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ink/ink1.xml" ContentType="application/inkml+xml"/>
  <Override PartName="/xl/ink/ink2.xml" ContentType="application/inkml+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8.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9.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0.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1.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2.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3.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4.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5.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6.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7.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8.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9.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20.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1.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2.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3.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4.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5.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6.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7.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8.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9.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30.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1.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2.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3.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4.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5.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6.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7.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8.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9.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40.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1.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2.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3.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44.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45.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46.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47.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updateLinks="never"/>
  <mc:AlternateContent xmlns:mc="http://schemas.openxmlformats.org/markup-compatibility/2006">
    <mc:Choice Requires="x15">
      <x15ac:absPath xmlns:x15ac="http://schemas.microsoft.com/office/spreadsheetml/2010/11/ac" url="https://d.docs.live.net/4e9f352d8099da86/Documentos/Año 2022/Seminarios/Actualización directivos 2022/"/>
    </mc:Choice>
  </mc:AlternateContent>
  <xr:revisionPtr revIDLastSave="47" documentId="8_{408BB5AA-8297-46FA-9E0E-DDC6D75BF940}" xr6:coauthVersionLast="47" xr6:coauthVersionMax="47" xr10:uidLastSave="{E58ED5FB-0A87-462D-9569-DE5984799E3A}"/>
  <bookViews>
    <workbookView xWindow="-120" yWindow="-120" windowWidth="29040" windowHeight="15720" tabRatio="806" firstSheet="4" activeTab="10" xr2:uid="{00000000-000D-0000-FFFF-FFFF00000000}"/>
  </bookViews>
  <sheets>
    <sheet name="CAPACIDAD PATRIMONIAL" sheetId="69" r:id="rId1"/>
    <sheet name="indicadores propios" sheetId="55" r:id="rId2"/>
    <sheet name="cuc" sheetId="5" r:id="rId3"/>
    <sheet name="Indicadores SIAR EVOLUCION" sheetId="54" r:id="rId4"/>
    <sheet name="CDAT y volunt  a activos prod" sheetId="84" r:id="rId5"/>
    <sheet name="ALN  vs Depositos" sheetId="82" r:id="rId6"/>
    <sheet name="0. Suficiencia margen" sheetId="81" r:id="rId7"/>
    <sheet name="0. Transferencia solidaria" sheetId="80" r:id="rId8"/>
    <sheet name="0. Cartera sobre Activos" sheetId="71" r:id="rId9"/>
    <sheet name="1. SARC - Calidad Cartera" sheetId="4" r:id="rId10"/>
    <sheet name="1. SARC - Calidad (con castigo)" sheetId="42" r:id="rId11"/>
    <sheet name="2. SARC - Calidad Cons sin LBZ" sheetId="6" r:id="rId12"/>
    <sheet name="3. SARC - Calidad Cons LBZ" sheetId="7" r:id="rId13"/>
    <sheet name="4. SARC - Calidad Comercial" sheetId="8" r:id="rId14"/>
    <sheet name="5. SARC - Calidad MICRO" sheetId="9" r:id="rId15"/>
    <sheet name="6. SARC - Calidad VIVI" sheetId="10" r:id="rId16"/>
    <sheet name="7. SARC - Cobertura TOTAL" sheetId="44" r:id="rId17"/>
    <sheet name="7. SARC - Cobertura consumo" sheetId="11" r:id="rId18"/>
    <sheet name="8. SARC - Cobertura comercial" sheetId="13" r:id="rId19"/>
    <sheet name="8. SARC - Cobertura MICRO" sheetId="14" r:id="rId20"/>
    <sheet name="8. SARC - Cobertura VIVI" sheetId="15" r:id="rId21"/>
    <sheet name="9. SARC - Crecim Cartera BRUTA" sheetId="16" r:id="rId22"/>
    <sheet name="10. SARC - Crecim CONS sin LBZ" sheetId="17" r:id="rId23"/>
    <sheet name="11. SARC Crecim Cons LBZ" sheetId="18" r:id="rId24"/>
    <sheet name="12. SARC Crecim CCIAL" sheetId="19" r:id="rId25"/>
    <sheet name="13. SARC Crecim MICRO" sheetId="20" r:id="rId26"/>
    <sheet name="14. SARC Crecim VIVI" sheetId="21" r:id="rId27"/>
    <sheet name="15. SARC Crecim mora" sheetId="22" r:id="rId28"/>
    <sheet name="16. SARC &gt; mora Cons SIN LBZ" sheetId="23" r:id="rId29"/>
    <sheet name="17. SARC &gt; mora Cons LBZ" sheetId="24" r:id="rId30"/>
    <sheet name="18. SARC &gt; mora CCIAL" sheetId="25" r:id="rId31"/>
    <sheet name="19. SARC &gt; mora MICRO" sheetId="26" r:id="rId32"/>
    <sheet name="20. SARC &gt; mora VIVI" sheetId="27" r:id="rId33"/>
    <sheet name="21. LIQUIDEZ - ALN vs Dep CP" sheetId="28" r:id="rId34"/>
    <sheet name="22. LIQ. - Brecha GAP Vs ALN" sheetId="29" r:id="rId35"/>
    <sheet name="23. Concentracion depositos" sheetId="31" r:id="rId36"/>
    <sheet name="23. Concentracion cartera" sheetId="30" r:id="rId37"/>
    <sheet name="24. Eficiencia operativa" sheetId="32" r:id="rId38"/>
    <sheet name="25. Quebranto patrimonial" sheetId="33" r:id="rId39"/>
    <sheet name="26. solvencia" sheetId="67" r:id="rId40"/>
    <sheet name="26.1. cuc" sheetId="58" r:id="rId41"/>
    <sheet name="26.2. PONDERACION" sheetId="59" r:id="rId42"/>
    <sheet name="26.3. patrimonio" sheetId="60" r:id="rId43"/>
    <sheet name="CARTERA NETA" sheetId="83" r:id="rId44"/>
    <sheet name="27. Irreduc  Total" sheetId="40" r:id="rId45"/>
    <sheet name="28. Capital institucional" sheetId="41" r:id="rId46"/>
    <sheet name="29. Activo productivo" sheetId="45" r:id="rId47"/>
    <sheet name="30. Cobertura Cartera improduc" sheetId="46" r:id="rId48"/>
    <sheet name="31. Margen Financiero" sheetId="47" r:id="rId49"/>
    <sheet name="32. Margen Operacional" sheetId="48" r:id="rId50"/>
    <sheet name="33. Endeudamiento bancario" sheetId="49" r:id="rId51"/>
    <sheet name="34. Estructura de balance" sheetId="85" r:id="rId52"/>
    <sheet name="35. Rentabilidad del patrimonio" sheetId="51" r:id="rId53"/>
    <sheet name="36. Margen NETO" sheetId="52" r:id="rId54"/>
    <sheet name="37. Rentabilidad FUENTES" sheetId="53" r:id="rId55"/>
    <sheet name="Indicadores" sheetId="2" r:id="rId56"/>
  </sheets>
  <externalReferences>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s>
  <definedNames>
    <definedName name="___nit1" localSheetId="39">#REF!</definedName>
    <definedName name="___nit1" localSheetId="0">#REF!</definedName>
    <definedName name="___nit1">#REF!</definedName>
    <definedName name="__nit1" localSheetId="39">#REF!</definedName>
    <definedName name="__nit1">#REF!</definedName>
    <definedName name="_xlnm._FilterDatabase" localSheetId="40" hidden="1">'26.1. cuc'!$A$1:$C$2088</definedName>
    <definedName name="_xlnm._FilterDatabase" localSheetId="41" hidden="1">'26.2. PONDERACION'!$A$3:$H$571</definedName>
    <definedName name="_xlnm._FilterDatabase" localSheetId="42" hidden="1">'26.3. patrimonio'!$A$1:$G$66</definedName>
    <definedName name="_xlnm._FilterDatabase" localSheetId="43" hidden="1">'CARTERA NETA'!$A$1:$BF$3767</definedName>
    <definedName name="_xlnm._FilterDatabase" localSheetId="2" hidden="1">cuc!$A$3:$H$2090</definedName>
    <definedName name="_xlnm._FilterDatabase" localSheetId="1" hidden="1">'indicadores propios'!$A$3:$I$2026</definedName>
    <definedName name="_xlnm._FilterDatabase" localSheetId="3" hidden="1">'Indicadores SIAR EVOLUCION'!$A$2:$M$47</definedName>
    <definedName name="_Key1" localSheetId="39" hidden="1">#REF!</definedName>
    <definedName name="_Key1" localSheetId="0" hidden="1">#REF!</definedName>
    <definedName name="_Key1" hidden="1">#REF!</definedName>
    <definedName name="_Key2" localSheetId="39" hidden="1">#REF!</definedName>
    <definedName name="_Key2" hidden="1">#REF!</definedName>
    <definedName name="_nit1" localSheetId="39">#REF!</definedName>
    <definedName name="_nit1">#REF!</definedName>
    <definedName name="_Order1" hidden="1">255</definedName>
    <definedName name="_Order2" hidden="1">255</definedName>
    <definedName name="_Sort" localSheetId="39" hidden="1">#REF!</definedName>
    <definedName name="_Sort" hidden="1">#REF!</definedName>
    <definedName name="A_2018" localSheetId="39">[1]Comprobacion!#REF!</definedName>
    <definedName name="A_2018">[1]Comprobacion!#REF!</definedName>
    <definedName name="A_impresión_IM" localSheetId="39">#REF!</definedName>
    <definedName name="A_impresión_IM" localSheetId="0">#REF!</definedName>
    <definedName name="A_impresión_IM">#REF!</definedName>
    <definedName name="aaa" localSheetId="39">MATCH(0.01,'26. solvencia'!End_Bal,-1)+1</definedName>
    <definedName name="aaa" localSheetId="40">MATCH(0.01,End_Bal,-1)+1</definedName>
    <definedName name="aaa" localSheetId="41">MATCH(0.01,End_Bal,-1)+1</definedName>
    <definedName name="aaa" localSheetId="42">MATCH(0.01,End_Bal,-1)+1</definedName>
    <definedName name="aaa" localSheetId="0">MATCH(0.01,End_Bal,-1)+1</definedName>
    <definedName name="aaa">MATCH(0.01,End_Bal,-1)+1</definedName>
    <definedName name="agencias">[2]Listas!$U$2:$U$10</definedName>
    <definedName name="avvillas" localSheetId="39">#REF!</definedName>
    <definedName name="avvillas" localSheetId="0">#REF!</definedName>
    <definedName name="avvillas">#REF!</definedName>
    <definedName name="BANCOS">[3]BANCOS!$A$2:$A$25</definedName>
    <definedName name="BASE_DATOS_ESTUDIO_CRED" localSheetId="39">#REF!</definedName>
    <definedName name="BASE_DATOS_ESTUDIO_CRED" localSheetId="0">#REF!</definedName>
    <definedName name="BASE_DATOS_ESTUDIO_CRED">#REF!</definedName>
    <definedName name="BASE1F" localSheetId="39">#REF!</definedName>
    <definedName name="BASE1F" localSheetId="55">#REF!</definedName>
    <definedName name="BASE1F" localSheetId="3">#REF!</definedName>
    <definedName name="BASE1F">#REF!</definedName>
    <definedName name="_xlnm.Database" localSheetId="39">#REF!</definedName>
    <definedName name="_xlnm.Database">#REF!</definedName>
    <definedName name="Beg_Bal" localSheetId="39">#REF!</definedName>
    <definedName name="Beg_Bal">#REF!</definedName>
    <definedName name="cartera" localSheetId="39">#REF!</definedName>
    <definedName name="cartera">#REF!</definedName>
    <definedName name="clientes" localSheetId="39">#REF!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39">#REF!</definedName>
    <definedName name="Data" localSheetId="0">#REF!</definedName>
    <definedName name="Data">#REF!</definedName>
    <definedName name="depositos" localSheetId="39">#REF!</definedName>
    <definedName name="depositos">#REF!</definedName>
    <definedName name="DINERS" localSheetId="39">#REF!</definedName>
    <definedName name="DINERS">#REF!</definedName>
    <definedName name="End_Bal" localSheetId="39">#REF!</definedName>
    <definedName name="End_Bal">#REF!</definedName>
    <definedName name="ESCENARIOS">'[6]DATOS CALIFICACION'!$T$36:$T$39</definedName>
    <definedName name="Extra_Pay" localSheetId="39">#REF!</definedName>
    <definedName name="Extra_Pay" localSheetId="0">#REF!</definedName>
    <definedName name="Extra_Pay">#REF!</definedName>
    <definedName name="FECHA" localSheetId="39">#REF!</definedName>
    <definedName name="FECHA">#REF!</definedName>
    <definedName name="Fecha_de_Corte" localSheetId="39">#REF!</definedName>
    <definedName name="Fecha_de_Corte" localSheetId="55">#REF!</definedName>
    <definedName name="Fecha_de_Corte" localSheetId="3">#REF!</definedName>
    <definedName name="Fecha_de_Corte">#REF!</definedName>
    <definedName name="fechacorte" localSheetId="55">[7]Hoja1!$A$3:$A$15</definedName>
    <definedName name="fechacorte" localSheetId="3">[7]Hoja1!$A$3:$A$15</definedName>
    <definedName name="fechacorte">[8]Hoja1!$A$3:$A$15</definedName>
    <definedName name="Full_Print" localSheetId="39">#REF!</definedName>
    <definedName name="Full_Print" localSheetId="0">#REF!</definedName>
    <definedName name="Full_Print">#REF!</definedName>
    <definedName name="Header_Row">ROW(#REF!)</definedName>
    <definedName name="INSTITUTO_SALVAMENTO">INDIRECT('[4]+DATOS'!$AD$5)</definedName>
    <definedName name="Int" localSheetId="39">#REF!</definedName>
    <definedName name="Int">#REF!</definedName>
    <definedName name="Interest_Rate" localSheetId="39">#REF!</definedName>
    <definedName name="Interest_Rate">#REF!</definedName>
    <definedName name="ITEM" localSheetId="39">#REF!</definedName>
    <definedName name="ITEM">#REF!</definedName>
    <definedName name="Last_Row" localSheetId="8">#N/A</definedName>
    <definedName name="Last_Row" localSheetId="6">#N/A</definedName>
    <definedName name="Last_Row" localSheetId="7">#N/A</definedName>
    <definedName name="Last_Row" localSheetId="10">#N/A</definedName>
    <definedName name="Last_Row" localSheetId="39">IF([9]COOADAMS!Values_Entered,Header_Row+[9]COOADAMS!Number_of_Payments,Header_Row)</definedName>
    <definedName name="Last_Row" localSheetId="40">IF([9]COOADAMS!Values_Entered,Header_Row+[9]COOADAMS!Number_of_Payments,Header_Row)</definedName>
    <definedName name="Last_Row" localSheetId="41">IF([9]COOADAMS!Values_Entered,Header_Row+[9]COOADAMS!Number_of_Payments,Header_Row)</definedName>
    <definedName name="Last_Row" localSheetId="42">IF([9]COOADAMS!Values_Entered,Header_Row+[9]COOADAMS!Number_of_Payments,Header_Row)</definedName>
    <definedName name="Last_Row" localSheetId="44">#N/A</definedName>
    <definedName name="Last_Row" localSheetId="45">#N/A</definedName>
    <definedName name="Last_Row" localSheetId="46">#N/A</definedName>
    <definedName name="Last_Row" localSheetId="47">#N/A</definedName>
    <definedName name="Last_Row" localSheetId="48">#N/A</definedName>
    <definedName name="Last_Row" localSheetId="49">#N/A</definedName>
    <definedName name="Last_Row" localSheetId="50">#N/A</definedName>
    <definedName name="Last_Row" localSheetId="51">#N/A</definedName>
    <definedName name="Last_Row" localSheetId="52">#N/A</definedName>
    <definedName name="Last_Row" localSheetId="53">#N/A</definedName>
    <definedName name="Last_Row" localSheetId="54">#N/A</definedName>
    <definedName name="Last_Row" localSheetId="16">#N/A</definedName>
    <definedName name="Last_Row" localSheetId="5">#N/A</definedName>
    <definedName name="Last_Row" localSheetId="0">IF([9]COOADAMS!Values_Entered,Header_Row+[9]COOADAMS!Number_of_Payments,Header_Row)</definedName>
    <definedName name="Last_Row" localSheetId="4">#N/A</definedName>
    <definedName name="Last_Row" localSheetId="3">#N/A</definedName>
    <definedName name="Last_Row">IF([9]COOADAMS!Values_Entered,Header_Row+[9]COOADAMS!Number_of_Payments,Header_Row)</definedName>
    <definedName name="Lista" localSheetId="39">{1,2,3,4;5,6,7,8;9,10,11,12;13,14,15,16}</definedName>
    <definedName name="Lista" localSheetId="40">{1,2,3,4;5,6,7,8;9,10,11,12;13,14,15,16}</definedName>
    <definedName name="Lista" localSheetId="41">{1,2,3,4;5,6,7,8;9,10,11,12;13,14,15,16}</definedName>
    <definedName name="Lista" localSheetId="42">{1,2,3,4;5,6,7,8;9,10,11,12;13,14,15,16}</definedName>
    <definedName name="Lista" localSheetId="0">{1,2,3,4;5,6,7,8;9,10,11,12;13,14,15,16}</definedName>
    <definedName name="Lista">{1,2,3,4;5,6,7,8;9,10,11,12;13,14,15,16}</definedName>
    <definedName name="Loan_Amount">#REF!</definedName>
    <definedName name="Loan_Start" localSheetId="39">#REF!</definedName>
    <definedName name="Loan_Start">#REF!</definedName>
    <definedName name="Loan_Years" localSheetId="39">#REF!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39">#REF!</definedName>
    <definedName name="MONITOR" localSheetId="0">#REF!</definedName>
    <definedName name="MONITOR">#REF!</definedName>
    <definedName name="MONITOR_AVVILLAS" localSheetId="39">#REF!</definedName>
    <definedName name="MONITOR_AVVILLAS">#REF!</definedName>
    <definedName name="Net_Income" localSheetId="39">#REF!</definedName>
    <definedName name="Net_Income">#REF!</definedName>
    <definedName name="NetIncomeGrowth" localSheetId="39">#REF!</definedName>
    <definedName name="NetIncomeGrowth">#REF!</definedName>
    <definedName name="nits" localSheetId="39">#REF!</definedName>
    <definedName name="nits">#REF!</definedName>
    <definedName name="NOMBRE">[11]ESTUDIO!$L$6</definedName>
    <definedName name="NombreRango1" localSheetId="39">#REF!</definedName>
    <definedName name="NombreRango1" localSheetId="0">#REF!</definedName>
    <definedName name="NombreRango1">#REF!</definedName>
    <definedName name="NOMINA">[11]ESTUDIO!$AE$107</definedName>
    <definedName name="Num_Pmt_Per_Year" localSheetId="39">#REF!</definedName>
    <definedName name="Num_Pmt_Per_Year" localSheetId="0">#REF!</definedName>
    <definedName name="Num_Pmt_Per_Year">#REF!</definedName>
    <definedName name="Number_of_Payments" localSheetId="39">MATCH(0.01,'26. solvencia'!End_Bal,-1)+1</definedName>
    <definedName name="Number_of_Payments" localSheetId="40">MATCH(0.01,End_Bal,-1)+1</definedName>
    <definedName name="Number_of_Payments" localSheetId="41">MATCH(0.01,End_Bal,-1)+1</definedName>
    <definedName name="Number_of_Payments" localSheetId="42">MATCH(0.01,End_Bal,-1)+1</definedName>
    <definedName name="Number_of_Payments" localSheetId="0">MATCH(0.01,End_Bal,-1)+1</definedName>
    <definedName name="Number_of_Payments">MATCH(0.01,End_Bal,-1)+1</definedName>
    <definedName name="Other_Growth">#REF!</definedName>
    <definedName name="Pay_Date" localSheetId="39">#REF!</definedName>
    <definedName name="Pay_Date">#REF!</definedName>
    <definedName name="Pay_Num" localSheetId="39">#REF!</definedName>
    <definedName name="Pay_Num">#REF!</definedName>
    <definedName name="Payment_Date" localSheetId="8">DATE(YEAR([0]!Loan_Start),MONTH([0]!Loan_Start)+Payment_Number,DAY([0]!Loan_Start))</definedName>
    <definedName name="Payment_Date" localSheetId="6">DATE(YEAR([0]!Loan_Start),MONTH([0]!Loan_Start)+Payment_Number,DAY([0]!Loan_Start))</definedName>
    <definedName name="Payment_Date" localSheetId="7">DATE(YEAR([0]!Loan_Start),MONTH([0]!Loan_Start)+Payment_Number,DAY([0]!Loan_Start))</definedName>
    <definedName name="Payment_Date" localSheetId="10">DATE(YEAR([0]!Loan_Start),MONTH([0]!Loan_Start)+Payment_Number,DAY([0]!Loan_Start))</definedName>
    <definedName name="Payment_Date" localSheetId="39">DATE(YEAR('26. solvencia'!Loan_Start),MONTH('26. solvencia'!Loan_Start)+Payment_Number,DAY('26. solvencia'!Loan_Start))</definedName>
    <definedName name="Payment_Date" localSheetId="40">DATE(YEAR(Loan_Start),MONTH(Loan_Start)+Payment_Number,DAY(Loan_Start))</definedName>
    <definedName name="Payment_Date" localSheetId="41">DATE(YEAR(Loan_Start),MONTH(Loan_Start)+Payment_Number,DAY(Loan_Start))</definedName>
    <definedName name="Payment_Date" localSheetId="42">DATE(YEAR(Loan_Start),MONTH(Loan_Start)+Payment_Number,DAY(Loan_Start))</definedName>
    <definedName name="Payment_Date" localSheetId="44">DATE(YEAR([0]!Loan_Start),MONTH([0]!Loan_Start)+Payment_Number,DAY([0]!Loan_Start))</definedName>
    <definedName name="Payment_Date" localSheetId="45">DATE(YEAR([0]!Loan_Start),MONTH([0]!Loan_Start)+Payment_Number,DAY([0]!Loan_Start))</definedName>
    <definedName name="Payment_Date" localSheetId="46">DATE(YEAR([0]!Loan_Start),MONTH([0]!Loan_Start)+Payment_Number,DAY([0]!Loan_Start))</definedName>
    <definedName name="Payment_Date" localSheetId="47">DATE(YEAR([0]!Loan_Start),MONTH([0]!Loan_Start)+Payment_Number,DAY([0]!Loan_Start))</definedName>
    <definedName name="Payment_Date" localSheetId="48">DATE(YEAR([0]!Loan_Start),MONTH([0]!Loan_Start)+Payment_Number,DAY([0]!Loan_Start))</definedName>
    <definedName name="Payment_Date" localSheetId="49">DATE(YEAR([0]!Loan_Start),MONTH([0]!Loan_Start)+Payment_Number,DAY([0]!Loan_Start))</definedName>
    <definedName name="Payment_Date" localSheetId="50">DATE(YEAR([0]!Loan_Start),MONTH([0]!Loan_Start)+Payment_Number,DAY([0]!Loan_Start))</definedName>
    <definedName name="Payment_Date" localSheetId="51">DATE(YEAR([0]!Loan_Start),MONTH([0]!Loan_Start)+Payment_Number,DAY([0]!Loan_Start))</definedName>
    <definedName name="Payment_Date" localSheetId="52">DATE(YEAR([0]!Loan_Start),MONTH([0]!Loan_Start)+Payment_Number,DAY([0]!Loan_Start))</definedName>
    <definedName name="Payment_Date" localSheetId="53">DATE(YEAR([0]!Loan_Start),MONTH([0]!Loan_Start)+Payment_Number,DAY([0]!Loan_Start))</definedName>
    <definedName name="Payment_Date" localSheetId="54">DATE(YEAR([0]!Loan_Start),MONTH([0]!Loan_Start)+Payment_Number,DAY([0]!Loan_Start))</definedName>
    <definedName name="Payment_Date" localSheetId="16">DATE(YEAR([0]!Loan_Start),MONTH([0]!Loan_Start)+Payment_Number,DAY([0]!Loan_Start))</definedName>
    <definedName name="Payment_Date" localSheetId="5">DATE(YEAR([0]!Loan_Start),MONTH([0]!Loan_Start)+Payment_Number,DAY([0]!Loan_Start))</definedName>
    <definedName name="Payment_Date" localSheetId="0">DATE(YEAR(Loan_Start),MONTH(Loan_Start)+Payment_Number,DAY(Loan_Start))</definedName>
    <definedName name="Payment_Date" localSheetId="4">DATE(YEAR([0]!Loan_Start),MONTH([0]!Loan_Start)+Payment_Number,DAY([0]!Loan_Start))</definedName>
    <definedName name="Payment_Date" localSheetId="3">DATE(YEAR([0]!Loan_Start),MONTH([0]!Loan_Start)+Payment_Number,DAY([0]!Loan_Start))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#REF!</definedName>
    <definedName name="Print_Area_Reset" localSheetId="8">OFFSET([0]!Full_Print,0,0,'0. Cartera sobre Activos'!Last_Row)</definedName>
    <definedName name="Print_Area_Reset" localSheetId="6">OFFSET([0]!Full_Print,0,0,'0. Suficiencia margen'!Last_Row)</definedName>
    <definedName name="Print_Area_Reset" localSheetId="7">OFFSET([0]!Full_Print,0,0,'0. Transferencia solidaria'!Last_Row)</definedName>
    <definedName name="Print_Area_Reset" localSheetId="10">OFFSET([0]!Full_Print,0,0,'1. SARC - Calidad (con castigo)'!Last_Row)</definedName>
    <definedName name="Print_Area_Reset" localSheetId="39">OFFSET('26. solvencia'!Full_Print,0,0,'26. solvencia'!Last_Row)</definedName>
    <definedName name="Print_Area_Reset" localSheetId="40">OFFSET(Full_Print,0,0,'26.1. cuc'!Last_Row)</definedName>
    <definedName name="Print_Area_Reset" localSheetId="41">OFFSET(Full_Print,0,0,'26.2. PONDERACION'!Last_Row)</definedName>
    <definedName name="Print_Area_Reset" localSheetId="42">OFFSET(Full_Print,0,0,'26.3. patrimonio'!Last_Row)</definedName>
    <definedName name="Print_Area_Reset" localSheetId="44">OFFSET([0]!Full_Print,0,0,'27. Irreduc  Total'!Last_Row)</definedName>
    <definedName name="Print_Area_Reset" localSheetId="45">OFFSET([0]!Full_Print,0,0,'28. Capital institucional'!Last_Row)</definedName>
    <definedName name="Print_Area_Reset" localSheetId="46">OFFSET([0]!Full_Print,0,0,'29. Activo productivo'!Last_Row)</definedName>
    <definedName name="Print_Area_Reset" localSheetId="47">OFFSET([0]!Full_Print,0,0,'30. Cobertura Cartera improduc'!Last_Row)</definedName>
    <definedName name="Print_Area_Reset" localSheetId="48">OFFSET([0]!Full_Print,0,0,'31. Margen Financiero'!Last_Row)</definedName>
    <definedName name="Print_Area_Reset" localSheetId="49">OFFSET([0]!Full_Print,0,0,'32. Margen Operacional'!Last_Row)</definedName>
    <definedName name="Print_Area_Reset" localSheetId="50">OFFSET([0]!Full_Print,0,0,'33. Endeudamiento bancario'!Last_Row)</definedName>
    <definedName name="Print_Area_Reset" localSheetId="51">OFFSET([0]!Full_Print,0,0,'34. Estructura de balance'!Last_Row)</definedName>
    <definedName name="Print_Area_Reset" localSheetId="52">OFFSET([0]!Full_Print,0,0,'35. Rentabilidad del patrimonio'!Last_Row)</definedName>
    <definedName name="Print_Area_Reset" localSheetId="53">OFFSET([0]!Full_Print,0,0,'36. Margen NETO'!Last_Row)</definedName>
    <definedName name="Print_Area_Reset" localSheetId="54">OFFSET([0]!Full_Print,0,0,'37. Rentabilidad FUENTES'!Last_Row)</definedName>
    <definedName name="Print_Area_Reset" localSheetId="16">OFFSET([0]!Full_Print,0,0,'7. SARC - Cobertura TOTAL'!Last_Row)</definedName>
    <definedName name="Print_Area_Reset" localSheetId="5">OFFSET([0]!Full_Print,0,0,'ALN  vs Depositos'!Last_Row)</definedName>
    <definedName name="Print_Area_Reset" localSheetId="0">OFFSET('CAPACIDAD PATRIMONIAL'!Full_Print,0,0,'CAPACIDAD PATRIMONIAL'!Last_Row)</definedName>
    <definedName name="Print_Area_Reset" localSheetId="4">OFFSET([0]!Full_Print,0,0,'CDAT y volunt  a activos prod'!Last_Row)</definedName>
    <definedName name="Print_Area_Reset" localSheetId="3">OFFSET([0]!Full_Print,0,0,'Indicadores SIAR EVOLUCION'!Last_Row)</definedName>
    <definedName name="Print_Area_Reset">OFFSET(Full_Print,0,0,Last_Row)</definedName>
    <definedName name="Rand1" localSheetId="39">#REF!</definedName>
    <definedName name="Rand1">#REF!</definedName>
    <definedName name="Rand2" localSheetId="39">#REF!</definedName>
    <definedName name="Rand2">#REF!</definedName>
    <definedName name="RangoBeneficiosNetos">[12]DatosResumen!$B$9:$B$19,[12]DatosResumen!$D$9:$D$19</definedName>
    <definedName name="Retail_Growth" localSheetId="39">#REF!</definedName>
    <definedName name="Retail_Growth" localSheetId="0">#REF!</definedName>
    <definedName name="Retail_Growth">#REF!</definedName>
    <definedName name="Revenue" localSheetId="39">#REF!</definedName>
    <definedName name="Revenue">#REF!</definedName>
    <definedName name="RevenueGrowth" localSheetId="39">#REF!</definedName>
    <definedName name="RevenueGrowth">#REF!</definedName>
    <definedName name="Sched_Pay" localSheetId="39">#REF!</definedName>
    <definedName name="Sched_Pay">#REF!</definedName>
    <definedName name="Scheduled_Extra_Payments" localSheetId="39">#REF!</definedName>
    <definedName name="Scheduled_Extra_Payments">#REF!</definedName>
    <definedName name="Scheduled_Interest_Rate" localSheetId="39">#REF!</definedName>
    <definedName name="Scheduled_Interest_Rate">#REF!</definedName>
    <definedName name="Scheduled_Monthly_Payment" localSheetId="39">#REF!</definedName>
    <definedName name="Scheduled_Monthly_Payment">#REF!</definedName>
    <definedName name="sdfda" localSheetId="8">Scheduled_Payment+Extra_Payment</definedName>
    <definedName name="sdfda" localSheetId="6">Scheduled_Payment+Extra_Payment</definedName>
    <definedName name="sdfda" localSheetId="7">Scheduled_Payment+Extra_Payment</definedName>
    <definedName name="sdfda" localSheetId="10">Scheduled_Payment+Extra_Payment</definedName>
    <definedName name="sdfda" localSheetId="39">Scheduled_Payment+Extra_Payment</definedName>
    <definedName name="sdfda" localSheetId="40">Scheduled_Payment+Extra_Payment</definedName>
    <definedName name="sdfda" localSheetId="41">Scheduled_Payment+Extra_Payment</definedName>
    <definedName name="sdfda" localSheetId="42">Scheduled_Payment+Extra_Payment</definedName>
    <definedName name="sdfda" localSheetId="44">Scheduled_Payment+Extra_Payment</definedName>
    <definedName name="sdfda" localSheetId="45">Scheduled_Payment+Extra_Payment</definedName>
    <definedName name="sdfda" localSheetId="46">Scheduled_Payment+Extra_Payment</definedName>
    <definedName name="sdfda" localSheetId="47">Scheduled_Payment+Extra_Payment</definedName>
    <definedName name="sdfda" localSheetId="48">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4">Scheduled_Payment+Extra_Payment</definedName>
    <definedName name="sdfda" localSheetId="16">Scheduled_Payment+Extra_Payment</definedName>
    <definedName name="sdfda" localSheetId="5">Scheduled_Payment+Extra_Payment</definedName>
    <definedName name="sdfda" localSheetId="0">Scheduled_Payment+Extra_Payment</definedName>
    <definedName name="sdfda" localSheetId="4">Scheduled_Payment+Extra_Payment</definedName>
    <definedName name="sdfda" localSheetId="3">Scheduled_Payment+Extra_Payment</definedName>
    <definedName name="sdfda">Scheduled_Payment+Extra_Payment</definedName>
    <definedName name="seg" localSheetId="39">#REF!</definedName>
    <definedName name="seg" localSheetId="0">#REF!</definedName>
    <definedName name="seg">#REF!</definedName>
    <definedName name="SIN_MEDIDA">INDIRECT('[4]+DATOS'!$AD$9)</definedName>
    <definedName name="TABLA" localSheetId="39">#REF!</definedName>
    <definedName name="TABLA">#REF!</definedName>
    <definedName name="tablasJG" localSheetId="39">#REF!</definedName>
    <definedName name="tablasJG">#REF!</definedName>
    <definedName name="Table1" localSheetId="39">#REF!</definedName>
    <definedName name="Table1">#REF!</definedName>
    <definedName name="tablita" localSheetId="39">#REF!</definedName>
    <definedName name="tablita">#REF!</definedName>
    <definedName name="Tasa_Periódica">'[13]Tabla de Amortización'!$C$16/12</definedName>
    <definedName name="Tax_Growth" localSheetId="39">#REF!</definedName>
    <definedName name="Tax_Growth" localSheetId="0">#REF!</definedName>
    <definedName name="Tax_Growth">#REF!</definedName>
    <definedName name="TemporalAportes" localSheetId="39">#REF!</definedName>
    <definedName name="TemporalAportes">#REF!</definedName>
    <definedName name="TemporalContractual" localSheetId="39">#REF!</definedName>
    <definedName name="TemporalContractual">#REF!</definedName>
    <definedName name="_xlnm.Print_Titles">#N/A</definedName>
    <definedName name="Total_Interest" localSheetId="39">#REF!</definedName>
    <definedName name="Total_Interest">#REF!</definedName>
    <definedName name="Total_Pay" localSheetId="39">#REF!</definedName>
    <definedName name="Total_Pay">#REF!</definedName>
    <definedName name="Total_Payment" localSheetId="8">Scheduled_Payment+Extra_Payment</definedName>
    <definedName name="Total_Payment" localSheetId="6">Scheduled_Payment+Extra_Payment</definedName>
    <definedName name="Total_Payment" localSheetId="7">Scheduled_Payment+Extra_Payment</definedName>
    <definedName name="Total_Payment" localSheetId="10">Scheduled_Payment+Extra_Payment</definedName>
    <definedName name="Total_Payment" localSheetId="39">Scheduled_Payment+Extra_Payment</definedName>
    <definedName name="Total_Payment" localSheetId="40">Scheduled_Payment+Extra_Payment</definedName>
    <definedName name="Total_Payment" localSheetId="41">Scheduled_Payment+Extra_Payment</definedName>
    <definedName name="Total_Payment" localSheetId="42">Scheduled_Payment+Extra_Payment</definedName>
    <definedName name="Total_Payment" localSheetId="44">Scheduled_Payment+Extra_Payment</definedName>
    <definedName name="Total_Payment" localSheetId="45">Scheduled_Payment+Extra_Payment</definedName>
    <definedName name="Total_Payment" localSheetId="46">Scheduled_Payment+Extra_Payment</definedName>
    <definedName name="Total_Payment" localSheetId="47">Scheduled_Payment+Extra_Payment</definedName>
    <definedName name="Total_Payment" localSheetId="48">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4">Scheduled_Payment+Extra_Payment</definedName>
    <definedName name="Total_Payment" localSheetId="16">Scheduled_Payment+Extra_Payment</definedName>
    <definedName name="Total_Payment" localSheetId="5">Scheduled_Payment+Extra_Payment</definedName>
    <definedName name="Total_Payment" localSheetId="0">Scheduled_Payment+Extra_Payment</definedName>
    <definedName name="Total_Payment" localSheetId="4">Scheduled_Payment+Extra_Payment</definedName>
    <definedName name="Total_Payment" localSheetId="3">Scheduled_Payment+Extra_Payment</definedName>
    <definedName name="Total_Payment">Scheduled_Payment+Extra_Payment</definedName>
    <definedName name="total_por_tipo_de_credito" localSheetId="0">'[14]Hoja1 (2)'!#REF!</definedName>
    <definedName name="total_por_tipo_de_credito">'[14]Hoja1 (2)'!#REF!</definedName>
    <definedName name="valor_índice">16</definedName>
    <definedName name="Values_Entered" localSheetId="39">IF(Loan_Amount*'26. solvencia'!Interest_Rate*'26. solvencia'!Loan_Years*'26. solvencia'!Loan_Start&gt;0,1,0)</definedName>
    <definedName name="Values_Entered" localSheetId="40">IF(Loan_Amount*Interest_Rate*Loan_Years*Loan_Start&gt;0,1,0)</definedName>
    <definedName name="Values_Entered" localSheetId="41">IF(Loan_Amount*Interest_Rate*Loan_Years*Loan_Start&gt;0,1,0)</definedName>
    <definedName name="Values_Entered" localSheetId="42">IF(Loan_Amount*Interest_Rate*Loan_Years*Loan_Start&gt;0,1,0)</definedName>
    <definedName name="Values_Entered" localSheetId="0">IF(Loan_Amount*Interest_Rate*Loan_Years*Loan_Start&gt;0,1,0)</definedName>
    <definedName name="Values_Entered">IF(Loan_Amount*Interest_Rate*Loan_Years*Loan_Start&gt;0,1,0)</definedName>
    <definedName name="verificar" localSheetId="8">#N/A</definedName>
    <definedName name="verificar" localSheetId="6">#N/A</definedName>
    <definedName name="verificar" localSheetId="7">#N/A</definedName>
    <definedName name="verificar" localSheetId="10">#N/A</definedName>
    <definedName name="verificar" localSheetId="39">IF([9]COOADAMS!Values_Entered,Header_Row+[9]COOADAMS!Number_of_Payments,Header_Row)</definedName>
    <definedName name="verificar" localSheetId="40">IF([9]COOADAMS!Values_Entered,Header_Row+[9]COOADAMS!Number_of_Payments,Header_Row)</definedName>
    <definedName name="verificar" localSheetId="41">IF([9]COOADAMS!Values_Entered,Header_Row+[9]COOADAMS!Number_of_Payments,Header_Row)</definedName>
    <definedName name="verificar" localSheetId="42">IF([9]COOADAMS!Values_Entered,Header_Row+[9]COOADAMS!Number_of_Payments,Header_Row)</definedName>
    <definedName name="verificar" localSheetId="44">#N/A</definedName>
    <definedName name="verificar" localSheetId="45">#N/A</definedName>
    <definedName name="verificar" localSheetId="46">#N/A</definedName>
    <definedName name="verificar" localSheetId="47">#N/A</definedName>
    <definedName name="verificar" localSheetId="48">#N/A</definedName>
    <definedName name="verificar" localSheetId="49">#N/A</definedName>
    <definedName name="verificar" localSheetId="50">#N/A</definedName>
    <definedName name="verificar" localSheetId="51">#N/A</definedName>
    <definedName name="verificar" localSheetId="52">#N/A</definedName>
    <definedName name="verificar" localSheetId="53">#N/A</definedName>
    <definedName name="verificar" localSheetId="54">#N/A</definedName>
    <definedName name="verificar" localSheetId="16">#N/A</definedName>
    <definedName name="verificar" localSheetId="5">#N/A</definedName>
    <definedName name="verificar" localSheetId="0">IF([9]COOADAMS!Values_Entered,Header_Row+[9]COOADAMS!Number_of_Payments,Header_Row)</definedName>
    <definedName name="verificar" localSheetId="4">#N/A</definedName>
    <definedName name="verificar" localSheetId="3">#N/A</definedName>
    <definedName name="verificar">IF([9]COOADAMS!Values_Entered,Header_Row+[9]COOADAMS!Number_of_Payments,Header_Row)</definedName>
  </definedNames>
  <calcPr calcId="191029"/>
  <pivotCaches>
    <pivotCache cacheId="1" r:id="rId7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3" i="54" l="1"/>
  <c r="I2048" i="55"/>
  <c r="P2048" i="55" s="1"/>
  <c r="O2047" i="55"/>
  <c r="N2047" i="55"/>
  <c r="M2047" i="55"/>
  <c r="L2047" i="55"/>
  <c r="K2047" i="55"/>
  <c r="P2047" i="55"/>
  <c r="O2073" i="55"/>
  <c r="N2073" i="55"/>
  <c r="M2073" i="55"/>
  <c r="L2073" i="55"/>
  <c r="K2073" i="55"/>
  <c r="O2072" i="55"/>
  <c r="N2072" i="55"/>
  <c r="M2072" i="55"/>
  <c r="L2072" i="55"/>
  <c r="K2072" i="55"/>
  <c r="O2071" i="55"/>
  <c r="N2071" i="55"/>
  <c r="M2071" i="55"/>
  <c r="L2071" i="55"/>
  <c r="K2071" i="55"/>
  <c r="O2070" i="55"/>
  <c r="N2070" i="55"/>
  <c r="M2070" i="55"/>
  <c r="L2070" i="55"/>
  <c r="K2070" i="55"/>
  <c r="O2069" i="55"/>
  <c r="N2069" i="55"/>
  <c r="M2069" i="55"/>
  <c r="L2069" i="55"/>
  <c r="K2069" i="55"/>
  <c r="O2068" i="55"/>
  <c r="N2068" i="55"/>
  <c r="M2068" i="55"/>
  <c r="L2068" i="55"/>
  <c r="K2068" i="55"/>
  <c r="O2067" i="55"/>
  <c r="N2067" i="55"/>
  <c r="M2067" i="55"/>
  <c r="L2067" i="55"/>
  <c r="K2067" i="55"/>
  <c r="O2066" i="55"/>
  <c r="N2066" i="55"/>
  <c r="M2066" i="55"/>
  <c r="L2066" i="55"/>
  <c r="K2066" i="55"/>
  <c r="O2065" i="55"/>
  <c r="N2065" i="55"/>
  <c r="M2065" i="55"/>
  <c r="L2065" i="55"/>
  <c r="K2065" i="55"/>
  <c r="O2064" i="55"/>
  <c r="N2064" i="55"/>
  <c r="M2064" i="55"/>
  <c r="L2064" i="55"/>
  <c r="K2064" i="55"/>
  <c r="O2063" i="55"/>
  <c r="N2063" i="55"/>
  <c r="M2063" i="55"/>
  <c r="L2063" i="55"/>
  <c r="K2063" i="55"/>
  <c r="O2062" i="55"/>
  <c r="N2062" i="55"/>
  <c r="M2062" i="55"/>
  <c r="L2062" i="55"/>
  <c r="K2062" i="55"/>
  <c r="O2061" i="55"/>
  <c r="N2061" i="55"/>
  <c r="M2061" i="55"/>
  <c r="L2061" i="55"/>
  <c r="K2061" i="55"/>
  <c r="O2060" i="55"/>
  <c r="N2060" i="55"/>
  <c r="M2060" i="55"/>
  <c r="L2060" i="55"/>
  <c r="K2060" i="55"/>
  <c r="O2059" i="55"/>
  <c r="N2059" i="55"/>
  <c r="M2059" i="55"/>
  <c r="L2059" i="55"/>
  <c r="K2059" i="55"/>
  <c r="O2058" i="55"/>
  <c r="N2058" i="55"/>
  <c r="M2058" i="55"/>
  <c r="L2058" i="55"/>
  <c r="K2058" i="55"/>
  <c r="O2057" i="55"/>
  <c r="N2057" i="55"/>
  <c r="M2057" i="55"/>
  <c r="L2057" i="55"/>
  <c r="K2057" i="55"/>
  <c r="O2056" i="55"/>
  <c r="N2056" i="55"/>
  <c r="M2056" i="55"/>
  <c r="L2056" i="55"/>
  <c r="K2056" i="55"/>
  <c r="O2054" i="55"/>
  <c r="N2054" i="55"/>
  <c r="M2054" i="55"/>
  <c r="L2054" i="55"/>
  <c r="K2054" i="55"/>
  <c r="O2053" i="55"/>
  <c r="N2053" i="55"/>
  <c r="M2053" i="55"/>
  <c r="L2053" i="55"/>
  <c r="K2053" i="55"/>
  <c r="O2052" i="55"/>
  <c r="N2052" i="55"/>
  <c r="M2052" i="55"/>
  <c r="L2052" i="55"/>
  <c r="K2052" i="55"/>
  <c r="O2051" i="55"/>
  <c r="N2051" i="55"/>
  <c r="M2051" i="55"/>
  <c r="L2051" i="55"/>
  <c r="K2051" i="55"/>
  <c r="O2050" i="55"/>
  <c r="N2050" i="55"/>
  <c r="M2050" i="55"/>
  <c r="L2050" i="55"/>
  <c r="K2050" i="55"/>
  <c r="O2049" i="55"/>
  <c r="N2049" i="55"/>
  <c r="M2049" i="55"/>
  <c r="L2049" i="55"/>
  <c r="K2049" i="55"/>
  <c r="O2048" i="55"/>
  <c r="N2048" i="55"/>
  <c r="M2048" i="55"/>
  <c r="L2048" i="55"/>
  <c r="K2048" i="55"/>
  <c r="P2073" i="55"/>
  <c r="P2072" i="55"/>
  <c r="P2071" i="55"/>
  <c r="P2070" i="55"/>
  <c r="P2069" i="55"/>
  <c r="P2068" i="55"/>
  <c r="P2067" i="55"/>
  <c r="P2066" i="55"/>
  <c r="P2065" i="55"/>
  <c r="P2064" i="55"/>
  <c r="P2063" i="55"/>
  <c r="P2062" i="55"/>
  <c r="P2061" i="55"/>
  <c r="P2060" i="55"/>
  <c r="P2059" i="55"/>
  <c r="P2058" i="55"/>
  <c r="P2057" i="55"/>
  <c r="P2056" i="55"/>
  <c r="P2054" i="55"/>
  <c r="P2053" i="55"/>
  <c r="P2052" i="55"/>
  <c r="P2051" i="55"/>
  <c r="P2050" i="55"/>
  <c r="P2049" i="55"/>
  <c r="B40" i="85"/>
  <c r="B39" i="85"/>
  <c r="E2" i="85"/>
  <c r="D2" i="85"/>
  <c r="C2" i="85"/>
  <c r="B2" i="85"/>
  <c r="B35" i="85"/>
  <c r="B34" i="85"/>
  <c r="B33" i="85"/>
  <c r="B32" i="85"/>
  <c r="B31" i="85"/>
  <c r="B30" i="85"/>
  <c r="B29" i="85"/>
  <c r="B28" i="85"/>
  <c r="B27" i="85"/>
  <c r="B26" i="85"/>
  <c r="B25" i="85"/>
  <c r="B24" i="85"/>
  <c r="B23" i="85"/>
  <c r="B22" i="85"/>
  <c r="B21" i="85"/>
  <c r="B20" i="85"/>
  <c r="B19" i="85"/>
  <c r="B18" i="85"/>
  <c r="B17" i="85"/>
  <c r="B16" i="85"/>
  <c r="B15" i="85"/>
  <c r="B14" i="85"/>
  <c r="B13" i="85"/>
  <c r="B12" i="85"/>
  <c r="B11" i="85"/>
  <c r="B10" i="85"/>
  <c r="B9" i="85"/>
  <c r="B8" i="85"/>
  <c r="B7" i="85"/>
  <c r="B6" i="85"/>
  <c r="H44" i="85"/>
  <c r="G44" i="85"/>
  <c r="F44" i="85"/>
  <c r="E44" i="85"/>
  <c r="D44" i="85"/>
  <c r="C44" i="85"/>
  <c r="B5" i="85"/>
  <c r="H2029" i="55"/>
  <c r="G2029" i="55"/>
  <c r="F2029" i="55"/>
  <c r="E2029" i="55"/>
  <c r="D2029" i="55"/>
  <c r="I2050" i="55"/>
  <c r="I2052" i="55"/>
  <c r="I2053" i="55"/>
  <c r="I2056" i="55"/>
  <c r="I2057" i="55"/>
  <c r="I2058" i="55"/>
  <c r="I2059" i="55"/>
  <c r="I2060" i="55"/>
  <c r="I2061" i="55"/>
  <c r="I2062" i="55"/>
  <c r="I2063" i="55"/>
  <c r="I2064" i="55"/>
  <c r="I2066" i="55"/>
  <c r="I2067" i="55"/>
  <c r="I2068" i="55"/>
  <c r="I2069" i="55"/>
  <c r="I2070" i="55"/>
  <c r="I2073" i="55"/>
  <c r="B16" i="84" l="1"/>
  <c r="B15" i="84"/>
  <c r="B14" i="84"/>
  <c r="B13" i="84"/>
  <c r="B12" i="84"/>
  <c r="B11" i="84"/>
  <c r="B10" i="84"/>
  <c r="B23" i="84"/>
  <c r="B22" i="84"/>
  <c r="B21" i="84"/>
  <c r="B9" i="84"/>
  <c r="B8" i="84"/>
  <c r="B7" i="84"/>
  <c r="B6" i="84"/>
  <c r="B5" i="84"/>
  <c r="BQ964" i="83" l="1"/>
  <c r="BQ963" i="83"/>
  <c r="BQ962" i="83"/>
  <c r="BQ961" i="83"/>
  <c r="BQ960" i="83"/>
  <c r="BQ959" i="83"/>
  <c r="BQ958" i="83"/>
  <c r="BQ957" i="83"/>
  <c r="BQ956" i="83"/>
  <c r="BQ955" i="83"/>
  <c r="BQ954" i="83"/>
  <c r="BQ953" i="83"/>
  <c r="BQ952" i="83"/>
  <c r="BQ951" i="83"/>
  <c r="BQ950" i="83"/>
  <c r="BQ949" i="83"/>
  <c r="BQ948" i="83"/>
  <c r="BQ947" i="83"/>
  <c r="BQ946" i="83"/>
  <c r="BQ945" i="83"/>
  <c r="BQ944" i="83"/>
  <c r="BQ943" i="83"/>
  <c r="BQ942" i="83"/>
  <c r="BQ941" i="83"/>
  <c r="BQ940" i="83"/>
  <c r="BQ939" i="83"/>
  <c r="BQ938" i="83"/>
  <c r="BQ937" i="83"/>
  <c r="BQ936" i="83"/>
  <c r="BQ935" i="83"/>
  <c r="BQ934" i="83"/>
  <c r="BQ933" i="83"/>
  <c r="BQ932" i="83"/>
  <c r="BQ931" i="83"/>
  <c r="BQ930" i="83"/>
  <c r="BQ929" i="83"/>
  <c r="BQ928" i="83"/>
  <c r="BQ927" i="83"/>
  <c r="BQ926" i="83"/>
  <c r="BQ925" i="83"/>
  <c r="BQ924" i="83"/>
  <c r="BQ923" i="83"/>
  <c r="BQ922" i="83"/>
  <c r="BQ921" i="83"/>
  <c r="BQ920" i="83"/>
  <c r="BQ919" i="83"/>
  <c r="BQ918" i="83"/>
  <c r="BQ917" i="83"/>
  <c r="BQ916" i="83"/>
  <c r="BQ915" i="83"/>
  <c r="BQ914" i="83"/>
  <c r="BQ913" i="83"/>
  <c r="BQ912" i="83"/>
  <c r="BQ911" i="83"/>
  <c r="BQ910" i="83"/>
  <c r="BQ909" i="83"/>
  <c r="BQ908" i="83"/>
  <c r="BQ907" i="83"/>
  <c r="BQ906" i="83"/>
  <c r="BQ905" i="83"/>
  <c r="BQ904" i="83"/>
  <c r="BQ903" i="83"/>
  <c r="BQ902" i="83"/>
  <c r="BQ901" i="83"/>
  <c r="BQ900" i="83"/>
  <c r="BQ899" i="83"/>
  <c r="BQ898" i="83"/>
  <c r="BQ897" i="83"/>
  <c r="BQ896" i="83"/>
  <c r="BQ895" i="83"/>
  <c r="BQ894" i="83"/>
  <c r="BQ893" i="83"/>
  <c r="BQ892" i="83"/>
  <c r="BQ891" i="83"/>
  <c r="BQ890" i="83"/>
  <c r="BQ889" i="83"/>
  <c r="BQ888" i="83"/>
  <c r="BQ887" i="83"/>
  <c r="BQ886" i="83"/>
  <c r="BQ885" i="83"/>
  <c r="BQ884" i="83"/>
  <c r="BQ883" i="83"/>
  <c r="BQ882" i="83"/>
  <c r="BQ881" i="83"/>
  <c r="BQ880" i="83"/>
  <c r="BQ879" i="83"/>
  <c r="BQ878" i="83"/>
  <c r="BQ877" i="83"/>
  <c r="BQ876" i="83"/>
  <c r="BQ875" i="83"/>
  <c r="BQ874" i="83"/>
  <c r="BQ873" i="83"/>
  <c r="BQ872" i="83"/>
  <c r="BQ871" i="83"/>
  <c r="BQ870" i="83"/>
  <c r="BQ869" i="83"/>
  <c r="BQ868" i="83"/>
  <c r="BQ867" i="83"/>
  <c r="BQ866" i="83"/>
  <c r="BQ865" i="83"/>
  <c r="BQ864" i="83"/>
  <c r="BQ863" i="83"/>
  <c r="BQ862" i="83"/>
  <c r="BQ861" i="83"/>
  <c r="BQ860" i="83"/>
  <c r="BQ859" i="83"/>
  <c r="BQ858" i="83"/>
  <c r="BQ857" i="83"/>
  <c r="BQ856" i="83"/>
  <c r="BQ855" i="83"/>
  <c r="BQ854" i="83"/>
  <c r="BQ853" i="83"/>
  <c r="BQ852" i="83"/>
  <c r="BQ851" i="83"/>
  <c r="BQ850" i="83"/>
  <c r="BQ849" i="83"/>
  <c r="BQ848" i="83"/>
  <c r="BQ847" i="83"/>
  <c r="BQ846" i="83"/>
  <c r="BQ845" i="83"/>
  <c r="BQ844" i="83"/>
  <c r="BQ843" i="83"/>
  <c r="BQ842" i="83"/>
  <c r="BQ841" i="83"/>
  <c r="BQ840" i="83"/>
  <c r="BQ839" i="83"/>
  <c r="BQ838" i="83"/>
  <c r="BQ837" i="83"/>
  <c r="BQ836" i="83"/>
  <c r="BQ835" i="83"/>
  <c r="BQ834" i="83"/>
  <c r="BQ833" i="83"/>
  <c r="BQ832" i="83"/>
  <c r="BQ831" i="83"/>
  <c r="BQ830" i="83"/>
  <c r="BQ829" i="83"/>
  <c r="BQ828" i="83"/>
  <c r="BQ827" i="83"/>
  <c r="BQ826" i="83"/>
  <c r="BQ825" i="83"/>
  <c r="BQ824" i="83"/>
  <c r="BQ823" i="83"/>
  <c r="BQ822" i="83"/>
  <c r="BQ821" i="83"/>
  <c r="BQ820" i="83"/>
  <c r="BQ819" i="83"/>
  <c r="BQ818" i="83"/>
  <c r="BQ817" i="83"/>
  <c r="BQ816" i="83"/>
  <c r="BQ815" i="83"/>
  <c r="BQ814" i="83"/>
  <c r="BQ813" i="83"/>
  <c r="BQ812" i="83"/>
  <c r="BQ811" i="83"/>
  <c r="BQ810" i="83"/>
  <c r="BQ809" i="83"/>
  <c r="BQ808" i="83"/>
  <c r="BQ807" i="83"/>
  <c r="BQ806" i="83"/>
  <c r="BQ805" i="83"/>
  <c r="BQ804" i="83"/>
  <c r="BQ803" i="83"/>
  <c r="BQ802" i="83"/>
  <c r="BQ801" i="83"/>
  <c r="BQ800" i="83"/>
  <c r="BQ799" i="83"/>
  <c r="BQ798" i="83"/>
  <c r="BQ797" i="83"/>
  <c r="BQ796" i="83"/>
  <c r="BQ795" i="83"/>
  <c r="BQ794" i="83"/>
  <c r="BQ793" i="83"/>
  <c r="BQ792" i="83"/>
  <c r="BQ791" i="83"/>
  <c r="BQ790" i="83"/>
  <c r="BQ789" i="83"/>
  <c r="BQ788" i="83"/>
  <c r="BQ787" i="83"/>
  <c r="BQ786" i="83"/>
  <c r="BQ785" i="83"/>
  <c r="BQ784" i="83"/>
  <c r="BQ783" i="83"/>
  <c r="BQ782" i="83"/>
  <c r="BQ781" i="83"/>
  <c r="BQ780" i="83"/>
  <c r="BQ779" i="83"/>
  <c r="BQ778" i="83"/>
  <c r="BQ777" i="83"/>
  <c r="BQ776" i="83"/>
  <c r="BQ775" i="83"/>
  <c r="BQ774" i="83"/>
  <c r="BQ773" i="83"/>
  <c r="BQ772" i="83"/>
  <c r="BQ771" i="83"/>
  <c r="BQ770" i="83"/>
  <c r="BQ769" i="83"/>
  <c r="BQ768" i="83"/>
  <c r="BQ767" i="83"/>
  <c r="BQ766" i="83"/>
  <c r="BQ765" i="83"/>
  <c r="BQ764" i="83"/>
  <c r="BQ763" i="83"/>
  <c r="BQ762" i="83"/>
  <c r="BQ761" i="83"/>
  <c r="BQ760" i="83"/>
  <c r="BQ759" i="83"/>
  <c r="BQ758" i="83"/>
  <c r="BQ757" i="83"/>
  <c r="BQ756" i="83"/>
  <c r="BQ755" i="83"/>
  <c r="BQ754" i="83"/>
  <c r="BQ753" i="83"/>
  <c r="BQ752" i="83"/>
  <c r="BQ751" i="83"/>
  <c r="BQ750" i="83"/>
  <c r="BQ749" i="83"/>
  <c r="BQ748" i="83"/>
  <c r="BQ747" i="83"/>
  <c r="BQ746" i="83"/>
  <c r="BQ745" i="83"/>
  <c r="BQ744" i="83"/>
  <c r="BQ743" i="83"/>
  <c r="BQ742" i="83"/>
  <c r="BQ741" i="83"/>
  <c r="BQ740" i="83"/>
  <c r="BQ739" i="83"/>
  <c r="BQ738" i="83"/>
  <c r="BQ737" i="83"/>
  <c r="BQ736" i="83"/>
  <c r="BQ735" i="83"/>
  <c r="BQ734" i="83"/>
  <c r="BQ733" i="83"/>
  <c r="BQ732" i="83"/>
  <c r="BQ731" i="83"/>
  <c r="BQ730" i="83"/>
  <c r="BQ729" i="83"/>
  <c r="BQ728" i="83"/>
  <c r="BQ727" i="83"/>
  <c r="BQ726" i="83"/>
  <c r="BQ725" i="83"/>
  <c r="BQ724" i="83"/>
  <c r="BQ723" i="83"/>
  <c r="BQ722" i="83"/>
  <c r="BQ721" i="83"/>
  <c r="BQ720" i="83"/>
  <c r="BQ719" i="83"/>
  <c r="BQ718" i="83"/>
  <c r="BQ717" i="83"/>
  <c r="BQ716" i="83"/>
  <c r="BQ715" i="83"/>
  <c r="BQ714" i="83"/>
  <c r="BQ713" i="83"/>
  <c r="BQ712" i="83"/>
  <c r="BQ711" i="83"/>
  <c r="BQ710" i="83"/>
  <c r="BQ709" i="83"/>
  <c r="BQ708" i="83"/>
  <c r="BQ707" i="83"/>
  <c r="BQ706" i="83"/>
  <c r="BQ705" i="83"/>
  <c r="BQ704" i="83"/>
  <c r="BQ703" i="83"/>
  <c r="BQ702" i="83"/>
  <c r="BQ701" i="83"/>
  <c r="BQ700" i="83"/>
  <c r="BQ699" i="83"/>
  <c r="BQ698" i="83"/>
  <c r="BQ697" i="83"/>
  <c r="BQ696" i="83"/>
  <c r="BQ695" i="83"/>
  <c r="BQ694" i="83"/>
  <c r="BQ693" i="83"/>
  <c r="BQ692" i="83"/>
  <c r="BQ691" i="83"/>
  <c r="BQ690" i="83"/>
  <c r="BQ689" i="83"/>
  <c r="BQ688" i="83"/>
  <c r="BQ687" i="83"/>
  <c r="BQ686" i="83"/>
  <c r="BQ685" i="83"/>
  <c r="BQ684" i="83"/>
  <c r="BQ683" i="83"/>
  <c r="BQ682" i="83"/>
  <c r="BQ681" i="83"/>
  <c r="BQ680" i="83"/>
  <c r="BQ679" i="83"/>
  <c r="BQ678" i="83"/>
  <c r="BQ677" i="83"/>
  <c r="BQ676" i="83"/>
  <c r="BQ675" i="83"/>
  <c r="BQ674" i="83"/>
  <c r="BQ673" i="83"/>
  <c r="BQ672" i="83"/>
  <c r="BQ671" i="83"/>
  <c r="BQ670" i="83"/>
  <c r="BQ669" i="83"/>
  <c r="BQ668" i="83"/>
  <c r="BQ667" i="83"/>
  <c r="BQ666" i="83"/>
  <c r="BQ665" i="83"/>
  <c r="BQ664" i="83"/>
  <c r="BQ663" i="83"/>
  <c r="BQ662" i="83"/>
  <c r="BQ661" i="83"/>
  <c r="BQ660" i="83"/>
  <c r="BQ659" i="83"/>
  <c r="BQ658" i="83"/>
  <c r="BQ657" i="83"/>
  <c r="BQ656" i="83"/>
  <c r="BQ655" i="83"/>
  <c r="BQ654" i="83"/>
  <c r="BQ653" i="83"/>
  <c r="BQ652" i="83"/>
  <c r="BQ651" i="83"/>
  <c r="BQ650" i="83"/>
  <c r="BQ649" i="83"/>
  <c r="BQ648" i="83"/>
  <c r="BQ647" i="83"/>
  <c r="BQ646" i="83"/>
  <c r="BQ645" i="83"/>
  <c r="BQ644" i="83"/>
  <c r="BQ643" i="83"/>
  <c r="BQ642" i="83"/>
  <c r="BQ641" i="83"/>
  <c r="BQ640" i="83"/>
  <c r="BQ639" i="83"/>
  <c r="BQ638" i="83"/>
  <c r="BQ637" i="83"/>
  <c r="BQ636" i="83"/>
  <c r="BQ635" i="83"/>
  <c r="BQ634" i="83"/>
  <c r="BQ633" i="83"/>
  <c r="BQ632" i="83"/>
  <c r="BQ631" i="83"/>
  <c r="BQ630" i="83"/>
  <c r="BQ629" i="83"/>
  <c r="BQ628" i="83"/>
  <c r="BQ627" i="83"/>
  <c r="BQ626" i="83"/>
  <c r="BQ625" i="83"/>
  <c r="BQ624" i="83"/>
  <c r="BQ623" i="83"/>
  <c r="BQ622" i="83"/>
  <c r="BQ621" i="83"/>
  <c r="BQ620" i="83"/>
  <c r="BQ619" i="83"/>
  <c r="BQ618" i="83"/>
  <c r="BQ617" i="83"/>
  <c r="BQ616" i="83"/>
  <c r="BQ615" i="83"/>
  <c r="BQ614" i="83"/>
  <c r="BQ613" i="83"/>
  <c r="BQ612" i="83"/>
  <c r="BQ611" i="83"/>
  <c r="BQ610" i="83"/>
  <c r="BQ609" i="83"/>
  <c r="BQ608" i="83"/>
  <c r="BQ607" i="83"/>
  <c r="BQ606" i="83"/>
  <c r="BQ605" i="83"/>
  <c r="BQ604" i="83"/>
  <c r="BQ603" i="83"/>
  <c r="BQ602" i="83"/>
  <c r="BQ601" i="83"/>
  <c r="BQ600" i="83"/>
  <c r="BQ599" i="83"/>
  <c r="BQ598" i="83"/>
  <c r="BQ597" i="83"/>
  <c r="BQ596" i="83"/>
  <c r="BQ595" i="83"/>
  <c r="BQ594" i="83"/>
  <c r="BQ593" i="83"/>
  <c r="BQ592" i="83"/>
  <c r="BQ591" i="83"/>
  <c r="BQ590" i="83"/>
  <c r="BQ589" i="83"/>
  <c r="BQ588" i="83"/>
  <c r="BQ587" i="83"/>
  <c r="BQ586" i="83"/>
  <c r="BQ585" i="83"/>
  <c r="BQ584" i="83"/>
  <c r="BQ583" i="83"/>
  <c r="BQ582" i="83"/>
  <c r="BQ581" i="83"/>
  <c r="BQ580" i="83"/>
  <c r="BQ579" i="83"/>
  <c r="BQ578" i="83"/>
  <c r="BQ577" i="83"/>
  <c r="BQ576" i="83"/>
  <c r="BQ575" i="83"/>
  <c r="BQ574" i="83"/>
  <c r="BQ573" i="83"/>
  <c r="BQ572" i="83"/>
  <c r="BQ571" i="83"/>
  <c r="BQ570" i="83"/>
  <c r="BQ569" i="83"/>
  <c r="BQ568" i="83"/>
  <c r="BQ567" i="83"/>
  <c r="BQ566" i="83"/>
  <c r="BQ565" i="83"/>
  <c r="BQ564" i="83"/>
  <c r="BQ563" i="83"/>
  <c r="BQ562" i="83"/>
  <c r="BQ561" i="83"/>
  <c r="BQ560" i="83"/>
  <c r="BQ559" i="83"/>
  <c r="BQ558" i="83"/>
  <c r="BQ557" i="83"/>
  <c r="BQ556" i="83"/>
  <c r="BQ555" i="83"/>
  <c r="BQ554" i="83"/>
  <c r="BQ553" i="83"/>
  <c r="BQ552" i="83"/>
  <c r="BQ551" i="83"/>
  <c r="BQ550" i="83"/>
  <c r="BQ549" i="83"/>
  <c r="BQ548" i="83"/>
  <c r="BQ547" i="83"/>
  <c r="BQ546" i="83"/>
  <c r="BQ545" i="83"/>
  <c r="BQ544" i="83"/>
  <c r="BQ543" i="83"/>
  <c r="BQ542" i="83"/>
  <c r="BQ541" i="83"/>
  <c r="BQ540" i="83"/>
  <c r="BQ539" i="83"/>
  <c r="BQ538" i="83"/>
  <c r="BQ537" i="83"/>
  <c r="BQ536" i="83"/>
  <c r="BQ535" i="83"/>
  <c r="BQ534" i="83"/>
  <c r="BQ533" i="83"/>
  <c r="BQ532" i="83"/>
  <c r="BQ531" i="83"/>
  <c r="BQ530" i="83"/>
  <c r="BQ529" i="83"/>
  <c r="BQ528" i="83"/>
  <c r="BQ527" i="83"/>
  <c r="BQ526" i="83"/>
  <c r="BQ525" i="83"/>
  <c r="BQ524" i="83"/>
  <c r="BQ523" i="83"/>
  <c r="BQ522" i="83"/>
  <c r="BQ521" i="83"/>
  <c r="BQ520" i="83"/>
  <c r="BQ519" i="83"/>
  <c r="BQ518" i="83"/>
  <c r="BQ517" i="83"/>
  <c r="BQ516" i="83"/>
  <c r="BQ515" i="83"/>
  <c r="BQ514" i="83"/>
  <c r="BQ513" i="83"/>
  <c r="BQ512" i="83"/>
  <c r="BQ511" i="83"/>
  <c r="BQ510" i="83"/>
  <c r="BQ509" i="83"/>
  <c r="BQ508" i="83"/>
  <c r="BQ507" i="83"/>
  <c r="BQ506" i="83"/>
  <c r="BQ505" i="83"/>
  <c r="BQ504" i="83"/>
  <c r="BQ503" i="83"/>
  <c r="BQ502" i="83"/>
  <c r="BQ501" i="83"/>
  <c r="BQ500" i="83"/>
  <c r="BQ499" i="83"/>
  <c r="BQ498" i="83"/>
  <c r="BQ497" i="83"/>
  <c r="BQ496" i="83"/>
  <c r="BQ495" i="83"/>
  <c r="BQ494" i="83"/>
  <c r="BQ493" i="83"/>
  <c r="BQ492" i="83"/>
  <c r="BQ491" i="83"/>
  <c r="BQ490" i="83"/>
  <c r="BQ489" i="83"/>
  <c r="BQ488" i="83"/>
  <c r="BQ487" i="83"/>
  <c r="BQ486" i="83"/>
  <c r="BQ485" i="83"/>
  <c r="BQ484" i="83"/>
  <c r="BQ483" i="83"/>
  <c r="BQ482" i="83"/>
  <c r="BQ481" i="83"/>
  <c r="BQ480" i="83"/>
  <c r="BQ479" i="83"/>
  <c r="BQ478" i="83"/>
  <c r="BQ477" i="83"/>
  <c r="BQ476" i="83"/>
  <c r="BQ475" i="83"/>
  <c r="BQ474" i="83"/>
  <c r="BQ473" i="83"/>
  <c r="BQ472" i="83"/>
  <c r="BQ471" i="83"/>
  <c r="BQ470" i="83"/>
  <c r="BQ469" i="83"/>
  <c r="BQ468" i="83"/>
  <c r="BQ467" i="83"/>
  <c r="BQ466" i="83"/>
  <c r="BQ465" i="83"/>
  <c r="BQ464" i="83"/>
  <c r="BQ463" i="83"/>
  <c r="BQ462" i="83"/>
  <c r="BQ461" i="83"/>
  <c r="BQ460" i="83"/>
  <c r="BQ459" i="83"/>
  <c r="BQ458" i="83"/>
  <c r="BQ457" i="83"/>
  <c r="BQ456" i="83"/>
  <c r="BQ455" i="83"/>
  <c r="BQ454" i="83"/>
  <c r="BQ453" i="83"/>
  <c r="BQ452" i="83"/>
  <c r="BQ451" i="83"/>
  <c r="BQ450" i="83"/>
  <c r="BQ449" i="83"/>
  <c r="BQ448" i="83"/>
  <c r="BQ447" i="83"/>
  <c r="BQ446" i="83"/>
  <c r="BQ445" i="83"/>
  <c r="BQ444" i="83"/>
  <c r="BQ443" i="83"/>
  <c r="BQ442" i="83"/>
  <c r="BQ441" i="83"/>
  <c r="BQ440" i="83"/>
  <c r="BQ439" i="83"/>
  <c r="BQ438" i="83"/>
  <c r="BQ437" i="83"/>
  <c r="BQ436" i="83"/>
  <c r="BQ435" i="83"/>
  <c r="BQ434" i="83"/>
  <c r="BQ433" i="83"/>
  <c r="BQ432" i="83"/>
  <c r="BQ431" i="83"/>
  <c r="BQ430" i="83"/>
  <c r="BQ429" i="83"/>
  <c r="BQ428" i="83"/>
  <c r="BQ427" i="83"/>
  <c r="BQ426" i="83"/>
  <c r="BQ425" i="83"/>
  <c r="BQ424" i="83"/>
  <c r="BQ423" i="83"/>
  <c r="BQ422" i="83"/>
  <c r="BQ421" i="83"/>
  <c r="BQ420" i="83"/>
  <c r="BQ419" i="83"/>
  <c r="BQ418" i="83"/>
  <c r="BQ417" i="83"/>
  <c r="BQ416" i="83"/>
  <c r="BQ415" i="83"/>
  <c r="BQ414" i="83"/>
  <c r="BQ413" i="83"/>
  <c r="BQ412" i="83"/>
  <c r="BQ411" i="83"/>
  <c r="BQ410" i="83"/>
  <c r="BQ409" i="83"/>
  <c r="BQ408" i="83"/>
  <c r="BQ407" i="83"/>
  <c r="BQ406" i="83"/>
  <c r="BQ405" i="83"/>
  <c r="BQ404" i="83"/>
  <c r="BQ403" i="83"/>
  <c r="BQ402" i="83"/>
  <c r="BQ401" i="83"/>
  <c r="BQ400" i="83"/>
  <c r="BQ399" i="83"/>
  <c r="BQ398" i="83"/>
  <c r="BQ397" i="83"/>
  <c r="BQ396" i="83"/>
  <c r="BQ395" i="83"/>
  <c r="BQ394" i="83"/>
  <c r="BQ393" i="83"/>
  <c r="BQ392" i="83"/>
  <c r="BQ391" i="83"/>
  <c r="BQ390" i="83"/>
  <c r="BQ389" i="83"/>
  <c r="BQ388" i="83"/>
  <c r="BQ387" i="83"/>
  <c r="BQ386" i="83"/>
  <c r="BQ385" i="83"/>
  <c r="BQ384" i="83"/>
  <c r="BQ383" i="83"/>
  <c r="BQ382" i="83"/>
  <c r="BQ381" i="83"/>
  <c r="BQ380" i="83"/>
  <c r="BQ379" i="83"/>
  <c r="BQ378" i="83"/>
  <c r="BQ377" i="83"/>
  <c r="BQ376" i="83"/>
  <c r="BQ375" i="83"/>
  <c r="BQ374" i="83"/>
  <c r="BQ373" i="83"/>
  <c r="BQ372" i="83"/>
  <c r="BQ371" i="83"/>
  <c r="BQ370" i="83"/>
  <c r="BQ369" i="83"/>
  <c r="BQ368" i="83"/>
  <c r="BQ367" i="83"/>
  <c r="BQ366" i="83"/>
  <c r="BQ365" i="83"/>
  <c r="BQ364" i="83"/>
  <c r="BQ363" i="83"/>
  <c r="BQ362" i="83"/>
  <c r="BQ361" i="83"/>
  <c r="BQ360" i="83"/>
  <c r="BQ359" i="83"/>
  <c r="BQ358" i="83"/>
  <c r="BQ357" i="83"/>
  <c r="BQ356" i="83"/>
  <c r="BQ355" i="83"/>
  <c r="BQ354" i="83"/>
  <c r="BQ353" i="83"/>
  <c r="BQ352" i="83"/>
  <c r="BQ351" i="83"/>
  <c r="BQ350" i="83"/>
  <c r="BQ349" i="83"/>
  <c r="BQ348" i="83"/>
  <c r="BQ347" i="83"/>
  <c r="BQ346" i="83"/>
  <c r="BQ345" i="83"/>
  <c r="BQ344" i="83"/>
  <c r="BQ343" i="83"/>
  <c r="BQ342" i="83"/>
  <c r="BQ341" i="83"/>
  <c r="BQ340" i="83"/>
  <c r="BQ339" i="83"/>
  <c r="BQ338" i="83"/>
  <c r="BQ337" i="83"/>
  <c r="BQ336" i="83"/>
  <c r="BQ335" i="83"/>
  <c r="BQ334" i="83"/>
  <c r="BQ333" i="83"/>
  <c r="BQ332" i="83"/>
  <c r="BQ331" i="83"/>
  <c r="BQ330" i="83"/>
  <c r="BQ329" i="83"/>
  <c r="BQ328" i="83"/>
  <c r="BQ327" i="83"/>
  <c r="BQ326" i="83"/>
  <c r="BQ325" i="83"/>
  <c r="BQ324" i="83"/>
  <c r="BQ323" i="83"/>
  <c r="BQ322" i="83"/>
  <c r="BQ321" i="83"/>
  <c r="BQ320" i="83"/>
  <c r="BQ319" i="83"/>
  <c r="BQ318" i="83"/>
  <c r="BQ317" i="83"/>
  <c r="BQ316" i="83"/>
  <c r="BQ315" i="83"/>
  <c r="BQ314" i="83"/>
  <c r="BQ313" i="83"/>
  <c r="BQ312" i="83"/>
  <c r="BQ311" i="83"/>
  <c r="BQ310" i="83"/>
  <c r="BQ309" i="83"/>
  <c r="BQ308" i="83"/>
  <c r="BQ307" i="83"/>
  <c r="BQ306" i="83"/>
  <c r="BQ305" i="83"/>
  <c r="BQ304" i="83"/>
  <c r="BQ303" i="83"/>
  <c r="BQ302" i="83"/>
  <c r="BQ301" i="83"/>
  <c r="BQ300" i="83"/>
  <c r="BQ299" i="83"/>
  <c r="BQ298" i="83"/>
  <c r="BQ297" i="83"/>
  <c r="BQ296" i="83"/>
  <c r="BQ295" i="83"/>
  <c r="BQ294" i="83"/>
  <c r="BQ293" i="83"/>
  <c r="BQ292" i="83"/>
  <c r="BQ291" i="83"/>
  <c r="BQ290" i="83"/>
  <c r="BQ289" i="83"/>
  <c r="BQ288" i="83"/>
  <c r="BQ287" i="83"/>
  <c r="BQ286" i="83"/>
  <c r="BQ285" i="83"/>
  <c r="BQ284" i="83"/>
  <c r="BQ283" i="83"/>
  <c r="BQ282" i="83"/>
  <c r="BQ281" i="83"/>
  <c r="BQ280" i="83"/>
  <c r="BQ279" i="83"/>
  <c r="BQ278" i="83"/>
  <c r="BQ277" i="83"/>
  <c r="BQ276" i="83"/>
  <c r="BQ275" i="83"/>
  <c r="BQ274" i="83"/>
  <c r="BQ273" i="83"/>
  <c r="BQ272" i="83"/>
  <c r="BQ271" i="83"/>
  <c r="BQ270" i="83"/>
  <c r="BQ269" i="83"/>
  <c r="BQ268" i="83"/>
  <c r="BQ267" i="83"/>
  <c r="BQ266" i="83"/>
  <c r="BQ265" i="83"/>
  <c r="BQ264" i="83"/>
  <c r="BQ263" i="83"/>
  <c r="BQ262" i="83"/>
  <c r="BQ261" i="83"/>
  <c r="BQ260" i="83"/>
  <c r="BQ259" i="83"/>
  <c r="BQ258" i="83"/>
  <c r="BQ257" i="83"/>
  <c r="BQ256" i="83"/>
  <c r="BQ255" i="83"/>
  <c r="BQ254" i="83"/>
  <c r="BQ253" i="83"/>
  <c r="BQ252" i="83"/>
  <c r="BQ251" i="83"/>
  <c r="BQ250" i="83"/>
  <c r="BQ249" i="83"/>
  <c r="BQ248" i="83"/>
  <c r="BQ247" i="83"/>
  <c r="BQ246" i="83"/>
  <c r="BQ245" i="83"/>
  <c r="BQ244" i="83"/>
  <c r="BQ243" i="83"/>
  <c r="BQ242" i="83"/>
  <c r="BQ241" i="83"/>
  <c r="BQ240" i="83"/>
  <c r="BQ239" i="83"/>
  <c r="BQ238" i="83"/>
  <c r="BQ237" i="83"/>
  <c r="BQ236" i="83"/>
  <c r="BQ235" i="83"/>
  <c r="BQ234" i="83"/>
  <c r="BQ233" i="83"/>
  <c r="BQ232" i="83"/>
  <c r="BQ231" i="83"/>
  <c r="BQ230" i="83"/>
  <c r="BQ229" i="83"/>
  <c r="BQ228" i="83"/>
  <c r="BQ227" i="83"/>
  <c r="BQ226" i="83"/>
  <c r="BQ225" i="83"/>
  <c r="BQ224" i="83"/>
  <c r="BQ223" i="83"/>
  <c r="BQ222" i="83"/>
  <c r="BQ221" i="83"/>
  <c r="BQ220" i="83"/>
  <c r="BQ219" i="83"/>
  <c r="BQ218" i="83"/>
  <c r="BQ217" i="83"/>
  <c r="BQ216" i="83"/>
  <c r="BQ215" i="83"/>
  <c r="BQ214" i="83"/>
  <c r="BQ213" i="83"/>
  <c r="BQ212" i="83"/>
  <c r="BQ211" i="83"/>
  <c r="BQ210" i="83"/>
  <c r="BQ209" i="83"/>
  <c r="BQ208" i="83"/>
  <c r="BQ207" i="83"/>
  <c r="BQ206" i="83"/>
  <c r="BQ205" i="83"/>
  <c r="BQ204" i="83"/>
  <c r="BQ203" i="83"/>
  <c r="BQ202" i="83"/>
  <c r="BQ201" i="83"/>
  <c r="BQ200" i="83"/>
  <c r="BQ199" i="83"/>
  <c r="BQ198" i="83"/>
  <c r="BQ197" i="83"/>
  <c r="BQ196" i="83"/>
  <c r="BQ195" i="83"/>
  <c r="BQ194" i="83"/>
  <c r="BQ193" i="83"/>
  <c r="BQ192" i="83"/>
  <c r="BQ191" i="83"/>
  <c r="BQ190" i="83"/>
  <c r="BQ189" i="83"/>
  <c r="BQ188" i="83"/>
  <c r="BQ187" i="83"/>
  <c r="BQ186" i="83"/>
  <c r="BQ185" i="83"/>
  <c r="BQ184" i="83"/>
  <c r="BQ183" i="83"/>
  <c r="BQ182" i="83"/>
  <c r="BQ181" i="83"/>
  <c r="BQ180" i="83"/>
  <c r="BQ179" i="83"/>
  <c r="BQ178" i="83"/>
  <c r="BQ177" i="83"/>
  <c r="BQ176" i="83"/>
  <c r="BQ175" i="83"/>
  <c r="BQ174" i="83"/>
  <c r="BQ173" i="83"/>
  <c r="BQ172" i="83"/>
  <c r="BQ171" i="83"/>
  <c r="BQ170" i="83"/>
  <c r="BQ169" i="83"/>
  <c r="BQ168" i="83"/>
  <c r="BQ167" i="83"/>
  <c r="BQ166" i="83"/>
  <c r="BQ165" i="83"/>
  <c r="BQ164" i="83"/>
  <c r="BQ163" i="83"/>
  <c r="BQ162" i="83"/>
  <c r="BQ161" i="83"/>
  <c r="BQ160" i="83"/>
  <c r="BQ159" i="83"/>
  <c r="BQ158" i="83"/>
  <c r="BQ157" i="83"/>
  <c r="BQ156" i="83"/>
  <c r="BQ155" i="83"/>
  <c r="BQ154" i="83"/>
  <c r="BQ153" i="83"/>
  <c r="BQ152" i="83"/>
  <c r="BQ151" i="83"/>
  <c r="BQ150" i="83"/>
  <c r="BQ149" i="83"/>
  <c r="BQ148" i="83"/>
  <c r="BQ147" i="83"/>
  <c r="BQ146" i="83"/>
  <c r="BQ145" i="83"/>
  <c r="BQ144" i="83"/>
  <c r="BQ143" i="83"/>
  <c r="BQ142" i="83"/>
  <c r="BQ141" i="83"/>
  <c r="BQ140" i="83"/>
  <c r="BQ139" i="83"/>
  <c r="BQ138" i="83"/>
  <c r="BQ137" i="83"/>
  <c r="BQ136" i="83"/>
  <c r="BQ135" i="83"/>
  <c r="BQ134" i="83"/>
  <c r="BQ133" i="83"/>
  <c r="BQ132" i="83"/>
  <c r="BQ131" i="83"/>
  <c r="BQ130" i="83"/>
  <c r="BQ129" i="83"/>
  <c r="BQ128" i="83"/>
  <c r="BQ127" i="83"/>
  <c r="BQ126" i="83"/>
  <c r="BQ125" i="83"/>
  <c r="BQ124" i="83"/>
  <c r="BQ123" i="83"/>
  <c r="BQ122" i="83"/>
  <c r="BQ121" i="83"/>
  <c r="BQ120" i="83"/>
  <c r="BQ119" i="83"/>
  <c r="BQ118" i="83"/>
  <c r="BQ117" i="83"/>
  <c r="BQ116" i="83"/>
  <c r="BQ115" i="83"/>
  <c r="BQ114" i="83"/>
  <c r="BQ113" i="83"/>
  <c r="BQ112" i="83"/>
  <c r="BQ111" i="83"/>
  <c r="BQ110" i="83"/>
  <c r="BQ109" i="83"/>
  <c r="BQ108" i="83"/>
  <c r="BQ107" i="83"/>
  <c r="BQ106" i="83"/>
  <c r="BQ105" i="83"/>
  <c r="BQ104" i="83"/>
  <c r="BQ103" i="83"/>
  <c r="BQ102" i="83"/>
  <c r="BQ101" i="83"/>
  <c r="BQ100" i="83"/>
  <c r="BQ99" i="83"/>
  <c r="BQ98" i="83"/>
  <c r="BQ97" i="83"/>
  <c r="BQ96" i="83"/>
  <c r="BQ95" i="83"/>
  <c r="BQ94" i="83"/>
  <c r="BQ93" i="83"/>
  <c r="BQ92" i="83"/>
  <c r="BQ91" i="83"/>
  <c r="BQ90" i="83"/>
  <c r="BQ89" i="83"/>
  <c r="BQ88" i="83"/>
  <c r="BQ87" i="83"/>
  <c r="BQ86" i="83"/>
  <c r="BQ85" i="83"/>
  <c r="BQ84" i="83"/>
  <c r="BQ83" i="83"/>
  <c r="BQ82" i="83"/>
  <c r="BQ81" i="83"/>
  <c r="BQ80" i="83"/>
  <c r="BQ79" i="83"/>
  <c r="BQ78" i="83"/>
  <c r="BQ77" i="83"/>
  <c r="BQ76" i="83"/>
  <c r="BQ75" i="83"/>
  <c r="BQ74" i="83"/>
  <c r="BQ73" i="83"/>
  <c r="BQ72" i="83"/>
  <c r="BQ71" i="83"/>
  <c r="BQ70" i="83"/>
  <c r="BQ69" i="83"/>
  <c r="BQ68" i="83"/>
  <c r="BQ67" i="83"/>
  <c r="BQ66" i="83"/>
  <c r="BQ65" i="83"/>
  <c r="BQ64" i="83"/>
  <c r="BQ63" i="83"/>
  <c r="BQ62" i="83"/>
  <c r="BQ61" i="83"/>
  <c r="BQ60" i="83"/>
  <c r="BQ59" i="83"/>
  <c r="BQ58" i="83"/>
  <c r="BQ57" i="83"/>
  <c r="BQ56" i="83"/>
  <c r="BQ55" i="83"/>
  <c r="BQ54" i="83"/>
  <c r="BQ53" i="83"/>
  <c r="BQ52" i="83"/>
  <c r="BQ51" i="83"/>
  <c r="BQ50" i="83"/>
  <c r="BQ49" i="83"/>
  <c r="BQ48" i="83"/>
  <c r="BQ47" i="83"/>
  <c r="BQ46" i="83"/>
  <c r="BQ45" i="83"/>
  <c r="BQ44" i="83"/>
  <c r="BQ43" i="83"/>
  <c r="BQ42" i="83"/>
  <c r="BQ41" i="83"/>
  <c r="BQ40" i="83"/>
  <c r="BQ39" i="83"/>
  <c r="BQ38" i="83"/>
  <c r="BQ37" i="83"/>
  <c r="BQ36" i="83"/>
  <c r="BQ35" i="83"/>
  <c r="BQ34" i="83"/>
  <c r="BQ33" i="83"/>
  <c r="BQ32" i="83"/>
  <c r="BQ31" i="83"/>
  <c r="BQ30" i="83"/>
  <c r="BQ29" i="83"/>
  <c r="BQ28" i="83"/>
  <c r="BQ27" i="83"/>
  <c r="BQ26" i="83"/>
  <c r="BQ25" i="83"/>
  <c r="BQ24" i="83"/>
  <c r="BQ23" i="83"/>
  <c r="BQ22" i="83"/>
  <c r="BQ21" i="83"/>
  <c r="BQ20" i="83"/>
  <c r="BQ19" i="83"/>
  <c r="BQ18" i="83"/>
  <c r="BQ17" i="83"/>
  <c r="BQ16" i="83"/>
  <c r="BQ15" i="83"/>
  <c r="BQ14" i="83"/>
  <c r="BQ13" i="83"/>
  <c r="BQ12" i="83"/>
  <c r="BQ11" i="83"/>
  <c r="BQ10" i="83"/>
  <c r="BQ9" i="83"/>
  <c r="BQ8" i="83"/>
  <c r="BQ7" i="83"/>
  <c r="BQ6" i="83"/>
  <c r="BQ5" i="83"/>
  <c r="BQ4" i="83"/>
  <c r="BQ3" i="83"/>
  <c r="C35" i="28"/>
  <c r="D35" i="28"/>
  <c r="E35" i="28"/>
  <c r="F35" i="28"/>
  <c r="G35" i="28"/>
  <c r="C25" i="29"/>
  <c r="D25" i="29"/>
  <c r="E25" i="29"/>
  <c r="F25" i="29"/>
  <c r="G25" i="29"/>
  <c r="C12" i="31"/>
  <c r="D12" i="31"/>
  <c r="E12" i="31"/>
  <c r="F12" i="31"/>
  <c r="G12" i="31"/>
  <c r="G20" i="27"/>
  <c r="F20" i="27"/>
  <c r="E20" i="27"/>
  <c r="D20" i="27"/>
  <c r="C20" i="27"/>
  <c r="G20" i="26"/>
  <c r="F20" i="26"/>
  <c r="E20" i="26"/>
  <c r="D20" i="26"/>
  <c r="C20" i="26"/>
  <c r="G16" i="25"/>
  <c r="F16" i="25"/>
  <c r="E16" i="25"/>
  <c r="D16" i="25"/>
  <c r="C16" i="25"/>
  <c r="G20" i="24"/>
  <c r="F20" i="24"/>
  <c r="E20" i="24"/>
  <c r="D20" i="24"/>
  <c r="C20" i="24"/>
  <c r="G16" i="23"/>
  <c r="F16" i="23"/>
  <c r="E16" i="23"/>
  <c r="D16" i="23"/>
  <c r="C16" i="23"/>
  <c r="G60" i="22"/>
  <c r="F60" i="22"/>
  <c r="E60" i="22"/>
  <c r="D60" i="22"/>
  <c r="C60" i="22"/>
  <c r="G15" i="21"/>
  <c r="F15" i="21"/>
  <c r="E15" i="21"/>
  <c r="D15" i="21"/>
  <c r="C15" i="21"/>
  <c r="G11" i="20"/>
  <c r="F11" i="20"/>
  <c r="E11" i="20"/>
  <c r="D11" i="20"/>
  <c r="C11" i="20"/>
  <c r="G10" i="19"/>
  <c r="F10" i="19"/>
  <c r="E10" i="19"/>
  <c r="D10" i="19"/>
  <c r="C10" i="19"/>
  <c r="G15" i="18"/>
  <c r="F15" i="18"/>
  <c r="E15" i="18"/>
  <c r="D15" i="18"/>
  <c r="C15" i="18"/>
  <c r="G10" i="17"/>
  <c r="F10" i="17"/>
  <c r="E10" i="17"/>
  <c r="D10" i="17"/>
  <c r="C10" i="17"/>
  <c r="H12" i="53"/>
  <c r="G12" i="53"/>
  <c r="F12" i="53"/>
  <c r="E12" i="53"/>
  <c r="D12" i="53"/>
  <c r="C12" i="53"/>
  <c r="H9" i="52"/>
  <c r="G9" i="52"/>
  <c r="F9" i="52"/>
  <c r="E9" i="52"/>
  <c r="D9" i="52"/>
  <c r="C9" i="52"/>
  <c r="H8" i="51"/>
  <c r="G8" i="51"/>
  <c r="F8" i="51"/>
  <c r="E8" i="51"/>
  <c r="D8" i="51"/>
  <c r="C8" i="51"/>
  <c r="H8" i="49"/>
  <c r="G8" i="49"/>
  <c r="F8" i="49"/>
  <c r="E8" i="49"/>
  <c r="D8" i="49"/>
  <c r="C8" i="49"/>
  <c r="H16" i="48"/>
  <c r="G16" i="48"/>
  <c r="F16" i="48"/>
  <c r="E16" i="48"/>
  <c r="D16" i="48"/>
  <c r="C16" i="48"/>
  <c r="H10" i="47"/>
  <c r="G10" i="47"/>
  <c r="F10" i="47"/>
  <c r="E10" i="47"/>
  <c r="D10" i="47"/>
  <c r="C10" i="47"/>
  <c r="H80" i="46"/>
  <c r="G80" i="46"/>
  <c r="F80" i="46"/>
  <c r="E80" i="46"/>
  <c r="D80" i="46"/>
  <c r="C80" i="46"/>
  <c r="H42" i="45"/>
  <c r="G42" i="45"/>
  <c r="F42" i="45"/>
  <c r="E42" i="45"/>
  <c r="D42" i="45"/>
  <c r="C42" i="45"/>
  <c r="H14" i="41"/>
  <c r="G14" i="41"/>
  <c r="F14" i="41"/>
  <c r="E14" i="41"/>
  <c r="D14" i="41"/>
  <c r="C14" i="41"/>
  <c r="H10" i="40"/>
  <c r="G10" i="40"/>
  <c r="F10" i="40"/>
  <c r="E10" i="40"/>
  <c r="D10" i="40"/>
  <c r="C10" i="40"/>
  <c r="H8" i="33"/>
  <c r="G8" i="33"/>
  <c r="F8" i="33"/>
  <c r="E8" i="33"/>
  <c r="D8" i="33"/>
  <c r="C8" i="33"/>
  <c r="H17" i="32"/>
  <c r="G17" i="32"/>
  <c r="F17" i="32"/>
  <c r="E17" i="32"/>
  <c r="D17" i="32"/>
  <c r="C17" i="32"/>
  <c r="H20" i="30"/>
  <c r="G20" i="30"/>
  <c r="F20" i="30"/>
  <c r="E20" i="30"/>
  <c r="D20" i="30"/>
  <c r="C20" i="30"/>
  <c r="H12" i="31"/>
  <c r="H25" i="29"/>
  <c r="H35" i="28"/>
  <c r="H32" i="15"/>
  <c r="G32" i="15"/>
  <c r="F32" i="15"/>
  <c r="E32" i="15"/>
  <c r="D32" i="15"/>
  <c r="C32" i="15"/>
  <c r="H28" i="14"/>
  <c r="G28" i="14"/>
  <c r="F28" i="14"/>
  <c r="E28" i="14"/>
  <c r="D28" i="14"/>
  <c r="C28" i="14"/>
  <c r="H28" i="13"/>
  <c r="G28" i="13"/>
  <c r="F28" i="13"/>
  <c r="E28" i="13"/>
  <c r="D28" i="13"/>
  <c r="C28" i="13"/>
  <c r="H45" i="11"/>
  <c r="G45" i="11"/>
  <c r="F45" i="11"/>
  <c r="E45" i="11"/>
  <c r="D45" i="11"/>
  <c r="C45" i="11"/>
  <c r="H29" i="44"/>
  <c r="G29" i="44"/>
  <c r="F29" i="44"/>
  <c r="E29" i="44"/>
  <c r="D29" i="44"/>
  <c r="C29" i="44"/>
  <c r="H29" i="10"/>
  <c r="G29" i="10"/>
  <c r="F29" i="10"/>
  <c r="E29" i="10"/>
  <c r="D29" i="10"/>
  <c r="C29" i="10"/>
  <c r="H26" i="9"/>
  <c r="G26" i="9"/>
  <c r="F26" i="9"/>
  <c r="E26" i="9"/>
  <c r="D26" i="9"/>
  <c r="C26" i="9"/>
  <c r="H20" i="8"/>
  <c r="G20" i="8"/>
  <c r="F20" i="8"/>
  <c r="E20" i="8"/>
  <c r="D20" i="8"/>
  <c r="C20" i="8"/>
  <c r="H29" i="7"/>
  <c r="G29" i="7"/>
  <c r="F29" i="7"/>
  <c r="E29" i="7"/>
  <c r="D29" i="7"/>
  <c r="C29" i="7"/>
  <c r="H20" i="6"/>
  <c r="G20" i="6"/>
  <c r="F20" i="6"/>
  <c r="E20" i="6"/>
  <c r="D20" i="6"/>
  <c r="C20" i="6"/>
  <c r="H76" i="42"/>
  <c r="G76" i="42"/>
  <c r="F76" i="42"/>
  <c r="E76" i="42"/>
  <c r="D76" i="42"/>
  <c r="C76" i="42"/>
  <c r="H74" i="4"/>
  <c r="G74" i="4"/>
  <c r="F74" i="4"/>
  <c r="E74" i="4"/>
  <c r="D74" i="4"/>
  <c r="C74" i="4"/>
  <c r="H24" i="71"/>
  <c r="G24" i="71"/>
  <c r="F24" i="71"/>
  <c r="E24" i="71"/>
  <c r="D24" i="71"/>
  <c r="C24" i="71"/>
  <c r="H19" i="80"/>
  <c r="G19" i="80"/>
  <c r="F19" i="80"/>
  <c r="E19" i="80"/>
  <c r="D19" i="80"/>
  <c r="C19" i="80"/>
  <c r="H17" i="81"/>
  <c r="G17" i="81"/>
  <c r="F17" i="81"/>
  <c r="E17" i="81"/>
  <c r="D17" i="81"/>
  <c r="C17" i="81"/>
  <c r="H1701" i="5"/>
  <c r="H1693" i="5"/>
  <c r="H1685" i="5"/>
  <c r="H1677" i="5"/>
  <c r="H1669" i="5"/>
  <c r="H1660" i="5"/>
  <c r="H1652" i="5"/>
  <c r="H1644" i="5"/>
  <c r="H1636" i="5"/>
  <c r="H1616" i="5"/>
  <c r="H1608" i="5"/>
  <c r="H1600" i="5"/>
  <c r="H1592" i="5"/>
  <c r="H1584" i="5"/>
  <c r="H1576" i="5"/>
  <c r="H1568" i="5"/>
  <c r="H1560" i="5"/>
  <c r="H1552" i="5"/>
  <c r="H1544" i="5"/>
  <c r="H1536" i="5"/>
  <c r="H1528" i="5"/>
  <c r="H1520" i="5"/>
  <c r="H1512" i="5"/>
  <c r="H1504" i="5"/>
  <c r="H1496" i="5"/>
  <c r="H1488" i="5"/>
  <c r="H1480" i="5"/>
  <c r="H1472" i="5"/>
  <c r="H1464" i="5"/>
  <c r="H1456" i="5"/>
  <c r="H1447" i="5"/>
  <c r="H1439" i="5"/>
  <c r="H1431" i="5"/>
  <c r="H1423" i="5"/>
  <c r="H1415" i="5"/>
  <c r="H1407" i="5"/>
  <c r="H1399" i="5"/>
  <c r="H1391" i="5"/>
  <c r="H1329" i="5"/>
  <c r="H1321" i="5"/>
  <c r="H1313" i="5"/>
  <c r="H1305" i="5"/>
  <c r="H1297" i="5"/>
  <c r="H1289" i="5"/>
  <c r="H1281" i="5"/>
  <c r="H1273" i="5"/>
  <c r="H1265" i="5"/>
  <c r="H1257" i="5"/>
  <c r="H1249" i="5"/>
  <c r="H1241" i="5"/>
  <c r="H1233" i="5"/>
  <c r="H1225" i="5"/>
  <c r="H1217" i="5"/>
  <c r="H1209" i="5"/>
  <c r="H1201" i="5"/>
  <c r="H1193" i="5"/>
  <c r="H1185" i="5"/>
  <c r="H1177" i="5"/>
  <c r="H1169" i="5"/>
  <c r="H1161" i="5"/>
  <c r="H1153" i="5"/>
  <c r="H1145" i="5"/>
  <c r="H1137" i="5"/>
  <c r="H1129" i="5"/>
  <c r="H1121" i="5"/>
  <c r="H1112" i="5"/>
  <c r="H1104" i="5"/>
  <c r="H1096" i="5"/>
  <c r="H1088" i="5"/>
  <c r="H1079" i="5"/>
  <c r="H1071" i="5"/>
  <c r="H1063" i="5"/>
  <c r="H1055" i="5"/>
  <c r="H1047" i="5"/>
  <c r="H1039" i="5"/>
  <c r="H1031" i="5"/>
  <c r="H1023" i="5"/>
  <c r="H1015" i="5"/>
  <c r="H1007" i="5"/>
  <c r="H999" i="5"/>
  <c r="H991" i="5"/>
  <c r="H983" i="5"/>
  <c r="H975" i="5"/>
  <c r="H967" i="5"/>
  <c r="H959" i="5"/>
  <c r="H949" i="5"/>
  <c r="H941" i="5"/>
  <c r="H933" i="5"/>
  <c r="H925" i="5"/>
  <c r="H917" i="5"/>
  <c r="H2090" i="5"/>
  <c r="G2090" i="5"/>
  <c r="F2090" i="5"/>
  <c r="E2090" i="5"/>
  <c r="D2090" i="5"/>
  <c r="C2090" i="5"/>
  <c r="H2089" i="5"/>
  <c r="G2089" i="5"/>
  <c r="F2089" i="5"/>
  <c r="E2089" i="5"/>
  <c r="D2089" i="5"/>
  <c r="C2089" i="5"/>
  <c r="H2088" i="5"/>
  <c r="G2088" i="5"/>
  <c r="F2088" i="5"/>
  <c r="E2088" i="5"/>
  <c r="D2088" i="5"/>
  <c r="C2088" i="5"/>
  <c r="H2087" i="5"/>
  <c r="G2087" i="5"/>
  <c r="F2087" i="5"/>
  <c r="E2087" i="5"/>
  <c r="D2087" i="5"/>
  <c r="C2087" i="5"/>
  <c r="H2086" i="5"/>
  <c r="G2086" i="5"/>
  <c r="F2086" i="5"/>
  <c r="E2086" i="5"/>
  <c r="D2086" i="5"/>
  <c r="C2086" i="5"/>
  <c r="H2085" i="5"/>
  <c r="G2085" i="5"/>
  <c r="F2085" i="5"/>
  <c r="E2085" i="5"/>
  <c r="D2085" i="5"/>
  <c r="C2085" i="5"/>
  <c r="H2084" i="5"/>
  <c r="G2084" i="5"/>
  <c r="F2084" i="5"/>
  <c r="E2084" i="5"/>
  <c r="D2084" i="5"/>
  <c r="C2084" i="5"/>
  <c r="H2083" i="5"/>
  <c r="G2083" i="5"/>
  <c r="F2083" i="5"/>
  <c r="E2083" i="5"/>
  <c r="D2083" i="5"/>
  <c r="C2083" i="5"/>
  <c r="H2082" i="5"/>
  <c r="G2082" i="5"/>
  <c r="F2082" i="5"/>
  <c r="E2082" i="5"/>
  <c r="D2082" i="5"/>
  <c r="C2082" i="5"/>
  <c r="H2081" i="5"/>
  <c r="G2081" i="5"/>
  <c r="F2081" i="5"/>
  <c r="E2081" i="5"/>
  <c r="D2081" i="5"/>
  <c r="C2081" i="5"/>
  <c r="H2080" i="5"/>
  <c r="G2080" i="5"/>
  <c r="F2080" i="5"/>
  <c r="E2080" i="5"/>
  <c r="D2080" i="5"/>
  <c r="C2080" i="5"/>
  <c r="H2079" i="5"/>
  <c r="G2079" i="5"/>
  <c r="F2079" i="5"/>
  <c r="E2079" i="5"/>
  <c r="D2079" i="5"/>
  <c r="C2079" i="5"/>
  <c r="H2078" i="5"/>
  <c r="G2078" i="5"/>
  <c r="F2078" i="5"/>
  <c r="E2078" i="5"/>
  <c r="D2078" i="5"/>
  <c r="C2078" i="5"/>
  <c r="H2077" i="5"/>
  <c r="G2077" i="5"/>
  <c r="F2077" i="5"/>
  <c r="E2077" i="5"/>
  <c r="D2077" i="5"/>
  <c r="C2077" i="5"/>
  <c r="H2076" i="5"/>
  <c r="G2076" i="5"/>
  <c r="F2076" i="5"/>
  <c r="E2076" i="5"/>
  <c r="D2076" i="5"/>
  <c r="C2076" i="5"/>
  <c r="H2075" i="5"/>
  <c r="G2075" i="5"/>
  <c r="F2075" i="5"/>
  <c r="E2075" i="5"/>
  <c r="D2075" i="5"/>
  <c r="C2075" i="5"/>
  <c r="H2074" i="5"/>
  <c r="G2074" i="5"/>
  <c r="F2074" i="5"/>
  <c r="E2074" i="5"/>
  <c r="D2074" i="5"/>
  <c r="C2074" i="5"/>
  <c r="H2073" i="5"/>
  <c r="G2073" i="5"/>
  <c r="F2073" i="5"/>
  <c r="E2073" i="5"/>
  <c r="D2073" i="5"/>
  <c r="C2073" i="5"/>
  <c r="H2072" i="5"/>
  <c r="G2072" i="5"/>
  <c r="F2072" i="5"/>
  <c r="E2072" i="5"/>
  <c r="D2072" i="5"/>
  <c r="C2072" i="5"/>
  <c r="H2071" i="5"/>
  <c r="G2071" i="5"/>
  <c r="F2071" i="5"/>
  <c r="E2071" i="5"/>
  <c r="D2071" i="5"/>
  <c r="C2071" i="5"/>
  <c r="H2070" i="5"/>
  <c r="G2070" i="5"/>
  <c r="F2070" i="5"/>
  <c r="E2070" i="5"/>
  <c r="D2070" i="5"/>
  <c r="C2070" i="5"/>
  <c r="H2069" i="5"/>
  <c r="G2069" i="5"/>
  <c r="F2069" i="5"/>
  <c r="E2069" i="5"/>
  <c r="D2069" i="5"/>
  <c r="C2069" i="5"/>
  <c r="H2068" i="5"/>
  <c r="G2068" i="5"/>
  <c r="F2068" i="5"/>
  <c r="E2068" i="5"/>
  <c r="D2068" i="5"/>
  <c r="C2068" i="5"/>
  <c r="H2067" i="5"/>
  <c r="G2067" i="5"/>
  <c r="F2067" i="5"/>
  <c r="E2067" i="5"/>
  <c r="D2067" i="5"/>
  <c r="C2067" i="5"/>
  <c r="H2066" i="5"/>
  <c r="G2066" i="5"/>
  <c r="F2066" i="5"/>
  <c r="E2066" i="5"/>
  <c r="D2066" i="5"/>
  <c r="C2066" i="5"/>
  <c r="H2065" i="5"/>
  <c r="G2065" i="5"/>
  <c r="F2065" i="5"/>
  <c r="E2065" i="5"/>
  <c r="D2065" i="5"/>
  <c r="C2065" i="5"/>
  <c r="H2064" i="5"/>
  <c r="G2064" i="5"/>
  <c r="F2064" i="5"/>
  <c r="E2064" i="5"/>
  <c r="D2064" i="5"/>
  <c r="C2064" i="5"/>
  <c r="H2063" i="5"/>
  <c r="G2063" i="5"/>
  <c r="F2063" i="5"/>
  <c r="E2063" i="5"/>
  <c r="D2063" i="5"/>
  <c r="C2063" i="5"/>
  <c r="H2062" i="5"/>
  <c r="G2062" i="5"/>
  <c r="F2062" i="5"/>
  <c r="E2062" i="5"/>
  <c r="D2062" i="5"/>
  <c r="C2062" i="5"/>
  <c r="H2061" i="5"/>
  <c r="G2061" i="5"/>
  <c r="F2061" i="5"/>
  <c r="E2061" i="5"/>
  <c r="D2061" i="5"/>
  <c r="C2061" i="5"/>
  <c r="H2060" i="5"/>
  <c r="G2060" i="5"/>
  <c r="F2060" i="5"/>
  <c r="E2060" i="5"/>
  <c r="D2060" i="5"/>
  <c r="C2060" i="5"/>
  <c r="H2059" i="5"/>
  <c r="G2059" i="5"/>
  <c r="F2059" i="5"/>
  <c r="E2059" i="5"/>
  <c r="D2059" i="5"/>
  <c r="C2059" i="5"/>
  <c r="H2058" i="5"/>
  <c r="G2058" i="5"/>
  <c r="F2058" i="5"/>
  <c r="E2058" i="5"/>
  <c r="D2058" i="5"/>
  <c r="C2058" i="5"/>
  <c r="H2057" i="5"/>
  <c r="G2057" i="5"/>
  <c r="F2057" i="5"/>
  <c r="E2057" i="5"/>
  <c r="D2057" i="5"/>
  <c r="C2057" i="5"/>
  <c r="H2056" i="5"/>
  <c r="G2056" i="5"/>
  <c r="F2056" i="5"/>
  <c r="E2056" i="5"/>
  <c r="D2056" i="5"/>
  <c r="C2056" i="5"/>
  <c r="H2055" i="5"/>
  <c r="G2055" i="5"/>
  <c r="F2055" i="5"/>
  <c r="E2055" i="5"/>
  <c r="D2055" i="5"/>
  <c r="C2055" i="5"/>
  <c r="H2054" i="5"/>
  <c r="G2054" i="5"/>
  <c r="F2054" i="5"/>
  <c r="E2054" i="5"/>
  <c r="D2054" i="5"/>
  <c r="C2054" i="5"/>
  <c r="H2053" i="5"/>
  <c r="G2053" i="5"/>
  <c r="F2053" i="5"/>
  <c r="E2053" i="5"/>
  <c r="D2053" i="5"/>
  <c r="C2053" i="5"/>
  <c r="H2052" i="5"/>
  <c r="G2052" i="5"/>
  <c r="F2052" i="5"/>
  <c r="E2052" i="5"/>
  <c r="D2052" i="5"/>
  <c r="C2052" i="5"/>
  <c r="H2051" i="5"/>
  <c r="G2051" i="5"/>
  <c r="F2051" i="5"/>
  <c r="E2051" i="5"/>
  <c r="D2051" i="5"/>
  <c r="C2051" i="5"/>
  <c r="H2050" i="5"/>
  <c r="G2050" i="5"/>
  <c r="F2050" i="5"/>
  <c r="E2050" i="5"/>
  <c r="D2050" i="5"/>
  <c r="C2050" i="5"/>
  <c r="H2049" i="5"/>
  <c r="G2049" i="5"/>
  <c r="F2049" i="5"/>
  <c r="E2049" i="5"/>
  <c r="D2049" i="5"/>
  <c r="C2049" i="5"/>
  <c r="H2048" i="5"/>
  <c r="G2048" i="5"/>
  <c r="F2048" i="5"/>
  <c r="E2048" i="5"/>
  <c r="D2048" i="5"/>
  <c r="C2048" i="5"/>
  <c r="H2047" i="5"/>
  <c r="G2047" i="5"/>
  <c r="F2047" i="5"/>
  <c r="E2047" i="5"/>
  <c r="D2047" i="5"/>
  <c r="C2047" i="5"/>
  <c r="H2046" i="5"/>
  <c r="G2046" i="5"/>
  <c r="F2046" i="5"/>
  <c r="E2046" i="5"/>
  <c r="D2046" i="5"/>
  <c r="C2046" i="5"/>
  <c r="H2045" i="5"/>
  <c r="G2045" i="5"/>
  <c r="F2045" i="5"/>
  <c r="E2045" i="5"/>
  <c r="D2045" i="5"/>
  <c r="C2045" i="5"/>
  <c r="H2044" i="5"/>
  <c r="G2044" i="5"/>
  <c r="F2044" i="5"/>
  <c r="E2044" i="5"/>
  <c r="D2044" i="5"/>
  <c r="C2044" i="5"/>
  <c r="H2043" i="5"/>
  <c r="G2043" i="5"/>
  <c r="F2043" i="5"/>
  <c r="E2043" i="5"/>
  <c r="D2043" i="5"/>
  <c r="C2043" i="5"/>
  <c r="H2042" i="5"/>
  <c r="G2042" i="5"/>
  <c r="F2042" i="5"/>
  <c r="E2042" i="5"/>
  <c r="D2042" i="5"/>
  <c r="C2042" i="5"/>
  <c r="H2041" i="5"/>
  <c r="G2041" i="5"/>
  <c r="F2041" i="5"/>
  <c r="E2041" i="5"/>
  <c r="D2041" i="5"/>
  <c r="C2041" i="5"/>
  <c r="H2040" i="5"/>
  <c r="G2040" i="5"/>
  <c r="F2040" i="5"/>
  <c r="E2040" i="5"/>
  <c r="D2040" i="5"/>
  <c r="C2040" i="5"/>
  <c r="H2039" i="5"/>
  <c r="G2039" i="5"/>
  <c r="F2039" i="5"/>
  <c r="E2039" i="5"/>
  <c r="D2039" i="5"/>
  <c r="C2039" i="5"/>
  <c r="H2038" i="5"/>
  <c r="G2038" i="5"/>
  <c r="F2038" i="5"/>
  <c r="E2038" i="5"/>
  <c r="D2038" i="5"/>
  <c r="C2038" i="5"/>
  <c r="H2037" i="5"/>
  <c r="G2037" i="5"/>
  <c r="F2037" i="5"/>
  <c r="E2037" i="5"/>
  <c r="D2037" i="5"/>
  <c r="C2037" i="5"/>
  <c r="H2036" i="5"/>
  <c r="G2036" i="5"/>
  <c r="F2036" i="5"/>
  <c r="E2036" i="5"/>
  <c r="D2036" i="5"/>
  <c r="C2036" i="5"/>
  <c r="H2035" i="5"/>
  <c r="G2035" i="5"/>
  <c r="F2035" i="5"/>
  <c r="E2035" i="5"/>
  <c r="D2035" i="5"/>
  <c r="C2035" i="5"/>
  <c r="H2034" i="5"/>
  <c r="G2034" i="5"/>
  <c r="F2034" i="5"/>
  <c r="E2034" i="5"/>
  <c r="D2034" i="5"/>
  <c r="C2034" i="5"/>
  <c r="H2033" i="5"/>
  <c r="G2033" i="5"/>
  <c r="F2033" i="5"/>
  <c r="E2033" i="5"/>
  <c r="D2033" i="5"/>
  <c r="C2033" i="5"/>
  <c r="H2032" i="5"/>
  <c r="G2032" i="5"/>
  <c r="F2032" i="5"/>
  <c r="E2032" i="5"/>
  <c r="D2032" i="5"/>
  <c r="C2032" i="5"/>
  <c r="H2031" i="5"/>
  <c r="G2031" i="5"/>
  <c r="F2031" i="5"/>
  <c r="E2031" i="5"/>
  <c r="D2031" i="5"/>
  <c r="C2031" i="5"/>
  <c r="H2030" i="5"/>
  <c r="G2030" i="5"/>
  <c r="F2030" i="5"/>
  <c r="E2030" i="5"/>
  <c r="D2030" i="5"/>
  <c r="C2030" i="5"/>
  <c r="H2029" i="5"/>
  <c r="G2029" i="5"/>
  <c r="F2029" i="5"/>
  <c r="E2029" i="5"/>
  <c r="D2029" i="5"/>
  <c r="C2029" i="5"/>
  <c r="H2028" i="5"/>
  <c r="G2028" i="5"/>
  <c r="F2028" i="5"/>
  <c r="E2028" i="5"/>
  <c r="D2028" i="5"/>
  <c r="C2028" i="5"/>
  <c r="H2027" i="5"/>
  <c r="G2027" i="5"/>
  <c r="F2027" i="5"/>
  <c r="E2027" i="5"/>
  <c r="D2027" i="5"/>
  <c r="C2027" i="5"/>
  <c r="H2026" i="5"/>
  <c r="G2026" i="5"/>
  <c r="F2026" i="5"/>
  <c r="E2026" i="5"/>
  <c r="D2026" i="5"/>
  <c r="C2026" i="5"/>
  <c r="H2025" i="5"/>
  <c r="G2025" i="5"/>
  <c r="F2025" i="5"/>
  <c r="E2025" i="5"/>
  <c r="D2025" i="5"/>
  <c r="C2025" i="5"/>
  <c r="H2024" i="5"/>
  <c r="G2024" i="5"/>
  <c r="F2024" i="5"/>
  <c r="E2024" i="5"/>
  <c r="D2024" i="5"/>
  <c r="C2024" i="5"/>
  <c r="H2023" i="5"/>
  <c r="G2023" i="5"/>
  <c r="F2023" i="5"/>
  <c r="E2023" i="5"/>
  <c r="D2023" i="5"/>
  <c r="C2023" i="5"/>
  <c r="H2022" i="5"/>
  <c r="G2022" i="5"/>
  <c r="F2022" i="5"/>
  <c r="E2022" i="5"/>
  <c r="D2022" i="5"/>
  <c r="C2022" i="5"/>
  <c r="H2021" i="5"/>
  <c r="G2021" i="5"/>
  <c r="F2021" i="5"/>
  <c r="E2021" i="5"/>
  <c r="D2021" i="5"/>
  <c r="C2021" i="5"/>
  <c r="H2020" i="5"/>
  <c r="G2020" i="5"/>
  <c r="F2020" i="5"/>
  <c r="E2020" i="5"/>
  <c r="D2020" i="5"/>
  <c r="C2020" i="5"/>
  <c r="H2019" i="5"/>
  <c r="G2019" i="5"/>
  <c r="F2019" i="5"/>
  <c r="E2019" i="5"/>
  <c r="D2019" i="5"/>
  <c r="C2019" i="5"/>
  <c r="H2018" i="5"/>
  <c r="G2018" i="5"/>
  <c r="F2018" i="5"/>
  <c r="E2018" i="5"/>
  <c r="D2018" i="5"/>
  <c r="C2018" i="5"/>
  <c r="H2017" i="5"/>
  <c r="G2017" i="5"/>
  <c r="F2017" i="5"/>
  <c r="E2017" i="5"/>
  <c r="D2017" i="5"/>
  <c r="C2017" i="5"/>
  <c r="H2016" i="5"/>
  <c r="G2016" i="5"/>
  <c r="F2016" i="5"/>
  <c r="E2016" i="5"/>
  <c r="D2016" i="5"/>
  <c r="C2016" i="5"/>
  <c r="H2015" i="5"/>
  <c r="G2015" i="5"/>
  <c r="F2015" i="5"/>
  <c r="E2015" i="5"/>
  <c r="D2015" i="5"/>
  <c r="C2015" i="5"/>
  <c r="H2014" i="5"/>
  <c r="G2014" i="5"/>
  <c r="F2014" i="5"/>
  <c r="E2014" i="5"/>
  <c r="D2014" i="5"/>
  <c r="C2014" i="5"/>
  <c r="H2013" i="5"/>
  <c r="G2013" i="5"/>
  <c r="F2013" i="5"/>
  <c r="E2013" i="5"/>
  <c r="D2013" i="5"/>
  <c r="C2013" i="5"/>
  <c r="H2012" i="5"/>
  <c r="G2012" i="5"/>
  <c r="F2012" i="5"/>
  <c r="E2012" i="5"/>
  <c r="D2012" i="5"/>
  <c r="C2012" i="5"/>
  <c r="H2011" i="5"/>
  <c r="G2011" i="5"/>
  <c r="F2011" i="5"/>
  <c r="E2011" i="5"/>
  <c r="D2011" i="5"/>
  <c r="C2011" i="5"/>
  <c r="H2010" i="5"/>
  <c r="G2010" i="5"/>
  <c r="F2010" i="5"/>
  <c r="E2010" i="5"/>
  <c r="D2010" i="5"/>
  <c r="C2010" i="5"/>
  <c r="H2009" i="5"/>
  <c r="G2009" i="5"/>
  <c r="F2009" i="5"/>
  <c r="E2009" i="5"/>
  <c r="D2009" i="5"/>
  <c r="C2009" i="5"/>
  <c r="H2008" i="5"/>
  <c r="G2008" i="5"/>
  <c r="F2008" i="5"/>
  <c r="E2008" i="5"/>
  <c r="D2008" i="5"/>
  <c r="C2008" i="5"/>
  <c r="H2007" i="5"/>
  <c r="G2007" i="5"/>
  <c r="F2007" i="5"/>
  <c r="E2007" i="5"/>
  <c r="D2007" i="5"/>
  <c r="C2007" i="5"/>
  <c r="H2006" i="5"/>
  <c r="G2006" i="5"/>
  <c r="F2006" i="5"/>
  <c r="E2006" i="5"/>
  <c r="D2006" i="5"/>
  <c r="C2006" i="5"/>
  <c r="H2005" i="5"/>
  <c r="G2005" i="5"/>
  <c r="F2005" i="5"/>
  <c r="E2005" i="5"/>
  <c r="D2005" i="5"/>
  <c r="C2005" i="5"/>
  <c r="H2004" i="5"/>
  <c r="G2004" i="5"/>
  <c r="F2004" i="5"/>
  <c r="E2004" i="5"/>
  <c r="D2004" i="5"/>
  <c r="C2004" i="5"/>
  <c r="H2003" i="5"/>
  <c r="G2003" i="5"/>
  <c r="F2003" i="5"/>
  <c r="E2003" i="5"/>
  <c r="D2003" i="5"/>
  <c r="C2003" i="5"/>
  <c r="H2002" i="5"/>
  <c r="G2002" i="5"/>
  <c r="F2002" i="5"/>
  <c r="E2002" i="5"/>
  <c r="D2002" i="5"/>
  <c r="C2002" i="5"/>
  <c r="H2001" i="5"/>
  <c r="G2001" i="5"/>
  <c r="F2001" i="5"/>
  <c r="E2001" i="5"/>
  <c r="D2001" i="5"/>
  <c r="C2001" i="5"/>
  <c r="H2000" i="5"/>
  <c r="G2000" i="5"/>
  <c r="F2000" i="5"/>
  <c r="E2000" i="5"/>
  <c r="D2000" i="5"/>
  <c r="C2000" i="5"/>
  <c r="H1999" i="5"/>
  <c r="G1999" i="5"/>
  <c r="F1999" i="5"/>
  <c r="E1999" i="5"/>
  <c r="D1999" i="5"/>
  <c r="C1999" i="5"/>
  <c r="H1998" i="5"/>
  <c r="G1998" i="5"/>
  <c r="F1998" i="5"/>
  <c r="E1998" i="5"/>
  <c r="D1998" i="5"/>
  <c r="C1998" i="5"/>
  <c r="H1997" i="5"/>
  <c r="G1997" i="5"/>
  <c r="F1997" i="5"/>
  <c r="E1997" i="5"/>
  <c r="D1997" i="5"/>
  <c r="C1997" i="5"/>
  <c r="H1996" i="5"/>
  <c r="G1996" i="5"/>
  <c r="F1996" i="5"/>
  <c r="E1996" i="5"/>
  <c r="D1996" i="5"/>
  <c r="C1996" i="5"/>
  <c r="H1995" i="5"/>
  <c r="G1995" i="5"/>
  <c r="F1995" i="5"/>
  <c r="E1995" i="5"/>
  <c r="D1995" i="5"/>
  <c r="C1995" i="5"/>
  <c r="H1994" i="5"/>
  <c r="G1994" i="5"/>
  <c r="F1994" i="5"/>
  <c r="E1994" i="5"/>
  <c r="D1994" i="5"/>
  <c r="C1994" i="5"/>
  <c r="H1993" i="5"/>
  <c r="G1993" i="5"/>
  <c r="F1993" i="5"/>
  <c r="E1993" i="5"/>
  <c r="D1993" i="5"/>
  <c r="C1993" i="5"/>
  <c r="H1992" i="5"/>
  <c r="G1992" i="5"/>
  <c r="F1992" i="5"/>
  <c r="E1992" i="5"/>
  <c r="D1992" i="5"/>
  <c r="C1992" i="5"/>
  <c r="H1991" i="5"/>
  <c r="G1991" i="5"/>
  <c r="F1991" i="5"/>
  <c r="E1991" i="5"/>
  <c r="D1991" i="5"/>
  <c r="C1991" i="5"/>
  <c r="H1990" i="5"/>
  <c r="G1990" i="5"/>
  <c r="F1990" i="5"/>
  <c r="E1990" i="5"/>
  <c r="D1990" i="5"/>
  <c r="C1990" i="5"/>
  <c r="H1989" i="5"/>
  <c r="G1989" i="5"/>
  <c r="F1989" i="5"/>
  <c r="E1989" i="5"/>
  <c r="D1989" i="5"/>
  <c r="C1989" i="5"/>
  <c r="H1988" i="5"/>
  <c r="G1988" i="5"/>
  <c r="F1988" i="5"/>
  <c r="E1988" i="5"/>
  <c r="D1988" i="5"/>
  <c r="C1988" i="5"/>
  <c r="H1987" i="5"/>
  <c r="G1987" i="5"/>
  <c r="F1987" i="5"/>
  <c r="E1987" i="5"/>
  <c r="D1987" i="5"/>
  <c r="C1987" i="5"/>
  <c r="H1986" i="5"/>
  <c r="G1986" i="5"/>
  <c r="F1986" i="5"/>
  <c r="E1986" i="5"/>
  <c r="D1986" i="5"/>
  <c r="C1986" i="5"/>
  <c r="H1985" i="5"/>
  <c r="G1985" i="5"/>
  <c r="F1985" i="5"/>
  <c r="E1985" i="5"/>
  <c r="D1985" i="5"/>
  <c r="C1985" i="5"/>
  <c r="H1984" i="5"/>
  <c r="G1984" i="5"/>
  <c r="F1984" i="5"/>
  <c r="E1984" i="5"/>
  <c r="D1984" i="5"/>
  <c r="C1984" i="5"/>
  <c r="H1983" i="5"/>
  <c r="G1983" i="5"/>
  <c r="F1983" i="5"/>
  <c r="E1983" i="5"/>
  <c r="D1983" i="5"/>
  <c r="C1983" i="5"/>
  <c r="H1982" i="5"/>
  <c r="G1982" i="5"/>
  <c r="F1982" i="5"/>
  <c r="E1982" i="5"/>
  <c r="D1982" i="5"/>
  <c r="C1982" i="5"/>
  <c r="H1981" i="5"/>
  <c r="G1981" i="5"/>
  <c r="F1981" i="5"/>
  <c r="E1981" i="5"/>
  <c r="D1981" i="5"/>
  <c r="C1981" i="5"/>
  <c r="H1980" i="5"/>
  <c r="G1980" i="5"/>
  <c r="F1980" i="5"/>
  <c r="E1980" i="5"/>
  <c r="D1980" i="5"/>
  <c r="C1980" i="5"/>
  <c r="H1979" i="5"/>
  <c r="G1979" i="5"/>
  <c r="F1979" i="5"/>
  <c r="E1979" i="5"/>
  <c r="D1979" i="5"/>
  <c r="C1979" i="5"/>
  <c r="H1978" i="5"/>
  <c r="G1978" i="5"/>
  <c r="F1978" i="5"/>
  <c r="E1978" i="5"/>
  <c r="D1978" i="5"/>
  <c r="C1978" i="5"/>
  <c r="H1977" i="5"/>
  <c r="G1977" i="5"/>
  <c r="F1977" i="5"/>
  <c r="E1977" i="5"/>
  <c r="D1977" i="5"/>
  <c r="C1977" i="5"/>
  <c r="H1976" i="5"/>
  <c r="G1976" i="5"/>
  <c r="F1976" i="5"/>
  <c r="E1976" i="5"/>
  <c r="D1976" i="5"/>
  <c r="C1976" i="5"/>
  <c r="H1975" i="5"/>
  <c r="G1975" i="5"/>
  <c r="F1975" i="5"/>
  <c r="E1975" i="5"/>
  <c r="D1975" i="5"/>
  <c r="C1975" i="5"/>
  <c r="H1974" i="5"/>
  <c r="G1974" i="5"/>
  <c r="F1974" i="5"/>
  <c r="E1974" i="5"/>
  <c r="D1974" i="5"/>
  <c r="C1974" i="5"/>
  <c r="H1973" i="5"/>
  <c r="G1973" i="5"/>
  <c r="F1973" i="5"/>
  <c r="E1973" i="5"/>
  <c r="D1973" i="5"/>
  <c r="C1973" i="5"/>
  <c r="H1972" i="5"/>
  <c r="G1972" i="5"/>
  <c r="F1972" i="5"/>
  <c r="E1972" i="5"/>
  <c r="D1972" i="5"/>
  <c r="C1972" i="5"/>
  <c r="H1971" i="5"/>
  <c r="G1971" i="5"/>
  <c r="F1971" i="5"/>
  <c r="E1971" i="5"/>
  <c r="D1971" i="5"/>
  <c r="C1971" i="5"/>
  <c r="H1970" i="5"/>
  <c r="G1970" i="5"/>
  <c r="F1970" i="5"/>
  <c r="E1970" i="5"/>
  <c r="D1970" i="5"/>
  <c r="C1970" i="5"/>
  <c r="H1969" i="5"/>
  <c r="G1969" i="5"/>
  <c r="F1969" i="5"/>
  <c r="E1969" i="5"/>
  <c r="D1969" i="5"/>
  <c r="C1969" i="5"/>
  <c r="H1968" i="5"/>
  <c r="G1968" i="5"/>
  <c r="F1968" i="5"/>
  <c r="E1968" i="5"/>
  <c r="D1968" i="5"/>
  <c r="C1968" i="5"/>
  <c r="H1967" i="5"/>
  <c r="G1967" i="5"/>
  <c r="F1967" i="5"/>
  <c r="E1967" i="5"/>
  <c r="D1967" i="5"/>
  <c r="C1967" i="5"/>
  <c r="H1966" i="5"/>
  <c r="G1966" i="5"/>
  <c r="F1966" i="5"/>
  <c r="E1966" i="5"/>
  <c r="D1966" i="5"/>
  <c r="C1966" i="5"/>
  <c r="H1965" i="5"/>
  <c r="G1965" i="5"/>
  <c r="F1965" i="5"/>
  <c r="E1965" i="5"/>
  <c r="D1965" i="5"/>
  <c r="C1965" i="5"/>
  <c r="H1964" i="5"/>
  <c r="G1964" i="5"/>
  <c r="F1964" i="5"/>
  <c r="E1964" i="5"/>
  <c r="D1964" i="5"/>
  <c r="C1964" i="5"/>
  <c r="H1963" i="5"/>
  <c r="G1963" i="5"/>
  <c r="F1963" i="5"/>
  <c r="E1963" i="5"/>
  <c r="D1963" i="5"/>
  <c r="C1963" i="5"/>
  <c r="H1962" i="5"/>
  <c r="G1962" i="5"/>
  <c r="F1962" i="5"/>
  <c r="E1962" i="5"/>
  <c r="D1962" i="5"/>
  <c r="C1962" i="5"/>
  <c r="H1961" i="5"/>
  <c r="G1961" i="5"/>
  <c r="F1961" i="5"/>
  <c r="E1961" i="5"/>
  <c r="D1961" i="5"/>
  <c r="C1961" i="5"/>
  <c r="H1960" i="5"/>
  <c r="G1960" i="5"/>
  <c r="F1960" i="5"/>
  <c r="E1960" i="5"/>
  <c r="D1960" i="5"/>
  <c r="C1960" i="5"/>
  <c r="H1959" i="5"/>
  <c r="G1959" i="5"/>
  <c r="F1959" i="5"/>
  <c r="E1959" i="5"/>
  <c r="D1959" i="5"/>
  <c r="C1959" i="5"/>
  <c r="H1958" i="5"/>
  <c r="G1958" i="5"/>
  <c r="F1958" i="5"/>
  <c r="E1958" i="5"/>
  <c r="D1958" i="5"/>
  <c r="C1958" i="5"/>
  <c r="H1957" i="5"/>
  <c r="G1957" i="5"/>
  <c r="F1957" i="5"/>
  <c r="E1957" i="5"/>
  <c r="D1957" i="5"/>
  <c r="C1957" i="5"/>
  <c r="H1956" i="5"/>
  <c r="G1956" i="5"/>
  <c r="F1956" i="5"/>
  <c r="E1956" i="5"/>
  <c r="D1956" i="5"/>
  <c r="C1956" i="5"/>
  <c r="H1955" i="5"/>
  <c r="G1955" i="5"/>
  <c r="F1955" i="5"/>
  <c r="E1955" i="5"/>
  <c r="D1955" i="5"/>
  <c r="C1955" i="5"/>
  <c r="H1954" i="5"/>
  <c r="G1954" i="5"/>
  <c r="F1954" i="5"/>
  <c r="E1954" i="5"/>
  <c r="D1954" i="5"/>
  <c r="C1954" i="5"/>
  <c r="H1953" i="5"/>
  <c r="G1953" i="5"/>
  <c r="F1953" i="5"/>
  <c r="E1953" i="5"/>
  <c r="D1953" i="5"/>
  <c r="C1953" i="5"/>
  <c r="H1952" i="5"/>
  <c r="G1952" i="5"/>
  <c r="F1952" i="5"/>
  <c r="E1952" i="5"/>
  <c r="D1952" i="5"/>
  <c r="C1952" i="5"/>
  <c r="H1951" i="5"/>
  <c r="G1951" i="5"/>
  <c r="F1951" i="5"/>
  <c r="E1951" i="5"/>
  <c r="D1951" i="5"/>
  <c r="C1951" i="5"/>
  <c r="H1950" i="5"/>
  <c r="G1950" i="5"/>
  <c r="F1950" i="5"/>
  <c r="E1950" i="5"/>
  <c r="D1950" i="5"/>
  <c r="C1950" i="5"/>
  <c r="H1949" i="5"/>
  <c r="G1949" i="5"/>
  <c r="F1949" i="5"/>
  <c r="E1949" i="5"/>
  <c r="D1949" i="5"/>
  <c r="C1949" i="5"/>
  <c r="H1948" i="5"/>
  <c r="G1948" i="5"/>
  <c r="F1948" i="5"/>
  <c r="E1948" i="5"/>
  <c r="D1948" i="5"/>
  <c r="C1948" i="5"/>
  <c r="H1947" i="5"/>
  <c r="G1947" i="5"/>
  <c r="F1947" i="5"/>
  <c r="E1947" i="5"/>
  <c r="D1947" i="5"/>
  <c r="C1947" i="5"/>
  <c r="H1946" i="5"/>
  <c r="G1946" i="5"/>
  <c r="F1946" i="5"/>
  <c r="E1946" i="5"/>
  <c r="D1946" i="5"/>
  <c r="C1946" i="5"/>
  <c r="H1945" i="5"/>
  <c r="G1945" i="5"/>
  <c r="F1945" i="5"/>
  <c r="E1945" i="5"/>
  <c r="D1945" i="5"/>
  <c r="C1945" i="5"/>
  <c r="H1944" i="5"/>
  <c r="G1944" i="5"/>
  <c r="F1944" i="5"/>
  <c r="E1944" i="5"/>
  <c r="D1944" i="5"/>
  <c r="C1944" i="5"/>
  <c r="H1943" i="5"/>
  <c r="G1943" i="5"/>
  <c r="F1943" i="5"/>
  <c r="E1943" i="5"/>
  <c r="D1943" i="5"/>
  <c r="C1943" i="5"/>
  <c r="H1942" i="5"/>
  <c r="G1942" i="5"/>
  <c r="F1942" i="5"/>
  <c r="E1942" i="5"/>
  <c r="D1942" i="5"/>
  <c r="C1942" i="5"/>
  <c r="H1941" i="5"/>
  <c r="G1941" i="5"/>
  <c r="F1941" i="5"/>
  <c r="E1941" i="5"/>
  <c r="D1941" i="5"/>
  <c r="C1941" i="5"/>
  <c r="H1940" i="5"/>
  <c r="G1940" i="5"/>
  <c r="F1940" i="5"/>
  <c r="E1940" i="5"/>
  <c r="D1940" i="5"/>
  <c r="C1940" i="5"/>
  <c r="H1939" i="5"/>
  <c r="G1939" i="5"/>
  <c r="F1939" i="5"/>
  <c r="E1939" i="5"/>
  <c r="D1939" i="5"/>
  <c r="C1939" i="5"/>
  <c r="H1938" i="5"/>
  <c r="G1938" i="5"/>
  <c r="F1938" i="5"/>
  <c r="E1938" i="5"/>
  <c r="D1938" i="5"/>
  <c r="C1938" i="5"/>
  <c r="H1937" i="5"/>
  <c r="G1937" i="5"/>
  <c r="F1937" i="5"/>
  <c r="E1937" i="5"/>
  <c r="D1937" i="5"/>
  <c r="C1937" i="5"/>
  <c r="H1936" i="5"/>
  <c r="G1936" i="5"/>
  <c r="F1936" i="5"/>
  <c r="E1936" i="5"/>
  <c r="D1936" i="5"/>
  <c r="C1936" i="5"/>
  <c r="H1935" i="5"/>
  <c r="G1935" i="5"/>
  <c r="F1935" i="5"/>
  <c r="E1935" i="5"/>
  <c r="D1935" i="5"/>
  <c r="C1935" i="5"/>
  <c r="H1934" i="5"/>
  <c r="G1934" i="5"/>
  <c r="F1934" i="5"/>
  <c r="E1934" i="5"/>
  <c r="D1934" i="5"/>
  <c r="C1934" i="5"/>
  <c r="H1933" i="5"/>
  <c r="G1933" i="5"/>
  <c r="F1933" i="5"/>
  <c r="E1933" i="5"/>
  <c r="D1933" i="5"/>
  <c r="C1933" i="5"/>
  <c r="H1932" i="5"/>
  <c r="G1932" i="5"/>
  <c r="F1932" i="5"/>
  <c r="E1932" i="5"/>
  <c r="D1932" i="5"/>
  <c r="C1932" i="5"/>
  <c r="H1931" i="5"/>
  <c r="G1931" i="5"/>
  <c r="F1931" i="5"/>
  <c r="E1931" i="5"/>
  <c r="D1931" i="5"/>
  <c r="C1931" i="5"/>
  <c r="H1930" i="5"/>
  <c r="G1930" i="5"/>
  <c r="F1930" i="5"/>
  <c r="E1930" i="5"/>
  <c r="D1930" i="5"/>
  <c r="C1930" i="5"/>
  <c r="H1929" i="5"/>
  <c r="G1929" i="5"/>
  <c r="F1929" i="5"/>
  <c r="E1929" i="5"/>
  <c r="D1929" i="5"/>
  <c r="C1929" i="5"/>
  <c r="H1928" i="5"/>
  <c r="G1928" i="5"/>
  <c r="F1928" i="5"/>
  <c r="E1928" i="5"/>
  <c r="D1928" i="5"/>
  <c r="C1928" i="5"/>
  <c r="H1927" i="5"/>
  <c r="G1927" i="5"/>
  <c r="F1927" i="5"/>
  <c r="E1927" i="5"/>
  <c r="D1927" i="5"/>
  <c r="C1927" i="5"/>
  <c r="H1926" i="5"/>
  <c r="G1926" i="5"/>
  <c r="F1926" i="5"/>
  <c r="E1926" i="5"/>
  <c r="D1926" i="5"/>
  <c r="C1926" i="5"/>
  <c r="H1925" i="5"/>
  <c r="G1925" i="5"/>
  <c r="F1925" i="5"/>
  <c r="E1925" i="5"/>
  <c r="D1925" i="5"/>
  <c r="C1925" i="5"/>
  <c r="H1924" i="5"/>
  <c r="G1924" i="5"/>
  <c r="F1924" i="5"/>
  <c r="E1924" i="5"/>
  <c r="D1924" i="5"/>
  <c r="C1924" i="5"/>
  <c r="H1923" i="5"/>
  <c r="G1923" i="5"/>
  <c r="F1923" i="5"/>
  <c r="E1923" i="5"/>
  <c r="D1923" i="5"/>
  <c r="C1923" i="5"/>
  <c r="H1922" i="5"/>
  <c r="G1922" i="5"/>
  <c r="F1922" i="5"/>
  <c r="E1922" i="5"/>
  <c r="D1922" i="5"/>
  <c r="C1922" i="5"/>
  <c r="H1921" i="5"/>
  <c r="G1921" i="5"/>
  <c r="F1921" i="5"/>
  <c r="E1921" i="5"/>
  <c r="D1921" i="5"/>
  <c r="C1921" i="5"/>
  <c r="H1920" i="5"/>
  <c r="G1920" i="5"/>
  <c r="F1920" i="5"/>
  <c r="E1920" i="5"/>
  <c r="D1920" i="5"/>
  <c r="C1920" i="5"/>
  <c r="H1919" i="5"/>
  <c r="G1919" i="5"/>
  <c r="F1919" i="5"/>
  <c r="E1919" i="5"/>
  <c r="D1919" i="5"/>
  <c r="C1919" i="5"/>
  <c r="H1918" i="5"/>
  <c r="G1918" i="5"/>
  <c r="F1918" i="5"/>
  <c r="E1918" i="5"/>
  <c r="D1918" i="5"/>
  <c r="C1918" i="5"/>
  <c r="H1917" i="5"/>
  <c r="G1917" i="5"/>
  <c r="F1917" i="5"/>
  <c r="E1917" i="5"/>
  <c r="D1917" i="5"/>
  <c r="C1917" i="5"/>
  <c r="H1916" i="5"/>
  <c r="G1916" i="5"/>
  <c r="F1916" i="5"/>
  <c r="E1916" i="5"/>
  <c r="D1916" i="5"/>
  <c r="C1916" i="5"/>
  <c r="H1915" i="5"/>
  <c r="G1915" i="5"/>
  <c r="F1915" i="5"/>
  <c r="E1915" i="5"/>
  <c r="D1915" i="5"/>
  <c r="C1915" i="5"/>
  <c r="H1914" i="5"/>
  <c r="G1914" i="5"/>
  <c r="F1914" i="5"/>
  <c r="E1914" i="5"/>
  <c r="D1914" i="5"/>
  <c r="C1914" i="5"/>
  <c r="H1913" i="5"/>
  <c r="G1913" i="5"/>
  <c r="F1913" i="5"/>
  <c r="E1913" i="5"/>
  <c r="D1913" i="5"/>
  <c r="C1913" i="5"/>
  <c r="H1912" i="5"/>
  <c r="G1912" i="5"/>
  <c r="F1912" i="5"/>
  <c r="E1912" i="5"/>
  <c r="D1912" i="5"/>
  <c r="C1912" i="5"/>
  <c r="H1911" i="5"/>
  <c r="G1911" i="5"/>
  <c r="F1911" i="5"/>
  <c r="E1911" i="5"/>
  <c r="D1911" i="5"/>
  <c r="C1911" i="5"/>
  <c r="H1910" i="5"/>
  <c r="G1910" i="5"/>
  <c r="F1910" i="5"/>
  <c r="E1910" i="5"/>
  <c r="D1910" i="5"/>
  <c r="C1910" i="5"/>
  <c r="H1909" i="5"/>
  <c r="G1909" i="5"/>
  <c r="F1909" i="5"/>
  <c r="E1909" i="5"/>
  <c r="D1909" i="5"/>
  <c r="C1909" i="5"/>
  <c r="H1908" i="5"/>
  <c r="G1908" i="5"/>
  <c r="F1908" i="5"/>
  <c r="E1908" i="5"/>
  <c r="D1908" i="5"/>
  <c r="C1908" i="5"/>
  <c r="H1907" i="5"/>
  <c r="G1907" i="5"/>
  <c r="F1907" i="5"/>
  <c r="E1907" i="5"/>
  <c r="D1907" i="5"/>
  <c r="C1907" i="5"/>
  <c r="H1906" i="5"/>
  <c r="G1906" i="5"/>
  <c r="F1906" i="5"/>
  <c r="E1906" i="5"/>
  <c r="D1906" i="5"/>
  <c r="C1906" i="5"/>
  <c r="H1905" i="5"/>
  <c r="G1905" i="5"/>
  <c r="F1905" i="5"/>
  <c r="E1905" i="5"/>
  <c r="D1905" i="5"/>
  <c r="C1905" i="5"/>
  <c r="H1904" i="5"/>
  <c r="G1904" i="5"/>
  <c r="F1904" i="5"/>
  <c r="E1904" i="5"/>
  <c r="D1904" i="5"/>
  <c r="C1904" i="5"/>
  <c r="H1903" i="5"/>
  <c r="G1903" i="5"/>
  <c r="F1903" i="5"/>
  <c r="E1903" i="5"/>
  <c r="D1903" i="5"/>
  <c r="C1903" i="5"/>
  <c r="H1902" i="5"/>
  <c r="G1902" i="5"/>
  <c r="F1902" i="5"/>
  <c r="E1902" i="5"/>
  <c r="D1902" i="5"/>
  <c r="C1902" i="5"/>
  <c r="H1901" i="5"/>
  <c r="G1901" i="5"/>
  <c r="F1901" i="5"/>
  <c r="E1901" i="5"/>
  <c r="D1901" i="5"/>
  <c r="C1901" i="5"/>
  <c r="H1900" i="5"/>
  <c r="G1900" i="5"/>
  <c r="F1900" i="5"/>
  <c r="E1900" i="5"/>
  <c r="D1900" i="5"/>
  <c r="C1900" i="5"/>
  <c r="H1899" i="5"/>
  <c r="G1899" i="5"/>
  <c r="F1899" i="5"/>
  <c r="E1899" i="5"/>
  <c r="D1899" i="5"/>
  <c r="C1899" i="5"/>
  <c r="H1898" i="5"/>
  <c r="G1898" i="5"/>
  <c r="F1898" i="5"/>
  <c r="E1898" i="5"/>
  <c r="D1898" i="5"/>
  <c r="C1898" i="5"/>
  <c r="H1897" i="5"/>
  <c r="G1897" i="5"/>
  <c r="F1897" i="5"/>
  <c r="E1897" i="5"/>
  <c r="D1897" i="5"/>
  <c r="C1897" i="5"/>
  <c r="H1896" i="5"/>
  <c r="G1896" i="5"/>
  <c r="F1896" i="5"/>
  <c r="E1896" i="5"/>
  <c r="D1896" i="5"/>
  <c r="C1896" i="5"/>
  <c r="H1895" i="5"/>
  <c r="G1895" i="5"/>
  <c r="F1895" i="5"/>
  <c r="E1895" i="5"/>
  <c r="D1895" i="5"/>
  <c r="C1895" i="5"/>
  <c r="H1894" i="5"/>
  <c r="G1894" i="5"/>
  <c r="F1894" i="5"/>
  <c r="E1894" i="5"/>
  <c r="D1894" i="5"/>
  <c r="C1894" i="5"/>
  <c r="H1893" i="5"/>
  <c r="G1893" i="5"/>
  <c r="F1893" i="5"/>
  <c r="E1893" i="5"/>
  <c r="D1893" i="5"/>
  <c r="C1893" i="5"/>
  <c r="H1892" i="5"/>
  <c r="G1892" i="5"/>
  <c r="F1892" i="5"/>
  <c r="E1892" i="5"/>
  <c r="D1892" i="5"/>
  <c r="C1892" i="5"/>
  <c r="H1891" i="5"/>
  <c r="G1891" i="5"/>
  <c r="F1891" i="5"/>
  <c r="E1891" i="5"/>
  <c r="D1891" i="5"/>
  <c r="C1891" i="5"/>
  <c r="H1890" i="5"/>
  <c r="G1890" i="5"/>
  <c r="F1890" i="5"/>
  <c r="E1890" i="5"/>
  <c r="D1890" i="5"/>
  <c r="C1890" i="5"/>
  <c r="H1889" i="5"/>
  <c r="G1889" i="5"/>
  <c r="F1889" i="5"/>
  <c r="E1889" i="5"/>
  <c r="D1889" i="5"/>
  <c r="C1889" i="5"/>
  <c r="H1888" i="5"/>
  <c r="G1888" i="5"/>
  <c r="F1888" i="5"/>
  <c r="E1888" i="5"/>
  <c r="D1888" i="5"/>
  <c r="C1888" i="5"/>
  <c r="H1887" i="5"/>
  <c r="G1887" i="5"/>
  <c r="F1887" i="5"/>
  <c r="E1887" i="5"/>
  <c r="D1887" i="5"/>
  <c r="C1887" i="5"/>
  <c r="H1886" i="5"/>
  <c r="G1886" i="5"/>
  <c r="F1886" i="5"/>
  <c r="E1886" i="5"/>
  <c r="D1886" i="5"/>
  <c r="C1886" i="5"/>
  <c r="H1885" i="5"/>
  <c r="G1885" i="5"/>
  <c r="F1885" i="5"/>
  <c r="E1885" i="5"/>
  <c r="D1885" i="5"/>
  <c r="C1885" i="5"/>
  <c r="H1884" i="5"/>
  <c r="G1884" i="5"/>
  <c r="F1884" i="5"/>
  <c r="E1884" i="5"/>
  <c r="D1884" i="5"/>
  <c r="C1884" i="5"/>
  <c r="H1883" i="5"/>
  <c r="G1883" i="5"/>
  <c r="F1883" i="5"/>
  <c r="E1883" i="5"/>
  <c r="D1883" i="5"/>
  <c r="C1883" i="5"/>
  <c r="H1882" i="5"/>
  <c r="G1882" i="5"/>
  <c r="F1882" i="5"/>
  <c r="E1882" i="5"/>
  <c r="D1882" i="5"/>
  <c r="C1882" i="5"/>
  <c r="H1881" i="5"/>
  <c r="G1881" i="5"/>
  <c r="F1881" i="5"/>
  <c r="E1881" i="5"/>
  <c r="D1881" i="5"/>
  <c r="C1881" i="5"/>
  <c r="H1880" i="5"/>
  <c r="G1880" i="5"/>
  <c r="F1880" i="5"/>
  <c r="E1880" i="5"/>
  <c r="D1880" i="5"/>
  <c r="C1880" i="5"/>
  <c r="H1879" i="5"/>
  <c r="G1879" i="5"/>
  <c r="F1879" i="5"/>
  <c r="E1879" i="5"/>
  <c r="D1879" i="5"/>
  <c r="C1879" i="5"/>
  <c r="H1878" i="5"/>
  <c r="G1878" i="5"/>
  <c r="F1878" i="5"/>
  <c r="E1878" i="5"/>
  <c r="D1878" i="5"/>
  <c r="C1878" i="5"/>
  <c r="H1877" i="5"/>
  <c r="G1877" i="5"/>
  <c r="F1877" i="5"/>
  <c r="E1877" i="5"/>
  <c r="D1877" i="5"/>
  <c r="C1877" i="5"/>
  <c r="H1876" i="5"/>
  <c r="G1876" i="5"/>
  <c r="F1876" i="5"/>
  <c r="E1876" i="5"/>
  <c r="D1876" i="5"/>
  <c r="C1876" i="5"/>
  <c r="H1875" i="5"/>
  <c r="G1875" i="5"/>
  <c r="F1875" i="5"/>
  <c r="E1875" i="5"/>
  <c r="D1875" i="5"/>
  <c r="C1875" i="5"/>
  <c r="H1874" i="5"/>
  <c r="G1874" i="5"/>
  <c r="F1874" i="5"/>
  <c r="E1874" i="5"/>
  <c r="D1874" i="5"/>
  <c r="C1874" i="5"/>
  <c r="H1873" i="5"/>
  <c r="G1873" i="5"/>
  <c r="F1873" i="5"/>
  <c r="E1873" i="5"/>
  <c r="D1873" i="5"/>
  <c r="C1873" i="5"/>
  <c r="H1872" i="5"/>
  <c r="G1872" i="5"/>
  <c r="F1872" i="5"/>
  <c r="E1872" i="5"/>
  <c r="D1872" i="5"/>
  <c r="C1872" i="5"/>
  <c r="H1871" i="5"/>
  <c r="G1871" i="5"/>
  <c r="F1871" i="5"/>
  <c r="E1871" i="5"/>
  <c r="D1871" i="5"/>
  <c r="C1871" i="5"/>
  <c r="H1870" i="5"/>
  <c r="G1870" i="5"/>
  <c r="F1870" i="5"/>
  <c r="E1870" i="5"/>
  <c r="D1870" i="5"/>
  <c r="C1870" i="5"/>
  <c r="H1869" i="5"/>
  <c r="G1869" i="5"/>
  <c r="F1869" i="5"/>
  <c r="E1869" i="5"/>
  <c r="D1869" i="5"/>
  <c r="C1869" i="5"/>
  <c r="H1868" i="5"/>
  <c r="G1868" i="5"/>
  <c r="F1868" i="5"/>
  <c r="E1868" i="5"/>
  <c r="D1868" i="5"/>
  <c r="C1868" i="5"/>
  <c r="H1867" i="5"/>
  <c r="G1867" i="5"/>
  <c r="F1867" i="5"/>
  <c r="E1867" i="5"/>
  <c r="D1867" i="5"/>
  <c r="C1867" i="5"/>
  <c r="H1866" i="5"/>
  <c r="G1866" i="5"/>
  <c r="F1866" i="5"/>
  <c r="E1866" i="5"/>
  <c r="D1866" i="5"/>
  <c r="C1866" i="5"/>
  <c r="H1865" i="5"/>
  <c r="G1865" i="5"/>
  <c r="F1865" i="5"/>
  <c r="E1865" i="5"/>
  <c r="D1865" i="5"/>
  <c r="C1865" i="5"/>
  <c r="H1864" i="5"/>
  <c r="G1864" i="5"/>
  <c r="F1864" i="5"/>
  <c r="E1864" i="5"/>
  <c r="D1864" i="5"/>
  <c r="C1864" i="5"/>
  <c r="H1863" i="5"/>
  <c r="G1863" i="5"/>
  <c r="F1863" i="5"/>
  <c r="E1863" i="5"/>
  <c r="D1863" i="5"/>
  <c r="C1863" i="5"/>
  <c r="H1862" i="5"/>
  <c r="G1862" i="5"/>
  <c r="F1862" i="5"/>
  <c r="E1862" i="5"/>
  <c r="D1862" i="5"/>
  <c r="C1862" i="5"/>
  <c r="H1861" i="5"/>
  <c r="G1861" i="5"/>
  <c r="F1861" i="5"/>
  <c r="E1861" i="5"/>
  <c r="D1861" i="5"/>
  <c r="C1861" i="5"/>
  <c r="H1860" i="5"/>
  <c r="G1860" i="5"/>
  <c r="F1860" i="5"/>
  <c r="E1860" i="5"/>
  <c r="D1860" i="5"/>
  <c r="C1860" i="5"/>
  <c r="H1859" i="5"/>
  <c r="G1859" i="5"/>
  <c r="F1859" i="5"/>
  <c r="E1859" i="5"/>
  <c r="D1859" i="5"/>
  <c r="C1859" i="5"/>
  <c r="H1858" i="5"/>
  <c r="G1858" i="5"/>
  <c r="F1858" i="5"/>
  <c r="E1858" i="5"/>
  <c r="D1858" i="5"/>
  <c r="C1858" i="5"/>
  <c r="H1857" i="5"/>
  <c r="G1857" i="5"/>
  <c r="F1857" i="5"/>
  <c r="E1857" i="5"/>
  <c r="D1857" i="5"/>
  <c r="C1857" i="5"/>
  <c r="H1856" i="5"/>
  <c r="G1856" i="5"/>
  <c r="F1856" i="5"/>
  <c r="E1856" i="5"/>
  <c r="D1856" i="5"/>
  <c r="C1856" i="5"/>
  <c r="H1855" i="5"/>
  <c r="G1855" i="5"/>
  <c r="F1855" i="5"/>
  <c r="E1855" i="5"/>
  <c r="D1855" i="5"/>
  <c r="C1855" i="5"/>
  <c r="H1854" i="5"/>
  <c r="G1854" i="5"/>
  <c r="F1854" i="5"/>
  <c r="E1854" i="5"/>
  <c r="D1854" i="5"/>
  <c r="C1854" i="5"/>
  <c r="H1853" i="5"/>
  <c r="G1853" i="5"/>
  <c r="F1853" i="5"/>
  <c r="E1853" i="5"/>
  <c r="D1853" i="5"/>
  <c r="C1853" i="5"/>
  <c r="H1852" i="5"/>
  <c r="G1852" i="5"/>
  <c r="F1852" i="5"/>
  <c r="E1852" i="5"/>
  <c r="D1852" i="5"/>
  <c r="C1852" i="5"/>
  <c r="H1851" i="5"/>
  <c r="G1851" i="5"/>
  <c r="F1851" i="5"/>
  <c r="E1851" i="5"/>
  <c r="D1851" i="5"/>
  <c r="C1851" i="5"/>
  <c r="H1850" i="5"/>
  <c r="G1850" i="5"/>
  <c r="F1850" i="5"/>
  <c r="E1850" i="5"/>
  <c r="D1850" i="5"/>
  <c r="C1850" i="5"/>
  <c r="H1849" i="5"/>
  <c r="G1849" i="5"/>
  <c r="F1849" i="5"/>
  <c r="E1849" i="5"/>
  <c r="D1849" i="5"/>
  <c r="C1849" i="5"/>
  <c r="H1848" i="5"/>
  <c r="G1848" i="5"/>
  <c r="F1848" i="5"/>
  <c r="E1848" i="5"/>
  <c r="D1848" i="5"/>
  <c r="C1848" i="5"/>
  <c r="H1847" i="5"/>
  <c r="G1847" i="5"/>
  <c r="F1847" i="5"/>
  <c r="E1847" i="5"/>
  <c r="D1847" i="5"/>
  <c r="C1847" i="5"/>
  <c r="H1846" i="5"/>
  <c r="G1846" i="5"/>
  <c r="F1846" i="5"/>
  <c r="E1846" i="5"/>
  <c r="D1846" i="5"/>
  <c r="C1846" i="5"/>
  <c r="H1845" i="5"/>
  <c r="G1845" i="5"/>
  <c r="F1845" i="5"/>
  <c r="E1845" i="5"/>
  <c r="D1845" i="5"/>
  <c r="C1845" i="5"/>
  <c r="H1844" i="5"/>
  <c r="G1844" i="5"/>
  <c r="F1844" i="5"/>
  <c r="E1844" i="5"/>
  <c r="D1844" i="5"/>
  <c r="C1844" i="5"/>
  <c r="H1843" i="5"/>
  <c r="G1843" i="5"/>
  <c r="F1843" i="5"/>
  <c r="E1843" i="5"/>
  <c r="D1843" i="5"/>
  <c r="C1843" i="5"/>
  <c r="H1842" i="5"/>
  <c r="G1842" i="5"/>
  <c r="F1842" i="5"/>
  <c r="E1842" i="5"/>
  <c r="D1842" i="5"/>
  <c r="C1842" i="5"/>
  <c r="H1841" i="5"/>
  <c r="G1841" i="5"/>
  <c r="F1841" i="5"/>
  <c r="E1841" i="5"/>
  <c r="D1841" i="5"/>
  <c r="C1841" i="5"/>
  <c r="H1840" i="5"/>
  <c r="G1840" i="5"/>
  <c r="F1840" i="5"/>
  <c r="E1840" i="5"/>
  <c r="D1840" i="5"/>
  <c r="C1840" i="5"/>
  <c r="H1839" i="5"/>
  <c r="G1839" i="5"/>
  <c r="F1839" i="5"/>
  <c r="E1839" i="5"/>
  <c r="D1839" i="5"/>
  <c r="C1839" i="5"/>
  <c r="H1838" i="5"/>
  <c r="G1838" i="5"/>
  <c r="F1838" i="5"/>
  <c r="E1838" i="5"/>
  <c r="D1838" i="5"/>
  <c r="C1838" i="5"/>
  <c r="H1837" i="5"/>
  <c r="G1837" i="5"/>
  <c r="F1837" i="5"/>
  <c r="E1837" i="5"/>
  <c r="D1837" i="5"/>
  <c r="C1837" i="5"/>
  <c r="H1836" i="5"/>
  <c r="G1836" i="5"/>
  <c r="F1836" i="5"/>
  <c r="E1836" i="5"/>
  <c r="D1836" i="5"/>
  <c r="C1836" i="5"/>
  <c r="H1835" i="5"/>
  <c r="G1835" i="5"/>
  <c r="F1835" i="5"/>
  <c r="E1835" i="5"/>
  <c r="D1835" i="5"/>
  <c r="C1835" i="5"/>
  <c r="H1834" i="5"/>
  <c r="G1834" i="5"/>
  <c r="F1834" i="5"/>
  <c r="E1834" i="5"/>
  <c r="D1834" i="5"/>
  <c r="C1834" i="5"/>
  <c r="H1833" i="5"/>
  <c r="G1833" i="5"/>
  <c r="F1833" i="5"/>
  <c r="E1833" i="5"/>
  <c r="D1833" i="5"/>
  <c r="C1833" i="5"/>
  <c r="H1832" i="5"/>
  <c r="G1832" i="5"/>
  <c r="F1832" i="5"/>
  <c r="E1832" i="5"/>
  <c r="D1832" i="5"/>
  <c r="C1832" i="5"/>
  <c r="H1831" i="5"/>
  <c r="G1831" i="5"/>
  <c r="F1831" i="5"/>
  <c r="E1831" i="5"/>
  <c r="D1831" i="5"/>
  <c r="C1831" i="5"/>
  <c r="H1830" i="5"/>
  <c r="G1830" i="5"/>
  <c r="F1830" i="5"/>
  <c r="E1830" i="5"/>
  <c r="D1830" i="5"/>
  <c r="C1830" i="5"/>
  <c r="H1829" i="5"/>
  <c r="G1829" i="5"/>
  <c r="F1829" i="5"/>
  <c r="E1829" i="5"/>
  <c r="D1829" i="5"/>
  <c r="C1829" i="5"/>
  <c r="H1828" i="5"/>
  <c r="G1828" i="5"/>
  <c r="F1828" i="5"/>
  <c r="E1828" i="5"/>
  <c r="D1828" i="5"/>
  <c r="C1828" i="5"/>
  <c r="H1827" i="5"/>
  <c r="G1827" i="5"/>
  <c r="F1827" i="5"/>
  <c r="E1827" i="5"/>
  <c r="D1827" i="5"/>
  <c r="C1827" i="5"/>
  <c r="H1826" i="5"/>
  <c r="G1826" i="5"/>
  <c r="F1826" i="5"/>
  <c r="E1826" i="5"/>
  <c r="D1826" i="5"/>
  <c r="C1826" i="5"/>
  <c r="H1825" i="5"/>
  <c r="G1825" i="5"/>
  <c r="F1825" i="5"/>
  <c r="E1825" i="5"/>
  <c r="D1825" i="5"/>
  <c r="C1825" i="5"/>
  <c r="H1824" i="5"/>
  <c r="G1824" i="5"/>
  <c r="F1824" i="5"/>
  <c r="E1824" i="5"/>
  <c r="D1824" i="5"/>
  <c r="C1824" i="5"/>
  <c r="H1823" i="5"/>
  <c r="G1823" i="5"/>
  <c r="F1823" i="5"/>
  <c r="E1823" i="5"/>
  <c r="D1823" i="5"/>
  <c r="C1823" i="5"/>
  <c r="H1822" i="5"/>
  <c r="G1822" i="5"/>
  <c r="F1822" i="5"/>
  <c r="E1822" i="5"/>
  <c r="D1822" i="5"/>
  <c r="C1822" i="5"/>
  <c r="H1821" i="5"/>
  <c r="G1821" i="5"/>
  <c r="F1821" i="5"/>
  <c r="E1821" i="5"/>
  <c r="D1821" i="5"/>
  <c r="C1821" i="5"/>
  <c r="H1820" i="5"/>
  <c r="G1820" i="5"/>
  <c r="F1820" i="5"/>
  <c r="E1820" i="5"/>
  <c r="D1820" i="5"/>
  <c r="C1820" i="5"/>
  <c r="H1819" i="5"/>
  <c r="G1819" i="5"/>
  <c r="F1819" i="5"/>
  <c r="E1819" i="5"/>
  <c r="D1819" i="5"/>
  <c r="C1819" i="5"/>
  <c r="H1818" i="5"/>
  <c r="G1818" i="5"/>
  <c r="F1818" i="5"/>
  <c r="E1818" i="5"/>
  <c r="D1818" i="5"/>
  <c r="C1818" i="5"/>
  <c r="H1817" i="5"/>
  <c r="G1817" i="5"/>
  <c r="F1817" i="5"/>
  <c r="E1817" i="5"/>
  <c r="D1817" i="5"/>
  <c r="C1817" i="5"/>
  <c r="H1816" i="5"/>
  <c r="G1816" i="5"/>
  <c r="F1816" i="5"/>
  <c r="E1816" i="5"/>
  <c r="D1816" i="5"/>
  <c r="C1816" i="5"/>
  <c r="H1815" i="5"/>
  <c r="G1815" i="5"/>
  <c r="F1815" i="5"/>
  <c r="E1815" i="5"/>
  <c r="D1815" i="5"/>
  <c r="C1815" i="5"/>
  <c r="H1814" i="5"/>
  <c r="G1814" i="5"/>
  <c r="F1814" i="5"/>
  <c r="E1814" i="5"/>
  <c r="D1814" i="5"/>
  <c r="C1814" i="5"/>
  <c r="H1813" i="5"/>
  <c r="G1813" i="5"/>
  <c r="F1813" i="5"/>
  <c r="E1813" i="5"/>
  <c r="D1813" i="5"/>
  <c r="C1813" i="5"/>
  <c r="H1812" i="5"/>
  <c r="G1812" i="5"/>
  <c r="F1812" i="5"/>
  <c r="E1812" i="5"/>
  <c r="D1812" i="5"/>
  <c r="C1812" i="5"/>
  <c r="H1811" i="5"/>
  <c r="G1811" i="5"/>
  <c r="F1811" i="5"/>
  <c r="E1811" i="5"/>
  <c r="D1811" i="5"/>
  <c r="C1811" i="5"/>
  <c r="H1810" i="5"/>
  <c r="G1810" i="5"/>
  <c r="F1810" i="5"/>
  <c r="E1810" i="5"/>
  <c r="D1810" i="5"/>
  <c r="C1810" i="5"/>
  <c r="H1809" i="5"/>
  <c r="G1809" i="5"/>
  <c r="F1809" i="5"/>
  <c r="E1809" i="5"/>
  <c r="D1809" i="5"/>
  <c r="C1809" i="5"/>
  <c r="H1808" i="5"/>
  <c r="G1808" i="5"/>
  <c r="F1808" i="5"/>
  <c r="E1808" i="5"/>
  <c r="D1808" i="5"/>
  <c r="C1808" i="5"/>
  <c r="H1807" i="5"/>
  <c r="G1807" i="5"/>
  <c r="F1807" i="5"/>
  <c r="E1807" i="5"/>
  <c r="D1807" i="5"/>
  <c r="C1807" i="5"/>
  <c r="H1806" i="5"/>
  <c r="G1806" i="5"/>
  <c r="F1806" i="5"/>
  <c r="E1806" i="5"/>
  <c r="D1806" i="5"/>
  <c r="C1806" i="5"/>
  <c r="H1805" i="5"/>
  <c r="G1805" i="5"/>
  <c r="F1805" i="5"/>
  <c r="E1805" i="5"/>
  <c r="D1805" i="5"/>
  <c r="C1805" i="5"/>
  <c r="H1804" i="5"/>
  <c r="G1804" i="5"/>
  <c r="F1804" i="5"/>
  <c r="E1804" i="5"/>
  <c r="D1804" i="5"/>
  <c r="C1804" i="5"/>
  <c r="H1803" i="5"/>
  <c r="G1803" i="5"/>
  <c r="F1803" i="5"/>
  <c r="E1803" i="5"/>
  <c r="D1803" i="5"/>
  <c r="C1803" i="5"/>
  <c r="H1802" i="5"/>
  <c r="G1802" i="5"/>
  <c r="F1802" i="5"/>
  <c r="E1802" i="5"/>
  <c r="D1802" i="5"/>
  <c r="C1802" i="5"/>
  <c r="H1801" i="5"/>
  <c r="G1801" i="5"/>
  <c r="F1801" i="5"/>
  <c r="E1801" i="5"/>
  <c r="D1801" i="5"/>
  <c r="C1801" i="5"/>
  <c r="H1800" i="5"/>
  <c r="G1800" i="5"/>
  <c r="F1800" i="5"/>
  <c r="E1800" i="5"/>
  <c r="D1800" i="5"/>
  <c r="C1800" i="5"/>
  <c r="H1799" i="5"/>
  <c r="G1799" i="5"/>
  <c r="F1799" i="5"/>
  <c r="E1799" i="5"/>
  <c r="D1799" i="5"/>
  <c r="C1799" i="5"/>
  <c r="H1798" i="5"/>
  <c r="G1798" i="5"/>
  <c r="F1798" i="5"/>
  <c r="E1798" i="5"/>
  <c r="D1798" i="5"/>
  <c r="C1798" i="5"/>
  <c r="H1797" i="5"/>
  <c r="G1797" i="5"/>
  <c r="F1797" i="5"/>
  <c r="E1797" i="5"/>
  <c r="D1797" i="5"/>
  <c r="C1797" i="5"/>
  <c r="H1796" i="5"/>
  <c r="G1796" i="5"/>
  <c r="F1796" i="5"/>
  <c r="E1796" i="5"/>
  <c r="D1796" i="5"/>
  <c r="C1796" i="5"/>
  <c r="H1795" i="5"/>
  <c r="G1795" i="5"/>
  <c r="F1795" i="5"/>
  <c r="E1795" i="5"/>
  <c r="D1795" i="5"/>
  <c r="C1795" i="5"/>
  <c r="H1794" i="5"/>
  <c r="G1794" i="5"/>
  <c r="F1794" i="5"/>
  <c r="E1794" i="5"/>
  <c r="D1794" i="5"/>
  <c r="C1794" i="5"/>
  <c r="H1793" i="5"/>
  <c r="G1793" i="5"/>
  <c r="F1793" i="5"/>
  <c r="E1793" i="5"/>
  <c r="D1793" i="5"/>
  <c r="C1793" i="5"/>
  <c r="H1792" i="5"/>
  <c r="G1792" i="5"/>
  <c r="F1792" i="5"/>
  <c r="E1792" i="5"/>
  <c r="D1792" i="5"/>
  <c r="C1792" i="5"/>
  <c r="H1791" i="5"/>
  <c r="G1791" i="5"/>
  <c r="F1791" i="5"/>
  <c r="E1791" i="5"/>
  <c r="D1791" i="5"/>
  <c r="C1791" i="5"/>
  <c r="H1790" i="5"/>
  <c r="G1790" i="5"/>
  <c r="F1790" i="5"/>
  <c r="E1790" i="5"/>
  <c r="D1790" i="5"/>
  <c r="C1790" i="5"/>
  <c r="H1789" i="5"/>
  <c r="G1789" i="5"/>
  <c r="F1789" i="5"/>
  <c r="E1789" i="5"/>
  <c r="D1789" i="5"/>
  <c r="C1789" i="5"/>
  <c r="H1788" i="5"/>
  <c r="G1788" i="5"/>
  <c r="F1788" i="5"/>
  <c r="E1788" i="5"/>
  <c r="D1788" i="5"/>
  <c r="C1788" i="5"/>
  <c r="H1787" i="5"/>
  <c r="G1787" i="5"/>
  <c r="F1787" i="5"/>
  <c r="E1787" i="5"/>
  <c r="D1787" i="5"/>
  <c r="C1787" i="5"/>
  <c r="H1786" i="5"/>
  <c r="G1786" i="5"/>
  <c r="F1786" i="5"/>
  <c r="E1786" i="5"/>
  <c r="D1786" i="5"/>
  <c r="C1786" i="5"/>
  <c r="H1785" i="5"/>
  <c r="G1785" i="5"/>
  <c r="F1785" i="5"/>
  <c r="E1785" i="5"/>
  <c r="D1785" i="5"/>
  <c r="C1785" i="5"/>
  <c r="H1784" i="5"/>
  <c r="G1784" i="5"/>
  <c r="F1784" i="5"/>
  <c r="E1784" i="5"/>
  <c r="D1784" i="5"/>
  <c r="C1784" i="5"/>
  <c r="H1783" i="5"/>
  <c r="G1783" i="5"/>
  <c r="F1783" i="5"/>
  <c r="E1783" i="5"/>
  <c r="D1783" i="5"/>
  <c r="C1783" i="5"/>
  <c r="H1782" i="5"/>
  <c r="G1782" i="5"/>
  <c r="F1782" i="5"/>
  <c r="E1782" i="5"/>
  <c r="D1782" i="5"/>
  <c r="C1782" i="5"/>
  <c r="H1781" i="5"/>
  <c r="G1781" i="5"/>
  <c r="F1781" i="5"/>
  <c r="E1781" i="5"/>
  <c r="D1781" i="5"/>
  <c r="C1781" i="5"/>
  <c r="H1780" i="5"/>
  <c r="G1780" i="5"/>
  <c r="F1780" i="5"/>
  <c r="E1780" i="5"/>
  <c r="D1780" i="5"/>
  <c r="C1780" i="5"/>
  <c r="H1779" i="5"/>
  <c r="G1779" i="5"/>
  <c r="F1779" i="5"/>
  <c r="E1779" i="5"/>
  <c r="D1779" i="5"/>
  <c r="C1779" i="5"/>
  <c r="H1778" i="5"/>
  <c r="G1778" i="5"/>
  <c r="F1778" i="5"/>
  <c r="E1778" i="5"/>
  <c r="D1778" i="5"/>
  <c r="C1778" i="5"/>
  <c r="H1777" i="5"/>
  <c r="G1777" i="5"/>
  <c r="F1777" i="5"/>
  <c r="E1777" i="5"/>
  <c r="D1777" i="5"/>
  <c r="C1777" i="5"/>
  <c r="H1776" i="5"/>
  <c r="G1776" i="5"/>
  <c r="F1776" i="5"/>
  <c r="E1776" i="5"/>
  <c r="D1776" i="5"/>
  <c r="C1776" i="5"/>
  <c r="H1775" i="5"/>
  <c r="G1775" i="5"/>
  <c r="F1775" i="5"/>
  <c r="E1775" i="5"/>
  <c r="D1775" i="5"/>
  <c r="C1775" i="5"/>
  <c r="H1774" i="5"/>
  <c r="G1774" i="5"/>
  <c r="F1774" i="5"/>
  <c r="E1774" i="5"/>
  <c r="D1774" i="5"/>
  <c r="C1774" i="5"/>
  <c r="H1773" i="5"/>
  <c r="G1773" i="5"/>
  <c r="F1773" i="5"/>
  <c r="E1773" i="5"/>
  <c r="D1773" i="5"/>
  <c r="C1773" i="5"/>
  <c r="H1772" i="5"/>
  <c r="G1772" i="5"/>
  <c r="F1772" i="5"/>
  <c r="E1772" i="5"/>
  <c r="D1772" i="5"/>
  <c r="C1772" i="5"/>
  <c r="H1771" i="5"/>
  <c r="G1771" i="5"/>
  <c r="F1771" i="5"/>
  <c r="E1771" i="5"/>
  <c r="D1771" i="5"/>
  <c r="C1771" i="5"/>
  <c r="H1770" i="5"/>
  <c r="G1770" i="5"/>
  <c r="F1770" i="5"/>
  <c r="E1770" i="5"/>
  <c r="D1770" i="5"/>
  <c r="C1770" i="5"/>
  <c r="H1769" i="5"/>
  <c r="G1769" i="5"/>
  <c r="F1769" i="5"/>
  <c r="E1769" i="5"/>
  <c r="D1769" i="5"/>
  <c r="C1769" i="5"/>
  <c r="H1768" i="5"/>
  <c r="G1768" i="5"/>
  <c r="F1768" i="5"/>
  <c r="E1768" i="5"/>
  <c r="D1768" i="5"/>
  <c r="C1768" i="5"/>
  <c r="H1767" i="5"/>
  <c r="G1767" i="5"/>
  <c r="F1767" i="5"/>
  <c r="E1767" i="5"/>
  <c r="D1767" i="5"/>
  <c r="C1767" i="5"/>
  <c r="H1766" i="5"/>
  <c r="G1766" i="5"/>
  <c r="F1766" i="5"/>
  <c r="E1766" i="5"/>
  <c r="D1766" i="5"/>
  <c r="C1766" i="5"/>
  <c r="H1765" i="5"/>
  <c r="G1765" i="5"/>
  <c r="F1765" i="5"/>
  <c r="E1765" i="5"/>
  <c r="D1765" i="5"/>
  <c r="C1765" i="5"/>
  <c r="H1764" i="5"/>
  <c r="G1764" i="5"/>
  <c r="F1764" i="5"/>
  <c r="E1764" i="5"/>
  <c r="D1764" i="5"/>
  <c r="C1764" i="5"/>
  <c r="H1763" i="5"/>
  <c r="G1763" i="5"/>
  <c r="F1763" i="5"/>
  <c r="E1763" i="5"/>
  <c r="D1763" i="5"/>
  <c r="C1763" i="5"/>
  <c r="H1762" i="5"/>
  <c r="G1762" i="5"/>
  <c r="F1762" i="5"/>
  <c r="E1762" i="5"/>
  <c r="D1762" i="5"/>
  <c r="C1762" i="5"/>
  <c r="H1761" i="5"/>
  <c r="G1761" i="5"/>
  <c r="F1761" i="5"/>
  <c r="E1761" i="5"/>
  <c r="D1761" i="5"/>
  <c r="C1761" i="5"/>
  <c r="H1760" i="5"/>
  <c r="G1760" i="5"/>
  <c r="F1760" i="5"/>
  <c r="E1760" i="5"/>
  <c r="D1760" i="5"/>
  <c r="C1760" i="5"/>
  <c r="H1759" i="5"/>
  <c r="G1759" i="5"/>
  <c r="F1759" i="5"/>
  <c r="E1759" i="5"/>
  <c r="D1759" i="5"/>
  <c r="C1759" i="5"/>
  <c r="H1758" i="5"/>
  <c r="G1758" i="5"/>
  <c r="F1758" i="5"/>
  <c r="E1758" i="5"/>
  <c r="D1758" i="5"/>
  <c r="C1758" i="5"/>
  <c r="H1757" i="5"/>
  <c r="G1757" i="5"/>
  <c r="F1757" i="5"/>
  <c r="E1757" i="5"/>
  <c r="D1757" i="5"/>
  <c r="C1757" i="5"/>
  <c r="H1756" i="5"/>
  <c r="G1756" i="5"/>
  <c r="F1756" i="5"/>
  <c r="E1756" i="5"/>
  <c r="D1756" i="5"/>
  <c r="C1756" i="5"/>
  <c r="H1755" i="5"/>
  <c r="G1755" i="5"/>
  <c r="F1755" i="5"/>
  <c r="E1755" i="5"/>
  <c r="D1755" i="5"/>
  <c r="C1755" i="5"/>
  <c r="H1754" i="5"/>
  <c r="G1754" i="5"/>
  <c r="F1754" i="5"/>
  <c r="E1754" i="5"/>
  <c r="D1754" i="5"/>
  <c r="C1754" i="5"/>
  <c r="H1753" i="5"/>
  <c r="G1753" i="5"/>
  <c r="F1753" i="5"/>
  <c r="E1753" i="5"/>
  <c r="D1753" i="5"/>
  <c r="C1753" i="5"/>
  <c r="H1752" i="5"/>
  <c r="G1752" i="5"/>
  <c r="F1752" i="5"/>
  <c r="E1752" i="5"/>
  <c r="D1752" i="5"/>
  <c r="C1752" i="5"/>
  <c r="H1751" i="5"/>
  <c r="G1751" i="5"/>
  <c r="F1751" i="5"/>
  <c r="E1751" i="5"/>
  <c r="D1751" i="5"/>
  <c r="C1751" i="5"/>
  <c r="H1750" i="5"/>
  <c r="G1750" i="5"/>
  <c r="F1750" i="5"/>
  <c r="E1750" i="5"/>
  <c r="D1750" i="5"/>
  <c r="C1750" i="5"/>
  <c r="H1749" i="5"/>
  <c r="G1749" i="5"/>
  <c r="F1749" i="5"/>
  <c r="E1749" i="5"/>
  <c r="D1749" i="5"/>
  <c r="C1749" i="5"/>
  <c r="H1748" i="5"/>
  <c r="G1748" i="5"/>
  <c r="F1748" i="5"/>
  <c r="E1748" i="5"/>
  <c r="D1748" i="5"/>
  <c r="C1748" i="5"/>
  <c r="H1747" i="5"/>
  <c r="G1747" i="5"/>
  <c r="F1747" i="5"/>
  <c r="E1747" i="5"/>
  <c r="D1747" i="5"/>
  <c r="C1747" i="5"/>
  <c r="H1746" i="5"/>
  <c r="G1746" i="5"/>
  <c r="F1746" i="5"/>
  <c r="E1746" i="5"/>
  <c r="D1746" i="5"/>
  <c r="C1746" i="5"/>
  <c r="H1745" i="5"/>
  <c r="G1745" i="5"/>
  <c r="F1745" i="5"/>
  <c r="E1745" i="5"/>
  <c r="D1745" i="5"/>
  <c r="C1745" i="5"/>
  <c r="H1744" i="5"/>
  <c r="G1744" i="5"/>
  <c r="F1744" i="5"/>
  <c r="E1744" i="5"/>
  <c r="D1744" i="5"/>
  <c r="C1744" i="5"/>
  <c r="H1743" i="5"/>
  <c r="G1743" i="5"/>
  <c r="F1743" i="5"/>
  <c r="E1743" i="5"/>
  <c r="D1743" i="5"/>
  <c r="C1743" i="5"/>
  <c r="H1742" i="5"/>
  <c r="G1742" i="5"/>
  <c r="F1742" i="5"/>
  <c r="E1742" i="5"/>
  <c r="D1742" i="5"/>
  <c r="C1742" i="5"/>
  <c r="H1741" i="5"/>
  <c r="G1741" i="5"/>
  <c r="F1741" i="5"/>
  <c r="E1741" i="5"/>
  <c r="D1741" i="5"/>
  <c r="C1741" i="5"/>
  <c r="H1740" i="5"/>
  <c r="G1740" i="5"/>
  <c r="F1740" i="5"/>
  <c r="E1740" i="5"/>
  <c r="D1740" i="5"/>
  <c r="C1740" i="5"/>
  <c r="H1739" i="5"/>
  <c r="G1739" i="5"/>
  <c r="F1739" i="5"/>
  <c r="E1739" i="5"/>
  <c r="D1739" i="5"/>
  <c r="C1739" i="5"/>
  <c r="H1738" i="5"/>
  <c r="G1738" i="5"/>
  <c r="F1738" i="5"/>
  <c r="E1738" i="5"/>
  <c r="D1738" i="5"/>
  <c r="C1738" i="5"/>
  <c r="H1737" i="5"/>
  <c r="G1737" i="5"/>
  <c r="F1737" i="5"/>
  <c r="E1737" i="5"/>
  <c r="D1737" i="5"/>
  <c r="C1737" i="5"/>
  <c r="H1736" i="5"/>
  <c r="G1736" i="5"/>
  <c r="F1736" i="5"/>
  <c r="E1736" i="5"/>
  <c r="D1736" i="5"/>
  <c r="C1736" i="5"/>
  <c r="H1735" i="5"/>
  <c r="G1735" i="5"/>
  <c r="F1735" i="5"/>
  <c r="E1735" i="5"/>
  <c r="D1735" i="5"/>
  <c r="C1735" i="5"/>
  <c r="H1734" i="5"/>
  <c r="G1734" i="5"/>
  <c r="F1734" i="5"/>
  <c r="E1734" i="5"/>
  <c r="D1734" i="5"/>
  <c r="C1734" i="5"/>
  <c r="H1733" i="5"/>
  <c r="G1733" i="5"/>
  <c r="F1733" i="5"/>
  <c r="E1733" i="5"/>
  <c r="D1733" i="5"/>
  <c r="C1733" i="5"/>
  <c r="H1732" i="5"/>
  <c r="G1732" i="5"/>
  <c r="F1732" i="5"/>
  <c r="E1732" i="5"/>
  <c r="D1732" i="5"/>
  <c r="C1732" i="5"/>
  <c r="H1731" i="5"/>
  <c r="G1731" i="5"/>
  <c r="F1731" i="5"/>
  <c r="E1731" i="5"/>
  <c r="D1731" i="5"/>
  <c r="C1731" i="5"/>
  <c r="H1730" i="5"/>
  <c r="G1730" i="5"/>
  <c r="F1730" i="5"/>
  <c r="E1730" i="5"/>
  <c r="D1730" i="5"/>
  <c r="C1730" i="5"/>
  <c r="H1729" i="5"/>
  <c r="G1729" i="5"/>
  <c r="F1729" i="5"/>
  <c r="E1729" i="5"/>
  <c r="D1729" i="5"/>
  <c r="C1729" i="5"/>
  <c r="H1728" i="5"/>
  <c r="G1728" i="5"/>
  <c r="F1728" i="5"/>
  <c r="E1728" i="5"/>
  <c r="D1728" i="5"/>
  <c r="C1728" i="5"/>
  <c r="H1727" i="5"/>
  <c r="G1727" i="5"/>
  <c r="F1727" i="5"/>
  <c r="E1727" i="5"/>
  <c r="D1727" i="5"/>
  <c r="C1727" i="5"/>
  <c r="H1726" i="5"/>
  <c r="G1726" i="5"/>
  <c r="F1726" i="5"/>
  <c r="E1726" i="5"/>
  <c r="D1726" i="5"/>
  <c r="C1726" i="5"/>
  <c r="H1725" i="5"/>
  <c r="G1725" i="5"/>
  <c r="F1725" i="5"/>
  <c r="E1725" i="5"/>
  <c r="D1725" i="5"/>
  <c r="C1725" i="5"/>
  <c r="H1724" i="5"/>
  <c r="G1724" i="5"/>
  <c r="F1724" i="5"/>
  <c r="E1724" i="5"/>
  <c r="D1724" i="5"/>
  <c r="C1724" i="5"/>
  <c r="H1723" i="5"/>
  <c r="G1723" i="5"/>
  <c r="F1723" i="5"/>
  <c r="E1723" i="5"/>
  <c r="D1723" i="5"/>
  <c r="C1723" i="5"/>
  <c r="H1722" i="5"/>
  <c r="G1722" i="5"/>
  <c r="F1722" i="5"/>
  <c r="E1722" i="5"/>
  <c r="D1722" i="5"/>
  <c r="C1722" i="5"/>
  <c r="H1721" i="5"/>
  <c r="G1721" i="5"/>
  <c r="F1721" i="5"/>
  <c r="E1721" i="5"/>
  <c r="D1721" i="5"/>
  <c r="C1721" i="5"/>
  <c r="H1720" i="5"/>
  <c r="G1720" i="5"/>
  <c r="F1720" i="5"/>
  <c r="E1720" i="5"/>
  <c r="D1720" i="5"/>
  <c r="C1720" i="5"/>
  <c r="H1719" i="5"/>
  <c r="G1719" i="5"/>
  <c r="F1719" i="5"/>
  <c r="E1719" i="5"/>
  <c r="D1719" i="5"/>
  <c r="C1719" i="5"/>
  <c r="H1718" i="5"/>
  <c r="G1718" i="5"/>
  <c r="F1718" i="5"/>
  <c r="E1718" i="5"/>
  <c r="D1718" i="5"/>
  <c r="C1718" i="5"/>
  <c r="H1717" i="5"/>
  <c r="G1717" i="5"/>
  <c r="F1717" i="5"/>
  <c r="E1717" i="5"/>
  <c r="D1717" i="5"/>
  <c r="C1717" i="5"/>
  <c r="H1716" i="5"/>
  <c r="G1716" i="5"/>
  <c r="F1716" i="5"/>
  <c r="E1716" i="5"/>
  <c r="D1716" i="5"/>
  <c r="C1716" i="5"/>
  <c r="H1715" i="5"/>
  <c r="G1715" i="5"/>
  <c r="F1715" i="5"/>
  <c r="E1715" i="5"/>
  <c r="D1715" i="5"/>
  <c r="C1715" i="5"/>
  <c r="H1714" i="5"/>
  <c r="G1714" i="5"/>
  <c r="F1714" i="5"/>
  <c r="E1714" i="5"/>
  <c r="D1714" i="5"/>
  <c r="C1714" i="5"/>
  <c r="H1713" i="5"/>
  <c r="G1713" i="5"/>
  <c r="F1713" i="5"/>
  <c r="E1713" i="5"/>
  <c r="D1713" i="5"/>
  <c r="C1713" i="5"/>
  <c r="H1712" i="5"/>
  <c r="G1712" i="5"/>
  <c r="F1712" i="5"/>
  <c r="E1712" i="5"/>
  <c r="D1712" i="5"/>
  <c r="C1712" i="5"/>
  <c r="H1711" i="5"/>
  <c r="G1711" i="5"/>
  <c r="F1711" i="5"/>
  <c r="E1711" i="5"/>
  <c r="D1711" i="5"/>
  <c r="C1711" i="5"/>
  <c r="H1710" i="5"/>
  <c r="G1710" i="5"/>
  <c r="F1710" i="5"/>
  <c r="E1710" i="5"/>
  <c r="D1710" i="5"/>
  <c r="C1710" i="5"/>
  <c r="H1709" i="5"/>
  <c r="G1709" i="5"/>
  <c r="F1709" i="5"/>
  <c r="E1709" i="5"/>
  <c r="D1709" i="5"/>
  <c r="C1709" i="5"/>
  <c r="H1708" i="5"/>
  <c r="G1708" i="5"/>
  <c r="F1708" i="5"/>
  <c r="E1708" i="5"/>
  <c r="D1708" i="5"/>
  <c r="C1708" i="5"/>
  <c r="H1707" i="5"/>
  <c r="G1707" i="5"/>
  <c r="F1707" i="5"/>
  <c r="E1707" i="5"/>
  <c r="D1707" i="5"/>
  <c r="C1707" i="5"/>
  <c r="H1706" i="5"/>
  <c r="G1706" i="5"/>
  <c r="F1706" i="5"/>
  <c r="E1706" i="5"/>
  <c r="D1706" i="5"/>
  <c r="C1706" i="5"/>
  <c r="H1705" i="5"/>
  <c r="G1705" i="5"/>
  <c r="F1705" i="5"/>
  <c r="E1705" i="5"/>
  <c r="D1705" i="5"/>
  <c r="C1705" i="5"/>
  <c r="H1704" i="5"/>
  <c r="G1704" i="5"/>
  <c r="F1704" i="5"/>
  <c r="E1704" i="5"/>
  <c r="D1704" i="5"/>
  <c r="C1704" i="5"/>
  <c r="H1703" i="5"/>
  <c r="G1703" i="5"/>
  <c r="F1703" i="5"/>
  <c r="E1703" i="5"/>
  <c r="D1703" i="5"/>
  <c r="C1703" i="5"/>
  <c r="H1702" i="5"/>
  <c r="G1702" i="5"/>
  <c r="F1702" i="5"/>
  <c r="E1702" i="5"/>
  <c r="D1702" i="5"/>
  <c r="C1702" i="5"/>
  <c r="G1701" i="5"/>
  <c r="F1701" i="5"/>
  <c r="E1701" i="5"/>
  <c r="D1701" i="5"/>
  <c r="C1701" i="5"/>
  <c r="H1700" i="5"/>
  <c r="G1700" i="5"/>
  <c r="F1700" i="5"/>
  <c r="E1700" i="5"/>
  <c r="D1700" i="5"/>
  <c r="C1700" i="5"/>
  <c r="H1699" i="5"/>
  <c r="G1699" i="5"/>
  <c r="F1699" i="5"/>
  <c r="E1699" i="5"/>
  <c r="D1699" i="5"/>
  <c r="C1699" i="5"/>
  <c r="H1698" i="5"/>
  <c r="G1698" i="5"/>
  <c r="F1698" i="5"/>
  <c r="E1698" i="5"/>
  <c r="D1698" i="5"/>
  <c r="C1698" i="5"/>
  <c r="H1697" i="5"/>
  <c r="G1697" i="5"/>
  <c r="F1697" i="5"/>
  <c r="E1697" i="5"/>
  <c r="D1697" i="5"/>
  <c r="C1697" i="5"/>
  <c r="H1696" i="5"/>
  <c r="G1696" i="5"/>
  <c r="F1696" i="5"/>
  <c r="E1696" i="5"/>
  <c r="D1696" i="5"/>
  <c r="C1696" i="5"/>
  <c r="H1695" i="5"/>
  <c r="G1695" i="5"/>
  <c r="F1695" i="5"/>
  <c r="E1695" i="5"/>
  <c r="D1695" i="5"/>
  <c r="C1695" i="5"/>
  <c r="H1694" i="5"/>
  <c r="G1694" i="5"/>
  <c r="F1694" i="5"/>
  <c r="E1694" i="5"/>
  <c r="D1694" i="5"/>
  <c r="C1694" i="5"/>
  <c r="G1693" i="5"/>
  <c r="F1693" i="5"/>
  <c r="E1693" i="5"/>
  <c r="D1693" i="5"/>
  <c r="C1693" i="5"/>
  <c r="H1692" i="5"/>
  <c r="G1692" i="5"/>
  <c r="F1692" i="5"/>
  <c r="E1692" i="5"/>
  <c r="D1692" i="5"/>
  <c r="C1692" i="5"/>
  <c r="H1691" i="5"/>
  <c r="G1691" i="5"/>
  <c r="F1691" i="5"/>
  <c r="E1691" i="5"/>
  <c r="D1691" i="5"/>
  <c r="C1691" i="5"/>
  <c r="H1690" i="5"/>
  <c r="G1690" i="5"/>
  <c r="F1690" i="5"/>
  <c r="E1690" i="5"/>
  <c r="D1690" i="5"/>
  <c r="C1690" i="5"/>
  <c r="H1689" i="5"/>
  <c r="G1689" i="5"/>
  <c r="F1689" i="5"/>
  <c r="E1689" i="5"/>
  <c r="D1689" i="5"/>
  <c r="C1689" i="5"/>
  <c r="H1688" i="5"/>
  <c r="G1688" i="5"/>
  <c r="F1688" i="5"/>
  <c r="E1688" i="5"/>
  <c r="D1688" i="5"/>
  <c r="C1688" i="5"/>
  <c r="H1687" i="5"/>
  <c r="G1687" i="5"/>
  <c r="F1687" i="5"/>
  <c r="E1687" i="5"/>
  <c r="D1687" i="5"/>
  <c r="C1687" i="5"/>
  <c r="H1686" i="5"/>
  <c r="G1686" i="5"/>
  <c r="F1686" i="5"/>
  <c r="E1686" i="5"/>
  <c r="D1686" i="5"/>
  <c r="C1686" i="5"/>
  <c r="G1685" i="5"/>
  <c r="F1685" i="5"/>
  <c r="E1685" i="5"/>
  <c r="D1685" i="5"/>
  <c r="C1685" i="5"/>
  <c r="H1684" i="5"/>
  <c r="G1684" i="5"/>
  <c r="F1684" i="5"/>
  <c r="E1684" i="5"/>
  <c r="D1684" i="5"/>
  <c r="C1684" i="5"/>
  <c r="H1683" i="5"/>
  <c r="G1683" i="5"/>
  <c r="F1683" i="5"/>
  <c r="E1683" i="5"/>
  <c r="D1683" i="5"/>
  <c r="C1683" i="5"/>
  <c r="H1682" i="5"/>
  <c r="G1682" i="5"/>
  <c r="F1682" i="5"/>
  <c r="E1682" i="5"/>
  <c r="D1682" i="5"/>
  <c r="C1682" i="5"/>
  <c r="H1681" i="5"/>
  <c r="G1681" i="5"/>
  <c r="F1681" i="5"/>
  <c r="E1681" i="5"/>
  <c r="D1681" i="5"/>
  <c r="C1681" i="5"/>
  <c r="H1680" i="5"/>
  <c r="G1680" i="5"/>
  <c r="F1680" i="5"/>
  <c r="E1680" i="5"/>
  <c r="D1680" i="5"/>
  <c r="C1680" i="5"/>
  <c r="H1679" i="5"/>
  <c r="G1679" i="5"/>
  <c r="F1679" i="5"/>
  <c r="E1679" i="5"/>
  <c r="D1679" i="5"/>
  <c r="C1679" i="5"/>
  <c r="H1678" i="5"/>
  <c r="G1678" i="5"/>
  <c r="F1678" i="5"/>
  <c r="E1678" i="5"/>
  <c r="D1678" i="5"/>
  <c r="C1678" i="5"/>
  <c r="G1677" i="5"/>
  <c r="F1677" i="5"/>
  <c r="E1677" i="5"/>
  <c r="D1677" i="5"/>
  <c r="C1677" i="5"/>
  <c r="H1676" i="5"/>
  <c r="G1676" i="5"/>
  <c r="F1676" i="5"/>
  <c r="E1676" i="5"/>
  <c r="D1676" i="5"/>
  <c r="C1676" i="5"/>
  <c r="H1675" i="5"/>
  <c r="G1675" i="5"/>
  <c r="F1675" i="5"/>
  <c r="E1675" i="5"/>
  <c r="D1675" i="5"/>
  <c r="C1675" i="5"/>
  <c r="H1674" i="5"/>
  <c r="G1674" i="5"/>
  <c r="F1674" i="5"/>
  <c r="E1674" i="5"/>
  <c r="D1674" i="5"/>
  <c r="C1674" i="5"/>
  <c r="H1673" i="5"/>
  <c r="G1673" i="5"/>
  <c r="F1673" i="5"/>
  <c r="E1673" i="5"/>
  <c r="D1673" i="5"/>
  <c r="C1673" i="5"/>
  <c r="H1672" i="5"/>
  <c r="G1672" i="5"/>
  <c r="F1672" i="5"/>
  <c r="E1672" i="5"/>
  <c r="D1672" i="5"/>
  <c r="C1672" i="5"/>
  <c r="H1671" i="5"/>
  <c r="G1671" i="5"/>
  <c r="F1671" i="5"/>
  <c r="E1671" i="5"/>
  <c r="D1671" i="5"/>
  <c r="C1671" i="5"/>
  <c r="H1670" i="5"/>
  <c r="G1670" i="5"/>
  <c r="F1670" i="5"/>
  <c r="E1670" i="5"/>
  <c r="D1670" i="5"/>
  <c r="C1670" i="5"/>
  <c r="G1669" i="5"/>
  <c r="F1669" i="5"/>
  <c r="E1669" i="5"/>
  <c r="D1669" i="5"/>
  <c r="C1669" i="5"/>
  <c r="H1668" i="5"/>
  <c r="G1668" i="5"/>
  <c r="F1668" i="5"/>
  <c r="E1668" i="5"/>
  <c r="D1668" i="5"/>
  <c r="C1668" i="5"/>
  <c r="H1667" i="5"/>
  <c r="G1667" i="5"/>
  <c r="F1667" i="5"/>
  <c r="E1667" i="5"/>
  <c r="D1667" i="5"/>
  <c r="C1667" i="5"/>
  <c r="H1666" i="5"/>
  <c r="G1666" i="5"/>
  <c r="F1666" i="5"/>
  <c r="E1666" i="5"/>
  <c r="D1666" i="5"/>
  <c r="C1666" i="5"/>
  <c r="H1665" i="5"/>
  <c r="G1665" i="5"/>
  <c r="F1665" i="5"/>
  <c r="E1665" i="5"/>
  <c r="D1665" i="5"/>
  <c r="C1665" i="5"/>
  <c r="H1664" i="5"/>
  <c r="G1664" i="5"/>
  <c r="F1664" i="5"/>
  <c r="E1664" i="5"/>
  <c r="D1664" i="5"/>
  <c r="C1664" i="5"/>
  <c r="H1663" i="5"/>
  <c r="G1663" i="5"/>
  <c r="F1663" i="5"/>
  <c r="E1663" i="5"/>
  <c r="D1663" i="5"/>
  <c r="C1663" i="5"/>
  <c r="H1662" i="5"/>
  <c r="G1662" i="5"/>
  <c r="F1662" i="5"/>
  <c r="E1662" i="5"/>
  <c r="D1662" i="5"/>
  <c r="C1662" i="5"/>
  <c r="H1661" i="5"/>
  <c r="G1661" i="5"/>
  <c r="F1661" i="5"/>
  <c r="E1661" i="5"/>
  <c r="D1661" i="5"/>
  <c r="C1661" i="5"/>
  <c r="G1660" i="5"/>
  <c r="F1660" i="5"/>
  <c r="E1660" i="5"/>
  <c r="D1660" i="5"/>
  <c r="C1660" i="5"/>
  <c r="H1659" i="5"/>
  <c r="G1659" i="5"/>
  <c r="F1659" i="5"/>
  <c r="E1659" i="5"/>
  <c r="D1659" i="5"/>
  <c r="C1659" i="5"/>
  <c r="H1658" i="5"/>
  <c r="G1658" i="5"/>
  <c r="F1658" i="5"/>
  <c r="E1658" i="5"/>
  <c r="D1658" i="5"/>
  <c r="C1658" i="5"/>
  <c r="H1657" i="5"/>
  <c r="G1657" i="5"/>
  <c r="F1657" i="5"/>
  <c r="E1657" i="5"/>
  <c r="D1657" i="5"/>
  <c r="C1657" i="5"/>
  <c r="H1656" i="5"/>
  <c r="G1656" i="5"/>
  <c r="F1656" i="5"/>
  <c r="E1656" i="5"/>
  <c r="D1656" i="5"/>
  <c r="C1656" i="5"/>
  <c r="H1655" i="5"/>
  <c r="G1655" i="5"/>
  <c r="F1655" i="5"/>
  <c r="E1655" i="5"/>
  <c r="D1655" i="5"/>
  <c r="C1655" i="5"/>
  <c r="H1654" i="5"/>
  <c r="G1654" i="5"/>
  <c r="F1654" i="5"/>
  <c r="E1654" i="5"/>
  <c r="D1654" i="5"/>
  <c r="C1654" i="5"/>
  <c r="H1653" i="5"/>
  <c r="G1653" i="5"/>
  <c r="F1653" i="5"/>
  <c r="E1653" i="5"/>
  <c r="D1653" i="5"/>
  <c r="C1653" i="5"/>
  <c r="G1652" i="5"/>
  <c r="F1652" i="5"/>
  <c r="E1652" i="5"/>
  <c r="D1652" i="5"/>
  <c r="C1652" i="5"/>
  <c r="H1651" i="5"/>
  <c r="G1651" i="5"/>
  <c r="F1651" i="5"/>
  <c r="E1651" i="5"/>
  <c r="D1651" i="5"/>
  <c r="C1651" i="5"/>
  <c r="H1650" i="5"/>
  <c r="G1650" i="5"/>
  <c r="F1650" i="5"/>
  <c r="E1650" i="5"/>
  <c r="D1650" i="5"/>
  <c r="C1650" i="5"/>
  <c r="H1649" i="5"/>
  <c r="G1649" i="5"/>
  <c r="F1649" i="5"/>
  <c r="E1649" i="5"/>
  <c r="D1649" i="5"/>
  <c r="C1649" i="5"/>
  <c r="H1648" i="5"/>
  <c r="G1648" i="5"/>
  <c r="F1648" i="5"/>
  <c r="E1648" i="5"/>
  <c r="D1648" i="5"/>
  <c r="C1648" i="5"/>
  <c r="H1647" i="5"/>
  <c r="G1647" i="5"/>
  <c r="F1647" i="5"/>
  <c r="E1647" i="5"/>
  <c r="D1647" i="5"/>
  <c r="C1647" i="5"/>
  <c r="H1646" i="5"/>
  <c r="G1646" i="5"/>
  <c r="F1646" i="5"/>
  <c r="E1646" i="5"/>
  <c r="D1646" i="5"/>
  <c r="C1646" i="5"/>
  <c r="H1645" i="5"/>
  <c r="G1645" i="5"/>
  <c r="F1645" i="5"/>
  <c r="E1645" i="5"/>
  <c r="D1645" i="5"/>
  <c r="C1645" i="5"/>
  <c r="G1644" i="5"/>
  <c r="F1644" i="5"/>
  <c r="E1644" i="5"/>
  <c r="D1644" i="5"/>
  <c r="C1644" i="5"/>
  <c r="H1643" i="5"/>
  <c r="G1643" i="5"/>
  <c r="F1643" i="5"/>
  <c r="E1643" i="5"/>
  <c r="D1643" i="5"/>
  <c r="C1643" i="5"/>
  <c r="H1642" i="5"/>
  <c r="G1642" i="5"/>
  <c r="F1642" i="5"/>
  <c r="E1642" i="5"/>
  <c r="D1642" i="5"/>
  <c r="C1642" i="5"/>
  <c r="H1641" i="5"/>
  <c r="G1641" i="5"/>
  <c r="F1641" i="5"/>
  <c r="E1641" i="5"/>
  <c r="D1641" i="5"/>
  <c r="C1641" i="5"/>
  <c r="H1640" i="5"/>
  <c r="G1640" i="5"/>
  <c r="F1640" i="5"/>
  <c r="E1640" i="5"/>
  <c r="D1640" i="5"/>
  <c r="C1640" i="5"/>
  <c r="H1639" i="5"/>
  <c r="G1639" i="5"/>
  <c r="F1639" i="5"/>
  <c r="E1639" i="5"/>
  <c r="D1639" i="5"/>
  <c r="C1639" i="5"/>
  <c r="H1638" i="5"/>
  <c r="G1638" i="5"/>
  <c r="F1638" i="5"/>
  <c r="E1638" i="5"/>
  <c r="D1638" i="5"/>
  <c r="C1638" i="5"/>
  <c r="H1637" i="5"/>
  <c r="G1637" i="5"/>
  <c r="F1637" i="5"/>
  <c r="E1637" i="5"/>
  <c r="D1637" i="5"/>
  <c r="C1637" i="5"/>
  <c r="G1636" i="5"/>
  <c r="F1636" i="5"/>
  <c r="E1636" i="5"/>
  <c r="D1636" i="5"/>
  <c r="C1636" i="5"/>
  <c r="H1635" i="5"/>
  <c r="G1635" i="5"/>
  <c r="F1635" i="5"/>
  <c r="E1635" i="5"/>
  <c r="D1635" i="5"/>
  <c r="C1635" i="5"/>
  <c r="H1634" i="5"/>
  <c r="G1634" i="5"/>
  <c r="F1634" i="5"/>
  <c r="E1634" i="5"/>
  <c r="D1634" i="5"/>
  <c r="C1634" i="5"/>
  <c r="H1633" i="5"/>
  <c r="G1633" i="5"/>
  <c r="F1633" i="5"/>
  <c r="E1633" i="5"/>
  <c r="D1633" i="5"/>
  <c r="C1633" i="5"/>
  <c r="H1632" i="5"/>
  <c r="G1632" i="5"/>
  <c r="F1632" i="5"/>
  <c r="E1632" i="5"/>
  <c r="D1632" i="5"/>
  <c r="C1632" i="5"/>
  <c r="H1631" i="5"/>
  <c r="G1631" i="5"/>
  <c r="F1631" i="5"/>
  <c r="E1631" i="5"/>
  <c r="D1631" i="5"/>
  <c r="C1631" i="5"/>
  <c r="H1630" i="5"/>
  <c r="G1630" i="5"/>
  <c r="F1630" i="5"/>
  <c r="E1630" i="5"/>
  <c r="D1630" i="5"/>
  <c r="C1630" i="5"/>
  <c r="H1629" i="5"/>
  <c r="G1629" i="5"/>
  <c r="F1629" i="5"/>
  <c r="E1629" i="5"/>
  <c r="D1629" i="5"/>
  <c r="C1629" i="5"/>
  <c r="H1628" i="5"/>
  <c r="G1628" i="5"/>
  <c r="F1628" i="5"/>
  <c r="E1628" i="5"/>
  <c r="D1628" i="5"/>
  <c r="C1628" i="5"/>
  <c r="H1627" i="5"/>
  <c r="G1627" i="5"/>
  <c r="F1627" i="5"/>
  <c r="E1627" i="5"/>
  <c r="D1627" i="5"/>
  <c r="C1627" i="5"/>
  <c r="H1626" i="5"/>
  <c r="G1626" i="5"/>
  <c r="F1626" i="5"/>
  <c r="E1626" i="5"/>
  <c r="D1626" i="5"/>
  <c r="C1626" i="5"/>
  <c r="H1625" i="5"/>
  <c r="G1625" i="5"/>
  <c r="F1625" i="5"/>
  <c r="E1625" i="5"/>
  <c r="D1625" i="5"/>
  <c r="C1625" i="5"/>
  <c r="H1624" i="5"/>
  <c r="G1624" i="5"/>
  <c r="F1624" i="5"/>
  <c r="E1624" i="5"/>
  <c r="D1624" i="5"/>
  <c r="C1624" i="5"/>
  <c r="H1623" i="5"/>
  <c r="G1623" i="5"/>
  <c r="F1623" i="5"/>
  <c r="E1623" i="5"/>
  <c r="D1623" i="5"/>
  <c r="C1623" i="5"/>
  <c r="H1622" i="5"/>
  <c r="G1622" i="5"/>
  <c r="F1622" i="5"/>
  <c r="E1622" i="5"/>
  <c r="D1622" i="5"/>
  <c r="C1622" i="5"/>
  <c r="H1621" i="5"/>
  <c r="G1621" i="5"/>
  <c r="F1621" i="5"/>
  <c r="E1621" i="5"/>
  <c r="D1621" i="5"/>
  <c r="C1621" i="5"/>
  <c r="H1620" i="5"/>
  <c r="G1620" i="5"/>
  <c r="F1620" i="5"/>
  <c r="E1620" i="5"/>
  <c r="D1620" i="5"/>
  <c r="C1620" i="5"/>
  <c r="H1619" i="5"/>
  <c r="G1619" i="5"/>
  <c r="F1619" i="5"/>
  <c r="E1619" i="5"/>
  <c r="D1619" i="5"/>
  <c r="C1619" i="5"/>
  <c r="H1618" i="5"/>
  <c r="G1618" i="5"/>
  <c r="F1618" i="5"/>
  <c r="E1618" i="5"/>
  <c r="D1618" i="5"/>
  <c r="C1618" i="5"/>
  <c r="H1617" i="5"/>
  <c r="G1617" i="5"/>
  <c r="F1617" i="5"/>
  <c r="E1617" i="5"/>
  <c r="D1617" i="5"/>
  <c r="C1617" i="5"/>
  <c r="G1616" i="5"/>
  <c r="F1616" i="5"/>
  <c r="E1616" i="5"/>
  <c r="D1616" i="5"/>
  <c r="C1616" i="5"/>
  <c r="H1615" i="5"/>
  <c r="G1615" i="5"/>
  <c r="F1615" i="5"/>
  <c r="E1615" i="5"/>
  <c r="D1615" i="5"/>
  <c r="C1615" i="5"/>
  <c r="H1614" i="5"/>
  <c r="G1614" i="5"/>
  <c r="F1614" i="5"/>
  <c r="E1614" i="5"/>
  <c r="D1614" i="5"/>
  <c r="C1614" i="5"/>
  <c r="H1613" i="5"/>
  <c r="G1613" i="5"/>
  <c r="F1613" i="5"/>
  <c r="E1613" i="5"/>
  <c r="D1613" i="5"/>
  <c r="C1613" i="5"/>
  <c r="H1612" i="5"/>
  <c r="G1612" i="5"/>
  <c r="F1612" i="5"/>
  <c r="E1612" i="5"/>
  <c r="D1612" i="5"/>
  <c r="C1612" i="5"/>
  <c r="H1611" i="5"/>
  <c r="G1611" i="5"/>
  <c r="F1611" i="5"/>
  <c r="E1611" i="5"/>
  <c r="D1611" i="5"/>
  <c r="C1611" i="5"/>
  <c r="H1610" i="5"/>
  <c r="G1610" i="5"/>
  <c r="F1610" i="5"/>
  <c r="E1610" i="5"/>
  <c r="D1610" i="5"/>
  <c r="C1610" i="5"/>
  <c r="H1609" i="5"/>
  <c r="G1609" i="5"/>
  <c r="F1609" i="5"/>
  <c r="E1609" i="5"/>
  <c r="D1609" i="5"/>
  <c r="C1609" i="5"/>
  <c r="G1608" i="5"/>
  <c r="F1608" i="5"/>
  <c r="E1608" i="5"/>
  <c r="D1608" i="5"/>
  <c r="C1608" i="5"/>
  <c r="H1607" i="5"/>
  <c r="G1607" i="5"/>
  <c r="F1607" i="5"/>
  <c r="E1607" i="5"/>
  <c r="D1607" i="5"/>
  <c r="C1607" i="5"/>
  <c r="H1606" i="5"/>
  <c r="G1606" i="5"/>
  <c r="F1606" i="5"/>
  <c r="E1606" i="5"/>
  <c r="D1606" i="5"/>
  <c r="C1606" i="5"/>
  <c r="H1605" i="5"/>
  <c r="G1605" i="5"/>
  <c r="F1605" i="5"/>
  <c r="E1605" i="5"/>
  <c r="D1605" i="5"/>
  <c r="C1605" i="5"/>
  <c r="H1604" i="5"/>
  <c r="G1604" i="5"/>
  <c r="F1604" i="5"/>
  <c r="E1604" i="5"/>
  <c r="D1604" i="5"/>
  <c r="C1604" i="5"/>
  <c r="H1603" i="5"/>
  <c r="G1603" i="5"/>
  <c r="F1603" i="5"/>
  <c r="E1603" i="5"/>
  <c r="D1603" i="5"/>
  <c r="C1603" i="5"/>
  <c r="H1602" i="5"/>
  <c r="G1602" i="5"/>
  <c r="F1602" i="5"/>
  <c r="E1602" i="5"/>
  <c r="D1602" i="5"/>
  <c r="C1602" i="5"/>
  <c r="H1601" i="5"/>
  <c r="G1601" i="5"/>
  <c r="F1601" i="5"/>
  <c r="E1601" i="5"/>
  <c r="D1601" i="5"/>
  <c r="C1601" i="5"/>
  <c r="G1600" i="5"/>
  <c r="F1600" i="5"/>
  <c r="E1600" i="5"/>
  <c r="D1600" i="5"/>
  <c r="C1600" i="5"/>
  <c r="H1599" i="5"/>
  <c r="G1599" i="5"/>
  <c r="F1599" i="5"/>
  <c r="E1599" i="5"/>
  <c r="D1599" i="5"/>
  <c r="C1599" i="5"/>
  <c r="H1598" i="5"/>
  <c r="G1598" i="5"/>
  <c r="F1598" i="5"/>
  <c r="E1598" i="5"/>
  <c r="D1598" i="5"/>
  <c r="C1598" i="5"/>
  <c r="H1597" i="5"/>
  <c r="G1597" i="5"/>
  <c r="F1597" i="5"/>
  <c r="E1597" i="5"/>
  <c r="D1597" i="5"/>
  <c r="C1597" i="5"/>
  <c r="H1596" i="5"/>
  <c r="G1596" i="5"/>
  <c r="F1596" i="5"/>
  <c r="E1596" i="5"/>
  <c r="D1596" i="5"/>
  <c r="C1596" i="5"/>
  <c r="H1595" i="5"/>
  <c r="G1595" i="5"/>
  <c r="F1595" i="5"/>
  <c r="E1595" i="5"/>
  <c r="D1595" i="5"/>
  <c r="C1595" i="5"/>
  <c r="H1594" i="5"/>
  <c r="G1594" i="5"/>
  <c r="F1594" i="5"/>
  <c r="E1594" i="5"/>
  <c r="D1594" i="5"/>
  <c r="C1594" i="5"/>
  <c r="H1593" i="5"/>
  <c r="G1593" i="5"/>
  <c r="F1593" i="5"/>
  <c r="E1593" i="5"/>
  <c r="D1593" i="5"/>
  <c r="C1593" i="5"/>
  <c r="G1592" i="5"/>
  <c r="F1592" i="5"/>
  <c r="E1592" i="5"/>
  <c r="D1592" i="5"/>
  <c r="C1592" i="5"/>
  <c r="H1591" i="5"/>
  <c r="G1591" i="5"/>
  <c r="F1591" i="5"/>
  <c r="E1591" i="5"/>
  <c r="D1591" i="5"/>
  <c r="C1591" i="5"/>
  <c r="H1590" i="5"/>
  <c r="G1590" i="5"/>
  <c r="F1590" i="5"/>
  <c r="E1590" i="5"/>
  <c r="D1590" i="5"/>
  <c r="C1590" i="5"/>
  <c r="H1589" i="5"/>
  <c r="G1589" i="5"/>
  <c r="F1589" i="5"/>
  <c r="E1589" i="5"/>
  <c r="D1589" i="5"/>
  <c r="C1589" i="5"/>
  <c r="H1588" i="5"/>
  <c r="G1588" i="5"/>
  <c r="F1588" i="5"/>
  <c r="E1588" i="5"/>
  <c r="D1588" i="5"/>
  <c r="C1588" i="5"/>
  <c r="H1587" i="5"/>
  <c r="G1587" i="5"/>
  <c r="F1587" i="5"/>
  <c r="E1587" i="5"/>
  <c r="D1587" i="5"/>
  <c r="C1587" i="5"/>
  <c r="H1586" i="5"/>
  <c r="G1586" i="5"/>
  <c r="F1586" i="5"/>
  <c r="E1586" i="5"/>
  <c r="D1586" i="5"/>
  <c r="C1586" i="5"/>
  <c r="H1585" i="5"/>
  <c r="G1585" i="5"/>
  <c r="F1585" i="5"/>
  <c r="E1585" i="5"/>
  <c r="D1585" i="5"/>
  <c r="C1585" i="5"/>
  <c r="G1584" i="5"/>
  <c r="F1584" i="5"/>
  <c r="E1584" i="5"/>
  <c r="D1584" i="5"/>
  <c r="C1584" i="5"/>
  <c r="H1583" i="5"/>
  <c r="G1583" i="5"/>
  <c r="F1583" i="5"/>
  <c r="E1583" i="5"/>
  <c r="D1583" i="5"/>
  <c r="C1583" i="5"/>
  <c r="H1582" i="5"/>
  <c r="G1582" i="5"/>
  <c r="F1582" i="5"/>
  <c r="E1582" i="5"/>
  <c r="D1582" i="5"/>
  <c r="C1582" i="5"/>
  <c r="H1581" i="5"/>
  <c r="G1581" i="5"/>
  <c r="F1581" i="5"/>
  <c r="E1581" i="5"/>
  <c r="D1581" i="5"/>
  <c r="C1581" i="5"/>
  <c r="H1580" i="5"/>
  <c r="G1580" i="5"/>
  <c r="F1580" i="5"/>
  <c r="E1580" i="5"/>
  <c r="D1580" i="5"/>
  <c r="C1580" i="5"/>
  <c r="H1579" i="5"/>
  <c r="G1579" i="5"/>
  <c r="F1579" i="5"/>
  <c r="E1579" i="5"/>
  <c r="D1579" i="5"/>
  <c r="C1579" i="5"/>
  <c r="H1578" i="5"/>
  <c r="G1578" i="5"/>
  <c r="F1578" i="5"/>
  <c r="E1578" i="5"/>
  <c r="D1578" i="5"/>
  <c r="C1578" i="5"/>
  <c r="H1577" i="5"/>
  <c r="G1577" i="5"/>
  <c r="F1577" i="5"/>
  <c r="E1577" i="5"/>
  <c r="D1577" i="5"/>
  <c r="C1577" i="5"/>
  <c r="G1576" i="5"/>
  <c r="F1576" i="5"/>
  <c r="E1576" i="5"/>
  <c r="D1576" i="5"/>
  <c r="C1576" i="5"/>
  <c r="H1575" i="5"/>
  <c r="G1575" i="5"/>
  <c r="F1575" i="5"/>
  <c r="E1575" i="5"/>
  <c r="D1575" i="5"/>
  <c r="C1575" i="5"/>
  <c r="H1574" i="5"/>
  <c r="G1574" i="5"/>
  <c r="F1574" i="5"/>
  <c r="E1574" i="5"/>
  <c r="D1574" i="5"/>
  <c r="C1574" i="5"/>
  <c r="H1573" i="5"/>
  <c r="G1573" i="5"/>
  <c r="F1573" i="5"/>
  <c r="E1573" i="5"/>
  <c r="D1573" i="5"/>
  <c r="C1573" i="5"/>
  <c r="H1572" i="5"/>
  <c r="G1572" i="5"/>
  <c r="F1572" i="5"/>
  <c r="E1572" i="5"/>
  <c r="D1572" i="5"/>
  <c r="C1572" i="5"/>
  <c r="H1571" i="5"/>
  <c r="G1571" i="5"/>
  <c r="F1571" i="5"/>
  <c r="E1571" i="5"/>
  <c r="D1571" i="5"/>
  <c r="C1571" i="5"/>
  <c r="H1570" i="5"/>
  <c r="G1570" i="5"/>
  <c r="F1570" i="5"/>
  <c r="E1570" i="5"/>
  <c r="D1570" i="5"/>
  <c r="C1570" i="5"/>
  <c r="H1569" i="5"/>
  <c r="G1569" i="5"/>
  <c r="F1569" i="5"/>
  <c r="E1569" i="5"/>
  <c r="D1569" i="5"/>
  <c r="C1569" i="5"/>
  <c r="G1568" i="5"/>
  <c r="F1568" i="5"/>
  <c r="E1568" i="5"/>
  <c r="D1568" i="5"/>
  <c r="C1568" i="5"/>
  <c r="H1567" i="5"/>
  <c r="G1567" i="5"/>
  <c r="F1567" i="5"/>
  <c r="E1567" i="5"/>
  <c r="D1567" i="5"/>
  <c r="C1567" i="5"/>
  <c r="H1566" i="5"/>
  <c r="G1566" i="5"/>
  <c r="F1566" i="5"/>
  <c r="E1566" i="5"/>
  <c r="D1566" i="5"/>
  <c r="C1566" i="5"/>
  <c r="H1565" i="5"/>
  <c r="G1565" i="5"/>
  <c r="F1565" i="5"/>
  <c r="E1565" i="5"/>
  <c r="D1565" i="5"/>
  <c r="C1565" i="5"/>
  <c r="H1564" i="5"/>
  <c r="G1564" i="5"/>
  <c r="F1564" i="5"/>
  <c r="E1564" i="5"/>
  <c r="D1564" i="5"/>
  <c r="C1564" i="5"/>
  <c r="H1563" i="5"/>
  <c r="G1563" i="5"/>
  <c r="F1563" i="5"/>
  <c r="E1563" i="5"/>
  <c r="D1563" i="5"/>
  <c r="C1563" i="5"/>
  <c r="H1562" i="5"/>
  <c r="G1562" i="5"/>
  <c r="F1562" i="5"/>
  <c r="E1562" i="5"/>
  <c r="D1562" i="5"/>
  <c r="C1562" i="5"/>
  <c r="H1561" i="5"/>
  <c r="G1561" i="5"/>
  <c r="F1561" i="5"/>
  <c r="E1561" i="5"/>
  <c r="D1561" i="5"/>
  <c r="C1561" i="5"/>
  <c r="G1560" i="5"/>
  <c r="F1560" i="5"/>
  <c r="E1560" i="5"/>
  <c r="D1560" i="5"/>
  <c r="C1560" i="5"/>
  <c r="H1559" i="5"/>
  <c r="G1559" i="5"/>
  <c r="F1559" i="5"/>
  <c r="E1559" i="5"/>
  <c r="D1559" i="5"/>
  <c r="C1559" i="5"/>
  <c r="H1558" i="5"/>
  <c r="G1558" i="5"/>
  <c r="F1558" i="5"/>
  <c r="E1558" i="5"/>
  <c r="D1558" i="5"/>
  <c r="C1558" i="5"/>
  <c r="H1557" i="5"/>
  <c r="G1557" i="5"/>
  <c r="F1557" i="5"/>
  <c r="E1557" i="5"/>
  <c r="D1557" i="5"/>
  <c r="C1557" i="5"/>
  <c r="H1556" i="5"/>
  <c r="G1556" i="5"/>
  <c r="F1556" i="5"/>
  <c r="E1556" i="5"/>
  <c r="D1556" i="5"/>
  <c r="C1556" i="5"/>
  <c r="H1555" i="5"/>
  <c r="G1555" i="5"/>
  <c r="F1555" i="5"/>
  <c r="E1555" i="5"/>
  <c r="D1555" i="5"/>
  <c r="C1555" i="5"/>
  <c r="H1554" i="5"/>
  <c r="G1554" i="5"/>
  <c r="F1554" i="5"/>
  <c r="E1554" i="5"/>
  <c r="D1554" i="5"/>
  <c r="C1554" i="5"/>
  <c r="H1553" i="5"/>
  <c r="G1553" i="5"/>
  <c r="F1553" i="5"/>
  <c r="E1553" i="5"/>
  <c r="D1553" i="5"/>
  <c r="C1553" i="5"/>
  <c r="G1552" i="5"/>
  <c r="F1552" i="5"/>
  <c r="E1552" i="5"/>
  <c r="D1552" i="5"/>
  <c r="C1552" i="5"/>
  <c r="H1551" i="5"/>
  <c r="G1551" i="5"/>
  <c r="F1551" i="5"/>
  <c r="E1551" i="5"/>
  <c r="D1551" i="5"/>
  <c r="C1551" i="5"/>
  <c r="H1550" i="5"/>
  <c r="G1550" i="5"/>
  <c r="F1550" i="5"/>
  <c r="E1550" i="5"/>
  <c r="D1550" i="5"/>
  <c r="C1550" i="5"/>
  <c r="H1549" i="5"/>
  <c r="G1549" i="5"/>
  <c r="F1549" i="5"/>
  <c r="E1549" i="5"/>
  <c r="D1549" i="5"/>
  <c r="C1549" i="5"/>
  <c r="H1548" i="5"/>
  <c r="G1548" i="5"/>
  <c r="F1548" i="5"/>
  <c r="E1548" i="5"/>
  <c r="D1548" i="5"/>
  <c r="C1548" i="5"/>
  <c r="H1547" i="5"/>
  <c r="G1547" i="5"/>
  <c r="F1547" i="5"/>
  <c r="E1547" i="5"/>
  <c r="D1547" i="5"/>
  <c r="C1547" i="5"/>
  <c r="H1546" i="5"/>
  <c r="G1546" i="5"/>
  <c r="F1546" i="5"/>
  <c r="E1546" i="5"/>
  <c r="D1546" i="5"/>
  <c r="C1546" i="5"/>
  <c r="H1545" i="5"/>
  <c r="G1545" i="5"/>
  <c r="F1545" i="5"/>
  <c r="E1545" i="5"/>
  <c r="D1545" i="5"/>
  <c r="C1545" i="5"/>
  <c r="G1544" i="5"/>
  <c r="F1544" i="5"/>
  <c r="E1544" i="5"/>
  <c r="D1544" i="5"/>
  <c r="C1544" i="5"/>
  <c r="H1543" i="5"/>
  <c r="G1543" i="5"/>
  <c r="F1543" i="5"/>
  <c r="E1543" i="5"/>
  <c r="D1543" i="5"/>
  <c r="C1543" i="5"/>
  <c r="H1542" i="5"/>
  <c r="G1542" i="5"/>
  <c r="F1542" i="5"/>
  <c r="E1542" i="5"/>
  <c r="D1542" i="5"/>
  <c r="C1542" i="5"/>
  <c r="H1541" i="5"/>
  <c r="G1541" i="5"/>
  <c r="F1541" i="5"/>
  <c r="E1541" i="5"/>
  <c r="D1541" i="5"/>
  <c r="C1541" i="5"/>
  <c r="H1540" i="5"/>
  <c r="G1540" i="5"/>
  <c r="F1540" i="5"/>
  <c r="E1540" i="5"/>
  <c r="D1540" i="5"/>
  <c r="C1540" i="5"/>
  <c r="H1539" i="5"/>
  <c r="G1539" i="5"/>
  <c r="F1539" i="5"/>
  <c r="E1539" i="5"/>
  <c r="D1539" i="5"/>
  <c r="C1539" i="5"/>
  <c r="H1538" i="5"/>
  <c r="G1538" i="5"/>
  <c r="F1538" i="5"/>
  <c r="E1538" i="5"/>
  <c r="D1538" i="5"/>
  <c r="C1538" i="5"/>
  <c r="H1537" i="5"/>
  <c r="G1537" i="5"/>
  <c r="F1537" i="5"/>
  <c r="E1537" i="5"/>
  <c r="D1537" i="5"/>
  <c r="C1537" i="5"/>
  <c r="G1536" i="5"/>
  <c r="F1536" i="5"/>
  <c r="E1536" i="5"/>
  <c r="D1536" i="5"/>
  <c r="C1536" i="5"/>
  <c r="H1535" i="5"/>
  <c r="G1535" i="5"/>
  <c r="F1535" i="5"/>
  <c r="E1535" i="5"/>
  <c r="D1535" i="5"/>
  <c r="C1535" i="5"/>
  <c r="H1534" i="5"/>
  <c r="G1534" i="5"/>
  <c r="F1534" i="5"/>
  <c r="E1534" i="5"/>
  <c r="D1534" i="5"/>
  <c r="C1534" i="5"/>
  <c r="H1533" i="5"/>
  <c r="G1533" i="5"/>
  <c r="F1533" i="5"/>
  <c r="E1533" i="5"/>
  <c r="D1533" i="5"/>
  <c r="C1533" i="5"/>
  <c r="H1532" i="5"/>
  <c r="G1532" i="5"/>
  <c r="F1532" i="5"/>
  <c r="E1532" i="5"/>
  <c r="D1532" i="5"/>
  <c r="C1532" i="5"/>
  <c r="H1531" i="5"/>
  <c r="G1531" i="5"/>
  <c r="F1531" i="5"/>
  <c r="E1531" i="5"/>
  <c r="D1531" i="5"/>
  <c r="C1531" i="5"/>
  <c r="H1530" i="5"/>
  <c r="G1530" i="5"/>
  <c r="F1530" i="5"/>
  <c r="E1530" i="5"/>
  <c r="D1530" i="5"/>
  <c r="C1530" i="5"/>
  <c r="H1529" i="5"/>
  <c r="G1529" i="5"/>
  <c r="F1529" i="5"/>
  <c r="E1529" i="5"/>
  <c r="D1529" i="5"/>
  <c r="C1529" i="5"/>
  <c r="G1528" i="5"/>
  <c r="F1528" i="5"/>
  <c r="E1528" i="5"/>
  <c r="D1528" i="5"/>
  <c r="C1528" i="5"/>
  <c r="H1527" i="5"/>
  <c r="G1527" i="5"/>
  <c r="F1527" i="5"/>
  <c r="E1527" i="5"/>
  <c r="D1527" i="5"/>
  <c r="C1527" i="5"/>
  <c r="H1526" i="5"/>
  <c r="G1526" i="5"/>
  <c r="F1526" i="5"/>
  <c r="E1526" i="5"/>
  <c r="D1526" i="5"/>
  <c r="C1526" i="5"/>
  <c r="H1525" i="5"/>
  <c r="G1525" i="5"/>
  <c r="F1525" i="5"/>
  <c r="E1525" i="5"/>
  <c r="D1525" i="5"/>
  <c r="C1525" i="5"/>
  <c r="H1524" i="5"/>
  <c r="G1524" i="5"/>
  <c r="F1524" i="5"/>
  <c r="E1524" i="5"/>
  <c r="D1524" i="5"/>
  <c r="C1524" i="5"/>
  <c r="H1523" i="5"/>
  <c r="G1523" i="5"/>
  <c r="F1523" i="5"/>
  <c r="E1523" i="5"/>
  <c r="D1523" i="5"/>
  <c r="C1523" i="5"/>
  <c r="H1522" i="5"/>
  <c r="G1522" i="5"/>
  <c r="F1522" i="5"/>
  <c r="E1522" i="5"/>
  <c r="D1522" i="5"/>
  <c r="C1522" i="5"/>
  <c r="H1521" i="5"/>
  <c r="G1521" i="5"/>
  <c r="F1521" i="5"/>
  <c r="E1521" i="5"/>
  <c r="D1521" i="5"/>
  <c r="C1521" i="5"/>
  <c r="G1520" i="5"/>
  <c r="F1520" i="5"/>
  <c r="E1520" i="5"/>
  <c r="D1520" i="5"/>
  <c r="C1520" i="5"/>
  <c r="H1519" i="5"/>
  <c r="G1519" i="5"/>
  <c r="F1519" i="5"/>
  <c r="E1519" i="5"/>
  <c r="D1519" i="5"/>
  <c r="C1519" i="5"/>
  <c r="H1518" i="5"/>
  <c r="G1518" i="5"/>
  <c r="F1518" i="5"/>
  <c r="E1518" i="5"/>
  <c r="D1518" i="5"/>
  <c r="C1518" i="5"/>
  <c r="H1517" i="5"/>
  <c r="G1517" i="5"/>
  <c r="F1517" i="5"/>
  <c r="E1517" i="5"/>
  <c r="D1517" i="5"/>
  <c r="C1517" i="5"/>
  <c r="H1516" i="5"/>
  <c r="G1516" i="5"/>
  <c r="F1516" i="5"/>
  <c r="E1516" i="5"/>
  <c r="D1516" i="5"/>
  <c r="C1516" i="5"/>
  <c r="H1515" i="5"/>
  <c r="G1515" i="5"/>
  <c r="F1515" i="5"/>
  <c r="E1515" i="5"/>
  <c r="D1515" i="5"/>
  <c r="C1515" i="5"/>
  <c r="H1514" i="5"/>
  <c r="G1514" i="5"/>
  <c r="F1514" i="5"/>
  <c r="E1514" i="5"/>
  <c r="D1514" i="5"/>
  <c r="C1514" i="5"/>
  <c r="H1513" i="5"/>
  <c r="G1513" i="5"/>
  <c r="F1513" i="5"/>
  <c r="E1513" i="5"/>
  <c r="D1513" i="5"/>
  <c r="C1513" i="5"/>
  <c r="G1512" i="5"/>
  <c r="F1512" i="5"/>
  <c r="E1512" i="5"/>
  <c r="D1512" i="5"/>
  <c r="C1512" i="5"/>
  <c r="H1511" i="5"/>
  <c r="G1511" i="5"/>
  <c r="F1511" i="5"/>
  <c r="E1511" i="5"/>
  <c r="D1511" i="5"/>
  <c r="C1511" i="5"/>
  <c r="H1510" i="5"/>
  <c r="G1510" i="5"/>
  <c r="F1510" i="5"/>
  <c r="E1510" i="5"/>
  <c r="D1510" i="5"/>
  <c r="C1510" i="5"/>
  <c r="H1509" i="5"/>
  <c r="G1509" i="5"/>
  <c r="F1509" i="5"/>
  <c r="E1509" i="5"/>
  <c r="D1509" i="5"/>
  <c r="C1509" i="5"/>
  <c r="H1508" i="5"/>
  <c r="G1508" i="5"/>
  <c r="F1508" i="5"/>
  <c r="E1508" i="5"/>
  <c r="D1508" i="5"/>
  <c r="C1508" i="5"/>
  <c r="H1507" i="5"/>
  <c r="G1507" i="5"/>
  <c r="F1507" i="5"/>
  <c r="E1507" i="5"/>
  <c r="D1507" i="5"/>
  <c r="C1507" i="5"/>
  <c r="H1506" i="5"/>
  <c r="G1506" i="5"/>
  <c r="F1506" i="5"/>
  <c r="E1506" i="5"/>
  <c r="D1506" i="5"/>
  <c r="C1506" i="5"/>
  <c r="H1505" i="5"/>
  <c r="G1505" i="5"/>
  <c r="F1505" i="5"/>
  <c r="E1505" i="5"/>
  <c r="D1505" i="5"/>
  <c r="C1505" i="5"/>
  <c r="G1504" i="5"/>
  <c r="F1504" i="5"/>
  <c r="E1504" i="5"/>
  <c r="D1504" i="5"/>
  <c r="C1504" i="5"/>
  <c r="H1503" i="5"/>
  <c r="G1503" i="5"/>
  <c r="F1503" i="5"/>
  <c r="E1503" i="5"/>
  <c r="D1503" i="5"/>
  <c r="C1503" i="5"/>
  <c r="H1502" i="5"/>
  <c r="G1502" i="5"/>
  <c r="F1502" i="5"/>
  <c r="E1502" i="5"/>
  <c r="D1502" i="5"/>
  <c r="C1502" i="5"/>
  <c r="H1501" i="5"/>
  <c r="G1501" i="5"/>
  <c r="F1501" i="5"/>
  <c r="E1501" i="5"/>
  <c r="D1501" i="5"/>
  <c r="C1501" i="5"/>
  <c r="H1500" i="5"/>
  <c r="G1500" i="5"/>
  <c r="F1500" i="5"/>
  <c r="E1500" i="5"/>
  <c r="D1500" i="5"/>
  <c r="C1500" i="5"/>
  <c r="H1499" i="5"/>
  <c r="G1499" i="5"/>
  <c r="F1499" i="5"/>
  <c r="E1499" i="5"/>
  <c r="D1499" i="5"/>
  <c r="C1499" i="5"/>
  <c r="H1498" i="5"/>
  <c r="G1498" i="5"/>
  <c r="F1498" i="5"/>
  <c r="E1498" i="5"/>
  <c r="D1498" i="5"/>
  <c r="C1498" i="5"/>
  <c r="H1497" i="5"/>
  <c r="G1497" i="5"/>
  <c r="F1497" i="5"/>
  <c r="E1497" i="5"/>
  <c r="D1497" i="5"/>
  <c r="C1497" i="5"/>
  <c r="G1496" i="5"/>
  <c r="F1496" i="5"/>
  <c r="E1496" i="5"/>
  <c r="D1496" i="5"/>
  <c r="C1496" i="5"/>
  <c r="H1495" i="5"/>
  <c r="G1495" i="5"/>
  <c r="F1495" i="5"/>
  <c r="E1495" i="5"/>
  <c r="D1495" i="5"/>
  <c r="C1495" i="5"/>
  <c r="H1494" i="5"/>
  <c r="G1494" i="5"/>
  <c r="F1494" i="5"/>
  <c r="E1494" i="5"/>
  <c r="D1494" i="5"/>
  <c r="C1494" i="5"/>
  <c r="H1493" i="5"/>
  <c r="G1493" i="5"/>
  <c r="F1493" i="5"/>
  <c r="E1493" i="5"/>
  <c r="D1493" i="5"/>
  <c r="C1493" i="5"/>
  <c r="H1492" i="5"/>
  <c r="G1492" i="5"/>
  <c r="F1492" i="5"/>
  <c r="E1492" i="5"/>
  <c r="D1492" i="5"/>
  <c r="C1492" i="5"/>
  <c r="H1491" i="5"/>
  <c r="G1491" i="5"/>
  <c r="F1491" i="5"/>
  <c r="E1491" i="5"/>
  <c r="D1491" i="5"/>
  <c r="C1491" i="5"/>
  <c r="H1490" i="5"/>
  <c r="G1490" i="5"/>
  <c r="F1490" i="5"/>
  <c r="E1490" i="5"/>
  <c r="D1490" i="5"/>
  <c r="C1490" i="5"/>
  <c r="H1489" i="5"/>
  <c r="G1489" i="5"/>
  <c r="F1489" i="5"/>
  <c r="E1489" i="5"/>
  <c r="D1489" i="5"/>
  <c r="C1489" i="5"/>
  <c r="G1488" i="5"/>
  <c r="F1488" i="5"/>
  <c r="E1488" i="5"/>
  <c r="D1488" i="5"/>
  <c r="C1488" i="5"/>
  <c r="H1487" i="5"/>
  <c r="G1487" i="5"/>
  <c r="F1487" i="5"/>
  <c r="E1487" i="5"/>
  <c r="D1487" i="5"/>
  <c r="C1487" i="5"/>
  <c r="H1486" i="5"/>
  <c r="G1486" i="5"/>
  <c r="F1486" i="5"/>
  <c r="E1486" i="5"/>
  <c r="D1486" i="5"/>
  <c r="C1486" i="5"/>
  <c r="H1485" i="5"/>
  <c r="G1485" i="5"/>
  <c r="F1485" i="5"/>
  <c r="E1485" i="5"/>
  <c r="D1485" i="5"/>
  <c r="C1485" i="5"/>
  <c r="H1484" i="5"/>
  <c r="G1484" i="5"/>
  <c r="F1484" i="5"/>
  <c r="E1484" i="5"/>
  <c r="D1484" i="5"/>
  <c r="C1484" i="5"/>
  <c r="H1483" i="5"/>
  <c r="G1483" i="5"/>
  <c r="F1483" i="5"/>
  <c r="E1483" i="5"/>
  <c r="D1483" i="5"/>
  <c r="C1483" i="5"/>
  <c r="H1482" i="5"/>
  <c r="G1482" i="5"/>
  <c r="F1482" i="5"/>
  <c r="E1482" i="5"/>
  <c r="D1482" i="5"/>
  <c r="C1482" i="5"/>
  <c r="H1481" i="5"/>
  <c r="G1481" i="5"/>
  <c r="F1481" i="5"/>
  <c r="E1481" i="5"/>
  <c r="D1481" i="5"/>
  <c r="C1481" i="5"/>
  <c r="G1480" i="5"/>
  <c r="F1480" i="5"/>
  <c r="E1480" i="5"/>
  <c r="D1480" i="5"/>
  <c r="C1480" i="5"/>
  <c r="H1479" i="5"/>
  <c r="G1479" i="5"/>
  <c r="F1479" i="5"/>
  <c r="E1479" i="5"/>
  <c r="D1479" i="5"/>
  <c r="C1479" i="5"/>
  <c r="H1478" i="5"/>
  <c r="G1478" i="5"/>
  <c r="F1478" i="5"/>
  <c r="E1478" i="5"/>
  <c r="D1478" i="5"/>
  <c r="C1478" i="5"/>
  <c r="H1477" i="5"/>
  <c r="G1477" i="5"/>
  <c r="F1477" i="5"/>
  <c r="E1477" i="5"/>
  <c r="D1477" i="5"/>
  <c r="C1477" i="5"/>
  <c r="H1476" i="5"/>
  <c r="G1476" i="5"/>
  <c r="F1476" i="5"/>
  <c r="E1476" i="5"/>
  <c r="D1476" i="5"/>
  <c r="C1476" i="5"/>
  <c r="H1475" i="5"/>
  <c r="G1475" i="5"/>
  <c r="F1475" i="5"/>
  <c r="E1475" i="5"/>
  <c r="D1475" i="5"/>
  <c r="C1475" i="5"/>
  <c r="H1474" i="5"/>
  <c r="G1474" i="5"/>
  <c r="F1474" i="5"/>
  <c r="E1474" i="5"/>
  <c r="D1474" i="5"/>
  <c r="C1474" i="5"/>
  <c r="H1473" i="5"/>
  <c r="G1473" i="5"/>
  <c r="F1473" i="5"/>
  <c r="E1473" i="5"/>
  <c r="D1473" i="5"/>
  <c r="C1473" i="5"/>
  <c r="G1472" i="5"/>
  <c r="F1472" i="5"/>
  <c r="E1472" i="5"/>
  <c r="D1472" i="5"/>
  <c r="C1472" i="5"/>
  <c r="H1471" i="5"/>
  <c r="G1471" i="5"/>
  <c r="F1471" i="5"/>
  <c r="E1471" i="5"/>
  <c r="D1471" i="5"/>
  <c r="C1471" i="5"/>
  <c r="H1470" i="5"/>
  <c r="G1470" i="5"/>
  <c r="F1470" i="5"/>
  <c r="E1470" i="5"/>
  <c r="D1470" i="5"/>
  <c r="C1470" i="5"/>
  <c r="H1469" i="5"/>
  <c r="G1469" i="5"/>
  <c r="F1469" i="5"/>
  <c r="E1469" i="5"/>
  <c r="D1469" i="5"/>
  <c r="C1469" i="5"/>
  <c r="H1468" i="5"/>
  <c r="G1468" i="5"/>
  <c r="F1468" i="5"/>
  <c r="E1468" i="5"/>
  <c r="D1468" i="5"/>
  <c r="C1468" i="5"/>
  <c r="H1467" i="5"/>
  <c r="G1467" i="5"/>
  <c r="F1467" i="5"/>
  <c r="E1467" i="5"/>
  <c r="D1467" i="5"/>
  <c r="C1467" i="5"/>
  <c r="H1466" i="5"/>
  <c r="G1466" i="5"/>
  <c r="F1466" i="5"/>
  <c r="E1466" i="5"/>
  <c r="D1466" i="5"/>
  <c r="C1466" i="5"/>
  <c r="H1465" i="5"/>
  <c r="G1465" i="5"/>
  <c r="F1465" i="5"/>
  <c r="E1465" i="5"/>
  <c r="D1465" i="5"/>
  <c r="C1465" i="5"/>
  <c r="G1464" i="5"/>
  <c r="F1464" i="5"/>
  <c r="E1464" i="5"/>
  <c r="D1464" i="5"/>
  <c r="C1464" i="5"/>
  <c r="H1463" i="5"/>
  <c r="G1463" i="5"/>
  <c r="F1463" i="5"/>
  <c r="E1463" i="5"/>
  <c r="D1463" i="5"/>
  <c r="C1463" i="5"/>
  <c r="H1462" i="5"/>
  <c r="G1462" i="5"/>
  <c r="F1462" i="5"/>
  <c r="E1462" i="5"/>
  <c r="D1462" i="5"/>
  <c r="C1462" i="5"/>
  <c r="H1461" i="5"/>
  <c r="G1461" i="5"/>
  <c r="F1461" i="5"/>
  <c r="E1461" i="5"/>
  <c r="D1461" i="5"/>
  <c r="C1461" i="5"/>
  <c r="H1460" i="5"/>
  <c r="G1460" i="5"/>
  <c r="F1460" i="5"/>
  <c r="E1460" i="5"/>
  <c r="D1460" i="5"/>
  <c r="C1460" i="5"/>
  <c r="H1459" i="5"/>
  <c r="G1459" i="5"/>
  <c r="F1459" i="5"/>
  <c r="E1459" i="5"/>
  <c r="D1459" i="5"/>
  <c r="C1459" i="5"/>
  <c r="H1458" i="5"/>
  <c r="G1458" i="5"/>
  <c r="F1458" i="5"/>
  <c r="E1458" i="5"/>
  <c r="D1458" i="5"/>
  <c r="C1458" i="5"/>
  <c r="H1457" i="5"/>
  <c r="G1457" i="5"/>
  <c r="F1457" i="5"/>
  <c r="E1457" i="5"/>
  <c r="D1457" i="5"/>
  <c r="C1457" i="5"/>
  <c r="G1456" i="5"/>
  <c r="F1456" i="5"/>
  <c r="E1456" i="5"/>
  <c r="D1456" i="5"/>
  <c r="C1456" i="5"/>
  <c r="H1455" i="5"/>
  <c r="G1455" i="5"/>
  <c r="F1455" i="5"/>
  <c r="E1455" i="5"/>
  <c r="D1455" i="5"/>
  <c r="C1455" i="5"/>
  <c r="H1454" i="5"/>
  <c r="G1454" i="5"/>
  <c r="F1454" i="5"/>
  <c r="E1454" i="5"/>
  <c r="D1454" i="5"/>
  <c r="C1454" i="5"/>
  <c r="H1453" i="5"/>
  <c r="G1453" i="5"/>
  <c r="F1453" i="5"/>
  <c r="E1453" i="5"/>
  <c r="D1453" i="5"/>
  <c r="C1453" i="5"/>
  <c r="H1452" i="5"/>
  <c r="G1452" i="5"/>
  <c r="F1452" i="5"/>
  <c r="E1452" i="5"/>
  <c r="D1452" i="5"/>
  <c r="C1452" i="5"/>
  <c r="H1451" i="5"/>
  <c r="G1451" i="5"/>
  <c r="F1451" i="5"/>
  <c r="E1451" i="5"/>
  <c r="D1451" i="5"/>
  <c r="C1451" i="5"/>
  <c r="H1450" i="5"/>
  <c r="G1450" i="5"/>
  <c r="F1450" i="5"/>
  <c r="E1450" i="5"/>
  <c r="D1450" i="5"/>
  <c r="C1450" i="5"/>
  <c r="H1449" i="5"/>
  <c r="G1449" i="5"/>
  <c r="F1449" i="5"/>
  <c r="E1449" i="5"/>
  <c r="D1449" i="5"/>
  <c r="C1449" i="5"/>
  <c r="H1448" i="5"/>
  <c r="G1448" i="5"/>
  <c r="F1448" i="5"/>
  <c r="E1448" i="5"/>
  <c r="D1448" i="5"/>
  <c r="C1448" i="5"/>
  <c r="G1447" i="5"/>
  <c r="F1447" i="5"/>
  <c r="E1447" i="5"/>
  <c r="D1447" i="5"/>
  <c r="C1447" i="5"/>
  <c r="H1446" i="5"/>
  <c r="G1446" i="5"/>
  <c r="F1446" i="5"/>
  <c r="E1446" i="5"/>
  <c r="D1446" i="5"/>
  <c r="C1446" i="5"/>
  <c r="H1445" i="5"/>
  <c r="G1445" i="5"/>
  <c r="F1445" i="5"/>
  <c r="E1445" i="5"/>
  <c r="D1445" i="5"/>
  <c r="C1445" i="5"/>
  <c r="H1444" i="5"/>
  <c r="G1444" i="5"/>
  <c r="F1444" i="5"/>
  <c r="E1444" i="5"/>
  <c r="D1444" i="5"/>
  <c r="C1444" i="5"/>
  <c r="H1443" i="5"/>
  <c r="G1443" i="5"/>
  <c r="F1443" i="5"/>
  <c r="E1443" i="5"/>
  <c r="D1443" i="5"/>
  <c r="C1443" i="5"/>
  <c r="H1442" i="5"/>
  <c r="G1442" i="5"/>
  <c r="F1442" i="5"/>
  <c r="E1442" i="5"/>
  <c r="D1442" i="5"/>
  <c r="C1442" i="5"/>
  <c r="H1441" i="5"/>
  <c r="G1441" i="5"/>
  <c r="F1441" i="5"/>
  <c r="E1441" i="5"/>
  <c r="D1441" i="5"/>
  <c r="C1441" i="5"/>
  <c r="H1440" i="5"/>
  <c r="G1440" i="5"/>
  <c r="F1440" i="5"/>
  <c r="E1440" i="5"/>
  <c r="D1440" i="5"/>
  <c r="C1440" i="5"/>
  <c r="G1439" i="5"/>
  <c r="F1439" i="5"/>
  <c r="E1439" i="5"/>
  <c r="D1439" i="5"/>
  <c r="C1439" i="5"/>
  <c r="H1438" i="5"/>
  <c r="G1438" i="5"/>
  <c r="F1438" i="5"/>
  <c r="E1438" i="5"/>
  <c r="D1438" i="5"/>
  <c r="C1438" i="5"/>
  <c r="H1437" i="5"/>
  <c r="G1437" i="5"/>
  <c r="F1437" i="5"/>
  <c r="E1437" i="5"/>
  <c r="D1437" i="5"/>
  <c r="C1437" i="5"/>
  <c r="H1436" i="5"/>
  <c r="G1436" i="5"/>
  <c r="F1436" i="5"/>
  <c r="E1436" i="5"/>
  <c r="D1436" i="5"/>
  <c r="C1436" i="5"/>
  <c r="H1435" i="5"/>
  <c r="G1435" i="5"/>
  <c r="F1435" i="5"/>
  <c r="E1435" i="5"/>
  <c r="D1435" i="5"/>
  <c r="C1435" i="5"/>
  <c r="H1434" i="5"/>
  <c r="G1434" i="5"/>
  <c r="F1434" i="5"/>
  <c r="E1434" i="5"/>
  <c r="D1434" i="5"/>
  <c r="C1434" i="5"/>
  <c r="H1433" i="5"/>
  <c r="G1433" i="5"/>
  <c r="F1433" i="5"/>
  <c r="E1433" i="5"/>
  <c r="D1433" i="5"/>
  <c r="C1433" i="5"/>
  <c r="H1432" i="5"/>
  <c r="G1432" i="5"/>
  <c r="F1432" i="5"/>
  <c r="E1432" i="5"/>
  <c r="D1432" i="5"/>
  <c r="C1432" i="5"/>
  <c r="G1431" i="5"/>
  <c r="F1431" i="5"/>
  <c r="E1431" i="5"/>
  <c r="D1431" i="5"/>
  <c r="C1431" i="5"/>
  <c r="H1430" i="5"/>
  <c r="G1430" i="5"/>
  <c r="F1430" i="5"/>
  <c r="E1430" i="5"/>
  <c r="D1430" i="5"/>
  <c r="C1430" i="5"/>
  <c r="H1429" i="5"/>
  <c r="G1429" i="5"/>
  <c r="F1429" i="5"/>
  <c r="E1429" i="5"/>
  <c r="D1429" i="5"/>
  <c r="C1429" i="5"/>
  <c r="H1428" i="5"/>
  <c r="G1428" i="5"/>
  <c r="F1428" i="5"/>
  <c r="E1428" i="5"/>
  <c r="D1428" i="5"/>
  <c r="C1428" i="5"/>
  <c r="H1427" i="5"/>
  <c r="G1427" i="5"/>
  <c r="F1427" i="5"/>
  <c r="E1427" i="5"/>
  <c r="D1427" i="5"/>
  <c r="C1427" i="5"/>
  <c r="H1426" i="5"/>
  <c r="G1426" i="5"/>
  <c r="F1426" i="5"/>
  <c r="E1426" i="5"/>
  <c r="D1426" i="5"/>
  <c r="C1426" i="5"/>
  <c r="H1425" i="5"/>
  <c r="G1425" i="5"/>
  <c r="F1425" i="5"/>
  <c r="E1425" i="5"/>
  <c r="D1425" i="5"/>
  <c r="C1425" i="5"/>
  <c r="H1424" i="5"/>
  <c r="G1424" i="5"/>
  <c r="F1424" i="5"/>
  <c r="E1424" i="5"/>
  <c r="D1424" i="5"/>
  <c r="C1424" i="5"/>
  <c r="G1423" i="5"/>
  <c r="F1423" i="5"/>
  <c r="E1423" i="5"/>
  <c r="D1423" i="5"/>
  <c r="C1423" i="5"/>
  <c r="H1422" i="5"/>
  <c r="G1422" i="5"/>
  <c r="F1422" i="5"/>
  <c r="E1422" i="5"/>
  <c r="D1422" i="5"/>
  <c r="C1422" i="5"/>
  <c r="H1421" i="5"/>
  <c r="G1421" i="5"/>
  <c r="F1421" i="5"/>
  <c r="E1421" i="5"/>
  <c r="D1421" i="5"/>
  <c r="C1421" i="5"/>
  <c r="H1420" i="5"/>
  <c r="G1420" i="5"/>
  <c r="F1420" i="5"/>
  <c r="E1420" i="5"/>
  <c r="D1420" i="5"/>
  <c r="C1420" i="5"/>
  <c r="H1419" i="5"/>
  <c r="G1419" i="5"/>
  <c r="F1419" i="5"/>
  <c r="E1419" i="5"/>
  <c r="D1419" i="5"/>
  <c r="C1419" i="5"/>
  <c r="H1418" i="5"/>
  <c r="G1418" i="5"/>
  <c r="F1418" i="5"/>
  <c r="E1418" i="5"/>
  <c r="D1418" i="5"/>
  <c r="C1418" i="5"/>
  <c r="H1417" i="5"/>
  <c r="G1417" i="5"/>
  <c r="F1417" i="5"/>
  <c r="E1417" i="5"/>
  <c r="D1417" i="5"/>
  <c r="C1417" i="5"/>
  <c r="H1416" i="5"/>
  <c r="G1416" i="5"/>
  <c r="F1416" i="5"/>
  <c r="E1416" i="5"/>
  <c r="D1416" i="5"/>
  <c r="C1416" i="5"/>
  <c r="G1415" i="5"/>
  <c r="F1415" i="5"/>
  <c r="E1415" i="5"/>
  <c r="D1415" i="5"/>
  <c r="C1415" i="5"/>
  <c r="H1414" i="5"/>
  <c r="G1414" i="5"/>
  <c r="F1414" i="5"/>
  <c r="E1414" i="5"/>
  <c r="D1414" i="5"/>
  <c r="C1414" i="5"/>
  <c r="H1413" i="5"/>
  <c r="G1413" i="5"/>
  <c r="F1413" i="5"/>
  <c r="E1413" i="5"/>
  <c r="D1413" i="5"/>
  <c r="C1413" i="5"/>
  <c r="H1412" i="5"/>
  <c r="G1412" i="5"/>
  <c r="F1412" i="5"/>
  <c r="E1412" i="5"/>
  <c r="D1412" i="5"/>
  <c r="C1412" i="5"/>
  <c r="H1411" i="5"/>
  <c r="G1411" i="5"/>
  <c r="F1411" i="5"/>
  <c r="E1411" i="5"/>
  <c r="D1411" i="5"/>
  <c r="C1411" i="5"/>
  <c r="H1410" i="5"/>
  <c r="G1410" i="5"/>
  <c r="F1410" i="5"/>
  <c r="E1410" i="5"/>
  <c r="D1410" i="5"/>
  <c r="C1410" i="5"/>
  <c r="H1409" i="5"/>
  <c r="G1409" i="5"/>
  <c r="F1409" i="5"/>
  <c r="E1409" i="5"/>
  <c r="D1409" i="5"/>
  <c r="C1409" i="5"/>
  <c r="H1408" i="5"/>
  <c r="G1408" i="5"/>
  <c r="F1408" i="5"/>
  <c r="E1408" i="5"/>
  <c r="D1408" i="5"/>
  <c r="C1408" i="5"/>
  <c r="G1407" i="5"/>
  <c r="F1407" i="5"/>
  <c r="E1407" i="5"/>
  <c r="D1407" i="5"/>
  <c r="C1407" i="5"/>
  <c r="H1406" i="5"/>
  <c r="G1406" i="5"/>
  <c r="F1406" i="5"/>
  <c r="E1406" i="5"/>
  <c r="D1406" i="5"/>
  <c r="C1406" i="5"/>
  <c r="H1405" i="5"/>
  <c r="G1405" i="5"/>
  <c r="F1405" i="5"/>
  <c r="E1405" i="5"/>
  <c r="D1405" i="5"/>
  <c r="C1405" i="5"/>
  <c r="H1404" i="5"/>
  <c r="G1404" i="5"/>
  <c r="F1404" i="5"/>
  <c r="E1404" i="5"/>
  <c r="D1404" i="5"/>
  <c r="C1404" i="5"/>
  <c r="H1403" i="5"/>
  <c r="G1403" i="5"/>
  <c r="F1403" i="5"/>
  <c r="E1403" i="5"/>
  <c r="D1403" i="5"/>
  <c r="C1403" i="5"/>
  <c r="H1402" i="5"/>
  <c r="G1402" i="5"/>
  <c r="F1402" i="5"/>
  <c r="E1402" i="5"/>
  <c r="D1402" i="5"/>
  <c r="C1402" i="5"/>
  <c r="H1401" i="5"/>
  <c r="G1401" i="5"/>
  <c r="F1401" i="5"/>
  <c r="E1401" i="5"/>
  <c r="D1401" i="5"/>
  <c r="C1401" i="5"/>
  <c r="H1400" i="5"/>
  <c r="G1400" i="5"/>
  <c r="F1400" i="5"/>
  <c r="E1400" i="5"/>
  <c r="D1400" i="5"/>
  <c r="C1400" i="5"/>
  <c r="G1399" i="5"/>
  <c r="F1399" i="5"/>
  <c r="E1399" i="5"/>
  <c r="D1399" i="5"/>
  <c r="C1399" i="5"/>
  <c r="H1398" i="5"/>
  <c r="G1398" i="5"/>
  <c r="F1398" i="5"/>
  <c r="E1398" i="5"/>
  <c r="D1398" i="5"/>
  <c r="C1398" i="5"/>
  <c r="H1397" i="5"/>
  <c r="G1397" i="5"/>
  <c r="F1397" i="5"/>
  <c r="E1397" i="5"/>
  <c r="D1397" i="5"/>
  <c r="C1397" i="5"/>
  <c r="H1396" i="5"/>
  <c r="G1396" i="5"/>
  <c r="F1396" i="5"/>
  <c r="E1396" i="5"/>
  <c r="D1396" i="5"/>
  <c r="C1396" i="5"/>
  <c r="H1395" i="5"/>
  <c r="G1395" i="5"/>
  <c r="F1395" i="5"/>
  <c r="E1395" i="5"/>
  <c r="D1395" i="5"/>
  <c r="C1395" i="5"/>
  <c r="H1394" i="5"/>
  <c r="G1394" i="5"/>
  <c r="F1394" i="5"/>
  <c r="E1394" i="5"/>
  <c r="D1394" i="5"/>
  <c r="C1394" i="5"/>
  <c r="H1393" i="5"/>
  <c r="G1393" i="5"/>
  <c r="F1393" i="5"/>
  <c r="E1393" i="5"/>
  <c r="D1393" i="5"/>
  <c r="C1393" i="5"/>
  <c r="H1392" i="5"/>
  <c r="G1392" i="5"/>
  <c r="F1392" i="5"/>
  <c r="E1392" i="5"/>
  <c r="D1392" i="5"/>
  <c r="C1392" i="5"/>
  <c r="G1391" i="5"/>
  <c r="F1391" i="5"/>
  <c r="E1391" i="5"/>
  <c r="D1391" i="5"/>
  <c r="C1391" i="5"/>
  <c r="H1390" i="5"/>
  <c r="G1390" i="5"/>
  <c r="F1390" i="5"/>
  <c r="E1390" i="5"/>
  <c r="D1390" i="5"/>
  <c r="C1390" i="5"/>
  <c r="H1389" i="5"/>
  <c r="G1389" i="5"/>
  <c r="F1389" i="5"/>
  <c r="E1389" i="5"/>
  <c r="D1389" i="5"/>
  <c r="C1389" i="5"/>
  <c r="H1388" i="5"/>
  <c r="G1388" i="5"/>
  <c r="F1388" i="5"/>
  <c r="E1388" i="5"/>
  <c r="D1388" i="5"/>
  <c r="C1388" i="5"/>
  <c r="H1387" i="5"/>
  <c r="G1387" i="5"/>
  <c r="F1387" i="5"/>
  <c r="E1387" i="5"/>
  <c r="D1387" i="5"/>
  <c r="C1387" i="5"/>
  <c r="H1386" i="5"/>
  <c r="G1386" i="5"/>
  <c r="F1386" i="5"/>
  <c r="E1386" i="5"/>
  <c r="D1386" i="5"/>
  <c r="C1386" i="5"/>
  <c r="H1385" i="5"/>
  <c r="G1385" i="5"/>
  <c r="F1385" i="5"/>
  <c r="E1385" i="5"/>
  <c r="D1385" i="5"/>
  <c r="C1385" i="5"/>
  <c r="H1384" i="5"/>
  <c r="G1384" i="5"/>
  <c r="F1384" i="5"/>
  <c r="E1384" i="5"/>
  <c r="D1384" i="5"/>
  <c r="C1384" i="5"/>
  <c r="H1383" i="5"/>
  <c r="G1383" i="5"/>
  <c r="F1383" i="5"/>
  <c r="E1383" i="5"/>
  <c r="D1383" i="5"/>
  <c r="C1383" i="5"/>
  <c r="H1382" i="5"/>
  <c r="G1382" i="5"/>
  <c r="F1382" i="5"/>
  <c r="E1382" i="5"/>
  <c r="D1382" i="5"/>
  <c r="C1382" i="5"/>
  <c r="H1381" i="5"/>
  <c r="G1381" i="5"/>
  <c r="F1381" i="5"/>
  <c r="E1381" i="5"/>
  <c r="D1381" i="5"/>
  <c r="C1381" i="5"/>
  <c r="H1380" i="5"/>
  <c r="G1380" i="5"/>
  <c r="F1380" i="5"/>
  <c r="E1380" i="5"/>
  <c r="D1380" i="5"/>
  <c r="C1380" i="5"/>
  <c r="H1379" i="5"/>
  <c r="G1379" i="5"/>
  <c r="F1379" i="5"/>
  <c r="E1379" i="5"/>
  <c r="D1379" i="5"/>
  <c r="C1379" i="5"/>
  <c r="H1378" i="5"/>
  <c r="G1378" i="5"/>
  <c r="F1378" i="5"/>
  <c r="E1378" i="5"/>
  <c r="D1378" i="5"/>
  <c r="C1378" i="5"/>
  <c r="H1377" i="5"/>
  <c r="G1377" i="5"/>
  <c r="F1377" i="5"/>
  <c r="E1377" i="5"/>
  <c r="D1377" i="5"/>
  <c r="C1377" i="5"/>
  <c r="H1376" i="5"/>
  <c r="G1376" i="5"/>
  <c r="F1376" i="5"/>
  <c r="E1376" i="5"/>
  <c r="D1376" i="5"/>
  <c r="C1376" i="5"/>
  <c r="H1375" i="5"/>
  <c r="G1375" i="5"/>
  <c r="F1375" i="5"/>
  <c r="E1375" i="5"/>
  <c r="D1375" i="5"/>
  <c r="C1375" i="5"/>
  <c r="H1374" i="5"/>
  <c r="G1374" i="5"/>
  <c r="F1374" i="5"/>
  <c r="E1374" i="5"/>
  <c r="D1374" i="5"/>
  <c r="C1374" i="5"/>
  <c r="H1373" i="5"/>
  <c r="G1373" i="5"/>
  <c r="F1373" i="5"/>
  <c r="E1373" i="5"/>
  <c r="D1373" i="5"/>
  <c r="C1373" i="5"/>
  <c r="H1372" i="5"/>
  <c r="G1372" i="5"/>
  <c r="F1372" i="5"/>
  <c r="E1372" i="5"/>
  <c r="D1372" i="5"/>
  <c r="C1372" i="5"/>
  <c r="H1371" i="5"/>
  <c r="G1371" i="5"/>
  <c r="F1371" i="5"/>
  <c r="E1371" i="5"/>
  <c r="D1371" i="5"/>
  <c r="C1371" i="5"/>
  <c r="H1370" i="5"/>
  <c r="G1370" i="5"/>
  <c r="F1370" i="5"/>
  <c r="E1370" i="5"/>
  <c r="D1370" i="5"/>
  <c r="C1370" i="5"/>
  <c r="H1369" i="5"/>
  <c r="G1369" i="5"/>
  <c r="F1369" i="5"/>
  <c r="E1369" i="5"/>
  <c r="D1369" i="5"/>
  <c r="C1369" i="5"/>
  <c r="H1368" i="5"/>
  <c r="G1368" i="5"/>
  <c r="F1368" i="5"/>
  <c r="E1368" i="5"/>
  <c r="D1368" i="5"/>
  <c r="C1368" i="5"/>
  <c r="H1367" i="5"/>
  <c r="G1367" i="5"/>
  <c r="F1367" i="5"/>
  <c r="E1367" i="5"/>
  <c r="D1367" i="5"/>
  <c r="C1367" i="5"/>
  <c r="H1366" i="5"/>
  <c r="G1366" i="5"/>
  <c r="F1366" i="5"/>
  <c r="E1366" i="5"/>
  <c r="D1366" i="5"/>
  <c r="C1366" i="5"/>
  <c r="H1365" i="5"/>
  <c r="G1365" i="5"/>
  <c r="F1365" i="5"/>
  <c r="E1365" i="5"/>
  <c r="D1365" i="5"/>
  <c r="C1365" i="5"/>
  <c r="H1364" i="5"/>
  <c r="G1364" i="5"/>
  <c r="F1364" i="5"/>
  <c r="E1364" i="5"/>
  <c r="D1364" i="5"/>
  <c r="C1364" i="5"/>
  <c r="H1363" i="5"/>
  <c r="G1363" i="5"/>
  <c r="F1363" i="5"/>
  <c r="E1363" i="5"/>
  <c r="D1363" i="5"/>
  <c r="C1363" i="5"/>
  <c r="H1362" i="5"/>
  <c r="G1362" i="5"/>
  <c r="F1362" i="5"/>
  <c r="E1362" i="5"/>
  <c r="D1362" i="5"/>
  <c r="C1362" i="5"/>
  <c r="H1361" i="5"/>
  <c r="G1361" i="5"/>
  <c r="F1361" i="5"/>
  <c r="E1361" i="5"/>
  <c r="D1361" i="5"/>
  <c r="C1361" i="5"/>
  <c r="H1360" i="5"/>
  <c r="G1360" i="5"/>
  <c r="F1360" i="5"/>
  <c r="E1360" i="5"/>
  <c r="D1360" i="5"/>
  <c r="C1360" i="5"/>
  <c r="H1359" i="5"/>
  <c r="G1359" i="5"/>
  <c r="F1359" i="5"/>
  <c r="E1359" i="5"/>
  <c r="D1359" i="5"/>
  <c r="C1359" i="5"/>
  <c r="H1358" i="5"/>
  <c r="G1358" i="5"/>
  <c r="F1358" i="5"/>
  <c r="E1358" i="5"/>
  <c r="D1358" i="5"/>
  <c r="C1358" i="5"/>
  <c r="H1357" i="5"/>
  <c r="G1357" i="5"/>
  <c r="F1357" i="5"/>
  <c r="E1357" i="5"/>
  <c r="D1357" i="5"/>
  <c r="C1357" i="5"/>
  <c r="H1356" i="5"/>
  <c r="G1356" i="5"/>
  <c r="F1356" i="5"/>
  <c r="E1356" i="5"/>
  <c r="D1356" i="5"/>
  <c r="C1356" i="5"/>
  <c r="H1355" i="5"/>
  <c r="G1355" i="5"/>
  <c r="F1355" i="5"/>
  <c r="E1355" i="5"/>
  <c r="D1355" i="5"/>
  <c r="C1355" i="5"/>
  <c r="H1354" i="5"/>
  <c r="G1354" i="5"/>
  <c r="F1354" i="5"/>
  <c r="E1354" i="5"/>
  <c r="D1354" i="5"/>
  <c r="C1354" i="5"/>
  <c r="H1353" i="5"/>
  <c r="G1353" i="5"/>
  <c r="F1353" i="5"/>
  <c r="E1353" i="5"/>
  <c r="D1353" i="5"/>
  <c r="C1353" i="5"/>
  <c r="H1352" i="5"/>
  <c r="G1352" i="5"/>
  <c r="F1352" i="5"/>
  <c r="E1352" i="5"/>
  <c r="D1352" i="5"/>
  <c r="C1352" i="5"/>
  <c r="H1351" i="5"/>
  <c r="G1351" i="5"/>
  <c r="F1351" i="5"/>
  <c r="E1351" i="5"/>
  <c r="D1351" i="5"/>
  <c r="C1351" i="5"/>
  <c r="H1350" i="5"/>
  <c r="G1350" i="5"/>
  <c r="F1350" i="5"/>
  <c r="E1350" i="5"/>
  <c r="D1350" i="5"/>
  <c r="C1350" i="5"/>
  <c r="H1349" i="5"/>
  <c r="G1349" i="5"/>
  <c r="F1349" i="5"/>
  <c r="E1349" i="5"/>
  <c r="D1349" i="5"/>
  <c r="C1349" i="5"/>
  <c r="H1348" i="5"/>
  <c r="G1348" i="5"/>
  <c r="F1348" i="5"/>
  <c r="E1348" i="5"/>
  <c r="D1348" i="5"/>
  <c r="C1348" i="5"/>
  <c r="H1347" i="5"/>
  <c r="G1347" i="5"/>
  <c r="F1347" i="5"/>
  <c r="E1347" i="5"/>
  <c r="D1347" i="5"/>
  <c r="C1347" i="5"/>
  <c r="H1346" i="5"/>
  <c r="G1346" i="5"/>
  <c r="F1346" i="5"/>
  <c r="E1346" i="5"/>
  <c r="D1346" i="5"/>
  <c r="C1346" i="5"/>
  <c r="H1345" i="5"/>
  <c r="G1345" i="5"/>
  <c r="F1345" i="5"/>
  <c r="E1345" i="5"/>
  <c r="D1345" i="5"/>
  <c r="C1345" i="5"/>
  <c r="H1344" i="5"/>
  <c r="G1344" i="5"/>
  <c r="F1344" i="5"/>
  <c r="E1344" i="5"/>
  <c r="D1344" i="5"/>
  <c r="C1344" i="5"/>
  <c r="H1343" i="5"/>
  <c r="G1343" i="5"/>
  <c r="F1343" i="5"/>
  <c r="E1343" i="5"/>
  <c r="D1343" i="5"/>
  <c r="C1343" i="5"/>
  <c r="H1342" i="5"/>
  <c r="G1342" i="5"/>
  <c r="F1342" i="5"/>
  <c r="E1342" i="5"/>
  <c r="D1342" i="5"/>
  <c r="C1342" i="5"/>
  <c r="H1341" i="5"/>
  <c r="G1341" i="5"/>
  <c r="F1341" i="5"/>
  <c r="E1341" i="5"/>
  <c r="D1341" i="5"/>
  <c r="C1341" i="5"/>
  <c r="H1340" i="5"/>
  <c r="G1340" i="5"/>
  <c r="F1340" i="5"/>
  <c r="E1340" i="5"/>
  <c r="D1340" i="5"/>
  <c r="C1340" i="5"/>
  <c r="H1339" i="5"/>
  <c r="G1339" i="5"/>
  <c r="F1339" i="5"/>
  <c r="E1339" i="5"/>
  <c r="D1339" i="5"/>
  <c r="C1339" i="5"/>
  <c r="H1338" i="5"/>
  <c r="G1338" i="5"/>
  <c r="F1338" i="5"/>
  <c r="E1338" i="5"/>
  <c r="D1338" i="5"/>
  <c r="C1338" i="5"/>
  <c r="H1337" i="5"/>
  <c r="G1337" i="5"/>
  <c r="F1337" i="5"/>
  <c r="E1337" i="5"/>
  <c r="D1337" i="5"/>
  <c r="C1337" i="5"/>
  <c r="H1336" i="5"/>
  <c r="G1336" i="5"/>
  <c r="F1336" i="5"/>
  <c r="E1336" i="5"/>
  <c r="D1336" i="5"/>
  <c r="C1336" i="5"/>
  <c r="H1335" i="5"/>
  <c r="G1335" i="5"/>
  <c r="F1335" i="5"/>
  <c r="E1335" i="5"/>
  <c r="D1335" i="5"/>
  <c r="C1335" i="5"/>
  <c r="H1334" i="5"/>
  <c r="G1334" i="5"/>
  <c r="F1334" i="5"/>
  <c r="E1334" i="5"/>
  <c r="D1334" i="5"/>
  <c r="C1334" i="5"/>
  <c r="H1333" i="5"/>
  <c r="G1333" i="5"/>
  <c r="F1333" i="5"/>
  <c r="E1333" i="5"/>
  <c r="D1333" i="5"/>
  <c r="C1333" i="5"/>
  <c r="H1332" i="5"/>
  <c r="G1332" i="5"/>
  <c r="F1332" i="5"/>
  <c r="E1332" i="5"/>
  <c r="D1332" i="5"/>
  <c r="C1332" i="5"/>
  <c r="H1331" i="5"/>
  <c r="G1331" i="5"/>
  <c r="F1331" i="5"/>
  <c r="E1331" i="5"/>
  <c r="D1331" i="5"/>
  <c r="C1331" i="5"/>
  <c r="H1330" i="5"/>
  <c r="G1330" i="5"/>
  <c r="F1330" i="5"/>
  <c r="E1330" i="5"/>
  <c r="D1330" i="5"/>
  <c r="C1330" i="5"/>
  <c r="G1329" i="5"/>
  <c r="F1329" i="5"/>
  <c r="E1329" i="5"/>
  <c r="D1329" i="5"/>
  <c r="C1329" i="5"/>
  <c r="H1328" i="5"/>
  <c r="G1328" i="5"/>
  <c r="F1328" i="5"/>
  <c r="E1328" i="5"/>
  <c r="D1328" i="5"/>
  <c r="C1328" i="5"/>
  <c r="H1327" i="5"/>
  <c r="G1327" i="5"/>
  <c r="F1327" i="5"/>
  <c r="E1327" i="5"/>
  <c r="D1327" i="5"/>
  <c r="C1327" i="5"/>
  <c r="H1326" i="5"/>
  <c r="G1326" i="5"/>
  <c r="F1326" i="5"/>
  <c r="E1326" i="5"/>
  <c r="D1326" i="5"/>
  <c r="C1326" i="5"/>
  <c r="H1325" i="5"/>
  <c r="G1325" i="5"/>
  <c r="F1325" i="5"/>
  <c r="E1325" i="5"/>
  <c r="D1325" i="5"/>
  <c r="C1325" i="5"/>
  <c r="H1324" i="5"/>
  <c r="G1324" i="5"/>
  <c r="F1324" i="5"/>
  <c r="E1324" i="5"/>
  <c r="D1324" i="5"/>
  <c r="C1324" i="5"/>
  <c r="H1323" i="5"/>
  <c r="G1323" i="5"/>
  <c r="F1323" i="5"/>
  <c r="E1323" i="5"/>
  <c r="D1323" i="5"/>
  <c r="C1323" i="5"/>
  <c r="H1322" i="5"/>
  <c r="G1322" i="5"/>
  <c r="F1322" i="5"/>
  <c r="E1322" i="5"/>
  <c r="D1322" i="5"/>
  <c r="C1322" i="5"/>
  <c r="G1321" i="5"/>
  <c r="F1321" i="5"/>
  <c r="E1321" i="5"/>
  <c r="D1321" i="5"/>
  <c r="C1321" i="5"/>
  <c r="H1320" i="5"/>
  <c r="G1320" i="5"/>
  <c r="F1320" i="5"/>
  <c r="E1320" i="5"/>
  <c r="D1320" i="5"/>
  <c r="C1320" i="5"/>
  <c r="H1319" i="5"/>
  <c r="G1319" i="5"/>
  <c r="F1319" i="5"/>
  <c r="E1319" i="5"/>
  <c r="D1319" i="5"/>
  <c r="C1319" i="5"/>
  <c r="H1318" i="5"/>
  <c r="G1318" i="5"/>
  <c r="F1318" i="5"/>
  <c r="E1318" i="5"/>
  <c r="D1318" i="5"/>
  <c r="C1318" i="5"/>
  <c r="H1317" i="5"/>
  <c r="G1317" i="5"/>
  <c r="F1317" i="5"/>
  <c r="E1317" i="5"/>
  <c r="D1317" i="5"/>
  <c r="C1317" i="5"/>
  <c r="H1316" i="5"/>
  <c r="G1316" i="5"/>
  <c r="F1316" i="5"/>
  <c r="E1316" i="5"/>
  <c r="D1316" i="5"/>
  <c r="C1316" i="5"/>
  <c r="H1315" i="5"/>
  <c r="G1315" i="5"/>
  <c r="F1315" i="5"/>
  <c r="E1315" i="5"/>
  <c r="D1315" i="5"/>
  <c r="C1315" i="5"/>
  <c r="H1314" i="5"/>
  <c r="G1314" i="5"/>
  <c r="F1314" i="5"/>
  <c r="E1314" i="5"/>
  <c r="D1314" i="5"/>
  <c r="C1314" i="5"/>
  <c r="G1313" i="5"/>
  <c r="F1313" i="5"/>
  <c r="E1313" i="5"/>
  <c r="D1313" i="5"/>
  <c r="C1313" i="5"/>
  <c r="H1312" i="5"/>
  <c r="G1312" i="5"/>
  <c r="F1312" i="5"/>
  <c r="E1312" i="5"/>
  <c r="D1312" i="5"/>
  <c r="C1312" i="5"/>
  <c r="H1311" i="5"/>
  <c r="G1311" i="5"/>
  <c r="F1311" i="5"/>
  <c r="E1311" i="5"/>
  <c r="D1311" i="5"/>
  <c r="C1311" i="5"/>
  <c r="H1310" i="5"/>
  <c r="G1310" i="5"/>
  <c r="F1310" i="5"/>
  <c r="E1310" i="5"/>
  <c r="D1310" i="5"/>
  <c r="C1310" i="5"/>
  <c r="H1309" i="5"/>
  <c r="G1309" i="5"/>
  <c r="F1309" i="5"/>
  <c r="E1309" i="5"/>
  <c r="D1309" i="5"/>
  <c r="C1309" i="5"/>
  <c r="H1308" i="5"/>
  <c r="G1308" i="5"/>
  <c r="F1308" i="5"/>
  <c r="E1308" i="5"/>
  <c r="D1308" i="5"/>
  <c r="C1308" i="5"/>
  <c r="H1307" i="5"/>
  <c r="G1307" i="5"/>
  <c r="F1307" i="5"/>
  <c r="E1307" i="5"/>
  <c r="D1307" i="5"/>
  <c r="C1307" i="5"/>
  <c r="H1306" i="5"/>
  <c r="G1306" i="5"/>
  <c r="F1306" i="5"/>
  <c r="E1306" i="5"/>
  <c r="D1306" i="5"/>
  <c r="C1306" i="5"/>
  <c r="G1305" i="5"/>
  <c r="F1305" i="5"/>
  <c r="E1305" i="5"/>
  <c r="D1305" i="5"/>
  <c r="C1305" i="5"/>
  <c r="H1304" i="5"/>
  <c r="G1304" i="5"/>
  <c r="F1304" i="5"/>
  <c r="E1304" i="5"/>
  <c r="D1304" i="5"/>
  <c r="C1304" i="5"/>
  <c r="H1303" i="5"/>
  <c r="G1303" i="5"/>
  <c r="F1303" i="5"/>
  <c r="E1303" i="5"/>
  <c r="D1303" i="5"/>
  <c r="C1303" i="5"/>
  <c r="H1302" i="5"/>
  <c r="G1302" i="5"/>
  <c r="F1302" i="5"/>
  <c r="E1302" i="5"/>
  <c r="D1302" i="5"/>
  <c r="C1302" i="5"/>
  <c r="H1301" i="5"/>
  <c r="G1301" i="5"/>
  <c r="F1301" i="5"/>
  <c r="E1301" i="5"/>
  <c r="D1301" i="5"/>
  <c r="C1301" i="5"/>
  <c r="H1300" i="5"/>
  <c r="G1300" i="5"/>
  <c r="F1300" i="5"/>
  <c r="E1300" i="5"/>
  <c r="D1300" i="5"/>
  <c r="C1300" i="5"/>
  <c r="H1299" i="5"/>
  <c r="G1299" i="5"/>
  <c r="F1299" i="5"/>
  <c r="E1299" i="5"/>
  <c r="D1299" i="5"/>
  <c r="C1299" i="5"/>
  <c r="H1298" i="5"/>
  <c r="G1298" i="5"/>
  <c r="F1298" i="5"/>
  <c r="E1298" i="5"/>
  <c r="D1298" i="5"/>
  <c r="C1298" i="5"/>
  <c r="G1297" i="5"/>
  <c r="F1297" i="5"/>
  <c r="E1297" i="5"/>
  <c r="D1297" i="5"/>
  <c r="C1297" i="5"/>
  <c r="H1296" i="5"/>
  <c r="G1296" i="5"/>
  <c r="F1296" i="5"/>
  <c r="E1296" i="5"/>
  <c r="D1296" i="5"/>
  <c r="C1296" i="5"/>
  <c r="H1295" i="5"/>
  <c r="G1295" i="5"/>
  <c r="F1295" i="5"/>
  <c r="E1295" i="5"/>
  <c r="D1295" i="5"/>
  <c r="C1295" i="5"/>
  <c r="H1294" i="5"/>
  <c r="G1294" i="5"/>
  <c r="F1294" i="5"/>
  <c r="E1294" i="5"/>
  <c r="D1294" i="5"/>
  <c r="C1294" i="5"/>
  <c r="H1293" i="5"/>
  <c r="G1293" i="5"/>
  <c r="F1293" i="5"/>
  <c r="E1293" i="5"/>
  <c r="D1293" i="5"/>
  <c r="C1293" i="5"/>
  <c r="H1292" i="5"/>
  <c r="G1292" i="5"/>
  <c r="F1292" i="5"/>
  <c r="E1292" i="5"/>
  <c r="D1292" i="5"/>
  <c r="C1292" i="5"/>
  <c r="H1291" i="5"/>
  <c r="G1291" i="5"/>
  <c r="F1291" i="5"/>
  <c r="E1291" i="5"/>
  <c r="D1291" i="5"/>
  <c r="C1291" i="5"/>
  <c r="H1290" i="5"/>
  <c r="G1290" i="5"/>
  <c r="F1290" i="5"/>
  <c r="E1290" i="5"/>
  <c r="D1290" i="5"/>
  <c r="C1290" i="5"/>
  <c r="G1289" i="5"/>
  <c r="F1289" i="5"/>
  <c r="E1289" i="5"/>
  <c r="D1289" i="5"/>
  <c r="C1289" i="5"/>
  <c r="H1288" i="5"/>
  <c r="G1288" i="5"/>
  <c r="F1288" i="5"/>
  <c r="E1288" i="5"/>
  <c r="D1288" i="5"/>
  <c r="C1288" i="5"/>
  <c r="H1287" i="5"/>
  <c r="G1287" i="5"/>
  <c r="F1287" i="5"/>
  <c r="E1287" i="5"/>
  <c r="D1287" i="5"/>
  <c r="C1287" i="5"/>
  <c r="H1286" i="5"/>
  <c r="G1286" i="5"/>
  <c r="F1286" i="5"/>
  <c r="E1286" i="5"/>
  <c r="D1286" i="5"/>
  <c r="C1286" i="5"/>
  <c r="H1285" i="5"/>
  <c r="G1285" i="5"/>
  <c r="F1285" i="5"/>
  <c r="E1285" i="5"/>
  <c r="D1285" i="5"/>
  <c r="C1285" i="5"/>
  <c r="H1284" i="5"/>
  <c r="G1284" i="5"/>
  <c r="F1284" i="5"/>
  <c r="E1284" i="5"/>
  <c r="D1284" i="5"/>
  <c r="C1284" i="5"/>
  <c r="H1283" i="5"/>
  <c r="G1283" i="5"/>
  <c r="F1283" i="5"/>
  <c r="E1283" i="5"/>
  <c r="D1283" i="5"/>
  <c r="C1283" i="5"/>
  <c r="H1282" i="5"/>
  <c r="G1282" i="5"/>
  <c r="F1282" i="5"/>
  <c r="E1282" i="5"/>
  <c r="D1282" i="5"/>
  <c r="C1282" i="5"/>
  <c r="G1281" i="5"/>
  <c r="F1281" i="5"/>
  <c r="E1281" i="5"/>
  <c r="D1281" i="5"/>
  <c r="C1281" i="5"/>
  <c r="H1280" i="5"/>
  <c r="G1280" i="5"/>
  <c r="F1280" i="5"/>
  <c r="E1280" i="5"/>
  <c r="D1280" i="5"/>
  <c r="C1280" i="5"/>
  <c r="H1279" i="5"/>
  <c r="G1279" i="5"/>
  <c r="F1279" i="5"/>
  <c r="E1279" i="5"/>
  <c r="D1279" i="5"/>
  <c r="C1279" i="5"/>
  <c r="H1278" i="5"/>
  <c r="G1278" i="5"/>
  <c r="F1278" i="5"/>
  <c r="E1278" i="5"/>
  <c r="D1278" i="5"/>
  <c r="C1278" i="5"/>
  <c r="H1277" i="5"/>
  <c r="G1277" i="5"/>
  <c r="F1277" i="5"/>
  <c r="E1277" i="5"/>
  <c r="D1277" i="5"/>
  <c r="C1277" i="5"/>
  <c r="H1276" i="5"/>
  <c r="G1276" i="5"/>
  <c r="F1276" i="5"/>
  <c r="E1276" i="5"/>
  <c r="D1276" i="5"/>
  <c r="C1276" i="5"/>
  <c r="H1275" i="5"/>
  <c r="G1275" i="5"/>
  <c r="F1275" i="5"/>
  <c r="E1275" i="5"/>
  <c r="D1275" i="5"/>
  <c r="C1275" i="5"/>
  <c r="H1274" i="5"/>
  <c r="G1274" i="5"/>
  <c r="F1274" i="5"/>
  <c r="E1274" i="5"/>
  <c r="D1274" i="5"/>
  <c r="C1274" i="5"/>
  <c r="G1273" i="5"/>
  <c r="F1273" i="5"/>
  <c r="E1273" i="5"/>
  <c r="D1273" i="5"/>
  <c r="C1273" i="5"/>
  <c r="H1272" i="5"/>
  <c r="G1272" i="5"/>
  <c r="F1272" i="5"/>
  <c r="E1272" i="5"/>
  <c r="D1272" i="5"/>
  <c r="C1272" i="5"/>
  <c r="H1271" i="5"/>
  <c r="G1271" i="5"/>
  <c r="F1271" i="5"/>
  <c r="E1271" i="5"/>
  <c r="D1271" i="5"/>
  <c r="C1271" i="5"/>
  <c r="H1270" i="5"/>
  <c r="G1270" i="5"/>
  <c r="F1270" i="5"/>
  <c r="E1270" i="5"/>
  <c r="D1270" i="5"/>
  <c r="C1270" i="5"/>
  <c r="H1269" i="5"/>
  <c r="G1269" i="5"/>
  <c r="F1269" i="5"/>
  <c r="E1269" i="5"/>
  <c r="D1269" i="5"/>
  <c r="C1269" i="5"/>
  <c r="H1268" i="5"/>
  <c r="G1268" i="5"/>
  <c r="F1268" i="5"/>
  <c r="E1268" i="5"/>
  <c r="D1268" i="5"/>
  <c r="C1268" i="5"/>
  <c r="H1267" i="5"/>
  <c r="G1267" i="5"/>
  <c r="F1267" i="5"/>
  <c r="E1267" i="5"/>
  <c r="D1267" i="5"/>
  <c r="C1267" i="5"/>
  <c r="H1266" i="5"/>
  <c r="G1266" i="5"/>
  <c r="F1266" i="5"/>
  <c r="E1266" i="5"/>
  <c r="D1266" i="5"/>
  <c r="C1266" i="5"/>
  <c r="G1265" i="5"/>
  <c r="F1265" i="5"/>
  <c r="E1265" i="5"/>
  <c r="D1265" i="5"/>
  <c r="C1265" i="5"/>
  <c r="H1264" i="5"/>
  <c r="G1264" i="5"/>
  <c r="F1264" i="5"/>
  <c r="E1264" i="5"/>
  <c r="D1264" i="5"/>
  <c r="C1264" i="5"/>
  <c r="H1263" i="5"/>
  <c r="G1263" i="5"/>
  <c r="F1263" i="5"/>
  <c r="E1263" i="5"/>
  <c r="D1263" i="5"/>
  <c r="C1263" i="5"/>
  <c r="H1262" i="5"/>
  <c r="G1262" i="5"/>
  <c r="F1262" i="5"/>
  <c r="E1262" i="5"/>
  <c r="D1262" i="5"/>
  <c r="C1262" i="5"/>
  <c r="H1261" i="5"/>
  <c r="G1261" i="5"/>
  <c r="F1261" i="5"/>
  <c r="E1261" i="5"/>
  <c r="D1261" i="5"/>
  <c r="C1261" i="5"/>
  <c r="H1260" i="5"/>
  <c r="G1260" i="5"/>
  <c r="F1260" i="5"/>
  <c r="E1260" i="5"/>
  <c r="D1260" i="5"/>
  <c r="C1260" i="5"/>
  <c r="H1259" i="5"/>
  <c r="G1259" i="5"/>
  <c r="F1259" i="5"/>
  <c r="E1259" i="5"/>
  <c r="D1259" i="5"/>
  <c r="C1259" i="5"/>
  <c r="H1258" i="5"/>
  <c r="G1258" i="5"/>
  <c r="F1258" i="5"/>
  <c r="E1258" i="5"/>
  <c r="D1258" i="5"/>
  <c r="C1258" i="5"/>
  <c r="G1257" i="5"/>
  <c r="F1257" i="5"/>
  <c r="E1257" i="5"/>
  <c r="D1257" i="5"/>
  <c r="C1257" i="5"/>
  <c r="H1256" i="5"/>
  <c r="G1256" i="5"/>
  <c r="F1256" i="5"/>
  <c r="E1256" i="5"/>
  <c r="D1256" i="5"/>
  <c r="C1256" i="5"/>
  <c r="H1255" i="5"/>
  <c r="G1255" i="5"/>
  <c r="F1255" i="5"/>
  <c r="E1255" i="5"/>
  <c r="D1255" i="5"/>
  <c r="C1255" i="5"/>
  <c r="H1254" i="5"/>
  <c r="G1254" i="5"/>
  <c r="F1254" i="5"/>
  <c r="E1254" i="5"/>
  <c r="D1254" i="5"/>
  <c r="C1254" i="5"/>
  <c r="H1253" i="5"/>
  <c r="G1253" i="5"/>
  <c r="F1253" i="5"/>
  <c r="E1253" i="5"/>
  <c r="D1253" i="5"/>
  <c r="C1253" i="5"/>
  <c r="H1252" i="5"/>
  <c r="G1252" i="5"/>
  <c r="F1252" i="5"/>
  <c r="E1252" i="5"/>
  <c r="D1252" i="5"/>
  <c r="C1252" i="5"/>
  <c r="H1251" i="5"/>
  <c r="G1251" i="5"/>
  <c r="F1251" i="5"/>
  <c r="E1251" i="5"/>
  <c r="D1251" i="5"/>
  <c r="C1251" i="5"/>
  <c r="H1250" i="5"/>
  <c r="G1250" i="5"/>
  <c r="F1250" i="5"/>
  <c r="E1250" i="5"/>
  <c r="D1250" i="5"/>
  <c r="C1250" i="5"/>
  <c r="G1249" i="5"/>
  <c r="F1249" i="5"/>
  <c r="E1249" i="5"/>
  <c r="D1249" i="5"/>
  <c r="C1249" i="5"/>
  <c r="H1248" i="5"/>
  <c r="G1248" i="5"/>
  <c r="F1248" i="5"/>
  <c r="E1248" i="5"/>
  <c r="D1248" i="5"/>
  <c r="C1248" i="5"/>
  <c r="H1247" i="5"/>
  <c r="G1247" i="5"/>
  <c r="F1247" i="5"/>
  <c r="E1247" i="5"/>
  <c r="D1247" i="5"/>
  <c r="C1247" i="5"/>
  <c r="H1246" i="5"/>
  <c r="G1246" i="5"/>
  <c r="F1246" i="5"/>
  <c r="E1246" i="5"/>
  <c r="D1246" i="5"/>
  <c r="C1246" i="5"/>
  <c r="H1245" i="5"/>
  <c r="G1245" i="5"/>
  <c r="F1245" i="5"/>
  <c r="E1245" i="5"/>
  <c r="D1245" i="5"/>
  <c r="C1245" i="5"/>
  <c r="H1244" i="5"/>
  <c r="G1244" i="5"/>
  <c r="F1244" i="5"/>
  <c r="E1244" i="5"/>
  <c r="D1244" i="5"/>
  <c r="C1244" i="5"/>
  <c r="H1243" i="5"/>
  <c r="G1243" i="5"/>
  <c r="F1243" i="5"/>
  <c r="E1243" i="5"/>
  <c r="D1243" i="5"/>
  <c r="C1243" i="5"/>
  <c r="H1242" i="5"/>
  <c r="G1242" i="5"/>
  <c r="F1242" i="5"/>
  <c r="E1242" i="5"/>
  <c r="D1242" i="5"/>
  <c r="C1242" i="5"/>
  <c r="G1241" i="5"/>
  <c r="F1241" i="5"/>
  <c r="E1241" i="5"/>
  <c r="D1241" i="5"/>
  <c r="C1241" i="5"/>
  <c r="H1240" i="5"/>
  <c r="G1240" i="5"/>
  <c r="F1240" i="5"/>
  <c r="E1240" i="5"/>
  <c r="D1240" i="5"/>
  <c r="C1240" i="5"/>
  <c r="H1239" i="5"/>
  <c r="G1239" i="5"/>
  <c r="F1239" i="5"/>
  <c r="E1239" i="5"/>
  <c r="D1239" i="5"/>
  <c r="C1239" i="5"/>
  <c r="H1238" i="5"/>
  <c r="G1238" i="5"/>
  <c r="F1238" i="5"/>
  <c r="E1238" i="5"/>
  <c r="D1238" i="5"/>
  <c r="C1238" i="5"/>
  <c r="H1237" i="5"/>
  <c r="G1237" i="5"/>
  <c r="F1237" i="5"/>
  <c r="E1237" i="5"/>
  <c r="D1237" i="5"/>
  <c r="C1237" i="5"/>
  <c r="H1236" i="5"/>
  <c r="G1236" i="5"/>
  <c r="F1236" i="5"/>
  <c r="E1236" i="5"/>
  <c r="D1236" i="5"/>
  <c r="C1236" i="5"/>
  <c r="H1235" i="5"/>
  <c r="G1235" i="5"/>
  <c r="F1235" i="5"/>
  <c r="E1235" i="5"/>
  <c r="D1235" i="5"/>
  <c r="C1235" i="5"/>
  <c r="H1234" i="5"/>
  <c r="G1234" i="5"/>
  <c r="F1234" i="5"/>
  <c r="E1234" i="5"/>
  <c r="D1234" i="5"/>
  <c r="C1234" i="5"/>
  <c r="G1233" i="5"/>
  <c r="F1233" i="5"/>
  <c r="E1233" i="5"/>
  <c r="D1233" i="5"/>
  <c r="C1233" i="5"/>
  <c r="H1232" i="5"/>
  <c r="G1232" i="5"/>
  <c r="F1232" i="5"/>
  <c r="E1232" i="5"/>
  <c r="D1232" i="5"/>
  <c r="C1232" i="5"/>
  <c r="H1231" i="5"/>
  <c r="G1231" i="5"/>
  <c r="F1231" i="5"/>
  <c r="E1231" i="5"/>
  <c r="D1231" i="5"/>
  <c r="C1231" i="5"/>
  <c r="H1230" i="5"/>
  <c r="G1230" i="5"/>
  <c r="F1230" i="5"/>
  <c r="E1230" i="5"/>
  <c r="D1230" i="5"/>
  <c r="C1230" i="5"/>
  <c r="H1229" i="5"/>
  <c r="G1229" i="5"/>
  <c r="F1229" i="5"/>
  <c r="E1229" i="5"/>
  <c r="D1229" i="5"/>
  <c r="C1229" i="5"/>
  <c r="H1228" i="5"/>
  <c r="G1228" i="5"/>
  <c r="F1228" i="5"/>
  <c r="E1228" i="5"/>
  <c r="D1228" i="5"/>
  <c r="C1228" i="5"/>
  <c r="H1227" i="5"/>
  <c r="G1227" i="5"/>
  <c r="F1227" i="5"/>
  <c r="E1227" i="5"/>
  <c r="D1227" i="5"/>
  <c r="C1227" i="5"/>
  <c r="H1226" i="5"/>
  <c r="G1226" i="5"/>
  <c r="F1226" i="5"/>
  <c r="E1226" i="5"/>
  <c r="D1226" i="5"/>
  <c r="C1226" i="5"/>
  <c r="G1225" i="5"/>
  <c r="F1225" i="5"/>
  <c r="E1225" i="5"/>
  <c r="D1225" i="5"/>
  <c r="C1225" i="5"/>
  <c r="H1224" i="5"/>
  <c r="G1224" i="5"/>
  <c r="F1224" i="5"/>
  <c r="E1224" i="5"/>
  <c r="D1224" i="5"/>
  <c r="C1224" i="5"/>
  <c r="H1223" i="5"/>
  <c r="G1223" i="5"/>
  <c r="F1223" i="5"/>
  <c r="E1223" i="5"/>
  <c r="D1223" i="5"/>
  <c r="C1223" i="5"/>
  <c r="H1222" i="5"/>
  <c r="G1222" i="5"/>
  <c r="F1222" i="5"/>
  <c r="E1222" i="5"/>
  <c r="D1222" i="5"/>
  <c r="C1222" i="5"/>
  <c r="H1221" i="5"/>
  <c r="G1221" i="5"/>
  <c r="F1221" i="5"/>
  <c r="E1221" i="5"/>
  <c r="D1221" i="5"/>
  <c r="C1221" i="5"/>
  <c r="H1220" i="5"/>
  <c r="G1220" i="5"/>
  <c r="F1220" i="5"/>
  <c r="E1220" i="5"/>
  <c r="D1220" i="5"/>
  <c r="C1220" i="5"/>
  <c r="H1219" i="5"/>
  <c r="G1219" i="5"/>
  <c r="F1219" i="5"/>
  <c r="E1219" i="5"/>
  <c r="D1219" i="5"/>
  <c r="C1219" i="5"/>
  <c r="H1218" i="5"/>
  <c r="G1218" i="5"/>
  <c r="F1218" i="5"/>
  <c r="E1218" i="5"/>
  <c r="D1218" i="5"/>
  <c r="C1218" i="5"/>
  <c r="G1217" i="5"/>
  <c r="F1217" i="5"/>
  <c r="E1217" i="5"/>
  <c r="D1217" i="5"/>
  <c r="C1217" i="5"/>
  <c r="H1216" i="5"/>
  <c r="G1216" i="5"/>
  <c r="F1216" i="5"/>
  <c r="E1216" i="5"/>
  <c r="D1216" i="5"/>
  <c r="C1216" i="5"/>
  <c r="H1215" i="5"/>
  <c r="G1215" i="5"/>
  <c r="F1215" i="5"/>
  <c r="E1215" i="5"/>
  <c r="D1215" i="5"/>
  <c r="C1215" i="5"/>
  <c r="H1214" i="5"/>
  <c r="G1214" i="5"/>
  <c r="F1214" i="5"/>
  <c r="E1214" i="5"/>
  <c r="D1214" i="5"/>
  <c r="C1214" i="5"/>
  <c r="H1213" i="5"/>
  <c r="G1213" i="5"/>
  <c r="F1213" i="5"/>
  <c r="E1213" i="5"/>
  <c r="D1213" i="5"/>
  <c r="C1213" i="5"/>
  <c r="H1212" i="5"/>
  <c r="G1212" i="5"/>
  <c r="F1212" i="5"/>
  <c r="E1212" i="5"/>
  <c r="D1212" i="5"/>
  <c r="C1212" i="5"/>
  <c r="H1211" i="5"/>
  <c r="G1211" i="5"/>
  <c r="F1211" i="5"/>
  <c r="E1211" i="5"/>
  <c r="D1211" i="5"/>
  <c r="C1211" i="5"/>
  <c r="H1210" i="5"/>
  <c r="G1210" i="5"/>
  <c r="F1210" i="5"/>
  <c r="E1210" i="5"/>
  <c r="D1210" i="5"/>
  <c r="C1210" i="5"/>
  <c r="G1209" i="5"/>
  <c r="F1209" i="5"/>
  <c r="E1209" i="5"/>
  <c r="D1209" i="5"/>
  <c r="C1209" i="5"/>
  <c r="H1208" i="5"/>
  <c r="G1208" i="5"/>
  <c r="F1208" i="5"/>
  <c r="E1208" i="5"/>
  <c r="D1208" i="5"/>
  <c r="C1208" i="5"/>
  <c r="H1207" i="5"/>
  <c r="G1207" i="5"/>
  <c r="F1207" i="5"/>
  <c r="E1207" i="5"/>
  <c r="D1207" i="5"/>
  <c r="C1207" i="5"/>
  <c r="H1206" i="5"/>
  <c r="G1206" i="5"/>
  <c r="F1206" i="5"/>
  <c r="E1206" i="5"/>
  <c r="D1206" i="5"/>
  <c r="C1206" i="5"/>
  <c r="H1205" i="5"/>
  <c r="G1205" i="5"/>
  <c r="F1205" i="5"/>
  <c r="E1205" i="5"/>
  <c r="D1205" i="5"/>
  <c r="C1205" i="5"/>
  <c r="H1204" i="5"/>
  <c r="G1204" i="5"/>
  <c r="F1204" i="5"/>
  <c r="E1204" i="5"/>
  <c r="D1204" i="5"/>
  <c r="C1204" i="5"/>
  <c r="H1203" i="5"/>
  <c r="G1203" i="5"/>
  <c r="F1203" i="5"/>
  <c r="E1203" i="5"/>
  <c r="D1203" i="5"/>
  <c r="C1203" i="5"/>
  <c r="H1202" i="5"/>
  <c r="G1202" i="5"/>
  <c r="F1202" i="5"/>
  <c r="E1202" i="5"/>
  <c r="D1202" i="5"/>
  <c r="C1202" i="5"/>
  <c r="G1201" i="5"/>
  <c r="F1201" i="5"/>
  <c r="E1201" i="5"/>
  <c r="D1201" i="5"/>
  <c r="C1201" i="5"/>
  <c r="H1200" i="5"/>
  <c r="G1200" i="5"/>
  <c r="F1200" i="5"/>
  <c r="E1200" i="5"/>
  <c r="D1200" i="5"/>
  <c r="C1200" i="5"/>
  <c r="H1199" i="5"/>
  <c r="G1199" i="5"/>
  <c r="F1199" i="5"/>
  <c r="E1199" i="5"/>
  <c r="D1199" i="5"/>
  <c r="C1199" i="5"/>
  <c r="H1198" i="5"/>
  <c r="G1198" i="5"/>
  <c r="F1198" i="5"/>
  <c r="E1198" i="5"/>
  <c r="D1198" i="5"/>
  <c r="C1198" i="5"/>
  <c r="H1197" i="5"/>
  <c r="G1197" i="5"/>
  <c r="F1197" i="5"/>
  <c r="E1197" i="5"/>
  <c r="D1197" i="5"/>
  <c r="C1197" i="5"/>
  <c r="H1196" i="5"/>
  <c r="G1196" i="5"/>
  <c r="F1196" i="5"/>
  <c r="E1196" i="5"/>
  <c r="D1196" i="5"/>
  <c r="C1196" i="5"/>
  <c r="H1195" i="5"/>
  <c r="G1195" i="5"/>
  <c r="F1195" i="5"/>
  <c r="E1195" i="5"/>
  <c r="D1195" i="5"/>
  <c r="C1195" i="5"/>
  <c r="H1194" i="5"/>
  <c r="G1194" i="5"/>
  <c r="F1194" i="5"/>
  <c r="E1194" i="5"/>
  <c r="D1194" i="5"/>
  <c r="C1194" i="5"/>
  <c r="G1193" i="5"/>
  <c r="F1193" i="5"/>
  <c r="E1193" i="5"/>
  <c r="D1193" i="5"/>
  <c r="C1193" i="5"/>
  <c r="H1192" i="5"/>
  <c r="G1192" i="5"/>
  <c r="F1192" i="5"/>
  <c r="E1192" i="5"/>
  <c r="D1192" i="5"/>
  <c r="C1192" i="5"/>
  <c r="H1191" i="5"/>
  <c r="G1191" i="5"/>
  <c r="F1191" i="5"/>
  <c r="E1191" i="5"/>
  <c r="D1191" i="5"/>
  <c r="C1191" i="5"/>
  <c r="H1190" i="5"/>
  <c r="G1190" i="5"/>
  <c r="F1190" i="5"/>
  <c r="E1190" i="5"/>
  <c r="D1190" i="5"/>
  <c r="C1190" i="5"/>
  <c r="H1189" i="5"/>
  <c r="G1189" i="5"/>
  <c r="F1189" i="5"/>
  <c r="E1189" i="5"/>
  <c r="D1189" i="5"/>
  <c r="C1189" i="5"/>
  <c r="H1188" i="5"/>
  <c r="G1188" i="5"/>
  <c r="F1188" i="5"/>
  <c r="E1188" i="5"/>
  <c r="D1188" i="5"/>
  <c r="C1188" i="5"/>
  <c r="H1187" i="5"/>
  <c r="G1187" i="5"/>
  <c r="F1187" i="5"/>
  <c r="E1187" i="5"/>
  <c r="D1187" i="5"/>
  <c r="C1187" i="5"/>
  <c r="H1186" i="5"/>
  <c r="G1186" i="5"/>
  <c r="F1186" i="5"/>
  <c r="E1186" i="5"/>
  <c r="D1186" i="5"/>
  <c r="C1186" i="5"/>
  <c r="G1185" i="5"/>
  <c r="F1185" i="5"/>
  <c r="E1185" i="5"/>
  <c r="D1185" i="5"/>
  <c r="C1185" i="5"/>
  <c r="H1184" i="5"/>
  <c r="G1184" i="5"/>
  <c r="F1184" i="5"/>
  <c r="E1184" i="5"/>
  <c r="D1184" i="5"/>
  <c r="C1184" i="5"/>
  <c r="H1183" i="5"/>
  <c r="G1183" i="5"/>
  <c r="F1183" i="5"/>
  <c r="E1183" i="5"/>
  <c r="D1183" i="5"/>
  <c r="C1183" i="5"/>
  <c r="H1182" i="5"/>
  <c r="G1182" i="5"/>
  <c r="F1182" i="5"/>
  <c r="E1182" i="5"/>
  <c r="D1182" i="5"/>
  <c r="C1182" i="5"/>
  <c r="H1181" i="5"/>
  <c r="G1181" i="5"/>
  <c r="F1181" i="5"/>
  <c r="E1181" i="5"/>
  <c r="D1181" i="5"/>
  <c r="C1181" i="5"/>
  <c r="H1180" i="5"/>
  <c r="G1180" i="5"/>
  <c r="F1180" i="5"/>
  <c r="E1180" i="5"/>
  <c r="D1180" i="5"/>
  <c r="C1180" i="5"/>
  <c r="H1179" i="5"/>
  <c r="G1179" i="5"/>
  <c r="F1179" i="5"/>
  <c r="E1179" i="5"/>
  <c r="D1179" i="5"/>
  <c r="C1179" i="5"/>
  <c r="H1178" i="5"/>
  <c r="G1178" i="5"/>
  <c r="F1178" i="5"/>
  <c r="E1178" i="5"/>
  <c r="D1178" i="5"/>
  <c r="C1178" i="5"/>
  <c r="G1177" i="5"/>
  <c r="F1177" i="5"/>
  <c r="E1177" i="5"/>
  <c r="D1177" i="5"/>
  <c r="C1177" i="5"/>
  <c r="H1176" i="5"/>
  <c r="G1176" i="5"/>
  <c r="F1176" i="5"/>
  <c r="E1176" i="5"/>
  <c r="D1176" i="5"/>
  <c r="C1176" i="5"/>
  <c r="H1175" i="5"/>
  <c r="G1175" i="5"/>
  <c r="F1175" i="5"/>
  <c r="E1175" i="5"/>
  <c r="D1175" i="5"/>
  <c r="C1175" i="5"/>
  <c r="H1174" i="5"/>
  <c r="G1174" i="5"/>
  <c r="F1174" i="5"/>
  <c r="E1174" i="5"/>
  <c r="D1174" i="5"/>
  <c r="C1174" i="5"/>
  <c r="H1173" i="5"/>
  <c r="G1173" i="5"/>
  <c r="F1173" i="5"/>
  <c r="E1173" i="5"/>
  <c r="D1173" i="5"/>
  <c r="C1173" i="5"/>
  <c r="H1172" i="5"/>
  <c r="G1172" i="5"/>
  <c r="F1172" i="5"/>
  <c r="E1172" i="5"/>
  <c r="D1172" i="5"/>
  <c r="C1172" i="5"/>
  <c r="H1171" i="5"/>
  <c r="G1171" i="5"/>
  <c r="F1171" i="5"/>
  <c r="E1171" i="5"/>
  <c r="D1171" i="5"/>
  <c r="C1171" i="5"/>
  <c r="H1170" i="5"/>
  <c r="G1170" i="5"/>
  <c r="F1170" i="5"/>
  <c r="E1170" i="5"/>
  <c r="D1170" i="5"/>
  <c r="C1170" i="5"/>
  <c r="G1169" i="5"/>
  <c r="F1169" i="5"/>
  <c r="E1169" i="5"/>
  <c r="D1169" i="5"/>
  <c r="C1169" i="5"/>
  <c r="H1168" i="5"/>
  <c r="G1168" i="5"/>
  <c r="F1168" i="5"/>
  <c r="E1168" i="5"/>
  <c r="D1168" i="5"/>
  <c r="C1168" i="5"/>
  <c r="H1167" i="5"/>
  <c r="G1167" i="5"/>
  <c r="F1167" i="5"/>
  <c r="E1167" i="5"/>
  <c r="D1167" i="5"/>
  <c r="C1167" i="5"/>
  <c r="H1166" i="5"/>
  <c r="G1166" i="5"/>
  <c r="F1166" i="5"/>
  <c r="E1166" i="5"/>
  <c r="D1166" i="5"/>
  <c r="C1166" i="5"/>
  <c r="H1165" i="5"/>
  <c r="G1165" i="5"/>
  <c r="F1165" i="5"/>
  <c r="E1165" i="5"/>
  <c r="D1165" i="5"/>
  <c r="C1165" i="5"/>
  <c r="H1164" i="5"/>
  <c r="G1164" i="5"/>
  <c r="F1164" i="5"/>
  <c r="E1164" i="5"/>
  <c r="D1164" i="5"/>
  <c r="C1164" i="5"/>
  <c r="H1163" i="5"/>
  <c r="G1163" i="5"/>
  <c r="F1163" i="5"/>
  <c r="E1163" i="5"/>
  <c r="D1163" i="5"/>
  <c r="C1163" i="5"/>
  <c r="H1162" i="5"/>
  <c r="G1162" i="5"/>
  <c r="F1162" i="5"/>
  <c r="E1162" i="5"/>
  <c r="D1162" i="5"/>
  <c r="C1162" i="5"/>
  <c r="G1161" i="5"/>
  <c r="F1161" i="5"/>
  <c r="E1161" i="5"/>
  <c r="D1161" i="5"/>
  <c r="C1161" i="5"/>
  <c r="H1160" i="5"/>
  <c r="G1160" i="5"/>
  <c r="F1160" i="5"/>
  <c r="E1160" i="5"/>
  <c r="D1160" i="5"/>
  <c r="C1160" i="5"/>
  <c r="H1159" i="5"/>
  <c r="G1159" i="5"/>
  <c r="F1159" i="5"/>
  <c r="E1159" i="5"/>
  <c r="D1159" i="5"/>
  <c r="C1159" i="5"/>
  <c r="H1158" i="5"/>
  <c r="G1158" i="5"/>
  <c r="F1158" i="5"/>
  <c r="E1158" i="5"/>
  <c r="D1158" i="5"/>
  <c r="C1158" i="5"/>
  <c r="H1157" i="5"/>
  <c r="G1157" i="5"/>
  <c r="F1157" i="5"/>
  <c r="E1157" i="5"/>
  <c r="D1157" i="5"/>
  <c r="C1157" i="5"/>
  <c r="H1156" i="5"/>
  <c r="G1156" i="5"/>
  <c r="F1156" i="5"/>
  <c r="E1156" i="5"/>
  <c r="D1156" i="5"/>
  <c r="C1156" i="5"/>
  <c r="H1155" i="5"/>
  <c r="G1155" i="5"/>
  <c r="F1155" i="5"/>
  <c r="E1155" i="5"/>
  <c r="D1155" i="5"/>
  <c r="C1155" i="5"/>
  <c r="H1154" i="5"/>
  <c r="G1154" i="5"/>
  <c r="F1154" i="5"/>
  <c r="E1154" i="5"/>
  <c r="D1154" i="5"/>
  <c r="C1154" i="5"/>
  <c r="G1153" i="5"/>
  <c r="F1153" i="5"/>
  <c r="E1153" i="5"/>
  <c r="D1153" i="5"/>
  <c r="C1153" i="5"/>
  <c r="H1152" i="5"/>
  <c r="G1152" i="5"/>
  <c r="F1152" i="5"/>
  <c r="E1152" i="5"/>
  <c r="D1152" i="5"/>
  <c r="C1152" i="5"/>
  <c r="H1151" i="5"/>
  <c r="G1151" i="5"/>
  <c r="F1151" i="5"/>
  <c r="E1151" i="5"/>
  <c r="D1151" i="5"/>
  <c r="C1151" i="5"/>
  <c r="H1150" i="5"/>
  <c r="G1150" i="5"/>
  <c r="F1150" i="5"/>
  <c r="E1150" i="5"/>
  <c r="D1150" i="5"/>
  <c r="C1150" i="5"/>
  <c r="H1149" i="5"/>
  <c r="G1149" i="5"/>
  <c r="F1149" i="5"/>
  <c r="E1149" i="5"/>
  <c r="D1149" i="5"/>
  <c r="C1149" i="5"/>
  <c r="H1148" i="5"/>
  <c r="G1148" i="5"/>
  <c r="F1148" i="5"/>
  <c r="E1148" i="5"/>
  <c r="D1148" i="5"/>
  <c r="C1148" i="5"/>
  <c r="H1147" i="5"/>
  <c r="G1147" i="5"/>
  <c r="F1147" i="5"/>
  <c r="E1147" i="5"/>
  <c r="D1147" i="5"/>
  <c r="C1147" i="5"/>
  <c r="H1146" i="5"/>
  <c r="G1146" i="5"/>
  <c r="F1146" i="5"/>
  <c r="E1146" i="5"/>
  <c r="D1146" i="5"/>
  <c r="C1146" i="5"/>
  <c r="G1145" i="5"/>
  <c r="F1145" i="5"/>
  <c r="E1145" i="5"/>
  <c r="D1145" i="5"/>
  <c r="C1145" i="5"/>
  <c r="H1144" i="5"/>
  <c r="G1144" i="5"/>
  <c r="F1144" i="5"/>
  <c r="E1144" i="5"/>
  <c r="D1144" i="5"/>
  <c r="C1144" i="5"/>
  <c r="H1143" i="5"/>
  <c r="G1143" i="5"/>
  <c r="F1143" i="5"/>
  <c r="E1143" i="5"/>
  <c r="D1143" i="5"/>
  <c r="C1143" i="5"/>
  <c r="H1142" i="5"/>
  <c r="G1142" i="5"/>
  <c r="F1142" i="5"/>
  <c r="E1142" i="5"/>
  <c r="D1142" i="5"/>
  <c r="C1142" i="5"/>
  <c r="H1141" i="5"/>
  <c r="G1141" i="5"/>
  <c r="F1141" i="5"/>
  <c r="E1141" i="5"/>
  <c r="D1141" i="5"/>
  <c r="C1141" i="5"/>
  <c r="H1140" i="5"/>
  <c r="G1140" i="5"/>
  <c r="F1140" i="5"/>
  <c r="E1140" i="5"/>
  <c r="D1140" i="5"/>
  <c r="C1140" i="5"/>
  <c r="H1139" i="5"/>
  <c r="G1139" i="5"/>
  <c r="F1139" i="5"/>
  <c r="E1139" i="5"/>
  <c r="D1139" i="5"/>
  <c r="C1139" i="5"/>
  <c r="H1138" i="5"/>
  <c r="G1138" i="5"/>
  <c r="F1138" i="5"/>
  <c r="E1138" i="5"/>
  <c r="D1138" i="5"/>
  <c r="C1138" i="5"/>
  <c r="G1137" i="5"/>
  <c r="F1137" i="5"/>
  <c r="E1137" i="5"/>
  <c r="D1137" i="5"/>
  <c r="C1137" i="5"/>
  <c r="H1136" i="5"/>
  <c r="G1136" i="5"/>
  <c r="F1136" i="5"/>
  <c r="E1136" i="5"/>
  <c r="D1136" i="5"/>
  <c r="C1136" i="5"/>
  <c r="H1135" i="5"/>
  <c r="G1135" i="5"/>
  <c r="F1135" i="5"/>
  <c r="E1135" i="5"/>
  <c r="D1135" i="5"/>
  <c r="C1135" i="5"/>
  <c r="H1134" i="5"/>
  <c r="G1134" i="5"/>
  <c r="F1134" i="5"/>
  <c r="E1134" i="5"/>
  <c r="D1134" i="5"/>
  <c r="C1134" i="5"/>
  <c r="H1133" i="5"/>
  <c r="G1133" i="5"/>
  <c r="F1133" i="5"/>
  <c r="E1133" i="5"/>
  <c r="D1133" i="5"/>
  <c r="C1133" i="5"/>
  <c r="H1132" i="5"/>
  <c r="G1132" i="5"/>
  <c r="F1132" i="5"/>
  <c r="E1132" i="5"/>
  <c r="D1132" i="5"/>
  <c r="C1132" i="5"/>
  <c r="H1131" i="5"/>
  <c r="G1131" i="5"/>
  <c r="F1131" i="5"/>
  <c r="E1131" i="5"/>
  <c r="D1131" i="5"/>
  <c r="C1131" i="5"/>
  <c r="H1130" i="5"/>
  <c r="G1130" i="5"/>
  <c r="F1130" i="5"/>
  <c r="E1130" i="5"/>
  <c r="D1130" i="5"/>
  <c r="C1130" i="5"/>
  <c r="G1129" i="5"/>
  <c r="F1129" i="5"/>
  <c r="E1129" i="5"/>
  <c r="D1129" i="5"/>
  <c r="C1129" i="5"/>
  <c r="H1128" i="5"/>
  <c r="G1128" i="5"/>
  <c r="F1128" i="5"/>
  <c r="E1128" i="5"/>
  <c r="D1128" i="5"/>
  <c r="C1128" i="5"/>
  <c r="H1127" i="5"/>
  <c r="G1127" i="5"/>
  <c r="F1127" i="5"/>
  <c r="E1127" i="5"/>
  <c r="D1127" i="5"/>
  <c r="C1127" i="5"/>
  <c r="H1126" i="5"/>
  <c r="G1126" i="5"/>
  <c r="F1126" i="5"/>
  <c r="E1126" i="5"/>
  <c r="D1126" i="5"/>
  <c r="C1126" i="5"/>
  <c r="H1125" i="5"/>
  <c r="G1125" i="5"/>
  <c r="F1125" i="5"/>
  <c r="E1125" i="5"/>
  <c r="D1125" i="5"/>
  <c r="C1125" i="5"/>
  <c r="H1124" i="5"/>
  <c r="G1124" i="5"/>
  <c r="F1124" i="5"/>
  <c r="E1124" i="5"/>
  <c r="D1124" i="5"/>
  <c r="C1124" i="5"/>
  <c r="H1123" i="5"/>
  <c r="G1123" i="5"/>
  <c r="F1123" i="5"/>
  <c r="E1123" i="5"/>
  <c r="D1123" i="5"/>
  <c r="C1123" i="5"/>
  <c r="H1122" i="5"/>
  <c r="G1122" i="5"/>
  <c r="F1122" i="5"/>
  <c r="E1122" i="5"/>
  <c r="D1122" i="5"/>
  <c r="C1122" i="5"/>
  <c r="G1121" i="5"/>
  <c r="F1121" i="5"/>
  <c r="E1121" i="5"/>
  <c r="D1121" i="5"/>
  <c r="C1121" i="5"/>
  <c r="H1120" i="5"/>
  <c r="G1120" i="5"/>
  <c r="F1120" i="5"/>
  <c r="E1120" i="5"/>
  <c r="D1120" i="5"/>
  <c r="C1120" i="5"/>
  <c r="H1119" i="5"/>
  <c r="G1119" i="5"/>
  <c r="F1119" i="5"/>
  <c r="E1119" i="5"/>
  <c r="D1119" i="5"/>
  <c r="C1119" i="5"/>
  <c r="H1118" i="5"/>
  <c r="G1118" i="5"/>
  <c r="F1118" i="5"/>
  <c r="E1118" i="5"/>
  <c r="D1118" i="5"/>
  <c r="C1118" i="5"/>
  <c r="H1117" i="5"/>
  <c r="G1117" i="5"/>
  <c r="F1117" i="5"/>
  <c r="E1117" i="5"/>
  <c r="D1117" i="5"/>
  <c r="C1117" i="5"/>
  <c r="H1116" i="5"/>
  <c r="G1116" i="5"/>
  <c r="F1116" i="5"/>
  <c r="E1116" i="5"/>
  <c r="D1116" i="5"/>
  <c r="C1116" i="5"/>
  <c r="H1115" i="5"/>
  <c r="G1115" i="5"/>
  <c r="F1115" i="5"/>
  <c r="E1115" i="5"/>
  <c r="D1115" i="5"/>
  <c r="C1115" i="5"/>
  <c r="H1114" i="5"/>
  <c r="G1114" i="5"/>
  <c r="F1114" i="5"/>
  <c r="E1114" i="5"/>
  <c r="D1114" i="5"/>
  <c r="C1114" i="5"/>
  <c r="H1113" i="5"/>
  <c r="G1113" i="5"/>
  <c r="F1113" i="5"/>
  <c r="E1113" i="5"/>
  <c r="D1113" i="5"/>
  <c r="C1113" i="5"/>
  <c r="G1112" i="5"/>
  <c r="F1112" i="5"/>
  <c r="E1112" i="5"/>
  <c r="D1112" i="5"/>
  <c r="C1112" i="5"/>
  <c r="H1111" i="5"/>
  <c r="G1111" i="5"/>
  <c r="F1111" i="5"/>
  <c r="E1111" i="5"/>
  <c r="D1111" i="5"/>
  <c r="C1111" i="5"/>
  <c r="H1110" i="5"/>
  <c r="G1110" i="5"/>
  <c r="F1110" i="5"/>
  <c r="E1110" i="5"/>
  <c r="D1110" i="5"/>
  <c r="C1110" i="5"/>
  <c r="H1109" i="5"/>
  <c r="G1109" i="5"/>
  <c r="F1109" i="5"/>
  <c r="E1109" i="5"/>
  <c r="D1109" i="5"/>
  <c r="C1109" i="5"/>
  <c r="H1108" i="5"/>
  <c r="G1108" i="5"/>
  <c r="F1108" i="5"/>
  <c r="E1108" i="5"/>
  <c r="D1108" i="5"/>
  <c r="C1108" i="5"/>
  <c r="H1107" i="5"/>
  <c r="G1107" i="5"/>
  <c r="F1107" i="5"/>
  <c r="E1107" i="5"/>
  <c r="D1107" i="5"/>
  <c r="C1107" i="5"/>
  <c r="H1106" i="5"/>
  <c r="G1106" i="5"/>
  <c r="F1106" i="5"/>
  <c r="E1106" i="5"/>
  <c r="D1106" i="5"/>
  <c r="C1106" i="5"/>
  <c r="H1105" i="5"/>
  <c r="G1105" i="5"/>
  <c r="F1105" i="5"/>
  <c r="E1105" i="5"/>
  <c r="D1105" i="5"/>
  <c r="C1105" i="5"/>
  <c r="G1104" i="5"/>
  <c r="F1104" i="5"/>
  <c r="E1104" i="5"/>
  <c r="D1104" i="5"/>
  <c r="C1104" i="5"/>
  <c r="H1103" i="5"/>
  <c r="G1103" i="5"/>
  <c r="F1103" i="5"/>
  <c r="E1103" i="5"/>
  <c r="D1103" i="5"/>
  <c r="C1103" i="5"/>
  <c r="H1102" i="5"/>
  <c r="G1102" i="5"/>
  <c r="F1102" i="5"/>
  <c r="E1102" i="5"/>
  <c r="D1102" i="5"/>
  <c r="C1102" i="5"/>
  <c r="H1101" i="5"/>
  <c r="G1101" i="5"/>
  <c r="F1101" i="5"/>
  <c r="E1101" i="5"/>
  <c r="D1101" i="5"/>
  <c r="C1101" i="5"/>
  <c r="H1100" i="5"/>
  <c r="G1100" i="5"/>
  <c r="F1100" i="5"/>
  <c r="E1100" i="5"/>
  <c r="D1100" i="5"/>
  <c r="C1100" i="5"/>
  <c r="H1099" i="5"/>
  <c r="G1099" i="5"/>
  <c r="F1099" i="5"/>
  <c r="E1099" i="5"/>
  <c r="D1099" i="5"/>
  <c r="C1099" i="5"/>
  <c r="H1098" i="5"/>
  <c r="G1098" i="5"/>
  <c r="F1098" i="5"/>
  <c r="E1098" i="5"/>
  <c r="D1098" i="5"/>
  <c r="C1098" i="5"/>
  <c r="H1097" i="5"/>
  <c r="G1097" i="5"/>
  <c r="F1097" i="5"/>
  <c r="E1097" i="5"/>
  <c r="D1097" i="5"/>
  <c r="C1097" i="5"/>
  <c r="G1096" i="5"/>
  <c r="F1096" i="5"/>
  <c r="E1096" i="5"/>
  <c r="D1096" i="5"/>
  <c r="C1096" i="5"/>
  <c r="H1095" i="5"/>
  <c r="G1095" i="5"/>
  <c r="F1095" i="5"/>
  <c r="E1095" i="5"/>
  <c r="D1095" i="5"/>
  <c r="C1095" i="5"/>
  <c r="H1094" i="5"/>
  <c r="G1094" i="5"/>
  <c r="F1094" i="5"/>
  <c r="E1094" i="5"/>
  <c r="D1094" i="5"/>
  <c r="C1094" i="5"/>
  <c r="H1093" i="5"/>
  <c r="G1093" i="5"/>
  <c r="F1093" i="5"/>
  <c r="E1093" i="5"/>
  <c r="D1093" i="5"/>
  <c r="C1093" i="5"/>
  <c r="H1092" i="5"/>
  <c r="G1092" i="5"/>
  <c r="F1092" i="5"/>
  <c r="E1092" i="5"/>
  <c r="D1092" i="5"/>
  <c r="C1092" i="5"/>
  <c r="H1091" i="5"/>
  <c r="G1091" i="5"/>
  <c r="F1091" i="5"/>
  <c r="E1091" i="5"/>
  <c r="D1091" i="5"/>
  <c r="C1091" i="5"/>
  <c r="H1090" i="5"/>
  <c r="G1090" i="5"/>
  <c r="F1090" i="5"/>
  <c r="E1090" i="5"/>
  <c r="D1090" i="5"/>
  <c r="C1090" i="5"/>
  <c r="H1089" i="5"/>
  <c r="G1089" i="5"/>
  <c r="F1089" i="5"/>
  <c r="E1089" i="5"/>
  <c r="D1089" i="5"/>
  <c r="C1089" i="5"/>
  <c r="G1088" i="5"/>
  <c r="F1088" i="5"/>
  <c r="E1088" i="5"/>
  <c r="D1088" i="5"/>
  <c r="C1088" i="5"/>
  <c r="H1087" i="5"/>
  <c r="G1087" i="5"/>
  <c r="F1087" i="5"/>
  <c r="E1087" i="5"/>
  <c r="D1087" i="5"/>
  <c r="C1087" i="5"/>
  <c r="H1086" i="5"/>
  <c r="G1086" i="5"/>
  <c r="F1086" i="5"/>
  <c r="E1086" i="5"/>
  <c r="D1086" i="5"/>
  <c r="C1086" i="5"/>
  <c r="H1085" i="5"/>
  <c r="G1085" i="5"/>
  <c r="F1085" i="5"/>
  <c r="E1085" i="5"/>
  <c r="D1085" i="5"/>
  <c r="C1085" i="5"/>
  <c r="H1084" i="5"/>
  <c r="G1084" i="5"/>
  <c r="F1084" i="5"/>
  <c r="E1084" i="5"/>
  <c r="D1084" i="5"/>
  <c r="C1084" i="5"/>
  <c r="H1083" i="5"/>
  <c r="G1083" i="5"/>
  <c r="F1083" i="5"/>
  <c r="E1083" i="5"/>
  <c r="D1083" i="5"/>
  <c r="C1083" i="5"/>
  <c r="H1082" i="5"/>
  <c r="G1082" i="5"/>
  <c r="F1082" i="5"/>
  <c r="E1082" i="5"/>
  <c r="D1082" i="5"/>
  <c r="C1082" i="5"/>
  <c r="H1081" i="5"/>
  <c r="G1081" i="5"/>
  <c r="F1081" i="5"/>
  <c r="E1081" i="5"/>
  <c r="D1081" i="5"/>
  <c r="C1081" i="5"/>
  <c r="H1080" i="5"/>
  <c r="G1080" i="5"/>
  <c r="F1080" i="5"/>
  <c r="E1080" i="5"/>
  <c r="D1080" i="5"/>
  <c r="C1080" i="5"/>
  <c r="G1079" i="5"/>
  <c r="F1079" i="5"/>
  <c r="E1079" i="5"/>
  <c r="D1079" i="5"/>
  <c r="C1079" i="5"/>
  <c r="H1078" i="5"/>
  <c r="G1078" i="5"/>
  <c r="F1078" i="5"/>
  <c r="E1078" i="5"/>
  <c r="D1078" i="5"/>
  <c r="C1078" i="5"/>
  <c r="H1077" i="5"/>
  <c r="G1077" i="5"/>
  <c r="F1077" i="5"/>
  <c r="E1077" i="5"/>
  <c r="D1077" i="5"/>
  <c r="C1077" i="5"/>
  <c r="H1076" i="5"/>
  <c r="G1076" i="5"/>
  <c r="F1076" i="5"/>
  <c r="E1076" i="5"/>
  <c r="D1076" i="5"/>
  <c r="C1076" i="5"/>
  <c r="H1075" i="5"/>
  <c r="G1075" i="5"/>
  <c r="F1075" i="5"/>
  <c r="E1075" i="5"/>
  <c r="D1075" i="5"/>
  <c r="C1075" i="5"/>
  <c r="H1074" i="5"/>
  <c r="G1074" i="5"/>
  <c r="F1074" i="5"/>
  <c r="E1074" i="5"/>
  <c r="D1074" i="5"/>
  <c r="C1074" i="5"/>
  <c r="H1073" i="5"/>
  <c r="G1073" i="5"/>
  <c r="F1073" i="5"/>
  <c r="E1073" i="5"/>
  <c r="D1073" i="5"/>
  <c r="C1073" i="5"/>
  <c r="H1072" i="5"/>
  <c r="G1072" i="5"/>
  <c r="F1072" i="5"/>
  <c r="E1072" i="5"/>
  <c r="D1072" i="5"/>
  <c r="C1072" i="5"/>
  <c r="G1071" i="5"/>
  <c r="F1071" i="5"/>
  <c r="E1071" i="5"/>
  <c r="D1071" i="5"/>
  <c r="C1071" i="5"/>
  <c r="H1070" i="5"/>
  <c r="G1070" i="5"/>
  <c r="F1070" i="5"/>
  <c r="E1070" i="5"/>
  <c r="D1070" i="5"/>
  <c r="C1070" i="5"/>
  <c r="H1069" i="5"/>
  <c r="G1069" i="5"/>
  <c r="F1069" i="5"/>
  <c r="E1069" i="5"/>
  <c r="D1069" i="5"/>
  <c r="C1069" i="5"/>
  <c r="H1068" i="5"/>
  <c r="G1068" i="5"/>
  <c r="F1068" i="5"/>
  <c r="E1068" i="5"/>
  <c r="D1068" i="5"/>
  <c r="C1068" i="5"/>
  <c r="H1067" i="5"/>
  <c r="G1067" i="5"/>
  <c r="F1067" i="5"/>
  <c r="E1067" i="5"/>
  <c r="D1067" i="5"/>
  <c r="C1067" i="5"/>
  <c r="H1066" i="5"/>
  <c r="G1066" i="5"/>
  <c r="F1066" i="5"/>
  <c r="E1066" i="5"/>
  <c r="D1066" i="5"/>
  <c r="C1066" i="5"/>
  <c r="H1065" i="5"/>
  <c r="G1065" i="5"/>
  <c r="F1065" i="5"/>
  <c r="E1065" i="5"/>
  <c r="D1065" i="5"/>
  <c r="C1065" i="5"/>
  <c r="H1064" i="5"/>
  <c r="G1064" i="5"/>
  <c r="F1064" i="5"/>
  <c r="E1064" i="5"/>
  <c r="D1064" i="5"/>
  <c r="C1064" i="5"/>
  <c r="G1063" i="5"/>
  <c r="F1063" i="5"/>
  <c r="E1063" i="5"/>
  <c r="D1063" i="5"/>
  <c r="C1063" i="5"/>
  <c r="H1062" i="5"/>
  <c r="G1062" i="5"/>
  <c r="F1062" i="5"/>
  <c r="E1062" i="5"/>
  <c r="D1062" i="5"/>
  <c r="C1062" i="5"/>
  <c r="H1061" i="5"/>
  <c r="G1061" i="5"/>
  <c r="F1061" i="5"/>
  <c r="E1061" i="5"/>
  <c r="D1061" i="5"/>
  <c r="C1061" i="5"/>
  <c r="H1060" i="5"/>
  <c r="G1060" i="5"/>
  <c r="F1060" i="5"/>
  <c r="E1060" i="5"/>
  <c r="D1060" i="5"/>
  <c r="C1060" i="5"/>
  <c r="H1059" i="5"/>
  <c r="G1059" i="5"/>
  <c r="F1059" i="5"/>
  <c r="E1059" i="5"/>
  <c r="D1059" i="5"/>
  <c r="C1059" i="5"/>
  <c r="H1058" i="5"/>
  <c r="G1058" i="5"/>
  <c r="F1058" i="5"/>
  <c r="E1058" i="5"/>
  <c r="D1058" i="5"/>
  <c r="C1058" i="5"/>
  <c r="H1057" i="5"/>
  <c r="G1057" i="5"/>
  <c r="F1057" i="5"/>
  <c r="E1057" i="5"/>
  <c r="D1057" i="5"/>
  <c r="C1057" i="5"/>
  <c r="H1056" i="5"/>
  <c r="G1056" i="5"/>
  <c r="F1056" i="5"/>
  <c r="E1056" i="5"/>
  <c r="D1056" i="5"/>
  <c r="C1056" i="5"/>
  <c r="G1055" i="5"/>
  <c r="F1055" i="5"/>
  <c r="E1055" i="5"/>
  <c r="D1055" i="5"/>
  <c r="C1055" i="5"/>
  <c r="H1054" i="5"/>
  <c r="G1054" i="5"/>
  <c r="F1054" i="5"/>
  <c r="E1054" i="5"/>
  <c r="D1054" i="5"/>
  <c r="C1054" i="5"/>
  <c r="H1053" i="5"/>
  <c r="G1053" i="5"/>
  <c r="F1053" i="5"/>
  <c r="E1053" i="5"/>
  <c r="D1053" i="5"/>
  <c r="C1053" i="5"/>
  <c r="H1052" i="5"/>
  <c r="G1052" i="5"/>
  <c r="F1052" i="5"/>
  <c r="E1052" i="5"/>
  <c r="D1052" i="5"/>
  <c r="C1052" i="5"/>
  <c r="H1051" i="5"/>
  <c r="G1051" i="5"/>
  <c r="F1051" i="5"/>
  <c r="E1051" i="5"/>
  <c r="D1051" i="5"/>
  <c r="C1051" i="5"/>
  <c r="H1050" i="5"/>
  <c r="G1050" i="5"/>
  <c r="F1050" i="5"/>
  <c r="E1050" i="5"/>
  <c r="D1050" i="5"/>
  <c r="C1050" i="5"/>
  <c r="H1049" i="5"/>
  <c r="G1049" i="5"/>
  <c r="F1049" i="5"/>
  <c r="E1049" i="5"/>
  <c r="D1049" i="5"/>
  <c r="C1049" i="5"/>
  <c r="H1048" i="5"/>
  <c r="G1048" i="5"/>
  <c r="F1048" i="5"/>
  <c r="E1048" i="5"/>
  <c r="D1048" i="5"/>
  <c r="C1048" i="5"/>
  <c r="G1047" i="5"/>
  <c r="F1047" i="5"/>
  <c r="E1047" i="5"/>
  <c r="D1047" i="5"/>
  <c r="C1047" i="5"/>
  <c r="H1046" i="5"/>
  <c r="G1046" i="5"/>
  <c r="F1046" i="5"/>
  <c r="E1046" i="5"/>
  <c r="D1046" i="5"/>
  <c r="C1046" i="5"/>
  <c r="H1045" i="5"/>
  <c r="G1045" i="5"/>
  <c r="F1045" i="5"/>
  <c r="E1045" i="5"/>
  <c r="D1045" i="5"/>
  <c r="C1045" i="5"/>
  <c r="H1044" i="5"/>
  <c r="G1044" i="5"/>
  <c r="F1044" i="5"/>
  <c r="E1044" i="5"/>
  <c r="D1044" i="5"/>
  <c r="C1044" i="5"/>
  <c r="H1043" i="5"/>
  <c r="G1043" i="5"/>
  <c r="F1043" i="5"/>
  <c r="E1043" i="5"/>
  <c r="D1043" i="5"/>
  <c r="C1043" i="5"/>
  <c r="H1042" i="5"/>
  <c r="G1042" i="5"/>
  <c r="F1042" i="5"/>
  <c r="E1042" i="5"/>
  <c r="D1042" i="5"/>
  <c r="C1042" i="5"/>
  <c r="H1041" i="5"/>
  <c r="G1041" i="5"/>
  <c r="F1041" i="5"/>
  <c r="E1041" i="5"/>
  <c r="D1041" i="5"/>
  <c r="C1041" i="5"/>
  <c r="H1040" i="5"/>
  <c r="G1040" i="5"/>
  <c r="F1040" i="5"/>
  <c r="E1040" i="5"/>
  <c r="D1040" i="5"/>
  <c r="C1040" i="5"/>
  <c r="G1039" i="5"/>
  <c r="F1039" i="5"/>
  <c r="E1039" i="5"/>
  <c r="D1039" i="5"/>
  <c r="C1039" i="5"/>
  <c r="H1038" i="5"/>
  <c r="G1038" i="5"/>
  <c r="F1038" i="5"/>
  <c r="E1038" i="5"/>
  <c r="D1038" i="5"/>
  <c r="C1038" i="5"/>
  <c r="H1037" i="5"/>
  <c r="G1037" i="5"/>
  <c r="F1037" i="5"/>
  <c r="E1037" i="5"/>
  <c r="D1037" i="5"/>
  <c r="C1037" i="5"/>
  <c r="H1036" i="5"/>
  <c r="G1036" i="5"/>
  <c r="F1036" i="5"/>
  <c r="E1036" i="5"/>
  <c r="D1036" i="5"/>
  <c r="C1036" i="5"/>
  <c r="H1035" i="5"/>
  <c r="G1035" i="5"/>
  <c r="F1035" i="5"/>
  <c r="E1035" i="5"/>
  <c r="D1035" i="5"/>
  <c r="C1035" i="5"/>
  <c r="H1034" i="5"/>
  <c r="G1034" i="5"/>
  <c r="F1034" i="5"/>
  <c r="E1034" i="5"/>
  <c r="D1034" i="5"/>
  <c r="C1034" i="5"/>
  <c r="H1033" i="5"/>
  <c r="G1033" i="5"/>
  <c r="F1033" i="5"/>
  <c r="E1033" i="5"/>
  <c r="D1033" i="5"/>
  <c r="C1033" i="5"/>
  <c r="H1032" i="5"/>
  <c r="G1032" i="5"/>
  <c r="F1032" i="5"/>
  <c r="E1032" i="5"/>
  <c r="D1032" i="5"/>
  <c r="C1032" i="5"/>
  <c r="G1031" i="5"/>
  <c r="F1031" i="5"/>
  <c r="E1031" i="5"/>
  <c r="D1031" i="5"/>
  <c r="C1031" i="5"/>
  <c r="H1030" i="5"/>
  <c r="G1030" i="5"/>
  <c r="F1030" i="5"/>
  <c r="E1030" i="5"/>
  <c r="D1030" i="5"/>
  <c r="C1030" i="5"/>
  <c r="H1029" i="5"/>
  <c r="G1029" i="5"/>
  <c r="F1029" i="5"/>
  <c r="E1029" i="5"/>
  <c r="D1029" i="5"/>
  <c r="C1029" i="5"/>
  <c r="H1028" i="5"/>
  <c r="G1028" i="5"/>
  <c r="F1028" i="5"/>
  <c r="E1028" i="5"/>
  <c r="D1028" i="5"/>
  <c r="C1028" i="5"/>
  <c r="H1027" i="5"/>
  <c r="G1027" i="5"/>
  <c r="F1027" i="5"/>
  <c r="E1027" i="5"/>
  <c r="D1027" i="5"/>
  <c r="C1027" i="5"/>
  <c r="H1026" i="5"/>
  <c r="G1026" i="5"/>
  <c r="F1026" i="5"/>
  <c r="E1026" i="5"/>
  <c r="D1026" i="5"/>
  <c r="C1026" i="5"/>
  <c r="H1025" i="5"/>
  <c r="G1025" i="5"/>
  <c r="F1025" i="5"/>
  <c r="E1025" i="5"/>
  <c r="D1025" i="5"/>
  <c r="C1025" i="5"/>
  <c r="H1024" i="5"/>
  <c r="G1024" i="5"/>
  <c r="F1024" i="5"/>
  <c r="E1024" i="5"/>
  <c r="D1024" i="5"/>
  <c r="C1024" i="5"/>
  <c r="G1023" i="5"/>
  <c r="F1023" i="5"/>
  <c r="E1023" i="5"/>
  <c r="D1023" i="5"/>
  <c r="C1023" i="5"/>
  <c r="H1022" i="5"/>
  <c r="G1022" i="5"/>
  <c r="F1022" i="5"/>
  <c r="E1022" i="5"/>
  <c r="D1022" i="5"/>
  <c r="C1022" i="5"/>
  <c r="H1021" i="5"/>
  <c r="G1021" i="5"/>
  <c r="F1021" i="5"/>
  <c r="E1021" i="5"/>
  <c r="D1021" i="5"/>
  <c r="C1021" i="5"/>
  <c r="H1020" i="5"/>
  <c r="G1020" i="5"/>
  <c r="F1020" i="5"/>
  <c r="E1020" i="5"/>
  <c r="D1020" i="5"/>
  <c r="C1020" i="5"/>
  <c r="H1019" i="5"/>
  <c r="G1019" i="5"/>
  <c r="F1019" i="5"/>
  <c r="E1019" i="5"/>
  <c r="D1019" i="5"/>
  <c r="C1019" i="5"/>
  <c r="H1018" i="5"/>
  <c r="G1018" i="5"/>
  <c r="F1018" i="5"/>
  <c r="E1018" i="5"/>
  <c r="D1018" i="5"/>
  <c r="C1018" i="5"/>
  <c r="H1017" i="5"/>
  <c r="G1017" i="5"/>
  <c r="F1017" i="5"/>
  <c r="E1017" i="5"/>
  <c r="D1017" i="5"/>
  <c r="C1017" i="5"/>
  <c r="H1016" i="5"/>
  <c r="G1016" i="5"/>
  <c r="F1016" i="5"/>
  <c r="E1016" i="5"/>
  <c r="D1016" i="5"/>
  <c r="C1016" i="5"/>
  <c r="G1015" i="5"/>
  <c r="F1015" i="5"/>
  <c r="E1015" i="5"/>
  <c r="D1015" i="5"/>
  <c r="C1015" i="5"/>
  <c r="H1014" i="5"/>
  <c r="G1014" i="5"/>
  <c r="F1014" i="5"/>
  <c r="E1014" i="5"/>
  <c r="D1014" i="5"/>
  <c r="C1014" i="5"/>
  <c r="H1013" i="5"/>
  <c r="G1013" i="5"/>
  <c r="F1013" i="5"/>
  <c r="E1013" i="5"/>
  <c r="D1013" i="5"/>
  <c r="C1013" i="5"/>
  <c r="H1012" i="5"/>
  <c r="G1012" i="5"/>
  <c r="F1012" i="5"/>
  <c r="E1012" i="5"/>
  <c r="D1012" i="5"/>
  <c r="C1012" i="5"/>
  <c r="H1011" i="5"/>
  <c r="G1011" i="5"/>
  <c r="F1011" i="5"/>
  <c r="E1011" i="5"/>
  <c r="D1011" i="5"/>
  <c r="C1011" i="5"/>
  <c r="H1010" i="5"/>
  <c r="G1010" i="5"/>
  <c r="F1010" i="5"/>
  <c r="E1010" i="5"/>
  <c r="D1010" i="5"/>
  <c r="C1010" i="5"/>
  <c r="H1009" i="5"/>
  <c r="G1009" i="5"/>
  <c r="F1009" i="5"/>
  <c r="E1009" i="5"/>
  <c r="D1009" i="5"/>
  <c r="C1009" i="5"/>
  <c r="H1008" i="5"/>
  <c r="G1008" i="5"/>
  <c r="F1008" i="5"/>
  <c r="E1008" i="5"/>
  <c r="D1008" i="5"/>
  <c r="C1008" i="5"/>
  <c r="G1007" i="5"/>
  <c r="F1007" i="5"/>
  <c r="E1007" i="5"/>
  <c r="D1007" i="5"/>
  <c r="C1007" i="5"/>
  <c r="H1006" i="5"/>
  <c r="G1006" i="5"/>
  <c r="F1006" i="5"/>
  <c r="E1006" i="5"/>
  <c r="D1006" i="5"/>
  <c r="C1006" i="5"/>
  <c r="H1005" i="5"/>
  <c r="G1005" i="5"/>
  <c r="F1005" i="5"/>
  <c r="E1005" i="5"/>
  <c r="D1005" i="5"/>
  <c r="C1005" i="5"/>
  <c r="H1004" i="5"/>
  <c r="G1004" i="5"/>
  <c r="F1004" i="5"/>
  <c r="E1004" i="5"/>
  <c r="D1004" i="5"/>
  <c r="C1004" i="5"/>
  <c r="H1003" i="5"/>
  <c r="G1003" i="5"/>
  <c r="F1003" i="5"/>
  <c r="E1003" i="5"/>
  <c r="D1003" i="5"/>
  <c r="C1003" i="5"/>
  <c r="H1002" i="5"/>
  <c r="G1002" i="5"/>
  <c r="F1002" i="5"/>
  <c r="E1002" i="5"/>
  <c r="D1002" i="5"/>
  <c r="C1002" i="5"/>
  <c r="H1001" i="5"/>
  <c r="G1001" i="5"/>
  <c r="F1001" i="5"/>
  <c r="E1001" i="5"/>
  <c r="D1001" i="5"/>
  <c r="C1001" i="5"/>
  <c r="H1000" i="5"/>
  <c r="G1000" i="5"/>
  <c r="F1000" i="5"/>
  <c r="E1000" i="5"/>
  <c r="D1000" i="5"/>
  <c r="C1000" i="5"/>
  <c r="G999" i="5"/>
  <c r="F999" i="5"/>
  <c r="E999" i="5"/>
  <c r="D999" i="5"/>
  <c r="C999" i="5"/>
  <c r="H998" i="5"/>
  <c r="G998" i="5"/>
  <c r="F998" i="5"/>
  <c r="E998" i="5"/>
  <c r="D998" i="5"/>
  <c r="C998" i="5"/>
  <c r="H997" i="5"/>
  <c r="G997" i="5"/>
  <c r="F997" i="5"/>
  <c r="E997" i="5"/>
  <c r="D997" i="5"/>
  <c r="C997" i="5"/>
  <c r="H996" i="5"/>
  <c r="G996" i="5"/>
  <c r="F996" i="5"/>
  <c r="E996" i="5"/>
  <c r="D996" i="5"/>
  <c r="C996" i="5"/>
  <c r="H995" i="5"/>
  <c r="G995" i="5"/>
  <c r="F995" i="5"/>
  <c r="E995" i="5"/>
  <c r="D995" i="5"/>
  <c r="C995" i="5"/>
  <c r="H994" i="5"/>
  <c r="G994" i="5"/>
  <c r="F994" i="5"/>
  <c r="E994" i="5"/>
  <c r="D994" i="5"/>
  <c r="C994" i="5"/>
  <c r="H993" i="5"/>
  <c r="G993" i="5"/>
  <c r="F993" i="5"/>
  <c r="E993" i="5"/>
  <c r="D993" i="5"/>
  <c r="C993" i="5"/>
  <c r="H992" i="5"/>
  <c r="G992" i="5"/>
  <c r="F992" i="5"/>
  <c r="E992" i="5"/>
  <c r="D992" i="5"/>
  <c r="C992" i="5"/>
  <c r="G991" i="5"/>
  <c r="F991" i="5"/>
  <c r="E991" i="5"/>
  <c r="D991" i="5"/>
  <c r="C991" i="5"/>
  <c r="H990" i="5"/>
  <c r="G990" i="5"/>
  <c r="F990" i="5"/>
  <c r="E990" i="5"/>
  <c r="D990" i="5"/>
  <c r="C990" i="5"/>
  <c r="H989" i="5"/>
  <c r="G989" i="5"/>
  <c r="F989" i="5"/>
  <c r="E989" i="5"/>
  <c r="D989" i="5"/>
  <c r="C989" i="5"/>
  <c r="H988" i="5"/>
  <c r="G988" i="5"/>
  <c r="F988" i="5"/>
  <c r="E988" i="5"/>
  <c r="D988" i="5"/>
  <c r="C988" i="5"/>
  <c r="H987" i="5"/>
  <c r="G987" i="5"/>
  <c r="F987" i="5"/>
  <c r="E987" i="5"/>
  <c r="D987" i="5"/>
  <c r="C987" i="5"/>
  <c r="H986" i="5"/>
  <c r="G986" i="5"/>
  <c r="F986" i="5"/>
  <c r="E986" i="5"/>
  <c r="D986" i="5"/>
  <c r="C986" i="5"/>
  <c r="H985" i="5"/>
  <c r="G985" i="5"/>
  <c r="F985" i="5"/>
  <c r="E985" i="5"/>
  <c r="D985" i="5"/>
  <c r="C985" i="5"/>
  <c r="H984" i="5"/>
  <c r="G984" i="5"/>
  <c r="F984" i="5"/>
  <c r="E984" i="5"/>
  <c r="D984" i="5"/>
  <c r="C984" i="5"/>
  <c r="G983" i="5"/>
  <c r="F983" i="5"/>
  <c r="E983" i="5"/>
  <c r="D983" i="5"/>
  <c r="C983" i="5"/>
  <c r="H982" i="5"/>
  <c r="G982" i="5"/>
  <c r="F982" i="5"/>
  <c r="E982" i="5"/>
  <c r="D982" i="5"/>
  <c r="C982" i="5"/>
  <c r="H981" i="5"/>
  <c r="G981" i="5"/>
  <c r="F981" i="5"/>
  <c r="E981" i="5"/>
  <c r="D981" i="5"/>
  <c r="C981" i="5"/>
  <c r="H980" i="5"/>
  <c r="G980" i="5"/>
  <c r="F980" i="5"/>
  <c r="E980" i="5"/>
  <c r="D980" i="5"/>
  <c r="C980" i="5"/>
  <c r="H979" i="5"/>
  <c r="G979" i="5"/>
  <c r="F979" i="5"/>
  <c r="E979" i="5"/>
  <c r="D979" i="5"/>
  <c r="C979" i="5"/>
  <c r="H978" i="5"/>
  <c r="G978" i="5"/>
  <c r="F978" i="5"/>
  <c r="E978" i="5"/>
  <c r="D978" i="5"/>
  <c r="C978" i="5"/>
  <c r="H977" i="5"/>
  <c r="G977" i="5"/>
  <c r="F977" i="5"/>
  <c r="E977" i="5"/>
  <c r="D977" i="5"/>
  <c r="C977" i="5"/>
  <c r="H976" i="5"/>
  <c r="G976" i="5"/>
  <c r="F976" i="5"/>
  <c r="E976" i="5"/>
  <c r="D976" i="5"/>
  <c r="C976" i="5"/>
  <c r="G975" i="5"/>
  <c r="F975" i="5"/>
  <c r="E975" i="5"/>
  <c r="D975" i="5"/>
  <c r="C975" i="5"/>
  <c r="H974" i="5"/>
  <c r="G974" i="5"/>
  <c r="F974" i="5"/>
  <c r="E974" i="5"/>
  <c r="D974" i="5"/>
  <c r="C974" i="5"/>
  <c r="H973" i="5"/>
  <c r="G973" i="5"/>
  <c r="F973" i="5"/>
  <c r="E973" i="5"/>
  <c r="D973" i="5"/>
  <c r="C973" i="5"/>
  <c r="H972" i="5"/>
  <c r="G972" i="5"/>
  <c r="F972" i="5"/>
  <c r="E972" i="5"/>
  <c r="D972" i="5"/>
  <c r="C972" i="5"/>
  <c r="H971" i="5"/>
  <c r="G971" i="5"/>
  <c r="F971" i="5"/>
  <c r="E971" i="5"/>
  <c r="D971" i="5"/>
  <c r="C971" i="5"/>
  <c r="H970" i="5"/>
  <c r="G970" i="5"/>
  <c r="F970" i="5"/>
  <c r="E970" i="5"/>
  <c r="D970" i="5"/>
  <c r="C970" i="5"/>
  <c r="H969" i="5"/>
  <c r="G969" i="5"/>
  <c r="F969" i="5"/>
  <c r="E969" i="5"/>
  <c r="D969" i="5"/>
  <c r="C969" i="5"/>
  <c r="H968" i="5"/>
  <c r="G968" i="5"/>
  <c r="F968" i="5"/>
  <c r="E968" i="5"/>
  <c r="D968" i="5"/>
  <c r="C968" i="5"/>
  <c r="G967" i="5"/>
  <c r="F967" i="5"/>
  <c r="E967" i="5"/>
  <c r="D967" i="5"/>
  <c r="C967" i="5"/>
  <c r="H966" i="5"/>
  <c r="G966" i="5"/>
  <c r="F966" i="5"/>
  <c r="E966" i="5"/>
  <c r="D966" i="5"/>
  <c r="C966" i="5"/>
  <c r="H965" i="5"/>
  <c r="G965" i="5"/>
  <c r="F965" i="5"/>
  <c r="E965" i="5"/>
  <c r="D965" i="5"/>
  <c r="C965" i="5"/>
  <c r="H964" i="5"/>
  <c r="G964" i="5"/>
  <c r="F964" i="5"/>
  <c r="E964" i="5"/>
  <c r="D964" i="5"/>
  <c r="C964" i="5"/>
  <c r="H963" i="5"/>
  <c r="G963" i="5"/>
  <c r="F963" i="5"/>
  <c r="E963" i="5"/>
  <c r="D963" i="5"/>
  <c r="C963" i="5"/>
  <c r="H962" i="5"/>
  <c r="G962" i="5"/>
  <c r="F962" i="5"/>
  <c r="E962" i="5"/>
  <c r="D962" i="5"/>
  <c r="C962" i="5"/>
  <c r="H961" i="5"/>
  <c r="G961" i="5"/>
  <c r="F961" i="5"/>
  <c r="E961" i="5"/>
  <c r="D961" i="5"/>
  <c r="C961" i="5"/>
  <c r="H960" i="5"/>
  <c r="G960" i="5"/>
  <c r="F960" i="5"/>
  <c r="E960" i="5"/>
  <c r="D960" i="5"/>
  <c r="C960" i="5"/>
  <c r="G959" i="5"/>
  <c r="F959" i="5"/>
  <c r="E959" i="5"/>
  <c r="D959" i="5"/>
  <c r="C959" i="5"/>
  <c r="H958" i="5"/>
  <c r="G958" i="5"/>
  <c r="F958" i="5"/>
  <c r="E958" i="5"/>
  <c r="D958" i="5"/>
  <c r="C958" i="5"/>
  <c r="H957" i="5"/>
  <c r="G957" i="5"/>
  <c r="F957" i="5"/>
  <c r="E957" i="5"/>
  <c r="D957" i="5"/>
  <c r="C957" i="5"/>
  <c r="H956" i="5"/>
  <c r="G956" i="5"/>
  <c r="F956" i="5"/>
  <c r="E956" i="5"/>
  <c r="D956" i="5"/>
  <c r="C956" i="5"/>
  <c r="H955" i="5"/>
  <c r="G955" i="5"/>
  <c r="F955" i="5"/>
  <c r="E955" i="5"/>
  <c r="D955" i="5"/>
  <c r="C955" i="5"/>
  <c r="H954" i="5"/>
  <c r="G954" i="5"/>
  <c r="F954" i="5"/>
  <c r="E954" i="5"/>
  <c r="D954" i="5"/>
  <c r="C954" i="5"/>
  <c r="H953" i="5"/>
  <c r="G953" i="5"/>
  <c r="F953" i="5"/>
  <c r="E953" i="5"/>
  <c r="D953" i="5"/>
  <c r="C953" i="5"/>
  <c r="H952" i="5"/>
  <c r="G952" i="5"/>
  <c r="F952" i="5"/>
  <c r="E952" i="5"/>
  <c r="D952" i="5"/>
  <c r="C952" i="5"/>
  <c r="H951" i="5"/>
  <c r="G951" i="5"/>
  <c r="F951" i="5"/>
  <c r="E951" i="5"/>
  <c r="D951" i="5"/>
  <c r="C951" i="5"/>
  <c r="H950" i="5"/>
  <c r="G950" i="5"/>
  <c r="F950" i="5"/>
  <c r="E950" i="5"/>
  <c r="D950" i="5"/>
  <c r="C950" i="5"/>
  <c r="G949" i="5"/>
  <c r="F949" i="5"/>
  <c r="E949" i="5"/>
  <c r="D949" i="5"/>
  <c r="C949" i="5"/>
  <c r="H948" i="5"/>
  <c r="G948" i="5"/>
  <c r="F948" i="5"/>
  <c r="E948" i="5"/>
  <c r="D948" i="5"/>
  <c r="C948" i="5"/>
  <c r="H947" i="5"/>
  <c r="G947" i="5"/>
  <c r="F947" i="5"/>
  <c r="E947" i="5"/>
  <c r="D947" i="5"/>
  <c r="C947" i="5"/>
  <c r="H946" i="5"/>
  <c r="G946" i="5"/>
  <c r="F946" i="5"/>
  <c r="E946" i="5"/>
  <c r="D946" i="5"/>
  <c r="C946" i="5"/>
  <c r="H945" i="5"/>
  <c r="G945" i="5"/>
  <c r="F945" i="5"/>
  <c r="E945" i="5"/>
  <c r="D945" i="5"/>
  <c r="C945" i="5"/>
  <c r="H944" i="5"/>
  <c r="G944" i="5"/>
  <c r="F944" i="5"/>
  <c r="E944" i="5"/>
  <c r="D944" i="5"/>
  <c r="C944" i="5"/>
  <c r="H943" i="5"/>
  <c r="G943" i="5"/>
  <c r="F943" i="5"/>
  <c r="E943" i="5"/>
  <c r="D943" i="5"/>
  <c r="C943" i="5"/>
  <c r="H942" i="5"/>
  <c r="G942" i="5"/>
  <c r="F942" i="5"/>
  <c r="E942" i="5"/>
  <c r="D942" i="5"/>
  <c r="C942" i="5"/>
  <c r="G941" i="5"/>
  <c r="F941" i="5"/>
  <c r="E941" i="5"/>
  <c r="D941" i="5"/>
  <c r="C941" i="5"/>
  <c r="H940" i="5"/>
  <c r="G940" i="5"/>
  <c r="F940" i="5"/>
  <c r="E940" i="5"/>
  <c r="D940" i="5"/>
  <c r="C940" i="5"/>
  <c r="H939" i="5"/>
  <c r="G939" i="5"/>
  <c r="F939" i="5"/>
  <c r="E939" i="5"/>
  <c r="D939" i="5"/>
  <c r="C939" i="5"/>
  <c r="H938" i="5"/>
  <c r="G938" i="5"/>
  <c r="F938" i="5"/>
  <c r="E938" i="5"/>
  <c r="D938" i="5"/>
  <c r="C938" i="5"/>
  <c r="H937" i="5"/>
  <c r="G937" i="5"/>
  <c r="F937" i="5"/>
  <c r="E937" i="5"/>
  <c r="D937" i="5"/>
  <c r="C937" i="5"/>
  <c r="H936" i="5"/>
  <c r="G936" i="5"/>
  <c r="F936" i="5"/>
  <c r="E936" i="5"/>
  <c r="D936" i="5"/>
  <c r="C936" i="5"/>
  <c r="H935" i="5"/>
  <c r="G935" i="5"/>
  <c r="F935" i="5"/>
  <c r="E935" i="5"/>
  <c r="D935" i="5"/>
  <c r="C935" i="5"/>
  <c r="H934" i="5"/>
  <c r="G934" i="5"/>
  <c r="F934" i="5"/>
  <c r="E934" i="5"/>
  <c r="D934" i="5"/>
  <c r="C934" i="5"/>
  <c r="G933" i="5"/>
  <c r="F933" i="5"/>
  <c r="E933" i="5"/>
  <c r="D933" i="5"/>
  <c r="C933" i="5"/>
  <c r="H932" i="5"/>
  <c r="G932" i="5"/>
  <c r="F932" i="5"/>
  <c r="E932" i="5"/>
  <c r="D932" i="5"/>
  <c r="C932" i="5"/>
  <c r="H931" i="5"/>
  <c r="G931" i="5"/>
  <c r="F931" i="5"/>
  <c r="E931" i="5"/>
  <c r="D931" i="5"/>
  <c r="C931" i="5"/>
  <c r="H930" i="5"/>
  <c r="G930" i="5"/>
  <c r="F930" i="5"/>
  <c r="E930" i="5"/>
  <c r="D930" i="5"/>
  <c r="C930" i="5"/>
  <c r="H929" i="5"/>
  <c r="G929" i="5"/>
  <c r="F929" i="5"/>
  <c r="E929" i="5"/>
  <c r="D929" i="5"/>
  <c r="C929" i="5"/>
  <c r="H928" i="5"/>
  <c r="G928" i="5"/>
  <c r="F928" i="5"/>
  <c r="E928" i="5"/>
  <c r="D928" i="5"/>
  <c r="C928" i="5"/>
  <c r="H927" i="5"/>
  <c r="G927" i="5"/>
  <c r="F927" i="5"/>
  <c r="E927" i="5"/>
  <c r="D927" i="5"/>
  <c r="C927" i="5"/>
  <c r="H926" i="5"/>
  <c r="G926" i="5"/>
  <c r="F926" i="5"/>
  <c r="E926" i="5"/>
  <c r="D926" i="5"/>
  <c r="C926" i="5"/>
  <c r="G925" i="5"/>
  <c r="F925" i="5"/>
  <c r="E925" i="5"/>
  <c r="D925" i="5"/>
  <c r="C925" i="5"/>
  <c r="H924" i="5"/>
  <c r="G924" i="5"/>
  <c r="F924" i="5"/>
  <c r="E924" i="5"/>
  <c r="D924" i="5"/>
  <c r="C924" i="5"/>
  <c r="H923" i="5"/>
  <c r="G923" i="5"/>
  <c r="F923" i="5"/>
  <c r="E923" i="5"/>
  <c r="D923" i="5"/>
  <c r="C923" i="5"/>
  <c r="H922" i="5"/>
  <c r="G922" i="5"/>
  <c r="F922" i="5"/>
  <c r="E922" i="5"/>
  <c r="D922" i="5"/>
  <c r="C922" i="5"/>
  <c r="H921" i="5"/>
  <c r="G921" i="5"/>
  <c r="F921" i="5"/>
  <c r="E921" i="5"/>
  <c r="D921" i="5"/>
  <c r="C921" i="5"/>
  <c r="H920" i="5"/>
  <c r="G920" i="5"/>
  <c r="F920" i="5"/>
  <c r="E920" i="5"/>
  <c r="D920" i="5"/>
  <c r="C920" i="5"/>
  <c r="H919" i="5"/>
  <c r="G919" i="5"/>
  <c r="F919" i="5"/>
  <c r="E919" i="5"/>
  <c r="D919" i="5"/>
  <c r="C919" i="5"/>
  <c r="H918" i="5"/>
  <c r="G918" i="5"/>
  <c r="F918" i="5"/>
  <c r="E918" i="5"/>
  <c r="D918" i="5"/>
  <c r="C918" i="5"/>
  <c r="G917" i="5"/>
  <c r="F917" i="5"/>
  <c r="E917" i="5"/>
  <c r="D917" i="5"/>
  <c r="C917" i="5"/>
  <c r="H916" i="5"/>
  <c r="G916" i="5"/>
  <c r="F916" i="5"/>
  <c r="E916" i="5"/>
  <c r="D916" i="5"/>
  <c r="C916" i="5"/>
  <c r="H915" i="5"/>
  <c r="G915" i="5"/>
  <c r="F915" i="5"/>
  <c r="E915" i="5"/>
  <c r="D915" i="5"/>
  <c r="C915" i="5"/>
  <c r="H914" i="5"/>
  <c r="G914" i="5"/>
  <c r="F914" i="5"/>
  <c r="E914" i="5"/>
  <c r="D914" i="5"/>
  <c r="C914" i="5"/>
  <c r="H913" i="5"/>
  <c r="G913" i="5"/>
  <c r="F913" i="5"/>
  <c r="E913" i="5"/>
  <c r="D913" i="5"/>
  <c r="C913" i="5"/>
  <c r="H912" i="5"/>
  <c r="G912" i="5"/>
  <c r="F912" i="5"/>
  <c r="E912" i="5"/>
  <c r="D912" i="5"/>
  <c r="C912" i="5"/>
  <c r="H911" i="5"/>
  <c r="G911" i="5"/>
  <c r="F911" i="5"/>
  <c r="E911" i="5"/>
  <c r="D911" i="5"/>
  <c r="C911" i="5"/>
  <c r="H910" i="5"/>
  <c r="G910" i="5"/>
  <c r="F910" i="5"/>
  <c r="E910" i="5"/>
  <c r="D910" i="5"/>
  <c r="C910" i="5"/>
  <c r="H909" i="5"/>
  <c r="G909" i="5"/>
  <c r="F909" i="5"/>
  <c r="E909" i="5"/>
  <c r="D909" i="5"/>
  <c r="C909" i="5"/>
  <c r="H908" i="5"/>
  <c r="G908" i="5"/>
  <c r="F908" i="5"/>
  <c r="E908" i="5"/>
  <c r="D908" i="5"/>
  <c r="C908" i="5"/>
  <c r="H907" i="5"/>
  <c r="G907" i="5"/>
  <c r="F907" i="5"/>
  <c r="E907" i="5"/>
  <c r="D907" i="5"/>
  <c r="C907" i="5"/>
  <c r="H906" i="5"/>
  <c r="G906" i="5"/>
  <c r="F906" i="5"/>
  <c r="E906" i="5"/>
  <c r="D906" i="5"/>
  <c r="C906" i="5"/>
  <c r="H905" i="5"/>
  <c r="G905" i="5"/>
  <c r="F905" i="5"/>
  <c r="E905" i="5"/>
  <c r="D905" i="5"/>
  <c r="C905" i="5"/>
  <c r="H904" i="5"/>
  <c r="G904" i="5"/>
  <c r="F904" i="5"/>
  <c r="E904" i="5"/>
  <c r="D904" i="5"/>
  <c r="C904" i="5"/>
  <c r="H903" i="5"/>
  <c r="G903" i="5"/>
  <c r="F903" i="5"/>
  <c r="E903" i="5"/>
  <c r="D903" i="5"/>
  <c r="C903" i="5"/>
  <c r="H902" i="5"/>
  <c r="G902" i="5"/>
  <c r="F902" i="5"/>
  <c r="E902" i="5"/>
  <c r="D902" i="5"/>
  <c r="C902" i="5"/>
  <c r="H901" i="5"/>
  <c r="G901" i="5"/>
  <c r="F901" i="5"/>
  <c r="E901" i="5"/>
  <c r="D901" i="5"/>
  <c r="C901" i="5"/>
  <c r="H900" i="5"/>
  <c r="G900" i="5"/>
  <c r="F900" i="5"/>
  <c r="E900" i="5"/>
  <c r="D900" i="5"/>
  <c r="C900" i="5"/>
  <c r="H899" i="5"/>
  <c r="G899" i="5"/>
  <c r="F899" i="5"/>
  <c r="E899" i="5"/>
  <c r="D899" i="5"/>
  <c r="C899" i="5"/>
  <c r="H898" i="5"/>
  <c r="G898" i="5"/>
  <c r="F898" i="5"/>
  <c r="E898" i="5"/>
  <c r="D898" i="5"/>
  <c r="C898" i="5"/>
  <c r="H897" i="5"/>
  <c r="G897" i="5"/>
  <c r="F897" i="5"/>
  <c r="E897" i="5"/>
  <c r="D897" i="5"/>
  <c r="C897" i="5"/>
  <c r="H896" i="5"/>
  <c r="G896" i="5"/>
  <c r="F896" i="5"/>
  <c r="E896" i="5"/>
  <c r="D896" i="5"/>
  <c r="C896" i="5"/>
  <c r="H895" i="5"/>
  <c r="G895" i="5"/>
  <c r="F895" i="5"/>
  <c r="E895" i="5"/>
  <c r="D895" i="5"/>
  <c r="C895" i="5"/>
  <c r="H894" i="5"/>
  <c r="G894" i="5"/>
  <c r="F894" i="5"/>
  <c r="E894" i="5"/>
  <c r="D894" i="5"/>
  <c r="C894" i="5"/>
  <c r="H893" i="5"/>
  <c r="G893" i="5"/>
  <c r="F893" i="5"/>
  <c r="E893" i="5"/>
  <c r="D893" i="5"/>
  <c r="C893" i="5"/>
  <c r="H892" i="5"/>
  <c r="G892" i="5"/>
  <c r="F892" i="5"/>
  <c r="E892" i="5"/>
  <c r="D892" i="5"/>
  <c r="C892" i="5"/>
  <c r="H891" i="5"/>
  <c r="G891" i="5"/>
  <c r="F891" i="5"/>
  <c r="E891" i="5"/>
  <c r="D891" i="5"/>
  <c r="C891" i="5"/>
  <c r="H890" i="5"/>
  <c r="G890" i="5"/>
  <c r="F890" i="5"/>
  <c r="E890" i="5"/>
  <c r="D890" i="5"/>
  <c r="C890" i="5"/>
  <c r="H889" i="5"/>
  <c r="G889" i="5"/>
  <c r="F889" i="5"/>
  <c r="E889" i="5"/>
  <c r="D889" i="5"/>
  <c r="C889" i="5"/>
  <c r="H888" i="5"/>
  <c r="G888" i="5"/>
  <c r="F888" i="5"/>
  <c r="E888" i="5"/>
  <c r="D888" i="5"/>
  <c r="C888" i="5"/>
  <c r="H887" i="5"/>
  <c r="G887" i="5"/>
  <c r="F887" i="5"/>
  <c r="E887" i="5"/>
  <c r="D887" i="5"/>
  <c r="C887" i="5"/>
  <c r="H886" i="5"/>
  <c r="G886" i="5"/>
  <c r="F886" i="5"/>
  <c r="E886" i="5"/>
  <c r="D886" i="5"/>
  <c r="C886" i="5"/>
  <c r="H885" i="5"/>
  <c r="G885" i="5"/>
  <c r="F885" i="5"/>
  <c r="E885" i="5"/>
  <c r="D885" i="5"/>
  <c r="C885" i="5"/>
  <c r="H884" i="5"/>
  <c r="G884" i="5"/>
  <c r="F884" i="5"/>
  <c r="E884" i="5"/>
  <c r="D884" i="5"/>
  <c r="C884" i="5"/>
  <c r="H883" i="5"/>
  <c r="G883" i="5"/>
  <c r="F883" i="5"/>
  <c r="E883" i="5"/>
  <c r="D883" i="5"/>
  <c r="C883" i="5"/>
  <c r="H882" i="5"/>
  <c r="G882" i="5"/>
  <c r="F882" i="5"/>
  <c r="E882" i="5"/>
  <c r="D882" i="5"/>
  <c r="C882" i="5"/>
  <c r="H881" i="5"/>
  <c r="G881" i="5"/>
  <c r="F881" i="5"/>
  <c r="E881" i="5"/>
  <c r="D881" i="5"/>
  <c r="C881" i="5"/>
  <c r="H880" i="5"/>
  <c r="G880" i="5"/>
  <c r="F880" i="5"/>
  <c r="E880" i="5"/>
  <c r="D880" i="5"/>
  <c r="C880" i="5"/>
  <c r="H879" i="5"/>
  <c r="G879" i="5"/>
  <c r="F879" i="5"/>
  <c r="E879" i="5"/>
  <c r="D879" i="5"/>
  <c r="C879" i="5"/>
  <c r="H878" i="5"/>
  <c r="G878" i="5"/>
  <c r="F878" i="5"/>
  <c r="E878" i="5"/>
  <c r="D878" i="5"/>
  <c r="C878" i="5"/>
  <c r="H877" i="5"/>
  <c r="G877" i="5"/>
  <c r="F877" i="5"/>
  <c r="E877" i="5"/>
  <c r="D877" i="5"/>
  <c r="C877" i="5"/>
  <c r="H876" i="5"/>
  <c r="G876" i="5"/>
  <c r="F876" i="5"/>
  <c r="E876" i="5"/>
  <c r="D876" i="5"/>
  <c r="C876" i="5"/>
  <c r="H875" i="5"/>
  <c r="G875" i="5"/>
  <c r="F875" i="5"/>
  <c r="E875" i="5"/>
  <c r="D875" i="5"/>
  <c r="C875" i="5"/>
  <c r="H874" i="5"/>
  <c r="G874" i="5"/>
  <c r="F874" i="5"/>
  <c r="E874" i="5"/>
  <c r="D874" i="5"/>
  <c r="C874" i="5"/>
  <c r="H873" i="5"/>
  <c r="G873" i="5"/>
  <c r="F873" i="5"/>
  <c r="E873" i="5"/>
  <c r="D873" i="5"/>
  <c r="C873" i="5"/>
  <c r="H872" i="5"/>
  <c r="G872" i="5"/>
  <c r="F872" i="5"/>
  <c r="E872" i="5"/>
  <c r="D872" i="5"/>
  <c r="C872" i="5"/>
  <c r="H871" i="5"/>
  <c r="G871" i="5"/>
  <c r="F871" i="5"/>
  <c r="E871" i="5"/>
  <c r="D871" i="5"/>
  <c r="C871" i="5"/>
  <c r="H870" i="5"/>
  <c r="G870" i="5"/>
  <c r="F870" i="5"/>
  <c r="E870" i="5"/>
  <c r="D870" i="5"/>
  <c r="C870" i="5"/>
  <c r="H869" i="5"/>
  <c r="G869" i="5"/>
  <c r="F869" i="5"/>
  <c r="E869" i="5"/>
  <c r="D869" i="5"/>
  <c r="C869" i="5"/>
  <c r="H868" i="5"/>
  <c r="G868" i="5"/>
  <c r="F868" i="5"/>
  <c r="E868" i="5"/>
  <c r="D868" i="5"/>
  <c r="C868" i="5"/>
  <c r="H867" i="5"/>
  <c r="G867" i="5"/>
  <c r="F867" i="5"/>
  <c r="E867" i="5"/>
  <c r="D867" i="5"/>
  <c r="C867" i="5"/>
  <c r="H866" i="5"/>
  <c r="G866" i="5"/>
  <c r="F866" i="5"/>
  <c r="E866" i="5"/>
  <c r="D866" i="5"/>
  <c r="C866" i="5"/>
  <c r="H865" i="5"/>
  <c r="G865" i="5"/>
  <c r="F865" i="5"/>
  <c r="E865" i="5"/>
  <c r="D865" i="5"/>
  <c r="C865" i="5"/>
  <c r="H864" i="5"/>
  <c r="G864" i="5"/>
  <c r="F864" i="5"/>
  <c r="E864" i="5"/>
  <c r="D864" i="5"/>
  <c r="C864" i="5"/>
  <c r="H863" i="5"/>
  <c r="G863" i="5"/>
  <c r="F863" i="5"/>
  <c r="E863" i="5"/>
  <c r="D863" i="5"/>
  <c r="C863" i="5"/>
  <c r="H862" i="5"/>
  <c r="G862" i="5"/>
  <c r="F862" i="5"/>
  <c r="E862" i="5"/>
  <c r="D862" i="5"/>
  <c r="C862" i="5"/>
  <c r="H861" i="5"/>
  <c r="G861" i="5"/>
  <c r="F861" i="5"/>
  <c r="E861" i="5"/>
  <c r="D861" i="5"/>
  <c r="C861" i="5"/>
  <c r="H860" i="5"/>
  <c r="G860" i="5"/>
  <c r="F860" i="5"/>
  <c r="E860" i="5"/>
  <c r="D860" i="5"/>
  <c r="C860" i="5"/>
  <c r="H859" i="5"/>
  <c r="G859" i="5"/>
  <c r="F859" i="5"/>
  <c r="E859" i="5"/>
  <c r="D859" i="5"/>
  <c r="C859" i="5"/>
  <c r="H858" i="5"/>
  <c r="G858" i="5"/>
  <c r="F858" i="5"/>
  <c r="E858" i="5"/>
  <c r="D858" i="5"/>
  <c r="C858" i="5"/>
  <c r="H857" i="5"/>
  <c r="G857" i="5"/>
  <c r="F857" i="5"/>
  <c r="E857" i="5"/>
  <c r="D857" i="5"/>
  <c r="C857" i="5"/>
  <c r="H856" i="5"/>
  <c r="G856" i="5"/>
  <c r="F856" i="5"/>
  <c r="E856" i="5"/>
  <c r="D856" i="5"/>
  <c r="C856" i="5"/>
  <c r="H855" i="5"/>
  <c r="G855" i="5"/>
  <c r="F855" i="5"/>
  <c r="E855" i="5"/>
  <c r="D855" i="5"/>
  <c r="C855" i="5"/>
  <c r="H854" i="5"/>
  <c r="G854" i="5"/>
  <c r="F854" i="5"/>
  <c r="E854" i="5"/>
  <c r="D854" i="5"/>
  <c r="C854" i="5"/>
  <c r="H853" i="5"/>
  <c r="G853" i="5"/>
  <c r="F853" i="5"/>
  <c r="E853" i="5"/>
  <c r="D853" i="5"/>
  <c r="C853" i="5"/>
  <c r="H852" i="5"/>
  <c r="G852" i="5"/>
  <c r="F852" i="5"/>
  <c r="E852" i="5"/>
  <c r="D852" i="5"/>
  <c r="C852" i="5"/>
  <c r="H851" i="5"/>
  <c r="G851" i="5"/>
  <c r="F851" i="5"/>
  <c r="E851" i="5"/>
  <c r="D851" i="5"/>
  <c r="C851" i="5"/>
  <c r="H850" i="5"/>
  <c r="G850" i="5"/>
  <c r="F850" i="5"/>
  <c r="E850" i="5"/>
  <c r="D850" i="5"/>
  <c r="C850" i="5"/>
  <c r="H849" i="5"/>
  <c r="G849" i="5"/>
  <c r="F849" i="5"/>
  <c r="E849" i="5"/>
  <c r="D849" i="5"/>
  <c r="C849" i="5"/>
  <c r="H848" i="5"/>
  <c r="G848" i="5"/>
  <c r="F848" i="5"/>
  <c r="E848" i="5"/>
  <c r="D848" i="5"/>
  <c r="C848" i="5"/>
  <c r="H847" i="5"/>
  <c r="G847" i="5"/>
  <c r="F847" i="5"/>
  <c r="E847" i="5"/>
  <c r="D847" i="5"/>
  <c r="C847" i="5"/>
  <c r="H846" i="5"/>
  <c r="G846" i="5"/>
  <c r="F846" i="5"/>
  <c r="E846" i="5"/>
  <c r="D846" i="5"/>
  <c r="C846" i="5"/>
  <c r="H845" i="5"/>
  <c r="G845" i="5"/>
  <c r="F845" i="5"/>
  <c r="E845" i="5"/>
  <c r="D845" i="5"/>
  <c r="C845" i="5"/>
  <c r="H844" i="5"/>
  <c r="G844" i="5"/>
  <c r="F844" i="5"/>
  <c r="E844" i="5"/>
  <c r="D844" i="5"/>
  <c r="C844" i="5"/>
  <c r="H843" i="5"/>
  <c r="G843" i="5"/>
  <c r="F843" i="5"/>
  <c r="E843" i="5"/>
  <c r="D843" i="5"/>
  <c r="C843" i="5"/>
  <c r="H842" i="5"/>
  <c r="G842" i="5"/>
  <c r="F842" i="5"/>
  <c r="E842" i="5"/>
  <c r="D842" i="5"/>
  <c r="C842" i="5"/>
  <c r="H841" i="5"/>
  <c r="G841" i="5"/>
  <c r="F841" i="5"/>
  <c r="E841" i="5"/>
  <c r="D841" i="5"/>
  <c r="C841" i="5"/>
  <c r="H840" i="5"/>
  <c r="G840" i="5"/>
  <c r="F840" i="5"/>
  <c r="E840" i="5"/>
  <c r="D840" i="5"/>
  <c r="C840" i="5"/>
  <c r="H839" i="5"/>
  <c r="G839" i="5"/>
  <c r="F839" i="5"/>
  <c r="E839" i="5"/>
  <c r="D839" i="5"/>
  <c r="C839" i="5"/>
  <c r="H838" i="5"/>
  <c r="G838" i="5"/>
  <c r="F838" i="5"/>
  <c r="E838" i="5"/>
  <c r="D838" i="5"/>
  <c r="C838" i="5"/>
  <c r="H837" i="5"/>
  <c r="G837" i="5"/>
  <c r="F837" i="5"/>
  <c r="E837" i="5"/>
  <c r="D837" i="5"/>
  <c r="C837" i="5"/>
  <c r="H836" i="5"/>
  <c r="G836" i="5"/>
  <c r="F836" i="5"/>
  <c r="E836" i="5"/>
  <c r="D836" i="5"/>
  <c r="C836" i="5"/>
  <c r="H835" i="5"/>
  <c r="G835" i="5"/>
  <c r="F835" i="5"/>
  <c r="E835" i="5"/>
  <c r="D835" i="5"/>
  <c r="C835" i="5"/>
  <c r="H834" i="5"/>
  <c r="G834" i="5"/>
  <c r="F834" i="5"/>
  <c r="E834" i="5"/>
  <c r="D834" i="5"/>
  <c r="C834" i="5"/>
  <c r="H833" i="5"/>
  <c r="G833" i="5"/>
  <c r="F833" i="5"/>
  <c r="E833" i="5"/>
  <c r="D833" i="5"/>
  <c r="C833" i="5"/>
  <c r="H832" i="5"/>
  <c r="G832" i="5"/>
  <c r="F832" i="5"/>
  <c r="E832" i="5"/>
  <c r="D832" i="5"/>
  <c r="C832" i="5"/>
  <c r="H831" i="5"/>
  <c r="G831" i="5"/>
  <c r="F831" i="5"/>
  <c r="E831" i="5"/>
  <c r="D831" i="5"/>
  <c r="C831" i="5"/>
  <c r="H830" i="5"/>
  <c r="G830" i="5"/>
  <c r="F830" i="5"/>
  <c r="E830" i="5"/>
  <c r="D830" i="5"/>
  <c r="C830" i="5"/>
  <c r="H829" i="5"/>
  <c r="G829" i="5"/>
  <c r="F829" i="5"/>
  <c r="E829" i="5"/>
  <c r="D829" i="5"/>
  <c r="C829" i="5"/>
  <c r="H828" i="5"/>
  <c r="G828" i="5"/>
  <c r="F828" i="5"/>
  <c r="E828" i="5"/>
  <c r="D828" i="5"/>
  <c r="C828" i="5"/>
  <c r="H827" i="5"/>
  <c r="G827" i="5"/>
  <c r="F827" i="5"/>
  <c r="E827" i="5"/>
  <c r="D827" i="5"/>
  <c r="C827" i="5"/>
  <c r="H826" i="5"/>
  <c r="G826" i="5"/>
  <c r="F826" i="5"/>
  <c r="E826" i="5"/>
  <c r="D826" i="5"/>
  <c r="C826" i="5"/>
  <c r="H825" i="5"/>
  <c r="G825" i="5"/>
  <c r="F825" i="5"/>
  <c r="E825" i="5"/>
  <c r="D825" i="5"/>
  <c r="C825" i="5"/>
  <c r="H824" i="5"/>
  <c r="G824" i="5"/>
  <c r="F824" i="5"/>
  <c r="E824" i="5"/>
  <c r="D824" i="5"/>
  <c r="C824" i="5"/>
  <c r="H823" i="5"/>
  <c r="G823" i="5"/>
  <c r="F823" i="5"/>
  <c r="E823" i="5"/>
  <c r="D823" i="5"/>
  <c r="C823" i="5"/>
  <c r="H822" i="5"/>
  <c r="G822" i="5"/>
  <c r="F822" i="5"/>
  <c r="E822" i="5"/>
  <c r="D822" i="5"/>
  <c r="C822" i="5"/>
  <c r="H821" i="5"/>
  <c r="G821" i="5"/>
  <c r="F821" i="5"/>
  <c r="E821" i="5"/>
  <c r="D821" i="5"/>
  <c r="C821" i="5"/>
  <c r="H820" i="5"/>
  <c r="G820" i="5"/>
  <c r="F820" i="5"/>
  <c r="E820" i="5"/>
  <c r="D820" i="5"/>
  <c r="C820" i="5"/>
  <c r="H819" i="5"/>
  <c r="G819" i="5"/>
  <c r="F819" i="5"/>
  <c r="E819" i="5"/>
  <c r="D819" i="5"/>
  <c r="C819" i="5"/>
  <c r="H818" i="5"/>
  <c r="G818" i="5"/>
  <c r="F818" i="5"/>
  <c r="E818" i="5"/>
  <c r="D818" i="5"/>
  <c r="C818" i="5"/>
  <c r="H817" i="5"/>
  <c r="G817" i="5"/>
  <c r="F817" i="5"/>
  <c r="E817" i="5"/>
  <c r="D817" i="5"/>
  <c r="C817" i="5"/>
  <c r="H816" i="5"/>
  <c r="G816" i="5"/>
  <c r="F816" i="5"/>
  <c r="E816" i="5"/>
  <c r="D816" i="5"/>
  <c r="C816" i="5"/>
  <c r="H815" i="5"/>
  <c r="G815" i="5"/>
  <c r="F815" i="5"/>
  <c r="E815" i="5"/>
  <c r="D815" i="5"/>
  <c r="C815" i="5"/>
  <c r="H814" i="5"/>
  <c r="G814" i="5"/>
  <c r="F814" i="5"/>
  <c r="E814" i="5"/>
  <c r="D814" i="5"/>
  <c r="C814" i="5"/>
  <c r="H813" i="5"/>
  <c r="G813" i="5"/>
  <c r="F813" i="5"/>
  <c r="E813" i="5"/>
  <c r="D813" i="5"/>
  <c r="C813" i="5"/>
  <c r="H812" i="5"/>
  <c r="G812" i="5"/>
  <c r="F812" i="5"/>
  <c r="E812" i="5"/>
  <c r="D812" i="5"/>
  <c r="C812" i="5"/>
  <c r="H811" i="5"/>
  <c r="G811" i="5"/>
  <c r="F811" i="5"/>
  <c r="E811" i="5"/>
  <c r="D811" i="5"/>
  <c r="C811" i="5"/>
  <c r="H810" i="5"/>
  <c r="G810" i="5"/>
  <c r="F810" i="5"/>
  <c r="E810" i="5"/>
  <c r="D810" i="5"/>
  <c r="C810" i="5"/>
  <c r="H809" i="5"/>
  <c r="G809" i="5"/>
  <c r="F809" i="5"/>
  <c r="E809" i="5"/>
  <c r="D809" i="5"/>
  <c r="C809" i="5"/>
  <c r="H808" i="5"/>
  <c r="G808" i="5"/>
  <c r="F808" i="5"/>
  <c r="E808" i="5"/>
  <c r="D808" i="5"/>
  <c r="C808" i="5"/>
  <c r="H807" i="5"/>
  <c r="G807" i="5"/>
  <c r="F807" i="5"/>
  <c r="E807" i="5"/>
  <c r="D807" i="5"/>
  <c r="C807" i="5"/>
  <c r="H806" i="5"/>
  <c r="G806" i="5"/>
  <c r="F806" i="5"/>
  <c r="E806" i="5"/>
  <c r="D806" i="5"/>
  <c r="C806" i="5"/>
  <c r="H805" i="5"/>
  <c r="G805" i="5"/>
  <c r="F805" i="5"/>
  <c r="E805" i="5"/>
  <c r="D805" i="5"/>
  <c r="C805" i="5"/>
  <c r="H804" i="5"/>
  <c r="G804" i="5"/>
  <c r="F804" i="5"/>
  <c r="E804" i="5"/>
  <c r="D804" i="5"/>
  <c r="C804" i="5"/>
  <c r="H803" i="5"/>
  <c r="G803" i="5"/>
  <c r="F803" i="5"/>
  <c r="E803" i="5"/>
  <c r="D803" i="5"/>
  <c r="C803" i="5"/>
  <c r="H802" i="5"/>
  <c r="G802" i="5"/>
  <c r="F802" i="5"/>
  <c r="E802" i="5"/>
  <c r="D802" i="5"/>
  <c r="C802" i="5"/>
  <c r="H801" i="5"/>
  <c r="G801" i="5"/>
  <c r="F801" i="5"/>
  <c r="E801" i="5"/>
  <c r="D801" i="5"/>
  <c r="C801" i="5"/>
  <c r="H800" i="5"/>
  <c r="G800" i="5"/>
  <c r="F800" i="5"/>
  <c r="E800" i="5"/>
  <c r="D800" i="5"/>
  <c r="C800" i="5"/>
  <c r="H799" i="5"/>
  <c r="G799" i="5"/>
  <c r="F799" i="5"/>
  <c r="E799" i="5"/>
  <c r="D799" i="5"/>
  <c r="C799" i="5"/>
  <c r="H798" i="5"/>
  <c r="G798" i="5"/>
  <c r="F798" i="5"/>
  <c r="E798" i="5"/>
  <c r="D798" i="5"/>
  <c r="C798" i="5"/>
  <c r="H797" i="5"/>
  <c r="G797" i="5"/>
  <c r="F797" i="5"/>
  <c r="E797" i="5"/>
  <c r="D797" i="5"/>
  <c r="C797" i="5"/>
  <c r="H796" i="5"/>
  <c r="G796" i="5"/>
  <c r="F796" i="5"/>
  <c r="E796" i="5"/>
  <c r="D796" i="5"/>
  <c r="C796" i="5"/>
  <c r="H795" i="5"/>
  <c r="G795" i="5"/>
  <c r="F795" i="5"/>
  <c r="E795" i="5"/>
  <c r="D795" i="5"/>
  <c r="C795" i="5"/>
  <c r="H794" i="5"/>
  <c r="G794" i="5"/>
  <c r="F794" i="5"/>
  <c r="E794" i="5"/>
  <c r="D794" i="5"/>
  <c r="C794" i="5"/>
  <c r="H793" i="5"/>
  <c r="G793" i="5"/>
  <c r="F793" i="5"/>
  <c r="E793" i="5"/>
  <c r="D793" i="5"/>
  <c r="C793" i="5"/>
  <c r="H792" i="5"/>
  <c r="G792" i="5"/>
  <c r="F792" i="5"/>
  <c r="E792" i="5"/>
  <c r="D792" i="5"/>
  <c r="C792" i="5"/>
  <c r="H791" i="5"/>
  <c r="G791" i="5"/>
  <c r="F791" i="5"/>
  <c r="E791" i="5"/>
  <c r="D791" i="5"/>
  <c r="C791" i="5"/>
  <c r="H790" i="5"/>
  <c r="G790" i="5"/>
  <c r="F790" i="5"/>
  <c r="E790" i="5"/>
  <c r="D790" i="5"/>
  <c r="C790" i="5"/>
  <c r="H789" i="5"/>
  <c r="G789" i="5"/>
  <c r="F789" i="5"/>
  <c r="E789" i="5"/>
  <c r="D789" i="5"/>
  <c r="C789" i="5"/>
  <c r="H788" i="5"/>
  <c r="G788" i="5"/>
  <c r="F788" i="5"/>
  <c r="E788" i="5"/>
  <c r="D788" i="5"/>
  <c r="C788" i="5"/>
  <c r="H787" i="5"/>
  <c r="G787" i="5"/>
  <c r="F787" i="5"/>
  <c r="E787" i="5"/>
  <c r="D787" i="5"/>
  <c r="C787" i="5"/>
  <c r="H786" i="5"/>
  <c r="H21" i="84" s="1"/>
  <c r="G786" i="5"/>
  <c r="G21" i="84" s="1"/>
  <c r="F786" i="5"/>
  <c r="F21" i="84" s="1"/>
  <c r="E786" i="5"/>
  <c r="E21" i="84" s="1"/>
  <c r="D786" i="5"/>
  <c r="D21" i="84" s="1"/>
  <c r="C786" i="5"/>
  <c r="C21" i="84" s="1"/>
  <c r="H785" i="5"/>
  <c r="G785" i="5"/>
  <c r="F785" i="5"/>
  <c r="E785" i="5"/>
  <c r="D785" i="5"/>
  <c r="C785" i="5"/>
  <c r="H784" i="5"/>
  <c r="G784" i="5"/>
  <c r="F784" i="5"/>
  <c r="E784" i="5"/>
  <c r="D784" i="5"/>
  <c r="C784" i="5"/>
  <c r="H783" i="5"/>
  <c r="G783" i="5"/>
  <c r="F783" i="5"/>
  <c r="E783" i="5"/>
  <c r="D783" i="5"/>
  <c r="C783" i="5"/>
  <c r="H782" i="5"/>
  <c r="G782" i="5"/>
  <c r="F782" i="5"/>
  <c r="E782" i="5"/>
  <c r="D782" i="5"/>
  <c r="C782" i="5"/>
  <c r="H781" i="5"/>
  <c r="G781" i="5"/>
  <c r="F781" i="5"/>
  <c r="E781" i="5"/>
  <c r="D781" i="5"/>
  <c r="C781" i="5"/>
  <c r="H780" i="5"/>
  <c r="H22" i="84" s="1"/>
  <c r="G780" i="5"/>
  <c r="G22" i="84" s="1"/>
  <c r="F780" i="5"/>
  <c r="F22" i="84" s="1"/>
  <c r="E780" i="5"/>
  <c r="E22" i="84" s="1"/>
  <c r="D780" i="5"/>
  <c r="D22" i="84" s="1"/>
  <c r="C780" i="5"/>
  <c r="C22" i="84" s="1"/>
  <c r="H779" i="5"/>
  <c r="G779" i="5"/>
  <c r="F779" i="5"/>
  <c r="E779" i="5"/>
  <c r="D779" i="5"/>
  <c r="C779" i="5"/>
  <c r="H778" i="5"/>
  <c r="G778" i="5"/>
  <c r="F778" i="5"/>
  <c r="E778" i="5"/>
  <c r="D778" i="5"/>
  <c r="C778" i="5"/>
  <c r="H777" i="5"/>
  <c r="G777" i="5"/>
  <c r="F777" i="5"/>
  <c r="E777" i="5"/>
  <c r="D777" i="5"/>
  <c r="C777" i="5"/>
  <c r="H776" i="5"/>
  <c r="G776" i="5"/>
  <c r="F776" i="5"/>
  <c r="E776" i="5"/>
  <c r="D776" i="5"/>
  <c r="C776" i="5"/>
  <c r="H775" i="5"/>
  <c r="H39" i="85" s="1"/>
  <c r="G775" i="5"/>
  <c r="G39" i="85" s="1"/>
  <c r="F775" i="5"/>
  <c r="F39" i="85" s="1"/>
  <c r="E775" i="5"/>
  <c r="E39" i="85" s="1"/>
  <c r="D775" i="5"/>
  <c r="D39" i="85" s="1"/>
  <c r="C775" i="5"/>
  <c r="C39" i="85" s="1"/>
  <c r="H774" i="5"/>
  <c r="G774" i="5"/>
  <c r="F774" i="5"/>
  <c r="E774" i="5"/>
  <c r="D774" i="5"/>
  <c r="C774" i="5"/>
  <c r="H773" i="5"/>
  <c r="G773" i="5"/>
  <c r="F773" i="5"/>
  <c r="E773" i="5"/>
  <c r="D773" i="5"/>
  <c r="C773" i="5"/>
  <c r="H772" i="5"/>
  <c r="G772" i="5"/>
  <c r="F772" i="5"/>
  <c r="E772" i="5"/>
  <c r="D772" i="5"/>
  <c r="C772" i="5"/>
  <c r="H771" i="5"/>
  <c r="G771" i="5"/>
  <c r="F771" i="5"/>
  <c r="E771" i="5"/>
  <c r="D771" i="5"/>
  <c r="C771" i="5"/>
  <c r="H770" i="5"/>
  <c r="G770" i="5"/>
  <c r="F770" i="5"/>
  <c r="E770" i="5"/>
  <c r="D770" i="5"/>
  <c r="C770" i="5"/>
  <c r="H769" i="5"/>
  <c r="G769" i="5"/>
  <c r="F769" i="5"/>
  <c r="E769" i="5"/>
  <c r="D769" i="5"/>
  <c r="C769" i="5"/>
  <c r="H768" i="5"/>
  <c r="G768" i="5"/>
  <c r="F768" i="5"/>
  <c r="E768" i="5"/>
  <c r="D768" i="5"/>
  <c r="C768" i="5"/>
  <c r="H767" i="5"/>
  <c r="G767" i="5"/>
  <c r="F767" i="5"/>
  <c r="E767" i="5"/>
  <c r="D767" i="5"/>
  <c r="C767" i="5"/>
  <c r="H766" i="5"/>
  <c r="G766" i="5"/>
  <c r="F766" i="5"/>
  <c r="E766" i="5"/>
  <c r="D766" i="5"/>
  <c r="C766" i="5"/>
  <c r="H765" i="5"/>
  <c r="G765" i="5"/>
  <c r="F765" i="5"/>
  <c r="E765" i="5"/>
  <c r="D765" i="5"/>
  <c r="C765" i="5"/>
  <c r="H764" i="5"/>
  <c r="G764" i="5"/>
  <c r="F764" i="5"/>
  <c r="E764" i="5"/>
  <c r="D764" i="5"/>
  <c r="C764" i="5"/>
  <c r="H763" i="5"/>
  <c r="G763" i="5"/>
  <c r="F763" i="5"/>
  <c r="E763" i="5"/>
  <c r="D763" i="5"/>
  <c r="C763" i="5"/>
  <c r="H762" i="5"/>
  <c r="G762" i="5"/>
  <c r="F762" i="5"/>
  <c r="E762" i="5"/>
  <c r="D762" i="5"/>
  <c r="C762" i="5"/>
  <c r="H761" i="5"/>
  <c r="G761" i="5"/>
  <c r="F761" i="5"/>
  <c r="E761" i="5"/>
  <c r="D761" i="5"/>
  <c r="C761" i="5"/>
  <c r="H760" i="5"/>
  <c r="G760" i="5"/>
  <c r="F760" i="5"/>
  <c r="E760" i="5"/>
  <c r="D760" i="5"/>
  <c r="C760" i="5"/>
  <c r="H759" i="5"/>
  <c r="G759" i="5"/>
  <c r="F759" i="5"/>
  <c r="E759" i="5"/>
  <c r="D759" i="5"/>
  <c r="C759" i="5"/>
  <c r="H758" i="5"/>
  <c r="G758" i="5"/>
  <c r="F758" i="5"/>
  <c r="E758" i="5"/>
  <c r="D758" i="5"/>
  <c r="C758" i="5"/>
  <c r="H757" i="5"/>
  <c r="G757" i="5"/>
  <c r="F757" i="5"/>
  <c r="E757" i="5"/>
  <c r="D757" i="5"/>
  <c r="C757" i="5"/>
  <c r="H756" i="5"/>
  <c r="G756" i="5"/>
  <c r="F756" i="5"/>
  <c r="E756" i="5"/>
  <c r="D756" i="5"/>
  <c r="C756" i="5"/>
  <c r="H755" i="5"/>
  <c r="G755" i="5"/>
  <c r="F755" i="5"/>
  <c r="E755" i="5"/>
  <c r="D755" i="5"/>
  <c r="C755" i="5"/>
  <c r="H754" i="5"/>
  <c r="G754" i="5"/>
  <c r="F754" i="5"/>
  <c r="E754" i="5"/>
  <c r="D754" i="5"/>
  <c r="C754" i="5"/>
  <c r="H753" i="5"/>
  <c r="G753" i="5"/>
  <c r="F753" i="5"/>
  <c r="E753" i="5"/>
  <c r="D753" i="5"/>
  <c r="C753" i="5"/>
  <c r="H752" i="5"/>
  <c r="G752" i="5"/>
  <c r="F752" i="5"/>
  <c r="E752" i="5"/>
  <c r="D752" i="5"/>
  <c r="C752" i="5"/>
  <c r="H751" i="5"/>
  <c r="G751" i="5"/>
  <c r="F751" i="5"/>
  <c r="E751" i="5"/>
  <c r="D751" i="5"/>
  <c r="C751" i="5"/>
  <c r="H750" i="5"/>
  <c r="G750" i="5"/>
  <c r="F750" i="5"/>
  <c r="E750" i="5"/>
  <c r="D750" i="5"/>
  <c r="C750" i="5"/>
  <c r="H749" i="5"/>
  <c r="G749" i="5"/>
  <c r="F749" i="5"/>
  <c r="E749" i="5"/>
  <c r="D749" i="5"/>
  <c r="C749" i="5"/>
  <c r="H748" i="5"/>
  <c r="G748" i="5"/>
  <c r="F748" i="5"/>
  <c r="E748" i="5"/>
  <c r="D748" i="5"/>
  <c r="C748" i="5"/>
  <c r="H747" i="5"/>
  <c r="G747" i="5"/>
  <c r="F747" i="5"/>
  <c r="E747" i="5"/>
  <c r="D747" i="5"/>
  <c r="C747" i="5"/>
  <c r="H746" i="5"/>
  <c r="G746" i="5"/>
  <c r="F746" i="5"/>
  <c r="E746" i="5"/>
  <c r="D746" i="5"/>
  <c r="C746" i="5"/>
  <c r="H745" i="5"/>
  <c r="G745" i="5"/>
  <c r="F745" i="5"/>
  <c r="E745" i="5"/>
  <c r="D745" i="5"/>
  <c r="C745" i="5"/>
  <c r="H744" i="5"/>
  <c r="G744" i="5"/>
  <c r="F744" i="5"/>
  <c r="E744" i="5"/>
  <c r="D744" i="5"/>
  <c r="C744" i="5"/>
  <c r="H743" i="5"/>
  <c r="G743" i="5"/>
  <c r="F743" i="5"/>
  <c r="E743" i="5"/>
  <c r="D743" i="5"/>
  <c r="C743" i="5"/>
  <c r="H742" i="5"/>
  <c r="G742" i="5"/>
  <c r="F742" i="5"/>
  <c r="E742" i="5"/>
  <c r="D742" i="5"/>
  <c r="C742" i="5"/>
  <c r="H741" i="5"/>
  <c r="G741" i="5"/>
  <c r="F741" i="5"/>
  <c r="E741" i="5"/>
  <c r="D741" i="5"/>
  <c r="C741" i="5"/>
  <c r="H740" i="5"/>
  <c r="G740" i="5"/>
  <c r="F740" i="5"/>
  <c r="E740" i="5"/>
  <c r="D740" i="5"/>
  <c r="C740" i="5"/>
  <c r="H739" i="5"/>
  <c r="G739" i="5"/>
  <c r="F739" i="5"/>
  <c r="E739" i="5"/>
  <c r="D739" i="5"/>
  <c r="C739" i="5"/>
  <c r="H738" i="5"/>
  <c r="G738" i="5"/>
  <c r="F738" i="5"/>
  <c r="E738" i="5"/>
  <c r="D738" i="5"/>
  <c r="C738" i="5"/>
  <c r="H737" i="5"/>
  <c r="G737" i="5"/>
  <c r="F737" i="5"/>
  <c r="E737" i="5"/>
  <c r="D737" i="5"/>
  <c r="C737" i="5"/>
  <c r="H736" i="5"/>
  <c r="G736" i="5"/>
  <c r="F736" i="5"/>
  <c r="E736" i="5"/>
  <c r="D736" i="5"/>
  <c r="C736" i="5"/>
  <c r="H735" i="5"/>
  <c r="G735" i="5"/>
  <c r="F735" i="5"/>
  <c r="E735" i="5"/>
  <c r="D735" i="5"/>
  <c r="C735" i="5"/>
  <c r="H734" i="5"/>
  <c r="G734" i="5"/>
  <c r="F734" i="5"/>
  <c r="E734" i="5"/>
  <c r="D734" i="5"/>
  <c r="C734" i="5"/>
  <c r="H733" i="5"/>
  <c r="G733" i="5"/>
  <c r="F733" i="5"/>
  <c r="E733" i="5"/>
  <c r="D733" i="5"/>
  <c r="C733" i="5"/>
  <c r="H732" i="5"/>
  <c r="G732" i="5"/>
  <c r="F732" i="5"/>
  <c r="E732" i="5"/>
  <c r="D732" i="5"/>
  <c r="C732" i="5"/>
  <c r="H731" i="5"/>
  <c r="G731" i="5"/>
  <c r="F731" i="5"/>
  <c r="E731" i="5"/>
  <c r="D731" i="5"/>
  <c r="C731" i="5"/>
  <c r="H730" i="5"/>
  <c r="G730" i="5"/>
  <c r="F730" i="5"/>
  <c r="E730" i="5"/>
  <c r="D730" i="5"/>
  <c r="C730" i="5"/>
  <c r="H729" i="5"/>
  <c r="G729" i="5"/>
  <c r="F729" i="5"/>
  <c r="E729" i="5"/>
  <c r="D729" i="5"/>
  <c r="C729" i="5"/>
  <c r="H728" i="5"/>
  <c r="G728" i="5"/>
  <c r="F728" i="5"/>
  <c r="E728" i="5"/>
  <c r="D728" i="5"/>
  <c r="C728" i="5"/>
  <c r="H727" i="5"/>
  <c r="G727" i="5"/>
  <c r="F727" i="5"/>
  <c r="E727" i="5"/>
  <c r="D727" i="5"/>
  <c r="C727" i="5"/>
  <c r="H726" i="5"/>
  <c r="G726" i="5"/>
  <c r="F726" i="5"/>
  <c r="E726" i="5"/>
  <c r="D726" i="5"/>
  <c r="C726" i="5"/>
  <c r="H725" i="5"/>
  <c r="G725" i="5"/>
  <c r="F725" i="5"/>
  <c r="E725" i="5"/>
  <c r="D725" i="5"/>
  <c r="C725" i="5"/>
  <c r="H724" i="5"/>
  <c r="G724" i="5"/>
  <c r="F724" i="5"/>
  <c r="E724" i="5"/>
  <c r="D724" i="5"/>
  <c r="C724" i="5"/>
  <c r="H723" i="5"/>
  <c r="G723" i="5"/>
  <c r="F723" i="5"/>
  <c r="E723" i="5"/>
  <c r="D723" i="5"/>
  <c r="C723" i="5"/>
  <c r="H722" i="5"/>
  <c r="G722" i="5"/>
  <c r="F722" i="5"/>
  <c r="E722" i="5"/>
  <c r="D722" i="5"/>
  <c r="C722" i="5"/>
  <c r="H721" i="5"/>
  <c r="G721" i="5"/>
  <c r="F721" i="5"/>
  <c r="E721" i="5"/>
  <c r="D721" i="5"/>
  <c r="C721" i="5"/>
  <c r="H720" i="5"/>
  <c r="G720" i="5"/>
  <c r="F720" i="5"/>
  <c r="E720" i="5"/>
  <c r="D720" i="5"/>
  <c r="C720" i="5"/>
  <c r="H719" i="5"/>
  <c r="G719" i="5"/>
  <c r="F719" i="5"/>
  <c r="E719" i="5"/>
  <c r="D719" i="5"/>
  <c r="C719" i="5"/>
  <c r="H718" i="5"/>
  <c r="G718" i="5"/>
  <c r="F718" i="5"/>
  <c r="E718" i="5"/>
  <c r="D718" i="5"/>
  <c r="C718" i="5"/>
  <c r="H717" i="5"/>
  <c r="G717" i="5"/>
  <c r="F717" i="5"/>
  <c r="E717" i="5"/>
  <c r="D717" i="5"/>
  <c r="C717" i="5"/>
  <c r="H716" i="5"/>
  <c r="G716" i="5"/>
  <c r="F716" i="5"/>
  <c r="E716" i="5"/>
  <c r="D716" i="5"/>
  <c r="C716" i="5"/>
  <c r="H715" i="5"/>
  <c r="G715" i="5"/>
  <c r="F715" i="5"/>
  <c r="E715" i="5"/>
  <c r="D715" i="5"/>
  <c r="C715" i="5"/>
  <c r="H714" i="5"/>
  <c r="G714" i="5"/>
  <c r="F714" i="5"/>
  <c r="E714" i="5"/>
  <c r="D714" i="5"/>
  <c r="C714" i="5"/>
  <c r="H713" i="5"/>
  <c r="G713" i="5"/>
  <c r="F713" i="5"/>
  <c r="E713" i="5"/>
  <c r="D713" i="5"/>
  <c r="C713" i="5"/>
  <c r="H712" i="5"/>
  <c r="G712" i="5"/>
  <c r="F712" i="5"/>
  <c r="E712" i="5"/>
  <c r="D712" i="5"/>
  <c r="C712" i="5"/>
  <c r="H711" i="5"/>
  <c r="G711" i="5"/>
  <c r="F711" i="5"/>
  <c r="E711" i="5"/>
  <c r="D711" i="5"/>
  <c r="C711" i="5"/>
  <c r="H710" i="5"/>
  <c r="G710" i="5"/>
  <c r="F710" i="5"/>
  <c r="E710" i="5"/>
  <c r="D710" i="5"/>
  <c r="C710" i="5"/>
  <c r="H709" i="5"/>
  <c r="G709" i="5"/>
  <c r="F709" i="5"/>
  <c r="E709" i="5"/>
  <c r="D709" i="5"/>
  <c r="C709" i="5"/>
  <c r="H708" i="5"/>
  <c r="G708" i="5"/>
  <c r="F708" i="5"/>
  <c r="E708" i="5"/>
  <c r="D708" i="5"/>
  <c r="C708" i="5"/>
  <c r="H707" i="5"/>
  <c r="G707" i="5"/>
  <c r="F707" i="5"/>
  <c r="E707" i="5"/>
  <c r="D707" i="5"/>
  <c r="C707" i="5"/>
  <c r="H706" i="5"/>
  <c r="G706" i="5"/>
  <c r="F706" i="5"/>
  <c r="E706" i="5"/>
  <c r="D706" i="5"/>
  <c r="C706" i="5"/>
  <c r="H705" i="5"/>
  <c r="G705" i="5"/>
  <c r="F705" i="5"/>
  <c r="E705" i="5"/>
  <c r="D705" i="5"/>
  <c r="C705" i="5"/>
  <c r="H704" i="5"/>
  <c r="G704" i="5"/>
  <c r="F704" i="5"/>
  <c r="E704" i="5"/>
  <c r="D704" i="5"/>
  <c r="C704" i="5"/>
  <c r="H703" i="5"/>
  <c r="G703" i="5"/>
  <c r="F703" i="5"/>
  <c r="E703" i="5"/>
  <c r="D703" i="5"/>
  <c r="C703" i="5"/>
  <c r="H702" i="5"/>
  <c r="G702" i="5"/>
  <c r="F702" i="5"/>
  <c r="E702" i="5"/>
  <c r="D702" i="5"/>
  <c r="C702" i="5"/>
  <c r="H701" i="5"/>
  <c r="G701" i="5"/>
  <c r="F701" i="5"/>
  <c r="E701" i="5"/>
  <c r="D701" i="5"/>
  <c r="C701" i="5"/>
  <c r="H700" i="5"/>
  <c r="G700" i="5"/>
  <c r="F700" i="5"/>
  <c r="E700" i="5"/>
  <c r="D700" i="5"/>
  <c r="C700" i="5"/>
  <c r="H699" i="5"/>
  <c r="G699" i="5"/>
  <c r="F699" i="5"/>
  <c r="E699" i="5"/>
  <c r="D699" i="5"/>
  <c r="C699" i="5"/>
  <c r="H698" i="5"/>
  <c r="G698" i="5"/>
  <c r="F698" i="5"/>
  <c r="E698" i="5"/>
  <c r="D698" i="5"/>
  <c r="C698" i="5"/>
  <c r="H697" i="5"/>
  <c r="G697" i="5"/>
  <c r="F697" i="5"/>
  <c r="E697" i="5"/>
  <c r="D697" i="5"/>
  <c r="C697" i="5"/>
  <c r="H696" i="5"/>
  <c r="G696" i="5"/>
  <c r="F696" i="5"/>
  <c r="E696" i="5"/>
  <c r="D696" i="5"/>
  <c r="C696" i="5"/>
  <c r="H695" i="5"/>
  <c r="G695" i="5"/>
  <c r="F695" i="5"/>
  <c r="E695" i="5"/>
  <c r="D695" i="5"/>
  <c r="C695" i="5"/>
  <c r="H694" i="5"/>
  <c r="G694" i="5"/>
  <c r="F694" i="5"/>
  <c r="E694" i="5"/>
  <c r="D694" i="5"/>
  <c r="C694" i="5"/>
  <c r="H693" i="5"/>
  <c r="G693" i="5"/>
  <c r="F693" i="5"/>
  <c r="E693" i="5"/>
  <c r="D693" i="5"/>
  <c r="C693" i="5"/>
  <c r="H692" i="5"/>
  <c r="G692" i="5"/>
  <c r="F692" i="5"/>
  <c r="E692" i="5"/>
  <c r="D692" i="5"/>
  <c r="C692" i="5"/>
  <c r="H691" i="5"/>
  <c r="G691" i="5"/>
  <c r="F691" i="5"/>
  <c r="E691" i="5"/>
  <c r="D691" i="5"/>
  <c r="C691" i="5"/>
  <c r="H690" i="5"/>
  <c r="G690" i="5"/>
  <c r="F690" i="5"/>
  <c r="E690" i="5"/>
  <c r="D690" i="5"/>
  <c r="C690" i="5"/>
  <c r="H689" i="5"/>
  <c r="G689" i="5"/>
  <c r="F689" i="5"/>
  <c r="E689" i="5"/>
  <c r="D689" i="5"/>
  <c r="C689" i="5"/>
  <c r="H688" i="5"/>
  <c r="G688" i="5"/>
  <c r="F688" i="5"/>
  <c r="E688" i="5"/>
  <c r="D688" i="5"/>
  <c r="C688" i="5"/>
  <c r="H687" i="5"/>
  <c r="G687" i="5"/>
  <c r="F687" i="5"/>
  <c r="E687" i="5"/>
  <c r="D687" i="5"/>
  <c r="C687" i="5"/>
  <c r="H686" i="5"/>
  <c r="G686" i="5"/>
  <c r="F686" i="5"/>
  <c r="E686" i="5"/>
  <c r="D686" i="5"/>
  <c r="C686" i="5"/>
  <c r="H685" i="5"/>
  <c r="G685" i="5"/>
  <c r="F685" i="5"/>
  <c r="E685" i="5"/>
  <c r="D685" i="5"/>
  <c r="C685" i="5"/>
  <c r="H684" i="5"/>
  <c r="G684" i="5"/>
  <c r="F684" i="5"/>
  <c r="E684" i="5"/>
  <c r="D684" i="5"/>
  <c r="C684" i="5"/>
  <c r="H683" i="5"/>
  <c r="G683" i="5"/>
  <c r="F683" i="5"/>
  <c r="E683" i="5"/>
  <c r="D683" i="5"/>
  <c r="C683" i="5"/>
  <c r="H682" i="5"/>
  <c r="G682" i="5"/>
  <c r="F682" i="5"/>
  <c r="E682" i="5"/>
  <c r="D682" i="5"/>
  <c r="C682" i="5"/>
  <c r="H681" i="5"/>
  <c r="G681" i="5"/>
  <c r="F681" i="5"/>
  <c r="E681" i="5"/>
  <c r="D681" i="5"/>
  <c r="C681" i="5"/>
  <c r="H680" i="5"/>
  <c r="G680" i="5"/>
  <c r="F680" i="5"/>
  <c r="E680" i="5"/>
  <c r="D680" i="5"/>
  <c r="C680" i="5"/>
  <c r="H679" i="5"/>
  <c r="G679" i="5"/>
  <c r="F679" i="5"/>
  <c r="E679" i="5"/>
  <c r="D679" i="5"/>
  <c r="C679" i="5"/>
  <c r="H678" i="5"/>
  <c r="G678" i="5"/>
  <c r="F678" i="5"/>
  <c r="E678" i="5"/>
  <c r="D678" i="5"/>
  <c r="C678" i="5"/>
  <c r="H677" i="5"/>
  <c r="G677" i="5"/>
  <c r="F677" i="5"/>
  <c r="E677" i="5"/>
  <c r="D677" i="5"/>
  <c r="C677" i="5"/>
  <c r="H676" i="5"/>
  <c r="G676" i="5"/>
  <c r="F676" i="5"/>
  <c r="E676" i="5"/>
  <c r="D676" i="5"/>
  <c r="C676" i="5"/>
  <c r="H675" i="5"/>
  <c r="G675" i="5"/>
  <c r="F675" i="5"/>
  <c r="E675" i="5"/>
  <c r="D675" i="5"/>
  <c r="C675" i="5"/>
  <c r="H674" i="5"/>
  <c r="G674" i="5"/>
  <c r="F674" i="5"/>
  <c r="E674" i="5"/>
  <c r="D674" i="5"/>
  <c r="C674" i="5"/>
  <c r="H673" i="5"/>
  <c r="G673" i="5"/>
  <c r="F673" i="5"/>
  <c r="E673" i="5"/>
  <c r="D673" i="5"/>
  <c r="C673" i="5"/>
  <c r="H672" i="5"/>
  <c r="G672" i="5"/>
  <c r="F672" i="5"/>
  <c r="E672" i="5"/>
  <c r="D672" i="5"/>
  <c r="C672" i="5"/>
  <c r="H671" i="5"/>
  <c r="G671" i="5"/>
  <c r="F671" i="5"/>
  <c r="E671" i="5"/>
  <c r="D671" i="5"/>
  <c r="C671" i="5"/>
  <c r="H670" i="5"/>
  <c r="G670" i="5"/>
  <c r="F670" i="5"/>
  <c r="E670" i="5"/>
  <c r="D670" i="5"/>
  <c r="C670" i="5"/>
  <c r="H669" i="5"/>
  <c r="G669" i="5"/>
  <c r="F669" i="5"/>
  <c r="E669" i="5"/>
  <c r="D669" i="5"/>
  <c r="C669" i="5"/>
  <c r="H668" i="5"/>
  <c r="G668" i="5"/>
  <c r="F668" i="5"/>
  <c r="E668" i="5"/>
  <c r="D668" i="5"/>
  <c r="C668" i="5"/>
  <c r="H667" i="5"/>
  <c r="G667" i="5"/>
  <c r="F667" i="5"/>
  <c r="E667" i="5"/>
  <c r="D667" i="5"/>
  <c r="C667" i="5"/>
  <c r="H666" i="5"/>
  <c r="G666" i="5"/>
  <c r="F666" i="5"/>
  <c r="E666" i="5"/>
  <c r="D666" i="5"/>
  <c r="C666" i="5"/>
  <c r="H665" i="5"/>
  <c r="G665" i="5"/>
  <c r="F665" i="5"/>
  <c r="E665" i="5"/>
  <c r="D665" i="5"/>
  <c r="C665" i="5"/>
  <c r="H664" i="5"/>
  <c r="G664" i="5"/>
  <c r="F664" i="5"/>
  <c r="E664" i="5"/>
  <c r="D664" i="5"/>
  <c r="C664" i="5"/>
  <c r="H663" i="5"/>
  <c r="G663" i="5"/>
  <c r="F663" i="5"/>
  <c r="E663" i="5"/>
  <c r="D663" i="5"/>
  <c r="C663" i="5"/>
  <c r="H662" i="5"/>
  <c r="G662" i="5"/>
  <c r="F662" i="5"/>
  <c r="E662" i="5"/>
  <c r="D662" i="5"/>
  <c r="C662" i="5"/>
  <c r="H661" i="5"/>
  <c r="G661" i="5"/>
  <c r="F661" i="5"/>
  <c r="E661" i="5"/>
  <c r="D661" i="5"/>
  <c r="C661" i="5"/>
  <c r="H660" i="5"/>
  <c r="G660" i="5"/>
  <c r="F660" i="5"/>
  <c r="E660" i="5"/>
  <c r="D660" i="5"/>
  <c r="C660" i="5"/>
  <c r="H659" i="5"/>
  <c r="G659" i="5"/>
  <c r="F659" i="5"/>
  <c r="E659" i="5"/>
  <c r="D659" i="5"/>
  <c r="C659" i="5"/>
  <c r="H658" i="5"/>
  <c r="G658" i="5"/>
  <c r="F658" i="5"/>
  <c r="E658" i="5"/>
  <c r="D658" i="5"/>
  <c r="C658" i="5"/>
  <c r="H657" i="5"/>
  <c r="G657" i="5"/>
  <c r="F657" i="5"/>
  <c r="E657" i="5"/>
  <c r="D657" i="5"/>
  <c r="C657" i="5"/>
  <c r="H656" i="5"/>
  <c r="G656" i="5"/>
  <c r="F656" i="5"/>
  <c r="E656" i="5"/>
  <c r="D656" i="5"/>
  <c r="C656" i="5"/>
  <c r="H655" i="5"/>
  <c r="G655" i="5"/>
  <c r="F655" i="5"/>
  <c r="E655" i="5"/>
  <c r="D655" i="5"/>
  <c r="C655" i="5"/>
  <c r="H654" i="5"/>
  <c r="G654" i="5"/>
  <c r="F654" i="5"/>
  <c r="E654" i="5"/>
  <c r="D654" i="5"/>
  <c r="C654" i="5"/>
  <c r="H653" i="5"/>
  <c r="G653" i="5"/>
  <c r="F653" i="5"/>
  <c r="E653" i="5"/>
  <c r="D653" i="5"/>
  <c r="C653" i="5"/>
  <c r="H652" i="5"/>
  <c r="G652" i="5"/>
  <c r="F652" i="5"/>
  <c r="E652" i="5"/>
  <c r="D652" i="5"/>
  <c r="C652" i="5"/>
  <c r="H651" i="5"/>
  <c r="G651" i="5"/>
  <c r="F651" i="5"/>
  <c r="E651" i="5"/>
  <c r="D651" i="5"/>
  <c r="C651" i="5"/>
  <c r="H650" i="5"/>
  <c r="G650" i="5"/>
  <c r="F650" i="5"/>
  <c r="E650" i="5"/>
  <c r="D650" i="5"/>
  <c r="C650" i="5"/>
  <c r="H649" i="5"/>
  <c r="G649" i="5"/>
  <c r="F649" i="5"/>
  <c r="E649" i="5"/>
  <c r="D649" i="5"/>
  <c r="C649" i="5"/>
  <c r="H648" i="5"/>
  <c r="G648" i="5"/>
  <c r="F648" i="5"/>
  <c r="E648" i="5"/>
  <c r="D648" i="5"/>
  <c r="C648" i="5"/>
  <c r="H647" i="5"/>
  <c r="G647" i="5"/>
  <c r="F647" i="5"/>
  <c r="E647" i="5"/>
  <c r="D647" i="5"/>
  <c r="C647" i="5"/>
  <c r="H646" i="5"/>
  <c r="G646" i="5"/>
  <c r="F646" i="5"/>
  <c r="E646" i="5"/>
  <c r="D646" i="5"/>
  <c r="C646" i="5"/>
  <c r="H645" i="5"/>
  <c r="G645" i="5"/>
  <c r="F645" i="5"/>
  <c r="E645" i="5"/>
  <c r="D645" i="5"/>
  <c r="C645" i="5"/>
  <c r="H644" i="5"/>
  <c r="G644" i="5"/>
  <c r="F644" i="5"/>
  <c r="E644" i="5"/>
  <c r="D644" i="5"/>
  <c r="C644" i="5"/>
  <c r="H643" i="5"/>
  <c r="G643" i="5"/>
  <c r="F643" i="5"/>
  <c r="E643" i="5"/>
  <c r="D643" i="5"/>
  <c r="C643" i="5"/>
  <c r="H642" i="5"/>
  <c r="G642" i="5"/>
  <c r="F642" i="5"/>
  <c r="E642" i="5"/>
  <c r="D642" i="5"/>
  <c r="C642" i="5"/>
  <c r="H641" i="5"/>
  <c r="G641" i="5"/>
  <c r="F641" i="5"/>
  <c r="E641" i="5"/>
  <c r="D641" i="5"/>
  <c r="C641" i="5"/>
  <c r="H640" i="5"/>
  <c r="G640" i="5"/>
  <c r="F640" i="5"/>
  <c r="E640" i="5"/>
  <c r="D640" i="5"/>
  <c r="C640" i="5"/>
  <c r="H639" i="5"/>
  <c r="G639" i="5"/>
  <c r="F639" i="5"/>
  <c r="E639" i="5"/>
  <c r="D639" i="5"/>
  <c r="C639" i="5"/>
  <c r="H638" i="5"/>
  <c r="G638" i="5"/>
  <c r="F638" i="5"/>
  <c r="E638" i="5"/>
  <c r="D638" i="5"/>
  <c r="C638" i="5"/>
  <c r="H637" i="5"/>
  <c r="G637" i="5"/>
  <c r="F637" i="5"/>
  <c r="E637" i="5"/>
  <c r="D637" i="5"/>
  <c r="C637" i="5"/>
  <c r="H636" i="5"/>
  <c r="G636" i="5"/>
  <c r="F636" i="5"/>
  <c r="E636" i="5"/>
  <c r="D636" i="5"/>
  <c r="C636" i="5"/>
  <c r="H635" i="5"/>
  <c r="G635" i="5"/>
  <c r="F635" i="5"/>
  <c r="E635" i="5"/>
  <c r="D635" i="5"/>
  <c r="C635" i="5"/>
  <c r="H634" i="5"/>
  <c r="G634" i="5"/>
  <c r="F634" i="5"/>
  <c r="E634" i="5"/>
  <c r="D634" i="5"/>
  <c r="C634" i="5"/>
  <c r="H633" i="5"/>
  <c r="G633" i="5"/>
  <c r="F633" i="5"/>
  <c r="E633" i="5"/>
  <c r="D633" i="5"/>
  <c r="C633" i="5"/>
  <c r="H632" i="5"/>
  <c r="G632" i="5"/>
  <c r="F632" i="5"/>
  <c r="E632" i="5"/>
  <c r="D632" i="5"/>
  <c r="C632" i="5"/>
  <c r="H631" i="5"/>
  <c r="G631" i="5"/>
  <c r="F631" i="5"/>
  <c r="E631" i="5"/>
  <c r="D631" i="5"/>
  <c r="C631" i="5"/>
  <c r="H630" i="5"/>
  <c r="G630" i="5"/>
  <c r="F630" i="5"/>
  <c r="E630" i="5"/>
  <c r="D630" i="5"/>
  <c r="C630" i="5"/>
  <c r="H629" i="5"/>
  <c r="G629" i="5"/>
  <c r="F629" i="5"/>
  <c r="E629" i="5"/>
  <c r="D629" i="5"/>
  <c r="C629" i="5"/>
  <c r="H628" i="5"/>
  <c r="G628" i="5"/>
  <c r="F628" i="5"/>
  <c r="E628" i="5"/>
  <c r="D628" i="5"/>
  <c r="C628" i="5"/>
  <c r="H627" i="5"/>
  <c r="G627" i="5"/>
  <c r="F627" i="5"/>
  <c r="E627" i="5"/>
  <c r="D627" i="5"/>
  <c r="C627" i="5"/>
  <c r="H626" i="5"/>
  <c r="G626" i="5"/>
  <c r="F626" i="5"/>
  <c r="E626" i="5"/>
  <c r="D626" i="5"/>
  <c r="C626" i="5"/>
  <c r="H625" i="5"/>
  <c r="G625" i="5"/>
  <c r="F625" i="5"/>
  <c r="E625" i="5"/>
  <c r="D625" i="5"/>
  <c r="C625" i="5"/>
  <c r="H624" i="5"/>
  <c r="G624" i="5"/>
  <c r="F624" i="5"/>
  <c r="E624" i="5"/>
  <c r="D624" i="5"/>
  <c r="C624" i="5"/>
  <c r="H623" i="5"/>
  <c r="G623" i="5"/>
  <c r="F623" i="5"/>
  <c r="E623" i="5"/>
  <c r="D623" i="5"/>
  <c r="C623" i="5"/>
  <c r="H622" i="5"/>
  <c r="G622" i="5"/>
  <c r="F622" i="5"/>
  <c r="E622" i="5"/>
  <c r="D622" i="5"/>
  <c r="C622" i="5"/>
  <c r="H621" i="5"/>
  <c r="G621" i="5"/>
  <c r="F621" i="5"/>
  <c r="E621" i="5"/>
  <c r="D621" i="5"/>
  <c r="C621" i="5"/>
  <c r="H620" i="5"/>
  <c r="G620" i="5"/>
  <c r="F620" i="5"/>
  <c r="E620" i="5"/>
  <c r="D620" i="5"/>
  <c r="C620" i="5"/>
  <c r="H619" i="5"/>
  <c r="G619" i="5"/>
  <c r="F619" i="5"/>
  <c r="E619" i="5"/>
  <c r="D619" i="5"/>
  <c r="C619" i="5"/>
  <c r="H618" i="5"/>
  <c r="G618" i="5"/>
  <c r="F618" i="5"/>
  <c r="E618" i="5"/>
  <c r="D618" i="5"/>
  <c r="C618" i="5"/>
  <c r="H617" i="5"/>
  <c r="G617" i="5"/>
  <c r="F617" i="5"/>
  <c r="E617" i="5"/>
  <c r="D617" i="5"/>
  <c r="C617" i="5"/>
  <c r="H616" i="5"/>
  <c r="G616" i="5"/>
  <c r="F616" i="5"/>
  <c r="E616" i="5"/>
  <c r="D616" i="5"/>
  <c r="C616" i="5"/>
  <c r="H615" i="5"/>
  <c r="G615" i="5"/>
  <c r="F615" i="5"/>
  <c r="E615" i="5"/>
  <c r="D615" i="5"/>
  <c r="C615" i="5"/>
  <c r="H614" i="5"/>
  <c r="G614" i="5"/>
  <c r="F614" i="5"/>
  <c r="E614" i="5"/>
  <c r="D614" i="5"/>
  <c r="C614" i="5"/>
  <c r="H613" i="5"/>
  <c r="G613" i="5"/>
  <c r="F613" i="5"/>
  <c r="E613" i="5"/>
  <c r="D613" i="5"/>
  <c r="C613" i="5"/>
  <c r="H612" i="5"/>
  <c r="G612" i="5"/>
  <c r="F612" i="5"/>
  <c r="E612" i="5"/>
  <c r="D612" i="5"/>
  <c r="C612" i="5"/>
  <c r="H611" i="5"/>
  <c r="G611" i="5"/>
  <c r="F611" i="5"/>
  <c r="E611" i="5"/>
  <c r="D611" i="5"/>
  <c r="C611" i="5"/>
  <c r="H610" i="5"/>
  <c r="G610" i="5"/>
  <c r="F610" i="5"/>
  <c r="E610" i="5"/>
  <c r="D610" i="5"/>
  <c r="C610" i="5"/>
  <c r="H609" i="5"/>
  <c r="G609" i="5"/>
  <c r="F609" i="5"/>
  <c r="E609" i="5"/>
  <c r="D609" i="5"/>
  <c r="C609" i="5"/>
  <c r="H608" i="5"/>
  <c r="G608" i="5"/>
  <c r="F608" i="5"/>
  <c r="E608" i="5"/>
  <c r="D608" i="5"/>
  <c r="C608" i="5"/>
  <c r="H607" i="5"/>
  <c r="G607" i="5"/>
  <c r="F607" i="5"/>
  <c r="E607" i="5"/>
  <c r="D607" i="5"/>
  <c r="C607" i="5"/>
  <c r="H606" i="5"/>
  <c r="G606" i="5"/>
  <c r="F606" i="5"/>
  <c r="E606" i="5"/>
  <c r="D606" i="5"/>
  <c r="C606" i="5"/>
  <c r="H605" i="5"/>
  <c r="G605" i="5"/>
  <c r="F605" i="5"/>
  <c r="E605" i="5"/>
  <c r="D605" i="5"/>
  <c r="C605" i="5"/>
  <c r="H604" i="5"/>
  <c r="G604" i="5"/>
  <c r="F604" i="5"/>
  <c r="E604" i="5"/>
  <c r="D604" i="5"/>
  <c r="C604" i="5"/>
  <c r="H603" i="5"/>
  <c r="G603" i="5"/>
  <c r="F603" i="5"/>
  <c r="E603" i="5"/>
  <c r="D603" i="5"/>
  <c r="C603" i="5"/>
  <c r="H602" i="5"/>
  <c r="G602" i="5"/>
  <c r="F602" i="5"/>
  <c r="E602" i="5"/>
  <c r="D602" i="5"/>
  <c r="C602" i="5"/>
  <c r="H601" i="5"/>
  <c r="H35" i="85" s="1"/>
  <c r="G601" i="5"/>
  <c r="G35" i="85" s="1"/>
  <c r="F601" i="5"/>
  <c r="F35" i="85" s="1"/>
  <c r="E601" i="5"/>
  <c r="E35" i="85" s="1"/>
  <c r="D601" i="5"/>
  <c r="D35" i="85" s="1"/>
  <c r="C601" i="5"/>
  <c r="C35" i="85" s="1"/>
  <c r="H600" i="5"/>
  <c r="G600" i="5"/>
  <c r="F600" i="5"/>
  <c r="E600" i="5"/>
  <c r="D600" i="5"/>
  <c r="C600" i="5"/>
  <c r="H599" i="5"/>
  <c r="G599" i="5"/>
  <c r="F599" i="5"/>
  <c r="E599" i="5"/>
  <c r="D599" i="5"/>
  <c r="C599" i="5"/>
  <c r="H598" i="5"/>
  <c r="G598" i="5"/>
  <c r="F598" i="5"/>
  <c r="E598" i="5"/>
  <c r="D598" i="5"/>
  <c r="C598" i="5"/>
  <c r="H597" i="5"/>
  <c r="G597" i="5"/>
  <c r="F597" i="5"/>
  <c r="E597" i="5"/>
  <c r="D597" i="5"/>
  <c r="C597" i="5"/>
  <c r="H596" i="5"/>
  <c r="G596" i="5"/>
  <c r="F596" i="5"/>
  <c r="E596" i="5"/>
  <c r="D596" i="5"/>
  <c r="C596" i="5"/>
  <c r="H595" i="5"/>
  <c r="G595" i="5"/>
  <c r="F595" i="5"/>
  <c r="E595" i="5"/>
  <c r="D595" i="5"/>
  <c r="C595" i="5"/>
  <c r="H594" i="5"/>
  <c r="G594" i="5"/>
  <c r="F594" i="5"/>
  <c r="E594" i="5"/>
  <c r="D594" i="5"/>
  <c r="C594" i="5"/>
  <c r="H593" i="5"/>
  <c r="G593" i="5"/>
  <c r="F593" i="5"/>
  <c r="E593" i="5"/>
  <c r="D593" i="5"/>
  <c r="C593" i="5"/>
  <c r="H592" i="5"/>
  <c r="G592" i="5"/>
  <c r="F592" i="5"/>
  <c r="E592" i="5"/>
  <c r="D592" i="5"/>
  <c r="C592" i="5"/>
  <c r="H591" i="5"/>
  <c r="G591" i="5"/>
  <c r="F591" i="5"/>
  <c r="E591" i="5"/>
  <c r="D591" i="5"/>
  <c r="C591" i="5"/>
  <c r="H590" i="5"/>
  <c r="G590" i="5"/>
  <c r="F590" i="5"/>
  <c r="E590" i="5"/>
  <c r="D590" i="5"/>
  <c r="C590" i="5"/>
  <c r="H589" i="5"/>
  <c r="H34" i="85" s="1"/>
  <c r="G589" i="5"/>
  <c r="G34" i="85" s="1"/>
  <c r="F589" i="5"/>
  <c r="F34" i="85" s="1"/>
  <c r="E589" i="5"/>
  <c r="E34" i="85" s="1"/>
  <c r="D589" i="5"/>
  <c r="D34" i="85" s="1"/>
  <c r="C589" i="5"/>
  <c r="C34" i="85" s="1"/>
  <c r="H588" i="5"/>
  <c r="G588" i="5"/>
  <c r="F588" i="5"/>
  <c r="E588" i="5"/>
  <c r="D588" i="5"/>
  <c r="C588" i="5"/>
  <c r="H587" i="5"/>
  <c r="G587" i="5"/>
  <c r="F587" i="5"/>
  <c r="E587" i="5"/>
  <c r="D587" i="5"/>
  <c r="C587" i="5"/>
  <c r="H586" i="5"/>
  <c r="G586" i="5"/>
  <c r="F586" i="5"/>
  <c r="E586" i="5"/>
  <c r="D586" i="5"/>
  <c r="C586" i="5"/>
  <c r="H585" i="5"/>
  <c r="G585" i="5"/>
  <c r="F585" i="5"/>
  <c r="E585" i="5"/>
  <c r="D585" i="5"/>
  <c r="C585" i="5"/>
  <c r="H584" i="5"/>
  <c r="G584" i="5"/>
  <c r="F584" i="5"/>
  <c r="E584" i="5"/>
  <c r="D584" i="5"/>
  <c r="C584" i="5"/>
  <c r="H583" i="5"/>
  <c r="G583" i="5"/>
  <c r="F583" i="5"/>
  <c r="E583" i="5"/>
  <c r="D583" i="5"/>
  <c r="C583" i="5"/>
  <c r="H582" i="5"/>
  <c r="G582" i="5"/>
  <c r="F582" i="5"/>
  <c r="E582" i="5"/>
  <c r="D582" i="5"/>
  <c r="C582" i="5"/>
  <c r="H581" i="5"/>
  <c r="G581" i="5"/>
  <c r="F581" i="5"/>
  <c r="E581" i="5"/>
  <c r="D581" i="5"/>
  <c r="C581" i="5"/>
  <c r="H580" i="5"/>
  <c r="G580" i="5"/>
  <c r="F580" i="5"/>
  <c r="E580" i="5"/>
  <c r="D580" i="5"/>
  <c r="C580" i="5"/>
  <c r="H579" i="5"/>
  <c r="G579" i="5"/>
  <c r="F579" i="5"/>
  <c r="E579" i="5"/>
  <c r="D579" i="5"/>
  <c r="C579" i="5"/>
  <c r="H578" i="5"/>
  <c r="G578" i="5"/>
  <c r="F578" i="5"/>
  <c r="E578" i="5"/>
  <c r="D578" i="5"/>
  <c r="C578" i="5"/>
  <c r="H577" i="5"/>
  <c r="G577" i="5"/>
  <c r="F577" i="5"/>
  <c r="E577" i="5"/>
  <c r="D577" i="5"/>
  <c r="C577" i="5"/>
  <c r="H576" i="5"/>
  <c r="G576" i="5"/>
  <c r="F576" i="5"/>
  <c r="E576" i="5"/>
  <c r="D576" i="5"/>
  <c r="C576" i="5"/>
  <c r="H575" i="5"/>
  <c r="G575" i="5"/>
  <c r="F575" i="5"/>
  <c r="E575" i="5"/>
  <c r="D575" i="5"/>
  <c r="C575" i="5"/>
  <c r="H574" i="5"/>
  <c r="G574" i="5"/>
  <c r="F574" i="5"/>
  <c r="E574" i="5"/>
  <c r="D574" i="5"/>
  <c r="C574" i="5"/>
  <c r="H573" i="5"/>
  <c r="G573" i="5"/>
  <c r="F573" i="5"/>
  <c r="E573" i="5"/>
  <c r="D573" i="5"/>
  <c r="C573" i="5"/>
  <c r="H572" i="5"/>
  <c r="G572" i="5"/>
  <c r="F572" i="5"/>
  <c r="E572" i="5"/>
  <c r="D572" i="5"/>
  <c r="C572" i="5"/>
  <c r="H571" i="5"/>
  <c r="G571" i="5"/>
  <c r="F571" i="5"/>
  <c r="E571" i="5"/>
  <c r="D571" i="5"/>
  <c r="C571" i="5"/>
  <c r="H570" i="5"/>
  <c r="G570" i="5"/>
  <c r="F570" i="5"/>
  <c r="E570" i="5"/>
  <c r="D570" i="5"/>
  <c r="C570" i="5"/>
  <c r="H569" i="5"/>
  <c r="G569" i="5"/>
  <c r="F569" i="5"/>
  <c r="E569" i="5"/>
  <c r="D569" i="5"/>
  <c r="C569" i="5"/>
  <c r="H568" i="5"/>
  <c r="G568" i="5"/>
  <c r="F568" i="5"/>
  <c r="E568" i="5"/>
  <c r="D568" i="5"/>
  <c r="C568" i="5"/>
  <c r="H567" i="5"/>
  <c r="G567" i="5"/>
  <c r="F567" i="5"/>
  <c r="E567" i="5"/>
  <c r="D567" i="5"/>
  <c r="C567" i="5"/>
  <c r="H566" i="5"/>
  <c r="G566" i="5"/>
  <c r="F566" i="5"/>
  <c r="E566" i="5"/>
  <c r="D566" i="5"/>
  <c r="C566" i="5"/>
  <c r="H565" i="5"/>
  <c r="G565" i="5"/>
  <c r="F565" i="5"/>
  <c r="E565" i="5"/>
  <c r="D565" i="5"/>
  <c r="C565" i="5"/>
  <c r="H564" i="5"/>
  <c r="G564" i="5"/>
  <c r="F564" i="5"/>
  <c r="E564" i="5"/>
  <c r="D564" i="5"/>
  <c r="C564" i="5"/>
  <c r="H563" i="5"/>
  <c r="G563" i="5"/>
  <c r="F563" i="5"/>
  <c r="E563" i="5"/>
  <c r="D563" i="5"/>
  <c r="C563" i="5"/>
  <c r="H562" i="5"/>
  <c r="G562" i="5"/>
  <c r="F562" i="5"/>
  <c r="E562" i="5"/>
  <c r="D562" i="5"/>
  <c r="C562" i="5"/>
  <c r="H561" i="5"/>
  <c r="G561" i="5"/>
  <c r="F561" i="5"/>
  <c r="E561" i="5"/>
  <c r="D561" i="5"/>
  <c r="C561" i="5"/>
  <c r="H560" i="5"/>
  <c r="G560" i="5"/>
  <c r="F560" i="5"/>
  <c r="E560" i="5"/>
  <c r="D560" i="5"/>
  <c r="C560" i="5"/>
  <c r="H559" i="5"/>
  <c r="G559" i="5"/>
  <c r="F559" i="5"/>
  <c r="E559" i="5"/>
  <c r="D559" i="5"/>
  <c r="C559" i="5"/>
  <c r="H558" i="5"/>
  <c r="G558" i="5"/>
  <c r="F558" i="5"/>
  <c r="E558" i="5"/>
  <c r="D558" i="5"/>
  <c r="C558" i="5"/>
  <c r="H557" i="5"/>
  <c r="G557" i="5"/>
  <c r="F557" i="5"/>
  <c r="E557" i="5"/>
  <c r="D557" i="5"/>
  <c r="C557" i="5"/>
  <c r="H556" i="5"/>
  <c r="G556" i="5"/>
  <c r="F556" i="5"/>
  <c r="E556" i="5"/>
  <c r="D556" i="5"/>
  <c r="C556" i="5"/>
  <c r="H555" i="5"/>
  <c r="G555" i="5"/>
  <c r="F555" i="5"/>
  <c r="E555" i="5"/>
  <c r="D555" i="5"/>
  <c r="C555" i="5"/>
  <c r="H554" i="5"/>
  <c r="G554" i="5"/>
  <c r="F554" i="5"/>
  <c r="E554" i="5"/>
  <c r="D554" i="5"/>
  <c r="C554" i="5"/>
  <c r="H553" i="5"/>
  <c r="G553" i="5"/>
  <c r="F553" i="5"/>
  <c r="E553" i="5"/>
  <c r="D553" i="5"/>
  <c r="C553" i="5"/>
  <c r="H552" i="5"/>
  <c r="G552" i="5"/>
  <c r="F552" i="5"/>
  <c r="E552" i="5"/>
  <c r="D552" i="5"/>
  <c r="C552" i="5"/>
  <c r="H551" i="5"/>
  <c r="G551" i="5"/>
  <c r="F551" i="5"/>
  <c r="E551" i="5"/>
  <c r="D551" i="5"/>
  <c r="C551" i="5"/>
  <c r="H550" i="5"/>
  <c r="G550" i="5"/>
  <c r="F550" i="5"/>
  <c r="E550" i="5"/>
  <c r="D550" i="5"/>
  <c r="C550" i="5"/>
  <c r="H549" i="5"/>
  <c r="G549" i="5"/>
  <c r="F549" i="5"/>
  <c r="E549" i="5"/>
  <c r="D549" i="5"/>
  <c r="C549" i="5"/>
  <c r="H548" i="5"/>
  <c r="G548" i="5"/>
  <c r="F548" i="5"/>
  <c r="E548" i="5"/>
  <c r="D548" i="5"/>
  <c r="C548" i="5"/>
  <c r="H547" i="5"/>
  <c r="G547" i="5"/>
  <c r="F547" i="5"/>
  <c r="E547" i="5"/>
  <c r="D547" i="5"/>
  <c r="C547" i="5"/>
  <c r="H546" i="5"/>
  <c r="G546" i="5"/>
  <c r="F546" i="5"/>
  <c r="E546" i="5"/>
  <c r="D546" i="5"/>
  <c r="C546" i="5"/>
  <c r="H545" i="5"/>
  <c r="G545" i="5"/>
  <c r="F545" i="5"/>
  <c r="E545" i="5"/>
  <c r="D545" i="5"/>
  <c r="C545" i="5"/>
  <c r="H544" i="5"/>
  <c r="G544" i="5"/>
  <c r="F544" i="5"/>
  <c r="E544" i="5"/>
  <c r="D544" i="5"/>
  <c r="C544" i="5"/>
  <c r="H543" i="5"/>
  <c r="G543" i="5"/>
  <c r="F543" i="5"/>
  <c r="E543" i="5"/>
  <c r="D543" i="5"/>
  <c r="C543" i="5"/>
  <c r="H542" i="5"/>
  <c r="G542" i="5"/>
  <c r="F542" i="5"/>
  <c r="E542" i="5"/>
  <c r="D542" i="5"/>
  <c r="C542" i="5"/>
  <c r="H541" i="5"/>
  <c r="G541" i="5"/>
  <c r="F541" i="5"/>
  <c r="E541" i="5"/>
  <c r="D541" i="5"/>
  <c r="C541" i="5"/>
  <c r="H540" i="5"/>
  <c r="G540" i="5"/>
  <c r="F540" i="5"/>
  <c r="E540" i="5"/>
  <c r="D540" i="5"/>
  <c r="C540" i="5"/>
  <c r="H539" i="5"/>
  <c r="G539" i="5"/>
  <c r="F539" i="5"/>
  <c r="E539" i="5"/>
  <c r="D539" i="5"/>
  <c r="C539" i="5"/>
  <c r="H538" i="5"/>
  <c r="G538" i="5"/>
  <c r="F538" i="5"/>
  <c r="E538" i="5"/>
  <c r="D538" i="5"/>
  <c r="C538" i="5"/>
  <c r="H537" i="5"/>
  <c r="G537" i="5"/>
  <c r="F537" i="5"/>
  <c r="E537" i="5"/>
  <c r="D537" i="5"/>
  <c r="C537" i="5"/>
  <c r="H536" i="5"/>
  <c r="G536" i="5"/>
  <c r="F536" i="5"/>
  <c r="E536" i="5"/>
  <c r="D536" i="5"/>
  <c r="C536" i="5"/>
  <c r="H535" i="5"/>
  <c r="G535" i="5"/>
  <c r="F535" i="5"/>
  <c r="E535" i="5"/>
  <c r="D535" i="5"/>
  <c r="C535" i="5"/>
  <c r="H534" i="5"/>
  <c r="G534" i="5"/>
  <c r="F534" i="5"/>
  <c r="E534" i="5"/>
  <c r="D534" i="5"/>
  <c r="C534" i="5"/>
  <c r="H533" i="5"/>
  <c r="G533" i="5"/>
  <c r="F533" i="5"/>
  <c r="E533" i="5"/>
  <c r="D533" i="5"/>
  <c r="C533" i="5"/>
  <c r="H532" i="5"/>
  <c r="G532" i="5"/>
  <c r="F532" i="5"/>
  <c r="E532" i="5"/>
  <c r="D532" i="5"/>
  <c r="C532" i="5"/>
  <c r="H531" i="5"/>
  <c r="G531" i="5"/>
  <c r="F531" i="5"/>
  <c r="E531" i="5"/>
  <c r="D531" i="5"/>
  <c r="C531" i="5"/>
  <c r="H530" i="5"/>
  <c r="G530" i="5"/>
  <c r="F530" i="5"/>
  <c r="E530" i="5"/>
  <c r="D530" i="5"/>
  <c r="C530" i="5"/>
  <c r="H529" i="5"/>
  <c r="G529" i="5"/>
  <c r="F529" i="5"/>
  <c r="E529" i="5"/>
  <c r="D529" i="5"/>
  <c r="C529" i="5"/>
  <c r="H528" i="5"/>
  <c r="G528" i="5"/>
  <c r="F528" i="5"/>
  <c r="E528" i="5"/>
  <c r="D528" i="5"/>
  <c r="C528" i="5"/>
  <c r="H527" i="5"/>
  <c r="G527" i="5"/>
  <c r="F527" i="5"/>
  <c r="E527" i="5"/>
  <c r="D527" i="5"/>
  <c r="C527" i="5"/>
  <c r="H526" i="5"/>
  <c r="G526" i="5"/>
  <c r="F526" i="5"/>
  <c r="E526" i="5"/>
  <c r="D526" i="5"/>
  <c r="C526" i="5"/>
  <c r="H525" i="5"/>
  <c r="G525" i="5"/>
  <c r="F525" i="5"/>
  <c r="E525" i="5"/>
  <c r="D525" i="5"/>
  <c r="C525" i="5"/>
  <c r="H524" i="5"/>
  <c r="G524" i="5"/>
  <c r="F524" i="5"/>
  <c r="E524" i="5"/>
  <c r="D524" i="5"/>
  <c r="C524" i="5"/>
  <c r="H523" i="5"/>
  <c r="G523" i="5"/>
  <c r="F523" i="5"/>
  <c r="E523" i="5"/>
  <c r="D523" i="5"/>
  <c r="C523" i="5"/>
  <c r="H522" i="5"/>
  <c r="G522" i="5"/>
  <c r="F522" i="5"/>
  <c r="E522" i="5"/>
  <c r="D522" i="5"/>
  <c r="C522" i="5"/>
  <c r="H521" i="5"/>
  <c r="G521" i="5"/>
  <c r="F521" i="5"/>
  <c r="E521" i="5"/>
  <c r="D521" i="5"/>
  <c r="C521" i="5"/>
  <c r="H520" i="5"/>
  <c r="G520" i="5"/>
  <c r="F520" i="5"/>
  <c r="E520" i="5"/>
  <c r="D520" i="5"/>
  <c r="C520" i="5"/>
  <c r="H519" i="5"/>
  <c r="G519" i="5"/>
  <c r="F519" i="5"/>
  <c r="E519" i="5"/>
  <c r="D519" i="5"/>
  <c r="C519" i="5"/>
  <c r="H518" i="5"/>
  <c r="G518" i="5"/>
  <c r="F518" i="5"/>
  <c r="E518" i="5"/>
  <c r="D518" i="5"/>
  <c r="C518" i="5"/>
  <c r="H517" i="5"/>
  <c r="G517" i="5"/>
  <c r="F517" i="5"/>
  <c r="E517" i="5"/>
  <c r="D517" i="5"/>
  <c r="C517" i="5"/>
  <c r="H516" i="5"/>
  <c r="H33" i="85" s="1"/>
  <c r="G516" i="5"/>
  <c r="G33" i="85" s="1"/>
  <c r="F516" i="5"/>
  <c r="F33" i="85" s="1"/>
  <c r="E516" i="5"/>
  <c r="E33" i="85" s="1"/>
  <c r="D516" i="5"/>
  <c r="D33" i="85" s="1"/>
  <c r="C516" i="5"/>
  <c r="C33" i="85" s="1"/>
  <c r="H515" i="5"/>
  <c r="H32" i="85" s="1"/>
  <c r="G515" i="5"/>
  <c r="G32" i="85" s="1"/>
  <c r="F515" i="5"/>
  <c r="F32" i="85" s="1"/>
  <c r="E515" i="5"/>
  <c r="E32" i="85" s="1"/>
  <c r="D515" i="5"/>
  <c r="D32" i="85" s="1"/>
  <c r="C515" i="5"/>
  <c r="C32" i="85" s="1"/>
  <c r="H514" i="5"/>
  <c r="G514" i="5"/>
  <c r="F514" i="5"/>
  <c r="E514" i="5"/>
  <c r="D514" i="5"/>
  <c r="C514" i="5"/>
  <c r="H513" i="5"/>
  <c r="G513" i="5"/>
  <c r="F513" i="5"/>
  <c r="E513" i="5"/>
  <c r="D513" i="5"/>
  <c r="C513" i="5"/>
  <c r="H512" i="5"/>
  <c r="G512" i="5"/>
  <c r="F512" i="5"/>
  <c r="E512" i="5"/>
  <c r="D512" i="5"/>
  <c r="C512" i="5"/>
  <c r="H511" i="5"/>
  <c r="H31" i="85" s="1"/>
  <c r="G511" i="5"/>
  <c r="G31" i="85" s="1"/>
  <c r="F511" i="5"/>
  <c r="F31" i="85" s="1"/>
  <c r="E511" i="5"/>
  <c r="E31" i="85" s="1"/>
  <c r="D511" i="5"/>
  <c r="D31" i="85" s="1"/>
  <c r="C511" i="5"/>
  <c r="C31" i="85" s="1"/>
  <c r="H510" i="5"/>
  <c r="H30" i="85" s="1"/>
  <c r="G510" i="5"/>
  <c r="G30" i="85" s="1"/>
  <c r="F510" i="5"/>
  <c r="F30" i="85" s="1"/>
  <c r="E510" i="5"/>
  <c r="E30" i="85" s="1"/>
  <c r="D510" i="5"/>
  <c r="D30" i="85" s="1"/>
  <c r="C510" i="5"/>
  <c r="C30" i="85" s="1"/>
  <c r="H509" i="5"/>
  <c r="G509" i="5"/>
  <c r="F509" i="5"/>
  <c r="E509" i="5"/>
  <c r="D509" i="5"/>
  <c r="C509" i="5"/>
  <c r="H508" i="5"/>
  <c r="G508" i="5"/>
  <c r="F508" i="5"/>
  <c r="E508" i="5"/>
  <c r="D508" i="5"/>
  <c r="C508" i="5"/>
  <c r="H507" i="5"/>
  <c r="G507" i="5"/>
  <c r="F507" i="5"/>
  <c r="E507" i="5"/>
  <c r="D507" i="5"/>
  <c r="C507" i="5"/>
  <c r="H506" i="5"/>
  <c r="G506" i="5"/>
  <c r="F506" i="5"/>
  <c r="E506" i="5"/>
  <c r="D506" i="5"/>
  <c r="C506" i="5"/>
  <c r="H505" i="5"/>
  <c r="G505" i="5"/>
  <c r="F505" i="5"/>
  <c r="E505" i="5"/>
  <c r="D505" i="5"/>
  <c r="C505" i="5"/>
  <c r="H504" i="5"/>
  <c r="G504" i="5"/>
  <c r="F504" i="5"/>
  <c r="E504" i="5"/>
  <c r="D504" i="5"/>
  <c r="C504" i="5"/>
  <c r="H503" i="5"/>
  <c r="G503" i="5"/>
  <c r="F503" i="5"/>
  <c r="E503" i="5"/>
  <c r="D503" i="5"/>
  <c r="C503" i="5"/>
  <c r="H502" i="5"/>
  <c r="G502" i="5"/>
  <c r="F502" i="5"/>
  <c r="E502" i="5"/>
  <c r="D502" i="5"/>
  <c r="C502" i="5"/>
  <c r="H501" i="5"/>
  <c r="G501" i="5"/>
  <c r="F501" i="5"/>
  <c r="E501" i="5"/>
  <c r="D501" i="5"/>
  <c r="C501" i="5"/>
  <c r="H500" i="5"/>
  <c r="G500" i="5"/>
  <c r="F500" i="5"/>
  <c r="E500" i="5"/>
  <c r="D500" i="5"/>
  <c r="C500" i="5"/>
  <c r="H499" i="5"/>
  <c r="G499" i="5"/>
  <c r="F499" i="5"/>
  <c r="E499" i="5"/>
  <c r="D499" i="5"/>
  <c r="C499" i="5"/>
  <c r="H498" i="5"/>
  <c r="G498" i="5"/>
  <c r="F498" i="5"/>
  <c r="E498" i="5"/>
  <c r="D498" i="5"/>
  <c r="C498" i="5"/>
  <c r="H497" i="5"/>
  <c r="G497" i="5"/>
  <c r="F497" i="5"/>
  <c r="E497" i="5"/>
  <c r="D497" i="5"/>
  <c r="C497" i="5"/>
  <c r="H496" i="5"/>
  <c r="G496" i="5"/>
  <c r="F496" i="5"/>
  <c r="E496" i="5"/>
  <c r="D496" i="5"/>
  <c r="C496" i="5"/>
  <c r="H495" i="5"/>
  <c r="G495" i="5"/>
  <c r="F495" i="5"/>
  <c r="E495" i="5"/>
  <c r="D495" i="5"/>
  <c r="C495" i="5"/>
  <c r="H494" i="5"/>
  <c r="G494" i="5"/>
  <c r="F494" i="5"/>
  <c r="E494" i="5"/>
  <c r="D494" i="5"/>
  <c r="C494" i="5"/>
  <c r="H493" i="5"/>
  <c r="G493" i="5"/>
  <c r="F493" i="5"/>
  <c r="E493" i="5"/>
  <c r="D493" i="5"/>
  <c r="C493" i="5"/>
  <c r="H492" i="5"/>
  <c r="G492" i="5"/>
  <c r="F492" i="5"/>
  <c r="E492" i="5"/>
  <c r="D492" i="5"/>
  <c r="C492" i="5"/>
  <c r="H491" i="5"/>
  <c r="G491" i="5"/>
  <c r="F491" i="5"/>
  <c r="E491" i="5"/>
  <c r="D491" i="5"/>
  <c r="C491" i="5"/>
  <c r="H490" i="5"/>
  <c r="G490" i="5"/>
  <c r="F490" i="5"/>
  <c r="E490" i="5"/>
  <c r="D490" i="5"/>
  <c r="C490" i="5"/>
  <c r="H489" i="5"/>
  <c r="G489" i="5"/>
  <c r="F489" i="5"/>
  <c r="E489" i="5"/>
  <c r="D489" i="5"/>
  <c r="C489" i="5"/>
  <c r="H488" i="5"/>
  <c r="G488" i="5"/>
  <c r="F488" i="5"/>
  <c r="E488" i="5"/>
  <c r="D488" i="5"/>
  <c r="C488" i="5"/>
  <c r="H487" i="5"/>
  <c r="G487" i="5"/>
  <c r="F487" i="5"/>
  <c r="E487" i="5"/>
  <c r="D487" i="5"/>
  <c r="C487" i="5"/>
  <c r="H486" i="5"/>
  <c r="G486" i="5"/>
  <c r="F486" i="5"/>
  <c r="E486" i="5"/>
  <c r="D486" i="5"/>
  <c r="C486" i="5"/>
  <c r="H485" i="5"/>
  <c r="G485" i="5"/>
  <c r="F485" i="5"/>
  <c r="E485" i="5"/>
  <c r="D485" i="5"/>
  <c r="C485" i="5"/>
  <c r="H484" i="5"/>
  <c r="G484" i="5"/>
  <c r="F484" i="5"/>
  <c r="E484" i="5"/>
  <c r="D484" i="5"/>
  <c r="C484" i="5"/>
  <c r="H483" i="5"/>
  <c r="G483" i="5"/>
  <c r="F483" i="5"/>
  <c r="E483" i="5"/>
  <c r="D483" i="5"/>
  <c r="C483" i="5"/>
  <c r="H482" i="5"/>
  <c r="G482" i="5"/>
  <c r="F482" i="5"/>
  <c r="E482" i="5"/>
  <c r="D482" i="5"/>
  <c r="C482" i="5"/>
  <c r="H481" i="5"/>
  <c r="G481" i="5"/>
  <c r="F481" i="5"/>
  <c r="E481" i="5"/>
  <c r="D481" i="5"/>
  <c r="C481" i="5"/>
  <c r="H480" i="5"/>
  <c r="G480" i="5"/>
  <c r="F480" i="5"/>
  <c r="E480" i="5"/>
  <c r="D480" i="5"/>
  <c r="C480" i="5"/>
  <c r="H479" i="5"/>
  <c r="G479" i="5"/>
  <c r="F479" i="5"/>
  <c r="E479" i="5"/>
  <c r="D479" i="5"/>
  <c r="C479" i="5"/>
  <c r="H478" i="5"/>
  <c r="G478" i="5"/>
  <c r="F478" i="5"/>
  <c r="E478" i="5"/>
  <c r="D478" i="5"/>
  <c r="C478" i="5"/>
  <c r="H477" i="5"/>
  <c r="G477" i="5"/>
  <c r="F477" i="5"/>
  <c r="E477" i="5"/>
  <c r="D477" i="5"/>
  <c r="C477" i="5"/>
  <c r="H476" i="5"/>
  <c r="G476" i="5"/>
  <c r="F476" i="5"/>
  <c r="E476" i="5"/>
  <c r="D476" i="5"/>
  <c r="C476" i="5"/>
  <c r="H475" i="5"/>
  <c r="G475" i="5"/>
  <c r="F475" i="5"/>
  <c r="E475" i="5"/>
  <c r="D475" i="5"/>
  <c r="C475" i="5"/>
  <c r="H474" i="5"/>
  <c r="G474" i="5"/>
  <c r="F474" i="5"/>
  <c r="E474" i="5"/>
  <c r="D474" i="5"/>
  <c r="C474" i="5"/>
  <c r="H473" i="5"/>
  <c r="G473" i="5"/>
  <c r="F473" i="5"/>
  <c r="E473" i="5"/>
  <c r="D473" i="5"/>
  <c r="C473" i="5"/>
  <c r="H472" i="5"/>
  <c r="G472" i="5"/>
  <c r="F472" i="5"/>
  <c r="E472" i="5"/>
  <c r="D472" i="5"/>
  <c r="C472" i="5"/>
  <c r="H471" i="5"/>
  <c r="G471" i="5"/>
  <c r="F471" i="5"/>
  <c r="E471" i="5"/>
  <c r="D471" i="5"/>
  <c r="C471" i="5"/>
  <c r="H470" i="5"/>
  <c r="G470" i="5"/>
  <c r="F470" i="5"/>
  <c r="E470" i="5"/>
  <c r="D470" i="5"/>
  <c r="C470" i="5"/>
  <c r="H469" i="5"/>
  <c r="G469" i="5"/>
  <c r="F469" i="5"/>
  <c r="E469" i="5"/>
  <c r="D469" i="5"/>
  <c r="C469" i="5"/>
  <c r="H468" i="5"/>
  <c r="G468" i="5"/>
  <c r="F468" i="5"/>
  <c r="E468" i="5"/>
  <c r="D468" i="5"/>
  <c r="C468" i="5"/>
  <c r="H467" i="5"/>
  <c r="G467" i="5"/>
  <c r="F467" i="5"/>
  <c r="E467" i="5"/>
  <c r="D467" i="5"/>
  <c r="C467" i="5"/>
  <c r="H466" i="5"/>
  <c r="G466" i="5"/>
  <c r="F466" i="5"/>
  <c r="E466" i="5"/>
  <c r="D466" i="5"/>
  <c r="C466" i="5"/>
  <c r="H465" i="5"/>
  <c r="G465" i="5"/>
  <c r="F465" i="5"/>
  <c r="E465" i="5"/>
  <c r="D465" i="5"/>
  <c r="C465" i="5"/>
  <c r="H464" i="5"/>
  <c r="G464" i="5"/>
  <c r="F464" i="5"/>
  <c r="E464" i="5"/>
  <c r="D464" i="5"/>
  <c r="C464" i="5"/>
  <c r="H463" i="5"/>
  <c r="H29" i="85" s="1"/>
  <c r="G463" i="5"/>
  <c r="G29" i="85" s="1"/>
  <c r="F463" i="5"/>
  <c r="F29" i="85" s="1"/>
  <c r="E463" i="5"/>
  <c r="E29" i="85" s="1"/>
  <c r="D463" i="5"/>
  <c r="D29" i="85" s="1"/>
  <c r="C463" i="5"/>
  <c r="C29" i="85" s="1"/>
  <c r="H462" i="5"/>
  <c r="H28" i="85" s="1"/>
  <c r="G462" i="5"/>
  <c r="G28" i="85" s="1"/>
  <c r="F462" i="5"/>
  <c r="F28" i="85" s="1"/>
  <c r="E462" i="5"/>
  <c r="E28" i="85" s="1"/>
  <c r="D462" i="5"/>
  <c r="D28" i="85" s="1"/>
  <c r="C462" i="5"/>
  <c r="C28" i="85" s="1"/>
  <c r="H461" i="5"/>
  <c r="G461" i="5"/>
  <c r="F461" i="5"/>
  <c r="E461" i="5"/>
  <c r="D461" i="5"/>
  <c r="C461" i="5"/>
  <c r="H460" i="5"/>
  <c r="G460" i="5"/>
  <c r="F460" i="5"/>
  <c r="E460" i="5"/>
  <c r="D460" i="5"/>
  <c r="C460" i="5"/>
  <c r="H459" i="5"/>
  <c r="G459" i="5"/>
  <c r="F459" i="5"/>
  <c r="E459" i="5"/>
  <c r="D459" i="5"/>
  <c r="C459" i="5"/>
  <c r="H458" i="5"/>
  <c r="G458" i="5"/>
  <c r="F458" i="5"/>
  <c r="E458" i="5"/>
  <c r="D458" i="5"/>
  <c r="C458" i="5"/>
  <c r="H457" i="5"/>
  <c r="H27" i="85" s="1"/>
  <c r="G457" i="5"/>
  <c r="G27" i="85" s="1"/>
  <c r="F457" i="5"/>
  <c r="F27" i="85" s="1"/>
  <c r="E457" i="5"/>
  <c r="E27" i="85" s="1"/>
  <c r="D457" i="5"/>
  <c r="D27" i="85" s="1"/>
  <c r="C457" i="5"/>
  <c r="C27" i="85" s="1"/>
  <c r="H456" i="5"/>
  <c r="H26" i="85" s="1"/>
  <c r="G456" i="5"/>
  <c r="G26" i="85" s="1"/>
  <c r="F456" i="5"/>
  <c r="F26" i="85" s="1"/>
  <c r="E456" i="5"/>
  <c r="E26" i="85" s="1"/>
  <c r="D456" i="5"/>
  <c r="D26" i="85" s="1"/>
  <c r="C456" i="5"/>
  <c r="C26" i="85" s="1"/>
  <c r="H455" i="5"/>
  <c r="G455" i="5"/>
  <c r="F455" i="5"/>
  <c r="E455" i="5"/>
  <c r="D455" i="5"/>
  <c r="C455" i="5"/>
  <c r="H454" i="5"/>
  <c r="G454" i="5"/>
  <c r="F454" i="5"/>
  <c r="E454" i="5"/>
  <c r="D454" i="5"/>
  <c r="C454" i="5"/>
  <c r="H453" i="5"/>
  <c r="G453" i="5"/>
  <c r="F453" i="5"/>
  <c r="E453" i="5"/>
  <c r="D453" i="5"/>
  <c r="C453" i="5"/>
  <c r="H452" i="5"/>
  <c r="G452" i="5"/>
  <c r="F452" i="5"/>
  <c r="E452" i="5"/>
  <c r="D452" i="5"/>
  <c r="C452" i="5"/>
  <c r="H451" i="5"/>
  <c r="G451" i="5"/>
  <c r="F451" i="5"/>
  <c r="E451" i="5"/>
  <c r="D451" i="5"/>
  <c r="C451" i="5"/>
  <c r="H450" i="5"/>
  <c r="G450" i="5"/>
  <c r="F450" i="5"/>
  <c r="E450" i="5"/>
  <c r="D450" i="5"/>
  <c r="C450" i="5"/>
  <c r="H449" i="5"/>
  <c r="G449" i="5"/>
  <c r="F449" i="5"/>
  <c r="E449" i="5"/>
  <c r="D449" i="5"/>
  <c r="C449" i="5"/>
  <c r="H448" i="5"/>
  <c r="G448" i="5"/>
  <c r="F448" i="5"/>
  <c r="E448" i="5"/>
  <c r="D448" i="5"/>
  <c r="C448" i="5"/>
  <c r="H447" i="5"/>
  <c r="G447" i="5"/>
  <c r="F447" i="5"/>
  <c r="E447" i="5"/>
  <c r="D447" i="5"/>
  <c r="C447" i="5"/>
  <c r="H446" i="5"/>
  <c r="G446" i="5"/>
  <c r="F446" i="5"/>
  <c r="E446" i="5"/>
  <c r="D446" i="5"/>
  <c r="C446" i="5"/>
  <c r="H445" i="5"/>
  <c r="G445" i="5"/>
  <c r="F445" i="5"/>
  <c r="E445" i="5"/>
  <c r="D445" i="5"/>
  <c r="C445" i="5"/>
  <c r="H444" i="5"/>
  <c r="G444" i="5"/>
  <c r="F444" i="5"/>
  <c r="E444" i="5"/>
  <c r="D444" i="5"/>
  <c r="C444" i="5"/>
  <c r="H443" i="5"/>
  <c r="G443" i="5"/>
  <c r="F443" i="5"/>
  <c r="E443" i="5"/>
  <c r="D443" i="5"/>
  <c r="C443" i="5"/>
  <c r="H442" i="5"/>
  <c r="G442" i="5"/>
  <c r="F442" i="5"/>
  <c r="E442" i="5"/>
  <c r="D442" i="5"/>
  <c r="C442" i="5"/>
  <c r="H441" i="5"/>
  <c r="G441" i="5"/>
  <c r="F441" i="5"/>
  <c r="E441" i="5"/>
  <c r="D441" i="5"/>
  <c r="C441" i="5"/>
  <c r="H440" i="5"/>
  <c r="G440" i="5"/>
  <c r="F440" i="5"/>
  <c r="E440" i="5"/>
  <c r="D440" i="5"/>
  <c r="C440" i="5"/>
  <c r="H439" i="5"/>
  <c r="G439" i="5"/>
  <c r="F439" i="5"/>
  <c r="E439" i="5"/>
  <c r="D439" i="5"/>
  <c r="C439" i="5"/>
  <c r="H438" i="5"/>
  <c r="G438" i="5"/>
  <c r="F438" i="5"/>
  <c r="E438" i="5"/>
  <c r="D438" i="5"/>
  <c r="C438" i="5"/>
  <c r="H437" i="5"/>
  <c r="G437" i="5"/>
  <c r="F437" i="5"/>
  <c r="E437" i="5"/>
  <c r="D437" i="5"/>
  <c r="C437" i="5"/>
  <c r="H436" i="5"/>
  <c r="G436" i="5"/>
  <c r="F436" i="5"/>
  <c r="E436" i="5"/>
  <c r="D436" i="5"/>
  <c r="C436" i="5"/>
  <c r="H435" i="5"/>
  <c r="G435" i="5"/>
  <c r="F435" i="5"/>
  <c r="E435" i="5"/>
  <c r="D435" i="5"/>
  <c r="C435" i="5"/>
  <c r="H434" i="5"/>
  <c r="G434" i="5"/>
  <c r="F434" i="5"/>
  <c r="E434" i="5"/>
  <c r="D434" i="5"/>
  <c r="C434" i="5"/>
  <c r="H433" i="5"/>
  <c r="G433" i="5"/>
  <c r="F433" i="5"/>
  <c r="E433" i="5"/>
  <c r="D433" i="5"/>
  <c r="C433" i="5"/>
  <c r="H432" i="5"/>
  <c r="G432" i="5"/>
  <c r="F432" i="5"/>
  <c r="E432" i="5"/>
  <c r="D432" i="5"/>
  <c r="C432" i="5"/>
  <c r="H431" i="5"/>
  <c r="G431" i="5"/>
  <c r="F431" i="5"/>
  <c r="E431" i="5"/>
  <c r="D431" i="5"/>
  <c r="C431" i="5"/>
  <c r="H430" i="5"/>
  <c r="G430" i="5"/>
  <c r="F430" i="5"/>
  <c r="E430" i="5"/>
  <c r="D430" i="5"/>
  <c r="C430" i="5"/>
  <c r="H429" i="5"/>
  <c r="G429" i="5"/>
  <c r="F429" i="5"/>
  <c r="E429" i="5"/>
  <c r="D429" i="5"/>
  <c r="C429" i="5"/>
  <c r="H428" i="5"/>
  <c r="G428" i="5"/>
  <c r="F428" i="5"/>
  <c r="E428" i="5"/>
  <c r="D428" i="5"/>
  <c r="C428" i="5"/>
  <c r="H427" i="5"/>
  <c r="G427" i="5"/>
  <c r="F427" i="5"/>
  <c r="E427" i="5"/>
  <c r="D427" i="5"/>
  <c r="C427" i="5"/>
  <c r="H426" i="5"/>
  <c r="G426" i="5"/>
  <c r="F426" i="5"/>
  <c r="E426" i="5"/>
  <c r="D426" i="5"/>
  <c r="C426" i="5"/>
  <c r="H425" i="5"/>
  <c r="G425" i="5"/>
  <c r="F425" i="5"/>
  <c r="E425" i="5"/>
  <c r="D425" i="5"/>
  <c r="C425" i="5"/>
  <c r="H424" i="5"/>
  <c r="G424" i="5"/>
  <c r="F424" i="5"/>
  <c r="E424" i="5"/>
  <c r="D424" i="5"/>
  <c r="C424" i="5"/>
  <c r="H423" i="5"/>
  <c r="G423" i="5"/>
  <c r="F423" i="5"/>
  <c r="E423" i="5"/>
  <c r="D423" i="5"/>
  <c r="C423" i="5"/>
  <c r="H422" i="5"/>
  <c r="G422" i="5"/>
  <c r="F422" i="5"/>
  <c r="E422" i="5"/>
  <c r="D422" i="5"/>
  <c r="C422" i="5"/>
  <c r="H421" i="5"/>
  <c r="G421" i="5"/>
  <c r="F421" i="5"/>
  <c r="E421" i="5"/>
  <c r="D421" i="5"/>
  <c r="C421" i="5"/>
  <c r="H420" i="5"/>
  <c r="G420" i="5"/>
  <c r="F420" i="5"/>
  <c r="E420" i="5"/>
  <c r="D420" i="5"/>
  <c r="C420" i="5"/>
  <c r="H419" i="5"/>
  <c r="G419" i="5"/>
  <c r="F419" i="5"/>
  <c r="E419" i="5"/>
  <c r="D419" i="5"/>
  <c r="C419" i="5"/>
  <c r="H418" i="5"/>
  <c r="G418" i="5"/>
  <c r="F418" i="5"/>
  <c r="E418" i="5"/>
  <c r="D418" i="5"/>
  <c r="C418" i="5"/>
  <c r="H417" i="5"/>
  <c r="G417" i="5"/>
  <c r="F417" i="5"/>
  <c r="E417" i="5"/>
  <c r="D417" i="5"/>
  <c r="C417" i="5"/>
  <c r="H416" i="5"/>
  <c r="G416" i="5"/>
  <c r="F416" i="5"/>
  <c r="E416" i="5"/>
  <c r="D416" i="5"/>
  <c r="C416" i="5"/>
  <c r="H415" i="5"/>
  <c r="G415" i="5"/>
  <c r="F415" i="5"/>
  <c r="E415" i="5"/>
  <c r="D415" i="5"/>
  <c r="C415" i="5"/>
  <c r="H414" i="5"/>
  <c r="G414" i="5"/>
  <c r="F414" i="5"/>
  <c r="E414" i="5"/>
  <c r="D414" i="5"/>
  <c r="C414" i="5"/>
  <c r="H413" i="5"/>
  <c r="G413" i="5"/>
  <c r="F413" i="5"/>
  <c r="E413" i="5"/>
  <c r="D413" i="5"/>
  <c r="C413" i="5"/>
  <c r="H412" i="5"/>
  <c r="H25" i="85" s="1"/>
  <c r="G412" i="5"/>
  <c r="G25" i="85" s="1"/>
  <c r="F412" i="5"/>
  <c r="F25" i="85" s="1"/>
  <c r="E412" i="5"/>
  <c r="E25" i="85" s="1"/>
  <c r="D412" i="5"/>
  <c r="D25" i="85" s="1"/>
  <c r="C412" i="5"/>
  <c r="C25" i="85" s="1"/>
  <c r="H411" i="5"/>
  <c r="H24" i="85" s="1"/>
  <c r="G411" i="5"/>
  <c r="G24" i="85" s="1"/>
  <c r="F411" i="5"/>
  <c r="F24" i="85" s="1"/>
  <c r="E411" i="5"/>
  <c r="E24" i="85" s="1"/>
  <c r="D411" i="5"/>
  <c r="D24" i="85" s="1"/>
  <c r="C411" i="5"/>
  <c r="C24" i="85" s="1"/>
  <c r="H410" i="5"/>
  <c r="G410" i="5"/>
  <c r="F410" i="5"/>
  <c r="E410" i="5"/>
  <c r="D410" i="5"/>
  <c r="C410" i="5"/>
  <c r="H409" i="5"/>
  <c r="G409" i="5"/>
  <c r="F409" i="5"/>
  <c r="E409" i="5"/>
  <c r="D409" i="5"/>
  <c r="C409" i="5"/>
  <c r="H408" i="5"/>
  <c r="G408" i="5"/>
  <c r="F408" i="5"/>
  <c r="E408" i="5"/>
  <c r="D408" i="5"/>
  <c r="C408" i="5"/>
  <c r="H407" i="5"/>
  <c r="G407" i="5"/>
  <c r="F407" i="5"/>
  <c r="E407" i="5"/>
  <c r="D407" i="5"/>
  <c r="C407" i="5"/>
  <c r="H406" i="5"/>
  <c r="H23" i="85" s="1"/>
  <c r="G406" i="5"/>
  <c r="G23" i="85" s="1"/>
  <c r="F406" i="5"/>
  <c r="F23" i="85" s="1"/>
  <c r="E406" i="5"/>
  <c r="E23" i="85" s="1"/>
  <c r="D406" i="5"/>
  <c r="D23" i="85" s="1"/>
  <c r="C406" i="5"/>
  <c r="C23" i="85" s="1"/>
  <c r="H405" i="5"/>
  <c r="H22" i="85" s="1"/>
  <c r="G405" i="5"/>
  <c r="G22" i="85" s="1"/>
  <c r="F405" i="5"/>
  <c r="F22" i="85" s="1"/>
  <c r="E405" i="5"/>
  <c r="E22" i="85" s="1"/>
  <c r="D405" i="5"/>
  <c r="D22" i="85" s="1"/>
  <c r="C405" i="5"/>
  <c r="C22" i="85" s="1"/>
  <c r="H404" i="5"/>
  <c r="G404" i="5"/>
  <c r="F404" i="5"/>
  <c r="E404" i="5"/>
  <c r="D404" i="5"/>
  <c r="C404" i="5"/>
  <c r="H403" i="5"/>
  <c r="G403" i="5"/>
  <c r="F403" i="5"/>
  <c r="E403" i="5"/>
  <c r="D403" i="5"/>
  <c r="C403" i="5"/>
  <c r="H402" i="5"/>
  <c r="G402" i="5"/>
  <c r="F402" i="5"/>
  <c r="E402" i="5"/>
  <c r="D402" i="5"/>
  <c r="C402" i="5"/>
  <c r="H401" i="5"/>
  <c r="G401" i="5"/>
  <c r="F401" i="5"/>
  <c r="E401" i="5"/>
  <c r="D401" i="5"/>
  <c r="C401" i="5"/>
  <c r="H400" i="5"/>
  <c r="G400" i="5"/>
  <c r="F400" i="5"/>
  <c r="E400" i="5"/>
  <c r="D400" i="5"/>
  <c r="C400" i="5"/>
  <c r="H399" i="5"/>
  <c r="G399" i="5"/>
  <c r="F399" i="5"/>
  <c r="E399" i="5"/>
  <c r="D399" i="5"/>
  <c r="C399" i="5"/>
  <c r="H398" i="5"/>
  <c r="G398" i="5"/>
  <c r="F398" i="5"/>
  <c r="E398" i="5"/>
  <c r="D398" i="5"/>
  <c r="C398" i="5"/>
  <c r="H397" i="5"/>
  <c r="G397" i="5"/>
  <c r="F397" i="5"/>
  <c r="E397" i="5"/>
  <c r="D397" i="5"/>
  <c r="C397" i="5"/>
  <c r="H396" i="5"/>
  <c r="G396" i="5"/>
  <c r="F396" i="5"/>
  <c r="E396" i="5"/>
  <c r="D396" i="5"/>
  <c r="C396" i="5"/>
  <c r="H395" i="5"/>
  <c r="G395" i="5"/>
  <c r="F395" i="5"/>
  <c r="E395" i="5"/>
  <c r="D395" i="5"/>
  <c r="C395" i="5"/>
  <c r="H394" i="5"/>
  <c r="G394" i="5"/>
  <c r="F394" i="5"/>
  <c r="E394" i="5"/>
  <c r="D394" i="5"/>
  <c r="C394" i="5"/>
  <c r="H393" i="5"/>
  <c r="G393" i="5"/>
  <c r="F393" i="5"/>
  <c r="E393" i="5"/>
  <c r="D393" i="5"/>
  <c r="C393" i="5"/>
  <c r="H392" i="5"/>
  <c r="G392" i="5"/>
  <c r="F392" i="5"/>
  <c r="E392" i="5"/>
  <c r="D392" i="5"/>
  <c r="C392" i="5"/>
  <c r="H391" i="5"/>
  <c r="G391" i="5"/>
  <c r="F391" i="5"/>
  <c r="E391" i="5"/>
  <c r="D391" i="5"/>
  <c r="C391" i="5"/>
  <c r="H390" i="5"/>
  <c r="G390" i="5"/>
  <c r="F390" i="5"/>
  <c r="E390" i="5"/>
  <c r="D390" i="5"/>
  <c r="C390" i="5"/>
  <c r="H389" i="5"/>
  <c r="G389" i="5"/>
  <c r="F389" i="5"/>
  <c r="E389" i="5"/>
  <c r="D389" i="5"/>
  <c r="C389" i="5"/>
  <c r="H388" i="5"/>
  <c r="G388" i="5"/>
  <c r="F388" i="5"/>
  <c r="E388" i="5"/>
  <c r="D388" i="5"/>
  <c r="C388" i="5"/>
  <c r="H387" i="5"/>
  <c r="G387" i="5"/>
  <c r="F387" i="5"/>
  <c r="E387" i="5"/>
  <c r="D387" i="5"/>
  <c r="C387" i="5"/>
  <c r="H386" i="5"/>
  <c r="G386" i="5"/>
  <c r="F386" i="5"/>
  <c r="E386" i="5"/>
  <c r="D386" i="5"/>
  <c r="C386" i="5"/>
  <c r="H385" i="5"/>
  <c r="G385" i="5"/>
  <c r="F385" i="5"/>
  <c r="E385" i="5"/>
  <c r="D385" i="5"/>
  <c r="C385" i="5"/>
  <c r="H384" i="5"/>
  <c r="G384" i="5"/>
  <c r="F384" i="5"/>
  <c r="E384" i="5"/>
  <c r="D384" i="5"/>
  <c r="C384" i="5"/>
  <c r="H383" i="5"/>
  <c r="G383" i="5"/>
  <c r="F383" i="5"/>
  <c r="E383" i="5"/>
  <c r="D383" i="5"/>
  <c r="C383" i="5"/>
  <c r="H382" i="5"/>
  <c r="G382" i="5"/>
  <c r="F382" i="5"/>
  <c r="E382" i="5"/>
  <c r="D382" i="5"/>
  <c r="C382" i="5"/>
  <c r="H381" i="5"/>
  <c r="G381" i="5"/>
  <c r="F381" i="5"/>
  <c r="E381" i="5"/>
  <c r="D381" i="5"/>
  <c r="C381" i="5"/>
  <c r="H380" i="5"/>
  <c r="G380" i="5"/>
  <c r="F380" i="5"/>
  <c r="E380" i="5"/>
  <c r="D380" i="5"/>
  <c r="C380" i="5"/>
  <c r="H379" i="5"/>
  <c r="G379" i="5"/>
  <c r="F379" i="5"/>
  <c r="E379" i="5"/>
  <c r="D379" i="5"/>
  <c r="C379" i="5"/>
  <c r="H378" i="5"/>
  <c r="G378" i="5"/>
  <c r="F378" i="5"/>
  <c r="E378" i="5"/>
  <c r="D378" i="5"/>
  <c r="C378" i="5"/>
  <c r="H377" i="5"/>
  <c r="G377" i="5"/>
  <c r="F377" i="5"/>
  <c r="E377" i="5"/>
  <c r="D377" i="5"/>
  <c r="C377" i="5"/>
  <c r="H376" i="5"/>
  <c r="G376" i="5"/>
  <c r="F376" i="5"/>
  <c r="E376" i="5"/>
  <c r="D376" i="5"/>
  <c r="C376" i="5"/>
  <c r="H375" i="5"/>
  <c r="G375" i="5"/>
  <c r="F375" i="5"/>
  <c r="E375" i="5"/>
  <c r="D375" i="5"/>
  <c r="C375" i="5"/>
  <c r="H374" i="5"/>
  <c r="G374" i="5"/>
  <c r="F374" i="5"/>
  <c r="E374" i="5"/>
  <c r="D374" i="5"/>
  <c r="C374" i="5"/>
  <c r="H373" i="5"/>
  <c r="G373" i="5"/>
  <c r="F373" i="5"/>
  <c r="E373" i="5"/>
  <c r="D373" i="5"/>
  <c r="C373" i="5"/>
  <c r="H372" i="5"/>
  <c r="G372" i="5"/>
  <c r="F372" i="5"/>
  <c r="E372" i="5"/>
  <c r="D372" i="5"/>
  <c r="C372" i="5"/>
  <c r="H371" i="5"/>
  <c r="G371" i="5"/>
  <c r="F371" i="5"/>
  <c r="E371" i="5"/>
  <c r="D371" i="5"/>
  <c r="C371" i="5"/>
  <c r="H370" i="5"/>
  <c r="G370" i="5"/>
  <c r="F370" i="5"/>
  <c r="E370" i="5"/>
  <c r="D370" i="5"/>
  <c r="C370" i="5"/>
  <c r="H369" i="5"/>
  <c r="G369" i="5"/>
  <c r="F369" i="5"/>
  <c r="E369" i="5"/>
  <c r="D369" i="5"/>
  <c r="C369" i="5"/>
  <c r="H368" i="5"/>
  <c r="G368" i="5"/>
  <c r="F368" i="5"/>
  <c r="E368" i="5"/>
  <c r="D368" i="5"/>
  <c r="C368" i="5"/>
  <c r="H367" i="5"/>
  <c r="G367" i="5"/>
  <c r="F367" i="5"/>
  <c r="E367" i="5"/>
  <c r="D367" i="5"/>
  <c r="C367" i="5"/>
  <c r="H366" i="5"/>
  <c r="H21" i="85" s="1"/>
  <c r="G366" i="5"/>
  <c r="G21" i="85" s="1"/>
  <c r="F366" i="5"/>
  <c r="F21" i="85" s="1"/>
  <c r="E366" i="5"/>
  <c r="E21" i="85" s="1"/>
  <c r="D366" i="5"/>
  <c r="D21" i="85" s="1"/>
  <c r="C366" i="5"/>
  <c r="C21" i="85" s="1"/>
  <c r="H365" i="5"/>
  <c r="H20" i="85" s="1"/>
  <c r="G365" i="5"/>
  <c r="G20" i="85" s="1"/>
  <c r="F365" i="5"/>
  <c r="F20" i="85" s="1"/>
  <c r="E365" i="5"/>
  <c r="E20" i="85" s="1"/>
  <c r="D365" i="5"/>
  <c r="D20" i="85" s="1"/>
  <c r="C365" i="5"/>
  <c r="C20" i="85" s="1"/>
  <c r="H364" i="5"/>
  <c r="G364" i="5"/>
  <c r="F364" i="5"/>
  <c r="E364" i="5"/>
  <c r="D364" i="5"/>
  <c r="C364" i="5"/>
  <c r="H363" i="5"/>
  <c r="G363" i="5"/>
  <c r="F363" i="5"/>
  <c r="E363" i="5"/>
  <c r="D363" i="5"/>
  <c r="C363" i="5"/>
  <c r="H362" i="5"/>
  <c r="G362" i="5"/>
  <c r="F362" i="5"/>
  <c r="E362" i="5"/>
  <c r="D362" i="5"/>
  <c r="C362" i="5"/>
  <c r="H361" i="5"/>
  <c r="G361" i="5"/>
  <c r="F361" i="5"/>
  <c r="E361" i="5"/>
  <c r="D361" i="5"/>
  <c r="C361" i="5"/>
  <c r="H360" i="5"/>
  <c r="G360" i="5"/>
  <c r="F360" i="5"/>
  <c r="E360" i="5"/>
  <c r="D360" i="5"/>
  <c r="C360" i="5"/>
  <c r="H359" i="5"/>
  <c r="G359" i="5"/>
  <c r="F359" i="5"/>
  <c r="E359" i="5"/>
  <c r="D359" i="5"/>
  <c r="C359" i="5"/>
  <c r="H358" i="5"/>
  <c r="G358" i="5"/>
  <c r="F358" i="5"/>
  <c r="E358" i="5"/>
  <c r="D358" i="5"/>
  <c r="C358" i="5"/>
  <c r="H357" i="5"/>
  <c r="G357" i="5"/>
  <c r="F357" i="5"/>
  <c r="E357" i="5"/>
  <c r="D357" i="5"/>
  <c r="C357" i="5"/>
  <c r="H356" i="5"/>
  <c r="G356" i="5"/>
  <c r="F356" i="5"/>
  <c r="E356" i="5"/>
  <c r="D356" i="5"/>
  <c r="C356" i="5"/>
  <c r="H355" i="5"/>
  <c r="G355" i="5"/>
  <c r="F355" i="5"/>
  <c r="E355" i="5"/>
  <c r="D355" i="5"/>
  <c r="C355" i="5"/>
  <c r="H354" i="5"/>
  <c r="G354" i="5"/>
  <c r="F354" i="5"/>
  <c r="E354" i="5"/>
  <c r="D354" i="5"/>
  <c r="C354" i="5"/>
  <c r="H353" i="5"/>
  <c r="G353" i="5"/>
  <c r="F353" i="5"/>
  <c r="E353" i="5"/>
  <c r="D353" i="5"/>
  <c r="C353" i="5"/>
  <c r="H352" i="5"/>
  <c r="G352" i="5"/>
  <c r="F352" i="5"/>
  <c r="E352" i="5"/>
  <c r="D352" i="5"/>
  <c r="C352" i="5"/>
  <c r="H351" i="5"/>
  <c r="G351" i="5"/>
  <c r="F351" i="5"/>
  <c r="E351" i="5"/>
  <c r="D351" i="5"/>
  <c r="C351" i="5"/>
  <c r="H350" i="5"/>
  <c r="G350" i="5"/>
  <c r="F350" i="5"/>
  <c r="E350" i="5"/>
  <c r="D350" i="5"/>
  <c r="C350" i="5"/>
  <c r="H349" i="5"/>
  <c r="G349" i="5"/>
  <c r="F349" i="5"/>
  <c r="E349" i="5"/>
  <c r="D349" i="5"/>
  <c r="C349" i="5"/>
  <c r="H348" i="5"/>
  <c r="G348" i="5"/>
  <c r="F348" i="5"/>
  <c r="E348" i="5"/>
  <c r="D348" i="5"/>
  <c r="C348" i="5"/>
  <c r="H347" i="5"/>
  <c r="G347" i="5"/>
  <c r="F347" i="5"/>
  <c r="E347" i="5"/>
  <c r="D347" i="5"/>
  <c r="C347" i="5"/>
  <c r="H346" i="5"/>
  <c r="G346" i="5"/>
  <c r="F346" i="5"/>
  <c r="E346" i="5"/>
  <c r="D346" i="5"/>
  <c r="C346" i="5"/>
  <c r="H345" i="5"/>
  <c r="G345" i="5"/>
  <c r="F345" i="5"/>
  <c r="E345" i="5"/>
  <c r="D345" i="5"/>
  <c r="C345" i="5"/>
  <c r="H344" i="5"/>
  <c r="G344" i="5"/>
  <c r="F344" i="5"/>
  <c r="E344" i="5"/>
  <c r="D344" i="5"/>
  <c r="C344" i="5"/>
  <c r="H343" i="5"/>
  <c r="G343" i="5"/>
  <c r="F343" i="5"/>
  <c r="E343" i="5"/>
  <c r="D343" i="5"/>
  <c r="C343" i="5"/>
  <c r="H342" i="5"/>
  <c r="G342" i="5"/>
  <c r="F342" i="5"/>
  <c r="E342" i="5"/>
  <c r="D342" i="5"/>
  <c r="C342" i="5"/>
  <c r="H341" i="5"/>
  <c r="G341" i="5"/>
  <c r="F341" i="5"/>
  <c r="E341" i="5"/>
  <c r="D341" i="5"/>
  <c r="C341" i="5"/>
  <c r="H340" i="5"/>
  <c r="G340" i="5"/>
  <c r="F340" i="5"/>
  <c r="E340" i="5"/>
  <c r="D340" i="5"/>
  <c r="C340" i="5"/>
  <c r="H339" i="5"/>
  <c r="G339" i="5"/>
  <c r="F339" i="5"/>
  <c r="E339" i="5"/>
  <c r="D339" i="5"/>
  <c r="C339" i="5"/>
  <c r="H338" i="5"/>
  <c r="G338" i="5"/>
  <c r="F338" i="5"/>
  <c r="E338" i="5"/>
  <c r="D338" i="5"/>
  <c r="C338" i="5"/>
  <c r="H337" i="5"/>
  <c r="G337" i="5"/>
  <c r="F337" i="5"/>
  <c r="E337" i="5"/>
  <c r="D337" i="5"/>
  <c r="C337" i="5"/>
  <c r="H336" i="5"/>
  <c r="G336" i="5"/>
  <c r="F336" i="5"/>
  <c r="E336" i="5"/>
  <c r="D336" i="5"/>
  <c r="C336" i="5"/>
  <c r="H335" i="5"/>
  <c r="G335" i="5"/>
  <c r="F335" i="5"/>
  <c r="E335" i="5"/>
  <c r="D335" i="5"/>
  <c r="C335" i="5"/>
  <c r="H334" i="5"/>
  <c r="G334" i="5"/>
  <c r="F334" i="5"/>
  <c r="E334" i="5"/>
  <c r="D334" i="5"/>
  <c r="C334" i="5"/>
  <c r="H333" i="5"/>
  <c r="G333" i="5"/>
  <c r="F333" i="5"/>
  <c r="E333" i="5"/>
  <c r="D333" i="5"/>
  <c r="C333" i="5"/>
  <c r="H332" i="5"/>
  <c r="G332" i="5"/>
  <c r="F332" i="5"/>
  <c r="E332" i="5"/>
  <c r="D332" i="5"/>
  <c r="C332" i="5"/>
  <c r="H331" i="5"/>
  <c r="G331" i="5"/>
  <c r="F331" i="5"/>
  <c r="E331" i="5"/>
  <c r="D331" i="5"/>
  <c r="C331" i="5"/>
  <c r="H330" i="5"/>
  <c r="G330" i="5"/>
  <c r="F330" i="5"/>
  <c r="E330" i="5"/>
  <c r="D330" i="5"/>
  <c r="C330" i="5"/>
  <c r="H329" i="5"/>
  <c r="G329" i="5"/>
  <c r="F329" i="5"/>
  <c r="E329" i="5"/>
  <c r="D329" i="5"/>
  <c r="C329" i="5"/>
  <c r="H328" i="5"/>
  <c r="G328" i="5"/>
  <c r="F328" i="5"/>
  <c r="E328" i="5"/>
  <c r="D328" i="5"/>
  <c r="C328" i="5"/>
  <c r="H327" i="5"/>
  <c r="G327" i="5"/>
  <c r="F327" i="5"/>
  <c r="E327" i="5"/>
  <c r="D327" i="5"/>
  <c r="C327" i="5"/>
  <c r="H326" i="5"/>
  <c r="G326" i="5"/>
  <c r="F326" i="5"/>
  <c r="E326" i="5"/>
  <c r="D326" i="5"/>
  <c r="C326" i="5"/>
  <c r="H325" i="5"/>
  <c r="G325" i="5"/>
  <c r="F325" i="5"/>
  <c r="E325" i="5"/>
  <c r="D325" i="5"/>
  <c r="C325" i="5"/>
  <c r="H324" i="5"/>
  <c r="G324" i="5"/>
  <c r="F324" i="5"/>
  <c r="E324" i="5"/>
  <c r="D324" i="5"/>
  <c r="C324" i="5"/>
  <c r="H323" i="5"/>
  <c r="G323" i="5"/>
  <c r="F323" i="5"/>
  <c r="E323" i="5"/>
  <c r="D323" i="5"/>
  <c r="C323" i="5"/>
  <c r="H322" i="5"/>
  <c r="G322" i="5"/>
  <c r="F322" i="5"/>
  <c r="E322" i="5"/>
  <c r="D322" i="5"/>
  <c r="C322" i="5"/>
  <c r="H321" i="5"/>
  <c r="G321" i="5"/>
  <c r="F321" i="5"/>
  <c r="E321" i="5"/>
  <c r="D321" i="5"/>
  <c r="C321" i="5"/>
  <c r="H320" i="5"/>
  <c r="G320" i="5"/>
  <c r="F320" i="5"/>
  <c r="E320" i="5"/>
  <c r="D320" i="5"/>
  <c r="C320" i="5"/>
  <c r="H319" i="5"/>
  <c r="G319" i="5"/>
  <c r="F319" i="5"/>
  <c r="E319" i="5"/>
  <c r="D319" i="5"/>
  <c r="C319" i="5"/>
  <c r="H318" i="5"/>
  <c r="G318" i="5"/>
  <c r="F318" i="5"/>
  <c r="E318" i="5"/>
  <c r="D318" i="5"/>
  <c r="C318" i="5"/>
  <c r="H317" i="5"/>
  <c r="G317" i="5"/>
  <c r="F317" i="5"/>
  <c r="E317" i="5"/>
  <c r="D317" i="5"/>
  <c r="C317" i="5"/>
  <c r="H316" i="5"/>
  <c r="G316" i="5"/>
  <c r="F316" i="5"/>
  <c r="E316" i="5"/>
  <c r="D316" i="5"/>
  <c r="C316" i="5"/>
  <c r="H315" i="5"/>
  <c r="G315" i="5"/>
  <c r="F315" i="5"/>
  <c r="E315" i="5"/>
  <c r="D315" i="5"/>
  <c r="C315" i="5"/>
  <c r="H314" i="5"/>
  <c r="G314" i="5"/>
  <c r="F314" i="5"/>
  <c r="E314" i="5"/>
  <c r="D314" i="5"/>
  <c r="C314" i="5"/>
  <c r="H313" i="5"/>
  <c r="G313" i="5"/>
  <c r="F313" i="5"/>
  <c r="E313" i="5"/>
  <c r="D313" i="5"/>
  <c r="C313" i="5"/>
  <c r="H312" i="5"/>
  <c r="G312" i="5"/>
  <c r="F312" i="5"/>
  <c r="E312" i="5"/>
  <c r="D312" i="5"/>
  <c r="C312" i="5"/>
  <c r="H311" i="5"/>
  <c r="G311" i="5"/>
  <c r="F311" i="5"/>
  <c r="E311" i="5"/>
  <c r="D311" i="5"/>
  <c r="C311" i="5"/>
  <c r="H310" i="5"/>
  <c r="G310" i="5"/>
  <c r="F310" i="5"/>
  <c r="E310" i="5"/>
  <c r="D310" i="5"/>
  <c r="C310" i="5"/>
  <c r="H309" i="5"/>
  <c r="G309" i="5"/>
  <c r="F309" i="5"/>
  <c r="E309" i="5"/>
  <c r="D309" i="5"/>
  <c r="C309" i="5"/>
  <c r="H308" i="5"/>
  <c r="G308" i="5"/>
  <c r="F308" i="5"/>
  <c r="E308" i="5"/>
  <c r="D308" i="5"/>
  <c r="C308" i="5"/>
  <c r="H307" i="5"/>
  <c r="G307" i="5"/>
  <c r="F307" i="5"/>
  <c r="E307" i="5"/>
  <c r="D307" i="5"/>
  <c r="C307" i="5"/>
  <c r="H306" i="5"/>
  <c r="G306" i="5"/>
  <c r="F306" i="5"/>
  <c r="E306" i="5"/>
  <c r="D306" i="5"/>
  <c r="C306" i="5"/>
  <c r="H305" i="5"/>
  <c r="G305" i="5"/>
  <c r="F305" i="5"/>
  <c r="E305" i="5"/>
  <c r="D305" i="5"/>
  <c r="C305" i="5"/>
  <c r="H304" i="5"/>
  <c r="G304" i="5"/>
  <c r="F304" i="5"/>
  <c r="E304" i="5"/>
  <c r="D304" i="5"/>
  <c r="C304" i="5"/>
  <c r="H303" i="5"/>
  <c r="G303" i="5"/>
  <c r="F303" i="5"/>
  <c r="E303" i="5"/>
  <c r="D303" i="5"/>
  <c r="C303" i="5"/>
  <c r="H302" i="5"/>
  <c r="G302" i="5"/>
  <c r="F302" i="5"/>
  <c r="E302" i="5"/>
  <c r="D302" i="5"/>
  <c r="C302" i="5"/>
  <c r="H301" i="5"/>
  <c r="G301" i="5"/>
  <c r="F301" i="5"/>
  <c r="E301" i="5"/>
  <c r="D301" i="5"/>
  <c r="C301" i="5"/>
  <c r="H300" i="5"/>
  <c r="G300" i="5"/>
  <c r="F300" i="5"/>
  <c r="E300" i="5"/>
  <c r="D300" i="5"/>
  <c r="C300" i="5"/>
  <c r="H299" i="5"/>
  <c r="G299" i="5"/>
  <c r="F299" i="5"/>
  <c r="E299" i="5"/>
  <c r="D299" i="5"/>
  <c r="C299" i="5"/>
  <c r="H298" i="5"/>
  <c r="G298" i="5"/>
  <c r="F298" i="5"/>
  <c r="E298" i="5"/>
  <c r="D298" i="5"/>
  <c r="C298" i="5"/>
  <c r="H297" i="5"/>
  <c r="G297" i="5"/>
  <c r="F297" i="5"/>
  <c r="E297" i="5"/>
  <c r="D297" i="5"/>
  <c r="C297" i="5"/>
  <c r="H296" i="5"/>
  <c r="G296" i="5"/>
  <c r="F296" i="5"/>
  <c r="E296" i="5"/>
  <c r="D296" i="5"/>
  <c r="C296" i="5"/>
  <c r="H295" i="5"/>
  <c r="G295" i="5"/>
  <c r="F295" i="5"/>
  <c r="E295" i="5"/>
  <c r="D295" i="5"/>
  <c r="C295" i="5"/>
  <c r="H294" i="5"/>
  <c r="G294" i="5"/>
  <c r="F294" i="5"/>
  <c r="E294" i="5"/>
  <c r="D294" i="5"/>
  <c r="C294" i="5"/>
  <c r="H293" i="5"/>
  <c r="G293" i="5"/>
  <c r="F293" i="5"/>
  <c r="E293" i="5"/>
  <c r="D293" i="5"/>
  <c r="C293" i="5"/>
  <c r="H292" i="5"/>
  <c r="G292" i="5"/>
  <c r="F292" i="5"/>
  <c r="E292" i="5"/>
  <c r="D292" i="5"/>
  <c r="C292" i="5"/>
  <c r="H291" i="5"/>
  <c r="G291" i="5"/>
  <c r="F291" i="5"/>
  <c r="E291" i="5"/>
  <c r="D291" i="5"/>
  <c r="C291" i="5"/>
  <c r="H290" i="5"/>
  <c r="G290" i="5"/>
  <c r="F290" i="5"/>
  <c r="E290" i="5"/>
  <c r="D290" i="5"/>
  <c r="C290" i="5"/>
  <c r="H289" i="5"/>
  <c r="G289" i="5"/>
  <c r="F289" i="5"/>
  <c r="E289" i="5"/>
  <c r="D289" i="5"/>
  <c r="C289" i="5"/>
  <c r="H288" i="5"/>
  <c r="G288" i="5"/>
  <c r="F288" i="5"/>
  <c r="E288" i="5"/>
  <c r="D288" i="5"/>
  <c r="C288" i="5"/>
  <c r="H287" i="5"/>
  <c r="G287" i="5"/>
  <c r="F287" i="5"/>
  <c r="E287" i="5"/>
  <c r="D287" i="5"/>
  <c r="C287" i="5"/>
  <c r="H286" i="5"/>
  <c r="G286" i="5"/>
  <c r="F286" i="5"/>
  <c r="E286" i="5"/>
  <c r="D286" i="5"/>
  <c r="C286" i="5"/>
  <c r="H285" i="5"/>
  <c r="G285" i="5"/>
  <c r="F285" i="5"/>
  <c r="E285" i="5"/>
  <c r="D285" i="5"/>
  <c r="C285" i="5"/>
  <c r="H284" i="5"/>
  <c r="G284" i="5"/>
  <c r="F284" i="5"/>
  <c r="E284" i="5"/>
  <c r="D284" i="5"/>
  <c r="C284" i="5"/>
  <c r="H283" i="5"/>
  <c r="G283" i="5"/>
  <c r="F283" i="5"/>
  <c r="E283" i="5"/>
  <c r="D283" i="5"/>
  <c r="C283" i="5"/>
  <c r="H282" i="5"/>
  <c r="G282" i="5"/>
  <c r="F282" i="5"/>
  <c r="E282" i="5"/>
  <c r="D282" i="5"/>
  <c r="C282" i="5"/>
  <c r="H281" i="5"/>
  <c r="G281" i="5"/>
  <c r="F281" i="5"/>
  <c r="E281" i="5"/>
  <c r="D281" i="5"/>
  <c r="C281" i="5"/>
  <c r="H280" i="5"/>
  <c r="G280" i="5"/>
  <c r="F280" i="5"/>
  <c r="E280" i="5"/>
  <c r="D280" i="5"/>
  <c r="C280" i="5"/>
  <c r="H279" i="5"/>
  <c r="G279" i="5"/>
  <c r="F279" i="5"/>
  <c r="E279" i="5"/>
  <c r="D279" i="5"/>
  <c r="C279" i="5"/>
  <c r="H278" i="5"/>
  <c r="G278" i="5"/>
  <c r="F278" i="5"/>
  <c r="E278" i="5"/>
  <c r="D278" i="5"/>
  <c r="C278" i="5"/>
  <c r="H277" i="5"/>
  <c r="G277" i="5"/>
  <c r="F277" i="5"/>
  <c r="E277" i="5"/>
  <c r="D277" i="5"/>
  <c r="C277" i="5"/>
  <c r="H276" i="5"/>
  <c r="G276" i="5"/>
  <c r="F276" i="5"/>
  <c r="E276" i="5"/>
  <c r="D276" i="5"/>
  <c r="C276" i="5"/>
  <c r="H275" i="5"/>
  <c r="G275" i="5"/>
  <c r="F275" i="5"/>
  <c r="E275" i="5"/>
  <c r="D275" i="5"/>
  <c r="C275" i="5"/>
  <c r="H274" i="5"/>
  <c r="G274" i="5"/>
  <c r="F274" i="5"/>
  <c r="E274" i="5"/>
  <c r="D274" i="5"/>
  <c r="C274" i="5"/>
  <c r="H273" i="5"/>
  <c r="G273" i="5"/>
  <c r="F273" i="5"/>
  <c r="E273" i="5"/>
  <c r="D273" i="5"/>
  <c r="C273" i="5"/>
  <c r="H272" i="5"/>
  <c r="G272" i="5"/>
  <c r="F272" i="5"/>
  <c r="E272" i="5"/>
  <c r="D272" i="5"/>
  <c r="C272" i="5"/>
  <c r="H271" i="5"/>
  <c r="G271" i="5"/>
  <c r="F271" i="5"/>
  <c r="E271" i="5"/>
  <c r="D271" i="5"/>
  <c r="C271" i="5"/>
  <c r="H270" i="5"/>
  <c r="G270" i="5"/>
  <c r="F270" i="5"/>
  <c r="E270" i="5"/>
  <c r="D270" i="5"/>
  <c r="C270" i="5"/>
  <c r="H269" i="5"/>
  <c r="G269" i="5"/>
  <c r="F269" i="5"/>
  <c r="E269" i="5"/>
  <c r="D269" i="5"/>
  <c r="C269" i="5"/>
  <c r="H268" i="5"/>
  <c r="G268" i="5"/>
  <c r="F268" i="5"/>
  <c r="E268" i="5"/>
  <c r="D268" i="5"/>
  <c r="C268" i="5"/>
  <c r="H267" i="5"/>
  <c r="G267" i="5"/>
  <c r="F267" i="5"/>
  <c r="E267" i="5"/>
  <c r="D267" i="5"/>
  <c r="C267" i="5"/>
  <c r="H266" i="5"/>
  <c r="G266" i="5"/>
  <c r="F266" i="5"/>
  <c r="E266" i="5"/>
  <c r="D266" i="5"/>
  <c r="C266" i="5"/>
  <c r="H265" i="5"/>
  <c r="G265" i="5"/>
  <c r="F265" i="5"/>
  <c r="E265" i="5"/>
  <c r="D265" i="5"/>
  <c r="C265" i="5"/>
  <c r="H264" i="5"/>
  <c r="G264" i="5"/>
  <c r="F264" i="5"/>
  <c r="E264" i="5"/>
  <c r="D264" i="5"/>
  <c r="C264" i="5"/>
  <c r="H263" i="5"/>
  <c r="H11" i="85" s="1"/>
  <c r="G263" i="5"/>
  <c r="G11" i="85" s="1"/>
  <c r="F263" i="5"/>
  <c r="F11" i="85" s="1"/>
  <c r="E263" i="5"/>
  <c r="E11" i="85" s="1"/>
  <c r="D263" i="5"/>
  <c r="D11" i="85" s="1"/>
  <c r="C263" i="5"/>
  <c r="C11" i="85" s="1"/>
  <c r="H262" i="5"/>
  <c r="H10" i="85" s="1"/>
  <c r="G262" i="5"/>
  <c r="G10" i="85" s="1"/>
  <c r="F262" i="5"/>
  <c r="F10" i="85" s="1"/>
  <c r="E262" i="5"/>
  <c r="E10" i="85" s="1"/>
  <c r="D262" i="5"/>
  <c r="D10" i="85" s="1"/>
  <c r="C262" i="5"/>
  <c r="C10" i="85" s="1"/>
  <c r="H261" i="5"/>
  <c r="G261" i="5"/>
  <c r="F261" i="5"/>
  <c r="E261" i="5"/>
  <c r="D261" i="5"/>
  <c r="C261" i="5"/>
  <c r="H260" i="5"/>
  <c r="G260" i="5"/>
  <c r="F260" i="5"/>
  <c r="E260" i="5"/>
  <c r="D260" i="5"/>
  <c r="C260" i="5"/>
  <c r="H259" i="5"/>
  <c r="G259" i="5"/>
  <c r="F259" i="5"/>
  <c r="E259" i="5"/>
  <c r="D259" i="5"/>
  <c r="C259" i="5"/>
  <c r="H258" i="5"/>
  <c r="G258" i="5"/>
  <c r="F258" i="5"/>
  <c r="E258" i="5"/>
  <c r="D258" i="5"/>
  <c r="C258" i="5"/>
  <c r="H257" i="5"/>
  <c r="H9" i="85" s="1"/>
  <c r="G257" i="5"/>
  <c r="G9" i="85" s="1"/>
  <c r="F257" i="5"/>
  <c r="F9" i="85" s="1"/>
  <c r="E257" i="5"/>
  <c r="E9" i="85" s="1"/>
  <c r="D257" i="5"/>
  <c r="D9" i="85" s="1"/>
  <c r="C257" i="5"/>
  <c r="C9" i="85" s="1"/>
  <c r="H256" i="5"/>
  <c r="H8" i="85" s="1"/>
  <c r="G256" i="5"/>
  <c r="G8" i="85" s="1"/>
  <c r="F256" i="5"/>
  <c r="F8" i="85" s="1"/>
  <c r="E256" i="5"/>
  <c r="E8" i="85" s="1"/>
  <c r="D256" i="5"/>
  <c r="D8" i="85" s="1"/>
  <c r="C256" i="5"/>
  <c r="C8" i="85" s="1"/>
  <c r="H255" i="5"/>
  <c r="G255" i="5"/>
  <c r="F255" i="5"/>
  <c r="E255" i="5"/>
  <c r="D255" i="5"/>
  <c r="C255" i="5"/>
  <c r="H254" i="5"/>
  <c r="G254" i="5"/>
  <c r="F254" i="5"/>
  <c r="E254" i="5"/>
  <c r="D254" i="5"/>
  <c r="C254" i="5"/>
  <c r="H253" i="5"/>
  <c r="G253" i="5"/>
  <c r="F253" i="5"/>
  <c r="E253" i="5"/>
  <c r="D253" i="5"/>
  <c r="C253" i="5"/>
  <c r="H252" i="5"/>
  <c r="G252" i="5"/>
  <c r="F252" i="5"/>
  <c r="E252" i="5"/>
  <c r="D252" i="5"/>
  <c r="C252" i="5"/>
  <c r="H251" i="5"/>
  <c r="G251" i="5"/>
  <c r="F251" i="5"/>
  <c r="E251" i="5"/>
  <c r="D251" i="5"/>
  <c r="C251" i="5"/>
  <c r="H250" i="5"/>
  <c r="G250" i="5"/>
  <c r="F250" i="5"/>
  <c r="E250" i="5"/>
  <c r="D250" i="5"/>
  <c r="C250" i="5"/>
  <c r="H249" i="5"/>
  <c r="G249" i="5"/>
  <c r="F249" i="5"/>
  <c r="E249" i="5"/>
  <c r="D249" i="5"/>
  <c r="C249" i="5"/>
  <c r="H248" i="5"/>
  <c r="G248" i="5"/>
  <c r="F248" i="5"/>
  <c r="E248" i="5"/>
  <c r="D248" i="5"/>
  <c r="C248" i="5"/>
  <c r="H247" i="5"/>
  <c r="G247" i="5"/>
  <c r="F247" i="5"/>
  <c r="E247" i="5"/>
  <c r="D247" i="5"/>
  <c r="C247" i="5"/>
  <c r="H246" i="5"/>
  <c r="G246" i="5"/>
  <c r="F246" i="5"/>
  <c r="E246" i="5"/>
  <c r="D246" i="5"/>
  <c r="C246" i="5"/>
  <c r="H245" i="5"/>
  <c r="G245" i="5"/>
  <c r="F245" i="5"/>
  <c r="E245" i="5"/>
  <c r="D245" i="5"/>
  <c r="C245" i="5"/>
  <c r="H244" i="5"/>
  <c r="G244" i="5"/>
  <c r="F244" i="5"/>
  <c r="E244" i="5"/>
  <c r="D244" i="5"/>
  <c r="C244" i="5"/>
  <c r="H243" i="5"/>
  <c r="G243" i="5"/>
  <c r="F243" i="5"/>
  <c r="E243" i="5"/>
  <c r="D243" i="5"/>
  <c r="C243" i="5"/>
  <c r="H242" i="5"/>
  <c r="G242" i="5"/>
  <c r="F242" i="5"/>
  <c r="E242" i="5"/>
  <c r="D242" i="5"/>
  <c r="C242" i="5"/>
  <c r="H241" i="5"/>
  <c r="G241" i="5"/>
  <c r="F241" i="5"/>
  <c r="E241" i="5"/>
  <c r="D241" i="5"/>
  <c r="C241" i="5"/>
  <c r="H240" i="5"/>
  <c r="G240" i="5"/>
  <c r="F240" i="5"/>
  <c r="E240" i="5"/>
  <c r="D240" i="5"/>
  <c r="C240" i="5"/>
  <c r="H239" i="5"/>
  <c r="G239" i="5"/>
  <c r="F239" i="5"/>
  <c r="E239" i="5"/>
  <c r="D239" i="5"/>
  <c r="C239" i="5"/>
  <c r="H238" i="5"/>
  <c r="G238" i="5"/>
  <c r="F238" i="5"/>
  <c r="E238" i="5"/>
  <c r="D238" i="5"/>
  <c r="C238" i="5"/>
  <c r="H237" i="5"/>
  <c r="G237" i="5"/>
  <c r="F237" i="5"/>
  <c r="E237" i="5"/>
  <c r="D237" i="5"/>
  <c r="C237" i="5"/>
  <c r="H236" i="5"/>
  <c r="G236" i="5"/>
  <c r="F236" i="5"/>
  <c r="E236" i="5"/>
  <c r="D236" i="5"/>
  <c r="C236" i="5"/>
  <c r="H235" i="5"/>
  <c r="G235" i="5"/>
  <c r="F235" i="5"/>
  <c r="E235" i="5"/>
  <c r="D235" i="5"/>
  <c r="C235" i="5"/>
  <c r="H234" i="5"/>
  <c r="G234" i="5"/>
  <c r="F234" i="5"/>
  <c r="E234" i="5"/>
  <c r="D234" i="5"/>
  <c r="C234" i="5"/>
  <c r="H233" i="5"/>
  <c r="G233" i="5"/>
  <c r="F233" i="5"/>
  <c r="E233" i="5"/>
  <c r="D233" i="5"/>
  <c r="C233" i="5"/>
  <c r="H232" i="5"/>
  <c r="G232" i="5"/>
  <c r="F232" i="5"/>
  <c r="E232" i="5"/>
  <c r="D232" i="5"/>
  <c r="C232" i="5"/>
  <c r="H231" i="5"/>
  <c r="G231" i="5"/>
  <c r="F231" i="5"/>
  <c r="E231" i="5"/>
  <c r="D231" i="5"/>
  <c r="C231" i="5"/>
  <c r="H230" i="5"/>
  <c r="H7" i="85" s="1"/>
  <c r="G230" i="5"/>
  <c r="G7" i="85" s="1"/>
  <c r="F230" i="5"/>
  <c r="F7" i="85" s="1"/>
  <c r="E230" i="5"/>
  <c r="E7" i="85" s="1"/>
  <c r="D230" i="5"/>
  <c r="D7" i="85" s="1"/>
  <c r="C230" i="5"/>
  <c r="C7" i="85" s="1"/>
  <c r="H229" i="5"/>
  <c r="G229" i="5"/>
  <c r="F229" i="5"/>
  <c r="E229" i="5"/>
  <c r="D229" i="5"/>
  <c r="C229" i="5"/>
  <c r="H228" i="5"/>
  <c r="G228" i="5"/>
  <c r="F228" i="5"/>
  <c r="E228" i="5"/>
  <c r="D228" i="5"/>
  <c r="C228" i="5"/>
  <c r="H227" i="5"/>
  <c r="G227" i="5"/>
  <c r="F227" i="5"/>
  <c r="E227" i="5"/>
  <c r="D227" i="5"/>
  <c r="C227" i="5"/>
  <c r="H226" i="5"/>
  <c r="G226" i="5"/>
  <c r="F226" i="5"/>
  <c r="E226" i="5"/>
  <c r="D226" i="5"/>
  <c r="C226" i="5"/>
  <c r="H225" i="5"/>
  <c r="G225" i="5"/>
  <c r="F225" i="5"/>
  <c r="E225" i="5"/>
  <c r="D225" i="5"/>
  <c r="C225" i="5"/>
  <c r="H224" i="5"/>
  <c r="G224" i="5"/>
  <c r="F224" i="5"/>
  <c r="E224" i="5"/>
  <c r="D224" i="5"/>
  <c r="C224" i="5"/>
  <c r="H223" i="5"/>
  <c r="G223" i="5"/>
  <c r="F223" i="5"/>
  <c r="E223" i="5"/>
  <c r="D223" i="5"/>
  <c r="C223" i="5"/>
  <c r="H222" i="5"/>
  <c r="G222" i="5"/>
  <c r="F222" i="5"/>
  <c r="E222" i="5"/>
  <c r="D222" i="5"/>
  <c r="C222" i="5"/>
  <c r="H221" i="5"/>
  <c r="G221" i="5"/>
  <c r="F221" i="5"/>
  <c r="E221" i="5"/>
  <c r="D221" i="5"/>
  <c r="C221" i="5"/>
  <c r="H220" i="5"/>
  <c r="G220" i="5"/>
  <c r="F220" i="5"/>
  <c r="E220" i="5"/>
  <c r="D220" i="5"/>
  <c r="C220" i="5"/>
  <c r="H219" i="5"/>
  <c r="G219" i="5"/>
  <c r="F219" i="5"/>
  <c r="E219" i="5"/>
  <c r="D219" i="5"/>
  <c r="C219" i="5"/>
  <c r="H218" i="5"/>
  <c r="G218" i="5"/>
  <c r="F218" i="5"/>
  <c r="E218" i="5"/>
  <c r="D218" i="5"/>
  <c r="C218" i="5"/>
  <c r="H217" i="5"/>
  <c r="G217" i="5"/>
  <c r="F217" i="5"/>
  <c r="E217" i="5"/>
  <c r="D217" i="5"/>
  <c r="C217" i="5"/>
  <c r="H216" i="5"/>
  <c r="G216" i="5"/>
  <c r="F216" i="5"/>
  <c r="E216" i="5"/>
  <c r="D216" i="5"/>
  <c r="C216" i="5"/>
  <c r="H215" i="5"/>
  <c r="G215" i="5"/>
  <c r="F215" i="5"/>
  <c r="E215" i="5"/>
  <c r="D215" i="5"/>
  <c r="C215" i="5"/>
  <c r="H214" i="5"/>
  <c r="G214" i="5"/>
  <c r="F214" i="5"/>
  <c r="E214" i="5"/>
  <c r="D214" i="5"/>
  <c r="C214" i="5"/>
  <c r="H213" i="5"/>
  <c r="G213" i="5"/>
  <c r="F213" i="5"/>
  <c r="E213" i="5"/>
  <c r="D213" i="5"/>
  <c r="C213" i="5"/>
  <c r="H212" i="5"/>
  <c r="G212" i="5"/>
  <c r="F212" i="5"/>
  <c r="E212" i="5"/>
  <c r="D212" i="5"/>
  <c r="C212" i="5"/>
  <c r="H211" i="5"/>
  <c r="G211" i="5"/>
  <c r="F211" i="5"/>
  <c r="E211" i="5"/>
  <c r="D211" i="5"/>
  <c r="C211" i="5"/>
  <c r="H210" i="5"/>
  <c r="G210" i="5"/>
  <c r="F210" i="5"/>
  <c r="E210" i="5"/>
  <c r="D210" i="5"/>
  <c r="C210" i="5"/>
  <c r="H209" i="5"/>
  <c r="G209" i="5"/>
  <c r="F209" i="5"/>
  <c r="E209" i="5"/>
  <c r="D209" i="5"/>
  <c r="C209" i="5"/>
  <c r="H208" i="5"/>
  <c r="G208" i="5"/>
  <c r="F208" i="5"/>
  <c r="E208" i="5"/>
  <c r="D208" i="5"/>
  <c r="C208" i="5"/>
  <c r="H207" i="5"/>
  <c r="G207" i="5"/>
  <c r="F207" i="5"/>
  <c r="E207" i="5"/>
  <c r="D207" i="5"/>
  <c r="C207" i="5"/>
  <c r="H206" i="5"/>
  <c r="G206" i="5"/>
  <c r="F206" i="5"/>
  <c r="E206" i="5"/>
  <c r="D206" i="5"/>
  <c r="C206" i="5"/>
  <c r="H205" i="5"/>
  <c r="G205" i="5"/>
  <c r="F205" i="5"/>
  <c r="E205" i="5"/>
  <c r="D205" i="5"/>
  <c r="C205" i="5"/>
  <c r="H204" i="5"/>
  <c r="G204" i="5"/>
  <c r="F204" i="5"/>
  <c r="E204" i="5"/>
  <c r="D204" i="5"/>
  <c r="C204" i="5"/>
  <c r="H203" i="5"/>
  <c r="G203" i="5"/>
  <c r="F203" i="5"/>
  <c r="E203" i="5"/>
  <c r="D203" i="5"/>
  <c r="C203" i="5"/>
  <c r="H202" i="5"/>
  <c r="G202" i="5"/>
  <c r="F202" i="5"/>
  <c r="E202" i="5"/>
  <c r="D202" i="5"/>
  <c r="C202" i="5"/>
  <c r="H201" i="5"/>
  <c r="G201" i="5"/>
  <c r="F201" i="5"/>
  <c r="E201" i="5"/>
  <c r="D201" i="5"/>
  <c r="C201" i="5"/>
  <c r="H200" i="5"/>
  <c r="G200" i="5"/>
  <c r="F200" i="5"/>
  <c r="E200" i="5"/>
  <c r="D200" i="5"/>
  <c r="C200" i="5"/>
  <c r="H199" i="5"/>
  <c r="G199" i="5"/>
  <c r="F199" i="5"/>
  <c r="E199" i="5"/>
  <c r="D199" i="5"/>
  <c r="C199" i="5"/>
  <c r="H198" i="5"/>
  <c r="G198" i="5"/>
  <c r="F198" i="5"/>
  <c r="E198" i="5"/>
  <c r="D198" i="5"/>
  <c r="C198" i="5"/>
  <c r="H197" i="5"/>
  <c r="G197" i="5"/>
  <c r="F197" i="5"/>
  <c r="E197" i="5"/>
  <c r="D197" i="5"/>
  <c r="C197" i="5"/>
  <c r="H196" i="5"/>
  <c r="G196" i="5"/>
  <c r="F196" i="5"/>
  <c r="E196" i="5"/>
  <c r="D196" i="5"/>
  <c r="C196" i="5"/>
  <c r="H195" i="5"/>
  <c r="G195" i="5"/>
  <c r="F195" i="5"/>
  <c r="E195" i="5"/>
  <c r="D195" i="5"/>
  <c r="C195" i="5"/>
  <c r="H194" i="5"/>
  <c r="G194" i="5"/>
  <c r="F194" i="5"/>
  <c r="E194" i="5"/>
  <c r="D194" i="5"/>
  <c r="C194" i="5"/>
  <c r="H193" i="5"/>
  <c r="G193" i="5"/>
  <c r="F193" i="5"/>
  <c r="E193" i="5"/>
  <c r="D193" i="5"/>
  <c r="C193" i="5"/>
  <c r="H192" i="5"/>
  <c r="G192" i="5"/>
  <c r="F192" i="5"/>
  <c r="E192" i="5"/>
  <c r="D192" i="5"/>
  <c r="C192" i="5"/>
  <c r="H191" i="5"/>
  <c r="G191" i="5"/>
  <c r="F191" i="5"/>
  <c r="E191" i="5"/>
  <c r="D191" i="5"/>
  <c r="C191" i="5"/>
  <c r="H190" i="5"/>
  <c r="G190" i="5"/>
  <c r="F190" i="5"/>
  <c r="E190" i="5"/>
  <c r="D190" i="5"/>
  <c r="C190" i="5"/>
  <c r="H189" i="5"/>
  <c r="G189" i="5"/>
  <c r="F189" i="5"/>
  <c r="E189" i="5"/>
  <c r="D189" i="5"/>
  <c r="C189" i="5"/>
  <c r="H188" i="5"/>
  <c r="G188" i="5"/>
  <c r="F188" i="5"/>
  <c r="E188" i="5"/>
  <c r="D188" i="5"/>
  <c r="C188" i="5"/>
  <c r="H187" i="5"/>
  <c r="G187" i="5"/>
  <c r="F187" i="5"/>
  <c r="E187" i="5"/>
  <c r="D187" i="5"/>
  <c r="C187" i="5"/>
  <c r="H186" i="5"/>
  <c r="G186" i="5"/>
  <c r="F186" i="5"/>
  <c r="E186" i="5"/>
  <c r="D186" i="5"/>
  <c r="C186" i="5"/>
  <c r="H185" i="5"/>
  <c r="G185" i="5"/>
  <c r="F185" i="5"/>
  <c r="E185" i="5"/>
  <c r="D185" i="5"/>
  <c r="C185" i="5"/>
  <c r="H184" i="5"/>
  <c r="G184" i="5"/>
  <c r="F184" i="5"/>
  <c r="E184" i="5"/>
  <c r="D184" i="5"/>
  <c r="C184" i="5"/>
  <c r="H183" i="5"/>
  <c r="G183" i="5"/>
  <c r="F183" i="5"/>
  <c r="E183" i="5"/>
  <c r="D183" i="5"/>
  <c r="C183" i="5"/>
  <c r="H182" i="5"/>
  <c r="G182" i="5"/>
  <c r="F182" i="5"/>
  <c r="E182" i="5"/>
  <c r="D182" i="5"/>
  <c r="C182" i="5"/>
  <c r="H181" i="5"/>
  <c r="G181" i="5"/>
  <c r="F181" i="5"/>
  <c r="E181" i="5"/>
  <c r="D181" i="5"/>
  <c r="C181" i="5"/>
  <c r="H180" i="5"/>
  <c r="G180" i="5"/>
  <c r="F180" i="5"/>
  <c r="E180" i="5"/>
  <c r="D180" i="5"/>
  <c r="C180" i="5"/>
  <c r="H179" i="5"/>
  <c r="G179" i="5"/>
  <c r="F179" i="5"/>
  <c r="E179" i="5"/>
  <c r="D179" i="5"/>
  <c r="C179" i="5"/>
  <c r="H178" i="5"/>
  <c r="G178" i="5"/>
  <c r="F178" i="5"/>
  <c r="E178" i="5"/>
  <c r="D178" i="5"/>
  <c r="C178" i="5"/>
  <c r="H177" i="5"/>
  <c r="G177" i="5"/>
  <c r="F177" i="5"/>
  <c r="E177" i="5"/>
  <c r="D177" i="5"/>
  <c r="C177" i="5"/>
  <c r="H176" i="5"/>
  <c r="G176" i="5"/>
  <c r="F176" i="5"/>
  <c r="E176" i="5"/>
  <c r="D176" i="5"/>
  <c r="C176" i="5"/>
  <c r="H175" i="5"/>
  <c r="G175" i="5"/>
  <c r="F175" i="5"/>
  <c r="E175" i="5"/>
  <c r="D175" i="5"/>
  <c r="C175" i="5"/>
  <c r="H174" i="5"/>
  <c r="G174" i="5"/>
  <c r="F174" i="5"/>
  <c r="E174" i="5"/>
  <c r="D174" i="5"/>
  <c r="C174" i="5"/>
  <c r="H173" i="5"/>
  <c r="G173" i="5"/>
  <c r="F173" i="5"/>
  <c r="E173" i="5"/>
  <c r="D173" i="5"/>
  <c r="C173" i="5"/>
  <c r="H172" i="5"/>
  <c r="G172" i="5"/>
  <c r="F172" i="5"/>
  <c r="E172" i="5"/>
  <c r="D172" i="5"/>
  <c r="C172" i="5"/>
  <c r="H171" i="5"/>
  <c r="G171" i="5"/>
  <c r="F171" i="5"/>
  <c r="E171" i="5"/>
  <c r="D171" i="5"/>
  <c r="C171" i="5"/>
  <c r="H170" i="5"/>
  <c r="G170" i="5"/>
  <c r="F170" i="5"/>
  <c r="E170" i="5"/>
  <c r="D170" i="5"/>
  <c r="C170" i="5"/>
  <c r="H169" i="5"/>
  <c r="G169" i="5"/>
  <c r="F169" i="5"/>
  <c r="E169" i="5"/>
  <c r="D169" i="5"/>
  <c r="C169" i="5"/>
  <c r="H168" i="5"/>
  <c r="G168" i="5"/>
  <c r="F168" i="5"/>
  <c r="E168" i="5"/>
  <c r="D168" i="5"/>
  <c r="C168" i="5"/>
  <c r="H167" i="5"/>
  <c r="G167" i="5"/>
  <c r="F167" i="5"/>
  <c r="E167" i="5"/>
  <c r="D167" i="5"/>
  <c r="C167" i="5"/>
  <c r="H166" i="5"/>
  <c r="G166" i="5"/>
  <c r="F166" i="5"/>
  <c r="E166" i="5"/>
  <c r="D166" i="5"/>
  <c r="C166" i="5"/>
  <c r="H165" i="5"/>
  <c r="G165" i="5"/>
  <c r="F165" i="5"/>
  <c r="E165" i="5"/>
  <c r="D165" i="5"/>
  <c r="C165" i="5"/>
  <c r="H164" i="5"/>
  <c r="G164" i="5"/>
  <c r="F164" i="5"/>
  <c r="E164" i="5"/>
  <c r="D164" i="5"/>
  <c r="C164" i="5"/>
  <c r="H163" i="5"/>
  <c r="G163" i="5"/>
  <c r="F163" i="5"/>
  <c r="E163" i="5"/>
  <c r="D163" i="5"/>
  <c r="C163" i="5"/>
  <c r="H162" i="5"/>
  <c r="G162" i="5"/>
  <c r="F162" i="5"/>
  <c r="E162" i="5"/>
  <c r="D162" i="5"/>
  <c r="C162" i="5"/>
  <c r="H161" i="5"/>
  <c r="G161" i="5"/>
  <c r="F161" i="5"/>
  <c r="E161" i="5"/>
  <c r="D161" i="5"/>
  <c r="C161" i="5"/>
  <c r="H160" i="5"/>
  <c r="G160" i="5"/>
  <c r="F160" i="5"/>
  <c r="E160" i="5"/>
  <c r="D160" i="5"/>
  <c r="C160" i="5"/>
  <c r="H159" i="5"/>
  <c r="G159" i="5"/>
  <c r="F159" i="5"/>
  <c r="E159" i="5"/>
  <c r="D159" i="5"/>
  <c r="C159" i="5"/>
  <c r="H158" i="5"/>
  <c r="G158" i="5"/>
  <c r="F158" i="5"/>
  <c r="E158" i="5"/>
  <c r="D158" i="5"/>
  <c r="C158" i="5"/>
  <c r="H157" i="5"/>
  <c r="G157" i="5"/>
  <c r="F157" i="5"/>
  <c r="E157" i="5"/>
  <c r="D157" i="5"/>
  <c r="C157" i="5"/>
  <c r="H156" i="5"/>
  <c r="G156" i="5"/>
  <c r="F156" i="5"/>
  <c r="E156" i="5"/>
  <c r="D156" i="5"/>
  <c r="C156" i="5"/>
  <c r="H155" i="5"/>
  <c r="G155" i="5"/>
  <c r="F155" i="5"/>
  <c r="E155" i="5"/>
  <c r="D155" i="5"/>
  <c r="C155" i="5"/>
  <c r="H154" i="5"/>
  <c r="G154" i="5"/>
  <c r="F154" i="5"/>
  <c r="E154" i="5"/>
  <c r="D154" i="5"/>
  <c r="C154" i="5"/>
  <c r="H153" i="5"/>
  <c r="G153" i="5"/>
  <c r="F153" i="5"/>
  <c r="E153" i="5"/>
  <c r="D153" i="5"/>
  <c r="C153" i="5"/>
  <c r="H152" i="5"/>
  <c r="G152" i="5"/>
  <c r="F152" i="5"/>
  <c r="E152" i="5"/>
  <c r="D152" i="5"/>
  <c r="C152" i="5"/>
  <c r="H151" i="5"/>
  <c r="G151" i="5"/>
  <c r="F151" i="5"/>
  <c r="E151" i="5"/>
  <c r="D151" i="5"/>
  <c r="C151" i="5"/>
  <c r="H150" i="5"/>
  <c r="G150" i="5"/>
  <c r="F150" i="5"/>
  <c r="E150" i="5"/>
  <c r="D150" i="5"/>
  <c r="C150" i="5"/>
  <c r="H149" i="5"/>
  <c r="G149" i="5"/>
  <c r="F149" i="5"/>
  <c r="E149" i="5"/>
  <c r="D149" i="5"/>
  <c r="C149" i="5"/>
  <c r="H148" i="5"/>
  <c r="G148" i="5"/>
  <c r="F148" i="5"/>
  <c r="E148" i="5"/>
  <c r="D148" i="5"/>
  <c r="C148" i="5"/>
  <c r="H147" i="5"/>
  <c r="H8" i="84" s="1"/>
  <c r="G147" i="5"/>
  <c r="G8" i="84" s="1"/>
  <c r="F147" i="5"/>
  <c r="F8" i="84" s="1"/>
  <c r="E147" i="5"/>
  <c r="E8" i="84" s="1"/>
  <c r="D147" i="5"/>
  <c r="D8" i="84" s="1"/>
  <c r="C147" i="5"/>
  <c r="C8" i="84" s="1"/>
  <c r="H146" i="5"/>
  <c r="G146" i="5"/>
  <c r="F146" i="5"/>
  <c r="E146" i="5"/>
  <c r="D146" i="5"/>
  <c r="C146" i="5"/>
  <c r="H145" i="5"/>
  <c r="G145" i="5"/>
  <c r="F145" i="5"/>
  <c r="E145" i="5"/>
  <c r="D145" i="5"/>
  <c r="C145" i="5"/>
  <c r="H144" i="5"/>
  <c r="G144" i="5"/>
  <c r="F144" i="5"/>
  <c r="E144" i="5"/>
  <c r="D144" i="5"/>
  <c r="C144" i="5"/>
  <c r="H143" i="5"/>
  <c r="G143" i="5"/>
  <c r="F143" i="5"/>
  <c r="E143" i="5"/>
  <c r="D143" i="5"/>
  <c r="C143" i="5"/>
  <c r="H142" i="5"/>
  <c r="G142" i="5"/>
  <c r="F142" i="5"/>
  <c r="E142" i="5"/>
  <c r="D142" i="5"/>
  <c r="C142" i="5"/>
  <c r="H141" i="5"/>
  <c r="G141" i="5"/>
  <c r="F141" i="5"/>
  <c r="E141" i="5"/>
  <c r="D141" i="5"/>
  <c r="C141" i="5"/>
  <c r="H140" i="5"/>
  <c r="G140" i="5"/>
  <c r="F140" i="5"/>
  <c r="E140" i="5"/>
  <c r="D140" i="5"/>
  <c r="C140" i="5"/>
  <c r="H139" i="5"/>
  <c r="G139" i="5"/>
  <c r="F139" i="5"/>
  <c r="E139" i="5"/>
  <c r="D139" i="5"/>
  <c r="C139" i="5"/>
  <c r="H138" i="5"/>
  <c r="G138" i="5"/>
  <c r="F138" i="5"/>
  <c r="E138" i="5"/>
  <c r="D138" i="5"/>
  <c r="C138" i="5"/>
  <c r="H137" i="5"/>
  <c r="G137" i="5"/>
  <c r="F137" i="5"/>
  <c r="E137" i="5"/>
  <c r="D137" i="5"/>
  <c r="C137" i="5"/>
  <c r="H136" i="5"/>
  <c r="G136" i="5"/>
  <c r="F136" i="5"/>
  <c r="E136" i="5"/>
  <c r="D136" i="5"/>
  <c r="C136" i="5"/>
  <c r="H135" i="5"/>
  <c r="G135" i="5"/>
  <c r="F135" i="5"/>
  <c r="E135" i="5"/>
  <c r="D135" i="5"/>
  <c r="C135" i="5"/>
  <c r="H134" i="5"/>
  <c r="G134" i="5"/>
  <c r="F134" i="5"/>
  <c r="E134" i="5"/>
  <c r="D134" i="5"/>
  <c r="C134" i="5"/>
  <c r="H133" i="5"/>
  <c r="G133" i="5"/>
  <c r="F133" i="5"/>
  <c r="E133" i="5"/>
  <c r="D133" i="5"/>
  <c r="C133" i="5"/>
  <c r="H132" i="5"/>
  <c r="G132" i="5"/>
  <c r="F132" i="5"/>
  <c r="E132" i="5"/>
  <c r="D132" i="5"/>
  <c r="C132" i="5"/>
  <c r="H131" i="5"/>
  <c r="G131" i="5"/>
  <c r="F131" i="5"/>
  <c r="E131" i="5"/>
  <c r="D131" i="5"/>
  <c r="C131" i="5"/>
  <c r="H130" i="5"/>
  <c r="G130" i="5"/>
  <c r="F130" i="5"/>
  <c r="E130" i="5"/>
  <c r="D130" i="5"/>
  <c r="C130" i="5"/>
  <c r="H129" i="5"/>
  <c r="G129" i="5"/>
  <c r="F129" i="5"/>
  <c r="E129" i="5"/>
  <c r="D129" i="5"/>
  <c r="C129" i="5"/>
  <c r="H128" i="5"/>
  <c r="G128" i="5"/>
  <c r="F128" i="5"/>
  <c r="E128" i="5"/>
  <c r="D128" i="5"/>
  <c r="C128" i="5"/>
  <c r="H127" i="5"/>
  <c r="G127" i="5"/>
  <c r="F127" i="5"/>
  <c r="E127" i="5"/>
  <c r="D127" i="5"/>
  <c r="C127" i="5"/>
  <c r="H126" i="5"/>
  <c r="G126" i="5"/>
  <c r="F126" i="5"/>
  <c r="E126" i="5"/>
  <c r="D126" i="5"/>
  <c r="C126" i="5"/>
  <c r="H125" i="5"/>
  <c r="G125" i="5"/>
  <c r="F125" i="5"/>
  <c r="E125" i="5"/>
  <c r="D125" i="5"/>
  <c r="C125" i="5"/>
  <c r="H124" i="5"/>
  <c r="G124" i="5"/>
  <c r="F124" i="5"/>
  <c r="E124" i="5"/>
  <c r="D124" i="5"/>
  <c r="C124" i="5"/>
  <c r="H123" i="5"/>
  <c r="G123" i="5"/>
  <c r="F123" i="5"/>
  <c r="E123" i="5"/>
  <c r="D123" i="5"/>
  <c r="C123" i="5"/>
  <c r="H122" i="5"/>
  <c r="G122" i="5"/>
  <c r="F122" i="5"/>
  <c r="E122" i="5"/>
  <c r="D122" i="5"/>
  <c r="C122" i="5"/>
  <c r="H121" i="5"/>
  <c r="G121" i="5"/>
  <c r="F121" i="5"/>
  <c r="E121" i="5"/>
  <c r="D121" i="5"/>
  <c r="C121" i="5"/>
  <c r="H120" i="5"/>
  <c r="G120" i="5"/>
  <c r="F120" i="5"/>
  <c r="E120" i="5"/>
  <c r="D120" i="5"/>
  <c r="C120" i="5"/>
  <c r="H119" i="5"/>
  <c r="G119" i="5"/>
  <c r="F119" i="5"/>
  <c r="E119" i="5"/>
  <c r="D119" i="5"/>
  <c r="C119" i="5"/>
  <c r="H118" i="5"/>
  <c r="G118" i="5"/>
  <c r="F118" i="5"/>
  <c r="E118" i="5"/>
  <c r="D118" i="5"/>
  <c r="C118" i="5"/>
  <c r="H117" i="5"/>
  <c r="G117" i="5"/>
  <c r="F117" i="5"/>
  <c r="E117" i="5"/>
  <c r="D117" i="5"/>
  <c r="C117" i="5"/>
  <c r="H116" i="5"/>
  <c r="G116" i="5"/>
  <c r="F116" i="5"/>
  <c r="E116" i="5"/>
  <c r="D116" i="5"/>
  <c r="C116" i="5"/>
  <c r="H115" i="5"/>
  <c r="G115" i="5"/>
  <c r="F115" i="5"/>
  <c r="E115" i="5"/>
  <c r="D115" i="5"/>
  <c r="C115" i="5"/>
  <c r="H114" i="5"/>
  <c r="G114" i="5"/>
  <c r="F114" i="5"/>
  <c r="E114" i="5"/>
  <c r="D114" i="5"/>
  <c r="C114" i="5"/>
  <c r="H113" i="5"/>
  <c r="G113" i="5"/>
  <c r="F113" i="5"/>
  <c r="E113" i="5"/>
  <c r="D113" i="5"/>
  <c r="C113" i="5"/>
  <c r="H112" i="5"/>
  <c r="G112" i="5"/>
  <c r="F112" i="5"/>
  <c r="E112" i="5"/>
  <c r="D112" i="5"/>
  <c r="C112" i="5"/>
  <c r="H111" i="5"/>
  <c r="G111" i="5"/>
  <c r="F111" i="5"/>
  <c r="E111" i="5"/>
  <c r="D111" i="5"/>
  <c r="C111" i="5"/>
  <c r="H110" i="5"/>
  <c r="G110" i="5"/>
  <c r="F110" i="5"/>
  <c r="E110" i="5"/>
  <c r="D110" i="5"/>
  <c r="C110" i="5"/>
  <c r="H109" i="5"/>
  <c r="G109" i="5"/>
  <c r="F109" i="5"/>
  <c r="E109" i="5"/>
  <c r="D109" i="5"/>
  <c r="C109" i="5"/>
  <c r="H108" i="5"/>
  <c r="G108" i="5"/>
  <c r="F108" i="5"/>
  <c r="E108" i="5"/>
  <c r="D108" i="5"/>
  <c r="C108" i="5"/>
  <c r="H107" i="5"/>
  <c r="G107" i="5"/>
  <c r="F107" i="5"/>
  <c r="E107" i="5"/>
  <c r="D107" i="5"/>
  <c r="C107" i="5"/>
  <c r="H106" i="5"/>
  <c r="G106" i="5"/>
  <c r="F106" i="5"/>
  <c r="E106" i="5"/>
  <c r="D106" i="5"/>
  <c r="C106" i="5"/>
  <c r="H105" i="5"/>
  <c r="G105" i="5"/>
  <c r="F105" i="5"/>
  <c r="E105" i="5"/>
  <c r="D105" i="5"/>
  <c r="C105" i="5"/>
  <c r="H104" i="5"/>
  <c r="G104" i="5"/>
  <c r="F104" i="5"/>
  <c r="E104" i="5"/>
  <c r="D104" i="5"/>
  <c r="C104" i="5"/>
  <c r="H103" i="5"/>
  <c r="G103" i="5"/>
  <c r="F103" i="5"/>
  <c r="E103" i="5"/>
  <c r="D103" i="5"/>
  <c r="C103" i="5"/>
  <c r="H102" i="5"/>
  <c r="G102" i="5"/>
  <c r="F102" i="5"/>
  <c r="E102" i="5"/>
  <c r="D102" i="5"/>
  <c r="C102" i="5"/>
  <c r="H101" i="5"/>
  <c r="G101" i="5"/>
  <c r="F101" i="5"/>
  <c r="E101" i="5"/>
  <c r="D101" i="5"/>
  <c r="C101" i="5"/>
  <c r="H100" i="5"/>
  <c r="G100" i="5"/>
  <c r="F100" i="5"/>
  <c r="E100" i="5"/>
  <c r="D100" i="5"/>
  <c r="C100" i="5"/>
  <c r="H99" i="5"/>
  <c r="G99" i="5"/>
  <c r="F99" i="5"/>
  <c r="E99" i="5"/>
  <c r="D99" i="5"/>
  <c r="C99" i="5"/>
  <c r="H98" i="5"/>
  <c r="G98" i="5"/>
  <c r="F98" i="5"/>
  <c r="E98" i="5"/>
  <c r="D98" i="5"/>
  <c r="C98" i="5"/>
  <c r="H97" i="5"/>
  <c r="G97" i="5"/>
  <c r="F97" i="5"/>
  <c r="E97" i="5"/>
  <c r="D97" i="5"/>
  <c r="C97" i="5"/>
  <c r="H96" i="5"/>
  <c r="G96" i="5"/>
  <c r="F96" i="5"/>
  <c r="E96" i="5"/>
  <c r="D96" i="5"/>
  <c r="C96" i="5"/>
  <c r="H95" i="5"/>
  <c r="G95" i="5"/>
  <c r="F95" i="5"/>
  <c r="E95" i="5"/>
  <c r="D95" i="5"/>
  <c r="C95" i="5"/>
  <c r="H94" i="5"/>
  <c r="G94" i="5"/>
  <c r="F94" i="5"/>
  <c r="E94" i="5"/>
  <c r="D94" i="5"/>
  <c r="C94" i="5"/>
  <c r="H93" i="5"/>
  <c r="G93" i="5"/>
  <c r="F93" i="5"/>
  <c r="E93" i="5"/>
  <c r="D93" i="5"/>
  <c r="C93" i="5"/>
  <c r="H92" i="5"/>
  <c r="G92" i="5"/>
  <c r="F92" i="5"/>
  <c r="E92" i="5"/>
  <c r="D92" i="5"/>
  <c r="C92" i="5"/>
  <c r="H91" i="5"/>
  <c r="G91" i="5"/>
  <c r="F91" i="5"/>
  <c r="E91" i="5"/>
  <c r="D91" i="5"/>
  <c r="C91" i="5"/>
  <c r="H90" i="5"/>
  <c r="G90" i="5"/>
  <c r="F90" i="5"/>
  <c r="E90" i="5"/>
  <c r="D90" i="5"/>
  <c r="C90" i="5"/>
  <c r="H89" i="5"/>
  <c r="G89" i="5"/>
  <c r="F89" i="5"/>
  <c r="E89" i="5"/>
  <c r="D89" i="5"/>
  <c r="C89" i="5"/>
  <c r="H88" i="5"/>
  <c r="G88" i="5"/>
  <c r="F88" i="5"/>
  <c r="E88" i="5"/>
  <c r="D88" i="5"/>
  <c r="C88" i="5"/>
  <c r="H87" i="5"/>
  <c r="G87" i="5"/>
  <c r="F87" i="5"/>
  <c r="E87" i="5"/>
  <c r="D87" i="5"/>
  <c r="C87" i="5"/>
  <c r="H86" i="5"/>
  <c r="G86" i="5"/>
  <c r="F86" i="5"/>
  <c r="E86" i="5"/>
  <c r="D86" i="5"/>
  <c r="C86" i="5"/>
  <c r="H85" i="5"/>
  <c r="G85" i="5"/>
  <c r="F85" i="5"/>
  <c r="E85" i="5"/>
  <c r="D85" i="5"/>
  <c r="C85" i="5"/>
  <c r="H84" i="5"/>
  <c r="G84" i="5"/>
  <c r="F84" i="5"/>
  <c r="E84" i="5"/>
  <c r="D84" i="5"/>
  <c r="C84" i="5"/>
  <c r="H83" i="5"/>
  <c r="G83" i="5"/>
  <c r="F83" i="5"/>
  <c r="E83" i="5"/>
  <c r="D83" i="5"/>
  <c r="C83" i="5"/>
  <c r="H82" i="5"/>
  <c r="G82" i="5"/>
  <c r="F82" i="5"/>
  <c r="E82" i="5"/>
  <c r="D82" i="5"/>
  <c r="C82" i="5"/>
  <c r="H81" i="5"/>
  <c r="G81" i="5"/>
  <c r="F81" i="5"/>
  <c r="E81" i="5"/>
  <c r="D81" i="5"/>
  <c r="C81" i="5"/>
  <c r="H80" i="5"/>
  <c r="G80" i="5"/>
  <c r="F80" i="5"/>
  <c r="E80" i="5"/>
  <c r="D80" i="5"/>
  <c r="C80" i="5"/>
  <c r="H79" i="5"/>
  <c r="G79" i="5"/>
  <c r="F79" i="5"/>
  <c r="E79" i="5"/>
  <c r="D79" i="5"/>
  <c r="C79" i="5"/>
  <c r="H78" i="5"/>
  <c r="G78" i="5"/>
  <c r="F78" i="5"/>
  <c r="E78" i="5"/>
  <c r="D78" i="5"/>
  <c r="C78" i="5"/>
  <c r="H77" i="5"/>
  <c r="G77" i="5"/>
  <c r="F77" i="5"/>
  <c r="E77" i="5"/>
  <c r="D77" i="5"/>
  <c r="C77" i="5"/>
  <c r="H76" i="5"/>
  <c r="G76" i="5"/>
  <c r="F76" i="5"/>
  <c r="E76" i="5"/>
  <c r="D76" i="5"/>
  <c r="C76" i="5"/>
  <c r="H75" i="5"/>
  <c r="G75" i="5"/>
  <c r="F75" i="5"/>
  <c r="E75" i="5"/>
  <c r="D75" i="5"/>
  <c r="C75" i="5"/>
  <c r="H74" i="5"/>
  <c r="G74" i="5"/>
  <c r="F74" i="5"/>
  <c r="E74" i="5"/>
  <c r="D74" i="5"/>
  <c r="C74" i="5"/>
  <c r="H73" i="5"/>
  <c r="G73" i="5"/>
  <c r="F73" i="5"/>
  <c r="E73" i="5"/>
  <c r="D73" i="5"/>
  <c r="C73" i="5"/>
  <c r="H72" i="5"/>
  <c r="G72" i="5"/>
  <c r="F72" i="5"/>
  <c r="E72" i="5"/>
  <c r="D72" i="5"/>
  <c r="C72" i="5"/>
  <c r="H71" i="5"/>
  <c r="G71" i="5"/>
  <c r="F71" i="5"/>
  <c r="E71" i="5"/>
  <c r="D71" i="5"/>
  <c r="C71" i="5"/>
  <c r="H70" i="5"/>
  <c r="G70" i="5"/>
  <c r="F70" i="5"/>
  <c r="E70" i="5"/>
  <c r="D70" i="5"/>
  <c r="C70" i="5"/>
  <c r="H69" i="5"/>
  <c r="G69" i="5"/>
  <c r="F69" i="5"/>
  <c r="E69" i="5"/>
  <c r="D69" i="5"/>
  <c r="C69" i="5"/>
  <c r="H68" i="5"/>
  <c r="G68" i="5"/>
  <c r="F68" i="5"/>
  <c r="E68" i="5"/>
  <c r="D68" i="5"/>
  <c r="C68" i="5"/>
  <c r="H67" i="5"/>
  <c r="G67" i="5"/>
  <c r="F67" i="5"/>
  <c r="E67" i="5"/>
  <c r="D67" i="5"/>
  <c r="C67" i="5"/>
  <c r="H66" i="5"/>
  <c r="G66" i="5"/>
  <c r="F66" i="5"/>
  <c r="E66" i="5"/>
  <c r="D66" i="5"/>
  <c r="C66" i="5"/>
  <c r="H65" i="5"/>
  <c r="G65" i="5"/>
  <c r="F65" i="5"/>
  <c r="E65" i="5"/>
  <c r="D65" i="5"/>
  <c r="C65" i="5"/>
  <c r="H64" i="5"/>
  <c r="G64" i="5"/>
  <c r="F64" i="5"/>
  <c r="E64" i="5"/>
  <c r="D64" i="5"/>
  <c r="C64" i="5"/>
  <c r="H63" i="5"/>
  <c r="G63" i="5"/>
  <c r="F63" i="5"/>
  <c r="E63" i="5"/>
  <c r="D63" i="5"/>
  <c r="C63" i="5"/>
  <c r="H62" i="5"/>
  <c r="G62" i="5"/>
  <c r="F62" i="5"/>
  <c r="E62" i="5"/>
  <c r="D62" i="5"/>
  <c r="C62" i="5"/>
  <c r="H61" i="5"/>
  <c r="G61" i="5"/>
  <c r="F61" i="5"/>
  <c r="E61" i="5"/>
  <c r="D61" i="5"/>
  <c r="C61" i="5"/>
  <c r="H60" i="5"/>
  <c r="G60" i="5"/>
  <c r="F60" i="5"/>
  <c r="E60" i="5"/>
  <c r="D60" i="5"/>
  <c r="C60" i="5"/>
  <c r="H59" i="5"/>
  <c r="G59" i="5"/>
  <c r="F59" i="5"/>
  <c r="E59" i="5"/>
  <c r="D59" i="5"/>
  <c r="C59" i="5"/>
  <c r="H58" i="5"/>
  <c r="G58" i="5"/>
  <c r="F58" i="5"/>
  <c r="E58" i="5"/>
  <c r="D58" i="5"/>
  <c r="C58" i="5"/>
  <c r="H57" i="5"/>
  <c r="G57" i="5"/>
  <c r="F57" i="5"/>
  <c r="E57" i="5"/>
  <c r="D57" i="5"/>
  <c r="C57" i="5"/>
  <c r="H56" i="5"/>
  <c r="G56" i="5"/>
  <c r="F56" i="5"/>
  <c r="E56" i="5"/>
  <c r="D56" i="5"/>
  <c r="C56" i="5"/>
  <c r="H55" i="5"/>
  <c r="G55" i="5"/>
  <c r="F55" i="5"/>
  <c r="E55" i="5"/>
  <c r="D55" i="5"/>
  <c r="C55" i="5"/>
  <c r="H54" i="5"/>
  <c r="G54" i="5"/>
  <c r="F54" i="5"/>
  <c r="E54" i="5"/>
  <c r="D54" i="5"/>
  <c r="C54" i="5"/>
  <c r="H53" i="5"/>
  <c r="G53" i="5"/>
  <c r="F53" i="5"/>
  <c r="E53" i="5"/>
  <c r="D53" i="5"/>
  <c r="C53" i="5"/>
  <c r="H52" i="5"/>
  <c r="G52" i="5"/>
  <c r="F52" i="5"/>
  <c r="E52" i="5"/>
  <c r="D52" i="5"/>
  <c r="C52" i="5"/>
  <c r="H51" i="5"/>
  <c r="G51" i="5"/>
  <c r="F51" i="5"/>
  <c r="E51" i="5"/>
  <c r="D51" i="5"/>
  <c r="C51" i="5"/>
  <c r="H50" i="5"/>
  <c r="G50" i="5"/>
  <c r="F50" i="5"/>
  <c r="E50" i="5"/>
  <c r="D50" i="5"/>
  <c r="C50" i="5"/>
  <c r="H49" i="5"/>
  <c r="G49" i="5"/>
  <c r="F49" i="5"/>
  <c r="E49" i="5"/>
  <c r="D49" i="5"/>
  <c r="C49" i="5"/>
  <c r="H48" i="5"/>
  <c r="G48" i="5"/>
  <c r="F48" i="5"/>
  <c r="E48" i="5"/>
  <c r="D48" i="5"/>
  <c r="C48" i="5"/>
  <c r="H47" i="5"/>
  <c r="G47" i="5"/>
  <c r="F47" i="5"/>
  <c r="E47" i="5"/>
  <c r="D47" i="5"/>
  <c r="C47" i="5"/>
  <c r="H46" i="5"/>
  <c r="G46" i="5"/>
  <c r="F46" i="5"/>
  <c r="E46" i="5"/>
  <c r="D46" i="5"/>
  <c r="C46" i="5"/>
  <c r="H45" i="5"/>
  <c r="G45" i="5"/>
  <c r="F45" i="5"/>
  <c r="E45" i="5"/>
  <c r="D45" i="5"/>
  <c r="C45" i="5"/>
  <c r="H44" i="5"/>
  <c r="G44" i="5"/>
  <c r="F44" i="5"/>
  <c r="E44" i="5"/>
  <c r="D44" i="5"/>
  <c r="C44" i="5"/>
  <c r="H43" i="5"/>
  <c r="G43" i="5"/>
  <c r="F43" i="5"/>
  <c r="E43" i="5"/>
  <c r="D43" i="5"/>
  <c r="C43" i="5"/>
  <c r="H42" i="5"/>
  <c r="G42" i="5"/>
  <c r="F42" i="5"/>
  <c r="E42" i="5"/>
  <c r="D42" i="5"/>
  <c r="C42" i="5"/>
  <c r="H41" i="5"/>
  <c r="G41" i="5"/>
  <c r="F41" i="5"/>
  <c r="E41" i="5"/>
  <c r="D41" i="5"/>
  <c r="C41" i="5"/>
  <c r="H40" i="5"/>
  <c r="G40" i="5"/>
  <c r="F40" i="5"/>
  <c r="E40" i="5"/>
  <c r="D40" i="5"/>
  <c r="C40" i="5"/>
  <c r="H39" i="5"/>
  <c r="G39" i="5"/>
  <c r="F39" i="5"/>
  <c r="E39" i="5"/>
  <c r="D39" i="5"/>
  <c r="C39" i="5"/>
  <c r="H38" i="5"/>
  <c r="G38" i="5"/>
  <c r="F38" i="5"/>
  <c r="E38" i="5"/>
  <c r="D38" i="5"/>
  <c r="C38" i="5"/>
  <c r="H37" i="5"/>
  <c r="G37" i="5"/>
  <c r="F37" i="5"/>
  <c r="E37" i="5"/>
  <c r="D37" i="5"/>
  <c r="C37" i="5"/>
  <c r="H36" i="5"/>
  <c r="G36" i="5"/>
  <c r="F36" i="5"/>
  <c r="E36" i="5"/>
  <c r="D36" i="5"/>
  <c r="C36" i="5"/>
  <c r="H35" i="5"/>
  <c r="G35" i="5"/>
  <c r="F35" i="5"/>
  <c r="E35" i="5"/>
  <c r="D35" i="5"/>
  <c r="C35" i="5"/>
  <c r="H34" i="5"/>
  <c r="G34" i="5"/>
  <c r="F34" i="5"/>
  <c r="E34" i="5"/>
  <c r="D34" i="5"/>
  <c r="C34" i="5"/>
  <c r="H33" i="5"/>
  <c r="G33" i="5"/>
  <c r="F33" i="5"/>
  <c r="E33" i="5"/>
  <c r="D33" i="5"/>
  <c r="C33" i="5"/>
  <c r="H32" i="5"/>
  <c r="G32" i="5"/>
  <c r="F32" i="5"/>
  <c r="E32" i="5"/>
  <c r="D32" i="5"/>
  <c r="C32" i="5"/>
  <c r="H31" i="5"/>
  <c r="G31" i="5"/>
  <c r="F31" i="5"/>
  <c r="E31" i="5"/>
  <c r="D31" i="5"/>
  <c r="C31" i="5"/>
  <c r="H30" i="5"/>
  <c r="G30" i="5"/>
  <c r="F30" i="5"/>
  <c r="E30" i="5"/>
  <c r="D30" i="5"/>
  <c r="C30" i="5"/>
  <c r="H29" i="5"/>
  <c r="G29" i="5"/>
  <c r="F29" i="5"/>
  <c r="E29" i="5"/>
  <c r="D29" i="5"/>
  <c r="C29" i="5"/>
  <c r="H28" i="5"/>
  <c r="G28" i="5"/>
  <c r="F28" i="5"/>
  <c r="E28" i="5"/>
  <c r="D28" i="5"/>
  <c r="C28" i="5"/>
  <c r="H27" i="5"/>
  <c r="G27" i="5"/>
  <c r="F27" i="5"/>
  <c r="E27" i="5"/>
  <c r="D27" i="5"/>
  <c r="C27" i="5"/>
  <c r="H26" i="5"/>
  <c r="G26" i="5"/>
  <c r="F26" i="5"/>
  <c r="E26" i="5"/>
  <c r="D26" i="5"/>
  <c r="C26" i="5"/>
  <c r="H25" i="5"/>
  <c r="G25" i="5"/>
  <c r="F25" i="5"/>
  <c r="E25" i="5"/>
  <c r="D25" i="5"/>
  <c r="C25" i="5"/>
  <c r="H24" i="5"/>
  <c r="G24" i="5"/>
  <c r="F24" i="5"/>
  <c r="E24" i="5"/>
  <c r="D24" i="5"/>
  <c r="C24" i="5"/>
  <c r="H23" i="5"/>
  <c r="G23" i="5"/>
  <c r="F23" i="5"/>
  <c r="E23" i="5"/>
  <c r="D23" i="5"/>
  <c r="C23" i="5"/>
  <c r="H22" i="5"/>
  <c r="G22" i="5"/>
  <c r="F22" i="5"/>
  <c r="E22" i="5"/>
  <c r="D22" i="5"/>
  <c r="C22" i="5"/>
  <c r="H21" i="5"/>
  <c r="G21" i="5"/>
  <c r="F21" i="5"/>
  <c r="E21" i="5"/>
  <c r="D21" i="5"/>
  <c r="C21" i="5"/>
  <c r="H20" i="5"/>
  <c r="G20" i="5"/>
  <c r="F20" i="5"/>
  <c r="E20" i="5"/>
  <c r="D20" i="5"/>
  <c r="C20" i="5"/>
  <c r="H19" i="5"/>
  <c r="G19" i="5"/>
  <c r="F19" i="5"/>
  <c r="E19" i="5"/>
  <c r="D19" i="5"/>
  <c r="C19" i="5"/>
  <c r="H18" i="5"/>
  <c r="G18" i="5"/>
  <c r="F18" i="5"/>
  <c r="E18" i="5"/>
  <c r="D18" i="5"/>
  <c r="C18" i="5"/>
  <c r="H17" i="5"/>
  <c r="G17" i="5"/>
  <c r="F17" i="5"/>
  <c r="E17" i="5"/>
  <c r="D17" i="5"/>
  <c r="C17" i="5"/>
  <c r="H16" i="5"/>
  <c r="G16" i="5"/>
  <c r="F16" i="5"/>
  <c r="E16" i="5"/>
  <c r="D16" i="5"/>
  <c r="C16" i="5"/>
  <c r="H15" i="5"/>
  <c r="H5" i="84" s="1"/>
  <c r="G15" i="5"/>
  <c r="G5" i="84" s="1"/>
  <c r="F15" i="5"/>
  <c r="F5" i="84" s="1"/>
  <c r="E15" i="5"/>
  <c r="E5" i="84" s="1"/>
  <c r="D15" i="5"/>
  <c r="D5" i="84" s="1"/>
  <c r="C15" i="5"/>
  <c r="C5" i="84" s="1"/>
  <c r="H14" i="5"/>
  <c r="G14" i="5"/>
  <c r="F14" i="5"/>
  <c r="E14" i="5"/>
  <c r="D14" i="5"/>
  <c r="C14" i="5"/>
  <c r="H13" i="5"/>
  <c r="G13" i="5"/>
  <c r="F13" i="5"/>
  <c r="E13" i="5"/>
  <c r="D13" i="5"/>
  <c r="C13" i="5"/>
  <c r="H12" i="5"/>
  <c r="G12" i="5"/>
  <c r="F12" i="5"/>
  <c r="E12" i="5"/>
  <c r="D12" i="5"/>
  <c r="C12" i="5"/>
  <c r="H11" i="5"/>
  <c r="G11" i="5"/>
  <c r="F11" i="5"/>
  <c r="E11" i="5"/>
  <c r="D11" i="5"/>
  <c r="C11" i="5"/>
  <c r="H10" i="5"/>
  <c r="G10" i="5"/>
  <c r="F10" i="5"/>
  <c r="E10" i="5"/>
  <c r="D10" i="5"/>
  <c r="C10" i="5"/>
  <c r="H9" i="5"/>
  <c r="G9" i="5"/>
  <c r="F9" i="5"/>
  <c r="E9" i="5"/>
  <c r="D9" i="5"/>
  <c r="C9" i="5"/>
  <c r="H8" i="5"/>
  <c r="G8" i="5"/>
  <c r="F8" i="5"/>
  <c r="E8" i="5"/>
  <c r="D8" i="5"/>
  <c r="C8" i="5"/>
  <c r="H7" i="5"/>
  <c r="G7" i="5"/>
  <c r="F7" i="5"/>
  <c r="E7" i="5"/>
  <c r="D7" i="5"/>
  <c r="C7" i="5"/>
  <c r="H6" i="5"/>
  <c r="G6" i="5"/>
  <c r="F6" i="5"/>
  <c r="E6" i="5"/>
  <c r="D6" i="5"/>
  <c r="C6" i="5"/>
  <c r="H5" i="5"/>
  <c r="G5" i="5"/>
  <c r="F5" i="5"/>
  <c r="E5" i="5"/>
  <c r="D5" i="5"/>
  <c r="C5" i="5"/>
  <c r="H4" i="5"/>
  <c r="G4" i="5"/>
  <c r="F4" i="5"/>
  <c r="E4" i="5"/>
  <c r="D4" i="5"/>
  <c r="C4" i="5"/>
  <c r="G3" i="5"/>
  <c r="F3" i="5"/>
  <c r="E3" i="5"/>
  <c r="D3" i="5"/>
  <c r="C3" i="5"/>
  <c r="C2070" i="55"/>
  <c r="C2069" i="55"/>
  <c r="C2068" i="55"/>
  <c r="C2067" i="55"/>
  <c r="C2066" i="55"/>
  <c r="C2064" i="55"/>
  <c r="C2063" i="55"/>
  <c r="C2062" i="55"/>
  <c r="C2061" i="55"/>
  <c r="C2060" i="55"/>
  <c r="C2059" i="55"/>
  <c r="C2058" i="55"/>
  <c r="C2057" i="55"/>
  <c r="C2056" i="55"/>
  <c r="C2053" i="55"/>
  <c r="C2052" i="55"/>
  <c r="C2050" i="55"/>
  <c r="C2047" i="55"/>
  <c r="D2073" i="55"/>
  <c r="D2070" i="55"/>
  <c r="D2069" i="55"/>
  <c r="D2068" i="55"/>
  <c r="D2067" i="55"/>
  <c r="D2066" i="55"/>
  <c r="D2064" i="55"/>
  <c r="D2063" i="55"/>
  <c r="D2062" i="55"/>
  <c r="D2061" i="55"/>
  <c r="D2060" i="55"/>
  <c r="D2059" i="55"/>
  <c r="D2058" i="55"/>
  <c r="D2057" i="55"/>
  <c r="D2056" i="55"/>
  <c r="D2053" i="55"/>
  <c r="D2052" i="55"/>
  <c r="D2050" i="55"/>
  <c r="D2047" i="55"/>
  <c r="H2038" i="55"/>
  <c r="G2038" i="55"/>
  <c r="F2038" i="55"/>
  <c r="E2038" i="55"/>
  <c r="D2038" i="55"/>
  <c r="C2038" i="55"/>
  <c r="C2065" i="55" s="1"/>
  <c r="H2045" i="55"/>
  <c r="G2045" i="55"/>
  <c r="F2045" i="55"/>
  <c r="E2045" i="55"/>
  <c r="D2045" i="55"/>
  <c r="C2045" i="55"/>
  <c r="H2043" i="55"/>
  <c r="G2043" i="55"/>
  <c r="F2043" i="55"/>
  <c r="E2043" i="55"/>
  <c r="D2043" i="55"/>
  <c r="C2043" i="55"/>
  <c r="H2039" i="55"/>
  <c r="G2039" i="55"/>
  <c r="F2039" i="55"/>
  <c r="E2039" i="55"/>
  <c r="D2039" i="55"/>
  <c r="C2039" i="55"/>
  <c r="H2037" i="55"/>
  <c r="H2044" i="55" s="1"/>
  <c r="G2037" i="55"/>
  <c r="G2044" i="55" s="1"/>
  <c r="F2037" i="55"/>
  <c r="F2044" i="55" s="1"/>
  <c r="E2037" i="55"/>
  <c r="E2044" i="55" s="1"/>
  <c r="D2037" i="55"/>
  <c r="D2044" i="55" s="1"/>
  <c r="C2037" i="55"/>
  <c r="C2044" i="55" s="1"/>
  <c r="H2036" i="55"/>
  <c r="G2036" i="55"/>
  <c r="F2036" i="55"/>
  <c r="E2036" i="55"/>
  <c r="D2036" i="55"/>
  <c r="C2036" i="55"/>
  <c r="E10" i="84" l="1"/>
  <c r="E13" i="85"/>
  <c r="G15" i="84"/>
  <c r="G18" i="85"/>
  <c r="F6" i="84"/>
  <c r="F5" i="85"/>
  <c r="D7" i="84"/>
  <c r="D6" i="85"/>
  <c r="F23" i="84"/>
  <c r="F40" i="85"/>
  <c r="F41" i="85" s="1"/>
  <c r="C12" i="84"/>
  <c r="C15" i="85"/>
  <c r="C16" i="84"/>
  <c r="C19" i="85"/>
  <c r="G23" i="84"/>
  <c r="G24" i="84" s="1"/>
  <c r="G40" i="85"/>
  <c r="G41" i="85" s="1"/>
  <c r="H6" i="84"/>
  <c r="H5" i="85"/>
  <c r="F7" i="84"/>
  <c r="F6" i="85"/>
  <c r="F9" i="84"/>
  <c r="F12" i="85"/>
  <c r="H10" i="84"/>
  <c r="H13" i="85"/>
  <c r="D12" i="84"/>
  <c r="D15" i="85"/>
  <c r="F13" i="84"/>
  <c r="F16" i="85"/>
  <c r="H14" i="84"/>
  <c r="H17" i="85"/>
  <c r="D16" i="84"/>
  <c r="D19" i="85"/>
  <c r="H23" i="84"/>
  <c r="H40" i="85"/>
  <c r="H41" i="85" s="1"/>
  <c r="E6" i="84"/>
  <c r="E5" i="85"/>
  <c r="E7" i="84"/>
  <c r="E6" i="85"/>
  <c r="G10" i="84"/>
  <c r="G18" i="84" s="1"/>
  <c r="G13" i="85"/>
  <c r="G14" i="84"/>
  <c r="G17" i="85"/>
  <c r="G7" i="84"/>
  <c r="G6" i="85"/>
  <c r="G9" i="84"/>
  <c r="G12" i="85"/>
  <c r="C11" i="84"/>
  <c r="C14" i="85"/>
  <c r="E12" i="84"/>
  <c r="E15" i="85"/>
  <c r="G13" i="84"/>
  <c r="G16" i="85"/>
  <c r="C15" i="84"/>
  <c r="C18" i="85"/>
  <c r="E16" i="84"/>
  <c r="E19" i="85"/>
  <c r="F10" i="84"/>
  <c r="F13" i="85"/>
  <c r="H11" i="84"/>
  <c r="H14" i="85"/>
  <c r="D13" i="84"/>
  <c r="D16" i="85"/>
  <c r="H15" i="84"/>
  <c r="H18" i="85"/>
  <c r="E9" i="84"/>
  <c r="E12" i="85"/>
  <c r="E13" i="84"/>
  <c r="E16" i="85"/>
  <c r="H7" i="84"/>
  <c r="H6" i="85"/>
  <c r="H9" i="84"/>
  <c r="H12" i="85"/>
  <c r="D11" i="84"/>
  <c r="D14" i="85"/>
  <c r="F12" i="84"/>
  <c r="F15" i="85"/>
  <c r="H13" i="84"/>
  <c r="H16" i="85"/>
  <c r="D15" i="84"/>
  <c r="D18" i="85"/>
  <c r="F16" i="84"/>
  <c r="F19" i="85"/>
  <c r="C13" i="84"/>
  <c r="C16" i="85"/>
  <c r="G6" i="84"/>
  <c r="G5" i="85"/>
  <c r="C6" i="84"/>
  <c r="C5" i="85"/>
  <c r="C10" i="84"/>
  <c r="C13" i="85"/>
  <c r="E11" i="84"/>
  <c r="E14" i="85"/>
  <c r="C14" i="84"/>
  <c r="C17" i="85"/>
  <c r="E15" i="84"/>
  <c r="E18" i="85"/>
  <c r="C23" i="84"/>
  <c r="C40" i="85"/>
  <c r="C41" i="85" s="1"/>
  <c r="C7" i="84"/>
  <c r="C6" i="85"/>
  <c r="E14" i="84"/>
  <c r="E17" i="85"/>
  <c r="D9" i="84"/>
  <c r="D12" i="85"/>
  <c r="F14" i="84"/>
  <c r="F17" i="85"/>
  <c r="G12" i="84"/>
  <c r="G15" i="85"/>
  <c r="G16" i="84"/>
  <c r="G19" i="85"/>
  <c r="D6" i="84"/>
  <c r="D5" i="85"/>
  <c r="D10" i="84"/>
  <c r="D13" i="85"/>
  <c r="F11" i="84"/>
  <c r="F14" i="85"/>
  <c r="H12" i="84"/>
  <c r="H15" i="85"/>
  <c r="D14" i="84"/>
  <c r="D17" i="85"/>
  <c r="F15" i="84"/>
  <c r="F18" i="85"/>
  <c r="H16" i="84"/>
  <c r="H19" i="85"/>
  <c r="D23" i="84"/>
  <c r="D24" i="84" s="1"/>
  <c r="D40" i="85"/>
  <c r="D41" i="85" s="1"/>
  <c r="C9" i="84"/>
  <c r="C12" i="85"/>
  <c r="G11" i="84"/>
  <c r="G14" i="85"/>
  <c r="E23" i="84"/>
  <c r="E24" i="84" s="1"/>
  <c r="E40" i="85"/>
  <c r="E41" i="85" s="1"/>
  <c r="BQ2" i="83"/>
  <c r="H24" i="84"/>
  <c r="D2072" i="55"/>
  <c r="F24" i="84"/>
  <c r="C24" i="84"/>
  <c r="D2071" i="55"/>
  <c r="D2065" i="55"/>
  <c r="E2040" i="55"/>
  <c r="E2041" i="55" s="1"/>
  <c r="E2042" i="55" s="1"/>
  <c r="F2040" i="55"/>
  <c r="F2041" i="55" s="1"/>
  <c r="F2042" i="55" s="1"/>
  <c r="G2040" i="55"/>
  <c r="G2041" i="55" s="1"/>
  <c r="G2042" i="55" s="1"/>
  <c r="H2040" i="55"/>
  <c r="H2041" i="55" s="1"/>
  <c r="H2042" i="55" s="1"/>
  <c r="C2040" i="55"/>
  <c r="D2040" i="55"/>
  <c r="V2038" i="55"/>
  <c r="U2038" i="55"/>
  <c r="T2038" i="55"/>
  <c r="V2045" i="55"/>
  <c r="U2045" i="55"/>
  <c r="T2045" i="55"/>
  <c r="V2043" i="55"/>
  <c r="U2043" i="55"/>
  <c r="T2043" i="55"/>
  <c r="V2039" i="55"/>
  <c r="U2039" i="55"/>
  <c r="T2039" i="55"/>
  <c r="V2037" i="55"/>
  <c r="V2044" i="55" s="1"/>
  <c r="U2037" i="55"/>
  <c r="U2044" i="55" s="1"/>
  <c r="T2037" i="55"/>
  <c r="T2044" i="55" s="1"/>
  <c r="V2036" i="55"/>
  <c r="U2036" i="55"/>
  <c r="T2036" i="55"/>
  <c r="C18" i="84" l="1"/>
  <c r="F18" i="84"/>
  <c r="E36" i="85"/>
  <c r="E45" i="85" s="1"/>
  <c r="G42" i="54" s="1"/>
  <c r="H18" i="84"/>
  <c r="E18" i="84"/>
  <c r="E27" i="84" s="1"/>
  <c r="F2055" i="55" s="1"/>
  <c r="M2055" i="55" s="1"/>
  <c r="M2075" i="55" s="1"/>
  <c r="D36" i="85"/>
  <c r="D45" i="85" s="1"/>
  <c r="F42" i="54" s="1"/>
  <c r="D18" i="84"/>
  <c r="D27" i="84" s="1"/>
  <c r="E2055" i="55" s="1"/>
  <c r="L2055" i="55" s="1"/>
  <c r="L2075" i="55" s="1"/>
  <c r="C36" i="85"/>
  <c r="C45" i="85" s="1"/>
  <c r="E42" i="54" s="1"/>
  <c r="G36" i="85"/>
  <c r="G45" i="85" s="1"/>
  <c r="I42" i="54" s="1"/>
  <c r="H36" i="85"/>
  <c r="H45" i="85" s="1"/>
  <c r="J42" i="54" s="1"/>
  <c r="F36" i="85"/>
  <c r="F45" i="85" s="1"/>
  <c r="H42" i="54" s="1"/>
  <c r="G27" i="84"/>
  <c r="H2055" i="55" s="1"/>
  <c r="O2055" i="55" s="1"/>
  <c r="O2075" i="55" s="1"/>
  <c r="F27" i="84"/>
  <c r="G2055" i="55" s="1"/>
  <c r="N2055" i="55" s="1"/>
  <c r="N2075" i="55" s="1"/>
  <c r="H27" i="84"/>
  <c r="C27" i="84"/>
  <c r="D2055" i="55" s="1"/>
  <c r="K2055" i="55" s="1"/>
  <c r="K2075" i="55" s="1"/>
  <c r="D2041" i="55"/>
  <c r="D2051" i="55"/>
  <c r="D2048" i="55"/>
  <c r="C2041" i="55"/>
  <c r="C2048" i="55"/>
  <c r="C2051" i="55"/>
  <c r="U2040" i="55"/>
  <c r="U2041" i="55" s="1"/>
  <c r="U2042" i="55" s="1"/>
  <c r="T2040" i="55"/>
  <c r="T2041" i="55" s="1"/>
  <c r="T2042" i="55" s="1"/>
  <c r="V2040" i="55"/>
  <c r="V2041" i="55" s="1"/>
  <c r="V2042" i="55" s="1"/>
  <c r="I2055" i="55" l="1"/>
  <c r="P2055" i="55" s="1"/>
  <c r="C2042" i="55"/>
  <c r="C2049" i="55" s="1"/>
  <c r="C2054" i="55"/>
  <c r="D2042" i="55"/>
  <c r="D2049" i="55" s="1"/>
  <c r="D2054" i="55"/>
  <c r="BP964" i="83"/>
  <c r="BO964" i="83"/>
  <c r="BP963" i="83"/>
  <c r="BO963" i="83"/>
  <c r="BP962" i="83"/>
  <c r="BO962" i="83"/>
  <c r="BP961" i="83"/>
  <c r="BO961" i="83"/>
  <c r="BP960" i="83"/>
  <c r="BO960" i="83"/>
  <c r="BP959" i="83"/>
  <c r="BO959" i="83"/>
  <c r="BP958" i="83"/>
  <c r="BO958" i="83"/>
  <c r="BP957" i="83"/>
  <c r="BO957" i="83"/>
  <c r="BP956" i="83"/>
  <c r="BO956" i="83"/>
  <c r="BP955" i="83"/>
  <c r="BO955" i="83"/>
  <c r="BP954" i="83"/>
  <c r="BO954" i="83"/>
  <c r="BP953" i="83"/>
  <c r="BO953" i="83"/>
  <c r="BP952" i="83"/>
  <c r="BO952" i="83"/>
  <c r="BP951" i="83"/>
  <c r="BO951" i="83"/>
  <c r="BP950" i="83"/>
  <c r="BO950" i="83"/>
  <c r="BP949" i="83"/>
  <c r="BO949" i="83"/>
  <c r="BP948" i="83"/>
  <c r="BO948" i="83"/>
  <c r="BP947" i="83"/>
  <c r="BO947" i="83"/>
  <c r="BP946" i="83"/>
  <c r="BO946" i="83"/>
  <c r="BP945" i="83"/>
  <c r="BO945" i="83"/>
  <c r="BP944" i="83"/>
  <c r="BO944" i="83"/>
  <c r="BP943" i="83"/>
  <c r="BO943" i="83"/>
  <c r="BP942" i="83"/>
  <c r="BO942" i="83"/>
  <c r="BP941" i="83"/>
  <c r="BO941" i="83"/>
  <c r="BP940" i="83"/>
  <c r="BO940" i="83"/>
  <c r="BP939" i="83"/>
  <c r="BO939" i="83"/>
  <c r="BP938" i="83"/>
  <c r="BO938" i="83"/>
  <c r="BP937" i="83"/>
  <c r="BO937" i="83"/>
  <c r="BP936" i="83"/>
  <c r="BO936" i="83"/>
  <c r="BP935" i="83"/>
  <c r="BO935" i="83"/>
  <c r="BP934" i="83"/>
  <c r="BO934" i="83"/>
  <c r="BP933" i="83"/>
  <c r="BO933" i="83"/>
  <c r="BP932" i="83"/>
  <c r="BO932" i="83"/>
  <c r="BP931" i="83"/>
  <c r="BO931" i="83"/>
  <c r="BP930" i="83"/>
  <c r="BO930" i="83"/>
  <c r="BP929" i="83"/>
  <c r="BO929" i="83"/>
  <c r="BP928" i="83"/>
  <c r="BO928" i="83"/>
  <c r="BP927" i="83"/>
  <c r="BO927" i="83"/>
  <c r="BP926" i="83"/>
  <c r="BO926" i="83"/>
  <c r="BP925" i="83"/>
  <c r="BO925" i="83"/>
  <c r="BP924" i="83"/>
  <c r="BO924" i="83"/>
  <c r="BP923" i="83"/>
  <c r="BO923" i="83"/>
  <c r="BP922" i="83"/>
  <c r="BO922" i="83"/>
  <c r="BP921" i="83"/>
  <c r="BO921" i="83"/>
  <c r="BP920" i="83"/>
  <c r="BO920" i="83"/>
  <c r="BP919" i="83"/>
  <c r="BO919" i="83"/>
  <c r="BP918" i="83"/>
  <c r="BO918" i="83"/>
  <c r="BP917" i="83"/>
  <c r="BO917" i="83"/>
  <c r="BP916" i="83"/>
  <c r="BO916" i="83"/>
  <c r="BP915" i="83"/>
  <c r="BO915" i="83"/>
  <c r="BP914" i="83"/>
  <c r="BO914" i="83"/>
  <c r="BP913" i="83"/>
  <c r="BO913" i="83"/>
  <c r="BP912" i="83"/>
  <c r="BO912" i="83"/>
  <c r="BP911" i="83"/>
  <c r="BO911" i="83"/>
  <c r="BP910" i="83"/>
  <c r="BO910" i="83"/>
  <c r="BP909" i="83"/>
  <c r="BO909" i="83"/>
  <c r="BP908" i="83"/>
  <c r="BO908" i="83"/>
  <c r="BP907" i="83"/>
  <c r="BO907" i="83"/>
  <c r="BP906" i="83"/>
  <c r="BO906" i="83"/>
  <c r="BP905" i="83"/>
  <c r="BO905" i="83"/>
  <c r="BP904" i="83"/>
  <c r="BO904" i="83"/>
  <c r="BP903" i="83"/>
  <c r="BO903" i="83"/>
  <c r="BP902" i="83"/>
  <c r="BO902" i="83"/>
  <c r="BP901" i="83"/>
  <c r="BO901" i="83"/>
  <c r="BP900" i="83"/>
  <c r="BO900" i="83"/>
  <c r="BP899" i="83"/>
  <c r="BO899" i="83"/>
  <c r="BP898" i="83"/>
  <c r="BO898" i="83"/>
  <c r="BP897" i="83"/>
  <c r="BO897" i="83"/>
  <c r="BP896" i="83"/>
  <c r="BO896" i="83"/>
  <c r="BP895" i="83"/>
  <c r="BO895" i="83"/>
  <c r="BP894" i="83"/>
  <c r="BO894" i="83"/>
  <c r="BP893" i="83"/>
  <c r="BO893" i="83"/>
  <c r="BP892" i="83"/>
  <c r="BO892" i="83"/>
  <c r="BP891" i="83"/>
  <c r="BO891" i="83"/>
  <c r="BP890" i="83"/>
  <c r="BO890" i="83"/>
  <c r="BP889" i="83"/>
  <c r="BO889" i="83"/>
  <c r="BP888" i="83"/>
  <c r="BO888" i="83"/>
  <c r="BP887" i="83"/>
  <c r="BO887" i="83"/>
  <c r="BP886" i="83"/>
  <c r="BO886" i="83"/>
  <c r="BP885" i="83"/>
  <c r="BO885" i="83"/>
  <c r="BP884" i="83"/>
  <c r="BO884" i="83"/>
  <c r="BP883" i="83"/>
  <c r="BO883" i="83"/>
  <c r="BP882" i="83"/>
  <c r="BO882" i="83"/>
  <c r="BP881" i="83"/>
  <c r="BO881" i="83"/>
  <c r="BP880" i="83"/>
  <c r="BO880" i="83"/>
  <c r="BP879" i="83"/>
  <c r="BO879" i="83"/>
  <c r="BP878" i="83"/>
  <c r="BO878" i="83"/>
  <c r="BP877" i="83"/>
  <c r="BO877" i="83"/>
  <c r="BP876" i="83"/>
  <c r="BO876" i="83"/>
  <c r="BP875" i="83"/>
  <c r="BO875" i="83"/>
  <c r="BP874" i="83"/>
  <c r="BO874" i="83"/>
  <c r="BP873" i="83"/>
  <c r="BO873" i="83"/>
  <c r="BP872" i="83"/>
  <c r="BO872" i="83"/>
  <c r="BP871" i="83"/>
  <c r="BO871" i="83"/>
  <c r="BP870" i="83"/>
  <c r="BO870" i="83"/>
  <c r="BP869" i="83"/>
  <c r="BO869" i="83"/>
  <c r="BP868" i="83"/>
  <c r="BO868" i="83"/>
  <c r="BP867" i="83"/>
  <c r="BO867" i="83"/>
  <c r="BP866" i="83"/>
  <c r="BO866" i="83"/>
  <c r="BP865" i="83"/>
  <c r="BO865" i="83"/>
  <c r="BP864" i="83"/>
  <c r="BO864" i="83"/>
  <c r="BP863" i="83"/>
  <c r="BO863" i="83"/>
  <c r="BP862" i="83"/>
  <c r="BO862" i="83"/>
  <c r="BP861" i="83"/>
  <c r="BO861" i="83"/>
  <c r="BP860" i="83"/>
  <c r="BO860" i="83"/>
  <c r="BP859" i="83"/>
  <c r="BO859" i="83"/>
  <c r="BP858" i="83"/>
  <c r="BO858" i="83"/>
  <c r="BP857" i="83"/>
  <c r="BO857" i="83"/>
  <c r="BP856" i="83"/>
  <c r="BO856" i="83"/>
  <c r="BP855" i="83"/>
  <c r="BO855" i="83"/>
  <c r="BP854" i="83"/>
  <c r="BO854" i="83"/>
  <c r="BP853" i="83"/>
  <c r="BO853" i="83"/>
  <c r="BP852" i="83"/>
  <c r="BO852" i="83"/>
  <c r="BP851" i="83"/>
  <c r="BO851" i="83"/>
  <c r="BP850" i="83"/>
  <c r="BO850" i="83"/>
  <c r="BP849" i="83"/>
  <c r="BO849" i="83"/>
  <c r="BP848" i="83"/>
  <c r="BO848" i="83"/>
  <c r="BP847" i="83"/>
  <c r="BO847" i="83"/>
  <c r="BP846" i="83"/>
  <c r="BO846" i="83"/>
  <c r="BP845" i="83"/>
  <c r="BO845" i="83"/>
  <c r="BP844" i="83"/>
  <c r="BO844" i="83"/>
  <c r="BP843" i="83"/>
  <c r="BO843" i="83"/>
  <c r="BP842" i="83"/>
  <c r="BO842" i="83"/>
  <c r="BP841" i="83"/>
  <c r="BO841" i="83"/>
  <c r="BP840" i="83"/>
  <c r="BO840" i="83"/>
  <c r="BP839" i="83"/>
  <c r="BO839" i="83"/>
  <c r="BP838" i="83"/>
  <c r="BO838" i="83"/>
  <c r="BP837" i="83"/>
  <c r="BO837" i="83"/>
  <c r="BP836" i="83"/>
  <c r="BO836" i="83"/>
  <c r="BP835" i="83"/>
  <c r="BO835" i="83"/>
  <c r="BP834" i="83"/>
  <c r="BO834" i="83"/>
  <c r="BP833" i="83"/>
  <c r="BO833" i="83"/>
  <c r="BP832" i="83"/>
  <c r="BO832" i="83"/>
  <c r="BP831" i="83"/>
  <c r="BO831" i="83"/>
  <c r="BP830" i="83"/>
  <c r="BO830" i="83"/>
  <c r="BP829" i="83"/>
  <c r="BO829" i="83"/>
  <c r="BP828" i="83"/>
  <c r="BO828" i="83"/>
  <c r="BP827" i="83"/>
  <c r="BO827" i="83"/>
  <c r="BP826" i="83"/>
  <c r="BO826" i="83"/>
  <c r="BP825" i="83"/>
  <c r="BO825" i="83"/>
  <c r="BP824" i="83"/>
  <c r="BO824" i="83"/>
  <c r="BP823" i="83"/>
  <c r="BO823" i="83"/>
  <c r="BP822" i="83"/>
  <c r="BO822" i="83"/>
  <c r="BP821" i="83"/>
  <c r="BO821" i="83"/>
  <c r="BP820" i="83"/>
  <c r="BO820" i="83"/>
  <c r="BP819" i="83"/>
  <c r="BO819" i="83"/>
  <c r="BP818" i="83"/>
  <c r="BO818" i="83"/>
  <c r="BP817" i="83"/>
  <c r="BO817" i="83"/>
  <c r="BP816" i="83"/>
  <c r="BO816" i="83"/>
  <c r="BP815" i="83"/>
  <c r="BO815" i="83"/>
  <c r="BP814" i="83"/>
  <c r="BO814" i="83"/>
  <c r="BP813" i="83"/>
  <c r="BO813" i="83"/>
  <c r="BP812" i="83"/>
  <c r="BO812" i="83"/>
  <c r="BP811" i="83"/>
  <c r="BO811" i="83"/>
  <c r="BP810" i="83"/>
  <c r="BO810" i="83"/>
  <c r="BP809" i="83"/>
  <c r="BO809" i="83"/>
  <c r="BP808" i="83"/>
  <c r="BO808" i="83"/>
  <c r="BP807" i="83"/>
  <c r="BO807" i="83"/>
  <c r="BP806" i="83"/>
  <c r="BO806" i="83"/>
  <c r="BP805" i="83"/>
  <c r="BO805" i="83"/>
  <c r="BP804" i="83"/>
  <c r="BO804" i="83"/>
  <c r="BP803" i="83"/>
  <c r="BO803" i="83"/>
  <c r="BP802" i="83"/>
  <c r="BO802" i="83"/>
  <c r="BP801" i="83"/>
  <c r="BO801" i="83"/>
  <c r="BP800" i="83"/>
  <c r="BO800" i="83"/>
  <c r="BP799" i="83"/>
  <c r="BO799" i="83"/>
  <c r="BP798" i="83"/>
  <c r="BO798" i="83"/>
  <c r="BP797" i="83"/>
  <c r="BO797" i="83"/>
  <c r="BP796" i="83"/>
  <c r="BO796" i="83"/>
  <c r="BP795" i="83"/>
  <c r="BO795" i="83"/>
  <c r="BP794" i="83"/>
  <c r="BO794" i="83"/>
  <c r="BP793" i="83"/>
  <c r="BO793" i="83"/>
  <c r="BP792" i="83"/>
  <c r="BO792" i="83"/>
  <c r="BP791" i="83"/>
  <c r="BO791" i="83"/>
  <c r="BP790" i="83"/>
  <c r="BO790" i="83"/>
  <c r="BP789" i="83"/>
  <c r="BO789" i="83"/>
  <c r="BP788" i="83"/>
  <c r="BO788" i="83"/>
  <c r="BP787" i="83"/>
  <c r="BO787" i="83"/>
  <c r="BP786" i="83"/>
  <c r="BO786" i="83"/>
  <c r="BP785" i="83"/>
  <c r="BO785" i="83"/>
  <c r="BP784" i="83"/>
  <c r="BO784" i="83"/>
  <c r="BP783" i="83"/>
  <c r="BO783" i="83"/>
  <c r="BP782" i="83"/>
  <c r="BO782" i="83"/>
  <c r="BP781" i="83"/>
  <c r="BO781" i="83"/>
  <c r="BP780" i="83"/>
  <c r="BO780" i="83"/>
  <c r="BP779" i="83"/>
  <c r="BO779" i="83"/>
  <c r="BP778" i="83"/>
  <c r="BO778" i="83"/>
  <c r="BP777" i="83"/>
  <c r="BO777" i="83"/>
  <c r="BP776" i="83"/>
  <c r="BO776" i="83"/>
  <c r="BP775" i="83"/>
  <c r="BO775" i="83"/>
  <c r="BP774" i="83"/>
  <c r="BO774" i="83"/>
  <c r="BP773" i="83"/>
  <c r="BO773" i="83"/>
  <c r="BP772" i="83"/>
  <c r="BO772" i="83"/>
  <c r="BP771" i="83"/>
  <c r="BO771" i="83"/>
  <c r="BP770" i="83"/>
  <c r="BO770" i="83"/>
  <c r="BP769" i="83"/>
  <c r="BO769" i="83"/>
  <c r="BP768" i="83"/>
  <c r="BO768" i="83"/>
  <c r="BP767" i="83"/>
  <c r="BO767" i="83"/>
  <c r="BP766" i="83"/>
  <c r="BO766" i="83"/>
  <c r="BP765" i="83"/>
  <c r="BO765" i="83"/>
  <c r="BP764" i="83"/>
  <c r="BO764" i="83"/>
  <c r="BP763" i="83"/>
  <c r="BO763" i="83"/>
  <c r="BP762" i="83"/>
  <c r="BO762" i="83"/>
  <c r="BP761" i="83"/>
  <c r="BO761" i="83"/>
  <c r="BP760" i="83"/>
  <c r="BO760" i="83"/>
  <c r="BP759" i="83"/>
  <c r="BO759" i="83"/>
  <c r="BP758" i="83"/>
  <c r="BO758" i="83"/>
  <c r="BP757" i="83"/>
  <c r="BO757" i="83"/>
  <c r="BP756" i="83"/>
  <c r="BO756" i="83"/>
  <c r="BP755" i="83"/>
  <c r="BO755" i="83"/>
  <c r="BP754" i="83"/>
  <c r="BO754" i="83"/>
  <c r="BP753" i="83"/>
  <c r="BO753" i="83"/>
  <c r="BP752" i="83"/>
  <c r="BO752" i="83"/>
  <c r="BP751" i="83"/>
  <c r="BO751" i="83"/>
  <c r="BP750" i="83"/>
  <c r="BO750" i="83"/>
  <c r="BP749" i="83"/>
  <c r="BO749" i="83"/>
  <c r="BP748" i="83"/>
  <c r="BO748" i="83"/>
  <c r="BP747" i="83"/>
  <c r="BO747" i="83"/>
  <c r="BP746" i="83"/>
  <c r="BO746" i="83"/>
  <c r="BP745" i="83"/>
  <c r="BO745" i="83"/>
  <c r="BP744" i="83"/>
  <c r="BO744" i="83"/>
  <c r="BP743" i="83"/>
  <c r="BO743" i="83"/>
  <c r="BP742" i="83"/>
  <c r="BO742" i="83"/>
  <c r="BP741" i="83"/>
  <c r="BO741" i="83"/>
  <c r="BP740" i="83"/>
  <c r="BO740" i="83"/>
  <c r="BP739" i="83"/>
  <c r="BO739" i="83"/>
  <c r="BP738" i="83"/>
  <c r="BO738" i="83"/>
  <c r="BP737" i="83"/>
  <c r="BO737" i="83"/>
  <c r="BP736" i="83"/>
  <c r="BO736" i="83"/>
  <c r="BP735" i="83"/>
  <c r="BO735" i="83"/>
  <c r="BP734" i="83"/>
  <c r="BO734" i="83"/>
  <c r="BP733" i="83"/>
  <c r="BO733" i="83"/>
  <c r="BP732" i="83"/>
  <c r="BO732" i="83"/>
  <c r="BP731" i="83"/>
  <c r="BO731" i="83"/>
  <c r="BP730" i="83"/>
  <c r="BO730" i="83"/>
  <c r="BP729" i="83"/>
  <c r="BO729" i="83"/>
  <c r="BP728" i="83"/>
  <c r="BO728" i="83"/>
  <c r="BP727" i="83"/>
  <c r="BO727" i="83"/>
  <c r="BP726" i="83"/>
  <c r="BO726" i="83"/>
  <c r="BP725" i="83"/>
  <c r="BO725" i="83"/>
  <c r="BP724" i="83"/>
  <c r="BO724" i="83"/>
  <c r="BP723" i="83"/>
  <c r="BO723" i="83"/>
  <c r="BP722" i="83"/>
  <c r="BO722" i="83"/>
  <c r="BP721" i="83"/>
  <c r="BO721" i="83"/>
  <c r="BP720" i="83"/>
  <c r="BO720" i="83"/>
  <c r="BP719" i="83"/>
  <c r="BO719" i="83"/>
  <c r="BP718" i="83"/>
  <c r="BO718" i="83"/>
  <c r="BP717" i="83"/>
  <c r="BO717" i="83"/>
  <c r="BP716" i="83"/>
  <c r="BO716" i="83"/>
  <c r="BP715" i="83"/>
  <c r="BO715" i="83"/>
  <c r="BP714" i="83"/>
  <c r="BO714" i="83"/>
  <c r="BP713" i="83"/>
  <c r="BO713" i="83"/>
  <c r="BP712" i="83"/>
  <c r="BO712" i="83"/>
  <c r="BP711" i="83"/>
  <c r="BO711" i="83"/>
  <c r="BP710" i="83"/>
  <c r="BO710" i="83"/>
  <c r="BP709" i="83"/>
  <c r="BO709" i="83"/>
  <c r="BP708" i="83"/>
  <c r="BO708" i="83"/>
  <c r="BP707" i="83"/>
  <c r="BO707" i="83"/>
  <c r="BP706" i="83"/>
  <c r="BO706" i="83"/>
  <c r="BP705" i="83"/>
  <c r="BO705" i="83"/>
  <c r="BP704" i="83"/>
  <c r="BO704" i="83"/>
  <c r="BP703" i="83"/>
  <c r="BO703" i="83"/>
  <c r="BP702" i="83"/>
  <c r="BO702" i="83"/>
  <c r="BP701" i="83"/>
  <c r="BO701" i="83"/>
  <c r="BP700" i="83"/>
  <c r="BO700" i="83"/>
  <c r="BP699" i="83"/>
  <c r="BO699" i="83"/>
  <c r="BP698" i="83"/>
  <c r="BO698" i="83"/>
  <c r="BP697" i="83"/>
  <c r="BO697" i="83"/>
  <c r="BP696" i="83"/>
  <c r="BO696" i="83"/>
  <c r="BP695" i="83"/>
  <c r="BO695" i="83"/>
  <c r="BP694" i="83"/>
  <c r="BO694" i="83"/>
  <c r="BP693" i="83"/>
  <c r="BO693" i="83"/>
  <c r="BP692" i="83"/>
  <c r="BO692" i="83"/>
  <c r="BP691" i="83"/>
  <c r="BO691" i="83"/>
  <c r="BP690" i="83"/>
  <c r="BO690" i="83"/>
  <c r="BP689" i="83"/>
  <c r="BO689" i="83"/>
  <c r="BP688" i="83"/>
  <c r="BO688" i="83"/>
  <c r="BP687" i="83"/>
  <c r="BO687" i="83"/>
  <c r="BP686" i="83"/>
  <c r="BO686" i="83"/>
  <c r="BP685" i="83"/>
  <c r="BO685" i="83"/>
  <c r="BP684" i="83"/>
  <c r="BO684" i="83"/>
  <c r="BP683" i="83"/>
  <c r="BO683" i="83"/>
  <c r="BP682" i="83"/>
  <c r="BO682" i="83"/>
  <c r="BP681" i="83"/>
  <c r="BO681" i="83"/>
  <c r="BP680" i="83"/>
  <c r="BO680" i="83"/>
  <c r="BP679" i="83"/>
  <c r="BO679" i="83"/>
  <c r="BP678" i="83"/>
  <c r="BO678" i="83"/>
  <c r="BP677" i="83"/>
  <c r="BO677" i="83"/>
  <c r="BP676" i="83"/>
  <c r="BO676" i="83"/>
  <c r="BP675" i="83"/>
  <c r="BO675" i="83"/>
  <c r="BP674" i="83"/>
  <c r="BO674" i="83"/>
  <c r="BP673" i="83"/>
  <c r="BO673" i="83"/>
  <c r="BP672" i="83"/>
  <c r="BO672" i="83"/>
  <c r="BP671" i="83"/>
  <c r="BO671" i="83"/>
  <c r="BP670" i="83"/>
  <c r="BO670" i="83"/>
  <c r="BP669" i="83"/>
  <c r="BO669" i="83"/>
  <c r="BP668" i="83"/>
  <c r="BO668" i="83"/>
  <c r="BP667" i="83"/>
  <c r="BO667" i="83"/>
  <c r="BP666" i="83"/>
  <c r="BO666" i="83"/>
  <c r="BP665" i="83"/>
  <c r="BO665" i="83"/>
  <c r="BP664" i="83"/>
  <c r="BO664" i="83"/>
  <c r="BP663" i="83"/>
  <c r="BO663" i="83"/>
  <c r="BP662" i="83"/>
  <c r="BO662" i="83"/>
  <c r="BP661" i="83"/>
  <c r="BO661" i="83"/>
  <c r="BP660" i="83"/>
  <c r="BO660" i="83"/>
  <c r="BP659" i="83"/>
  <c r="BO659" i="83"/>
  <c r="BP658" i="83"/>
  <c r="BO658" i="83"/>
  <c r="BP657" i="83"/>
  <c r="BO657" i="83"/>
  <c r="BP656" i="83"/>
  <c r="BO656" i="83"/>
  <c r="BP655" i="83"/>
  <c r="BO655" i="83"/>
  <c r="BP654" i="83"/>
  <c r="BO654" i="83"/>
  <c r="BP653" i="83"/>
  <c r="BO653" i="83"/>
  <c r="BP652" i="83"/>
  <c r="BO652" i="83"/>
  <c r="BP651" i="83"/>
  <c r="BO651" i="83"/>
  <c r="BP650" i="83"/>
  <c r="BO650" i="83"/>
  <c r="BP649" i="83"/>
  <c r="BO649" i="83"/>
  <c r="BP648" i="83"/>
  <c r="BO648" i="83"/>
  <c r="BP647" i="83"/>
  <c r="BO647" i="83"/>
  <c r="BP646" i="83"/>
  <c r="BO646" i="83"/>
  <c r="BP645" i="83"/>
  <c r="BO645" i="83"/>
  <c r="BP644" i="83"/>
  <c r="BO644" i="83"/>
  <c r="BP643" i="83"/>
  <c r="BO643" i="83"/>
  <c r="BP642" i="83"/>
  <c r="BO642" i="83"/>
  <c r="BP641" i="83"/>
  <c r="BO641" i="83"/>
  <c r="BP640" i="83"/>
  <c r="BO640" i="83"/>
  <c r="BP639" i="83"/>
  <c r="BO639" i="83"/>
  <c r="BP638" i="83"/>
  <c r="BO638" i="83"/>
  <c r="BP637" i="83"/>
  <c r="BO637" i="83"/>
  <c r="BP636" i="83"/>
  <c r="BO636" i="83"/>
  <c r="BP635" i="83"/>
  <c r="BO635" i="83"/>
  <c r="BP634" i="83"/>
  <c r="BO634" i="83"/>
  <c r="BP633" i="83"/>
  <c r="BO633" i="83"/>
  <c r="BP632" i="83"/>
  <c r="BO632" i="83"/>
  <c r="BP631" i="83"/>
  <c r="BO631" i="83"/>
  <c r="BP630" i="83"/>
  <c r="BO630" i="83"/>
  <c r="BP629" i="83"/>
  <c r="BO629" i="83"/>
  <c r="BP628" i="83"/>
  <c r="BO628" i="83"/>
  <c r="BP627" i="83"/>
  <c r="BO627" i="83"/>
  <c r="BP626" i="83"/>
  <c r="BO626" i="83"/>
  <c r="BP625" i="83"/>
  <c r="BO625" i="83"/>
  <c r="BP624" i="83"/>
  <c r="BO624" i="83"/>
  <c r="BP623" i="83"/>
  <c r="BO623" i="83"/>
  <c r="BP622" i="83"/>
  <c r="BO622" i="83"/>
  <c r="BP621" i="83"/>
  <c r="BO621" i="83"/>
  <c r="BP620" i="83"/>
  <c r="BO620" i="83"/>
  <c r="BP619" i="83"/>
  <c r="BO619" i="83"/>
  <c r="BP618" i="83"/>
  <c r="BO618" i="83"/>
  <c r="BP617" i="83"/>
  <c r="BO617" i="83"/>
  <c r="BP616" i="83"/>
  <c r="BO616" i="83"/>
  <c r="BP615" i="83"/>
  <c r="BO615" i="83"/>
  <c r="BP614" i="83"/>
  <c r="BO614" i="83"/>
  <c r="BP613" i="83"/>
  <c r="BO613" i="83"/>
  <c r="BP612" i="83"/>
  <c r="BO612" i="83"/>
  <c r="BP611" i="83"/>
  <c r="BO611" i="83"/>
  <c r="BP610" i="83"/>
  <c r="BO610" i="83"/>
  <c r="BP609" i="83"/>
  <c r="BO609" i="83"/>
  <c r="BP608" i="83"/>
  <c r="BO608" i="83"/>
  <c r="BP607" i="83"/>
  <c r="BO607" i="83"/>
  <c r="BP606" i="83"/>
  <c r="BO606" i="83"/>
  <c r="BP605" i="83"/>
  <c r="BO605" i="83"/>
  <c r="BP604" i="83"/>
  <c r="BO604" i="83"/>
  <c r="BP603" i="83"/>
  <c r="BO603" i="83"/>
  <c r="BP602" i="83"/>
  <c r="BO602" i="83"/>
  <c r="BP601" i="83"/>
  <c r="BO601" i="83"/>
  <c r="BP600" i="83"/>
  <c r="BO600" i="83"/>
  <c r="BP599" i="83"/>
  <c r="BO599" i="83"/>
  <c r="BP598" i="83"/>
  <c r="BO598" i="83"/>
  <c r="BP597" i="83"/>
  <c r="BO597" i="83"/>
  <c r="BP596" i="83"/>
  <c r="BO596" i="83"/>
  <c r="BP595" i="83"/>
  <c r="BO595" i="83"/>
  <c r="BP594" i="83"/>
  <c r="BO594" i="83"/>
  <c r="BP593" i="83"/>
  <c r="BO593" i="83"/>
  <c r="BP592" i="83"/>
  <c r="BO592" i="83"/>
  <c r="BP591" i="83"/>
  <c r="BO591" i="83"/>
  <c r="BP590" i="83"/>
  <c r="BO590" i="83"/>
  <c r="BP589" i="83"/>
  <c r="BO589" i="83"/>
  <c r="BP588" i="83"/>
  <c r="BO588" i="83"/>
  <c r="BP587" i="83"/>
  <c r="BO587" i="83"/>
  <c r="BP586" i="83"/>
  <c r="BO586" i="83"/>
  <c r="BP585" i="83"/>
  <c r="BO585" i="83"/>
  <c r="BP584" i="83"/>
  <c r="BO584" i="83"/>
  <c r="BP583" i="83"/>
  <c r="BO583" i="83"/>
  <c r="BP582" i="83"/>
  <c r="BO582" i="83"/>
  <c r="BP581" i="83"/>
  <c r="BO581" i="83"/>
  <c r="BP580" i="83"/>
  <c r="BO580" i="83"/>
  <c r="BP579" i="83"/>
  <c r="BO579" i="83"/>
  <c r="BP578" i="83"/>
  <c r="BO578" i="83"/>
  <c r="BP577" i="83"/>
  <c r="BO577" i="83"/>
  <c r="BP576" i="83"/>
  <c r="BO576" i="83"/>
  <c r="BP575" i="83"/>
  <c r="BO575" i="83"/>
  <c r="BP574" i="83"/>
  <c r="BO574" i="83"/>
  <c r="BP573" i="83"/>
  <c r="BO573" i="83"/>
  <c r="BP572" i="83"/>
  <c r="BO572" i="83"/>
  <c r="BP571" i="83"/>
  <c r="BO571" i="83"/>
  <c r="BP570" i="83"/>
  <c r="BO570" i="83"/>
  <c r="BP569" i="83"/>
  <c r="BO569" i="83"/>
  <c r="BP568" i="83"/>
  <c r="BO568" i="83"/>
  <c r="BP567" i="83"/>
  <c r="BO567" i="83"/>
  <c r="BP566" i="83"/>
  <c r="BO566" i="83"/>
  <c r="BP565" i="83"/>
  <c r="BO565" i="83"/>
  <c r="BP564" i="83"/>
  <c r="BO564" i="83"/>
  <c r="BP563" i="83"/>
  <c r="BO563" i="83"/>
  <c r="BP562" i="83"/>
  <c r="BO562" i="83"/>
  <c r="BP561" i="83"/>
  <c r="BO561" i="83"/>
  <c r="BP560" i="83"/>
  <c r="BO560" i="83"/>
  <c r="BP559" i="83"/>
  <c r="BO559" i="83"/>
  <c r="BP558" i="83"/>
  <c r="BO558" i="83"/>
  <c r="BP557" i="83"/>
  <c r="BO557" i="83"/>
  <c r="BP556" i="83"/>
  <c r="BO556" i="83"/>
  <c r="BP555" i="83"/>
  <c r="BO555" i="83"/>
  <c r="BP554" i="83"/>
  <c r="BO554" i="83"/>
  <c r="BP553" i="83"/>
  <c r="BO553" i="83"/>
  <c r="BP552" i="83"/>
  <c r="BO552" i="83"/>
  <c r="BP551" i="83"/>
  <c r="BO551" i="83"/>
  <c r="BP550" i="83"/>
  <c r="BO550" i="83"/>
  <c r="BP549" i="83"/>
  <c r="BO549" i="83"/>
  <c r="BP548" i="83"/>
  <c r="BO548" i="83"/>
  <c r="BP547" i="83"/>
  <c r="BO547" i="83"/>
  <c r="BP546" i="83"/>
  <c r="BO546" i="83"/>
  <c r="BP545" i="83"/>
  <c r="BO545" i="83"/>
  <c r="BP544" i="83"/>
  <c r="BO544" i="83"/>
  <c r="BP543" i="83"/>
  <c r="BO543" i="83"/>
  <c r="BP542" i="83"/>
  <c r="BO542" i="83"/>
  <c r="BP541" i="83"/>
  <c r="BO541" i="83"/>
  <c r="BP540" i="83"/>
  <c r="BO540" i="83"/>
  <c r="BP539" i="83"/>
  <c r="BO539" i="83"/>
  <c r="BP538" i="83"/>
  <c r="BO538" i="83"/>
  <c r="BP537" i="83"/>
  <c r="BO537" i="83"/>
  <c r="BP536" i="83"/>
  <c r="BO536" i="83"/>
  <c r="BP535" i="83"/>
  <c r="BO535" i="83"/>
  <c r="BP534" i="83"/>
  <c r="BO534" i="83"/>
  <c r="BP533" i="83"/>
  <c r="BO533" i="83"/>
  <c r="BP532" i="83"/>
  <c r="BO532" i="83"/>
  <c r="BP531" i="83"/>
  <c r="BO531" i="83"/>
  <c r="BP530" i="83"/>
  <c r="BO530" i="83"/>
  <c r="BP529" i="83"/>
  <c r="BO529" i="83"/>
  <c r="BP528" i="83"/>
  <c r="BO528" i="83"/>
  <c r="BP527" i="83"/>
  <c r="BO527" i="83"/>
  <c r="BP526" i="83"/>
  <c r="BO526" i="83"/>
  <c r="BP525" i="83"/>
  <c r="BO525" i="83"/>
  <c r="BP524" i="83"/>
  <c r="BO524" i="83"/>
  <c r="BP523" i="83"/>
  <c r="BO523" i="83"/>
  <c r="BP522" i="83"/>
  <c r="BO522" i="83"/>
  <c r="BP521" i="83"/>
  <c r="BO521" i="83"/>
  <c r="BP520" i="83"/>
  <c r="BO520" i="83"/>
  <c r="BP519" i="83"/>
  <c r="BO519" i="83"/>
  <c r="BP518" i="83"/>
  <c r="BO518" i="83"/>
  <c r="BP517" i="83"/>
  <c r="BO517" i="83"/>
  <c r="BP516" i="83"/>
  <c r="BO516" i="83"/>
  <c r="BP515" i="83"/>
  <c r="BO515" i="83"/>
  <c r="BP514" i="83"/>
  <c r="BO514" i="83"/>
  <c r="BP513" i="83"/>
  <c r="BO513" i="83"/>
  <c r="BP512" i="83"/>
  <c r="BO512" i="83"/>
  <c r="BP511" i="83"/>
  <c r="BO511" i="83"/>
  <c r="BP510" i="83"/>
  <c r="BO510" i="83"/>
  <c r="BP509" i="83"/>
  <c r="BO509" i="83"/>
  <c r="BP508" i="83"/>
  <c r="BO508" i="83"/>
  <c r="BP507" i="83"/>
  <c r="BO507" i="83"/>
  <c r="BP506" i="83"/>
  <c r="BO506" i="83"/>
  <c r="BP505" i="83"/>
  <c r="BO505" i="83"/>
  <c r="BP504" i="83"/>
  <c r="BO504" i="83"/>
  <c r="BP503" i="83"/>
  <c r="BO503" i="83"/>
  <c r="BP502" i="83"/>
  <c r="BO502" i="83"/>
  <c r="BP501" i="83"/>
  <c r="BO501" i="83"/>
  <c r="BP500" i="83"/>
  <c r="BO500" i="83"/>
  <c r="BP499" i="83"/>
  <c r="BO499" i="83"/>
  <c r="BP498" i="83"/>
  <c r="BO498" i="83"/>
  <c r="BP497" i="83"/>
  <c r="BO497" i="83"/>
  <c r="BP496" i="83"/>
  <c r="BO496" i="83"/>
  <c r="BP495" i="83"/>
  <c r="BO495" i="83"/>
  <c r="BP494" i="83"/>
  <c r="BO494" i="83"/>
  <c r="BP493" i="83"/>
  <c r="BO493" i="83"/>
  <c r="BP492" i="83"/>
  <c r="BO492" i="83"/>
  <c r="BP491" i="83"/>
  <c r="BO491" i="83"/>
  <c r="BP490" i="83"/>
  <c r="BO490" i="83"/>
  <c r="BP489" i="83"/>
  <c r="BO489" i="83"/>
  <c r="BP488" i="83"/>
  <c r="BO488" i="83"/>
  <c r="BP487" i="83"/>
  <c r="BO487" i="83"/>
  <c r="BP486" i="83"/>
  <c r="BO486" i="83"/>
  <c r="BP485" i="83"/>
  <c r="BO485" i="83"/>
  <c r="BP484" i="83"/>
  <c r="BO484" i="83"/>
  <c r="BP483" i="83"/>
  <c r="BO483" i="83"/>
  <c r="BP482" i="83"/>
  <c r="BO482" i="83"/>
  <c r="BP481" i="83"/>
  <c r="BO481" i="83"/>
  <c r="BP480" i="83"/>
  <c r="BO480" i="83"/>
  <c r="BP479" i="83"/>
  <c r="BO479" i="83"/>
  <c r="BP478" i="83"/>
  <c r="BO478" i="83"/>
  <c r="BP477" i="83"/>
  <c r="BO477" i="83"/>
  <c r="BP476" i="83"/>
  <c r="BO476" i="83"/>
  <c r="BP475" i="83"/>
  <c r="BO475" i="83"/>
  <c r="BP474" i="83"/>
  <c r="BO474" i="83"/>
  <c r="BP473" i="83"/>
  <c r="BO473" i="83"/>
  <c r="BP472" i="83"/>
  <c r="BO472" i="83"/>
  <c r="BP471" i="83"/>
  <c r="BO471" i="83"/>
  <c r="BP470" i="83"/>
  <c r="BO470" i="83"/>
  <c r="BP469" i="83"/>
  <c r="BO469" i="83"/>
  <c r="BP468" i="83"/>
  <c r="BO468" i="83"/>
  <c r="BP467" i="83"/>
  <c r="BO467" i="83"/>
  <c r="BP466" i="83"/>
  <c r="BO466" i="83"/>
  <c r="BP465" i="83"/>
  <c r="BO465" i="83"/>
  <c r="BP464" i="83"/>
  <c r="BO464" i="83"/>
  <c r="BP463" i="83"/>
  <c r="BO463" i="83"/>
  <c r="BP462" i="83"/>
  <c r="BO462" i="83"/>
  <c r="BP461" i="83"/>
  <c r="BO461" i="83"/>
  <c r="BP460" i="83"/>
  <c r="BO460" i="83"/>
  <c r="BP459" i="83"/>
  <c r="BO459" i="83"/>
  <c r="BP458" i="83"/>
  <c r="BO458" i="83"/>
  <c r="BP457" i="83"/>
  <c r="BO457" i="83"/>
  <c r="BP456" i="83"/>
  <c r="BO456" i="83"/>
  <c r="BP455" i="83"/>
  <c r="BO455" i="83"/>
  <c r="BP454" i="83"/>
  <c r="BO454" i="83"/>
  <c r="BP453" i="83"/>
  <c r="BO453" i="83"/>
  <c r="BP452" i="83"/>
  <c r="BO452" i="83"/>
  <c r="BP451" i="83"/>
  <c r="BO451" i="83"/>
  <c r="BP450" i="83"/>
  <c r="BO450" i="83"/>
  <c r="BP449" i="83"/>
  <c r="BO449" i="83"/>
  <c r="BP448" i="83"/>
  <c r="BO448" i="83"/>
  <c r="BP447" i="83"/>
  <c r="BO447" i="83"/>
  <c r="BP446" i="83"/>
  <c r="BO446" i="83"/>
  <c r="BP445" i="83"/>
  <c r="BO445" i="83"/>
  <c r="BP444" i="83"/>
  <c r="BO444" i="83"/>
  <c r="BP443" i="83"/>
  <c r="BO443" i="83"/>
  <c r="BP442" i="83"/>
  <c r="BO442" i="83"/>
  <c r="BP441" i="83"/>
  <c r="BO441" i="83"/>
  <c r="BP440" i="83"/>
  <c r="BO440" i="83"/>
  <c r="BP439" i="83"/>
  <c r="BO439" i="83"/>
  <c r="BP438" i="83"/>
  <c r="BO438" i="83"/>
  <c r="BP437" i="83"/>
  <c r="BO437" i="83"/>
  <c r="BP436" i="83"/>
  <c r="BO436" i="83"/>
  <c r="BP435" i="83"/>
  <c r="BO435" i="83"/>
  <c r="BP434" i="83"/>
  <c r="BO434" i="83"/>
  <c r="BP433" i="83"/>
  <c r="BO433" i="83"/>
  <c r="BP432" i="83"/>
  <c r="BO432" i="83"/>
  <c r="BP431" i="83"/>
  <c r="BO431" i="83"/>
  <c r="BP430" i="83"/>
  <c r="BO430" i="83"/>
  <c r="BP429" i="83"/>
  <c r="BO429" i="83"/>
  <c r="BP428" i="83"/>
  <c r="BO428" i="83"/>
  <c r="BP427" i="83"/>
  <c r="BO427" i="83"/>
  <c r="BP426" i="83"/>
  <c r="BO426" i="83"/>
  <c r="BP425" i="83"/>
  <c r="BO425" i="83"/>
  <c r="BP424" i="83"/>
  <c r="BO424" i="83"/>
  <c r="BP423" i="83"/>
  <c r="BO423" i="83"/>
  <c r="BP422" i="83"/>
  <c r="BO422" i="83"/>
  <c r="BP421" i="83"/>
  <c r="BO421" i="83"/>
  <c r="BP420" i="83"/>
  <c r="BO420" i="83"/>
  <c r="BP419" i="83"/>
  <c r="BO419" i="83"/>
  <c r="BP418" i="83"/>
  <c r="BO418" i="83"/>
  <c r="BP417" i="83"/>
  <c r="BO417" i="83"/>
  <c r="BP416" i="83"/>
  <c r="BO416" i="83"/>
  <c r="BP415" i="83"/>
  <c r="BO415" i="83"/>
  <c r="BP414" i="83"/>
  <c r="BO414" i="83"/>
  <c r="BP413" i="83"/>
  <c r="BO413" i="83"/>
  <c r="BP412" i="83"/>
  <c r="BO412" i="83"/>
  <c r="BP411" i="83"/>
  <c r="BO411" i="83"/>
  <c r="BP410" i="83"/>
  <c r="BO410" i="83"/>
  <c r="BP409" i="83"/>
  <c r="BO409" i="83"/>
  <c r="BP408" i="83"/>
  <c r="BO408" i="83"/>
  <c r="BP407" i="83"/>
  <c r="BO407" i="83"/>
  <c r="BP406" i="83"/>
  <c r="BO406" i="83"/>
  <c r="BP405" i="83"/>
  <c r="BO405" i="83"/>
  <c r="BP404" i="83"/>
  <c r="BO404" i="83"/>
  <c r="BP403" i="83"/>
  <c r="BO403" i="83"/>
  <c r="BP402" i="83"/>
  <c r="BO402" i="83"/>
  <c r="BP401" i="83"/>
  <c r="BO401" i="83"/>
  <c r="BP400" i="83"/>
  <c r="BO400" i="83"/>
  <c r="BP399" i="83"/>
  <c r="BO399" i="83"/>
  <c r="BP398" i="83"/>
  <c r="BO398" i="83"/>
  <c r="BP397" i="83"/>
  <c r="BO397" i="83"/>
  <c r="BP396" i="83"/>
  <c r="BO396" i="83"/>
  <c r="BP395" i="83"/>
  <c r="BO395" i="83"/>
  <c r="BP394" i="83"/>
  <c r="BO394" i="83"/>
  <c r="BP393" i="83"/>
  <c r="BO393" i="83"/>
  <c r="BP392" i="83"/>
  <c r="BO392" i="83"/>
  <c r="BP391" i="83"/>
  <c r="BO391" i="83"/>
  <c r="BP390" i="83"/>
  <c r="BO390" i="83"/>
  <c r="BP389" i="83"/>
  <c r="BO389" i="83"/>
  <c r="BP388" i="83"/>
  <c r="BO388" i="83"/>
  <c r="BP387" i="83"/>
  <c r="BO387" i="83"/>
  <c r="BP386" i="83"/>
  <c r="BO386" i="83"/>
  <c r="BP385" i="83"/>
  <c r="BO385" i="83"/>
  <c r="BP384" i="83"/>
  <c r="BO384" i="83"/>
  <c r="BP383" i="83"/>
  <c r="BO383" i="83"/>
  <c r="BP382" i="83"/>
  <c r="BO382" i="83"/>
  <c r="BP381" i="83"/>
  <c r="BO381" i="83"/>
  <c r="BP380" i="83"/>
  <c r="BO380" i="83"/>
  <c r="BP379" i="83"/>
  <c r="BO379" i="83"/>
  <c r="BP378" i="83"/>
  <c r="BO378" i="83"/>
  <c r="BP377" i="83"/>
  <c r="BO377" i="83"/>
  <c r="BP376" i="83"/>
  <c r="BO376" i="83"/>
  <c r="BP375" i="83"/>
  <c r="BO375" i="83"/>
  <c r="BP374" i="83"/>
  <c r="BO374" i="83"/>
  <c r="BP373" i="83"/>
  <c r="BO373" i="83"/>
  <c r="BP372" i="83"/>
  <c r="BO372" i="83"/>
  <c r="BP371" i="83"/>
  <c r="BO371" i="83"/>
  <c r="BP370" i="83"/>
  <c r="BO370" i="83"/>
  <c r="BP369" i="83"/>
  <c r="BO369" i="83"/>
  <c r="BP368" i="83"/>
  <c r="BO368" i="83"/>
  <c r="BP367" i="83"/>
  <c r="BO367" i="83"/>
  <c r="BP366" i="83"/>
  <c r="BO366" i="83"/>
  <c r="BP365" i="83"/>
  <c r="BO365" i="83"/>
  <c r="BP364" i="83"/>
  <c r="BO364" i="83"/>
  <c r="BP363" i="83"/>
  <c r="BO363" i="83"/>
  <c r="BP362" i="83"/>
  <c r="BO362" i="83"/>
  <c r="BP361" i="83"/>
  <c r="BO361" i="83"/>
  <c r="BP360" i="83"/>
  <c r="BO360" i="83"/>
  <c r="BP359" i="83"/>
  <c r="BO359" i="83"/>
  <c r="BP358" i="83"/>
  <c r="BO358" i="83"/>
  <c r="BP357" i="83"/>
  <c r="BO357" i="83"/>
  <c r="BP356" i="83"/>
  <c r="BO356" i="83"/>
  <c r="BP355" i="83"/>
  <c r="BO355" i="83"/>
  <c r="BP354" i="83"/>
  <c r="BO354" i="83"/>
  <c r="BP353" i="83"/>
  <c r="BO353" i="83"/>
  <c r="BP352" i="83"/>
  <c r="BO352" i="83"/>
  <c r="BP351" i="83"/>
  <c r="BO351" i="83"/>
  <c r="BP350" i="83"/>
  <c r="BO350" i="83"/>
  <c r="BP349" i="83"/>
  <c r="BO349" i="83"/>
  <c r="BP348" i="83"/>
  <c r="BO348" i="83"/>
  <c r="BP347" i="83"/>
  <c r="BO347" i="83"/>
  <c r="BP346" i="83"/>
  <c r="BO346" i="83"/>
  <c r="BP345" i="83"/>
  <c r="BO345" i="83"/>
  <c r="BP344" i="83"/>
  <c r="BO344" i="83"/>
  <c r="BP343" i="83"/>
  <c r="BO343" i="83"/>
  <c r="BP342" i="83"/>
  <c r="BO342" i="83"/>
  <c r="BP341" i="83"/>
  <c r="BO341" i="83"/>
  <c r="BP340" i="83"/>
  <c r="BO340" i="83"/>
  <c r="BP339" i="83"/>
  <c r="BO339" i="83"/>
  <c r="BP338" i="83"/>
  <c r="BO338" i="83"/>
  <c r="BP337" i="83"/>
  <c r="BO337" i="83"/>
  <c r="BP336" i="83"/>
  <c r="BO336" i="83"/>
  <c r="BP335" i="83"/>
  <c r="BO335" i="83"/>
  <c r="BP334" i="83"/>
  <c r="BO334" i="83"/>
  <c r="BP333" i="83"/>
  <c r="BO333" i="83"/>
  <c r="BP332" i="83"/>
  <c r="BO332" i="83"/>
  <c r="BP331" i="83"/>
  <c r="BO331" i="83"/>
  <c r="BP330" i="83"/>
  <c r="BO330" i="83"/>
  <c r="BP329" i="83"/>
  <c r="BO329" i="83"/>
  <c r="BP328" i="83"/>
  <c r="BO328" i="83"/>
  <c r="BP327" i="83"/>
  <c r="BO327" i="83"/>
  <c r="BP326" i="83"/>
  <c r="BO326" i="83"/>
  <c r="BP325" i="83"/>
  <c r="BO325" i="83"/>
  <c r="BP324" i="83"/>
  <c r="BO324" i="83"/>
  <c r="BP323" i="83"/>
  <c r="BO323" i="83"/>
  <c r="BP322" i="83"/>
  <c r="BO322" i="83"/>
  <c r="BP321" i="83"/>
  <c r="BO321" i="83"/>
  <c r="BP320" i="83"/>
  <c r="BO320" i="83"/>
  <c r="BP319" i="83"/>
  <c r="BO319" i="83"/>
  <c r="BP318" i="83"/>
  <c r="BO318" i="83"/>
  <c r="BP317" i="83"/>
  <c r="BO317" i="83"/>
  <c r="BP316" i="83"/>
  <c r="BO316" i="83"/>
  <c r="BP315" i="83"/>
  <c r="BO315" i="83"/>
  <c r="BP314" i="83"/>
  <c r="BO314" i="83"/>
  <c r="BP313" i="83"/>
  <c r="BO313" i="83"/>
  <c r="BP312" i="83"/>
  <c r="BO312" i="83"/>
  <c r="BP311" i="83"/>
  <c r="BO311" i="83"/>
  <c r="BP310" i="83"/>
  <c r="BO310" i="83"/>
  <c r="BP309" i="83"/>
  <c r="BO309" i="83"/>
  <c r="BP308" i="83"/>
  <c r="BO308" i="83"/>
  <c r="BP307" i="83"/>
  <c r="BO307" i="83"/>
  <c r="BP306" i="83"/>
  <c r="BO306" i="83"/>
  <c r="BP305" i="83"/>
  <c r="BO305" i="83"/>
  <c r="BP304" i="83"/>
  <c r="BO304" i="83"/>
  <c r="BP303" i="83"/>
  <c r="BO303" i="83"/>
  <c r="BP302" i="83"/>
  <c r="BO302" i="83"/>
  <c r="BP301" i="83"/>
  <c r="BO301" i="83"/>
  <c r="BP300" i="83"/>
  <c r="BO300" i="83"/>
  <c r="BP299" i="83"/>
  <c r="BO299" i="83"/>
  <c r="BP298" i="83"/>
  <c r="BO298" i="83"/>
  <c r="BP297" i="83"/>
  <c r="BO297" i="83"/>
  <c r="BP296" i="83"/>
  <c r="BO296" i="83"/>
  <c r="BP295" i="83"/>
  <c r="BO295" i="83"/>
  <c r="BP294" i="83"/>
  <c r="BO294" i="83"/>
  <c r="BP293" i="83"/>
  <c r="BO293" i="83"/>
  <c r="BP292" i="83"/>
  <c r="BO292" i="83"/>
  <c r="BP291" i="83"/>
  <c r="BO291" i="83"/>
  <c r="BP290" i="83"/>
  <c r="BO290" i="83"/>
  <c r="BP289" i="83"/>
  <c r="BO289" i="83"/>
  <c r="BP288" i="83"/>
  <c r="BO288" i="83"/>
  <c r="BP287" i="83"/>
  <c r="BO287" i="83"/>
  <c r="BP286" i="83"/>
  <c r="BO286" i="83"/>
  <c r="BP285" i="83"/>
  <c r="BO285" i="83"/>
  <c r="BP284" i="83"/>
  <c r="BO284" i="83"/>
  <c r="BP283" i="83"/>
  <c r="BO283" i="83"/>
  <c r="BP282" i="83"/>
  <c r="BO282" i="83"/>
  <c r="BP281" i="83"/>
  <c r="BO281" i="83"/>
  <c r="BP280" i="83"/>
  <c r="BO280" i="83"/>
  <c r="BP279" i="83"/>
  <c r="BO279" i="83"/>
  <c r="BP278" i="83"/>
  <c r="BO278" i="83"/>
  <c r="BP277" i="83"/>
  <c r="BO277" i="83"/>
  <c r="BP276" i="83"/>
  <c r="BO276" i="83"/>
  <c r="BP275" i="83"/>
  <c r="BO275" i="83"/>
  <c r="BP274" i="83"/>
  <c r="BO274" i="83"/>
  <c r="BP273" i="83"/>
  <c r="BO273" i="83"/>
  <c r="BP272" i="83"/>
  <c r="BO272" i="83"/>
  <c r="BP271" i="83"/>
  <c r="BO271" i="83"/>
  <c r="BP270" i="83"/>
  <c r="BO270" i="83"/>
  <c r="BP269" i="83"/>
  <c r="BO269" i="83"/>
  <c r="BP268" i="83"/>
  <c r="BO268" i="83"/>
  <c r="BP267" i="83"/>
  <c r="BO267" i="83"/>
  <c r="BP266" i="83"/>
  <c r="BO266" i="83"/>
  <c r="BP265" i="83"/>
  <c r="BO265" i="83"/>
  <c r="BP264" i="83"/>
  <c r="BO264" i="83"/>
  <c r="BP263" i="83"/>
  <c r="BO263" i="83"/>
  <c r="BP262" i="83"/>
  <c r="BO262" i="83"/>
  <c r="BP261" i="83"/>
  <c r="BO261" i="83"/>
  <c r="BP260" i="83"/>
  <c r="BO260" i="83"/>
  <c r="BP259" i="83"/>
  <c r="BO259" i="83"/>
  <c r="BP258" i="83"/>
  <c r="BO258" i="83"/>
  <c r="BP257" i="83"/>
  <c r="BO257" i="83"/>
  <c r="BP256" i="83"/>
  <c r="BO256" i="83"/>
  <c r="BP255" i="83"/>
  <c r="BO255" i="83"/>
  <c r="BP254" i="83"/>
  <c r="BO254" i="83"/>
  <c r="BP253" i="83"/>
  <c r="BO253" i="83"/>
  <c r="BP252" i="83"/>
  <c r="BO252" i="83"/>
  <c r="BP251" i="83"/>
  <c r="BO251" i="83"/>
  <c r="BP250" i="83"/>
  <c r="BO250" i="83"/>
  <c r="BP249" i="83"/>
  <c r="BO249" i="83"/>
  <c r="BP248" i="83"/>
  <c r="BO248" i="83"/>
  <c r="BP247" i="83"/>
  <c r="BO247" i="83"/>
  <c r="BP246" i="83"/>
  <c r="BO246" i="83"/>
  <c r="BP245" i="83"/>
  <c r="BO245" i="83"/>
  <c r="BP244" i="83"/>
  <c r="BO244" i="83"/>
  <c r="BP243" i="83"/>
  <c r="BO243" i="83"/>
  <c r="BP242" i="83"/>
  <c r="BO242" i="83"/>
  <c r="BP241" i="83"/>
  <c r="BO241" i="83"/>
  <c r="BP240" i="83"/>
  <c r="BO240" i="83"/>
  <c r="BP239" i="83"/>
  <c r="BO239" i="83"/>
  <c r="BP238" i="83"/>
  <c r="BO238" i="83"/>
  <c r="BP237" i="83"/>
  <c r="BO237" i="83"/>
  <c r="BP236" i="83"/>
  <c r="BO236" i="83"/>
  <c r="BP235" i="83"/>
  <c r="BO235" i="83"/>
  <c r="BP234" i="83"/>
  <c r="BO234" i="83"/>
  <c r="BP233" i="83"/>
  <c r="BO233" i="83"/>
  <c r="BP232" i="83"/>
  <c r="BO232" i="83"/>
  <c r="BP231" i="83"/>
  <c r="BO231" i="83"/>
  <c r="BP230" i="83"/>
  <c r="BO230" i="83"/>
  <c r="BP229" i="83"/>
  <c r="BO229" i="83"/>
  <c r="BP228" i="83"/>
  <c r="BO228" i="83"/>
  <c r="BP227" i="83"/>
  <c r="BO227" i="83"/>
  <c r="BP226" i="83"/>
  <c r="BO226" i="83"/>
  <c r="BP225" i="83"/>
  <c r="BO225" i="83"/>
  <c r="BP224" i="83"/>
  <c r="BO224" i="83"/>
  <c r="BP223" i="83"/>
  <c r="BO223" i="83"/>
  <c r="BP222" i="83"/>
  <c r="BO222" i="83"/>
  <c r="BP221" i="83"/>
  <c r="BO221" i="83"/>
  <c r="BP220" i="83"/>
  <c r="BO220" i="83"/>
  <c r="BP219" i="83"/>
  <c r="BO219" i="83"/>
  <c r="BP218" i="83"/>
  <c r="BO218" i="83"/>
  <c r="BP217" i="83"/>
  <c r="BO217" i="83"/>
  <c r="BP216" i="83"/>
  <c r="BO216" i="83"/>
  <c r="BP215" i="83"/>
  <c r="BO215" i="83"/>
  <c r="BP214" i="83"/>
  <c r="BO214" i="83"/>
  <c r="BP213" i="83"/>
  <c r="BO213" i="83"/>
  <c r="BP212" i="83"/>
  <c r="BO212" i="83"/>
  <c r="BP211" i="83"/>
  <c r="BO211" i="83"/>
  <c r="BP210" i="83"/>
  <c r="BO210" i="83"/>
  <c r="BP209" i="83"/>
  <c r="BO209" i="83"/>
  <c r="BP208" i="83"/>
  <c r="BO208" i="83"/>
  <c r="BP207" i="83"/>
  <c r="BO207" i="83"/>
  <c r="BP206" i="83"/>
  <c r="BO206" i="83"/>
  <c r="BP205" i="83"/>
  <c r="BO205" i="83"/>
  <c r="BP204" i="83"/>
  <c r="BO204" i="83"/>
  <c r="BP203" i="83"/>
  <c r="BO203" i="83"/>
  <c r="BP202" i="83"/>
  <c r="BO202" i="83"/>
  <c r="BP201" i="83"/>
  <c r="BO201" i="83"/>
  <c r="BP200" i="83"/>
  <c r="BO200" i="83"/>
  <c r="BP199" i="83"/>
  <c r="BO199" i="83"/>
  <c r="BP198" i="83"/>
  <c r="BO198" i="83"/>
  <c r="BP197" i="83"/>
  <c r="BO197" i="83"/>
  <c r="BP196" i="83"/>
  <c r="BO196" i="83"/>
  <c r="BP195" i="83"/>
  <c r="BO195" i="83"/>
  <c r="BP194" i="83"/>
  <c r="BO194" i="83"/>
  <c r="BP193" i="83"/>
  <c r="BO193" i="83"/>
  <c r="BP192" i="83"/>
  <c r="BO192" i="83"/>
  <c r="BP191" i="83"/>
  <c r="BO191" i="83"/>
  <c r="BP190" i="83"/>
  <c r="BO190" i="83"/>
  <c r="BP189" i="83"/>
  <c r="BO189" i="83"/>
  <c r="BP188" i="83"/>
  <c r="BO188" i="83"/>
  <c r="BP187" i="83"/>
  <c r="BO187" i="83"/>
  <c r="BP186" i="83"/>
  <c r="BO186" i="83"/>
  <c r="BP185" i="83"/>
  <c r="BO185" i="83"/>
  <c r="BP184" i="83"/>
  <c r="BO184" i="83"/>
  <c r="BP183" i="83"/>
  <c r="BO183" i="83"/>
  <c r="BP182" i="83"/>
  <c r="BO182" i="83"/>
  <c r="BP181" i="83"/>
  <c r="BO181" i="83"/>
  <c r="BP180" i="83"/>
  <c r="BO180" i="83"/>
  <c r="BP179" i="83"/>
  <c r="BO179" i="83"/>
  <c r="BP178" i="83"/>
  <c r="BO178" i="83"/>
  <c r="BP177" i="83"/>
  <c r="BO177" i="83"/>
  <c r="BP176" i="83"/>
  <c r="BO176" i="83"/>
  <c r="BP175" i="83"/>
  <c r="BO175" i="83"/>
  <c r="BP174" i="83"/>
  <c r="BO174" i="83"/>
  <c r="BP173" i="83"/>
  <c r="BO173" i="83"/>
  <c r="BP172" i="83"/>
  <c r="BO172" i="83"/>
  <c r="BP171" i="83"/>
  <c r="BO171" i="83"/>
  <c r="BP170" i="83"/>
  <c r="BO170" i="83"/>
  <c r="BP169" i="83"/>
  <c r="BO169" i="83"/>
  <c r="BP168" i="83"/>
  <c r="BO168" i="83"/>
  <c r="BP167" i="83"/>
  <c r="BO167" i="83"/>
  <c r="BP166" i="83"/>
  <c r="BO166" i="83"/>
  <c r="BP165" i="83"/>
  <c r="BO165" i="83"/>
  <c r="BP164" i="83"/>
  <c r="BO164" i="83"/>
  <c r="BP163" i="83"/>
  <c r="BO163" i="83"/>
  <c r="BP162" i="83"/>
  <c r="BO162" i="83"/>
  <c r="BP161" i="83"/>
  <c r="BO161" i="83"/>
  <c r="BP160" i="83"/>
  <c r="BO160" i="83"/>
  <c r="BP159" i="83"/>
  <c r="BO159" i="83"/>
  <c r="BP158" i="83"/>
  <c r="BO158" i="83"/>
  <c r="BP157" i="83"/>
  <c r="BO157" i="83"/>
  <c r="BP156" i="83"/>
  <c r="BO156" i="83"/>
  <c r="BP155" i="83"/>
  <c r="BO155" i="83"/>
  <c r="BP154" i="83"/>
  <c r="BO154" i="83"/>
  <c r="BP153" i="83"/>
  <c r="BO153" i="83"/>
  <c r="BP152" i="83"/>
  <c r="BO152" i="83"/>
  <c r="BP151" i="83"/>
  <c r="BO151" i="83"/>
  <c r="BP150" i="83"/>
  <c r="BO150" i="83"/>
  <c r="BP149" i="83"/>
  <c r="BO149" i="83"/>
  <c r="BP148" i="83"/>
  <c r="BO148" i="83"/>
  <c r="BP147" i="83"/>
  <c r="BO147" i="83"/>
  <c r="BP146" i="83"/>
  <c r="BO146" i="83"/>
  <c r="BP145" i="83"/>
  <c r="BO145" i="83"/>
  <c r="BP144" i="83"/>
  <c r="BO144" i="83"/>
  <c r="BP143" i="83"/>
  <c r="BO143" i="83"/>
  <c r="BP142" i="83"/>
  <c r="BO142" i="83"/>
  <c r="BP141" i="83"/>
  <c r="BO141" i="83"/>
  <c r="BP140" i="83"/>
  <c r="BO140" i="83"/>
  <c r="BP139" i="83"/>
  <c r="BO139" i="83"/>
  <c r="BP138" i="83"/>
  <c r="BO138" i="83"/>
  <c r="BP137" i="83"/>
  <c r="BO137" i="83"/>
  <c r="BP136" i="83"/>
  <c r="BO136" i="83"/>
  <c r="BP135" i="83"/>
  <c r="BO135" i="83"/>
  <c r="BP134" i="83"/>
  <c r="BO134" i="83"/>
  <c r="BP133" i="83"/>
  <c r="BO133" i="83"/>
  <c r="BP132" i="83"/>
  <c r="BO132" i="83"/>
  <c r="BP131" i="83"/>
  <c r="BO131" i="83"/>
  <c r="BP130" i="83"/>
  <c r="BO130" i="83"/>
  <c r="BP129" i="83"/>
  <c r="BO129" i="83"/>
  <c r="BP128" i="83"/>
  <c r="BO128" i="83"/>
  <c r="BP127" i="83"/>
  <c r="BO127" i="83"/>
  <c r="BP126" i="83"/>
  <c r="BO126" i="83"/>
  <c r="BP125" i="83"/>
  <c r="BO125" i="83"/>
  <c r="BP124" i="83"/>
  <c r="BO124" i="83"/>
  <c r="BP123" i="83"/>
  <c r="BO123" i="83"/>
  <c r="BP122" i="83"/>
  <c r="BO122" i="83"/>
  <c r="BP121" i="83"/>
  <c r="BO121" i="83"/>
  <c r="BP120" i="83"/>
  <c r="BO120" i="83"/>
  <c r="BP119" i="83"/>
  <c r="BO119" i="83"/>
  <c r="BP118" i="83"/>
  <c r="BO118" i="83"/>
  <c r="BP117" i="83"/>
  <c r="BO117" i="83"/>
  <c r="BP116" i="83"/>
  <c r="BO116" i="83"/>
  <c r="BP115" i="83"/>
  <c r="BO115" i="83"/>
  <c r="BP114" i="83"/>
  <c r="BO114" i="83"/>
  <c r="BP113" i="83"/>
  <c r="BO113" i="83"/>
  <c r="BP112" i="83"/>
  <c r="BO112" i="83"/>
  <c r="BP111" i="83"/>
  <c r="BO111" i="83"/>
  <c r="BP110" i="83"/>
  <c r="BO110" i="83"/>
  <c r="BP109" i="83"/>
  <c r="BO109" i="83"/>
  <c r="BP108" i="83"/>
  <c r="BO108" i="83"/>
  <c r="BP107" i="83"/>
  <c r="BO107" i="83"/>
  <c r="BP106" i="83"/>
  <c r="BO106" i="83"/>
  <c r="BP105" i="83"/>
  <c r="BO105" i="83"/>
  <c r="BP104" i="83"/>
  <c r="BO104" i="83"/>
  <c r="BP103" i="83"/>
  <c r="BO103" i="83"/>
  <c r="BP102" i="83"/>
  <c r="BO102" i="83"/>
  <c r="BP101" i="83"/>
  <c r="BO101" i="83"/>
  <c r="BP100" i="83"/>
  <c r="BO100" i="83"/>
  <c r="BP99" i="83"/>
  <c r="BO99" i="83"/>
  <c r="BP98" i="83"/>
  <c r="BO98" i="83"/>
  <c r="BP97" i="83"/>
  <c r="BO97" i="83"/>
  <c r="BP96" i="83"/>
  <c r="BO96" i="83"/>
  <c r="BP95" i="83"/>
  <c r="BO95" i="83"/>
  <c r="BP94" i="83"/>
  <c r="BO94" i="83"/>
  <c r="BP93" i="83"/>
  <c r="BO93" i="83"/>
  <c r="BP92" i="83"/>
  <c r="BO92" i="83"/>
  <c r="BP91" i="83"/>
  <c r="BO91" i="83"/>
  <c r="BP90" i="83"/>
  <c r="BO90" i="83"/>
  <c r="BP89" i="83"/>
  <c r="BO89" i="83"/>
  <c r="BP88" i="83"/>
  <c r="BO88" i="83"/>
  <c r="BP87" i="83"/>
  <c r="BO87" i="83"/>
  <c r="BP86" i="83"/>
  <c r="BO86" i="83"/>
  <c r="BP85" i="83"/>
  <c r="BO85" i="83"/>
  <c r="BP84" i="83"/>
  <c r="BO84" i="83"/>
  <c r="BP83" i="83"/>
  <c r="BO83" i="83"/>
  <c r="BP82" i="83"/>
  <c r="BO82" i="83"/>
  <c r="BP81" i="83"/>
  <c r="BO81" i="83"/>
  <c r="BP80" i="83"/>
  <c r="BO80" i="83"/>
  <c r="BP79" i="83"/>
  <c r="BO79" i="83"/>
  <c r="BP78" i="83"/>
  <c r="BO78" i="83"/>
  <c r="BP77" i="83"/>
  <c r="BO77" i="83"/>
  <c r="BP76" i="83"/>
  <c r="BO76" i="83"/>
  <c r="BP75" i="83"/>
  <c r="BO75" i="83"/>
  <c r="BP74" i="83"/>
  <c r="BO74" i="83"/>
  <c r="BP73" i="83"/>
  <c r="BO73" i="83"/>
  <c r="BP72" i="83"/>
  <c r="BO72" i="83"/>
  <c r="BP71" i="83"/>
  <c r="BO71" i="83"/>
  <c r="BP70" i="83"/>
  <c r="BO70" i="83"/>
  <c r="BP69" i="83"/>
  <c r="BO69" i="83"/>
  <c r="BP68" i="83"/>
  <c r="BO68" i="83"/>
  <c r="BP67" i="83"/>
  <c r="BO67" i="83"/>
  <c r="BP66" i="83"/>
  <c r="BO66" i="83"/>
  <c r="BP65" i="83"/>
  <c r="BO65" i="83"/>
  <c r="BP64" i="83"/>
  <c r="BO64" i="83"/>
  <c r="BP63" i="83"/>
  <c r="BO63" i="83"/>
  <c r="BP62" i="83"/>
  <c r="BO62" i="83"/>
  <c r="BP61" i="83"/>
  <c r="BO61" i="83"/>
  <c r="BP60" i="83"/>
  <c r="BO60" i="83"/>
  <c r="BP59" i="83"/>
  <c r="BO59" i="83"/>
  <c r="BP58" i="83"/>
  <c r="BO58" i="83"/>
  <c r="BP57" i="83"/>
  <c r="BO57" i="83"/>
  <c r="BP56" i="83"/>
  <c r="BO56" i="83"/>
  <c r="BP55" i="83"/>
  <c r="BO55" i="83"/>
  <c r="BP54" i="83"/>
  <c r="BO54" i="83"/>
  <c r="BP53" i="83"/>
  <c r="BO53" i="83"/>
  <c r="BP52" i="83"/>
  <c r="BO52" i="83"/>
  <c r="BP51" i="83"/>
  <c r="BO51" i="83"/>
  <c r="BP50" i="83"/>
  <c r="BO50" i="83"/>
  <c r="BP49" i="83"/>
  <c r="BO49" i="83"/>
  <c r="BP48" i="83"/>
  <c r="BO48" i="83"/>
  <c r="BP47" i="83"/>
  <c r="BO47" i="83"/>
  <c r="BP46" i="83"/>
  <c r="BO46" i="83"/>
  <c r="BP45" i="83"/>
  <c r="BO45" i="83"/>
  <c r="BP44" i="83"/>
  <c r="BO44" i="83"/>
  <c r="BP43" i="83"/>
  <c r="BO43" i="83"/>
  <c r="BP42" i="83"/>
  <c r="BO42" i="83"/>
  <c r="BP41" i="83"/>
  <c r="BO41" i="83"/>
  <c r="BP40" i="83"/>
  <c r="BO40" i="83"/>
  <c r="BP39" i="83"/>
  <c r="BO39" i="83"/>
  <c r="BP38" i="83"/>
  <c r="BO38" i="83"/>
  <c r="BP37" i="83"/>
  <c r="BO37" i="83"/>
  <c r="BP36" i="83"/>
  <c r="BO36" i="83"/>
  <c r="BP35" i="83"/>
  <c r="BO35" i="83"/>
  <c r="BP34" i="83"/>
  <c r="BO34" i="83"/>
  <c r="BP33" i="83"/>
  <c r="BO33" i="83"/>
  <c r="BP32" i="83"/>
  <c r="BO32" i="83"/>
  <c r="BP31" i="83"/>
  <c r="BO31" i="83"/>
  <c r="BP30" i="83"/>
  <c r="BO30" i="83"/>
  <c r="BP29" i="83"/>
  <c r="BO29" i="83"/>
  <c r="BP28" i="83"/>
  <c r="BO28" i="83"/>
  <c r="BP27" i="83"/>
  <c r="BO27" i="83"/>
  <c r="BP26" i="83"/>
  <c r="BO26" i="83"/>
  <c r="BP25" i="83"/>
  <c r="BO25" i="83"/>
  <c r="BP24" i="83"/>
  <c r="BO24" i="83"/>
  <c r="BP23" i="83"/>
  <c r="BO23" i="83"/>
  <c r="BP22" i="83"/>
  <c r="BO22" i="83"/>
  <c r="BP21" i="83"/>
  <c r="BO21" i="83"/>
  <c r="BP20" i="83"/>
  <c r="BO20" i="83"/>
  <c r="BP19" i="83"/>
  <c r="BO19" i="83"/>
  <c r="BP18" i="83"/>
  <c r="BO18" i="83"/>
  <c r="BP17" i="83"/>
  <c r="BO17" i="83"/>
  <c r="BP16" i="83"/>
  <c r="BO16" i="83"/>
  <c r="BP15" i="83"/>
  <c r="BO15" i="83"/>
  <c r="BP14" i="83"/>
  <c r="BO14" i="83"/>
  <c r="BP13" i="83"/>
  <c r="BO13" i="83"/>
  <c r="BP12" i="83"/>
  <c r="BO12" i="83"/>
  <c r="BP11" i="83"/>
  <c r="BO11" i="83"/>
  <c r="BP10" i="83"/>
  <c r="BO10" i="83"/>
  <c r="BP9" i="83"/>
  <c r="BO9" i="83"/>
  <c r="BP8" i="83"/>
  <c r="BO8" i="83"/>
  <c r="BP7" i="83"/>
  <c r="BO7" i="83"/>
  <c r="BP6" i="83"/>
  <c r="BO6" i="83"/>
  <c r="BP5" i="83"/>
  <c r="BO5" i="83"/>
  <c r="BP4" i="83"/>
  <c r="BO4" i="83"/>
  <c r="BO3" i="83"/>
  <c r="BP3" i="83"/>
  <c r="A1784" i="83"/>
  <c r="A1840" i="83"/>
  <c r="A1841" i="83"/>
  <c r="A805" i="83"/>
  <c r="A1043" i="83"/>
  <c r="A203" i="83"/>
  <c r="A3015" i="83"/>
  <c r="A2147" i="83"/>
  <c r="A2152" i="83"/>
  <c r="A1288" i="83"/>
  <c r="A1296" i="83"/>
  <c r="A1376" i="83"/>
  <c r="A1413" i="83"/>
  <c r="A1494" i="83"/>
  <c r="A790" i="83"/>
  <c r="A1704" i="83"/>
  <c r="A1749" i="83"/>
  <c r="A1751" i="83"/>
  <c r="A691" i="83"/>
  <c r="A1109" i="83"/>
  <c r="A660" i="83"/>
  <c r="A754" i="83"/>
  <c r="A2878" i="83"/>
  <c r="A3094" i="83"/>
  <c r="A110" i="83"/>
  <c r="A2930" i="83"/>
  <c r="A579" i="83"/>
  <c r="A122" i="83"/>
  <c r="A2986" i="83"/>
  <c r="A2987" i="83"/>
  <c r="A2994" i="83"/>
  <c r="A3449" i="83"/>
  <c r="A3468" i="83"/>
  <c r="A214" i="83"/>
  <c r="A284" i="83"/>
  <c r="A340" i="83"/>
  <c r="A2519" i="83"/>
  <c r="A2520" i="83"/>
  <c r="A3183" i="83"/>
  <c r="A1159" i="83"/>
  <c r="A1179" i="83"/>
  <c r="A553" i="83"/>
  <c r="A2724" i="83"/>
  <c r="A1195" i="83"/>
  <c r="A3003" i="83"/>
  <c r="A111" i="83"/>
  <c r="A3463" i="83"/>
  <c r="A1495" i="83"/>
  <c r="A2877" i="83"/>
  <c r="A2773" i="83"/>
  <c r="A1940" i="83"/>
  <c r="A1875" i="83"/>
  <c r="A1851" i="83"/>
  <c r="A1769" i="83"/>
  <c r="A3337" i="83"/>
  <c r="A2558" i="83"/>
  <c r="A516" i="83"/>
  <c r="A1750" i="83"/>
  <c r="A802" i="83"/>
  <c r="A1962" i="83"/>
  <c r="A70" i="83"/>
  <c r="A1706" i="83"/>
  <c r="A3034" i="83"/>
  <c r="A2978" i="83"/>
  <c r="A3231" i="83"/>
  <c r="A1417" i="83"/>
  <c r="A3035" i="83"/>
  <c r="A3002" i="83"/>
  <c r="A1186" i="83"/>
  <c r="A1713" i="83"/>
  <c r="A562" i="83"/>
  <c r="A2872" i="83"/>
  <c r="A3016" i="83"/>
  <c r="A1837" i="83"/>
  <c r="A640" i="83"/>
  <c r="A663" i="83"/>
  <c r="A128" i="83"/>
  <c r="A2847" i="83"/>
  <c r="A683" i="83"/>
  <c r="A2918" i="83"/>
  <c r="A330" i="83"/>
  <c r="A2381" i="83"/>
  <c r="A1718" i="83"/>
  <c r="A2912" i="83"/>
  <c r="A1838" i="83"/>
  <c r="A341" i="83"/>
  <c r="A1570" i="83"/>
  <c r="A2823" i="83"/>
  <c r="A2772" i="83"/>
  <c r="A2547" i="83"/>
  <c r="A1396" i="83"/>
  <c r="A1712" i="83"/>
  <c r="A1852" i="83"/>
  <c r="A135" i="83"/>
  <c r="A48" i="83"/>
  <c r="A657" i="83"/>
  <c r="A2089" i="83"/>
  <c r="A1582" i="83"/>
  <c r="A2081" i="83"/>
  <c r="A3335" i="83"/>
  <c r="A39" i="83"/>
  <c r="A736" i="83"/>
  <c r="A2045" i="83"/>
  <c r="A1180" i="83"/>
  <c r="A2130" i="83"/>
  <c r="A749" i="83"/>
  <c r="A1890" i="83"/>
  <c r="A1415" i="83"/>
  <c r="A1006" i="83"/>
  <c r="A1702" i="83"/>
  <c r="A414" i="83"/>
  <c r="A1162" i="83"/>
  <c r="A420" i="83"/>
  <c r="A3662" i="83"/>
  <c r="A1850" i="83"/>
  <c r="A169" i="83"/>
  <c r="A3474" i="83"/>
  <c r="A2082" i="83"/>
  <c r="A1703" i="83"/>
  <c r="A2894" i="83"/>
  <c r="A1756" i="83"/>
  <c r="A2535" i="83"/>
  <c r="A1754" i="83"/>
  <c r="A1042" i="83"/>
  <c r="A2121" i="83"/>
  <c r="A2095" i="83"/>
  <c r="A3026" i="83"/>
  <c r="A1722" i="83"/>
  <c r="A2879" i="83"/>
  <c r="A2027" i="83"/>
  <c r="A2030" i="83"/>
  <c r="A2299" i="83"/>
  <c r="A3086" i="83"/>
  <c r="A2536" i="83"/>
  <c r="A3182" i="83"/>
  <c r="A1181" i="83"/>
  <c r="A1185" i="83"/>
  <c r="A554" i="83"/>
  <c r="A3294" i="83"/>
  <c r="A1199" i="83"/>
  <c r="A2746" i="83"/>
  <c r="A2031" i="83"/>
  <c r="A1785" i="83"/>
  <c r="A2880" i="83"/>
  <c r="A2537" i="83"/>
  <c r="A2843" i="83"/>
  <c r="A382" i="83"/>
  <c r="A342" i="83"/>
  <c r="A580" i="83"/>
  <c r="A1872" i="83"/>
  <c r="A1256" i="83"/>
  <c r="A2513" i="83"/>
  <c r="A1297" i="83"/>
  <c r="A1521" i="83"/>
  <c r="A3037" i="83"/>
  <c r="A123" i="83"/>
  <c r="A3001" i="83"/>
  <c r="A2548" i="83"/>
  <c r="A1383" i="83"/>
  <c r="A2844" i="83"/>
  <c r="A2096" i="83"/>
  <c r="A2672" i="83"/>
  <c r="A552" i="83"/>
  <c r="A1776" i="83"/>
  <c r="A1778" i="83"/>
  <c r="A1781" i="83"/>
  <c r="A761" i="83"/>
  <c r="A1587" i="83"/>
  <c r="A78" i="83"/>
  <c r="A1760" i="83"/>
  <c r="A1307" i="83"/>
  <c r="A2812" i="83"/>
  <c r="A3502" i="83"/>
  <c r="A2032" i="83"/>
  <c r="A1568" i="83"/>
  <c r="A2085" i="83"/>
  <c r="A1173" i="83"/>
  <c r="A1035" i="83"/>
  <c r="A2044" i="83"/>
  <c r="A2108" i="83"/>
  <c r="A1293" i="83"/>
  <c r="A1346" i="83"/>
  <c r="A1380" i="83"/>
  <c r="A1410" i="83"/>
  <c r="A1427" i="83"/>
  <c r="A1474" i="83"/>
  <c r="A3297" i="83"/>
  <c r="A666" i="83"/>
  <c r="A2383" i="83"/>
  <c r="A165" i="83"/>
  <c r="A209" i="83"/>
  <c r="A1094" i="83"/>
  <c r="A3242" i="83"/>
  <c r="A692" i="83"/>
  <c r="A1939" i="83"/>
  <c r="A2054" i="83"/>
  <c r="A1797" i="83"/>
  <c r="A1546" i="83"/>
  <c r="A1779" i="83"/>
  <c r="A1957" i="83"/>
  <c r="A1130" i="83"/>
  <c r="A81" i="83"/>
  <c r="A1936" i="83"/>
  <c r="A1194" i="83"/>
  <c r="A1046" i="83"/>
  <c r="A1590" i="83"/>
  <c r="A1701" i="83"/>
  <c r="A1618" i="83"/>
  <c r="A1734" i="83"/>
  <c r="A693" i="83"/>
  <c r="A2854" i="83"/>
  <c r="A751" i="83"/>
  <c r="A737" i="83"/>
  <c r="A738" i="83"/>
  <c r="A94" i="83"/>
  <c r="A97" i="83"/>
  <c r="A2916" i="83"/>
  <c r="A115" i="83"/>
  <c r="A2538" i="83"/>
  <c r="A206" i="83"/>
  <c r="A2846" i="83"/>
  <c r="A2908" i="83"/>
  <c r="A1789" i="83"/>
  <c r="A45" i="83"/>
  <c r="A129" i="83"/>
  <c r="A3174" i="83"/>
  <c r="A134" i="83"/>
  <c r="A185" i="83"/>
  <c r="A3014" i="83"/>
  <c r="A199" i="83"/>
  <c r="A200" i="83"/>
  <c r="A3041" i="83"/>
  <c r="A3653" i="83"/>
  <c r="A800" i="83"/>
  <c r="A332" i="83"/>
  <c r="A333" i="83"/>
  <c r="A2312" i="83"/>
  <c r="A381" i="83"/>
  <c r="A1125" i="83"/>
  <c r="A407" i="83"/>
  <c r="A408" i="83"/>
  <c r="A2543" i="83"/>
  <c r="A528" i="83"/>
  <c r="A1183" i="83"/>
  <c r="A2711" i="83"/>
  <c r="A2725" i="83"/>
  <c r="A2735" i="83"/>
  <c r="A1197" i="83"/>
  <c r="A637" i="83"/>
  <c r="A652" i="83"/>
  <c r="A2273" i="83"/>
  <c r="A1782" i="83"/>
  <c r="A1290" i="83"/>
  <c r="A3042" i="83"/>
  <c r="A3389" i="83"/>
  <c r="A72" i="83"/>
  <c r="A2979" i="83"/>
  <c r="A561" i="83"/>
  <c r="A662" i="83"/>
  <c r="A2771" i="83"/>
  <c r="A2820" i="83"/>
  <c r="A3" i="83"/>
  <c r="A7" i="83"/>
  <c r="A27" i="83"/>
  <c r="A685" i="83"/>
  <c r="A2839" i="83"/>
  <c r="A38" i="83"/>
  <c r="A1700" i="83"/>
  <c r="A812" i="83"/>
  <c r="A731" i="83"/>
  <c r="A3043" i="83"/>
  <c r="A1868" i="83"/>
  <c r="A2761" i="83"/>
  <c r="A752" i="83"/>
  <c r="A1867" i="83"/>
  <c r="A2514" i="83"/>
  <c r="A1161" i="83"/>
  <c r="A2989" i="83"/>
  <c r="A3462" i="83"/>
  <c r="A3243" i="83"/>
  <c r="A1476" i="83"/>
  <c r="A2892" i="83"/>
  <c r="A3017" i="83"/>
  <c r="A53" i="83"/>
  <c r="A1391" i="83"/>
  <c r="A993" i="83"/>
  <c r="A1847" i="83"/>
  <c r="A1735" i="83"/>
  <c r="A3040" i="83"/>
  <c r="A792" i="83"/>
  <c r="A1196" i="83"/>
  <c r="A92" i="83"/>
  <c r="A1836" i="83"/>
  <c r="A1869" i="83"/>
  <c r="A1294" i="83"/>
  <c r="A1403" i="83"/>
  <c r="A1791" i="83"/>
  <c r="A3296" i="83"/>
  <c r="A28" i="83"/>
  <c r="A2764" i="83"/>
  <c r="A1547" i="83"/>
  <c r="A3450" i="83"/>
  <c r="A2873" i="83"/>
  <c r="A739" i="83"/>
  <c r="A1219" i="83"/>
  <c r="A1976" i="83"/>
  <c r="A1591" i="83"/>
  <c r="A1834" i="83"/>
  <c r="A3532" i="83"/>
  <c r="A400" i="83"/>
  <c r="A1554" i="83"/>
  <c r="A1569" i="83"/>
  <c r="A3022" i="83"/>
  <c r="A1978" i="83"/>
  <c r="A2" i="83"/>
  <c r="A1429" i="83"/>
  <c r="A88" i="83"/>
  <c r="A1477" i="83"/>
  <c r="A3290" i="83"/>
  <c r="A3571" i="83"/>
  <c r="A3071" i="83"/>
  <c r="A197" i="83"/>
  <c r="A2980" i="83"/>
  <c r="A3084" i="83"/>
  <c r="A3096" i="83"/>
  <c r="A49" i="83"/>
  <c r="A321" i="83"/>
  <c r="A2826" i="83"/>
  <c r="A2253" i="83"/>
  <c r="A3097" i="83"/>
  <c r="A2377" i="83"/>
  <c r="A3605" i="83"/>
  <c r="A3247" i="83"/>
  <c r="A1873" i="83"/>
  <c r="A2774" i="83"/>
  <c r="A3280" i="83"/>
  <c r="A1129" i="83"/>
  <c r="A1544" i="83"/>
  <c r="A3258" i="83"/>
  <c r="A3098" i="83"/>
  <c r="A3511" i="83"/>
  <c r="A3274" i="83"/>
  <c r="A746" i="83"/>
  <c r="A1562" i="83"/>
  <c r="A2909" i="83"/>
  <c r="A322" i="83"/>
  <c r="A3561" i="83"/>
  <c r="A3285" i="83"/>
  <c r="A1595" i="83"/>
  <c r="A4" i="83"/>
  <c r="A3395" i="83"/>
  <c r="A1768" i="83"/>
  <c r="A3044" i="83"/>
  <c r="A3443" i="83"/>
  <c r="A1004" i="83"/>
  <c r="A654" i="83"/>
  <c r="A1174" i="83"/>
  <c r="A2274" i="83"/>
  <c r="A1980" i="83"/>
  <c r="A2825" i="83"/>
  <c r="A2736" i="83"/>
  <c r="A2238" i="83"/>
  <c r="A1233" i="83"/>
  <c r="A3215" i="83"/>
  <c r="A1107" i="83"/>
  <c r="A2856" i="83"/>
  <c r="A638" i="83"/>
  <c r="A2052" i="83"/>
  <c r="A3564" i="83"/>
  <c r="A413" i="83"/>
  <c r="A2270" i="83"/>
  <c r="A3565" i="83"/>
  <c r="A2122" i="83"/>
  <c r="A2123" i="83"/>
  <c r="A954" i="83"/>
  <c r="A425" i="83"/>
  <c r="A2905" i="83"/>
  <c r="A3101" i="83"/>
  <c r="A1227" i="83"/>
  <c r="A1202" i="83"/>
  <c r="A159" i="83"/>
  <c r="A171" i="83"/>
  <c r="A79" i="83"/>
  <c r="A1866" i="83"/>
  <c r="A1198" i="83"/>
  <c r="A1970" i="83"/>
  <c r="A1793" i="83"/>
  <c r="A1757" i="83"/>
  <c r="A3259" i="83"/>
  <c r="A642" i="83"/>
  <c r="A997" i="83"/>
  <c r="A1989" i="83"/>
  <c r="A3669" i="83"/>
  <c r="A95" i="83"/>
  <c r="A1705" i="83"/>
  <c r="A1166" i="83"/>
  <c r="A1795" i="83"/>
  <c r="A2550" i="83"/>
  <c r="A1762" i="83"/>
  <c r="A2079" i="83"/>
  <c r="A384" i="83"/>
  <c r="A1763" i="83"/>
  <c r="A3661" i="83"/>
  <c r="A1573" i="83"/>
  <c r="A2280" i="83"/>
  <c r="A556" i="83"/>
  <c r="A3385" i="83"/>
  <c r="A1958" i="83"/>
  <c r="A811" i="83"/>
  <c r="A2109" i="83"/>
  <c r="A1988" i="83"/>
  <c r="A2770" i="83"/>
  <c r="A3572" i="83"/>
  <c r="A3264" i="83"/>
  <c r="A371" i="83"/>
  <c r="A2914" i="83"/>
  <c r="A3615" i="83"/>
  <c r="A2544" i="83"/>
  <c r="A2029" i="83"/>
  <c r="A1764" i="83"/>
  <c r="A3300" i="83"/>
  <c r="A3666" i="83"/>
  <c r="A1708" i="83"/>
  <c r="A2828" i="83"/>
  <c r="A116" i="83"/>
  <c r="A3624" i="83"/>
  <c r="A1564" i="83"/>
  <c r="A1348" i="83"/>
  <c r="A3314" i="83"/>
  <c r="A2876" i="83"/>
  <c r="A207" i="83"/>
  <c r="A1879" i="83"/>
  <c r="A3260" i="83"/>
  <c r="A3612" i="83"/>
  <c r="A2039" i="83"/>
  <c r="A3032" i="83"/>
  <c r="A962" i="83"/>
  <c r="A3562" i="83"/>
  <c r="A2124" i="83"/>
  <c r="A3036" i="83"/>
  <c r="A1377" i="83"/>
  <c r="A3056" i="83"/>
  <c r="A1111" i="83"/>
  <c r="A2670" i="83"/>
  <c r="A1551" i="83"/>
  <c r="A367" i="83"/>
  <c r="A791" i="83"/>
  <c r="A393" i="83"/>
  <c r="A1860" i="83"/>
  <c r="A3332" i="83"/>
  <c r="A1392" i="83"/>
  <c r="A3045" i="83"/>
  <c r="A1709" i="83"/>
  <c r="A403" i="83"/>
  <c r="A656" i="83"/>
  <c r="A119" i="83"/>
  <c r="A1119" i="83"/>
  <c r="A1414" i="83"/>
  <c r="A1724" i="83"/>
  <c r="A1588" i="83"/>
  <c r="A2145" i="83"/>
  <c r="A3275" i="83"/>
  <c r="A2705" i="83"/>
  <c r="A2906" i="83"/>
  <c r="A1597" i="83"/>
  <c r="A2794" i="83"/>
  <c r="A1404" i="83"/>
  <c r="A73" i="83"/>
  <c r="A368" i="83"/>
  <c r="A1990" i="83"/>
  <c r="A1228" i="83"/>
  <c r="A3177" i="83"/>
  <c r="A84" i="83"/>
  <c r="A3159" i="83"/>
  <c r="A3342" i="83"/>
  <c r="A3388" i="83"/>
  <c r="A1592" i="83"/>
  <c r="A3291" i="83"/>
  <c r="A2927" i="83"/>
  <c r="A755" i="83"/>
  <c r="A3061" i="83"/>
  <c r="A678" i="83"/>
  <c r="A1204" i="83"/>
  <c r="A2146" i="83"/>
  <c r="A673" i="83"/>
  <c r="A2719" i="83"/>
  <c r="A2055" i="83"/>
  <c r="A1935" i="83"/>
  <c r="A3248" i="83"/>
  <c r="A3164" i="83"/>
  <c r="A3459" i="83"/>
  <c r="A789" i="83"/>
  <c r="A809" i="83"/>
  <c r="A2131" i="83"/>
  <c r="A421" i="83"/>
  <c r="A1411" i="83"/>
  <c r="A34" i="83"/>
  <c r="A1036" i="83"/>
  <c r="A1430" i="83"/>
  <c r="A1574" i="83"/>
  <c r="A3276" i="83"/>
  <c r="A756" i="83"/>
  <c r="A1169" i="83"/>
  <c r="A201" i="83"/>
  <c r="A760" i="83"/>
  <c r="A3081" i="83"/>
  <c r="A2745" i="83"/>
  <c r="A679" i="83"/>
  <c r="A3339" i="83"/>
  <c r="A2517" i="83"/>
  <c r="A1986" i="83"/>
  <c r="A1723" i="83"/>
  <c r="A2262" i="83"/>
  <c r="A2240" i="83"/>
  <c r="A2313" i="83"/>
  <c r="A2388" i="83"/>
  <c r="A753" i="83"/>
  <c r="A385" i="83"/>
  <c r="A3384" i="83"/>
  <c r="A1255" i="83"/>
  <c r="A1400" i="83"/>
  <c r="A1736" i="83"/>
  <c r="A559" i="83"/>
  <c r="A2999" i="83"/>
  <c r="A949" i="83"/>
  <c r="A2518" i="83"/>
  <c r="A2003" i="83"/>
  <c r="A2848" i="83"/>
  <c r="A3240" i="83"/>
  <c r="A3273" i="83"/>
  <c r="A2707" i="83"/>
  <c r="A517" i="83"/>
  <c r="A3533" i="83"/>
  <c r="A3622" i="83"/>
  <c r="A1191" i="83"/>
  <c r="A2043" i="83"/>
  <c r="A2372" i="83"/>
  <c r="A2011" i="83"/>
  <c r="A1844" i="83"/>
  <c r="A690" i="83"/>
  <c r="A1126" i="83"/>
  <c r="A3170" i="83"/>
  <c r="A1691" i="83"/>
  <c r="A1374" i="83"/>
  <c r="A2083" i="83"/>
  <c r="A3359" i="83"/>
  <c r="A2991" i="83"/>
  <c r="A3466" i="83"/>
  <c r="A676" i="83"/>
  <c r="A397" i="83"/>
  <c r="A3460" i="83"/>
  <c r="A3074" i="83"/>
  <c r="A2275" i="83"/>
  <c r="A1585" i="83"/>
  <c r="A815" i="83"/>
  <c r="A2668" i="83"/>
  <c r="A2706" i="83"/>
  <c r="A1985" i="83"/>
  <c r="A1356" i="83"/>
  <c r="A3076" i="83"/>
  <c r="A1959" i="83"/>
  <c r="A1164" i="83"/>
  <c r="A670" i="83"/>
  <c r="A2750" i="83"/>
  <c r="A3331" i="83"/>
  <c r="A1937" i="83"/>
  <c r="A700" i="83"/>
  <c r="A1549" i="83"/>
  <c r="A82" i="83"/>
  <c r="A1478" i="83"/>
  <c r="A2722" i="83"/>
  <c r="A2830" i="83"/>
  <c r="A1765" i="83"/>
  <c r="A2769" i="83"/>
  <c r="A1384" i="83"/>
  <c r="A2760" i="83"/>
  <c r="A1720" i="83"/>
  <c r="A3046" i="83"/>
  <c r="A3093" i="83"/>
  <c r="A369" i="83"/>
  <c r="A2239" i="83"/>
  <c r="A3171" i="83"/>
  <c r="A651" i="83"/>
  <c r="A2155" i="83"/>
  <c r="A131" i="83"/>
  <c r="A74" i="83"/>
  <c r="A1085" i="83"/>
  <c r="A2837" i="83"/>
  <c r="A813" i="83"/>
  <c r="A3095" i="83"/>
  <c r="A41" i="83"/>
  <c r="A1131" i="83"/>
  <c r="A1176" i="83"/>
  <c r="A3019" i="83"/>
  <c r="A1044" i="83"/>
  <c r="A208" i="83"/>
  <c r="A3073" i="83"/>
  <c r="A2512" i="83"/>
  <c r="A3176" i="83"/>
  <c r="A762" i="83"/>
  <c r="A2942" i="83"/>
  <c r="A2664" i="83"/>
  <c r="A2276" i="83"/>
  <c r="A3082" i="83"/>
  <c r="A2767" i="83"/>
  <c r="A2153" i="83"/>
  <c r="A2127" i="83"/>
  <c r="A44" i="83"/>
  <c r="A1230" i="83"/>
  <c r="A2743" i="83"/>
  <c r="A2551" i="83"/>
  <c r="A3030" i="83"/>
  <c r="A2995" i="83"/>
  <c r="A3508" i="83"/>
  <c r="A3442" i="83"/>
  <c r="A1192" i="83"/>
  <c r="A2132" i="83"/>
  <c r="A614" i="83"/>
  <c r="A3295" i="83"/>
  <c r="A2663" i="83"/>
  <c r="A515" i="83"/>
  <c r="A667" i="83"/>
  <c r="A3374" i="83"/>
  <c r="A3033" i="83"/>
  <c r="A1091" i="83"/>
  <c r="A2822" i="83"/>
  <c r="A1960" i="83"/>
  <c r="A1387" i="83"/>
  <c r="A415" i="83"/>
  <c r="A2106" i="83"/>
  <c r="A3486" i="83"/>
  <c r="A2163" i="83"/>
  <c r="A661" i="83"/>
  <c r="A1975" i="83"/>
  <c r="A955" i="83"/>
  <c r="A1794" i="83"/>
  <c r="A3004" i="83"/>
  <c r="A2726" i="83"/>
  <c r="A1773" i="83"/>
  <c r="A3075" i="83"/>
  <c r="A587" i="83"/>
  <c r="A550" i="83"/>
  <c r="A1755" i="83"/>
  <c r="A2855" i="83"/>
  <c r="A1295" i="83"/>
  <c r="A3302" i="83"/>
  <c r="A3597" i="83"/>
  <c r="A29" i="83"/>
  <c r="A3531" i="83"/>
  <c r="A1991" i="83"/>
  <c r="A1596" i="83"/>
  <c r="A40" i="83"/>
  <c r="A2263" i="83"/>
  <c r="A375" i="83"/>
  <c r="A2041" i="83"/>
  <c r="A401" i="83"/>
  <c r="A1934" i="83"/>
  <c r="A2836" i="83"/>
  <c r="A2098" i="83"/>
  <c r="A3353" i="83"/>
  <c r="A803" i="83"/>
  <c r="A3218" i="83"/>
  <c r="A2835" i="83"/>
  <c r="A3047" i="83"/>
  <c r="A1964" i="83"/>
  <c r="A1182" i="83"/>
  <c r="A3048" i="83"/>
  <c r="A3598" i="83"/>
  <c r="A3087" i="83"/>
  <c r="A3023" i="83"/>
  <c r="A1966" i="83"/>
  <c r="A1555" i="83"/>
  <c r="A1473" i="83"/>
  <c r="A694" i="83"/>
  <c r="A3576" i="83"/>
  <c r="A655" i="83"/>
  <c r="A2546" i="83"/>
  <c r="A3393" i="83"/>
  <c r="A9" i="83"/>
  <c r="A2821" i="83"/>
  <c r="A3168" i="83"/>
  <c r="A3490" i="83"/>
  <c r="A3227" i="83"/>
  <c r="A3559" i="83"/>
  <c r="A1412" i="83"/>
  <c r="A1848" i="83"/>
  <c r="A1092" i="83"/>
  <c r="A616" i="83"/>
  <c r="A132" i="83"/>
  <c r="A1121" i="83"/>
  <c r="A210" i="83"/>
  <c r="A1594" i="83"/>
  <c r="A1767" i="83"/>
  <c r="A549" i="83"/>
  <c r="A799" i="83"/>
  <c r="A2281" i="83"/>
  <c r="A3383" i="83"/>
  <c r="A504" i="83"/>
  <c r="A1108" i="83"/>
  <c r="A3599" i="83"/>
  <c r="A2768" i="83"/>
  <c r="A3600" i="83"/>
  <c r="A2910" i="83"/>
  <c r="A3293" i="83"/>
  <c r="A3160" i="83"/>
  <c r="A1771" i="83"/>
  <c r="A3529" i="83"/>
  <c r="A3455" i="83"/>
  <c r="A3660" i="83"/>
  <c r="A3601" i="83"/>
  <c r="A3444" i="83"/>
  <c r="A112" i="83"/>
  <c r="A1093" i="83"/>
  <c r="A1683" i="83"/>
  <c r="A3569" i="83"/>
  <c r="A686" i="83"/>
  <c r="A1849" i="83"/>
  <c r="A3534" i="83"/>
  <c r="A3663" i="83"/>
  <c r="A2673" i="83"/>
  <c r="A3068" i="83"/>
  <c r="A814" i="83"/>
  <c r="A1552" i="83"/>
  <c r="A3454" i="83"/>
  <c r="A1589" i="83"/>
  <c r="A1373" i="83"/>
  <c r="A3387" i="83"/>
  <c r="A370" i="83"/>
  <c r="A3340" i="83"/>
  <c r="A3277" i="83"/>
  <c r="A3607" i="83"/>
  <c r="A3301" i="83"/>
  <c r="A1963" i="83"/>
  <c r="A680" i="83"/>
  <c r="A3452" i="83"/>
  <c r="A794" i="83"/>
  <c r="A1987" i="83"/>
  <c r="A3062" i="83"/>
  <c r="A1575" i="83"/>
  <c r="A3602" i="83"/>
  <c r="A3432" i="83"/>
  <c r="A323" i="83"/>
  <c r="A3077" i="83"/>
  <c r="A3625" i="83"/>
  <c r="A3659" i="83"/>
  <c r="A2990" i="83"/>
  <c r="A3603" i="83"/>
  <c r="A3249" i="83"/>
  <c r="A3573" i="83"/>
  <c r="A2012" i="83"/>
  <c r="A3667" i="83"/>
  <c r="A2086" i="83"/>
  <c r="A2803" i="83"/>
  <c r="A3510" i="83"/>
  <c r="A198" i="83"/>
  <c r="A668" i="83"/>
  <c r="A1409" i="83"/>
  <c r="A2926" i="83"/>
  <c r="A3228" i="83"/>
  <c r="A127" i="83"/>
  <c r="A1112" i="83"/>
  <c r="A740" i="83"/>
  <c r="A2128" i="83"/>
  <c r="A3333" i="83"/>
  <c r="A1418" i="83"/>
  <c r="A376" i="83"/>
  <c r="A3169" i="83"/>
  <c r="A2919" i="83"/>
  <c r="A2827" i="83"/>
  <c r="A3577" i="83"/>
  <c r="A402" i="83"/>
  <c r="A2840" i="83"/>
  <c r="A3634" i="83"/>
  <c r="A1378" i="83"/>
  <c r="A2766" i="83"/>
  <c r="A3392" i="83"/>
  <c r="A3038" i="83"/>
  <c r="A3451" i="83"/>
  <c r="A3606" i="83"/>
  <c r="A1766" i="83"/>
  <c r="A1234" i="83"/>
  <c r="A75" i="83"/>
  <c r="A3604" i="83"/>
  <c r="A3178" i="83"/>
  <c r="A3102" i="83"/>
  <c r="A3281" i="83"/>
  <c r="A3668" i="83"/>
  <c r="A2838" i="83"/>
  <c r="A3557" i="83"/>
  <c r="A1428" i="83"/>
  <c r="A2893" i="83"/>
  <c r="A2144" i="83"/>
  <c r="A2164" i="83"/>
  <c r="A2720" i="83"/>
  <c r="A2917" i="83"/>
  <c r="A2765" i="83"/>
  <c r="A2667" i="83"/>
  <c r="A3608" i="83"/>
  <c r="A583" i="83"/>
  <c r="A418" i="83"/>
  <c r="A649" i="83"/>
  <c r="A1792" i="83"/>
  <c r="A3049" i="83"/>
  <c r="A1861" i="83"/>
  <c r="A588" i="83"/>
  <c r="A93" i="83"/>
  <c r="A572" i="83"/>
  <c r="A3279" i="83"/>
  <c r="A2716" i="83"/>
  <c r="A2005" i="83"/>
  <c r="A3440" i="83"/>
  <c r="A3439" i="83"/>
  <c r="A2006" i="83"/>
  <c r="A3651" i="83"/>
  <c r="A3269" i="83"/>
  <c r="A664" i="83"/>
  <c r="A1349" i="83"/>
  <c r="A1350" i="83"/>
  <c r="A2742" i="83"/>
  <c r="A168" i="83"/>
  <c r="A665" i="83"/>
  <c r="A2380" i="83"/>
  <c r="A1835" i="83"/>
  <c r="A785" i="83"/>
  <c r="A1981" i="83"/>
  <c r="A615" i="83"/>
  <c r="A3224" i="83"/>
  <c r="A1165" i="83"/>
  <c r="A961" i="83"/>
  <c r="A1941" i="83"/>
  <c r="A3065" i="83"/>
  <c r="A225" i="83"/>
  <c r="A1842" i="83"/>
  <c r="A3103" i="83"/>
  <c r="A2521" i="83"/>
  <c r="A2165" i="83"/>
  <c r="A2389" i="83"/>
  <c r="A575" i="83"/>
  <c r="A1556" i="83"/>
  <c r="A2559" i="83"/>
  <c r="A2390" i="83"/>
  <c r="A2042" i="83"/>
  <c r="A2737" i="83"/>
  <c r="A826" i="83"/>
  <c r="A3083" i="83"/>
  <c r="A1231" i="83"/>
  <c r="A2306" i="83"/>
  <c r="A2110" i="83"/>
  <c r="A2268" i="83"/>
  <c r="A1388" i="83"/>
  <c r="A1389" i="83"/>
  <c r="A1402" i="83"/>
  <c r="A1710" i="83"/>
  <c r="A2981" i="83"/>
  <c r="A1719" i="83"/>
  <c r="A747" i="83"/>
  <c r="A3616" i="83"/>
  <c r="A2010" i="83"/>
  <c r="A2941" i="83"/>
  <c r="A55" i="83"/>
  <c r="A2885" i="83"/>
  <c r="A3456" i="83"/>
  <c r="A391" i="83"/>
  <c r="A410" i="83"/>
  <c r="A2913" i="83"/>
  <c r="A226" i="83"/>
  <c r="A227" i="83"/>
  <c r="A2851" i="83"/>
  <c r="A1045" i="83"/>
  <c r="A1523" i="83"/>
  <c r="A37" i="83"/>
  <c r="A2126" i="83"/>
  <c r="A2900" i="83"/>
  <c r="A1870" i="83"/>
  <c r="A1177" i="83"/>
  <c r="A990" i="83"/>
  <c r="A1089" i="83"/>
  <c r="A1540" i="83"/>
  <c r="A1541" i="83"/>
  <c r="A695" i="83"/>
  <c r="A2849" i="83"/>
  <c r="A750" i="83"/>
  <c r="A757" i="83"/>
  <c r="A2560" i="83"/>
  <c r="A2561" i="83"/>
  <c r="A1982" i="83"/>
  <c r="A2938" i="83"/>
  <c r="A2178" i="83"/>
  <c r="A2915" i="83"/>
  <c r="A827" i="83"/>
  <c r="A828" i="83"/>
  <c r="A829" i="83"/>
  <c r="A830" i="83"/>
  <c r="A831" i="83"/>
  <c r="A832" i="83"/>
  <c r="A1576" i="83"/>
  <c r="A1577" i="83"/>
  <c r="A1578" i="83"/>
  <c r="A1579" i="83"/>
  <c r="A2391" i="83"/>
  <c r="A2392" i="83"/>
  <c r="A2393" i="83"/>
  <c r="A2394" i="83"/>
  <c r="A2373" i="83"/>
  <c r="A833" i="83"/>
  <c r="A1571" i="83"/>
  <c r="A2179" i="83"/>
  <c r="A2562" i="83"/>
  <c r="A834" i="83"/>
  <c r="A3336" i="83"/>
  <c r="A2998" i="83"/>
  <c r="A2395" i="83"/>
  <c r="A2396" i="83"/>
  <c r="A2397" i="83"/>
  <c r="A2398" i="83"/>
  <c r="A2399" i="83"/>
  <c r="A2400" i="83"/>
  <c r="A2401" i="83"/>
  <c r="A2402" i="83"/>
  <c r="A2033" i="83"/>
  <c r="A1441" i="83"/>
  <c r="A1442" i="83"/>
  <c r="A1443" i="83"/>
  <c r="A1298" i="83"/>
  <c r="A172" i="83"/>
  <c r="A120" i="83"/>
  <c r="A1961" i="83"/>
  <c r="A639" i="83"/>
  <c r="A2982" i="83"/>
  <c r="A104" i="83"/>
  <c r="A2148" i="83"/>
  <c r="A1839" i="83"/>
  <c r="A1132" i="83"/>
  <c r="A2180" i="83"/>
  <c r="A1553" i="83"/>
  <c r="A835" i="83"/>
  <c r="A1444" i="83"/>
  <c r="A2841" i="83"/>
  <c r="A2053" i="83"/>
  <c r="A3570" i="83"/>
  <c r="A2563" i="83"/>
  <c r="A836" i="83"/>
  <c r="A3088" i="83"/>
  <c r="A2564" i="83"/>
  <c r="A2747" i="83"/>
  <c r="A557" i="83"/>
  <c r="A741" i="83"/>
  <c r="A3057" i="83"/>
  <c r="A2565" i="83"/>
  <c r="A338" i="83"/>
  <c r="A377" i="83"/>
  <c r="A2384" i="83"/>
  <c r="A394" i="83"/>
  <c r="A530" i="83"/>
  <c r="A650" i="83"/>
  <c r="A2181" i="83"/>
  <c r="A2182" i="83"/>
  <c r="A2566" i="83"/>
  <c r="A1431" i="83"/>
  <c r="A2307" i="83"/>
  <c r="A3104" i="83"/>
  <c r="A2183" i="83"/>
  <c r="A173" i="83"/>
  <c r="A174" i="83"/>
  <c r="A2932" i="83"/>
  <c r="A1496" i="83"/>
  <c r="A2522" i="83"/>
  <c r="A2523" i="83"/>
  <c r="A2567" i="83"/>
  <c r="A1951" i="83"/>
  <c r="A378" i="83"/>
  <c r="A3072" i="83"/>
  <c r="A130" i="83"/>
  <c r="A3286" i="83"/>
  <c r="A2727" i="83"/>
  <c r="A837" i="83"/>
  <c r="A838" i="83"/>
  <c r="A3338" i="83"/>
  <c r="A2539" i="83"/>
  <c r="A2568" i="83"/>
  <c r="A2569" i="83"/>
  <c r="A839" i="83"/>
  <c r="A3051" i="83"/>
  <c r="A2125" i="83"/>
  <c r="A1405" i="83"/>
  <c r="A840" i="83"/>
  <c r="A584" i="83"/>
  <c r="A1876" i="83"/>
  <c r="A841" i="83"/>
  <c r="A1187" i="83"/>
  <c r="A1188" i="83"/>
  <c r="A175" i="83"/>
  <c r="A3238" i="83"/>
  <c r="A2524" i="83"/>
  <c r="A804" i="83"/>
  <c r="A2184" i="83"/>
  <c r="A2185" i="83"/>
  <c r="A2186" i="83"/>
  <c r="A2187" i="83"/>
  <c r="A56" i="83"/>
  <c r="A2570" i="83"/>
  <c r="A2188" i="83"/>
  <c r="A2571" i="83"/>
  <c r="A228" i="83"/>
  <c r="A1393" i="83"/>
  <c r="A3105" i="83"/>
  <c r="A2572" i="83"/>
  <c r="A2573" i="83"/>
  <c r="A2574" i="83"/>
  <c r="A595" i="83"/>
  <c r="A1950" i="83"/>
  <c r="A33" i="83"/>
  <c r="A2833" i="83"/>
  <c r="A2575" i="83"/>
  <c r="A2708" i="83"/>
  <c r="A229" i="83"/>
  <c r="A3106" i="83"/>
  <c r="A2944" i="83"/>
  <c r="A2945" i="83"/>
  <c r="A396" i="83"/>
  <c r="A2403" i="83"/>
  <c r="A113" i="83"/>
  <c r="A426" i="83"/>
  <c r="A2713" i="83"/>
  <c r="A1385" i="83"/>
  <c r="A2166" i="83"/>
  <c r="A3489" i="83"/>
  <c r="A2939" i="83"/>
  <c r="A842" i="83"/>
  <c r="A843" i="83"/>
  <c r="A844" i="83"/>
  <c r="A3107" i="83"/>
  <c r="A2404" i="83"/>
  <c r="A3184" i="83"/>
  <c r="A795" i="83"/>
  <c r="A2405" i="83"/>
  <c r="A653" i="83"/>
  <c r="A845" i="83"/>
  <c r="A2167" i="83"/>
  <c r="A2168" i="83"/>
  <c r="A2515" i="83"/>
  <c r="A54" i="83"/>
  <c r="A230" i="83"/>
  <c r="A3085" i="83"/>
  <c r="A2133" i="83"/>
  <c r="A696" i="83"/>
  <c r="A2241" i="83"/>
  <c r="A697" i="83"/>
  <c r="A1090" i="83"/>
  <c r="A1232" i="83"/>
  <c r="A416" i="83"/>
  <c r="A1621" i="83"/>
  <c r="A2156" i="83"/>
  <c r="A1798" i="83"/>
  <c r="A1843" i="83"/>
  <c r="A1726" i="83"/>
  <c r="A3108" i="83"/>
  <c r="A2169" i="83"/>
  <c r="A2189" i="83"/>
  <c r="A2170" i="83"/>
  <c r="A30" i="83"/>
  <c r="A1545" i="83"/>
  <c r="A231" i="83"/>
  <c r="A2190" i="83"/>
  <c r="A1497" i="83"/>
  <c r="A1498" i="83"/>
  <c r="A2191" i="83"/>
  <c r="A2899" i="83"/>
  <c r="A2857" i="83"/>
  <c r="A1357" i="83"/>
  <c r="A2013" i="83"/>
  <c r="A846" i="83"/>
  <c r="A3341" i="83"/>
  <c r="A847" i="83"/>
  <c r="A3109" i="83"/>
  <c r="A848" i="83"/>
  <c r="A176" i="83"/>
  <c r="A1189" i="83"/>
  <c r="A177" i="83"/>
  <c r="A2135" i="83"/>
  <c r="A2192" i="83"/>
  <c r="A2525" i="83"/>
  <c r="A1598" i="83"/>
  <c r="A1796" i="83"/>
  <c r="A178" i="83"/>
  <c r="A641" i="83"/>
  <c r="A136" i="83"/>
  <c r="A2193" i="83"/>
  <c r="A372" i="83"/>
  <c r="A3330" i="83"/>
  <c r="A1381" i="83"/>
  <c r="A232" i="83"/>
  <c r="A3161" i="83"/>
  <c r="A233" i="83"/>
  <c r="A234" i="83"/>
  <c r="A2014" i="83"/>
  <c r="A3467" i="83"/>
  <c r="A395" i="83"/>
  <c r="A235" i="83"/>
  <c r="A2157" i="83"/>
  <c r="A849" i="83"/>
  <c r="A1983" i="83"/>
  <c r="A617" i="83"/>
  <c r="A236" i="83"/>
  <c r="A3461" i="83"/>
  <c r="A237" i="83"/>
  <c r="A1475" i="83"/>
  <c r="A238" i="83"/>
  <c r="A186" i="83"/>
  <c r="A187" i="83"/>
  <c r="A188" i="83"/>
  <c r="A1891" i="83"/>
  <c r="A1892" i="83"/>
  <c r="A5" i="83"/>
  <c r="A558" i="83"/>
  <c r="A1499" i="83"/>
  <c r="A2881" i="83"/>
  <c r="A1534" i="83"/>
  <c r="A1967" i="83"/>
  <c r="A1622" i="83"/>
  <c r="A1113" i="83"/>
  <c r="A1257" i="83"/>
  <c r="A1780" i="83"/>
  <c r="A1623" i="83"/>
  <c r="A2576" i="83"/>
  <c r="A2577" i="83"/>
  <c r="A3567" i="83"/>
  <c r="A758" i="83"/>
  <c r="A1942" i="83"/>
  <c r="A1790" i="83"/>
  <c r="A3396" i="83"/>
  <c r="A3397" i="83"/>
  <c r="A2831" i="83"/>
  <c r="A427" i="83"/>
  <c r="A2406" i="83"/>
  <c r="A8" i="83"/>
  <c r="A1624" i="83"/>
  <c r="A1625" i="83"/>
  <c r="A3244" i="83"/>
  <c r="A98" i="83"/>
  <c r="A2171" i="83"/>
  <c r="A2172" i="83"/>
  <c r="A2173" i="83"/>
  <c r="A285" i="83"/>
  <c r="A239" i="83"/>
  <c r="A1258" i="83"/>
  <c r="A2158" i="83"/>
  <c r="A2159" i="83"/>
  <c r="A1845" i="83"/>
  <c r="A1626" i="83"/>
  <c r="A1627" i="83"/>
  <c r="A179" i="83"/>
  <c r="A3592" i="83"/>
  <c r="A3593" i="83"/>
  <c r="A3594" i="83"/>
  <c r="A2407" i="83"/>
  <c r="A180" i="83"/>
  <c r="A181" i="83"/>
  <c r="A3623" i="83"/>
  <c r="A3229" i="83"/>
  <c r="A2578" i="83"/>
  <c r="A3110" i="83"/>
  <c r="A1943" i="83"/>
  <c r="A2718" i="83"/>
  <c r="A124" i="83"/>
  <c r="A2160" i="83"/>
  <c r="A2161" i="83"/>
  <c r="A404" i="83"/>
  <c r="A3111" i="83"/>
  <c r="A1725" i="83"/>
  <c r="A2242" i="83"/>
  <c r="A2300" i="83"/>
  <c r="A1748" i="83"/>
  <c r="A1628" i="83"/>
  <c r="A1629" i="83"/>
  <c r="A1630" i="83"/>
  <c r="A1631" i="83"/>
  <c r="A189" i="83"/>
  <c r="A2408" i="83"/>
  <c r="A339" i="83"/>
  <c r="A850" i="83"/>
  <c r="A428" i="83"/>
  <c r="A2409" i="83"/>
  <c r="A2097" i="83"/>
  <c r="A2516" i="83"/>
  <c r="A51" i="83"/>
  <c r="A2526" i="83"/>
  <c r="A2194" i="83"/>
  <c r="A2410" i="83"/>
  <c r="A190" i="83"/>
  <c r="A1259" i="83"/>
  <c r="A1260" i="83"/>
  <c r="A1261" i="83"/>
  <c r="A1538" i="83"/>
  <c r="A2374" i="83"/>
  <c r="A429" i="83"/>
  <c r="A2411" i="83"/>
  <c r="A2412" i="83"/>
  <c r="A3398" i="83"/>
  <c r="A2195" i="83"/>
  <c r="A3288" i="83"/>
  <c r="A2413" i="83"/>
  <c r="A240" i="83"/>
  <c r="A1406" i="83"/>
  <c r="A324" i="83"/>
  <c r="A3513" i="83"/>
  <c r="A3613" i="83"/>
  <c r="A1200" i="83"/>
  <c r="A1799" i="83"/>
  <c r="A241" i="83"/>
  <c r="A2414" i="83"/>
  <c r="A242" i="83"/>
  <c r="A2415" i="83"/>
  <c r="A2579" i="83"/>
  <c r="A2580" i="83"/>
  <c r="A243" i="83"/>
  <c r="A2527" i="83"/>
  <c r="A2162" i="83"/>
  <c r="A2581" i="83"/>
  <c r="A1620" i="83"/>
  <c r="A585" i="83"/>
  <c r="A2813" i="83"/>
  <c r="A286" i="83"/>
  <c r="A1783" i="83"/>
  <c r="A2946" i="83"/>
  <c r="A1524" i="83"/>
  <c r="A1007" i="83"/>
  <c r="A1632" i="83"/>
  <c r="A1633" i="83"/>
  <c r="A1262" i="83"/>
  <c r="A2582" i="83"/>
  <c r="A1047" i="83"/>
  <c r="A1122" i="83"/>
  <c r="A1291" i="83"/>
  <c r="A735" i="83"/>
  <c r="A202" i="83"/>
  <c r="A2933" i="83"/>
  <c r="A851" i="83"/>
  <c r="A852" i="83"/>
  <c r="A596" i="83"/>
  <c r="A2099" i="83"/>
  <c r="A1977" i="83"/>
  <c r="A2111" i="83"/>
  <c r="A853" i="83"/>
  <c r="A2196" i="83"/>
  <c r="A3058" i="83"/>
  <c r="A2928" i="83"/>
  <c r="A216" i="83"/>
  <c r="A854" i="83"/>
  <c r="A2583" i="83"/>
  <c r="A2584" i="83"/>
  <c r="A2528" i="83"/>
  <c r="A1445" i="83"/>
  <c r="A1944" i="83"/>
  <c r="A1446" i="83"/>
  <c r="A2585" i="83"/>
  <c r="A2529" i="83"/>
  <c r="A1447" i="83"/>
  <c r="A244" i="83"/>
  <c r="A2530" i="83"/>
  <c r="A3245" i="83"/>
  <c r="A956" i="83"/>
  <c r="A2531" i="83"/>
  <c r="A2586" i="83"/>
  <c r="A245" i="83"/>
  <c r="A2587" i="83"/>
  <c r="A246" i="83"/>
  <c r="A3112" i="83"/>
  <c r="A3039" i="83"/>
  <c r="A3595" i="83"/>
  <c r="A1353" i="83"/>
  <c r="A529" i="83"/>
  <c r="A2993" i="83"/>
  <c r="A2588" i="83"/>
  <c r="A3596" i="83"/>
  <c r="A2712" i="83"/>
  <c r="A3241" i="83"/>
  <c r="A2589" i="83"/>
  <c r="A247" i="83"/>
  <c r="A248" i="83"/>
  <c r="A1500" i="83"/>
  <c r="A3113" i="83"/>
  <c r="A3560" i="83"/>
  <c r="A46" i="83"/>
  <c r="A3114" i="83"/>
  <c r="A2947" i="83"/>
  <c r="A3063" i="83"/>
  <c r="A1501" i="83"/>
  <c r="A1502" i="83"/>
  <c r="A1503" i="83"/>
  <c r="A2416" i="83"/>
  <c r="A166" i="83"/>
  <c r="A2197" i="83"/>
  <c r="A2590" i="83"/>
  <c r="A1945" i="83"/>
  <c r="A581" i="83"/>
  <c r="A1946" i="83"/>
  <c r="A689" i="83"/>
  <c r="A2417" i="83"/>
  <c r="A2591" i="83"/>
  <c r="A287" i="83"/>
  <c r="A2271" i="83"/>
  <c r="A3115" i="83"/>
  <c r="A1341" i="83"/>
  <c r="A855" i="83"/>
  <c r="A2592" i="83"/>
  <c r="A1008" i="83"/>
  <c r="A856" i="83"/>
  <c r="A1394" i="83"/>
  <c r="A2983" i="83"/>
  <c r="A2948" i="83"/>
  <c r="A2593" i="83"/>
  <c r="A3116" i="83"/>
  <c r="A2174" i="83"/>
  <c r="A582" i="83"/>
  <c r="A2824" i="83"/>
  <c r="A2532" i="83"/>
  <c r="A2198" i="83"/>
  <c r="A2107" i="83"/>
  <c r="A2279" i="83"/>
  <c r="A2418" i="83"/>
  <c r="A3372" i="83"/>
  <c r="A3509" i="83"/>
  <c r="A3117" i="83"/>
  <c r="A2175" i="83"/>
  <c r="A3100" i="83"/>
  <c r="A1048" i="83"/>
  <c r="A1800" i="83"/>
  <c r="A121" i="83"/>
  <c r="A1049" i="83"/>
  <c r="A1050" i="83"/>
  <c r="A1051" i="83"/>
  <c r="A2709" i="83"/>
  <c r="A1178" i="83"/>
  <c r="A1300" i="83"/>
  <c r="A991" i="83"/>
  <c r="A3118" i="83"/>
  <c r="A3119" i="83"/>
  <c r="A398" i="83"/>
  <c r="A2272" i="83"/>
  <c r="A3120" i="83"/>
  <c r="A2723" i="83"/>
  <c r="A2129" i="83"/>
  <c r="A1542" i="83"/>
  <c r="A3185" i="83"/>
  <c r="A430" i="83"/>
  <c r="A1263" i="83"/>
  <c r="A1264" i="83"/>
  <c r="A3186" i="83"/>
  <c r="A2594" i="83"/>
  <c r="A2103" i="83"/>
  <c r="A2419" i="83"/>
  <c r="A3162" i="83"/>
  <c r="A3230" i="83"/>
  <c r="A2595" i="83"/>
  <c r="A2596" i="83"/>
  <c r="A2597" i="83"/>
  <c r="A2762" i="83"/>
  <c r="A2598" i="83"/>
  <c r="A2599" i="83"/>
  <c r="A2600" i="83"/>
  <c r="A2601" i="83"/>
  <c r="A117" i="83"/>
  <c r="A2602" i="83"/>
  <c r="A1229" i="83"/>
  <c r="A2795" i="83"/>
  <c r="A2199" i="83"/>
  <c r="A2603" i="83"/>
  <c r="A2420" i="83"/>
  <c r="A3654" i="83"/>
  <c r="A288" i="83"/>
  <c r="A379" i="83"/>
  <c r="A2665" i="83"/>
  <c r="A701" i="83"/>
  <c r="A1550" i="83"/>
  <c r="A1354" i="83"/>
  <c r="A392" i="83"/>
  <c r="A3121" i="83"/>
  <c r="A3122" i="83"/>
  <c r="A1432" i="83"/>
  <c r="A373" i="83"/>
  <c r="A2604" i="83"/>
  <c r="A249" i="83"/>
  <c r="A1134" i="83"/>
  <c r="A2421" i="83"/>
  <c r="A1009" i="83"/>
  <c r="A2775" i="83"/>
  <c r="A1634" i="83"/>
  <c r="A1788" i="83"/>
  <c r="A422" i="83"/>
  <c r="A1010" i="83"/>
  <c r="A2605" i="83"/>
  <c r="A2606" i="83"/>
  <c r="A2607" i="83"/>
  <c r="A1011" i="83"/>
  <c r="A1893" i="83"/>
  <c r="A1801" i="83"/>
  <c r="A1802" i="83"/>
  <c r="A2200" i="83"/>
  <c r="A289" i="83"/>
  <c r="A2422" i="83"/>
  <c r="A2423" i="83"/>
  <c r="A2424" i="83"/>
  <c r="A2425" i="83"/>
  <c r="A2426" i="83"/>
  <c r="A1635" i="83"/>
  <c r="A2201" i="83"/>
  <c r="A1135" i="83"/>
  <c r="A1136" i="83"/>
  <c r="A431" i="83"/>
  <c r="A2608" i="83"/>
  <c r="A3123" i="83"/>
  <c r="A1052" i="83"/>
  <c r="A2934" i="83"/>
  <c r="A1448" i="83"/>
  <c r="A1449" i="83"/>
  <c r="A2105" i="83"/>
  <c r="A1137" i="83"/>
  <c r="A857" i="83"/>
  <c r="A858" i="83"/>
  <c r="A432" i="83"/>
  <c r="A3399" i="83"/>
  <c r="A618" i="83"/>
  <c r="A1636" i="83"/>
  <c r="A2949" i="83"/>
  <c r="A3219" i="83"/>
  <c r="A859" i="83"/>
  <c r="A3124" i="83"/>
  <c r="A1012" i="83"/>
  <c r="A2202" i="83"/>
  <c r="A2427" i="83"/>
  <c r="A433" i="83"/>
  <c r="A434" i="83"/>
  <c r="A2834" i="83"/>
  <c r="A3125" i="83"/>
  <c r="A860" i="83"/>
  <c r="A861" i="83"/>
  <c r="A2382" i="83"/>
  <c r="A2609" i="83"/>
  <c r="A1013" i="83"/>
  <c r="A435" i="83"/>
  <c r="A3535" i="83"/>
  <c r="A343" i="83"/>
  <c r="A412" i="83"/>
  <c r="A1138" i="83"/>
  <c r="A1894" i="83"/>
  <c r="A1301" i="83"/>
  <c r="A2545" i="83"/>
  <c r="A597" i="83"/>
  <c r="A598" i="83"/>
  <c r="A862" i="83"/>
  <c r="A3011" i="83"/>
  <c r="A863" i="83"/>
  <c r="A1599" i="83"/>
  <c r="A2776" i="83"/>
  <c r="A436" i="83"/>
  <c r="A2203" i="83"/>
  <c r="A2204" i="83"/>
  <c r="A437" i="83"/>
  <c r="A1265" i="83"/>
  <c r="A599" i="83"/>
  <c r="A1053" i="83"/>
  <c r="A1054" i="83"/>
  <c r="A2950" i="83"/>
  <c r="A2951" i="83"/>
  <c r="A1637" i="83"/>
  <c r="A1638" i="83"/>
  <c r="A3187" i="83"/>
  <c r="A3188" i="83"/>
  <c r="A3189" i="83"/>
  <c r="A3190" i="83"/>
  <c r="A438" i="83"/>
  <c r="A3191" i="83"/>
  <c r="A864" i="83"/>
  <c r="A2721" i="83"/>
  <c r="A1639" i="83"/>
  <c r="A1600" i="83"/>
  <c r="A3126" i="83"/>
  <c r="A3127" i="83"/>
  <c r="A865" i="83"/>
  <c r="A3400" i="83"/>
  <c r="A250" i="83"/>
  <c r="A2428" i="83"/>
  <c r="A439" i="83"/>
  <c r="A3401" i="83"/>
  <c r="A1266" i="83"/>
  <c r="A1055" i="83"/>
  <c r="A251" i="83"/>
  <c r="A2056" i="83"/>
  <c r="A440" i="83"/>
  <c r="A441" i="83"/>
  <c r="A442" i="83"/>
  <c r="A443" i="83"/>
  <c r="A3192" i="83"/>
  <c r="A1114" i="83"/>
  <c r="A444" i="83"/>
  <c r="A252" i="83"/>
  <c r="A253" i="83"/>
  <c r="A3128" i="83"/>
  <c r="A3129" i="83"/>
  <c r="A3130" i="83"/>
  <c r="A3402" i="83"/>
  <c r="A1139" i="83"/>
  <c r="A866" i="83"/>
  <c r="A1140" i="83"/>
  <c r="A1056" i="83"/>
  <c r="A1057" i="83"/>
  <c r="A254" i="83"/>
  <c r="A3265" i="83"/>
  <c r="A445" i="83"/>
  <c r="A85" i="83"/>
  <c r="A3193" i="83"/>
  <c r="A2375" i="83"/>
  <c r="A1504" i="83"/>
  <c r="A255" i="83"/>
  <c r="A2429" i="83"/>
  <c r="A1014" i="83"/>
  <c r="A1141" i="83"/>
  <c r="A1267" i="83"/>
  <c r="A1268" i="83"/>
  <c r="A1269" i="83"/>
  <c r="A600" i="83"/>
  <c r="A601" i="83"/>
  <c r="A1058" i="83"/>
  <c r="A1059" i="83"/>
  <c r="A446" i="83"/>
  <c r="A867" i="83"/>
  <c r="A3536" i="83"/>
  <c r="A3537" i="83"/>
  <c r="A3538" i="83"/>
  <c r="A256" i="83"/>
  <c r="A1743" i="83"/>
  <c r="A533" i="83"/>
  <c r="A114" i="83"/>
  <c r="A399" i="83"/>
  <c r="A447" i="83"/>
  <c r="A3194" i="83"/>
  <c r="A3195" i="83"/>
  <c r="A1015" i="83"/>
  <c r="A1142" i="83"/>
  <c r="A602" i="83"/>
  <c r="A1846" i="83"/>
  <c r="A2610" i="83"/>
  <c r="A2952" i="83"/>
  <c r="A1992" i="83"/>
  <c r="A1450" i="83"/>
  <c r="A1993" i="83"/>
  <c r="A1994" i="83"/>
  <c r="A1451" i="83"/>
  <c r="A257" i="83"/>
  <c r="A1640" i="83"/>
  <c r="A448" i="83"/>
  <c r="A2714" i="83"/>
  <c r="A3196" i="83"/>
  <c r="A118" i="83"/>
  <c r="A3131" i="83"/>
  <c r="A3132" i="83"/>
  <c r="A290" i="83"/>
  <c r="A1160" i="83"/>
  <c r="A3617" i="83"/>
  <c r="A2611" i="83"/>
  <c r="A2612" i="83"/>
  <c r="A2613" i="83"/>
  <c r="A1143" i="83"/>
  <c r="A182" i="83"/>
  <c r="A334" i="83"/>
  <c r="A2205" i="83"/>
  <c r="A325" i="83"/>
  <c r="A449" i="83"/>
  <c r="A3197" i="83"/>
  <c r="A2264" i="83"/>
  <c r="A1505" i="83"/>
  <c r="A1506" i="83"/>
  <c r="A1507" i="83"/>
  <c r="A868" i="83"/>
  <c r="A1641" i="83"/>
  <c r="A1642" i="83"/>
  <c r="A2614" i="83"/>
  <c r="A1144" i="83"/>
  <c r="A450" i="83"/>
  <c r="A1060" i="83"/>
  <c r="A869" i="83"/>
  <c r="A1061" i="83"/>
  <c r="A1062" i="83"/>
  <c r="A1643" i="83"/>
  <c r="A3198" i="83"/>
  <c r="A2136" i="83"/>
  <c r="A2777" i="83"/>
  <c r="A2778" i="83"/>
  <c r="A451" i="83"/>
  <c r="A1880" i="83"/>
  <c r="A669" i="83"/>
  <c r="A1952" i="83"/>
  <c r="A1525" i="83"/>
  <c r="A2779" i="83"/>
  <c r="A2780" i="83"/>
  <c r="A2781" i="83"/>
  <c r="A2782" i="83"/>
  <c r="A3199" i="83"/>
  <c r="A3200" i="83"/>
  <c r="A3201" i="83"/>
  <c r="A1644" i="83"/>
  <c r="A3433" i="83"/>
  <c r="A1063" i="83"/>
  <c r="A2430" i="83"/>
  <c r="A1645" i="83"/>
  <c r="A1646" i="83"/>
  <c r="A2431" i="83"/>
  <c r="A452" i="83"/>
  <c r="A453" i="83"/>
  <c r="A3403" i="83"/>
  <c r="A1270" i="83"/>
  <c r="A1271" i="83"/>
  <c r="A2432" i="83"/>
  <c r="A50" i="83"/>
  <c r="A1557" i="83"/>
  <c r="A2615" i="83"/>
  <c r="A1947" i="83"/>
  <c r="A454" i="83"/>
  <c r="A1064" i="83"/>
  <c r="A2953" i="83"/>
  <c r="A3558" i="83"/>
  <c r="A3133" i="83"/>
  <c r="A455" i="83"/>
  <c r="A2433" i="83"/>
  <c r="A2434" i="83"/>
  <c r="A2435" i="83"/>
  <c r="A2436" i="83"/>
  <c r="A2437" i="83"/>
  <c r="A1601" i="83"/>
  <c r="A217" i="83"/>
  <c r="A291" i="83"/>
  <c r="A2385" i="83"/>
  <c r="A1558" i="83"/>
  <c r="A1145" i="83"/>
  <c r="A1146" i="83"/>
  <c r="A870" i="83"/>
  <c r="A3012" i="83"/>
  <c r="A871" i="83"/>
  <c r="A3360" i="83"/>
  <c r="A1147" i="83"/>
  <c r="A872" i="83"/>
  <c r="A1452" i="83"/>
  <c r="A1453" i="83"/>
  <c r="A1454" i="83"/>
  <c r="A1455" i="83"/>
  <c r="A218" i="83"/>
  <c r="A1647" i="83"/>
  <c r="A2438" i="83"/>
  <c r="A2439" i="83"/>
  <c r="A2440" i="83"/>
  <c r="A2137" i="83"/>
  <c r="A2138" i="83"/>
  <c r="A2139" i="83"/>
  <c r="A2140" i="83"/>
  <c r="A1065" i="83"/>
  <c r="A456" i="83"/>
  <c r="A2954" i="83"/>
  <c r="A2141" i="83"/>
  <c r="A2142" i="83"/>
  <c r="A2143" i="83"/>
  <c r="A2616" i="83"/>
  <c r="A2617" i="83"/>
  <c r="A2618" i="83"/>
  <c r="A2619" i="83"/>
  <c r="A2620" i="83"/>
  <c r="A2621" i="83"/>
  <c r="A2622" i="83"/>
  <c r="A1648" i="83"/>
  <c r="A344" i="83"/>
  <c r="A457" i="83"/>
  <c r="A458" i="83"/>
  <c r="A1536" i="83"/>
  <c r="A2763" i="83"/>
  <c r="A873" i="83"/>
  <c r="A874" i="83"/>
  <c r="A875" i="83"/>
  <c r="A1649" i="83"/>
  <c r="A1016" i="83"/>
  <c r="A99" i="83"/>
  <c r="A1508" i="83"/>
  <c r="A258" i="83"/>
  <c r="A1205" i="83"/>
  <c r="A1650" i="83"/>
  <c r="A1272" i="83"/>
  <c r="A1066" i="83"/>
  <c r="A96" i="83"/>
  <c r="A1651" i="83"/>
  <c r="A3202" i="83"/>
  <c r="A3203" i="83"/>
  <c r="A3204" i="83"/>
  <c r="A876" i="83"/>
  <c r="A2886" i="83"/>
  <c r="A2206" i="83"/>
  <c r="A1509" i="83"/>
  <c r="A292" i="83"/>
  <c r="A2552" i="83"/>
  <c r="A2623" i="83"/>
  <c r="A459" i="83"/>
  <c r="A3539" i="83"/>
  <c r="A3540" i="83"/>
  <c r="A293" i="83"/>
  <c r="A3205" i="83"/>
  <c r="A2441" i="83"/>
  <c r="A1652" i="83"/>
  <c r="A1653" i="83"/>
  <c r="A1654" i="83"/>
  <c r="A2207" i="83"/>
  <c r="A1877" i="83"/>
  <c r="A1456" i="83"/>
  <c r="A1457" i="83"/>
  <c r="A1067" i="83"/>
  <c r="A460" i="83"/>
  <c r="A1068" i="83"/>
  <c r="A2282" i="83"/>
  <c r="A1510" i="83"/>
  <c r="A1086" i="83"/>
  <c r="A1479" i="83"/>
  <c r="A1017" i="83"/>
  <c r="A1018" i="83"/>
  <c r="A1069" i="83"/>
  <c r="A1070" i="83"/>
  <c r="A877" i="83"/>
  <c r="A1071" i="83"/>
  <c r="A1072" i="83"/>
  <c r="A461" i="83"/>
  <c r="A1073" i="83"/>
  <c r="A1074" i="83"/>
  <c r="A3239" i="83"/>
  <c r="A1563" i="83"/>
  <c r="A3352" i="83"/>
  <c r="A878" i="83"/>
  <c r="A2376" i="83"/>
  <c r="A3206" i="83"/>
  <c r="A219" i="83"/>
  <c r="A1148" i="83"/>
  <c r="A1895" i="83"/>
  <c r="A2267" i="83"/>
  <c r="A1727" i="83"/>
  <c r="A2295" i="83"/>
  <c r="A698" i="83"/>
  <c r="A671" i="83"/>
  <c r="A1761" i="83"/>
  <c r="A1655" i="83"/>
  <c r="A1656" i="83"/>
  <c r="A3578" i="83"/>
  <c r="A3579" i="83"/>
  <c r="A3580" i="83"/>
  <c r="A963" i="83"/>
  <c r="A964" i="83"/>
  <c r="A2955" i="83"/>
  <c r="A1358" i="83"/>
  <c r="A3635" i="83"/>
  <c r="A3581" i="83"/>
  <c r="A2738" i="83"/>
  <c r="A2624" i="83"/>
  <c r="A3636" i="83"/>
  <c r="A2866" i="83"/>
  <c r="A3503" i="83"/>
  <c r="A816" i="83"/>
  <c r="A817" i="83"/>
  <c r="A879" i="83"/>
  <c r="A2208" i="83"/>
  <c r="A589" i="83"/>
  <c r="A880" i="83"/>
  <c r="A1075" i="83"/>
  <c r="A2956" i="83"/>
  <c r="A3404" i="83"/>
  <c r="A2625" i="83"/>
  <c r="A2626" i="83"/>
  <c r="A881" i="83"/>
  <c r="A462" i="83"/>
  <c r="A1076" i="83"/>
  <c r="A801" i="83"/>
  <c r="A463" i="83"/>
  <c r="A882" i="83"/>
  <c r="A464" i="83"/>
  <c r="A3405" i="83"/>
  <c r="A3406" i="83"/>
  <c r="A1149" i="83"/>
  <c r="A465" i="83"/>
  <c r="A1150" i="83"/>
  <c r="A1077" i="83"/>
  <c r="A1522" i="83"/>
  <c r="A466" i="83"/>
  <c r="A2852" i="83"/>
  <c r="A3361" i="83"/>
  <c r="A3614" i="83"/>
  <c r="A1995" i="83"/>
  <c r="A1996" i="83"/>
  <c r="A2850" i="83"/>
  <c r="A2627" i="83"/>
  <c r="A2154" i="83"/>
  <c r="A2308" i="83"/>
  <c r="A1123" i="83"/>
  <c r="A1997" i="83"/>
  <c r="A1998" i="83"/>
  <c r="A259" i="83"/>
  <c r="A260" i="83"/>
  <c r="A3487" i="83"/>
  <c r="A2314" i="83"/>
  <c r="A2315" i="83"/>
  <c r="A3407" i="83"/>
  <c r="A2931" i="83"/>
  <c r="A2316" i="83"/>
  <c r="A1078" i="83"/>
  <c r="A518" i="83"/>
  <c r="A2628" i="83"/>
  <c r="A883" i="83"/>
  <c r="A2832" i="83"/>
  <c r="A2209" i="83"/>
  <c r="A810" i="83"/>
  <c r="A2629" i="83"/>
  <c r="A2091" i="83"/>
  <c r="A2533" i="83"/>
  <c r="A125" i="83"/>
  <c r="A3216" i="83"/>
  <c r="A551" i="83"/>
  <c r="A467" i="83"/>
  <c r="A2057" i="83"/>
  <c r="A294" i="83"/>
  <c r="A3179" i="83"/>
  <c r="A1184" i="83"/>
  <c r="A1896" i="83"/>
  <c r="A295" i="83"/>
  <c r="A1206" i="83"/>
  <c r="A1220" i="83"/>
  <c r="A2442" i="83"/>
  <c r="A2443" i="83"/>
  <c r="A2858" i="83"/>
  <c r="A1511" i="83"/>
  <c r="A672" i="83"/>
  <c r="A2444" i="83"/>
  <c r="A2445" i="83"/>
  <c r="A2446" i="83"/>
  <c r="A2447" i="83"/>
  <c r="A1531" i="83"/>
  <c r="A2448" i="83"/>
  <c r="A3052" i="83"/>
  <c r="A3053" i="83"/>
  <c r="A1342" i="83"/>
  <c r="A1343" i="83"/>
  <c r="A3582" i="83"/>
  <c r="A3583" i="83"/>
  <c r="A3584" i="83"/>
  <c r="A3464" i="83"/>
  <c r="A965" i="83"/>
  <c r="A966" i="83"/>
  <c r="A2449" i="83"/>
  <c r="A2450" i="83"/>
  <c r="A2451" i="83"/>
  <c r="A2452" i="83"/>
  <c r="A3408" i="83"/>
  <c r="A1938" i="83"/>
  <c r="A2210" i="83"/>
  <c r="A2211" i="83"/>
  <c r="A2212" i="83"/>
  <c r="A2213" i="83"/>
  <c r="A2214" i="83"/>
  <c r="A2992" i="83"/>
  <c r="A1897" i="83"/>
  <c r="A1803" i="83"/>
  <c r="A1407" i="83"/>
  <c r="A2058" i="83"/>
  <c r="A2630" i="83"/>
  <c r="A261" i="83"/>
  <c r="A345" i="83"/>
  <c r="A1115" i="83"/>
  <c r="A1602" i="83"/>
  <c r="A1603" i="83"/>
  <c r="A2317" i="83"/>
  <c r="A2631" i="83"/>
  <c r="A1273" i="83"/>
  <c r="A1657" i="83"/>
  <c r="A2028" i="83"/>
  <c r="A2215" i="83"/>
  <c r="A2216" i="83"/>
  <c r="A3354" i="83"/>
  <c r="A2318" i="83"/>
  <c r="A2217" i="83"/>
  <c r="A3541" i="83"/>
  <c r="A576" i="83"/>
  <c r="A3542" i="83"/>
  <c r="A3134" i="83"/>
  <c r="A468" i="83"/>
  <c r="A469" i="83"/>
  <c r="A2084" i="83"/>
  <c r="A2319" i="83"/>
  <c r="A1019" i="83"/>
  <c r="A967" i="83"/>
  <c r="A968" i="83"/>
  <c r="A2957" i="83"/>
  <c r="A2958" i="83"/>
  <c r="A590" i="83"/>
  <c r="A3362" i="83"/>
  <c r="A1458" i="83"/>
  <c r="A1235" i="83"/>
  <c r="A3409" i="83"/>
  <c r="A262" i="83"/>
  <c r="A2100" i="83"/>
  <c r="A2887" i="83"/>
  <c r="A2320" i="83"/>
  <c r="A2321" i="83"/>
  <c r="A2322" i="83"/>
  <c r="A2323" i="83"/>
  <c r="A681" i="83"/>
  <c r="A1512" i="83"/>
  <c r="A1419" i="83"/>
  <c r="A83" i="83"/>
  <c r="A1658" i="83"/>
  <c r="A1659" i="83"/>
  <c r="A2324" i="83"/>
  <c r="A1898" i="83"/>
  <c r="A1899" i="83"/>
  <c r="A296" i="83"/>
  <c r="A1236" i="83"/>
  <c r="A1900" i="83"/>
  <c r="A1901" i="83"/>
  <c r="A2453" i="83"/>
  <c r="A263" i="83"/>
  <c r="A10" i="83"/>
  <c r="A2325" i="83"/>
  <c r="A2326" i="83"/>
  <c r="A3135" i="83"/>
  <c r="A511" i="83"/>
  <c r="A1038" i="83"/>
  <c r="A1039" i="83"/>
  <c r="A519" i="83"/>
  <c r="A297" i="83"/>
  <c r="A3491" i="83"/>
  <c r="A2059" i="83"/>
  <c r="A1087" i="83"/>
  <c r="A3585" i="83"/>
  <c r="A3586" i="83"/>
  <c r="A2309" i="83"/>
  <c r="A687" i="83"/>
  <c r="A1397" i="83"/>
  <c r="A2783" i="83"/>
  <c r="A2269" i="83"/>
  <c r="A1433" i="83"/>
  <c r="A2784" i="83"/>
  <c r="A3469" i="83"/>
  <c r="A3207" i="83"/>
  <c r="A1359" i="83"/>
  <c r="A3054" i="83"/>
  <c r="A1753" i="83"/>
  <c r="A2218" i="83"/>
  <c r="A1804" i="83"/>
  <c r="A1360" i="83"/>
  <c r="A1116" i="83"/>
  <c r="A3637" i="83"/>
  <c r="A2060" i="83"/>
  <c r="A884" i="83"/>
  <c r="A885" i="83"/>
  <c r="A1604" i="83"/>
  <c r="A1151" i="83"/>
  <c r="A1805" i="83"/>
  <c r="A969" i="83"/>
  <c r="A298" i="83"/>
  <c r="A299" i="83"/>
  <c r="A300" i="83"/>
  <c r="A1953" i="83"/>
  <c r="A759" i="83"/>
  <c r="A1535" i="83"/>
  <c r="A346" i="83"/>
  <c r="A886" i="83"/>
  <c r="A2632" i="83"/>
  <c r="A2633" i="83"/>
  <c r="A2327" i="83"/>
  <c r="A89" i="83"/>
  <c r="A1152" i="83"/>
  <c r="A1020" i="83"/>
  <c r="A1902" i="83"/>
  <c r="A1806" i="83"/>
  <c r="A1807" i="83"/>
  <c r="A3638" i="83"/>
  <c r="A887" i="83"/>
  <c r="A796" i="83"/>
  <c r="A347" i="83"/>
  <c r="A301" i="83"/>
  <c r="A2328" i="83"/>
  <c r="A2329" i="83"/>
  <c r="A1808" i="83"/>
  <c r="A1971" i="83"/>
  <c r="A1459" i="83"/>
  <c r="A1460" i="83"/>
  <c r="A1461" i="83"/>
  <c r="A1462" i="83"/>
  <c r="A1559" i="83"/>
  <c r="A2634" i="83"/>
  <c r="A1984" i="83"/>
  <c r="A1153" i="83"/>
  <c r="A1903" i="83"/>
  <c r="A1120" i="83"/>
  <c r="A3355" i="83"/>
  <c r="A888" i="83"/>
  <c r="A889" i="83"/>
  <c r="A1237" i="83"/>
  <c r="A890" i="83"/>
  <c r="A2454" i="83"/>
  <c r="A205" i="83"/>
  <c r="A1154" i="83"/>
  <c r="A302" i="83"/>
  <c r="A2553" i="83"/>
  <c r="A2330" i="83"/>
  <c r="A2635" i="83"/>
  <c r="A3066" i="83"/>
  <c r="A2636" i="83"/>
  <c r="A2061" i="83"/>
  <c r="A2943" i="83"/>
  <c r="A57" i="83"/>
  <c r="A2219" i="83"/>
  <c r="A191" i="83"/>
  <c r="A1809" i="83"/>
  <c r="A2959" i="83"/>
  <c r="A411" i="83"/>
  <c r="A2637" i="83"/>
  <c r="A1965" i="83"/>
  <c r="A3543" i="83"/>
  <c r="A470" i="83"/>
  <c r="A3078" i="83"/>
  <c r="A577" i="83"/>
  <c r="A970" i="83"/>
  <c r="A303" i="83"/>
  <c r="A2455" i="83"/>
  <c r="A3343" i="83"/>
  <c r="A2220" i="83"/>
  <c r="A471" i="83"/>
  <c r="A472" i="83"/>
  <c r="A2638" i="83"/>
  <c r="A473" i="83"/>
  <c r="A2331" i="83"/>
  <c r="A2639" i="83"/>
  <c r="A1021" i="83"/>
  <c r="A2221" i="83"/>
  <c r="A2222" i="83"/>
  <c r="A474" i="83"/>
  <c r="A1226" i="83"/>
  <c r="A2332" i="83"/>
  <c r="A891" i="83"/>
  <c r="A892" i="83"/>
  <c r="A1747" i="83"/>
  <c r="A512" i="83"/>
  <c r="A2867" i="83"/>
  <c r="A2868" i="83"/>
  <c r="A560" i="83"/>
  <c r="A1526" i="83"/>
  <c r="A2960" i="83"/>
  <c r="A1361" i="83"/>
  <c r="A1238" i="83"/>
  <c r="A505" i="83"/>
  <c r="A1605" i="83"/>
  <c r="A1606" i="83"/>
  <c r="A2640" i="83"/>
  <c r="A2062" i="83"/>
  <c r="A2063" i="83"/>
  <c r="A11" i="83"/>
  <c r="A2641" i="83"/>
  <c r="A3639" i="83"/>
  <c r="A2064" i="83"/>
  <c r="A674" i="83"/>
  <c r="A1862" i="83"/>
  <c r="A1777" i="83"/>
  <c r="A798" i="83"/>
  <c r="A998" i="83"/>
  <c r="A688" i="83"/>
  <c r="A3356" i="83"/>
  <c r="A1607" i="83"/>
  <c r="A2642" i="83"/>
  <c r="A1513" i="83"/>
  <c r="A2456" i="83"/>
  <c r="A2333" i="83"/>
  <c r="A2334" i="83"/>
  <c r="A893" i="83"/>
  <c r="A105" i="83"/>
  <c r="A2283" i="83"/>
  <c r="A304" i="83"/>
  <c r="A3000" i="83"/>
  <c r="A1527" i="83"/>
  <c r="A2335" i="83"/>
  <c r="A2336" i="83"/>
  <c r="A534" i="83"/>
  <c r="A1660" i="83"/>
  <c r="A380" i="83"/>
  <c r="A3410" i="83"/>
  <c r="A2337" i="83"/>
  <c r="A3136" i="83"/>
  <c r="A423" i="83"/>
  <c r="A2223" i="83"/>
  <c r="A2224" i="83"/>
  <c r="A1190" i="83"/>
  <c r="A2882" i="83"/>
  <c r="A1904" i="83"/>
  <c r="A1207" i="83"/>
  <c r="A1208" i="83"/>
  <c r="A1209" i="83"/>
  <c r="A1239" i="83"/>
  <c r="A1532" i="83"/>
  <c r="A1463" i="83"/>
  <c r="A3512" i="83"/>
  <c r="A786" i="83"/>
  <c r="A787" i="83"/>
  <c r="A894" i="83"/>
  <c r="A3609" i="83"/>
  <c r="A895" i="83"/>
  <c r="A3069" i="83"/>
  <c r="A896" i="83"/>
  <c r="A2338" i="83"/>
  <c r="A3137" i="83"/>
  <c r="A2911" i="83"/>
  <c r="A2907" i="83"/>
  <c r="A1744" i="83"/>
  <c r="A3225" i="83"/>
  <c r="A1543" i="83"/>
  <c r="A1401" i="83"/>
  <c r="A897" i="83"/>
  <c r="A2643" i="83"/>
  <c r="A475" i="83"/>
  <c r="A1274" i="83"/>
  <c r="A2339" i="83"/>
  <c r="A2225" i="83"/>
  <c r="A2226" i="83"/>
  <c r="A3587" i="83"/>
  <c r="A3434" i="83"/>
  <c r="A1022" i="83"/>
  <c r="A520" i="83"/>
  <c r="A898" i="83"/>
  <c r="A899" i="83"/>
  <c r="A2065" i="83"/>
  <c r="A3180" i="83"/>
  <c r="A3315" i="83"/>
  <c r="A1949" i="83"/>
  <c r="A3544" i="83"/>
  <c r="A2340" i="83"/>
  <c r="A2829" i="83"/>
  <c r="A2341" i="83"/>
  <c r="A2669" i="83"/>
  <c r="A2457" i="83"/>
  <c r="A1240" i="83"/>
  <c r="A1810" i="83"/>
  <c r="A305" i="83"/>
  <c r="A2984" i="83"/>
  <c r="A2644" i="83"/>
  <c r="A900" i="83"/>
  <c r="A1608" i="83"/>
  <c r="A1905" i="83"/>
  <c r="A2458" i="83"/>
  <c r="A2459" i="83"/>
  <c r="A3089" i="83"/>
  <c r="A1609" i="83"/>
  <c r="A2645" i="83"/>
  <c r="A3138" i="83"/>
  <c r="A3139" i="83"/>
  <c r="A3140" i="83"/>
  <c r="A2342" i="83"/>
  <c r="A2343" i="83"/>
  <c r="A2344" i="83"/>
  <c r="A603" i="83"/>
  <c r="A3070" i="83"/>
  <c r="A77" i="83"/>
  <c r="A1661" i="83"/>
  <c r="A1662" i="83"/>
  <c r="A3411" i="83"/>
  <c r="A3394" i="83"/>
  <c r="A1561" i="83"/>
  <c r="A3282" i="83"/>
  <c r="A1155" i="83"/>
  <c r="A1906" i="83"/>
  <c r="A3316" i="83"/>
  <c r="A3317" i="83"/>
  <c r="A1907" i="83"/>
  <c r="A1908" i="83"/>
  <c r="A1909" i="83"/>
  <c r="A264" i="83"/>
  <c r="A3318" i="83"/>
  <c r="A1811" i="83"/>
  <c r="A3319" i="83"/>
  <c r="A3320" i="83"/>
  <c r="A476" i="83"/>
  <c r="A2460" i="83"/>
  <c r="A3021" i="83"/>
  <c r="A1040" i="83"/>
  <c r="A71" i="83"/>
  <c r="A675" i="83"/>
  <c r="A1241" i="83"/>
  <c r="A1242" i="83"/>
  <c r="A3445" i="83"/>
  <c r="A3321" i="83"/>
  <c r="A2243" i="83"/>
  <c r="A2461" i="83"/>
  <c r="A2646" i="83"/>
  <c r="A477" i="83"/>
  <c r="A901" i="83"/>
  <c r="A3618" i="83"/>
  <c r="A2922" i="83"/>
  <c r="A1309" i="83"/>
  <c r="A992" i="83"/>
  <c r="A1910" i="83"/>
  <c r="A1745" i="83"/>
  <c r="A3412" i="83"/>
  <c r="A2034" i="83"/>
  <c r="A2244" i="83"/>
  <c r="A1023" i="83"/>
  <c r="A2462" i="83"/>
  <c r="A2463" i="83"/>
  <c r="A2464" i="83"/>
  <c r="A478" i="83"/>
  <c r="A306" i="83"/>
  <c r="A307" i="83"/>
  <c r="A308" i="83"/>
  <c r="A1079" i="83"/>
  <c r="A1911" i="83"/>
  <c r="A2465" i="83"/>
  <c r="A902" i="83"/>
  <c r="A903" i="83"/>
  <c r="A3344" i="83"/>
  <c r="A3090" i="83"/>
  <c r="A309" i="83"/>
  <c r="A160" i="83"/>
  <c r="A1610" i="83"/>
  <c r="A1611" i="83"/>
  <c r="A2647" i="83"/>
  <c r="A3566" i="83"/>
  <c r="A2386" i="83"/>
  <c r="A1663" i="83"/>
  <c r="A2648" i="83"/>
  <c r="A1912" i="83"/>
  <c r="A1913" i="83"/>
  <c r="A1914" i="83"/>
  <c r="A1915" i="83"/>
  <c r="A1210" i="83"/>
  <c r="A2345" i="83"/>
  <c r="A1916" i="83"/>
  <c r="A1917" i="83"/>
  <c r="A604" i="83"/>
  <c r="A1344" i="83"/>
  <c r="A1243" i="83"/>
  <c r="A2649" i="83"/>
  <c r="A2961" i="83"/>
  <c r="A2650" i="83"/>
  <c r="A211" i="83"/>
  <c r="A2035" i="83"/>
  <c r="A479" i="83"/>
  <c r="A220" i="83"/>
  <c r="A904" i="83"/>
  <c r="A2346" i="83"/>
  <c r="A1308" i="83"/>
  <c r="A2651" i="83"/>
  <c r="A1918" i="83"/>
  <c r="A2245" i="83"/>
  <c r="A1919" i="83"/>
  <c r="A1920" i="83"/>
  <c r="A1244" i="83"/>
  <c r="A212" i="83"/>
  <c r="A221" i="83"/>
  <c r="A905" i="83"/>
  <c r="A222" i="83"/>
  <c r="A1024" i="83"/>
  <c r="A480" i="83"/>
  <c r="A906" i="83"/>
  <c r="A658" i="83"/>
  <c r="A3504" i="83"/>
  <c r="A3505" i="83"/>
  <c r="A1080" i="83"/>
  <c r="A2466" i="83"/>
  <c r="A2036" i="83"/>
  <c r="A183" i="83"/>
  <c r="A348" i="83"/>
  <c r="A349" i="83"/>
  <c r="A3382" i="83"/>
  <c r="A1351" i="83"/>
  <c r="A1921" i="83"/>
  <c r="A1362" i="83"/>
  <c r="A2066" i="83"/>
  <c r="A58" i="83"/>
  <c r="A2652" i="83"/>
  <c r="A1664" i="83"/>
  <c r="A2347" i="83"/>
  <c r="A2653" i="83"/>
  <c r="A2348" i="83"/>
  <c r="A1812" i="83"/>
  <c r="A2246" i="83"/>
  <c r="A907" i="83"/>
  <c r="A1464" i="83"/>
  <c r="A1465" i="83"/>
  <c r="A3413" i="83"/>
  <c r="A3506" i="83"/>
  <c r="A2962" i="83"/>
  <c r="A223" i="83"/>
  <c r="A350" i="83"/>
  <c r="A310" i="83"/>
  <c r="A2963" i="83"/>
  <c r="A1245" i="83"/>
  <c r="A1922" i="83"/>
  <c r="A3091" i="83"/>
  <c r="A2067" i="83"/>
  <c r="A3217" i="83"/>
  <c r="A481" i="83"/>
  <c r="A1813" i="83"/>
  <c r="A1275" i="83"/>
  <c r="A335" i="83"/>
  <c r="A1276" i="83"/>
  <c r="A2964" i="83"/>
  <c r="A1277" i="83"/>
  <c r="A2349" i="83"/>
  <c r="A2350" i="83"/>
  <c r="A2654" i="83"/>
  <c r="A908" i="83"/>
  <c r="A909" i="83"/>
  <c r="A2101" i="83"/>
  <c r="A2351" i="83"/>
  <c r="A2352" i="83"/>
  <c r="A3414" i="83"/>
  <c r="A2353" i="83"/>
  <c r="A2354" i="83"/>
  <c r="A2112" i="83"/>
  <c r="A2227" i="83"/>
  <c r="A482" i="83"/>
  <c r="A1814" i="83"/>
  <c r="A521" i="83"/>
  <c r="A311" i="83"/>
  <c r="A31" i="83"/>
  <c r="A1363" i="83"/>
  <c r="A3232" i="83"/>
  <c r="A2888" i="83"/>
  <c r="A2355" i="83"/>
  <c r="A2467" i="83"/>
  <c r="A1025" i="83"/>
  <c r="A312" i="83"/>
  <c r="A1026" i="83"/>
  <c r="A1514" i="83"/>
  <c r="A1871" i="83"/>
  <c r="A1278" i="83"/>
  <c r="A1612" i="83"/>
  <c r="A1613" i="83"/>
  <c r="A265" i="83"/>
  <c r="A2254" i="83"/>
  <c r="A2068" i="83"/>
  <c r="A2940" i="83"/>
  <c r="A910" i="83"/>
  <c r="A2965" i="83"/>
  <c r="A2356" i="83"/>
  <c r="A2080" i="83"/>
  <c r="A2357" i="83"/>
  <c r="A1127" i="83"/>
  <c r="A1156" i="83"/>
  <c r="A1923" i="83"/>
  <c r="A971" i="83"/>
  <c r="A313" i="83"/>
  <c r="A405" i="83"/>
  <c r="A2228" i="83"/>
  <c r="A2966" i="83"/>
  <c r="A2229" i="83"/>
  <c r="A3261" i="83"/>
  <c r="A2358" i="83"/>
  <c r="A972" i="83"/>
  <c r="A973" i="83"/>
  <c r="A3175" i="83"/>
  <c r="A911" i="83"/>
  <c r="A3172" i="83"/>
  <c r="A1707" i="83"/>
  <c r="A3250" i="83"/>
  <c r="A3006" i="83"/>
  <c r="A483" i="83"/>
  <c r="A912" i="83"/>
  <c r="A1364" i="83"/>
  <c r="A3640" i="83"/>
  <c r="A374" i="83"/>
  <c r="A2728" i="83"/>
  <c r="A591" i="83"/>
  <c r="A2069" i="83"/>
  <c r="A3415" i="83"/>
  <c r="A3416" i="83"/>
  <c r="A702" i="83"/>
  <c r="A192" i="83"/>
  <c r="A1279" i="83"/>
  <c r="A3417" i="83"/>
  <c r="A3418" i="83"/>
  <c r="A3641" i="83"/>
  <c r="A2468" i="83"/>
  <c r="A3419" i="83"/>
  <c r="A3420" i="83"/>
  <c r="A3303" i="83"/>
  <c r="A3262" i="83"/>
  <c r="A1098" i="83"/>
  <c r="A1099" i="83"/>
  <c r="A3304" i="83"/>
  <c r="A1211" i="83"/>
  <c r="A1434" i="83"/>
  <c r="A3345" i="83"/>
  <c r="A1730" i="83"/>
  <c r="A1572" i="83"/>
  <c r="A2534" i="83"/>
  <c r="A3421" i="83"/>
  <c r="A2785" i="83"/>
  <c r="A2842" i="83"/>
  <c r="A59" i="83"/>
  <c r="A1714" i="83"/>
  <c r="A974" i="83"/>
  <c r="A975" i="83"/>
  <c r="A336" i="83"/>
  <c r="A3283" i="83"/>
  <c r="A703" i="83"/>
  <c r="A704" i="83"/>
  <c r="A705" i="83"/>
  <c r="A2469" i="83"/>
  <c r="A3422" i="83"/>
  <c r="A3305" i="83"/>
  <c r="A999" i="83"/>
  <c r="A1000" i="83"/>
  <c r="A3514" i="83"/>
  <c r="A913" i="83"/>
  <c r="A326" i="83"/>
  <c r="A1954" i="83"/>
  <c r="A2296" i="83"/>
  <c r="A3545" i="83"/>
  <c r="A3546" i="83"/>
  <c r="A1246" i="83"/>
  <c r="A3050" i="83"/>
  <c r="A1212" i="83"/>
  <c r="A1213" i="83"/>
  <c r="A1214" i="83"/>
  <c r="A417" i="83"/>
  <c r="A35" i="83"/>
  <c r="A2284" i="83"/>
  <c r="A2285" i="83"/>
  <c r="A2470" i="83"/>
  <c r="A331" i="83"/>
  <c r="A3141" i="83"/>
  <c r="A3142" i="83"/>
  <c r="A1247" i="83"/>
  <c r="A1248" i="83"/>
  <c r="A3642" i="83"/>
  <c r="A1665" i="83"/>
  <c r="A1027" i="83"/>
  <c r="A3322" i="83"/>
  <c r="A1666" i="83"/>
  <c r="A1667" i="83"/>
  <c r="A1924" i="83"/>
  <c r="A3092" i="83"/>
  <c r="A100" i="83"/>
  <c r="A161" i="83"/>
  <c r="A914" i="83"/>
  <c r="A3619" i="83"/>
  <c r="A2247" i="83"/>
  <c r="A1167" i="83"/>
  <c r="A1416" i="83"/>
  <c r="A1028" i="83"/>
  <c r="A1365" i="83"/>
  <c r="A1390" i="83"/>
  <c r="A2471" i="83"/>
  <c r="A3313" i="83"/>
  <c r="A3457" i="83"/>
  <c r="A2472" i="83"/>
  <c r="A2149" i="83"/>
  <c r="A1565" i="83"/>
  <c r="A3143" i="83"/>
  <c r="A915" i="83"/>
  <c r="A513" i="83"/>
  <c r="A3334" i="83"/>
  <c r="A2473" i="83"/>
  <c r="A2474" i="83"/>
  <c r="A3515" i="83"/>
  <c r="A3144" i="83"/>
  <c r="A484" i="83"/>
  <c r="A1737" i="83"/>
  <c r="A916" i="83"/>
  <c r="A917" i="83"/>
  <c r="A958" i="83"/>
  <c r="A3448" i="83"/>
  <c r="A2540" i="83"/>
  <c r="A2541" i="83"/>
  <c r="A1715" i="83"/>
  <c r="A3492" i="83"/>
  <c r="A918" i="83"/>
  <c r="A919" i="83"/>
  <c r="A2475" i="83"/>
  <c r="A2476" i="83"/>
  <c r="A2477" i="83"/>
  <c r="A605" i="83"/>
  <c r="A2046" i="83"/>
  <c r="A2359" i="83"/>
  <c r="A485" i="83"/>
  <c r="A1815" i="83"/>
  <c r="A920" i="83"/>
  <c r="A2739" i="83"/>
  <c r="A3246" i="83"/>
  <c r="A3620" i="83"/>
  <c r="A950" i="83"/>
  <c r="A3145" i="83"/>
  <c r="A1100" i="83"/>
  <c r="A3363" i="83"/>
  <c r="A976" i="83"/>
  <c r="A3323" i="83"/>
  <c r="A535" i="83"/>
  <c r="A2796" i="83"/>
  <c r="A2797" i="83"/>
  <c r="A2087" i="83"/>
  <c r="A1029" i="83"/>
  <c r="A3364" i="83"/>
  <c r="A337" i="83"/>
  <c r="A3371" i="83"/>
  <c r="A1548" i="83"/>
  <c r="A3059" i="83"/>
  <c r="A12" i="83"/>
  <c r="A3306" i="83"/>
  <c r="A1480" i="83"/>
  <c r="A2230" i="83"/>
  <c r="A60" i="83"/>
  <c r="A102" i="83"/>
  <c r="A977" i="83"/>
  <c r="A3307" i="83"/>
  <c r="A3346" i="83"/>
  <c r="A2478" i="83"/>
  <c r="A61" i="83"/>
  <c r="A1101" i="83"/>
  <c r="A1102" i="83"/>
  <c r="A2786" i="83"/>
  <c r="A921" i="83"/>
  <c r="A3458" i="83"/>
  <c r="A2479" i="83"/>
  <c r="A1375" i="83"/>
  <c r="A13" i="83"/>
  <c r="A3251" i="83"/>
  <c r="A2729" i="83"/>
  <c r="A1668" i="83"/>
  <c r="A3547" i="83"/>
  <c r="A3548" i="83"/>
  <c r="A820" i="83"/>
  <c r="A3252" i="83"/>
  <c r="A1863" i="83"/>
  <c r="A3233" i="83"/>
  <c r="A1955" i="83"/>
  <c r="A1515" i="83"/>
  <c r="A2874" i="83"/>
  <c r="A706" i="83"/>
  <c r="A2967" i="83"/>
  <c r="A2935" i="83"/>
  <c r="A1435" i="83"/>
  <c r="A1436" i="83"/>
  <c r="A3146" i="83"/>
  <c r="A2936" i="83"/>
  <c r="A266" i="83"/>
  <c r="A267" i="83"/>
  <c r="A978" i="83"/>
  <c r="A979" i="83"/>
  <c r="A3670" i="83"/>
  <c r="A2277" i="83"/>
  <c r="A2278" i="83"/>
  <c r="A3007" i="83"/>
  <c r="A268" i="83"/>
  <c r="A269" i="83"/>
  <c r="A2480" i="83"/>
  <c r="A106" i="83"/>
  <c r="A1669" i="83"/>
  <c r="A62" i="83"/>
  <c r="A63" i="83"/>
  <c r="A486" i="83"/>
  <c r="A1030" i="83"/>
  <c r="A1366" i="83"/>
  <c r="A2070" i="83"/>
  <c r="A2286" i="83"/>
  <c r="A922" i="83"/>
  <c r="A3493" i="83"/>
  <c r="A2481" i="83"/>
  <c r="A2037" i="83"/>
  <c r="A3365" i="83"/>
  <c r="A2655" i="83"/>
  <c r="A1972" i="83"/>
  <c r="A3643" i="83"/>
  <c r="A3347" i="83"/>
  <c r="A3610" i="83"/>
  <c r="A3516" i="83"/>
  <c r="A14" i="83"/>
  <c r="A2798" i="83"/>
  <c r="A2799" i="83"/>
  <c r="A2730" i="83"/>
  <c r="A107" i="83"/>
  <c r="A2113" i="83"/>
  <c r="A1692" i="83"/>
  <c r="A1280" i="83"/>
  <c r="A1249" i="83"/>
  <c r="A270" i="83"/>
  <c r="A2287" i="83"/>
  <c r="A2288" i="83"/>
  <c r="A3255" i="83"/>
  <c r="A1168" i="83"/>
  <c r="A3588" i="83"/>
  <c r="A2289" i="83"/>
  <c r="A2231" i="83"/>
  <c r="A1031" i="83"/>
  <c r="A3234" i="83"/>
  <c r="A2549" i="83"/>
  <c r="A1566" i="83"/>
  <c r="A3644" i="83"/>
  <c r="A2071" i="83"/>
  <c r="A2804" i="83"/>
  <c r="A3147" i="83"/>
  <c r="A3148" i="83"/>
  <c r="A383" i="83"/>
  <c r="A2387" i="83"/>
  <c r="A699" i="83"/>
  <c r="A137" i="83"/>
  <c r="A138" i="83"/>
  <c r="A3298" i="83"/>
  <c r="A1103" i="83"/>
  <c r="A1104" i="83"/>
  <c r="A1105" i="83"/>
  <c r="A1816" i="83"/>
  <c r="A1817" i="83"/>
  <c r="A3645" i="83"/>
  <c r="A193" i="83"/>
  <c r="A3390" i="83"/>
  <c r="A2482" i="83"/>
  <c r="A2674" i="83"/>
  <c r="A3453" i="83"/>
  <c r="A3009" i="83"/>
  <c r="A3010" i="83"/>
  <c r="A3517" i="83"/>
  <c r="A271" i="83"/>
  <c r="A2787" i="83"/>
  <c r="A314" i="83"/>
  <c r="A1786" i="83"/>
  <c r="A2666" i="83"/>
  <c r="A1281" i="83"/>
  <c r="A980" i="83"/>
  <c r="A707" i="83"/>
  <c r="A3423" i="83"/>
  <c r="A139" i="83"/>
  <c r="A1670" i="83"/>
  <c r="A507" i="83"/>
  <c r="A2895" i="83"/>
  <c r="A2968" i="83"/>
  <c r="A2483" i="83"/>
  <c r="A3424" i="83"/>
  <c r="A3366" i="83"/>
  <c r="A487" i="83"/>
  <c r="A2969" i="83"/>
  <c r="A818" i="83"/>
  <c r="A1881" i="83"/>
  <c r="A1882" i="83"/>
  <c r="A1516" i="83"/>
  <c r="A2360" i="83"/>
  <c r="A2232" i="83"/>
  <c r="A1818" i="83"/>
  <c r="A2301" i="83"/>
  <c r="A3208" i="83"/>
  <c r="A3209" i="83"/>
  <c r="A3210" i="83"/>
  <c r="A3367" i="83"/>
  <c r="A419" i="83"/>
  <c r="A1593" i="83"/>
  <c r="A42" i="83"/>
  <c r="A1770" i="83"/>
  <c r="A1517" i="83"/>
  <c r="A2484" i="83"/>
  <c r="A2040" i="83"/>
  <c r="A327" i="83"/>
  <c r="A3425" i="83"/>
  <c r="A140" i="83"/>
  <c r="A508" i="83"/>
  <c r="A2814" i="83"/>
  <c r="A2485" i="83"/>
  <c r="A141" i="83"/>
  <c r="A923" i="83"/>
  <c r="A3426" i="83"/>
  <c r="A2486" i="83"/>
  <c r="A2487" i="83"/>
  <c r="A2815" i="83"/>
  <c r="A2675" i="83"/>
  <c r="A3368" i="83"/>
  <c r="A2816" i="83"/>
  <c r="A1883" i="83"/>
  <c r="A1884" i="83"/>
  <c r="A3646" i="83"/>
  <c r="A1567" i="83"/>
  <c r="A2805" i="83"/>
  <c r="A3149" i="83"/>
  <c r="A3150" i="83"/>
  <c r="A3151" i="83"/>
  <c r="A488" i="83"/>
  <c r="A1819" i="83"/>
  <c r="A522" i="83"/>
  <c r="A315" i="83"/>
  <c r="A3647" i="83"/>
  <c r="A2923" i="83"/>
  <c r="A1157" i="83"/>
  <c r="A1820" i="83"/>
  <c r="A523" i="83"/>
  <c r="A316" i="83"/>
  <c r="A1466" i="83"/>
  <c r="A1032" i="83"/>
  <c r="A3470" i="83"/>
  <c r="A1885" i="83"/>
  <c r="A3220" i="83"/>
  <c r="A2047" i="83"/>
  <c r="A524" i="83"/>
  <c r="A2488" i="83"/>
  <c r="A2817" i="83"/>
  <c r="A708" i="83"/>
  <c r="A509" i="83"/>
  <c r="A52" i="83"/>
  <c r="A3235" i="83"/>
  <c r="A3465" i="83"/>
  <c r="A1671" i="83"/>
  <c r="A1672" i="83"/>
  <c r="A1673" i="83"/>
  <c r="A1956" i="83"/>
  <c r="A3308" i="83"/>
  <c r="A3626" i="83"/>
  <c r="A3018" i="83"/>
  <c r="A2015" i="83"/>
  <c r="A2297" i="83"/>
  <c r="A2748" i="83"/>
  <c r="A2985" i="83"/>
  <c r="A3627" i="83"/>
  <c r="A3628" i="83"/>
  <c r="A1001" i="83"/>
  <c r="A3629" i="83"/>
  <c r="A3630" i="83"/>
  <c r="A3631" i="83"/>
  <c r="A1684" i="83"/>
  <c r="A3494" i="83"/>
  <c r="A1481" i="83"/>
  <c r="A1345" i="83"/>
  <c r="A1306" i="83"/>
  <c r="A2092" i="83"/>
  <c r="A1853" i="83"/>
  <c r="A64" i="83"/>
  <c r="A514" i="83"/>
  <c r="A2554" i="83"/>
  <c r="A2555" i="83"/>
  <c r="A2114" i="83"/>
  <c r="A2806" i="83"/>
  <c r="A981" i="83"/>
  <c r="A982" i="83"/>
  <c r="A592" i="83"/>
  <c r="A951" i="83"/>
  <c r="A3348" i="83"/>
  <c r="A3349" i="83"/>
  <c r="A2115" i="83"/>
  <c r="A1979" i="83"/>
  <c r="A3263" i="83"/>
  <c r="A424" i="83"/>
  <c r="A184" i="83"/>
  <c r="A2996" i="83"/>
  <c r="A15" i="83"/>
  <c r="A142" i="83"/>
  <c r="A2920" i="83"/>
  <c r="A351" i="83"/>
  <c r="A3357" i="83"/>
  <c r="A1973" i="83"/>
  <c r="A65" i="83"/>
  <c r="A143" i="83"/>
  <c r="A536" i="83"/>
  <c r="A2997" i="83"/>
  <c r="A3369" i="83"/>
  <c r="A16" i="83"/>
  <c r="A2924" i="83"/>
  <c r="A2731" i="83"/>
  <c r="A2732" i="83"/>
  <c r="A709" i="83"/>
  <c r="A1282" i="83"/>
  <c r="A983" i="83"/>
  <c r="A3471" i="83"/>
  <c r="A17" i="83"/>
  <c r="A2807" i="83"/>
  <c r="A1738" i="83"/>
  <c r="A3549" i="83"/>
  <c r="A108" i="83"/>
  <c r="A1106" i="83"/>
  <c r="A710" i="83"/>
  <c r="A489" i="83"/>
  <c r="A924" i="83"/>
  <c r="A984" i="83"/>
  <c r="A2290" i="83"/>
  <c r="A2072" i="83"/>
  <c r="A537" i="83"/>
  <c r="A2676" i="83"/>
  <c r="A925" i="83"/>
  <c r="A2233" i="83"/>
  <c r="A2234" i="83"/>
  <c r="A3648" i="83"/>
  <c r="A3024" i="83"/>
  <c r="A3446" i="83"/>
  <c r="A1821" i="83"/>
  <c r="A1822" i="83"/>
  <c r="A1823" i="83"/>
  <c r="A3649" i="83"/>
  <c r="A606" i="83"/>
  <c r="A3550" i="83"/>
  <c r="A1518" i="83"/>
  <c r="A1674" i="83"/>
  <c r="A3495" i="83"/>
  <c r="A1974" i="83"/>
  <c r="A3221" i="83"/>
  <c r="A3222" i="83"/>
  <c r="A3181" i="83"/>
  <c r="A607" i="83"/>
  <c r="A3518" i="83"/>
  <c r="A711" i="83"/>
  <c r="A2808" i="83"/>
  <c r="A2925" i="83"/>
  <c r="A2677" i="83"/>
  <c r="A490" i="83"/>
  <c r="A2678" i="83"/>
  <c r="A2235" i="83"/>
  <c r="A36" i="83"/>
  <c r="A2749" i="83"/>
  <c r="A1250" i="83"/>
  <c r="A1854" i="83"/>
  <c r="A3519" i="83"/>
  <c r="A3520" i="83"/>
  <c r="A1519" i="83"/>
  <c r="A1117" i="83"/>
  <c r="A3447" i="83"/>
  <c r="A272" i="83"/>
  <c r="A1482" i="83"/>
  <c r="A3551" i="83"/>
  <c r="A3253" i="83"/>
  <c r="A3254" i="83"/>
  <c r="A2302" i="83"/>
  <c r="A3375" i="83"/>
  <c r="A2116" i="83"/>
  <c r="A1128" i="83"/>
  <c r="A1251" i="83"/>
  <c r="A1252" i="83"/>
  <c r="A170" i="83"/>
  <c r="A3589" i="83"/>
  <c r="A1930" i="83"/>
  <c r="A317" i="83"/>
  <c r="A1386" i="83"/>
  <c r="A3427" i="83"/>
  <c r="A2361" i="83"/>
  <c r="A2048" i="83"/>
  <c r="A1560" i="83"/>
  <c r="A742" i="83"/>
  <c r="A2291" i="83"/>
  <c r="A2292" i="83"/>
  <c r="A1467" i="83"/>
  <c r="A1468" i="83"/>
  <c r="A1469" i="83"/>
  <c r="A273" i="83"/>
  <c r="A926" i="83"/>
  <c r="A1614" i="83"/>
  <c r="A1615" i="83"/>
  <c r="A3441" i="83"/>
  <c r="A2117" i="83"/>
  <c r="A3530" i="83"/>
  <c r="A2869" i="83"/>
  <c r="A2800" i="83"/>
  <c r="A1367" i="83"/>
  <c r="A2801" i="83"/>
  <c r="A2802" i="83"/>
  <c r="A2248" i="83"/>
  <c r="A1483" i="83"/>
  <c r="A3027" i="83"/>
  <c r="A18" i="83"/>
  <c r="A2809" i="83"/>
  <c r="A2810" i="83"/>
  <c r="A2811" i="83"/>
  <c r="A1537" i="83"/>
  <c r="A2970" i="83"/>
  <c r="A2896" i="83"/>
  <c r="A2889" i="83"/>
  <c r="A2236" i="83"/>
  <c r="A3472" i="83"/>
  <c r="A2971" i="83"/>
  <c r="A2897" i="83"/>
  <c r="A2898" i="83"/>
  <c r="A525" i="83"/>
  <c r="A819" i="83"/>
  <c r="A927" i="83"/>
  <c r="A743" i="83"/>
  <c r="A90" i="83"/>
  <c r="A91" i="83"/>
  <c r="A352" i="83"/>
  <c r="A712" i="83"/>
  <c r="A491" i="83"/>
  <c r="A2845" i="83"/>
  <c r="A732" i="83"/>
  <c r="A3575" i="83"/>
  <c r="A2150" i="83"/>
  <c r="A2118" i="83"/>
  <c r="A2679" i="83"/>
  <c r="A3309" i="83"/>
  <c r="A1368" i="83"/>
  <c r="A1253" i="83"/>
  <c r="A2680" i="83"/>
  <c r="A2119" i="83"/>
  <c r="A274" i="83"/>
  <c r="A353" i="83"/>
  <c r="A275" i="83"/>
  <c r="A276" i="83"/>
  <c r="A277" i="83"/>
  <c r="A2681" i="83"/>
  <c r="A928" i="83"/>
  <c r="A593" i="83"/>
  <c r="A3428" i="83"/>
  <c r="A2362" i="83"/>
  <c r="A538" i="83"/>
  <c r="A354" i="83"/>
  <c r="A144" i="83"/>
  <c r="A145" i="83"/>
  <c r="A2255" i="83"/>
  <c r="A2256" i="83"/>
  <c r="A2489" i="83"/>
  <c r="A2490" i="83"/>
  <c r="A2491" i="83"/>
  <c r="A2310" i="83"/>
  <c r="A3284" i="83"/>
  <c r="A713" i="83"/>
  <c r="A1292" i="83"/>
  <c r="A2972" i="83"/>
  <c r="A929" i="83"/>
  <c r="A3060" i="83"/>
  <c r="A2492" i="83"/>
  <c r="A1685" i="83"/>
  <c r="A714" i="83"/>
  <c r="A715" i="83"/>
  <c r="A3552" i="83"/>
  <c r="A985" i="83"/>
  <c r="A19" i="83"/>
  <c r="A930" i="83"/>
  <c r="A3370" i="83"/>
  <c r="A682" i="83"/>
  <c r="A1110" i="83"/>
  <c r="A1484" i="83"/>
  <c r="A1675" i="83"/>
  <c r="A1676" i="83"/>
  <c r="A86" i="83"/>
  <c r="A2073" i="83"/>
  <c r="A2049" i="83"/>
  <c r="A20" i="83"/>
  <c r="A3488" i="83"/>
  <c r="A3507" i="83"/>
  <c r="A716" i="83"/>
  <c r="A162" i="83"/>
  <c r="A163" i="83"/>
  <c r="A3655" i="83"/>
  <c r="A3656" i="83"/>
  <c r="A2303" i="83"/>
  <c r="A2304" i="83"/>
  <c r="A3310" i="83"/>
  <c r="A3553" i="83"/>
  <c r="A3311" i="83"/>
  <c r="A1437" i="83"/>
  <c r="A1824" i="83"/>
  <c r="A3211" i="83"/>
  <c r="A1864" i="83"/>
  <c r="A2671" i="83"/>
  <c r="A1787" i="83"/>
  <c r="A931" i="83"/>
  <c r="A1221" i="83"/>
  <c r="A3079" i="83"/>
  <c r="A3475" i="83"/>
  <c r="A3476" i="83"/>
  <c r="A2656" i="83"/>
  <c r="A2788" i="83"/>
  <c r="A2789" i="83"/>
  <c r="A1925" i="83"/>
  <c r="A318" i="83"/>
  <c r="A146" i="83"/>
  <c r="A1395" i="83"/>
  <c r="A2305" i="83"/>
  <c r="A164" i="83"/>
  <c r="A147" i="83"/>
  <c r="A1398" i="83"/>
  <c r="A643" i="83"/>
  <c r="A2859" i="83"/>
  <c r="A763" i="83"/>
  <c r="A764" i="83"/>
  <c r="A1347" i="83"/>
  <c r="A986" i="83"/>
  <c r="A3080" i="83"/>
  <c r="A3289" i="83"/>
  <c r="A1865" i="83"/>
  <c r="A3152" i="83"/>
  <c r="A2740" i="83"/>
  <c r="A328" i="83"/>
  <c r="A204" i="83"/>
  <c r="A555" i="83"/>
  <c r="A278" i="83"/>
  <c r="A2790" i="83"/>
  <c r="A788" i="83"/>
  <c r="A2682" i="83"/>
  <c r="A1686" i="83"/>
  <c r="A1687" i="83"/>
  <c r="A1688" i="83"/>
  <c r="A1731" i="83"/>
  <c r="A1732" i="83"/>
  <c r="A717" i="83"/>
  <c r="A718" i="83"/>
  <c r="A1438" i="83"/>
  <c r="A2363" i="83"/>
  <c r="A21" i="83"/>
  <c r="A2493" i="83"/>
  <c r="A719" i="83"/>
  <c r="A720" i="83"/>
  <c r="A2901" i="83"/>
  <c r="A2257" i="83"/>
  <c r="A101" i="83"/>
  <c r="A677" i="83"/>
  <c r="A1878" i="83"/>
  <c r="A765" i="83"/>
  <c r="A766" i="83"/>
  <c r="A932" i="83"/>
  <c r="A1539" i="83"/>
  <c r="A3055" i="83"/>
  <c r="A1580" i="83"/>
  <c r="A721" i="83"/>
  <c r="A684" i="83"/>
  <c r="A933" i="83"/>
  <c r="A2902" i="83"/>
  <c r="A22" i="83"/>
  <c r="A3429" i="83"/>
  <c r="A1283" i="83"/>
  <c r="A1931" i="83"/>
  <c r="A2903" i="83"/>
  <c r="A2904" i="83"/>
  <c r="A722" i="83"/>
  <c r="A723" i="83"/>
  <c r="A724" i="83"/>
  <c r="A1533" i="83"/>
  <c r="A1728" i="83"/>
  <c r="A1289" i="83"/>
  <c r="A2093" i="83"/>
  <c r="A1733" i="83"/>
  <c r="A767" i="83"/>
  <c r="A768" i="83"/>
  <c r="A1855" i="83"/>
  <c r="A2860" i="83"/>
  <c r="A1215" i="83"/>
  <c r="A3212" i="83"/>
  <c r="A3213" i="83"/>
  <c r="A644" i="83"/>
  <c r="A1352" i="83"/>
  <c r="A987" i="83"/>
  <c r="A934" i="83"/>
  <c r="A167" i="83"/>
  <c r="A2494" i="83"/>
  <c r="A2495" i="83"/>
  <c r="A608" i="83"/>
  <c r="A3521" i="83"/>
  <c r="A1118" i="83"/>
  <c r="A2556" i="83"/>
  <c r="A2557" i="83"/>
  <c r="A23" i="83"/>
  <c r="A3477" i="83"/>
  <c r="A2074" i="83"/>
  <c r="A1825" i="83"/>
  <c r="A725" i="83"/>
  <c r="A2791" i="83"/>
  <c r="A2818" i="83"/>
  <c r="A3657" i="83"/>
  <c r="A3658" i="83"/>
  <c r="A1302" i="83"/>
  <c r="A3324" i="83"/>
  <c r="A3325" i="83"/>
  <c r="A1677" i="83"/>
  <c r="A1470" i="83"/>
  <c r="A1471" i="83"/>
  <c r="A726" i="83"/>
  <c r="A1081" i="83"/>
  <c r="A2496" i="83"/>
  <c r="A3287" i="83"/>
  <c r="A769" i="83"/>
  <c r="A770" i="83"/>
  <c r="A771" i="83"/>
  <c r="A935" i="83"/>
  <c r="A3358" i="83"/>
  <c r="A2792" i="83"/>
  <c r="A148" i="83"/>
  <c r="A355" i="83"/>
  <c r="A66" i="83"/>
  <c r="A3554" i="83"/>
  <c r="A149" i="83"/>
  <c r="A150" i="83"/>
  <c r="A2683" i="83"/>
  <c r="A67" i="83"/>
  <c r="A356" i="83"/>
  <c r="A727" i="83"/>
  <c r="A3153" i="83"/>
  <c r="A3154" i="83"/>
  <c r="A3155" i="83"/>
  <c r="A2937" i="83"/>
  <c r="A2497" i="83"/>
  <c r="A1369" i="83"/>
  <c r="A3430" i="83"/>
  <c r="A1175" i="83"/>
  <c r="A2973" i="83"/>
  <c r="A1370" i="83"/>
  <c r="A1216" i="83"/>
  <c r="A2498" i="83"/>
  <c r="A2499" i="83"/>
  <c r="A2500" i="83"/>
  <c r="A609" i="83"/>
  <c r="A1254" i="83"/>
  <c r="A1739" i="83"/>
  <c r="A728" i="83"/>
  <c r="A2237" i="83"/>
  <c r="A2038" i="83"/>
  <c r="A68" i="83"/>
  <c r="A2751" i="83"/>
  <c r="A2364" i="83"/>
  <c r="A3025" i="83"/>
  <c r="A1746" i="83"/>
  <c r="A3574" i="83"/>
  <c r="A3226" i="83"/>
  <c r="A1999" i="83"/>
  <c r="A2000" i="83"/>
  <c r="A2001" i="83"/>
  <c r="A2501" i="83"/>
  <c r="A1678" i="83"/>
  <c r="A936" i="83"/>
  <c r="A2050" i="83"/>
  <c r="A2684" i="83"/>
  <c r="A2685" i="83"/>
  <c r="A1689" i="83"/>
  <c r="A2686" i="83"/>
  <c r="A2687" i="83"/>
  <c r="A1690" i="83"/>
  <c r="A937" i="83"/>
  <c r="A1082" i="83"/>
  <c r="A3611" i="83"/>
  <c r="A938" i="83"/>
  <c r="A2365" i="83"/>
  <c r="A492" i="83"/>
  <c r="A2075" i="83"/>
  <c r="A506" i="83"/>
  <c r="A1303" i="83"/>
  <c r="A1083" i="83"/>
  <c r="A1926" i="83"/>
  <c r="A988" i="83"/>
  <c r="A319" i="83"/>
  <c r="A939" i="83"/>
  <c r="A87" i="83"/>
  <c r="A2819" i="83"/>
  <c r="A1968" i="83"/>
  <c r="A539" i="83"/>
  <c r="A2688" i="83"/>
  <c r="A2090" i="83"/>
  <c r="A329" i="83"/>
  <c r="A2974" i="83"/>
  <c r="A594" i="83"/>
  <c r="A1774" i="83"/>
  <c r="A793" i="83"/>
  <c r="A24" i="83"/>
  <c r="A2249" i="83"/>
  <c r="A3522" i="83"/>
  <c r="A1096" i="83"/>
  <c r="A2689" i="83"/>
  <c r="A69" i="83"/>
  <c r="A2690" i="83"/>
  <c r="A645" i="83"/>
  <c r="A646" i="83"/>
  <c r="A1485" i="83"/>
  <c r="A2076" i="83"/>
  <c r="A2366" i="83"/>
  <c r="A1927" i="83"/>
  <c r="A1217" i="83"/>
  <c r="A647" i="83"/>
  <c r="A772" i="83"/>
  <c r="A2250" i="83"/>
  <c r="A2251" i="83"/>
  <c r="A1158" i="83"/>
  <c r="A1826" i="83"/>
  <c r="A3496" i="83"/>
  <c r="A3350" i="83"/>
  <c r="A3351" i="83"/>
  <c r="A25" i="83"/>
  <c r="A3478" i="83"/>
  <c r="A3479" i="83"/>
  <c r="A2733" i="83"/>
  <c r="A3590" i="83"/>
  <c r="A1740" i="83"/>
  <c r="A729" i="83"/>
  <c r="A730" i="83"/>
  <c r="A1827" i="83"/>
  <c r="A586" i="83"/>
  <c r="A2311" i="83"/>
  <c r="A953" i="83"/>
  <c r="A1711" i="83"/>
  <c r="A3386" i="83"/>
  <c r="A1095" i="83"/>
  <c r="A540" i="83"/>
  <c r="A3326" i="83"/>
  <c r="A279" i="83"/>
  <c r="A773" i="83"/>
  <c r="A774" i="83"/>
  <c r="A775" i="83"/>
  <c r="A2293" i="83"/>
  <c r="A2294" i="83"/>
  <c r="A776" i="83"/>
  <c r="A3376" i="83"/>
  <c r="A777" i="83"/>
  <c r="A493" i="83"/>
  <c r="A2258" i="83"/>
  <c r="A2259" i="83"/>
  <c r="A2260" i="83"/>
  <c r="A3555" i="83"/>
  <c r="A1886" i="83"/>
  <c r="A1758" i="83"/>
  <c r="A3299" i="83"/>
  <c r="A1520" i="83"/>
  <c r="A940" i="83"/>
  <c r="A941" i="83"/>
  <c r="A2502" i="83"/>
  <c r="A1741" i="83"/>
  <c r="A1218" i="83"/>
  <c r="A1203" i="83"/>
  <c r="A2734" i="83"/>
  <c r="A2094" i="83"/>
  <c r="A3312" i="83"/>
  <c r="A2367" i="83"/>
  <c r="A1928" i="83"/>
  <c r="A610" i="83"/>
  <c r="A611" i="83"/>
  <c r="A612" i="83"/>
  <c r="A3591" i="83"/>
  <c r="A1002" i="83"/>
  <c r="A194" i="83"/>
  <c r="A494" i="83"/>
  <c r="A2503" i="83"/>
  <c r="A76" i="83"/>
  <c r="A6" i="83"/>
  <c r="A744" i="83"/>
  <c r="A3236" i="83"/>
  <c r="A1084" i="83"/>
  <c r="A2975" i="83"/>
  <c r="A215" i="83"/>
  <c r="A1583" i="83"/>
  <c r="A1584" i="83"/>
  <c r="A3523" i="83"/>
  <c r="A2368" i="83"/>
  <c r="A745" i="83"/>
  <c r="A1887" i="83"/>
  <c r="A952" i="83"/>
  <c r="A3223" i="83"/>
  <c r="A3156" i="83"/>
  <c r="A3650" i="83"/>
  <c r="A32" i="83"/>
  <c r="A1752" i="83"/>
  <c r="A2261" i="83"/>
  <c r="A1772" i="83"/>
  <c r="A613" i="83"/>
  <c r="A2870" i="83"/>
  <c r="A2871" i="83"/>
  <c r="A2252" i="83"/>
  <c r="A195" i="83"/>
  <c r="A527" i="83"/>
  <c r="A3431" i="83"/>
  <c r="A1439" i="83"/>
  <c r="A942" i="83"/>
  <c r="A3664" i="83"/>
  <c r="A1486" i="83"/>
  <c r="A1693" i="83"/>
  <c r="A1355" i="83"/>
  <c r="A1729" i="83"/>
  <c r="A1528" i="83"/>
  <c r="A2120" i="83"/>
  <c r="A2504" i="83"/>
  <c r="A2505" i="83"/>
  <c r="A1472" i="83"/>
  <c r="A2051" i="83"/>
  <c r="A2369" i="83"/>
  <c r="A1033" i="83"/>
  <c r="A3020" i="83"/>
  <c r="A2104" i="83"/>
  <c r="A1382" i="83"/>
  <c r="A2883" i="83"/>
  <c r="A2884" i="83"/>
  <c r="A3163" i="83"/>
  <c r="A2988" i="83"/>
  <c r="A3435" i="83"/>
  <c r="A3436" i="83"/>
  <c r="A1679" i="83"/>
  <c r="A541" i="83"/>
  <c r="A495" i="83"/>
  <c r="A496" i="83"/>
  <c r="A386" i="83"/>
  <c r="A2752" i="83"/>
  <c r="A2753" i="83"/>
  <c r="A387" i="83"/>
  <c r="A2875" i="83"/>
  <c r="A2976" i="83"/>
  <c r="A1284" i="83"/>
  <c r="A1828" i="83"/>
  <c r="A1856" i="83"/>
  <c r="A1581" i="83"/>
  <c r="A2710" i="83"/>
  <c r="A1694" i="83"/>
  <c r="A1695" i="83"/>
  <c r="A2715" i="83"/>
  <c r="A2542" i="83"/>
  <c r="A2016" i="83"/>
  <c r="A1487" i="83"/>
  <c r="A2017" i="83"/>
  <c r="A3256" i="83"/>
  <c r="A3099" i="83"/>
  <c r="A151" i="83"/>
  <c r="A2018" i="83"/>
  <c r="A2019" i="83"/>
  <c r="A2020" i="83"/>
  <c r="A2691" i="83"/>
  <c r="A733" i="83"/>
  <c r="A2741" i="83"/>
  <c r="A1969" i="83"/>
  <c r="A2134" i="83"/>
  <c r="A2744" i="83"/>
  <c r="A80" i="83"/>
  <c r="A3327" i="83"/>
  <c r="A3328" i="83"/>
  <c r="A1716" i="83"/>
  <c r="A133" i="83"/>
  <c r="A1124" i="83"/>
  <c r="A2506" i="83"/>
  <c r="A1379" i="83"/>
  <c r="A1299" i="83"/>
  <c r="A957" i="83"/>
  <c r="A3067" i="83"/>
  <c r="A3031" i="83"/>
  <c r="A2929" i="83"/>
  <c r="A1420" i="83"/>
  <c r="A1421" i="83"/>
  <c r="A2692" i="83"/>
  <c r="A1829" i="83"/>
  <c r="A1408" i="83"/>
  <c r="A2693" i="83"/>
  <c r="A126" i="83"/>
  <c r="A1422" i="83"/>
  <c r="A1423" i="83"/>
  <c r="A280" i="83"/>
  <c r="A1285" i="83"/>
  <c r="A3008" i="83"/>
  <c r="A497" i="83"/>
  <c r="A3524" i="83"/>
  <c r="A1680" i="83"/>
  <c r="A3377" i="83"/>
  <c r="A1304" i="83"/>
  <c r="A2694" i="83"/>
  <c r="A2861" i="83"/>
  <c r="A152" i="83"/>
  <c r="A2862" i="83"/>
  <c r="A2921" i="83"/>
  <c r="A1286" i="83"/>
  <c r="A2754" i="83"/>
  <c r="A2755" i="83"/>
  <c r="A3621" i="83"/>
  <c r="A2695" i="83"/>
  <c r="A1932" i="83"/>
  <c r="A498" i="83"/>
  <c r="A281" i="83"/>
  <c r="A2657" i="83"/>
  <c r="A2658" i="83"/>
  <c r="A1857" i="83"/>
  <c r="A2021" i="83"/>
  <c r="A282" i="83"/>
  <c r="A1858" i="83"/>
  <c r="A2022" i="83"/>
  <c r="A153" i="83"/>
  <c r="A3525" i="83"/>
  <c r="A1859" i="83"/>
  <c r="A1222" i="83"/>
  <c r="A3292" i="83"/>
  <c r="A2023" i="83"/>
  <c r="A1424" i="83"/>
  <c r="A2696" i="83"/>
  <c r="A2697" i="83"/>
  <c r="A2698" i="83"/>
  <c r="A542" i="83"/>
  <c r="A543" i="83"/>
  <c r="A3437" i="83"/>
  <c r="A3438" i="83"/>
  <c r="A2659" i="83"/>
  <c r="A2660" i="83"/>
  <c r="A1223" i="83"/>
  <c r="A1830" i="83"/>
  <c r="A2024" i="83"/>
  <c r="A1696" i="83"/>
  <c r="A499" i="83"/>
  <c r="A510" i="83"/>
  <c r="A1948" i="83"/>
  <c r="A154" i="83"/>
  <c r="A2977" i="83"/>
  <c r="A3665" i="83"/>
  <c r="A3563" i="83"/>
  <c r="A3237" i="83"/>
  <c r="A821" i="83"/>
  <c r="A822" i="83"/>
  <c r="A2088" i="83"/>
  <c r="A2661" i="83"/>
  <c r="A823" i="83"/>
  <c r="A2025" i="83"/>
  <c r="A1616" i="83"/>
  <c r="A659" i="83"/>
  <c r="A3373" i="83"/>
  <c r="A1224" i="83"/>
  <c r="A1831" i="83"/>
  <c r="A388" i="83"/>
  <c r="A26" i="83"/>
  <c r="A1529" i="83"/>
  <c r="A1488" i="83"/>
  <c r="A3173" i="83"/>
  <c r="A389" i="83"/>
  <c r="A1201" i="83"/>
  <c r="A1003" i="83"/>
  <c r="A3500" i="83"/>
  <c r="A1742" i="83"/>
  <c r="A1489" i="83"/>
  <c r="A1490" i="83"/>
  <c r="A2507" i="83"/>
  <c r="A2508" i="83"/>
  <c r="A943" i="83"/>
  <c r="A778" i="83"/>
  <c r="A779" i="83"/>
  <c r="A780" i="83"/>
  <c r="A3378" i="83"/>
  <c r="A3480" i="83"/>
  <c r="A2756" i="83"/>
  <c r="A2757" i="83"/>
  <c r="A3481" i="83"/>
  <c r="A3482" i="83"/>
  <c r="A3483" i="83"/>
  <c r="A2699" i="83"/>
  <c r="A357" i="83"/>
  <c r="A3257" i="83"/>
  <c r="A797" i="83"/>
  <c r="A2370" i="83"/>
  <c r="A944" i="83"/>
  <c r="A1775" i="83"/>
  <c r="A1888" i="83"/>
  <c r="A3568" i="83"/>
  <c r="A532" i="83"/>
  <c r="A2077" i="83"/>
  <c r="A1889" i="83"/>
  <c r="A1305" i="83"/>
  <c r="A945" i="83"/>
  <c r="A946" i="83"/>
  <c r="A3526" i="83"/>
  <c r="A1440" i="83"/>
  <c r="A1097" i="83"/>
  <c r="A1530" i="83"/>
  <c r="A103" i="83"/>
  <c r="A213" i="83"/>
  <c r="A406" i="83"/>
  <c r="A500" i="83"/>
  <c r="A748" i="83"/>
  <c r="A43" i="83"/>
  <c r="A109" i="83"/>
  <c r="A2002" i="83"/>
  <c r="A2509" i="83"/>
  <c r="A1681" i="83"/>
  <c r="A1399" i="83"/>
  <c r="A2151" i="83"/>
  <c r="A1697" i="83"/>
  <c r="A2510" i="83"/>
  <c r="A781" i="83"/>
  <c r="A782" i="83"/>
  <c r="A783" i="83"/>
  <c r="A409" i="83"/>
  <c r="A3473" i="83"/>
  <c r="A224" i="83"/>
  <c r="A1371" i="83"/>
  <c r="A648" i="83"/>
  <c r="A358" i="83"/>
  <c r="A1225" i="83"/>
  <c r="A3632" i="83"/>
  <c r="A1170" i="83"/>
  <c r="A1005" i="83"/>
  <c r="A501" i="83"/>
  <c r="A3379" i="83"/>
  <c r="A155" i="83"/>
  <c r="A2700" i="83"/>
  <c r="A156" i="83"/>
  <c r="A2026" i="83"/>
  <c r="A1832" i="83"/>
  <c r="A2662" i="83"/>
  <c r="A1698" i="83"/>
  <c r="A3501" i="83"/>
  <c r="A1699" i="83"/>
  <c r="A2701" i="83"/>
  <c r="A2702" i="83"/>
  <c r="A3214" i="83"/>
  <c r="A1929" i="83"/>
  <c r="A544" i="83"/>
  <c r="A3497" i="83"/>
  <c r="A1034" i="83"/>
  <c r="A734" i="83"/>
  <c r="A784" i="83"/>
  <c r="A3556" i="83"/>
  <c r="A1088" i="83"/>
  <c r="A359" i="83"/>
  <c r="A1874" i="83"/>
  <c r="A360" i="83"/>
  <c r="A361" i="83"/>
  <c r="A2793" i="83"/>
  <c r="A2863" i="83"/>
  <c r="A1491" i="83"/>
  <c r="A1617" i="83"/>
  <c r="A1425" i="83"/>
  <c r="A502" i="83"/>
  <c r="A1492" i="83"/>
  <c r="A362" i="83"/>
  <c r="A545" i="83"/>
  <c r="A3013" i="83"/>
  <c r="A503" i="83"/>
  <c r="A546" i="83"/>
  <c r="A1171" i="83"/>
  <c r="A1172" i="83"/>
  <c r="A3498" i="83"/>
  <c r="A947" i="83"/>
  <c r="A3499" i="83"/>
  <c r="A2758" i="83"/>
  <c r="A1372" i="83"/>
  <c r="A2511" i="83"/>
  <c r="A2703" i="83"/>
  <c r="A989" i="83"/>
  <c r="A3484" i="83"/>
  <c r="A3157" i="83"/>
  <c r="A1493" i="83"/>
  <c r="A2890" i="83"/>
  <c r="A3158" i="83"/>
  <c r="A2891" i="83"/>
  <c r="A1717" i="83"/>
  <c r="A2853" i="83"/>
  <c r="A2759" i="83"/>
  <c r="A948" i="83"/>
  <c r="A3527" i="83"/>
  <c r="A3528" i="83"/>
  <c r="A2864" i="83"/>
  <c r="A1426" i="83"/>
  <c r="A1759" i="83"/>
  <c r="A363" i="83"/>
  <c r="A364" i="83"/>
  <c r="A526" i="83"/>
  <c r="A157" i="83"/>
  <c r="A1933" i="83"/>
  <c r="A547" i="83"/>
  <c r="A365" i="83"/>
  <c r="A283" i="83"/>
  <c r="A1682" i="83"/>
  <c r="A2704" i="83"/>
  <c r="A1287" i="83"/>
  <c r="A2865" i="83"/>
  <c r="A2371" i="83"/>
  <c r="A366" i="83"/>
  <c r="A2078" i="83"/>
  <c r="A1833" i="83"/>
  <c r="A3485" i="83"/>
  <c r="A548" i="83"/>
  <c r="A3329" i="83"/>
  <c r="A3380" i="83"/>
  <c r="A320" i="83"/>
  <c r="A158" i="83"/>
  <c r="A3028" i="83"/>
  <c r="A3029" i="83"/>
  <c r="A2298" i="83"/>
  <c r="A3381" i="83"/>
  <c r="A1586" i="83"/>
  <c r="A2176" i="83"/>
  <c r="A3064" i="83"/>
  <c r="A825" i="83"/>
  <c r="A566" i="83"/>
  <c r="A824" i="83"/>
  <c r="A1193" i="83"/>
  <c r="A619" i="83"/>
  <c r="A2177" i="83"/>
  <c r="A563" i="83"/>
  <c r="A627" i="83"/>
  <c r="A632" i="83"/>
  <c r="A620" i="83"/>
  <c r="A621" i="83"/>
  <c r="A622" i="83"/>
  <c r="A631" i="83"/>
  <c r="A626" i="83"/>
  <c r="A629" i="83"/>
  <c r="A623" i="83"/>
  <c r="A624" i="83"/>
  <c r="A570" i="83"/>
  <c r="A569" i="83"/>
  <c r="A531" i="83"/>
  <c r="A635" i="83"/>
  <c r="A636" i="83"/>
  <c r="A3278" i="83"/>
  <c r="A625" i="83"/>
  <c r="A573" i="83"/>
  <c r="A628" i="83"/>
  <c r="A3166" i="83"/>
  <c r="A633" i="83"/>
  <c r="A634" i="83"/>
  <c r="A564" i="83"/>
  <c r="A3165" i="83"/>
  <c r="A567" i="83"/>
  <c r="A565" i="83"/>
  <c r="A568" i="83"/>
  <c r="A574" i="83"/>
  <c r="A630" i="83"/>
  <c r="A571" i="83"/>
  <c r="A1323" i="83"/>
  <c r="A1324" i="83"/>
  <c r="A1311" i="83"/>
  <c r="A1325" i="83"/>
  <c r="A1326" i="83"/>
  <c r="A1327" i="83"/>
  <c r="A1328" i="83"/>
  <c r="A1340" i="83"/>
  <c r="A1329" i="83"/>
  <c r="A2717" i="83"/>
  <c r="A1330" i="83"/>
  <c r="A1331" i="83"/>
  <c r="A1133" i="83"/>
  <c r="A1332" i="83"/>
  <c r="A1319" i="83"/>
  <c r="A1317" i="83"/>
  <c r="A1320" i="83"/>
  <c r="A1318" i="83"/>
  <c r="A1313" i="83"/>
  <c r="A1333" i="83"/>
  <c r="A1316" i="83"/>
  <c r="A1321" i="83"/>
  <c r="A2007" i="83"/>
  <c r="A2008" i="83"/>
  <c r="A2009" i="83"/>
  <c r="A1334" i="83"/>
  <c r="A1314" i="83"/>
  <c r="A1335" i="83"/>
  <c r="A2004" i="83"/>
  <c r="A1336" i="83"/>
  <c r="A1337" i="83"/>
  <c r="A1322" i="83"/>
  <c r="A1315" i="83"/>
  <c r="A1310" i="83"/>
  <c r="A1338" i="83"/>
  <c r="A1339" i="83"/>
  <c r="A1312" i="83"/>
  <c r="A196" i="83"/>
  <c r="A3652" i="83"/>
  <c r="A2102" i="83"/>
  <c r="A3005" i="83"/>
  <c r="A3267" i="83"/>
  <c r="A1163" i="83"/>
  <c r="A3266" i="83"/>
  <c r="A3268" i="83"/>
  <c r="A3270" i="83"/>
  <c r="A3271" i="83"/>
  <c r="A3272" i="83"/>
  <c r="A960" i="83"/>
  <c r="A995" i="83"/>
  <c r="A996" i="83"/>
  <c r="A1619" i="83"/>
  <c r="A806" i="83"/>
  <c r="A807" i="83"/>
  <c r="A808" i="83"/>
  <c r="A390" i="83"/>
  <c r="A578" i="83"/>
  <c r="A3391" i="83"/>
  <c r="A994" i="83"/>
  <c r="A1041" i="83"/>
  <c r="A3167" i="83"/>
  <c r="A47" i="83"/>
  <c r="A3633" i="83"/>
  <c r="A2379" i="83"/>
  <c r="A1037" i="83"/>
  <c r="A2266" i="83"/>
  <c r="A959" i="83"/>
  <c r="A2265" i="83"/>
  <c r="A2378" i="83"/>
  <c r="A3671" i="83"/>
  <c r="A3672" i="83"/>
  <c r="A3673" i="83"/>
  <c r="A3674" i="83"/>
  <c r="A3675" i="83"/>
  <c r="A3676" i="83"/>
  <c r="A3677" i="83"/>
  <c r="A3678" i="83"/>
  <c r="A3679" i="83"/>
  <c r="A3680" i="83"/>
  <c r="A3681" i="83"/>
  <c r="A3682" i="83"/>
  <c r="A3683" i="83"/>
  <c r="A3684" i="83"/>
  <c r="A3685" i="83"/>
  <c r="A3686" i="83"/>
  <c r="A3687" i="83"/>
  <c r="A3688" i="83"/>
  <c r="A3689" i="83"/>
  <c r="A3690" i="83"/>
  <c r="A3691" i="83"/>
  <c r="A3692" i="83"/>
  <c r="A3693" i="83"/>
  <c r="A3694" i="83"/>
  <c r="A3695" i="83"/>
  <c r="A3696" i="83"/>
  <c r="A3697" i="83"/>
  <c r="A3698" i="83"/>
  <c r="A3699" i="83"/>
  <c r="A3700" i="83"/>
  <c r="A3701" i="83"/>
  <c r="A3702" i="83"/>
  <c r="A3703" i="83"/>
  <c r="A3704" i="83"/>
  <c r="A3705" i="83"/>
  <c r="A3706" i="83"/>
  <c r="A3707" i="83"/>
  <c r="A3708" i="83"/>
  <c r="A3709" i="83"/>
  <c r="A3710" i="83"/>
  <c r="A3711" i="83"/>
  <c r="A3712" i="83"/>
  <c r="A3713" i="83"/>
  <c r="A3714" i="83"/>
  <c r="A3715" i="83"/>
  <c r="A3716" i="83"/>
  <c r="A3717" i="83"/>
  <c r="A3718" i="83"/>
  <c r="A3719" i="83"/>
  <c r="A3720" i="83"/>
  <c r="A3721" i="83"/>
  <c r="A3722" i="83"/>
  <c r="A3723" i="83"/>
  <c r="A3724" i="83"/>
  <c r="A3725" i="83"/>
  <c r="A3726" i="83"/>
  <c r="A3727" i="83"/>
  <c r="A3728" i="83"/>
  <c r="A3729" i="83"/>
  <c r="A3730" i="83"/>
  <c r="A3731" i="83"/>
  <c r="A3732" i="83"/>
  <c r="A3733" i="83"/>
  <c r="A3734" i="83"/>
  <c r="A3735" i="83"/>
  <c r="A3736" i="83"/>
  <c r="A3737" i="83"/>
  <c r="A3738" i="83"/>
  <c r="A3739" i="83"/>
  <c r="A3740" i="83"/>
  <c r="A3741" i="83"/>
  <c r="A3742" i="83"/>
  <c r="A3743" i="83"/>
  <c r="A3744" i="83"/>
  <c r="A3745" i="83"/>
  <c r="A3746" i="83"/>
  <c r="A3747" i="83"/>
  <c r="A3748" i="83"/>
  <c r="A3749" i="83"/>
  <c r="A3750" i="83"/>
  <c r="A3751" i="83"/>
  <c r="A3752" i="83"/>
  <c r="A3753" i="83"/>
  <c r="A3754" i="83"/>
  <c r="A3755" i="83"/>
  <c r="A3756" i="83"/>
  <c r="A3757" i="83"/>
  <c r="A3758" i="83"/>
  <c r="A3759" i="83"/>
  <c r="A3760" i="83"/>
  <c r="A3761" i="83"/>
  <c r="A3762" i="83"/>
  <c r="A3763" i="83"/>
  <c r="A3764" i="83"/>
  <c r="A3765" i="83"/>
  <c r="A3766" i="83"/>
  <c r="A3767" i="83"/>
  <c r="A1721" i="83"/>
  <c r="BM17" i="83"/>
  <c r="BM16" i="83"/>
  <c r="BM15" i="83"/>
  <c r="BM14" i="83"/>
  <c r="BM13" i="83"/>
  <c r="BM12" i="83"/>
  <c r="BM11" i="83"/>
  <c r="BM10" i="83"/>
  <c r="BM9" i="83"/>
  <c r="BM8" i="83"/>
  <c r="BM7" i="83"/>
  <c r="BM6" i="83"/>
  <c r="BM5" i="83"/>
  <c r="BM4" i="83"/>
  <c r="BM3" i="83"/>
  <c r="BM2" i="83"/>
  <c r="BL17" i="83"/>
  <c r="BL16" i="83"/>
  <c r="BL15" i="83"/>
  <c r="BL14" i="83"/>
  <c r="BL13" i="83"/>
  <c r="BL12" i="83"/>
  <c r="BL11" i="83"/>
  <c r="BL10" i="83"/>
  <c r="BL9" i="83"/>
  <c r="BL8" i="83"/>
  <c r="BL7" i="83"/>
  <c r="BL6" i="83"/>
  <c r="BL5" i="83"/>
  <c r="BL4" i="83"/>
  <c r="BL3" i="83"/>
  <c r="BL2" i="83"/>
  <c r="G2" i="59"/>
  <c r="BP2" i="83" l="1"/>
  <c r="D15" i="67" s="1"/>
  <c r="G203" i="59"/>
  <c r="G68" i="59"/>
  <c r="D14" i="67"/>
  <c r="G211" i="59"/>
  <c r="G61" i="59"/>
  <c r="G204" i="59"/>
  <c r="G212" i="59"/>
  <c r="G62" i="59"/>
  <c r="G197" i="59"/>
  <c r="G205" i="59"/>
  <c r="G213" i="59"/>
  <c r="G63" i="59"/>
  <c r="G198" i="59"/>
  <c r="G206" i="59"/>
  <c r="G214" i="59"/>
  <c r="G64" i="59"/>
  <c r="G199" i="59"/>
  <c r="G207" i="59"/>
  <c r="G215" i="59"/>
  <c r="G65" i="59"/>
  <c r="G200" i="59"/>
  <c r="G208" i="59"/>
  <c r="G216" i="59"/>
  <c r="G66" i="59"/>
  <c r="G201" i="59"/>
  <c r="G209" i="59"/>
  <c r="G59" i="59"/>
  <c r="G67" i="59"/>
  <c r="G202" i="59"/>
  <c r="G210" i="59"/>
  <c r="G60" i="59"/>
  <c r="J27" i="6" l="1"/>
  <c r="B16" i="82" l="1"/>
  <c r="B15" i="82"/>
  <c r="B14" i="82"/>
  <c r="B8" i="82"/>
  <c r="B7" i="82"/>
  <c r="B6" i="82"/>
  <c r="B5" i="82"/>
  <c r="B9" i="82" l="1"/>
  <c r="H9" i="40"/>
  <c r="B22" i="30"/>
  <c r="B14" i="31"/>
  <c r="C47" i="54" l="1"/>
  <c r="B47" i="54"/>
  <c r="A9" i="81"/>
  <c r="A6" i="81"/>
  <c r="B6" i="81" s="1"/>
  <c r="B14" i="81"/>
  <c r="B13" i="81"/>
  <c r="B8" i="81"/>
  <c r="B7" i="81"/>
  <c r="B5" i="81"/>
  <c r="B15" i="80"/>
  <c r="A9" i="80"/>
  <c r="B9" i="80" s="1"/>
  <c r="B16" i="80"/>
  <c r="B14" i="80"/>
  <c r="B10" i="80"/>
  <c r="B8" i="80"/>
  <c r="B7" i="80"/>
  <c r="B6" i="80"/>
  <c r="B5" i="80"/>
  <c r="B9" i="81" l="1"/>
  <c r="B21" i="71" l="1"/>
  <c r="B16" i="71"/>
  <c r="B15" i="71"/>
  <c r="B14" i="71"/>
  <c r="B13" i="71"/>
  <c r="B12" i="71"/>
  <c r="B11" i="71"/>
  <c r="B10" i="71"/>
  <c r="B20" i="71"/>
  <c r="B9" i="71"/>
  <c r="B8" i="71"/>
  <c r="B7" i="71"/>
  <c r="B6" i="71"/>
  <c r="B5" i="71"/>
  <c r="B10" i="69" l="1"/>
  <c r="B9" i="69"/>
  <c r="B8" i="69"/>
  <c r="B7" i="69"/>
  <c r="B6" i="69"/>
  <c r="B5" i="69"/>
  <c r="B4" i="69"/>
  <c r="B3" i="69"/>
  <c r="B2" i="69"/>
  <c r="H6" i="69" l="1"/>
  <c r="H5" i="69"/>
  <c r="E2" i="54"/>
  <c r="C4" i="84" l="1"/>
  <c r="C20" i="84" s="1"/>
  <c r="C4" i="85"/>
  <c r="C38" i="85" s="1"/>
  <c r="C4" i="6"/>
  <c r="C4" i="14"/>
  <c r="C4" i="22"/>
  <c r="C4" i="31"/>
  <c r="C4" i="47"/>
  <c r="C4" i="7"/>
  <c r="C4" i="15"/>
  <c r="C4" i="23"/>
  <c r="C4" i="30"/>
  <c r="C4" i="48"/>
  <c r="C4" i="8"/>
  <c r="C4" i="16"/>
  <c r="C4" i="24"/>
  <c r="C4" i="32"/>
  <c r="C4" i="49"/>
  <c r="C4" i="81"/>
  <c r="C12" i="81" s="1"/>
  <c r="C4" i="9"/>
  <c r="C4" i="17"/>
  <c r="C4" i="25"/>
  <c r="C4" i="33"/>
  <c r="C4" i="80"/>
  <c r="C13" i="80" s="1"/>
  <c r="C4" i="10"/>
  <c r="C4" i="18"/>
  <c r="C4" i="26"/>
  <c r="C4" i="40"/>
  <c r="C4" i="51"/>
  <c r="C4" i="71"/>
  <c r="C19" i="71" s="1"/>
  <c r="C4" i="44"/>
  <c r="C4" i="19"/>
  <c r="C4" i="27"/>
  <c r="C4" i="41"/>
  <c r="C4" i="52"/>
  <c r="C4" i="4"/>
  <c r="C4" i="11"/>
  <c r="C4" i="20"/>
  <c r="C4" i="28"/>
  <c r="C4" i="45"/>
  <c r="C4" i="53"/>
  <c r="C4" i="42"/>
  <c r="C4" i="13"/>
  <c r="C4" i="21"/>
  <c r="C4" i="29"/>
  <c r="C4" i="46"/>
  <c r="C4" i="82"/>
  <c r="C13" i="82" s="1"/>
  <c r="H8" i="80"/>
  <c r="H9" i="81"/>
  <c r="H15" i="80"/>
  <c r="D9" i="69"/>
  <c r="F9" i="69" s="1"/>
  <c r="H12" i="71"/>
  <c r="H8" i="82"/>
  <c r="C8" i="82"/>
  <c r="G7" i="82"/>
  <c r="E6" i="82"/>
  <c r="D5" i="82"/>
  <c r="G8" i="81"/>
  <c r="C9" i="81"/>
  <c r="G13" i="81"/>
  <c r="D7" i="81"/>
  <c r="E10" i="80"/>
  <c r="E16" i="80"/>
  <c r="D16" i="82"/>
  <c r="D14" i="82"/>
  <c r="E21" i="71"/>
  <c r="E13" i="71"/>
  <c r="C12" i="71"/>
  <c r="G11" i="71"/>
  <c r="D10" i="71"/>
  <c r="F7" i="71"/>
  <c r="D9" i="82"/>
  <c r="E2073" i="55"/>
  <c r="J1" i="54"/>
  <c r="H9" i="80"/>
  <c r="G9" i="80"/>
  <c r="F9" i="80"/>
  <c r="E9" i="80"/>
  <c r="D9" i="80"/>
  <c r="C9" i="80"/>
  <c r="G8" i="80"/>
  <c r="F8" i="80"/>
  <c r="E8" i="80"/>
  <c r="D8" i="80"/>
  <c r="C8" i="80"/>
  <c r="H7" i="80"/>
  <c r="G7" i="80"/>
  <c r="F7" i="80"/>
  <c r="E7" i="80"/>
  <c r="D7" i="80"/>
  <c r="C7" i="80"/>
  <c r="H6" i="80"/>
  <c r="G6" i="80"/>
  <c r="F6" i="80"/>
  <c r="E6" i="80"/>
  <c r="D6" i="80"/>
  <c r="C6" i="80"/>
  <c r="H5" i="80"/>
  <c r="G5" i="80"/>
  <c r="F5" i="80"/>
  <c r="E5" i="80"/>
  <c r="D5" i="80"/>
  <c r="C5" i="80"/>
  <c r="H8" i="81"/>
  <c r="F8" i="81"/>
  <c r="E8" i="81"/>
  <c r="D8" i="81"/>
  <c r="C8" i="81"/>
  <c r="G9" i="81"/>
  <c r="F9" i="81"/>
  <c r="E9" i="81"/>
  <c r="D9" i="81"/>
  <c r="H14" i="81"/>
  <c r="G14" i="81"/>
  <c r="F14" i="81"/>
  <c r="E14" i="81"/>
  <c r="D14" i="81"/>
  <c r="C14" i="81"/>
  <c r="H13" i="81"/>
  <c r="F13" i="81"/>
  <c r="E13" i="81"/>
  <c r="D13" i="81"/>
  <c r="C13" i="81"/>
  <c r="H7" i="81"/>
  <c r="G7" i="81"/>
  <c r="F7" i="81"/>
  <c r="E7" i="81"/>
  <c r="C7" i="81"/>
  <c r="H6" i="81"/>
  <c r="G6" i="81"/>
  <c r="F6" i="81"/>
  <c r="E6" i="81"/>
  <c r="D6" i="81"/>
  <c r="C6" i="81"/>
  <c r="H5" i="81"/>
  <c r="G5" i="81"/>
  <c r="F5" i="81"/>
  <c r="E5" i="81"/>
  <c r="D5" i="81"/>
  <c r="C5" i="81"/>
  <c r="H10" i="80"/>
  <c r="G10" i="80"/>
  <c r="F10" i="80"/>
  <c r="D10" i="80"/>
  <c r="C10" i="80"/>
  <c r="H16" i="80"/>
  <c r="G16" i="80"/>
  <c r="F16" i="80"/>
  <c r="D16" i="80"/>
  <c r="C16" i="80"/>
  <c r="G15" i="80"/>
  <c r="F15" i="80"/>
  <c r="E15" i="80"/>
  <c r="D15" i="80"/>
  <c r="H16" i="82"/>
  <c r="G16" i="82"/>
  <c r="F16" i="82"/>
  <c r="E16" i="82"/>
  <c r="C16" i="82"/>
  <c r="H15" i="82"/>
  <c r="G15" i="82"/>
  <c r="F15" i="82"/>
  <c r="E15" i="82"/>
  <c r="D15" i="82"/>
  <c r="C15" i="82"/>
  <c r="H14" i="82"/>
  <c r="G14" i="82"/>
  <c r="F14" i="82"/>
  <c r="E14" i="82"/>
  <c r="C14" i="82"/>
  <c r="H14" i="80"/>
  <c r="G14" i="80"/>
  <c r="F14" i="80"/>
  <c r="E14" i="80"/>
  <c r="D14" i="80"/>
  <c r="C14" i="80"/>
  <c r="D10" i="69"/>
  <c r="F10" i="69" s="1"/>
  <c r="I10" i="69" s="1"/>
  <c r="H16" i="71"/>
  <c r="G16" i="71"/>
  <c r="F16" i="71"/>
  <c r="E16" i="71"/>
  <c r="D16" i="71"/>
  <c r="C16" i="71"/>
  <c r="H21" i="71"/>
  <c r="G21" i="71"/>
  <c r="F21" i="71"/>
  <c r="D21" i="71"/>
  <c r="C21" i="71"/>
  <c r="H15" i="71"/>
  <c r="G15" i="71"/>
  <c r="F15" i="71"/>
  <c r="E15" i="71"/>
  <c r="D15" i="71"/>
  <c r="C15" i="71"/>
  <c r="H14" i="71"/>
  <c r="G14" i="71"/>
  <c r="F14" i="71"/>
  <c r="E14" i="71"/>
  <c r="D14" i="71"/>
  <c r="C14" i="71"/>
  <c r="H13" i="71"/>
  <c r="G13" i="71"/>
  <c r="F13" i="71"/>
  <c r="D13" i="71"/>
  <c r="C13" i="71"/>
  <c r="G12" i="71"/>
  <c r="F12" i="71"/>
  <c r="E12" i="71"/>
  <c r="D12" i="71"/>
  <c r="H11" i="71"/>
  <c r="F11" i="71"/>
  <c r="E11" i="71"/>
  <c r="D11" i="71"/>
  <c r="C11" i="71"/>
  <c r="H10" i="71"/>
  <c r="G10" i="71"/>
  <c r="F10" i="71"/>
  <c r="E10" i="71"/>
  <c r="C10" i="71"/>
  <c r="H9" i="71"/>
  <c r="G9" i="71"/>
  <c r="F9" i="71"/>
  <c r="E9" i="71"/>
  <c r="D9" i="71"/>
  <c r="C9" i="71"/>
  <c r="H8" i="71"/>
  <c r="G8" i="71"/>
  <c r="F8" i="71"/>
  <c r="E8" i="71"/>
  <c r="D8" i="71"/>
  <c r="C8" i="71"/>
  <c r="H7" i="71"/>
  <c r="G7" i="71"/>
  <c r="E7" i="71"/>
  <c r="D7" i="71"/>
  <c r="C7" i="71"/>
  <c r="H6" i="71"/>
  <c r="G6" i="71"/>
  <c r="F6" i="71"/>
  <c r="E6" i="71"/>
  <c r="D6" i="71"/>
  <c r="C6" i="71"/>
  <c r="H5" i="71"/>
  <c r="G5" i="71"/>
  <c r="F5" i="71"/>
  <c r="E5" i="71"/>
  <c r="D5" i="71"/>
  <c r="C5" i="71"/>
  <c r="D7" i="69"/>
  <c r="G7" i="69" s="1"/>
  <c r="H9" i="82"/>
  <c r="G9" i="82"/>
  <c r="F9" i="82"/>
  <c r="E9" i="82"/>
  <c r="C9" i="82"/>
  <c r="D6" i="69"/>
  <c r="F6" i="69" s="1"/>
  <c r="I6" i="69" s="1"/>
  <c r="G8" i="82"/>
  <c r="F8" i="82"/>
  <c r="E8" i="82"/>
  <c r="D8" i="82"/>
  <c r="F7" i="82"/>
  <c r="E7" i="82"/>
  <c r="D7" i="82"/>
  <c r="C7" i="82"/>
  <c r="G6" i="82"/>
  <c r="F6" i="82"/>
  <c r="D6" i="82"/>
  <c r="C6" i="82"/>
  <c r="G5" i="82"/>
  <c r="F5" i="82"/>
  <c r="E5" i="82"/>
  <c r="C5" i="82"/>
  <c r="H17" i="82" l="1"/>
  <c r="E17" i="82"/>
  <c r="E11" i="82"/>
  <c r="C17" i="82"/>
  <c r="F11" i="82"/>
  <c r="D11" i="82"/>
  <c r="G11" i="82"/>
  <c r="D3" i="69"/>
  <c r="F3" i="69" s="1"/>
  <c r="G3" i="69" s="1"/>
  <c r="H3" i="69" s="1"/>
  <c r="H5" i="82"/>
  <c r="D4" i="69"/>
  <c r="F4" i="69" s="1"/>
  <c r="G4" i="69" s="1"/>
  <c r="H4" i="69" s="1"/>
  <c r="H6" i="82"/>
  <c r="D5" i="69"/>
  <c r="F5" i="69" s="1"/>
  <c r="I5" i="69" s="1"/>
  <c r="H7" i="82"/>
  <c r="F17" i="82"/>
  <c r="C11" i="82"/>
  <c r="G17" i="82"/>
  <c r="D17" i="82"/>
  <c r="C20" i="71"/>
  <c r="C22" i="71" s="1"/>
  <c r="C14" i="31"/>
  <c r="C15" i="31" s="1"/>
  <c r="C22" i="30"/>
  <c r="C23" i="30" s="1"/>
  <c r="D20" i="71"/>
  <c r="D22" i="71" s="1"/>
  <c r="D22" i="30"/>
  <c r="D23" i="30" s="1"/>
  <c r="D14" i="31"/>
  <c r="D15" i="31" s="1"/>
  <c r="H14" i="31"/>
  <c r="H15" i="31" s="1"/>
  <c r="H22" i="30"/>
  <c r="H23" i="30" s="1"/>
  <c r="E20" i="71"/>
  <c r="E22" i="71" s="1"/>
  <c r="E22" i="30"/>
  <c r="E23" i="30" s="1"/>
  <c r="E14" i="31"/>
  <c r="E15" i="31" s="1"/>
  <c r="F20" i="71"/>
  <c r="F22" i="71" s="1"/>
  <c r="F14" i="31"/>
  <c r="F15" i="31" s="1"/>
  <c r="F22" i="30"/>
  <c r="F23" i="30" s="1"/>
  <c r="G20" i="71"/>
  <c r="G22" i="71" s="1"/>
  <c r="G22" i="30"/>
  <c r="G23" i="30" s="1"/>
  <c r="G14" i="31"/>
  <c r="G15" i="31" s="1"/>
  <c r="E15" i="81"/>
  <c r="F15" i="81"/>
  <c r="D17" i="80"/>
  <c r="D8" i="69"/>
  <c r="F8" i="69" s="1"/>
  <c r="I8" i="69" s="1"/>
  <c r="G17" i="80"/>
  <c r="C15" i="81"/>
  <c r="D15" i="81"/>
  <c r="G15" i="81"/>
  <c r="C11" i="80"/>
  <c r="G9" i="69"/>
  <c r="H9" i="69" s="1"/>
  <c r="C10" i="81"/>
  <c r="D11" i="80"/>
  <c r="E17" i="80"/>
  <c r="D10" i="81"/>
  <c r="H15" i="81"/>
  <c r="E11" i="80"/>
  <c r="H10" i="81"/>
  <c r="F17" i="80"/>
  <c r="F10" i="81"/>
  <c r="E10" i="81"/>
  <c r="F11" i="80"/>
  <c r="G11" i="80"/>
  <c r="H11" i="80"/>
  <c r="H17" i="80"/>
  <c r="G10" i="81"/>
  <c r="F7" i="69"/>
  <c r="G17" i="71"/>
  <c r="F17" i="71"/>
  <c r="D2" i="69"/>
  <c r="F2" i="69" s="1"/>
  <c r="I2" i="69" s="1"/>
  <c r="H20" i="71"/>
  <c r="H22" i="71" s="1"/>
  <c r="H17" i="71"/>
  <c r="C17" i="71"/>
  <c r="D17" i="71"/>
  <c r="E17" i="71"/>
  <c r="I12" i="69"/>
  <c r="C15" i="80"/>
  <c r="C17" i="80" s="1"/>
  <c r="C2088" i="58"/>
  <c r="C2087" i="58"/>
  <c r="C2086" i="58"/>
  <c r="C2085" i="58"/>
  <c r="C2084" i="58"/>
  <c r="C2083" i="58"/>
  <c r="C2082" i="58"/>
  <c r="C2081" i="58"/>
  <c r="C2080" i="58"/>
  <c r="C2079" i="58"/>
  <c r="C2078" i="58"/>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4" i="60" s="1"/>
  <c r="F24" i="60" s="1"/>
  <c r="C1098" i="58"/>
  <c r="C1097" i="58"/>
  <c r="E23" i="60" s="1"/>
  <c r="F23" i="60" s="1"/>
  <c r="C1096" i="58"/>
  <c r="E22" i="60" s="1"/>
  <c r="C1095" i="58"/>
  <c r="E21" i="60" s="1"/>
  <c r="C1094" i="58"/>
  <c r="E20" i="60" s="1"/>
  <c r="F20" i="60" s="1"/>
  <c r="C1093" i="58"/>
  <c r="E19" i="60" s="1"/>
  <c r="F19" i="60" s="1"/>
  <c r="C1092" i="58"/>
  <c r="E18" i="60" s="1"/>
  <c r="C1091" i="58"/>
  <c r="E17" i="60" s="1"/>
  <c r="C1090" i="58"/>
  <c r="E16" i="60" s="1"/>
  <c r="F16" i="60" s="1"/>
  <c r="C1089" i="58"/>
  <c r="C1088" i="58"/>
  <c r="E15" i="60" s="1"/>
  <c r="F15" i="60" s="1"/>
  <c r="C1087" i="58"/>
  <c r="E14" i="60" s="1"/>
  <c r="C1086" i="58"/>
  <c r="E13" i="60" s="1"/>
  <c r="C1085" i="58"/>
  <c r="E12" i="60" s="1"/>
  <c r="F12" i="60" s="1"/>
  <c r="C1084" i="58"/>
  <c r="E11" i="60" s="1"/>
  <c r="F11" i="60" s="1"/>
  <c r="C1083" i="58"/>
  <c r="E10" i="60" s="1"/>
  <c r="C1082" i="58"/>
  <c r="E9" i="60" s="1"/>
  <c r="C1081" i="58"/>
  <c r="E8" i="60" s="1"/>
  <c r="F8" i="60" s="1"/>
  <c r="C1080" i="58"/>
  <c r="C1079" i="58"/>
  <c r="E7" i="60" s="1"/>
  <c r="F7" i="60" s="1"/>
  <c r="C1078" i="58"/>
  <c r="E6" i="60" s="1"/>
  <c r="C1077" i="58"/>
  <c r="E5" i="60" s="1"/>
  <c r="C1076" i="58"/>
  <c r="C1075" i="58"/>
  <c r="E4" i="60" s="1"/>
  <c r="F4" i="60" s="1"/>
  <c r="C1074" i="58"/>
  <c r="E3" i="60" s="1"/>
  <c r="F3" i="60" s="1"/>
  <c r="C1073" i="58"/>
  <c r="C1072" i="58"/>
  <c r="C1071" i="58"/>
  <c r="C1070" i="58"/>
  <c r="C1069" i="58"/>
  <c r="C17"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8" i="60" s="1"/>
  <c r="C728" i="58"/>
  <c r="F543" i="59" s="1"/>
  <c r="G543" i="59" s="1"/>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F529" i="59" s="1"/>
  <c r="G529" i="59" s="1"/>
  <c r="C710" i="58"/>
  <c r="F528" i="59" s="1"/>
  <c r="G528" i="59" s="1"/>
  <c r="C709" i="58"/>
  <c r="F527" i="59" s="1"/>
  <c r="G527" i="59" s="1"/>
  <c r="C708" i="58"/>
  <c r="E57" i="60" s="1"/>
  <c r="C707" i="58"/>
  <c r="F526" i="59" s="1"/>
  <c r="G526" i="59" s="1"/>
  <c r="C706" i="58"/>
  <c r="F525" i="59" s="1"/>
  <c r="G525" i="59" s="1"/>
  <c r="C705" i="58"/>
  <c r="F524" i="59" s="1"/>
  <c r="G524" i="59" s="1"/>
  <c r="C704" i="58"/>
  <c r="C703" i="58"/>
  <c r="F523" i="59" s="1"/>
  <c r="G523" i="59" s="1"/>
  <c r="C702" i="58"/>
  <c r="F522" i="59" s="1"/>
  <c r="G522" i="59" s="1"/>
  <c r="C701" i="58"/>
  <c r="F521" i="59" s="1"/>
  <c r="G521" i="59" s="1"/>
  <c r="C700" i="58"/>
  <c r="C699" i="58"/>
  <c r="F520" i="59" s="1"/>
  <c r="G520" i="59" s="1"/>
  <c r="C698" i="58"/>
  <c r="F519" i="59" s="1"/>
  <c r="G519" i="59" s="1"/>
  <c r="C697" i="58"/>
  <c r="F518" i="59" s="1"/>
  <c r="G518" i="59" s="1"/>
  <c r="C696" i="58"/>
  <c r="F517" i="59" s="1"/>
  <c r="G517" i="59" s="1"/>
  <c r="C695" i="58"/>
  <c r="F516" i="59" s="1"/>
  <c r="G516" i="59" s="1"/>
  <c r="C694" i="58"/>
  <c r="C693" i="58"/>
  <c r="F515" i="59" s="1"/>
  <c r="G515" i="59" s="1"/>
  <c r="C692" i="58"/>
  <c r="F514" i="59" s="1"/>
  <c r="G514" i="59" s="1"/>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F484" i="59" s="1"/>
  <c r="G484" i="59" s="1"/>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F473" i="59" s="1"/>
  <c r="G473" i="59" s="1"/>
  <c r="C647" i="58"/>
  <c r="F472" i="59" s="1"/>
  <c r="G472" i="59" s="1"/>
  <c r="C646" i="58"/>
  <c r="F471" i="59" s="1"/>
  <c r="G471" i="59" s="1"/>
  <c r="C645" i="58"/>
  <c r="F470" i="59" s="1"/>
  <c r="G470" i="59" s="1"/>
  <c r="C644" i="58"/>
  <c r="F469" i="59" s="1"/>
  <c r="G469" i="59" s="1"/>
  <c r="C643" i="58"/>
  <c r="C642" i="58"/>
  <c r="F468" i="59" s="1"/>
  <c r="G468" i="59" s="1"/>
  <c r="C641" i="58"/>
  <c r="F467" i="59" s="1"/>
  <c r="G467" i="59" s="1"/>
  <c r="C640" i="58"/>
  <c r="F466" i="59" s="1"/>
  <c r="G466" i="59" s="1"/>
  <c r="C639" i="58"/>
  <c r="F465" i="59" s="1"/>
  <c r="G465" i="59" s="1"/>
  <c r="C638" i="58"/>
  <c r="F464" i="59" s="1"/>
  <c r="G464" i="59" s="1"/>
  <c r="C637" i="58"/>
  <c r="C636" i="58"/>
  <c r="F463" i="59" s="1"/>
  <c r="G463" i="59" s="1"/>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F453" i="59" s="1"/>
  <c r="G453" i="59" s="1"/>
  <c r="C624" i="58"/>
  <c r="F452" i="59" s="1"/>
  <c r="G452" i="59" s="1"/>
  <c r="C623" i="58"/>
  <c r="F451" i="59" s="1"/>
  <c r="G451" i="59" s="1"/>
  <c r="C622" i="58"/>
  <c r="F450" i="59" s="1"/>
  <c r="G450" i="59" s="1"/>
  <c r="C621" i="58"/>
  <c r="C620" i="58"/>
  <c r="F449" i="59" s="1"/>
  <c r="G449" i="59" s="1"/>
  <c r="C619" i="58"/>
  <c r="F448" i="59" s="1"/>
  <c r="G448" i="59" s="1"/>
  <c r="C618" i="58"/>
  <c r="F447" i="59" s="1"/>
  <c r="G447" i="59" s="1"/>
  <c r="C617" i="58"/>
  <c r="F446" i="59" s="1"/>
  <c r="G446" i="59" s="1"/>
  <c r="C616" i="58"/>
  <c r="C615" i="58"/>
  <c r="F445" i="59" s="1"/>
  <c r="G445" i="59" s="1"/>
  <c r="C614" i="58"/>
  <c r="F444" i="59" s="1"/>
  <c r="G444" i="59" s="1"/>
  <c r="C613" i="58"/>
  <c r="F443" i="59" s="1"/>
  <c r="G443" i="59" s="1"/>
  <c r="C612" i="58"/>
  <c r="F442" i="59" s="1"/>
  <c r="G442" i="59" s="1"/>
  <c r="C611" i="58"/>
  <c r="F441" i="59" s="1"/>
  <c r="G441" i="59" s="1"/>
  <c r="C610" i="58"/>
  <c r="C609" i="58"/>
  <c r="F440" i="59" s="1"/>
  <c r="G440" i="59" s="1"/>
  <c r="C608" i="58"/>
  <c r="F439" i="59" s="1"/>
  <c r="G439" i="59" s="1"/>
  <c r="C607" i="58"/>
  <c r="F438" i="59" s="1"/>
  <c r="G438" i="59" s="1"/>
  <c r="C606" i="58"/>
  <c r="F437" i="59" s="1"/>
  <c r="G437" i="59" s="1"/>
  <c r="C605" i="58"/>
  <c r="F436" i="59" s="1"/>
  <c r="G436" i="59" s="1"/>
  <c r="C604" i="58"/>
  <c r="C603" i="58"/>
  <c r="F435" i="59" s="1"/>
  <c r="G435" i="59" s="1"/>
  <c r="C602" i="58"/>
  <c r="F434" i="59" s="1"/>
  <c r="G434" i="59" s="1"/>
  <c r="C601" i="58"/>
  <c r="F433" i="59" s="1"/>
  <c r="G433" i="59" s="1"/>
  <c r="C600" i="58"/>
  <c r="F432" i="59" s="1"/>
  <c r="G432" i="59" s="1"/>
  <c r="C599" i="58"/>
  <c r="F431" i="59" s="1"/>
  <c r="G431" i="59" s="1"/>
  <c r="C598" i="58"/>
  <c r="C597" i="58"/>
  <c r="F430" i="59" s="1"/>
  <c r="G430" i="59" s="1"/>
  <c r="C596" i="58"/>
  <c r="F429" i="59" s="1"/>
  <c r="G429" i="59" s="1"/>
  <c r="C595" i="58"/>
  <c r="F428" i="59" s="1"/>
  <c r="G428" i="59" s="1"/>
  <c r="C594" i="58"/>
  <c r="F427" i="59" s="1"/>
  <c r="G427" i="59" s="1"/>
  <c r="C593" i="58"/>
  <c r="F426" i="59" s="1"/>
  <c r="G426" i="59" s="1"/>
  <c r="C592" i="58"/>
  <c r="C591" i="58"/>
  <c r="F425" i="59" s="1"/>
  <c r="G425" i="59" s="1"/>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F410" i="59" s="1"/>
  <c r="G410" i="59" s="1"/>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6"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C315" i="58"/>
  <c r="F210" i="59" s="1"/>
  <c r="C314" i="58"/>
  <c r="F209" i="59" s="1"/>
  <c r="C313" i="58"/>
  <c r="F208" i="59" s="1"/>
  <c r="C312" i="58"/>
  <c r="F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F179" i="59" s="1"/>
  <c r="G179" i="59" s="1"/>
  <c r="C250" i="58"/>
  <c r="F178" i="59" s="1"/>
  <c r="G178" i="59" s="1"/>
  <c r="C249" i="58"/>
  <c r="F177" i="59" s="1"/>
  <c r="G177" i="59" s="1"/>
  <c r="C248" i="58"/>
  <c r="F176" i="59" s="1"/>
  <c r="C247" i="58"/>
  <c r="C246" i="58"/>
  <c r="F175" i="59" s="1"/>
  <c r="G175" i="59" s="1"/>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F167" i="59" s="1"/>
  <c r="G167" i="59" s="1"/>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F157" i="59" s="1"/>
  <c r="G157" i="59" s="1"/>
  <c r="C224" i="58"/>
  <c r="F156" i="59" s="1"/>
  <c r="C223" i="58"/>
  <c r="F155" i="59" s="1"/>
  <c r="G155" i="59" s="1"/>
  <c r="C222" i="58"/>
  <c r="F154" i="59" s="1"/>
  <c r="G154" i="59" s="1"/>
  <c r="C221" i="58"/>
  <c r="F153" i="59" s="1"/>
  <c r="G153" i="59" s="1"/>
  <c r="C220" i="58"/>
  <c r="F152" i="59" s="1"/>
  <c r="C219" i="58"/>
  <c r="F151" i="59" s="1"/>
  <c r="G151" i="59" s="1"/>
  <c r="C218" i="58"/>
  <c r="F150" i="59" s="1"/>
  <c r="G150" i="59" s="1"/>
  <c r="C217" i="58"/>
  <c r="C216" i="58"/>
  <c r="F149" i="59" s="1"/>
  <c r="G149" i="59" s="1"/>
  <c r="C215" i="58"/>
  <c r="F148" i="59" s="1"/>
  <c r="C214" i="58"/>
  <c r="F147" i="59" s="1"/>
  <c r="G147" i="59" s="1"/>
  <c r="C213" i="58"/>
  <c r="F146" i="59" s="1"/>
  <c r="G146" i="59" s="1"/>
  <c r="C212" i="58"/>
  <c r="F145" i="59" s="1"/>
  <c r="G145" i="59" s="1"/>
  <c r="C211" i="58"/>
  <c r="F144" i="59" s="1"/>
  <c r="C210" i="58"/>
  <c r="F143" i="59" s="1"/>
  <c r="G143" i="59" s="1"/>
  <c r="C209" i="58"/>
  <c r="F142" i="59" s="1"/>
  <c r="G142" i="59" s="1"/>
  <c r="C208" i="58"/>
  <c r="F141" i="59" s="1"/>
  <c r="G141" i="59" s="1"/>
  <c r="C207" i="58"/>
  <c r="F140" i="59" s="1"/>
  <c r="C206" i="58"/>
  <c r="C205" i="58"/>
  <c r="F139" i="59" s="1"/>
  <c r="G139" i="59" s="1"/>
  <c r="C204" i="58"/>
  <c r="F138" i="59" s="1"/>
  <c r="G138" i="59" s="1"/>
  <c r="C203" i="58"/>
  <c r="F137" i="59" s="1"/>
  <c r="G137" i="59" s="1"/>
  <c r="C202" i="58"/>
  <c r="F136" i="59" s="1"/>
  <c r="C201" i="58"/>
  <c r="F135" i="59" s="1"/>
  <c r="G135" i="59" s="1"/>
  <c r="C200" i="58"/>
  <c r="F134" i="59" s="1"/>
  <c r="G134" i="59" s="1"/>
  <c r="C199" i="58"/>
  <c r="F133" i="59" s="1"/>
  <c r="G133" i="59" s="1"/>
  <c r="C198" i="58"/>
  <c r="F132" i="59" s="1"/>
  <c r="C197" i="58"/>
  <c r="F131" i="59" s="1"/>
  <c r="G131" i="59" s="1"/>
  <c r="C196" i="58"/>
  <c r="F130" i="59" s="1"/>
  <c r="G130" i="59" s="1"/>
  <c r="C195" i="58"/>
  <c r="C194" i="58"/>
  <c r="E56" i="60" s="1"/>
  <c r="C193" i="58"/>
  <c r="F128" i="59" s="1"/>
  <c r="C192" i="58"/>
  <c r="E55" i="60" s="1"/>
  <c r="F55" i="60" s="1"/>
  <c r="C191" i="58"/>
  <c r="E54" i="60" s="1"/>
  <c r="C190" i="58"/>
  <c r="E53" i="60" s="1"/>
  <c r="C189" i="58"/>
  <c r="E52" i="60" s="1"/>
  <c r="C188" i="58"/>
  <c r="C187" i="58"/>
  <c r="F123" i="59" s="1"/>
  <c r="G123" i="59" s="1"/>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1" i="60" s="1"/>
  <c r="F51" i="60" s="1"/>
  <c r="C173" i="58"/>
  <c r="F119" i="59" s="1"/>
  <c r="G119" i="59" s="1"/>
  <c r="C172" i="58"/>
  <c r="E49" i="60" s="1"/>
  <c r="C171" i="58"/>
  <c r="C170" i="58"/>
  <c r="F117" i="59" s="1"/>
  <c r="G117" i="59" s="1"/>
  <c r="C169" i="58"/>
  <c r="F116" i="59" s="1"/>
  <c r="C168" i="58"/>
  <c r="F115" i="59" s="1"/>
  <c r="G115" i="59" s="1"/>
  <c r="C167" i="58"/>
  <c r="F46" i="59" s="1"/>
  <c r="C166" i="58"/>
  <c r="F114" i="59" s="1"/>
  <c r="G114" i="59" s="1"/>
  <c r="C165" i="58"/>
  <c r="F45" i="59" s="1"/>
  <c r="G45" i="59" s="1"/>
  <c r="C164" i="58"/>
  <c r="F44" i="59" s="1"/>
  <c r="C163" i="58"/>
  <c r="F113" i="59" s="1"/>
  <c r="G113" i="59" s="1"/>
  <c r="C162" i="58"/>
  <c r="E48"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E47" i="60" s="1"/>
  <c r="C149" i="58"/>
  <c r="E46" i="60" s="1"/>
  <c r="C148" i="58"/>
  <c r="F110" i="59" s="1"/>
  <c r="G110" i="59" s="1"/>
  <c r="C147" i="58"/>
  <c r="E44" i="60" s="1"/>
  <c r="F44" i="60" s="1"/>
  <c r="C146" i="58"/>
  <c r="E43" i="60" s="1"/>
  <c r="C145" i="58"/>
  <c r="C144" i="58"/>
  <c r="F107" i="59" s="1"/>
  <c r="G107" i="59" s="1"/>
  <c r="C143" i="58"/>
  <c r="E41" i="60" s="1"/>
  <c r="F41" i="60" s="1"/>
  <c r="C142" i="58"/>
  <c r="E40" i="60" s="1"/>
  <c r="F40" i="60" s="1"/>
  <c r="C141" i="58"/>
  <c r="E39" i="60" s="1"/>
  <c r="C140" i="58"/>
  <c r="E38" i="60" s="1"/>
  <c r="C139" i="58"/>
  <c r="C138" i="58"/>
  <c r="E37" i="60" s="1"/>
  <c r="F37" i="60" s="1"/>
  <c r="C137" i="58"/>
  <c r="E36" i="60" s="1"/>
  <c r="F36" i="60" s="1"/>
  <c r="C136" i="58"/>
  <c r="E35" i="60" s="1"/>
  <c r="C135" i="58"/>
  <c r="E34" i="60" s="1"/>
  <c r="C134" i="58"/>
  <c r="C133" i="58"/>
  <c r="E33" i="60" s="1"/>
  <c r="F33" i="60" s="1"/>
  <c r="C132" i="58"/>
  <c r="F97" i="59" s="1"/>
  <c r="G97" i="59" s="1"/>
  <c r="C131" i="58"/>
  <c r="E31" i="60" s="1"/>
  <c r="C130" i="58"/>
  <c r="E30" i="60" s="1"/>
  <c r="C129" i="58"/>
  <c r="C128" i="58"/>
  <c r="E29" i="60" s="1"/>
  <c r="F29" i="60" s="1"/>
  <c r="C127" i="58"/>
  <c r="E28" i="60" s="1"/>
  <c r="F28" i="60" s="1"/>
  <c r="C126" i="58"/>
  <c r="E27" i="60" s="1"/>
  <c r="C125" i="58"/>
  <c r="E26"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F61" i="60"/>
  <c r="F571" i="59"/>
  <c r="G571" i="59" s="1"/>
  <c r="H2073" i="55"/>
  <c r="G2073" i="55"/>
  <c r="F2073" i="55"/>
  <c r="H2070" i="55"/>
  <c r="G2070" i="55"/>
  <c r="F2070" i="55"/>
  <c r="E2070" i="55"/>
  <c r="H2069" i="55"/>
  <c r="G2069" i="55"/>
  <c r="F2069" i="55"/>
  <c r="E2069" i="55"/>
  <c r="H2068" i="55"/>
  <c r="G2068" i="55"/>
  <c r="F2068" i="55"/>
  <c r="E2068" i="55"/>
  <c r="H2067" i="55"/>
  <c r="G2067" i="55"/>
  <c r="F2067" i="55"/>
  <c r="E2067" i="55"/>
  <c r="H2066" i="55"/>
  <c r="G2066" i="55"/>
  <c r="F2066" i="55"/>
  <c r="E2066" i="55"/>
  <c r="H2064" i="55"/>
  <c r="G2064" i="55"/>
  <c r="F2064" i="55"/>
  <c r="E2064" i="55"/>
  <c r="H2063" i="55"/>
  <c r="G2063" i="55"/>
  <c r="F2063" i="55"/>
  <c r="E2063" i="55"/>
  <c r="H2062" i="55"/>
  <c r="G2062" i="55"/>
  <c r="F2062" i="55"/>
  <c r="E2062" i="55"/>
  <c r="H2061" i="55"/>
  <c r="G2061" i="55"/>
  <c r="F2061" i="55"/>
  <c r="E2061" i="55"/>
  <c r="H2060" i="55"/>
  <c r="G2060" i="55"/>
  <c r="F2060" i="55"/>
  <c r="E2060" i="55"/>
  <c r="H2059" i="55"/>
  <c r="G2059" i="55"/>
  <c r="F2059" i="55"/>
  <c r="E2059" i="55"/>
  <c r="H2058" i="55"/>
  <c r="G2058" i="55"/>
  <c r="F2058" i="55"/>
  <c r="E2058" i="55"/>
  <c r="H2057" i="55"/>
  <c r="G2057" i="55"/>
  <c r="F2057" i="55"/>
  <c r="E2057" i="55"/>
  <c r="H2056" i="55"/>
  <c r="G2056" i="55"/>
  <c r="F2056" i="55"/>
  <c r="E2056" i="55"/>
  <c r="H2053" i="55"/>
  <c r="G2053" i="55"/>
  <c r="F2053" i="55"/>
  <c r="E2053" i="55"/>
  <c r="H2052" i="55"/>
  <c r="G2052" i="55"/>
  <c r="F2052" i="55"/>
  <c r="E2052" i="55"/>
  <c r="H2050" i="55"/>
  <c r="G2050" i="55"/>
  <c r="F2050" i="55"/>
  <c r="E2050" i="55"/>
  <c r="H2047" i="55"/>
  <c r="G2047" i="55"/>
  <c r="F2047" i="55"/>
  <c r="E2047" i="55"/>
  <c r="I2038" i="55"/>
  <c r="I2045" i="55"/>
  <c r="I2043" i="55"/>
  <c r="I2039" i="55"/>
  <c r="I2037" i="55"/>
  <c r="I2036" i="55"/>
  <c r="I3" i="55"/>
  <c r="H3" i="5" s="1"/>
  <c r="I2072" i="55" l="1"/>
  <c r="I2065" i="55"/>
  <c r="I2071" i="55"/>
  <c r="G2072" i="55"/>
  <c r="G2071" i="55"/>
  <c r="H2071" i="55"/>
  <c r="H2072" i="55"/>
  <c r="I2044" i="55"/>
  <c r="E2071" i="55"/>
  <c r="E2065" i="55"/>
  <c r="E2072" i="55"/>
  <c r="F2071" i="55"/>
  <c r="F2072" i="55"/>
  <c r="H11" i="82"/>
  <c r="H20" i="82" s="1"/>
  <c r="C20" i="82"/>
  <c r="E20" i="82"/>
  <c r="F103" i="59"/>
  <c r="G103" i="59" s="1"/>
  <c r="E25" i="71"/>
  <c r="G46" i="54" s="1"/>
  <c r="G20" i="82"/>
  <c r="C25" i="71"/>
  <c r="E46" i="54" s="1"/>
  <c r="D20" i="82"/>
  <c r="F20" i="82"/>
  <c r="F98" i="59"/>
  <c r="G98" i="59" s="1"/>
  <c r="E20" i="80"/>
  <c r="E18" i="81"/>
  <c r="G47" i="54" s="1"/>
  <c r="F18" i="81"/>
  <c r="H47" i="54" s="1"/>
  <c r="C18" i="81"/>
  <c r="E47" i="54" s="1"/>
  <c r="G18" i="81"/>
  <c r="I47" i="54" s="1"/>
  <c r="D18" i="81"/>
  <c r="F47" i="54" s="1"/>
  <c r="H20" i="80"/>
  <c r="D20" i="80"/>
  <c r="H18" i="81"/>
  <c r="J47" i="54" s="1"/>
  <c r="I9" i="69"/>
  <c r="C20" i="80"/>
  <c r="D25" i="71"/>
  <c r="F46" i="54" s="1"/>
  <c r="G20" i="80"/>
  <c r="F20" i="80"/>
  <c r="I4" i="69"/>
  <c r="I7" i="69"/>
  <c r="F25" i="71"/>
  <c r="H46" i="54" s="1"/>
  <c r="H25" i="71"/>
  <c r="J46" i="54" s="1"/>
  <c r="G25" i="71"/>
  <c r="I46" i="54" s="1"/>
  <c r="I3" i="69"/>
  <c r="I2029" i="55"/>
  <c r="C1" i="58"/>
  <c r="H2065" i="55"/>
  <c r="E50" i="60"/>
  <c r="F50" i="60" s="1"/>
  <c r="E45" i="60"/>
  <c r="F45" i="60" s="1"/>
  <c r="F118" i="59"/>
  <c r="G118" i="59" s="1"/>
  <c r="F111" i="59"/>
  <c r="G111" i="59" s="1"/>
  <c r="G2054" i="55"/>
  <c r="E32" i="60"/>
  <c r="F32" i="60" s="1"/>
  <c r="F91" i="59"/>
  <c r="G91" i="59" s="1"/>
  <c r="E42" i="60"/>
  <c r="F42" i="60" s="1"/>
  <c r="G2065" i="55"/>
  <c r="I2047" i="55"/>
  <c r="I2040" i="55"/>
  <c r="E2051" i="55"/>
  <c r="F106" i="59"/>
  <c r="G106" i="59" s="1"/>
  <c r="F99" i="59"/>
  <c r="G99" i="59" s="1"/>
  <c r="B2" i="67"/>
  <c r="B4" i="67"/>
  <c r="G89" i="59"/>
  <c r="F5" i="60"/>
  <c r="E60" i="60"/>
  <c r="F60" i="60" s="1"/>
  <c r="E64" i="60"/>
  <c r="F64" i="60" s="1"/>
  <c r="F129" i="59"/>
  <c r="G129" i="59" s="1"/>
  <c r="F105" i="59"/>
  <c r="G105" i="59" s="1"/>
  <c r="F120" i="59"/>
  <c r="G120" i="59" s="1"/>
  <c r="F112" i="59"/>
  <c r="G112" i="59" s="1"/>
  <c r="F104" i="59"/>
  <c r="G104" i="59" s="1"/>
  <c r="F96" i="59"/>
  <c r="G96" i="59" s="1"/>
  <c r="F127" i="59"/>
  <c r="G127" i="59" s="1"/>
  <c r="F95" i="59"/>
  <c r="G95" i="59" s="1"/>
  <c r="F43" i="59"/>
  <c r="G43" i="59" s="1"/>
  <c r="F126" i="59"/>
  <c r="G126" i="59" s="1"/>
  <c r="F102" i="59"/>
  <c r="G102" i="59" s="1"/>
  <c r="F94" i="59"/>
  <c r="G94" i="59" s="1"/>
  <c r="F125" i="59"/>
  <c r="G125" i="59" s="1"/>
  <c r="F109" i="59"/>
  <c r="G109" i="59" s="1"/>
  <c r="F101" i="59"/>
  <c r="G101" i="59" s="1"/>
  <c r="F93" i="59"/>
  <c r="G93" i="59" s="1"/>
  <c r="E59" i="60"/>
  <c r="F59" i="60" s="1"/>
  <c r="E63" i="60"/>
  <c r="F63"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16" i="59"/>
  <c r="G88" i="59"/>
  <c r="G84" i="59"/>
  <c r="G80" i="59"/>
  <c r="G76" i="59"/>
  <c r="G72" i="59"/>
  <c r="G56" i="59"/>
  <c r="G52" i="59"/>
  <c r="G48" i="59"/>
  <c r="G44" i="59"/>
  <c r="G40" i="59"/>
  <c r="G36" i="59"/>
  <c r="G32" i="59"/>
  <c r="G28" i="59"/>
  <c r="G24" i="59"/>
  <c r="G20" i="59"/>
  <c r="G16" i="59"/>
  <c r="G12" i="59"/>
  <c r="G8" i="59"/>
  <c r="G4" i="59"/>
  <c r="F58" i="60"/>
  <c r="F54" i="60"/>
  <c r="F57" i="60"/>
  <c r="F53" i="60"/>
  <c r="F49" i="60"/>
  <c r="G58" i="59"/>
  <c r="G54" i="59"/>
  <c r="G50" i="59"/>
  <c r="G46" i="59"/>
  <c r="G42" i="59"/>
  <c r="G38" i="59"/>
  <c r="G34" i="59"/>
  <c r="G30" i="59"/>
  <c r="G26" i="59"/>
  <c r="G22" i="59"/>
  <c r="G18" i="59"/>
  <c r="G14" i="59"/>
  <c r="G10" i="59"/>
  <c r="G6" i="59"/>
  <c r="F56" i="60"/>
  <c r="F52" i="60"/>
  <c r="F47" i="60"/>
  <c r="F43" i="60"/>
  <c r="F39" i="60"/>
  <c r="F35" i="60"/>
  <c r="F31" i="60"/>
  <c r="F27" i="60"/>
  <c r="F22" i="60"/>
  <c r="F18" i="60"/>
  <c r="F14" i="60"/>
  <c r="F10" i="60"/>
  <c r="F6" i="60"/>
  <c r="F46" i="60"/>
  <c r="F38" i="60"/>
  <c r="F34" i="60"/>
  <c r="F30" i="60"/>
  <c r="F26" i="60"/>
  <c r="F21" i="60"/>
  <c r="F17" i="60"/>
  <c r="F13" i="60"/>
  <c r="F9" i="60"/>
  <c r="F2065" i="55"/>
  <c r="I2" i="54"/>
  <c r="H2" i="54"/>
  <c r="G2" i="54"/>
  <c r="F2" i="54"/>
  <c r="I2051" i="55" l="1"/>
  <c r="G4" i="84"/>
  <c r="G20" i="84" s="1"/>
  <c r="G4" i="85"/>
  <c r="G38" i="85" s="1"/>
  <c r="F4" i="84"/>
  <c r="F20" i="84" s="1"/>
  <c r="F4" i="85"/>
  <c r="F38" i="85" s="1"/>
  <c r="D4" i="84"/>
  <c r="D20" i="84" s="1"/>
  <c r="D4" i="85"/>
  <c r="D38" i="85" s="1"/>
  <c r="E4" i="84"/>
  <c r="E20" i="84" s="1"/>
  <c r="E4" i="85"/>
  <c r="E38" i="85" s="1"/>
  <c r="G4" i="80"/>
  <c r="G13" i="80" s="1"/>
  <c r="G4" i="10"/>
  <c r="G4" i="18"/>
  <c r="G4" i="26"/>
  <c r="G4" i="40"/>
  <c r="G4" i="51"/>
  <c r="G4" i="7"/>
  <c r="G19" i="7" s="1"/>
  <c r="G4" i="15"/>
  <c r="G4" i="23"/>
  <c r="G4" i="30"/>
  <c r="G4" i="48"/>
  <c r="G4" i="4"/>
  <c r="G59" i="4" s="1"/>
  <c r="G4" i="11"/>
  <c r="G22" i="11" s="1"/>
  <c r="G4" i="20"/>
  <c r="G4" i="28"/>
  <c r="G27" i="28" s="1"/>
  <c r="G4" i="45"/>
  <c r="G4" i="53"/>
  <c r="G4" i="81"/>
  <c r="G12" i="81" s="1"/>
  <c r="G4" i="9"/>
  <c r="G4" i="17"/>
  <c r="G4" i="25"/>
  <c r="G4" i="33"/>
  <c r="G4" i="6"/>
  <c r="G15" i="6" s="1"/>
  <c r="G4" i="14"/>
  <c r="G4" i="22"/>
  <c r="G4" i="31"/>
  <c r="G4" i="47"/>
  <c r="G4" i="71"/>
  <c r="G19" i="71" s="1"/>
  <c r="G4" i="44"/>
  <c r="G14" i="44" s="1"/>
  <c r="G4" i="19"/>
  <c r="G4" i="27"/>
  <c r="G4" i="41"/>
  <c r="G4" i="52"/>
  <c r="G4" i="8"/>
  <c r="G4" i="16"/>
  <c r="G4" i="24"/>
  <c r="G4" i="32"/>
  <c r="G12" i="32" s="1"/>
  <c r="G4" i="49"/>
  <c r="G4" i="42"/>
  <c r="G4" i="13"/>
  <c r="G4" i="21"/>
  <c r="G4" i="29"/>
  <c r="G4" i="46"/>
  <c r="G4" i="82"/>
  <c r="G13" i="82" s="1"/>
  <c r="D4" i="71"/>
  <c r="D19" i="71" s="1"/>
  <c r="D4" i="44"/>
  <c r="D14" i="44" s="1"/>
  <c r="D4" i="19"/>
  <c r="D4" i="27"/>
  <c r="D4" i="41"/>
  <c r="D4" i="52"/>
  <c r="D4" i="8"/>
  <c r="D15" i="8" s="1"/>
  <c r="D4" i="16"/>
  <c r="D4" i="24"/>
  <c r="D4" i="32"/>
  <c r="D12" i="32" s="1"/>
  <c r="D4" i="49"/>
  <c r="D4" i="42"/>
  <c r="D4" i="13"/>
  <c r="D4" i="21"/>
  <c r="D4" i="29"/>
  <c r="D22" i="29" s="1"/>
  <c r="D4" i="46"/>
  <c r="D4" i="82"/>
  <c r="D13" i="82" s="1"/>
  <c r="D4" i="80"/>
  <c r="D13" i="80" s="1"/>
  <c r="D4" i="10"/>
  <c r="D19" i="10" s="1"/>
  <c r="D4" i="18"/>
  <c r="D4" i="26"/>
  <c r="D4" i="40"/>
  <c r="D4" i="51"/>
  <c r="D4" i="7"/>
  <c r="D19" i="7" s="1"/>
  <c r="D4" i="15"/>
  <c r="D17" i="15" s="1"/>
  <c r="D4" i="23"/>
  <c r="D4" i="30"/>
  <c r="D4" i="48"/>
  <c r="D4" i="4"/>
  <c r="D4" i="11"/>
  <c r="D4" i="20"/>
  <c r="D4" i="28"/>
  <c r="D27" i="28" s="1"/>
  <c r="D4" i="45"/>
  <c r="D38" i="45" s="1"/>
  <c r="D4" i="53"/>
  <c r="D4" i="81"/>
  <c r="D12" i="81" s="1"/>
  <c r="D4" i="9"/>
  <c r="D4" i="17"/>
  <c r="D4" i="25"/>
  <c r="D4" i="33"/>
  <c r="D4" i="6"/>
  <c r="D15" i="6" s="1"/>
  <c r="D4" i="14"/>
  <c r="D17" i="14" s="1"/>
  <c r="D4" i="22"/>
  <c r="D4" i="31"/>
  <c r="D4" i="47"/>
  <c r="E4" i="8"/>
  <c r="E4" i="16"/>
  <c r="E4" i="24"/>
  <c r="E4" i="32"/>
  <c r="E12" i="32" s="1"/>
  <c r="E4" i="49"/>
  <c r="E4" i="42"/>
  <c r="E4" i="13"/>
  <c r="E17" i="13" s="1"/>
  <c r="E4" i="21"/>
  <c r="E4" i="29"/>
  <c r="E22" i="29" s="1"/>
  <c r="E4" i="46"/>
  <c r="E4" i="82"/>
  <c r="E13" i="82" s="1"/>
  <c r="E4" i="80"/>
  <c r="E13" i="80" s="1"/>
  <c r="E4" i="10"/>
  <c r="E19" i="10" s="1"/>
  <c r="E4" i="18"/>
  <c r="E4" i="26"/>
  <c r="E4" i="40"/>
  <c r="E4" i="51"/>
  <c r="E4" i="7"/>
  <c r="E19" i="7" s="1"/>
  <c r="E4" i="15"/>
  <c r="E4" i="23"/>
  <c r="E4" i="30"/>
  <c r="E4" i="48"/>
  <c r="E4" i="4"/>
  <c r="E59" i="4" s="1"/>
  <c r="E4" i="11"/>
  <c r="E4" i="20"/>
  <c r="E4" i="28"/>
  <c r="E4" i="45"/>
  <c r="E38" i="45" s="1"/>
  <c r="E4" i="53"/>
  <c r="E4" i="81"/>
  <c r="E12" i="81" s="1"/>
  <c r="E4" i="9"/>
  <c r="E20" i="9" s="1"/>
  <c r="E4" i="17"/>
  <c r="E4" i="25"/>
  <c r="E4" i="33"/>
  <c r="E4" i="6"/>
  <c r="E4" i="14"/>
  <c r="E17" i="14" s="1"/>
  <c r="E4" i="22"/>
  <c r="E4" i="31"/>
  <c r="E4" i="47"/>
  <c r="E4" i="71"/>
  <c r="E19" i="71" s="1"/>
  <c r="E4" i="44"/>
  <c r="E4" i="19"/>
  <c r="E4" i="27"/>
  <c r="E4" i="41"/>
  <c r="E4" i="52"/>
  <c r="F4" i="42"/>
  <c r="F4" i="13"/>
  <c r="F17" i="13" s="1"/>
  <c r="F4" i="21"/>
  <c r="F4" i="29"/>
  <c r="F4" i="46"/>
  <c r="F4" i="82"/>
  <c r="F13" i="82" s="1"/>
  <c r="F4" i="80"/>
  <c r="F13" i="80" s="1"/>
  <c r="F4" i="10"/>
  <c r="F19" i="10" s="1"/>
  <c r="F4" i="18"/>
  <c r="F4" i="26"/>
  <c r="F4" i="40"/>
  <c r="F4" i="51"/>
  <c r="F4" i="7"/>
  <c r="F4" i="15"/>
  <c r="F4" i="23"/>
  <c r="F4" i="30"/>
  <c r="F4" i="48"/>
  <c r="F4" i="4"/>
  <c r="F59" i="4" s="1"/>
  <c r="F4" i="11"/>
  <c r="F22" i="11" s="1"/>
  <c r="F4" i="20"/>
  <c r="F4" i="28"/>
  <c r="F27" i="28" s="1"/>
  <c r="F4" i="45"/>
  <c r="F4" i="53"/>
  <c r="F4" i="81"/>
  <c r="F12" i="81" s="1"/>
  <c r="F4" i="9"/>
  <c r="F20" i="9" s="1"/>
  <c r="F4" i="17"/>
  <c r="F4" i="25"/>
  <c r="F4" i="33"/>
  <c r="F4" i="6"/>
  <c r="F15" i="6" s="1"/>
  <c r="F4" i="14"/>
  <c r="F4" i="22"/>
  <c r="F4" i="31"/>
  <c r="F4" i="47"/>
  <c r="F4" i="71"/>
  <c r="F19" i="71" s="1"/>
  <c r="F4" i="44"/>
  <c r="F14" i="44" s="1"/>
  <c r="F4" i="19"/>
  <c r="F4" i="27"/>
  <c r="F4" i="41"/>
  <c r="F4" i="52"/>
  <c r="F4" i="8"/>
  <c r="F15" i="8" s="1"/>
  <c r="F4" i="16"/>
  <c r="F4" i="24"/>
  <c r="F4" i="32"/>
  <c r="F12" i="32" s="1"/>
  <c r="F4" i="49"/>
  <c r="J2" i="54"/>
  <c r="I11" i="69"/>
  <c r="J12" i="69" s="1"/>
  <c r="G2049" i="55"/>
  <c r="G2048" i="55"/>
  <c r="G2051" i="55"/>
  <c r="H2051" i="55"/>
  <c r="H2048" i="55"/>
  <c r="E2048" i="55"/>
  <c r="E2049" i="55"/>
  <c r="I2041" i="55"/>
  <c r="I2054" i="55" s="1"/>
  <c r="C9" i="67"/>
  <c r="C8" i="67"/>
  <c r="B5" i="67"/>
  <c r="B3" i="67"/>
  <c r="C3" i="67"/>
  <c r="C2" i="67"/>
  <c r="C4" i="67"/>
  <c r="C5" i="67"/>
  <c r="G1" i="59"/>
  <c r="F66" i="60" s="1"/>
  <c r="C10" i="67" s="1"/>
  <c r="F1" i="59"/>
  <c r="F2048" i="55"/>
  <c r="F2051" i="55"/>
  <c r="H2054" i="55"/>
  <c r="H2049" i="55"/>
  <c r="H6" i="41"/>
  <c r="H5" i="40"/>
  <c r="H12" i="40" s="1"/>
  <c r="J36" i="54" s="1"/>
  <c r="H17" i="11"/>
  <c r="H13" i="15"/>
  <c r="H11" i="44"/>
  <c r="H16" i="24"/>
  <c r="H55" i="4"/>
  <c r="H54" i="4"/>
  <c r="H22" i="7"/>
  <c r="H26" i="15"/>
  <c r="H7" i="21"/>
  <c r="H6" i="8"/>
  <c r="H17" i="8"/>
  <c r="H43" i="22"/>
  <c r="H16" i="8"/>
  <c r="H17" i="46"/>
  <c r="H8" i="44"/>
  <c r="H25" i="14"/>
  <c r="H39" i="4"/>
  <c r="H38" i="4"/>
  <c r="H24" i="45"/>
  <c r="H19" i="14"/>
  <c r="H18" i="14"/>
  <c r="H14" i="46"/>
  <c r="H30" i="4"/>
  <c r="H6" i="9"/>
  <c r="H11" i="46"/>
  <c r="H8" i="11"/>
  <c r="H6" i="44"/>
  <c r="H37" i="11"/>
  <c r="H65" i="4"/>
  <c r="H12" i="7"/>
  <c r="H23" i="4"/>
  <c r="H29" i="11"/>
  <c r="H28" i="11"/>
  <c r="H27" i="11"/>
  <c r="H5" i="17"/>
  <c r="H13" i="4"/>
  <c r="H17" i="44"/>
  <c r="H9" i="15"/>
  <c r="H6" i="15"/>
  <c r="H9" i="10"/>
  <c r="H21" i="10"/>
  <c r="H7" i="4"/>
  <c r="H20" i="10"/>
  <c r="H24" i="28"/>
  <c r="H20" i="28"/>
  <c r="H17" i="28"/>
  <c r="H16" i="28"/>
  <c r="H10" i="28"/>
  <c r="H5" i="45"/>
  <c r="G38" i="45"/>
  <c r="F38" i="45"/>
  <c r="C38" i="45"/>
  <c r="G10" i="41"/>
  <c r="F10" i="41"/>
  <c r="E10" i="41"/>
  <c r="D10" i="41"/>
  <c r="C10" i="41"/>
  <c r="C12" i="32"/>
  <c r="G22" i="29"/>
  <c r="F22" i="29"/>
  <c r="C22" i="29"/>
  <c r="E27" i="28"/>
  <c r="C27" i="28"/>
  <c r="G17" i="15"/>
  <c r="F17" i="15"/>
  <c r="E17" i="15"/>
  <c r="C17" i="15"/>
  <c r="G17" i="14"/>
  <c r="F17" i="14"/>
  <c r="C17" i="14"/>
  <c r="G17" i="13"/>
  <c r="D17" i="13"/>
  <c r="C17" i="13"/>
  <c r="E22" i="11"/>
  <c r="D22" i="11"/>
  <c r="C22" i="11"/>
  <c r="E14" i="44"/>
  <c r="C14" i="44"/>
  <c r="G19" i="10"/>
  <c r="C19" i="10"/>
  <c r="G20" i="9"/>
  <c r="D20" i="9"/>
  <c r="C20" i="9"/>
  <c r="G15" i="8"/>
  <c r="E15" i="8"/>
  <c r="C15" i="8"/>
  <c r="F19" i="7"/>
  <c r="C19" i="7"/>
  <c r="E15" i="6"/>
  <c r="C15" i="6"/>
  <c r="D59" i="4"/>
  <c r="C59" i="4"/>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6" i="10"/>
  <c r="H25" i="10"/>
  <c r="H24" i="10"/>
  <c r="H22" i="10"/>
  <c r="H16" i="10"/>
  <c r="H15" i="10"/>
  <c r="H14" i="10"/>
  <c r="H13" i="10"/>
  <c r="H12" i="10"/>
  <c r="H11" i="10"/>
  <c r="H10" i="10"/>
  <c r="H8" i="10"/>
  <c r="H6" i="10"/>
  <c r="H5" i="10"/>
  <c r="H26" i="44"/>
  <c r="H23" i="44"/>
  <c r="H22" i="44"/>
  <c r="H21" i="44"/>
  <c r="H20" i="44"/>
  <c r="H19" i="44"/>
  <c r="H18" i="44"/>
  <c r="H10" i="44"/>
  <c r="H9" i="44"/>
  <c r="H7" i="44"/>
  <c r="H5" i="44"/>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5" i="13"/>
  <c r="H24" i="13"/>
  <c r="H23" i="13"/>
  <c r="H21" i="13"/>
  <c r="H19" i="13"/>
  <c r="H18" i="13"/>
  <c r="H14" i="13"/>
  <c r="H13" i="13"/>
  <c r="H12" i="13"/>
  <c r="H11" i="13"/>
  <c r="H10" i="13"/>
  <c r="H9" i="13"/>
  <c r="H8" i="13"/>
  <c r="H7" i="13"/>
  <c r="H6" i="13"/>
  <c r="H5" i="13"/>
  <c r="H24" i="14"/>
  <c r="H23" i="14"/>
  <c r="H22" i="14"/>
  <c r="H21" i="14"/>
  <c r="H20" i="14"/>
  <c r="H14" i="14"/>
  <c r="H13" i="14"/>
  <c r="H12" i="14"/>
  <c r="H11" i="14"/>
  <c r="H10" i="14"/>
  <c r="H9" i="14"/>
  <c r="H8" i="14"/>
  <c r="H7" i="14"/>
  <c r="H6" i="14"/>
  <c r="H5" i="14"/>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2" i="28"/>
  <c r="H31" i="28"/>
  <c r="H30" i="28"/>
  <c r="H29" i="28"/>
  <c r="H28" i="28"/>
  <c r="H23" i="28"/>
  <c r="H22" i="28"/>
  <c r="H21" i="28"/>
  <c r="H19" i="28"/>
  <c r="H18" i="28"/>
  <c r="H15" i="28"/>
  <c r="H14" i="28"/>
  <c r="H13" i="28"/>
  <c r="H12" i="28"/>
  <c r="H11" i="28"/>
  <c r="H9" i="28"/>
  <c r="H8" i="28"/>
  <c r="H7" i="28"/>
  <c r="H6" i="28"/>
  <c r="H5" i="28"/>
  <c r="H19" i="29"/>
  <c r="H18" i="29"/>
  <c r="H15" i="29"/>
  <c r="H14" i="29"/>
  <c r="H13" i="29"/>
  <c r="H12" i="29"/>
  <c r="H11" i="29"/>
  <c r="H9" i="29"/>
  <c r="H8" i="29"/>
  <c r="H7" i="29"/>
  <c r="H6" i="29"/>
  <c r="H5" i="29"/>
  <c r="H8" i="31"/>
  <c r="H7" i="31"/>
  <c r="H6" i="31"/>
  <c r="H5" i="31"/>
  <c r="H16" i="30"/>
  <c r="H15" i="30"/>
  <c r="H14" i="30"/>
  <c r="H13" i="30"/>
  <c r="H12" i="30"/>
  <c r="H11" i="30"/>
  <c r="H10" i="30"/>
  <c r="H9" i="30"/>
  <c r="H7" i="30"/>
  <c r="H6" i="30"/>
  <c r="H5" i="30"/>
  <c r="H14" i="32"/>
  <c r="H13" i="32"/>
  <c r="H9" i="32"/>
  <c r="H8" i="32"/>
  <c r="H7" i="32"/>
  <c r="H6" i="32"/>
  <c r="H5" i="32"/>
  <c r="H6" i="33"/>
  <c r="H5" i="33"/>
  <c r="H6" i="40"/>
  <c r="H11" i="41"/>
  <c r="H12" i="41" s="1"/>
  <c r="H7" i="41"/>
  <c r="H5" i="41"/>
  <c r="H39" i="45"/>
  <c r="H40" i="45" s="1"/>
  <c r="H35" i="45"/>
  <c r="H34" i="45"/>
  <c r="H33" i="45"/>
  <c r="H31" i="45"/>
  <c r="H30" i="45"/>
  <c r="H29" i="45"/>
  <c r="H28" i="45"/>
  <c r="H27" i="45"/>
  <c r="H26" i="45"/>
  <c r="H25" i="45"/>
  <c r="H23" i="45"/>
  <c r="H22" i="45"/>
  <c r="H21" i="45"/>
  <c r="H20" i="45"/>
  <c r="H19" i="45"/>
  <c r="H18" i="45"/>
  <c r="H16" i="45"/>
  <c r="H15" i="45"/>
  <c r="H14" i="45"/>
  <c r="H13" i="45"/>
  <c r="H12" i="45"/>
  <c r="H11" i="45"/>
  <c r="H10" i="45"/>
  <c r="H9" i="45"/>
  <c r="H8" i="45"/>
  <c r="H7" i="45"/>
  <c r="H6" i="45"/>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7" i="47"/>
  <c r="H6" i="47"/>
  <c r="H5" i="47"/>
  <c r="H13" i="48"/>
  <c r="H12" i="48"/>
  <c r="H11" i="48"/>
  <c r="H10" i="48"/>
  <c r="H9" i="48"/>
  <c r="H8" i="48"/>
  <c r="H7" i="48"/>
  <c r="H6" i="48"/>
  <c r="H5" i="48"/>
  <c r="H6" i="49"/>
  <c r="H5" i="49"/>
  <c r="H6" i="51"/>
  <c r="H5" i="51"/>
  <c r="H7" i="52"/>
  <c r="H6" i="52"/>
  <c r="H5" i="52"/>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H4" i="84" l="1"/>
  <c r="H20" i="84" s="1"/>
  <c r="H4" i="85"/>
  <c r="H38" i="85" s="1"/>
  <c r="H4" i="7"/>
  <c r="H19" i="7" s="1"/>
  <c r="H4" i="15"/>
  <c r="H17" i="15" s="1"/>
  <c r="H4" i="23"/>
  <c r="H4" i="30"/>
  <c r="H4" i="48"/>
  <c r="H4" i="4"/>
  <c r="H59" i="4" s="1"/>
  <c r="H4" i="11"/>
  <c r="H22" i="11" s="1"/>
  <c r="H4" i="20"/>
  <c r="H4" i="28"/>
  <c r="H27" i="28" s="1"/>
  <c r="H4" i="45"/>
  <c r="H38" i="45" s="1"/>
  <c r="H4" i="53"/>
  <c r="H4" i="81"/>
  <c r="H12" i="81" s="1"/>
  <c r="H4" i="9"/>
  <c r="H20" i="9" s="1"/>
  <c r="H4" i="17"/>
  <c r="H4" i="25"/>
  <c r="H4" i="33"/>
  <c r="H4" i="6"/>
  <c r="H15" i="6" s="1"/>
  <c r="H4" i="14"/>
  <c r="H17" i="14" s="1"/>
  <c r="H4" i="22"/>
  <c r="H4" i="31"/>
  <c r="H4" i="47"/>
  <c r="H4" i="71"/>
  <c r="H4" i="44"/>
  <c r="H14" i="44" s="1"/>
  <c r="H4" i="19"/>
  <c r="H4" i="27"/>
  <c r="H4" i="41"/>
  <c r="H10" i="41" s="1"/>
  <c r="H4" i="52"/>
  <c r="H4" i="8"/>
  <c r="H15" i="8" s="1"/>
  <c r="H4" i="16"/>
  <c r="H4" i="24"/>
  <c r="H4" i="32"/>
  <c r="H12" i="32" s="1"/>
  <c r="H4" i="49"/>
  <c r="H4" i="42"/>
  <c r="H60" i="42" s="1"/>
  <c r="H4" i="13"/>
  <c r="H17" i="13" s="1"/>
  <c r="H4" i="21"/>
  <c r="H4" i="29"/>
  <c r="H22" i="29" s="1"/>
  <c r="H4" i="46"/>
  <c r="H4" i="82"/>
  <c r="H13" i="82" s="1"/>
  <c r="H4" i="80"/>
  <c r="H13" i="80" s="1"/>
  <c r="H4" i="10"/>
  <c r="H19" i="10" s="1"/>
  <c r="H4" i="18"/>
  <c r="H4" i="26"/>
  <c r="H4" i="40"/>
  <c r="H4" i="51"/>
  <c r="H7" i="40"/>
  <c r="H19" i="71"/>
  <c r="E2054" i="55"/>
  <c r="C11" i="67"/>
  <c r="E15" i="67" s="1"/>
  <c r="I2042" i="55"/>
  <c r="B6" i="67"/>
  <c r="C6" i="67"/>
  <c r="F2049" i="55"/>
  <c r="F2054" i="55"/>
  <c r="H18" i="8"/>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0" i="13"/>
  <c r="H16" i="6"/>
  <c r="H18" i="6" s="1"/>
  <c r="H27" i="4"/>
  <c r="H43" i="4"/>
  <c r="H66" i="46"/>
  <c r="H17" i="45"/>
  <c r="H8" i="30"/>
  <c r="H17" i="30" s="1"/>
  <c r="H21" i="30" s="1"/>
  <c r="J31" i="54" s="1"/>
  <c r="H7" i="10"/>
  <c r="H17" i="10" s="1"/>
  <c r="H9" i="7"/>
  <c r="H63" i="4"/>
  <c r="H8" i="53"/>
  <c r="H10" i="53" s="1"/>
  <c r="H13" i="53" s="1"/>
  <c r="J45" i="54" s="1"/>
  <c r="H32" i="46"/>
  <c r="H35" i="46" s="1"/>
  <c r="H8" i="16"/>
  <c r="H16" i="29"/>
  <c r="H10" i="26"/>
  <c r="H18" i="22"/>
  <c r="H34" i="22"/>
  <c r="H6" i="21"/>
  <c r="H10" i="18"/>
  <c r="H22" i="13"/>
  <c r="H15" i="44"/>
  <c r="H7" i="6"/>
  <c r="H21" i="4"/>
  <c r="H29" i="4"/>
  <c r="H45" i="4"/>
  <c r="H32" i="45"/>
  <c r="H27" i="42"/>
  <c r="H43" i="42"/>
  <c r="H17" i="29"/>
  <c r="H7" i="27"/>
  <c r="H17" i="27" s="1"/>
  <c r="H7" i="25"/>
  <c r="H13" i="25" s="1"/>
  <c r="H15" i="24"/>
  <c r="H17" i="24" s="1"/>
  <c r="H11" i="23"/>
  <c r="H19" i="22"/>
  <c r="H27" i="22"/>
  <c r="H5" i="19"/>
  <c r="H7" i="19" s="1"/>
  <c r="H11" i="18"/>
  <c r="H10" i="16"/>
  <c r="H16" i="44"/>
  <c r="H24" i="44"/>
  <c r="H11" i="7"/>
  <c r="H7" i="42"/>
  <c r="H10" i="52"/>
  <c r="J44" i="54" s="1"/>
  <c r="H54" i="46"/>
  <c r="H10" i="29"/>
  <c r="H8" i="21"/>
  <c r="H25" i="44"/>
  <c r="H9" i="49"/>
  <c r="J41" i="54" s="1"/>
  <c r="H8" i="41"/>
  <c r="H15" i="41" s="1"/>
  <c r="J37" i="54" s="1"/>
  <c r="H11" i="40"/>
  <c r="J35" i="54" s="1"/>
  <c r="H8" i="20"/>
  <c r="H74" i="42"/>
  <c r="H9" i="33"/>
  <c r="J33" i="54" s="1"/>
  <c r="H15" i="32"/>
  <c r="H9" i="31"/>
  <c r="H13" i="31" s="1"/>
  <c r="J30" i="54" s="1"/>
  <c r="H24" i="9"/>
  <c r="H33" i="28"/>
  <c r="H15" i="15"/>
  <c r="H14" i="48"/>
  <c r="H17" i="48" s="1"/>
  <c r="J40" i="54" s="1"/>
  <c r="H15" i="14"/>
  <c r="H26" i="14"/>
  <c r="H12" i="44"/>
  <c r="H10" i="32"/>
  <c r="H7" i="17"/>
  <c r="H15" i="13"/>
  <c r="H8" i="47"/>
  <c r="H11" i="47" s="1"/>
  <c r="J39" i="54" s="1"/>
  <c r="H25" i="28"/>
  <c r="I2049" i="55" l="1"/>
  <c r="P2075" i="55" s="1"/>
  <c r="H21" i="8"/>
  <c r="J7" i="54" s="1"/>
  <c r="E16" i="67"/>
  <c r="C15" i="67"/>
  <c r="C14" i="67"/>
  <c r="E17" i="67"/>
  <c r="C13" i="67"/>
  <c r="J34" i="54" s="1"/>
  <c r="C16" i="67"/>
  <c r="E14" i="67"/>
  <c r="H26" i="13"/>
  <c r="H29" i="13" s="1"/>
  <c r="J13" i="54" s="1"/>
  <c r="H72" i="4"/>
  <c r="H23" i="6" s="1"/>
  <c r="H78" i="46"/>
  <c r="H81" i="46" s="1"/>
  <c r="J11" i="54" s="1"/>
  <c r="H27" i="9"/>
  <c r="J8" i="54" s="1"/>
  <c r="H27" i="44"/>
  <c r="H30" i="44" s="1"/>
  <c r="J10" i="54" s="1"/>
  <c r="H18" i="32"/>
  <c r="J32" i="54" s="1"/>
  <c r="H12" i="21"/>
  <c r="H17" i="26"/>
  <c r="H20" i="29"/>
  <c r="H26" i="29" s="1"/>
  <c r="H43" i="11"/>
  <c r="H46" i="11" s="1"/>
  <c r="J12" i="54" s="1"/>
  <c r="H36" i="28"/>
  <c r="J28" i="54" s="1"/>
  <c r="H58" i="42"/>
  <c r="H77" i="42" s="1"/>
  <c r="J4" i="54" s="1"/>
  <c r="H13" i="23"/>
  <c r="H17" i="16"/>
  <c r="H57" i="4"/>
  <c r="H30" i="10"/>
  <c r="J9" i="54" s="1"/>
  <c r="H12" i="18"/>
  <c r="H13" i="6"/>
  <c r="H21" i="6" s="1"/>
  <c r="J5" i="54" s="1"/>
  <c r="H57" i="22"/>
  <c r="H17" i="7"/>
  <c r="H30" i="7" s="1"/>
  <c r="J6" i="54" s="1"/>
  <c r="H36" i="45"/>
  <c r="H43" i="45" s="1"/>
  <c r="J38" i="54" s="1"/>
  <c r="H33" i="15"/>
  <c r="J15" i="54" s="1"/>
  <c r="H29" i="14"/>
  <c r="J14" i="54" s="1"/>
  <c r="H22" i="6" l="1"/>
  <c r="H28" i="10"/>
  <c r="H75" i="4"/>
  <c r="G20" i="42"/>
  <c r="G6" i="44"/>
  <c r="G26" i="42"/>
  <c r="G7" i="44"/>
  <c r="G28" i="45"/>
  <c r="G5" i="49"/>
  <c r="G6" i="52"/>
  <c r="G7" i="52"/>
  <c r="G5" i="52"/>
  <c r="G5" i="44"/>
  <c r="G70" i="42"/>
  <c r="G26" i="46"/>
  <c r="G6" i="51"/>
  <c r="H9" i="51" s="1"/>
  <c r="J43" i="54" s="1"/>
  <c r="G8" i="45"/>
  <c r="G28" i="42"/>
  <c r="G8" i="44"/>
  <c r="G46" i="42"/>
  <c r="G29" i="46"/>
  <c r="G5" i="42"/>
  <c r="G21" i="46"/>
  <c r="G43" i="46"/>
  <c r="G8" i="46"/>
  <c r="G23" i="45"/>
  <c r="G39" i="42"/>
  <c r="G22" i="46"/>
  <c r="G50" i="42"/>
  <c r="G9" i="48"/>
  <c r="G6" i="46"/>
  <c r="G19" i="42"/>
  <c r="G66" i="42"/>
  <c r="G40" i="42"/>
  <c r="G43" i="42"/>
  <c r="G6" i="47"/>
  <c r="E67" i="42"/>
  <c r="F11" i="42"/>
  <c r="E30" i="42"/>
  <c r="F17" i="42"/>
  <c r="D25" i="45"/>
  <c r="F20" i="42"/>
  <c r="F13" i="48"/>
  <c r="F6" i="41"/>
  <c r="E9" i="53"/>
  <c r="D48" i="42"/>
  <c r="F18" i="42"/>
  <c r="D8" i="53"/>
  <c r="D7" i="53"/>
  <c r="D52" i="42"/>
  <c r="F6" i="52"/>
  <c r="F8" i="53"/>
  <c r="C8" i="53"/>
  <c r="B8" i="53"/>
  <c r="E2" i="53"/>
  <c r="D2" i="53"/>
  <c r="C2" i="53"/>
  <c r="B2" i="53"/>
  <c r="E2" i="52"/>
  <c r="D2" i="52"/>
  <c r="C2" i="52"/>
  <c r="B2" i="52"/>
  <c r="D9" i="53"/>
  <c r="C9" i="53"/>
  <c r="B9" i="53"/>
  <c r="F7" i="53"/>
  <c r="E7" i="53"/>
  <c r="C7" i="53"/>
  <c r="B7" i="53"/>
  <c r="F5" i="53"/>
  <c r="E5" i="53"/>
  <c r="D5" i="53"/>
  <c r="C5" i="53"/>
  <c r="B5" i="53"/>
  <c r="E6" i="52"/>
  <c r="D6" i="52"/>
  <c r="C6" i="52"/>
  <c r="B6" i="52"/>
  <c r="F7" i="52"/>
  <c r="E7" i="52"/>
  <c r="D7" i="52"/>
  <c r="C7" i="52"/>
  <c r="B7" i="52"/>
  <c r="F5" i="52"/>
  <c r="E5" i="52"/>
  <c r="D5" i="52"/>
  <c r="C5" i="52"/>
  <c r="B5" i="52"/>
  <c r="E2" i="51"/>
  <c r="D2" i="51"/>
  <c r="C2" i="51"/>
  <c r="B2" i="51"/>
  <c r="F6" i="51"/>
  <c r="E6" i="51"/>
  <c r="D6" i="51"/>
  <c r="C6" i="51"/>
  <c r="B6" i="51"/>
  <c r="F5" i="51"/>
  <c r="E5" i="51"/>
  <c r="D5" i="51"/>
  <c r="C5" i="51"/>
  <c r="B5" i="51"/>
  <c r="E2" i="49"/>
  <c r="D2" i="49"/>
  <c r="C2" i="49"/>
  <c r="B2" i="49"/>
  <c r="G6" i="49"/>
  <c r="F6" i="49"/>
  <c r="E6" i="49"/>
  <c r="D6" i="49"/>
  <c r="C6" i="49"/>
  <c r="B6" i="49"/>
  <c r="F5" i="49"/>
  <c r="E5" i="49"/>
  <c r="D5" i="49"/>
  <c r="C5" i="49"/>
  <c r="B5" i="49"/>
  <c r="G11" i="48"/>
  <c r="F11" i="48"/>
  <c r="E11" i="48"/>
  <c r="D11" i="48"/>
  <c r="C11" i="48"/>
  <c r="B11" i="48"/>
  <c r="G10" i="48"/>
  <c r="F10" i="48"/>
  <c r="E10" i="48"/>
  <c r="D10" i="48"/>
  <c r="C10" i="48"/>
  <c r="B10" i="48"/>
  <c r="F9" i="48"/>
  <c r="E9" i="48"/>
  <c r="D9" i="48"/>
  <c r="C9" i="48"/>
  <c r="B9" i="48"/>
  <c r="G8" i="48"/>
  <c r="F8" i="48"/>
  <c r="E8" i="48"/>
  <c r="D8" i="48"/>
  <c r="C8" i="48"/>
  <c r="B8" i="48"/>
  <c r="G7" i="48"/>
  <c r="F7" i="48"/>
  <c r="E7" i="48"/>
  <c r="D7" i="48"/>
  <c r="C7" i="48"/>
  <c r="B7" i="48"/>
  <c r="G6" i="48"/>
  <c r="F6" i="48"/>
  <c r="E6" i="48"/>
  <c r="D6" i="48"/>
  <c r="C6" i="48"/>
  <c r="B6" i="48"/>
  <c r="E2" i="48"/>
  <c r="D2" i="48"/>
  <c r="C2" i="48"/>
  <c r="B2" i="48"/>
  <c r="G13" i="48"/>
  <c r="E13" i="48"/>
  <c r="D13" i="48"/>
  <c r="C13" i="48"/>
  <c r="B13" i="48"/>
  <c r="F12" i="48"/>
  <c r="E12" i="48"/>
  <c r="D12" i="48"/>
  <c r="C12" i="48"/>
  <c r="B12" i="48"/>
  <c r="G5" i="48"/>
  <c r="E5" i="48"/>
  <c r="D5" i="48"/>
  <c r="C5" i="48"/>
  <c r="B5" i="48"/>
  <c r="E2" i="47"/>
  <c r="D2" i="47"/>
  <c r="C2" i="47"/>
  <c r="B2"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38" i="46"/>
  <c r="E33" i="46"/>
  <c r="D33" i="46"/>
  <c r="C28" i="46"/>
  <c r="F25" i="46"/>
  <c r="B21" i="46"/>
  <c r="C17" i="46"/>
  <c r="F13" i="46"/>
  <c r="D9" i="46"/>
  <c r="F35" i="45"/>
  <c r="E34" i="45"/>
  <c r="G33" i="45"/>
  <c r="D33" i="45"/>
  <c r="C32" i="45"/>
  <c r="B31" i="45"/>
  <c r="G30" i="45"/>
  <c r="F30" i="45"/>
  <c r="E30" i="45"/>
  <c r="D30" i="45"/>
  <c r="B30" i="45"/>
  <c r="F29" i="45"/>
  <c r="E29" i="45"/>
  <c r="C29" i="45"/>
  <c r="B29" i="45"/>
  <c r="G29" i="45"/>
  <c r="F27" i="45"/>
  <c r="G26" i="45"/>
  <c r="C26" i="45"/>
  <c r="B26" i="45"/>
  <c r="E26" i="45"/>
  <c r="F24" i="45"/>
  <c r="C24" i="45"/>
  <c r="F23" i="45"/>
  <c r="E23" i="45"/>
  <c r="B23" i="45"/>
  <c r="F22" i="45"/>
  <c r="D22" i="45"/>
  <c r="C22" i="45"/>
  <c r="B22" i="45"/>
  <c r="F21" i="45"/>
  <c r="E20" i="45"/>
  <c r="D19" i="45"/>
  <c r="C18" i="45"/>
  <c r="B17" i="45"/>
  <c r="F16" i="45"/>
  <c r="D16" i="45"/>
  <c r="B16" i="45"/>
  <c r="C16" i="45"/>
  <c r="G15" i="45"/>
  <c r="C14" i="45"/>
  <c r="B14" i="45"/>
  <c r="G14" i="45"/>
  <c r="F13" i="45"/>
  <c r="E12" i="45"/>
  <c r="D11" i="45"/>
  <c r="C10" i="45"/>
  <c r="B9" i="45"/>
  <c r="C8" i="45"/>
  <c r="B8" i="45"/>
  <c r="E8" i="45"/>
  <c r="G7" i="45"/>
  <c r="G6" i="45"/>
  <c r="C5" i="45"/>
  <c r="G39" i="45"/>
  <c r="G40" i="45" s="1"/>
  <c r="F39" i="45"/>
  <c r="F40" i="45" s="1"/>
  <c r="E39" i="45"/>
  <c r="E40" i="45" s="1"/>
  <c r="D39" i="45"/>
  <c r="D40" i="45" s="1"/>
  <c r="C39" i="45"/>
  <c r="C40" i="45" s="1"/>
  <c r="B39" i="45"/>
  <c r="E5" i="45"/>
  <c r="D5" i="45"/>
  <c r="B5" i="45"/>
  <c r="E2" i="45"/>
  <c r="D2" i="45"/>
  <c r="C2" i="45"/>
  <c r="B2" i="45"/>
  <c r="E2" i="44"/>
  <c r="D2" i="44"/>
  <c r="C2" i="44"/>
  <c r="B2" i="44"/>
  <c r="E25" i="44"/>
  <c r="C24" i="44"/>
  <c r="D23" i="44"/>
  <c r="G22" i="44"/>
  <c r="C20" i="44"/>
  <c r="G19" i="44"/>
  <c r="E17" i="44"/>
  <c r="C16" i="44"/>
  <c r="E15" i="44"/>
  <c r="F11" i="44"/>
  <c r="B9" i="44"/>
  <c r="F5"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1" i="41"/>
  <c r="G12" i="41" s="1"/>
  <c r="F11" i="41"/>
  <c r="F12" i="41" s="1"/>
  <c r="E11" i="41"/>
  <c r="E12" i="41" s="1"/>
  <c r="D11" i="41"/>
  <c r="D12" i="41" s="1"/>
  <c r="C11" i="41"/>
  <c r="C12" i="41" s="1"/>
  <c r="B11" i="41"/>
  <c r="G7" i="41"/>
  <c r="F7" i="41"/>
  <c r="E7" i="41"/>
  <c r="D7" i="41"/>
  <c r="C7" i="41"/>
  <c r="B7" i="41"/>
  <c r="G6" i="41"/>
  <c r="E6" i="41"/>
  <c r="D6" i="41"/>
  <c r="C6" i="41"/>
  <c r="B6" i="41"/>
  <c r="G5" i="41"/>
  <c r="F5" i="41"/>
  <c r="E5" i="41"/>
  <c r="D5" i="41"/>
  <c r="C5" i="41"/>
  <c r="B5" i="41"/>
  <c r="E2" i="40"/>
  <c r="D2" i="40"/>
  <c r="C2" i="40"/>
  <c r="B2" i="40"/>
  <c r="G6" i="40"/>
  <c r="F6" i="40"/>
  <c r="D6" i="40"/>
  <c r="C6" i="40"/>
  <c r="B6" i="40"/>
  <c r="G5" i="40"/>
  <c r="G12" i="40" s="1"/>
  <c r="I36" i="54" s="1"/>
  <c r="F5" i="40"/>
  <c r="F12" i="40" s="1"/>
  <c r="H36" i="54" s="1"/>
  <c r="E5" i="40"/>
  <c r="E12" i="40" s="1"/>
  <c r="G36" i="54" s="1"/>
  <c r="D5" i="40"/>
  <c r="D12" i="40" s="1"/>
  <c r="F36" i="54" s="1"/>
  <c r="C5" i="40"/>
  <c r="C12" i="40" s="1"/>
  <c r="E36" i="54" s="1"/>
  <c r="B5" i="40"/>
  <c r="C7" i="40" l="1"/>
  <c r="G7" i="40"/>
  <c r="D7" i="40"/>
  <c r="F7" i="40"/>
  <c r="G12" i="48"/>
  <c r="G14" i="48" s="1"/>
  <c r="G12" i="42"/>
  <c r="G58" i="42" s="1"/>
  <c r="G5" i="51"/>
  <c r="G9" i="51" s="1"/>
  <c r="I43" i="54" s="1"/>
  <c r="G8" i="53"/>
  <c r="G7" i="53"/>
  <c r="G5" i="53"/>
  <c r="F5" i="48"/>
  <c r="F14" i="48" s="1"/>
  <c r="G22" i="45"/>
  <c r="E56" i="46"/>
  <c r="G26" i="44"/>
  <c r="G24" i="44"/>
  <c r="G9" i="53"/>
  <c r="E8" i="53"/>
  <c r="E10" i="53" s="1"/>
  <c r="E13" i="53" s="1"/>
  <c r="G45" i="54" s="1"/>
  <c r="F9" i="53"/>
  <c r="F10" i="53" s="1"/>
  <c r="F13" i="53" s="1"/>
  <c r="H45" i="54" s="1"/>
  <c r="E6" i="40"/>
  <c r="D37" i="42"/>
  <c r="D58" i="42" s="1"/>
  <c r="F10" i="52"/>
  <c r="H44" i="54" s="1"/>
  <c r="C10" i="52"/>
  <c r="E44" i="54" s="1"/>
  <c r="G11" i="40"/>
  <c r="I35" i="54" s="1"/>
  <c r="C11" i="40"/>
  <c r="E35" i="54" s="1"/>
  <c r="D11" i="40"/>
  <c r="F35" i="54" s="1"/>
  <c r="E10" i="52"/>
  <c r="G44" i="54" s="1"/>
  <c r="G9" i="49"/>
  <c r="I41" i="54" s="1"/>
  <c r="D10" i="52"/>
  <c r="F44" i="54" s="1"/>
  <c r="D9" i="49"/>
  <c r="F41" i="54" s="1"/>
  <c r="F9" i="49"/>
  <c r="H41" i="54" s="1"/>
  <c r="D9" i="51"/>
  <c r="F43" i="54" s="1"/>
  <c r="G10" i="52"/>
  <c r="I44" i="54" s="1"/>
  <c r="E9" i="51"/>
  <c r="G43" i="54" s="1"/>
  <c r="F9" i="51"/>
  <c r="H43" i="54" s="1"/>
  <c r="F11" i="40"/>
  <c r="H35" i="54" s="1"/>
  <c r="E9" i="49"/>
  <c r="G41" i="54" s="1"/>
  <c r="C9" i="51"/>
  <c r="E43" i="54" s="1"/>
  <c r="D10" i="53"/>
  <c r="D13" i="53" s="1"/>
  <c r="F45" i="54" s="1"/>
  <c r="C9" i="49"/>
  <c r="E41" i="54" s="1"/>
  <c r="D74" i="42"/>
  <c r="C10" i="53"/>
  <c r="C8" i="41"/>
  <c r="C15" i="41" s="1"/>
  <c r="E37" i="54" s="1"/>
  <c r="F74" i="42"/>
  <c r="G74" i="42"/>
  <c r="C74" i="42"/>
  <c r="D14" i="48"/>
  <c r="E14" i="48"/>
  <c r="C14" i="48"/>
  <c r="E74" i="42"/>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D9" i="45"/>
  <c r="G13" i="45"/>
  <c r="F32" i="45"/>
  <c r="F5" i="45"/>
  <c r="E9" i="45"/>
  <c r="E16" i="45"/>
  <c r="E19" i="45"/>
  <c r="E22" i="45"/>
  <c r="D29" i="45"/>
  <c r="F9" i="45"/>
  <c r="B20" i="45"/>
  <c r="B28" i="45"/>
  <c r="D31" i="45"/>
  <c r="D8" i="45"/>
  <c r="D14" i="45"/>
  <c r="D17" i="45"/>
  <c r="F20" i="45"/>
  <c r="G25" i="45"/>
  <c r="D28" i="45"/>
  <c r="E31" i="45"/>
  <c r="B34" i="45"/>
  <c r="F8" i="45"/>
  <c r="E11" i="45"/>
  <c r="F17" i="45"/>
  <c r="D23" i="45"/>
  <c r="E28" i="45"/>
  <c r="C30" i="45"/>
  <c r="F31" i="45"/>
  <c r="C34" i="45"/>
  <c r="G17" i="45"/>
  <c r="G31" i="45"/>
  <c r="G34" i="45"/>
  <c r="C23" i="45"/>
  <c r="D24" i="45"/>
  <c r="E25" i="45"/>
  <c r="F26" i="45"/>
  <c r="G27" i="45"/>
  <c r="C31" i="45"/>
  <c r="D32" i="45"/>
  <c r="E33" i="45"/>
  <c r="F34" i="45"/>
  <c r="G35" i="45"/>
  <c r="E24" i="45"/>
  <c r="F25" i="45"/>
  <c r="E32" i="45"/>
  <c r="F33" i="45"/>
  <c r="G24" i="45"/>
  <c r="B27" i="45"/>
  <c r="C28" i="45"/>
  <c r="G32" i="45"/>
  <c r="B35" i="45"/>
  <c r="C27" i="45"/>
  <c r="C35" i="45"/>
  <c r="B25" i="45"/>
  <c r="B33" i="45"/>
  <c r="D27" i="45"/>
  <c r="D35" i="45"/>
  <c r="B24" i="45"/>
  <c r="C25" i="45"/>
  <c r="D26" i="45"/>
  <c r="E27" i="45"/>
  <c r="F28" i="45"/>
  <c r="B32" i="45"/>
  <c r="C33" i="45"/>
  <c r="D34" i="45"/>
  <c r="E35" i="45"/>
  <c r="B6" i="45"/>
  <c r="G5" i="45"/>
  <c r="C6" i="45"/>
  <c r="G9" i="45"/>
  <c r="B12" i="45"/>
  <c r="E14" i="45"/>
  <c r="G16" i="45"/>
  <c r="D18" i="45"/>
  <c r="G21" i="45"/>
  <c r="D6" i="45"/>
  <c r="F12" i="45"/>
  <c r="F18" i="45"/>
  <c r="E6" i="45"/>
  <c r="D10" i="45"/>
  <c r="C17" i="45"/>
  <c r="F10" i="45"/>
  <c r="C9" i="45"/>
  <c r="G10" i="45"/>
  <c r="E17" i="45"/>
  <c r="B7" i="45"/>
  <c r="E10" i="45"/>
  <c r="F11" i="45"/>
  <c r="G12" i="45"/>
  <c r="B15" i="45"/>
  <c r="E18" i="45"/>
  <c r="F19" i="45"/>
  <c r="G20" i="45"/>
  <c r="C7" i="45"/>
  <c r="G11" i="45"/>
  <c r="C15" i="45"/>
  <c r="G19" i="45"/>
  <c r="D7" i="45"/>
  <c r="B13" i="45"/>
  <c r="D15" i="45"/>
  <c r="G18" i="45"/>
  <c r="B21" i="45"/>
  <c r="E7" i="45"/>
  <c r="C13" i="45"/>
  <c r="E15" i="45"/>
  <c r="C21" i="45"/>
  <c r="F7" i="45"/>
  <c r="B11" i="45"/>
  <c r="C12" i="45"/>
  <c r="D13" i="45"/>
  <c r="F15" i="45"/>
  <c r="B19" i="45"/>
  <c r="C20" i="45"/>
  <c r="D21" i="45"/>
  <c r="F6" i="45"/>
  <c r="B10" i="45"/>
  <c r="C11" i="45"/>
  <c r="D12" i="45"/>
  <c r="E13" i="45"/>
  <c r="F14" i="45"/>
  <c r="B18" i="45"/>
  <c r="C19" i="45"/>
  <c r="D20" i="45"/>
  <c r="E21" i="45"/>
  <c r="B8" i="44"/>
  <c r="C19" i="44"/>
  <c r="D6" i="44"/>
  <c r="C8" i="44"/>
  <c r="E9" i="44"/>
  <c r="C15" i="44"/>
  <c r="F16" i="44"/>
  <c r="D20" i="44"/>
  <c r="B22" i="44"/>
  <c r="F24" i="44"/>
  <c r="D8" i="44"/>
  <c r="F9" i="44"/>
  <c r="E20" i="44"/>
  <c r="E8" i="44"/>
  <c r="G9" i="44"/>
  <c r="G12" i="44" s="1"/>
  <c r="F8" i="44"/>
  <c r="E22" i="44"/>
  <c r="F22" i="44"/>
  <c r="B24" i="44"/>
  <c r="D19" i="44"/>
  <c r="F20" i="44"/>
  <c r="E19" i="44"/>
  <c r="G20" i="44"/>
  <c r="F19" i="44"/>
  <c r="B20" i="44"/>
  <c r="C6" i="44"/>
  <c r="E6" i="44"/>
  <c r="F6" i="44"/>
  <c r="C58" i="42"/>
  <c r="E58" i="42"/>
  <c r="F58" i="42"/>
  <c r="F8" i="41"/>
  <c r="G8" i="41"/>
  <c r="D8" i="41"/>
  <c r="E8" i="41"/>
  <c r="E15" i="41" s="1"/>
  <c r="G37" i="54" s="1"/>
  <c r="D12" i="44" l="1"/>
  <c r="E11" i="40"/>
  <c r="G35" i="54" s="1"/>
  <c r="E7" i="40"/>
  <c r="G10" i="53"/>
  <c r="G13" i="53" s="1"/>
  <c r="I45" i="54" s="1"/>
  <c r="G27" i="44"/>
  <c r="G30" i="44" s="1"/>
  <c r="I10" i="54" s="1"/>
  <c r="C77" i="42"/>
  <c r="E4" i="54" s="1"/>
  <c r="F77" i="42"/>
  <c r="H4" i="54" s="1"/>
  <c r="E77" i="42"/>
  <c r="G4" i="54" s="1"/>
  <c r="D77" i="42"/>
  <c r="F4" i="54" s="1"/>
  <c r="G77" i="42"/>
  <c r="I4" i="54" s="1"/>
  <c r="D8" i="47"/>
  <c r="D11" i="47" s="1"/>
  <c r="F39" i="54" s="1"/>
  <c r="E8" i="47"/>
  <c r="E11" i="47" s="1"/>
  <c r="G39" i="54" s="1"/>
  <c r="E17" i="48"/>
  <c r="G40" i="54" s="1"/>
  <c r="F15" i="41"/>
  <c r="H37" i="54" s="1"/>
  <c r="F17" i="48"/>
  <c r="H40" i="54" s="1"/>
  <c r="D17" i="48"/>
  <c r="F40" i="54" s="1"/>
  <c r="G15" i="41"/>
  <c r="I37" i="54" s="1"/>
  <c r="G17" i="48"/>
  <c r="I40" i="54" s="1"/>
  <c r="G11" i="47"/>
  <c r="I39" i="54" s="1"/>
  <c r="D15" i="41"/>
  <c r="F37" i="54" s="1"/>
  <c r="C17" i="48"/>
  <c r="E40" i="54" s="1"/>
  <c r="C13" i="53"/>
  <c r="E45" i="54" s="1"/>
  <c r="C8" i="47"/>
  <c r="E27" i="44"/>
  <c r="F8" i="47"/>
  <c r="F78" i="46"/>
  <c r="D78" i="46"/>
  <c r="C78" i="46"/>
  <c r="E78" i="46"/>
  <c r="G78" i="46"/>
  <c r="E35" i="46"/>
  <c r="D35" i="46"/>
  <c r="G35" i="46"/>
  <c r="C35" i="46"/>
  <c r="F35" i="46"/>
  <c r="D36" i="45"/>
  <c r="C36" i="45"/>
  <c r="F36" i="45"/>
  <c r="E36" i="45"/>
  <c r="G36" i="45"/>
  <c r="D27" i="44"/>
  <c r="E12" i="44"/>
  <c r="C27" i="44"/>
  <c r="F27" i="44"/>
  <c r="F12" i="44"/>
  <c r="C12" i="44"/>
  <c r="D30" i="44" l="1"/>
  <c r="F10" i="54" s="1"/>
  <c r="E30" i="44"/>
  <c r="G10" i="54" s="1"/>
  <c r="C30" i="44"/>
  <c r="E10" i="54" s="1"/>
  <c r="F30" i="44"/>
  <c r="H10" i="54" s="1"/>
  <c r="E43" i="45"/>
  <c r="G38" i="54" s="1"/>
  <c r="E81" i="46"/>
  <c r="G11" i="54" s="1"/>
  <c r="F43" i="45"/>
  <c r="H38" i="54" s="1"/>
  <c r="C43" i="45"/>
  <c r="E38" i="54" s="1"/>
  <c r="D43" i="45"/>
  <c r="F38" i="54" s="1"/>
  <c r="F81" i="46"/>
  <c r="H11" i="54" s="1"/>
  <c r="F11" i="47"/>
  <c r="H39" i="54" s="1"/>
  <c r="C81" i="46"/>
  <c r="E11" i="54" s="1"/>
  <c r="G81" i="46"/>
  <c r="I11" i="54" s="1"/>
  <c r="C11" i="47"/>
  <c r="E39" i="54" s="1"/>
  <c r="D81" i="46"/>
  <c r="F11" i="54" s="1"/>
  <c r="G43" i="45"/>
  <c r="I38" i="54" s="1"/>
  <c r="E2" i="33"/>
  <c r="D2" i="33"/>
  <c r="C2" i="33"/>
  <c r="B2" i="33"/>
  <c r="G6" i="33"/>
  <c r="F6" i="33"/>
  <c r="E6" i="33"/>
  <c r="D6" i="33"/>
  <c r="C6" i="33"/>
  <c r="B6" i="33"/>
  <c r="G5" i="33"/>
  <c r="F5" i="33"/>
  <c r="E5" i="33"/>
  <c r="D5" i="33"/>
  <c r="C5" i="33"/>
  <c r="B5" i="33"/>
  <c r="E2" i="32"/>
  <c r="D2" i="32"/>
  <c r="C2" i="32"/>
  <c r="B2" i="32"/>
  <c r="G14" i="32"/>
  <c r="F14" i="32"/>
  <c r="E14" i="32"/>
  <c r="D14" i="32"/>
  <c r="C14" i="32"/>
  <c r="B14"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2" i="25"/>
  <c r="G11" i="25"/>
  <c r="G10" i="25"/>
  <c r="F10" i="25"/>
  <c r="F9" i="25"/>
  <c r="G8" i="25"/>
  <c r="F8" i="25"/>
  <c r="E8" i="25"/>
  <c r="B8" i="25"/>
  <c r="D8" i="25"/>
  <c r="D7" i="25"/>
  <c r="C7" i="25"/>
  <c r="G6" i="25"/>
  <c r="E2" i="24"/>
  <c r="D2" i="24"/>
  <c r="C2" i="24"/>
  <c r="B2"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11" i="21"/>
  <c r="E10" i="21"/>
  <c r="G9" i="21"/>
  <c r="E9" i="21"/>
  <c r="D9" i="21"/>
  <c r="C8" i="21"/>
  <c r="B7" i="21"/>
  <c r="G6" i="21"/>
  <c r="F6" i="21"/>
  <c r="D6" i="21"/>
  <c r="C6" i="21"/>
  <c r="B6" i="21"/>
  <c r="E6" i="21"/>
  <c r="G5" i="21"/>
  <c r="E2" i="21"/>
  <c r="D2" i="21"/>
  <c r="C2" i="21"/>
  <c r="B2" i="21"/>
  <c r="F5" i="21"/>
  <c r="E5" i="21"/>
  <c r="G7" i="20"/>
  <c r="C7" i="20"/>
  <c r="B6" i="20"/>
  <c r="C5" i="20"/>
  <c r="E2" i="20"/>
  <c r="D2" i="20"/>
  <c r="C2" i="20"/>
  <c r="B2" i="20"/>
  <c r="G6" i="19"/>
  <c r="E2" i="19"/>
  <c r="D2" i="19"/>
  <c r="C2" i="19"/>
  <c r="B2" i="19"/>
  <c r="F6" i="19"/>
  <c r="E6" i="19"/>
  <c r="D6" i="19"/>
  <c r="C6" i="19"/>
  <c r="B6" i="19"/>
  <c r="F5" i="19"/>
  <c r="E2" i="18"/>
  <c r="D2" i="18"/>
  <c r="C2" i="18"/>
  <c r="B2" i="18"/>
  <c r="G11" i="18"/>
  <c r="B10" i="18"/>
  <c r="G9" i="18"/>
  <c r="G8" i="18"/>
  <c r="F8" i="18"/>
  <c r="C7" i="18"/>
  <c r="G6" i="18"/>
  <c r="F6" i="18"/>
  <c r="E6" i="18"/>
  <c r="B6" i="18"/>
  <c r="D5" i="18"/>
  <c r="E5" i="17"/>
  <c r="E2" i="17"/>
  <c r="D2" i="17"/>
  <c r="C2" i="17"/>
  <c r="B2" i="17"/>
  <c r="G6" i="17"/>
  <c r="E6" i="17"/>
  <c r="B6" i="17"/>
  <c r="F6" i="17"/>
  <c r="G5" i="17"/>
  <c r="F5" i="17"/>
  <c r="B16" i="16"/>
  <c r="G15" i="16"/>
  <c r="F14" i="16"/>
  <c r="D13" i="16"/>
  <c r="G12" i="16"/>
  <c r="F11" i="16"/>
  <c r="F10" i="16"/>
  <c r="D9" i="16"/>
  <c r="G7" i="16"/>
  <c r="D6" i="16"/>
  <c r="B5" i="16"/>
  <c r="E2" i="16"/>
  <c r="D2" i="16"/>
  <c r="C2" i="16"/>
  <c r="B2" i="16"/>
  <c r="E2" i="15"/>
  <c r="D2" i="15"/>
  <c r="C2" i="15"/>
  <c r="B2" i="15"/>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G9" i="33" l="1"/>
  <c r="I33" i="54" s="1"/>
  <c r="C9" i="33"/>
  <c r="E33" i="54" s="1"/>
  <c r="D57" i="4"/>
  <c r="D9" i="33"/>
  <c r="F33" i="54" s="1"/>
  <c r="E9" i="33"/>
  <c r="G33" i="54" s="1"/>
  <c r="C72" i="4"/>
  <c r="C23" i="6" s="1"/>
  <c r="F18" i="8"/>
  <c r="F9" i="33"/>
  <c r="H33" i="54" s="1"/>
  <c r="E72" i="4"/>
  <c r="E23" i="6" s="1"/>
  <c r="D17" i="30"/>
  <c r="D21" i="30" s="1"/>
  <c r="F31" i="54" s="1"/>
  <c r="C57" i="4"/>
  <c r="G17" i="7"/>
  <c r="E17" i="30"/>
  <c r="E21" i="30" s="1"/>
  <c r="G31" i="54" s="1"/>
  <c r="E57" i="4"/>
  <c r="D72" i="4"/>
  <c r="D23" i="6" s="1"/>
  <c r="E17" i="7"/>
  <c r="F17" i="7"/>
  <c r="D17" i="7"/>
  <c r="G57" i="4"/>
  <c r="F72" i="4"/>
  <c r="F23" i="6" s="1"/>
  <c r="F57" i="4"/>
  <c r="G72" i="4"/>
  <c r="G23" i="6" s="1"/>
  <c r="C15" i="32"/>
  <c r="D15" i="32"/>
  <c r="E15" i="32"/>
  <c r="F15" i="32"/>
  <c r="E10" i="32"/>
  <c r="G15" i="32"/>
  <c r="C10" i="32"/>
  <c r="G10" i="32"/>
  <c r="F10" i="32"/>
  <c r="D10" i="32"/>
  <c r="G17" i="30"/>
  <c r="G21" i="30" s="1"/>
  <c r="I31" i="54" s="1"/>
  <c r="F17" i="30"/>
  <c r="F21" i="30" s="1"/>
  <c r="H31" i="54" s="1"/>
  <c r="C17" i="30"/>
  <c r="C9" i="31"/>
  <c r="C13" i="31" s="1"/>
  <c r="E30" i="54" s="1"/>
  <c r="D9" i="31"/>
  <c r="D13" i="31" s="1"/>
  <c r="F30" i="54" s="1"/>
  <c r="E9" i="31"/>
  <c r="E13" i="31" s="1"/>
  <c r="G30" i="54" s="1"/>
  <c r="F9" i="31"/>
  <c r="F13" i="31" s="1"/>
  <c r="H30" i="54" s="1"/>
  <c r="G9" i="31"/>
  <c r="G13" i="31" s="1"/>
  <c r="I30" i="54"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J25" i="54"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J17" i="54"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F28" i="10" s="1"/>
  <c r="G17" i="10"/>
  <c r="G27" i="10"/>
  <c r="G28" i="10" s="1"/>
  <c r="E27" i="10"/>
  <c r="D17" i="10"/>
  <c r="C27" i="10"/>
  <c r="C28" i="10" s="1"/>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F22" i="6" s="1"/>
  <c r="C18" i="6"/>
  <c r="C22" i="6" s="1"/>
  <c r="E18" i="6"/>
  <c r="C13" i="6"/>
  <c r="D18" i="6"/>
  <c r="G18" i="6"/>
  <c r="G22" i="6" s="1"/>
  <c r="D13" i="6"/>
  <c r="E13" i="6"/>
  <c r="G13" i="6"/>
  <c r="F13" i="6"/>
  <c r="D28" i="10" l="1"/>
  <c r="D22" i="6"/>
  <c r="E12" i="21"/>
  <c r="E22" i="6"/>
  <c r="E28" i="10"/>
  <c r="C21" i="30"/>
  <c r="E31" i="54" s="1"/>
  <c r="G27" i="9"/>
  <c r="I8" i="54" s="1"/>
  <c r="F21" i="8"/>
  <c r="H7" i="54" s="1"/>
  <c r="C30" i="7"/>
  <c r="E6" i="54" s="1"/>
  <c r="D21" i="8"/>
  <c r="F7" i="54" s="1"/>
  <c r="F21" i="6"/>
  <c r="H5" i="54" s="1"/>
  <c r="E75" i="4"/>
  <c r="G3" i="54" s="1"/>
  <c r="C21" i="8"/>
  <c r="E7" i="54" s="1"/>
  <c r="D75" i="4"/>
  <c r="F3" i="54" s="1"/>
  <c r="G18" i="32"/>
  <c r="I32" i="54" s="1"/>
  <c r="F75" i="4"/>
  <c r="H3" i="54" s="1"/>
  <c r="E18" i="32"/>
  <c r="G32" i="54" s="1"/>
  <c r="C75" i="4"/>
  <c r="E3" i="54" s="1"/>
  <c r="D21" i="6"/>
  <c r="F5" i="54" s="1"/>
  <c r="C18" i="32"/>
  <c r="E32" i="54" s="1"/>
  <c r="C21" i="6"/>
  <c r="E5" i="54" s="1"/>
  <c r="D18" i="32"/>
  <c r="F32" i="54" s="1"/>
  <c r="D30" i="10"/>
  <c r="F9" i="54" s="1"/>
  <c r="E17" i="26"/>
  <c r="F18" i="32"/>
  <c r="H32" i="54" s="1"/>
  <c r="G33" i="28"/>
  <c r="G8" i="20"/>
  <c r="G12" i="20" s="1"/>
  <c r="J20" i="54" s="1"/>
  <c r="D12" i="21"/>
  <c r="E11" i="17"/>
  <c r="H17" i="54" s="1"/>
  <c r="E21" i="8"/>
  <c r="G7" i="54" s="1"/>
  <c r="C12" i="18"/>
  <c r="E30" i="7"/>
  <c r="G6" i="54" s="1"/>
  <c r="G21" i="6"/>
  <c r="I5" i="54" s="1"/>
  <c r="G21" i="8"/>
  <c r="I7" i="54" s="1"/>
  <c r="G30" i="10"/>
  <c r="I9" i="54" s="1"/>
  <c r="F26" i="14"/>
  <c r="F15" i="14"/>
  <c r="F11" i="19"/>
  <c r="E21" i="6"/>
  <c r="G5" i="54" s="1"/>
  <c r="G12" i="18"/>
  <c r="G16" i="18" s="1"/>
  <c r="J18" i="54" s="1"/>
  <c r="G30" i="7"/>
  <c r="I6" i="54" s="1"/>
  <c r="G75" i="4"/>
  <c r="I3" i="54" s="1"/>
  <c r="D30" i="7"/>
  <c r="F6" i="54" s="1"/>
  <c r="F30" i="7"/>
  <c r="H6" i="54" s="1"/>
  <c r="D26" i="29"/>
  <c r="C26" i="29"/>
  <c r="E33" i="28"/>
  <c r="F33" i="28"/>
  <c r="G25" i="28"/>
  <c r="D25" i="28"/>
  <c r="D36" i="28" s="1"/>
  <c r="F28" i="54" s="1"/>
  <c r="C25" i="28"/>
  <c r="C36" i="28" s="1"/>
  <c r="E28" i="54" s="1"/>
  <c r="F25" i="28"/>
  <c r="E25" i="28"/>
  <c r="F11" i="17"/>
  <c r="I17" i="54" s="1"/>
  <c r="D8" i="20"/>
  <c r="C12" i="20" s="1"/>
  <c r="F20" i="54" s="1"/>
  <c r="F12" i="21"/>
  <c r="C12" i="21"/>
  <c r="G12" i="21"/>
  <c r="G16" i="21" s="1"/>
  <c r="J21" i="54" s="1"/>
  <c r="F17" i="24"/>
  <c r="C13" i="25"/>
  <c r="D17" i="27"/>
  <c r="F17" i="27"/>
  <c r="E17" i="27"/>
  <c r="C17" i="27"/>
  <c r="G17" i="27"/>
  <c r="G21" i="27" s="1"/>
  <c r="J27" i="54" s="1"/>
  <c r="D13" i="25"/>
  <c r="E13" i="25"/>
  <c r="F13" i="25"/>
  <c r="F17" i="25" s="1"/>
  <c r="I25" i="54" s="1"/>
  <c r="E17" i="24"/>
  <c r="G17" i="24"/>
  <c r="G21" i="24" s="1"/>
  <c r="J24" i="54" s="1"/>
  <c r="D17" i="24"/>
  <c r="G13" i="23"/>
  <c r="G17" i="23" s="1"/>
  <c r="J23" i="54" s="1"/>
  <c r="D17" i="26"/>
  <c r="F17" i="26"/>
  <c r="C17" i="26"/>
  <c r="G17" i="26"/>
  <c r="G21" i="26" s="1"/>
  <c r="J26" i="54" s="1"/>
  <c r="C17" i="24"/>
  <c r="D13" i="23"/>
  <c r="C13" i="23"/>
  <c r="F13" i="23"/>
  <c r="E13" i="23"/>
  <c r="F57" i="22"/>
  <c r="C57" i="22"/>
  <c r="E57" i="22"/>
  <c r="D57" i="22"/>
  <c r="G57" i="22"/>
  <c r="G61" i="22" s="1"/>
  <c r="J22" i="54" s="1"/>
  <c r="F8" i="20"/>
  <c r="E8" i="20"/>
  <c r="E7" i="19"/>
  <c r="D7" i="19"/>
  <c r="C7" i="19"/>
  <c r="E12" i="18"/>
  <c r="D12" i="18"/>
  <c r="F12" i="18"/>
  <c r="D7" i="17"/>
  <c r="C7" i="17"/>
  <c r="G17" i="16"/>
  <c r="G22" i="16" s="1"/>
  <c r="J16" i="54"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G9" i="54" s="1"/>
  <c r="C30" i="10"/>
  <c r="E9" i="54" s="1"/>
  <c r="F30" i="10"/>
  <c r="H9" i="54" s="1"/>
  <c r="F27" i="9"/>
  <c r="H8" i="54" s="1"/>
  <c r="D27" i="9"/>
  <c r="F8" i="54" s="1"/>
  <c r="E27" i="9"/>
  <c r="G8" i="54" s="1"/>
  <c r="C27" i="9"/>
  <c r="E8" i="54" s="1"/>
  <c r="E16" i="21" l="1"/>
  <c r="H21" i="54" s="1"/>
  <c r="J29" i="54"/>
  <c r="H29" i="54"/>
  <c r="E29" i="54"/>
  <c r="F29" i="54"/>
  <c r="G29" i="54"/>
  <c r="I29" i="54"/>
  <c r="E21" i="27"/>
  <c r="H27" i="54" s="1"/>
  <c r="C16" i="21"/>
  <c r="F21" i="54" s="1"/>
  <c r="F12" i="20"/>
  <c r="I20" i="54" s="1"/>
  <c r="F16" i="21"/>
  <c r="I21" i="54" s="1"/>
  <c r="F29" i="14"/>
  <c r="H14" i="54" s="1"/>
  <c r="D16" i="21"/>
  <c r="G21" i="54" s="1"/>
  <c r="C29" i="14"/>
  <c r="E14" i="54" s="1"/>
  <c r="D12" i="20"/>
  <c r="G20" i="54" s="1"/>
  <c r="E21" i="26"/>
  <c r="H26" i="54" s="1"/>
  <c r="F21" i="27"/>
  <c r="I27" i="54" s="1"/>
  <c r="D22" i="16"/>
  <c r="G16" i="54" s="1"/>
  <c r="E17" i="25"/>
  <c r="H25" i="54" s="1"/>
  <c r="G29" i="13"/>
  <c r="I13" i="54" s="1"/>
  <c r="F33" i="15"/>
  <c r="H15" i="54" s="1"/>
  <c r="C17" i="25"/>
  <c r="F25" i="54" s="1"/>
  <c r="C11" i="17"/>
  <c r="F17" i="54" s="1"/>
  <c r="G33" i="15"/>
  <c r="I15" i="54" s="1"/>
  <c r="C16" i="18"/>
  <c r="F18" i="54" s="1"/>
  <c r="G36" i="28"/>
  <c r="I28" i="54" s="1"/>
  <c r="C21" i="27"/>
  <c r="F27" i="54" s="1"/>
  <c r="C22" i="16"/>
  <c r="F16" i="54" s="1"/>
  <c r="D21" i="27"/>
  <c r="G27" i="54" s="1"/>
  <c r="F21" i="24"/>
  <c r="I24" i="54" s="1"/>
  <c r="E21" i="24"/>
  <c r="H24" i="54" s="1"/>
  <c r="E36" i="28"/>
  <c r="G28" i="54" s="1"/>
  <c r="E16" i="18"/>
  <c r="H18" i="54" s="1"/>
  <c r="F36" i="28"/>
  <c r="H28" i="54" s="1"/>
  <c r="E22" i="16"/>
  <c r="H16" i="54" s="1"/>
  <c r="F22" i="16"/>
  <c r="I16" i="54" s="1"/>
  <c r="D11" i="17"/>
  <c r="G17" i="54" s="1"/>
  <c r="D16" i="18"/>
  <c r="G18" i="54" s="1"/>
  <c r="F16" i="18"/>
  <c r="I18" i="54" s="1"/>
  <c r="C11" i="19"/>
  <c r="D11" i="19"/>
  <c r="E11" i="19"/>
  <c r="F21" i="26"/>
  <c r="I26" i="54" s="1"/>
  <c r="C21" i="26"/>
  <c r="F26" i="54" s="1"/>
  <c r="D17" i="25"/>
  <c r="G25" i="54" s="1"/>
  <c r="D21" i="24"/>
  <c r="G24" i="54" s="1"/>
  <c r="C21" i="24"/>
  <c r="F24" i="54" s="1"/>
  <c r="C17" i="23"/>
  <c r="F23" i="54" s="1"/>
  <c r="E17" i="23"/>
  <c r="H23" i="54" s="1"/>
  <c r="D21" i="26"/>
  <c r="G26" i="54" s="1"/>
  <c r="F17" i="23"/>
  <c r="I23" i="54" s="1"/>
  <c r="D17" i="23"/>
  <c r="G23" i="54" s="1"/>
  <c r="F61" i="22"/>
  <c r="I22" i="54" s="1"/>
  <c r="C61" i="22"/>
  <c r="F22" i="54" s="1"/>
  <c r="D61" i="22"/>
  <c r="G22" i="54" s="1"/>
  <c r="E61" i="22"/>
  <c r="H22" i="54" s="1"/>
  <c r="E12" i="20"/>
  <c r="H20" i="54" s="1"/>
  <c r="E46" i="11"/>
  <c r="G12" i="54" s="1"/>
  <c r="D29" i="13"/>
  <c r="F13" i="54" s="1"/>
  <c r="E29" i="14"/>
  <c r="G14" i="54" s="1"/>
  <c r="C33" i="15"/>
  <c r="E15" i="54" s="1"/>
  <c r="D33" i="15"/>
  <c r="F15" i="54" s="1"/>
  <c r="E33" i="15"/>
  <c r="G15" i="54" s="1"/>
  <c r="F29" i="13"/>
  <c r="H13" i="54" s="1"/>
  <c r="G29" i="14"/>
  <c r="I14" i="54" s="1"/>
  <c r="D29" i="14"/>
  <c r="F14" i="54" s="1"/>
  <c r="E29" i="13"/>
  <c r="G13" i="54" s="1"/>
  <c r="C29" i="13"/>
  <c r="E13" i="54" s="1"/>
  <c r="G46" i="11"/>
  <c r="I12" i="54" s="1"/>
  <c r="F46" i="11"/>
  <c r="H12" i="54" s="1"/>
  <c r="D46" i="11"/>
  <c r="F12" i="54" s="1"/>
  <c r="C46" i="11"/>
  <c r="E12" i="54" s="1"/>
  <c r="F19" i="54" l="1"/>
  <c r="G19" i="54"/>
  <c r="H19" i="54"/>
  <c r="I19" i="54"/>
  <c r="J19"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administrador</author>
  </authors>
  <commentList>
    <comment ref="C2048" authorId="0" shapeId="0" xr:uid="{F2A02341-08AB-46D2-9073-E0BD1CD18877}">
      <text>
        <r>
          <rPr>
            <sz val="9"/>
            <color indexed="81"/>
            <rFont val="Tahoma"/>
            <family val="2"/>
          </rPr>
          <t>Cartera en mora/cartera bruta</t>
        </r>
      </text>
    </comment>
    <comment ref="D2048" authorId="0" shapeId="0" xr:uid="{991C37F0-DEE9-45BF-8F67-FC1596839312}">
      <text>
        <r>
          <rPr>
            <sz val="9"/>
            <color indexed="81"/>
            <rFont val="Tahoma"/>
            <family val="2"/>
          </rPr>
          <t>Cartera en mora/cartera bruta</t>
        </r>
      </text>
    </comment>
    <comment ref="E2048" authorId="0" shapeId="0" xr:uid="{62D0142E-8FF4-48F8-8E35-C05A74A53B4D}">
      <text>
        <r>
          <rPr>
            <sz val="9"/>
            <color indexed="81"/>
            <rFont val="Tahoma"/>
            <family val="2"/>
          </rPr>
          <t>Cartera en mora/cartera bruta</t>
        </r>
      </text>
    </comment>
  </commentList>
</comments>
</file>

<file path=xl/sharedStrings.xml><?xml version="1.0" encoding="utf-8"?>
<sst xmlns="http://schemas.openxmlformats.org/spreadsheetml/2006/main" count="26327" uniqueCount="6555">
  <si>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</si>
  <si>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</si>
  <si>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</si>
  <si>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</si>
  <si>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</si>
  <si>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</si>
  <si>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</si>
  <si>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</si>
  <si>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</si>
  <si>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</si>
  <si>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</si>
  <si>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</si>
  <si>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</si>
  <si>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</si>
  <si>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</si>
  <si>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</si>
  <si>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</si>
  <si>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</si>
  <si>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</si>
  <si>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</si>
  <si>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</si>
  <si>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</si>
  <si>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</si>
  <si>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</si>
  <si>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</si>
  <si>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</si>
  <si>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</si>
  <si>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</si>
  <si>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</si>
  <si>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</si>
  <si>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</si>
  <si>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</si>
  <si>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</si>
  <si>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</si>
  <si>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</si>
  <si>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</si>
  <si>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</si>
  <si>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</si>
  <si>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</si>
  <si>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</si>
  <si>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</si>
  <si>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</si>
  <si>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</si>
  <si>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</si>
  <si>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</si>
  <si>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</si>
  <si>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</si>
  <si>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</si>
  <si>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</si>
  <si>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</si>
  <si>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</si>
  <si>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</si>
  <si>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</si>
  <si>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</si>
  <si>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</si>
  <si>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</si>
  <si>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</si>
  <si>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</si>
  <si>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</si>
  <si>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</si>
  <si>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</si>
  <si>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</si>
  <si>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</si>
  <si>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</si>
  <si>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</si>
  <si>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</si>
  <si>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</si>
  <si>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</si>
  <si>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</si>
  <si>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</si>
  <si>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</si>
  <si>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</si>
  <si>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</si>
  <si>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</si>
  <si>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</si>
  <si>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</si>
  <si>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</si>
  <si>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</si>
  <si>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</si>
  <si>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</si>
  <si>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</si>
  <si>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</si>
  <si>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</si>
  <si>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</si>
  <si>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</si>
  <si>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</si>
  <si>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</si>
  <si>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</si>
  <si>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</si>
  <si>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</si>
  <si>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</si>
  <si>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</si>
  <si>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</si>
  <si>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</si>
  <si>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</si>
  <si>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</si>
  <si>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</si>
  <si>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</si>
  <si>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</si>
  <si>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</si>
  <si>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</si>
  <si>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</si>
  <si>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</si>
  <si>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</si>
  <si>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</si>
  <si>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</si>
  <si>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</si>
  <si>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</si>
  <si>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</si>
  <si>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</si>
  <si>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</si>
  <si>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</si>
  <si>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</si>
  <si>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</si>
  <si>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</si>
  <si>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</si>
  <si>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</si>
  <si>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</si>
  <si>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</si>
  <si>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</si>
  <si>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</si>
  <si>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</si>
  <si>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</si>
  <si>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</si>
  <si>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</si>
  <si>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</si>
  <si>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</si>
  <si>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</si>
  <si>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</si>
  <si>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</si>
  <si>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</si>
  <si>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</si>
  <si>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</si>
  <si>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</si>
  <si>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</si>
  <si>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</si>
  <si>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</si>
  <si>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</si>
  <si>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</si>
  <si>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</si>
  <si>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</si>
  <si>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</si>
  <si>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</si>
  <si>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</si>
  <si>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</si>
  <si>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</si>
  <si>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</si>
  <si>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</si>
  <si>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</si>
  <si>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</si>
  <si>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</si>
  <si>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</si>
  <si>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</si>
  <si>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</si>
  <si>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</si>
  <si>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</si>
  <si>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</si>
  <si>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</si>
  <si>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</si>
  <si>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</si>
  <si>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</si>
  <si>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</si>
  <si>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</si>
  <si>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</si>
  <si>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</si>
  <si>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</si>
  <si>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</si>
  <si>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</si>
  <si>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</si>
  <si>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</si>
  <si>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</si>
  <si>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</si>
  <si>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</si>
  <si>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</si>
  <si>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</si>
  <si>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</si>
  <si>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</si>
  <si>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</si>
  <si>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</si>
  <si>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</si>
  <si>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</si>
  <si>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</si>
  <si>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</si>
  <si>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</si>
  <si>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</si>
  <si>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</si>
  <si>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</si>
  <si>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</si>
  <si>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</si>
  <si>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</si>
  <si>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</si>
  <si>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</si>
  <si>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</si>
  <si>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</si>
  <si>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</si>
  <si>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</si>
  <si>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</si>
  <si>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</si>
  <si>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</si>
  <si>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</si>
  <si>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</si>
  <si>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</si>
  <si>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</si>
  <si>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</si>
  <si>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</si>
  <si>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</si>
  <si>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</si>
  <si>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</si>
  <si>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</si>
  <si>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</si>
  <si>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</si>
  <si>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</si>
  <si>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</si>
  <si>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</si>
  <si>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</si>
  <si>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</si>
  <si>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</si>
  <si>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</si>
  <si>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</si>
  <si>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</si>
  <si>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</si>
  <si>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</si>
  <si>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</si>
  <si>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</si>
  <si>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</si>
  <si>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</si>
  <si>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</si>
  <si>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</si>
  <si>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</si>
  <si>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</si>
  <si>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</si>
  <si>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</si>
  <si>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</si>
  <si>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</si>
  <si>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</si>
  <si>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</si>
  <si>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</si>
  <si>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</si>
  <si>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</si>
  <si>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</si>
  <si>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</si>
  <si>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</si>
  <si>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</si>
  <si>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</si>
  <si>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</si>
  <si>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</si>
  <si>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</si>
  <si>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</si>
  <si>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</si>
  <si>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</si>
  <si>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</si>
  <si>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</si>
  <si>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</si>
  <si>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</si>
  <si>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</si>
  <si>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</si>
  <si>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</si>
  <si>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</si>
  <si>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</si>
  <si>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</si>
  <si>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</si>
  <si>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</si>
  <si>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</si>
  <si>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</si>
  <si>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</si>
  <si>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</si>
  <si>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</si>
  <si>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</si>
  <si>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</si>
  <si>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</si>
  <si>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</si>
  <si>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</si>
  <si>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</si>
  <si>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</si>
  <si>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</si>
  <si>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</si>
  <si>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</si>
  <si>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</si>
  <si>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</si>
  <si>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</si>
  <si>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</si>
  <si>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</si>
  <si>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</si>
  <si>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</si>
  <si>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</si>
  <si>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</si>
  <si>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</si>
  <si>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</si>
  <si>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</si>
  <si>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</si>
  <si>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</si>
  <si>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</si>
  <si>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</si>
  <si>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</si>
  <si>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</si>
  <si>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</si>
  <si>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</si>
  <si>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</si>
  <si>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</si>
  <si>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</si>
  <si>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</si>
  <si>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</si>
  <si>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</si>
  <si>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</si>
  <si>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</si>
  <si>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</si>
  <si>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</si>
  <si>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</si>
  <si>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</si>
  <si>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</si>
  <si>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</si>
  <si>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</si>
  <si>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</si>
  <si>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</si>
  <si>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</si>
  <si>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</si>
  <si>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</si>
  <si>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</si>
  <si>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</si>
  <si>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</si>
  <si>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</si>
  <si>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</si>
  <si>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</si>
  <si>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</si>
  <si>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</si>
  <si>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</si>
  <si>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</si>
  <si>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</si>
  <si>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</si>
  <si>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</si>
  <si>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</si>
  <si>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</si>
  <si>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</si>
  <si>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</si>
  <si>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</si>
  <si>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</si>
  <si>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</si>
  <si>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</si>
  <si>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</si>
  <si>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</si>
  <si>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</si>
  <si>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</si>
  <si>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</si>
  <si>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</si>
  <si>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</si>
  <si>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</si>
  <si>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</si>
  <si>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</si>
  <si>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</si>
  <si>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</si>
  <si>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</si>
  <si>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</si>
  <si>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</si>
  <si>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</si>
  <si>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</si>
  <si>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</si>
  <si>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</si>
  <si>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</si>
  <si>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</si>
  <si>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</si>
  <si>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</si>
  <si>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</si>
  <si>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</si>
  <si>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</si>
  <si>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</si>
  <si>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</si>
  <si>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</si>
  <si>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</si>
  <si>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</si>
  <si>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</si>
  <si>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</si>
  <si>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</si>
  <si>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</si>
  <si>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</si>
  <si>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</si>
  <si>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</si>
  <si>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</si>
  <si>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</si>
  <si>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</si>
  <si>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</si>
  <si>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</si>
  <si>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</si>
  <si>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</si>
  <si>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</si>
  <si>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</si>
  <si>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</si>
  <si>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</si>
  <si>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</si>
  <si>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</si>
  <si>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</si>
  <si>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</si>
  <si>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</si>
  <si>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</si>
  <si>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</si>
  <si>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</si>
  <si>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</si>
  <si>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</si>
  <si>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</si>
  <si>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</si>
  <si>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</si>
  <si>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</si>
  <si>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</si>
  <si>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</si>
  <si>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</si>
  <si>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</si>
  <si>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</si>
  <si>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</si>
  <si>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</si>
  <si>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</si>
  <si>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</si>
  <si>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</si>
  <si>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</si>
  <si>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</si>
  <si>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</si>
  <si>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</si>
  <si>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</si>
  <si>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</si>
  <si>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</si>
  <si>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</si>
  <si>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</si>
  <si>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</si>
  <si>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</si>
  <si>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</si>
  <si>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</si>
  <si>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</si>
  <si>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</si>
  <si>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</si>
  <si>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</si>
  <si>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</si>
  <si>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</si>
  <si>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</si>
  <si>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</si>
  <si>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</si>
  <si>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</si>
  <si>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</si>
  <si>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</si>
  <si>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</si>
  <si>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</si>
  <si>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</si>
  <si>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</si>
  <si>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</si>
  <si>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</si>
  <si>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</si>
  <si>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</si>
  <si>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</si>
  <si>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</si>
  <si>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</si>
  <si>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</si>
  <si>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</si>
  <si>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</si>
  <si>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</si>
  <si>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</si>
  <si>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</si>
  <si>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</si>
  <si>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</si>
  <si>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</si>
  <si>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</si>
  <si>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</si>
  <si>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</si>
  <si>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</si>
  <si>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</si>
  <si>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</si>
  <si>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</si>
  <si>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</si>
  <si>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</si>
  <si>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</si>
  <si>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</si>
  <si>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</si>
  <si>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</si>
  <si>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</si>
  <si>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</si>
  <si>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</si>
  <si>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</si>
  <si>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</si>
  <si>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</si>
  <si>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</si>
  <si>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</si>
  <si>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</si>
  <si>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</si>
  <si>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</si>
  <si>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</si>
  <si>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</si>
  <si>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</si>
  <si>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</si>
  <si>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</si>
  <si>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</si>
  <si>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</si>
  <si>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</si>
  <si>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</si>
  <si>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</si>
  <si>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</si>
  <si>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</si>
  <si>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</si>
  <si>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</si>
  <si>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</si>
  <si>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</si>
  <si>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</si>
  <si>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</si>
  <si>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</si>
  <si>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</si>
  <si>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</si>
  <si>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</si>
  <si>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</si>
  <si>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</si>
  <si>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</si>
  <si>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</si>
  <si>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</si>
  <si>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</si>
  <si>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</si>
  <si>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</si>
  <si>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</si>
  <si>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</si>
  <si>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</si>
  <si>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</si>
  <si>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</si>
  <si>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</si>
  <si>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</si>
  <si>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</si>
  <si>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</si>
  <si>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</si>
  <si>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</si>
  <si>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</si>
  <si>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</si>
  <si>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</si>
  <si>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</si>
  <si>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</si>
  <si>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</si>
  <si>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</si>
  <si>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</si>
  <si>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</si>
  <si>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</si>
  <si>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</si>
  <si>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</si>
  <si>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</si>
  <si>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</si>
  <si>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</si>
  <si>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</si>
  <si>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</si>
  <si>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</si>
  <si>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</si>
  <si>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</si>
  <si>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</si>
  <si>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</si>
  <si>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</si>
  <si>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</si>
  <si>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</si>
  <si>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</si>
  <si>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</si>
  <si>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</si>
  <si>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</si>
  <si>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</si>
  <si>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</si>
  <si>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</si>
  <si>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</si>
  <si>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</si>
  <si>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</si>
  <si>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</si>
  <si>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</si>
  <si>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</si>
  <si>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</si>
  <si>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</si>
  <si>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</si>
  <si>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</si>
  <si>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</si>
  <si>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</si>
  <si>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</si>
  <si>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</si>
  <si>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</si>
  <si>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</si>
  <si>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</si>
  <si>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</si>
  <si>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</si>
  <si>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</si>
  <si>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</si>
  <si>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</si>
  <si>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</si>
  <si>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</si>
  <si>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</si>
  <si>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</si>
  <si>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</si>
  <si>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</si>
  <si>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</si>
  <si>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</si>
  <si>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</si>
  <si>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</si>
  <si>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</si>
  <si>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</si>
  <si>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</si>
  <si>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</si>
  <si>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</si>
  <si>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</si>
  <si>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</si>
  <si>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</si>
  <si>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</si>
  <si>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</si>
  <si>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</si>
  <si>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</si>
  <si>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</si>
  <si>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</si>
  <si>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</si>
  <si>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</si>
  <si>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</si>
  <si>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</si>
  <si>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</si>
  <si>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</si>
  <si>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</si>
  <si>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</si>
  <si>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</si>
  <si>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</si>
  <si>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</si>
  <si>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</si>
  <si>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</si>
  <si>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</si>
  <si>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</si>
  <si>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</si>
  <si>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</si>
  <si>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</si>
  <si>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</si>
  <si>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</si>
  <si>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</si>
  <si>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</si>
  <si>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</si>
  <si>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</si>
  <si>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</si>
  <si>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</si>
  <si>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</si>
  <si>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</si>
  <si>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</si>
  <si>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</si>
  <si>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</si>
  <si>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</si>
  <si>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</si>
  <si>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</si>
  <si>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</si>
  <si>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</si>
  <si>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</si>
  <si>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</si>
  <si>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</si>
  <si>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</si>
  <si>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</si>
  <si>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</si>
  <si>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</si>
  <si>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</si>
  <si>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</si>
  <si>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</si>
  <si>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</si>
  <si>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</si>
  <si>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</si>
  <si>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</si>
  <si>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</si>
  <si>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</si>
  <si>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</si>
  <si>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</si>
  <si>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</si>
  <si>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</si>
  <si>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</si>
  <si>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</si>
  <si>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</si>
  <si>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</si>
  <si>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</si>
  <si>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</si>
  <si>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</si>
  <si>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</si>
  <si>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</si>
  <si>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</si>
  <si>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</si>
  <si>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</si>
  <si>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</si>
  <si>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</si>
  <si>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</si>
  <si>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</si>
  <si>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</si>
  <si>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</si>
  <si>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</si>
  <si>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</si>
  <si>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</si>
  <si>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</si>
  <si>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</si>
  <si>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</si>
  <si>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</si>
  <si>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</si>
  <si>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</si>
  <si>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</si>
  <si>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</si>
  <si>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</si>
  <si>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</si>
  <si>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</si>
  <si>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</si>
  <si>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</si>
  <si>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</si>
  <si>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</si>
  <si>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</si>
  <si>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</si>
  <si>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</si>
  <si>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</si>
  <si>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</si>
  <si>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</si>
  <si>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</si>
  <si>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</si>
  <si>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</si>
  <si>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</si>
  <si>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</si>
  <si>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</si>
  <si>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</si>
  <si>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</si>
  <si>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</si>
  <si>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</si>
  <si>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</si>
  <si>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</si>
  <si>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</si>
  <si>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</si>
  <si>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</si>
  <si>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</si>
  <si>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</si>
  <si>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</si>
  <si>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</si>
  <si>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</si>
  <si>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</si>
  <si>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</si>
  <si>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</si>
  <si>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</si>
  <si>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</si>
  <si>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</si>
  <si>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</si>
  <si>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</si>
  <si>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</si>
  <si>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</si>
  <si>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</si>
  <si>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</si>
  <si>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</si>
  <si>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</si>
  <si>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</si>
  <si>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</si>
  <si>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</si>
  <si>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</si>
  <si>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</si>
  <si>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</si>
  <si>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</si>
  <si>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</si>
  <si>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</si>
  <si>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</si>
  <si>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</si>
  <si>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</si>
  <si>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</si>
  <si>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</si>
  <si>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</si>
  <si>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</si>
  <si>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</si>
  <si>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</si>
  <si>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</si>
  <si>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</si>
  <si>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</si>
  <si>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</si>
  <si>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</si>
  <si>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</si>
  <si>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</si>
  <si>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</si>
  <si>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</si>
  <si>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</si>
  <si>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</si>
  <si>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</si>
  <si>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</si>
  <si>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</si>
  <si>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</si>
  <si>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</si>
  <si>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</si>
  <si>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</si>
  <si>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</si>
  <si>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</si>
  <si>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</si>
  <si>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</si>
  <si>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</si>
  <si>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</si>
  <si>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</si>
  <si>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</si>
  <si>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</si>
  <si>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</si>
  <si>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</si>
  <si>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</si>
  <si>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</si>
  <si>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</si>
  <si>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</si>
  <si>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</si>
  <si>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</si>
  <si>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</si>
  <si>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</si>
  <si>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</si>
  <si>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</si>
  <si>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</si>
  <si>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</si>
  <si>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</si>
  <si>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</si>
  <si>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</si>
  <si>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</si>
  <si>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</si>
  <si>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</si>
  <si>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</si>
  <si>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</si>
  <si>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</si>
  <si>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</si>
  <si>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</si>
  <si>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</si>
  <si>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</si>
  <si>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</si>
  <si>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</si>
  <si>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</si>
  <si>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</si>
  <si>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</si>
  <si>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</si>
  <si>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</si>
  <si>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</si>
  <si>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</si>
  <si>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</si>
  <si>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</si>
  <si>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</si>
  <si>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</si>
  <si>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</si>
  <si>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</si>
  <si>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</si>
  <si>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</si>
  <si>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</si>
  <si>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</si>
  <si>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</si>
  <si>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</si>
  <si>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</si>
  <si>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</si>
  <si>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</si>
  <si>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</si>
  <si>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</si>
  <si>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</si>
  <si>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</si>
  <si>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</si>
  <si>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</si>
  <si>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</si>
  <si>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</si>
  <si>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</si>
  <si>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</si>
  <si>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</si>
  <si>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</si>
  <si>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</si>
  <si>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</si>
  <si>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</si>
  <si>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</si>
  <si>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</si>
  <si>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</si>
  <si>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</si>
  <si>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</si>
  <si>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</si>
  <si>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</si>
  <si>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</si>
  <si>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</si>
  <si>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</si>
  <si>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</si>
  <si>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</si>
  <si>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</si>
  <si>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</si>
  <si>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</si>
  <si>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</si>
  <si>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</si>
  <si>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</si>
  <si>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</si>
  <si>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</si>
  <si>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</si>
  <si>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</si>
  <si>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</si>
  <si>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</si>
  <si>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</si>
  <si>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</si>
  <si>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</si>
  <si>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</si>
  <si>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</si>
  <si>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</si>
  <si>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</si>
  <si>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</si>
  <si>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</si>
  <si>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</si>
  <si>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</si>
  <si>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</si>
  <si>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</si>
  <si>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</si>
  <si>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</si>
  <si>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</si>
  <si>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</si>
  <si>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</si>
  <si>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</si>
  <si>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</si>
  <si>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</si>
  <si>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</si>
  <si>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</si>
  <si>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</si>
  <si>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</si>
  <si>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</si>
  <si>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</si>
  <si>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</si>
  <si>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</si>
  <si>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</si>
  <si>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</si>
  <si>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</si>
  <si>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</si>
  <si>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</si>
  <si>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</si>
  <si>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</si>
  <si>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</si>
  <si>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</si>
  <si>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</si>
  <si>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</si>
  <si>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</si>
  <si>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</si>
  <si>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</si>
  <si>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</si>
  <si>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</si>
  <si>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</si>
  <si>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</si>
  <si>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</si>
  <si>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</si>
  <si>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</si>
  <si>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</si>
  <si>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</si>
  <si>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</si>
  <si>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</si>
  <si>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</si>
  <si>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</si>
  <si>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</si>
  <si>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</si>
  <si>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</si>
  <si>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</si>
  <si>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</si>
  <si>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</si>
  <si>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</si>
  <si>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</si>
  <si>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</si>
  <si>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</si>
  <si>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</si>
  <si>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</si>
  <si>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</si>
  <si>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</si>
  <si>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</si>
  <si>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</si>
  <si>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</si>
  <si>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</si>
  <si>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</si>
  <si>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</si>
  <si>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</si>
  <si>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</si>
  <si>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</si>
  <si>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</si>
  <si>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</si>
  <si>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</si>
  <si>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</si>
  <si>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</si>
  <si>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</si>
  <si>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</si>
  <si>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</si>
  <si>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</si>
  <si>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</si>
  <si>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</si>
  <si>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</si>
  <si>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</si>
  <si>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</si>
  <si>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</si>
  <si>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</si>
  <si>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</si>
  <si>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</si>
  <si>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</si>
  <si>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</si>
  <si>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</si>
  <si>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</si>
  <si>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</si>
  <si>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</si>
  <si>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</si>
  <si>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</si>
  <si>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</si>
  <si>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</si>
  <si>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</si>
  <si>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</si>
  <si>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</si>
  <si>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</si>
  <si>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</si>
  <si>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</si>
  <si>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</si>
  <si>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</si>
  <si>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</si>
  <si>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</si>
  <si>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</si>
  <si>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</si>
  <si>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</si>
  <si>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</si>
  <si>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</si>
  <si>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</si>
  <si>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</si>
  <si>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</si>
  <si>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</si>
  <si>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</si>
  <si>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</si>
  <si>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</si>
  <si>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</si>
  <si>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</si>
  <si>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</si>
  <si>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</si>
  <si>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</si>
  <si>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</si>
  <si>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</si>
  <si>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</si>
  <si>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</si>
  <si>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</si>
  <si>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</si>
  <si>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</si>
  <si>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</si>
  <si>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</si>
  <si>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</si>
  <si>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</si>
  <si>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</si>
  <si>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</si>
  <si>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</si>
  <si>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</si>
  <si>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</si>
  <si>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</si>
  <si>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</si>
  <si>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</si>
  <si>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</si>
  <si>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</si>
  <si>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</si>
  <si>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</si>
  <si>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</si>
  <si>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</si>
  <si>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</si>
  <si>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</si>
  <si>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</si>
  <si>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</si>
  <si>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</si>
  <si>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</si>
  <si>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</si>
  <si>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</si>
  <si>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</si>
  <si>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</si>
  <si>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</si>
  <si>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</si>
  <si>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</si>
  <si>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</si>
  <si>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</si>
  <si>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</si>
  <si>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</si>
  <si>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</si>
  <si>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</si>
  <si>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</si>
  <si>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</si>
  <si>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</si>
  <si>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</si>
  <si>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</si>
  <si>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</si>
  <si>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</si>
  <si>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</si>
  <si>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</si>
  <si>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</si>
  <si>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</si>
  <si>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</si>
  <si>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</si>
  <si>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</si>
  <si>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</si>
  <si>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</si>
  <si>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</si>
  <si>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</si>
  <si>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</si>
  <si>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</si>
  <si>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</si>
  <si>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</si>
  <si>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</si>
  <si>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</si>
  <si>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</si>
  <si>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</si>
  <si>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</si>
  <si>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</si>
  <si>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</si>
  <si>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</si>
  <si>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</si>
  <si>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</si>
  <si>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</si>
  <si>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</si>
  <si>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</si>
  <si>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</si>
  <si>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</si>
  <si>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</si>
  <si>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</si>
  <si>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</si>
  <si>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</si>
  <si>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</si>
  <si>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</si>
  <si>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</si>
  <si>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</si>
  <si>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</si>
  <si>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</si>
  <si>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</si>
  <si>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</si>
  <si>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</si>
  <si>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</si>
  <si>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</si>
  <si>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</si>
  <si>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</si>
  <si>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</si>
  <si>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</si>
  <si>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</si>
  <si>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</si>
  <si>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</si>
  <si>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</si>
  <si>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</si>
  <si>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</si>
  <si>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</si>
  <si>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</si>
  <si>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</si>
  <si>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</si>
  <si>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</si>
  <si>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</si>
  <si>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</si>
  <si>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</si>
  <si>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</si>
  <si>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</si>
  <si>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</si>
  <si>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</si>
  <si>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</si>
  <si>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</si>
  <si>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</si>
  <si>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</si>
  <si>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</si>
  <si>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</si>
  <si>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</si>
  <si>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</si>
  <si>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</si>
  <si>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</si>
  <si>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</si>
  <si>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</si>
  <si>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</si>
  <si>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</si>
  <si>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</si>
  <si>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</si>
  <si>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</si>
  <si>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</si>
  <si>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</si>
  <si>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</si>
  <si>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</si>
  <si>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</si>
  <si>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</si>
  <si>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</si>
  <si>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</si>
  <si>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</si>
  <si>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</si>
  <si>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</si>
  <si>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</si>
  <si>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</si>
  <si>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</si>
  <si>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</si>
  <si>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</si>
  <si>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</si>
  <si>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</si>
  <si>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</si>
  <si>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</si>
  <si>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</si>
  <si>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</si>
  <si>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</si>
  <si>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</si>
  <si>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</si>
  <si>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</si>
  <si>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</si>
  <si>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</si>
  <si>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</si>
  <si>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</si>
  <si>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</si>
  <si>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</si>
  <si>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</si>
  <si>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</si>
  <si>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</si>
  <si>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</si>
  <si>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</si>
  <si>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</si>
  <si>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</si>
  <si>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</si>
  <si>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</si>
  <si>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</si>
  <si>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</si>
  <si>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</si>
  <si>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</si>
  <si>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</si>
  <si>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</si>
  <si>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</si>
  <si>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</si>
  <si>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</si>
  <si>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</si>
  <si>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</si>
  <si>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</si>
  <si>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</si>
  <si>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</si>
  <si>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</si>
  <si>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</si>
  <si>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</si>
  <si>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</si>
  <si>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</si>
  <si>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</si>
  <si>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</si>
  <si>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</si>
  <si>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</si>
  <si>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</si>
  <si>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</si>
  <si>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</si>
  <si>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</si>
  <si>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</si>
  <si>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</si>
  <si>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</si>
  <si>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</si>
  <si>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</si>
  <si>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</si>
  <si>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</si>
  <si>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</si>
  <si>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</si>
  <si>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</si>
  <si>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</si>
  <si>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</si>
  <si>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</si>
  <si>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</si>
  <si>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</si>
  <si>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</si>
  <si>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</si>
  <si>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</si>
  <si>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</si>
  <si>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</si>
  <si>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</si>
  <si>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</si>
  <si>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</si>
  <si>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</si>
  <si>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</si>
  <si>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</si>
  <si>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</si>
  <si>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</si>
  <si>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</si>
  <si>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</si>
  <si>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</si>
  <si>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</si>
  <si>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</si>
  <si>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</si>
  <si>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</si>
  <si>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</si>
  <si>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</si>
  <si>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</si>
  <si>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</si>
  <si>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</si>
  <si>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</si>
  <si>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</si>
  <si>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</si>
  <si>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</si>
  <si>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</si>
  <si>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</si>
  <si>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</si>
  <si>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</si>
  <si>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</si>
  <si>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</si>
  <si>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</si>
  <si>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</si>
  <si>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</si>
  <si>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</si>
  <si>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</si>
  <si>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</si>
  <si>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</si>
  <si>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</si>
  <si>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</si>
  <si>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</si>
  <si>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</si>
  <si>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</si>
  <si>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</si>
  <si>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</si>
  <si>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</si>
  <si>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</si>
  <si>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</si>
  <si>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</si>
  <si>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</si>
  <si>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</si>
  <si>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</si>
  <si>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</si>
  <si>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</si>
  <si>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</si>
  <si>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</si>
  <si>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</si>
  <si>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</si>
  <si>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</si>
  <si>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</si>
  <si>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</si>
  <si>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</si>
  <si>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</si>
  <si>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</si>
  <si>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</si>
  <si>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</si>
  <si>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</si>
  <si>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</si>
  <si>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</si>
  <si>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</si>
  <si>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</si>
  <si>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</si>
  <si>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</si>
  <si>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</si>
  <si>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</si>
  <si>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</si>
  <si>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</si>
  <si>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</si>
  <si>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</si>
  <si>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</si>
  <si>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</si>
  <si>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</si>
  <si>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</si>
  <si>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</si>
  <si>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</si>
  <si>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</si>
  <si>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</si>
  <si>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</si>
  <si>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</si>
  <si>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</si>
  <si>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</si>
  <si>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</si>
  <si>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</si>
  <si>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</si>
  <si>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</si>
  <si>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</si>
  <si>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</si>
  <si>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</si>
  <si>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</si>
  <si>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</si>
  <si>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</si>
  <si>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</si>
  <si>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</si>
  <si>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</si>
  <si>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</si>
  <si>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</si>
  <si>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</si>
  <si>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</si>
  <si>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</si>
  <si>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</si>
  <si>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</si>
  <si>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</si>
  <si>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</si>
  <si>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</si>
  <si>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</si>
  <si>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</si>
  <si>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</si>
  <si>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</si>
  <si>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</si>
  <si>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</si>
  <si>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</si>
  <si>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</si>
  <si>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</si>
  <si>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</si>
  <si>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</si>
  <si>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</si>
  <si>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</si>
  <si>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</si>
  <si>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</si>
  <si>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</si>
  <si>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</si>
  <si>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</si>
  <si>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</si>
  <si>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</si>
  <si>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</si>
  <si>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</si>
  <si>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</si>
  <si>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</si>
  <si>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</si>
  <si>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</si>
  <si>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</si>
  <si>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</si>
  <si>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</si>
  <si>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</si>
  <si>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</si>
  <si>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</si>
  <si>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</si>
  <si>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</si>
  <si>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</si>
  <si>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</si>
  <si>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</si>
  <si>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</si>
  <si>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</si>
  <si>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</si>
  <si>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</si>
  <si>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</si>
  <si>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</si>
  <si>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</si>
  <si>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</si>
  <si>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</si>
  <si>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</si>
  <si>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</si>
  <si>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</si>
  <si>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</si>
  <si>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</si>
  <si>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</si>
  <si>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</si>
  <si>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</si>
  <si>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</si>
  <si>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</si>
  <si>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</si>
  <si>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</si>
  <si>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</si>
  <si>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</si>
  <si>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</si>
  <si>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</si>
  <si>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</si>
  <si>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</si>
  <si>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</si>
  <si>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</si>
  <si>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</si>
  <si>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</si>
  <si>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</si>
  <si>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</si>
  <si>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</si>
  <si>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</si>
  <si>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</si>
  <si>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</si>
  <si>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</si>
  <si>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</si>
  <si>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</si>
  <si>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</si>
  <si>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</si>
  <si>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</si>
  <si>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</si>
  <si>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</si>
  <si>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</si>
  <si>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</si>
  <si>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</si>
  <si>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</si>
  <si>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</si>
  <si>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</si>
  <si>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</si>
  <si>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</si>
  <si>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</si>
  <si>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</si>
  <si>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</si>
  <si>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</si>
  <si>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</si>
  <si>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</si>
  <si>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</si>
  <si>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</si>
  <si>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</si>
  <si>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</si>
  <si>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</si>
  <si>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</si>
  <si>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</si>
  <si>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</si>
  <si>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</si>
  <si>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</si>
  <si>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</si>
  <si>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</si>
  <si>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</si>
  <si>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</si>
  <si>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</si>
  <si>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</si>
  <si>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</si>
  <si>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</si>
  <si>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</si>
  <si>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</si>
  <si>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</si>
  <si>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</si>
  <si>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</si>
  <si>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</si>
  <si>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</si>
  <si>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</si>
  <si>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</si>
  <si>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</si>
  <si>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</si>
  <si>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</si>
  <si>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</si>
  <si>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</si>
  <si>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</si>
  <si>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</si>
  <si>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</si>
  <si>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</si>
  <si>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</si>
  <si>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</si>
  <si>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</si>
  <si>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</si>
  <si>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</si>
  <si>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</si>
  <si>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</si>
  <si>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</si>
  <si>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</si>
  <si>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</si>
  <si>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</si>
  <si>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</si>
  <si>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</si>
  <si>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</si>
  <si>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</si>
  <si>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</si>
  <si>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</si>
  <si>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</si>
  <si>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</si>
  <si>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</si>
  <si>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</si>
  <si>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</si>
  <si>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</si>
  <si>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</si>
  <si>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</si>
  <si>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</si>
  <si>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</si>
  <si>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</si>
  <si>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</si>
  <si>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</si>
  <si>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</si>
  <si>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</si>
  <si>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</si>
  <si>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</si>
  <si>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</si>
  <si>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</si>
  <si>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</si>
  <si>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</si>
  <si>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</si>
  <si>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</si>
  <si>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</si>
  <si>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</si>
  <si>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</si>
  <si>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</si>
  <si>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</si>
  <si>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</si>
  <si>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</si>
  <si>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</si>
  <si>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</si>
  <si>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</si>
  <si>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</si>
  <si>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</si>
  <si>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</si>
  <si>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</si>
  <si>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</si>
  <si>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</si>
  <si>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</si>
  <si>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</si>
  <si>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</si>
  <si>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</si>
  <si>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</si>
  <si>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</si>
  <si>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</si>
  <si>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</si>
  <si>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</si>
  <si>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</si>
  <si>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</si>
  <si>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</si>
  <si>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</si>
  <si>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</si>
  <si>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</si>
  <si>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</si>
  <si>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</si>
  <si>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</si>
  <si>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</si>
  <si>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</si>
  <si>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</si>
  <si>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</si>
  <si>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</si>
  <si>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</si>
  <si>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</si>
  <si>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</si>
  <si>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</si>
  <si>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</si>
  <si>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</si>
  <si>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</si>
  <si>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</si>
  <si>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</si>
  <si>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</si>
  <si>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</si>
  <si>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</si>
  <si>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</si>
  <si>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</si>
  <si>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</si>
  <si>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</si>
  <si>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</si>
  <si>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</si>
  <si>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</si>
  <si>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</si>
  <si>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</si>
  <si>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</si>
  <si>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</si>
  <si>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</si>
  <si>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</si>
  <si>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</si>
  <si>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</si>
  <si>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</si>
  <si>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</si>
  <si>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</si>
  <si>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</si>
  <si>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</si>
  <si>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</si>
  <si>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</si>
  <si>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</si>
  <si>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</si>
  <si>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</si>
  <si>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</si>
  <si>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</si>
  <si>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</si>
  <si>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</si>
  <si>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</si>
  <si>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</si>
  <si>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</si>
  <si>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</si>
  <si>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</si>
  <si>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</si>
  <si>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</si>
  <si>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</si>
  <si>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</si>
  <si>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</si>
  <si>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</si>
  <si>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</si>
  <si>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</si>
  <si>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</si>
  <si>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</si>
  <si>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</si>
  <si>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</si>
  <si>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</si>
  <si>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</si>
  <si>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</si>
  <si>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</si>
  <si>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</si>
  <si>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</si>
  <si>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</si>
  <si>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</si>
  <si>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</si>
  <si>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</si>
  <si>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</si>
  <si>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</si>
  <si>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</si>
  <si>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</si>
  <si>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</si>
  <si>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</si>
  <si>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</si>
  <si>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</si>
  <si>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</si>
  <si>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</si>
  <si>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</si>
  <si>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</si>
  <si>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</si>
  <si>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</si>
  <si>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</si>
  <si>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</si>
  <si>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</si>
  <si>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</si>
  <si>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</si>
  <si>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</si>
  <si>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</si>
  <si>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</si>
  <si>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</si>
  <si>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</si>
  <si>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</si>
  <si>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</si>
  <si>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</si>
  <si>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</si>
  <si>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</si>
  <si>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</si>
  <si>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</si>
  <si>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</si>
  <si>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</si>
  <si>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</si>
  <si>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</si>
  <si>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</si>
  <si>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</si>
  <si>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</si>
  <si>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</si>
  <si>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</si>
  <si>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</si>
  <si>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</si>
  <si>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</si>
  <si>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</si>
  <si>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</si>
  <si>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</si>
  <si>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</si>
  <si>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</si>
  <si>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</si>
  <si>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</si>
  <si>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</si>
  <si>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</si>
  <si>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</si>
  <si>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</si>
  <si>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</si>
  <si>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</si>
  <si>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</si>
  <si>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</si>
  <si>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</si>
  <si>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</si>
  <si>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</si>
  <si>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</si>
  <si>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</si>
  <si>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</si>
  <si>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</si>
  <si>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</si>
  <si>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</si>
  <si>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</si>
  <si>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</si>
  <si>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</si>
  <si>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</si>
  <si>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</si>
  <si>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</si>
  <si>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</si>
  <si>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</si>
  <si>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</si>
  <si>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</si>
  <si>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</si>
  <si>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</si>
  <si>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</si>
  <si>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</si>
  <si>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</si>
  <si>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</si>
  <si>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</si>
  <si>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</si>
  <si>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</si>
  <si>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</si>
  <si>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</si>
  <si>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</si>
  <si>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</si>
  <si>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</si>
  <si>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</si>
  <si>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</si>
  <si>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</si>
  <si>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</si>
  <si>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</si>
  <si>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</si>
  <si>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</si>
  <si>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</si>
  <si>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</si>
  <si>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</si>
  <si>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</si>
  <si>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</si>
  <si>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</si>
  <si>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</si>
  <si>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</si>
  <si>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</si>
  <si>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</si>
  <si>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</si>
  <si>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</si>
  <si>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</si>
  <si>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</si>
  <si>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</si>
  <si>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</si>
  <si>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</si>
  <si>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</si>
  <si>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</si>
  <si>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</si>
  <si>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</si>
  <si>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</si>
  <si>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</si>
  <si>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</si>
  <si>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</si>
  <si>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</si>
  <si>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</si>
  <si>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</si>
  <si>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</si>
  <si>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</si>
  <si>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</si>
  <si>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</si>
  <si>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</si>
  <si>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</si>
  <si>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</si>
  <si>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</si>
  <si>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</si>
  <si>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</si>
  <si>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</si>
  <si>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</si>
  <si>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</si>
  <si>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</si>
  <si>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</si>
  <si>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</si>
  <si>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</si>
  <si>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</si>
  <si>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</si>
  <si>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</si>
  <si>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</si>
  <si>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</si>
  <si>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</si>
  <si>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</si>
  <si>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</si>
  <si>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</si>
  <si>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</si>
  <si>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</si>
  <si>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</si>
  <si>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</si>
  <si>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</si>
  <si>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</si>
  <si>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</si>
  <si>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</si>
  <si>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</si>
  <si>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</si>
  <si>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</si>
  <si>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</si>
  <si>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</si>
  <si>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</si>
  <si>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</si>
  <si>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</si>
  <si>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</si>
  <si>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</si>
  <si>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</si>
  <si>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</si>
  <si>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</si>
  <si>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</si>
  <si>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</si>
  <si>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</si>
  <si>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</si>
  <si>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</si>
  <si>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</si>
  <si>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</si>
  <si>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</si>
  <si>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</si>
  <si>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</si>
  <si>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</si>
  <si>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</si>
  <si>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</si>
  <si>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</si>
  <si>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</si>
  <si>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</si>
  <si>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</si>
  <si>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</si>
  <si>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ORDINARIOS</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</si>
  <si>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</si>
  <si>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</si>
  <si>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</si>
  <si>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</si>
  <si>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</si>
  <si>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</si>
  <si>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</si>
  <si>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</si>
  <si>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</si>
  <si>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</si>
  <si>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</si>
  <si>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</si>
  <si>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</si>
  <si>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</si>
  <si>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</si>
  <si>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</si>
  <si>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</si>
  <si>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</si>
  <si>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</si>
  <si>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</si>
  <si>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</si>
  <si>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</si>
  <si>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</si>
  <si>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</si>
  <si>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</si>
  <si>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</si>
  <si>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</si>
  <si>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</si>
  <si>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</si>
  <si>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</si>
  <si>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</si>
  <si>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</si>
  <si>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</si>
  <si>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</si>
  <si>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</si>
  <si>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</si>
  <si>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</si>
  <si>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</si>
  <si>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</si>
  <si>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</si>
  <si>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</si>
  <si>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</si>
  <si>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</si>
  <si>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</si>
  <si>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</si>
  <si>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</si>
  <si>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</si>
  <si>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</si>
  <si>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ahorros 25%</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</si>
  <si>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</si>
  <si>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</si>
  <si>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</si>
  <si>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</si>
  <si>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</si>
  <si>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</si>
  <si>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</si>
  <si>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</si>
  <si>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</si>
  <si>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</si>
  <si>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</si>
  <si>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</si>
  <si>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</si>
  <si>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</si>
  <si>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</si>
  <si>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ACTIVO PRODUCTIVO</t>
  </si>
  <si>
    <t>total activo</t>
  </si>
  <si>
    <t>Activo productivo</t>
  </si>
  <si>
    <t>Deterioro CDE</t>
  </si>
  <si>
    <t>Total Cartera Vencida CDE</t>
  </si>
  <si>
    <t>Cobertura de cartera improductiva</t>
  </si>
  <si>
    <t>Margen financiero</t>
  </si>
  <si>
    <t>Margen operacional</t>
  </si>
  <si>
    <t>Endeudamiento financiero</t>
  </si>
  <si>
    <t>Rentabilidad del patrimonio</t>
  </si>
  <si>
    <t>Margen NETO</t>
  </si>
  <si>
    <t>Subtotal fuentes</t>
  </si>
  <si>
    <t>Excedente neto / Fuentes de financiación</t>
  </si>
  <si>
    <t>Entidad</t>
  </si>
  <si>
    <t>***</t>
  </si>
  <si>
    <t>REAL</t>
  </si>
  <si>
    <t>Año 21</t>
  </si>
  <si>
    <t>Bajo</t>
  </si>
  <si>
    <t>Alto</t>
  </si>
  <si>
    <t>Valor en riesgo de liquidez brecha / ALN</t>
  </si>
  <si>
    <t>CTA</t>
  </si>
  <si>
    <t>descripcion</t>
  </si>
  <si>
    <t xml:space="preserve">         DEPàSITOS A CORTO PLAZO, CLASIFICADOS COMO EQUIVALENTES AL EFECTIVO</t>
  </si>
  <si>
    <t xml:space="preserve">      EFECTIVO DE USO RESTRINGIDO Y/O CON DESTINACIàN ESPECÖFICA</t>
  </si>
  <si>
    <t xml:space="preserve">         FONDO DE LIQUIDEZ - FONDOS ADMINISTRADOS POR SOCIEDADES FIDUCIARIAS</t>
  </si>
  <si>
    <t xml:space="preserve">         FONDO DE LIQUIDEZ - FONDOS DE VALORES ADMINISTRADOS POR SOCIEDADES COMISIONISTAS DE BOLSA</t>
  </si>
  <si>
    <t xml:space="preserve">         FONDO DE LIQUIDEZ - CERTIFICADO DE DEPàSITO A TRMINO</t>
  </si>
  <si>
    <t xml:space="preserve">         FONDO DE LIQUIDEZ - CERTIFICADOS DE AHORRO A TRMINO</t>
  </si>
  <si>
    <t xml:space="preserve">         FIDEICOMISO FONDO DE REPOSICION</t>
  </si>
  <si>
    <t xml:space="preserve">         FIDEICOMISO DE ADMINISTRACIàN</t>
  </si>
  <si>
    <t xml:space="preserve">         DEPàSITOS ENTREGADOS EN GARANTÖA</t>
  </si>
  <si>
    <t xml:space="preserve">         REMESAS EN TRµNSITO</t>
  </si>
  <si>
    <t xml:space="preserve">         TITULOS EMITIDOS AVALADOS, ACEPTADOS O GARANTIZADOS POR INSTITUCIONES VIGILADAS POR LA SUPERINTENDENCIA FINANCIERA</t>
  </si>
  <si>
    <t xml:space="preserve">         CERTIFICADO DE DEPàSITO A TRMINO</t>
  </si>
  <si>
    <t xml:space="preserve">         FONDOS ADMINISTRADOS POR SOCIEDADES FIDUCIARIAS</t>
  </si>
  <si>
    <t xml:space="preserve">         FONDOS DE VALORES ADMINISTRADOS POR SOCIEDADES COMISIONISTAS DE BOLSA</t>
  </si>
  <si>
    <t xml:space="preserve">      INVERSIONES NEGOCIABLES EN TITULOS DE DEUDA</t>
  </si>
  <si>
    <t xml:space="preserve">         TITULOS DE DEUDA PUBLICA INTERNA EMITIDOS O GARANTIZADOS POR LA NACION</t>
  </si>
  <si>
    <t xml:space="preserve">         TITULOS DE DEUDA PUBLICA EXTERNA EMITIDOS O GARANTIZADOS POR LA NACION</t>
  </si>
  <si>
    <t xml:space="preserve">         OTROS TITULOS DE DEUDA PUBLICA</t>
  </si>
  <si>
    <t xml:space="preserve">         TITULOS EMITIDOS, AVALADOS, ACEPTADOS O GARANTIZADOS POR EL FOGAFIN</t>
  </si>
  <si>
    <t xml:space="preserve">         TITULOS EMITIDOS, AVALADOS, ACEPTADOS O GARANTIZADOS POR EL FOGACOOP</t>
  </si>
  <si>
    <t xml:space="preserve">         TITULOS EMITIDOS POR EL BANCO DE LA REPUBLICA</t>
  </si>
  <si>
    <t xml:space="preserve">         TITULOS HIPOTECARIOS</t>
  </si>
  <si>
    <t xml:space="preserve">         TITULOS DEL CONTENIDO CREDITICIO DERIVADOS DE PROCESO DE TITULARIZACION DE CARTERA HIPOTECARIA</t>
  </si>
  <si>
    <t xml:space="preserve">         TITULOS DEL CONTENIDO CREDITICIO DERIVADOS DE PROCESO DE TITULARIZACION SUBYACENTES DISTINTOS DE CARTERA HIPOTECARIA</t>
  </si>
  <si>
    <t xml:space="preserve">         TITULOS EMITIDOS, AVALADOS, ACEPTADOS O GARANTIZADOS POR INSTITUCIONES VIGILADAS POR LA SUPERINTENDENCIA FINANCIERA ( INCLUIDOS LOS BONOS OBLIGATORIA U OPCIONALMENTE CONVERTIBLES EN ACCIONES</t>
  </si>
  <si>
    <t xml:space="preserve">         TITULOS EMITIDOS POR ENTIDADES NO VIGILADAS POR LA SUPERINTENDENCIA FINANCIERA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</si>
  <si>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</si>
  <si>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</si>
  <si>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O GARANTIZADOS O ACEPTADOS POR BANCOS DEL EXTERIOR</t>
  </si>
  <si>
    <t xml:space="preserve">         TITULOS EMITIDOS AVALADOS O GARANTIZADOS POR ORGANISMOS MULTILATERALES DE CREDITO</t>
  </si>
  <si>
    <t xml:space="preserve">         TITULOS EMITIDOS POR RESIDENTES EN EL EXTERIOR</t>
  </si>
  <si>
    <t xml:space="preserve">         OTROS TITULOS</t>
  </si>
  <si>
    <t xml:space="preserve">         DETERIORO INVERSIONES NEGOCIABLES EN TITULOS DE DEUDA (CR)</t>
  </si>
  <si>
    <t xml:space="preserve">      INVERSIONES NEGOCIABLES EN TITULOS PARTICIPATIVOS</t>
  </si>
  <si>
    <t xml:space="preserve">         ACCIONES CON ALTA LIQUIDEZ BURSATIL</t>
  </si>
  <si>
    <t xml:space="preserve">         ACCIONES CON MEDIA LIQUIDEZ BURSATIL</t>
  </si>
  <si>
    <t xml:space="preserve">         TITULOS PARTICIPATIVOS DERIVADOS EN PROCESOS DE TITULARIZACION</t>
  </si>
  <si>
    <t xml:space="preserve">         TITULOS MIXTOS DERIVADOS DE PROCESOS DE TITULARIZACION</t>
  </si>
  <si>
    <t xml:space="preserve">         PARTICIPACIONES EN FONDOS MUTUOS DE INVERSION INTERNACIONALES QUE INVIERTAN EXCLUSIVAMENTE EN TITULOS DE RENTA FIJA</t>
  </si>
  <si>
    <t xml:space="preserve">         PARTICIPACIONES EN FONDOS INDICE</t>
  </si>
  <si>
    <t xml:space="preserve">         PARTICIPACION EN FONDOS MUTUOS DE INVERSION INTERNACIONALES QUE INVIERTAN EXCLUSIVAMENTE EN RENTA VARIABLE</t>
  </si>
  <si>
    <t xml:space="preserve">         PARTICIPACION EN FONDOS DE INVERSION</t>
  </si>
  <si>
    <t xml:space="preserve">         PARTICIPACION EN FONDOS DE PENSIONES Y CESANTIAS</t>
  </si>
  <si>
    <t xml:space="preserve">         DETERIORO INVERSIONES NEGOCIABLES EN TITULOS PARTICIPATIVOS (CR)</t>
  </si>
  <si>
    <t xml:space="preserve">         TITULOS DE DEUDA PUBLICA INTERNA EMITIDOS O GARANIZADOS POR LA NACION</t>
  </si>
  <si>
    <t xml:space="preserve">         TITULOS DE DEUDA PUBLICA EXTERNA EMITIDOS O GARANIZADOS POR LA NACION</t>
  </si>
  <si>
    <t xml:space="preserve">         TITULOS EMITIDOS, AVALADOS, ACEPTADOS O GARANTIZADOS POR EL INSTITUCIONES VIGILADAS POR LA SUPERINTENDENCIA FINANCIERA ( INCLUIDOS LOS BONOS OBLIGATORIA U OPCIONALMENTE CONVERTIBLES EN ACCIONES</t>
  </si>
  <si>
    <t xml:space="preserve">      INVERSIONES DISPONIBLES PARA LA VENTA EN TITULOS DE DEUDA</t>
  </si>
  <si>
    <t xml:space="preserve">         DETERIORO INVERSIONES DISPONIBLES PARA LA VENTA EN TITULOS DE DEUDA (CR)</t>
  </si>
  <si>
    <t xml:space="preserve">      INVERSIONES DISPONIBLES PARA LA VENTA EN TITULOS PARTICIPATIVOS</t>
  </si>
  <si>
    <t xml:space="preserve">         ACCIONES CON BAJA Y MINIMA LIQUIDEZ BURSATIL O SIN COTIZACION EN BOLSA</t>
  </si>
  <si>
    <t xml:space="preserve">         TITULOS DE RENTA VARIABLE CONTABILIZADOS AL VALOR RAZONABLE</t>
  </si>
  <si>
    <t xml:space="preserve">         OTROS TÖTULOS</t>
  </si>
  <si>
    <t xml:space="preserve">         DETERIORO INVERSIONES DISPONIBLES PARA LA VENTA EN TITULOS PARTICIPATIVOS (CR)</t>
  </si>
  <si>
    <t xml:space="preserve">         INVERSIONES CONTABILIZADAS POR EL METODO DE PARTICIPACION PATRIMONIAL</t>
  </si>
  <si>
    <t xml:space="preserve">         INVERSIONES CONTABILIZADAS POR EL METODO DE PARTICIPACION PATRIMONIAL (PARTÖCIPES CON CONTROL CONJUNTO)</t>
  </si>
  <si>
    <t xml:space="preserve">         APORTES SOCIALES EN ENTIDADES ECONOMÖA SOLIDARIA</t>
  </si>
  <si>
    <t xml:space="preserve">         ACCIONES CON BAJA Y MÍNIMA LIQUIDEZ BURSATIL O SIN COTIZACION EN BOLSA</t>
  </si>
  <si>
    <t xml:space="preserve">      INSTRUMENTOS DERIVADOS CON FINES DE ESPECULACION MEDIDOS A VALOR RAZONABLE</t>
  </si>
  <si>
    <t xml:space="preserve">         GANANCIA EN VALORACION DE OPCIONES COMPRADAS</t>
  </si>
  <si>
    <t xml:space="preserve">         INVENTARIO EN CONSIGNACION</t>
  </si>
  <si>
    <t xml:space="preserve">         MERCANCIAS</t>
  </si>
  <si>
    <t xml:space="preserve">         BIENES RAICES PARA LA VENTA</t>
  </si>
  <si>
    <t xml:space="preserve">         INVENTARIOS QUE SURGEN DE ACTIVIDADES DE EXTRACCION</t>
  </si>
  <si>
    <t xml:space="preserve">      BIENES TRANSFORMADOS POR LA ENTIDAD Y PRODUCTOS RESULTANTES DEL PROCESAMIENTO TRAS LA COSECHA O RECOLECCION</t>
  </si>
  <si>
    <t xml:space="preserve">         PRODUCTOS AGRÖCOLAS</t>
  </si>
  <si>
    <t xml:space="preserve">         OBRAS DE CONSTRUCCION EN CURSO</t>
  </si>
  <si>
    <t xml:space="preserve">         SERVICIOS DE CONSULTORIA</t>
  </si>
  <si>
    <t xml:space="preserve">         SERVICIOS DE MANTENIMIENTO Y REPARACION</t>
  </si>
  <si>
    <t xml:space="preserve">   CARTERA DE CRDITOS</t>
  </si>
  <si>
    <t xml:space="preserve">      CREDITOS DE VIVIENDA - CON LIBRANZA</t>
  </si>
  <si>
    <t xml:space="preserve">         CATEGORIA A RIESGO NORMAL</t>
  </si>
  <si>
    <t xml:space="preserve">         CATEGORIA B RIESGO ACEPTABLE</t>
  </si>
  <si>
    <t xml:space="preserve">         CATEGORIA C RIESGO APRECIABLE</t>
  </si>
  <si>
    <t xml:space="preserve">         CATEGORIA D RIESGO SIGNIFICATIVO</t>
  </si>
  <si>
    <t xml:space="preserve">         CATEGORIA E RIESGO DE INCOBRABILIDAD</t>
  </si>
  <si>
    <t xml:space="preserve">      CREDITOS DE VIVIENDA - SIN LIBRANZA</t>
  </si>
  <si>
    <t xml:space="preserve">      INTERESES CREDITOS DE VIVIENDA</t>
  </si>
  <si>
    <t xml:space="preserve">      PAGOS POR CUENTA DE ASOCIADOS - CRDITOS VIVIENDA</t>
  </si>
  <si>
    <t xml:space="preserve">      DETERIORO CREDITOS DE VIVIENDA (CR)</t>
  </si>
  <si>
    <t xml:space="preserve">      DETERIORO INTERESES CREDITOS DE VIVIENDA  (CR)</t>
  </si>
  <si>
    <t xml:space="preserve">      DETERIORO PAGO POR CUENTA DE ASOCIADOS - CREDITOS DE VIVIENDA  (CR)</t>
  </si>
  <si>
    <t xml:space="preserve">      CREDITOS DE CONSUMO, GARANTIA ADMISIBLE - CON LIBRANZA</t>
  </si>
  <si>
    <t xml:space="preserve">      CREDITOS DE CONSUMO, GARANTIA ADMISIBLE - SIN LIBRANZA</t>
  </si>
  <si>
    <t xml:space="preserve">      CREDITOS DE CONSUMO, OTRAS GARANTIAS - CON LIBRANZA</t>
  </si>
  <si>
    <t xml:space="preserve">      CREDITOS DE CONSUMO, OTRAS GARANTIAS - SIN LIBRANZA</t>
  </si>
  <si>
    <t xml:space="preserve">      INTERESES CREDITOS DE CONSUMO</t>
  </si>
  <si>
    <t xml:space="preserve">      PAGOS POR CUENTA DE ASOCIADOS - CRDITOS CONSUMO</t>
  </si>
  <si>
    <t xml:space="preserve">      DETERIORO CRDITOS DE CONSUMO (CR)</t>
  </si>
  <si>
    <t xml:space="preserve">         CATEGORIA A RIESGO NORMAL GARANTIA ADMISIBLE</t>
  </si>
  <si>
    <t xml:space="preserve">         CATEGORIA A RIESGO NORMAL OTRAS GARANTIAS</t>
  </si>
  <si>
    <t xml:space="preserve">         CATEGORIA B RIESGO ACEPTABLE GARANTIA ADMISIBLE</t>
  </si>
  <si>
    <t xml:space="preserve">         CATEGORIA B RIESGO ACEPTABLE OTRAS GARANTIAS</t>
  </si>
  <si>
    <t xml:space="preserve">         CATEGORIA C RIESGO APRECIABLE GARANTIA ADMISIBLE</t>
  </si>
  <si>
    <t xml:space="preserve">         CATEGORIA C RIESGO APRECIABLE OTRAS GARANTIAS</t>
  </si>
  <si>
    <t xml:space="preserve">         CATEGORIA D RIESGO SIGNIFICATIVO GARANTIA ADMISIBLE</t>
  </si>
  <si>
    <t xml:space="preserve">         CATEGORIA D RIESGO SIGNIFICATIVO OTRAS GARANTIAS</t>
  </si>
  <si>
    <t xml:space="preserve">         CATEGORIA E RIESGO DE INCOBRABILIDAD GARANTIA ADMISIBLE</t>
  </si>
  <si>
    <t xml:space="preserve">         CATEGORIA E RIESGO DE INCOBRABILIDAD OTRAS GARANTIAS</t>
  </si>
  <si>
    <t xml:space="preserve">      DETERIORO INTERESES CREDITOS DE CONSUMO  (CR)</t>
  </si>
  <si>
    <t xml:space="preserve">      DETERIORO PAGO POR CUENTA DE ASOCIADOS - CREDITOS DE CONSUMO  (CR)</t>
  </si>
  <si>
    <t xml:space="preserve">      MICROCREDITO INMOBILIARIO</t>
  </si>
  <si>
    <t xml:space="preserve">      INTERESES MICROCREDITO  INMOBILIARIO</t>
  </si>
  <si>
    <t xml:space="preserve">      PAGOS POR CUENTA DE  ASOCIADOS - MICROCREDITO  INMOBILIARIO</t>
  </si>
  <si>
    <t xml:space="preserve">      DETERIORO MICROCREDITO INMOBILIARIO (CR)</t>
  </si>
  <si>
    <t xml:space="preserve">      DETERIORO INTERESES MICROCREDITO INMOBILIARIO (CR)</t>
  </si>
  <si>
    <t xml:space="preserve">      DETERIORO PAGOS POR CUENTA DE  ASOCIADOS - MICROCREDITO INMOBILIARIO (CR)</t>
  </si>
  <si>
    <t xml:space="preserve">      MICROCREDITO EMPRESARIAL - GARANTIA ADMISIBLE</t>
  </si>
  <si>
    <t xml:space="preserve">      MICROCREDITO EMPRESARIAL - OTRAS GARANTIAS</t>
  </si>
  <si>
    <t xml:space="preserve">      INTERESES MICROCREDITO EMPRESARIAL</t>
  </si>
  <si>
    <t xml:space="preserve">      PAGOS POR CUENTA DE  ASOCIADOS - MICROCREDITO EMPRESARIAL</t>
  </si>
  <si>
    <t xml:space="preserve">      DETERIORO MICROCREDITO EMPRESARIAL (CR)</t>
  </si>
  <si>
    <t xml:space="preserve">      DETERIORO INTERESES MICROCREDITO EMPRESARIAL (CR)</t>
  </si>
  <si>
    <t xml:space="preserve">      DETERIORO PAGOS POR CUENTA DE  ASOCIADOS - MICROCREDITO EMPRESARIAL (CR)</t>
  </si>
  <si>
    <t xml:space="preserve">      CREDITOS COMERCIALES - GARANTIA ADMISIBLE</t>
  </si>
  <si>
    <t xml:space="preserve">      CREDITOS COMERCIALES - OTRAS GARANTIAS</t>
  </si>
  <si>
    <t xml:space="preserve">      INTERESES CREDITOS COMERCIALES</t>
  </si>
  <si>
    <t xml:space="preserve">      DETERIORO CRDITOS COMERCIALES (CR)</t>
  </si>
  <si>
    <t xml:space="preserve">      DETERIORO INTERESES CRDITOS COMERCIALES (CR)</t>
  </si>
  <si>
    <t xml:space="preserve">      DETERIORO PAGOS POR CUENTA DE  ASOCIADOS - CRDITOS COMERCIALES (CR)</t>
  </si>
  <si>
    <t xml:space="preserve">      DETERIORO GENERAL DE CARTERA DE CRDITOS (CR)</t>
  </si>
  <si>
    <t xml:space="preserve">      CRDITOS A EMPLEADOS</t>
  </si>
  <si>
    <t xml:space="preserve">         CATEGORIA A RIESGO NORMAL, VIVIENDA</t>
  </si>
  <si>
    <t xml:space="preserve">         CATEGORIA B RIESGO ACEPTABLE, VIVIENDA</t>
  </si>
  <si>
    <t xml:space="preserve">         CATEGORIA C RIESGO APRECIABLE, VIVIENDA</t>
  </si>
  <si>
    <t xml:space="preserve">         CATEGORIA D RIESGO SIGNIFICATIVO, VIVIENDA</t>
  </si>
  <si>
    <t xml:space="preserve">         CATEGORIA E RIESGO DE INCOBRABILIDAD, VIVIENDA</t>
  </si>
  <si>
    <t xml:space="preserve">         CATEGORIA A RIESGO NORMAL, CONSUMO</t>
  </si>
  <si>
    <t xml:space="preserve">         CATEGORIA B RIESGO ACEPTABLE, CONSUMO</t>
  </si>
  <si>
    <t xml:space="preserve">         CATEGORIA C RIESGO APRECIABLE, CONSUMO</t>
  </si>
  <si>
    <t xml:space="preserve">         CATEGORIA D RIESGO SIGNIFICATIVO, CONSUMO</t>
  </si>
  <si>
    <t xml:space="preserve">         CATEGORIA E RIESGO DE INCOBRABILIDAD, CONSUMO</t>
  </si>
  <si>
    <t xml:space="preserve">      INTERESES CRDITOS A EMPLEADOS</t>
  </si>
  <si>
    <t xml:space="preserve">      DETERIORO CRDITOS A EMPLEADOS (CR)</t>
  </si>
  <si>
    <t xml:space="preserve">      DETERIORO INTERESES CRDITOS A EMPLEADOS (CR)</t>
  </si>
  <si>
    <t xml:space="preserve">         CATEGORIA A RIESGO NORMAL VIVIENDA</t>
  </si>
  <si>
    <t xml:space="preserve">         CATEGORIA A RIESGO NORMAL CONSUMO</t>
  </si>
  <si>
    <t xml:space="preserve">         CATEGORIA B RIESGO ACEPTABLE VIVIENDA</t>
  </si>
  <si>
    <t xml:space="preserve">         CATEGORIA B RIESGO ACEPTABLE CONSUMO</t>
  </si>
  <si>
    <t xml:space="preserve">         CATEGORIA C RIESGO APRECIABLE VIVIENDA</t>
  </si>
  <si>
    <t xml:space="preserve">         CATEGORIA C RIESGO APRECIABLE CONSUMO</t>
  </si>
  <si>
    <t xml:space="preserve">         CATEGORIA D RIESGO SIGNIFICATIVO VIVIENDA</t>
  </si>
  <si>
    <t xml:space="preserve">         CATEGORIA D RIESGO SIGNIFICATIVO CONSUMO</t>
  </si>
  <si>
    <t xml:space="preserve">         CATEGORIA E RIESGO INCOBRABILIDAD VIVIENDA</t>
  </si>
  <si>
    <t xml:space="preserve">         CATEGORIA E RIESGO INCOBRABILIDAD CONSUMO</t>
  </si>
  <si>
    <t xml:space="preserve">         SERVICIOS MDICOS Y HOSPITALARIOS</t>
  </si>
  <si>
    <t xml:space="preserve">         SERVICIOS ODONTOLàGICOS</t>
  </si>
  <si>
    <t xml:space="preserve">         SEGURO VOLUNTARIO - VEHÖCULO</t>
  </si>
  <si>
    <t xml:space="preserve">      PAGOS POR CUENTA DE CRDITOS A EMPLEADOS</t>
  </si>
  <si>
    <t xml:space="preserve">      DETERIORO PAGOS POR CUENTA DE  CRDITOS A EMPLEADOS (CR)</t>
  </si>
  <si>
    <t xml:space="preserve">   ACTIVOS BIOLàGICOS</t>
  </si>
  <si>
    <t xml:space="preserve">      ACTIVOS BIOLàGICOS AL COSTO</t>
  </si>
  <si>
    <t xml:space="preserve">         PLANTACIONES AGRÖCOLAS</t>
  </si>
  <si>
    <t xml:space="preserve">         DEPRECIACION ACUMULADA DE ACTIVOS BIOLOGICOS</t>
  </si>
  <si>
    <t xml:space="preserve">         DETERIORO ACTIVOS BIOLOGICOS AL COSTO (CR)</t>
  </si>
  <si>
    <t xml:space="preserve">      ACTIVOS BIOLàGICO MEDIDOS AL VALOR RAZONABLE</t>
  </si>
  <si>
    <t xml:space="preserve">         PLANTACIONES AGRICOLAS</t>
  </si>
  <si>
    <t xml:space="preserve">         VENCIDOS ENTRE 91 Y 180 DÖAS</t>
  </si>
  <si>
    <t xml:space="preserve">         VENCIDOS ENTRE 181 Y 360 DÖAS</t>
  </si>
  <si>
    <t xml:space="preserve">         VENCIDOS MµS DE 360 DÖAS</t>
  </si>
  <si>
    <t xml:space="preserve">      DEUDORES POR PRESTACIàN DE SERVICIOS</t>
  </si>
  <si>
    <t xml:space="preserve">         DETERIORO DEUDORES POR PRESTACIàN DE SERVICIOS (CR)</t>
  </si>
  <si>
    <t xml:space="preserve">      INTERESES DEUDORES POR PRESTACIàN DE SERVICIOS</t>
  </si>
  <si>
    <t xml:space="preserve">         DETERIORO INTERESES DEUDORES POR PRESTACIàN DE SERVICIOS (CR)</t>
  </si>
  <si>
    <t xml:space="preserve">         DE SOCIEDADES ANàNIMAS Y/O ASIMILADAS</t>
  </si>
  <si>
    <t xml:space="preserve">         RETENCIàN EN LA FUENTE</t>
  </si>
  <si>
    <t xml:space="preserve">         SOBRANTES EN LIQUIDACIàN PRIVADA DE IMPUESTOS</t>
  </si>
  <si>
    <t xml:space="preserve">         APORTES Y CONTRIBUCIàN EMPRESA</t>
  </si>
  <si>
    <t xml:space="preserve">         CUOTAS DE ADMISIàN</t>
  </si>
  <si>
    <t xml:space="preserve">         RECLAMOS A COMPA¥ÖAS ASEGURADORAS</t>
  </si>
  <si>
    <t xml:space="preserve">         DERECHOS DE EXPLOTACIàN</t>
  </si>
  <si>
    <t xml:space="preserve">         ACTIVOS TANGIBLES PARA EXPLORACIàN Y EVALUACION</t>
  </si>
  <si>
    <t xml:space="preserve">         EQUIPO MDICO Y CIENTÖFICO</t>
  </si>
  <si>
    <t xml:space="preserve">         EQUIPO DE COMPUTO Y COMUNICACION</t>
  </si>
  <si>
    <t xml:space="preserve">         EQUIPOS DE COMEDOR, COCINA, DESPENSA Y HOTELERÖA</t>
  </si>
  <si>
    <t xml:space="preserve">         REDES, LÖNEAS Y CABLES</t>
  </si>
  <si>
    <t xml:space="preserve">         PLANTAS, DUCTOS Y TéNELES</t>
  </si>
  <si>
    <t xml:space="preserve">         EQUIPO DE TRANSPORTE, TRACCIàN Y ELEVACIàN</t>
  </si>
  <si>
    <t xml:space="preserve">         DEPRECIACIàN, AGOTAMIENTO PROPIEDAD, PLANTA Y EQUIPO (CR)</t>
  </si>
  <si>
    <t xml:space="preserve">      PROPIEDADES DE INVERSIàN MEDIDAS AL COSTO</t>
  </si>
  <si>
    <t xml:space="preserve">         PROPIEDADES DE INVERSIàN EN CONSTRUCCIàN O DESARROLLO</t>
  </si>
  <si>
    <t xml:space="preserve">         DEPRECIACION PROPIEDADES DE INVERSION AL COSTO (CR)</t>
  </si>
  <si>
    <t xml:space="preserve">         DETERIORO PROPIEDADES DE INVERSION AL COSTO (CR)</t>
  </si>
  <si>
    <t xml:space="preserve">      PROPIEDADES DE INVERSION MEDIDAS A VALOR RAZONABLE</t>
  </si>
  <si>
    <t xml:space="preserve">         DETERIORO PROPIEDADES DE INVERSION MEDIDAS A VALOR RAZONABLE (CR)</t>
  </si>
  <si>
    <t xml:space="preserve">         TRASLADO DE CARTERA DE CRDITOS</t>
  </si>
  <si>
    <t xml:space="preserve">         TRASLADO DE CRTERA POR VENTA DE BIENES Y SERVICIOS</t>
  </si>
  <si>
    <t xml:space="preserve">         AMORTIZACION ACUMULADA (CR)</t>
  </si>
  <si>
    <t xml:space="preserve">         CONTRATOS DE CONCESIàN</t>
  </si>
  <si>
    <t xml:space="preserve">         PROGRAMAS Y APLICACIONES INFORMATICAS</t>
  </si>
  <si>
    <t xml:space="preserve">         ACTIVOS INTANGIBLES PARA EXPLORACION Y EVALUACION</t>
  </si>
  <si>
    <t xml:space="preserve">      PLUSVALIA</t>
  </si>
  <si>
    <t xml:space="preserve">         RECURSOS ENTREGADOS EN ADMINISTRACION</t>
  </si>
  <si>
    <t xml:space="preserve">         PROPIEDADES DE INVERSION</t>
  </si>
  <si>
    <t xml:space="preserve">      PLAN DE ACTIVOS PARA BENEFICIOS A EMPLEADOS POR TERMINACION DEL VINCULO LABORAL CONTRACTUAL</t>
  </si>
  <si>
    <t xml:space="preserve">   DEPOSITOS</t>
  </si>
  <si>
    <t xml:space="preserve">      DEPOSITOS DE AHORRO</t>
  </si>
  <si>
    <t xml:space="preserve">         INTERESES POR PAGAR DEPàSITOS DE AHORRO</t>
  </si>
  <si>
    <t xml:space="preserve">      CERTIFICADOS DEPOSITOS DE AHORRO A TRMINO</t>
  </si>
  <si>
    <t xml:space="preserve">         INTERESES CERTIFICADOS DEPOSITOS DE AHORRO A TRMINO</t>
  </si>
  <si>
    <t xml:space="preserve">      DEPOSITOS DE AHORRO CONTRACTUAL</t>
  </si>
  <si>
    <t xml:space="preserve">         DEPOSITOS A CORTO PLAZO - ACTIVAS</t>
  </si>
  <si>
    <t xml:space="preserve">         DEPOSITOS A CORTO PLAZO - INACTIVAS</t>
  </si>
  <si>
    <t xml:space="preserve">         DEPOSITOS A LARGO PLAZO - ACTIVAS</t>
  </si>
  <si>
    <t xml:space="preserve">         DEPOSITOS A LARGO PLAZO - INACTIVAS</t>
  </si>
  <si>
    <t xml:space="preserve">         INTERESES DEPOSITOS DE AHORRO CONTRACTUAL</t>
  </si>
  <si>
    <t xml:space="preserve">      DEPOSITOS DE AHORRO PERMANENTE</t>
  </si>
  <si>
    <t xml:space="preserve">         DEPOSITOS A CORTO PLAZO</t>
  </si>
  <si>
    <t xml:space="preserve">         DEPOSITOS A LARGO PLAZO</t>
  </si>
  <si>
    <t xml:space="preserve">         INTERESES DEPOSITOS DE AHORRO PERMANENTE</t>
  </si>
  <si>
    <t xml:space="preserve">   TITULOS DE INVERSION EN CIRCULACION</t>
  </si>
  <si>
    <t xml:space="preserve">      BONOS DE GARANTIA GENERAL MENOR DE 18 MESES</t>
  </si>
  <si>
    <t xml:space="preserve">      BONOS DE GARANTIA GENERAL IGUAL O SUPERIOR A 18 MESES</t>
  </si>
  <si>
    <t xml:space="preserve">      INTERESES SOBRE TÖTULOS DE INVERSIàN EN CIRCULACIàN</t>
  </si>
  <si>
    <t xml:space="preserve">      CREDITOS ORDINARIOS CORTO PLAZO</t>
  </si>
  <si>
    <t xml:space="preserve">         CONTRATO APERTURA DE CRDITO</t>
  </si>
  <si>
    <t xml:space="preserve">         INTERESES CREDITOS ORDINARIOS CORTO PLAZO</t>
  </si>
  <si>
    <t xml:space="preserve">      CREDITOS ORDINARIOS  LARGO PLAZO</t>
  </si>
  <si>
    <t xml:space="preserve">         INTERESES CREDITOS ORDINARIOS  LARGO PLAZO</t>
  </si>
  <si>
    <t xml:space="preserve">      FONDO DE GARANTÖAS DE ENTIDADES COOPERATIVAS</t>
  </si>
  <si>
    <t xml:space="preserve">         CREDITOS FOGACOOP</t>
  </si>
  <si>
    <t xml:space="preserve">         INTERESES FONDO DE GARANTÖAS DE ENTIDADES COOPERATIVAS</t>
  </si>
  <si>
    <t xml:space="preserve">         CRDITOS A CORTO PLAZO</t>
  </si>
  <si>
    <t xml:space="preserve">         CRDITOS A LARGO PLAZO</t>
  </si>
  <si>
    <t xml:space="preserve">         VEHÖCULOS</t>
  </si>
  <si>
    <t xml:space="preserve">         SERVICIOS PéBLICOS</t>
  </si>
  <si>
    <t xml:space="preserve">         GASTOS DE REPRESENTACIàN Y RELACIONES PéBLICAS</t>
  </si>
  <si>
    <t xml:space="preserve">         SUPERINTENDENCIA DE LA ECONOMÖA SOLIDARIA</t>
  </si>
  <si>
    <t xml:space="preserve">         FONDO DE GARANTIAS DE ENTIDADES COOPERATIVAS</t>
  </si>
  <si>
    <t xml:space="preserve">         SOBRE DEPàSITOS DE AHORRO</t>
  </si>
  <si>
    <t xml:space="preserve">         SOBRE CERTIFICADOS DE DEPàSITOS DE AHORRO A TRMINO</t>
  </si>
  <si>
    <t xml:space="preserve">         SOBRE DEPàSITOS DE AHORRO CONTRACTUAL</t>
  </si>
  <si>
    <t xml:space="preserve">         SOBRE DEPàSITOS DE AHORRO PERMANENTE</t>
  </si>
  <si>
    <t xml:space="preserve">      RETENCION EN LA FUENTE</t>
  </si>
  <si>
    <t xml:space="preserve">         LOTERIAS, RIFAS, APUESTAS Y SIMILARES</t>
  </si>
  <si>
    <t xml:space="preserve">         ENAJENACION PROPIEDADES PLANTA Y EQUIPO PERSONAS NATURALES</t>
  </si>
  <si>
    <t xml:space="preserve">         RETENCION DE IMPUESTO DE INDUSTRIA Y COMERCIO POR COMPRAS</t>
  </si>
  <si>
    <t xml:space="preserve">         RETENCION DE IMPUESTO DE INDUSTRIA Y COMERCIO POR VENTAS</t>
  </si>
  <si>
    <t xml:space="preserve">         VALORIZACIàN</t>
  </si>
  <si>
    <t xml:space="preserve">         DACIàN EN PAGO</t>
  </si>
  <si>
    <t xml:space="preserve">         APORTES A BIENESTAR PROMOTORAS DE PENSION</t>
  </si>
  <si>
    <t xml:space="preserve">         APORTES AL ICBF, SENA Y CAJAS DE COMPENSACIàN FAMILIAR</t>
  </si>
  <si>
    <t xml:space="preserve">         MULTAS Y SANCIONES - SUPERINTENDENCIA DE LA ECONOMÖA SOLIDARIA</t>
  </si>
  <si>
    <t xml:space="preserve">         OTROS LITIGIOS FALLADOS CON OBLIGACIàN DE PAGO</t>
  </si>
  <si>
    <t xml:space="preserve">         SERVICIOS PéBLICOS MUNICIPALES</t>
  </si>
  <si>
    <t xml:space="preserve">         NOMINAS DE BIENESTAR</t>
  </si>
  <si>
    <t xml:space="preserve">         DEPOSITOS EXASOCIADOS</t>
  </si>
  <si>
    <t xml:space="preserve">      ADQUISICION DE BIENES Y SERVICIOS NACIONALES</t>
  </si>
  <si>
    <t xml:space="preserve">      ADQUISICION DE BIENES Y SERVICIOS DEL EXTERIOR</t>
  </si>
  <si>
    <t xml:space="preserve">      SEGURO DE DEPOSITO LIQUIDADO POR PAGAR</t>
  </si>
  <si>
    <t xml:space="preserve">      FONDO SOCIAL DE EDUCACIàN</t>
  </si>
  <si>
    <t xml:space="preserve">      FONDO RESERVA TCNICA</t>
  </si>
  <si>
    <t xml:space="preserve">      FONDO SOCIAL DE RECREACIàN</t>
  </si>
  <si>
    <t xml:space="preserve">      FONDO DE ESTABILIZACION DE PRECIOS</t>
  </si>
  <si>
    <t xml:space="preserve">      FONDO MUTUAL DE PREVISIàN ASISTENCIA Y SOLIDARIDAD</t>
  </si>
  <si>
    <t xml:space="preserve">      FONDO REPOSICIàN AUTOMOTOR</t>
  </si>
  <si>
    <t xml:space="preserve">         DEPOSITOS DE AHORRO</t>
  </si>
  <si>
    <t xml:space="preserve">         CERTIFICADOS DEPOSITOS DE AHORRO A TRMINO</t>
  </si>
  <si>
    <t xml:space="preserve">         DEPOSITOS DE AHORRO CONTRACTUAL</t>
  </si>
  <si>
    <t xml:space="preserve">         DEPOSITOS DE AHORRO PERMANENTE</t>
  </si>
  <si>
    <t xml:space="preserve">         TRASLADO DE RETENCION EN LA FUENTE</t>
  </si>
  <si>
    <t xml:space="preserve">         BENEFICIOS POR TERMINACIàN</t>
  </si>
  <si>
    <t xml:space="preserve">         COMPENSACIàN ORDINARIA</t>
  </si>
  <si>
    <t xml:space="preserve">         COMPENSACIàN VARIABLE</t>
  </si>
  <si>
    <t xml:space="preserve">         COMPENSACIàN ANUAL DIFERIDA</t>
  </si>
  <si>
    <t xml:space="preserve">         COMPENSACIàN SEMESTRAL</t>
  </si>
  <si>
    <t xml:space="preserve">         COMPENSACIàN EXTRAORDINARIA</t>
  </si>
  <si>
    <t xml:space="preserve">      INSTRUMENTOS FINANCIEROS DERIVADOS CON FINES DE ESPECULACION</t>
  </si>
  <si>
    <t xml:space="preserve">         PERDIDA EN LA VALORACION DE OPCIONES VENDIDAS</t>
  </si>
  <si>
    <t xml:space="preserve">         ANTICIPOS SOBRE COONVENIOS Y ACUERDOS</t>
  </si>
  <si>
    <t xml:space="preserve">      DEPOSITOS RECIBIDOS EN GARANTIA</t>
  </si>
  <si>
    <t xml:space="preserve">         DEPOSITOS JUDICIALES</t>
  </si>
  <si>
    <t xml:space="preserve">         OTROS DEPOSITOS</t>
  </si>
  <si>
    <t xml:space="preserve">      PROVISIONES POR COSTOS DE REESTRUCTURACION</t>
  </si>
  <si>
    <t xml:space="preserve">      PROVISION MULTAS, SANCIONES, LITIGIOS, INDEMNIZACIONES Y DEMANDAS</t>
  </si>
  <si>
    <t xml:space="preserve">      PROVISION EN OPERACIONES CONJUNTAS</t>
  </si>
  <si>
    <t xml:space="preserve">      PROVISIàN POR COSTOS DE DESMANTELAMIENTO</t>
  </si>
  <si>
    <t xml:space="preserve">      PROVISIàN POR BENEFICIOS A EMPLEADOS POST-EMPLEO</t>
  </si>
  <si>
    <t xml:space="preserve">      PROVISIàN POR BENEFICIOS A EMPLEADOS LARGO PLAZO</t>
  </si>
  <si>
    <t xml:space="preserve">      PROVISIONES POR GARANTÖAS</t>
  </si>
  <si>
    <t xml:space="preserve">   PASIVOS INCLUIDOS EN GRUPOS DE ACTIVOS PARA SU DISPOSICIàN CLASIFICADOS COMO MANTENIDOS PARA LA VENTA</t>
  </si>
  <si>
    <t xml:space="preserve">      APORTES SOCIALES MINIMOS  NO REDUCIBLES</t>
  </si>
  <si>
    <t xml:space="preserve">      RESERVA PROTECCIàN DE APORTES</t>
  </si>
  <si>
    <t xml:space="preserve">      RESERVA DE INVERSIàN SOCIAL</t>
  </si>
  <si>
    <t xml:space="preserve">      RESERVA PROTECCIàN CARTERA</t>
  </si>
  <si>
    <t xml:space="preserve">      RESERVA PROTECCIàN FONDO MUTUAL</t>
  </si>
  <si>
    <t xml:space="preserve">   FONDOS  DE DESTINACIàN ESPECÖFICA</t>
  </si>
  <si>
    <t xml:space="preserve">      FONDO PARA AMORTIZACION DE APORTES</t>
  </si>
  <si>
    <t xml:space="preserve">      FONDO PARA REVALORIZACION DE APORTES</t>
  </si>
  <si>
    <t xml:space="preserve">      FONDO PARA INFRAESTRUCTURA FISICA</t>
  </si>
  <si>
    <t xml:space="preserve">      FONDOS DE INVERSION</t>
  </si>
  <si>
    <t xml:space="preserve">   SUPERµVIT</t>
  </si>
  <si>
    <t xml:space="preserve">   EXCEDENTES Y/O PRDIDAS  DEL EJERCICIO</t>
  </si>
  <si>
    <t xml:space="preserve">   RESULTADOS ACUMULADOS POR ADOPCIàN POR PRIMERA VEZ</t>
  </si>
  <si>
    <t xml:space="preserve">      POR REVALUACIàN DE PROPIEDAD, PLANTA Y EQUIPO Y ACTIVOS INTANGIBLES</t>
  </si>
  <si>
    <t xml:space="preserve">      POR MTODO DE PARTICIPACION PATRIMONIAL</t>
  </si>
  <si>
    <t xml:space="preserve">      POR CONVERSIàN DE OPERACIONES O NEGOCIOS EN EL EXTRANJERO</t>
  </si>
  <si>
    <t xml:space="preserve">   EXCEDENTES O PRDIDAS PARTICIPACIONES NO CONTROLADORAS</t>
  </si>
  <si>
    <t xml:space="preserve">      AGRICULTURA, GANADERIA, CAZA Y SILVICULTURA</t>
  </si>
  <si>
    <t xml:space="preserve">         CULTIVOS DE FRUTAS, NUECES Y PLANTAS AROMATICAS</t>
  </si>
  <si>
    <t xml:space="preserve">         CULTIVO DE CAFE</t>
  </si>
  <si>
    <t xml:space="preserve">         CULTIVO DE CA¥A DE AZUCAR</t>
  </si>
  <si>
    <t xml:space="preserve">         CULTIVO DE ALGODON Y PLANTAS PARA MATERIAL TEXTIL</t>
  </si>
  <si>
    <t xml:space="preserve">         OTROS CULTIVOS AGRICOLAS</t>
  </si>
  <si>
    <t xml:space="preserve">         CRIA DE OVEJAS, CABRAS, ASNOS, MULAS Y BURDEGANOS</t>
  </si>
  <si>
    <t xml:space="preserve">         CRIA DE GANADO CABALLAR Y VACUNO,</t>
  </si>
  <si>
    <t xml:space="preserve">         PRODUCCION AVICOLA</t>
  </si>
  <si>
    <t xml:space="preserve">         CRIA DE OTROS ANIMALES</t>
  </si>
  <si>
    <t xml:space="preserve">         SERVICIOS AGRICOLAS Y GANADEROS</t>
  </si>
  <si>
    <t xml:space="preserve">         EXPLOTACION DE CRIADEROS DE PECES</t>
  </si>
  <si>
    <t xml:space="preserve">      EXPLOTACION DE MINAS Y CANTERAS</t>
  </si>
  <si>
    <t xml:space="preserve">         CARBON</t>
  </si>
  <si>
    <t xml:space="preserve">         PETROLEO CRUDO</t>
  </si>
  <si>
    <t xml:space="preserve">         SERVICIOS RELACIONADOS CON EXTRACCION DE PETROLEO Y GAS</t>
  </si>
  <si>
    <t xml:space="preserve">         MINERALES METALIFEROS NO FERROSOS</t>
  </si>
  <si>
    <t xml:space="preserve">         PRESTACION DE SERVICIOS SECTOR MINERO</t>
  </si>
  <si>
    <t xml:space="preserve">         PRODUCCION Y PROCESAMIENTO DE CARNES Y PRODUCTOS CARNICOS</t>
  </si>
  <si>
    <t xml:space="preserve">         ELABORACION DE ACEITES Y GRASAS</t>
  </si>
  <si>
    <t xml:space="preserve">         ELABORACION DE PRODUCTOS LACTEOS</t>
  </si>
  <si>
    <t xml:space="preserve">         ELABORACION DE PRODUCTOS DE MOLINERIA</t>
  </si>
  <si>
    <t xml:space="preserve">         ELABORACION DE ALMIDONES Y DERIVADOS</t>
  </si>
  <si>
    <t xml:space="preserve">         ELABORACION DE ALIMENTOS PARA ANIMALES</t>
  </si>
  <si>
    <t xml:space="preserve">         ELABORACION DE PRODUCTOS PARA PANADERIA</t>
  </si>
  <si>
    <t xml:space="preserve">         ELABORACION DE AZUCAR Y MELAZAS</t>
  </si>
  <si>
    <t xml:space="preserve">         ELABORACION DE CACAO, CHOCOLATE Y CONFITERIA</t>
  </si>
  <si>
    <t xml:space="preserve">         ELABORACION DE PASTAS Y PRODUCTOS FARINACEOS</t>
  </si>
  <si>
    <t xml:space="preserve">         ELABORACION DE PRODUCTOS DE CAFE</t>
  </si>
  <si>
    <t xml:space="preserve">         ELABORACION DE OTROS PRODUCTOS ALIMENTICIOS</t>
  </si>
  <si>
    <t xml:space="preserve">         ELABORACION DE BEBIDAS ALCOHOLICAS Y ALCOHOL ETILICO</t>
  </si>
  <si>
    <t xml:space="preserve">         ELABORACION DE VINOS</t>
  </si>
  <si>
    <t xml:space="preserve">         ELABORACION DE BEBIDAS MALTEADAS Y DE MALTA</t>
  </si>
  <si>
    <t xml:space="preserve">         ELABORACION DE BEBIDAS NO ALCOHOLICAS</t>
  </si>
  <si>
    <t xml:space="preserve">         ELABORACION DE PRODUCTOS DE TABACO</t>
  </si>
  <si>
    <t xml:space="preserve">         PREPARACION E HILATURA DE FIBRAS TEXTILES Y TEJEDURIA</t>
  </si>
  <si>
    <t xml:space="preserve">         ELABORACION DE ARTICULOS DE MATERIALES TEXTILES</t>
  </si>
  <si>
    <t xml:space="preserve">         ELABORACION DE TAPICES Y ALFOMBRAS</t>
  </si>
  <si>
    <t xml:space="preserve">         ELABORACION DE CUERDAS, CORDELES, BRAMANTES Y REDES</t>
  </si>
  <si>
    <t xml:space="preserve">         ELABORACION DE OTROS PRODUCTOS TEXTILES</t>
  </si>
  <si>
    <t xml:space="preserve">         ELABORACION DE TEJIDOS</t>
  </si>
  <si>
    <t xml:space="preserve">         ELABORACION DE PRENDAS DE VESTIR</t>
  </si>
  <si>
    <t xml:space="preserve">         PREPARACION, ADOBO Y TE¥IDO DE PIELES</t>
  </si>
  <si>
    <t xml:space="preserve">         CURTIDO, ADOBO O PREPARACION DE CUERO</t>
  </si>
  <si>
    <t xml:space="preserve">         ELABORACION DE MALETAS, BOLSOS Y SIMILARES</t>
  </si>
  <si>
    <t xml:space="preserve">         ELABORACION DE CALZADO</t>
  </si>
  <si>
    <t xml:space="preserve">         PRODUCCION DE MADERA, ARTICULOS DE MADERA Y CORCHO</t>
  </si>
  <si>
    <t xml:space="preserve">         ELABORACION DE PASTA Y PRODUCTOS DE MADERA, PAPEL Y CARTON</t>
  </si>
  <si>
    <t xml:space="preserve">         IMPRESION</t>
  </si>
  <si>
    <t xml:space="preserve">         SERVICIOS RELACIONADOS CON LA EDICION Y LA IMPRESION</t>
  </si>
  <si>
    <t xml:space="preserve">         REPRODUCCION DE GRABACIONES</t>
  </si>
  <si>
    <t xml:space="preserve">         ELABORACION DE PRODUCTOS DE HORNO DE COQUE</t>
  </si>
  <si>
    <t xml:space="preserve">         ELABORACION DE PRODUCTOS DE LA REFINACION DE PETROLEO</t>
  </si>
  <si>
    <t xml:space="preserve">         ELABORACION DE SUSTANCIAS QUIMICAS BASICAS</t>
  </si>
  <si>
    <t xml:space="preserve">         ELABORACION DE ABONOS Y COMPUESTOS DE NITROGENO</t>
  </si>
  <si>
    <t xml:space="preserve">         ELABORACION DE PLASTICO Y CAUCHO SINTETICO</t>
  </si>
  <si>
    <t xml:space="preserve">         ELABORACION DE PRODUCTOS QUIMICOS DE USO AGROPECUARIO</t>
  </si>
  <si>
    <t xml:space="preserve">         ELABORACION DE PINTURAS, TINTAS Y MASILLAS</t>
  </si>
  <si>
    <t xml:space="preserve">         ELABORACION DE PRODUCTOS FARMACEUTICOS Y BOTANICOS</t>
  </si>
  <si>
    <t xml:space="preserve">         ELABORACION DE JABONES, DETERGENTES Y PREPARADOS DE TOCADOR</t>
  </si>
  <si>
    <t xml:space="preserve">         ELABORACION DE OTROS PRODUCTOS QUIMICOS</t>
  </si>
  <si>
    <t xml:space="preserve">         ELABORACION DE FIBRAS</t>
  </si>
  <si>
    <t xml:space="preserve">         ELABORACION DE OTROS PRODUCTOS DE CAUCHO</t>
  </si>
  <si>
    <t xml:space="preserve">         ELABORACION DE PRODUCTOS DE PLASTICO</t>
  </si>
  <si>
    <t xml:space="preserve">         ELABORACION DE VIDRIO Y PRODUCTOS DE VIDRIO</t>
  </si>
  <si>
    <t xml:space="preserve">         ELABORACION DE PRODUCTOS DE CERAMICA, LOZA, PIEDRA, ARCILLA Y PORCELANA</t>
  </si>
  <si>
    <t xml:space="preserve">         ELABORACION DE CEMENTO, CAL Y YESO</t>
  </si>
  <si>
    <t xml:space="preserve">         ELABORACION DE ARTICULOS DE HORMIGON, CEMENTO Y YESO</t>
  </si>
  <si>
    <t xml:space="preserve">         ELABORACION DE OTROS PRODUCTOS MINERALES NO METALICOS</t>
  </si>
  <si>
    <t xml:space="preserve">         INDUSTRIAS BASICAS Y FUNDICION DE HIERRO Y ACERO</t>
  </si>
  <si>
    <t xml:space="preserve">         FUNDICION DE METALES NO FERROSOS</t>
  </si>
  <si>
    <t xml:space="preserve">         FABRICACION DE PRODUCTOS METALICOS PARA USO ESTRUCTURAL</t>
  </si>
  <si>
    <t xml:space="preserve">         REVESTIMIENTO DE METALES Y OBRAS DE INGENIERIA MECANICA</t>
  </si>
  <si>
    <t xml:space="preserve">         FABRICACION DE ARTICULOS DE FERRETERIA</t>
  </si>
  <si>
    <t xml:space="preserve">         ELABORACION DE OTROS PRODUCTOS DE METAL</t>
  </si>
  <si>
    <t xml:space="preserve">         FABRICACION DE MAQUINARIA Y EQUIPO</t>
  </si>
  <si>
    <t xml:space="preserve">         FABRICACION DE EQUIPOS DE ELEVACION Y MANIPULACION</t>
  </si>
  <si>
    <t xml:space="preserve">         ELABORACION DE APARATOS DE USO DOMESTICO</t>
  </si>
  <si>
    <t xml:space="preserve">         ELABORACION DE EQUIPO DE OFICINA</t>
  </si>
  <si>
    <t xml:space="preserve">         ELABORACION DE PILAS Y BATERIAS PRIMARIAS</t>
  </si>
  <si>
    <t xml:space="preserve">         ELABORACION DE EQUIPO DE ILUMINACION</t>
  </si>
  <si>
    <t xml:space="preserve">         ELABORACION DE OTROS TIPOS DE EQUIPO ELECTRICO</t>
  </si>
  <si>
    <t xml:space="preserve">         FABRICACION DE EQUIPOS DE RADIO, TELEVISION Y COMUNICACIONES</t>
  </si>
  <si>
    <t xml:space="preserve">         FABRICACION DE APARATOS E INSTRUMENTOS MEDICOS</t>
  </si>
  <si>
    <t xml:space="preserve">         FABRICACION DE INSTRUMENTOS DE MEDICION Y CONTROL</t>
  </si>
  <si>
    <t xml:space="preserve">         FABRICACION DE INSTRUMENTOS DE OPTICA Y EQUIPO FOTOGRAFICO</t>
  </si>
  <si>
    <t xml:space="preserve">         FABRICACION DE RELOJES</t>
  </si>
  <si>
    <t xml:space="preserve">         FABRICACION DE EQUIPO DE TRANSPORTE AUTOMOTORES</t>
  </si>
  <si>
    <t xml:space="preserve">         FABRICACION DE CARROCERIAS PARA AUTOMOTORES</t>
  </si>
  <si>
    <t xml:space="preserve">         FABRICACION DE PARTES PIEZAS Y ACCESORIOS PARA AUTOMOTORES</t>
  </si>
  <si>
    <t xml:space="preserve">         FABRICACION Y REPARACION DE BUQUES Y OTRAS EMBARCACIONES</t>
  </si>
  <si>
    <t xml:space="preserve">         FABRICACION DE LOCOMOTORAS Y MATERIAL RODANTE PARA FERROCARRILES</t>
  </si>
  <si>
    <t xml:space="preserve">         FABRICACION DE AERONAVES</t>
  </si>
  <si>
    <t xml:space="preserve">         FABRICACION DE MOTOCICLETAS</t>
  </si>
  <si>
    <t xml:space="preserve">         FABRICACION DE BICICLETAS Y SILLAS DE RUEDAS</t>
  </si>
  <si>
    <t xml:space="preserve">         FABRICACION DE OTROS TIPOS DE TRANSPORTE</t>
  </si>
  <si>
    <t xml:space="preserve">         FABRICACION DE MUEBLES</t>
  </si>
  <si>
    <t xml:space="preserve">         FABRICACION DE JOYAS Y ARTICULOS CONEXOS</t>
  </si>
  <si>
    <t xml:space="preserve">         FABRICACION DE INSTRUMENTOS DE MUSICA</t>
  </si>
  <si>
    <t xml:space="preserve">         FABRICACION DE ARTICULOS Y EQUIPO PARA DEPORTE</t>
  </si>
  <si>
    <t xml:space="preserve">         FABRICACION DE JUEGOS Y JUGUETES</t>
  </si>
  <si>
    <t xml:space="preserve">         GENERACION, CAPTACION Y DISTRIBUCION DE ENERGIA ELECTRICA</t>
  </si>
  <si>
    <t xml:space="preserve">         FABRICACION DE GAS Y DISTRIBUCION DE COMBUSTIBLES GASEOSOS</t>
  </si>
  <si>
    <t xml:space="preserve">         CAPTACION, DEPURACION Y DISTRIBUCION DE AGUA</t>
  </si>
  <si>
    <t xml:space="preserve">      CONSTRUCCION</t>
  </si>
  <si>
    <t xml:space="preserve">         PREPARACION DE TERRENOS</t>
  </si>
  <si>
    <t xml:space="preserve">         CONSTRUCCION DE EDIFICIOS Y OBRAS DE INGENIERIA CIVIL</t>
  </si>
  <si>
    <t xml:space="preserve">         TERMINACION DE EDIFICACIONES</t>
  </si>
  <si>
    <t xml:space="preserve">         VENTA DE VEHICULOS AUTOMOTORES</t>
  </si>
  <si>
    <t xml:space="preserve">         MANTENIMIENTO, REPARACION Y LAVADO DE VEHICULOS AUTOMOTORES</t>
  </si>
  <si>
    <t xml:space="preserve">         VENTA DE PARTES, PIEZAS Y ACCESORIOS DE VEHICULOS AUTOMOTORES</t>
  </si>
  <si>
    <t xml:space="preserve">         VENTA DE COMBUSTIBLES SOLIDOS, LIQUIDOS, GASEOSOS</t>
  </si>
  <si>
    <t xml:space="preserve">         VENTA A CAMBIO DE RETRIBUCION O POR CONTRATA</t>
  </si>
  <si>
    <t xml:space="preserve">         VENTA DE PAPEL Y CARTON</t>
  </si>
  <si>
    <t xml:space="preserve">         VENTA DE LIBROS, REVISTAS, ELEMENTOS DE PAPELERIA, UTILES Y TEXTOS ESCOLARES</t>
  </si>
  <si>
    <t xml:space="preserve">         VENTA DE JUEGOS, JUGUETES Y ARTÖCULOS DEPORTIVOS</t>
  </si>
  <si>
    <t xml:space="preserve">         VENTA DE INSTRUMENTOS QUIRURGICOS Y ORTOPEDICOS</t>
  </si>
  <si>
    <t xml:space="preserve">         VENTA DE ARTICULOS EN RELOJERIAS Y JOYERIAS</t>
  </si>
  <si>
    <t xml:space="preserve">         VENTA DE ELECTRODOMESTICOS Y MUEBLES</t>
  </si>
  <si>
    <t xml:space="preserve">         VENTA DE PRODUCTOS DE ASEO, FARMACEUTICOS, MEDICINALES, Y ARTICULOS DE TOCADOR</t>
  </si>
  <si>
    <t xml:space="preserve">         VENTA DE CUBIERTOS, VAJILLAS, CRISTALERIA, PORCELANAS, CERAMICAS Y OTROS ARTICULOS DE USO DOMESTICO</t>
  </si>
  <si>
    <t xml:space="preserve">         VENTA DE MATERIALES DE CONSTRUCCION, FONTANERIA Y CALEFACCION</t>
  </si>
  <si>
    <t xml:space="preserve">         VENTA DE PINTURAS, LACAS Y FERRETERIA</t>
  </si>
  <si>
    <t xml:space="preserve">         VENTA DE PRODUCTOS DE VIDRIOS Y MARQUETERIA</t>
  </si>
  <si>
    <t xml:space="preserve">         VENTA DE HERRAMIENTAS Y ARTICULOS DE FERRETERIA</t>
  </si>
  <si>
    <t xml:space="preserve">         VENTA DE QUIMICOS</t>
  </si>
  <si>
    <t xml:space="preserve">         VENTA DE ARTICULOS EN CACHARRERIAS Y MISCELANEAS</t>
  </si>
  <si>
    <t xml:space="preserve">         VENTA DE ARTICULOS EN CASAS DE EMPE¥O Y PRENDERIAS</t>
  </si>
  <si>
    <t xml:space="preserve">         VENTA DE EQUIPO FOTOGRAFICO</t>
  </si>
  <si>
    <t xml:space="preserve">         VENTA DE EQUIPO OPTICO Y DE PRECISION</t>
  </si>
  <si>
    <t xml:space="preserve">         VENTA DE EQUIPO PROFESIONAL Y CIENTIFICO</t>
  </si>
  <si>
    <t xml:space="preserve">         VENTA DE LOTERIAS, RIFAS, CHANCE, APUESTAS Y SIMILARES</t>
  </si>
  <si>
    <t xml:space="preserve">         REPARACION DE EFECTOS PERSONALES Y ELECTRODOMESTICOS</t>
  </si>
  <si>
    <t xml:space="preserve">         HOTELERIA</t>
  </si>
  <si>
    <t xml:space="preserve">         SERVICIO DE TRANSPORTE POR VIA FERREA</t>
  </si>
  <si>
    <t xml:space="preserve">         SERVICIO DE TRANSPORTE POR VIA ACUATICA</t>
  </si>
  <si>
    <t xml:space="preserve">         SERVICIO DE TRANSPORTE POR VIA AEREA</t>
  </si>
  <si>
    <t xml:space="preserve">         SERVICIO DE TRANSPORTE POR TUBERIAS</t>
  </si>
  <si>
    <t xml:space="preserve">         MANIPULACION DE CARGA</t>
  </si>
  <si>
    <t xml:space="preserve">         SERVICIO TELEFONICO</t>
  </si>
  <si>
    <t xml:space="preserve">         SERVICIO DE TRANSMISION DE DATOS</t>
  </si>
  <si>
    <t xml:space="preserve">         SERVICIO DE RADIO Y TELEVISION POR CABLE</t>
  </si>
  <si>
    <t xml:space="preserve">         TRANSMISION DE SONIDO E IMAGENES POR CONTRATO</t>
  </si>
  <si>
    <t xml:space="preserve">      INGRESOS CARTERA DE CRDITOS</t>
  </si>
  <si>
    <t xml:space="preserve">         INTERESES DE CRDITOS COMERCIALES</t>
  </si>
  <si>
    <t xml:space="preserve">         INTERESES DE CRDITOS CONSUMO</t>
  </si>
  <si>
    <t xml:space="preserve">         INTERESES DE CRDITOS VIVIENDA</t>
  </si>
  <si>
    <t xml:space="preserve">         INTERESES DE MICROCREDITO  INMOBILIARIO</t>
  </si>
  <si>
    <t xml:space="preserve">         INTERESES DE MICROCREDITO  EMPRESARIAL</t>
  </si>
  <si>
    <t xml:space="preserve">         INTERESES DE CRDITOS A EMPLEADOS</t>
  </si>
  <si>
    <t xml:space="preserve">         INTERESES MORATORIOS CARTERA MICROCREDITO INMOBILIARIO</t>
  </si>
  <si>
    <t xml:space="preserve">         INTERESES MORATORIOS CARTERA MICROCREDITO EMPRESARIAL</t>
  </si>
  <si>
    <t xml:space="preserve">         INTERESES MORATORIOS CRDITOS EMPLEADOS</t>
  </si>
  <si>
    <t xml:space="preserve">      INGRESOS DE ENSE¥ANZA</t>
  </si>
  <si>
    <t xml:space="preserve">         INVERSIONES NEGOCIABLES EN TÖTULOS DE DEUDA</t>
  </si>
  <si>
    <t xml:space="preserve">         INVERSIONES NEGOCIABLES EN TÖTULOS PARTICIPATIVOS</t>
  </si>
  <si>
    <t xml:space="preserve">         INVERIONES PARA MANTENER HASTA EL VENCIMIENTO</t>
  </si>
  <si>
    <t xml:space="preserve">         INVERSIONES DISPONIBLES PARA LA VENTA EN TITULOS DE DEUDA</t>
  </si>
  <si>
    <t xml:space="preserve">         INVERSIONES DISPONIBLES PARA LA VENTA EN TÖTULOS PARTICIPATIVOS</t>
  </si>
  <si>
    <t xml:space="preserve">         ACTIVOS BIOLàGICOS</t>
  </si>
  <si>
    <t xml:space="preserve">      INGRESOS POR VALORACION INVERSIONES</t>
  </si>
  <si>
    <t xml:space="preserve">         EN INVERSIONES NEGOCIABLES EN TITULOS DE DEUDA</t>
  </si>
  <si>
    <t xml:space="preserve">         EN INVERSIONES NEGOCIABLES EN TÖTULOS PARTICIPATIVOS</t>
  </si>
  <si>
    <t xml:space="preserve">         EN INVERSIONES DISPONIBLES PARA LA VENTA EN TITULOS DE DEUDA</t>
  </si>
  <si>
    <t xml:space="preserve">         INVERSIONES CONTABILIZADAS POR MÉTODO DE PARTICIPACION PATRIMONIAL</t>
  </si>
  <si>
    <t xml:space="preserve">         DE INVERSIONES DISPONIBLES PARA LA VENTA EN TITULOS DE DEUDA</t>
  </si>
  <si>
    <t xml:space="preserve">         DE INVERSIONES DISPONIBLES PARA LA VENTA EN TÖTULOS PARTICIPATIVOS</t>
  </si>
  <si>
    <t xml:space="preserve">         DE CREDITOS DE VIVIENDA</t>
  </si>
  <si>
    <t xml:space="preserve">         DE INTERESES CREDITOS DE VIVIENDA</t>
  </si>
  <si>
    <t xml:space="preserve">         DE PAGO POR CUENTA DE ASOCIADOS - CREDITOS DE VIVIENDA</t>
  </si>
  <si>
    <t xml:space="preserve">         DE CRDITOS DE CONSUMO</t>
  </si>
  <si>
    <t xml:space="preserve">         DE INTERESES CREDITOS DE CONSUMO</t>
  </si>
  <si>
    <t xml:space="preserve">         DE PAGO POR CUENTA DE ASOCIADOS - CREDITOS DE CONSUMO</t>
  </si>
  <si>
    <t xml:space="preserve">         DE MICROCREDITO INMOBILIARIO</t>
  </si>
  <si>
    <t xml:space="preserve">         DE INTERESES MICROCREDITO INMOBILIARIO</t>
  </si>
  <si>
    <t xml:space="preserve">         DE PAGOS POR CUENTA DE  ASOCIADOS - MICROCREDITO INMOBILIARIO</t>
  </si>
  <si>
    <t xml:space="preserve">         DE MICROCREDITO EMPRESARIAL</t>
  </si>
  <si>
    <t xml:space="preserve">         DE INTERESES MICROCREDITO EMPRESARIAL</t>
  </si>
  <si>
    <t xml:space="preserve">         DE PAGOS POR CUENTA DE  ASOCIADOS - MICROCREDITO EMPRESARIAL</t>
  </si>
  <si>
    <t xml:space="preserve">         DE CRDITOS COMERCIALES</t>
  </si>
  <si>
    <t xml:space="preserve">         DE INTERESES CRDITOS COMERCIALES</t>
  </si>
  <si>
    <t xml:space="preserve">         DE PAGOS POR CUENTA DE  ASOCIADOS - CRDITOS COMERCIALES</t>
  </si>
  <si>
    <t xml:space="preserve">         DE CRDITOS A EMPLEADOS</t>
  </si>
  <si>
    <t xml:space="preserve">         DE INTERESES CRDITOS A EMPLEADOS</t>
  </si>
  <si>
    <t xml:space="preserve">         DE ACTIVOS BIOLOGICOS AL COSTO</t>
  </si>
  <si>
    <t xml:space="preserve">         DE DEUDORES POR PRESTACIàN DE SERVICIOS</t>
  </si>
  <si>
    <t xml:space="preserve">         DE INTERESES DEUDORES POR PRESTACIàN DE SERVICIOS</t>
  </si>
  <si>
    <t xml:space="preserve">         DE PROPIEDADES DE INVERSION AL COSTO</t>
  </si>
  <si>
    <t xml:space="preserve">         DE ACTIVOS INTANGIBLES DISTINTOS DE LA PLUSVALIA</t>
  </si>
  <si>
    <t xml:space="preserve">         RECUPERACIàN DE BIENES DADOS DE BAJA</t>
  </si>
  <si>
    <t xml:space="preserve">         CUOTAS DE ADMISIàN Y/O AFILIACION</t>
  </si>
  <si>
    <t xml:space="preserve">         CUOTAS DE ADMINISTRACIàN Y SOSTENIMIENTO</t>
  </si>
  <si>
    <t xml:space="preserve">      VALORACION DEL ACTIVO BIOLOGICO</t>
  </si>
  <si>
    <t xml:space="preserve">         OTROS ACTIVOS BIOLàGICOS</t>
  </si>
  <si>
    <t xml:space="preserve">      VALORACION DE PROPIEDADES DE INVERSIàN (A VALOR RAZONABLE)</t>
  </si>
  <si>
    <t xml:space="preserve">         TECNICOS</t>
  </si>
  <si>
    <t xml:space="preserve">         DE COMPUTACION</t>
  </si>
  <si>
    <t xml:space="preserve">         TALLER DE VEHICULOS</t>
  </si>
  <si>
    <t xml:space="preserve">         DE RECEPCION DE AERONAVES</t>
  </si>
  <si>
    <t xml:space="preserve">         DE TRILLLA</t>
  </si>
  <si>
    <t xml:space="preserve">         ENTRE COMPA¥IAS</t>
  </si>
  <si>
    <t xml:space="preserve">         POR PERDIDA DE MERCANCIA</t>
  </si>
  <si>
    <t xml:space="preserve">   GASTOS DE ADMINISTRACION</t>
  </si>
  <si>
    <t xml:space="preserve">         DE REPRESENTACION</t>
  </si>
  <si>
    <t xml:space="preserve">         VIATICOS</t>
  </si>
  <si>
    <t xml:space="preserve">         CESANTIAS</t>
  </si>
  <si>
    <t xml:space="preserve">         INTERESES SOBRE CESANTIAS</t>
  </si>
  <si>
    <t xml:space="preserve">         PRIMA DE ANTIGUEDAD</t>
  </si>
  <si>
    <t xml:space="preserve">         PENSIONES DE JUBILACION</t>
  </si>
  <si>
    <t xml:space="preserve">         DOTACION Y SUMINISTRO A TRABAJADORES</t>
  </si>
  <si>
    <t xml:space="preserve">         APORTES PENSION</t>
  </si>
  <si>
    <t xml:space="preserve">         APORTES CAJAS DE COMPENSACION FAMILIAR</t>
  </si>
  <si>
    <t xml:space="preserve">         CAPACITACION AL PERSONAL</t>
  </si>
  <si>
    <t xml:space="preserve">         GASTOS DEPORTIVOS Y DE RECREACION</t>
  </si>
  <si>
    <t xml:space="preserve">         GASTOS MEDICOS Y MEDICAMENTOS</t>
  </si>
  <si>
    <t xml:space="preserve">         SUBSIDIO DE ALIMENTACION</t>
  </si>
  <si>
    <t xml:space="preserve">         COMPENSACION ORDINARIA</t>
  </si>
  <si>
    <t xml:space="preserve">         COMPENSACION VARIABLE</t>
  </si>
  <si>
    <t xml:space="preserve">         COMPENSACION ANUAL DIFERIDA</t>
  </si>
  <si>
    <t xml:space="preserve">         COMPENSACION SEMESTRAL</t>
  </si>
  <si>
    <t xml:space="preserve">         COMPENSACION EXTRAORDINARIA</t>
  </si>
  <si>
    <t xml:space="preserve">         ADMINISTRACION DE BIENES</t>
  </si>
  <si>
    <t xml:space="preserve">         CUOTAS DE ADMINISTRACION</t>
  </si>
  <si>
    <t xml:space="preserve">         CAFETERIA</t>
  </si>
  <si>
    <t xml:space="preserve">         SERVICIOS PUBLICOS</t>
  </si>
  <si>
    <t xml:space="preserve">         PAPELERIA Y UTILES DE OFICINA</t>
  </si>
  <si>
    <t xml:space="preserve">         GASTOS DE COMITES</t>
  </si>
  <si>
    <t xml:space="preserve">         INFORMACION COMERCIAL</t>
  </si>
  <si>
    <t xml:space="preserve">         GASTOS DE  REPRESENTACION</t>
  </si>
  <si>
    <t xml:space="preserve">         SISTEMATIZACION</t>
  </si>
  <si>
    <t xml:space="preserve">         ADECUACION E INSTALACION</t>
  </si>
  <si>
    <t xml:space="preserve">         ASISTENCIA TECNICA</t>
  </si>
  <si>
    <t xml:space="preserve">         PROCESAMIENTO ELECTRONICO DE DATOS</t>
  </si>
  <si>
    <t xml:space="preserve">         INVERSIONES NEGOCIABLES EN TITULOS DE DEUDA</t>
  </si>
  <si>
    <t xml:space="preserve">         INVERSIONES NEGOCIABLES EN TITULOS PARTICIPATIVOS</t>
  </si>
  <si>
    <t xml:space="preserve">         INVERSIONES DISPONIBLES PARA LA VENTA EN TITULOS PARTICIPATIVOS</t>
  </si>
  <si>
    <t xml:space="preserve">         CREDITOS DE VIVIENDA</t>
  </si>
  <si>
    <t xml:space="preserve">         INTERESES CREDITOS DE VIVIENDA</t>
  </si>
  <si>
    <t xml:space="preserve">         PAGO POR CUENTA DE ASOCIADOS - CREDITOS DE VIVIENDA</t>
  </si>
  <si>
    <t xml:space="preserve">         CREDITOS DE CONSUMO</t>
  </si>
  <si>
    <t xml:space="preserve">         INTERESES CREDITOS DE CONSUMO</t>
  </si>
  <si>
    <t xml:space="preserve">         PAGO POR CUENTA DE ASOCIADOS - CREDITOS DE CONSUMO</t>
  </si>
  <si>
    <t xml:space="preserve">         MICROCREDITO INMOBILIARIO</t>
  </si>
  <si>
    <t xml:space="preserve">         INTERESES MICROCREDITO INMOBILIARIO</t>
  </si>
  <si>
    <t xml:space="preserve">         PAGOS POR CUENTA DE  ASOCIADOS - MICROCREDITO INMOBILIARIO</t>
  </si>
  <si>
    <t xml:space="preserve">         MICROCREDITO EMPRESARIAL</t>
  </si>
  <si>
    <t xml:space="preserve">         INTERESES MICROCREDITO EMPRESARIAL</t>
  </si>
  <si>
    <t xml:space="preserve">         PAGOS POR CUENTA DE  ASOCIADOS - MICROCREDITO EMPRESARIAL</t>
  </si>
  <si>
    <t xml:space="preserve">         CREDITOS COMERCIALES</t>
  </si>
  <si>
    <t xml:space="preserve">         INTERESES CREDITOS COMERCIALES</t>
  </si>
  <si>
    <t xml:space="preserve">         PAGOS POR CUENTA DE  ASOCIADOS - CREDITOS COMERCIALES</t>
  </si>
  <si>
    <t xml:space="preserve">         DETERIORO GENERAL DE CARTERA DE CREDITOS</t>
  </si>
  <si>
    <t xml:space="preserve">         CREDITOS A EMPLEADOS</t>
  </si>
  <si>
    <t xml:space="preserve">         INTERESES CREDITOS A EMPLEADOS</t>
  </si>
  <si>
    <t xml:space="preserve">         ACTIVOS BIOLOGICOS AL COSTO</t>
  </si>
  <si>
    <t xml:space="preserve">         DEUDORES POR PRESTACION DE SERVICIOS</t>
  </si>
  <si>
    <t xml:space="preserve">         INTERESES DEUDORES POR PRESTACION DE SERVICIOS</t>
  </si>
  <si>
    <t xml:space="preserve">         PROPIEDADES DE INVERSION AL COSTO</t>
  </si>
  <si>
    <t xml:space="preserve">         PAGOS POR CUENTA DE  CREDITOS A EMPLEADOS</t>
  </si>
  <si>
    <t xml:space="preserve">         PROPIEDADES DE INVERSION MEDIDAS A VALOR RAZONABLE</t>
  </si>
  <si>
    <t xml:space="preserve">      AMORTIZACION Y AGOTAMIENTO</t>
  </si>
  <si>
    <t xml:space="preserve">      DEPRECIACION PROPIEDAD, PLANTA Y EQUIPO</t>
  </si>
  <si>
    <t xml:space="preserve">         EQUIPO MEDICO Y CIENTIFICO</t>
  </si>
  <si>
    <t xml:space="preserve">         EQUIPOS DE COMEDOR, COCINA, DESPENSA Y HOTELERIA</t>
  </si>
  <si>
    <t xml:space="preserve">         REDES, LINEAS Y CABLES</t>
  </si>
  <si>
    <t xml:space="preserve">         PLANTAS, DUCTOS Y TUNELES</t>
  </si>
  <si>
    <t xml:space="preserve">         EQUIPO DE TRANSPORTE, TRACCION Y ELEVACION</t>
  </si>
  <si>
    <t xml:space="preserve">      DEPRECIACION ACTIVOS BIOLOGICOS</t>
  </si>
  <si>
    <t xml:space="preserve">      DEPRECIACION PROPIEDADES DE INVERSION MEDIDAS AL COSTO</t>
  </si>
  <si>
    <t xml:space="preserve">         INVERSIONES NEGOCIABLES  EN TITULOS DE PATICIPACION</t>
  </si>
  <si>
    <t xml:space="preserve">         INVERSIONES DISPONIBLES PARA LA VENTA EN TITULOS DE  PARTICIPACION</t>
  </si>
  <si>
    <t xml:space="preserve">         ACTIVOS BIOLOGICOS</t>
  </si>
  <si>
    <t xml:space="preserve">         GRAVAMENES CERTIFICACIONES Y CONSTANCIAS</t>
  </si>
  <si>
    <t xml:space="preserve">         POR VALORACION DE INVERSIONES FONDO DE LIQUIDEZ</t>
  </si>
  <si>
    <t xml:space="preserve">         POR VALORACION DE INVERSIONES NEGOCIABLES EN TITULOS DE DEUDA</t>
  </si>
  <si>
    <t xml:space="preserve">         POR VALORACION EN INVERSIONES NEGOCIABLES EN TITULOS PARTICIPATIVOS</t>
  </si>
  <si>
    <t xml:space="preserve">         POR VALORACION DE INVERIONES PARA MANTENER HASTA EL VENCIMIENTO</t>
  </si>
  <si>
    <t xml:space="preserve">         POR VALORACION DE INVERSIONES DISPONIBLES PARA LA VENTA EN TITULOS DE DEUDA</t>
  </si>
  <si>
    <t xml:space="preserve">         POR VALORACION DE INVERSIONES EN ENTIDADES ASOCIADAS</t>
  </si>
  <si>
    <t xml:space="preserve">         POR VALORACION DE INVERSIONES EN OPERACIONES CONJUNTAS</t>
  </si>
  <si>
    <t xml:space="preserve">         POR VALORACION DE INVERSIONES EN NEGOCIOS CONJUNTOS</t>
  </si>
  <si>
    <t xml:space="preserve">         POR VALORACION DE INVERSIONES EN SUBSIDIARIAS O SUBORDINADAS</t>
  </si>
  <si>
    <t xml:space="preserve">         POR INTERESES COSTO AMORTIZACION CREDITOS EMPLEADOS - BENEFICIOS A EMPLEADOS</t>
  </si>
  <si>
    <t xml:space="preserve">      PERDIDA POR VALORACION DEL ACTIVO BIOLOGICO</t>
  </si>
  <si>
    <t xml:space="preserve">      PERDIDA POR VALORACION DE PROPIEDADES DE INVERSION (A VALOR RAZONABLE)</t>
  </si>
  <si>
    <t xml:space="preserve">      CONSTITUCION RESERVA MATEMATICA</t>
  </si>
  <si>
    <t xml:space="preserve">         COSTOS DE REESTRUCTURACION</t>
  </si>
  <si>
    <t xml:space="preserve">         PROVISION POR COSTOS DE DESMANTELAMIENTO</t>
  </si>
  <si>
    <t xml:space="preserve">   COSTO DE VENTAS Y DE PRESTACION DE SERVICIOS</t>
  </si>
  <si>
    <t xml:space="preserve">         CULTIVO DE CANA DE AZUCAR</t>
  </si>
  <si>
    <t xml:space="preserve">         PREPARACION, ADOBO Y TENIDO DE PIELES</t>
  </si>
  <si>
    <t xml:space="preserve">         FABRICACION DE VEHICULOS AUTOMOTORES</t>
  </si>
  <si>
    <t xml:space="preserve">         VENTA DE JUEGOS, JUGUETES Y ARTICULOS DEPORTIVOS</t>
  </si>
  <si>
    <t xml:space="preserve">         VENTA DE ARTICULOS EN CASAS DE EMPENO Y PRENDERIAS</t>
  </si>
  <si>
    <t xml:space="preserve">      INTERESES DE DEPOSITOS, DE CREDITOS DE BANCOS Y OTRAS OBLIGACIONES FINANCIERAS</t>
  </si>
  <si>
    <t xml:space="preserve">         INTERESES DEPOSITOS DE AHORRO ORDINARIO</t>
  </si>
  <si>
    <t xml:space="preserve">         INTERESES DEPOSITOS DE AHORRO A TERMINO</t>
  </si>
  <si>
    <t xml:space="preserve">         CONTRIBUCION EMERGENCIA  ECONOMICA</t>
  </si>
  <si>
    <t xml:space="preserve">         INTERESES DE CREDITOS DE BANCOS</t>
  </si>
  <si>
    <t xml:space="preserve">      ENSENANZA</t>
  </si>
  <si>
    <t xml:space="preserve">      DE MERCANCIAS</t>
  </si>
  <si>
    <t>COSTOS DE PRODUCCION O DE OPERACION</t>
  </si>
  <si>
    <t xml:space="preserve">   COSTOS DE PRODUCCION</t>
  </si>
  <si>
    <t>CUENTAS DE REVELACION DE INFORMACION FINANCIERA - DEUDORAS</t>
  </si>
  <si>
    <t xml:space="preserve">      BIENES Y VALORES ENTREGADOS EN GARANTIA</t>
  </si>
  <si>
    <t xml:space="preserve">      INTERESES CARTERA DE CREDITOS</t>
  </si>
  <si>
    <t xml:space="preserve">         CATEGORIA A - VIVIENDA - CREDITOS REESTRUCTURADOS</t>
  </si>
  <si>
    <t xml:space="preserve">         CATEGORIA B - VIVIENDA - CREDITOS REESTRUCTURADOS</t>
  </si>
  <si>
    <t xml:space="preserve">         CATEGORIA A - CONSUMO - CREDITOS REESTRUCTURADOS</t>
  </si>
  <si>
    <t xml:space="preserve">         CATEGORIA B - CONSUMO - CREDITOS REESTRUCTURADOS</t>
  </si>
  <si>
    <t xml:space="preserve">         CATEGORIA A - MICROCREDITOS- CREDITOS REESTRUCTURADOS</t>
  </si>
  <si>
    <t xml:space="preserve">         CATEGORIA B - MICROCREDITOS - CREDITOS REESTRUCTURADOS</t>
  </si>
  <si>
    <t xml:space="preserve">         CATEGORIA C RIESGO APRECIABLE, MICROCREDITOS</t>
  </si>
  <si>
    <t xml:space="preserve">         CATEGORIA D RIESGO SIGNIFICATIVO, MICROCREDITOS</t>
  </si>
  <si>
    <t xml:space="preserve">         CATEGORIA E RIESGO DE INCOBRABILIDAD, MICROCREDITOS</t>
  </si>
  <si>
    <t xml:space="preserve">         CATEGORIA A - COMERCIAL- CREDITOS REESTRUCTURADOS</t>
  </si>
  <si>
    <t xml:space="preserve">         CATEGORIA B - COMERCIAL - CREDITOS REESTRUCTURADOS</t>
  </si>
  <si>
    <t xml:space="preserve">         CATEGORIA C RIESGO APRECIABLE, COMERCIAL</t>
  </si>
  <si>
    <t xml:space="preserve">         CATEGORIA D RIESGO SIGNIFICATIVO, COMERCIAL</t>
  </si>
  <si>
    <t xml:space="preserve">         CATEGORIA E RIESGO DE INCOBRABILIDAD, COMERCIAL</t>
  </si>
  <si>
    <t xml:space="preserve">      CREDITOS A FAVOR NO UTILIZADOS</t>
  </si>
  <si>
    <t xml:space="preserve">         CARTERA DE CREDITO</t>
  </si>
  <si>
    <t>CUENTAS DE REVELACION DE INFORMACION FINANCIERA - ACREEDORAS</t>
  </si>
  <si>
    <t xml:space="preserve">      BIENES Y VALORES RECIBIDOS EN GARANTIA</t>
  </si>
  <si>
    <t xml:space="preserve">      CREDITOS APROBADOS NO DESEMBOLSADOS</t>
  </si>
  <si>
    <t xml:space="preserve">      MERCANCIAS RECIBIDAS EN CONSIGNACION</t>
  </si>
  <si>
    <t>ESTADISTICA</t>
  </si>
  <si>
    <t>N° Asociados</t>
  </si>
  <si>
    <t>Empleados</t>
  </si>
  <si>
    <t>SMLMV</t>
  </si>
  <si>
    <t>IPC</t>
  </si>
  <si>
    <t>Tasa Usura</t>
  </si>
  <si>
    <t>IBR efectiva anual (3 meses)</t>
  </si>
  <si>
    <t>Gasto NETO de provisiones</t>
  </si>
  <si>
    <t>Cartera Bruta</t>
  </si>
  <si>
    <t xml:space="preserve">Cartera Vigente </t>
  </si>
  <si>
    <t>Cartera MORA</t>
  </si>
  <si>
    <t>Cartera improductiva</t>
  </si>
  <si>
    <t>% improducitva</t>
  </si>
  <si>
    <t>Provisiones</t>
  </si>
  <si>
    <t>Inversiones / Activos</t>
  </si>
  <si>
    <t>Depositos + Aportes</t>
  </si>
  <si>
    <t>INDICADOR</t>
  </si>
  <si>
    <t xml:space="preserve">Calidad de Cartera </t>
  </si>
  <si>
    <t>Cartera improductiva (&gt;=c)</t>
  </si>
  <si>
    <t xml:space="preserve">Patrimonio sin aportes / PPE + Improductiva </t>
  </si>
  <si>
    <t>Provisiones / Cartera en MORA (cobertura total)</t>
  </si>
  <si>
    <t>Quebranto Patrimonial  (Patrimonio / Aportes)</t>
  </si>
  <si>
    <t>ESTRUCTURA</t>
  </si>
  <si>
    <t>Activos productivos / Pasivos con costo</t>
  </si>
  <si>
    <t xml:space="preserve">Activos Fijos a Activos </t>
  </si>
  <si>
    <t xml:space="preserve">Depositos / Cartera </t>
  </si>
  <si>
    <t xml:space="preserve">Endeudamiento Bancario </t>
  </si>
  <si>
    <t xml:space="preserve">Cartera / Activos </t>
  </si>
  <si>
    <t>Patrimonio sin aportes / Activos</t>
  </si>
  <si>
    <t>Margen TOTAL</t>
  </si>
  <si>
    <t>Rentabilidad Total de los aportes y ahorros</t>
  </si>
  <si>
    <t xml:space="preserve">Excedente / Capital Social </t>
  </si>
  <si>
    <t>Rentabilidad de la cartera</t>
  </si>
  <si>
    <t>Costo de los Depósitos</t>
  </si>
  <si>
    <t>G. Personal + Generales sin varios / Ingresos financieros</t>
  </si>
  <si>
    <t xml:space="preserve">Gasto Provisiones / Ingresos de Cartera </t>
  </si>
  <si>
    <t>Crecim. Asociados</t>
  </si>
  <si>
    <t>DETERIORO OTRAS CUENTAS POR COBRAR (CR)</t>
  </si>
  <si>
    <t>%</t>
  </si>
  <si>
    <t>Maxima concentración de aportes 10% Aportes</t>
  </si>
  <si>
    <t>Cartera Libranza / Bruta</t>
  </si>
  <si>
    <t>Actualice manualmente</t>
  </si>
  <si>
    <t>Mediana</t>
  </si>
  <si>
    <t>Promedio</t>
  </si>
  <si>
    <t>Percentil 80</t>
  </si>
  <si>
    <t>CUC</t>
  </si>
  <si>
    <t>Posición</t>
  </si>
  <si>
    <t>Vr contable</t>
  </si>
  <si>
    <t>% Var</t>
  </si>
  <si>
    <t>Vr Riesgo</t>
  </si>
  <si>
    <t>Vr poliza / Deterioro</t>
  </si>
  <si>
    <t>Deducible</t>
  </si>
  <si>
    <t>VaR</t>
  </si>
  <si>
    <t>Observacion</t>
  </si>
  <si>
    <t>SARO</t>
  </si>
  <si>
    <t>Demandas, multas</t>
  </si>
  <si>
    <t>Sustracción</t>
  </si>
  <si>
    <t>Fraude</t>
  </si>
  <si>
    <t>SARM</t>
  </si>
  <si>
    <t>Desvalorización</t>
  </si>
  <si>
    <t>Destrucción, Robo</t>
  </si>
  <si>
    <t>SARC</t>
  </si>
  <si>
    <t>Deterioro</t>
  </si>
  <si>
    <t>Total Exposicion Riesgos</t>
  </si>
  <si>
    <t>Patrimonio sin aportes</t>
  </si>
  <si>
    <t>Inv. + Fiducias y Cartera / Depositos + Oblig. + Aportes</t>
  </si>
  <si>
    <t>Efectivo y Eq. + Inver. + patronales / Depósitos y aportes</t>
  </si>
  <si>
    <t>Cartera bruta / activos</t>
  </si>
  <si>
    <t>PROPIO</t>
  </si>
  <si>
    <t>Participación de Cartera</t>
  </si>
  <si>
    <t>Proporcion del activo convertido en cartera</t>
  </si>
  <si>
    <t>Cartera Bruta / Activo + Deterioro general</t>
  </si>
  <si>
    <t>Retorno en intereses y excedentes sobre recursos captados de aportes y ahorros</t>
  </si>
  <si>
    <t>Transferencia solidaria</t>
  </si>
  <si>
    <t>intereses, beneficios y 60% exced</t>
  </si>
  <si>
    <t>Por cada $100 pesos captados de aportes y ahorros cuanto es el valor retornado a los asociados via intereses, 60% excedentes y otros beneficios al costo o gasto (4x100 CDAT)</t>
  </si>
  <si>
    <t>Margen financiero BRUTO</t>
  </si>
  <si>
    <t>Suficiencia de margen financiero</t>
  </si>
  <si>
    <t>Gastos operativos $</t>
  </si>
  <si>
    <t>Margen financiero BRUTO / gastos personal y generales</t>
  </si>
  <si>
    <t>Suficiencia de Margen</t>
  </si>
  <si>
    <t>Por cada $100 pesos de gastos de personal y generales cuanto margen financiero bruto produzco</t>
  </si>
  <si>
    <t>solo cuando sea negativa , se diligencia a mano</t>
  </si>
  <si>
    <t>Indicador de solvencia (minimo 9%)</t>
  </si>
  <si>
    <t>Minimo legal</t>
  </si>
  <si>
    <t>Capital irreducible / LEGAL</t>
  </si>
  <si>
    <t>CONFIRMAR</t>
  </si>
  <si>
    <t>****</t>
  </si>
  <si>
    <t>Capital Regulatorio</t>
  </si>
  <si>
    <t>Cumplimiento del capital minimo irreducible de ley Art 42 parágrafo 4 ley 454 1998</t>
  </si>
  <si>
    <t>Aportes sociales no reducibles / Capital Minimo regulatorio actualizado IPC anual</t>
  </si>
  <si>
    <t>Margen financiero bruto / gastos personal y generales</t>
  </si>
  <si>
    <t>Concentración sobre Activos</t>
  </si>
  <si>
    <t>Concentración 20 mayores deudores / Activo</t>
  </si>
  <si>
    <t>Temporalmente restringido</t>
  </si>
  <si>
    <t>Total activos liquidos</t>
  </si>
  <si>
    <t>Total captaciones</t>
  </si>
  <si>
    <t>ALN / Depositos</t>
  </si>
  <si>
    <t>SARL</t>
  </si>
  <si>
    <t>Perfil RIESGO</t>
  </si>
  <si>
    <t>Total  MORA CONSUMO LBZ</t>
  </si>
  <si>
    <t>Total BRUTA CONSUMO LBZ</t>
  </si>
  <si>
    <t>Consumo sin libranza / Bruta</t>
  </si>
  <si>
    <t>Vivienda sin libranza / Bruta</t>
  </si>
  <si>
    <t>C</t>
  </si>
  <si>
    <t>10 191000755</t>
  </si>
  <si>
    <t>O</t>
  </si>
  <si>
    <t>SUSTITUCION</t>
  </si>
  <si>
    <t>800-197-268-4</t>
  </si>
  <si>
    <t>DIRECCION DE IMPUESTOS Y ADUANAS NACIONALES</t>
  </si>
  <si>
    <t>10 191000769</t>
  </si>
  <si>
    <t>10 191000846</t>
  </si>
  <si>
    <t>A</t>
  </si>
  <si>
    <t>10 191001267</t>
  </si>
  <si>
    <t>10 191001661</t>
  </si>
  <si>
    <t>LIBRE INVERSION</t>
  </si>
  <si>
    <t>10 191000974</t>
  </si>
  <si>
    <t>10 191001001</t>
  </si>
  <si>
    <t>1000000/1000000/</t>
  </si>
  <si>
    <t>10 191000359</t>
  </si>
  <si>
    <t>10 191000360</t>
  </si>
  <si>
    <t>10 191000375</t>
  </si>
  <si>
    <t>FIDELIZACION</t>
  </si>
  <si>
    <t>10 191000410</t>
  </si>
  <si>
    <t>10 191000777</t>
  </si>
  <si>
    <t>10 191000099</t>
  </si>
  <si>
    <t>10 191000137</t>
  </si>
  <si>
    <t>10 191000447</t>
  </si>
  <si>
    <t>13 191001627</t>
  </si>
  <si>
    <t>11 19891</t>
  </si>
  <si>
    <t>11 15701</t>
  </si>
  <si>
    <t>11 17647</t>
  </si>
  <si>
    <t>11 18378</t>
  </si>
  <si>
    <t>1000000/</t>
  </si>
  <si>
    <t>12/</t>
  </si>
  <si>
    <t>11 20744</t>
  </si>
  <si>
    <t>11 19917</t>
  </si>
  <si>
    <t>11 215943</t>
  </si>
  <si>
    <t>VIVIENDA</t>
  </si>
  <si>
    <t>10 191001233</t>
  </si>
  <si>
    <t>TARJETA DE AFINIDAD</t>
  </si>
  <si>
    <t>10 191001108</t>
  </si>
  <si>
    <t>10 191001228</t>
  </si>
  <si>
    <t>10 191001253</t>
  </si>
  <si>
    <t>10 191001261</t>
  </si>
  <si>
    <t>10 191001499</t>
  </si>
  <si>
    <t>10 191001520</t>
  </si>
  <si>
    <t>500000/500000/</t>
  </si>
  <si>
    <t>11 22512</t>
  </si>
  <si>
    <t>11 19752</t>
  </si>
  <si>
    <t>11 18227</t>
  </si>
  <si>
    <t>11 18019</t>
  </si>
  <si>
    <t>11 20125</t>
  </si>
  <si>
    <t>890-324-067-3</t>
  </si>
  <si>
    <t>11 21365</t>
  </si>
  <si>
    <t>11 16417</t>
  </si>
  <si>
    <t>11 17310</t>
  </si>
  <si>
    <t>11 15536</t>
  </si>
  <si>
    <t>11 18382</t>
  </si>
  <si>
    <t>11 14124</t>
  </si>
  <si>
    <t>COMPRA CARTERA</t>
  </si>
  <si>
    <t>11 20774</t>
  </si>
  <si>
    <t>11 17913</t>
  </si>
  <si>
    <t>11 17823</t>
  </si>
  <si>
    <t>10 191000316</t>
  </si>
  <si>
    <t>10 191001013</t>
  </si>
  <si>
    <t>10 191001701</t>
  </si>
  <si>
    <t>10 191001706</t>
  </si>
  <si>
    <t>10 191001714</t>
  </si>
  <si>
    <t>10 191001718</t>
  </si>
  <si>
    <t>10 191001496</t>
  </si>
  <si>
    <t>10 191001551</t>
  </si>
  <si>
    <t>500000/</t>
  </si>
  <si>
    <t>10 191000157</t>
  </si>
  <si>
    <t>10 191000590</t>
  </si>
  <si>
    <t>10 191000460</t>
  </si>
  <si>
    <t>13 191001717</t>
  </si>
  <si>
    <t>10 191001719</t>
  </si>
  <si>
    <t>10 191001721</t>
  </si>
  <si>
    <t>10 191001722</t>
  </si>
  <si>
    <t>10 191001724</t>
  </si>
  <si>
    <t>10 191002134</t>
  </si>
  <si>
    <t>10 191002135</t>
  </si>
  <si>
    <t>10 191000488</t>
  </si>
  <si>
    <t>10 191000581</t>
  </si>
  <si>
    <t>10 191000443</t>
  </si>
  <si>
    <t>300000/</t>
  </si>
  <si>
    <t>07/</t>
  </si>
  <si>
    <t>10 191000782</t>
  </si>
  <si>
    <t>10 191000784</t>
  </si>
  <si>
    <t>4000000/4000000/</t>
  </si>
  <si>
    <t>10 191000843</t>
  </si>
  <si>
    <t>10 191000362</t>
  </si>
  <si>
    <t>10 191000363</t>
  </si>
  <si>
    <t>10 191000688</t>
  </si>
  <si>
    <t>10 191000702</t>
  </si>
  <si>
    <t>10 191001273</t>
  </si>
  <si>
    <t>13 191001715</t>
  </si>
  <si>
    <t>10 191001509</t>
  </si>
  <si>
    <t>10 191000184</t>
  </si>
  <si>
    <t>10 191000526</t>
  </si>
  <si>
    <t>10 191000533</t>
  </si>
  <si>
    <t>EDUCACION</t>
  </si>
  <si>
    <t>10 191000295</t>
  </si>
  <si>
    <t>10 191000666</t>
  </si>
  <si>
    <t>10 191000667</t>
  </si>
  <si>
    <t>10 191001258</t>
  </si>
  <si>
    <t>10 191001064</t>
  </si>
  <si>
    <t>10 191001067</t>
  </si>
  <si>
    <t>10 191001241</t>
  </si>
  <si>
    <t>10 191001116</t>
  </si>
  <si>
    <t>10 191000166</t>
  </si>
  <si>
    <t>10 191000709</t>
  </si>
  <si>
    <t>10 191001146</t>
  </si>
  <si>
    <t>10 191001210</t>
  </si>
  <si>
    <t>10 191001221</t>
  </si>
  <si>
    <t>10 191001223</t>
  </si>
  <si>
    <t>10 191001227</t>
  </si>
  <si>
    <t>10 191001709</t>
  </si>
  <si>
    <t>10 191000210</t>
  </si>
  <si>
    <t>11 20187</t>
  </si>
  <si>
    <t>11 19360</t>
  </si>
  <si>
    <t>11 18807</t>
  </si>
  <si>
    <t>11 20836</t>
  </si>
  <si>
    <t>11 15548</t>
  </si>
  <si>
    <t>11 20102</t>
  </si>
  <si>
    <t>11 21738</t>
  </si>
  <si>
    <t>11 17375</t>
  </si>
  <si>
    <t>11 20623</t>
  </si>
  <si>
    <t>11 20096</t>
  </si>
  <si>
    <t>11 20991</t>
  </si>
  <si>
    <t>11 19665</t>
  </si>
  <si>
    <t>11 16799</t>
  </si>
  <si>
    <t>11 19640</t>
  </si>
  <si>
    <t>11 13459</t>
  </si>
  <si>
    <t>11 16421</t>
  </si>
  <si>
    <t>11 22475</t>
  </si>
  <si>
    <t>4800000/</t>
  </si>
  <si>
    <t>05/</t>
  </si>
  <si>
    <t>11 21410</t>
  </si>
  <si>
    <t>11 19382</t>
  </si>
  <si>
    <t>11 19827</t>
  </si>
  <si>
    <t>11 20980</t>
  </si>
  <si>
    <t>11 22915</t>
  </si>
  <si>
    <t>6000000/1500000/1500000/</t>
  </si>
  <si>
    <t>06/07/12/</t>
  </si>
  <si>
    <t>10 191000862</t>
  </si>
  <si>
    <t>10 191000439</t>
  </si>
  <si>
    <t>10 191000453</t>
  </si>
  <si>
    <t>10 191001290</t>
  </si>
  <si>
    <t>10 191001274</t>
  </si>
  <si>
    <t>10 191000109</t>
  </si>
  <si>
    <t>10 191000134</t>
  </si>
  <si>
    <t>11 22780</t>
  </si>
  <si>
    <t>11 22714</t>
  </si>
  <si>
    <t>11 19974</t>
  </si>
  <si>
    <t>11 19654</t>
  </si>
  <si>
    <t>11 23026</t>
  </si>
  <si>
    <t>11 21241</t>
  </si>
  <si>
    <t>11 17904</t>
  </si>
  <si>
    <t>11 15988</t>
  </si>
  <si>
    <t>11 22415</t>
  </si>
  <si>
    <t>11 19255</t>
  </si>
  <si>
    <t>11 19793</t>
  </si>
  <si>
    <t>11 13394</t>
  </si>
  <si>
    <t>11 20764</t>
  </si>
  <si>
    <t>11 19420</t>
  </si>
  <si>
    <t>11 19418</t>
  </si>
  <si>
    <t>11 22460</t>
  </si>
  <si>
    <t>11 14549</t>
  </si>
  <si>
    <t>11 14550</t>
  </si>
  <si>
    <t>11 21602</t>
  </si>
  <si>
    <t>11 21569</t>
  </si>
  <si>
    <t>11 18471</t>
  </si>
  <si>
    <t>11 22904</t>
  </si>
  <si>
    <t>11 22761</t>
  </si>
  <si>
    <t>11 20679</t>
  </si>
  <si>
    <t>11 22165</t>
  </si>
  <si>
    <t>11 20841</t>
  </si>
  <si>
    <t>11 17241</t>
  </si>
  <si>
    <t>11 22801</t>
  </si>
  <si>
    <t>11 21242</t>
  </si>
  <si>
    <t>13 191002730</t>
  </si>
  <si>
    <t>10 191002482</t>
  </si>
  <si>
    <t>10 191002487</t>
  </si>
  <si>
    <t>10 191002290</t>
  </si>
  <si>
    <t>10 191002299</t>
  </si>
  <si>
    <t>10 191002300</t>
  </si>
  <si>
    <t>10 191002324</t>
  </si>
  <si>
    <t>10 191002490</t>
  </si>
  <si>
    <t>06/12/</t>
  </si>
  <si>
    <t>13 191002724</t>
  </si>
  <si>
    <t>10 191002441</t>
  </si>
  <si>
    <t>10 191002452</t>
  </si>
  <si>
    <t>13 191002191</t>
  </si>
  <si>
    <t>10 191002455</t>
  </si>
  <si>
    <t>10 191002497</t>
  </si>
  <si>
    <t>10 191002499</t>
  </si>
  <si>
    <t>10 191002501</t>
  </si>
  <si>
    <t>10 191002235</t>
  </si>
  <si>
    <t>10 191002241</t>
  </si>
  <si>
    <t>10 191002514</t>
  </si>
  <si>
    <t>10 191002518</t>
  </si>
  <si>
    <t>10 191002519</t>
  </si>
  <si>
    <t>10 191002520</t>
  </si>
  <si>
    <t>10 191002521</t>
  </si>
  <si>
    <t>10 191002330</t>
  </si>
  <si>
    <t>10 191002331</t>
  </si>
  <si>
    <t>13 191002638</t>
  </si>
  <si>
    <t>10 191002254</t>
  </si>
  <si>
    <t>10 191002257</t>
  </si>
  <si>
    <t>10 191002264</t>
  </si>
  <si>
    <t>10 191002265</t>
  </si>
  <si>
    <t>10 191002269</t>
  </si>
  <si>
    <t>13 191002914</t>
  </si>
  <si>
    <t>10 191002545</t>
  </si>
  <si>
    <t>13 191002980</t>
  </si>
  <si>
    <t>10 191001965</t>
  </si>
  <si>
    <t>10 191001966</t>
  </si>
  <si>
    <t>10 191001967</t>
  </si>
  <si>
    <t>10 191002284</t>
  </si>
  <si>
    <t>10 191002285</t>
  </si>
  <si>
    <t>10 191002286</t>
  </si>
  <si>
    <t>11 18549</t>
  </si>
  <si>
    <t>11 21605</t>
  </si>
  <si>
    <t>11 19757</t>
  </si>
  <si>
    <t>11 22641</t>
  </si>
  <si>
    <t>11 21144</t>
  </si>
  <si>
    <t>11 17210</t>
  </si>
  <si>
    <t>11 18798</t>
  </si>
  <si>
    <t>11 20661</t>
  </si>
  <si>
    <t>2000000/</t>
  </si>
  <si>
    <t>11 18045</t>
  </si>
  <si>
    <t>11 22743</t>
  </si>
  <si>
    <t>11 22398</t>
  </si>
  <si>
    <t>11 21604</t>
  </si>
  <si>
    <t>11 21742</t>
  </si>
  <si>
    <t>11 19717</t>
  </si>
  <si>
    <t>11 22527</t>
  </si>
  <si>
    <t>11 19177</t>
  </si>
  <si>
    <t>11 18034</t>
  </si>
  <si>
    <t>11 20963</t>
  </si>
  <si>
    <t>11 22705</t>
  </si>
  <si>
    <t>11 19880</t>
  </si>
  <si>
    <t>11 17363</t>
  </si>
  <si>
    <t>11 19900</t>
  </si>
  <si>
    <t>11 12157</t>
  </si>
  <si>
    <t>11 20058</t>
  </si>
  <si>
    <t>10 191000364</t>
  </si>
  <si>
    <t>10 191000148</t>
  </si>
  <si>
    <t>10 191001185</t>
  </si>
  <si>
    <t>10 191001919</t>
  </si>
  <si>
    <t>10 191000510</t>
  </si>
  <si>
    <t>10 191000336</t>
  </si>
  <si>
    <t>10 191000338</t>
  </si>
  <si>
    <t>10 191001912</t>
  </si>
  <si>
    <t>10 191001904</t>
  </si>
  <si>
    <t>10 191001905</t>
  </si>
  <si>
    <t>10 191001906</t>
  </si>
  <si>
    <t>11 17180</t>
  </si>
  <si>
    <t>11 22729</t>
  </si>
  <si>
    <t>11 19591</t>
  </si>
  <si>
    <t>VEHICULO</t>
  </si>
  <si>
    <t>11 22160</t>
  </si>
  <si>
    <t>11 21935</t>
  </si>
  <si>
    <t>11 12856</t>
  </si>
  <si>
    <t>11 22668</t>
  </si>
  <si>
    <t>11 22903</t>
  </si>
  <si>
    <t>11 22665</t>
  </si>
  <si>
    <t>11 16445</t>
  </si>
  <si>
    <t>11 18104</t>
  </si>
  <si>
    <t>11 22495</t>
  </si>
  <si>
    <t>11 17504</t>
  </si>
  <si>
    <t>11 18541</t>
  </si>
  <si>
    <t>11 215834</t>
  </si>
  <si>
    <t>11 22454</t>
  </si>
  <si>
    <t>11 2161910</t>
  </si>
  <si>
    <t>11 21146</t>
  </si>
  <si>
    <t>11 19683</t>
  </si>
  <si>
    <t>11 22358</t>
  </si>
  <si>
    <t>11 16774</t>
  </si>
  <si>
    <t>11 22119</t>
  </si>
  <si>
    <t>11 19714</t>
  </si>
  <si>
    <t>1800000/</t>
  </si>
  <si>
    <t>11 20463</t>
  </si>
  <si>
    <t>11 20818</t>
  </si>
  <si>
    <t>11 19855</t>
  </si>
  <si>
    <t>11 17905</t>
  </si>
  <si>
    <t>11 19975</t>
  </si>
  <si>
    <t>11 12291</t>
  </si>
  <si>
    <t>800000/800000/</t>
  </si>
  <si>
    <t>11 23022</t>
  </si>
  <si>
    <t>11 19066</t>
  </si>
  <si>
    <t>5000000/</t>
  </si>
  <si>
    <t>06/</t>
  </si>
  <si>
    <t>11 19067</t>
  </si>
  <si>
    <t>10 191000435</t>
  </si>
  <si>
    <t>11 22779</t>
  </si>
  <si>
    <t>11 22814</t>
  </si>
  <si>
    <t>10 191000330</t>
  </si>
  <si>
    <t>10 191000404</t>
  </si>
  <si>
    <t>11 22526</t>
  </si>
  <si>
    <t>11 20986</t>
  </si>
  <si>
    <t>11 22720</t>
  </si>
  <si>
    <t>3301000/</t>
  </si>
  <si>
    <t>11 18729</t>
  </si>
  <si>
    <t>11 21943</t>
  </si>
  <si>
    <t>11 19944</t>
  </si>
  <si>
    <t>11 22723</t>
  </si>
  <si>
    <t>10 191000416</t>
  </si>
  <si>
    <t>11 20565</t>
  </si>
  <si>
    <t>11 20227</t>
  </si>
  <si>
    <t>11 21017</t>
  </si>
  <si>
    <t>11 22823</t>
  </si>
  <si>
    <t>11 19723</t>
  </si>
  <si>
    <t>11 22719</t>
  </si>
  <si>
    <t>4143000/</t>
  </si>
  <si>
    <t>10 191000459</t>
  </si>
  <si>
    <t>1900000/</t>
  </si>
  <si>
    <t>10 191000523</t>
  </si>
  <si>
    <t>11 19911</t>
  </si>
  <si>
    <t>11 21959</t>
  </si>
  <si>
    <t>11 21620</t>
  </si>
  <si>
    <t>11 22881</t>
  </si>
  <si>
    <t>11 22935</t>
  </si>
  <si>
    <t>11 19700</t>
  </si>
  <si>
    <t>11 22564</t>
  </si>
  <si>
    <t>11 21367</t>
  </si>
  <si>
    <t>11 19704</t>
  </si>
  <si>
    <t>11 22795</t>
  </si>
  <si>
    <t>10 191000235</t>
  </si>
  <si>
    <t>10 191000973</t>
  </si>
  <si>
    <t>11 20669</t>
  </si>
  <si>
    <t>11 22655</t>
  </si>
  <si>
    <t>11 21540</t>
  </si>
  <si>
    <t>10 191001010</t>
  </si>
  <si>
    <t>11 19605</t>
  </si>
  <si>
    <t>11 22142</t>
  </si>
  <si>
    <t>11 21589</t>
  </si>
  <si>
    <t>11 14460</t>
  </si>
  <si>
    <t>11 22913</t>
  </si>
  <si>
    <t>11 22034</t>
  </si>
  <si>
    <t>11 21029</t>
  </si>
  <si>
    <t>11 18530</t>
  </si>
  <si>
    <t>11 22875</t>
  </si>
  <si>
    <t>11 20658</t>
  </si>
  <si>
    <t>11 22394</t>
  </si>
  <si>
    <t>11 22523</t>
  </si>
  <si>
    <t>11 22699</t>
  </si>
  <si>
    <t>10 191002379</t>
  </si>
  <si>
    <t>10 191002420</t>
  </si>
  <si>
    <t>10 191002163</t>
  </si>
  <si>
    <t>10 191002168</t>
  </si>
  <si>
    <t>10 191002169</t>
  </si>
  <si>
    <t>10 191002171</t>
  </si>
  <si>
    <t>10 191002172</t>
  </si>
  <si>
    <t>10 191002173</t>
  </si>
  <si>
    <t>10 191002301</t>
  </si>
  <si>
    <t>10 191002309</t>
  </si>
  <si>
    <t>10 191002312</t>
  </si>
  <si>
    <t>13 191002618</t>
  </si>
  <si>
    <t>10 191002351</t>
  </si>
  <si>
    <t>10 191002077</t>
  </si>
  <si>
    <t>10 191000160</t>
  </si>
  <si>
    <t>10 191000167</t>
  </si>
  <si>
    <t>10 191000406</t>
  </si>
  <si>
    <t>10 191000442</t>
  </si>
  <si>
    <t>10 191000108</t>
  </si>
  <si>
    <t>10 191002189</t>
  </si>
  <si>
    <t>13 191002581</t>
  </si>
  <si>
    <t>10 191002392</t>
  </si>
  <si>
    <t>10 191002395</t>
  </si>
  <si>
    <t>10 191002354</t>
  </si>
  <si>
    <t>10 191002356</t>
  </si>
  <si>
    <t>10 191002357</t>
  </si>
  <si>
    <t>10 191002427</t>
  </si>
  <si>
    <t>10 191002429</t>
  </si>
  <si>
    <t>10 191002430</t>
  </si>
  <si>
    <t>10 191002435</t>
  </si>
  <si>
    <t>10 191002815</t>
  </si>
  <si>
    <t>13 201001365</t>
  </si>
  <si>
    <t>13 201001433</t>
  </si>
  <si>
    <t>13 201000575</t>
  </si>
  <si>
    <t>10 191002843</t>
  </si>
  <si>
    <t>10 191002852</t>
  </si>
  <si>
    <t>10 191003242</t>
  </si>
  <si>
    <t>13 201001539</t>
  </si>
  <si>
    <t>13 201001541</t>
  </si>
  <si>
    <t>13 201001542</t>
  </si>
  <si>
    <t>13 191003210</t>
  </si>
  <si>
    <t>13 201000093</t>
  </si>
  <si>
    <t>10 191002855</t>
  </si>
  <si>
    <t>10 191002857</t>
  </si>
  <si>
    <t>10 191002858</t>
  </si>
  <si>
    <t>10 191002859</t>
  </si>
  <si>
    <t>10 191002860</t>
  </si>
  <si>
    <t>10 191002868</t>
  </si>
  <si>
    <t>13 201000907</t>
  </si>
  <si>
    <t>10 191003268</t>
  </si>
  <si>
    <t>10 191003269</t>
  </si>
  <si>
    <t>10 191003270</t>
  </si>
  <si>
    <t>10 191003271</t>
  </si>
  <si>
    <t>10 191003272</t>
  </si>
  <si>
    <t>10 191002881</t>
  </si>
  <si>
    <t>10 191002883</t>
  </si>
  <si>
    <t>10 191002896</t>
  </si>
  <si>
    <t>10 191002900</t>
  </si>
  <si>
    <t>13 201000567</t>
  </si>
  <si>
    <t>13 201000512</t>
  </si>
  <si>
    <t>13 201000818</t>
  </si>
  <si>
    <t>10 191003336</t>
  </si>
  <si>
    <t>10 191003338</t>
  </si>
  <si>
    <t>13 201001835</t>
  </si>
  <si>
    <t>10 191003351</t>
  </si>
  <si>
    <t>10 191003363</t>
  </si>
  <si>
    <t>10 191003364</t>
  </si>
  <si>
    <t>13 201000478</t>
  </si>
  <si>
    <t>10 191002912</t>
  </si>
  <si>
    <t>10 191002913</t>
  </si>
  <si>
    <t>13 201000745</t>
  </si>
  <si>
    <t>13 201000514</t>
  </si>
  <si>
    <t>13 201000803</t>
  </si>
  <si>
    <t>10 191003293</t>
  </si>
  <si>
    <t>10 191003294</t>
  </si>
  <si>
    <t>13 201001809</t>
  </si>
  <si>
    <t>13 201001849</t>
  </si>
  <si>
    <t>10 191003374</t>
  </si>
  <si>
    <t>13 201000980</t>
  </si>
  <si>
    <t>10 191003039</t>
  </si>
  <si>
    <t>13 201001066</t>
  </si>
  <si>
    <t>13 201000928</t>
  </si>
  <si>
    <t>10 191003282</t>
  </si>
  <si>
    <t>10 191003283</t>
  </si>
  <si>
    <t>13 201001836</t>
  </si>
  <si>
    <t>13 201001840</t>
  </si>
  <si>
    <t>10 191003358</t>
  </si>
  <si>
    <t>10 191003359</t>
  </si>
  <si>
    <t>10 191003360</t>
  </si>
  <si>
    <t>13 201001880</t>
  </si>
  <si>
    <t>13 201001897</t>
  </si>
  <si>
    <t>10 191003029</t>
  </si>
  <si>
    <t>10 191003030</t>
  </si>
  <si>
    <t>10 191003031</t>
  </si>
  <si>
    <t>10 191003033</t>
  </si>
  <si>
    <t>10 191003036</t>
  </si>
  <si>
    <t>13 201001792</t>
  </si>
  <si>
    <t>13 201000529</t>
  </si>
  <si>
    <t>13 201001547</t>
  </si>
  <si>
    <t>10 191002439</t>
  </si>
  <si>
    <t>10 191002440</t>
  </si>
  <si>
    <t>10 191000461</t>
  </si>
  <si>
    <t>10 191002408</t>
  </si>
  <si>
    <t>10 191002410</t>
  </si>
  <si>
    <t>10 191002474</t>
  </si>
  <si>
    <t>13 191002943</t>
  </si>
  <si>
    <t>10 191002234</t>
  </si>
  <si>
    <t>13 191002405</t>
  </si>
  <si>
    <t>13 191002617</t>
  </si>
  <si>
    <t>13 191002442</t>
  </si>
  <si>
    <t>10 191002509</t>
  </si>
  <si>
    <t>10 191002512</t>
  </si>
  <si>
    <t>13 191002440</t>
  </si>
  <si>
    <t>13 191002444</t>
  </si>
  <si>
    <t>13 191002445</t>
  </si>
  <si>
    <t>10 191000237</t>
  </si>
  <si>
    <t>10 191000614</t>
  </si>
  <si>
    <t>10 191000704</t>
  </si>
  <si>
    <t>5600000/</t>
  </si>
  <si>
    <t>13 201000168</t>
  </si>
  <si>
    <t>13 201000605</t>
  </si>
  <si>
    <t>13 201001180</t>
  </si>
  <si>
    <t>13 201000449</t>
  </si>
  <si>
    <t>10 191002769</t>
  </si>
  <si>
    <t>10 191002770</t>
  </si>
  <si>
    <t>10 191002785</t>
  </si>
  <si>
    <t>10 191002270</t>
  </si>
  <si>
    <t>10 191002271</t>
  </si>
  <si>
    <t>10 191002272</t>
  </si>
  <si>
    <t>10 191002534</t>
  </si>
  <si>
    <t>10 191002536</t>
  </si>
  <si>
    <t>10 191001994</t>
  </si>
  <si>
    <t>10 191002399</t>
  </si>
  <si>
    <t>13 191002745</t>
  </si>
  <si>
    <t>13 191002726</t>
  </si>
  <si>
    <t>10 191002460</t>
  </si>
  <si>
    <t>10 191002461</t>
  </si>
  <si>
    <t>10 191002462</t>
  </si>
  <si>
    <t>10 191002463</t>
  </si>
  <si>
    <t>10 191002468</t>
  </si>
  <si>
    <t>10 191001115</t>
  </si>
  <si>
    <t>13 191002712</t>
  </si>
  <si>
    <t>10 191002400</t>
  </si>
  <si>
    <t>10 191002406</t>
  </si>
  <si>
    <t>13 191002956</t>
  </si>
  <si>
    <t>10 191002023</t>
  </si>
  <si>
    <t>10 191002024</t>
  </si>
  <si>
    <t>10 191002025</t>
  </si>
  <si>
    <t>10 191002026</t>
  </si>
  <si>
    <t>10 191002027</t>
  </si>
  <si>
    <t>10 191002028</t>
  </si>
  <si>
    <t>10 191002032</t>
  </si>
  <si>
    <t>10 191002033</t>
  </si>
  <si>
    <t>10 191002034</t>
  </si>
  <si>
    <t>10 191002035</t>
  </si>
  <si>
    <t>10 191002036</t>
  </si>
  <si>
    <t>10 191002037</t>
  </si>
  <si>
    <t>10 191002038</t>
  </si>
  <si>
    <t>10 191002039</t>
  </si>
  <si>
    <t>13 191001581</t>
  </si>
  <si>
    <t>10 191002387</t>
  </si>
  <si>
    <t>10 191002389</t>
  </si>
  <si>
    <t>10 191002419</t>
  </si>
  <si>
    <t>10 191002313</t>
  </si>
  <si>
    <t>10 191002317</t>
  </si>
  <si>
    <t>10 191002320</t>
  </si>
  <si>
    <t>10 191002540</t>
  </si>
  <si>
    <t>10 191002040</t>
  </si>
  <si>
    <t>10 191002041</t>
  </si>
  <si>
    <t>10 191002042</t>
  </si>
  <si>
    <t>10 191002043</t>
  </si>
  <si>
    <t>10 191002044</t>
  </si>
  <si>
    <t>10 191002045</t>
  </si>
  <si>
    <t>10 191002046</t>
  </si>
  <si>
    <t>10 191002047</t>
  </si>
  <si>
    <t>10 191002053</t>
  </si>
  <si>
    <t>10 191002054</t>
  </si>
  <si>
    <t>10 191002055</t>
  </si>
  <si>
    <t>10 191002056</t>
  </si>
  <si>
    <t>10 191000440</t>
  </si>
  <si>
    <t>10 191000517</t>
  </si>
  <si>
    <t>10 191000519</t>
  </si>
  <si>
    <t>10 191002370</t>
  </si>
  <si>
    <t>10 191002348</t>
  </si>
  <si>
    <t>13 191003020</t>
  </si>
  <si>
    <t>10 191002066</t>
  </si>
  <si>
    <t>10 191002069</t>
  </si>
  <si>
    <t>10 191002070</t>
  </si>
  <si>
    <t>10 191002071</t>
  </si>
  <si>
    <t>10 191002072</t>
  </si>
  <si>
    <t>10 191002074</t>
  </si>
  <si>
    <t>10 191003177</t>
  </si>
  <si>
    <t>10 191003179</t>
  </si>
  <si>
    <t>10 191003192</t>
  </si>
  <si>
    <t>13 201000931</t>
  </si>
  <si>
    <t>10 191003055</t>
  </si>
  <si>
    <t>13 201001355</t>
  </si>
  <si>
    <t>13 201001358</t>
  </si>
  <si>
    <t>10 191003181</t>
  </si>
  <si>
    <t>10 191003182</t>
  </si>
  <si>
    <t>10 191003183</t>
  </si>
  <si>
    <t>13 201000507</t>
  </si>
  <si>
    <t>10 191003193</t>
  </si>
  <si>
    <t>10 191003194</t>
  </si>
  <si>
    <t>10 191003195</t>
  </si>
  <si>
    <t>10 191003196</t>
  </si>
  <si>
    <t>13 201001398</t>
  </si>
  <si>
    <t>10 191003200</t>
  </si>
  <si>
    <t>10 191003206</t>
  </si>
  <si>
    <t>10 191003244</t>
  </si>
  <si>
    <t>10 191003256</t>
  </si>
  <si>
    <t>10 191003304</t>
  </si>
  <si>
    <t>10 191003305</t>
  </si>
  <si>
    <t>10 191003307</t>
  </si>
  <si>
    <t>10 191003308</t>
  </si>
  <si>
    <t>10 191003324</t>
  </si>
  <si>
    <t>10 191003325</t>
  </si>
  <si>
    <t>13 201000203</t>
  </si>
  <si>
    <t>13 201001694</t>
  </si>
  <si>
    <t>13 201001700</t>
  </si>
  <si>
    <t>13 201001703</t>
  </si>
  <si>
    <t>13 201001723</t>
  </si>
  <si>
    <t>10 191003249</t>
  </si>
  <si>
    <t>10 191003251</t>
  </si>
  <si>
    <t>10 191003252</t>
  </si>
  <si>
    <t>13 201001561</t>
  </si>
  <si>
    <t>13 201001606</t>
  </si>
  <si>
    <t>13 201001609</t>
  </si>
  <si>
    <t>13 201001610</t>
  </si>
  <si>
    <t>10 191003286</t>
  </si>
  <si>
    <t>10 191003310</t>
  </si>
  <si>
    <t>10 191003312</t>
  </si>
  <si>
    <t>10 191003328</t>
  </si>
  <si>
    <t>13 201001768</t>
  </si>
  <si>
    <t>10 191003219</t>
  </si>
  <si>
    <t>10 191003222</t>
  </si>
  <si>
    <t>10 191003225</t>
  </si>
  <si>
    <t>13 201001493</t>
  </si>
  <si>
    <t>13 201001669</t>
  </si>
  <si>
    <t>13 201001736</t>
  </si>
  <si>
    <t>10 191003316</t>
  </si>
  <si>
    <t>10 191003317</t>
  </si>
  <si>
    <t>10 191003302</t>
  </si>
  <si>
    <t>10 191003303</t>
  </si>
  <si>
    <t>13 201001739</t>
  </si>
  <si>
    <t>10 191002618</t>
  </si>
  <si>
    <t>10 191002619</t>
  </si>
  <si>
    <t>10 191002727</t>
  </si>
  <si>
    <t>10 191002836</t>
  </si>
  <si>
    <t>10 191002901</t>
  </si>
  <si>
    <t>10 191002902</t>
  </si>
  <si>
    <t>10 191002903</t>
  </si>
  <si>
    <t>10 191002590</t>
  </si>
  <si>
    <t>10 191002683</t>
  </si>
  <si>
    <t>10 191002684</t>
  </si>
  <si>
    <t>10 191002685</t>
  </si>
  <si>
    <t>10 191002905</t>
  </si>
  <si>
    <t>10 191002906</t>
  </si>
  <si>
    <t>13 201000676</t>
  </si>
  <si>
    <t>10 191002942</t>
  </si>
  <si>
    <t>13 201000967</t>
  </si>
  <si>
    <t>13 201001647</t>
  </si>
  <si>
    <t>13 191003271</t>
  </si>
  <si>
    <t>10 191002884</t>
  </si>
  <si>
    <t>10 191002886</t>
  </si>
  <si>
    <t>10 191002887</t>
  </si>
  <si>
    <t>10 191002888</t>
  </si>
  <si>
    <t>10 191002889</t>
  </si>
  <si>
    <t>10 191002890</t>
  </si>
  <si>
    <t>10 191002891</t>
  </si>
  <si>
    <t>10 191002892</t>
  </si>
  <si>
    <t>10 191002893</t>
  </si>
  <si>
    <t>13 191003287</t>
  </si>
  <si>
    <t>13 191003290</t>
  </si>
  <si>
    <t>13 201000335</t>
  </si>
  <si>
    <t>10 191002838</t>
  </si>
  <si>
    <t>10 191002839</t>
  </si>
  <si>
    <t>10 191003154</t>
  </si>
  <si>
    <t>10 191003343</t>
  </si>
  <si>
    <t>10 191003344</t>
  </si>
  <si>
    <t>10 191002576</t>
  </si>
  <si>
    <t>10 191002577</t>
  </si>
  <si>
    <t>10 191002578</t>
  </si>
  <si>
    <t>10 191002580</t>
  </si>
  <si>
    <t>10 191002581</t>
  </si>
  <si>
    <t>10 191002582</t>
  </si>
  <si>
    <t>10 191002583</t>
  </si>
  <si>
    <t>10 191002994</t>
  </si>
  <si>
    <t>10 191003081</t>
  </si>
  <si>
    <t>10 191003082</t>
  </si>
  <si>
    <t>10 191003083</t>
  </si>
  <si>
    <t>10 191002842</t>
  </si>
  <si>
    <t>10 191002871</t>
  </si>
  <si>
    <t>10 191002876</t>
  </si>
  <si>
    <t>10 191002878</t>
  </si>
  <si>
    <t>13 201001684</t>
  </si>
  <si>
    <t>13 201001790</t>
  </si>
  <si>
    <t>10 191003090</t>
  </si>
  <si>
    <t>10 191003099</t>
  </si>
  <si>
    <t>10 191003245</t>
  </si>
  <si>
    <t>10 191003246</t>
  </si>
  <si>
    <t>13 201000784</t>
  </si>
  <si>
    <t>13 201000944</t>
  </si>
  <si>
    <t>13 201000946</t>
  </si>
  <si>
    <t>13 201001806</t>
  </si>
  <si>
    <t>13 201001815</t>
  </si>
  <si>
    <t>10 191003352</t>
  </si>
  <si>
    <t>10 191003353</t>
  </si>
  <si>
    <t>10 191003354</t>
  </si>
  <si>
    <t>10 191003355</t>
  </si>
  <si>
    <t>10 191003356</t>
  </si>
  <si>
    <t>10 191002712</t>
  </si>
  <si>
    <t>10 191003140</t>
  </si>
  <si>
    <t>10 191003258</t>
  </si>
  <si>
    <t>10 191003264</t>
  </si>
  <si>
    <t>10 191002570</t>
  </si>
  <si>
    <t>10 191003261</t>
  </si>
  <si>
    <t>13 201001745</t>
  </si>
  <si>
    <t>13 201001758</t>
  </si>
  <si>
    <t>13 201001772</t>
  </si>
  <si>
    <t>10 191002809</t>
  </si>
  <si>
    <t>10 191003024</t>
  </si>
  <si>
    <t>10 191003026</t>
  </si>
  <si>
    <t>10 191003287</t>
  </si>
  <si>
    <t>10 191003290</t>
  </si>
  <si>
    <t>13 201001678</t>
  </si>
  <si>
    <t>10 191003318</t>
  </si>
  <si>
    <t>10 191003319</t>
  </si>
  <si>
    <t>10 191003320</t>
  </si>
  <si>
    <t>10 191003280</t>
  </si>
  <si>
    <t>13 201001857</t>
  </si>
  <si>
    <t>10 191002627</t>
  </si>
  <si>
    <t>10 191002651</t>
  </si>
  <si>
    <t>10 191003211</t>
  </si>
  <si>
    <t>10 191003235</t>
  </si>
  <si>
    <t>10 191003236</t>
  </si>
  <si>
    <t>13 191003044</t>
  </si>
  <si>
    <t>10 191003292</t>
  </si>
  <si>
    <t>10 191003332</t>
  </si>
  <si>
    <t>10 191003341</t>
  </si>
  <si>
    <t>10 191002656</t>
  </si>
  <si>
    <t>10 191002657</t>
  </si>
  <si>
    <t>13 191003324</t>
  </si>
  <si>
    <t>10 191002693</t>
  </si>
  <si>
    <t>10 191003138</t>
  </si>
  <si>
    <t>13 201001399</t>
  </si>
  <si>
    <t>13 201001456</t>
  </si>
  <si>
    <t>10 191003239</t>
  </si>
  <si>
    <t>10 191003240</t>
  </si>
  <si>
    <t>10 191003241</t>
  </si>
  <si>
    <t>10 191002720</t>
  </si>
  <si>
    <t>10 191002721</t>
  </si>
  <si>
    <t>10 191002724</t>
  </si>
  <si>
    <t>10 191002725</t>
  </si>
  <si>
    <t>10 191002744</t>
  </si>
  <si>
    <t>10 191002747</t>
  </si>
  <si>
    <t>13 201000103</t>
  </si>
  <si>
    <t>10 191003216</t>
  </si>
  <si>
    <t>10 191002697</t>
  </si>
  <si>
    <t>10 191002698</t>
  </si>
  <si>
    <t>10 191002708</t>
  </si>
  <si>
    <t>10 191002762</t>
  </si>
  <si>
    <t>10 191002764</t>
  </si>
  <si>
    <t>10 191003150</t>
  </si>
  <si>
    <t>10 191003151</t>
  </si>
  <si>
    <t>10 191003152</t>
  </si>
  <si>
    <t>13 191003078</t>
  </si>
  <si>
    <t>13 201000011</t>
  </si>
  <si>
    <t>13 201000169</t>
  </si>
  <si>
    <t>13 201000211</t>
  </si>
  <si>
    <t>10 191003300</t>
  </si>
  <si>
    <t>10 191003335</t>
  </si>
  <si>
    <t>10 191002827</t>
  </si>
  <si>
    <t>10 191002828</t>
  </si>
  <si>
    <t>10 191002831</t>
  </si>
  <si>
    <t>10 191002832</t>
  </si>
  <si>
    <t>10 191002834</t>
  </si>
  <si>
    <t>13 201000652</t>
  </si>
  <si>
    <t>10 191003143</t>
  </si>
  <si>
    <t>13 191003117</t>
  </si>
  <si>
    <t>13 201000096</t>
  </si>
  <si>
    <t>1500000/</t>
  </si>
  <si>
    <t>10 191003125</t>
  </si>
  <si>
    <t>13 201001239</t>
  </si>
  <si>
    <t>10 191003136</t>
  </si>
  <si>
    <t>10 191003159</t>
  </si>
  <si>
    <t>D</t>
  </si>
  <si>
    <t>10 191003163</t>
  </si>
  <si>
    <t>10 191003165</t>
  </si>
  <si>
    <t>10 191002808</t>
  </si>
  <si>
    <t>10 191002977</t>
  </si>
  <si>
    <t>10 191002983</t>
  </si>
  <si>
    <t>10 191002984</t>
  </si>
  <si>
    <t>10 191003171</t>
  </si>
  <si>
    <t>10 191003176</t>
  </si>
  <si>
    <t>13 201000065</t>
  </si>
  <si>
    <t>10 191003017</t>
  </si>
  <si>
    <t>10 191003041</t>
  </si>
  <si>
    <t>10 191003046</t>
  </si>
  <si>
    <t>10 191003048</t>
  </si>
  <si>
    <t>10 191003049</t>
  </si>
  <si>
    <t>10 191003220</t>
  </si>
  <si>
    <t>10 191003275</t>
  </si>
  <si>
    <t>10 191003276</t>
  </si>
  <si>
    <t>10 191003277</t>
  </si>
  <si>
    <t>10 191003278</t>
  </si>
  <si>
    <t>10 191003295</t>
  </si>
  <si>
    <t>13 191003086</t>
  </si>
  <si>
    <t>10 191002925</t>
  </si>
  <si>
    <t>13 201000778</t>
  </si>
  <si>
    <t>10 191002995</t>
  </si>
  <si>
    <t>10 191002996</t>
  </si>
  <si>
    <t>10 191003120</t>
  </si>
  <si>
    <t>13 201001473</t>
  </si>
  <si>
    <t>13 191003420</t>
  </si>
  <si>
    <t>10 191002736</t>
  </si>
  <si>
    <t>10 191002738</t>
  </si>
  <si>
    <t>13 201002583</t>
  </si>
  <si>
    <t>13 201002790</t>
  </si>
  <si>
    <t>13 201002946</t>
  </si>
  <si>
    <t>10 191003853</t>
  </si>
  <si>
    <t>10 191003854</t>
  </si>
  <si>
    <t>10 191003855</t>
  </si>
  <si>
    <t>13 201002546</t>
  </si>
  <si>
    <t>13 201002722</t>
  </si>
  <si>
    <t>13 201002723</t>
  </si>
  <si>
    <t>13 201003055</t>
  </si>
  <si>
    <t>10 191003639</t>
  </si>
  <si>
    <t>10 191003640</t>
  </si>
  <si>
    <t>13 201002732</t>
  </si>
  <si>
    <t>10 191003687</t>
  </si>
  <si>
    <t>10 191003688</t>
  </si>
  <si>
    <t>13 201002013</t>
  </si>
  <si>
    <t>13 201002018</t>
  </si>
  <si>
    <t>13 201002593</t>
  </si>
  <si>
    <t>13 201002996</t>
  </si>
  <si>
    <t>13 201003169</t>
  </si>
  <si>
    <t>10 191003867</t>
  </si>
  <si>
    <t>10 191003868</t>
  </si>
  <si>
    <t>13 211000067</t>
  </si>
  <si>
    <t>13 211000261</t>
  </si>
  <si>
    <t>13 201002046</t>
  </si>
  <si>
    <t>13 201002051</t>
  </si>
  <si>
    <t>13 201002307</t>
  </si>
  <si>
    <t>13 201002311</t>
  </si>
  <si>
    <t>10 191003689</t>
  </si>
  <si>
    <t>10 191003690</t>
  </si>
  <si>
    <t>10 191003691</t>
  </si>
  <si>
    <t>10 191003694</t>
  </si>
  <si>
    <t>13 201002840</t>
  </si>
  <si>
    <t>13 201002861</t>
  </si>
  <si>
    <t>13 201002874</t>
  </si>
  <si>
    <t>13 201003025</t>
  </si>
  <si>
    <t>13 211000411</t>
  </si>
  <si>
    <t>13 211000412</t>
  </si>
  <si>
    <t>13 211000420</t>
  </si>
  <si>
    <t>13 211000423</t>
  </si>
  <si>
    <t>13 201001960</t>
  </si>
  <si>
    <t>13 201002321</t>
  </si>
  <si>
    <t>10 191003758</t>
  </si>
  <si>
    <t>13 201002989</t>
  </si>
  <si>
    <t>13 201003042</t>
  </si>
  <si>
    <t>13 201003068</t>
  </si>
  <si>
    <t>13 201002210</t>
  </si>
  <si>
    <t>13 201002264</t>
  </si>
  <si>
    <t>13 201003019</t>
  </si>
  <si>
    <t>13 211000429</t>
  </si>
  <si>
    <t>13 211000481</t>
  </si>
  <si>
    <t>10 211000043</t>
  </si>
  <si>
    <t>10 211000044</t>
  </si>
  <si>
    <t>10 211000045</t>
  </si>
  <si>
    <t>10 211000046</t>
  </si>
  <si>
    <t>10 211000050</t>
  </si>
  <si>
    <t>10 211000051</t>
  </si>
  <si>
    <t>13 201002223</t>
  </si>
  <si>
    <t>13 201002324</t>
  </si>
  <si>
    <t>13 201002378</t>
  </si>
  <si>
    <t>13 201002619</t>
  </si>
  <si>
    <t>13 201002674</t>
  </si>
  <si>
    <t>13 201002691</t>
  </si>
  <si>
    <t>10 191003782</t>
  </si>
  <si>
    <t>10 191003783</t>
  </si>
  <si>
    <t>10 191003798</t>
  </si>
  <si>
    <t>13 201003217</t>
  </si>
  <si>
    <t>13 201003257</t>
  </si>
  <si>
    <t>13 201003007</t>
  </si>
  <si>
    <t>13 201003195</t>
  </si>
  <si>
    <t>1800000/1800000/</t>
  </si>
  <si>
    <t>13 201003316</t>
  </si>
  <si>
    <t>10 191002788</t>
  </si>
  <si>
    <t>10 191002793</t>
  </si>
  <si>
    <t>10 191002798</t>
  </si>
  <si>
    <t>10 191003001</t>
  </si>
  <si>
    <t>10 191003002</t>
  </si>
  <si>
    <t>10 191003087</t>
  </si>
  <si>
    <t>10 191003089</t>
  </si>
  <si>
    <t>13 201001633</t>
  </si>
  <si>
    <t>10 191002799</t>
  </si>
  <si>
    <t>10 191002818</t>
  </si>
  <si>
    <t>13 201000909</t>
  </si>
  <si>
    <t>10 191003109</t>
  </si>
  <si>
    <t>13 201001220</t>
  </si>
  <si>
    <t>10 191003129</t>
  </si>
  <si>
    <t>13 201000704</t>
  </si>
  <si>
    <t>10 191002823</t>
  </si>
  <si>
    <t>13 201001963</t>
  </si>
  <si>
    <t>10 191002675</t>
  </si>
  <si>
    <t>10 191002681</t>
  </si>
  <si>
    <t>10 191002682</t>
  </si>
  <si>
    <t>10 191002923</t>
  </si>
  <si>
    <t>10 191002953</t>
  </si>
  <si>
    <t>10 191002961</t>
  </si>
  <si>
    <t>10 191002963</t>
  </si>
  <si>
    <t>10 191002964</t>
  </si>
  <si>
    <t>10 191002822</t>
  </si>
  <si>
    <t>10 191003040</t>
  </si>
  <si>
    <t>10 191002587</t>
  </si>
  <si>
    <t>10 191002588</t>
  </si>
  <si>
    <t>10 191002606</t>
  </si>
  <si>
    <t>10 191002611</t>
  </si>
  <si>
    <t>10 191002612</t>
  </si>
  <si>
    <t>10 191002967</t>
  </si>
  <si>
    <t>13 191003046</t>
  </si>
  <si>
    <t>10 191002585</t>
  </si>
  <si>
    <t>10 191002597</t>
  </si>
  <si>
    <t>10 191002601</t>
  </si>
  <si>
    <t>10 191002918</t>
  </si>
  <si>
    <t>10 191002919</t>
  </si>
  <si>
    <t>10 191002920</t>
  </si>
  <si>
    <t>10 191003059</t>
  </si>
  <si>
    <t>10 191003064</t>
  </si>
  <si>
    <t>10 191003003</t>
  </si>
  <si>
    <t>10 191003010</t>
  </si>
  <si>
    <t>10 191003011</t>
  </si>
  <si>
    <t>10 191003016</t>
  </si>
  <si>
    <t>10 191002659</t>
  </si>
  <si>
    <t>10 191002665</t>
  </si>
  <si>
    <t>10 191003065</t>
  </si>
  <si>
    <t>10 191003066</t>
  </si>
  <si>
    <t>10 191003067</t>
  </si>
  <si>
    <t>10 191003069</t>
  </si>
  <si>
    <t>13 201001147</t>
  </si>
  <si>
    <t>10 191002715</t>
  </si>
  <si>
    <t>10 191002717</t>
  </si>
  <si>
    <t>10 191002718</t>
  </si>
  <si>
    <t>10 191002719</t>
  </si>
  <si>
    <t>10 191002730</t>
  </si>
  <si>
    <t>10 191003662</t>
  </si>
  <si>
    <t>13 201002746</t>
  </si>
  <si>
    <t>13 201002749</t>
  </si>
  <si>
    <t>13 201002750</t>
  </si>
  <si>
    <t>10 191003673</t>
  </si>
  <si>
    <t>10 191003679</t>
  </si>
  <si>
    <t>10 191003680</t>
  </si>
  <si>
    <t>10 191003681</t>
  </si>
  <si>
    <t>10 191003682</t>
  </si>
  <si>
    <t>10 191003683</t>
  </si>
  <si>
    <t>10 191003981</t>
  </si>
  <si>
    <t>10 191004033</t>
  </si>
  <si>
    <t>10 191004034</t>
  </si>
  <si>
    <t>10 191004035</t>
  </si>
  <si>
    <t>10 191004036</t>
  </si>
  <si>
    <t>13 201002516</t>
  </si>
  <si>
    <t>10 191003574</t>
  </si>
  <si>
    <t>10 191003575</t>
  </si>
  <si>
    <t>10 191003597</t>
  </si>
  <si>
    <t>10 191003598</t>
  </si>
  <si>
    <t>10 191003634</t>
  </si>
  <si>
    <t>10 191003637</t>
  </si>
  <si>
    <t>10 191003704</t>
  </si>
  <si>
    <t>13 201002971</t>
  </si>
  <si>
    <t>900000/900000/</t>
  </si>
  <si>
    <t>13 201003117</t>
  </si>
  <si>
    <t>5300000/1200000/2400000/</t>
  </si>
  <si>
    <t>05/06/12/</t>
  </si>
  <si>
    <t>10 191004025</t>
  </si>
  <si>
    <t>10 191004027</t>
  </si>
  <si>
    <t>10 191004029</t>
  </si>
  <si>
    <t>13 201002176</t>
  </si>
  <si>
    <t>13 201002177</t>
  </si>
  <si>
    <t>10 191003482</t>
  </si>
  <si>
    <t>13 211000334</t>
  </si>
  <si>
    <t>10 191004077</t>
  </si>
  <si>
    <t>10 191004079</t>
  </si>
  <si>
    <t>10 211000022</t>
  </si>
  <si>
    <t>10 211000023</t>
  </si>
  <si>
    <t>10 191003476</t>
  </si>
  <si>
    <t>10 191003477</t>
  </si>
  <si>
    <t>10 191003478</t>
  </si>
  <si>
    <t>10 191003479</t>
  </si>
  <si>
    <t>10 191003494</t>
  </si>
  <si>
    <t>10 191003495</t>
  </si>
  <si>
    <t>13 201003153</t>
  </si>
  <si>
    <t>10 191003816</t>
  </si>
  <si>
    <t>10 191003817</t>
  </si>
  <si>
    <t>13 211000121</t>
  </si>
  <si>
    <t>10 191004047</t>
  </si>
  <si>
    <t>10 191004048</t>
  </si>
  <si>
    <t>10 191004061</t>
  </si>
  <si>
    <t>10 191004063</t>
  </si>
  <si>
    <t>10 191004064</t>
  </si>
  <si>
    <t>10 191004065</t>
  </si>
  <si>
    <t>13 201001941</t>
  </si>
  <si>
    <t>13 201002070</t>
  </si>
  <si>
    <t>13 201002086</t>
  </si>
  <si>
    <t>13 201002106</t>
  </si>
  <si>
    <t>13 201002345</t>
  </si>
  <si>
    <t>13 201002348</t>
  </si>
  <si>
    <t>10 191003894</t>
  </si>
  <si>
    <t>10 191003895</t>
  </si>
  <si>
    <t>10 191003896</t>
  </si>
  <si>
    <t>10 211000024</t>
  </si>
  <si>
    <t>10 211000029</t>
  </si>
  <si>
    <t>10 211000030</t>
  </si>
  <si>
    <t>10 211000031</t>
  </si>
  <si>
    <t>10 211000032</t>
  </si>
  <si>
    <t>10 211000033</t>
  </si>
  <si>
    <t>10 211000036</t>
  </si>
  <si>
    <t>13 211000472</t>
  </si>
  <si>
    <t>13 211000474</t>
  </si>
  <si>
    <t>13 201001983</t>
  </si>
  <si>
    <t>13 211000532</t>
  </si>
  <si>
    <t>13 201002045</t>
  </si>
  <si>
    <t>13 201002428</t>
  </si>
  <si>
    <t>13 201002549</t>
  </si>
  <si>
    <t>2000000/2000000/</t>
  </si>
  <si>
    <t>13 201002844</t>
  </si>
  <si>
    <t>10 191003862</t>
  </si>
  <si>
    <t>10 191003863</t>
  </si>
  <si>
    <t>13 201003287</t>
  </si>
  <si>
    <t>13 201002295</t>
  </si>
  <si>
    <t>13 201002432</t>
  </si>
  <si>
    <t>13 201003317</t>
  </si>
  <si>
    <t>13 201003370</t>
  </si>
  <si>
    <t>13 201003415</t>
  </si>
  <si>
    <t>13 201003425</t>
  </si>
  <si>
    <t>10 211000053</t>
  </si>
  <si>
    <t>10 211000056</t>
  </si>
  <si>
    <t>10 211000057</t>
  </si>
  <si>
    <t>10 211000058</t>
  </si>
  <si>
    <t>13 211000540</t>
  </si>
  <si>
    <t>13 201001971</t>
  </si>
  <si>
    <t>13 201002878</t>
  </si>
  <si>
    <t>07/12/</t>
  </si>
  <si>
    <t>13 201002969</t>
  </si>
  <si>
    <t>13 201003023</t>
  </si>
  <si>
    <t>13 201003444</t>
  </si>
  <si>
    <t>13 201003484</t>
  </si>
  <si>
    <t>13 211000037</t>
  </si>
  <si>
    <t>13 201002097</t>
  </si>
  <si>
    <t>13 201003477</t>
  </si>
  <si>
    <t>13 211000521</t>
  </si>
  <si>
    <t>10 211000060</t>
  </si>
  <si>
    <t>10 211000061</t>
  </si>
  <si>
    <t>10 211000063</t>
  </si>
  <si>
    <t>10 211000067</t>
  </si>
  <si>
    <t>10 211000068</t>
  </si>
  <si>
    <t>13 201002331</t>
  </si>
  <si>
    <t>13 201003141</t>
  </si>
  <si>
    <t>13 211000123</t>
  </si>
  <si>
    <t>6500000/</t>
  </si>
  <si>
    <t>13 211000128</t>
  </si>
  <si>
    <t>10 191003856</t>
  </si>
  <si>
    <t>13 201003333</t>
  </si>
  <si>
    <t>13 211000524</t>
  </si>
  <si>
    <t>10 211000066</t>
  </si>
  <si>
    <t>13 211000581</t>
  </si>
  <si>
    <t>10 191003487</t>
  </si>
  <si>
    <t>10 191003562</t>
  </si>
  <si>
    <t>13 211000258</t>
  </si>
  <si>
    <t>10 191004092</t>
  </si>
  <si>
    <t>10 191004094</t>
  </si>
  <si>
    <t>13 211000214</t>
  </si>
  <si>
    <t>1540000/1540000/</t>
  </si>
  <si>
    <t>13 211000276</t>
  </si>
  <si>
    <t>10 191003926</t>
  </si>
  <si>
    <t>10 191004072</t>
  </si>
  <si>
    <t>13 211000405</t>
  </si>
  <si>
    <t>10 191003593</t>
  </si>
  <si>
    <t>10 191003594</t>
  </si>
  <si>
    <t>10 191003621</t>
  </si>
  <si>
    <t>13 201002882</t>
  </si>
  <si>
    <t>13 201002972</t>
  </si>
  <si>
    <t>10 191003764</t>
  </si>
  <si>
    <t>10 191003765</t>
  </si>
  <si>
    <t>10 191003928</t>
  </si>
  <si>
    <t>10 191003993</t>
  </si>
  <si>
    <t>10 191004068</t>
  </si>
  <si>
    <t>13 211000410</t>
  </si>
  <si>
    <t>10 191003445</t>
  </si>
  <si>
    <t>13 201002268</t>
  </si>
  <si>
    <t>10 191003504</t>
  </si>
  <si>
    <t>10 191003505</t>
  </si>
  <si>
    <t>10 191003506</t>
  </si>
  <si>
    <t>10 191003508</t>
  </si>
  <si>
    <t>10 191003509</t>
  </si>
  <si>
    <t>10 191003511</t>
  </si>
  <si>
    <t>10 191003512</t>
  </si>
  <si>
    <t>13 211000514</t>
  </si>
  <si>
    <t>10 211000070</t>
  </si>
  <si>
    <t>13 211000565</t>
  </si>
  <si>
    <t>13 211000568</t>
  </si>
  <si>
    <t>13 211000570</t>
  </si>
  <si>
    <t>10 191003387</t>
  </si>
  <si>
    <t>10 191003446</t>
  </si>
  <si>
    <t>10 191003447</t>
  </si>
  <si>
    <t>13 211000424</t>
  </si>
  <si>
    <t>13 211000425</t>
  </si>
  <si>
    <t>10 211000002</t>
  </si>
  <si>
    <t>10 211000003</t>
  </si>
  <si>
    <t>10 211000004</t>
  </si>
  <si>
    <t>10 211000005</t>
  </si>
  <si>
    <t>10 211000006</t>
  </si>
  <si>
    <t>10 211000007</t>
  </si>
  <si>
    <t>10 191003513</t>
  </si>
  <si>
    <t>10 191003540</t>
  </si>
  <si>
    <t>10 191003541</t>
  </si>
  <si>
    <t>13 201002554</t>
  </si>
  <si>
    <t>13 201002558</t>
  </si>
  <si>
    <t>10 191003588</t>
  </si>
  <si>
    <t>10 191003589</t>
  </si>
  <si>
    <t>10 191003590</t>
  </si>
  <si>
    <t>10 191003614</t>
  </si>
  <si>
    <t>10 191003615</t>
  </si>
  <si>
    <t>10 191003872</t>
  </si>
  <si>
    <t>10 191003873</t>
  </si>
  <si>
    <t>10 191003874</t>
  </si>
  <si>
    <t>10 191003875</t>
  </si>
  <si>
    <t>10 191003947</t>
  </si>
  <si>
    <t>10 191003952</t>
  </si>
  <si>
    <t>10 191003953</t>
  </si>
  <si>
    <t>10 191003450</t>
  </si>
  <si>
    <t>10 191003457</t>
  </si>
  <si>
    <t>10 191003518</t>
  </si>
  <si>
    <t>10 191003520</t>
  </si>
  <si>
    <t>10 191003521</t>
  </si>
  <si>
    <t>10 191003522</t>
  </si>
  <si>
    <t>10 211000011</t>
  </si>
  <si>
    <t>10 211000014</t>
  </si>
  <si>
    <t>10 211000015</t>
  </si>
  <si>
    <t>10 211000017</t>
  </si>
  <si>
    <t>10 211000018</t>
  </si>
  <si>
    <t>10 211000019</t>
  </si>
  <si>
    <t>10 191003585</t>
  </si>
  <si>
    <t>10 191003586</t>
  </si>
  <si>
    <t>13 201001988</t>
  </si>
  <si>
    <t>13 201003105</t>
  </si>
  <si>
    <t>IMPUESTOS</t>
  </si>
  <si>
    <t>13 201003319</t>
  </si>
  <si>
    <t>13 201003490</t>
  </si>
  <si>
    <t>10 191003974</t>
  </si>
  <si>
    <t>10 191003975</t>
  </si>
  <si>
    <t>10 191003976</t>
  </si>
  <si>
    <t>10 191003977</t>
  </si>
  <si>
    <t>10 191003978</t>
  </si>
  <si>
    <t>13 201002037</t>
  </si>
  <si>
    <t>13 201002572</t>
  </si>
  <si>
    <t>13 201002581</t>
  </si>
  <si>
    <t>13 201002609</t>
  </si>
  <si>
    <t>13 201002610</t>
  </si>
  <si>
    <t>10 191003607</t>
  </si>
  <si>
    <t>10 191003608</t>
  </si>
  <si>
    <t>10 191003419</t>
  </si>
  <si>
    <t>10 191003421</t>
  </si>
  <si>
    <t>13 201002439</t>
  </si>
  <si>
    <t>13 201002477</t>
  </si>
  <si>
    <t>2500000/2500000/</t>
  </si>
  <si>
    <t>13 201002492</t>
  </si>
  <si>
    <t>1500000/1500000/</t>
  </si>
  <si>
    <t>13 201002497</t>
  </si>
  <si>
    <t>10 191003726</t>
  </si>
  <si>
    <t>10 191003745</t>
  </si>
  <si>
    <t>10 191003746</t>
  </si>
  <si>
    <t>10 191003747</t>
  </si>
  <si>
    <t>13 201002102</t>
  </si>
  <si>
    <t>13 201002669</t>
  </si>
  <si>
    <t>13 201002877</t>
  </si>
  <si>
    <t>10 191003663</t>
  </si>
  <si>
    <t>10 191003667</t>
  </si>
  <si>
    <t>13 201002743</t>
  </si>
  <si>
    <t>10 191003669</t>
  </si>
  <si>
    <t>13 201002294</t>
  </si>
  <si>
    <t>13 211000218</t>
  </si>
  <si>
    <t>13 211000222</t>
  </si>
  <si>
    <t>10 191004053</t>
  </si>
  <si>
    <t>10 191004054</t>
  </si>
  <si>
    <t>10 191004057</t>
  </si>
  <si>
    <t>10 191004058</t>
  </si>
  <si>
    <t>13 201002015</t>
  </si>
  <si>
    <t>13 201002025</t>
  </si>
  <si>
    <t>13 201002379</t>
  </si>
  <si>
    <t>13 201003238</t>
  </si>
  <si>
    <t>13 201002811</t>
  </si>
  <si>
    <t>10 191003695</t>
  </si>
  <si>
    <t>10 191003696</t>
  </si>
  <si>
    <t>10 191003698</t>
  </si>
  <si>
    <t>10 191003699</t>
  </si>
  <si>
    <t>13 201002869</t>
  </si>
  <si>
    <t>13 201002900</t>
  </si>
  <si>
    <t>13 201002445</t>
  </si>
  <si>
    <t>13 201003389</t>
  </si>
  <si>
    <t>13 201003464</t>
  </si>
  <si>
    <t>13 201002134</t>
  </si>
  <si>
    <t>13 201003111</t>
  </si>
  <si>
    <t>13 201003113</t>
  </si>
  <si>
    <t>10 191003714</t>
  </si>
  <si>
    <t>10 191003715</t>
  </si>
  <si>
    <t>10 191003716</t>
  </si>
  <si>
    <t>10 191003717</t>
  </si>
  <si>
    <t>10 191003718</t>
  </si>
  <si>
    <t>13 201002947</t>
  </si>
  <si>
    <t>13 201003089</t>
  </si>
  <si>
    <t>13 201003334</t>
  </si>
  <si>
    <t>13 211000329</t>
  </si>
  <si>
    <t>13 201002313</t>
  </si>
  <si>
    <t>13 201002933</t>
  </si>
  <si>
    <t>13 201003234</t>
  </si>
  <si>
    <t>13 201003387</t>
  </si>
  <si>
    <t>13 211000019</t>
  </si>
  <si>
    <t>10 191003901</t>
  </si>
  <si>
    <t>10 191003902</t>
  </si>
  <si>
    <t>10 191003903</t>
  </si>
  <si>
    <t>10 191003904</t>
  </si>
  <si>
    <t>10 191003924</t>
  </si>
  <si>
    <t>10 191003925</t>
  </si>
  <si>
    <t>13 201003441</t>
  </si>
  <si>
    <t>13 201003501</t>
  </si>
  <si>
    <t>13 201002819</t>
  </si>
  <si>
    <t>13 211000230</t>
  </si>
  <si>
    <t>13 211000248</t>
  </si>
  <si>
    <t>13 211000249</t>
  </si>
  <si>
    <t>10 191004049</t>
  </si>
  <si>
    <t>10 191004050</t>
  </si>
  <si>
    <t>13 211000349</t>
  </si>
  <si>
    <t>13 211000354</t>
  </si>
  <si>
    <t>13 211000369</t>
  </si>
  <si>
    <t>10 191003493</t>
  </si>
  <si>
    <t>10 191003525</t>
  </si>
  <si>
    <t>10 191003526</t>
  </si>
  <si>
    <t>10 191003527</t>
  </si>
  <si>
    <t>10 191003763</t>
  </si>
  <si>
    <t>13 211000150</t>
  </si>
  <si>
    <t>13 201002687</t>
  </si>
  <si>
    <t>13 201002718</t>
  </si>
  <si>
    <t>13 201003237</t>
  </si>
  <si>
    <t>10 191003632</t>
  </si>
  <si>
    <t>10 191003633</t>
  </si>
  <si>
    <t>13 201002692</t>
  </si>
  <si>
    <t>10 191003644</t>
  </si>
  <si>
    <t>10 191003645</t>
  </si>
  <si>
    <t>10 191003646</t>
  </si>
  <si>
    <t>10 191003650</t>
  </si>
  <si>
    <t>10 191003651</t>
  </si>
  <si>
    <t>13 201002485</t>
  </si>
  <si>
    <t>10 191003627</t>
  </si>
  <si>
    <t>10 191003630</t>
  </si>
  <si>
    <t>13 201002782</t>
  </si>
  <si>
    <t>10 191004010</t>
  </si>
  <si>
    <t>10 191004011</t>
  </si>
  <si>
    <t>10 191004013</t>
  </si>
  <si>
    <t>10 191004014</t>
  </si>
  <si>
    <t>10 191004015</t>
  </si>
  <si>
    <t>10 191004016</t>
  </si>
  <si>
    <t>13 201002607</t>
  </si>
  <si>
    <t>13 201002754</t>
  </si>
  <si>
    <t>13 201003085</t>
  </si>
  <si>
    <t>10 191003852</t>
  </si>
  <si>
    <t>13 211000255</t>
  </si>
  <si>
    <t>13 211000260</t>
  </si>
  <si>
    <t>13 211000347</t>
  </si>
  <si>
    <t>13 211000382</t>
  </si>
  <si>
    <t>10 191004088</t>
  </si>
  <si>
    <t>10 191004091</t>
  </si>
  <si>
    <t>13 201002406</t>
  </si>
  <si>
    <t>13 201002407</t>
  </si>
  <si>
    <t>13 201002463</t>
  </si>
  <si>
    <t>13 201002464</t>
  </si>
  <si>
    <t>13 201002598</t>
  </si>
  <si>
    <t>E</t>
  </si>
  <si>
    <t>13 201002601</t>
  </si>
  <si>
    <t>10 211000037</t>
  </si>
  <si>
    <t>10 211000040</t>
  </si>
  <si>
    <t>10 211000041</t>
  </si>
  <si>
    <t>10 211000042</t>
  </si>
  <si>
    <t>13 201002069</t>
  </si>
  <si>
    <t>13 201002096</t>
  </si>
  <si>
    <t>10 191003462</t>
  </si>
  <si>
    <t>10 191003463</t>
  </si>
  <si>
    <t>10 191003464</t>
  </si>
  <si>
    <t>13 201002539</t>
  </si>
  <si>
    <t>13 201003445</t>
  </si>
  <si>
    <t>13 211000096</t>
  </si>
  <si>
    <t>10 191003702</t>
  </si>
  <si>
    <t>10 191003707</t>
  </si>
  <si>
    <t>10 191003712</t>
  </si>
  <si>
    <t>10 191003713</t>
  </si>
  <si>
    <t>13 201002222</t>
  </si>
  <si>
    <t>13 201002628</t>
  </si>
  <si>
    <t>10 191003570</t>
  </si>
  <si>
    <t>10 191003571</t>
  </si>
  <si>
    <t>10 191003572</t>
  </si>
  <si>
    <t>13 201002541</t>
  </si>
  <si>
    <t>10 191003578</t>
  </si>
  <si>
    <t>10 191003579</t>
  </si>
  <si>
    <t>10 191003580</t>
  </si>
  <si>
    <t>10 191003581</t>
  </si>
  <si>
    <t>10 191003582</t>
  </si>
  <si>
    <t>10 191003584</t>
  </si>
  <si>
    <t>10 191003625</t>
  </si>
  <si>
    <t>10 191003770</t>
  </si>
  <si>
    <t>10 191003918</t>
  </si>
  <si>
    <t>13 201003407</t>
  </si>
  <si>
    <t>13 201003426</t>
  </si>
  <si>
    <t>10 191003931</t>
  </si>
  <si>
    <t>10 191003471</t>
  </si>
  <si>
    <t>13 201002256</t>
  </si>
  <si>
    <t>13 201002308</t>
  </si>
  <si>
    <t>10 191003514</t>
  </si>
  <si>
    <t>10 191003752</t>
  </si>
  <si>
    <t>10 191003753</t>
  </si>
  <si>
    <t>10 191003754</t>
  </si>
  <si>
    <t>13 201003469</t>
  </si>
  <si>
    <t>5350000/2450000/2450000/</t>
  </si>
  <si>
    <t>13 211000065</t>
  </si>
  <si>
    <t>10 191003546</t>
  </si>
  <si>
    <t>10 191003547</t>
  </si>
  <si>
    <t>10 191003548</t>
  </si>
  <si>
    <t>13 201002425</t>
  </si>
  <si>
    <t>10 191003658</t>
  </si>
  <si>
    <t>10 191003659</t>
  </si>
  <si>
    <t>13 201003090</t>
  </si>
  <si>
    <t>13 201003180</t>
  </si>
  <si>
    <t>10 191003935</t>
  </si>
  <si>
    <t>10 191003936</t>
  </si>
  <si>
    <t>10 191003937</t>
  </si>
  <si>
    <t>10 191003417</t>
  </si>
  <si>
    <t>10 191003515</t>
  </si>
  <si>
    <t>10 191003516</t>
  </si>
  <si>
    <t>10 191003552</t>
  </si>
  <si>
    <t>10 191003553</t>
  </si>
  <si>
    <t>10 191003556</t>
  </si>
  <si>
    <t>10 191003559</t>
  </si>
  <si>
    <t>10 191003560</t>
  </si>
  <si>
    <t>13 201002734</t>
  </si>
  <si>
    <t>13 201003006</t>
  </si>
  <si>
    <t>10 191003837</t>
  </si>
  <si>
    <t>13 201002093</t>
  </si>
  <si>
    <t>13 201002186</t>
  </si>
  <si>
    <t>10 191004045</t>
  </si>
  <si>
    <t>13 211000326</t>
  </si>
  <si>
    <t>13 201002002</t>
  </si>
  <si>
    <t>13 201002374</t>
  </si>
  <si>
    <t>13 201002377</t>
  </si>
  <si>
    <t>13 201002422</t>
  </si>
  <si>
    <t>13 201002424</t>
  </si>
  <si>
    <t>13 201002490</t>
  </si>
  <si>
    <t>13 201003017</t>
  </si>
  <si>
    <t>13 201003219</t>
  </si>
  <si>
    <t>13 201003249</t>
  </si>
  <si>
    <t>10 191003996</t>
  </si>
  <si>
    <t>10 191003997</t>
  </si>
  <si>
    <t>13 201003035</t>
  </si>
  <si>
    <t>13 201003254</t>
  </si>
  <si>
    <t>13 201003259</t>
  </si>
  <si>
    <t>13 201003261</t>
  </si>
  <si>
    <t>13 201003439</t>
  </si>
  <si>
    <t>13 201002376</t>
  </si>
  <si>
    <t>10 191003565</t>
  </si>
  <si>
    <t>10 191003567</t>
  </si>
  <si>
    <t>13 201002981</t>
  </si>
  <si>
    <t>10 191003528</t>
  </si>
  <si>
    <t>10 191003550</t>
  </si>
  <si>
    <t>10 191003603</t>
  </si>
  <si>
    <t>10 191003604</t>
  </si>
  <si>
    <t>10 191003743</t>
  </si>
  <si>
    <t>10 191003956</t>
  </si>
  <si>
    <t>10 191003957</t>
  </si>
  <si>
    <t>10 191003958</t>
  </si>
  <si>
    <t>10 191003959</t>
  </si>
  <si>
    <t>10 191003960</t>
  </si>
  <si>
    <t>10 191003962</t>
  </si>
  <si>
    <t>10 191003963</t>
  </si>
  <si>
    <t>10 191003964</t>
  </si>
  <si>
    <t>10 191003965</t>
  </si>
  <si>
    <t>10 191003966</t>
  </si>
  <si>
    <t>13 211000129</t>
  </si>
  <si>
    <t>13 211000133</t>
  </si>
  <si>
    <t>10 191003774</t>
  </si>
  <si>
    <t>10 191003775</t>
  </si>
  <si>
    <t>10 191003776</t>
  </si>
  <si>
    <t>10 191003777</t>
  </si>
  <si>
    <t>10 191003778</t>
  </si>
  <si>
    <t>10 191003812</t>
  </si>
  <si>
    <t>10 191003813</t>
  </si>
  <si>
    <t>10 191003857</t>
  </si>
  <si>
    <t>13 201003297</t>
  </si>
  <si>
    <t>10 191003877</t>
  </si>
  <si>
    <t>10 191003878</t>
  </si>
  <si>
    <t>10 191003879</t>
  </si>
  <si>
    <t>10 191003375</t>
  </si>
  <si>
    <t>10 191003376</t>
  </si>
  <si>
    <t>10 191003377</t>
  </si>
  <si>
    <t>10 191003378</t>
  </si>
  <si>
    <t>10 191003379</t>
  </si>
  <si>
    <t>10 191003380</t>
  </si>
  <si>
    <t>10 191003381</t>
  </si>
  <si>
    <t>10 191003405</t>
  </si>
  <si>
    <t>10 191003406</t>
  </si>
  <si>
    <t>10 191003409</t>
  </si>
  <si>
    <t>10 191003410</t>
  </si>
  <si>
    <t>13 201002077</t>
  </si>
  <si>
    <t>13 201002085</t>
  </si>
  <si>
    <t>10 191003759</t>
  </si>
  <si>
    <t>10 191003760</t>
  </si>
  <si>
    <t>10 191003970</t>
  </si>
  <si>
    <t>10 191003972</t>
  </si>
  <si>
    <t>10 191003986</t>
  </si>
  <si>
    <t>13 211000053</t>
  </si>
  <si>
    <t>10 191003989</t>
  </si>
  <si>
    <t>10 191003990</t>
  </si>
  <si>
    <t>13 201002189</t>
  </si>
  <si>
    <t>700000/700000/</t>
  </si>
  <si>
    <t>10 191003467</t>
  </si>
  <si>
    <t>10 191003468</t>
  </si>
  <si>
    <t>10 191003469</t>
  </si>
  <si>
    <t>10 191003483</t>
  </si>
  <si>
    <t>10 191003725</t>
  </si>
  <si>
    <t>13 201003050</t>
  </si>
  <si>
    <t>10 191003784</t>
  </si>
  <si>
    <t>10 191003882</t>
  </si>
  <si>
    <t>10 191003883</t>
  </si>
  <si>
    <t>10 191003884</t>
  </si>
  <si>
    <t>10 191003397</t>
  </si>
  <si>
    <t>13 201001979</t>
  </si>
  <si>
    <t>10 191003413</t>
  </si>
  <si>
    <t>10 191003424</t>
  </si>
  <si>
    <t>10 191003730</t>
  </si>
  <si>
    <t>10 191003731</t>
  </si>
  <si>
    <t>10 191003732</t>
  </si>
  <si>
    <t>10 191003736</t>
  </si>
  <si>
    <t>10 191003739</t>
  </si>
  <si>
    <t>10 191003740</t>
  </si>
  <si>
    <t>10 191003741</t>
  </si>
  <si>
    <t>10 191003742</t>
  </si>
  <si>
    <t>13 201002007</t>
  </si>
  <si>
    <t>10 191003454</t>
  </si>
  <si>
    <t>10 191003496</t>
  </si>
  <si>
    <t>10 191003498</t>
  </si>
  <si>
    <t>10 191003499</t>
  </si>
  <si>
    <t>10 191003500</t>
  </si>
  <si>
    <t>10 191003501</t>
  </si>
  <si>
    <t>13 201002353</t>
  </si>
  <si>
    <t>10 191003823</t>
  </si>
  <si>
    <t>10 191003824</t>
  </si>
  <si>
    <t>10 191003846</t>
  </si>
  <si>
    <t>10 191003849</t>
  </si>
  <si>
    <t>10 191003850</t>
  </si>
  <si>
    <t>13 201002017</t>
  </si>
  <si>
    <t>10 191003428</t>
  </si>
  <si>
    <t>10 191003440</t>
  </si>
  <si>
    <t>13 201002136</t>
  </si>
  <si>
    <t>10 191003459</t>
  </si>
  <si>
    <t>10 191003460</t>
  </si>
  <si>
    <t>10 191003465</t>
  </si>
  <si>
    <t>10 191003466</t>
  </si>
  <si>
    <t>10 191003769</t>
  </si>
  <si>
    <t>10 191003794</t>
  </si>
  <si>
    <t>10 191003795</t>
  </si>
  <si>
    <t>10 191003796</t>
  </si>
  <si>
    <t>13 201003216</t>
  </si>
  <si>
    <t>13 201002361</t>
  </si>
  <si>
    <t>10 191003531</t>
  </si>
  <si>
    <t>10 191003532</t>
  </si>
  <si>
    <t>10 191003533</t>
  </si>
  <si>
    <t>10 191003534</t>
  </si>
  <si>
    <t>10 191003535</t>
  </si>
  <si>
    <t>10 191003536</t>
  </si>
  <si>
    <t>10 191003537</t>
  </si>
  <si>
    <t>10 191003543</t>
  </si>
  <si>
    <t>10 191003545</t>
  </si>
  <si>
    <t>13 201002423</t>
  </si>
  <si>
    <t>10 191003557</t>
  </si>
  <si>
    <t>13 201003070</t>
  </si>
  <si>
    <t>13 201003280</t>
  </si>
  <si>
    <t>10 191003885</t>
  </si>
  <si>
    <t>13 201003332</t>
  </si>
  <si>
    <t>13 201003349</t>
  </si>
  <si>
    <t>2500000/1000000/1500000/</t>
  </si>
  <si>
    <t>05/07/12/</t>
  </si>
  <si>
    <t>10 191003911</t>
  </si>
  <si>
    <t>10 191003912</t>
  </si>
  <si>
    <t>10 191003913</t>
  </si>
  <si>
    <t>13 201001908</t>
  </si>
  <si>
    <t>13 201002146</t>
  </si>
  <si>
    <t>10 191003452</t>
  </si>
  <si>
    <t>10 191003455</t>
  </si>
  <si>
    <t>10 191003456</t>
  </si>
  <si>
    <t>13 201002252</t>
  </si>
  <si>
    <t>13 201002254</t>
  </si>
  <si>
    <t>10 191003887</t>
  </si>
  <si>
    <t>10 191003888</t>
  </si>
  <si>
    <t>10 191003889</t>
  </si>
  <si>
    <t>10 191003890</t>
  </si>
  <si>
    <t>10 191003891</t>
  </si>
  <si>
    <t>10 191003892</t>
  </si>
  <si>
    <t>10 191003893</t>
  </si>
  <si>
    <t>10 191003922</t>
  </si>
  <si>
    <t>13 201003432</t>
  </si>
  <si>
    <t>10 191003930</t>
  </si>
  <si>
    <t>10 191003569</t>
  </si>
  <si>
    <t>10 191003576</t>
  </si>
  <si>
    <t>10 191003609</t>
  </si>
  <si>
    <t>10 191003610</t>
  </si>
  <si>
    <t>10 191003611</t>
  </si>
  <si>
    <t>10 211000608</t>
  </si>
  <si>
    <t>13 211001983</t>
  </si>
  <si>
    <t>13 211001991</t>
  </si>
  <si>
    <t>13 211002004</t>
  </si>
  <si>
    <t>13 211002020</t>
  </si>
  <si>
    <t>10 211000626</t>
  </si>
  <si>
    <t>10 211000628</t>
  </si>
  <si>
    <t>13 211001048</t>
  </si>
  <si>
    <t>13 211001801</t>
  </si>
  <si>
    <t>10 211000950</t>
  </si>
  <si>
    <t>10 211000652</t>
  </si>
  <si>
    <t>13 211002123</t>
  </si>
  <si>
    <t>13 211002148</t>
  </si>
  <si>
    <t>13 211002166</t>
  </si>
  <si>
    <t>10 211000684</t>
  </si>
  <si>
    <t>10 211000685</t>
  </si>
  <si>
    <t>10 211000686</t>
  </si>
  <si>
    <t>10 211000687</t>
  </si>
  <si>
    <t>10 211000688</t>
  </si>
  <si>
    <t>10 211000689</t>
  </si>
  <si>
    <t>13 211000934</t>
  </si>
  <si>
    <t>13 211001143</t>
  </si>
  <si>
    <t>13 211001033</t>
  </si>
  <si>
    <t>13 211002072</t>
  </si>
  <si>
    <t>13 211002132</t>
  </si>
  <si>
    <t>13 211002170</t>
  </si>
  <si>
    <t>13 211002186</t>
  </si>
  <si>
    <t>13 211001071</t>
  </si>
  <si>
    <t>13 211001712</t>
  </si>
  <si>
    <t>13 211001759</t>
  </si>
  <si>
    <t>10 211000758</t>
  </si>
  <si>
    <t>13 211002386</t>
  </si>
  <si>
    <t>13 211002392</t>
  </si>
  <si>
    <t>13 211002402</t>
  </si>
  <si>
    <t>10 211000805</t>
  </si>
  <si>
    <t>13 211000961</t>
  </si>
  <si>
    <t>13 211001460</t>
  </si>
  <si>
    <t>13 211002219</t>
  </si>
  <si>
    <t>2700000/2700000/</t>
  </si>
  <si>
    <t>13 211002220</t>
  </si>
  <si>
    <t>13 211002221</t>
  </si>
  <si>
    <t>10 211000705</t>
  </si>
  <si>
    <t>10 211000706</t>
  </si>
  <si>
    <t>10 211000707</t>
  </si>
  <si>
    <t>10 211000709</t>
  </si>
  <si>
    <t>13 211002254</t>
  </si>
  <si>
    <t>13 211002286</t>
  </si>
  <si>
    <t>13 211002288</t>
  </si>
  <si>
    <t>13 211000701</t>
  </si>
  <si>
    <t>13 211001825</t>
  </si>
  <si>
    <t>10 211000806</t>
  </si>
  <si>
    <t>10 211000807</t>
  </si>
  <si>
    <t>10 211000810</t>
  </si>
  <si>
    <t>10 211000811</t>
  </si>
  <si>
    <t>10 211000813</t>
  </si>
  <si>
    <t>10 211000814</t>
  </si>
  <si>
    <t>10 211000815</t>
  </si>
  <si>
    <t>10 211000816</t>
  </si>
  <si>
    <t>10 211000817</t>
  </si>
  <si>
    <t>10 211000818</t>
  </si>
  <si>
    <t>10 211000819</t>
  </si>
  <si>
    <t>10 211000820</t>
  </si>
  <si>
    <t>10 211000821</t>
  </si>
  <si>
    <t>13 211001695</t>
  </si>
  <si>
    <t>13 211001746</t>
  </si>
  <si>
    <t>13 211001829</t>
  </si>
  <si>
    <t>10 211000732</t>
  </si>
  <si>
    <t>10 211000733</t>
  </si>
  <si>
    <t>10 211000734</t>
  </si>
  <si>
    <t>10 211000735</t>
  </si>
  <si>
    <t>10 211000736</t>
  </si>
  <si>
    <t>10 211000737</t>
  </si>
  <si>
    <t>10 211000738</t>
  </si>
  <si>
    <t>10 211000739</t>
  </si>
  <si>
    <t>10 211000743</t>
  </si>
  <si>
    <t>10 211000745</t>
  </si>
  <si>
    <t>10 211000746</t>
  </si>
  <si>
    <t>10 211000747</t>
  </si>
  <si>
    <t>10 211000748</t>
  </si>
  <si>
    <t>13 211001140</t>
  </si>
  <si>
    <t>13 211002000</t>
  </si>
  <si>
    <t>13 211002489</t>
  </si>
  <si>
    <t>10 211000823</t>
  </si>
  <si>
    <t>10 211000824</t>
  </si>
  <si>
    <t>10 211000825</t>
  </si>
  <si>
    <t>10 211000826</t>
  </si>
  <si>
    <t>10 211000828</t>
  </si>
  <si>
    <t>10 211000829</t>
  </si>
  <si>
    <t>10 211000830</t>
  </si>
  <si>
    <t>10 211000831</t>
  </si>
  <si>
    <t>10 211000832</t>
  </si>
  <si>
    <t>10 211000833</t>
  </si>
  <si>
    <t>10 211000834</t>
  </si>
  <si>
    <t>10 211000835</t>
  </si>
  <si>
    <t>10 211000836</t>
  </si>
  <si>
    <t>10 211000837</t>
  </si>
  <si>
    <t>13 211001216</t>
  </si>
  <si>
    <t>13 211001363</t>
  </si>
  <si>
    <t>10 211000629</t>
  </si>
  <si>
    <t>10 211000630</t>
  </si>
  <si>
    <t>10 211000631</t>
  </si>
  <si>
    <t>10 211000632</t>
  </si>
  <si>
    <t>10 211000633</t>
  </si>
  <si>
    <t>10 211000634</t>
  </si>
  <si>
    <t>13 211002054</t>
  </si>
  <si>
    <t>10 211000636</t>
  </si>
  <si>
    <t>13 211000842</t>
  </si>
  <si>
    <t>13 211000864</t>
  </si>
  <si>
    <t>13 211000870</t>
  </si>
  <si>
    <t>13 211000928</t>
  </si>
  <si>
    <t>13 211001160</t>
  </si>
  <si>
    <t>10 211000691</t>
  </si>
  <si>
    <t>10 211000692</t>
  </si>
  <si>
    <t>10 211000693</t>
  </si>
  <si>
    <t>10 211000694</t>
  </si>
  <si>
    <t>10 211000695</t>
  </si>
  <si>
    <t>10 211000696</t>
  </si>
  <si>
    <t>4000000/</t>
  </si>
  <si>
    <t>13 211002271</t>
  </si>
  <si>
    <t>10 211000756</t>
  </si>
  <si>
    <t>10 211000757</t>
  </si>
  <si>
    <t>13 211000754</t>
  </si>
  <si>
    <t>13 211000827</t>
  </si>
  <si>
    <t>13 201003329</t>
  </si>
  <si>
    <t>13 201003331</t>
  </si>
  <si>
    <t>13 201003338</t>
  </si>
  <si>
    <t>10 191003998</t>
  </si>
  <si>
    <t>10 191003999</t>
  </si>
  <si>
    <t>10 191004000</t>
  </si>
  <si>
    <t>13 201001927</t>
  </si>
  <si>
    <t>13 201002742</t>
  </si>
  <si>
    <t>13 201002763</t>
  </si>
  <si>
    <t>10 191003676</t>
  </si>
  <si>
    <t>13 201002785</t>
  </si>
  <si>
    <t>13 211001045</t>
  </si>
  <si>
    <t>13 211001118</t>
  </si>
  <si>
    <t>13 211001144</t>
  </si>
  <si>
    <t>10 211000400</t>
  </si>
  <si>
    <t>10 211000407</t>
  </si>
  <si>
    <t>10 211000408</t>
  </si>
  <si>
    <t>13 211001535</t>
  </si>
  <si>
    <t>13 211001189</t>
  </si>
  <si>
    <t>13 211002076</t>
  </si>
  <si>
    <t>13 211002082</t>
  </si>
  <si>
    <t>13 211002084</t>
  </si>
  <si>
    <t>10 211000446</t>
  </si>
  <si>
    <t>13 211001557</t>
  </si>
  <si>
    <t>10 211000448</t>
  </si>
  <si>
    <t>10 211000449</t>
  </si>
  <si>
    <t>13 211001847</t>
  </si>
  <si>
    <t>13 211000801</t>
  </si>
  <si>
    <t>13 211002459</t>
  </si>
  <si>
    <t>10 211000948</t>
  </si>
  <si>
    <t>10 211000609</t>
  </si>
  <si>
    <t>10 211000610</t>
  </si>
  <si>
    <t>10 211000611</t>
  </si>
  <si>
    <t>10 211000612</t>
  </si>
  <si>
    <t>10 211000613</t>
  </si>
  <si>
    <t>10 211000623</t>
  </si>
  <si>
    <t>13 211002097</t>
  </si>
  <si>
    <t>13 211002102</t>
  </si>
  <si>
    <t>13 211000927</t>
  </si>
  <si>
    <t>13 211001588</t>
  </si>
  <si>
    <t>13 211001595</t>
  </si>
  <si>
    <t>13 211001806</t>
  </si>
  <si>
    <t>13 211001824</t>
  </si>
  <si>
    <t>10 211000897</t>
  </si>
  <si>
    <t>13 211002614</t>
  </si>
  <si>
    <t>10 211000940</t>
  </si>
  <si>
    <t>10 211000941</t>
  </si>
  <si>
    <t>10 211000942</t>
  </si>
  <si>
    <t>10 211000943</t>
  </si>
  <si>
    <t>13 211002728</t>
  </si>
  <si>
    <t>10 211000091</t>
  </si>
  <si>
    <t>10 211000094</t>
  </si>
  <si>
    <t>10 211000220</t>
  </si>
  <si>
    <t>10 211000221</t>
  </si>
  <si>
    <t>10 211000222</t>
  </si>
  <si>
    <t>10 211000223</t>
  </si>
  <si>
    <t>10 211000233</t>
  </si>
  <si>
    <t>13 211001608</t>
  </si>
  <si>
    <t>13 211001741</t>
  </si>
  <si>
    <t>10 211000564</t>
  </si>
  <si>
    <t>10 211000576</t>
  </si>
  <si>
    <t>10 211000577</t>
  </si>
  <si>
    <t>10 211000578</t>
  </si>
  <si>
    <t>10 211000579</t>
  </si>
  <si>
    <t>10 211000905</t>
  </si>
  <si>
    <t>10 211000076</t>
  </si>
  <si>
    <t>10 211000080</t>
  </si>
  <si>
    <t>10 211000082</t>
  </si>
  <si>
    <t>10 211000249</t>
  </si>
  <si>
    <t>10 211000327</t>
  </si>
  <si>
    <t>10 211000328</t>
  </si>
  <si>
    <t>10 211000329</t>
  </si>
  <si>
    <t>10 211000526</t>
  </si>
  <si>
    <t>10 211000527</t>
  </si>
  <si>
    <t>10 211000528</t>
  </si>
  <si>
    <t>13 211001745</t>
  </si>
  <si>
    <t>10 211000537</t>
  </si>
  <si>
    <t>10 211000538</t>
  </si>
  <si>
    <t>10 211000539</t>
  </si>
  <si>
    <t>10 211000540</t>
  </si>
  <si>
    <t>10 211000541</t>
  </si>
  <si>
    <t>10 211000542</t>
  </si>
  <si>
    <t>10 211000543</t>
  </si>
  <si>
    <t>10 211000236</t>
  </si>
  <si>
    <t>10 211000274</t>
  </si>
  <si>
    <t>10 211000286</t>
  </si>
  <si>
    <t>10 211000339</t>
  </si>
  <si>
    <t>10 211000343</t>
  </si>
  <si>
    <t>10 211000344</t>
  </si>
  <si>
    <t>10 211000345</t>
  </si>
  <si>
    <t>13 211001438</t>
  </si>
  <si>
    <t>10 211000906</t>
  </si>
  <si>
    <t>10 211000907</t>
  </si>
  <si>
    <t>10 211000908</t>
  </si>
  <si>
    <t>10 211000909</t>
  </si>
  <si>
    <t>10 211000910</t>
  </si>
  <si>
    <t>10 211000911</t>
  </si>
  <si>
    <t>10 211000912</t>
  </si>
  <si>
    <t>10 211000913</t>
  </si>
  <si>
    <t>10 211000914</t>
  </si>
  <si>
    <t>10 211000915</t>
  </si>
  <si>
    <t>10 211000916</t>
  </si>
  <si>
    <t>13 211002654</t>
  </si>
  <si>
    <t>10 211000331</t>
  </si>
  <si>
    <t>10 211000332</t>
  </si>
  <si>
    <t>13 211001311</t>
  </si>
  <si>
    <t>10 211000351</t>
  </si>
  <si>
    <t>10 211000352</t>
  </si>
  <si>
    <t>10 211000353</t>
  </si>
  <si>
    <t>10 211000354</t>
  </si>
  <si>
    <t>10 211000355</t>
  </si>
  <si>
    <t>10 211000391</t>
  </si>
  <si>
    <t>10 211000392</t>
  </si>
  <si>
    <t>13 211001455</t>
  </si>
  <si>
    <t>10 211000587</t>
  </si>
  <si>
    <t>10 211000588</t>
  </si>
  <si>
    <t>10 211000410</t>
  </si>
  <si>
    <t>10 211000411</t>
  </si>
  <si>
    <t>10 211000412</t>
  </si>
  <si>
    <t>10 211000413</t>
  </si>
  <si>
    <t>10 211000414</t>
  </si>
  <si>
    <t>13 211000727</t>
  </si>
  <si>
    <t>13 211001365</t>
  </si>
  <si>
    <t>13 211002338</t>
  </si>
  <si>
    <t>10 211000779</t>
  </si>
  <si>
    <t>10 211000781</t>
  </si>
  <si>
    <t>10 211000782</t>
  </si>
  <si>
    <t>10 211000783</t>
  </si>
  <si>
    <t>10 211000784</t>
  </si>
  <si>
    <t>10 211000786</t>
  </si>
  <si>
    <t>10 211000787</t>
  </si>
  <si>
    <t>10 211000788</t>
  </si>
  <si>
    <t>10 211000133</t>
  </si>
  <si>
    <t>10 211000134</t>
  </si>
  <si>
    <t>10 211000138</t>
  </si>
  <si>
    <t>10 211000139</t>
  </si>
  <si>
    <t>13 211001037</t>
  </si>
  <si>
    <t>13 211001040</t>
  </si>
  <si>
    <t>10 211000518</t>
  </si>
  <si>
    <t>10 211000519</t>
  </si>
  <si>
    <t>10 211000520</t>
  </si>
  <si>
    <t>10 211000521</t>
  </si>
  <si>
    <t>10 211000522</t>
  </si>
  <si>
    <t>13 211001869</t>
  </si>
  <si>
    <t>10 211000838</t>
  </si>
  <si>
    <t>13 211002523</t>
  </si>
  <si>
    <t>10 211000848</t>
  </si>
  <si>
    <t>10 211000849</t>
  </si>
  <si>
    <t>10 211000851</t>
  </si>
  <si>
    <t>10 211000852</t>
  </si>
  <si>
    <t>10 211000853</t>
  </si>
  <si>
    <t>10 211000114</t>
  </si>
  <si>
    <t>10 211000117</t>
  </si>
  <si>
    <t>10 211000122</t>
  </si>
  <si>
    <t>10 211000179</t>
  </si>
  <si>
    <t>10 211000180</t>
  </si>
  <si>
    <t>10 211000181</t>
  </si>
  <si>
    <t>10 211000458</t>
  </si>
  <si>
    <t>10 211000459</t>
  </si>
  <si>
    <t>10 211000460</t>
  </si>
  <si>
    <t>10 211000562</t>
  </si>
  <si>
    <t>10 211000789</t>
  </si>
  <si>
    <t>13 211002460</t>
  </si>
  <si>
    <t>13 211002487</t>
  </si>
  <si>
    <t>10 211000861</t>
  </si>
  <si>
    <t>13 211001171</t>
  </si>
  <si>
    <t>13 211001226</t>
  </si>
  <si>
    <t>13 211001259</t>
  </si>
  <si>
    <t>13 211001870</t>
  </si>
  <si>
    <t>13 211002138</t>
  </si>
  <si>
    <t>13 211002279</t>
  </si>
  <si>
    <t>10 211000855</t>
  </si>
  <si>
    <t>10 211000856</t>
  </si>
  <si>
    <t>10 211000857</t>
  </si>
  <si>
    <t>10 211000858</t>
  </si>
  <si>
    <t>10 211000859</t>
  </si>
  <si>
    <t>13 211002544</t>
  </si>
  <si>
    <t>13 211002548</t>
  </si>
  <si>
    <t>10 211000875</t>
  </si>
  <si>
    <t>10 211000876</t>
  </si>
  <si>
    <t>10 211000877</t>
  </si>
  <si>
    <t>10 211000878</t>
  </si>
  <si>
    <t>10 211000879</t>
  </si>
  <si>
    <t>10 211000880</t>
  </si>
  <si>
    <t>10 211000881</t>
  </si>
  <si>
    <t>10 211000216</t>
  </si>
  <si>
    <t>10 211000217</t>
  </si>
  <si>
    <t>13 211001113</t>
  </si>
  <si>
    <t>10 211000346</t>
  </si>
  <si>
    <t>10 211000409</t>
  </si>
  <si>
    <t>10 211000862</t>
  </si>
  <si>
    <t>10 211000863</t>
  </si>
  <si>
    <t>10 211000864</t>
  </si>
  <si>
    <t>10 211000865</t>
  </si>
  <si>
    <t>10 211000866</t>
  </si>
  <si>
    <t>10 211000867</t>
  </si>
  <si>
    <t>10 211000868</t>
  </si>
  <si>
    <t>13 211002561</t>
  </si>
  <si>
    <t>13 211002565</t>
  </si>
  <si>
    <t>13 211002608</t>
  </si>
  <si>
    <t>10 211000174</t>
  </si>
  <si>
    <t>10 211000198</t>
  </si>
  <si>
    <t>10 211000200</t>
  </si>
  <si>
    <t>10 211000248</t>
  </si>
  <si>
    <t>10 211000567</t>
  </si>
  <si>
    <t>10 211000882</t>
  </si>
  <si>
    <t>10 211000884</t>
  </si>
  <si>
    <t>10 211000885</t>
  </si>
  <si>
    <t>10 211000886</t>
  </si>
  <si>
    <t>10 211000887</t>
  </si>
  <si>
    <t>10 211000888</t>
  </si>
  <si>
    <t>10 211000890</t>
  </si>
  <si>
    <t>10 211000891</t>
  </si>
  <si>
    <t>10 211000892</t>
  </si>
  <si>
    <t>10 211000895</t>
  </si>
  <si>
    <t>10 211000088</t>
  </si>
  <si>
    <t>13 211000770</t>
  </si>
  <si>
    <t>13 211000772</t>
  </si>
  <si>
    <t>10 211000209</t>
  </si>
  <si>
    <t>10 211000219</t>
  </si>
  <si>
    <t>10 211000477</t>
  </si>
  <si>
    <t>10 211000478</t>
  </si>
  <si>
    <t>10 211000479</t>
  </si>
  <si>
    <t>10 211000480</t>
  </si>
  <si>
    <t>10 211000482</t>
  </si>
  <si>
    <t>10 211000483</t>
  </si>
  <si>
    <t>10 211000484</t>
  </si>
  <si>
    <t>10 211000485</t>
  </si>
  <si>
    <t>10 211000486</t>
  </si>
  <si>
    <t>10 211000499</t>
  </si>
  <si>
    <t>10 211000500</t>
  </si>
  <si>
    <t>10 211000501</t>
  </si>
  <si>
    <t>10 211000502</t>
  </si>
  <si>
    <t>10 211000503</t>
  </si>
  <si>
    <t>10 211000510</t>
  </si>
  <si>
    <t>10 211000559</t>
  </si>
  <si>
    <t>10 211000560</t>
  </si>
  <si>
    <t>10 211000561</t>
  </si>
  <si>
    <t>10 211000253</t>
  </si>
  <si>
    <t>10 211000254</t>
  </si>
  <si>
    <t>10 211000294</t>
  </si>
  <si>
    <t>10 211000321</t>
  </si>
  <si>
    <t>10 211000322</t>
  </si>
  <si>
    <t>10 211000324</t>
  </si>
  <si>
    <t>10 211000325</t>
  </si>
  <si>
    <t>10 211000337</t>
  </si>
  <si>
    <t>10 211000338</t>
  </si>
  <si>
    <t>13 211001385</t>
  </si>
  <si>
    <t>10 211000390</t>
  </si>
  <si>
    <t>10 211000896</t>
  </si>
  <si>
    <t>13 211001958</t>
  </si>
  <si>
    <t>10 211000956</t>
  </si>
  <si>
    <t>10 211000957</t>
  </si>
  <si>
    <t>10 211000958</t>
  </si>
  <si>
    <t>13 211001685</t>
  </si>
  <si>
    <t>13 211001802</t>
  </si>
  <si>
    <t>13 211001887</t>
  </si>
  <si>
    <t>10 211000945</t>
  </si>
  <si>
    <t>10 211000946</t>
  </si>
  <si>
    <t>10 211000947</t>
  </si>
  <si>
    <t>13 211000685</t>
  </si>
  <si>
    <t>13 211000978</t>
  </si>
  <si>
    <t>13 211001289</t>
  </si>
  <si>
    <t>13 211001656</t>
  </si>
  <si>
    <t>13 211001687</t>
  </si>
  <si>
    <t>10500000/</t>
  </si>
  <si>
    <t>13 211001710</t>
  </si>
  <si>
    <t>10 211000954</t>
  </si>
  <si>
    <t>10 211000955</t>
  </si>
  <si>
    <t>10 211000959</t>
  </si>
  <si>
    <t>10 211000960</t>
  </si>
  <si>
    <t>10 211000961</t>
  </si>
  <si>
    <t>10 211000962</t>
  </si>
  <si>
    <t>10 211000963</t>
  </si>
  <si>
    <t>10 211000388</t>
  </si>
  <si>
    <t>13 211001450</t>
  </si>
  <si>
    <t>13 211001466</t>
  </si>
  <si>
    <t>10 211000488</t>
  </si>
  <si>
    <t>13 211000850</t>
  </si>
  <si>
    <t>10 211000379</t>
  </si>
  <si>
    <t>10 211000380</t>
  </si>
  <si>
    <t>10 211000381</t>
  </si>
  <si>
    <t>10 211000382</t>
  </si>
  <si>
    <t>10 211000383</t>
  </si>
  <si>
    <t>10 211000384</t>
  </si>
  <si>
    <t>13 211001406</t>
  </si>
  <si>
    <t>13 211001432</t>
  </si>
  <si>
    <t>10 211000395</t>
  </si>
  <si>
    <t>10 211000401</t>
  </si>
  <si>
    <t>13 211000606</t>
  </si>
  <si>
    <t>10 211000148</t>
  </si>
  <si>
    <t>10 211000149</t>
  </si>
  <si>
    <t>10 211000151</t>
  </si>
  <si>
    <t>10 211000153</t>
  </si>
  <si>
    <t>13 211001328</t>
  </si>
  <si>
    <t>10 211000489</t>
  </si>
  <si>
    <t>13 211001647</t>
  </si>
  <si>
    <t>13 211001677</t>
  </si>
  <si>
    <t>13 211001678</t>
  </si>
  <si>
    <t>10 211000511</t>
  </si>
  <si>
    <t>10 211000512</t>
  </si>
  <si>
    <t>10 211000513</t>
  </si>
  <si>
    <t>13 211001747</t>
  </si>
  <si>
    <t>13 211001782</t>
  </si>
  <si>
    <t>13 211001814</t>
  </si>
  <si>
    <t>13 211001822</t>
  </si>
  <si>
    <t>13 211000690</t>
  </si>
  <si>
    <t>13 211001155</t>
  </si>
  <si>
    <t>13 211001410</t>
  </si>
  <si>
    <t>13 211001446</t>
  </si>
  <si>
    <t>13 211001465</t>
  </si>
  <si>
    <t>10 211000420</t>
  </si>
  <si>
    <t>10 211000421</t>
  </si>
  <si>
    <t>10 211000422</t>
  </si>
  <si>
    <t>10 211000423</t>
  </si>
  <si>
    <t>10 211000424</t>
  </si>
  <si>
    <t>10 211000427</t>
  </si>
  <si>
    <t>10 211000428</t>
  </si>
  <si>
    <t>10 211000429</t>
  </si>
  <si>
    <t>10 211000430</t>
  </si>
  <si>
    <t>10 211000431</t>
  </si>
  <si>
    <t>10 211000432</t>
  </si>
  <si>
    <t>10 211000433</t>
  </si>
  <si>
    <t>13 211001349</t>
  </si>
  <si>
    <t>13 211001417</t>
  </si>
  <si>
    <t>13 211001537</t>
  </si>
  <si>
    <t>13 211001796</t>
  </si>
  <si>
    <t>13 211001823</t>
  </si>
  <si>
    <t>10 211000575</t>
  </si>
  <si>
    <t>13 211001853</t>
  </si>
  <si>
    <t>13 211001862</t>
  </si>
  <si>
    <t>13 211001863</t>
  </si>
  <si>
    <t>13 211001920</t>
  </si>
  <si>
    <t>13 211001921</t>
  </si>
  <si>
    <t>13 211001960</t>
  </si>
  <si>
    <t>13 211001448</t>
  </si>
  <si>
    <t>13 211001458</t>
  </si>
  <si>
    <t>13 211001459</t>
  </si>
  <si>
    <t>13 211001558</t>
  </si>
  <si>
    <t>13 211001562</t>
  </si>
  <si>
    <t>13 211001770</t>
  </si>
  <si>
    <t>10 211000455</t>
  </si>
  <si>
    <t>10 211000456</t>
  </si>
  <si>
    <t>10 211000457</t>
  </si>
  <si>
    <t>10 211000464</t>
  </si>
  <si>
    <t>10 211000465</t>
  </si>
  <si>
    <t>10 211000466</t>
  </si>
  <si>
    <t>10 211000467</t>
  </si>
  <si>
    <t>10 211000470</t>
  </si>
  <si>
    <t>13 211001622</t>
  </si>
  <si>
    <t>10 211000490</t>
  </si>
  <si>
    <t>13 211001470</t>
  </si>
  <si>
    <t>10 211000406</t>
  </si>
  <si>
    <t>10 211000435</t>
  </si>
  <si>
    <t>13 211000658</t>
  </si>
  <si>
    <t>13 211000831</t>
  </si>
  <si>
    <t>10 211000347</t>
  </si>
  <si>
    <t>10 211000372</t>
  </si>
  <si>
    <t>10 211000373</t>
  </si>
  <si>
    <t>10 211000375</t>
  </si>
  <si>
    <t>10 211000377</t>
  </si>
  <si>
    <t>13 211000594</t>
  </si>
  <si>
    <t>13 211000790</t>
  </si>
  <si>
    <t>13 211001285</t>
  </si>
  <si>
    <t>10 211000436</t>
  </si>
  <si>
    <t>10 211000437</t>
  </si>
  <si>
    <t>13 211001545</t>
  </si>
  <si>
    <t>13 211001551</t>
  </si>
  <si>
    <t>10 211000461</t>
  </si>
  <si>
    <t>10 211000462</t>
  </si>
  <si>
    <t>10 211000471</t>
  </si>
  <si>
    <t>10 211000473</t>
  </si>
  <si>
    <t>10 211000474</t>
  </si>
  <si>
    <t>10 211000475</t>
  </si>
  <si>
    <t>13 211001623</t>
  </si>
  <si>
    <t>10 211000487</t>
  </si>
  <si>
    <t>10 211000415</t>
  </si>
  <si>
    <t>10 211000416</t>
  </si>
  <si>
    <t>10 211000418</t>
  </si>
  <si>
    <t>10 211000419</t>
  </si>
  <si>
    <t>13 211001521</t>
  </si>
  <si>
    <t>10 211000438</t>
  </si>
  <si>
    <t>10 211000439</t>
  </si>
  <si>
    <t>10 211000440</t>
  </si>
  <si>
    <t>13 211001546</t>
  </si>
  <si>
    <t>13 211001919</t>
  </si>
  <si>
    <t>13 211001932</t>
  </si>
  <si>
    <t>10 211000929</t>
  </si>
  <si>
    <t>10 211000930</t>
  </si>
  <si>
    <t>10 211000932</t>
  </si>
  <si>
    <t>10 211000935</t>
  </si>
  <si>
    <t>10 211000936</t>
  </si>
  <si>
    <t>10 211000937</t>
  </si>
  <si>
    <t>10 211000938</t>
  </si>
  <si>
    <t>13 211002703</t>
  </si>
  <si>
    <t>13 211000662</t>
  </si>
  <si>
    <t>13 211001086</t>
  </si>
  <si>
    <t>13 211001159</t>
  </si>
  <si>
    <t>13 211001722</t>
  </si>
  <si>
    <t>13 211001731</t>
  </si>
  <si>
    <t>13 211001733</t>
  </si>
  <si>
    <t>13 211001742</t>
  </si>
  <si>
    <t>10 211000548</t>
  </si>
  <si>
    <t>10 211000549</t>
  </si>
  <si>
    <t>10 211000550</t>
  </si>
  <si>
    <t>10 211000551</t>
  </si>
  <si>
    <t>10 211000601</t>
  </si>
  <si>
    <t>10 211000602</t>
  </si>
  <si>
    <t>10 211000605</t>
  </si>
  <si>
    <t>13 211001135</t>
  </si>
  <si>
    <t>13 211001384</t>
  </si>
  <si>
    <t>13 211001552</t>
  </si>
  <si>
    <t>10 211000443</t>
  </si>
  <si>
    <t>10 211000507</t>
  </si>
  <si>
    <t>10 211000508</t>
  </si>
  <si>
    <t>700000/</t>
  </si>
  <si>
    <t>13 211001861</t>
  </si>
  <si>
    <t>13 211001867</t>
  </si>
  <si>
    <t>13 211001897</t>
  </si>
  <si>
    <t>13 211000646</t>
  </si>
  <si>
    <t>13 211000652</t>
  </si>
  <si>
    <t>13 211000845</t>
  </si>
  <si>
    <t>13 211001068</t>
  </si>
  <si>
    <t>13 211001419</t>
  </si>
  <si>
    <t>13 211001585</t>
  </si>
  <si>
    <t>13 211001606</t>
  </si>
  <si>
    <t>13 211001607</t>
  </si>
  <si>
    <t>13 211001612</t>
  </si>
  <si>
    <t>10 211000606</t>
  </si>
  <si>
    <t>13 211001954</t>
  </si>
  <si>
    <t>10 211000106</t>
  </si>
  <si>
    <t>10 211000107</t>
  </si>
  <si>
    <t>10 211000108</t>
  </si>
  <si>
    <t>10 211000171</t>
  </si>
  <si>
    <t>10 211000172</t>
  </si>
  <si>
    <t>10 211000237</t>
  </si>
  <si>
    <t>10 211000238</t>
  </si>
  <si>
    <t>13 211001914</t>
  </si>
  <si>
    <t>13 211001915</t>
  </si>
  <si>
    <t>13 211002455</t>
  </si>
  <si>
    <t>10 211000839</t>
  </si>
  <si>
    <t>10 211000840</t>
  </si>
  <si>
    <t>10 211000841</t>
  </si>
  <si>
    <t>10 211000844</t>
  </si>
  <si>
    <t>13 211002531</t>
  </si>
  <si>
    <t>13 211001053</t>
  </si>
  <si>
    <t>10 211000276</t>
  </si>
  <si>
    <t>10 211000277</t>
  </si>
  <si>
    <t>10 211000280</t>
  </si>
  <si>
    <t>10 211000281</t>
  </si>
  <si>
    <t>10 211000282</t>
  </si>
  <si>
    <t>10 211000283</t>
  </si>
  <si>
    <t>13 211001361</t>
  </si>
  <si>
    <t>13 211002278</t>
  </si>
  <si>
    <t>10 211000869</t>
  </si>
  <si>
    <t>10 211000870</t>
  </si>
  <si>
    <t>10 211000871</t>
  </si>
  <si>
    <t>10 211000872</t>
  </si>
  <si>
    <t>10 211000873</t>
  </si>
  <si>
    <t>10 211000874</t>
  </si>
  <si>
    <t>10 211000164</t>
  </si>
  <si>
    <t>10 211000165</t>
  </si>
  <si>
    <t>10 211000167</t>
  </si>
  <si>
    <t>10 211000169</t>
  </si>
  <si>
    <t>10 211000170</t>
  </si>
  <si>
    <t>13 211000909</t>
  </si>
  <si>
    <t>10 211000242</t>
  </si>
  <si>
    <t>10 211000753</t>
  </si>
  <si>
    <t>13 211002385</t>
  </si>
  <si>
    <t>3000000/3000000/</t>
  </si>
  <si>
    <t>10 211000792</t>
  </si>
  <si>
    <t>10 211000793</t>
  </si>
  <si>
    <t>10 211000794</t>
  </si>
  <si>
    <t>10 211000795</t>
  </si>
  <si>
    <t>10 211000796</t>
  </si>
  <si>
    <t>10 211000797</t>
  </si>
  <si>
    <t>10 211000085</t>
  </si>
  <si>
    <t>10 211000188</t>
  </si>
  <si>
    <t>10 211000189</t>
  </si>
  <si>
    <t>10 211000192</t>
  </si>
  <si>
    <t>10 211000193</t>
  </si>
  <si>
    <t>10 211000263</t>
  </si>
  <si>
    <t>10 211000264</t>
  </si>
  <si>
    <t>10 211000265</t>
  </si>
  <si>
    <t>10 211000268</t>
  </si>
  <si>
    <t>13 211002096</t>
  </si>
  <si>
    <t>13 211002419</t>
  </si>
  <si>
    <t>13 211002552</t>
  </si>
  <si>
    <t>10 211000251</t>
  </si>
  <si>
    <t>10 211000252</t>
  </si>
  <si>
    <t>13 211001046</t>
  </si>
  <si>
    <t>13 211001052</t>
  </si>
  <si>
    <t>10 211000288</t>
  </si>
  <si>
    <t>10 211000289</t>
  </si>
  <si>
    <t>10 211000290</t>
  </si>
  <si>
    <t>10 211000291</t>
  </si>
  <si>
    <t>10 211000292</t>
  </si>
  <si>
    <t>13 211001177</t>
  </si>
  <si>
    <t>10 211000917</t>
  </si>
  <si>
    <t>10 211000918</t>
  </si>
  <si>
    <t>10 211000919</t>
  </si>
  <si>
    <t>10 211000920</t>
  </si>
  <si>
    <t>10 211000921</t>
  </si>
  <si>
    <t>10 211000922</t>
  </si>
  <si>
    <t>10 211000923</t>
  </si>
  <si>
    <t>10 211000924</t>
  </si>
  <si>
    <t>10 211000925</t>
  </si>
  <si>
    <t>10 211000491</t>
  </si>
  <si>
    <t>10 211000492</t>
  </si>
  <si>
    <t>13 211000648</t>
  </si>
  <si>
    <t>13 211000650</t>
  </si>
  <si>
    <t>13 211001275</t>
  </si>
  <si>
    <t>13 211001732</t>
  </si>
  <si>
    <t>13 211001734</t>
  </si>
  <si>
    <t>13 211001969</t>
  </si>
  <si>
    <t>13 211002135</t>
  </si>
  <si>
    <t>13 211002139</t>
  </si>
  <si>
    <t>13 211002340</t>
  </si>
  <si>
    <t>10 211000761</t>
  </si>
  <si>
    <t>10 211000765</t>
  </si>
  <si>
    <t>10 211000767</t>
  </si>
  <si>
    <t>13 211000760</t>
  </si>
  <si>
    <t>13 211001959</t>
  </si>
  <si>
    <t>10 211000493</t>
  </si>
  <si>
    <t>10 211000494</t>
  </si>
  <si>
    <t>10 211000498</t>
  </si>
  <si>
    <t>10 211000504</t>
  </si>
  <si>
    <t>13 211001665</t>
  </si>
  <si>
    <t>13 211001666</t>
  </si>
  <si>
    <t>10 211000506</t>
  </si>
  <si>
    <t>10 211000514</t>
  </si>
  <si>
    <t>10 211000515</t>
  </si>
  <si>
    <t>10 211000517</t>
  </si>
  <si>
    <t>13 211001724</t>
  </si>
  <si>
    <t>10 211000531</t>
  </si>
  <si>
    <t>10 211000532</t>
  </si>
  <si>
    <t>13 211000950</t>
  </si>
  <si>
    <t>13 211001405</t>
  </si>
  <si>
    <t>13 211001411</t>
  </si>
  <si>
    <t>13 211001701</t>
  </si>
  <si>
    <t>13 211001852</t>
  </si>
  <si>
    <t>10 211000657</t>
  </si>
  <si>
    <t>10 211000658</t>
  </si>
  <si>
    <t>10 211000659</t>
  </si>
  <si>
    <t>10 211000660</t>
  </si>
  <si>
    <t>10 211000661</t>
  </si>
  <si>
    <t>10 211000662</t>
  </si>
  <si>
    <t>10 211000663</t>
  </si>
  <si>
    <t>13 211002167</t>
  </si>
  <si>
    <t>10 211000718</t>
  </si>
  <si>
    <t>13 211002246</t>
  </si>
  <si>
    <t>13 211002255</t>
  </si>
  <si>
    <t>10 211000725</t>
  </si>
  <si>
    <t>10 211000726</t>
  </si>
  <si>
    <t>10 211000727</t>
  </si>
  <si>
    <t>10 211000728</t>
  </si>
  <si>
    <t>13 211000605</t>
  </si>
  <si>
    <t>13 211001638</t>
  </si>
  <si>
    <t>10 211000898</t>
  </si>
  <si>
    <t>10 211000899</t>
  </si>
  <si>
    <t>10 211000533</t>
  </si>
  <si>
    <t>10 211000534</t>
  </si>
  <si>
    <t>10 211000545</t>
  </si>
  <si>
    <t>10 211000552</t>
  </si>
  <si>
    <t>10 211000553</t>
  </si>
  <si>
    <t>10 211000555</t>
  </si>
  <si>
    <t>10 211000556</t>
  </si>
  <si>
    <t>10 211000557</t>
  </si>
  <si>
    <t>13 211001799</t>
  </si>
  <si>
    <t>10 211000558</t>
  </si>
  <si>
    <t>13 211001876</t>
  </si>
  <si>
    <t>13 211001882</t>
  </si>
  <si>
    <t>10 211000653</t>
  </si>
  <si>
    <t>10 211000654</t>
  </si>
  <si>
    <t>13 211002534</t>
  </si>
  <si>
    <t>10 211000901</t>
  </si>
  <si>
    <t>10 211000902</t>
  </si>
  <si>
    <t>13 211002638</t>
  </si>
  <si>
    <t>13 211000977</t>
  </si>
  <si>
    <t>13 211002296</t>
  </si>
  <si>
    <t>10 211000768</t>
  </si>
  <si>
    <t>10 211000769</t>
  </si>
  <si>
    <t>10 211000770</t>
  </si>
  <si>
    <t>10 211000771</t>
  </si>
  <si>
    <t>10 211000565</t>
  </si>
  <si>
    <t>10 211000568</t>
  </si>
  <si>
    <t>10 211000571</t>
  </si>
  <si>
    <t>10 211000573</t>
  </si>
  <si>
    <t>10 211000574</t>
  </si>
  <si>
    <t>13 211001858</t>
  </si>
  <si>
    <t>10 211000582</t>
  </si>
  <si>
    <t>13 211001833</t>
  </si>
  <si>
    <t>13 211002206</t>
  </si>
  <si>
    <t>10 211000778</t>
  </si>
  <si>
    <t>13 211002398</t>
  </si>
  <si>
    <t>13 211002420</t>
  </si>
  <si>
    <t>10 211000802</t>
  </si>
  <si>
    <t>13 211002458</t>
  </si>
  <si>
    <t>13 211002469</t>
  </si>
  <si>
    <t>13 211000734</t>
  </si>
  <si>
    <t>13 211000887</t>
  </si>
  <si>
    <t>13 211001302</t>
  </si>
  <si>
    <t>13 211001669</t>
  </si>
  <si>
    <t>13 211001911</t>
  </si>
  <si>
    <t>10 211000583</t>
  </si>
  <si>
    <t>10 211000585</t>
  </si>
  <si>
    <t>10 211000586</t>
  </si>
  <si>
    <t>10 211000589</t>
  </si>
  <si>
    <t>10 211000590</t>
  </si>
  <si>
    <t>13 211001900</t>
  </si>
  <si>
    <t>10 211000591</t>
  </si>
  <si>
    <t>10 211000594</t>
  </si>
  <si>
    <t>10 211000595</t>
  </si>
  <si>
    <t>10 211000597</t>
  </si>
  <si>
    <t>10 211000598</t>
  </si>
  <si>
    <t>13 211000756</t>
  </si>
  <si>
    <t>13 211000866</t>
  </si>
  <si>
    <t>10 211000184</t>
  </si>
  <si>
    <t>10 211000202</t>
  </si>
  <si>
    <t>10 211000203</t>
  </si>
  <si>
    <t>10 211000205</t>
  </si>
  <si>
    <t>10 211000207</t>
  </si>
  <si>
    <t>10 211000208</t>
  </si>
  <si>
    <t>10 211000729</t>
  </si>
  <si>
    <t>10 211000730</t>
  </si>
  <si>
    <t>10 211000731</t>
  </si>
  <si>
    <t>10 211000749</t>
  </si>
  <si>
    <t>13 211001242</t>
  </si>
  <si>
    <t>10 211000360</t>
  </si>
  <si>
    <t>10 211000664</t>
  </si>
  <si>
    <t>10 211000665</t>
  </si>
  <si>
    <t>10 211000666</t>
  </si>
  <si>
    <t>10 211000667</t>
  </si>
  <si>
    <t>10 211000668</t>
  </si>
  <si>
    <t>10 211000669</t>
  </si>
  <si>
    <t>10 211000697</t>
  </si>
  <si>
    <t>10 211000698</t>
  </si>
  <si>
    <t>10 211000699</t>
  </si>
  <si>
    <t>10 211000702</t>
  </si>
  <si>
    <t>10 211000703</t>
  </si>
  <si>
    <t>10 211000704</t>
  </si>
  <si>
    <t>10 211000710</t>
  </si>
  <si>
    <t>10 211000711</t>
  </si>
  <si>
    <t>13 211000608</t>
  </si>
  <si>
    <t>10 211000161</t>
  </si>
  <si>
    <t>10 211000162</t>
  </si>
  <si>
    <t>10 211000213</t>
  </si>
  <si>
    <t>10 211000214</t>
  </si>
  <si>
    <t>10 211000215</t>
  </si>
  <si>
    <t>10 211000218</t>
  </si>
  <si>
    <t>10 211000334</t>
  </si>
  <si>
    <t>13 211001288</t>
  </si>
  <si>
    <t>13 211001290</t>
  </si>
  <si>
    <t>10 211000671</t>
  </si>
  <si>
    <t>10 211000672</t>
  </si>
  <si>
    <t>10 211000674</t>
  </si>
  <si>
    <t>10 211000675</t>
  </si>
  <si>
    <t>10 211000714</t>
  </si>
  <si>
    <t>13 211000994</t>
  </si>
  <si>
    <t>13 211001299</t>
  </si>
  <si>
    <t>13 211001321</t>
  </si>
  <si>
    <t>10 211000361</t>
  </si>
  <si>
    <t>10 211000362</t>
  </si>
  <si>
    <t>10 211000614</t>
  </si>
  <si>
    <t>10 211000615</t>
  </si>
  <si>
    <t>10 211000616</t>
  </si>
  <si>
    <t>10 211000617</t>
  </si>
  <si>
    <t>10 211000619</t>
  </si>
  <si>
    <t>10 211000620</t>
  </si>
  <si>
    <t>10 211000622</t>
  </si>
  <si>
    <t>13 211002024</t>
  </si>
  <si>
    <t>10 211000646</t>
  </si>
  <si>
    <t>10 211000647</t>
  </si>
  <si>
    <t>13 211002122</t>
  </si>
  <si>
    <t>13 211000683</t>
  </si>
  <si>
    <t>13 211001062</t>
  </si>
  <si>
    <t>13 211001184</t>
  </si>
  <si>
    <t>13 211001185</t>
  </si>
  <si>
    <t>13 211001187</t>
  </si>
  <si>
    <t>13 211002468</t>
  </si>
  <si>
    <t>10 211000845</t>
  </si>
  <si>
    <t>10 211000846</t>
  </si>
  <si>
    <t>10 211000847</t>
  </si>
  <si>
    <t>13 211002522</t>
  </si>
  <si>
    <t>13 211002546</t>
  </si>
  <si>
    <t>13 211002547</t>
  </si>
  <si>
    <t>10 211000363</t>
  </si>
  <si>
    <t>10 211000367</t>
  </si>
  <si>
    <t>10 211000368</t>
  </si>
  <si>
    <t>10 211000369</t>
  </si>
  <si>
    <t>13 211002825</t>
  </si>
  <si>
    <t>10 211001171</t>
  </si>
  <si>
    <t>10 211001173</t>
  </si>
  <si>
    <t>10 211001176</t>
  </si>
  <si>
    <t>10 211001177</t>
  </si>
  <si>
    <t>10 211001178</t>
  </si>
  <si>
    <t>10 211001179</t>
  </si>
  <si>
    <t>10 211001180</t>
  </si>
  <si>
    <t>10 211001181</t>
  </si>
  <si>
    <t>10 211001184</t>
  </si>
  <si>
    <t>10 211001185</t>
  </si>
  <si>
    <t>13 211003264</t>
  </si>
  <si>
    <t>10 211001202</t>
  </si>
  <si>
    <t>10 211001203</t>
  </si>
  <si>
    <t>13 211003096</t>
  </si>
  <si>
    <t>13 211002912</t>
  </si>
  <si>
    <t>10 211001204</t>
  </si>
  <si>
    <t>10 211001205</t>
  </si>
  <si>
    <t>10 211001207</t>
  </si>
  <si>
    <t>10 211001208</t>
  </si>
  <si>
    <t>10 211001209</t>
  </si>
  <si>
    <t>10 211001210</t>
  </si>
  <si>
    <t>10 211001211</t>
  </si>
  <si>
    <t>13 211003279</t>
  </si>
  <si>
    <t>10 211001243</t>
  </si>
  <si>
    <t>10 211001244</t>
  </si>
  <si>
    <t>10 211001245</t>
  </si>
  <si>
    <t>10 211001246</t>
  </si>
  <si>
    <t>13 211003049</t>
  </si>
  <si>
    <t>13 211003244</t>
  </si>
  <si>
    <t>13 211003491</t>
  </si>
  <si>
    <t>13 211003629</t>
  </si>
  <si>
    <t>13 211003952</t>
  </si>
  <si>
    <t>10 211001282</t>
  </si>
  <si>
    <t>10 211001283</t>
  </si>
  <si>
    <t>13 211001977</t>
  </si>
  <si>
    <t>13 211002521</t>
  </si>
  <si>
    <t>13 211002613</t>
  </si>
  <si>
    <t>10 211000939</t>
  </si>
  <si>
    <t>13 211000598</t>
  </si>
  <si>
    <t>13 211001166</t>
  </si>
  <si>
    <t>13 211001202</t>
  </si>
  <si>
    <t>13 211001962</t>
  </si>
  <si>
    <t>13 211002025</t>
  </si>
  <si>
    <t>10 211000638</t>
  </si>
  <si>
    <t>10 211000639</t>
  </si>
  <si>
    <t>10 211000640</t>
  </si>
  <si>
    <t>13 211002094</t>
  </si>
  <si>
    <t>13 211002098</t>
  </si>
  <si>
    <t>10 211000677</t>
  </si>
  <si>
    <t>10 211000678</t>
  </si>
  <si>
    <t>10 211000679</t>
  </si>
  <si>
    <t>10 211000682</t>
  </si>
  <si>
    <t>13 211000876</t>
  </si>
  <si>
    <t>13 211000960</t>
  </si>
  <si>
    <t>13 211002026</t>
  </si>
  <si>
    <t>10 211000641</t>
  </si>
  <si>
    <t>10 211000642</t>
  </si>
  <si>
    <t>10 211000644</t>
  </si>
  <si>
    <t>10 211000645</t>
  </si>
  <si>
    <t>10 211000270</t>
  </si>
  <si>
    <t>10 211000271</t>
  </si>
  <si>
    <t>10 211000272</t>
  </si>
  <si>
    <t>10 211000295</t>
  </si>
  <si>
    <t>10 211000296</t>
  </si>
  <si>
    <t>10 211000297</t>
  </si>
  <si>
    <t>10 211000298</t>
  </si>
  <si>
    <t>10 211000306</t>
  </si>
  <si>
    <t>10 211000309</t>
  </si>
  <si>
    <t>10 211000310</t>
  </si>
  <si>
    <t>10 211000313</t>
  </si>
  <si>
    <t>10 211000314</t>
  </si>
  <si>
    <t>13 211002368</t>
  </si>
  <si>
    <t>10 211000798</t>
  </si>
  <si>
    <t>10 211000801</t>
  </si>
  <si>
    <t>13 211002437</t>
  </si>
  <si>
    <t>13 211002439</t>
  </si>
  <si>
    <t>10 211000096</t>
  </si>
  <si>
    <t>13 211000691</t>
  </si>
  <si>
    <t>10 211000127</t>
  </si>
  <si>
    <t>13 211002704</t>
  </si>
  <si>
    <t>10 211000317</t>
  </si>
  <si>
    <t>13 211001314</t>
  </si>
  <si>
    <t>10 211000365</t>
  </si>
  <si>
    <t>10 211000366</t>
  </si>
  <si>
    <t>10 211000385</t>
  </si>
  <si>
    <t>10 211000386</t>
  </si>
  <si>
    <t>13 211002252</t>
  </si>
  <si>
    <t>10 211000144</t>
  </si>
  <si>
    <t>10 211000145</t>
  </si>
  <si>
    <t>10 211000147</t>
  </si>
  <si>
    <t>10 211000155</t>
  </si>
  <si>
    <t>10 211000156</t>
  </si>
  <si>
    <t>10 211000157</t>
  </si>
  <si>
    <t>10 211000158</t>
  </si>
  <si>
    <t>10 211000719</t>
  </si>
  <si>
    <t>10 211000720</t>
  </si>
  <si>
    <t>10 211000256</t>
  </si>
  <si>
    <t>10 211000258</t>
  </si>
  <si>
    <t>10 211000259</t>
  </si>
  <si>
    <t>10 211000260</t>
  </si>
  <si>
    <t>10 211000261</t>
  </si>
  <si>
    <t>10 211000262</t>
  </si>
  <si>
    <t>10 211000300</t>
  </si>
  <si>
    <t>10 211000301</t>
  </si>
  <si>
    <t>10 211000302</t>
  </si>
  <si>
    <t>10 211000303</t>
  </si>
  <si>
    <t>10 211000304</t>
  </si>
  <si>
    <t>10 211001135</t>
  </si>
  <si>
    <t>10 211001136</t>
  </si>
  <si>
    <t>10 211001137</t>
  </si>
  <si>
    <t>10 211001138</t>
  </si>
  <si>
    <t>10 211001139</t>
  </si>
  <si>
    <t>10 211001140</t>
  </si>
  <si>
    <t>10 211000992</t>
  </si>
  <si>
    <t>10 211001042</t>
  </si>
  <si>
    <t>10 211001043</t>
  </si>
  <si>
    <t>10 211001044</t>
  </si>
  <si>
    <t>10 211001049</t>
  </si>
  <si>
    <t>10 211001050</t>
  </si>
  <si>
    <t>13 211003124</t>
  </si>
  <si>
    <t>10 211001146</t>
  </si>
  <si>
    <t>10 211000993</t>
  </si>
  <si>
    <t>10 211000994</t>
  </si>
  <si>
    <t>10 211000995</t>
  </si>
  <si>
    <t>10 211000996</t>
  </si>
  <si>
    <t>10 211000997</t>
  </si>
  <si>
    <t>10 211000998</t>
  </si>
  <si>
    <t>10 211000999</t>
  </si>
  <si>
    <t>10 211001005</t>
  </si>
  <si>
    <t>10 211001006</t>
  </si>
  <si>
    <t>10 211001007</t>
  </si>
  <si>
    <t>10 211001009</t>
  </si>
  <si>
    <t>10 211001014</t>
  </si>
  <si>
    <t>10 211001015</t>
  </si>
  <si>
    <t>10 211001029</t>
  </si>
  <si>
    <t>10 211001031</t>
  </si>
  <si>
    <t>10 211001032</t>
  </si>
  <si>
    <t>13 211003186</t>
  </si>
  <si>
    <t>10 211001187</t>
  </si>
  <si>
    <t>10 211001188</t>
  </si>
  <si>
    <t>10 211001365</t>
  </si>
  <si>
    <t>10 211001368</t>
  </si>
  <si>
    <t>10 211001370</t>
  </si>
  <si>
    <t>10 211001371</t>
  </si>
  <si>
    <t>10 211001372</t>
  </si>
  <si>
    <t>13 211003692</t>
  </si>
  <si>
    <t>10 211000967</t>
  </si>
  <si>
    <t>10 211000968</t>
  </si>
  <si>
    <t>10 211000971</t>
  </si>
  <si>
    <t>10 211000981</t>
  </si>
  <si>
    <t>10 211000982</t>
  </si>
  <si>
    <t>10 211000983</t>
  </si>
  <si>
    <t>10 211000985</t>
  </si>
  <si>
    <t>10 211000986</t>
  </si>
  <si>
    <t>10 211000987</t>
  </si>
  <si>
    <t>10 211001033</t>
  </si>
  <si>
    <t>10 211001034</t>
  </si>
  <si>
    <t>10 211001395</t>
  </si>
  <si>
    <t>10 211001396</t>
  </si>
  <si>
    <t>13 211003716</t>
  </si>
  <si>
    <t>13 211003795</t>
  </si>
  <si>
    <t>13 211003832</t>
  </si>
  <si>
    <t>13 211003838</t>
  </si>
  <si>
    <t>3500000/3500000/</t>
  </si>
  <si>
    <t>13 211003971</t>
  </si>
  <si>
    <t>6000000/4000000/4000000/</t>
  </si>
  <si>
    <t>10 211001056</t>
  </si>
  <si>
    <t>10 211001057</t>
  </si>
  <si>
    <t>10 211001058</t>
  </si>
  <si>
    <t>10 211001059</t>
  </si>
  <si>
    <t>10 211001060</t>
  </si>
  <si>
    <t>10 211001061</t>
  </si>
  <si>
    <t>10 211001062</t>
  </si>
  <si>
    <t>10 211001082</t>
  </si>
  <si>
    <t>10 211001083</t>
  </si>
  <si>
    <t>10 211001084</t>
  </si>
  <si>
    <t>10 211001087</t>
  </si>
  <si>
    <t>10 211001088</t>
  </si>
  <si>
    <t>10 211001012</t>
  </si>
  <si>
    <t>10 211001016</t>
  </si>
  <si>
    <t>10 211001017</t>
  </si>
  <si>
    <t>10 211001018</t>
  </si>
  <si>
    <t>10 211001019</t>
  </si>
  <si>
    <t>10 211001284</t>
  </si>
  <si>
    <t>10 211001285</t>
  </si>
  <si>
    <t>10 211001286</t>
  </si>
  <si>
    <t>10 211001287</t>
  </si>
  <si>
    <t>13 211003119</t>
  </si>
  <si>
    <t>13 211003544</t>
  </si>
  <si>
    <t>13 211003685</t>
  </si>
  <si>
    <t>13 211003687</t>
  </si>
  <si>
    <t>13 211003691</t>
  </si>
  <si>
    <t>13 211003702</t>
  </si>
  <si>
    <t>3000000/2000000/</t>
  </si>
  <si>
    <t>13 211003805</t>
  </si>
  <si>
    <t>1000000/2000000/</t>
  </si>
  <si>
    <t>13 211003806</t>
  </si>
  <si>
    <t>13 211002971</t>
  </si>
  <si>
    <t>13 211003755</t>
  </si>
  <si>
    <t>10 211001288</t>
  </si>
  <si>
    <t>10 211001289</t>
  </si>
  <si>
    <t>10 211001299</t>
  </si>
  <si>
    <t>10 211001300</t>
  </si>
  <si>
    <t>10 211001301</t>
  </si>
  <si>
    <t>10 211001302</t>
  </si>
  <si>
    <t>10 211001303</t>
  </si>
  <si>
    <t>13 211003562</t>
  </si>
  <si>
    <t>10 211001386</t>
  </si>
  <si>
    <t>10 211001387</t>
  </si>
  <si>
    <t>13 211003704</t>
  </si>
  <si>
    <t>10 211001399</t>
  </si>
  <si>
    <t>10 211001400</t>
  </si>
  <si>
    <t>13 211002982</t>
  </si>
  <si>
    <t>13 211002945</t>
  </si>
  <si>
    <t>13 211003163</t>
  </si>
  <si>
    <t>13 211003728</t>
  </si>
  <si>
    <t>10 211001401</t>
  </si>
  <si>
    <t>10 211001402</t>
  </si>
  <si>
    <t>10 211001403</t>
  </si>
  <si>
    <t>10 211001404</t>
  </si>
  <si>
    <t>10 211001405</t>
  </si>
  <si>
    <t>10 211001421</t>
  </si>
  <si>
    <t>10 211001422</t>
  </si>
  <si>
    <t>10 211001423</t>
  </si>
  <si>
    <t>10 211001426</t>
  </si>
  <si>
    <t>10 211001427</t>
  </si>
  <si>
    <t>10 211001428</t>
  </si>
  <si>
    <t>10 211001429</t>
  </si>
  <si>
    <t>10 211001430</t>
  </si>
  <si>
    <t>13 211003775</t>
  </si>
  <si>
    <t>1415000/1415000/</t>
  </si>
  <si>
    <t>13 211002983</t>
  </si>
  <si>
    <t>13 211003286</t>
  </si>
  <si>
    <t>13 211003812</t>
  </si>
  <si>
    <t>10 211001542</t>
  </si>
  <si>
    <t>10 211001544</t>
  </si>
  <si>
    <t>13 211003951</t>
  </si>
  <si>
    <t>13 211002820</t>
  </si>
  <si>
    <t>13 211002965</t>
  </si>
  <si>
    <t>13 211003965</t>
  </si>
  <si>
    <t>13 211003966</t>
  </si>
  <si>
    <t>13 211003409</t>
  </si>
  <si>
    <t>1200000/1300000/</t>
  </si>
  <si>
    <t>10 211001078</t>
  </si>
  <si>
    <t>10 211001079</t>
  </si>
  <si>
    <t>10 211001080</t>
  </si>
  <si>
    <t>10 211001081</t>
  </si>
  <si>
    <t>13 211003034</t>
  </si>
  <si>
    <t>10 211001381</t>
  </si>
  <si>
    <t>10 211001383</t>
  </si>
  <si>
    <t>10 211001384</t>
  </si>
  <si>
    <t>10 211001385</t>
  </si>
  <si>
    <t>10 211001391</t>
  </si>
  <si>
    <t>10 211001392</t>
  </si>
  <si>
    <t>10 211001393</t>
  </si>
  <si>
    <t>10 211000966</t>
  </si>
  <si>
    <t>10 211001021</t>
  </si>
  <si>
    <t>10 211001022</t>
  </si>
  <si>
    <t>10 211001023</t>
  </si>
  <si>
    <t>10 211001024</t>
  </si>
  <si>
    <t>10 211001025</t>
  </si>
  <si>
    <t>10 211001028</t>
  </si>
  <si>
    <t>10 211001037</t>
  </si>
  <si>
    <t>10 211001038</t>
  </si>
  <si>
    <t>10 211001119</t>
  </si>
  <si>
    <t>10 211001120</t>
  </si>
  <si>
    <t>10 211000972</t>
  </si>
  <si>
    <t>10 211000973</t>
  </si>
  <si>
    <t>10 211000974</t>
  </si>
  <si>
    <t>10 211000975</t>
  </si>
  <si>
    <t>10 211000976</t>
  </si>
  <si>
    <t>10 211000977</t>
  </si>
  <si>
    <t>10 211000978</t>
  </si>
  <si>
    <t>10 211000979</t>
  </si>
  <si>
    <t>10 211000980</t>
  </si>
  <si>
    <t>13 211002818</t>
  </si>
  <si>
    <t>10 211000989</t>
  </si>
  <si>
    <t>10 211000990</t>
  </si>
  <si>
    <t>10 211001121</t>
  </si>
  <si>
    <t>10 211001122</t>
  </si>
  <si>
    <t>10 211001123</t>
  </si>
  <si>
    <t>10 211001124</t>
  </si>
  <si>
    <t>10 211001125</t>
  </si>
  <si>
    <t>10 211001128</t>
  </si>
  <si>
    <t>10 211001129</t>
  </si>
  <si>
    <t>10 211001130</t>
  </si>
  <si>
    <t>10 211001131</t>
  </si>
  <si>
    <t>10 211001132</t>
  </si>
  <si>
    <t>10 211001133</t>
  </si>
  <si>
    <t>10 211001134</t>
  </si>
  <si>
    <t>10 211001268</t>
  </si>
  <si>
    <t>10 211001269</t>
  </si>
  <si>
    <t>10 211001270</t>
  </si>
  <si>
    <t>10 211001271</t>
  </si>
  <si>
    <t>10 211001272</t>
  </si>
  <si>
    <t>10 211001273</t>
  </si>
  <si>
    <t>10 211001276</t>
  </si>
  <si>
    <t>10 211001277</t>
  </si>
  <si>
    <t>13 211002903</t>
  </si>
  <si>
    <t>13 211003152</t>
  </si>
  <si>
    <t>13 211003725</t>
  </si>
  <si>
    <t>13 211002900</t>
  </si>
  <si>
    <t>13 211003246</t>
  </si>
  <si>
    <t>13 211003250</t>
  </si>
  <si>
    <t>13 211003431</t>
  </si>
  <si>
    <t>13 211003712</t>
  </si>
  <si>
    <t>10 211001442</t>
  </si>
  <si>
    <t>10 211001443</t>
  </si>
  <si>
    <t>10 211001279</t>
  </si>
  <si>
    <t>10 211001280</t>
  </si>
  <si>
    <t>13 211003520</t>
  </si>
  <si>
    <t>13 211003521</t>
  </si>
  <si>
    <t>13 211003522</t>
  </si>
  <si>
    <t>10 211001339</t>
  </si>
  <si>
    <t>10 211001363</t>
  </si>
  <si>
    <t>13 211003641</t>
  </si>
  <si>
    <t>13 211003628</t>
  </si>
  <si>
    <t>13 211003282</t>
  </si>
  <si>
    <t>13 211003284</t>
  </si>
  <si>
    <t>10 211001446</t>
  </si>
  <si>
    <t>10 211001409</t>
  </si>
  <si>
    <t>10 211001412</t>
  </si>
  <si>
    <t>13 211003825</t>
  </si>
  <si>
    <t>13 211003524</t>
  </si>
  <si>
    <t>10 211001447</t>
  </si>
  <si>
    <t>10 211001448</t>
  </si>
  <si>
    <t>10 211001449</t>
  </si>
  <si>
    <t>13 211003848</t>
  </si>
  <si>
    <t>10 211001452</t>
  </si>
  <si>
    <t>10 211001453</t>
  </si>
  <si>
    <t>10 211001454</t>
  </si>
  <si>
    <t>10 211001455</t>
  </si>
  <si>
    <t>10 211001456</t>
  </si>
  <si>
    <t>10 211001457</t>
  </si>
  <si>
    <t>10 211001459</t>
  </si>
  <si>
    <t>10 211001460</t>
  </si>
  <si>
    <t>10 211001461</t>
  </si>
  <si>
    <t>10 211001462</t>
  </si>
  <si>
    <t>10 211001463</t>
  </si>
  <si>
    <t>10 211001465</t>
  </si>
  <si>
    <t>10 211001466</t>
  </si>
  <si>
    <t>10 211001467</t>
  </si>
  <si>
    <t>10 211001469</t>
  </si>
  <si>
    <t>10 211001470</t>
  </si>
  <si>
    <t>13 211003729</t>
  </si>
  <si>
    <t>13 211003808</t>
  </si>
  <si>
    <t>13 211003967</t>
  </si>
  <si>
    <t>13 211003135</t>
  </si>
  <si>
    <t>10 211001471</t>
  </si>
  <si>
    <t>10 211001472</t>
  </si>
  <si>
    <t>10 211001473</t>
  </si>
  <si>
    <t>10 211001474</t>
  </si>
  <si>
    <t>10 211001475</t>
  </si>
  <si>
    <t>10 211001476</t>
  </si>
  <si>
    <t>10 211001477</t>
  </si>
  <si>
    <t>10 211001478</t>
  </si>
  <si>
    <t>10 211001479</t>
  </si>
  <si>
    <t>10 211001480</t>
  </si>
  <si>
    <t>10 211001481</t>
  </si>
  <si>
    <t>10 211001482</t>
  </si>
  <si>
    <t>10 211001483</t>
  </si>
  <si>
    <t>10 211001484</t>
  </si>
  <si>
    <t>10 211001485</t>
  </si>
  <si>
    <t>10 211001486</t>
  </si>
  <si>
    <t>10 211001489</t>
  </si>
  <si>
    <t>13 211002855</t>
  </si>
  <si>
    <t>10 211001490</t>
  </si>
  <si>
    <t>10 211001491</t>
  </si>
  <si>
    <t>10 211001494</t>
  </si>
  <si>
    <t>10 211001495</t>
  </si>
  <si>
    <t>10 211001496</t>
  </si>
  <si>
    <t>10 211001497</t>
  </si>
  <si>
    <t>10 211001498</t>
  </si>
  <si>
    <t>10 211001340</t>
  </si>
  <si>
    <t>10 211001342</t>
  </si>
  <si>
    <t>10 211001343</t>
  </si>
  <si>
    <t>10 211001344</t>
  </si>
  <si>
    <t>10 211001345</t>
  </si>
  <si>
    <t>10 211001347</t>
  </si>
  <si>
    <t>13 211002890</t>
  </si>
  <si>
    <t>13 211003703</t>
  </si>
  <si>
    <t>13 211003804</t>
  </si>
  <si>
    <t>13 211002946</t>
  </si>
  <si>
    <t>13 211003644</t>
  </si>
  <si>
    <t>13 211003677</t>
  </si>
  <si>
    <t>10 211001444</t>
  </si>
  <si>
    <t>10 211001349</t>
  </si>
  <si>
    <t>10 211001350</t>
  </si>
  <si>
    <t>10 211001353</t>
  </si>
  <si>
    <t>10 211001354</t>
  </si>
  <si>
    <t>10 211001355</t>
  </si>
  <si>
    <t>13 211003613</t>
  </si>
  <si>
    <t>10 211001356</t>
  </si>
  <si>
    <t>10 211001357</t>
  </si>
  <si>
    <t>10 211001358</t>
  </si>
  <si>
    <t>10 211001361</t>
  </si>
  <si>
    <t>10 211001362</t>
  </si>
  <si>
    <t>10 211001020</t>
  </si>
  <si>
    <t>13 211003519</t>
  </si>
  <si>
    <t>10 211001309</t>
  </si>
  <si>
    <t>10 211001310</t>
  </si>
  <si>
    <t>10 211001064</t>
  </si>
  <si>
    <t>10 211001066</t>
  </si>
  <si>
    <t>10 211001067</t>
  </si>
  <si>
    <t>10 211001068</t>
  </si>
  <si>
    <t>10 211001069</t>
  </si>
  <si>
    <t>10 211001072</t>
  </si>
  <si>
    <t>10 211001073</t>
  </si>
  <si>
    <t>10 211001074</t>
  </si>
  <si>
    <t>10 211001075</t>
  </si>
  <si>
    <t>10 211001076</t>
  </si>
  <si>
    <t>10 211001077</t>
  </si>
  <si>
    <t>10 211001089</t>
  </si>
  <si>
    <t>13 211003118</t>
  </si>
  <si>
    <t>13 211002865</t>
  </si>
  <si>
    <t>13 211002866</t>
  </si>
  <si>
    <t>13 211003051</t>
  </si>
  <si>
    <t>13 211003261</t>
  </si>
  <si>
    <t>13 211003564</t>
  </si>
  <si>
    <t>13 211003847</t>
  </si>
  <si>
    <t>13 211002937</t>
  </si>
  <si>
    <t>10 211001143</t>
  </si>
  <si>
    <t>10 211001144</t>
  </si>
  <si>
    <t>10 211001145</t>
  </si>
  <si>
    <t>13 211003212</t>
  </si>
  <si>
    <t>10 211001373</t>
  </si>
  <si>
    <t>10 211001374</t>
  </si>
  <si>
    <t>10 211001375</t>
  </si>
  <si>
    <t>10 211001376</t>
  </si>
  <si>
    <t>10 211001377</t>
  </si>
  <si>
    <t>10 211001378</t>
  </si>
  <si>
    <t>10 211001379</t>
  </si>
  <si>
    <t>13 211003688</t>
  </si>
  <si>
    <t>13 211003718</t>
  </si>
  <si>
    <t>13 211003724</t>
  </si>
  <si>
    <t>10 211001413</t>
  </si>
  <si>
    <t>10 211001414</t>
  </si>
  <si>
    <t>13 211002774</t>
  </si>
  <si>
    <t>13 211003028</t>
  </si>
  <si>
    <t>13 211003219</t>
  </si>
  <si>
    <t>10 211001436</t>
  </si>
  <si>
    <t>10 211001437</t>
  </si>
  <si>
    <t>10 211001438</t>
  </si>
  <si>
    <t>10 211001439</t>
  </si>
  <si>
    <t>10 211001440</t>
  </si>
  <si>
    <t>10 211001441</t>
  </si>
  <si>
    <t>10 211001266</t>
  </si>
  <si>
    <t>10 211001267</t>
  </si>
  <si>
    <t>10 211001101</t>
  </si>
  <si>
    <t>10 211001102</t>
  </si>
  <si>
    <t>10 211001110</t>
  </si>
  <si>
    <t>10 211001111</t>
  </si>
  <si>
    <t>10 211001112</t>
  </si>
  <si>
    <t>10 211001546</t>
  </si>
  <si>
    <t>10 211001547</t>
  </si>
  <si>
    <t>10 211001051</t>
  </si>
  <si>
    <t>10 211001052</t>
  </si>
  <si>
    <t>10 211001053</t>
  </si>
  <si>
    <t>10 211001054</t>
  </si>
  <si>
    <t>10 211001055</t>
  </si>
  <si>
    <t>10 211001126</t>
  </si>
  <si>
    <t>10 211001127</t>
  </si>
  <si>
    <t>13 211003130</t>
  </si>
  <si>
    <t>300000/300000/</t>
  </si>
  <si>
    <t>10 211001194</t>
  </si>
  <si>
    <t>10 211001195</t>
  </si>
  <si>
    <t>10 211001197</t>
  </si>
  <si>
    <t>10 211001115</t>
  </si>
  <si>
    <t>10 211001117</t>
  </si>
  <si>
    <t>10 211001118</t>
  </si>
  <si>
    <t>10 211001148</t>
  </si>
  <si>
    <t>10 211001149</t>
  </si>
  <si>
    <t>10 211001152</t>
  </si>
  <si>
    <t>10 211001153</t>
  </si>
  <si>
    <t>10 211001154</t>
  </si>
  <si>
    <t>10 211001156</t>
  </si>
  <si>
    <t>10 211001157</t>
  </si>
  <si>
    <t>10 211001158</t>
  </si>
  <si>
    <t>10 211001548</t>
  </si>
  <si>
    <t>10 211001549</t>
  </si>
  <si>
    <t>10 211001550</t>
  </si>
  <si>
    <t>10 211001198</t>
  </si>
  <si>
    <t>10 211001199</t>
  </si>
  <si>
    <t>10 211001200</t>
  </si>
  <si>
    <t>10 211001201</t>
  </si>
  <si>
    <t>10 211001230</t>
  </si>
  <si>
    <t>10 211001231</t>
  </si>
  <si>
    <t>10 211001232</t>
  </si>
  <si>
    <t>10 211001233</t>
  </si>
  <si>
    <t>10 211001234</t>
  </si>
  <si>
    <t>10 211001236</t>
  </si>
  <si>
    <t>10 211001237</t>
  </si>
  <si>
    <t>10 211001238</t>
  </si>
  <si>
    <t>10 211001239</t>
  </si>
  <si>
    <t>10 211001240</t>
  </si>
  <si>
    <t>10 211001241</t>
  </si>
  <si>
    <t>10 211001242</t>
  </si>
  <si>
    <t>10 211001255</t>
  </si>
  <si>
    <t>10 211001162</t>
  </si>
  <si>
    <t>10 211001163</t>
  </si>
  <si>
    <t>10 211001164</t>
  </si>
  <si>
    <t>10 211001165</t>
  </si>
  <si>
    <t>10 211001166</t>
  </si>
  <si>
    <t>10 211001167</t>
  </si>
  <si>
    <t>13 211002897</t>
  </si>
  <si>
    <t>13 211003026</t>
  </si>
  <si>
    <t>13 211003027</t>
  </si>
  <si>
    <t>13 211003030</t>
  </si>
  <si>
    <t>10 211001257</t>
  </si>
  <si>
    <t>10 211001258</t>
  </si>
  <si>
    <t>10 211001259</t>
  </si>
  <si>
    <t>10 211001260</t>
  </si>
  <si>
    <t>10 211001261</t>
  </si>
  <si>
    <t>10 211001262</t>
  </si>
  <si>
    <t>10 211001265</t>
  </si>
  <si>
    <t>13 211003834</t>
  </si>
  <si>
    <t>13 211002944</t>
  </si>
  <si>
    <t>13 211003314</t>
  </si>
  <si>
    <t>13 211003428</t>
  </si>
  <si>
    <t>1000000/1500000/</t>
  </si>
  <si>
    <t>13 211003816</t>
  </si>
  <si>
    <t>2000000/3000000/</t>
  </si>
  <si>
    <t>13 211003824</t>
  </si>
  <si>
    <t>10 211001500</t>
  </si>
  <si>
    <t>10 211001501</t>
  </si>
  <si>
    <t>10 211001502</t>
  </si>
  <si>
    <t>10 211001503</t>
  </si>
  <si>
    <t>10 211001504</t>
  </si>
  <si>
    <t>10 211001505</t>
  </si>
  <si>
    <t>10 211001506</t>
  </si>
  <si>
    <t>10 211001507</t>
  </si>
  <si>
    <t>10 211001508</t>
  </si>
  <si>
    <t>13 211002885</t>
  </si>
  <si>
    <t>10 211001212</t>
  </si>
  <si>
    <t>10 211001213</t>
  </si>
  <si>
    <t>10 211001214</t>
  </si>
  <si>
    <t>10 211001215</t>
  </si>
  <si>
    <t>10 211001216</t>
  </si>
  <si>
    <t>10 211001217</t>
  </si>
  <si>
    <t>10 211001218</t>
  </si>
  <si>
    <t>10 211001219</t>
  </si>
  <si>
    <t>10 211001220</t>
  </si>
  <si>
    <t>10 211001509</t>
  </si>
  <si>
    <t>10 211001510</t>
  </si>
  <si>
    <t>10 211001511</t>
  </si>
  <si>
    <t>10 211001512</t>
  </si>
  <si>
    <t>10 211001513</t>
  </si>
  <si>
    <t>10 211001514</t>
  </si>
  <si>
    <t>10 211001516</t>
  </si>
  <si>
    <t>10 211001520</t>
  </si>
  <si>
    <t>10 211001521</t>
  </si>
  <si>
    <t>10 211001522</t>
  </si>
  <si>
    <t>10 211001525</t>
  </si>
  <si>
    <t>10 211001526</t>
  </si>
  <si>
    <t>10 211001527</t>
  </si>
  <si>
    <t>13 211003216</t>
  </si>
  <si>
    <t>10 211001415</t>
  </si>
  <si>
    <t>10 211001416</t>
  </si>
  <si>
    <t>10 211001417</t>
  </si>
  <si>
    <t>10 211001418</t>
  </si>
  <si>
    <t>10 211001419</t>
  </si>
  <si>
    <t>10 211001420</t>
  </si>
  <si>
    <t>10 211001431</t>
  </si>
  <si>
    <t>10 211001432</t>
  </si>
  <si>
    <t>13 211003369</t>
  </si>
  <si>
    <t>2752000/</t>
  </si>
  <si>
    <t>01/</t>
  </si>
  <si>
    <t>10 211001290</t>
  </si>
  <si>
    <t>10 211001291</t>
  </si>
  <si>
    <t>10 211001292</t>
  </si>
  <si>
    <t>10 211001293</t>
  </si>
  <si>
    <t>10 211001294</t>
  </si>
  <si>
    <t>10 211001528</t>
  </si>
  <si>
    <t>10 211001529</t>
  </si>
  <si>
    <t>10 211001530</t>
  </si>
  <si>
    <t>10 211001531</t>
  </si>
  <si>
    <t>10 211001532</t>
  </si>
  <si>
    <t>10 211001533</t>
  </si>
  <si>
    <t>10 211001534</t>
  </si>
  <si>
    <t>10 211001535</t>
  </si>
  <si>
    <t>10 211001536</t>
  </si>
  <si>
    <t>10 211001537</t>
  </si>
  <si>
    <t>10 211001538</t>
  </si>
  <si>
    <t>10 211001539</t>
  </si>
  <si>
    <t>10 211001540</t>
  </si>
  <si>
    <t>10 211001541</t>
  </si>
  <si>
    <t>10 211001221</t>
  </si>
  <si>
    <t>10 211001223</t>
  </si>
  <si>
    <t>10 211001225</t>
  </si>
  <si>
    <t>10 211001226</t>
  </si>
  <si>
    <t>10 211001227</t>
  </si>
  <si>
    <t>10 211001228</t>
  </si>
  <si>
    <t>10 211001229</t>
  </si>
  <si>
    <t>10 211001249</t>
  </si>
  <si>
    <t>10 211001250</t>
  </si>
  <si>
    <t>10 211001295</t>
  </si>
  <si>
    <t>10 211001297</t>
  </si>
  <si>
    <t>10 211001298</t>
  </si>
  <si>
    <t>10 211001311</t>
  </si>
  <si>
    <t>10 211001312</t>
  </si>
  <si>
    <t>10 211001313</t>
  </si>
  <si>
    <t>10 211001314</t>
  </si>
  <si>
    <t>13 211003025</t>
  </si>
  <si>
    <t>13 211003364</t>
  </si>
  <si>
    <t>10 211001304</t>
  </si>
  <si>
    <t>10 211001305</t>
  </si>
  <si>
    <t>10 211001306</t>
  </si>
  <si>
    <t>10 211001308</t>
  </si>
  <si>
    <t>10 211001315</t>
  </si>
  <si>
    <t>10 211001316</t>
  </si>
  <si>
    <t>10 211001317</t>
  </si>
  <si>
    <t>10 211001318</t>
  </si>
  <si>
    <t>10 211001319</t>
  </si>
  <si>
    <t>10 211001380</t>
  </si>
  <si>
    <t>13 211003754</t>
  </si>
  <si>
    <t>10 211001435</t>
  </si>
  <si>
    <t>13 211003774</t>
  </si>
  <si>
    <t>13 211003813</t>
  </si>
  <si>
    <t>13 211003849</t>
  </si>
  <si>
    <t>13 211003850</t>
  </si>
  <si>
    <t>10 211001320</t>
  </si>
  <si>
    <t>10 211001321</t>
  </si>
  <si>
    <t>10 211001322</t>
  </si>
  <si>
    <t>10 211001325</t>
  </si>
  <si>
    <t>10 211001326</t>
  </si>
  <si>
    <t>10 211001327</t>
  </si>
  <si>
    <t>10 211001328</t>
  </si>
  <si>
    <t>10 211001329</t>
  </si>
  <si>
    <t>10 211001331</t>
  </si>
  <si>
    <t>10 211001332</t>
  </si>
  <si>
    <t>10 211001333</t>
  </si>
  <si>
    <t>10 211001334</t>
  </si>
  <si>
    <t>10 211001335</t>
  </si>
  <si>
    <t>10 211001336</t>
  </si>
  <si>
    <t>10 211001337</t>
  </si>
  <si>
    <t>10 211001338</t>
  </si>
  <si>
    <t>10 211001104</t>
  </si>
  <si>
    <t>10 211001105</t>
  </si>
  <si>
    <t>10 211001106</t>
  </si>
  <si>
    <t>10 211001107</t>
  </si>
  <si>
    <t>10 211001109</t>
  </si>
  <si>
    <t>10 211001189</t>
  </si>
  <si>
    <t>10 211001190</t>
  </si>
  <si>
    <t>10 211001192</t>
  </si>
  <si>
    <t>10 211001193</t>
  </si>
  <si>
    <t>10 211001251</t>
  </si>
  <si>
    <t>10 211001252</t>
  </si>
  <si>
    <t>10 211001254</t>
  </si>
  <si>
    <t>10 211001041</t>
  </si>
  <si>
    <t>10 211001090</t>
  </si>
  <si>
    <t>10 211001091</t>
  </si>
  <si>
    <t>10 211001092</t>
  </si>
  <si>
    <t>10 211001093</t>
  </si>
  <si>
    <t>10 211001094</t>
  </si>
  <si>
    <t>10 211001095</t>
  </si>
  <si>
    <t>10 211001096</t>
  </si>
  <si>
    <t>10 211001097</t>
  </si>
  <si>
    <t>10 211001098</t>
  </si>
  <si>
    <t>13 211002933</t>
  </si>
  <si>
    <t>2000000/2500000/</t>
  </si>
  <si>
    <t>13 211003083</t>
  </si>
  <si>
    <t>13 211003362</t>
  </si>
  <si>
    <t>13 211002879</t>
  </si>
  <si>
    <t>13 211002880</t>
  </si>
  <si>
    <t>13 211002892</t>
  </si>
  <si>
    <t>13 211002893</t>
  </si>
  <si>
    <t>13 211003443</t>
  </si>
  <si>
    <t>13 211003447</t>
  </si>
  <si>
    <t>13 211003452</t>
  </si>
  <si>
    <t>13 211003453</t>
  </si>
  <si>
    <t>13 211003493</t>
  </si>
  <si>
    <t>TipoIden</t>
  </si>
  <si>
    <t>NIT</t>
  </si>
  <si>
    <t>CodigoContable</t>
  </si>
  <si>
    <t>ModificacionesAlCredito</t>
  </si>
  <si>
    <t>NroCredito</t>
  </si>
  <si>
    <t>FechaDesembolsoInicial</t>
  </si>
  <si>
    <t>FechaVencimiento</t>
  </si>
  <si>
    <t>Morosidad</t>
  </si>
  <si>
    <t>TipoCuota</t>
  </si>
  <si>
    <t>AlturaCuota</t>
  </si>
  <si>
    <t>Amortizacion</t>
  </si>
  <si>
    <t>Modalidad</t>
  </si>
  <si>
    <t>TasaIntereNominal</t>
  </si>
  <si>
    <t>TasaInteresEfectiva</t>
  </si>
  <si>
    <t>ValorPrestamo</t>
  </si>
  <si>
    <t>ValorCuotaFija</t>
  </si>
  <si>
    <t>SaldoCapital</t>
  </si>
  <si>
    <t>SaldoIntereses</t>
  </si>
  <si>
    <t>OtrosSaldos</t>
  </si>
  <si>
    <t>Garantia</t>
  </si>
  <si>
    <t>FechaAvaluo</t>
  </si>
  <si>
    <t>Provision</t>
  </si>
  <si>
    <t>ProvisionInteres</t>
  </si>
  <si>
    <t>Contingencia</t>
  </si>
  <si>
    <t>ValosCuotasExtra</t>
  </si>
  <si>
    <t>MesesCuotaExtra</t>
  </si>
  <si>
    <t>fechaultimopago</t>
  </si>
  <si>
    <t>clasegarantia</t>
  </si>
  <si>
    <t>destinocredito</t>
  </si>
  <si>
    <t>CodOficina</t>
  </si>
  <si>
    <t>AmortiCapital</t>
  </si>
  <si>
    <t>ValorMora</t>
  </si>
  <si>
    <t>TipoVivienda</t>
  </si>
  <si>
    <t>VIS</t>
  </si>
  <si>
    <t>RangoTipo</t>
  </si>
  <si>
    <t>EntidadRedescuento</t>
  </si>
  <si>
    <t>MargenRedescuento</t>
  </si>
  <si>
    <t>Subsidio</t>
  </si>
  <si>
    <t>Desembolso</t>
  </si>
  <si>
    <t>Moneda</t>
  </si>
  <si>
    <t>FechaReestructuracion</t>
  </si>
  <si>
    <t>CategoriaReestr</t>
  </si>
  <si>
    <t>AportesSociales</t>
  </si>
  <si>
    <t>LineaCredEntidad</t>
  </si>
  <si>
    <t>NumModificaciones</t>
  </si>
  <si>
    <t>Estadocredito</t>
  </si>
  <si>
    <t>NITPatronal</t>
  </si>
  <si>
    <t>NombrePatronal</t>
  </si>
  <si>
    <t>MODCREDCE1120</t>
  </si>
  <si>
    <t>TIPOMODCE1120</t>
  </si>
  <si>
    <t>FECHAMODCE1120</t>
  </si>
  <si>
    <t>CALIFANTEMODCE1120</t>
  </si>
  <si>
    <t>PERIOGRACIA</t>
  </si>
  <si>
    <t>TARJCREDCUPROT</t>
  </si>
  <si>
    <t>ENTOTORGARANT</t>
  </si>
  <si>
    <t>MODCREDCE1720</t>
  </si>
  <si>
    <t>CARTERA NETA</t>
  </si>
  <si>
    <t>Etiquetas de fila</t>
  </si>
  <si>
    <t>Suma de CARTERA NETA</t>
  </si>
  <si>
    <t>Ahorro permanente</t>
  </si>
  <si>
    <t>Etiquetas de columna</t>
  </si>
  <si>
    <t>ADM</t>
  </si>
  <si>
    <t>NO ADM</t>
  </si>
  <si>
    <t>ID</t>
  </si>
  <si>
    <t>MAX</t>
  </si>
  <si>
    <t>Suficiencia de Margen  (Sin det, deprec, otros g)</t>
  </si>
  <si>
    <t>Margen sin 511095 ni 523095 ni recuperaciones</t>
  </si>
  <si>
    <t xml:space="preserve">Crecim. Cartera </t>
  </si>
  <si>
    <t xml:space="preserve">Crecim. captaciones y aportes </t>
  </si>
  <si>
    <t>Fondos Nivel 1 sin Cavipetrol</t>
  </si>
  <si>
    <t>Evaluacion Total</t>
  </si>
  <si>
    <t>PERFIL DE RIESGO</t>
  </si>
  <si>
    <t>Meses</t>
  </si>
  <si>
    <t>Año 22</t>
  </si>
  <si>
    <t>5600000/1400000/2800000/</t>
  </si>
  <si>
    <t>1050000/1050000/</t>
  </si>
  <si>
    <t>900000/1800000/</t>
  </si>
  <si>
    <t>4329000/2000000/1000000/</t>
  </si>
  <si>
    <t>1250000/2500000/</t>
  </si>
  <si>
    <t>1150000/</t>
  </si>
  <si>
    <t>900000/1600000/</t>
  </si>
  <si>
    <t>4143000/1000000/2000000/</t>
  </si>
  <si>
    <t>1700000/3000000/</t>
  </si>
  <si>
    <t>1345000/</t>
  </si>
  <si>
    <t>1600000/3200000/</t>
  </si>
  <si>
    <t>5684000/1400000/</t>
  </si>
  <si>
    <t>05/07/</t>
  </si>
  <si>
    <t>800000/</t>
  </si>
  <si>
    <t>1250000/1250000/</t>
  </si>
  <si>
    <t>1600000/3600000/</t>
  </si>
  <si>
    <t>4600000/1150000/2300000/</t>
  </si>
  <si>
    <t>650000/1300000/</t>
  </si>
  <si>
    <t>670000/1340000/</t>
  </si>
  <si>
    <t>1200000/1200000/</t>
  </si>
  <si>
    <t>875000/875000/</t>
  </si>
  <si>
    <t>1700000/1700000/</t>
  </si>
  <si>
    <t>5998000/1500000/3000000/</t>
  </si>
  <si>
    <t>800000/1000000/</t>
  </si>
  <si>
    <t>5000000/2000000/2000000/</t>
  </si>
  <si>
    <t>1350000/2700000/</t>
  </si>
  <si>
    <t>3500000/4000000/4000000/</t>
  </si>
  <si>
    <t>4551000/2500000/2500000/</t>
  </si>
  <si>
    <t>7000000/500000/500000/</t>
  </si>
  <si>
    <t>5000000/4700000/4700000/</t>
  </si>
  <si>
    <t>4000000/3000000/3000000/</t>
  </si>
  <si>
    <t>4900000/4900000/</t>
  </si>
  <si>
    <t>4329000/1000000/1000000/</t>
  </si>
  <si>
    <t>5000000/1500000/1500000/</t>
  </si>
  <si>
    <t>5000000/5000000/</t>
  </si>
  <si>
    <t>4500000/4500000/</t>
  </si>
  <si>
    <t>3000000/1300000/3000000/1300000/</t>
  </si>
  <si>
    <t>06/07/12/12/</t>
  </si>
  <si>
    <t>2000000/3000000/3000000/</t>
  </si>
  <si>
    <t>1500000/1600000/</t>
  </si>
  <si>
    <t>1500000/2000000/</t>
  </si>
  <si>
    <t>5400000/5400000/</t>
  </si>
  <si>
    <t xml:space="preserve">FONDO DE EMPLEADOS DE LA DIRECCION DE IMPUESTOS Y </t>
  </si>
  <si>
    <t>3330000/3330000/</t>
  </si>
  <si>
    <t>6000000/6000000/6000000/</t>
  </si>
  <si>
    <t>4700000/1500000/4700000/1500000/</t>
  </si>
  <si>
    <t>13 221000136</t>
  </si>
  <si>
    <t>13 221000556</t>
  </si>
  <si>
    <t>13 221000687</t>
  </si>
  <si>
    <t>13 221000702</t>
  </si>
  <si>
    <t>13 221000791</t>
  </si>
  <si>
    <t>2600000/2600000/</t>
  </si>
  <si>
    <t>13 221000596</t>
  </si>
  <si>
    <t>2800000/2800000/</t>
  </si>
  <si>
    <t>13 221001232</t>
  </si>
  <si>
    <t>3500000/3500000/5000000/</t>
  </si>
  <si>
    <t>06/12/03/</t>
  </si>
  <si>
    <t>13 221001113</t>
  </si>
  <si>
    <t>5325000/</t>
  </si>
  <si>
    <t>5684000/1400000/2800000/</t>
  </si>
  <si>
    <t>1400000/2800000/</t>
  </si>
  <si>
    <t>1000000/1165254/</t>
  </si>
  <si>
    <t>4330000/1080000/2160000/</t>
  </si>
  <si>
    <t>1530000/1530000/</t>
  </si>
  <si>
    <t>1000000/1300000/</t>
  </si>
  <si>
    <t>4500000/2500000/2500000/</t>
  </si>
  <si>
    <t>13 221001053</t>
  </si>
  <si>
    <t>500000/700000/</t>
  </si>
  <si>
    <t>3000000/3250000/</t>
  </si>
  <si>
    <t>700000/2000000/</t>
  </si>
  <si>
    <t>200000/200000/</t>
  </si>
  <si>
    <t>4143000/1000000/</t>
  </si>
  <si>
    <t>500000/1000000/</t>
  </si>
  <si>
    <t>200000/400000/</t>
  </si>
  <si>
    <t>1200000/2400000/</t>
  </si>
  <si>
    <t>900000/</t>
  </si>
  <si>
    <t>1400000/2000000/</t>
  </si>
  <si>
    <t>850000/850000/</t>
  </si>
  <si>
    <t>OTRO  ,</t>
  </si>
  <si>
    <t>1875000/1875000/</t>
  </si>
  <si>
    <t>400000/400000/</t>
  </si>
  <si>
    <t>1300000/1300000/</t>
  </si>
  <si>
    <t>2275000/2275000/</t>
  </si>
  <si>
    <t>1000000/1750000/</t>
  </si>
  <si>
    <t>1060000/1060000/</t>
  </si>
  <si>
    <t>2500000/</t>
  </si>
  <si>
    <t>550000/550000/</t>
  </si>
  <si>
    <t>2600000/1500000/1500000/</t>
  </si>
  <si>
    <t>2200000/</t>
  </si>
  <si>
    <t>650000/</t>
  </si>
  <si>
    <t>1000000/3000000/</t>
  </si>
  <si>
    <t>2900000/2900000/</t>
  </si>
  <si>
    <t>2300000/2500000/</t>
  </si>
  <si>
    <t>1400000/1400000/</t>
  </si>
  <si>
    <t>700000/1200000/</t>
  </si>
  <si>
    <t>1300000/1500000/</t>
  </si>
  <si>
    <t>2850000/2850000/</t>
  </si>
  <si>
    <t>3600000/</t>
  </si>
  <si>
    <t>1036000/1036000/</t>
  </si>
  <si>
    <t>1125000/1125000/</t>
  </si>
  <si>
    <t>900000/1000000/</t>
  </si>
  <si>
    <t>500000/1300000/</t>
  </si>
  <si>
    <t>600000/600000/</t>
  </si>
  <si>
    <t>1000000/1700000/</t>
  </si>
  <si>
    <t>2450000/2450000/</t>
  </si>
  <si>
    <t>1000000/1200000/</t>
  </si>
  <si>
    <t>13 221000161</t>
  </si>
  <si>
    <t>13 221000153</t>
  </si>
  <si>
    <t>13 221000154</t>
  </si>
  <si>
    <t>4000000/2500000/2500000/</t>
  </si>
  <si>
    <t>13 221000139</t>
  </si>
  <si>
    <t>13 221000165</t>
  </si>
  <si>
    <t>13 221000166</t>
  </si>
  <si>
    <t>13 221000155</t>
  </si>
  <si>
    <t>13 221000127</t>
  </si>
  <si>
    <t>13 221000539</t>
  </si>
  <si>
    <t>13 221000540</t>
  </si>
  <si>
    <t>13 221000503</t>
  </si>
  <si>
    <t>13 221000523</t>
  </si>
  <si>
    <t>13 221000808</t>
  </si>
  <si>
    <t>13 221000594</t>
  </si>
  <si>
    <t>13 221000609</t>
  </si>
  <si>
    <t>13 221000620</t>
  </si>
  <si>
    <t>13 221000640</t>
  </si>
  <si>
    <t>13 221000676</t>
  </si>
  <si>
    <t>2500000/3000000/</t>
  </si>
  <si>
    <t>13 221000684</t>
  </si>
  <si>
    <t>13 221000634</t>
  </si>
  <si>
    <t>13 221000641</t>
  </si>
  <si>
    <t>13 221000717</t>
  </si>
  <si>
    <t>1700000/2500000/</t>
  </si>
  <si>
    <t>13 221000844</t>
  </si>
  <si>
    <t>13 221000847</t>
  </si>
  <si>
    <t>700000/1000000/</t>
  </si>
  <si>
    <t>13 221000003</t>
  </si>
  <si>
    <t>13 221000008</t>
  </si>
  <si>
    <t>13 221000812</t>
  </si>
  <si>
    <t>13 221000827</t>
  </si>
  <si>
    <t>13 221000624</t>
  </si>
  <si>
    <t>13 221000898</t>
  </si>
  <si>
    <t>13 221000104</t>
  </si>
  <si>
    <t>13 221000014</t>
  </si>
  <si>
    <t>13 221000896</t>
  </si>
  <si>
    <t>13 211003836</t>
  </si>
  <si>
    <t>13 221000001</t>
  </si>
  <si>
    <t>13 211003958</t>
  </si>
  <si>
    <t>13 221000897</t>
  </si>
  <si>
    <t>13 221000944</t>
  </si>
  <si>
    <t>13 221000078</t>
  </si>
  <si>
    <t>13 221000793</t>
  </si>
  <si>
    <t>4600000/2000000/2000000/</t>
  </si>
  <si>
    <t>13 221000848</t>
  </si>
  <si>
    <t>13 221000877</t>
  </si>
  <si>
    <t>13 221000528</t>
  </si>
  <si>
    <t>13 221000151</t>
  </si>
  <si>
    <t>13 221000930</t>
  </si>
  <si>
    <t>13 221000123</t>
  </si>
  <si>
    <t>13 221000124</t>
  </si>
  <si>
    <t>13 221000125</t>
  </si>
  <si>
    <t>13 221000134</t>
  </si>
  <si>
    <t>13 221000010</t>
  </si>
  <si>
    <t>13 221000013</t>
  </si>
  <si>
    <t>13 221000015</t>
  </si>
  <si>
    <t>13 221000019</t>
  </si>
  <si>
    <t>13 221000021</t>
  </si>
  <si>
    <t>13 221000595</t>
  </si>
  <si>
    <t>13 221000675</t>
  </si>
  <si>
    <t>13 221000707</t>
  </si>
  <si>
    <t>13 221000130</t>
  </si>
  <si>
    <t>13 221001191</t>
  </si>
  <si>
    <t>13 221001359</t>
  </si>
  <si>
    <t>13 221001028</t>
  </si>
  <si>
    <t>13 221001119</t>
  </si>
  <si>
    <t>13 221001374</t>
  </si>
  <si>
    <t>13 221001026</t>
  </si>
  <si>
    <t>13 221001029</t>
  </si>
  <si>
    <t>13 221001176</t>
  </si>
  <si>
    <t>13 221001011</t>
  </si>
  <si>
    <t>13 221001074</t>
  </si>
  <si>
    <t>13 221001036</t>
  </si>
  <si>
    <t>10 221000497</t>
  </si>
  <si>
    <t>13 221001358</t>
  </si>
  <si>
    <t>13 221001160</t>
  </si>
  <si>
    <t>13 221001338</t>
  </si>
  <si>
    <t>13 221001378</t>
  </si>
  <si>
    <t>13 221001187</t>
  </si>
  <si>
    <t>13 221001025</t>
  </si>
  <si>
    <t>13 221001224</t>
  </si>
  <si>
    <t>13 221001271</t>
  </si>
  <si>
    <t>13 221001030</t>
  </si>
  <si>
    <t>13 221001394</t>
  </si>
  <si>
    <t>13 221001015</t>
  </si>
  <si>
    <t>13 221001246</t>
  </si>
  <si>
    <t>13 221001112</t>
  </si>
  <si>
    <t>13 221001267</t>
  </si>
  <si>
    <t>13 221001060</t>
  </si>
  <si>
    <t>13 221001179</t>
  </si>
  <si>
    <t>13 221001076</t>
  </si>
  <si>
    <t>13 221001118</t>
  </si>
  <si>
    <t>10 221000516</t>
  </si>
  <si>
    <t>13 221001135</t>
  </si>
  <si>
    <t>13 221001421</t>
  </si>
  <si>
    <t>1200000/2000000/</t>
  </si>
  <si>
    <t>13 221001428</t>
  </si>
  <si>
    <t>10 221000558</t>
  </si>
  <si>
    <t>13 221000608</t>
  </si>
  <si>
    <t>13 221000821</t>
  </si>
  <si>
    <t>750000/750000/</t>
  </si>
  <si>
    <t>13 221000824</t>
  </si>
  <si>
    <t>13 221000825</t>
  </si>
  <si>
    <t>13 221001360</t>
  </si>
  <si>
    <t>13 221001417</t>
  </si>
  <si>
    <t>13 221001415</t>
  </si>
  <si>
    <t>13 221001286</t>
  </si>
  <si>
    <t>13 221001427</t>
  </si>
  <si>
    <t>13 221001186</t>
  </si>
  <si>
    <t>13 221001052</t>
  </si>
  <si>
    <t>13 221001056</t>
  </si>
  <si>
    <t>13 221001057</t>
  </si>
  <si>
    <t>13 221001145</t>
  </si>
  <si>
    <t>13 221001114</t>
  </si>
  <si>
    <t>600000/700000/</t>
  </si>
  <si>
    <t>1000000/482558/</t>
  </si>
  <si>
    <t>1500000/3000000/</t>
  </si>
  <si>
    <t>1300000/2000000/</t>
  </si>
  <si>
    <t>10 191002584</t>
  </si>
  <si>
    <t>10 191002610</t>
  </si>
  <si>
    <t>800000/1200000/</t>
  </si>
  <si>
    <t>675000/675000/</t>
  </si>
  <si>
    <t>1600000/1600000/</t>
  </si>
  <si>
    <t>3750000/</t>
  </si>
  <si>
    <t>800000/1600000/</t>
  </si>
  <si>
    <t>1000000/1800000/</t>
  </si>
  <si>
    <t>10 221000045</t>
  </si>
  <si>
    <t>10 221000046</t>
  </si>
  <si>
    <t>10 221000049</t>
  </si>
  <si>
    <t>10 221000050</t>
  </si>
  <si>
    <t>10 221000053</t>
  </si>
  <si>
    <t>10 221000054</t>
  </si>
  <si>
    <t>10 221000055</t>
  </si>
  <si>
    <t>10 221000056</t>
  </si>
  <si>
    <t>10 221000057</t>
  </si>
  <si>
    <t>10 221000058</t>
  </si>
  <si>
    <t>10 221000059</t>
  </si>
  <si>
    <t>10 221000060</t>
  </si>
  <si>
    <t>10 221000061</t>
  </si>
  <si>
    <t>13 221000498</t>
  </si>
  <si>
    <t>10 221000063</t>
  </si>
  <si>
    <t>10 221000064</t>
  </si>
  <si>
    <t>10 221000067</t>
  </si>
  <si>
    <t>10 221000069</t>
  </si>
  <si>
    <t>10 221000070</t>
  </si>
  <si>
    <t>10 221000071</t>
  </si>
  <si>
    <t>10 221000072</t>
  </si>
  <si>
    <t>10 221000076</t>
  </si>
  <si>
    <t>10 221000077</t>
  </si>
  <si>
    <t>13 221000148</t>
  </si>
  <si>
    <t>10 221000246</t>
  </si>
  <si>
    <t>13 221000128</t>
  </si>
  <si>
    <t>13 221000129</t>
  </si>
  <si>
    <t>13 221000131</t>
  </si>
  <si>
    <t>13 221000132</t>
  </si>
  <si>
    <t>13 221000141</t>
  </si>
  <si>
    <t>13 221000142</t>
  </si>
  <si>
    <t>13 221000163</t>
  </si>
  <si>
    <t>13 221000164</t>
  </si>
  <si>
    <t>10 221000015</t>
  </si>
  <si>
    <t>10 221000017</t>
  </si>
  <si>
    <t>10 221000018</t>
  </si>
  <si>
    <t>10 221000019</t>
  </si>
  <si>
    <t>10 221000022</t>
  </si>
  <si>
    <t>13 221000022</t>
  </si>
  <si>
    <t>13 221000023</t>
  </si>
  <si>
    <t>13 221000026</t>
  </si>
  <si>
    <t>10 221000024</t>
  </si>
  <si>
    <t>10 221000025</t>
  </si>
  <si>
    <t>10 221000026</t>
  </si>
  <si>
    <t>10 221000027</t>
  </si>
  <si>
    <t>10 221000028</t>
  </si>
  <si>
    <t>10 221000029</t>
  </si>
  <si>
    <t>10 221000030</t>
  </si>
  <si>
    <t>10 221000031</t>
  </si>
  <si>
    <t>10 221000032</t>
  </si>
  <si>
    <t>10 221000035</t>
  </si>
  <si>
    <t>10 221000036</t>
  </si>
  <si>
    <t>10 221000037</t>
  </si>
  <si>
    <t>10 221000038</t>
  </si>
  <si>
    <t>10 221000039</t>
  </si>
  <si>
    <t>10 221000040</t>
  </si>
  <si>
    <t>10 221000041</t>
  </si>
  <si>
    <t>10 221000042</t>
  </si>
  <si>
    <t>13 221000156</t>
  </si>
  <si>
    <t>13 221000159</t>
  </si>
  <si>
    <t>10 221000091</t>
  </si>
  <si>
    <t>10 221000092</t>
  </si>
  <si>
    <t>10 221000093</t>
  </si>
  <si>
    <t>10 221000094</t>
  </si>
  <si>
    <t>10 221000095</t>
  </si>
  <si>
    <t>10 221000096</t>
  </si>
  <si>
    <t>10 221000097</t>
  </si>
  <si>
    <t>10 221000098</t>
  </si>
  <si>
    <t>13 221000525</t>
  </si>
  <si>
    <t>13 221000002</t>
  </si>
  <si>
    <t>13 221000006</t>
  </si>
  <si>
    <t>13 221000009</t>
  </si>
  <si>
    <t>10 221000014</t>
  </si>
  <si>
    <t>13 221000497</t>
  </si>
  <si>
    <t>10 221000109</t>
  </si>
  <si>
    <t>10 221000110</t>
  </si>
  <si>
    <t>13 221000513</t>
  </si>
  <si>
    <t>13 221000514</t>
  </si>
  <si>
    <t>13 221000516</t>
  </si>
  <si>
    <t>13 221000519</t>
  </si>
  <si>
    <t>13 221000520</t>
  </si>
  <si>
    <t>10 221000189</t>
  </si>
  <si>
    <t>10 221000190</t>
  </si>
  <si>
    <t>10 221000191</t>
  </si>
  <si>
    <t>10 221000192</t>
  </si>
  <si>
    <t>13 221000699</t>
  </si>
  <si>
    <t>10 221000001</t>
  </si>
  <si>
    <t>13 221000703</t>
  </si>
  <si>
    <t>13 221000718</t>
  </si>
  <si>
    <t>10 221000196</t>
  </si>
  <si>
    <t>10 221000197</t>
  </si>
  <si>
    <t>10 221000198</t>
  </si>
  <si>
    <t>10 221000199</t>
  </si>
  <si>
    <t>10 221000200</t>
  </si>
  <si>
    <t>10 221000201</t>
  </si>
  <si>
    <t>10 221000002</t>
  </si>
  <si>
    <t>10 221000204</t>
  </si>
  <si>
    <t>10 221000205</t>
  </si>
  <si>
    <t>13 221000742</t>
  </si>
  <si>
    <t>10 221000206</t>
  </si>
  <si>
    <t>10 221000207</t>
  </si>
  <si>
    <t>10 221000208</t>
  </si>
  <si>
    <t>10 221000113</t>
  </si>
  <si>
    <t>13 221000559</t>
  </si>
  <si>
    <t>13 221000563</t>
  </si>
  <si>
    <t>10 221000134</t>
  </si>
  <si>
    <t>13 221000582</t>
  </si>
  <si>
    <t>13 221000613</t>
  </si>
  <si>
    <t>13 221000616</t>
  </si>
  <si>
    <t>10 221000248</t>
  </si>
  <si>
    <t>10 221000268</t>
  </si>
  <si>
    <t>10 221000142</t>
  </si>
  <si>
    <t>10 221000143</t>
  </si>
  <si>
    <t>13 221000622</t>
  </si>
  <si>
    <t>10 221000144</t>
  </si>
  <si>
    <t>10 221000145</t>
  </si>
  <si>
    <t>10 221000146</t>
  </si>
  <si>
    <t>10 221000148</t>
  </si>
  <si>
    <t>10 221000149</t>
  </si>
  <si>
    <t>13 221000639</t>
  </si>
  <si>
    <t>10 221000150</t>
  </si>
  <si>
    <t>10 221000152</t>
  </si>
  <si>
    <t>10 221000153</t>
  </si>
  <si>
    <t>10 221000154</t>
  </si>
  <si>
    <t>10 221000155</t>
  </si>
  <si>
    <t>10 221000156</t>
  </si>
  <si>
    <t>10 221000157</t>
  </si>
  <si>
    <t>10 221000158</t>
  </si>
  <si>
    <t>10 221000159</t>
  </si>
  <si>
    <t>10 221000160</t>
  </si>
  <si>
    <t>10 221000161</t>
  </si>
  <si>
    <t>10 221000162</t>
  </si>
  <si>
    <t>10 221000163</t>
  </si>
  <si>
    <t>10 221000164</t>
  </si>
  <si>
    <t>10 221000180</t>
  </si>
  <si>
    <t>10 221000181</t>
  </si>
  <si>
    <t>10 221000182</t>
  </si>
  <si>
    <t>10 221000183</t>
  </si>
  <si>
    <t>10 221000184</t>
  </si>
  <si>
    <t>10 221000185</t>
  </si>
  <si>
    <t>13 221000683</t>
  </si>
  <si>
    <t>13 221000690</t>
  </si>
  <si>
    <t>10 221000186</t>
  </si>
  <si>
    <t>10 221000187</t>
  </si>
  <si>
    <t>10 221000188</t>
  </si>
  <si>
    <t>10 221000078</t>
  </si>
  <si>
    <t>10 221000079</t>
  </si>
  <si>
    <t>10 221000080</t>
  </si>
  <si>
    <t>13 221000701</t>
  </si>
  <si>
    <t>13 211003953</t>
  </si>
  <si>
    <t>10 221000081</t>
  </si>
  <si>
    <t>10 221000082</t>
  </si>
  <si>
    <t>10 221000083</t>
  </si>
  <si>
    <t>10 221000084</t>
  </si>
  <si>
    <t>10 221000085</t>
  </si>
  <si>
    <t>10 221000086</t>
  </si>
  <si>
    <t>10 221000087</t>
  </si>
  <si>
    <t>10 221000088</t>
  </si>
  <si>
    <t>10 221000089</t>
  </si>
  <si>
    <t>10 221000090</t>
  </si>
  <si>
    <t>13 221000741</t>
  </si>
  <si>
    <t>13 221000517</t>
  </si>
  <si>
    <t>13 221000840</t>
  </si>
  <si>
    <t>13 221000842</t>
  </si>
  <si>
    <t>13 221000845</t>
  </si>
  <si>
    <t>13 221000846</t>
  </si>
  <si>
    <t>10 221000264</t>
  </si>
  <si>
    <t>10 221000265</t>
  </si>
  <si>
    <t>10 221000267</t>
  </si>
  <si>
    <t>10 221000270</t>
  </si>
  <si>
    <t>10 221000271</t>
  </si>
  <si>
    <t>10 221000272</t>
  </si>
  <si>
    <t>10 221000273</t>
  </si>
  <si>
    <t>10 221000274</t>
  </si>
  <si>
    <t>13 221000027</t>
  </si>
  <si>
    <t>13 221000029</t>
  </si>
  <si>
    <t>10 221000209</t>
  </si>
  <si>
    <t>10 221000210</t>
  </si>
  <si>
    <t>10 221000211</t>
  </si>
  <si>
    <t>10 221000212</t>
  </si>
  <si>
    <t>10 221000213</t>
  </si>
  <si>
    <t>10 221000215</t>
  </si>
  <si>
    <t>10 221000216</t>
  </si>
  <si>
    <t>10 221000217</t>
  </si>
  <si>
    <t>10 221000218</t>
  </si>
  <si>
    <t>10 221000219</t>
  </si>
  <si>
    <t>10 221000003</t>
  </si>
  <si>
    <t>3920000/3920000/</t>
  </si>
  <si>
    <t>10 221000220</t>
  </si>
  <si>
    <t>10 221000221</t>
  </si>
  <si>
    <t>10 221000222</t>
  </si>
  <si>
    <t>10 221000223</t>
  </si>
  <si>
    <t>10 221000224</t>
  </si>
  <si>
    <t>10 221000225</t>
  </si>
  <si>
    <t>10 221000226</t>
  </si>
  <si>
    <t>13 221000771</t>
  </si>
  <si>
    <t>13 221000775</t>
  </si>
  <si>
    <t>10 221000227</t>
  </si>
  <si>
    <t>10 221000228</t>
  </si>
  <si>
    <t>10 221000229</t>
  </si>
  <si>
    <t>10 221000230</t>
  </si>
  <si>
    <t>10 221000231</t>
  </si>
  <si>
    <t>10 221000232</t>
  </si>
  <si>
    <t>10 221000233</t>
  </si>
  <si>
    <t>10 221000234</t>
  </si>
  <si>
    <t>10 221000004</t>
  </si>
  <si>
    <t>10 221000007</t>
  </si>
  <si>
    <t>13 221000813</t>
  </si>
  <si>
    <t>10 221000249</t>
  </si>
  <si>
    <t>10 221000250</t>
  </si>
  <si>
    <t>10 221000251</t>
  </si>
  <si>
    <t>10 221000252</t>
  </si>
  <si>
    <t>10 221000253</t>
  </si>
  <si>
    <t>10 221000254</t>
  </si>
  <si>
    <t>10 221000255</t>
  </si>
  <si>
    <t>10 221000256</t>
  </si>
  <si>
    <t>10 221000257</t>
  </si>
  <si>
    <t>10 221000258</t>
  </si>
  <si>
    <t>10 221000259</t>
  </si>
  <si>
    <t>10 221000260</t>
  </si>
  <si>
    <t>10 221000261</t>
  </si>
  <si>
    <t>10 221000262</t>
  </si>
  <si>
    <t>10 221000010</t>
  </si>
  <si>
    <t>10 221000011</t>
  </si>
  <si>
    <t>10 221000012</t>
  </si>
  <si>
    <t>10 221000013</t>
  </si>
  <si>
    <t>13 221000621</t>
  </si>
  <si>
    <t>13 221000623</t>
  </si>
  <si>
    <t>13 221000642</t>
  </si>
  <si>
    <t>10 221000167</t>
  </si>
  <si>
    <t>10 221000168</t>
  </si>
  <si>
    <t>10 221000169</t>
  </si>
  <si>
    <t>10 221000170</t>
  </si>
  <si>
    <t>10 221000171</t>
  </si>
  <si>
    <t>10 221000172</t>
  </si>
  <si>
    <t>10 221000173</t>
  </si>
  <si>
    <t>10 221000174</t>
  </si>
  <si>
    <t>10 221000175</t>
  </si>
  <si>
    <t>10 221000176</t>
  </si>
  <si>
    <t>10 221000177</t>
  </si>
  <si>
    <t>10 221000178</t>
  </si>
  <si>
    <t>10 221000179</t>
  </si>
  <si>
    <t>10 221000193</t>
  </si>
  <si>
    <t>10 221000194</t>
  </si>
  <si>
    <t>10 221000195</t>
  </si>
  <si>
    <t>10 221000289</t>
  </si>
  <si>
    <t>10 221000290</t>
  </si>
  <si>
    <t>10 221000291</t>
  </si>
  <si>
    <t>10 221000297</t>
  </si>
  <si>
    <t>10 221000298</t>
  </si>
  <si>
    <t>10 221000299</t>
  </si>
  <si>
    <t>10 221000300</t>
  </si>
  <si>
    <t>13 221000997</t>
  </si>
  <si>
    <t>13 221000998</t>
  </si>
  <si>
    <t>10 221000336</t>
  </si>
  <si>
    <t>10 221000111</t>
  </si>
  <si>
    <t>10 221000114</t>
  </si>
  <si>
    <t>10 221000115</t>
  </si>
  <si>
    <t>10 221000116</t>
  </si>
  <si>
    <t>10 221000117</t>
  </si>
  <si>
    <t>10 221000118</t>
  </si>
  <si>
    <t>13 221000603</t>
  </si>
  <si>
    <t>10 221000337</t>
  </si>
  <si>
    <t>10 221000338</t>
  </si>
  <si>
    <t>10 221000339</t>
  </si>
  <si>
    <t>10 221000340</t>
  </si>
  <si>
    <t>13 221000113</t>
  </si>
  <si>
    <t>13 221000118</t>
  </si>
  <si>
    <t>13 221000119</t>
  </si>
  <si>
    <t>13 221000120</t>
  </si>
  <si>
    <t>10 221000292</t>
  </si>
  <si>
    <t>10 221000293</t>
  </si>
  <si>
    <t>10 221000294</t>
  </si>
  <si>
    <t>10 221000295</t>
  </si>
  <si>
    <t>13 221000024</t>
  </si>
  <si>
    <t>13 221000931</t>
  </si>
  <si>
    <t>13 221000937</t>
  </si>
  <si>
    <t>13 221000947</t>
  </si>
  <si>
    <t>10 221000322</t>
  </si>
  <si>
    <t>10 221000323</t>
  </si>
  <si>
    <t>10 221000324</t>
  </si>
  <si>
    <t>13 221000077</t>
  </si>
  <si>
    <t>13 221000091</t>
  </si>
  <si>
    <t>13 221000908</t>
  </si>
  <si>
    <t>13 221000959</t>
  </si>
  <si>
    <t>10 221000308</t>
  </si>
  <si>
    <t>10 221000309</t>
  </si>
  <si>
    <t>10 221000310</t>
  </si>
  <si>
    <t>10 221000311</t>
  </si>
  <si>
    <t>10 221000312</t>
  </si>
  <si>
    <t>10 221000313</t>
  </si>
  <si>
    <t>10 221000314</t>
  </si>
  <si>
    <t>10 221000315</t>
  </si>
  <si>
    <t>10 221000316</t>
  </si>
  <si>
    <t>10 221000317</t>
  </si>
  <si>
    <t>10 221000318</t>
  </si>
  <si>
    <t>10 221000321</t>
  </si>
  <si>
    <t>10 221000332</t>
  </si>
  <si>
    <t>10 221000333</t>
  </si>
  <si>
    <t>10 221000334</t>
  </si>
  <si>
    <t>10 221000335</t>
  </si>
  <si>
    <t>10 221000269</t>
  </si>
  <si>
    <t>10 221000275</t>
  </si>
  <si>
    <t>10 221000276</t>
  </si>
  <si>
    <t>10 221000277</t>
  </si>
  <si>
    <t>10 221000278</t>
  </si>
  <si>
    <t>10 221000279</t>
  </si>
  <si>
    <t>10 221000280</t>
  </si>
  <si>
    <t>10 221000281</t>
  </si>
  <si>
    <t>10 221000282</t>
  </si>
  <si>
    <t>10 221000283</t>
  </si>
  <si>
    <t>10 221000284</t>
  </si>
  <si>
    <t>10 221000285</t>
  </si>
  <si>
    <t>10 221000286</t>
  </si>
  <si>
    <t>10 221000287</t>
  </si>
  <si>
    <t>10 221000288</t>
  </si>
  <si>
    <t>10 221000138</t>
  </si>
  <si>
    <t>10 221000139</t>
  </si>
  <si>
    <t>10 221000140</t>
  </si>
  <si>
    <t>10 221000141</t>
  </si>
  <si>
    <t>13 221000744</t>
  </si>
  <si>
    <t>13 221000768</t>
  </si>
  <si>
    <t>10 221000104</t>
  </si>
  <si>
    <t>10 221000105</t>
  </si>
  <si>
    <t>10 221000112</t>
  </si>
  <si>
    <t>10 221000119</t>
  </si>
  <si>
    <t>10 221000120</t>
  </si>
  <si>
    <t>10 221000121</t>
  </si>
  <si>
    <t>10 221000122</t>
  </si>
  <si>
    <t>10 221000123</t>
  </si>
  <si>
    <t>10 221000124</t>
  </si>
  <si>
    <t>10 221000125</t>
  </si>
  <si>
    <t>10 221000126</t>
  </si>
  <si>
    <t>10 221000128</t>
  </si>
  <si>
    <t>10 221000129</t>
  </si>
  <si>
    <t>10 221000130</t>
  </si>
  <si>
    <t>10 221000131</t>
  </si>
  <si>
    <t>10 221000132</t>
  </si>
  <si>
    <t>13 221000789</t>
  </si>
  <si>
    <t>10 221000237</t>
  </si>
  <si>
    <t>10 221000238</t>
  </si>
  <si>
    <t>13 221000121</t>
  </si>
  <si>
    <t>10 221000135</t>
  </si>
  <si>
    <t>10 221000136</t>
  </si>
  <si>
    <t>10 221000137</t>
  </si>
  <si>
    <t>10 221000301</t>
  </si>
  <si>
    <t>10 221000302</t>
  </si>
  <si>
    <t>10 221000303</t>
  </si>
  <si>
    <t>10 221000304</t>
  </si>
  <si>
    <t>10 221000305</t>
  </si>
  <si>
    <t>10 221000306</t>
  </si>
  <si>
    <t>10 221000307</t>
  </si>
  <si>
    <t>10 221000319</t>
  </si>
  <si>
    <t>10 221000320</t>
  </si>
  <si>
    <t>13 221000529</t>
  </si>
  <si>
    <t>13 221000531</t>
  </si>
  <si>
    <t>13 221000533</t>
  </si>
  <si>
    <t>13 221000541</t>
  </si>
  <si>
    <t>13 221000160</t>
  </si>
  <si>
    <t>13 221000162</t>
  </si>
  <si>
    <t>13 221000580</t>
  </si>
  <si>
    <t>10 221000165</t>
  </si>
  <si>
    <t>10 221000166</t>
  </si>
  <si>
    <t>10 221000325</t>
  </si>
  <si>
    <t>10 221000326</t>
  </si>
  <si>
    <t>10 221000327</t>
  </si>
  <si>
    <t>10 221000328</t>
  </si>
  <si>
    <t>10 221000329</t>
  </si>
  <si>
    <t>10 221000330</t>
  </si>
  <si>
    <t>10 221000331</t>
  </si>
  <si>
    <t>10 221000341</t>
  </si>
  <si>
    <t>10 221000342</t>
  </si>
  <si>
    <t>10 221000343</t>
  </si>
  <si>
    <t>10 221000344</t>
  </si>
  <si>
    <t>10 221000345</t>
  </si>
  <si>
    <t>13 221000610</t>
  </si>
  <si>
    <t>13 221000626</t>
  </si>
  <si>
    <t>13 221000012</t>
  </si>
  <si>
    <t>13 221000144</t>
  </si>
  <si>
    <t>13 221000145</t>
  </si>
  <si>
    <t>10 221000102</t>
  </si>
  <si>
    <t>13 221000685</t>
  </si>
  <si>
    <t>13 221000705</t>
  </si>
  <si>
    <t>13 221000031</t>
  </si>
  <si>
    <t>13 221000042</t>
  </si>
  <si>
    <t>13 221000133</t>
  </si>
  <si>
    <t>10 221000103</t>
  </si>
  <si>
    <t>13 221001355</t>
  </si>
  <si>
    <t>13 221001389</t>
  </si>
  <si>
    <t>13 221001361</t>
  </si>
  <si>
    <t>13 221001383</t>
  </si>
  <si>
    <t>13 221001384</t>
  </si>
  <si>
    <t>13 221001284</t>
  </si>
  <si>
    <t>13 221001223</t>
  </si>
  <si>
    <t>10 221000396</t>
  </si>
  <si>
    <t>10 221000397</t>
  </si>
  <si>
    <t>10 221000398</t>
  </si>
  <si>
    <t>10 221000399</t>
  </si>
  <si>
    <t>10 221000400</t>
  </si>
  <si>
    <t>10 221000401</t>
  </si>
  <si>
    <t>10 221000559</t>
  </si>
  <si>
    <t>10 221000560</t>
  </si>
  <si>
    <t>10 221000561</t>
  </si>
  <si>
    <t>10 221000562</t>
  </si>
  <si>
    <t>13 221001442</t>
  </si>
  <si>
    <t>10 221000494</t>
  </si>
  <si>
    <t>10 221000495</t>
  </si>
  <si>
    <t>10 221000496</t>
  </si>
  <si>
    <t>10 221000498</t>
  </si>
  <si>
    <t>10 221000499</t>
  </si>
  <si>
    <t>13 221001335</t>
  </si>
  <si>
    <t>10 221000544</t>
  </si>
  <si>
    <t>10 221000545</t>
  </si>
  <si>
    <t>13 221001161</t>
  </si>
  <si>
    <t>13 221001228</t>
  </si>
  <si>
    <t>10 221000454</t>
  </si>
  <si>
    <t>10 221000455</t>
  </si>
  <si>
    <t>10 221000456</t>
  </si>
  <si>
    <t>10 221000457</t>
  </si>
  <si>
    <t>10 221000458</t>
  </si>
  <si>
    <t>10 221000459</t>
  </si>
  <si>
    <t>10 221000460</t>
  </si>
  <si>
    <t>10 221000461</t>
  </si>
  <si>
    <t>10 221000462</t>
  </si>
  <si>
    <t>10 221000463</t>
  </si>
  <si>
    <t>13 221001033</t>
  </si>
  <si>
    <t>13 221001414</t>
  </si>
  <si>
    <t>13 221001264</t>
  </si>
  <si>
    <t>13 221001270</t>
  </si>
  <si>
    <t>13 221001013</t>
  </si>
  <si>
    <t>13 221001283</t>
  </si>
  <si>
    <t>13 221001061</t>
  </si>
  <si>
    <t>13 221001062</t>
  </si>
  <si>
    <t>13 221001339</t>
  </si>
  <si>
    <t>13 221001031</t>
  </si>
  <si>
    <t>13 221001035</t>
  </si>
  <si>
    <t>13 221001040</t>
  </si>
  <si>
    <t>13 221001285</t>
  </si>
  <si>
    <t>13 221001287</t>
  </si>
  <si>
    <t>13 221001077</t>
  </si>
  <si>
    <t>13 221001039</t>
  </si>
  <si>
    <t>13 221001041</t>
  </si>
  <si>
    <t>13 221001037</t>
  </si>
  <si>
    <t>10 221000464</t>
  </si>
  <si>
    <t>10 221000465</t>
  </si>
  <si>
    <t>10 221000466</t>
  </si>
  <si>
    <t>10 221000467</t>
  </si>
  <si>
    <t>10 221000468</t>
  </si>
  <si>
    <t>10 221000469</t>
  </si>
  <si>
    <t>10 221000470</t>
  </si>
  <si>
    <t>10 221000471</t>
  </si>
  <si>
    <t>10 221000472</t>
  </si>
  <si>
    <t>10 221000406</t>
  </si>
  <si>
    <t>10 221000407</t>
  </si>
  <si>
    <t>10 221000408</t>
  </si>
  <si>
    <t>10 221000409</t>
  </si>
  <si>
    <t>10 221000410</t>
  </si>
  <si>
    <t>10 221000411</t>
  </si>
  <si>
    <t>10 221000412</t>
  </si>
  <si>
    <t>10 221000413</t>
  </si>
  <si>
    <t>10 221000414</t>
  </si>
  <si>
    <t>10 221000527</t>
  </si>
  <si>
    <t>10 221000528</t>
  </si>
  <si>
    <t>10 221000530</t>
  </si>
  <si>
    <t>10 221000531</t>
  </si>
  <si>
    <t>10 221000532</t>
  </si>
  <si>
    <t>10 221000546</t>
  </si>
  <si>
    <t>10 221000547</t>
  </si>
  <si>
    <t>13 221001014</t>
  </si>
  <si>
    <t>10 221000402</t>
  </si>
  <si>
    <t>10 221000403</t>
  </si>
  <si>
    <t>10 221000404</t>
  </si>
  <si>
    <t>10 221000405</t>
  </si>
  <si>
    <t>10 221000433</t>
  </si>
  <si>
    <t>10 221000434</t>
  </si>
  <si>
    <t>10 221000435</t>
  </si>
  <si>
    <t>10 221000436</t>
  </si>
  <si>
    <t>10 221000437</t>
  </si>
  <si>
    <t>10 221000438</t>
  </si>
  <si>
    <t>10 221000439</t>
  </si>
  <si>
    <t>10 221000440</t>
  </si>
  <si>
    <t>10 221000441</t>
  </si>
  <si>
    <t>10 221000442</t>
  </si>
  <si>
    <t>10 221000533</t>
  </si>
  <si>
    <t>10 221000534</t>
  </si>
  <si>
    <t>10 221000535</t>
  </si>
  <si>
    <t>10 221000536</t>
  </si>
  <si>
    <t>10 221000443</t>
  </si>
  <si>
    <t>10 221000444</t>
  </si>
  <si>
    <t>10 221000445</t>
  </si>
  <si>
    <t>10 221000448</t>
  </si>
  <si>
    <t>10 221000449</t>
  </si>
  <si>
    <t>10 221000450</t>
  </si>
  <si>
    <t>10 221000451</t>
  </si>
  <si>
    <t>10 221000517</t>
  </si>
  <si>
    <t>10 221000518</t>
  </si>
  <si>
    <t>10 221000519</t>
  </si>
  <si>
    <t>10 221000520</t>
  </si>
  <si>
    <t>10 221000521</t>
  </si>
  <si>
    <t>10 221000522</t>
  </si>
  <si>
    <t>10 221000524</t>
  </si>
  <si>
    <t>13 221001162</t>
  </si>
  <si>
    <t>10 221000415</t>
  </si>
  <si>
    <t>10 221000416</t>
  </si>
  <si>
    <t>10 221000417</t>
  </si>
  <si>
    <t>10 221000418</t>
  </si>
  <si>
    <t>10 221000511</t>
  </si>
  <si>
    <t>10 221000512</t>
  </si>
  <si>
    <t>10 221000513</t>
  </si>
  <si>
    <t>10 221000515</t>
  </si>
  <si>
    <t>13 221001340</t>
  </si>
  <si>
    <t>10 221000537</t>
  </si>
  <si>
    <t>10 221000538</t>
  </si>
  <si>
    <t>10 221000539</t>
  </si>
  <si>
    <t>10 221000540</t>
  </si>
  <si>
    <t>13 221001132</t>
  </si>
  <si>
    <t>13 221001142</t>
  </si>
  <si>
    <t>10 221000525</t>
  </si>
  <si>
    <t>10 221000526</t>
  </si>
  <si>
    <t>10 221000541</t>
  </si>
  <si>
    <t>10 221000542</t>
  </si>
  <si>
    <t>10 221000543</t>
  </si>
  <si>
    <t>10 221000548</t>
  </si>
  <si>
    <t>10 221000549</t>
  </si>
  <si>
    <t>10 221000550</t>
  </si>
  <si>
    <t>13 221001424</t>
  </si>
  <si>
    <t>13 221001426</t>
  </si>
  <si>
    <t>10 221000557</t>
  </si>
  <si>
    <t>10 221000346</t>
  </si>
  <si>
    <t>10 221000347</t>
  </si>
  <si>
    <t>10 221000348</t>
  </si>
  <si>
    <t>10 221000349</t>
  </si>
  <si>
    <t>10 221000350</t>
  </si>
  <si>
    <t>10 221000351</t>
  </si>
  <si>
    <t>10 221000352</t>
  </si>
  <si>
    <t>10 221000353</t>
  </si>
  <si>
    <t>10 221000354</t>
  </si>
  <si>
    <t>10 221000484</t>
  </si>
  <si>
    <t>10 221000485</t>
  </si>
  <si>
    <t>10 221000486</t>
  </si>
  <si>
    <t>10 221000487</t>
  </si>
  <si>
    <t>10 221000488</t>
  </si>
  <si>
    <t>10 221000489</t>
  </si>
  <si>
    <t>10 221000490</t>
  </si>
  <si>
    <t>10 221000491</t>
  </si>
  <si>
    <t>10 221000492</t>
  </si>
  <si>
    <t>10 221000493</t>
  </si>
  <si>
    <t>13 221001027</t>
  </si>
  <si>
    <t>10 221000395</t>
  </si>
  <si>
    <t>10 221000133</t>
  </si>
  <si>
    <t>10 221000235</t>
  </si>
  <si>
    <t>10 221000236</t>
  </si>
  <si>
    <t>10 221000239</t>
  </si>
  <si>
    <t>10 221000240</t>
  </si>
  <si>
    <t>10 221000241</t>
  </si>
  <si>
    <t>10 221000242</t>
  </si>
  <si>
    <t>10 221000243</t>
  </si>
  <si>
    <t>10 221000245</t>
  </si>
  <si>
    <t>13 221001079</t>
  </si>
  <si>
    <t>10 221000555</t>
  </si>
  <si>
    <t>13 221001156</t>
  </si>
  <si>
    <t>13 221001159</t>
  </si>
  <si>
    <t>13 221001288</t>
  </si>
  <si>
    <t>13 221001289</t>
  </si>
  <si>
    <t>13 221001407</t>
  </si>
  <si>
    <t>13 221001230</t>
  </si>
  <si>
    <t>13 221001231</t>
  </si>
  <si>
    <t>13 221001408</t>
  </si>
  <si>
    <t>10 221000554</t>
  </si>
  <si>
    <t>10 221000355</t>
  </si>
  <si>
    <t>10 221000356</t>
  </si>
  <si>
    <t>10 221000357</t>
  </si>
  <si>
    <t>10 221000358</t>
  </si>
  <si>
    <t>10 221000359</t>
  </si>
  <si>
    <t>10 221000360</t>
  </si>
  <si>
    <t>10 221000361</t>
  </si>
  <si>
    <t>10 221000362</t>
  </si>
  <si>
    <t>10 221000363</t>
  </si>
  <si>
    <t>10 221000364</t>
  </si>
  <si>
    <t>13 221001117</t>
  </si>
  <si>
    <t>10 221000425</t>
  </si>
  <si>
    <t>10 221000426</t>
  </si>
  <si>
    <t>10 221000427</t>
  </si>
  <si>
    <t>10 221000429</t>
  </si>
  <si>
    <t>10 221000430</t>
  </si>
  <si>
    <t>10 221000431</t>
  </si>
  <si>
    <t>10 221000432</t>
  </si>
  <si>
    <t>10 221000474</t>
  </si>
  <si>
    <t>10 221000475</t>
  </si>
  <si>
    <t>10 221000476</t>
  </si>
  <si>
    <t>10 221000477</t>
  </si>
  <si>
    <t>10 221000478</t>
  </si>
  <si>
    <t>10 221000479</t>
  </si>
  <si>
    <t>10 221000480</t>
  </si>
  <si>
    <t>10 221000481</t>
  </si>
  <si>
    <t>10 221000482</t>
  </si>
  <si>
    <t>10 221000483</t>
  </si>
  <si>
    <t>10 221000563</t>
  </si>
  <si>
    <t>10 221000564</t>
  </si>
  <si>
    <t>10 221000565</t>
  </si>
  <si>
    <t>10 221000566</t>
  </si>
  <si>
    <t>13 221001032</t>
  </si>
  <si>
    <t>10 221000373</t>
  </si>
  <si>
    <t>10 221000374</t>
  </si>
  <si>
    <t>10 221000375</t>
  </si>
  <si>
    <t>10 221000376</t>
  </si>
  <si>
    <t>10 221000377</t>
  </si>
  <si>
    <t>10 221000500</t>
  </si>
  <si>
    <t>10 221000501</t>
  </si>
  <si>
    <t>10 221000502</t>
  </si>
  <si>
    <t>10 221000503</t>
  </si>
  <si>
    <t>10 221000504</t>
  </si>
  <si>
    <t>10 221000505</t>
  </si>
  <si>
    <t>10 221000506</t>
  </si>
  <si>
    <t>10 221000507</t>
  </si>
  <si>
    <t>10 221000508</t>
  </si>
  <si>
    <t>10 221000509</t>
  </si>
  <si>
    <t>13 221001059</t>
  </si>
  <si>
    <t>10 221000567</t>
  </si>
  <si>
    <t>10 221000568</t>
  </si>
  <si>
    <t>10 221000569</t>
  </si>
  <si>
    <t>10 221000570</t>
  </si>
  <si>
    <t>10 221000571</t>
  </si>
  <si>
    <t>10 221000572</t>
  </si>
  <si>
    <t>10 221000573</t>
  </si>
  <si>
    <t>10 221000574</t>
  </si>
  <si>
    <t>10 221000575</t>
  </si>
  <si>
    <t>10 221000576</t>
  </si>
  <si>
    <t>10 221000577</t>
  </si>
  <si>
    <t>10 221000578</t>
  </si>
  <si>
    <t>10 221000419</t>
  </si>
  <si>
    <t>10 221000420</t>
  </si>
  <si>
    <t>10 221000421</t>
  </si>
  <si>
    <t>10 221000422</t>
  </si>
  <si>
    <t>10 221000423</t>
  </si>
  <si>
    <t>10 221000424</t>
  </si>
  <si>
    <t>13 221001229</t>
  </si>
  <si>
    <t>13 221001244</t>
  </si>
  <si>
    <t>13 221001249</t>
  </si>
  <si>
    <t>10 221000551</t>
  </si>
  <si>
    <t>10 221000552</t>
  </si>
  <si>
    <t>10 221000579</t>
  </si>
  <si>
    <t>10 221000580</t>
  </si>
  <si>
    <t>10 221000581</t>
  </si>
  <si>
    <t>10 221000553</t>
  </si>
  <si>
    <t>13 221001073</t>
  </si>
  <si>
    <t>10 221000378</t>
  </si>
  <si>
    <t>10 221000379</t>
  </si>
  <si>
    <t>10 221000380</t>
  </si>
  <si>
    <t>10 221000381</t>
  </si>
  <si>
    <t>10 221000382</t>
  </si>
  <si>
    <t>10 221000383</t>
  </si>
  <si>
    <t>10 221000384</t>
  </si>
  <si>
    <t>10 221000385</t>
  </si>
  <si>
    <t>10 221000386</t>
  </si>
  <si>
    <t>10 221000387</t>
  </si>
  <si>
    <t>10 221000388</t>
  </si>
  <si>
    <t>10 221000389</t>
  </si>
  <si>
    <t>10 221000390</t>
  </si>
  <si>
    <t>10 221000391</t>
  </si>
  <si>
    <t>10 221000392</t>
  </si>
  <si>
    <t>10 221000393</t>
  </si>
  <si>
    <t>10 221000394</t>
  </si>
  <si>
    <t>10 221000365</t>
  </si>
  <si>
    <t>10 221000366</t>
  </si>
  <si>
    <t>10 221000367</t>
  </si>
  <si>
    <t>10 221000368</t>
  </si>
  <si>
    <t>10 221000369</t>
  </si>
  <si>
    <t>10 221000370</t>
  </si>
  <si>
    <t>10 221000371</t>
  </si>
  <si>
    <t>10 221000372</t>
  </si>
  <si>
    <t>10 221000452</t>
  </si>
  <si>
    <t>10 221000453</t>
  </si>
  <si>
    <t>10 221000052</t>
  </si>
  <si>
    <t>13 221000140</t>
  </si>
  <si>
    <t>10 221000020</t>
  </si>
  <si>
    <t>10 221000033</t>
  </si>
  <si>
    <t>10 221000034</t>
  </si>
  <si>
    <t>(en blanco)</t>
  </si>
  <si>
    <t xml:space="preserve">CARTERA NETA </t>
  </si>
  <si>
    <t>Activos productivos / Contractual y CDAT</t>
  </si>
  <si>
    <t>Total Activo productivo</t>
  </si>
  <si>
    <t>Total pasivo con costo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</si>
</sst>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0.0%"/>
    <numFmt numFmtId="167" formatCode="&quot;$&quot;\ #,##0.0,,"/>
    <numFmt numFmtId="168" formatCode="_-* #,##0.00_-;\-* #,##0.00_-;_-* &quot;-&quot;_-;_-@_-"/>
    <numFmt numFmtId="169" formatCode="0.000%"/>
    <numFmt numFmtId="170" formatCode="&quot;$&quot;#,##0.0,,"/>
    <numFmt numFmtId="171" formatCode="&quot;$&quot;\ #,##0.000,,"/>
    <numFmt numFmtId="172" formatCode="&quot;$&quot;#,##0.0"/>
    <numFmt numFmtId="173" formatCode="&quot;$&quot;\ #,##0,,"/>
    <numFmt numFmtId="174" formatCode="_-* #,##0_-;\-* #,##0_-;_-* &quot;-&quot;??_-;_-@_-"/>
    <numFmt numFmtId="175" formatCode="_-&quot;$&quot;\ * #,##0_-;\-&quot;$&quot;\ * #,##0_-;_-&quot;$&quot;\ * &quot;-&quot;??_-;_-@_-"/>
    <numFmt numFmtId="176" formatCode="_-* #,##0.0_-;\-* #,##0.0_-;_-* &quot;-&quot;??_-;_-@_-"/>
  </numFmts>
  <fonts count="51"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b/>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6"/>
      <color theme="1"/>
      <name val="Arial Narrow"/>
      <family val="2"/>
    </font>
    <font>
      <b/>
      <sz val="6"/>
      <color rgb="FFFF0000"/>
      <name val="Arial Narrow"/>
      <family val="2"/>
    </font>
    <font>
      <sz val="8"/>
      <color rgb="FFFF0000"/>
      <name val="Arial Narrow"/>
      <family val="2"/>
    </font>
    <font>
      <sz val="6"/>
      <color rgb="FFFF0000"/>
      <name val="Arial Narrow"/>
      <family val="2"/>
    </font>
    <font>
      <sz val="9"/>
      <color indexed="81"/>
      <name val="Tahoma"/>
      <family val="2"/>
    </font>
    <font>
      <b/>
      <sz val="6"/>
      <color indexed="9"/>
      <name val="Arial Narrow"/>
      <family val="2"/>
    </font>
    <font>
      <b/>
      <sz val="14"/>
      <color theme="1"/>
      <name val="Arial Narrow"/>
      <family val="2"/>
    </font>
    <font>
      <b/>
      <sz val="10"/>
      <color rgb="FFFFFF00"/>
      <name val="Arial Narrow"/>
      <family val="2"/>
    </font>
    <font>
      <b/>
      <sz val="10"/>
      <name val="Arial Narrow"/>
      <family val="2"/>
    </font>
  </fonts>
  <fills count="32">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rgb="FF002060"/>
        <bgColor indexed="64"/>
      </patternFill>
    </fill>
    <fill>
      <patternFill patternType="solid">
        <fgColor theme="8" tint="0.79998168889431442"/>
        <bgColor indexed="64"/>
      </patternFill>
    </fill>
    <fill>
      <patternFill patternType="solid">
        <fgColor rgb="FFCCCCFF"/>
        <bgColor indexed="64"/>
      </patternFill>
    </fill>
    <fill>
      <patternFill patternType="solid">
        <fgColor theme="5" tint="0.39997558519241921"/>
        <bgColor indexed="64"/>
      </patternFill>
    </fill>
    <fill>
      <patternFill patternType="solid">
        <fgColor rgb="FF0000FF"/>
        <bgColor indexed="64"/>
      </patternFill>
    </fill>
    <fill>
      <patternFill patternType="solid">
        <fgColor rgb="FF7030A0"/>
        <bgColor indexed="64"/>
      </patternFill>
    </fill>
    <fill>
      <gradientFill degree="90">
        <stop position="0">
          <color theme="4" tint="-0.49803155613879818"/>
        </stop>
        <stop position="1">
          <color rgb="FF111E2D"/>
        </stop>
      </gradientFill>
    </fill>
    <fill>
      <patternFill patternType="solid">
        <fgColor rgb="FFFF0000"/>
        <bgColor indexed="64"/>
      </patternFill>
    </fill>
    <fill>
      <patternFill patternType="solid">
        <fgColor rgb="FF00B050"/>
        <bgColor indexed="64"/>
      </patternFill>
    </fill>
    <fill>
      <patternFill patternType="solid">
        <fgColor theme="9" tint="-0.49998474074526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s>
  <cellStyleXfs count="31">
    <xf numFmtId="0" fontId="0" fillId="0" borderId="0"/>
    <xf numFmtId="9" fontId="1" fillId="0" borderId="0" applyFont="0" applyFill="0" applyBorder="0" applyAlignment="0" applyProtection="0"/>
    <xf numFmtId="41" fontId="1" fillId="0" borderId="0" applyFont="0" applyFill="0" applyBorder="0" applyAlignment="0" applyProtection="0"/>
    <xf numFmtId="164" fontId="1" fillId="0" borderId="0" applyFont="0" applyFill="0" applyBorder="0" applyAlignment="0" applyProtection="0"/>
    <xf numFmtId="0" fontId="33" fillId="0" borderId="0"/>
    <xf numFmtId="164"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8" fillId="0" borderId="0"/>
    <xf numFmtId="164" fontId="39" fillId="0" borderId="0" applyFont="0" applyFill="0" applyBorder="0" applyAlignment="0" applyProtection="0"/>
    <xf numFmtId="9" fontId="39" fillId="0" borderId="0" applyFont="0" applyFill="0" applyBorder="0" applyAlignment="0" applyProtection="0"/>
    <xf numFmtId="43" fontId="1" fillId="0" borderId="0" applyFont="0" applyFill="0" applyBorder="0" applyAlignment="0" applyProtection="0"/>
    <xf numFmtId="0" fontId="38" fillId="0" borderId="0"/>
    <xf numFmtId="9" fontId="1" fillId="0" borderId="0" applyFont="0" applyFill="0" applyBorder="0" applyAlignment="0" applyProtection="0"/>
    <xf numFmtId="0" fontId="1" fillId="0" borderId="0"/>
    <xf numFmtId="0" fontId="39" fillId="0" borderId="0"/>
    <xf numFmtId="44" fontId="39" fillId="0" borderId="0" applyFont="0" applyFill="0" applyBorder="0" applyAlignment="0" applyProtection="0"/>
    <xf numFmtId="0" fontId="1" fillId="0" borderId="0"/>
    <xf numFmtId="165" fontId="33" fillId="0" borderId="0" applyFont="0" applyFill="0" applyBorder="0" applyAlignment="0" applyProtection="0"/>
    <xf numFmtId="164" fontId="1" fillId="0" borderId="0" applyFont="0" applyFill="0" applyBorder="0" applyAlignment="0" applyProtection="0"/>
    <xf numFmtId="165"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cellStyleXfs>
  <cellXfs count="327">
    <xf numFmtId="0" fontId="0" fillId="0" borderId="0" xfId="0"/>
    <xf numFmtId="0" fontId="5" fillId="0" borderId="0" xfId="0" applyFont="1"/>
    <xf numFmtId="164" fontId="5" fillId="0" borderId="0" xfId="3" applyFont="1"/>
    <xf numFmtId="164"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7" fontId="5" fillId="0" borderId="1" xfId="3" applyNumberFormat="1" applyFont="1" applyBorder="1"/>
    <xf numFmtId="167" fontId="5" fillId="0" borderId="6" xfId="3" applyNumberFormat="1" applyFont="1" applyBorder="1"/>
    <xf numFmtId="167" fontId="8" fillId="6" borderId="1" xfId="3" applyNumberFormat="1" applyFont="1" applyFill="1" applyBorder="1"/>
    <xf numFmtId="167"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6"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7"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0" fontId="8" fillId="6" borderId="0" xfId="0" applyFont="1" applyFill="1" applyBorder="1"/>
    <xf numFmtId="167" fontId="8" fillId="6" borderId="0" xfId="0" applyNumberFormat="1" applyFont="1" applyFill="1" applyBorder="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164"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164"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164"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164"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164" fontId="20" fillId="0" borderId="0" xfId="5" applyFont="1"/>
    <xf numFmtId="0" fontId="16" fillId="0" borderId="0" xfId="4" applyFont="1"/>
    <xf numFmtId="164" fontId="20" fillId="8" borderId="1" xfId="5" applyFont="1" applyFill="1" applyBorder="1"/>
    <xf numFmtId="0" fontId="16" fillId="8" borderId="1" xfId="4" applyFont="1" applyFill="1" applyBorder="1"/>
    <xf numFmtId="0" fontId="20" fillId="8" borderId="1" xfId="4" applyFont="1" applyFill="1" applyBorder="1"/>
    <xf numFmtId="164"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164" fontId="20" fillId="0" borderId="0" xfId="3" applyFont="1"/>
    <xf numFmtId="43" fontId="35" fillId="9" borderId="0" xfId="4" applyNumberFormat="1" applyFont="1" applyFill="1"/>
    <xf numFmtId="168"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164" fontId="5" fillId="0" borderId="0" xfId="0" applyNumberFormat="1" applyFont="1"/>
    <xf numFmtId="164" fontId="8" fillId="7" borderId="0" xfId="3" applyFont="1" applyFill="1"/>
    <xf numFmtId="0" fontId="8" fillId="7" borderId="0" xfId="0" applyFont="1" applyFill="1" applyAlignment="1">
      <alignment horizontal="left"/>
    </xf>
    <xf numFmtId="164" fontId="10" fillId="19" borderId="0" xfId="3" applyFont="1" applyFill="1"/>
    <xf numFmtId="169" fontId="8" fillId="19" borderId="0" xfId="1" applyNumberFormat="1" applyFont="1" applyFill="1"/>
    <xf numFmtId="167" fontId="5" fillId="0" borderId="13" xfId="3" applyNumberFormat="1" applyFont="1" applyBorder="1"/>
    <xf numFmtId="167"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7" fontId="5" fillId="20" borderId="1" xfId="3" applyNumberFormat="1" applyFont="1" applyFill="1" applyBorder="1"/>
    <xf numFmtId="167" fontId="5" fillId="20" borderId="6" xfId="3" applyNumberFormat="1" applyFont="1" applyFill="1" applyBorder="1"/>
    <xf numFmtId="167" fontId="8" fillId="6" borderId="6" xfId="3" applyNumberFormat="1" applyFont="1" applyFill="1" applyBorder="1"/>
    <xf numFmtId="9" fontId="36" fillId="10" borderId="1" xfId="1" applyFont="1" applyFill="1" applyBorder="1" applyAlignment="1">
      <alignment horizontal="center" vertical="center" wrapText="1"/>
    </xf>
    <xf numFmtId="9" fontId="37" fillId="0" borderId="0" xfId="1" applyFont="1" applyAlignment="1">
      <alignment horizontal="center" vertical="center" wrapText="1"/>
    </xf>
    <xf numFmtId="0" fontId="8" fillId="5" borderId="0" xfId="0" applyFont="1" applyFill="1" applyAlignment="1">
      <alignment horizontal="center"/>
    </xf>
    <xf numFmtId="0" fontId="8" fillId="19" borderId="0" xfId="0" applyFont="1" applyFill="1"/>
    <xf numFmtId="0" fontId="40" fillId="0" borderId="1" xfId="0" applyFont="1" applyBorder="1"/>
    <xf numFmtId="0" fontId="40" fillId="3" borderId="1" xfId="0" applyFont="1" applyFill="1" applyBorder="1"/>
    <xf numFmtId="0" fontId="40" fillId="0" borderId="0" xfId="0" applyFont="1"/>
    <xf numFmtId="17" fontId="2" fillId="10" borderId="1" xfId="1" applyNumberFormat="1" applyFont="1" applyFill="1" applyBorder="1" applyAlignment="1">
      <alignment horizontal="center" vertical="center" wrapText="1"/>
    </xf>
    <xf numFmtId="164" fontId="40" fillId="0" borderId="1" xfId="3" applyFont="1" applyBorder="1"/>
    <xf numFmtId="0" fontId="16" fillId="0" borderId="0" xfId="0" applyFont="1" applyAlignment="1">
      <alignment horizontal="center" vertical="center" wrapText="1"/>
    </xf>
    <xf numFmtId="41" fontId="41" fillId="21" borderId="0" xfId="2" applyFont="1" applyFill="1" applyAlignment="1">
      <alignment horizontal="center" vertical="center" wrapText="1"/>
    </xf>
    <xf numFmtId="17" fontId="2" fillId="10" borderId="18" xfId="1" applyNumberFormat="1" applyFont="1" applyFill="1" applyBorder="1" applyAlignment="1">
      <alignment horizontal="center" vertical="center" wrapText="1"/>
    </xf>
    <xf numFmtId="0" fontId="13" fillId="5" borderId="1" xfId="0" applyFont="1" applyFill="1" applyBorder="1" applyAlignment="1">
      <alignment horizontal="center" vertical="center" wrapText="1"/>
    </xf>
    <xf numFmtId="0" fontId="13" fillId="7" borderId="1" xfId="18" applyFont="1" applyFill="1" applyBorder="1" applyAlignment="1">
      <alignment horizontal="center" vertical="center"/>
    </xf>
    <xf numFmtId="0" fontId="12" fillId="7" borderId="1" xfId="18" applyFont="1" applyFill="1" applyBorder="1" applyAlignment="1">
      <alignment horizontal="center" vertical="center"/>
    </xf>
    <xf numFmtId="17" fontId="22" fillId="7" borderId="1" xfId="18" applyNumberFormat="1" applyFont="1" applyFill="1" applyBorder="1" applyAlignment="1">
      <alignment horizontal="center" vertical="center"/>
    </xf>
    <xf numFmtId="164" fontId="27" fillId="25" borderId="1" xfId="3" applyFont="1" applyFill="1" applyBorder="1" applyAlignment="1">
      <alignment horizontal="center" vertical="center"/>
    </xf>
    <xf numFmtId="0" fontId="25" fillId="0" borderId="0" xfId="0" applyFont="1"/>
    <xf numFmtId="10" fontId="5" fillId="0" borderId="0" xfId="1" applyNumberFormat="1" applyFont="1"/>
    <xf numFmtId="167" fontId="8" fillId="6" borderId="0" xfId="0" applyNumberFormat="1" applyFont="1" applyFill="1"/>
    <xf numFmtId="167" fontId="20" fillId="0" borderId="0" xfId="18" applyNumberFormat="1" applyFont="1" applyAlignment="1">
      <alignment horizontal="center" vertical="center"/>
    </xf>
    <xf numFmtId="0" fontId="16" fillId="0" borderId="0" xfId="18" applyFont="1" applyAlignment="1"/>
    <xf numFmtId="0" fontId="11" fillId="0" borderId="0" xfId="18" applyFont="1" applyAlignment="1"/>
    <xf numFmtId="0" fontId="20" fillId="0" borderId="0" xfId="18" applyFont="1" applyAlignment="1"/>
    <xf numFmtId="167" fontId="20" fillId="0" borderId="0" xfId="18" applyNumberFormat="1" applyFont="1" applyAlignment="1"/>
    <xf numFmtId="0" fontId="13" fillId="22" borderId="1" xfId="18" applyFont="1" applyFill="1" applyBorder="1" applyAlignment="1"/>
    <xf numFmtId="0" fontId="12" fillId="22" borderId="1" xfId="18" applyFont="1" applyFill="1" applyBorder="1" applyAlignment="1"/>
    <xf numFmtId="170" fontId="22" fillId="22" borderId="1" xfId="19" applyNumberFormat="1" applyFont="1" applyFill="1" applyBorder="1" applyAlignment="1"/>
    <xf numFmtId="0" fontId="34" fillId="10" borderId="1" xfId="18" applyFont="1" applyFill="1" applyBorder="1" applyAlignment="1"/>
    <xf numFmtId="0" fontId="42" fillId="10" borderId="1" xfId="18" applyFont="1" applyFill="1" applyBorder="1" applyAlignment="1"/>
    <xf numFmtId="170" fontId="25" fillId="10" borderId="1" xfId="19" applyNumberFormat="1" applyFont="1" applyFill="1" applyBorder="1" applyAlignment="1"/>
    <xf numFmtId="167" fontId="25" fillId="10" borderId="1" xfId="20" applyNumberFormat="1" applyFont="1" applyFill="1" applyBorder="1" applyAlignment="1"/>
    <xf numFmtId="0" fontId="34" fillId="23" borderId="1" xfId="18" applyFont="1" applyFill="1" applyBorder="1" applyAlignment="1"/>
    <xf numFmtId="0" fontId="42" fillId="23" borderId="1" xfId="18" applyFont="1" applyFill="1" applyBorder="1" applyAlignment="1"/>
    <xf numFmtId="170" fontId="25" fillId="23" borderId="1" xfId="19" applyNumberFormat="1" applyFont="1" applyFill="1" applyBorder="1" applyAlignment="1"/>
    <xf numFmtId="167" fontId="25" fillId="23" borderId="1" xfId="20" applyNumberFormat="1" applyFont="1" applyFill="1" applyBorder="1" applyAlignment="1"/>
    <xf numFmtId="0" fontId="16" fillId="0" borderId="1" xfId="18" applyFont="1" applyBorder="1" applyAlignment="1"/>
    <xf numFmtId="0" fontId="11" fillId="0" borderId="1" xfId="18" applyFont="1" applyBorder="1" applyAlignment="1"/>
    <xf numFmtId="170" fontId="20" fillId="0" borderId="1" xfId="19" applyNumberFormat="1" applyFont="1" applyBorder="1" applyAlignment="1"/>
    <xf numFmtId="167" fontId="20" fillId="0" borderId="1" xfId="20" applyNumberFormat="1" applyFont="1" applyBorder="1" applyAlignment="1"/>
    <xf numFmtId="167" fontId="20" fillId="21" borderId="1" xfId="20" applyNumberFormat="1" applyFont="1" applyFill="1" applyBorder="1" applyAlignment="1"/>
    <xf numFmtId="170" fontId="20" fillId="21" borderId="1" xfId="19" applyNumberFormat="1" applyFont="1" applyFill="1" applyBorder="1" applyAlignment="1"/>
    <xf numFmtId="167" fontId="22" fillId="22" borderId="1" xfId="20" applyNumberFormat="1" applyFont="1" applyFill="1" applyBorder="1" applyAlignment="1"/>
    <xf numFmtId="167" fontId="35" fillId="16" borderId="1" xfId="20" applyNumberFormat="1" applyFont="1" applyFill="1" applyBorder="1" applyAlignment="1"/>
    <xf numFmtId="167" fontId="35" fillId="0" borderId="0" xfId="18" applyNumberFormat="1" applyFont="1" applyAlignment="1"/>
    <xf numFmtId="0" fontId="19" fillId="0" borderId="1" xfId="18" applyFont="1" applyBorder="1" applyAlignment="1"/>
    <xf numFmtId="0" fontId="43" fillId="0" borderId="1" xfId="18" applyFont="1" applyBorder="1" applyAlignment="1"/>
    <xf numFmtId="170" fontId="35" fillId="0" borderId="1" xfId="19" applyNumberFormat="1" applyFont="1" applyBorder="1" applyAlignment="1"/>
    <xf numFmtId="167" fontId="35" fillId="0" borderId="1" xfId="20" applyNumberFormat="1" applyFont="1" applyBorder="1" applyAlignment="1"/>
    <xf numFmtId="0" fontId="44" fillId="0" borderId="1" xfId="18" applyFont="1" applyBorder="1" applyAlignment="1"/>
    <xf numFmtId="0" fontId="45" fillId="0" borderId="1" xfId="18" applyFont="1" applyBorder="1" applyAlignment="1"/>
    <xf numFmtId="167" fontId="32" fillId="0" borderId="1" xfId="20" applyNumberFormat="1" applyFont="1" applyBorder="1" applyAlignment="1"/>
    <xf numFmtId="167" fontId="32" fillId="0" borderId="0" xfId="18" applyNumberFormat="1" applyFont="1" applyAlignment="1"/>
    <xf numFmtId="0" fontId="19" fillId="23" borderId="1" xfId="18" applyFont="1" applyFill="1" applyBorder="1" applyAlignment="1"/>
    <xf numFmtId="0" fontId="43" fillId="23" borderId="1" xfId="18" applyFont="1" applyFill="1" applyBorder="1" applyAlignment="1"/>
    <xf numFmtId="167" fontId="35" fillId="23" borderId="1" xfId="20" applyNumberFormat="1" applyFont="1" applyFill="1" applyBorder="1" applyAlignment="1"/>
    <xf numFmtId="0" fontId="16" fillId="23" borderId="1" xfId="18" applyFont="1" applyFill="1" applyBorder="1" applyAlignment="1"/>
    <xf numFmtId="164" fontId="20" fillId="0" borderId="0" xfId="5" applyFont="1" applyAlignment="1"/>
    <xf numFmtId="9" fontId="20" fillId="0" borderId="0" xfId="22" applyFont="1" applyAlignment="1"/>
    <xf numFmtId="167" fontId="20" fillId="0" borderId="0" xfId="20" applyNumberFormat="1" applyFont="1" applyAlignment="1"/>
    <xf numFmtId="0" fontId="12" fillId="5" borderId="0" xfId="18" applyFont="1" applyFill="1" applyAlignment="1"/>
    <xf numFmtId="17" fontId="22" fillId="5" borderId="0" xfId="18" applyNumberFormat="1" applyFont="1" applyFill="1" applyAlignment="1"/>
    <xf numFmtId="0" fontId="42" fillId="16" borderId="0" xfId="18" applyFont="1" applyFill="1" applyAlignment="1"/>
    <xf numFmtId="0" fontId="25" fillId="16" borderId="0" xfId="18" applyFont="1" applyFill="1" applyAlignment="1"/>
    <xf numFmtId="164" fontId="16" fillId="0" borderId="0" xfId="20" applyFont="1" applyAlignment="1"/>
    <xf numFmtId="164" fontId="42" fillId="16" borderId="0" xfId="20" applyFont="1" applyFill="1" applyAlignment="1"/>
    <xf numFmtId="10" fontId="20" fillId="0" borderId="0" xfId="7" applyNumberFormat="1" applyFont="1" applyAlignment="1"/>
    <xf numFmtId="166" fontId="20" fillId="0" borderId="0" xfId="1" applyNumberFormat="1" applyFont="1" applyAlignment="1"/>
    <xf numFmtId="0" fontId="42" fillId="0" borderId="0" xfId="18" applyFont="1" applyAlignment="1"/>
    <xf numFmtId="166" fontId="20" fillId="0" borderId="0" xfId="7" applyNumberFormat="1" applyFont="1" applyAlignment="1"/>
    <xf numFmtId="167" fontId="25" fillId="0" borderId="0" xfId="5" applyNumberFormat="1" applyFont="1" applyBorder="1" applyAlignment="1">
      <alignment horizontal="center"/>
    </xf>
    <xf numFmtId="167" fontId="20" fillId="0" borderId="0" xfId="18" applyNumberFormat="1" applyFont="1" applyBorder="1" applyAlignment="1"/>
    <xf numFmtId="167" fontId="47" fillId="28" borderId="1" xfId="0" applyNumberFormat="1" applyFont="1" applyFill="1" applyBorder="1" applyAlignment="1">
      <alignment horizontal="center" vertical="center" wrapText="1"/>
    </xf>
    <xf numFmtId="17" fontId="22" fillId="7" borderId="1" xfId="18" applyNumberFormat="1" applyFont="1" applyFill="1" applyBorder="1" applyAlignment="1">
      <alignment horizontal="left" vertical="center"/>
    </xf>
    <xf numFmtId="167" fontId="25" fillId="8" borderId="1" xfId="20" applyNumberFormat="1" applyFont="1" applyFill="1" applyBorder="1" applyAlignment="1"/>
    <xf numFmtId="0" fontId="34" fillId="2" borderId="1" xfId="18" applyFont="1" applyFill="1" applyBorder="1" applyAlignment="1"/>
    <xf numFmtId="0" fontId="42" fillId="2" borderId="1" xfId="18" applyFont="1" applyFill="1" applyBorder="1" applyAlignment="1"/>
    <xf numFmtId="170" fontId="25" fillId="2" borderId="1" xfId="19" applyNumberFormat="1" applyFont="1" applyFill="1" applyBorder="1" applyAlignment="1"/>
    <xf numFmtId="0" fontId="19" fillId="2" borderId="1" xfId="18" applyFont="1" applyFill="1" applyBorder="1" applyAlignment="1"/>
    <xf numFmtId="0" fontId="43" fillId="2" borderId="1" xfId="18" applyFont="1" applyFill="1" applyBorder="1" applyAlignment="1"/>
    <xf numFmtId="170" fontId="35" fillId="2" borderId="1" xfId="19" applyNumberFormat="1" applyFont="1" applyFill="1" applyBorder="1" applyAlignment="1"/>
    <xf numFmtId="0" fontId="13" fillId="7" borderId="1" xfId="0" applyFont="1" applyFill="1" applyBorder="1" applyAlignment="1">
      <alignment horizontal="center" vertical="center" wrapText="1"/>
    </xf>
    <xf numFmtId="0" fontId="20" fillId="8" borderId="1" xfId="0" applyFont="1" applyFill="1" applyBorder="1"/>
    <xf numFmtId="0" fontId="16" fillId="8" borderId="1" xfId="0" applyFont="1" applyFill="1" applyBorder="1"/>
    <xf numFmtId="0" fontId="34" fillId="8" borderId="1" xfId="0" applyFont="1" applyFill="1" applyBorder="1"/>
    <xf numFmtId="173" fontId="20" fillId="0" borderId="1" xfId="3" applyNumberFormat="1" applyFont="1" applyBorder="1"/>
    <xf numFmtId="10" fontId="20" fillId="0" borderId="1" xfId="1" applyNumberFormat="1" applyFont="1" applyBorder="1"/>
    <xf numFmtId="173" fontId="16" fillId="0" borderId="1" xfId="0" applyNumberFormat="1" applyFont="1" applyBorder="1"/>
    <xf numFmtId="166" fontId="20" fillId="0" borderId="1" xfId="1" applyNumberFormat="1" applyFont="1" applyBorder="1"/>
    <xf numFmtId="0" fontId="16" fillId="0" borderId="1" xfId="0" applyFont="1" applyBorder="1"/>
    <xf numFmtId="9" fontId="20" fillId="0" borderId="1" xfId="1" applyFont="1" applyBorder="1"/>
    <xf numFmtId="173" fontId="22" fillId="7" borderId="0" xfId="0" applyNumberFormat="1" applyFont="1" applyFill="1"/>
    <xf numFmtId="10" fontId="22" fillId="7" borderId="0" xfId="1" applyNumberFormat="1" applyFont="1" applyFill="1"/>
    <xf numFmtId="0" fontId="25" fillId="16" borderId="0" xfId="18" applyFont="1" applyFill="1"/>
    <xf numFmtId="171" fontId="25" fillId="16" borderId="0" xfId="20" applyNumberFormat="1" applyFont="1" applyFill="1"/>
    <xf numFmtId="10" fontId="25" fillId="16" borderId="0" xfId="18" applyNumberFormat="1" applyFont="1" applyFill="1"/>
    <xf numFmtId="166" fontId="5" fillId="0" borderId="0" xfId="1" applyNumberFormat="1" applyFont="1"/>
    <xf numFmtId="0" fontId="5" fillId="9" borderId="1" xfId="0" applyFont="1" applyFill="1" applyBorder="1" applyAlignment="1">
      <alignment horizontal="center" vertical="center" wrapText="1"/>
    </xf>
    <xf numFmtId="0" fontId="37" fillId="9" borderId="1" xfId="0" applyFont="1" applyFill="1" applyBorder="1" applyAlignment="1">
      <alignment horizontal="center" vertical="center" wrapText="1"/>
    </xf>
    <xf numFmtId="0" fontId="16" fillId="9" borderId="1" xfId="0" applyFont="1" applyFill="1" applyBorder="1" applyAlignment="1">
      <alignment horizontal="center" vertical="center" wrapText="1"/>
    </xf>
    <xf numFmtId="9" fontId="37" fillId="9" borderId="1" xfId="1" applyFont="1" applyFill="1" applyBorder="1" applyAlignment="1">
      <alignment horizontal="center" vertical="center" wrapText="1"/>
    </xf>
    <xf numFmtId="9" fontId="16" fillId="9" borderId="1" xfId="1" applyFont="1" applyFill="1" applyBorder="1" applyAlignment="1">
      <alignment horizontal="center" vertical="center" wrapText="1"/>
    </xf>
    <xf numFmtId="166" fontId="37" fillId="9" borderId="1" xfId="1" applyNumberFormat="1" applyFont="1" applyFill="1" applyBorder="1" applyAlignment="1">
      <alignment horizontal="center" vertical="center" wrapText="1"/>
    </xf>
    <xf numFmtId="9" fontId="35" fillId="0" borderId="0" xfId="22" applyFont="1" applyAlignment="1"/>
    <xf numFmtId="0" fontId="35" fillId="0" borderId="0" xfId="18" applyFont="1" applyAlignment="1"/>
    <xf numFmtId="0" fontId="41" fillId="0" borderId="0" xfId="0" applyFont="1"/>
    <xf numFmtId="10" fontId="7" fillId="29" borderId="1" xfId="0" applyNumberFormat="1" applyFont="1" applyFill="1" applyBorder="1" applyAlignment="1">
      <alignment horizontal="center" vertical="center" wrapText="1"/>
    </xf>
    <xf numFmtId="172" fontId="5" fillId="0" borderId="0" xfId="0" applyNumberFormat="1" applyFont="1"/>
    <xf numFmtId="167" fontId="41" fillId="0" borderId="1" xfId="3" applyNumberFormat="1" applyFont="1" applyBorder="1"/>
    <xf numFmtId="167" fontId="41" fillId="0" borderId="6" xfId="3" applyNumberFormat="1" applyFont="1" applyBorder="1"/>
    <xf numFmtId="167" fontId="5" fillId="0" borderId="18" xfId="3" applyNumberFormat="1" applyFont="1" applyBorder="1"/>
    <xf numFmtId="0" fontId="25" fillId="16" borderId="0" xfId="28" applyFont="1" applyFill="1"/>
    <xf numFmtId="0" fontId="7" fillId="21" borderId="0" xfId="0" applyFont="1" applyFill="1"/>
    <xf numFmtId="9" fontId="7" fillId="14" borderId="1" xfId="0" applyNumberFormat="1" applyFont="1" applyFill="1" applyBorder="1" applyAlignment="1">
      <alignment horizontal="center" vertical="center" wrapText="1"/>
    </xf>
    <xf numFmtId="9" fontId="7" fillId="29" borderId="1" xfId="0" applyNumberFormat="1" applyFont="1" applyFill="1" applyBorder="1" applyAlignment="1">
      <alignment horizontal="center" vertical="center" wrapText="1"/>
    </xf>
    <xf numFmtId="9" fontId="8" fillId="30" borderId="1" xfId="0" applyNumberFormat="1" applyFont="1" applyFill="1" applyBorder="1" applyAlignment="1">
      <alignment horizontal="center" vertical="center" wrapText="1"/>
    </xf>
    <xf numFmtId="9" fontId="8" fillId="7" borderId="1" xfId="0" applyNumberFormat="1" applyFont="1" applyFill="1" applyBorder="1" applyAlignment="1">
      <alignment horizontal="center" vertical="center" wrapText="1"/>
    </xf>
    <xf numFmtId="0" fontId="37" fillId="0" borderId="1" xfId="24" applyFont="1" applyFill="1" applyBorder="1" applyAlignment="1"/>
    <xf numFmtId="0" fontId="37" fillId="0" borderId="14" xfId="24" applyFont="1" applyFill="1" applyBorder="1" applyAlignment="1"/>
    <xf numFmtId="166" fontId="20" fillId="3" borderId="1" xfId="1" applyNumberFormat="1" applyFont="1" applyFill="1" applyBorder="1" applyAlignment="1">
      <alignment horizontal="center" vertical="center"/>
    </xf>
    <xf numFmtId="166" fontId="8" fillId="30" borderId="1" xfId="0" applyNumberFormat="1" applyFont="1" applyFill="1" applyBorder="1" applyAlignment="1">
      <alignment horizontal="center" vertical="center" wrapText="1"/>
    </xf>
    <xf numFmtId="166" fontId="8" fillId="7" borderId="1" xfId="0" applyNumberFormat="1" applyFont="1" applyFill="1" applyBorder="1" applyAlignment="1">
      <alignment horizontal="center" vertical="center" wrapText="1"/>
    </xf>
    <xf numFmtId="0" fontId="16" fillId="0" borderId="1" xfId="24" applyFont="1" applyFill="1" applyBorder="1" applyAlignment="1"/>
    <xf numFmtId="0" fontId="48" fillId="0" borderId="1" xfId="2" applyNumberFormat="1" applyFont="1" applyBorder="1" applyAlignment="1">
      <alignment horizontal="center" vertical="center" wrapText="1"/>
    </xf>
    <xf numFmtId="0" fontId="48" fillId="14" borderId="0" xfId="18" applyFont="1" applyFill="1" applyAlignment="1"/>
    <xf numFmtId="0" fontId="20" fillId="0" borderId="1" xfId="18" applyFont="1" applyBorder="1" applyAlignment="1"/>
    <xf numFmtId="0" fontId="49" fillId="5" borderId="0" xfId="18" applyFont="1" applyFill="1" applyAlignment="1"/>
    <xf numFmtId="174" fontId="50" fillId="0" borderId="0" xfId="29" applyNumberFormat="1" applyFont="1" applyAlignment="1"/>
    <xf numFmtId="0" fontId="5" fillId="0" borderId="0" xfId="0" pivotButton="1" applyFont="1"/>
    <xf numFmtId="164" fontId="5" fillId="0" borderId="0" xfId="3" applyFont="1" applyAlignment="1">
      <alignment horizontal="center" vertical="center" wrapText="1"/>
    </xf>
    <xf numFmtId="164" fontId="10" fillId="31" borderId="0" xfId="0" applyNumberFormat="1" applyFont="1" applyFill="1"/>
    <xf numFmtId="41" fontId="5" fillId="0" borderId="0" xfId="2" applyFont="1"/>
    <xf numFmtId="14" fontId="5" fillId="0" borderId="0" xfId="0" applyNumberFormat="1" applyFont="1"/>
    <xf numFmtId="164" fontId="5" fillId="21" borderId="0" xfId="3" applyFont="1" applyFill="1"/>
    <xf numFmtId="0" fontId="8" fillId="31" borderId="0" xfId="0" applyFont="1" applyFill="1"/>
    <xf numFmtId="164" fontId="8" fillId="31" borderId="0" xfId="3" applyFont="1" applyFill="1"/>
    <xf numFmtId="41" fontId="5" fillId="0" borderId="0" xfId="0" applyNumberFormat="1" applyFont="1"/>
    <xf numFmtId="41" fontId="5" fillId="0" borderId="0" xfId="0" applyNumberFormat="1" applyFont="1" applyAlignment="1">
      <alignment horizontal="left"/>
    </xf>
    <xf numFmtId="0" fontId="5" fillId="0" borderId="0" xfId="0" applyNumberFormat="1" applyFont="1"/>
    <xf numFmtId="41" fontId="40" fillId="0" borderId="0" xfId="2" applyFont="1"/>
    <xf numFmtId="14" fontId="40" fillId="0" borderId="0" xfId="0" applyNumberFormat="1" applyFont="1"/>
    <xf numFmtId="164" fontId="40" fillId="21" borderId="0" xfId="3" applyFont="1" applyFill="1"/>
    <xf numFmtId="0" fontId="10" fillId="31" borderId="0" xfId="0" applyFont="1" applyFill="1"/>
    <xf numFmtId="0" fontId="7" fillId="21" borderId="0" xfId="0" applyFont="1" applyFill="1" applyAlignment="1">
      <alignment horizontal="center" vertical="center" wrapText="1"/>
    </xf>
    <xf numFmtId="164" fontId="7" fillId="21" borderId="0" xfId="3" applyFont="1" applyFill="1" applyAlignment="1">
      <alignment horizontal="center" vertical="center" wrapText="1"/>
    </xf>
    <xf numFmtId="175" fontId="5" fillId="0" borderId="0" xfId="30" applyNumberFormat="1" applyFont="1"/>
    <xf numFmtId="0" fontId="8" fillId="5" borderId="0" xfId="0" applyFont="1" applyFill="1" applyAlignment="1">
      <alignment horizontal="center" vertical="center" wrapText="1"/>
    </xf>
    <xf numFmtId="41" fontId="8" fillId="5" borderId="0" xfId="2" applyFont="1" applyFill="1" applyAlignment="1">
      <alignment horizontal="center" vertical="center" wrapText="1"/>
    </xf>
    <xf numFmtId="164" fontId="8" fillId="5" borderId="0" xfId="3" applyFont="1" applyFill="1" applyAlignment="1">
      <alignment horizontal="center" vertical="center" wrapText="1"/>
    </xf>
    <xf numFmtId="0" fontId="8" fillId="6" borderId="1" xfId="0" applyFont="1" applyFill="1" applyBorder="1" applyAlignment="1">
      <alignment vertical="center" wrapText="1"/>
    </xf>
    <xf numFmtId="17" fontId="8" fillId="6" borderId="1" xfId="3" applyNumberFormat="1" applyFont="1" applyFill="1" applyBorder="1" applyAlignment="1">
      <alignment horizontal="center" vertical="center"/>
    </xf>
    <xf numFmtId="0" fontId="8" fillId="6" borderId="1" xfId="0" applyFont="1" applyFill="1" applyBorder="1"/>
    <xf numFmtId="44" fontId="5" fillId="0" borderId="0" xfId="30" applyFont="1"/>
    <xf numFmtId="175" fontId="5" fillId="21" borderId="0" xfId="30" applyNumberFormat="1" applyFont="1" applyFill="1"/>
    <xf numFmtId="175" fontId="5" fillId="0" borderId="0" xfId="0" applyNumberFormat="1" applyFont="1"/>
    <xf numFmtId="176" fontId="5" fillId="0" borderId="0" xfId="29" applyNumberFormat="1" applyFont="1"/>
    <xf numFmtId="166" fontId="32" fillId="21" borderId="1" xfId="1" applyNumberFormat="1" applyFont="1" applyFill="1" applyBorder="1"/>
    <xf numFmtId="0" fontId="13" fillId="6" borderId="0" xfId="0" applyFont="1" applyFill="1" applyBorder="1"/>
    <xf numFmtId="167" fontId="8" fillId="6" borderId="0" xfId="30" applyNumberFormat="1" applyFont="1" applyFill="1" applyBorder="1"/>
    <xf numFmtId="166" fontId="7" fillId="0" borderId="0" xfId="1" applyNumberFormat="1" applyFont="1"/>
    <xf numFmtId="17" fontId="13" fillId="5" borderId="1" xfId="1" applyNumberFormat="1" applyFont="1" applyFill="1" applyBorder="1" applyAlignment="1">
      <alignment horizontal="center" vertical="center" wrapText="1"/>
    </xf>
    <xf numFmtId="0" fontId="34" fillId="24" borderId="13" xfId="18" applyFont="1" applyFill="1" applyBorder="1" applyAlignment="1">
      <alignment horizontal="center" vertical="center" textRotation="90"/>
    </xf>
    <xf numFmtId="0" fontId="34" fillId="24" borderId="15" xfId="18" applyFont="1" applyFill="1" applyBorder="1" applyAlignment="1">
      <alignment horizontal="center" vertical="center" textRotation="90"/>
    </xf>
    <xf numFmtId="0" fontId="34" fillId="24" borderId="14" xfId="18" applyFont="1" applyFill="1" applyBorder="1" applyAlignment="1">
      <alignment horizontal="center" vertical="center" textRotation="90"/>
    </xf>
    <xf numFmtId="0" fontId="34" fillId="25" borderId="20" xfId="18" applyFont="1" applyFill="1" applyBorder="1" applyAlignment="1">
      <alignment horizontal="center" vertical="center" textRotation="90"/>
    </xf>
    <xf numFmtId="0" fontId="34" fillId="25" borderId="19" xfId="18" applyFont="1" applyFill="1" applyBorder="1" applyAlignment="1">
      <alignment horizontal="center" vertical="center" textRotation="90"/>
    </xf>
    <xf numFmtId="0" fontId="13" fillId="26" borderId="19" xfId="18" applyFont="1" applyFill="1" applyBorder="1" applyAlignment="1">
      <alignment horizontal="center" vertical="center" textRotation="90"/>
    </xf>
    <xf numFmtId="0" fontId="13" fillId="27" borderId="19" xfId="18" applyFont="1" applyFill="1" applyBorder="1" applyAlignment="1">
      <alignment horizontal="center" vertical="center" textRotation="90"/>
    </xf>
    <xf numFmtId="167" fontId="35" fillId="0" borderId="0" xfId="18" applyNumberFormat="1" applyFont="1" applyAlignment="1">
      <alignment horizontal="center"/>
    </xf>
    <xf numFmtId="0" fontId="8" fillId="5" borderId="1" xfId="0" applyFont="1" applyFill="1" applyBorder="1" applyAlignment="1">
      <alignment horizontal="center" vertical="center" wrapText="1"/>
    </xf>
    <xf numFmtId="0" fontId="22" fillId="5" borderId="0" xfId="18" applyFont="1" applyFill="1" applyAlignment="1">
      <alignment horizontal="center"/>
    </xf>
    <xf numFmtId="9" fontId="12" fillId="7" borderId="1" xfId="1" applyFont="1" applyFill="1" applyBorder="1" applyAlignment="1">
      <alignment horizontal="center" vertical="center" wrapText="1"/>
    </xf>
    <xf numFmtId="0" fontId="15" fillId="9" borderId="1"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cellXfs>
  <cellStyles count="31">
    <cellStyle name="Millares" xfId="29" builtinId="3"/>
    <cellStyle name="Millares [0]" xfId="2" builtinId="6"/>
    <cellStyle name="Millares [0] 2 2" xfId="6" xr:uid="{0BC9CE78-10E7-4F4C-8D03-46F5FBBA9294}"/>
    <cellStyle name="Millares [0] 3 2" xfId="25" xr:uid="{47817439-788D-426C-B2A6-0630A70BCAF4}"/>
    <cellStyle name="Millares 2 2" xfId="12" xr:uid="{F2AF213D-15D6-45DD-84BC-C7D0A0093D1F}"/>
    <cellStyle name="Millares 2 2 2 2" xfId="26" xr:uid="{A41FA858-92BC-4632-9125-3939BFDEFD07}"/>
    <cellStyle name="Moneda" xfId="30" builtinId="4"/>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2" xfId="13" xr:uid="{81D56A09-8C1F-4F43-B831-93624209489B}"/>
    <cellStyle name="Normal 2 2 3" xfId="18" xr:uid="{3F0BDFD6-2DA8-498A-8611-D8F65888A6FF}"/>
    <cellStyle name="Normal 2 3" xfId="28" xr:uid="{9E59C2C6-33E4-4302-814F-18CE464F9412}"/>
    <cellStyle name="Normal 3" xfId="16" xr:uid="{C34CE4A3-4031-43AA-A465-9EE446C3A713}"/>
    <cellStyle name="Normal 3 2" xfId="15" xr:uid="{C9E8DE55-CE17-492E-B5AC-51014626AF20}"/>
    <cellStyle name="Normal 3 2 2 2" xfId="24" xr:uid="{32638553-F714-42DA-B625-9902D7FD7211}"/>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s>
  <dxfs count="248">
    <dxf>
      <numFmt numFmtId="175" formatCode="_-&quot;$&quot;\ * #,##0_-;\-&quot;$&quot;\ * #,##0_-;_-&quot;$&quot;\ * &quot;-&quot;??_-;_-@_-"/>
    </dxf>
    <dxf>
      <numFmt numFmtId="175" formatCode="_-&quot;$&quot;\ * #,##0_-;\-&quot;$&quot;\ * #,##0_-;_-&quot;$&quot;\ * &quot;-&quot;??_-;_-@_-"/>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
      <font>
        <color theme="0"/>
      </font>
      <fill>
        <patternFill>
          <bgColor rgb="FFC00000"/>
        </patternFill>
      </fill>
    </dxf>
    <dxf>
      <font>
        <color theme="0"/>
      </font>
      <fill>
        <patternFill>
          <bgColor rgb="FF00B050"/>
        </patternFill>
      </fill>
    </dxf>
    <dxf>
      <font>
        <b/>
        <i val="0"/>
        <color theme="1"/>
      </font>
      <fill>
        <patternFill>
          <bgColor rgb="FFFFFF00"/>
        </patternFill>
      </fill>
    </dxf>
  </dxfs>
  <tableStyles count="0" defaultTableStyle="TableStyleMedium2" defaultPivotStyle="PivotStyleLight16"/>
  <colors>
    <mruColors>
      <color rgb="FF0000FF"/>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7.xml"/><Relationship Id="rId68"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2.xml"/><Relationship Id="rId66" Type="http://schemas.openxmlformats.org/officeDocument/2006/relationships/externalLink" Target="externalLinks/externalLink10.xml"/><Relationship Id="rId74"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8.xml"/><Relationship Id="rId69" Type="http://schemas.openxmlformats.org/officeDocument/2006/relationships/externalLink" Target="externalLinks/externalLink13.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3.xml"/><Relationship Id="rId67" Type="http://schemas.openxmlformats.org/officeDocument/2006/relationships/externalLink" Target="externalLinks/externalLink1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6.xml"/><Relationship Id="rId70" Type="http://schemas.openxmlformats.org/officeDocument/2006/relationships/externalLink" Target="externalLinks/externalLink14.xml"/><Relationship Id="rId75"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4.xml"/><Relationship Id="rId65" Type="http://schemas.openxmlformats.org/officeDocument/2006/relationships/externalLink" Target="externalLinks/externalLink9.xml"/><Relationship Id="rId73"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71" Type="http://schemas.openxmlformats.org/officeDocument/2006/relationships/pivotCacheDefinition" Target="pivotCache/pivotCacheDefinition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5990429003178408"/>
          <c:y val="5.6458541971288183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'CDAT y volunt  a activos prod'!$B$27</c:f>
              <c:strCache>
                <c:ptCount val="1"/>
                <c:pt idx="0">
                  <c:v>ALN / Depositos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'CDAT y volunt  a activos prod'!$C$26:$H$26</c:f>
              <c:strCache>
                <c:ptCount val="6"/>
                <c:pt idx="0">
                  <c:v>Año 17</c:v>
                </c:pt>
                <c:pt idx="1">
                  <c:v>Año 18</c:v>
                </c:pt>
                <c:pt idx="2">
                  <c:v>Año 19</c:v>
                </c:pt>
                <c:pt idx="3">
                  <c:v>Año 20</c:v>
                </c:pt>
                <c:pt idx="4">
                  <c:v>Año 21</c:v>
                </c:pt>
                <c:pt idx="5">
                  <c:v>Año 22</c:v>
                </c:pt>
              </c:strCache>
            </c:strRef>
          </c:cat>
          <c:val>
            <c:numRef>
              <c:f>'CDAT y volunt  a activos prod'!$C$27:$H$27</c:f>
              <c:numCache>
                <c:formatCode>0.00%</c:formatCode>
                <c:ptCount val="6"/>
                <c:pt idx="0">
                  <c:v>2.756166061832646</c:v>
                </c:pt>
                <c:pt idx="1">
                  <c:v>2.7878984686298907</c:v>
                </c:pt>
                <c:pt idx="2">
                  <c:v>3.3053936642649115</c:v>
                </c:pt>
                <c:pt idx="3">
                  <c:v>3.3287971027368624</c:v>
                </c:pt>
                <c:pt idx="4">
                  <c:v>2.8282224753760485</c:v>
                </c:pt>
                <c:pt idx="5">
                  <c:v>2.9749655640045507</c:v>
                </c:pt>
              </c:numCache>
            </c:numRef>
          </c:val>
          <c:extLst>
            <c:ext xmlns:c16="http://schemas.microsoft.com/office/drawing/2014/chart" uri="{C3380CC4-5D6E-409C-BE32-E72D297353CC}">
              <c16:uniqueId val="{00000000-FF81-4A13-9C39-7D0B6093DCC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5990429003178408"/>
          <c:y val="5.6458541971288183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'ALN  vs Depositos'!$B$20</c:f>
              <c:strCache>
                <c:ptCount val="1"/>
                <c:pt idx="0">
                  <c:v>ALN / Depositos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'ALN  vs Depositos'!$C$19:$H$19</c:f>
              <c:strCache>
                <c:ptCount val="6"/>
                <c:pt idx="0">
                  <c:v>Año 17</c:v>
                </c:pt>
                <c:pt idx="1">
                  <c:v>Año 18</c:v>
                </c:pt>
                <c:pt idx="2">
                  <c:v>Año 19</c:v>
                </c:pt>
                <c:pt idx="3">
                  <c:v>Año 20</c:v>
                </c:pt>
                <c:pt idx="4">
                  <c:v>Año 21</c:v>
                </c:pt>
                <c:pt idx="5">
                  <c:v>Año 22</c:v>
                </c:pt>
              </c:strCache>
            </c:strRef>
          </c:cat>
          <c:val>
            <c:numRef>
              <c:f>'ALN  vs Depositos'!$C$20:$H$20</c:f>
              <c:numCache>
                <c:formatCode>0.00%</c:formatCode>
                <c:ptCount val="6"/>
                <c:pt idx="0">
                  <c:v>9.1831654103489077E-2</c:v>
                </c:pt>
                <c:pt idx="1">
                  <c:v>0.23385299933360287</c:v>
                </c:pt>
                <c:pt idx="2">
                  <c:v>0.2042809103223763</c:v>
                </c:pt>
                <c:pt idx="3">
                  <c:v>0.28236747392918055</c:v>
                </c:pt>
                <c:pt idx="4">
                  <c:v>0.43295114026712572</c:v>
                </c:pt>
                <c:pt idx="5">
                  <c:v>0.38116310469089371</c:v>
                </c:pt>
              </c:numCache>
            </c:numRef>
          </c:val>
          <c:extLst>
            <c:ext xmlns:c16="http://schemas.microsoft.com/office/drawing/2014/chart" uri="{C3380CC4-5D6E-409C-BE32-E72D297353CC}">
              <c16:uniqueId val="{00000000-C24E-47DB-9E65-052373B9939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5990429003178408"/>
          <c:y val="5.6458541971288183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Suficiencia margen'!$B$18</c:f>
              <c:strCache>
                <c:ptCount val="1"/>
                <c:pt idx="0">
                  <c:v>Suficiencia de 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Suficiencia margen'!$C$17:$H$17</c:f>
              <c:strCache>
                <c:ptCount val="6"/>
                <c:pt idx="0">
                  <c:v>Año 17</c:v>
                </c:pt>
                <c:pt idx="1">
                  <c:v>Año 18</c:v>
                </c:pt>
                <c:pt idx="2">
                  <c:v>Año 19</c:v>
                </c:pt>
                <c:pt idx="3">
                  <c:v>Año 20</c:v>
                </c:pt>
                <c:pt idx="4">
                  <c:v>Año 21</c:v>
                </c:pt>
                <c:pt idx="5">
                  <c:v>Año 22</c:v>
                </c:pt>
              </c:strCache>
            </c:strRef>
          </c:cat>
          <c:val>
            <c:numRef>
              <c:f>'0. Suficiencia margen'!$C$18:$H$18</c:f>
              <c:numCache>
                <c:formatCode>0.00%</c:formatCode>
                <c:ptCount val="6"/>
                <c:pt idx="0">
                  <c:v>1.4947455367512157</c:v>
                </c:pt>
                <c:pt idx="1">
                  <c:v>1.3719773807716342</c:v>
                </c:pt>
                <c:pt idx="2">
                  <c:v>1.4259316870575589</c:v>
                </c:pt>
                <c:pt idx="3">
                  <c:v>1.7207180079341755</c:v>
                </c:pt>
                <c:pt idx="4">
                  <c:v>1.7727650911230215</c:v>
                </c:pt>
                <c:pt idx="5">
                  <c:v>1.4757135853144541</c:v>
                </c:pt>
              </c:numCache>
            </c:numRef>
          </c:val>
          <c:extLst>
            <c:ext xmlns:c16="http://schemas.microsoft.com/office/drawing/2014/chart" uri="{C3380CC4-5D6E-409C-BE32-E72D297353CC}">
              <c16:uniqueId val="{00000000-61B5-487E-8D37-380C073CEB2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5990429003178408"/>
          <c:y val="5.6458541971288183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Transferencia solidaria'!$B$20</c:f>
              <c:strCache>
                <c:ptCount val="1"/>
                <c:pt idx="0">
                  <c:v>intereses, beneficios y 60% exced</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Transferencia solidaria'!$C$19:$H$19</c:f>
              <c:strCache>
                <c:ptCount val="6"/>
                <c:pt idx="0">
                  <c:v>Año 17</c:v>
                </c:pt>
                <c:pt idx="1">
                  <c:v>Año 18</c:v>
                </c:pt>
                <c:pt idx="2">
                  <c:v>Año 19</c:v>
                </c:pt>
                <c:pt idx="3">
                  <c:v>Año 20</c:v>
                </c:pt>
                <c:pt idx="4">
                  <c:v>Año 21</c:v>
                </c:pt>
                <c:pt idx="5">
                  <c:v>Año 22</c:v>
                </c:pt>
              </c:strCache>
            </c:strRef>
          </c:cat>
          <c:val>
            <c:numRef>
              <c:f>'0. Transferencia solidaria'!$C$20:$H$20</c:f>
              <c:numCache>
                <c:formatCode>0.00%</c:formatCode>
                <c:ptCount val="6"/>
                <c:pt idx="0">
                  <c:v>5.6806192053559267E-2</c:v>
                </c:pt>
                <c:pt idx="1">
                  <c:v>5.793221032310443E-2</c:v>
                </c:pt>
                <c:pt idx="2">
                  <c:v>5.3141654586488403E-2</c:v>
                </c:pt>
                <c:pt idx="3">
                  <c:v>4.6269016477496309E-2</c:v>
                </c:pt>
                <c:pt idx="4">
                  <c:v>4.4045423434737233E-2</c:v>
                </c:pt>
                <c:pt idx="5">
                  <c:v>9.8117893739006375E-3</c:v>
                </c:pt>
              </c:numCache>
            </c:numRef>
          </c:val>
          <c:extLst>
            <c:ext xmlns:c16="http://schemas.microsoft.com/office/drawing/2014/chart" uri="{C3380CC4-5D6E-409C-BE32-E72D297353CC}">
              <c16:uniqueId val="{00000000-DAA5-4C26-9F69-EFF09D4FCFC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5990429003178408"/>
          <c:y val="5.6458541971288183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Cartera sobre Activos'!$B$25</c:f>
              <c:strCache>
                <c:ptCount val="1"/>
                <c:pt idx="0">
                  <c:v>Cartera bruta / activos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Cartera sobre Activos'!$C$24:$H$24</c:f>
              <c:strCache>
                <c:ptCount val="6"/>
                <c:pt idx="0">
                  <c:v>Año 17</c:v>
                </c:pt>
                <c:pt idx="1">
                  <c:v>Año 18</c:v>
                </c:pt>
                <c:pt idx="2">
                  <c:v>Año 19</c:v>
                </c:pt>
                <c:pt idx="3">
                  <c:v>Año 20</c:v>
                </c:pt>
                <c:pt idx="4">
                  <c:v>Año 21</c:v>
                </c:pt>
                <c:pt idx="5">
                  <c:v>Año 22</c:v>
                </c:pt>
              </c:strCache>
            </c:strRef>
          </c:cat>
          <c:val>
            <c:numRef>
              <c:f>'0. Cartera sobre Activos'!$C$25:$H$25</c:f>
              <c:numCache>
                <c:formatCode>0.00%</c:formatCode>
                <c:ptCount val="6"/>
                <c:pt idx="0">
                  <c:v>0.8181593636699469</c:v>
                </c:pt>
                <c:pt idx="1">
                  <c:v>0.76590702052952786</c:v>
                </c:pt>
                <c:pt idx="2">
                  <c:v>0.76780465453487434</c:v>
                </c:pt>
                <c:pt idx="3">
                  <c:v>0.71366539183276856</c:v>
                </c:pt>
                <c:pt idx="4">
                  <c:v>0.68955330400618653</c:v>
                </c:pt>
                <c:pt idx="5">
                  <c:v>0.70413506086306743</c:v>
                </c:pt>
              </c:numCache>
            </c:numRef>
          </c:val>
          <c:extLst>
            <c:ext xmlns:c16="http://schemas.microsoft.com/office/drawing/2014/chart" uri="{C3380CC4-5D6E-409C-BE32-E72D297353CC}">
              <c16:uniqueId val="{00000000-A32C-4751-8FAB-7C59FDBB286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Cartera'!$C$74:$H$74</c:f>
              <c:strCache>
                <c:ptCount val="6"/>
                <c:pt idx="0">
                  <c:v>Año 17</c:v>
                </c:pt>
                <c:pt idx="1">
                  <c:v>Año 18</c:v>
                </c:pt>
                <c:pt idx="2">
                  <c:v>Año 19</c:v>
                </c:pt>
                <c:pt idx="3">
                  <c:v>Año 20</c:v>
                </c:pt>
                <c:pt idx="4">
                  <c:v>Año 21</c:v>
                </c:pt>
                <c:pt idx="5">
                  <c:v>Año 22</c:v>
                </c:pt>
              </c:strCache>
            </c:strRef>
          </c:cat>
          <c:val>
            <c:numRef>
              <c:f>'1. SARC - Calidad Cartera'!$C$75:$H$75</c:f>
              <c:numCache>
                <c:formatCode>0.00%</c:formatCode>
                <c:ptCount val="6"/>
                <c:pt idx="0">
                  <c:v>2.1524214658069987E-3</c:v>
                </c:pt>
                <c:pt idx="1">
                  <c:v>5.8998494036399465E-3</c:v>
                </c:pt>
                <c:pt idx="2">
                  <c:v>1.0988093182273942E-2</c:v>
                </c:pt>
                <c:pt idx="3">
                  <c:v>1.2491723531812673E-2</c:v>
                </c:pt>
                <c:pt idx="4">
                  <c:v>1.4196634187004998E-2</c:v>
                </c:pt>
                <c:pt idx="5">
                  <c:v>2.1688307603499379E-2</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castigo)'!$C$76:$H$76</c:f>
              <c:strCache>
                <c:ptCount val="6"/>
                <c:pt idx="0">
                  <c:v>Año 17</c:v>
                </c:pt>
                <c:pt idx="1">
                  <c:v>Año 18</c:v>
                </c:pt>
                <c:pt idx="2">
                  <c:v>Año 19</c:v>
                </c:pt>
                <c:pt idx="3">
                  <c:v>Año 20</c:v>
                </c:pt>
                <c:pt idx="4">
                  <c:v>Año 21</c:v>
                </c:pt>
                <c:pt idx="5">
                  <c:v>Año 22</c:v>
                </c:pt>
              </c:strCache>
            </c:strRef>
          </c:cat>
          <c:val>
            <c:numRef>
              <c:f>'1. SARC - Calidad (con castigo)'!$C$77:$H$77</c:f>
              <c:numCache>
                <c:formatCode>0.00%</c:formatCode>
                <c:ptCount val="6"/>
                <c:pt idx="0">
                  <c:v>2.1524214658069987E-3</c:v>
                </c:pt>
                <c:pt idx="1">
                  <c:v>5.8998494036399465E-3</c:v>
                </c:pt>
                <c:pt idx="2">
                  <c:v>1.0988093182273942E-2</c:v>
                </c:pt>
                <c:pt idx="3">
                  <c:v>1.2491723531812673E-2</c:v>
                </c:pt>
                <c:pt idx="4">
                  <c:v>1.4583783939528187E-2</c:v>
                </c:pt>
                <c:pt idx="5">
                  <c:v>2.2056160725910146E-2</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3215334312024556E-2"/>
          <c:y val="3.9385881785519619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LBZ'!$C$20:$H$20</c:f>
              <c:strCache>
                <c:ptCount val="6"/>
                <c:pt idx="0">
                  <c:v>Año 17</c:v>
                </c:pt>
                <c:pt idx="1">
                  <c:v>Año 18</c:v>
                </c:pt>
                <c:pt idx="2">
                  <c:v>Año 19</c:v>
                </c:pt>
                <c:pt idx="3">
                  <c:v>Año 20</c:v>
                </c:pt>
                <c:pt idx="4">
                  <c:v>Año 21</c:v>
                </c:pt>
                <c:pt idx="5">
                  <c:v>Año 22</c:v>
                </c:pt>
              </c:strCache>
            </c:strRef>
          </c:cat>
          <c:val>
            <c:numRef>
              <c:f>'2. SARC - Calidad Cons sin LBZ'!$C$21:$H$21</c:f>
              <c:numCache>
                <c:formatCode>0.00%</c:formatCode>
                <c:ptCount val="6"/>
                <c:pt idx="0">
                  <c:v>7.0989192180369396E-3</c:v>
                </c:pt>
                <c:pt idx="1">
                  <c:v>1.9903417000057298E-2</c:v>
                </c:pt>
                <c:pt idx="2">
                  <c:v>2.3787876249994296E-2</c:v>
                </c:pt>
                <c:pt idx="3">
                  <c:v>2.8111558371501914E-2</c:v>
                </c:pt>
                <c:pt idx="4">
                  <c:v>3.44613494116566E-2</c:v>
                </c:pt>
                <c:pt idx="5">
                  <c:v>5.6166082143059168E-2</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LBZ'!$C$29:$H$29</c:f>
              <c:strCache>
                <c:ptCount val="6"/>
                <c:pt idx="0">
                  <c:v>Año 17</c:v>
                </c:pt>
                <c:pt idx="1">
                  <c:v>Año 18</c:v>
                </c:pt>
                <c:pt idx="2">
                  <c:v>Año 19</c:v>
                </c:pt>
                <c:pt idx="3">
                  <c:v>Año 20</c:v>
                </c:pt>
                <c:pt idx="4">
                  <c:v>Año 21</c:v>
                </c:pt>
                <c:pt idx="5">
                  <c:v>Año 22</c:v>
                </c:pt>
              </c:strCache>
            </c:strRef>
          </c:cat>
          <c:val>
            <c:numRef>
              <c:f>'3. SARC - Calidad Cons LBZ'!$C$30:$H$30</c:f>
              <c:numCache>
                <c:formatCode>0.00%</c:formatCode>
                <c:ptCount val="6"/>
                <c:pt idx="0">
                  <c:v>1.0428325302462533E-4</c:v>
                </c:pt>
                <c:pt idx="1">
                  <c:v>0</c:v>
                </c:pt>
                <c:pt idx="2">
                  <c:v>4.9014971346248853E-3</c:v>
                </c:pt>
                <c:pt idx="3">
                  <c:v>5.3326862919449974E-3</c:v>
                </c:pt>
                <c:pt idx="4">
                  <c:v>5.9806420663417884E-3</c:v>
                </c:pt>
                <c:pt idx="5">
                  <c:v>7.1226541500551003E-3</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88909341568646072"/>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Comercial'!$C$20:$H$20</c:f>
              <c:strCache>
                <c:ptCount val="6"/>
                <c:pt idx="0">
                  <c:v>Año 17</c:v>
                </c:pt>
                <c:pt idx="1">
                  <c:v>Año 18</c:v>
                </c:pt>
                <c:pt idx="2">
                  <c:v>Año 19</c:v>
                </c:pt>
                <c:pt idx="3">
                  <c:v>Año 20</c:v>
                </c:pt>
                <c:pt idx="4">
                  <c:v>Año 21</c:v>
                </c:pt>
                <c:pt idx="5">
                  <c:v>Año 22</c:v>
                </c:pt>
              </c:strCache>
            </c:strRef>
          </c:cat>
          <c:val>
            <c:numRef>
              <c:f>'4. SARC - Calidad Comercial'!$C$21:$H$21</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MICRO'!$C$26:$H$26</c:f>
              <c:strCache>
                <c:ptCount val="6"/>
                <c:pt idx="0">
                  <c:v>Año 17</c:v>
                </c:pt>
                <c:pt idx="1">
                  <c:v>Año 18</c:v>
                </c:pt>
                <c:pt idx="2">
                  <c:v>Año 19</c:v>
                </c:pt>
                <c:pt idx="3">
                  <c:v>Año 20</c:v>
                </c:pt>
                <c:pt idx="4">
                  <c:v>Año 21</c:v>
                </c:pt>
                <c:pt idx="5">
                  <c:v>Año 22</c:v>
                </c:pt>
              </c:strCache>
            </c:strRef>
          </c:cat>
          <c:val>
            <c:numRef>
              <c:f>'5. SARC - Calidad MICRO'!$C$27:$H$27</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VIVI'!$C$29:$H$29</c:f>
              <c:strCache>
                <c:ptCount val="6"/>
                <c:pt idx="0">
                  <c:v>Año 17</c:v>
                </c:pt>
                <c:pt idx="1">
                  <c:v>Año 18</c:v>
                </c:pt>
                <c:pt idx="2">
                  <c:v>Año 19</c:v>
                </c:pt>
                <c:pt idx="3">
                  <c:v>Año 20</c:v>
                </c:pt>
                <c:pt idx="4">
                  <c:v>Año 21</c:v>
                </c:pt>
                <c:pt idx="5">
                  <c:v>Año 22</c:v>
                </c:pt>
              </c:strCache>
            </c:strRef>
          </c:cat>
          <c:val>
            <c:numRef>
              <c:f>'6. SARC - Calidad VIVI'!$C$30:$H$30</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17</c:v>
                </c:pt>
                <c:pt idx="1">
                  <c:v>Año 18</c:v>
                </c:pt>
                <c:pt idx="2">
                  <c:v>Año 19</c:v>
                </c:pt>
                <c:pt idx="3">
                  <c:v>Año 20</c:v>
                </c:pt>
                <c:pt idx="4">
                  <c:v>Año 21</c:v>
                </c:pt>
                <c:pt idx="5">
                  <c:v>Año 22</c:v>
                </c:pt>
              </c:strCache>
            </c:strRef>
          </c:cat>
          <c:val>
            <c:numRef>
              <c:f>'7. SARC - Cobertura TOTAL'!$C$30:$H$30</c:f>
              <c:numCache>
                <c:formatCode>0.00%</c:formatCode>
                <c:ptCount val="6"/>
                <c:pt idx="0">
                  <c:v>1.3692933611076081E-2</c:v>
                </c:pt>
                <c:pt idx="1">
                  <c:v>1.4601991484616435E-2</c:v>
                </c:pt>
                <c:pt idx="2">
                  <c:v>1.6922612227949576E-2</c:v>
                </c:pt>
                <c:pt idx="3">
                  <c:v>2.0849283338618359E-2</c:v>
                </c:pt>
                <c:pt idx="4">
                  <c:v>2.0753709743008022E-2</c:v>
                </c:pt>
                <c:pt idx="5">
                  <c:v>2.1578054432340052E-2</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consumo'!$C$45:$H$45</c:f>
              <c:strCache>
                <c:ptCount val="6"/>
                <c:pt idx="0">
                  <c:v>Año 17</c:v>
                </c:pt>
                <c:pt idx="1">
                  <c:v>Año 18</c:v>
                </c:pt>
                <c:pt idx="2">
                  <c:v>Año 19</c:v>
                </c:pt>
                <c:pt idx="3">
                  <c:v>Año 20</c:v>
                </c:pt>
                <c:pt idx="4">
                  <c:v>Año 21</c:v>
                </c:pt>
                <c:pt idx="5">
                  <c:v>Año 22</c:v>
                </c:pt>
              </c:strCache>
            </c:strRef>
          </c:cat>
          <c:val>
            <c:numRef>
              <c:f>'7. SARC - Cobertura consumo'!$C$46:$H$46</c:f>
              <c:numCache>
                <c:formatCode>0.00%</c:formatCode>
                <c:ptCount val="6"/>
                <c:pt idx="0">
                  <c:v>0.20685445171517675</c:v>
                </c:pt>
                <c:pt idx="1">
                  <c:v>0.43573398868567875</c:v>
                </c:pt>
                <c:pt idx="2">
                  <c:v>0.46813956846022409</c:v>
                </c:pt>
                <c:pt idx="3">
                  <c:v>0.73250755749404073</c:v>
                </c:pt>
                <c:pt idx="4">
                  <c:v>0.64329047962282504</c:v>
                </c:pt>
                <c:pt idx="5">
                  <c:v>0.46031044817924849</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comercial'!$C$28:$H$28</c:f>
              <c:strCache>
                <c:ptCount val="6"/>
                <c:pt idx="0">
                  <c:v>Año 17</c:v>
                </c:pt>
                <c:pt idx="1">
                  <c:v>Año 18</c:v>
                </c:pt>
                <c:pt idx="2">
                  <c:v>Año 19</c:v>
                </c:pt>
                <c:pt idx="3">
                  <c:v>Año 20</c:v>
                </c:pt>
                <c:pt idx="4">
                  <c:v>Año 21</c:v>
                </c:pt>
                <c:pt idx="5">
                  <c:v>Año 22</c:v>
                </c:pt>
              </c:strCache>
            </c:strRef>
          </c:cat>
          <c:val>
            <c:numRef>
              <c:f>'8. SARC - Cobertura comercial'!$C$29:$H$29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MICRO'!$C$28:$H$28</c:f>
              <c:strCache>
                <c:ptCount val="6"/>
                <c:pt idx="0">
                  <c:v>Año 17</c:v>
                </c:pt>
                <c:pt idx="1">
                  <c:v>Año 18</c:v>
                </c:pt>
                <c:pt idx="2">
                  <c:v>Año 19</c:v>
                </c:pt>
                <c:pt idx="3">
                  <c:v>Año 20</c:v>
                </c:pt>
                <c:pt idx="4">
                  <c:v>Año 21</c:v>
                </c:pt>
                <c:pt idx="5">
                  <c:v>Año 22</c:v>
                </c:pt>
              </c:strCache>
            </c:strRef>
          </c:cat>
          <c:val>
            <c:numRef>
              <c:f>'8. SARC - Cobertura MICRO'!$C$29:$H$29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VIVI'!$C$32:$H$32</c:f>
              <c:strCache>
                <c:ptCount val="6"/>
                <c:pt idx="0">
                  <c:v>Año 17</c:v>
                </c:pt>
                <c:pt idx="1">
                  <c:v>Año 18</c:v>
                </c:pt>
                <c:pt idx="2">
                  <c:v>Año 19</c:v>
                </c:pt>
                <c:pt idx="3">
                  <c:v>Año 20</c:v>
                </c:pt>
                <c:pt idx="4">
                  <c:v>Año 21</c:v>
                </c:pt>
                <c:pt idx="5">
                  <c:v>Año 22</c:v>
                </c:pt>
              </c:strCache>
            </c:strRef>
          </c:cat>
          <c:val>
            <c:numRef>
              <c:f>'8. SARC - Cobertura VIVI'!$C$33:$H$33</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18</c:v>
                </c:pt>
                <c:pt idx="1">
                  <c:v>Año 19</c:v>
                </c:pt>
                <c:pt idx="2">
                  <c:v>Año 20</c:v>
                </c:pt>
                <c:pt idx="3">
                  <c:v>Año 21</c:v>
                </c:pt>
                <c:pt idx="4">
                  <c:v>Año 22</c:v>
                </c:pt>
              </c:strCache>
            </c:strRef>
          </c:cat>
          <c:val>
            <c:numRef>
              <c:f>'9. SARC - Crecim Cartera BRUTA'!$C$22:$G$22</c:f>
              <c:numCache>
                <c:formatCode>0.00%</c:formatCode>
                <c:ptCount val="5"/>
                <c:pt idx="0">
                  <c:v>0.15315451758863063</c:v>
                </c:pt>
                <c:pt idx="1">
                  <c:v>0.1959484297113292</c:v>
                </c:pt>
                <c:pt idx="2">
                  <c:v>0.1139477355544809</c:v>
                </c:pt>
                <c:pt idx="3">
                  <c:v>0.1253340998710355</c:v>
                </c:pt>
                <c:pt idx="4">
                  <c:v>4.4476683897666902E-2</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LBZ'!$C$10:$G$10</c:f>
              <c:strCache>
                <c:ptCount val="5"/>
                <c:pt idx="0">
                  <c:v>Año 18</c:v>
                </c:pt>
                <c:pt idx="1">
                  <c:v>Año 19</c:v>
                </c:pt>
                <c:pt idx="2">
                  <c:v>Año 20</c:v>
                </c:pt>
                <c:pt idx="3">
                  <c:v>Año 21</c:v>
                </c:pt>
                <c:pt idx="4">
                  <c:v>Año 22</c:v>
                </c:pt>
              </c:strCache>
            </c:strRef>
          </c:cat>
          <c:val>
            <c:numRef>
              <c:f>'10. SARC - Crecim CONS sin LBZ'!$C$11:$G$11</c:f>
              <c:numCache>
                <c:formatCode>0.00%</c:formatCode>
                <c:ptCount val="5"/>
                <c:pt idx="0">
                  <c:v>0.1673649379774067</c:v>
                </c:pt>
                <c:pt idx="1">
                  <c:v>0.30024425989514625</c:v>
                </c:pt>
                <c:pt idx="2">
                  <c:v>8.6329177680065206E-2</c:v>
                </c:pt>
                <c:pt idx="3">
                  <c:v>3.2923875700924032E-2</c:v>
                </c:pt>
                <c:pt idx="4">
                  <c:v>7.532232204685041E-2</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LBZ'!$C$15:$G$15</c:f>
              <c:strCache>
                <c:ptCount val="5"/>
                <c:pt idx="0">
                  <c:v>Año 18</c:v>
                </c:pt>
                <c:pt idx="1">
                  <c:v>Año 19</c:v>
                </c:pt>
                <c:pt idx="2">
                  <c:v>Año 20</c:v>
                </c:pt>
                <c:pt idx="3">
                  <c:v>Año 21</c:v>
                </c:pt>
                <c:pt idx="4">
                  <c:v>Año 22</c:v>
                </c:pt>
              </c:strCache>
            </c:strRef>
          </c:cat>
          <c:val>
            <c:numRef>
              <c:f>'11. SARC Crecim Cons LBZ'!$C$16:$G$16</c:f>
              <c:numCache>
                <c:formatCode>0.00%</c:formatCode>
                <c:ptCount val="5"/>
                <c:pt idx="0">
                  <c:v>0.14727057576234914</c:v>
                </c:pt>
                <c:pt idx="1">
                  <c:v>0.15200750628053483</c:v>
                </c:pt>
                <c:pt idx="2">
                  <c:v>0.12708100541622747</c:v>
                </c:pt>
                <c:pt idx="3">
                  <c:v>0.16768846808095628</c:v>
                </c:pt>
                <c:pt idx="4">
                  <c:v>3.1970832363063195E-2</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CCIAL'!$C$10:$G$10</c:f>
              <c:strCache>
                <c:ptCount val="5"/>
                <c:pt idx="0">
                  <c:v>Año 18</c:v>
                </c:pt>
                <c:pt idx="1">
                  <c:v>Año 19</c:v>
                </c:pt>
                <c:pt idx="2">
                  <c:v>Año 20</c:v>
                </c:pt>
                <c:pt idx="3">
                  <c:v>Año 21</c:v>
                </c:pt>
                <c:pt idx="4">
                  <c:v>Año 22</c:v>
                </c:pt>
              </c:strCache>
            </c:strRef>
          </c:cat>
          <c:val>
            <c:numRef>
              <c:f>'12. SARC Crecim CCIAL'!$C$11:$G$11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MICRO'!$C$11:$G$11</c:f>
              <c:strCache>
                <c:ptCount val="5"/>
                <c:pt idx="0">
                  <c:v>Año 18</c:v>
                </c:pt>
                <c:pt idx="1">
                  <c:v>Año 19</c:v>
                </c:pt>
                <c:pt idx="2">
                  <c:v>Año 20</c:v>
                </c:pt>
                <c:pt idx="3">
                  <c:v>Año 21</c:v>
                </c:pt>
                <c:pt idx="4">
                  <c:v>Año 22</c:v>
                </c:pt>
              </c:strCache>
            </c:strRef>
          </c:cat>
          <c:val>
            <c:numRef>
              <c:f>'13. SARC Crecim MICRO'!$C$12:$G$12</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VIVI'!$C$15:$G$15</c:f>
              <c:strCache>
                <c:ptCount val="5"/>
                <c:pt idx="0">
                  <c:v>Año 18</c:v>
                </c:pt>
                <c:pt idx="1">
                  <c:v>Año 19</c:v>
                </c:pt>
                <c:pt idx="2">
                  <c:v>Año 20</c:v>
                </c:pt>
                <c:pt idx="3">
                  <c:v>Año 21</c:v>
                </c:pt>
                <c:pt idx="4">
                  <c:v>Año 22</c:v>
                </c:pt>
              </c:strCache>
            </c:strRef>
          </c:cat>
          <c:val>
            <c:numRef>
              <c:f>'14. SARC Crecim VIVI'!$C$16:$G$16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mora'!$C$60:$G$60</c:f>
              <c:strCache>
                <c:ptCount val="5"/>
                <c:pt idx="0">
                  <c:v>Año 18</c:v>
                </c:pt>
                <c:pt idx="1">
                  <c:v>Año 19</c:v>
                </c:pt>
                <c:pt idx="2">
                  <c:v>Año 20</c:v>
                </c:pt>
                <c:pt idx="3">
                  <c:v>Año 21</c:v>
                </c:pt>
                <c:pt idx="4">
                  <c:v>Año 22</c:v>
                </c:pt>
              </c:strCache>
            </c:strRef>
          </c:cat>
          <c:val>
            <c:numRef>
              <c:f>'15. SARC Crecim mora'!$C$61:$G$61</c:f>
              <c:numCache>
                <c:formatCode>0.00%</c:formatCode>
                <c:ptCount val="5"/>
                <c:pt idx="0">
                  <c:v>2.1608298379189441</c:v>
                </c:pt>
                <c:pt idx="1">
                  <c:v>1.2273776647171277</c:v>
                </c:pt>
                <c:pt idx="2">
                  <c:v>0.26638233864664662</c:v>
                </c:pt>
                <c:pt idx="3">
                  <c:v>0.2789233217774687</c:v>
                </c:pt>
                <c:pt idx="4">
                  <c:v>0.59565509026013563</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LBZ'!$C$16:$G$16</c:f>
              <c:strCache>
                <c:ptCount val="5"/>
                <c:pt idx="0">
                  <c:v>Año 18</c:v>
                </c:pt>
                <c:pt idx="1">
                  <c:v>Año 19</c:v>
                </c:pt>
                <c:pt idx="2">
                  <c:v>Año 20</c:v>
                </c:pt>
                <c:pt idx="3">
                  <c:v>Año 21</c:v>
                </c:pt>
                <c:pt idx="4">
                  <c:v>Año 22</c:v>
                </c:pt>
              </c:strCache>
            </c:strRef>
          </c:cat>
          <c:val>
            <c:numRef>
              <c:f>'16. SARC &gt; mora Cons SIN LBZ'!$C$17:$G$17</c:f>
              <c:numCache>
                <c:formatCode>0.00%</c:formatCode>
                <c:ptCount val="5"/>
                <c:pt idx="0">
                  <c:v>2.2729702139412971</c:v>
                </c:pt>
                <c:pt idx="1">
                  <c:v>0.55400701040741507</c:v>
                </c:pt>
                <c:pt idx="2">
                  <c:v>0.28378026554708291</c:v>
                </c:pt>
                <c:pt idx="3">
                  <c:v>0.26623896568670768</c:v>
                </c:pt>
                <c:pt idx="4">
                  <c:v>0.7525907401037315</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LBZ'!$C$20:$G$20</c:f>
              <c:strCache>
                <c:ptCount val="5"/>
                <c:pt idx="0">
                  <c:v>Año 18</c:v>
                </c:pt>
                <c:pt idx="1">
                  <c:v>Año 19</c:v>
                </c:pt>
                <c:pt idx="2">
                  <c:v>Año 20</c:v>
                </c:pt>
                <c:pt idx="3">
                  <c:v>Año 21</c:v>
                </c:pt>
                <c:pt idx="4">
                  <c:v>Año 22</c:v>
                </c:pt>
              </c:strCache>
            </c:strRef>
          </c:cat>
          <c:val>
            <c:numRef>
              <c:f>'17. SARC &gt; mora Cons LBZ'!$C$21:$G$21</c:f>
              <c:numCache>
                <c:formatCode>0.00%</c:formatCode>
                <c:ptCount val="5"/>
                <c:pt idx="0">
                  <c:v>-1</c:v>
                </c:pt>
                <c:pt idx="1">
                  <c:v>0</c:v>
                </c:pt>
                <c:pt idx="2">
                  <c:v>0.22623134573242543</c:v>
                </c:pt>
                <c:pt idx="3">
                  <c:v>0.30957014725125664</c:v>
                </c:pt>
                <c:pt idx="4">
                  <c:v>0.22902712624008092</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CCIAL'!$C$16:$G$16</c:f>
              <c:strCache>
                <c:ptCount val="5"/>
                <c:pt idx="0">
                  <c:v>Año 18</c:v>
                </c:pt>
                <c:pt idx="1">
                  <c:v>Año 19</c:v>
                </c:pt>
                <c:pt idx="2">
                  <c:v>Año 20</c:v>
                </c:pt>
                <c:pt idx="3">
                  <c:v>Año 21</c:v>
                </c:pt>
                <c:pt idx="4">
                  <c:v>Año 22</c:v>
                </c:pt>
              </c:strCache>
            </c:strRef>
          </c:cat>
          <c:val>
            <c:numRef>
              <c:f>'18. SARC &gt; mora CCIAL'!$C$17:$G$17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MICRO'!$C$20:$G$20</c:f>
              <c:strCache>
                <c:ptCount val="5"/>
                <c:pt idx="0">
                  <c:v>Año 18</c:v>
                </c:pt>
                <c:pt idx="1">
                  <c:v>Año 19</c:v>
                </c:pt>
                <c:pt idx="2">
                  <c:v>Año 20</c:v>
                </c:pt>
                <c:pt idx="3">
                  <c:v>Año 21</c:v>
                </c:pt>
                <c:pt idx="4">
                  <c:v>Año 22</c:v>
                </c:pt>
              </c:strCache>
            </c:strRef>
          </c:cat>
          <c:val>
            <c:numRef>
              <c:f>'19. SARC &gt; mora MICRO'!$C$21:$G$21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VIVI'!$C$20:$G$20</c:f>
              <c:strCache>
                <c:ptCount val="5"/>
                <c:pt idx="0">
                  <c:v>Año 18</c:v>
                </c:pt>
                <c:pt idx="1">
                  <c:v>Año 19</c:v>
                </c:pt>
                <c:pt idx="2">
                  <c:v>Año 20</c:v>
                </c:pt>
                <c:pt idx="3">
                  <c:v>Año 21</c:v>
                </c:pt>
                <c:pt idx="4">
                  <c:v>Año 22</c:v>
                </c:pt>
              </c:strCache>
            </c:strRef>
          </c:cat>
          <c:val>
            <c:numRef>
              <c:f>'20. SARC &gt; mora VIVI'!$C$21:$G$21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CP'!$C$35:$H$35</c:f>
              <c:strCache>
                <c:ptCount val="6"/>
                <c:pt idx="0">
                  <c:v>Año 17</c:v>
                </c:pt>
                <c:pt idx="1">
                  <c:v>Año 18</c:v>
                </c:pt>
                <c:pt idx="2">
                  <c:v>Año 19</c:v>
                </c:pt>
                <c:pt idx="3">
                  <c:v>Año 20</c:v>
                </c:pt>
                <c:pt idx="4">
                  <c:v>Año 21</c:v>
                </c:pt>
                <c:pt idx="5">
                  <c:v>Año 22</c:v>
                </c:pt>
              </c:strCache>
            </c:strRef>
          </c:cat>
          <c:val>
            <c:numRef>
              <c:f>'21. LIQUIDEZ - ALN vs Dep CP'!$C$36:$H$36</c:f>
              <c:numCache>
                <c:formatCode>0.00%</c:formatCode>
                <c:ptCount val="6"/>
                <c:pt idx="0">
                  <c:v>119.02188859866666</c:v>
                </c:pt>
                <c:pt idx="1">
                  <c:v>1344.0592879200001</c:v>
                </c:pt>
                <c:pt idx="2">
                  <c:v>0.76426320465808983</c:v>
                </c:pt>
                <c:pt idx="3">
                  <c:v>0.99710756880393525</c:v>
                </c:pt>
                <c:pt idx="4">
                  <c:v>1.0602311769924928</c:v>
                </c:pt>
                <c:pt idx="5">
                  <c:v>1.1026593124044664</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ALN'!$C$25:$H$25</c:f>
              <c:strCache>
                <c:ptCount val="6"/>
                <c:pt idx="0">
                  <c:v>Año 17</c:v>
                </c:pt>
                <c:pt idx="1">
                  <c:v>Año 18</c:v>
                </c:pt>
                <c:pt idx="2">
                  <c:v>Año 19</c:v>
                </c:pt>
                <c:pt idx="3">
                  <c:v>Año 20</c:v>
                </c:pt>
                <c:pt idx="4">
                  <c:v>Año 21</c:v>
                </c:pt>
                <c:pt idx="5">
                  <c:v>Año 22</c:v>
                </c:pt>
              </c:strCache>
            </c:strRef>
          </c:cat>
          <c:val>
            <c:numRef>
              <c:f>'22. LIQ. - Brecha GAP Vs ALN'!$C$26:$H$26</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depositos'!$C$12:$H$12</c:f>
              <c:strCache>
                <c:ptCount val="6"/>
                <c:pt idx="0">
                  <c:v>Año 17</c:v>
                </c:pt>
                <c:pt idx="1">
                  <c:v>Año 18</c:v>
                </c:pt>
                <c:pt idx="2">
                  <c:v>Año 19</c:v>
                </c:pt>
                <c:pt idx="3">
                  <c:v>Año 20</c:v>
                </c:pt>
                <c:pt idx="4">
                  <c:v>Año 21</c:v>
                </c:pt>
                <c:pt idx="5">
                  <c:v>Año 22</c:v>
                </c:pt>
              </c:strCache>
            </c:strRef>
          </c:cat>
          <c:val>
            <c:numRef>
              <c:f>'23. Concentracion depositos'!$C$13:$H$13</c:f>
              <c:numCache>
                <c:formatCode>0.00%</c:formatCode>
                <c:ptCount val="6"/>
                <c:pt idx="0">
                  <c:v>0</c:v>
                </c:pt>
                <c:pt idx="1">
                  <c:v>0</c:v>
                </c:pt>
                <c:pt idx="2">
                  <c:v>0</c:v>
                </c:pt>
                <c:pt idx="3">
                  <c:v>0</c:v>
                </c:pt>
                <c:pt idx="4">
                  <c:v>0</c:v>
                </c:pt>
                <c:pt idx="5">
                  <c:v>0.17646411076429286</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cartera'!$C$20:$H$20</c:f>
              <c:strCache>
                <c:ptCount val="6"/>
                <c:pt idx="0">
                  <c:v>Año 17</c:v>
                </c:pt>
                <c:pt idx="1">
                  <c:v>Año 18</c:v>
                </c:pt>
                <c:pt idx="2">
                  <c:v>Año 19</c:v>
                </c:pt>
                <c:pt idx="3">
                  <c:v>Año 20</c:v>
                </c:pt>
                <c:pt idx="4">
                  <c:v>Año 21</c:v>
                </c:pt>
                <c:pt idx="5">
                  <c:v>Año 22</c:v>
                </c:pt>
              </c:strCache>
            </c:strRef>
          </c:cat>
          <c:val>
            <c:numRef>
              <c:f>'23. Concentracion cartera'!$C$21:$H$21</c:f>
              <c:numCache>
                <c:formatCode>0.00%</c:formatCode>
                <c:ptCount val="6"/>
                <c:pt idx="0">
                  <c:v>0</c:v>
                </c:pt>
                <c:pt idx="1">
                  <c:v>0</c:v>
                </c:pt>
                <c:pt idx="2">
                  <c:v>0</c:v>
                </c:pt>
                <c:pt idx="3">
                  <c:v>0</c:v>
                </c:pt>
                <c:pt idx="4">
                  <c:v>0</c:v>
                </c:pt>
                <c:pt idx="5">
                  <c:v>0.12923290615825325</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operativa'!$B$18</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operativa'!$C$17:$H$17</c:f>
              <c:strCache>
                <c:ptCount val="6"/>
                <c:pt idx="0">
                  <c:v>Año 17</c:v>
                </c:pt>
                <c:pt idx="1">
                  <c:v>Año 18</c:v>
                </c:pt>
                <c:pt idx="2">
                  <c:v>Año 19</c:v>
                </c:pt>
                <c:pt idx="3">
                  <c:v>Año 20</c:v>
                </c:pt>
                <c:pt idx="4">
                  <c:v>Año 21</c:v>
                </c:pt>
                <c:pt idx="5">
                  <c:v>Año 22</c:v>
                </c:pt>
              </c:strCache>
            </c:strRef>
          </c:cat>
          <c:val>
            <c:numRef>
              <c:f>'24. Eficiencia operativa'!$C$18:$H$18</c:f>
              <c:numCache>
                <c:formatCode>0.00%</c:formatCode>
                <c:ptCount val="6"/>
                <c:pt idx="0">
                  <c:v>0.46209691842561051</c:v>
                </c:pt>
                <c:pt idx="1">
                  <c:v>0.49565425136241131</c:v>
                </c:pt>
                <c:pt idx="2">
                  <c:v>0.48569318516562182</c:v>
                </c:pt>
                <c:pt idx="3">
                  <c:v>0.47263009542448264</c:v>
                </c:pt>
                <c:pt idx="4">
                  <c:v>0.47849517653142282</c:v>
                </c:pt>
                <c:pt idx="5">
                  <c:v>0.50799150057830589</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patrimonial'!$B$9</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patrimonial'!$C$8:$H$8</c:f>
              <c:strCache>
                <c:ptCount val="6"/>
                <c:pt idx="0">
                  <c:v>Año 17</c:v>
                </c:pt>
                <c:pt idx="1">
                  <c:v>Año 18</c:v>
                </c:pt>
                <c:pt idx="2">
                  <c:v>Año 19</c:v>
                </c:pt>
                <c:pt idx="3">
                  <c:v>Año 20</c:v>
                </c:pt>
                <c:pt idx="4">
                  <c:v>Año 21</c:v>
                </c:pt>
                <c:pt idx="5">
                  <c:v>Año 22</c:v>
                </c:pt>
              </c:strCache>
            </c:strRef>
          </c:cat>
          <c:val>
            <c:numRef>
              <c:f>'25. Quebranto patrimonial'!$C$9:$H$9</c:f>
              <c:numCache>
                <c:formatCode>0.00%</c:formatCode>
                <c:ptCount val="6"/>
                <c:pt idx="0">
                  <c:v>1.9591742056767754</c:v>
                </c:pt>
                <c:pt idx="1">
                  <c:v>1.9836831345564903</c:v>
                </c:pt>
                <c:pt idx="2">
                  <c:v>1.8595797372815155</c:v>
                </c:pt>
                <c:pt idx="3">
                  <c:v>1.8388535469958092</c:v>
                </c:pt>
                <c:pt idx="4">
                  <c:v>1.7921829619404872</c:v>
                </c:pt>
                <c:pt idx="5">
                  <c:v>1.7009605054521537</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Total'!$B$11</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Total'!$C$10:$H$10</c:f>
              <c:strCache>
                <c:ptCount val="6"/>
                <c:pt idx="0">
                  <c:v>Año 17</c:v>
                </c:pt>
                <c:pt idx="1">
                  <c:v>Año 18</c:v>
                </c:pt>
                <c:pt idx="2">
                  <c:v>Año 19</c:v>
                </c:pt>
                <c:pt idx="3">
                  <c:v>Año 20</c:v>
                </c:pt>
                <c:pt idx="4">
                  <c:v>Año 21</c:v>
                </c:pt>
                <c:pt idx="5">
                  <c:v>Año 22</c:v>
                </c:pt>
              </c:strCache>
            </c:strRef>
          </c:cat>
          <c:val>
            <c:numRef>
              <c:f>'27. Irreduc  Total'!$C$11:$H$11</c:f>
              <c:numCache>
                <c:formatCode>0.00%</c:formatCode>
                <c:ptCount val="6"/>
                <c:pt idx="0">
                  <c:v>6.4918702782743087E-2</c:v>
                </c:pt>
                <c:pt idx="1">
                  <c:v>0.25409685627141987</c:v>
                </c:pt>
                <c:pt idx="2">
                  <c:v>0.22954599746530602</c:v>
                </c:pt>
                <c:pt idx="3">
                  <c:v>0.20770458743735573</c:v>
                </c:pt>
                <c:pt idx="4">
                  <c:v>0.18860591993699327</c:v>
                </c:pt>
                <c:pt idx="5">
                  <c:v>0.29343320812598533</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institucional'!$B$15</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institucional'!$C$14:$H$14</c:f>
              <c:strCache>
                <c:ptCount val="6"/>
                <c:pt idx="0">
                  <c:v>Año 17</c:v>
                </c:pt>
                <c:pt idx="1">
                  <c:v>Año 18</c:v>
                </c:pt>
                <c:pt idx="2">
                  <c:v>Año 19</c:v>
                </c:pt>
                <c:pt idx="3">
                  <c:v>Año 20</c:v>
                </c:pt>
                <c:pt idx="4">
                  <c:v>Año 21</c:v>
                </c:pt>
                <c:pt idx="5">
                  <c:v>Año 22</c:v>
                </c:pt>
              </c:strCache>
            </c:strRef>
          </c:cat>
          <c:val>
            <c:numRef>
              <c:f>'28. Capital institucional'!$C$15:$H$15</c:f>
              <c:numCache>
                <c:formatCode>0.00%</c:formatCode>
                <c:ptCount val="6"/>
                <c:pt idx="0">
                  <c:v>3.0870886620118991E-2</c:v>
                </c:pt>
                <c:pt idx="1">
                  <c:v>4.0123966275183304E-2</c:v>
                </c:pt>
                <c:pt idx="2">
                  <c:v>3.9803730862434994E-2</c:v>
                </c:pt>
                <c:pt idx="3">
                  <c:v>3.6966410288977819E-2</c:v>
                </c:pt>
                <c:pt idx="4">
                  <c:v>3.6111428009292158E-2</c:v>
                </c:pt>
                <c:pt idx="5">
                  <c:v>3.9277589388768311E-2</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'29. Activo productivo'!$B$43</c:f>
              <c:strCache>
                <c:ptCount val="1"/>
                <c:pt idx="0">
                  <c:v>Activo productivo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productivo'!$C$42:$H$42</c:f>
              <c:strCache>
                <c:ptCount val="6"/>
                <c:pt idx="0">
                  <c:v>Año 17</c:v>
                </c:pt>
                <c:pt idx="1">
                  <c:v>Año 18</c:v>
                </c:pt>
                <c:pt idx="2">
                  <c:v>Año 19</c:v>
                </c:pt>
                <c:pt idx="3">
                  <c:v>Año 20</c:v>
                </c:pt>
                <c:pt idx="4">
                  <c:v>Año 21</c:v>
                </c:pt>
                <c:pt idx="5">
                  <c:v>Año 22</c:v>
                </c:pt>
              </c:strCache>
            </c:strRef>
          </c:cat>
          <c:val>
            <c:numRef>
              <c:f>'29. Activo productivo'!$C$43:$H$43</c:f>
              <c:numCache>
                <c:formatCode>0.00%</c:formatCode>
                <c:ptCount val="6"/>
                <c:pt idx="0">
                  <c:v>0.8319241704161644</c:v>
                </c:pt>
                <c:pt idx="1">
                  <c:v>0.77375183095544997</c:v>
                </c:pt>
                <c:pt idx="2">
                  <c:v>0.82531149583391505</c:v>
                </c:pt>
                <c:pt idx="3">
                  <c:v>0.79407212107307645</c:v>
                </c:pt>
                <c:pt idx="4">
                  <c:v>0.87079741963128487</c:v>
                </c:pt>
                <c:pt idx="5">
                  <c:v>0.90138836775650366</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improduc'!$C$80:$H$80</c:f>
              <c:strCache>
                <c:ptCount val="6"/>
                <c:pt idx="0">
                  <c:v>Año 17</c:v>
                </c:pt>
                <c:pt idx="1">
                  <c:v>Año 18</c:v>
                </c:pt>
                <c:pt idx="2">
                  <c:v>Año 19</c:v>
                </c:pt>
                <c:pt idx="3">
                  <c:v>Año 20</c:v>
                </c:pt>
                <c:pt idx="4">
                  <c:v>Año 21</c:v>
                </c:pt>
                <c:pt idx="5">
                  <c:v>Año 22</c:v>
                </c:pt>
              </c:strCache>
            </c:strRef>
          </c:cat>
          <c:val>
            <c:numRef>
              <c:f>'30. Cobertura Cartera improduc'!$C$81:$H$81</c:f>
              <c:numCache>
                <c:formatCode>0.00%</c:formatCode>
                <c:ptCount val="6"/>
                <c:pt idx="0">
                  <c:v>0.23072795329627563</c:v>
                </c:pt>
                <c:pt idx="1">
                  <c:v>0.47464011015574537</c:v>
                </c:pt>
                <c:pt idx="2">
                  <c:v>0.57693331154995764</c:v>
                </c:pt>
                <c:pt idx="3">
                  <c:v>0.75652459666873662</c:v>
                </c:pt>
                <c:pt idx="4">
                  <c:v>0.77837794984611808</c:v>
                </c:pt>
                <c:pt idx="5">
                  <c:v>0.54186413435696379</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Financiero'!$C$10:$H$10</c:f>
              <c:strCache>
                <c:ptCount val="6"/>
                <c:pt idx="0">
                  <c:v>Año 17</c:v>
                </c:pt>
                <c:pt idx="1">
                  <c:v>Año 18</c:v>
                </c:pt>
                <c:pt idx="2">
                  <c:v>Año 19</c:v>
                </c:pt>
                <c:pt idx="3">
                  <c:v>Año 20</c:v>
                </c:pt>
                <c:pt idx="4">
                  <c:v>Año 21</c:v>
                </c:pt>
                <c:pt idx="5">
                  <c:v>Año 22</c:v>
                </c:pt>
              </c:strCache>
            </c:strRef>
          </c:cat>
          <c:val>
            <c:numRef>
              <c:f>'31. Margen Financiero'!$C$11:$H$11</c:f>
              <c:numCache>
                <c:formatCode>0.00%</c:formatCode>
                <c:ptCount val="6"/>
                <c:pt idx="0">
                  <c:v>0.59014197189827899</c:v>
                </c:pt>
                <c:pt idx="1">
                  <c:v>0.58412284962394501</c:v>
                </c:pt>
                <c:pt idx="2">
                  <c:v>0.52764646333521048</c:v>
                </c:pt>
                <c:pt idx="3">
                  <c:v>0.58101029311490626</c:v>
                </c:pt>
                <c:pt idx="4">
                  <c:v>0.52811115366001982</c:v>
                </c:pt>
                <c:pt idx="5">
                  <c:v>0.51369610831848578</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Operacional'!$B$17</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Operacional'!$C$16:$H$16</c:f>
              <c:strCache>
                <c:ptCount val="6"/>
                <c:pt idx="0">
                  <c:v>Año 17</c:v>
                </c:pt>
                <c:pt idx="1">
                  <c:v>Año 18</c:v>
                </c:pt>
                <c:pt idx="2">
                  <c:v>Año 19</c:v>
                </c:pt>
                <c:pt idx="3">
                  <c:v>Año 20</c:v>
                </c:pt>
                <c:pt idx="4">
                  <c:v>Año 21</c:v>
                </c:pt>
                <c:pt idx="5">
                  <c:v>Año 22</c:v>
                </c:pt>
              </c:strCache>
            </c:strRef>
          </c:cat>
          <c:val>
            <c:numRef>
              <c:f>'32. Margen Operacional'!$C$17:$H$17</c:f>
              <c:numCache>
                <c:formatCode>0.00%</c:formatCode>
                <c:ptCount val="6"/>
                <c:pt idx="0">
                  <c:v>0.13410706761474053</c:v>
                </c:pt>
                <c:pt idx="1">
                  <c:v>9.9837752367409799E-2</c:v>
                </c:pt>
                <c:pt idx="2">
                  <c:v>4.7483651548704327E-2</c:v>
                </c:pt>
                <c:pt idx="3">
                  <c:v>0.11029554915151403</c:v>
                </c:pt>
                <c:pt idx="4">
                  <c:v>5.6373690077007314E-2</c:v>
                </c:pt>
                <c:pt idx="5">
                  <c:v>6.3249546586182639E-3</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2710429734418793"/>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bancario'!$B$9</c:f>
              <c:strCache>
                <c:ptCount val="1"/>
                <c:pt idx="0">
                  <c:v>Endeudamiento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bancario'!$C$8:$H$8</c:f>
              <c:strCache>
                <c:ptCount val="6"/>
                <c:pt idx="0">
                  <c:v>Año 17</c:v>
                </c:pt>
                <c:pt idx="1">
                  <c:v>Año 18</c:v>
                </c:pt>
                <c:pt idx="2">
                  <c:v>Año 19</c:v>
                </c:pt>
                <c:pt idx="3">
                  <c:v>Año 20</c:v>
                </c:pt>
                <c:pt idx="4">
                  <c:v>Año 21</c:v>
                </c:pt>
                <c:pt idx="5">
                  <c:v>Año 22</c:v>
                </c:pt>
              </c:strCache>
            </c:strRef>
          </c:cat>
          <c:val>
            <c:numRef>
              <c:f>'33. Endeudamiento bancario'!$C$9:$H$9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2710429734418793"/>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'34. Estructura de balance'!$B$45</c:f>
              <c:strCache>
                <c:ptCount val="1"/>
                <c:pt idx="0">
                  <c:v>Endeudamiento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balance'!$C$44:$H$44</c:f>
              <c:strCache>
                <c:ptCount val="6"/>
                <c:pt idx="0">
                  <c:v>Año 17</c:v>
                </c:pt>
                <c:pt idx="1">
                  <c:v>Año 18</c:v>
                </c:pt>
                <c:pt idx="2">
                  <c:v>Año 19</c:v>
                </c:pt>
                <c:pt idx="3">
                  <c:v>Año 20</c:v>
                </c:pt>
                <c:pt idx="4">
                  <c:v>Año 21</c:v>
                </c:pt>
                <c:pt idx="5">
                  <c:v>Año 22</c:v>
                </c:pt>
              </c:strCache>
            </c:strRef>
          </c:cat>
          <c:val>
            <c:numRef>
              <c:f>'34. Estructura de balance'!$C$45:$H$45</c:f>
              <c:numCache>
                <c:formatCode>0.0%</c:formatCode>
                <c:ptCount val="6"/>
                <c:pt idx="0">
                  <c:v>1.0551735887333886</c:v>
                </c:pt>
                <c:pt idx="1">
                  <c:v>1.0050176797026573</c:v>
                </c:pt>
                <c:pt idx="2">
                  <c:v>1.0663162650183071</c:v>
                </c:pt>
                <c:pt idx="3">
                  <c:v>1.024737999293065</c:v>
                </c:pt>
                <c:pt idx="4">
                  <c:v>1.1236483634996555</c:v>
                </c:pt>
                <c:pt idx="5">
                  <c:v>1.1673438445554432</c:v>
                </c:pt>
              </c:numCache>
            </c:numRef>
          </c:val>
          <c:extLst>
            <c:ext xmlns:c16="http://schemas.microsoft.com/office/drawing/2014/chart" uri="{C3380CC4-5D6E-409C-BE32-E72D297353CC}">
              <c16:uniqueId val="{00000000-CBBF-426D-A3F7-BCFE79861FB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patrimonio'!$C$8:$H$8</c:f>
              <c:strCache>
                <c:ptCount val="6"/>
                <c:pt idx="0">
                  <c:v>Año 17</c:v>
                </c:pt>
                <c:pt idx="1">
                  <c:v>Año 18</c:v>
                </c:pt>
                <c:pt idx="2">
                  <c:v>Año 19</c:v>
                </c:pt>
                <c:pt idx="3">
                  <c:v>Año 20</c:v>
                </c:pt>
                <c:pt idx="4">
                  <c:v>Año 21</c:v>
                </c:pt>
                <c:pt idx="5">
                  <c:v>Año 22</c:v>
                </c:pt>
              </c:strCache>
            </c:strRef>
          </c:cat>
          <c:val>
            <c:numRef>
              <c:f>'35. Rentabilidad del patrimonio'!$C$9:$H$9</c:f>
              <c:numCache>
                <c:formatCode>0.00%</c:formatCode>
                <c:ptCount val="6"/>
                <c:pt idx="0">
                  <c:v>0.2064096519096551</c:v>
                </c:pt>
                <c:pt idx="1">
                  <c:v>0.1675266361995062</c:v>
                </c:pt>
                <c:pt idx="2">
                  <c:v>0.10284555783350653</c:v>
                </c:pt>
                <c:pt idx="3">
                  <c:v>0.11753485997618258</c:v>
                </c:pt>
                <c:pt idx="4">
                  <c:v>0</c:v>
                </c:pt>
                <c:pt idx="5">
                  <c:v>1.1855880766535693E-2</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NETO'!$B$10</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NETO'!$C$9:$H$9</c:f>
              <c:strCache>
                <c:ptCount val="6"/>
                <c:pt idx="0">
                  <c:v>Año 17</c:v>
                </c:pt>
                <c:pt idx="1">
                  <c:v>Año 18</c:v>
                </c:pt>
                <c:pt idx="2">
                  <c:v>Año 19</c:v>
                </c:pt>
                <c:pt idx="3">
                  <c:v>Año 20</c:v>
                </c:pt>
                <c:pt idx="4">
                  <c:v>Año 21</c:v>
                </c:pt>
                <c:pt idx="5">
                  <c:v>Año 22</c:v>
                </c:pt>
              </c:strCache>
            </c:strRef>
          </c:cat>
          <c:val>
            <c:numRef>
              <c:f>'36. Margen NETO'!$C$10:$H$10</c:f>
              <c:numCache>
                <c:formatCode>0.00%</c:formatCode>
                <c:ptCount val="6"/>
                <c:pt idx="0">
                  <c:v>0.26532717754948554</c:v>
                </c:pt>
                <c:pt idx="1">
                  <c:v>0.20952332530948778</c:v>
                </c:pt>
                <c:pt idx="2">
                  <c:v>0.13356721418539752</c:v>
                </c:pt>
                <c:pt idx="3">
                  <c:v>0.16329587988329686</c:v>
                </c:pt>
                <c:pt idx="4">
                  <c:v>0</c:v>
                </c:pt>
                <c:pt idx="5">
                  <c:v>6.9395105820451219E-2</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FUENTES'!$C$12:$H$12</c:f>
              <c:strCache>
                <c:ptCount val="6"/>
                <c:pt idx="0">
                  <c:v>Año 17</c:v>
                </c:pt>
                <c:pt idx="1">
                  <c:v>Año 18</c:v>
                </c:pt>
                <c:pt idx="2">
                  <c:v>Año 19</c:v>
                </c:pt>
                <c:pt idx="3">
                  <c:v>Año 20</c:v>
                </c:pt>
                <c:pt idx="4">
                  <c:v>Año 21</c:v>
                </c:pt>
                <c:pt idx="5">
                  <c:v>Año 22</c:v>
                </c:pt>
              </c:strCache>
            </c:strRef>
          </c:cat>
          <c:val>
            <c:numRef>
              <c:f>'37. Rentabilidad FUENTES'!$C$13:$H$13</c:f>
              <c:numCache>
                <c:formatCode>0.00%</c:formatCode>
                <c:ptCount val="6"/>
                <c:pt idx="0">
                  <c:v>3.1624336073154666E-2</c:v>
                </c:pt>
                <c:pt idx="1">
                  <c:v>2.3762914602930271E-2</c:v>
                </c:pt>
                <c:pt idx="2">
                  <c:v>1.412477012461307E-2</c:v>
                </c:pt>
                <c:pt idx="3">
                  <c:v>1.5227948426383947E-2</c:v>
                </c:pt>
                <c:pt idx="4">
                  <c:v>0</c:v>
                </c:pt>
                <c:pt idx="5">
                  <c:v>1.5216072161546065E-3</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7" Type="http://schemas.openxmlformats.org/officeDocument/2006/relationships/customXml" Target="../ink/ink2.xml"/><Relationship Id="rId1" Type="http://schemas.openxmlformats.org/officeDocument/2006/relationships/customXml" Target="../ink/ink1.xml"/><Relationship Id="rId6" Type="http://schemas.openxmlformats.org/officeDocument/2006/relationships/image" Target="NULL"/></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47.xml.rels><?xml version="1.0" encoding="UTF-8" standalone="yes"?>
<Relationships xmlns="http://schemas.openxmlformats.org/package/2006/relationships"><Relationship Id="rId1" Type="http://schemas.openxmlformats.org/officeDocument/2006/relationships/chart" Target="../charts/chart46.xml"/></Relationships>
</file>

<file path=xl/drawings/drawing1.xml><?xml version="1.0" encoding="utf-8"?>
<xdr:wsDr xmlns:xdr="http://schemas.openxmlformats.org/drawingml/2006/spreadsheetDrawing" xmlns:a="http://schemas.openxmlformats.org/drawingml/2006/main">
  <xdr:oneCellAnchor>
    <xdr:from>
      <xdr:col>22</xdr:col>
      <xdr:colOff>0</xdr:colOff>
      <xdr:row>2070</xdr:row>
      <xdr:rowOff>46888</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10" name="Entrada de lápiz 9">
              <a:extLst>
                <a:ext uri="{FF2B5EF4-FFF2-40B4-BE49-F238E27FC236}">
                  <a16:creationId xmlns:a16="http://schemas.microsoft.com/office/drawing/2014/main" id="{CB63B002-454F-4356-B5B2-C2FC8FFBDF00}"/>
                </a:ext>
              </a:extLst>
            </xdr14:cNvPr>
            <xdr14:cNvContentPartPr/>
          </xdr14:nvContentPartPr>
          <xdr14:nvPr macro=""/>
          <xdr14:xfrm>
            <a:off x="11268075" y="356539063"/>
            <a:ext cx="360" cy="360"/>
          </xdr14:xfrm>
        </xdr:contentPart>
      </mc:Choice>
      <mc:Fallback xmlns="">
        <xdr:pic>
          <xdr:nvPicPr>
            <xdr:cNvPr id="175" name="Entrada de lápiz 174">
              <a:extLst>
                <a:ext uri="{FF2B5EF4-FFF2-40B4-BE49-F238E27FC236}">
                  <a16:creationId xmlns:a16="http://schemas.microsoft.com/office/drawing/2014/main" id="{62ED497B-15A3-40D5-A7AC-BAA53621AFE3}"/>
                </a:ext>
              </a:extLst>
            </xdr:cNvPr>
            <xdr:cNvPicPr/>
          </xdr:nvPicPr>
          <xdr:blipFill>
            <a:blip xmlns:r="http://schemas.openxmlformats.org/officeDocument/2006/relationships" r:embed="rId6"/>
            <a:stretch>
              <a:fillRect/>
            </a:stretch>
          </xdr:blipFill>
          <xdr:spPr>
            <a:xfrm>
              <a:off x="3576707" y="48645827"/>
              <a:ext cx="18000" cy="18000"/>
            </a:xfrm>
            <a:prstGeom prst="rect">
              <a:avLst/>
            </a:prstGeom>
          </xdr:spPr>
        </xdr:pic>
      </mc:Fallback>
    </mc:AlternateContent>
    <xdr:clientData/>
  </xdr:oneCellAnchor>
  <xdr:oneCellAnchor>
    <xdr:from>
      <xdr:col>22</xdr:col>
      <xdr:colOff>0</xdr:colOff>
      <xdr:row>2070</xdr:row>
      <xdr:rowOff>46888</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11" name="Entrada de lápiz 10">
              <a:extLst>
                <a:ext uri="{FF2B5EF4-FFF2-40B4-BE49-F238E27FC236}">
                  <a16:creationId xmlns:a16="http://schemas.microsoft.com/office/drawing/2014/main" id="{F9B594DA-403F-428C-A32D-102A762E36CF}"/>
                </a:ext>
              </a:extLst>
            </xdr14:cNvPr>
            <xdr14:cNvContentPartPr/>
          </xdr14:nvContentPartPr>
          <xdr14:nvPr macro=""/>
          <xdr14:xfrm>
            <a:off x="11268075" y="356539063"/>
            <a:ext cx="360" cy="360"/>
          </xdr14:xfrm>
        </xdr:contentPart>
      </mc:Choice>
      <mc:Fallback xmlns="">
        <xdr:pic>
          <xdr:nvPicPr>
            <xdr:cNvPr id="175" name="Entrada de lápiz 174">
              <a:extLst>
                <a:ext uri="{FF2B5EF4-FFF2-40B4-BE49-F238E27FC236}">
                  <a16:creationId xmlns:a16="http://schemas.microsoft.com/office/drawing/2014/main" id="{62ED497B-15A3-40D5-A7AC-BAA53621AFE3}"/>
                </a:ext>
              </a:extLst>
            </xdr:cNvPr>
            <xdr:cNvPicPr/>
          </xdr:nvPicPr>
          <xdr:blipFill>
            <a:blip xmlns:r="http://schemas.openxmlformats.org/officeDocument/2006/relationships" r:embed="rId6"/>
            <a:stretch>
              <a:fillRect/>
            </a:stretch>
          </xdr:blipFill>
          <xdr:spPr>
            <a:xfrm>
              <a:off x="3576707" y="48645827"/>
              <a:ext cx="18000" cy="18000"/>
            </a:xfrm>
            <a:prstGeom prst="rect">
              <a:avLst/>
            </a:prstGeom>
          </xdr:spPr>
        </xdr:pic>
      </mc:Fallback>
    </mc:AlternateContent>
    <xdr:clientData/>
  </xdr:oneCellAnchor>
</xdr:wsDr>
</file>

<file path=xl/drawings/drawing2.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E48BB04B-46E6-4203-BB55-1BF70F41AF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82550</xdr:colOff>
      <xdr:row>20</xdr:row>
      <xdr:rowOff>76200</xdr:rowOff>
    </xdr:from>
    <xdr:to>
      <xdr:col>7</xdr:col>
      <xdr:colOff>19050</xdr:colOff>
      <xdr:row>34</xdr:row>
      <xdr:rowOff>120649</xdr:rowOff>
    </xdr:to>
    <xdr:graphicFrame macro="">
      <xdr:nvGraphicFramePr>
        <xdr:cNvPr id="2" name="Gráfico 1">
          <a:extLst>
            <a:ext uri="{FF2B5EF4-FFF2-40B4-BE49-F238E27FC236}">
              <a16:creationId xmlns:a16="http://schemas.microsoft.com/office/drawing/2014/main" id="{E6381C58-4B2A-42E7-BEAD-90C53F82A0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82550</xdr:colOff>
      <xdr:row>18</xdr:row>
      <xdr:rowOff>76200</xdr:rowOff>
    </xdr:from>
    <xdr:to>
      <xdr:col>7</xdr:col>
      <xdr:colOff>19050</xdr:colOff>
      <xdr:row>32</xdr:row>
      <xdr:rowOff>120649</xdr:rowOff>
    </xdr:to>
    <xdr:graphicFrame macro="">
      <xdr:nvGraphicFramePr>
        <xdr:cNvPr id="2" name="Gráfico 1">
          <a:extLst>
            <a:ext uri="{FF2B5EF4-FFF2-40B4-BE49-F238E27FC236}">
              <a16:creationId xmlns:a16="http://schemas.microsoft.com/office/drawing/2014/main" id="{3AC8BA55-0366-4D15-B7D2-2B1EBF874D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82550</xdr:colOff>
      <xdr:row>20</xdr:row>
      <xdr:rowOff>76200</xdr:rowOff>
    </xdr:from>
    <xdr:to>
      <xdr:col>7</xdr:col>
      <xdr:colOff>19050</xdr:colOff>
      <xdr:row>34</xdr:row>
      <xdr:rowOff>120649</xdr:rowOff>
    </xdr:to>
    <xdr:graphicFrame macro="">
      <xdr:nvGraphicFramePr>
        <xdr:cNvPr id="2" name="Gráfico 1">
          <a:extLst>
            <a:ext uri="{FF2B5EF4-FFF2-40B4-BE49-F238E27FC236}">
              <a16:creationId xmlns:a16="http://schemas.microsoft.com/office/drawing/2014/main" id="{8D793D6C-6CA6-4548-8073-8C911923D8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82550</xdr:colOff>
      <xdr:row>25</xdr:row>
      <xdr:rowOff>76200</xdr:rowOff>
    </xdr:from>
    <xdr:to>
      <xdr:col>7</xdr:col>
      <xdr:colOff>19050</xdr:colOff>
      <xdr:row>39</xdr:row>
      <xdr:rowOff>120649</xdr:rowOff>
    </xdr:to>
    <xdr:graphicFrame macro="">
      <xdr:nvGraphicFramePr>
        <xdr:cNvPr id="2" name="Gráfico 1">
          <a:extLst>
            <a:ext uri="{FF2B5EF4-FFF2-40B4-BE49-F238E27FC236}">
              <a16:creationId xmlns:a16="http://schemas.microsoft.com/office/drawing/2014/main" id="{0047E977-288D-42C9-BD8E-659BF8130F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82550</xdr:colOff>
      <xdr:row>77</xdr:row>
      <xdr:rowOff>76200</xdr:rowOff>
    </xdr:from>
    <xdr:to>
      <xdr:col>7</xdr:col>
      <xdr:colOff>19050</xdr:colOff>
      <xdr:row>91</xdr:row>
      <xdr:rowOff>120649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196850</xdr:colOff>
      <xdr:row>23</xdr:row>
      <xdr:rowOff>88900</xdr:rowOff>
    </xdr:from>
    <xdr:to>
      <xdr:col>7</xdr:col>
      <xdr:colOff>133350</xdr:colOff>
      <xdr:row>38</xdr:row>
      <xdr:rowOff>133349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7</xdr:col>
      <xdr:colOff>19050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6</xdr:col>
      <xdr:colOff>736600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16</xdr:row>
      <xdr:rowOff>57150</xdr:rowOff>
    </xdr:from>
    <xdr:to>
      <xdr:col>6</xdr:col>
      <xdr:colOff>736600</xdr:colOff>
      <xdr:row>30</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37</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19</xdr:row>
      <xdr:rowOff>57150</xdr:rowOff>
    </xdr:from>
    <xdr:to>
      <xdr:col>6</xdr:col>
      <xdr:colOff>736600</xdr:colOff>
      <xdr:row>33</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16</xdr:row>
      <xdr:rowOff>57150</xdr:rowOff>
    </xdr:from>
    <xdr:to>
      <xdr:col>6</xdr:col>
      <xdr:colOff>736600</xdr:colOff>
      <xdr:row>30</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43</xdr:row>
      <xdr:rowOff>114300</xdr:rowOff>
    </xdr:from>
    <xdr:to>
      <xdr:col>6</xdr:col>
      <xdr:colOff>736600</xdr:colOff>
      <xdr:row>58</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25400</xdr:colOff>
      <xdr:row>46</xdr:row>
      <xdr:rowOff>57150</xdr:rowOff>
    </xdr:from>
    <xdr:to>
      <xdr:col>6</xdr:col>
      <xdr:colOff>736600</xdr:colOff>
      <xdr:row>62</xdr:row>
      <xdr:rowOff>82550</xdr:rowOff>
    </xdr:to>
    <xdr:graphicFrame macro="">
      <xdr:nvGraphicFramePr>
        <xdr:cNvPr id="2" name="Gráfico 1">
          <a:extLst>
            <a:ext uri="{FF2B5EF4-FFF2-40B4-BE49-F238E27FC236}">
              <a16:creationId xmlns:a16="http://schemas.microsoft.com/office/drawing/2014/main" id="{8D097FC2-6062-4FEF-925A-4A286619E8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25400</xdr:colOff>
      <xdr:row>10</xdr:row>
      <xdr:rowOff>114300</xdr:rowOff>
    </xdr:from>
    <xdr:to>
      <xdr:col>6</xdr:col>
      <xdr:colOff>736600</xdr:colOff>
      <xdr:row>25</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ow r="6">
          <cell r="L6" t="str">
            <v>Seleccionar</v>
          </cell>
        </row>
        <row r="107">
          <cell r="AE107">
            <v>0</v>
          </cell>
        </row>
      </sheetData>
      <sheetData sheetId="3"/>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ow r="16">
          <cell r="C16">
            <v>0.29399999999999998</v>
          </cell>
        </row>
      </sheetData>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4-07T13:03:04.792"/>
    </inkml:context>
    <inkml:brush xml:id="br0">
      <inkml:brushProperty name="width" value="0.05" units="cm"/>
      <inkml:brushProperty name="height" value="0.05" units="cm"/>
      <inkml:brushProperty name="color" value="#E71224"/>
    </inkml:brush>
  </inkml:definitions>
  <inkml:trace contextRef="#ctx0" brushRef="#br0">355 722 7000,'0'0'0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4-07T13:03:18.814"/>
    </inkml:context>
    <inkml:brush xml:id="br0">
      <inkml:brushProperty name="width" value="0.05" units="cm"/>
      <inkml:brushProperty name="height" value="0.05" units="cm"/>
      <inkml:brushProperty name="color" value="#E71224"/>
    </inkml:brush>
  </inkml:definitions>
  <inkml:trace contextRef="#ctx0" brushRef="#br0">355 722 7000,'0'0'0</inkml:trace>
</inkm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681.323229050926" createdVersion="7" refreshedVersion="7" minRefreshableVersion="3" recordCount="3766" xr:uid="{0D31EBBF-B7D1-4DF8-A8B1-F17C2AA0E0A0}">
  <cacheSource type="worksheet">
    <worksheetSource ref="A1:BE3767" sheet="CARTERA NETA"/>
  </cacheSource>
  <cacheFields count="57">
    <cacheField name="CARTERA NETA" numFmtId="164">
      <sharedItems containsSemiMixedTypes="0" containsString="0" containsNumber="1" minValue="0" maxValue="197269230"/>
    </cacheField>
    <cacheField name="TipoIden" numFmtId="0">
      <sharedItems containsBlank="1"/>
    </cacheField>
    <cacheField name="NIT" numFmtId="41">
      <sharedItems containsString="0" containsBlank="1" containsNumber="1" containsInteger="1" minValue="351635" maxValue="2294609228" count="1876">
        <n v="462646"/>
        <n v="2820068"/>
        <n v="2670474"/>
        <n v="2672422"/>
        <n v="4044440"/>
        <n v="4200760"/>
        <n v="4474097"/>
        <n v="4479627"/>
        <n v="4440624"/>
        <n v="4694946"/>
        <n v="4620442"/>
        <n v="4662624"/>
        <n v="4664427"/>
        <n v="4727627"/>
        <n v="4747726"/>
        <n v="4760969"/>
        <n v="6268084"/>
        <n v="6268622"/>
        <n v="6448284"/>
        <n v="6826072"/>
        <n v="6288468"/>
        <n v="6294620"/>
        <n v="6446696"/>
        <n v="6469284"/>
        <n v="6490262"/>
        <n v="6404002"/>
        <n v="6406772"/>
        <n v="6460922"/>
        <n v="6462246"/>
        <n v="6497726"/>
        <n v="6647960"/>
        <n v="7229967"/>
        <n v="7622464"/>
        <n v="7627207"/>
        <n v="7642264"/>
        <n v="7642642"/>
        <n v="7646442"/>
        <n v="7662422"/>
        <n v="7669769"/>
        <n v="8404682"/>
        <n v="9744206"/>
        <n v="9746978"/>
        <n v="9772209"/>
        <n v="20022294"/>
        <n v="20086624"/>
        <n v="20089044"/>
        <n v="20098647"/>
        <n v="20099422"/>
        <n v="20222827"/>
        <n v="20228762"/>
        <n v="20220776"/>
        <n v="20224448"/>
        <n v="20246629"/>
        <n v="20266602"/>
        <n v="20266669"/>
        <n v="20287277"/>
        <n v="20292829"/>
        <n v="20472670"/>
        <n v="20474297"/>
        <n v="20494662"/>
        <n v="20629224"/>
        <n v="20629490"/>
        <n v="20629604"/>
        <n v="20642066"/>
        <n v="20646866"/>
        <n v="20646086"/>
        <n v="20646798"/>
        <n v="20640446"/>
        <n v="20642466"/>
        <n v="20642488"/>
        <n v="20642072"/>
        <n v="20642764"/>
        <n v="20644688"/>
        <n v="20644662"/>
        <n v="20646224"/>
        <n v="20646788"/>
        <n v="20647242"/>
        <n v="20692698"/>
        <n v="22706867"/>
        <n v="22906820"/>
        <n v="22922294"/>
        <n v="22924090"/>
        <n v="22924489"/>
        <n v="22926496"/>
        <n v="22926220"/>
        <n v="22928246"/>
        <n v="22972674"/>
        <n v="22982404"/>
        <n v="22984449"/>
        <n v="22986204"/>
        <n v="22986209"/>
        <n v="24027724"/>
        <n v="24027944"/>
        <n v="24064746"/>
        <n v="24060284"/>
        <n v="24066476"/>
        <n v="24067472"/>
        <n v="24267226"/>
        <n v="24244742"/>
        <n v="24276222"/>
        <n v="24464724"/>
        <n v="24489426"/>
        <n v="24846026"/>
        <n v="24229486"/>
        <n v="24222766"/>
        <n v="24226464"/>
        <n v="24440664"/>
        <n v="24442902"/>
        <n v="24466222"/>
        <n v="24474642"/>
        <n v="24477488"/>
        <n v="24609660"/>
        <n v="24622069"/>
        <n v="24662862"/>
        <n v="24679867"/>
        <n v="24704062"/>
        <n v="24799464"/>
        <n v="24877669"/>
        <n v="24884627"/>
        <n v="24884896"/>
        <n v="24892246"/>
        <n v="24894244"/>
        <n v="24899477"/>
        <n v="24962842"/>
        <n v="24982447"/>
        <n v="24982867"/>
        <n v="24990696"/>
        <n v="24996876"/>
        <n v="26822702"/>
        <n v="26920292"/>
        <n v="26929246"/>
        <n v="26220486"/>
        <n v="26227220"/>
        <n v="26228980"/>
        <n v="26242848"/>
        <n v="26264990"/>
        <n v="26266486"/>
        <n v="26266622"/>
        <n v="26262987"/>
        <n v="26262492"/>
        <n v="26266982"/>
        <n v="26267864"/>
        <n v="26276644"/>
        <n v="26278289"/>
        <n v="26278220"/>
        <n v="26460280"/>
        <n v="26464062"/>
        <n v="26460688"/>
        <n v="26462496"/>
        <n v="26462802"/>
        <n v="26464744"/>
        <n v="26476422"/>
        <n v="26477422"/>
        <n v="26462078"/>
        <n v="26464792"/>
        <n v="26466246"/>
        <n v="26467266"/>
        <n v="26478827"/>
        <n v="26478947"/>
        <n v="26479084"/>
        <n v="26479278"/>
        <n v="26484069"/>
        <n v="26486646"/>
        <n v="26488466"/>
        <n v="26492202"/>
        <n v="26600604"/>
        <n v="26602746"/>
        <n v="26604908"/>
        <n v="26606444"/>
        <n v="26607788"/>
        <n v="26620842"/>
        <n v="26622488"/>
        <n v="26624062"/>
        <n v="26624848"/>
        <n v="26660269"/>
        <n v="26686222"/>
        <n v="26686260"/>
        <n v="26687606"/>
        <n v="26687846"/>
        <n v="26692648"/>
        <n v="26624666"/>
        <n v="26622648"/>
        <n v="26622094"/>
        <n v="26647244"/>
        <n v="26649664"/>
        <n v="26647088"/>
        <n v="26662684"/>
        <n v="26666640"/>
        <n v="26666847"/>
        <n v="26670802"/>
        <n v="26674290"/>
        <n v="26682227"/>
        <n v="26682482"/>
        <n v="26696662"/>
        <n v="26699866"/>
        <n v="26704668"/>
        <n v="26708746"/>
        <n v="26722222"/>
        <n v="26729774"/>
        <n v="26726694"/>
        <n v="26746476"/>
        <n v="26746928"/>
        <n v="26749006"/>
        <n v="26762402"/>
        <n v="26764668"/>
        <n v="26787224"/>
        <n v="26794424"/>
        <n v="26796448"/>
        <n v="26844644"/>
        <n v="26862446"/>
        <n v="26928760"/>
        <n v="26942440"/>
        <n v="26946262"/>
        <n v="26946862"/>
        <n v="26947662"/>
        <n v="27262242"/>
        <n v="27286946"/>
        <n v="27428469"/>
        <n v="27447748"/>
        <n v="27689244"/>
        <n v="28220822"/>
        <n v="28222084"/>
        <n v="28284887"/>
        <n v="28492224"/>
        <n v="28602770"/>
        <n v="28624699"/>
        <n v="29067466"/>
        <n v="29227669"/>
        <n v="29246769"/>
        <n v="29204462"/>
        <n v="29404664"/>
        <n v="29492474"/>
        <n v="29480974"/>
        <n v="22646820"/>
        <n v="22444047"/>
        <n v="24297906"/>
        <n v="24426229"/>
        <n v="24444624"/>
        <n v="24424286"/>
        <n v="24484469"/>
        <n v="24486964"/>
        <n v="24649767"/>
        <n v="24686242"/>
        <n v="24604662"/>
        <n v="24672829"/>
        <n v="24720298"/>
        <n v="24762806"/>
        <n v="24764477"/>
        <n v="26026940"/>
        <n v="26227622"/>
        <n v="26268244"/>
        <n v="26274208"/>
        <n v="26287967"/>
        <n v="26494727"/>
        <n v="26628062"/>
        <n v="26627667"/>
        <n v="26684224"/>
        <n v="26679284"/>
        <n v="27082442"/>
        <n v="27082606"/>
        <n v="27082746"/>
        <n v="27087682"/>
        <n v="27260886"/>
        <n v="27267268"/>
        <n v="27297672"/>
        <n v="27298442"/>
        <n v="27498299"/>
        <n v="28642998"/>
        <n v="28648424"/>
        <n v="28666296"/>
        <n v="28862447"/>
        <n v="29207464"/>
        <n v="29208806"/>
        <n v="29209442"/>
        <n v="29209662"/>
        <n v="29220687"/>
        <n v="29222760"/>
        <n v="29222900"/>
        <n v="29242287"/>
        <n v="29242860"/>
        <n v="29284744"/>
        <n v="29224220"/>
        <n v="29222426"/>
        <n v="29228729"/>
        <n v="29229229"/>
        <n v="29242422"/>
        <n v="29244284"/>
        <n v="29409864"/>
        <n v="29444644"/>
        <n v="29462906"/>
        <n v="29464707"/>
        <n v="29499644"/>
        <n v="29446426"/>
        <n v="29476090"/>
        <n v="29602672"/>
        <n v="29604868"/>
        <n v="29648498"/>
        <n v="29648842"/>
        <n v="29667426"/>
        <n v="29622904"/>
        <n v="29667207"/>
        <n v="29676666"/>
        <n v="29688764"/>
        <n v="29807684"/>
        <n v="29822676"/>
        <n v="29870964"/>
        <n v="29974646"/>
        <n v="40062264"/>
        <n v="40284626"/>
        <n v="40286278"/>
        <n v="40297248"/>
        <n v="40422668"/>
        <n v="40448287"/>
        <n v="40404424"/>
        <n v="40704408"/>
        <n v="40706909"/>
        <n v="40726846"/>
        <n v="40727204"/>
        <n v="40728609"/>
        <n v="40748494"/>
        <n v="40748722"/>
        <n v="40744926"/>
        <n v="40746426"/>
        <n v="42244264"/>
        <n v="42246296"/>
        <n v="42240068"/>
        <n v="42246062"/>
        <n v="42264980"/>
        <n v="42262722"/>
        <n v="42268290"/>
        <n v="42268904"/>
        <n v="42272700"/>
        <n v="42274472"/>
        <n v="42276877"/>
        <n v="42294824"/>
        <n v="42296248"/>
        <n v="42299666"/>
        <n v="42204480"/>
        <n v="42204660"/>
        <n v="42204877"/>
        <n v="42204667"/>
        <n v="42220908"/>
        <n v="42222474"/>
        <n v="42242486"/>
        <n v="42244226"/>
        <n v="42246426"/>
        <n v="42262949"/>
        <n v="42266248"/>
        <n v="42268662"/>
        <n v="42272428"/>
        <n v="42274464"/>
        <n v="42277624"/>
        <n v="42278822"/>
        <n v="42286670"/>
        <n v="42289644"/>
        <n v="42289709"/>
        <n v="42290844"/>
        <n v="42292926"/>
        <n v="42404620"/>
        <n v="42424482"/>
        <n v="42424769"/>
        <n v="42470207"/>
        <n v="42472969"/>
        <n v="42474992"/>
        <n v="42476489"/>
        <n v="42478740"/>
        <n v="42482260"/>
        <n v="42482604"/>
        <n v="42482648"/>
        <n v="42484227"/>
        <n v="42484294"/>
        <n v="42486272"/>
        <n v="42486794"/>
        <n v="42486986"/>
        <n v="42487660"/>
        <n v="42487668"/>
        <n v="42489468"/>
        <n v="42489496"/>
        <n v="42489627"/>
        <n v="42489880"/>
        <n v="42406296"/>
        <n v="42422049"/>
        <n v="42424444"/>
        <n v="42424867"/>
        <n v="42422282"/>
        <n v="42424664"/>
        <n v="42442202"/>
        <n v="42468862"/>
        <n v="42470206"/>
        <n v="42470472"/>
        <n v="42482620"/>
        <n v="42484882"/>
        <n v="42486946"/>
        <n v="42620260"/>
        <n v="42622472"/>
        <n v="42624469"/>
        <n v="42642624"/>
        <n v="42647499"/>
        <n v="42674622"/>
        <n v="42602767"/>
        <n v="42629004"/>
        <n v="42642022"/>
        <n v="42644890"/>
        <n v="42724469"/>
        <n v="42848242"/>
        <n v="42849644"/>
        <n v="42844664"/>
        <n v="42844446"/>
        <n v="42860460"/>
        <n v="42864629"/>
        <n v="42867226"/>
        <n v="42868440"/>
        <n v="42867008"/>
        <n v="42877284"/>
        <n v="42880766"/>
        <n v="42882264"/>
        <n v="42884687"/>
        <n v="42889866"/>
        <n v="42890226"/>
        <n v="42900464"/>
        <n v="42902227"/>
        <n v="42902224"/>
        <n v="42906624"/>
        <n v="42908624"/>
        <n v="42909622"/>
        <n v="42922026"/>
        <n v="42922084"/>
        <n v="42924664"/>
        <n v="42924948"/>
        <n v="42926069"/>
        <n v="42927462"/>
        <n v="42928009"/>
        <n v="42924087"/>
        <n v="42926022"/>
        <n v="42928269"/>
        <n v="42940466"/>
        <n v="42944490"/>
        <n v="42946266"/>
        <n v="42944484"/>
        <n v="42947769"/>
        <n v="42948282"/>
        <n v="42962624"/>
        <n v="42964426"/>
        <n v="42960424"/>
        <n v="42970240"/>
        <n v="42970746"/>
        <n v="42972262"/>
        <n v="42980709"/>
        <n v="42982646"/>
        <n v="42984088"/>
        <n v="42984746"/>
        <n v="42989644"/>
        <n v="42992624"/>
        <n v="42996246"/>
        <n v="42997464"/>
        <n v="42997906"/>
        <n v="42998420"/>
        <n v="42606794"/>
        <n v="44062720"/>
        <n v="44066474"/>
        <n v="44426676"/>
        <n v="44420872"/>
        <n v="44422447"/>
        <n v="44422684"/>
        <n v="44608264"/>
        <n v="44622920"/>
        <n v="44624286"/>
        <n v="44644764"/>
        <n v="44644620"/>
        <n v="44644996"/>
        <n v="44644797"/>
        <n v="44646648"/>
        <n v="44662824"/>
        <n v="44666477"/>
        <n v="44667677"/>
        <n v="44669408"/>
        <n v="44660002"/>
        <n v="44660972"/>
        <n v="44699766"/>
        <n v="44608062"/>
        <n v="46696068"/>
        <n v="46274867"/>
        <n v="46272227"/>
        <n v="46476290"/>
        <n v="46762047"/>
        <n v="46762829"/>
        <n v="46764464"/>
        <n v="46769400"/>
        <n v="46996478"/>
        <n v="46998746"/>
        <n v="47007776"/>
        <n v="47024829"/>
        <n v="47080296"/>
        <n v="47224802"/>
        <n v="47282922"/>
        <n v="47244004"/>
        <n v="47244666"/>
        <n v="47248474"/>
        <n v="47292027"/>
        <n v="47706699"/>
        <n v="47724826"/>
        <n v="48466276"/>
        <n v="48466688"/>
        <n v="48468972"/>
        <n v="48470242"/>
        <n v="48472627"/>
        <n v="48666244"/>
        <n v="48662744"/>
        <n v="48666640"/>
        <n v="48602646"/>
        <n v="48624688"/>
        <n v="48862727"/>
        <n v="48867804"/>
        <n v="48886962"/>
        <n v="48889446"/>
        <n v="48946629"/>
        <n v="48962460"/>
        <n v="48962867"/>
        <n v="48968287"/>
        <n v="48989772"/>
        <n v="49677246"/>
        <n v="49628896"/>
        <n v="49686898"/>
        <n v="40278644"/>
        <n v="40494464"/>
        <n v="42676446"/>
        <n v="42678626"/>
        <n v="42674994"/>
        <n v="42689020"/>
        <n v="42709747"/>
        <n v="42749688"/>
        <n v="42886409"/>
        <n v="42890489"/>
        <n v="42894072"/>
        <n v="42902272"/>
        <n v="42904076"/>
        <n v="42904286"/>
        <n v="42920278"/>
        <n v="42926040"/>
        <n v="42947220"/>
        <n v="42942728"/>
        <n v="42942849"/>
        <n v="42948896"/>
        <n v="42962770"/>
        <n v="42966769"/>
        <n v="42004274"/>
        <n v="42004667"/>
        <n v="42004769"/>
        <n v="42006222"/>
        <n v="42007067"/>
        <n v="42062266"/>
        <n v="42067629"/>
        <n v="42060084"/>
        <n v="42062286"/>
        <n v="42064226"/>
        <n v="42064080"/>
        <n v="42069487"/>
        <n v="42070882"/>
        <n v="42076880"/>
        <n v="42076924"/>
        <n v="42089244"/>
        <n v="42094822"/>
        <n v="42204642"/>
        <n v="42206889"/>
        <n v="42226949"/>
        <n v="42226670"/>
        <n v="42228222"/>
        <n v="42242664"/>
        <n v="42968080"/>
        <n v="44062928"/>
        <n v="44802624"/>
        <n v="62644468"/>
        <n v="62679260"/>
        <n v="62742404"/>
        <n v="62767642"/>
        <n v="62768492"/>
        <n v="62864444"/>
        <n v="62867288"/>
        <n v="62877947"/>
        <n v="62006642"/>
        <n v="62042777"/>
        <n v="62246262"/>
        <n v="62464024"/>
        <n v="62626464"/>
        <n v="62846042"/>
        <n v="62887697"/>
        <n v="62909488"/>
        <n v="66060868"/>
        <n v="66269806"/>
        <n v="66272209"/>
        <n v="66277460"/>
        <n v="66226896"/>
        <n v="69424444"/>
        <n v="69662242"/>
        <n v="69667926"/>
        <n v="69672426"/>
        <n v="69676294"/>
        <n v="69686820"/>
        <n v="69846442"/>
        <n v="69846474"/>
        <n v="60268942"/>
        <n v="60262762"/>
        <n v="60264897"/>
        <n v="60266282"/>
        <n v="60402728"/>
        <n v="60406440"/>
        <n v="60408426"/>
        <n v="60424276"/>
        <n v="60476964"/>
        <n v="60477227"/>
        <n v="64420964"/>
        <n v="64422272"/>
        <n v="66706086"/>
        <n v="66762248"/>
        <n v="66662426"/>
        <n v="66702940"/>
        <n v="66704426"/>
        <n v="66706269"/>
        <n v="66708286"/>
        <n v="66722727"/>
        <n v="66722897"/>
        <n v="66724764"/>
        <n v="66724042"/>
        <n v="66724467"/>
        <n v="66726262"/>
        <n v="66744682"/>
        <n v="66746462"/>
        <n v="66746864"/>
        <n v="66746888"/>
        <n v="66747046"/>
        <n v="66747266"/>
        <n v="66748444"/>
        <n v="66742600"/>
        <n v="66742744"/>
        <n v="66742028"/>
        <n v="66744446"/>
        <n v="66744064"/>
        <n v="66746092"/>
        <n v="66746287"/>
        <n v="66746446"/>
        <n v="66747464"/>
        <n v="66768670"/>
        <n v="66769466"/>
        <n v="66762646"/>
        <n v="66764968"/>
        <n v="66766269"/>
        <n v="66769297"/>
        <n v="66770894"/>
        <n v="66772440"/>
        <n v="66772982"/>
        <n v="66780284"/>
        <n v="66780460"/>
        <n v="66784787"/>
        <n v="66826669"/>
        <n v="66826644"/>
        <n v="66829842"/>
        <n v="66846026"/>
        <n v="66844872"/>
        <n v="66846998"/>
        <n v="66862262"/>
        <n v="66862442"/>
        <n v="66864682"/>
        <n v="66878906"/>
        <n v="66884864"/>
        <n v="66904244"/>
        <n v="66906204"/>
        <n v="66908662"/>
        <n v="66922990"/>
        <n v="66922242"/>
        <n v="66924082"/>
        <n v="66942604"/>
        <n v="66940949"/>
        <n v="66944448"/>
        <n v="66944689"/>
        <n v="66948866"/>
        <n v="66962687"/>
        <n v="66964666"/>
        <n v="66987486"/>
        <n v="66989296"/>
        <n v="66998724"/>
        <n v="66999092"/>
        <n v="67002696"/>
        <n v="67002442"/>
        <n v="67006442"/>
        <n v="67022089"/>
        <n v="67022747"/>
        <n v="67024864"/>
        <n v="67029028"/>
        <n v="69006422"/>
        <n v="70222092"/>
        <n v="72722642"/>
        <n v="72974244"/>
        <n v="72987224"/>
        <n v="72246080"/>
        <n v="72274229"/>
        <n v="74660624"/>
        <n v="76044926"/>
        <n v="76292286"/>
        <n v="76404672"/>
        <n v="76404722"/>
        <n v="76409878"/>
        <n v="76427622"/>
        <n v="76424942"/>
        <n v="76426782"/>
        <n v="78762020"/>
        <n v="79046244"/>
        <n v="79206906"/>
        <n v="79467208"/>
        <n v="79407472"/>
        <n v="79428482"/>
        <n v="79606669"/>
        <n v="79699066"/>
        <n v="79792244"/>
        <n v="79807722"/>
        <n v="80092772"/>
        <n v="80462624"/>
        <n v="80462268"/>
        <n v="80427677"/>
        <n v="80427682"/>
        <n v="84268467"/>
        <n v="86049676"/>
        <n v="87200464"/>
        <n v="87402666"/>
        <n v="87460426"/>
        <n v="87620292"/>
        <n v="87720474"/>
        <n v="87722202"/>
        <n v="87722946"/>
        <n v="87727604"/>
        <n v="87949298"/>
        <n v="88042627"/>
        <n v="88244466"/>
        <n v="88272424"/>
        <n v="92024468"/>
        <n v="92262942"/>
        <n v="92424246"/>
        <n v="92480664"/>
        <n v="94060622"/>
        <n v="94064884"/>
        <n v="94260942"/>
        <n v="94227299"/>
        <n v="94264796"/>
        <n v="94420444"/>
        <n v="94420909"/>
        <n v="94429486"/>
        <n v="94472072"/>
        <n v="94488449"/>
        <n v="94496274"/>
        <n v="94406026"/>
        <n v="94424994"/>
        <n v="94429902"/>
        <n v="94442467"/>
        <n v="94442607"/>
        <n v="94444202"/>
        <n v="94444766"/>
        <n v="94446268"/>
        <n v="94460826"/>
        <n v="94462224"/>
        <n v="94477870"/>
        <n v="94602944"/>
        <n v="94606060"/>
        <n v="94606684"/>
        <n v="94622494"/>
        <n v="94629642"/>
        <n v="94644962"/>
        <n v="97447207"/>
        <n v="98490264"/>
        <n v="98496740"/>
        <n v="98440286"/>
        <n v="98442222"/>
        <n v="2006874244"/>
        <n v="2007784086"/>
        <n v="2042462964"/>
        <n v="2042487792"/>
        <n v="2046867496"/>
        <n v="2048407448"/>
        <n v="2040746004"/>
        <n v="2064790004"/>
        <n v="2069600626"/>
        <n v="2062746484"/>
        <n v="2062822460"/>
        <n v="2086282626"/>
        <n v="2086282894"/>
        <n v="2086288202"/>
        <n v="2086424740"/>
        <n v="2086424797"/>
        <n v="2086904649"/>
        <n v="2086922264"/>
        <n v="2086940666"/>
        <n v="2086948678"/>
        <n v="2087222066"/>
        <n v="2087292442"/>
        <n v="2087292666"/>
        <n v="2087987494"/>
        <n v="2088009794"/>
        <n v="2088242082"/>
        <n v="2088298646"/>
        <n v="2088429460"/>
        <n v="2088429606"/>
        <n v="2088422600"/>
        <n v="2090478264"/>
        <n v="2090404986"/>
        <n v="2090420662"/>
        <n v="2090447889"/>
        <n v="2090448209"/>
        <n v="2090444247"/>
        <n v="2090469670"/>
        <n v="2094242644"/>
        <n v="2094890944"/>
        <n v="2094924644"/>
        <n v="2094926689"/>
        <n v="2094947676"/>
        <n v="2094949940"/>
        <n v="2094962864"/>
        <n v="2094967624"/>
        <n v="2097044242"/>
        <n v="2098406626"/>
        <n v="2207044866"/>
        <n v="2207062247"/>
        <n v="2207066640"/>
        <n v="2207066242"/>
        <n v="2207080209"/>
        <n v="2207202697"/>
        <n v="2207204269"/>
        <n v="2222742626"/>
        <n v="2222742628"/>
        <n v="2222747899"/>
        <n v="2222748446"/>
        <n v="2222762946"/>
        <n v="2222766720"/>
        <n v="2222767249"/>
        <n v="2222760877"/>
        <n v="2222766246"/>
        <n v="2222767207"/>
        <n v="2222768472"/>
        <n v="2222769646"/>
        <n v="2222774476"/>
        <n v="2222776474"/>
        <n v="2222776622"/>
        <n v="2222784064"/>
        <n v="2222788007"/>
        <n v="2222797900"/>
        <n v="2222798474"/>
        <n v="2222804260"/>
        <n v="2222202062"/>
        <n v="2222202408"/>
        <n v="2222880847"/>
        <n v="2224642424"/>
        <n v="2224642684"/>
        <n v="2224660228"/>
        <n v="2224690482"/>
        <n v="2224780400"/>
        <n v="2224780864"/>
        <n v="2224828660"/>
        <n v="2224846666"/>
        <n v="2226074749"/>
        <n v="2226287876"/>
        <n v="2226242407"/>
        <n v="2226249722"/>
        <n v="2226262492"/>
        <n v="2226264620"/>
        <n v="2226278078"/>
        <n v="2228297446"/>
        <n v="2224204282"/>
        <n v="2224206790"/>
        <n v="2227060468"/>
        <n v="2240689988"/>
        <n v="2240692086"/>
        <n v="2240606824"/>
        <n v="2240646444"/>
        <n v="2240662880"/>
        <n v="2244824860"/>
        <n v="2244860499"/>
        <n v="2244864294"/>
        <n v="2244866662"/>
        <n v="2244874027"/>
        <n v="2244966622"/>
        <n v="2244026242"/>
        <n v="2244040464"/>
        <n v="2244040680"/>
        <n v="2244047660"/>
        <n v="2244044026"/>
        <n v="2244046686"/>
        <n v="2244077828"/>
        <n v="2244078472"/>
        <n v="2244094222"/>
        <n v="2244098920"/>
        <n v="2244274244"/>
        <n v="2244297989"/>
        <n v="2244200624"/>
        <n v="2244206072"/>
        <n v="2248444247"/>
        <n v="2262947989"/>
        <n v="2262944742"/>
        <n v="2262948984"/>
        <n v="2262962244"/>
        <n v="2292920999"/>
        <n v="2294609228"/>
        <m/>
        <n v="29107364" u="1"/>
        <n v="1094937576" u="1"/>
        <n v="16844534" u="1"/>
        <n v="16278210" u="1"/>
        <n v="13243742" u="1"/>
        <n v="71987124" u="1"/>
        <n v="31996245" u="1"/>
        <n v="29222315" u="1"/>
        <n v="31948182" u="1"/>
        <n v="31850450" u="1"/>
        <n v="31995907" u="1"/>
        <n v="79807712" u="1"/>
        <n v="16375411" u="1"/>
        <n v="31997353" u="1"/>
        <n v="24539757" u="1"/>
        <n v="4652524" u="1"/>
        <n v="11808023" u="1"/>
        <n v="16262491" u="1"/>
        <n v="16681127" u="1"/>
        <n v="76317512" u="1"/>
        <n v="1810068" u="1"/>
        <n v="55060868" u="1"/>
        <n v="66741500" u="1"/>
        <n v="16745928" u="1"/>
        <n v="31431202" u="1"/>
        <n v="16262121" u="1"/>
        <n v="42070881" u="1"/>
        <n v="1144078472" u="1"/>
        <n v="34052710" u="1"/>
        <n v="18184887" u="1"/>
        <n v="31268652" u="1"/>
        <n v="67021747" u="1"/>
        <n v="29688754" u="1"/>
        <n v="87510191" u="1"/>
        <n v="29108806" u="1"/>
        <n v="16861445" u="1"/>
        <n v="31303510" u="1"/>
        <n v="13454713" u="1"/>
        <n v="41942849" u="1"/>
        <n v="1094944228" u="1"/>
        <n v="1144093211" u="1"/>
        <n v="63322172" u="1"/>
        <n v="41576436" u="1"/>
        <n v="1111766145" u="1"/>
        <n v="67002432" u="1"/>
        <n v="87711102" u="1"/>
        <n v="38945519" u="1"/>
        <n v="1061746484" u="1"/>
        <n v="66922241" u="1"/>
        <n v="36376190" u="1"/>
        <n v="31288167" u="1"/>
        <n v="13067472" u="1"/>
        <n v="69005422" u="1"/>
        <n v="16505444" u="1"/>
        <n v="36753463" u="1"/>
        <n v="1114818560" u="1"/>
        <n v="98380421" u="1"/>
        <n v="24413185" u="1"/>
        <n v="41894072" u="1"/>
        <n v="1111773376" u="1"/>
        <n v="16585111" u="1"/>
        <n v="66746436" u="1"/>
        <n v="12906810" u="1"/>
        <n v="30738721" u="1"/>
        <n v="31273354" u="1"/>
        <n v="31383293" u="1"/>
        <n v="31173372" u="1"/>
        <n v="6404001" u="1"/>
        <n v="51679250" u="1"/>
        <n v="16488455" u="1"/>
        <n v="36751047" u="1"/>
        <n v="51854343" u="1"/>
        <n v="34608052" u="1"/>
        <n v="1088321500" u="1"/>
        <n v="10098647" u="1"/>
        <n v="1094967524" u="1"/>
        <n v="16360588" u="1"/>
        <n v="39577136" u="1"/>
        <n v="66765259" u="1"/>
        <n v="14891135" u="1"/>
        <n v="31917362" u="1"/>
        <n v="1020472031" u="1"/>
        <n v="38603800" u="1"/>
        <n v="34316750" u="1"/>
        <n v="60308415" u="1"/>
        <n v="1144030680" u="1"/>
        <n v="1148444147" u="1"/>
        <n v="31901217" u="1"/>
        <n v="24672819" u="1"/>
        <n v="1123204182" u="1"/>
        <n v="31838231" u="1"/>
        <n v="31272418" u="1"/>
        <n v="1098306516" u="1"/>
        <n v="42125670" u="1"/>
        <n v="10536085" u="1"/>
        <n v="31483881" u="1"/>
        <n v="31951624" u="1"/>
        <n v="42062186" u="1"/>
        <n v="31290843" u="1"/>
        <n v="36271217" u="1"/>
        <n v="16682382" u="1"/>
        <n v="29110996" u="1"/>
        <n v="34508254" u="1"/>
        <n v="29109662" u="1"/>
        <n v="29142850" u="1"/>
        <n v="30706909" u="1"/>
        <n v="66780350" u="1"/>
        <n v="79506559" u="1"/>
        <n v="79045144" u="1"/>
        <n v="66735853" u="1"/>
        <n v="10099311" u="1"/>
        <n v="59667915" u="1"/>
        <n v="13489325" u="1"/>
        <n v="94505050" u="1"/>
        <n v="1143824850" u="1"/>
        <n v="31192963" u="1"/>
        <n v="10535866" u="1"/>
        <n v="14440553" u="1"/>
        <n v="36998736" u="1"/>
        <n v="31532614" u="1"/>
        <n v="41886409" u="1"/>
        <n v="1097033142" u="1"/>
        <n v="66866833" u="1"/>
        <n v="1085281625" u="1"/>
        <n v="25158243" u="1"/>
        <n v="24334624" u="1"/>
        <n v="31983088" u="1"/>
        <n v="29112760" u="1"/>
        <n v="34315322" u="1"/>
        <n v="16377411" u="1"/>
        <n v="16749005" u="1"/>
        <n v="3100760" u="1"/>
        <n v="1111798374" u="1"/>
        <n v="16763558" u="1"/>
        <n v="94504722" u="1"/>
        <n v="29612903" u="1"/>
        <n v="30404314" u="1"/>
        <n v="16586150" u="1"/>
        <n v="31936165" u="1"/>
        <n v="4379517" u="1"/>
        <n v="10471570" u="1"/>
        <n v="94227199" u="1"/>
        <n v="16587845" u="1"/>
        <n v="16699865" u="1"/>
        <n v="15811702" u="1"/>
        <n v="1111767207" u="1"/>
        <n v="1143965612" u="1"/>
        <n v="40178543" u="1"/>
        <n v="41890389" u="1"/>
        <n v="4653427" u="1"/>
        <n v="1093536364" u="1"/>
        <n v="28548423" u="1"/>
        <n v="94406016" u="1"/>
        <n v="16231848" u="1"/>
        <n v="34513286" u="1"/>
        <n v="38867804" u="1"/>
        <n v="41902272" u="1"/>
        <n v="12972673" u="1"/>
        <n v="10246629" u="1"/>
        <n v="16947562" u="1"/>
        <n v="29870963" u="1"/>
        <n v="66912990" u="1"/>
        <n v="31470106" u="1"/>
        <n v="13167116" u="1"/>
        <n v="1112102061" u="1"/>
        <n v="16587506" u="1"/>
        <n v="31289709" u="1"/>
        <n v="52005542" u="1"/>
        <n v="27160885" u="1"/>
        <n v="66853682" u="1"/>
        <n v="29435426" u="1"/>
        <n v="37080295" u="1"/>
        <n v="59314433" u="1"/>
        <n v="38885951" u="1"/>
        <n v="14473641" u="1"/>
        <n v="31291925" u="1"/>
        <n v="25287967" u="1"/>
        <n v="31193823" u="1"/>
        <n v="31324759" u="1"/>
        <n v="4750969" u="1"/>
        <n v="25273108" u="1"/>
        <n v="79791234" u="1"/>
        <n v="10520666" u="1"/>
        <n v="42003274" u="1"/>
        <n v="14990595" u="1"/>
        <n v="16362396" u="1"/>
        <n v="31629004" u="1"/>
        <n v="31422281" u="1"/>
        <n v="26579183" u="1"/>
        <n v="66704315" u="1"/>
        <n v="1111769635" u="1"/>
        <n v="16507788" u="1"/>
        <n v="10473197" u="1"/>
        <n v="1094242533" u="1"/>
        <n v="29807683" u="1"/>
        <n v="65705085" u="1"/>
        <n v="31839533" u="1"/>
        <n v="1090410561" u="1"/>
        <n v="31713369" u="1"/>
        <n v="94512394" u="1"/>
        <n v="1143855652" u="1"/>
        <n v="66738333" u="1"/>
        <n v="16492101" u="1"/>
        <n v="351635" u="1"/>
        <n v="1107066242" u="1"/>
        <n v="18514699" u="1"/>
        <n v="60302728" u="1"/>
        <n v="66953556" u="1"/>
        <n v="31389395" u="1"/>
        <n v="38951867" u="1"/>
        <n v="66903243" u="1"/>
        <n v="66905203" u="1"/>
        <n v="59686810" u="1"/>
        <n v="1151948983" u="1"/>
        <n v="31406196" u="1"/>
        <n v="1088336875" u="1"/>
        <n v="29229129" u="1"/>
        <n v="38470241" u="1"/>
        <n v="16787124" u="1"/>
        <n v="31210908" u="1"/>
        <n v="66883864" u="1"/>
        <n v="38613688" u="1"/>
        <n v="66741733" u="1"/>
        <n v="94519642" u="1"/>
        <n v="31858340" u="1"/>
        <n v="14877559" u="1"/>
        <n v="1088319360" u="1"/>
        <n v="16362802" u="1"/>
        <n v="24485963" u="1"/>
        <n v="10536798" u="1"/>
        <n v="16652583" u="1"/>
        <n v="14894233" u="1"/>
        <n v="73550513" u="1"/>
        <n v="38556244" u="1"/>
        <n v="60258931" u="1"/>
        <n v="1113532424" u="1"/>
        <n v="34065374" u="1"/>
        <n v="25276056" u="1"/>
        <n v="42057619" u="1"/>
        <n v="5348284" u="1"/>
        <n v="38889435" u="1"/>
        <n v="14443413" u="1"/>
        <n v="31244126" u="1"/>
        <n v="42052155" u="1"/>
        <n v="72273129" u="1"/>
        <n v="17337738" u="1"/>
        <n v="38472517" u="1"/>
        <n v="14441902" u="1"/>
        <n v="27436270" u="1"/>
        <n v="30745315" u="1"/>
        <n v="31970735" u="1"/>
        <n v="14652851" u="1"/>
        <n v="29213110" u="1"/>
        <n v="14621069" u="1"/>
        <n v="71973243" u="1"/>
        <n v="13054736" u="1"/>
        <n v="31245426" u="1"/>
        <n v="31389517" u="1"/>
        <n v="31133253" u="1"/>
        <n v="1090403985" u="1"/>
        <n v="7219967" u="1"/>
        <n v="16637233" u="1"/>
        <n v="24484369" u="1"/>
        <n v="1107052137" u="1"/>
        <n v="10086523" u="1"/>
        <n v="31488485" u="1"/>
        <n v="39686898" u="1"/>
        <n v="17161131" u="1"/>
        <n v="37181921" u="1"/>
        <n v="91424146" u="1"/>
        <n v="52364024" u="1"/>
        <n v="1116278078" u="1"/>
        <n v="88272313" u="1"/>
        <n v="4727517" u="1"/>
        <n v="6462145" u="1"/>
        <n v="66923082" u="1"/>
        <n v="1007784085" u="1"/>
        <n v="16918760" u="1"/>
        <n v="1107045886" u="1"/>
        <n v="1090497255" u="1"/>
        <n v="19304654" u="1"/>
        <n v="42060083" u="1"/>
        <n v="94329486" u="1"/>
        <n v="94501943" u="1"/>
        <n v="31374992" u="1"/>
        <n v="1085324797" u="1"/>
        <n v="29117848" u="1"/>
        <n v="29228719" u="1"/>
        <n v="25275632" u="1"/>
        <n v="37713816" u="1"/>
        <n v="60305340" u="1"/>
        <n v="1111797900" u="1"/>
        <n v="1114835656" u="1"/>
        <n v="29502572" u="1"/>
        <n v="55177450" u="1"/>
        <n v="16265982" u="1"/>
        <n v="42076914" u="1"/>
        <n v="66908651" u="1"/>
        <n v="5268522" u="1"/>
        <n v="66825632" u="1"/>
        <n v="1061759812" u="1"/>
        <n v="1144077818" u="1"/>
        <n v="5268084" u="1"/>
        <n v="1111751946" u="1"/>
        <n v="29309854" u="1"/>
        <n v="29504868" u="1"/>
        <n v="94441467" u="1"/>
        <n v="14799453" u="1"/>
        <n v="63310954" u="1"/>
        <n v="31844435" u="1"/>
        <n v="66701940" u="1"/>
        <n v="1115187876" u="1"/>
        <n v="7551412" u="1"/>
        <n v="6405772" u="1"/>
        <n v="31909621" u="1"/>
        <n v="34552824" u="1"/>
        <n v="10118751" u="1"/>
        <n v="16719773" u="1"/>
        <n v="1040746003" u="1"/>
        <n v="1107055530" u="1"/>
        <n v="7559769" u="1"/>
        <n v="79418482" u="1"/>
        <n v="1088319505" u="1"/>
        <n v="6390162" u="1"/>
        <n v="37007776" u="1"/>
        <n v="31877283" u="1"/>
        <n v="31378730" u="1"/>
        <n v="1143825759" u="1"/>
        <n v="12911194" u="1"/>
        <n v="19290045" u="1"/>
        <n v="66843871" u="1"/>
        <n v="10265669" u="1"/>
        <n v="16621638" u="1"/>
        <n v="9733205" u="1"/>
        <n v="1053790004" u="1"/>
        <n v="1116249721" u="1"/>
        <n v="16670801" u="1"/>
        <n v="52031777" u="1"/>
        <n v="7527207" u="1"/>
        <n v="29344644" u="1"/>
        <n v="34559308" u="1"/>
        <n v="66763968" u="1"/>
        <n v="67005341" u="1"/>
        <n v="31199665" u="1"/>
        <n v="66737046" u="1"/>
        <n v="51742403" u="1"/>
        <n v="19067465" u="1"/>
        <n v="29812675" u="1"/>
        <n v="42063115" u="1"/>
        <n v="24326129" u="1"/>
        <n v="98399218" u="1"/>
        <n v="66747353" u="1"/>
        <n v="14703051" u="1"/>
        <n v="29538498" u="1"/>
        <n v="16622094" u="1"/>
        <n v="98432112" u="1"/>
        <n v="31298197" u="1"/>
        <n v="1085904649" u="1"/>
        <n v="34560972" u="1"/>
        <n v="1111741618" u="1"/>
        <n v="1085911154" u="1"/>
        <n v="11314161" u="1"/>
        <n v="25618051" u="1"/>
        <n v="15929145" u="1"/>
        <n v="1088298635" u="1"/>
        <n v="32606794" u="1"/>
        <n v="29363707" u="1"/>
        <n v="29231421" u="1"/>
        <n v="83168367" u="1"/>
        <n v="94413994" u="1"/>
        <n v="94505684" u="1"/>
        <n v="34322583" u="1"/>
        <n v="16364744" u="1"/>
        <n v="31926012" u="1"/>
        <n v="42142814" u="1"/>
        <n v="29538832" u="1"/>
        <n v="41709737" u="1"/>
        <n v="24603562" u="1"/>
        <n v="10540435" u="1"/>
        <n v="1085909742" u="1"/>
        <n v="31960324" u="1"/>
        <n v="37123801" u="1"/>
        <n v="67027272" u="1"/>
        <n v="31574522" u="1"/>
        <n v="1090469670" u="1"/>
        <n v="31524579" u="1"/>
        <n v="29361905" u="1"/>
        <n v="66878905" u="1"/>
        <n v="70112092" u="1"/>
        <n v="1144030454" u="1"/>
        <n v="14219386" u="1"/>
        <n v="18502770" u="1"/>
        <n v="1113780400" u="1"/>
        <n v="94253796" u="1"/>
        <n v="1107080209" u="1"/>
        <n v="31912083" u="1"/>
        <n v="31991614" u="1"/>
        <n v="42003667" u="1"/>
        <n v="31523469" u="1"/>
        <n v="42004759" u="1"/>
        <n v="52525463" u="1"/>
        <n v="66852431" u="1"/>
        <n v="16267854" u="1"/>
        <n v="66734682" u="1"/>
        <n v="29557415" u="1"/>
        <n v="16479084" u="1"/>
        <n v="60314176" u="1"/>
        <n v="66864026" u="1"/>
        <n v="3033340" u="1"/>
        <n v="94446168" u="1"/>
        <n v="16736376" u="1"/>
        <n v="1107044856" u="1"/>
        <n v="1118297335" u="1"/>
        <n v="16478947" u="1"/>
        <n v="19392473" u="1"/>
        <n v="34544797" u="1"/>
        <n v="12913389" u="1"/>
        <n v="29233183" u="1"/>
        <n v="16639664" u="1"/>
        <n v="16220385" u="1"/>
        <n v="25394727" u="1"/>
        <n v="66724367" u="1"/>
        <n v="1144197989" u="1"/>
        <n v="16350180" u="1"/>
        <n v="24763824" u="1"/>
        <n v="14477488" u="1"/>
        <n v="31204667" u="1"/>
        <n v="1094961853" u="1"/>
        <n v="10089034" u="1"/>
        <n v="59835442" u="1"/>
        <n v="76044916" u="1"/>
        <n v="16793314" u="1"/>
        <n v="66816569" u="1"/>
        <n v="66816633" u="1"/>
        <n v="10541356" u="1"/>
        <n v="31944383" u="1"/>
        <n v="52267151" u="1"/>
        <n v="10541388" u="1"/>
        <n v="18391123" u="1"/>
        <n v="16795338" u="1"/>
        <n v="31154980" u="1"/>
        <n v="27297809" u="1"/>
        <n v="34321347" u="1"/>
        <n v="34534610" u="1"/>
        <n v="16510832" u="1"/>
        <n v="55216896" u="1"/>
        <n v="10120775" u="1"/>
        <n v="16478817" u="1"/>
        <n v="41951770" u="1"/>
        <n v="66721727" u="1"/>
        <n v="1111804250" u="1"/>
        <n v="36759400" u="1"/>
        <n v="31203877" u="1"/>
        <n v="12913090" u="1"/>
        <n v="16591648" u="1"/>
        <n v="41925040" u="1"/>
        <n v="38602646" u="1"/>
        <n v="4430513" u="1"/>
        <n v="66743346" u="1"/>
        <n v="1088009794" u="1"/>
        <n v="31381604" u="1"/>
        <n v="38968187" u="1"/>
        <n v="67012089" u="1"/>
        <n v="16857934" u="1"/>
        <n v="31381250" u="1"/>
        <n v="14898090" u="1"/>
        <n v="31478082" u="1"/>
        <n v="66951401" u="1"/>
        <n v="30284516" u="1"/>
        <n v="1144024201" u="1"/>
        <n v="4374097" u="1"/>
        <n v="88243365" u="1"/>
        <n v="37248374" u="1"/>
        <n v="31413344" u="1"/>
        <n v="30704308" u="1"/>
        <n v="31285670" u="1"/>
        <n v="16704558" u="1"/>
        <n v="1130662880" u="1"/>
        <n v="16656640" u="1"/>
        <n v="17328359" u="1"/>
        <n v="98390164" u="1"/>
        <n v="16366690" u="1"/>
        <n v="16512388" u="1"/>
        <n v="24297905" u="1"/>
        <n v="7536431" u="1"/>
        <n v="30738394" u="1"/>
        <n v="28542998" u="1"/>
        <n v="1143873027" u="1"/>
        <n v="5826071" u="1"/>
        <n v="31381648" u="1"/>
        <n v="1111757249" u="1"/>
        <n v="31883687" u="1"/>
        <n v="98430186" u="1"/>
        <n v="29121900" u="1"/>
        <n v="42089134" u="1"/>
        <n v="1075541805" u="1"/>
        <n v="66759365" u="1"/>
        <n v="1143853294" u="1"/>
        <n v="1090443147" u="1"/>
        <n v="98395740" u="1"/>
        <n v="94452224" u="1"/>
        <n v="14221765" u="1"/>
        <n v="10542765" u="1"/>
        <n v="41926984" u="1"/>
        <n v="4737726" u="1"/>
        <n v="14995875" u="1"/>
        <n v="24411102" u="1"/>
        <n v="34533754" u="1"/>
        <n v="1144046685" u="1"/>
        <n v="16479278" u="1"/>
        <n v="31221474" u="1"/>
        <n v="37244666" u="1"/>
        <n v="1113673791" u="1"/>
        <n v="31916069" u="1"/>
        <n v="34555377" u="1"/>
        <n v="31980709" u="1"/>
        <n v="29142187" u="1"/>
        <n v="1111760877" u="1"/>
        <n v="16513052" u="1"/>
        <n v="25025940" u="1"/>
        <n v="1144044016" u="1"/>
        <n v="66761545" u="1"/>
        <n v="6294520" u="1"/>
        <n v="87450426" u="1"/>
        <n v="66985375" u="1"/>
        <n v="97437107" u="1"/>
        <n v="31867008" u="1"/>
        <n v="30286178" u="1"/>
        <n v="16690989" u="1"/>
        <n v="59836474" u="1"/>
        <n v="42104641" u="1"/>
        <n v="10542072" u="1"/>
        <n v="31947759" u="1"/>
        <n v="6359184" u="1"/>
        <n v="17185946" u="1"/>
        <n v="31385272" u="1"/>
        <n v="42109009" u="1"/>
        <n v="31159850" u="1"/>
        <n v="31918009" u="1"/>
        <n v="1061811350" u="1"/>
        <n v="1085288202" u="1"/>
        <n v="31900354" u="1"/>
        <n v="1094939940" u="1"/>
        <n v="16253990" u="1"/>
        <n v="1048207400" u="1"/>
        <n v="10494651" u="1"/>
        <n v="42105889" u="1"/>
        <n v="13060283" u="1"/>
        <n v="52887597" u="1"/>
        <n v="98323813" u="1"/>
        <n v="14899377" u="1"/>
        <n v="31482520" u="1"/>
        <n v="40394363" u="1"/>
        <n v="67024853" u="1"/>
        <n v="1116241307" u="1"/>
        <n v="12915396" u="1"/>
        <n v="10542753" u="1"/>
        <n v="36995378" u="1"/>
        <n v="52835032" u="1"/>
        <n v="29399633" u="1"/>
        <n v="59793769" u="1"/>
        <n v="7521453" u="1"/>
        <n v="1144161564" u="1"/>
        <n v="1090438109" u="1"/>
        <n v="31997906" u="1"/>
        <n v="80352623" u="1"/>
        <n v="1151955558" u="1"/>
        <n v="51867288" u="1"/>
        <n v="66943438" u="1"/>
        <n v="80362258" u="1"/>
        <n v="31933490" u="1"/>
        <n v="79367208" u="1"/>
        <n v="34557577" u="1"/>
        <n v="35314338" u="1"/>
        <n v="30338187" u="1"/>
        <n v="94388449" u="1"/>
        <n v="31175877" u="1"/>
        <n v="1035867495" u="1"/>
        <n v="14883617" u="1"/>
        <n v="1005873234" u="1"/>
        <n v="41945887" u="1"/>
        <n v="31981535" u="1"/>
        <n v="31642012" u="1"/>
        <n v="36993090" u="1"/>
        <n v="94320909" u="1"/>
        <n v="16674190" u="1"/>
        <n v="34511920" u="1"/>
        <n v="65752148" u="1"/>
        <n v="29675556" u="1"/>
        <n v="93060611" u="1"/>
        <n v="31983735" u="1"/>
        <n v="94310434" u="1"/>
        <n v="31255148" u="1"/>
        <n v="31998320" u="1"/>
        <n v="29109341" u="1"/>
        <n v="31643890" u="1"/>
        <n v="41903186" u="1"/>
        <n v="42142663" u="1"/>
        <n v="31161722" u="1"/>
        <n v="31385794" u="1"/>
        <n v="31387658" u="1"/>
        <n v="27498199" u="1"/>
        <n v="43801624" u="1"/>
        <n v="14981347" u="1"/>
        <n v="31385986" u="1"/>
        <n v="31854629" u="1"/>
        <n v="14609560" u="1"/>
        <n v="31952441" u="1"/>
        <n v="1087192555" u="1"/>
        <n v="87100453" u="1"/>
        <n v="9736978" u="1"/>
        <n v="43062918" u="1"/>
        <n v="1111788007" u="1"/>
        <n v="94544951" u="1"/>
        <n v="1113650128" u="1"/>
        <n v="31323482" u="1"/>
        <n v="31387560" u="1"/>
        <n v="2570473" u="1"/>
        <n v="16353051" u="1"/>
        <n v="19203361" u="1"/>
        <n v="36993370" u="1"/>
        <n v="10123438" u="1"/>
        <n v="66705169" u="1"/>
        <n v="31902224" u="1"/>
        <n v="66780184" u="1"/>
        <n v="88031627" u="1"/>
        <n v="28852447" u="1"/>
        <n v="16513848" u="1"/>
        <n v="29110687" u="1"/>
        <n v="17689243" u="1"/>
        <n v="36752829" u="1"/>
        <n v="41578626" u="1"/>
        <n v="66835025" u="1"/>
        <n v="37014829" u="1"/>
        <n v="52909488" u="1"/>
        <n v="1116254510" u="1"/>
        <n v="10544588" u="1"/>
        <n v="60377217" u="1"/>
        <n v="66996239" u="1"/>
        <n v="25127512" u="1"/>
        <n v="10544652" u="1"/>
        <n v="34315576" u="1"/>
        <n v="16466146" u="1"/>
        <n v="31370207" u="1"/>
        <n v="34560001" u="1"/>
        <n v="71722642" u="1"/>
        <n v="1111747899" u="1"/>
        <n v="36173857" u="1"/>
        <n v="29127310" u="1"/>
        <n v="31289534" u="1"/>
        <n v="51779626" u="1"/>
        <n v="72146080" u="1"/>
        <n v="1085930556" u="1"/>
        <n v="10301454" u="1"/>
        <n v="42116949" u="1"/>
        <n v="66770893" u="1"/>
        <n v="66737255" u="1"/>
        <n v="1151944741" u="1"/>
        <n v="31372969" u="1"/>
        <n v="29226712" u="1"/>
        <n v="1085938578" u="1"/>
        <n v="1115073749" u="1"/>
        <n v="13836025" u="1"/>
        <n v="31373049" u="1"/>
        <n v="91480554" u="1"/>
        <n v="30322658" u="1"/>
        <n v="31857225" u="1"/>
        <n v="34320872" u="1"/>
        <n v="41956759" u="1"/>
        <n v="16256521" u="1"/>
        <n v="34545538" u="1"/>
        <n v="66999091" u="1"/>
        <n v="87711935" u="1"/>
        <n v="31241485" u="1"/>
        <n v="31905624" u="1"/>
        <n v="10012194" u="1"/>
        <n v="86039575" u="1"/>
        <n v="38468971" u="1"/>
        <n v="66771981" u="1"/>
        <n v="31389368" u="1"/>
        <n v="16467156" u="1"/>
        <n v="10529124" u="1"/>
        <n v="16946161" u="1"/>
        <n v="11706867" u="1"/>
        <n v="42054069" u="1"/>
        <n v="41937220" u="1"/>
        <n v="1112880847" u="1"/>
        <n v="10545123" u="1"/>
        <n v="94443202" u="1"/>
        <n v="16946851" u="1"/>
        <n v="1151962233" u="1"/>
        <n v="31196248" u="1"/>
        <n v="31389880" u="1"/>
        <n v="1111756710" u="1"/>
        <n v="14884895" u="1"/>
        <n v="30727203" u="1"/>
        <n v="16498278" u="1"/>
        <n v="66708781" u="1"/>
        <n v="1130592086" u="1"/>
        <n v="12916110" u="1"/>
        <n v="14434300" u="1"/>
        <n v="1144200514" u="1"/>
        <n v="24710298" u="1"/>
        <n v="51767631" u="1"/>
        <n v="25627567" u="1"/>
        <n v="31277513" u="1"/>
        <n v="1144174144" u="1"/>
        <n v="31953425" u="1"/>
        <n v="18111083" u="1"/>
        <n v="66852580" u="1"/>
        <n v="1088269609" u="1"/>
        <n v="16708736" u="1"/>
        <n v="16256486" u="1"/>
        <n v="41940972" u="1"/>
        <n v="6497716" u="1"/>
        <n v="27081605" u="1"/>
        <n v="31952845" u="1"/>
        <n v="31146061" u="1"/>
        <n v="1113780854" u="1"/>
        <n v="31468861" u="1"/>
        <n v="1116251392" u="1"/>
        <n v="12981303" u="1"/>
        <n v="31470371" u="1"/>
        <n v="39618896" u="1"/>
        <n v="10529603" u="1"/>
        <n v="14466112" u="1"/>
        <n v="12918245" u="1"/>
        <n v="66758570" u="1"/>
        <n v="31278811" u="1"/>
        <n v="31890115" u="1"/>
        <n v="94396273" u="1"/>
        <n v="10287177" u="1"/>
        <n v="16932340" u="1"/>
        <n v="31970240" u="1"/>
        <n v="87302665" u="1"/>
        <n v="31971252" u="1"/>
        <n v="76309878" u="1"/>
        <n v="14982857" u="1"/>
        <n v="1090415038" u="1"/>
        <n v="37243003" u="1"/>
        <n v="27081441" u="1"/>
        <n v="18110821" u="1"/>
        <n v="51768391" u="1"/>
        <n v="16484059" u="1"/>
        <n v="31486946" u="1"/>
        <n v="1061738513" u="1"/>
        <n v="1094915589" u="1"/>
        <n v="31583810" u="1"/>
        <n v="22434047" u="1"/>
        <n v="19480974" u="1"/>
        <n v="27081745" u="1"/>
        <n v="31889855" u="1"/>
        <n v="16726693" u="1"/>
        <n v="1111784054" u="1"/>
        <n v="9772109" u="1"/>
        <n v="4610341" u="1"/>
        <n v="31423654" u="1"/>
        <n v="31989643" u="1"/>
        <n v="1090437889" u="1"/>
        <n v="10255602" u="1"/>
        <n v="1130606823" u="1"/>
        <n v="76303571" u="1"/>
        <n v="1111775373" u="1"/>
        <n v="30743916" u="1"/>
        <n v="91152931" u="1"/>
        <n v="1038407448" u="1"/>
        <n v="16500603" u="1"/>
        <n v="31843654" u="1"/>
        <n v="41914518" u="1"/>
        <n v="41941728" u="1"/>
        <n v="16451078" u="1"/>
        <n v="31537399" u="1"/>
        <n v="80091772" u="1"/>
        <n v="21646810" u="1"/>
        <n v="87717604" u="1"/>
        <n v="10546788" u="1"/>
        <n v="4593935" u="1"/>
        <n v="1111741516" u="1"/>
        <n v="1130587944" u="1"/>
        <n v="30051263" u="1"/>
        <n v="30728509" u="1"/>
        <n v="29583552" u="1"/>
        <n v="1087192442" u="1"/>
        <n v="31923087" u="1"/>
        <n v="31908614" u="1"/>
        <n v="59676193" u="1"/>
        <n v="66746091" u="1"/>
        <n v="18386260" u="1"/>
        <n v="1144098920" u="1"/>
        <n v="10529390" u="1"/>
        <n v="89009764" u="1"/>
        <n v="1059600526" u="1"/>
        <n v="31520160" u="1"/>
        <n v="15920292" u="1"/>
        <n v="29973546" u="1"/>
        <n v="94441607" u="1"/>
        <n v="29117205" u="1"/>
        <n v="66989196" u="1"/>
        <n v="1107101697" u="1"/>
        <n v="1113690482" u="1"/>
        <n v="31375489" u="1"/>
        <n v="67001595" u="1"/>
        <n v="1085323730" u="1"/>
        <n v="76325782" u="1"/>
        <n v="38861727" u="1"/>
        <n v="1111758345" u="1"/>
        <n v="1032451953" u="1"/>
        <n v="7531642" u="1"/>
        <n v="87944662" u="1"/>
        <n v="1192910999" u="1"/>
        <n v="76324942" u="1"/>
        <n v="16227220" u="1"/>
        <n v="31602757" u="1"/>
        <n v="60375954" u="1"/>
        <n v="1107104169" u="1"/>
        <n v="1113632584" u="1"/>
        <n v="1193509218" u="1"/>
        <n v="42075880" u="1"/>
        <n v="79407371" u="1"/>
        <n v="1085281893" u="1"/>
        <n v="91014368" u="1"/>
        <n v="41749688" u="1"/>
        <n v="12984349" u="1"/>
        <n v="41674993" u="1"/>
        <n v="16695661" u="1"/>
        <n v="31522372" u="1"/>
        <n v="14951832" u="1"/>
        <n v="7531163" u="1"/>
        <n v="1090378254" u="1"/>
        <n v="10691598" u="1"/>
        <n v="1143850399" u="1"/>
        <n v="79106906" u="1"/>
        <n v="60262761" u="1"/>
        <n v="94369360" u="1"/>
        <n v="14225454" u="1"/>
        <n v="1087112056" u="1"/>
        <n v="16550259" u="1"/>
        <n v="31168904" u="1"/>
        <n v="29667107" u="1"/>
        <n v="1111768371" u="1"/>
        <n v="30297238" u="1"/>
        <n v="1112102308" u="1"/>
        <n v="16614666" u="1"/>
        <n v="16712221" u="1"/>
        <n v="19145759" u="1"/>
        <n v="2571411" u="1"/>
        <n v="52145152" u="1"/>
        <n v="66735888" u="1"/>
        <n v="1127060358" u="1"/>
        <n v="1094890944" u="1"/>
        <n v="41920278" u="1"/>
        <n v="31134734" u="1"/>
        <n v="87949198" u="1"/>
        <n v="1111748336" u="1"/>
        <n v="1151937989" u="1"/>
        <n v="79699065" u="1"/>
        <n v="10547232" u="1"/>
        <n v="31135296" u="1"/>
        <n v="66651325" u="1"/>
        <n v="24762805" u="1"/>
        <n v="13065476" u="1"/>
        <n v="41689020" u="1"/>
        <n v="1088242081" u="1"/>
        <n v="1144037560" u="1"/>
        <n v="29184743" u="1"/>
        <n v="31941966" u="1"/>
        <n v="1130589988" u="1"/>
        <n v="94150942" u="1"/>
        <n v="16486645" u="1"/>
        <n v="94450815" u="1"/>
        <n v="27167268" u="1"/>
        <n v="66948855" u="1"/>
        <n v="38561734" u="1"/>
        <n v="41948896" u="1"/>
        <n v="66819831" u="1"/>
        <n v="94371072" u="1"/>
        <n v="66814431" u="1"/>
        <n v="24763477" u="1"/>
        <n v="31911026" u="1"/>
        <n v="66931504" u="1"/>
        <n v="1032487792" u="1"/>
        <n v="25683124" u="1"/>
        <n v="16647088" u="1"/>
        <n v="31297102" u="1"/>
        <n v="37705599" u="1"/>
        <n v="10532066" u="1"/>
        <n v="12985204" u="1"/>
        <n v="87710473" u="1"/>
        <n v="31168190" u="1"/>
        <n v="1144026231" u="1"/>
        <n v="24585232" u="1"/>
        <n v="1087118219" u="1"/>
        <n v="51877937" u="1"/>
        <n v="1123206790" u="1"/>
        <n v="13017933" u="1"/>
        <n v="1094914643" u="1"/>
        <n v="13017724" u="1"/>
        <n v="42094811" u="1"/>
        <n v="30716846" u="1"/>
        <n v="41903075" u="1"/>
        <n v="1144206071" u="1"/>
        <n v="31928259" u="1"/>
        <n v="76291285" u="1"/>
        <n v="31879650" u="1"/>
        <n v="6450912" u="1"/>
        <n v="66721897" u="1"/>
        <n v="76304712" u="1"/>
        <n v="31525220" u="1"/>
        <n v="79797736" u="1"/>
        <n v="16276633" u="1"/>
        <n v="28555296" u="1"/>
        <n v="37292017" u="1"/>
        <n v="42128221" u="1"/>
        <n v="55169805" u="1"/>
        <n v="1130636343" u="1"/>
        <n v="16228980" u="1"/>
        <n v="60265181" u="1"/>
        <n v="38466176" u="1"/>
        <n v="19117559" u="1"/>
        <n v="16453791" u="1"/>
        <n v="13501835" u="1"/>
        <n v="27298342" u="1"/>
        <n v="10112817" u="1"/>
        <n v="51634468" u="1"/>
        <n v="16502745" u="1"/>
        <n v="38466688" u="1"/>
        <n v="31412049" u="1"/>
        <n v="13275111" u="1"/>
        <n v="14679867" u="1"/>
        <n v="31881254" u="1"/>
        <n v="66735352" u="1"/>
        <n v="12985209" u="1"/>
        <n v="31913654" u="1"/>
        <n v="16261781" u="1"/>
        <n v="6547960" u="1"/>
        <n v="31203380" u="1"/>
        <n v="34534996" u="1"/>
        <n v="66723753" u="1"/>
        <n v="1130614986" u="1"/>
        <n v="31914938" u="1"/>
        <n v="29105924" u="1"/>
        <n v="31930455" u="1"/>
        <n v="66726161" u="1"/>
        <n v="59671426" u="1"/>
        <n v="31251939" u="1"/>
        <n v="16278189" u="1"/>
        <n v="66771330" u="1"/>
        <n v="1023004971" u="1"/>
        <n v="55171209" u="1"/>
        <n v="16762301" u="1"/>
        <n v="16503908" u="1"/>
        <n v="27087581" u="1"/>
        <n v="31171700" u="1"/>
        <n v="66852161" u="1"/>
        <n v="38951450" u="1"/>
        <n v="1087987393" u="1"/>
        <n v="31203650" u="1"/>
        <n v="66952687" u="1"/>
        <n v="38566530" u="1"/>
        <n v="42007057" u="1"/>
        <n v="12985078" u="1"/>
        <n v="34599756" u="1"/>
        <n v="31880766" u="1"/>
        <n v="10534109" u="1"/>
        <n v="16665837" u="1"/>
        <n v="16261987" u="1"/>
        <n v="31140068" u="1"/>
        <n v="94063884" u="1"/>
        <n v="6346596" u="1"/>
        <n v="59662231" u="1"/>
        <n v="31413857" u="1"/>
        <n v="1111775512" u="1"/>
        <n v="10291819" u="1"/>
        <n v="35696068" u="1"/>
        <n v="10532951" u="1"/>
        <n v="31383127" u="1"/>
        <n v="38989772" u="1"/>
      </sharedItems>
    </cacheField>
    <cacheField name="CodigoContable" numFmtId="0">
      <sharedItems containsString="0" containsBlank="1" containsNumber="1" containsInteger="1" minValue="141105" maxValue="147395" count="15">
        <n v="144105"/>
        <n v="144205"/>
        <n v="141105"/>
        <n v="144225"/>
        <n v="141205"/>
        <n v="144125"/>
        <n v="144220"/>
        <n v="144210"/>
        <n v="141215"/>
        <n v="144110"/>
        <n v="144215"/>
        <n v="144115"/>
        <n v="144120"/>
        <m/>
        <n v="147395" u="1"/>
      </sharedItems>
    </cacheField>
    <cacheField name="ModificacionesAlCredito" numFmtId="0">
      <sharedItems containsString="0" containsBlank="1" containsNumber="1" containsInteger="1" minValue="2" maxValue="4"/>
    </cacheField>
    <cacheField name="NroCredito" numFmtId="0">
      <sharedItems containsBlank="1"/>
    </cacheField>
    <cacheField name="FechaDesembolsoInicial" numFmtId="14">
      <sharedItems containsNonDate="0" containsDate="1" containsString="0" containsBlank="1" minDate="2014-10-14T00:00:00" maxDate="2022-04-01T00:00:00"/>
    </cacheField>
    <cacheField name="FechaVencimiento" numFmtId="14">
      <sharedItems containsNonDate="0" containsDate="1" containsString="0" containsBlank="1" minDate="2018-06-30T00:00:00" maxDate="2042-04-01T00:00:00"/>
    </cacheField>
    <cacheField name="Morosidad" numFmtId="0">
      <sharedItems containsString="0" containsBlank="1" containsNumber="1" containsInteger="1" minValue="0" maxValue="165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63"/>
    </cacheField>
    <cacheField name="Amortizacion" numFmtId="0">
      <sharedItems containsString="0" containsBlank="1" containsNumber="1" containsInteger="1" minValue="15" maxValue="360"/>
    </cacheField>
    <cacheField name="Modalidad" numFmtId="0">
      <sharedItems containsString="0" containsBlank="1" containsNumber="1" containsInteger="1" minValue="2" maxValue="2"/>
    </cacheField>
    <cacheField name="TasaIntereNominal" numFmtId="0">
      <sharedItems containsString="0" containsBlank="1" containsNumber="1" minValue="0" maxValue="21.6"/>
    </cacheField>
    <cacheField name="TasaInteresEfectiva" numFmtId="0">
      <sharedItems containsString="0" containsBlank="1" containsNumber="1" minValue="0" maxValue="23.87"/>
    </cacheField>
    <cacheField name="ValorPrestamo" numFmtId="0">
      <sharedItems containsString="0" containsBlank="1" containsNumber="1" containsInteger="1" minValue="3500" maxValue="221198026"/>
    </cacheField>
    <cacheField name="ValorCuotaFija" numFmtId="0">
      <sharedItems containsString="0" containsBlank="1" containsNumber="1" containsInteger="1" minValue="127" maxValue="41105236"/>
    </cacheField>
    <cacheField name="SaldoCapital" numFmtId="0">
      <sharedItems containsString="0" containsBlank="1" containsNumber="1" minValue="0.03" maxValue="214216672"/>
    </cacheField>
    <cacheField name="SaldoIntereses" numFmtId="0">
      <sharedItems containsString="0" containsBlank="1" containsNumber="1" containsInteger="1" minValue="0" maxValue="2831029"/>
    </cacheField>
    <cacheField name="OtrosSaldos" numFmtId="0">
      <sharedItems containsString="0" containsBlank="1" containsNumber="1" containsInteger="1" minValue="0" maxValue="0"/>
    </cacheField>
    <cacheField name="Garantia" numFmtId="0">
      <sharedItems containsString="0" containsBlank="1" containsNumber="1" minValue="0" maxValue="846970000"/>
    </cacheField>
    <cacheField name="FechaAvaluo" numFmtId="0">
      <sharedItems containsDate="1" containsString="0" containsBlank="1" containsMixedTypes="1" minDate="1900-01-07T17:49:04" maxDate="1900-01-08T00:50:04"/>
    </cacheField>
    <cacheField name="Provision" numFmtId="0">
      <sharedItems containsString="0" containsBlank="1" containsNumber="1" containsInteger="1" minValue="0" maxValue="28079012"/>
    </cacheField>
    <cacheField name="ProvisionInteres" numFmtId="0">
      <sharedItems containsString="0" containsBlank="1" containsNumber="1" containsInteger="1" minValue="0" maxValue="2831029"/>
    </cacheField>
    <cacheField name="Contingencia" numFmtId="0">
      <sharedItems containsString="0" containsBlank="1" containsNumber="1" containsInteger="1" minValue="0" maxValue="5824350"/>
    </cacheField>
    <cacheField name="ValosCuotasExtra" numFmtId="0">
      <sharedItems containsBlank="1"/>
    </cacheField>
    <cacheField name="MesesCuotaExtra" numFmtId="0">
      <sharedItems containsBlank="1"/>
    </cacheField>
    <cacheField name="fechaultimopago" numFmtId="14">
      <sharedItems containsNonDate="0" containsDate="1" containsString="0" containsBlank="1" minDate="2015-09-30T00:00:00" maxDate="2022-04-01T00:00:00"/>
    </cacheField>
    <cacheField name="clasegarantia" numFmtId="0">
      <sharedItems containsString="0" containsBlank="1" containsNumber="1" containsInteger="1" minValue="1" maxValue="3"/>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15" maxValue="7349"/>
    </cacheField>
    <cacheField name="ValorMora" numFmtId="0">
      <sharedItems containsString="0" containsBlank="1" containsNumber="1" containsInteger="1" minValue="0" maxValue="18150603"/>
    </cacheField>
    <cacheField name="TipoVivienda" numFmtId="0">
      <sharedItems containsNonDate="0" containsString="0" containsBlank="1"/>
    </cacheField>
    <cacheField name="VIS" numFmtId="0">
      <sharedItems containsNonDate="0" containsString="0" containsBlank="1"/>
    </cacheField>
    <cacheField name="RangoTipo" numFmtId="0">
      <sharedItems containsNonDate="0" containsString="0" containsBlank="1"/>
    </cacheField>
    <cacheField name="EntidadRedescuento" numFmtId="0">
      <sharedItems containsNonDate="0" containsString="0" containsBlank="1"/>
    </cacheField>
    <cacheField name="MargenRedescuento" numFmtId="0">
      <sharedItems containsNonDate="0" containsString="0" containsBlank="1"/>
    </cacheField>
    <cacheField name="Subsidio" numFmtId="0">
      <sharedItems containsNonDate="0" containsString="0" containsBlank="1"/>
    </cacheField>
    <cacheField name="Desembolso" numFmtId="0">
      <sharedItems containsString="0" containsBlank="1" containsNumber="1" containsInteger="1" minValue="1" maxValue="1"/>
    </cacheField>
    <cacheField name="Moneda" numFmtId="0">
      <sharedItems containsString="0" containsBlank="1" containsNumber="1" containsInteger="1" minValue="1" maxValue="1"/>
    </cacheField>
    <cacheField name="FechaReestructuracion" numFmtId="0">
      <sharedItems containsDate="1" containsString="0" containsBlank="1" containsMixedTypes="1" minDate="1900-01-03T04:50:04" maxDate="1900-01-08T16:50:04"/>
    </cacheField>
    <cacheField name="CategoriaReestr" numFmtId="0">
      <sharedItems containsBlank="1"/>
    </cacheField>
    <cacheField name="AportesSociales" numFmtId="164">
      <sharedItems containsString="0" containsBlank="1" containsNumber="1" minValue="0" maxValue="7890392"/>
    </cacheField>
    <cacheField name="LineaCredEntidad" numFmtId="0">
      <sharedItems containsBlank="1"/>
    </cacheField>
    <cacheField name="NumModificaciones" numFmtId="0">
      <sharedItems containsString="0" containsBlank="1" containsNumber="1" containsInteger="1" minValue="0" maxValue="2"/>
    </cacheField>
    <cacheField name="Estadocredito" numFmtId="0">
      <sharedItems containsString="0" containsBlank="1" containsNumber="1" containsInteger="1" minValue="0" maxValue="0"/>
    </cacheField>
    <cacheField name="NITPatronal" numFmtId="0">
      <sharedItems containsBlank="1" containsMixedTypes="1" containsNumber="1" containsInteger="1" minValue="0" maxValue="0"/>
    </cacheField>
    <cacheField name="NombrePatronal" numFmtId="0">
      <sharedItems containsBlank="1"/>
    </cacheField>
    <cacheField name="MODCREDCE1120" numFmtId="0">
      <sharedItems containsString="0" containsBlank="1" containsNumber="1" containsInteger="1" minValue="5" maxValue="5"/>
    </cacheField>
    <cacheField name="TIPOMODCE1120" numFmtId="0">
      <sharedItems containsNonDate="0" containsString="0" containsBlank="1"/>
    </cacheField>
    <cacheField name="FECHAMODCE1120" numFmtId="0">
      <sharedItems containsNonDate="0" containsString="0" containsBlank="1"/>
    </cacheField>
    <cacheField name="CALIFANTEMODCE1120" numFmtId="0">
      <sharedItems containsNonDate="0" containsString="0" containsBlank="1"/>
    </cacheField>
    <cacheField name="PERIOGRACIA" numFmtId="0">
      <sharedItems containsNonDate="0" containsString="0" containsBlank="1"/>
    </cacheField>
    <cacheField name="TARJCREDCUPROT" numFmtId="0">
      <sharedItems containsString="0" containsBlank="1" containsNumber="1" containsInteger="1" minValue="1" maxValue="1"/>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2"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66">
  <r>
    <n v="26745129"/>
    <s v="C"/>
    <x v="0"/>
    <x v="0"/>
    <n v="4"/>
    <s v="13 201003287"/>
    <d v="2020-11-30T00:00:00"/>
    <d v="2025-12-31T00:00:00"/>
    <n v="0"/>
    <n v="1"/>
    <n v="17"/>
    <n v="30"/>
    <n v="2"/>
    <n v="9"/>
    <n v="9.3800000000000008"/>
    <n v="38668747"/>
    <n v="647373"/>
    <n v="31114289"/>
    <n v="0"/>
    <n v="0"/>
    <n v="0"/>
    <m/>
    <n v="0"/>
    <n v="0"/>
    <n v="0"/>
    <s v="1000000/1000000/"/>
    <s v="07/12/"/>
    <d v="2022-03-31T00:00:00"/>
    <n v="1"/>
    <s v="O"/>
    <n v="1"/>
    <n v="30"/>
    <n v="0"/>
    <m/>
    <m/>
    <m/>
    <m/>
    <m/>
    <m/>
    <n v="1"/>
    <n v="1"/>
    <m/>
    <m/>
    <n v="2143505"/>
    <s v="COMPRA CARTERA"/>
    <n v="0"/>
    <n v="0"/>
    <s v="800-197-268-4"/>
    <s v="DIRECCION DE IMPUESTOS Y ADUANAS NACIONALES"/>
    <n v="5"/>
    <m/>
    <m/>
    <m/>
    <m/>
    <n v="1"/>
    <n v="7"/>
    <n v="2"/>
  </r>
  <r>
    <n v="659145.07557593053"/>
    <s v="C"/>
    <x v="1"/>
    <x v="0"/>
    <n v="4"/>
    <s v="11 16445"/>
    <d v="2016-10-05T00:00:00"/>
    <d v="2022-10-31T00:00:00"/>
    <n v="1"/>
    <n v="1"/>
    <n v="37"/>
    <n v="30"/>
    <n v="2"/>
    <n v="11.88"/>
    <n v="12.54"/>
    <n v="38354867"/>
    <n v="465487"/>
    <n v="3133100"/>
    <n v="0"/>
    <n v="0"/>
    <n v="0"/>
    <m/>
    <n v="0"/>
    <n v="0"/>
    <n v="0"/>
    <m/>
    <m/>
    <d v="2022-03-31T00:00:00"/>
    <n v="1"/>
    <s v="O"/>
    <n v="1"/>
    <n v="30"/>
    <n v="22"/>
    <m/>
    <m/>
    <m/>
    <m/>
    <m/>
    <m/>
    <n v="1"/>
    <n v="1"/>
    <m/>
    <m/>
    <n v="285246.76"/>
    <s v="SUSTITUCION"/>
    <n v="0"/>
    <n v="0"/>
    <s v="800-197-268-4"/>
    <s v="DIRECCION DE IMPUESTOS Y ADUANAS NACIONALES"/>
    <n v="5"/>
    <m/>
    <m/>
    <m/>
    <m/>
    <n v="1"/>
    <n v="7"/>
    <n v="2"/>
  </r>
  <r>
    <n v="7055536.9244240671"/>
    <s v="C"/>
    <x v="1"/>
    <x v="0"/>
    <n v="4"/>
    <s v="13 201002069"/>
    <d v="2020-07-17T00:00:00"/>
    <d v="2025-12-31T00:00:00"/>
    <n v="0"/>
    <n v="1"/>
    <n v="19"/>
    <n v="30"/>
    <n v="2"/>
    <n v="9"/>
    <n v="9.3800000000000008"/>
    <n v="44527779"/>
    <n v="887394"/>
    <n v="33542163"/>
    <n v="0"/>
    <n v="0"/>
    <n v="0"/>
    <m/>
    <n v="0"/>
    <n v="0"/>
    <n v="0"/>
    <m/>
    <m/>
    <d v="2022-03-31T00:00:00"/>
    <n v="1"/>
    <s v="O"/>
    <n v="1"/>
    <n v="30"/>
    <n v="0"/>
    <m/>
    <m/>
    <m/>
    <m/>
    <m/>
    <m/>
    <n v="1"/>
    <n v="1"/>
    <m/>
    <m/>
    <n v="3054879.24"/>
    <s v="COMPRA CARTERA"/>
    <n v="0"/>
    <n v="0"/>
    <s v="800-197-268-4"/>
    <s v="DIRECCION DE IMPUESTOS Y ADUANAS NACIONALES"/>
    <n v="5"/>
    <m/>
    <m/>
    <m/>
    <m/>
    <n v="1"/>
    <n v="7"/>
    <n v="2"/>
  </r>
  <r>
    <n v="0"/>
    <s v="C"/>
    <x v="2"/>
    <x v="1"/>
    <n v="4"/>
    <s v="10 191002881"/>
    <d v="2020-02-07T00:00:00"/>
    <d v="2023-02-28T00:00:00"/>
    <n v="0"/>
    <n v="1"/>
    <n v="25"/>
    <n v="30"/>
    <n v="2"/>
    <n v="11.04"/>
    <n v="11.61"/>
    <n v="13684107"/>
    <n v="494713"/>
    <n v="4669190"/>
    <n v="0"/>
    <n v="0"/>
    <n v="0"/>
    <m/>
    <n v="0"/>
    <n v="0"/>
    <n v="0"/>
    <m/>
    <m/>
    <d v="2022-03-31T00:00:00"/>
    <n v="1"/>
    <s v="O"/>
    <n v="1"/>
    <n v="30"/>
    <n v="0"/>
    <m/>
    <m/>
    <m/>
    <m/>
    <m/>
    <m/>
    <n v="1"/>
    <n v="1"/>
    <m/>
    <m/>
    <n v="661468.27"/>
    <s v="TARJETA DE AFINIDAD"/>
    <n v="0"/>
    <n v="0"/>
    <m/>
    <m/>
    <n v="5"/>
    <m/>
    <m/>
    <m/>
    <m/>
    <n v="1"/>
    <n v="7"/>
    <n v="2"/>
  </r>
  <r>
    <n v="0"/>
    <s v="C"/>
    <x v="2"/>
    <x v="1"/>
    <n v="4"/>
    <s v="10 211001110"/>
    <d v="2021-10-21T00:00:00"/>
    <d v="2024-10-31T00:00:00"/>
    <n v="0"/>
    <n v="1"/>
    <n v="5"/>
    <n v="30"/>
    <n v="2"/>
    <n v="17.690000000000001"/>
    <n v="19.2"/>
    <n v="3000000"/>
    <n v="108613"/>
    <n v="2673521"/>
    <n v="0"/>
    <n v="0"/>
    <n v="0"/>
    <m/>
    <n v="0"/>
    <n v="0"/>
    <n v="0"/>
    <m/>
    <m/>
    <d v="2022-03-31T00:00:00"/>
    <n v="1"/>
    <s v="O"/>
    <n v="1"/>
    <n v="30"/>
    <n v="0"/>
    <m/>
    <m/>
    <m/>
    <m/>
    <m/>
    <m/>
    <n v="1"/>
    <n v="1"/>
    <m/>
    <m/>
    <n v="378739.73"/>
    <s v="TARJETA DE AFINIDAD"/>
    <n v="0"/>
    <n v="0"/>
    <m/>
    <m/>
    <n v="5"/>
    <m/>
    <m/>
    <m/>
    <m/>
    <n v="1"/>
    <n v="7"/>
    <n v="2"/>
  </r>
  <r>
    <n v="1434528.9437308265"/>
    <s v="C"/>
    <x v="3"/>
    <x v="0"/>
    <n v="4"/>
    <s v="11 18104"/>
    <d v="2017-05-26T00:00:00"/>
    <d v="2022-05-31T00:00:00"/>
    <n v="1"/>
    <n v="1"/>
    <n v="35"/>
    <n v="30"/>
    <n v="2"/>
    <n v="10.08"/>
    <n v="10.55"/>
    <n v="35076086"/>
    <n v="746645"/>
    <n v="2202795"/>
    <n v="18504"/>
    <n v="0"/>
    <n v="0"/>
    <m/>
    <n v="0"/>
    <n v="0"/>
    <n v="0"/>
    <m/>
    <m/>
    <d v="2022-03-31T00:00:00"/>
    <n v="1"/>
    <s v="O"/>
    <n v="1"/>
    <n v="30"/>
    <n v="728141"/>
    <m/>
    <m/>
    <m/>
    <m/>
    <m/>
    <m/>
    <n v="1"/>
    <n v="1"/>
    <m/>
    <m/>
    <n v="91199.75"/>
    <s v="SUSTITUCION"/>
    <n v="0"/>
    <n v="0"/>
    <s v="800-197-268-4"/>
    <s v="DIRECCION DE IMPUESTOS Y ADUANAS NACIONALES"/>
    <n v="5"/>
    <m/>
    <m/>
    <m/>
    <m/>
    <n v="1"/>
    <n v="7"/>
    <n v="2"/>
  </r>
  <r>
    <n v="16792958.497661915"/>
    <s v="C"/>
    <x v="3"/>
    <x v="1"/>
    <n v="4"/>
    <s v="13 201001840"/>
    <d v="2020-06-23T00:00:00"/>
    <d v="2024-07-31T00:00:00"/>
    <n v="1"/>
    <n v="1"/>
    <n v="19"/>
    <n v="30"/>
    <n v="2"/>
    <n v="10.199999999999999"/>
    <n v="10.69"/>
    <n v="39445143"/>
    <n v="1011896"/>
    <n v="25787014"/>
    <n v="219190"/>
    <n v="0"/>
    <n v="0"/>
    <m/>
    <n v="0"/>
    <n v="0"/>
    <n v="0"/>
    <m/>
    <m/>
    <d v="2022-02-28T00:00:00"/>
    <n v="1"/>
    <s v="O"/>
    <n v="1"/>
    <n v="30"/>
    <n v="784042"/>
    <m/>
    <m/>
    <m/>
    <m/>
    <m/>
    <m/>
    <n v="1"/>
    <n v="1"/>
    <m/>
    <m/>
    <n v="1067980.53"/>
    <s v="COMPRA CARTERA"/>
    <n v="0"/>
    <n v="0"/>
    <m/>
    <m/>
    <n v="5"/>
    <m/>
    <m/>
    <m/>
    <m/>
    <n v="1"/>
    <n v="7"/>
    <n v="2"/>
  </r>
  <r>
    <n v="31224621.558607258"/>
    <s v="C"/>
    <x v="3"/>
    <x v="0"/>
    <n v="4"/>
    <s v="13 211003628"/>
    <d v="2021-11-30T00:00:00"/>
    <d v="2027-11-30T00:00:00"/>
    <n v="0"/>
    <n v="1"/>
    <n v="4"/>
    <n v="30"/>
    <n v="2"/>
    <n v="9"/>
    <n v="9.3800000000000008"/>
    <n v="50052668"/>
    <n v="912275"/>
    <n v="47947840"/>
    <n v="0"/>
    <n v="0"/>
    <n v="0"/>
    <m/>
    <n v="0"/>
    <n v="0"/>
    <n v="0"/>
    <m/>
    <m/>
    <d v="2022-03-31T00:00:00"/>
    <n v="1"/>
    <s v="O"/>
    <n v="1"/>
    <n v="30"/>
    <n v="0"/>
    <m/>
    <m/>
    <m/>
    <m/>
    <m/>
    <m/>
    <n v="1"/>
    <n v="1"/>
    <m/>
    <m/>
    <n v="1985638.72"/>
    <s v="LIBRE INVERSION"/>
    <n v="0"/>
    <n v="0"/>
    <s v="800-197-268-4"/>
    <s v="DIRECCION DE IMPUESTOS Y ADUANAS NACIONALES"/>
    <n v="5"/>
    <m/>
    <m/>
    <m/>
    <m/>
    <n v="1"/>
    <n v="7"/>
    <n v="2"/>
  </r>
  <r>
    <n v="5304480.7240058426"/>
    <s v="C"/>
    <x v="4"/>
    <x v="1"/>
    <n v="3"/>
    <s v="13 211001521"/>
    <d v="2021-05-26T00:00:00"/>
    <d v="2026-05-31T00:00:00"/>
    <n v="0"/>
    <n v="1"/>
    <n v="10"/>
    <n v="30"/>
    <n v="2"/>
    <n v="7.2"/>
    <n v="7.44"/>
    <n v="7189504"/>
    <n v="144416"/>
    <n v="6172201"/>
    <n v="0"/>
    <n v="0"/>
    <n v="0"/>
    <m/>
    <n v="0"/>
    <n v="0"/>
    <n v="0"/>
    <m/>
    <m/>
    <d v="2022-03-31T00:00:00"/>
    <n v="1"/>
    <s v="O"/>
    <n v="1"/>
    <n v="30"/>
    <n v="0"/>
    <m/>
    <m/>
    <m/>
    <m/>
    <m/>
    <m/>
    <n v="1"/>
    <n v="1"/>
    <n v="44342"/>
    <s v="A"/>
    <n v="107082.69"/>
    <s v="LIBRE INVERSION"/>
    <n v="0"/>
    <n v="0"/>
    <m/>
    <m/>
    <n v="5"/>
    <m/>
    <m/>
    <m/>
    <m/>
    <n v="1"/>
    <n v="7"/>
    <n v="2"/>
  </r>
  <r>
    <n v="3818231.2364792265"/>
    <s v="C"/>
    <x v="4"/>
    <x v="1"/>
    <n v="4"/>
    <s v="13 211002338"/>
    <d v="2021-08-31T00:00:00"/>
    <d v="2025-08-31T00:00:00"/>
    <n v="0"/>
    <n v="1"/>
    <n v="7"/>
    <n v="30"/>
    <n v="2"/>
    <n v="11.68"/>
    <n v="12.33"/>
    <n v="5035112"/>
    <n v="132819"/>
    <n v="4442850"/>
    <n v="0"/>
    <n v="0"/>
    <n v="0"/>
    <m/>
    <n v="0"/>
    <n v="0"/>
    <n v="0"/>
    <m/>
    <m/>
    <d v="2022-03-31T00:00:00"/>
    <n v="1"/>
    <s v="O"/>
    <n v="1"/>
    <n v="30"/>
    <n v="0"/>
    <m/>
    <m/>
    <m/>
    <m/>
    <m/>
    <m/>
    <n v="1"/>
    <n v="1"/>
    <m/>
    <m/>
    <n v="77099.539999999994"/>
    <s v="SUSTITUCION"/>
    <n v="0"/>
    <n v="0"/>
    <m/>
    <m/>
    <n v="5"/>
    <m/>
    <m/>
    <m/>
    <m/>
    <n v="1"/>
    <n v="7"/>
    <n v="2"/>
  </r>
  <r>
    <n v="230470.42455243127"/>
    <s v="C"/>
    <x v="4"/>
    <x v="1"/>
    <n v="4"/>
    <s v="10 221000024"/>
    <d v="2022-01-05T00:00:00"/>
    <d v="2023-12-31T00:00:00"/>
    <n v="0"/>
    <n v="1"/>
    <n v="3"/>
    <n v="30"/>
    <n v="2"/>
    <n v="17.690000000000001"/>
    <n v="19.2"/>
    <n v="300000"/>
    <n v="14992"/>
    <n v="268126"/>
    <n v="0"/>
    <n v="0"/>
    <n v="0"/>
    <m/>
    <n v="0"/>
    <n v="0"/>
    <n v="0"/>
    <m/>
    <m/>
    <d v="2022-03-31T00:00:00"/>
    <n v="1"/>
    <s v="O"/>
    <n v="1"/>
    <n v="30"/>
    <n v="0"/>
    <m/>
    <m/>
    <m/>
    <m/>
    <m/>
    <m/>
    <n v="1"/>
    <n v="1"/>
    <m/>
    <m/>
    <n v="4612.79"/>
    <s v="TARJETA DE AFINIDAD"/>
    <n v="0"/>
    <n v="0"/>
    <m/>
    <m/>
    <n v="5"/>
    <m/>
    <m/>
    <m/>
    <m/>
    <n v="1"/>
    <n v="7"/>
    <n v="2"/>
  </r>
  <r>
    <n v="8487706.7349202037"/>
    <s v="C"/>
    <x v="4"/>
    <x v="1"/>
    <n v="4"/>
    <s v="13 221000156"/>
    <d v="2022-01-19T00:00:00"/>
    <d v="2027-01-31T00:00:00"/>
    <n v="0"/>
    <n v="1"/>
    <n v="2"/>
    <n v="30"/>
    <n v="2"/>
    <n v="16.5"/>
    <n v="17.8"/>
    <n v="10094091"/>
    <n v="250339"/>
    <n v="9876260"/>
    <n v="0"/>
    <n v="0"/>
    <n v="0"/>
    <m/>
    <n v="0"/>
    <n v="0"/>
    <n v="0"/>
    <m/>
    <m/>
    <d v="2022-03-31T00:00:00"/>
    <n v="1"/>
    <s v="O"/>
    <n v="1"/>
    <n v="30"/>
    <n v="0"/>
    <m/>
    <m/>
    <m/>
    <m/>
    <m/>
    <m/>
    <n v="1"/>
    <n v="1"/>
    <m/>
    <m/>
    <n v="171442.13"/>
    <s v="LIBRE INVERSION"/>
    <n v="0"/>
    <n v="0"/>
    <m/>
    <m/>
    <n v="5"/>
    <m/>
    <m/>
    <m/>
    <m/>
    <n v="1"/>
    <n v="7"/>
    <n v="2"/>
  </r>
  <r>
    <n v="73625.621086917439"/>
    <s v="C"/>
    <x v="4"/>
    <x v="1"/>
    <n v="4"/>
    <s v="10 211001368"/>
    <d v="2021-11-23T00:00:00"/>
    <d v="2023-11-30T00:00:00"/>
    <n v="0"/>
    <n v="1"/>
    <n v="4"/>
    <n v="30"/>
    <n v="2"/>
    <n v="17.690000000000001"/>
    <n v="19.2"/>
    <n v="100000"/>
    <n v="4997"/>
    <n v="85728"/>
    <n v="0"/>
    <n v="0"/>
    <n v="0"/>
    <m/>
    <n v="0"/>
    <n v="0"/>
    <n v="0"/>
    <m/>
    <m/>
    <d v="2022-03-31T00:00:00"/>
    <n v="1"/>
    <s v="O"/>
    <n v="1"/>
    <n v="30"/>
    <n v="0"/>
    <m/>
    <m/>
    <m/>
    <m/>
    <m/>
    <m/>
    <n v="1"/>
    <n v="1"/>
    <m/>
    <m/>
    <n v="1537.6"/>
    <s v="TARJETA DE AFINIDAD"/>
    <n v="0"/>
    <n v="0"/>
    <m/>
    <m/>
    <n v="5"/>
    <m/>
    <m/>
    <m/>
    <m/>
    <n v="1"/>
    <n v="7"/>
    <n v="2"/>
  </r>
  <r>
    <n v="34464500.165869869"/>
    <s v="C"/>
    <x v="4"/>
    <x v="1"/>
    <n v="4"/>
    <s v="13 221000846"/>
    <d v="2022-02-21T00:00:00"/>
    <d v="2022-05-31T00:00:00"/>
    <n v="0"/>
    <n v="1"/>
    <n v="0"/>
    <n v="90"/>
    <n v="2"/>
    <n v="9.59"/>
    <n v="9.94"/>
    <n v="40102689"/>
    <n v="41105236"/>
    <n v="40102689"/>
    <n v="320543"/>
    <n v="0"/>
    <n v="0"/>
    <m/>
    <n v="0"/>
    <n v="0"/>
    <n v="0"/>
    <m/>
    <m/>
    <d v="2022-02-21T00:00:00"/>
    <n v="1"/>
    <s v="O"/>
    <n v="1"/>
    <n v="90"/>
    <n v="0"/>
    <m/>
    <m/>
    <m/>
    <m/>
    <m/>
    <m/>
    <n v="1"/>
    <n v="1"/>
    <m/>
    <m/>
    <n v="696092.4"/>
    <s v="LIBRE INVERSION"/>
    <n v="0"/>
    <n v="0"/>
    <m/>
    <m/>
    <n v="5"/>
    <m/>
    <m/>
    <m/>
    <m/>
    <n v="1"/>
    <n v="7"/>
    <n v="2"/>
  </r>
  <r>
    <n v="220982.31944093341"/>
    <s v="C"/>
    <x v="4"/>
    <x v="1"/>
    <n v="4"/>
    <s v="10 211001349"/>
    <d v="2021-11-21T00:00:00"/>
    <d v="2023-11-30T00:00:00"/>
    <n v="0"/>
    <n v="1"/>
    <n v="4"/>
    <n v="30"/>
    <n v="2"/>
    <n v="17.690000000000001"/>
    <n v="19.2"/>
    <n v="300000"/>
    <n v="14992"/>
    <n v="257179"/>
    <n v="0"/>
    <n v="0"/>
    <n v="0"/>
    <m/>
    <n v="0"/>
    <n v="0"/>
    <n v="0"/>
    <m/>
    <m/>
    <d v="2022-03-31T00:00:00"/>
    <n v="1"/>
    <s v="O"/>
    <n v="1"/>
    <n v="30"/>
    <n v="0"/>
    <m/>
    <m/>
    <m/>
    <m/>
    <m/>
    <m/>
    <n v="1"/>
    <n v="1"/>
    <m/>
    <m/>
    <n v="4502.96"/>
    <s v="TARJETA DE AFINIDAD"/>
    <n v="0"/>
    <n v="0"/>
    <m/>
    <m/>
    <n v="5"/>
    <m/>
    <m/>
    <m/>
    <m/>
    <n v="1"/>
    <n v="7"/>
    <n v="2"/>
  </r>
  <r>
    <n v="220982.31944093341"/>
    <s v="C"/>
    <x v="4"/>
    <x v="1"/>
    <n v="4"/>
    <s v="10 211001361"/>
    <d v="2021-11-22T00:00:00"/>
    <d v="2023-11-30T00:00:00"/>
    <n v="0"/>
    <n v="1"/>
    <n v="4"/>
    <n v="30"/>
    <n v="2"/>
    <n v="17.690000000000001"/>
    <n v="19.2"/>
    <n v="300000"/>
    <n v="14992"/>
    <n v="257179"/>
    <n v="0"/>
    <n v="0"/>
    <n v="0"/>
    <m/>
    <n v="0"/>
    <n v="0"/>
    <n v="0"/>
    <m/>
    <m/>
    <d v="2022-03-31T00:00:00"/>
    <n v="1"/>
    <s v="O"/>
    <n v="1"/>
    <n v="30"/>
    <n v="0"/>
    <m/>
    <m/>
    <m/>
    <m/>
    <m/>
    <m/>
    <n v="1"/>
    <n v="1"/>
    <m/>
    <m/>
    <n v="4502.96"/>
    <s v="TARJETA DE AFINIDAD"/>
    <n v="0"/>
    <n v="0"/>
    <m/>
    <m/>
    <n v="5"/>
    <m/>
    <m/>
    <m/>
    <m/>
    <n v="1"/>
    <n v="7"/>
    <n v="2"/>
  </r>
  <r>
    <n v="147355.81159005221"/>
    <s v="C"/>
    <x v="4"/>
    <x v="1"/>
    <n v="4"/>
    <s v="10 211001376"/>
    <d v="2021-11-24T00:00:00"/>
    <d v="2023-11-30T00:00:00"/>
    <n v="0"/>
    <n v="1"/>
    <n v="4"/>
    <n v="30"/>
    <n v="2"/>
    <n v="17.690000000000001"/>
    <n v="19.2"/>
    <n v="200000"/>
    <n v="9995"/>
    <n v="171450"/>
    <n v="0"/>
    <n v="0"/>
    <n v="0"/>
    <m/>
    <n v="0"/>
    <n v="0"/>
    <n v="0"/>
    <m/>
    <m/>
    <d v="2022-03-31T00:00:00"/>
    <n v="1"/>
    <s v="O"/>
    <n v="1"/>
    <n v="30"/>
    <n v="0"/>
    <m/>
    <m/>
    <m/>
    <m/>
    <m/>
    <m/>
    <n v="1"/>
    <n v="1"/>
    <m/>
    <m/>
    <n v="2965.37"/>
    <s v="TARJETA DE AFINIDAD"/>
    <n v="0"/>
    <n v="0"/>
    <m/>
    <m/>
    <n v="5"/>
    <m/>
    <m/>
    <m/>
    <m/>
    <n v="1"/>
    <n v="7"/>
    <n v="2"/>
  </r>
  <r>
    <n v="230470.42455243127"/>
    <s v="C"/>
    <x v="4"/>
    <x v="1"/>
    <n v="4"/>
    <s v="10 211001467"/>
    <d v="2021-12-11T00:00:00"/>
    <d v="2023-12-31T00:00:00"/>
    <n v="0"/>
    <n v="1"/>
    <n v="3"/>
    <n v="30"/>
    <n v="2"/>
    <n v="17.690000000000001"/>
    <n v="19.2"/>
    <n v="300000"/>
    <n v="14992"/>
    <n v="268126"/>
    <n v="0"/>
    <n v="0"/>
    <n v="0"/>
    <m/>
    <n v="0"/>
    <n v="0"/>
    <n v="0"/>
    <m/>
    <m/>
    <d v="2022-03-31T00:00:00"/>
    <n v="1"/>
    <s v="O"/>
    <n v="1"/>
    <n v="30"/>
    <n v="0"/>
    <m/>
    <m/>
    <m/>
    <m/>
    <m/>
    <m/>
    <n v="1"/>
    <n v="1"/>
    <m/>
    <m/>
    <n v="4612.79"/>
    <s v="TARJETA DE AFINIDAD"/>
    <n v="0"/>
    <n v="0"/>
    <m/>
    <m/>
    <n v="5"/>
    <m/>
    <m/>
    <m/>
    <m/>
    <n v="1"/>
    <n v="7"/>
    <n v="2"/>
  </r>
  <r>
    <n v="153645.48176168118"/>
    <s v="C"/>
    <x v="4"/>
    <x v="1"/>
    <n v="4"/>
    <s v="10 211001528"/>
    <d v="2021-12-20T00:00:00"/>
    <d v="2023-12-31T00:00:00"/>
    <n v="0"/>
    <n v="1"/>
    <n v="3"/>
    <n v="30"/>
    <n v="2"/>
    <n v="17.690000000000001"/>
    <n v="19.2"/>
    <n v="200000"/>
    <n v="9995"/>
    <n v="178749"/>
    <n v="0"/>
    <n v="0"/>
    <n v="0"/>
    <m/>
    <n v="0"/>
    <n v="0"/>
    <n v="0"/>
    <m/>
    <m/>
    <d v="2022-03-31T00:00:00"/>
    <n v="1"/>
    <s v="O"/>
    <n v="1"/>
    <n v="30"/>
    <n v="0"/>
    <m/>
    <m/>
    <m/>
    <m/>
    <m/>
    <m/>
    <n v="1"/>
    <n v="1"/>
    <m/>
    <m/>
    <n v="3075.2"/>
    <s v="TARJETA DE AFINIDAD"/>
    <n v="0"/>
    <n v="0"/>
    <m/>
    <m/>
    <n v="5"/>
    <m/>
    <m/>
    <m/>
    <m/>
    <n v="1"/>
    <n v="7"/>
    <n v="2"/>
  </r>
  <r>
    <n v="230470.42455243127"/>
    <s v="C"/>
    <x v="4"/>
    <x v="1"/>
    <n v="4"/>
    <s v="10 211001483"/>
    <d v="2021-12-13T00:00:00"/>
    <d v="2023-12-31T00:00:00"/>
    <n v="0"/>
    <n v="1"/>
    <n v="3"/>
    <n v="30"/>
    <n v="2"/>
    <n v="17.690000000000001"/>
    <n v="19.2"/>
    <n v="300000"/>
    <n v="14992"/>
    <n v="268126"/>
    <n v="0"/>
    <n v="0"/>
    <n v="0"/>
    <m/>
    <n v="0"/>
    <n v="0"/>
    <n v="0"/>
    <m/>
    <m/>
    <d v="2022-03-31T00:00:00"/>
    <n v="1"/>
    <s v="O"/>
    <n v="1"/>
    <n v="30"/>
    <n v="0"/>
    <m/>
    <m/>
    <m/>
    <m/>
    <m/>
    <m/>
    <n v="1"/>
    <n v="1"/>
    <m/>
    <m/>
    <n v="4612.79"/>
    <s v="TARJETA DE AFINIDAD"/>
    <n v="0"/>
    <n v="0"/>
    <m/>
    <m/>
    <n v="5"/>
    <m/>
    <m/>
    <m/>
    <m/>
    <n v="1"/>
    <n v="7"/>
    <n v="2"/>
  </r>
  <r>
    <n v="153645.48176168118"/>
    <s v="C"/>
    <x v="4"/>
    <x v="1"/>
    <n v="4"/>
    <s v="10 211001500"/>
    <d v="2021-12-15T00:00:00"/>
    <d v="2023-12-31T00:00:00"/>
    <n v="0"/>
    <n v="1"/>
    <n v="3"/>
    <n v="30"/>
    <n v="2"/>
    <n v="17.690000000000001"/>
    <n v="19.2"/>
    <n v="200000"/>
    <n v="9995"/>
    <n v="178749"/>
    <n v="0"/>
    <n v="0"/>
    <n v="0"/>
    <m/>
    <n v="0"/>
    <n v="0"/>
    <n v="0"/>
    <m/>
    <m/>
    <d v="2022-03-31T00:00:00"/>
    <n v="1"/>
    <s v="O"/>
    <n v="1"/>
    <n v="30"/>
    <n v="0"/>
    <m/>
    <m/>
    <m/>
    <m/>
    <m/>
    <m/>
    <n v="1"/>
    <n v="1"/>
    <m/>
    <m/>
    <n v="3075.2"/>
    <s v="TARJETA DE AFINIDAD"/>
    <n v="0"/>
    <n v="0"/>
    <m/>
    <m/>
    <n v="5"/>
    <m/>
    <m/>
    <m/>
    <m/>
    <n v="1"/>
    <n v="7"/>
    <n v="2"/>
  </r>
  <r>
    <n v="230470.42455243127"/>
    <s v="C"/>
    <x v="4"/>
    <x v="1"/>
    <n v="4"/>
    <s v="10 211001512"/>
    <d v="2021-12-17T00:00:00"/>
    <d v="2023-12-31T00:00:00"/>
    <n v="0"/>
    <n v="1"/>
    <n v="3"/>
    <n v="30"/>
    <n v="2"/>
    <n v="17.690000000000001"/>
    <n v="19.2"/>
    <n v="300000"/>
    <n v="14992"/>
    <n v="268126"/>
    <n v="0"/>
    <n v="0"/>
    <n v="0"/>
    <m/>
    <n v="0"/>
    <n v="0"/>
    <n v="0"/>
    <m/>
    <m/>
    <d v="2022-03-31T00:00:00"/>
    <n v="1"/>
    <s v="O"/>
    <n v="1"/>
    <n v="30"/>
    <n v="0"/>
    <m/>
    <m/>
    <m/>
    <m/>
    <m/>
    <m/>
    <n v="1"/>
    <n v="1"/>
    <m/>
    <m/>
    <n v="4612.79"/>
    <s v="TARJETA DE AFINIDAD"/>
    <n v="0"/>
    <n v="0"/>
    <m/>
    <m/>
    <n v="5"/>
    <m/>
    <m/>
    <m/>
    <m/>
    <n v="1"/>
    <n v="7"/>
    <n v="2"/>
  </r>
  <r>
    <n v="147355.81159005221"/>
    <s v="C"/>
    <x v="4"/>
    <x v="1"/>
    <n v="4"/>
    <s v="10 211001319"/>
    <d v="2021-11-18T00:00:00"/>
    <d v="2023-11-30T00:00:00"/>
    <n v="0"/>
    <n v="1"/>
    <n v="4"/>
    <n v="30"/>
    <n v="2"/>
    <n v="17.690000000000001"/>
    <n v="19.2"/>
    <n v="200000"/>
    <n v="9995"/>
    <n v="171450"/>
    <n v="0"/>
    <n v="0"/>
    <n v="0"/>
    <m/>
    <n v="0"/>
    <n v="0"/>
    <n v="0"/>
    <m/>
    <m/>
    <d v="2022-03-31T00:00:00"/>
    <n v="1"/>
    <s v="O"/>
    <n v="1"/>
    <n v="30"/>
    <n v="0"/>
    <m/>
    <m/>
    <m/>
    <m/>
    <m/>
    <m/>
    <n v="1"/>
    <n v="1"/>
    <m/>
    <m/>
    <n v="2965.37"/>
    <s v="TARJETA DE AFINIDAD"/>
    <n v="0"/>
    <n v="0"/>
    <m/>
    <m/>
    <n v="5"/>
    <m/>
    <m/>
    <m/>
    <m/>
    <n v="1"/>
    <n v="7"/>
    <n v="2"/>
  </r>
  <r>
    <n v="73625.621086917439"/>
    <s v="C"/>
    <x v="4"/>
    <x v="1"/>
    <n v="4"/>
    <s v="10 211001329"/>
    <d v="2021-11-19T00:00:00"/>
    <d v="2023-11-30T00:00:00"/>
    <n v="0"/>
    <n v="1"/>
    <n v="4"/>
    <n v="30"/>
    <n v="2"/>
    <n v="17.690000000000001"/>
    <n v="19.2"/>
    <n v="100000"/>
    <n v="4997"/>
    <n v="85728"/>
    <n v="0"/>
    <n v="0"/>
    <n v="0"/>
    <m/>
    <n v="0"/>
    <n v="0"/>
    <n v="0"/>
    <m/>
    <m/>
    <d v="2022-03-31T00:00:00"/>
    <n v="1"/>
    <s v="O"/>
    <n v="1"/>
    <n v="30"/>
    <n v="0"/>
    <m/>
    <m/>
    <m/>
    <m/>
    <m/>
    <m/>
    <n v="1"/>
    <n v="1"/>
    <m/>
    <m/>
    <n v="1537.6"/>
    <s v="TARJETA DE AFINIDAD"/>
    <n v="0"/>
    <n v="0"/>
    <m/>
    <m/>
    <n v="5"/>
    <m/>
    <m/>
    <m/>
    <m/>
    <n v="1"/>
    <n v="7"/>
    <n v="2"/>
  </r>
  <r>
    <n v="171838.28275596639"/>
    <s v="C"/>
    <x v="4"/>
    <x v="1"/>
    <n v="4"/>
    <s v="10 221000542"/>
    <d v="2022-03-23T00:00:00"/>
    <d v="2024-03-31T00:00:00"/>
    <n v="0"/>
    <n v="1"/>
    <n v="0"/>
    <n v="30"/>
    <n v="2"/>
    <n v="17.690000000000001"/>
    <n v="19.2"/>
    <n v="200000"/>
    <n v="9995"/>
    <n v="200000"/>
    <n v="688"/>
    <n v="0"/>
    <n v="0"/>
    <m/>
    <n v="0"/>
    <n v="0"/>
    <n v="0"/>
    <m/>
    <m/>
    <d v="2022-03-23T00:00:00"/>
    <n v="1"/>
    <s v="O"/>
    <n v="1"/>
    <n v="30"/>
    <n v="0"/>
    <m/>
    <m/>
    <m/>
    <m/>
    <m/>
    <m/>
    <n v="1"/>
    <n v="1"/>
    <m/>
    <m/>
    <n v="3514.51"/>
    <s v="TARJETA DE AFINIDAD"/>
    <n v="0"/>
    <n v="0"/>
    <m/>
    <m/>
    <n v="5"/>
    <m/>
    <m/>
    <m/>
    <m/>
    <n v="1"/>
    <n v="7"/>
    <n v="2"/>
  </r>
  <r>
    <n v="10535448.437304465"/>
    <s v="C"/>
    <x v="5"/>
    <x v="0"/>
    <n v="4"/>
    <s v="11 22495"/>
    <d v="2019-02-15T00:00:00"/>
    <d v="2024-02-29T00:00:00"/>
    <n v="0"/>
    <n v="1"/>
    <n v="41"/>
    <n v="30"/>
    <n v="2"/>
    <n v="10.199999999999999"/>
    <n v="10.69"/>
    <n v="50199431"/>
    <n v="948489"/>
    <n v="22423210"/>
    <n v="0"/>
    <n v="0"/>
    <n v="0"/>
    <m/>
    <n v="0"/>
    <n v="0"/>
    <n v="0"/>
    <s v="500000/1000000/"/>
    <s v="07/12/"/>
    <d v="2022-03-31T00:00:00"/>
    <n v="1"/>
    <s v="O"/>
    <n v="1"/>
    <n v="30"/>
    <n v="0"/>
    <m/>
    <m/>
    <m/>
    <m/>
    <m/>
    <m/>
    <n v="1"/>
    <n v="1"/>
    <m/>
    <m/>
    <n v="1365874.36"/>
    <s v="SUSTITUCION"/>
    <n v="0"/>
    <n v="0"/>
    <s v="800-197-268-4"/>
    <s v="DIRECCION DE IMPUESTOS Y ADUANAS NACIONALES"/>
    <n v="5"/>
    <m/>
    <m/>
    <m/>
    <m/>
    <n v="1"/>
    <n v="7"/>
    <n v="2"/>
  </r>
  <r>
    <n v="3276773.6813831464"/>
    <s v="C"/>
    <x v="5"/>
    <x v="0"/>
    <n v="4"/>
    <s v="13 201001739"/>
    <d v="2020-06-12T00:00:00"/>
    <d v="2023-07-31T00:00:00"/>
    <n v="0"/>
    <n v="1"/>
    <n v="20"/>
    <n v="30"/>
    <n v="2"/>
    <n v="9"/>
    <n v="9.3800000000000008"/>
    <n v="14552125"/>
    <n v="465489"/>
    <n v="6974245"/>
    <n v="0"/>
    <n v="0"/>
    <n v="0"/>
    <m/>
    <n v="0"/>
    <n v="0"/>
    <n v="0"/>
    <m/>
    <m/>
    <d v="2022-03-31T00:00:00"/>
    <n v="1"/>
    <s v="O"/>
    <n v="1"/>
    <n v="30"/>
    <n v="0"/>
    <m/>
    <m/>
    <m/>
    <m/>
    <m/>
    <m/>
    <n v="1"/>
    <n v="1"/>
    <m/>
    <m/>
    <n v="424870.33"/>
    <s v="COMPRA CARTERA"/>
    <n v="0"/>
    <n v="0"/>
    <s v="800-197-268-4"/>
    <s v="DIRECCION DE IMPUESTOS Y ADUANAS NACIONALES"/>
    <n v="5"/>
    <m/>
    <m/>
    <m/>
    <m/>
    <n v="1"/>
    <n v="7"/>
    <n v="2"/>
  </r>
  <r>
    <n v="10780319.842492405"/>
    <s v="C"/>
    <x v="5"/>
    <x v="0"/>
    <n v="4"/>
    <s v="13 211003692"/>
    <d v="2021-12-03T00:00:00"/>
    <d v="2025-12-31T00:00:00"/>
    <n v="0"/>
    <n v="1"/>
    <n v="3"/>
    <n v="30"/>
    <n v="2"/>
    <n v="9"/>
    <n v="9.3800000000000008"/>
    <n v="23162294"/>
    <n v="253757"/>
    <n v="22943819"/>
    <n v="0"/>
    <n v="0"/>
    <n v="0"/>
    <m/>
    <n v="0"/>
    <n v="0"/>
    <n v="0"/>
    <s v="2000000/2000000/"/>
    <s v="06/12/"/>
    <d v="2022-03-31T00:00:00"/>
    <n v="1"/>
    <s v="O"/>
    <n v="1"/>
    <n v="30"/>
    <n v="0"/>
    <m/>
    <m/>
    <m/>
    <m/>
    <m/>
    <m/>
    <n v="1"/>
    <n v="1"/>
    <m/>
    <m/>
    <n v="1397320.92"/>
    <s v="COMPRA CARTERA"/>
    <n v="0"/>
    <n v="0"/>
    <s v="800-197-268-4"/>
    <s v="DIRECCION DE IMPUESTOS Y ADUANAS NACIONALES"/>
    <n v="5"/>
    <m/>
    <m/>
    <m/>
    <m/>
    <n v="1"/>
    <n v="7"/>
    <n v="2"/>
  </r>
  <r>
    <n v="989394.3644523531"/>
    <s v="C"/>
    <x v="5"/>
    <x v="1"/>
    <n v="4"/>
    <s v="10 191003163"/>
    <d v="2020-04-03T00:00:00"/>
    <d v="2023-05-31T00:00:00"/>
    <n v="0"/>
    <n v="1"/>
    <n v="22"/>
    <n v="30"/>
    <n v="2"/>
    <n v="9"/>
    <n v="9.3800000000000008"/>
    <n v="5000000"/>
    <n v="158999"/>
    <n v="2105613"/>
    <n v="0"/>
    <n v="0"/>
    <n v="0"/>
    <m/>
    <n v="0"/>
    <n v="0"/>
    <n v="0"/>
    <m/>
    <m/>
    <d v="2022-03-31T00:00:00"/>
    <n v="1"/>
    <s v="O"/>
    <n v="1"/>
    <n v="30"/>
    <n v="0"/>
    <m/>
    <m/>
    <m/>
    <m/>
    <m/>
    <m/>
    <n v="1"/>
    <n v="1"/>
    <m/>
    <m/>
    <n v="128178.9"/>
    <s v="TARJETA DE AFINIDAD"/>
    <n v="0"/>
    <n v="0"/>
    <m/>
    <m/>
    <n v="5"/>
    <m/>
    <m/>
    <m/>
    <m/>
    <n v="1"/>
    <n v="7"/>
    <n v="2"/>
  </r>
  <r>
    <n v="367314.27189129248"/>
    <s v="C"/>
    <x v="5"/>
    <x v="1"/>
    <n v="4"/>
    <s v="10 211000922"/>
    <d v="2021-09-21T00:00:00"/>
    <d v="2024-09-30T00:00:00"/>
    <n v="0"/>
    <n v="1"/>
    <n v="6"/>
    <n v="30"/>
    <n v="2"/>
    <n v="17.690000000000001"/>
    <n v="19.2"/>
    <n v="900000"/>
    <n v="32584"/>
    <n v="781571"/>
    <n v="0"/>
    <n v="0"/>
    <n v="0"/>
    <m/>
    <n v="0"/>
    <n v="0"/>
    <n v="0"/>
    <m/>
    <m/>
    <d v="2022-03-31T00:00:00"/>
    <n v="1"/>
    <s v="O"/>
    <n v="1"/>
    <n v="30"/>
    <n v="0"/>
    <m/>
    <m/>
    <m/>
    <m/>
    <m/>
    <m/>
    <n v="1"/>
    <n v="1"/>
    <m/>
    <m/>
    <n v="47511.65"/>
    <s v="TARJETA DE AFINIDAD"/>
    <n v="0"/>
    <n v="0"/>
    <m/>
    <m/>
    <n v="5"/>
    <m/>
    <m/>
    <m/>
    <m/>
    <n v="1"/>
    <n v="7"/>
    <n v="2"/>
  </r>
  <r>
    <n v="418651.39247633627"/>
    <s v="C"/>
    <x v="5"/>
    <x v="1"/>
    <n v="4"/>
    <s v="10 211001195"/>
    <d v="2021-11-02T00:00:00"/>
    <d v="2024-10-31T00:00:00"/>
    <n v="0"/>
    <n v="1"/>
    <n v="5"/>
    <n v="30"/>
    <n v="2"/>
    <n v="17.690000000000001"/>
    <n v="19.2"/>
    <n v="1000000"/>
    <n v="36204"/>
    <n v="891175"/>
    <n v="0"/>
    <n v="0"/>
    <n v="0"/>
    <m/>
    <n v="0"/>
    <n v="0"/>
    <n v="0"/>
    <m/>
    <m/>
    <d v="2022-03-31T00:00:00"/>
    <n v="1"/>
    <s v="O"/>
    <n v="1"/>
    <n v="30"/>
    <n v="0"/>
    <m/>
    <m/>
    <m/>
    <m/>
    <m/>
    <m/>
    <n v="1"/>
    <n v="1"/>
    <m/>
    <m/>
    <n v="54347.85"/>
    <s v="TARJETA DE AFINIDAD"/>
    <n v="0"/>
    <n v="0"/>
    <m/>
    <m/>
    <n v="5"/>
    <m/>
    <m/>
    <m/>
    <m/>
    <n v="1"/>
    <n v="7"/>
    <n v="2"/>
  </r>
  <r>
    <n v="1846125"/>
    <s v="C"/>
    <x v="6"/>
    <x v="1"/>
    <n v="4"/>
    <s v="11 17504"/>
    <d v="2017-03-10T00:00:00"/>
    <d v="2022-05-31T00:00:00"/>
    <n v="30"/>
    <n v="1"/>
    <n v="33"/>
    <n v="30"/>
    <n v="2"/>
    <n v="12.96"/>
    <n v="13.75"/>
    <n v="59289001"/>
    <n v="618418"/>
    <n v="1846125"/>
    <n v="33414"/>
    <n v="0"/>
    <n v="0"/>
    <m/>
    <n v="0"/>
    <n v="0"/>
    <n v="0"/>
    <m/>
    <m/>
    <d v="2022-03-02T00:00:00"/>
    <n v="1"/>
    <s v="O"/>
    <n v="1"/>
    <n v="30"/>
    <n v="1203422"/>
    <m/>
    <m/>
    <m/>
    <m/>
    <m/>
    <m/>
    <n v="1"/>
    <n v="1"/>
    <m/>
    <m/>
    <n v="0"/>
    <s v="SUSTITUCION"/>
    <n v="0"/>
    <n v="0"/>
    <m/>
    <m/>
    <n v="5"/>
    <m/>
    <m/>
    <m/>
    <m/>
    <n v="1"/>
    <n v="7"/>
    <n v="2"/>
  </r>
  <r>
    <n v="25028055"/>
    <s v="C"/>
    <x v="7"/>
    <x v="0"/>
    <n v="3"/>
    <s v="13 211002487"/>
    <d v="2021-09-13T00:00:00"/>
    <d v="2026-09-30T00:00:00"/>
    <n v="0"/>
    <n v="1"/>
    <n v="7"/>
    <n v="30"/>
    <n v="2"/>
    <n v="9.4"/>
    <n v="9.82"/>
    <n v="40046720"/>
    <n v="596964"/>
    <n v="36846917"/>
    <n v="0"/>
    <n v="0"/>
    <n v="0"/>
    <m/>
    <n v="0"/>
    <n v="0"/>
    <n v="0"/>
    <s v="1500000/1500000/"/>
    <s v="07/12/"/>
    <d v="2022-03-31T00:00:00"/>
    <n v="1"/>
    <s v="O"/>
    <n v="1"/>
    <n v="30"/>
    <n v="0"/>
    <m/>
    <m/>
    <m/>
    <m/>
    <m/>
    <m/>
    <n v="1"/>
    <n v="1"/>
    <n v="44452"/>
    <s v="A"/>
    <n v="2702370"/>
    <s v="LIBRE INVERSION"/>
    <n v="0"/>
    <n v="0"/>
    <s v="800-197-268-4"/>
    <s v="DIRECCION DE IMPUESTOS Y ADUANAS NACIONALES"/>
    <n v="5"/>
    <m/>
    <m/>
    <m/>
    <m/>
    <n v="1"/>
    <n v="7"/>
    <n v="2"/>
  </r>
  <r>
    <n v="5291321"/>
    <s v="C"/>
    <x v="8"/>
    <x v="1"/>
    <n v="3"/>
    <s v="13 211000876"/>
    <d v="2021-03-19T00:00:00"/>
    <d v="2026-03-31T00:00:00"/>
    <n v="0"/>
    <n v="1"/>
    <n v="12"/>
    <n v="30"/>
    <n v="2"/>
    <n v="9.99"/>
    <n v="10.46"/>
    <n v="18098713"/>
    <n v="388109"/>
    <n v="15187354"/>
    <n v="0"/>
    <n v="0"/>
    <n v="0"/>
    <m/>
    <n v="0"/>
    <n v="0"/>
    <n v="0"/>
    <m/>
    <m/>
    <d v="2022-03-31T00:00:00"/>
    <n v="1"/>
    <s v="O"/>
    <n v="1"/>
    <n v="30"/>
    <n v="0"/>
    <m/>
    <m/>
    <m/>
    <m/>
    <m/>
    <m/>
    <n v="1"/>
    <n v="1"/>
    <n v="44274"/>
    <s v="A"/>
    <n v="1855233"/>
    <s v="SUSTITUCION"/>
    <n v="0"/>
    <n v="0"/>
    <m/>
    <m/>
    <n v="5"/>
    <m/>
    <m/>
    <m/>
    <m/>
    <n v="1"/>
    <n v="7"/>
    <n v="2"/>
  </r>
  <r>
    <n v="0"/>
    <s v="C"/>
    <x v="9"/>
    <x v="1"/>
    <n v="4"/>
    <s v="13 221000771"/>
    <d v="2022-02-16T00:00:00"/>
    <d v="2042-03-31T00:00:00"/>
    <n v="0"/>
    <n v="1"/>
    <n v="0"/>
    <n v="360"/>
    <n v="2"/>
    <n v="0"/>
    <n v="0"/>
    <n v="12506802"/>
    <n v="12557023"/>
    <n v="12506802"/>
    <n v="0"/>
    <n v="0"/>
    <n v="0"/>
    <m/>
    <n v="0"/>
    <n v="0"/>
    <n v="0"/>
    <m/>
    <m/>
    <d v="2022-02-16T00:00:00"/>
    <n v="1"/>
    <s v="O"/>
    <n v="1"/>
    <n v="360"/>
    <n v="0"/>
    <m/>
    <m/>
    <m/>
    <m/>
    <m/>
    <m/>
    <n v="1"/>
    <n v="1"/>
    <m/>
    <m/>
    <n v="1604145"/>
    <s v="FIDELIZACION"/>
    <n v="0"/>
    <n v="0"/>
    <m/>
    <m/>
    <n v="5"/>
    <m/>
    <m/>
    <m/>
    <m/>
    <n v="1"/>
    <n v="7"/>
    <n v="2"/>
  </r>
  <r>
    <n v="0"/>
    <s v="C"/>
    <x v="10"/>
    <x v="1"/>
    <n v="3"/>
    <s v="10 191000360"/>
    <d v="2019-06-14T00:00:00"/>
    <d v="2022-06-30T00:00:00"/>
    <n v="0"/>
    <n v="1"/>
    <n v="33"/>
    <n v="30"/>
    <n v="2"/>
    <n v="16.07"/>
    <n v="17.309999999999999"/>
    <n v="6927642"/>
    <n v="243829"/>
    <n v="712313"/>
    <n v="0"/>
    <n v="0"/>
    <n v="0"/>
    <m/>
    <n v="0"/>
    <n v="0"/>
    <n v="0"/>
    <m/>
    <m/>
    <d v="2022-03-31T00:00:00"/>
    <n v="1"/>
    <s v="O"/>
    <n v="1"/>
    <n v="30"/>
    <n v="0"/>
    <m/>
    <m/>
    <m/>
    <m/>
    <m/>
    <m/>
    <n v="1"/>
    <n v="1"/>
    <n v="43630"/>
    <s v="A"/>
    <n v="671000"/>
    <s v="SUSTITUCION"/>
    <n v="0"/>
    <n v="0"/>
    <m/>
    <m/>
    <n v="5"/>
    <m/>
    <m/>
    <m/>
    <m/>
    <n v="1"/>
    <n v="7"/>
    <n v="2"/>
  </r>
  <r>
    <n v="0"/>
    <s v="C"/>
    <x v="11"/>
    <x v="0"/>
    <n v="4"/>
    <s v="11 2161910"/>
    <d v="2018-10-29T00:00:00"/>
    <d v="2023-09-30T00:00:00"/>
    <n v="0"/>
    <n v="1"/>
    <n v="41"/>
    <n v="30"/>
    <n v="2"/>
    <n v="10.67"/>
    <n v="11.21"/>
    <n v="43388539"/>
    <n v="524144"/>
    <n v="11845460"/>
    <n v="0"/>
    <n v="0"/>
    <n v="0"/>
    <m/>
    <n v="0"/>
    <n v="0"/>
    <n v="0"/>
    <s v="1000000/1500000/"/>
    <s v="07/12/"/>
    <d v="2022-03-31T00:00:00"/>
    <n v="1"/>
    <s v="O"/>
    <n v="1"/>
    <n v="30"/>
    <n v="0"/>
    <m/>
    <m/>
    <m/>
    <m/>
    <m/>
    <m/>
    <n v="1"/>
    <n v="1"/>
    <m/>
    <m/>
    <n v="3606178"/>
    <s v="SUSTITUCION"/>
    <n v="0"/>
    <n v="0"/>
    <s v="800-197-268-4"/>
    <s v="DIRECCION DE IMPUESTOS Y ADUANAS NACIONALES"/>
    <n v="5"/>
    <m/>
    <m/>
    <m/>
    <m/>
    <n v="1"/>
    <n v="7"/>
    <n v="2"/>
  </r>
  <r>
    <n v="22925906.371122472"/>
    <s v="C"/>
    <x v="12"/>
    <x v="2"/>
    <n v="4"/>
    <s v="13 211002437"/>
    <d v="2021-09-08T00:00:00"/>
    <d v="2027-09-30T00:00:00"/>
    <n v="0"/>
    <n v="1"/>
    <n v="13"/>
    <n v="15"/>
    <n v="2"/>
    <n v="9.93"/>
    <n v="10.42"/>
    <n v="30235564"/>
    <n v="208961"/>
    <n v="28238342"/>
    <n v="0"/>
    <n v="0"/>
    <n v="90810000"/>
    <n v="43602"/>
    <n v="0"/>
    <n v="0"/>
    <n v="0"/>
    <s v="1000000/1000000/"/>
    <s v="06/12/"/>
    <d v="2022-03-31T00:00:00"/>
    <n v="2"/>
    <s v="O"/>
    <n v="1"/>
    <n v="15"/>
    <n v="0"/>
    <m/>
    <m/>
    <m/>
    <m/>
    <m/>
    <m/>
    <n v="1"/>
    <n v="1"/>
    <m/>
    <m/>
    <n v="607258.56000000006"/>
    <s v="LIBRE INVERSION"/>
    <n v="0"/>
    <n v="0"/>
    <s v="890-324-067-3"/>
    <s v="FONDO DE EMPLEADOS DE LA DIRECCION DE IMPUESTOS Y "/>
    <n v="5"/>
    <m/>
    <m/>
    <m/>
    <m/>
    <n v="1"/>
    <n v="7"/>
    <n v="2"/>
  </r>
  <r>
    <n v="32537312.628877535"/>
    <s v="C"/>
    <x v="12"/>
    <x v="0"/>
    <n v="4"/>
    <s v="13 221000540"/>
    <d v="2022-02-08T00:00:00"/>
    <d v="2028-02-29T00:00:00"/>
    <n v="0"/>
    <n v="1"/>
    <n v="2"/>
    <n v="15"/>
    <n v="2"/>
    <n v="10.47"/>
    <n v="11.02"/>
    <n v="40309636"/>
    <n v="298935"/>
    <n v="40076723"/>
    <n v="0"/>
    <n v="0"/>
    <n v="0"/>
    <m/>
    <n v="0"/>
    <n v="0"/>
    <n v="0"/>
    <s v="1000000/1000000/"/>
    <s v="06/12/"/>
    <d v="2022-03-31T00:00:00"/>
    <n v="1"/>
    <s v="O"/>
    <n v="1"/>
    <n v="15"/>
    <n v="0"/>
    <m/>
    <m/>
    <m/>
    <m/>
    <m/>
    <m/>
    <n v="1"/>
    <n v="1"/>
    <m/>
    <m/>
    <n v="861678.44"/>
    <s v="SUSTITUCION"/>
    <n v="0"/>
    <n v="0"/>
    <s v="890-324-067-3"/>
    <s v="FONDO DE EMPLEADOS DE LA DIRECCION DE IMPUESTOS Y "/>
    <n v="5"/>
    <m/>
    <m/>
    <m/>
    <m/>
    <n v="1"/>
    <n v="7"/>
    <n v="2"/>
  </r>
  <r>
    <n v="51181350.719999999"/>
    <s v="C"/>
    <x v="13"/>
    <x v="0"/>
    <n v="4"/>
    <s v="13 211000598"/>
    <d v="2021-03-04T00:00:00"/>
    <d v="2028-03-31T00:00:00"/>
    <n v="0"/>
    <n v="1"/>
    <n v="12"/>
    <n v="30"/>
    <n v="2"/>
    <n v="9"/>
    <n v="9.3800000000000008"/>
    <n v="90646261"/>
    <n v="1477031"/>
    <n v="81038463"/>
    <n v="0"/>
    <n v="0"/>
    <n v="0"/>
    <m/>
    <n v="0"/>
    <n v="0"/>
    <n v="0"/>
    <m/>
    <m/>
    <d v="2022-03-31T00:00:00"/>
    <n v="1"/>
    <s v="O"/>
    <n v="1"/>
    <n v="30"/>
    <n v="0"/>
    <m/>
    <m/>
    <m/>
    <m/>
    <m/>
    <m/>
    <n v="1"/>
    <n v="1"/>
    <m/>
    <m/>
    <n v="3405128.28"/>
    <s v="SUSTITUCION"/>
    <n v="0"/>
    <n v="0"/>
    <s v="800-197-268-4"/>
    <s v="DIRECCION DE IMPUESTOS Y ADUANAS NACIONALES"/>
    <n v="5"/>
    <m/>
    <m/>
    <m/>
    <m/>
    <n v="1"/>
    <n v="7"/>
    <n v="2"/>
  </r>
  <r>
    <n v="0"/>
    <s v="C"/>
    <x v="14"/>
    <x v="1"/>
    <n v="4"/>
    <s v="10 211000978"/>
    <d v="2021-09-29T00:00:00"/>
    <d v="2023-09-30T00:00:00"/>
    <n v="0"/>
    <n v="1"/>
    <n v="6"/>
    <n v="30"/>
    <n v="2"/>
    <n v="7.2"/>
    <n v="7.44"/>
    <n v="2000000"/>
    <n v="90093"/>
    <n v="1528052"/>
    <n v="0"/>
    <n v="0"/>
    <n v="0"/>
    <m/>
    <n v="0"/>
    <n v="0"/>
    <n v="0"/>
    <m/>
    <m/>
    <d v="2022-03-31T00:00:00"/>
    <n v="1"/>
    <s v="O"/>
    <n v="1"/>
    <n v="30"/>
    <n v="0"/>
    <m/>
    <m/>
    <m/>
    <m/>
    <m/>
    <m/>
    <n v="1"/>
    <n v="1"/>
    <m/>
    <m/>
    <n v="388856.06"/>
    <s v="TARJETA DE AFINIDAD"/>
    <n v="0"/>
    <n v="0"/>
    <m/>
    <m/>
    <n v="5"/>
    <m/>
    <m/>
    <m/>
    <m/>
    <n v="1"/>
    <n v="7"/>
    <n v="2"/>
  </r>
  <r>
    <n v="0"/>
    <s v="C"/>
    <x v="14"/>
    <x v="1"/>
    <n v="4"/>
    <s v="13 221001159"/>
    <d v="2022-03-15T00:00:00"/>
    <d v="2022-06-30T00:00:00"/>
    <n v="0"/>
    <n v="1"/>
    <n v="0"/>
    <n v="90"/>
    <n v="2"/>
    <n v="19.190000000000001"/>
    <n v="20.62"/>
    <n v="2024230"/>
    <n v="2123430"/>
    <n v="2024230"/>
    <n v="0"/>
    <n v="0"/>
    <n v="0"/>
    <m/>
    <n v="0"/>
    <n v="0"/>
    <n v="0"/>
    <m/>
    <m/>
    <d v="2022-03-15T00:00:00"/>
    <n v="1"/>
    <s v="O"/>
    <n v="1"/>
    <n v="90"/>
    <n v="0"/>
    <m/>
    <m/>
    <m/>
    <m/>
    <m/>
    <m/>
    <n v="1"/>
    <n v="1"/>
    <m/>
    <m/>
    <n v="515039.94"/>
    <s v="LIBRE INVERSION"/>
    <n v="0"/>
    <n v="0"/>
    <m/>
    <m/>
    <n v="5"/>
    <m/>
    <m/>
    <m/>
    <m/>
    <n v="1"/>
    <n v="7"/>
    <n v="2"/>
  </r>
  <r>
    <n v="168072"/>
    <s v="C"/>
    <x v="15"/>
    <x v="0"/>
    <n v="4"/>
    <s v="13 211001882"/>
    <d v="2021-07-19T00:00:00"/>
    <d v="2022-10-31T00:00:00"/>
    <n v="1"/>
    <n v="1"/>
    <n v="8"/>
    <n v="30"/>
    <n v="2"/>
    <n v="9"/>
    <n v="9.3800000000000008"/>
    <n v="5026888"/>
    <n v="356517"/>
    <n v="2419196"/>
    <n v="0"/>
    <n v="0"/>
    <n v="0"/>
    <m/>
    <n v="0"/>
    <n v="0"/>
    <n v="0"/>
    <m/>
    <m/>
    <d v="2022-03-31T00:00:00"/>
    <n v="1"/>
    <s v="O"/>
    <n v="1"/>
    <n v="30"/>
    <n v="1"/>
    <m/>
    <m/>
    <m/>
    <m/>
    <m/>
    <m/>
    <n v="1"/>
    <n v="1"/>
    <m/>
    <m/>
    <n v="281388"/>
    <s v="LIBRE INVERSION"/>
    <n v="0"/>
    <n v="0"/>
    <s v="800-197-268-4"/>
    <s v="DIRECCION DE IMPUESTOS Y ADUANAS NACIONALES"/>
    <n v="5"/>
    <m/>
    <m/>
    <m/>
    <m/>
    <n v="1"/>
    <n v="7"/>
    <n v="2"/>
  </r>
  <r>
    <n v="586752"/>
    <s v="C"/>
    <x v="16"/>
    <x v="0"/>
    <n v="4"/>
    <s v="10 191000406"/>
    <d v="2019-06-19T00:00:00"/>
    <d v="2024-06-30T00:00:00"/>
    <n v="1"/>
    <n v="1"/>
    <n v="38"/>
    <n v="30"/>
    <n v="2"/>
    <n v="10.199999999999999"/>
    <n v="10.69"/>
    <n v="8411752"/>
    <n v="145370"/>
    <n v="4323372"/>
    <n v="35008"/>
    <n v="0"/>
    <n v="0"/>
    <m/>
    <n v="0"/>
    <n v="0"/>
    <n v="0"/>
    <s v="200000/200000/"/>
    <s v="07/12/"/>
    <d v="2022-03-31T00:00:00"/>
    <n v="1"/>
    <s v="O"/>
    <n v="1"/>
    <n v="30"/>
    <n v="108621"/>
    <m/>
    <m/>
    <m/>
    <m/>
    <m/>
    <m/>
    <n v="1"/>
    <n v="1"/>
    <m/>
    <m/>
    <n v="814767"/>
    <s v="LIBRE INVERSION"/>
    <n v="0"/>
    <n v="0"/>
    <s v="800-197-268-4"/>
    <s v="DIRECCION DE IMPUESTOS Y ADUANAS NACIONALES"/>
    <n v="5"/>
    <m/>
    <m/>
    <m/>
    <m/>
    <n v="1"/>
    <n v="7"/>
    <n v="2"/>
  </r>
  <r>
    <n v="0"/>
    <s v="C"/>
    <x v="17"/>
    <x v="1"/>
    <n v="4"/>
    <s v="10 191003011"/>
    <d v="2020-02-29T00:00:00"/>
    <d v="2025-01-31T00:00:00"/>
    <n v="0"/>
    <n v="1"/>
    <n v="23"/>
    <n v="30"/>
    <n v="2"/>
    <n v="18"/>
    <n v="19.559999999999999"/>
    <n v="10000000"/>
    <n v="362000"/>
    <n v="9394913"/>
    <n v="0"/>
    <n v="0"/>
    <n v="0"/>
    <m/>
    <n v="0"/>
    <n v="0"/>
    <n v="0"/>
    <m/>
    <m/>
    <d v="2022-03-31T00:00:00"/>
    <n v="1"/>
    <s v="O"/>
    <n v="1"/>
    <n v="30"/>
    <n v="0"/>
    <m/>
    <m/>
    <m/>
    <m/>
    <m/>
    <m/>
    <n v="1"/>
    <n v="1"/>
    <m/>
    <m/>
    <n v="3070043"/>
    <s v="TARJETA DE AFINIDAD"/>
    <n v="0"/>
    <n v="0"/>
    <m/>
    <m/>
    <n v="5"/>
    <m/>
    <m/>
    <m/>
    <m/>
    <n v="1"/>
    <n v="7"/>
    <n v="2"/>
  </r>
  <r>
    <n v="13094121.66"/>
    <s v="C"/>
    <x v="18"/>
    <x v="3"/>
    <n v="4"/>
    <s v="11 21146"/>
    <d v="2018-09-14T00:00:00"/>
    <d v="2023-09-30T00:00:00"/>
    <n v="630"/>
    <n v="1"/>
    <n v="15"/>
    <n v="30"/>
    <n v="2"/>
    <n v="10.199999999999999"/>
    <n v="10.69"/>
    <n v="30175062"/>
    <n v="361369"/>
    <n v="17619936"/>
    <n v="321774"/>
    <n v="0"/>
    <n v="0"/>
    <m/>
    <n v="16307134"/>
    <n v="321774"/>
    <n v="1470695"/>
    <m/>
    <m/>
    <d v="2021-12-14T00:00:00"/>
    <n v="1"/>
    <s v="O"/>
    <n v="1"/>
    <n v="30"/>
    <n v="11612065"/>
    <m/>
    <m/>
    <m/>
    <m/>
    <m/>
    <m/>
    <n v="1"/>
    <n v="1"/>
    <m/>
    <m/>
    <n v="1875430.34"/>
    <s v="LIBRE INVERSION"/>
    <n v="0"/>
    <n v="0"/>
    <m/>
    <m/>
    <n v="5"/>
    <m/>
    <m/>
    <m/>
    <m/>
    <n v="1"/>
    <n v="7"/>
    <n v="2"/>
  </r>
  <r>
    <n v="74635345.670539662"/>
    <s v="C"/>
    <x v="19"/>
    <x v="2"/>
    <n v="4"/>
    <s v="13 211002340"/>
    <d v="2021-08-31T00:00:00"/>
    <d v="2029-08-31T00:00:00"/>
    <n v="0"/>
    <n v="1"/>
    <n v="8"/>
    <n v="30"/>
    <n v="2"/>
    <n v="11.19"/>
    <n v="11.78"/>
    <n v="84965279"/>
    <n v="826428"/>
    <n v="79294275"/>
    <n v="0"/>
    <n v="0"/>
    <n v="121278000"/>
    <n v="44438"/>
    <n v="0"/>
    <n v="0"/>
    <n v="0"/>
    <s v="1000000/1000000/"/>
    <s v="07/12/"/>
    <d v="2022-03-31T00:00:00"/>
    <n v="2"/>
    <s v="O"/>
    <n v="1"/>
    <n v="30"/>
    <n v="0"/>
    <m/>
    <m/>
    <m/>
    <m/>
    <m/>
    <m/>
    <n v="1"/>
    <n v="1"/>
    <m/>
    <m/>
    <n v="582382.36"/>
    <s v="LIBRE INVERSION"/>
    <n v="0"/>
    <n v="0"/>
    <s v="800-197-268-4"/>
    <s v="DIRECCION DE IMPUESTOS Y ADUANAS NACIONALES"/>
    <n v="5"/>
    <m/>
    <m/>
    <m/>
    <m/>
    <n v="1"/>
    <n v="7"/>
    <n v="2"/>
  </r>
  <r>
    <n v="14613870.957335003"/>
    <s v="C"/>
    <x v="19"/>
    <x v="0"/>
    <n v="4"/>
    <s v="13 201001633"/>
    <d v="2020-06-03T00:00:00"/>
    <d v="2025-07-31T00:00:00"/>
    <n v="0"/>
    <n v="1"/>
    <n v="20"/>
    <n v="30"/>
    <n v="2"/>
    <n v="9"/>
    <n v="9.3800000000000008"/>
    <n v="21650107"/>
    <n v="453669"/>
    <n v="15526066"/>
    <n v="0"/>
    <n v="0"/>
    <n v="0"/>
    <m/>
    <n v="0"/>
    <n v="0"/>
    <n v="0"/>
    <m/>
    <m/>
    <d v="2022-03-31T00:00:00"/>
    <n v="1"/>
    <s v="O"/>
    <n v="1"/>
    <n v="30"/>
    <n v="0"/>
    <m/>
    <m/>
    <m/>
    <m/>
    <m/>
    <m/>
    <n v="1"/>
    <n v="1"/>
    <m/>
    <m/>
    <n v="113994.45"/>
    <s v="COMPRA CARTERA"/>
    <n v="0"/>
    <n v="0"/>
    <s v="800-197-268-4"/>
    <s v="DIRECCION DE IMPUESTOS Y ADUANAS NACIONALES"/>
    <n v="5"/>
    <m/>
    <m/>
    <m/>
    <m/>
    <n v="1"/>
    <n v="7"/>
    <n v="2"/>
  </r>
  <r>
    <n v="5988217.3721253397"/>
    <s v="C"/>
    <x v="19"/>
    <x v="1"/>
    <n v="4"/>
    <s v="13 201002445"/>
    <d v="2020-08-28T00:00:00"/>
    <d v="2023-09-30T00:00:00"/>
    <n v="0"/>
    <n v="1"/>
    <n v="18"/>
    <n v="30"/>
    <n v="2"/>
    <n v="10.199999999999999"/>
    <n v="10.69"/>
    <n v="11792350"/>
    <n v="383854"/>
    <n v="6362034"/>
    <n v="0"/>
    <n v="0"/>
    <n v="0"/>
    <m/>
    <n v="0"/>
    <n v="0"/>
    <n v="0"/>
    <m/>
    <m/>
    <d v="2022-03-31T00:00:00"/>
    <n v="1"/>
    <s v="O"/>
    <n v="1"/>
    <n v="30"/>
    <n v="0"/>
    <m/>
    <m/>
    <m/>
    <m/>
    <m/>
    <m/>
    <n v="1"/>
    <n v="1"/>
    <m/>
    <m/>
    <n v="46742.19"/>
    <s v="COMPRA CARTERA"/>
    <n v="0"/>
    <n v="0"/>
    <m/>
    <m/>
    <n v="5"/>
    <m/>
    <m/>
    <m/>
    <m/>
    <n v="1"/>
    <n v="7"/>
    <n v="2"/>
  </r>
  <r>
    <n v="16287061.949023623"/>
    <s v="C"/>
    <x v="20"/>
    <x v="1"/>
    <n v="3"/>
    <s v="13 201001772"/>
    <d v="2020-06-20T00:00:00"/>
    <d v="2025-07-31T00:00:00"/>
    <n v="0"/>
    <n v="1"/>
    <n v="20"/>
    <n v="30"/>
    <n v="2"/>
    <n v="12"/>
    <n v="12.68"/>
    <n v="30010345"/>
    <n v="673694"/>
    <n v="21980053"/>
    <n v="0"/>
    <n v="0"/>
    <n v="0"/>
    <m/>
    <n v="0"/>
    <n v="0"/>
    <n v="0"/>
    <m/>
    <m/>
    <d v="2022-03-31T00:00:00"/>
    <n v="1"/>
    <s v="O"/>
    <n v="1"/>
    <n v="30"/>
    <n v="0"/>
    <m/>
    <m/>
    <m/>
    <m/>
    <m/>
    <m/>
    <n v="1"/>
    <n v="1"/>
    <n v="44002"/>
    <s v="A"/>
    <n v="745245.4"/>
    <s v="SUSTITUCION"/>
    <n v="0"/>
    <n v="0"/>
    <m/>
    <m/>
    <n v="5"/>
    <m/>
    <m/>
    <m/>
    <m/>
    <n v="1"/>
    <n v="7"/>
    <n v="2"/>
  </r>
  <r>
    <n v="4352106.4709763788"/>
    <s v="C"/>
    <x v="20"/>
    <x v="1"/>
    <n v="4"/>
    <s v="10 221000185"/>
    <d v="2022-02-07T00:00:00"/>
    <d v="2025-02-28T00:00:00"/>
    <n v="0"/>
    <n v="1"/>
    <n v="1"/>
    <n v="30"/>
    <n v="2"/>
    <n v="17.690000000000001"/>
    <n v="19.2"/>
    <n v="6000000"/>
    <n v="217225"/>
    <n v="5873291"/>
    <n v="0"/>
    <n v="0"/>
    <n v="0"/>
    <m/>
    <n v="0"/>
    <n v="0"/>
    <n v="0"/>
    <m/>
    <m/>
    <d v="2022-03-31T00:00:00"/>
    <n v="1"/>
    <s v="O"/>
    <n v="1"/>
    <n v="30"/>
    <n v="0"/>
    <m/>
    <m/>
    <m/>
    <m/>
    <m/>
    <m/>
    <n v="1"/>
    <n v="1"/>
    <m/>
    <m/>
    <n v="199097.18"/>
    <s v="TARJETA DE AFINIDAD"/>
    <n v="0"/>
    <n v="0"/>
    <m/>
    <m/>
    <n v="5"/>
    <m/>
    <m/>
    <m/>
    <m/>
    <n v="1"/>
    <n v="7"/>
    <n v="2"/>
  </r>
  <r>
    <n v="0"/>
    <s v="C"/>
    <x v="21"/>
    <x v="0"/>
    <n v="4"/>
    <s v="13 201000093"/>
    <d v="2020-01-14T00:00:00"/>
    <d v="2023-01-31T00:00:00"/>
    <n v="0"/>
    <n v="1"/>
    <n v="26"/>
    <n v="30"/>
    <n v="2"/>
    <n v="14.4"/>
    <n v="15.38"/>
    <n v="7069552"/>
    <n v="242996"/>
    <n v="2277002"/>
    <n v="0"/>
    <n v="0"/>
    <n v="0"/>
    <m/>
    <n v="0"/>
    <n v="0"/>
    <n v="0"/>
    <m/>
    <m/>
    <d v="2022-03-31T00:00:00"/>
    <n v="1"/>
    <s v="O"/>
    <n v="1"/>
    <n v="30"/>
    <n v="0"/>
    <m/>
    <m/>
    <m/>
    <m/>
    <m/>
    <m/>
    <n v="1"/>
    <n v="1"/>
    <m/>
    <m/>
    <n v="1662952.33"/>
    <s v="LIBRE INVERSION"/>
    <n v="0"/>
    <n v="0"/>
    <s v="800-197-268-4"/>
    <s v="DIRECCION DE IMPUESTOS Y ADUANAS NACIONALES"/>
    <n v="5"/>
    <m/>
    <m/>
    <m/>
    <m/>
    <n v="1"/>
    <n v="7"/>
    <n v="2"/>
  </r>
  <r>
    <n v="0"/>
    <s v="C"/>
    <x v="21"/>
    <x v="1"/>
    <n v="4"/>
    <s v="10 191002762"/>
    <d v="2020-01-14T00:00:00"/>
    <d v="2022-07-31T00:00:00"/>
    <n v="0"/>
    <n v="1"/>
    <n v="26"/>
    <n v="30"/>
    <n v="2"/>
    <n v="11.04"/>
    <n v="11.61"/>
    <n v="1925673"/>
    <n v="80183"/>
    <n v="288328"/>
    <n v="0"/>
    <n v="0"/>
    <n v="0"/>
    <m/>
    <n v="0"/>
    <n v="0"/>
    <n v="0"/>
    <m/>
    <m/>
    <d v="2022-03-31T00:00:00"/>
    <n v="1"/>
    <s v="O"/>
    <n v="1"/>
    <n v="30"/>
    <n v="0"/>
    <m/>
    <m/>
    <m/>
    <m/>
    <m/>
    <m/>
    <n v="1"/>
    <n v="1"/>
    <m/>
    <m/>
    <n v="210585.67"/>
    <s v="TARJETA DE AFINIDAD"/>
    <n v="0"/>
    <n v="0"/>
    <m/>
    <m/>
    <n v="5"/>
    <m/>
    <m/>
    <m/>
    <m/>
    <n v="1"/>
    <n v="7"/>
    <n v="2"/>
  </r>
  <r>
    <n v="357722.67937279947"/>
    <s v="C"/>
    <x v="22"/>
    <x v="1"/>
    <n v="3"/>
    <s v="10 191000667"/>
    <d v="2019-08-05T00:00:00"/>
    <d v="2022-08-31T00:00:00"/>
    <n v="0"/>
    <n v="1"/>
    <n v="31"/>
    <n v="30"/>
    <n v="2"/>
    <n v="19.2"/>
    <n v="20.98"/>
    <n v="7114181"/>
    <n v="261498"/>
    <n v="1246979"/>
    <n v="0"/>
    <n v="0"/>
    <n v="0"/>
    <m/>
    <n v="0"/>
    <n v="0"/>
    <n v="0"/>
    <m/>
    <m/>
    <d v="2022-03-31T00:00:00"/>
    <n v="1"/>
    <s v="O"/>
    <n v="1"/>
    <n v="30"/>
    <n v="0"/>
    <m/>
    <m/>
    <m/>
    <m/>
    <m/>
    <m/>
    <n v="1"/>
    <n v="1"/>
    <n v="43682"/>
    <s v="A"/>
    <n v="112301.49"/>
    <s v="SUSTITUCION"/>
    <n v="0"/>
    <n v="0"/>
    <m/>
    <m/>
    <n v="5"/>
    <m/>
    <m/>
    <m/>
    <m/>
    <n v="1"/>
    <n v="7"/>
    <n v="2"/>
  </r>
  <r>
    <n v="550759.59662806313"/>
    <s v="C"/>
    <x v="22"/>
    <x v="1"/>
    <n v="4"/>
    <s v="10 191002468"/>
    <d v="2019-11-15T00:00:00"/>
    <d v="2024-03-31T00:00:00"/>
    <n v="0"/>
    <n v="1"/>
    <n v="28"/>
    <n v="30"/>
    <n v="2"/>
    <n v="18"/>
    <n v="19.559999999999999"/>
    <n v="2000000"/>
    <n v="100000"/>
    <n v="1919808"/>
    <n v="0"/>
    <n v="0"/>
    <n v="0"/>
    <m/>
    <n v="0"/>
    <n v="0"/>
    <n v="0"/>
    <m/>
    <m/>
    <d v="2022-03-31T00:00:00"/>
    <n v="1"/>
    <s v="O"/>
    <n v="1"/>
    <n v="30"/>
    <n v="0"/>
    <m/>
    <m/>
    <m/>
    <m/>
    <m/>
    <m/>
    <n v="1"/>
    <n v="1"/>
    <m/>
    <m/>
    <n v="172874.21"/>
    <s v="TARJETA DE AFINIDAD"/>
    <n v="0"/>
    <n v="0"/>
    <m/>
    <m/>
    <n v="5"/>
    <m/>
    <m/>
    <m/>
    <m/>
    <n v="1"/>
    <n v="7"/>
    <n v="2"/>
  </r>
  <r>
    <n v="1619323.2739991373"/>
    <s v="C"/>
    <x v="22"/>
    <x v="1"/>
    <n v="4"/>
    <s v="13 211002614"/>
    <d v="2021-09-21T00:00:00"/>
    <d v="2023-09-30T00:00:00"/>
    <n v="0"/>
    <n v="1"/>
    <n v="7"/>
    <n v="30"/>
    <n v="2"/>
    <n v="10.199999999999999"/>
    <n v="10.69"/>
    <n v="7336105"/>
    <n v="173130"/>
    <n v="5644988"/>
    <n v="0"/>
    <n v="0"/>
    <n v="0"/>
    <m/>
    <n v="0"/>
    <n v="0"/>
    <n v="0"/>
    <s v="1000000/1000000/"/>
    <s v="06/12/"/>
    <d v="2022-03-31T00:00:00"/>
    <n v="1"/>
    <s v="O"/>
    <n v="1"/>
    <n v="30"/>
    <n v="0"/>
    <m/>
    <m/>
    <m/>
    <m/>
    <m/>
    <m/>
    <n v="1"/>
    <n v="1"/>
    <m/>
    <m/>
    <n v="508443.75"/>
    <s v="COMPRA CARTERA"/>
    <n v="0"/>
    <n v="0"/>
    <m/>
    <m/>
    <n v="5"/>
    <m/>
    <m/>
    <m/>
    <m/>
    <n v="1"/>
    <n v="7"/>
    <n v="2"/>
  </r>
  <r>
    <n v="376737.99696326768"/>
    <s v="C"/>
    <x v="23"/>
    <x v="1"/>
    <n v="4"/>
    <s v="13 211002531"/>
    <d v="2021-09-17T00:00:00"/>
    <d v="2022-09-30T00:00:00"/>
    <n v="0"/>
    <n v="1"/>
    <n v="6"/>
    <n v="30"/>
    <n v="2"/>
    <n v="7.2"/>
    <n v="7.44"/>
    <n v="3718388"/>
    <n v="322775"/>
    <n v="1894417"/>
    <n v="0"/>
    <n v="0"/>
    <n v="0"/>
    <m/>
    <n v="0"/>
    <n v="0"/>
    <n v="0"/>
    <m/>
    <m/>
    <d v="2022-03-31T00:00:00"/>
    <n v="1"/>
    <s v="O"/>
    <n v="1"/>
    <n v="30"/>
    <n v="0"/>
    <m/>
    <m/>
    <m/>
    <m/>
    <m/>
    <m/>
    <n v="1"/>
    <n v="1"/>
    <m/>
    <m/>
    <n v="188152.35"/>
    <s v="LIBRE INVERSION"/>
    <n v="0"/>
    <n v="0"/>
    <m/>
    <m/>
    <n v="5"/>
    <m/>
    <m/>
    <m/>
    <m/>
    <n v="1"/>
    <n v="7"/>
    <n v="2"/>
  </r>
  <r>
    <n v="143277.09323724639"/>
    <s v="C"/>
    <x v="23"/>
    <x v="1"/>
    <n v="4"/>
    <s v="10 211001404"/>
    <d v="2021-12-03T00:00:00"/>
    <d v="2023-11-30T00:00:00"/>
    <n v="0"/>
    <n v="1"/>
    <n v="4"/>
    <n v="30"/>
    <n v="2"/>
    <n v="17.690000000000001"/>
    <n v="19.2"/>
    <n v="840252"/>
    <n v="41991"/>
    <n v="720309"/>
    <n v="0"/>
    <n v="0"/>
    <n v="0"/>
    <m/>
    <n v="0"/>
    <n v="0"/>
    <n v="0"/>
    <m/>
    <m/>
    <d v="2022-03-31T00:00:00"/>
    <n v="1"/>
    <s v="O"/>
    <n v="1"/>
    <n v="30"/>
    <n v="0"/>
    <m/>
    <m/>
    <m/>
    <m/>
    <m/>
    <m/>
    <n v="1"/>
    <n v="1"/>
    <m/>
    <m/>
    <n v="71509.62"/>
    <s v="TARJETA DE AFINIDAD"/>
    <n v="0"/>
    <n v="0"/>
    <m/>
    <m/>
    <n v="5"/>
    <m/>
    <m/>
    <m/>
    <m/>
    <n v="1"/>
    <n v="7"/>
    <n v="2"/>
  </r>
  <r>
    <n v="110943.97080579412"/>
    <s v="C"/>
    <x v="23"/>
    <x v="1"/>
    <n v="4"/>
    <s v="10 221000028"/>
    <d v="2022-01-06T00:00:00"/>
    <d v="2024-01-31T00:00:00"/>
    <n v="0"/>
    <n v="1"/>
    <n v="2"/>
    <n v="30"/>
    <n v="2"/>
    <n v="17.690000000000001"/>
    <n v="19.2"/>
    <n v="600000"/>
    <n v="29984"/>
    <n v="557820"/>
    <n v="0"/>
    <n v="0"/>
    <n v="0"/>
    <m/>
    <n v="0"/>
    <n v="0"/>
    <n v="0"/>
    <m/>
    <m/>
    <d v="2022-03-31T00:00:00"/>
    <n v="1"/>
    <s v="O"/>
    <n v="1"/>
    <n v="30"/>
    <n v="0"/>
    <m/>
    <m/>
    <m/>
    <m/>
    <m/>
    <m/>
    <n v="1"/>
    <n v="1"/>
    <m/>
    <m/>
    <n v="55390.65"/>
    <s v="TARJETA DE AFINIDAD"/>
    <n v="0"/>
    <n v="0"/>
    <m/>
    <m/>
    <n v="5"/>
    <m/>
    <m/>
    <m/>
    <m/>
    <n v="1"/>
    <n v="7"/>
    <n v="2"/>
  </r>
  <r>
    <n v="73962.050830047549"/>
    <s v="C"/>
    <x v="23"/>
    <x v="1"/>
    <n v="4"/>
    <s v="10 221000036"/>
    <d v="2022-01-07T00:00:00"/>
    <d v="2024-01-31T00:00:00"/>
    <n v="0"/>
    <n v="1"/>
    <n v="2"/>
    <n v="30"/>
    <n v="2"/>
    <n v="17.690000000000001"/>
    <n v="19.2"/>
    <n v="400000"/>
    <n v="19990"/>
    <n v="371878"/>
    <n v="0"/>
    <n v="0"/>
    <n v="0"/>
    <m/>
    <n v="0"/>
    <n v="0"/>
    <n v="0"/>
    <m/>
    <m/>
    <d v="2022-03-31T00:00:00"/>
    <n v="1"/>
    <s v="O"/>
    <n v="1"/>
    <n v="30"/>
    <n v="0"/>
    <m/>
    <m/>
    <m/>
    <m/>
    <m/>
    <m/>
    <n v="1"/>
    <n v="1"/>
    <m/>
    <m/>
    <n v="36927.1"/>
    <s v="TARJETA DE AFINIDAD"/>
    <n v="0"/>
    <n v="0"/>
    <m/>
    <m/>
    <n v="5"/>
    <m/>
    <m/>
    <m/>
    <m/>
    <n v="1"/>
    <n v="7"/>
    <n v="2"/>
  </r>
  <r>
    <n v="62279.674120519543"/>
    <s v="C"/>
    <x v="23"/>
    <x v="1"/>
    <n v="4"/>
    <s v="10 211000994"/>
    <d v="2021-10-02T00:00:00"/>
    <d v="2023-09-30T00:00:00"/>
    <n v="0"/>
    <n v="1"/>
    <n v="6"/>
    <n v="30"/>
    <n v="2"/>
    <n v="17.690000000000001"/>
    <n v="19.2"/>
    <n v="400000"/>
    <n v="19990"/>
    <n v="313043"/>
    <n v="0"/>
    <n v="0"/>
    <n v="0"/>
    <m/>
    <n v="0"/>
    <n v="0"/>
    <n v="0"/>
    <m/>
    <m/>
    <d v="2022-03-31T00:00:00"/>
    <n v="1"/>
    <s v="O"/>
    <n v="1"/>
    <n v="30"/>
    <n v="0"/>
    <m/>
    <m/>
    <m/>
    <m/>
    <m/>
    <m/>
    <n v="1"/>
    <n v="1"/>
    <m/>
    <m/>
    <n v="31065.65"/>
    <s v="TARJETA DE AFINIDAD"/>
    <n v="0"/>
    <n v="0"/>
    <m/>
    <m/>
    <n v="5"/>
    <m/>
    <m/>
    <m/>
    <m/>
    <n v="1"/>
    <n v="7"/>
    <n v="2"/>
  </r>
  <r>
    <n v="93421.742582586419"/>
    <s v="C"/>
    <x v="23"/>
    <x v="1"/>
    <n v="4"/>
    <s v="10 211000995"/>
    <d v="2021-10-02T00:00:00"/>
    <d v="2023-09-30T00:00:00"/>
    <n v="0"/>
    <n v="1"/>
    <n v="6"/>
    <n v="30"/>
    <n v="2"/>
    <n v="17.690000000000001"/>
    <n v="19.2"/>
    <n v="600000"/>
    <n v="29984"/>
    <n v="469572"/>
    <n v="0"/>
    <n v="0"/>
    <n v="0"/>
    <m/>
    <n v="0"/>
    <n v="0"/>
    <n v="0"/>
    <m/>
    <m/>
    <d v="2022-03-31T00:00:00"/>
    <n v="1"/>
    <s v="O"/>
    <n v="1"/>
    <n v="30"/>
    <n v="0"/>
    <m/>
    <m/>
    <m/>
    <m/>
    <m/>
    <m/>
    <n v="1"/>
    <n v="1"/>
    <m/>
    <m/>
    <n v="46598.48"/>
    <s v="TARJETA DE AFINIDAD"/>
    <n v="0"/>
    <n v="0"/>
    <m/>
    <m/>
    <n v="5"/>
    <m/>
    <m/>
    <m/>
    <m/>
    <n v="1"/>
    <n v="7"/>
    <n v="2"/>
  </r>
  <r>
    <n v="1618773.6559185339"/>
    <s v="C"/>
    <x v="23"/>
    <x v="1"/>
    <n v="4"/>
    <s v="13 211003431"/>
    <d v="2021-11-10T00:00:00"/>
    <d v="2023-11-30T00:00:00"/>
    <n v="0"/>
    <n v="1"/>
    <n v="4"/>
    <n v="30"/>
    <n v="2"/>
    <n v="7.2"/>
    <n v="7.44"/>
    <n v="9053554"/>
    <n v="283251"/>
    <n v="8141380"/>
    <n v="0"/>
    <n v="0"/>
    <n v="0"/>
    <m/>
    <n v="0"/>
    <n v="0"/>
    <n v="0"/>
    <s v="1000000/1000000/"/>
    <s v="06/12/"/>
    <d v="2022-03-31T00:00:00"/>
    <n v="1"/>
    <s v="O"/>
    <n v="1"/>
    <n v="30"/>
    <n v="0"/>
    <m/>
    <m/>
    <m/>
    <m/>
    <m/>
    <m/>
    <n v="1"/>
    <n v="1"/>
    <m/>
    <m/>
    <n v="808879.27"/>
    <s v="LIBRE INVERSION"/>
    <n v="0"/>
    <n v="0"/>
    <m/>
    <m/>
    <n v="5"/>
    <m/>
    <m/>
    <m/>
    <m/>
    <n v="1"/>
    <n v="7"/>
    <n v="2"/>
  </r>
  <r>
    <n v="115081.80621879746"/>
    <s v="C"/>
    <x v="23"/>
    <x v="1"/>
    <n v="4"/>
    <s v="10 221000272"/>
    <d v="2022-02-19T00:00:00"/>
    <d v="2024-02-29T00:00:00"/>
    <n v="0"/>
    <n v="1"/>
    <n v="1"/>
    <n v="30"/>
    <n v="2"/>
    <n v="17.690000000000001"/>
    <n v="19.2"/>
    <n v="600000"/>
    <n v="29986"/>
    <n v="579068"/>
    <n v="0"/>
    <n v="0"/>
    <n v="0"/>
    <m/>
    <n v="0"/>
    <n v="0"/>
    <n v="0"/>
    <m/>
    <m/>
    <d v="2022-03-31T00:00:00"/>
    <n v="1"/>
    <s v="O"/>
    <n v="1"/>
    <n v="30"/>
    <n v="0"/>
    <m/>
    <m/>
    <m/>
    <m/>
    <m/>
    <m/>
    <n v="1"/>
    <n v="1"/>
    <m/>
    <m/>
    <n v="57588.69"/>
    <s v="TARJETA DE AFINIDAD"/>
    <n v="0"/>
    <n v="0"/>
    <m/>
    <m/>
    <n v="5"/>
    <m/>
    <m/>
    <m/>
    <m/>
    <n v="1"/>
    <n v="7"/>
    <n v="2"/>
  </r>
  <r>
    <n v="115081.80621879746"/>
    <s v="C"/>
    <x v="23"/>
    <x v="1"/>
    <n v="4"/>
    <s v="10 221000278"/>
    <d v="2022-02-19T00:00:00"/>
    <d v="2024-02-29T00:00:00"/>
    <n v="0"/>
    <n v="1"/>
    <n v="1"/>
    <n v="30"/>
    <n v="2"/>
    <n v="17.690000000000001"/>
    <n v="19.2"/>
    <n v="600000"/>
    <n v="29986"/>
    <n v="579068"/>
    <n v="0"/>
    <n v="0"/>
    <n v="0"/>
    <m/>
    <n v="0"/>
    <n v="0"/>
    <n v="0"/>
    <m/>
    <m/>
    <d v="2022-03-31T00:00:00"/>
    <n v="1"/>
    <s v="O"/>
    <n v="1"/>
    <n v="30"/>
    <n v="0"/>
    <m/>
    <m/>
    <m/>
    <m/>
    <m/>
    <m/>
    <n v="1"/>
    <n v="1"/>
    <m/>
    <m/>
    <n v="57588.69"/>
    <s v="TARJETA DE AFINIDAD"/>
    <n v="0"/>
    <n v="0"/>
    <m/>
    <m/>
    <n v="5"/>
    <m/>
    <m/>
    <m/>
    <m/>
    <n v="1"/>
    <n v="7"/>
    <n v="2"/>
  </r>
  <r>
    <n v="38360.701468568353"/>
    <s v="C"/>
    <x v="23"/>
    <x v="1"/>
    <n v="4"/>
    <s v="10 221000283"/>
    <d v="2022-02-20T00:00:00"/>
    <d v="2024-02-29T00:00:00"/>
    <n v="0"/>
    <n v="1"/>
    <n v="1"/>
    <n v="30"/>
    <n v="2"/>
    <n v="17.690000000000001"/>
    <n v="19.2"/>
    <n v="200000"/>
    <n v="9995"/>
    <n v="193023"/>
    <n v="0"/>
    <n v="0"/>
    <n v="0"/>
    <m/>
    <n v="0"/>
    <n v="0"/>
    <n v="0"/>
    <m/>
    <m/>
    <d v="2022-03-31T00:00:00"/>
    <n v="1"/>
    <s v="O"/>
    <n v="1"/>
    <n v="30"/>
    <n v="0"/>
    <m/>
    <m/>
    <m/>
    <m/>
    <m/>
    <m/>
    <n v="1"/>
    <n v="1"/>
    <m/>
    <m/>
    <n v="19196.23"/>
    <s v="TARJETA DE AFINIDAD"/>
    <n v="0"/>
    <n v="0"/>
    <m/>
    <m/>
    <n v="5"/>
    <m/>
    <m/>
    <m/>
    <m/>
    <n v="1"/>
    <n v="7"/>
    <n v="2"/>
  </r>
  <r>
    <n v="73962.050830047549"/>
    <s v="C"/>
    <x v="23"/>
    <x v="1"/>
    <n v="4"/>
    <s v="10 221000139"/>
    <d v="2022-02-01T00:00:00"/>
    <d v="2024-01-31T00:00:00"/>
    <n v="0"/>
    <n v="1"/>
    <n v="2"/>
    <n v="30"/>
    <n v="2"/>
    <n v="17.690000000000001"/>
    <n v="19.2"/>
    <n v="400000"/>
    <n v="19990"/>
    <n v="371878"/>
    <n v="0"/>
    <n v="0"/>
    <n v="0"/>
    <m/>
    <n v="0"/>
    <n v="0"/>
    <n v="0"/>
    <m/>
    <m/>
    <d v="2022-03-31T00:00:00"/>
    <n v="1"/>
    <s v="O"/>
    <n v="1"/>
    <n v="30"/>
    <n v="0"/>
    <m/>
    <m/>
    <m/>
    <m/>
    <m/>
    <m/>
    <n v="1"/>
    <n v="1"/>
    <m/>
    <m/>
    <n v="36927.1"/>
    <s v="TARJETA DE AFINIDAD"/>
    <n v="0"/>
    <n v="0"/>
    <m/>
    <m/>
    <n v="5"/>
    <m/>
    <m/>
    <m/>
    <m/>
    <n v="1"/>
    <n v="7"/>
    <n v="2"/>
  </r>
  <r>
    <n v="110943.97080579412"/>
    <s v="C"/>
    <x v="23"/>
    <x v="1"/>
    <n v="4"/>
    <s v="10 221000136"/>
    <d v="2022-01-31T00:00:00"/>
    <d v="2024-01-31T00:00:00"/>
    <n v="0"/>
    <n v="1"/>
    <n v="2"/>
    <n v="30"/>
    <n v="2"/>
    <n v="17.690000000000001"/>
    <n v="19.2"/>
    <n v="600000"/>
    <n v="29984"/>
    <n v="557820"/>
    <n v="0"/>
    <n v="0"/>
    <n v="0"/>
    <m/>
    <n v="0"/>
    <n v="0"/>
    <n v="0"/>
    <m/>
    <m/>
    <d v="2022-03-31T00:00:00"/>
    <n v="1"/>
    <s v="O"/>
    <n v="1"/>
    <n v="30"/>
    <n v="0"/>
    <m/>
    <m/>
    <m/>
    <m/>
    <m/>
    <m/>
    <n v="1"/>
    <n v="1"/>
    <m/>
    <m/>
    <n v="55390.65"/>
    <s v="TARJETA DE AFINIDAD"/>
    <n v="0"/>
    <n v="0"/>
    <m/>
    <m/>
    <n v="5"/>
    <m/>
    <m/>
    <m/>
    <m/>
    <n v="1"/>
    <n v="7"/>
    <n v="2"/>
  </r>
  <r>
    <n v="40690213.574804232"/>
    <s v="C"/>
    <x v="24"/>
    <x v="2"/>
    <n v="3"/>
    <s v="13 201001647"/>
    <d v="2020-05-29T00:00:00"/>
    <d v="2026-05-31T00:00:00"/>
    <n v="0"/>
    <n v="1"/>
    <n v="26"/>
    <n v="30"/>
    <n v="2"/>
    <n v="11.62"/>
    <n v="12.25"/>
    <n v="77604943"/>
    <n v="1245838"/>
    <n v="58798702"/>
    <n v="0"/>
    <n v="0"/>
    <n v="59300000"/>
    <n v="43976"/>
    <n v="0"/>
    <n v="0"/>
    <n v="0"/>
    <s v="1500000/1500000/"/>
    <s v="06/12/"/>
    <d v="2022-03-31T00:00:00"/>
    <n v="3"/>
    <s v="O"/>
    <n v="1"/>
    <n v="30"/>
    <n v="0"/>
    <m/>
    <m/>
    <m/>
    <m/>
    <m/>
    <m/>
    <n v="1"/>
    <n v="1"/>
    <n v="43980"/>
    <s v="A"/>
    <n v="2097633.25"/>
    <s v="SUSTITUCION"/>
    <n v="0"/>
    <n v="0"/>
    <s v="800-197-268-4"/>
    <s v="DIRECCION DE IMPUESTOS Y ADUANAS NACIONALES"/>
    <n v="5"/>
    <m/>
    <m/>
    <m/>
    <m/>
    <n v="1"/>
    <n v="7"/>
    <n v="2"/>
  </r>
  <r>
    <n v="3544238.4251957703"/>
    <s v="C"/>
    <x v="24"/>
    <x v="1"/>
    <n v="4"/>
    <s v="13 211002296"/>
    <d v="2021-08-30T00:00:00"/>
    <d v="2023-08-31T00:00:00"/>
    <n v="0"/>
    <n v="1"/>
    <n v="7"/>
    <n v="30"/>
    <n v="2"/>
    <n v="10.199999999999999"/>
    <n v="10.69"/>
    <n v="7017556"/>
    <n v="325782"/>
    <n v="5121460"/>
    <n v="0"/>
    <n v="0"/>
    <n v="0"/>
    <m/>
    <n v="0"/>
    <n v="0"/>
    <n v="0"/>
    <m/>
    <m/>
    <d v="2022-03-31T00:00:00"/>
    <n v="1"/>
    <s v="O"/>
    <n v="1"/>
    <n v="30"/>
    <n v="0"/>
    <m/>
    <m/>
    <m/>
    <m/>
    <m/>
    <m/>
    <n v="1"/>
    <n v="1"/>
    <m/>
    <m/>
    <n v="182650.75"/>
    <s v="SUSTITUCION"/>
    <n v="0"/>
    <n v="0"/>
    <m/>
    <m/>
    <n v="5"/>
    <m/>
    <m/>
    <m/>
    <m/>
    <n v="1"/>
    <n v="7"/>
    <n v="2"/>
  </r>
  <r>
    <n v="0"/>
    <s v="C"/>
    <x v="25"/>
    <x v="0"/>
    <n v="3"/>
    <s v="10 191000336"/>
    <d v="2019-06-10T00:00:00"/>
    <d v="2022-06-30T00:00:00"/>
    <n v="0"/>
    <n v="1"/>
    <n v="38"/>
    <n v="30"/>
    <n v="2"/>
    <n v="14.4"/>
    <n v="15.38"/>
    <n v="7499999"/>
    <n v="175940"/>
    <n v="984443"/>
    <n v="0"/>
    <n v="0"/>
    <n v="0"/>
    <m/>
    <n v="0"/>
    <n v="0"/>
    <n v="0"/>
    <s v="500000/"/>
    <s v="06/"/>
    <d v="2022-03-31T00:00:00"/>
    <n v="1"/>
    <s v="O"/>
    <n v="1"/>
    <n v="30"/>
    <n v="0"/>
    <m/>
    <m/>
    <m/>
    <m/>
    <m/>
    <m/>
    <n v="1"/>
    <n v="1"/>
    <n v="43626"/>
    <s v="A"/>
    <n v="166036.14000000001"/>
    <s v="SUSTITUCION"/>
    <n v="0"/>
    <n v="0"/>
    <s v="800-197-268-4"/>
    <s v="DIRECCION DE IMPUESTOS Y ADUANAS NACIONALES"/>
    <n v="5"/>
    <m/>
    <m/>
    <m/>
    <m/>
    <n v="1"/>
    <n v="7"/>
    <n v="2"/>
  </r>
  <r>
    <n v="0"/>
    <s v="C"/>
    <x v="25"/>
    <x v="0"/>
    <n v="4"/>
    <s v="13 211002084"/>
    <d v="2021-08-19T00:00:00"/>
    <d v="2024-08-31T00:00:00"/>
    <n v="0"/>
    <n v="1"/>
    <n v="8"/>
    <n v="30"/>
    <n v="2"/>
    <n v="5.99"/>
    <n v="6.16"/>
    <n v="15053795"/>
    <n v="294449"/>
    <n v="12509564"/>
    <n v="0"/>
    <n v="0"/>
    <n v="0"/>
    <m/>
    <n v="0"/>
    <n v="0"/>
    <n v="0"/>
    <s v="1000000/1000000/"/>
    <s v="06/12/"/>
    <d v="2022-03-31T00:00:00"/>
    <n v="1"/>
    <s v="O"/>
    <n v="1"/>
    <n v="30"/>
    <n v="0"/>
    <m/>
    <m/>
    <m/>
    <m/>
    <m/>
    <m/>
    <n v="1"/>
    <n v="1"/>
    <m/>
    <m/>
    <n v="2111520"/>
    <s v="LIBRE INVERSION"/>
    <n v="0"/>
    <n v="0"/>
    <s v="800-197-268-4"/>
    <s v="DIRECCION DE IMPUESTOS Y ADUANAS NACIONALES"/>
    <n v="5"/>
    <m/>
    <m/>
    <m/>
    <m/>
    <n v="1"/>
    <n v="7"/>
    <n v="2"/>
  </r>
  <r>
    <n v="7154671.9833108373"/>
    <s v="C"/>
    <x v="26"/>
    <x v="0"/>
    <n v="4"/>
    <s v="13 211001288"/>
    <d v="2021-05-20T00:00:00"/>
    <d v="2023-11-30T00:00:00"/>
    <n v="1"/>
    <n v="1"/>
    <n v="11"/>
    <n v="30"/>
    <n v="2"/>
    <n v="13.15"/>
    <n v="13.97"/>
    <n v="15076439"/>
    <n v="382904"/>
    <n v="9628891"/>
    <n v="0"/>
    <n v="0"/>
    <n v="0"/>
    <m/>
    <n v="0"/>
    <n v="0"/>
    <n v="0"/>
    <s v="1500000/1500000/"/>
    <s v="06/12/"/>
    <d v="2022-03-31T00:00:00"/>
    <n v="1"/>
    <s v="O"/>
    <n v="1"/>
    <n v="30"/>
    <n v="505"/>
    <m/>
    <m/>
    <m/>
    <m/>
    <m/>
    <m/>
    <n v="1"/>
    <n v="1"/>
    <m/>
    <m/>
    <n v="304275.75"/>
    <s v="LIBRE INVERSION"/>
    <n v="0"/>
    <n v="0"/>
    <s v="800-197-268-4"/>
    <s v="DIRECCION DE IMPUESTOS Y ADUANAS NACIONALES"/>
    <n v="5"/>
    <m/>
    <m/>
    <m/>
    <m/>
    <n v="1"/>
    <n v="7"/>
    <n v="2"/>
  </r>
  <r>
    <n v="3005914.9716897104"/>
    <s v="C"/>
    <x v="26"/>
    <x v="0"/>
    <n v="4"/>
    <s v="13 221001118"/>
    <d v="2022-03-11T00:00:00"/>
    <d v="2023-09-30T00:00:00"/>
    <n v="0"/>
    <n v="1"/>
    <n v="0"/>
    <n v="30"/>
    <n v="2"/>
    <n v="15.3"/>
    <n v="16.41"/>
    <n v="4045423"/>
    <n v="169826"/>
    <n v="4045423"/>
    <n v="0"/>
    <n v="0"/>
    <n v="0"/>
    <m/>
    <n v="0"/>
    <n v="0"/>
    <n v="0"/>
    <s v="500000/500000/"/>
    <s v="06/12/"/>
    <d v="2022-03-11T00:00:00"/>
    <n v="1"/>
    <s v="O"/>
    <n v="1"/>
    <n v="30"/>
    <n v="0"/>
    <m/>
    <m/>
    <m/>
    <m/>
    <m/>
    <m/>
    <n v="1"/>
    <n v="1"/>
    <m/>
    <m/>
    <n v="127841.42"/>
    <s v="LIBRE INVERSION"/>
    <n v="0"/>
    <n v="0"/>
    <s v="800-197-268-4"/>
    <s v="DIRECCION DE IMPUESTOS Y ADUANAS NACIONALES"/>
    <n v="5"/>
    <m/>
    <m/>
    <m/>
    <m/>
    <n v="1"/>
    <n v="7"/>
    <n v="2"/>
  </r>
  <r>
    <n v="1534293.3949994519"/>
    <s v="C"/>
    <x v="26"/>
    <x v="1"/>
    <n v="4"/>
    <s v="10 211001102"/>
    <d v="2021-10-19T00:00:00"/>
    <d v="2023-10-31T00:00:00"/>
    <n v="0"/>
    <n v="1"/>
    <n v="5"/>
    <n v="30"/>
    <n v="2"/>
    <n v="17.690000000000001"/>
    <n v="19.2"/>
    <n v="2500000"/>
    <n v="124935"/>
    <n v="2064897"/>
    <n v="0"/>
    <n v="0"/>
    <n v="0"/>
    <m/>
    <n v="0"/>
    <n v="0"/>
    <n v="0"/>
    <m/>
    <m/>
    <d v="2022-03-31T00:00:00"/>
    <n v="1"/>
    <s v="O"/>
    <n v="1"/>
    <n v="30"/>
    <n v="0"/>
    <m/>
    <m/>
    <m/>
    <m/>
    <m/>
    <m/>
    <n v="1"/>
    <n v="1"/>
    <m/>
    <m/>
    <n v="65263.48"/>
    <s v="TARJETA DE AFINIDAD"/>
    <n v="0"/>
    <n v="0"/>
    <m/>
    <m/>
    <n v="5"/>
    <m/>
    <m/>
    <m/>
    <m/>
    <n v="1"/>
    <n v="7"/>
    <n v="2"/>
  </r>
  <r>
    <n v="0"/>
    <s v="C"/>
    <x v="27"/>
    <x v="1"/>
    <n v="3"/>
    <s v="13 211000606"/>
    <d v="2021-02-26T00:00:00"/>
    <d v="2024-02-29T00:00:00"/>
    <n v="0"/>
    <n v="1"/>
    <n v="13"/>
    <n v="30"/>
    <n v="2"/>
    <n v="7.2"/>
    <n v="7.44"/>
    <n v="15038293"/>
    <n v="468498"/>
    <n v="9997688"/>
    <n v="0"/>
    <n v="0"/>
    <n v="0"/>
    <m/>
    <n v="0"/>
    <n v="0"/>
    <n v="0"/>
    <m/>
    <m/>
    <d v="2022-03-31T00:00:00"/>
    <n v="1"/>
    <s v="O"/>
    <n v="1"/>
    <n v="30"/>
    <n v="0"/>
    <m/>
    <m/>
    <m/>
    <m/>
    <m/>
    <m/>
    <n v="1"/>
    <n v="1"/>
    <n v="44253"/>
    <s v="A"/>
    <n v="2747137"/>
    <s v="LIBRE INVERSION"/>
    <n v="0"/>
    <n v="0"/>
    <m/>
    <m/>
    <n v="5"/>
    <m/>
    <m/>
    <m/>
    <m/>
    <n v="1"/>
    <n v="7"/>
    <n v="2"/>
  </r>
  <r>
    <n v="0"/>
    <s v="C"/>
    <x v="28"/>
    <x v="0"/>
    <n v="4"/>
    <s v="10 191001274"/>
    <d v="2019-09-27T00:00:00"/>
    <d v="2024-09-30T00:00:00"/>
    <n v="0"/>
    <n v="1"/>
    <n v="35"/>
    <n v="30"/>
    <n v="2"/>
    <n v="6.96"/>
    <n v="7.18"/>
    <n v="37032761"/>
    <n v="398312"/>
    <n v="20118637"/>
    <n v="0"/>
    <n v="0"/>
    <n v="0"/>
    <m/>
    <n v="0"/>
    <n v="0"/>
    <n v="0"/>
    <s v="2000000/2000000/"/>
    <s v="06/12/"/>
    <d v="2022-03-31T00:00:00"/>
    <n v="1"/>
    <s v="O"/>
    <n v="1"/>
    <n v="30"/>
    <n v="0"/>
    <m/>
    <m/>
    <m/>
    <m/>
    <m/>
    <m/>
    <n v="1"/>
    <n v="1"/>
    <m/>
    <m/>
    <n v="2761607.37"/>
    <s v="SUSTITUCION"/>
    <n v="0"/>
    <n v="0"/>
    <s v="800-197-268-4"/>
    <s v="DIRECCION DE IMPUESTOS Y ADUANAS NACIONALES"/>
    <n v="5"/>
    <m/>
    <m/>
    <m/>
    <m/>
    <n v="1"/>
    <n v="7"/>
    <n v="2"/>
  </r>
  <r>
    <n v="0"/>
    <s v="C"/>
    <x v="28"/>
    <x v="0"/>
    <n v="4"/>
    <s v="13 201002345"/>
    <d v="2020-08-13T00:00:00"/>
    <d v="2023-08-31T00:00:00"/>
    <n v="0"/>
    <n v="1"/>
    <n v="19"/>
    <n v="30"/>
    <n v="2"/>
    <n v="8.64"/>
    <n v="8.99"/>
    <n v="10067114"/>
    <n v="320334"/>
    <n v="5093314"/>
    <n v="0"/>
    <n v="0"/>
    <n v="0"/>
    <m/>
    <n v="0"/>
    <n v="0"/>
    <n v="0"/>
    <m/>
    <m/>
    <d v="2022-03-31T00:00:00"/>
    <n v="1"/>
    <s v="O"/>
    <n v="1"/>
    <n v="30"/>
    <n v="0"/>
    <m/>
    <m/>
    <m/>
    <m/>
    <m/>
    <m/>
    <n v="1"/>
    <n v="1"/>
    <m/>
    <m/>
    <n v="699261.89"/>
    <s v="SUSTITUCION"/>
    <n v="0"/>
    <n v="0"/>
    <s v="800-197-268-4"/>
    <s v="DIRECCION DE IMPUESTOS Y ADUANAS NACIONALES"/>
    <n v="5"/>
    <m/>
    <m/>
    <m/>
    <m/>
    <n v="1"/>
    <n v="7"/>
    <n v="2"/>
  </r>
  <r>
    <n v="0"/>
    <s v="C"/>
    <x v="28"/>
    <x v="1"/>
    <n v="4"/>
    <s v="13 221001283"/>
    <d v="2022-03-18T00:00:00"/>
    <d v="2022-06-30T00:00:00"/>
    <n v="0"/>
    <n v="1"/>
    <n v="0"/>
    <n v="90"/>
    <n v="2"/>
    <n v="7.24"/>
    <n v="7.44"/>
    <n v="6524250"/>
    <n v="6648971"/>
    <n v="6524250"/>
    <n v="0"/>
    <n v="0"/>
    <n v="0"/>
    <m/>
    <n v="0"/>
    <n v="0"/>
    <n v="0"/>
    <m/>
    <m/>
    <d v="2022-03-18T00:00:00"/>
    <n v="1"/>
    <s v="O"/>
    <n v="1"/>
    <n v="90"/>
    <n v="0"/>
    <m/>
    <m/>
    <m/>
    <m/>
    <m/>
    <m/>
    <n v="1"/>
    <n v="1"/>
    <m/>
    <m/>
    <n v="895545.93"/>
    <s v="LIBRE INVERSION"/>
    <n v="0"/>
    <n v="0"/>
    <m/>
    <m/>
    <n v="5"/>
    <m/>
    <m/>
    <m/>
    <m/>
    <n v="1"/>
    <n v="7"/>
    <n v="2"/>
  </r>
  <r>
    <n v="0"/>
    <s v="C"/>
    <x v="29"/>
    <x v="0"/>
    <n v="3"/>
    <s v="10 191000359"/>
    <d v="2019-06-14T00:00:00"/>
    <d v="2024-06-30T00:00:00"/>
    <n v="0"/>
    <n v="1"/>
    <n v="39"/>
    <n v="30"/>
    <n v="2"/>
    <n v="7.07"/>
    <n v="7.31"/>
    <n v="19152294"/>
    <n v="210344"/>
    <n v="8937293"/>
    <n v="0"/>
    <n v="0"/>
    <n v="0"/>
    <m/>
    <n v="0"/>
    <n v="0"/>
    <n v="0"/>
    <s v="1000000/1000000/"/>
    <s v="07/12/"/>
    <d v="2022-03-31T00:00:00"/>
    <n v="1"/>
    <s v="O"/>
    <n v="1"/>
    <n v="30"/>
    <n v="0"/>
    <m/>
    <m/>
    <m/>
    <m/>
    <m/>
    <m/>
    <n v="1"/>
    <n v="1"/>
    <n v="43630"/>
    <s v="A"/>
    <n v="1132627.73"/>
    <s v="SUSTITUCION"/>
    <n v="0"/>
    <n v="0"/>
    <s v="800-197-268-4"/>
    <s v="DIRECCION DE IMPUESTOS Y ADUANAS NACIONALES"/>
    <n v="5"/>
    <m/>
    <m/>
    <m/>
    <m/>
    <n v="1"/>
    <n v="7"/>
    <n v="2"/>
  </r>
  <r>
    <n v="0"/>
    <s v="C"/>
    <x v="29"/>
    <x v="0"/>
    <n v="4"/>
    <s v="13 211001823"/>
    <d v="2021-07-12T00:00:00"/>
    <d v="2024-07-31T00:00:00"/>
    <n v="0"/>
    <n v="1"/>
    <n v="8"/>
    <n v="30"/>
    <n v="2"/>
    <n v="7.93"/>
    <n v="8.23"/>
    <n v="13881045"/>
    <n v="437150"/>
    <n v="11088250"/>
    <n v="0"/>
    <n v="0"/>
    <n v="0"/>
    <m/>
    <n v="0"/>
    <n v="0"/>
    <n v="0"/>
    <m/>
    <m/>
    <d v="2022-03-31T00:00:00"/>
    <n v="1"/>
    <s v="O"/>
    <n v="1"/>
    <n v="30"/>
    <n v="0"/>
    <m/>
    <m/>
    <m/>
    <m/>
    <m/>
    <m/>
    <n v="1"/>
    <n v="1"/>
    <m/>
    <m/>
    <n v="1405379.78"/>
    <s v="SUSTITUCION"/>
    <n v="0"/>
    <n v="0"/>
    <s v="800-197-268-4"/>
    <s v="DIRECCION DE IMPUESTOS Y ADUANAS NACIONALES"/>
    <n v="5"/>
    <m/>
    <m/>
    <m/>
    <m/>
    <n v="1"/>
    <n v="7"/>
    <n v="2"/>
  </r>
  <r>
    <n v="0"/>
    <s v="C"/>
    <x v="30"/>
    <x v="1"/>
    <n v="3"/>
    <s v="13 211001455"/>
    <d v="2021-05-20T00:00:00"/>
    <d v="2023-11-30T00:00:00"/>
    <n v="0"/>
    <n v="1"/>
    <n v="10"/>
    <n v="30"/>
    <n v="2"/>
    <n v="7.52"/>
    <n v="7.78"/>
    <n v="3322760"/>
    <n v="122454"/>
    <n v="2287211"/>
    <n v="0"/>
    <n v="0"/>
    <n v="0"/>
    <m/>
    <n v="0"/>
    <n v="0"/>
    <n v="0"/>
    <m/>
    <m/>
    <d v="2022-03-30T00:00:00"/>
    <n v="1"/>
    <s v="O"/>
    <n v="1"/>
    <n v="30"/>
    <n v="0"/>
    <m/>
    <m/>
    <m/>
    <m/>
    <m/>
    <m/>
    <n v="1"/>
    <n v="1"/>
    <n v="44336"/>
    <s v="A"/>
    <n v="1172122"/>
    <s v="LIBRE INVERSION"/>
    <n v="0"/>
    <n v="0"/>
    <m/>
    <m/>
    <n v="5"/>
    <m/>
    <m/>
    <m/>
    <m/>
    <n v="1"/>
    <n v="7"/>
    <n v="2"/>
  </r>
  <r>
    <n v="0"/>
    <s v="C"/>
    <x v="31"/>
    <x v="0"/>
    <n v="4"/>
    <s v="13 211001595"/>
    <d v="2021-06-03T00:00:00"/>
    <d v="2025-06-30T00:00:00"/>
    <n v="0"/>
    <n v="1"/>
    <n v="9"/>
    <n v="30"/>
    <n v="2"/>
    <n v="6.97"/>
    <n v="7.19"/>
    <n v="20139815"/>
    <n v="485786"/>
    <n v="16800499"/>
    <n v="0"/>
    <n v="0"/>
    <n v="0"/>
    <m/>
    <n v="0"/>
    <n v="0"/>
    <n v="0"/>
    <m/>
    <m/>
    <d v="2022-03-31T00:00:00"/>
    <n v="1"/>
    <s v="O"/>
    <n v="1"/>
    <n v="30"/>
    <n v="0"/>
    <m/>
    <m/>
    <m/>
    <m/>
    <m/>
    <m/>
    <n v="1"/>
    <n v="1"/>
    <m/>
    <m/>
    <n v="2018343.74"/>
    <s v="LIBRE INVERSION"/>
    <n v="0"/>
    <n v="0"/>
    <s v="800-197-268-4"/>
    <s v="DIRECCION DE IMPUESTOS Y ADUANAS NACIONALES"/>
    <n v="5"/>
    <m/>
    <m/>
    <m/>
    <m/>
    <n v="1"/>
    <n v="7"/>
    <n v="2"/>
  </r>
  <r>
    <n v="37471904.374868825"/>
    <s v="C"/>
    <x v="32"/>
    <x v="1"/>
    <n v="4"/>
    <s v="13 201002177"/>
    <d v="2020-07-29T00:00:00"/>
    <d v="2026-07-31T00:00:00"/>
    <n v="0"/>
    <n v="1"/>
    <n v="20"/>
    <n v="30"/>
    <n v="2"/>
    <n v="17.920000000000002"/>
    <n v="19.47"/>
    <n v="60082152"/>
    <n v="1381683"/>
    <n v="49204135"/>
    <n v="0"/>
    <n v="0"/>
    <n v="0"/>
    <m/>
    <n v="0"/>
    <n v="0"/>
    <n v="0"/>
    <m/>
    <m/>
    <d v="2022-03-31T00:00:00"/>
    <n v="1"/>
    <s v="O"/>
    <n v="1"/>
    <n v="30"/>
    <n v="0"/>
    <m/>
    <m/>
    <m/>
    <m/>
    <m/>
    <m/>
    <n v="1"/>
    <n v="1"/>
    <m/>
    <m/>
    <n v="1786021.83"/>
    <s v="SUSTITUCION"/>
    <n v="0"/>
    <n v="0"/>
    <m/>
    <m/>
    <n v="5"/>
    <m/>
    <m/>
    <m/>
    <m/>
    <n v="1"/>
    <n v="7"/>
    <n v="2"/>
  </r>
  <r>
    <n v="78376.520763091088"/>
    <s v="C"/>
    <x v="32"/>
    <x v="1"/>
    <n v="4"/>
    <s v="10 211001292"/>
    <d v="2021-11-13T00:00:00"/>
    <d v="2022-05-31T00:00:00"/>
    <n v="0"/>
    <n v="1"/>
    <n v="4"/>
    <n v="30"/>
    <n v="2"/>
    <n v="17.690000000000001"/>
    <n v="19.2"/>
    <n v="300000"/>
    <n v="52673"/>
    <n v="103010"/>
    <n v="0"/>
    <n v="0"/>
    <n v="0"/>
    <m/>
    <n v="0"/>
    <n v="0"/>
    <n v="0"/>
    <m/>
    <m/>
    <d v="2022-03-31T00:00:00"/>
    <n v="1"/>
    <s v="O"/>
    <n v="1"/>
    <n v="30"/>
    <n v="0"/>
    <m/>
    <m/>
    <m/>
    <m/>
    <m/>
    <m/>
    <n v="1"/>
    <n v="1"/>
    <m/>
    <m/>
    <n v="3810.86"/>
    <s v="TARJETA DE AFINIDAD"/>
    <n v="0"/>
    <n v="0"/>
    <m/>
    <m/>
    <n v="5"/>
    <m/>
    <m/>
    <m/>
    <m/>
    <n v="1"/>
    <n v="7"/>
    <n v="2"/>
  </r>
  <r>
    <n v="523051.1043680883"/>
    <s v="C"/>
    <x v="32"/>
    <x v="1"/>
    <n v="4"/>
    <s v="10 211001262"/>
    <d v="2021-11-09T00:00:00"/>
    <d v="2022-05-31T00:00:00"/>
    <n v="0"/>
    <n v="1"/>
    <n v="4"/>
    <n v="30"/>
    <n v="2"/>
    <n v="17.690000000000001"/>
    <n v="19.2"/>
    <n v="2000000"/>
    <n v="351153"/>
    <n v="686729"/>
    <n v="0"/>
    <n v="0"/>
    <n v="0"/>
    <m/>
    <n v="0"/>
    <n v="0"/>
    <n v="0"/>
    <m/>
    <m/>
    <d v="2022-03-31T00:00:00"/>
    <n v="1"/>
    <s v="O"/>
    <n v="1"/>
    <n v="30"/>
    <n v="0"/>
    <m/>
    <m/>
    <m/>
    <m/>
    <m/>
    <m/>
    <n v="1"/>
    <n v="1"/>
    <m/>
    <m/>
    <n v="24861.31"/>
    <s v="TARJETA DE AFINIDAD"/>
    <n v="0"/>
    <n v="0"/>
    <m/>
    <m/>
    <n v="5"/>
    <m/>
    <m/>
    <m/>
    <m/>
    <n v="1"/>
    <n v="7"/>
    <n v="2"/>
  </r>
  <r>
    <n v="12153133.20108309"/>
    <s v="C"/>
    <x v="33"/>
    <x v="0"/>
    <n v="4"/>
    <s v="13 201003370"/>
    <d v="2020-12-24T00:00:00"/>
    <d v="2024-12-31T00:00:00"/>
    <n v="0"/>
    <n v="1"/>
    <n v="17"/>
    <n v="30"/>
    <n v="2"/>
    <n v="14.23"/>
    <n v="15.19"/>
    <n v="30105686"/>
    <n v="593518"/>
    <n v="23204214"/>
    <n v="0"/>
    <n v="0"/>
    <n v="0"/>
    <m/>
    <n v="0"/>
    <n v="0"/>
    <n v="0"/>
    <s v="1000000/2000000/"/>
    <s v="07/12/"/>
    <d v="2022-03-31T00:00:00"/>
    <n v="1"/>
    <s v="O"/>
    <n v="1"/>
    <n v="30"/>
    <n v="0"/>
    <m/>
    <m/>
    <m/>
    <m/>
    <m/>
    <m/>
    <n v="1"/>
    <n v="1"/>
    <m/>
    <m/>
    <n v="1381380.5"/>
    <s v="LIBRE INVERSION"/>
    <n v="0"/>
    <n v="0"/>
    <s v="800-197-268-4"/>
    <s v="DIRECCION DE IMPUESTOS Y ADUANAS NACIONALES"/>
    <n v="5"/>
    <m/>
    <m/>
    <m/>
    <m/>
    <n v="1"/>
    <n v="7"/>
    <n v="2"/>
  </r>
  <r>
    <n v="136772.7485912742"/>
    <s v="C"/>
    <x v="33"/>
    <x v="1"/>
    <n v="4"/>
    <s v="10 211000882"/>
    <d v="2021-09-17T00:00:00"/>
    <d v="2022-09-30T00:00:00"/>
    <n v="0"/>
    <n v="1"/>
    <n v="6"/>
    <n v="30"/>
    <n v="2"/>
    <n v="17.690000000000001"/>
    <n v="19.2"/>
    <n v="500000"/>
    <n v="45865"/>
    <n v="261220"/>
    <n v="0"/>
    <n v="0"/>
    <n v="0"/>
    <m/>
    <n v="0"/>
    <n v="0"/>
    <n v="0"/>
    <m/>
    <m/>
    <d v="2022-03-31T00:00:00"/>
    <n v="1"/>
    <s v="O"/>
    <n v="1"/>
    <n v="30"/>
    <n v="0"/>
    <m/>
    <m/>
    <m/>
    <m/>
    <m/>
    <m/>
    <n v="1"/>
    <n v="1"/>
    <m/>
    <m/>
    <n v="15591.2"/>
    <s v="TARJETA DE AFINIDAD"/>
    <n v="0"/>
    <n v="0"/>
    <m/>
    <m/>
    <n v="5"/>
    <m/>
    <m/>
    <m/>
    <m/>
    <n v="1"/>
    <n v="7"/>
    <n v="2"/>
  </r>
  <r>
    <n v="35926.976720780345"/>
    <s v="C"/>
    <x v="33"/>
    <x v="1"/>
    <n v="4"/>
    <s v="10 211001270"/>
    <d v="2021-11-10T00:00:00"/>
    <d v="2022-11-30T00:00:00"/>
    <n v="0"/>
    <n v="1"/>
    <n v="4"/>
    <n v="30"/>
    <n v="2"/>
    <n v="17.690000000000001"/>
    <n v="19.2"/>
    <n v="100000"/>
    <n v="9173"/>
    <n v="68642"/>
    <n v="0"/>
    <n v="0"/>
    <n v="0"/>
    <m/>
    <n v="0"/>
    <n v="0"/>
    <n v="0"/>
    <m/>
    <m/>
    <d v="2022-03-31T00:00:00"/>
    <n v="1"/>
    <s v="O"/>
    <n v="1"/>
    <n v="30"/>
    <n v="0"/>
    <m/>
    <m/>
    <m/>
    <m/>
    <m/>
    <m/>
    <n v="1"/>
    <n v="1"/>
    <m/>
    <m/>
    <n v="4110.41"/>
    <s v="TARJETA DE AFINIDAD"/>
    <n v="0"/>
    <n v="0"/>
    <m/>
    <m/>
    <n v="5"/>
    <m/>
    <m/>
    <m/>
    <m/>
    <n v="1"/>
    <n v="7"/>
    <n v="2"/>
  </r>
  <r>
    <n v="143849.07360485557"/>
    <s v="C"/>
    <x v="33"/>
    <x v="1"/>
    <n v="4"/>
    <s v="10 211001271"/>
    <d v="2021-11-10T00:00:00"/>
    <d v="2022-11-30T00:00:00"/>
    <n v="0"/>
    <n v="1"/>
    <n v="4"/>
    <n v="30"/>
    <n v="2"/>
    <n v="17.690000000000001"/>
    <n v="19.2"/>
    <n v="400000"/>
    <n v="36692"/>
    <n v="274567"/>
    <n v="0"/>
    <n v="0"/>
    <n v="0"/>
    <m/>
    <n v="0"/>
    <n v="0"/>
    <n v="0"/>
    <m/>
    <m/>
    <d v="2022-03-31T00:00:00"/>
    <n v="1"/>
    <s v="O"/>
    <n v="1"/>
    <n v="30"/>
    <n v="0"/>
    <m/>
    <m/>
    <m/>
    <m/>
    <m/>
    <m/>
    <n v="1"/>
    <n v="1"/>
    <m/>
    <m/>
    <n v="16299.89"/>
    <s v="TARJETA DE AFINIDAD"/>
    <n v="0"/>
    <n v="0"/>
    <m/>
    <m/>
    <n v="5"/>
    <m/>
    <m/>
    <m/>
    <m/>
    <n v="1"/>
    <n v="7"/>
    <n v="2"/>
  </r>
  <r>
    <n v="1638948.1215618341"/>
    <s v="C"/>
    <x v="34"/>
    <x v="0"/>
    <n v="4"/>
    <s v="13 201000529"/>
    <d v="2020-02-11T00:00:00"/>
    <d v="2023-02-28T00:00:00"/>
    <n v="0"/>
    <n v="1"/>
    <n v="25"/>
    <n v="30"/>
    <n v="2"/>
    <n v="15.6"/>
    <n v="16.760000000000002"/>
    <n v="12123378"/>
    <n v="423832"/>
    <n v="4318083"/>
    <n v="0"/>
    <n v="0"/>
    <n v="0"/>
    <m/>
    <n v="0"/>
    <n v="0"/>
    <n v="0"/>
    <m/>
    <m/>
    <d v="2022-03-31T00:00:00"/>
    <n v="1"/>
    <s v="O"/>
    <n v="1"/>
    <n v="30"/>
    <n v="0"/>
    <m/>
    <m/>
    <m/>
    <m/>
    <m/>
    <m/>
    <n v="1"/>
    <n v="1"/>
    <m/>
    <m/>
    <n v="594119.1"/>
    <s v="LIBRE INVERSION"/>
    <n v="0"/>
    <n v="0"/>
    <s v="800-197-268-4"/>
    <s v="DIRECCION DE IMPUESTOS Y ADUANAS NACIONALES"/>
    <n v="5"/>
    <m/>
    <m/>
    <m/>
    <m/>
    <n v="1"/>
    <n v="7"/>
    <n v="2"/>
  </r>
  <r>
    <n v="3055088.8784381654"/>
    <s v="C"/>
    <x v="34"/>
    <x v="0"/>
    <n v="4"/>
    <s v="13 221001114"/>
    <d v="2022-03-10T00:00:00"/>
    <d v="2023-03-31T00:00:00"/>
    <n v="0"/>
    <n v="1"/>
    <n v="0"/>
    <n v="30"/>
    <n v="2"/>
    <n v="9"/>
    <n v="9.3800000000000008"/>
    <n v="8048722"/>
    <n v="705378"/>
    <n v="8048722"/>
    <n v="0"/>
    <n v="0"/>
    <n v="0"/>
    <m/>
    <n v="0"/>
    <n v="0"/>
    <n v="0"/>
    <m/>
    <m/>
    <d v="2022-03-10T00:00:00"/>
    <n v="1"/>
    <s v="O"/>
    <n v="1"/>
    <n v="30"/>
    <n v="0"/>
    <m/>
    <m/>
    <m/>
    <m/>
    <m/>
    <m/>
    <n v="1"/>
    <n v="1"/>
    <m/>
    <m/>
    <n v="1107252.8999999999"/>
    <s v="LIBRE INVERSION"/>
    <n v="0"/>
    <n v="0"/>
    <s v="800-197-268-4"/>
    <s v="DIRECCION DE IMPUESTOS Y ADUANAS NACIONALES"/>
    <n v="5"/>
    <m/>
    <m/>
    <m/>
    <m/>
    <n v="1"/>
    <n v="7"/>
    <n v="2"/>
  </r>
  <r>
    <n v="3833372"/>
    <s v="C"/>
    <x v="35"/>
    <x v="0"/>
    <n v="4"/>
    <s v="11 22526"/>
    <d v="2019-02-21T00:00:00"/>
    <d v="2023-05-31T00:00:00"/>
    <n v="0"/>
    <n v="1"/>
    <n v="34"/>
    <n v="30"/>
    <n v="2"/>
    <n v="13.68"/>
    <n v="14.57"/>
    <n v="13485018"/>
    <n v="311540"/>
    <n v="3833372"/>
    <n v="0"/>
    <n v="0"/>
    <n v="0"/>
    <m/>
    <n v="0"/>
    <n v="0"/>
    <n v="0"/>
    <m/>
    <m/>
    <d v="2022-03-31T00:00:00"/>
    <n v="1"/>
    <s v="O"/>
    <n v="1"/>
    <n v="30"/>
    <n v="0"/>
    <m/>
    <m/>
    <m/>
    <m/>
    <m/>
    <m/>
    <n v="1"/>
    <n v="1"/>
    <m/>
    <m/>
    <n v="0"/>
    <s v="SUSTITUCION"/>
    <n v="0"/>
    <n v="0"/>
    <s v="800-197-268-4"/>
    <s v="DIRECCION DE IMPUESTOS Y ADUANAS NACIONALES"/>
    <n v="5"/>
    <m/>
    <m/>
    <m/>
    <m/>
    <n v="1"/>
    <n v="7"/>
    <n v="2"/>
  </r>
  <r>
    <n v="13628468"/>
    <s v="C"/>
    <x v="36"/>
    <x v="0"/>
    <n v="3"/>
    <s v="13 201002361"/>
    <d v="2020-08-19T00:00:00"/>
    <d v="2023-09-30T00:00:00"/>
    <n v="0"/>
    <n v="1"/>
    <n v="18"/>
    <n v="30"/>
    <n v="2"/>
    <n v="10.08"/>
    <n v="10.55"/>
    <n v="45284832"/>
    <n v="1248006"/>
    <n v="20703547"/>
    <n v="0"/>
    <n v="0"/>
    <n v="0"/>
    <m/>
    <n v="0"/>
    <n v="0"/>
    <n v="0"/>
    <m/>
    <m/>
    <d v="2022-03-31T00:00:00"/>
    <n v="1"/>
    <s v="O"/>
    <n v="1"/>
    <n v="30"/>
    <n v="0"/>
    <m/>
    <m/>
    <m/>
    <m/>
    <m/>
    <m/>
    <n v="1"/>
    <n v="1"/>
    <n v="44062"/>
    <s v="A"/>
    <n v="971884"/>
    <s v="SUSTITUCION"/>
    <n v="0"/>
    <n v="0"/>
    <s v="800-197-268-4"/>
    <s v="DIRECCION DE IMPUESTOS Y ADUANAS NACIONALES"/>
    <n v="5"/>
    <m/>
    <m/>
    <m/>
    <m/>
    <n v="1"/>
    <n v="7"/>
    <n v="2"/>
  </r>
  <r>
    <n v="19155977"/>
    <s v="C"/>
    <x v="37"/>
    <x v="1"/>
    <n v="4"/>
    <s v="13 201003050"/>
    <d v="2020-11-03T00:00:00"/>
    <d v="2024-11-30T00:00:00"/>
    <n v="0"/>
    <n v="1"/>
    <n v="16"/>
    <n v="30"/>
    <n v="2"/>
    <n v="10.199999999999999"/>
    <n v="10.69"/>
    <n v="36655161"/>
    <n v="940324"/>
    <n v="26110771"/>
    <n v="0"/>
    <n v="0"/>
    <n v="0"/>
    <m/>
    <n v="0"/>
    <n v="0"/>
    <n v="0"/>
    <m/>
    <m/>
    <d v="2022-03-31T00:00:00"/>
    <n v="1"/>
    <s v="O"/>
    <n v="1"/>
    <n v="30"/>
    <n v="0"/>
    <m/>
    <m/>
    <m/>
    <m/>
    <m/>
    <m/>
    <n v="1"/>
    <n v="1"/>
    <m/>
    <m/>
    <n v="869358"/>
    <s v="COMPRA CARTERA"/>
    <n v="0"/>
    <n v="0"/>
    <m/>
    <m/>
    <n v="5"/>
    <m/>
    <m/>
    <m/>
    <m/>
    <n v="1"/>
    <n v="7"/>
    <n v="2"/>
  </r>
  <r>
    <n v="3989757.9899129062"/>
    <s v="C"/>
    <x v="38"/>
    <x v="0"/>
    <n v="4"/>
    <s v="11 20986"/>
    <d v="2018-08-31T00:00:00"/>
    <d v="2023-08-31T00:00:00"/>
    <n v="0"/>
    <n v="1"/>
    <n v="35"/>
    <n v="30"/>
    <n v="2"/>
    <n v="10.199999999999999"/>
    <n v="10.69"/>
    <n v="20039062"/>
    <n v="427746"/>
    <n v="6744084"/>
    <n v="0"/>
    <n v="0"/>
    <n v="0"/>
    <m/>
    <n v="0"/>
    <n v="0"/>
    <n v="0"/>
    <m/>
    <m/>
    <d v="2022-03-31T00:00:00"/>
    <n v="1"/>
    <s v="O"/>
    <n v="1"/>
    <n v="30"/>
    <n v="0"/>
    <m/>
    <m/>
    <m/>
    <m/>
    <m/>
    <m/>
    <n v="1"/>
    <n v="1"/>
    <m/>
    <m/>
    <n v="551069.09"/>
    <s v="LIBRE INVERSION"/>
    <n v="0"/>
    <n v="0"/>
    <s v="800-197-268-4"/>
    <s v="DIRECCION DE IMPUESTOS Y ADUANAS NACIONALES"/>
    <n v="5"/>
    <m/>
    <m/>
    <m/>
    <m/>
    <n v="1"/>
    <n v="7"/>
    <n v="2"/>
  </r>
  <r>
    <n v="3253905.97513384"/>
    <s v="C"/>
    <x v="38"/>
    <x v="1"/>
    <n v="4"/>
    <s v="13 201001897"/>
    <d v="2020-07-02T00:00:00"/>
    <d v="2024-07-31T00:00:00"/>
    <n v="0"/>
    <n v="1"/>
    <n v="23"/>
    <n v="30"/>
    <n v="2"/>
    <n v="19.2"/>
    <n v="20.98"/>
    <n v="8154975"/>
    <n v="172618"/>
    <n v="5500175"/>
    <n v="0"/>
    <n v="0"/>
    <n v="0"/>
    <m/>
    <n v="0"/>
    <n v="0"/>
    <n v="0"/>
    <s v="500000/500000/"/>
    <s v="07/12/"/>
    <d v="2022-03-31T00:00:00"/>
    <n v="1"/>
    <s v="O"/>
    <n v="1"/>
    <n v="30"/>
    <n v="0"/>
    <m/>
    <m/>
    <m/>
    <m/>
    <m/>
    <m/>
    <n v="1"/>
    <n v="1"/>
    <m/>
    <m/>
    <n v="449390.66"/>
    <s v="LIBRE INVERSION"/>
    <n v="0"/>
    <n v="0"/>
    <m/>
    <m/>
    <n v="5"/>
    <m/>
    <m/>
    <m/>
    <m/>
    <n v="1"/>
    <n v="7"/>
    <n v="2"/>
  </r>
  <r>
    <n v="5212174.531997554"/>
    <s v="C"/>
    <x v="38"/>
    <x v="1"/>
    <n v="3"/>
    <s v="13 211000053"/>
    <d v="2021-01-15T00:00:00"/>
    <d v="2026-01-31T00:00:00"/>
    <n v="0"/>
    <n v="1"/>
    <n v="16"/>
    <n v="30"/>
    <n v="2"/>
    <n v="16.72"/>
    <n v="18.07"/>
    <n v="10336665"/>
    <n v="175971"/>
    <n v="8810396"/>
    <n v="0"/>
    <n v="0"/>
    <n v="0"/>
    <m/>
    <n v="0"/>
    <n v="0"/>
    <n v="0"/>
    <s v="500000/500000/"/>
    <s v="06/12/"/>
    <d v="2022-03-31T00:00:00"/>
    <n v="1"/>
    <s v="O"/>
    <n v="1"/>
    <n v="30"/>
    <n v="0"/>
    <m/>
    <m/>
    <m/>
    <m/>
    <m/>
    <m/>
    <n v="1"/>
    <n v="1"/>
    <n v="44211"/>
    <s v="A"/>
    <n v="719911.24"/>
    <s v="LIBRE INVERSION"/>
    <n v="0"/>
    <n v="0"/>
    <m/>
    <m/>
    <n v="5"/>
    <m/>
    <m/>
    <m/>
    <m/>
    <n v="1"/>
    <n v="7"/>
    <n v="2"/>
  </r>
  <r>
    <n v="1458592.6978532923"/>
    <s v="C"/>
    <x v="38"/>
    <x v="1"/>
    <n v="4"/>
    <s v="10 211000622"/>
    <d v="2021-07-30T00:00:00"/>
    <d v="2024-07-31T00:00:00"/>
    <n v="0"/>
    <n v="1"/>
    <n v="8"/>
    <n v="30"/>
    <n v="2"/>
    <n v="17.690000000000001"/>
    <n v="19.2"/>
    <n v="3000000"/>
    <n v="108613"/>
    <n v="2465574"/>
    <n v="0"/>
    <n v="0"/>
    <n v="0"/>
    <m/>
    <n v="0"/>
    <n v="0"/>
    <n v="0"/>
    <m/>
    <m/>
    <d v="2022-03-31T00:00:00"/>
    <n v="1"/>
    <s v="O"/>
    <n v="1"/>
    <n v="30"/>
    <n v="0"/>
    <m/>
    <m/>
    <m/>
    <m/>
    <m/>
    <m/>
    <n v="1"/>
    <n v="1"/>
    <m/>
    <m/>
    <n v="201491.19"/>
    <s v="TARJETA DE AFINIDAD"/>
    <n v="0"/>
    <n v="0"/>
    <m/>
    <m/>
    <n v="5"/>
    <m/>
    <m/>
    <m/>
    <m/>
    <n v="1"/>
    <n v="7"/>
    <n v="2"/>
  </r>
  <r>
    <n v="2970760.805102407"/>
    <s v="C"/>
    <x v="38"/>
    <x v="1"/>
    <n v="4"/>
    <s v="13 221000931"/>
    <d v="2022-02-25T00:00:00"/>
    <d v="2022-06-30T00:00:00"/>
    <n v="0"/>
    <n v="1"/>
    <n v="0"/>
    <n v="120"/>
    <n v="2"/>
    <n v="19.350000000000001"/>
    <n v="20.62"/>
    <n v="5021456"/>
    <n v="5352193"/>
    <n v="5021456"/>
    <n v="80976"/>
    <n v="0"/>
    <n v="0"/>
    <m/>
    <n v="0"/>
    <n v="0"/>
    <n v="0"/>
    <m/>
    <m/>
    <d v="2022-02-25T00:00:00"/>
    <n v="1"/>
    <s v="O"/>
    <n v="1"/>
    <n v="120"/>
    <n v="0"/>
    <m/>
    <m/>
    <m/>
    <m/>
    <m/>
    <m/>
    <n v="1"/>
    <n v="1"/>
    <m/>
    <m/>
    <n v="410211.82"/>
    <s v="LIBRE INVERSION"/>
    <n v="0"/>
    <n v="0"/>
    <m/>
    <m/>
    <n v="5"/>
    <m/>
    <m/>
    <m/>
    <m/>
    <n v="1"/>
    <n v="7"/>
    <n v="2"/>
  </r>
  <r>
    <n v="3498905.4313541926"/>
    <s v="C"/>
    <x v="39"/>
    <x v="1"/>
    <n v="4"/>
    <s v="10 221000029"/>
    <d v="2022-01-06T00:00:00"/>
    <d v="2025-01-31T00:00:00"/>
    <n v="0"/>
    <n v="1"/>
    <n v="2"/>
    <n v="30"/>
    <n v="2"/>
    <n v="17.690000000000001"/>
    <n v="19.2"/>
    <n v="4000000"/>
    <n v="144817"/>
    <n v="3829780"/>
    <n v="0"/>
    <n v="0"/>
    <n v="0"/>
    <m/>
    <n v="0"/>
    <n v="0"/>
    <n v="0"/>
    <m/>
    <m/>
    <d v="2022-03-31T00:00:00"/>
    <n v="1"/>
    <s v="O"/>
    <n v="1"/>
    <n v="30"/>
    <n v="0"/>
    <m/>
    <m/>
    <m/>
    <m/>
    <m/>
    <m/>
    <n v="1"/>
    <n v="1"/>
    <m/>
    <m/>
    <n v="75056.800000000003"/>
    <s v="TARJETA DE AFINIDAD"/>
    <n v="0"/>
    <n v="0"/>
    <m/>
    <m/>
    <n v="5"/>
    <m/>
    <m/>
    <m/>
    <m/>
    <n v="1"/>
    <n v="7"/>
    <n v="2"/>
  </r>
  <r>
    <n v="17408098.568645809"/>
    <s v="C"/>
    <x v="39"/>
    <x v="1"/>
    <n v="4"/>
    <s v="13 211003452"/>
    <d v="2021-11-22T00:00:00"/>
    <d v="2026-11-30T00:00:00"/>
    <n v="0"/>
    <n v="1"/>
    <n v="4"/>
    <n v="30"/>
    <n v="2"/>
    <n v="10.199999999999999"/>
    <n v="10.69"/>
    <n v="20089041"/>
    <n v="432820"/>
    <n v="19054171"/>
    <n v="0"/>
    <n v="0"/>
    <n v="0"/>
    <m/>
    <n v="0"/>
    <n v="0"/>
    <n v="0"/>
    <m/>
    <m/>
    <d v="2022-03-31T00:00:00"/>
    <n v="1"/>
    <s v="O"/>
    <n v="1"/>
    <n v="30"/>
    <n v="0"/>
    <m/>
    <m/>
    <m/>
    <m/>
    <m/>
    <m/>
    <n v="1"/>
    <n v="1"/>
    <m/>
    <m/>
    <n v="373311.2"/>
    <s v="LIBRE INVERSION"/>
    <n v="0"/>
    <n v="0"/>
    <m/>
    <m/>
    <n v="5"/>
    <m/>
    <m/>
    <m/>
    <m/>
    <n v="1"/>
    <n v="7"/>
    <n v="2"/>
  </r>
  <r>
    <n v="3153679.7148678456"/>
    <s v="C"/>
    <x v="40"/>
    <x v="1"/>
    <n v="4"/>
    <s v="10 191002071"/>
    <d v="2019-10-17T00:00:00"/>
    <d v="2025-03-31T00:00:00"/>
    <n v="0"/>
    <n v="1"/>
    <n v="29"/>
    <n v="30"/>
    <n v="2"/>
    <n v="18"/>
    <n v="19.559999999999999"/>
    <n v="5000000"/>
    <n v="180762"/>
    <n v="4889430"/>
    <n v="0"/>
    <n v="0"/>
    <n v="0"/>
    <m/>
    <n v="0"/>
    <n v="0"/>
    <n v="0"/>
    <m/>
    <m/>
    <d v="2022-03-31T00:00:00"/>
    <n v="1"/>
    <s v="O"/>
    <n v="1"/>
    <n v="30"/>
    <n v="0"/>
    <m/>
    <m/>
    <m/>
    <m/>
    <m/>
    <m/>
    <n v="1"/>
    <n v="1"/>
    <m/>
    <m/>
    <n v="288389.07"/>
    <s v="TARJETA DE AFINIDAD"/>
    <n v="0"/>
    <n v="0"/>
    <m/>
    <m/>
    <n v="5"/>
    <m/>
    <m/>
    <m/>
    <m/>
    <n v="1"/>
    <n v="7"/>
    <n v="2"/>
  </r>
  <r>
    <n v="4192592.1172465011"/>
    <s v="C"/>
    <x v="40"/>
    <x v="1"/>
    <n v="3"/>
    <s v="13 211001734"/>
    <d v="2021-06-29T00:00:00"/>
    <d v="2024-06-30T00:00:00"/>
    <n v="0"/>
    <n v="1"/>
    <n v="11"/>
    <n v="30"/>
    <n v="2"/>
    <n v="13.44"/>
    <n v="14.29"/>
    <n v="8640981"/>
    <n v="191152"/>
    <n v="6500062"/>
    <n v="0"/>
    <n v="0"/>
    <n v="0"/>
    <m/>
    <n v="0"/>
    <n v="0"/>
    <n v="0"/>
    <s v="600000/600000/"/>
    <s v="07/12/"/>
    <d v="2022-03-31T00:00:00"/>
    <n v="1"/>
    <s v="O"/>
    <n v="1"/>
    <n v="30"/>
    <n v="0"/>
    <m/>
    <m/>
    <m/>
    <m/>
    <m/>
    <m/>
    <n v="1"/>
    <n v="1"/>
    <n v="44376"/>
    <s v="A"/>
    <n v="383331.97"/>
    <s v="LIBRE INVERSION"/>
    <n v="0"/>
    <n v="0"/>
    <m/>
    <m/>
    <n v="5"/>
    <m/>
    <m/>
    <m/>
    <m/>
    <n v="1"/>
    <n v="7"/>
    <n v="2"/>
  </r>
  <r>
    <n v="2937757.6023853286"/>
    <s v="C"/>
    <x v="40"/>
    <x v="1"/>
    <n v="4"/>
    <s v="13 221000699"/>
    <d v="2022-02-10T00:00:00"/>
    <d v="2022-06-30T00:00:00"/>
    <n v="0"/>
    <n v="1"/>
    <n v="0"/>
    <n v="120"/>
    <n v="2"/>
    <n v="19.350000000000001"/>
    <n v="20.62"/>
    <n v="4554778"/>
    <n v="4854704"/>
    <n v="4554778"/>
    <n v="73450"/>
    <n v="0"/>
    <n v="0"/>
    <m/>
    <n v="0"/>
    <n v="0"/>
    <n v="0"/>
    <m/>
    <m/>
    <d v="2022-02-10T00:00:00"/>
    <n v="1"/>
    <s v="O"/>
    <n v="1"/>
    <n v="120"/>
    <n v="0"/>
    <m/>
    <m/>
    <m/>
    <m/>
    <m/>
    <m/>
    <n v="1"/>
    <n v="1"/>
    <m/>
    <m/>
    <n v="268722.33"/>
    <s v="LIBRE INVERSION"/>
    <n v="0"/>
    <n v="0"/>
    <m/>
    <m/>
    <n v="5"/>
    <m/>
    <m/>
    <m/>
    <m/>
    <n v="1"/>
    <n v="7"/>
    <n v="2"/>
  </r>
  <r>
    <n v="331448.03891802568"/>
    <s v="C"/>
    <x v="40"/>
    <x v="1"/>
    <n v="4"/>
    <s v="13 221000703"/>
    <d v="2022-02-10T00:00:00"/>
    <d v="2022-07-31T00:00:00"/>
    <n v="0"/>
    <n v="1"/>
    <n v="0"/>
    <n v="150"/>
    <n v="2"/>
    <n v="19.5"/>
    <n v="20.62"/>
    <n v="513928"/>
    <n v="556559"/>
    <n v="513928"/>
    <n v="8353"/>
    <n v="0"/>
    <n v="0"/>
    <m/>
    <n v="0"/>
    <n v="0"/>
    <n v="0"/>
    <m/>
    <m/>
    <d v="2022-02-10T00:00:00"/>
    <n v="1"/>
    <s v="O"/>
    <n v="1"/>
    <n v="150"/>
    <n v="0"/>
    <m/>
    <m/>
    <m/>
    <m/>
    <m/>
    <m/>
    <n v="1"/>
    <n v="1"/>
    <m/>
    <m/>
    <n v="30347.82"/>
    <s v="LIBRE INVERSION"/>
    <n v="0"/>
    <n v="0"/>
    <m/>
    <m/>
    <n v="5"/>
    <m/>
    <m/>
    <m/>
    <m/>
    <n v="1"/>
    <n v="7"/>
    <n v="2"/>
  </r>
  <r>
    <n v="7077704.6396181881"/>
    <s v="C"/>
    <x v="40"/>
    <x v="1"/>
    <n v="3"/>
    <s v="13 221000029"/>
    <d v="2022-01-13T00:00:00"/>
    <d v="2025-01-31T00:00:00"/>
    <n v="0"/>
    <n v="1"/>
    <n v="2"/>
    <n v="30"/>
    <n v="2"/>
    <n v="15.93"/>
    <n v="17.149999999999999"/>
    <n v="11474668"/>
    <n v="405340"/>
    <n v="10973074"/>
    <n v="0"/>
    <n v="0"/>
    <n v="0"/>
    <m/>
    <n v="0"/>
    <n v="0"/>
    <n v="0"/>
    <m/>
    <m/>
    <d v="2022-03-31T00:00:00"/>
    <n v="1"/>
    <s v="O"/>
    <n v="1"/>
    <n v="30"/>
    <n v="0"/>
    <m/>
    <m/>
    <m/>
    <m/>
    <m/>
    <m/>
    <n v="1"/>
    <n v="1"/>
    <d v="2022-01-13T00:00:00"/>
    <s v="A"/>
    <n v="647137.62"/>
    <s v="LIBRE INVERSION"/>
    <n v="0"/>
    <n v="0"/>
    <m/>
    <m/>
    <n v="5"/>
    <m/>
    <m/>
    <m/>
    <m/>
    <n v="1"/>
    <n v="7"/>
    <n v="2"/>
  </r>
  <r>
    <n v="847612.88696411101"/>
    <s v="C"/>
    <x v="40"/>
    <x v="1"/>
    <n v="4"/>
    <s v="13 221001288"/>
    <d v="2022-03-22T00:00:00"/>
    <d v="2022-07-31T00:00:00"/>
    <n v="0"/>
    <n v="1"/>
    <n v="0"/>
    <n v="120"/>
    <n v="2"/>
    <n v="19.350000000000001"/>
    <n v="20.62"/>
    <n v="1314087"/>
    <n v="1400618"/>
    <n v="1314087"/>
    <n v="0"/>
    <n v="0"/>
    <n v="0"/>
    <m/>
    <n v="0"/>
    <n v="0"/>
    <n v="0"/>
    <m/>
    <m/>
    <d v="2022-03-22T00:00:00"/>
    <n v="1"/>
    <s v="O"/>
    <n v="1"/>
    <n v="120"/>
    <n v="0"/>
    <m/>
    <m/>
    <m/>
    <m/>
    <m/>
    <m/>
    <n v="1"/>
    <n v="1"/>
    <m/>
    <m/>
    <n v="77480.19"/>
    <s v="LIBRE INVERSION"/>
    <n v="0"/>
    <n v="0"/>
    <m/>
    <m/>
    <n v="5"/>
    <m/>
    <m/>
    <m/>
    <m/>
    <n v="1"/>
    <n v="7"/>
    <n v="2"/>
  </r>
  <r>
    <n v="12437086.450795123"/>
    <s v="C"/>
    <x v="41"/>
    <x v="2"/>
    <n v="4"/>
    <s v="11 22720"/>
    <d v="2019-03-22T00:00:00"/>
    <d v="2026-12-31T00:00:00"/>
    <n v="0"/>
    <n v="1"/>
    <n v="37"/>
    <n v="30"/>
    <n v="2"/>
    <n v="11.39"/>
    <n v="12.01"/>
    <n v="35355422"/>
    <n v="368494"/>
    <n v="25493405"/>
    <n v="0"/>
    <n v="0"/>
    <n v="0"/>
    <m/>
    <n v="0"/>
    <n v="0"/>
    <n v="0"/>
    <s v="3301000/"/>
    <s v="05/"/>
    <d v="2022-03-31T00:00:00"/>
    <n v="1"/>
    <s v="O"/>
    <n v="1"/>
    <n v="30"/>
    <n v="0"/>
    <m/>
    <m/>
    <m/>
    <m/>
    <m/>
    <m/>
    <n v="1"/>
    <n v="1"/>
    <m/>
    <m/>
    <n v="1462465.53"/>
    <s v="VIVIENDA"/>
    <n v="0"/>
    <n v="0"/>
    <s v="800-197-268-4"/>
    <s v="DIRECCION DE IMPUESTOS Y ADUANAS NACIONALES"/>
    <n v="5"/>
    <m/>
    <m/>
    <m/>
    <m/>
    <n v="1"/>
    <n v="7"/>
    <n v="2"/>
  </r>
  <r>
    <n v="4315815.721227359"/>
    <s v="C"/>
    <x v="41"/>
    <x v="2"/>
    <n v="3"/>
    <s v="13 191002638"/>
    <d v="2019-11-12T00:00:00"/>
    <d v="2023-05-31T00:00:00"/>
    <n v="0"/>
    <n v="1"/>
    <n v="32"/>
    <n v="30"/>
    <n v="2"/>
    <n v="13.32"/>
    <n v="14.16"/>
    <n v="22723834"/>
    <n v="438963"/>
    <n v="8846620"/>
    <n v="0"/>
    <n v="0"/>
    <n v="37990000"/>
    <n v="42419"/>
    <n v="0"/>
    <n v="0"/>
    <n v="0"/>
    <s v="1700000/1700000/"/>
    <s v="06/12/"/>
    <d v="2022-03-31T00:00:00"/>
    <n v="3"/>
    <s v="O"/>
    <n v="1"/>
    <n v="30"/>
    <n v="0"/>
    <m/>
    <m/>
    <m/>
    <m/>
    <m/>
    <m/>
    <n v="1"/>
    <n v="1"/>
    <n v="43781"/>
    <s v="A"/>
    <n v="507551.52"/>
    <s v="SUSTITUCION"/>
    <n v="0"/>
    <n v="0"/>
    <s v="800-197-268-4"/>
    <s v="DIRECCION DE IMPUESTOS Y ADUANAS NACIONALES"/>
    <n v="5"/>
    <m/>
    <m/>
    <m/>
    <m/>
    <n v="1"/>
    <n v="7"/>
    <n v="2"/>
  </r>
  <r>
    <n v="1399064.3879775172"/>
    <s v="C"/>
    <x v="41"/>
    <x v="0"/>
    <n v="4"/>
    <s v="13 221000897"/>
    <d v="2022-02-25T00:00:00"/>
    <d v="2023-08-31T00:00:00"/>
    <n v="0"/>
    <n v="1"/>
    <n v="1"/>
    <n v="30"/>
    <n v="2"/>
    <n v="14.09"/>
    <n v="15.04"/>
    <n v="3019011"/>
    <n v="187642"/>
    <n v="2867869"/>
    <n v="0"/>
    <n v="0"/>
    <n v="0"/>
    <m/>
    <n v="0"/>
    <n v="0"/>
    <n v="0"/>
    <m/>
    <m/>
    <d v="2022-03-31T00:00:00"/>
    <n v="1"/>
    <s v="O"/>
    <n v="1"/>
    <n v="30"/>
    <n v="0"/>
    <m/>
    <m/>
    <m/>
    <m/>
    <m/>
    <m/>
    <n v="1"/>
    <n v="1"/>
    <m/>
    <m/>
    <n v="164559.39000000001"/>
    <s v="LIBRE INVERSION"/>
    <n v="0"/>
    <n v="0"/>
    <s v="800-197-268-4"/>
    <s v="DIRECCION DE IMPUESTOS Y ADUANAS NACIONALES"/>
    <n v="5"/>
    <m/>
    <m/>
    <m/>
    <m/>
    <n v="1"/>
    <n v="7"/>
    <n v="2"/>
  </r>
  <r>
    <n v="0"/>
    <s v="C"/>
    <x v="42"/>
    <x v="1"/>
    <n v="4"/>
    <s v="10 191003332"/>
    <d v="2020-06-10T00:00:00"/>
    <d v="2023-07-31T00:00:00"/>
    <n v="0"/>
    <n v="1"/>
    <n v="20"/>
    <n v="30"/>
    <n v="2"/>
    <n v="7.2"/>
    <n v="7.44"/>
    <n v="3000000"/>
    <n v="93461"/>
    <n v="1417809"/>
    <n v="0"/>
    <n v="0"/>
    <n v="0"/>
    <m/>
    <n v="0"/>
    <n v="0"/>
    <n v="0"/>
    <m/>
    <m/>
    <d v="2022-03-31T00:00:00"/>
    <n v="1"/>
    <s v="O"/>
    <n v="1"/>
    <n v="30"/>
    <n v="0"/>
    <m/>
    <m/>
    <m/>
    <m/>
    <m/>
    <m/>
    <n v="1"/>
    <n v="1"/>
    <m/>
    <m/>
    <n v="294578.75"/>
    <s v="TARJETA DE AFINIDAD"/>
    <n v="0"/>
    <n v="0"/>
    <m/>
    <m/>
    <n v="5"/>
    <m/>
    <m/>
    <m/>
    <m/>
    <n v="1"/>
    <n v="7"/>
    <n v="2"/>
  </r>
  <r>
    <n v="0"/>
    <s v="C"/>
    <x v="42"/>
    <x v="1"/>
    <n v="4"/>
    <s v="13 201002106"/>
    <d v="2020-07-17T00:00:00"/>
    <d v="2024-08-31T00:00:00"/>
    <n v="0"/>
    <n v="1"/>
    <n v="22"/>
    <n v="30"/>
    <n v="2"/>
    <n v="7.2"/>
    <n v="7.44"/>
    <n v="10121639"/>
    <n v="156609"/>
    <n v="6358469"/>
    <n v="0"/>
    <n v="0"/>
    <n v="0"/>
    <m/>
    <n v="0"/>
    <n v="0"/>
    <n v="0"/>
    <s v="600000/600000/"/>
    <s v="07/12/"/>
    <d v="2022-03-31T00:00:00"/>
    <n v="1"/>
    <s v="O"/>
    <n v="1"/>
    <n v="30"/>
    <n v="0"/>
    <m/>
    <m/>
    <m/>
    <m/>
    <m/>
    <m/>
    <n v="1"/>
    <n v="1"/>
    <m/>
    <m/>
    <n v="1321322.25"/>
    <s v="LIBRE INVERSION"/>
    <n v="0"/>
    <n v="0"/>
    <m/>
    <m/>
    <n v="5"/>
    <m/>
    <m/>
    <m/>
    <m/>
    <n v="1"/>
    <n v="7"/>
    <n v="2"/>
  </r>
  <r>
    <n v="285561.96553853829"/>
    <s v="C"/>
    <x v="43"/>
    <x v="0"/>
    <n v="4"/>
    <s v="11 20565"/>
    <d v="2018-06-08T00:00:00"/>
    <d v="2022-06-30T00:00:00"/>
    <n v="0"/>
    <n v="1"/>
    <n v="35"/>
    <n v="30"/>
    <n v="2"/>
    <n v="15.6"/>
    <n v="16.760000000000002"/>
    <n v="10126583"/>
    <n v="284920"/>
    <n v="833003"/>
    <n v="0"/>
    <n v="0"/>
    <n v="0"/>
    <m/>
    <n v="0"/>
    <n v="0"/>
    <n v="0"/>
    <m/>
    <m/>
    <d v="2022-03-31T00:00:00"/>
    <n v="1"/>
    <s v="O"/>
    <n v="1"/>
    <n v="30"/>
    <n v="0"/>
    <m/>
    <m/>
    <m/>
    <m/>
    <m/>
    <m/>
    <n v="1"/>
    <n v="1"/>
    <m/>
    <m/>
    <n v="68756.929999999993"/>
    <s v="LIBRE INVERSION"/>
    <n v="0"/>
    <n v="0"/>
    <s v="800-197-268-4"/>
    <s v="DIRECCION DE IMPUESTOS Y ADUANAS NACIONALES"/>
    <n v="5"/>
    <m/>
    <m/>
    <m/>
    <m/>
    <n v="1"/>
    <n v="7"/>
    <n v="2"/>
  </r>
  <r>
    <n v="9359156.882087905"/>
    <s v="C"/>
    <x v="43"/>
    <x v="0"/>
    <n v="4"/>
    <s v="13 201002037"/>
    <d v="2020-07-09T00:00:00"/>
    <d v="2024-08-31T00:00:00"/>
    <n v="0"/>
    <n v="1"/>
    <n v="19"/>
    <n v="30"/>
    <n v="2"/>
    <n v="9"/>
    <n v="9.3800000000000008"/>
    <n v="42128249"/>
    <n v="1056447"/>
    <n v="27310125"/>
    <n v="0"/>
    <n v="0"/>
    <n v="0"/>
    <m/>
    <n v="0"/>
    <n v="0"/>
    <n v="0"/>
    <m/>
    <m/>
    <d v="2022-03-31T00:00:00"/>
    <n v="1"/>
    <s v="O"/>
    <n v="1"/>
    <n v="30"/>
    <n v="0"/>
    <m/>
    <m/>
    <m/>
    <m/>
    <m/>
    <m/>
    <n v="1"/>
    <n v="1"/>
    <m/>
    <m/>
    <n v="2257239.85"/>
    <s v="COMPRA CARTERA"/>
    <n v="0"/>
    <n v="0"/>
    <s v="800-197-268-4"/>
    <s v="DIRECCION DE IMPUESTOS Y ADUANAS NACIONALES"/>
    <n v="5"/>
    <m/>
    <m/>
    <m/>
    <m/>
    <n v="1"/>
    <n v="7"/>
    <n v="2"/>
  </r>
  <r>
    <n v="288541.15237355593"/>
    <s v="C"/>
    <x v="43"/>
    <x v="1"/>
    <n v="4"/>
    <s v="13 201001398"/>
    <d v="2020-04-13T00:00:00"/>
    <d v="2023-05-31T00:00:00"/>
    <n v="0"/>
    <n v="1"/>
    <n v="22"/>
    <n v="30"/>
    <n v="2"/>
    <n v="9"/>
    <n v="9.3800000000000008"/>
    <n v="2000000"/>
    <n v="63599"/>
    <n v="842260"/>
    <n v="0"/>
    <n v="0"/>
    <n v="0"/>
    <m/>
    <n v="0"/>
    <n v="0"/>
    <n v="0"/>
    <m/>
    <m/>
    <d v="2022-03-31T00:00:00"/>
    <n v="1"/>
    <s v="O"/>
    <n v="1"/>
    <n v="30"/>
    <n v="0"/>
    <m/>
    <m/>
    <m/>
    <m/>
    <m/>
    <m/>
    <n v="1"/>
    <n v="1"/>
    <m/>
    <m/>
    <n v="69715.22"/>
    <s v="LIBRE INVERSION"/>
    <n v="0"/>
    <n v="0"/>
    <m/>
    <m/>
    <n v="5"/>
    <m/>
    <m/>
    <m/>
    <m/>
    <n v="1"/>
    <n v="7"/>
    <n v="2"/>
  </r>
  <r>
    <n v="0"/>
    <s v="C"/>
    <x v="44"/>
    <x v="1"/>
    <n v="4"/>
    <s v="13 201002294"/>
    <d v="2020-08-11T00:00:00"/>
    <d v="2022-08-31T00:00:00"/>
    <n v="0"/>
    <n v="1"/>
    <n v="19"/>
    <n v="30"/>
    <n v="2"/>
    <n v="7.2"/>
    <n v="7.44"/>
    <n v="5036581"/>
    <n v="226881"/>
    <n v="1113146"/>
    <n v="0"/>
    <n v="0"/>
    <n v="0"/>
    <m/>
    <n v="0"/>
    <n v="0"/>
    <n v="0"/>
    <m/>
    <m/>
    <d v="2022-03-31T00:00:00"/>
    <n v="1"/>
    <s v="O"/>
    <n v="1"/>
    <n v="30"/>
    <n v="0"/>
    <m/>
    <m/>
    <m/>
    <m/>
    <m/>
    <m/>
    <n v="1"/>
    <n v="1"/>
    <m/>
    <m/>
    <n v="1183086"/>
    <s v="LIBRE INVERSION"/>
    <n v="0"/>
    <n v="0"/>
    <m/>
    <m/>
    <n v="5"/>
    <m/>
    <m/>
    <m/>
    <m/>
    <n v="1"/>
    <n v="7"/>
    <n v="2"/>
  </r>
  <r>
    <n v="5417647"/>
    <s v="C"/>
    <x v="45"/>
    <x v="0"/>
    <n v="4"/>
    <s v="13 201002981"/>
    <d v="2020-10-22T00:00:00"/>
    <d v="2025-10-31T00:00:00"/>
    <n v="0"/>
    <n v="1"/>
    <n v="20"/>
    <n v="30"/>
    <n v="2"/>
    <n v="8.8000000000000007"/>
    <n v="9.16"/>
    <n v="20082877"/>
    <n v="250182"/>
    <n v="15128124"/>
    <n v="0"/>
    <n v="0"/>
    <n v="0"/>
    <m/>
    <n v="0"/>
    <n v="0"/>
    <n v="0"/>
    <s v="1000000/1000000/"/>
    <s v="06/12/"/>
    <d v="2022-03-31T00:00:00"/>
    <n v="1"/>
    <s v="O"/>
    <n v="1"/>
    <n v="30"/>
    <n v="0"/>
    <m/>
    <m/>
    <m/>
    <m/>
    <m/>
    <m/>
    <n v="1"/>
    <n v="1"/>
    <m/>
    <m/>
    <n v="1177789"/>
    <s v="SUSTITUCION"/>
    <n v="0"/>
    <n v="0"/>
    <s v="800-197-268-4"/>
    <s v="DIRECCION DE IMPUESTOS Y ADUANAS NACIONALES"/>
    <n v="5"/>
    <m/>
    <m/>
    <m/>
    <m/>
    <n v="1"/>
    <n v="7"/>
    <n v="2"/>
  </r>
  <r>
    <n v="1337439.3401291922"/>
    <s v="C"/>
    <x v="46"/>
    <x v="1"/>
    <n v="4"/>
    <s v="10 191002348"/>
    <d v="2019-11-05T00:00:00"/>
    <d v="2024-02-29T00:00:00"/>
    <n v="0"/>
    <n v="1"/>
    <n v="28"/>
    <n v="30"/>
    <n v="2"/>
    <n v="18"/>
    <n v="19.559999999999999"/>
    <n v="3500000"/>
    <n v="174734"/>
    <n v="3367289"/>
    <n v="0"/>
    <n v="0"/>
    <n v="0"/>
    <m/>
    <n v="0"/>
    <n v="0"/>
    <n v="0"/>
    <m/>
    <m/>
    <d v="2022-03-31T00:00:00"/>
    <n v="1"/>
    <s v="O"/>
    <n v="1"/>
    <n v="30"/>
    <n v="0"/>
    <m/>
    <m/>
    <m/>
    <m/>
    <m/>
    <m/>
    <n v="1"/>
    <n v="1"/>
    <m/>
    <m/>
    <n v="258293.6"/>
    <s v="TARJETA DE AFINIDAD"/>
    <n v="0"/>
    <n v="0"/>
    <m/>
    <m/>
    <n v="5"/>
    <m/>
    <m/>
    <m/>
    <m/>
    <n v="1"/>
    <n v="7"/>
    <n v="2"/>
  </r>
  <r>
    <n v="4154977.659870808"/>
    <s v="C"/>
    <x v="46"/>
    <x v="1"/>
    <n v="3"/>
    <s v="13 201002583"/>
    <d v="2020-09-14T00:00:00"/>
    <d v="2024-03-31T00:00:00"/>
    <n v="0"/>
    <n v="1"/>
    <n v="19"/>
    <n v="30"/>
    <n v="2"/>
    <n v="16.5"/>
    <n v="17.8"/>
    <n v="15385119"/>
    <n v="433314"/>
    <n v="10461103"/>
    <n v="0"/>
    <n v="0"/>
    <n v="0"/>
    <m/>
    <n v="0"/>
    <n v="0"/>
    <n v="0"/>
    <s v="500000/500000/"/>
    <s v="07/12/"/>
    <d v="2022-03-31T00:00:00"/>
    <n v="1"/>
    <s v="O"/>
    <n v="1"/>
    <n v="30"/>
    <n v="0"/>
    <m/>
    <m/>
    <m/>
    <m/>
    <m/>
    <m/>
    <n v="1"/>
    <n v="1"/>
    <n v="44088"/>
    <s v="A"/>
    <n v="802460.4"/>
    <s v="LIBRE INVERSION"/>
    <n v="0"/>
    <n v="0"/>
    <m/>
    <m/>
    <n v="5"/>
    <m/>
    <m/>
    <m/>
    <m/>
    <n v="1"/>
    <n v="7"/>
    <n v="2"/>
  </r>
  <r>
    <n v="37699832.246449545"/>
    <s v="C"/>
    <x v="47"/>
    <x v="2"/>
    <n v="3"/>
    <s v="10 191000442"/>
    <d v="2019-06-28T00:00:00"/>
    <d v="2027-06-30T00:00:00"/>
    <n v="0"/>
    <n v="1"/>
    <n v="39"/>
    <n v="30"/>
    <n v="2"/>
    <n v="10.44"/>
    <n v="10.95"/>
    <n v="89787595"/>
    <n v="942501"/>
    <n v="65491082"/>
    <n v="0"/>
    <n v="0"/>
    <n v="72300000"/>
    <n v="43637"/>
    <n v="0"/>
    <n v="0"/>
    <n v="0"/>
    <s v="1600000/3600000/"/>
    <s v="07/12/"/>
    <d v="2022-03-31T00:00:00"/>
    <n v="3"/>
    <s v="O"/>
    <n v="1"/>
    <n v="30"/>
    <n v="0"/>
    <m/>
    <m/>
    <m/>
    <m/>
    <m/>
    <m/>
    <n v="1"/>
    <n v="1"/>
    <d v="2019-06-28T00:00:00"/>
    <s v="A"/>
    <n v="3159478.43"/>
    <s v="LIBRE INVERSION"/>
    <n v="0"/>
    <n v="0"/>
    <s v="800-197-268-4"/>
    <s v="DIRECCION DE IMPUESTOS Y ADUANAS NACIONALES"/>
    <n v="5"/>
    <m/>
    <m/>
    <m/>
    <m/>
    <n v="1"/>
    <n v="7"/>
    <n v="2"/>
  </r>
  <r>
    <n v="1308918.7633837275"/>
    <s v="C"/>
    <x v="47"/>
    <x v="4"/>
    <n v="4"/>
    <s v="13 201003249"/>
    <d v="2020-11-24T00:00:00"/>
    <d v="2023-07-31T00:00:00"/>
    <n v="0"/>
    <n v="1"/>
    <n v="16"/>
    <n v="30"/>
    <n v="2"/>
    <n v="11.19"/>
    <n v="11.78"/>
    <n v="75209267"/>
    <n v="154076"/>
    <n v="2273908"/>
    <n v="0"/>
    <n v="0"/>
    <n v="130000000"/>
    <n v="44155"/>
    <n v="0"/>
    <n v="0"/>
    <n v="0"/>
    <m/>
    <m/>
    <d v="2022-03-31T00:00:00"/>
    <n v="2"/>
    <s v="O"/>
    <n v="1"/>
    <n v="30"/>
    <n v="0"/>
    <m/>
    <m/>
    <m/>
    <m/>
    <m/>
    <m/>
    <n v="1"/>
    <n v="1"/>
    <m/>
    <m/>
    <n v="109752.46"/>
    <s v="LIBRE INVERSION"/>
    <n v="0"/>
    <n v="0"/>
    <m/>
    <m/>
    <n v="5"/>
    <m/>
    <m/>
    <m/>
    <m/>
    <n v="1"/>
    <n v="7"/>
    <n v="2"/>
  </r>
  <r>
    <n v="3535328.9685105681"/>
    <s v="C"/>
    <x v="47"/>
    <x v="1"/>
    <n v="4"/>
    <s v="10 191002871"/>
    <d v="2020-02-06T00:00:00"/>
    <d v="2023-02-28T00:00:00"/>
    <n v="0"/>
    <n v="1"/>
    <n v="25"/>
    <n v="30"/>
    <n v="2"/>
    <n v="11.04"/>
    <n v="11.61"/>
    <n v="18000000"/>
    <n v="650743"/>
    <n v="6141815"/>
    <n v="0"/>
    <n v="0"/>
    <n v="0"/>
    <m/>
    <n v="0"/>
    <n v="0"/>
    <n v="0"/>
    <m/>
    <m/>
    <d v="2022-03-31T00:00:00"/>
    <n v="1"/>
    <s v="O"/>
    <n v="1"/>
    <n v="30"/>
    <n v="0"/>
    <m/>
    <m/>
    <m/>
    <m/>
    <m/>
    <m/>
    <n v="1"/>
    <n v="1"/>
    <m/>
    <m/>
    <n v="296495.45"/>
    <s v="TARJETA DE AFINIDAD"/>
    <n v="0"/>
    <n v="0"/>
    <m/>
    <m/>
    <n v="5"/>
    <m/>
    <m/>
    <m/>
    <m/>
    <n v="1"/>
    <n v="7"/>
    <n v="2"/>
  </r>
  <r>
    <n v="3440933.6400302947"/>
    <s v="C"/>
    <x v="47"/>
    <x v="1"/>
    <n v="4"/>
    <s v="10 211000608"/>
    <d v="2021-07-27T00:00:00"/>
    <d v="2024-07-31T00:00:00"/>
    <n v="0"/>
    <n v="1"/>
    <n v="8"/>
    <n v="30"/>
    <n v="2"/>
    <n v="17.690000000000001"/>
    <n v="19.2"/>
    <n v="7273000"/>
    <n v="263313"/>
    <n v="5977386"/>
    <n v="0"/>
    <n v="0"/>
    <n v="0"/>
    <m/>
    <n v="0"/>
    <n v="0"/>
    <n v="0"/>
    <m/>
    <m/>
    <d v="2022-03-31T00:00:00"/>
    <n v="1"/>
    <s v="O"/>
    <n v="1"/>
    <n v="30"/>
    <n v="0"/>
    <m/>
    <m/>
    <m/>
    <m/>
    <m/>
    <m/>
    <n v="1"/>
    <n v="1"/>
    <m/>
    <m/>
    <n v="288304.96999999997"/>
    <s v="TARJETA DE AFINIDAD"/>
    <n v="0"/>
    <n v="0"/>
    <m/>
    <m/>
    <n v="5"/>
    <m/>
    <m/>
    <m/>
    <m/>
    <n v="1"/>
    <n v="7"/>
    <n v="2"/>
  </r>
  <r>
    <n v="2878246.3816258693"/>
    <s v="C"/>
    <x v="47"/>
    <x v="1"/>
    <n v="4"/>
    <s v="10 221000470"/>
    <d v="2022-03-16T00:00:00"/>
    <d v="2025-03-31T00:00:00"/>
    <n v="0"/>
    <n v="1"/>
    <n v="0"/>
    <n v="30"/>
    <n v="2"/>
    <n v="17.7"/>
    <n v="19.2"/>
    <n v="5000000"/>
    <n v="181021"/>
    <n v="5000000"/>
    <n v="34417"/>
    <n v="0"/>
    <n v="0"/>
    <m/>
    <n v="0"/>
    <n v="0"/>
    <n v="0"/>
    <m/>
    <m/>
    <d v="2022-03-16T00:00:00"/>
    <n v="1"/>
    <s v="O"/>
    <n v="1"/>
    <n v="30"/>
    <n v="0"/>
    <m/>
    <m/>
    <m/>
    <m/>
    <m/>
    <m/>
    <n v="1"/>
    <n v="1"/>
    <m/>
    <m/>
    <n v="241209.69"/>
    <s v="TARJETA DE AFINIDAD"/>
    <n v="0"/>
    <n v="0"/>
    <m/>
    <m/>
    <n v="5"/>
    <m/>
    <m/>
    <m/>
    <m/>
    <n v="1"/>
    <n v="7"/>
    <n v="2"/>
  </r>
  <r>
    <n v="24097790"/>
    <s v="C"/>
    <x v="48"/>
    <x v="0"/>
    <n v="4"/>
    <s v="13 221001176"/>
    <d v="2022-03-14T00:00:00"/>
    <d v="2025-03-31T00:00:00"/>
    <n v="0"/>
    <n v="1"/>
    <n v="0"/>
    <n v="30"/>
    <n v="2"/>
    <n v="9"/>
    <n v="9.3800000000000008"/>
    <n v="30146020"/>
    <n v="545855"/>
    <n v="30146020"/>
    <n v="0"/>
    <n v="0"/>
    <n v="0"/>
    <m/>
    <n v="0"/>
    <n v="0"/>
    <n v="0"/>
    <s v="2500000/2500000/"/>
    <s v="06/12/"/>
    <d v="2022-03-14T00:00:00"/>
    <n v="1"/>
    <s v="O"/>
    <n v="1"/>
    <n v="30"/>
    <n v="0"/>
    <m/>
    <m/>
    <m/>
    <m/>
    <m/>
    <m/>
    <n v="1"/>
    <n v="1"/>
    <m/>
    <m/>
    <n v="1193534"/>
    <s v="LIBRE INVERSION"/>
    <n v="0"/>
    <n v="0"/>
    <s v="800-197-268-4"/>
    <s v="DIRECCION DE IMPUESTOS Y ADUANAS NACIONALES"/>
    <n v="5"/>
    <m/>
    <m/>
    <m/>
    <m/>
    <n v="1"/>
    <n v="7"/>
    <n v="2"/>
  </r>
  <r>
    <n v="100429672"/>
    <s v="C"/>
    <x v="49"/>
    <x v="2"/>
    <n v="4"/>
    <s v="13 201003389"/>
    <d v="2020-12-11T00:00:00"/>
    <d v="2028-12-31T00:00:00"/>
    <n v="0"/>
    <n v="1"/>
    <n v="17"/>
    <n v="30"/>
    <n v="2"/>
    <n v="10.94"/>
    <n v="11.5"/>
    <n v="130818801"/>
    <n v="1260045"/>
    <n v="109695140"/>
    <n v="0"/>
    <n v="0"/>
    <n v="252270000"/>
    <n v="44129"/>
    <n v="0"/>
    <n v="0"/>
    <n v="0"/>
    <s v="4000000/4000000/"/>
    <s v="06/12/"/>
    <d v="2022-03-31T00:00:00"/>
    <n v="2"/>
    <s v="O"/>
    <n v="1"/>
    <n v="30"/>
    <n v="0"/>
    <m/>
    <m/>
    <m/>
    <m/>
    <m/>
    <m/>
    <n v="1"/>
    <n v="1"/>
    <m/>
    <m/>
    <n v="1753876"/>
    <s v="LIBRE INVERSION"/>
    <n v="0"/>
    <n v="0"/>
    <s v="800-197-268-4"/>
    <s v="DIRECCION DE IMPUESTOS Y ADUANAS NACIONALES"/>
    <n v="5"/>
    <m/>
    <m/>
    <m/>
    <m/>
    <n v="1"/>
    <n v="7"/>
    <n v="2"/>
  </r>
  <r>
    <n v="0"/>
    <s v="C"/>
    <x v="50"/>
    <x v="0"/>
    <n v="4"/>
    <s v="11 20227"/>
    <d v="2018-04-27T00:00:00"/>
    <d v="2023-04-30T00:00:00"/>
    <n v="0"/>
    <n v="1"/>
    <n v="35"/>
    <n v="30"/>
    <n v="2"/>
    <n v="11.03"/>
    <n v="11.61"/>
    <n v="16266978"/>
    <n v="354008"/>
    <n v="4318885"/>
    <n v="0"/>
    <n v="0"/>
    <n v="0"/>
    <m/>
    <n v="0"/>
    <n v="0"/>
    <n v="0"/>
    <m/>
    <m/>
    <d v="2022-03-31T00:00:00"/>
    <n v="1"/>
    <s v="O"/>
    <n v="1"/>
    <n v="30"/>
    <n v="0"/>
    <m/>
    <m/>
    <m/>
    <m/>
    <m/>
    <m/>
    <n v="1"/>
    <n v="1"/>
    <m/>
    <m/>
    <n v="1537276"/>
    <s v="LIBRE INVERSION"/>
    <n v="0"/>
    <n v="0"/>
    <s v="800-197-268-4"/>
    <s v="DIRECCION DE IMPUESTOS Y ADUANAS NACIONALES"/>
    <n v="5"/>
    <m/>
    <m/>
    <m/>
    <m/>
    <n v="1"/>
    <n v="7"/>
    <n v="2"/>
  </r>
  <r>
    <n v="0"/>
    <s v="C"/>
    <x v="51"/>
    <x v="1"/>
    <n v="4"/>
    <s v="10 191002519"/>
    <d v="2019-11-22T00:00:00"/>
    <d v="2024-03-31T00:00:00"/>
    <n v="0"/>
    <n v="1"/>
    <n v="28"/>
    <n v="30"/>
    <n v="2"/>
    <n v="18"/>
    <n v="19.559999999999999"/>
    <n v="7000000"/>
    <n v="350000"/>
    <n v="6743452"/>
    <n v="0"/>
    <n v="0"/>
    <n v="0"/>
    <m/>
    <n v="0"/>
    <n v="0"/>
    <n v="0"/>
    <m/>
    <m/>
    <d v="2022-03-31T00:00:00"/>
    <n v="1"/>
    <s v="O"/>
    <n v="1"/>
    <n v="30"/>
    <n v="0"/>
    <m/>
    <m/>
    <m/>
    <m/>
    <m/>
    <m/>
    <n v="1"/>
    <n v="1"/>
    <m/>
    <m/>
    <n v="1724128"/>
    <s v="TARJETA DE AFINIDAD"/>
    <n v="0"/>
    <n v="0"/>
    <m/>
    <m/>
    <n v="5"/>
    <m/>
    <m/>
    <m/>
    <m/>
    <n v="1"/>
    <n v="7"/>
    <n v="2"/>
  </r>
  <r>
    <n v="2667526.856950473"/>
    <s v="C"/>
    <x v="52"/>
    <x v="0"/>
    <n v="4"/>
    <s v="10 211000334"/>
    <d v="2021-04-23T00:00:00"/>
    <d v="2024-03-31T00:00:00"/>
    <n v="0"/>
    <n v="1"/>
    <n v="11"/>
    <n v="30"/>
    <n v="2"/>
    <n v="17.690000000000001"/>
    <n v="19.2"/>
    <n v="4200000"/>
    <n v="176000"/>
    <n v="3473773"/>
    <n v="0"/>
    <n v="0"/>
    <n v="0"/>
    <m/>
    <n v="0"/>
    <n v="0"/>
    <n v="0"/>
    <m/>
    <m/>
    <d v="2022-03-31T00:00:00"/>
    <n v="1"/>
    <s v="O"/>
    <n v="1"/>
    <n v="30"/>
    <n v="0"/>
    <m/>
    <m/>
    <m/>
    <m/>
    <m/>
    <m/>
    <n v="1"/>
    <n v="1"/>
    <m/>
    <m/>
    <n v="149481.35999999999"/>
    <s v="TARJETA DE AFINIDAD"/>
    <n v="0"/>
    <n v="0"/>
    <s v="800-197-268-4"/>
    <s v="DIRECCION DE IMPUESTOS Y ADUANAS NACIONALES"/>
    <n v="5"/>
    <m/>
    <m/>
    <m/>
    <m/>
    <n v="1"/>
    <n v="7"/>
    <n v="2"/>
  </r>
  <r>
    <n v="52596268.935247496"/>
    <s v="C"/>
    <x v="52"/>
    <x v="0"/>
    <n v="3"/>
    <s v="13 221000003"/>
    <d v="2022-01-05T00:00:00"/>
    <d v="2027-01-31T00:00:00"/>
    <n v="0"/>
    <n v="1"/>
    <n v="2"/>
    <n v="30"/>
    <n v="2"/>
    <n v="10.38"/>
    <n v="10.88"/>
    <n v="69264454"/>
    <n v="1004786"/>
    <n v="68496267"/>
    <n v="0"/>
    <n v="0"/>
    <n v="0"/>
    <m/>
    <n v="0"/>
    <n v="0"/>
    <n v="0"/>
    <s v="3000000/3000000/"/>
    <s v="06/12/"/>
    <d v="2022-03-31T00:00:00"/>
    <n v="1"/>
    <s v="O"/>
    <n v="1"/>
    <n v="30"/>
    <n v="0"/>
    <m/>
    <m/>
    <m/>
    <m/>
    <m/>
    <m/>
    <n v="1"/>
    <n v="1"/>
    <n v="44566"/>
    <s v="A"/>
    <n v="2949832.37"/>
    <s v="LIBRE INVERSION"/>
    <n v="0"/>
    <n v="0"/>
    <s v="800-197-268-4"/>
    <s v="DIRECCION DE IMPUESTOS Y ADUANAS NACIONALES"/>
    <n v="5"/>
    <m/>
    <m/>
    <m/>
    <m/>
    <n v="1"/>
    <n v="7"/>
    <n v="2"/>
  </r>
  <r>
    <n v="4364559.2078020331"/>
    <s v="C"/>
    <x v="52"/>
    <x v="1"/>
    <n v="4"/>
    <s v="13 221001031"/>
    <d v="2022-03-04T00:00:00"/>
    <d v="2022-06-30T00:00:00"/>
    <n v="0"/>
    <n v="1"/>
    <n v="0"/>
    <n v="90"/>
    <n v="2"/>
    <n v="19.190000000000001"/>
    <n v="20.62"/>
    <n v="5683983"/>
    <n v="5962535"/>
    <n v="5683983"/>
    <n v="0"/>
    <n v="0"/>
    <n v="0"/>
    <m/>
    <n v="0"/>
    <n v="0"/>
    <n v="0"/>
    <m/>
    <m/>
    <d v="2022-03-04T00:00:00"/>
    <n v="1"/>
    <s v="O"/>
    <n v="1"/>
    <n v="90"/>
    <n v="0"/>
    <m/>
    <m/>
    <m/>
    <m/>
    <m/>
    <m/>
    <n v="1"/>
    <n v="1"/>
    <m/>
    <m/>
    <n v="244788.27"/>
    <s v="LIBRE INVERSION"/>
    <n v="0"/>
    <n v="0"/>
    <m/>
    <m/>
    <n v="5"/>
    <m/>
    <m/>
    <m/>
    <m/>
    <n v="1"/>
    <n v="7"/>
    <n v="2"/>
  </r>
  <r>
    <n v="0"/>
    <s v="C"/>
    <x v="53"/>
    <x v="0"/>
    <n v="4"/>
    <s v="11 19911"/>
    <d v="2018-03-21T00:00:00"/>
    <d v="2022-03-31T00:00:00"/>
    <n v="1"/>
    <n v="1"/>
    <n v="34"/>
    <n v="30"/>
    <n v="2"/>
    <n v="9.23"/>
    <n v="9.64"/>
    <n v="11056660"/>
    <n v="276407"/>
    <n v="12"/>
    <n v="0"/>
    <n v="0"/>
    <n v="0"/>
    <m/>
    <n v="0"/>
    <n v="0"/>
    <n v="0"/>
    <m/>
    <m/>
    <d v="2022-03-31T00:00:00"/>
    <n v="1"/>
    <s v="O"/>
    <n v="1"/>
    <n v="30"/>
    <n v="12"/>
    <m/>
    <m/>
    <m/>
    <m/>
    <m/>
    <m/>
    <n v="1"/>
    <n v="1"/>
    <m/>
    <m/>
    <n v="0"/>
    <s v="SUSTITUCION"/>
    <n v="0"/>
    <n v="0"/>
    <s v="800-197-268-4"/>
    <s v="DIRECCION DE IMPUESTOS Y ADUANAS NACIONALES"/>
    <n v="5"/>
    <m/>
    <m/>
    <m/>
    <m/>
    <n v="1"/>
    <n v="7"/>
    <n v="2"/>
  </r>
  <r>
    <n v="66610960.206022084"/>
    <s v="C"/>
    <x v="54"/>
    <x v="2"/>
    <n v="4"/>
    <s v="13 211002004"/>
    <d v="2021-07-30T00:00:00"/>
    <d v="2026-07-31T00:00:00"/>
    <n v="0"/>
    <n v="1"/>
    <n v="8"/>
    <n v="30"/>
    <n v="2"/>
    <n v="9"/>
    <n v="9.3800000000000008"/>
    <n v="91483802"/>
    <n v="1479846"/>
    <n v="85209918"/>
    <n v="0"/>
    <n v="0"/>
    <n v="185000000"/>
    <n v="44406"/>
    <n v="0"/>
    <n v="0"/>
    <n v="0"/>
    <s v="6500000/"/>
    <s v="06/"/>
    <d v="2022-03-31T00:00:00"/>
    <n v="2"/>
    <s v="O"/>
    <n v="1"/>
    <n v="30"/>
    <n v="0"/>
    <m/>
    <m/>
    <m/>
    <m/>
    <m/>
    <m/>
    <n v="1"/>
    <n v="1"/>
    <m/>
    <m/>
    <n v="2228725.63"/>
    <s v="COMPRA CARTERA"/>
    <n v="0"/>
    <n v="0"/>
    <s v="800-197-268-4"/>
    <s v="DIRECCION DE IMPUESTOS Y ADUANAS NACIONALES"/>
    <n v="5"/>
    <m/>
    <m/>
    <m/>
    <m/>
    <n v="1"/>
    <n v="7"/>
    <n v="2"/>
  </r>
  <r>
    <n v="6885957.5778635582"/>
    <s v="C"/>
    <x v="54"/>
    <x v="1"/>
    <n v="3"/>
    <s v="13 191002442"/>
    <d v="2019-10-31T00:00:00"/>
    <d v="2023-10-31T00:00:00"/>
    <n v="0"/>
    <n v="1"/>
    <n v="29"/>
    <n v="30"/>
    <n v="2"/>
    <n v="8.8699999999999992"/>
    <n v="9.23"/>
    <n v="20087820"/>
    <n v="498647"/>
    <n v="8808804"/>
    <n v="0"/>
    <n v="0"/>
    <n v="0"/>
    <m/>
    <n v="0"/>
    <n v="0"/>
    <n v="0"/>
    <m/>
    <m/>
    <d v="2022-03-31T00:00:00"/>
    <n v="1"/>
    <s v="O"/>
    <n v="1"/>
    <n v="30"/>
    <n v="0"/>
    <m/>
    <m/>
    <m/>
    <m/>
    <m/>
    <m/>
    <n v="1"/>
    <n v="1"/>
    <n v="43769"/>
    <s v="A"/>
    <n v="230529.73"/>
    <s v="SUSTITUCION"/>
    <n v="0"/>
    <n v="0"/>
    <m/>
    <m/>
    <n v="5"/>
    <m/>
    <m/>
    <m/>
    <m/>
    <n v="1"/>
    <n v="7"/>
    <n v="2"/>
  </r>
  <r>
    <n v="266181.97555486846"/>
    <s v="C"/>
    <x v="54"/>
    <x v="1"/>
    <n v="4"/>
    <s v="10 221000204"/>
    <d v="2022-02-10T00:00:00"/>
    <d v="2025-02-28T00:00:00"/>
    <n v="0"/>
    <n v="1"/>
    <n v="1"/>
    <n v="30"/>
    <n v="2"/>
    <n v="17.690000000000001"/>
    <n v="19.2"/>
    <n v="347920"/>
    <n v="12596"/>
    <n v="340572"/>
    <n v="0"/>
    <n v="0"/>
    <n v="0"/>
    <m/>
    <n v="0"/>
    <n v="0"/>
    <n v="0"/>
    <m/>
    <m/>
    <d v="2022-03-31T00:00:00"/>
    <n v="1"/>
    <s v="O"/>
    <n v="1"/>
    <n v="30"/>
    <n v="0"/>
    <m/>
    <m/>
    <m/>
    <m/>
    <m/>
    <m/>
    <n v="1"/>
    <n v="1"/>
    <m/>
    <m/>
    <n v="8960.52"/>
    <s v="TARJETA DE AFINIDAD"/>
    <n v="0"/>
    <n v="0"/>
    <m/>
    <m/>
    <n v="5"/>
    <m/>
    <m/>
    <m/>
    <m/>
    <n v="1"/>
    <n v="7"/>
    <n v="2"/>
  </r>
  <r>
    <n v="63047.376169059644"/>
    <s v="C"/>
    <x v="54"/>
    <x v="1"/>
    <n v="4"/>
    <s v="10 221000205"/>
    <d v="2022-02-10T00:00:00"/>
    <d v="2025-02-28T00:00:00"/>
    <n v="0"/>
    <n v="1"/>
    <n v="1"/>
    <n v="30"/>
    <n v="2"/>
    <n v="17.7"/>
    <n v="19.2"/>
    <n v="82471"/>
    <n v="2986"/>
    <n v="80729"/>
    <n v="0"/>
    <n v="0"/>
    <n v="0"/>
    <m/>
    <n v="0"/>
    <n v="0"/>
    <n v="0"/>
    <m/>
    <m/>
    <d v="2022-03-31T00:00:00"/>
    <n v="1"/>
    <s v="O"/>
    <n v="1"/>
    <n v="30"/>
    <n v="0"/>
    <m/>
    <m/>
    <m/>
    <m/>
    <m/>
    <m/>
    <n v="1"/>
    <n v="1"/>
    <m/>
    <m/>
    <n v="2172.25"/>
    <s v="TARJETA DE AFINIDAD"/>
    <n v="0"/>
    <n v="0"/>
    <m/>
    <m/>
    <n v="5"/>
    <m/>
    <m/>
    <m/>
    <m/>
    <n v="1"/>
    <n v="7"/>
    <n v="2"/>
  </r>
  <r>
    <n v="326168.36233254004"/>
    <s v="C"/>
    <x v="54"/>
    <x v="1"/>
    <n v="4"/>
    <s v="10 221000143"/>
    <d v="2022-02-02T00:00:00"/>
    <d v="2025-01-31T00:00:00"/>
    <n v="0"/>
    <n v="1"/>
    <n v="2"/>
    <n v="30"/>
    <n v="2"/>
    <n v="17.690000000000001"/>
    <n v="19.2"/>
    <n v="435720"/>
    <n v="15775"/>
    <n v="417176"/>
    <n v="0"/>
    <n v="0"/>
    <n v="0"/>
    <m/>
    <n v="0"/>
    <n v="0"/>
    <n v="0"/>
    <m/>
    <m/>
    <d v="2022-03-31T00:00:00"/>
    <n v="1"/>
    <s v="O"/>
    <n v="1"/>
    <n v="30"/>
    <n v="0"/>
    <m/>
    <m/>
    <m/>
    <m/>
    <m/>
    <m/>
    <n v="1"/>
    <n v="1"/>
    <m/>
    <m/>
    <n v="10861.24"/>
    <s v="TARJETA DE AFINIDAD"/>
    <n v="0"/>
    <n v="0"/>
    <m/>
    <m/>
    <n v="5"/>
    <m/>
    <m/>
    <m/>
    <m/>
    <n v="1"/>
    <n v="7"/>
    <n v="2"/>
  </r>
  <r>
    <n v="224448.73602811477"/>
    <s v="C"/>
    <x v="54"/>
    <x v="1"/>
    <n v="4"/>
    <s v="10 221000153"/>
    <d v="2022-02-04T00:00:00"/>
    <d v="2025-01-31T00:00:00"/>
    <n v="0"/>
    <n v="1"/>
    <n v="2"/>
    <n v="30"/>
    <n v="2"/>
    <n v="17.690000000000001"/>
    <n v="19.2"/>
    <n v="300000"/>
    <n v="10861"/>
    <n v="287234"/>
    <n v="0"/>
    <n v="0"/>
    <n v="0"/>
    <m/>
    <n v="0"/>
    <n v="0"/>
    <n v="0"/>
    <m/>
    <m/>
    <d v="2022-03-31T00:00:00"/>
    <n v="1"/>
    <s v="O"/>
    <n v="1"/>
    <n v="30"/>
    <n v="0"/>
    <m/>
    <m/>
    <m/>
    <m/>
    <m/>
    <m/>
    <n v="1"/>
    <n v="1"/>
    <m/>
    <m/>
    <n v="7602.87"/>
    <s v="TARJETA DE AFINIDAD"/>
    <n v="0"/>
    <n v="0"/>
    <m/>
    <m/>
    <n v="5"/>
    <m/>
    <m/>
    <m/>
    <m/>
    <n v="1"/>
    <n v="7"/>
    <n v="2"/>
  </r>
  <r>
    <n v="299354.15489833831"/>
    <s v="C"/>
    <x v="54"/>
    <x v="1"/>
    <n v="4"/>
    <s v="10 221000157"/>
    <d v="2022-02-04T00:00:00"/>
    <d v="2025-01-31T00:00:00"/>
    <n v="0"/>
    <n v="1"/>
    <n v="2"/>
    <n v="30"/>
    <n v="2"/>
    <n v="17.690000000000001"/>
    <n v="19.2"/>
    <n v="400000"/>
    <n v="14482"/>
    <n v="382977"/>
    <n v="0"/>
    <n v="0"/>
    <n v="0"/>
    <m/>
    <n v="0"/>
    <n v="0"/>
    <n v="0"/>
    <m/>
    <m/>
    <d v="2022-03-31T00:00:00"/>
    <n v="1"/>
    <s v="O"/>
    <n v="1"/>
    <n v="30"/>
    <n v="0"/>
    <m/>
    <m/>
    <m/>
    <m/>
    <m/>
    <m/>
    <n v="1"/>
    <n v="1"/>
    <m/>
    <m/>
    <n v="10046.64"/>
    <s v="TARJETA DE AFINIDAD"/>
    <n v="0"/>
    <n v="0"/>
    <m/>
    <m/>
    <n v="5"/>
    <m/>
    <m/>
    <m/>
    <m/>
    <n v="1"/>
    <n v="7"/>
    <n v="2"/>
  </r>
  <r>
    <n v="459016.94948944985"/>
    <s v="C"/>
    <x v="54"/>
    <x v="1"/>
    <n v="4"/>
    <s v="10 221000264"/>
    <d v="2022-02-18T00:00:00"/>
    <d v="2025-02-28T00:00:00"/>
    <n v="0"/>
    <n v="1"/>
    <n v="1"/>
    <n v="30"/>
    <n v="2"/>
    <n v="17.690000000000001"/>
    <n v="19.2"/>
    <n v="600000"/>
    <n v="21724"/>
    <n v="587330"/>
    <n v="0"/>
    <n v="0"/>
    <n v="0"/>
    <m/>
    <n v="0"/>
    <n v="0"/>
    <n v="0"/>
    <m/>
    <m/>
    <d v="2022-03-31T00:00:00"/>
    <n v="1"/>
    <s v="O"/>
    <n v="1"/>
    <n v="30"/>
    <n v="0"/>
    <m/>
    <m/>
    <m/>
    <m/>
    <m/>
    <m/>
    <n v="1"/>
    <n v="1"/>
    <m/>
    <m/>
    <n v="15477.26"/>
    <s v="TARJETA DE AFINIDAD"/>
    <n v="0"/>
    <n v="0"/>
    <m/>
    <m/>
    <n v="5"/>
    <m/>
    <m/>
    <m/>
    <m/>
    <n v="1"/>
    <n v="7"/>
    <n v="2"/>
  </r>
  <r>
    <n v="229644.23474472493"/>
    <s v="C"/>
    <x v="54"/>
    <x v="1"/>
    <n v="4"/>
    <s v="10 221000273"/>
    <d v="2022-02-19T00:00:00"/>
    <d v="2025-02-28T00:00:00"/>
    <n v="0"/>
    <n v="1"/>
    <n v="1"/>
    <n v="30"/>
    <n v="2"/>
    <n v="17.690000000000001"/>
    <n v="19.2"/>
    <n v="300000"/>
    <n v="10862"/>
    <n v="293665"/>
    <n v="0"/>
    <n v="0"/>
    <n v="0"/>
    <m/>
    <n v="0"/>
    <n v="0"/>
    <n v="0"/>
    <m/>
    <m/>
    <d v="2022-03-31T00:00:00"/>
    <n v="1"/>
    <s v="O"/>
    <n v="1"/>
    <n v="30"/>
    <n v="0"/>
    <m/>
    <m/>
    <m/>
    <m/>
    <m/>
    <m/>
    <n v="1"/>
    <n v="1"/>
    <m/>
    <m/>
    <n v="7602.87"/>
    <s v="TARJETA DE AFINIDAD"/>
    <n v="0"/>
    <n v="0"/>
    <m/>
    <m/>
    <n v="5"/>
    <m/>
    <m/>
    <m/>
    <m/>
    <n v="1"/>
    <n v="7"/>
    <n v="2"/>
  </r>
  <r>
    <n v="459016.94948944985"/>
    <s v="C"/>
    <x v="54"/>
    <x v="1"/>
    <n v="4"/>
    <s v="10 221000297"/>
    <d v="2022-02-23T00:00:00"/>
    <d v="2025-02-28T00:00:00"/>
    <n v="0"/>
    <n v="1"/>
    <n v="1"/>
    <n v="30"/>
    <n v="2"/>
    <n v="17.690000000000001"/>
    <n v="19.2"/>
    <n v="600000"/>
    <n v="21724"/>
    <n v="587330"/>
    <n v="0"/>
    <n v="0"/>
    <n v="0"/>
    <m/>
    <n v="0"/>
    <n v="0"/>
    <n v="0"/>
    <m/>
    <m/>
    <d v="2022-03-31T00:00:00"/>
    <n v="1"/>
    <s v="O"/>
    <n v="1"/>
    <n v="30"/>
    <n v="0"/>
    <m/>
    <m/>
    <m/>
    <m/>
    <m/>
    <m/>
    <n v="1"/>
    <n v="1"/>
    <m/>
    <m/>
    <n v="15477.26"/>
    <s v="TARJETA DE AFINIDAD"/>
    <n v="0"/>
    <n v="0"/>
    <m/>
    <m/>
    <n v="5"/>
    <m/>
    <m/>
    <m/>
    <m/>
    <n v="1"/>
    <n v="7"/>
    <n v="2"/>
  </r>
  <r>
    <n v="459016.94948944985"/>
    <s v="C"/>
    <x v="54"/>
    <x v="1"/>
    <n v="4"/>
    <s v="10 221000298"/>
    <d v="2022-02-23T00:00:00"/>
    <d v="2025-02-28T00:00:00"/>
    <n v="0"/>
    <n v="1"/>
    <n v="1"/>
    <n v="30"/>
    <n v="2"/>
    <n v="17.690000000000001"/>
    <n v="19.2"/>
    <n v="600000"/>
    <n v="21724"/>
    <n v="587330"/>
    <n v="0"/>
    <n v="0"/>
    <n v="0"/>
    <m/>
    <n v="0"/>
    <n v="0"/>
    <n v="0"/>
    <m/>
    <m/>
    <d v="2022-03-31T00:00:00"/>
    <n v="1"/>
    <s v="O"/>
    <n v="1"/>
    <n v="30"/>
    <n v="0"/>
    <m/>
    <m/>
    <m/>
    <m/>
    <m/>
    <m/>
    <n v="1"/>
    <n v="1"/>
    <m/>
    <m/>
    <n v="15477.26"/>
    <s v="TARJETA DE AFINIDAD"/>
    <n v="0"/>
    <n v="0"/>
    <m/>
    <m/>
    <n v="5"/>
    <m/>
    <m/>
    <m/>
    <m/>
    <n v="1"/>
    <n v="7"/>
    <n v="2"/>
  </r>
  <r>
    <n v="1223882.6192438731"/>
    <s v="C"/>
    <x v="54"/>
    <x v="1"/>
    <n v="4"/>
    <s v="10 221000114"/>
    <d v="2022-01-27T00:00:00"/>
    <d v="2025-01-31T00:00:00"/>
    <n v="0"/>
    <n v="1"/>
    <n v="2"/>
    <n v="30"/>
    <n v="2"/>
    <n v="17.690000000000001"/>
    <n v="19.2"/>
    <n v="1635264"/>
    <n v="59203"/>
    <n v="1565676"/>
    <n v="0"/>
    <n v="0"/>
    <n v="0"/>
    <m/>
    <n v="0"/>
    <n v="0"/>
    <n v="0"/>
    <m/>
    <m/>
    <d v="2022-03-31T00:00:00"/>
    <n v="1"/>
    <s v="O"/>
    <n v="1"/>
    <n v="30"/>
    <n v="0"/>
    <m/>
    <m/>
    <m/>
    <m/>
    <m/>
    <m/>
    <n v="1"/>
    <n v="1"/>
    <m/>
    <m/>
    <n v="41001.17"/>
    <s v="TARJETA DE AFINIDAD"/>
    <n v="0"/>
    <n v="0"/>
    <m/>
    <m/>
    <n v="5"/>
    <m/>
    <m/>
    <m/>
    <m/>
    <n v="1"/>
    <n v="7"/>
    <n v="2"/>
  </r>
  <r>
    <n v="532404.34528417804"/>
    <s v="C"/>
    <x v="54"/>
    <x v="1"/>
    <n v="4"/>
    <s v="10 221000118"/>
    <d v="2022-01-27T00:00:00"/>
    <d v="2025-01-31T00:00:00"/>
    <n v="0"/>
    <n v="1"/>
    <n v="2"/>
    <n v="30"/>
    <n v="2"/>
    <n v="17.690000000000001"/>
    <n v="19.2"/>
    <n v="711470"/>
    <n v="25758"/>
    <n v="681194"/>
    <n v="0"/>
    <n v="0"/>
    <n v="0"/>
    <m/>
    <n v="0"/>
    <n v="0"/>
    <n v="0"/>
    <m/>
    <m/>
    <d v="2022-03-31T00:00:00"/>
    <n v="1"/>
    <s v="O"/>
    <n v="1"/>
    <n v="30"/>
    <n v="0"/>
    <m/>
    <m/>
    <m/>
    <m/>
    <m/>
    <m/>
    <n v="1"/>
    <n v="1"/>
    <m/>
    <m/>
    <n v="17921.04"/>
    <s v="TARJETA DE AFINIDAD"/>
    <n v="0"/>
    <n v="0"/>
    <m/>
    <m/>
    <n v="5"/>
    <m/>
    <m/>
    <m/>
    <m/>
    <n v="1"/>
    <n v="7"/>
    <n v="2"/>
  </r>
  <r>
    <n v="229644.23474472493"/>
    <s v="C"/>
    <x v="54"/>
    <x v="1"/>
    <n v="4"/>
    <s v="10 221000276"/>
    <d v="2022-02-19T00:00:00"/>
    <d v="2025-02-28T00:00:00"/>
    <n v="0"/>
    <n v="1"/>
    <n v="1"/>
    <n v="30"/>
    <n v="2"/>
    <n v="17.690000000000001"/>
    <n v="19.2"/>
    <n v="300000"/>
    <n v="10862"/>
    <n v="293665"/>
    <n v="0"/>
    <n v="0"/>
    <n v="0"/>
    <m/>
    <n v="0"/>
    <n v="0"/>
    <n v="0"/>
    <m/>
    <m/>
    <d v="2022-03-31T00:00:00"/>
    <n v="1"/>
    <s v="O"/>
    <n v="1"/>
    <n v="30"/>
    <n v="0"/>
    <m/>
    <m/>
    <m/>
    <m/>
    <m/>
    <m/>
    <n v="1"/>
    <n v="1"/>
    <m/>
    <m/>
    <n v="7602.87"/>
    <s v="TARJETA DE AFINIDAD"/>
    <n v="0"/>
    <n v="0"/>
    <m/>
    <m/>
    <n v="5"/>
    <m/>
    <m/>
    <m/>
    <m/>
    <n v="1"/>
    <n v="7"/>
    <n v="2"/>
  </r>
  <r>
    <n v="306011.03369847033"/>
    <s v="C"/>
    <x v="54"/>
    <x v="1"/>
    <n v="4"/>
    <s v="10 221000280"/>
    <d v="2022-02-19T00:00:00"/>
    <d v="2025-02-28T00:00:00"/>
    <n v="0"/>
    <n v="1"/>
    <n v="1"/>
    <n v="30"/>
    <n v="2"/>
    <n v="17.690000000000001"/>
    <n v="19.2"/>
    <n v="400000"/>
    <n v="14483"/>
    <n v="391553"/>
    <n v="0"/>
    <n v="0"/>
    <n v="0"/>
    <m/>
    <n v="0"/>
    <n v="0"/>
    <n v="0"/>
    <m/>
    <m/>
    <d v="2022-03-31T00:00:00"/>
    <n v="1"/>
    <s v="O"/>
    <n v="1"/>
    <n v="30"/>
    <n v="0"/>
    <m/>
    <m/>
    <m/>
    <m/>
    <m/>
    <m/>
    <n v="1"/>
    <n v="1"/>
    <m/>
    <m/>
    <n v="10318.17"/>
    <s v="TARJETA DE AFINIDAD"/>
    <n v="0"/>
    <n v="0"/>
    <m/>
    <m/>
    <n v="5"/>
    <m/>
    <m/>
    <m/>
    <m/>
    <n v="1"/>
    <n v="7"/>
    <n v="2"/>
  </r>
  <r>
    <n v="459016.94948944985"/>
    <s v="C"/>
    <x v="54"/>
    <x v="1"/>
    <n v="4"/>
    <s v="10 221000281"/>
    <d v="2022-02-20T00:00:00"/>
    <d v="2025-02-28T00:00:00"/>
    <n v="0"/>
    <n v="1"/>
    <n v="1"/>
    <n v="30"/>
    <n v="2"/>
    <n v="17.690000000000001"/>
    <n v="19.2"/>
    <n v="600000"/>
    <n v="21724"/>
    <n v="587330"/>
    <n v="0"/>
    <n v="0"/>
    <n v="0"/>
    <m/>
    <n v="0"/>
    <n v="0"/>
    <n v="0"/>
    <m/>
    <m/>
    <d v="2022-03-31T00:00:00"/>
    <n v="1"/>
    <s v="O"/>
    <n v="1"/>
    <n v="30"/>
    <n v="0"/>
    <m/>
    <m/>
    <m/>
    <m/>
    <m/>
    <m/>
    <n v="1"/>
    <n v="1"/>
    <m/>
    <m/>
    <n v="15477.26"/>
    <s v="TARJETA DE AFINIDAD"/>
    <n v="0"/>
    <n v="0"/>
    <m/>
    <m/>
    <n v="5"/>
    <m/>
    <m/>
    <m/>
    <m/>
    <n v="1"/>
    <n v="7"/>
    <n v="2"/>
  </r>
  <r>
    <n v="234490.64664640825"/>
    <s v="C"/>
    <x v="54"/>
    <x v="1"/>
    <n v="4"/>
    <s v="10 221000459"/>
    <d v="2022-03-15T00:00:00"/>
    <d v="2025-03-31T00:00:00"/>
    <n v="0"/>
    <n v="1"/>
    <n v="0"/>
    <n v="30"/>
    <n v="2"/>
    <n v="17.7"/>
    <n v="19.21"/>
    <n v="300000"/>
    <n v="10861"/>
    <n v="300000"/>
    <n v="2213"/>
    <n v="0"/>
    <n v="0"/>
    <m/>
    <n v="0"/>
    <n v="0"/>
    <n v="0"/>
    <m/>
    <m/>
    <d v="2022-03-15T00:00:00"/>
    <n v="1"/>
    <s v="O"/>
    <n v="1"/>
    <n v="30"/>
    <n v="0"/>
    <m/>
    <m/>
    <m/>
    <m/>
    <m/>
    <m/>
    <n v="1"/>
    <n v="1"/>
    <m/>
    <m/>
    <n v="7874.4"/>
    <s v="TARJETA DE AFINIDAD"/>
    <n v="0"/>
    <n v="0"/>
    <m/>
    <m/>
    <n v="5"/>
    <m/>
    <m/>
    <m/>
    <m/>
    <n v="1"/>
    <n v="7"/>
    <n v="2"/>
  </r>
  <r>
    <n v="195454.13220534023"/>
    <s v="C"/>
    <x v="54"/>
    <x v="1"/>
    <n v="4"/>
    <s v="10 221000528"/>
    <d v="2022-03-22T00:00:00"/>
    <d v="2025-03-31T00:00:00"/>
    <n v="0"/>
    <n v="1"/>
    <n v="0"/>
    <n v="30"/>
    <n v="2"/>
    <n v="17.690000000000001"/>
    <n v="19.2"/>
    <n v="250000"/>
    <n v="9051"/>
    <n v="250000"/>
    <n v="983"/>
    <n v="0"/>
    <n v="0"/>
    <m/>
    <n v="0"/>
    <n v="0"/>
    <n v="0"/>
    <m/>
    <m/>
    <d v="2022-03-22T00:00:00"/>
    <n v="1"/>
    <s v="O"/>
    <n v="1"/>
    <n v="30"/>
    <n v="0"/>
    <m/>
    <m/>
    <m/>
    <m/>
    <m/>
    <m/>
    <n v="1"/>
    <n v="1"/>
    <m/>
    <m/>
    <n v="6516.74"/>
    <s v="TARJETA DE AFINIDAD"/>
    <n v="0"/>
    <n v="0"/>
    <m/>
    <m/>
    <n v="5"/>
    <m/>
    <m/>
    <m/>
    <m/>
    <n v="1"/>
    <n v="7"/>
    <n v="2"/>
  </r>
  <r>
    <n v="234490.64664640825"/>
    <s v="C"/>
    <x v="54"/>
    <x v="1"/>
    <n v="4"/>
    <s v="10 221000440"/>
    <d v="2022-03-12T00:00:00"/>
    <d v="2025-03-31T00:00:00"/>
    <n v="0"/>
    <n v="1"/>
    <n v="0"/>
    <n v="30"/>
    <n v="2"/>
    <n v="17.690000000000001"/>
    <n v="19.2"/>
    <n v="300000"/>
    <n v="10861"/>
    <n v="300000"/>
    <n v="2655"/>
    <n v="0"/>
    <n v="0"/>
    <m/>
    <n v="0"/>
    <n v="0"/>
    <n v="0"/>
    <m/>
    <m/>
    <d v="2022-03-12T00:00:00"/>
    <n v="1"/>
    <s v="O"/>
    <n v="1"/>
    <n v="30"/>
    <n v="0"/>
    <m/>
    <m/>
    <m/>
    <m/>
    <m/>
    <m/>
    <n v="1"/>
    <n v="1"/>
    <m/>
    <m/>
    <n v="7874.4"/>
    <s v="TARJETA DE AFINIDAD"/>
    <n v="0"/>
    <n v="0"/>
    <m/>
    <m/>
    <n v="5"/>
    <m/>
    <m/>
    <m/>
    <m/>
    <n v="1"/>
    <n v="7"/>
    <n v="2"/>
  </r>
  <r>
    <n v="186838.94382830526"/>
    <s v="C"/>
    <x v="54"/>
    <x v="1"/>
    <n v="4"/>
    <s v="10 221000416"/>
    <d v="2022-03-09T00:00:00"/>
    <d v="2025-03-31T00:00:00"/>
    <n v="0"/>
    <n v="1"/>
    <n v="0"/>
    <n v="30"/>
    <n v="2"/>
    <n v="17.7"/>
    <n v="19.21"/>
    <n v="239000"/>
    <n v="8653"/>
    <n v="239000"/>
    <n v="2468"/>
    <n v="0"/>
    <n v="0"/>
    <m/>
    <n v="0"/>
    <n v="0"/>
    <n v="0"/>
    <m/>
    <m/>
    <d v="2022-03-09T00:00:00"/>
    <n v="1"/>
    <s v="O"/>
    <n v="1"/>
    <n v="30"/>
    <n v="0"/>
    <m/>
    <m/>
    <m/>
    <m/>
    <m/>
    <m/>
    <n v="1"/>
    <n v="1"/>
    <m/>
    <m/>
    <n v="6245.21"/>
    <s v="TARJETA DE AFINIDAD"/>
    <n v="0"/>
    <n v="0"/>
    <m/>
    <m/>
    <n v="5"/>
    <m/>
    <m/>
    <m/>
    <m/>
    <n v="1"/>
    <n v="7"/>
    <n v="2"/>
  </r>
  <r>
    <n v="234490.64664640825"/>
    <s v="C"/>
    <x v="54"/>
    <x v="1"/>
    <n v="4"/>
    <s v="10 221000431"/>
    <d v="2022-03-11T00:00:00"/>
    <d v="2025-03-31T00:00:00"/>
    <n v="0"/>
    <n v="1"/>
    <n v="0"/>
    <n v="30"/>
    <n v="2"/>
    <n v="17.7"/>
    <n v="19.21"/>
    <n v="300000"/>
    <n v="10861"/>
    <n v="300000"/>
    <n v="2803"/>
    <n v="0"/>
    <n v="0"/>
    <m/>
    <n v="0"/>
    <n v="0"/>
    <n v="0"/>
    <m/>
    <m/>
    <d v="2022-03-11T00:00:00"/>
    <n v="1"/>
    <s v="O"/>
    <n v="1"/>
    <n v="30"/>
    <n v="0"/>
    <m/>
    <m/>
    <m/>
    <m/>
    <m/>
    <m/>
    <n v="1"/>
    <n v="1"/>
    <m/>
    <m/>
    <n v="7874.4"/>
    <s v="TARJETA DE AFINIDAD"/>
    <n v="0"/>
    <n v="0"/>
    <m/>
    <m/>
    <n v="5"/>
    <m/>
    <m/>
    <m/>
    <m/>
    <n v="1"/>
    <n v="7"/>
    <n v="2"/>
  </r>
  <r>
    <n v="85891.654139193197"/>
    <s v="C"/>
    <x v="54"/>
    <x v="1"/>
    <n v="4"/>
    <s v="10 221000474"/>
    <d v="2022-03-17T00:00:00"/>
    <d v="2025-03-31T00:00:00"/>
    <n v="0"/>
    <n v="1"/>
    <n v="0"/>
    <n v="30"/>
    <n v="2"/>
    <n v="17.690000000000001"/>
    <n v="19.2"/>
    <n v="110014"/>
    <n v="3983"/>
    <n v="110014"/>
    <n v="703"/>
    <n v="0"/>
    <n v="0"/>
    <m/>
    <n v="0"/>
    <n v="0"/>
    <n v="0"/>
    <m/>
    <m/>
    <d v="2022-03-17T00:00:00"/>
    <n v="1"/>
    <s v="O"/>
    <n v="1"/>
    <n v="30"/>
    <n v="0"/>
    <m/>
    <m/>
    <m/>
    <m/>
    <m/>
    <m/>
    <n v="1"/>
    <n v="1"/>
    <m/>
    <m/>
    <n v="2986.84"/>
    <s v="TARJETA DE AFINIDAD"/>
    <n v="0"/>
    <n v="0"/>
    <m/>
    <m/>
    <n v="5"/>
    <m/>
    <m/>
    <m/>
    <m/>
    <n v="1"/>
    <n v="7"/>
    <n v="2"/>
  </r>
  <r>
    <n v="306010.2258149815"/>
    <s v="C"/>
    <x v="54"/>
    <x v="1"/>
    <n v="4"/>
    <s v="10 221000381"/>
    <d v="2022-03-05T00:00:00"/>
    <d v="2025-02-28T00:00:00"/>
    <n v="0"/>
    <n v="1"/>
    <n v="1"/>
    <n v="30"/>
    <n v="2"/>
    <n v="17.7"/>
    <n v="19.21"/>
    <n v="400000"/>
    <n v="14482"/>
    <n v="391552"/>
    <n v="0"/>
    <n v="0"/>
    <n v="0"/>
    <m/>
    <n v="0"/>
    <n v="0"/>
    <n v="0"/>
    <m/>
    <m/>
    <d v="2022-03-31T00:00:00"/>
    <n v="1"/>
    <s v="O"/>
    <n v="1"/>
    <n v="30"/>
    <n v="0"/>
    <m/>
    <m/>
    <m/>
    <m/>
    <m/>
    <m/>
    <n v="1"/>
    <n v="1"/>
    <m/>
    <m/>
    <n v="10318.17"/>
    <s v="TARJETA DE AFINIDAD"/>
    <n v="0"/>
    <n v="0"/>
    <m/>
    <m/>
    <n v="5"/>
    <m/>
    <m/>
    <m/>
    <m/>
    <n v="1"/>
    <n v="7"/>
    <n v="2"/>
  </r>
  <r>
    <n v="641258.30953062885"/>
    <s v="C"/>
    <x v="54"/>
    <x v="1"/>
    <n v="4"/>
    <s v="10 221000369"/>
    <d v="2022-03-03T00:00:00"/>
    <d v="2025-02-28T00:00:00"/>
    <n v="0"/>
    <n v="1"/>
    <n v="1"/>
    <n v="30"/>
    <n v="2"/>
    <n v="17.7"/>
    <n v="19.2"/>
    <n v="838000"/>
    <n v="30339"/>
    <n v="820303"/>
    <n v="0"/>
    <n v="0"/>
    <n v="0"/>
    <m/>
    <n v="0"/>
    <n v="0"/>
    <n v="0"/>
    <m/>
    <m/>
    <d v="2022-03-31T00:00:00"/>
    <n v="1"/>
    <s v="O"/>
    <n v="1"/>
    <n v="30"/>
    <n v="0"/>
    <m/>
    <m/>
    <m/>
    <m/>
    <m/>
    <m/>
    <n v="1"/>
    <n v="1"/>
    <m/>
    <m/>
    <n v="21450.94"/>
    <s v="TARJETA DE AFINIDAD"/>
    <n v="0"/>
    <n v="0"/>
    <m/>
    <m/>
    <n v="5"/>
    <m/>
    <m/>
    <m/>
    <m/>
    <n v="1"/>
    <n v="7"/>
    <n v="2"/>
  </r>
  <r>
    <n v="27089958.743480928"/>
    <s v="C"/>
    <x v="55"/>
    <x v="0"/>
    <n v="3"/>
    <s v="13 211000121"/>
    <d v="2021-01-20T00:00:00"/>
    <d v="2026-01-31T00:00:00"/>
    <n v="0"/>
    <n v="1"/>
    <n v="16"/>
    <n v="30"/>
    <n v="2"/>
    <n v="13.84"/>
    <n v="14.75"/>
    <n v="41045559"/>
    <n v="634439"/>
    <n v="34547069"/>
    <n v="0"/>
    <n v="0"/>
    <n v="0"/>
    <m/>
    <n v="0"/>
    <n v="0"/>
    <n v="0"/>
    <s v="2000000/2000000/"/>
    <s v="07/12/"/>
    <d v="2022-03-31T00:00:00"/>
    <n v="1"/>
    <s v="O"/>
    <n v="1"/>
    <n v="30"/>
    <n v="0"/>
    <m/>
    <m/>
    <m/>
    <m/>
    <m/>
    <m/>
    <n v="1"/>
    <n v="1"/>
    <n v="44216"/>
    <s v="A"/>
    <n v="2388827.7799999998"/>
    <s v="SUSTITUCION"/>
    <n v="0"/>
    <n v="0"/>
    <s v="800-197-268-4"/>
    <s v="DIRECCION DE IMPUESTOS Y ADUANAS NACIONALES"/>
    <n v="5"/>
    <m/>
    <m/>
    <m/>
    <m/>
    <n v="1"/>
    <n v="7"/>
    <n v="2"/>
  </r>
  <r>
    <n v="132006.41827856191"/>
    <s v="C"/>
    <x v="55"/>
    <x v="1"/>
    <n v="4"/>
    <s v="10 211000300"/>
    <d v="2021-04-16T00:00:00"/>
    <d v="2022-10-31T00:00:00"/>
    <n v="0"/>
    <n v="1"/>
    <n v="11"/>
    <n v="30"/>
    <n v="2"/>
    <n v="17.690000000000001"/>
    <n v="19.2"/>
    <n v="400000"/>
    <n v="25542"/>
    <n v="168475"/>
    <n v="0"/>
    <n v="0"/>
    <n v="0"/>
    <m/>
    <n v="0"/>
    <n v="0"/>
    <n v="0"/>
    <m/>
    <m/>
    <d v="2022-03-31T00:00:00"/>
    <n v="1"/>
    <s v="O"/>
    <n v="1"/>
    <n v="30"/>
    <n v="0"/>
    <m/>
    <m/>
    <m/>
    <m/>
    <m/>
    <m/>
    <n v="1"/>
    <n v="1"/>
    <m/>
    <m/>
    <n v="11752.19"/>
    <s v="TARJETA DE AFINIDAD"/>
    <n v="0"/>
    <n v="0"/>
    <m/>
    <m/>
    <n v="5"/>
    <m/>
    <m/>
    <m/>
    <m/>
    <n v="1"/>
    <n v="7"/>
    <n v="2"/>
  </r>
  <r>
    <n v="441516.99207050732"/>
    <s v="C"/>
    <x v="55"/>
    <x v="1"/>
    <n v="4"/>
    <s v="10 211000646"/>
    <d v="2021-08-08T00:00:00"/>
    <d v="2023-02-28T00:00:00"/>
    <n v="0"/>
    <n v="1"/>
    <n v="7"/>
    <n v="30"/>
    <n v="2"/>
    <n v="17.690000000000001"/>
    <n v="19.2"/>
    <n v="875940"/>
    <n v="55933"/>
    <n v="563030"/>
    <n v="0"/>
    <n v="0"/>
    <n v="0"/>
    <m/>
    <n v="0"/>
    <n v="0"/>
    <n v="0"/>
    <m/>
    <m/>
    <d v="2022-03-31T00:00:00"/>
    <n v="1"/>
    <s v="O"/>
    <n v="1"/>
    <n v="30"/>
    <n v="0"/>
    <m/>
    <m/>
    <m/>
    <m/>
    <m/>
    <m/>
    <n v="1"/>
    <n v="1"/>
    <m/>
    <m/>
    <n v="38912.800000000003"/>
    <s v="TARJETA DE AFINIDAD"/>
    <n v="0"/>
    <n v="0"/>
    <m/>
    <m/>
    <n v="5"/>
    <m/>
    <m/>
    <m/>
    <m/>
    <n v="1"/>
    <n v="7"/>
    <n v="2"/>
  </r>
  <r>
    <n v="400679.10018104396"/>
    <s v="C"/>
    <x v="55"/>
    <x v="1"/>
    <n v="4"/>
    <s v="10 211001532"/>
    <d v="2021-12-21T00:00:00"/>
    <d v="2023-06-30T00:00:00"/>
    <n v="0"/>
    <n v="1"/>
    <n v="3"/>
    <n v="30"/>
    <n v="2"/>
    <n v="17.690000000000001"/>
    <n v="19.2"/>
    <n v="600000"/>
    <n v="38313"/>
    <n v="510886"/>
    <n v="0"/>
    <n v="0"/>
    <n v="0"/>
    <m/>
    <n v="0"/>
    <n v="0"/>
    <n v="0"/>
    <m/>
    <m/>
    <d v="2022-03-31T00:00:00"/>
    <n v="1"/>
    <s v="O"/>
    <n v="1"/>
    <n v="30"/>
    <n v="0"/>
    <m/>
    <m/>
    <m/>
    <m/>
    <m/>
    <m/>
    <n v="1"/>
    <n v="1"/>
    <m/>
    <m/>
    <n v="35256.559999999998"/>
    <s v="TARJETA DE AFINIDAD"/>
    <n v="0"/>
    <n v="0"/>
    <m/>
    <m/>
    <n v="5"/>
    <m/>
    <m/>
    <m/>
    <m/>
    <n v="1"/>
    <n v="7"/>
    <n v="2"/>
  </r>
  <r>
    <n v="400679.10018104396"/>
    <s v="C"/>
    <x v="55"/>
    <x v="1"/>
    <n v="4"/>
    <s v="10 211001533"/>
    <d v="2021-12-21T00:00:00"/>
    <d v="2023-06-30T00:00:00"/>
    <n v="0"/>
    <n v="1"/>
    <n v="3"/>
    <n v="30"/>
    <n v="2"/>
    <n v="17.690000000000001"/>
    <n v="19.2"/>
    <n v="600000"/>
    <n v="38313"/>
    <n v="510886"/>
    <n v="0"/>
    <n v="0"/>
    <n v="0"/>
    <m/>
    <n v="0"/>
    <n v="0"/>
    <n v="0"/>
    <m/>
    <m/>
    <d v="2022-03-31T00:00:00"/>
    <n v="1"/>
    <s v="O"/>
    <n v="1"/>
    <n v="30"/>
    <n v="0"/>
    <m/>
    <m/>
    <m/>
    <m/>
    <m/>
    <m/>
    <n v="1"/>
    <n v="1"/>
    <m/>
    <m/>
    <n v="35256.559999999998"/>
    <s v="TARJETA DE AFINIDAD"/>
    <n v="0"/>
    <n v="0"/>
    <m/>
    <m/>
    <n v="5"/>
    <m/>
    <m/>
    <m/>
    <m/>
    <n v="1"/>
    <n v="7"/>
    <n v="2"/>
  </r>
  <r>
    <n v="1152590.6358079116"/>
    <s v="C"/>
    <x v="55"/>
    <x v="1"/>
    <n v="4"/>
    <s v="10 221000117"/>
    <d v="2022-01-27T00:00:00"/>
    <d v="2023-07-31T00:00:00"/>
    <n v="0"/>
    <n v="1"/>
    <n v="2"/>
    <n v="30"/>
    <n v="2"/>
    <n v="17.690000000000001"/>
    <n v="19.2"/>
    <n v="1630000"/>
    <n v="104084"/>
    <n v="1469813"/>
    <n v="0"/>
    <n v="0"/>
    <n v="0"/>
    <m/>
    <n v="0"/>
    <n v="0"/>
    <n v="0"/>
    <m/>
    <m/>
    <d v="2022-03-31T00:00:00"/>
    <n v="1"/>
    <s v="O"/>
    <n v="1"/>
    <n v="30"/>
    <n v="0"/>
    <m/>
    <m/>
    <m/>
    <m/>
    <m/>
    <m/>
    <n v="1"/>
    <n v="1"/>
    <m/>
    <m/>
    <n v="101591.12"/>
    <s v="TARJETA DE AFINIDAD"/>
    <n v="0"/>
    <n v="0"/>
    <m/>
    <m/>
    <n v="5"/>
    <m/>
    <m/>
    <m/>
    <m/>
    <n v="1"/>
    <n v="7"/>
    <n v="2"/>
  </r>
  <r>
    <n v="6299.3014754969627"/>
    <s v="C"/>
    <x v="56"/>
    <x v="0"/>
    <n v="3"/>
    <s v="10 191001509"/>
    <d v="2019-10-04T00:00:00"/>
    <d v="2022-10-31T00:00:00"/>
    <n v="0"/>
    <n v="1"/>
    <n v="29"/>
    <n v="30"/>
    <n v="2"/>
    <n v="11.03"/>
    <n v="11.61"/>
    <n v="12152022"/>
    <n v="398072"/>
    <n v="2686723"/>
    <n v="0"/>
    <n v="0"/>
    <n v="0"/>
    <m/>
    <n v="0"/>
    <n v="0"/>
    <n v="0"/>
    <m/>
    <m/>
    <d v="2022-03-31T00:00:00"/>
    <n v="1"/>
    <s v="O"/>
    <n v="1"/>
    <n v="30"/>
    <n v="0"/>
    <m/>
    <m/>
    <m/>
    <m/>
    <m/>
    <m/>
    <n v="1"/>
    <n v="1"/>
    <n v="43742"/>
    <s v="A"/>
    <n v="335098.58"/>
    <s v="SUSTITUCION"/>
    <n v="0"/>
    <n v="0"/>
    <s v="800-197-268-4"/>
    <s v="DIRECCION DE IMPUESTOS Y ADUANAS NACIONALES"/>
    <n v="5"/>
    <m/>
    <m/>
    <m/>
    <m/>
    <n v="1"/>
    <n v="7"/>
    <n v="2"/>
  </r>
  <r>
    <n v="8207.8723879079334"/>
    <s v="C"/>
    <x v="56"/>
    <x v="1"/>
    <n v="4"/>
    <s v="13 201001147"/>
    <d v="2020-03-19T00:00:00"/>
    <d v="2023-03-31T00:00:00"/>
    <n v="0"/>
    <n v="1"/>
    <n v="24"/>
    <n v="30"/>
    <n v="2"/>
    <n v="14.4"/>
    <n v="15.38"/>
    <n v="9064253"/>
    <n v="311559"/>
    <n v="3462696"/>
    <n v="0"/>
    <n v="0"/>
    <n v="0"/>
    <m/>
    <n v="0"/>
    <n v="0"/>
    <n v="0"/>
    <m/>
    <m/>
    <d v="2022-03-31T00:00:00"/>
    <n v="1"/>
    <s v="O"/>
    <n v="1"/>
    <n v="30"/>
    <n v="0"/>
    <m/>
    <m/>
    <m/>
    <m/>
    <m/>
    <m/>
    <n v="1"/>
    <n v="1"/>
    <m/>
    <m/>
    <n v="431791.74"/>
    <s v="SUSTITUCION"/>
    <n v="0"/>
    <n v="0"/>
    <m/>
    <m/>
    <n v="5"/>
    <m/>
    <m/>
    <m/>
    <m/>
    <n v="1"/>
    <n v="7"/>
    <n v="2"/>
  </r>
  <r>
    <n v="10229.826136595104"/>
    <s v="C"/>
    <x v="56"/>
    <x v="1"/>
    <n v="4"/>
    <s v="10 211001216"/>
    <d v="2021-11-04T00:00:00"/>
    <d v="2024-04-30T00:00:00"/>
    <n v="0"/>
    <n v="1"/>
    <n v="5"/>
    <n v="30"/>
    <n v="2"/>
    <n v="17.690000000000001"/>
    <n v="19.2"/>
    <n v="5000000"/>
    <n v="208450"/>
    <n v="4314527"/>
    <n v="0"/>
    <n v="0"/>
    <n v="0"/>
    <m/>
    <n v="0"/>
    <n v="0"/>
    <n v="0"/>
    <m/>
    <m/>
    <d v="2022-03-31T00:00:00"/>
    <n v="1"/>
    <s v="O"/>
    <n v="1"/>
    <n v="30"/>
    <n v="0"/>
    <m/>
    <m/>
    <m/>
    <m/>
    <m/>
    <m/>
    <n v="1"/>
    <n v="1"/>
    <m/>
    <m/>
    <n v="538010.68000000005"/>
    <s v="TARJETA DE AFINIDAD"/>
    <n v="0"/>
    <n v="0"/>
    <m/>
    <m/>
    <n v="5"/>
    <m/>
    <m/>
    <m/>
    <m/>
    <n v="1"/>
    <n v="7"/>
    <n v="2"/>
  </r>
  <r>
    <n v="18249997"/>
    <s v="C"/>
    <x v="57"/>
    <x v="5"/>
    <n v="4"/>
    <s v="11 21959"/>
    <d v="2018-12-19T00:00:00"/>
    <d v="2023-12-31T00:00:00"/>
    <n v="1050"/>
    <n v="1"/>
    <n v="0"/>
    <n v="30"/>
    <n v="2"/>
    <n v="9.59"/>
    <n v="10.029999999999999"/>
    <n v="30127062"/>
    <n v="634198"/>
    <n v="28938055"/>
    <n v="684822"/>
    <n v="0"/>
    <n v="0"/>
    <m/>
    <n v="28079012"/>
    <n v="684822"/>
    <n v="5422956"/>
    <m/>
    <m/>
    <d v="2018-12-19T00:00:00"/>
    <n v="1"/>
    <s v="O"/>
    <n v="1"/>
    <n v="30"/>
    <n v="16723349"/>
    <m/>
    <m/>
    <m/>
    <m/>
    <m/>
    <m/>
    <n v="1"/>
    <n v="1"/>
    <m/>
    <m/>
    <n v="1227205"/>
    <s v="SUSTITUCION"/>
    <n v="0"/>
    <n v="0"/>
    <s v="800-197-268-4"/>
    <s v="DIRECCION DE IMPUESTOS Y ADUANAS NACIONALES"/>
    <n v="5"/>
    <m/>
    <m/>
    <m/>
    <m/>
    <n v="1"/>
    <n v="7"/>
    <n v="2"/>
  </r>
  <r>
    <n v="90438456.989999995"/>
    <s v="C"/>
    <x v="58"/>
    <x v="2"/>
    <n v="3"/>
    <s v="13 211003212"/>
    <d v="2021-10-29T00:00:00"/>
    <d v="2029-10-31T00:00:00"/>
    <n v="0"/>
    <n v="1"/>
    <n v="6"/>
    <n v="30"/>
    <n v="2"/>
    <n v="9.07"/>
    <n v="9.4499999999999993"/>
    <n v="121376210"/>
    <n v="1386219"/>
    <n v="116643310"/>
    <n v="0"/>
    <n v="0"/>
    <n v="411282200"/>
    <n v="44489"/>
    <n v="0"/>
    <n v="0"/>
    <n v="0"/>
    <s v="2500000/2500000/"/>
    <s v="06/12/"/>
    <d v="2022-03-31T00:00:00"/>
    <n v="2"/>
    <s v="O"/>
    <n v="1"/>
    <n v="30"/>
    <n v="0"/>
    <m/>
    <m/>
    <m/>
    <m/>
    <m/>
    <m/>
    <n v="1"/>
    <n v="1"/>
    <n v="44498"/>
    <s v="A"/>
    <n v="2965297.01"/>
    <s v="LIBRE INVERSION"/>
    <n v="0"/>
    <n v="0"/>
    <s v="800-197-268-4"/>
    <s v="DIRECCION DE IMPUESTOS Y ADUANAS NACIONALES"/>
    <n v="5"/>
    <m/>
    <m/>
    <m/>
    <m/>
    <n v="1"/>
    <n v="7"/>
    <n v="2"/>
  </r>
  <r>
    <n v="0"/>
    <s v="C"/>
    <x v="59"/>
    <x v="1"/>
    <n v="4"/>
    <s v="10 211001077"/>
    <d v="2021-10-15T00:00:00"/>
    <d v="2023-10-31T00:00:00"/>
    <n v="0"/>
    <n v="1"/>
    <n v="5"/>
    <n v="30"/>
    <n v="2"/>
    <n v="17.690000000000001"/>
    <n v="19.2"/>
    <n v="4600000"/>
    <n v="229880"/>
    <n v="3773000"/>
    <n v="0"/>
    <n v="0"/>
    <n v="0"/>
    <m/>
    <n v="0"/>
    <n v="0"/>
    <n v="0"/>
    <m/>
    <m/>
    <d v="2022-03-31T00:00:00"/>
    <n v="1"/>
    <s v="O"/>
    <n v="1"/>
    <n v="30"/>
    <n v="0"/>
    <m/>
    <m/>
    <m/>
    <m/>
    <m/>
    <m/>
    <n v="1"/>
    <n v="1"/>
    <m/>
    <m/>
    <n v="564422"/>
    <s v="TARJETA DE AFINIDAD"/>
    <n v="0"/>
    <n v="0"/>
    <m/>
    <m/>
    <n v="5"/>
    <m/>
    <m/>
    <m/>
    <m/>
    <n v="1"/>
    <n v="7"/>
    <n v="2"/>
  </r>
  <r>
    <n v="0"/>
    <s v="C"/>
    <x v="60"/>
    <x v="0"/>
    <n v="4"/>
    <s v="13 201002086"/>
    <d v="2020-07-21T00:00:00"/>
    <d v="2022-08-31T00:00:00"/>
    <n v="0"/>
    <n v="1"/>
    <n v="19"/>
    <n v="30"/>
    <n v="2"/>
    <n v="9"/>
    <n v="9.3800000000000008"/>
    <n v="28038900"/>
    <n v="1286143"/>
    <n v="6282269"/>
    <n v="0"/>
    <n v="0"/>
    <n v="0"/>
    <m/>
    <n v="0"/>
    <n v="0"/>
    <n v="0"/>
    <m/>
    <m/>
    <d v="2022-03-31T00:00:00"/>
    <n v="1"/>
    <s v="O"/>
    <n v="1"/>
    <n v="30"/>
    <n v="0"/>
    <m/>
    <m/>
    <m/>
    <m/>
    <m/>
    <m/>
    <n v="1"/>
    <n v="1"/>
    <m/>
    <m/>
    <n v="1576368.8"/>
    <s v="COMPRA CARTERA"/>
    <n v="0"/>
    <n v="0"/>
    <s v="800-197-268-4"/>
    <s v="DIRECCION DE IMPUESTOS Y ADUANAS NACIONALES"/>
    <n v="5"/>
    <m/>
    <m/>
    <m/>
    <m/>
    <n v="1"/>
    <n v="7"/>
    <n v="2"/>
  </r>
  <r>
    <n v="0"/>
    <s v="C"/>
    <x v="60"/>
    <x v="1"/>
    <n v="4"/>
    <s v="10 191002370"/>
    <d v="2019-11-08T00:00:00"/>
    <d v="2022-05-31T00:00:00"/>
    <n v="0"/>
    <n v="1"/>
    <n v="28"/>
    <n v="30"/>
    <n v="2"/>
    <n v="18"/>
    <n v="19.559999999999999"/>
    <n v="560554"/>
    <n v="23341"/>
    <n v="45654"/>
    <n v="0"/>
    <n v="0"/>
    <n v="0"/>
    <m/>
    <n v="0"/>
    <n v="0"/>
    <n v="0"/>
    <m/>
    <m/>
    <d v="2022-03-31T00:00:00"/>
    <n v="1"/>
    <s v="O"/>
    <n v="1"/>
    <n v="30"/>
    <n v="0"/>
    <m/>
    <m/>
    <m/>
    <m/>
    <m/>
    <m/>
    <n v="1"/>
    <n v="1"/>
    <m/>
    <m/>
    <n v="11484.35"/>
    <s v="TARJETA DE AFINIDAD"/>
    <n v="0"/>
    <n v="0"/>
    <m/>
    <m/>
    <n v="5"/>
    <m/>
    <m/>
    <m/>
    <m/>
    <n v="1"/>
    <n v="7"/>
    <n v="2"/>
  </r>
  <r>
    <n v="0"/>
    <s v="C"/>
    <x v="60"/>
    <x v="1"/>
    <n v="4"/>
    <s v="10 191002441"/>
    <d v="2019-11-14T00:00:00"/>
    <d v="2022-05-31T00:00:00"/>
    <n v="0"/>
    <n v="1"/>
    <n v="28"/>
    <n v="30"/>
    <n v="2"/>
    <n v="18"/>
    <n v="19.559999999999999"/>
    <n v="400000"/>
    <n v="16656"/>
    <n v="32568"/>
    <n v="0"/>
    <n v="0"/>
    <n v="0"/>
    <m/>
    <n v="0"/>
    <n v="0"/>
    <n v="0"/>
    <m/>
    <m/>
    <d v="2022-03-31T00:00:00"/>
    <n v="1"/>
    <s v="O"/>
    <n v="1"/>
    <n v="30"/>
    <n v="0"/>
    <m/>
    <m/>
    <m/>
    <m/>
    <m/>
    <m/>
    <n v="1"/>
    <n v="1"/>
    <m/>
    <m/>
    <n v="8095.53"/>
    <s v="TARJETA DE AFINIDAD"/>
    <n v="0"/>
    <n v="0"/>
    <m/>
    <m/>
    <n v="5"/>
    <m/>
    <m/>
    <m/>
    <m/>
    <n v="1"/>
    <n v="7"/>
    <n v="2"/>
  </r>
  <r>
    <n v="0"/>
    <s v="C"/>
    <x v="60"/>
    <x v="1"/>
    <n v="4"/>
    <s v="10 191002452"/>
    <d v="2019-11-14T00:00:00"/>
    <d v="2022-05-31T00:00:00"/>
    <n v="0"/>
    <n v="1"/>
    <n v="28"/>
    <n v="30"/>
    <n v="2"/>
    <n v="18"/>
    <n v="19.559999999999999"/>
    <n v="400000"/>
    <n v="16656"/>
    <n v="32568"/>
    <n v="0"/>
    <n v="0"/>
    <n v="0"/>
    <m/>
    <n v="0"/>
    <n v="0"/>
    <n v="0"/>
    <m/>
    <m/>
    <d v="2022-03-31T00:00:00"/>
    <n v="1"/>
    <s v="O"/>
    <n v="1"/>
    <n v="30"/>
    <n v="0"/>
    <m/>
    <m/>
    <m/>
    <m/>
    <m/>
    <m/>
    <n v="1"/>
    <n v="1"/>
    <m/>
    <m/>
    <n v="8095.53"/>
    <s v="TARJETA DE AFINIDAD"/>
    <n v="0"/>
    <n v="0"/>
    <m/>
    <m/>
    <n v="5"/>
    <m/>
    <m/>
    <m/>
    <m/>
    <n v="1"/>
    <n v="7"/>
    <n v="2"/>
  </r>
  <r>
    <n v="0"/>
    <s v="C"/>
    <x v="60"/>
    <x v="1"/>
    <n v="4"/>
    <s v="10 191002534"/>
    <d v="2019-11-23T00:00:00"/>
    <d v="2022-05-31T00:00:00"/>
    <n v="0"/>
    <n v="1"/>
    <n v="28"/>
    <n v="30"/>
    <n v="2"/>
    <n v="18"/>
    <n v="19.559999999999999"/>
    <n v="200000"/>
    <n v="8328"/>
    <n v="16279"/>
    <n v="0"/>
    <n v="0"/>
    <n v="0"/>
    <m/>
    <n v="0"/>
    <n v="0"/>
    <n v="0"/>
    <m/>
    <m/>
    <d v="2022-03-31T00:00:00"/>
    <n v="1"/>
    <s v="O"/>
    <n v="1"/>
    <n v="30"/>
    <n v="0"/>
    <m/>
    <m/>
    <m/>
    <m/>
    <m/>
    <m/>
    <n v="1"/>
    <n v="1"/>
    <m/>
    <m/>
    <n v="4141.8999999999996"/>
    <s v="TARJETA DE AFINIDAD"/>
    <n v="0"/>
    <n v="0"/>
    <m/>
    <m/>
    <n v="5"/>
    <m/>
    <m/>
    <m/>
    <m/>
    <n v="1"/>
    <n v="7"/>
    <n v="2"/>
  </r>
  <r>
    <n v="0"/>
    <s v="C"/>
    <x v="60"/>
    <x v="1"/>
    <n v="4"/>
    <s v="10 191002427"/>
    <d v="2019-11-14T00:00:00"/>
    <d v="2022-05-31T00:00:00"/>
    <n v="0"/>
    <n v="1"/>
    <n v="28"/>
    <n v="30"/>
    <n v="2"/>
    <n v="18"/>
    <n v="19.559999999999999"/>
    <n v="400000"/>
    <n v="16656"/>
    <n v="32568"/>
    <n v="0"/>
    <n v="0"/>
    <n v="0"/>
    <m/>
    <n v="0"/>
    <n v="0"/>
    <n v="0"/>
    <m/>
    <m/>
    <d v="2022-03-31T00:00:00"/>
    <n v="1"/>
    <s v="O"/>
    <n v="1"/>
    <n v="30"/>
    <n v="0"/>
    <m/>
    <m/>
    <m/>
    <m/>
    <m/>
    <m/>
    <n v="1"/>
    <n v="1"/>
    <m/>
    <m/>
    <n v="8095.53"/>
    <s v="TARJETA DE AFINIDAD"/>
    <n v="0"/>
    <n v="0"/>
    <m/>
    <m/>
    <n v="5"/>
    <m/>
    <m/>
    <m/>
    <m/>
    <n v="1"/>
    <n v="7"/>
    <n v="2"/>
  </r>
  <r>
    <n v="0"/>
    <s v="C"/>
    <x v="60"/>
    <x v="1"/>
    <n v="4"/>
    <s v="10 191002430"/>
    <d v="2019-11-14T00:00:00"/>
    <d v="2022-05-31T00:00:00"/>
    <n v="0"/>
    <n v="1"/>
    <n v="28"/>
    <n v="30"/>
    <n v="2"/>
    <n v="11.04"/>
    <n v="11.61"/>
    <n v="6398976"/>
    <n v="266448"/>
    <n v="483449"/>
    <n v="0"/>
    <n v="0"/>
    <n v="0"/>
    <m/>
    <n v="0"/>
    <n v="0"/>
    <n v="0"/>
    <m/>
    <m/>
    <d v="2022-03-31T00:00:00"/>
    <n v="1"/>
    <s v="O"/>
    <n v="1"/>
    <n v="30"/>
    <n v="0"/>
    <m/>
    <m/>
    <m/>
    <m/>
    <m/>
    <m/>
    <n v="1"/>
    <n v="1"/>
    <m/>
    <m/>
    <n v="121244.66"/>
    <s v="TARJETA DE AFINIDAD"/>
    <n v="0"/>
    <n v="0"/>
    <m/>
    <m/>
    <n v="5"/>
    <m/>
    <m/>
    <m/>
    <m/>
    <n v="1"/>
    <n v="7"/>
    <n v="2"/>
  </r>
  <r>
    <n v="0"/>
    <s v="C"/>
    <x v="60"/>
    <x v="1"/>
    <n v="4"/>
    <s v="10 191002474"/>
    <d v="2019-11-16T00:00:00"/>
    <d v="2022-05-31T00:00:00"/>
    <n v="0"/>
    <n v="1"/>
    <n v="28"/>
    <n v="30"/>
    <n v="2"/>
    <n v="18"/>
    <n v="19.559999999999999"/>
    <n v="200000"/>
    <n v="8328"/>
    <n v="16279"/>
    <n v="0"/>
    <n v="0"/>
    <n v="0"/>
    <m/>
    <n v="0"/>
    <n v="0"/>
    <n v="0"/>
    <m/>
    <m/>
    <d v="2022-03-31T00:00:00"/>
    <n v="1"/>
    <s v="O"/>
    <n v="1"/>
    <n v="30"/>
    <n v="0"/>
    <m/>
    <m/>
    <m/>
    <m/>
    <m/>
    <m/>
    <n v="1"/>
    <n v="1"/>
    <m/>
    <m/>
    <n v="4141.8999999999996"/>
    <s v="TARJETA DE AFINIDAD"/>
    <n v="0"/>
    <n v="0"/>
    <m/>
    <m/>
    <n v="5"/>
    <m/>
    <m/>
    <m/>
    <m/>
    <n v="1"/>
    <n v="7"/>
    <n v="2"/>
  </r>
  <r>
    <n v="0"/>
    <s v="C"/>
    <x v="60"/>
    <x v="1"/>
    <n v="4"/>
    <s v="10 191002576"/>
    <d v="2019-12-04T00:00:00"/>
    <d v="2022-06-30T00:00:00"/>
    <n v="0"/>
    <n v="1"/>
    <n v="27"/>
    <n v="30"/>
    <n v="2"/>
    <n v="18"/>
    <n v="19.559999999999999"/>
    <n v="200000"/>
    <n v="8328"/>
    <n v="24243"/>
    <n v="0"/>
    <n v="0"/>
    <n v="0"/>
    <m/>
    <n v="0"/>
    <n v="0"/>
    <n v="0"/>
    <m/>
    <m/>
    <d v="2022-03-31T00:00:00"/>
    <n v="1"/>
    <s v="O"/>
    <n v="1"/>
    <n v="30"/>
    <n v="0"/>
    <m/>
    <m/>
    <m/>
    <m/>
    <m/>
    <m/>
    <n v="1"/>
    <n v="1"/>
    <m/>
    <m/>
    <n v="6024.58"/>
    <s v="TARJETA DE AFINIDAD"/>
    <n v="0"/>
    <n v="0"/>
    <m/>
    <m/>
    <n v="5"/>
    <m/>
    <m/>
    <m/>
    <m/>
    <n v="1"/>
    <n v="7"/>
    <n v="2"/>
  </r>
  <r>
    <n v="0"/>
    <s v="C"/>
    <x v="60"/>
    <x v="1"/>
    <n v="4"/>
    <s v="10 191002582"/>
    <d v="2019-12-04T00:00:00"/>
    <d v="2022-06-30T00:00:00"/>
    <n v="0"/>
    <n v="1"/>
    <n v="27"/>
    <n v="30"/>
    <n v="2"/>
    <n v="18"/>
    <n v="19.559999999999999"/>
    <n v="400000"/>
    <n v="16656"/>
    <n v="48497"/>
    <n v="0"/>
    <n v="0"/>
    <n v="0"/>
    <m/>
    <n v="0"/>
    <n v="0"/>
    <n v="0"/>
    <m/>
    <m/>
    <d v="2022-03-31T00:00:00"/>
    <n v="1"/>
    <s v="O"/>
    <n v="1"/>
    <n v="30"/>
    <n v="0"/>
    <m/>
    <m/>
    <m/>
    <m/>
    <m/>
    <m/>
    <n v="1"/>
    <n v="1"/>
    <m/>
    <m/>
    <n v="12237.43"/>
    <s v="TARJETA DE AFINIDAD"/>
    <n v="0"/>
    <n v="0"/>
    <m/>
    <m/>
    <n v="5"/>
    <m/>
    <m/>
    <m/>
    <m/>
    <n v="1"/>
    <n v="7"/>
    <n v="2"/>
  </r>
  <r>
    <n v="0"/>
    <s v="C"/>
    <x v="60"/>
    <x v="1"/>
    <n v="4"/>
    <s v="10 191002583"/>
    <d v="2019-12-04T00:00:00"/>
    <d v="2022-06-30T00:00:00"/>
    <n v="0"/>
    <n v="1"/>
    <n v="27"/>
    <n v="30"/>
    <n v="2"/>
    <n v="18"/>
    <n v="19.559999999999999"/>
    <n v="400000"/>
    <n v="16656"/>
    <n v="48497"/>
    <n v="0"/>
    <n v="0"/>
    <n v="0"/>
    <m/>
    <n v="0"/>
    <n v="0"/>
    <n v="0"/>
    <m/>
    <m/>
    <d v="2022-03-31T00:00:00"/>
    <n v="1"/>
    <s v="O"/>
    <n v="1"/>
    <n v="30"/>
    <n v="0"/>
    <m/>
    <m/>
    <m/>
    <m/>
    <m/>
    <m/>
    <n v="1"/>
    <n v="1"/>
    <m/>
    <m/>
    <n v="12237.43"/>
    <s v="TARJETA DE AFINIDAD"/>
    <n v="0"/>
    <n v="0"/>
    <m/>
    <m/>
    <n v="5"/>
    <m/>
    <m/>
    <m/>
    <m/>
    <n v="1"/>
    <n v="7"/>
    <n v="2"/>
  </r>
  <r>
    <n v="0"/>
    <s v="C"/>
    <x v="60"/>
    <x v="1"/>
    <n v="4"/>
    <s v="13 201002017"/>
    <d v="2020-07-13T00:00:00"/>
    <d v="2022-07-31T00:00:00"/>
    <n v="0"/>
    <n v="1"/>
    <n v="20"/>
    <n v="30"/>
    <n v="2"/>
    <n v="5.99"/>
    <n v="6.16"/>
    <n v="2504617"/>
    <n v="111462"/>
    <n v="439959"/>
    <n v="0"/>
    <n v="0"/>
    <n v="0"/>
    <m/>
    <n v="0"/>
    <n v="0"/>
    <n v="0"/>
    <m/>
    <m/>
    <d v="2022-03-31T00:00:00"/>
    <n v="1"/>
    <s v="O"/>
    <n v="1"/>
    <n v="30"/>
    <n v="0"/>
    <m/>
    <m/>
    <m/>
    <m/>
    <m/>
    <m/>
    <n v="1"/>
    <n v="1"/>
    <m/>
    <m/>
    <n v="110325.11"/>
    <s v="SUSTITUCION"/>
    <n v="0"/>
    <n v="0"/>
    <m/>
    <m/>
    <n v="5"/>
    <m/>
    <m/>
    <m/>
    <m/>
    <n v="1"/>
    <n v="7"/>
    <n v="2"/>
  </r>
  <r>
    <n v="724109.62945496035"/>
    <s v="C"/>
    <x v="61"/>
    <x v="1"/>
    <n v="4"/>
    <s v="10 211000108"/>
    <d v="2021-03-05T00:00:00"/>
    <d v="2023-09-30T00:00:00"/>
    <n v="0"/>
    <n v="1"/>
    <n v="12"/>
    <n v="30"/>
    <n v="2"/>
    <n v="5.99"/>
    <n v="6.16"/>
    <n v="4000000"/>
    <n v="144817"/>
    <n v="2476184"/>
    <n v="0"/>
    <n v="0"/>
    <n v="0"/>
    <m/>
    <n v="0"/>
    <n v="0"/>
    <n v="0"/>
    <m/>
    <m/>
    <d v="2022-03-31T00:00:00"/>
    <n v="1"/>
    <s v="O"/>
    <n v="1"/>
    <n v="30"/>
    <n v="0"/>
    <m/>
    <m/>
    <m/>
    <m/>
    <m/>
    <m/>
    <n v="1"/>
    <n v="1"/>
    <m/>
    <m/>
    <n v="202604.63"/>
    <s v="TARJETA DE AFINIDAD"/>
    <n v="0"/>
    <n v="0"/>
    <m/>
    <m/>
    <n v="5"/>
    <m/>
    <m/>
    <m/>
    <m/>
    <n v="1"/>
    <n v="7"/>
    <n v="2"/>
  </r>
  <r>
    <n v="10032362.370545041"/>
    <s v="C"/>
    <x v="61"/>
    <x v="1"/>
    <n v="3"/>
    <s v="13 221000842"/>
    <d v="2022-02-21T00:00:00"/>
    <d v="2027-02-28T00:00:00"/>
    <n v="0"/>
    <n v="1"/>
    <n v="1"/>
    <n v="30"/>
    <n v="2"/>
    <n v="10.199999999999999"/>
    <n v="10.69"/>
    <n v="34750730"/>
    <n v="748789"/>
    <n v="34309137"/>
    <n v="0"/>
    <n v="0"/>
    <n v="0"/>
    <m/>
    <n v="0"/>
    <n v="0"/>
    <n v="0"/>
    <m/>
    <m/>
    <d v="2022-03-31T00:00:00"/>
    <n v="1"/>
    <s v="O"/>
    <n v="1"/>
    <n v="30"/>
    <n v="0"/>
    <m/>
    <m/>
    <m/>
    <m/>
    <m/>
    <m/>
    <n v="1"/>
    <n v="1"/>
    <n v="44613"/>
    <s v="A"/>
    <n v="2807865.37"/>
    <s v="SUSTITUCION"/>
    <n v="0"/>
    <n v="0"/>
    <m/>
    <m/>
    <n v="5"/>
    <m/>
    <m/>
    <m/>
    <m/>
    <n v="1"/>
    <n v="7"/>
    <n v="2"/>
  </r>
  <r>
    <n v="0"/>
    <s v="C"/>
    <x v="62"/>
    <x v="0"/>
    <n v="4"/>
    <s v="11 21620"/>
    <d v="2018-10-30T00:00:00"/>
    <d v="2022-10-31T00:00:00"/>
    <n v="0"/>
    <n v="1"/>
    <n v="35"/>
    <n v="30"/>
    <n v="2"/>
    <n v="6.96"/>
    <n v="7.18"/>
    <n v="10031250"/>
    <n v="240025"/>
    <n v="1641850"/>
    <n v="0"/>
    <n v="0"/>
    <n v="0"/>
    <m/>
    <n v="0"/>
    <n v="0"/>
    <n v="0"/>
    <m/>
    <m/>
    <d v="2022-03-31T00:00:00"/>
    <n v="1"/>
    <s v="O"/>
    <n v="1"/>
    <n v="30"/>
    <n v="0"/>
    <m/>
    <m/>
    <m/>
    <m/>
    <m/>
    <m/>
    <n v="1"/>
    <n v="1"/>
    <m/>
    <m/>
    <n v="1476506"/>
    <s v="SUSTITUCION"/>
    <n v="0"/>
    <n v="0"/>
    <s v="800-197-268-4"/>
    <s v="DIRECCION DE IMPUESTOS Y ADUANAS NACIONALES"/>
    <n v="5"/>
    <m/>
    <m/>
    <m/>
    <m/>
    <n v="1"/>
    <n v="7"/>
    <n v="2"/>
  </r>
  <r>
    <n v="0"/>
    <s v="C"/>
    <x v="63"/>
    <x v="1"/>
    <n v="4"/>
    <s v="10 191003268"/>
    <d v="2020-05-19T00:00:00"/>
    <d v="2022-05-31T00:00:00"/>
    <n v="0"/>
    <n v="1"/>
    <n v="22"/>
    <n v="30"/>
    <n v="2"/>
    <n v="18"/>
    <n v="19.559999999999999"/>
    <n v="400000"/>
    <n v="19970"/>
    <n v="39043"/>
    <n v="0"/>
    <n v="0"/>
    <n v="0"/>
    <m/>
    <n v="0"/>
    <n v="0"/>
    <n v="0"/>
    <m/>
    <m/>
    <d v="2022-03-31T00:00:00"/>
    <n v="1"/>
    <s v="O"/>
    <n v="1"/>
    <n v="30"/>
    <n v="0"/>
    <m/>
    <m/>
    <m/>
    <m/>
    <m/>
    <m/>
    <n v="1"/>
    <n v="1"/>
    <m/>
    <m/>
    <n v="27896.7"/>
    <s v="TARJETA DE AFINIDAD"/>
    <n v="0"/>
    <n v="0"/>
    <m/>
    <m/>
    <n v="5"/>
    <m/>
    <m/>
    <m/>
    <m/>
    <n v="1"/>
    <n v="7"/>
    <n v="2"/>
  </r>
  <r>
    <n v="0"/>
    <s v="C"/>
    <x v="63"/>
    <x v="1"/>
    <n v="4"/>
    <s v="10 191003269"/>
    <d v="2020-05-19T00:00:00"/>
    <d v="2022-05-31T00:00:00"/>
    <n v="0"/>
    <n v="1"/>
    <n v="22"/>
    <n v="30"/>
    <n v="2"/>
    <n v="18"/>
    <n v="19.559999999999999"/>
    <n v="400000"/>
    <n v="19970"/>
    <n v="39043"/>
    <n v="0"/>
    <n v="0"/>
    <n v="0"/>
    <m/>
    <n v="0"/>
    <n v="0"/>
    <n v="0"/>
    <m/>
    <m/>
    <d v="2022-03-31T00:00:00"/>
    <n v="1"/>
    <s v="O"/>
    <n v="1"/>
    <n v="30"/>
    <n v="0"/>
    <m/>
    <m/>
    <m/>
    <m/>
    <m/>
    <m/>
    <n v="1"/>
    <n v="1"/>
    <m/>
    <m/>
    <n v="27896.7"/>
    <s v="TARJETA DE AFINIDAD"/>
    <n v="0"/>
    <n v="0"/>
    <m/>
    <m/>
    <n v="5"/>
    <m/>
    <m/>
    <m/>
    <m/>
    <n v="1"/>
    <n v="7"/>
    <n v="2"/>
  </r>
  <r>
    <n v="0"/>
    <s v="C"/>
    <x v="63"/>
    <x v="1"/>
    <n v="4"/>
    <s v="10 191003270"/>
    <d v="2020-05-19T00:00:00"/>
    <d v="2022-05-31T00:00:00"/>
    <n v="0"/>
    <n v="1"/>
    <n v="22"/>
    <n v="30"/>
    <n v="2"/>
    <n v="18"/>
    <n v="19.559999999999999"/>
    <n v="300000"/>
    <n v="14977"/>
    <n v="29300"/>
    <n v="0"/>
    <n v="0"/>
    <n v="0"/>
    <m/>
    <n v="0"/>
    <n v="0"/>
    <n v="0"/>
    <m/>
    <m/>
    <d v="2022-03-31T00:00:00"/>
    <n v="1"/>
    <s v="O"/>
    <n v="1"/>
    <n v="30"/>
    <n v="0"/>
    <m/>
    <m/>
    <m/>
    <m/>
    <m/>
    <m/>
    <n v="1"/>
    <n v="1"/>
    <m/>
    <m/>
    <n v="20890.68"/>
    <s v="TARJETA DE AFINIDAD"/>
    <n v="0"/>
    <n v="0"/>
    <m/>
    <m/>
    <n v="5"/>
    <m/>
    <m/>
    <m/>
    <m/>
    <n v="1"/>
    <n v="7"/>
    <n v="2"/>
  </r>
  <r>
    <n v="0"/>
    <s v="C"/>
    <x v="63"/>
    <x v="1"/>
    <n v="4"/>
    <s v="10 191003356"/>
    <d v="2020-06-16T00:00:00"/>
    <d v="2022-06-30T00:00:00"/>
    <n v="0"/>
    <n v="1"/>
    <n v="21"/>
    <n v="30"/>
    <n v="2"/>
    <n v="17.690000000000001"/>
    <n v="19.2"/>
    <n v="150000"/>
    <n v="7496"/>
    <n v="21826"/>
    <n v="0"/>
    <n v="0"/>
    <n v="0"/>
    <m/>
    <n v="0"/>
    <n v="0"/>
    <n v="0"/>
    <m/>
    <m/>
    <d v="2022-03-31T00:00:00"/>
    <n v="1"/>
    <s v="O"/>
    <n v="1"/>
    <n v="30"/>
    <n v="0"/>
    <m/>
    <m/>
    <m/>
    <m/>
    <m/>
    <m/>
    <n v="1"/>
    <n v="1"/>
    <m/>
    <m/>
    <n v="15604.32"/>
    <s v="TARJETA DE AFINIDAD"/>
    <n v="0"/>
    <n v="0"/>
    <m/>
    <m/>
    <n v="5"/>
    <m/>
    <m/>
    <m/>
    <m/>
    <n v="1"/>
    <n v="7"/>
    <n v="2"/>
  </r>
  <r>
    <n v="0"/>
    <s v="C"/>
    <x v="63"/>
    <x v="1"/>
    <n v="4"/>
    <s v="10 191003287"/>
    <d v="2020-05-29T00:00:00"/>
    <d v="2022-05-31T00:00:00"/>
    <n v="0"/>
    <n v="1"/>
    <n v="22"/>
    <n v="30"/>
    <n v="2"/>
    <n v="18"/>
    <n v="19.559999999999999"/>
    <n v="300000"/>
    <n v="14977"/>
    <n v="29300"/>
    <n v="0"/>
    <n v="0"/>
    <n v="0"/>
    <m/>
    <n v="0"/>
    <n v="0"/>
    <n v="0"/>
    <m/>
    <m/>
    <d v="2022-03-31T00:00:00"/>
    <n v="1"/>
    <s v="O"/>
    <n v="1"/>
    <n v="30"/>
    <n v="0"/>
    <m/>
    <m/>
    <m/>
    <m/>
    <m/>
    <m/>
    <n v="1"/>
    <n v="1"/>
    <m/>
    <m/>
    <n v="20890.68"/>
    <s v="TARJETA DE AFINIDAD"/>
    <n v="0"/>
    <n v="0"/>
    <m/>
    <m/>
    <n v="5"/>
    <m/>
    <m/>
    <m/>
    <m/>
    <n v="1"/>
    <n v="7"/>
    <n v="2"/>
  </r>
  <r>
    <n v="0"/>
    <s v="C"/>
    <x v="63"/>
    <x v="1"/>
    <n v="4"/>
    <s v="10 211000941"/>
    <d v="2021-09-23T00:00:00"/>
    <d v="2023-09-30T00:00:00"/>
    <n v="0"/>
    <n v="1"/>
    <n v="6"/>
    <n v="30"/>
    <n v="2"/>
    <n v="17.690000000000001"/>
    <n v="19.2"/>
    <n v="350000"/>
    <n v="17491"/>
    <n v="273913"/>
    <n v="0"/>
    <n v="0"/>
    <n v="0"/>
    <m/>
    <n v="0"/>
    <n v="0"/>
    <n v="0"/>
    <m/>
    <m/>
    <d v="2022-03-31T00:00:00"/>
    <n v="1"/>
    <s v="O"/>
    <n v="1"/>
    <n v="30"/>
    <n v="0"/>
    <m/>
    <m/>
    <m/>
    <m/>
    <m/>
    <m/>
    <n v="1"/>
    <n v="1"/>
    <m/>
    <m/>
    <n v="195531.68"/>
    <s v="TARJETA DE AFINIDAD"/>
    <n v="0"/>
    <n v="0"/>
    <m/>
    <m/>
    <n v="5"/>
    <m/>
    <m/>
    <m/>
    <m/>
    <n v="1"/>
    <n v="7"/>
    <n v="2"/>
  </r>
  <r>
    <n v="0"/>
    <s v="C"/>
    <x v="63"/>
    <x v="1"/>
    <n v="4"/>
    <s v="10 211001386"/>
    <d v="2021-11-27T00:00:00"/>
    <d v="2023-11-30T00:00:00"/>
    <n v="0"/>
    <n v="1"/>
    <n v="4"/>
    <n v="30"/>
    <n v="2"/>
    <n v="17.690000000000001"/>
    <n v="19.2"/>
    <n v="100000"/>
    <n v="4997"/>
    <n v="85728"/>
    <n v="0"/>
    <n v="0"/>
    <n v="0"/>
    <m/>
    <n v="0"/>
    <n v="0"/>
    <n v="0"/>
    <m/>
    <m/>
    <d v="2022-03-31T00:00:00"/>
    <n v="1"/>
    <s v="O"/>
    <n v="1"/>
    <n v="30"/>
    <n v="0"/>
    <m/>
    <m/>
    <m/>
    <m/>
    <m/>
    <m/>
    <n v="1"/>
    <n v="1"/>
    <m/>
    <m/>
    <n v="61207.15"/>
    <s v="TARJETA DE AFINIDAD"/>
    <n v="0"/>
    <n v="0"/>
    <m/>
    <m/>
    <n v="5"/>
    <m/>
    <m/>
    <m/>
    <m/>
    <n v="1"/>
    <n v="7"/>
    <n v="2"/>
  </r>
  <r>
    <n v="0"/>
    <s v="C"/>
    <x v="63"/>
    <x v="1"/>
    <n v="4"/>
    <s v="10 221000113"/>
    <d v="2022-01-26T00:00:00"/>
    <d v="2024-01-31T00:00:00"/>
    <n v="0"/>
    <n v="1"/>
    <n v="2"/>
    <n v="30"/>
    <n v="2"/>
    <n v="17.690000000000001"/>
    <n v="19.2"/>
    <n v="120000"/>
    <n v="5997"/>
    <n v="111564"/>
    <n v="0"/>
    <n v="0"/>
    <n v="0"/>
    <m/>
    <n v="0"/>
    <n v="0"/>
    <n v="0"/>
    <m/>
    <m/>
    <d v="2022-03-31T00:00:00"/>
    <n v="1"/>
    <s v="O"/>
    <n v="1"/>
    <n v="30"/>
    <n v="0"/>
    <m/>
    <m/>
    <m/>
    <m/>
    <m/>
    <m/>
    <n v="1"/>
    <n v="1"/>
    <m/>
    <m/>
    <n v="79613.88"/>
    <s v="TARJETA DE AFINIDAD"/>
    <n v="0"/>
    <n v="0"/>
    <m/>
    <m/>
    <n v="5"/>
    <m/>
    <m/>
    <m/>
    <m/>
    <n v="1"/>
    <n v="7"/>
    <n v="2"/>
  </r>
  <r>
    <n v="0"/>
    <s v="C"/>
    <x v="63"/>
    <x v="1"/>
    <n v="4"/>
    <s v="10 211001096"/>
    <d v="2021-10-19T00:00:00"/>
    <d v="2023-10-31T00:00:00"/>
    <n v="0"/>
    <n v="1"/>
    <n v="5"/>
    <n v="30"/>
    <n v="2"/>
    <n v="17.690000000000001"/>
    <n v="19.2"/>
    <n v="220000"/>
    <n v="10994"/>
    <n v="180446"/>
    <n v="0"/>
    <n v="0"/>
    <n v="0"/>
    <m/>
    <n v="0"/>
    <n v="0"/>
    <n v="0"/>
    <m/>
    <m/>
    <d v="2022-03-31T00:00:00"/>
    <n v="1"/>
    <s v="O"/>
    <n v="1"/>
    <n v="30"/>
    <n v="0"/>
    <m/>
    <m/>
    <m/>
    <m/>
    <m/>
    <m/>
    <n v="1"/>
    <n v="1"/>
    <m/>
    <m/>
    <n v="128847.1"/>
    <s v="TARJETA DE AFINIDAD"/>
    <n v="0"/>
    <n v="0"/>
    <m/>
    <m/>
    <n v="5"/>
    <m/>
    <m/>
    <m/>
    <m/>
    <n v="1"/>
    <n v="7"/>
    <n v="2"/>
  </r>
  <r>
    <n v="0"/>
    <s v="C"/>
    <x v="63"/>
    <x v="1"/>
    <n v="4"/>
    <s v="10 211001149"/>
    <d v="2021-10-27T00:00:00"/>
    <d v="2023-10-31T00:00:00"/>
    <n v="0"/>
    <n v="1"/>
    <n v="5"/>
    <n v="30"/>
    <n v="2"/>
    <n v="17.690000000000001"/>
    <n v="19.2"/>
    <n v="100000"/>
    <n v="4997"/>
    <n v="82025"/>
    <n v="0"/>
    <n v="0"/>
    <n v="0"/>
    <m/>
    <n v="0"/>
    <n v="0"/>
    <n v="0"/>
    <m/>
    <m/>
    <d v="2022-03-31T00:00:00"/>
    <n v="1"/>
    <s v="O"/>
    <n v="1"/>
    <n v="30"/>
    <n v="0"/>
    <m/>
    <m/>
    <m/>
    <m/>
    <m/>
    <m/>
    <n v="1"/>
    <n v="1"/>
    <m/>
    <m/>
    <n v="58532.12"/>
    <s v="TARJETA DE AFINIDAD"/>
    <n v="0"/>
    <n v="0"/>
    <m/>
    <m/>
    <n v="5"/>
    <m/>
    <m/>
    <m/>
    <m/>
    <n v="1"/>
    <n v="7"/>
    <n v="2"/>
  </r>
  <r>
    <n v="15124901"/>
    <s v="C"/>
    <x v="64"/>
    <x v="6"/>
    <n v="4"/>
    <s v="11 19700"/>
    <d v="2018-02-09T00:00:00"/>
    <d v="2025-06-30T00:00:00"/>
    <n v="180"/>
    <n v="1"/>
    <n v="30"/>
    <n v="30"/>
    <n v="2"/>
    <n v="18.95"/>
    <n v="20.69"/>
    <n v="30378675"/>
    <n v="469635"/>
    <n v="15124901"/>
    <n v="705928"/>
    <n v="0"/>
    <n v="0"/>
    <m/>
    <n v="3024980"/>
    <n v="705928"/>
    <n v="888302"/>
    <m/>
    <m/>
    <d v="2021-08-31T00:00:00"/>
    <n v="1"/>
    <s v="O"/>
    <n v="1"/>
    <n v="30"/>
    <n v="1693215"/>
    <m/>
    <m/>
    <m/>
    <m/>
    <m/>
    <m/>
    <n v="1"/>
    <n v="1"/>
    <m/>
    <m/>
    <n v="0"/>
    <s v="SUSTITUCION"/>
    <n v="0"/>
    <n v="0"/>
    <m/>
    <m/>
    <n v="5"/>
    <m/>
    <m/>
    <m/>
    <m/>
    <n v="1"/>
    <n v="7"/>
    <n v="2"/>
  </r>
  <r>
    <n v="10757536.228107475"/>
    <s v="C"/>
    <x v="65"/>
    <x v="0"/>
    <n v="4"/>
    <s v="13 201002878"/>
    <d v="2020-10-08T00:00:00"/>
    <d v="2023-07-31T00:00:00"/>
    <n v="0"/>
    <n v="1"/>
    <n v="17"/>
    <n v="30"/>
    <n v="2"/>
    <n v="9"/>
    <n v="9.3800000000000008"/>
    <n v="53099765"/>
    <n v="803394"/>
    <n v="16190758"/>
    <n v="0"/>
    <n v="0"/>
    <n v="0"/>
    <m/>
    <n v="0"/>
    <n v="0"/>
    <n v="0"/>
    <s v="2000000/2000000/"/>
    <s v="07/12/"/>
    <d v="2022-03-31T00:00:00"/>
    <n v="1"/>
    <s v="O"/>
    <n v="1"/>
    <n v="30"/>
    <n v="0"/>
    <m/>
    <m/>
    <m/>
    <m/>
    <m/>
    <m/>
    <n v="1"/>
    <n v="1"/>
    <m/>
    <m/>
    <n v="648898.77"/>
    <s v="COMPRA CARTERA"/>
    <n v="0"/>
    <n v="0"/>
    <s v="800-197-268-4"/>
    <s v="DIRECCION DE IMPUESTOS Y ADUANAS NACIONALES"/>
    <n v="5"/>
    <m/>
    <m/>
    <m/>
    <m/>
    <n v="1"/>
    <n v="7"/>
    <n v="2"/>
  </r>
  <r>
    <n v="24098026.771892525"/>
    <s v="C"/>
    <x v="65"/>
    <x v="0"/>
    <n v="4"/>
    <s v="13 221001028"/>
    <d v="2022-03-03T00:00:00"/>
    <d v="2025-03-31T00:00:00"/>
    <n v="0"/>
    <n v="1"/>
    <n v="0"/>
    <n v="30"/>
    <n v="2"/>
    <n v="9"/>
    <n v="9.3800000000000008"/>
    <n v="36269330"/>
    <n v="992874"/>
    <n v="36269330"/>
    <n v="0"/>
    <n v="0"/>
    <n v="0"/>
    <m/>
    <n v="0"/>
    <n v="0"/>
    <n v="0"/>
    <s v="1000000/1000000/"/>
    <s v="06/12/"/>
    <d v="2022-03-03T00:00:00"/>
    <n v="1"/>
    <s v="O"/>
    <n v="1"/>
    <n v="30"/>
    <n v="0"/>
    <m/>
    <m/>
    <m/>
    <m/>
    <m/>
    <m/>
    <n v="1"/>
    <n v="1"/>
    <m/>
    <m/>
    <n v="1453819.23"/>
    <s v="COMPRA CARTERA"/>
    <n v="0"/>
    <n v="0"/>
    <s v="800-197-268-4"/>
    <s v="DIRECCION DE IMPUESTOS Y ADUANAS NACIONALES"/>
    <n v="5"/>
    <m/>
    <m/>
    <m/>
    <m/>
    <n v="1"/>
    <n v="7"/>
    <n v="2"/>
  </r>
  <r>
    <n v="0"/>
    <s v="C"/>
    <x v="66"/>
    <x v="0"/>
    <n v="4"/>
    <s v="11 22564"/>
    <d v="2019-02-28T00:00:00"/>
    <d v="2024-02-29T00:00:00"/>
    <n v="0"/>
    <n v="1"/>
    <n v="35"/>
    <n v="30"/>
    <n v="2"/>
    <n v="10.8"/>
    <n v="11.35"/>
    <n v="18041406"/>
    <n v="390467"/>
    <n v="8079499"/>
    <n v="0"/>
    <n v="0"/>
    <n v="0"/>
    <m/>
    <n v="0"/>
    <n v="0"/>
    <n v="0"/>
    <m/>
    <m/>
    <d v="2022-03-31T00:00:00"/>
    <n v="1"/>
    <s v="O"/>
    <n v="1"/>
    <n v="30"/>
    <n v="0"/>
    <m/>
    <m/>
    <m/>
    <m/>
    <m/>
    <m/>
    <n v="1"/>
    <n v="1"/>
    <m/>
    <m/>
    <n v="1528934.7"/>
    <s v="VIVIENDA"/>
    <n v="0"/>
    <n v="0"/>
    <s v="800-197-268-4"/>
    <s v="DIRECCION DE IMPUESTOS Y ADUANAS NACIONALES"/>
    <n v="5"/>
    <m/>
    <m/>
    <m/>
    <m/>
    <n v="1"/>
    <n v="7"/>
    <n v="2"/>
  </r>
  <r>
    <n v="0"/>
    <s v="C"/>
    <x v="66"/>
    <x v="0"/>
    <n v="4"/>
    <s v="11 21367"/>
    <d v="2018-09-30T00:00:00"/>
    <d v="2022-09-30T00:00:00"/>
    <n v="0"/>
    <n v="1"/>
    <n v="43"/>
    <n v="30"/>
    <n v="2"/>
    <n v="11.52"/>
    <n v="12.14"/>
    <n v="56234151"/>
    <n v="737419"/>
    <n v="8733063"/>
    <n v="0"/>
    <n v="0"/>
    <n v="0"/>
    <m/>
    <n v="0"/>
    <n v="0"/>
    <n v="0"/>
    <s v="4143000/1000000/"/>
    <s v="05/07/"/>
    <d v="2022-03-31T00:00:00"/>
    <n v="1"/>
    <s v="O"/>
    <n v="1"/>
    <n v="30"/>
    <n v="0"/>
    <m/>
    <m/>
    <m/>
    <m/>
    <m/>
    <m/>
    <n v="1"/>
    <n v="1"/>
    <m/>
    <m/>
    <n v="1652369.3"/>
    <s v="SUSTITUCION"/>
    <n v="0"/>
    <n v="0"/>
    <s v="800-197-268-4"/>
    <s v="DIRECCION DE IMPUESTOS Y ADUANAS NACIONALES"/>
    <n v="5"/>
    <m/>
    <m/>
    <m/>
    <m/>
    <n v="1"/>
    <n v="7"/>
    <n v="2"/>
  </r>
  <r>
    <n v="54250535.678178176"/>
    <s v="C"/>
    <x v="67"/>
    <x v="0"/>
    <n v="4"/>
    <s v="13 211002561"/>
    <d v="2021-09-17T00:00:00"/>
    <d v="2027-09-30T00:00:00"/>
    <n v="0"/>
    <n v="1"/>
    <n v="7"/>
    <n v="30"/>
    <n v="2"/>
    <n v="9"/>
    <n v="9.3800000000000008"/>
    <n v="65263194"/>
    <n v="1022059"/>
    <n v="61114909"/>
    <n v="0"/>
    <n v="0"/>
    <n v="0"/>
    <m/>
    <n v="0"/>
    <n v="0"/>
    <n v="0"/>
    <s v="1000000/1000000/"/>
    <s v="06/12/"/>
    <d v="2022-03-31T00:00:00"/>
    <n v="1"/>
    <s v="O"/>
    <n v="1"/>
    <n v="30"/>
    <n v="0"/>
    <m/>
    <m/>
    <m/>
    <m/>
    <m/>
    <m/>
    <n v="1"/>
    <n v="1"/>
    <m/>
    <m/>
    <n v="1525524.16"/>
    <s v="COMPRA CARTERA"/>
    <n v="0"/>
    <n v="0"/>
    <s v="800-197-268-4"/>
    <s v="DIRECCION DE IMPUESTOS Y ADUANAS NACIONALES"/>
    <n v="5"/>
    <m/>
    <m/>
    <m/>
    <m/>
    <n v="1"/>
    <n v="7"/>
    <n v="2"/>
  </r>
  <r>
    <n v="1180376.3218218239"/>
    <s v="C"/>
    <x v="67"/>
    <x v="1"/>
    <n v="4"/>
    <s v="13 201002674"/>
    <d v="2020-09-18T00:00:00"/>
    <d v="2022-09-30T00:00:00"/>
    <n v="0"/>
    <n v="1"/>
    <n v="18"/>
    <n v="30"/>
    <n v="2"/>
    <n v="7.2"/>
    <n v="7.44"/>
    <n v="5029555"/>
    <n v="226564"/>
    <n v="1329740"/>
    <n v="0"/>
    <n v="0"/>
    <n v="0"/>
    <m/>
    <n v="0"/>
    <n v="0"/>
    <n v="0"/>
    <m/>
    <m/>
    <d v="2022-03-31T00:00:00"/>
    <n v="1"/>
    <s v="O"/>
    <n v="1"/>
    <n v="30"/>
    <n v="0"/>
    <m/>
    <m/>
    <m/>
    <m/>
    <m/>
    <m/>
    <n v="1"/>
    <n v="1"/>
    <m/>
    <m/>
    <n v="33200.839999999997"/>
    <s v="LIBRE INVERSION"/>
    <n v="0"/>
    <n v="0"/>
    <m/>
    <m/>
    <n v="5"/>
    <m/>
    <m/>
    <m/>
    <m/>
    <n v="1"/>
    <n v="7"/>
    <n v="2"/>
  </r>
  <r>
    <n v="1984460.4484587535"/>
    <s v="C"/>
    <x v="68"/>
    <x v="2"/>
    <n v="4"/>
    <s v="11 18382"/>
    <d v="2017-07-14T00:00:00"/>
    <d v="2023-09-30T00:00:00"/>
    <n v="0"/>
    <n v="1"/>
    <n v="43"/>
    <n v="30"/>
    <n v="2"/>
    <n v="11.28"/>
    <n v="11.88"/>
    <n v="69147607"/>
    <n v="1102857"/>
    <n v="20976897"/>
    <n v="0"/>
    <n v="0"/>
    <n v="130000000"/>
    <n v="43585"/>
    <n v="0"/>
    <n v="0"/>
    <n v="0"/>
    <s v="900000/1800000/"/>
    <s v="07/12/"/>
    <d v="2022-03-31T00:00:00"/>
    <n v="2"/>
    <s v="O"/>
    <n v="1"/>
    <n v="30"/>
    <n v="0"/>
    <m/>
    <m/>
    <m/>
    <m/>
    <m/>
    <m/>
    <n v="1"/>
    <n v="1"/>
    <m/>
    <m/>
    <n v="2126298.36"/>
    <s v="SUSTITUCION"/>
    <n v="0"/>
    <n v="0"/>
    <s v="800-197-268-4"/>
    <s v="DIRECCION DE IMPUESTOS Y ADUANAS NACIONALES"/>
    <n v="5"/>
    <m/>
    <m/>
    <m/>
    <m/>
    <n v="1"/>
    <n v="7"/>
    <n v="2"/>
  </r>
  <r>
    <n v="424611.55154124787"/>
    <s v="C"/>
    <x v="68"/>
    <x v="1"/>
    <n v="4"/>
    <s v="13 211003729"/>
    <d v="2021-12-06T00:00:00"/>
    <d v="2023-12-31T00:00:00"/>
    <n v="0"/>
    <n v="1"/>
    <n v="3"/>
    <n v="30"/>
    <n v="2"/>
    <n v="11.7"/>
    <n v="12.34"/>
    <n v="5056617"/>
    <n v="238276"/>
    <n v="4489106"/>
    <n v="0"/>
    <n v="0"/>
    <n v="0"/>
    <m/>
    <n v="0"/>
    <n v="0"/>
    <n v="0"/>
    <m/>
    <m/>
    <d v="2022-03-31T00:00:00"/>
    <n v="1"/>
    <s v="O"/>
    <n v="1"/>
    <n v="30"/>
    <n v="0"/>
    <m/>
    <m/>
    <m/>
    <m/>
    <m/>
    <m/>
    <n v="1"/>
    <n v="1"/>
    <m/>
    <m/>
    <n v="455100.64"/>
    <s v="SUSTITUCION"/>
    <n v="0"/>
    <n v="0"/>
    <m/>
    <m/>
    <n v="5"/>
    <m/>
    <m/>
    <m/>
    <m/>
    <n v="1"/>
    <n v="7"/>
    <n v="2"/>
  </r>
  <r>
    <n v="0"/>
    <s v="C"/>
    <x v="69"/>
    <x v="1"/>
    <n v="4"/>
    <s v="10 211000321"/>
    <d v="2021-04-21T00:00:00"/>
    <d v="2022-06-30T00:00:00"/>
    <n v="0"/>
    <n v="1"/>
    <n v="11"/>
    <n v="30"/>
    <n v="2"/>
    <n v="7.2"/>
    <n v="7.44"/>
    <n v="8000000"/>
    <n v="471675"/>
    <n v="1194191"/>
    <n v="0"/>
    <n v="0"/>
    <n v="0"/>
    <m/>
    <n v="0"/>
    <n v="0"/>
    <n v="0"/>
    <m/>
    <m/>
    <d v="2022-03-31T00:00:00"/>
    <n v="1"/>
    <s v="O"/>
    <n v="1"/>
    <n v="30"/>
    <n v="0"/>
    <m/>
    <m/>
    <m/>
    <m/>
    <m/>
    <m/>
    <n v="1"/>
    <n v="1"/>
    <m/>
    <m/>
    <n v="7890392"/>
    <s v="TARJETA DE AFINIDAD"/>
    <n v="0"/>
    <n v="0"/>
    <m/>
    <m/>
    <n v="5"/>
    <m/>
    <m/>
    <m/>
    <m/>
    <n v="1"/>
    <n v="7"/>
    <n v="2"/>
  </r>
  <r>
    <n v="0"/>
    <s v="C"/>
    <x v="70"/>
    <x v="0"/>
    <n v="4"/>
    <s v="13 191003020"/>
    <d v="2019-12-06T00:00:00"/>
    <d v="2024-12-31T00:00:00"/>
    <n v="0"/>
    <n v="1"/>
    <n v="31"/>
    <n v="30"/>
    <n v="2"/>
    <n v="9.48"/>
    <n v="9.9"/>
    <n v="20183788"/>
    <n v="274042"/>
    <n v="12348604"/>
    <n v="0"/>
    <n v="0"/>
    <n v="0"/>
    <m/>
    <n v="0"/>
    <n v="0"/>
    <n v="0"/>
    <s v="1000000/1000000/"/>
    <s v="07/12/"/>
    <d v="2022-03-31T00:00:00"/>
    <n v="1"/>
    <s v="O"/>
    <n v="1"/>
    <n v="30"/>
    <n v="0"/>
    <m/>
    <m/>
    <m/>
    <m/>
    <m/>
    <m/>
    <n v="1"/>
    <n v="1"/>
    <m/>
    <m/>
    <n v="1761778"/>
    <s v="SUSTITUCION"/>
    <n v="0"/>
    <n v="0"/>
    <s v="800-197-268-4"/>
    <s v="DIRECCION DE IMPUESTOS Y ADUANAS NACIONALES"/>
    <n v="5"/>
    <m/>
    <m/>
    <m/>
    <m/>
    <n v="1"/>
    <n v="7"/>
    <n v="2"/>
  </r>
  <r>
    <n v="0"/>
    <s v="C"/>
    <x v="71"/>
    <x v="0"/>
    <n v="4"/>
    <s v="13 201003237"/>
    <d v="2020-11-20T00:00:00"/>
    <d v="2024-12-31T00:00:00"/>
    <n v="0"/>
    <n v="1"/>
    <n v="15"/>
    <n v="30"/>
    <n v="2"/>
    <n v="5.99"/>
    <n v="6.16"/>
    <n v="20168902"/>
    <n v="477405"/>
    <n v="14410097"/>
    <n v="0"/>
    <n v="0"/>
    <n v="0"/>
    <m/>
    <n v="0"/>
    <n v="0"/>
    <n v="0"/>
    <m/>
    <m/>
    <d v="2022-03-31T00:00:00"/>
    <n v="1"/>
    <s v="O"/>
    <n v="1"/>
    <n v="30"/>
    <n v="0"/>
    <m/>
    <m/>
    <m/>
    <m/>
    <m/>
    <m/>
    <n v="1"/>
    <n v="1"/>
    <m/>
    <m/>
    <n v="3079509.19"/>
    <s v="LIBRE INVERSION"/>
    <n v="0"/>
    <n v="0"/>
    <s v="800-197-268-4"/>
    <s v="DIRECCION DE IMPUESTOS Y ADUANAS NACIONALES"/>
    <n v="5"/>
    <m/>
    <m/>
    <m/>
    <m/>
    <n v="1"/>
    <n v="7"/>
    <n v="2"/>
  </r>
  <r>
    <n v="0"/>
    <s v="C"/>
    <x v="71"/>
    <x v="0"/>
    <n v="4"/>
    <s v="13 211002455"/>
    <d v="2021-09-09T00:00:00"/>
    <d v="2026-09-30T00:00:00"/>
    <n v="0"/>
    <n v="1"/>
    <n v="6"/>
    <n v="30"/>
    <n v="2"/>
    <n v="5.99"/>
    <n v="6.16"/>
    <n v="6065012"/>
    <n v="118394"/>
    <n v="5541890"/>
    <n v="0"/>
    <n v="0"/>
    <n v="0"/>
    <m/>
    <n v="0"/>
    <n v="0"/>
    <n v="0"/>
    <m/>
    <m/>
    <d v="2022-03-31T00:00:00"/>
    <n v="1"/>
    <s v="O"/>
    <n v="1"/>
    <n v="30"/>
    <n v="0"/>
    <m/>
    <m/>
    <m/>
    <m/>
    <m/>
    <m/>
    <n v="1"/>
    <n v="1"/>
    <m/>
    <m/>
    <n v="1184557.81"/>
    <s v="LIBRE INVERSION"/>
    <n v="0"/>
    <n v="0"/>
    <s v="800-197-268-4"/>
    <s v="DIRECCION DE IMPUESTOS Y ADUANAS NACIONALES"/>
    <n v="5"/>
    <m/>
    <m/>
    <m/>
    <m/>
    <n v="1"/>
    <n v="7"/>
    <n v="2"/>
  </r>
  <r>
    <n v="0"/>
    <s v="C"/>
    <x v="72"/>
    <x v="0"/>
    <n v="4"/>
    <s v="10 191000184"/>
    <d v="2019-05-21T00:00:00"/>
    <d v="2024-05-31T00:00:00"/>
    <n v="0"/>
    <n v="1"/>
    <n v="40"/>
    <n v="30"/>
    <n v="2"/>
    <n v="8.2799999999999994"/>
    <n v="8.6"/>
    <n v="20082692"/>
    <n v="240949"/>
    <n v="9370116"/>
    <n v="0"/>
    <n v="0"/>
    <n v="0"/>
    <m/>
    <n v="0"/>
    <n v="0"/>
    <n v="0"/>
    <s v="1000000/1000000/"/>
    <s v="07/12/"/>
    <d v="2022-03-31T00:00:00"/>
    <n v="1"/>
    <s v="O"/>
    <n v="1"/>
    <n v="30"/>
    <n v="0"/>
    <m/>
    <m/>
    <m/>
    <m/>
    <m/>
    <m/>
    <n v="1"/>
    <n v="1"/>
    <m/>
    <m/>
    <n v="1159118.72"/>
    <s v="SUSTITUCION"/>
    <n v="0"/>
    <n v="0"/>
    <s v="800-197-268-4"/>
    <s v="DIRECCION DE IMPUESTOS Y ADUANAS NACIONALES"/>
    <n v="5"/>
    <m/>
    <m/>
    <m/>
    <m/>
    <n v="1"/>
    <n v="7"/>
    <n v="2"/>
  </r>
  <r>
    <n v="0"/>
    <s v="C"/>
    <x v="72"/>
    <x v="0"/>
    <n v="4"/>
    <s v="13 221000812"/>
    <d v="2022-02-17T00:00:00"/>
    <d v="2025-02-28T00:00:00"/>
    <n v="0"/>
    <n v="1"/>
    <n v="1"/>
    <n v="30"/>
    <n v="2"/>
    <n v="5.99"/>
    <n v="6.16"/>
    <n v="5037194"/>
    <n v="154174"/>
    <n v="4909919"/>
    <n v="0"/>
    <n v="0"/>
    <n v="0"/>
    <m/>
    <n v="0"/>
    <n v="0"/>
    <n v="0"/>
    <m/>
    <m/>
    <d v="2022-03-31T00:00:00"/>
    <n v="1"/>
    <s v="O"/>
    <n v="1"/>
    <n v="30"/>
    <n v="0"/>
    <m/>
    <m/>
    <m/>
    <m/>
    <m/>
    <m/>
    <n v="1"/>
    <n v="1"/>
    <m/>
    <m/>
    <n v="607475.44999999995"/>
    <s v="LIBRE INVERSION"/>
    <n v="0"/>
    <n v="0"/>
    <s v="800-197-268-4"/>
    <s v="DIRECCION DE IMPUESTOS Y ADUANAS NACIONALES"/>
    <n v="5"/>
    <m/>
    <m/>
    <m/>
    <m/>
    <n v="1"/>
    <n v="7"/>
    <n v="2"/>
  </r>
  <r>
    <n v="0"/>
    <s v="C"/>
    <x v="72"/>
    <x v="1"/>
    <n v="4"/>
    <s v="10 211000162"/>
    <d v="2021-03-12T00:00:00"/>
    <d v="2024-03-31T00:00:00"/>
    <n v="0"/>
    <n v="1"/>
    <n v="12"/>
    <n v="30"/>
    <n v="2"/>
    <n v="17.690000000000001"/>
    <n v="19.2"/>
    <n v="2000000"/>
    <n v="72408"/>
    <n v="1448928"/>
    <n v="0"/>
    <n v="0"/>
    <n v="0"/>
    <m/>
    <n v="0"/>
    <n v="0"/>
    <n v="0"/>
    <m/>
    <m/>
    <d v="2022-03-31T00:00:00"/>
    <n v="1"/>
    <s v="O"/>
    <n v="1"/>
    <n v="30"/>
    <n v="0"/>
    <m/>
    <m/>
    <m/>
    <m/>
    <m/>
    <m/>
    <n v="1"/>
    <n v="1"/>
    <m/>
    <m/>
    <n v="179250.67"/>
    <s v="TARJETA DE AFINIDAD"/>
    <n v="0"/>
    <n v="0"/>
    <m/>
    <m/>
    <n v="5"/>
    <m/>
    <m/>
    <m/>
    <m/>
    <n v="1"/>
    <n v="7"/>
    <n v="2"/>
  </r>
  <r>
    <n v="0"/>
    <s v="C"/>
    <x v="72"/>
    <x v="1"/>
    <n v="4"/>
    <s v="10 211000598"/>
    <d v="2021-07-19T00:00:00"/>
    <d v="2024-07-31T00:00:00"/>
    <n v="0"/>
    <n v="1"/>
    <n v="8"/>
    <n v="30"/>
    <n v="2"/>
    <n v="17.690000000000001"/>
    <n v="19.2"/>
    <n v="3000000"/>
    <n v="108613"/>
    <n v="2465574"/>
    <n v="0"/>
    <n v="0"/>
    <n v="0"/>
    <m/>
    <n v="0"/>
    <n v="0"/>
    <n v="0"/>
    <m/>
    <m/>
    <d v="2022-03-31T00:00:00"/>
    <n v="1"/>
    <s v="O"/>
    <n v="1"/>
    <n v="30"/>
    <n v="0"/>
    <m/>
    <m/>
    <m/>
    <m/>
    <m/>
    <m/>
    <n v="1"/>
    <n v="1"/>
    <m/>
    <m/>
    <n v="305073.42"/>
    <s v="TARJETA DE AFINIDAD"/>
    <n v="0"/>
    <n v="0"/>
    <m/>
    <m/>
    <n v="5"/>
    <m/>
    <m/>
    <m/>
    <m/>
    <n v="1"/>
    <n v="7"/>
    <n v="2"/>
  </r>
  <r>
    <n v="0"/>
    <s v="C"/>
    <x v="72"/>
    <x v="1"/>
    <n v="4"/>
    <s v="13 211003493"/>
    <d v="2021-11-16T00:00:00"/>
    <d v="2023-11-30T00:00:00"/>
    <n v="0"/>
    <n v="1"/>
    <n v="4"/>
    <n v="30"/>
    <n v="2"/>
    <n v="7.2"/>
    <n v="7.44"/>
    <n v="4028769"/>
    <n v="181482"/>
    <n v="3398993"/>
    <n v="0"/>
    <n v="0"/>
    <n v="0"/>
    <m/>
    <n v="0"/>
    <n v="0"/>
    <n v="0"/>
    <m/>
    <m/>
    <d v="2022-03-31T00:00:00"/>
    <n v="1"/>
    <s v="O"/>
    <n v="1"/>
    <n v="30"/>
    <n v="0"/>
    <m/>
    <m/>
    <m/>
    <m/>
    <m/>
    <m/>
    <n v="1"/>
    <n v="1"/>
    <m/>
    <m/>
    <n v="420477.73"/>
    <s v="LIBRE INVERSION"/>
    <n v="0"/>
    <n v="0"/>
    <m/>
    <m/>
    <n v="5"/>
    <m/>
    <m/>
    <m/>
    <m/>
    <n v="1"/>
    <n v="7"/>
    <n v="2"/>
  </r>
  <r>
    <n v="0"/>
    <s v="C"/>
    <x v="73"/>
    <x v="2"/>
    <n v="4"/>
    <s v="11 20669"/>
    <d v="2018-06-27T00:00:00"/>
    <d v="2022-07-31T00:00:00"/>
    <n v="0"/>
    <n v="1"/>
    <n v="34"/>
    <n v="30"/>
    <n v="2"/>
    <n v="10.8"/>
    <n v="11.35"/>
    <n v="120170499"/>
    <n v="1874751"/>
    <n v="14908961"/>
    <n v="0"/>
    <n v="0"/>
    <n v="552000000"/>
    <d v="2019-04-30T00:00:00"/>
    <n v="0"/>
    <n v="0"/>
    <n v="0"/>
    <m/>
    <m/>
    <d v="2022-03-31T00:00:00"/>
    <n v="2"/>
    <s v="O"/>
    <n v="1"/>
    <n v="30"/>
    <n v="0"/>
    <m/>
    <m/>
    <m/>
    <m/>
    <m/>
    <m/>
    <n v="1"/>
    <n v="1"/>
    <m/>
    <m/>
    <n v="3289557"/>
    <s v="SUSTITUCION"/>
    <n v="0"/>
    <n v="0"/>
    <s v="800-197-268-4"/>
    <s v="DIRECCION DE IMPUESTOS Y ADUANAS NACIONALES"/>
    <n v="5"/>
    <m/>
    <m/>
    <m/>
    <m/>
    <n v="1"/>
    <n v="7"/>
    <n v="2"/>
  </r>
  <r>
    <n v="0"/>
    <s v="C"/>
    <x v="74"/>
    <x v="1"/>
    <n v="4"/>
    <s v="13 221000012"/>
    <d v="2022-01-06T00:00:00"/>
    <d v="2023-07-31T00:00:00"/>
    <n v="0"/>
    <n v="1"/>
    <n v="2"/>
    <n v="30"/>
    <n v="2"/>
    <n v="7.2"/>
    <n v="7.44"/>
    <n v="22118704"/>
    <n v="1304105"/>
    <n v="18146203"/>
    <n v="0"/>
    <n v="0"/>
    <n v="0"/>
    <m/>
    <n v="0"/>
    <n v="0"/>
    <n v="0"/>
    <m/>
    <m/>
    <d v="2022-03-28T00:00:00"/>
    <n v="1"/>
    <s v="O"/>
    <n v="1"/>
    <n v="30"/>
    <n v="0"/>
    <m/>
    <m/>
    <m/>
    <m/>
    <m/>
    <m/>
    <n v="1"/>
    <n v="1"/>
    <m/>
    <m/>
    <n v="3834672"/>
    <s v="LIBRE INVERSION"/>
    <n v="0"/>
    <n v="0"/>
    <m/>
    <m/>
    <n v="5"/>
    <m/>
    <m/>
    <m/>
    <m/>
    <n v="1"/>
    <n v="7"/>
    <n v="2"/>
  </r>
  <r>
    <n v="0"/>
    <s v="C"/>
    <x v="75"/>
    <x v="1"/>
    <n v="4"/>
    <s v="10 211000056"/>
    <d v="2021-02-17T00:00:00"/>
    <d v="2022-08-31T00:00:00"/>
    <n v="0"/>
    <n v="1"/>
    <n v="13"/>
    <n v="30"/>
    <n v="2"/>
    <n v="17.690000000000001"/>
    <n v="19.2"/>
    <n v="600000"/>
    <n v="38313"/>
    <n v="183194"/>
    <n v="0"/>
    <n v="0"/>
    <n v="0"/>
    <m/>
    <n v="0"/>
    <n v="0"/>
    <n v="0"/>
    <m/>
    <m/>
    <d v="2022-03-31T00:00:00"/>
    <n v="1"/>
    <s v="O"/>
    <n v="1"/>
    <n v="30"/>
    <n v="0"/>
    <m/>
    <m/>
    <m/>
    <m/>
    <m/>
    <m/>
    <n v="1"/>
    <n v="1"/>
    <m/>
    <m/>
    <n v="55573.93"/>
    <s v="TARJETA DE AFINIDAD"/>
    <n v="0"/>
    <n v="0"/>
    <m/>
    <m/>
    <n v="5"/>
    <m/>
    <m/>
    <m/>
    <m/>
    <n v="1"/>
    <n v="7"/>
    <n v="2"/>
  </r>
  <r>
    <n v="0"/>
    <s v="C"/>
    <x v="75"/>
    <x v="1"/>
    <n v="4"/>
    <s v="10 191004049"/>
    <d v="2021-01-28T00:00:00"/>
    <d v="2022-07-31T00:00:00"/>
    <n v="0"/>
    <n v="1"/>
    <n v="14"/>
    <n v="30"/>
    <n v="2"/>
    <n v="7.2"/>
    <n v="7.44"/>
    <n v="3000000"/>
    <n v="191565"/>
    <n v="696449"/>
    <n v="0"/>
    <n v="0"/>
    <n v="0"/>
    <m/>
    <n v="0"/>
    <n v="0"/>
    <n v="0"/>
    <m/>
    <m/>
    <d v="2022-03-31T00:00:00"/>
    <n v="1"/>
    <s v="O"/>
    <n v="1"/>
    <n v="30"/>
    <n v="0"/>
    <m/>
    <m/>
    <m/>
    <m/>
    <m/>
    <m/>
    <n v="1"/>
    <n v="1"/>
    <m/>
    <m/>
    <n v="210907.61"/>
    <s v="TARJETA DE AFINIDAD"/>
    <n v="0"/>
    <n v="0"/>
    <m/>
    <m/>
    <n v="5"/>
    <m/>
    <m/>
    <m/>
    <m/>
    <n v="1"/>
    <n v="7"/>
    <n v="2"/>
  </r>
  <r>
    <n v="0"/>
    <s v="C"/>
    <x v="75"/>
    <x v="1"/>
    <n v="4"/>
    <s v="10 191003962"/>
    <d v="2021-01-04T00:00:00"/>
    <d v="2022-07-31T00:00:00"/>
    <n v="0"/>
    <n v="1"/>
    <n v="14"/>
    <n v="30"/>
    <n v="2"/>
    <n v="9"/>
    <n v="9.3800000000000008"/>
    <n v="3000000"/>
    <n v="191565"/>
    <n v="703554"/>
    <n v="0"/>
    <n v="0"/>
    <n v="0"/>
    <m/>
    <n v="0"/>
    <n v="0"/>
    <n v="0"/>
    <m/>
    <m/>
    <d v="2022-03-31T00:00:00"/>
    <n v="1"/>
    <s v="O"/>
    <n v="1"/>
    <n v="30"/>
    <n v="0"/>
    <m/>
    <m/>
    <m/>
    <m/>
    <m/>
    <m/>
    <n v="1"/>
    <n v="1"/>
    <m/>
    <m/>
    <n v="212957.47"/>
    <s v="TARJETA DE AFINIDAD"/>
    <n v="0"/>
    <n v="0"/>
    <m/>
    <m/>
    <n v="5"/>
    <m/>
    <m/>
    <m/>
    <m/>
    <n v="1"/>
    <n v="7"/>
    <n v="2"/>
  </r>
  <r>
    <n v="0"/>
    <s v="C"/>
    <x v="75"/>
    <x v="1"/>
    <n v="4"/>
    <s v="13 211000961"/>
    <d v="2021-03-29T00:00:00"/>
    <d v="2023-03-31T00:00:00"/>
    <n v="0"/>
    <n v="1"/>
    <n v="12"/>
    <n v="30"/>
    <n v="2"/>
    <n v="7.2"/>
    <n v="7.44"/>
    <n v="6018753"/>
    <n v="271124"/>
    <n v="3123366"/>
    <n v="0"/>
    <n v="0"/>
    <n v="0"/>
    <m/>
    <n v="0"/>
    <n v="0"/>
    <n v="0"/>
    <m/>
    <m/>
    <d v="2022-03-31T00:00:00"/>
    <n v="1"/>
    <s v="O"/>
    <n v="1"/>
    <n v="30"/>
    <n v="0"/>
    <m/>
    <m/>
    <m/>
    <m/>
    <m/>
    <m/>
    <n v="1"/>
    <n v="1"/>
    <m/>
    <m/>
    <n v="945895.59"/>
    <s v="LIBRE INVERSION"/>
    <n v="0"/>
    <n v="0"/>
    <m/>
    <m/>
    <n v="5"/>
    <m/>
    <m/>
    <m/>
    <m/>
    <n v="1"/>
    <n v="7"/>
    <n v="2"/>
  </r>
  <r>
    <n v="0"/>
    <s v="C"/>
    <x v="75"/>
    <x v="1"/>
    <n v="4"/>
    <s v="10 211000215"/>
    <d v="2021-03-23T00:00:00"/>
    <d v="2022-09-30T00:00:00"/>
    <n v="0"/>
    <n v="1"/>
    <n v="12"/>
    <n v="30"/>
    <n v="2"/>
    <n v="17.690000000000001"/>
    <n v="19.2"/>
    <n v="200000"/>
    <n v="12771"/>
    <n v="72736"/>
    <n v="0"/>
    <n v="0"/>
    <n v="0"/>
    <m/>
    <n v="0"/>
    <n v="0"/>
    <n v="0"/>
    <m/>
    <m/>
    <d v="2022-03-31T00:00:00"/>
    <n v="1"/>
    <s v="O"/>
    <n v="1"/>
    <n v="30"/>
    <n v="0"/>
    <m/>
    <m/>
    <m/>
    <m/>
    <m/>
    <m/>
    <n v="1"/>
    <n v="1"/>
    <m/>
    <m/>
    <n v="22092.91"/>
    <s v="TARJETA DE AFINIDAD"/>
    <n v="0"/>
    <n v="0"/>
    <m/>
    <m/>
    <n v="5"/>
    <m/>
    <m/>
    <m/>
    <m/>
    <n v="1"/>
    <n v="7"/>
    <n v="2"/>
  </r>
  <r>
    <n v="0"/>
    <s v="C"/>
    <x v="75"/>
    <x v="1"/>
    <n v="4"/>
    <s v="10 211000184"/>
    <d v="2021-03-17T00:00:00"/>
    <d v="2022-09-30T00:00:00"/>
    <n v="0"/>
    <n v="1"/>
    <n v="12"/>
    <n v="30"/>
    <n v="2"/>
    <n v="17.690000000000001"/>
    <n v="19.2"/>
    <n v="300000"/>
    <n v="19157"/>
    <n v="109099"/>
    <n v="0"/>
    <n v="0"/>
    <n v="0"/>
    <m/>
    <n v="0"/>
    <n v="0"/>
    <n v="0"/>
    <m/>
    <m/>
    <d v="2022-03-31T00:00:00"/>
    <n v="1"/>
    <s v="O"/>
    <n v="1"/>
    <n v="30"/>
    <n v="0"/>
    <m/>
    <m/>
    <m/>
    <m/>
    <m/>
    <m/>
    <n v="1"/>
    <n v="1"/>
    <m/>
    <m/>
    <n v="33025.49"/>
    <s v="TARJETA DE AFINIDAD"/>
    <n v="0"/>
    <n v="0"/>
    <m/>
    <m/>
    <n v="5"/>
    <m/>
    <m/>
    <m/>
    <m/>
    <n v="1"/>
    <n v="7"/>
    <n v="2"/>
  </r>
  <r>
    <n v="0"/>
    <s v="C"/>
    <x v="75"/>
    <x v="1"/>
    <n v="4"/>
    <s v="10 211000203"/>
    <d v="2021-03-20T00:00:00"/>
    <d v="2022-09-30T00:00:00"/>
    <n v="0"/>
    <n v="1"/>
    <n v="12"/>
    <n v="30"/>
    <n v="2"/>
    <n v="17.690000000000001"/>
    <n v="19.2"/>
    <n v="300000"/>
    <n v="19157"/>
    <n v="109099"/>
    <n v="0"/>
    <n v="0"/>
    <n v="0"/>
    <m/>
    <n v="0"/>
    <n v="0"/>
    <n v="0"/>
    <m/>
    <m/>
    <d v="2022-03-31T00:00:00"/>
    <n v="1"/>
    <s v="O"/>
    <n v="1"/>
    <n v="30"/>
    <n v="0"/>
    <m/>
    <m/>
    <m/>
    <m/>
    <m/>
    <m/>
    <n v="1"/>
    <n v="1"/>
    <m/>
    <m/>
    <n v="33025.49"/>
    <s v="TARJETA DE AFINIDAD"/>
    <n v="0"/>
    <n v="0"/>
    <m/>
    <m/>
    <n v="5"/>
    <m/>
    <m/>
    <m/>
    <m/>
    <n v="1"/>
    <n v="7"/>
    <n v="2"/>
  </r>
  <r>
    <n v="0"/>
    <s v="C"/>
    <x v="75"/>
    <x v="1"/>
    <n v="4"/>
    <s v="10 211000165"/>
    <d v="2021-03-13T00:00:00"/>
    <d v="2022-09-30T00:00:00"/>
    <n v="0"/>
    <n v="1"/>
    <n v="12"/>
    <n v="30"/>
    <n v="2"/>
    <n v="17.690000000000001"/>
    <n v="19.2"/>
    <n v="400000"/>
    <n v="25542"/>
    <n v="145475"/>
    <n v="0"/>
    <n v="0"/>
    <n v="0"/>
    <m/>
    <n v="0"/>
    <n v="0"/>
    <n v="0"/>
    <m/>
    <m/>
    <d v="2022-03-31T00:00:00"/>
    <n v="1"/>
    <s v="O"/>
    <n v="1"/>
    <n v="30"/>
    <n v="0"/>
    <m/>
    <m/>
    <m/>
    <m/>
    <m/>
    <m/>
    <n v="1"/>
    <n v="1"/>
    <m/>
    <m/>
    <n v="43958.07"/>
    <s v="TARJETA DE AFINIDAD"/>
    <n v="0"/>
    <n v="0"/>
    <m/>
    <m/>
    <n v="5"/>
    <m/>
    <m/>
    <m/>
    <m/>
    <n v="1"/>
    <n v="7"/>
    <n v="2"/>
  </r>
  <r>
    <n v="0"/>
    <s v="C"/>
    <x v="75"/>
    <x v="1"/>
    <n v="4"/>
    <s v="10 221000361"/>
    <d v="2022-03-02T00:00:00"/>
    <d v="2023-09-30T00:00:00"/>
    <n v="0"/>
    <n v="1"/>
    <n v="1"/>
    <n v="30"/>
    <n v="2"/>
    <n v="7.2"/>
    <n v="7.44"/>
    <n v="2500000"/>
    <n v="140215"/>
    <n v="2378082"/>
    <n v="0"/>
    <n v="0"/>
    <n v="0"/>
    <m/>
    <n v="0"/>
    <n v="0"/>
    <n v="0"/>
    <m/>
    <m/>
    <d v="2022-03-31T00:00:00"/>
    <n v="1"/>
    <s v="O"/>
    <n v="1"/>
    <n v="30"/>
    <n v="0"/>
    <m/>
    <m/>
    <m/>
    <m/>
    <m/>
    <m/>
    <n v="1"/>
    <n v="1"/>
    <m/>
    <m/>
    <n v="720183.44"/>
    <s v="TARJETA DE AFINIDAD"/>
    <n v="0"/>
    <n v="0"/>
    <m/>
    <m/>
    <n v="5"/>
    <m/>
    <m/>
    <m/>
    <m/>
    <n v="1"/>
    <n v="7"/>
    <n v="2"/>
  </r>
  <r>
    <n v="270558.0587112059"/>
    <s v="C"/>
    <x v="76"/>
    <x v="1"/>
    <n v="4"/>
    <s v="10 191001228"/>
    <d v="2019-09-28T00:00:00"/>
    <d v="2022-09-30T00:00:00"/>
    <n v="0"/>
    <n v="1"/>
    <n v="30"/>
    <n v="30"/>
    <n v="2"/>
    <n v="18"/>
    <n v="19.559999999999999"/>
    <n v="3385800"/>
    <n v="122405"/>
    <n v="697355"/>
    <n v="0"/>
    <n v="0"/>
    <n v="0"/>
    <m/>
    <n v="0"/>
    <n v="0"/>
    <n v="0"/>
    <m/>
    <m/>
    <d v="2022-03-31T00:00:00"/>
    <n v="1"/>
    <s v="O"/>
    <n v="1"/>
    <n v="30"/>
    <n v="0"/>
    <m/>
    <m/>
    <m/>
    <m/>
    <m/>
    <m/>
    <n v="1"/>
    <n v="1"/>
    <m/>
    <m/>
    <n v="49440.94"/>
    <s v="TARJETA DE AFINIDAD"/>
    <n v="0"/>
    <n v="0"/>
    <m/>
    <m/>
    <n v="5"/>
    <m/>
    <m/>
    <m/>
    <m/>
    <n v="1"/>
    <n v="7"/>
    <n v="2"/>
  </r>
  <r>
    <n v="159697.70840055071"/>
    <s v="C"/>
    <x v="76"/>
    <x v="1"/>
    <n v="4"/>
    <s v="10 191001221"/>
    <d v="2019-09-27T00:00:00"/>
    <d v="2022-09-30T00:00:00"/>
    <n v="0"/>
    <n v="1"/>
    <n v="30"/>
    <n v="30"/>
    <n v="2"/>
    <n v="18"/>
    <n v="19.559999999999999"/>
    <n v="2000000"/>
    <n v="72305"/>
    <n v="411923"/>
    <n v="0"/>
    <n v="0"/>
    <n v="0"/>
    <m/>
    <n v="0"/>
    <n v="0"/>
    <n v="0"/>
    <m/>
    <m/>
    <d v="2022-03-31T00:00:00"/>
    <n v="1"/>
    <s v="O"/>
    <n v="1"/>
    <n v="30"/>
    <n v="0"/>
    <m/>
    <m/>
    <m/>
    <m/>
    <m/>
    <m/>
    <n v="1"/>
    <n v="1"/>
    <m/>
    <m/>
    <n v="29323.59"/>
    <s v="TARJETA DE AFINIDAD"/>
    <n v="0"/>
    <n v="0"/>
    <m/>
    <m/>
    <n v="5"/>
    <m/>
    <m/>
    <m/>
    <m/>
    <n v="1"/>
    <n v="7"/>
    <n v="2"/>
  </r>
  <r>
    <n v="159697.70840055071"/>
    <s v="C"/>
    <x v="76"/>
    <x v="1"/>
    <n v="4"/>
    <s v="10 191001223"/>
    <d v="2019-09-27T00:00:00"/>
    <d v="2022-09-30T00:00:00"/>
    <n v="0"/>
    <n v="1"/>
    <n v="30"/>
    <n v="30"/>
    <n v="2"/>
    <n v="18"/>
    <n v="19.559999999999999"/>
    <n v="2000000"/>
    <n v="72305"/>
    <n v="411923"/>
    <n v="0"/>
    <n v="0"/>
    <n v="0"/>
    <m/>
    <n v="0"/>
    <n v="0"/>
    <n v="0"/>
    <m/>
    <m/>
    <d v="2022-03-31T00:00:00"/>
    <n v="1"/>
    <s v="O"/>
    <n v="1"/>
    <n v="30"/>
    <n v="0"/>
    <m/>
    <m/>
    <m/>
    <m/>
    <m/>
    <m/>
    <n v="1"/>
    <n v="1"/>
    <m/>
    <m/>
    <n v="29323.59"/>
    <s v="TARJETA DE AFINIDAD"/>
    <n v="0"/>
    <n v="0"/>
    <m/>
    <m/>
    <n v="5"/>
    <m/>
    <m/>
    <m/>
    <m/>
    <n v="1"/>
    <n v="7"/>
    <n v="2"/>
  </r>
  <r>
    <n v="253391.32485410763"/>
    <s v="C"/>
    <x v="76"/>
    <x v="1"/>
    <n v="4"/>
    <s v="10 191001919"/>
    <d v="2019-10-17T00:00:00"/>
    <d v="2022-10-31T00:00:00"/>
    <n v="0"/>
    <n v="1"/>
    <n v="29"/>
    <n v="30"/>
    <n v="2"/>
    <n v="18"/>
    <n v="19.559999999999999"/>
    <n v="2738500"/>
    <n v="99003"/>
    <n v="653257"/>
    <n v="0"/>
    <n v="0"/>
    <n v="0"/>
    <m/>
    <n v="0"/>
    <n v="0"/>
    <n v="0"/>
    <m/>
    <m/>
    <d v="2022-03-31T00:00:00"/>
    <n v="1"/>
    <s v="O"/>
    <n v="1"/>
    <n v="30"/>
    <n v="0"/>
    <m/>
    <m/>
    <m/>
    <m/>
    <m/>
    <m/>
    <n v="1"/>
    <n v="1"/>
    <m/>
    <m/>
    <n v="46372.19"/>
    <s v="TARJETA DE AFINIDAD"/>
    <n v="0"/>
    <n v="0"/>
    <m/>
    <m/>
    <n v="5"/>
    <m/>
    <m/>
    <m/>
    <m/>
    <n v="1"/>
    <n v="7"/>
    <n v="2"/>
  </r>
  <r>
    <n v="385368.7897389736"/>
    <s v="C"/>
    <x v="76"/>
    <x v="1"/>
    <n v="4"/>
    <s v="10 191002651"/>
    <d v="2019-12-17T00:00:00"/>
    <d v="2022-12-31T00:00:00"/>
    <n v="0"/>
    <n v="1"/>
    <n v="27"/>
    <n v="30"/>
    <n v="2"/>
    <n v="18"/>
    <n v="19.559999999999999"/>
    <n v="3287412"/>
    <n v="118848"/>
    <n v="993625"/>
    <n v="0"/>
    <n v="0"/>
    <n v="0"/>
    <m/>
    <n v="0"/>
    <n v="0"/>
    <n v="0"/>
    <m/>
    <m/>
    <d v="2022-03-31T00:00:00"/>
    <n v="1"/>
    <s v="O"/>
    <n v="1"/>
    <n v="30"/>
    <n v="0"/>
    <m/>
    <m/>
    <m/>
    <m/>
    <m/>
    <m/>
    <n v="1"/>
    <n v="1"/>
    <m/>
    <m/>
    <n v="70581.2"/>
    <s v="TARJETA DE AFINIDAD"/>
    <n v="0"/>
    <n v="0"/>
    <m/>
    <m/>
    <n v="5"/>
    <m/>
    <m/>
    <m/>
    <m/>
    <n v="1"/>
    <n v="7"/>
    <n v="2"/>
  </r>
  <r>
    <n v="40603.437536108773"/>
    <s v="C"/>
    <x v="76"/>
    <x v="1"/>
    <n v="4"/>
    <s v="10 191002764"/>
    <d v="2020-01-14T00:00:00"/>
    <d v="2023-01-31T00:00:00"/>
    <n v="0"/>
    <n v="1"/>
    <n v="26"/>
    <n v="30"/>
    <n v="2"/>
    <n v="18"/>
    <n v="19.559999999999999"/>
    <n v="314400"/>
    <n v="11366"/>
    <n v="104832"/>
    <n v="0"/>
    <n v="0"/>
    <n v="0"/>
    <m/>
    <n v="0"/>
    <n v="0"/>
    <n v="0"/>
    <m/>
    <m/>
    <d v="2022-03-31T00:00:00"/>
    <n v="1"/>
    <s v="O"/>
    <n v="1"/>
    <n v="30"/>
    <n v="0"/>
    <m/>
    <m/>
    <m/>
    <m/>
    <m/>
    <m/>
    <n v="1"/>
    <n v="1"/>
    <m/>
    <m/>
    <n v="7501.38"/>
    <s v="TARJETA DE AFINIDAD"/>
    <n v="0"/>
    <n v="0"/>
    <m/>
    <m/>
    <n v="5"/>
    <m/>
    <m/>
    <m/>
    <m/>
    <n v="1"/>
    <n v="7"/>
    <n v="2"/>
  </r>
  <r>
    <n v="6620.1073283103233"/>
    <s v="C"/>
    <x v="76"/>
    <x v="1"/>
    <n v="4"/>
    <s v="10 191002808"/>
    <d v="2020-01-22T00:00:00"/>
    <d v="2023-01-31T00:00:00"/>
    <n v="0"/>
    <n v="1"/>
    <n v="26"/>
    <n v="30"/>
    <n v="2"/>
    <n v="18"/>
    <n v="19.559999999999999"/>
    <n v="50000"/>
    <n v="1808"/>
    <n v="16656"/>
    <n v="0"/>
    <n v="0"/>
    <n v="0"/>
    <m/>
    <n v="0"/>
    <n v="0"/>
    <n v="0"/>
    <m/>
    <m/>
    <d v="2022-03-31T00:00:00"/>
    <n v="1"/>
    <s v="O"/>
    <n v="1"/>
    <n v="30"/>
    <n v="0"/>
    <m/>
    <m/>
    <m/>
    <m/>
    <m/>
    <m/>
    <n v="1"/>
    <n v="1"/>
    <m/>
    <m/>
    <n v="1022.92"/>
    <s v="TARJETA DE AFINIDAD"/>
    <n v="0"/>
    <n v="0"/>
    <m/>
    <m/>
    <n v="5"/>
    <m/>
    <m/>
    <m/>
    <m/>
    <n v="1"/>
    <n v="7"/>
    <n v="2"/>
  </r>
  <r>
    <n v="18066.103846797032"/>
    <s v="C"/>
    <x v="76"/>
    <x v="1"/>
    <n v="4"/>
    <s v="10 191002769"/>
    <d v="2020-01-15T00:00:00"/>
    <d v="2023-01-31T00:00:00"/>
    <n v="0"/>
    <n v="1"/>
    <n v="26"/>
    <n v="30"/>
    <n v="2"/>
    <n v="18"/>
    <n v="19.559999999999999"/>
    <n v="140400"/>
    <n v="5076"/>
    <n v="46801"/>
    <n v="0"/>
    <n v="0"/>
    <n v="0"/>
    <m/>
    <n v="0"/>
    <n v="0"/>
    <n v="0"/>
    <m/>
    <m/>
    <d v="2022-03-31T00:00:00"/>
    <n v="1"/>
    <s v="O"/>
    <n v="1"/>
    <n v="30"/>
    <n v="0"/>
    <m/>
    <m/>
    <m/>
    <m/>
    <m/>
    <m/>
    <n v="1"/>
    <n v="1"/>
    <m/>
    <m/>
    <n v="3409.72"/>
    <s v="TARJETA DE AFINIDAD"/>
    <n v="0"/>
    <n v="0"/>
    <m/>
    <m/>
    <n v="5"/>
    <m/>
    <m/>
    <m/>
    <m/>
    <n v="1"/>
    <n v="7"/>
    <n v="2"/>
  </r>
  <r>
    <n v="6282.3750928614518"/>
    <s v="C"/>
    <x v="76"/>
    <x v="1"/>
    <n v="4"/>
    <s v="10 191002785"/>
    <d v="2020-01-18T00:00:00"/>
    <d v="2023-01-31T00:00:00"/>
    <n v="0"/>
    <n v="1"/>
    <n v="26"/>
    <n v="30"/>
    <n v="2"/>
    <n v="18"/>
    <n v="19.559999999999999"/>
    <n v="47700"/>
    <n v="1724"/>
    <n v="15920"/>
    <n v="0"/>
    <n v="0"/>
    <n v="0"/>
    <m/>
    <n v="0"/>
    <n v="0"/>
    <n v="0"/>
    <m/>
    <m/>
    <d v="2022-03-31T00:00:00"/>
    <n v="1"/>
    <s v="O"/>
    <n v="1"/>
    <n v="30"/>
    <n v="0"/>
    <m/>
    <m/>
    <m/>
    <m/>
    <m/>
    <m/>
    <n v="1"/>
    <n v="1"/>
    <m/>
    <m/>
    <n v="1022.92"/>
    <s v="TARJETA DE AFINIDAD"/>
    <n v="0"/>
    <n v="0"/>
    <m/>
    <m/>
    <n v="5"/>
    <m/>
    <m/>
    <m/>
    <m/>
    <n v="1"/>
    <n v="7"/>
    <n v="2"/>
  </r>
  <r>
    <n v="8670.3109830149133"/>
    <s v="C"/>
    <x v="76"/>
    <x v="1"/>
    <n v="4"/>
    <s v="10 191002815"/>
    <d v="2020-01-24T00:00:00"/>
    <d v="2023-01-31T00:00:00"/>
    <n v="0"/>
    <n v="1"/>
    <n v="26"/>
    <n v="30"/>
    <n v="2"/>
    <n v="18"/>
    <n v="19.559999999999999"/>
    <n v="67824"/>
    <n v="2452"/>
    <n v="22610"/>
    <n v="0"/>
    <n v="0"/>
    <n v="0"/>
    <m/>
    <n v="0"/>
    <n v="0"/>
    <n v="0"/>
    <m/>
    <m/>
    <d v="2022-03-31T00:00:00"/>
    <n v="1"/>
    <s v="O"/>
    <n v="1"/>
    <n v="30"/>
    <n v="0"/>
    <m/>
    <m/>
    <m/>
    <m/>
    <m/>
    <m/>
    <n v="1"/>
    <n v="1"/>
    <m/>
    <m/>
    <n v="1704.86"/>
    <s v="TARJETA DE AFINIDAD"/>
    <n v="0"/>
    <n v="0"/>
    <m/>
    <m/>
    <n v="5"/>
    <m/>
    <m/>
    <m/>
    <m/>
    <n v="1"/>
    <n v="7"/>
    <n v="2"/>
  </r>
  <r>
    <n v="43448.887757517688"/>
    <s v="C"/>
    <x v="76"/>
    <x v="1"/>
    <n v="4"/>
    <s v="10 191002843"/>
    <d v="2020-02-03T00:00:00"/>
    <d v="2023-02-28T00:00:00"/>
    <n v="0"/>
    <n v="1"/>
    <n v="25"/>
    <n v="30"/>
    <n v="2"/>
    <n v="18"/>
    <n v="19.559999999999999"/>
    <n v="307000"/>
    <n v="11099"/>
    <n v="111776"/>
    <n v="0"/>
    <n v="0"/>
    <n v="0"/>
    <m/>
    <n v="0"/>
    <n v="0"/>
    <n v="0"/>
    <m/>
    <m/>
    <d v="2022-03-31T00:00:00"/>
    <n v="1"/>
    <s v="O"/>
    <n v="1"/>
    <n v="30"/>
    <n v="0"/>
    <m/>
    <m/>
    <m/>
    <m/>
    <m/>
    <m/>
    <n v="1"/>
    <n v="1"/>
    <m/>
    <m/>
    <n v="7842.36"/>
    <s v="TARJETA DE AFINIDAD"/>
    <n v="0"/>
    <n v="0"/>
    <m/>
    <m/>
    <n v="5"/>
    <m/>
    <m/>
    <m/>
    <m/>
    <n v="1"/>
    <n v="7"/>
    <n v="2"/>
  </r>
  <r>
    <n v="98876.067404609988"/>
    <s v="C"/>
    <x v="76"/>
    <x v="1"/>
    <n v="4"/>
    <s v="10 191002855"/>
    <d v="2020-02-03T00:00:00"/>
    <d v="2023-02-28T00:00:00"/>
    <n v="0"/>
    <n v="1"/>
    <n v="25"/>
    <n v="30"/>
    <n v="2"/>
    <n v="18"/>
    <n v="19.559999999999999"/>
    <n v="700000"/>
    <n v="25307"/>
    <n v="254857"/>
    <n v="0"/>
    <n v="0"/>
    <n v="0"/>
    <m/>
    <n v="0"/>
    <n v="0"/>
    <n v="0"/>
    <m/>
    <m/>
    <d v="2022-03-31T00:00:00"/>
    <n v="1"/>
    <s v="O"/>
    <n v="1"/>
    <n v="30"/>
    <n v="0"/>
    <m/>
    <m/>
    <m/>
    <m/>
    <m/>
    <m/>
    <n v="1"/>
    <n v="1"/>
    <m/>
    <m/>
    <n v="18071.52"/>
    <s v="TARJETA DE AFINIDAD"/>
    <n v="0"/>
    <n v="0"/>
    <m/>
    <m/>
    <n v="5"/>
    <m/>
    <m/>
    <m/>
    <m/>
    <n v="1"/>
    <n v="7"/>
    <n v="2"/>
  </r>
  <r>
    <n v="3491.9899098409396"/>
    <s v="C"/>
    <x v="76"/>
    <x v="1"/>
    <n v="4"/>
    <s v="10 191002859"/>
    <d v="2020-02-04T00:00:00"/>
    <d v="2023-02-28T00:00:00"/>
    <n v="0"/>
    <n v="1"/>
    <n v="25"/>
    <n v="30"/>
    <n v="2"/>
    <n v="18"/>
    <n v="19.559999999999999"/>
    <n v="25000"/>
    <n v="904"/>
    <n v="9096"/>
    <n v="0"/>
    <n v="0"/>
    <n v="0"/>
    <m/>
    <n v="0"/>
    <n v="0"/>
    <n v="0"/>
    <m/>
    <m/>
    <d v="2022-03-31T00:00:00"/>
    <n v="1"/>
    <s v="O"/>
    <n v="1"/>
    <n v="30"/>
    <n v="0"/>
    <m/>
    <m/>
    <m/>
    <m/>
    <m/>
    <m/>
    <n v="1"/>
    <n v="1"/>
    <m/>
    <m/>
    <n v="681.94"/>
    <s v="TARJETA DE AFINIDAD"/>
    <n v="0"/>
    <n v="0"/>
    <m/>
    <m/>
    <n v="5"/>
    <m/>
    <m/>
    <m/>
    <m/>
    <n v="1"/>
    <n v="7"/>
    <n v="2"/>
  </r>
  <r>
    <n v="11323.50244538432"/>
    <s v="C"/>
    <x v="76"/>
    <x v="1"/>
    <n v="4"/>
    <s v="10 191002868"/>
    <d v="2020-02-05T00:00:00"/>
    <d v="2023-02-28T00:00:00"/>
    <n v="0"/>
    <n v="1"/>
    <n v="25"/>
    <n v="30"/>
    <n v="2"/>
    <n v="18"/>
    <n v="19.559999999999999"/>
    <n v="80000"/>
    <n v="2892"/>
    <n v="29135"/>
    <n v="0"/>
    <n v="0"/>
    <n v="0"/>
    <m/>
    <n v="0"/>
    <n v="0"/>
    <n v="0"/>
    <m/>
    <m/>
    <d v="2022-03-31T00:00:00"/>
    <n v="1"/>
    <s v="O"/>
    <n v="1"/>
    <n v="30"/>
    <n v="0"/>
    <m/>
    <m/>
    <m/>
    <m/>
    <m/>
    <m/>
    <n v="1"/>
    <n v="1"/>
    <m/>
    <m/>
    <n v="2045.83"/>
    <s v="TARJETA DE AFINIDAD"/>
    <n v="0"/>
    <n v="0"/>
    <m/>
    <m/>
    <n v="5"/>
    <m/>
    <m/>
    <m/>
    <m/>
    <n v="1"/>
    <n v="7"/>
    <n v="2"/>
  </r>
  <r>
    <n v="41897.889176244338"/>
    <s v="C"/>
    <x v="76"/>
    <x v="1"/>
    <n v="4"/>
    <s v="10 191003036"/>
    <d v="2020-03-05T00:00:00"/>
    <d v="2023-03-31T00:00:00"/>
    <n v="0"/>
    <n v="1"/>
    <n v="24"/>
    <n v="30"/>
    <n v="2"/>
    <n v="18"/>
    <n v="19.559999999999999"/>
    <n v="274850"/>
    <n v="9936"/>
    <n v="108396"/>
    <n v="0"/>
    <n v="0"/>
    <n v="0"/>
    <m/>
    <n v="0"/>
    <n v="0"/>
    <n v="0"/>
    <m/>
    <m/>
    <d v="2022-03-31T00:00:00"/>
    <n v="1"/>
    <s v="O"/>
    <n v="1"/>
    <n v="30"/>
    <n v="0"/>
    <m/>
    <m/>
    <m/>
    <m/>
    <m/>
    <m/>
    <n v="1"/>
    <n v="1"/>
    <m/>
    <m/>
    <n v="7842.36"/>
    <s v="TARJETA DE AFINIDAD"/>
    <n v="0"/>
    <n v="0"/>
    <m/>
    <m/>
    <n v="5"/>
    <m/>
    <m/>
    <m/>
    <m/>
    <n v="1"/>
    <n v="7"/>
    <n v="2"/>
  </r>
  <r>
    <n v="117527.69615960371"/>
    <s v="C"/>
    <x v="76"/>
    <x v="1"/>
    <n v="4"/>
    <s v="10 191003317"/>
    <d v="2020-06-07T00:00:00"/>
    <d v="2023-06-30T00:00:00"/>
    <n v="0"/>
    <n v="1"/>
    <n v="21"/>
    <n v="30"/>
    <n v="2"/>
    <n v="18"/>
    <n v="19.559999999999999"/>
    <n v="628000"/>
    <n v="22704"/>
    <n v="302934"/>
    <n v="0"/>
    <n v="0"/>
    <n v="0"/>
    <m/>
    <n v="0"/>
    <n v="0"/>
    <n v="0"/>
    <m/>
    <m/>
    <d v="2022-03-31T00:00:00"/>
    <n v="1"/>
    <s v="O"/>
    <n v="1"/>
    <n v="30"/>
    <n v="0"/>
    <m/>
    <m/>
    <m/>
    <m/>
    <m/>
    <m/>
    <n v="1"/>
    <n v="1"/>
    <m/>
    <m/>
    <n v="21481.24"/>
    <s v="TARJETA DE AFINIDAD"/>
    <n v="0"/>
    <n v="0"/>
    <m/>
    <m/>
    <n v="5"/>
    <m/>
    <m/>
    <m/>
    <m/>
    <n v="1"/>
    <n v="7"/>
    <n v="2"/>
  </r>
  <r>
    <n v="11703.451210264298"/>
    <s v="C"/>
    <x v="76"/>
    <x v="1"/>
    <n v="4"/>
    <s v="10 191002901"/>
    <d v="2020-02-11T00:00:00"/>
    <d v="2023-02-28T00:00:00"/>
    <n v="0"/>
    <n v="1"/>
    <n v="25"/>
    <n v="30"/>
    <n v="2"/>
    <n v="18"/>
    <n v="19.559999999999999"/>
    <n v="82290"/>
    <n v="2975"/>
    <n v="29963"/>
    <n v="0"/>
    <n v="0"/>
    <n v="0"/>
    <m/>
    <n v="0"/>
    <n v="0"/>
    <n v="0"/>
    <m/>
    <m/>
    <d v="2022-03-31T00:00:00"/>
    <n v="1"/>
    <s v="O"/>
    <n v="1"/>
    <n v="30"/>
    <n v="0"/>
    <m/>
    <m/>
    <m/>
    <m/>
    <m/>
    <m/>
    <n v="1"/>
    <n v="1"/>
    <m/>
    <m/>
    <n v="2045.83"/>
    <s v="TARJETA DE AFINIDAD"/>
    <n v="0"/>
    <n v="0"/>
    <m/>
    <m/>
    <n v="5"/>
    <m/>
    <m/>
    <m/>
    <m/>
    <n v="1"/>
    <n v="7"/>
    <n v="2"/>
  </r>
  <r>
    <n v="26883.254932181022"/>
    <s v="C"/>
    <x v="76"/>
    <x v="1"/>
    <n v="4"/>
    <s v="10 191002903"/>
    <d v="2020-02-11T00:00:00"/>
    <d v="2023-02-28T00:00:00"/>
    <n v="0"/>
    <n v="1"/>
    <n v="25"/>
    <n v="30"/>
    <n v="2"/>
    <n v="18"/>
    <n v="19.559999999999999"/>
    <n v="191500"/>
    <n v="6923"/>
    <n v="69731"/>
    <n v="0"/>
    <n v="0"/>
    <n v="0"/>
    <m/>
    <n v="0"/>
    <n v="0"/>
    <n v="0"/>
    <m/>
    <m/>
    <d v="2022-03-31T00:00:00"/>
    <n v="1"/>
    <s v="O"/>
    <n v="1"/>
    <n v="30"/>
    <n v="0"/>
    <m/>
    <m/>
    <m/>
    <m/>
    <m/>
    <m/>
    <n v="1"/>
    <n v="1"/>
    <m/>
    <m/>
    <n v="5114.58"/>
    <s v="TARJETA DE AFINIDAD"/>
    <n v="0"/>
    <n v="0"/>
    <m/>
    <m/>
    <n v="5"/>
    <m/>
    <m/>
    <m/>
    <m/>
    <n v="1"/>
    <n v="7"/>
    <n v="2"/>
  </r>
  <r>
    <n v="22809.905629334331"/>
    <s v="C"/>
    <x v="76"/>
    <x v="1"/>
    <n v="4"/>
    <s v="10 191002685"/>
    <d v="2019-12-23T00:00:00"/>
    <d v="2022-12-31T00:00:00"/>
    <n v="0"/>
    <n v="1"/>
    <n v="27"/>
    <n v="30"/>
    <n v="2"/>
    <n v="18"/>
    <n v="19.559999999999999"/>
    <n v="194000"/>
    <n v="7014"/>
    <n v="58625"/>
    <n v="0"/>
    <n v="0"/>
    <n v="0"/>
    <m/>
    <n v="0"/>
    <n v="0"/>
    <n v="0"/>
    <m/>
    <m/>
    <d v="2022-03-31T00:00:00"/>
    <n v="1"/>
    <s v="O"/>
    <n v="1"/>
    <n v="30"/>
    <n v="0"/>
    <m/>
    <m/>
    <m/>
    <m/>
    <m/>
    <m/>
    <n v="1"/>
    <n v="1"/>
    <m/>
    <m/>
    <n v="4091.66"/>
    <s v="TARJETA DE AFINIDAD"/>
    <n v="0"/>
    <n v="0"/>
    <m/>
    <m/>
    <n v="5"/>
    <m/>
    <m/>
    <m/>
    <m/>
    <n v="1"/>
    <n v="7"/>
    <n v="2"/>
  </r>
  <r>
    <n v="5174.6500706147463"/>
    <s v="C"/>
    <x v="76"/>
    <x v="1"/>
    <n v="4"/>
    <s v="10 191002893"/>
    <d v="2020-02-08T00:00:00"/>
    <d v="2023-02-28T00:00:00"/>
    <n v="0"/>
    <n v="1"/>
    <n v="25"/>
    <n v="30"/>
    <n v="2"/>
    <n v="18"/>
    <n v="19.559999999999999"/>
    <n v="37050"/>
    <n v="1339"/>
    <n v="13506"/>
    <n v="0"/>
    <n v="0"/>
    <n v="0"/>
    <m/>
    <n v="0"/>
    <n v="0"/>
    <n v="0"/>
    <m/>
    <m/>
    <d v="2022-03-31T00:00:00"/>
    <n v="1"/>
    <s v="O"/>
    <n v="1"/>
    <n v="30"/>
    <n v="0"/>
    <m/>
    <m/>
    <m/>
    <m/>
    <m/>
    <m/>
    <n v="1"/>
    <n v="1"/>
    <m/>
    <m/>
    <n v="1022.92"/>
    <s v="TARJETA DE AFINIDAD"/>
    <n v="0"/>
    <n v="0"/>
    <m/>
    <m/>
    <n v="5"/>
    <m/>
    <m/>
    <m/>
    <m/>
    <n v="1"/>
    <n v="7"/>
    <n v="2"/>
  </r>
  <r>
    <n v="55525.837840871522"/>
    <s v="C"/>
    <x v="76"/>
    <x v="1"/>
    <n v="4"/>
    <s v="10 191002963"/>
    <d v="2020-02-22T00:00:00"/>
    <d v="2023-02-28T00:00:00"/>
    <n v="0"/>
    <n v="1"/>
    <n v="25"/>
    <n v="30"/>
    <n v="2"/>
    <n v="18"/>
    <n v="19.559999999999999"/>
    <n v="393540"/>
    <n v="14227"/>
    <n v="143296"/>
    <n v="0"/>
    <n v="0"/>
    <n v="0"/>
    <m/>
    <n v="0"/>
    <n v="0"/>
    <n v="0"/>
    <m/>
    <m/>
    <d v="2022-03-31T00:00:00"/>
    <n v="1"/>
    <s v="O"/>
    <n v="1"/>
    <n v="30"/>
    <n v="0"/>
    <m/>
    <m/>
    <m/>
    <m/>
    <m/>
    <m/>
    <n v="1"/>
    <n v="1"/>
    <m/>
    <m/>
    <n v="10229.16"/>
    <s v="TARJETA DE AFINIDAD"/>
    <n v="0"/>
    <n v="0"/>
    <m/>
    <m/>
    <n v="5"/>
    <m/>
    <m/>
    <m/>
    <m/>
    <n v="1"/>
    <n v="7"/>
    <n v="2"/>
  </r>
  <r>
    <n v="7816.8285253064732"/>
    <s v="C"/>
    <x v="76"/>
    <x v="1"/>
    <n v="4"/>
    <s v="10 191002822"/>
    <d v="2020-01-27T00:00:00"/>
    <d v="2023-01-31T00:00:00"/>
    <n v="0"/>
    <n v="1"/>
    <n v="26"/>
    <n v="30"/>
    <n v="2"/>
    <n v="18"/>
    <n v="19.559999999999999"/>
    <n v="60000"/>
    <n v="2169"/>
    <n v="20007"/>
    <n v="0"/>
    <n v="0"/>
    <n v="0"/>
    <m/>
    <n v="0"/>
    <n v="0"/>
    <n v="0"/>
    <m/>
    <m/>
    <d v="2022-03-31T00:00:00"/>
    <n v="1"/>
    <s v="O"/>
    <n v="1"/>
    <n v="30"/>
    <n v="0"/>
    <m/>
    <m/>
    <m/>
    <m/>
    <m/>
    <m/>
    <n v="1"/>
    <n v="1"/>
    <m/>
    <m/>
    <n v="1363.89"/>
    <s v="TARJETA DE AFINIDAD"/>
    <n v="0"/>
    <n v="0"/>
    <m/>
    <m/>
    <n v="5"/>
    <m/>
    <m/>
    <m/>
    <m/>
    <n v="1"/>
    <n v="7"/>
    <n v="2"/>
  </r>
  <r>
    <n v="19607.440409040606"/>
    <s v="C"/>
    <x v="76"/>
    <x v="1"/>
    <n v="4"/>
    <s v="10 191002919"/>
    <d v="2020-02-15T00:00:00"/>
    <d v="2023-02-28T00:00:00"/>
    <n v="0"/>
    <n v="1"/>
    <n v="25"/>
    <n v="30"/>
    <n v="2"/>
    <n v="18"/>
    <n v="19.559999999999999"/>
    <n v="139800"/>
    <n v="5054"/>
    <n v="50903"/>
    <n v="0"/>
    <n v="0"/>
    <n v="0"/>
    <m/>
    <n v="0"/>
    <n v="0"/>
    <n v="0"/>
    <m/>
    <m/>
    <d v="2022-03-31T00:00:00"/>
    <n v="1"/>
    <s v="O"/>
    <n v="1"/>
    <n v="30"/>
    <n v="0"/>
    <m/>
    <m/>
    <m/>
    <m/>
    <m/>
    <m/>
    <n v="1"/>
    <n v="1"/>
    <m/>
    <m/>
    <n v="3750.69"/>
    <s v="TARJETA DE AFINIDAD"/>
    <n v="0"/>
    <n v="0"/>
    <m/>
    <m/>
    <n v="5"/>
    <m/>
    <m/>
    <m/>
    <m/>
    <n v="1"/>
    <n v="7"/>
    <n v="2"/>
  </r>
  <r>
    <n v="6974.7923132838132"/>
    <s v="C"/>
    <x v="76"/>
    <x v="1"/>
    <n v="4"/>
    <s v="10 191002920"/>
    <d v="2020-02-15T00:00:00"/>
    <d v="2023-02-28T00:00:00"/>
    <n v="0"/>
    <n v="1"/>
    <n v="25"/>
    <n v="30"/>
    <n v="2"/>
    <n v="18"/>
    <n v="19.559999999999999"/>
    <n v="49900"/>
    <n v="1804"/>
    <n v="18172"/>
    <n v="0"/>
    <n v="0"/>
    <n v="0"/>
    <m/>
    <n v="0"/>
    <n v="0"/>
    <n v="0"/>
    <m/>
    <m/>
    <d v="2022-03-31T00:00:00"/>
    <n v="1"/>
    <s v="O"/>
    <n v="1"/>
    <n v="30"/>
    <n v="0"/>
    <m/>
    <m/>
    <m/>
    <m/>
    <m/>
    <m/>
    <n v="1"/>
    <n v="1"/>
    <m/>
    <m/>
    <n v="1363.89"/>
    <s v="TARJETA DE AFINIDAD"/>
    <n v="0"/>
    <n v="0"/>
    <m/>
    <m/>
    <n v="5"/>
    <m/>
    <m/>
    <m/>
    <m/>
    <n v="1"/>
    <n v="7"/>
    <n v="2"/>
  </r>
  <r>
    <n v="75856.465754079793"/>
    <s v="C"/>
    <x v="76"/>
    <x v="1"/>
    <n v="4"/>
    <s v="10 211000030"/>
    <d v="2021-02-10T00:00:00"/>
    <d v="2024-02-29T00:00:00"/>
    <n v="0"/>
    <n v="1"/>
    <n v="13"/>
    <n v="30"/>
    <n v="2"/>
    <n v="17.690000000000001"/>
    <n v="19.2"/>
    <n v="280000"/>
    <n v="10137"/>
    <n v="195775"/>
    <n v="0"/>
    <n v="0"/>
    <n v="0"/>
    <m/>
    <n v="0"/>
    <n v="0"/>
    <n v="0"/>
    <m/>
    <m/>
    <d v="2022-03-31T00:00:00"/>
    <n v="1"/>
    <s v="O"/>
    <n v="1"/>
    <n v="30"/>
    <n v="0"/>
    <m/>
    <m/>
    <m/>
    <m/>
    <m/>
    <m/>
    <n v="1"/>
    <n v="1"/>
    <m/>
    <m/>
    <n v="13979.85"/>
    <s v="TARJETA DE AFINIDAD"/>
    <n v="0"/>
    <n v="0"/>
    <m/>
    <m/>
    <n v="5"/>
    <m/>
    <m/>
    <m/>
    <m/>
    <n v="1"/>
    <n v="7"/>
    <n v="2"/>
  </r>
  <r>
    <n v="81250.458227608382"/>
    <s v="C"/>
    <x v="76"/>
    <x v="1"/>
    <n v="4"/>
    <s v="10 211000014"/>
    <d v="2021-02-08T00:00:00"/>
    <d v="2024-02-29T00:00:00"/>
    <n v="0"/>
    <n v="1"/>
    <n v="13"/>
    <n v="30"/>
    <n v="2"/>
    <n v="17.690000000000001"/>
    <n v="19.2"/>
    <n v="300000"/>
    <n v="10861"/>
    <n v="209759"/>
    <n v="0"/>
    <n v="0"/>
    <n v="0"/>
    <m/>
    <n v="0"/>
    <n v="0"/>
    <n v="0"/>
    <m/>
    <m/>
    <d v="2022-03-31T00:00:00"/>
    <n v="1"/>
    <s v="O"/>
    <n v="1"/>
    <n v="30"/>
    <n v="0"/>
    <m/>
    <m/>
    <m/>
    <m/>
    <m/>
    <m/>
    <n v="1"/>
    <n v="1"/>
    <m/>
    <m/>
    <n v="15002.77"/>
    <s v="TARJETA DE AFINIDAD"/>
    <n v="0"/>
    <n v="0"/>
    <m/>
    <m/>
    <n v="5"/>
    <m/>
    <m/>
    <m/>
    <m/>
    <n v="1"/>
    <n v="7"/>
    <n v="2"/>
  </r>
  <r>
    <n v="11162701.789021796"/>
    <s v="C"/>
    <x v="76"/>
    <x v="1"/>
    <n v="4"/>
    <s v="13 201002746"/>
    <d v="2020-09-29T00:00:00"/>
    <d v="2025-09-30T00:00:00"/>
    <n v="0"/>
    <n v="1"/>
    <n v="18"/>
    <n v="30"/>
    <n v="2"/>
    <n v="10.82"/>
    <n v="11.37"/>
    <n v="38066576"/>
    <n v="831979"/>
    <n v="28785324"/>
    <n v="0"/>
    <n v="0"/>
    <n v="0"/>
    <m/>
    <n v="0"/>
    <n v="0"/>
    <n v="0"/>
    <m/>
    <m/>
    <d v="2022-03-31T00:00:00"/>
    <n v="1"/>
    <s v="O"/>
    <n v="1"/>
    <n v="30"/>
    <n v="0"/>
    <m/>
    <m/>
    <m/>
    <m/>
    <m/>
    <m/>
    <n v="1"/>
    <n v="1"/>
    <m/>
    <m/>
    <n v="2046172.97"/>
    <s v="SUSTITUCION"/>
    <n v="0"/>
    <n v="0"/>
    <m/>
    <m/>
    <n v="5"/>
    <m/>
    <m/>
    <m/>
    <m/>
    <n v="1"/>
    <n v="7"/>
    <n v="2"/>
  </r>
  <r>
    <n v="21560.388133237488"/>
    <s v="C"/>
    <x v="76"/>
    <x v="1"/>
    <n v="4"/>
    <s v="10 191004033"/>
    <d v="2021-01-23T00:00:00"/>
    <d v="2024-01-31T00:00:00"/>
    <n v="0"/>
    <n v="1"/>
    <n v="14"/>
    <n v="30"/>
    <n v="2"/>
    <n v="17.690000000000001"/>
    <n v="19.2"/>
    <n v="83000"/>
    <n v="3005"/>
    <n v="55902"/>
    <n v="0"/>
    <n v="0"/>
    <n v="0"/>
    <m/>
    <n v="0"/>
    <n v="0"/>
    <n v="0"/>
    <m/>
    <m/>
    <d v="2022-03-31T00:00:00"/>
    <n v="1"/>
    <s v="O"/>
    <n v="1"/>
    <n v="30"/>
    <n v="0"/>
    <m/>
    <m/>
    <m/>
    <m/>
    <m/>
    <m/>
    <n v="1"/>
    <n v="1"/>
    <m/>
    <m/>
    <n v="4091.66"/>
    <s v="TARJETA DE AFINIDAD"/>
    <n v="0"/>
    <n v="0"/>
    <m/>
    <m/>
    <n v="5"/>
    <m/>
    <m/>
    <m/>
    <m/>
    <n v="1"/>
    <n v="7"/>
    <n v="2"/>
  </r>
  <r>
    <n v="13195.688113278215"/>
    <s v="C"/>
    <x v="76"/>
    <x v="1"/>
    <n v="4"/>
    <s v="10 191004034"/>
    <d v="2021-01-23T00:00:00"/>
    <d v="2024-01-31T00:00:00"/>
    <n v="0"/>
    <n v="1"/>
    <n v="14"/>
    <n v="30"/>
    <n v="2"/>
    <n v="17.690000000000001"/>
    <n v="19.2"/>
    <n v="50425"/>
    <n v="1826"/>
    <n v="33958"/>
    <n v="0"/>
    <n v="0"/>
    <n v="0"/>
    <m/>
    <n v="0"/>
    <n v="0"/>
    <n v="0"/>
    <m/>
    <m/>
    <d v="2022-03-31T00:00:00"/>
    <n v="1"/>
    <s v="O"/>
    <n v="1"/>
    <n v="30"/>
    <n v="0"/>
    <m/>
    <m/>
    <m/>
    <m/>
    <m/>
    <m/>
    <n v="1"/>
    <n v="1"/>
    <m/>
    <m/>
    <n v="2386.8000000000002"/>
    <s v="TARJETA DE AFINIDAD"/>
    <n v="0"/>
    <n v="0"/>
    <m/>
    <m/>
    <n v="5"/>
    <m/>
    <m/>
    <m/>
    <m/>
    <n v="1"/>
    <n v="7"/>
    <n v="2"/>
  </r>
  <r>
    <n v="20146.160034607146"/>
    <s v="C"/>
    <x v="76"/>
    <x v="1"/>
    <n v="4"/>
    <s v="10 191004025"/>
    <d v="2021-01-21T00:00:00"/>
    <d v="2024-01-31T00:00:00"/>
    <n v="0"/>
    <n v="1"/>
    <n v="14"/>
    <n v="30"/>
    <n v="2"/>
    <n v="17.690000000000001"/>
    <n v="19.2"/>
    <n v="77331"/>
    <n v="2800"/>
    <n v="52077"/>
    <n v="0"/>
    <n v="0"/>
    <n v="0"/>
    <m/>
    <n v="0"/>
    <n v="0"/>
    <n v="0"/>
    <m/>
    <m/>
    <d v="2022-03-31T00:00:00"/>
    <n v="1"/>
    <s v="O"/>
    <n v="1"/>
    <n v="30"/>
    <n v="0"/>
    <m/>
    <m/>
    <m/>
    <m/>
    <m/>
    <m/>
    <n v="1"/>
    <n v="1"/>
    <m/>
    <m/>
    <n v="3750.69"/>
    <s v="TARJETA DE AFINIDAD"/>
    <n v="0"/>
    <n v="0"/>
    <m/>
    <m/>
    <n v="5"/>
    <m/>
    <m/>
    <m/>
    <m/>
    <n v="1"/>
    <n v="7"/>
    <n v="2"/>
  </r>
  <r>
    <n v="55079.811029925448"/>
    <s v="C"/>
    <x v="76"/>
    <x v="1"/>
    <n v="4"/>
    <s v="10 191004079"/>
    <d v="2021-02-03T00:00:00"/>
    <d v="2024-02-29T00:00:00"/>
    <n v="0"/>
    <n v="1"/>
    <n v="13"/>
    <n v="30"/>
    <n v="2"/>
    <n v="17.690000000000001"/>
    <n v="19.2"/>
    <n v="203550"/>
    <n v="7369"/>
    <n v="142324"/>
    <n v="0"/>
    <n v="0"/>
    <n v="0"/>
    <m/>
    <n v="0"/>
    <n v="0"/>
    <n v="0"/>
    <m/>
    <m/>
    <d v="2022-03-31T00:00:00"/>
    <n v="1"/>
    <s v="O"/>
    <n v="1"/>
    <n v="30"/>
    <n v="0"/>
    <m/>
    <m/>
    <m/>
    <m/>
    <m/>
    <m/>
    <n v="1"/>
    <n v="1"/>
    <m/>
    <m/>
    <n v="10229.16"/>
    <s v="TARJETA DE AFINIDAD"/>
    <n v="0"/>
    <n v="0"/>
    <m/>
    <m/>
    <n v="5"/>
    <m/>
    <m/>
    <m/>
    <m/>
    <n v="1"/>
    <n v="7"/>
    <n v="2"/>
  </r>
  <r>
    <n v="11862.222070950858"/>
    <s v="C"/>
    <x v="76"/>
    <x v="1"/>
    <n v="4"/>
    <s v="10 191004065"/>
    <d v="2021-01-30T00:00:00"/>
    <d v="2024-01-31T00:00:00"/>
    <n v="0"/>
    <n v="1"/>
    <n v="14"/>
    <n v="30"/>
    <n v="2"/>
    <n v="17.690000000000001"/>
    <n v="19.2"/>
    <n v="45000"/>
    <n v="1629"/>
    <n v="30309"/>
    <n v="0"/>
    <n v="0"/>
    <n v="0"/>
    <m/>
    <n v="0"/>
    <n v="0"/>
    <n v="0"/>
    <m/>
    <m/>
    <d v="2022-03-31T00:00:00"/>
    <n v="1"/>
    <s v="O"/>
    <n v="1"/>
    <n v="30"/>
    <n v="0"/>
    <m/>
    <m/>
    <m/>
    <m/>
    <m/>
    <m/>
    <n v="1"/>
    <n v="1"/>
    <m/>
    <m/>
    <n v="2045.83"/>
    <s v="TARJETA DE AFINIDAD"/>
    <n v="0"/>
    <n v="0"/>
    <m/>
    <m/>
    <n v="5"/>
    <m/>
    <m/>
    <m/>
    <m/>
    <n v="1"/>
    <n v="7"/>
    <n v="2"/>
  </r>
  <r>
    <n v="31013.081536687627"/>
    <s v="C"/>
    <x v="76"/>
    <x v="1"/>
    <n v="4"/>
    <s v="10 191004016"/>
    <d v="2021-01-20T00:00:00"/>
    <d v="2024-01-31T00:00:00"/>
    <n v="0"/>
    <n v="1"/>
    <n v="14"/>
    <n v="30"/>
    <n v="2"/>
    <n v="17.690000000000001"/>
    <n v="19.2"/>
    <n v="119100"/>
    <n v="4312"/>
    <n v="80217"/>
    <n v="0"/>
    <n v="0"/>
    <n v="0"/>
    <m/>
    <n v="0"/>
    <n v="0"/>
    <n v="0"/>
    <m/>
    <m/>
    <d v="2022-03-31T00:00:00"/>
    <n v="1"/>
    <s v="O"/>
    <n v="1"/>
    <n v="30"/>
    <n v="0"/>
    <m/>
    <m/>
    <m/>
    <m/>
    <m/>
    <m/>
    <n v="1"/>
    <n v="1"/>
    <m/>
    <m/>
    <n v="5796.52"/>
    <s v="TARJETA DE AFINIDAD"/>
    <n v="0"/>
    <n v="0"/>
    <m/>
    <m/>
    <n v="5"/>
    <m/>
    <m/>
    <m/>
    <m/>
    <n v="1"/>
    <n v="7"/>
    <n v="2"/>
  </r>
  <r>
    <n v="914311.10874822014"/>
    <s v="C"/>
    <x v="76"/>
    <x v="1"/>
    <n v="4"/>
    <s v="10 191003990"/>
    <d v="2021-01-14T00:00:00"/>
    <d v="2024-01-31T00:00:00"/>
    <n v="0"/>
    <n v="1"/>
    <n v="14"/>
    <n v="30"/>
    <n v="2"/>
    <n v="17.690000000000001"/>
    <n v="19.2"/>
    <n v="3500000"/>
    <n v="126715"/>
    <n v="2357347"/>
    <n v="0"/>
    <n v="0"/>
    <n v="0"/>
    <m/>
    <n v="0"/>
    <n v="0"/>
    <n v="0"/>
    <m/>
    <m/>
    <d v="2022-03-31T00:00:00"/>
    <n v="1"/>
    <s v="O"/>
    <n v="1"/>
    <n v="30"/>
    <n v="0"/>
    <m/>
    <m/>
    <m/>
    <m/>
    <m/>
    <m/>
    <n v="1"/>
    <n v="1"/>
    <m/>
    <m/>
    <n v="167417.25"/>
    <s v="TARJETA DE AFINIDAD"/>
    <n v="0"/>
    <n v="0"/>
    <m/>
    <m/>
    <n v="5"/>
    <m/>
    <m/>
    <m/>
    <m/>
    <n v="1"/>
    <n v="7"/>
    <n v="2"/>
  </r>
  <r>
    <n v="276136.95230134373"/>
    <s v="C"/>
    <x v="76"/>
    <x v="1"/>
    <n v="4"/>
    <s v="10 191004000"/>
    <d v="2021-01-18T00:00:00"/>
    <d v="2024-01-31T00:00:00"/>
    <n v="0"/>
    <n v="1"/>
    <n v="14"/>
    <n v="30"/>
    <n v="2"/>
    <n v="17.690000000000001"/>
    <n v="19.2"/>
    <n v="1057834"/>
    <n v="38298"/>
    <n v="712485"/>
    <n v="0"/>
    <n v="0"/>
    <n v="0"/>
    <m/>
    <n v="0"/>
    <n v="0"/>
    <n v="0"/>
    <m/>
    <m/>
    <d v="2022-03-31T00:00:00"/>
    <n v="1"/>
    <s v="O"/>
    <n v="1"/>
    <n v="30"/>
    <n v="0"/>
    <m/>
    <m/>
    <m/>
    <m/>
    <m/>
    <m/>
    <n v="1"/>
    <n v="1"/>
    <m/>
    <m/>
    <n v="50804.83"/>
    <s v="TARJETA DE AFINIDAD"/>
    <n v="0"/>
    <n v="0"/>
    <m/>
    <m/>
    <n v="5"/>
    <m/>
    <m/>
    <m/>
    <m/>
    <n v="1"/>
    <n v="7"/>
    <n v="2"/>
  </r>
  <r>
    <n v="659462.39587809937"/>
    <s v="C"/>
    <x v="76"/>
    <x v="1"/>
    <n v="4"/>
    <s v="10 191003676"/>
    <d v="2020-09-28T00:00:00"/>
    <d v="2023-09-30T00:00:00"/>
    <n v="0"/>
    <n v="1"/>
    <n v="18"/>
    <n v="30"/>
    <n v="2"/>
    <n v="17.690000000000001"/>
    <n v="19.2"/>
    <n v="3000000"/>
    <n v="108613"/>
    <n v="1700914"/>
    <n v="0"/>
    <n v="0"/>
    <n v="0"/>
    <m/>
    <n v="0"/>
    <n v="0"/>
    <n v="0"/>
    <m/>
    <m/>
    <d v="2022-03-31T00:00:00"/>
    <n v="1"/>
    <s v="O"/>
    <n v="1"/>
    <n v="30"/>
    <n v="0"/>
    <m/>
    <m/>
    <m/>
    <m/>
    <m/>
    <m/>
    <n v="1"/>
    <n v="1"/>
    <m/>
    <m/>
    <n v="121045.06"/>
    <s v="TARJETA DE AFINIDAD"/>
    <n v="0"/>
    <n v="0"/>
    <m/>
    <m/>
    <n v="5"/>
    <m/>
    <m/>
    <m/>
    <m/>
    <n v="1"/>
    <n v="7"/>
    <n v="2"/>
  </r>
  <r>
    <n v="28131.395802318148"/>
    <s v="C"/>
    <x v="76"/>
    <x v="1"/>
    <n v="4"/>
    <s v="10 211000117"/>
    <d v="2021-03-06T00:00:00"/>
    <d v="2024-03-31T00:00:00"/>
    <n v="0"/>
    <n v="1"/>
    <n v="12"/>
    <n v="30"/>
    <n v="2"/>
    <n v="17.690000000000001"/>
    <n v="19.2"/>
    <n v="100000"/>
    <n v="3620"/>
    <n v="72451"/>
    <n v="0"/>
    <n v="0"/>
    <n v="0"/>
    <m/>
    <n v="0"/>
    <n v="0"/>
    <n v="0"/>
    <m/>
    <m/>
    <d v="2022-03-31T00:00:00"/>
    <n v="1"/>
    <s v="O"/>
    <n v="1"/>
    <n v="30"/>
    <n v="0"/>
    <m/>
    <m/>
    <m/>
    <m/>
    <m/>
    <m/>
    <n v="1"/>
    <n v="1"/>
    <m/>
    <m/>
    <n v="5114.58"/>
    <s v="TARJETA DE AFINIDAD"/>
    <n v="0"/>
    <n v="0"/>
    <m/>
    <m/>
    <n v="5"/>
    <m/>
    <m/>
    <m/>
    <m/>
    <n v="1"/>
    <n v="7"/>
    <n v="2"/>
  </r>
  <r>
    <n v="64062.616105794557"/>
    <s v="C"/>
    <x v="76"/>
    <x v="1"/>
    <n v="4"/>
    <s v="10 211000331"/>
    <d v="2021-04-22T00:00:00"/>
    <d v="2024-04-30T00:00:00"/>
    <n v="0"/>
    <n v="1"/>
    <n v="11"/>
    <n v="30"/>
    <n v="2"/>
    <n v="17.690000000000001"/>
    <n v="19.2"/>
    <n v="221006"/>
    <n v="8001"/>
    <n v="165615"/>
    <n v="0"/>
    <n v="0"/>
    <n v="0"/>
    <m/>
    <n v="0"/>
    <n v="0"/>
    <n v="0"/>
    <m/>
    <m/>
    <d v="2022-03-31T00:00:00"/>
    <n v="1"/>
    <s v="O"/>
    <n v="1"/>
    <n v="30"/>
    <n v="0"/>
    <m/>
    <m/>
    <m/>
    <m/>
    <m/>
    <m/>
    <n v="1"/>
    <n v="1"/>
    <m/>
    <m/>
    <n v="11934.02"/>
    <s v="TARJETA DE AFINIDAD"/>
    <n v="0"/>
    <n v="0"/>
    <m/>
    <m/>
    <n v="5"/>
    <m/>
    <m/>
    <m/>
    <m/>
    <n v="1"/>
    <n v="7"/>
    <n v="2"/>
  </r>
  <r>
    <n v="37568.028569571674"/>
    <s v="C"/>
    <x v="76"/>
    <x v="1"/>
    <n v="4"/>
    <s v="10 211000419"/>
    <d v="2021-05-19T00:00:00"/>
    <d v="2024-05-31T00:00:00"/>
    <n v="0"/>
    <n v="1"/>
    <n v="10"/>
    <n v="30"/>
    <n v="2"/>
    <n v="17.690000000000001"/>
    <n v="19.2"/>
    <n v="125000"/>
    <n v="4526"/>
    <n v="96731"/>
    <n v="0"/>
    <n v="0"/>
    <n v="0"/>
    <m/>
    <n v="0"/>
    <n v="0"/>
    <n v="0"/>
    <m/>
    <m/>
    <d v="2022-03-31T00:00:00"/>
    <n v="1"/>
    <s v="O"/>
    <n v="1"/>
    <n v="30"/>
    <n v="0"/>
    <m/>
    <m/>
    <m/>
    <m/>
    <m/>
    <m/>
    <n v="1"/>
    <n v="1"/>
    <m/>
    <m/>
    <n v="6819.44"/>
    <s v="TARJETA DE AFINIDAD"/>
    <n v="0"/>
    <n v="0"/>
    <m/>
    <m/>
    <n v="5"/>
    <m/>
    <m/>
    <m/>
    <m/>
    <n v="1"/>
    <n v="7"/>
    <n v="2"/>
  </r>
  <r>
    <n v="25042.29842335236"/>
    <s v="C"/>
    <x v="76"/>
    <x v="1"/>
    <n v="4"/>
    <s v="10 211000427"/>
    <d v="2021-05-20T00:00:00"/>
    <d v="2024-05-31T00:00:00"/>
    <n v="0"/>
    <n v="1"/>
    <n v="10"/>
    <n v="30"/>
    <n v="2"/>
    <n v="17.690000000000001"/>
    <n v="19.2"/>
    <n v="83000"/>
    <n v="3005"/>
    <n v="64233"/>
    <n v="0"/>
    <n v="0"/>
    <n v="0"/>
    <m/>
    <n v="0"/>
    <n v="0"/>
    <n v="0"/>
    <m/>
    <m/>
    <d v="2022-03-31T00:00:00"/>
    <n v="1"/>
    <s v="O"/>
    <n v="1"/>
    <n v="30"/>
    <n v="0"/>
    <m/>
    <m/>
    <m/>
    <m/>
    <m/>
    <m/>
    <n v="1"/>
    <n v="1"/>
    <m/>
    <m/>
    <n v="4432.6400000000003"/>
    <s v="TARJETA DE AFINIDAD"/>
    <n v="0"/>
    <n v="0"/>
    <m/>
    <m/>
    <n v="5"/>
    <m/>
    <m/>
    <m/>
    <m/>
    <n v="1"/>
    <n v="7"/>
    <n v="2"/>
  </r>
  <r>
    <n v="48356.023516628775"/>
    <s v="C"/>
    <x v="76"/>
    <x v="1"/>
    <n v="4"/>
    <s v="10 211000313"/>
    <d v="2021-04-19T00:00:00"/>
    <d v="2024-04-30T00:00:00"/>
    <n v="0"/>
    <n v="1"/>
    <n v="11"/>
    <n v="30"/>
    <n v="2"/>
    <n v="17.690000000000001"/>
    <n v="19.2"/>
    <n v="166400"/>
    <n v="6024"/>
    <n v="124699"/>
    <n v="0"/>
    <n v="0"/>
    <n v="0"/>
    <m/>
    <n v="0"/>
    <n v="0"/>
    <n v="0"/>
    <m/>
    <m/>
    <d v="2022-03-31T00:00:00"/>
    <n v="1"/>
    <s v="O"/>
    <n v="1"/>
    <n v="30"/>
    <n v="0"/>
    <m/>
    <m/>
    <m/>
    <m/>
    <m/>
    <m/>
    <n v="1"/>
    <n v="1"/>
    <m/>
    <m/>
    <n v="8865.27"/>
    <s v="TARJETA DE AFINIDAD"/>
    <n v="0"/>
    <n v="0"/>
    <m/>
    <m/>
    <n v="5"/>
    <m/>
    <m/>
    <m/>
    <m/>
    <n v="1"/>
    <n v="7"/>
    <n v="2"/>
  </r>
  <r>
    <n v="18820.953748038057"/>
    <s v="C"/>
    <x v="76"/>
    <x v="1"/>
    <n v="4"/>
    <s v="10 221000109"/>
    <d v="2022-01-23T00:00:00"/>
    <d v="2025-01-31T00:00:00"/>
    <n v="0"/>
    <n v="1"/>
    <n v="2"/>
    <n v="30"/>
    <n v="2"/>
    <n v="17.690000000000001"/>
    <n v="19.2"/>
    <n v="50600"/>
    <n v="1832"/>
    <n v="48446"/>
    <n v="0"/>
    <n v="0"/>
    <n v="0"/>
    <m/>
    <n v="0"/>
    <n v="0"/>
    <n v="0"/>
    <m/>
    <m/>
    <d v="2022-03-31T00:00:00"/>
    <n v="1"/>
    <s v="O"/>
    <n v="1"/>
    <n v="30"/>
    <n v="0"/>
    <m/>
    <m/>
    <m/>
    <m/>
    <m/>
    <m/>
    <n v="1"/>
    <n v="1"/>
    <m/>
    <m/>
    <n v="3409.72"/>
    <s v="TARJETA DE AFINIDAD"/>
    <n v="0"/>
    <n v="0"/>
    <m/>
    <m/>
    <n v="5"/>
    <m/>
    <m/>
    <m/>
    <m/>
    <n v="1"/>
    <n v="7"/>
    <n v="2"/>
  </r>
  <r>
    <n v="153431.38394388591"/>
    <s v="C"/>
    <x v="76"/>
    <x v="1"/>
    <n v="4"/>
    <s v="10 221000110"/>
    <d v="2022-01-23T00:00:00"/>
    <d v="2025-01-31T00:00:00"/>
    <n v="0"/>
    <n v="1"/>
    <n v="2"/>
    <n v="30"/>
    <n v="2"/>
    <n v="17.690000000000001"/>
    <n v="19.2"/>
    <n v="413642"/>
    <n v="14976"/>
    <n v="396038"/>
    <n v="0"/>
    <n v="0"/>
    <n v="0"/>
    <m/>
    <n v="0"/>
    <n v="0"/>
    <n v="0"/>
    <m/>
    <m/>
    <d v="2022-03-31T00:00:00"/>
    <n v="1"/>
    <s v="O"/>
    <n v="1"/>
    <n v="30"/>
    <n v="0"/>
    <m/>
    <m/>
    <m/>
    <m/>
    <m/>
    <m/>
    <n v="1"/>
    <n v="1"/>
    <m/>
    <m/>
    <n v="28300.68"/>
    <s v="TARJETA DE AFINIDAD"/>
    <n v="0"/>
    <n v="0"/>
    <m/>
    <m/>
    <n v="5"/>
    <m/>
    <m/>
    <m/>
    <m/>
    <n v="1"/>
    <n v="7"/>
    <n v="2"/>
  </r>
  <r>
    <n v="113956.3308194195"/>
    <s v="C"/>
    <x v="76"/>
    <x v="1"/>
    <n v="4"/>
    <s v="10 221000190"/>
    <d v="2022-02-08T00:00:00"/>
    <d v="2025-02-28T00:00:00"/>
    <n v="0"/>
    <n v="1"/>
    <n v="1"/>
    <n v="30"/>
    <n v="2"/>
    <n v="17.690000000000001"/>
    <n v="19.2"/>
    <n v="300000"/>
    <n v="10861"/>
    <n v="293665"/>
    <n v="0"/>
    <n v="0"/>
    <n v="0"/>
    <m/>
    <n v="0"/>
    <n v="0"/>
    <n v="0"/>
    <m/>
    <m/>
    <d v="2022-03-31T00:00:00"/>
    <n v="1"/>
    <s v="O"/>
    <n v="1"/>
    <n v="30"/>
    <n v="0"/>
    <m/>
    <m/>
    <m/>
    <m/>
    <m/>
    <m/>
    <n v="1"/>
    <n v="1"/>
    <m/>
    <m/>
    <n v="20799.29"/>
    <s v="TARJETA DE AFINIDAD"/>
    <n v="0"/>
    <n v="0"/>
    <m/>
    <m/>
    <n v="5"/>
    <m/>
    <m/>
    <m/>
    <m/>
    <n v="1"/>
    <n v="7"/>
    <n v="2"/>
  </r>
  <r>
    <n v="113956.3308194195"/>
    <s v="C"/>
    <x v="76"/>
    <x v="1"/>
    <n v="4"/>
    <s v="10 221000191"/>
    <d v="2022-02-08T00:00:00"/>
    <d v="2025-02-28T00:00:00"/>
    <n v="0"/>
    <n v="1"/>
    <n v="1"/>
    <n v="30"/>
    <n v="2"/>
    <n v="17.690000000000001"/>
    <n v="19.2"/>
    <n v="300000"/>
    <n v="10861"/>
    <n v="293665"/>
    <n v="0"/>
    <n v="0"/>
    <n v="0"/>
    <m/>
    <n v="0"/>
    <n v="0"/>
    <n v="0"/>
    <m/>
    <m/>
    <d v="2022-03-31T00:00:00"/>
    <n v="1"/>
    <s v="O"/>
    <n v="1"/>
    <n v="30"/>
    <n v="0"/>
    <m/>
    <m/>
    <m/>
    <m/>
    <m/>
    <m/>
    <n v="1"/>
    <n v="1"/>
    <m/>
    <m/>
    <n v="20799.29"/>
    <s v="TARJETA DE AFINIDAD"/>
    <n v="0"/>
    <n v="0"/>
    <m/>
    <m/>
    <n v="5"/>
    <m/>
    <m/>
    <m/>
    <m/>
    <n v="1"/>
    <n v="7"/>
    <n v="2"/>
  </r>
  <r>
    <n v="1898132.0556128719"/>
    <s v="C"/>
    <x v="76"/>
    <x v="1"/>
    <n v="4"/>
    <s v="10 221000199"/>
    <d v="2022-02-10T00:00:00"/>
    <d v="2025-02-28T00:00:00"/>
    <n v="0"/>
    <n v="1"/>
    <n v="1"/>
    <n v="30"/>
    <n v="2"/>
    <n v="17.7"/>
    <n v="19.2"/>
    <n v="5000000"/>
    <n v="181021"/>
    <n v="4894409"/>
    <n v="0"/>
    <n v="0"/>
    <n v="0"/>
    <m/>
    <n v="0"/>
    <n v="0"/>
    <n v="0"/>
    <m/>
    <m/>
    <d v="2022-03-31T00:00:00"/>
    <n v="1"/>
    <s v="O"/>
    <n v="1"/>
    <n v="30"/>
    <n v="0"/>
    <m/>
    <m/>
    <m/>
    <m/>
    <m/>
    <m/>
    <n v="1"/>
    <n v="1"/>
    <m/>
    <m/>
    <n v="347791.44"/>
    <s v="TARJETA DE AFINIDAD"/>
    <n v="0"/>
    <n v="0"/>
    <m/>
    <m/>
    <n v="5"/>
    <m/>
    <m/>
    <m/>
    <m/>
    <n v="1"/>
    <n v="7"/>
    <n v="2"/>
  </r>
  <r>
    <n v="45718.918327767788"/>
    <s v="C"/>
    <x v="76"/>
    <x v="1"/>
    <n v="4"/>
    <s v="10 221000268"/>
    <d v="2022-02-19T00:00:00"/>
    <d v="2025-02-28T00:00:00"/>
    <n v="0"/>
    <n v="1"/>
    <n v="1"/>
    <n v="30"/>
    <n v="2"/>
    <n v="17.690000000000001"/>
    <n v="19.2"/>
    <n v="120000"/>
    <n v="4345"/>
    <n v="117466"/>
    <n v="0"/>
    <n v="0"/>
    <n v="0"/>
    <m/>
    <n v="0"/>
    <n v="0"/>
    <n v="0"/>
    <m/>
    <m/>
    <d v="2022-03-31T00:00:00"/>
    <n v="1"/>
    <s v="O"/>
    <n v="1"/>
    <n v="30"/>
    <n v="0"/>
    <m/>
    <m/>
    <m/>
    <m/>
    <m/>
    <m/>
    <n v="1"/>
    <n v="1"/>
    <m/>
    <m/>
    <n v="8183.33"/>
    <s v="TARJETA DE AFINIDAD"/>
    <n v="0"/>
    <n v="0"/>
    <m/>
    <m/>
    <n v="5"/>
    <m/>
    <m/>
    <m/>
    <m/>
    <n v="1"/>
    <n v="7"/>
    <n v="2"/>
  </r>
  <r>
    <n v="45718.918327767788"/>
    <s v="C"/>
    <x v="76"/>
    <x v="1"/>
    <n v="4"/>
    <s v="10 221000234"/>
    <d v="2022-02-14T00:00:00"/>
    <d v="2025-02-28T00:00:00"/>
    <n v="0"/>
    <n v="1"/>
    <n v="1"/>
    <n v="30"/>
    <n v="2"/>
    <n v="17.690000000000001"/>
    <n v="19.2"/>
    <n v="120000"/>
    <n v="4344"/>
    <n v="117466"/>
    <n v="0"/>
    <n v="0"/>
    <n v="0"/>
    <m/>
    <n v="0"/>
    <n v="0"/>
    <n v="0"/>
    <m/>
    <m/>
    <d v="2022-03-31T00:00:00"/>
    <n v="1"/>
    <s v="O"/>
    <n v="1"/>
    <n v="30"/>
    <n v="0"/>
    <m/>
    <m/>
    <m/>
    <m/>
    <m/>
    <m/>
    <n v="1"/>
    <n v="1"/>
    <m/>
    <m/>
    <n v="8183.33"/>
    <s v="TARJETA DE AFINIDAD"/>
    <n v="0"/>
    <n v="0"/>
    <m/>
    <m/>
    <n v="5"/>
    <m/>
    <m/>
    <m/>
    <m/>
    <n v="1"/>
    <n v="7"/>
    <n v="2"/>
  </r>
  <r>
    <n v="113956.3308194195"/>
    <s v="C"/>
    <x v="76"/>
    <x v="1"/>
    <n v="4"/>
    <s v="10 221000259"/>
    <d v="2022-02-17T00:00:00"/>
    <d v="2025-02-28T00:00:00"/>
    <n v="0"/>
    <n v="1"/>
    <n v="1"/>
    <n v="30"/>
    <n v="2"/>
    <n v="17.7"/>
    <n v="19.21"/>
    <n v="300000"/>
    <n v="10862"/>
    <n v="293665"/>
    <n v="0"/>
    <n v="0"/>
    <n v="0"/>
    <m/>
    <n v="0"/>
    <n v="0"/>
    <n v="0"/>
    <m/>
    <m/>
    <d v="2022-03-31T00:00:00"/>
    <n v="1"/>
    <s v="O"/>
    <n v="1"/>
    <n v="30"/>
    <n v="0"/>
    <m/>
    <m/>
    <m/>
    <m/>
    <m/>
    <m/>
    <n v="1"/>
    <n v="1"/>
    <m/>
    <m/>
    <n v="20799.29"/>
    <s v="TARJETA DE AFINIDAD"/>
    <n v="0"/>
    <n v="0"/>
    <m/>
    <m/>
    <n v="5"/>
    <m/>
    <m/>
    <m/>
    <m/>
    <n v="1"/>
    <n v="7"/>
    <n v="2"/>
  </r>
  <r>
    <n v="136808.90185350482"/>
    <s v="C"/>
    <x v="76"/>
    <x v="1"/>
    <n v="4"/>
    <s v="10 221000174"/>
    <d v="2022-02-06T00:00:00"/>
    <d v="2025-02-28T00:00:00"/>
    <n v="0"/>
    <n v="1"/>
    <n v="1"/>
    <n v="30"/>
    <n v="2"/>
    <n v="17.7"/>
    <n v="19.2"/>
    <n v="359985"/>
    <n v="13033"/>
    <n v="352383"/>
    <n v="0"/>
    <n v="0"/>
    <n v="0"/>
    <m/>
    <n v="0"/>
    <n v="0"/>
    <n v="0"/>
    <m/>
    <m/>
    <d v="2022-03-31T00:00:00"/>
    <n v="1"/>
    <s v="O"/>
    <n v="1"/>
    <n v="30"/>
    <n v="0"/>
    <m/>
    <m/>
    <m/>
    <m/>
    <m/>
    <m/>
    <n v="1"/>
    <n v="1"/>
    <m/>
    <m/>
    <n v="24890.959999999999"/>
    <s v="TARJETA DE AFINIDAD"/>
    <n v="0"/>
    <n v="0"/>
    <m/>
    <m/>
    <n v="5"/>
    <m/>
    <m/>
    <m/>
    <m/>
    <n v="1"/>
    <n v="7"/>
    <n v="2"/>
  </r>
  <r>
    <n v="96430.297586836881"/>
    <s v="C"/>
    <x v="76"/>
    <x v="1"/>
    <n v="4"/>
    <s v="10 221000176"/>
    <d v="2022-02-06T00:00:00"/>
    <d v="2025-02-28T00:00:00"/>
    <n v="0"/>
    <n v="1"/>
    <n v="1"/>
    <n v="30"/>
    <n v="2"/>
    <n v="17.7"/>
    <n v="19.2"/>
    <n v="254151"/>
    <n v="9201"/>
    <n v="248784"/>
    <n v="0"/>
    <n v="0"/>
    <n v="0"/>
    <m/>
    <n v="0"/>
    <n v="0"/>
    <n v="0"/>
    <m/>
    <m/>
    <d v="2022-03-31T00:00:00"/>
    <n v="1"/>
    <s v="O"/>
    <n v="1"/>
    <n v="30"/>
    <n v="0"/>
    <m/>
    <m/>
    <m/>
    <m/>
    <m/>
    <m/>
    <n v="1"/>
    <n v="1"/>
    <m/>
    <m/>
    <n v="17730.54"/>
    <s v="TARJETA DE AFINIDAD"/>
    <n v="0"/>
    <n v="0"/>
    <m/>
    <m/>
    <n v="5"/>
    <m/>
    <m/>
    <m/>
    <m/>
    <n v="1"/>
    <n v="7"/>
    <n v="2"/>
  </r>
  <r>
    <n v="17503.548341907324"/>
    <s v="C"/>
    <x v="76"/>
    <x v="1"/>
    <n v="4"/>
    <s v="10 221000177"/>
    <d v="2022-02-06T00:00:00"/>
    <d v="2025-02-28T00:00:00"/>
    <n v="0"/>
    <n v="1"/>
    <n v="1"/>
    <n v="30"/>
    <n v="2"/>
    <n v="17.690000000000001"/>
    <n v="19.2"/>
    <n v="45800"/>
    <n v="1658"/>
    <n v="44832"/>
    <n v="0"/>
    <n v="0"/>
    <n v="0"/>
    <m/>
    <n v="0"/>
    <n v="0"/>
    <n v="0"/>
    <m/>
    <m/>
    <d v="2022-03-31T00:00:00"/>
    <n v="1"/>
    <s v="O"/>
    <n v="1"/>
    <n v="30"/>
    <n v="0"/>
    <m/>
    <m/>
    <m/>
    <m/>
    <m/>
    <m/>
    <n v="1"/>
    <n v="1"/>
    <m/>
    <m/>
    <n v="3068.75"/>
    <s v="TARJETA DE AFINIDAD"/>
    <n v="0"/>
    <n v="0"/>
    <m/>
    <m/>
    <n v="5"/>
    <m/>
    <m/>
    <m/>
    <m/>
    <n v="1"/>
    <n v="7"/>
    <n v="2"/>
  </r>
  <r>
    <n v="24315.439916625444"/>
    <s v="C"/>
    <x v="76"/>
    <x v="1"/>
    <n v="4"/>
    <s v="10 221000178"/>
    <d v="2022-02-06T00:00:00"/>
    <d v="2025-02-28T00:00:00"/>
    <n v="0"/>
    <n v="1"/>
    <n v="1"/>
    <n v="30"/>
    <n v="2"/>
    <n v="17.690000000000001"/>
    <n v="19.2"/>
    <n v="64000"/>
    <n v="2317"/>
    <n v="62649"/>
    <n v="0"/>
    <n v="0"/>
    <n v="0"/>
    <m/>
    <n v="0"/>
    <n v="0"/>
    <n v="0"/>
    <m/>
    <m/>
    <d v="2022-03-31T00:00:00"/>
    <n v="1"/>
    <s v="O"/>
    <n v="1"/>
    <n v="30"/>
    <n v="0"/>
    <m/>
    <m/>
    <m/>
    <m/>
    <m/>
    <m/>
    <n v="1"/>
    <n v="1"/>
    <m/>
    <m/>
    <n v="4432.6400000000003"/>
    <s v="TARJETA DE AFINIDAD"/>
    <n v="0"/>
    <n v="0"/>
    <m/>
    <m/>
    <n v="5"/>
    <m/>
    <m/>
    <m/>
    <m/>
    <n v="1"/>
    <n v="7"/>
    <n v="2"/>
  </r>
  <r>
    <n v="59970.911790151731"/>
    <s v="C"/>
    <x v="76"/>
    <x v="1"/>
    <n v="4"/>
    <s v="10 221000292"/>
    <d v="2022-02-22T00:00:00"/>
    <d v="2025-02-28T00:00:00"/>
    <n v="0"/>
    <n v="1"/>
    <n v="1"/>
    <n v="30"/>
    <n v="2"/>
    <n v="17.7"/>
    <n v="19.21"/>
    <n v="157800"/>
    <n v="5713"/>
    <n v="154469"/>
    <n v="0"/>
    <n v="0"/>
    <n v="0"/>
    <m/>
    <n v="0"/>
    <n v="0"/>
    <n v="0"/>
    <m/>
    <m/>
    <d v="2022-03-31T00:00:00"/>
    <n v="1"/>
    <s v="O"/>
    <n v="1"/>
    <n v="30"/>
    <n v="0"/>
    <m/>
    <m/>
    <m/>
    <m/>
    <m/>
    <m/>
    <n v="1"/>
    <n v="1"/>
    <m/>
    <m/>
    <n v="10911.1"/>
    <s v="TARJETA DE AFINIDAD"/>
    <n v="0"/>
    <n v="0"/>
    <m/>
    <m/>
    <n v="5"/>
    <m/>
    <m/>
    <m/>
    <m/>
    <n v="1"/>
    <n v="7"/>
    <n v="2"/>
  </r>
  <r>
    <n v="5265.5073839556107"/>
    <s v="C"/>
    <x v="76"/>
    <x v="1"/>
    <n v="4"/>
    <s v="10 221000166"/>
    <d v="2022-02-06T00:00:00"/>
    <d v="2025-02-28T00:00:00"/>
    <n v="0"/>
    <n v="1"/>
    <n v="1"/>
    <n v="30"/>
    <n v="2"/>
    <n v="17.690000000000001"/>
    <n v="19.190000000000001"/>
    <n v="14000"/>
    <n v="507"/>
    <n v="13704"/>
    <n v="0"/>
    <n v="0"/>
    <n v="0"/>
    <m/>
    <n v="0"/>
    <n v="0"/>
    <n v="0"/>
    <m/>
    <m/>
    <d v="2022-03-31T00:00:00"/>
    <n v="1"/>
    <s v="O"/>
    <n v="1"/>
    <n v="30"/>
    <n v="0"/>
    <m/>
    <m/>
    <m/>
    <m/>
    <m/>
    <m/>
    <n v="1"/>
    <n v="1"/>
    <m/>
    <m/>
    <n v="1022.92"/>
    <s v="TARJETA DE AFINIDAD"/>
    <n v="0"/>
    <n v="0"/>
    <m/>
    <m/>
    <n v="5"/>
    <m/>
    <m/>
    <m/>
    <m/>
    <n v="1"/>
    <n v="7"/>
    <n v="2"/>
  </r>
  <r>
    <n v="50447.551587436479"/>
    <s v="C"/>
    <x v="76"/>
    <x v="1"/>
    <n v="4"/>
    <s v="10 221000406"/>
    <d v="2022-03-08T00:00:00"/>
    <d v="2025-03-31T00:00:00"/>
    <n v="0"/>
    <n v="1"/>
    <n v="0"/>
    <n v="30"/>
    <n v="2"/>
    <n v="17.690000000000001"/>
    <n v="19.2"/>
    <n v="130000"/>
    <n v="4707"/>
    <n v="130000"/>
    <n v="1406"/>
    <n v="0"/>
    <n v="0"/>
    <m/>
    <n v="0"/>
    <n v="0"/>
    <n v="0"/>
    <m/>
    <m/>
    <d v="2022-03-08T00:00:00"/>
    <n v="1"/>
    <s v="O"/>
    <n v="1"/>
    <n v="30"/>
    <n v="0"/>
    <m/>
    <m/>
    <m/>
    <m/>
    <m/>
    <m/>
    <n v="1"/>
    <n v="1"/>
    <m/>
    <m/>
    <n v="9206.24"/>
    <s v="TARJETA DE AFINIDAD"/>
    <n v="0"/>
    <n v="0"/>
    <m/>
    <m/>
    <n v="5"/>
    <m/>
    <m/>
    <m/>
    <m/>
    <n v="1"/>
    <n v="7"/>
    <n v="2"/>
  </r>
  <r>
    <n v="116181.35597100726"/>
    <s v="C"/>
    <x v="76"/>
    <x v="1"/>
    <n v="4"/>
    <s v="10 221000405"/>
    <d v="2022-03-07T00:00:00"/>
    <d v="2025-03-31T00:00:00"/>
    <n v="0"/>
    <n v="1"/>
    <n v="0"/>
    <n v="30"/>
    <n v="2"/>
    <n v="17.690000000000001"/>
    <n v="19.2"/>
    <n v="300000"/>
    <n v="10861"/>
    <n v="300000"/>
    <n v="3392"/>
    <n v="0"/>
    <n v="0"/>
    <m/>
    <n v="0"/>
    <n v="0"/>
    <n v="0"/>
    <m/>
    <m/>
    <d v="2022-03-07T00:00:00"/>
    <n v="1"/>
    <s v="O"/>
    <n v="1"/>
    <n v="30"/>
    <n v="0"/>
    <m/>
    <m/>
    <m/>
    <m/>
    <m/>
    <m/>
    <n v="1"/>
    <n v="1"/>
    <m/>
    <m/>
    <n v="21481.24"/>
    <s v="TARJETA DE AFINIDAD"/>
    <n v="0"/>
    <n v="0"/>
    <m/>
    <m/>
    <n v="5"/>
    <m/>
    <m/>
    <m/>
    <m/>
    <n v="1"/>
    <n v="7"/>
    <n v="2"/>
  </r>
  <r>
    <n v="77454.243980671497"/>
    <s v="C"/>
    <x v="76"/>
    <x v="1"/>
    <n v="4"/>
    <s v="10 221000437"/>
    <d v="2022-03-12T00:00:00"/>
    <d v="2025-03-31T00:00:00"/>
    <n v="0"/>
    <n v="1"/>
    <n v="0"/>
    <n v="30"/>
    <n v="2"/>
    <n v="17.690000000000001"/>
    <n v="19.2"/>
    <n v="200000"/>
    <n v="7241"/>
    <n v="200000"/>
    <n v="1770"/>
    <n v="0"/>
    <n v="0"/>
    <m/>
    <n v="0"/>
    <n v="0"/>
    <n v="0"/>
    <m/>
    <m/>
    <d v="2022-03-12T00:00:00"/>
    <n v="1"/>
    <s v="O"/>
    <n v="1"/>
    <n v="30"/>
    <n v="0"/>
    <m/>
    <m/>
    <m/>
    <m/>
    <m/>
    <m/>
    <n v="1"/>
    <n v="1"/>
    <m/>
    <m/>
    <n v="14320.82"/>
    <s v="TARJETA DE AFINIDAD"/>
    <n v="0"/>
    <n v="0"/>
    <m/>
    <m/>
    <n v="5"/>
    <m/>
    <m/>
    <m/>
    <m/>
    <n v="1"/>
    <n v="7"/>
    <n v="2"/>
  </r>
  <r>
    <n v="126495.81722523592"/>
    <s v="C"/>
    <x v="76"/>
    <x v="1"/>
    <n v="4"/>
    <s v="10 221000385"/>
    <d v="2022-03-05T00:00:00"/>
    <d v="2025-02-28T00:00:00"/>
    <n v="0"/>
    <n v="1"/>
    <n v="1"/>
    <n v="30"/>
    <n v="2"/>
    <n v="17.7"/>
    <n v="19.2"/>
    <n v="333230"/>
    <n v="12064"/>
    <n v="326193"/>
    <n v="0"/>
    <n v="0"/>
    <n v="0"/>
    <m/>
    <n v="0"/>
    <n v="0"/>
    <n v="0"/>
    <m/>
    <m/>
    <d v="2022-03-31T00:00:00"/>
    <n v="1"/>
    <s v="O"/>
    <n v="1"/>
    <n v="30"/>
    <n v="0"/>
    <m/>
    <m/>
    <m/>
    <m/>
    <m/>
    <m/>
    <n v="1"/>
    <n v="1"/>
    <m/>
    <m/>
    <n v="23186.1"/>
    <s v="TARJETA DE AFINIDAD"/>
    <n v="0"/>
    <n v="0"/>
    <m/>
    <m/>
    <n v="5"/>
    <m/>
    <m/>
    <m/>
    <m/>
    <n v="1"/>
    <n v="7"/>
    <n v="2"/>
  </r>
  <r>
    <n v="0"/>
    <s v="C"/>
    <x v="77"/>
    <x v="2"/>
    <n v="4"/>
    <s v="11 22655"/>
    <d v="2019-03-11T00:00:00"/>
    <d v="2023-01-31T00:00:00"/>
    <n v="0"/>
    <n v="1"/>
    <n v="39"/>
    <n v="30"/>
    <n v="2"/>
    <n v="12"/>
    <n v="12.68"/>
    <n v="35049500"/>
    <n v="675130"/>
    <n v="8633934"/>
    <n v="0"/>
    <n v="0"/>
    <n v="71500000"/>
    <d v="2019-03-11T00:00:00"/>
    <n v="0"/>
    <n v="0"/>
    <n v="0"/>
    <s v="1000000/2000000/"/>
    <s v="07/12/"/>
    <d v="2022-03-31T00:00:00"/>
    <n v="3"/>
    <s v="O"/>
    <n v="1"/>
    <n v="30"/>
    <n v="0"/>
    <m/>
    <m/>
    <m/>
    <m/>
    <m/>
    <m/>
    <n v="1"/>
    <n v="1"/>
    <m/>
    <m/>
    <n v="1008463.83"/>
    <s v="VEHICULO"/>
    <n v="0"/>
    <n v="0"/>
    <s v="800-197-268-4"/>
    <s v="DIRECCION DE IMPUESTOS Y ADUANAS NACIONALES"/>
    <n v="5"/>
    <m/>
    <m/>
    <m/>
    <m/>
    <n v="1"/>
    <n v="7"/>
    <n v="2"/>
  </r>
  <r>
    <n v="522.65271156239191"/>
    <s v="C"/>
    <x v="78"/>
    <x v="1"/>
    <n v="4"/>
    <s v="10 191003033"/>
    <d v="2020-03-04T00:00:00"/>
    <d v="2022-03-31T00:00:00"/>
    <n v="1"/>
    <n v="1"/>
    <n v="23"/>
    <n v="30"/>
    <n v="2"/>
    <n v="18"/>
    <n v="19.559999999999999"/>
    <n v="50000"/>
    <n v="2496"/>
    <n v="2466"/>
    <n v="37"/>
    <n v="0"/>
    <n v="0"/>
    <m/>
    <n v="0"/>
    <n v="0"/>
    <n v="0"/>
    <m/>
    <m/>
    <d v="2022-02-28T00:00:00"/>
    <n v="1"/>
    <s v="O"/>
    <n v="1"/>
    <n v="30"/>
    <n v="2466"/>
    <m/>
    <m/>
    <m/>
    <m/>
    <m/>
    <m/>
    <n v="1"/>
    <n v="1"/>
    <m/>
    <m/>
    <n v="223.29"/>
    <s v="TARJETA DE AFINIDAD"/>
    <n v="0"/>
    <n v="0"/>
    <m/>
    <m/>
    <n v="5"/>
    <m/>
    <m/>
    <m/>
    <m/>
    <n v="1"/>
    <n v="7"/>
    <n v="2"/>
  </r>
  <r>
    <n v="33634.168087857397"/>
    <s v="C"/>
    <x v="78"/>
    <x v="1"/>
    <n v="4"/>
    <s v="10 191003758"/>
    <d v="2020-10-20T00:00:00"/>
    <d v="2022-10-31T00:00:00"/>
    <n v="1"/>
    <n v="1"/>
    <n v="16"/>
    <n v="30"/>
    <n v="2"/>
    <n v="17.690000000000001"/>
    <n v="19.2"/>
    <n v="400000"/>
    <n v="19990"/>
    <n v="149576"/>
    <n v="2206"/>
    <n v="0"/>
    <n v="0"/>
    <m/>
    <n v="0"/>
    <n v="0"/>
    <n v="0"/>
    <m/>
    <m/>
    <d v="2022-02-28T00:00:00"/>
    <n v="1"/>
    <s v="O"/>
    <n v="1"/>
    <n v="30"/>
    <n v="17734"/>
    <m/>
    <m/>
    <m/>
    <m/>
    <m/>
    <m/>
    <n v="1"/>
    <n v="1"/>
    <m/>
    <m/>
    <n v="11611.22"/>
    <s v="TARJETA DE AFINIDAD"/>
    <n v="0"/>
    <n v="0"/>
    <m/>
    <m/>
    <n v="5"/>
    <m/>
    <m/>
    <m/>
    <m/>
    <n v="1"/>
    <n v="7"/>
    <n v="2"/>
  </r>
  <r>
    <n v="2230.3861173984442"/>
    <s v="C"/>
    <x v="78"/>
    <x v="1"/>
    <n v="4"/>
    <s v="10 191003046"/>
    <d v="2020-03-07T00:00:00"/>
    <d v="2022-03-31T00:00:00"/>
    <n v="1"/>
    <n v="1"/>
    <n v="23"/>
    <n v="30"/>
    <n v="2"/>
    <n v="18"/>
    <n v="19.559999999999999"/>
    <n v="200000"/>
    <n v="9985"/>
    <n v="9834"/>
    <n v="148"/>
    <n v="0"/>
    <n v="0"/>
    <m/>
    <n v="0"/>
    <n v="0"/>
    <n v="0"/>
    <m/>
    <m/>
    <d v="2022-02-28T00:00:00"/>
    <n v="1"/>
    <s v="O"/>
    <n v="1"/>
    <n v="30"/>
    <n v="9834"/>
    <m/>
    <m/>
    <m/>
    <m/>
    <m/>
    <m/>
    <n v="1"/>
    <n v="1"/>
    <m/>
    <m/>
    <n v="744.31"/>
    <s v="TARJETA DE AFINIDAD"/>
    <n v="0"/>
    <n v="0"/>
    <m/>
    <m/>
    <n v="5"/>
    <m/>
    <m/>
    <m/>
    <m/>
    <n v="1"/>
    <n v="7"/>
    <n v="2"/>
  </r>
  <r>
    <n v="17268.953870452329"/>
    <s v="C"/>
    <x v="78"/>
    <x v="1"/>
    <n v="4"/>
    <s v="10 191003325"/>
    <d v="2020-06-09T00:00:00"/>
    <d v="2022-06-30T00:00:00"/>
    <n v="1"/>
    <n v="1"/>
    <n v="20"/>
    <n v="30"/>
    <n v="2"/>
    <n v="17.690000000000001"/>
    <n v="19.2"/>
    <n v="400000"/>
    <n v="19990"/>
    <n v="77020"/>
    <n v="1136"/>
    <n v="0"/>
    <n v="0"/>
    <m/>
    <n v="0"/>
    <n v="0"/>
    <n v="0"/>
    <m/>
    <m/>
    <d v="2022-02-28T00:00:00"/>
    <n v="1"/>
    <s v="O"/>
    <n v="1"/>
    <n v="30"/>
    <n v="18828"/>
    <m/>
    <m/>
    <m/>
    <m/>
    <m/>
    <m/>
    <n v="1"/>
    <n v="1"/>
    <m/>
    <m/>
    <n v="6028.9"/>
    <s v="TARJETA DE AFINIDAD"/>
    <n v="0"/>
    <n v="0"/>
    <m/>
    <m/>
    <n v="5"/>
    <m/>
    <m/>
    <m/>
    <m/>
    <n v="1"/>
    <n v="7"/>
    <n v="2"/>
  </r>
  <r>
    <n v="25229.250957433498"/>
    <s v="C"/>
    <x v="78"/>
    <x v="1"/>
    <n v="4"/>
    <s v="10 191003707"/>
    <d v="2020-10-07T00:00:00"/>
    <d v="2022-10-31T00:00:00"/>
    <n v="1"/>
    <n v="1"/>
    <n v="16"/>
    <n v="30"/>
    <n v="2"/>
    <n v="17.690000000000001"/>
    <n v="19.2"/>
    <n v="300000"/>
    <n v="14992"/>
    <n v="112194"/>
    <n v="1655"/>
    <n v="0"/>
    <n v="0"/>
    <m/>
    <n v="0"/>
    <n v="0"/>
    <n v="0"/>
    <m/>
    <m/>
    <d v="2022-02-28T00:00:00"/>
    <n v="1"/>
    <s v="O"/>
    <n v="1"/>
    <n v="30"/>
    <n v="13299"/>
    <m/>
    <m/>
    <m/>
    <m/>
    <m/>
    <m/>
    <n v="1"/>
    <n v="1"/>
    <m/>
    <m/>
    <n v="8708.42"/>
    <s v="TARJETA DE AFINIDAD"/>
    <n v="0"/>
    <n v="0"/>
    <m/>
    <m/>
    <n v="5"/>
    <m/>
    <m/>
    <m/>
    <m/>
    <n v="1"/>
    <n v="7"/>
    <n v="2"/>
  </r>
  <r>
    <n v="11274.387756220043"/>
    <s v="C"/>
    <x v="78"/>
    <x v="1"/>
    <n v="4"/>
    <s v="10 191004057"/>
    <d v="2021-01-29T00:00:00"/>
    <d v="2023-01-31T00:00:00"/>
    <n v="1"/>
    <n v="1"/>
    <n v="13"/>
    <n v="30"/>
    <n v="2"/>
    <n v="17.690000000000001"/>
    <n v="19.2"/>
    <n v="100000"/>
    <n v="4997"/>
    <n v="50313"/>
    <n v="742"/>
    <n v="0"/>
    <n v="0"/>
    <m/>
    <n v="0"/>
    <n v="0"/>
    <n v="0"/>
    <m/>
    <m/>
    <d v="2022-02-28T00:00:00"/>
    <n v="1"/>
    <s v="O"/>
    <n v="1"/>
    <n v="30"/>
    <n v="4238"/>
    <m/>
    <m/>
    <m/>
    <m/>
    <m/>
    <m/>
    <n v="1"/>
    <n v="1"/>
    <m/>
    <m/>
    <n v="3944.84"/>
    <s v="TARJETA DE AFINIDAD"/>
    <n v="0"/>
    <n v="0"/>
    <m/>
    <m/>
    <n v="5"/>
    <m/>
    <m/>
    <m/>
    <m/>
    <n v="1"/>
    <n v="7"/>
    <n v="2"/>
  </r>
  <r>
    <n v="11274.387756220043"/>
    <s v="C"/>
    <x v="78"/>
    <x v="1"/>
    <n v="4"/>
    <s v="10 191004050"/>
    <d v="2021-01-28T00:00:00"/>
    <d v="2023-01-31T00:00:00"/>
    <n v="1"/>
    <n v="1"/>
    <n v="13"/>
    <n v="30"/>
    <n v="2"/>
    <n v="17.690000000000001"/>
    <n v="19.2"/>
    <n v="100000"/>
    <n v="4997"/>
    <n v="50313"/>
    <n v="742"/>
    <n v="0"/>
    <n v="0"/>
    <m/>
    <n v="0"/>
    <n v="0"/>
    <n v="0"/>
    <m/>
    <m/>
    <d v="2022-02-28T00:00:00"/>
    <n v="1"/>
    <s v="O"/>
    <n v="1"/>
    <n v="30"/>
    <n v="4238"/>
    <m/>
    <m/>
    <m/>
    <m/>
    <m/>
    <m/>
    <n v="1"/>
    <n v="1"/>
    <m/>
    <m/>
    <n v="3944.84"/>
    <s v="TARJETA DE AFINIDAD"/>
    <n v="0"/>
    <n v="0"/>
    <m/>
    <m/>
    <n v="5"/>
    <m/>
    <m/>
    <m/>
    <m/>
    <n v="1"/>
    <n v="7"/>
    <n v="2"/>
  </r>
  <r>
    <n v="25229.250957433498"/>
    <s v="C"/>
    <x v="78"/>
    <x v="1"/>
    <n v="4"/>
    <s v="10 191003731"/>
    <d v="2020-10-13T00:00:00"/>
    <d v="2022-10-31T00:00:00"/>
    <n v="1"/>
    <n v="1"/>
    <n v="16"/>
    <n v="30"/>
    <n v="2"/>
    <n v="17.690000000000001"/>
    <n v="19.2"/>
    <n v="300000"/>
    <n v="14992"/>
    <n v="112194"/>
    <n v="1655"/>
    <n v="0"/>
    <n v="0"/>
    <m/>
    <n v="0"/>
    <n v="0"/>
    <n v="0"/>
    <m/>
    <m/>
    <d v="2022-02-28T00:00:00"/>
    <n v="1"/>
    <s v="O"/>
    <n v="1"/>
    <n v="30"/>
    <n v="13299"/>
    <m/>
    <m/>
    <m/>
    <m/>
    <m/>
    <m/>
    <n v="1"/>
    <n v="1"/>
    <m/>
    <m/>
    <n v="8708.42"/>
    <s v="TARJETA DE AFINIDAD"/>
    <n v="0"/>
    <n v="0"/>
    <m/>
    <m/>
    <n v="5"/>
    <m/>
    <m/>
    <m/>
    <m/>
    <n v="1"/>
    <n v="7"/>
    <n v="2"/>
  </r>
  <r>
    <n v="5078.1046173726718"/>
    <s v="C"/>
    <x v="78"/>
    <x v="1"/>
    <n v="4"/>
    <s v="10 191003742"/>
    <d v="2020-10-16T00:00:00"/>
    <d v="2022-10-31T00:00:00"/>
    <n v="1"/>
    <n v="1"/>
    <n v="16"/>
    <n v="30"/>
    <n v="2"/>
    <n v="17.690000000000001"/>
    <n v="19.2"/>
    <n v="60000"/>
    <n v="2998"/>
    <n v="22447"/>
    <n v="331"/>
    <n v="0"/>
    <n v="0"/>
    <m/>
    <n v="0"/>
    <n v="0"/>
    <n v="0"/>
    <m/>
    <m/>
    <d v="2022-02-28T00:00:00"/>
    <n v="1"/>
    <s v="O"/>
    <n v="1"/>
    <n v="30"/>
    <n v="2659"/>
    <m/>
    <m/>
    <m/>
    <m/>
    <m/>
    <m/>
    <n v="1"/>
    <n v="1"/>
    <m/>
    <m/>
    <n v="1711.91"/>
    <s v="TARJETA DE AFINIDAD"/>
    <n v="0"/>
    <n v="0"/>
    <m/>
    <m/>
    <n v="5"/>
    <m/>
    <m/>
    <m/>
    <m/>
    <n v="1"/>
    <n v="7"/>
    <n v="2"/>
  </r>
  <r>
    <n v="17571.42760873567"/>
    <s v="C"/>
    <x v="78"/>
    <x v="1"/>
    <n v="4"/>
    <s v="10 211000652"/>
    <d v="2021-08-09T00:00:00"/>
    <d v="2023-08-31T00:00:00"/>
    <n v="1"/>
    <n v="1"/>
    <n v="6"/>
    <n v="30"/>
    <n v="2"/>
    <n v="17.690000000000001"/>
    <n v="19.2"/>
    <n v="100000"/>
    <n v="4997"/>
    <n v="78266"/>
    <n v="1155"/>
    <n v="0"/>
    <n v="0"/>
    <m/>
    <n v="0"/>
    <n v="0"/>
    <n v="0"/>
    <m/>
    <m/>
    <d v="2022-02-28T00:00:00"/>
    <n v="1"/>
    <s v="O"/>
    <n v="1"/>
    <n v="30"/>
    <n v="3816"/>
    <m/>
    <m/>
    <m/>
    <m/>
    <m/>
    <m/>
    <n v="1"/>
    <n v="1"/>
    <m/>
    <m/>
    <n v="6103.33"/>
    <s v="TARJETA DE AFINIDAD"/>
    <n v="0"/>
    <n v="0"/>
    <m/>
    <m/>
    <n v="5"/>
    <m/>
    <m/>
    <m/>
    <m/>
    <n v="1"/>
    <n v="7"/>
    <n v="2"/>
  </r>
  <r>
    <n v="17571.42760873567"/>
    <s v="C"/>
    <x v="78"/>
    <x v="1"/>
    <n v="4"/>
    <s v="10 211000685"/>
    <d v="2021-08-18T00:00:00"/>
    <d v="2023-08-31T00:00:00"/>
    <n v="1"/>
    <n v="1"/>
    <n v="6"/>
    <n v="30"/>
    <n v="2"/>
    <n v="17.690000000000001"/>
    <n v="19.2"/>
    <n v="100000"/>
    <n v="4997"/>
    <n v="78266"/>
    <n v="1155"/>
    <n v="0"/>
    <n v="0"/>
    <m/>
    <n v="0"/>
    <n v="0"/>
    <n v="0"/>
    <m/>
    <m/>
    <d v="2022-02-28T00:00:00"/>
    <n v="1"/>
    <s v="O"/>
    <n v="1"/>
    <n v="30"/>
    <n v="3816"/>
    <m/>
    <m/>
    <m/>
    <m/>
    <m/>
    <m/>
    <n v="1"/>
    <n v="1"/>
    <m/>
    <m/>
    <n v="6103.33"/>
    <s v="TARJETA DE AFINIDAD"/>
    <n v="0"/>
    <n v="0"/>
    <m/>
    <m/>
    <n v="5"/>
    <m/>
    <m/>
    <m/>
    <m/>
    <n v="1"/>
    <n v="7"/>
    <n v="2"/>
  </r>
  <r>
    <n v="29967.977939194912"/>
    <s v="C"/>
    <x v="78"/>
    <x v="1"/>
    <n v="4"/>
    <s v="10 211000413"/>
    <d v="2021-05-18T00:00:00"/>
    <d v="2023-05-31T00:00:00"/>
    <n v="1"/>
    <n v="1"/>
    <n v="9"/>
    <n v="30"/>
    <n v="2"/>
    <n v="17.690000000000001"/>
    <n v="19.2"/>
    <n v="200000"/>
    <n v="9995"/>
    <n v="133273"/>
    <n v="1966"/>
    <n v="0"/>
    <n v="0"/>
    <m/>
    <n v="0"/>
    <n v="0"/>
    <n v="0"/>
    <m/>
    <m/>
    <d v="2022-02-28T00:00:00"/>
    <n v="1"/>
    <s v="O"/>
    <n v="1"/>
    <n v="30"/>
    <n v="7984"/>
    <m/>
    <m/>
    <m/>
    <m/>
    <m/>
    <m/>
    <n v="1"/>
    <n v="1"/>
    <m/>
    <m/>
    <n v="10345.9"/>
    <s v="TARJETA DE AFINIDAD"/>
    <n v="0"/>
    <n v="0"/>
    <m/>
    <m/>
    <n v="5"/>
    <m/>
    <m/>
    <m/>
    <m/>
    <n v="1"/>
    <n v="7"/>
    <n v="2"/>
  </r>
  <r>
    <n v="25803.629623447297"/>
    <s v="C"/>
    <x v="78"/>
    <x v="1"/>
    <n v="4"/>
    <s v="10 211000930"/>
    <d v="2021-09-22T00:00:00"/>
    <d v="2023-09-30T00:00:00"/>
    <n v="1"/>
    <n v="1"/>
    <n v="5"/>
    <n v="30"/>
    <n v="2"/>
    <n v="17.690000000000001"/>
    <n v="19.2"/>
    <n v="140000"/>
    <n v="6996"/>
    <n v="114831"/>
    <n v="1694"/>
    <n v="0"/>
    <n v="0"/>
    <m/>
    <n v="0"/>
    <n v="0"/>
    <n v="0"/>
    <m/>
    <m/>
    <d v="2022-02-28T00:00:00"/>
    <n v="1"/>
    <s v="O"/>
    <n v="1"/>
    <n v="30"/>
    <n v="5263"/>
    <m/>
    <m/>
    <m/>
    <m/>
    <m/>
    <m/>
    <n v="1"/>
    <n v="1"/>
    <m/>
    <m/>
    <n v="8931.7099999999991"/>
    <s v="TARJETA DE AFINIDAD"/>
    <n v="0"/>
    <n v="0"/>
    <m/>
    <m/>
    <n v="5"/>
    <m/>
    <m/>
    <m/>
    <m/>
    <n v="1"/>
    <n v="7"/>
    <n v="2"/>
  </r>
  <r>
    <n v="36819.112339869389"/>
    <s v="C"/>
    <x v="78"/>
    <x v="1"/>
    <n v="4"/>
    <s v="10 211000865"/>
    <d v="2021-09-15T00:00:00"/>
    <d v="2023-09-30T00:00:00"/>
    <n v="1"/>
    <n v="1"/>
    <n v="5"/>
    <n v="30"/>
    <n v="2"/>
    <n v="17.690000000000001"/>
    <n v="19.2"/>
    <n v="200000"/>
    <n v="9995"/>
    <n v="164042"/>
    <n v="2420"/>
    <n v="0"/>
    <n v="0"/>
    <m/>
    <n v="0"/>
    <n v="0"/>
    <n v="0"/>
    <m/>
    <m/>
    <d v="2022-02-28T00:00:00"/>
    <n v="1"/>
    <s v="O"/>
    <n v="1"/>
    <n v="30"/>
    <n v="7520"/>
    <m/>
    <m/>
    <m/>
    <m/>
    <m/>
    <m/>
    <n v="1"/>
    <n v="1"/>
    <m/>
    <m/>
    <n v="12802.11"/>
    <s v="TARJETA DE AFINIDAD"/>
    <n v="0"/>
    <n v="0"/>
    <m/>
    <m/>
    <n v="5"/>
    <m/>
    <m/>
    <m/>
    <m/>
    <n v="1"/>
    <n v="7"/>
    <n v="2"/>
  </r>
  <r>
    <n v="7393.7759625508952"/>
    <s v="C"/>
    <x v="78"/>
    <x v="1"/>
    <n v="4"/>
    <s v="10 211000866"/>
    <d v="2021-09-15T00:00:00"/>
    <d v="2023-09-30T00:00:00"/>
    <n v="1"/>
    <n v="1"/>
    <n v="5"/>
    <n v="30"/>
    <n v="2"/>
    <n v="17.690000000000001"/>
    <n v="19.2"/>
    <n v="40000"/>
    <n v="1999"/>
    <n v="32809"/>
    <n v="484"/>
    <n v="0"/>
    <n v="0"/>
    <m/>
    <n v="0"/>
    <n v="0"/>
    <n v="0"/>
    <m/>
    <m/>
    <d v="2022-02-28T00:00:00"/>
    <n v="1"/>
    <s v="O"/>
    <n v="1"/>
    <n v="30"/>
    <n v="1504"/>
    <m/>
    <m/>
    <m/>
    <m/>
    <m/>
    <m/>
    <n v="1"/>
    <n v="1"/>
    <m/>
    <m/>
    <n v="2530.65"/>
    <s v="TARJETA DE AFINIDAD"/>
    <n v="0"/>
    <n v="0"/>
    <m/>
    <m/>
    <n v="5"/>
    <m/>
    <m/>
    <m/>
    <m/>
    <n v="1"/>
    <n v="7"/>
    <n v="2"/>
  </r>
  <r>
    <n v="7393.7759625508952"/>
    <s v="C"/>
    <x v="78"/>
    <x v="1"/>
    <n v="4"/>
    <s v="10 211000867"/>
    <d v="2021-09-15T00:00:00"/>
    <d v="2023-09-30T00:00:00"/>
    <n v="1"/>
    <n v="1"/>
    <n v="5"/>
    <n v="30"/>
    <n v="2"/>
    <n v="17.690000000000001"/>
    <n v="19.2"/>
    <n v="40000"/>
    <n v="1999"/>
    <n v="32809"/>
    <n v="484"/>
    <n v="0"/>
    <n v="0"/>
    <m/>
    <n v="0"/>
    <n v="0"/>
    <n v="0"/>
    <m/>
    <m/>
    <d v="2022-02-28T00:00:00"/>
    <n v="1"/>
    <s v="O"/>
    <n v="1"/>
    <n v="30"/>
    <n v="1504"/>
    <m/>
    <m/>
    <m/>
    <m/>
    <m/>
    <m/>
    <n v="1"/>
    <n v="1"/>
    <m/>
    <m/>
    <n v="2530.65"/>
    <s v="TARJETA DE AFINIDAD"/>
    <n v="0"/>
    <n v="0"/>
    <m/>
    <m/>
    <n v="5"/>
    <m/>
    <m/>
    <m/>
    <m/>
    <n v="1"/>
    <n v="7"/>
    <n v="2"/>
  </r>
  <r>
    <n v="26292.100856337114"/>
    <s v="C"/>
    <x v="78"/>
    <x v="1"/>
    <n v="4"/>
    <s v="10 211000219"/>
    <d v="2021-03-26T00:00:00"/>
    <d v="2023-03-31T00:00:00"/>
    <n v="1"/>
    <n v="1"/>
    <n v="11"/>
    <n v="30"/>
    <n v="2"/>
    <n v="17.690000000000001"/>
    <n v="19.2"/>
    <n v="200000"/>
    <n v="9995"/>
    <n v="117184"/>
    <n v="1729"/>
    <n v="0"/>
    <n v="0"/>
    <m/>
    <n v="0"/>
    <n v="0"/>
    <n v="0"/>
    <m/>
    <m/>
    <d v="2022-02-28T00:00:00"/>
    <n v="1"/>
    <s v="O"/>
    <n v="1"/>
    <n v="30"/>
    <n v="8227"/>
    <m/>
    <m/>
    <m/>
    <m/>
    <m/>
    <m/>
    <n v="1"/>
    <n v="1"/>
    <m/>
    <m/>
    <n v="9155"/>
    <s v="TARJETA DE AFINIDAD"/>
    <n v="0"/>
    <n v="0"/>
    <m/>
    <m/>
    <n v="5"/>
    <m/>
    <m/>
    <m/>
    <m/>
    <n v="1"/>
    <n v="7"/>
    <n v="2"/>
  </r>
  <r>
    <n v="14039.526223649038"/>
    <s v="C"/>
    <x v="78"/>
    <x v="1"/>
    <n v="4"/>
    <s v="10 211000324"/>
    <d v="2021-04-21T00:00:00"/>
    <d v="2023-04-30T00:00:00"/>
    <n v="1"/>
    <n v="1"/>
    <n v="10"/>
    <n v="30"/>
    <n v="2"/>
    <n v="17.690000000000001"/>
    <n v="19.2"/>
    <n v="100000"/>
    <n v="4997"/>
    <n v="62653"/>
    <n v="924"/>
    <n v="0"/>
    <n v="0"/>
    <m/>
    <n v="0"/>
    <n v="0"/>
    <n v="0"/>
    <m/>
    <m/>
    <d v="2022-02-28T00:00:00"/>
    <n v="1"/>
    <s v="O"/>
    <n v="1"/>
    <n v="30"/>
    <n v="4052"/>
    <m/>
    <m/>
    <m/>
    <m/>
    <m/>
    <m/>
    <n v="1"/>
    <n v="1"/>
    <m/>
    <m/>
    <n v="4912.4399999999996"/>
    <s v="TARJETA DE AFINIDAD"/>
    <n v="0"/>
    <n v="0"/>
    <m/>
    <m/>
    <n v="5"/>
    <m/>
    <m/>
    <m/>
    <m/>
    <n v="1"/>
    <n v="7"/>
    <n v="2"/>
  </r>
  <r>
    <n v="33426.356797166649"/>
    <s v="C"/>
    <x v="78"/>
    <x v="1"/>
    <n v="4"/>
    <s v="10 211000577"/>
    <d v="2021-07-12T00:00:00"/>
    <d v="2023-07-31T00:00:00"/>
    <n v="1"/>
    <n v="1"/>
    <n v="7"/>
    <n v="30"/>
    <n v="2"/>
    <n v="17.690000000000001"/>
    <n v="19.2"/>
    <n v="200000"/>
    <n v="9995"/>
    <n v="148889"/>
    <n v="2196"/>
    <n v="0"/>
    <n v="0"/>
    <m/>
    <n v="0"/>
    <n v="0"/>
    <n v="0"/>
    <m/>
    <m/>
    <d v="2022-02-28T00:00:00"/>
    <n v="1"/>
    <s v="O"/>
    <n v="1"/>
    <n v="30"/>
    <n v="7749"/>
    <m/>
    <m/>
    <m/>
    <m/>
    <m/>
    <m/>
    <n v="1"/>
    <n v="1"/>
    <m/>
    <m/>
    <n v="11611.22"/>
    <s v="TARJETA DE AFINIDAD"/>
    <n v="0"/>
    <n v="0"/>
    <m/>
    <m/>
    <n v="5"/>
    <m/>
    <m/>
    <m/>
    <m/>
    <n v="1"/>
    <n v="7"/>
    <n v="2"/>
  </r>
  <r>
    <n v="35139.820307854287"/>
    <s v="C"/>
    <x v="78"/>
    <x v="1"/>
    <n v="4"/>
    <s v="10 211000765"/>
    <d v="2021-08-31T00:00:00"/>
    <d v="2023-08-31T00:00:00"/>
    <n v="1"/>
    <n v="1"/>
    <n v="6"/>
    <n v="30"/>
    <n v="2"/>
    <n v="17.690000000000001"/>
    <n v="19.2"/>
    <n v="200000"/>
    <n v="9995"/>
    <n v="156522"/>
    <n v="2309"/>
    <n v="0"/>
    <n v="0"/>
    <m/>
    <n v="0"/>
    <n v="0"/>
    <n v="0"/>
    <m/>
    <m/>
    <d v="2022-02-28T00:00:00"/>
    <n v="1"/>
    <s v="O"/>
    <n v="1"/>
    <n v="30"/>
    <n v="7633"/>
    <m/>
    <m/>
    <m/>
    <m/>
    <m/>
    <m/>
    <n v="1"/>
    <n v="1"/>
    <m/>
    <m/>
    <n v="12206.67"/>
    <s v="TARJETA DE AFINIDAD"/>
    <n v="0"/>
    <n v="0"/>
    <m/>
    <m/>
    <n v="5"/>
    <m/>
    <m/>
    <m/>
    <m/>
    <n v="1"/>
    <n v="7"/>
    <n v="2"/>
  </r>
  <r>
    <n v="29967.977939194912"/>
    <s v="C"/>
    <x v="78"/>
    <x v="1"/>
    <n v="4"/>
    <s v="10 211000437"/>
    <d v="2021-05-23T00:00:00"/>
    <d v="2023-05-31T00:00:00"/>
    <n v="1"/>
    <n v="1"/>
    <n v="9"/>
    <n v="30"/>
    <n v="2"/>
    <n v="17.690000000000001"/>
    <n v="19.2"/>
    <n v="200000"/>
    <n v="9995"/>
    <n v="133273"/>
    <n v="1966"/>
    <n v="0"/>
    <n v="0"/>
    <m/>
    <n v="0"/>
    <n v="0"/>
    <n v="0"/>
    <m/>
    <m/>
    <d v="2022-02-28T00:00:00"/>
    <n v="1"/>
    <s v="O"/>
    <n v="1"/>
    <n v="30"/>
    <n v="7984"/>
    <m/>
    <m/>
    <m/>
    <m/>
    <m/>
    <m/>
    <n v="1"/>
    <n v="1"/>
    <m/>
    <m/>
    <n v="10345.9"/>
    <s v="TARJETA DE AFINIDAD"/>
    <n v="0"/>
    <n v="0"/>
    <m/>
    <m/>
    <n v="5"/>
    <m/>
    <m/>
    <m/>
    <m/>
    <n v="1"/>
    <n v="7"/>
    <n v="2"/>
  </r>
  <r>
    <n v="13185.992846823894"/>
    <s v="C"/>
    <x v="78"/>
    <x v="1"/>
    <n v="4"/>
    <s v="10 211000156"/>
    <d v="2021-03-12T00:00:00"/>
    <d v="2023-03-31T00:00:00"/>
    <n v="1"/>
    <n v="1"/>
    <n v="11"/>
    <n v="30"/>
    <n v="2"/>
    <n v="17.690000000000001"/>
    <n v="19.2"/>
    <n v="100000"/>
    <n v="4997"/>
    <n v="58601"/>
    <n v="864"/>
    <n v="0"/>
    <n v="0"/>
    <m/>
    <n v="0"/>
    <n v="0"/>
    <n v="0"/>
    <m/>
    <m/>
    <d v="2022-02-28T00:00:00"/>
    <n v="1"/>
    <s v="O"/>
    <n v="1"/>
    <n v="30"/>
    <n v="4113"/>
    <m/>
    <m/>
    <m/>
    <m/>
    <m/>
    <m/>
    <n v="1"/>
    <n v="1"/>
    <m/>
    <m/>
    <n v="4540.28"/>
    <s v="TARJETA DE AFINIDAD"/>
    <n v="0"/>
    <n v="0"/>
    <m/>
    <m/>
    <n v="5"/>
    <m/>
    <m/>
    <m/>
    <m/>
    <n v="1"/>
    <n v="7"/>
    <n v="2"/>
  </r>
  <r>
    <n v="26292.100856337114"/>
    <s v="C"/>
    <x v="78"/>
    <x v="1"/>
    <n v="4"/>
    <s v="10 211000157"/>
    <d v="2021-03-12T00:00:00"/>
    <d v="2023-03-31T00:00:00"/>
    <n v="1"/>
    <n v="1"/>
    <n v="11"/>
    <n v="30"/>
    <n v="2"/>
    <n v="17.690000000000001"/>
    <n v="19.2"/>
    <n v="200000"/>
    <n v="9995"/>
    <n v="117184"/>
    <n v="1729"/>
    <n v="0"/>
    <n v="0"/>
    <m/>
    <n v="0"/>
    <n v="0"/>
    <n v="0"/>
    <m/>
    <m/>
    <d v="2022-02-28T00:00:00"/>
    <n v="1"/>
    <s v="O"/>
    <n v="1"/>
    <n v="30"/>
    <n v="8227"/>
    <m/>
    <m/>
    <m/>
    <m/>
    <m/>
    <m/>
    <n v="1"/>
    <n v="1"/>
    <m/>
    <m/>
    <n v="9155"/>
    <s v="TARJETA DE AFINIDAD"/>
    <n v="0"/>
    <n v="0"/>
    <m/>
    <m/>
    <n v="5"/>
    <m/>
    <m/>
    <m/>
    <m/>
    <n v="1"/>
    <n v="7"/>
    <n v="2"/>
  </r>
  <r>
    <n v="26292.100856337114"/>
    <s v="C"/>
    <x v="78"/>
    <x v="1"/>
    <n v="4"/>
    <s v="10 211000158"/>
    <d v="2021-03-12T00:00:00"/>
    <d v="2023-03-31T00:00:00"/>
    <n v="1"/>
    <n v="1"/>
    <n v="11"/>
    <n v="30"/>
    <n v="2"/>
    <n v="17.690000000000001"/>
    <n v="19.2"/>
    <n v="200000"/>
    <n v="9995"/>
    <n v="117184"/>
    <n v="1729"/>
    <n v="0"/>
    <n v="0"/>
    <m/>
    <n v="0"/>
    <n v="0"/>
    <n v="0"/>
    <m/>
    <m/>
    <d v="2022-02-28T00:00:00"/>
    <n v="1"/>
    <s v="O"/>
    <n v="1"/>
    <n v="30"/>
    <n v="8227"/>
    <m/>
    <m/>
    <m/>
    <m/>
    <m/>
    <m/>
    <n v="1"/>
    <n v="1"/>
    <m/>
    <m/>
    <n v="9155"/>
    <s v="TARJETA DE AFINIDAD"/>
    <n v="0"/>
    <n v="0"/>
    <m/>
    <m/>
    <n v="5"/>
    <m/>
    <m/>
    <m/>
    <m/>
    <n v="1"/>
    <n v="7"/>
    <n v="2"/>
  </r>
  <r>
    <n v="14039.526223649038"/>
    <s v="C"/>
    <x v="78"/>
    <x v="1"/>
    <n v="4"/>
    <s v="10 211000262"/>
    <d v="2021-04-07T00:00:00"/>
    <d v="2023-04-30T00:00:00"/>
    <n v="1"/>
    <n v="1"/>
    <n v="10"/>
    <n v="30"/>
    <n v="2"/>
    <n v="17.690000000000001"/>
    <n v="19.2"/>
    <n v="100000"/>
    <n v="4997"/>
    <n v="62653"/>
    <n v="924"/>
    <n v="0"/>
    <n v="0"/>
    <m/>
    <n v="0"/>
    <n v="0"/>
    <n v="0"/>
    <m/>
    <m/>
    <d v="2022-02-28T00:00:00"/>
    <n v="1"/>
    <s v="O"/>
    <n v="1"/>
    <n v="30"/>
    <n v="4052"/>
    <m/>
    <m/>
    <m/>
    <m/>
    <m/>
    <m/>
    <n v="1"/>
    <n v="1"/>
    <m/>
    <m/>
    <n v="4912.4399999999996"/>
    <s v="TARJETA DE AFINIDAD"/>
    <n v="0"/>
    <n v="0"/>
    <m/>
    <m/>
    <n v="5"/>
    <m/>
    <m/>
    <m/>
    <m/>
    <n v="1"/>
    <n v="7"/>
    <n v="2"/>
  </r>
  <r>
    <n v="26292.100856337114"/>
    <s v="C"/>
    <x v="78"/>
    <x v="1"/>
    <n v="4"/>
    <s v="10 211000169"/>
    <d v="2021-03-13T00:00:00"/>
    <d v="2023-03-31T00:00:00"/>
    <n v="1"/>
    <n v="1"/>
    <n v="11"/>
    <n v="30"/>
    <n v="2"/>
    <n v="17.690000000000001"/>
    <n v="19.2"/>
    <n v="200000"/>
    <n v="9995"/>
    <n v="117184"/>
    <n v="1729"/>
    <n v="0"/>
    <n v="0"/>
    <m/>
    <n v="0"/>
    <n v="0"/>
    <n v="0"/>
    <m/>
    <m/>
    <d v="2022-02-28T00:00:00"/>
    <n v="1"/>
    <s v="O"/>
    <n v="1"/>
    <n v="30"/>
    <n v="8227"/>
    <m/>
    <m/>
    <m/>
    <m/>
    <m/>
    <m/>
    <n v="1"/>
    <n v="1"/>
    <m/>
    <m/>
    <n v="9155"/>
    <s v="TARJETA DE AFINIDAD"/>
    <n v="0"/>
    <n v="0"/>
    <m/>
    <m/>
    <n v="5"/>
    <m/>
    <m/>
    <m/>
    <m/>
    <n v="1"/>
    <n v="7"/>
    <n v="2"/>
  </r>
  <r>
    <n v="18410.761133781511"/>
    <s v="C"/>
    <x v="78"/>
    <x v="1"/>
    <n v="4"/>
    <s v="10 211000921"/>
    <d v="2021-09-21T00:00:00"/>
    <d v="2023-09-30T00:00:00"/>
    <n v="1"/>
    <n v="1"/>
    <n v="5"/>
    <n v="30"/>
    <n v="2"/>
    <n v="17.690000000000001"/>
    <n v="19.2"/>
    <n v="100000"/>
    <n v="4997"/>
    <n v="82025"/>
    <n v="1210"/>
    <n v="0"/>
    <n v="0"/>
    <m/>
    <n v="0"/>
    <n v="0"/>
    <n v="0"/>
    <m/>
    <m/>
    <d v="2022-02-28T00:00:00"/>
    <n v="1"/>
    <s v="O"/>
    <n v="1"/>
    <n v="30"/>
    <n v="3759"/>
    <m/>
    <m/>
    <m/>
    <m/>
    <m/>
    <m/>
    <n v="1"/>
    <n v="1"/>
    <m/>
    <m/>
    <n v="6401.06"/>
    <s v="TARJETA DE AFINIDAD"/>
    <n v="0"/>
    <n v="0"/>
    <m/>
    <m/>
    <n v="5"/>
    <m/>
    <m/>
    <m/>
    <m/>
    <n v="1"/>
    <n v="7"/>
    <n v="2"/>
  </r>
  <r>
    <n v="5644.6185183821617"/>
    <s v="C"/>
    <x v="78"/>
    <x v="1"/>
    <n v="4"/>
    <s v="10 211000295"/>
    <d v="2021-04-15T00:00:00"/>
    <d v="2023-04-30T00:00:00"/>
    <n v="1"/>
    <n v="1"/>
    <n v="10"/>
    <n v="30"/>
    <n v="2"/>
    <n v="17.690000000000001"/>
    <n v="19.2"/>
    <n v="40000"/>
    <n v="1999"/>
    <n v="25058"/>
    <n v="370"/>
    <n v="0"/>
    <n v="0"/>
    <m/>
    <n v="0"/>
    <n v="0"/>
    <n v="0"/>
    <m/>
    <m/>
    <d v="2022-02-28T00:00:00"/>
    <n v="1"/>
    <s v="O"/>
    <n v="1"/>
    <n v="30"/>
    <n v="1621"/>
    <m/>
    <m/>
    <m/>
    <m/>
    <m/>
    <m/>
    <n v="1"/>
    <n v="1"/>
    <m/>
    <m/>
    <n v="1935.2"/>
    <s v="TARJETA DE AFINIDAD"/>
    <n v="0"/>
    <n v="0"/>
    <m/>
    <m/>
    <n v="5"/>
    <m/>
    <m/>
    <m/>
    <m/>
    <n v="1"/>
    <n v="7"/>
    <n v="2"/>
  </r>
  <r>
    <n v="87924.590751559183"/>
    <s v="C"/>
    <x v="78"/>
    <x v="1"/>
    <n v="4"/>
    <s v="10 211000728"/>
    <d v="2021-08-23T00:00:00"/>
    <d v="2023-08-31T00:00:00"/>
    <n v="1"/>
    <n v="1"/>
    <n v="6"/>
    <n v="30"/>
    <n v="2"/>
    <n v="17.690000000000001"/>
    <n v="19.2"/>
    <n v="500000"/>
    <n v="24987"/>
    <n v="391307"/>
    <n v="5771"/>
    <n v="0"/>
    <n v="0"/>
    <m/>
    <n v="0"/>
    <n v="0"/>
    <n v="0"/>
    <m/>
    <m/>
    <d v="2022-02-28T00:00:00"/>
    <n v="1"/>
    <s v="O"/>
    <n v="1"/>
    <n v="30"/>
    <n v="19085"/>
    <m/>
    <m/>
    <m/>
    <m/>
    <m/>
    <m/>
    <n v="1"/>
    <n v="1"/>
    <m/>
    <m/>
    <n v="30442.240000000002"/>
    <s v="TARJETA DE AFINIDAD"/>
    <n v="0"/>
    <n v="0"/>
    <m/>
    <m/>
    <n v="5"/>
    <m/>
    <m/>
    <m/>
    <m/>
    <n v="1"/>
    <n v="7"/>
    <n v="2"/>
  </r>
  <r>
    <n v="20113.362193268578"/>
    <s v="C"/>
    <x v="78"/>
    <x v="1"/>
    <n v="4"/>
    <s v="10 211001383"/>
    <d v="2021-11-26T00:00:00"/>
    <d v="2023-11-30T00:00:00"/>
    <n v="1"/>
    <n v="1"/>
    <n v="3"/>
    <n v="30"/>
    <n v="2"/>
    <n v="17.690000000000001"/>
    <n v="19.2"/>
    <n v="100000"/>
    <n v="4997"/>
    <n v="89376"/>
    <n v="1319"/>
    <n v="0"/>
    <n v="0"/>
    <m/>
    <n v="0"/>
    <n v="0"/>
    <n v="0"/>
    <m/>
    <m/>
    <d v="2022-02-28T00:00:00"/>
    <n v="1"/>
    <s v="O"/>
    <n v="1"/>
    <n v="30"/>
    <n v="3648"/>
    <m/>
    <m/>
    <m/>
    <m/>
    <m/>
    <m/>
    <n v="1"/>
    <n v="1"/>
    <m/>
    <m/>
    <n v="6922.07"/>
    <s v="TARJETA DE AFINIDAD"/>
    <n v="0"/>
    <n v="0"/>
    <m/>
    <m/>
    <n v="5"/>
    <m/>
    <m/>
    <m/>
    <m/>
    <n v="1"/>
    <n v="7"/>
    <n v="2"/>
  </r>
  <r>
    <n v="19233.165164971906"/>
    <s v="C"/>
    <x v="78"/>
    <x v="1"/>
    <n v="4"/>
    <s v="10 211001134"/>
    <d v="2021-10-24T00:00:00"/>
    <d v="2023-10-31T00:00:00"/>
    <n v="1"/>
    <n v="1"/>
    <n v="4"/>
    <n v="30"/>
    <n v="2"/>
    <n v="17.690000000000001"/>
    <n v="19.2"/>
    <n v="100000"/>
    <n v="4997"/>
    <n v="85728"/>
    <n v="1265"/>
    <n v="0"/>
    <n v="0"/>
    <m/>
    <n v="0"/>
    <n v="0"/>
    <n v="0"/>
    <m/>
    <m/>
    <d v="2022-02-28T00:00:00"/>
    <n v="1"/>
    <s v="O"/>
    <n v="1"/>
    <n v="30"/>
    <n v="3703"/>
    <m/>
    <m/>
    <m/>
    <m/>
    <m/>
    <m/>
    <n v="1"/>
    <n v="1"/>
    <m/>
    <m/>
    <n v="6698.78"/>
    <s v="TARJETA DE AFINIDAD"/>
    <n v="0"/>
    <n v="0"/>
    <m/>
    <m/>
    <n v="5"/>
    <m/>
    <m/>
    <m/>
    <m/>
    <n v="1"/>
    <n v="7"/>
    <n v="2"/>
  </r>
  <r>
    <n v="19233.165164971906"/>
    <s v="C"/>
    <x v="78"/>
    <x v="1"/>
    <n v="4"/>
    <s v="10 211001140"/>
    <d v="2021-10-25T00:00:00"/>
    <d v="2023-10-31T00:00:00"/>
    <n v="1"/>
    <n v="1"/>
    <n v="4"/>
    <n v="30"/>
    <n v="2"/>
    <n v="17.690000000000001"/>
    <n v="19.2"/>
    <n v="100000"/>
    <n v="4997"/>
    <n v="85728"/>
    <n v="1265"/>
    <n v="0"/>
    <n v="0"/>
    <m/>
    <n v="0"/>
    <n v="0"/>
    <n v="0"/>
    <m/>
    <m/>
    <d v="2022-02-28T00:00:00"/>
    <n v="1"/>
    <s v="O"/>
    <n v="1"/>
    <n v="30"/>
    <n v="3703"/>
    <m/>
    <m/>
    <m/>
    <m/>
    <m/>
    <m/>
    <n v="1"/>
    <n v="1"/>
    <m/>
    <m/>
    <n v="6698.78"/>
    <s v="TARJETA DE AFINIDAD"/>
    <n v="0"/>
    <n v="0"/>
    <m/>
    <m/>
    <n v="5"/>
    <m/>
    <m/>
    <m/>
    <m/>
    <n v="1"/>
    <n v="7"/>
    <n v="2"/>
  </r>
  <r>
    <n v="20903.087200594935"/>
    <s v="C"/>
    <x v="78"/>
    <x v="1"/>
    <n v="4"/>
    <s v="10 221000007"/>
    <d v="2022-01-01T00:00:00"/>
    <d v="2023-12-31T00:00:00"/>
    <n v="1"/>
    <n v="1"/>
    <n v="2"/>
    <n v="30"/>
    <n v="2"/>
    <n v="17.690000000000001"/>
    <n v="19.2"/>
    <n v="100000"/>
    <n v="4997"/>
    <n v="92971"/>
    <n v="1371"/>
    <n v="0"/>
    <n v="0"/>
    <m/>
    <n v="0"/>
    <n v="0"/>
    <n v="0"/>
    <m/>
    <m/>
    <d v="2022-02-28T00:00:00"/>
    <n v="1"/>
    <s v="O"/>
    <n v="1"/>
    <n v="30"/>
    <n v="3595"/>
    <m/>
    <m/>
    <m/>
    <m/>
    <m/>
    <m/>
    <n v="1"/>
    <n v="1"/>
    <m/>
    <m/>
    <n v="7219.8"/>
    <s v="TARJETA DE AFINIDAD"/>
    <n v="0"/>
    <n v="0"/>
    <m/>
    <m/>
    <n v="5"/>
    <m/>
    <m/>
    <m/>
    <m/>
    <n v="1"/>
    <n v="7"/>
    <n v="2"/>
  </r>
  <r>
    <n v="21676.487695989272"/>
    <s v="C"/>
    <x v="78"/>
    <x v="1"/>
    <n v="4"/>
    <s v="10 221000111"/>
    <d v="2022-01-24T00:00:00"/>
    <d v="2024-01-31T00:00:00"/>
    <n v="1"/>
    <n v="1"/>
    <n v="1"/>
    <n v="30"/>
    <n v="2"/>
    <n v="17.690000000000001"/>
    <n v="19.2"/>
    <n v="100000"/>
    <n v="4997"/>
    <n v="96512"/>
    <n v="1424"/>
    <n v="0"/>
    <n v="0"/>
    <m/>
    <n v="0"/>
    <n v="0"/>
    <n v="0"/>
    <m/>
    <m/>
    <d v="2022-02-28T00:00:00"/>
    <n v="1"/>
    <s v="O"/>
    <n v="1"/>
    <n v="30"/>
    <n v="3541"/>
    <m/>
    <m/>
    <m/>
    <m/>
    <m/>
    <m/>
    <n v="1"/>
    <n v="1"/>
    <m/>
    <m/>
    <n v="7517.52"/>
    <s v="TARJETA DE AFINIDAD"/>
    <n v="0"/>
    <n v="0"/>
    <m/>
    <m/>
    <n v="5"/>
    <m/>
    <m/>
    <m/>
    <m/>
    <n v="1"/>
    <n v="7"/>
    <n v="2"/>
  </r>
  <r>
    <n v="40151.376913652086"/>
    <s v="C"/>
    <x v="78"/>
    <x v="1"/>
    <n v="4"/>
    <s v="10 211001260"/>
    <d v="2021-11-09T00:00:00"/>
    <d v="2023-11-30T00:00:00"/>
    <n v="1"/>
    <n v="1"/>
    <n v="3"/>
    <n v="30"/>
    <n v="2"/>
    <n v="17.690000000000001"/>
    <n v="19.2"/>
    <n v="200000"/>
    <n v="9995"/>
    <n v="178749"/>
    <n v="2636"/>
    <n v="0"/>
    <n v="0"/>
    <m/>
    <n v="0"/>
    <n v="0"/>
    <n v="0"/>
    <m/>
    <m/>
    <d v="2022-02-28T00:00:00"/>
    <n v="1"/>
    <s v="O"/>
    <n v="1"/>
    <n v="30"/>
    <n v="7299"/>
    <m/>
    <m/>
    <m/>
    <m/>
    <m/>
    <m/>
    <n v="1"/>
    <n v="1"/>
    <m/>
    <m/>
    <n v="13918.58"/>
    <s v="TARJETA DE AFINIDAD"/>
    <n v="0"/>
    <n v="0"/>
    <m/>
    <m/>
    <n v="5"/>
    <m/>
    <m/>
    <m/>
    <m/>
    <n v="1"/>
    <n v="7"/>
    <n v="2"/>
  </r>
  <r>
    <n v="22433.856170413288"/>
    <s v="C"/>
    <x v="78"/>
    <x v="1"/>
    <n v="4"/>
    <s v="10 221000368"/>
    <d v="2022-03-03T00:00:00"/>
    <d v="2024-02-29T00:00:00"/>
    <n v="1"/>
    <n v="1"/>
    <n v="0"/>
    <n v="30"/>
    <n v="2"/>
    <n v="17.690000000000001"/>
    <n v="19.2"/>
    <n v="100000"/>
    <n v="4997"/>
    <n v="100000"/>
    <n v="1327"/>
    <n v="0"/>
    <n v="0"/>
    <m/>
    <n v="0"/>
    <n v="0"/>
    <n v="0"/>
    <m/>
    <m/>
    <d v="2022-03-03T00:00:00"/>
    <n v="1"/>
    <s v="O"/>
    <n v="1"/>
    <n v="30"/>
    <n v="3488"/>
    <m/>
    <m/>
    <m/>
    <m/>
    <m/>
    <m/>
    <n v="1"/>
    <n v="1"/>
    <m/>
    <m/>
    <n v="7815.24"/>
    <s v="TARJETA DE AFINIDAD"/>
    <n v="0"/>
    <n v="0"/>
    <m/>
    <m/>
    <n v="5"/>
    <m/>
    <m/>
    <m/>
    <m/>
    <n v="1"/>
    <n v="7"/>
    <n v="2"/>
  </r>
  <r>
    <n v="309553.71844232071"/>
    <s v="C"/>
    <x v="78"/>
    <x v="0"/>
    <n v="4"/>
    <s v="13 201000704"/>
    <d v="2020-02-19T00:00:00"/>
    <d v="2023-02-28T00:00:00"/>
    <n v="0"/>
    <n v="1"/>
    <n v="25"/>
    <n v="30"/>
    <n v="2"/>
    <n v="11.03"/>
    <n v="11.61"/>
    <n v="4038342"/>
    <n v="132287"/>
    <n v="1377921"/>
    <n v="0"/>
    <n v="0"/>
    <n v="0"/>
    <m/>
    <n v="0"/>
    <n v="0"/>
    <n v="0"/>
    <m/>
    <m/>
    <d v="2022-03-31T00:00:00"/>
    <n v="1"/>
    <s v="O"/>
    <n v="1"/>
    <n v="30"/>
    <n v="0"/>
    <m/>
    <m/>
    <m/>
    <m/>
    <m/>
    <m/>
    <n v="1"/>
    <n v="1"/>
    <m/>
    <m/>
    <n v="107254.93"/>
    <s v="SUSTITUCION"/>
    <n v="0"/>
    <n v="0"/>
    <s v="800-197-268-4"/>
    <s v="DIRECCION DE IMPUESTOS Y ADUANAS NACIONALES"/>
    <n v="5"/>
    <m/>
    <m/>
    <m/>
    <m/>
    <n v="1"/>
    <n v="7"/>
    <n v="2"/>
  </r>
  <r>
    <n v="573376.48700937349"/>
    <s v="C"/>
    <x v="78"/>
    <x v="0"/>
    <n v="4"/>
    <s v="13 201002463"/>
    <d v="2020-08-26T00:00:00"/>
    <d v="2023-08-31T00:00:00"/>
    <n v="0"/>
    <n v="1"/>
    <n v="19"/>
    <n v="30"/>
    <n v="2"/>
    <n v="9"/>
    <n v="9.3800000000000008"/>
    <n v="5031328"/>
    <n v="160941"/>
    <n v="2552250"/>
    <n v="0"/>
    <n v="0"/>
    <n v="0"/>
    <m/>
    <n v="0"/>
    <n v="0"/>
    <n v="0"/>
    <m/>
    <m/>
    <d v="2022-03-31T00:00:00"/>
    <n v="1"/>
    <s v="O"/>
    <n v="1"/>
    <n v="30"/>
    <n v="0"/>
    <m/>
    <m/>
    <m/>
    <m/>
    <m/>
    <m/>
    <n v="1"/>
    <n v="1"/>
    <m/>
    <m/>
    <n v="198656.07"/>
    <s v="LIBRE INVERSION"/>
    <n v="0"/>
    <n v="0"/>
    <s v="800-197-268-4"/>
    <s v="DIRECCION DE IMPUESTOS Y ADUANAS NACIONALES"/>
    <n v="5"/>
    <m/>
    <m/>
    <m/>
    <m/>
    <n v="1"/>
    <n v="7"/>
    <n v="2"/>
  </r>
  <r>
    <n v="0"/>
    <s v="C"/>
    <x v="79"/>
    <x v="0"/>
    <n v="4"/>
    <s v="13 221000013"/>
    <d v="2022-01-06T00:00:00"/>
    <d v="2023-01-31T00:00:00"/>
    <n v="0"/>
    <n v="1"/>
    <n v="2"/>
    <n v="30"/>
    <n v="2"/>
    <n v="5.99"/>
    <n v="6.16"/>
    <n v="2518803"/>
    <n v="217251"/>
    <n v="2110094"/>
    <n v="0"/>
    <n v="0"/>
    <n v="0"/>
    <m/>
    <n v="0"/>
    <n v="0"/>
    <n v="0"/>
    <m/>
    <m/>
    <d v="2022-03-31T00:00:00"/>
    <n v="1"/>
    <s v="O"/>
    <n v="1"/>
    <n v="30"/>
    <n v="0"/>
    <m/>
    <m/>
    <m/>
    <m/>
    <m/>
    <m/>
    <n v="1"/>
    <n v="1"/>
    <m/>
    <m/>
    <n v="335354.38"/>
    <s v="LIBRE INVERSION"/>
    <n v="0"/>
    <n v="0"/>
    <s v="800-197-268-4"/>
    <s v="DIRECCION DE IMPUESTOS Y ADUANAS NACIONALES"/>
    <n v="5"/>
    <m/>
    <m/>
    <m/>
    <m/>
    <n v="1"/>
    <n v="7"/>
    <n v="2"/>
  </r>
  <r>
    <n v="0"/>
    <s v="C"/>
    <x v="79"/>
    <x v="1"/>
    <n v="4"/>
    <s v="10 191003303"/>
    <d v="2020-06-04T00:00:00"/>
    <d v="2023-07-31T00:00:00"/>
    <n v="0"/>
    <n v="1"/>
    <n v="20"/>
    <n v="30"/>
    <n v="2"/>
    <n v="9"/>
    <n v="9.3800000000000008"/>
    <n v="5000000"/>
    <n v="158999"/>
    <n v="2388836"/>
    <n v="0"/>
    <n v="0"/>
    <n v="0"/>
    <m/>
    <n v="0"/>
    <n v="0"/>
    <n v="0"/>
    <m/>
    <m/>
    <d v="2022-03-31T00:00:00"/>
    <n v="1"/>
    <s v="O"/>
    <n v="1"/>
    <n v="30"/>
    <n v="0"/>
    <m/>
    <m/>
    <m/>
    <m/>
    <m/>
    <m/>
    <n v="1"/>
    <n v="1"/>
    <m/>
    <m/>
    <n v="379639.11"/>
    <s v="TARJETA DE AFINIDAD"/>
    <n v="0"/>
    <n v="0"/>
    <m/>
    <m/>
    <n v="5"/>
    <m/>
    <m/>
    <m/>
    <m/>
    <n v="1"/>
    <n v="7"/>
    <n v="2"/>
  </r>
  <r>
    <n v="0"/>
    <s v="C"/>
    <x v="79"/>
    <x v="1"/>
    <n v="4"/>
    <s v="13 201002136"/>
    <d v="2020-07-23T00:00:00"/>
    <d v="2023-07-31T00:00:00"/>
    <n v="0"/>
    <n v="1"/>
    <n v="20"/>
    <n v="30"/>
    <n v="2"/>
    <n v="7.2"/>
    <n v="7.44"/>
    <n v="2111455"/>
    <n v="65780"/>
    <n v="997869"/>
    <n v="0"/>
    <n v="0"/>
    <n v="0"/>
    <m/>
    <n v="0"/>
    <n v="0"/>
    <n v="0"/>
    <m/>
    <m/>
    <d v="2022-03-31T00:00:00"/>
    <n v="1"/>
    <s v="O"/>
    <n v="1"/>
    <n v="30"/>
    <n v="0"/>
    <m/>
    <m/>
    <m/>
    <m/>
    <m/>
    <m/>
    <n v="1"/>
    <n v="1"/>
    <m/>
    <m/>
    <n v="158605.65"/>
    <s v="EDUCACION"/>
    <n v="0"/>
    <n v="0"/>
    <m/>
    <m/>
    <n v="5"/>
    <m/>
    <m/>
    <m/>
    <m/>
    <n v="1"/>
    <n v="7"/>
    <n v="2"/>
  </r>
  <r>
    <n v="0"/>
    <s v="C"/>
    <x v="79"/>
    <x v="1"/>
    <n v="4"/>
    <s v="10 221000076"/>
    <d v="2022-01-14T00:00:00"/>
    <d v="2025-01-31T00:00:00"/>
    <n v="0"/>
    <n v="1"/>
    <n v="2"/>
    <n v="30"/>
    <n v="2"/>
    <n v="17.690000000000001"/>
    <n v="19.2"/>
    <n v="300000"/>
    <n v="10861"/>
    <n v="287234"/>
    <n v="0"/>
    <n v="0"/>
    <n v="0"/>
    <m/>
    <n v="0"/>
    <n v="0"/>
    <n v="0"/>
    <m/>
    <m/>
    <d v="2022-03-31T00:00:00"/>
    <n v="1"/>
    <s v="O"/>
    <n v="1"/>
    <n v="30"/>
    <n v="0"/>
    <m/>
    <m/>
    <m/>
    <m/>
    <m/>
    <m/>
    <n v="1"/>
    <n v="1"/>
    <m/>
    <m/>
    <n v="45650.33"/>
    <s v="TARJETA DE AFINIDAD"/>
    <n v="0"/>
    <n v="0"/>
    <m/>
    <m/>
    <n v="5"/>
    <m/>
    <m/>
    <m/>
    <m/>
    <n v="1"/>
    <n v="7"/>
    <n v="2"/>
  </r>
  <r>
    <n v="0"/>
    <s v="C"/>
    <x v="79"/>
    <x v="1"/>
    <n v="4"/>
    <s v="10 221000150"/>
    <d v="2022-02-04T00:00:00"/>
    <d v="2025-01-31T00:00:00"/>
    <n v="0"/>
    <n v="1"/>
    <n v="2"/>
    <n v="30"/>
    <n v="2"/>
    <n v="17.690000000000001"/>
    <n v="19.2"/>
    <n v="1000000"/>
    <n v="36204"/>
    <n v="957446"/>
    <n v="0"/>
    <n v="0"/>
    <n v="0"/>
    <m/>
    <n v="0"/>
    <n v="0"/>
    <n v="0"/>
    <m/>
    <m/>
    <d v="2022-03-31T00:00:00"/>
    <n v="1"/>
    <s v="O"/>
    <n v="1"/>
    <n v="30"/>
    <n v="0"/>
    <m/>
    <m/>
    <m/>
    <m/>
    <m/>
    <m/>
    <n v="1"/>
    <n v="1"/>
    <m/>
    <m/>
    <n v="152167.78"/>
    <s v="TARJETA DE AFINIDAD"/>
    <n v="0"/>
    <n v="0"/>
    <m/>
    <m/>
    <n v="5"/>
    <m/>
    <m/>
    <m/>
    <m/>
    <n v="1"/>
    <n v="7"/>
    <n v="2"/>
  </r>
  <r>
    <n v="0"/>
    <s v="C"/>
    <x v="79"/>
    <x v="1"/>
    <n v="4"/>
    <s v="13 221000120"/>
    <d v="2022-01-13T00:00:00"/>
    <d v="2022-06-30T00:00:00"/>
    <n v="0"/>
    <n v="1"/>
    <n v="0"/>
    <n v="150"/>
    <n v="2"/>
    <n v="7.28"/>
    <n v="7.44"/>
    <n v="5025562"/>
    <n v="5186598"/>
    <n v="5025562"/>
    <n v="61035"/>
    <n v="0"/>
    <n v="0"/>
    <m/>
    <n v="0"/>
    <n v="0"/>
    <n v="0"/>
    <m/>
    <m/>
    <d v="2022-01-13T00:00:00"/>
    <n v="1"/>
    <s v="O"/>
    <n v="1"/>
    <n v="150"/>
    <n v="0"/>
    <m/>
    <m/>
    <m/>
    <m/>
    <m/>
    <m/>
    <n v="1"/>
    <n v="1"/>
    <m/>
    <m/>
    <n v="798490.68"/>
    <s v="LIBRE INVERSION"/>
    <n v="0"/>
    <n v="0"/>
    <m/>
    <m/>
    <n v="5"/>
    <m/>
    <m/>
    <m/>
    <m/>
    <n v="1"/>
    <n v="7"/>
    <n v="2"/>
  </r>
  <r>
    <n v="0"/>
    <s v="C"/>
    <x v="79"/>
    <x v="1"/>
    <n v="4"/>
    <s v="13 221000121"/>
    <d v="2022-01-13T00:00:00"/>
    <d v="2022-07-31T00:00:00"/>
    <n v="0"/>
    <n v="1"/>
    <n v="0"/>
    <n v="180"/>
    <n v="2"/>
    <n v="7.3"/>
    <n v="7.44"/>
    <n v="510478"/>
    <n v="530163"/>
    <n v="510478"/>
    <n v="6218"/>
    <n v="0"/>
    <n v="0"/>
    <m/>
    <n v="0"/>
    <n v="0"/>
    <n v="0"/>
    <m/>
    <m/>
    <d v="2022-01-13T00:00:00"/>
    <n v="1"/>
    <s v="O"/>
    <n v="1"/>
    <n v="180"/>
    <n v="0"/>
    <m/>
    <m/>
    <m/>
    <m/>
    <m/>
    <m/>
    <n v="1"/>
    <n v="1"/>
    <m/>
    <m/>
    <n v="81156.149999999994"/>
    <s v="LIBRE INVERSION"/>
    <n v="0"/>
    <n v="0"/>
    <m/>
    <m/>
    <n v="5"/>
    <m/>
    <m/>
    <m/>
    <m/>
    <n v="1"/>
    <n v="7"/>
    <n v="2"/>
  </r>
  <r>
    <n v="80518523.089937866"/>
    <s v="C"/>
    <x v="80"/>
    <x v="2"/>
    <n v="3"/>
    <s v="13 211000827"/>
    <d v="2021-03-17T00:00:00"/>
    <d v="2028-03-31T00:00:00"/>
    <n v="0"/>
    <n v="1"/>
    <n v="14"/>
    <n v="30"/>
    <n v="2"/>
    <n v="10.49"/>
    <n v="11.02"/>
    <n v="115199127"/>
    <n v="1296275"/>
    <n v="103600661"/>
    <n v="0"/>
    <n v="0"/>
    <n v="200066932"/>
    <n v="44200"/>
    <n v="0"/>
    <n v="0"/>
    <n v="0"/>
    <s v="4000000/4000000/"/>
    <s v="06/12/"/>
    <d v="2022-03-31T00:00:00"/>
    <n v="2"/>
    <s v="O"/>
    <n v="1"/>
    <n v="30"/>
    <n v="0"/>
    <m/>
    <m/>
    <m/>
    <m/>
    <m/>
    <m/>
    <n v="1"/>
    <n v="1"/>
    <n v="44272"/>
    <s v="A"/>
    <n v="2248741.7000000002"/>
    <s v="SUSTITUCION"/>
    <n v="0"/>
    <n v="0"/>
    <s v="800-197-268-4"/>
    <s v="DIRECCION DE IMPUESTOS Y ADUANAS NACIONALES"/>
    <n v="5"/>
    <m/>
    <m/>
    <m/>
    <m/>
    <n v="1"/>
    <n v="7"/>
    <n v="2"/>
  </r>
  <r>
    <n v="4753355.8600621289"/>
    <s v="C"/>
    <x v="80"/>
    <x v="1"/>
    <n v="4"/>
    <s v="10 211000645"/>
    <d v="2021-08-06T00:00:00"/>
    <d v="2024-08-31T00:00:00"/>
    <n v="0"/>
    <n v="1"/>
    <n v="7"/>
    <n v="30"/>
    <n v="2"/>
    <n v="11.7"/>
    <n v="12.34"/>
    <n v="7344127"/>
    <n v="244292"/>
    <n v="6115927"/>
    <n v="0"/>
    <n v="0"/>
    <n v="0"/>
    <m/>
    <n v="0"/>
    <n v="0"/>
    <n v="0"/>
    <m/>
    <m/>
    <d v="2022-03-31T00:00:00"/>
    <n v="1"/>
    <s v="O"/>
    <n v="1"/>
    <n v="30"/>
    <n v="0"/>
    <m/>
    <m/>
    <m/>
    <m/>
    <m/>
    <m/>
    <n v="1"/>
    <n v="1"/>
    <m/>
    <m/>
    <n v="132699.35"/>
    <s v="TARJETA DE AFINIDAD"/>
    <n v="0"/>
    <n v="0"/>
    <m/>
    <m/>
    <n v="5"/>
    <m/>
    <m/>
    <m/>
    <m/>
    <n v="1"/>
    <n v="7"/>
    <n v="2"/>
  </r>
  <r>
    <n v="530234.38678485435"/>
    <s v="C"/>
    <x v="81"/>
    <x v="0"/>
    <n v="4"/>
    <s v="11 19605"/>
    <d v="2018-01-12T00:00:00"/>
    <d v="2022-05-31T00:00:00"/>
    <n v="0"/>
    <n v="1"/>
    <n v="35"/>
    <n v="30"/>
    <n v="2"/>
    <n v="12"/>
    <n v="12.68"/>
    <n v="26960806"/>
    <n v="667443"/>
    <n v="1315101"/>
    <n v="0"/>
    <n v="0"/>
    <n v="0"/>
    <m/>
    <n v="0"/>
    <n v="0"/>
    <n v="0"/>
    <m/>
    <m/>
    <d v="2022-03-31T00:00:00"/>
    <n v="1"/>
    <s v="O"/>
    <n v="1"/>
    <n v="30"/>
    <n v="0"/>
    <m/>
    <m/>
    <m/>
    <m/>
    <m/>
    <m/>
    <n v="1"/>
    <n v="1"/>
    <m/>
    <m/>
    <n v="92741.86"/>
    <s v="SUSTITUCION"/>
    <n v="0"/>
    <n v="0"/>
    <s v="800-197-268-4"/>
    <s v="DIRECCION DE IMPUESTOS Y ADUANAS NACIONALES"/>
    <n v="5"/>
    <m/>
    <m/>
    <m/>
    <m/>
    <n v="1"/>
    <n v="7"/>
    <n v="2"/>
  </r>
  <r>
    <n v="9138409.6329665557"/>
    <s v="C"/>
    <x v="81"/>
    <x v="0"/>
    <n v="4"/>
    <s v="11 22142"/>
    <d v="2019-01-18T00:00:00"/>
    <d v="2025-01-31T00:00:00"/>
    <n v="0"/>
    <n v="1"/>
    <n v="41"/>
    <n v="30"/>
    <n v="2"/>
    <n v="11.64"/>
    <n v="12.28"/>
    <n v="40286186"/>
    <n v="698363"/>
    <n v="22665042"/>
    <n v="0"/>
    <n v="0"/>
    <n v="0"/>
    <m/>
    <n v="0"/>
    <n v="0"/>
    <n v="0"/>
    <s v="500000/500000/"/>
    <s v="07/12/"/>
    <d v="2022-03-31T00:00:00"/>
    <n v="1"/>
    <s v="O"/>
    <n v="1"/>
    <n v="30"/>
    <n v="0"/>
    <m/>
    <m/>
    <m/>
    <m/>
    <m/>
    <m/>
    <n v="1"/>
    <n v="1"/>
    <m/>
    <m/>
    <n v="1598243.14"/>
    <s v="SUSTITUCION"/>
    <n v="0"/>
    <n v="0"/>
    <s v="800-197-268-4"/>
    <s v="DIRECCION DE IMPUESTOS Y ADUANAS NACIONALES"/>
    <n v="5"/>
    <m/>
    <m/>
    <m/>
    <m/>
    <n v="1"/>
    <n v="7"/>
    <n v="2"/>
  </r>
  <r>
    <n v="4546913.9802485891"/>
    <s v="C"/>
    <x v="81"/>
    <x v="1"/>
    <n v="4"/>
    <s v="10 191003428"/>
    <d v="2020-07-09T00:00:00"/>
    <d v="2023-07-31T00:00:00"/>
    <n v="0"/>
    <n v="1"/>
    <n v="20"/>
    <n v="30"/>
    <n v="2"/>
    <n v="11.99"/>
    <n v="12.68"/>
    <n v="23000000"/>
    <n v="768366"/>
    <n v="11277592"/>
    <n v="0"/>
    <n v="0"/>
    <n v="0"/>
    <m/>
    <n v="0"/>
    <n v="0"/>
    <n v="0"/>
    <m/>
    <m/>
    <d v="2022-03-31T00:00:00"/>
    <n v="1"/>
    <s v="O"/>
    <n v="1"/>
    <n v="30"/>
    <n v="0"/>
    <m/>
    <m/>
    <m/>
    <m/>
    <m/>
    <m/>
    <n v="1"/>
    <n v="1"/>
    <m/>
    <m/>
    <n v="795392"/>
    <s v="TARJETA DE AFINIDAD"/>
    <n v="0"/>
    <n v="0"/>
    <m/>
    <m/>
    <n v="5"/>
    <m/>
    <m/>
    <m/>
    <m/>
    <n v="1"/>
    <n v="7"/>
    <n v="2"/>
  </r>
  <r>
    <n v="0"/>
    <s v="C"/>
    <x v="82"/>
    <x v="1"/>
    <n v="4"/>
    <s v="10 211000188"/>
    <d v="2021-03-18T00:00:00"/>
    <d v="2023-09-30T00:00:00"/>
    <n v="0"/>
    <n v="1"/>
    <n v="12"/>
    <n v="30"/>
    <n v="2"/>
    <n v="7.2"/>
    <n v="7.44"/>
    <n v="1000000"/>
    <n v="35631"/>
    <n v="589087"/>
    <n v="0"/>
    <n v="0"/>
    <n v="0"/>
    <m/>
    <n v="0"/>
    <n v="0"/>
    <n v="0"/>
    <m/>
    <m/>
    <d v="2022-03-31T00:00:00"/>
    <n v="1"/>
    <s v="O"/>
    <n v="1"/>
    <n v="30"/>
    <n v="0"/>
    <m/>
    <m/>
    <m/>
    <m/>
    <m/>
    <m/>
    <n v="1"/>
    <n v="1"/>
    <m/>
    <m/>
    <n v="461420.14"/>
    <s v="TARJETA DE AFINIDAD"/>
    <n v="0"/>
    <n v="0"/>
    <m/>
    <m/>
    <n v="5"/>
    <m/>
    <m/>
    <m/>
    <m/>
    <n v="1"/>
    <n v="7"/>
    <n v="2"/>
  </r>
  <r>
    <n v="0"/>
    <s v="C"/>
    <x v="82"/>
    <x v="1"/>
    <n v="4"/>
    <s v="10 211001426"/>
    <d v="2021-12-07T00:00:00"/>
    <d v="2024-12-31T00:00:00"/>
    <n v="0"/>
    <n v="1"/>
    <n v="3"/>
    <n v="30"/>
    <n v="2"/>
    <n v="17.690000000000001"/>
    <n v="19.2"/>
    <n v="500000"/>
    <n v="18102"/>
    <n v="467842"/>
    <n v="0"/>
    <n v="0"/>
    <n v="0"/>
    <m/>
    <n v="0"/>
    <n v="0"/>
    <n v="0"/>
    <m/>
    <m/>
    <d v="2022-03-31T00:00:00"/>
    <n v="1"/>
    <s v="O"/>
    <n v="1"/>
    <n v="30"/>
    <n v="0"/>
    <m/>
    <m/>
    <m/>
    <m/>
    <m/>
    <m/>
    <n v="1"/>
    <n v="1"/>
    <m/>
    <m/>
    <n v="366427.26"/>
    <s v="TARJETA DE AFINIDAD"/>
    <n v="0"/>
    <n v="0"/>
    <m/>
    <m/>
    <n v="5"/>
    <m/>
    <m/>
    <m/>
    <m/>
    <n v="1"/>
    <n v="7"/>
    <n v="2"/>
  </r>
  <r>
    <n v="0"/>
    <s v="C"/>
    <x v="82"/>
    <x v="1"/>
    <n v="4"/>
    <s v="10 211001284"/>
    <d v="2021-11-12T00:00:00"/>
    <d v="2023-05-31T00:00:00"/>
    <n v="0"/>
    <n v="1"/>
    <n v="4"/>
    <n v="30"/>
    <n v="2"/>
    <n v="17.690000000000001"/>
    <n v="19.2"/>
    <n v="250000"/>
    <n v="9051"/>
    <n v="111492"/>
    <n v="0"/>
    <n v="0"/>
    <n v="0"/>
    <m/>
    <n v="0"/>
    <n v="0"/>
    <n v="0"/>
    <m/>
    <m/>
    <d v="2022-03-31T00:00:00"/>
    <n v="1"/>
    <s v="O"/>
    <n v="1"/>
    <n v="30"/>
    <n v="0"/>
    <m/>
    <m/>
    <m/>
    <m/>
    <m/>
    <m/>
    <n v="1"/>
    <n v="1"/>
    <m/>
    <m/>
    <n v="87305.600000000006"/>
    <s v="TARJETA DE AFINIDAD"/>
    <n v="0"/>
    <n v="0"/>
    <m/>
    <m/>
    <n v="5"/>
    <m/>
    <m/>
    <m/>
    <m/>
    <n v="1"/>
    <n v="7"/>
    <n v="2"/>
  </r>
  <r>
    <n v="5422402.1139576249"/>
    <s v="C"/>
    <x v="83"/>
    <x v="1"/>
    <n v="4"/>
    <s v="11 21589"/>
    <d v="2018-10-24T00:00:00"/>
    <d v="2024-10-31T00:00:00"/>
    <n v="0"/>
    <n v="1"/>
    <n v="41"/>
    <n v="30"/>
    <n v="2"/>
    <n v="12"/>
    <n v="12.68"/>
    <n v="51006064"/>
    <n v="862509"/>
    <n v="26330126"/>
    <n v="0"/>
    <n v="0"/>
    <n v="0"/>
    <m/>
    <n v="0"/>
    <n v="0"/>
    <n v="0"/>
    <s v="800000/800000/"/>
    <s v="07/12/"/>
    <d v="2022-03-31T00:00:00"/>
    <n v="1"/>
    <s v="O"/>
    <n v="1"/>
    <n v="30"/>
    <n v="0"/>
    <m/>
    <m/>
    <m/>
    <m/>
    <m/>
    <m/>
    <n v="1"/>
    <n v="1"/>
    <m/>
    <m/>
    <n v="2302578.59"/>
    <s v="SUSTITUCION"/>
    <n v="0"/>
    <n v="0"/>
    <m/>
    <m/>
    <n v="5"/>
    <m/>
    <m/>
    <m/>
    <m/>
    <n v="1"/>
    <n v="7"/>
    <n v="2"/>
  </r>
  <r>
    <n v="49000.246042374842"/>
    <s v="C"/>
    <x v="83"/>
    <x v="1"/>
    <n v="4"/>
    <s v="10 191003140"/>
    <d v="2020-03-27T00:00:00"/>
    <d v="2022-05-31T00:00:00"/>
    <n v="0"/>
    <n v="1"/>
    <n v="22"/>
    <n v="30"/>
    <n v="2"/>
    <n v="9"/>
    <n v="9.3800000000000008"/>
    <n v="3500000"/>
    <n v="163192"/>
    <n v="237726"/>
    <n v="0"/>
    <n v="0"/>
    <n v="0"/>
    <m/>
    <n v="0"/>
    <n v="0"/>
    <n v="0"/>
    <m/>
    <m/>
    <d v="2022-03-31T00:00:00"/>
    <n v="1"/>
    <s v="O"/>
    <n v="1"/>
    <n v="30"/>
    <n v="0"/>
    <m/>
    <m/>
    <m/>
    <m/>
    <m/>
    <m/>
    <n v="1"/>
    <n v="1"/>
    <m/>
    <m/>
    <n v="20746.05"/>
    <s v="TARJETA DE AFINIDAD"/>
    <n v="0"/>
    <n v="0"/>
    <m/>
    <m/>
    <n v="5"/>
    <m/>
    <m/>
    <m/>
    <m/>
    <n v="1"/>
    <n v="7"/>
    <n v="2"/>
  </r>
  <r>
    <n v="11597758.262465917"/>
    <s v="C"/>
    <x v="84"/>
    <x v="2"/>
    <n v="4"/>
    <s v="11 14460"/>
    <d v="2015-11-13T00:00:00"/>
    <d v="2023-11-30T00:00:00"/>
    <n v="0"/>
    <n v="1"/>
    <n v="41"/>
    <n v="30"/>
    <n v="2"/>
    <n v="10.8"/>
    <n v="11.35"/>
    <n v="64377948"/>
    <n v="857276"/>
    <n v="18016442"/>
    <n v="0"/>
    <n v="0"/>
    <n v="22550120.190000001"/>
    <n v="43585"/>
    <n v="0"/>
    <n v="0"/>
    <n v="0"/>
    <s v="650000/1300000/"/>
    <s v="07/12/"/>
    <d v="2022-03-31T00:00:00"/>
    <n v="2"/>
    <s v="O"/>
    <n v="1"/>
    <n v="30"/>
    <n v="0"/>
    <m/>
    <m/>
    <m/>
    <m/>
    <m/>
    <m/>
    <n v="1"/>
    <n v="1"/>
    <m/>
    <m/>
    <n v="752361.91"/>
    <s v="VIVIENDA"/>
    <n v="0"/>
    <n v="0"/>
    <s v="800-197-268-4"/>
    <s v="DIRECCION DE IMPUESTOS Y ADUANAS NACIONALES"/>
    <n v="5"/>
    <m/>
    <m/>
    <m/>
    <m/>
    <n v="1"/>
    <n v="7"/>
    <n v="2"/>
  </r>
  <r>
    <n v="22687990.827820465"/>
    <s v="C"/>
    <x v="84"/>
    <x v="2"/>
    <n v="4"/>
    <s v="13 201003006"/>
    <d v="2020-10-28T00:00:00"/>
    <d v="2026-10-31T00:00:00"/>
    <n v="0"/>
    <n v="1"/>
    <n v="17"/>
    <n v="30"/>
    <n v="2"/>
    <n v="10.49"/>
    <n v="11.02"/>
    <n v="43037555"/>
    <n v="817048"/>
    <n v="35244297"/>
    <n v="0"/>
    <n v="0"/>
    <n v="44113212.439999998"/>
    <n v="43585"/>
    <n v="0"/>
    <n v="0"/>
    <n v="0"/>
    <m/>
    <m/>
    <d v="2022-03-31T00:00:00"/>
    <n v="2"/>
    <s v="O"/>
    <n v="1"/>
    <n v="30"/>
    <n v="0"/>
    <m/>
    <m/>
    <m/>
    <m/>
    <m/>
    <m/>
    <n v="1"/>
    <n v="1"/>
    <m/>
    <m/>
    <n v="1471679.73"/>
    <s v="SUSTITUCION"/>
    <n v="0"/>
    <n v="0"/>
    <s v="800-197-268-4"/>
    <s v="DIRECCION DE IMPUESTOS Y ADUANAS NACIONALES"/>
    <n v="5"/>
    <m/>
    <m/>
    <m/>
    <m/>
    <n v="1"/>
    <n v="7"/>
    <n v="2"/>
  </r>
  <r>
    <n v="12156657.584477918"/>
    <s v="C"/>
    <x v="84"/>
    <x v="4"/>
    <n v="4"/>
    <s v="13 201000946"/>
    <d v="2020-03-13T00:00:00"/>
    <d v="2025-03-31T00:00:00"/>
    <n v="0"/>
    <n v="1"/>
    <n v="28"/>
    <n v="30"/>
    <n v="2"/>
    <n v="18"/>
    <n v="19.559999999999999"/>
    <n v="26885756"/>
    <n v="514864"/>
    <n v="18884540"/>
    <n v="0"/>
    <n v="0"/>
    <n v="23636667.370000001"/>
    <n v="43585"/>
    <n v="0"/>
    <n v="0"/>
    <n v="0"/>
    <s v="1000000/1000000/"/>
    <s v="06/12/"/>
    <d v="2022-03-31T00:00:00"/>
    <n v="2"/>
    <s v="O"/>
    <n v="1"/>
    <n v="30"/>
    <n v="0"/>
    <m/>
    <m/>
    <m/>
    <m/>
    <m/>
    <m/>
    <n v="1"/>
    <n v="1"/>
    <m/>
    <m/>
    <n v="788536.5"/>
    <s v="SUSTITUCION"/>
    <n v="0"/>
    <n v="0"/>
    <m/>
    <m/>
    <n v="5"/>
    <m/>
    <m/>
    <m/>
    <m/>
    <n v="1"/>
    <n v="7"/>
    <n v="2"/>
  </r>
  <r>
    <n v="86772.458879518847"/>
    <s v="C"/>
    <x v="84"/>
    <x v="1"/>
    <n v="4"/>
    <s v="10 191004068"/>
    <d v="2021-01-31T00:00:00"/>
    <d v="2024-01-31T00:00:00"/>
    <n v="0"/>
    <n v="1"/>
    <n v="14"/>
    <n v="30"/>
    <n v="2"/>
    <n v="17.690000000000001"/>
    <n v="19.2"/>
    <n v="200000"/>
    <n v="7241"/>
    <n v="134703"/>
    <n v="0"/>
    <n v="0"/>
    <n v="0"/>
    <m/>
    <n v="0"/>
    <n v="0"/>
    <n v="0"/>
    <m/>
    <m/>
    <d v="2022-03-31T00:00:00"/>
    <n v="1"/>
    <s v="O"/>
    <n v="1"/>
    <n v="30"/>
    <n v="0"/>
    <m/>
    <m/>
    <m/>
    <m/>
    <m/>
    <m/>
    <n v="1"/>
    <n v="1"/>
    <m/>
    <m/>
    <n v="5565.32"/>
    <s v="TARJETA DE AFINIDAD"/>
    <n v="0"/>
    <n v="0"/>
    <m/>
    <m/>
    <n v="5"/>
    <m/>
    <m/>
    <m/>
    <m/>
    <n v="1"/>
    <n v="7"/>
    <n v="2"/>
  </r>
  <r>
    <n v="916109.57419735054"/>
    <s v="C"/>
    <x v="84"/>
    <x v="1"/>
    <n v="4"/>
    <s v="10 191003406"/>
    <d v="2020-06-26T00:00:00"/>
    <d v="2023-07-31T00:00:00"/>
    <n v="0"/>
    <n v="1"/>
    <n v="20"/>
    <n v="30"/>
    <n v="2"/>
    <n v="10.19"/>
    <n v="10.69"/>
    <n v="2942378"/>
    <n v="95778"/>
    <n v="1423196"/>
    <n v="0"/>
    <n v="0"/>
    <n v="0"/>
    <m/>
    <n v="0"/>
    <n v="0"/>
    <n v="0"/>
    <m/>
    <m/>
    <d v="2022-03-31T00:00:00"/>
    <n v="1"/>
    <s v="O"/>
    <n v="1"/>
    <n v="30"/>
    <n v="0"/>
    <m/>
    <m/>
    <m/>
    <m/>
    <m/>
    <m/>
    <n v="1"/>
    <n v="1"/>
    <m/>
    <m/>
    <n v="59479.37"/>
    <s v="TARJETA DE AFINIDAD"/>
    <n v="0"/>
    <n v="0"/>
    <m/>
    <m/>
    <n v="5"/>
    <m/>
    <m/>
    <m/>
    <m/>
    <n v="1"/>
    <n v="7"/>
    <n v="2"/>
  </r>
  <r>
    <n v="139941.78610352782"/>
    <s v="C"/>
    <x v="84"/>
    <x v="1"/>
    <n v="4"/>
    <s v="10 211000122"/>
    <d v="2021-03-07T00:00:00"/>
    <d v="2024-03-31T00:00:00"/>
    <n v="0"/>
    <n v="1"/>
    <n v="12"/>
    <n v="30"/>
    <n v="2"/>
    <n v="17.690000000000001"/>
    <n v="19.2"/>
    <n v="300000"/>
    <n v="10861"/>
    <n v="217341"/>
    <n v="0"/>
    <n v="0"/>
    <n v="0"/>
    <m/>
    <n v="0"/>
    <n v="0"/>
    <n v="0"/>
    <m/>
    <m/>
    <d v="2022-03-31T00:00:00"/>
    <n v="1"/>
    <s v="O"/>
    <n v="1"/>
    <n v="30"/>
    <n v="0"/>
    <m/>
    <m/>
    <m/>
    <m/>
    <m/>
    <m/>
    <n v="1"/>
    <n v="1"/>
    <m/>
    <m/>
    <n v="9043.65"/>
    <s v="TARJETA DE AFINIDAD"/>
    <n v="0"/>
    <n v="0"/>
    <m/>
    <m/>
    <n v="5"/>
    <m/>
    <m/>
    <m/>
    <m/>
    <n v="1"/>
    <n v="7"/>
    <n v="2"/>
  </r>
  <r>
    <n v="139941.78610352782"/>
    <s v="C"/>
    <x v="84"/>
    <x v="1"/>
    <n v="4"/>
    <s v="10 211000174"/>
    <d v="2021-03-15T00:00:00"/>
    <d v="2024-03-31T00:00:00"/>
    <n v="0"/>
    <n v="1"/>
    <n v="12"/>
    <n v="30"/>
    <n v="2"/>
    <n v="17.690000000000001"/>
    <n v="19.2"/>
    <n v="300000"/>
    <n v="10861"/>
    <n v="217341"/>
    <n v="0"/>
    <n v="0"/>
    <n v="0"/>
    <m/>
    <n v="0"/>
    <n v="0"/>
    <n v="0"/>
    <m/>
    <m/>
    <d v="2022-03-31T00:00:00"/>
    <n v="1"/>
    <s v="O"/>
    <n v="1"/>
    <n v="30"/>
    <n v="0"/>
    <m/>
    <m/>
    <m/>
    <m/>
    <m/>
    <m/>
    <n v="1"/>
    <n v="1"/>
    <m/>
    <m/>
    <n v="9043.65"/>
    <s v="TARJETA DE AFINIDAD"/>
    <n v="0"/>
    <n v="0"/>
    <m/>
    <m/>
    <n v="5"/>
    <m/>
    <m/>
    <m/>
    <m/>
    <n v="1"/>
    <n v="7"/>
    <n v="2"/>
  </r>
  <r>
    <n v="46534.064001024628"/>
    <s v="C"/>
    <x v="84"/>
    <x v="1"/>
    <n v="4"/>
    <s v="10 211000209"/>
    <d v="2021-03-22T00:00:00"/>
    <d v="2024-03-31T00:00:00"/>
    <n v="0"/>
    <n v="1"/>
    <n v="12"/>
    <n v="30"/>
    <n v="2"/>
    <n v="17.690000000000001"/>
    <n v="19.2"/>
    <n v="100000"/>
    <n v="3620"/>
    <n v="72451"/>
    <n v="0"/>
    <n v="0"/>
    <n v="0"/>
    <m/>
    <n v="0"/>
    <n v="0"/>
    <n v="0"/>
    <m/>
    <m/>
    <d v="2022-03-31T00:00:00"/>
    <n v="1"/>
    <s v="O"/>
    <n v="1"/>
    <n v="30"/>
    <n v="0"/>
    <m/>
    <m/>
    <m/>
    <m/>
    <m/>
    <m/>
    <n v="1"/>
    <n v="1"/>
    <m/>
    <m/>
    <n v="3130.49"/>
    <s v="TARJETA DE AFINIDAD"/>
    <n v="0"/>
    <n v="0"/>
    <m/>
    <m/>
    <n v="5"/>
    <m/>
    <m/>
    <m/>
    <m/>
    <n v="1"/>
    <n v="7"/>
    <n v="2"/>
  </r>
  <r>
    <n v="139941.78610352782"/>
    <s v="C"/>
    <x v="84"/>
    <x v="1"/>
    <n v="4"/>
    <s v="10 211000171"/>
    <d v="2021-03-14T00:00:00"/>
    <d v="2024-03-31T00:00:00"/>
    <n v="0"/>
    <n v="1"/>
    <n v="12"/>
    <n v="30"/>
    <n v="2"/>
    <n v="17.690000000000001"/>
    <n v="19.2"/>
    <n v="300000"/>
    <n v="10861"/>
    <n v="217341"/>
    <n v="0"/>
    <n v="0"/>
    <n v="0"/>
    <m/>
    <n v="0"/>
    <n v="0"/>
    <n v="0"/>
    <m/>
    <m/>
    <d v="2022-03-31T00:00:00"/>
    <n v="1"/>
    <s v="O"/>
    <n v="1"/>
    <n v="30"/>
    <n v="0"/>
    <m/>
    <m/>
    <m/>
    <m/>
    <m/>
    <m/>
    <n v="1"/>
    <n v="1"/>
    <m/>
    <m/>
    <n v="9043.65"/>
    <s v="TARJETA DE AFINIDAD"/>
    <n v="0"/>
    <n v="0"/>
    <m/>
    <m/>
    <n v="5"/>
    <m/>
    <m/>
    <m/>
    <m/>
    <n v="1"/>
    <n v="7"/>
    <n v="2"/>
  </r>
  <r>
    <n v="93407.046610874357"/>
    <s v="C"/>
    <x v="84"/>
    <x v="1"/>
    <n v="4"/>
    <s v="10 211000172"/>
    <d v="2021-03-14T00:00:00"/>
    <d v="2024-03-31T00:00:00"/>
    <n v="0"/>
    <n v="1"/>
    <n v="12"/>
    <n v="30"/>
    <n v="2"/>
    <n v="17.690000000000001"/>
    <n v="19.2"/>
    <n v="200000"/>
    <n v="7241"/>
    <n v="144889"/>
    <n v="0"/>
    <n v="0"/>
    <n v="0"/>
    <m/>
    <n v="0"/>
    <n v="0"/>
    <n v="0"/>
    <m/>
    <m/>
    <d v="2022-03-31T00:00:00"/>
    <n v="1"/>
    <s v="O"/>
    <n v="1"/>
    <n v="30"/>
    <n v="0"/>
    <m/>
    <m/>
    <m/>
    <m/>
    <m/>
    <m/>
    <n v="1"/>
    <n v="1"/>
    <m/>
    <m/>
    <n v="5913.15"/>
    <s v="TARJETA DE AFINIDAD"/>
    <n v="0"/>
    <n v="0"/>
    <m/>
    <m/>
    <n v="5"/>
    <m/>
    <m/>
    <m/>
    <m/>
    <n v="1"/>
    <n v="7"/>
    <n v="2"/>
  </r>
  <r>
    <n v="46534.064001024628"/>
    <s v="C"/>
    <x v="84"/>
    <x v="1"/>
    <n v="4"/>
    <s v="10 211000167"/>
    <d v="2021-03-13T00:00:00"/>
    <d v="2024-03-31T00:00:00"/>
    <n v="0"/>
    <n v="1"/>
    <n v="12"/>
    <n v="30"/>
    <n v="2"/>
    <n v="17.690000000000001"/>
    <n v="19.2"/>
    <n v="100000"/>
    <n v="3620"/>
    <n v="72451"/>
    <n v="0"/>
    <n v="0"/>
    <n v="0"/>
    <m/>
    <n v="0"/>
    <n v="0"/>
    <n v="0"/>
    <m/>
    <m/>
    <d v="2022-03-31T00:00:00"/>
    <n v="1"/>
    <s v="O"/>
    <n v="1"/>
    <n v="30"/>
    <n v="0"/>
    <m/>
    <m/>
    <m/>
    <m/>
    <m/>
    <m/>
    <n v="1"/>
    <n v="1"/>
    <m/>
    <m/>
    <n v="3130.49"/>
    <s v="TARJETA DE AFINIDAD"/>
    <n v="0"/>
    <n v="0"/>
    <m/>
    <m/>
    <n v="5"/>
    <m/>
    <m/>
    <m/>
    <m/>
    <n v="1"/>
    <n v="7"/>
    <n v="2"/>
  </r>
  <r>
    <n v="37826.149836609286"/>
    <s v="C"/>
    <x v="84"/>
    <x v="1"/>
    <n v="4"/>
    <s v="10 221000267"/>
    <d v="2022-02-18T00:00:00"/>
    <d v="2025-02-28T00:00:00"/>
    <n v="0"/>
    <n v="1"/>
    <n v="1"/>
    <n v="30"/>
    <n v="2"/>
    <n v="17.690000000000001"/>
    <n v="19.2"/>
    <n v="60000"/>
    <n v="2172"/>
    <n v="58733"/>
    <n v="0"/>
    <n v="0"/>
    <n v="0"/>
    <m/>
    <n v="0"/>
    <n v="0"/>
    <n v="0"/>
    <m/>
    <m/>
    <d v="2022-03-31T00:00:00"/>
    <n v="1"/>
    <s v="O"/>
    <n v="1"/>
    <n v="30"/>
    <n v="0"/>
    <m/>
    <m/>
    <m/>
    <m/>
    <m/>
    <m/>
    <n v="1"/>
    <n v="1"/>
    <m/>
    <m/>
    <n v="2434.83"/>
    <s v="TARJETA DE AFINIDAD"/>
    <n v="0"/>
    <n v="0"/>
    <m/>
    <m/>
    <n v="5"/>
    <m/>
    <m/>
    <m/>
    <m/>
    <n v="1"/>
    <n v="7"/>
    <n v="2"/>
  </r>
  <r>
    <n v="4116704.8584446134"/>
    <s v="C"/>
    <x v="84"/>
    <x v="1"/>
    <n v="4"/>
    <s v="10 211001272"/>
    <d v="2021-11-10T00:00:00"/>
    <d v="2024-11-30T00:00:00"/>
    <n v="0"/>
    <n v="1"/>
    <n v="4"/>
    <n v="30"/>
    <n v="2"/>
    <n v="17.690000000000001"/>
    <n v="19.2"/>
    <n v="7000000"/>
    <n v="253429"/>
    <n v="6395177"/>
    <n v="0"/>
    <n v="0"/>
    <n v="0"/>
    <m/>
    <n v="0"/>
    <n v="0"/>
    <n v="0"/>
    <m/>
    <m/>
    <d v="2022-03-31T00:00:00"/>
    <n v="1"/>
    <s v="O"/>
    <n v="1"/>
    <n v="30"/>
    <n v="0"/>
    <m/>
    <m/>
    <m/>
    <m/>
    <m/>
    <m/>
    <n v="1"/>
    <n v="1"/>
    <m/>
    <m/>
    <n v="267135.44"/>
    <s v="TARJETA DE AFINIDAD"/>
    <n v="0"/>
    <n v="0"/>
    <m/>
    <m/>
    <n v="5"/>
    <m/>
    <m/>
    <m/>
    <m/>
    <n v="1"/>
    <n v="7"/>
    <n v="2"/>
  </r>
  <r>
    <n v="125854.82912761174"/>
    <s v="C"/>
    <x v="84"/>
    <x v="1"/>
    <n v="4"/>
    <s v="10 221000175"/>
    <d v="2022-02-06T00:00:00"/>
    <d v="2025-02-28T00:00:00"/>
    <n v="0"/>
    <n v="1"/>
    <n v="1"/>
    <n v="30"/>
    <n v="2"/>
    <n v="17.690000000000001"/>
    <n v="19.2"/>
    <n v="200000"/>
    <n v="7241"/>
    <n v="195776"/>
    <n v="0"/>
    <n v="0"/>
    <n v="0"/>
    <m/>
    <n v="0"/>
    <n v="0"/>
    <n v="0"/>
    <m/>
    <m/>
    <d v="2022-03-31T00:00:00"/>
    <n v="1"/>
    <s v="O"/>
    <n v="1"/>
    <n v="30"/>
    <n v="0"/>
    <m/>
    <m/>
    <m/>
    <m/>
    <m/>
    <m/>
    <n v="1"/>
    <n v="1"/>
    <m/>
    <m/>
    <n v="8347.98"/>
    <s v="TARJETA DE AFINIDAD"/>
    <n v="0"/>
    <n v="0"/>
    <m/>
    <m/>
    <n v="5"/>
    <m/>
    <m/>
    <m/>
    <m/>
    <n v="1"/>
    <n v="7"/>
    <n v="2"/>
  </r>
  <r>
    <n v="97032.316091626024"/>
    <s v="C"/>
    <x v="84"/>
    <x v="1"/>
    <n v="4"/>
    <s v="10 221000291"/>
    <d v="2022-02-21T00:00:00"/>
    <d v="2025-02-28T00:00:00"/>
    <n v="0"/>
    <n v="1"/>
    <n v="1"/>
    <n v="30"/>
    <n v="2"/>
    <n v="17.690000000000001"/>
    <n v="19.2"/>
    <n v="153937"/>
    <n v="5574"/>
    <n v="150685"/>
    <n v="0"/>
    <n v="0"/>
    <n v="0"/>
    <m/>
    <n v="0"/>
    <n v="0"/>
    <n v="0"/>
    <m/>
    <m/>
    <d v="2022-03-31T00:00:00"/>
    <n v="1"/>
    <s v="O"/>
    <n v="1"/>
    <n v="30"/>
    <n v="0"/>
    <m/>
    <m/>
    <m/>
    <m/>
    <m/>
    <m/>
    <n v="1"/>
    <n v="1"/>
    <m/>
    <m/>
    <n v="6260.99"/>
    <s v="TARJETA DE AFINIDAD"/>
    <n v="0"/>
    <n v="0"/>
    <m/>
    <m/>
    <n v="5"/>
    <m/>
    <m/>
    <m/>
    <m/>
    <n v="1"/>
    <n v="7"/>
    <n v="2"/>
  </r>
  <r>
    <n v="189130.75918304644"/>
    <s v="C"/>
    <x v="84"/>
    <x v="1"/>
    <n v="4"/>
    <s v="10 221000277"/>
    <d v="2022-02-19T00:00:00"/>
    <d v="2025-02-28T00:00:00"/>
    <n v="0"/>
    <n v="1"/>
    <n v="1"/>
    <n v="30"/>
    <n v="2"/>
    <n v="17.690000000000001"/>
    <n v="19.2"/>
    <n v="300000"/>
    <n v="10862"/>
    <n v="293665"/>
    <n v="0"/>
    <n v="0"/>
    <n v="0"/>
    <m/>
    <n v="0"/>
    <n v="0"/>
    <n v="0"/>
    <m/>
    <m/>
    <d v="2022-03-31T00:00:00"/>
    <n v="1"/>
    <s v="O"/>
    <n v="1"/>
    <n v="30"/>
    <n v="0"/>
    <m/>
    <m/>
    <m/>
    <m/>
    <m/>
    <m/>
    <n v="1"/>
    <n v="1"/>
    <m/>
    <m/>
    <n v="12174.14"/>
    <s v="TARJETA DE AFINIDAD"/>
    <n v="0"/>
    <n v="0"/>
    <m/>
    <m/>
    <n v="5"/>
    <m/>
    <m/>
    <m/>
    <m/>
    <n v="1"/>
    <n v="7"/>
    <n v="2"/>
  </r>
  <r>
    <n v="125855.51461924057"/>
    <s v="C"/>
    <x v="84"/>
    <x v="1"/>
    <n v="4"/>
    <s v="10 221000284"/>
    <d v="2022-02-20T00:00:00"/>
    <d v="2025-02-28T00:00:00"/>
    <n v="0"/>
    <n v="1"/>
    <n v="1"/>
    <n v="30"/>
    <n v="2"/>
    <n v="17.690000000000001"/>
    <n v="19.2"/>
    <n v="200000"/>
    <n v="7241"/>
    <n v="195777"/>
    <n v="0"/>
    <n v="0"/>
    <n v="0"/>
    <m/>
    <n v="0"/>
    <n v="0"/>
    <n v="0"/>
    <m/>
    <m/>
    <d v="2022-03-31T00:00:00"/>
    <n v="1"/>
    <s v="O"/>
    <n v="1"/>
    <n v="30"/>
    <n v="0"/>
    <m/>
    <m/>
    <m/>
    <m/>
    <m/>
    <m/>
    <n v="1"/>
    <n v="1"/>
    <m/>
    <m/>
    <n v="8347.98"/>
    <s v="TARJETA DE AFINIDAD"/>
    <n v="0"/>
    <n v="0"/>
    <m/>
    <m/>
    <n v="5"/>
    <m/>
    <m/>
    <m/>
    <m/>
    <n v="1"/>
    <n v="7"/>
    <n v="2"/>
  </r>
  <r>
    <n v="38694.667730348476"/>
    <s v="C"/>
    <x v="84"/>
    <x v="1"/>
    <n v="4"/>
    <s v="10 221000492"/>
    <d v="2022-03-18T00:00:00"/>
    <d v="2025-03-31T00:00:00"/>
    <n v="0"/>
    <n v="1"/>
    <n v="0"/>
    <n v="30"/>
    <n v="2"/>
    <n v="17.690000000000001"/>
    <n v="19.2"/>
    <n v="60000"/>
    <n v="2172"/>
    <n v="60000"/>
    <n v="354"/>
    <n v="0"/>
    <n v="0"/>
    <m/>
    <n v="0"/>
    <n v="0"/>
    <n v="0"/>
    <m/>
    <m/>
    <d v="2022-03-18T00:00:00"/>
    <n v="1"/>
    <s v="O"/>
    <n v="1"/>
    <n v="30"/>
    <n v="0"/>
    <m/>
    <m/>
    <m/>
    <m/>
    <m/>
    <m/>
    <n v="1"/>
    <n v="1"/>
    <m/>
    <m/>
    <n v="2434.83"/>
    <s v="TARJETA DE AFINIDAD"/>
    <n v="0"/>
    <n v="0"/>
    <m/>
    <m/>
    <n v="5"/>
    <m/>
    <m/>
    <m/>
    <m/>
    <n v="1"/>
    <n v="7"/>
    <n v="2"/>
  </r>
  <r>
    <n v="37826.149836609286"/>
    <s v="C"/>
    <x v="84"/>
    <x v="1"/>
    <n v="4"/>
    <s v="10 221000364"/>
    <d v="2022-03-02T00:00:00"/>
    <d v="2025-02-28T00:00:00"/>
    <n v="0"/>
    <n v="1"/>
    <n v="1"/>
    <n v="30"/>
    <n v="2"/>
    <n v="17.690000000000001"/>
    <n v="19.2"/>
    <n v="60000"/>
    <n v="2172"/>
    <n v="58733"/>
    <n v="0"/>
    <n v="0"/>
    <n v="0"/>
    <m/>
    <n v="0"/>
    <n v="0"/>
    <n v="0"/>
    <m/>
    <m/>
    <d v="2022-03-31T00:00:00"/>
    <n v="1"/>
    <s v="O"/>
    <n v="1"/>
    <n v="30"/>
    <n v="0"/>
    <m/>
    <m/>
    <m/>
    <m/>
    <m/>
    <m/>
    <n v="1"/>
    <n v="1"/>
    <m/>
    <m/>
    <n v="2434.83"/>
    <s v="TARJETA DE AFINIDAD"/>
    <n v="0"/>
    <n v="0"/>
    <m/>
    <m/>
    <n v="5"/>
    <m/>
    <m/>
    <m/>
    <m/>
    <n v="1"/>
    <n v="7"/>
    <n v="2"/>
  </r>
  <r>
    <n v="62928.100055434697"/>
    <s v="C"/>
    <x v="84"/>
    <x v="1"/>
    <n v="4"/>
    <s v="10 221000376"/>
    <d v="2022-03-04T00:00:00"/>
    <d v="2025-02-28T00:00:00"/>
    <n v="0"/>
    <n v="1"/>
    <n v="1"/>
    <n v="30"/>
    <n v="2"/>
    <n v="17.690000000000001"/>
    <n v="19.2"/>
    <n v="100000"/>
    <n v="3620"/>
    <n v="97889"/>
    <n v="0"/>
    <n v="0"/>
    <n v="0"/>
    <m/>
    <n v="0"/>
    <n v="0"/>
    <n v="0"/>
    <m/>
    <m/>
    <d v="2022-03-31T00:00:00"/>
    <n v="1"/>
    <s v="O"/>
    <n v="1"/>
    <n v="30"/>
    <n v="0"/>
    <m/>
    <m/>
    <m/>
    <m/>
    <m/>
    <m/>
    <n v="1"/>
    <n v="1"/>
    <m/>
    <m/>
    <n v="4173.99"/>
    <s v="TARJETA DE AFINIDAD"/>
    <n v="0"/>
    <n v="0"/>
    <m/>
    <m/>
    <n v="5"/>
    <m/>
    <m/>
    <m/>
    <m/>
    <n v="1"/>
    <n v="7"/>
    <n v="2"/>
  </r>
  <r>
    <n v="64375.172883914129"/>
    <s v="C"/>
    <x v="84"/>
    <x v="1"/>
    <n v="4"/>
    <s v="10 221000500"/>
    <d v="2022-03-19T00:00:00"/>
    <d v="2025-03-31T00:00:00"/>
    <n v="0"/>
    <n v="1"/>
    <n v="0"/>
    <n v="30"/>
    <n v="2"/>
    <n v="17.7"/>
    <n v="19.21"/>
    <n v="100000"/>
    <n v="3620"/>
    <n v="100000"/>
    <n v="541"/>
    <n v="0"/>
    <n v="0"/>
    <m/>
    <n v="0"/>
    <n v="0"/>
    <n v="0"/>
    <m/>
    <m/>
    <d v="2022-03-19T00:00:00"/>
    <n v="1"/>
    <s v="O"/>
    <n v="1"/>
    <n v="30"/>
    <n v="0"/>
    <m/>
    <m/>
    <m/>
    <m/>
    <m/>
    <m/>
    <n v="1"/>
    <n v="1"/>
    <m/>
    <m/>
    <n v="4173.99"/>
    <s v="TARJETA DE AFINIDAD"/>
    <n v="0"/>
    <n v="0"/>
    <m/>
    <m/>
    <n v="5"/>
    <m/>
    <m/>
    <m/>
    <m/>
    <n v="1"/>
    <n v="7"/>
    <n v="2"/>
  </r>
  <r>
    <n v="25680.505153565653"/>
    <s v="C"/>
    <x v="84"/>
    <x v="1"/>
    <n v="4"/>
    <s v="10 221000501"/>
    <d v="2022-03-19T00:00:00"/>
    <d v="2025-03-31T00:00:00"/>
    <n v="0"/>
    <n v="1"/>
    <n v="0"/>
    <n v="30"/>
    <n v="2"/>
    <n v="17.690000000000001"/>
    <n v="19.2"/>
    <n v="40000"/>
    <n v="1448"/>
    <n v="40000"/>
    <n v="216"/>
    <n v="0"/>
    <n v="0"/>
    <m/>
    <n v="0"/>
    <n v="0"/>
    <n v="0"/>
    <m/>
    <m/>
    <d v="2022-03-19T00:00:00"/>
    <n v="1"/>
    <s v="O"/>
    <n v="1"/>
    <n v="30"/>
    <n v="0"/>
    <m/>
    <m/>
    <m/>
    <m/>
    <m/>
    <m/>
    <n v="1"/>
    <n v="1"/>
    <m/>
    <m/>
    <n v="1739.16"/>
    <s v="TARJETA DE AFINIDAD"/>
    <n v="0"/>
    <n v="0"/>
    <m/>
    <m/>
    <n v="5"/>
    <m/>
    <m/>
    <m/>
    <m/>
    <n v="1"/>
    <n v="7"/>
    <n v="2"/>
  </r>
  <r>
    <n v="38694.667730348476"/>
    <s v="C"/>
    <x v="84"/>
    <x v="1"/>
    <n v="4"/>
    <s v="10 221000509"/>
    <d v="2022-03-19T00:00:00"/>
    <d v="2025-03-31T00:00:00"/>
    <n v="0"/>
    <n v="1"/>
    <n v="0"/>
    <n v="30"/>
    <n v="2"/>
    <n v="17.690000000000001"/>
    <n v="19.2"/>
    <n v="60000"/>
    <n v="2172"/>
    <n v="60000"/>
    <n v="324"/>
    <n v="0"/>
    <n v="0"/>
    <m/>
    <n v="0"/>
    <n v="0"/>
    <n v="0"/>
    <m/>
    <m/>
    <d v="2022-03-19T00:00:00"/>
    <n v="1"/>
    <s v="O"/>
    <n v="1"/>
    <n v="30"/>
    <n v="0"/>
    <m/>
    <m/>
    <m/>
    <m/>
    <m/>
    <m/>
    <n v="1"/>
    <n v="1"/>
    <m/>
    <m/>
    <n v="2434.83"/>
    <s v="TARJETA DE AFINIDAD"/>
    <n v="0"/>
    <n v="0"/>
    <m/>
    <m/>
    <n v="5"/>
    <m/>
    <m/>
    <m/>
    <m/>
    <n v="1"/>
    <n v="7"/>
    <n v="2"/>
  </r>
  <r>
    <n v="116720.53917005844"/>
    <s v="C"/>
    <x v="84"/>
    <x v="1"/>
    <n v="4"/>
    <s v="10 221000378"/>
    <d v="2022-03-05T00:00:00"/>
    <d v="2025-02-28T00:00:00"/>
    <n v="0"/>
    <n v="1"/>
    <n v="1"/>
    <n v="30"/>
    <n v="2"/>
    <n v="17.690000000000001"/>
    <n v="19.2"/>
    <n v="185350"/>
    <n v="6710"/>
    <n v="181436"/>
    <n v="0"/>
    <n v="0"/>
    <n v="0"/>
    <m/>
    <n v="0"/>
    <n v="0"/>
    <n v="0"/>
    <m/>
    <m/>
    <d v="2022-03-31T00:00:00"/>
    <n v="1"/>
    <s v="O"/>
    <n v="1"/>
    <n v="30"/>
    <n v="0"/>
    <m/>
    <m/>
    <m/>
    <m/>
    <m/>
    <m/>
    <n v="1"/>
    <n v="1"/>
    <m/>
    <m/>
    <n v="7652.32"/>
    <s v="TARJETA DE AFINIDAD"/>
    <n v="0"/>
    <n v="0"/>
    <m/>
    <m/>
    <n v="5"/>
    <m/>
    <m/>
    <m/>
    <m/>
    <n v="1"/>
    <n v="7"/>
    <n v="2"/>
  </r>
  <r>
    <n v="97679.420189250173"/>
    <s v="C"/>
    <x v="84"/>
    <x v="1"/>
    <n v="4"/>
    <s v="10 221000379"/>
    <d v="2022-03-05T00:00:00"/>
    <d v="2025-02-28T00:00:00"/>
    <n v="0"/>
    <n v="1"/>
    <n v="1"/>
    <n v="30"/>
    <n v="2"/>
    <n v="17.690000000000001"/>
    <n v="19.2"/>
    <n v="154900"/>
    <n v="5608"/>
    <n v="151629"/>
    <n v="0"/>
    <n v="0"/>
    <n v="0"/>
    <m/>
    <n v="0"/>
    <n v="0"/>
    <n v="0"/>
    <m/>
    <m/>
    <d v="2022-03-31T00:00:00"/>
    <n v="1"/>
    <s v="O"/>
    <n v="1"/>
    <n v="30"/>
    <n v="0"/>
    <m/>
    <m/>
    <m/>
    <m/>
    <m/>
    <m/>
    <n v="1"/>
    <n v="1"/>
    <m/>
    <m/>
    <n v="6260.99"/>
    <s v="TARJETA DE AFINIDAD"/>
    <n v="0"/>
    <n v="0"/>
    <m/>
    <m/>
    <n v="5"/>
    <m/>
    <m/>
    <m/>
    <m/>
    <n v="1"/>
    <n v="7"/>
    <n v="2"/>
  </r>
  <r>
    <n v="62928.100055434697"/>
    <s v="C"/>
    <x v="84"/>
    <x v="1"/>
    <n v="4"/>
    <s v="10 221000384"/>
    <d v="2022-03-05T00:00:00"/>
    <d v="2025-02-28T00:00:00"/>
    <n v="0"/>
    <n v="1"/>
    <n v="1"/>
    <n v="30"/>
    <n v="2"/>
    <n v="17.690000000000001"/>
    <n v="19.2"/>
    <n v="100000"/>
    <n v="3620"/>
    <n v="97889"/>
    <n v="0"/>
    <n v="0"/>
    <n v="0"/>
    <m/>
    <n v="0"/>
    <n v="0"/>
    <n v="0"/>
    <m/>
    <m/>
    <d v="2022-03-31T00:00:00"/>
    <n v="1"/>
    <s v="O"/>
    <n v="1"/>
    <n v="30"/>
    <n v="0"/>
    <m/>
    <m/>
    <m/>
    <m/>
    <m/>
    <m/>
    <n v="1"/>
    <n v="1"/>
    <m/>
    <m/>
    <n v="4173.99"/>
    <s v="TARJETA DE AFINIDAD"/>
    <n v="0"/>
    <n v="0"/>
    <m/>
    <m/>
    <n v="5"/>
    <m/>
    <m/>
    <m/>
    <m/>
    <n v="1"/>
    <n v="7"/>
    <n v="2"/>
  </r>
  <r>
    <n v="125854.82912761174"/>
    <s v="C"/>
    <x v="84"/>
    <x v="1"/>
    <n v="4"/>
    <s v="10 221000391"/>
    <d v="2022-03-05T00:00:00"/>
    <d v="2025-02-28T00:00:00"/>
    <n v="0"/>
    <n v="1"/>
    <n v="1"/>
    <n v="30"/>
    <n v="2"/>
    <n v="17.690000000000001"/>
    <n v="19.2"/>
    <n v="200000"/>
    <n v="7241"/>
    <n v="195776"/>
    <n v="0"/>
    <n v="0"/>
    <n v="0"/>
    <m/>
    <n v="0"/>
    <n v="0"/>
    <n v="0"/>
    <m/>
    <m/>
    <d v="2022-03-31T00:00:00"/>
    <n v="1"/>
    <s v="O"/>
    <n v="1"/>
    <n v="30"/>
    <n v="0"/>
    <m/>
    <m/>
    <m/>
    <m/>
    <m/>
    <m/>
    <n v="1"/>
    <n v="1"/>
    <m/>
    <m/>
    <n v="8347.98"/>
    <s v="TARJETA DE AFINIDAD"/>
    <n v="0"/>
    <n v="0"/>
    <m/>
    <m/>
    <n v="5"/>
    <m/>
    <m/>
    <m/>
    <m/>
    <n v="1"/>
    <n v="7"/>
    <n v="2"/>
  </r>
  <r>
    <n v="8106481.0450041089"/>
    <s v="C"/>
    <x v="85"/>
    <x v="0"/>
    <n v="4"/>
    <s v="13 201002308"/>
    <d v="2020-08-12T00:00:00"/>
    <d v="2024-09-30T00:00:00"/>
    <n v="0"/>
    <n v="1"/>
    <n v="18"/>
    <n v="30"/>
    <n v="2"/>
    <n v="9"/>
    <n v="9.3800000000000008"/>
    <n v="15728449"/>
    <n v="394421"/>
    <n v="10508235"/>
    <n v="0"/>
    <n v="0"/>
    <n v="0"/>
    <m/>
    <n v="0"/>
    <n v="0"/>
    <n v="0"/>
    <m/>
    <m/>
    <d v="2022-03-31T00:00:00"/>
    <n v="1"/>
    <s v="O"/>
    <n v="1"/>
    <n v="30"/>
    <n v="0"/>
    <m/>
    <m/>
    <m/>
    <m/>
    <m/>
    <m/>
    <n v="1"/>
    <n v="1"/>
    <m/>
    <m/>
    <n v="281594.64"/>
    <s v="COMPRA CARTERA"/>
    <n v="0"/>
    <n v="0"/>
    <s v="800-197-268-4"/>
    <s v="DIRECCION DE IMPUESTOS Y ADUANAS NACIONALES"/>
    <n v="5"/>
    <m/>
    <m/>
    <m/>
    <m/>
    <n v="1"/>
    <n v="7"/>
    <n v="2"/>
  </r>
  <r>
    <n v="2705008.6403667177"/>
    <s v="C"/>
    <x v="85"/>
    <x v="0"/>
    <n v="4"/>
    <s v="13 211001847"/>
    <d v="2021-07-15T00:00:00"/>
    <d v="2025-07-31T00:00:00"/>
    <n v="0"/>
    <n v="1"/>
    <n v="8"/>
    <n v="30"/>
    <n v="2"/>
    <n v="11.1"/>
    <n v="11.68"/>
    <n v="4061098"/>
    <n v="105956"/>
    <n v="3506547"/>
    <n v="0"/>
    <n v="0"/>
    <n v="0"/>
    <m/>
    <n v="0"/>
    <n v="0"/>
    <n v="0"/>
    <m/>
    <m/>
    <d v="2022-03-31T00:00:00"/>
    <n v="1"/>
    <s v="O"/>
    <n v="1"/>
    <n v="30"/>
    <n v="0"/>
    <m/>
    <m/>
    <m/>
    <m/>
    <m/>
    <m/>
    <n v="1"/>
    <n v="1"/>
    <m/>
    <m/>
    <n v="94051.49"/>
    <s v="EDUCACION"/>
    <n v="0"/>
    <n v="0"/>
    <s v="800-197-268-4"/>
    <s v="DIRECCION DE IMPUESTOS Y ADUANAS NACIONALES"/>
    <n v="5"/>
    <m/>
    <m/>
    <m/>
    <m/>
    <n v="1"/>
    <n v="7"/>
    <n v="2"/>
  </r>
  <r>
    <n v="42908233.314629175"/>
    <s v="C"/>
    <x v="85"/>
    <x v="0"/>
    <n v="3"/>
    <s v="13 211000887"/>
    <d v="2021-03-19T00:00:00"/>
    <d v="2027-03-31T00:00:00"/>
    <n v="0"/>
    <n v="1"/>
    <n v="14"/>
    <n v="30"/>
    <n v="2"/>
    <n v="10.71"/>
    <n v="11.25"/>
    <n v="64099163"/>
    <n v="931728"/>
    <n v="55620844"/>
    <n v="0"/>
    <n v="0"/>
    <n v="0"/>
    <m/>
    <n v="0"/>
    <n v="0"/>
    <n v="0"/>
    <s v="2000000/2000000/"/>
    <s v="07/12/"/>
    <d v="2022-03-31T00:00:00"/>
    <n v="1"/>
    <s v="O"/>
    <n v="1"/>
    <n v="30"/>
    <n v="0"/>
    <m/>
    <m/>
    <m/>
    <m/>
    <m/>
    <m/>
    <n v="1"/>
    <n v="1"/>
    <n v="44274"/>
    <s v="A"/>
    <n v="1490454.87"/>
    <s v="SUSTITUCION"/>
    <n v="0"/>
    <n v="0"/>
    <s v="800-197-268-4"/>
    <s v="DIRECCION DE IMPUESTOS Y ADUANAS NACIONALES"/>
    <n v="5"/>
    <m/>
    <m/>
    <m/>
    <m/>
    <n v="1"/>
    <n v="7"/>
    <n v="2"/>
  </r>
  <r>
    <n v="15387075"/>
    <s v="C"/>
    <x v="86"/>
    <x v="0"/>
    <n v="4"/>
    <s v="13 211003816"/>
    <d v="2021-12-22T00:00:00"/>
    <d v="2024-12-31T00:00:00"/>
    <n v="0"/>
    <n v="1"/>
    <n v="3"/>
    <n v="30"/>
    <n v="2"/>
    <n v="8.64"/>
    <n v="8.99"/>
    <n v="31085633"/>
    <n v="581975"/>
    <n v="30035076"/>
    <n v="0"/>
    <n v="0"/>
    <n v="0"/>
    <m/>
    <n v="0"/>
    <n v="0"/>
    <n v="0"/>
    <s v="2000000/3000000/"/>
    <s v="06/12/"/>
    <d v="2022-03-31T00:00:00"/>
    <n v="1"/>
    <s v="O"/>
    <n v="1"/>
    <n v="30"/>
    <n v="0"/>
    <m/>
    <m/>
    <m/>
    <m/>
    <m/>
    <m/>
    <n v="1"/>
    <n v="1"/>
    <m/>
    <m/>
    <n v="3581014"/>
    <s v="SUSTITUCION"/>
    <n v="0"/>
    <n v="0"/>
    <s v="800-197-268-4"/>
    <s v="DIRECCION DE IMPUESTOS Y ADUANAS NACIONALES"/>
    <n v="5"/>
    <m/>
    <m/>
    <m/>
    <m/>
    <n v="1"/>
    <n v="7"/>
    <n v="2"/>
  </r>
  <r>
    <n v="36475654.281598724"/>
    <s v="C"/>
    <x v="87"/>
    <x v="0"/>
    <n v="4"/>
    <s v="13 201003501"/>
    <d v="2020-12-30T00:00:00"/>
    <d v="2027-12-31T00:00:00"/>
    <n v="1"/>
    <n v="1"/>
    <n v="16"/>
    <n v="30"/>
    <n v="2"/>
    <n v="10.199999999999999"/>
    <n v="10.7"/>
    <n v="65061446"/>
    <n v="714861"/>
    <n v="57585954"/>
    <n v="0"/>
    <n v="0"/>
    <n v="0"/>
    <m/>
    <n v="0"/>
    <n v="0"/>
    <n v="0"/>
    <s v="2500000/2500000/"/>
    <s v="07/12/"/>
    <d v="2022-03-31T00:00:00"/>
    <n v="1"/>
    <s v="O"/>
    <n v="1"/>
    <n v="30"/>
    <n v="12"/>
    <m/>
    <m/>
    <m/>
    <m/>
    <m/>
    <m/>
    <n v="1"/>
    <n v="1"/>
    <m/>
    <m/>
    <n v="4212088.8600000003"/>
    <s v="SUSTITUCION"/>
    <n v="0"/>
    <n v="0"/>
    <s v="800-197-268-4"/>
    <s v="DIRECCION DE IMPUESTOS Y ADUANAS NACIONALES"/>
    <n v="5"/>
    <m/>
    <m/>
    <m/>
    <m/>
    <n v="1"/>
    <n v="7"/>
    <n v="2"/>
  </r>
  <r>
    <n v="2933316.8868987123"/>
    <s v="C"/>
    <x v="87"/>
    <x v="1"/>
    <n v="4"/>
    <s v="10 191002512"/>
    <d v="2019-11-20T00:00:00"/>
    <d v="2024-01-31T00:00:00"/>
    <n v="0"/>
    <n v="1"/>
    <n v="28"/>
    <n v="30"/>
    <n v="2"/>
    <n v="18"/>
    <n v="19.559999999999999"/>
    <n v="5000000"/>
    <n v="249621"/>
    <n v="4631268"/>
    <n v="0"/>
    <n v="0"/>
    <n v="0"/>
    <m/>
    <n v="0"/>
    <n v="0"/>
    <n v="0"/>
    <m/>
    <m/>
    <d v="2022-03-31T00:00:00"/>
    <n v="1"/>
    <s v="O"/>
    <n v="1"/>
    <n v="30"/>
    <n v="0"/>
    <m/>
    <m/>
    <m/>
    <m/>
    <m/>
    <m/>
    <n v="1"/>
    <n v="1"/>
    <m/>
    <m/>
    <n v="338936.67"/>
    <s v="TARJETA DE AFINIDAD"/>
    <n v="0"/>
    <n v="0"/>
    <m/>
    <m/>
    <n v="5"/>
    <m/>
    <m/>
    <m/>
    <m/>
    <n v="1"/>
    <n v="7"/>
    <n v="2"/>
  </r>
  <r>
    <n v="1986848.8315025656"/>
    <s v="C"/>
    <x v="87"/>
    <x v="1"/>
    <n v="4"/>
    <s v="13 201001606"/>
    <d v="2020-05-21T00:00:00"/>
    <d v="2023-06-30T00:00:00"/>
    <n v="0"/>
    <n v="1"/>
    <n v="21"/>
    <n v="30"/>
    <n v="2"/>
    <n v="7.2"/>
    <n v="7.44"/>
    <n v="7081238"/>
    <n v="219296"/>
    <n v="3136779"/>
    <n v="0"/>
    <n v="0"/>
    <n v="0"/>
    <m/>
    <n v="0"/>
    <n v="0"/>
    <n v="0"/>
    <m/>
    <m/>
    <d v="2022-03-31T00:00:00"/>
    <n v="1"/>
    <s v="O"/>
    <n v="1"/>
    <n v="30"/>
    <n v="0"/>
    <m/>
    <m/>
    <m/>
    <m/>
    <m/>
    <m/>
    <n v="1"/>
    <n v="1"/>
    <m/>
    <m/>
    <n v="229463.47"/>
    <s v="LIBRE INVERSION"/>
    <n v="0"/>
    <n v="0"/>
    <m/>
    <m/>
    <n v="5"/>
    <m/>
    <m/>
    <m/>
    <m/>
    <n v="1"/>
    <n v="7"/>
    <n v="2"/>
  </r>
  <r>
    <n v="4061897"/>
    <s v="C"/>
    <x v="88"/>
    <x v="1"/>
    <n v="4"/>
    <s v="13 211000977"/>
    <d v="2021-04-07T00:00:00"/>
    <d v="2023-04-30T00:00:00"/>
    <n v="0"/>
    <n v="1"/>
    <n v="13"/>
    <n v="30"/>
    <n v="2"/>
    <n v="10.76"/>
    <n v="11.31"/>
    <n v="21168108"/>
    <n v="734694"/>
    <n v="11797648"/>
    <n v="0"/>
    <n v="0"/>
    <n v="0"/>
    <m/>
    <n v="0"/>
    <n v="0"/>
    <n v="0"/>
    <s v="1500000/1500000/"/>
    <s v="06/12/"/>
    <d v="2022-03-31T00:00:00"/>
    <n v="1"/>
    <s v="O"/>
    <n v="1"/>
    <n v="30"/>
    <n v="0"/>
    <m/>
    <m/>
    <m/>
    <m/>
    <m/>
    <m/>
    <n v="1"/>
    <n v="1"/>
    <m/>
    <m/>
    <n v="1404471"/>
    <s v="SUSTITUCION"/>
    <n v="0"/>
    <n v="0"/>
    <m/>
    <m/>
    <n v="5"/>
    <m/>
    <m/>
    <m/>
    <m/>
    <n v="1"/>
    <n v="7"/>
    <n v="2"/>
  </r>
  <r>
    <n v="3250596.6910247686"/>
    <s v="C"/>
    <x v="89"/>
    <x v="0"/>
    <n v="4"/>
    <s v="13 221000523"/>
    <d v="2022-01-26T00:00:00"/>
    <d v="2025-01-31T00:00:00"/>
    <n v="0"/>
    <n v="1"/>
    <n v="2"/>
    <n v="30"/>
    <n v="2"/>
    <n v="14.09"/>
    <n v="15.04"/>
    <n v="6035680"/>
    <n v="207763"/>
    <n v="5764419"/>
    <n v="0"/>
    <n v="0"/>
    <n v="0"/>
    <m/>
    <n v="0"/>
    <n v="0"/>
    <n v="0"/>
    <m/>
    <m/>
    <d v="2022-03-31T00:00:00"/>
    <n v="1"/>
    <s v="O"/>
    <n v="1"/>
    <n v="30"/>
    <n v="0"/>
    <m/>
    <m/>
    <m/>
    <m/>
    <m/>
    <m/>
    <n v="1"/>
    <n v="1"/>
    <m/>
    <m/>
    <n v="378538.86"/>
    <s v="LIBRE INVERSION"/>
    <n v="0"/>
    <n v="0"/>
    <s v="800-197-268-4"/>
    <s v="DIRECCION DE IMPUESTOS Y ADUANAS NACIONALES"/>
    <n v="5"/>
    <m/>
    <m/>
    <m/>
    <m/>
    <n v="1"/>
    <n v="7"/>
    <n v="2"/>
  </r>
  <r>
    <n v="5695242.4705187678"/>
    <s v="C"/>
    <x v="89"/>
    <x v="0"/>
    <n v="4"/>
    <s v="13 221001160"/>
    <d v="2022-03-09T00:00:00"/>
    <d v="2024-03-31T00:00:00"/>
    <n v="0"/>
    <n v="1"/>
    <n v="0"/>
    <n v="30"/>
    <n v="2"/>
    <n v="14.1"/>
    <n v="15.04"/>
    <n v="10099661"/>
    <n v="487318"/>
    <n v="10099661"/>
    <n v="0"/>
    <n v="0"/>
    <n v="0"/>
    <m/>
    <n v="0"/>
    <n v="0"/>
    <n v="0"/>
    <m/>
    <m/>
    <d v="2022-03-09T00:00:00"/>
    <n v="1"/>
    <s v="O"/>
    <n v="1"/>
    <n v="30"/>
    <n v="0"/>
    <m/>
    <m/>
    <m/>
    <m/>
    <m/>
    <m/>
    <n v="1"/>
    <n v="1"/>
    <m/>
    <m/>
    <n v="663254.16"/>
    <s v="LIBRE INVERSION"/>
    <n v="0"/>
    <n v="0"/>
    <s v="800-197-268-4"/>
    <s v="DIRECCION DE IMPUESTOS Y ADUANAS NACIONALES"/>
    <n v="5"/>
    <m/>
    <m/>
    <m/>
    <m/>
    <n v="1"/>
    <n v="7"/>
    <n v="2"/>
  </r>
  <r>
    <n v="1685861.7382009204"/>
    <s v="C"/>
    <x v="89"/>
    <x v="1"/>
    <n v="4"/>
    <s v="11 22875"/>
    <d v="2019-04-17T00:00:00"/>
    <d v="2022-10-31T00:00:00"/>
    <n v="0"/>
    <n v="1"/>
    <n v="41"/>
    <n v="30"/>
    <n v="2"/>
    <n v="15.6"/>
    <n v="16.760000000000002"/>
    <n v="24198494"/>
    <n v="449573"/>
    <n v="2989573"/>
    <n v="0"/>
    <n v="0"/>
    <n v="0"/>
    <m/>
    <n v="0"/>
    <n v="0"/>
    <n v="0"/>
    <m/>
    <m/>
    <d v="2022-03-31T00:00:00"/>
    <n v="1"/>
    <s v="O"/>
    <n v="1"/>
    <n v="30"/>
    <n v="0"/>
    <m/>
    <m/>
    <m/>
    <m/>
    <m/>
    <m/>
    <n v="1"/>
    <n v="1"/>
    <m/>
    <m/>
    <n v="196299.44"/>
    <s v="LIBRE INVERSION"/>
    <n v="0"/>
    <n v="0"/>
    <m/>
    <m/>
    <n v="5"/>
    <m/>
    <m/>
    <m/>
    <m/>
    <n v="1"/>
    <n v="7"/>
    <n v="2"/>
  </r>
  <r>
    <n v="2715760.2676399285"/>
    <s v="C"/>
    <x v="89"/>
    <x v="1"/>
    <n v="4"/>
    <s v="10 191002514"/>
    <d v="2019-11-21T00:00:00"/>
    <d v="2024-02-29T00:00:00"/>
    <n v="0"/>
    <n v="1"/>
    <n v="28"/>
    <n v="30"/>
    <n v="2"/>
    <n v="18"/>
    <n v="19.559999999999999"/>
    <n v="5000000"/>
    <n v="249621"/>
    <n v="4816121"/>
    <n v="0"/>
    <n v="0"/>
    <n v="0"/>
    <m/>
    <n v="0"/>
    <n v="0"/>
    <n v="0"/>
    <m/>
    <m/>
    <d v="2022-03-31T00:00:00"/>
    <n v="1"/>
    <s v="O"/>
    <n v="1"/>
    <n v="30"/>
    <n v="0"/>
    <m/>
    <m/>
    <m/>
    <m/>
    <m/>
    <m/>
    <n v="1"/>
    <n v="1"/>
    <m/>
    <m/>
    <n v="316350.33"/>
    <s v="TARJETA DE AFINIDAD"/>
    <n v="0"/>
    <n v="0"/>
    <m/>
    <m/>
    <n v="5"/>
    <m/>
    <m/>
    <m/>
    <m/>
    <n v="1"/>
    <n v="7"/>
    <n v="2"/>
  </r>
  <r>
    <n v="3038036.6083634482"/>
    <s v="C"/>
    <x v="89"/>
    <x v="1"/>
    <n v="4"/>
    <s v="13 201000203"/>
    <d v="2020-01-23T00:00:00"/>
    <d v="2024-01-31T00:00:00"/>
    <n v="0"/>
    <n v="1"/>
    <n v="26"/>
    <n v="30"/>
    <n v="2"/>
    <n v="15.6"/>
    <n v="16.760000000000002"/>
    <n v="10063258"/>
    <n v="283138"/>
    <n v="5387283"/>
    <n v="0"/>
    <n v="0"/>
    <n v="0"/>
    <m/>
    <n v="0"/>
    <n v="0"/>
    <n v="0"/>
    <m/>
    <m/>
    <d v="2022-03-31T00:00:00"/>
    <n v="1"/>
    <s v="O"/>
    <n v="1"/>
    <n v="30"/>
    <n v="0"/>
    <m/>
    <m/>
    <m/>
    <m/>
    <m/>
    <m/>
    <n v="1"/>
    <n v="1"/>
    <m/>
    <m/>
    <n v="353663.45"/>
    <s v="LIBRE INVERSION"/>
    <n v="0"/>
    <n v="0"/>
    <m/>
    <m/>
    <n v="5"/>
    <m/>
    <m/>
    <m/>
    <m/>
    <n v="1"/>
    <n v="7"/>
    <n v="2"/>
  </r>
  <r>
    <n v="6834977.8342521638"/>
    <s v="C"/>
    <x v="89"/>
    <x v="1"/>
    <n v="4"/>
    <s v="13 211001666"/>
    <d v="2021-06-16T00:00:00"/>
    <d v="2024-06-30T00:00:00"/>
    <n v="0"/>
    <n v="1"/>
    <n v="10"/>
    <n v="30"/>
    <n v="2"/>
    <n v="10.199999999999999"/>
    <n v="10.69"/>
    <n v="15085669"/>
    <n v="286084"/>
    <n v="12120856"/>
    <n v="0"/>
    <n v="0"/>
    <n v="0"/>
    <m/>
    <n v="0"/>
    <n v="0"/>
    <n v="0"/>
    <s v="1000000/1500000/"/>
    <s v="06/12/"/>
    <d v="2022-03-31T00:00:00"/>
    <n v="1"/>
    <s v="O"/>
    <n v="1"/>
    <n v="30"/>
    <n v="0"/>
    <m/>
    <m/>
    <m/>
    <m/>
    <m/>
    <m/>
    <n v="1"/>
    <n v="1"/>
    <m/>
    <m/>
    <n v="796013.15"/>
    <s v="LIBRE INVERSION"/>
    <n v="0"/>
    <n v="0"/>
    <m/>
    <m/>
    <n v="5"/>
    <m/>
    <m/>
    <m/>
    <m/>
    <n v="1"/>
    <n v="7"/>
    <n v="2"/>
  </r>
  <r>
    <n v="0"/>
    <s v="C"/>
    <x v="90"/>
    <x v="0"/>
    <n v="4"/>
    <s v="11 20658"/>
    <d v="2018-06-20T00:00:00"/>
    <d v="2023-06-30T00:00:00"/>
    <n v="0"/>
    <n v="1"/>
    <n v="36"/>
    <n v="30"/>
    <n v="2"/>
    <n v="8.51"/>
    <n v="8.86"/>
    <n v="15074562"/>
    <n v="309423"/>
    <n v="4387996"/>
    <n v="0"/>
    <n v="0"/>
    <n v="0"/>
    <m/>
    <n v="0"/>
    <n v="0"/>
    <n v="0"/>
    <m/>
    <m/>
    <d v="2022-03-31T00:00:00"/>
    <n v="1"/>
    <s v="O"/>
    <n v="1"/>
    <n v="30"/>
    <n v="0"/>
    <m/>
    <m/>
    <m/>
    <m/>
    <m/>
    <m/>
    <n v="1"/>
    <n v="1"/>
    <m/>
    <m/>
    <n v="2205975"/>
    <s v="SUSTITUCION"/>
    <n v="0"/>
    <n v="0"/>
    <s v="800-197-268-4"/>
    <s v="DIRECCION DE IMPUESTOS Y ADUANAS NACIONALES"/>
    <n v="5"/>
    <m/>
    <m/>
    <m/>
    <m/>
    <n v="1"/>
    <n v="7"/>
    <n v="2"/>
  </r>
  <r>
    <n v="8183265"/>
    <s v="C"/>
    <x v="91"/>
    <x v="4"/>
    <n v="4"/>
    <s v="13 201000335"/>
    <d v="2020-01-30T00:00:00"/>
    <d v="2024-01-31T00:00:00"/>
    <n v="0"/>
    <n v="1"/>
    <n v="30"/>
    <n v="30"/>
    <n v="2"/>
    <n v="11.64"/>
    <n v="12.28"/>
    <n v="44623125"/>
    <n v="756605"/>
    <n v="23849174"/>
    <n v="0"/>
    <n v="0"/>
    <n v="44590000"/>
    <d v="2020-01-20T00:00:00"/>
    <n v="0"/>
    <n v="0"/>
    <n v="0"/>
    <s v="2500000/2500000/"/>
    <s v="06/12/"/>
    <d v="2022-03-31T00:00:00"/>
    <n v="3"/>
    <s v="O"/>
    <n v="1"/>
    <n v="30"/>
    <n v="0"/>
    <m/>
    <m/>
    <m/>
    <m/>
    <m/>
    <m/>
    <n v="1"/>
    <n v="1"/>
    <m/>
    <m/>
    <n v="1900395"/>
    <s v="SUSTITUCION"/>
    <n v="0"/>
    <n v="0"/>
    <m/>
    <m/>
    <n v="5"/>
    <m/>
    <m/>
    <m/>
    <m/>
    <n v="1"/>
    <n v="7"/>
    <n v="2"/>
  </r>
  <r>
    <n v="146036"/>
    <s v="C"/>
    <x v="92"/>
    <x v="1"/>
    <n v="4"/>
    <s v="13 211003716"/>
    <d v="2021-12-03T00:00:00"/>
    <d v="2023-12-31T00:00:00"/>
    <n v="0"/>
    <n v="1"/>
    <n v="3"/>
    <n v="30"/>
    <n v="2"/>
    <n v="7.2"/>
    <n v="7.44"/>
    <n v="7658666"/>
    <n v="344996"/>
    <n v="6763607"/>
    <n v="0"/>
    <n v="0"/>
    <n v="0"/>
    <m/>
    <n v="0"/>
    <n v="0"/>
    <n v="0"/>
    <m/>
    <m/>
    <d v="2022-03-31T00:00:00"/>
    <n v="1"/>
    <s v="O"/>
    <n v="1"/>
    <n v="30"/>
    <n v="0"/>
    <m/>
    <m/>
    <m/>
    <m/>
    <m/>
    <m/>
    <n v="1"/>
    <n v="1"/>
    <m/>
    <m/>
    <n v="827192"/>
    <s v="LIBRE INVERSION"/>
    <n v="0"/>
    <n v="0"/>
    <m/>
    <m/>
    <n v="5"/>
    <m/>
    <m/>
    <m/>
    <m/>
    <n v="1"/>
    <n v="7"/>
    <n v="2"/>
  </r>
  <r>
    <n v="42802.826459190692"/>
    <s v="C"/>
    <x v="93"/>
    <x v="0"/>
    <n v="4"/>
    <s v="13 201003432"/>
    <d v="2020-12-21T00:00:00"/>
    <d v="2022-06-30T00:00:00"/>
    <n v="0"/>
    <n v="1"/>
    <n v="15"/>
    <n v="30"/>
    <n v="2"/>
    <n v="9.6999999999999993"/>
    <n v="10.14"/>
    <n v="2519227"/>
    <n v="151417"/>
    <n v="446708"/>
    <n v="0"/>
    <n v="0"/>
    <n v="0"/>
    <m/>
    <n v="0"/>
    <n v="0"/>
    <n v="0"/>
    <m/>
    <m/>
    <d v="2022-03-31T00:00:00"/>
    <n v="1"/>
    <s v="O"/>
    <n v="1"/>
    <n v="30"/>
    <n v="0"/>
    <m/>
    <m/>
    <m/>
    <m/>
    <m/>
    <m/>
    <n v="1"/>
    <n v="1"/>
    <m/>
    <m/>
    <n v="50251.67"/>
    <s v="SUSTITUCION"/>
    <n v="0"/>
    <n v="0"/>
    <s v="800-197-268-4"/>
    <s v="DIRECCION DE IMPUESTOS Y ADUANAS NACIONALES"/>
    <n v="5"/>
    <m/>
    <m/>
    <m/>
    <m/>
    <n v="1"/>
    <n v="7"/>
    <n v="2"/>
  </r>
  <r>
    <n v="301645.99230415933"/>
    <s v="C"/>
    <x v="93"/>
    <x v="0"/>
    <n v="4"/>
    <s v="13 211002135"/>
    <d v="2021-08-17T00:00:00"/>
    <d v="2023-02-28T00:00:00"/>
    <n v="0"/>
    <n v="1"/>
    <n v="7"/>
    <n v="30"/>
    <n v="2"/>
    <n v="7.95"/>
    <n v="8.25"/>
    <n v="5027516"/>
    <n v="298154"/>
    <n v="3146646"/>
    <n v="0"/>
    <n v="0"/>
    <n v="0"/>
    <m/>
    <n v="0"/>
    <n v="0"/>
    <n v="0"/>
    <m/>
    <m/>
    <d v="2022-03-31T00:00:00"/>
    <n v="1"/>
    <s v="O"/>
    <n v="1"/>
    <n v="30"/>
    <n v="0"/>
    <m/>
    <m/>
    <m/>
    <m/>
    <m/>
    <m/>
    <n v="1"/>
    <n v="1"/>
    <m/>
    <m/>
    <n v="353837.14"/>
    <s v="LIBRE INVERSION"/>
    <n v="0"/>
    <n v="0"/>
    <s v="800-197-268-4"/>
    <s v="DIRECCION DE IMPUESTOS Y ADUANAS NACIONALES"/>
    <n v="5"/>
    <m/>
    <m/>
    <m/>
    <m/>
    <n v="1"/>
    <n v="7"/>
    <n v="2"/>
  </r>
  <r>
    <n v="38356.034247329924"/>
    <s v="C"/>
    <x v="93"/>
    <x v="1"/>
    <n v="4"/>
    <s v="10 221000559"/>
    <d v="2022-03-29T00:00:00"/>
    <d v="2024-03-31T00:00:00"/>
    <n v="0"/>
    <n v="1"/>
    <n v="0"/>
    <n v="30"/>
    <n v="2"/>
    <n v="17.7"/>
    <n v="19.21"/>
    <n v="400000"/>
    <n v="19990"/>
    <n v="400000"/>
    <n v="197"/>
    <n v="0"/>
    <n v="0"/>
    <m/>
    <n v="0"/>
    <n v="0"/>
    <n v="0"/>
    <m/>
    <m/>
    <d v="2022-03-29T00:00:00"/>
    <n v="1"/>
    <s v="O"/>
    <n v="1"/>
    <n v="30"/>
    <n v="0"/>
    <m/>
    <m/>
    <m/>
    <m/>
    <m/>
    <m/>
    <n v="1"/>
    <n v="1"/>
    <m/>
    <m/>
    <n v="44968.639999999999"/>
    <s v="TARJETA DE AFINIDAD"/>
    <n v="0"/>
    <n v="0"/>
    <m/>
    <m/>
    <n v="5"/>
    <m/>
    <m/>
    <m/>
    <m/>
    <n v="1"/>
    <n v="7"/>
    <n v="2"/>
  </r>
  <r>
    <n v="57502.611370994884"/>
    <s v="C"/>
    <x v="93"/>
    <x v="1"/>
    <n v="4"/>
    <s v="10 221000562"/>
    <d v="2022-03-29T00:00:00"/>
    <d v="2024-03-31T00:00:00"/>
    <n v="0"/>
    <n v="1"/>
    <n v="0"/>
    <n v="30"/>
    <n v="2"/>
    <n v="17.690000000000001"/>
    <n v="19.2"/>
    <n v="600000"/>
    <n v="29984"/>
    <n v="600000"/>
    <n v="295"/>
    <n v="0"/>
    <n v="0"/>
    <m/>
    <n v="0"/>
    <n v="0"/>
    <n v="0"/>
    <m/>
    <m/>
    <d v="2022-03-29T00:00:00"/>
    <n v="1"/>
    <s v="O"/>
    <n v="1"/>
    <n v="30"/>
    <n v="0"/>
    <m/>
    <m/>
    <m/>
    <m/>
    <m/>
    <m/>
    <n v="1"/>
    <n v="1"/>
    <m/>
    <m/>
    <n v="67484.399999999994"/>
    <s v="TARJETA DE AFINIDAD"/>
    <n v="0"/>
    <n v="0"/>
    <m/>
    <m/>
    <n v="5"/>
    <m/>
    <m/>
    <m/>
    <m/>
    <n v="1"/>
    <n v="7"/>
    <n v="2"/>
  </r>
  <r>
    <n v="57502.611370994884"/>
    <s v="C"/>
    <x v="93"/>
    <x v="1"/>
    <n v="4"/>
    <s v="10 221000541"/>
    <d v="2022-03-23T00:00:00"/>
    <d v="2024-03-31T00:00:00"/>
    <n v="0"/>
    <n v="1"/>
    <n v="0"/>
    <n v="30"/>
    <n v="2"/>
    <n v="17.690000000000001"/>
    <n v="19.2"/>
    <n v="600000"/>
    <n v="29984"/>
    <n v="600000"/>
    <n v="2065"/>
    <n v="0"/>
    <n v="0"/>
    <m/>
    <n v="0"/>
    <n v="0"/>
    <n v="0"/>
    <m/>
    <m/>
    <d v="2022-03-23T00:00:00"/>
    <n v="1"/>
    <s v="O"/>
    <n v="1"/>
    <n v="30"/>
    <n v="0"/>
    <m/>
    <m/>
    <m/>
    <m/>
    <m/>
    <m/>
    <n v="1"/>
    <n v="1"/>
    <m/>
    <m/>
    <n v="67484.399999999994"/>
    <s v="TARJETA DE AFINIDAD"/>
    <n v="0"/>
    <n v="0"/>
    <m/>
    <m/>
    <n v="5"/>
    <m/>
    <m/>
    <m/>
    <m/>
    <n v="1"/>
    <n v="7"/>
    <n v="2"/>
  </r>
  <r>
    <n v="38356.034247329924"/>
    <s v="C"/>
    <x v="93"/>
    <x v="1"/>
    <n v="4"/>
    <s v="10 221000550"/>
    <d v="2022-03-25T00:00:00"/>
    <d v="2024-03-31T00:00:00"/>
    <n v="0"/>
    <n v="1"/>
    <n v="0"/>
    <n v="30"/>
    <n v="2"/>
    <n v="17.690000000000001"/>
    <n v="19.2"/>
    <n v="400000"/>
    <n v="19990"/>
    <n v="400000"/>
    <n v="983"/>
    <n v="0"/>
    <n v="0"/>
    <m/>
    <n v="0"/>
    <n v="0"/>
    <n v="0"/>
    <m/>
    <m/>
    <d v="2022-03-25T00:00:00"/>
    <n v="1"/>
    <s v="O"/>
    <n v="1"/>
    <n v="30"/>
    <n v="0"/>
    <m/>
    <m/>
    <m/>
    <m/>
    <m/>
    <m/>
    <n v="1"/>
    <n v="1"/>
    <m/>
    <m/>
    <n v="44968.639999999999"/>
    <s v="TARJETA DE AFINIDAD"/>
    <n v="0"/>
    <n v="0"/>
    <m/>
    <m/>
    <n v="5"/>
    <m/>
    <m/>
    <m/>
    <m/>
    <n v="1"/>
    <n v="7"/>
    <n v="2"/>
  </r>
  <r>
    <n v="9088542"/>
    <s v="C"/>
    <x v="94"/>
    <x v="3"/>
    <n v="4"/>
    <s v="11 14124"/>
    <d v="2015-09-30T00:00:00"/>
    <d v="2019-12-31T00:00:00"/>
    <n v="1290"/>
    <n v="1"/>
    <n v="0"/>
    <n v="30"/>
    <n v="2"/>
    <n v="0"/>
    <n v="0"/>
    <n v="28532218"/>
    <n v="584411"/>
    <n v="9088542"/>
    <n v="229180"/>
    <n v="0"/>
    <n v="0"/>
    <m/>
    <n v="9088542"/>
    <n v="229180"/>
    <n v="508465"/>
    <m/>
    <m/>
    <d v="2015-09-30T00:00:00"/>
    <n v="1"/>
    <s v="O"/>
    <n v="1"/>
    <n v="30"/>
    <n v="9088542"/>
    <m/>
    <m/>
    <m/>
    <m/>
    <m/>
    <m/>
    <n v="1"/>
    <n v="1"/>
    <m/>
    <m/>
    <n v="0"/>
    <s v="COMPRA CARTERA"/>
    <n v="0"/>
    <n v="0"/>
    <m/>
    <m/>
    <n v="5"/>
    <m/>
    <m/>
    <m/>
    <m/>
    <n v="1"/>
    <n v="7"/>
    <n v="2"/>
  </r>
  <r>
    <n v="0"/>
    <s v="C"/>
    <x v="95"/>
    <x v="1"/>
    <n v="4"/>
    <s v="10 191001241"/>
    <d v="2019-09-24T00:00:00"/>
    <d v="2022-09-30T00:00:00"/>
    <n v="0"/>
    <n v="1"/>
    <n v="30"/>
    <n v="30"/>
    <n v="2"/>
    <n v="0.93"/>
    <n v="0.94"/>
    <n v="15027195"/>
    <n v="423499"/>
    <n v="2534039"/>
    <n v="0"/>
    <n v="0"/>
    <n v="0"/>
    <m/>
    <n v="0"/>
    <n v="0"/>
    <n v="0"/>
    <m/>
    <m/>
    <d v="2022-03-31T00:00:00"/>
    <n v="1"/>
    <s v="O"/>
    <n v="1"/>
    <n v="30"/>
    <n v="0"/>
    <m/>
    <m/>
    <m/>
    <m/>
    <m/>
    <m/>
    <n v="1"/>
    <n v="1"/>
    <m/>
    <m/>
    <n v="787387.87"/>
    <s v="LIBRE INVERSION"/>
    <n v="0"/>
    <n v="0"/>
    <m/>
    <m/>
    <n v="5"/>
    <m/>
    <m/>
    <m/>
    <m/>
    <n v="1"/>
    <n v="7"/>
    <n v="2"/>
  </r>
  <r>
    <n v="0"/>
    <s v="C"/>
    <x v="95"/>
    <x v="1"/>
    <n v="4"/>
    <s v="10 191003249"/>
    <d v="2020-05-07T00:00:00"/>
    <d v="2023-05-31T00:00:00"/>
    <n v="0"/>
    <n v="1"/>
    <n v="22"/>
    <n v="30"/>
    <n v="2"/>
    <n v="18"/>
    <n v="19.559999999999999"/>
    <n v="5000000"/>
    <n v="180762"/>
    <n v="2267367"/>
    <n v="0"/>
    <n v="0"/>
    <n v="0"/>
    <m/>
    <n v="0"/>
    <n v="0"/>
    <n v="0"/>
    <m/>
    <m/>
    <d v="2022-03-31T00:00:00"/>
    <n v="1"/>
    <s v="O"/>
    <n v="1"/>
    <n v="30"/>
    <n v="0"/>
    <m/>
    <m/>
    <m/>
    <m/>
    <m/>
    <m/>
    <n v="1"/>
    <n v="1"/>
    <m/>
    <m/>
    <n v="704442.13"/>
    <s v="TARJETA DE AFINIDAD"/>
    <n v="0"/>
    <n v="0"/>
    <m/>
    <m/>
    <n v="5"/>
    <m/>
    <m/>
    <m/>
    <m/>
    <n v="1"/>
    <n v="7"/>
    <n v="2"/>
  </r>
  <r>
    <n v="23362380"/>
    <s v="C"/>
    <x v="96"/>
    <x v="0"/>
    <n v="4"/>
    <s v="13 201002093"/>
    <d v="2020-07-20T00:00:00"/>
    <d v="2026-07-31T00:00:00"/>
    <n v="0"/>
    <n v="1"/>
    <n v="20"/>
    <n v="30"/>
    <n v="2"/>
    <n v="9"/>
    <n v="9.3800000000000008"/>
    <n v="57251732"/>
    <n v="1043487"/>
    <n v="44425765"/>
    <n v="0"/>
    <n v="0"/>
    <n v="0"/>
    <m/>
    <n v="0"/>
    <n v="0"/>
    <n v="0"/>
    <m/>
    <m/>
    <d v="2022-03-31T00:00:00"/>
    <n v="1"/>
    <s v="O"/>
    <n v="1"/>
    <n v="30"/>
    <n v="0"/>
    <m/>
    <m/>
    <m/>
    <m/>
    <m/>
    <m/>
    <n v="1"/>
    <n v="1"/>
    <m/>
    <m/>
    <n v="2364417"/>
    <s v="COMPRA CARTERA"/>
    <n v="0"/>
    <n v="0"/>
    <s v="800-197-268-4"/>
    <s v="DIRECCION DE IMPUESTOS Y ADUANAS NACIONALES"/>
    <n v="5"/>
    <m/>
    <m/>
    <m/>
    <m/>
    <n v="1"/>
    <n v="7"/>
    <n v="2"/>
  </r>
  <r>
    <n v="18958.641560707241"/>
    <s v="C"/>
    <x v="97"/>
    <x v="1"/>
    <n v="4"/>
    <s v="11 22699"/>
    <d v="2019-03-18T00:00:00"/>
    <d v="2023-03-31T00:00:00"/>
    <n v="0"/>
    <n v="1"/>
    <n v="35"/>
    <n v="30"/>
    <n v="2"/>
    <n v="7.2"/>
    <n v="7.44"/>
    <n v="12331024"/>
    <n v="296427"/>
    <n v="3422210"/>
    <n v="0"/>
    <n v="0"/>
    <n v="0"/>
    <m/>
    <n v="0"/>
    <n v="0"/>
    <n v="0"/>
    <m/>
    <m/>
    <d v="2022-03-31T00:00:00"/>
    <n v="1"/>
    <s v="O"/>
    <n v="1"/>
    <n v="30"/>
    <n v="0"/>
    <m/>
    <m/>
    <m/>
    <m/>
    <m/>
    <m/>
    <n v="1"/>
    <n v="1"/>
    <m/>
    <m/>
    <n v="382213.41"/>
    <s v="LIBRE INVERSION"/>
    <n v="0"/>
    <n v="0"/>
    <m/>
    <m/>
    <n v="5"/>
    <m/>
    <m/>
    <m/>
    <m/>
    <n v="1"/>
    <n v="7"/>
    <n v="2"/>
  </r>
  <r>
    <n v="75862.358439292759"/>
    <s v="C"/>
    <x v="97"/>
    <x v="1"/>
    <n v="4"/>
    <s v="13 201000575"/>
    <d v="2020-02-13T00:00:00"/>
    <d v="2025-02-28T00:00:00"/>
    <n v="0"/>
    <n v="1"/>
    <n v="29"/>
    <n v="30"/>
    <n v="2"/>
    <n v="14.76"/>
    <n v="15.8"/>
    <n v="20180354"/>
    <n v="311936"/>
    <n v="13680930"/>
    <n v="0"/>
    <n v="0"/>
    <n v="0"/>
    <m/>
    <n v="0"/>
    <n v="0"/>
    <n v="0"/>
    <s v="1000000/1000000/"/>
    <s v="06/12/"/>
    <d v="2022-03-31T00:00:00"/>
    <n v="1"/>
    <s v="O"/>
    <n v="1"/>
    <n v="30"/>
    <n v="0"/>
    <m/>
    <m/>
    <m/>
    <m/>
    <m/>
    <m/>
    <n v="1"/>
    <n v="1"/>
    <m/>
    <m/>
    <n v="1527898.59"/>
    <s v="SUSTITUCION"/>
    <n v="0"/>
    <n v="0"/>
    <m/>
    <m/>
    <n v="5"/>
    <m/>
    <m/>
    <m/>
    <m/>
    <n v="1"/>
    <n v="7"/>
    <n v="2"/>
  </r>
  <r>
    <n v="0"/>
    <s v="C"/>
    <x v="98"/>
    <x v="1"/>
    <n v="4"/>
    <s v="13 191003044"/>
    <d v="2019-12-06T00:00:00"/>
    <d v="2024-12-31T00:00:00"/>
    <n v="0"/>
    <n v="1"/>
    <n v="27"/>
    <n v="30"/>
    <n v="2"/>
    <n v="11.03"/>
    <n v="11.61"/>
    <n v="5078443"/>
    <n v="110519"/>
    <n v="3133195"/>
    <n v="0"/>
    <n v="0"/>
    <n v="0"/>
    <m/>
    <n v="0"/>
    <n v="0"/>
    <n v="0"/>
    <m/>
    <m/>
    <d v="2022-03-31T00:00:00"/>
    <n v="1"/>
    <s v="O"/>
    <n v="1"/>
    <n v="30"/>
    <n v="0"/>
    <m/>
    <m/>
    <m/>
    <m/>
    <m/>
    <m/>
    <n v="1"/>
    <n v="1"/>
    <m/>
    <m/>
    <n v="1153479"/>
    <s v="SUSTITUCION"/>
    <n v="0"/>
    <n v="0"/>
    <m/>
    <m/>
    <n v="5"/>
    <m/>
    <m/>
    <m/>
    <m/>
    <n v="1"/>
    <n v="7"/>
    <n v="2"/>
  </r>
  <r>
    <n v="4769529.9401398264"/>
    <s v="C"/>
    <x v="99"/>
    <x v="0"/>
    <n v="4"/>
    <s v="13 211000850"/>
    <d v="2021-03-23T00:00:00"/>
    <d v="2023-09-30T00:00:00"/>
    <n v="0"/>
    <n v="1"/>
    <n v="12"/>
    <n v="30"/>
    <n v="2"/>
    <n v="9"/>
    <n v="9.3800000000000008"/>
    <n v="9721832"/>
    <n v="364904"/>
    <n v="6103860"/>
    <n v="0"/>
    <n v="0"/>
    <n v="0"/>
    <m/>
    <n v="0"/>
    <n v="0"/>
    <n v="0"/>
    <m/>
    <m/>
    <d v="2022-03-31T00:00:00"/>
    <n v="1"/>
    <s v="O"/>
    <n v="1"/>
    <n v="30"/>
    <n v="0"/>
    <m/>
    <m/>
    <m/>
    <m/>
    <m/>
    <m/>
    <n v="1"/>
    <n v="1"/>
    <m/>
    <m/>
    <n v="283361.71000000002"/>
    <s v="COMPRA CARTERA"/>
    <n v="0"/>
    <n v="0"/>
    <s v="800-197-268-4"/>
    <s v="DIRECCION DE IMPUESTOS Y ADUANAS NACIONALES"/>
    <n v="5"/>
    <m/>
    <m/>
    <m/>
    <m/>
    <n v="1"/>
    <n v="7"/>
    <n v="2"/>
  </r>
  <r>
    <n v="1257853.2111877445"/>
    <s v="C"/>
    <x v="99"/>
    <x v="1"/>
    <n v="4"/>
    <s v="13 201002018"/>
    <d v="2020-07-10T00:00:00"/>
    <d v="2023-07-31T00:00:00"/>
    <n v="0"/>
    <n v="1"/>
    <n v="20"/>
    <n v="30"/>
    <n v="2"/>
    <n v="5.99"/>
    <n v="6.16"/>
    <n v="3438308"/>
    <n v="105229"/>
    <n v="1609691"/>
    <n v="0"/>
    <n v="0"/>
    <n v="0"/>
    <m/>
    <n v="0"/>
    <n v="0"/>
    <n v="0"/>
    <m/>
    <m/>
    <d v="2022-03-31T00:00:00"/>
    <n v="1"/>
    <s v="O"/>
    <n v="1"/>
    <n v="30"/>
    <n v="0"/>
    <m/>
    <m/>
    <m/>
    <m/>
    <m/>
    <m/>
    <n v="1"/>
    <n v="1"/>
    <m/>
    <m/>
    <n v="74679.679999999993"/>
    <s v="SUSTITUCION"/>
    <n v="0"/>
    <n v="0"/>
    <m/>
    <m/>
    <n v="5"/>
    <m/>
    <m/>
    <m/>
    <m/>
    <n v="1"/>
    <n v="7"/>
    <n v="2"/>
  </r>
  <r>
    <n v="14822391.848672431"/>
    <s v="C"/>
    <x v="99"/>
    <x v="1"/>
    <n v="4"/>
    <s v="13 201002348"/>
    <d v="2020-09-10T00:00:00"/>
    <d v="2025-09-30T00:00:00"/>
    <n v="0"/>
    <n v="1"/>
    <n v="21"/>
    <n v="30"/>
    <n v="2"/>
    <n v="10.199999999999999"/>
    <n v="10.69"/>
    <n v="25185404"/>
    <n v="425857"/>
    <n v="18968903"/>
    <n v="0"/>
    <n v="0"/>
    <n v="0"/>
    <m/>
    <n v="0"/>
    <n v="0"/>
    <n v="0"/>
    <s v="700000/700000/"/>
    <s v="07/12/"/>
    <d v="2022-03-31T00:00:00"/>
    <n v="1"/>
    <s v="O"/>
    <n v="1"/>
    <n v="30"/>
    <n v="0"/>
    <m/>
    <m/>
    <m/>
    <m/>
    <m/>
    <m/>
    <n v="1"/>
    <n v="1"/>
    <m/>
    <m/>
    <n v="880427.61"/>
    <s v="COMPRA CARTERA"/>
    <n v="0"/>
    <n v="0"/>
    <m/>
    <m/>
    <n v="5"/>
    <m/>
    <m/>
    <m/>
    <m/>
    <n v="1"/>
    <n v="7"/>
    <n v="2"/>
  </r>
  <r>
    <n v="31933497.398976926"/>
    <s v="C"/>
    <x v="100"/>
    <x v="0"/>
    <n v="4"/>
    <s v="13 201003195"/>
    <d v="2020-11-23T00:00:00"/>
    <d v="2024-11-30T00:00:00"/>
    <n v="0"/>
    <n v="1"/>
    <n v="19"/>
    <n v="30"/>
    <n v="2"/>
    <n v="9"/>
    <n v="9.3800000000000008"/>
    <n v="52995385"/>
    <n v="1158934"/>
    <n v="37142929"/>
    <n v="0"/>
    <n v="0"/>
    <n v="0"/>
    <m/>
    <n v="0"/>
    <n v="0"/>
    <n v="0"/>
    <s v="1000000/1000000/"/>
    <s v="06/12/"/>
    <d v="2022-03-31T00:00:00"/>
    <n v="1"/>
    <s v="O"/>
    <n v="1"/>
    <n v="30"/>
    <n v="0"/>
    <m/>
    <m/>
    <m/>
    <m/>
    <m/>
    <m/>
    <n v="1"/>
    <n v="1"/>
    <m/>
    <m/>
    <n v="728557.08"/>
    <s v="COMPRA CARTERA"/>
    <n v="0"/>
    <n v="0"/>
    <s v="800-197-268-4"/>
    <s v="DIRECCION DE IMPUESTOS Y ADUANAS NACIONALES"/>
    <n v="5"/>
    <m/>
    <m/>
    <m/>
    <m/>
    <n v="1"/>
    <n v="7"/>
    <n v="2"/>
  </r>
  <r>
    <n v="4177734.6010230761"/>
    <s v="C"/>
    <x v="100"/>
    <x v="0"/>
    <n v="4"/>
    <s v="13 221000594"/>
    <d v="2022-02-03T00:00:00"/>
    <d v="2024-02-29T00:00:00"/>
    <n v="0"/>
    <n v="1"/>
    <n v="1"/>
    <n v="30"/>
    <n v="2"/>
    <n v="9"/>
    <n v="9.3800000000000008"/>
    <n v="5051399"/>
    <n v="231707"/>
    <n v="4859274"/>
    <n v="0"/>
    <n v="0"/>
    <n v="0"/>
    <m/>
    <n v="0"/>
    <n v="0"/>
    <n v="0"/>
    <m/>
    <m/>
    <d v="2022-03-31T00:00:00"/>
    <n v="1"/>
    <s v="O"/>
    <n v="1"/>
    <n v="30"/>
    <n v="0"/>
    <m/>
    <m/>
    <m/>
    <m/>
    <m/>
    <m/>
    <n v="1"/>
    <n v="1"/>
    <m/>
    <m/>
    <n v="95322.92"/>
    <s v="SUSTITUCION"/>
    <n v="0"/>
    <n v="0"/>
    <s v="800-197-268-4"/>
    <s v="DIRECCION DE IMPUESTOS Y ADUANAS NACIONALES"/>
    <n v="5"/>
    <m/>
    <m/>
    <m/>
    <m/>
    <n v="1"/>
    <n v="7"/>
    <n v="2"/>
  </r>
  <r>
    <n v="2511944"/>
    <s v="C"/>
    <x v="101"/>
    <x v="0"/>
    <n v="4"/>
    <s v="13 221001224"/>
    <d v="2022-03-18T00:00:00"/>
    <d v="2024-03-31T00:00:00"/>
    <n v="0"/>
    <n v="1"/>
    <n v="0"/>
    <n v="30"/>
    <n v="2"/>
    <n v="6"/>
    <n v="6.16"/>
    <n v="3024578"/>
    <n v="134601"/>
    <n v="3024578"/>
    <n v="0"/>
    <n v="0"/>
    <n v="0"/>
    <m/>
    <n v="0"/>
    <n v="0"/>
    <n v="0"/>
    <m/>
    <m/>
    <d v="2022-03-18T00:00:00"/>
    <n v="1"/>
    <s v="O"/>
    <n v="1"/>
    <n v="30"/>
    <n v="0"/>
    <m/>
    <m/>
    <m/>
    <m/>
    <m/>
    <m/>
    <n v="1"/>
    <n v="1"/>
    <m/>
    <m/>
    <n v="64080"/>
    <s v="LIBRE INVERSION"/>
    <n v="0"/>
    <n v="0"/>
    <s v="800-197-268-4"/>
    <s v="DIRECCION DE IMPUESTOS Y ADUANAS NACIONALES"/>
    <n v="5"/>
    <m/>
    <m/>
    <m/>
    <m/>
    <n v="1"/>
    <n v="7"/>
    <n v="2"/>
  </r>
  <r>
    <n v="0"/>
    <s v="C"/>
    <x v="102"/>
    <x v="0"/>
    <n v="4"/>
    <s v="13 201003259"/>
    <d v="2020-11-25T00:00:00"/>
    <d v="2023-01-31T00:00:00"/>
    <n v="0"/>
    <n v="1"/>
    <n v="15"/>
    <n v="30"/>
    <n v="2"/>
    <n v="9.4499999999999993"/>
    <n v="9.8699999999999992"/>
    <n v="28138555"/>
    <n v="595914"/>
    <n v="5327567"/>
    <n v="0"/>
    <n v="0"/>
    <n v="0"/>
    <m/>
    <n v="0"/>
    <n v="0"/>
    <n v="0"/>
    <m/>
    <m/>
    <d v="2022-03-31T00:00:00"/>
    <n v="1"/>
    <s v="O"/>
    <n v="1"/>
    <n v="30"/>
    <n v="0"/>
    <m/>
    <m/>
    <m/>
    <m/>
    <m/>
    <m/>
    <n v="1"/>
    <n v="1"/>
    <m/>
    <m/>
    <n v="1772946.87"/>
    <s v="LIBRE INVERSION"/>
    <n v="0"/>
    <n v="0"/>
    <s v="800-197-268-4"/>
    <s v="DIRECCION DE IMPUESTOS Y ADUANAS NACIONALES"/>
    <n v="5"/>
    <m/>
    <m/>
    <m/>
    <m/>
    <n v="1"/>
    <n v="7"/>
    <n v="2"/>
  </r>
  <r>
    <n v="0"/>
    <s v="C"/>
    <x v="103"/>
    <x v="1"/>
    <n v="4"/>
    <s v="13 201001790"/>
    <d v="2020-06-18T00:00:00"/>
    <d v="2024-07-31T00:00:00"/>
    <n v="0"/>
    <n v="1"/>
    <n v="23"/>
    <n v="30"/>
    <n v="2"/>
    <n v="9"/>
    <n v="9.3800000000000008"/>
    <n v="13735710"/>
    <n v="262352"/>
    <n v="8793605"/>
    <n v="0"/>
    <n v="0"/>
    <n v="0"/>
    <m/>
    <n v="0"/>
    <n v="0"/>
    <n v="0"/>
    <s v="500000/500000/"/>
    <s v="07/12/"/>
    <d v="2022-03-31T00:00:00"/>
    <n v="1"/>
    <s v="O"/>
    <n v="1"/>
    <n v="30"/>
    <n v="0"/>
    <m/>
    <m/>
    <m/>
    <m/>
    <m/>
    <m/>
    <n v="1"/>
    <n v="1"/>
    <m/>
    <m/>
    <n v="2903896"/>
    <s v="COMPRA CARTERA"/>
    <n v="0"/>
    <n v="0"/>
    <m/>
    <m/>
    <n v="5"/>
    <m/>
    <m/>
    <m/>
    <m/>
    <n v="1"/>
    <n v="7"/>
    <n v="2"/>
  </r>
  <r>
    <n v="46167350.103426605"/>
    <s v="C"/>
    <x v="104"/>
    <x v="1"/>
    <n v="4"/>
    <s v="13 211001638"/>
    <d v="2021-06-09T00:00:00"/>
    <d v="2027-06-30T00:00:00"/>
    <n v="0"/>
    <n v="1"/>
    <n v="10"/>
    <n v="30"/>
    <n v="2"/>
    <n v="10.199999999999999"/>
    <n v="10.69"/>
    <n v="80527770"/>
    <n v="1133516"/>
    <n v="74026127"/>
    <n v="0"/>
    <n v="0"/>
    <n v="0"/>
    <m/>
    <n v="0"/>
    <n v="0"/>
    <n v="0"/>
    <s v="2500000/2500000/"/>
    <s v="06/12/"/>
    <d v="2022-03-31T00:00:00"/>
    <n v="1"/>
    <s v="O"/>
    <n v="1"/>
    <n v="30"/>
    <n v="0"/>
    <m/>
    <m/>
    <m/>
    <m/>
    <m/>
    <m/>
    <n v="1"/>
    <n v="1"/>
    <m/>
    <m/>
    <n v="3425201.92"/>
    <s v="LIBRE INVERSION"/>
    <n v="0"/>
    <n v="0"/>
    <m/>
    <m/>
    <n v="5"/>
    <m/>
    <m/>
    <m/>
    <m/>
    <n v="1"/>
    <n v="7"/>
    <n v="2"/>
  </r>
  <r>
    <n v="5048634.8965733945"/>
    <s v="C"/>
    <x v="104"/>
    <x v="1"/>
    <n v="4"/>
    <s v="13 221001079"/>
    <d v="2022-03-09T00:00:00"/>
    <d v="2022-06-30T00:00:00"/>
    <n v="0"/>
    <n v="1"/>
    <n v="0"/>
    <n v="90"/>
    <n v="2"/>
    <n v="19.190000000000001"/>
    <n v="20.62"/>
    <n v="8095289"/>
    <n v="8492010"/>
    <n v="8095289"/>
    <n v="0"/>
    <n v="0"/>
    <n v="0"/>
    <m/>
    <n v="0"/>
    <n v="0"/>
    <n v="0"/>
    <m/>
    <m/>
    <d v="2022-03-09T00:00:00"/>
    <n v="1"/>
    <s v="O"/>
    <n v="1"/>
    <n v="90"/>
    <n v="0"/>
    <m/>
    <m/>
    <m/>
    <m/>
    <m/>
    <m/>
    <n v="1"/>
    <n v="1"/>
    <m/>
    <m/>
    <n v="374667.08"/>
    <s v="LIBRE INVERSION"/>
    <n v="0"/>
    <n v="0"/>
    <m/>
    <m/>
    <n v="5"/>
    <m/>
    <m/>
    <m/>
    <m/>
    <n v="1"/>
    <n v="7"/>
    <n v="2"/>
  </r>
  <r>
    <n v="0"/>
    <s v="C"/>
    <x v="105"/>
    <x v="0"/>
    <n v="4"/>
    <s v="11 22780"/>
    <d v="2019-04-05T00:00:00"/>
    <d v="2023-04-30T00:00:00"/>
    <n v="0"/>
    <n v="1"/>
    <n v="41"/>
    <n v="30"/>
    <n v="2"/>
    <n v="12"/>
    <n v="12.68"/>
    <n v="14653958"/>
    <n v="260727"/>
    <n v="4558415"/>
    <n v="0"/>
    <n v="0"/>
    <n v="0"/>
    <m/>
    <n v="0"/>
    <n v="0"/>
    <n v="0"/>
    <s v="500000/1000000/"/>
    <s v="07/12/"/>
    <d v="2022-03-31T00:00:00"/>
    <n v="1"/>
    <s v="O"/>
    <n v="1"/>
    <n v="30"/>
    <n v="0"/>
    <m/>
    <m/>
    <m/>
    <m/>
    <m/>
    <m/>
    <n v="1"/>
    <n v="1"/>
    <m/>
    <m/>
    <n v="601018.91"/>
    <s v="VIVIENDA"/>
    <n v="0"/>
    <n v="0"/>
    <s v="800-197-268-4"/>
    <s v="DIRECCION DE IMPUESTOS Y ADUANAS NACIONALES"/>
    <n v="5"/>
    <m/>
    <m/>
    <m/>
    <m/>
    <n v="1"/>
    <n v="7"/>
    <n v="2"/>
  </r>
  <r>
    <n v="0"/>
    <s v="C"/>
    <x v="105"/>
    <x v="0"/>
    <n v="4"/>
    <s v="11 22714"/>
    <d v="2019-03-22T00:00:00"/>
    <d v="2023-03-31T00:00:00"/>
    <n v="0"/>
    <n v="1"/>
    <n v="41"/>
    <n v="30"/>
    <n v="2"/>
    <n v="11.39"/>
    <n v="12.01"/>
    <n v="12063525"/>
    <n v="264543"/>
    <n v="3546832"/>
    <n v="0"/>
    <n v="0"/>
    <n v="0"/>
    <m/>
    <n v="0"/>
    <n v="0"/>
    <n v="0"/>
    <s v="200000/400000/"/>
    <s v="07/12/"/>
    <d v="2022-03-31T00:00:00"/>
    <n v="1"/>
    <s v="O"/>
    <n v="1"/>
    <n v="30"/>
    <n v="0"/>
    <m/>
    <m/>
    <m/>
    <m/>
    <m/>
    <m/>
    <n v="1"/>
    <n v="1"/>
    <m/>
    <m/>
    <n v="467592.23"/>
    <s v="SUSTITUCION"/>
    <n v="0"/>
    <n v="0"/>
    <s v="800-197-268-4"/>
    <s v="DIRECCION DE IMPUESTOS Y ADUANAS NACIONALES"/>
    <n v="5"/>
    <m/>
    <m/>
    <m/>
    <m/>
    <n v="1"/>
    <n v="7"/>
    <n v="2"/>
  </r>
  <r>
    <n v="0"/>
    <s v="C"/>
    <x v="105"/>
    <x v="1"/>
    <n v="4"/>
    <s v="10 221000359"/>
    <d v="2022-03-02T00:00:00"/>
    <d v="2025-02-28T00:00:00"/>
    <n v="0"/>
    <n v="1"/>
    <n v="1"/>
    <n v="30"/>
    <n v="2"/>
    <n v="17.7"/>
    <n v="19.2"/>
    <n v="1000000"/>
    <n v="36207"/>
    <n v="978883"/>
    <n v="0"/>
    <n v="0"/>
    <n v="0"/>
    <m/>
    <n v="0"/>
    <n v="0"/>
    <n v="0"/>
    <m/>
    <m/>
    <d v="2022-03-31T00:00:00"/>
    <n v="1"/>
    <s v="O"/>
    <n v="1"/>
    <n v="30"/>
    <n v="0"/>
    <m/>
    <m/>
    <m/>
    <m/>
    <m/>
    <m/>
    <n v="1"/>
    <n v="1"/>
    <m/>
    <m/>
    <n v="129114.86"/>
    <s v="TARJETA DE AFINIDAD"/>
    <n v="0"/>
    <n v="0"/>
    <m/>
    <m/>
    <n v="5"/>
    <m/>
    <m/>
    <m/>
    <m/>
    <n v="1"/>
    <n v="7"/>
    <n v="2"/>
  </r>
  <r>
    <n v="330994.52176824823"/>
    <s v="C"/>
    <x v="106"/>
    <x v="1"/>
    <n v="4"/>
    <s v="10 191001146"/>
    <d v="2019-09-27T00:00:00"/>
    <d v="2022-03-31T00:00:00"/>
    <n v="1"/>
    <n v="1"/>
    <n v="29"/>
    <n v="30"/>
    <n v="2"/>
    <n v="11.04"/>
    <n v="11.61"/>
    <n v="11860000"/>
    <n v="493841"/>
    <n v="450065"/>
    <n v="4140"/>
    <n v="0"/>
    <n v="0"/>
    <m/>
    <n v="0"/>
    <n v="0"/>
    <n v="0"/>
    <m/>
    <m/>
    <d v="2022-02-28T00:00:00"/>
    <n v="1"/>
    <s v="O"/>
    <n v="1"/>
    <n v="30"/>
    <n v="450065"/>
    <m/>
    <m/>
    <m/>
    <m/>
    <m/>
    <m/>
    <n v="1"/>
    <n v="1"/>
    <m/>
    <m/>
    <n v="14777.42"/>
    <s v="TARJETA DE AFINIDAD"/>
    <n v="0"/>
    <n v="0"/>
    <m/>
    <m/>
    <n v="5"/>
    <m/>
    <m/>
    <m/>
    <m/>
    <n v="1"/>
    <n v="7"/>
    <n v="2"/>
  </r>
  <r>
    <n v="41257378.469631545"/>
    <s v="C"/>
    <x v="106"/>
    <x v="1"/>
    <n v="4"/>
    <s v="13 211002728"/>
    <d v="2021-09-27T00:00:00"/>
    <d v="2026-09-30T00:00:00"/>
    <n v="1"/>
    <n v="1"/>
    <n v="5"/>
    <n v="30"/>
    <n v="2"/>
    <n v="9"/>
    <n v="9.3800000000000008"/>
    <n v="60088621"/>
    <n v="1259132"/>
    <n v="56084979"/>
    <n v="420637"/>
    <n v="0"/>
    <n v="0"/>
    <m/>
    <n v="0"/>
    <n v="0"/>
    <n v="0"/>
    <m/>
    <m/>
    <d v="2022-02-28T00:00:00"/>
    <n v="1"/>
    <s v="O"/>
    <n v="1"/>
    <n v="30"/>
    <n v="819650"/>
    <m/>
    <m/>
    <m/>
    <m/>
    <m/>
    <m/>
    <n v="1"/>
    <n v="1"/>
    <m/>
    <m/>
    <n v="1831091.18"/>
    <s v="COMPRA CARTERA"/>
    <n v="0"/>
    <n v="0"/>
    <m/>
    <m/>
    <n v="5"/>
    <m/>
    <m/>
    <m/>
    <m/>
    <n v="1"/>
    <n v="7"/>
    <n v="2"/>
  </r>
  <r>
    <n v="233252.32860020472"/>
    <s v="C"/>
    <x v="106"/>
    <x v="1"/>
    <n v="4"/>
    <s v="10 191003445"/>
    <d v="2020-07-19T00:00:00"/>
    <d v="2022-11-30T00:00:00"/>
    <n v="0"/>
    <n v="1"/>
    <n v="20"/>
    <n v="30"/>
    <n v="2"/>
    <n v="17.690000000000001"/>
    <n v="19.2"/>
    <n v="1032382"/>
    <n v="43040"/>
    <n v="316998"/>
    <n v="0"/>
    <n v="0"/>
    <n v="0"/>
    <m/>
    <n v="0"/>
    <n v="0"/>
    <n v="0"/>
    <m/>
    <m/>
    <d v="2022-03-31T00:00:00"/>
    <n v="1"/>
    <s v="O"/>
    <n v="1"/>
    <n v="30"/>
    <n v="0"/>
    <m/>
    <m/>
    <m/>
    <m/>
    <m/>
    <m/>
    <n v="1"/>
    <n v="1"/>
    <m/>
    <m/>
    <n v="10288.08"/>
    <s v="TARJETA DE AFINIDAD"/>
    <n v="0"/>
    <n v="0"/>
    <m/>
    <m/>
    <n v="5"/>
    <m/>
    <m/>
    <m/>
    <m/>
    <n v="1"/>
    <n v="7"/>
    <n v="2"/>
  </r>
  <r>
    <n v="2104770"/>
    <s v="C"/>
    <x v="107"/>
    <x v="0"/>
    <n v="3"/>
    <s v="13 201002268"/>
    <d v="2020-08-12T00:00:00"/>
    <d v="2023-08-31T00:00:00"/>
    <n v="0"/>
    <n v="1"/>
    <n v="22"/>
    <n v="30"/>
    <n v="2"/>
    <n v="9.48"/>
    <n v="9.9"/>
    <n v="29380516"/>
    <n v="514683"/>
    <n v="15250431"/>
    <n v="0"/>
    <n v="0"/>
    <n v="0"/>
    <m/>
    <n v="0"/>
    <n v="0"/>
    <n v="0"/>
    <s v="2600000/2600000/"/>
    <s v="06/12/"/>
    <d v="2022-03-31T00:00:00"/>
    <n v="1"/>
    <s v="O"/>
    <n v="1"/>
    <n v="30"/>
    <n v="0"/>
    <m/>
    <m/>
    <m/>
    <m/>
    <m/>
    <m/>
    <n v="1"/>
    <n v="1"/>
    <n v="44055"/>
    <s v="A"/>
    <n v="2130291"/>
    <s v="SUSTITUCION"/>
    <n v="0"/>
    <n v="0"/>
    <s v="800-197-268-4"/>
    <s v="DIRECCION DE IMPUESTOS Y ADUANAS NACIONALES"/>
    <n v="5"/>
    <m/>
    <m/>
    <m/>
    <m/>
    <n v="1"/>
    <n v="7"/>
    <n v="2"/>
  </r>
  <r>
    <n v="67764005"/>
    <s v="C"/>
    <x v="108"/>
    <x v="2"/>
    <n v="4"/>
    <s v="13 221000556"/>
    <d v="2022-01-31T00:00:00"/>
    <d v="2027-05-31T00:00:00"/>
    <n v="0"/>
    <n v="1"/>
    <n v="2"/>
    <n v="30"/>
    <n v="2"/>
    <n v="9.75"/>
    <n v="10.199999999999999"/>
    <n v="74020644"/>
    <n v="888515"/>
    <n v="73495209"/>
    <n v="0"/>
    <n v="0"/>
    <n v="299088880"/>
    <n v="44284"/>
    <n v="0"/>
    <n v="0"/>
    <n v="0"/>
    <s v="1000000/1000000/"/>
    <s v="06/12/"/>
    <d v="2022-03-31T00:00:00"/>
    <n v="2"/>
    <s v="O"/>
    <n v="1"/>
    <n v="30"/>
    <n v="0"/>
    <m/>
    <m/>
    <m/>
    <m/>
    <m/>
    <m/>
    <n v="1"/>
    <n v="1"/>
    <m/>
    <m/>
    <n v="3068405"/>
    <s v="LIBRE INVERSION"/>
    <n v="0"/>
    <n v="0"/>
    <s v="800-197-268-4"/>
    <s v="DIRECCION DE IMPUESTOS Y ADUANAS NACIONALES"/>
    <n v="5"/>
    <m/>
    <m/>
    <m/>
    <m/>
    <n v="1"/>
    <n v="7"/>
    <n v="2"/>
  </r>
  <r>
    <n v="8022355.5964087378"/>
    <s v="C"/>
    <x v="109"/>
    <x v="0"/>
    <n v="3"/>
    <s v="13 211003264"/>
    <d v="2021-11-11T00:00:00"/>
    <d v="2024-05-31T00:00:00"/>
    <n v="0"/>
    <n v="1"/>
    <n v="5"/>
    <n v="30"/>
    <n v="2"/>
    <n v="12.3"/>
    <n v="13.02"/>
    <n v="16835837"/>
    <n v="516911"/>
    <n v="14427699"/>
    <n v="0"/>
    <n v="0"/>
    <n v="0"/>
    <m/>
    <n v="0"/>
    <n v="0"/>
    <n v="0"/>
    <s v="1000000/1000000/"/>
    <s v="06/12/"/>
    <d v="2022-03-31T00:00:00"/>
    <n v="1"/>
    <s v="O"/>
    <n v="1"/>
    <n v="30"/>
    <n v="0"/>
    <m/>
    <m/>
    <m/>
    <m/>
    <m/>
    <m/>
    <n v="1"/>
    <n v="1"/>
    <n v="44511"/>
    <s v="A"/>
    <n v="1157245.6000000001"/>
    <s v="SUSTITUCION"/>
    <n v="0"/>
    <n v="0"/>
    <s v="800-197-268-4"/>
    <s v="DIRECCION DE IMPUESTOS Y ADUANAS NACIONALES"/>
    <n v="5"/>
    <m/>
    <m/>
    <m/>
    <m/>
    <n v="1"/>
    <n v="7"/>
    <n v="2"/>
  </r>
  <r>
    <n v="1328276.0839923536"/>
    <s v="C"/>
    <x v="109"/>
    <x v="1"/>
    <n v="4"/>
    <s v="10 191003300"/>
    <d v="2020-06-03T00:00:00"/>
    <d v="2023-07-31T00:00:00"/>
    <n v="0"/>
    <n v="1"/>
    <n v="20"/>
    <n v="30"/>
    <n v="2"/>
    <n v="9"/>
    <n v="9.3800000000000008"/>
    <n v="5000000"/>
    <n v="158999"/>
    <n v="2388836"/>
    <n v="0"/>
    <n v="0"/>
    <n v="0"/>
    <m/>
    <n v="0"/>
    <n v="0"/>
    <n v="0"/>
    <m/>
    <m/>
    <d v="2022-03-31T00:00:00"/>
    <n v="1"/>
    <s v="O"/>
    <n v="1"/>
    <n v="30"/>
    <n v="0"/>
    <m/>
    <m/>
    <m/>
    <m/>
    <m/>
    <m/>
    <n v="1"/>
    <n v="1"/>
    <m/>
    <m/>
    <n v="191617.13"/>
    <s v="TARJETA DE AFINIDAD"/>
    <n v="0"/>
    <n v="0"/>
    <m/>
    <m/>
    <n v="5"/>
    <m/>
    <m/>
    <m/>
    <m/>
    <n v="1"/>
    <n v="7"/>
    <n v="2"/>
  </r>
  <r>
    <n v="705061.31959890854"/>
    <s v="C"/>
    <x v="109"/>
    <x v="1"/>
    <n v="4"/>
    <s v="10 211000682"/>
    <d v="2021-08-17T00:00:00"/>
    <d v="2024-08-31T00:00:00"/>
    <n v="0"/>
    <n v="1"/>
    <n v="7"/>
    <n v="30"/>
    <n v="2"/>
    <n v="17.690000000000001"/>
    <n v="19.2"/>
    <n v="1500000"/>
    <n v="54306"/>
    <n v="1267971"/>
    <n v="0"/>
    <n v="0"/>
    <n v="0"/>
    <m/>
    <n v="0"/>
    <n v="0"/>
    <n v="0"/>
    <m/>
    <m/>
    <d v="2022-03-31T00:00:00"/>
    <n v="1"/>
    <s v="O"/>
    <n v="1"/>
    <n v="30"/>
    <n v="0"/>
    <m/>
    <m/>
    <m/>
    <m/>
    <m/>
    <m/>
    <n v="1"/>
    <n v="1"/>
    <m/>
    <m/>
    <n v="101683.27"/>
    <s v="TARJETA DE AFINIDAD"/>
    <n v="0"/>
    <n v="0"/>
    <m/>
    <m/>
    <n v="5"/>
    <m/>
    <m/>
    <m/>
    <m/>
    <n v="1"/>
    <n v="7"/>
    <n v="2"/>
  </r>
  <r>
    <n v="2778982.7760133157"/>
    <s v="C"/>
    <x v="110"/>
    <x v="0"/>
    <n v="4"/>
    <s v="13 221001427"/>
    <d v="2022-03-30T00:00:00"/>
    <d v="2024-09-30T00:00:00"/>
    <n v="0"/>
    <n v="1"/>
    <n v="0"/>
    <n v="30"/>
    <n v="2"/>
    <n v="7.53"/>
    <n v="7.8"/>
    <n v="10308945"/>
    <n v="379997"/>
    <n v="10308945"/>
    <n v="0"/>
    <n v="0"/>
    <n v="0"/>
    <m/>
    <n v="0"/>
    <n v="0"/>
    <n v="0"/>
    <m/>
    <m/>
    <d v="2022-03-30T00:00:00"/>
    <n v="1"/>
    <s v="O"/>
    <n v="1"/>
    <n v="30"/>
    <n v="0"/>
    <m/>
    <m/>
    <m/>
    <m/>
    <m/>
    <m/>
    <n v="1"/>
    <n v="1"/>
    <m/>
    <m/>
    <n v="936239.3"/>
    <s v="LIBRE INVERSION"/>
    <n v="0"/>
    <n v="0"/>
    <s v="800-197-268-4"/>
    <s v="DIRECCION DE IMPUESTOS Y ADUANAS NACIONALES"/>
    <n v="5"/>
    <m/>
    <m/>
    <m/>
    <m/>
    <n v="1"/>
    <n v="7"/>
    <n v="2"/>
  </r>
  <r>
    <n v="2205876.2239866834"/>
    <s v="C"/>
    <x v="110"/>
    <x v="1"/>
    <n v="4"/>
    <s v="10 211000976"/>
    <d v="2021-09-29T00:00:00"/>
    <d v="2024-03-31T00:00:00"/>
    <n v="0"/>
    <n v="1"/>
    <n v="6"/>
    <n v="30"/>
    <n v="2"/>
    <n v="9"/>
    <n v="9.3800000000000008"/>
    <n v="10000000"/>
    <n v="375345"/>
    <n v="8182815"/>
    <n v="0"/>
    <n v="0"/>
    <n v="0"/>
    <m/>
    <n v="0"/>
    <n v="0"/>
    <n v="0"/>
    <m/>
    <m/>
    <d v="2022-03-31T00:00:00"/>
    <n v="1"/>
    <s v="O"/>
    <n v="1"/>
    <n v="30"/>
    <n v="0"/>
    <m/>
    <m/>
    <m/>
    <m/>
    <m/>
    <m/>
    <n v="1"/>
    <n v="1"/>
    <m/>
    <m/>
    <n v="743113.7"/>
    <s v="TARJETA DE AFINIDAD"/>
    <n v="0"/>
    <n v="0"/>
    <m/>
    <m/>
    <n v="5"/>
    <m/>
    <m/>
    <m/>
    <m/>
    <n v="1"/>
    <n v="7"/>
    <n v="2"/>
  </r>
  <r>
    <n v="86483015.719999999"/>
    <s v="C"/>
    <x v="111"/>
    <x v="2"/>
    <n v="4"/>
    <s v="13 221000702"/>
    <d v="2022-02-28T00:00:00"/>
    <d v="2029-02-28T00:00:00"/>
    <n v="0"/>
    <n v="1"/>
    <n v="1"/>
    <n v="30"/>
    <n v="2"/>
    <n v="9.66"/>
    <n v="10.1"/>
    <n v="105061446"/>
    <n v="1249450"/>
    <n v="104693479"/>
    <n v="0"/>
    <n v="0"/>
    <n v="147600000"/>
    <d v="2021-10-31T00:00:00"/>
    <n v="0"/>
    <n v="0"/>
    <n v="0"/>
    <s v="3000000/3000000/"/>
    <s v="06/12/"/>
    <d v="2022-03-31T00:00:00"/>
    <n v="2"/>
    <s v="O"/>
    <n v="1"/>
    <n v="30"/>
    <n v="0"/>
    <m/>
    <m/>
    <m/>
    <m/>
    <m/>
    <m/>
    <n v="1"/>
    <n v="1"/>
    <m/>
    <m/>
    <n v="2075477.28"/>
    <s v="LIBRE INVERSION"/>
    <n v="0"/>
    <n v="0"/>
    <s v="800-197-268-4"/>
    <s v="DIRECCION DE IMPUESTOS Y ADUANAS NACIONALES"/>
    <n v="5"/>
    <m/>
    <m/>
    <m/>
    <m/>
    <n v="1"/>
    <n v="7"/>
    <n v="2"/>
  </r>
  <r>
    <n v="4820885"/>
    <s v="C"/>
    <x v="112"/>
    <x v="0"/>
    <n v="4"/>
    <s v="13 211000662"/>
    <d v="2021-03-05T00:00:00"/>
    <d v="2024-04-30T00:00:00"/>
    <n v="0"/>
    <n v="1"/>
    <n v="12"/>
    <n v="30"/>
    <n v="2"/>
    <n v="9"/>
    <n v="9.3800000000000008"/>
    <n v="25694507"/>
    <n v="802673"/>
    <n v="18159278"/>
    <n v="0"/>
    <n v="0"/>
    <n v="0"/>
    <m/>
    <n v="0"/>
    <n v="0"/>
    <n v="0"/>
    <m/>
    <m/>
    <d v="2022-03-31T00:00:00"/>
    <n v="1"/>
    <s v="O"/>
    <n v="1"/>
    <n v="30"/>
    <n v="0"/>
    <m/>
    <m/>
    <m/>
    <m/>
    <m/>
    <m/>
    <n v="1"/>
    <n v="1"/>
    <m/>
    <m/>
    <n v="2094084"/>
    <s v="COMPRA CARTERA"/>
    <n v="0"/>
    <n v="0"/>
    <s v="800-197-268-4"/>
    <s v="DIRECCION DE IMPUESTOS Y ADUANAS NACIONALES"/>
    <n v="5"/>
    <m/>
    <m/>
    <m/>
    <m/>
    <n v="1"/>
    <n v="7"/>
    <n v="2"/>
  </r>
  <r>
    <n v="206230.21480913146"/>
    <s v="C"/>
    <x v="113"/>
    <x v="1"/>
    <n v="4"/>
    <s v="10 191004088"/>
    <d v="2021-02-05T00:00:00"/>
    <d v="2024-02-29T00:00:00"/>
    <n v="0"/>
    <n v="1"/>
    <n v="13"/>
    <n v="30"/>
    <n v="2"/>
    <n v="17.690000000000001"/>
    <n v="19.2"/>
    <n v="2000000"/>
    <n v="72408"/>
    <n v="1398378"/>
    <n v="0"/>
    <n v="0"/>
    <n v="0"/>
    <m/>
    <n v="0"/>
    <n v="0"/>
    <n v="0"/>
    <m/>
    <m/>
    <d v="2022-03-31T00:00:00"/>
    <n v="1"/>
    <s v="O"/>
    <n v="1"/>
    <n v="30"/>
    <n v="0"/>
    <m/>
    <m/>
    <m/>
    <m/>
    <m/>
    <m/>
    <n v="1"/>
    <n v="1"/>
    <m/>
    <m/>
    <n v="149053.92000000001"/>
    <s v="TARJETA DE AFINIDAD"/>
    <n v="0"/>
    <n v="0"/>
    <m/>
    <m/>
    <n v="5"/>
    <m/>
    <m/>
    <m/>
    <m/>
    <n v="1"/>
    <n v="7"/>
    <n v="2"/>
  </r>
  <r>
    <n v="353130.37538214331"/>
    <s v="C"/>
    <x v="113"/>
    <x v="1"/>
    <n v="4"/>
    <s v="10 211000517"/>
    <d v="2021-06-21T00:00:00"/>
    <d v="2024-06-30T00:00:00"/>
    <n v="0"/>
    <n v="1"/>
    <n v="9"/>
    <n v="30"/>
    <n v="2"/>
    <n v="17.690000000000001"/>
    <n v="19.2"/>
    <n v="3000000"/>
    <n v="108613"/>
    <n v="2394156"/>
    <n v="0"/>
    <n v="0"/>
    <n v="0"/>
    <m/>
    <n v="0"/>
    <n v="0"/>
    <n v="0"/>
    <m/>
    <m/>
    <d v="2022-03-31T00:00:00"/>
    <n v="1"/>
    <s v="O"/>
    <n v="1"/>
    <n v="30"/>
    <n v="0"/>
    <m/>
    <m/>
    <m/>
    <m/>
    <m/>
    <m/>
    <n v="1"/>
    <n v="1"/>
    <m/>
    <m/>
    <n v="255149.82"/>
    <s v="TARJETA DE AFINIDAD"/>
    <n v="0"/>
    <n v="0"/>
    <m/>
    <m/>
    <n v="5"/>
    <m/>
    <m/>
    <m/>
    <m/>
    <n v="1"/>
    <n v="7"/>
    <n v="2"/>
  </r>
  <r>
    <n v="639427.79980872525"/>
    <s v="C"/>
    <x v="113"/>
    <x v="1"/>
    <n v="4"/>
    <s v="13 221000840"/>
    <d v="2022-02-18T00:00:00"/>
    <d v="2022-06-30T00:00:00"/>
    <n v="0"/>
    <n v="1"/>
    <n v="0"/>
    <n v="120"/>
    <n v="2"/>
    <n v="19.350000000000001"/>
    <n v="20.62"/>
    <n v="4335046"/>
    <n v="4620573"/>
    <n v="4335046"/>
    <n v="69907"/>
    <n v="0"/>
    <n v="0"/>
    <m/>
    <n v="0"/>
    <n v="0"/>
    <n v="0"/>
    <m/>
    <m/>
    <d v="2022-02-18T00:00:00"/>
    <n v="1"/>
    <s v="O"/>
    <n v="1"/>
    <n v="120"/>
    <n v="0"/>
    <m/>
    <m/>
    <m/>
    <m/>
    <m/>
    <m/>
    <n v="1"/>
    <n v="1"/>
    <m/>
    <m/>
    <n v="461971.87"/>
    <s v="LIBRE INVERSION"/>
    <n v="0"/>
    <n v="0"/>
    <m/>
    <m/>
    <n v="5"/>
    <m/>
    <m/>
    <m/>
    <m/>
    <n v="1"/>
    <n v="7"/>
    <n v="2"/>
  </r>
  <r>
    <n v="4620738.3091517016"/>
    <s v="C"/>
    <x v="114"/>
    <x v="0"/>
    <n v="4"/>
    <s v="13 201002558"/>
    <d v="2020-09-18T00:00:00"/>
    <d v="2023-09-30T00:00:00"/>
    <n v="0"/>
    <n v="1"/>
    <n v="21"/>
    <n v="30"/>
    <n v="2"/>
    <n v="9"/>
    <n v="9.3800000000000008"/>
    <n v="29136092"/>
    <n v="718709"/>
    <n v="14859448"/>
    <n v="0"/>
    <n v="0"/>
    <n v="0"/>
    <m/>
    <n v="0"/>
    <n v="0"/>
    <n v="0"/>
    <s v="1500000/1500000/"/>
    <s v="07/12/"/>
    <d v="2022-03-31T00:00:00"/>
    <n v="1"/>
    <s v="O"/>
    <n v="1"/>
    <n v="30"/>
    <n v="0"/>
    <m/>
    <m/>
    <m/>
    <m/>
    <m/>
    <m/>
    <n v="1"/>
    <n v="1"/>
    <m/>
    <m/>
    <n v="1154540.69"/>
    <s v="COMPRA CARTERA"/>
    <n v="0"/>
    <n v="0"/>
    <s v="800-197-268-4"/>
    <s v="DIRECCION DE IMPUESTOS Y ADUANAS NACIONALES"/>
    <n v="5"/>
    <m/>
    <m/>
    <m/>
    <m/>
    <n v="1"/>
    <n v="7"/>
    <n v="2"/>
  </r>
  <r>
    <n v="2775.7919522383054"/>
    <s v="C"/>
    <x v="114"/>
    <x v="1"/>
    <n v="4"/>
    <s v="10 191003341"/>
    <d v="2020-06-13T00:00:00"/>
    <d v="2022-06-30T00:00:00"/>
    <n v="0"/>
    <n v="1"/>
    <n v="21"/>
    <n v="30"/>
    <n v="2"/>
    <n v="17.690000000000001"/>
    <n v="19.2"/>
    <n v="60792"/>
    <n v="3038"/>
    <n v="8837"/>
    <n v="0"/>
    <n v="0"/>
    <n v="0"/>
    <m/>
    <n v="0"/>
    <n v="0"/>
    <n v="0"/>
    <m/>
    <m/>
    <d v="2022-03-24T00:00:00"/>
    <n v="1"/>
    <s v="O"/>
    <n v="1"/>
    <n v="30"/>
    <n v="0"/>
    <m/>
    <m/>
    <m/>
    <m/>
    <m/>
    <m/>
    <n v="1"/>
    <n v="1"/>
    <m/>
    <m/>
    <n v="658.8"/>
    <s v="TARJETA DE AFINIDAD"/>
    <n v="0"/>
    <n v="0"/>
    <m/>
    <m/>
    <n v="5"/>
    <m/>
    <m/>
    <m/>
    <m/>
    <n v="1"/>
    <n v="7"/>
    <n v="2"/>
  </r>
  <r>
    <n v="1783.8386027009965"/>
    <s v="C"/>
    <x v="114"/>
    <x v="1"/>
    <n v="4"/>
    <s v="10 191003282"/>
    <d v="2020-05-26T00:00:00"/>
    <d v="2022-05-31T00:00:00"/>
    <n v="0"/>
    <n v="1"/>
    <n v="22"/>
    <n v="30"/>
    <n v="2"/>
    <n v="18"/>
    <n v="19.559999999999999"/>
    <n v="60000"/>
    <n v="2995"/>
    <n v="5861"/>
    <n v="0"/>
    <n v="0"/>
    <n v="0"/>
    <m/>
    <n v="0"/>
    <n v="0"/>
    <n v="0"/>
    <m/>
    <m/>
    <d v="2022-03-24T00:00:00"/>
    <n v="1"/>
    <s v="O"/>
    <n v="1"/>
    <n v="30"/>
    <n v="0"/>
    <m/>
    <m/>
    <m/>
    <m/>
    <m/>
    <m/>
    <n v="1"/>
    <n v="1"/>
    <m/>
    <m/>
    <n v="494.1"/>
    <s v="TARJETA DE AFINIDAD"/>
    <n v="0"/>
    <n v="0"/>
    <m/>
    <m/>
    <n v="5"/>
    <m/>
    <m/>
    <m/>
    <m/>
    <n v="1"/>
    <n v="7"/>
    <n v="2"/>
  </r>
  <r>
    <n v="2621.1051131536788"/>
    <s v="C"/>
    <x v="114"/>
    <x v="1"/>
    <n v="4"/>
    <s v="10 191003264"/>
    <d v="2020-05-18T00:00:00"/>
    <d v="2022-05-31T00:00:00"/>
    <n v="0"/>
    <n v="1"/>
    <n v="22"/>
    <n v="30"/>
    <n v="2"/>
    <n v="18"/>
    <n v="19.559999999999999"/>
    <n v="86400"/>
    <n v="4313"/>
    <n v="8439"/>
    <n v="0"/>
    <n v="0"/>
    <n v="0"/>
    <m/>
    <n v="0"/>
    <n v="0"/>
    <n v="0"/>
    <m/>
    <m/>
    <d v="2022-03-24T00:00:00"/>
    <n v="1"/>
    <s v="O"/>
    <n v="1"/>
    <n v="30"/>
    <n v="0"/>
    <m/>
    <m/>
    <m/>
    <m/>
    <m/>
    <m/>
    <n v="1"/>
    <n v="1"/>
    <m/>
    <m/>
    <n v="658.8"/>
    <s v="TARJETA DE AFINIDAD"/>
    <n v="0"/>
    <n v="0"/>
    <m/>
    <m/>
    <n v="5"/>
    <m/>
    <m/>
    <m/>
    <m/>
    <n v="1"/>
    <n v="7"/>
    <n v="2"/>
  </r>
  <r>
    <n v="1708.438485157234"/>
    <s v="C"/>
    <x v="114"/>
    <x v="1"/>
    <n v="4"/>
    <s v="10 191003310"/>
    <d v="2020-06-06T00:00:00"/>
    <d v="2022-06-30T00:00:00"/>
    <n v="0"/>
    <n v="1"/>
    <n v="21"/>
    <n v="30"/>
    <n v="2"/>
    <n v="18"/>
    <n v="19.559999999999999"/>
    <n v="39000"/>
    <n v="1947"/>
    <n v="5667"/>
    <n v="0"/>
    <n v="0"/>
    <n v="0"/>
    <m/>
    <n v="0"/>
    <n v="0"/>
    <n v="0"/>
    <m/>
    <m/>
    <d v="2022-03-24T00:00:00"/>
    <n v="1"/>
    <s v="O"/>
    <n v="1"/>
    <n v="30"/>
    <n v="0"/>
    <m/>
    <m/>
    <m/>
    <m/>
    <m/>
    <m/>
    <n v="1"/>
    <n v="1"/>
    <m/>
    <m/>
    <n v="494.1"/>
    <s v="TARJETA DE AFINIDAD"/>
    <n v="0"/>
    <n v="0"/>
    <m/>
    <m/>
    <n v="5"/>
    <m/>
    <m/>
    <m/>
    <m/>
    <n v="1"/>
    <n v="7"/>
    <n v="2"/>
  </r>
  <r>
    <n v="15267.162076987628"/>
    <s v="C"/>
    <x v="114"/>
    <x v="1"/>
    <n v="4"/>
    <s v="10 191003689"/>
    <d v="2020-10-01T00:00:00"/>
    <d v="2022-10-31T00:00:00"/>
    <n v="0"/>
    <n v="1"/>
    <n v="17"/>
    <n v="30"/>
    <n v="2"/>
    <n v="17.690000000000001"/>
    <n v="19.2"/>
    <n v="148830"/>
    <n v="7438"/>
    <n v="49028"/>
    <n v="0"/>
    <n v="0"/>
    <n v="0"/>
    <m/>
    <n v="0"/>
    <n v="0"/>
    <n v="0"/>
    <m/>
    <m/>
    <d v="2022-03-24T00:00:00"/>
    <n v="1"/>
    <s v="O"/>
    <n v="1"/>
    <n v="30"/>
    <n v="0"/>
    <m/>
    <m/>
    <m/>
    <m/>
    <m/>
    <m/>
    <n v="1"/>
    <n v="1"/>
    <m/>
    <m/>
    <n v="3788.08"/>
    <s v="TARJETA DE AFINIDAD"/>
    <n v="0"/>
    <n v="0"/>
    <m/>
    <m/>
    <n v="5"/>
    <m/>
    <m/>
    <m/>
    <m/>
    <n v="1"/>
    <n v="7"/>
    <n v="2"/>
  </r>
  <r>
    <n v="15941.191219562061"/>
    <s v="C"/>
    <x v="114"/>
    <x v="1"/>
    <n v="4"/>
    <s v="10 191003582"/>
    <d v="2020-09-03T00:00:00"/>
    <d v="2022-09-30T00:00:00"/>
    <n v="0"/>
    <n v="1"/>
    <n v="18"/>
    <n v="30"/>
    <n v="2"/>
    <n v="17.690000000000001"/>
    <n v="19.2"/>
    <n v="179900"/>
    <n v="8990"/>
    <n v="51186"/>
    <n v="0"/>
    <n v="0"/>
    <n v="0"/>
    <m/>
    <n v="0"/>
    <n v="0"/>
    <n v="0"/>
    <m/>
    <m/>
    <d v="2022-03-24T00:00:00"/>
    <n v="1"/>
    <s v="O"/>
    <n v="1"/>
    <n v="30"/>
    <n v="0"/>
    <m/>
    <m/>
    <m/>
    <m/>
    <m/>
    <m/>
    <n v="1"/>
    <n v="1"/>
    <m/>
    <m/>
    <n v="3952.78"/>
    <s v="TARJETA DE AFINIDAD"/>
    <n v="0"/>
    <n v="0"/>
    <m/>
    <m/>
    <n v="5"/>
    <m/>
    <m/>
    <m/>
    <m/>
    <n v="1"/>
    <n v="7"/>
    <n v="2"/>
  </r>
  <r>
    <n v="6153.3322127049614"/>
    <s v="C"/>
    <x v="114"/>
    <x v="1"/>
    <n v="4"/>
    <s v="10 211000067"/>
    <d v="2021-02-20T00:00:00"/>
    <d v="2023-02-28T00:00:00"/>
    <n v="0"/>
    <n v="1"/>
    <n v="13"/>
    <n v="30"/>
    <n v="2"/>
    <n v="17.690000000000001"/>
    <n v="19.2"/>
    <n v="39050"/>
    <n v="1951"/>
    <n v="19646"/>
    <n v="0"/>
    <n v="0"/>
    <n v="0"/>
    <m/>
    <n v="0"/>
    <n v="0"/>
    <n v="0"/>
    <m/>
    <m/>
    <d v="2022-03-24T00:00:00"/>
    <n v="1"/>
    <s v="O"/>
    <n v="1"/>
    <n v="30"/>
    <n v="0"/>
    <m/>
    <m/>
    <m/>
    <m/>
    <m/>
    <m/>
    <n v="1"/>
    <n v="1"/>
    <m/>
    <m/>
    <n v="1482.29"/>
    <s v="TARJETA DE AFINIDAD"/>
    <n v="0"/>
    <n v="0"/>
    <m/>
    <m/>
    <n v="5"/>
    <m/>
    <m/>
    <m/>
    <m/>
    <n v="1"/>
    <n v="7"/>
    <n v="2"/>
  </r>
  <r>
    <n v="12936.478291894491"/>
    <s v="C"/>
    <x v="114"/>
    <x v="1"/>
    <n v="4"/>
    <s v="10 191003926"/>
    <d v="2020-12-16T00:00:00"/>
    <d v="2022-12-31T00:00:00"/>
    <n v="0"/>
    <n v="1"/>
    <n v="15"/>
    <n v="30"/>
    <n v="2"/>
    <n v="17.690000000000001"/>
    <n v="19.2"/>
    <n v="100000"/>
    <n v="4997"/>
    <n v="41760"/>
    <n v="0"/>
    <n v="0"/>
    <n v="0"/>
    <m/>
    <n v="0"/>
    <n v="0"/>
    <n v="0"/>
    <m/>
    <m/>
    <d v="2022-03-24T00:00:00"/>
    <n v="1"/>
    <s v="O"/>
    <n v="1"/>
    <n v="30"/>
    <n v="0"/>
    <m/>
    <m/>
    <m/>
    <m/>
    <m/>
    <m/>
    <n v="1"/>
    <n v="1"/>
    <m/>
    <m/>
    <n v="3293.98"/>
    <s v="TARJETA DE AFINIDAD"/>
    <n v="0"/>
    <n v="0"/>
    <m/>
    <m/>
    <n v="5"/>
    <m/>
    <m/>
    <m/>
    <m/>
    <n v="1"/>
    <n v="7"/>
    <n v="2"/>
  </r>
  <r>
    <n v="10139.596668594753"/>
    <s v="C"/>
    <x v="114"/>
    <x v="1"/>
    <n v="4"/>
    <s v="10 191004072"/>
    <d v="2021-02-02T00:00:00"/>
    <d v="2023-02-28T00:00:00"/>
    <n v="0"/>
    <n v="1"/>
    <n v="13"/>
    <n v="30"/>
    <n v="2"/>
    <n v="17.690000000000001"/>
    <n v="19.2"/>
    <n v="64500"/>
    <n v="3223"/>
    <n v="32445"/>
    <n v="0"/>
    <n v="0"/>
    <n v="0"/>
    <m/>
    <n v="0"/>
    <n v="0"/>
    <n v="0"/>
    <m/>
    <m/>
    <d v="2022-03-24T00:00:00"/>
    <n v="1"/>
    <s v="O"/>
    <n v="1"/>
    <n v="30"/>
    <n v="0"/>
    <m/>
    <m/>
    <m/>
    <m/>
    <m/>
    <m/>
    <n v="1"/>
    <n v="1"/>
    <m/>
    <m/>
    <n v="2470.4899999999998"/>
    <s v="TARJETA DE AFINIDAD"/>
    <n v="0"/>
    <n v="0"/>
    <m/>
    <m/>
    <n v="5"/>
    <m/>
    <m/>
    <m/>
    <m/>
    <n v="1"/>
    <n v="7"/>
    <n v="2"/>
  </r>
  <r>
    <n v="10346.844671117335"/>
    <s v="C"/>
    <x v="114"/>
    <x v="1"/>
    <n v="4"/>
    <s v="10 191003928"/>
    <d v="2020-12-17T00:00:00"/>
    <d v="2022-12-31T00:00:00"/>
    <n v="0"/>
    <n v="1"/>
    <n v="15"/>
    <n v="30"/>
    <n v="2"/>
    <n v="17.690000000000001"/>
    <n v="19.2"/>
    <n v="80000"/>
    <n v="3998"/>
    <n v="33402"/>
    <n v="0"/>
    <n v="0"/>
    <n v="0"/>
    <m/>
    <n v="0"/>
    <n v="0"/>
    <n v="0"/>
    <m/>
    <m/>
    <d v="2022-03-24T00:00:00"/>
    <n v="1"/>
    <s v="O"/>
    <n v="1"/>
    <n v="30"/>
    <n v="0"/>
    <m/>
    <m/>
    <m/>
    <m/>
    <m/>
    <m/>
    <n v="1"/>
    <n v="1"/>
    <m/>
    <m/>
    <n v="2635.19"/>
    <s v="TARJETA DE AFINIDAD"/>
    <n v="0"/>
    <n v="0"/>
    <m/>
    <m/>
    <n v="5"/>
    <m/>
    <m/>
    <m/>
    <m/>
    <n v="1"/>
    <n v="7"/>
    <n v="2"/>
  </r>
  <r>
    <n v="2272.4767346137041"/>
    <s v="C"/>
    <x v="114"/>
    <x v="1"/>
    <n v="4"/>
    <s v="10 211000003"/>
    <d v="2021-02-06T00:00:00"/>
    <d v="2023-02-28T00:00:00"/>
    <n v="0"/>
    <n v="1"/>
    <n v="13"/>
    <n v="30"/>
    <n v="2"/>
    <n v="17.690000000000001"/>
    <n v="19.2"/>
    <n v="14990"/>
    <n v="749"/>
    <n v="7542"/>
    <n v="0"/>
    <n v="0"/>
    <n v="0"/>
    <m/>
    <n v="0"/>
    <n v="0"/>
    <n v="0"/>
    <m/>
    <m/>
    <d v="2022-03-24T00:00:00"/>
    <n v="1"/>
    <s v="O"/>
    <n v="1"/>
    <n v="30"/>
    <n v="0"/>
    <m/>
    <m/>
    <m/>
    <m/>
    <m/>
    <m/>
    <n v="1"/>
    <n v="1"/>
    <m/>
    <m/>
    <n v="658.8"/>
    <s v="TARJETA DE AFINIDAD"/>
    <n v="0"/>
    <n v="0"/>
    <m/>
    <m/>
    <n v="5"/>
    <m/>
    <m/>
    <m/>
    <m/>
    <n v="1"/>
    <n v="7"/>
    <n v="2"/>
  </r>
  <r>
    <n v="21931.674724788485"/>
    <s v="C"/>
    <x v="114"/>
    <x v="1"/>
    <n v="4"/>
    <s v="10 211000006"/>
    <d v="2021-02-06T00:00:00"/>
    <d v="2023-02-28T00:00:00"/>
    <n v="0"/>
    <n v="1"/>
    <n v="13"/>
    <n v="30"/>
    <n v="2"/>
    <n v="17.690000000000001"/>
    <n v="19.2"/>
    <n v="140000"/>
    <n v="6996"/>
    <n v="70413"/>
    <n v="0"/>
    <n v="0"/>
    <n v="0"/>
    <m/>
    <n v="0"/>
    <n v="0"/>
    <n v="0"/>
    <m/>
    <m/>
    <d v="2022-03-24T00:00:00"/>
    <n v="1"/>
    <s v="O"/>
    <n v="1"/>
    <n v="30"/>
    <n v="0"/>
    <m/>
    <m/>
    <m/>
    <m/>
    <m/>
    <m/>
    <n v="1"/>
    <n v="1"/>
    <m/>
    <m/>
    <n v="5435.07"/>
    <s v="TARJETA DE AFINIDAD"/>
    <n v="0"/>
    <n v="0"/>
    <m/>
    <m/>
    <n v="5"/>
    <m/>
    <m/>
    <m/>
    <m/>
    <n v="1"/>
    <n v="7"/>
    <n v="2"/>
  </r>
  <r>
    <n v="18107.96232545461"/>
    <s v="C"/>
    <x v="114"/>
    <x v="1"/>
    <n v="4"/>
    <s v="10 191003947"/>
    <d v="2020-12-23T00:00:00"/>
    <d v="2022-12-31T00:00:00"/>
    <n v="0"/>
    <n v="1"/>
    <n v="15"/>
    <n v="30"/>
    <n v="2"/>
    <n v="17.690000000000001"/>
    <n v="19.2"/>
    <n v="140000"/>
    <n v="6996"/>
    <n v="58456"/>
    <n v="0"/>
    <n v="0"/>
    <n v="0"/>
    <m/>
    <n v="0"/>
    <n v="0"/>
    <n v="0"/>
    <m/>
    <m/>
    <d v="2022-03-24T00:00:00"/>
    <n v="1"/>
    <s v="O"/>
    <n v="1"/>
    <n v="30"/>
    <n v="0"/>
    <m/>
    <m/>
    <m/>
    <m/>
    <m/>
    <m/>
    <n v="1"/>
    <n v="1"/>
    <m/>
    <m/>
    <n v="4611.57"/>
    <s v="TARJETA DE AFINIDAD"/>
    <n v="0"/>
    <n v="0"/>
    <m/>
    <m/>
    <n v="5"/>
    <m/>
    <m/>
    <m/>
    <m/>
    <n v="1"/>
    <n v="7"/>
    <n v="2"/>
  </r>
  <r>
    <n v="13067.068186197088"/>
    <s v="C"/>
    <x v="114"/>
    <x v="1"/>
    <n v="4"/>
    <s v="10 211000017"/>
    <d v="2021-02-08T00:00:00"/>
    <d v="2023-02-28T00:00:00"/>
    <n v="0"/>
    <n v="1"/>
    <n v="13"/>
    <n v="30"/>
    <n v="2"/>
    <n v="17.690000000000001"/>
    <n v="19.2"/>
    <n v="83701"/>
    <n v="4183"/>
    <n v="42096"/>
    <n v="0"/>
    <n v="0"/>
    <n v="0"/>
    <m/>
    <n v="0"/>
    <n v="0"/>
    <n v="0"/>
    <m/>
    <m/>
    <d v="2022-03-24T00:00:00"/>
    <n v="1"/>
    <s v="O"/>
    <n v="1"/>
    <n v="30"/>
    <n v="0"/>
    <m/>
    <m/>
    <m/>
    <m/>
    <m/>
    <m/>
    <n v="1"/>
    <n v="1"/>
    <m/>
    <m/>
    <n v="3293.98"/>
    <s v="TARJETA DE AFINIDAD"/>
    <n v="0"/>
    <n v="0"/>
    <m/>
    <m/>
    <n v="5"/>
    <m/>
    <m/>
    <m/>
    <m/>
    <n v="1"/>
    <n v="7"/>
    <n v="2"/>
  </r>
  <r>
    <n v="17643.022477924227"/>
    <s v="C"/>
    <x v="114"/>
    <x v="1"/>
    <n v="4"/>
    <s v="10 191003673"/>
    <d v="2020-09-26T00:00:00"/>
    <d v="2022-09-30T00:00:00"/>
    <n v="0"/>
    <n v="1"/>
    <n v="18"/>
    <n v="30"/>
    <n v="2"/>
    <n v="17.690000000000001"/>
    <n v="19.2"/>
    <n v="199800"/>
    <n v="9985"/>
    <n v="56836"/>
    <n v="0"/>
    <n v="0"/>
    <n v="0"/>
    <m/>
    <n v="0"/>
    <n v="0"/>
    <n v="0"/>
    <m/>
    <m/>
    <d v="2022-03-24T00:00:00"/>
    <n v="1"/>
    <s v="O"/>
    <n v="1"/>
    <n v="30"/>
    <n v="0"/>
    <m/>
    <m/>
    <m/>
    <m/>
    <m/>
    <m/>
    <n v="1"/>
    <n v="1"/>
    <m/>
    <m/>
    <n v="4446.88"/>
    <s v="TARJETA DE AFINIDAD"/>
    <n v="0"/>
    <n v="0"/>
    <m/>
    <m/>
    <n v="5"/>
    <m/>
    <m/>
    <m/>
    <m/>
    <n v="1"/>
    <n v="7"/>
    <n v="2"/>
  </r>
  <r>
    <n v="14220.704262013809"/>
    <s v="C"/>
    <x v="114"/>
    <x v="1"/>
    <n v="4"/>
    <s v="10 191003679"/>
    <d v="2020-09-30T00:00:00"/>
    <d v="2022-09-30T00:00:00"/>
    <n v="0"/>
    <n v="1"/>
    <n v="18"/>
    <n v="30"/>
    <n v="2"/>
    <n v="17.690000000000001"/>
    <n v="19.2"/>
    <n v="159900"/>
    <n v="7991"/>
    <n v="45488"/>
    <n v="0"/>
    <n v="0"/>
    <n v="0"/>
    <m/>
    <n v="0"/>
    <n v="0"/>
    <n v="0"/>
    <m/>
    <m/>
    <d v="2022-03-24T00:00:00"/>
    <n v="1"/>
    <s v="O"/>
    <n v="1"/>
    <n v="30"/>
    <n v="0"/>
    <m/>
    <m/>
    <m/>
    <m/>
    <m/>
    <m/>
    <n v="1"/>
    <n v="1"/>
    <m/>
    <m/>
    <n v="3458.68"/>
    <s v="TARJETA DE AFINIDAD"/>
    <n v="0"/>
    <n v="0"/>
    <m/>
    <m/>
    <n v="5"/>
    <m/>
    <m/>
    <m/>
    <m/>
    <n v="1"/>
    <n v="7"/>
    <n v="2"/>
  </r>
  <r>
    <n v="2306.6788497881944"/>
    <s v="C"/>
    <x v="114"/>
    <x v="1"/>
    <n v="4"/>
    <s v="10 191003680"/>
    <d v="2020-09-30T00:00:00"/>
    <d v="2022-09-30T00:00:00"/>
    <n v="0"/>
    <n v="1"/>
    <n v="18"/>
    <n v="30"/>
    <n v="2"/>
    <n v="17.690000000000001"/>
    <n v="19.2"/>
    <n v="26800"/>
    <n v="1339"/>
    <n v="7630"/>
    <n v="0"/>
    <n v="0"/>
    <n v="0"/>
    <m/>
    <n v="0"/>
    <n v="0"/>
    <n v="0"/>
    <m/>
    <m/>
    <d v="2022-03-24T00:00:00"/>
    <n v="1"/>
    <s v="O"/>
    <n v="1"/>
    <n v="30"/>
    <n v="0"/>
    <m/>
    <m/>
    <m/>
    <m/>
    <m/>
    <m/>
    <n v="1"/>
    <n v="1"/>
    <m/>
    <m/>
    <n v="658.8"/>
    <s v="TARJETA DE AFINIDAD"/>
    <n v="0"/>
    <n v="0"/>
    <m/>
    <m/>
    <n v="5"/>
    <m/>
    <m/>
    <m/>
    <m/>
    <n v="1"/>
    <n v="7"/>
    <n v="2"/>
  </r>
  <r>
    <n v="14010.438985770637"/>
    <s v="C"/>
    <x v="114"/>
    <x v="1"/>
    <n v="4"/>
    <s v="10 191003681"/>
    <d v="2020-09-30T00:00:00"/>
    <d v="2022-09-30T00:00:00"/>
    <n v="0"/>
    <n v="1"/>
    <n v="18"/>
    <n v="30"/>
    <n v="2"/>
    <n v="17.690000000000001"/>
    <n v="19.2"/>
    <n v="158000"/>
    <n v="7896"/>
    <n v="44947"/>
    <n v="0"/>
    <n v="0"/>
    <n v="0"/>
    <m/>
    <n v="0"/>
    <n v="0"/>
    <n v="0"/>
    <m/>
    <m/>
    <d v="2022-03-24T00:00:00"/>
    <n v="1"/>
    <s v="O"/>
    <n v="1"/>
    <n v="30"/>
    <n v="0"/>
    <m/>
    <m/>
    <m/>
    <m/>
    <m/>
    <m/>
    <n v="1"/>
    <n v="1"/>
    <m/>
    <m/>
    <n v="3458.68"/>
    <s v="TARJETA DE AFINIDAD"/>
    <n v="0"/>
    <n v="0"/>
    <m/>
    <m/>
    <n v="5"/>
    <m/>
    <m/>
    <m/>
    <m/>
    <n v="1"/>
    <n v="7"/>
    <n v="2"/>
  </r>
  <r>
    <n v="5640.6891454873166"/>
    <s v="C"/>
    <x v="114"/>
    <x v="1"/>
    <n v="4"/>
    <s v="10 191003981"/>
    <d v="2021-01-07T00:00:00"/>
    <d v="2023-01-31T00:00:00"/>
    <n v="0"/>
    <n v="1"/>
    <n v="14"/>
    <n v="30"/>
    <n v="2"/>
    <n v="17.690000000000001"/>
    <n v="19.2"/>
    <n v="39800"/>
    <n v="1989"/>
    <n v="18327"/>
    <n v="0"/>
    <n v="0"/>
    <n v="0"/>
    <m/>
    <n v="0"/>
    <n v="0"/>
    <n v="0"/>
    <m/>
    <m/>
    <d v="2022-03-24T00:00:00"/>
    <n v="1"/>
    <s v="O"/>
    <n v="1"/>
    <n v="30"/>
    <n v="0"/>
    <m/>
    <m/>
    <m/>
    <m/>
    <m/>
    <m/>
    <n v="1"/>
    <n v="1"/>
    <m/>
    <m/>
    <n v="1482.29"/>
    <s v="TARJETA DE AFINIDAD"/>
    <n v="0"/>
    <n v="0"/>
    <m/>
    <m/>
    <n v="5"/>
    <m/>
    <m/>
    <m/>
    <m/>
    <n v="1"/>
    <n v="7"/>
    <n v="2"/>
  </r>
  <r>
    <n v="11501.268067733476"/>
    <s v="C"/>
    <x v="114"/>
    <x v="1"/>
    <n v="4"/>
    <s v="10 191004029"/>
    <d v="2021-01-22T00:00:00"/>
    <d v="2023-01-31T00:00:00"/>
    <n v="0"/>
    <n v="1"/>
    <n v="14"/>
    <n v="30"/>
    <n v="2"/>
    <n v="17.690000000000001"/>
    <n v="19.2"/>
    <n v="79900"/>
    <n v="3993"/>
    <n v="36796"/>
    <n v="0"/>
    <n v="0"/>
    <n v="0"/>
    <m/>
    <n v="0"/>
    <n v="0"/>
    <n v="0"/>
    <m/>
    <m/>
    <d v="2022-03-24T00:00:00"/>
    <n v="1"/>
    <s v="O"/>
    <n v="1"/>
    <n v="30"/>
    <n v="0"/>
    <m/>
    <m/>
    <m/>
    <m/>
    <m/>
    <m/>
    <n v="1"/>
    <n v="1"/>
    <m/>
    <m/>
    <n v="2799.88"/>
    <s v="TARJETA DE AFINIDAD"/>
    <n v="0"/>
    <n v="0"/>
    <m/>
    <m/>
    <n v="5"/>
    <m/>
    <m/>
    <m/>
    <m/>
    <n v="1"/>
    <n v="7"/>
    <n v="2"/>
  </r>
  <r>
    <n v="6871.6686408463484"/>
    <s v="C"/>
    <x v="114"/>
    <x v="1"/>
    <n v="4"/>
    <s v="10 191004047"/>
    <d v="2021-01-27T00:00:00"/>
    <d v="2023-01-31T00:00:00"/>
    <n v="0"/>
    <n v="1"/>
    <n v="14"/>
    <n v="30"/>
    <n v="2"/>
    <n v="17.690000000000001"/>
    <n v="19.2"/>
    <n v="47600"/>
    <n v="2379"/>
    <n v="21918"/>
    <n v="0"/>
    <n v="0"/>
    <n v="0"/>
    <m/>
    <n v="0"/>
    <n v="0"/>
    <n v="0"/>
    <m/>
    <m/>
    <d v="2022-03-24T00:00:00"/>
    <n v="1"/>
    <s v="O"/>
    <n v="1"/>
    <n v="30"/>
    <n v="0"/>
    <m/>
    <m/>
    <m/>
    <m/>
    <m/>
    <m/>
    <n v="1"/>
    <n v="1"/>
    <m/>
    <m/>
    <n v="1646.99"/>
    <s v="TARJETA DE AFINIDAD"/>
    <n v="0"/>
    <n v="0"/>
    <m/>
    <m/>
    <n v="5"/>
    <m/>
    <m/>
    <m/>
    <m/>
    <n v="1"/>
    <n v="7"/>
    <n v="2"/>
  </r>
  <r>
    <n v="5173.4273355586665"/>
    <s v="C"/>
    <x v="114"/>
    <x v="1"/>
    <n v="4"/>
    <s v="10 191003894"/>
    <d v="2020-12-04T00:00:00"/>
    <d v="2022-12-31T00:00:00"/>
    <n v="0"/>
    <n v="1"/>
    <n v="15"/>
    <n v="30"/>
    <n v="2"/>
    <n v="17.690000000000001"/>
    <n v="19.2"/>
    <n v="39990"/>
    <n v="1998"/>
    <n v="16701"/>
    <n v="0"/>
    <n v="0"/>
    <n v="0"/>
    <m/>
    <n v="0"/>
    <n v="0"/>
    <n v="0"/>
    <m/>
    <m/>
    <d v="2022-03-24T00:00:00"/>
    <n v="1"/>
    <s v="O"/>
    <n v="1"/>
    <n v="30"/>
    <n v="0"/>
    <m/>
    <m/>
    <m/>
    <m/>
    <m/>
    <m/>
    <n v="1"/>
    <n v="1"/>
    <m/>
    <m/>
    <n v="1317.59"/>
    <s v="TARJETA DE AFINIDAD"/>
    <n v="0"/>
    <n v="0"/>
    <m/>
    <m/>
    <n v="5"/>
    <m/>
    <m/>
    <m/>
    <m/>
    <n v="1"/>
    <n v="7"/>
    <n v="2"/>
  </r>
  <r>
    <n v="18604.281655884428"/>
    <s v="C"/>
    <x v="114"/>
    <x v="1"/>
    <n v="4"/>
    <s v="10 191003667"/>
    <d v="2020-09-22T00:00:00"/>
    <d v="2022-09-30T00:00:00"/>
    <n v="0"/>
    <n v="1"/>
    <n v="18"/>
    <n v="30"/>
    <n v="2"/>
    <n v="17.690000000000001"/>
    <n v="19.2"/>
    <n v="210000"/>
    <n v="10495"/>
    <n v="59733"/>
    <n v="0"/>
    <n v="0"/>
    <n v="0"/>
    <m/>
    <n v="0"/>
    <n v="0"/>
    <n v="0"/>
    <m/>
    <m/>
    <d v="2022-03-24T00:00:00"/>
    <n v="1"/>
    <s v="O"/>
    <n v="1"/>
    <n v="30"/>
    <n v="0"/>
    <m/>
    <m/>
    <m/>
    <m/>
    <m/>
    <m/>
    <n v="1"/>
    <n v="1"/>
    <m/>
    <m/>
    <n v="4611.57"/>
    <s v="TARJETA DE AFINIDAD"/>
    <n v="0"/>
    <n v="0"/>
    <m/>
    <m/>
    <n v="5"/>
    <m/>
    <m/>
    <m/>
    <m/>
    <n v="1"/>
    <n v="7"/>
    <n v="2"/>
  </r>
  <r>
    <n v="2202.0371927890828"/>
    <s v="C"/>
    <x v="114"/>
    <x v="1"/>
    <n v="4"/>
    <s v="10 191003460"/>
    <d v="2020-07-26T00:00:00"/>
    <d v="2022-07-31T00:00:00"/>
    <n v="0"/>
    <n v="1"/>
    <n v="20"/>
    <n v="30"/>
    <n v="2"/>
    <n v="17.690000000000001"/>
    <n v="19.2"/>
    <n v="35988"/>
    <n v="1798"/>
    <n v="6937"/>
    <n v="0"/>
    <n v="0"/>
    <n v="0"/>
    <m/>
    <n v="0"/>
    <n v="0"/>
    <n v="0"/>
    <m/>
    <m/>
    <d v="2022-03-24T00:00:00"/>
    <n v="1"/>
    <s v="O"/>
    <n v="1"/>
    <n v="30"/>
    <n v="0"/>
    <m/>
    <m/>
    <m/>
    <m/>
    <m/>
    <m/>
    <n v="1"/>
    <n v="1"/>
    <m/>
    <m/>
    <n v="494.1"/>
    <s v="TARJETA DE AFINIDAD"/>
    <n v="0"/>
    <n v="0"/>
    <m/>
    <m/>
    <n v="5"/>
    <m/>
    <m/>
    <m/>
    <m/>
    <n v="1"/>
    <n v="7"/>
    <n v="2"/>
  </r>
  <r>
    <n v="7455.5285706880368"/>
    <s v="C"/>
    <x v="114"/>
    <x v="1"/>
    <n v="4"/>
    <s v="10 191003535"/>
    <d v="2020-08-15T00:00:00"/>
    <d v="2022-08-31T00:00:00"/>
    <n v="0"/>
    <n v="1"/>
    <n v="19"/>
    <n v="30"/>
    <n v="2"/>
    <n v="17.690000000000001"/>
    <n v="19.2"/>
    <n v="99800"/>
    <n v="4987"/>
    <n v="23844"/>
    <n v="0"/>
    <n v="0"/>
    <n v="0"/>
    <m/>
    <n v="0"/>
    <n v="0"/>
    <n v="0"/>
    <m/>
    <m/>
    <d v="2022-03-24T00:00:00"/>
    <n v="1"/>
    <s v="O"/>
    <n v="1"/>
    <n v="30"/>
    <n v="0"/>
    <m/>
    <m/>
    <m/>
    <m/>
    <m/>
    <m/>
    <n v="1"/>
    <n v="1"/>
    <m/>
    <m/>
    <n v="1811.69"/>
    <s v="TARJETA DE AFINIDAD"/>
    <n v="0"/>
    <n v="0"/>
    <m/>
    <m/>
    <n v="5"/>
    <m/>
    <m/>
    <m/>
    <m/>
    <n v="1"/>
    <n v="7"/>
    <n v="2"/>
  </r>
  <r>
    <n v="2913.4697432127768"/>
    <s v="C"/>
    <x v="114"/>
    <x v="1"/>
    <n v="4"/>
    <s v="10 191003452"/>
    <d v="2020-07-22T00:00:00"/>
    <d v="2022-07-31T00:00:00"/>
    <n v="0"/>
    <n v="1"/>
    <n v="20"/>
    <n v="30"/>
    <n v="2"/>
    <n v="17.690000000000001"/>
    <n v="19.2"/>
    <n v="50000"/>
    <n v="2499"/>
    <n v="9615"/>
    <n v="0"/>
    <n v="0"/>
    <n v="0"/>
    <m/>
    <n v="0"/>
    <n v="0"/>
    <n v="0"/>
    <m/>
    <m/>
    <d v="2022-03-24T00:00:00"/>
    <n v="1"/>
    <s v="O"/>
    <n v="1"/>
    <n v="30"/>
    <n v="0"/>
    <m/>
    <m/>
    <m/>
    <m/>
    <m/>
    <m/>
    <n v="1"/>
    <n v="1"/>
    <m/>
    <m/>
    <n v="823.5"/>
    <s v="TARJETA DE AFINIDAD"/>
    <n v="0"/>
    <n v="0"/>
    <m/>
    <m/>
    <n v="5"/>
    <m/>
    <m/>
    <m/>
    <m/>
    <n v="1"/>
    <n v="7"/>
    <n v="2"/>
  </r>
  <r>
    <n v="28300.805468809645"/>
    <s v="C"/>
    <x v="114"/>
    <x v="1"/>
    <n v="4"/>
    <s v="10 191003625"/>
    <d v="2020-09-13T00:00:00"/>
    <d v="2022-09-30T00:00:00"/>
    <n v="0"/>
    <n v="1"/>
    <n v="18"/>
    <n v="30"/>
    <n v="2"/>
    <n v="17.690000000000001"/>
    <n v="19.2"/>
    <n v="319990"/>
    <n v="15991"/>
    <n v="91038"/>
    <n v="0"/>
    <n v="0"/>
    <n v="0"/>
    <m/>
    <n v="0"/>
    <n v="0"/>
    <n v="0"/>
    <m/>
    <m/>
    <d v="2022-03-24T00:00:00"/>
    <n v="1"/>
    <s v="O"/>
    <n v="1"/>
    <n v="30"/>
    <n v="0"/>
    <m/>
    <m/>
    <m/>
    <m/>
    <m/>
    <m/>
    <n v="1"/>
    <n v="1"/>
    <m/>
    <m/>
    <n v="7082.06"/>
    <s v="TARJETA DE AFINIDAD"/>
    <n v="0"/>
    <n v="0"/>
    <m/>
    <m/>
    <n v="5"/>
    <m/>
    <m/>
    <m/>
    <m/>
    <n v="1"/>
    <n v="7"/>
    <n v="2"/>
  </r>
  <r>
    <n v="4953.0568889230308"/>
    <s v="C"/>
    <x v="114"/>
    <x v="1"/>
    <n v="4"/>
    <s v="10 191003770"/>
    <d v="2020-10-27T00:00:00"/>
    <d v="2022-10-31T00:00:00"/>
    <n v="0"/>
    <n v="1"/>
    <n v="17"/>
    <n v="30"/>
    <n v="2"/>
    <n v="17.690000000000001"/>
    <n v="19.2"/>
    <n v="48980"/>
    <n v="2448"/>
    <n v="16134"/>
    <n v="0"/>
    <n v="0"/>
    <n v="0"/>
    <m/>
    <n v="0"/>
    <n v="0"/>
    <n v="0"/>
    <m/>
    <m/>
    <d v="2022-03-24T00:00:00"/>
    <n v="1"/>
    <s v="O"/>
    <n v="1"/>
    <n v="30"/>
    <n v="0"/>
    <m/>
    <m/>
    <m/>
    <m/>
    <m/>
    <m/>
    <n v="1"/>
    <n v="1"/>
    <m/>
    <m/>
    <n v="1317.59"/>
    <s v="TARJETA DE AFINIDAD"/>
    <n v="0"/>
    <n v="0"/>
    <m/>
    <m/>
    <n v="5"/>
    <m/>
    <m/>
    <m/>
    <m/>
    <n v="1"/>
    <n v="7"/>
    <n v="2"/>
  </r>
  <r>
    <n v="4609.777746501908"/>
    <s v="C"/>
    <x v="114"/>
    <x v="1"/>
    <n v="4"/>
    <s v="10 191003716"/>
    <d v="2020-10-09T00:00:00"/>
    <d v="2022-10-31T00:00:00"/>
    <n v="0"/>
    <n v="1"/>
    <n v="17"/>
    <n v="30"/>
    <n v="2"/>
    <n v="17.690000000000001"/>
    <n v="19.2"/>
    <n v="45000"/>
    <n v="2249"/>
    <n v="14827"/>
    <n v="0"/>
    <n v="0"/>
    <n v="0"/>
    <m/>
    <n v="0"/>
    <n v="0"/>
    <n v="0"/>
    <m/>
    <m/>
    <d v="2022-03-24T00:00:00"/>
    <n v="1"/>
    <s v="O"/>
    <n v="1"/>
    <n v="30"/>
    <n v="0"/>
    <m/>
    <m/>
    <m/>
    <m/>
    <m/>
    <m/>
    <n v="1"/>
    <n v="1"/>
    <m/>
    <m/>
    <n v="1152.8900000000001"/>
    <s v="TARJETA DE AFINIDAD"/>
    <n v="0"/>
    <n v="0"/>
    <m/>
    <m/>
    <n v="5"/>
    <m/>
    <m/>
    <m/>
    <m/>
    <n v="1"/>
    <n v="7"/>
    <n v="2"/>
  </r>
  <r>
    <n v="15600.724709416001"/>
    <s v="C"/>
    <x v="114"/>
    <x v="1"/>
    <n v="4"/>
    <s v="10 191003901"/>
    <d v="2020-12-05T00:00:00"/>
    <d v="2022-12-31T00:00:00"/>
    <n v="0"/>
    <n v="1"/>
    <n v="15"/>
    <n v="30"/>
    <n v="2"/>
    <n v="17.690000000000001"/>
    <n v="19.2"/>
    <n v="120500"/>
    <n v="6022"/>
    <n v="50310"/>
    <n v="0"/>
    <n v="0"/>
    <n v="0"/>
    <m/>
    <n v="0"/>
    <n v="0"/>
    <n v="0"/>
    <m/>
    <m/>
    <d v="2022-03-24T00:00:00"/>
    <n v="1"/>
    <s v="O"/>
    <n v="1"/>
    <n v="30"/>
    <n v="0"/>
    <m/>
    <m/>
    <m/>
    <m/>
    <m/>
    <m/>
    <n v="1"/>
    <n v="1"/>
    <m/>
    <m/>
    <n v="3952.78"/>
    <s v="TARJETA DE AFINIDAD"/>
    <n v="0"/>
    <n v="0"/>
    <m/>
    <m/>
    <n v="5"/>
    <m/>
    <m/>
    <m/>
    <m/>
    <n v="1"/>
    <n v="7"/>
    <n v="2"/>
  </r>
  <r>
    <n v="11568.59832636041"/>
    <s v="C"/>
    <x v="114"/>
    <x v="1"/>
    <n v="4"/>
    <s v="10 191003812"/>
    <d v="2020-11-08T00:00:00"/>
    <d v="2022-11-30T00:00:00"/>
    <n v="0"/>
    <n v="1"/>
    <n v="16"/>
    <n v="30"/>
    <n v="2"/>
    <n v="17.690000000000001"/>
    <n v="19.2"/>
    <n v="100000"/>
    <n v="4997"/>
    <n v="37393"/>
    <n v="0"/>
    <n v="0"/>
    <n v="0"/>
    <m/>
    <n v="0"/>
    <n v="0"/>
    <n v="0"/>
    <m/>
    <m/>
    <d v="2022-03-24T00:00:00"/>
    <n v="1"/>
    <s v="O"/>
    <n v="1"/>
    <n v="30"/>
    <n v="0"/>
    <m/>
    <m/>
    <m/>
    <m/>
    <m/>
    <m/>
    <n v="1"/>
    <n v="1"/>
    <m/>
    <m/>
    <n v="2964.58"/>
    <s v="TARJETA DE AFINIDAD"/>
    <n v="0"/>
    <n v="0"/>
    <m/>
    <m/>
    <n v="5"/>
    <m/>
    <m/>
    <m/>
    <m/>
    <n v="1"/>
    <n v="7"/>
    <n v="2"/>
  </r>
  <r>
    <n v="20316.218084639062"/>
    <s v="C"/>
    <x v="114"/>
    <x v="1"/>
    <n v="4"/>
    <s v="10 191003409"/>
    <d v="2020-06-27T00:00:00"/>
    <d v="2022-06-30T00:00:00"/>
    <n v="0"/>
    <n v="1"/>
    <n v="21"/>
    <n v="30"/>
    <n v="2"/>
    <n v="17.690000000000001"/>
    <n v="19.2"/>
    <n v="449950"/>
    <n v="22486"/>
    <n v="65409"/>
    <n v="0"/>
    <n v="0"/>
    <n v="0"/>
    <m/>
    <n v="0"/>
    <n v="0"/>
    <n v="0"/>
    <m/>
    <m/>
    <d v="2022-03-24T00:00:00"/>
    <n v="1"/>
    <s v="O"/>
    <n v="1"/>
    <n v="30"/>
    <n v="0"/>
    <m/>
    <m/>
    <m/>
    <m/>
    <m/>
    <m/>
    <n v="1"/>
    <n v="1"/>
    <m/>
    <m/>
    <n v="5105.67"/>
    <s v="TARJETA DE AFINIDAD"/>
    <n v="0"/>
    <n v="0"/>
    <m/>
    <m/>
    <n v="5"/>
    <m/>
    <m/>
    <m/>
    <m/>
    <n v="1"/>
    <n v="7"/>
    <n v="2"/>
  </r>
  <r>
    <n v="6662.5693458023034"/>
    <s v="C"/>
    <x v="114"/>
    <x v="1"/>
    <n v="4"/>
    <s v="10 191003410"/>
    <d v="2020-06-27T00:00:00"/>
    <d v="2022-06-30T00:00:00"/>
    <n v="0"/>
    <n v="1"/>
    <n v="21"/>
    <n v="30"/>
    <n v="2"/>
    <n v="17.690000000000001"/>
    <n v="19.2"/>
    <n v="147000"/>
    <n v="7346"/>
    <n v="21380"/>
    <n v="0"/>
    <n v="0"/>
    <n v="0"/>
    <m/>
    <n v="0"/>
    <n v="0"/>
    <n v="0"/>
    <m/>
    <m/>
    <d v="2022-03-24T00:00:00"/>
    <n v="1"/>
    <s v="O"/>
    <n v="1"/>
    <n v="30"/>
    <n v="0"/>
    <m/>
    <m/>
    <m/>
    <m/>
    <m/>
    <m/>
    <n v="1"/>
    <n v="1"/>
    <m/>
    <m/>
    <n v="1646.99"/>
    <s v="TARJETA DE AFINIDAD"/>
    <n v="0"/>
    <n v="0"/>
    <m/>
    <m/>
    <n v="5"/>
    <m/>
    <m/>
    <m/>
    <m/>
    <n v="1"/>
    <n v="7"/>
    <n v="2"/>
  </r>
  <r>
    <n v="28607.939194057741"/>
    <s v="C"/>
    <x v="114"/>
    <x v="1"/>
    <n v="4"/>
    <s v="10 191003739"/>
    <d v="2020-10-16T00:00:00"/>
    <d v="2022-10-31T00:00:00"/>
    <n v="0"/>
    <n v="1"/>
    <n v="17"/>
    <n v="30"/>
    <n v="2"/>
    <n v="17.690000000000001"/>
    <n v="19.2"/>
    <n v="280000"/>
    <n v="13993"/>
    <n v="92252"/>
    <n v="0"/>
    <n v="0"/>
    <n v="0"/>
    <m/>
    <n v="0"/>
    <n v="0"/>
    <n v="0"/>
    <m/>
    <m/>
    <d v="2022-03-24T00:00:00"/>
    <n v="1"/>
    <s v="O"/>
    <n v="1"/>
    <n v="30"/>
    <n v="0"/>
    <m/>
    <m/>
    <m/>
    <m/>
    <m/>
    <m/>
    <n v="1"/>
    <n v="1"/>
    <m/>
    <m/>
    <n v="7246.76"/>
    <s v="TARJETA DE AFINIDAD"/>
    <n v="0"/>
    <n v="0"/>
    <m/>
    <m/>
    <n v="5"/>
    <m/>
    <m/>
    <m/>
    <m/>
    <n v="1"/>
    <n v="7"/>
    <n v="2"/>
  </r>
  <r>
    <n v="3987.4404370889197"/>
    <s v="C"/>
    <x v="114"/>
    <x v="1"/>
    <n v="4"/>
    <s v="10 191003607"/>
    <d v="2020-09-09T00:00:00"/>
    <d v="2022-09-30T00:00:00"/>
    <n v="0"/>
    <n v="1"/>
    <n v="18"/>
    <n v="30"/>
    <n v="2"/>
    <n v="17.690000000000001"/>
    <n v="19.2"/>
    <n v="45000"/>
    <n v="2249"/>
    <n v="12802"/>
    <n v="0"/>
    <n v="0"/>
    <n v="0"/>
    <m/>
    <n v="0"/>
    <n v="0"/>
    <n v="0"/>
    <m/>
    <m/>
    <d v="2022-03-24T00:00:00"/>
    <n v="1"/>
    <s v="O"/>
    <n v="1"/>
    <n v="30"/>
    <n v="0"/>
    <m/>
    <m/>
    <m/>
    <m/>
    <m/>
    <m/>
    <n v="1"/>
    <n v="1"/>
    <m/>
    <m/>
    <n v="988.19"/>
    <s v="TARJETA DE AFINIDAD"/>
    <n v="0"/>
    <n v="0"/>
    <m/>
    <m/>
    <n v="5"/>
    <m/>
    <m/>
    <m/>
    <m/>
    <n v="1"/>
    <n v="7"/>
    <n v="2"/>
  </r>
  <r>
    <n v="16560.80790617708"/>
    <s v="C"/>
    <x v="114"/>
    <x v="1"/>
    <n v="4"/>
    <s v="10 191003644"/>
    <d v="2020-09-18T00:00:00"/>
    <d v="2022-09-30T00:00:00"/>
    <n v="0"/>
    <n v="1"/>
    <n v="18"/>
    <n v="30"/>
    <n v="2"/>
    <n v="17.690000000000001"/>
    <n v="19.2"/>
    <n v="187000"/>
    <n v="9345"/>
    <n v="53204"/>
    <n v="0"/>
    <n v="0"/>
    <n v="0"/>
    <m/>
    <n v="0"/>
    <n v="0"/>
    <n v="0"/>
    <m/>
    <m/>
    <d v="2022-03-24T00:00:00"/>
    <n v="1"/>
    <s v="O"/>
    <n v="1"/>
    <n v="30"/>
    <n v="0"/>
    <m/>
    <m/>
    <m/>
    <m/>
    <m/>
    <m/>
    <n v="1"/>
    <n v="1"/>
    <m/>
    <m/>
    <n v="4117.4799999999996"/>
    <s v="TARJETA DE AFINIDAD"/>
    <n v="0"/>
    <n v="0"/>
    <m/>
    <m/>
    <n v="5"/>
    <m/>
    <m/>
    <m/>
    <m/>
    <n v="1"/>
    <n v="7"/>
    <n v="2"/>
  </r>
  <r>
    <n v="5320.7296270488005"/>
    <s v="C"/>
    <x v="114"/>
    <x v="1"/>
    <n v="4"/>
    <s v="10 191003658"/>
    <d v="2020-09-20T00:00:00"/>
    <d v="2022-09-30T00:00:00"/>
    <n v="0"/>
    <n v="1"/>
    <n v="18"/>
    <n v="30"/>
    <n v="2"/>
    <n v="17.690000000000001"/>
    <n v="19.2"/>
    <n v="60000"/>
    <n v="2998"/>
    <n v="17080"/>
    <n v="0"/>
    <n v="0"/>
    <n v="0"/>
    <m/>
    <n v="0"/>
    <n v="0"/>
    <n v="0"/>
    <m/>
    <m/>
    <d v="2022-03-24T00:00:00"/>
    <n v="1"/>
    <s v="O"/>
    <n v="1"/>
    <n v="30"/>
    <n v="0"/>
    <m/>
    <m/>
    <m/>
    <m/>
    <m/>
    <m/>
    <n v="1"/>
    <n v="1"/>
    <m/>
    <m/>
    <n v="1317.59"/>
    <s v="TARJETA DE AFINIDAD"/>
    <n v="0"/>
    <n v="0"/>
    <m/>
    <m/>
    <n v="5"/>
    <m/>
    <m/>
    <m/>
    <m/>
    <n v="1"/>
    <n v="7"/>
    <n v="2"/>
  </r>
  <r>
    <n v="49794.07126272512"/>
    <s v="C"/>
    <x v="114"/>
    <x v="1"/>
    <n v="4"/>
    <s v="10 191003936"/>
    <d v="2020-12-19T00:00:00"/>
    <d v="2022-12-31T00:00:00"/>
    <n v="0"/>
    <n v="1"/>
    <n v="15"/>
    <n v="30"/>
    <n v="2"/>
    <n v="17.690000000000001"/>
    <n v="19.2"/>
    <n v="384000"/>
    <n v="19190"/>
    <n v="160323"/>
    <n v="0"/>
    <n v="0"/>
    <n v="0"/>
    <m/>
    <n v="0"/>
    <n v="0"/>
    <n v="0"/>
    <m/>
    <m/>
    <d v="2022-03-24T00:00:00"/>
    <n v="1"/>
    <s v="O"/>
    <n v="1"/>
    <n v="30"/>
    <n v="0"/>
    <m/>
    <m/>
    <m/>
    <m/>
    <m/>
    <m/>
    <n v="1"/>
    <n v="1"/>
    <m/>
    <m/>
    <n v="12517.13"/>
    <s v="TARJETA DE AFINIDAD"/>
    <n v="0"/>
    <n v="0"/>
    <m/>
    <m/>
    <n v="5"/>
    <m/>
    <m/>
    <m/>
    <m/>
    <n v="1"/>
    <n v="7"/>
    <n v="2"/>
  </r>
  <r>
    <n v="4301.8667004544059"/>
    <s v="C"/>
    <x v="114"/>
    <x v="1"/>
    <n v="4"/>
    <s v="10 191003417"/>
    <d v="2020-07-04T00:00:00"/>
    <d v="2022-07-31T00:00:00"/>
    <n v="0"/>
    <n v="1"/>
    <n v="20"/>
    <n v="30"/>
    <n v="2"/>
    <n v="17.690000000000001"/>
    <n v="19.2"/>
    <n v="70700"/>
    <n v="3533"/>
    <n v="13611"/>
    <n v="0"/>
    <n v="0"/>
    <n v="0"/>
    <m/>
    <n v="0"/>
    <n v="0"/>
    <n v="0"/>
    <m/>
    <m/>
    <d v="2022-03-24T00:00:00"/>
    <n v="1"/>
    <s v="O"/>
    <n v="1"/>
    <n v="30"/>
    <n v="0"/>
    <m/>
    <m/>
    <m/>
    <m/>
    <m/>
    <m/>
    <n v="1"/>
    <n v="1"/>
    <m/>
    <m/>
    <n v="988.19"/>
    <s v="TARJETA DE AFINIDAD"/>
    <n v="0"/>
    <n v="0"/>
    <m/>
    <m/>
    <n v="5"/>
    <m/>
    <m/>
    <m/>
    <m/>
    <n v="1"/>
    <n v="7"/>
    <n v="2"/>
  </r>
  <r>
    <n v="3603.4439621753245"/>
    <s v="C"/>
    <x v="114"/>
    <x v="1"/>
    <n v="4"/>
    <s v="10 191003553"/>
    <d v="2020-08-21T00:00:00"/>
    <d v="2022-08-31T00:00:00"/>
    <n v="0"/>
    <n v="1"/>
    <n v="19"/>
    <n v="30"/>
    <n v="2"/>
    <n v="17.690000000000001"/>
    <n v="19.2"/>
    <n v="49500"/>
    <n v="2474"/>
    <n v="11814"/>
    <n v="0"/>
    <n v="0"/>
    <n v="0"/>
    <m/>
    <n v="0"/>
    <n v="0"/>
    <n v="0"/>
    <m/>
    <m/>
    <d v="2022-03-24T00:00:00"/>
    <n v="1"/>
    <s v="O"/>
    <n v="1"/>
    <n v="30"/>
    <n v="0"/>
    <m/>
    <m/>
    <m/>
    <m/>
    <m/>
    <m/>
    <n v="1"/>
    <n v="1"/>
    <m/>
    <m/>
    <n v="988.19"/>
    <s v="TARJETA DE AFINIDAD"/>
    <n v="0"/>
    <n v="0"/>
    <m/>
    <m/>
    <n v="5"/>
    <m/>
    <m/>
    <m/>
    <m/>
    <n v="1"/>
    <n v="7"/>
    <n v="2"/>
  </r>
  <r>
    <n v="4657.971636065964"/>
    <s v="C"/>
    <x v="114"/>
    <x v="1"/>
    <n v="4"/>
    <s v="10 191003837"/>
    <d v="2020-11-12T00:00:00"/>
    <d v="2022-11-30T00:00:00"/>
    <n v="0"/>
    <n v="1"/>
    <n v="16"/>
    <n v="30"/>
    <n v="2"/>
    <n v="17.690000000000001"/>
    <n v="19.2"/>
    <n v="40000"/>
    <n v="1999"/>
    <n v="14951"/>
    <n v="0"/>
    <n v="0"/>
    <n v="0"/>
    <m/>
    <n v="0"/>
    <n v="0"/>
    <n v="0"/>
    <m/>
    <m/>
    <d v="2022-03-24T00:00:00"/>
    <n v="1"/>
    <s v="O"/>
    <n v="1"/>
    <n v="30"/>
    <n v="0"/>
    <m/>
    <m/>
    <m/>
    <m/>
    <m/>
    <m/>
    <n v="1"/>
    <n v="1"/>
    <m/>
    <m/>
    <n v="1152.8900000000001"/>
    <s v="TARJETA DE AFINIDAD"/>
    <n v="0"/>
    <n v="0"/>
    <m/>
    <m/>
    <n v="5"/>
    <m/>
    <m/>
    <m/>
    <m/>
    <n v="1"/>
    <n v="7"/>
    <n v="2"/>
  </r>
  <r>
    <n v="176909.68769353034"/>
    <s v="C"/>
    <x v="114"/>
    <x v="1"/>
    <n v="4"/>
    <s v="10 211000628"/>
    <d v="2021-08-02T00:00:00"/>
    <d v="2023-08-31T00:00:00"/>
    <n v="0"/>
    <n v="1"/>
    <n v="7"/>
    <n v="30"/>
    <n v="2"/>
    <n v="17.690000000000001"/>
    <n v="19.2"/>
    <n v="764099"/>
    <n v="38185"/>
    <n v="568746"/>
    <n v="0"/>
    <n v="0"/>
    <n v="0"/>
    <m/>
    <n v="0"/>
    <n v="0"/>
    <n v="0"/>
    <m/>
    <m/>
    <d v="2022-03-24T00:00:00"/>
    <n v="1"/>
    <s v="O"/>
    <n v="1"/>
    <n v="30"/>
    <n v="0"/>
    <m/>
    <m/>
    <m/>
    <m/>
    <m/>
    <m/>
    <n v="1"/>
    <n v="1"/>
    <m/>
    <m/>
    <n v="44139.360000000001"/>
    <s v="TARJETA DE AFINIDAD"/>
    <n v="0"/>
    <n v="0"/>
    <m/>
    <m/>
    <n v="5"/>
    <m/>
    <m/>
    <m/>
    <m/>
    <n v="1"/>
    <n v="7"/>
    <n v="2"/>
  </r>
  <r>
    <n v="21886.201458022399"/>
    <s v="C"/>
    <x v="114"/>
    <x v="1"/>
    <n v="4"/>
    <s v="10 211000343"/>
    <d v="2021-04-27T00:00:00"/>
    <d v="2023-04-30T00:00:00"/>
    <n v="0"/>
    <n v="1"/>
    <n v="11"/>
    <n v="30"/>
    <n v="2"/>
    <n v="17.690000000000001"/>
    <n v="19.2"/>
    <n v="120000"/>
    <n v="5997"/>
    <n v="70296"/>
    <n v="0"/>
    <n v="0"/>
    <n v="0"/>
    <m/>
    <n v="0"/>
    <n v="0"/>
    <n v="0"/>
    <m/>
    <m/>
    <d v="2022-03-24T00:00:00"/>
    <n v="1"/>
    <s v="O"/>
    <n v="1"/>
    <n v="30"/>
    <n v="0"/>
    <m/>
    <m/>
    <m/>
    <m/>
    <m/>
    <m/>
    <n v="1"/>
    <n v="1"/>
    <m/>
    <m/>
    <n v="5435.07"/>
    <s v="TARJETA DE AFINIDAD"/>
    <n v="0"/>
    <n v="0"/>
    <m/>
    <m/>
    <n v="5"/>
    <m/>
    <m/>
    <m/>
    <m/>
    <n v="1"/>
    <n v="7"/>
    <n v="2"/>
  </r>
  <r>
    <n v="29136.905998063216"/>
    <s v="C"/>
    <x v="114"/>
    <x v="1"/>
    <n v="4"/>
    <s v="10 211000344"/>
    <d v="2021-04-27T00:00:00"/>
    <d v="2023-04-30T00:00:00"/>
    <n v="0"/>
    <n v="1"/>
    <n v="11"/>
    <n v="30"/>
    <n v="2"/>
    <n v="17.690000000000001"/>
    <n v="19.2"/>
    <n v="159800"/>
    <n v="7986"/>
    <n v="93613"/>
    <n v="0"/>
    <n v="0"/>
    <n v="0"/>
    <m/>
    <n v="0"/>
    <n v="0"/>
    <n v="0"/>
    <m/>
    <m/>
    <d v="2022-03-24T00:00:00"/>
    <n v="1"/>
    <s v="O"/>
    <n v="1"/>
    <n v="30"/>
    <n v="0"/>
    <m/>
    <m/>
    <m/>
    <m/>
    <m/>
    <m/>
    <n v="1"/>
    <n v="1"/>
    <m/>
    <m/>
    <n v="7246.76"/>
    <s v="TARJETA DE AFINIDAD"/>
    <n v="0"/>
    <n v="0"/>
    <m/>
    <m/>
    <n v="5"/>
    <m/>
    <m/>
    <m/>
    <m/>
    <n v="1"/>
    <n v="7"/>
    <n v="2"/>
  </r>
  <r>
    <n v="6820.7541284843228"/>
    <s v="C"/>
    <x v="114"/>
    <x v="1"/>
    <n v="4"/>
    <s v="10 211000221"/>
    <d v="2021-03-26T00:00:00"/>
    <d v="2023-03-31T00:00:00"/>
    <n v="0"/>
    <n v="1"/>
    <n v="12"/>
    <n v="30"/>
    <n v="2"/>
    <n v="17.690000000000001"/>
    <n v="19.2"/>
    <n v="40000"/>
    <n v="1999"/>
    <n v="21787"/>
    <n v="0"/>
    <n v="0"/>
    <n v="0"/>
    <m/>
    <n v="0"/>
    <n v="0"/>
    <n v="0"/>
    <m/>
    <m/>
    <d v="2022-03-24T00:00:00"/>
    <n v="1"/>
    <s v="O"/>
    <n v="1"/>
    <n v="30"/>
    <n v="0"/>
    <m/>
    <m/>
    <m/>
    <m/>
    <m/>
    <m/>
    <n v="1"/>
    <n v="1"/>
    <m/>
    <m/>
    <n v="1646.99"/>
    <s v="TARJETA DE AFINIDAD"/>
    <n v="0"/>
    <n v="0"/>
    <m/>
    <m/>
    <n v="5"/>
    <m/>
    <m/>
    <m/>
    <m/>
    <n v="1"/>
    <n v="7"/>
    <n v="2"/>
  </r>
  <r>
    <n v="6336.0026005687178"/>
    <s v="C"/>
    <x v="114"/>
    <x v="1"/>
    <n v="4"/>
    <s v="10 211000076"/>
    <d v="2021-02-24T00:00:00"/>
    <d v="2023-02-28T00:00:00"/>
    <n v="0"/>
    <n v="1"/>
    <n v="13"/>
    <n v="30"/>
    <n v="2"/>
    <n v="17.690000000000001"/>
    <n v="19.2"/>
    <n v="40000"/>
    <n v="1999"/>
    <n v="20116"/>
    <n v="0"/>
    <n v="0"/>
    <n v="0"/>
    <m/>
    <n v="0"/>
    <n v="0"/>
    <n v="0"/>
    <m/>
    <m/>
    <d v="2022-03-24T00:00:00"/>
    <n v="1"/>
    <s v="O"/>
    <n v="1"/>
    <n v="30"/>
    <n v="0"/>
    <m/>
    <m/>
    <m/>
    <m/>
    <m/>
    <m/>
    <n v="1"/>
    <n v="1"/>
    <m/>
    <m/>
    <n v="1482.29"/>
    <s v="TARJETA DE AFINIDAD"/>
    <n v="0"/>
    <n v="0"/>
    <m/>
    <m/>
    <n v="5"/>
    <m/>
    <m/>
    <m/>
    <m/>
    <n v="1"/>
    <n v="7"/>
    <n v="2"/>
  </r>
  <r>
    <n v="3286.5837269344902"/>
    <s v="C"/>
    <x v="114"/>
    <x v="1"/>
    <n v="4"/>
    <s v="10 211000080"/>
    <d v="2021-02-24T00:00:00"/>
    <d v="2023-02-28T00:00:00"/>
    <n v="0"/>
    <n v="1"/>
    <n v="13"/>
    <n v="30"/>
    <n v="2"/>
    <n v="17.690000000000001"/>
    <n v="19.2"/>
    <n v="21030"/>
    <n v="1051"/>
    <n v="10575"/>
    <n v="0"/>
    <n v="0"/>
    <n v="0"/>
    <m/>
    <n v="0"/>
    <n v="0"/>
    <n v="0"/>
    <m/>
    <m/>
    <d v="2022-03-24T00:00:00"/>
    <n v="1"/>
    <s v="O"/>
    <n v="1"/>
    <n v="30"/>
    <n v="0"/>
    <m/>
    <m/>
    <m/>
    <m/>
    <m/>
    <m/>
    <n v="1"/>
    <n v="1"/>
    <m/>
    <m/>
    <n v="823.5"/>
    <s v="TARJETA DE AFINIDAD"/>
    <n v="0"/>
    <n v="0"/>
    <m/>
    <m/>
    <n v="5"/>
    <m/>
    <m/>
    <m/>
    <m/>
    <n v="1"/>
    <n v="7"/>
    <n v="2"/>
  </r>
  <r>
    <n v="41875.852797427855"/>
    <s v="C"/>
    <x v="114"/>
    <x v="1"/>
    <n v="4"/>
    <s v="10 211000249"/>
    <d v="2021-04-03T00:00:00"/>
    <d v="2023-04-30T00:00:00"/>
    <n v="0"/>
    <n v="1"/>
    <n v="11"/>
    <n v="30"/>
    <n v="2"/>
    <n v="17.690000000000001"/>
    <n v="19.2"/>
    <n v="229500"/>
    <n v="11469"/>
    <n v="134441"/>
    <n v="0"/>
    <n v="0"/>
    <n v="0"/>
    <m/>
    <n v="0"/>
    <n v="0"/>
    <n v="0"/>
    <m/>
    <m/>
    <d v="2022-03-24T00:00:00"/>
    <n v="1"/>
    <s v="O"/>
    <n v="1"/>
    <n v="30"/>
    <n v="0"/>
    <m/>
    <m/>
    <m/>
    <m/>
    <m/>
    <m/>
    <n v="1"/>
    <n v="1"/>
    <m/>
    <m/>
    <n v="10376.040000000001"/>
    <s v="TARJETA DE AFINIDAD"/>
    <n v="0"/>
    <n v="0"/>
    <m/>
    <m/>
    <n v="5"/>
    <m/>
    <m/>
    <m/>
    <m/>
    <n v="1"/>
    <n v="7"/>
    <n v="2"/>
  </r>
  <r>
    <n v="12150.514954203551"/>
    <s v="C"/>
    <x v="114"/>
    <x v="1"/>
    <n v="4"/>
    <s v="10 211000528"/>
    <d v="2021-06-23T00:00:00"/>
    <d v="2023-06-30T00:00:00"/>
    <n v="0"/>
    <n v="1"/>
    <n v="9"/>
    <n v="30"/>
    <n v="2"/>
    <n v="17.690000000000001"/>
    <n v="19.2"/>
    <n v="59000"/>
    <n v="2948"/>
    <n v="39314"/>
    <n v="0"/>
    <n v="0"/>
    <n v="0"/>
    <m/>
    <n v="0"/>
    <n v="0"/>
    <n v="0"/>
    <m/>
    <m/>
    <d v="2022-03-24T00:00:00"/>
    <n v="1"/>
    <s v="O"/>
    <n v="1"/>
    <n v="30"/>
    <n v="0"/>
    <m/>
    <m/>
    <m/>
    <m/>
    <m/>
    <m/>
    <n v="1"/>
    <n v="1"/>
    <m/>
    <m/>
    <n v="3129.28"/>
    <s v="TARJETA DE AFINIDAD"/>
    <n v="0"/>
    <n v="0"/>
    <m/>
    <m/>
    <n v="5"/>
    <m/>
    <m/>
    <m/>
    <m/>
    <n v="1"/>
    <n v="7"/>
    <n v="2"/>
  </r>
  <r>
    <n v="11928.109196092268"/>
    <s v="C"/>
    <x v="114"/>
    <x v="1"/>
    <n v="4"/>
    <s v="10 211000957"/>
    <d v="2021-09-25T00:00:00"/>
    <d v="2023-09-30T00:00:00"/>
    <n v="0"/>
    <n v="1"/>
    <n v="6"/>
    <n v="30"/>
    <n v="2"/>
    <n v="17.690000000000001"/>
    <n v="19.2"/>
    <n v="48970"/>
    <n v="2447"/>
    <n v="38318"/>
    <n v="0"/>
    <n v="0"/>
    <n v="0"/>
    <m/>
    <n v="0"/>
    <n v="0"/>
    <n v="0"/>
    <m/>
    <m/>
    <d v="2022-03-24T00:00:00"/>
    <n v="1"/>
    <s v="O"/>
    <n v="1"/>
    <n v="30"/>
    <n v="0"/>
    <m/>
    <m/>
    <m/>
    <m/>
    <m/>
    <m/>
    <n v="1"/>
    <n v="1"/>
    <m/>
    <m/>
    <n v="2964.58"/>
    <s v="TARJETA DE AFINIDAD"/>
    <n v="0"/>
    <n v="0"/>
    <m/>
    <m/>
    <n v="5"/>
    <m/>
    <m/>
    <m/>
    <m/>
    <n v="1"/>
    <n v="7"/>
    <n v="2"/>
  </r>
  <r>
    <n v="38968.294969687835"/>
    <s v="C"/>
    <x v="114"/>
    <x v="1"/>
    <n v="4"/>
    <s v="10 211000433"/>
    <d v="2021-05-22T00:00:00"/>
    <d v="2023-05-31T00:00:00"/>
    <n v="0"/>
    <n v="1"/>
    <n v="10"/>
    <n v="30"/>
    <n v="2"/>
    <n v="17.690000000000001"/>
    <n v="19.2"/>
    <n v="200000"/>
    <n v="9995"/>
    <n v="125265"/>
    <n v="0"/>
    <n v="0"/>
    <n v="0"/>
    <m/>
    <n v="0"/>
    <n v="0"/>
    <n v="0"/>
    <m/>
    <m/>
    <d v="2022-03-24T00:00:00"/>
    <n v="1"/>
    <s v="O"/>
    <n v="1"/>
    <n v="30"/>
    <n v="0"/>
    <m/>
    <m/>
    <m/>
    <m/>
    <m/>
    <m/>
    <n v="1"/>
    <n v="1"/>
    <m/>
    <m/>
    <n v="9717.25"/>
    <s v="TARJETA DE AFINIDAD"/>
    <n v="0"/>
    <n v="0"/>
    <m/>
    <m/>
    <n v="5"/>
    <m/>
    <m/>
    <m/>
    <m/>
    <n v="1"/>
    <n v="7"/>
    <n v="2"/>
  </r>
  <r>
    <n v="70268.38212056912"/>
    <s v="C"/>
    <x v="114"/>
    <x v="1"/>
    <n v="4"/>
    <s v="10 211000574"/>
    <d v="2021-07-10T00:00:00"/>
    <d v="2023-07-31T00:00:00"/>
    <n v="0"/>
    <n v="1"/>
    <n v="8"/>
    <n v="30"/>
    <n v="2"/>
    <n v="17.690000000000001"/>
    <n v="19.2"/>
    <n v="319900"/>
    <n v="15987"/>
    <n v="225715"/>
    <n v="0"/>
    <n v="0"/>
    <n v="0"/>
    <m/>
    <n v="0"/>
    <n v="0"/>
    <n v="0"/>
    <m/>
    <m/>
    <d v="2022-03-24T00:00:00"/>
    <n v="1"/>
    <s v="O"/>
    <n v="1"/>
    <n v="30"/>
    <n v="0"/>
    <m/>
    <m/>
    <m/>
    <m/>
    <m/>
    <m/>
    <n v="1"/>
    <n v="1"/>
    <m/>
    <m/>
    <n v="17458.099999999999"/>
    <s v="TARJETA DE AFINIDAD"/>
    <n v="0"/>
    <n v="0"/>
    <m/>
    <m/>
    <n v="5"/>
    <m/>
    <m/>
    <m/>
    <m/>
    <n v="1"/>
    <n v="7"/>
    <n v="2"/>
  </r>
  <r>
    <n v="3413.287017239988"/>
    <s v="C"/>
    <x v="114"/>
    <x v="1"/>
    <n v="4"/>
    <s v="10 211000155"/>
    <d v="2021-03-12T00:00:00"/>
    <d v="2023-03-31T00:00:00"/>
    <n v="0"/>
    <n v="1"/>
    <n v="12"/>
    <n v="30"/>
    <n v="2"/>
    <n v="17.690000000000001"/>
    <n v="19.2"/>
    <n v="20000"/>
    <n v="999"/>
    <n v="10901"/>
    <n v="0"/>
    <n v="0"/>
    <n v="0"/>
    <m/>
    <n v="0"/>
    <n v="0"/>
    <n v="0"/>
    <m/>
    <m/>
    <d v="2022-03-24T00:00:00"/>
    <n v="1"/>
    <s v="O"/>
    <n v="1"/>
    <n v="30"/>
    <n v="0"/>
    <m/>
    <m/>
    <m/>
    <m/>
    <m/>
    <m/>
    <n v="1"/>
    <n v="1"/>
    <m/>
    <m/>
    <n v="823.5"/>
    <s v="TARJETA DE AFINIDAD"/>
    <n v="0"/>
    <n v="0"/>
    <m/>
    <m/>
    <n v="5"/>
    <m/>
    <m/>
    <m/>
    <m/>
    <n v="1"/>
    <n v="7"/>
    <n v="2"/>
  </r>
  <r>
    <n v="6820.7541284843228"/>
    <s v="C"/>
    <x v="114"/>
    <x v="1"/>
    <n v="4"/>
    <s v="10 211000214"/>
    <d v="2021-03-23T00:00:00"/>
    <d v="2023-03-31T00:00:00"/>
    <n v="0"/>
    <n v="1"/>
    <n v="12"/>
    <n v="30"/>
    <n v="2"/>
    <n v="17.690000000000001"/>
    <n v="19.2"/>
    <n v="40000"/>
    <n v="1999"/>
    <n v="21787"/>
    <n v="0"/>
    <n v="0"/>
    <n v="0"/>
    <m/>
    <n v="0"/>
    <n v="0"/>
    <n v="0"/>
    <m/>
    <m/>
    <d v="2022-03-24T00:00:00"/>
    <n v="1"/>
    <s v="O"/>
    <n v="1"/>
    <n v="30"/>
    <n v="0"/>
    <m/>
    <m/>
    <m/>
    <m/>
    <m/>
    <m/>
    <n v="1"/>
    <n v="1"/>
    <m/>
    <m/>
    <n v="1646.99"/>
    <s v="TARJETA DE AFINIDAD"/>
    <n v="0"/>
    <n v="0"/>
    <m/>
    <m/>
    <n v="5"/>
    <m/>
    <m/>
    <m/>
    <m/>
    <n v="1"/>
    <n v="7"/>
    <n v="2"/>
  </r>
  <r>
    <n v="10234.429806124022"/>
    <s v="C"/>
    <x v="114"/>
    <x v="1"/>
    <n v="4"/>
    <s v="10 211000207"/>
    <d v="2021-03-21T00:00:00"/>
    <d v="2023-03-31T00:00:00"/>
    <n v="0"/>
    <n v="1"/>
    <n v="12"/>
    <n v="30"/>
    <n v="2"/>
    <n v="17.690000000000001"/>
    <n v="19.2"/>
    <n v="60000"/>
    <n v="2998"/>
    <n v="32689"/>
    <n v="0"/>
    <n v="0"/>
    <n v="0"/>
    <m/>
    <n v="0"/>
    <n v="0"/>
    <n v="0"/>
    <m/>
    <m/>
    <d v="2022-03-24T00:00:00"/>
    <n v="1"/>
    <s v="O"/>
    <n v="1"/>
    <n v="30"/>
    <n v="0"/>
    <m/>
    <m/>
    <m/>
    <m/>
    <m/>
    <m/>
    <n v="1"/>
    <n v="1"/>
    <m/>
    <m/>
    <n v="2470.4899999999998"/>
    <s v="TARJETA DE AFINIDAD"/>
    <n v="0"/>
    <n v="0"/>
    <m/>
    <m/>
    <n v="5"/>
    <m/>
    <m/>
    <m/>
    <m/>
    <n v="1"/>
    <n v="7"/>
    <n v="2"/>
  </r>
  <r>
    <n v="48637.62255463333"/>
    <s v="C"/>
    <x v="114"/>
    <x v="1"/>
    <n v="4"/>
    <s v="10 211000796"/>
    <d v="2021-09-04T00:00:00"/>
    <d v="2023-09-30T00:00:00"/>
    <n v="0"/>
    <n v="1"/>
    <n v="6"/>
    <n v="30"/>
    <n v="2"/>
    <n v="17.690000000000001"/>
    <n v="19.2"/>
    <n v="200000"/>
    <n v="9995"/>
    <n v="156500"/>
    <n v="0"/>
    <n v="0"/>
    <n v="0"/>
    <m/>
    <n v="0"/>
    <n v="0"/>
    <n v="0"/>
    <m/>
    <m/>
    <d v="2022-03-24T00:00:00"/>
    <n v="1"/>
    <s v="O"/>
    <n v="1"/>
    <n v="30"/>
    <n v="0"/>
    <m/>
    <m/>
    <m/>
    <m/>
    <m/>
    <m/>
    <n v="1"/>
    <n v="1"/>
    <m/>
    <m/>
    <n v="12187.73"/>
    <s v="TARJETA DE AFINIDAD"/>
    <n v="0"/>
    <n v="0"/>
    <m/>
    <m/>
    <n v="5"/>
    <m/>
    <m/>
    <m/>
    <m/>
    <n v="1"/>
    <n v="7"/>
    <n v="2"/>
  </r>
  <r>
    <n v="24320.749579315227"/>
    <s v="C"/>
    <x v="114"/>
    <x v="1"/>
    <n v="4"/>
    <s v="10 211000918"/>
    <d v="2021-09-21T00:00:00"/>
    <d v="2023-09-30T00:00:00"/>
    <n v="0"/>
    <n v="1"/>
    <n v="6"/>
    <n v="30"/>
    <n v="2"/>
    <n v="17.690000000000001"/>
    <n v="19.2"/>
    <n v="100000"/>
    <n v="4997"/>
    <n v="78255"/>
    <n v="0"/>
    <n v="0"/>
    <n v="0"/>
    <m/>
    <n v="0"/>
    <n v="0"/>
    <n v="0"/>
    <m/>
    <m/>
    <d v="2022-03-24T00:00:00"/>
    <n v="1"/>
    <s v="O"/>
    <n v="1"/>
    <n v="30"/>
    <n v="0"/>
    <m/>
    <m/>
    <m/>
    <m/>
    <m/>
    <m/>
    <n v="1"/>
    <n v="1"/>
    <m/>
    <m/>
    <n v="6093.87"/>
    <s v="TARJETA DE AFINIDAD"/>
    <n v="0"/>
    <n v="0"/>
    <m/>
    <m/>
    <n v="5"/>
    <m/>
    <m/>
    <m/>
    <m/>
    <n v="1"/>
    <n v="7"/>
    <n v="2"/>
  </r>
  <r>
    <n v="20351.197520612972"/>
    <s v="C"/>
    <x v="114"/>
    <x v="1"/>
    <n v="4"/>
    <s v="10 211000653"/>
    <d v="2021-08-10T00:00:00"/>
    <d v="2023-08-31T00:00:00"/>
    <n v="0"/>
    <n v="1"/>
    <n v="7"/>
    <n v="30"/>
    <n v="2"/>
    <n v="17.690000000000001"/>
    <n v="19.2"/>
    <n v="88000"/>
    <n v="4398"/>
    <n v="65499"/>
    <n v="0"/>
    <n v="0"/>
    <n v="0"/>
    <m/>
    <n v="0"/>
    <n v="0"/>
    <n v="0"/>
    <m/>
    <m/>
    <d v="2022-03-24T00:00:00"/>
    <n v="1"/>
    <s v="O"/>
    <n v="1"/>
    <n v="30"/>
    <n v="0"/>
    <m/>
    <m/>
    <m/>
    <m/>
    <m/>
    <m/>
    <n v="1"/>
    <n v="1"/>
    <m/>
    <m/>
    <n v="5105.67"/>
    <s v="TARJETA DE AFINIDAD"/>
    <n v="0"/>
    <n v="0"/>
    <m/>
    <m/>
    <n v="5"/>
    <m/>
    <m/>
    <m/>
    <m/>
    <n v="1"/>
    <n v="7"/>
    <n v="2"/>
  </r>
  <r>
    <n v="25452.334021825562"/>
    <s v="C"/>
    <x v="114"/>
    <x v="1"/>
    <n v="4"/>
    <s v="10 211001184"/>
    <d v="2021-10-30T00:00:00"/>
    <d v="2023-10-31T00:00:00"/>
    <n v="0"/>
    <n v="1"/>
    <n v="5"/>
    <n v="30"/>
    <n v="2"/>
    <n v="17.690000000000001"/>
    <n v="19.2"/>
    <n v="100000"/>
    <n v="4997"/>
    <n v="82014"/>
    <n v="0"/>
    <n v="0"/>
    <n v="0"/>
    <m/>
    <n v="0"/>
    <n v="0"/>
    <n v="0"/>
    <m/>
    <m/>
    <d v="2022-03-24T00:00:00"/>
    <n v="1"/>
    <s v="O"/>
    <n v="1"/>
    <n v="30"/>
    <n v="0"/>
    <m/>
    <m/>
    <m/>
    <m/>
    <m/>
    <m/>
    <n v="1"/>
    <n v="1"/>
    <m/>
    <m/>
    <n v="6423.26"/>
    <s v="TARJETA DE AFINIDAD"/>
    <n v="0"/>
    <n v="0"/>
    <m/>
    <m/>
    <n v="5"/>
    <m/>
    <m/>
    <m/>
    <m/>
    <n v="1"/>
    <n v="7"/>
    <n v="2"/>
  </r>
  <r>
    <n v="29365.826973492469"/>
    <s v="C"/>
    <x v="114"/>
    <x v="1"/>
    <n v="4"/>
    <s v="10 211001244"/>
    <d v="2021-11-07T00:00:00"/>
    <d v="2023-11-30T00:00:00"/>
    <n v="0"/>
    <n v="1"/>
    <n v="4"/>
    <n v="30"/>
    <n v="2"/>
    <n v="17.690000000000001"/>
    <n v="19.2"/>
    <n v="109900"/>
    <n v="5492"/>
    <n v="94202"/>
    <n v="0"/>
    <n v="0"/>
    <n v="0"/>
    <m/>
    <n v="0"/>
    <n v="0"/>
    <n v="0"/>
    <m/>
    <m/>
    <d v="2022-03-24T00:00:00"/>
    <n v="1"/>
    <s v="O"/>
    <n v="1"/>
    <n v="30"/>
    <n v="0"/>
    <m/>
    <m/>
    <m/>
    <m/>
    <m/>
    <m/>
    <n v="1"/>
    <n v="1"/>
    <m/>
    <m/>
    <n v="7246.76"/>
    <s v="TARJETA DE AFINIDAD"/>
    <n v="0"/>
    <n v="0"/>
    <m/>
    <m/>
    <n v="5"/>
    <m/>
    <m/>
    <m/>
    <m/>
    <n v="1"/>
    <n v="7"/>
    <n v="2"/>
  </r>
  <r>
    <n v="25452.334021825562"/>
    <s v="C"/>
    <x v="114"/>
    <x v="1"/>
    <n v="4"/>
    <s v="10 211000996"/>
    <d v="2021-10-02T00:00:00"/>
    <d v="2023-10-31T00:00:00"/>
    <n v="0"/>
    <n v="1"/>
    <n v="5"/>
    <n v="30"/>
    <n v="2"/>
    <n v="17.690000000000001"/>
    <n v="19.2"/>
    <n v="100000"/>
    <n v="4997"/>
    <n v="82014"/>
    <n v="0"/>
    <n v="0"/>
    <n v="0"/>
    <m/>
    <n v="0"/>
    <n v="0"/>
    <n v="0"/>
    <m/>
    <m/>
    <d v="2022-03-24T00:00:00"/>
    <n v="1"/>
    <s v="O"/>
    <n v="1"/>
    <n v="30"/>
    <n v="0"/>
    <m/>
    <m/>
    <m/>
    <m/>
    <m/>
    <m/>
    <n v="1"/>
    <n v="1"/>
    <m/>
    <m/>
    <n v="6423.26"/>
    <s v="TARJETA DE AFINIDAD"/>
    <n v="0"/>
    <n v="0"/>
    <m/>
    <m/>
    <n v="5"/>
    <m/>
    <m/>
    <m/>
    <m/>
    <n v="1"/>
    <n v="7"/>
    <n v="2"/>
  </r>
  <r>
    <n v="76518.572782278992"/>
    <s v="C"/>
    <x v="114"/>
    <x v="1"/>
    <n v="4"/>
    <s v="10 211001021"/>
    <d v="2021-10-08T00:00:00"/>
    <d v="2023-10-31T00:00:00"/>
    <n v="0"/>
    <n v="1"/>
    <n v="5"/>
    <n v="30"/>
    <n v="2"/>
    <n v="17.690000000000001"/>
    <n v="19.2"/>
    <n v="300000"/>
    <n v="14992"/>
    <n v="246034"/>
    <n v="0"/>
    <n v="0"/>
    <n v="0"/>
    <m/>
    <n v="0"/>
    <n v="0"/>
    <n v="0"/>
    <m/>
    <m/>
    <d v="2022-03-24T00:00:00"/>
    <n v="1"/>
    <s v="O"/>
    <n v="1"/>
    <n v="30"/>
    <n v="0"/>
    <m/>
    <m/>
    <m/>
    <m/>
    <m/>
    <m/>
    <n v="1"/>
    <n v="1"/>
    <m/>
    <m/>
    <n v="19105.099999999999"/>
    <s v="TARJETA DE AFINIDAD"/>
    <n v="0"/>
    <n v="0"/>
    <m/>
    <m/>
    <n v="5"/>
    <m/>
    <m/>
    <m/>
    <m/>
    <n v="1"/>
    <n v="7"/>
    <n v="2"/>
  </r>
  <r>
    <n v="17865.336226558407"/>
    <s v="C"/>
    <x v="114"/>
    <x v="1"/>
    <n v="4"/>
    <s v="10 211001131"/>
    <d v="2021-10-24T00:00:00"/>
    <d v="2023-10-31T00:00:00"/>
    <n v="0"/>
    <n v="1"/>
    <n v="5"/>
    <n v="30"/>
    <n v="2"/>
    <n v="17.690000000000001"/>
    <n v="19.2"/>
    <n v="70000"/>
    <n v="3498"/>
    <n v="57408"/>
    <n v="0"/>
    <n v="0"/>
    <n v="0"/>
    <m/>
    <n v="0"/>
    <n v="0"/>
    <n v="0"/>
    <m/>
    <m/>
    <d v="2022-03-24T00:00:00"/>
    <n v="1"/>
    <s v="O"/>
    <n v="1"/>
    <n v="30"/>
    <n v="0"/>
    <m/>
    <m/>
    <m/>
    <m/>
    <m/>
    <m/>
    <n v="1"/>
    <n v="1"/>
    <m/>
    <m/>
    <n v="4446.88"/>
    <s v="TARJETA DE AFINIDAD"/>
    <n v="0"/>
    <n v="0"/>
    <m/>
    <m/>
    <n v="5"/>
    <m/>
    <m/>
    <m/>
    <m/>
    <n v="1"/>
    <n v="7"/>
    <n v="2"/>
  </r>
  <r>
    <n v="45059.830178838878"/>
    <s v="C"/>
    <x v="114"/>
    <x v="1"/>
    <n v="4"/>
    <s v="10 221000211"/>
    <d v="2022-02-12T00:00:00"/>
    <d v="2024-02-29T00:00:00"/>
    <n v="0"/>
    <n v="1"/>
    <n v="1"/>
    <n v="30"/>
    <n v="2"/>
    <n v="17.7"/>
    <n v="19.21"/>
    <n v="150000"/>
    <n v="7496"/>
    <n v="144752"/>
    <n v="0"/>
    <n v="0"/>
    <n v="0"/>
    <m/>
    <n v="0"/>
    <n v="0"/>
    <n v="0"/>
    <m/>
    <m/>
    <d v="2022-03-24T00:00:00"/>
    <n v="1"/>
    <s v="O"/>
    <n v="1"/>
    <n v="30"/>
    <n v="0"/>
    <m/>
    <m/>
    <m/>
    <m/>
    <m/>
    <m/>
    <n v="1"/>
    <n v="1"/>
    <m/>
    <m/>
    <n v="11199.54"/>
    <s v="TARJETA DE AFINIDAD"/>
    <n v="0"/>
    <n v="0"/>
    <m/>
    <m/>
    <n v="5"/>
    <m/>
    <m/>
    <m/>
    <m/>
    <n v="1"/>
    <n v="7"/>
    <n v="2"/>
  </r>
  <r>
    <n v="29513.221274459684"/>
    <s v="C"/>
    <x v="114"/>
    <x v="1"/>
    <n v="4"/>
    <s v="10 221000224"/>
    <d v="2022-02-13T00:00:00"/>
    <d v="2024-02-29T00:00:00"/>
    <n v="0"/>
    <n v="1"/>
    <n v="1"/>
    <n v="30"/>
    <n v="2"/>
    <n v="17.7"/>
    <n v="19.21"/>
    <n v="98450"/>
    <n v="4920"/>
    <n v="95005"/>
    <n v="0"/>
    <n v="0"/>
    <n v="0"/>
    <m/>
    <n v="0"/>
    <n v="0"/>
    <n v="0"/>
    <m/>
    <m/>
    <d v="2022-03-24T00:00:00"/>
    <n v="1"/>
    <s v="O"/>
    <n v="1"/>
    <n v="30"/>
    <n v="0"/>
    <m/>
    <m/>
    <m/>
    <m/>
    <m/>
    <m/>
    <n v="1"/>
    <n v="1"/>
    <m/>
    <m/>
    <n v="7411.46"/>
    <s v="TARJETA DE AFINIDAD"/>
    <n v="0"/>
    <n v="0"/>
    <m/>
    <m/>
    <n v="5"/>
    <m/>
    <m/>
    <m/>
    <m/>
    <n v="1"/>
    <n v="7"/>
    <n v="2"/>
  </r>
  <r>
    <n v="266601.43295112735"/>
    <s v="C"/>
    <x v="114"/>
    <x v="1"/>
    <n v="4"/>
    <s v="10 211001276"/>
    <d v="2021-11-11T00:00:00"/>
    <d v="2023-11-30T00:00:00"/>
    <n v="0"/>
    <n v="1"/>
    <n v="4"/>
    <n v="30"/>
    <n v="2"/>
    <n v="17.690000000000001"/>
    <n v="19.2"/>
    <n v="1000000"/>
    <n v="49974"/>
    <n v="857149"/>
    <n v="0"/>
    <n v="0"/>
    <n v="0"/>
    <m/>
    <n v="0"/>
    <n v="0"/>
    <n v="0"/>
    <m/>
    <m/>
    <d v="2022-03-24T00:00:00"/>
    <n v="1"/>
    <s v="O"/>
    <n v="1"/>
    <n v="30"/>
    <n v="0"/>
    <m/>
    <m/>
    <m/>
    <m/>
    <m/>
    <m/>
    <n v="1"/>
    <n v="1"/>
    <m/>
    <m/>
    <n v="66538.44"/>
    <s v="TARJETA DE AFINIDAD"/>
    <n v="0"/>
    <n v="0"/>
    <m/>
    <m/>
    <n v="5"/>
    <m/>
    <m/>
    <m/>
    <m/>
    <n v="1"/>
    <n v="7"/>
    <n v="2"/>
  </r>
  <r>
    <n v="22023.787239519777"/>
    <s v="C"/>
    <x v="114"/>
    <x v="1"/>
    <n v="4"/>
    <s v="10 221000131"/>
    <d v="2022-01-29T00:00:00"/>
    <d v="2024-01-31T00:00:00"/>
    <n v="0"/>
    <n v="1"/>
    <n v="2"/>
    <n v="30"/>
    <n v="2"/>
    <n v="17.690000000000001"/>
    <n v="19.2"/>
    <n v="76000"/>
    <n v="3798"/>
    <n v="70650"/>
    <n v="0"/>
    <n v="0"/>
    <n v="0"/>
    <m/>
    <n v="0"/>
    <n v="0"/>
    <n v="0"/>
    <m/>
    <m/>
    <d v="2022-03-24T00:00:00"/>
    <n v="1"/>
    <s v="O"/>
    <n v="1"/>
    <n v="30"/>
    <n v="0"/>
    <m/>
    <m/>
    <m/>
    <m/>
    <m/>
    <m/>
    <n v="1"/>
    <n v="1"/>
    <m/>
    <m/>
    <n v="5435.07"/>
    <s v="TARJETA DE AFINIDAD"/>
    <n v="0"/>
    <n v="0"/>
    <m/>
    <m/>
    <n v="5"/>
    <m/>
    <m/>
    <m/>
    <m/>
    <n v="1"/>
    <n v="7"/>
    <n v="2"/>
  </r>
  <r>
    <n v="13545.897798639951"/>
    <s v="C"/>
    <x v="114"/>
    <x v="1"/>
    <n v="4"/>
    <s v="10 221000342"/>
    <d v="2022-02-28T00:00:00"/>
    <d v="2024-02-29T00:00:00"/>
    <n v="0"/>
    <n v="1"/>
    <n v="1"/>
    <n v="30"/>
    <n v="2"/>
    <n v="17.690000000000001"/>
    <n v="19.2"/>
    <n v="44900"/>
    <n v="2244"/>
    <n v="43328"/>
    <n v="0"/>
    <n v="0"/>
    <n v="0"/>
    <m/>
    <n v="0"/>
    <n v="0"/>
    <n v="0"/>
    <m/>
    <m/>
    <d v="2022-03-24T00:00:00"/>
    <n v="1"/>
    <s v="O"/>
    <n v="1"/>
    <n v="30"/>
    <n v="0"/>
    <m/>
    <m/>
    <m/>
    <m/>
    <m/>
    <m/>
    <n v="1"/>
    <n v="1"/>
    <m/>
    <m/>
    <n v="3293.98"/>
    <s v="TARJETA DE AFINIDAD"/>
    <n v="0"/>
    <n v="0"/>
    <m/>
    <m/>
    <n v="5"/>
    <m/>
    <m/>
    <m/>
    <m/>
    <n v="1"/>
    <n v="7"/>
    <n v="2"/>
  </r>
  <r>
    <n v="25452.334021825562"/>
    <s v="C"/>
    <x v="114"/>
    <x v="1"/>
    <n v="4"/>
    <s v="10 211001097"/>
    <d v="2021-10-19T00:00:00"/>
    <d v="2023-10-31T00:00:00"/>
    <n v="0"/>
    <n v="1"/>
    <n v="5"/>
    <n v="30"/>
    <n v="2"/>
    <n v="17.690000000000001"/>
    <n v="19.2"/>
    <n v="100000"/>
    <n v="4997"/>
    <n v="82014"/>
    <n v="0"/>
    <n v="0"/>
    <n v="0"/>
    <m/>
    <n v="0"/>
    <n v="0"/>
    <n v="0"/>
    <m/>
    <m/>
    <d v="2022-03-24T00:00:00"/>
    <n v="1"/>
    <s v="O"/>
    <n v="1"/>
    <n v="30"/>
    <n v="0"/>
    <m/>
    <m/>
    <m/>
    <m/>
    <m/>
    <m/>
    <n v="1"/>
    <n v="1"/>
    <m/>
    <m/>
    <n v="6423.26"/>
    <s v="TARJETA DE AFINIDAD"/>
    <n v="0"/>
    <n v="0"/>
    <m/>
    <m/>
    <n v="5"/>
    <m/>
    <m/>
    <m/>
    <m/>
    <n v="1"/>
    <n v="7"/>
    <n v="2"/>
  </r>
  <r>
    <n v="11191.894389564222"/>
    <s v="C"/>
    <x v="114"/>
    <x v="1"/>
    <n v="4"/>
    <s v="10 221000400"/>
    <d v="2022-03-06T00:00:00"/>
    <d v="2024-03-31T00:00:00"/>
    <n v="0"/>
    <n v="1"/>
    <n v="0"/>
    <n v="30"/>
    <n v="2"/>
    <n v="17.7"/>
    <n v="19.21"/>
    <n v="36000"/>
    <n v="1799"/>
    <n v="36000"/>
    <n v="425"/>
    <n v="0"/>
    <n v="0"/>
    <m/>
    <n v="0"/>
    <n v="0"/>
    <n v="0"/>
    <m/>
    <m/>
    <d v="2022-03-06T00:00:00"/>
    <n v="1"/>
    <s v="O"/>
    <n v="1"/>
    <n v="30"/>
    <n v="0"/>
    <m/>
    <m/>
    <m/>
    <m/>
    <m/>
    <m/>
    <n v="1"/>
    <n v="1"/>
    <m/>
    <m/>
    <n v="2799.88"/>
    <s v="TARJETA DE AFINIDAD"/>
    <n v="0"/>
    <n v="0"/>
    <m/>
    <m/>
    <n v="5"/>
    <m/>
    <m/>
    <m/>
    <m/>
    <n v="1"/>
    <n v="7"/>
    <n v="2"/>
  </r>
  <r>
    <n v="5902.2575944922264"/>
    <s v="C"/>
    <x v="114"/>
    <x v="1"/>
    <n v="4"/>
    <s v="10 221000401"/>
    <d v="2022-03-06T00:00:00"/>
    <d v="2024-03-31T00:00:00"/>
    <n v="0"/>
    <n v="1"/>
    <n v="0"/>
    <n v="30"/>
    <n v="2"/>
    <n v="17.690000000000001"/>
    <n v="19.2"/>
    <n v="19000"/>
    <n v="950"/>
    <n v="19000"/>
    <n v="224"/>
    <n v="0"/>
    <n v="0"/>
    <m/>
    <n v="0"/>
    <n v="0"/>
    <n v="0"/>
    <m/>
    <m/>
    <d v="2022-03-06T00:00:00"/>
    <n v="1"/>
    <s v="O"/>
    <n v="1"/>
    <n v="30"/>
    <n v="0"/>
    <m/>
    <m/>
    <m/>
    <m/>
    <m/>
    <m/>
    <n v="1"/>
    <n v="1"/>
    <m/>
    <m/>
    <n v="1482.29"/>
    <s v="TARJETA DE AFINIDAD"/>
    <n v="0"/>
    <n v="0"/>
    <m/>
    <m/>
    <n v="5"/>
    <m/>
    <m/>
    <m/>
    <m/>
    <n v="1"/>
    <n v="7"/>
    <n v="2"/>
  </r>
  <r>
    <n v="18708.053982607031"/>
    <s v="C"/>
    <x v="114"/>
    <x v="1"/>
    <n v="4"/>
    <s v="10 221000409"/>
    <d v="2022-03-08T00:00:00"/>
    <d v="2024-03-31T00:00:00"/>
    <n v="0"/>
    <n v="1"/>
    <n v="0"/>
    <n v="30"/>
    <n v="2"/>
    <n v="17.690000000000001"/>
    <n v="19.2"/>
    <n v="60000"/>
    <n v="2998"/>
    <n v="60000"/>
    <n v="649"/>
    <n v="0"/>
    <n v="0"/>
    <m/>
    <n v="0"/>
    <n v="0"/>
    <n v="0"/>
    <m/>
    <m/>
    <d v="2022-03-08T00:00:00"/>
    <n v="1"/>
    <s v="O"/>
    <n v="1"/>
    <n v="30"/>
    <n v="0"/>
    <m/>
    <m/>
    <m/>
    <m/>
    <m/>
    <m/>
    <n v="1"/>
    <n v="1"/>
    <m/>
    <m/>
    <n v="4611.57"/>
    <s v="TARJETA DE AFINIDAD"/>
    <n v="0"/>
    <n v="0"/>
    <m/>
    <m/>
    <n v="5"/>
    <m/>
    <m/>
    <m/>
    <m/>
    <n v="1"/>
    <n v="7"/>
    <n v="2"/>
  </r>
  <r>
    <n v="93210.849913035141"/>
    <s v="C"/>
    <x v="114"/>
    <x v="1"/>
    <n v="4"/>
    <s v="10 221000404"/>
    <d v="2022-03-07T00:00:00"/>
    <d v="2024-03-31T00:00:00"/>
    <n v="0"/>
    <n v="1"/>
    <n v="0"/>
    <n v="30"/>
    <n v="2"/>
    <n v="17.690000000000001"/>
    <n v="19.2"/>
    <n v="300000"/>
    <n v="14992"/>
    <n v="300000"/>
    <n v="3392"/>
    <n v="0"/>
    <n v="0"/>
    <m/>
    <n v="0"/>
    <n v="0"/>
    <n v="0"/>
    <m/>
    <m/>
    <d v="2022-03-07T00:00:00"/>
    <n v="1"/>
    <s v="O"/>
    <n v="1"/>
    <n v="30"/>
    <n v="0"/>
    <m/>
    <m/>
    <m/>
    <m/>
    <m/>
    <m/>
    <n v="1"/>
    <n v="1"/>
    <m/>
    <m/>
    <n v="23387.27"/>
    <s v="TARJETA DE AFINIDAD"/>
    <n v="0"/>
    <n v="0"/>
    <m/>
    <m/>
    <n v="5"/>
    <m/>
    <m/>
    <m/>
    <m/>
    <n v="1"/>
    <n v="7"/>
    <n v="2"/>
  </r>
  <r>
    <n v="31125.179971011719"/>
    <s v="C"/>
    <x v="114"/>
    <x v="1"/>
    <n v="4"/>
    <s v="10 221000524"/>
    <d v="2022-03-21T00:00:00"/>
    <d v="2024-03-31T00:00:00"/>
    <n v="0"/>
    <n v="1"/>
    <n v="0"/>
    <n v="30"/>
    <n v="2"/>
    <n v="17.7"/>
    <n v="19.21"/>
    <n v="100000"/>
    <n v="4997"/>
    <n v="100000"/>
    <n v="443"/>
    <n v="0"/>
    <n v="0"/>
    <m/>
    <n v="0"/>
    <n v="0"/>
    <n v="0"/>
    <m/>
    <m/>
    <d v="2022-03-21T00:00:00"/>
    <n v="1"/>
    <s v="O"/>
    <n v="1"/>
    <n v="30"/>
    <n v="0"/>
    <m/>
    <m/>
    <m/>
    <m/>
    <m/>
    <m/>
    <n v="1"/>
    <n v="1"/>
    <m/>
    <m/>
    <n v="7740.86"/>
    <s v="TARJETA DE AFINIDAD"/>
    <n v="0"/>
    <n v="0"/>
    <m/>
    <m/>
    <n v="5"/>
    <m/>
    <m/>
    <m/>
    <m/>
    <n v="1"/>
    <n v="7"/>
    <n v="2"/>
  </r>
  <r>
    <n v="124336.02988404687"/>
    <s v="C"/>
    <x v="114"/>
    <x v="1"/>
    <n v="4"/>
    <s v="10 221000555"/>
    <d v="2022-03-28T00:00:00"/>
    <d v="2024-03-31T00:00:00"/>
    <n v="0"/>
    <n v="1"/>
    <n v="0"/>
    <n v="30"/>
    <n v="2"/>
    <n v="17.690000000000001"/>
    <n v="19.2"/>
    <n v="400000"/>
    <n v="19990"/>
    <n v="400000"/>
    <n v="393"/>
    <n v="0"/>
    <n v="0"/>
    <m/>
    <n v="0"/>
    <n v="0"/>
    <n v="0"/>
    <m/>
    <m/>
    <d v="2022-03-28T00:00:00"/>
    <n v="1"/>
    <s v="O"/>
    <n v="1"/>
    <n v="30"/>
    <n v="0"/>
    <m/>
    <m/>
    <m/>
    <m/>
    <m/>
    <m/>
    <n v="1"/>
    <n v="1"/>
    <m/>
    <m/>
    <n v="31128.13"/>
    <s v="TARJETA DE AFINIDAD"/>
    <n v="0"/>
    <n v="0"/>
    <m/>
    <m/>
    <n v="5"/>
    <m/>
    <m/>
    <m/>
    <m/>
    <n v="1"/>
    <n v="7"/>
    <n v="2"/>
  </r>
  <r>
    <n v="62250.359942023439"/>
    <s v="C"/>
    <x v="114"/>
    <x v="1"/>
    <n v="4"/>
    <s v="10 221000429"/>
    <d v="2022-03-11T00:00:00"/>
    <d v="2024-03-31T00:00:00"/>
    <n v="0"/>
    <n v="1"/>
    <n v="0"/>
    <n v="30"/>
    <n v="2"/>
    <n v="17.690000000000001"/>
    <n v="19.2"/>
    <n v="200000"/>
    <n v="9995"/>
    <n v="200000"/>
    <n v="1868"/>
    <n v="0"/>
    <n v="0"/>
    <m/>
    <n v="0"/>
    <n v="0"/>
    <n v="0"/>
    <m/>
    <m/>
    <d v="2022-03-11T00:00:00"/>
    <n v="1"/>
    <s v="O"/>
    <n v="1"/>
    <n v="30"/>
    <n v="0"/>
    <m/>
    <m/>
    <m/>
    <m/>
    <m/>
    <m/>
    <n v="1"/>
    <n v="1"/>
    <m/>
    <m/>
    <n v="15481.72"/>
    <s v="TARJETA DE AFINIDAD"/>
    <n v="0"/>
    <n v="0"/>
    <m/>
    <m/>
    <n v="5"/>
    <m/>
    <m/>
    <m/>
    <m/>
    <n v="1"/>
    <n v="7"/>
    <n v="2"/>
  </r>
  <r>
    <n v="31125.179971011719"/>
    <s v="C"/>
    <x v="114"/>
    <x v="1"/>
    <n v="4"/>
    <s v="10 221000507"/>
    <d v="2022-03-19T00:00:00"/>
    <d v="2024-03-31T00:00:00"/>
    <n v="0"/>
    <n v="1"/>
    <n v="0"/>
    <n v="30"/>
    <n v="2"/>
    <n v="17.7"/>
    <n v="19.21"/>
    <n v="100000"/>
    <n v="4997"/>
    <n v="100000"/>
    <n v="541"/>
    <n v="0"/>
    <n v="0"/>
    <m/>
    <n v="0"/>
    <n v="0"/>
    <n v="0"/>
    <m/>
    <m/>
    <d v="2022-03-19T00:00:00"/>
    <n v="1"/>
    <s v="O"/>
    <n v="1"/>
    <n v="30"/>
    <n v="0"/>
    <m/>
    <m/>
    <m/>
    <m/>
    <m/>
    <m/>
    <n v="1"/>
    <n v="1"/>
    <m/>
    <m/>
    <n v="7740.86"/>
    <s v="TARJETA DE AFINIDAD"/>
    <n v="0"/>
    <n v="0"/>
    <m/>
    <m/>
    <n v="5"/>
    <m/>
    <m/>
    <m/>
    <m/>
    <n v="1"/>
    <n v="7"/>
    <n v="2"/>
  </r>
  <r>
    <n v="31125.179971011719"/>
    <s v="C"/>
    <x v="114"/>
    <x v="1"/>
    <n v="4"/>
    <s v="10 221000568"/>
    <d v="2022-03-30T00:00:00"/>
    <d v="2024-03-31T00:00:00"/>
    <n v="0"/>
    <n v="1"/>
    <n v="0"/>
    <n v="30"/>
    <n v="2"/>
    <n v="17.7"/>
    <n v="19.2"/>
    <n v="100000"/>
    <n v="4997"/>
    <n v="100000"/>
    <n v="0"/>
    <n v="0"/>
    <n v="0"/>
    <m/>
    <n v="0"/>
    <n v="0"/>
    <n v="0"/>
    <m/>
    <m/>
    <d v="2022-03-30T00:00:00"/>
    <n v="1"/>
    <s v="O"/>
    <n v="1"/>
    <n v="30"/>
    <n v="0"/>
    <m/>
    <m/>
    <m/>
    <m/>
    <m/>
    <m/>
    <n v="1"/>
    <n v="1"/>
    <m/>
    <m/>
    <n v="7740.86"/>
    <s v="TARJETA DE AFINIDAD"/>
    <n v="0"/>
    <n v="0"/>
    <m/>
    <m/>
    <n v="5"/>
    <m/>
    <m/>
    <m/>
    <m/>
    <n v="1"/>
    <n v="7"/>
    <n v="2"/>
  </r>
  <r>
    <n v="0"/>
    <s v="C"/>
    <x v="115"/>
    <x v="0"/>
    <n v="4"/>
    <s v="13 221000624"/>
    <d v="2022-02-07T00:00:00"/>
    <d v="2023-02-28T00:00:00"/>
    <n v="0"/>
    <n v="1"/>
    <n v="1"/>
    <n v="30"/>
    <n v="2"/>
    <n v="5.99"/>
    <n v="6.16"/>
    <n v="3321447"/>
    <n v="286481"/>
    <n v="3052689"/>
    <n v="0"/>
    <n v="0"/>
    <n v="0"/>
    <m/>
    <n v="0"/>
    <n v="0"/>
    <n v="0"/>
    <m/>
    <m/>
    <d v="2022-03-31T00:00:00"/>
    <n v="1"/>
    <s v="O"/>
    <n v="1"/>
    <n v="30"/>
    <n v="0"/>
    <m/>
    <m/>
    <m/>
    <m/>
    <m/>
    <m/>
    <n v="1"/>
    <n v="1"/>
    <m/>
    <m/>
    <n v="779281.87"/>
    <s v="SUSTITUCION"/>
    <n v="0"/>
    <n v="0"/>
    <s v="800-197-268-4"/>
    <s v="DIRECCION DE IMPUESTOS Y ADUANAS NACIONALES"/>
    <n v="5"/>
    <m/>
    <m/>
    <m/>
    <m/>
    <n v="1"/>
    <n v="7"/>
    <n v="2"/>
  </r>
  <r>
    <n v="3477009.6116968063"/>
    <s v="C"/>
    <x v="116"/>
    <x v="1"/>
    <n v="4"/>
    <s v="10 211000829"/>
    <d v="2021-09-09T00:00:00"/>
    <d v="2024-09-30T00:00:00"/>
    <n v="1"/>
    <n v="1"/>
    <n v="5"/>
    <n v="30"/>
    <n v="2"/>
    <n v="10.19"/>
    <n v="10.69"/>
    <n v="4200000"/>
    <n v="136715"/>
    <n v="3693102"/>
    <n v="31392"/>
    <n v="0"/>
    <n v="0"/>
    <m/>
    <n v="0"/>
    <n v="0"/>
    <n v="0"/>
    <m/>
    <m/>
    <d v="2022-02-28T00:00:00"/>
    <n v="1"/>
    <s v="O"/>
    <n v="1"/>
    <n v="30"/>
    <n v="104082"/>
    <m/>
    <m/>
    <m/>
    <m/>
    <m/>
    <m/>
    <n v="1"/>
    <n v="1"/>
    <m/>
    <m/>
    <n v="27012.47"/>
    <s v="TARJETA DE AFINIDAD"/>
    <n v="0"/>
    <n v="0"/>
    <m/>
    <m/>
    <n v="5"/>
    <m/>
    <m/>
    <m/>
    <m/>
    <n v="1"/>
    <n v="7"/>
    <n v="2"/>
  </r>
  <r>
    <n v="5191563.5805899529"/>
    <s v="C"/>
    <x v="116"/>
    <x v="1"/>
    <n v="3"/>
    <s v="13 211003026"/>
    <d v="2021-10-22T00:00:00"/>
    <d v="2023-10-31T00:00:00"/>
    <n v="1"/>
    <n v="1"/>
    <n v="5"/>
    <n v="30"/>
    <n v="2"/>
    <n v="12.45"/>
    <n v="13.19"/>
    <n v="6991941"/>
    <n v="187164"/>
    <n v="5514215"/>
    <n v="57246"/>
    <n v="0"/>
    <n v="0"/>
    <m/>
    <n v="0"/>
    <n v="0"/>
    <n v="0"/>
    <s v="700000/1000000/"/>
    <s v="06/12/"/>
    <d v="2022-03-07T00:00:00"/>
    <n v="1"/>
    <s v="O"/>
    <n v="1"/>
    <n v="30"/>
    <n v="128065"/>
    <m/>
    <m/>
    <m/>
    <m/>
    <m/>
    <m/>
    <n v="1"/>
    <n v="1"/>
    <n v="44491"/>
    <s v="A"/>
    <n v="40333.919999999998"/>
    <s v="SUSTITUCION"/>
    <n v="0"/>
    <n v="0"/>
    <m/>
    <m/>
    <n v="5"/>
    <m/>
    <m/>
    <m/>
    <m/>
    <n v="1"/>
    <n v="7"/>
    <n v="2"/>
  </r>
  <r>
    <n v="90146.833793066762"/>
    <s v="C"/>
    <x v="116"/>
    <x v="1"/>
    <n v="4"/>
    <s v="10 221000144"/>
    <d v="2022-02-03T00:00:00"/>
    <d v="2025-01-31T00:00:00"/>
    <n v="0"/>
    <n v="1"/>
    <n v="2"/>
    <n v="30"/>
    <n v="2"/>
    <n v="17.690000000000001"/>
    <n v="19.2"/>
    <n v="100000"/>
    <n v="3620"/>
    <n v="95746"/>
    <n v="0"/>
    <n v="0"/>
    <n v="0"/>
    <m/>
    <n v="0"/>
    <n v="0"/>
    <n v="0"/>
    <m/>
    <m/>
    <d v="2022-03-31T00:00:00"/>
    <n v="1"/>
    <s v="O"/>
    <n v="1"/>
    <n v="30"/>
    <n v="0"/>
    <m/>
    <m/>
    <m/>
    <m/>
    <m/>
    <m/>
    <n v="1"/>
    <n v="1"/>
    <m/>
    <m/>
    <n v="697.15"/>
    <s v="TARJETA DE AFINIDAD"/>
    <n v="0"/>
    <n v="0"/>
    <m/>
    <m/>
    <n v="5"/>
    <m/>
    <m/>
    <m/>
    <m/>
    <n v="1"/>
    <n v="7"/>
    <n v="2"/>
  </r>
  <r>
    <n v="97517.152430918082"/>
    <s v="C"/>
    <x v="116"/>
    <x v="1"/>
    <n v="4"/>
    <s v="10 221000154"/>
    <d v="2022-02-04T00:00:00"/>
    <d v="2025-01-31T00:00:00"/>
    <n v="0"/>
    <n v="1"/>
    <n v="2"/>
    <n v="30"/>
    <n v="2"/>
    <n v="17.690000000000001"/>
    <n v="19.2"/>
    <n v="108180"/>
    <n v="3917"/>
    <n v="103576"/>
    <n v="0"/>
    <n v="0"/>
    <n v="0"/>
    <m/>
    <n v="0"/>
    <n v="0"/>
    <n v="0"/>
    <m/>
    <m/>
    <d v="2022-03-31T00:00:00"/>
    <n v="1"/>
    <s v="O"/>
    <n v="1"/>
    <n v="30"/>
    <n v="0"/>
    <m/>
    <m/>
    <m/>
    <m/>
    <m/>
    <m/>
    <n v="1"/>
    <n v="1"/>
    <m/>
    <m/>
    <n v="755.95"/>
    <s v="TARJETA DE AFINIDAD"/>
    <n v="0"/>
    <n v="0"/>
    <m/>
    <m/>
    <n v="5"/>
    <m/>
    <m/>
    <m/>
    <m/>
    <n v="1"/>
    <n v="7"/>
    <n v="2"/>
  </r>
  <r>
    <n v="46077.937500591695"/>
    <s v="C"/>
    <x v="116"/>
    <x v="1"/>
    <n v="4"/>
    <s v="10 221000184"/>
    <d v="2022-02-07T00:00:00"/>
    <d v="2025-02-28T00:00:00"/>
    <n v="0"/>
    <n v="1"/>
    <n v="1"/>
    <n v="30"/>
    <n v="2"/>
    <n v="17.690000000000001"/>
    <n v="19.2"/>
    <n v="50000"/>
    <n v="1810"/>
    <n v="48945"/>
    <n v="0"/>
    <n v="0"/>
    <n v="0"/>
    <m/>
    <n v="0"/>
    <n v="0"/>
    <n v="0"/>
    <m/>
    <m/>
    <d v="2022-03-31T00:00:00"/>
    <n v="1"/>
    <s v="O"/>
    <n v="1"/>
    <n v="30"/>
    <n v="0"/>
    <m/>
    <m/>
    <m/>
    <m/>
    <m/>
    <m/>
    <n v="1"/>
    <n v="1"/>
    <m/>
    <m/>
    <n v="361.17"/>
    <s v="TARJETA DE AFINIDAD"/>
    <n v="0"/>
    <n v="0"/>
    <m/>
    <m/>
    <n v="5"/>
    <m/>
    <m/>
    <m/>
    <m/>
    <n v="1"/>
    <n v="7"/>
    <n v="2"/>
  </r>
  <r>
    <n v="1909706.8839886645"/>
    <s v="C"/>
    <x v="116"/>
    <x v="1"/>
    <n v="4"/>
    <s v="13 221001162"/>
    <d v="2022-03-11T00:00:00"/>
    <d v="2022-06-30T00:00:00"/>
    <n v="0"/>
    <n v="1"/>
    <n v="0"/>
    <n v="90"/>
    <n v="2"/>
    <n v="19.190000000000001"/>
    <n v="20.62"/>
    <n v="2028390"/>
    <n v="2127794"/>
    <n v="2028390"/>
    <n v="0"/>
    <n v="0"/>
    <n v="0"/>
    <m/>
    <n v="0"/>
    <n v="0"/>
    <n v="0"/>
    <m/>
    <m/>
    <d v="2022-03-11T00:00:00"/>
    <n v="1"/>
    <s v="O"/>
    <n v="1"/>
    <n v="90"/>
    <n v="0"/>
    <m/>
    <m/>
    <m/>
    <m/>
    <m/>
    <m/>
    <n v="1"/>
    <n v="1"/>
    <m/>
    <m/>
    <n v="14833.34"/>
    <s v="LIBRE INVERSION"/>
    <n v="0"/>
    <n v="0"/>
    <m/>
    <m/>
    <n v="5"/>
    <m/>
    <m/>
    <m/>
    <m/>
    <n v="1"/>
    <n v="7"/>
    <n v="2"/>
  </r>
  <r>
    <n v="0"/>
    <s v="C"/>
    <x v="117"/>
    <x v="1"/>
    <n v="4"/>
    <s v="13 211001546"/>
    <d v="2021-05-27T00:00:00"/>
    <d v="2022-07-31T00:00:00"/>
    <n v="1"/>
    <n v="1"/>
    <n v="9"/>
    <n v="30"/>
    <n v="2"/>
    <n v="9.2899999999999991"/>
    <n v="9.6999999999999993"/>
    <n v="4516639"/>
    <n v="270633"/>
    <n v="1144670"/>
    <n v="8869"/>
    <n v="0"/>
    <n v="0"/>
    <m/>
    <n v="0"/>
    <n v="0"/>
    <n v="0"/>
    <m/>
    <m/>
    <d v="2022-03-04T00:00:00"/>
    <n v="1"/>
    <s v="O"/>
    <n v="1"/>
    <n v="30"/>
    <n v="261379"/>
    <m/>
    <m/>
    <m/>
    <m/>
    <m/>
    <m/>
    <n v="1"/>
    <n v="1"/>
    <m/>
    <m/>
    <n v="211201.2"/>
    <s v="SUSTITUCION"/>
    <n v="0"/>
    <n v="0"/>
    <m/>
    <m/>
    <n v="5"/>
    <m/>
    <m/>
    <m/>
    <m/>
    <n v="1"/>
    <n v="7"/>
    <n v="2"/>
  </r>
  <r>
    <n v="0"/>
    <s v="C"/>
    <x v="117"/>
    <x v="1"/>
    <n v="4"/>
    <s v="10 211000746"/>
    <d v="2021-08-27T00:00:00"/>
    <d v="2022-08-31T00:00:00"/>
    <n v="1"/>
    <n v="1"/>
    <n v="6"/>
    <n v="30"/>
    <n v="2"/>
    <n v="17.690000000000001"/>
    <n v="19.2"/>
    <n v="685902"/>
    <n v="62917"/>
    <n v="358346"/>
    <n v="5285"/>
    <n v="0"/>
    <n v="0"/>
    <m/>
    <n v="0"/>
    <n v="0"/>
    <n v="0"/>
    <m/>
    <m/>
    <d v="2022-03-04T00:00:00"/>
    <n v="1"/>
    <s v="O"/>
    <n v="1"/>
    <n v="30"/>
    <n v="57512"/>
    <m/>
    <m/>
    <m/>
    <m/>
    <m/>
    <m/>
    <n v="1"/>
    <n v="1"/>
    <m/>
    <m/>
    <n v="66174.45"/>
    <s v="TARJETA DE AFINIDAD"/>
    <n v="0"/>
    <n v="0"/>
    <m/>
    <m/>
    <n v="5"/>
    <m/>
    <m/>
    <m/>
    <m/>
    <n v="1"/>
    <n v="7"/>
    <n v="2"/>
  </r>
  <r>
    <n v="0"/>
    <s v="C"/>
    <x v="117"/>
    <x v="1"/>
    <n v="4"/>
    <s v="10 211001176"/>
    <d v="2021-10-29T00:00:00"/>
    <d v="2022-10-31T00:00:00"/>
    <n v="1"/>
    <n v="1"/>
    <n v="4"/>
    <n v="30"/>
    <n v="2"/>
    <n v="17.690000000000001"/>
    <n v="19.2"/>
    <n v="1300000"/>
    <n v="119248"/>
    <n v="892345"/>
    <n v="13162"/>
    <n v="0"/>
    <n v="0"/>
    <m/>
    <n v="0"/>
    <n v="0"/>
    <n v="0"/>
    <m/>
    <m/>
    <d v="2022-03-04T00:00:00"/>
    <n v="1"/>
    <s v="O"/>
    <n v="1"/>
    <n v="30"/>
    <n v="105786"/>
    <m/>
    <m/>
    <m/>
    <m/>
    <m/>
    <m/>
    <n v="1"/>
    <n v="1"/>
    <m/>
    <m/>
    <n v="164715.79999999999"/>
    <s v="TARJETA DE AFINIDAD"/>
    <n v="0"/>
    <n v="0"/>
    <m/>
    <m/>
    <n v="5"/>
    <m/>
    <m/>
    <m/>
    <m/>
    <n v="1"/>
    <n v="7"/>
    <n v="2"/>
  </r>
  <r>
    <n v="0"/>
    <s v="C"/>
    <x v="117"/>
    <x v="1"/>
    <n v="4"/>
    <s v="13 211003712"/>
    <d v="2021-12-03T00:00:00"/>
    <d v="2023-12-31T00:00:00"/>
    <n v="1"/>
    <n v="1"/>
    <n v="2"/>
    <n v="30"/>
    <n v="2"/>
    <n v="9.7200000000000006"/>
    <n v="10.17"/>
    <n v="3039554"/>
    <n v="140444"/>
    <n v="2809021"/>
    <n v="22771"/>
    <n v="0"/>
    <n v="0"/>
    <m/>
    <n v="0"/>
    <n v="0"/>
    <n v="0"/>
    <m/>
    <m/>
    <d v="2022-03-04T00:00:00"/>
    <n v="1"/>
    <s v="O"/>
    <n v="1"/>
    <n v="30"/>
    <n v="116729"/>
    <m/>
    <m/>
    <m/>
    <m/>
    <m/>
    <m/>
    <n v="1"/>
    <n v="1"/>
    <m/>
    <m/>
    <n v="518350.55"/>
    <s v="LIBRE INVERSION"/>
    <n v="0"/>
    <n v="0"/>
    <m/>
    <m/>
    <n v="5"/>
    <m/>
    <m/>
    <m/>
    <m/>
    <n v="1"/>
    <n v="7"/>
    <n v="2"/>
  </r>
  <r>
    <n v="1309712"/>
    <s v="C"/>
    <x v="118"/>
    <x v="0"/>
    <n v="4"/>
    <s v="13 211000994"/>
    <d v="2021-04-07T00:00:00"/>
    <d v="2023-09-30T00:00:00"/>
    <n v="0"/>
    <n v="1"/>
    <n v="11"/>
    <n v="30"/>
    <n v="2"/>
    <n v="17.47"/>
    <n v="18.95"/>
    <n v="11241084"/>
    <n v="405734"/>
    <n v="6132318"/>
    <n v="0"/>
    <n v="0"/>
    <n v="0"/>
    <m/>
    <n v="0"/>
    <n v="0"/>
    <n v="0"/>
    <m/>
    <m/>
    <d v="2022-03-31T00:00:00"/>
    <n v="1"/>
    <s v="O"/>
    <n v="1"/>
    <n v="30"/>
    <n v="0"/>
    <m/>
    <m/>
    <m/>
    <m/>
    <m/>
    <m/>
    <n v="1"/>
    <n v="1"/>
    <m/>
    <m/>
    <n v="1557460"/>
    <s v="LIBRE INVERSION"/>
    <n v="0"/>
    <n v="0"/>
    <s v="800-197-268-4"/>
    <s v="DIRECCION DE IMPUESTOS Y ADUANAS NACIONALES"/>
    <n v="5"/>
    <m/>
    <m/>
    <m/>
    <m/>
    <n v="1"/>
    <n v="7"/>
    <n v="2"/>
  </r>
  <r>
    <n v="62752055"/>
    <s v="C"/>
    <x v="119"/>
    <x v="2"/>
    <n v="2"/>
    <s v="13 201000676"/>
    <d v="2020-02-19T00:00:00"/>
    <d v="2026-02-28T00:00:00"/>
    <n v="0"/>
    <n v="1"/>
    <n v="29"/>
    <n v="30"/>
    <n v="2"/>
    <n v="10.56"/>
    <n v="11.08"/>
    <n v="120434900"/>
    <n v="1581506"/>
    <n v="87077625"/>
    <n v="0"/>
    <n v="0"/>
    <n v="220050000"/>
    <n v="43840"/>
    <n v="0"/>
    <n v="0"/>
    <n v="0"/>
    <s v="7000000/500000/500000/"/>
    <s v="05/07/12/"/>
    <d v="2022-03-31T00:00:00"/>
    <n v="2"/>
    <s v="O"/>
    <n v="1"/>
    <n v="30"/>
    <n v="0"/>
    <m/>
    <m/>
    <m/>
    <m/>
    <m/>
    <m/>
    <n v="1"/>
    <n v="1"/>
    <n v="44012"/>
    <s v="A"/>
    <n v="2877437"/>
    <s v="LIBRE INVERSION"/>
    <n v="1"/>
    <n v="0"/>
    <s v="800-197-268-4"/>
    <s v="DIRECCION DE IMPUESTOS Y ADUANAS NACIONALES"/>
    <n v="5"/>
    <m/>
    <m/>
    <m/>
    <m/>
    <n v="1"/>
    <n v="7"/>
    <n v="2"/>
  </r>
  <r>
    <n v="1406836.4990619775"/>
    <s v="C"/>
    <x v="120"/>
    <x v="0"/>
    <n v="4"/>
    <s v="13 211001068"/>
    <d v="2021-04-14T00:00:00"/>
    <d v="2023-08-31T00:00:00"/>
    <n v="0"/>
    <n v="1"/>
    <n v="11"/>
    <n v="30"/>
    <n v="2"/>
    <n v="9"/>
    <n v="9.3800000000000008"/>
    <n v="12571858"/>
    <n v="501801"/>
    <n v="7957731"/>
    <n v="0"/>
    <n v="0"/>
    <n v="0"/>
    <m/>
    <n v="0"/>
    <n v="0"/>
    <n v="0"/>
    <m/>
    <m/>
    <d v="2022-03-31T00:00:00"/>
    <n v="1"/>
    <s v="O"/>
    <n v="1"/>
    <n v="30"/>
    <n v="0"/>
    <m/>
    <m/>
    <m/>
    <m/>
    <m/>
    <m/>
    <n v="1"/>
    <n v="1"/>
    <m/>
    <m/>
    <n v="818838.62"/>
    <s v="LIBRE INVERSION"/>
    <n v="0"/>
    <n v="0"/>
    <s v="800-197-268-4"/>
    <s v="DIRECCION DE IMPUESTOS Y ADUANAS NACIONALES"/>
    <n v="5"/>
    <m/>
    <m/>
    <m/>
    <m/>
    <n v="1"/>
    <n v="7"/>
    <n v="2"/>
  </r>
  <r>
    <n v="15358.6707076901"/>
    <s v="C"/>
    <x v="120"/>
    <x v="1"/>
    <n v="4"/>
    <s v="10 211000948"/>
    <d v="2021-09-24T00:00:00"/>
    <d v="2024-09-30T00:00:00"/>
    <n v="0"/>
    <n v="1"/>
    <n v="6"/>
    <n v="30"/>
    <n v="2"/>
    <n v="17.690000000000001"/>
    <n v="19.2"/>
    <n v="100000"/>
    <n v="3620"/>
    <n v="86845"/>
    <n v="0"/>
    <n v="0"/>
    <n v="0"/>
    <m/>
    <n v="0"/>
    <n v="0"/>
    <n v="0"/>
    <m/>
    <m/>
    <d v="2022-03-31T00:00:00"/>
    <n v="1"/>
    <s v="O"/>
    <n v="1"/>
    <n v="30"/>
    <n v="0"/>
    <m/>
    <m/>
    <m/>
    <m/>
    <m/>
    <m/>
    <n v="1"/>
    <n v="1"/>
    <m/>
    <m/>
    <n v="8930.76"/>
    <s v="TARJETA DE AFINIDAD"/>
    <n v="0"/>
    <n v="0"/>
    <m/>
    <m/>
    <n v="5"/>
    <m/>
    <m/>
    <m/>
    <m/>
    <n v="1"/>
    <n v="7"/>
    <n v="2"/>
  </r>
  <r>
    <n v="15358.6707076901"/>
    <s v="C"/>
    <x v="120"/>
    <x v="1"/>
    <n v="4"/>
    <s v="10 211000929"/>
    <d v="2021-09-22T00:00:00"/>
    <d v="2024-09-30T00:00:00"/>
    <n v="0"/>
    <n v="1"/>
    <n v="6"/>
    <n v="30"/>
    <n v="2"/>
    <n v="17.690000000000001"/>
    <n v="19.2"/>
    <n v="100000"/>
    <n v="3620"/>
    <n v="86845"/>
    <n v="0"/>
    <n v="0"/>
    <n v="0"/>
    <m/>
    <n v="0"/>
    <n v="0"/>
    <n v="0"/>
    <m/>
    <m/>
    <d v="2022-03-31T00:00:00"/>
    <n v="1"/>
    <s v="O"/>
    <n v="1"/>
    <n v="30"/>
    <n v="0"/>
    <m/>
    <m/>
    <m/>
    <m/>
    <m/>
    <m/>
    <n v="1"/>
    <n v="1"/>
    <m/>
    <m/>
    <n v="8930.76"/>
    <s v="TARJETA DE AFINIDAD"/>
    <n v="0"/>
    <n v="0"/>
    <m/>
    <m/>
    <n v="5"/>
    <m/>
    <m/>
    <m/>
    <m/>
    <n v="1"/>
    <n v="7"/>
    <n v="2"/>
  </r>
  <r>
    <n v="69108.863972295076"/>
    <s v="C"/>
    <x v="120"/>
    <x v="1"/>
    <n v="4"/>
    <s v="10 211000960"/>
    <d v="2021-09-25T00:00:00"/>
    <d v="2024-09-30T00:00:00"/>
    <n v="0"/>
    <n v="1"/>
    <n v="6"/>
    <n v="30"/>
    <n v="2"/>
    <n v="17.690000000000001"/>
    <n v="19.2"/>
    <n v="450000"/>
    <n v="16292"/>
    <n v="390784"/>
    <n v="0"/>
    <n v="0"/>
    <n v="0"/>
    <m/>
    <n v="0"/>
    <n v="0"/>
    <n v="0"/>
    <m/>
    <m/>
    <d v="2022-03-31T00:00:00"/>
    <n v="1"/>
    <s v="O"/>
    <n v="1"/>
    <n v="30"/>
    <n v="0"/>
    <m/>
    <m/>
    <m/>
    <m/>
    <m/>
    <m/>
    <n v="1"/>
    <n v="1"/>
    <m/>
    <m/>
    <n v="40188.400000000001"/>
    <s v="TARJETA DE AFINIDAD"/>
    <n v="0"/>
    <n v="0"/>
    <m/>
    <m/>
    <n v="5"/>
    <m/>
    <m/>
    <m/>
    <m/>
    <n v="1"/>
    <n v="7"/>
    <n v="2"/>
  </r>
  <r>
    <n v="15358.6707076901"/>
    <s v="C"/>
    <x v="120"/>
    <x v="1"/>
    <n v="4"/>
    <s v="10 211000920"/>
    <d v="2021-09-21T00:00:00"/>
    <d v="2024-09-30T00:00:00"/>
    <n v="0"/>
    <n v="1"/>
    <n v="6"/>
    <n v="30"/>
    <n v="2"/>
    <n v="17.690000000000001"/>
    <n v="19.2"/>
    <n v="100000"/>
    <n v="3620"/>
    <n v="86845"/>
    <n v="0"/>
    <n v="0"/>
    <n v="0"/>
    <m/>
    <n v="0"/>
    <n v="0"/>
    <n v="0"/>
    <m/>
    <m/>
    <d v="2022-03-31T00:00:00"/>
    <n v="1"/>
    <s v="O"/>
    <n v="1"/>
    <n v="30"/>
    <n v="0"/>
    <m/>
    <m/>
    <m/>
    <m/>
    <m/>
    <m/>
    <n v="1"/>
    <n v="1"/>
    <m/>
    <m/>
    <n v="8930.76"/>
    <s v="TARJETA DE AFINIDAD"/>
    <n v="0"/>
    <n v="0"/>
    <m/>
    <m/>
    <n v="5"/>
    <m/>
    <m/>
    <m/>
    <m/>
    <n v="1"/>
    <n v="7"/>
    <n v="2"/>
  </r>
  <r>
    <n v="13971.125235826279"/>
    <s v="C"/>
    <x v="120"/>
    <x v="1"/>
    <n v="4"/>
    <s v="10 211001133"/>
    <d v="2021-10-24T00:00:00"/>
    <d v="2024-10-31T00:00:00"/>
    <n v="0"/>
    <n v="1"/>
    <n v="5"/>
    <n v="30"/>
    <n v="2"/>
    <n v="17.690000000000001"/>
    <n v="19.2"/>
    <n v="88900"/>
    <n v="3219"/>
    <n v="79223"/>
    <n v="0"/>
    <n v="0"/>
    <n v="0"/>
    <m/>
    <n v="0"/>
    <n v="0"/>
    <n v="0"/>
    <m/>
    <m/>
    <d v="2022-03-31T00:00:00"/>
    <n v="1"/>
    <s v="O"/>
    <n v="1"/>
    <n v="30"/>
    <n v="0"/>
    <m/>
    <m/>
    <m/>
    <m/>
    <m/>
    <m/>
    <n v="1"/>
    <n v="1"/>
    <m/>
    <m/>
    <n v="8186.53"/>
    <s v="TARJETA DE AFINIDAD"/>
    <n v="0"/>
    <n v="0"/>
    <m/>
    <m/>
    <n v="5"/>
    <m/>
    <m/>
    <m/>
    <m/>
    <n v="1"/>
    <n v="7"/>
    <n v="2"/>
  </r>
  <r>
    <n v="31334.205184536666"/>
    <s v="C"/>
    <x v="120"/>
    <x v="1"/>
    <n v="4"/>
    <s v="10 211001139"/>
    <d v="2021-10-25T00:00:00"/>
    <d v="2024-10-31T00:00:00"/>
    <n v="0"/>
    <n v="1"/>
    <n v="5"/>
    <n v="30"/>
    <n v="2"/>
    <n v="17.690000000000001"/>
    <n v="19.2"/>
    <n v="198867"/>
    <n v="7200"/>
    <n v="177226"/>
    <n v="0"/>
    <n v="0"/>
    <n v="0"/>
    <m/>
    <n v="0"/>
    <n v="0"/>
    <n v="0"/>
    <m/>
    <m/>
    <d v="2022-03-31T00:00:00"/>
    <n v="1"/>
    <s v="O"/>
    <n v="1"/>
    <n v="30"/>
    <n v="0"/>
    <m/>
    <m/>
    <m/>
    <m/>
    <m/>
    <m/>
    <n v="1"/>
    <n v="1"/>
    <m/>
    <m/>
    <n v="18233.63"/>
    <s v="TARJETA DE AFINIDAD"/>
    <n v="0"/>
    <n v="0"/>
    <m/>
    <m/>
    <n v="5"/>
    <m/>
    <m/>
    <m/>
    <m/>
    <n v="1"/>
    <n v="7"/>
    <n v="2"/>
  </r>
  <r>
    <n v="9466.4616998203346"/>
    <s v="C"/>
    <x v="120"/>
    <x v="1"/>
    <n v="4"/>
    <s v="10 211001146"/>
    <d v="2021-10-26T00:00:00"/>
    <d v="2024-10-31T00:00:00"/>
    <n v="0"/>
    <n v="1"/>
    <n v="5"/>
    <n v="30"/>
    <n v="2"/>
    <n v="17.690000000000001"/>
    <n v="19.2"/>
    <n v="60000"/>
    <n v="2172"/>
    <n v="53471"/>
    <n v="0"/>
    <n v="0"/>
    <n v="0"/>
    <m/>
    <n v="0"/>
    <n v="0"/>
    <n v="0"/>
    <m/>
    <m/>
    <d v="2022-03-31T00:00:00"/>
    <n v="1"/>
    <s v="O"/>
    <n v="1"/>
    <n v="30"/>
    <n v="0"/>
    <m/>
    <m/>
    <m/>
    <m/>
    <m/>
    <m/>
    <n v="1"/>
    <n v="1"/>
    <m/>
    <m/>
    <n v="5488.69"/>
    <s v="TARJETA DE AFINIDAD"/>
    <n v="0"/>
    <n v="0"/>
    <m/>
    <m/>
    <n v="5"/>
    <m/>
    <m/>
    <m/>
    <m/>
    <n v="1"/>
    <n v="7"/>
    <n v="2"/>
  </r>
  <r>
    <n v="4875.3648338739767"/>
    <s v="C"/>
    <x v="120"/>
    <x v="1"/>
    <n v="4"/>
    <s v="10 211001266"/>
    <d v="2021-11-10T00:00:00"/>
    <d v="2024-11-30T00:00:00"/>
    <n v="0"/>
    <n v="1"/>
    <n v="4"/>
    <n v="30"/>
    <n v="2"/>
    <n v="17.690000000000001"/>
    <n v="19.2"/>
    <n v="30000"/>
    <n v="1086"/>
    <n v="27410"/>
    <n v="0"/>
    <n v="0"/>
    <n v="0"/>
    <m/>
    <n v="0"/>
    <n v="0"/>
    <n v="0"/>
    <m/>
    <m/>
    <d v="2022-03-31T00:00:00"/>
    <n v="1"/>
    <s v="O"/>
    <n v="1"/>
    <n v="30"/>
    <n v="0"/>
    <m/>
    <m/>
    <m/>
    <m/>
    <m/>
    <m/>
    <n v="1"/>
    <n v="1"/>
    <m/>
    <m/>
    <n v="2790.86"/>
    <s v="TARJETA DE AFINIDAD"/>
    <n v="0"/>
    <n v="0"/>
    <m/>
    <m/>
    <n v="5"/>
    <m/>
    <m/>
    <m/>
    <m/>
    <n v="1"/>
    <n v="7"/>
    <n v="2"/>
  </r>
  <r>
    <n v="16628.477888599504"/>
    <s v="C"/>
    <x v="120"/>
    <x v="1"/>
    <n v="4"/>
    <s v="10 221000380"/>
    <d v="2022-03-05T00:00:00"/>
    <d v="2025-02-28T00:00:00"/>
    <n v="0"/>
    <n v="1"/>
    <n v="1"/>
    <n v="30"/>
    <n v="2"/>
    <n v="17.7"/>
    <n v="19.21"/>
    <n v="96075"/>
    <n v="3478"/>
    <n v="94046"/>
    <n v="0"/>
    <n v="0"/>
    <n v="0"/>
    <m/>
    <n v="0"/>
    <n v="0"/>
    <n v="0"/>
    <m/>
    <m/>
    <d v="2022-03-31T00:00:00"/>
    <n v="1"/>
    <s v="O"/>
    <n v="1"/>
    <n v="30"/>
    <n v="0"/>
    <m/>
    <m/>
    <m/>
    <m/>
    <m/>
    <m/>
    <n v="1"/>
    <n v="1"/>
    <m/>
    <m/>
    <n v="9674.98"/>
    <s v="TARJETA DE AFINIDAD"/>
    <n v="0"/>
    <n v="0"/>
    <m/>
    <m/>
    <n v="5"/>
    <m/>
    <m/>
    <m/>
    <m/>
    <n v="1"/>
    <n v="7"/>
    <n v="2"/>
  </r>
  <r>
    <n v="1339863"/>
    <s v="C"/>
    <x v="121"/>
    <x v="1"/>
    <n v="4"/>
    <s v="10 211001152"/>
    <d v="2021-10-27T00:00:00"/>
    <d v="2023-10-31T00:00:00"/>
    <n v="0"/>
    <n v="1"/>
    <n v="5"/>
    <n v="30"/>
    <n v="2"/>
    <n v="17.690000000000001"/>
    <n v="19.2"/>
    <n v="3000000"/>
    <n v="149922"/>
    <n v="2460651"/>
    <n v="0"/>
    <n v="0"/>
    <n v="0"/>
    <m/>
    <n v="0"/>
    <n v="0"/>
    <n v="0"/>
    <m/>
    <m/>
    <d v="2022-03-31T00:00:00"/>
    <n v="1"/>
    <s v="O"/>
    <n v="1"/>
    <n v="30"/>
    <n v="0"/>
    <m/>
    <m/>
    <m/>
    <m/>
    <m/>
    <m/>
    <n v="1"/>
    <n v="1"/>
    <m/>
    <m/>
    <n v="140100"/>
    <s v="TARJETA DE AFINIDAD"/>
    <n v="0"/>
    <n v="0"/>
    <m/>
    <m/>
    <n v="5"/>
    <m/>
    <m/>
    <m/>
    <m/>
    <n v="1"/>
    <n v="7"/>
    <n v="2"/>
  </r>
  <r>
    <n v="0"/>
    <s v="C"/>
    <x v="122"/>
    <x v="0"/>
    <n v="4"/>
    <s v="11 19255"/>
    <d v="2017-11-21T00:00:00"/>
    <d v="2023-10-31T00:00:00"/>
    <n v="0"/>
    <n v="1"/>
    <n v="35"/>
    <n v="30"/>
    <n v="2"/>
    <n v="12.83"/>
    <n v="13.62"/>
    <n v="63246493"/>
    <n v="346220"/>
    <n v="5804320"/>
    <n v="0"/>
    <n v="0"/>
    <n v="0"/>
    <m/>
    <n v="0"/>
    <n v="0"/>
    <n v="0"/>
    <m/>
    <m/>
    <d v="2022-03-31T00:00:00"/>
    <n v="1"/>
    <s v="O"/>
    <n v="1"/>
    <n v="30"/>
    <n v="0"/>
    <m/>
    <m/>
    <m/>
    <m/>
    <m/>
    <m/>
    <n v="1"/>
    <n v="1"/>
    <m/>
    <m/>
    <n v="3162762"/>
    <s v="SUSTITUCION"/>
    <n v="0"/>
    <n v="0"/>
    <s v="800-197-268-4"/>
    <s v="DIRECCION DE IMPUESTOS Y ADUANAS NACIONALES"/>
    <n v="5"/>
    <m/>
    <m/>
    <m/>
    <m/>
    <n v="1"/>
    <n v="7"/>
    <n v="2"/>
  </r>
  <r>
    <n v="0"/>
    <s v="C"/>
    <x v="123"/>
    <x v="1"/>
    <n v="4"/>
    <s v="10 191002611"/>
    <d v="2019-12-11T00:00:00"/>
    <d v="2024-03-31T00:00:00"/>
    <n v="0"/>
    <n v="1"/>
    <n v="25"/>
    <n v="30"/>
    <n v="2"/>
    <n v="18"/>
    <n v="19.559999999999999"/>
    <n v="4000000"/>
    <n v="181000"/>
    <n v="3619000"/>
    <n v="0"/>
    <n v="0"/>
    <n v="0"/>
    <m/>
    <n v="0"/>
    <n v="0"/>
    <n v="0"/>
    <m/>
    <m/>
    <d v="2022-03-25T00:00:00"/>
    <n v="1"/>
    <s v="O"/>
    <n v="1"/>
    <n v="30"/>
    <n v="0"/>
    <m/>
    <m/>
    <m/>
    <m/>
    <m/>
    <m/>
    <n v="1"/>
    <n v="1"/>
    <m/>
    <m/>
    <n v="848415.74"/>
    <s v="TARJETA DE AFINIDAD"/>
    <n v="0"/>
    <n v="0"/>
    <m/>
    <m/>
    <n v="5"/>
    <m/>
    <m/>
    <m/>
    <m/>
    <n v="1"/>
    <n v="7"/>
    <n v="2"/>
  </r>
  <r>
    <n v="0"/>
    <s v="C"/>
    <x v="124"/>
    <x v="1"/>
    <n v="4"/>
    <s v="11 19793"/>
    <d v="2018-02-26T00:00:00"/>
    <d v="2038-03-31T00:00:00"/>
    <n v="0"/>
    <n v="1"/>
    <n v="1"/>
    <n v="30"/>
    <n v="2"/>
    <n v="0"/>
    <n v="0"/>
    <n v="18007812"/>
    <n v="18007812"/>
    <n v="18007812"/>
    <n v="0"/>
    <n v="0"/>
    <n v="0"/>
    <m/>
    <n v="0"/>
    <n v="0"/>
    <n v="0"/>
    <m/>
    <m/>
    <d v="2018-02-26T00:00:00"/>
    <n v="1"/>
    <s v="O"/>
    <n v="1"/>
    <n v="7338"/>
    <n v="0"/>
    <m/>
    <m/>
    <m/>
    <m/>
    <m/>
    <m/>
    <n v="1"/>
    <n v="1"/>
    <m/>
    <m/>
    <n v="2252897"/>
    <s v="FIDELIZACION"/>
    <n v="0"/>
    <n v="0"/>
    <m/>
    <m/>
    <n v="5"/>
    <m/>
    <m/>
    <m/>
    <m/>
    <n v="1"/>
    <n v="7"/>
    <n v="2"/>
  </r>
  <r>
    <n v="11195619"/>
    <s v="C"/>
    <x v="125"/>
    <x v="7"/>
    <n v="3"/>
    <s v="13 211001954"/>
    <d v="2021-07-27T00:00:00"/>
    <d v="2026-08-31T00:00:00"/>
    <n v="1"/>
    <n v="1"/>
    <n v="6"/>
    <n v="30"/>
    <n v="2"/>
    <n v="11.86"/>
    <n v="12.53"/>
    <n v="37732479"/>
    <n v="270849"/>
    <n v="11195619"/>
    <n v="29529"/>
    <n v="0"/>
    <n v="0"/>
    <m/>
    <n v="111956"/>
    <n v="0"/>
    <n v="0"/>
    <m/>
    <m/>
    <d v="2022-03-22T00:00:00"/>
    <n v="1"/>
    <s v="O"/>
    <n v="1"/>
    <n v="30"/>
    <n v="156353"/>
    <m/>
    <m/>
    <m/>
    <m/>
    <m/>
    <m/>
    <n v="1"/>
    <n v="1"/>
    <n v="44404"/>
    <s v="A"/>
    <n v="0"/>
    <s v="SUSTITUCION"/>
    <n v="0"/>
    <n v="0"/>
    <m/>
    <m/>
    <n v="5"/>
    <m/>
    <m/>
    <m/>
    <m/>
    <n v="1"/>
    <n v="7"/>
    <n v="2"/>
  </r>
  <r>
    <n v="0"/>
    <s v="C"/>
    <x v="126"/>
    <x v="1"/>
    <n v="3"/>
    <s v="13 211003362"/>
    <d v="2021-11-08T00:00:00"/>
    <d v="2022-07-31T00:00:00"/>
    <n v="1"/>
    <n v="1"/>
    <n v="3"/>
    <n v="30"/>
    <n v="2"/>
    <n v="7.29"/>
    <n v="7.54"/>
    <n v="1032028"/>
    <n v="132756"/>
    <n v="651193"/>
    <n v="3960"/>
    <n v="0"/>
    <n v="0"/>
    <m/>
    <n v="0"/>
    <n v="0"/>
    <n v="0"/>
    <m/>
    <m/>
    <d v="2022-03-04T00:00:00"/>
    <n v="1"/>
    <s v="O"/>
    <n v="1"/>
    <n v="30"/>
    <n v="128577"/>
    <m/>
    <m/>
    <m/>
    <m/>
    <m/>
    <m/>
    <n v="1"/>
    <n v="1"/>
    <n v="44508"/>
    <s v="A"/>
    <n v="416761"/>
    <s v="LIBRE INVERSION"/>
    <n v="0"/>
    <n v="0"/>
    <m/>
    <m/>
    <n v="5"/>
    <m/>
    <m/>
    <m/>
    <m/>
    <n v="1"/>
    <n v="7"/>
    <n v="2"/>
  </r>
  <r>
    <n v="295773.93284280226"/>
    <s v="C"/>
    <x v="127"/>
    <x v="1"/>
    <n v="4"/>
    <s v="13 201002070"/>
    <d v="2020-07-15T00:00:00"/>
    <d v="2024-07-31T00:00:00"/>
    <n v="0"/>
    <n v="1"/>
    <n v="20"/>
    <n v="30"/>
    <n v="2"/>
    <n v="7.2"/>
    <n v="7.44"/>
    <n v="3044190"/>
    <n v="73752"/>
    <n v="1886785"/>
    <n v="0"/>
    <n v="0"/>
    <n v="0"/>
    <m/>
    <n v="0"/>
    <n v="0"/>
    <n v="0"/>
    <m/>
    <m/>
    <d v="2022-03-31T00:00:00"/>
    <n v="1"/>
    <s v="O"/>
    <n v="1"/>
    <n v="30"/>
    <n v="0"/>
    <m/>
    <m/>
    <m/>
    <m/>
    <m/>
    <m/>
    <n v="1"/>
    <n v="1"/>
    <m/>
    <m/>
    <n v="194036.59"/>
    <s v="LIBRE INVERSION"/>
    <n v="0"/>
    <n v="0"/>
    <m/>
    <m/>
    <n v="5"/>
    <m/>
    <m/>
    <m/>
    <m/>
    <n v="1"/>
    <n v="7"/>
    <n v="2"/>
  </r>
  <r>
    <n v="14667.033525622086"/>
    <s v="C"/>
    <x v="127"/>
    <x v="1"/>
    <n v="4"/>
    <s v="10 211000498"/>
    <d v="2021-06-08T00:00:00"/>
    <d v="2022-06-30T00:00:00"/>
    <n v="0"/>
    <n v="1"/>
    <n v="9"/>
    <n v="30"/>
    <n v="2"/>
    <n v="17.690000000000001"/>
    <n v="19.2"/>
    <n v="350000"/>
    <n v="32105"/>
    <n v="93482"/>
    <n v="0"/>
    <n v="0"/>
    <n v="0"/>
    <m/>
    <n v="0"/>
    <n v="0"/>
    <n v="0"/>
    <m/>
    <m/>
    <d v="2022-03-31T00:00:00"/>
    <n v="1"/>
    <s v="O"/>
    <n v="1"/>
    <n v="30"/>
    <n v="0"/>
    <m/>
    <m/>
    <m/>
    <m/>
    <m/>
    <m/>
    <n v="1"/>
    <n v="1"/>
    <m/>
    <m/>
    <n v="9600.9500000000007"/>
    <s v="TARJETA DE AFINIDAD"/>
    <n v="0"/>
    <n v="0"/>
    <m/>
    <m/>
    <n v="5"/>
    <m/>
    <m/>
    <m/>
    <m/>
    <n v="1"/>
    <n v="7"/>
    <n v="2"/>
  </r>
  <r>
    <n v="119790.03713702608"/>
    <s v="C"/>
    <x v="127"/>
    <x v="1"/>
    <n v="4"/>
    <s v="13 211003952"/>
    <d v="2021-12-28T00:00:00"/>
    <d v="2022-12-31T00:00:00"/>
    <n v="0"/>
    <n v="1"/>
    <n v="3"/>
    <n v="30"/>
    <n v="2"/>
    <n v="7.2"/>
    <n v="7.44"/>
    <n v="1009179"/>
    <n v="87602"/>
    <n v="764008"/>
    <n v="0"/>
    <n v="0"/>
    <n v="0"/>
    <m/>
    <n v="0"/>
    <n v="0"/>
    <n v="0"/>
    <m/>
    <m/>
    <d v="2022-03-31T00:00:00"/>
    <n v="1"/>
    <s v="O"/>
    <n v="1"/>
    <n v="30"/>
    <n v="0"/>
    <m/>
    <m/>
    <m/>
    <m/>
    <m/>
    <m/>
    <n v="1"/>
    <n v="1"/>
    <m/>
    <m/>
    <n v="78546.899999999994"/>
    <s v="LIBRE INVERSION"/>
    <n v="0"/>
    <n v="0"/>
    <m/>
    <m/>
    <n v="5"/>
    <m/>
    <m/>
    <m/>
    <m/>
    <n v="1"/>
    <n v="7"/>
    <n v="2"/>
  </r>
  <r>
    <n v="14508.67123512378"/>
    <s v="C"/>
    <x v="127"/>
    <x v="1"/>
    <n v="4"/>
    <s v="10 221000274"/>
    <d v="2022-02-19T00:00:00"/>
    <d v="2023-02-28T00:00:00"/>
    <n v="0"/>
    <n v="1"/>
    <n v="1"/>
    <n v="30"/>
    <n v="2"/>
    <n v="17.7"/>
    <n v="19.21"/>
    <n v="100000"/>
    <n v="9173"/>
    <n v="92336"/>
    <n v="0"/>
    <n v="0"/>
    <n v="0"/>
    <m/>
    <n v="0"/>
    <n v="0"/>
    <n v="0"/>
    <m/>
    <m/>
    <d v="2022-03-31T00:00:00"/>
    <n v="1"/>
    <s v="O"/>
    <n v="1"/>
    <n v="30"/>
    <n v="0"/>
    <m/>
    <m/>
    <m/>
    <m/>
    <m/>
    <m/>
    <n v="1"/>
    <n v="1"/>
    <m/>
    <m/>
    <n v="9461.81"/>
    <s v="TARJETA DE AFINIDAD"/>
    <n v="0"/>
    <n v="0"/>
    <m/>
    <m/>
    <n v="5"/>
    <m/>
    <m/>
    <m/>
    <m/>
    <n v="1"/>
    <n v="7"/>
    <n v="2"/>
  </r>
  <r>
    <n v="28947.522869645007"/>
    <s v="C"/>
    <x v="127"/>
    <x v="1"/>
    <n v="4"/>
    <s v="10 221000217"/>
    <d v="2022-02-12T00:00:00"/>
    <d v="2023-02-28T00:00:00"/>
    <n v="0"/>
    <n v="1"/>
    <n v="1"/>
    <n v="30"/>
    <n v="2"/>
    <n v="17.690000000000001"/>
    <n v="19.2"/>
    <n v="200000"/>
    <n v="18346"/>
    <n v="184671"/>
    <n v="0"/>
    <n v="0"/>
    <n v="0"/>
    <m/>
    <n v="0"/>
    <n v="0"/>
    <n v="0"/>
    <m/>
    <m/>
    <d v="2022-03-31T00:00:00"/>
    <n v="1"/>
    <s v="O"/>
    <n v="1"/>
    <n v="30"/>
    <n v="0"/>
    <m/>
    <m/>
    <m/>
    <m/>
    <m/>
    <m/>
    <n v="1"/>
    <n v="1"/>
    <m/>
    <m/>
    <n v="18993.18"/>
    <s v="TARJETA DE AFINIDAD"/>
    <n v="0"/>
    <n v="0"/>
    <m/>
    <m/>
    <n v="5"/>
    <m/>
    <m/>
    <m/>
    <m/>
    <n v="1"/>
    <n v="7"/>
    <n v="2"/>
  </r>
  <r>
    <n v="14508.67123512378"/>
    <s v="C"/>
    <x v="127"/>
    <x v="1"/>
    <n v="4"/>
    <s v="10 221000290"/>
    <d v="2022-02-21T00:00:00"/>
    <d v="2023-02-28T00:00:00"/>
    <n v="0"/>
    <n v="1"/>
    <n v="1"/>
    <n v="30"/>
    <n v="2"/>
    <n v="17.7"/>
    <n v="19.21"/>
    <n v="100000"/>
    <n v="9173"/>
    <n v="92336"/>
    <n v="0"/>
    <n v="0"/>
    <n v="0"/>
    <m/>
    <n v="0"/>
    <n v="0"/>
    <n v="0"/>
    <m/>
    <m/>
    <d v="2022-03-31T00:00:00"/>
    <n v="1"/>
    <s v="O"/>
    <n v="1"/>
    <n v="30"/>
    <n v="0"/>
    <m/>
    <m/>
    <m/>
    <m/>
    <m/>
    <m/>
    <n v="1"/>
    <n v="1"/>
    <m/>
    <m/>
    <n v="9461.81"/>
    <s v="TARJETA DE AFINIDAD"/>
    <n v="0"/>
    <n v="0"/>
    <m/>
    <m/>
    <n v="5"/>
    <m/>
    <m/>
    <m/>
    <m/>
    <n v="1"/>
    <n v="7"/>
    <n v="2"/>
  </r>
  <r>
    <n v="14508.67123512378"/>
    <s v="C"/>
    <x v="127"/>
    <x v="1"/>
    <n v="4"/>
    <s v="10 221000237"/>
    <d v="2022-02-15T00:00:00"/>
    <d v="2023-02-28T00:00:00"/>
    <n v="0"/>
    <n v="1"/>
    <n v="1"/>
    <n v="30"/>
    <n v="2"/>
    <n v="17.7"/>
    <n v="19.21"/>
    <n v="100000"/>
    <n v="9173"/>
    <n v="92336"/>
    <n v="0"/>
    <n v="0"/>
    <n v="0"/>
    <m/>
    <n v="0"/>
    <n v="0"/>
    <n v="0"/>
    <m/>
    <m/>
    <d v="2022-03-31T00:00:00"/>
    <n v="1"/>
    <s v="O"/>
    <n v="1"/>
    <n v="30"/>
    <n v="0"/>
    <m/>
    <m/>
    <m/>
    <m/>
    <m/>
    <m/>
    <n v="1"/>
    <n v="1"/>
    <m/>
    <m/>
    <n v="9461.81"/>
    <s v="TARJETA DE AFINIDAD"/>
    <n v="0"/>
    <n v="0"/>
    <m/>
    <m/>
    <n v="5"/>
    <m/>
    <m/>
    <m/>
    <m/>
    <n v="1"/>
    <n v="7"/>
    <n v="2"/>
  </r>
  <r>
    <n v="230002.55567342415"/>
    <s v="C"/>
    <x v="127"/>
    <x v="1"/>
    <n v="4"/>
    <s v="13 221000580"/>
    <d v="2022-02-01T00:00:00"/>
    <d v="2024-02-29T00:00:00"/>
    <n v="0"/>
    <n v="1"/>
    <n v="1"/>
    <n v="30"/>
    <n v="2"/>
    <n v="7.2"/>
    <n v="7.44"/>
    <n v="1526356"/>
    <n v="68757"/>
    <n v="1467271"/>
    <n v="0"/>
    <n v="0"/>
    <n v="0"/>
    <m/>
    <n v="0"/>
    <n v="0"/>
    <n v="0"/>
    <m/>
    <m/>
    <d v="2022-03-31T00:00:00"/>
    <n v="1"/>
    <s v="O"/>
    <n v="1"/>
    <n v="30"/>
    <n v="0"/>
    <m/>
    <m/>
    <m/>
    <m/>
    <m/>
    <m/>
    <n v="1"/>
    <n v="1"/>
    <m/>
    <m/>
    <n v="150901.88"/>
    <s v="LIBRE INVERSION"/>
    <n v="0"/>
    <n v="0"/>
    <m/>
    <m/>
    <n v="5"/>
    <m/>
    <m/>
    <m/>
    <m/>
    <n v="1"/>
    <n v="7"/>
    <n v="2"/>
  </r>
  <r>
    <n v="9384.1161517439177"/>
    <s v="C"/>
    <x v="127"/>
    <x v="1"/>
    <n v="4"/>
    <s v="10 221000399"/>
    <d v="2022-03-06T00:00:00"/>
    <d v="2023-03-31T00:00:00"/>
    <n v="0"/>
    <n v="1"/>
    <n v="0"/>
    <n v="30"/>
    <n v="2"/>
    <n v="17.690000000000001"/>
    <n v="19.2"/>
    <n v="60000"/>
    <n v="5504"/>
    <n v="60000"/>
    <n v="708"/>
    <n v="0"/>
    <n v="0"/>
    <m/>
    <n v="0"/>
    <n v="0"/>
    <n v="0"/>
    <m/>
    <m/>
    <d v="2022-03-06T00:00:00"/>
    <n v="1"/>
    <s v="O"/>
    <n v="1"/>
    <n v="30"/>
    <n v="0"/>
    <m/>
    <m/>
    <m/>
    <m/>
    <m/>
    <m/>
    <n v="1"/>
    <n v="1"/>
    <m/>
    <m/>
    <n v="6191.92"/>
    <s v="TARJETA DE AFINIDAD"/>
    <n v="0"/>
    <n v="0"/>
    <m/>
    <m/>
    <n v="5"/>
    <m/>
    <m/>
    <m/>
    <m/>
    <n v="1"/>
    <n v="7"/>
    <n v="2"/>
  </r>
  <r>
    <n v="9384.1161517439177"/>
    <s v="C"/>
    <x v="127"/>
    <x v="1"/>
    <n v="4"/>
    <s v="10 221000448"/>
    <d v="2022-03-13T00:00:00"/>
    <d v="2023-03-31T00:00:00"/>
    <n v="0"/>
    <n v="1"/>
    <n v="0"/>
    <n v="30"/>
    <n v="2"/>
    <n v="17.690000000000001"/>
    <n v="19.2"/>
    <n v="60000"/>
    <n v="5504"/>
    <n v="60000"/>
    <n v="501"/>
    <n v="0"/>
    <n v="0"/>
    <m/>
    <n v="0"/>
    <n v="0"/>
    <n v="0"/>
    <m/>
    <m/>
    <d v="2022-03-13T00:00:00"/>
    <n v="1"/>
    <s v="O"/>
    <n v="1"/>
    <n v="30"/>
    <n v="0"/>
    <m/>
    <m/>
    <m/>
    <m/>
    <m/>
    <m/>
    <n v="1"/>
    <n v="1"/>
    <m/>
    <m/>
    <n v="6191.92"/>
    <s v="TARJETA DE AFINIDAD"/>
    <n v="0"/>
    <n v="0"/>
    <m/>
    <m/>
    <n v="5"/>
    <m/>
    <m/>
    <m/>
    <m/>
    <n v="1"/>
    <n v="7"/>
    <n v="2"/>
  </r>
  <r>
    <n v="4726.8480758719597"/>
    <s v="C"/>
    <x v="127"/>
    <x v="1"/>
    <n v="4"/>
    <s v="10 221000449"/>
    <d v="2022-03-13T00:00:00"/>
    <d v="2023-03-31T00:00:00"/>
    <n v="0"/>
    <n v="1"/>
    <n v="0"/>
    <n v="30"/>
    <n v="2"/>
    <n v="17.7"/>
    <n v="19.21"/>
    <n v="30000"/>
    <n v="2752"/>
    <n v="30000"/>
    <n v="251"/>
    <n v="0"/>
    <n v="0"/>
    <m/>
    <n v="0"/>
    <n v="0"/>
    <n v="0"/>
    <m/>
    <m/>
    <d v="2022-03-13T00:00:00"/>
    <n v="1"/>
    <s v="O"/>
    <n v="1"/>
    <n v="30"/>
    <n v="0"/>
    <m/>
    <m/>
    <m/>
    <m/>
    <m/>
    <m/>
    <n v="1"/>
    <n v="1"/>
    <m/>
    <m/>
    <n v="3061.17"/>
    <s v="TARJETA DE AFINIDAD"/>
    <n v="0"/>
    <n v="0"/>
    <m/>
    <m/>
    <n v="5"/>
    <m/>
    <m/>
    <m/>
    <m/>
    <n v="1"/>
    <n v="7"/>
    <n v="2"/>
  </r>
  <r>
    <n v="6279.2741011626131"/>
    <s v="C"/>
    <x v="127"/>
    <x v="1"/>
    <n v="4"/>
    <s v="10 221000564"/>
    <d v="2022-03-30T00:00:00"/>
    <d v="2023-03-31T00:00:00"/>
    <n v="0"/>
    <n v="1"/>
    <n v="0"/>
    <n v="30"/>
    <n v="2"/>
    <n v="17.7"/>
    <n v="19.2"/>
    <n v="40000"/>
    <n v="3669"/>
    <n v="40000"/>
    <n v="0"/>
    <n v="0"/>
    <n v="0"/>
    <m/>
    <n v="0"/>
    <n v="0"/>
    <n v="0"/>
    <m/>
    <m/>
    <d v="2022-03-30T00:00:00"/>
    <n v="1"/>
    <s v="O"/>
    <n v="1"/>
    <n v="30"/>
    <n v="0"/>
    <m/>
    <m/>
    <m/>
    <m/>
    <m/>
    <m/>
    <n v="1"/>
    <n v="1"/>
    <m/>
    <m/>
    <n v="4104.75"/>
    <s v="TARJETA DE AFINIDAD"/>
    <n v="0"/>
    <n v="0"/>
    <m/>
    <m/>
    <n v="5"/>
    <m/>
    <m/>
    <m/>
    <m/>
    <n v="1"/>
    <n v="7"/>
    <n v="2"/>
  </r>
  <r>
    <n v="239293.99144858727"/>
    <s v="C"/>
    <x v="127"/>
    <x v="1"/>
    <n v="4"/>
    <s v="13 221001059"/>
    <d v="2022-03-07T00:00:00"/>
    <d v="2022-06-30T00:00:00"/>
    <n v="0"/>
    <n v="1"/>
    <n v="0"/>
    <n v="90"/>
    <n v="2"/>
    <n v="19.190000000000001"/>
    <n v="20.62"/>
    <n v="1526646"/>
    <n v="1601461"/>
    <n v="1526646"/>
    <n v="0"/>
    <n v="0"/>
    <n v="0"/>
    <m/>
    <n v="0"/>
    <n v="0"/>
    <n v="0"/>
    <m/>
    <m/>
    <d v="2022-03-07T00:00:00"/>
    <n v="1"/>
    <s v="O"/>
    <n v="1"/>
    <n v="90"/>
    <n v="0"/>
    <m/>
    <m/>
    <m/>
    <m/>
    <m/>
    <m/>
    <n v="1"/>
    <n v="1"/>
    <m/>
    <m/>
    <n v="157024.23000000001"/>
    <s v="LIBRE INVERSION"/>
    <n v="0"/>
    <n v="0"/>
    <m/>
    <m/>
    <n v="5"/>
    <m/>
    <m/>
    <m/>
    <m/>
    <n v="1"/>
    <n v="7"/>
    <n v="2"/>
  </r>
  <r>
    <n v="6279.2741011626131"/>
    <s v="C"/>
    <x v="127"/>
    <x v="1"/>
    <n v="4"/>
    <s v="10 221000569"/>
    <d v="2022-03-30T00:00:00"/>
    <d v="2023-03-31T00:00:00"/>
    <n v="0"/>
    <n v="1"/>
    <n v="0"/>
    <n v="30"/>
    <n v="2"/>
    <n v="17.7"/>
    <n v="19.2"/>
    <n v="40000"/>
    <n v="3669"/>
    <n v="40000"/>
    <n v="0"/>
    <n v="0"/>
    <n v="0"/>
    <m/>
    <n v="0"/>
    <n v="0"/>
    <n v="0"/>
    <m/>
    <m/>
    <d v="2022-03-30T00:00:00"/>
    <n v="1"/>
    <s v="O"/>
    <n v="1"/>
    <n v="30"/>
    <n v="0"/>
    <m/>
    <m/>
    <m/>
    <m/>
    <m/>
    <m/>
    <n v="1"/>
    <n v="1"/>
    <m/>
    <m/>
    <n v="4104.75"/>
    <s v="TARJETA DE AFINIDAD"/>
    <n v="0"/>
    <n v="0"/>
    <m/>
    <m/>
    <n v="5"/>
    <m/>
    <m/>
    <m/>
    <m/>
    <n v="1"/>
    <n v="7"/>
    <n v="2"/>
  </r>
  <r>
    <n v="14508.67123512378"/>
    <s v="C"/>
    <x v="127"/>
    <x v="1"/>
    <n v="4"/>
    <s v="10 221000383"/>
    <d v="2022-03-05T00:00:00"/>
    <d v="2023-02-28T00:00:00"/>
    <n v="0"/>
    <n v="1"/>
    <n v="1"/>
    <n v="30"/>
    <n v="2"/>
    <n v="17.690000000000001"/>
    <n v="19.2"/>
    <n v="100000"/>
    <n v="9173"/>
    <n v="92336"/>
    <n v="0"/>
    <n v="0"/>
    <n v="0"/>
    <m/>
    <n v="0"/>
    <n v="0"/>
    <n v="0"/>
    <m/>
    <m/>
    <d v="2022-03-31T00:00:00"/>
    <n v="1"/>
    <s v="O"/>
    <n v="1"/>
    <n v="30"/>
    <n v="0"/>
    <m/>
    <m/>
    <m/>
    <m/>
    <m/>
    <m/>
    <n v="1"/>
    <n v="1"/>
    <m/>
    <m/>
    <n v="9461.81"/>
    <s v="TARJETA DE AFINIDAD"/>
    <n v="0"/>
    <n v="0"/>
    <m/>
    <m/>
    <n v="5"/>
    <m/>
    <m/>
    <m/>
    <m/>
    <n v="1"/>
    <n v="7"/>
    <n v="2"/>
  </r>
  <r>
    <n v="8677.2229807127442"/>
    <s v="C"/>
    <x v="127"/>
    <x v="1"/>
    <n v="4"/>
    <s v="10 221000365"/>
    <d v="2022-03-03T00:00:00"/>
    <d v="2023-02-28T00:00:00"/>
    <n v="0"/>
    <n v="1"/>
    <n v="1"/>
    <n v="30"/>
    <n v="2"/>
    <n v="17.68"/>
    <n v="19.190000000000001"/>
    <n v="60000"/>
    <n v="5504"/>
    <n v="55401"/>
    <n v="0"/>
    <n v="0"/>
    <n v="0"/>
    <m/>
    <n v="0"/>
    <n v="0"/>
    <n v="0"/>
    <m/>
    <m/>
    <d v="2022-03-31T00:00:00"/>
    <n v="1"/>
    <s v="O"/>
    <n v="1"/>
    <n v="30"/>
    <n v="0"/>
    <m/>
    <m/>
    <m/>
    <m/>
    <m/>
    <m/>
    <n v="1"/>
    <n v="1"/>
    <m/>
    <m/>
    <n v="5704.91"/>
    <s v="TARJETA DE AFINIDAD"/>
    <n v="0"/>
    <n v="0"/>
    <m/>
    <m/>
    <n v="5"/>
    <m/>
    <m/>
    <m/>
    <m/>
    <n v="1"/>
    <n v="7"/>
    <n v="2"/>
  </r>
  <r>
    <n v="0"/>
    <s v="C"/>
    <x v="128"/>
    <x v="0"/>
    <n v="4"/>
    <s v="13 211003724"/>
    <d v="2021-12-03T00:00:00"/>
    <d v="2026-12-31T00:00:00"/>
    <n v="0"/>
    <n v="1"/>
    <n v="3"/>
    <n v="30"/>
    <n v="2"/>
    <n v="5.99"/>
    <n v="6.16"/>
    <n v="15111554"/>
    <n v="294990"/>
    <n v="14465052"/>
    <n v="0"/>
    <n v="0"/>
    <n v="0"/>
    <m/>
    <n v="0"/>
    <n v="0"/>
    <n v="0"/>
    <m/>
    <m/>
    <d v="2022-03-31T00:00:00"/>
    <n v="1"/>
    <s v="O"/>
    <n v="1"/>
    <n v="30"/>
    <n v="0"/>
    <m/>
    <m/>
    <m/>
    <m/>
    <m/>
    <m/>
    <n v="1"/>
    <n v="1"/>
    <m/>
    <m/>
    <n v="3327891"/>
    <s v="LIBRE INVERSION"/>
    <n v="0"/>
    <n v="0"/>
    <s v="800-197-268-4"/>
    <s v="DIRECCION DE IMPUESTOS Y ADUANAS NACIONALES"/>
    <n v="5"/>
    <m/>
    <m/>
    <m/>
    <m/>
    <n v="1"/>
    <n v="7"/>
    <n v="2"/>
  </r>
  <r>
    <n v="10626230.579999998"/>
    <s v="C"/>
    <x v="129"/>
    <x v="0"/>
    <n v="4"/>
    <s v="13 211003691"/>
    <d v="2021-12-07T00:00:00"/>
    <d v="2025-06-30T00:00:00"/>
    <n v="0"/>
    <n v="1"/>
    <n v="3"/>
    <n v="30"/>
    <n v="2"/>
    <n v="8.08"/>
    <n v="8.3800000000000008"/>
    <n v="35215687"/>
    <n v="621960"/>
    <n v="28974936"/>
    <n v="0"/>
    <n v="0"/>
    <n v="0"/>
    <m/>
    <n v="0"/>
    <n v="0"/>
    <n v="0"/>
    <s v="1500000/1500000/"/>
    <s v="06/12/"/>
    <d v="2022-03-31T00:00:00"/>
    <n v="1"/>
    <s v="O"/>
    <n v="1"/>
    <n v="30"/>
    <n v="0"/>
    <m/>
    <m/>
    <m/>
    <m/>
    <m/>
    <m/>
    <n v="1"/>
    <n v="1"/>
    <m/>
    <m/>
    <n v="2091443.42"/>
    <s v="SUSTITUCION"/>
    <n v="0"/>
    <n v="0"/>
    <s v="800-197-268-4"/>
    <s v="DIRECCION DE IMPUESTOS Y ADUANAS NACIONALES"/>
    <n v="5"/>
    <m/>
    <m/>
    <m/>
    <m/>
    <n v="1"/>
    <n v="7"/>
    <n v="2"/>
  </r>
  <r>
    <n v="171676"/>
    <s v="C"/>
    <x v="130"/>
    <x v="1"/>
    <n v="4"/>
    <s v="10 211000626"/>
    <d v="2021-08-02T00:00:00"/>
    <d v="2022-11-30T00:00:00"/>
    <n v="0"/>
    <n v="1"/>
    <n v="6"/>
    <n v="30"/>
    <n v="2"/>
    <n v="17.690000000000001"/>
    <n v="19.2"/>
    <n v="490000"/>
    <n v="24487"/>
    <n v="171676"/>
    <n v="0"/>
    <n v="0"/>
    <n v="0"/>
    <m/>
    <n v="0"/>
    <n v="0"/>
    <n v="0"/>
    <m/>
    <m/>
    <d v="2022-03-31T00:00:00"/>
    <n v="1"/>
    <s v="O"/>
    <n v="1"/>
    <n v="30"/>
    <n v="0"/>
    <m/>
    <m/>
    <m/>
    <m/>
    <m/>
    <m/>
    <n v="1"/>
    <n v="1"/>
    <m/>
    <m/>
    <n v="0"/>
    <s v="TARJETA DE AFINIDAD"/>
    <n v="0"/>
    <n v="0"/>
    <m/>
    <m/>
    <n v="5"/>
    <m/>
    <m/>
    <m/>
    <m/>
    <n v="1"/>
    <n v="7"/>
    <n v="2"/>
  </r>
  <r>
    <n v="61977605"/>
    <s v="C"/>
    <x v="131"/>
    <x v="8"/>
    <n v="4"/>
    <s v="11 22460"/>
    <d v="2019-02-12T00:00:00"/>
    <d v="2027-06-30T00:00:00"/>
    <n v="90"/>
    <n v="1"/>
    <n v="29"/>
    <n v="30"/>
    <n v="2"/>
    <n v="11.28"/>
    <n v="11.88"/>
    <n v="110686649"/>
    <n v="1755473"/>
    <n v="86976023"/>
    <n v="2831029"/>
    <n v="0"/>
    <n v="188400000"/>
    <n v="43585"/>
    <n v="8498355"/>
    <n v="2831029"/>
    <n v="0"/>
    <m/>
    <m/>
    <d v="2022-01-31T00:00:00"/>
    <n v="2"/>
    <s v="O"/>
    <n v="1"/>
    <n v="30"/>
    <n v="3804817"/>
    <m/>
    <m/>
    <m/>
    <m/>
    <m/>
    <m/>
    <n v="1"/>
    <n v="1"/>
    <m/>
    <m/>
    <n v="2846386"/>
    <s v="SUSTITUCION"/>
    <n v="0"/>
    <n v="0"/>
    <m/>
    <m/>
    <n v="5"/>
    <m/>
    <m/>
    <m/>
    <m/>
    <n v="1"/>
    <n v="7"/>
    <n v="2"/>
  </r>
  <r>
    <n v="5608180.2949160989"/>
    <s v="C"/>
    <x v="132"/>
    <x v="2"/>
    <n v="4"/>
    <s v="11 14549"/>
    <d v="2015-12-09T00:00:00"/>
    <d v="2023-12-31T00:00:00"/>
    <n v="0"/>
    <n v="1"/>
    <n v="41"/>
    <n v="30"/>
    <n v="2"/>
    <n v="12"/>
    <n v="12.68"/>
    <n v="45366548"/>
    <n v="595831"/>
    <n v="14332653"/>
    <n v="0"/>
    <n v="0"/>
    <n v="87827580.650000006"/>
    <n v="43585"/>
    <n v="0"/>
    <n v="0"/>
    <n v="0"/>
    <s v="875000/875000/"/>
    <s v="07/12/"/>
    <d v="2022-03-31T00:00:00"/>
    <n v="2"/>
    <s v="O"/>
    <n v="1"/>
    <n v="30"/>
    <n v="0"/>
    <m/>
    <m/>
    <m/>
    <m/>
    <m/>
    <m/>
    <n v="1"/>
    <n v="1"/>
    <m/>
    <m/>
    <n v="1032551.92"/>
    <s v="COMPRA CARTERA"/>
    <n v="0"/>
    <n v="0"/>
    <s v="800-197-268-4"/>
    <s v="DIRECCION DE IMPUESTOS Y ADUANAS NACIONALES"/>
    <n v="5"/>
    <m/>
    <m/>
    <m/>
    <m/>
    <n v="1"/>
    <n v="7"/>
    <n v="2"/>
  </r>
  <r>
    <n v="1990519.9199647582"/>
    <s v="C"/>
    <x v="132"/>
    <x v="4"/>
    <n v="4"/>
    <s v="11 14550"/>
    <d v="2015-12-09T00:00:00"/>
    <d v="2024-02-29T00:00:00"/>
    <n v="0"/>
    <n v="1"/>
    <n v="35"/>
    <n v="30"/>
    <n v="2"/>
    <n v="15.35"/>
    <n v="16.48"/>
    <n v="14144606"/>
    <n v="256786"/>
    <n v="5087052"/>
    <n v="0"/>
    <n v="0"/>
    <n v="31172419.350000001"/>
    <n v="43585"/>
    <n v="0"/>
    <n v="0"/>
    <n v="0"/>
    <m/>
    <m/>
    <d v="2022-03-31T00:00:00"/>
    <n v="2"/>
    <s v="O"/>
    <n v="1"/>
    <n v="30"/>
    <n v="0"/>
    <m/>
    <m/>
    <m/>
    <m/>
    <m/>
    <m/>
    <n v="1"/>
    <n v="1"/>
    <m/>
    <m/>
    <n v="366458.24"/>
    <s v="SUSTITUCION"/>
    <n v="0"/>
    <n v="0"/>
    <m/>
    <m/>
    <n v="5"/>
    <m/>
    <m/>
    <m/>
    <m/>
    <n v="1"/>
    <n v="7"/>
    <n v="2"/>
  </r>
  <r>
    <n v="1318384.9651191423"/>
    <s v="C"/>
    <x v="132"/>
    <x v="1"/>
    <n v="3"/>
    <s v="13 211003808"/>
    <d v="2021-12-13T00:00:00"/>
    <d v="2024-12-31T00:00:00"/>
    <n v="0"/>
    <n v="1"/>
    <n v="3"/>
    <n v="30"/>
    <n v="2"/>
    <n v="17.37"/>
    <n v="18.82"/>
    <n v="3601982"/>
    <n v="129822"/>
    <n v="3369202"/>
    <n v="0"/>
    <n v="0"/>
    <n v="0"/>
    <m/>
    <n v="0"/>
    <n v="0"/>
    <n v="0"/>
    <m/>
    <m/>
    <d v="2022-03-31T00:00:00"/>
    <n v="1"/>
    <s v="O"/>
    <n v="1"/>
    <n v="30"/>
    <n v="0"/>
    <m/>
    <m/>
    <m/>
    <m/>
    <m/>
    <m/>
    <n v="1"/>
    <n v="1"/>
    <n v="44543"/>
    <s v="A"/>
    <n v="242663.66"/>
    <s v="SUSTITUCION"/>
    <n v="0"/>
    <n v="0"/>
    <m/>
    <m/>
    <n v="5"/>
    <m/>
    <m/>
    <m/>
    <m/>
    <n v="1"/>
    <n v="7"/>
    <n v="2"/>
  </r>
  <r>
    <n v="44846096"/>
    <s v="C"/>
    <x v="133"/>
    <x v="0"/>
    <n v="3"/>
    <s v="13 201003111"/>
    <d v="2020-11-11T00:00:00"/>
    <d v="2025-10-31T00:00:00"/>
    <n v="0"/>
    <n v="1"/>
    <n v="19"/>
    <n v="30"/>
    <n v="2"/>
    <n v="10.11"/>
    <n v="10.59"/>
    <n v="73353817"/>
    <n v="1397441"/>
    <n v="55810725"/>
    <n v="0"/>
    <n v="0"/>
    <n v="0"/>
    <m/>
    <n v="0"/>
    <n v="0"/>
    <n v="0"/>
    <s v="1060000/1060000/"/>
    <s v="07/12/"/>
    <d v="2022-03-31T00:00:00"/>
    <n v="1"/>
    <s v="O"/>
    <n v="1"/>
    <n v="30"/>
    <n v="0"/>
    <m/>
    <m/>
    <m/>
    <m/>
    <m/>
    <m/>
    <n v="1"/>
    <n v="1"/>
    <n v="44146"/>
    <s v="A"/>
    <n v="2027184"/>
    <s v="SUSTITUCION"/>
    <n v="0"/>
    <n v="0"/>
    <s v="800-197-268-4"/>
    <s v="DIRECCION DE IMPUESTOS Y ADUANAS NACIONALES"/>
    <n v="5"/>
    <m/>
    <m/>
    <m/>
    <m/>
    <n v="1"/>
    <n v="7"/>
    <n v="2"/>
  </r>
  <r>
    <n v="0"/>
    <s v="C"/>
    <x v="134"/>
    <x v="1"/>
    <n v="3"/>
    <s v="10 191000108"/>
    <d v="2019-05-09T00:00:00"/>
    <d v="2023-08-31T00:00:00"/>
    <n v="0"/>
    <n v="1"/>
    <n v="35"/>
    <n v="30"/>
    <n v="2"/>
    <n v="13.19"/>
    <n v="14.02"/>
    <n v="5018983"/>
    <n v="100000"/>
    <n v="1462539"/>
    <n v="0"/>
    <n v="0"/>
    <n v="0"/>
    <m/>
    <n v="0"/>
    <n v="0"/>
    <n v="0"/>
    <m/>
    <m/>
    <d v="2022-03-31T00:00:00"/>
    <n v="1"/>
    <s v="O"/>
    <n v="1"/>
    <n v="30"/>
    <n v="0"/>
    <m/>
    <m/>
    <m/>
    <m/>
    <m/>
    <m/>
    <n v="1"/>
    <n v="1"/>
    <n v="43594"/>
    <s v="A"/>
    <n v="201936.53"/>
    <s v="SUSTITUCION"/>
    <n v="0"/>
    <n v="0"/>
    <m/>
    <m/>
    <n v="5"/>
    <m/>
    <m/>
    <m/>
    <m/>
    <n v="1"/>
    <n v="7"/>
    <n v="2"/>
  </r>
  <r>
    <n v="0"/>
    <s v="C"/>
    <x v="134"/>
    <x v="1"/>
    <n v="4"/>
    <s v="10 191002883"/>
    <d v="2020-02-07T00:00:00"/>
    <d v="2023-12-31T00:00:00"/>
    <n v="0"/>
    <n v="1"/>
    <n v="25"/>
    <n v="30"/>
    <n v="2"/>
    <n v="14.54"/>
    <n v="15.54"/>
    <n v="6500000"/>
    <n v="220996"/>
    <n v="3824886"/>
    <n v="20"/>
    <n v="0"/>
    <n v="0"/>
    <m/>
    <n v="0"/>
    <n v="0"/>
    <n v="0"/>
    <m/>
    <m/>
    <d v="2022-03-31T00:00:00"/>
    <n v="1"/>
    <s v="O"/>
    <n v="1"/>
    <n v="30"/>
    <n v="0"/>
    <m/>
    <m/>
    <m/>
    <m/>
    <m/>
    <m/>
    <n v="1"/>
    <n v="1"/>
    <m/>
    <m/>
    <n v="528036.19999999995"/>
    <s v="TARJETA DE AFINIDAD"/>
    <n v="0"/>
    <n v="0"/>
    <m/>
    <m/>
    <n v="5"/>
    <m/>
    <m/>
    <m/>
    <m/>
    <n v="1"/>
    <n v="7"/>
    <n v="2"/>
  </r>
  <r>
    <n v="240205"/>
    <s v="C"/>
    <x v="135"/>
    <x v="0"/>
    <n v="3"/>
    <s v="13 211001411"/>
    <d v="2021-05-13T00:00:00"/>
    <d v="2025-05-31T00:00:00"/>
    <n v="0"/>
    <n v="1"/>
    <n v="12"/>
    <n v="30"/>
    <n v="2"/>
    <n v="6.31"/>
    <n v="6.5"/>
    <n v="23533489"/>
    <n v="324065"/>
    <n v="18669036"/>
    <n v="0"/>
    <n v="0"/>
    <n v="0"/>
    <m/>
    <n v="0"/>
    <n v="0"/>
    <n v="0"/>
    <s v="1300000/1500000/"/>
    <s v="06/12/"/>
    <d v="2022-03-31T00:00:00"/>
    <n v="1"/>
    <s v="O"/>
    <n v="1"/>
    <n v="30"/>
    <n v="0"/>
    <m/>
    <m/>
    <m/>
    <m/>
    <m/>
    <m/>
    <n v="1"/>
    <n v="1"/>
    <n v="44329"/>
    <s v="A"/>
    <n v="2181981"/>
    <s v="LIBRE INVERSION"/>
    <n v="0"/>
    <n v="0"/>
    <s v="800-197-268-4"/>
    <s v="DIRECCION DE IMPUESTOS Y ADUANAS NACIONALES"/>
    <n v="5"/>
    <m/>
    <m/>
    <m/>
    <m/>
    <n v="1"/>
    <n v="7"/>
    <n v="2"/>
  </r>
  <r>
    <n v="26860750"/>
    <s v="C"/>
    <x v="136"/>
    <x v="1"/>
    <n v="4"/>
    <s v="13 211001140"/>
    <d v="2021-04-22T00:00:00"/>
    <d v="2026-04-30T00:00:00"/>
    <n v="1"/>
    <n v="1"/>
    <n v="12"/>
    <n v="30"/>
    <n v="2"/>
    <n v="9"/>
    <n v="9.3800000000000008"/>
    <n v="40123540"/>
    <n v="639868"/>
    <n v="34275022"/>
    <n v="257063"/>
    <n v="0"/>
    <n v="0"/>
    <m/>
    <n v="0"/>
    <n v="0"/>
    <n v="0"/>
    <s v="800000/1600000/"/>
    <s v="06/12/"/>
    <d v="2022-03-01T00:00:00"/>
    <n v="1"/>
    <s v="O"/>
    <n v="1"/>
    <n v="30"/>
    <n v="371289"/>
    <m/>
    <m/>
    <m/>
    <m/>
    <m/>
    <m/>
    <n v="1"/>
    <n v="1"/>
    <m/>
    <m/>
    <n v="926474"/>
    <s v="LIBRE INVERSION"/>
    <n v="0"/>
    <n v="0"/>
    <m/>
    <m/>
    <n v="5"/>
    <m/>
    <m/>
    <m/>
    <m/>
    <n v="1"/>
    <n v="7"/>
    <n v="2"/>
  </r>
  <r>
    <n v="9657658"/>
    <s v="C"/>
    <x v="137"/>
    <x v="0"/>
    <n v="4"/>
    <s v="11 17180"/>
    <d v="2016-12-29T00:00:00"/>
    <d v="2024-04-30T00:00:00"/>
    <n v="0"/>
    <n v="1"/>
    <n v="35"/>
    <n v="30"/>
    <n v="2"/>
    <n v="19.2"/>
    <n v="20.98"/>
    <n v="22704296"/>
    <n v="482668"/>
    <n v="9657658"/>
    <n v="0"/>
    <n v="0"/>
    <n v="0"/>
    <m/>
    <n v="0"/>
    <n v="0"/>
    <n v="0"/>
    <m/>
    <m/>
    <d v="2022-03-31T00:00:00"/>
    <n v="1"/>
    <s v="O"/>
    <n v="1"/>
    <n v="30"/>
    <n v="0"/>
    <m/>
    <m/>
    <m/>
    <m/>
    <m/>
    <m/>
    <n v="1"/>
    <n v="1"/>
    <m/>
    <m/>
    <n v="0"/>
    <s v="SUSTITUCION"/>
    <n v="0"/>
    <n v="0"/>
    <n v="0"/>
    <s v="OTRO  ,"/>
    <n v="5"/>
    <m/>
    <m/>
    <m/>
    <m/>
    <n v="1"/>
    <n v="7"/>
    <n v="2"/>
  </r>
  <r>
    <n v="60121225"/>
    <s v="C"/>
    <x v="138"/>
    <x v="2"/>
    <n v="3"/>
    <s v="13 211000123"/>
    <d v="2021-01-20T00:00:00"/>
    <d v="2028-05-31T00:00:00"/>
    <n v="0"/>
    <n v="1"/>
    <n v="15"/>
    <n v="30"/>
    <n v="2"/>
    <n v="9.25"/>
    <n v="9.65"/>
    <n v="119552777"/>
    <n v="1152613"/>
    <n v="91896321"/>
    <n v="0"/>
    <n v="0"/>
    <n v="237097750"/>
    <n v="44214"/>
    <n v="0"/>
    <n v="0"/>
    <n v="0"/>
    <m/>
    <m/>
    <d v="2022-03-31T00:00:00"/>
    <n v="2"/>
    <s v="O"/>
    <n v="1"/>
    <n v="30"/>
    <n v="0"/>
    <m/>
    <m/>
    <m/>
    <m/>
    <m/>
    <m/>
    <n v="1"/>
    <n v="1"/>
    <d v="2021-01-20T00:00:00"/>
    <s v="A"/>
    <n v="3607228"/>
    <s v="LIBRE INVERSION"/>
    <n v="0"/>
    <n v="0"/>
    <s v="800-197-268-4"/>
    <s v="DIRECCION DE IMPUESTOS Y ADUANAS NACIONALES"/>
    <n v="5"/>
    <m/>
    <m/>
    <m/>
    <m/>
    <n v="1"/>
    <n v="7"/>
    <n v="2"/>
  </r>
  <r>
    <n v="639410.70794064132"/>
    <s v="C"/>
    <x v="139"/>
    <x v="7"/>
    <n v="4"/>
    <s v="10 191003469"/>
    <d v="2020-07-30T00:00:00"/>
    <d v="2023-08-31T00:00:00"/>
    <n v="60"/>
    <n v="1"/>
    <n v="16"/>
    <n v="30"/>
    <n v="2"/>
    <n v="9"/>
    <n v="9.3800000000000008"/>
    <n v="3000000"/>
    <n v="95963"/>
    <n v="1769705"/>
    <n v="37972"/>
    <n v="0"/>
    <n v="0"/>
    <m/>
    <n v="15571"/>
    <n v="0"/>
    <n v="0"/>
    <m/>
    <m/>
    <d v="2021-12-14T00:00:00"/>
    <n v="1"/>
    <s v="O"/>
    <n v="1"/>
    <n v="30"/>
    <n v="247887"/>
    <m/>
    <m/>
    <m/>
    <m/>
    <m/>
    <m/>
    <n v="1"/>
    <n v="1"/>
    <m/>
    <m/>
    <n v="303665.59000000003"/>
    <s v="TARJETA DE AFINIDAD"/>
    <n v="0"/>
    <n v="0"/>
    <m/>
    <m/>
    <n v="5"/>
    <m/>
    <m/>
    <m/>
    <m/>
    <n v="1"/>
    <n v="7"/>
    <n v="2"/>
  </r>
  <r>
    <n v="216780.59068629227"/>
    <s v="C"/>
    <x v="139"/>
    <x v="7"/>
    <n v="4"/>
    <s v="10 211001457"/>
    <d v="2021-12-10T00:00:00"/>
    <d v="2023-12-31T00:00:00"/>
    <n v="60"/>
    <n v="1"/>
    <n v="0"/>
    <n v="30"/>
    <n v="2"/>
    <n v="17.690000000000001"/>
    <n v="19.2"/>
    <n v="600000"/>
    <n v="29984"/>
    <n v="600000"/>
    <n v="31519"/>
    <n v="0"/>
    <n v="0"/>
    <m/>
    <n v="5279"/>
    <n v="0"/>
    <n v="0"/>
    <m/>
    <m/>
    <d v="2021-12-10T00:00:00"/>
    <n v="1"/>
    <s v="O"/>
    <n v="1"/>
    <n v="30"/>
    <n v="63749"/>
    <m/>
    <m/>
    <m/>
    <m/>
    <m/>
    <m/>
    <n v="1"/>
    <n v="1"/>
    <m/>
    <m/>
    <n v="102959.58"/>
    <s v="TARJETA DE AFINIDAD"/>
    <n v="0"/>
    <n v="0"/>
    <m/>
    <m/>
    <n v="5"/>
    <m/>
    <m/>
    <m/>
    <m/>
    <n v="1"/>
    <n v="7"/>
    <n v="2"/>
  </r>
  <r>
    <n v="216780.59068629227"/>
    <s v="C"/>
    <x v="139"/>
    <x v="7"/>
    <n v="4"/>
    <s v="10 211001482"/>
    <d v="2021-12-13T00:00:00"/>
    <d v="2023-12-31T00:00:00"/>
    <n v="60"/>
    <n v="1"/>
    <n v="0"/>
    <n v="30"/>
    <n v="2"/>
    <n v="17.690000000000001"/>
    <n v="19.2"/>
    <n v="600000"/>
    <n v="29984"/>
    <n v="600000"/>
    <n v="30634"/>
    <n v="0"/>
    <n v="0"/>
    <m/>
    <n v="5279"/>
    <n v="0"/>
    <n v="0"/>
    <m/>
    <m/>
    <d v="2021-12-13T00:00:00"/>
    <n v="1"/>
    <s v="O"/>
    <n v="1"/>
    <n v="30"/>
    <n v="63749"/>
    <m/>
    <m/>
    <m/>
    <m/>
    <m/>
    <m/>
    <n v="1"/>
    <n v="1"/>
    <m/>
    <m/>
    <n v="102959.58"/>
    <s v="TARJETA DE AFINIDAD"/>
    <n v="0"/>
    <n v="0"/>
    <m/>
    <m/>
    <n v="5"/>
    <m/>
    <m/>
    <m/>
    <m/>
    <n v="1"/>
    <n v="7"/>
    <n v="2"/>
  </r>
  <r>
    <n v="192781.75484537039"/>
    <s v="C"/>
    <x v="139"/>
    <x v="7"/>
    <n v="4"/>
    <s v="10 191003290"/>
    <d v="2020-05-29T00:00:00"/>
    <d v="2022-06-30T00:00:00"/>
    <n v="60"/>
    <n v="1"/>
    <n v="18"/>
    <n v="30"/>
    <n v="2"/>
    <n v="9"/>
    <n v="9.3800000000000008"/>
    <n v="2000000"/>
    <n v="91369"/>
    <n v="533770"/>
    <n v="10043"/>
    <n v="0"/>
    <n v="0"/>
    <m/>
    <n v="4697"/>
    <n v="0"/>
    <n v="0"/>
    <m/>
    <m/>
    <d v="2021-12-14T00:00:00"/>
    <n v="1"/>
    <s v="O"/>
    <n v="1"/>
    <n v="30"/>
    <n v="263713"/>
    <m/>
    <m/>
    <m/>
    <m/>
    <m/>
    <m/>
    <n v="1"/>
    <n v="1"/>
    <m/>
    <m/>
    <n v="91664.43"/>
    <s v="TARJETA DE AFINIDAD"/>
    <n v="0"/>
    <n v="0"/>
    <m/>
    <m/>
    <n v="5"/>
    <m/>
    <m/>
    <m/>
    <m/>
    <n v="1"/>
    <n v="7"/>
    <n v="2"/>
  </r>
  <r>
    <n v="144520.3937908615"/>
    <s v="C"/>
    <x v="139"/>
    <x v="7"/>
    <n v="4"/>
    <s v="10 211001481"/>
    <d v="2021-12-13T00:00:00"/>
    <d v="2023-12-31T00:00:00"/>
    <n v="60"/>
    <n v="1"/>
    <n v="0"/>
    <n v="30"/>
    <n v="2"/>
    <n v="17.690000000000001"/>
    <n v="19.2"/>
    <n v="400000"/>
    <n v="19990"/>
    <n v="400000"/>
    <n v="20422"/>
    <n v="0"/>
    <n v="0"/>
    <m/>
    <n v="3520"/>
    <n v="0"/>
    <n v="0"/>
    <m/>
    <m/>
    <d v="2021-12-13T00:00:00"/>
    <n v="1"/>
    <s v="O"/>
    <n v="1"/>
    <n v="30"/>
    <n v="42502"/>
    <m/>
    <m/>
    <m/>
    <m/>
    <m/>
    <m/>
    <n v="1"/>
    <n v="1"/>
    <m/>
    <m/>
    <n v="68639.72"/>
    <s v="TARJETA DE AFINIDAD"/>
    <n v="0"/>
    <n v="0"/>
    <m/>
    <m/>
    <n v="5"/>
    <m/>
    <m/>
    <m/>
    <m/>
    <n v="1"/>
    <n v="7"/>
    <n v="2"/>
  </r>
  <r>
    <n v="144520.3937908615"/>
    <s v="C"/>
    <x v="139"/>
    <x v="7"/>
    <n v="4"/>
    <s v="10 211001497"/>
    <d v="2021-12-15T00:00:00"/>
    <d v="2023-12-31T00:00:00"/>
    <n v="60"/>
    <n v="1"/>
    <n v="0"/>
    <n v="30"/>
    <n v="2"/>
    <n v="17.690000000000001"/>
    <n v="19.2"/>
    <n v="400000"/>
    <n v="19990"/>
    <n v="400000"/>
    <n v="20029"/>
    <n v="0"/>
    <n v="0"/>
    <m/>
    <n v="3520"/>
    <n v="0"/>
    <n v="0"/>
    <m/>
    <m/>
    <d v="2021-12-15T00:00:00"/>
    <n v="1"/>
    <s v="O"/>
    <n v="1"/>
    <n v="30"/>
    <n v="42502"/>
    <m/>
    <m/>
    <m/>
    <m/>
    <m/>
    <m/>
    <n v="1"/>
    <n v="1"/>
    <m/>
    <m/>
    <n v="68639.72"/>
    <s v="TARJETA DE AFINIDAD"/>
    <n v="0"/>
    <n v="0"/>
    <m/>
    <m/>
    <n v="5"/>
    <m/>
    <m/>
    <m/>
    <m/>
    <n v="1"/>
    <n v="7"/>
    <n v="2"/>
  </r>
  <r>
    <n v="88989.60430043978"/>
    <s v="C"/>
    <x v="139"/>
    <x v="7"/>
    <n v="4"/>
    <s v="10 211000660"/>
    <d v="2021-08-12T00:00:00"/>
    <d v="2023-08-31T00:00:00"/>
    <n v="30"/>
    <n v="1"/>
    <n v="5"/>
    <n v="30"/>
    <n v="2"/>
    <n v="17.690000000000001"/>
    <n v="19.2"/>
    <n v="300000"/>
    <n v="14992"/>
    <n v="246067"/>
    <n v="7093"/>
    <n v="0"/>
    <n v="0"/>
    <m/>
    <n v="2165"/>
    <n v="0"/>
    <n v="0"/>
    <m/>
    <m/>
    <d v="2022-01-31T00:00:00"/>
    <n v="1"/>
    <s v="O"/>
    <n v="1"/>
    <n v="30"/>
    <n v="22729"/>
    <m/>
    <m/>
    <m/>
    <m/>
    <m/>
    <m/>
    <n v="1"/>
    <n v="1"/>
    <m/>
    <m/>
    <n v="42139.57"/>
    <s v="TARJETA DE AFINIDAD"/>
    <n v="0"/>
    <n v="0"/>
    <m/>
    <m/>
    <n v="5"/>
    <m/>
    <m/>
    <m/>
    <m/>
    <n v="1"/>
    <n v="7"/>
    <n v="2"/>
  </r>
  <r>
    <n v="84933.941991821979"/>
    <s v="C"/>
    <x v="139"/>
    <x v="7"/>
    <n v="4"/>
    <s v="10 211000659"/>
    <d v="2021-08-12T00:00:00"/>
    <d v="2023-08-31T00:00:00"/>
    <n v="1"/>
    <n v="1"/>
    <n v="6"/>
    <n v="30"/>
    <n v="2"/>
    <n v="17.690000000000001"/>
    <n v="19.2"/>
    <n v="300000"/>
    <n v="14992"/>
    <n v="234788"/>
    <n v="3463"/>
    <n v="0"/>
    <n v="0"/>
    <m/>
    <n v="2066"/>
    <n v="0"/>
    <n v="0"/>
    <m/>
    <m/>
    <d v="2022-02-28T00:00:00"/>
    <n v="1"/>
    <s v="O"/>
    <n v="1"/>
    <n v="30"/>
    <n v="11450"/>
    <m/>
    <m/>
    <m/>
    <m/>
    <m/>
    <m/>
    <n v="1"/>
    <n v="1"/>
    <m/>
    <m/>
    <n v="40184.65"/>
    <s v="TARJETA DE AFINIDAD"/>
    <n v="0"/>
    <n v="0"/>
    <m/>
    <m/>
    <n v="5"/>
    <m/>
    <m/>
    <m/>
    <m/>
    <n v="1"/>
    <n v="7"/>
    <n v="2"/>
  </r>
  <r>
    <n v="33687.632348125459"/>
    <s v="C"/>
    <x v="139"/>
    <x v="7"/>
    <n v="4"/>
    <s v="10 211001549"/>
    <d v="2021-12-28T00:00:00"/>
    <d v="2023-12-31T00:00:00"/>
    <n v="1"/>
    <n v="1"/>
    <n v="2"/>
    <n v="30"/>
    <n v="2"/>
    <n v="17.690000000000001"/>
    <n v="19.2"/>
    <n v="100000"/>
    <n v="4997"/>
    <n v="92971"/>
    <n v="1371"/>
    <n v="0"/>
    <n v="0"/>
    <m/>
    <n v="818"/>
    <n v="0"/>
    <n v="0"/>
    <m/>
    <m/>
    <d v="2022-02-28T00:00:00"/>
    <n v="1"/>
    <s v="O"/>
    <n v="1"/>
    <n v="30"/>
    <n v="3595"/>
    <m/>
    <m/>
    <m/>
    <m/>
    <m/>
    <m/>
    <n v="1"/>
    <n v="1"/>
    <m/>
    <m/>
    <n v="15856.64"/>
    <s v="TARJETA DE AFINIDAD"/>
    <n v="0"/>
    <n v="0"/>
    <m/>
    <m/>
    <n v="5"/>
    <m/>
    <m/>
    <m/>
    <m/>
    <n v="1"/>
    <n v="7"/>
    <n v="2"/>
  </r>
  <r>
    <n v="2048799.1818854488"/>
    <s v="C"/>
    <x v="139"/>
    <x v="9"/>
    <n v="3"/>
    <s v="13 211000129"/>
    <d v="2021-01-27T00:00:00"/>
    <d v="2023-07-31T00:00:00"/>
    <n v="0"/>
    <n v="1"/>
    <n v="14"/>
    <n v="30"/>
    <n v="2"/>
    <n v="13.61"/>
    <n v="14.5"/>
    <n v="9902335"/>
    <n v="395672"/>
    <n v="5670703"/>
    <n v="0"/>
    <n v="0"/>
    <n v="0"/>
    <m/>
    <n v="49895"/>
    <n v="0"/>
    <n v="0"/>
    <m/>
    <m/>
    <d v="2022-03-31T00:00:00"/>
    <n v="1"/>
    <s v="O"/>
    <n v="1"/>
    <n v="30"/>
    <n v="0"/>
    <m/>
    <m/>
    <m/>
    <m/>
    <m/>
    <m/>
    <n v="1"/>
    <n v="1"/>
    <n v="44223"/>
    <s v="A"/>
    <n v="973120.06"/>
    <s v="SUSTITUCION"/>
    <n v="0"/>
    <n v="0"/>
    <s v="800-197-268-4"/>
    <s v="DIRECCION DE IMPUESTOS Y ADUANAS NACIONALES"/>
    <n v="5"/>
    <m/>
    <m/>
    <m/>
    <m/>
    <n v="1"/>
    <n v="7"/>
    <n v="2"/>
  </r>
  <r>
    <n v="730062.93190841435"/>
    <s v="C"/>
    <x v="139"/>
    <x v="7"/>
    <n v="4"/>
    <s v="13 221000140"/>
    <d v="2022-01-18T00:00:00"/>
    <d v="2022-06-30T00:00:00"/>
    <n v="0"/>
    <n v="1"/>
    <n v="0"/>
    <n v="150"/>
    <n v="2"/>
    <n v="19.5"/>
    <n v="20.62"/>
    <n v="2020930"/>
    <n v="2188568"/>
    <n v="2020930"/>
    <n v="65696"/>
    <n v="0"/>
    <n v="0"/>
    <m/>
    <n v="1778179"/>
    <n v="65696"/>
    <n v="0"/>
    <m/>
    <m/>
    <d v="2022-01-18T00:00:00"/>
    <n v="1"/>
    <s v="O"/>
    <n v="1"/>
    <n v="150"/>
    <n v="0"/>
    <m/>
    <m/>
    <m/>
    <m/>
    <m/>
    <m/>
    <n v="1"/>
    <n v="1"/>
    <m/>
    <m/>
    <n v="346891.24"/>
    <s v="LIBRE INVERSION"/>
    <n v="0"/>
    <n v="0"/>
    <m/>
    <m/>
    <n v="5"/>
    <m/>
    <m/>
    <m/>
    <m/>
    <n v="1"/>
    <n v="7"/>
    <n v="2"/>
  </r>
  <r>
    <n v="32206.275825430093"/>
    <s v="C"/>
    <x v="139"/>
    <x v="7"/>
    <n v="4"/>
    <s v="10 211001498"/>
    <d v="2021-12-15T00:00:00"/>
    <d v="2023-12-31T00:00:00"/>
    <n v="0"/>
    <n v="1"/>
    <n v="3"/>
    <n v="30"/>
    <n v="2"/>
    <n v="17.690000000000001"/>
    <n v="19.2"/>
    <n v="100000"/>
    <n v="4997"/>
    <n v="89376"/>
    <n v="0"/>
    <n v="0"/>
    <n v="0"/>
    <m/>
    <n v="786"/>
    <n v="0"/>
    <n v="0"/>
    <m/>
    <m/>
    <d v="2022-03-31T00:00:00"/>
    <n v="1"/>
    <s v="O"/>
    <n v="1"/>
    <n v="30"/>
    <n v="0"/>
    <m/>
    <m/>
    <m/>
    <m/>
    <m/>
    <m/>
    <n v="1"/>
    <n v="1"/>
    <m/>
    <m/>
    <n v="15422.22"/>
    <s v="TARJETA DE AFINIDAD"/>
    <n v="0"/>
    <n v="0"/>
    <m/>
    <m/>
    <n v="5"/>
    <m/>
    <m/>
    <m/>
    <m/>
    <n v="1"/>
    <n v="7"/>
    <n v="2"/>
  </r>
  <r>
    <n v="0"/>
    <s v="C"/>
    <x v="140"/>
    <x v="1"/>
    <n v="3"/>
    <s v="10 191001496"/>
    <d v="2019-10-08T00:00:00"/>
    <d v="2024-08-31T00:00:00"/>
    <n v="0"/>
    <n v="1"/>
    <n v="33"/>
    <n v="30"/>
    <n v="2"/>
    <n v="9.59"/>
    <n v="10.029999999999999"/>
    <n v="15767904"/>
    <n v="197525"/>
    <n v="8583422"/>
    <n v="0"/>
    <n v="0"/>
    <n v="0"/>
    <m/>
    <n v="0"/>
    <n v="0"/>
    <n v="0"/>
    <s v="800000/800000/"/>
    <s v="07/12/"/>
    <d v="2022-03-31T00:00:00"/>
    <n v="1"/>
    <s v="O"/>
    <n v="1"/>
    <n v="30"/>
    <n v="0"/>
    <m/>
    <m/>
    <m/>
    <m/>
    <m/>
    <m/>
    <n v="1"/>
    <n v="1"/>
    <n v="43746"/>
    <s v="A"/>
    <n v="1056973.49"/>
    <s v="LIBRE INVERSION"/>
    <n v="0"/>
    <n v="0"/>
    <m/>
    <m/>
    <n v="5"/>
    <m/>
    <m/>
    <m/>
    <m/>
    <n v="1"/>
    <n v="7"/>
    <n v="2"/>
  </r>
  <r>
    <n v="0"/>
    <s v="C"/>
    <x v="140"/>
    <x v="1"/>
    <n v="4"/>
    <s v="10 211000274"/>
    <d v="2021-04-09T00:00:00"/>
    <d v="2024-04-30T00:00:00"/>
    <n v="0"/>
    <n v="1"/>
    <n v="11"/>
    <n v="30"/>
    <n v="2"/>
    <n v="17.690000000000001"/>
    <n v="19.2"/>
    <n v="800000"/>
    <n v="28963"/>
    <n v="599493"/>
    <n v="0"/>
    <n v="0"/>
    <n v="0"/>
    <m/>
    <n v="0"/>
    <n v="0"/>
    <n v="0"/>
    <m/>
    <m/>
    <d v="2022-03-31T00:00:00"/>
    <n v="1"/>
    <s v="O"/>
    <n v="1"/>
    <n v="30"/>
    <n v="0"/>
    <m/>
    <m/>
    <m/>
    <m/>
    <m/>
    <m/>
    <n v="1"/>
    <n v="1"/>
    <m/>
    <m/>
    <n v="73877.33"/>
    <s v="TARJETA DE AFINIDAD"/>
    <n v="0"/>
    <n v="0"/>
    <m/>
    <m/>
    <n v="5"/>
    <m/>
    <m/>
    <m/>
    <m/>
    <n v="1"/>
    <n v="7"/>
    <n v="2"/>
  </r>
  <r>
    <n v="0"/>
    <s v="C"/>
    <x v="140"/>
    <x v="1"/>
    <n v="4"/>
    <s v="10 211000233"/>
    <d v="2021-03-30T00:00:00"/>
    <d v="2024-03-31T00:00:00"/>
    <n v="0"/>
    <n v="1"/>
    <n v="12"/>
    <n v="30"/>
    <n v="2"/>
    <n v="9"/>
    <n v="9.3800000000000008"/>
    <n v="2194486"/>
    <n v="79450"/>
    <n v="1530338"/>
    <n v="0"/>
    <n v="0"/>
    <n v="0"/>
    <m/>
    <n v="0"/>
    <n v="0"/>
    <n v="0"/>
    <m/>
    <m/>
    <d v="2022-03-31T00:00:00"/>
    <n v="1"/>
    <s v="O"/>
    <n v="1"/>
    <n v="30"/>
    <n v="0"/>
    <m/>
    <m/>
    <m/>
    <m/>
    <m/>
    <m/>
    <n v="1"/>
    <n v="1"/>
    <m/>
    <m/>
    <n v="188387.19"/>
    <s v="TARJETA DE AFINIDAD"/>
    <n v="0"/>
    <n v="0"/>
    <m/>
    <m/>
    <n v="5"/>
    <m/>
    <m/>
    <m/>
    <m/>
    <n v="1"/>
    <n v="7"/>
    <n v="2"/>
  </r>
  <r>
    <n v="3353363"/>
    <s v="C"/>
    <x v="141"/>
    <x v="3"/>
    <n v="4"/>
    <s v="11 17913"/>
    <d v="2017-04-26T00:00:00"/>
    <d v="2019-12-31T00:00:00"/>
    <n v="1080"/>
    <n v="1"/>
    <n v="5"/>
    <n v="30"/>
    <n v="2"/>
    <n v="0"/>
    <n v="0"/>
    <n v="10545814"/>
    <n v="381947"/>
    <n v="3353363"/>
    <n v="681"/>
    <n v="0"/>
    <n v="0"/>
    <m/>
    <n v="3353363"/>
    <n v="681"/>
    <n v="51599"/>
    <m/>
    <m/>
    <d v="2019-07-29T00:00:00"/>
    <n v="1"/>
    <s v="O"/>
    <n v="1"/>
    <n v="30"/>
    <n v="3353363"/>
    <m/>
    <m/>
    <m/>
    <m/>
    <m/>
    <m/>
    <n v="1"/>
    <n v="1"/>
    <m/>
    <m/>
    <n v="0"/>
    <s v="LIBRE INVERSION"/>
    <n v="0"/>
    <n v="0"/>
    <m/>
    <m/>
    <n v="5"/>
    <m/>
    <m/>
    <m/>
    <m/>
    <n v="1"/>
    <n v="7"/>
    <n v="2"/>
  </r>
  <r>
    <n v="25619428.001512922"/>
    <s v="C"/>
    <x v="142"/>
    <x v="2"/>
    <n v="4"/>
    <s v="10 191000517"/>
    <d v="2019-07-16T00:00:00"/>
    <d v="2025-07-31T00:00:00"/>
    <n v="0"/>
    <n v="1"/>
    <n v="37"/>
    <n v="30"/>
    <n v="2"/>
    <n v="10.08"/>
    <n v="10.55"/>
    <n v="68516033"/>
    <n v="778368"/>
    <n v="44056614"/>
    <n v="0"/>
    <n v="0"/>
    <n v="62702718"/>
    <n v="43662"/>
    <n v="0"/>
    <n v="0"/>
    <n v="0"/>
    <s v="3000000/3000000/"/>
    <s v="06/12/"/>
    <d v="2022-03-31T00:00:00"/>
    <n v="3"/>
    <s v="O"/>
    <n v="1"/>
    <n v="30"/>
    <n v="0"/>
    <m/>
    <m/>
    <m/>
    <m/>
    <m/>
    <m/>
    <n v="1"/>
    <n v="1"/>
    <m/>
    <m/>
    <n v="2123038.34"/>
    <s v="SUSTITUCION"/>
    <n v="0"/>
    <n v="0"/>
    <s v="800-197-268-4"/>
    <s v="DIRECCION DE IMPUESTOS Y ADUANAS NACIONALES"/>
    <n v="5"/>
    <m/>
    <m/>
    <m/>
    <m/>
    <n v="1"/>
    <n v="7"/>
    <n v="2"/>
  </r>
  <r>
    <n v="2246198.3256913135"/>
    <s v="C"/>
    <x v="142"/>
    <x v="4"/>
    <n v="4"/>
    <s v="13 201001736"/>
    <d v="2020-06-12T00:00:00"/>
    <d v="2023-07-31T00:00:00"/>
    <n v="0"/>
    <n v="1"/>
    <n v="20"/>
    <n v="30"/>
    <n v="2"/>
    <n v="10.199999999999999"/>
    <n v="10.69"/>
    <n v="7985555"/>
    <n v="259939"/>
    <n v="3862538"/>
    <n v="0"/>
    <n v="0"/>
    <n v="5497282"/>
    <n v="43662"/>
    <n v="0"/>
    <n v="0"/>
    <n v="0"/>
    <m/>
    <m/>
    <d v="2022-03-31T00:00:00"/>
    <n v="3"/>
    <s v="O"/>
    <n v="1"/>
    <n v="30"/>
    <n v="0"/>
    <m/>
    <m/>
    <m/>
    <m/>
    <m/>
    <m/>
    <n v="1"/>
    <n v="1"/>
    <m/>
    <m/>
    <n v="186043.3"/>
    <s v="COMPRA CARTERA"/>
    <n v="0"/>
    <n v="0"/>
    <m/>
    <m/>
    <n v="5"/>
    <m/>
    <m/>
    <m/>
    <m/>
    <n v="1"/>
    <n v="7"/>
    <n v="2"/>
  </r>
  <r>
    <n v="1230294.6249644267"/>
    <s v="C"/>
    <x v="142"/>
    <x v="1"/>
    <n v="4"/>
    <s v="10 191002719"/>
    <d v="2019-12-31T00:00:00"/>
    <d v="2022-12-31T00:00:00"/>
    <n v="0"/>
    <n v="1"/>
    <n v="27"/>
    <n v="30"/>
    <n v="2"/>
    <n v="18"/>
    <n v="19.559999999999999"/>
    <n v="7000000"/>
    <n v="253067"/>
    <n v="2115759"/>
    <n v="0"/>
    <n v="0"/>
    <n v="0"/>
    <m/>
    <n v="0"/>
    <n v="0"/>
    <n v="0"/>
    <m/>
    <m/>
    <d v="2022-03-31T00:00:00"/>
    <n v="1"/>
    <s v="O"/>
    <n v="1"/>
    <n v="30"/>
    <n v="0"/>
    <m/>
    <m/>
    <m/>
    <m/>
    <m/>
    <m/>
    <n v="1"/>
    <n v="1"/>
    <m/>
    <m/>
    <n v="101999.61"/>
    <s v="TARJETA DE AFINIDAD"/>
    <n v="0"/>
    <n v="0"/>
    <m/>
    <m/>
    <n v="5"/>
    <m/>
    <m/>
    <m/>
    <m/>
    <n v="1"/>
    <n v="7"/>
    <n v="2"/>
  </r>
  <r>
    <n v="581708.94783133327"/>
    <s v="C"/>
    <x v="142"/>
    <x v="1"/>
    <n v="4"/>
    <s v="10 191002736"/>
    <d v="2020-01-08T00:00:00"/>
    <d v="2023-01-31T00:00:00"/>
    <n v="0"/>
    <n v="1"/>
    <n v="26"/>
    <n v="30"/>
    <n v="2"/>
    <n v="18"/>
    <n v="19.559999999999999"/>
    <n v="3000000"/>
    <n v="108457"/>
    <n v="1000223"/>
    <n v="0"/>
    <n v="0"/>
    <n v="0"/>
    <m/>
    <n v="0"/>
    <n v="0"/>
    <n v="0"/>
    <m/>
    <m/>
    <d v="2022-03-31T00:00:00"/>
    <n v="1"/>
    <s v="O"/>
    <n v="1"/>
    <n v="30"/>
    <n v="0"/>
    <m/>
    <m/>
    <m/>
    <m/>
    <m/>
    <m/>
    <n v="1"/>
    <n v="1"/>
    <m/>
    <m/>
    <n v="48131.85"/>
    <s v="TARJETA DE AFINIDAD"/>
    <n v="0"/>
    <n v="0"/>
    <m/>
    <m/>
    <n v="5"/>
    <m/>
    <m/>
    <m/>
    <m/>
    <n v="1"/>
    <n v="7"/>
    <n v="2"/>
  </r>
  <r>
    <n v="17854153.042351816"/>
    <s v="C"/>
    <x v="143"/>
    <x v="0"/>
    <n v="4"/>
    <s v="13 221001286"/>
    <d v="2022-03-23T00:00:00"/>
    <d v="2026-03-31T00:00:00"/>
    <n v="0"/>
    <n v="1"/>
    <n v="0"/>
    <n v="30"/>
    <n v="2"/>
    <n v="17.7"/>
    <n v="19.2"/>
    <n v="20103295"/>
    <n v="591619"/>
    <n v="20103295"/>
    <n v="0"/>
    <n v="0"/>
    <n v="0"/>
    <m/>
    <n v="0"/>
    <n v="0"/>
    <n v="0"/>
    <m/>
    <m/>
    <d v="2022-03-23T00:00:00"/>
    <n v="1"/>
    <s v="O"/>
    <n v="1"/>
    <n v="30"/>
    <n v="0"/>
    <m/>
    <m/>
    <m/>
    <m/>
    <m/>
    <m/>
    <n v="1"/>
    <n v="1"/>
    <m/>
    <m/>
    <n v="281142.96000000002"/>
    <s v="LIBRE INVERSION"/>
    <n v="0"/>
    <n v="0"/>
    <s v="800-197-268-4"/>
    <s v="DIRECCION DE IMPUESTOS Y ADUANAS NACIONALES"/>
    <n v="5"/>
    <m/>
    <m/>
    <m/>
    <m/>
    <n v="1"/>
    <n v="7"/>
    <n v="2"/>
  </r>
  <r>
    <n v="8731632.1718416065"/>
    <s v="C"/>
    <x v="143"/>
    <x v="1"/>
    <n v="4"/>
    <s v="10 191002285"/>
    <d v="2019-10-31T00:00:00"/>
    <d v="2025-11-30T00:00:00"/>
    <n v="0"/>
    <n v="1"/>
    <n v="29"/>
    <n v="30"/>
    <n v="2"/>
    <n v="18"/>
    <n v="19.559999999999999"/>
    <n v="10000000"/>
    <n v="307295"/>
    <n v="9831578"/>
    <n v="0"/>
    <n v="0"/>
    <n v="0"/>
    <m/>
    <n v="0"/>
    <n v="0"/>
    <n v="0"/>
    <m/>
    <m/>
    <d v="2022-03-31T00:00:00"/>
    <n v="1"/>
    <s v="O"/>
    <n v="1"/>
    <n v="30"/>
    <n v="0"/>
    <m/>
    <m/>
    <m/>
    <m/>
    <m/>
    <m/>
    <n v="1"/>
    <n v="1"/>
    <m/>
    <m/>
    <n v="137489.89000000001"/>
    <s v="TARJETA DE AFINIDAD"/>
    <n v="0"/>
    <n v="0"/>
    <m/>
    <m/>
    <n v="5"/>
    <m/>
    <m/>
    <m/>
    <m/>
    <n v="1"/>
    <n v="7"/>
    <n v="2"/>
  </r>
  <r>
    <n v="610833.21446642897"/>
    <s v="C"/>
    <x v="143"/>
    <x v="1"/>
    <n v="4"/>
    <s v="13 201001960"/>
    <d v="2020-07-03T00:00:00"/>
    <d v="2022-08-31T00:00:00"/>
    <n v="0"/>
    <n v="1"/>
    <n v="19"/>
    <n v="30"/>
    <n v="2"/>
    <n v="9"/>
    <n v="9.3800000000000008"/>
    <n v="3069752"/>
    <n v="140809"/>
    <n v="687804"/>
    <n v="0"/>
    <n v="0"/>
    <n v="0"/>
    <m/>
    <n v="0"/>
    <n v="0"/>
    <n v="0"/>
    <m/>
    <m/>
    <d v="2022-03-31T00:00:00"/>
    <n v="1"/>
    <s v="O"/>
    <n v="1"/>
    <n v="30"/>
    <n v="0"/>
    <m/>
    <m/>
    <m/>
    <m/>
    <m/>
    <m/>
    <n v="1"/>
    <n v="1"/>
    <m/>
    <m/>
    <n v="9638.66"/>
    <s v="LIBRE INVERSION"/>
    <n v="0"/>
    <n v="0"/>
    <m/>
    <m/>
    <n v="5"/>
    <m/>
    <m/>
    <m/>
    <m/>
    <n v="1"/>
    <n v="7"/>
    <n v="2"/>
  </r>
  <r>
    <n v="2231464.5713401469"/>
    <s v="C"/>
    <x v="143"/>
    <x v="1"/>
    <n v="4"/>
    <s v="13 221000529"/>
    <d v="2022-01-27T00:00:00"/>
    <d v="2022-06-30T00:00:00"/>
    <n v="0"/>
    <n v="1"/>
    <n v="0"/>
    <n v="150"/>
    <n v="2"/>
    <n v="19.5"/>
    <n v="20.62"/>
    <n v="2512555"/>
    <n v="2720974"/>
    <n v="2512555"/>
    <n v="81678"/>
    <n v="0"/>
    <n v="0"/>
    <m/>
    <n v="0"/>
    <n v="0"/>
    <n v="0"/>
    <m/>
    <m/>
    <d v="2022-01-27T00:00:00"/>
    <n v="1"/>
    <s v="O"/>
    <n v="1"/>
    <n v="150"/>
    <n v="0"/>
    <m/>
    <m/>
    <m/>
    <m/>
    <m/>
    <m/>
    <n v="1"/>
    <n v="1"/>
    <m/>
    <m/>
    <n v="35125.49"/>
    <s v="LIBRE INVERSION"/>
    <n v="0"/>
    <n v="0"/>
    <m/>
    <m/>
    <n v="5"/>
    <m/>
    <m/>
    <m/>
    <m/>
    <n v="1"/>
    <n v="7"/>
    <n v="2"/>
  </r>
  <r>
    <n v="1972601.8512864879"/>
    <s v="C"/>
    <x v="144"/>
    <x v="0"/>
    <n v="4"/>
    <s v="13 211003687"/>
    <d v="2021-12-02T00:00:00"/>
    <d v="2023-12-31T00:00:00"/>
    <n v="0"/>
    <n v="1"/>
    <n v="3"/>
    <n v="30"/>
    <n v="2"/>
    <n v="9"/>
    <n v="9.3800000000000008"/>
    <n v="3038668"/>
    <n v="139384"/>
    <n v="2689226"/>
    <n v="0"/>
    <n v="0"/>
    <n v="0"/>
    <m/>
    <n v="0"/>
    <n v="0"/>
    <n v="0"/>
    <m/>
    <m/>
    <d v="2022-03-31T00:00:00"/>
    <n v="1"/>
    <s v="O"/>
    <n v="1"/>
    <n v="30"/>
    <n v="0"/>
    <m/>
    <m/>
    <m/>
    <m/>
    <m/>
    <m/>
    <n v="1"/>
    <n v="1"/>
    <m/>
    <m/>
    <n v="114494.77"/>
    <s v="LIBRE INVERSION"/>
    <n v="0"/>
    <n v="0"/>
    <s v="800-197-268-4"/>
    <s v="DIRECCION DE IMPUESTOS Y ADUANAS NACIONALES"/>
    <n v="5"/>
    <m/>
    <m/>
    <m/>
    <m/>
    <n v="1"/>
    <n v="7"/>
    <n v="2"/>
  </r>
  <r>
    <n v="3716418.569036576"/>
    <s v="C"/>
    <x v="144"/>
    <x v="0"/>
    <n v="4"/>
    <s v="13 221001145"/>
    <d v="2022-03-09T00:00:00"/>
    <d v="2024-09-30T00:00:00"/>
    <n v="0"/>
    <n v="1"/>
    <n v="0"/>
    <n v="30"/>
    <n v="2"/>
    <n v="15.3"/>
    <n v="16.41"/>
    <n v="5066595"/>
    <n v="205289"/>
    <n v="5066595"/>
    <n v="0"/>
    <n v="0"/>
    <n v="0"/>
    <m/>
    <n v="0"/>
    <n v="0"/>
    <n v="0"/>
    <m/>
    <m/>
    <d v="2022-03-09T00:00:00"/>
    <n v="1"/>
    <s v="O"/>
    <n v="1"/>
    <n v="30"/>
    <n v="0"/>
    <m/>
    <m/>
    <m/>
    <m/>
    <m/>
    <m/>
    <n v="1"/>
    <n v="1"/>
    <m/>
    <m/>
    <n v="215743.81"/>
    <s v="LIBRE INVERSION"/>
    <n v="0"/>
    <n v="0"/>
    <s v="800-197-268-4"/>
    <s v="DIRECCION DE IMPUESTOS Y ADUANAS NACIONALES"/>
    <n v="5"/>
    <m/>
    <m/>
    <m/>
    <m/>
    <n v="1"/>
    <n v="7"/>
    <n v="2"/>
  </r>
  <r>
    <n v="1860482.9537048603"/>
    <s v="C"/>
    <x v="144"/>
    <x v="1"/>
    <n v="4"/>
    <s v="10 191003471"/>
    <d v="2020-07-31T00:00:00"/>
    <d v="2023-08-31T00:00:00"/>
    <n v="0"/>
    <n v="1"/>
    <n v="19"/>
    <n v="30"/>
    <n v="2"/>
    <n v="9"/>
    <n v="9.3800000000000008"/>
    <n v="5000000"/>
    <n v="159939"/>
    <n v="2536352"/>
    <n v="0"/>
    <n v="0"/>
    <n v="0"/>
    <m/>
    <n v="0"/>
    <n v="0"/>
    <n v="0"/>
    <m/>
    <m/>
    <d v="2022-03-31T00:00:00"/>
    <n v="1"/>
    <s v="O"/>
    <n v="1"/>
    <n v="30"/>
    <n v="0"/>
    <m/>
    <m/>
    <m/>
    <m/>
    <m/>
    <m/>
    <n v="1"/>
    <n v="1"/>
    <m/>
    <m/>
    <n v="107968.82"/>
    <s v="TARJETA DE AFINIDAD"/>
    <n v="0"/>
    <n v="0"/>
    <m/>
    <m/>
    <n v="5"/>
    <m/>
    <m/>
    <m/>
    <m/>
    <n v="1"/>
    <n v="7"/>
    <n v="2"/>
  </r>
  <r>
    <n v="318506.76726111601"/>
    <s v="C"/>
    <x v="144"/>
    <x v="1"/>
    <n v="4"/>
    <s v="10 211000912"/>
    <d v="2021-09-20T00:00:00"/>
    <d v="2024-09-30T00:00:00"/>
    <n v="0"/>
    <n v="1"/>
    <n v="6"/>
    <n v="30"/>
    <n v="2"/>
    <n v="17.690000000000001"/>
    <n v="19.2"/>
    <n v="500000"/>
    <n v="18102"/>
    <n v="434207"/>
    <n v="0"/>
    <n v="0"/>
    <n v="0"/>
    <m/>
    <n v="0"/>
    <n v="0"/>
    <n v="0"/>
    <m/>
    <m/>
    <d v="2022-03-31T00:00:00"/>
    <n v="1"/>
    <s v="O"/>
    <n v="1"/>
    <n v="30"/>
    <n v="0"/>
    <m/>
    <m/>
    <m/>
    <m/>
    <m/>
    <m/>
    <n v="1"/>
    <n v="1"/>
    <m/>
    <m/>
    <n v="18479.400000000001"/>
    <s v="TARJETA DE AFINIDAD"/>
    <n v="0"/>
    <n v="0"/>
    <m/>
    <m/>
    <n v="5"/>
    <m/>
    <m/>
    <m/>
    <m/>
    <n v="1"/>
    <n v="7"/>
    <n v="2"/>
  </r>
  <r>
    <n v="335070.34426516225"/>
    <s v="C"/>
    <x v="144"/>
    <x v="1"/>
    <n v="4"/>
    <s v="10 211001299"/>
    <d v="2021-11-15T00:00:00"/>
    <d v="2024-11-30T00:00:00"/>
    <n v="0"/>
    <n v="1"/>
    <n v="4"/>
    <n v="30"/>
    <n v="2"/>
    <n v="17.690000000000001"/>
    <n v="19.2"/>
    <n v="500000"/>
    <n v="18102"/>
    <n v="456798"/>
    <n v="0"/>
    <n v="0"/>
    <n v="0"/>
    <m/>
    <n v="0"/>
    <n v="0"/>
    <n v="0"/>
    <m/>
    <m/>
    <d v="2022-03-31T00:00:00"/>
    <n v="1"/>
    <s v="O"/>
    <n v="1"/>
    <n v="30"/>
    <n v="0"/>
    <m/>
    <m/>
    <m/>
    <m/>
    <m/>
    <m/>
    <n v="1"/>
    <n v="1"/>
    <m/>
    <m/>
    <n v="19448.599999999999"/>
    <s v="TARJETA DE AFINIDAD"/>
    <n v="0"/>
    <n v="0"/>
    <m/>
    <m/>
    <n v="5"/>
    <m/>
    <m/>
    <m/>
    <m/>
    <n v="1"/>
    <n v="7"/>
    <n v="2"/>
  </r>
  <r>
    <n v="127351.09255780377"/>
    <s v="C"/>
    <x v="144"/>
    <x v="1"/>
    <n v="4"/>
    <s v="10 211001342"/>
    <d v="2021-11-21T00:00:00"/>
    <d v="2024-11-30T00:00:00"/>
    <n v="0"/>
    <n v="1"/>
    <n v="4"/>
    <n v="30"/>
    <n v="2"/>
    <n v="17.690000000000001"/>
    <n v="19.2"/>
    <n v="190000"/>
    <n v="6879"/>
    <n v="173583"/>
    <n v="0"/>
    <n v="0"/>
    <n v="0"/>
    <m/>
    <n v="0"/>
    <n v="0"/>
    <n v="0"/>
    <m/>
    <m/>
    <d v="2022-03-31T00:00:00"/>
    <n v="1"/>
    <s v="O"/>
    <n v="1"/>
    <n v="30"/>
    <n v="0"/>
    <m/>
    <m/>
    <m/>
    <m/>
    <m/>
    <m/>
    <n v="1"/>
    <n v="1"/>
    <m/>
    <m/>
    <n v="7365.92"/>
    <s v="TARJETA DE AFINIDAD"/>
    <n v="0"/>
    <n v="0"/>
    <m/>
    <m/>
    <n v="5"/>
    <m/>
    <m/>
    <m/>
    <m/>
    <n v="1"/>
    <n v="7"/>
    <n v="2"/>
  </r>
  <r>
    <n v="351838.03442719451"/>
    <s v="C"/>
    <x v="144"/>
    <x v="1"/>
    <n v="4"/>
    <s v="10 221000194"/>
    <d v="2022-02-09T00:00:00"/>
    <d v="2025-02-28T00:00:00"/>
    <n v="0"/>
    <n v="1"/>
    <n v="1"/>
    <n v="30"/>
    <n v="2"/>
    <n v="17.690000000000001"/>
    <n v="19.2"/>
    <n v="490000"/>
    <n v="17740"/>
    <n v="479652"/>
    <n v="0"/>
    <n v="0"/>
    <n v="0"/>
    <m/>
    <n v="0"/>
    <n v="0"/>
    <n v="0"/>
    <m/>
    <m/>
    <d v="2022-03-31T00:00:00"/>
    <n v="1"/>
    <s v="O"/>
    <n v="1"/>
    <n v="30"/>
    <n v="0"/>
    <m/>
    <m/>
    <m/>
    <m/>
    <m/>
    <m/>
    <n v="1"/>
    <n v="1"/>
    <m/>
    <m/>
    <n v="20417.8"/>
    <s v="TARJETA DE AFINIDAD"/>
    <n v="0"/>
    <n v="0"/>
    <m/>
    <m/>
    <n v="5"/>
    <m/>
    <m/>
    <m/>
    <m/>
    <n v="1"/>
    <n v="7"/>
    <n v="2"/>
  </r>
  <r>
    <n v="402096.86746079999"/>
    <s v="C"/>
    <x v="144"/>
    <x v="1"/>
    <n v="4"/>
    <s v="10 211001316"/>
    <d v="2021-11-18T00:00:00"/>
    <d v="2024-11-30T00:00:00"/>
    <n v="0"/>
    <n v="1"/>
    <n v="4"/>
    <n v="30"/>
    <n v="2"/>
    <n v="17.690000000000001"/>
    <n v="19.2"/>
    <n v="600000"/>
    <n v="21723"/>
    <n v="548157"/>
    <n v="0"/>
    <n v="0"/>
    <n v="0"/>
    <m/>
    <n v="0"/>
    <n v="0"/>
    <n v="0"/>
    <m/>
    <m/>
    <d v="2022-03-31T00:00:00"/>
    <n v="1"/>
    <s v="O"/>
    <n v="1"/>
    <n v="30"/>
    <n v="0"/>
    <m/>
    <m/>
    <m/>
    <m/>
    <m/>
    <m/>
    <n v="1"/>
    <n v="1"/>
    <m/>
    <m/>
    <n v="23325.4"/>
    <s v="TARJETA DE AFINIDAD"/>
    <n v="0"/>
    <n v="0"/>
    <m/>
    <m/>
    <n v="5"/>
    <m/>
    <m/>
    <m/>
    <m/>
    <n v="1"/>
    <n v="7"/>
    <n v="2"/>
  </r>
  <r>
    <n v="0"/>
    <s v="C"/>
    <x v="145"/>
    <x v="1"/>
    <n v="4"/>
    <s v="11 22729"/>
    <d v="2019-03-28T00:00:00"/>
    <d v="2023-03-31T00:00:00"/>
    <n v="0"/>
    <n v="1"/>
    <n v="35"/>
    <n v="30"/>
    <n v="2"/>
    <n v="16.79"/>
    <n v="18.149999999999999"/>
    <n v="3035925"/>
    <n v="87288"/>
    <n v="958045"/>
    <n v="0"/>
    <n v="0"/>
    <n v="0"/>
    <m/>
    <n v="0"/>
    <n v="0"/>
    <n v="0"/>
    <m/>
    <m/>
    <d v="2022-03-31T00:00:00"/>
    <n v="1"/>
    <s v="O"/>
    <n v="1"/>
    <n v="30"/>
    <n v="0"/>
    <m/>
    <m/>
    <m/>
    <m/>
    <m/>
    <m/>
    <n v="1"/>
    <n v="1"/>
    <m/>
    <m/>
    <n v="316027.24"/>
    <s v="LIBRE INVERSION"/>
    <n v="0"/>
    <n v="0"/>
    <m/>
    <m/>
    <n v="5"/>
    <m/>
    <m/>
    <m/>
    <m/>
    <n v="1"/>
    <n v="7"/>
    <n v="2"/>
  </r>
  <r>
    <n v="0"/>
    <s v="C"/>
    <x v="145"/>
    <x v="1"/>
    <n v="4"/>
    <s v="10 191003798"/>
    <d v="2020-11-05T00:00:00"/>
    <d v="2022-11-30T00:00:00"/>
    <n v="0"/>
    <n v="1"/>
    <n v="16"/>
    <n v="30"/>
    <n v="2"/>
    <n v="17.690000000000001"/>
    <n v="19.2"/>
    <n v="340000"/>
    <n v="16991"/>
    <n v="127150"/>
    <n v="0"/>
    <n v="0"/>
    <n v="0"/>
    <m/>
    <n v="0"/>
    <n v="0"/>
    <n v="0"/>
    <m/>
    <m/>
    <d v="2022-03-31T00:00:00"/>
    <n v="1"/>
    <s v="O"/>
    <n v="1"/>
    <n v="30"/>
    <n v="0"/>
    <m/>
    <m/>
    <m/>
    <m/>
    <m/>
    <m/>
    <n v="1"/>
    <n v="1"/>
    <m/>
    <m/>
    <n v="42011.839999999997"/>
    <s v="TARJETA DE AFINIDAD"/>
    <n v="0"/>
    <n v="0"/>
    <m/>
    <m/>
    <n v="5"/>
    <m/>
    <m/>
    <m/>
    <m/>
    <n v="1"/>
    <n v="7"/>
    <n v="2"/>
  </r>
  <r>
    <n v="0"/>
    <s v="C"/>
    <x v="145"/>
    <x v="1"/>
    <n v="4"/>
    <s v="10 191003511"/>
    <d v="2020-08-11T00:00:00"/>
    <d v="2022-08-31T00:00:00"/>
    <n v="0"/>
    <n v="1"/>
    <n v="19"/>
    <n v="30"/>
    <n v="2"/>
    <n v="17.690000000000001"/>
    <n v="19.2"/>
    <n v="230000"/>
    <n v="11494"/>
    <n v="54957"/>
    <n v="0"/>
    <n v="0"/>
    <n v="0"/>
    <m/>
    <n v="0"/>
    <n v="0"/>
    <n v="0"/>
    <m/>
    <m/>
    <d v="2022-03-31T00:00:00"/>
    <n v="1"/>
    <s v="O"/>
    <n v="1"/>
    <n v="30"/>
    <n v="0"/>
    <m/>
    <m/>
    <m/>
    <m/>
    <m/>
    <m/>
    <n v="1"/>
    <n v="1"/>
    <m/>
    <m/>
    <n v="18190.7"/>
    <s v="TARJETA DE AFINIDAD"/>
    <n v="0"/>
    <n v="0"/>
    <m/>
    <m/>
    <n v="5"/>
    <m/>
    <m/>
    <m/>
    <m/>
    <n v="1"/>
    <n v="7"/>
    <n v="2"/>
  </r>
  <r>
    <n v="0"/>
    <s v="C"/>
    <x v="145"/>
    <x v="1"/>
    <n v="4"/>
    <s v="10 191003512"/>
    <d v="2020-08-11T00:00:00"/>
    <d v="2022-08-31T00:00:00"/>
    <n v="0"/>
    <n v="1"/>
    <n v="19"/>
    <n v="30"/>
    <n v="2"/>
    <n v="17.690000000000001"/>
    <n v="19.2"/>
    <n v="400000"/>
    <n v="19990"/>
    <n v="95568"/>
    <n v="0"/>
    <n v="0"/>
    <n v="0"/>
    <m/>
    <n v="0"/>
    <n v="0"/>
    <n v="0"/>
    <m/>
    <m/>
    <d v="2022-03-31T00:00:00"/>
    <n v="1"/>
    <s v="O"/>
    <n v="1"/>
    <n v="30"/>
    <n v="0"/>
    <m/>
    <m/>
    <m/>
    <m/>
    <m/>
    <m/>
    <n v="1"/>
    <n v="1"/>
    <m/>
    <m/>
    <n v="31472.79"/>
    <s v="TARJETA DE AFINIDAD"/>
    <n v="0"/>
    <n v="0"/>
    <m/>
    <m/>
    <n v="5"/>
    <m/>
    <m/>
    <m/>
    <m/>
    <n v="1"/>
    <n v="7"/>
    <n v="2"/>
  </r>
  <r>
    <n v="0"/>
    <s v="C"/>
    <x v="145"/>
    <x v="1"/>
    <n v="4"/>
    <s v="10 191003513"/>
    <d v="2020-08-11T00:00:00"/>
    <d v="2022-08-31T00:00:00"/>
    <n v="0"/>
    <n v="1"/>
    <n v="19"/>
    <n v="30"/>
    <n v="2"/>
    <n v="17.690000000000001"/>
    <n v="19.2"/>
    <n v="400000"/>
    <n v="19990"/>
    <n v="95568"/>
    <n v="0"/>
    <n v="0"/>
    <n v="0"/>
    <m/>
    <n v="0"/>
    <n v="0"/>
    <n v="0"/>
    <m/>
    <m/>
    <d v="2022-03-31T00:00:00"/>
    <n v="1"/>
    <s v="O"/>
    <n v="1"/>
    <n v="30"/>
    <n v="0"/>
    <m/>
    <m/>
    <m/>
    <m/>
    <m/>
    <m/>
    <n v="1"/>
    <n v="1"/>
    <m/>
    <m/>
    <n v="31472.79"/>
    <s v="TARJETA DE AFINIDAD"/>
    <n v="0"/>
    <n v="0"/>
    <m/>
    <m/>
    <n v="5"/>
    <m/>
    <m/>
    <m/>
    <m/>
    <n v="1"/>
    <n v="7"/>
    <n v="2"/>
  </r>
  <r>
    <n v="0"/>
    <s v="C"/>
    <x v="145"/>
    <x v="1"/>
    <n v="4"/>
    <s v="10 191003494"/>
    <d v="2020-08-07T00:00:00"/>
    <d v="2022-08-31T00:00:00"/>
    <n v="0"/>
    <n v="1"/>
    <n v="19"/>
    <n v="30"/>
    <n v="2"/>
    <n v="17.690000000000001"/>
    <n v="19.2"/>
    <n v="41760"/>
    <n v="2087"/>
    <n v="9977"/>
    <n v="0"/>
    <n v="0"/>
    <n v="0"/>
    <m/>
    <n v="0"/>
    <n v="0"/>
    <n v="0"/>
    <m/>
    <m/>
    <d v="2022-03-31T00:00:00"/>
    <n v="1"/>
    <s v="O"/>
    <n v="1"/>
    <n v="30"/>
    <n v="0"/>
    <m/>
    <m/>
    <m/>
    <m/>
    <m/>
    <m/>
    <n v="1"/>
    <n v="1"/>
    <m/>
    <m/>
    <n v="3320.52"/>
    <s v="TARJETA DE AFINIDAD"/>
    <n v="0"/>
    <n v="0"/>
    <m/>
    <m/>
    <n v="5"/>
    <m/>
    <m/>
    <m/>
    <m/>
    <n v="1"/>
    <n v="7"/>
    <n v="2"/>
  </r>
  <r>
    <n v="0"/>
    <s v="C"/>
    <x v="145"/>
    <x v="1"/>
    <n v="4"/>
    <s v="10 191003495"/>
    <d v="2020-08-07T00:00:00"/>
    <d v="2022-08-31T00:00:00"/>
    <n v="0"/>
    <n v="1"/>
    <n v="19"/>
    <n v="30"/>
    <n v="2"/>
    <n v="17.690000000000001"/>
    <n v="19.2"/>
    <n v="138615"/>
    <n v="6927"/>
    <n v="33125"/>
    <n v="0"/>
    <n v="0"/>
    <n v="0"/>
    <m/>
    <n v="0"/>
    <n v="0"/>
    <n v="0"/>
    <m/>
    <m/>
    <d v="2022-03-31T00:00:00"/>
    <n v="1"/>
    <s v="O"/>
    <n v="1"/>
    <n v="30"/>
    <n v="0"/>
    <m/>
    <m/>
    <m/>
    <m/>
    <m/>
    <m/>
    <n v="1"/>
    <n v="1"/>
    <m/>
    <m/>
    <n v="10972.17"/>
    <s v="TARJETA DE AFINIDAD"/>
    <n v="0"/>
    <n v="0"/>
    <m/>
    <m/>
    <n v="5"/>
    <m/>
    <m/>
    <m/>
    <m/>
    <n v="1"/>
    <n v="7"/>
    <n v="2"/>
  </r>
  <r>
    <n v="0"/>
    <s v="C"/>
    <x v="145"/>
    <x v="1"/>
    <n v="4"/>
    <s v="10 191003651"/>
    <d v="2020-09-19T00:00:00"/>
    <d v="2022-09-30T00:00:00"/>
    <n v="0"/>
    <n v="1"/>
    <n v="18"/>
    <n v="30"/>
    <n v="2"/>
    <n v="17.690000000000001"/>
    <n v="19.2"/>
    <n v="86400"/>
    <n v="4318"/>
    <n v="24586"/>
    <n v="0"/>
    <n v="0"/>
    <n v="0"/>
    <m/>
    <n v="0"/>
    <n v="0"/>
    <n v="0"/>
    <m/>
    <m/>
    <d v="2022-03-31T00:00:00"/>
    <n v="1"/>
    <s v="O"/>
    <n v="1"/>
    <n v="30"/>
    <n v="0"/>
    <m/>
    <m/>
    <m/>
    <m/>
    <m/>
    <m/>
    <n v="1"/>
    <n v="1"/>
    <m/>
    <m/>
    <n v="8084.75"/>
    <s v="TARJETA DE AFINIDAD"/>
    <n v="0"/>
    <n v="0"/>
    <m/>
    <m/>
    <n v="5"/>
    <m/>
    <m/>
    <m/>
    <m/>
    <n v="1"/>
    <n v="7"/>
    <n v="2"/>
  </r>
  <r>
    <n v="0"/>
    <s v="C"/>
    <x v="145"/>
    <x v="1"/>
    <n v="4"/>
    <s v="10 211000395"/>
    <d v="2021-05-12T00:00:00"/>
    <d v="2023-05-31T00:00:00"/>
    <n v="0"/>
    <n v="1"/>
    <n v="10"/>
    <n v="30"/>
    <n v="2"/>
    <n v="17.690000000000001"/>
    <n v="19.2"/>
    <n v="1000000"/>
    <n v="49974"/>
    <n v="626458"/>
    <n v="0"/>
    <n v="0"/>
    <n v="0"/>
    <m/>
    <n v="0"/>
    <n v="0"/>
    <n v="0"/>
    <m/>
    <m/>
    <d v="2022-03-31T00:00:00"/>
    <n v="1"/>
    <s v="O"/>
    <n v="1"/>
    <n v="30"/>
    <n v="0"/>
    <m/>
    <m/>
    <m/>
    <m/>
    <m/>
    <m/>
    <n v="1"/>
    <n v="1"/>
    <m/>
    <m/>
    <n v="206738.7"/>
    <s v="TARJETA DE AFINIDAD"/>
    <n v="0"/>
    <n v="0"/>
    <m/>
    <m/>
    <n v="5"/>
    <m/>
    <m/>
    <m/>
    <m/>
    <n v="1"/>
    <n v="7"/>
    <n v="2"/>
  </r>
  <r>
    <n v="0"/>
    <s v="C"/>
    <x v="145"/>
    <x v="1"/>
    <n v="4"/>
    <s v="10 211000702"/>
    <d v="2021-08-19T00:00:00"/>
    <d v="2023-08-31T00:00:00"/>
    <n v="0"/>
    <n v="1"/>
    <n v="7"/>
    <n v="30"/>
    <n v="2"/>
    <n v="17.690000000000001"/>
    <n v="19.2"/>
    <n v="1000000"/>
    <n v="49974"/>
    <n v="744450"/>
    <n v="0"/>
    <n v="0"/>
    <n v="0"/>
    <m/>
    <n v="0"/>
    <n v="0"/>
    <n v="0"/>
    <m/>
    <m/>
    <d v="2022-03-31T00:00:00"/>
    <n v="1"/>
    <s v="O"/>
    <n v="1"/>
    <n v="30"/>
    <n v="0"/>
    <m/>
    <m/>
    <m/>
    <m/>
    <m/>
    <m/>
    <n v="1"/>
    <n v="1"/>
    <m/>
    <m/>
    <n v="245574.39"/>
    <s v="TARJETA DE AFINIDAD"/>
    <n v="0"/>
    <n v="0"/>
    <m/>
    <m/>
    <n v="5"/>
    <m/>
    <m/>
    <m/>
    <m/>
    <n v="1"/>
    <n v="7"/>
    <n v="2"/>
  </r>
  <r>
    <n v="0"/>
    <s v="C"/>
    <x v="145"/>
    <x v="1"/>
    <n v="4"/>
    <s v="10 211001210"/>
    <d v="2021-11-03T00:00:00"/>
    <d v="2023-10-31T00:00:00"/>
    <n v="0"/>
    <n v="1"/>
    <n v="5"/>
    <n v="30"/>
    <n v="2"/>
    <n v="17.690000000000001"/>
    <n v="19.2"/>
    <n v="204713"/>
    <n v="10230"/>
    <n v="167911"/>
    <n v="0"/>
    <n v="0"/>
    <n v="0"/>
    <m/>
    <n v="0"/>
    <n v="0"/>
    <n v="0"/>
    <m/>
    <m/>
    <d v="2022-03-31T00:00:00"/>
    <n v="1"/>
    <s v="O"/>
    <n v="1"/>
    <n v="30"/>
    <n v="0"/>
    <m/>
    <m/>
    <m/>
    <m/>
    <m/>
    <m/>
    <n v="1"/>
    <n v="1"/>
    <m/>
    <m/>
    <n v="55438.31"/>
    <s v="TARJETA DE AFINIDAD"/>
    <n v="0"/>
    <n v="0"/>
    <m/>
    <m/>
    <n v="5"/>
    <m/>
    <m/>
    <m/>
    <m/>
    <n v="1"/>
    <n v="7"/>
    <n v="2"/>
  </r>
  <r>
    <n v="0"/>
    <s v="C"/>
    <x v="145"/>
    <x v="1"/>
    <n v="4"/>
    <s v="10 211001088"/>
    <d v="2021-10-17T00:00:00"/>
    <d v="2023-10-31T00:00:00"/>
    <n v="0"/>
    <n v="1"/>
    <n v="5"/>
    <n v="30"/>
    <n v="2"/>
    <n v="17.690000000000001"/>
    <n v="19.2"/>
    <n v="185600"/>
    <n v="9275"/>
    <n v="152231"/>
    <n v="0"/>
    <n v="0"/>
    <n v="0"/>
    <m/>
    <n v="0"/>
    <n v="0"/>
    <n v="0"/>
    <m/>
    <m/>
    <d v="2022-03-31T00:00:00"/>
    <n v="1"/>
    <s v="O"/>
    <n v="1"/>
    <n v="30"/>
    <n v="0"/>
    <m/>
    <m/>
    <m/>
    <m/>
    <m/>
    <m/>
    <n v="1"/>
    <n v="1"/>
    <m/>
    <m/>
    <n v="50240.97"/>
    <s v="TARJETA DE AFINIDAD"/>
    <n v="0"/>
    <n v="0"/>
    <m/>
    <m/>
    <n v="5"/>
    <m/>
    <m/>
    <m/>
    <m/>
    <n v="1"/>
    <n v="7"/>
    <n v="2"/>
  </r>
  <r>
    <n v="0"/>
    <s v="C"/>
    <x v="145"/>
    <x v="1"/>
    <n v="4"/>
    <s v="10 211001309"/>
    <d v="2021-11-17T00:00:00"/>
    <d v="2023-11-30T00:00:00"/>
    <n v="0"/>
    <n v="1"/>
    <n v="4"/>
    <n v="30"/>
    <n v="2"/>
    <n v="17.690000000000001"/>
    <n v="19.2"/>
    <n v="480000"/>
    <n v="23988"/>
    <n v="411482"/>
    <n v="0"/>
    <n v="0"/>
    <n v="0"/>
    <m/>
    <n v="0"/>
    <n v="0"/>
    <n v="0"/>
    <m/>
    <m/>
    <d v="2022-03-31T00:00:00"/>
    <n v="1"/>
    <s v="O"/>
    <n v="1"/>
    <n v="30"/>
    <n v="0"/>
    <m/>
    <m/>
    <m/>
    <m/>
    <m/>
    <m/>
    <n v="1"/>
    <n v="1"/>
    <m/>
    <m/>
    <n v="135708.35999999999"/>
    <s v="TARJETA DE AFINIDAD"/>
    <n v="0"/>
    <n v="0"/>
    <m/>
    <m/>
    <n v="5"/>
    <m/>
    <m/>
    <m/>
    <m/>
    <n v="1"/>
    <n v="7"/>
    <n v="2"/>
  </r>
  <r>
    <n v="0"/>
    <s v="C"/>
    <x v="145"/>
    <x v="1"/>
    <n v="4"/>
    <s v="10 211001219"/>
    <d v="2021-11-04T00:00:00"/>
    <d v="2023-10-31T00:00:00"/>
    <n v="0"/>
    <n v="1"/>
    <n v="5"/>
    <n v="30"/>
    <n v="2"/>
    <n v="17.690000000000001"/>
    <n v="19.2"/>
    <n v="129800"/>
    <n v="6487"/>
    <n v="106463"/>
    <n v="0"/>
    <n v="0"/>
    <n v="0"/>
    <m/>
    <n v="0"/>
    <n v="0"/>
    <n v="0"/>
    <m/>
    <m/>
    <d v="2022-03-31T00:00:00"/>
    <n v="1"/>
    <s v="O"/>
    <n v="1"/>
    <n v="30"/>
    <n v="0"/>
    <m/>
    <m/>
    <m/>
    <m/>
    <m/>
    <m/>
    <n v="1"/>
    <n v="1"/>
    <m/>
    <m/>
    <n v="35082.06"/>
    <s v="TARJETA DE AFINIDAD"/>
    <n v="0"/>
    <n v="0"/>
    <m/>
    <m/>
    <n v="5"/>
    <m/>
    <m/>
    <m/>
    <m/>
    <n v="1"/>
    <n v="7"/>
    <n v="2"/>
  </r>
  <r>
    <n v="0"/>
    <s v="C"/>
    <x v="145"/>
    <x v="1"/>
    <n v="4"/>
    <s v="10 211001239"/>
    <d v="2021-11-06T00:00:00"/>
    <d v="2023-11-30T00:00:00"/>
    <n v="0"/>
    <n v="1"/>
    <n v="4"/>
    <n v="30"/>
    <n v="2"/>
    <n v="17.690000000000001"/>
    <n v="19.2"/>
    <n v="194925"/>
    <n v="9741"/>
    <n v="167102"/>
    <n v="0"/>
    <n v="0"/>
    <n v="0"/>
    <m/>
    <n v="0"/>
    <n v="0"/>
    <n v="0"/>
    <m/>
    <m/>
    <d v="2022-03-31T00:00:00"/>
    <n v="1"/>
    <s v="O"/>
    <n v="1"/>
    <n v="30"/>
    <n v="0"/>
    <m/>
    <m/>
    <m/>
    <m/>
    <m/>
    <m/>
    <n v="1"/>
    <n v="1"/>
    <m/>
    <m/>
    <n v="55149.57"/>
    <s v="TARJETA DE AFINIDAD"/>
    <n v="0"/>
    <n v="0"/>
    <m/>
    <m/>
    <n v="5"/>
    <m/>
    <m/>
    <m/>
    <m/>
    <n v="1"/>
    <n v="7"/>
    <n v="2"/>
  </r>
  <r>
    <n v="0"/>
    <s v="C"/>
    <x v="145"/>
    <x v="1"/>
    <n v="4"/>
    <s v="10 211001091"/>
    <d v="2021-10-18T00:00:00"/>
    <d v="2023-10-31T00:00:00"/>
    <n v="0"/>
    <n v="1"/>
    <n v="5"/>
    <n v="30"/>
    <n v="2"/>
    <n v="17.690000000000001"/>
    <n v="19.2"/>
    <n v="400000"/>
    <n v="19990"/>
    <n v="328084"/>
    <n v="0"/>
    <n v="0"/>
    <n v="0"/>
    <m/>
    <n v="0"/>
    <n v="0"/>
    <n v="0"/>
    <m/>
    <m/>
    <d v="2022-03-31T00:00:00"/>
    <n v="1"/>
    <s v="O"/>
    <n v="1"/>
    <n v="30"/>
    <n v="0"/>
    <m/>
    <m/>
    <m/>
    <m/>
    <m/>
    <m/>
    <n v="1"/>
    <n v="1"/>
    <m/>
    <m/>
    <n v="108277.95"/>
    <s v="TARJETA DE AFINIDAD"/>
    <n v="0"/>
    <n v="0"/>
    <m/>
    <m/>
    <n v="5"/>
    <m/>
    <m/>
    <m/>
    <m/>
    <n v="1"/>
    <n v="7"/>
    <n v="2"/>
  </r>
  <r>
    <n v="0"/>
    <s v="C"/>
    <x v="145"/>
    <x v="1"/>
    <n v="4"/>
    <s v="10 211001092"/>
    <d v="2021-10-18T00:00:00"/>
    <d v="2023-10-31T00:00:00"/>
    <n v="0"/>
    <n v="1"/>
    <n v="5"/>
    <n v="30"/>
    <n v="2"/>
    <n v="17.690000000000001"/>
    <n v="19.2"/>
    <n v="176400"/>
    <n v="8815"/>
    <n v="144687"/>
    <n v="0"/>
    <n v="0"/>
    <n v="0"/>
    <m/>
    <n v="0"/>
    <n v="0"/>
    <n v="0"/>
    <m/>
    <m/>
    <d v="2022-03-31T00:00:00"/>
    <n v="1"/>
    <s v="O"/>
    <n v="1"/>
    <n v="30"/>
    <n v="0"/>
    <m/>
    <m/>
    <m/>
    <m/>
    <m/>
    <m/>
    <n v="1"/>
    <n v="1"/>
    <m/>
    <m/>
    <n v="47786.67"/>
    <s v="TARJETA DE AFINIDAD"/>
    <n v="0"/>
    <n v="0"/>
    <m/>
    <m/>
    <n v="5"/>
    <m/>
    <m/>
    <m/>
    <m/>
    <n v="1"/>
    <n v="7"/>
    <n v="2"/>
  </r>
  <r>
    <n v="0"/>
    <s v="C"/>
    <x v="145"/>
    <x v="1"/>
    <n v="4"/>
    <s v="10 211001093"/>
    <d v="2021-10-18T00:00:00"/>
    <d v="2023-10-31T00:00:00"/>
    <n v="0"/>
    <n v="1"/>
    <n v="5"/>
    <n v="30"/>
    <n v="2"/>
    <n v="17.690000000000001"/>
    <n v="19.2"/>
    <n v="65500"/>
    <n v="3273"/>
    <n v="53727"/>
    <n v="0"/>
    <n v="0"/>
    <n v="0"/>
    <m/>
    <n v="0"/>
    <n v="0"/>
    <n v="0"/>
    <m/>
    <m/>
    <d v="2022-03-31T00:00:00"/>
    <n v="1"/>
    <s v="O"/>
    <n v="1"/>
    <n v="30"/>
    <n v="0"/>
    <m/>
    <m/>
    <m/>
    <m/>
    <m/>
    <m/>
    <n v="1"/>
    <n v="1"/>
    <m/>
    <m/>
    <n v="17757.580000000002"/>
    <s v="TARJETA DE AFINIDAD"/>
    <n v="0"/>
    <n v="0"/>
    <m/>
    <m/>
    <n v="5"/>
    <m/>
    <m/>
    <m/>
    <m/>
    <n v="1"/>
    <n v="7"/>
    <n v="2"/>
  </r>
  <r>
    <n v="0"/>
    <s v="C"/>
    <x v="145"/>
    <x v="1"/>
    <n v="4"/>
    <s v="10 211001115"/>
    <d v="2021-10-21T00:00:00"/>
    <d v="2023-10-31T00:00:00"/>
    <n v="0"/>
    <n v="1"/>
    <n v="5"/>
    <n v="30"/>
    <n v="2"/>
    <n v="17.690000000000001"/>
    <n v="19.2"/>
    <n v="90700"/>
    <n v="4533"/>
    <n v="74390"/>
    <n v="0"/>
    <n v="0"/>
    <n v="0"/>
    <m/>
    <n v="0"/>
    <n v="0"/>
    <n v="0"/>
    <m/>
    <m/>
    <d v="2022-03-31T00:00:00"/>
    <n v="1"/>
    <s v="O"/>
    <n v="1"/>
    <n v="30"/>
    <n v="0"/>
    <m/>
    <m/>
    <m/>
    <m/>
    <m/>
    <m/>
    <n v="1"/>
    <n v="1"/>
    <m/>
    <m/>
    <n v="24543"/>
    <s v="TARJETA DE AFINIDAD"/>
    <n v="0"/>
    <n v="0"/>
    <m/>
    <m/>
    <n v="5"/>
    <m/>
    <m/>
    <m/>
    <m/>
    <n v="1"/>
    <n v="7"/>
    <n v="2"/>
  </r>
  <r>
    <n v="17293058.015520692"/>
    <s v="C"/>
    <x v="146"/>
    <x v="0"/>
    <n v="3"/>
    <s v="13 211001962"/>
    <d v="2021-07-28T00:00:00"/>
    <d v="2027-05-31T00:00:00"/>
    <n v="0"/>
    <n v="1"/>
    <n v="8"/>
    <n v="30"/>
    <n v="2"/>
    <n v="12.58"/>
    <n v="13.34"/>
    <n v="46258134"/>
    <n v="846293"/>
    <n v="41570523"/>
    <n v="0"/>
    <n v="0"/>
    <n v="0"/>
    <m/>
    <n v="0"/>
    <n v="0"/>
    <n v="0"/>
    <s v="500000/500000/"/>
    <s v="06/12/"/>
    <d v="2022-03-31T00:00:00"/>
    <n v="1"/>
    <s v="O"/>
    <n v="1"/>
    <n v="30"/>
    <n v="0"/>
    <m/>
    <m/>
    <m/>
    <m/>
    <m/>
    <m/>
    <n v="1"/>
    <n v="1"/>
    <n v="44405"/>
    <s v="A"/>
    <n v="2770693"/>
    <s v="SUSTITUCION"/>
    <n v="0"/>
    <n v="0"/>
    <s v="800-197-268-4"/>
    <s v="DIRECCION DE IMPUESTOS Y ADUANAS NACIONALES"/>
    <n v="5"/>
    <m/>
    <m/>
    <m/>
    <m/>
    <n v="1"/>
    <n v="7"/>
    <n v="2"/>
  </r>
  <r>
    <n v="1.4479310988356357E-2"/>
    <s v="C"/>
    <x v="146"/>
    <x v="1"/>
    <n v="4"/>
    <s v="10 191000453"/>
    <d v="2019-09-17T00:00:00"/>
    <d v="2022-09-30T00:00:00"/>
    <n v="0"/>
    <n v="1"/>
    <n v="30"/>
    <n v="30"/>
    <n v="2"/>
    <n v="11.04"/>
    <n v="11.61"/>
    <n v="14987733"/>
    <n v="541842"/>
    <n v="0.03"/>
    <n v="0"/>
    <n v="0"/>
    <n v="0"/>
    <m/>
    <n v="0"/>
    <n v="0"/>
    <n v="0"/>
    <m/>
    <m/>
    <d v="2021-07-28T00:00:00"/>
    <n v="1"/>
    <s v="O"/>
    <n v="1"/>
    <n v="30"/>
    <n v="0"/>
    <m/>
    <m/>
    <m/>
    <m/>
    <m/>
    <m/>
    <n v="1"/>
    <n v="1"/>
    <m/>
    <m/>
    <n v="0"/>
    <s v="TARJETA DE AFINIDAD"/>
    <n v="0"/>
    <n v="0"/>
    <m/>
    <m/>
    <n v="5"/>
    <m/>
    <m/>
    <m/>
    <m/>
    <n v="1"/>
    <n v="7"/>
    <n v="2"/>
  </r>
  <r>
    <n v="7838557.2291073324"/>
    <s v="C"/>
    <x v="147"/>
    <x v="0"/>
    <n v="4"/>
    <s v="13 211003847"/>
    <d v="2021-12-24T00:00:00"/>
    <d v="2025-12-31T00:00:00"/>
    <n v="0"/>
    <n v="1"/>
    <n v="3"/>
    <n v="30"/>
    <n v="2"/>
    <n v="11.7"/>
    <n v="12.34"/>
    <n v="10054529"/>
    <n v="265284"/>
    <n v="9557931"/>
    <n v="0"/>
    <n v="0"/>
    <n v="0"/>
    <m/>
    <n v="0"/>
    <n v="0"/>
    <n v="0"/>
    <m/>
    <m/>
    <d v="2022-03-31T00:00:00"/>
    <n v="1"/>
    <s v="O"/>
    <n v="1"/>
    <n v="30"/>
    <n v="0"/>
    <m/>
    <m/>
    <m/>
    <m/>
    <m/>
    <m/>
    <n v="1"/>
    <n v="1"/>
    <m/>
    <m/>
    <n v="580776.95999999996"/>
    <s v="SUSTITUCION"/>
    <n v="0"/>
    <n v="0"/>
    <s v="800-197-268-4"/>
    <s v="DIRECCION DE IMPUESTOS Y ADUANAS NACIONALES"/>
    <n v="5"/>
    <m/>
    <m/>
    <m/>
    <m/>
    <n v="1"/>
    <n v="7"/>
    <n v="2"/>
  </r>
  <r>
    <n v="12692861.477019709"/>
    <s v="C"/>
    <x v="147"/>
    <x v="1"/>
    <n v="4"/>
    <s v="13 191003210"/>
    <d v="2019-12-16T00:00:00"/>
    <d v="2024-12-31T00:00:00"/>
    <n v="0"/>
    <n v="1"/>
    <n v="27"/>
    <n v="30"/>
    <n v="2"/>
    <n v="11.39"/>
    <n v="12.01"/>
    <n v="25000000"/>
    <n v="548561"/>
    <n v="15477115"/>
    <n v="0"/>
    <n v="0"/>
    <n v="0"/>
    <m/>
    <n v="0"/>
    <n v="0"/>
    <n v="0"/>
    <m/>
    <m/>
    <d v="2022-03-31T00:00:00"/>
    <n v="1"/>
    <s v="O"/>
    <n v="1"/>
    <n v="30"/>
    <n v="0"/>
    <m/>
    <m/>
    <m/>
    <m/>
    <m/>
    <m/>
    <n v="1"/>
    <n v="1"/>
    <m/>
    <m/>
    <n v="940528.79"/>
    <s v="LIBRE INVERSION"/>
    <n v="0"/>
    <n v="0"/>
    <m/>
    <m/>
    <n v="5"/>
    <m/>
    <m/>
    <m/>
    <m/>
    <n v="1"/>
    <n v="7"/>
    <n v="2"/>
  </r>
  <r>
    <n v="2901563.293872958"/>
    <s v="C"/>
    <x v="147"/>
    <x v="1"/>
    <n v="4"/>
    <s v="13 211000128"/>
    <d v="2021-01-21T00:00:00"/>
    <d v="2023-07-31T00:00:00"/>
    <n v="0"/>
    <n v="1"/>
    <n v="14"/>
    <n v="30"/>
    <n v="2"/>
    <n v="16.5"/>
    <n v="17.8"/>
    <n v="6046549"/>
    <n v="248523"/>
    <n v="3537976"/>
    <n v="0"/>
    <n v="0"/>
    <n v="0"/>
    <m/>
    <n v="0"/>
    <n v="0"/>
    <n v="0"/>
    <m/>
    <m/>
    <d v="2022-03-31T00:00:00"/>
    <n v="1"/>
    <s v="O"/>
    <n v="1"/>
    <n v="30"/>
    <n v="0"/>
    <m/>
    <m/>
    <m/>
    <m/>
    <m/>
    <m/>
    <n v="1"/>
    <n v="1"/>
    <m/>
    <m/>
    <n v="214948.25"/>
    <s v="LIBRE INVERSION"/>
    <n v="0"/>
    <n v="0"/>
    <m/>
    <m/>
    <n v="5"/>
    <m/>
    <m/>
    <m/>
    <m/>
    <n v="1"/>
    <n v="7"/>
    <n v="2"/>
  </r>
  <r>
    <n v="10893054.679719925"/>
    <s v="C"/>
    <x v="148"/>
    <x v="7"/>
    <n v="3"/>
    <s v="13 201003484"/>
    <d v="2021-01-20T00:00:00"/>
    <d v="2025-01-31T00:00:00"/>
    <n v="60"/>
    <n v="1"/>
    <n v="13"/>
    <n v="30"/>
    <n v="2"/>
    <n v="13.12"/>
    <n v="13.94"/>
    <n v="30064572"/>
    <n v="651475"/>
    <n v="24369825"/>
    <n v="787529"/>
    <n v="0"/>
    <n v="0"/>
    <m/>
    <n v="232299"/>
    <n v="0"/>
    <n v="0"/>
    <s v="1000000/1000000/"/>
    <s v="07/12/"/>
    <d v="2021-12-31T00:00:00"/>
    <n v="1"/>
    <s v="O"/>
    <n v="1"/>
    <n v="30"/>
    <n v="1142712"/>
    <m/>
    <m/>
    <m/>
    <m/>
    <m/>
    <m/>
    <n v="1"/>
    <n v="1"/>
    <n v="44216"/>
    <s v="A"/>
    <n v="1628402.1"/>
    <s v="LIBRE INVERSION"/>
    <n v="0"/>
    <n v="0"/>
    <m/>
    <m/>
    <n v="5"/>
    <m/>
    <m/>
    <m/>
    <m/>
    <n v="1"/>
    <n v="7"/>
    <n v="2"/>
  </r>
  <r>
    <n v="251012.20290738909"/>
    <s v="C"/>
    <x v="148"/>
    <x v="7"/>
    <n v="4"/>
    <s v="10 211000877"/>
    <d v="2021-09-17T00:00:00"/>
    <d v="2024-09-30T00:00:00"/>
    <n v="60"/>
    <n v="1"/>
    <n v="3"/>
    <n v="30"/>
    <n v="2"/>
    <n v="17.690000000000001"/>
    <n v="19.2"/>
    <n v="600000"/>
    <n v="21723"/>
    <n v="561410"/>
    <n v="24252"/>
    <n v="0"/>
    <n v="0"/>
    <m/>
    <n v="5352"/>
    <n v="0"/>
    <n v="0"/>
    <m/>
    <m/>
    <d v="2021-12-31T00:00:00"/>
    <n v="1"/>
    <s v="O"/>
    <n v="1"/>
    <n v="30"/>
    <n v="40364"/>
    <m/>
    <m/>
    <m/>
    <m/>
    <m/>
    <m/>
    <n v="1"/>
    <n v="1"/>
    <m/>
    <m/>
    <n v="37445.800000000003"/>
    <s v="TARJETA DE AFINIDAD"/>
    <n v="0"/>
    <n v="0"/>
    <m/>
    <m/>
    <n v="5"/>
    <m/>
    <m/>
    <m/>
    <m/>
    <n v="1"/>
    <n v="7"/>
    <n v="2"/>
  </r>
  <r>
    <n v="251012.20290738909"/>
    <s v="C"/>
    <x v="148"/>
    <x v="7"/>
    <n v="4"/>
    <s v="10 211000890"/>
    <d v="2021-09-18T00:00:00"/>
    <d v="2024-09-30T00:00:00"/>
    <n v="60"/>
    <n v="1"/>
    <n v="3"/>
    <n v="30"/>
    <n v="2"/>
    <n v="17.690000000000001"/>
    <n v="19.2"/>
    <n v="600000"/>
    <n v="21723"/>
    <n v="561410"/>
    <n v="24252"/>
    <n v="0"/>
    <n v="0"/>
    <m/>
    <n v="5352"/>
    <n v="0"/>
    <n v="0"/>
    <m/>
    <m/>
    <d v="2021-12-31T00:00:00"/>
    <n v="1"/>
    <s v="O"/>
    <n v="1"/>
    <n v="30"/>
    <n v="40364"/>
    <m/>
    <m/>
    <m/>
    <m/>
    <m/>
    <m/>
    <n v="1"/>
    <n v="1"/>
    <m/>
    <m/>
    <n v="37445.800000000003"/>
    <s v="TARJETA DE AFINIDAD"/>
    <n v="0"/>
    <n v="0"/>
    <m/>
    <m/>
    <n v="5"/>
    <m/>
    <m/>
    <m/>
    <m/>
    <n v="1"/>
    <n v="7"/>
    <n v="2"/>
  </r>
  <r>
    <n v="251012.20290738909"/>
    <s v="C"/>
    <x v="148"/>
    <x v="7"/>
    <n v="4"/>
    <s v="10 211000891"/>
    <d v="2021-09-18T00:00:00"/>
    <d v="2024-09-30T00:00:00"/>
    <n v="60"/>
    <n v="1"/>
    <n v="3"/>
    <n v="30"/>
    <n v="2"/>
    <n v="17.690000000000001"/>
    <n v="19.2"/>
    <n v="600000"/>
    <n v="21723"/>
    <n v="561410"/>
    <n v="24252"/>
    <n v="0"/>
    <n v="0"/>
    <m/>
    <n v="5352"/>
    <n v="0"/>
    <n v="0"/>
    <m/>
    <m/>
    <d v="2021-12-31T00:00:00"/>
    <n v="1"/>
    <s v="O"/>
    <n v="1"/>
    <n v="30"/>
    <n v="40364"/>
    <m/>
    <m/>
    <m/>
    <m/>
    <m/>
    <m/>
    <n v="1"/>
    <n v="1"/>
    <m/>
    <m/>
    <n v="37445.800000000003"/>
    <s v="TARJETA DE AFINIDAD"/>
    <n v="0"/>
    <n v="0"/>
    <m/>
    <m/>
    <n v="5"/>
    <m/>
    <m/>
    <m/>
    <m/>
    <n v="1"/>
    <n v="7"/>
    <n v="2"/>
  </r>
  <r>
    <n v="251012.20290738909"/>
    <s v="C"/>
    <x v="148"/>
    <x v="7"/>
    <n v="4"/>
    <s v="10 211000834"/>
    <d v="2021-09-10T00:00:00"/>
    <d v="2024-09-30T00:00:00"/>
    <n v="60"/>
    <n v="1"/>
    <n v="3"/>
    <n v="30"/>
    <n v="2"/>
    <n v="17.690000000000001"/>
    <n v="19.2"/>
    <n v="600000"/>
    <n v="21723"/>
    <n v="561410"/>
    <n v="24252"/>
    <n v="0"/>
    <n v="0"/>
    <m/>
    <n v="5352"/>
    <n v="0"/>
    <n v="0"/>
    <m/>
    <m/>
    <d v="2021-12-31T00:00:00"/>
    <n v="1"/>
    <s v="O"/>
    <n v="1"/>
    <n v="30"/>
    <n v="40364"/>
    <m/>
    <m/>
    <m/>
    <m/>
    <m/>
    <m/>
    <n v="1"/>
    <n v="1"/>
    <m/>
    <m/>
    <n v="37445.800000000003"/>
    <s v="TARJETA DE AFINIDAD"/>
    <n v="0"/>
    <n v="0"/>
    <m/>
    <m/>
    <n v="5"/>
    <m/>
    <m/>
    <m/>
    <m/>
    <n v="1"/>
    <n v="7"/>
    <n v="2"/>
  </r>
  <r>
    <n v="251012.20290738909"/>
    <s v="C"/>
    <x v="148"/>
    <x v="7"/>
    <n v="4"/>
    <s v="10 211000835"/>
    <d v="2021-09-10T00:00:00"/>
    <d v="2024-09-30T00:00:00"/>
    <n v="60"/>
    <n v="1"/>
    <n v="3"/>
    <n v="30"/>
    <n v="2"/>
    <n v="17.690000000000001"/>
    <n v="19.2"/>
    <n v="600000"/>
    <n v="21723"/>
    <n v="561410"/>
    <n v="24252"/>
    <n v="0"/>
    <n v="0"/>
    <m/>
    <n v="5352"/>
    <n v="0"/>
    <n v="0"/>
    <m/>
    <m/>
    <d v="2021-12-31T00:00:00"/>
    <n v="1"/>
    <s v="O"/>
    <n v="1"/>
    <n v="30"/>
    <n v="40364"/>
    <m/>
    <m/>
    <m/>
    <m/>
    <m/>
    <m/>
    <n v="1"/>
    <n v="1"/>
    <m/>
    <m/>
    <n v="37445.800000000003"/>
    <s v="TARJETA DE AFINIDAD"/>
    <n v="0"/>
    <n v="0"/>
    <m/>
    <m/>
    <n v="5"/>
    <m/>
    <m/>
    <m/>
    <m/>
    <n v="1"/>
    <n v="7"/>
    <n v="2"/>
  </r>
  <r>
    <n v="251012.20290738909"/>
    <s v="C"/>
    <x v="148"/>
    <x v="7"/>
    <n v="4"/>
    <s v="10 211000846"/>
    <d v="2021-09-12T00:00:00"/>
    <d v="2024-09-30T00:00:00"/>
    <n v="60"/>
    <n v="1"/>
    <n v="3"/>
    <n v="30"/>
    <n v="2"/>
    <n v="17.690000000000001"/>
    <n v="19.2"/>
    <n v="600000"/>
    <n v="21723"/>
    <n v="561410"/>
    <n v="24252"/>
    <n v="0"/>
    <n v="0"/>
    <m/>
    <n v="5352"/>
    <n v="0"/>
    <n v="0"/>
    <m/>
    <m/>
    <d v="2021-12-31T00:00:00"/>
    <n v="1"/>
    <s v="O"/>
    <n v="1"/>
    <n v="30"/>
    <n v="40364"/>
    <m/>
    <m/>
    <m/>
    <m/>
    <m/>
    <m/>
    <n v="1"/>
    <n v="1"/>
    <m/>
    <m/>
    <n v="37445.800000000003"/>
    <s v="TARJETA DE AFINIDAD"/>
    <n v="0"/>
    <n v="0"/>
    <m/>
    <m/>
    <n v="5"/>
    <m/>
    <m/>
    <m/>
    <m/>
    <n v="1"/>
    <n v="7"/>
    <n v="2"/>
  </r>
  <r>
    <n v="167210.59400163384"/>
    <s v="C"/>
    <x v="148"/>
    <x v="7"/>
    <n v="4"/>
    <s v="10 211000824"/>
    <d v="2021-09-09T00:00:00"/>
    <d v="2024-09-30T00:00:00"/>
    <n v="60"/>
    <n v="1"/>
    <n v="3"/>
    <n v="30"/>
    <n v="2"/>
    <n v="17.690000000000001"/>
    <n v="19.2"/>
    <n v="400000"/>
    <n v="14482"/>
    <n v="374273"/>
    <n v="16168"/>
    <n v="0"/>
    <n v="0"/>
    <m/>
    <n v="3568"/>
    <n v="0"/>
    <n v="0"/>
    <m/>
    <m/>
    <d v="2021-12-31T00:00:00"/>
    <n v="1"/>
    <s v="O"/>
    <n v="1"/>
    <n v="30"/>
    <n v="26909"/>
    <m/>
    <m/>
    <m/>
    <m/>
    <m/>
    <m/>
    <n v="1"/>
    <n v="1"/>
    <m/>
    <m/>
    <n v="25094.57"/>
    <s v="TARJETA DE AFINIDAD"/>
    <n v="0"/>
    <n v="0"/>
    <m/>
    <m/>
    <n v="5"/>
    <m/>
    <m/>
    <m/>
    <m/>
    <n v="1"/>
    <n v="7"/>
    <n v="2"/>
  </r>
  <r>
    <n v="125408.59526357133"/>
    <s v="C"/>
    <x v="148"/>
    <x v="7"/>
    <n v="4"/>
    <s v="10 211000851"/>
    <d v="2021-09-13T00:00:00"/>
    <d v="2024-09-30T00:00:00"/>
    <n v="60"/>
    <n v="1"/>
    <n v="3"/>
    <n v="30"/>
    <n v="2"/>
    <n v="17.690000000000001"/>
    <n v="19.2"/>
    <n v="300000"/>
    <n v="10861"/>
    <n v="280706"/>
    <n v="12127"/>
    <n v="0"/>
    <n v="0"/>
    <m/>
    <n v="2676"/>
    <n v="0"/>
    <n v="0"/>
    <m/>
    <m/>
    <d v="2021-12-31T00:00:00"/>
    <n v="1"/>
    <s v="O"/>
    <n v="1"/>
    <n v="30"/>
    <n v="20180"/>
    <m/>
    <m/>
    <m/>
    <m/>
    <m/>
    <m/>
    <n v="1"/>
    <n v="1"/>
    <m/>
    <m/>
    <n v="18820.919999999998"/>
    <s v="TARJETA DE AFINIDAD"/>
    <n v="0"/>
    <n v="0"/>
    <m/>
    <m/>
    <n v="5"/>
    <m/>
    <m/>
    <m/>
    <m/>
    <n v="1"/>
    <n v="7"/>
    <n v="2"/>
  </r>
  <r>
    <n v="98334.322885459114"/>
    <s v="C"/>
    <x v="148"/>
    <x v="7"/>
    <n v="4"/>
    <s v="10 221000020"/>
    <d v="2022-01-04T00:00:00"/>
    <d v="2024-12-31T00:00:00"/>
    <n v="60"/>
    <n v="1"/>
    <n v="0"/>
    <n v="30"/>
    <n v="2"/>
    <n v="17.690000000000001"/>
    <n v="19.2"/>
    <n v="220000"/>
    <n v="7965"/>
    <n v="220000"/>
    <n v="9095"/>
    <n v="0"/>
    <n v="0"/>
    <m/>
    <n v="2097"/>
    <n v="0"/>
    <n v="0"/>
    <m/>
    <m/>
    <d v="2022-01-04T00:00:00"/>
    <n v="1"/>
    <s v="O"/>
    <n v="1"/>
    <n v="30"/>
    <n v="14150"/>
    <m/>
    <m/>
    <m/>
    <m/>
    <m/>
    <m/>
    <n v="1"/>
    <n v="1"/>
    <m/>
    <m/>
    <n v="14703.85"/>
    <s v="TARJETA DE AFINIDAD"/>
    <n v="0"/>
    <n v="0"/>
    <m/>
    <m/>
    <n v="5"/>
    <m/>
    <m/>
    <m/>
    <m/>
    <n v="1"/>
    <n v="7"/>
    <n v="2"/>
  </r>
  <r>
    <n v="83605.558905755286"/>
    <s v="C"/>
    <x v="148"/>
    <x v="7"/>
    <n v="4"/>
    <s v="10 211000825"/>
    <d v="2021-09-09T00:00:00"/>
    <d v="2024-09-30T00:00:00"/>
    <n v="60"/>
    <n v="1"/>
    <n v="3"/>
    <n v="30"/>
    <n v="2"/>
    <n v="17.690000000000001"/>
    <n v="19.2"/>
    <n v="200000"/>
    <n v="7241"/>
    <n v="187137"/>
    <n v="8084"/>
    <n v="0"/>
    <n v="0"/>
    <m/>
    <n v="1784"/>
    <n v="0"/>
    <n v="0"/>
    <m/>
    <m/>
    <d v="2021-12-31T00:00:00"/>
    <n v="1"/>
    <s v="O"/>
    <n v="1"/>
    <n v="30"/>
    <n v="13455"/>
    <m/>
    <m/>
    <m/>
    <m/>
    <m/>
    <m/>
    <n v="1"/>
    <n v="1"/>
    <m/>
    <m/>
    <n v="12547.28"/>
    <s v="TARJETA DE AFINIDAD"/>
    <n v="0"/>
    <n v="0"/>
    <m/>
    <m/>
    <n v="5"/>
    <m/>
    <m/>
    <m/>
    <m/>
    <n v="1"/>
    <n v="7"/>
    <n v="2"/>
  </r>
  <r>
    <n v="42725.550459505306"/>
    <s v="C"/>
    <x v="148"/>
    <x v="7"/>
    <n v="4"/>
    <s v="10 211001215"/>
    <d v="2021-11-04T00:00:00"/>
    <d v="2024-10-31T00:00:00"/>
    <n v="60"/>
    <n v="1"/>
    <n v="2"/>
    <n v="30"/>
    <n v="2"/>
    <n v="17.690000000000001"/>
    <n v="19.2"/>
    <n v="100000"/>
    <n v="3620"/>
    <n v="95746"/>
    <n v="4140"/>
    <n v="0"/>
    <n v="0"/>
    <m/>
    <n v="913"/>
    <n v="0"/>
    <n v="0"/>
    <m/>
    <m/>
    <d v="2021-12-31T00:00:00"/>
    <n v="1"/>
    <s v="O"/>
    <n v="1"/>
    <n v="30"/>
    <n v="6626"/>
    <m/>
    <m/>
    <m/>
    <m/>
    <m/>
    <m/>
    <n v="1"/>
    <n v="1"/>
    <m/>
    <m/>
    <n v="6469.69"/>
    <s v="TARJETA DE AFINIDAD"/>
    <n v="0"/>
    <n v="0"/>
    <m/>
    <m/>
    <n v="5"/>
    <m/>
    <m/>
    <m/>
    <m/>
    <n v="1"/>
    <n v="7"/>
    <n v="2"/>
  </r>
  <r>
    <n v="41803.550167692774"/>
    <s v="C"/>
    <x v="148"/>
    <x v="7"/>
    <n v="4"/>
    <s v="10 211000892"/>
    <d v="2021-09-18T00:00:00"/>
    <d v="2024-09-30T00:00:00"/>
    <n v="60"/>
    <n v="1"/>
    <n v="3"/>
    <n v="30"/>
    <n v="2"/>
    <n v="17.690000000000001"/>
    <n v="19.2"/>
    <n v="100000"/>
    <n v="3620"/>
    <n v="93570"/>
    <n v="4043"/>
    <n v="0"/>
    <n v="0"/>
    <m/>
    <n v="892"/>
    <n v="0"/>
    <n v="0"/>
    <m/>
    <m/>
    <d v="2021-12-31T00:00:00"/>
    <n v="1"/>
    <s v="O"/>
    <n v="1"/>
    <n v="30"/>
    <n v="6725"/>
    <m/>
    <m/>
    <m/>
    <m/>
    <m/>
    <m/>
    <n v="1"/>
    <n v="1"/>
    <m/>
    <m/>
    <n v="6273.64"/>
    <s v="TARJETA DE AFINIDAD"/>
    <n v="0"/>
    <n v="0"/>
    <m/>
    <m/>
    <n v="5"/>
    <m/>
    <m/>
    <m/>
    <m/>
    <n v="1"/>
    <n v="7"/>
    <n v="2"/>
  </r>
  <r>
    <n v="16682.20606707711"/>
    <s v="C"/>
    <x v="148"/>
    <x v="7"/>
    <n v="4"/>
    <s v="10 211000911"/>
    <d v="2021-09-20T00:00:00"/>
    <d v="2024-09-30T00:00:00"/>
    <n v="60"/>
    <n v="1"/>
    <n v="3"/>
    <n v="30"/>
    <n v="2"/>
    <n v="17.690000000000001"/>
    <n v="19.2"/>
    <n v="40000"/>
    <n v="1448"/>
    <n v="37428"/>
    <n v="1617"/>
    <n v="0"/>
    <n v="0"/>
    <m/>
    <n v="357"/>
    <n v="0"/>
    <n v="0"/>
    <m/>
    <m/>
    <d v="2021-12-31T00:00:00"/>
    <n v="1"/>
    <s v="O"/>
    <n v="1"/>
    <n v="30"/>
    <n v="2690"/>
    <m/>
    <m/>
    <m/>
    <m/>
    <m/>
    <m/>
    <n v="1"/>
    <n v="1"/>
    <m/>
    <m/>
    <n v="2548.67"/>
    <s v="TARJETA DE AFINIDAD"/>
    <n v="0"/>
    <n v="0"/>
    <m/>
    <m/>
    <n v="5"/>
    <m/>
    <m/>
    <m/>
    <m/>
    <n v="1"/>
    <n v="7"/>
    <n v="2"/>
  </r>
  <r>
    <n v="8439.1280335385527"/>
    <s v="C"/>
    <x v="148"/>
    <x v="7"/>
    <n v="4"/>
    <s v="10 211000989"/>
    <d v="2021-10-01T00:00:00"/>
    <d v="2024-09-30T00:00:00"/>
    <n v="60"/>
    <n v="1"/>
    <n v="3"/>
    <n v="30"/>
    <n v="2"/>
    <n v="17.690000000000001"/>
    <n v="19.2"/>
    <n v="20000"/>
    <n v="724"/>
    <n v="18714"/>
    <n v="809"/>
    <n v="0"/>
    <n v="0"/>
    <m/>
    <n v="178"/>
    <n v="0"/>
    <n v="0"/>
    <m/>
    <m/>
    <d v="2021-12-31T00:00:00"/>
    <n v="1"/>
    <s v="O"/>
    <n v="1"/>
    <n v="30"/>
    <n v="1345"/>
    <m/>
    <m/>
    <m/>
    <m/>
    <m/>
    <m/>
    <n v="1"/>
    <n v="1"/>
    <m/>
    <m/>
    <n v="1176.31"/>
    <s v="TARJETA DE AFINIDAD"/>
    <n v="0"/>
    <n v="0"/>
    <m/>
    <m/>
    <n v="5"/>
    <m/>
    <m/>
    <m/>
    <m/>
    <n v="1"/>
    <n v="7"/>
    <n v="2"/>
  </r>
  <r>
    <n v="4441.0210736494264"/>
    <s v="C"/>
    <x v="148"/>
    <x v="7"/>
    <n v="4"/>
    <s v="10 211001277"/>
    <d v="2021-11-11T00:00:00"/>
    <d v="2024-11-30T00:00:00"/>
    <n v="60"/>
    <n v="1"/>
    <n v="1"/>
    <n v="30"/>
    <n v="2"/>
    <n v="17.690000000000001"/>
    <n v="19.2"/>
    <n v="10000"/>
    <n v="362"/>
    <n v="9788"/>
    <n v="423"/>
    <n v="0"/>
    <n v="0"/>
    <m/>
    <n v="93"/>
    <n v="0"/>
    <n v="0"/>
    <m/>
    <m/>
    <d v="2021-12-31T00:00:00"/>
    <n v="1"/>
    <s v="O"/>
    <n v="1"/>
    <n v="30"/>
    <n v="654"/>
    <m/>
    <m/>
    <m/>
    <m/>
    <m/>
    <m/>
    <n v="1"/>
    <n v="1"/>
    <m/>
    <m/>
    <n v="588.15"/>
    <s v="TARJETA DE AFINIDAD"/>
    <n v="0"/>
    <n v="0"/>
    <m/>
    <m/>
    <n v="5"/>
    <m/>
    <m/>
    <m/>
    <m/>
    <n v="1"/>
    <n v="7"/>
    <n v="2"/>
  </r>
  <r>
    <n v="122591.72721033526"/>
    <s v="C"/>
    <x v="148"/>
    <x v="7"/>
    <n v="4"/>
    <s v="10 211000840"/>
    <d v="2021-09-11T00:00:00"/>
    <d v="2024-09-30T00:00:00"/>
    <n v="30"/>
    <n v="1"/>
    <n v="4"/>
    <n v="30"/>
    <n v="2"/>
    <n v="17.690000000000001"/>
    <n v="19.2"/>
    <n v="300000"/>
    <n v="10861"/>
    <n v="274079"/>
    <n v="7987"/>
    <n v="0"/>
    <n v="0"/>
    <m/>
    <n v="2613"/>
    <n v="0"/>
    <n v="0"/>
    <m/>
    <m/>
    <d v="2022-01-31T00:00:00"/>
    <n v="1"/>
    <s v="O"/>
    <n v="1"/>
    <n v="30"/>
    <n v="13553"/>
    <m/>
    <m/>
    <m/>
    <m/>
    <m/>
    <m/>
    <n v="1"/>
    <n v="1"/>
    <m/>
    <m/>
    <n v="18232.77"/>
    <s v="TARJETA DE AFINIDAD"/>
    <n v="0"/>
    <n v="0"/>
    <m/>
    <m/>
    <n v="5"/>
    <m/>
    <m/>
    <m/>
    <m/>
    <n v="1"/>
    <n v="7"/>
    <n v="2"/>
  </r>
  <r>
    <n v="4549.9487675208693"/>
    <s v="C"/>
    <x v="148"/>
    <x v="7"/>
    <n v="4"/>
    <s v="10 221000052"/>
    <d v="2022-01-11T00:00:00"/>
    <d v="2025-01-31T00:00:00"/>
    <n v="30"/>
    <n v="1"/>
    <n v="0"/>
    <n v="30"/>
    <n v="2"/>
    <n v="17.690000000000001"/>
    <n v="19.2"/>
    <n v="10000"/>
    <n v="362"/>
    <n v="10000"/>
    <n v="384"/>
    <n v="0"/>
    <n v="0"/>
    <m/>
    <n v="95"/>
    <n v="0"/>
    <n v="0"/>
    <m/>
    <m/>
    <d v="2022-01-11T00:00:00"/>
    <n v="1"/>
    <s v="O"/>
    <n v="1"/>
    <n v="30"/>
    <n v="427"/>
    <m/>
    <m/>
    <m/>
    <m/>
    <m/>
    <m/>
    <n v="1"/>
    <n v="1"/>
    <m/>
    <m/>
    <n v="588.15"/>
    <s v="TARJETA DE AFINIDAD"/>
    <n v="0"/>
    <n v="0"/>
    <m/>
    <m/>
    <n v="5"/>
    <m/>
    <m/>
    <m/>
    <m/>
    <n v="1"/>
    <n v="7"/>
    <n v="2"/>
  </r>
  <r>
    <n v="0"/>
    <s v="C"/>
    <x v="149"/>
    <x v="0"/>
    <n v="4"/>
    <s v="11 17241"/>
    <d v="2017-01-20T00:00:00"/>
    <d v="2023-01-31T00:00:00"/>
    <n v="0"/>
    <n v="1"/>
    <n v="41"/>
    <n v="30"/>
    <n v="2"/>
    <n v="10.56"/>
    <n v="11.08"/>
    <n v="50190930"/>
    <n v="804890"/>
    <n v="9278908"/>
    <n v="0"/>
    <n v="0"/>
    <n v="0"/>
    <m/>
    <n v="0"/>
    <n v="0"/>
    <n v="0"/>
    <s v="850000/850000/"/>
    <s v="07/12/"/>
    <d v="2022-03-31T00:00:00"/>
    <n v="1"/>
    <s v="O"/>
    <n v="1"/>
    <n v="30"/>
    <n v="0"/>
    <m/>
    <m/>
    <m/>
    <m/>
    <m/>
    <m/>
    <n v="1"/>
    <n v="1"/>
    <m/>
    <m/>
    <n v="1097628.1499999999"/>
    <s v="SUSTITUCION"/>
    <n v="0"/>
    <n v="0"/>
    <s v="800-197-268-4"/>
    <s v="DIRECCION DE IMPUESTOS Y ADUANAS NACIONALES"/>
    <n v="5"/>
    <m/>
    <m/>
    <m/>
    <m/>
    <n v="1"/>
    <n v="7"/>
    <n v="2"/>
  </r>
  <r>
    <n v="0"/>
    <s v="C"/>
    <x v="149"/>
    <x v="0"/>
    <n v="4"/>
    <s v="13 211000524"/>
    <d v="2021-02-18T00:00:00"/>
    <d v="2026-02-28T00:00:00"/>
    <n v="0"/>
    <n v="1"/>
    <n v="15"/>
    <n v="30"/>
    <n v="2"/>
    <n v="11.71"/>
    <n v="12.35"/>
    <n v="15102270"/>
    <n v="254250"/>
    <n v="12633486"/>
    <n v="0"/>
    <n v="0"/>
    <n v="0"/>
    <m/>
    <n v="0"/>
    <n v="0"/>
    <n v="0"/>
    <s v="500000/500000/"/>
    <s v="07/12/"/>
    <d v="2022-03-31T00:00:00"/>
    <n v="1"/>
    <s v="O"/>
    <n v="1"/>
    <n v="30"/>
    <n v="0"/>
    <m/>
    <m/>
    <m/>
    <m/>
    <m/>
    <m/>
    <n v="1"/>
    <n v="1"/>
    <m/>
    <m/>
    <n v="1494635.15"/>
    <s v="SUSTITUCION"/>
    <n v="0"/>
    <n v="0"/>
    <s v="800-197-268-4"/>
    <s v="DIRECCION DE IMPUESTOS Y ADUANAS NACIONALES"/>
    <n v="5"/>
    <m/>
    <m/>
    <m/>
    <m/>
    <n v="1"/>
    <n v="7"/>
    <n v="2"/>
  </r>
  <r>
    <n v="0"/>
    <s v="C"/>
    <x v="149"/>
    <x v="1"/>
    <n v="4"/>
    <s v="10 191002069"/>
    <d v="2019-10-17T00:00:00"/>
    <d v="2024-05-31T00:00:00"/>
    <n v="0"/>
    <n v="1"/>
    <n v="29"/>
    <n v="30"/>
    <n v="2"/>
    <n v="18"/>
    <n v="19.559999999999999"/>
    <n v="10000000"/>
    <n v="361524"/>
    <n v="7656267"/>
    <n v="0"/>
    <n v="0"/>
    <n v="0"/>
    <m/>
    <n v="0"/>
    <n v="0"/>
    <n v="0"/>
    <m/>
    <m/>
    <d v="2022-03-31T00:00:00"/>
    <n v="1"/>
    <s v="O"/>
    <n v="1"/>
    <n v="30"/>
    <n v="0"/>
    <m/>
    <m/>
    <m/>
    <m/>
    <m/>
    <m/>
    <n v="1"/>
    <n v="1"/>
    <m/>
    <m/>
    <n v="905595.7"/>
    <s v="TARJETA DE AFINIDAD"/>
    <n v="0"/>
    <n v="0"/>
    <m/>
    <m/>
    <n v="5"/>
    <m/>
    <m/>
    <m/>
    <m/>
    <n v="1"/>
    <n v="7"/>
    <n v="2"/>
  </r>
  <r>
    <n v="17403607.619999997"/>
    <s v="C"/>
    <x v="150"/>
    <x v="2"/>
    <n v="4"/>
    <s v="13 201003349"/>
    <d v="2020-12-10T00:00:00"/>
    <d v="2025-10-31T00:00:00"/>
    <n v="0"/>
    <n v="1"/>
    <n v="16"/>
    <n v="30"/>
    <n v="2"/>
    <n v="8.68"/>
    <n v="9.0399999999999991"/>
    <n v="80455722"/>
    <n v="768499"/>
    <n v="43902988"/>
    <n v="0"/>
    <n v="0"/>
    <n v="204744000"/>
    <n v="43446"/>
    <n v="0"/>
    <n v="0"/>
    <n v="0"/>
    <s v="2500000/1000000/1500000/"/>
    <s v="05/07/12/"/>
    <d v="2022-03-31T00:00:00"/>
    <n v="2"/>
    <s v="O"/>
    <n v="1"/>
    <n v="30"/>
    <n v="0"/>
    <m/>
    <m/>
    <m/>
    <m/>
    <m/>
    <m/>
    <n v="1"/>
    <n v="1"/>
    <m/>
    <m/>
    <n v="2826544.38"/>
    <s v="LIBRE INVERSION"/>
    <n v="0"/>
    <n v="0"/>
    <s v="800-197-268-4"/>
    <s v="DIRECCION DE IMPUESTOS Y ADUANAS NACIONALES"/>
    <n v="5"/>
    <m/>
    <m/>
    <m/>
    <m/>
    <n v="1"/>
    <n v="7"/>
    <n v="2"/>
  </r>
  <r>
    <n v="2072146.2822170588"/>
    <s v="C"/>
    <x v="151"/>
    <x v="1"/>
    <n v="4"/>
    <s v="10 191002234"/>
    <d v="2019-10-23T00:00:00"/>
    <d v="2024-11-30T00:00:00"/>
    <n v="1"/>
    <n v="1"/>
    <n v="28"/>
    <n v="30"/>
    <n v="2"/>
    <n v="18"/>
    <n v="19.559999999999999"/>
    <n v="6000000"/>
    <n v="217000"/>
    <n v="5538429"/>
    <n v="83077"/>
    <n v="0"/>
    <n v="0"/>
    <m/>
    <n v="0"/>
    <n v="0"/>
    <n v="0"/>
    <m/>
    <m/>
    <d v="2022-02-23T00:00:00"/>
    <n v="1"/>
    <s v="O"/>
    <n v="1"/>
    <n v="30"/>
    <n v="133454"/>
    <m/>
    <m/>
    <m/>
    <m/>
    <m/>
    <m/>
    <n v="1"/>
    <n v="1"/>
    <m/>
    <m/>
    <n v="359384.25"/>
    <s v="TARJETA DE AFINIDAD"/>
    <n v="0"/>
    <n v="0"/>
    <m/>
    <m/>
    <n v="5"/>
    <m/>
    <m/>
    <m/>
    <m/>
    <n v="1"/>
    <n v="7"/>
    <n v="2"/>
  </r>
  <r>
    <n v="9717375.7177829407"/>
    <s v="C"/>
    <x v="151"/>
    <x v="0"/>
    <n v="4"/>
    <s v="13 201002015"/>
    <d v="2020-07-09T00:00:00"/>
    <d v="2025-07-31T00:00:00"/>
    <n v="0"/>
    <n v="1"/>
    <n v="23"/>
    <n v="30"/>
    <n v="2"/>
    <n v="10.08"/>
    <n v="10.55"/>
    <n v="35249430"/>
    <n v="510410"/>
    <n v="25971570"/>
    <n v="0"/>
    <n v="0"/>
    <n v="0"/>
    <m/>
    <n v="0"/>
    <n v="0"/>
    <n v="0"/>
    <s v="1500000/1500000/"/>
    <s v="06/12/"/>
    <d v="2022-03-31T00:00:00"/>
    <n v="1"/>
    <s v="O"/>
    <n v="1"/>
    <n v="30"/>
    <n v="0"/>
    <m/>
    <m/>
    <m/>
    <m/>
    <m/>
    <m/>
    <n v="1"/>
    <n v="1"/>
    <m/>
    <m/>
    <n v="1684894.75"/>
    <s v="SUSTITUCION"/>
    <n v="0"/>
    <n v="0"/>
    <s v="800-197-268-4"/>
    <s v="DIRECCION DE IMPUESTOS Y ADUANAS NACIONALES"/>
    <n v="5"/>
    <m/>
    <m/>
    <m/>
    <m/>
    <n v="1"/>
    <n v="7"/>
    <n v="2"/>
  </r>
  <r>
    <n v="100437.47361322126"/>
    <s v="C"/>
    <x v="152"/>
    <x v="1"/>
    <n v="4"/>
    <s v="10 221000337"/>
    <d v="2022-02-28T00:00:00"/>
    <d v="2024-08-31T00:00:00"/>
    <n v="0"/>
    <n v="1"/>
    <n v="1"/>
    <n v="30"/>
    <n v="2"/>
    <n v="17.690000000000001"/>
    <n v="19.2"/>
    <n v="600000"/>
    <n v="25015"/>
    <n v="584039"/>
    <n v="0"/>
    <n v="0"/>
    <n v="0"/>
    <m/>
    <n v="0"/>
    <n v="0"/>
    <n v="0"/>
    <m/>
    <m/>
    <d v="2022-03-31T00:00:00"/>
    <n v="1"/>
    <s v="O"/>
    <n v="1"/>
    <n v="30"/>
    <n v="0"/>
    <m/>
    <m/>
    <m/>
    <m/>
    <m/>
    <m/>
    <n v="1"/>
    <n v="1"/>
    <m/>
    <m/>
    <n v="179752.57"/>
    <s v="TARJETA DE AFINIDAD"/>
    <n v="0"/>
    <n v="0"/>
    <m/>
    <m/>
    <n v="5"/>
    <m/>
    <m/>
    <m/>
    <m/>
    <n v="1"/>
    <n v="7"/>
    <n v="2"/>
  </r>
  <r>
    <n v="100437.47361322126"/>
    <s v="C"/>
    <x v="152"/>
    <x v="1"/>
    <n v="4"/>
    <s v="10 221000318"/>
    <d v="2022-02-25T00:00:00"/>
    <d v="2024-08-31T00:00:00"/>
    <n v="0"/>
    <n v="1"/>
    <n v="1"/>
    <n v="30"/>
    <n v="2"/>
    <n v="17.690000000000001"/>
    <n v="19.2"/>
    <n v="600000"/>
    <n v="25015"/>
    <n v="584039"/>
    <n v="0"/>
    <n v="0"/>
    <n v="0"/>
    <m/>
    <n v="0"/>
    <n v="0"/>
    <n v="0"/>
    <m/>
    <m/>
    <d v="2022-03-31T00:00:00"/>
    <n v="1"/>
    <s v="O"/>
    <n v="1"/>
    <n v="30"/>
    <n v="0"/>
    <m/>
    <m/>
    <m/>
    <m/>
    <m/>
    <m/>
    <n v="1"/>
    <n v="1"/>
    <m/>
    <m/>
    <n v="179752.57"/>
    <s v="TARJETA DE AFINIDAD"/>
    <n v="0"/>
    <n v="0"/>
    <m/>
    <m/>
    <n v="5"/>
    <m/>
    <m/>
    <m/>
    <m/>
    <n v="1"/>
    <n v="7"/>
    <n v="2"/>
  </r>
  <r>
    <n v="100437.47361322126"/>
    <s v="C"/>
    <x v="152"/>
    <x v="1"/>
    <n v="4"/>
    <s v="10 221000301"/>
    <d v="2022-02-24T00:00:00"/>
    <d v="2024-08-31T00:00:00"/>
    <n v="0"/>
    <n v="1"/>
    <n v="1"/>
    <n v="30"/>
    <n v="2"/>
    <n v="17.690000000000001"/>
    <n v="19.2"/>
    <n v="600000"/>
    <n v="25015"/>
    <n v="584039"/>
    <n v="0"/>
    <n v="0"/>
    <n v="0"/>
    <m/>
    <n v="0"/>
    <n v="0"/>
    <n v="0"/>
    <m/>
    <m/>
    <d v="2022-03-31T00:00:00"/>
    <n v="1"/>
    <s v="O"/>
    <n v="1"/>
    <n v="30"/>
    <n v="0"/>
    <m/>
    <m/>
    <m/>
    <m/>
    <m/>
    <m/>
    <n v="1"/>
    <n v="1"/>
    <m/>
    <m/>
    <n v="179752.57"/>
    <s v="TARJETA DE AFINIDAD"/>
    <n v="0"/>
    <n v="0"/>
    <m/>
    <m/>
    <n v="5"/>
    <m/>
    <m/>
    <m/>
    <m/>
    <n v="1"/>
    <n v="7"/>
    <n v="2"/>
  </r>
  <r>
    <n v="100437.47361322126"/>
    <s v="C"/>
    <x v="152"/>
    <x v="1"/>
    <n v="4"/>
    <s v="10 221000302"/>
    <d v="2022-02-24T00:00:00"/>
    <d v="2024-08-31T00:00:00"/>
    <n v="0"/>
    <n v="1"/>
    <n v="1"/>
    <n v="30"/>
    <n v="2"/>
    <n v="17.690000000000001"/>
    <n v="19.2"/>
    <n v="600000"/>
    <n v="25015"/>
    <n v="584039"/>
    <n v="0"/>
    <n v="0"/>
    <n v="0"/>
    <m/>
    <n v="0"/>
    <n v="0"/>
    <n v="0"/>
    <m/>
    <m/>
    <d v="2022-03-31T00:00:00"/>
    <n v="1"/>
    <s v="O"/>
    <n v="1"/>
    <n v="30"/>
    <n v="0"/>
    <m/>
    <m/>
    <m/>
    <m/>
    <m/>
    <m/>
    <n v="1"/>
    <n v="1"/>
    <m/>
    <m/>
    <n v="179752.57"/>
    <s v="TARJETA DE AFINIDAD"/>
    <n v="0"/>
    <n v="0"/>
    <m/>
    <m/>
    <n v="5"/>
    <m/>
    <m/>
    <m/>
    <m/>
    <n v="1"/>
    <n v="7"/>
    <n v="2"/>
  </r>
  <r>
    <n v="100437.47361322126"/>
    <s v="C"/>
    <x v="152"/>
    <x v="1"/>
    <n v="4"/>
    <s v="10 221000319"/>
    <d v="2022-02-25T00:00:00"/>
    <d v="2024-08-31T00:00:00"/>
    <n v="0"/>
    <n v="1"/>
    <n v="1"/>
    <n v="30"/>
    <n v="2"/>
    <n v="17.690000000000001"/>
    <n v="19.2"/>
    <n v="600000"/>
    <n v="25015"/>
    <n v="584039"/>
    <n v="0"/>
    <n v="0"/>
    <n v="0"/>
    <m/>
    <n v="0"/>
    <n v="0"/>
    <n v="0"/>
    <m/>
    <m/>
    <d v="2022-03-31T00:00:00"/>
    <n v="1"/>
    <s v="O"/>
    <n v="1"/>
    <n v="30"/>
    <n v="0"/>
    <m/>
    <m/>
    <m/>
    <m/>
    <m/>
    <m/>
    <n v="1"/>
    <n v="1"/>
    <m/>
    <m/>
    <n v="179752.57"/>
    <s v="TARJETA DE AFINIDAD"/>
    <n v="0"/>
    <n v="0"/>
    <m/>
    <m/>
    <n v="5"/>
    <m/>
    <m/>
    <m/>
    <m/>
    <n v="1"/>
    <n v="7"/>
    <n v="2"/>
  </r>
  <r>
    <n v="50218.501933893567"/>
    <s v="C"/>
    <x v="152"/>
    <x v="1"/>
    <n v="4"/>
    <s v="10 221000363"/>
    <d v="2022-03-02T00:00:00"/>
    <d v="2024-08-31T00:00:00"/>
    <n v="0"/>
    <n v="1"/>
    <n v="1"/>
    <n v="30"/>
    <n v="2"/>
    <n v="17.690000000000001"/>
    <n v="19.2"/>
    <n v="300000"/>
    <n v="12508"/>
    <n v="292019"/>
    <n v="0"/>
    <n v="0"/>
    <n v="0"/>
    <m/>
    <n v="0"/>
    <n v="0"/>
    <n v="0"/>
    <m/>
    <m/>
    <d v="2022-03-31T00:00:00"/>
    <n v="1"/>
    <s v="O"/>
    <n v="1"/>
    <n v="30"/>
    <n v="0"/>
    <m/>
    <m/>
    <m/>
    <m/>
    <m/>
    <m/>
    <n v="1"/>
    <n v="1"/>
    <m/>
    <m/>
    <n v="89876.28"/>
    <s v="TARJETA DE AFINIDAD"/>
    <n v="0"/>
    <n v="0"/>
    <m/>
    <m/>
    <n v="5"/>
    <m/>
    <m/>
    <m/>
    <m/>
    <n v="1"/>
    <n v="7"/>
    <n v="2"/>
  </r>
  <r>
    <n v="0"/>
    <s v="C"/>
    <x v="153"/>
    <x v="0"/>
    <n v="4"/>
    <s v="13 221001186"/>
    <d v="2022-03-11T00:00:00"/>
    <d v="2025-03-31T00:00:00"/>
    <n v="0"/>
    <n v="1"/>
    <n v="0"/>
    <n v="30"/>
    <n v="2"/>
    <n v="6"/>
    <n v="6.16"/>
    <n v="10058026"/>
    <n v="307826"/>
    <n v="10058026"/>
    <n v="0"/>
    <n v="0"/>
    <n v="0"/>
    <m/>
    <n v="0"/>
    <n v="0"/>
    <n v="0"/>
    <m/>
    <m/>
    <d v="2022-03-11T00:00:00"/>
    <n v="1"/>
    <s v="O"/>
    <n v="1"/>
    <n v="30"/>
    <n v="0"/>
    <m/>
    <m/>
    <m/>
    <m/>
    <m/>
    <m/>
    <n v="1"/>
    <n v="1"/>
    <m/>
    <m/>
    <n v="1676110.36"/>
    <s v="LIBRE INVERSION"/>
    <n v="0"/>
    <n v="0"/>
    <s v="800-197-268-4"/>
    <s v="DIRECCION DE IMPUESTOS Y ADUANAS NACIONALES"/>
    <n v="5"/>
    <m/>
    <m/>
    <m/>
    <m/>
    <n v="1"/>
    <n v="7"/>
    <n v="2"/>
  </r>
  <r>
    <n v="0"/>
    <s v="C"/>
    <x v="153"/>
    <x v="1"/>
    <n v="4"/>
    <s v="11 22801"/>
    <d v="2019-04-05T00:00:00"/>
    <d v="2024-04-30T00:00:00"/>
    <n v="0"/>
    <n v="1"/>
    <n v="35"/>
    <n v="30"/>
    <n v="2"/>
    <n v="10.92"/>
    <n v="11.48"/>
    <n v="16486166"/>
    <n v="357792"/>
    <n v="7968037"/>
    <n v="0"/>
    <n v="0"/>
    <n v="0"/>
    <m/>
    <n v="0"/>
    <n v="0"/>
    <n v="0"/>
    <m/>
    <m/>
    <d v="2022-03-31T00:00:00"/>
    <n v="1"/>
    <s v="O"/>
    <n v="1"/>
    <n v="30"/>
    <n v="0"/>
    <m/>
    <m/>
    <m/>
    <m/>
    <m/>
    <m/>
    <n v="1"/>
    <n v="1"/>
    <m/>
    <m/>
    <n v="1327671.6399999999"/>
    <s v="SUSTITUCION"/>
    <n v="0"/>
    <n v="0"/>
    <m/>
    <m/>
    <n v="5"/>
    <m/>
    <m/>
    <m/>
    <m/>
    <n v="1"/>
    <n v="7"/>
    <n v="2"/>
  </r>
  <r>
    <n v="3704809"/>
    <s v="C"/>
    <x v="154"/>
    <x v="0"/>
    <n v="4"/>
    <s v="13 211002252"/>
    <d v="2021-08-26T00:00:00"/>
    <d v="2024-08-31T00:00:00"/>
    <n v="0"/>
    <n v="1"/>
    <n v="7"/>
    <n v="30"/>
    <n v="2"/>
    <n v="8.4700000000000006"/>
    <n v="8.81"/>
    <n v="20045082"/>
    <n v="636311"/>
    <n v="16552489"/>
    <n v="0"/>
    <n v="0"/>
    <n v="0"/>
    <m/>
    <n v="0"/>
    <n v="0"/>
    <n v="0"/>
    <m/>
    <m/>
    <d v="2022-03-31T00:00:00"/>
    <n v="1"/>
    <s v="O"/>
    <n v="1"/>
    <n v="30"/>
    <n v="0"/>
    <m/>
    <m/>
    <m/>
    <m/>
    <m/>
    <m/>
    <n v="1"/>
    <n v="1"/>
    <m/>
    <m/>
    <n v="2273671"/>
    <s v="LIBRE INVERSION"/>
    <n v="0"/>
    <n v="0"/>
    <s v="800-197-268-4"/>
    <s v="DIRECCION DE IMPUESTOS Y ADUANAS NACIONALES"/>
    <n v="5"/>
    <m/>
    <m/>
    <m/>
    <m/>
    <n v="1"/>
    <n v="7"/>
    <n v="2"/>
  </r>
  <r>
    <n v="9811517.4452432059"/>
    <s v="C"/>
    <x v="155"/>
    <x v="0"/>
    <n v="4"/>
    <s v="11 21242"/>
    <d v="2018-09-21T00:00:00"/>
    <d v="2023-09-30T00:00:00"/>
    <n v="0"/>
    <n v="1"/>
    <n v="41"/>
    <n v="30"/>
    <n v="2"/>
    <n v="11.28"/>
    <n v="11.88"/>
    <n v="50180062"/>
    <n v="848053"/>
    <n v="18098368"/>
    <n v="0"/>
    <n v="0"/>
    <n v="0"/>
    <m/>
    <n v="0"/>
    <n v="0"/>
    <n v="0"/>
    <s v="1500000/1500000/"/>
    <s v="07/12/"/>
    <d v="2022-03-31T00:00:00"/>
    <n v="1"/>
    <s v="O"/>
    <n v="1"/>
    <n v="30"/>
    <n v="0"/>
    <m/>
    <m/>
    <m/>
    <m/>
    <m/>
    <m/>
    <n v="1"/>
    <n v="1"/>
    <m/>
    <m/>
    <n v="993687.67"/>
    <s v="SUSTITUCION"/>
    <n v="0"/>
    <n v="0"/>
    <s v="800-197-268-4"/>
    <s v="DIRECCION DE IMPUESTOS Y ADUANAS NACIONALES"/>
    <n v="5"/>
    <m/>
    <m/>
    <m/>
    <m/>
    <n v="1"/>
    <n v="7"/>
    <n v="2"/>
  </r>
  <r>
    <n v="3430128.5547567909"/>
    <s v="C"/>
    <x v="155"/>
    <x v="1"/>
    <n v="4"/>
    <s v="10 191002747"/>
    <d v="2020-01-09T00:00:00"/>
    <d v="2023-04-30T00:00:00"/>
    <n v="0"/>
    <n v="1"/>
    <n v="26"/>
    <n v="30"/>
    <n v="2"/>
    <n v="18"/>
    <n v="19.559999999999999"/>
    <n v="15000000"/>
    <n v="543000"/>
    <n v="6327106"/>
    <n v="0"/>
    <n v="0"/>
    <n v="0"/>
    <m/>
    <n v="0"/>
    <n v="0"/>
    <n v="0"/>
    <m/>
    <m/>
    <d v="2022-03-31T00:00:00"/>
    <n v="1"/>
    <s v="O"/>
    <n v="1"/>
    <n v="30"/>
    <n v="0"/>
    <m/>
    <m/>
    <m/>
    <m/>
    <m/>
    <m/>
    <n v="1"/>
    <n v="1"/>
    <m/>
    <m/>
    <n v="347321.33"/>
    <s v="TARJETA DE AFINIDAD"/>
    <n v="0"/>
    <n v="0"/>
    <m/>
    <m/>
    <n v="5"/>
    <m/>
    <m/>
    <m/>
    <m/>
    <n v="1"/>
    <n v="7"/>
    <n v="2"/>
  </r>
  <r>
    <n v="955954.00818874419"/>
    <s v="C"/>
    <x v="156"/>
    <x v="0"/>
    <n v="4"/>
    <s v="13 201003105"/>
    <d v="2020-11-09T00:00:00"/>
    <d v="2022-11-30T00:00:00"/>
    <n v="0"/>
    <n v="1"/>
    <n v="16"/>
    <n v="30"/>
    <n v="2"/>
    <n v="7.92"/>
    <n v="8.2100000000000009"/>
    <n v="5040691"/>
    <n v="228721"/>
    <n v="1773942"/>
    <n v="0"/>
    <n v="0"/>
    <n v="0"/>
    <m/>
    <n v="0"/>
    <n v="0"/>
    <n v="0"/>
    <m/>
    <m/>
    <d v="2022-03-31T00:00:00"/>
    <n v="1"/>
    <s v="O"/>
    <n v="1"/>
    <n v="30"/>
    <n v="0"/>
    <m/>
    <m/>
    <m/>
    <m/>
    <m/>
    <m/>
    <n v="1"/>
    <n v="1"/>
    <m/>
    <m/>
    <n v="102271.58"/>
    <s v="IMPUESTOS"/>
    <n v="0"/>
    <n v="0"/>
    <s v="800-197-268-4"/>
    <s v="DIRECCION DE IMPUESTOS Y ADUANAS NACIONALES"/>
    <n v="5"/>
    <m/>
    <m/>
    <m/>
    <m/>
    <n v="1"/>
    <n v="7"/>
    <n v="2"/>
  </r>
  <r>
    <n v="4950287.9918112559"/>
    <s v="C"/>
    <x v="156"/>
    <x v="0"/>
    <n v="4"/>
    <s v="13 211003677"/>
    <d v="2021-12-02T00:00:00"/>
    <d v="2024-06-30T00:00:00"/>
    <n v="0"/>
    <n v="1"/>
    <n v="3"/>
    <n v="30"/>
    <n v="2"/>
    <n v="9"/>
    <n v="9.3800000000000008"/>
    <n v="10092064"/>
    <n v="378801"/>
    <n v="9185841"/>
    <n v="0"/>
    <n v="0"/>
    <n v="0"/>
    <m/>
    <n v="0"/>
    <n v="0"/>
    <n v="0"/>
    <m/>
    <m/>
    <d v="2022-03-31T00:00:00"/>
    <n v="1"/>
    <s v="O"/>
    <n v="1"/>
    <n v="30"/>
    <n v="0"/>
    <m/>
    <m/>
    <m/>
    <m/>
    <m/>
    <m/>
    <n v="1"/>
    <n v="1"/>
    <m/>
    <m/>
    <n v="529424.42000000004"/>
    <s v="SUSTITUCION"/>
    <n v="0"/>
    <n v="0"/>
    <s v="800-197-268-4"/>
    <s v="DIRECCION DE IMPUESTOS Y ADUANAS NACIONALES"/>
    <n v="5"/>
    <m/>
    <m/>
    <m/>
    <m/>
    <n v="1"/>
    <n v="7"/>
    <n v="2"/>
  </r>
  <r>
    <n v="43714027"/>
    <s v="C"/>
    <x v="157"/>
    <x v="0"/>
    <n v="4"/>
    <s v="13 201002376"/>
    <d v="2020-08-20T00:00:00"/>
    <d v="2025-08-31T00:00:00"/>
    <n v="1"/>
    <n v="1"/>
    <n v="18"/>
    <n v="30"/>
    <n v="2"/>
    <n v="9"/>
    <n v="9.3800000000000008"/>
    <n v="80243005"/>
    <n v="1681459"/>
    <n v="58768169"/>
    <n v="0"/>
    <n v="0"/>
    <n v="0"/>
    <m/>
    <n v="0"/>
    <n v="0"/>
    <n v="0"/>
    <m/>
    <m/>
    <d v="2022-03-31T00:00:00"/>
    <n v="1"/>
    <s v="O"/>
    <n v="1"/>
    <n v="30"/>
    <n v="1168"/>
    <m/>
    <m/>
    <m/>
    <m/>
    <m/>
    <m/>
    <n v="1"/>
    <n v="1"/>
    <m/>
    <m/>
    <n v="1881779"/>
    <s v="COMPRA CARTERA"/>
    <n v="0"/>
    <n v="0"/>
    <s v="800-197-268-4"/>
    <s v="DIRECCION DE IMPUESTOS Y ADUANAS NACIONALES"/>
    <n v="5"/>
    <m/>
    <m/>
    <m/>
    <m/>
    <n v="1"/>
    <n v="7"/>
    <n v="2"/>
  </r>
  <r>
    <n v="56760771.72227928"/>
    <s v="C"/>
    <x v="158"/>
    <x v="2"/>
    <n v="4"/>
    <s v="13 211001861"/>
    <d v="2021-07-21T00:00:00"/>
    <d v="2028-07-31T00:00:00"/>
    <n v="1"/>
    <n v="1"/>
    <n v="8"/>
    <n v="30"/>
    <n v="2"/>
    <n v="9"/>
    <n v="9.3800000000000008"/>
    <n v="90295513"/>
    <n v="1141550"/>
    <n v="84680116"/>
    <n v="0"/>
    <n v="0"/>
    <n v="68000000"/>
    <n v="43881"/>
    <n v="0"/>
    <n v="0"/>
    <n v="0"/>
    <s v="2000000/2000000/"/>
    <s v="06/12/"/>
    <d v="2022-03-31T00:00:00"/>
    <n v="3"/>
    <s v="O"/>
    <n v="1"/>
    <n v="30"/>
    <n v="672"/>
    <m/>
    <m/>
    <m/>
    <m/>
    <m/>
    <m/>
    <n v="1"/>
    <n v="1"/>
    <m/>
    <m/>
    <n v="3091331.95"/>
    <s v="COMPRA CARTERA"/>
    <n v="0"/>
    <n v="0"/>
    <s v="800-197-268-4"/>
    <s v="DIRECCION DE IMPUESTOS Y ADUANAS NACIONALES"/>
    <n v="5"/>
    <m/>
    <m/>
    <m/>
    <m/>
    <n v="1"/>
    <n v="7"/>
    <n v="2"/>
  </r>
  <r>
    <n v="2833125.7643849389"/>
    <s v="C"/>
    <x v="158"/>
    <x v="1"/>
    <n v="4"/>
    <s v="10 211000729"/>
    <d v="2021-08-23T00:00:00"/>
    <d v="2024-08-31T00:00:00"/>
    <n v="0"/>
    <n v="1"/>
    <n v="7"/>
    <n v="30"/>
    <n v="2"/>
    <n v="17.690000000000001"/>
    <n v="19.2"/>
    <n v="5000000"/>
    <n v="181021"/>
    <n v="4226557"/>
    <n v="0"/>
    <n v="0"/>
    <n v="0"/>
    <m/>
    <n v="0"/>
    <n v="0"/>
    <n v="0"/>
    <m/>
    <m/>
    <d v="2022-03-31T00:00:00"/>
    <n v="1"/>
    <s v="O"/>
    <n v="1"/>
    <n v="30"/>
    <n v="0"/>
    <m/>
    <m/>
    <m/>
    <m/>
    <m/>
    <m/>
    <n v="1"/>
    <n v="1"/>
    <m/>
    <m/>
    <n v="154214.59"/>
    <s v="TARJETA DE AFINIDAD"/>
    <n v="0"/>
    <n v="0"/>
    <m/>
    <m/>
    <n v="5"/>
    <m/>
    <m/>
    <m/>
    <m/>
    <n v="1"/>
    <n v="7"/>
    <n v="2"/>
  </r>
  <r>
    <n v="1377744.1733357767"/>
    <s v="C"/>
    <x v="158"/>
    <x v="1"/>
    <n v="4"/>
    <s v="13 221001132"/>
    <d v="2022-03-08T00:00:00"/>
    <d v="2024-03-31T00:00:00"/>
    <n v="0"/>
    <n v="1"/>
    <n v="0"/>
    <n v="30"/>
    <n v="2"/>
    <n v="16.5"/>
    <n v="17.8"/>
    <n v="2055511"/>
    <n v="101534"/>
    <n v="2055511"/>
    <n v="0"/>
    <n v="0"/>
    <n v="0"/>
    <m/>
    <n v="0"/>
    <n v="0"/>
    <n v="0"/>
    <m/>
    <m/>
    <d v="2022-03-08T00:00:00"/>
    <n v="1"/>
    <s v="O"/>
    <n v="1"/>
    <n v="30"/>
    <n v="0"/>
    <m/>
    <m/>
    <m/>
    <m/>
    <m/>
    <m/>
    <n v="1"/>
    <n v="1"/>
    <m/>
    <m/>
    <n v="75095.8"/>
    <s v="LIBRE INVERSION"/>
    <n v="0"/>
    <n v="0"/>
    <m/>
    <m/>
    <n v="5"/>
    <m/>
    <m/>
    <m/>
    <m/>
    <n v="1"/>
    <n v="7"/>
    <n v="2"/>
  </r>
  <r>
    <n v="6057151.105431566"/>
    <s v="C"/>
    <x v="159"/>
    <x v="2"/>
    <n v="4"/>
    <s v="11 20818"/>
    <d v="2018-07-31T00:00:00"/>
    <d v="2022-09-30T00:00:00"/>
    <n v="0"/>
    <n v="1"/>
    <n v="43"/>
    <n v="30"/>
    <n v="2"/>
    <n v="10.199999999999999"/>
    <n v="10.69"/>
    <n v="120062499"/>
    <n v="1172431"/>
    <n v="13396554"/>
    <n v="0"/>
    <n v="0"/>
    <n v="240222400"/>
    <n v="43585"/>
    <n v="0"/>
    <n v="0"/>
    <n v="0"/>
    <s v="5684000/1400000/"/>
    <s v="05/07/"/>
    <d v="2022-03-31T00:00:00"/>
    <n v="2"/>
    <s v="O"/>
    <n v="1"/>
    <n v="30"/>
    <n v="0"/>
    <m/>
    <m/>
    <m/>
    <m/>
    <m/>
    <m/>
    <n v="1"/>
    <n v="1"/>
    <m/>
    <m/>
    <n v="834732.86"/>
    <s v="SUSTITUCION"/>
    <n v="0"/>
    <n v="0"/>
    <s v="800-197-268-4"/>
    <s v="DIRECCION DE IMPUESTOS Y ADUANAS NACIONALES"/>
    <n v="5"/>
    <m/>
    <m/>
    <m/>
    <m/>
    <n v="1"/>
    <n v="7"/>
    <n v="2"/>
  </r>
  <r>
    <n v="14509105.894568432"/>
    <s v="C"/>
    <x v="159"/>
    <x v="0"/>
    <n v="4"/>
    <s v="13 211003279"/>
    <d v="2021-11-09T00:00:00"/>
    <d v="2025-11-30T00:00:00"/>
    <n v="0"/>
    <n v="1"/>
    <n v="5"/>
    <n v="30"/>
    <n v="2"/>
    <n v="9"/>
    <n v="9.3800000000000008"/>
    <n v="35218633"/>
    <n v="543121"/>
    <n v="32090030"/>
    <n v="0"/>
    <n v="0"/>
    <n v="0"/>
    <m/>
    <n v="0"/>
    <n v="0"/>
    <n v="0"/>
    <s v="2000000/2000000/"/>
    <s v="06/12/"/>
    <d v="2022-03-31T00:00:00"/>
    <n v="1"/>
    <s v="O"/>
    <n v="1"/>
    <n v="30"/>
    <n v="0"/>
    <m/>
    <m/>
    <m/>
    <m/>
    <m/>
    <m/>
    <n v="1"/>
    <n v="1"/>
    <m/>
    <m/>
    <n v="1999674.14"/>
    <s v="SUSTITUCION"/>
    <n v="0"/>
    <n v="0"/>
    <s v="800-197-268-4"/>
    <s v="DIRECCION DE IMPUESTOS Y ADUANAS NACIONALES"/>
    <n v="5"/>
    <m/>
    <m/>
    <m/>
    <m/>
    <n v="1"/>
    <n v="7"/>
    <n v="2"/>
  </r>
  <r>
    <n v="0"/>
    <s v="C"/>
    <x v="160"/>
    <x v="0"/>
    <n v="4"/>
    <s v="11 19591"/>
    <d v="2018-01-10T00:00:00"/>
    <d v="2023-01-31T00:00:00"/>
    <n v="0"/>
    <n v="1"/>
    <n v="35"/>
    <n v="30"/>
    <n v="2"/>
    <n v="12"/>
    <n v="12.68"/>
    <n v="15139062"/>
    <n v="336760"/>
    <n v="3189564"/>
    <n v="0"/>
    <n v="0"/>
    <n v="0"/>
    <m/>
    <n v="0"/>
    <n v="0"/>
    <n v="0"/>
    <m/>
    <m/>
    <d v="2022-03-31T00:00:00"/>
    <n v="1"/>
    <s v="O"/>
    <n v="1"/>
    <n v="30"/>
    <n v="0"/>
    <m/>
    <m/>
    <m/>
    <m/>
    <m/>
    <m/>
    <n v="1"/>
    <n v="1"/>
    <m/>
    <m/>
    <n v="2000307"/>
    <s v="VEHICULO"/>
    <n v="0"/>
    <n v="0"/>
    <s v="800-197-268-4"/>
    <s v="DIRECCION DE IMPUESTOS Y ADUANAS NACIONALES"/>
    <n v="5"/>
    <m/>
    <m/>
    <m/>
    <m/>
    <n v="1"/>
    <n v="7"/>
    <n v="2"/>
  </r>
  <r>
    <n v="79156574"/>
    <s v="C"/>
    <x v="161"/>
    <x v="2"/>
    <n v="4"/>
    <s v="13 201002869"/>
    <d v="2020-10-07T00:00:00"/>
    <d v="2028-10-31T00:00:00"/>
    <n v="1"/>
    <n v="1"/>
    <n v="19"/>
    <n v="30"/>
    <n v="2"/>
    <n v="9.2100000000000009"/>
    <n v="9.6"/>
    <n v="120775474"/>
    <n v="1132668"/>
    <n v="104878897"/>
    <n v="0"/>
    <n v="0"/>
    <n v="155000000"/>
    <n v="44070"/>
    <n v="0"/>
    <n v="0"/>
    <n v="0"/>
    <s v="4000000/4000000/"/>
    <s v="06/12/"/>
    <d v="2022-03-31T00:00:00"/>
    <n v="2"/>
    <s v="O"/>
    <n v="1"/>
    <n v="30"/>
    <n v="1346"/>
    <m/>
    <m/>
    <m/>
    <m/>
    <m/>
    <m/>
    <n v="1"/>
    <n v="1"/>
    <m/>
    <m/>
    <n v="2944065"/>
    <s v="LIBRE INVERSION"/>
    <n v="0"/>
    <n v="0"/>
    <s v="800-197-268-4"/>
    <s v="DIRECCION DE IMPUESTOS Y ADUANAS NACIONALES"/>
    <n v="5"/>
    <m/>
    <m/>
    <m/>
    <m/>
    <n v="1"/>
    <n v="7"/>
    <n v="2"/>
  </r>
  <r>
    <n v="11696856.227103468"/>
    <s v="C"/>
    <x v="162"/>
    <x v="5"/>
    <n v="4"/>
    <s v="11 18019"/>
    <d v="2017-05-15T00:00:00"/>
    <d v="2022-05-31T00:00:00"/>
    <n v="1020"/>
    <n v="1"/>
    <n v="1"/>
    <n v="30"/>
    <n v="2"/>
    <n v="13.8"/>
    <n v="14.7"/>
    <n v="28418585"/>
    <n v="658308"/>
    <n v="19339458"/>
    <n v="217120"/>
    <n v="0"/>
    <n v="0"/>
    <m/>
    <n v="18716612"/>
    <n v="217120"/>
    <n v="3921234"/>
    <m/>
    <m/>
    <d v="2019-06-30T00:00:00"/>
    <n v="1"/>
    <s v="O"/>
    <n v="1"/>
    <n v="30"/>
    <n v="18045226"/>
    <m/>
    <m/>
    <m/>
    <m/>
    <m/>
    <m/>
    <n v="1"/>
    <n v="1"/>
    <m/>
    <m/>
    <n v="889817.98"/>
    <s v="SUSTITUCION"/>
    <n v="0"/>
    <n v="0"/>
    <s v="800-197-268-4"/>
    <s v="DIRECCION DE IMPUESTOS Y ADUANAS NACIONALES"/>
    <n v="5"/>
    <m/>
    <m/>
    <m/>
    <m/>
    <n v="1"/>
    <n v="7"/>
    <n v="2"/>
  </r>
  <r>
    <n v="4651711.7728965329"/>
    <s v="C"/>
    <x v="162"/>
    <x v="5"/>
    <n v="4"/>
    <s v="11 22160"/>
    <d v="2019-01-18T00:00:00"/>
    <d v="2023-01-31T00:00:00"/>
    <n v="1020"/>
    <n v="1"/>
    <n v="0"/>
    <n v="30"/>
    <n v="2"/>
    <n v="14.4"/>
    <n v="15.38"/>
    <n v="8071525"/>
    <n v="222189"/>
    <n v="7691002"/>
    <n v="272182"/>
    <n v="0"/>
    <n v="0"/>
    <m/>
    <n v="7443306"/>
    <n v="272182"/>
    <n v="1895467"/>
    <m/>
    <m/>
    <d v="2019-01-18T00:00:00"/>
    <n v="1"/>
    <s v="O"/>
    <n v="1"/>
    <n v="30"/>
    <n v="5608966"/>
    <m/>
    <m/>
    <m/>
    <m/>
    <m/>
    <m/>
    <n v="1"/>
    <n v="1"/>
    <m/>
    <m/>
    <n v="353813.02"/>
    <s v="LIBRE INVERSION"/>
    <n v="0"/>
    <n v="0"/>
    <s v="800-197-268-4"/>
    <s v="DIRECCION DE IMPUESTOS Y ADUANAS NACIONALES"/>
    <n v="5"/>
    <m/>
    <m/>
    <m/>
    <m/>
    <n v="1"/>
    <n v="7"/>
    <n v="2"/>
  </r>
  <r>
    <n v="4655568.4859000333"/>
    <s v="C"/>
    <x v="163"/>
    <x v="0"/>
    <n v="4"/>
    <s v="10 191000784"/>
    <d v="2019-08-23T00:00:00"/>
    <d v="2022-08-31T00:00:00"/>
    <n v="0"/>
    <n v="1"/>
    <n v="36"/>
    <n v="30"/>
    <n v="2"/>
    <n v="10.199999999999999"/>
    <n v="10.69"/>
    <n v="29790429"/>
    <n v="300271"/>
    <n v="5363529"/>
    <n v="0"/>
    <n v="0"/>
    <n v="0"/>
    <m/>
    <n v="0"/>
    <n v="0"/>
    <n v="0"/>
    <s v="4000000/"/>
    <s v="06/"/>
    <d v="2022-03-31T00:00:00"/>
    <n v="1"/>
    <s v="O"/>
    <n v="1"/>
    <n v="30"/>
    <n v="0"/>
    <m/>
    <m/>
    <m/>
    <m/>
    <m/>
    <m/>
    <n v="1"/>
    <n v="1"/>
    <m/>
    <m/>
    <n v="88491.7"/>
    <s v="SUSTITUCION"/>
    <n v="0"/>
    <n v="0"/>
    <s v="800-197-268-4"/>
    <s v="DIRECCION DE IMPUESTOS Y ADUANAS NACIONALES"/>
    <n v="5"/>
    <m/>
    <m/>
    <m/>
    <m/>
    <n v="1"/>
    <n v="7"/>
    <n v="2"/>
  </r>
  <r>
    <n v="14150858.385209702"/>
    <s v="C"/>
    <x v="163"/>
    <x v="0"/>
    <n v="4"/>
    <s v="13 211001321"/>
    <d v="2021-05-05T00:00:00"/>
    <d v="2026-05-31T00:00:00"/>
    <n v="0"/>
    <n v="1"/>
    <n v="10"/>
    <n v="30"/>
    <n v="2"/>
    <n v="9"/>
    <n v="9.3800000000000008"/>
    <n v="18866931"/>
    <n v="395349"/>
    <n v="16302728"/>
    <n v="0"/>
    <n v="0"/>
    <n v="0"/>
    <m/>
    <n v="0"/>
    <n v="0"/>
    <n v="0"/>
    <m/>
    <m/>
    <d v="2022-03-31T00:00:00"/>
    <n v="1"/>
    <s v="O"/>
    <n v="1"/>
    <n v="30"/>
    <n v="0"/>
    <m/>
    <m/>
    <m/>
    <m/>
    <m/>
    <m/>
    <n v="1"/>
    <n v="1"/>
    <m/>
    <m/>
    <n v="268961.63"/>
    <s v="COMPRA CARTERA"/>
    <n v="0"/>
    <n v="0"/>
    <s v="800-197-268-4"/>
    <s v="DIRECCION DE IMPUESTOS Y ADUANAS NACIONALES"/>
    <n v="5"/>
    <m/>
    <m/>
    <m/>
    <m/>
    <n v="1"/>
    <n v="7"/>
    <n v="2"/>
  </r>
  <r>
    <n v="66335588.381487764"/>
    <s v="C"/>
    <x v="163"/>
    <x v="0"/>
    <n v="4"/>
    <s v="13 221001119"/>
    <d v="2022-03-10T00:00:00"/>
    <d v="2027-03-31T00:00:00"/>
    <n v="0"/>
    <n v="1"/>
    <n v="0"/>
    <n v="30"/>
    <n v="2"/>
    <n v="9"/>
    <n v="9.3800000000000008"/>
    <n v="76423161"/>
    <n v="1013600"/>
    <n v="76423161"/>
    <n v="0"/>
    <n v="0"/>
    <n v="0"/>
    <m/>
    <n v="0"/>
    <n v="0"/>
    <n v="0"/>
    <s v="4000000/"/>
    <s v="12/"/>
    <d v="2022-03-10T00:00:00"/>
    <n v="1"/>
    <s v="O"/>
    <n v="1"/>
    <n v="30"/>
    <n v="0"/>
    <m/>
    <m/>
    <m/>
    <m/>
    <m/>
    <m/>
    <n v="1"/>
    <n v="1"/>
    <m/>
    <m/>
    <n v="1260965.19"/>
    <s v="SUSTITUCION"/>
    <n v="0"/>
    <n v="0"/>
    <s v="800-197-268-4"/>
    <s v="DIRECCION DE IMPUESTOS Y ADUANAS NACIONALES"/>
    <n v="5"/>
    <m/>
    <m/>
    <m/>
    <m/>
    <n v="1"/>
    <n v="7"/>
    <n v="2"/>
  </r>
  <r>
    <n v="2201573.7474025032"/>
    <s v="C"/>
    <x v="163"/>
    <x v="1"/>
    <n v="4"/>
    <s v="10 191003456"/>
    <d v="2020-07-24T00:00:00"/>
    <d v="2023-08-31T00:00:00"/>
    <n v="0"/>
    <n v="1"/>
    <n v="19"/>
    <n v="30"/>
    <n v="2"/>
    <n v="9"/>
    <n v="9.3800000000000008"/>
    <n v="5000000"/>
    <n v="159939"/>
    <n v="2536352"/>
    <n v="0"/>
    <n v="0"/>
    <n v="0"/>
    <m/>
    <n v="0"/>
    <n v="0"/>
    <n v="0"/>
    <m/>
    <m/>
    <d v="2022-03-31T00:00:00"/>
    <n v="1"/>
    <s v="O"/>
    <n v="1"/>
    <n v="30"/>
    <n v="0"/>
    <m/>
    <m/>
    <m/>
    <m/>
    <m/>
    <m/>
    <n v="1"/>
    <n v="1"/>
    <m/>
    <m/>
    <n v="41838.480000000003"/>
    <s v="TARJETA DE AFINIDAD"/>
    <n v="0"/>
    <n v="0"/>
    <m/>
    <m/>
    <n v="5"/>
    <m/>
    <m/>
    <m/>
    <m/>
    <n v="1"/>
    <n v="7"/>
    <n v="2"/>
  </r>
  <r>
    <n v="1959158.9453358743"/>
    <s v="C"/>
    <x v="164"/>
    <x v="0"/>
    <n v="3"/>
    <s v="13 211001446"/>
    <d v="2021-05-14T00:00:00"/>
    <d v="2025-05-31T00:00:00"/>
    <n v="0"/>
    <n v="1"/>
    <n v="10"/>
    <n v="30"/>
    <n v="2"/>
    <n v="8.84"/>
    <n v="9.2100000000000009"/>
    <n v="12090283"/>
    <n v="302306"/>
    <n v="9925154"/>
    <n v="0"/>
    <n v="0"/>
    <n v="0"/>
    <m/>
    <n v="0"/>
    <n v="0"/>
    <n v="0"/>
    <m/>
    <m/>
    <d v="2022-03-31T00:00:00"/>
    <n v="1"/>
    <s v="O"/>
    <n v="1"/>
    <n v="30"/>
    <n v="0"/>
    <m/>
    <m/>
    <m/>
    <m/>
    <m/>
    <m/>
    <n v="1"/>
    <n v="1"/>
    <n v="44330"/>
    <s v="A"/>
    <n v="995710.42"/>
    <s v="SUSTITUCION"/>
    <n v="0"/>
    <n v="0"/>
    <s v="800-197-268-4"/>
    <s v="DIRECCION DE IMPUESTOS Y ADUANAS NACIONALES"/>
    <n v="5"/>
    <m/>
    <m/>
    <m/>
    <m/>
    <n v="1"/>
    <n v="7"/>
    <n v="2"/>
  </r>
  <r>
    <n v="247028.53990851087"/>
    <s v="C"/>
    <x v="164"/>
    <x v="1"/>
    <n v="4"/>
    <s v="10 211000806"/>
    <d v="2021-09-06T00:00:00"/>
    <d v="2024-03-31T00:00:00"/>
    <n v="0"/>
    <n v="1"/>
    <n v="6"/>
    <n v="30"/>
    <n v="2"/>
    <n v="17.690000000000001"/>
    <n v="19.2"/>
    <n v="1500000"/>
    <n v="62535"/>
    <n v="1251348"/>
    <n v="0"/>
    <n v="0"/>
    <n v="0"/>
    <m/>
    <n v="0"/>
    <n v="0"/>
    <n v="0"/>
    <m/>
    <m/>
    <d v="2022-03-31T00:00:00"/>
    <n v="1"/>
    <s v="O"/>
    <n v="1"/>
    <n v="30"/>
    <n v="0"/>
    <m/>
    <m/>
    <m/>
    <m/>
    <m/>
    <m/>
    <n v="1"/>
    <n v="1"/>
    <m/>
    <m/>
    <n v="125516.8"/>
    <s v="TARJETA DE AFINIDAD"/>
    <n v="0"/>
    <n v="0"/>
    <m/>
    <m/>
    <n v="5"/>
    <m/>
    <m/>
    <m/>
    <m/>
    <n v="1"/>
    <n v="7"/>
    <n v="2"/>
  </r>
  <r>
    <n v="556182.50475561409"/>
    <s v="C"/>
    <x v="164"/>
    <x v="1"/>
    <n v="4"/>
    <s v="10 211000630"/>
    <d v="2021-08-02T00:00:00"/>
    <d v="2024-02-29T00:00:00"/>
    <n v="0"/>
    <n v="1"/>
    <n v="7"/>
    <n v="30"/>
    <n v="2"/>
    <n v="17.690000000000001"/>
    <n v="19.2"/>
    <n v="3500000"/>
    <n v="145915"/>
    <n v="2817949"/>
    <n v="0"/>
    <n v="0"/>
    <n v="0"/>
    <m/>
    <n v="0"/>
    <n v="0"/>
    <n v="0"/>
    <m/>
    <m/>
    <d v="2022-03-31T00:00:00"/>
    <n v="1"/>
    <s v="O"/>
    <n v="1"/>
    <n v="30"/>
    <n v="0"/>
    <m/>
    <m/>
    <m/>
    <m/>
    <m/>
    <m/>
    <n v="1"/>
    <n v="1"/>
    <m/>
    <m/>
    <n v="282763.78999999998"/>
    <s v="TARJETA DE AFINIDAD"/>
    <n v="0"/>
    <n v="0"/>
    <m/>
    <m/>
    <n v="5"/>
    <m/>
    <m/>
    <m/>
    <m/>
    <n v="1"/>
    <n v="7"/>
    <n v="2"/>
  </r>
  <r>
    <n v="48849753.168048188"/>
    <s v="C"/>
    <x v="165"/>
    <x v="0"/>
    <n v="3"/>
    <s v="13 211000928"/>
    <d v="2021-04-16T00:00:00"/>
    <d v="2027-04-30T00:00:00"/>
    <n v="0"/>
    <n v="1"/>
    <n v="11"/>
    <n v="30"/>
    <n v="2"/>
    <n v="10.54"/>
    <n v="11.06"/>
    <n v="57100100"/>
    <n v="1085333"/>
    <n v="50600825"/>
    <n v="0"/>
    <n v="0"/>
    <n v="0"/>
    <m/>
    <n v="0"/>
    <n v="0"/>
    <n v="0"/>
    <m/>
    <m/>
    <d v="2022-03-31T00:00:00"/>
    <n v="1"/>
    <s v="O"/>
    <n v="1"/>
    <n v="30"/>
    <n v="0"/>
    <m/>
    <m/>
    <m/>
    <m/>
    <m/>
    <m/>
    <n v="1"/>
    <n v="1"/>
    <n v="44302"/>
    <s v="A"/>
    <n v="534636.68000000005"/>
    <s v="SUSTITUCION"/>
    <n v="0"/>
    <n v="0"/>
    <s v="800-197-268-4"/>
    <s v="DIRECCION DE IMPUESTOS Y ADUANAS NACIONALES"/>
    <n v="5"/>
    <m/>
    <m/>
    <m/>
    <m/>
    <n v="1"/>
    <n v="7"/>
    <n v="2"/>
  </r>
  <r>
    <n v="585260.54380875616"/>
    <s v="C"/>
    <x v="165"/>
    <x v="1"/>
    <n v="4"/>
    <s v="10 211000783"/>
    <d v="2021-09-02T00:00:00"/>
    <d v="2024-02-29T00:00:00"/>
    <n v="0"/>
    <n v="1"/>
    <n v="7"/>
    <n v="30"/>
    <n v="2"/>
    <n v="17.690000000000001"/>
    <n v="19.2"/>
    <n v="753000"/>
    <n v="31393"/>
    <n v="606255"/>
    <n v="0"/>
    <n v="0"/>
    <n v="0"/>
    <m/>
    <n v="0"/>
    <n v="0"/>
    <n v="0"/>
    <m/>
    <m/>
    <d v="2022-03-31T00:00:00"/>
    <n v="1"/>
    <s v="O"/>
    <n v="1"/>
    <n v="30"/>
    <n v="0"/>
    <m/>
    <m/>
    <m/>
    <m/>
    <m/>
    <m/>
    <n v="1"/>
    <n v="1"/>
    <m/>
    <m/>
    <n v="6420.19"/>
    <s v="TARJETA DE AFINIDAD"/>
    <n v="0"/>
    <n v="0"/>
    <m/>
    <m/>
    <n v="5"/>
    <m/>
    <m/>
    <m/>
    <m/>
    <n v="1"/>
    <n v="7"/>
    <n v="2"/>
  </r>
  <r>
    <n v="2475401.2781430571"/>
    <s v="C"/>
    <x v="165"/>
    <x v="1"/>
    <n v="4"/>
    <s v="10 211000768"/>
    <d v="2021-08-31T00:00:00"/>
    <d v="2024-02-29T00:00:00"/>
    <n v="0"/>
    <n v="1"/>
    <n v="7"/>
    <n v="30"/>
    <n v="2"/>
    <n v="10.19"/>
    <n v="10.69"/>
    <n v="3247000"/>
    <n v="123686"/>
    <n v="2564144"/>
    <n v="0"/>
    <n v="0"/>
    <n v="0"/>
    <m/>
    <n v="0"/>
    <n v="0"/>
    <n v="0"/>
    <m/>
    <m/>
    <d v="2022-03-31T00:00:00"/>
    <n v="1"/>
    <s v="O"/>
    <n v="1"/>
    <n v="30"/>
    <n v="0"/>
    <m/>
    <m/>
    <m/>
    <m/>
    <m/>
    <m/>
    <n v="1"/>
    <n v="1"/>
    <m/>
    <m/>
    <n v="27101.14"/>
    <s v="TARJETA DE AFINIDAD"/>
    <n v="0"/>
    <n v="0"/>
    <m/>
    <m/>
    <n v="5"/>
    <m/>
    <m/>
    <m/>
    <m/>
    <n v="1"/>
    <n v="7"/>
    <n v="2"/>
  </r>
  <r>
    <n v="8046661.8176100403"/>
    <s v="C"/>
    <x v="166"/>
    <x v="0"/>
    <n v="4"/>
    <s v="13 211001545"/>
    <d v="2021-05-28T00:00:00"/>
    <d v="2023-05-31T00:00:00"/>
    <n v="1"/>
    <n v="1"/>
    <n v="11"/>
    <n v="30"/>
    <n v="2"/>
    <n v="9"/>
    <n v="9.3800000000000008"/>
    <n v="16355981"/>
    <n v="496291"/>
    <n v="9410482"/>
    <n v="0"/>
    <n v="0"/>
    <n v="0"/>
    <m/>
    <n v="0"/>
    <n v="0"/>
    <n v="0"/>
    <s v="1500000/1500000/"/>
    <s v="07/12/"/>
    <d v="2022-03-31T00:00:00"/>
    <n v="1"/>
    <s v="O"/>
    <n v="1"/>
    <n v="30"/>
    <n v="505"/>
    <m/>
    <m/>
    <m/>
    <m/>
    <m/>
    <m/>
    <n v="1"/>
    <n v="1"/>
    <m/>
    <m/>
    <n v="569494.59"/>
    <s v="COMPRA CARTERA"/>
    <n v="0"/>
    <n v="0"/>
    <s v="800-197-268-4"/>
    <s v="DIRECCION DE IMPUESTOS Y ADUANAS NACIONALES"/>
    <n v="5"/>
    <m/>
    <m/>
    <m/>
    <m/>
    <n v="1"/>
    <n v="7"/>
    <n v="2"/>
  </r>
  <r>
    <n v="3439823.1823899597"/>
    <s v="C"/>
    <x v="166"/>
    <x v="1"/>
    <n v="4"/>
    <s v="13 221000937"/>
    <d v="2022-02-25T00:00:00"/>
    <d v="2024-02-29T00:00:00"/>
    <n v="1"/>
    <n v="1"/>
    <n v="0"/>
    <n v="30"/>
    <n v="2"/>
    <n v="9.59"/>
    <n v="10.029999999999999"/>
    <n v="4022877"/>
    <n v="185650"/>
    <n v="4022877"/>
    <n v="32183"/>
    <n v="0"/>
    <n v="0"/>
    <m/>
    <n v="0"/>
    <n v="0"/>
    <n v="0"/>
    <m/>
    <m/>
    <d v="2022-02-25T00:00:00"/>
    <n v="1"/>
    <s v="O"/>
    <n v="1"/>
    <n v="30"/>
    <n v="152099"/>
    <m/>
    <m/>
    <m/>
    <m/>
    <m/>
    <m/>
    <n v="1"/>
    <n v="1"/>
    <m/>
    <m/>
    <n v="243488.41"/>
    <s v="LIBRE INVERSION"/>
    <n v="0"/>
    <n v="0"/>
    <m/>
    <m/>
    <n v="5"/>
    <m/>
    <m/>
    <m/>
    <m/>
    <n v="1"/>
    <n v="7"/>
    <n v="2"/>
  </r>
  <r>
    <n v="0"/>
    <s v="C"/>
    <x v="167"/>
    <x v="0"/>
    <n v="4"/>
    <s v="13 211001216"/>
    <d v="2021-04-26T00:00:00"/>
    <d v="2024-04-30T00:00:00"/>
    <n v="1"/>
    <n v="1"/>
    <n v="12"/>
    <n v="30"/>
    <n v="2"/>
    <n v="5.99"/>
    <n v="6.16"/>
    <n v="9252472"/>
    <n v="115127"/>
    <n v="6444729"/>
    <n v="0"/>
    <n v="0"/>
    <n v="0"/>
    <m/>
    <n v="0"/>
    <n v="0"/>
    <n v="0"/>
    <s v="1000000/1000000/"/>
    <s v="06/12/"/>
    <d v="2022-03-31T00:00:00"/>
    <n v="1"/>
    <s v="O"/>
    <n v="1"/>
    <n v="30"/>
    <n v="336"/>
    <m/>
    <m/>
    <m/>
    <m/>
    <m/>
    <m/>
    <n v="1"/>
    <n v="1"/>
    <m/>
    <m/>
    <n v="1569144"/>
    <s v="LIBRE INVERSION"/>
    <n v="0"/>
    <n v="0"/>
    <s v="800-197-268-4"/>
    <s v="DIRECCION DE IMPUESTOS Y ADUANAS NACIONALES"/>
    <n v="5"/>
    <m/>
    <m/>
    <m/>
    <m/>
    <n v="1"/>
    <n v="7"/>
    <n v="2"/>
  </r>
  <r>
    <n v="45493180.284146339"/>
    <s v="C"/>
    <x v="168"/>
    <x v="0"/>
    <n v="4"/>
    <s v="13 211002489"/>
    <d v="2021-09-22T00:00:00"/>
    <d v="2027-09-30T00:00:00"/>
    <n v="1"/>
    <n v="1"/>
    <n v="6"/>
    <n v="30"/>
    <n v="2"/>
    <n v="9"/>
    <n v="9.3800000000000008"/>
    <n v="55162171"/>
    <n v="837955"/>
    <n v="51656400"/>
    <n v="0"/>
    <n v="0"/>
    <n v="0"/>
    <m/>
    <n v="0"/>
    <n v="0"/>
    <n v="0"/>
    <s v="1000000/1000000/"/>
    <s v="06/12/"/>
    <d v="2022-03-31T00:00:00"/>
    <n v="1"/>
    <s v="O"/>
    <n v="1"/>
    <n v="30"/>
    <n v="336"/>
    <m/>
    <m/>
    <m/>
    <m/>
    <m/>
    <m/>
    <n v="1"/>
    <n v="1"/>
    <m/>
    <m/>
    <n v="1895920.72"/>
    <s v="LIBRE INVERSION"/>
    <n v="0"/>
    <n v="0"/>
    <s v="800-197-268-4"/>
    <s v="DIRECCION DE IMPUESTOS Y ADUANAS NACIONALES"/>
    <n v="5"/>
    <m/>
    <m/>
    <m/>
    <m/>
    <n v="1"/>
    <n v="7"/>
    <n v="2"/>
  </r>
  <r>
    <n v="13181296.083637711"/>
    <s v="C"/>
    <x v="168"/>
    <x v="0"/>
    <n v="4"/>
    <s v="13 221000151"/>
    <d v="2022-01-24T00:00:00"/>
    <d v="2026-01-31T00:00:00"/>
    <n v="0"/>
    <n v="1"/>
    <n v="2"/>
    <n v="30"/>
    <n v="2"/>
    <n v="11.7"/>
    <n v="12.34"/>
    <n v="15064204"/>
    <n v="200319"/>
    <n v="14966953"/>
    <n v="0"/>
    <n v="0"/>
    <n v="0"/>
    <m/>
    <n v="0"/>
    <n v="0"/>
    <n v="0"/>
    <s v="1200000/1200000/"/>
    <s v="06/12/"/>
    <d v="2022-03-31T00:00:00"/>
    <n v="1"/>
    <s v="O"/>
    <n v="1"/>
    <n v="30"/>
    <n v="0"/>
    <m/>
    <m/>
    <m/>
    <m/>
    <m/>
    <m/>
    <n v="1"/>
    <n v="1"/>
    <m/>
    <m/>
    <n v="549247.42000000004"/>
    <s v="SUSTITUCION"/>
    <n v="0"/>
    <n v="0"/>
    <s v="800-197-268-4"/>
    <s v="DIRECCION DE IMPUESTOS Y ADUANAS NACIONALES"/>
    <n v="5"/>
    <m/>
    <m/>
    <m/>
    <m/>
    <n v="1"/>
    <n v="7"/>
    <n v="2"/>
  </r>
  <r>
    <n v="6599644.6365798423"/>
    <s v="C"/>
    <x v="168"/>
    <x v="1"/>
    <n v="4"/>
    <s v="10 211000355"/>
    <d v="2021-04-30T00:00:00"/>
    <d v="2024-04-30T00:00:00"/>
    <n v="0"/>
    <n v="1"/>
    <n v="11"/>
    <n v="30"/>
    <n v="2"/>
    <n v="17.690000000000001"/>
    <n v="19.2"/>
    <n v="10000000"/>
    <n v="362042"/>
    <n v="7493600"/>
    <n v="0"/>
    <n v="0"/>
    <n v="0"/>
    <m/>
    <n v="0"/>
    <n v="0"/>
    <n v="0"/>
    <m/>
    <m/>
    <d v="2022-03-31T00:00:00"/>
    <n v="1"/>
    <s v="O"/>
    <n v="1"/>
    <n v="30"/>
    <n v="0"/>
    <m/>
    <m/>
    <m/>
    <m/>
    <m/>
    <m/>
    <n v="1"/>
    <n v="1"/>
    <m/>
    <m/>
    <n v="274914.32"/>
    <s v="TARJETA DE AFINIDAD"/>
    <n v="0"/>
    <n v="0"/>
    <m/>
    <m/>
    <n v="5"/>
    <m/>
    <m/>
    <m/>
    <m/>
    <n v="1"/>
    <n v="7"/>
    <n v="2"/>
  </r>
  <r>
    <n v="4459710.9956361111"/>
    <s v="C"/>
    <x v="168"/>
    <x v="1"/>
    <n v="4"/>
    <s v="13 221000997"/>
    <d v="2022-03-09T00:00:00"/>
    <d v="2025-03-31T00:00:00"/>
    <n v="0"/>
    <n v="1"/>
    <n v="0"/>
    <n v="30"/>
    <n v="2"/>
    <n v="12.9"/>
    <n v="13.69"/>
    <n v="5064036"/>
    <n v="171368"/>
    <n v="5064036"/>
    <n v="0"/>
    <n v="0"/>
    <n v="0"/>
    <m/>
    <n v="0"/>
    <n v="0"/>
    <n v="0"/>
    <m/>
    <m/>
    <d v="2022-03-09T00:00:00"/>
    <n v="1"/>
    <s v="O"/>
    <n v="1"/>
    <n v="30"/>
    <n v="0"/>
    <m/>
    <m/>
    <m/>
    <m/>
    <m/>
    <m/>
    <n v="1"/>
    <n v="1"/>
    <m/>
    <m/>
    <n v="185988.54"/>
    <s v="SUSTITUCION"/>
    <n v="0"/>
    <n v="0"/>
    <m/>
    <m/>
    <n v="5"/>
    <m/>
    <m/>
    <m/>
    <m/>
    <n v="1"/>
    <n v="7"/>
    <n v="2"/>
  </r>
  <r>
    <n v="34886073.606532283"/>
    <s v="C"/>
    <x v="169"/>
    <x v="2"/>
    <n v="3"/>
    <s v="13 201002581"/>
    <d v="2020-09-10T00:00:00"/>
    <d v="2025-09-30T00:00:00"/>
    <n v="1"/>
    <n v="1"/>
    <n v="20"/>
    <n v="30"/>
    <n v="2"/>
    <n v="12"/>
    <n v="12.68"/>
    <n v="54909393"/>
    <n v="813508"/>
    <n v="41833932"/>
    <n v="0"/>
    <n v="0"/>
    <n v="127152000"/>
    <n v="44068"/>
    <n v="0"/>
    <n v="0"/>
    <n v="0"/>
    <s v="2500000/2500000/"/>
    <s v="06/12/"/>
    <d v="2022-03-31T00:00:00"/>
    <n v="2"/>
    <s v="O"/>
    <n v="1"/>
    <n v="30"/>
    <n v="840"/>
    <m/>
    <m/>
    <m/>
    <m/>
    <m/>
    <m/>
    <n v="1"/>
    <n v="1"/>
    <d v="2020-09-10T00:00:00"/>
    <s v="A"/>
    <n v="1271560.58"/>
    <s v="LIBRE INVERSION"/>
    <n v="0"/>
    <n v="0"/>
    <s v="800-197-268-4"/>
    <s v="DIRECCION DE IMPUESTOS Y ADUANAS NACIONALES"/>
    <n v="5"/>
    <m/>
    <m/>
    <m/>
    <m/>
    <n v="1"/>
    <n v="7"/>
    <n v="2"/>
  </r>
  <r>
    <n v="3831708.3934677169"/>
    <s v="C"/>
    <x v="169"/>
    <x v="1"/>
    <n v="4"/>
    <s v="10 211001494"/>
    <d v="2021-12-15T00:00:00"/>
    <d v="2024-06-30T00:00:00"/>
    <n v="0"/>
    <n v="1"/>
    <n v="3"/>
    <n v="30"/>
    <n v="2"/>
    <n v="17.690000000000001"/>
    <n v="19.2"/>
    <n v="5000000"/>
    <n v="208450"/>
    <n v="4594889"/>
    <n v="0"/>
    <n v="0"/>
    <n v="0"/>
    <m/>
    <n v="0"/>
    <n v="0"/>
    <n v="0"/>
    <m/>
    <m/>
    <d v="2022-03-31T00:00:00"/>
    <n v="1"/>
    <s v="O"/>
    <n v="1"/>
    <n v="30"/>
    <n v="0"/>
    <m/>
    <m/>
    <m/>
    <m/>
    <m/>
    <m/>
    <n v="1"/>
    <n v="1"/>
    <m/>
    <m/>
    <n v="139716.42000000001"/>
    <s v="TARJETA DE AFINIDAD"/>
    <n v="0"/>
    <n v="0"/>
    <m/>
    <m/>
    <n v="5"/>
    <m/>
    <m/>
    <m/>
    <m/>
    <n v="1"/>
    <n v="7"/>
    <n v="2"/>
  </r>
  <r>
    <n v="903233.21426105162"/>
    <s v="C"/>
    <x v="170"/>
    <x v="0"/>
    <n v="4"/>
    <s v="11 18541"/>
    <d v="2017-08-25T00:00:00"/>
    <d v="2022-08-31T00:00:00"/>
    <n v="1"/>
    <n v="1"/>
    <n v="35"/>
    <n v="30"/>
    <n v="2"/>
    <n v="11.03"/>
    <n v="11.61"/>
    <n v="9190901"/>
    <n v="200016"/>
    <n v="973284"/>
    <n v="0"/>
    <n v="0"/>
    <n v="0"/>
    <m/>
    <n v="0"/>
    <n v="0"/>
    <n v="0"/>
    <m/>
    <m/>
    <d v="2022-03-31T00:00:00"/>
    <n v="1"/>
    <s v="O"/>
    <n v="1"/>
    <n v="30"/>
    <n v="232"/>
    <m/>
    <m/>
    <m/>
    <m/>
    <m/>
    <m/>
    <n v="1"/>
    <n v="1"/>
    <m/>
    <m/>
    <n v="19442.5"/>
    <s v="LIBRE INVERSION"/>
    <n v="0"/>
    <n v="0"/>
    <s v="800-197-268-4"/>
    <s v="DIRECCION DE IMPUESTOS Y ADUANAS NACIONALES"/>
    <n v="5"/>
    <m/>
    <m/>
    <m/>
    <m/>
    <n v="1"/>
    <n v="7"/>
    <n v="2"/>
  </r>
  <r>
    <n v="117681791.35988754"/>
    <s v="C"/>
    <x v="170"/>
    <x v="0"/>
    <n v="4"/>
    <s v="13 221000793"/>
    <d v="2022-02-17T00:00:00"/>
    <d v="2030-02-28T00:00:00"/>
    <n v="0"/>
    <n v="1"/>
    <n v="1"/>
    <n v="30"/>
    <n v="2"/>
    <n v="9"/>
    <n v="9.3800000000000008"/>
    <n v="126979836"/>
    <n v="1160659"/>
    <n v="126814699"/>
    <n v="0"/>
    <n v="0"/>
    <n v="0"/>
    <m/>
    <n v="0"/>
    <n v="0"/>
    <n v="0"/>
    <s v="4600000/2000000/2000000/"/>
    <s v="05/06/12/"/>
    <d v="2022-03-31T00:00:00"/>
    <n v="1"/>
    <s v="O"/>
    <n v="1"/>
    <n v="30"/>
    <n v="0"/>
    <m/>
    <m/>
    <m/>
    <m/>
    <m/>
    <m/>
    <n v="1"/>
    <n v="1"/>
    <m/>
    <m/>
    <n v="2538866.7200000002"/>
    <s v="LIBRE INVERSION"/>
    <n v="0"/>
    <n v="0"/>
    <s v="800-197-268-4"/>
    <s v="DIRECCION DE IMPUESTOS Y ADUANAS NACIONALES"/>
    <n v="5"/>
    <m/>
    <m/>
    <m/>
    <m/>
    <n v="1"/>
    <n v="7"/>
    <n v="2"/>
  </r>
  <r>
    <n v="29285760.498996563"/>
    <s v="C"/>
    <x v="170"/>
    <x v="1"/>
    <n v="3"/>
    <s v="13 211001159"/>
    <d v="2021-04-16T00:00:00"/>
    <d v="2025-04-30T00:00:00"/>
    <n v="0"/>
    <n v="1"/>
    <n v="13"/>
    <n v="30"/>
    <n v="2"/>
    <n v="10.81"/>
    <n v="11.36"/>
    <n v="39233712"/>
    <n v="849899"/>
    <n v="31558609"/>
    <n v="0"/>
    <n v="0"/>
    <n v="0"/>
    <m/>
    <n v="0"/>
    <n v="0"/>
    <n v="0"/>
    <s v="1000000/1000000/"/>
    <s v="07/12/"/>
    <d v="2022-03-31T00:00:00"/>
    <n v="1"/>
    <s v="O"/>
    <n v="1"/>
    <n v="30"/>
    <n v="0"/>
    <m/>
    <m/>
    <m/>
    <m/>
    <m/>
    <m/>
    <n v="1"/>
    <n v="1"/>
    <n v="44302"/>
    <s v="A"/>
    <n v="631881.31999999995"/>
    <s v="SUSTITUCION"/>
    <n v="0"/>
    <n v="0"/>
    <m/>
    <m/>
    <n v="5"/>
    <m/>
    <m/>
    <m/>
    <m/>
    <n v="1"/>
    <n v="7"/>
    <n v="2"/>
  </r>
  <r>
    <n v="2325303.9268548423"/>
    <s v="C"/>
    <x v="170"/>
    <x v="1"/>
    <n v="4"/>
    <s v="10 211000456"/>
    <d v="2021-05-28T00:00:00"/>
    <d v="2023-05-31T00:00:00"/>
    <n v="0"/>
    <n v="1"/>
    <n v="10"/>
    <n v="30"/>
    <n v="2"/>
    <n v="17.690000000000001"/>
    <n v="19.2"/>
    <n v="4000000"/>
    <n v="199896"/>
    <n v="2505827"/>
    <n v="0"/>
    <n v="0"/>
    <n v="0"/>
    <m/>
    <n v="0"/>
    <n v="0"/>
    <n v="0"/>
    <m/>
    <m/>
    <d v="2022-03-31T00:00:00"/>
    <n v="1"/>
    <s v="O"/>
    <n v="1"/>
    <n v="30"/>
    <n v="0"/>
    <m/>
    <m/>
    <m/>
    <m/>
    <m/>
    <m/>
    <n v="1"/>
    <n v="1"/>
    <m/>
    <m/>
    <n v="50226.46"/>
    <s v="TARJETA DE AFINIDAD"/>
    <n v="0"/>
    <n v="0"/>
    <m/>
    <m/>
    <n v="5"/>
    <m/>
    <m/>
    <m/>
    <m/>
    <n v="1"/>
    <n v="7"/>
    <n v="2"/>
  </r>
  <r>
    <n v="0"/>
    <s v="C"/>
    <x v="171"/>
    <x v="1"/>
    <n v="4"/>
    <s v="13 201000065"/>
    <d v="2020-01-14T00:00:00"/>
    <d v="2025-01-31T00:00:00"/>
    <n v="0"/>
    <n v="1"/>
    <n v="26"/>
    <n v="30"/>
    <n v="2"/>
    <n v="8.8699999999999992"/>
    <n v="9.25"/>
    <n v="35179227"/>
    <n v="728216"/>
    <n v="21819272"/>
    <n v="0"/>
    <n v="0"/>
    <n v="0"/>
    <m/>
    <n v="0"/>
    <n v="0"/>
    <n v="0"/>
    <m/>
    <m/>
    <d v="2022-03-31T00:00:00"/>
    <n v="1"/>
    <s v="O"/>
    <n v="1"/>
    <n v="30"/>
    <n v="0"/>
    <m/>
    <m/>
    <m/>
    <m/>
    <m/>
    <m/>
    <n v="1"/>
    <n v="1"/>
    <m/>
    <m/>
    <n v="2525467"/>
    <s v="SUSTITUCION"/>
    <n v="0"/>
    <n v="0"/>
    <m/>
    <m/>
    <n v="5"/>
    <m/>
    <m/>
    <m/>
    <m/>
    <n v="1"/>
    <n v="7"/>
    <n v="2"/>
  </r>
  <r>
    <n v="0"/>
    <s v="C"/>
    <x v="172"/>
    <x v="0"/>
    <n v="4"/>
    <s v="13 211001289"/>
    <d v="2021-04-29T00:00:00"/>
    <d v="2024-04-30T00:00:00"/>
    <n v="0"/>
    <n v="1"/>
    <n v="11"/>
    <n v="30"/>
    <n v="2"/>
    <n v="6.2"/>
    <n v="6.38"/>
    <n v="20029771"/>
    <n v="614916"/>
    <n v="14324271"/>
    <n v="0"/>
    <n v="0"/>
    <n v="0"/>
    <m/>
    <n v="0"/>
    <n v="0"/>
    <n v="0"/>
    <m/>
    <m/>
    <d v="2022-03-31T00:00:00"/>
    <n v="1"/>
    <s v="O"/>
    <n v="1"/>
    <n v="30"/>
    <n v="0"/>
    <m/>
    <m/>
    <m/>
    <m/>
    <m/>
    <m/>
    <n v="1"/>
    <n v="1"/>
    <m/>
    <m/>
    <n v="2772612"/>
    <s v="LIBRE INVERSION"/>
    <n v="0"/>
    <n v="0"/>
    <s v="800-197-268-4"/>
    <s v="DIRECCION DE IMPUESTOS Y ADUANAS NACIONALES"/>
    <n v="5"/>
    <m/>
    <m/>
    <m/>
    <m/>
    <n v="1"/>
    <n v="7"/>
    <n v="2"/>
  </r>
  <r>
    <n v="0"/>
    <s v="C"/>
    <x v="173"/>
    <x v="2"/>
    <n v="4"/>
    <s v="11 19683"/>
    <d v="2018-01-31T00:00:00"/>
    <d v="2023-02-28T00:00:00"/>
    <n v="0"/>
    <n v="1"/>
    <n v="41"/>
    <n v="30"/>
    <n v="2"/>
    <n v="10.67"/>
    <n v="11.21"/>
    <n v="70039062"/>
    <n v="1266111"/>
    <n v="15339952"/>
    <n v="0"/>
    <n v="0"/>
    <n v="112990000"/>
    <n v="43131"/>
    <n v="0"/>
    <n v="0"/>
    <n v="0"/>
    <s v="1500000/1500000/"/>
    <s v="07/12/"/>
    <d v="2022-03-31T00:00:00"/>
    <n v="3"/>
    <s v="O"/>
    <n v="1"/>
    <n v="30"/>
    <n v="0"/>
    <m/>
    <m/>
    <m/>
    <m/>
    <m/>
    <m/>
    <n v="1"/>
    <n v="1"/>
    <m/>
    <m/>
    <n v="2157919.5699999998"/>
    <s v="SUSTITUCION"/>
    <n v="0"/>
    <n v="0"/>
    <s v="800-197-268-4"/>
    <s v="DIRECCION DE IMPUESTOS Y ADUANAS NACIONALES"/>
    <n v="5"/>
    <m/>
    <m/>
    <m/>
    <m/>
    <n v="1"/>
    <n v="7"/>
    <n v="2"/>
  </r>
  <r>
    <n v="0"/>
    <s v="C"/>
    <x v="174"/>
    <x v="0"/>
    <n v="4"/>
    <s v="10 191001064"/>
    <d v="2019-09-13T00:00:00"/>
    <d v="2022-09-30T00:00:00"/>
    <n v="0"/>
    <n v="1"/>
    <n v="30"/>
    <n v="30"/>
    <n v="2"/>
    <n v="12"/>
    <n v="12.68"/>
    <n v="9899384"/>
    <n v="328801"/>
    <n v="1905566"/>
    <n v="0"/>
    <n v="0"/>
    <n v="0"/>
    <m/>
    <n v="0"/>
    <n v="0"/>
    <n v="0"/>
    <m/>
    <m/>
    <d v="2022-03-31T00:00:00"/>
    <n v="1"/>
    <s v="O"/>
    <n v="1"/>
    <n v="30"/>
    <n v="0"/>
    <m/>
    <m/>
    <m/>
    <m/>
    <m/>
    <m/>
    <n v="1"/>
    <n v="1"/>
    <m/>
    <m/>
    <n v="281008.38"/>
    <s v="SUSTITUCION"/>
    <n v="0"/>
    <n v="0"/>
    <s v="800-197-268-4"/>
    <s v="DIRECCION DE IMPUESTOS Y ADUANAS NACIONALES"/>
    <n v="5"/>
    <m/>
    <m/>
    <m/>
    <m/>
    <n v="1"/>
    <n v="7"/>
    <n v="2"/>
  </r>
  <r>
    <n v="0"/>
    <s v="C"/>
    <x v="174"/>
    <x v="0"/>
    <n v="4"/>
    <s v="11 22358"/>
    <d v="2019-01-24T00:00:00"/>
    <d v="2023-01-31T00:00:00"/>
    <n v="0"/>
    <n v="1"/>
    <n v="35"/>
    <n v="30"/>
    <n v="2"/>
    <n v="9.36"/>
    <n v="9.77"/>
    <n v="6021676"/>
    <n v="150881"/>
    <n v="1446062"/>
    <n v="0"/>
    <n v="0"/>
    <n v="0"/>
    <m/>
    <n v="0"/>
    <n v="0"/>
    <n v="0"/>
    <m/>
    <m/>
    <d v="2022-03-31T00:00:00"/>
    <n v="1"/>
    <s v="O"/>
    <n v="1"/>
    <n v="30"/>
    <n v="0"/>
    <m/>
    <m/>
    <m/>
    <m/>
    <m/>
    <m/>
    <n v="1"/>
    <n v="1"/>
    <m/>
    <m/>
    <n v="213376.41"/>
    <s v="SUSTITUCION"/>
    <n v="0"/>
    <n v="0"/>
    <s v="800-197-268-4"/>
    <s v="DIRECCION DE IMPUESTOS Y ADUANAS NACIONALES"/>
    <n v="5"/>
    <m/>
    <m/>
    <m/>
    <m/>
    <n v="1"/>
    <n v="7"/>
    <n v="2"/>
  </r>
  <r>
    <n v="0"/>
    <s v="C"/>
    <x v="174"/>
    <x v="0"/>
    <n v="4"/>
    <s v="13 211003804"/>
    <d v="2021-12-14T00:00:00"/>
    <d v="2024-06-30T00:00:00"/>
    <n v="0"/>
    <n v="1"/>
    <n v="3"/>
    <n v="30"/>
    <n v="2"/>
    <n v="6.27"/>
    <n v="6.45"/>
    <n v="8097396"/>
    <n v="160127"/>
    <n v="7750201"/>
    <n v="0"/>
    <n v="0"/>
    <n v="0"/>
    <m/>
    <n v="0"/>
    <n v="0"/>
    <n v="0"/>
    <s v="1000000/1000000/"/>
    <s v="06/12/"/>
    <d v="2022-03-31T00:00:00"/>
    <n v="1"/>
    <s v="O"/>
    <n v="1"/>
    <n v="30"/>
    <n v="0"/>
    <m/>
    <m/>
    <m/>
    <m/>
    <m/>
    <m/>
    <n v="1"/>
    <n v="1"/>
    <m/>
    <m/>
    <n v="1143193.2"/>
    <s v="EDUCACION"/>
    <n v="0"/>
    <n v="0"/>
    <s v="800-197-268-4"/>
    <s v="DIRECCION DE IMPUESTOS Y ADUANAS NACIONALES"/>
    <n v="5"/>
    <m/>
    <m/>
    <m/>
    <m/>
    <n v="1"/>
    <n v="7"/>
    <n v="2"/>
  </r>
  <r>
    <n v="0"/>
    <s v="C"/>
    <x v="175"/>
    <x v="1"/>
    <n v="4"/>
    <s v="11 16774"/>
    <d v="2016-11-17T00:00:00"/>
    <d v="2023-11-30T00:00:00"/>
    <n v="0"/>
    <n v="1"/>
    <n v="41"/>
    <n v="30"/>
    <n v="2"/>
    <n v="9.23"/>
    <n v="9.64"/>
    <n v="45198412"/>
    <n v="508754"/>
    <n v="13117763"/>
    <n v="0"/>
    <n v="0"/>
    <n v="0"/>
    <m/>
    <n v="0"/>
    <n v="0"/>
    <n v="0"/>
    <s v="1000000/2000000/"/>
    <s v="07/12/"/>
    <d v="2022-03-31T00:00:00"/>
    <n v="1"/>
    <s v="O"/>
    <n v="1"/>
    <n v="30"/>
    <n v="0"/>
    <m/>
    <m/>
    <m/>
    <m/>
    <m/>
    <m/>
    <n v="1"/>
    <n v="1"/>
    <m/>
    <m/>
    <n v="1556616.29"/>
    <s v="SUSTITUCION"/>
    <n v="0"/>
    <n v="0"/>
    <m/>
    <m/>
    <n v="5"/>
    <m/>
    <m/>
    <m/>
    <m/>
    <n v="1"/>
    <n v="7"/>
    <n v="2"/>
  </r>
  <r>
    <n v="0"/>
    <s v="C"/>
    <x v="175"/>
    <x v="1"/>
    <n v="4"/>
    <s v="10 191003152"/>
    <d v="2020-03-31T00:00:00"/>
    <d v="2023-02-28T00:00:00"/>
    <n v="0"/>
    <n v="1"/>
    <n v="24"/>
    <n v="30"/>
    <n v="2"/>
    <n v="9"/>
    <n v="9.3800000000000008"/>
    <n v="5000000"/>
    <n v="163788"/>
    <n v="1692710"/>
    <n v="0"/>
    <n v="0"/>
    <n v="0"/>
    <m/>
    <n v="0"/>
    <n v="0"/>
    <n v="0"/>
    <m/>
    <m/>
    <d v="2022-03-31T00:00:00"/>
    <n v="1"/>
    <s v="O"/>
    <n v="1"/>
    <n v="30"/>
    <n v="0"/>
    <m/>
    <m/>
    <m/>
    <m/>
    <m/>
    <m/>
    <n v="1"/>
    <n v="1"/>
    <m/>
    <m/>
    <n v="200729.19"/>
    <s v="TARJETA DE AFINIDAD"/>
    <n v="0"/>
    <n v="0"/>
    <m/>
    <m/>
    <n v="5"/>
    <m/>
    <m/>
    <m/>
    <m/>
    <n v="1"/>
    <n v="7"/>
    <n v="2"/>
  </r>
  <r>
    <n v="0"/>
    <s v="C"/>
    <x v="175"/>
    <x v="1"/>
    <n v="3"/>
    <s v="13 201000011"/>
    <d v="2020-01-14T00:00:00"/>
    <d v="2025-01-31T00:00:00"/>
    <n v="0"/>
    <n v="1"/>
    <n v="26"/>
    <n v="30"/>
    <n v="2"/>
    <n v="14.63"/>
    <n v="15.66"/>
    <n v="11878003"/>
    <n v="280536"/>
    <n v="7757642"/>
    <n v="0"/>
    <n v="0"/>
    <n v="0"/>
    <m/>
    <n v="0"/>
    <n v="0"/>
    <n v="0"/>
    <m/>
    <m/>
    <d v="2022-03-31T00:00:00"/>
    <n v="1"/>
    <s v="O"/>
    <n v="1"/>
    <n v="30"/>
    <n v="0"/>
    <m/>
    <m/>
    <m/>
    <m/>
    <m/>
    <m/>
    <n v="1"/>
    <n v="1"/>
    <n v="43844"/>
    <s v="A"/>
    <n v="920652.17"/>
    <s v="SUSTITUCION"/>
    <n v="0"/>
    <n v="0"/>
    <m/>
    <m/>
    <n v="5"/>
    <m/>
    <m/>
    <m/>
    <m/>
    <n v="1"/>
    <n v="7"/>
    <n v="2"/>
  </r>
  <r>
    <n v="0"/>
    <s v="C"/>
    <x v="175"/>
    <x v="1"/>
    <n v="4"/>
    <s v="13 211001825"/>
    <d v="2021-07-12T00:00:00"/>
    <d v="2024-07-31T00:00:00"/>
    <n v="0"/>
    <n v="1"/>
    <n v="9"/>
    <n v="30"/>
    <n v="2"/>
    <n v="10.199999999999999"/>
    <n v="10.69"/>
    <n v="15102709"/>
    <n v="327054"/>
    <n v="12478360"/>
    <n v="0"/>
    <n v="0"/>
    <n v="0"/>
    <m/>
    <n v="0"/>
    <n v="0"/>
    <n v="0"/>
    <s v="1000000/1000000/"/>
    <s v="06/12/"/>
    <d v="2022-03-31T00:00:00"/>
    <n v="1"/>
    <s v="O"/>
    <n v="1"/>
    <n v="30"/>
    <n v="0"/>
    <m/>
    <m/>
    <m/>
    <m/>
    <m/>
    <m/>
    <n v="1"/>
    <n v="1"/>
    <m/>
    <m/>
    <n v="1480860.32"/>
    <s v="LIBRE INVERSION"/>
    <n v="0"/>
    <n v="0"/>
    <m/>
    <m/>
    <n v="5"/>
    <m/>
    <m/>
    <m/>
    <m/>
    <n v="1"/>
    <n v="7"/>
    <n v="2"/>
  </r>
  <r>
    <n v="0"/>
    <s v="C"/>
    <x v="175"/>
    <x v="1"/>
    <n v="4"/>
    <s v="13 211003832"/>
    <d v="2021-12-20T00:00:00"/>
    <d v="2024-12-31T00:00:00"/>
    <n v="0"/>
    <n v="1"/>
    <n v="3"/>
    <n v="30"/>
    <n v="2"/>
    <n v="11.16"/>
    <n v="11.74"/>
    <n v="6044901"/>
    <n v="199518"/>
    <n v="5616997"/>
    <n v="0"/>
    <n v="0"/>
    <n v="0"/>
    <m/>
    <n v="0"/>
    <n v="0"/>
    <n v="0"/>
    <m/>
    <m/>
    <d v="2022-03-31T00:00:00"/>
    <n v="1"/>
    <s v="O"/>
    <n v="1"/>
    <n v="30"/>
    <n v="0"/>
    <m/>
    <m/>
    <m/>
    <m/>
    <m/>
    <m/>
    <n v="1"/>
    <n v="1"/>
    <m/>
    <m/>
    <n v="666363.02"/>
    <s v="LIBRE INVERSION"/>
    <n v="0"/>
    <n v="0"/>
    <m/>
    <m/>
    <n v="5"/>
    <m/>
    <m/>
    <m/>
    <m/>
    <n v="1"/>
    <n v="7"/>
    <n v="2"/>
  </r>
  <r>
    <n v="0"/>
    <s v="C"/>
    <x v="176"/>
    <x v="0"/>
    <n v="4"/>
    <s v="13 211001417"/>
    <d v="2021-05-21T00:00:00"/>
    <d v="2022-05-31T00:00:00"/>
    <n v="0"/>
    <n v="1"/>
    <n v="10"/>
    <n v="30"/>
    <n v="2"/>
    <n v="16.5"/>
    <n v="17.8"/>
    <n v="1514942"/>
    <n v="138100"/>
    <n v="270475"/>
    <n v="0"/>
    <n v="0"/>
    <n v="0"/>
    <m/>
    <n v="0"/>
    <n v="0"/>
    <n v="0"/>
    <m/>
    <m/>
    <d v="2022-03-31T00:00:00"/>
    <n v="1"/>
    <s v="O"/>
    <n v="1"/>
    <n v="30"/>
    <n v="0"/>
    <m/>
    <m/>
    <m/>
    <m/>
    <m/>
    <m/>
    <n v="1"/>
    <n v="1"/>
    <m/>
    <m/>
    <n v="32491.43"/>
    <s v="LIBRE INVERSION"/>
    <n v="0"/>
    <n v="0"/>
    <s v="800-197-268-4"/>
    <s v="DIRECCION DE IMPUESTOS Y ADUANAS NACIONALES"/>
    <n v="5"/>
    <m/>
    <m/>
    <m/>
    <m/>
    <n v="1"/>
    <n v="7"/>
    <n v="2"/>
  </r>
  <r>
    <n v="0"/>
    <s v="C"/>
    <x v="176"/>
    <x v="1"/>
    <n v="4"/>
    <s v="13 201001700"/>
    <d v="2020-06-05T00:00:00"/>
    <d v="2023-07-31T00:00:00"/>
    <n v="0"/>
    <n v="1"/>
    <n v="23"/>
    <n v="30"/>
    <n v="2"/>
    <n v="12.36"/>
    <n v="13.08"/>
    <n v="30598240"/>
    <n v="573592"/>
    <n v="8421299"/>
    <n v="0"/>
    <n v="0"/>
    <n v="0"/>
    <m/>
    <n v="0"/>
    <n v="0"/>
    <n v="0"/>
    <m/>
    <m/>
    <d v="2022-03-31T00:00:00"/>
    <n v="1"/>
    <s v="O"/>
    <n v="1"/>
    <n v="30"/>
    <n v="0"/>
    <m/>
    <m/>
    <m/>
    <m/>
    <m/>
    <m/>
    <n v="1"/>
    <n v="1"/>
    <m/>
    <m/>
    <n v="1008900.57"/>
    <s v="SUSTITUCION"/>
    <n v="0"/>
    <n v="0"/>
    <m/>
    <m/>
    <n v="5"/>
    <m/>
    <m/>
    <m/>
    <m/>
    <n v="1"/>
    <n v="7"/>
    <n v="2"/>
  </r>
  <r>
    <n v="0"/>
    <s v="C"/>
    <x v="176"/>
    <x v="1"/>
    <n v="4"/>
    <s v="10 211001303"/>
    <d v="2021-11-15T00:00:00"/>
    <d v="2024-11-30T00:00:00"/>
    <n v="0"/>
    <n v="1"/>
    <n v="4"/>
    <n v="30"/>
    <n v="2"/>
    <n v="17.690000000000001"/>
    <n v="19.2"/>
    <n v="50000"/>
    <n v="1810"/>
    <n v="45681"/>
    <n v="0"/>
    <n v="0"/>
    <n v="0"/>
    <m/>
    <n v="0"/>
    <n v="0"/>
    <n v="0"/>
    <m/>
    <m/>
    <d v="2022-03-31T00:00:00"/>
    <n v="1"/>
    <s v="O"/>
    <n v="1"/>
    <n v="30"/>
    <n v="0"/>
    <m/>
    <m/>
    <m/>
    <m/>
    <m/>
    <m/>
    <n v="1"/>
    <n v="1"/>
    <m/>
    <m/>
    <n v="5415.24"/>
    <s v="TARJETA DE AFINIDAD"/>
    <n v="0"/>
    <n v="0"/>
    <m/>
    <m/>
    <n v="5"/>
    <m/>
    <m/>
    <m/>
    <m/>
    <n v="1"/>
    <n v="7"/>
    <n v="2"/>
  </r>
  <r>
    <n v="0"/>
    <s v="C"/>
    <x v="176"/>
    <x v="1"/>
    <n v="4"/>
    <s v="10 211001428"/>
    <d v="2021-12-07T00:00:00"/>
    <d v="2024-12-31T00:00:00"/>
    <n v="0"/>
    <n v="1"/>
    <n v="3"/>
    <n v="30"/>
    <n v="2"/>
    <n v="17.690000000000001"/>
    <n v="19.2"/>
    <n v="41680"/>
    <n v="1509"/>
    <n v="38999"/>
    <n v="0"/>
    <n v="0"/>
    <n v="0"/>
    <m/>
    <n v="0"/>
    <n v="0"/>
    <n v="0"/>
    <m/>
    <m/>
    <d v="2022-03-31T00:00:00"/>
    <n v="1"/>
    <s v="O"/>
    <n v="1"/>
    <n v="30"/>
    <n v="0"/>
    <m/>
    <m/>
    <m/>
    <m/>
    <m/>
    <m/>
    <n v="1"/>
    <n v="1"/>
    <m/>
    <m/>
    <n v="4582.12"/>
    <s v="TARJETA DE AFINIDAD"/>
    <n v="0"/>
    <n v="0"/>
    <m/>
    <m/>
    <n v="5"/>
    <m/>
    <m/>
    <m/>
    <m/>
    <n v="1"/>
    <n v="7"/>
    <n v="2"/>
  </r>
  <r>
    <n v="0"/>
    <s v="C"/>
    <x v="176"/>
    <x v="1"/>
    <n v="4"/>
    <s v="10 211001429"/>
    <d v="2021-12-07T00:00:00"/>
    <d v="2024-12-31T00:00:00"/>
    <n v="0"/>
    <n v="1"/>
    <n v="3"/>
    <n v="30"/>
    <n v="2"/>
    <n v="17.690000000000001"/>
    <n v="19.2"/>
    <n v="40300"/>
    <n v="1459"/>
    <n v="37709"/>
    <n v="0"/>
    <n v="0"/>
    <n v="0"/>
    <m/>
    <n v="0"/>
    <n v="0"/>
    <n v="0"/>
    <m/>
    <m/>
    <d v="2022-03-31T00:00:00"/>
    <n v="1"/>
    <s v="O"/>
    <n v="1"/>
    <n v="30"/>
    <n v="0"/>
    <m/>
    <m/>
    <m/>
    <m/>
    <m/>
    <m/>
    <n v="1"/>
    <n v="1"/>
    <m/>
    <m/>
    <n v="4582.12"/>
    <s v="TARJETA DE AFINIDAD"/>
    <n v="0"/>
    <n v="0"/>
    <m/>
    <m/>
    <n v="5"/>
    <m/>
    <m/>
    <m/>
    <m/>
    <n v="1"/>
    <n v="7"/>
    <n v="2"/>
  </r>
  <r>
    <n v="0"/>
    <s v="C"/>
    <x v="176"/>
    <x v="1"/>
    <n v="4"/>
    <s v="10 211001430"/>
    <d v="2021-12-07T00:00:00"/>
    <d v="2024-12-31T00:00:00"/>
    <n v="0"/>
    <n v="1"/>
    <n v="3"/>
    <n v="30"/>
    <n v="2"/>
    <n v="17.690000000000001"/>
    <n v="19.2"/>
    <n v="168000"/>
    <n v="6082"/>
    <n v="157196"/>
    <n v="0"/>
    <n v="0"/>
    <n v="0"/>
    <m/>
    <n v="0"/>
    <n v="0"/>
    <n v="0"/>
    <m/>
    <m/>
    <d v="2022-03-31T00:00:00"/>
    <n v="1"/>
    <s v="O"/>
    <n v="1"/>
    <n v="30"/>
    <n v="0"/>
    <m/>
    <m/>
    <m/>
    <m/>
    <m/>
    <m/>
    <n v="1"/>
    <n v="1"/>
    <m/>
    <m/>
    <n v="18745.060000000001"/>
    <s v="TARJETA DE AFINIDAD"/>
    <n v="0"/>
    <n v="0"/>
    <m/>
    <m/>
    <n v="5"/>
    <m/>
    <m/>
    <m/>
    <m/>
    <n v="1"/>
    <n v="7"/>
    <n v="2"/>
  </r>
  <r>
    <n v="0"/>
    <s v="C"/>
    <x v="176"/>
    <x v="1"/>
    <n v="4"/>
    <s v="13 221000002"/>
    <d v="2022-01-05T00:00:00"/>
    <d v="2022-06-30T00:00:00"/>
    <n v="0"/>
    <n v="1"/>
    <n v="0"/>
    <n v="150"/>
    <n v="2"/>
    <n v="7.28"/>
    <n v="7.44"/>
    <n v="5033499"/>
    <n v="5194789"/>
    <n v="5033499"/>
    <n v="61131"/>
    <n v="0"/>
    <n v="0"/>
    <m/>
    <n v="0"/>
    <n v="0"/>
    <n v="0"/>
    <m/>
    <m/>
    <d v="2022-01-05T00:00:00"/>
    <n v="1"/>
    <s v="O"/>
    <n v="1"/>
    <n v="150"/>
    <n v="0"/>
    <m/>
    <m/>
    <m/>
    <m/>
    <m/>
    <m/>
    <n v="1"/>
    <n v="1"/>
    <m/>
    <m/>
    <n v="602965.97"/>
    <s v="LIBRE INVERSION"/>
    <n v="0"/>
    <n v="0"/>
    <m/>
    <m/>
    <n v="5"/>
    <m/>
    <m/>
    <m/>
    <m/>
    <n v="1"/>
    <n v="7"/>
    <n v="2"/>
  </r>
  <r>
    <n v="0"/>
    <s v="C"/>
    <x v="176"/>
    <x v="1"/>
    <n v="4"/>
    <s v="10 211001393"/>
    <d v="2021-11-29T00:00:00"/>
    <d v="2024-11-30T00:00:00"/>
    <n v="0"/>
    <n v="1"/>
    <n v="4"/>
    <n v="30"/>
    <n v="2"/>
    <n v="17.690000000000001"/>
    <n v="19.2"/>
    <n v="22900"/>
    <n v="829"/>
    <n v="20923"/>
    <n v="0"/>
    <n v="0"/>
    <n v="0"/>
    <m/>
    <n v="0"/>
    <n v="0"/>
    <n v="0"/>
    <m/>
    <m/>
    <d v="2022-03-31T00:00:00"/>
    <n v="1"/>
    <s v="O"/>
    <n v="1"/>
    <n v="30"/>
    <n v="0"/>
    <m/>
    <m/>
    <m/>
    <m/>
    <m/>
    <m/>
    <n v="1"/>
    <n v="1"/>
    <m/>
    <m/>
    <n v="2499.34"/>
    <s v="TARJETA DE AFINIDAD"/>
    <n v="0"/>
    <n v="0"/>
    <m/>
    <m/>
    <n v="5"/>
    <m/>
    <m/>
    <m/>
    <m/>
    <n v="1"/>
    <n v="7"/>
    <n v="2"/>
  </r>
  <r>
    <n v="0"/>
    <s v="C"/>
    <x v="176"/>
    <x v="1"/>
    <n v="4"/>
    <s v="10 221000183"/>
    <d v="2022-02-07T00:00:00"/>
    <d v="2025-02-28T00:00:00"/>
    <n v="0"/>
    <n v="1"/>
    <n v="1"/>
    <n v="30"/>
    <n v="2"/>
    <n v="17.7"/>
    <n v="19.2"/>
    <n v="485206"/>
    <n v="17566"/>
    <n v="474959"/>
    <n v="0"/>
    <n v="0"/>
    <n v="0"/>
    <m/>
    <n v="0"/>
    <n v="0"/>
    <n v="0"/>
    <m/>
    <m/>
    <d v="2022-03-31T00:00:00"/>
    <n v="1"/>
    <s v="O"/>
    <n v="1"/>
    <n v="30"/>
    <n v="0"/>
    <m/>
    <m/>
    <m/>
    <m/>
    <m/>
    <m/>
    <n v="1"/>
    <n v="1"/>
    <m/>
    <m/>
    <n v="56860"/>
    <s v="TARJETA DE AFINIDAD"/>
    <n v="0"/>
    <n v="0"/>
    <m/>
    <m/>
    <n v="5"/>
    <m/>
    <m/>
    <m/>
    <m/>
    <n v="1"/>
    <n v="7"/>
    <n v="2"/>
  </r>
  <r>
    <n v="0"/>
    <s v="C"/>
    <x v="176"/>
    <x v="1"/>
    <n v="4"/>
    <s v="10 211001355"/>
    <d v="2021-11-21T00:00:00"/>
    <d v="2024-11-30T00:00:00"/>
    <n v="0"/>
    <n v="1"/>
    <n v="4"/>
    <n v="30"/>
    <n v="2"/>
    <n v="17.690000000000001"/>
    <n v="19.2"/>
    <n v="50000"/>
    <n v="1810"/>
    <n v="45681"/>
    <n v="0"/>
    <n v="0"/>
    <n v="0"/>
    <m/>
    <n v="0"/>
    <n v="0"/>
    <n v="0"/>
    <m/>
    <m/>
    <d v="2022-03-31T00:00:00"/>
    <n v="1"/>
    <s v="O"/>
    <n v="1"/>
    <n v="30"/>
    <n v="0"/>
    <m/>
    <m/>
    <m/>
    <m/>
    <m/>
    <m/>
    <n v="1"/>
    <n v="1"/>
    <m/>
    <m/>
    <n v="5415.24"/>
    <s v="TARJETA DE AFINIDAD"/>
    <n v="0"/>
    <n v="0"/>
    <m/>
    <m/>
    <n v="5"/>
    <m/>
    <m/>
    <m/>
    <m/>
    <n v="1"/>
    <n v="7"/>
    <n v="2"/>
  </r>
  <r>
    <n v="0"/>
    <s v="C"/>
    <x v="176"/>
    <x v="1"/>
    <n v="4"/>
    <s v="10 221000210"/>
    <d v="2022-02-12T00:00:00"/>
    <d v="2025-02-28T00:00:00"/>
    <n v="0"/>
    <n v="1"/>
    <n v="1"/>
    <n v="30"/>
    <n v="2"/>
    <n v="17.690000000000001"/>
    <n v="19.2"/>
    <n v="80146"/>
    <n v="2902"/>
    <n v="78453"/>
    <n v="0"/>
    <n v="0"/>
    <n v="0"/>
    <m/>
    <n v="0"/>
    <n v="0"/>
    <n v="0"/>
    <m/>
    <m/>
    <d v="2022-03-31T00:00:00"/>
    <n v="1"/>
    <s v="O"/>
    <n v="1"/>
    <n v="30"/>
    <n v="0"/>
    <m/>
    <m/>
    <m/>
    <m/>
    <m/>
    <m/>
    <n v="1"/>
    <n v="1"/>
    <m/>
    <m/>
    <n v="9372.5300000000007"/>
    <s v="TARJETA DE AFINIDAD"/>
    <n v="0"/>
    <n v="0"/>
    <m/>
    <m/>
    <n v="5"/>
    <m/>
    <m/>
    <m/>
    <m/>
    <n v="1"/>
    <n v="7"/>
    <n v="2"/>
  </r>
  <r>
    <n v="0"/>
    <s v="C"/>
    <x v="176"/>
    <x v="1"/>
    <n v="4"/>
    <s v="10 221000220"/>
    <d v="2022-02-13T00:00:00"/>
    <d v="2025-02-28T00:00:00"/>
    <n v="0"/>
    <n v="1"/>
    <n v="1"/>
    <n v="30"/>
    <n v="2"/>
    <n v="17.7"/>
    <n v="19.2"/>
    <n v="178133"/>
    <n v="6449"/>
    <n v="174371"/>
    <n v="0"/>
    <n v="0"/>
    <n v="0"/>
    <m/>
    <n v="0"/>
    <n v="0"/>
    <n v="0"/>
    <m/>
    <m/>
    <d v="2022-03-31T00:00:00"/>
    <n v="1"/>
    <s v="O"/>
    <n v="1"/>
    <n v="30"/>
    <n v="0"/>
    <m/>
    <m/>
    <m/>
    <m/>
    <m/>
    <m/>
    <n v="1"/>
    <n v="1"/>
    <m/>
    <m/>
    <n v="20827.84"/>
    <s v="TARJETA DE AFINIDAD"/>
    <n v="0"/>
    <n v="0"/>
    <m/>
    <m/>
    <n v="5"/>
    <m/>
    <m/>
    <m/>
    <m/>
    <n v="1"/>
    <n v="7"/>
    <n v="2"/>
  </r>
  <r>
    <n v="0"/>
    <s v="C"/>
    <x v="176"/>
    <x v="1"/>
    <n v="4"/>
    <s v="10 211001273"/>
    <d v="2021-11-10T00:00:00"/>
    <d v="2024-11-30T00:00:00"/>
    <n v="0"/>
    <n v="1"/>
    <n v="4"/>
    <n v="30"/>
    <n v="2"/>
    <n v="17.690000000000001"/>
    <n v="19.2"/>
    <n v="40000"/>
    <n v="1448"/>
    <n v="36545"/>
    <n v="0"/>
    <n v="0"/>
    <n v="0"/>
    <m/>
    <n v="0"/>
    <n v="0"/>
    <n v="0"/>
    <m/>
    <m/>
    <d v="2022-03-31T00:00:00"/>
    <n v="1"/>
    <s v="O"/>
    <n v="1"/>
    <n v="30"/>
    <n v="0"/>
    <m/>
    <m/>
    <m/>
    <m/>
    <m/>
    <m/>
    <n v="1"/>
    <n v="1"/>
    <m/>
    <m/>
    <n v="4373.8500000000004"/>
    <s v="TARJETA DE AFINIDAD"/>
    <n v="0"/>
    <n v="0"/>
    <m/>
    <m/>
    <n v="5"/>
    <m/>
    <m/>
    <m/>
    <m/>
    <n v="1"/>
    <n v="7"/>
    <n v="2"/>
  </r>
  <r>
    <n v="0"/>
    <s v="C"/>
    <x v="176"/>
    <x v="1"/>
    <n v="4"/>
    <s v="10 211001453"/>
    <d v="2021-12-09T00:00:00"/>
    <d v="2024-12-31T00:00:00"/>
    <n v="0"/>
    <n v="1"/>
    <n v="3"/>
    <n v="30"/>
    <n v="2"/>
    <n v="17.690000000000001"/>
    <n v="19.2"/>
    <n v="50000"/>
    <n v="1810"/>
    <n v="46785"/>
    <n v="0"/>
    <n v="0"/>
    <n v="0"/>
    <m/>
    <n v="0"/>
    <n v="0"/>
    <n v="0"/>
    <m/>
    <m/>
    <d v="2022-03-31T00:00:00"/>
    <n v="1"/>
    <s v="O"/>
    <n v="1"/>
    <n v="30"/>
    <n v="0"/>
    <m/>
    <m/>
    <m/>
    <m/>
    <m/>
    <m/>
    <n v="1"/>
    <n v="1"/>
    <m/>
    <m/>
    <n v="5623.52"/>
    <s v="TARJETA DE AFINIDAD"/>
    <n v="0"/>
    <n v="0"/>
    <m/>
    <m/>
    <n v="5"/>
    <m/>
    <m/>
    <m/>
    <m/>
    <n v="1"/>
    <n v="7"/>
    <n v="2"/>
  </r>
  <r>
    <n v="0"/>
    <s v="C"/>
    <x v="176"/>
    <x v="1"/>
    <n v="4"/>
    <s v="10 211001462"/>
    <d v="2021-12-10T00:00:00"/>
    <d v="2024-12-31T00:00:00"/>
    <n v="0"/>
    <n v="1"/>
    <n v="3"/>
    <n v="30"/>
    <n v="2"/>
    <n v="17.690000000000001"/>
    <n v="19.2"/>
    <n v="100000"/>
    <n v="3620"/>
    <n v="93570"/>
    <n v="0"/>
    <n v="0"/>
    <n v="0"/>
    <m/>
    <n v="0"/>
    <n v="0"/>
    <n v="0"/>
    <m/>
    <m/>
    <d v="2022-03-31T00:00:00"/>
    <n v="1"/>
    <s v="O"/>
    <n v="1"/>
    <n v="30"/>
    <n v="0"/>
    <m/>
    <m/>
    <m/>
    <m/>
    <m/>
    <m/>
    <n v="1"/>
    <n v="1"/>
    <m/>
    <m/>
    <n v="11247.03"/>
    <s v="TARJETA DE AFINIDAD"/>
    <n v="0"/>
    <n v="0"/>
    <m/>
    <m/>
    <n v="5"/>
    <m/>
    <m/>
    <m/>
    <m/>
    <n v="1"/>
    <n v="7"/>
    <n v="2"/>
  </r>
  <r>
    <n v="0"/>
    <s v="C"/>
    <x v="176"/>
    <x v="1"/>
    <n v="4"/>
    <s v="10 211001463"/>
    <d v="2021-12-10T00:00:00"/>
    <d v="2024-12-31T00:00:00"/>
    <n v="0"/>
    <n v="1"/>
    <n v="3"/>
    <n v="30"/>
    <n v="2"/>
    <n v="17.690000000000001"/>
    <n v="19.2"/>
    <n v="22800"/>
    <n v="825"/>
    <n v="21334"/>
    <n v="0"/>
    <n v="0"/>
    <n v="0"/>
    <m/>
    <n v="0"/>
    <n v="0"/>
    <n v="0"/>
    <m/>
    <m/>
    <d v="2022-03-31T00:00:00"/>
    <n v="1"/>
    <s v="O"/>
    <n v="1"/>
    <n v="30"/>
    <n v="0"/>
    <m/>
    <m/>
    <m/>
    <m/>
    <m/>
    <m/>
    <n v="1"/>
    <n v="1"/>
    <m/>
    <m/>
    <n v="2499.34"/>
    <s v="TARJETA DE AFINIDAD"/>
    <n v="0"/>
    <n v="0"/>
    <m/>
    <m/>
    <n v="5"/>
    <m/>
    <m/>
    <m/>
    <m/>
    <n v="1"/>
    <n v="7"/>
    <n v="2"/>
  </r>
  <r>
    <n v="0"/>
    <s v="C"/>
    <x v="176"/>
    <x v="1"/>
    <n v="4"/>
    <s v="10 211001531"/>
    <d v="2021-12-20T00:00:00"/>
    <d v="2024-12-31T00:00:00"/>
    <n v="0"/>
    <n v="1"/>
    <n v="3"/>
    <n v="30"/>
    <n v="2"/>
    <n v="17.690000000000001"/>
    <n v="19.2"/>
    <n v="100000"/>
    <n v="3620"/>
    <n v="93570"/>
    <n v="0"/>
    <n v="0"/>
    <n v="0"/>
    <m/>
    <n v="0"/>
    <n v="0"/>
    <n v="0"/>
    <m/>
    <m/>
    <d v="2022-03-31T00:00:00"/>
    <n v="1"/>
    <s v="O"/>
    <n v="1"/>
    <n v="30"/>
    <n v="0"/>
    <m/>
    <m/>
    <m/>
    <m/>
    <m/>
    <m/>
    <n v="1"/>
    <n v="1"/>
    <m/>
    <m/>
    <n v="11247.03"/>
    <s v="TARJETA DE AFINIDAD"/>
    <n v="0"/>
    <n v="0"/>
    <m/>
    <m/>
    <n v="5"/>
    <m/>
    <m/>
    <m/>
    <m/>
    <n v="1"/>
    <n v="7"/>
    <n v="2"/>
  </r>
  <r>
    <n v="10.653201891276694"/>
    <s v="C"/>
    <x v="176"/>
    <x v="1"/>
    <n v="4"/>
    <s v="10 211001476"/>
    <d v="2021-12-12T00:00:00"/>
    <d v="2024-12-31T00:00:00"/>
    <n v="0"/>
    <n v="1"/>
    <n v="3"/>
    <n v="30"/>
    <n v="2"/>
    <n v="17.690000000000001"/>
    <n v="19.2"/>
    <n v="21000"/>
    <n v="760"/>
    <n v="19651"/>
    <n v="0"/>
    <n v="0"/>
    <n v="0"/>
    <m/>
    <n v="0"/>
    <n v="0"/>
    <n v="0"/>
    <m/>
    <m/>
    <d v="2022-03-31T00:00:00"/>
    <n v="1"/>
    <s v="O"/>
    <n v="1"/>
    <n v="30"/>
    <n v="0"/>
    <m/>
    <m/>
    <m/>
    <m/>
    <m/>
    <m/>
    <n v="1"/>
    <n v="1"/>
    <m/>
    <m/>
    <n v="2291.06"/>
    <s v="TARJETA DE AFINIDAD"/>
    <n v="0"/>
    <n v="0"/>
    <m/>
    <m/>
    <n v="5"/>
    <m/>
    <m/>
    <m/>
    <m/>
    <n v="1"/>
    <n v="7"/>
    <n v="2"/>
  </r>
  <r>
    <n v="0"/>
    <s v="C"/>
    <x v="176"/>
    <x v="1"/>
    <n v="4"/>
    <s v="10 211001477"/>
    <d v="2021-12-12T00:00:00"/>
    <d v="2024-12-31T00:00:00"/>
    <n v="0"/>
    <n v="1"/>
    <n v="3"/>
    <n v="30"/>
    <n v="2"/>
    <n v="17.690000000000001"/>
    <n v="19.2"/>
    <n v="285558"/>
    <n v="10338"/>
    <n v="267194"/>
    <n v="0"/>
    <n v="0"/>
    <n v="0"/>
    <m/>
    <n v="0"/>
    <n v="0"/>
    <n v="0"/>
    <m/>
    <m/>
    <d v="2022-03-31T00:00:00"/>
    <n v="1"/>
    <s v="O"/>
    <n v="1"/>
    <n v="30"/>
    <n v="0"/>
    <m/>
    <m/>
    <m/>
    <m/>
    <m/>
    <m/>
    <n v="1"/>
    <n v="1"/>
    <m/>
    <m/>
    <n v="32074.87"/>
    <s v="TARJETA DE AFINIDAD"/>
    <n v="0"/>
    <n v="0"/>
    <m/>
    <m/>
    <n v="5"/>
    <m/>
    <m/>
    <m/>
    <m/>
    <n v="1"/>
    <n v="7"/>
    <n v="2"/>
  </r>
  <r>
    <n v="0"/>
    <s v="C"/>
    <x v="176"/>
    <x v="1"/>
    <n v="4"/>
    <s v="10 211001485"/>
    <d v="2021-12-13T00:00:00"/>
    <d v="2024-12-31T00:00:00"/>
    <n v="0"/>
    <n v="1"/>
    <n v="3"/>
    <n v="30"/>
    <n v="2"/>
    <n v="17.690000000000001"/>
    <n v="19.2"/>
    <n v="150000"/>
    <n v="5431"/>
    <n v="140352"/>
    <n v="0"/>
    <n v="0"/>
    <n v="0"/>
    <m/>
    <n v="0"/>
    <n v="0"/>
    <n v="0"/>
    <m/>
    <m/>
    <d v="2022-03-31T00:00:00"/>
    <n v="1"/>
    <s v="O"/>
    <n v="1"/>
    <n v="30"/>
    <n v="0"/>
    <m/>
    <m/>
    <m/>
    <m/>
    <m/>
    <m/>
    <n v="1"/>
    <n v="1"/>
    <m/>
    <m/>
    <n v="16870.55"/>
    <s v="TARJETA DE AFINIDAD"/>
    <n v="0"/>
    <n v="0"/>
    <m/>
    <m/>
    <n v="5"/>
    <m/>
    <m/>
    <m/>
    <m/>
    <n v="1"/>
    <n v="7"/>
    <n v="2"/>
  </r>
  <r>
    <n v="0"/>
    <s v="C"/>
    <x v="176"/>
    <x v="1"/>
    <n v="4"/>
    <s v="10 211001486"/>
    <d v="2021-12-13T00:00:00"/>
    <d v="2024-12-31T00:00:00"/>
    <n v="0"/>
    <n v="1"/>
    <n v="3"/>
    <n v="30"/>
    <n v="2"/>
    <n v="17.690000000000001"/>
    <n v="19.2"/>
    <n v="50000"/>
    <n v="1810"/>
    <n v="46785"/>
    <n v="0"/>
    <n v="0"/>
    <n v="0"/>
    <m/>
    <n v="0"/>
    <n v="0"/>
    <n v="0"/>
    <m/>
    <m/>
    <d v="2022-03-31T00:00:00"/>
    <n v="1"/>
    <s v="O"/>
    <n v="1"/>
    <n v="30"/>
    <n v="0"/>
    <m/>
    <m/>
    <m/>
    <m/>
    <m/>
    <m/>
    <n v="1"/>
    <n v="1"/>
    <m/>
    <m/>
    <n v="5623.52"/>
    <s v="TARJETA DE AFINIDAD"/>
    <n v="0"/>
    <n v="0"/>
    <m/>
    <m/>
    <n v="5"/>
    <m/>
    <m/>
    <m/>
    <m/>
    <n v="1"/>
    <n v="7"/>
    <n v="2"/>
  </r>
  <r>
    <n v="0"/>
    <s v="C"/>
    <x v="176"/>
    <x v="1"/>
    <n v="4"/>
    <s v="10 211001491"/>
    <d v="2021-12-14T00:00:00"/>
    <d v="2024-12-31T00:00:00"/>
    <n v="0"/>
    <n v="1"/>
    <n v="3"/>
    <n v="30"/>
    <n v="2"/>
    <n v="17.690000000000001"/>
    <n v="19.2"/>
    <n v="341174"/>
    <n v="12352"/>
    <n v="319232"/>
    <n v="0"/>
    <n v="0"/>
    <n v="0"/>
    <m/>
    <n v="0"/>
    <n v="0"/>
    <n v="0"/>
    <m/>
    <m/>
    <d v="2022-03-31T00:00:00"/>
    <n v="1"/>
    <s v="O"/>
    <n v="1"/>
    <n v="30"/>
    <n v="0"/>
    <m/>
    <m/>
    <m/>
    <m/>
    <m/>
    <m/>
    <n v="1"/>
    <n v="1"/>
    <m/>
    <m/>
    <n v="38323.230000000003"/>
    <s v="TARJETA DE AFINIDAD"/>
    <n v="0"/>
    <n v="0"/>
    <m/>
    <m/>
    <n v="5"/>
    <m/>
    <m/>
    <m/>
    <m/>
    <n v="1"/>
    <n v="7"/>
    <n v="2"/>
  </r>
  <r>
    <n v="0"/>
    <s v="C"/>
    <x v="176"/>
    <x v="1"/>
    <n v="4"/>
    <s v="10 211001506"/>
    <d v="2021-12-16T00:00:00"/>
    <d v="2024-12-31T00:00:00"/>
    <n v="0"/>
    <n v="1"/>
    <n v="3"/>
    <n v="30"/>
    <n v="2"/>
    <n v="17.690000000000001"/>
    <n v="19.2"/>
    <n v="50000"/>
    <n v="1810"/>
    <n v="46785"/>
    <n v="0"/>
    <n v="0"/>
    <n v="0"/>
    <m/>
    <n v="0"/>
    <n v="0"/>
    <n v="0"/>
    <m/>
    <m/>
    <d v="2022-03-31T00:00:00"/>
    <n v="1"/>
    <s v="O"/>
    <n v="1"/>
    <n v="30"/>
    <n v="0"/>
    <m/>
    <m/>
    <m/>
    <m/>
    <m/>
    <m/>
    <n v="1"/>
    <n v="1"/>
    <m/>
    <m/>
    <n v="5623.52"/>
    <s v="TARJETA DE AFINIDAD"/>
    <n v="0"/>
    <n v="0"/>
    <m/>
    <m/>
    <n v="5"/>
    <m/>
    <m/>
    <m/>
    <m/>
    <n v="1"/>
    <n v="7"/>
    <n v="2"/>
  </r>
  <r>
    <n v="0"/>
    <s v="C"/>
    <x v="176"/>
    <x v="1"/>
    <n v="4"/>
    <s v="10 211001507"/>
    <d v="2021-12-16T00:00:00"/>
    <d v="2024-12-31T00:00:00"/>
    <n v="0"/>
    <n v="1"/>
    <n v="3"/>
    <n v="30"/>
    <n v="2"/>
    <n v="17.690000000000001"/>
    <n v="19.2"/>
    <n v="100000"/>
    <n v="3620"/>
    <n v="93570"/>
    <n v="0"/>
    <n v="0"/>
    <n v="0"/>
    <m/>
    <n v="0"/>
    <n v="0"/>
    <n v="0"/>
    <m/>
    <m/>
    <d v="2022-03-31T00:00:00"/>
    <n v="1"/>
    <s v="O"/>
    <n v="1"/>
    <n v="30"/>
    <n v="0"/>
    <m/>
    <m/>
    <m/>
    <m/>
    <m/>
    <m/>
    <n v="1"/>
    <n v="1"/>
    <m/>
    <m/>
    <n v="11247.03"/>
    <s v="TARJETA DE AFINIDAD"/>
    <n v="0"/>
    <n v="0"/>
    <m/>
    <m/>
    <n v="5"/>
    <m/>
    <m/>
    <m/>
    <m/>
    <n v="1"/>
    <n v="7"/>
    <n v="2"/>
  </r>
  <r>
    <n v="0"/>
    <s v="C"/>
    <x v="176"/>
    <x v="1"/>
    <n v="4"/>
    <s v="10 211001508"/>
    <d v="2021-12-16T00:00:00"/>
    <d v="2024-12-31T00:00:00"/>
    <n v="0"/>
    <n v="1"/>
    <n v="3"/>
    <n v="30"/>
    <n v="2"/>
    <n v="17.690000000000001"/>
    <n v="19.2"/>
    <n v="100000"/>
    <n v="3620"/>
    <n v="93570"/>
    <n v="0"/>
    <n v="0"/>
    <n v="0"/>
    <m/>
    <n v="0"/>
    <n v="0"/>
    <n v="0"/>
    <m/>
    <m/>
    <d v="2022-03-31T00:00:00"/>
    <n v="1"/>
    <s v="O"/>
    <n v="1"/>
    <n v="30"/>
    <n v="0"/>
    <m/>
    <m/>
    <m/>
    <m/>
    <m/>
    <m/>
    <n v="1"/>
    <n v="1"/>
    <m/>
    <m/>
    <n v="11247.03"/>
    <s v="TARJETA DE AFINIDAD"/>
    <n v="0"/>
    <n v="0"/>
    <m/>
    <m/>
    <n v="5"/>
    <m/>
    <m/>
    <m/>
    <m/>
    <n v="1"/>
    <n v="7"/>
    <n v="2"/>
  </r>
  <r>
    <n v="0"/>
    <s v="C"/>
    <x v="176"/>
    <x v="1"/>
    <n v="4"/>
    <s v="10 211001520"/>
    <d v="2021-12-19T00:00:00"/>
    <d v="2024-12-31T00:00:00"/>
    <n v="0"/>
    <n v="1"/>
    <n v="3"/>
    <n v="30"/>
    <n v="2"/>
    <n v="17.690000000000001"/>
    <n v="19.2"/>
    <n v="100000"/>
    <n v="3620"/>
    <n v="93570"/>
    <n v="0"/>
    <n v="0"/>
    <n v="0"/>
    <m/>
    <n v="0"/>
    <n v="0"/>
    <n v="0"/>
    <m/>
    <m/>
    <d v="2022-03-31T00:00:00"/>
    <n v="1"/>
    <s v="O"/>
    <n v="1"/>
    <n v="30"/>
    <n v="0"/>
    <m/>
    <m/>
    <m/>
    <m/>
    <m/>
    <m/>
    <n v="1"/>
    <n v="1"/>
    <m/>
    <m/>
    <n v="11247.03"/>
    <s v="TARJETA DE AFINIDAD"/>
    <n v="0"/>
    <n v="0"/>
    <m/>
    <m/>
    <n v="5"/>
    <m/>
    <m/>
    <m/>
    <m/>
    <n v="1"/>
    <n v="7"/>
    <n v="2"/>
  </r>
  <r>
    <n v="0"/>
    <s v="C"/>
    <x v="176"/>
    <x v="1"/>
    <n v="4"/>
    <s v="10 211001420"/>
    <d v="2021-12-06T00:00:00"/>
    <d v="2024-12-31T00:00:00"/>
    <n v="0"/>
    <n v="1"/>
    <n v="3"/>
    <n v="30"/>
    <n v="2"/>
    <n v="17.690000000000001"/>
    <n v="19.2"/>
    <n v="50000"/>
    <n v="1810"/>
    <n v="46785"/>
    <n v="0"/>
    <n v="0"/>
    <n v="0"/>
    <m/>
    <n v="0"/>
    <n v="0"/>
    <n v="0"/>
    <m/>
    <m/>
    <d v="2022-03-31T00:00:00"/>
    <n v="1"/>
    <s v="O"/>
    <n v="1"/>
    <n v="30"/>
    <n v="0"/>
    <m/>
    <m/>
    <m/>
    <m/>
    <m/>
    <m/>
    <n v="1"/>
    <n v="1"/>
    <m/>
    <m/>
    <n v="5623.52"/>
    <s v="TARJETA DE AFINIDAD"/>
    <n v="0"/>
    <n v="0"/>
    <m/>
    <m/>
    <n v="5"/>
    <m/>
    <m/>
    <m/>
    <m/>
    <n v="1"/>
    <n v="7"/>
    <n v="2"/>
  </r>
  <r>
    <n v="0"/>
    <s v="C"/>
    <x v="176"/>
    <x v="1"/>
    <n v="4"/>
    <s v="10 221000285"/>
    <d v="2022-02-20T00:00:00"/>
    <d v="2025-02-28T00:00:00"/>
    <n v="0"/>
    <n v="1"/>
    <n v="1"/>
    <n v="30"/>
    <n v="2"/>
    <n v="17.690000000000001"/>
    <n v="19.2"/>
    <n v="167880"/>
    <n v="6078"/>
    <n v="164335"/>
    <n v="0"/>
    <n v="0"/>
    <n v="0"/>
    <m/>
    <n v="0"/>
    <n v="0"/>
    <n v="0"/>
    <m/>
    <m/>
    <d v="2022-03-31T00:00:00"/>
    <n v="1"/>
    <s v="O"/>
    <n v="1"/>
    <n v="30"/>
    <n v="0"/>
    <m/>
    <m/>
    <m/>
    <m/>
    <m/>
    <m/>
    <n v="1"/>
    <n v="1"/>
    <m/>
    <m/>
    <n v="19786.45"/>
    <s v="TARJETA DE AFINIDAD"/>
    <n v="0"/>
    <n v="0"/>
    <m/>
    <m/>
    <n v="5"/>
    <m/>
    <m/>
    <m/>
    <m/>
    <n v="1"/>
    <n v="7"/>
    <n v="2"/>
  </r>
  <r>
    <n v="0"/>
    <s v="C"/>
    <x v="176"/>
    <x v="1"/>
    <n v="4"/>
    <s v="10 211001242"/>
    <d v="2021-11-06T00:00:00"/>
    <d v="2024-11-30T00:00:00"/>
    <n v="0"/>
    <n v="1"/>
    <n v="4"/>
    <n v="30"/>
    <n v="2"/>
    <n v="17.690000000000001"/>
    <n v="19.2"/>
    <n v="321029"/>
    <n v="11623"/>
    <n v="293289"/>
    <n v="0"/>
    <n v="0"/>
    <n v="0"/>
    <m/>
    <n v="0"/>
    <n v="0"/>
    <n v="0"/>
    <m/>
    <m/>
    <d v="2022-03-31T00:00:00"/>
    <n v="1"/>
    <s v="O"/>
    <n v="1"/>
    <n v="30"/>
    <n v="0"/>
    <m/>
    <m/>
    <m/>
    <m/>
    <m/>
    <m/>
    <n v="1"/>
    <n v="1"/>
    <m/>
    <m/>
    <n v="35199.050000000003"/>
    <s v="TARJETA DE AFINIDAD"/>
    <n v="0"/>
    <n v="0"/>
    <m/>
    <m/>
    <n v="5"/>
    <m/>
    <m/>
    <m/>
    <m/>
    <n v="1"/>
    <n v="7"/>
    <n v="2"/>
  </r>
  <r>
    <n v="0"/>
    <s v="C"/>
    <x v="176"/>
    <x v="1"/>
    <n v="4"/>
    <s v="10 211001336"/>
    <d v="2021-11-19T00:00:00"/>
    <d v="2024-11-30T00:00:00"/>
    <n v="0"/>
    <n v="1"/>
    <n v="4"/>
    <n v="30"/>
    <n v="2"/>
    <n v="17.690000000000001"/>
    <n v="19.2"/>
    <n v="71684"/>
    <n v="2595"/>
    <n v="65491"/>
    <n v="0"/>
    <n v="0"/>
    <n v="0"/>
    <m/>
    <n v="0"/>
    <n v="0"/>
    <n v="0"/>
    <m/>
    <m/>
    <d v="2022-03-31T00:00:00"/>
    <n v="1"/>
    <s v="O"/>
    <n v="1"/>
    <n v="30"/>
    <n v="0"/>
    <m/>
    <m/>
    <m/>
    <m/>
    <m/>
    <m/>
    <n v="1"/>
    <n v="1"/>
    <m/>
    <m/>
    <n v="7914.58"/>
    <s v="TARJETA DE AFINIDAD"/>
    <n v="0"/>
    <n v="0"/>
    <m/>
    <m/>
    <n v="5"/>
    <m/>
    <m/>
    <m/>
    <m/>
    <n v="1"/>
    <n v="7"/>
    <n v="2"/>
  </r>
  <r>
    <n v="0"/>
    <s v="C"/>
    <x v="176"/>
    <x v="1"/>
    <n v="4"/>
    <s v="10 211001337"/>
    <d v="2021-11-19T00:00:00"/>
    <d v="2024-11-30T00:00:00"/>
    <n v="0"/>
    <n v="1"/>
    <n v="4"/>
    <n v="30"/>
    <n v="2"/>
    <n v="17.690000000000001"/>
    <n v="19.2"/>
    <n v="50000"/>
    <n v="1810"/>
    <n v="45681"/>
    <n v="0"/>
    <n v="0"/>
    <n v="0"/>
    <m/>
    <n v="0"/>
    <n v="0"/>
    <n v="0"/>
    <m/>
    <m/>
    <d v="2022-03-31T00:00:00"/>
    <n v="1"/>
    <s v="O"/>
    <n v="1"/>
    <n v="30"/>
    <n v="0"/>
    <m/>
    <m/>
    <m/>
    <m/>
    <m/>
    <m/>
    <n v="1"/>
    <n v="1"/>
    <m/>
    <m/>
    <n v="5415.24"/>
    <s v="TARJETA DE AFINIDAD"/>
    <n v="0"/>
    <n v="0"/>
    <m/>
    <m/>
    <n v="5"/>
    <m/>
    <m/>
    <m/>
    <m/>
    <n v="1"/>
    <n v="7"/>
    <n v="2"/>
  </r>
  <r>
    <n v="0"/>
    <s v="C"/>
    <x v="177"/>
    <x v="0"/>
    <n v="4"/>
    <s v="13 201000652"/>
    <d v="2020-02-18T00:00:00"/>
    <d v="2025-02-28T00:00:00"/>
    <n v="0"/>
    <n v="1"/>
    <n v="25"/>
    <n v="30"/>
    <n v="2"/>
    <n v="6.84"/>
    <n v="7.05"/>
    <n v="28105123"/>
    <n v="554396"/>
    <n v="17545723"/>
    <n v="0"/>
    <n v="0"/>
    <n v="0"/>
    <m/>
    <n v="0"/>
    <n v="0"/>
    <n v="0"/>
    <m/>
    <m/>
    <d v="2022-03-31T00:00:00"/>
    <n v="1"/>
    <s v="O"/>
    <n v="1"/>
    <n v="30"/>
    <n v="0"/>
    <m/>
    <m/>
    <m/>
    <m/>
    <m/>
    <m/>
    <n v="1"/>
    <n v="1"/>
    <m/>
    <m/>
    <n v="3076940"/>
    <s v="LIBRE INVERSION"/>
    <n v="0"/>
    <n v="0"/>
    <s v="800-197-268-4"/>
    <s v="DIRECCION DE IMPUESTOS Y ADUANAS NACIONALES"/>
    <n v="5"/>
    <m/>
    <m/>
    <m/>
    <m/>
    <n v="1"/>
    <n v="7"/>
    <n v="2"/>
  </r>
  <r>
    <n v="0"/>
    <s v="C"/>
    <x v="178"/>
    <x v="1"/>
    <n v="4"/>
    <s v="13 221000621"/>
    <d v="2022-02-04T00:00:00"/>
    <d v="2023-02-28T00:00:00"/>
    <n v="0"/>
    <n v="1"/>
    <n v="1"/>
    <n v="30"/>
    <n v="2"/>
    <n v="7.2"/>
    <n v="7.44"/>
    <n v="1014019"/>
    <n v="88022"/>
    <n v="932422"/>
    <n v="0"/>
    <n v="0"/>
    <n v="0"/>
    <m/>
    <n v="0"/>
    <n v="0"/>
    <n v="0"/>
    <m/>
    <m/>
    <d v="2022-03-31T00:00:00"/>
    <n v="1"/>
    <s v="O"/>
    <n v="1"/>
    <n v="30"/>
    <n v="0"/>
    <m/>
    <m/>
    <m/>
    <m/>
    <m/>
    <m/>
    <n v="1"/>
    <n v="1"/>
    <m/>
    <m/>
    <n v="1412567"/>
    <s v="LIBRE INVERSION"/>
    <n v="0"/>
    <n v="0"/>
    <m/>
    <m/>
    <n v="5"/>
    <m/>
    <m/>
    <m/>
    <m/>
    <n v="1"/>
    <n v="7"/>
    <n v="2"/>
  </r>
  <r>
    <n v="0"/>
    <s v="C"/>
    <x v="179"/>
    <x v="1"/>
    <n v="4"/>
    <s v="13 221001033"/>
    <d v="2022-03-03T00:00:00"/>
    <d v="2024-03-31T00:00:00"/>
    <n v="0"/>
    <n v="1"/>
    <n v="0"/>
    <n v="30"/>
    <n v="2"/>
    <n v="7.2"/>
    <n v="7.44"/>
    <n v="2523904"/>
    <n v="113699"/>
    <n v="2523904"/>
    <n v="0"/>
    <n v="0"/>
    <n v="0"/>
    <m/>
    <n v="0"/>
    <n v="0"/>
    <n v="0"/>
    <m/>
    <m/>
    <d v="2022-03-03T00:00:00"/>
    <n v="1"/>
    <s v="O"/>
    <n v="1"/>
    <n v="30"/>
    <n v="0"/>
    <m/>
    <m/>
    <m/>
    <m/>
    <m/>
    <m/>
    <n v="1"/>
    <n v="1"/>
    <m/>
    <m/>
    <n v="500488.58"/>
    <s v="LIBRE INVERSION"/>
    <n v="0"/>
    <n v="0"/>
    <m/>
    <m/>
    <n v="5"/>
    <m/>
    <m/>
    <m/>
    <m/>
    <n v="1"/>
    <n v="7"/>
    <n v="2"/>
  </r>
  <r>
    <n v="0"/>
    <s v="C"/>
    <x v="179"/>
    <x v="1"/>
    <n v="4"/>
    <s v="13 221001032"/>
    <d v="2022-03-03T00:00:00"/>
    <d v="2025-03-31T00:00:00"/>
    <n v="0"/>
    <n v="1"/>
    <n v="0"/>
    <n v="30"/>
    <n v="2"/>
    <n v="7.2"/>
    <n v="7.44"/>
    <n v="5197404"/>
    <n v="161930"/>
    <n v="5197404"/>
    <n v="0"/>
    <n v="0"/>
    <n v="0"/>
    <m/>
    <n v="0"/>
    <n v="0"/>
    <n v="0"/>
    <m/>
    <m/>
    <d v="2022-03-03T00:00:00"/>
    <n v="1"/>
    <s v="O"/>
    <n v="1"/>
    <n v="30"/>
    <n v="0"/>
    <m/>
    <m/>
    <m/>
    <m/>
    <m/>
    <m/>
    <n v="1"/>
    <n v="1"/>
    <m/>
    <m/>
    <n v="1030492.07"/>
    <s v="LIBRE INVERSION"/>
    <n v="0"/>
    <n v="0"/>
    <m/>
    <m/>
    <n v="5"/>
    <m/>
    <m/>
    <m/>
    <m/>
    <n v="1"/>
    <n v="7"/>
    <n v="2"/>
  </r>
  <r>
    <n v="30360720"/>
    <s v="C"/>
    <x v="180"/>
    <x v="1"/>
    <n v="4"/>
    <s v="13 201002619"/>
    <d v="2020-09-17T00:00:00"/>
    <d v="2025-09-30T00:00:00"/>
    <n v="0"/>
    <n v="1"/>
    <n v="21"/>
    <n v="30"/>
    <n v="2"/>
    <n v="9"/>
    <n v="9.3800000000000008"/>
    <n v="55613288"/>
    <n v="858461"/>
    <n v="41051894"/>
    <n v="0"/>
    <n v="0"/>
    <n v="0"/>
    <m/>
    <n v="0"/>
    <n v="0"/>
    <n v="0"/>
    <s v="2000000/2000000/"/>
    <s v="07/12/"/>
    <d v="2022-03-31T00:00:00"/>
    <n v="1"/>
    <s v="O"/>
    <n v="1"/>
    <n v="30"/>
    <n v="0"/>
    <m/>
    <m/>
    <m/>
    <m/>
    <m/>
    <m/>
    <n v="1"/>
    <n v="1"/>
    <m/>
    <m/>
    <n v="1370314"/>
    <s v="COMPRA CARTERA"/>
    <n v="0"/>
    <n v="0"/>
    <m/>
    <m/>
    <n v="5"/>
    <m/>
    <m/>
    <m/>
    <m/>
    <n v="1"/>
    <n v="7"/>
    <n v="2"/>
  </r>
  <r>
    <n v="62372182.302996412"/>
    <s v="C"/>
    <x v="181"/>
    <x v="2"/>
    <n v="4"/>
    <s v="13 211003163"/>
    <d v="2021-10-27T00:00:00"/>
    <d v="2026-10-31T00:00:00"/>
    <n v="0"/>
    <n v="1"/>
    <n v="6"/>
    <n v="30"/>
    <n v="2"/>
    <n v="9"/>
    <n v="9.3800000000000008"/>
    <n v="80103520"/>
    <n v="1256704"/>
    <n v="74349545"/>
    <n v="0"/>
    <n v="0"/>
    <n v="165151050"/>
    <n v="44489"/>
    <n v="0"/>
    <n v="0"/>
    <n v="0"/>
    <s v="2500000/2500000/"/>
    <s v="06/12/"/>
    <d v="2022-03-31T00:00:00"/>
    <n v="2"/>
    <s v="O"/>
    <n v="1"/>
    <n v="30"/>
    <n v="0"/>
    <m/>
    <m/>
    <m/>
    <m/>
    <m/>
    <m/>
    <n v="1"/>
    <n v="1"/>
    <m/>
    <m/>
    <n v="1758553.01"/>
    <s v="COMPRA CARTERA"/>
    <n v="0"/>
    <n v="0"/>
    <s v="800-197-268-4"/>
    <s v="DIRECCION DE IMPUESTOS Y ADUANAS NACIONALES"/>
    <n v="5"/>
    <m/>
    <m/>
    <m/>
    <m/>
    <n v="1"/>
    <n v="7"/>
    <n v="2"/>
  </r>
  <r>
    <n v="237577.69700358593"/>
    <s v="C"/>
    <x v="181"/>
    <x v="0"/>
    <n v="4"/>
    <s v="11 22779"/>
    <d v="2019-04-04T00:00:00"/>
    <d v="2022-04-30T00:00:00"/>
    <n v="0"/>
    <n v="1"/>
    <n v="41"/>
    <n v="30"/>
    <n v="2"/>
    <n v="15.6"/>
    <n v="16.760000000000002"/>
    <n v="10137510"/>
    <n v="286905"/>
    <n v="283211"/>
    <n v="0"/>
    <n v="0"/>
    <n v="0"/>
    <m/>
    <n v="0"/>
    <n v="0"/>
    <n v="0"/>
    <m/>
    <m/>
    <d v="2022-03-31T00:00:00"/>
    <n v="1"/>
    <s v="O"/>
    <n v="1"/>
    <n v="30"/>
    <n v="0"/>
    <m/>
    <m/>
    <m/>
    <m/>
    <m/>
    <m/>
    <n v="1"/>
    <n v="1"/>
    <m/>
    <m/>
    <n v="6707.99"/>
    <s v="LIBRE INVERSION"/>
    <n v="0"/>
    <n v="0"/>
    <s v="800-197-268-4"/>
    <s v="DIRECCION DE IMPUESTOS Y ADUANAS NACIONALES"/>
    <n v="5"/>
    <m/>
    <m/>
    <m/>
    <m/>
    <n v="1"/>
    <n v="7"/>
    <n v="2"/>
  </r>
  <r>
    <n v="0"/>
    <s v="C"/>
    <x v="182"/>
    <x v="0"/>
    <n v="4"/>
    <s v="11 22814"/>
    <d v="2019-04-09T00:00:00"/>
    <d v="2022-04-30T00:00:00"/>
    <n v="0"/>
    <n v="1"/>
    <n v="35"/>
    <n v="30"/>
    <n v="2"/>
    <n v="5.99"/>
    <n v="6.16"/>
    <n v="3035343"/>
    <n v="92341"/>
    <n v="91882"/>
    <n v="0"/>
    <n v="0"/>
    <n v="0"/>
    <m/>
    <n v="0"/>
    <n v="0"/>
    <n v="0"/>
    <m/>
    <m/>
    <d v="2022-03-31T00:00:00"/>
    <n v="1"/>
    <s v="O"/>
    <n v="1"/>
    <n v="30"/>
    <n v="0"/>
    <m/>
    <m/>
    <m/>
    <m/>
    <m/>
    <m/>
    <n v="1"/>
    <n v="1"/>
    <m/>
    <m/>
    <n v="23298.29"/>
    <s v="LIBRE INVERSION"/>
    <n v="0"/>
    <n v="0"/>
    <s v="800-197-268-4"/>
    <s v="DIRECCION DE IMPUESTOS Y ADUANAS NACIONALES"/>
    <n v="5"/>
    <m/>
    <m/>
    <m/>
    <m/>
    <n v="1"/>
    <n v="7"/>
    <n v="2"/>
  </r>
  <r>
    <n v="0"/>
    <s v="C"/>
    <x v="182"/>
    <x v="0"/>
    <n v="4"/>
    <s v="13 211000420"/>
    <d v="2021-02-18T00:00:00"/>
    <d v="2024-02-29T00:00:00"/>
    <n v="0"/>
    <n v="1"/>
    <n v="13"/>
    <n v="30"/>
    <n v="2"/>
    <n v="0.59"/>
    <n v="0.6"/>
    <n v="4952709"/>
    <n v="139713"/>
    <n v="3181399"/>
    <n v="0"/>
    <n v="0"/>
    <n v="0"/>
    <m/>
    <n v="0"/>
    <n v="0"/>
    <n v="0"/>
    <m/>
    <m/>
    <d v="2022-03-31T00:00:00"/>
    <n v="1"/>
    <s v="O"/>
    <n v="1"/>
    <n v="30"/>
    <n v="0"/>
    <m/>
    <m/>
    <m/>
    <m/>
    <m/>
    <m/>
    <n v="1"/>
    <n v="1"/>
    <m/>
    <m/>
    <n v="809267.16"/>
    <s v="SUSTITUCION"/>
    <n v="0"/>
    <n v="0"/>
    <s v="800-197-268-4"/>
    <s v="DIRECCION DE IMPUESTOS Y ADUANAS NACIONALES"/>
    <n v="5"/>
    <m/>
    <m/>
    <m/>
    <m/>
    <n v="1"/>
    <n v="7"/>
    <n v="2"/>
  </r>
  <r>
    <n v="0"/>
    <s v="C"/>
    <x v="182"/>
    <x v="0"/>
    <n v="4"/>
    <s v="13 221001074"/>
    <d v="2022-03-07T00:00:00"/>
    <d v="2024-03-31T00:00:00"/>
    <n v="0"/>
    <n v="1"/>
    <n v="0"/>
    <n v="30"/>
    <n v="2"/>
    <n v="6"/>
    <n v="6.16"/>
    <n v="2527195"/>
    <n v="112467"/>
    <n v="2527195"/>
    <n v="0"/>
    <n v="0"/>
    <n v="0"/>
    <m/>
    <n v="0"/>
    <n v="0"/>
    <n v="0"/>
    <m/>
    <m/>
    <d v="2022-03-07T00:00:00"/>
    <n v="1"/>
    <s v="O"/>
    <n v="1"/>
    <n v="30"/>
    <n v="0"/>
    <m/>
    <m/>
    <m/>
    <m/>
    <m/>
    <m/>
    <n v="1"/>
    <n v="1"/>
    <m/>
    <m/>
    <n v="642993.03"/>
    <s v="LIBRE INVERSION"/>
    <n v="0"/>
    <n v="0"/>
    <s v="800-197-268-4"/>
    <s v="DIRECCION DE IMPUESTOS Y ADUANAS NACIONALES"/>
    <n v="5"/>
    <m/>
    <m/>
    <m/>
    <m/>
    <n v="1"/>
    <n v="7"/>
    <n v="2"/>
  </r>
  <r>
    <n v="0"/>
    <s v="C"/>
    <x v="182"/>
    <x v="1"/>
    <n v="4"/>
    <s v="10 191000523"/>
    <d v="2019-07-17T00:00:00"/>
    <d v="2022-07-31T00:00:00"/>
    <n v="0"/>
    <n v="1"/>
    <n v="32"/>
    <n v="30"/>
    <n v="2"/>
    <n v="7.2"/>
    <n v="7.44"/>
    <n v="2030090"/>
    <n v="62869"/>
    <n v="247753"/>
    <n v="0"/>
    <n v="0"/>
    <n v="0"/>
    <m/>
    <n v="0"/>
    <n v="0"/>
    <n v="0"/>
    <m/>
    <m/>
    <d v="2022-03-31T00:00:00"/>
    <n v="1"/>
    <s v="O"/>
    <n v="1"/>
    <n v="30"/>
    <n v="0"/>
    <m/>
    <m/>
    <m/>
    <m/>
    <m/>
    <m/>
    <n v="1"/>
    <n v="1"/>
    <m/>
    <m/>
    <n v="63124.43"/>
    <s v="LIBRE INVERSION"/>
    <n v="0"/>
    <n v="0"/>
    <m/>
    <m/>
    <n v="5"/>
    <m/>
    <m/>
    <m/>
    <m/>
    <n v="1"/>
    <n v="7"/>
    <n v="2"/>
  </r>
  <r>
    <n v="0"/>
    <s v="C"/>
    <x v="182"/>
    <x v="1"/>
    <n v="4"/>
    <s v="10 221000253"/>
    <d v="2022-02-17T00:00:00"/>
    <d v="2023-08-31T00:00:00"/>
    <n v="0"/>
    <n v="1"/>
    <n v="1"/>
    <n v="30"/>
    <n v="2"/>
    <n v="17.7"/>
    <n v="19.2"/>
    <n v="500000"/>
    <n v="31929"/>
    <n v="475616"/>
    <n v="0"/>
    <n v="0"/>
    <n v="0"/>
    <m/>
    <n v="0"/>
    <n v="0"/>
    <n v="0"/>
    <m/>
    <m/>
    <d v="2022-03-31T00:00:00"/>
    <n v="1"/>
    <s v="O"/>
    <n v="1"/>
    <n v="30"/>
    <n v="0"/>
    <m/>
    <m/>
    <m/>
    <m/>
    <m/>
    <m/>
    <n v="1"/>
    <n v="1"/>
    <m/>
    <m/>
    <n v="121071.47"/>
    <s v="TARJETA DE AFINIDAD"/>
    <n v="0"/>
    <n v="0"/>
    <m/>
    <m/>
    <n v="5"/>
    <m/>
    <m/>
    <m/>
    <m/>
    <n v="1"/>
    <n v="7"/>
    <n v="2"/>
  </r>
  <r>
    <n v="0"/>
    <s v="C"/>
    <x v="182"/>
    <x v="1"/>
    <n v="4"/>
    <s v="10 211001269"/>
    <d v="2021-11-10T00:00:00"/>
    <d v="2023-05-31T00:00:00"/>
    <n v="0"/>
    <n v="1"/>
    <n v="4"/>
    <n v="30"/>
    <n v="2"/>
    <n v="17.690000000000001"/>
    <n v="19.2"/>
    <n v="600000"/>
    <n v="38313"/>
    <n v="480280"/>
    <n v="0"/>
    <n v="0"/>
    <n v="0"/>
    <m/>
    <n v="0"/>
    <n v="0"/>
    <n v="0"/>
    <m/>
    <m/>
    <d v="2022-03-31T00:00:00"/>
    <n v="1"/>
    <s v="O"/>
    <n v="1"/>
    <n v="30"/>
    <n v="0"/>
    <m/>
    <m/>
    <m/>
    <m/>
    <m/>
    <m/>
    <n v="1"/>
    <n v="1"/>
    <m/>
    <m/>
    <n v="122266.25"/>
    <s v="TARJETA DE AFINIDAD"/>
    <n v="0"/>
    <n v="0"/>
    <m/>
    <m/>
    <n v="5"/>
    <m/>
    <m/>
    <m/>
    <m/>
    <n v="1"/>
    <n v="7"/>
    <n v="2"/>
  </r>
  <r>
    <n v="0"/>
    <s v="C"/>
    <x v="182"/>
    <x v="1"/>
    <n v="4"/>
    <s v="10 211001111"/>
    <d v="2021-10-21T00:00:00"/>
    <d v="2023-04-30T00:00:00"/>
    <n v="0"/>
    <n v="1"/>
    <n v="5"/>
    <n v="30"/>
    <n v="2"/>
    <n v="17.690000000000001"/>
    <n v="19.2"/>
    <n v="600000"/>
    <n v="38313"/>
    <n v="449212"/>
    <n v="0"/>
    <n v="0"/>
    <n v="0"/>
    <m/>
    <n v="0"/>
    <n v="0"/>
    <n v="0"/>
    <m/>
    <m/>
    <d v="2022-03-31T00:00:00"/>
    <n v="1"/>
    <s v="O"/>
    <n v="1"/>
    <n v="30"/>
    <n v="0"/>
    <m/>
    <m/>
    <m/>
    <m/>
    <m/>
    <m/>
    <n v="1"/>
    <n v="1"/>
    <m/>
    <m/>
    <n v="114301.02"/>
    <s v="TARJETA DE AFINIDAD"/>
    <n v="0"/>
    <n v="0"/>
    <m/>
    <m/>
    <n v="5"/>
    <m/>
    <m/>
    <m/>
    <m/>
    <n v="1"/>
    <n v="7"/>
    <n v="2"/>
  </r>
  <r>
    <n v="0"/>
    <s v="C"/>
    <x v="182"/>
    <x v="1"/>
    <n v="4"/>
    <s v="10 211001052"/>
    <d v="2021-10-13T00:00:00"/>
    <d v="2023-04-30T00:00:00"/>
    <n v="0"/>
    <n v="1"/>
    <n v="5"/>
    <n v="30"/>
    <n v="2"/>
    <n v="17.690000000000001"/>
    <n v="19.2"/>
    <n v="500000"/>
    <n v="31927"/>
    <n v="374345"/>
    <n v="0"/>
    <n v="0"/>
    <n v="0"/>
    <m/>
    <n v="0"/>
    <n v="0"/>
    <n v="0"/>
    <m/>
    <m/>
    <d v="2022-03-31T00:00:00"/>
    <n v="1"/>
    <s v="O"/>
    <n v="1"/>
    <n v="30"/>
    <n v="0"/>
    <m/>
    <m/>
    <m/>
    <m/>
    <m/>
    <m/>
    <n v="1"/>
    <n v="1"/>
    <m/>
    <m/>
    <n v="95184.47"/>
    <s v="TARJETA DE AFINIDAD"/>
    <n v="0"/>
    <n v="0"/>
    <m/>
    <m/>
    <n v="5"/>
    <m/>
    <m/>
    <m/>
    <m/>
    <n v="1"/>
    <n v="7"/>
    <n v="2"/>
  </r>
  <r>
    <n v="33057791.045403004"/>
    <s v="C"/>
    <x v="183"/>
    <x v="0"/>
    <n v="4"/>
    <s v="13 211000382"/>
    <d v="2021-02-11T00:00:00"/>
    <d v="2025-08-31T00:00:00"/>
    <n v="0"/>
    <n v="1"/>
    <n v="15"/>
    <n v="30"/>
    <n v="2"/>
    <n v="9"/>
    <n v="9.3800000000000008"/>
    <n v="51081802"/>
    <n v="997701"/>
    <n v="40835300"/>
    <n v="0"/>
    <n v="0"/>
    <n v="0"/>
    <m/>
    <n v="0"/>
    <n v="0"/>
    <n v="0"/>
    <s v="1000000/1000000/"/>
    <s v="06/12/"/>
    <d v="2022-03-31T00:00:00"/>
    <n v="1"/>
    <s v="O"/>
    <n v="1"/>
    <n v="30"/>
    <n v="0"/>
    <m/>
    <m/>
    <m/>
    <m/>
    <m/>
    <m/>
    <n v="1"/>
    <n v="1"/>
    <m/>
    <m/>
    <n v="1142573.5900000001"/>
    <s v="COMPRA CARTERA"/>
    <n v="0"/>
    <n v="0"/>
    <s v="800-197-268-4"/>
    <s v="DIRECCION DE IMPUESTOS Y ADUANAS NACIONALES"/>
    <n v="5"/>
    <m/>
    <m/>
    <m/>
    <m/>
    <n v="1"/>
    <n v="7"/>
    <n v="2"/>
  </r>
  <r>
    <n v="6927971.6547830841"/>
    <s v="C"/>
    <x v="183"/>
    <x v="1"/>
    <n v="4"/>
    <s v="10 191000688"/>
    <d v="2019-09-20T00:00:00"/>
    <d v="2025-02-28T00:00:00"/>
    <n v="0"/>
    <n v="1"/>
    <n v="29"/>
    <n v="30"/>
    <n v="2"/>
    <n v="11.67"/>
    <n v="12.31"/>
    <n v="9000000"/>
    <n v="294748"/>
    <n v="8557891"/>
    <n v="0"/>
    <n v="0"/>
    <n v="0"/>
    <m/>
    <n v="0"/>
    <n v="0"/>
    <n v="0"/>
    <m/>
    <m/>
    <d v="2022-03-31T00:00:00"/>
    <n v="1"/>
    <s v="O"/>
    <n v="1"/>
    <n v="30"/>
    <n v="0"/>
    <m/>
    <m/>
    <m/>
    <m/>
    <m/>
    <m/>
    <n v="1"/>
    <n v="1"/>
    <m/>
    <m/>
    <n v="239429.9"/>
    <s v="TARJETA DE AFINIDAD"/>
    <n v="0"/>
    <n v="0"/>
    <m/>
    <m/>
    <n v="5"/>
    <m/>
    <m/>
    <m/>
    <m/>
    <n v="1"/>
    <n v="7"/>
    <n v="2"/>
  </r>
  <r>
    <n v="2462039.2998139071"/>
    <s v="C"/>
    <x v="183"/>
    <x v="1"/>
    <n v="4"/>
    <s v="13 221001156"/>
    <d v="2022-03-10T00:00:00"/>
    <d v="2022-06-30T00:00:00"/>
    <n v="0"/>
    <n v="1"/>
    <n v="0"/>
    <n v="90"/>
    <n v="2"/>
    <n v="19.190000000000001"/>
    <n v="20.62"/>
    <n v="3041279"/>
    <n v="3190321"/>
    <n v="3041279"/>
    <n v="0"/>
    <n v="0"/>
    <n v="0"/>
    <m/>
    <n v="0"/>
    <n v="0"/>
    <n v="0"/>
    <m/>
    <m/>
    <d v="2022-03-10T00:00:00"/>
    <n v="1"/>
    <s v="O"/>
    <n v="1"/>
    <n v="90"/>
    <n v="0"/>
    <m/>
    <m/>
    <m/>
    <m/>
    <m/>
    <m/>
    <n v="1"/>
    <n v="1"/>
    <m/>
    <m/>
    <n v="85091.51"/>
    <s v="LIBRE INVERSION"/>
    <n v="0"/>
    <n v="0"/>
    <m/>
    <m/>
    <n v="5"/>
    <m/>
    <m/>
    <m/>
    <m/>
    <n v="1"/>
    <n v="7"/>
    <n v="2"/>
  </r>
  <r>
    <n v="60329098.719999999"/>
    <s v="C"/>
    <x v="184"/>
    <x v="2"/>
    <n v="3"/>
    <s v="13 211002825"/>
    <d v="2021-10-20T00:00:00"/>
    <d v="2025-02-28T00:00:00"/>
    <n v="1"/>
    <n v="1"/>
    <n v="6"/>
    <n v="30"/>
    <n v="2"/>
    <n v="9.3699999999999992"/>
    <n v="9.7799999999999994"/>
    <n v="80153179"/>
    <n v="1400589"/>
    <n v="69989662"/>
    <n v="0"/>
    <n v="0"/>
    <n v="59900000"/>
    <n v="44364"/>
    <n v="0"/>
    <n v="0"/>
    <n v="0"/>
    <s v="4700000/1500000/4700000/1500000/"/>
    <s v="06/07/12/12/"/>
    <d v="2022-03-31T00:00:00"/>
    <n v="3"/>
    <s v="O"/>
    <n v="1"/>
    <n v="30"/>
    <n v="1580"/>
    <m/>
    <m/>
    <m/>
    <m/>
    <m/>
    <m/>
    <n v="1"/>
    <n v="1"/>
    <n v="44489"/>
    <s v="A"/>
    <n v="1189465.28"/>
    <s v="SUSTITUCION"/>
    <n v="0"/>
    <n v="0"/>
    <s v="800-197-268-4"/>
    <s v="DIRECCION DE IMPUESTOS Y ADUANAS NACIONALES"/>
    <n v="5"/>
    <m/>
    <m/>
    <m/>
    <m/>
    <n v="1"/>
    <n v="7"/>
    <n v="2"/>
  </r>
  <r>
    <n v="3474358"/>
    <s v="C"/>
    <x v="185"/>
    <x v="1"/>
    <n v="4"/>
    <s v="11 17905"/>
    <d v="2017-04-25T00:00:00"/>
    <d v="2025-04-30T00:00:00"/>
    <n v="0"/>
    <n v="1"/>
    <n v="35"/>
    <n v="30"/>
    <n v="2"/>
    <n v="10.8"/>
    <n v="11.35"/>
    <n v="70532050"/>
    <n v="1100353"/>
    <n v="34497485"/>
    <n v="0"/>
    <n v="0"/>
    <n v="0"/>
    <m/>
    <n v="0"/>
    <n v="0"/>
    <n v="0"/>
    <m/>
    <m/>
    <d v="2022-03-31T00:00:00"/>
    <n v="1"/>
    <s v="O"/>
    <n v="1"/>
    <n v="30"/>
    <n v="0"/>
    <m/>
    <m/>
    <m/>
    <m/>
    <m/>
    <m/>
    <n v="1"/>
    <n v="1"/>
    <m/>
    <m/>
    <n v="3447461"/>
    <s v="SUSTITUCION"/>
    <n v="0"/>
    <n v="0"/>
    <m/>
    <m/>
    <n v="5"/>
    <m/>
    <m/>
    <m/>
    <m/>
    <n v="1"/>
    <n v="7"/>
    <n v="2"/>
  </r>
  <r>
    <n v="171074.27567289685"/>
    <s v="C"/>
    <x v="186"/>
    <x v="0"/>
    <n v="4"/>
    <s v="11 19975"/>
    <d v="2018-04-10T00:00:00"/>
    <d v="2022-04-30T00:00:00"/>
    <n v="0"/>
    <n v="1"/>
    <n v="35"/>
    <n v="30"/>
    <n v="2"/>
    <n v="8.15"/>
    <n v="8.4700000000000006"/>
    <n v="10076583"/>
    <n v="246756"/>
    <n v="245111"/>
    <n v="0"/>
    <n v="0"/>
    <n v="0"/>
    <m/>
    <n v="0"/>
    <n v="0"/>
    <n v="0"/>
    <m/>
    <m/>
    <d v="2022-03-31T00:00:00"/>
    <n v="1"/>
    <s v="O"/>
    <n v="1"/>
    <n v="30"/>
    <n v="0"/>
    <m/>
    <m/>
    <m/>
    <m/>
    <m/>
    <m/>
    <n v="1"/>
    <n v="1"/>
    <m/>
    <m/>
    <n v="8691.27"/>
    <s v="SUSTITUCION"/>
    <n v="0"/>
    <n v="0"/>
    <s v="800-197-268-4"/>
    <s v="DIRECCION DE IMPUESTOS Y ADUANAS NACIONALES"/>
    <n v="5"/>
    <m/>
    <m/>
    <m/>
    <m/>
    <n v="1"/>
    <n v="7"/>
    <n v="2"/>
  </r>
  <r>
    <n v="1262767.9250323123"/>
    <s v="C"/>
    <x v="186"/>
    <x v="0"/>
    <n v="3"/>
    <s v="13 191002943"/>
    <d v="2019-11-27T00:00:00"/>
    <d v="2022-11-30T00:00:00"/>
    <n v="0"/>
    <n v="1"/>
    <n v="32"/>
    <n v="30"/>
    <n v="2"/>
    <n v="6.6"/>
    <n v="6.8"/>
    <n v="7986002"/>
    <n v="106693"/>
    <n v="1810508"/>
    <n v="0"/>
    <n v="0"/>
    <n v="0"/>
    <m/>
    <n v="0"/>
    <n v="0"/>
    <n v="0"/>
    <s v="1000000/"/>
    <s v="06/"/>
    <d v="2022-03-31T00:00:00"/>
    <n v="1"/>
    <s v="O"/>
    <n v="1"/>
    <n v="30"/>
    <n v="0"/>
    <m/>
    <m/>
    <m/>
    <m/>
    <m/>
    <m/>
    <n v="1"/>
    <n v="1"/>
    <n v="43796"/>
    <s v="A"/>
    <n v="65067.05"/>
    <s v="SUSTITUCION"/>
    <n v="0"/>
    <n v="0"/>
    <s v="800-197-268-4"/>
    <s v="DIRECCION DE IMPUESTOS Y ADUANAS NACIONALES"/>
    <n v="5"/>
    <m/>
    <m/>
    <m/>
    <m/>
    <n v="1"/>
    <n v="7"/>
    <n v="2"/>
  </r>
  <r>
    <n v="44177254.799294792"/>
    <s v="C"/>
    <x v="186"/>
    <x v="0"/>
    <n v="4"/>
    <s v="13 211001969"/>
    <d v="2021-07-27T00:00:00"/>
    <d v="2026-07-31T00:00:00"/>
    <n v="0"/>
    <n v="1"/>
    <n v="8"/>
    <n v="30"/>
    <n v="2"/>
    <n v="9"/>
    <n v="9.3800000000000008"/>
    <n v="70996741"/>
    <n v="1487707"/>
    <n v="63338142"/>
    <n v="0"/>
    <n v="0"/>
    <n v="0"/>
    <m/>
    <n v="0"/>
    <n v="0"/>
    <n v="0"/>
    <m/>
    <m/>
    <d v="2022-03-31T00:00:00"/>
    <n v="1"/>
    <s v="O"/>
    <n v="1"/>
    <n v="30"/>
    <n v="0"/>
    <m/>
    <m/>
    <m/>
    <m/>
    <m/>
    <m/>
    <n v="1"/>
    <n v="1"/>
    <m/>
    <m/>
    <n v="2275232.6800000002"/>
    <s v="SUSTITUCION"/>
    <n v="0"/>
    <n v="0"/>
    <s v="800-197-268-4"/>
    <s v="DIRECCION DE IMPUESTOS Y ADUANAS NACIONALES"/>
    <n v="5"/>
    <m/>
    <m/>
    <m/>
    <m/>
    <n v="1"/>
    <n v="7"/>
    <n v="2"/>
  </r>
  <r>
    <n v="1407245.1842168991"/>
    <s v="C"/>
    <x v="187"/>
    <x v="2"/>
    <n v="4"/>
    <s v="11 12291"/>
    <d v="2014-10-22T00:00:00"/>
    <d v="2022-08-31T00:00:00"/>
    <n v="0"/>
    <n v="1"/>
    <n v="41"/>
    <n v="30"/>
    <n v="2"/>
    <n v="11.52"/>
    <n v="12.14"/>
    <n v="51964665"/>
    <n v="709905"/>
    <n v="3564543"/>
    <n v="0"/>
    <n v="0"/>
    <n v="94050174"/>
    <n v="43585"/>
    <n v="0"/>
    <n v="0"/>
    <n v="0"/>
    <s v="800000/"/>
    <s v="07/"/>
    <d v="2022-03-31T00:00:00"/>
    <n v="2"/>
    <s v="O"/>
    <n v="1"/>
    <n v="30"/>
    <n v="0"/>
    <m/>
    <m/>
    <m/>
    <m/>
    <m/>
    <m/>
    <n v="1"/>
    <n v="1"/>
    <m/>
    <m/>
    <n v="241429.9"/>
    <s v="VIVIENDA"/>
    <n v="0"/>
    <n v="0"/>
    <s v="800-197-268-4"/>
    <s v="DIRECCION DE IMPUESTOS Y ADUANAS NACIONALES"/>
    <n v="5"/>
    <m/>
    <m/>
    <m/>
    <m/>
    <n v="1"/>
    <n v="7"/>
    <n v="2"/>
  </r>
  <r>
    <n v="10808769.335783102"/>
    <s v="C"/>
    <x v="187"/>
    <x v="0"/>
    <n v="4"/>
    <s v="13 211002166"/>
    <d v="2021-08-18T00:00:00"/>
    <d v="2026-08-31T00:00:00"/>
    <n v="0"/>
    <n v="1"/>
    <n v="8"/>
    <n v="30"/>
    <n v="2"/>
    <n v="9"/>
    <n v="9.3800000000000008"/>
    <n v="30133618"/>
    <n v="548374"/>
    <n v="27380149"/>
    <n v="0"/>
    <n v="0"/>
    <n v="0"/>
    <m/>
    <n v="0"/>
    <n v="0"/>
    <n v="0"/>
    <s v="500000/500000/"/>
    <s v="06/12/"/>
    <d v="2022-03-31T00:00:00"/>
    <n v="1"/>
    <s v="O"/>
    <n v="1"/>
    <n v="30"/>
    <n v="0"/>
    <m/>
    <m/>
    <m/>
    <m/>
    <m/>
    <m/>
    <n v="1"/>
    <n v="1"/>
    <m/>
    <m/>
    <n v="1855117.58"/>
    <s v="LIBRE INVERSION"/>
    <n v="0"/>
    <n v="0"/>
    <s v="800-197-268-4"/>
    <s v="DIRECCION DE IMPUESTOS Y ADUANAS NACIONALES"/>
    <n v="5"/>
    <m/>
    <m/>
    <m/>
    <m/>
    <n v="1"/>
    <n v="7"/>
    <n v="2"/>
  </r>
  <r>
    <n v="13265736.329830304"/>
    <s v="C"/>
    <x v="188"/>
    <x v="0"/>
    <n v="4"/>
    <s v="13 211002544"/>
    <d v="2021-09-21T00:00:00"/>
    <d v="2026-09-30T00:00:00"/>
    <n v="1"/>
    <n v="1"/>
    <n v="6"/>
    <n v="30"/>
    <n v="2"/>
    <n v="7.16"/>
    <n v="7.4"/>
    <n v="30097475"/>
    <n v="436772"/>
    <n v="27573349"/>
    <n v="0"/>
    <n v="0"/>
    <n v="0"/>
    <m/>
    <n v="0"/>
    <n v="0"/>
    <n v="0"/>
    <s v="1000000/1000000/"/>
    <s v="06/12/"/>
    <d v="2022-03-31T00:00:00"/>
    <n v="1"/>
    <s v="O"/>
    <n v="1"/>
    <n v="30"/>
    <n v="336"/>
    <m/>
    <m/>
    <m/>
    <m/>
    <m/>
    <m/>
    <n v="1"/>
    <n v="1"/>
    <m/>
    <m/>
    <n v="1692614.36"/>
    <s v="LIBRE INVERSION"/>
    <n v="0"/>
    <n v="0"/>
    <s v="800-197-268-4"/>
    <s v="DIRECCION DE IMPUESTOS Y ADUANAS NACIONALES"/>
    <n v="5"/>
    <m/>
    <m/>
    <m/>
    <m/>
    <n v="1"/>
    <n v="7"/>
    <n v="2"/>
  </r>
  <r>
    <n v="104148.03600513327"/>
    <s v="C"/>
    <x v="188"/>
    <x v="1"/>
    <n v="4"/>
    <s v="11 23022"/>
    <d v="2019-04-30T00:00:00"/>
    <d v="2022-04-30T00:00:00"/>
    <n v="0"/>
    <n v="1"/>
    <n v="35"/>
    <n v="30"/>
    <n v="2"/>
    <n v="7.2"/>
    <n v="7.44"/>
    <n v="7024843"/>
    <n v="217550"/>
    <n v="216238"/>
    <n v="0"/>
    <n v="0"/>
    <n v="0"/>
    <m/>
    <n v="0"/>
    <n v="0"/>
    <n v="0"/>
    <m/>
    <m/>
    <d v="2022-03-31T00:00:00"/>
    <n v="1"/>
    <s v="O"/>
    <n v="1"/>
    <n v="30"/>
    <n v="0"/>
    <m/>
    <m/>
    <m/>
    <m/>
    <m/>
    <m/>
    <n v="1"/>
    <n v="1"/>
    <m/>
    <m/>
    <n v="13159.58"/>
    <s v="LIBRE INVERSION"/>
    <n v="0"/>
    <n v="0"/>
    <m/>
    <m/>
    <n v="5"/>
    <m/>
    <m/>
    <m/>
    <m/>
    <n v="1"/>
    <n v="7"/>
    <n v="2"/>
  </r>
  <r>
    <n v="605245.81444877188"/>
    <s v="C"/>
    <x v="188"/>
    <x v="1"/>
    <n v="4"/>
    <s v="13 201000803"/>
    <d v="2020-02-27T00:00:00"/>
    <d v="2023-02-28T00:00:00"/>
    <n v="0"/>
    <n v="1"/>
    <n v="25"/>
    <n v="30"/>
    <n v="2"/>
    <n v="7.2"/>
    <n v="7.44"/>
    <n v="3827126"/>
    <n v="118521"/>
    <n v="1257986"/>
    <n v="0"/>
    <n v="0"/>
    <n v="0"/>
    <m/>
    <n v="0"/>
    <n v="0"/>
    <n v="0"/>
    <m/>
    <m/>
    <d v="2022-03-31T00:00:00"/>
    <n v="1"/>
    <s v="O"/>
    <n v="1"/>
    <n v="30"/>
    <n v="0"/>
    <m/>
    <m/>
    <m/>
    <m/>
    <m/>
    <m/>
    <n v="1"/>
    <n v="1"/>
    <m/>
    <m/>
    <n v="77202.87"/>
    <s v="LIBRE INVERSION"/>
    <n v="0"/>
    <n v="0"/>
    <m/>
    <m/>
    <n v="5"/>
    <m/>
    <m/>
    <m/>
    <m/>
    <n v="1"/>
    <n v="7"/>
    <n v="2"/>
  </r>
  <r>
    <n v="8944476.8097157925"/>
    <s v="C"/>
    <x v="188"/>
    <x v="1"/>
    <n v="4"/>
    <s v="13 211002565"/>
    <d v="2021-09-21T00:00:00"/>
    <d v="2026-09-30T00:00:00"/>
    <n v="0"/>
    <n v="1"/>
    <n v="7"/>
    <n v="30"/>
    <n v="2"/>
    <n v="11.79"/>
    <n v="12.45"/>
    <n v="20102595"/>
    <n v="282373"/>
    <n v="18591668"/>
    <n v="0"/>
    <n v="0"/>
    <n v="0"/>
    <m/>
    <n v="0"/>
    <n v="0"/>
    <n v="0"/>
    <s v="1000000/1000000/"/>
    <s v="07/12/"/>
    <d v="2022-03-31T00:00:00"/>
    <n v="1"/>
    <s v="O"/>
    <n v="1"/>
    <n v="30"/>
    <n v="0"/>
    <m/>
    <m/>
    <m/>
    <m/>
    <m/>
    <m/>
    <n v="1"/>
    <n v="1"/>
    <m/>
    <m/>
    <n v="1141374.2"/>
    <s v="LIBRE INVERSION"/>
    <n v="0"/>
    <n v="0"/>
    <m/>
    <m/>
    <n v="5"/>
    <m/>
    <m/>
    <m/>
    <m/>
    <n v="1"/>
    <n v="7"/>
    <n v="2"/>
  </r>
  <r>
    <n v="12463314.43"/>
    <s v="C"/>
    <x v="189"/>
    <x v="0"/>
    <n v="4"/>
    <s v="13 211000772"/>
    <d v="2021-03-18T00:00:00"/>
    <d v="2024-07-31T00:00:00"/>
    <n v="0"/>
    <n v="1"/>
    <n v="12"/>
    <n v="30"/>
    <n v="2"/>
    <n v="9"/>
    <n v="9.3800000000000008"/>
    <n v="21398831"/>
    <n v="625260"/>
    <n v="15664944"/>
    <n v="0"/>
    <n v="0"/>
    <n v="0"/>
    <m/>
    <n v="0"/>
    <n v="0"/>
    <n v="0"/>
    <m/>
    <m/>
    <d v="2022-03-31T00:00:00"/>
    <n v="1"/>
    <s v="O"/>
    <n v="1"/>
    <n v="30"/>
    <n v="0"/>
    <m/>
    <m/>
    <m/>
    <m/>
    <m/>
    <m/>
    <n v="1"/>
    <n v="1"/>
    <m/>
    <m/>
    <n v="385626.57"/>
    <s v="SUSTITUCION"/>
    <n v="0"/>
    <n v="0"/>
    <s v="800-197-268-4"/>
    <s v="DIRECCION DE IMPUESTOS Y ADUANAS NACIONALES"/>
    <n v="5"/>
    <m/>
    <m/>
    <m/>
    <m/>
    <n v="1"/>
    <n v="7"/>
    <n v="2"/>
  </r>
  <r>
    <n v="0"/>
    <s v="C"/>
    <x v="190"/>
    <x v="0"/>
    <n v="4"/>
    <s v="11 19382"/>
    <d v="2017-12-18T00:00:00"/>
    <d v="2022-12-31T00:00:00"/>
    <n v="0"/>
    <n v="1"/>
    <n v="35"/>
    <n v="30"/>
    <n v="2"/>
    <n v="9.7200000000000006"/>
    <n v="10.16"/>
    <n v="10069286"/>
    <n v="212558"/>
    <n v="1837783"/>
    <n v="0"/>
    <n v="0"/>
    <n v="0"/>
    <m/>
    <n v="0"/>
    <n v="0"/>
    <n v="0"/>
    <m/>
    <m/>
    <d v="2022-03-31T00:00:00"/>
    <n v="1"/>
    <s v="O"/>
    <n v="1"/>
    <n v="30"/>
    <n v="0"/>
    <m/>
    <m/>
    <m/>
    <m/>
    <m/>
    <m/>
    <n v="1"/>
    <n v="1"/>
    <m/>
    <m/>
    <n v="944673"/>
    <s v="SUSTITUCION"/>
    <n v="0"/>
    <n v="0"/>
    <s v="800-197-268-4"/>
    <s v="DIRECCION DE IMPUESTOS Y ADUANAS NACIONALES"/>
    <n v="5"/>
    <m/>
    <m/>
    <m/>
    <m/>
    <n v="1"/>
    <n v="7"/>
    <n v="2"/>
  </r>
  <r>
    <n v="74059359.275370821"/>
    <s v="C"/>
    <x v="191"/>
    <x v="0"/>
    <n v="4"/>
    <s v="13 211002385"/>
    <d v="2021-09-06T00:00:00"/>
    <d v="2027-09-30T00:00:00"/>
    <n v="0"/>
    <n v="1"/>
    <n v="7"/>
    <n v="30"/>
    <n v="2"/>
    <n v="9"/>
    <n v="9.3800000000000008"/>
    <n v="84556229"/>
    <n v="1038205"/>
    <n v="79179583"/>
    <n v="0"/>
    <n v="0"/>
    <n v="0"/>
    <m/>
    <n v="0"/>
    <n v="0"/>
    <n v="0"/>
    <s v="3000000/3000000/"/>
    <s v="06/12/"/>
    <d v="2022-03-31T00:00:00"/>
    <n v="1"/>
    <s v="O"/>
    <n v="1"/>
    <n v="30"/>
    <n v="0"/>
    <m/>
    <m/>
    <m/>
    <m/>
    <m/>
    <m/>
    <n v="1"/>
    <n v="1"/>
    <m/>
    <m/>
    <n v="3757484.75"/>
    <s v="SUSTITUCION"/>
    <n v="0"/>
    <n v="0"/>
    <s v="800-197-268-4"/>
    <s v="DIRECCION DE IMPUESTOS Y ADUANAS NACIONALES"/>
    <n v="5"/>
    <m/>
    <m/>
    <m/>
    <m/>
    <n v="1"/>
    <n v="7"/>
    <n v="2"/>
  </r>
  <r>
    <n v="549379.01786859939"/>
    <s v="C"/>
    <x v="191"/>
    <x v="1"/>
    <n v="4"/>
    <s v="10 221000339"/>
    <d v="2022-02-28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549379.01786859939"/>
    <s v="C"/>
    <x v="191"/>
    <x v="1"/>
    <n v="4"/>
    <s v="10 221000340"/>
    <d v="2022-02-28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164729.3353605798"/>
    <s v="C"/>
    <x v="191"/>
    <x v="1"/>
    <n v="4"/>
    <s v="10 221000322"/>
    <d v="2022-02-26T00:00:00"/>
    <d v="2025-02-28T00:00:00"/>
    <n v="0"/>
    <n v="1"/>
    <n v="1"/>
    <n v="30"/>
    <n v="2"/>
    <n v="17.690000000000001"/>
    <n v="19.2"/>
    <n v="180000"/>
    <n v="6517"/>
    <n v="176199"/>
    <n v="0"/>
    <n v="0"/>
    <n v="0"/>
    <m/>
    <n v="0"/>
    <n v="0"/>
    <n v="0"/>
    <m/>
    <m/>
    <d v="2022-03-31T00:00:00"/>
    <n v="1"/>
    <s v="O"/>
    <n v="1"/>
    <n v="30"/>
    <n v="0"/>
    <m/>
    <m/>
    <m/>
    <m/>
    <m/>
    <m/>
    <n v="1"/>
    <n v="1"/>
    <m/>
    <m/>
    <n v="8437.15"/>
    <s v="TARJETA DE AFINIDAD"/>
    <n v="0"/>
    <n v="0"/>
    <m/>
    <m/>
    <n v="5"/>
    <m/>
    <m/>
    <m/>
    <m/>
    <n v="1"/>
    <n v="7"/>
    <n v="2"/>
  </r>
  <r>
    <n v="549379.01786859939"/>
    <s v="C"/>
    <x v="191"/>
    <x v="1"/>
    <n v="4"/>
    <s v="10 221000323"/>
    <d v="2022-02-26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549379.01786859939"/>
    <s v="C"/>
    <x v="191"/>
    <x v="1"/>
    <n v="4"/>
    <s v="10 221000311"/>
    <d v="2022-02-25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549379.01786859939"/>
    <s v="C"/>
    <x v="191"/>
    <x v="1"/>
    <n v="4"/>
    <s v="10 221000312"/>
    <d v="2022-02-25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549379.01786859939"/>
    <s v="C"/>
    <x v="191"/>
    <x v="1"/>
    <n v="4"/>
    <s v="10 221000332"/>
    <d v="2022-02-27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36794.666384081989"/>
    <s v="C"/>
    <x v="191"/>
    <x v="1"/>
    <n v="4"/>
    <s v="10 221000333"/>
    <d v="2022-02-27T00:00:00"/>
    <d v="2025-02-28T00:00:00"/>
    <n v="0"/>
    <n v="1"/>
    <n v="1"/>
    <n v="30"/>
    <n v="2"/>
    <n v="17.690000000000001"/>
    <n v="19.2"/>
    <n v="40000"/>
    <n v="1448"/>
    <n v="39156"/>
    <n v="0"/>
    <n v="0"/>
    <n v="0"/>
    <m/>
    <n v="0"/>
    <n v="0"/>
    <n v="0"/>
    <m/>
    <m/>
    <d v="2022-03-31T00:00:00"/>
    <n v="1"/>
    <s v="O"/>
    <n v="1"/>
    <n v="30"/>
    <n v="0"/>
    <m/>
    <m/>
    <m/>
    <m/>
    <m/>
    <m/>
    <n v="1"/>
    <n v="1"/>
    <m/>
    <m/>
    <n v="1687.43"/>
    <s v="TARJETA DE AFINIDAD"/>
    <n v="0"/>
    <n v="0"/>
    <m/>
    <m/>
    <n v="5"/>
    <m/>
    <m/>
    <m/>
    <m/>
    <n v="1"/>
    <n v="7"/>
    <n v="2"/>
  </r>
  <r>
    <n v="549379.01786859939"/>
    <s v="C"/>
    <x v="191"/>
    <x v="1"/>
    <n v="4"/>
    <s v="10 221000334"/>
    <d v="2022-02-27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366252.35431597853"/>
    <s v="C"/>
    <x v="191"/>
    <x v="1"/>
    <n v="4"/>
    <s v="10 221000320"/>
    <d v="2022-02-25T00:00:00"/>
    <d v="2025-02-28T00:00:00"/>
    <n v="0"/>
    <n v="1"/>
    <n v="1"/>
    <n v="30"/>
    <n v="2"/>
    <n v="17.690000000000001"/>
    <n v="19.2"/>
    <n v="400000"/>
    <n v="14483"/>
    <n v="391553"/>
    <n v="0"/>
    <n v="0"/>
    <n v="0"/>
    <m/>
    <n v="0"/>
    <n v="0"/>
    <n v="0"/>
    <m/>
    <m/>
    <d v="2022-03-31T00:00:00"/>
    <n v="1"/>
    <s v="O"/>
    <n v="1"/>
    <n v="30"/>
    <n v="0"/>
    <m/>
    <m/>
    <m/>
    <m/>
    <m/>
    <m/>
    <n v="1"/>
    <n v="1"/>
    <m/>
    <m/>
    <n v="18561.73"/>
    <s v="TARJETA DE AFINIDAD"/>
    <n v="0"/>
    <n v="0"/>
    <m/>
    <m/>
    <n v="5"/>
    <m/>
    <m/>
    <m/>
    <m/>
    <n v="1"/>
    <n v="7"/>
    <n v="2"/>
  </r>
  <r>
    <n v="122295.66759125331"/>
    <s v="C"/>
    <x v="191"/>
    <x v="1"/>
    <n v="4"/>
    <s v="10 221000325"/>
    <d v="2022-02-26T00:00:00"/>
    <d v="2025-02-28T00:00:00"/>
    <n v="0"/>
    <n v="1"/>
    <n v="1"/>
    <n v="30"/>
    <n v="2"/>
    <n v="17.7"/>
    <n v="19.2"/>
    <n v="133700"/>
    <n v="4841"/>
    <n v="130876"/>
    <n v="0"/>
    <n v="0"/>
    <n v="0"/>
    <m/>
    <n v="0"/>
    <n v="0"/>
    <n v="0"/>
    <m/>
    <m/>
    <d v="2022-03-31T00:00:00"/>
    <n v="1"/>
    <s v="O"/>
    <n v="1"/>
    <n v="30"/>
    <n v="0"/>
    <m/>
    <m/>
    <m/>
    <m/>
    <m/>
    <m/>
    <n v="1"/>
    <n v="1"/>
    <m/>
    <m/>
    <n v="6327.86"/>
    <s v="TARJETA DE AFINIDAD"/>
    <n v="0"/>
    <n v="0"/>
    <m/>
    <m/>
    <n v="5"/>
    <m/>
    <m/>
    <m/>
    <m/>
    <n v="1"/>
    <n v="7"/>
    <n v="2"/>
  </r>
  <r>
    <n v="549379.01786859939"/>
    <s v="C"/>
    <x v="191"/>
    <x v="1"/>
    <n v="4"/>
    <s v="10 221000326"/>
    <d v="2022-02-26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366252.35431597853"/>
    <s v="C"/>
    <x v="191"/>
    <x v="1"/>
    <n v="4"/>
    <s v="10 221000327"/>
    <d v="2022-02-26T00:00:00"/>
    <d v="2025-02-28T00:00:00"/>
    <n v="0"/>
    <n v="1"/>
    <n v="1"/>
    <n v="30"/>
    <n v="2"/>
    <n v="17.7"/>
    <n v="19.2"/>
    <n v="400000"/>
    <n v="14483"/>
    <n v="391553"/>
    <n v="0"/>
    <n v="0"/>
    <n v="0"/>
    <m/>
    <n v="0"/>
    <n v="0"/>
    <n v="0"/>
    <m/>
    <m/>
    <d v="2022-03-31T00:00:00"/>
    <n v="1"/>
    <s v="O"/>
    <n v="1"/>
    <n v="30"/>
    <n v="0"/>
    <m/>
    <m/>
    <m/>
    <m/>
    <m/>
    <m/>
    <n v="1"/>
    <n v="1"/>
    <m/>
    <m/>
    <n v="18561.73"/>
    <s v="TARJETA DE AFINIDAD"/>
    <n v="0"/>
    <n v="0"/>
    <m/>
    <m/>
    <n v="5"/>
    <m/>
    <m/>
    <m/>
    <m/>
    <n v="1"/>
    <n v="7"/>
    <n v="2"/>
  </r>
  <r>
    <n v="68392.343145142586"/>
    <s v="C"/>
    <x v="191"/>
    <x v="1"/>
    <n v="4"/>
    <s v="10 221000330"/>
    <d v="2022-02-26T00:00:00"/>
    <d v="2025-02-28T00:00:00"/>
    <n v="0"/>
    <n v="1"/>
    <n v="1"/>
    <n v="30"/>
    <n v="2"/>
    <n v="17.7"/>
    <n v="19.21"/>
    <n v="74600"/>
    <n v="2701"/>
    <n v="73024"/>
    <n v="0"/>
    <n v="0"/>
    <n v="0"/>
    <m/>
    <n v="0"/>
    <n v="0"/>
    <n v="0"/>
    <m/>
    <m/>
    <d v="2022-03-31T00:00:00"/>
    <n v="1"/>
    <s v="O"/>
    <n v="1"/>
    <n v="30"/>
    <n v="0"/>
    <m/>
    <m/>
    <m/>
    <m/>
    <m/>
    <m/>
    <n v="1"/>
    <n v="1"/>
    <m/>
    <m/>
    <n v="3374.86"/>
    <s v="TARJETA DE AFINIDAD"/>
    <n v="0"/>
    <n v="0"/>
    <m/>
    <m/>
    <n v="5"/>
    <m/>
    <m/>
    <m/>
    <m/>
    <n v="1"/>
    <n v="7"/>
    <n v="2"/>
  </r>
  <r>
    <n v="274689.50893429969"/>
    <s v="C"/>
    <x v="191"/>
    <x v="1"/>
    <n v="4"/>
    <s v="10 221000341"/>
    <d v="2022-02-28T00:00:00"/>
    <d v="2025-02-28T00:00:00"/>
    <n v="0"/>
    <n v="1"/>
    <n v="1"/>
    <n v="30"/>
    <n v="2"/>
    <n v="17.690000000000001"/>
    <n v="19.2"/>
    <n v="300000"/>
    <n v="10862"/>
    <n v="293665"/>
    <n v="0"/>
    <n v="0"/>
    <n v="0"/>
    <m/>
    <n v="0"/>
    <n v="0"/>
    <n v="0"/>
    <m/>
    <m/>
    <d v="2022-03-31T00:00:00"/>
    <n v="1"/>
    <s v="O"/>
    <n v="1"/>
    <n v="30"/>
    <n v="0"/>
    <m/>
    <m/>
    <m/>
    <m/>
    <m/>
    <m/>
    <n v="1"/>
    <n v="1"/>
    <m/>
    <m/>
    <n v="13921.3"/>
    <s v="TARJETA DE AFINIDAD"/>
    <n v="0"/>
    <n v="0"/>
    <m/>
    <m/>
    <n v="5"/>
    <m/>
    <m/>
    <m/>
    <m/>
    <n v="1"/>
    <n v="7"/>
    <n v="2"/>
  </r>
  <r>
    <n v="549379.01786859939"/>
    <s v="C"/>
    <x v="191"/>
    <x v="1"/>
    <n v="4"/>
    <s v="10 221000352"/>
    <d v="2022-03-01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549379.01786859939"/>
    <s v="C"/>
    <x v="191"/>
    <x v="1"/>
    <n v="4"/>
    <s v="10 221000353"/>
    <d v="2022-03-01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366252.35431597853"/>
    <s v="C"/>
    <x v="191"/>
    <x v="1"/>
    <n v="4"/>
    <s v="10 221000354"/>
    <d v="2022-03-01T00:00:00"/>
    <d v="2025-02-28T00:00:00"/>
    <n v="0"/>
    <n v="1"/>
    <n v="1"/>
    <n v="30"/>
    <n v="2"/>
    <n v="17.690000000000001"/>
    <n v="19.2"/>
    <n v="400000"/>
    <n v="14483"/>
    <n v="391553"/>
    <n v="0"/>
    <n v="0"/>
    <n v="0"/>
    <m/>
    <n v="0"/>
    <n v="0"/>
    <n v="0"/>
    <m/>
    <m/>
    <d v="2022-03-31T00:00:00"/>
    <n v="1"/>
    <s v="O"/>
    <n v="1"/>
    <n v="30"/>
    <n v="0"/>
    <m/>
    <m/>
    <m/>
    <m/>
    <m/>
    <m/>
    <n v="1"/>
    <n v="1"/>
    <m/>
    <m/>
    <n v="18561.73"/>
    <s v="TARJETA DE AFINIDAD"/>
    <n v="0"/>
    <n v="0"/>
    <m/>
    <m/>
    <n v="5"/>
    <m/>
    <m/>
    <m/>
    <m/>
    <n v="1"/>
    <n v="7"/>
    <n v="2"/>
  </r>
  <r>
    <n v="549379.01786859939"/>
    <s v="C"/>
    <x v="191"/>
    <x v="1"/>
    <n v="4"/>
    <s v="10 221000356"/>
    <d v="2022-03-02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549379.01786859939"/>
    <s v="C"/>
    <x v="191"/>
    <x v="1"/>
    <n v="4"/>
    <s v="10 221000357"/>
    <d v="2022-03-02T00:00:00"/>
    <d v="2025-02-28T00:00:00"/>
    <n v="0"/>
    <n v="1"/>
    <n v="1"/>
    <n v="30"/>
    <n v="2"/>
    <n v="17.690000000000001"/>
    <n v="19.2"/>
    <n v="600000"/>
    <n v="21724"/>
    <n v="587330"/>
    <n v="0"/>
    <n v="0"/>
    <n v="0"/>
    <m/>
    <n v="0"/>
    <n v="0"/>
    <n v="0"/>
    <m/>
    <m/>
    <d v="2022-03-31T00:00:00"/>
    <n v="1"/>
    <s v="O"/>
    <n v="1"/>
    <n v="30"/>
    <n v="0"/>
    <m/>
    <m/>
    <m/>
    <m/>
    <m/>
    <m/>
    <n v="1"/>
    <n v="1"/>
    <m/>
    <m/>
    <n v="27842.6"/>
    <s v="TARJETA DE AFINIDAD"/>
    <n v="0"/>
    <n v="0"/>
    <m/>
    <m/>
    <n v="5"/>
    <m/>
    <m/>
    <m/>
    <m/>
    <n v="1"/>
    <n v="7"/>
    <n v="2"/>
  </r>
  <r>
    <n v="366252.35431597853"/>
    <s v="C"/>
    <x v="191"/>
    <x v="1"/>
    <n v="4"/>
    <s v="10 221000358"/>
    <d v="2022-03-02T00:00:00"/>
    <d v="2025-02-28T00:00:00"/>
    <n v="0"/>
    <n v="1"/>
    <n v="1"/>
    <n v="30"/>
    <n v="2"/>
    <n v="17.7"/>
    <n v="19.21"/>
    <n v="400000"/>
    <n v="14483"/>
    <n v="391553"/>
    <n v="0"/>
    <n v="0"/>
    <n v="0"/>
    <m/>
    <n v="0"/>
    <n v="0"/>
    <n v="0"/>
    <m/>
    <m/>
    <d v="2022-03-31T00:00:00"/>
    <n v="1"/>
    <s v="O"/>
    <n v="1"/>
    <n v="30"/>
    <n v="0"/>
    <m/>
    <m/>
    <m/>
    <m/>
    <m/>
    <m/>
    <n v="1"/>
    <n v="1"/>
    <m/>
    <m/>
    <n v="18561.73"/>
    <s v="TARJETA DE AFINIDAD"/>
    <n v="0"/>
    <n v="0"/>
    <m/>
    <m/>
    <n v="5"/>
    <m/>
    <m/>
    <m/>
    <m/>
    <n v="1"/>
    <n v="7"/>
    <n v="2"/>
  </r>
  <r>
    <n v="366251.37152671552"/>
    <s v="C"/>
    <x v="191"/>
    <x v="1"/>
    <n v="4"/>
    <s v="10 221000373"/>
    <d v="2022-03-04T00:00:00"/>
    <d v="2025-02-28T00:00:00"/>
    <n v="0"/>
    <n v="1"/>
    <n v="1"/>
    <n v="30"/>
    <n v="2"/>
    <n v="17.690000000000001"/>
    <n v="19.2"/>
    <n v="400000"/>
    <n v="14482"/>
    <n v="391552"/>
    <n v="0"/>
    <n v="0"/>
    <n v="0"/>
    <m/>
    <n v="0"/>
    <n v="0"/>
    <n v="0"/>
    <m/>
    <m/>
    <d v="2022-03-31T00:00:00"/>
    <n v="1"/>
    <s v="O"/>
    <n v="1"/>
    <n v="30"/>
    <n v="0"/>
    <m/>
    <m/>
    <m/>
    <m/>
    <m/>
    <m/>
    <n v="1"/>
    <n v="1"/>
    <m/>
    <m/>
    <n v="18561.73"/>
    <s v="TARJETA DE AFINIDAD"/>
    <n v="0"/>
    <n v="0"/>
    <m/>
    <m/>
    <n v="5"/>
    <m/>
    <m/>
    <m/>
    <m/>
    <n v="1"/>
    <n v="7"/>
    <n v="2"/>
  </r>
  <r>
    <n v="0"/>
    <s v="C"/>
    <x v="192"/>
    <x v="1"/>
    <n v="4"/>
    <s v="11 19827"/>
    <d v="2018-02-27T00:00:00"/>
    <d v="2023-02-28T00:00:00"/>
    <n v="0"/>
    <n v="1"/>
    <n v="35"/>
    <n v="30"/>
    <n v="2"/>
    <n v="12.72"/>
    <n v="13.48"/>
    <n v="28266170"/>
    <n v="639098"/>
    <n v="6602763"/>
    <n v="0"/>
    <n v="0"/>
    <n v="0"/>
    <m/>
    <n v="0"/>
    <n v="0"/>
    <n v="0"/>
    <m/>
    <m/>
    <d v="2022-03-31T00:00:00"/>
    <n v="1"/>
    <s v="O"/>
    <n v="1"/>
    <n v="30"/>
    <n v="0"/>
    <m/>
    <m/>
    <m/>
    <m/>
    <m/>
    <m/>
    <n v="1"/>
    <n v="1"/>
    <m/>
    <m/>
    <n v="737318"/>
    <s v="SUSTITUCION"/>
    <n v="0"/>
    <n v="0"/>
    <m/>
    <m/>
    <n v="5"/>
    <m/>
    <m/>
    <m/>
    <m/>
    <n v="1"/>
    <n v="7"/>
    <n v="2"/>
  </r>
  <r>
    <n v="0"/>
    <s v="C"/>
    <x v="192"/>
    <x v="1"/>
    <n v="4"/>
    <s v="10 211000549"/>
    <d v="2021-06-29T00:00:00"/>
    <d v="2024-06-30T00:00:00"/>
    <n v="0"/>
    <n v="1"/>
    <n v="9"/>
    <n v="30"/>
    <n v="2"/>
    <n v="7.2"/>
    <n v="7.44"/>
    <n v="20924206"/>
    <n v="651865"/>
    <n v="16130388"/>
    <n v="0"/>
    <n v="0"/>
    <n v="0"/>
    <m/>
    <n v="0"/>
    <n v="0"/>
    <n v="0"/>
    <m/>
    <m/>
    <d v="2022-03-31T00:00:00"/>
    <n v="1"/>
    <s v="O"/>
    <n v="1"/>
    <n v="30"/>
    <n v="0"/>
    <m/>
    <m/>
    <m/>
    <m/>
    <m/>
    <m/>
    <n v="1"/>
    <n v="1"/>
    <m/>
    <m/>
    <n v="1800750.41"/>
    <s v="TARJETA DE AFINIDAD"/>
    <n v="0"/>
    <n v="0"/>
    <m/>
    <m/>
    <n v="5"/>
    <m/>
    <m/>
    <m/>
    <m/>
    <n v="1"/>
    <n v="7"/>
    <n v="2"/>
  </r>
  <r>
    <n v="0"/>
    <s v="C"/>
    <x v="192"/>
    <x v="1"/>
    <n v="4"/>
    <s v="10 211000550"/>
    <d v="2021-06-29T00:00:00"/>
    <d v="2024-06-30T00:00:00"/>
    <n v="0"/>
    <n v="1"/>
    <n v="9"/>
    <n v="30"/>
    <n v="2"/>
    <n v="9"/>
    <n v="9.3800000000000008"/>
    <n v="9075794"/>
    <n v="290314"/>
    <n v="7040049"/>
    <n v="0"/>
    <n v="0"/>
    <n v="0"/>
    <m/>
    <n v="0"/>
    <n v="0"/>
    <n v="0"/>
    <m/>
    <m/>
    <d v="2022-03-31T00:00:00"/>
    <n v="1"/>
    <s v="O"/>
    <n v="1"/>
    <n v="30"/>
    <n v="0"/>
    <m/>
    <m/>
    <m/>
    <m/>
    <m/>
    <m/>
    <n v="1"/>
    <n v="1"/>
    <m/>
    <m/>
    <n v="785888.23"/>
    <s v="TARJETA DE AFINIDAD"/>
    <n v="0"/>
    <n v="0"/>
    <m/>
    <m/>
    <n v="5"/>
    <m/>
    <m/>
    <m/>
    <m/>
    <n v="1"/>
    <n v="7"/>
    <n v="2"/>
  </r>
  <r>
    <n v="0"/>
    <s v="C"/>
    <x v="192"/>
    <x v="1"/>
    <n v="4"/>
    <s v="10 221000294"/>
    <d v="2022-02-22T00:00:00"/>
    <d v="2025-02-28T00:00:00"/>
    <n v="0"/>
    <n v="1"/>
    <n v="1"/>
    <n v="30"/>
    <n v="2"/>
    <n v="17.690000000000001"/>
    <n v="19.2"/>
    <n v="3000000"/>
    <n v="108620"/>
    <n v="2936650"/>
    <n v="0"/>
    <n v="0"/>
    <n v="0"/>
    <m/>
    <n v="0"/>
    <n v="0"/>
    <n v="0"/>
    <m/>
    <m/>
    <d v="2022-03-31T00:00:00"/>
    <n v="1"/>
    <s v="O"/>
    <n v="1"/>
    <n v="30"/>
    <n v="0"/>
    <m/>
    <m/>
    <m/>
    <m/>
    <m/>
    <m/>
    <n v="1"/>
    <n v="1"/>
    <m/>
    <m/>
    <n v="327940.34999999998"/>
    <s v="TARJETA DE AFINIDAD"/>
    <n v="0"/>
    <n v="0"/>
    <m/>
    <m/>
    <n v="5"/>
    <m/>
    <m/>
    <m/>
    <m/>
    <n v="1"/>
    <n v="7"/>
    <n v="2"/>
  </r>
  <r>
    <n v="42227576"/>
    <s v="C"/>
    <x v="193"/>
    <x v="0"/>
    <n v="4"/>
    <s v="13 211001869"/>
    <d v="2021-07-22T00:00:00"/>
    <d v="2024-06-30T00:00:00"/>
    <n v="1"/>
    <n v="1"/>
    <n v="8"/>
    <n v="30"/>
    <n v="2"/>
    <n v="9"/>
    <n v="9.3800000000000008"/>
    <n v="65155675"/>
    <n v="1589796"/>
    <n v="51523424"/>
    <n v="0"/>
    <n v="0"/>
    <n v="0"/>
    <m/>
    <n v="0"/>
    <n v="0"/>
    <n v="0"/>
    <s v="3000000/3000000/"/>
    <s v="06/12/"/>
    <d v="2022-03-31T00:00:00"/>
    <n v="1"/>
    <s v="O"/>
    <n v="1"/>
    <n v="30"/>
    <n v="992"/>
    <m/>
    <m/>
    <m/>
    <m/>
    <m/>
    <m/>
    <n v="1"/>
    <n v="1"/>
    <m/>
    <m/>
    <n v="1161984"/>
    <s v="COMPRA CARTERA"/>
    <n v="0"/>
    <n v="0"/>
    <s v="800-197-268-4"/>
    <s v="DIRECCION DE IMPUESTOS Y ADUANAS NACIONALES"/>
    <n v="5"/>
    <m/>
    <m/>
    <m/>
    <m/>
    <n v="1"/>
    <n v="7"/>
    <n v="2"/>
  </r>
  <r>
    <n v="84908416.799721226"/>
    <s v="C"/>
    <x v="194"/>
    <x v="2"/>
    <n v="3"/>
    <s v="10 191001661"/>
    <d v="2019-10-15T00:00:00"/>
    <d v="2027-12-31T00:00:00"/>
    <n v="0"/>
    <n v="1"/>
    <n v="32"/>
    <n v="30"/>
    <n v="2"/>
    <n v="10.199999999999999"/>
    <n v="10.69"/>
    <n v="147761462"/>
    <n v="1858410"/>
    <n v="115525894"/>
    <n v="0"/>
    <n v="0"/>
    <n v="315485000"/>
    <n v="43585"/>
    <n v="0"/>
    <n v="0"/>
    <n v="0"/>
    <s v="1700000/3000000/"/>
    <s v="06/12/"/>
    <d v="2022-03-31T00:00:00"/>
    <n v="2"/>
    <s v="O"/>
    <n v="1"/>
    <n v="30"/>
    <n v="0"/>
    <m/>
    <m/>
    <m/>
    <m/>
    <m/>
    <m/>
    <n v="1"/>
    <n v="1"/>
    <n v="43753"/>
    <s v="A"/>
    <n v="3445289.17"/>
    <s v="LIBRE INVERSION"/>
    <n v="0"/>
    <n v="0"/>
    <s v="800-197-268-4"/>
    <s v="DIRECCION DE IMPUESTOS Y ADUANAS NACIONALES"/>
    <n v="5"/>
    <m/>
    <m/>
    <m/>
    <m/>
    <n v="1"/>
    <n v="7"/>
    <n v="2"/>
  </r>
  <r>
    <n v="2645578.200278772"/>
    <s v="C"/>
    <x v="194"/>
    <x v="0"/>
    <n v="3"/>
    <s v="13 211000065"/>
    <d v="2021-01-21T00:00:00"/>
    <d v="2022-07-31T00:00:00"/>
    <n v="0"/>
    <n v="1"/>
    <n v="16"/>
    <n v="30"/>
    <n v="2"/>
    <n v="10.27"/>
    <n v="10.77"/>
    <n v="12154424"/>
    <n v="371890"/>
    <n v="3599479"/>
    <n v="0"/>
    <n v="0"/>
    <n v="0"/>
    <m/>
    <n v="0"/>
    <n v="0"/>
    <n v="0"/>
    <s v="2200000/"/>
    <s v="06/"/>
    <d v="2022-03-31T00:00:00"/>
    <n v="1"/>
    <s v="O"/>
    <n v="1"/>
    <n v="30"/>
    <n v="0"/>
    <m/>
    <m/>
    <m/>
    <m/>
    <m/>
    <m/>
    <n v="1"/>
    <n v="1"/>
    <n v="44217"/>
    <s v="A"/>
    <n v="107287.83"/>
    <s v="SUSTITUCION"/>
    <n v="0"/>
    <n v="0"/>
    <s v="800-197-268-4"/>
    <s v="DIRECCION DE IMPUESTOS Y ADUANAS NACIONALES"/>
    <n v="5"/>
    <m/>
    <m/>
    <m/>
    <m/>
    <n v="1"/>
    <n v="7"/>
    <n v="2"/>
  </r>
  <r>
    <n v="5438877.6446894705"/>
    <s v="C"/>
    <x v="195"/>
    <x v="0"/>
    <n v="4"/>
    <s v="13 201001836"/>
    <d v="2020-06-18T00:00:00"/>
    <d v="2024-01-31T00:00:00"/>
    <n v="0"/>
    <n v="1"/>
    <n v="23"/>
    <n v="30"/>
    <n v="2"/>
    <n v="9"/>
    <n v="9.3800000000000008"/>
    <n v="40456746"/>
    <n v="1052050"/>
    <n v="22994366"/>
    <n v="0"/>
    <n v="0"/>
    <n v="0"/>
    <m/>
    <n v="0"/>
    <n v="0"/>
    <n v="0"/>
    <s v="500000/500000/"/>
    <s v="07/12/"/>
    <d v="2022-03-31T00:00:00"/>
    <n v="1"/>
    <s v="O"/>
    <n v="1"/>
    <n v="30"/>
    <n v="0"/>
    <m/>
    <m/>
    <m/>
    <m/>
    <m/>
    <m/>
    <n v="1"/>
    <n v="1"/>
    <m/>
    <m/>
    <n v="1976130.22"/>
    <s v="COMPRA CARTERA"/>
    <n v="0"/>
    <n v="0"/>
    <s v="800-197-268-4"/>
    <s v="DIRECCION DE IMPUESTOS Y ADUANAS NACIONALES"/>
    <n v="5"/>
    <m/>
    <m/>
    <m/>
    <m/>
    <n v="1"/>
    <n v="7"/>
    <n v="2"/>
  </r>
  <r>
    <n v="811000.35531052994"/>
    <s v="C"/>
    <x v="195"/>
    <x v="1"/>
    <n v="4"/>
    <s v="10 211001318"/>
    <d v="2021-11-18T00:00:00"/>
    <d v="2023-11-30T00:00:00"/>
    <n v="0"/>
    <n v="1"/>
    <n v="4"/>
    <n v="30"/>
    <n v="2"/>
    <n v="17.690000000000001"/>
    <n v="19.2"/>
    <n v="4000000"/>
    <n v="199896"/>
    <n v="3429032"/>
    <n v="0"/>
    <n v="0"/>
    <n v="0"/>
    <m/>
    <n v="0"/>
    <n v="0"/>
    <n v="0"/>
    <m/>
    <m/>
    <d v="2022-03-31T00:00:00"/>
    <n v="1"/>
    <s v="O"/>
    <n v="1"/>
    <n v="30"/>
    <n v="0"/>
    <m/>
    <m/>
    <m/>
    <m/>
    <m/>
    <m/>
    <n v="1"/>
    <n v="1"/>
    <m/>
    <m/>
    <n v="294761.78000000003"/>
    <s v="TARJETA DE AFINIDAD"/>
    <n v="0"/>
    <n v="0"/>
    <m/>
    <m/>
    <n v="5"/>
    <m/>
    <m/>
    <m/>
    <m/>
    <n v="1"/>
    <n v="7"/>
    <n v="2"/>
  </r>
  <r>
    <n v="3006295.0060708849"/>
    <s v="C"/>
    <x v="196"/>
    <x v="0"/>
    <n v="4"/>
    <s v="13 221000123"/>
    <d v="2022-01-13T00:00:00"/>
    <d v="2024-01-31T00:00:00"/>
    <n v="0"/>
    <n v="1"/>
    <n v="2"/>
    <n v="30"/>
    <n v="2"/>
    <n v="5.99"/>
    <n v="6.16"/>
    <n v="10045878"/>
    <n v="241006"/>
    <n v="9670075"/>
    <n v="0"/>
    <n v="0"/>
    <n v="0"/>
    <m/>
    <n v="0"/>
    <n v="0"/>
    <n v="0"/>
    <s v="1000000/1500000/"/>
    <s v="06/12/"/>
    <d v="2022-03-31T00:00:00"/>
    <n v="1"/>
    <s v="O"/>
    <n v="1"/>
    <n v="30"/>
    <n v="0"/>
    <m/>
    <m/>
    <m/>
    <m/>
    <m/>
    <m/>
    <n v="1"/>
    <n v="1"/>
    <m/>
    <m/>
    <n v="782218.2"/>
    <s v="LIBRE INVERSION"/>
    <n v="0"/>
    <n v="0"/>
    <s v="800-197-268-4"/>
    <s v="DIRECCION DE IMPUESTOS Y ADUANAS NACIONALES"/>
    <n v="5"/>
    <m/>
    <m/>
    <m/>
    <m/>
    <n v="1"/>
    <n v="7"/>
    <n v="2"/>
  </r>
  <r>
    <n v="1217115.1172685781"/>
    <s v="C"/>
    <x v="196"/>
    <x v="1"/>
    <n v="4"/>
    <s v="10 191002725"/>
    <d v="2020-01-02T00:00:00"/>
    <d v="2027-03-31T00:00:00"/>
    <n v="0"/>
    <n v="1"/>
    <n v="25"/>
    <n v="30"/>
    <n v="2"/>
    <n v="18"/>
    <n v="19.559999999999999"/>
    <n v="4000000"/>
    <n v="100000"/>
    <n v="3915269"/>
    <n v="0"/>
    <n v="0"/>
    <n v="0"/>
    <m/>
    <n v="0"/>
    <n v="0"/>
    <n v="0"/>
    <m/>
    <m/>
    <d v="2022-03-31T00:00:00"/>
    <n v="1"/>
    <s v="O"/>
    <n v="1"/>
    <n v="30"/>
    <n v="0"/>
    <m/>
    <m/>
    <m/>
    <m/>
    <m/>
    <m/>
    <n v="1"/>
    <n v="1"/>
    <m/>
    <m/>
    <n v="316797.32"/>
    <s v="TARJETA DE AFINIDAD"/>
    <n v="0"/>
    <n v="0"/>
    <m/>
    <m/>
    <n v="5"/>
    <m/>
    <m/>
    <m/>
    <m/>
    <n v="1"/>
    <n v="7"/>
    <n v="2"/>
  </r>
  <r>
    <n v="1084718.7987426608"/>
    <s v="C"/>
    <x v="196"/>
    <x v="1"/>
    <n v="4"/>
    <s v="13 211000770"/>
    <d v="2021-03-11T00:00:00"/>
    <d v="2024-03-31T00:00:00"/>
    <n v="0"/>
    <n v="1"/>
    <n v="12"/>
    <n v="30"/>
    <n v="2"/>
    <n v="7.2"/>
    <n v="7.44"/>
    <n v="5045392"/>
    <n v="157182"/>
    <n v="3489333"/>
    <n v="0"/>
    <n v="0"/>
    <n v="0"/>
    <m/>
    <n v="0"/>
    <n v="0"/>
    <n v="0"/>
    <m/>
    <m/>
    <d v="2022-03-31T00:00:00"/>
    <n v="1"/>
    <s v="O"/>
    <n v="1"/>
    <n v="30"/>
    <n v="0"/>
    <m/>
    <m/>
    <m/>
    <m/>
    <m/>
    <m/>
    <n v="1"/>
    <n v="1"/>
    <m/>
    <m/>
    <n v="282321.7"/>
    <s v="LIBRE INVERSION"/>
    <n v="0"/>
    <n v="0"/>
    <m/>
    <m/>
    <n v="5"/>
    <m/>
    <m/>
    <m/>
    <m/>
    <n v="1"/>
    <n v="7"/>
    <n v="2"/>
  </r>
  <r>
    <n v="2770662.0779178767"/>
    <s v="C"/>
    <x v="196"/>
    <x v="1"/>
    <n v="4"/>
    <s v="13 221001027"/>
    <d v="2022-03-02T00:00:00"/>
    <d v="2024-03-31T00:00:00"/>
    <n v="0"/>
    <n v="1"/>
    <n v="0"/>
    <n v="30"/>
    <n v="2"/>
    <n v="12.3"/>
    <n v="13.01"/>
    <n v="8911949"/>
    <n v="422469"/>
    <n v="8911949"/>
    <n v="0"/>
    <n v="0"/>
    <n v="0"/>
    <m/>
    <n v="0"/>
    <n v="0"/>
    <n v="0"/>
    <m/>
    <m/>
    <d v="2022-03-02T00:00:00"/>
    <n v="1"/>
    <s v="O"/>
    <n v="1"/>
    <n v="30"/>
    <n v="0"/>
    <m/>
    <m/>
    <m/>
    <m/>
    <m/>
    <m/>
    <n v="1"/>
    <n v="1"/>
    <m/>
    <m/>
    <n v="720834.78"/>
    <s v="EDUCACION"/>
    <n v="0"/>
    <n v="0"/>
    <m/>
    <m/>
    <n v="5"/>
    <m/>
    <m/>
    <m/>
    <m/>
    <n v="1"/>
    <n v="7"/>
    <n v="2"/>
  </r>
  <r>
    <n v="0"/>
    <s v="C"/>
    <x v="197"/>
    <x v="1"/>
    <n v="4"/>
    <s v="13 211001562"/>
    <d v="2021-05-28T00:00:00"/>
    <d v="2023-05-31T00:00:00"/>
    <n v="0"/>
    <n v="1"/>
    <n v="10"/>
    <n v="30"/>
    <n v="2"/>
    <n v="7.2"/>
    <n v="7.44"/>
    <n v="5019552"/>
    <n v="226113"/>
    <n v="3020116"/>
    <n v="0"/>
    <n v="0"/>
    <n v="0"/>
    <m/>
    <n v="0"/>
    <n v="0"/>
    <n v="0"/>
    <m/>
    <m/>
    <d v="2022-03-31T00:00:00"/>
    <n v="1"/>
    <s v="O"/>
    <n v="1"/>
    <n v="30"/>
    <n v="0"/>
    <m/>
    <m/>
    <m/>
    <m/>
    <m/>
    <m/>
    <n v="1"/>
    <n v="1"/>
    <m/>
    <m/>
    <n v="1065596"/>
    <s v="LIBRE INVERSION"/>
    <n v="0"/>
    <n v="0"/>
    <m/>
    <m/>
    <n v="5"/>
    <m/>
    <m/>
    <m/>
    <m/>
    <n v="1"/>
    <n v="7"/>
    <n v="2"/>
  </r>
  <r>
    <n v="0"/>
    <s v="C"/>
    <x v="198"/>
    <x v="0"/>
    <n v="4"/>
    <s v="13 211002774"/>
    <d v="2021-10-04T00:00:00"/>
    <d v="2024-10-31T00:00:00"/>
    <n v="1"/>
    <n v="1"/>
    <n v="5"/>
    <n v="30"/>
    <n v="2"/>
    <n v="6.02"/>
    <n v="6.19"/>
    <n v="44217813"/>
    <n v="933682"/>
    <n v="38156835"/>
    <n v="0"/>
    <n v="0"/>
    <n v="0"/>
    <m/>
    <n v="0"/>
    <n v="0"/>
    <n v="0"/>
    <s v="2500000/2500000/"/>
    <s v="06/12/"/>
    <d v="2022-03-31T00:00:00"/>
    <n v="1"/>
    <s v="O"/>
    <n v="1"/>
    <n v="30"/>
    <n v="840"/>
    <m/>
    <m/>
    <m/>
    <m/>
    <m/>
    <m/>
    <n v="1"/>
    <n v="1"/>
    <m/>
    <m/>
    <n v="4618234"/>
    <s v="LIBRE INVERSION"/>
    <n v="0"/>
    <n v="0"/>
    <s v="800-197-268-4"/>
    <s v="DIRECCION DE IMPUESTOS Y ADUANAS NACIONALES"/>
    <n v="5"/>
    <m/>
    <m/>
    <m/>
    <m/>
    <n v="1"/>
    <n v="7"/>
    <n v="2"/>
  </r>
  <r>
    <n v="14288841.003105018"/>
    <s v="C"/>
    <x v="199"/>
    <x v="0"/>
    <n v="4"/>
    <s v="10 191000973"/>
    <d v="2019-09-05T00:00:00"/>
    <d v="2023-09-30T00:00:00"/>
    <n v="0"/>
    <n v="1"/>
    <n v="35"/>
    <n v="30"/>
    <n v="2"/>
    <n v="11.64"/>
    <n v="12.28"/>
    <n v="41622340"/>
    <n v="753833"/>
    <n v="17902383"/>
    <n v="0"/>
    <n v="0"/>
    <n v="0"/>
    <m/>
    <n v="0"/>
    <n v="0"/>
    <n v="0"/>
    <s v="2000000/2000000/"/>
    <s v="06/12/"/>
    <d v="2022-03-31T00:00:00"/>
    <n v="1"/>
    <s v="O"/>
    <n v="1"/>
    <n v="30"/>
    <n v="0"/>
    <m/>
    <m/>
    <m/>
    <m/>
    <m/>
    <m/>
    <n v="1"/>
    <n v="1"/>
    <m/>
    <m/>
    <n v="1011572.26"/>
    <s v="SUSTITUCION"/>
    <n v="0"/>
    <n v="0"/>
    <s v="800-197-268-4"/>
    <s v="DIRECCION DE IMPUESTOS Y ADUANAS NACIONALES"/>
    <n v="5"/>
    <m/>
    <m/>
    <m/>
    <m/>
    <n v="1"/>
    <n v="7"/>
    <n v="2"/>
  </r>
  <r>
    <n v="19201937.996894982"/>
    <s v="C"/>
    <x v="199"/>
    <x v="1"/>
    <n v="4"/>
    <s v="13 201003090"/>
    <d v="2020-11-04T00:00:00"/>
    <d v="2025-11-30T00:00:00"/>
    <n v="0"/>
    <n v="1"/>
    <n v="16"/>
    <n v="30"/>
    <n v="2"/>
    <n v="12.71"/>
    <n v="13.48"/>
    <n v="30319460"/>
    <n v="691743"/>
    <n v="24058291"/>
    <n v="0"/>
    <n v="0"/>
    <n v="0"/>
    <m/>
    <n v="0"/>
    <n v="0"/>
    <n v="0"/>
    <m/>
    <m/>
    <d v="2022-03-31T00:00:00"/>
    <n v="1"/>
    <s v="O"/>
    <n v="1"/>
    <n v="30"/>
    <n v="0"/>
    <m/>
    <m/>
    <m/>
    <m/>
    <m/>
    <m/>
    <n v="1"/>
    <n v="1"/>
    <m/>
    <m/>
    <n v="1359670.74"/>
    <s v="LIBRE INVERSION"/>
    <n v="0"/>
    <n v="0"/>
    <m/>
    <m/>
    <n v="5"/>
    <m/>
    <m/>
    <m/>
    <m/>
    <n v="1"/>
    <n v="7"/>
    <n v="2"/>
  </r>
  <r>
    <n v="145448390.09"/>
    <s v="C"/>
    <x v="200"/>
    <x v="2"/>
    <n v="3"/>
    <s v="13 201003042"/>
    <d v="2020-10-29T00:00:00"/>
    <d v="2028-12-31T00:00:00"/>
    <n v="1"/>
    <n v="1"/>
    <n v="17"/>
    <n v="30"/>
    <n v="2"/>
    <n v="9"/>
    <n v="9.3800000000000008"/>
    <n v="174209778"/>
    <n v="1625584"/>
    <n v="154487949"/>
    <n v="0"/>
    <n v="0"/>
    <n v="150000000"/>
    <n v="44130"/>
    <n v="0"/>
    <n v="0"/>
    <n v="0"/>
    <s v="5000000/4700000/4700000/"/>
    <s v="05/06/12/"/>
    <d v="2022-03-31T00:00:00"/>
    <n v="2"/>
    <s v="O"/>
    <n v="1"/>
    <n v="30"/>
    <n v="1581"/>
    <m/>
    <m/>
    <m/>
    <m/>
    <m/>
    <m/>
    <n v="1"/>
    <n v="1"/>
    <n v="44133"/>
    <s v="A"/>
    <n v="1128958.9099999999"/>
    <s v="LIBRE INVERSION"/>
    <n v="0"/>
    <n v="0"/>
    <s v="800-197-268-4"/>
    <s v="DIRECCION DE IMPUESTOS Y ADUANAS NACIONALES"/>
    <n v="5"/>
    <m/>
    <m/>
    <m/>
    <m/>
    <n v="1"/>
    <n v="7"/>
    <n v="2"/>
  </r>
  <r>
    <n v="47375244.611514598"/>
    <s v="C"/>
    <x v="201"/>
    <x v="0"/>
    <n v="4"/>
    <s v="13 221000676"/>
    <d v="2022-02-10T00:00:00"/>
    <d v="2028-02-29T00:00:00"/>
    <n v="0"/>
    <n v="1"/>
    <n v="1"/>
    <n v="30"/>
    <n v="2"/>
    <n v="9"/>
    <n v="9.3800000000000008"/>
    <n v="61869714"/>
    <n v="671714"/>
    <n v="61682811"/>
    <n v="0"/>
    <n v="0"/>
    <n v="0"/>
    <m/>
    <n v="0"/>
    <n v="0"/>
    <n v="0"/>
    <s v="2500000/3000000/"/>
    <s v="06/12/"/>
    <d v="2022-03-31T00:00:00"/>
    <n v="1"/>
    <s v="O"/>
    <n v="1"/>
    <n v="30"/>
    <n v="0"/>
    <m/>
    <m/>
    <m/>
    <m/>
    <m/>
    <m/>
    <n v="1"/>
    <n v="1"/>
    <m/>
    <m/>
    <n v="1713880.93"/>
    <s v="COMPRA CARTERA"/>
    <n v="0"/>
    <n v="0"/>
    <s v="800-197-268-4"/>
    <s v="DIRECCION DE IMPUESTOS Y ADUANAS NACIONALES"/>
    <n v="5"/>
    <m/>
    <m/>
    <m/>
    <m/>
    <n v="1"/>
    <n v="7"/>
    <n v="2"/>
  </r>
  <r>
    <n v="4409935.5784854032"/>
    <s v="C"/>
    <x v="201"/>
    <x v="1"/>
    <n v="4"/>
    <s v="10 191002399"/>
    <d v="2019-11-11T00:00:00"/>
    <d v="2025-01-31T00:00:00"/>
    <n v="0"/>
    <n v="1"/>
    <n v="27"/>
    <n v="30"/>
    <n v="2"/>
    <n v="18"/>
    <n v="19.559999999999999"/>
    <n v="6000000"/>
    <n v="217000"/>
    <n v="5741702"/>
    <n v="0"/>
    <n v="0"/>
    <n v="0"/>
    <m/>
    <n v="0"/>
    <n v="0"/>
    <n v="0"/>
    <m/>
    <m/>
    <d v="2022-03-31T00:00:00"/>
    <n v="1"/>
    <s v="O"/>
    <n v="1"/>
    <n v="30"/>
    <n v="0"/>
    <m/>
    <m/>
    <m/>
    <m/>
    <m/>
    <m/>
    <n v="1"/>
    <n v="1"/>
    <m/>
    <m/>
    <n v="159491.88"/>
    <s v="TARJETA DE AFINIDAD"/>
    <n v="0"/>
    <n v="0"/>
    <m/>
    <m/>
    <n v="5"/>
    <m/>
    <m/>
    <m/>
    <m/>
    <n v="1"/>
    <n v="7"/>
    <n v="2"/>
  </r>
  <r>
    <n v="14748521"/>
    <s v="C"/>
    <x v="202"/>
    <x v="2"/>
    <n v="4"/>
    <s v="11 20980"/>
    <d v="2018-08-30T00:00:00"/>
    <d v="2024-04-30T00:00:00"/>
    <n v="0"/>
    <n v="1"/>
    <n v="41"/>
    <n v="30"/>
    <n v="2"/>
    <n v="10.199999999999999"/>
    <n v="10.69"/>
    <n v="40046875"/>
    <n v="498051"/>
    <n v="16542739"/>
    <n v="0"/>
    <n v="0"/>
    <n v="94000000"/>
    <n v="43348"/>
    <n v="0"/>
    <n v="0"/>
    <n v="0"/>
    <s v="1500000/1500000/"/>
    <s v="07/12/"/>
    <d v="2022-03-31T00:00:00"/>
    <n v="3"/>
    <s v="O"/>
    <n v="1"/>
    <n v="30"/>
    <n v="0"/>
    <m/>
    <m/>
    <m/>
    <m/>
    <m/>
    <m/>
    <n v="1"/>
    <n v="1"/>
    <m/>
    <m/>
    <n v="224279"/>
    <s v="LIBRE INVERSION"/>
    <n v="0"/>
    <n v="0"/>
    <s v="800-197-268-4"/>
    <s v="DIRECCION DE IMPUESTOS Y ADUANAS NACIONALES"/>
    <n v="5"/>
    <m/>
    <m/>
    <m/>
    <m/>
    <n v="1"/>
    <n v="7"/>
    <n v="2"/>
  </r>
  <r>
    <n v="8660694"/>
    <s v="C"/>
    <x v="203"/>
    <x v="3"/>
    <n v="4"/>
    <s v="11 16417"/>
    <d v="2016-09-22T00:00:00"/>
    <d v="2019-06-30T00:00:00"/>
    <n v="1650"/>
    <n v="1"/>
    <n v="0"/>
    <n v="30"/>
    <n v="2"/>
    <n v="0"/>
    <n v="0"/>
    <n v="15091578"/>
    <n v="452834"/>
    <n v="8660694"/>
    <n v="400548"/>
    <n v="0"/>
    <n v="0"/>
    <m/>
    <n v="8660694"/>
    <n v="400548"/>
    <n v="1359845"/>
    <m/>
    <m/>
    <d v="2016-09-22T00:00:00"/>
    <n v="1"/>
    <s v="O"/>
    <n v="1"/>
    <n v="30"/>
    <n v="8660694"/>
    <m/>
    <m/>
    <m/>
    <m/>
    <m/>
    <m/>
    <n v="1"/>
    <n v="1"/>
    <m/>
    <m/>
    <n v="0"/>
    <s v="LIBRE INVERSION"/>
    <n v="0"/>
    <n v="0"/>
    <m/>
    <m/>
    <n v="5"/>
    <m/>
    <m/>
    <m/>
    <m/>
    <n v="1"/>
    <n v="7"/>
    <n v="2"/>
  </r>
  <r>
    <n v="9171711"/>
    <s v="C"/>
    <x v="203"/>
    <x v="3"/>
    <n v="4"/>
    <s v="11 17310"/>
    <d v="2017-01-26T00:00:00"/>
    <d v="2021-01-31T00:00:00"/>
    <n v="1650"/>
    <n v="1"/>
    <n v="0"/>
    <n v="30"/>
    <n v="2"/>
    <n v="0"/>
    <n v="0"/>
    <n v="10050842"/>
    <n v="301583"/>
    <n v="9171711"/>
    <n v="432770"/>
    <n v="0"/>
    <n v="0"/>
    <m/>
    <n v="9171711"/>
    <n v="432770"/>
    <n v="3062018"/>
    <m/>
    <m/>
    <d v="2017-01-26T00:00:00"/>
    <n v="1"/>
    <s v="O"/>
    <n v="1"/>
    <n v="30"/>
    <n v="9171711"/>
    <m/>
    <m/>
    <m/>
    <m/>
    <m/>
    <m/>
    <n v="1"/>
    <n v="1"/>
    <m/>
    <m/>
    <n v="0"/>
    <s v="LIBRE INVERSION"/>
    <n v="0"/>
    <n v="0"/>
    <m/>
    <m/>
    <n v="5"/>
    <m/>
    <m/>
    <m/>
    <m/>
    <n v="1"/>
    <n v="7"/>
    <n v="2"/>
  </r>
  <r>
    <n v="8111903"/>
    <s v="C"/>
    <x v="203"/>
    <x v="3"/>
    <n v="4"/>
    <s v="11 15536"/>
    <d v="2016-04-21T00:00:00"/>
    <d v="2021-04-30T00:00:00"/>
    <n v="1650"/>
    <n v="1"/>
    <n v="0"/>
    <n v="30"/>
    <n v="2"/>
    <n v="0"/>
    <n v="0"/>
    <n v="10066273"/>
    <n v="227598"/>
    <n v="8111903"/>
    <n v="253439"/>
    <n v="0"/>
    <n v="0"/>
    <m/>
    <n v="8111903"/>
    <n v="253439"/>
    <n v="1876601"/>
    <m/>
    <m/>
    <d v="2016-04-21T00:00:00"/>
    <n v="1"/>
    <s v="O"/>
    <n v="1"/>
    <n v="30"/>
    <n v="8111903"/>
    <m/>
    <m/>
    <m/>
    <m/>
    <m/>
    <m/>
    <n v="1"/>
    <n v="1"/>
    <m/>
    <m/>
    <n v="0"/>
    <s v="SUSTITUCION"/>
    <n v="0"/>
    <n v="0"/>
    <m/>
    <m/>
    <n v="5"/>
    <m/>
    <m/>
    <m/>
    <m/>
    <n v="1"/>
    <n v="7"/>
    <n v="2"/>
  </r>
  <r>
    <n v="27466103.81435575"/>
    <s v="C"/>
    <x v="204"/>
    <x v="0"/>
    <n v="4"/>
    <s v="13 211002523"/>
    <d v="2021-09-16T00:00:00"/>
    <d v="2024-11-30T00:00:00"/>
    <n v="1"/>
    <n v="1"/>
    <n v="6"/>
    <n v="30"/>
    <n v="2"/>
    <n v="9"/>
    <n v="9.3800000000000008"/>
    <n v="34108803"/>
    <n v="839994"/>
    <n v="29929643"/>
    <n v="0"/>
    <n v="0"/>
    <n v="0"/>
    <m/>
    <n v="0"/>
    <n v="0"/>
    <n v="0"/>
    <s v="1500000/1500000/"/>
    <s v="06/12/"/>
    <d v="2022-03-31T00:00:00"/>
    <n v="1"/>
    <s v="O"/>
    <n v="1"/>
    <n v="30"/>
    <n v="418"/>
    <m/>
    <m/>
    <m/>
    <m/>
    <m/>
    <m/>
    <n v="1"/>
    <n v="1"/>
    <m/>
    <m/>
    <n v="1710106.07"/>
    <s v="COMPRA CARTERA"/>
    <n v="0"/>
    <n v="0"/>
    <s v="800-197-268-4"/>
    <s v="DIRECCION DE IMPUESTOS Y ADUANAS NACIONALES"/>
    <n v="5"/>
    <m/>
    <m/>
    <m/>
    <m/>
    <n v="1"/>
    <n v="7"/>
    <n v="2"/>
  </r>
  <r>
    <n v="3690557.925644252"/>
    <s v="C"/>
    <x v="204"/>
    <x v="1"/>
    <n v="4"/>
    <s v="10 211000613"/>
    <d v="2021-07-29T00:00:00"/>
    <d v="2024-07-31T00:00:00"/>
    <n v="0"/>
    <n v="1"/>
    <n v="8"/>
    <n v="30"/>
    <n v="2"/>
    <n v="10.19"/>
    <n v="10.69"/>
    <n v="5000000"/>
    <n v="162756"/>
    <n v="4021530"/>
    <n v="0"/>
    <n v="0"/>
    <n v="0"/>
    <m/>
    <n v="0"/>
    <n v="0"/>
    <n v="0"/>
    <m/>
    <m/>
    <d v="2022-03-31T00:00:00"/>
    <n v="1"/>
    <s v="O"/>
    <n v="1"/>
    <n v="30"/>
    <n v="0"/>
    <m/>
    <m/>
    <m/>
    <m/>
    <m/>
    <m/>
    <n v="1"/>
    <n v="1"/>
    <m/>
    <m/>
    <n v="229736.19"/>
    <s v="TARJETA DE AFINIDAD"/>
    <n v="0"/>
    <n v="0"/>
    <m/>
    <m/>
    <n v="5"/>
    <m/>
    <m/>
    <m/>
    <m/>
    <n v="1"/>
    <n v="7"/>
    <n v="2"/>
  </r>
  <r>
    <n v="2052485"/>
    <s v="C"/>
    <x v="205"/>
    <x v="0"/>
    <n v="4"/>
    <s v="13 201003334"/>
    <d v="2020-12-10T00:00:00"/>
    <d v="2024-12-31T00:00:00"/>
    <n v="0"/>
    <n v="1"/>
    <n v="17"/>
    <n v="30"/>
    <n v="2"/>
    <n v="8.02"/>
    <n v="8.32"/>
    <n v="30168638"/>
    <n v="451170"/>
    <n v="22055319"/>
    <n v="0"/>
    <n v="0"/>
    <n v="0"/>
    <m/>
    <n v="0"/>
    <n v="0"/>
    <n v="0"/>
    <s v="2000000/2000000/"/>
    <s v="07/12/"/>
    <d v="2022-03-31T00:00:00"/>
    <n v="1"/>
    <s v="O"/>
    <n v="1"/>
    <n v="30"/>
    <n v="0"/>
    <m/>
    <m/>
    <m/>
    <m/>
    <m/>
    <m/>
    <n v="1"/>
    <n v="1"/>
    <m/>
    <m/>
    <n v="2310332"/>
    <s v="LIBRE INVERSION"/>
    <n v="0"/>
    <n v="0"/>
    <s v="800-197-268-4"/>
    <s v="DIRECCION DE IMPUESTOS Y ADUANAS NACIONALES"/>
    <n v="5"/>
    <m/>
    <m/>
    <m/>
    <m/>
    <n v="1"/>
    <n v="7"/>
    <n v="2"/>
  </r>
  <r>
    <n v="798981.12563823583"/>
    <s v="C"/>
    <x v="206"/>
    <x v="0"/>
    <n v="4"/>
    <s v="10 191002828"/>
    <d v="2020-01-28T00:00:00"/>
    <d v="2024-01-31T00:00:00"/>
    <n v="0"/>
    <n v="1"/>
    <n v="24"/>
    <n v="30"/>
    <n v="2"/>
    <n v="18"/>
    <n v="19.559999999999999"/>
    <n v="4000000"/>
    <n v="200000"/>
    <n v="3597600"/>
    <n v="22200"/>
    <n v="0"/>
    <n v="0"/>
    <m/>
    <n v="0"/>
    <n v="0"/>
    <n v="0"/>
    <m/>
    <m/>
    <d v="2022-03-31T00:00:00"/>
    <n v="1"/>
    <s v="O"/>
    <n v="1"/>
    <n v="30"/>
    <n v="0"/>
    <m/>
    <m/>
    <m/>
    <m/>
    <m/>
    <m/>
    <n v="1"/>
    <n v="1"/>
    <m/>
    <m/>
    <n v="349836.08"/>
    <s v="TARJETA DE AFINIDAD"/>
    <n v="0"/>
    <n v="0"/>
    <s v="800-197-268-4"/>
    <s v="DIRECCION DE IMPUESTOS Y ADUANAS NACIONALES"/>
    <n v="5"/>
    <m/>
    <m/>
    <m/>
    <m/>
    <n v="1"/>
    <n v="7"/>
    <n v="2"/>
  </r>
  <r>
    <n v="1016937.8743617642"/>
    <s v="C"/>
    <x v="206"/>
    <x v="0"/>
    <n v="4"/>
    <s v="13 211002521"/>
    <d v="2021-09-16T00:00:00"/>
    <d v="2023-10-31T00:00:00"/>
    <n v="0"/>
    <n v="1"/>
    <n v="7"/>
    <n v="30"/>
    <n v="2"/>
    <n v="7.92"/>
    <n v="8.2100000000000009"/>
    <n v="6622220"/>
    <n v="207219"/>
    <n v="4578929"/>
    <n v="0"/>
    <n v="0"/>
    <n v="0"/>
    <m/>
    <n v="0"/>
    <n v="0"/>
    <n v="0"/>
    <s v="1000000/"/>
    <s v="12/"/>
    <d v="2022-03-31T00:00:00"/>
    <n v="1"/>
    <s v="O"/>
    <n v="1"/>
    <n v="30"/>
    <n v="0"/>
    <m/>
    <m/>
    <m/>
    <m/>
    <m/>
    <m/>
    <n v="1"/>
    <n v="1"/>
    <m/>
    <m/>
    <n v="445245.92"/>
    <s v="LIBRE INVERSION"/>
    <n v="0"/>
    <n v="0"/>
    <s v="800-197-268-4"/>
    <s v="DIRECCION DE IMPUESTOS Y ADUANAS NACIONALES"/>
    <n v="5"/>
    <m/>
    <m/>
    <m/>
    <m/>
    <n v="1"/>
    <n v="7"/>
    <n v="2"/>
  </r>
  <r>
    <n v="12724962.729966249"/>
    <s v="C"/>
    <x v="207"/>
    <x v="0"/>
    <n v="4"/>
    <s v="13 211003524"/>
    <d v="2021-11-17T00:00:00"/>
    <d v="2026-11-30T00:00:00"/>
    <n v="1"/>
    <n v="1"/>
    <n v="4"/>
    <n v="30"/>
    <n v="2"/>
    <n v="10.49"/>
    <n v="11.02"/>
    <n v="25138380"/>
    <n v="374767"/>
    <n v="23517739"/>
    <n v="0"/>
    <n v="0"/>
    <n v="0"/>
    <m/>
    <n v="0"/>
    <n v="0"/>
    <n v="0"/>
    <s v="1000000/1000000/"/>
    <s v="06/12/"/>
    <d v="2022-03-31T00:00:00"/>
    <n v="1"/>
    <s v="O"/>
    <n v="1"/>
    <n v="30"/>
    <n v="332"/>
    <m/>
    <m/>
    <m/>
    <m/>
    <m/>
    <m/>
    <n v="1"/>
    <n v="1"/>
    <m/>
    <m/>
    <n v="1242997.99"/>
    <s v="SUSTITUCION"/>
    <n v="0"/>
    <n v="0"/>
    <s v="800-197-268-4"/>
    <s v="DIRECCION DE IMPUESTOS Y ADUANAS NACIONALES"/>
    <n v="5"/>
    <m/>
    <m/>
    <m/>
    <m/>
    <n v="1"/>
    <n v="7"/>
    <n v="2"/>
  </r>
  <r>
    <n v="18882999.375388727"/>
    <s v="C"/>
    <x v="207"/>
    <x v="0"/>
    <n v="3"/>
    <s v="13 211001678"/>
    <d v="2021-06-17T00:00:00"/>
    <d v="2026-06-30T00:00:00"/>
    <n v="0"/>
    <n v="1"/>
    <n v="11"/>
    <n v="30"/>
    <n v="2"/>
    <n v="12.43"/>
    <n v="13.17"/>
    <n v="40368653"/>
    <n v="812039"/>
    <n v="34898109"/>
    <n v="0"/>
    <n v="0"/>
    <n v="0"/>
    <m/>
    <n v="0"/>
    <n v="0"/>
    <n v="0"/>
    <s v="500000/1300000/"/>
    <s v="07/12/"/>
    <d v="2022-03-31T00:00:00"/>
    <n v="1"/>
    <s v="O"/>
    <n v="1"/>
    <n v="30"/>
    <n v="0"/>
    <m/>
    <m/>
    <m/>
    <m/>
    <m/>
    <m/>
    <n v="1"/>
    <n v="1"/>
    <n v="44364"/>
    <s v="A"/>
    <n v="1844138.37"/>
    <s v="SUSTITUCION"/>
    <n v="0"/>
    <n v="0"/>
    <s v="800-197-268-4"/>
    <s v="DIRECCION DE IMPUESTOS Y ADUANAS NACIONALES"/>
    <n v="5"/>
    <m/>
    <m/>
    <m/>
    <m/>
    <n v="1"/>
    <n v="7"/>
    <n v="2"/>
  </r>
  <r>
    <n v="274301.61871552072"/>
    <s v="C"/>
    <x v="207"/>
    <x v="1"/>
    <n v="4"/>
    <s v="10 211000736"/>
    <d v="2021-08-26T00:00:00"/>
    <d v="2024-08-31T00:00:00"/>
    <n v="0"/>
    <n v="1"/>
    <n v="7"/>
    <n v="30"/>
    <n v="2"/>
    <n v="17.690000000000001"/>
    <n v="19.2"/>
    <n v="600000"/>
    <n v="21723"/>
    <n v="507183"/>
    <n v="0"/>
    <n v="0"/>
    <n v="0"/>
    <m/>
    <n v="0"/>
    <n v="0"/>
    <n v="0"/>
    <m/>
    <m/>
    <d v="2022-03-31T00:00:00"/>
    <n v="1"/>
    <s v="O"/>
    <n v="1"/>
    <n v="30"/>
    <n v="0"/>
    <m/>
    <m/>
    <m/>
    <m/>
    <m/>
    <m/>
    <n v="1"/>
    <n v="1"/>
    <m/>
    <m/>
    <n v="26931.09"/>
    <s v="TARJETA DE AFINIDAD"/>
    <n v="0"/>
    <n v="0"/>
    <m/>
    <m/>
    <n v="5"/>
    <m/>
    <m/>
    <m/>
    <m/>
    <n v="1"/>
    <n v="7"/>
    <n v="2"/>
  </r>
  <r>
    <n v="274301.61871552072"/>
    <s v="C"/>
    <x v="207"/>
    <x v="1"/>
    <n v="4"/>
    <s v="10 211000737"/>
    <d v="2021-08-26T00:00:00"/>
    <d v="2024-08-31T00:00:00"/>
    <n v="0"/>
    <n v="1"/>
    <n v="7"/>
    <n v="30"/>
    <n v="2"/>
    <n v="17.690000000000001"/>
    <n v="19.2"/>
    <n v="600000"/>
    <n v="21723"/>
    <n v="507183"/>
    <n v="0"/>
    <n v="0"/>
    <n v="0"/>
    <m/>
    <n v="0"/>
    <n v="0"/>
    <n v="0"/>
    <m/>
    <m/>
    <d v="2022-03-31T00:00:00"/>
    <n v="1"/>
    <s v="O"/>
    <n v="1"/>
    <n v="30"/>
    <n v="0"/>
    <m/>
    <m/>
    <m/>
    <m/>
    <m/>
    <m/>
    <n v="1"/>
    <n v="1"/>
    <m/>
    <m/>
    <n v="26931.09"/>
    <s v="TARJETA DE AFINIDAD"/>
    <n v="0"/>
    <n v="0"/>
    <m/>
    <m/>
    <n v="5"/>
    <m/>
    <m/>
    <m/>
    <m/>
    <n v="1"/>
    <n v="7"/>
    <n v="2"/>
  </r>
  <r>
    <n v="520813.8610044056"/>
    <s v="C"/>
    <x v="207"/>
    <x v="1"/>
    <n v="4"/>
    <s v="10 211001023"/>
    <d v="2021-10-08T00:00:00"/>
    <d v="2024-10-31T00:00:00"/>
    <n v="0"/>
    <n v="1"/>
    <n v="5"/>
    <n v="30"/>
    <n v="2"/>
    <n v="17.690000000000001"/>
    <n v="19.2"/>
    <n v="1080282"/>
    <n v="39111"/>
    <n v="962719"/>
    <n v="0"/>
    <n v="0"/>
    <n v="0"/>
    <m/>
    <n v="0"/>
    <n v="0"/>
    <n v="0"/>
    <m/>
    <m/>
    <d v="2022-03-31T00:00:00"/>
    <n v="1"/>
    <s v="O"/>
    <n v="1"/>
    <n v="30"/>
    <n v="0"/>
    <m/>
    <m/>
    <m/>
    <m/>
    <m/>
    <m/>
    <n v="1"/>
    <n v="1"/>
    <m/>
    <m/>
    <n v="50976.7"/>
    <s v="TARJETA DE AFINIDAD"/>
    <n v="0"/>
    <n v="0"/>
    <m/>
    <m/>
    <n v="5"/>
    <m/>
    <m/>
    <m/>
    <m/>
    <n v="1"/>
    <n v="7"/>
    <n v="2"/>
  </r>
  <r>
    <n v="148357.18620957565"/>
    <s v="C"/>
    <x v="207"/>
    <x v="1"/>
    <n v="4"/>
    <s v="10 211001267"/>
    <d v="2021-11-10T00:00:00"/>
    <d v="2024-11-30T00:00:00"/>
    <n v="0"/>
    <n v="1"/>
    <n v="4"/>
    <n v="30"/>
    <n v="2"/>
    <n v="17.690000000000001"/>
    <n v="19.2"/>
    <n v="300000"/>
    <n v="10861"/>
    <n v="274079"/>
    <n v="0"/>
    <n v="0"/>
    <n v="0"/>
    <m/>
    <n v="0"/>
    <n v="0"/>
    <n v="0"/>
    <m/>
    <m/>
    <d v="2022-03-31T00:00:00"/>
    <n v="1"/>
    <s v="O"/>
    <n v="1"/>
    <n v="30"/>
    <n v="0"/>
    <m/>
    <m/>
    <m/>
    <m/>
    <m/>
    <m/>
    <n v="1"/>
    <n v="1"/>
    <m/>
    <m/>
    <n v="14427.37"/>
    <s v="TARJETA DE AFINIDAD"/>
    <n v="0"/>
    <n v="0"/>
    <m/>
    <m/>
    <n v="5"/>
    <m/>
    <m/>
    <m/>
    <m/>
    <n v="1"/>
    <n v="7"/>
    <n v="2"/>
  </r>
  <r>
    <n v="526560.90267366613"/>
    <s v="C"/>
    <x v="208"/>
    <x v="1"/>
    <n v="4"/>
    <s v="10 221000094"/>
    <d v="2022-01-17T00:00:00"/>
    <d v="2022-09-30T00:00:00"/>
    <n v="30"/>
    <n v="1"/>
    <n v="0"/>
    <n v="30"/>
    <n v="2"/>
    <n v="17.690000000000001"/>
    <n v="19.2"/>
    <n v="1000000"/>
    <n v="91729"/>
    <n v="619554"/>
    <n v="11885"/>
    <n v="0"/>
    <n v="0"/>
    <m/>
    <n v="0"/>
    <n v="0"/>
    <n v="0"/>
    <m/>
    <m/>
    <d v="2022-02-17T00:00:00"/>
    <n v="1"/>
    <s v="O"/>
    <n v="1"/>
    <n v="30"/>
    <n v="166007"/>
    <m/>
    <m/>
    <m/>
    <m/>
    <m/>
    <m/>
    <n v="1"/>
    <n v="1"/>
    <m/>
    <m/>
    <n v="11027.08"/>
    <s v="TARJETA DE AFINIDAD"/>
    <n v="0"/>
    <n v="0"/>
    <m/>
    <m/>
    <n v="5"/>
    <m/>
    <m/>
    <m/>
    <m/>
    <n v="1"/>
    <n v="7"/>
    <n v="2"/>
  </r>
  <r>
    <n v="509943.00604215241"/>
    <s v="C"/>
    <x v="208"/>
    <x v="1"/>
    <n v="4"/>
    <s v="10 221000513"/>
    <d v="2022-03-20T00:00:00"/>
    <d v="2023-03-31T00:00:00"/>
    <n v="0"/>
    <n v="1"/>
    <n v="0"/>
    <n v="30"/>
    <n v="2"/>
    <n v="17.690000000000001"/>
    <n v="19.2"/>
    <n v="600000"/>
    <n v="55037"/>
    <n v="600000"/>
    <n v="2950"/>
    <n v="0"/>
    <n v="0"/>
    <m/>
    <n v="0"/>
    <n v="0"/>
    <n v="0"/>
    <m/>
    <m/>
    <d v="2022-03-20T00:00:00"/>
    <n v="1"/>
    <s v="O"/>
    <n v="1"/>
    <n v="30"/>
    <n v="0"/>
    <m/>
    <m/>
    <m/>
    <m/>
    <m/>
    <m/>
    <n v="1"/>
    <n v="1"/>
    <m/>
    <m/>
    <n v="10677.94"/>
    <s v="TARJETA DE AFINIDAD"/>
    <n v="0"/>
    <n v="0"/>
    <m/>
    <m/>
    <n v="5"/>
    <m/>
    <m/>
    <m/>
    <m/>
    <n v="1"/>
    <n v="7"/>
    <n v="2"/>
  </r>
  <r>
    <n v="509943.00604215241"/>
    <s v="C"/>
    <x v="208"/>
    <x v="1"/>
    <n v="4"/>
    <s v="10 221000515"/>
    <d v="2022-03-20T00:00:00"/>
    <d v="2023-03-31T00:00:00"/>
    <n v="0"/>
    <n v="1"/>
    <n v="0"/>
    <n v="30"/>
    <n v="2"/>
    <n v="17.690000000000001"/>
    <n v="19.2"/>
    <n v="600000"/>
    <n v="55037"/>
    <n v="600000"/>
    <n v="2950"/>
    <n v="0"/>
    <n v="0"/>
    <m/>
    <n v="0"/>
    <n v="0"/>
    <n v="0"/>
    <m/>
    <m/>
    <d v="2022-03-20T00:00:00"/>
    <n v="1"/>
    <s v="O"/>
    <n v="1"/>
    <n v="30"/>
    <n v="0"/>
    <m/>
    <m/>
    <m/>
    <m/>
    <m/>
    <m/>
    <n v="1"/>
    <n v="1"/>
    <m/>
    <m/>
    <n v="10677.94"/>
    <s v="TARJETA DE AFINIDAD"/>
    <n v="0"/>
    <n v="0"/>
    <m/>
    <m/>
    <n v="5"/>
    <m/>
    <m/>
    <m/>
    <m/>
    <n v="1"/>
    <n v="7"/>
    <n v="2"/>
  </r>
  <r>
    <n v="89069.395242029277"/>
    <s v="C"/>
    <x v="208"/>
    <x v="1"/>
    <n v="4"/>
    <s v="10 221000538"/>
    <d v="2022-03-23T00:00:00"/>
    <d v="2023-03-31T00:00:00"/>
    <n v="0"/>
    <n v="1"/>
    <n v="0"/>
    <n v="30"/>
    <n v="2"/>
    <n v="17.7"/>
    <n v="19.21"/>
    <n v="104800"/>
    <n v="9613"/>
    <n v="104800"/>
    <n v="361"/>
    <n v="0"/>
    <n v="0"/>
    <m/>
    <n v="0"/>
    <n v="0"/>
    <n v="0"/>
    <m/>
    <m/>
    <d v="2022-03-23T00:00:00"/>
    <n v="1"/>
    <s v="O"/>
    <n v="1"/>
    <n v="30"/>
    <n v="0"/>
    <m/>
    <m/>
    <m/>
    <m/>
    <m/>
    <m/>
    <n v="1"/>
    <n v="1"/>
    <m/>
    <m/>
    <n v="1865.73"/>
    <s v="TARJETA DE AFINIDAD"/>
    <n v="0"/>
    <n v="0"/>
    <m/>
    <m/>
    <n v="5"/>
    <m/>
    <m/>
    <m/>
    <m/>
    <n v="1"/>
    <n v="7"/>
    <n v="2"/>
  </r>
  <r>
    <n v="0"/>
    <s v="C"/>
    <x v="209"/>
    <x v="7"/>
    <n v="4"/>
    <s v="10 191002606"/>
    <d v="2019-12-11T00:00:00"/>
    <d v="2023-11-30T00:00:00"/>
    <n v="60"/>
    <n v="1"/>
    <n v="24"/>
    <n v="30"/>
    <n v="2"/>
    <n v="18"/>
    <n v="19.559999999999999"/>
    <n v="3000000"/>
    <n v="150000"/>
    <n v="2879593"/>
    <n v="124751"/>
    <n v="0"/>
    <n v="0"/>
    <m/>
    <n v="25698"/>
    <n v="0"/>
    <n v="0"/>
    <m/>
    <m/>
    <d v="2021-12-31T00:00:00"/>
    <n v="1"/>
    <s v="O"/>
    <n v="1"/>
    <n v="30"/>
    <n v="325249"/>
    <m/>
    <m/>
    <m/>
    <m/>
    <m/>
    <m/>
    <n v="1"/>
    <n v="1"/>
    <m/>
    <m/>
    <n v="442553.47"/>
    <s v="TARJETA DE AFINIDAD"/>
    <n v="0"/>
    <n v="0"/>
    <m/>
    <m/>
    <n v="5"/>
    <m/>
    <m/>
    <m/>
    <m/>
    <n v="1"/>
    <n v="7"/>
    <n v="2"/>
  </r>
  <r>
    <n v="0"/>
    <s v="C"/>
    <x v="209"/>
    <x v="7"/>
    <n v="4"/>
    <s v="13 201001539"/>
    <d v="2020-05-11T00:00:00"/>
    <d v="2023-06-30T00:00:00"/>
    <n v="60"/>
    <n v="1"/>
    <n v="18"/>
    <n v="30"/>
    <n v="2"/>
    <n v="9"/>
    <n v="9.3800000000000008"/>
    <n v="5088200"/>
    <n v="161803"/>
    <n v="2714934"/>
    <n v="57895"/>
    <n v="0"/>
    <n v="0"/>
    <m/>
    <n v="24229"/>
    <n v="0"/>
    <n v="0"/>
    <m/>
    <m/>
    <d v="2021-12-31T00:00:00"/>
    <n v="1"/>
    <s v="O"/>
    <n v="1"/>
    <n v="30"/>
    <n v="427514"/>
    <m/>
    <m/>
    <m/>
    <m/>
    <m/>
    <m/>
    <n v="1"/>
    <n v="1"/>
    <m/>
    <m/>
    <n v="417274.53"/>
    <s v="LIBRE INVERSION"/>
    <n v="0"/>
    <n v="0"/>
    <m/>
    <m/>
    <n v="5"/>
    <m/>
    <m/>
    <m/>
    <m/>
    <n v="1"/>
    <n v="7"/>
    <n v="2"/>
  </r>
  <r>
    <n v="0"/>
    <s v="C"/>
    <x v="210"/>
    <x v="1"/>
    <n v="4"/>
    <s v="10 191002134"/>
    <d v="2019-10-20T00:00:00"/>
    <d v="2022-10-31T00:00:00"/>
    <n v="0"/>
    <n v="1"/>
    <n v="29"/>
    <n v="30"/>
    <n v="2"/>
    <n v="18"/>
    <n v="19.559999999999999"/>
    <n v="48900"/>
    <n v="1768"/>
    <n v="11655"/>
    <n v="0"/>
    <n v="0"/>
    <n v="0"/>
    <m/>
    <n v="0"/>
    <n v="0"/>
    <n v="0"/>
    <m/>
    <m/>
    <d v="2022-03-24T00:00:00"/>
    <n v="1"/>
    <s v="O"/>
    <n v="1"/>
    <n v="30"/>
    <n v="0"/>
    <m/>
    <m/>
    <m/>
    <m/>
    <m/>
    <m/>
    <n v="1"/>
    <n v="1"/>
    <m/>
    <m/>
    <n v="1740.67"/>
    <s v="TARJETA DE AFINIDAD"/>
    <n v="0"/>
    <n v="0"/>
    <m/>
    <m/>
    <n v="5"/>
    <m/>
    <m/>
    <m/>
    <m/>
    <n v="1"/>
    <n v="7"/>
    <n v="2"/>
  </r>
  <r>
    <n v="0"/>
    <s v="C"/>
    <x v="210"/>
    <x v="1"/>
    <n v="4"/>
    <s v="10 191002023"/>
    <d v="2019-10-17T00:00:00"/>
    <d v="2022-10-31T00:00:00"/>
    <n v="0"/>
    <n v="1"/>
    <n v="29"/>
    <n v="30"/>
    <n v="2"/>
    <n v="18"/>
    <n v="19.559999999999999"/>
    <n v="400000"/>
    <n v="14461"/>
    <n v="95377"/>
    <n v="0"/>
    <n v="0"/>
    <n v="0"/>
    <m/>
    <n v="0"/>
    <n v="0"/>
    <n v="0"/>
    <m/>
    <m/>
    <d v="2022-03-24T00:00:00"/>
    <n v="1"/>
    <s v="O"/>
    <n v="1"/>
    <n v="30"/>
    <n v="0"/>
    <m/>
    <m/>
    <m/>
    <m/>
    <m/>
    <m/>
    <n v="1"/>
    <n v="1"/>
    <m/>
    <m/>
    <n v="13538.51"/>
    <s v="TARJETA DE AFINIDAD"/>
    <n v="0"/>
    <n v="0"/>
    <m/>
    <m/>
    <n v="5"/>
    <m/>
    <m/>
    <m/>
    <m/>
    <n v="1"/>
    <n v="7"/>
    <n v="2"/>
  </r>
  <r>
    <n v="0"/>
    <s v="C"/>
    <x v="210"/>
    <x v="1"/>
    <n v="4"/>
    <s v="10 191002024"/>
    <d v="2019-10-17T00:00:00"/>
    <d v="2022-10-31T00:00:00"/>
    <n v="0"/>
    <n v="1"/>
    <n v="29"/>
    <n v="30"/>
    <n v="2"/>
    <n v="18"/>
    <n v="19.559999999999999"/>
    <n v="298000"/>
    <n v="10773"/>
    <n v="71074"/>
    <n v="0"/>
    <n v="0"/>
    <n v="0"/>
    <m/>
    <n v="0"/>
    <n v="0"/>
    <n v="0"/>
    <m/>
    <m/>
    <d v="2022-03-24T00:00:00"/>
    <n v="1"/>
    <s v="O"/>
    <n v="1"/>
    <n v="30"/>
    <n v="0"/>
    <m/>
    <m/>
    <m/>
    <m/>
    <m/>
    <m/>
    <n v="1"/>
    <n v="1"/>
    <m/>
    <m/>
    <n v="10057.18"/>
    <s v="TARJETA DE AFINIDAD"/>
    <n v="0"/>
    <n v="0"/>
    <m/>
    <m/>
    <n v="5"/>
    <m/>
    <m/>
    <m/>
    <m/>
    <n v="1"/>
    <n v="7"/>
    <n v="2"/>
  </r>
  <r>
    <n v="0"/>
    <s v="C"/>
    <x v="210"/>
    <x v="1"/>
    <n v="4"/>
    <s v="10 191002025"/>
    <d v="2019-10-17T00:00:00"/>
    <d v="2022-10-31T00:00:00"/>
    <n v="0"/>
    <n v="1"/>
    <n v="29"/>
    <n v="30"/>
    <n v="2"/>
    <n v="18"/>
    <n v="19.559999999999999"/>
    <n v="400000"/>
    <n v="14461"/>
    <n v="95377"/>
    <n v="0"/>
    <n v="0"/>
    <n v="0"/>
    <m/>
    <n v="0"/>
    <n v="0"/>
    <n v="0"/>
    <m/>
    <m/>
    <d v="2022-03-24T00:00:00"/>
    <n v="1"/>
    <s v="O"/>
    <n v="1"/>
    <n v="30"/>
    <n v="0"/>
    <m/>
    <m/>
    <m/>
    <m/>
    <m/>
    <m/>
    <n v="1"/>
    <n v="1"/>
    <m/>
    <m/>
    <n v="13538.51"/>
    <s v="TARJETA DE AFINIDAD"/>
    <n v="0"/>
    <n v="0"/>
    <m/>
    <m/>
    <n v="5"/>
    <m/>
    <m/>
    <m/>
    <m/>
    <n v="1"/>
    <n v="7"/>
    <n v="2"/>
  </r>
  <r>
    <n v="0"/>
    <s v="C"/>
    <x v="210"/>
    <x v="1"/>
    <n v="4"/>
    <s v="10 191002026"/>
    <d v="2019-10-17T00:00:00"/>
    <d v="2022-10-31T00:00:00"/>
    <n v="0"/>
    <n v="1"/>
    <n v="29"/>
    <n v="30"/>
    <n v="2"/>
    <n v="18"/>
    <n v="19.559999999999999"/>
    <n v="322089"/>
    <n v="11644"/>
    <n v="76812"/>
    <n v="0"/>
    <n v="0"/>
    <n v="0"/>
    <m/>
    <n v="0"/>
    <n v="0"/>
    <n v="0"/>
    <m/>
    <m/>
    <d v="2022-03-24T00:00:00"/>
    <n v="1"/>
    <s v="O"/>
    <n v="1"/>
    <n v="30"/>
    <n v="0"/>
    <m/>
    <m/>
    <m/>
    <m/>
    <m/>
    <m/>
    <n v="1"/>
    <n v="1"/>
    <m/>
    <m/>
    <n v="10830.81"/>
    <s v="TARJETA DE AFINIDAD"/>
    <n v="0"/>
    <n v="0"/>
    <m/>
    <m/>
    <n v="5"/>
    <m/>
    <m/>
    <m/>
    <m/>
    <n v="1"/>
    <n v="7"/>
    <n v="2"/>
  </r>
  <r>
    <n v="0"/>
    <s v="C"/>
    <x v="210"/>
    <x v="1"/>
    <n v="4"/>
    <s v="10 191002027"/>
    <d v="2019-10-17T00:00:00"/>
    <d v="2022-10-31T00:00:00"/>
    <n v="0"/>
    <n v="1"/>
    <n v="29"/>
    <n v="30"/>
    <n v="2"/>
    <n v="18"/>
    <n v="19.559999999999999"/>
    <n v="205000"/>
    <n v="7411"/>
    <n v="48891"/>
    <n v="0"/>
    <n v="0"/>
    <n v="0"/>
    <m/>
    <n v="0"/>
    <n v="0"/>
    <n v="0"/>
    <m/>
    <m/>
    <d v="2022-03-24T00:00:00"/>
    <n v="1"/>
    <s v="O"/>
    <n v="1"/>
    <n v="30"/>
    <n v="0"/>
    <m/>
    <m/>
    <m/>
    <m/>
    <m/>
    <m/>
    <n v="1"/>
    <n v="1"/>
    <m/>
    <m/>
    <n v="6962.66"/>
    <s v="TARJETA DE AFINIDAD"/>
    <n v="0"/>
    <n v="0"/>
    <m/>
    <m/>
    <n v="5"/>
    <m/>
    <m/>
    <m/>
    <m/>
    <n v="1"/>
    <n v="7"/>
    <n v="2"/>
  </r>
  <r>
    <n v="0"/>
    <s v="C"/>
    <x v="210"/>
    <x v="1"/>
    <n v="4"/>
    <s v="10 191002028"/>
    <d v="2019-10-17T00:00:00"/>
    <d v="2022-10-31T00:00:00"/>
    <n v="0"/>
    <n v="1"/>
    <n v="29"/>
    <n v="30"/>
    <n v="2"/>
    <n v="11.04"/>
    <n v="11.61"/>
    <n v="9450300"/>
    <n v="341651"/>
    <n v="2088860"/>
    <n v="0"/>
    <n v="0"/>
    <n v="0"/>
    <m/>
    <n v="0"/>
    <n v="0"/>
    <n v="0"/>
    <m/>
    <m/>
    <d v="2022-03-24T00:00:00"/>
    <n v="1"/>
    <s v="O"/>
    <n v="1"/>
    <n v="30"/>
    <n v="0"/>
    <m/>
    <m/>
    <m/>
    <m/>
    <m/>
    <m/>
    <n v="1"/>
    <n v="1"/>
    <m/>
    <m/>
    <n v="295526.34999999998"/>
    <s v="TARJETA DE AFINIDAD"/>
    <n v="0"/>
    <n v="0"/>
    <m/>
    <m/>
    <n v="5"/>
    <m/>
    <m/>
    <m/>
    <m/>
    <n v="1"/>
    <n v="7"/>
    <n v="2"/>
  </r>
  <r>
    <n v="0"/>
    <s v="C"/>
    <x v="210"/>
    <x v="1"/>
    <n v="4"/>
    <s v="10 191002387"/>
    <d v="2019-11-09T00:00:00"/>
    <d v="2022-11-30T00:00:00"/>
    <n v="0"/>
    <n v="1"/>
    <n v="28"/>
    <n v="30"/>
    <n v="2"/>
    <n v="18"/>
    <n v="19.559999999999999"/>
    <n v="400000"/>
    <n v="14461"/>
    <n v="108214"/>
    <n v="0"/>
    <n v="0"/>
    <n v="0"/>
    <m/>
    <n v="0"/>
    <n v="0"/>
    <n v="0"/>
    <m/>
    <m/>
    <d v="2022-03-24T00:00:00"/>
    <n v="1"/>
    <s v="O"/>
    <n v="1"/>
    <n v="30"/>
    <n v="0"/>
    <m/>
    <m/>
    <m/>
    <m/>
    <m/>
    <m/>
    <n v="1"/>
    <n v="1"/>
    <m/>
    <m/>
    <n v="15279.18"/>
    <s v="TARJETA DE AFINIDAD"/>
    <n v="0"/>
    <n v="0"/>
    <m/>
    <m/>
    <n v="5"/>
    <m/>
    <m/>
    <m/>
    <m/>
    <n v="1"/>
    <n v="7"/>
    <n v="2"/>
  </r>
  <r>
    <n v="0"/>
    <s v="C"/>
    <x v="210"/>
    <x v="1"/>
    <n v="4"/>
    <s v="10 191002317"/>
    <d v="2019-11-03T00:00:00"/>
    <d v="2022-11-30T00:00:00"/>
    <n v="0"/>
    <n v="1"/>
    <n v="28"/>
    <n v="30"/>
    <n v="2"/>
    <n v="18"/>
    <n v="19.559999999999999"/>
    <n v="80700"/>
    <n v="2918"/>
    <n v="21819"/>
    <n v="0"/>
    <n v="0"/>
    <n v="0"/>
    <m/>
    <n v="0"/>
    <n v="0"/>
    <n v="0"/>
    <m/>
    <m/>
    <d v="2022-03-24T00:00:00"/>
    <n v="1"/>
    <s v="O"/>
    <n v="1"/>
    <n v="30"/>
    <n v="0"/>
    <m/>
    <m/>
    <m/>
    <m/>
    <m/>
    <m/>
    <n v="1"/>
    <n v="1"/>
    <m/>
    <m/>
    <n v="3094.52"/>
    <s v="TARJETA DE AFINIDAD"/>
    <n v="0"/>
    <n v="0"/>
    <m/>
    <m/>
    <n v="5"/>
    <m/>
    <m/>
    <m/>
    <m/>
    <n v="1"/>
    <n v="7"/>
    <n v="2"/>
  </r>
  <r>
    <n v="0"/>
    <s v="C"/>
    <x v="210"/>
    <x v="1"/>
    <n v="4"/>
    <s v="10 191002168"/>
    <d v="2019-10-21T00:00:00"/>
    <d v="2022-10-31T00:00:00"/>
    <n v="0"/>
    <n v="1"/>
    <n v="29"/>
    <n v="30"/>
    <n v="2"/>
    <n v="18"/>
    <n v="19.559999999999999"/>
    <n v="40000"/>
    <n v="1446"/>
    <n v="9542"/>
    <n v="0"/>
    <n v="0"/>
    <n v="0"/>
    <m/>
    <n v="0"/>
    <n v="0"/>
    <n v="0"/>
    <m/>
    <m/>
    <d v="2022-03-24T00:00:00"/>
    <n v="1"/>
    <s v="O"/>
    <n v="1"/>
    <n v="30"/>
    <n v="0"/>
    <m/>
    <m/>
    <m/>
    <m/>
    <m/>
    <m/>
    <n v="1"/>
    <n v="1"/>
    <m/>
    <m/>
    <n v="1353.85"/>
    <s v="TARJETA DE AFINIDAD"/>
    <n v="0"/>
    <n v="0"/>
    <m/>
    <m/>
    <n v="5"/>
    <m/>
    <m/>
    <m/>
    <m/>
    <n v="1"/>
    <n v="7"/>
    <n v="2"/>
  </r>
  <r>
    <n v="0"/>
    <s v="C"/>
    <x v="210"/>
    <x v="1"/>
    <n v="4"/>
    <s v="10 191002309"/>
    <d v="2019-11-02T00:00:00"/>
    <d v="2022-11-30T00:00:00"/>
    <n v="0"/>
    <n v="1"/>
    <n v="28"/>
    <n v="30"/>
    <n v="2"/>
    <n v="18"/>
    <n v="19.559999999999999"/>
    <n v="38500"/>
    <n v="1392"/>
    <n v="10416"/>
    <n v="0"/>
    <n v="0"/>
    <n v="0"/>
    <m/>
    <n v="0"/>
    <n v="0"/>
    <n v="0"/>
    <m/>
    <m/>
    <d v="2022-03-24T00:00:00"/>
    <n v="1"/>
    <s v="O"/>
    <n v="1"/>
    <n v="30"/>
    <n v="0"/>
    <m/>
    <m/>
    <m/>
    <m/>
    <m/>
    <m/>
    <n v="1"/>
    <n v="1"/>
    <m/>
    <m/>
    <n v="1547.26"/>
    <s v="TARJETA DE AFINIDAD"/>
    <n v="0"/>
    <n v="0"/>
    <m/>
    <m/>
    <n v="5"/>
    <m/>
    <m/>
    <m/>
    <m/>
    <n v="1"/>
    <n v="7"/>
    <n v="2"/>
  </r>
  <r>
    <n v="0"/>
    <s v="C"/>
    <x v="210"/>
    <x v="1"/>
    <n v="4"/>
    <s v="10 191002330"/>
    <d v="2019-11-04T00:00:00"/>
    <d v="2022-11-30T00:00:00"/>
    <n v="0"/>
    <n v="1"/>
    <n v="28"/>
    <n v="30"/>
    <n v="2"/>
    <n v="18"/>
    <n v="19.559999999999999"/>
    <n v="400000"/>
    <n v="14461"/>
    <n v="108214"/>
    <n v="0"/>
    <n v="0"/>
    <n v="0"/>
    <m/>
    <n v="0"/>
    <n v="0"/>
    <n v="0"/>
    <m/>
    <m/>
    <d v="2022-03-24T00:00:00"/>
    <n v="1"/>
    <s v="O"/>
    <n v="1"/>
    <n v="30"/>
    <n v="0"/>
    <m/>
    <m/>
    <m/>
    <m/>
    <m/>
    <m/>
    <n v="1"/>
    <n v="1"/>
    <m/>
    <m/>
    <n v="15279.18"/>
    <s v="TARJETA DE AFINIDAD"/>
    <n v="0"/>
    <n v="0"/>
    <m/>
    <m/>
    <n v="5"/>
    <m/>
    <m/>
    <m/>
    <m/>
    <n v="1"/>
    <n v="7"/>
    <n v="2"/>
  </r>
  <r>
    <n v="0"/>
    <s v="C"/>
    <x v="210"/>
    <x v="1"/>
    <n v="4"/>
    <s v="10 191002331"/>
    <d v="2019-11-04T00:00:00"/>
    <d v="2022-11-30T00:00:00"/>
    <n v="0"/>
    <n v="1"/>
    <n v="28"/>
    <n v="30"/>
    <n v="2"/>
    <n v="18"/>
    <n v="19.559999999999999"/>
    <n v="340000"/>
    <n v="12292"/>
    <n v="91976"/>
    <n v="0"/>
    <n v="0"/>
    <n v="0"/>
    <m/>
    <n v="0"/>
    <n v="0"/>
    <n v="0"/>
    <m/>
    <m/>
    <d v="2022-03-24T00:00:00"/>
    <n v="1"/>
    <s v="O"/>
    <n v="1"/>
    <n v="30"/>
    <n v="0"/>
    <m/>
    <m/>
    <m/>
    <m/>
    <m/>
    <m/>
    <n v="1"/>
    <n v="1"/>
    <m/>
    <m/>
    <n v="12958.29"/>
    <s v="TARJETA DE AFINIDAD"/>
    <n v="0"/>
    <n v="0"/>
    <m/>
    <m/>
    <n v="5"/>
    <m/>
    <m/>
    <m/>
    <m/>
    <n v="1"/>
    <n v="7"/>
    <n v="2"/>
  </r>
  <r>
    <n v="0"/>
    <s v="C"/>
    <x v="210"/>
    <x v="1"/>
    <n v="4"/>
    <s v="10 191002269"/>
    <d v="2019-10-29T00:00:00"/>
    <d v="2022-10-31T00:00:00"/>
    <n v="0"/>
    <n v="1"/>
    <n v="29"/>
    <n v="30"/>
    <n v="2"/>
    <n v="18"/>
    <n v="19.559999999999999"/>
    <n v="116000"/>
    <n v="4194"/>
    <n v="27654"/>
    <n v="0"/>
    <n v="0"/>
    <n v="0"/>
    <m/>
    <n v="0"/>
    <n v="0"/>
    <n v="0"/>
    <m/>
    <m/>
    <d v="2022-03-24T00:00:00"/>
    <n v="1"/>
    <s v="O"/>
    <n v="1"/>
    <n v="30"/>
    <n v="0"/>
    <m/>
    <m/>
    <m/>
    <m/>
    <m/>
    <m/>
    <n v="1"/>
    <n v="1"/>
    <m/>
    <m/>
    <n v="3868.15"/>
    <s v="TARJETA DE AFINIDAD"/>
    <n v="0"/>
    <n v="0"/>
    <m/>
    <m/>
    <n v="5"/>
    <m/>
    <m/>
    <m/>
    <m/>
    <n v="1"/>
    <n v="7"/>
    <n v="2"/>
  </r>
  <r>
    <n v="0"/>
    <s v="C"/>
    <x v="210"/>
    <x v="1"/>
    <n v="4"/>
    <s v="10 191002284"/>
    <d v="2019-10-31T00:00:00"/>
    <d v="2022-10-31T00:00:00"/>
    <n v="0"/>
    <n v="1"/>
    <n v="29"/>
    <n v="30"/>
    <n v="2"/>
    <n v="18"/>
    <n v="19.559999999999999"/>
    <n v="15000"/>
    <n v="542"/>
    <n v="3585"/>
    <n v="0"/>
    <n v="0"/>
    <n v="0"/>
    <m/>
    <n v="0"/>
    <n v="0"/>
    <n v="0"/>
    <m/>
    <m/>
    <d v="2022-03-24T00:00:00"/>
    <n v="1"/>
    <s v="O"/>
    <n v="1"/>
    <n v="30"/>
    <n v="0"/>
    <m/>
    <m/>
    <m/>
    <m/>
    <m/>
    <m/>
    <n v="1"/>
    <n v="1"/>
    <m/>
    <m/>
    <n v="580.22"/>
    <s v="TARJETA DE AFINIDAD"/>
    <n v="0"/>
    <n v="0"/>
    <m/>
    <m/>
    <n v="5"/>
    <m/>
    <m/>
    <m/>
    <m/>
    <n v="1"/>
    <n v="7"/>
    <n v="2"/>
  </r>
  <r>
    <n v="0"/>
    <s v="C"/>
    <x v="210"/>
    <x v="1"/>
    <n v="4"/>
    <s v="10 191002270"/>
    <d v="2019-10-29T00:00:00"/>
    <d v="2022-10-31T00:00:00"/>
    <n v="0"/>
    <n v="1"/>
    <n v="29"/>
    <n v="30"/>
    <n v="2"/>
    <n v="18"/>
    <n v="19.559999999999999"/>
    <n v="337500"/>
    <n v="12201"/>
    <n v="80489"/>
    <n v="0"/>
    <n v="0"/>
    <n v="0"/>
    <m/>
    <n v="0"/>
    <n v="0"/>
    <n v="0"/>
    <m/>
    <m/>
    <d v="2022-03-24T00:00:00"/>
    <n v="1"/>
    <s v="O"/>
    <n v="1"/>
    <n v="30"/>
    <n v="0"/>
    <m/>
    <m/>
    <m/>
    <m/>
    <m/>
    <m/>
    <n v="1"/>
    <n v="1"/>
    <m/>
    <m/>
    <n v="11411.03"/>
    <s v="TARJETA DE AFINIDAD"/>
    <n v="0"/>
    <n v="0"/>
    <m/>
    <m/>
    <n v="5"/>
    <m/>
    <m/>
    <m/>
    <m/>
    <n v="1"/>
    <n v="7"/>
    <n v="2"/>
  </r>
  <r>
    <n v="0"/>
    <s v="C"/>
    <x v="210"/>
    <x v="1"/>
    <n v="4"/>
    <s v="10 191003239"/>
    <d v="2020-05-04T00:00:00"/>
    <d v="2023-05-31T00:00:00"/>
    <n v="0"/>
    <n v="1"/>
    <n v="22"/>
    <n v="30"/>
    <n v="2"/>
    <n v="18"/>
    <n v="19.559999999999999"/>
    <n v="42788"/>
    <n v="1547"/>
    <n v="19396"/>
    <n v="0"/>
    <n v="0"/>
    <n v="0"/>
    <m/>
    <n v="0"/>
    <n v="0"/>
    <n v="0"/>
    <m/>
    <m/>
    <d v="2022-03-24T00:00:00"/>
    <n v="1"/>
    <s v="O"/>
    <n v="1"/>
    <n v="30"/>
    <n v="0"/>
    <m/>
    <m/>
    <m/>
    <m/>
    <m/>
    <m/>
    <n v="1"/>
    <n v="1"/>
    <m/>
    <m/>
    <n v="2707.7"/>
    <s v="TARJETA DE AFINIDAD"/>
    <n v="0"/>
    <n v="0"/>
    <m/>
    <m/>
    <n v="5"/>
    <m/>
    <m/>
    <m/>
    <m/>
    <n v="1"/>
    <n v="7"/>
    <n v="2"/>
  </r>
  <r>
    <n v="0"/>
    <s v="C"/>
    <x v="210"/>
    <x v="1"/>
    <n v="4"/>
    <s v="10 191003240"/>
    <d v="2020-05-04T00:00:00"/>
    <d v="2023-05-31T00:00:00"/>
    <n v="0"/>
    <n v="1"/>
    <n v="22"/>
    <n v="30"/>
    <n v="2"/>
    <n v="18"/>
    <n v="19.559999999999999"/>
    <n v="68668"/>
    <n v="2483"/>
    <n v="31119"/>
    <n v="0"/>
    <n v="0"/>
    <n v="0"/>
    <m/>
    <n v="0"/>
    <n v="0"/>
    <n v="0"/>
    <m/>
    <m/>
    <d v="2022-03-24T00:00:00"/>
    <n v="1"/>
    <s v="O"/>
    <n v="1"/>
    <n v="30"/>
    <n v="0"/>
    <m/>
    <m/>
    <m/>
    <m/>
    <m/>
    <m/>
    <n v="1"/>
    <n v="1"/>
    <m/>
    <m/>
    <n v="4448.37"/>
    <s v="TARJETA DE AFINIDAD"/>
    <n v="0"/>
    <n v="0"/>
    <m/>
    <m/>
    <n v="5"/>
    <m/>
    <m/>
    <m/>
    <m/>
    <n v="1"/>
    <n v="7"/>
    <n v="2"/>
  </r>
  <r>
    <n v="0"/>
    <s v="C"/>
    <x v="210"/>
    <x v="1"/>
    <n v="4"/>
    <s v="10 191003241"/>
    <d v="2020-05-04T00:00:00"/>
    <d v="2023-05-31T00:00:00"/>
    <n v="0"/>
    <n v="1"/>
    <n v="22"/>
    <n v="30"/>
    <n v="2"/>
    <n v="18"/>
    <n v="19.559999999999999"/>
    <n v="42788"/>
    <n v="1547"/>
    <n v="19396"/>
    <n v="0"/>
    <n v="0"/>
    <n v="0"/>
    <m/>
    <n v="0"/>
    <n v="0"/>
    <n v="0"/>
    <m/>
    <m/>
    <d v="2022-03-24T00:00:00"/>
    <n v="1"/>
    <s v="O"/>
    <n v="1"/>
    <n v="30"/>
    <n v="0"/>
    <m/>
    <m/>
    <m/>
    <m/>
    <m/>
    <m/>
    <n v="1"/>
    <n v="1"/>
    <m/>
    <m/>
    <n v="2707.7"/>
    <s v="TARJETA DE AFINIDAD"/>
    <n v="0"/>
    <n v="0"/>
    <m/>
    <m/>
    <n v="5"/>
    <m/>
    <m/>
    <m/>
    <m/>
    <n v="1"/>
    <n v="7"/>
    <n v="2"/>
  </r>
  <r>
    <n v="0"/>
    <s v="C"/>
    <x v="210"/>
    <x v="1"/>
    <n v="4"/>
    <s v="10 191003216"/>
    <d v="2020-04-18T00:00:00"/>
    <d v="2023-04-30T00:00:00"/>
    <n v="0"/>
    <n v="1"/>
    <n v="23"/>
    <n v="30"/>
    <n v="2"/>
    <n v="18"/>
    <n v="19.559999999999999"/>
    <n v="581700"/>
    <n v="21030"/>
    <n v="246658"/>
    <n v="0"/>
    <n v="0"/>
    <n v="0"/>
    <m/>
    <n v="0"/>
    <n v="0"/>
    <n v="0"/>
    <m/>
    <m/>
    <d v="2022-03-24T00:00:00"/>
    <n v="1"/>
    <s v="O"/>
    <n v="1"/>
    <n v="30"/>
    <n v="0"/>
    <m/>
    <m/>
    <m/>
    <m/>
    <m/>
    <m/>
    <n v="1"/>
    <n v="1"/>
    <m/>
    <m/>
    <n v="34813.31"/>
    <s v="TARJETA DE AFINIDAD"/>
    <n v="0"/>
    <n v="0"/>
    <m/>
    <m/>
    <n v="5"/>
    <m/>
    <m/>
    <m/>
    <m/>
    <n v="1"/>
    <n v="7"/>
    <n v="2"/>
  </r>
  <r>
    <n v="0"/>
    <s v="C"/>
    <x v="210"/>
    <x v="1"/>
    <n v="4"/>
    <s v="10 191002392"/>
    <d v="2019-11-10T00:00:00"/>
    <d v="2022-11-30T00:00:00"/>
    <n v="0"/>
    <n v="1"/>
    <n v="28"/>
    <n v="30"/>
    <n v="2"/>
    <n v="18"/>
    <n v="19.559999999999999"/>
    <n v="100000"/>
    <n v="3615"/>
    <n v="27062"/>
    <n v="0"/>
    <n v="0"/>
    <n v="0"/>
    <m/>
    <n v="0"/>
    <n v="0"/>
    <n v="0"/>
    <m/>
    <m/>
    <d v="2022-03-24T00:00:00"/>
    <n v="1"/>
    <s v="O"/>
    <n v="1"/>
    <n v="30"/>
    <n v="0"/>
    <m/>
    <m/>
    <m/>
    <m/>
    <m/>
    <m/>
    <n v="1"/>
    <n v="1"/>
    <m/>
    <m/>
    <n v="3868.15"/>
    <s v="TARJETA DE AFINIDAD"/>
    <n v="0"/>
    <n v="0"/>
    <m/>
    <m/>
    <n v="5"/>
    <m/>
    <m/>
    <m/>
    <m/>
    <n v="1"/>
    <n v="7"/>
    <n v="2"/>
  </r>
  <r>
    <n v="0"/>
    <s v="C"/>
    <x v="210"/>
    <x v="1"/>
    <n v="4"/>
    <s v="10 191002354"/>
    <d v="2019-11-06T00:00:00"/>
    <d v="2022-11-30T00:00:00"/>
    <n v="0"/>
    <n v="1"/>
    <n v="28"/>
    <n v="30"/>
    <n v="2"/>
    <n v="18"/>
    <n v="19.559999999999999"/>
    <n v="300000"/>
    <n v="10846"/>
    <n v="81155"/>
    <n v="0"/>
    <n v="0"/>
    <n v="0"/>
    <m/>
    <n v="0"/>
    <n v="0"/>
    <n v="0"/>
    <m/>
    <m/>
    <d v="2022-03-24T00:00:00"/>
    <n v="1"/>
    <s v="O"/>
    <n v="1"/>
    <n v="30"/>
    <n v="0"/>
    <m/>
    <m/>
    <m/>
    <m/>
    <m/>
    <m/>
    <n v="1"/>
    <n v="1"/>
    <m/>
    <m/>
    <n v="11411.03"/>
    <s v="TARJETA DE AFINIDAD"/>
    <n v="0"/>
    <n v="0"/>
    <m/>
    <m/>
    <n v="5"/>
    <m/>
    <m/>
    <m/>
    <m/>
    <n v="1"/>
    <n v="7"/>
    <n v="2"/>
  </r>
  <r>
    <n v="0"/>
    <s v="C"/>
    <x v="210"/>
    <x v="1"/>
    <n v="4"/>
    <s v="10 191002357"/>
    <d v="2019-11-06T00:00:00"/>
    <d v="2022-11-30T00:00:00"/>
    <n v="0"/>
    <n v="1"/>
    <n v="28"/>
    <n v="30"/>
    <n v="2"/>
    <n v="18"/>
    <n v="19.559999999999999"/>
    <n v="181000"/>
    <n v="6544"/>
    <n v="48956"/>
    <n v="0"/>
    <n v="0"/>
    <n v="0"/>
    <m/>
    <n v="0"/>
    <n v="0"/>
    <n v="0"/>
    <m/>
    <m/>
    <d v="2022-03-24T00:00:00"/>
    <n v="1"/>
    <s v="O"/>
    <n v="1"/>
    <n v="30"/>
    <n v="0"/>
    <m/>
    <m/>
    <m/>
    <m/>
    <m/>
    <m/>
    <n v="1"/>
    <n v="1"/>
    <m/>
    <m/>
    <n v="6962.66"/>
    <s v="TARJETA DE AFINIDAD"/>
    <n v="0"/>
    <n v="0"/>
    <m/>
    <m/>
    <n v="5"/>
    <m/>
    <m/>
    <m/>
    <m/>
    <n v="1"/>
    <n v="7"/>
    <n v="2"/>
  </r>
  <r>
    <n v="0"/>
    <s v="C"/>
    <x v="210"/>
    <x v="1"/>
    <n v="4"/>
    <s v="10 191003242"/>
    <d v="2020-05-04T00:00:00"/>
    <d v="2023-05-31T00:00:00"/>
    <n v="0"/>
    <n v="1"/>
    <n v="22"/>
    <n v="30"/>
    <n v="2"/>
    <n v="18"/>
    <n v="19.559999999999999"/>
    <n v="326865"/>
    <n v="11817"/>
    <n v="148195"/>
    <n v="0"/>
    <n v="0"/>
    <n v="0"/>
    <m/>
    <n v="0"/>
    <n v="0"/>
    <n v="0"/>
    <m/>
    <m/>
    <d v="2022-03-24T00:00:00"/>
    <n v="1"/>
    <s v="O"/>
    <n v="1"/>
    <n v="30"/>
    <n v="0"/>
    <m/>
    <m/>
    <m/>
    <m/>
    <m/>
    <m/>
    <n v="1"/>
    <n v="1"/>
    <m/>
    <m/>
    <n v="20887.990000000002"/>
    <s v="TARJETA DE AFINIDAD"/>
    <n v="0"/>
    <n v="0"/>
    <m/>
    <m/>
    <n v="5"/>
    <m/>
    <m/>
    <m/>
    <m/>
    <n v="1"/>
    <n v="7"/>
    <n v="2"/>
  </r>
  <r>
    <n v="0"/>
    <s v="C"/>
    <x v="210"/>
    <x v="1"/>
    <n v="4"/>
    <s v="10 191003258"/>
    <d v="2020-05-13T00:00:00"/>
    <d v="2023-05-31T00:00:00"/>
    <n v="0"/>
    <n v="1"/>
    <n v="22"/>
    <n v="30"/>
    <n v="2"/>
    <n v="18"/>
    <n v="19.559999999999999"/>
    <n v="200000"/>
    <n v="7230"/>
    <n v="90687"/>
    <n v="0"/>
    <n v="0"/>
    <n v="0"/>
    <m/>
    <n v="0"/>
    <n v="0"/>
    <n v="0"/>
    <m/>
    <m/>
    <d v="2022-03-24T00:00:00"/>
    <n v="1"/>
    <s v="O"/>
    <n v="1"/>
    <n v="30"/>
    <n v="0"/>
    <m/>
    <m/>
    <m/>
    <m/>
    <m/>
    <m/>
    <n v="1"/>
    <n v="1"/>
    <m/>
    <m/>
    <n v="12764.88"/>
    <s v="TARJETA DE AFINIDAD"/>
    <n v="0"/>
    <n v="0"/>
    <m/>
    <m/>
    <n v="5"/>
    <m/>
    <m/>
    <m/>
    <m/>
    <n v="1"/>
    <n v="7"/>
    <n v="2"/>
  </r>
  <r>
    <n v="0"/>
    <s v="C"/>
    <x v="210"/>
    <x v="1"/>
    <n v="4"/>
    <s v="10 191003782"/>
    <d v="2020-10-31T00:00:00"/>
    <d v="2023-10-31T00:00:00"/>
    <n v="0"/>
    <n v="1"/>
    <n v="17"/>
    <n v="30"/>
    <n v="2"/>
    <n v="17.690000000000001"/>
    <n v="19.2"/>
    <n v="150000"/>
    <n v="5431"/>
    <n v="89113"/>
    <n v="0"/>
    <n v="0"/>
    <n v="0"/>
    <m/>
    <n v="0"/>
    <n v="0"/>
    <n v="0"/>
    <m/>
    <m/>
    <d v="2022-03-24T00:00:00"/>
    <n v="1"/>
    <s v="O"/>
    <n v="1"/>
    <n v="30"/>
    <n v="0"/>
    <m/>
    <m/>
    <m/>
    <m/>
    <m/>
    <m/>
    <n v="1"/>
    <n v="1"/>
    <m/>
    <m/>
    <n v="12571.47"/>
    <s v="TARJETA DE AFINIDAD"/>
    <n v="0"/>
    <n v="0"/>
    <m/>
    <m/>
    <n v="5"/>
    <m/>
    <m/>
    <m/>
    <m/>
    <n v="1"/>
    <n v="7"/>
    <n v="2"/>
  </r>
  <r>
    <n v="0"/>
    <s v="C"/>
    <x v="210"/>
    <x v="1"/>
    <n v="4"/>
    <s v="10 191003783"/>
    <d v="2020-10-31T00:00:00"/>
    <d v="2023-10-31T00:00:00"/>
    <n v="0"/>
    <n v="1"/>
    <n v="17"/>
    <n v="30"/>
    <n v="2"/>
    <n v="17.690000000000001"/>
    <n v="19.2"/>
    <n v="150000"/>
    <n v="5431"/>
    <n v="89113"/>
    <n v="0"/>
    <n v="0"/>
    <n v="0"/>
    <m/>
    <n v="0"/>
    <n v="0"/>
    <n v="0"/>
    <m/>
    <m/>
    <d v="2022-03-24T00:00:00"/>
    <n v="1"/>
    <s v="O"/>
    <n v="1"/>
    <n v="30"/>
    <n v="0"/>
    <m/>
    <m/>
    <m/>
    <m/>
    <m/>
    <m/>
    <n v="1"/>
    <n v="1"/>
    <m/>
    <m/>
    <n v="12571.47"/>
    <s v="TARJETA DE AFINIDAD"/>
    <n v="0"/>
    <n v="0"/>
    <m/>
    <m/>
    <n v="5"/>
    <m/>
    <m/>
    <m/>
    <m/>
    <n v="1"/>
    <n v="7"/>
    <n v="2"/>
  </r>
  <r>
    <n v="0"/>
    <s v="C"/>
    <x v="210"/>
    <x v="1"/>
    <n v="4"/>
    <s v="10 191003862"/>
    <d v="2020-11-23T00:00:00"/>
    <d v="2023-11-30T00:00:00"/>
    <n v="0"/>
    <n v="1"/>
    <n v="16"/>
    <n v="30"/>
    <n v="2"/>
    <n v="17.690000000000001"/>
    <n v="19.2"/>
    <n v="100000"/>
    <n v="3620"/>
    <n v="62104"/>
    <n v="0"/>
    <n v="0"/>
    <n v="0"/>
    <m/>
    <n v="0"/>
    <n v="0"/>
    <n v="0"/>
    <m/>
    <m/>
    <d v="2022-03-24T00:00:00"/>
    <n v="1"/>
    <s v="O"/>
    <n v="1"/>
    <n v="30"/>
    <n v="0"/>
    <m/>
    <m/>
    <m/>
    <m/>
    <m/>
    <m/>
    <n v="1"/>
    <n v="1"/>
    <m/>
    <m/>
    <n v="8703.33"/>
    <s v="TARJETA DE AFINIDAD"/>
    <n v="0"/>
    <n v="0"/>
    <m/>
    <m/>
    <n v="5"/>
    <m/>
    <m/>
    <m/>
    <m/>
    <n v="1"/>
    <n v="7"/>
    <n v="2"/>
  </r>
  <r>
    <n v="0"/>
    <s v="C"/>
    <x v="210"/>
    <x v="1"/>
    <n v="4"/>
    <s v="10 211000057"/>
    <d v="2021-02-18T00:00:00"/>
    <d v="2024-02-29T00:00:00"/>
    <n v="0"/>
    <n v="1"/>
    <n v="13"/>
    <n v="30"/>
    <n v="2"/>
    <n v="17.690000000000001"/>
    <n v="19.2"/>
    <n v="56400"/>
    <n v="2042"/>
    <n v="39431"/>
    <n v="0"/>
    <n v="0"/>
    <n v="0"/>
    <m/>
    <n v="0"/>
    <n v="0"/>
    <n v="0"/>
    <m/>
    <m/>
    <d v="2022-03-24T00:00:00"/>
    <n v="1"/>
    <s v="O"/>
    <n v="1"/>
    <n v="30"/>
    <n v="0"/>
    <m/>
    <m/>
    <m/>
    <m/>
    <m/>
    <m/>
    <n v="1"/>
    <n v="1"/>
    <m/>
    <m/>
    <n v="5608.81"/>
    <s v="TARJETA DE AFINIDAD"/>
    <n v="0"/>
    <n v="0"/>
    <m/>
    <m/>
    <n v="5"/>
    <m/>
    <m/>
    <m/>
    <m/>
    <n v="1"/>
    <n v="7"/>
    <n v="2"/>
  </r>
  <r>
    <n v="0"/>
    <s v="C"/>
    <x v="210"/>
    <x v="1"/>
    <n v="4"/>
    <s v="10 191003275"/>
    <d v="2020-05-21T00:00:00"/>
    <d v="2023-05-31T00:00:00"/>
    <n v="0"/>
    <n v="1"/>
    <n v="22"/>
    <n v="30"/>
    <n v="2"/>
    <n v="18"/>
    <n v="19.559999999999999"/>
    <n v="400000"/>
    <n v="14461"/>
    <n v="181352"/>
    <n v="0"/>
    <n v="0"/>
    <n v="0"/>
    <m/>
    <n v="0"/>
    <n v="0"/>
    <n v="0"/>
    <m/>
    <m/>
    <d v="2022-03-24T00:00:00"/>
    <n v="1"/>
    <s v="O"/>
    <n v="1"/>
    <n v="30"/>
    <n v="0"/>
    <m/>
    <m/>
    <m/>
    <m/>
    <m/>
    <m/>
    <n v="1"/>
    <n v="1"/>
    <m/>
    <m/>
    <n v="25723.17"/>
    <s v="TARJETA DE AFINIDAD"/>
    <n v="0"/>
    <n v="0"/>
    <m/>
    <m/>
    <n v="5"/>
    <m/>
    <m/>
    <m/>
    <m/>
    <n v="1"/>
    <n v="7"/>
    <n v="2"/>
  </r>
  <r>
    <n v="0"/>
    <s v="C"/>
    <x v="210"/>
    <x v="1"/>
    <n v="4"/>
    <s v="10 191003278"/>
    <d v="2020-05-22T00:00:00"/>
    <d v="2023-05-31T00:00:00"/>
    <n v="0"/>
    <n v="1"/>
    <n v="22"/>
    <n v="30"/>
    <n v="2"/>
    <n v="18"/>
    <n v="19.559999999999999"/>
    <n v="200000"/>
    <n v="7230"/>
    <n v="90687"/>
    <n v="0"/>
    <n v="0"/>
    <n v="0"/>
    <m/>
    <n v="0"/>
    <n v="0"/>
    <n v="0"/>
    <m/>
    <m/>
    <d v="2022-03-24T00:00:00"/>
    <n v="1"/>
    <s v="O"/>
    <n v="1"/>
    <n v="30"/>
    <n v="0"/>
    <m/>
    <m/>
    <m/>
    <m/>
    <m/>
    <m/>
    <n v="1"/>
    <n v="1"/>
    <m/>
    <m/>
    <n v="12764.88"/>
    <s v="TARJETA DE AFINIDAD"/>
    <n v="0"/>
    <n v="0"/>
    <m/>
    <m/>
    <n v="5"/>
    <m/>
    <m/>
    <m/>
    <m/>
    <n v="1"/>
    <n v="7"/>
    <n v="2"/>
  </r>
  <r>
    <n v="0"/>
    <s v="C"/>
    <x v="210"/>
    <x v="1"/>
    <n v="4"/>
    <s v="10 211000061"/>
    <d v="2021-02-19T00:00:00"/>
    <d v="2024-02-29T00:00:00"/>
    <n v="0"/>
    <n v="1"/>
    <n v="13"/>
    <n v="30"/>
    <n v="2"/>
    <n v="17.690000000000001"/>
    <n v="19.2"/>
    <n v="100000"/>
    <n v="3620"/>
    <n v="69917"/>
    <n v="0"/>
    <n v="0"/>
    <n v="0"/>
    <m/>
    <n v="0"/>
    <n v="0"/>
    <n v="0"/>
    <m/>
    <m/>
    <d v="2022-03-24T00:00:00"/>
    <n v="1"/>
    <s v="O"/>
    <n v="1"/>
    <n v="30"/>
    <n v="0"/>
    <m/>
    <m/>
    <m/>
    <m/>
    <m/>
    <m/>
    <n v="1"/>
    <n v="1"/>
    <m/>
    <m/>
    <n v="9863.77"/>
    <s v="TARJETA DE AFINIDAD"/>
    <n v="0"/>
    <n v="0"/>
    <m/>
    <m/>
    <n v="5"/>
    <m/>
    <m/>
    <m/>
    <m/>
    <n v="1"/>
    <n v="7"/>
    <n v="2"/>
  </r>
  <r>
    <n v="0"/>
    <s v="C"/>
    <x v="210"/>
    <x v="1"/>
    <n v="4"/>
    <s v="10 211000063"/>
    <d v="2021-02-19T00:00:00"/>
    <d v="2024-02-29T00:00:00"/>
    <n v="0"/>
    <n v="1"/>
    <n v="13"/>
    <n v="30"/>
    <n v="2"/>
    <n v="17.690000000000001"/>
    <n v="19.2"/>
    <n v="69800"/>
    <n v="2527"/>
    <n v="48797"/>
    <n v="0"/>
    <n v="0"/>
    <n v="0"/>
    <m/>
    <n v="0"/>
    <n v="0"/>
    <n v="0"/>
    <m/>
    <m/>
    <d v="2022-03-24T00:00:00"/>
    <n v="1"/>
    <s v="O"/>
    <n v="1"/>
    <n v="30"/>
    <n v="0"/>
    <m/>
    <m/>
    <m/>
    <m/>
    <m/>
    <m/>
    <n v="1"/>
    <n v="1"/>
    <m/>
    <m/>
    <n v="6962.66"/>
    <s v="TARJETA DE AFINIDAD"/>
    <n v="0"/>
    <n v="0"/>
    <m/>
    <m/>
    <n v="5"/>
    <m/>
    <m/>
    <m/>
    <m/>
    <n v="1"/>
    <n v="7"/>
    <n v="2"/>
  </r>
  <r>
    <n v="0"/>
    <s v="C"/>
    <x v="210"/>
    <x v="1"/>
    <n v="4"/>
    <s v="10 191003487"/>
    <d v="2020-08-04T00:00:00"/>
    <d v="2023-08-31T00:00:00"/>
    <n v="0"/>
    <n v="1"/>
    <n v="19"/>
    <n v="30"/>
    <n v="2"/>
    <n v="17.690000000000001"/>
    <n v="19.2"/>
    <n v="188415"/>
    <n v="6821"/>
    <n v="101612"/>
    <n v="0"/>
    <n v="0"/>
    <n v="0"/>
    <m/>
    <n v="0"/>
    <n v="0"/>
    <n v="0"/>
    <m/>
    <m/>
    <d v="2022-03-24T00:00:00"/>
    <n v="1"/>
    <s v="O"/>
    <n v="1"/>
    <n v="30"/>
    <n v="0"/>
    <m/>
    <m/>
    <m/>
    <m/>
    <m/>
    <m/>
    <n v="1"/>
    <n v="1"/>
    <m/>
    <m/>
    <n v="14312.14"/>
    <s v="TARJETA DE AFINIDAD"/>
    <n v="0"/>
    <n v="0"/>
    <m/>
    <m/>
    <n v="5"/>
    <m/>
    <m/>
    <m/>
    <m/>
    <n v="1"/>
    <n v="7"/>
    <n v="2"/>
  </r>
  <r>
    <n v="0"/>
    <s v="C"/>
    <x v="210"/>
    <x v="1"/>
    <n v="4"/>
    <s v="10 191003594"/>
    <d v="2020-09-06T00:00:00"/>
    <d v="2023-09-30T00:00:00"/>
    <n v="0"/>
    <n v="1"/>
    <n v="18"/>
    <n v="30"/>
    <n v="2"/>
    <n v="17.690000000000001"/>
    <n v="19.2"/>
    <n v="204910"/>
    <n v="7419"/>
    <n v="116158"/>
    <n v="0"/>
    <n v="0"/>
    <n v="0"/>
    <m/>
    <n v="0"/>
    <n v="0"/>
    <n v="0"/>
    <m/>
    <m/>
    <d v="2022-03-24T00:00:00"/>
    <n v="1"/>
    <s v="O"/>
    <n v="1"/>
    <n v="30"/>
    <n v="0"/>
    <m/>
    <m/>
    <m/>
    <m/>
    <m/>
    <m/>
    <n v="1"/>
    <n v="1"/>
    <m/>
    <m/>
    <n v="16439.62"/>
    <s v="TARJETA DE AFINIDAD"/>
    <n v="0"/>
    <n v="0"/>
    <m/>
    <m/>
    <n v="5"/>
    <m/>
    <m/>
    <m/>
    <m/>
    <n v="1"/>
    <n v="7"/>
    <n v="2"/>
  </r>
  <r>
    <n v="0"/>
    <s v="C"/>
    <x v="210"/>
    <x v="1"/>
    <n v="4"/>
    <s v="10 191003621"/>
    <d v="2020-09-12T00:00:00"/>
    <d v="2023-09-30T00:00:00"/>
    <n v="0"/>
    <n v="1"/>
    <n v="18"/>
    <n v="30"/>
    <n v="2"/>
    <n v="17.690000000000001"/>
    <n v="19.2"/>
    <n v="200000"/>
    <n v="7241"/>
    <n v="113375"/>
    <n v="0"/>
    <n v="0"/>
    <n v="0"/>
    <m/>
    <n v="0"/>
    <n v="0"/>
    <n v="0"/>
    <m/>
    <m/>
    <d v="2022-03-24T00:00:00"/>
    <n v="1"/>
    <s v="O"/>
    <n v="1"/>
    <n v="30"/>
    <n v="0"/>
    <m/>
    <m/>
    <m/>
    <m/>
    <m/>
    <m/>
    <n v="1"/>
    <n v="1"/>
    <m/>
    <m/>
    <n v="16052.81"/>
    <s v="TARJETA DE AFINIDAD"/>
    <n v="0"/>
    <n v="0"/>
    <m/>
    <m/>
    <n v="5"/>
    <m/>
    <m/>
    <m/>
    <m/>
    <n v="1"/>
    <n v="7"/>
    <n v="2"/>
  </r>
  <r>
    <n v="0"/>
    <s v="C"/>
    <x v="210"/>
    <x v="1"/>
    <n v="4"/>
    <s v="10 211000070"/>
    <d v="2021-02-22T00:00:00"/>
    <d v="2024-02-29T00:00:00"/>
    <n v="0"/>
    <n v="1"/>
    <n v="13"/>
    <n v="30"/>
    <n v="2"/>
    <n v="17.690000000000001"/>
    <n v="19.2"/>
    <n v="112667"/>
    <n v="4079"/>
    <n v="78766"/>
    <n v="0"/>
    <n v="0"/>
    <n v="0"/>
    <m/>
    <n v="0"/>
    <n v="0"/>
    <n v="0"/>
    <m/>
    <m/>
    <d v="2022-03-24T00:00:00"/>
    <n v="1"/>
    <s v="O"/>
    <n v="1"/>
    <n v="30"/>
    <n v="0"/>
    <m/>
    <m/>
    <m/>
    <m/>
    <m/>
    <m/>
    <n v="1"/>
    <n v="1"/>
    <m/>
    <m/>
    <n v="11217.62"/>
    <s v="TARJETA DE AFINIDAD"/>
    <n v="0"/>
    <n v="0"/>
    <m/>
    <m/>
    <n v="5"/>
    <m/>
    <m/>
    <m/>
    <m/>
    <n v="1"/>
    <n v="7"/>
    <n v="2"/>
  </r>
  <r>
    <n v="0"/>
    <s v="C"/>
    <x v="210"/>
    <x v="1"/>
    <n v="4"/>
    <s v="10 191003387"/>
    <d v="2020-06-23T00:00:00"/>
    <d v="2023-06-30T00:00:00"/>
    <n v="0"/>
    <n v="1"/>
    <n v="21"/>
    <n v="30"/>
    <n v="2"/>
    <n v="17.690000000000001"/>
    <n v="19.2"/>
    <n v="74000"/>
    <n v="2679"/>
    <n v="35722"/>
    <n v="0"/>
    <n v="0"/>
    <n v="0"/>
    <m/>
    <n v="0"/>
    <n v="0"/>
    <n v="0"/>
    <m/>
    <m/>
    <d v="2022-03-24T00:00:00"/>
    <n v="1"/>
    <s v="O"/>
    <n v="1"/>
    <n v="30"/>
    <n v="0"/>
    <m/>
    <m/>
    <m/>
    <m/>
    <m/>
    <m/>
    <n v="1"/>
    <n v="1"/>
    <m/>
    <m/>
    <n v="5028.59"/>
    <s v="TARJETA DE AFINIDAD"/>
    <n v="0"/>
    <n v="0"/>
    <m/>
    <m/>
    <n v="5"/>
    <m/>
    <m/>
    <m/>
    <m/>
    <n v="1"/>
    <n v="7"/>
    <n v="2"/>
  </r>
  <r>
    <n v="0"/>
    <s v="C"/>
    <x v="210"/>
    <x v="1"/>
    <n v="4"/>
    <s v="10 191003953"/>
    <d v="2020-12-28T00:00:00"/>
    <d v="2023-12-31T00:00:00"/>
    <n v="0"/>
    <n v="1"/>
    <n v="15"/>
    <n v="30"/>
    <n v="2"/>
    <n v="17.690000000000001"/>
    <n v="19.2"/>
    <n v="180460"/>
    <n v="6533"/>
    <n v="116835"/>
    <n v="0"/>
    <n v="0"/>
    <n v="0"/>
    <m/>
    <n v="0"/>
    <n v="0"/>
    <n v="0"/>
    <m/>
    <m/>
    <d v="2022-03-24T00:00:00"/>
    <n v="1"/>
    <s v="O"/>
    <n v="1"/>
    <n v="30"/>
    <n v="0"/>
    <m/>
    <m/>
    <m/>
    <m/>
    <m/>
    <m/>
    <n v="1"/>
    <n v="1"/>
    <m/>
    <m/>
    <n v="16439.62"/>
    <s v="TARJETA DE AFINIDAD"/>
    <n v="0"/>
    <n v="0"/>
    <m/>
    <m/>
    <n v="5"/>
    <m/>
    <m/>
    <m/>
    <m/>
    <n v="1"/>
    <n v="7"/>
    <n v="2"/>
  </r>
  <r>
    <n v="0"/>
    <s v="C"/>
    <x v="210"/>
    <x v="1"/>
    <n v="4"/>
    <s v="10 191003522"/>
    <d v="2020-08-13T00:00:00"/>
    <d v="2023-08-31T00:00:00"/>
    <n v="0"/>
    <n v="1"/>
    <n v="19"/>
    <n v="30"/>
    <n v="2"/>
    <n v="17.690000000000001"/>
    <n v="19.2"/>
    <n v="40000"/>
    <n v="1448"/>
    <n v="21572"/>
    <n v="0"/>
    <n v="0"/>
    <n v="0"/>
    <m/>
    <n v="0"/>
    <n v="0"/>
    <n v="0"/>
    <m/>
    <m/>
    <d v="2022-03-24T00:00:00"/>
    <n v="1"/>
    <s v="O"/>
    <n v="1"/>
    <n v="30"/>
    <n v="0"/>
    <m/>
    <m/>
    <m/>
    <m/>
    <m/>
    <m/>
    <n v="1"/>
    <n v="1"/>
    <m/>
    <m/>
    <n v="3094.52"/>
    <s v="TARJETA DE AFINIDAD"/>
    <n v="0"/>
    <n v="0"/>
    <m/>
    <m/>
    <n v="5"/>
    <m/>
    <m/>
    <m/>
    <m/>
    <n v="1"/>
    <n v="7"/>
    <n v="2"/>
  </r>
  <r>
    <n v="0"/>
    <s v="C"/>
    <x v="210"/>
    <x v="1"/>
    <n v="4"/>
    <s v="10 191003598"/>
    <d v="2020-09-07T00:00:00"/>
    <d v="2023-09-30T00:00:00"/>
    <n v="0"/>
    <n v="1"/>
    <n v="18"/>
    <n v="30"/>
    <n v="2"/>
    <n v="17.690000000000001"/>
    <n v="19.2"/>
    <n v="60000"/>
    <n v="2172"/>
    <n v="34023"/>
    <n v="0"/>
    <n v="0"/>
    <n v="0"/>
    <m/>
    <n v="0"/>
    <n v="0"/>
    <n v="0"/>
    <m/>
    <m/>
    <d v="2022-03-24T00:00:00"/>
    <n v="1"/>
    <s v="O"/>
    <n v="1"/>
    <n v="30"/>
    <n v="0"/>
    <m/>
    <m/>
    <m/>
    <m/>
    <m/>
    <m/>
    <n v="1"/>
    <n v="1"/>
    <m/>
    <m/>
    <n v="4835.18"/>
    <s v="TARJETA DE AFINIDAD"/>
    <n v="0"/>
    <n v="0"/>
    <m/>
    <m/>
    <n v="5"/>
    <m/>
    <m/>
    <m/>
    <m/>
    <n v="1"/>
    <n v="7"/>
    <n v="2"/>
  </r>
  <r>
    <n v="0"/>
    <s v="C"/>
    <x v="210"/>
    <x v="1"/>
    <n v="4"/>
    <s v="10 191004048"/>
    <d v="2021-01-27T00:00:00"/>
    <d v="2024-01-31T00:00:00"/>
    <n v="0"/>
    <n v="1"/>
    <n v="14"/>
    <n v="30"/>
    <n v="2"/>
    <n v="17.690000000000001"/>
    <n v="19.2"/>
    <n v="62000"/>
    <n v="2245"/>
    <n v="41748"/>
    <n v="0"/>
    <n v="0"/>
    <n v="0"/>
    <m/>
    <n v="0"/>
    <n v="0"/>
    <n v="0"/>
    <m/>
    <m/>
    <d v="2022-03-24T00:00:00"/>
    <n v="1"/>
    <s v="O"/>
    <n v="1"/>
    <n v="30"/>
    <n v="0"/>
    <m/>
    <m/>
    <m/>
    <m/>
    <m/>
    <m/>
    <n v="1"/>
    <n v="1"/>
    <m/>
    <m/>
    <n v="5995.63"/>
    <s v="TARJETA DE AFINIDAD"/>
    <n v="0"/>
    <n v="0"/>
    <m/>
    <m/>
    <n v="5"/>
    <m/>
    <m/>
    <m/>
    <m/>
    <n v="1"/>
    <n v="7"/>
    <n v="2"/>
  </r>
  <r>
    <n v="0"/>
    <s v="C"/>
    <x v="210"/>
    <x v="1"/>
    <n v="4"/>
    <s v="10 191003796"/>
    <d v="2020-11-04T00:00:00"/>
    <d v="2023-11-30T00:00:00"/>
    <n v="0"/>
    <n v="1"/>
    <n v="16"/>
    <n v="30"/>
    <n v="2"/>
    <n v="17.690000000000001"/>
    <n v="19.2"/>
    <n v="60000"/>
    <n v="2172"/>
    <n v="37266"/>
    <n v="0"/>
    <n v="0"/>
    <n v="0"/>
    <m/>
    <n v="0"/>
    <n v="0"/>
    <n v="0"/>
    <m/>
    <m/>
    <d v="2022-03-24T00:00:00"/>
    <n v="1"/>
    <s v="O"/>
    <n v="1"/>
    <n v="30"/>
    <n v="0"/>
    <m/>
    <m/>
    <m/>
    <m/>
    <m/>
    <m/>
    <n v="1"/>
    <n v="1"/>
    <m/>
    <m/>
    <n v="5222"/>
    <s v="TARJETA DE AFINIDAD"/>
    <n v="0"/>
    <n v="0"/>
    <m/>
    <m/>
    <n v="5"/>
    <m/>
    <m/>
    <m/>
    <m/>
    <n v="1"/>
    <n v="7"/>
    <n v="2"/>
  </r>
  <r>
    <n v="0"/>
    <s v="C"/>
    <x v="210"/>
    <x v="1"/>
    <n v="4"/>
    <s v="10 191003537"/>
    <d v="2020-08-15T00:00:00"/>
    <d v="2023-08-31T00:00:00"/>
    <n v="0"/>
    <n v="1"/>
    <n v="19"/>
    <n v="30"/>
    <n v="2"/>
    <n v="17.690000000000001"/>
    <n v="19.2"/>
    <n v="150000"/>
    <n v="5431"/>
    <n v="80879"/>
    <n v="0"/>
    <n v="0"/>
    <n v="0"/>
    <m/>
    <n v="0"/>
    <n v="0"/>
    <n v="0"/>
    <m/>
    <m/>
    <d v="2022-03-24T00:00:00"/>
    <n v="1"/>
    <s v="O"/>
    <n v="1"/>
    <n v="30"/>
    <n v="0"/>
    <m/>
    <m/>
    <m/>
    <m/>
    <m/>
    <m/>
    <n v="1"/>
    <n v="1"/>
    <m/>
    <m/>
    <n v="11411.03"/>
    <s v="TARJETA DE AFINIDAD"/>
    <n v="0"/>
    <n v="0"/>
    <m/>
    <m/>
    <n v="5"/>
    <m/>
    <m/>
    <m/>
    <m/>
    <n v="1"/>
    <n v="7"/>
    <n v="2"/>
  </r>
  <r>
    <n v="0"/>
    <s v="C"/>
    <x v="210"/>
    <x v="1"/>
    <n v="4"/>
    <s v="10 191003527"/>
    <d v="2020-08-14T00:00:00"/>
    <d v="2023-08-31T00:00:00"/>
    <n v="0"/>
    <n v="1"/>
    <n v="19"/>
    <n v="30"/>
    <n v="2"/>
    <n v="17.690000000000001"/>
    <n v="19.2"/>
    <n v="37800"/>
    <n v="1369"/>
    <n v="20373"/>
    <n v="0"/>
    <n v="0"/>
    <n v="0"/>
    <m/>
    <n v="0"/>
    <n v="0"/>
    <n v="0"/>
    <m/>
    <m/>
    <d v="2022-03-24T00:00:00"/>
    <n v="1"/>
    <s v="O"/>
    <n v="1"/>
    <n v="30"/>
    <n v="0"/>
    <m/>
    <m/>
    <m/>
    <m/>
    <m/>
    <m/>
    <n v="1"/>
    <n v="1"/>
    <m/>
    <m/>
    <n v="2901.11"/>
    <s v="TARJETA DE AFINIDAD"/>
    <n v="0"/>
    <n v="0"/>
    <m/>
    <m/>
    <n v="5"/>
    <m/>
    <m/>
    <m/>
    <m/>
    <n v="1"/>
    <n v="7"/>
    <n v="2"/>
  </r>
  <r>
    <n v="0"/>
    <s v="C"/>
    <x v="210"/>
    <x v="1"/>
    <n v="4"/>
    <s v="10 191003603"/>
    <d v="2020-09-08T00:00:00"/>
    <d v="2023-09-30T00:00:00"/>
    <n v="0"/>
    <n v="1"/>
    <n v="18"/>
    <n v="30"/>
    <n v="2"/>
    <n v="17.690000000000001"/>
    <n v="19.2"/>
    <n v="40000"/>
    <n v="1448"/>
    <n v="22677"/>
    <n v="0"/>
    <n v="0"/>
    <n v="0"/>
    <m/>
    <n v="0"/>
    <n v="0"/>
    <n v="0"/>
    <m/>
    <m/>
    <d v="2022-03-24T00:00:00"/>
    <n v="1"/>
    <s v="O"/>
    <n v="1"/>
    <n v="30"/>
    <n v="0"/>
    <m/>
    <m/>
    <m/>
    <m/>
    <m/>
    <m/>
    <n v="1"/>
    <n v="1"/>
    <m/>
    <m/>
    <n v="3287.92"/>
    <s v="TARJETA DE AFINIDAD"/>
    <n v="0"/>
    <n v="0"/>
    <m/>
    <m/>
    <n v="5"/>
    <m/>
    <m/>
    <m/>
    <m/>
    <n v="1"/>
    <n v="7"/>
    <n v="2"/>
  </r>
  <r>
    <n v="0"/>
    <s v="C"/>
    <x v="210"/>
    <x v="1"/>
    <n v="4"/>
    <s v="10 191003956"/>
    <d v="2020-12-31T00:00:00"/>
    <d v="2023-12-31T00:00:00"/>
    <n v="0"/>
    <n v="1"/>
    <n v="15"/>
    <n v="30"/>
    <n v="2"/>
    <n v="17.690000000000001"/>
    <n v="19.2"/>
    <n v="70000"/>
    <n v="2534"/>
    <n v="45324"/>
    <n v="0"/>
    <n v="0"/>
    <n v="0"/>
    <m/>
    <n v="0"/>
    <n v="0"/>
    <n v="0"/>
    <m/>
    <m/>
    <d v="2022-03-24T00:00:00"/>
    <n v="1"/>
    <s v="O"/>
    <n v="1"/>
    <n v="30"/>
    <n v="0"/>
    <m/>
    <m/>
    <m/>
    <m/>
    <m/>
    <m/>
    <n v="1"/>
    <n v="1"/>
    <m/>
    <m/>
    <n v="6382.44"/>
    <s v="TARJETA DE AFINIDAD"/>
    <n v="0"/>
    <n v="0"/>
    <m/>
    <m/>
    <n v="5"/>
    <m/>
    <m/>
    <m/>
    <m/>
    <n v="1"/>
    <n v="7"/>
    <n v="2"/>
  </r>
  <r>
    <n v="0"/>
    <s v="C"/>
    <x v="210"/>
    <x v="1"/>
    <n v="4"/>
    <s v="10 191003759"/>
    <d v="2020-10-21T00:00:00"/>
    <d v="2023-10-31T00:00:00"/>
    <n v="0"/>
    <n v="1"/>
    <n v="17"/>
    <n v="30"/>
    <n v="2"/>
    <n v="17.690000000000001"/>
    <n v="19.2"/>
    <n v="25000"/>
    <n v="905"/>
    <n v="14854"/>
    <n v="0"/>
    <n v="0"/>
    <n v="0"/>
    <m/>
    <n v="0"/>
    <n v="0"/>
    <n v="0"/>
    <m/>
    <m/>
    <d v="2022-03-24T00:00:00"/>
    <n v="1"/>
    <s v="O"/>
    <n v="1"/>
    <n v="30"/>
    <n v="0"/>
    <m/>
    <m/>
    <m/>
    <m/>
    <m/>
    <m/>
    <n v="1"/>
    <n v="1"/>
    <m/>
    <m/>
    <n v="2127.48"/>
    <s v="TARJETA DE AFINIDAD"/>
    <n v="0"/>
    <n v="0"/>
    <m/>
    <m/>
    <n v="5"/>
    <m/>
    <m/>
    <m/>
    <m/>
    <n v="1"/>
    <n v="7"/>
    <n v="2"/>
  </r>
  <r>
    <n v="0"/>
    <s v="C"/>
    <x v="210"/>
    <x v="1"/>
    <n v="4"/>
    <s v="10 191003760"/>
    <d v="2020-10-21T00:00:00"/>
    <d v="2023-10-31T00:00:00"/>
    <n v="0"/>
    <n v="1"/>
    <n v="17"/>
    <n v="30"/>
    <n v="2"/>
    <n v="17.690000000000001"/>
    <n v="19.2"/>
    <n v="25000"/>
    <n v="905"/>
    <n v="14854"/>
    <n v="0"/>
    <n v="0"/>
    <n v="0"/>
    <m/>
    <n v="0"/>
    <n v="0"/>
    <n v="0"/>
    <m/>
    <m/>
    <d v="2022-03-24T00:00:00"/>
    <n v="1"/>
    <s v="O"/>
    <n v="1"/>
    <n v="30"/>
    <n v="0"/>
    <m/>
    <m/>
    <m/>
    <m/>
    <m/>
    <m/>
    <n v="1"/>
    <n v="1"/>
    <m/>
    <m/>
    <n v="2127.48"/>
    <s v="TARJETA DE AFINIDAD"/>
    <n v="0"/>
    <n v="0"/>
    <m/>
    <m/>
    <n v="5"/>
    <m/>
    <m/>
    <m/>
    <m/>
    <n v="1"/>
    <n v="7"/>
    <n v="2"/>
  </r>
  <r>
    <n v="0"/>
    <s v="C"/>
    <x v="210"/>
    <x v="1"/>
    <n v="4"/>
    <s v="10 191003970"/>
    <d v="2021-01-04T00:00:00"/>
    <d v="2024-01-31T00:00:00"/>
    <n v="0"/>
    <n v="1"/>
    <n v="14"/>
    <n v="30"/>
    <n v="2"/>
    <n v="17.690000000000001"/>
    <n v="19.2"/>
    <n v="232000"/>
    <n v="8399"/>
    <n v="156245"/>
    <n v="0"/>
    <n v="0"/>
    <n v="0"/>
    <m/>
    <n v="0"/>
    <n v="0"/>
    <n v="0"/>
    <m/>
    <m/>
    <d v="2022-03-24T00:00:00"/>
    <n v="1"/>
    <s v="O"/>
    <n v="1"/>
    <n v="30"/>
    <n v="0"/>
    <m/>
    <m/>
    <m/>
    <m/>
    <m/>
    <m/>
    <n v="1"/>
    <n v="1"/>
    <m/>
    <m/>
    <n v="22048.43"/>
    <s v="TARJETA DE AFINIDAD"/>
    <n v="0"/>
    <n v="0"/>
    <m/>
    <m/>
    <n v="5"/>
    <m/>
    <m/>
    <m/>
    <m/>
    <n v="1"/>
    <n v="7"/>
    <n v="2"/>
  </r>
  <r>
    <n v="0"/>
    <s v="C"/>
    <x v="210"/>
    <x v="1"/>
    <n v="4"/>
    <s v="10 191003397"/>
    <d v="2020-06-24T00:00:00"/>
    <d v="2023-06-30T00:00:00"/>
    <n v="0"/>
    <n v="1"/>
    <n v="21"/>
    <n v="30"/>
    <n v="2"/>
    <n v="17.690000000000001"/>
    <n v="19.2"/>
    <n v="80000"/>
    <n v="2896"/>
    <n v="38620"/>
    <n v="0"/>
    <n v="0"/>
    <n v="0"/>
    <m/>
    <n v="0"/>
    <n v="0"/>
    <n v="0"/>
    <m/>
    <m/>
    <d v="2022-03-24T00:00:00"/>
    <n v="1"/>
    <s v="O"/>
    <n v="1"/>
    <n v="30"/>
    <n v="0"/>
    <m/>
    <m/>
    <m/>
    <m/>
    <m/>
    <m/>
    <n v="1"/>
    <n v="1"/>
    <m/>
    <m/>
    <n v="5415.4"/>
    <s v="TARJETA DE AFINIDAD"/>
    <n v="0"/>
    <n v="0"/>
    <m/>
    <m/>
    <n v="5"/>
    <m/>
    <m/>
    <m/>
    <m/>
    <n v="1"/>
    <n v="7"/>
    <n v="2"/>
  </r>
  <r>
    <n v="0"/>
    <s v="C"/>
    <x v="210"/>
    <x v="1"/>
    <n v="4"/>
    <s v="10 191003763"/>
    <d v="2020-10-22T00:00:00"/>
    <d v="2023-10-31T00:00:00"/>
    <n v="0"/>
    <n v="1"/>
    <n v="17"/>
    <n v="30"/>
    <n v="2"/>
    <n v="17.690000000000001"/>
    <n v="19.2"/>
    <n v="108027"/>
    <n v="3911"/>
    <n v="64186"/>
    <n v="0"/>
    <n v="0"/>
    <n v="0"/>
    <m/>
    <n v="0"/>
    <n v="0"/>
    <n v="0"/>
    <m/>
    <m/>
    <d v="2022-03-24T00:00:00"/>
    <n v="1"/>
    <s v="O"/>
    <n v="1"/>
    <n v="30"/>
    <n v="0"/>
    <m/>
    <m/>
    <m/>
    <m/>
    <m/>
    <m/>
    <n v="1"/>
    <n v="1"/>
    <m/>
    <m/>
    <n v="9090.14"/>
    <s v="TARJETA DE AFINIDAD"/>
    <n v="0"/>
    <n v="0"/>
    <m/>
    <m/>
    <n v="5"/>
    <m/>
    <m/>
    <m/>
    <m/>
    <n v="1"/>
    <n v="7"/>
    <n v="2"/>
  </r>
  <r>
    <n v="0"/>
    <s v="C"/>
    <x v="210"/>
    <x v="1"/>
    <n v="4"/>
    <s v="10 211000758"/>
    <d v="2021-08-30T00:00:00"/>
    <d v="2024-08-31T00:00:00"/>
    <n v="0"/>
    <n v="1"/>
    <n v="7"/>
    <n v="30"/>
    <n v="2"/>
    <n v="17.690000000000001"/>
    <n v="19.2"/>
    <n v="17000"/>
    <n v="615"/>
    <n v="14373"/>
    <n v="0"/>
    <n v="0"/>
    <n v="0"/>
    <m/>
    <n v="0"/>
    <n v="0"/>
    <n v="0"/>
    <m/>
    <m/>
    <d v="2022-03-24T00:00:00"/>
    <n v="1"/>
    <s v="O"/>
    <n v="1"/>
    <n v="30"/>
    <n v="0"/>
    <m/>
    <m/>
    <m/>
    <m/>
    <m/>
    <m/>
    <n v="1"/>
    <n v="1"/>
    <m/>
    <m/>
    <n v="2127.48"/>
    <s v="TARJETA DE AFINIDAD"/>
    <n v="0"/>
    <n v="0"/>
    <m/>
    <m/>
    <n v="5"/>
    <m/>
    <m/>
    <m/>
    <m/>
    <n v="1"/>
    <n v="7"/>
    <n v="2"/>
  </r>
  <r>
    <n v="0"/>
    <s v="C"/>
    <x v="210"/>
    <x v="1"/>
    <n v="4"/>
    <s v="10 211000738"/>
    <d v="2021-08-26T00:00:00"/>
    <d v="2024-08-31T00:00:00"/>
    <n v="0"/>
    <n v="1"/>
    <n v="7"/>
    <n v="30"/>
    <n v="2"/>
    <n v="17.690000000000001"/>
    <n v="19.2"/>
    <n v="17000"/>
    <n v="615"/>
    <n v="14373"/>
    <n v="0"/>
    <n v="0"/>
    <n v="0"/>
    <m/>
    <n v="0"/>
    <n v="0"/>
    <n v="0"/>
    <m/>
    <m/>
    <d v="2022-03-24T00:00:00"/>
    <n v="1"/>
    <s v="O"/>
    <n v="1"/>
    <n v="30"/>
    <n v="0"/>
    <m/>
    <m/>
    <m/>
    <m/>
    <m/>
    <m/>
    <n v="1"/>
    <n v="1"/>
    <m/>
    <m/>
    <n v="2127.48"/>
    <s v="TARJETA DE AFINIDAD"/>
    <n v="0"/>
    <n v="0"/>
    <m/>
    <m/>
    <n v="5"/>
    <m/>
    <m/>
    <m/>
    <m/>
    <n v="1"/>
    <n v="7"/>
    <n v="2"/>
  </r>
  <r>
    <n v="0"/>
    <s v="C"/>
    <x v="210"/>
    <x v="1"/>
    <n v="4"/>
    <s v="10 191003514"/>
    <d v="2020-08-12T00:00:00"/>
    <d v="2023-08-31T00:00:00"/>
    <n v="0"/>
    <n v="1"/>
    <n v="19"/>
    <n v="30"/>
    <n v="2"/>
    <n v="17.690000000000001"/>
    <n v="19.2"/>
    <n v="100000"/>
    <n v="3620"/>
    <n v="53932"/>
    <n v="0"/>
    <n v="0"/>
    <n v="0"/>
    <m/>
    <n v="0"/>
    <n v="0"/>
    <n v="0"/>
    <m/>
    <m/>
    <d v="2022-03-24T00:00:00"/>
    <n v="1"/>
    <s v="O"/>
    <n v="1"/>
    <n v="30"/>
    <n v="0"/>
    <m/>
    <m/>
    <m/>
    <m/>
    <m/>
    <m/>
    <n v="1"/>
    <n v="1"/>
    <m/>
    <m/>
    <n v="7542.88"/>
    <s v="TARJETA DE AFINIDAD"/>
    <n v="0"/>
    <n v="0"/>
    <m/>
    <m/>
    <n v="5"/>
    <m/>
    <m/>
    <m/>
    <m/>
    <n v="1"/>
    <n v="7"/>
    <n v="2"/>
  </r>
  <r>
    <n v="0"/>
    <s v="C"/>
    <x v="210"/>
    <x v="1"/>
    <n v="4"/>
    <s v="10 191003548"/>
    <d v="2020-08-19T00:00:00"/>
    <d v="2023-08-31T00:00:00"/>
    <n v="0"/>
    <n v="1"/>
    <n v="19"/>
    <n v="30"/>
    <n v="2"/>
    <n v="17.690000000000001"/>
    <n v="19.2"/>
    <n v="300000"/>
    <n v="10861"/>
    <n v="161779"/>
    <n v="0"/>
    <n v="0"/>
    <n v="0"/>
    <m/>
    <n v="0"/>
    <n v="0"/>
    <n v="0"/>
    <m/>
    <m/>
    <d v="2022-03-24T00:00:00"/>
    <n v="1"/>
    <s v="O"/>
    <n v="1"/>
    <n v="30"/>
    <n v="0"/>
    <m/>
    <m/>
    <m/>
    <m/>
    <m/>
    <m/>
    <n v="1"/>
    <n v="1"/>
    <m/>
    <m/>
    <n v="22822.06"/>
    <s v="TARJETA DE AFINIDAD"/>
    <n v="0"/>
    <n v="0"/>
    <m/>
    <m/>
    <n v="5"/>
    <m/>
    <m/>
    <m/>
    <m/>
    <n v="1"/>
    <n v="7"/>
    <n v="2"/>
  </r>
  <r>
    <n v="0"/>
    <s v="C"/>
    <x v="210"/>
    <x v="1"/>
    <n v="4"/>
    <s v="10 191003937"/>
    <d v="2020-12-19T00:00:00"/>
    <d v="2023-12-31T00:00:00"/>
    <n v="0"/>
    <n v="1"/>
    <n v="15"/>
    <n v="30"/>
    <n v="2"/>
    <n v="17.690000000000001"/>
    <n v="19.2"/>
    <n v="400000"/>
    <n v="14482"/>
    <n v="258959"/>
    <n v="0"/>
    <n v="0"/>
    <n v="0"/>
    <m/>
    <n v="0"/>
    <n v="0"/>
    <n v="0"/>
    <m/>
    <m/>
    <d v="2022-03-24T00:00:00"/>
    <n v="1"/>
    <s v="O"/>
    <n v="1"/>
    <n v="30"/>
    <n v="0"/>
    <m/>
    <m/>
    <m/>
    <m/>
    <m/>
    <m/>
    <n v="1"/>
    <n v="1"/>
    <m/>
    <m/>
    <n v="36553.980000000003"/>
    <s v="TARJETA DE AFINIDAD"/>
    <n v="0"/>
    <n v="0"/>
    <m/>
    <m/>
    <n v="5"/>
    <m/>
    <m/>
    <m/>
    <m/>
    <n v="1"/>
    <n v="7"/>
    <n v="2"/>
  </r>
  <r>
    <n v="0"/>
    <s v="C"/>
    <x v="210"/>
    <x v="1"/>
    <n v="4"/>
    <s v="10 211000610"/>
    <d v="2021-07-28T00:00:00"/>
    <d v="2024-07-31T00:00:00"/>
    <n v="0"/>
    <n v="1"/>
    <n v="8"/>
    <n v="30"/>
    <n v="2"/>
    <n v="17.690000000000001"/>
    <n v="19.2"/>
    <n v="55200"/>
    <n v="1998"/>
    <n v="45368"/>
    <n v="0"/>
    <n v="0"/>
    <n v="0"/>
    <m/>
    <n v="0"/>
    <n v="0"/>
    <n v="0"/>
    <m/>
    <m/>
    <d v="2022-03-24T00:00:00"/>
    <n v="1"/>
    <s v="O"/>
    <n v="1"/>
    <n v="30"/>
    <n v="0"/>
    <m/>
    <m/>
    <m/>
    <m/>
    <m/>
    <m/>
    <n v="1"/>
    <n v="1"/>
    <m/>
    <m/>
    <n v="6382.44"/>
    <s v="TARJETA DE AFINIDAD"/>
    <n v="0"/>
    <n v="0"/>
    <m/>
    <m/>
    <n v="5"/>
    <m/>
    <m/>
    <m/>
    <m/>
    <n v="1"/>
    <n v="7"/>
    <n v="2"/>
  </r>
  <r>
    <n v="0"/>
    <s v="C"/>
    <x v="210"/>
    <x v="1"/>
    <n v="4"/>
    <s v="10 211000216"/>
    <d v="2021-03-24T00:00:00"/>
    <d v="2024-03-31T00:00:00"/>
    <n v="0"/>
    <n v="1"/>
    <n v="12"/>
    <n v="30"/>
    <n v="2"/>
    <n v="17.690000000000001"/>
    <n v="19.2"/>
    <n v="95000"/>
    <n v="3439"/>
    <n v="68821"/>
    <n v="0"/>
    <n v="0"/>
    <n v="0"/>
    <m/>
    <n v="0"/>
    <n v="0"/>
    <n v="0"/>
    <m/>
    <m/>
    <d v="2022-03-24T00:00:00"/>
    <n v="1"/>
    <s v="O"/>
    <n v="1"/>
    <n v="30"/>
    <n v="0"/>
    <m/>
    <m/>
    <m/>
    <m/>
    <m/>
    <m/>
    <n v="1"/>
    <n v="1"/>
    <m/>
    <m/>
    <n v="9670.3700000000008"/>
    <s v="TARJETA DE AFINIDAD"/>
    <n v="0"/>
    <n v="0"/>
    <m/>
    <m/>
    <n v="5"/>
    <m/>
    <m/>
    <m/>
    <m/>
    <n v="1"/>
    <n v="7"/>
    <n v="2"/>
  </r>
  <r>
    <n v="0"/>
    <s v="C"/>
    <x v="210"/>
    <x v="1"/>
    <n v="4"/>
    <s v="10 211000217"/>
    <d v="2021-03-24T00:00:00"/>
    <d v="2024-03-31T00:00:00"/>
    <n v="0"/>
    <n v="1"/>
    <n v="12"/>
    <n v="30"/>
    <n v="2"/>
    <n v="17.690000000000001"/>
    <n v="19.2"/>
    <n v="60000"/>
    <n v="2172"/>
    <n v="43469"/>
    <n v="0"/>
    <n v="0"/>
    <n v="0"/>
    <m/>
    <n v="0"/>
    <n v="0"/>
    <n v="0"/>
    <m/>
    <m/>
    <d v="2022-03-24T00:00:00"/>
    <n v="1"/>
    <s v="O"/>
    <n v="1"/>
    <n v="30"/>
    <n v="0"/>
    <m/>
    <m/>
    <m/>
    <m/>
    <m/>
    <m/>
    <n v="1"/>
    <n v="1"/>
    <m/>
    <m/>
    <n v="6189.03"/>
    <s v="TARJETA DE AFINIDAD"/>
    <n v="0"/>
    <n v="0"/>
    <m/>
    <m/>
    <n v="5"/>
    <m/>
    <m/>
    <m/>
    <m/>
    <n v="1"/>
    <n v="7"/>
    <n v="2"/>
  </r>
  <r>
    <n v="0"/>
    <s v="C"/>
    <x v="210"/>
    <x v="1"/>
    <n v="4"/>
    <s v="10 211000198"/>
    <d v="2021-03-19T00:00:00"/>
    <d v="2024-03-31T00:00:00"/>
    <n v="0"/>
    <n v="1"/>
    <n v="12"/>
    <n v="30"/>
    <n v="2"/>
    <n v="17.690000000000001"/>
    <n v="19.2"/>
    <n v="100000"/>
    <n v="3620"/>
    <n v="72444"/>
    <n v="0"/>
    <n v="0"/>
    <n v="0"/>
    <m/>
    <n v="0"/>
    <n v="0"/>
    <n v="0"/>
    <m/>
    <m/>
    <d v="2022-03-24T00:00:00"/>
    <n v="1"/>
    <s v="O"/>
    <n v="1"/>
    <n v="30"/>
    <n v="0"/>
    <m/>
    <m/>
    <m/>
    <m/>
    <m/>
    <m/>
    <n v="1"/>
    <n v="1"/>
    <m/>
    <m/>
    <n v="10250.59"/>
    <s v="TARJETA DE AFINIDAD"/>
    <n v="0"/>
    <n v="0"/>
    <m/>
    <m/>
    <n v="5"/>
    <m/>
    <m/>
    <m/>
    <m/>
    <n v="1"/>
    <n v="7"/>
    <n v="2"/>
  </r>
  <r>
    <n v="0"/>
    <s v="C"/>
    <x v="210"/>
    <x v="1"/>
    <n v="4"/>
    <s v="10 211000088"/>
    <d v="2021-03-01T00:00:00"/>
    <d v="2024-03-31T00:00:00"/>
    <n v="0"/>
    <n v="1"/>
    <n v="12"/>
    <n v="30"/>
    <n v="2"/>
    <n v="17.690000000000001"/>
    <n v="19.2"/>
    <n v="54250"/>
    <n v="1964"/>
    <n v="39300"/>
    <n v="0"/>
    <n v="0"/>
    <n v="0"/>
    <m/>
    <n v="0"/>
    <n v="0"/>
    <n v="0"/>
    <m/>
    <m/>
    <d v="2022-03-24T00:00:00"/>
    <n v="1"/>
    <s v="O"/>
    <n v="1"/>
    <n v="30"/>
    <n v="0"/>
    <m/>
    <m/>
    <m/>
    <m/>
    <m/>
    <m/>
    <n v="1"/>
    <n v="1"/>
    <m/>
    <m/>
    <n v="5608.81"/>
    <s v="TARJETA DE AFINIDAD"/>
    <n v="0"/>
    <n v="0"/>
    <m/>
    <m/>
    <n v="5"/>
    <m/>
    <m/>
    <m/>
    <m/>
    <n v="1"/>
    <n v="7"/>
    <n v="2"/>
  </r>
  <r>
    <n v="0"/>
    <s v="C"/>
    <x v="210"/>
    <x v="1"/>
    <n v="4"/>
    <s v="10 211000559"/>
    <d v="2021-07-02T00:00:00"/>
    <d v="2024-06-30T00:00:00"/>
    <n v="0"/>
    <n v="1"/>
    <n v="9"/>
    <n v="30"/>
    <n v="2"/>
    <n v="17.690000000000001"/>
    <n v="19.2"/>
    <n v="152000"/>
    <n v="5503"/>
    <n v="121295"/>
    <n v="0"/>
    <n v="0"/>
    <n v="0"/>
    <m/>
    <n v="0"/>
    <n v="0"/>
    <n v="0"/>
    <m/>
    <m/>
    <d v="2022-03-24T00:00:00"/>
    <n v="1"/>
    <s v="O"/>
    <n v="1"/>
    <n v="30"/>
    <n v="0"/>
    <m/>
    <m/>
    <m/>
    <m/>
    <m/>
    <m/>
    <n v="1"/>
    <n v="1"/>
    <m/>
    <m/>
    <n v="17213.25"/>
    <s v="TARJETA DE AFINIDAD"/>
    <n v="0"/>
    <n v="0"/>
    <m/>
    <m/>
    <n v="5"/>
    <m/>
    <m/>
    <m/>
    <m/>
    <n v="1"/>
    <n v="7"/>
    <n v="2"/>
  </r>
  <r>
    <n v="0"/>
    <s v="C"/>
    <x v="210"/>
    <x v="1"/>
    <n v="4"/>
    <s v="10 211000560"/>
    <d v="2021-07-02T00:00:00"/>
    <d v="2024-06-30T00:00:00"/>
    <n v="0"/>
    <n v="1"/>
    <n v="9"/>
    <n v="30"/>
    <n v="2"/>
    <n v="17.690000000000001"/>
    <n v="19.2"/>
    <n v="73000"/>
    <n v="2643"/>
    <n v="58251"/>
    <n v="0"/>
    <n v="0"/>
    <n v="0"/>
    <m/>
    <n v="0"/>
    <n v="0"/>
    <n v="0"/>
    <m/>
    <m/>
    <d v="2022-03-24T00:00:00"/>
    <n v="1"/>
    <s v="O"/>
    <n v="1"/>
    <n v="30"/>
    <n v="0"/>
    <m/>
    <m/>
    <m/>
    <m/>
    <m/>
    <m/>
    <n v="1"/>
    <n v="1"/>
    <m/>
    <m/>
    <n v="8316.51"/>
    <s v="TARJETA DE AFINIDAD"/>
    <n v="0"/>
    <n v="0"/>
    <m/>
    <m/>
    <n v="5"/>
    <m/>
    <m/>
    <m/>
    <m/>
    <n v="1"/>
    <n v="7"/>
    <n v="2"/>
  </r>
  <r>
    <n v="0"/>
    <s v="C"/>
    <x v="210"/>
    <x v="1"/>
    <n v="4"/>
    <s v="10 211000253"/>
    <d v="2021-04-06T00:00:00"/>
    <d v="2024-04-30T00:00:00"/>
    <n v="0"/>
    <n v="1"/>
    <n v="11"/>
    <n v="30"/>
    <n v="2"/>
    <n v="17.690000000000001"/>
    <n v="19.2"/>
    <n v="20000"/>
    <n v="724"/>
    <n v="14988"/>
    <n v="0"/>
    <n v="0"/>
    <n v="0"/>
    <m/>
    <n v="0"/>
    <n v="0"/>
    <n v="0"/>
    <m/>
    <m/>
    <d v="2022-03-24T00:00:00"/>
    <n v="1"/>
    <s v="O"/>
    <n v="1"/>
    <n v="30"/>
    <n v="0"/>
    <m/>
    <m/>
    <m/>
    <m/>
    <m/>
    <m/>
    <n v="1"/>
    <n v="1"/>
    <m/>
    <m/>
    <n v="2127.48"/>
    <s v="TARJETA DE AFINIDAD"/>
    <n v="0"/>
    <n v="0"/>
    <m/>
    <m/>
    <n v="5"/>
    <m/>
    <m/>
    <m/>
    <m/>
    <n v="1"/>
    <n v="7"/>
    <n v="2"/>
  </r>
  <r>
    <n v="0"/>
    <s v="C"/>
    <x v="210"/>
    <x v="1"/>
    <n v="4"/>
    <s v="10 211000739"/>
    <d v="2021-08-26T00:00:00"/>
    <d v="2024-08-31T00:00:00"/>
    <n v="0"/>
    <n v="1"/>
    <n v="7"/>
    <n v="30"/>
    <n v="2"/>
    <n v="17.690000000000001"/>
    <n v="19.2"/>
    <n v="245300"/>
    <n v="8881"/>
    <n v="207336"/>
    <n v="0"/>
    <n v="0"/>
    <n v="0"/>
    <m/>
    <n v="0"/>
    <n v="0"/>
    <n v="0"/>
    <m/>
    <m/>
    <d v="2022-03-24T00:00:00"/>
    <n v="1"/>
    <s v="O"/>
    <n v="1"/>
    <n v="30"/>
    <n v="0"/>
    <m/>
    <m/>
    <m/>
    <m/>
    <m/>
    <m/>
    <n v="1"/>
    <n v="1"/>
    <m/>
    <m/>
    <n v="29397.91"/>
    <s v="TARJETA DE AFINIDAD"/>
    <n v="0"/>
    <n v="0"/>
    <m/>
    <m/>
    <n v="5"/>
    <m/>
    <m/>
    <m/>
    <m/>
    <n v="1"/>
    <n v="7"/>
    <n v="2"/>
  </r>
  <r>
    <n v="0"/>
    <s v="C"/>
    <x v="210"/>
    <x v="1"/>
    <n v="4"/>
    <s v="10 211000743"/>
    <d v="2021-08-27T00:00:00"/>
    <d v="2024-08-31T00:00:00"/>
    <n v="0"/>
    <n v="1"/>
    <n v="7"/>
    <n v="30"/>
    <n v="2"/>
    <n v="17.690000000000001"/>
    <n v="19.2"/>
    <n v="27400"/>
    <n v="992"/>
    <n v="23159"/>
    <n v="0"/>
    <n v="0"/>
    <n v="0"/>
    <m/>
    <n v="0"/>
    <n v="0"/>
    <n v="0"/>
    <m/>
    <m/>
    <d v="2022-03-24T00:00:00"/>
    <n v="1"/>
    <s v="O"/>
    <n v="1"/>
    <n v="30"/>
    <n v="0"/>
    <m/>
    <m/>
    <m/>
    <m/>
    <m/>
    <m/>
    <n v="1"/>
    <n v="1"/>
    <m/>
    <m/>
    <n v="3287.92"/>
    <s v="TARJETA DE AFINIDAD"/>
    <n v="0"/>
    <n v="0"/>
    <m/>
    <m/>
    <n v="5"/>
    <m/>
    <m/>
    <m/>
    <m/>
    <n v="1"/>
    <n v="7"/>
    <n v="2"/>
  </r>
  <r>
    <n v="0"/>
    <s v="C"/>
    <x v="210"/>
    <x v="1"/>
    <n v="4"/>
    <s v="10 211000492"/>
    <d v="2021-06-06T00:00:00"/>
    <d v="2024-06-30T00:00:00"/>
    <n v="0"/>
    <n v="1"/>
    <n v="9"/>
    <n v="30"/>
    <n v="2"/>
    <n v="17.690000000000001"/>
    <n v="19.2"/>
    <n v="115000"/>
    <n v="4163"/>
    <n v="91772"/>
    <n v="0"/>
    <n v="0"/>
    <n v="0"/>
    <m/>
    <n v="0"/>
    <n v="0"/>
    <n v="0"/>
    <m/>
    <m/>
    <d v="2022-03-24T00:00:00"/>
    <n v="1"/>
    <s v="O"/>
    <n v="1"/>
    <n v="30"/>
    <n v="0"/>
    <m/>
    <m/>
    <m/>
    <m/>
    <m/>
    <m/>
    <n v="1"/>
    <n v="1"/>
    <m/>
    <m/>
    <n v="12958.29"/>
    <s v="TARJETA DE AFINIDAD"/>
    <n v="0"/>
    <n v="0"/>
    <m/>
    <m/>
    <n v="5"/>
    <m/>
    <m/>
    <m/>
    <m/>
    <n v="1"/>
    <n v="7"/>
    <n v="2"/>
  </r>
  <r>
    <n v="0"/>
    <s v="C"/>
    <x v="210"/>
    <x v="1"/>
    <n v="4"/>
    <s v="10 211000551"/>
    <d v="2021-06-29T00:00:00"/>
    <d v="2024-06-30T00:00:00"/>
    <n v="0"/>
    <n v="1"/>
    <n v="9"/>
    <n v="30"/>
    <n v="2"/>
    <n v="17.690000000000001"/>
    <n v="19.2"/>
    <n v="40000"/>
    <n v="1448"/>
    <n v="31921"/>
    <n v="0"/>
    <n v="0"/>
    <n v="0"/>
    <m/>
    <n v="0"/>
    <n v="0"/>
    <n v="0"/>
    <m/>
    <m/>
    <d v="2022-03-24T00:00:00"/>
    <n v="1"/>
    <s v="O"/>
    <n v="1"/>
    <n v="30"/>
    <n v="0"/>
    <m/>
    <m/>
    <m/>
    <m/>
    <m/>
    <m/>
    <n v="1"/>
    <n v="1"/>
    <m/>
    <m/>
    <n v="4448.37"/>
    <s v="TARJETA DE AFINIDAD"/>
    <n v="0"/>
    <n v="0"/>
    <m/>
    <m/>
    <n v="5"/>
    <m/>
    <m/>
    <m/>
    <m/>
    <n v="1"/>
    <n v="7"/>
    <n v="2"/>
  </r>
  <r>
    <n v="0"/>
    <s v="C"/>
    <x v="210"/>
    <x v="1"/>
    <n v="4"/>
    <s v="10 211000605"/>
    <d v="2021-07-25T00:00:00"/>
    <d v="2024-07-31T00:00:00"/>
    <n v="0"/>
    <n v="1"/>
    <n v="8"/>
    <n v="30"/>
    <n v="2"/>
    <n v="17.690000000000001"/>
    <n v="19.2"/>
    <n v="80300"/>
    <n v="2907"/>
    <n v="65992"/>
    <n v="0"/>
    <n v="0"/>
    <n v="0"/>
    <m/>
    <n v="0"/>
    <n v="0"/>
    <n v="0"/>
    <m/>
    <m/>
    <d v="2022-03-24T00:00:00"/>
    <n v="1"/>
    <s v="O"/>
    <n v="1"/>
    <n v="30"/>
    <n v="0"/>
    <m/>
    <m/>
    <m/>
    <m/>
    <m/>
    <m/>
    <n v="1"/>
    <n v="1"/>
    <m/>
    <m/>
    <n v="9283.5499999999993"/>
    <s v="TARJETA DE AFINIDAD"/>
    <n v="0"/>
    <n v="0"/>
    <m/>
    <m/>
    <n v="5"/>
    <m/>
    <m/>
    <m/>
    <m/>
    <n v="1"/>
    <n v="7"/>
    <n v="2"/>
  </r>
  <r>
    <n v="0"/>
    <s v="C"/>
    <x v="210"/>
    <x v="1"/>
    <n v="4"/>
    <s v="10 211000443"/>
    <d v="2021-05-25T00:00:00"/>
    <d v="2024-05-31T00:00:00"/>
    <n v="0"/>
    <n v="1"/>
    <n v="10"/>
    <n v="30"/>
    <n v="2"/>
    <n v="17.690000000000001"/>
    <n v="19.2"/>
    <n v="200000"/>
    <n v="7241"/>
    <n v="154762"/>
    <n v="0"/>
    <n v="0"/>
    <n v="0"/>
    <m/>
    <n v="0"/>
    <n v="0"/>
    <n v="0"/>
    <m/>
    <m/>
    <d v="2022-03-24T00:00:00"/>
    <n v="1"/>
    <s v="O"/>
    <n v="1"/>
    <n v="30"/>
    <n v="0"/>
    <m/>
    <m/>
    <m/>
    <m/>
    <m/>
    <m/>
    <n v="1"/>
    <n v="1"/>
    <m/>
    <m/>
    <n v="21855.02"/>
    <s v="TARJETA DE AFINIDAD"/>
    <n v="0"/>
    <n v="0"/>
    <m/>
    <m/>
    <n v="5"/>
    <m/>
    <m/>
    <m/>
    <m/>
    <n v="1"/>
    <n v="7"/>
    <n v="2"/>
  </r>
  <r>
    <n v="0"/>
    <s v="C"/>
    <x v="210"/>
    <x v="1"/>
    <n v="4"/>
    <s v="10 211000606"/>
    <d v="2021-07-25T00:00:00"/>
    <d v="2024-07-31T00:00:00"/>
    <n v="0"/>
    <n v="1"/>
    <n v="8"/>
    <n v="30"/>
    <n v="2"/>
    <n v="17.690000000000001"/>
    <n v="19.2"/>
    <n v="25800"/>
    <n v="934"/>
    <n v="21201"/>
    <n v="0"/>
    <n v="0"/>
    <n v="0"/>
    <m/>
    <n v="0"/>
    <n v="0"/>
    <n v="0"/>
    <m/>
    <m/>
    <d v="2022-03-24T00:00:00"/>
    <n v="1"/>
    <s v="O"/>
    <n v="1"/>
    <n v="30"/>
    <n v="0"/>
    <m/>
    <m/>
    <m/>
    <m/>
    <m/>
    <m/>
    <n v="1"/>
    <n v="1"/>
    <m/>
    <m/>
    <n v="3094.52"/>
    <s v="TARJETA DE AFINIDAD"/>
    <n v="0"/>
    <n v="0"/>
    <m/>
    <m/>
    <n v="5"/>
    <m/>
    <m/>
    <m/>
    <m/>
    <n v="1"/>
    <n v="7"/>
    <n v="2"/>
  </r>
  <r>
    <n v="0"/>
    <s v="C"/>
    <x v="210"/>
    <x v="1"/>
    <n v="4"/>
    <s v="10 211000961"/>
    <d v="2021-09-25T00:00:00"/>
    <d v="2024-09-30T00:00:00"/>
    <n v="0"/>
    <n v="1"/>
    <n v="6"/>
    <n v="30"/>
    <n v="2"/>
    <n v="17.690000000000001"/>
    <n v="19.2"/>
    <n v="135702"/>
    <n v="4913"/>
    <n v="117838"/>
    <n v="0"/>
    <n v="0"/>
    <n v="0"/>
    <m/>
    <n v="0"/>
    <n v="0"/>
    <n v="0"/>
    <m/>
    <m/>
    <d v="2022-03-24T00:00:00"/>
    <n v="1"/>
    <s v="O"/>
    <n v="1"/>
    <n v="30"/>
    <n v="0"/>
    <m/>
    <m/>
    <m/>
    <m/>
    <m/>
    <m/>
    <n v="1"/>
    <n v="1"/>
    <m/>
    <m/>
    <n v="16633.03"/>
    <s v="TARJETA DE AFINIDAD"/>
    <n v="0"/>
    <n v="0"/>
    <m/>
    <m/>
    <n v="5"/>
    <m/>
    <m/>
    <m/>
    <m/>
    <n v="1"/>
    <n v="7"/>
    <n v="2"/>
  </r>
  <r>
    <n v="0"/>
    <s v="C"/>
    <x v="210"/>
    <x v="1"/>
    <n v="4"/>
    <s v="10 211000962"/>
    <d v="2021-09-25T00:00:00"/>
    <d v="2024-09-30T00:00:00"/>
    <n v="0"/>
    <n v="1"/>
    <n v="6"/>
    <n v="30"/>
    <n v="2"/>
    <n v="17.690000000000001"/>
    <n v="19.2"/>
    <n v="315040"/>
    <n v="11406"/>
    <n v="273562"/>
    <n v="0"/>
    <n v="0"/>
    <n v="0"/>
    <m/>
    <n v="0"/>
    <n v="0"/>
    <n v="0"/>
    <m/>
    <m/>
    <d v="2022-03-24T00:00:00"/>
    <n v="1"/>
    <s v="O"/>
    <n v="1"/>
    <n v="30"/>
    <n v="0"/>
    <m/>
    <m/>
    <m/>
    <m/>
    <m/>
    <m/>
    <n v="1"/>
    <n v="1"/>
    <m/>
    <m/>
    <n v="38681.46"/>
    <s v="TARJETA DE AFINIDAD"/>
    <n v="0"/>
    <n v="0"/>
    <m/>
    <m/>
    <n v="5"/>
    <m/>
    <m/>
    <m/>
    <m/>
    <n v="1"/>
    <n v="7"/>
    <n v="2"/>
  </r>
  <r>
    <n v="0"/>
    <s v="C"/>
    <x v="210"/>
    <x v="1"/>
    <n v="4"/>
    <s v="10 211000462"/>
    <d v="2021-05-31T00:00:00"/>
    <d v="2024-05-31T00:00:00"/>
    <n v="0"/>
    <n v="1"/>
    <n v="10"/>
    <n v="30"/>
    <n v="2"/>
    <n v="17.690000000000001"/>
    <n v="19.2"/>
    <n v="104750"/>
    <n v="3792"/>
    <n v="81060"/>
    <n v="0"/>
    <n v="0"/>
    <n v="0"/>
    <m/>
    <n v="0"/>
    <n v="0"/>
    <n v="0"/>
    <m/>
    <m/>
    <d v="2022-03-24T00:00:00"/>
    <n v="1"/>
    <s v="O"/>
    <n v="1"/>
    <n v="30"/>
    <n v="0"/>
    <m/>
    <m/>
    <m/>
    <m/>
    <m/>
    <m/>
    <n v="1"/>
    <n v="1"/>
    <m/>
    <m/>
    <n v="11411.03"/>
    <s v="TARJETA DE AFINIDAD"/>
    <n v="0"/>
    <n v="0"/>
    <m/>
    <m/>
    <n v="5"/>
    <m/>
    <m/>
    <m/>
    <m/>
    <n v="1"/>
    <n v="7"/>
    <n v="2"/>
  </r>
  <r>
    <n v="0"/>
    <s v="C"/>
    <x v="210"/>
    <x v="1"/>
    <n v="4"/>
    <s v="10 211000582"/>
    <d v="2021-07-14T00:00:00"/>
    <d v="2024-07-31T00:00:00"/>
    <n v="0"/>
    <n v="1"/>
    <n v="8"/>
    <n v="30"/>
    <n v="2"/>
    <n v="17.690000000000001"/>
    <n v="19.2"/>
    <n v="79800"/>
    <n v="2889"/>
    <n v="65578"/>
    <n v="0"/>
    <n v="0"/>
    <n v="0"/>
    <m/>
    <n v="0"/>
    <n v="0"/>
    <n v="0"/>
    <m/>
    <m/>
    <d v="2022-03-24T00:00:00"/>
    <n v="1"/>
    <s v="O"/>
    <n v="1"/>
    <n v="30"/>
    <n v="0"/>
    <m/>
    <m/>
    <m/>
    <m/>
    <m/>
    <m/>
    <n v="1"/>
    <n v="1"/>
    <m/>
    <m/>
    <n v="9283.5499999999993"/>
    <s v="TARJETA DE AFINIDAD"/>
    <n v="0"/>
    <n v="0"/>
    <m/>
    <m/>
    <n v="5"/>
    <m/>
    <m/>
    <m/>
    <m/>
    <n v="1"/>
    <n v="7"/>
    <n v="2"/>
  </r>
  <r>
    <n v="0"/>
    <s v="C"/>
    <x v="210"/>
    <x v="1"/>
    <n v="4"/>
    <s v="10 211000258"/>
    <d v="2021-04-07T00:00:00"/>
    <d v="2024-04-30T00:00:00"/>
    <n v="0"/>
    <n v="1"/>
    <n v="11"/>
    <n v="30"/>
    <n v="2"/>
    <n v="17.690000000000001"/>
    <n v="19.2"/>
    <n v="251100"/>
    <n v="9091"/>
    <n v="188143"/>
    <n v="0"/>
    <n v="0"/>
    <n v="0"/>
    <m/>
    <n v="0"/>
    <n v="0"/>
    <n v="0"/>
    <m/>
    <m/>
    <d v="2022-03-24T00:00:00"/>
    <n v="1"/>
    <s v="O"/>
    <n v="1"/>
    <n v="30"/>
    <n v="0"/>
    <m/>
    <m/>
    <m/>
    <m/>
    <m/>
    <m/>
    <n v="1"/>
    <n v="1"/>
    <m/>
    <m/>
    <n v="26690.21"/>
    <s v="TARJETA DE AFINIDAD"/>
    <n v="0"/>
    <n v="0"/>
    <m/>
    <m/>
    <n v="5"/>
    <m/>
    <m/>
    <m/>
    <m/>
    <n v="1"/>
    <n v="7"/>
    <n v="2"/>
  </r>
  <r>
    <n v="0"/>
    <s v="C"/>
    <x v="210"/>
    <x v="1"/>
    <n v="4"/>
    <s v="10 211000259"/>
    <d v="2021-04-07T00:00:00"/>
    <d v="2024-04-30T00:00:00"/>
    <n v="0"/>
    <n v="1"/>
    <n v="11"/>
    <n v="30"/>
    <n v="2"/>
    <n v="17.690000000000001"/>
    <n v="19.2"/>
    <n v="16100"/>
    <n v="583"/>
    <n v="12060"/>
    <n v="0"/>
    <n v="0"/>
    <n v="0"/>
    <m/>
    <n v="0"/>
    <n v="0"/>
    <n v="0"/>
    <m/>
    <m/>
    <d v="2022-03-24T00:00:00"/>
    <n v="1"/>
    <s v="O"/>
    <n v="1"/>
    <n v="30"/>
    <n v="0"/>
    <m/>
    <m/>
    <m/>
    <m/>
    <m/>
    <m/>
    <n v="1"/>
    <n v="1"/>
    <m/>
    <m/>
    <n v="1740.67"/>
    <s v="TARJETA DE AFINIDAD"/>
    <n v="0"/>
    <n v="0"/>
    <m/>
    <m/>
    <n v="5"/>
    <m/>
    <m/>
    <m/>
    <m/>
    <n v="1"/>
    <n v="7"/>
    <n v="2"/>
  </r>
  <r>
    <n v="0"/>
    <s v="C"/>
    <x v="210"/>
    <x v="1"/>
    <n v="4"/>
    <s v="10 211000218"/>
    <d v="2021-03-25T00:00:00"/>
    <d v="2024-03-31T00:00:00"/>
    <n v="0"/>
    <n v="1"/>
    <n v="12"/>
    <n v="30"/>
    <n v="2"/>
    <n v="17.690000000000001"/>
    <n v="19.2"/>
    <n v="80000"/>
    <n v="2896"/>
    <n v="57954"/>
    <n v="0"/>
    <n v="0"/>
    <n v="0"/>
    <m/>
    <n v="0"/>
    <n v="0"/>
    <n v="0"/>
    <m/>
    <m/>
    <d v="2022-03-24T00:00:00"/>
    <n v="1"/>
    <s v="O"/>
    <n v="1"/>
    <n v="30"/>
    <n v="0"/>
    <m/>
    <m/>
    <m/>
    <m/>
    <m/>
    <m/>
    <n v="1"/>
    <n v="1"/>
    <m/>
    <m/>
    <n v="8123.11"/>
    <s v="TARJETA DE AFINIDAD"/>
    <n v="0"/>
    <n v="0"/>
    <m/>
    <m/>
    <n v="5"/>
    <m/>
    <m/>
    <m/>
    <m/>
    <n v="1"/>
    <n v="7"/>
    <n v="2"/>
  </r>
  <r>
    <n v="0"/>
    <s v="C"/>
    <x v="210"/>
    <x v="1"/>
    <n v="4"/>
    <s v="10 211000202"/>
    <d v="2021-03-20T00:00:00"/>
    <d v="2024-03-31T00:00:00"/>
    <n v="0"/>
    <n v="1"/>
    <n v="12"/>
    <n v="30"/>
    <n v="2"/>
    <n v="17.690000000000001"/>
    <n v="19.2"/>
    <n v="141800"/>
    <n v="5134"/>
    <n v="102716"/>
    <n v="0"/>
    <n v="0"/>
    <n v="0"/>
    <m/>
    <n v="0"/>
    <n v="0"/>
    <n v="0"/>
    <m/>
    <m/>
    <d v="2022-03-24T00:00:00"/>
    <n v="1"/>
    <s v="O"/>
    <n v="1"/>
    <n v="30"/>
    <n v="0"/>
    <m/>
    <m/>
    <m/>
    <m/>
    <m/>
    <m/>
    <n v="1"/>
    <n v="1"/>
    <m/>
    <m/>
    <n v="14505.55"/>
    <s v="TARJETA DE AFINIDAD"/>
    <n v="0"/>
    <n v="0"/>
    <m/>
    <m/>
    <n v="5"/>
    <m/>
    <m/>
    <m/>
    <m/>
    <n v="1"/>
    <n v="7"/>
    <n v="2"/>
  </r>
  <r>
    <n v="0"/>
    <s v="C"/>
    <x v="210"/>
    <x v="1"/>
    <n v="4"/>
    <s v="10 211000208"/>
    <d v="2021-03-21T00:00:00"/>
    <d v="2024-03-31T00:00:00"/>
    <n v="0"/>
    <n v="1"/>
    <n v="12"/>
    <n v="30"/>
    <n v="2"/>
    <n v="17.690000000000001"/>
    <n v="19.2"/>
    <n v="155950"/>
    <n v="5646"/>
    <n v="112968"/>
    <n v="0"/>
    <n v="0"/>
    <n v="0"/>
    <m/>
    <n v="0"/>
    <n v="0"/>
    <n v="0"/>
    <m/>
    <m/>
    <d v="2022-03-24T00:00:00"/>
    <n v="1"/>
    <s v="O"/>
    <n v="1"/>
    <n v="30"/>
    <n v="0"/>
    <m/>
    <m/>
    <m/>
    <m/>
    <m/>
    <m/>
    <n v="1"/>
    <n v="1"/>
    <m/>
    <m/>
    <n v="16052.81"/>
    <s v="TARJETA DE AFINIDAD"/>
    <n v="0"/>
    <n v="0"/>
    <m/>
    <m/>
    <n v="5"/>
    <m/>
    <m/>
    <m/>
    <m/>
    <n v="1"/>
    <n v="7"/>
    <n v="2"/>
  </r>
  <r>
    <n v="0"/>
    <s v="C"/>
    <x v="210"/>
    <x v="1"/>
    <n v="4"/>
    <s v="10 211000870"/>
    <d v="2021-09-16T00:00:00"/>
    <d v="2024-09-30T00:00:00"/>
    <n v="0"/>
    <n v="1"/>
    <n v="6"/>
    <n v="30"/>
    <n v="2"/>
    <n v="17.690000000000001"/>
    <n v="19.2"/>
    <n v="45700"/>
    <n v="1655"/>
    <n v="39681"/>
    <n v="0"/>
    <n v="0"/>
    <n v="0"/>
    <m/>
    <n v="0"/>
    <n v="0"/>
    <n v="0"/>
    <m/>
    <m/>
    <d v="2022-03-24T00:00:00"/>
    <n v="1"/>
    <s v="O"/>
    <n v="1"/>
    <n v="30"/>
    <n v="0"/>
    <m/>
    <m/>
    <m/>
    <m/>
    <m/>
    <m/>
    <n v="1"/>
    <n v="1"/>
    <m/>
    <m/>
    <n v="5608.81"/>
    <s v="TARJETA DE AFINIDAD"/>
    <n v="0"/>
    <n v="0"/>
    <m/>
    <m/>
    <n v="5"/>
    <m/>
    <m/>
    <m/>
    <m/>
    <n v="1"/>
    <n v="7"/>
    <n v="2"/>
  </r>
  <r>
    <n v="0"/>
    <s v="C"/>
    <x v="210"/>
    <x v="1"/>
    <n v="4"/>
    <s v="10 211000251"/>
    <d v="2021-04-05T00:00:00"/>
    <d v="2024-04-30T00:00:00"/>
    <n v="0"/>
    <n v="1"/>
    <n v="11"/>
    <n v="30"/>
    <n v="2"/>
    <n v="17.690000000000001"/>
    <n v="19.2"/>
    <n v="35000"/>
    <n v="1267"/>
    <n v="26225"/>
    <n v="0"/>
    <n v="0"/>
    <n v="0"/>
    <m/>
    <n v="0"/>
    <n v="0"/>
    <n v="0"/>
    <m/>
    <m/>
    <d v="2022-03-24T00:00:00"/>
    <n v="1"/>
    <s v="O"/>
    <n v="1"/>
    <n v="30"/>
    <n v="0"/>
    <m/>
    <m/>
    <m/>
    <m/>
    <m/>
    <m/>
    <n v="1"/>
    <n v="1"/>
    <m/>
    <m/>
    <n v="3674.74"/>
    <s v="TARJETA DE AFINIDAD"/>
    <n v="0"/>
    <n v="0"/>
    <m/>
    <m/>
    <n v="5"/>
    <m/>
    <m/>
    <m/>
    <m/>
    <n v="1"/>
    <n v="7"/>
    <n v="2"/>
  </r>
  <r>
    <n v="0"/>
    <s v="C"/>
    <x v="210"/>
    <x v="1"/>
    <n v="4"/>
    <s v="10 211000252"/>
    <d v="2021-04-05T00:00:00"/>
    <d v="2024-04-30T00:00:00"/>
    <n v="0"/>
    <n v="1"/>
    <n v="11"/>
    <n v="30"/>
    <n v="2"/>
    <n v="17.690000000000001"/>
    <n v="19.2"/>
    <n v="29000"/>
    <n v="1050"/>
    <n v="21728"/>
    <n v="0"/>
    <n v="0"/>
    <n v="0"/>
    <m/>
    <n v="0"/>
    <n v="0"/>
    <n v="0"/>
    <m/>
    <m/>
    <d v="2022-03-24T00:00:00"/>
    <n v="1"/>
    <s v="O"/>
    <n v="1"/>
    <n v="30"/>
    <n v="0"/>
    <m/>
    <m/>
    <m/>
    <m/>
    <m/>
    <m/>
    <n v="1"/>
    <n v="1"/>
    <m/>
    <m/>
    <n v="3094.52"/>
    <s v="TARJETA DE AFINIDAD"/>
    <n v="0"/>
    <n v="0"/>
    <m/>
    <m/>
    <n v="5"/>
    <m/>
    <m/>
    <m/>
    <m/>
    <n v="1"/>
    <n v="7"/>
    <n v="2"/>
  </r>
  <r>
    <n v="0"/>
    <s v="C"/>
    <x v="210"/>
    <x v="1"/>
    <n v="4"/>
    <s v="10 211000096"/>
    <d v="2021-03-03T00:00:00"/>
    <d v="2024-03-31T00:00:00"/>
    <n v="0"/>
    <n v="1"/>
    <n v="12"/>
    <n v="30"/>
    <n v="2"/>
    <n v="17.690000000000001"/>
    <n v="19.2"/>
    <n v="15000"/>
    <n v="543"/>
    <n v="10863"/>
    <n v="0"/>
    <n v="0"/>
    <n v="0"/>
    <m/>
    <n v="0"/>
    <n v="0"/>
    <n v="0"/>
    <m/>
    <m/>
    <d v="2022-03-24T00:00:00"/>
    <n v="1"/>
    <s v="O"/>
    <n v="1"/>
    <n v="30"/>
    <n v="0"/>
    <m/>
    <m/>
    <m/>
    <m/>
    <m/>
    <m/>
    <n v="1"/>
    <n v="1"/>
    <m/>
    <m/>
    <n v="1547.26"/>
    <s v="TARJETA DE AFINIDAD"/>
    <n v="0"/>
    <n v="0"/>
    <m/>
    <m/>
    <n v="5"/>
    <m/>
    <m/>
    <m/>
    <m/>
    <n v="1"/>
    <n v="7"/>
    <n v="2"/>
  </r>
  <r>
    <n v="0"/>
    <s v="C"/>
    <x v="210"/>
    <x v="1"/>
    <n v="4"/>
    <s v="10 211000556"/>
    <d v="2021-06-30T00:00:00"/>
    <d v="2024-06-30T00:00:00"/>
    <n v="0"/>
    <n v="1"/>
    <n v="9"/>
    <n v="30"/>
    <n v="2"/>
    <n v="17.690000000000001"/>
    <n v="19.2"/>
    <n v="100000"/>
    <n v="3620"/>
    <n v="79803"/>
    <n v="0"/>
    <n v="0"/>
    <n v="0"/>
    <m/>
    <n v="0"/>
    <n v="0"/>
    <n v="0"/>
    <m/>
    <m/>
    <d v="2022-03-24T00:00:00"/>
    <n v="1"/>
    <s v="O"/>
    <n v="1"/>
    <n v="30"/>
    <n v="0"/>
    <m/>
    <m/>
    <m/>
    <m/>
    <m/>
    <m/>
    <n v="1"/>
    <n v="1"/>
    <m/>
    <m/>
    <n v="11217.62"/>
    <s v="TARJETA DE AFINIDAD"/>
    <n v="0"/>
    <n v="0"/>
    <m/>
    <m/>
    <n v="5"/>
    <m/>
    <m/>
    <m/>
    <m/>
    <n v="1"/>
    <n v="7"/>
    <n v="2"/>
  </r>
  <r>
    <n v="0"/>
    <s v="C"/>
    <x v="210"/>
    <x v="1"/>
    <n v="4"/>
    <s v="10 211000654"/>
    <d v="2021-08-10T00:00:00"/>
    <d v="2024-08-31T00:00:00"/>
    <n v="0"/>
    <n v="1"/>
    <n v="7"/>
    <n v="30"/>
    <n v="2"/>
    <n v="17.690000000000001"/>
    <n v="19.2"/>
    <n v="17000"/>
    <n v="615"/>
    <n v="14373"/>
    <n v="0"/>
    <n v="0"/>
    <n v="0"/>
    <m/>
    <n v="0"/>
    <n v="0"/>
    <n v="0"/>
    <m/>
    <m/>
    <d v="2022-03-24T00:00:00"/>
    <n v="1"/>
    <s v="O"/>
    <n v="1"/>
    <n v="30"/>
    <n v="0"/>
    <m/>
    <m/>
    <m/>
    <m/>
    <m/>
    <m/>
    <n v="1"/>
    <n v="1"/>
    <m/>
    <m/>
    <n v="2127.48"/>
    <s v="TARJETA DE AFINIDAD"/>
    <n v="0"/>
    <n v="0"/>
    <m/>
    <m/>
    <n v="5"/>
    <m/>
    <m/>
    <m/>
    <m/>
    <n v="1"/>
    <n v="7"/>
    <n v="2"/>
  </r>
  <r>
    <n v="0"/>
    <s v="C"/>
    <x v="210"/>
    <x v="1"/>
    <n v="4"/>
    <s v="10 221000072"/>
    <d v="2022-01-13T00:00:00"/>
    <d v="2025-01-31T00:00:00"/>
    <n v="0"/>
    <n v="1"/>
    <n v="2"/>
    <n v="30"/>
    <n v="2"/>
    <n v="17.690000000000001"/>
    <n v="19.2"/>
    <n v="58000"/>
    <n v="2100"/>
    <n v="55526"/>
    <n v="0"/>
    <n v="0"/>
    <n v="0"/>
    <m/>
    <n v="0"/>
    <n v="0"/>
    <n v="0"/>
    <m/>
    <m/>
    <d v="2022-03-24T00:00:00"/>
    <n v="1"/>
    <s v="O"/>
    <n v="1"/>
    <n v="30"/>
    <n v="0"/>
    <m/>
    <m/>
    <m/>
    <m/>
    <m/>
    <m/>
    <n v="1"/>
    <n v="1"/>
    <m/>
    <m/>
    <n v="7929.7"/>
    <s v="TARJETA DE AFINIDAD"/>
    <n v="0"/>
    <n v="0"/>
    <m/>
    <m/>
    <n v="5"/>
    <m/>
    <m/>
    <m/>
    <m/>
    <n v="1"/>
    <n v="7"/>
    <n v="2"/>
  </r>
  <r>
    <n v="0"/>
    <s v="C"/>
    <x v="210"/>
    <x v="1"/>
    <n v="4"/>
    <s v="10 211000647"/>
    <d v="2021-08-08T00:00:00"/>
    <d v="2024-08-31T00:00:00"/>
    <n v="0"/>
    <n v="1"/>
    <n v="7"/>
    <n v="30"/>
    <n v="2"/>
    <n v="17.690000000000001"/>
    <n v="19.2"/>
    <n v="18900"/>
    <n v="684"/>
    <n v="15979"/>
    <n v="0"/>
    <n v="0"/>
    <n v="0"/>
    <m/>
    <n v="0"/>
    <n v="0"/>
    <n v="0"/>
    <m/>
    <m/>
    <d v="2022-03-24T00:00:00"/>
    <n v="1"/>
    <s v="O"/>
    <n v="1"/>
    <n v="30"/>
    <n v="0"/>
    <m/>
    <m/>
    <m/>
    <m/>
    <m/>
    <m/>
    <n v="1"/>
    <n v="1"/>
    <m/>
    <m/>
    <n v="2320.89"/>
    <s v="TARJETA DE AFINIDAD"/>
    <n v="0"/>
    <n v="0"/>
    <m/>
    <m/>
    <n v="5"/>
    <m/>
    <m/>
    <m/>
    <m/>
    <n v="1"/>
    <n v="7"/>
    <n v="2"/>
  </r>
  <r>
    <n v="0"/>
    <s v="C"/>
    <x v="210"/>
    <x v="1"/>
    <n v="4"/>
    <s v="10 211001173"/>
    <d v="2021-10-29T00:00:00"/>
    <d v="2024-10-31T00:00:00"/>
    <n v="0"/>
    <n v="1"/>
    <n v="5"/>
    <n v="30"/>
    <n v="2"/>
    <n v="17.690000000000001"/>
    <n v="19.2"/>
    <n v="262000"/>
    <n v="9486"/>
    <n v="233467"/>
    <n v="0"/>
    <n v="0"/>
    <n v="0"/>
    <m/>
    <n v="0"/>
    <n v="0"/>
    <n v="0"/>
    <m/>
    <m/>
    <d v="2022-03-24T00:00:00"/>
    <n v="1"/>
    <s v="O"/>
    <n v="1"/>
    <n v="30"/>
    <n v="0"/>
    <m/>
    <m/>
    <m/>
    <m/>
    <m/>
    <m/>
    <n v="1"/>
    <n v="1"/>
    <m/>
    <m/>
    <n v="33072.65"/>
    <s v="TARJETA DE AFINIDAD"/>
    <n v="0"/>
    <n v="0"/>
    <m/>
    <m/>
    <n v="5"/>
    <m/>
    <m/>
    <m/>
    <m/>
    <n v="1"/>
    <n v="7"/>
    <n v="2"/>
  </r>
  <r>
    <n v="0"/>
    <s v="C"/>
    <x v="210"/>
    <x v="1"/>
    <n v="4"/>
    <s v="10 211001202"/>
    <d v="2021-11-03T00:00:00"/>
    <d v="2024-11-30T00:00:00"/>
    <n v="0"/>
    <n v="1"/>
    <n v="4"/>
    <n v="30"/>
    <n v="2"/>
    <n v="17.690000000000001"/>
    <n v="19.2"/>
    <n v="237600"/>
    <n v="8602"/>
    <n v="217055"/>
    <n v="0"/>
    <n v="0"/>
    <n v="0"/>
    <m/>
    <n v="0"/>
    <n v="0"/>
    <n v="0"/>
    <m/>
    <m/>
    <d v="2022-03-24T00:00:00"/>
    <n v="1"/>
    <s v="O"/>
    <n v="1"/>
    <n v="30"/>
    <n v="0"/>
    <m/>
    <m/>
    <m/>
    <m/>
    <m/>
    <m/>
    <n v="1"/>
    <n v="1"/>
    <m/>
    <m/>
    <n v="30751.759999999998"/>
    <s v="TARJETA DE AFINIDAD"/>
    <n v="0"/>
    <n v="0"/>
    <m/>
    <m/>
    <n v="5"/>
    <m/>
    <m/>
    <m/>
    <m/>
    <n v="1"/>
    <n v="7"/>
    <n v="2"/>
  </r>
  <r>
    <n v="0"/>
    <s v="C"/>
    <x v="210"/>
    <x v="1"/>
    <n v="4"/>
    <s v="10 211001203"/>
    <d v="2021-11-03T00:00:00"/>
    <d v="2024-11-30T00:00:00"/>
    <n v="0"/>
    <n v="1"/>
    <n v="4"/>
    <n v="30"/>
    <n v="2"/>
    <n v="17.690000000000001"/>
    <n v="19.2"/>
    <n v="250000"/>
    <n v="9051"/>
    <n v="228382"/>
    <n v="0"/>
    <n v="0"/>
    <n v="0"/>
    <m/>
    <n v="0"/>
    <n v="0"/>
    <n v="0"/>
    <m/>
    <m/>
    <d v="2022-03-24T00:00:00"/>
    <n v="1"/>
    <s v="O"/>
    <n v="1"/>
    <n v="30"/>
    <n v="0"/>
    <m/>
    <m/>
    <m/>
    <m/>
    <m/>
    <m/>
    <n v="1"/>
    <n v="1"/>
    <m/>
    <m/>
    <n v="32299.02"/>
    <s v="TARJETA DE AFINIDAD"/>
    <n v="0"/>
    <n v="0"/>
    <m/>
    <m/>
    <n v="5"/>
    <m/>
    <m/>
    <m/>
    <m/>
    <n v="1"/>
    <n v="7"/>
    <n v="2"/>
  </r>
  <r>
    <n v="0"/>
    <s v="C"/>
    <x v="210"/>
    <x v="1"/>
    <n v="4"/>
    <s v="10 211001204"/>
    <d v="2021-11-03T00:00:00"/>
    <d v="2024-11-30T00:00:00"/>
    <n v="0"/>
    <n v="1"/>
    <n v="4"/>
    <n v="30"/>
    <n v="2"/>
    <n v="17.690000000000001"/>
    <n v="19.2"/>
    <n v="41900"/>
    <n v="1517"/>
    <n v="38276"/>
    <n v="0"/>
    <n v="0"/>
    <n v="0"/>
    <m/>
    <n v="0"/>
    <n v="0"/>
    <n v="0"/>
    <m/>
    <m/>
    <d v="2022-03-24T00:00:00"/>
    <n v="1"/>
    <s v="O"/>
    <n v="1"/>
    <n v="30"/>
    <n v="0"/>
    <m/>
    <m/>
    <m/>
    <m/>
    <m/>
    <m/>
    <n v="1"/>
    <n v="1"/>
    <m/>
    <m/>
    <n v="5415.4"/>
    <s v="TARJETA DE AFINIDAD"/>
    <n v="0"/>
    <n v="0"/>
    <m/>
    <m/>
    <n v="5"/>
    <m/>
    <m/>
    <m/>
    <m/>
    <n v="1"/>
    <n v="7"/>
    <n v="2"/>
  </r>
  <r>
    <n v="0"/>
    <s v="C"/>
    <x v="210"/>
    <x v="1"/>
    <n v="4"/>
    <s v="10 211001205"/>
    <d v="2021-11-03T00:00:00"/>
    <d v="2024-11-30T00:00:00"/>
    <n v="0"/>
    <n v="1"/>
    <n v="4"/>
    <n v="30"/>
    <n v="2"/>
    <n v="17.690000000000001"/>
    <n v="19.2"/>
    <n v="600000"/>
    <n v="21723"/>
    <n v="548118"/>
    <n v="0"/>
    <n v="0"/>
    <n v="0"/>
    <m/>
    <n v="0"/>
    <n v="0"/>
    <n v="0"/>
    <m/>
    <m/>
    <d v="2022-03-24T00:00:00"/>
    <n v="1"/>
    <s v="O"/>
    <n v="1"/>
    <n v="30"/>
    <n v="0"/>
    <m/>
    <m/>
    <m/>
    <m/>
    <m/>
    <m/>
    <n v="1"/>
    <n v="1"/>
    <m/>
    <m/>
    <n v="77556.33"/>
    <s v="TARJETA DE AFINIDAD"/>
    <n v="0"/>
    <n v="0"/>
    <m/>
    <m/>
    <n v="5"/>
    <m/>
    <m/>
    <m/>
    <m/>
    <n v="1"/>
    <n v="7"/>
    <n v="2"/>
  </r>
  <r>
    <n v="0"/>
    <s v="C"/>
    <x v="210"/>
    <x v="1"/>
    <n v="4"/>
    <s v="10 211001246"/>
    <d v="2021-11-07T00:00:00"/>
    <d v="2024-11-30T00:00:00"/>
    <n v="0"/>
    <n v="1"/>
    <n v="4"/>
    <n v="30"/>
    <n v="2"/>
    <n v="17.690000000000001"/>
    <n v="19.2"/>
    <n v="20000"/>
    <n v="724"/>
    <n v="18271"/>
    <n v="0"/>
    <n v="0"/>
    <n v="0"/>
    <m/>
    <n v="0"/>
    <n v="0"/>
    <n v="0"/>
    <m/>
    <m/>
    <d v="2022-03-24T00:00:00"/>
    <n v="1"/>
    <s v="O"/>
    <n v="1"/>
    <n v="30"/>
    <n v="0"/>
    <m/>
    <m/>
    <m/>
    <m/>
    <m/>
    <m/>
    <n v="1"/>
    <n v="1"/>
    <m/>
    <m/>
    <n v="2514.29"/>
    <s v="TARJETA DE AFINIDAD"/>
    <n v="0"/>
    <n v="0"/>
    <m/>
    <m/>
    <n v="5"/>
    <m/>
    <m/>
    <m/>
    <m/>
    <n v="1"/>
    <n v="7"/>
    <n v="2"/>
  </r>
  <r>
    <n v="0"/>
    <s v="C"/>
    <x v="210"/>
    <x v="1"/>
    <n v="4"/>
    <s v="10 221000040"/>
    <d v="2022-01-07T00:00:00"/>
    <d v="2025-01-31T00:00:00"/>
    <n v="0"/>
    <n v="1"/>
    <n v="2"/>
    <n v="30"/>
    <n v="2"/>
    <n v="17.690000000000001"/>
    <n v="19.2"/>
    <n v="160361"/>
    <n v="5806"/>
    <n v="153526"/>
    <n v="0"/>
    <n v="0"/>
    <n v="0"/>
    <m/>
    <n v="0"/>
    <n v="0"/>
    <n v="0"/>
    <m/>
    <m/>
    <d v="2022-03-24T00:00:00"/>
    <n v="1"/>
    <s v="O"/>
    <n v="1"/>
    <n v="30"/>
    <n v="0"/>
    <m/>
    <m/>
    <m/>
    <m/>
    <m/>
    <m/>
    <n v="1"/>
    <n v="1"/>
    <m/>
    <m/>
    <n v="21661.62"/>
    <s v="TARJETA DE AFINIDAD"/>
    <n v="0"/>
    <n v="0"/>
    <m/>
    <m/>
    <n v="5"/>
    <m/>
    <m/>
    <m/>
    <m/>
    <n v="1"/>
    <n v="7"/>
    <n v="2"/>
  </r>
  <r>
    <n v="0"/>
    <s v="C"/>
    <x v="210"/>
    <x v="1"/>
    <n v="4"/>
    <s v="10 211001006"/>
    <d v="2021-10-04T00:00:00"/>
    <d v="2024-10-31T00:00:00"/>
    <n v="0"/>
    <n v="1"/>
    <n v="5"/>
    <n v="30"/>
    <n v="2"/>
    <n v="17.690000000000001"/>
    <n v="19.2"/>
    <n v="369000"/>
    <n v="13359"/>
    <n v="328822"/>
    <n v="0"/>
    <n v="0"/>
    <n v="0"/>
    <m/>
    <n v="0"/>
    <n v="0"/>
    <n v="0"/>
    <m/>
    <m/>
    <d v="2022-03-24T00:00:00"/>
    <n v="1"/>
    <s v="O"/>
    <n v="1"/>
    <n v="30"/>
    <n v="0"/>
    <m/>
    <m/>
    <m/>
    <m/>
    <m/>
    <m/>
    <n v="1"/>
    <n v="1"/>
    <m/>
    <m/>
    <n v="46611.16"/>
    <s v="TARJETA DE AFINIDAD"/>
    <n v="0"/>
    <n v="0"/>
    <m/>
    <m/>
    <n v="5"/>
    <m/>
    <m/>
    <m/>
    <m/>
    <n v="1"/>
    <n v="7"/>
    <n v="2"/>
  </r>
  <r>
    <n v="0"/>
    <s v="C"/>
    <x v="210"/>
    <x v="1"/>
    <n v="4"/>
    <s v="10 221000158"/>
    <d v="2022-02-04T00:00:00"/>
    <d v="2025-02-28T00:00:00"/>
    <n v="0"/>
    <n v="1"/>
    <n v="1"/>
    <n v="30"/>
    <n v="2"/>
    <n v="17.690000000000001"/>
    <n v="19.2"/>
    <n v="73700"/>
    <n v="2668"/>
    <n v="72139"/>
    <n v="0"/>
    <n v="0"/>
    <n v="0"/>
    <m/>
    <n v="0"/>
    <n v="0"/>
    <n v="0"/>
    <m/>
    <m/>
    <d v="2022-03-24T00:00:00"/>
    <n v="1"/>
    <s v="O"/>
    <n v="1"/>
    <n v="30"/>
    <n v="0"/>
    <m/>
    <m/>
    <m/>
    <m/>
    <m/>
    <m/>
    <n v="1"/>
    <n v="1"/>
    <m/>
    <m/>
    <n v="10250.59"/>
    <s v="TARJETA DE AFINIDAD"/>
    <n v="0"/>
    <n v="0"/>
    <m/>
    <m/>
    <n v="5"/>
    <m/>
    <m/>
    <m/>
    <m/>
    <n v="1"/>
    <n v="7"/>
    <n v="2"/>
  </r>
  <r>
    <n v="0"/>
    <s v="C"/>
    <x v="210"/>
    <x v="1"/>
    <n v="4"/>
    <s v="10 221000212"/>
    <d v="2022-02-12T00:00:00"/>
    <d v="2025-02-28T00:00:00"/>
    <n v="0"/>
    <n v="1"/>
    <n v="1"/>
    <n v="30"/>
    <n v="2"/>
    <n v="17.7"/>
    <n v="19.21"/>
    <n v="53200"/>
    <n v="1926"/>
    <n v="52074"/>
    <n v="0"/>
    <n v="0"/>
    <n v="0"/>
    <m/>
    <n v="0"/>
    <n v="0"/>
    <n v="0"/>
    <m/>
    <m/>
    <d v="2022-03-24T00:00:00"/>
    <n v="1"/>
    <s v="O"/>
    <n v="1"/>
    <n v="30"/>
    <n v="0"/>
    <m/>
    <m/>
    <m/>
    <m/>
    <m/>
    <m/>
    <n v="1"/>
    <n v="1"/>
    <m/>
    <m/>
    <n v="7349.48"/>
    <s v="TARJETA DE AFINIDAD"/>
    <n v="0"/>
    <n v="0"/>
    <m/>
    <m/>
    <n v="5"/>
    <m/>
    <m/>
    <m/>
    <m/>
    <n v="1"/>
    <n v="7"/>
    <n v="2"/>
  </r>
  <r>
    <n v="0"/>
    <s v="C"/>
    <x v="210"/>
    <x v="1"/>
    <n v="4"/>
    <s v="10 221000219"/>
    <d v="2022-02-13T00:00:00"/>
    <d v="2025-02-28T00:00:00"/>
    <n v="0"/>
    <n v="1"/>
    <n v="1"/>
    <n v="30"/>
    <n v="2"/>
    <n v="17.690000000000001"/>
    <n v="19.2"/>
    <n v="57800"/>
    <n v="2093"/>
    <n v="56575"/>
    <n v="0"/>
    <n v="0"/>
    <n v="0"/>
    <m/>
    <n v="0"/>
    <n v="0"/>
    <n v="0"/>
    <m/>
    <m/>
    <d v="2022-03-24T00:00:00"/>
    <n v="1"/>
    <s v="O"/>
    <n v="1"/>
    <n v="30"/>
    <n v="0"/>
    <m/>
    <m/>
    <m/>
    <m/>
    <m/>
    <m/>
    <n v="1"/>
    <n v="1"/>
    <m/>
    <m/>
    <n v="7929.7"/>
    <s v="TARJETA DE AFINIDAD"/>
    <n v="0"/>
    <n v="0"/>
    <m/>
    <m/>
    <n v="5"/>
    <m/>
    <m/>
    <m/>
    <m/>
    <n v="1"/>
    <n v="7"/>
    <n v="2"/>
  </r>
  <r>
    <n v="0"/>
    <s v="C"/>
    <x v="210"/>
    <x v="1"/>
    <n v="4"/>
    <s v="10 221000260"/>
    <d v="2022-02-17T00:00:00"/>
    <d v="2025-02-28T00:00:00"/>
    <n v="0"/>
    <n v="1"/>
    <n v="1"/>
    <n v="30"/>
    <n v="2"/>
    <n v="17.690000000000001"/>
    <n v="19.2"/>
    <n v="580000"/>
    <n v="21000"/>
    <n v="567716"/>
    <n v="0"/>
    <n v="0"/>
    <n v="0"/>
    <m/>
    <n v="0"/>
    <n v="0"/>
    <n v="0"/>
    <m/>
    <m/>
    <d v="2022-03-24T00:00:00"/>
    <n v="1"/>
    <s v="O"/>
    <n v="1"/>
    <n v="30"/>
    <n v="0"/>
    <m/>
    <m/>
    <m/>
    <m/>
    <m/>
    <m/>
    <n v="1"/>
    <n v="1"/>
    <m/>
    <m/>
    <n v="80264.03"/>
    <s v="TARJETA DE AFINIDAD"/>
    <n v="0"/>
    <n v="0"/>
    <m/>
    <m/>
    <n v="5"/>
    <m/>
    <m/>
    <m/>
    <m/>
    <n v="1"/>
    <n v="7"/>
    <n v="2"/>
  </r>
  <r>
    <n v="0"/>
    <s v="C"/>
    <x v="210"/>
    <x v="1"/>
    <n v="4"/>
    <s v="10 211001268"/>
    <d v="2021-11-10T00:00:00"/>
    <d v="2024-11-30T00:00:00"/>
    <n v="0"/>
    <n v="1"/>
    <n v="4"/>
    <n v="30"/>
    <n v="2"/>
    <n v="17.690000000000001"/>
    <n v="19.2"/>
    <n v="50000"/>
    <n v="1810"/>
    <n v="45678"/>
    <n v="0"/>
    <n v="0"/>
    <n v="0"/>
    <m/>
    <n v="0"/>
    <n v="0"/>
    <n v="0"/>
    <m/>
    <m/>
    <d v="2022-03-24T00:00:00"/>
    <n v="1"/>
    <s v="O"/>
    <n v="1"/>
    <n v="30"/>
    <n v="0"/>
    <m/>
    <m/>
    <m/>
    <m/>
    <m/>
    <m/>
    <n v="1"/>
    <n v="1"/>
    <m/>
    <m/>
    <n v="6382.44"/>
    <s v="TARJETA DE AFINIDAD"/>
    <n v="0"/>
    <n v="0"/>
    <m/>
    <m/>
    <n v="5"/>
    <m/>
    <m/>
    <m/>
    <m/>
    <n v="1"/>
    <n v="7"/>
    <n v="2"/>
  </r>
  <r>
    <n v="0"/>
    <s v="C"/>
    <x v="210"/>
    <x v="1"/>
    <n v="4"/>
    <s v="10 221000193"/>
    <d v="2022-02-09T00:00:00"/>
    <d v="2025-02-28T00:00:00"/>
    <n v="0"/>
    <n v="1"/>
    <n v="1"/>
    <n v="30"/>
    <n v="2"/>
    <n v="17.690000000000001"/>
    <n v="19.2"/>
    <n v="40000"/>
    <n v="1448"/>
    <n v="39152"/>
    <n v="0"/>
    <n v="0"/>
    <n v="0"/>
    <m/>
    <n v="0"/>
    <n v="0"/>
    <n v="0"/>
    <m/>
    <m/>
    <d v="2022-03-24T00:00:00"/>
    <n v="1"/>
    <s v="O"/>
    <n v="1"/>
    <n v="30"/>
    <n v="0"/>
    <m/>
    <m/>
    <m/>
    <m/>
    <m/>
    <m/>
    <n v="1"/>
    <n v="1"/>
    <m/>
    <m/>
    <n v="5608.81"/>
    <s v="TARJETA DE AFINIDAD"/>
    <n v="0"/>
    <n v="0"/>
    <m/>
    <m/>
    <n v="5"/>
    <m/>
    <m/>
    <m/>
    <m/>
    <n v="1"/>
    <n v="7"/>
    <n v="2"/>
  </r>
  <r>
    <n v="0"/>
    <s v="C"/>
    <x v="210"/>
    <x v="1"/>
    <n v="4"/>
    <s v="10 211001456"/>
    <d v="2021-12-10T00:00:00"/>
    <d v="2024-12-31T00:00:00"/>
    <n v="0"/>
    <n v="1"/>
    <n v="3"/>
    <n v="30"/>
    <n v="2"/>
    <n v="17.690000000000001"/>
    <n v="19.2"/>
    <n v="100000"/>
    <n v="3620"/>
    <n v="93564"/>
    <n v="0"/>
    <n v="0"/>
    <n v="0"/>
    <m/>
    <n v="0"/>
    <n v="0"/>
    <n v="0"/>
    <m/>
    <m/>
    <d v="2022-03-24T00:00:00"/>
    <n v="1"/>
    <s v="O"/>
    <n v="1"/>
    <n v="30"/>
    <n v="0"/>
    <m/>
    <m/>
    <m/>
    <m/>
    <m/>
    <m/>
    <n v="1"/>
    <n v="1"/>
    <m/>
    <m/>
    <n v="13151.7"/>
    <s v="TARJETA DE AFINIDAD"/>
    <n v="0"/>
    <n v="0"/>
    <m/>
    <m/>
    <n v="5"/>
    <m/>
    <m/>
    <m/>
    <m/>
    <n v="1"/>
    <n v="7"/>
    <n v="2"/>
  </r>
  <r>
    <n v="0"/>
    <s v="C"/>
    <x v="210"/>
    <x v="1"/>
    <n v="4"/>
    <s v="10 211001469"/>
    <d v="2021-12-12T00:00:00"/>
    <d v="2024-12-31T00:00:00"/>
    <n v="0"/>
    <n v="1"/>
    <n v="3"/>
    <n v="30"/>
    <n v="2"/>
    <n v="17.690000000000001"/>
    <n v="19.2"/>
    <n v="59450"/>
    <n v="2152"/>
    <n v="55625"/>
    <n v="0"/>
    <n v="0"/>
    <n v="0"/>
    <m/>
    <n v="0"/>
    <n v="0"/>
    <n v="0"/>
    <m/>
    <m/>
    <d v="2022-03-24T00:00:00"/>
    <n v="1"/>
    <s v="O"/>
    <n v="1"/>
    <n v="30"/>
    <n v="0"/>
    <m/>
    <m/>
    <m/>
    <m/>
    <m/>
    <m/>
    <n v="1"/>
    <n v="1"/>
    <m/>
    <m/>
    <n v="7929.7"/>
    <s v="TARJETA DE AFINIDAD"/>
    <n v="0"/>
    <n v="0"/>
    <m/>
    <m/>
    <n v="5"/>
    <m/>
    <m/>
    <m/>
    <m/>
    <n v="1"/>
    <n v="7"/>
    <n v="2"/>
  </r>
  <r>
    <n v="0"/>
    <s v="C"/>
    <x v="210"/>
    <x v="1"/>
    <n v="4"/>
    <s v="10 211001249"/>
    <d v="2021-11-08T00:00:00"/>
    <d v="2024-11-30T00:00:00"/>
    <n v="0"/>
    <n v="1"/>
    <n v="4"/>
    <n v="30"/>
    <n v="2"/>
    <n v="17.690000000000001"/>
    <n v="19.2"/>
    <n v="50000"/>
    <n v="1810"/>
    <n v="45678"/>
    <n v="0"/>
    <n v="0"/>
    <n v="0"/>
    <m/>
    <n v="0"/>
    <n v="0"/>
    <n v="0"/>
    <m/>
    <m/>
    <d v="2022-03-24T00:00:00"/>
    <n v="1"/>
    <s v="O"/>
    <n v="1"/>
    <n v="30"/>
    <n v="0"/>
    <m/>
    <m/>
    <m/>
    <m/>
    <m/>
    <m/>
    <n v="1"/>
    <n v="1"/>
    <m/>
    <m/>
    <n v="6382.44"/>
    <s v="TARJETA DE AFINIDAD"/>
    <n v="0"/>
    <n v="0"/>
    <m/>
    <m/>
    <n v="5"/>
    <m/>
    <m/>
    <m/>
    <m/>
    <n v="1"/>
    <n v="7"/>
    <n v="2"/>
  </r>
  <r>
    <n v="0"/>
    <s v="C"/>
    <x v="210"/>
    <x v="1"/>
    <n v="4"/>
    <s v="10 221000324"/>
    <d v="2022-02-26T00:00:00"/>
    <d v="2025-02-28T00:00:00"/>
    <n v="0"/>
    <n v="1"/>
    <n v="1"/>
    <n v="30"/>
    <n v="2"/>
    <n v="17.690000000000001"/>
    <n v="19.2"/>
    <n v="200000"/>
    <n v="7241"/>
    <n v="195765"/>
    <n v="0"/>
    <n v="0"/>
    <n v="0"/>
    <m/>
    <n v="0"/>
    <n v="0"/>
    <n v="0"/>
    <m/>
    <m/>
    <d v="2022-03-24T00:00:00"/>
    <n v="1"/>
    <s v="O"/>
    <n v="1"/>
    <n v="30"/>
    <n v="0"/>
    <m/>
    <m/>
    <m/>
    <m/>
    <m/>
    <m/>
    <n v="1"/>
    <n v="1"/>
    <m/>
    <m/>
    <n v="27657.24"/>
    <s v="TARJETA DE AFINIDAD"/>
    <n v="0"/>
    <n v="0"/>
    <m/>
    <m/>
    <n v="5"/>
    <m/>
    <m/>
    <m/>
    <m/>
    <n v="1"/>
    <n v="7"/>
    <n v="2"/>
  </r>
  <r>
    <n v="0"/>
    <s v="C"/>
    <x v="210"/>
    <x v="1"/>
    <n v="4"/>
    <s v="10 211001495"/>
    <d v="2021-12-15T00:00:00"/>
    <d v="2024-12-31T00:00:00"/>
    <n v="0"/>
    <n v="1"/>
    <n v="3"/>
    <n v="30"/>
    <n v="2"/>
    <n v="17.690000000000001"/>
    <n v="19.2"/>
    <n v="41800"/>
    <n v="1513"/>
    <n v="39109"/>
    <n v="0"/>
    <n v="0"/>
    <n v="0"/>
    <m/>
    <n v="0"/>
    <n v="0"/>
    <n v="0"/>
    <m/>
    <m/>
    <d v="2022-03-24T00:00:00"/>
    <n v="1"/>
    <s v="O"/>
    <n v="1"/>
    <n v="30"/>
    <n v="0"/>
    <m/>
    <m/>
    <m/>
    <m/>
    <m/>
    <m/>
    <n v="1"/>
    <n v="1"/>
    <m/>
    <m/>
    <n v="5608.81"/>
    <s v="TARJETA DE AFINIDAD"/>
    <n v="0"/>
    <n v="0"/>
    <m/>
    <m/>
    <n v="5"/>
    <m/>
    <m/>
    <m/>
    <m/>
    <n v="1"/>
    <n v="7"/>
    <n v="2"/>
  </r>
  <r>
    <n v="0"/>
    <s v="C"/>
    <x v="210"/>
    <x v="1"/>
    <n v="4"/>
    <s v="10 211001214"/>
    <d v="2021-11-04T00:00:00"/>
    <d v="2024-11-30T00:00:00"/>
    <n v="0"/>
    <n v="1"/>
    <n v="4"/>
    <n v="30"/>
    <n v="2"/>
    <n v="17.690000000000001"/>
    <n v="19.2"/>
    <n v="30800"/>
    <n v="1115"/>
    <n v="28137"/>
    <n v="0"/>
    <n v="0"/>
    <n v="0"/>
    <m/>
    <n v="0"/>
    <n v="0"/>
    <n v="0"/>
    <m/>
    <m/>
    <d v="2022-03-24T00:00:00"/>
    <n v="1"/>
    <s v="O"/>
    <n v="1"/>
    <n v="30"/>
    <n v="0"/>
    <m/>
    <m/>
    <m/>
    <m/>
    <m/>
    <m/>
    <n v="1"/>
    <n v="1"/>
    <m/>
    <m/>
    <n v="4061.55"/>
    <s v="TARJETA DE AFINIDAD"/>
    <n v="0"/>
    <n v="0"/>
    <m/>
    <m/>
    <n v="5"/>
    <m/>
    <m/>
    <m/>
    <m/>
    <n v="1"/>
    <n v="7"/>
    <n v="2"/>
  </r>
  <r>
    <n v="0"/>
    <s v="C"/>
    <x v="210"/>
    <x v="1"/>
    <n v="4"/>
    <s v="10 221000335"/>
    <d v="2022-02-27T00:00:00"/>
    <d v="2025-02-28T00:00:00"/>
    <n v="0"/>
    <n v="1"/>
    <n v="1"/>
    <n v="30"/>
    <n v="2"/>
    <n v="17.7"/>
    <n v="19.21"/>
    <n v="100000"/>
    <n v="3621"/>
    <n v="97882"/>
    <n v="0"/>
    <n v="0"/>
    <n v="0"/>
    <m/>
    <n v="0"/>
    <n v="0"/>
    <n v="0"/>
    <m/>
    <m/>
    <d v="2022-03-24T00:00:00"/>
    <n v="1"/>
    <s v="O"/>
    <n v="1"/>
    <n v="30"/>
    <n v="0"/>
    <m/>
    <m/>
    <m/>
    <m/>
    <m/>
    <m/>
    <n v="1"/>
    <n v="1"/>
    <m/>
    <m/>
    <n v="13925.33"/>
    <s v="TARJETA DE AFINIDAD"/>
    <n v="0"/>
    <n v="0"/>
    <m/>
    <m/>
    <n v="5"/>
    <m/>
    <m/>
    <m/>
    <m/>
    <n v="1"/>
    <n v="7"/>
    <n v="2"/>
  </r>
  <r>
    <n v="0"/>
    <s v="C"/>
    <x v="210"/>
    <x v="1"/>
    <n v="4"/>
    <s v="10 221000105"/>
    <d v="2022-01-21T00:00:00"/>
    <d v="2025-01-31T00:00:00"/>
    <n v="0"/>
    <n v="1"/>
    <n v="2"/>
    <n v="30"/>
    <n v="2"/>
    <n v="17.690000000000001"/>
    <n v="19.2"/>
    <n v="41800"/>
    <n v="1513"/>
    <n v="40019"/>
    <n v="0"/>
    <n v="0"/>
    <n v="0"/>
    <m/>
    <n v="0"/>
    <n v="0"/>
    <n v="0"/>
    <m/>
    <m/>
    <d v="2022-03-24T00:00:00"/>
    <n v="1"/>
    <s v="O"/>
    <n v="1"/>
    <n v="30"/>
    <n v="0"/>
    <m/>
    <m/>
    <m/>
    <m/>
    <m/>
    <m/>
    <n v="1"/>
    <n v="1"/>
    <m/>
    <m/>
    <n v="5608.81"/>
    <s v="TARJETA DE AFINIDAD"/>
    <n v="0"/>
    <n v="0"/>
    <m/>
    <m/>
    <n v="5"/>
    <m/>
    <m/>
    <m/>
    <m/>
    <n v="1"/>
    <n v="7"/>
    <n v="2"/>
  </r>
  <r>
    <n v="0"/>
    <s v="C"/>
    <x v="210"/>
    <x v="1"/>
    <n v="4"/>
    <s v="10 221000125"/>
    <d v="2022-01-28T00:00:00"/>
    <d v="2025-01-31T00:00:00"/>
    <n v="0"/>
    <n v="1"/>
    <n v="2"/>
    <n v="30"/>
    <n v="2"/>
    <n v="17.690000000000001"/>
    <n v="19.2"/>
    <n v="31722"/>
    <n v="1148"/>
    <n v="30371"/>
    <n v="0"/>
    <n v="0"/>
    <n v="0"/>
    <m/>
    <n v="0"/>
    <n v="0"/>
    <n v="0"/>
    <m/>
    <m/>
    <d v="2022-03-24T00:00:00"/>
    <n v="1"/>
    <s v="O"/>
    <n v="1"/>
    <n v="30"/>
    <n v="0"/>
    <m/>
    <m/>
    <m/>
    <m/>
    <m/>
    <m/>
    <n v="1"/>
    <n v="1"/>
    <m/>
    <m/>
    <n v="4254.96"/>
    <s v="TARJETA DE AFINIDAD"/>
    <n v="0"/>
    <n v="0"/>
    <m/>
    <m/>
    <n v="5"/>
    <m/>
    <m/>
    <m/>
    <m/>
    <n v="1"/>
    <n v="7"/>
    <n v="2"/>
  </r>
  <r>
    <n v="0"/>
    <s v="C"/>
    <x v="210"/>
    <x v="1"/>
    <n v="4"/>
    <s v="10 221000129"/>
    <d v="2022-01-29T00:00:00"/>
    <d v="2025-01-31T00:00:00"/>
    <n v="0"/>
    <n v="1"/>
    <n v="2"/>
    <n v="30"/>
    <n v="2"/>
    <n v="17.690000000000001"/>
    <n v="19.2"/>
    <n v="314991"/>
    <n v="11404"/>
    <n v="301567"/>
    <n v="0"/>
    <n v="0"/>
    <n v="0"/>
    <m/>
    <n v="0"/>
    <n v="0"/>
    <n v="0"/>
    <m/>
    <m/>
    <d v="2022-03-24T00:00:00"/>
    <n v="1"/>
    <s v="O"/>
    <n v="1"/>
    <n v="30"/>
    <n v="0"/>
    <m/>
    <m/>
    <m/>
    <m/>
    <m/>
    <m/>
    <n v="1"/>
    <n v="1"/>
    <m/>
    <m/>
    <n v="42743.01"/>
    <s v="TARJETA DE AFINIDAD"/>
    <n v="0"/>
    <n v="0"/>
    <m/>
    <m/>
    <n v="5"/>
    <m/>
    <m/>
    <m/>
    <m/>
    <n v="1"/>
    <n v="7"/>
    <n v="2"/>
  </r>
  <r>
    <n v="0"/>
    <s v="C"/>
    <x v="210"/>
    <x v="1"/>
    <n v="4"/>
    <s v="10 211001261"/>
    <d v="2021-11-09T00:00:00"/>
    <d v="2024-11-30T00:00:00"/>
    <n v="0"/>
    <n v="1"/>
    <n v="4"/>
    <n v="30"/>
    <n v="2"/>
    <n v="17.690000000000001"/>
    <n v="19.2"/>
    <n v="27325"/>
    <n v="989"/>
    <n v="24964"/>
    <n v="0"/>
    <n v="0"/>
    <n v="0"/>
    <m/>
    <n v="0"/>
    <n v="0"/>
    <n v="0"/>
    <m/>
    <m/>
    <d v="2022-03-24T00:00:00"/>
    <n v="1"/>
    <s v="O"/>
    <n v="1"/>
    <n v="30"/>
    <n v="0"/>
    <m/>
    <m/>
    <m/>
    <m/>
    <m/>
    <m/>
    <n v="1"/>
    <n v="1"/>
    <m/>
    <m/>
    <n v="3481.33"/>
    <s v="TARJETA DE AFINIDAD"/>
    <n v="0"/>
    <n v="0"/>
    <m/>
    <m/>
    <n v="5"/>
    <m/>
    <m/>
    <m/>
    <m/>
    <n v="1"/>
    <n v="7"/>
    <n v="2"/>
  </r>
  <r>
    <n v="0"/>
    <s v="C"/>
    <x v="210"/>
    <x v="1"/>
    <n v="4"/>
    <s v="10 211001189"/>
    <d v="2021-11-01T00:00:00"/>
    <d v="2024-11-30T00:00:00"/>
    <n v="0"/>
    <n v="1"/>
    <n v="4"/>
    <n v="30"/>
    <n v="2"/>
    <n v="17.690000000000001"/>
    <n v="19.2"/>
    <n v="41800"/>
    <n v="1513"/>
    <n v="38186"/>
    <n v="0"/>
    <n v="0"/>
    <n v="0"/>
    <m/>
    <n v="0"/>
    <n v="0"/>
    <n v="0"/>
    <m/>
    <m/>
    <d v="2022-03-24T00:00:00"/>
    <n v="1"/>
    <s v="O"/>
    <n v="1"/>
    <n v="30"/>
    <n v="0"/>
    <m/>
    <m/>
    <m/>
    <m/>
    <m/>
    <m/>
    <n v="1"/>
    <n v="1"/>
    <m/>
    <m/>
    <n v="5415.4"/>
    <s v="TARJETA DE AFINIDAD"/>
    <n v="0"/>
    <n v="0"/>
    <m/>
    <m/>
    <n v="5"/>
    <m/>
    <m/>
    <m/>
    <m/>
    <n v="1"/>
    <n v="7"/>
    <n v="2"/>
  </r>
  <r>
    <n v="0"/>
    <s v="C"/>
    <x v="210"/>
    <x v="1"/>
    <n v="4"/>
    <s v="10 211001190"/>
    <d v="2021-11-01T00:00:00"/>
    <d v="2024-11-30T00:00:00"/>
    <n v="0"/>
    <n v="1"/>
    <n v="4"/>
    <n v="30"/>
    <n v="2"/>
    <n v="17.690000000000001"/>
    <n v="19.2"/>
    <n v="41100"/>
    <n v="1488"/>
    <n v="37546"/>
    <n v="0"/>
    <n v="0"/>
    <n v="0"/>
    <m/>
    <n v="0"/>
    <n v="0"/>
    <n v="0"/>
    <m/>
    <m/>
    <d v="2022-03-24T00:00:00"/>
    <n v="1"/>
    <s v="O"/>
    <n v="1"/>
    <n v="30"/>
    <n v="0"/>
    <m/>
    <m/>
    <m/>
    <m/>
    <m/>
    <m/>
    <n v="1"/>
    <n v="1"/>
    <m/>
    <m/>
    <n v="5222"/>
    <s v="TARJETA DE AFINIDAD"/>
    <n v="0"/>
    <n v="0"/>
    <m/>
    <m/>
    <n v="5"/>
    <m/>
    <m/>
    <m/>
    <m/>
    <n v="1"/>
    <n v="7"/>
    <n v="2"/>
  </r>
  <r>
    <n v="0"/>
    <s v="C"/>
    <x v="210"/>
    <x v="1"/>
    <n v="4"/>
    <s v="10 211001156"/>
    <d v="2021-10-28T00:00:00"/>
    <d v="2024-10-31T00:00:00"/>
    <n v="0"/>
    <n v="1"/>
    <n v="5"/>
    <n v="30"/>
    <n v="2"/>
    <n v="17.690000000000001"/>
    <n v="19.2"/>
    <n v="75800"/>
    <n v="2744"/>
    <n v="67546"/>
    <n v="0"/>
    <n v="0"/>
    <n v="0"/>
    <m/>
    <n v="0"/>
    <n v="0"/>
    <n v="0"/>
    <m/>
    <m/>
    <d v="2022-03-24T00:00:00"/>
    <n v="1"/>
    <s v="O"/>
    <n v="1"/>
    <n v="30"/>
    <n v="0"/>
    <m/>
    <m/>
    <m/>
    <m/>
    <m/>
    <m/>
    <n v="1"/>
    <n v="1"/>
    <m/>
    <m/>
    <n v="9476.9599999999991"/>
    <s v="TARJETA DE AFINIDAD"/>
    <n v="0"/>
    <n v="0"/>
    <m/>
    <m/>
    <n v="5"/>
    <m/>
    <m/>
    <m/>
    <m/>
    <n v="1"/>
    <n v="7"/>
    <n v="2"/>
  </r>
  <r>
    <n v="0"/>
    <s v="C"/>
    <x v="210"/>
    <x v="1"/>
    <n v="4"/>
    <s v="10 221000351"/>
    <d v="2022-03-01T00:00:00"/>
    <d v="2025-03-31T00:00:00"/>
    <n v="0"/>
    <n v="1"/>
    <n v="0"/>
    <n v="30"/>
    <n v="2"/>
    <n v="17.7"/>
    <n v="19.2"/>
    <n v="397000"/>
    <n v="14374"/>
    <n v="388466"/>
    <n v="0"/>
    <n v="0"/>
    <n v="0"/>
    <m/>
    <n v="0"/>
    <n v="0"/>
    <n v="0"/>
    <m/>
    <m/>
    <d v="2022-03-24T00:00:00"/>
    <n v="1"/>
    <s v="O"/>
    <n v="1"/>
    <n v="30"/>
    <n v="0"/>
    <m/>
    <m/>
    <m/>
    <m/>
    <m/>
    <m/>
    <n v="1"/>
    <n v="1"/>
    <m/>
    <m/>
    <n v="54927.67"/>
    <s v="TARJETA DE AFINIDAD"/>
    <n v="0"/>
    <n v="0"/>
    <m/>
    <m/>
    <n v="5"/>
    <m/>
    <m/>
    <m/>
    <m/>
    <n v="1"/>
    <n v="7"/>
    <n v="2"/>
  </r>
  <r>
    <n v="0"/>
    <s v="C"/>
    <x v="210"/>
    <x v="1"/>
    <n v="4"/>
    <s v="10 221000133"/>
    <d v="2022-01-29T00:00:00"/>
    <d v="2025-01-31T00:00:00"/>
    <n v="0"/>
    <n v="1"/>
    <n v="2"/>
    <n v="30"/>
    <n v="2"/>
    <n v="17.690000000000001"/>
    <n v="19.2"/>
    <n v="239992"/>
    <n v="8689"/>
    <n v="229764"/>
    <n v="0"/>
    <n v="0"/>
    <n v="0"/>
    <m/>
    <n v="0"/>
    <n v="0"/>
    <n v="0"/>
    <m/>
    <m/>
    <d v="2022-03-24T00:00:00"/>
    <n v="1"/>
    <s v="O"/>
    <n v="1"/>
    <n v="30"/>
    <n v="0"/>
    <m/>
    <m/>
    <m/>
    <m/>
    <m/>
    <m/>
    <n v="1"/>
    <n v="1"/>
    <m/>
    <m/>
    <n v="32492.43"/>
    <s v="TARJETA DE AFINIDAD"/>
    <n v="0"/>
    <n v="0"/>
    <m/>
    <m/>
    <n v="5"/>
    <m/>
    <m/>
    <m/>
    <m/>
    <n v="1"/>
    <n v="7"/>
    <n v="2"/>
  </r>
  <r>
    <n v="0"/>
    <s v="C"/>
    <x v="210"/>
    <x v="1"/>
    <n v="4"/>
    <s v="10 221000242"/>
    <d v="2022-02-15T00:00:00"/>
    <d v="2025-02-28T00:00:00"/>
    <n v="0"/>
    <n v="1"/>
    <n v="1"/>
    <n v="30"/>
    <n v="2"/>
    <n v="17.690000000000001"/>
    <n v="19.2"/>
    <n v="30800"/>
    <n v="1115"/>
    <n v="30147"/>
    <n v="0"/>
    <n v="0"/>
    <n v="0"/>
    <m/>
    <n v="0"/>
    <n v="0"/>
    <n v="0"/>
    <m/>
    <m/>
    <d v="2022-03-24T00:00:00"/>
    <n v="1"/>
    <s v="O"/>
    <n v="1"/>
    <n v="30"/>
    <n v="0"/>
    <m/>
    <m/>
    <m/>
    <m/>
    <m/>
    <m/>
    <n v="1"/>
    <n v="1"/>
    <m/>
    <m/>
    <n v="4254.96"/>
    <s v="TARJETA DE AFINIDAD"/>
    <n v="0"/>
    <n v="0"/>
    <m/>
    <m/>
    <n v="5"/>
    <m/>
    <m/>
    <m/>
    <m/>
    <n v="1"/>
    <n v="7"/>
    <n v="2"/>
  </r>
  <r>
    <n v="0"/>
    <s v="C"/>
    <x v="210"/>
    <x v="1"/>
    <n v="4"/>
    <s v="10 221000243"/>
    <d v="2022-02-15T00:00:00"/>
    <d v="2025-02-28T00:00:00"/>
    <n v="0"/>
    <n v="1"/>
    <n v="1"/>
    <n v="30"/>
    <n v="2"/>
    <n v="17.7"/>
    <n v="19.21"/>
    <n v="92433"/>
    <n v="3347"/>
    <n v="90475"/>
    <n v="0"/>
    <n v="0"/>
    <n v="0"/>
    <m/>
    <n v="0"/>
    <n v="0"/>
    <n v="0"/>
    <m/>
    <m/>
    <d v="2022-03-24T00:00:00"/>
    <n v="1"/>
    <s v="O"/>
    <n v="1"/>
    <n v="30"/>
    <n v="0"/>
    <m/>
    <m/>
    <m/>
    <m/>
    <m/>
    <m/>
    <n v="1"/>
    <n v="1"/>
    <m/>
    <m/>
    <n v="12764.88"/>
    <s v="TARJETA DE AFINIDAD"/>
    <n v="0"/>
    <n v="0"/>
    <m/>
    <m/>
    <n v="5"/>
    <m/>
    <m/>
    <m/>
    <m/>
    <n v="1"/>
    <n v="7"/>
    <n v="2"/>
  </r>
  <r>
    <n v="0"/>
    <s v="C"/>
    <x v="210"/>
    <x v="1"/>
    <n v="4"/>
    <s v="10 221000573"/>
    <d v="2022-03-30T00:00:00"/>
    <d v="2025-03-31T00:00:00"/>
    <n v="0"/>
    <n v="1"/>
    <n v="0"/>
    <n v="30"/>
    <n v="2"/>
    <n v="17.7"/>
    <n v="19.2"/>
    <n v="200000"/>
    <n v="7241"/>
    <n v="200000"/>
    <n v="0"/>
    <n v="0"/>
    <n v="0"/>
    <m/>
    <n v="0"/>
    <n v="0"/>
    <n v="0"/>
    <m/>
    <m/>
    <d v="2022-03-30T00:00:00"/>
    <n v="1"/>
    <s v="O"/>
    <n v="1"/>
    <n v="30"/>
    <n v="0"/>
    <m/>
    <m/>
    <m/>
    <m/>
    <m/>
    <m/>
    <n v="1"/>
    <n v="1"/>
    <m/>
    <m/>
    <n v="28237.47"/>
    <s v="TARJETA DE AFINIDAD"/>
    <n v="0"/>
    <n v="0"/>
    <m/>
    <m/>
    <n v="5"/>
    <m/>
    <m/>
    <m/>
    <m/>
    <n v="1"/>
    <n v="7"/>
    <n v="2"/>
  </r>
  <r>
    <n v="0"/>
    <s v="C"/>
    <x v="210"/>
    <x v="1"/>
    <n v="4"/>
    <s v="10 221000552"/>
    <d v="2022-03-26T00:00:00"/>
    <d v="2025-03-31T00:00:00"/>
    <n v="0"/>
    <n v="1"/>
    <n v="0"/>
    <n v="30"/>
    <n v="2"/>
    <n v="17.7"/>
    <n v="19.2"/>
    <n v="502315"/>
    <n v="18186"/>
    <n v="502315"/>
    <n v="988"/>
    <n v="0"/>
    <n v="0"/>
    <m/>
    <n v="0"/>
    <n v="0"/>
    <n v="0"/>
    <m/>
    <m/>
    <d v="2022-03-26T00:00:00"/>
    <n v="1"/>
    <s v="O"/>
    <n v="1"/>
    <n v="30"/>
    <n v="0"/>
    <m/>
    <m/>
    <m/>
    <m/>
    <m/>
    <m/>
    <n v="1"/>
    <n v="1"/>
    <m/>
    <m/>
    <n v="70980.479999999996"/>
    <s v="TARJETA DE AFINIDAD"/>
    <n v="0"/>
    <n v="0"/>
    <m/>
    <m/>
    <n v="5"/>
    <m/>
    <m/>
    <m/>
    <m/>
    <n v="1"/>
    <n v="7"/>
    <n v="2"/>
  </r>
  <r>
    <n v="0"/>
    <s v="C"/>
    <x v="211"/>
    <x v="0"/>
    <n v="4"/>
    <s v="13 211002167"/>
    <d v="2021-08-18T00:00:00"/>
    <d v="2023-02-28T00:00:00"/>
    <n v="0"/>
    <n v="1"/>
    <n v="7"/>
    <n v="30"/>
    <n v="2"/>
    <n v="5.99"/>
    <n v="6.16"/>
    <n v="3520172"/>
    <n v="151099"/>
    <n v="2579005"/>
    <n v="0"/>
    <n v="0"/>
    <n v="0"/>
    <m/>
    <n v="0"/>
    <n v="0"/>
    <n v="0"/>
    <s v="500000/500000/"/>
    <s v="06/12/"/>
    <d v="2022-03-31T00:00:00"/>
    <n v="1"/>
    <s v="O"/>
    <n v="1"/>
    <n v="30"/>
    <n v="0"/>
    <m/>
    <m/>
    <m/>
    <m/>
    <m/>
    <m/>
    <n v="1"/>
    <n v="1"/>
    <m/>
    <m/>
    <n v="645532.41"/>
    <s v="LIBRE INVERSION"/>
    <n v="0"/>
    <n v="0"/>
    <s v="800-197-268-4"/>
    <s v="DIRECCION DE IMPUESTOS Y ADUANAS NACIONALES"/>
    <n v="5"/>
    <m/>
    <m/>
    <m/>
    <m/>
    <n v="1"/>
    <n v="7"/>
    <n v="2"/>
  </r>
  <r>
    <n v="0"/>
    <s v="C"/>
    <x v="211"/>
    <x v="1"/>
    <n v="4"/>
    <s v="13 221000164"/>
    <d v="2022-01-21T00:00:00"/>
    <d v="2022-06-30T00:00:00"/>
    <n v="0"/>
    <n v="1"/>
    <n v="0"/>
    <n v="150"/>
    <n v="2"/>
    <n v="19.5"/>
    <n v="20.62"/>
    <n v="2520143"/>
    <n v="2729192"/>
    <n v="2520143"/>
    <n v="81925"/>
    <n v="0"/>
    <n v="0"/>
    <m/>
    <n v="0"/>
    <n v="0"/>
    <n v="0"/>
    <m/>
    <m/>
    <d v="2022-01-21T00:00:00"/>
    <n v="1"/>
    <s v="O"/>
    <n v="1"/>
    <n v="150"/>
    <n v="0"/>
    <m/>
    <m/>
    <m/>
    <m/>
    <m/>
    <m/>
    <n v="1"/>
    <n v="1"/>
    <m/>
    <m/>
    <n v="630864.80000000005"/>
    <s v="LIBRE INVERSION"/>
    <n v="0"/>
    <n v="0"/>
    <m/>
    <m/>
    <n v="5"/>
    <m/>
    <m/>
    <m/>
    <m/>
    <n v="1"/>
    <n v="7"/>
    <n v="2"/>
  </r>
  <r>
    <n v="0"/>
    <s v="C"/>
    <x v="211"/>
    <x v="1"/>
    <n v="4"/>
    <s v="10 211001343"/>
    <d v="2021-11-21T00:00:00"/>
    <d v="2023-11-30T00:00:00"/>
    <n v="0"/>
    <n v="1"/>
    <n v="4"/>
    <n v="30"/>
    <n v="2"/>
    <n v="17.690000000000001"/>
    <n v="19.2"/>
    <n v="28300"/>
    <n v="1414"/>
    <n v="24261"/>
    <n v="0"/>
    <n v="0"/>
    <n v="0"/>
    <m/>
    <n v="0"/>
    <n v="0"/>
    <n v="0"/>
    <m/>
    <m/>
    <d v="2022-03-31T00:00:00"/>
    <n v="1"/>
    <s v="O"/>
    <n v="1"/>
    <n v="30"/>
    <n v="0"/>
    <m/>
    <m/>
    <m/>
    <m/>
    <m/>
    <m/>
    <n v="1"/>
    <n v="1"/>
    <m/>
    <m/>
    <n v="6150.93"/>
    <s v="TARJETA DE AFINIDAD"/>
    <n v="0"/>
    <n v="0"/>
    <m/>
    <m/>
    <n v="5"/>
    <m/>
    <m/>
    <m/>
    <m/>
    <n v="1"/>
    <n v="7"/>
    <n v="2"/>
  </r>
  <r>
    <n v="0"/>
    <s v="C"/>
    <x v="211"/>
    <x v="1"/>
    <n v="4"/>
    <s v="10 211001054"/>
    <d v="2021-10-13T00:00:00"/>
    <d v="2023-10-31T00:00:00"/>
    <n v="0"/>
    <n v="1"/>
    <n v="5"/>
    <n v="30"/>
    <n v="2"/>
    <n v="17.690000000000001"/>
    <n v="19.2"/>
    <n v="800000"/>
    <n v="39979"/>
    <n v="656174"/>
    <n v="0"/>
    <n v="0"/>
    <n v="0"/>
    <m/>
    <n v="0"/>
    <n v="0"/>
    <n v="0"/>
    <m/>
    <m/>
    <d v="2022-03-31T00:00:00"/>
    <n v="1"/>
    <s v="O"/>
    <n v="1"/>
    <n v="30"/>
    <n v="0"/>
    <m/>
    <m/>
    <m/>
    <m/>
    <m/>
    <m/>
    <n v="1"/>
    <n v="1"/>
    <m/>
    <m/>
    <n v="164182.56"/>
    <s v="TARJETA DE AFINIDAD"/>
    <n v="0"/>
    <n v="0"/>
    <m/>
    <m/>
    <n v="5"/>
    <m/>
    <m/>
    <m/>
    <m/>
    <n v="1"/>
    <n v="7"/>
    <n v="2"/>
  </r>
  <r>
    <n v="534764"/>
    <s v="C"/>
    <x v="212"/>
    <x v="1"/>
    <n v="4"/>
    <s v="13 221000533"/>
    <d v="2022-01-27T00:00:00"/>
    <d v="2025-01-31T00:00:00"/>
    <n v="0"/>
    <n v="1"/>
    <n v="2"/>
    <n v="30"/>
    <n v="2"/>
    <n v="16.5"/>
    <n v="17.8"/>
    <n v="7035877"/>
    <n v="168860"/>
    <n v="6895390"/>
    <n v="0"/>
    <n v="0"/>
    <n v="0"/>
    <m/>
    <n v="0"/>
    <n v="0"/>
    <n v="0"/>
    <s v="500000/500000/"/>
    <s v="06/12/"/>
    <d v="2022-03-31T00:00:00"/>
    <n v="1"/>
    <s v="O"/>
    <n v="1"/>
    <n v="30"/>
    <n v="0"/>
    <m/>
    <m/>
    <m/>
    <m/>
    <m/>
    <m/>
    <n v="1"/>
    <n v="1"/>
    <m/>
    <m/>
    <n v="794826"/>
    <s v="LIBRE INVERSION"/>
    <n v="0"/>
    <n v="0"/>
    <m/>
    <m/>
    <n v="5"/>
    <m/>
    <m/>
    <m/>
    <m/>
    <n v="1"/>
    <n v="7"/>
    <n v="2"/>
  </r>
  <r>
    <n v="276669.40699313278"/>
    <s v="C"/>
    <x v="213"/>
    <x v="0"/>
    <n v="4"/>
    <s v="13 201002554"/>
    <d v="2020-09-03T00:00:00"/>
    <d v="2022-09-30T00:00:00"/>
    <n v="0"/>
    <n v="1"/>
    <n v="18"/>
    <n v="30"/>
    <n v="2"/>
    <n v="9"/>
    <n v="9.3800000000000008"/>
    <n v="2031164"/>
    <n v="93169"/>
    <n v="544009"/>
    <n v="0"/>
    <n v="0"/>
    <n v="0"/>
    <m/>
    <n v="0"/>
    <n v="0"/>
    <n v="0"/>
    <m/>
    <m/>
    <d v="2022-03-31T00:00:00"/>
    <n v="1"/>
    <s v="O"/>
    <n v="1"/>
    <n v="30"/>
    <n v="0"/>
    <m/>
    <m/>
    <m/>
    <m/>
    <m/>
    <m/>
    <n v="1"/>
    <n v="1"/>
    <m/>
    <m/>
    <n v="33316.28"/>
    <s v="LIBRE INVERSION"/>
    <n v="0"/>
    <n v="0"/>
    <s v="800-197-268-4"/>
    <s v="DIRECCION DE IMPUESTOS Y ADUANAS NACIONALES"/>
    <n v="5"/>
    <m/>
    <m/>
    <m/>
    <m/>
    <n v="1"/>
    <n v="7"/>
    <n v="2"/>
  </r>
  <r>
    <n v="1901334.6232743645"/>
    <s v="C"/>
    <x v="213"/>
    <x v="0"/>
    <n v="4"/>
    <s v="13 221000165"/>
    <d v="2022-01-21T00:00:00"/>
    <d v="2024-01-31T00:00:00"/>
    <n v="0"/>
    <n v="1"/>
    <n v="2"/>
    <n v="30"/>
    <n v="2"/>
    <n v="14.09"/>
    <n v="15.04"/>
    <n v="4031602"/>
    <n v="194529"/>
    <n v="3738235"/>
    <n v="0"/>
    <n v="0"/>
    <n v="0"/>
    <m/>
    <n v="0"/>
    <n v="0"/>
    <n v="0"/>
    <m/>
    <m/>
    <d v="2022-03-31T00:00:00"/>
    <n v="1"/>
    <s v="O"/>
    <n v="1"/>
    <n v="30"/>
    <n v="0"/>
    <m/>
    <m/>
    <m/>
    <m/>
    <m/>
    <m/>
    <n v="1"/>
    <n v="1"/>
    <m/>
    <m/>
    <n v="228775.99"/>
    <s v="LIBRE INVERSION"/>
    <n v="0"/>
    <n v="0"/>
    <s v="800-197-268-4"/>
    <s v="DIRECCION DE IMPUESTOS Y ADUANAS NACIONALES"/>
    <n v="5"/>
    <m/>
    <m/>
    <m/>
    <m/>
    <n v="1"/>
    <n v="7"/>
    <n v="2"/>
  </r>
  <r>
    <n v="1444476.3587476136"/>
    <s v="C"/>
    <x v="213"/>
    <x v="1"/>
    <n v="4"/>
    <s v="10 191002682"/>
    <d v="2019-12-20T00:00:00"/>
    <d v="2023-09-30T00:00:00"/>
    <n v="0"/>
    <n v="1"/>
    <n v="27"/>
    <n v="30"/>
    <n v="2"/>
    <n v="18"/>
    <n v="19.559999999999999"/>
    <n v="3000000"/>
    <n v="192000"/>
    <n v="2839939"/>
    <n v="0"/>
    <n v="0"/>
    <n v="0"/>
    <m/>
    <n v="0"/>
    <n v="0"/>
    <n v="0"/>
    <m/>
    <m/>
    <d v="2022-03-31T00:00:00"/>
    <n v="1"/>
    <s v="O"/>
    <n v="1"/>
    <n v="30"/>
    <n v="0"/>
    <m/>
    <m/>
    <m/>
    <m/>
    <m/>
    <m/>
    <n v="1"/>
    <n v="1"/>
    <m/>
    <m/>
    <n v="173769.74"/>
    <s v="TARJETA DE AFINIDAD"/>
    <n v="0"/>
    <n v="0"/>
    <m/>
    <m/>
    <n v="5"/>
    <m/>
    <m/>
    <m/>
    <m/>
    <n v="1"/>
    <n v="7"/>
    <n v="2"/>
  </r>
  <r>
    <n v="1550857.9109848884"/>
    <s v="C"/>
    <x v="213"/>
    <x v="1"/>
    <n v="4"/>
    <s v="13 221001077"/>
    <d v="2022-03-04T00:00:00"/>
    <d v="2022-06-30T00:00:00"/>
    <n v="0"/>
    <n v="1"/>
    <n v="0"/>
    <n v="90"/>
    <n v="2"/>
    <n v="19.190000000000001"/>
    <n v="20.62"/>
    <n v="3049121"/>
    <n v="3198548"/>
    <n v="3049121"/>
    <n v="0"/>
    <n v="0"/>
    <n v="0"/>
    <m/>
    <n v="0"/>
    <n v="0"/>
    <n v="0"/>
    <m/>
    <m/>
    <d v="2022-03-04T00:00:00"/>
    <n v="1"/>
    <s v="O"/>
    <n v="1"/>
    <n v="90"/>
    <n v="0"/>
    <m/>
    <m/>
    <m/>
    <m/>
    <m/>
    <m/>
    <n v="1"/>
    <n v="1"/>
    <m/>
    <m/>
    <n v="186583.69"/>
    <s v="LIBRE INVERSION"/>
    <n v="0"/>
    <n v="0"/>
    <m/>
    <m/>
    <n v="5"/>
    <m/>
    <m/>
    <m/>
    <m/>
    <n v="1"/>
    <n v="7"/>
    <n v="2"/>
  </r>
  <r>
    <n v="5015371"/>
    <s v="C"/>
    <x v="214"/>
    <x v="1"/>
    <n v="4"/>
    <s v="13 221000128"/>
    <d v="2022-01-17T00:00:00"/>
    <d v="2025-01-31T00:00:00"/>
    <n v="0"/>
    <n v="1"/>
    <n v="2"/>
    <n v="30"/>
    <n v="2"/>
    <n v="7.2"/>
    <n v="7.44"/>
    <n v="23086000"/>
    <n v="471483"/>
    <n v="22433520"/>
    <n v="0"/>
    <n v="0"/>
    <n v="0"/>
    <m/>
    <n v="0"/>
    <n v="0"/>
    <n v="0"/>
    <s v="1500000/1500000/"/>
    <s v="06/12/"/>
    <d v="2022-03-31T00:00:00"/>
    <n v="1"/>
    <s v="O"/>
    <n v="1"/>
    <n v="30"/>
    <n v="0"/>
    <m/>
    <m/>
    <m/>
    <m/>
    <m/>
    <m/>
    <n v="1"/>
    <n v="1"/>
    <m/>
    <m/>
    <n v="2036351"/>
    <s v="LIBRE INVERSION"/>
    <n v="0"/>
    <n v="0"/>
    <m/>
    <m/>
    <n v="5"/>
    <m/>
    <m/>
    <m/>
    <m/>
    <n v="1"/>
    <n v="7"/>
    <n v="2"/>
  </r>
  <r>
    <n v="1813336.1136616911"/>
    <s v="C"/>
    <x v="215"/>
    <x v="3"/>
    <n v="4"/>
    <s v="10 191003550"/>
    <d v="2020-08-20T00:00:00"/>
    <d v="2023-09-30T00:00:00"/>
    <n v="210"/>
    <n v="1"/>
    <n v="10"/>
    <n v="30"/>
    <n v="2"/>
    <n v="10.19"/>
    <n v="10.69"/>
    <n v="8798000"/>
    <n v="286385"/>
    <n v="6488147"/>
    <n v="106824"/>
    <n v="0"/>
    <n v="0"/>
    <m/>
    <n v="3048752"/>
    <n v="106824"/>
    <n v="232263"/>
    <m/>
    <m/>
    <d v="2021-09-27T00:00:00"/>
    <n v="1"/>
    <s v="O"/>
    <n v="1"/>
    <n v="30"/>
    <n v="1741588"/>
    <m/>
    <m/>
    <m/>
    <m/>
    <m/>
    <m/>
    <n v="1"/>
    <n v="1"/>
    <m/>
    <m/>
    <n v="558066.68999999994"/>
    <s v="TARJETA DE AFINIDAD"/>
    <n v="0"/>
    <n v="0"/>
    <m/>
    <m/>
    <n v="5"/>
    <m/>
    <m/>
    <m/>
    <m/>
    <n v="1"/>
    <n v="7"/>
    <n v="2"/>
  </r>
  <r>
    <n v="1304003.8863383103"/>
    <s v="C"/>
    <x v="215"/>
    <x v="3"/>
    <n v="4"/>
    <s v="11 22512"/>
    <d v="2019-02-19T00:00:00"/>
    <d v="2023-06-30T00:00:00"/>
    <n v="180"/>
    <n v="1"/>
    <n v="30"/>
    <n v="30"/>
    <n v="2"/>
    <n v="9.59"/>
    <n v="10.029999999999999"/>
    <n v="12251603"/>
    <n v="232133"/>
    <n v="4665718"/>
    <n v="73093"/>
    <n v="0"/>
    <n v="0"/>
    <m/>
    <n v="2192400"/>
    <n v="73093"/>
    <n v="155019"/>
    <m/>
    <m/>
    <d v="2021-09-27T00:00:00"/>
    <n v="1"/>
    <s v="O"/>
    <n v="1"/>
    <n v="30"/>
    <n v="1396819"/>
    <m/>
    <m/>
    <m/>
    <m/>
    <m/>
    <m/>
    <n v="1"/>
    <n v="1"/>
    <m/>
    <m/>
    <n v="401305.31"/>
    <s v="SUSTITUCION"/>
    <n v="0"/>
    <n v="0"/>
    <m/>
    <m/>
    <n v="5"/>
    <m/>
    <m/>
    <m/>
    <m/>
    <n v="1"/>
    <n v="7"/>
    <n v="2"/>
  </r>
  <r>
    <n v="16339994"/>
    <s v="C"/>
    <x v="216"/>
    <x v="1"/>
    <n v="4"/>
    <s v="10 191000134"/>
    <d v="2019-05-20T00:00:00"/>
    <d v="2025-05-31T00:00:00"/>
    <n v="0"/>
    <n v="1"/>
    <n v="32"/>
    <n v="30"/>
    <n v="2"/>
    <n v="11.39"/>
    <n v="12.01"/>
    <n v="52021426"/>
    <n v="1000871"/>
    <n v="31789621"/>
    <n v="0"/>
    <n v="0"/>
    <n v="0"/>
    <m/>
    <n v="0"/>
    <n v="0"/>
    <n v="0"/>
    <m/>
    <m/>
    <d v="2022-03-28T00:00:00"/>
    <n v="1"/>
    <s v="O"/>
    <n v="1"/>
    <n v="30"/>
    <n v="0"/>
    <m/>
    <m/>
    <m/>
    <m/>
    <m/>
    <m/>
    <n v="1"/>
    <n v="1"/>
    <m/>
    <m/>
    <n v="2218901"/>
    <s v="FIDELIZACION"/>
    <n v="0"/>
    <n v="0"/>
    <m/>
    <m/>
    <n v="5"/>
    <m/>
    <m/>
    <m/>
    <m/>
    <n v="1"/>
    <n v="7"/>
    <n v="2"/>
  </r>
  <r>
    <n v="9889942.7372172233"/>
    <s v="C"/>
    <x v="217"/>
    <x v="0"/>
    <n v="4"/>
    <s v="13 211002386"/>
    <d v="2021-09-03T00:00:00"/>
    <d v="2023-09-30T00:00:00"/>
    <n v="1"/>
    <n v="1"/>
    <n v="6"/>
    <n v="30"/>
    <n v="2"/>
    <n v="9"/>
    <n v="9.3800000000000008"/>
    <n v="15118849"/>
    <n v="442469"/>
    <n v="11601508"/>
    <n v="0"/>
    <n v="0"/>
    <n v="0"/>
    <m/>
    <n v="0"/>
    <n v="0"/>
    <n v="0"/>
    <s v="1500000/1500000/"/>
    <s v="06/12/"/>
    <d v="2022-03-31T00:00:00"/>
    <n v="1"/>
    <s v="O"/>
    <n v="1"/>
    <n v="30"/>
    <n v="668"/>
    <m/>
    <m/>
    <m/>
    <m/>
    <m/>
    <m/>
    <n v="1"/>
    <n v="1"/>
    <m/>
    <m/>
    <n v="213960.18"/>
    <s v="LIBRE INVERSION"/>
    <n v="0"/>
    <n v="0"/>
    <s v="800-197-268-4"/>
    <s v="DIRECCION DE IMPUESTOS Y ADUANAS NACIONALES"/>
    <n v="5"/>
    <m/>
    <m/>
    <m/>
    <m/>
    <n v="1"/>
    <n v="7"/>
    <n v="2"/>
  </r>
  <r>
    <n v="400316.48987312388"/>
    <s v="C"/>
    <x v="217"/>
    <x v="1"/>
    <n v="4"/>
    <s v="10 211000816"/>
    <d v="2021-09-08T00:00:00"/>
    <d v="2023-09-30T00:00:00"/>
    <n v="0"/>
    <n v="1"/>
    <n v="6"/>
    <n v="30"/>
    <n v="2"/>
    <n v="17.690000000000001"/>
    <n v="19.2"/>
    <n v="600000"/>
    <n v="29984"/>
    <n v="469572"/>
    <n v="0"/>
    <n v="0"/>
    <n v="0"/>
    <m/>
    <n v="0"/>
    <n v="0"/>
    <n v="0"/>
    <m/>
    <m/>
    <d v="2022-03-31T00:00:00"/>
    <n v="1"/>
    <s v="O"/>
    <n v="1"/>
    <n v="30"/>
    <n v="0"/>
    <m/>
    <m/>
    <m/>
    <m/>
    <m/>
    <m/>
    <n v="1"/>
    <n v="1"/>
    <m/>
    <m/>
    <n v="8639.82"/>
    <s v="TARJETA DE AFINIDAD"/>
    <n v="0"/>
    <n v="0"/>
    <m/>
    <m/>
    <n v="5"/>
    <m/>
    <m/>
    <m/>
    <m/>
    <n v="1"/>
    <n v="7"/>
    <n v="2"/>
  </r>
  <r>
    <n v="400316.48987312388"/>
    <s v="C"/>
    <x v="217"/>
    <x v="1"/>
    <n v="4"/>
    <s v="10 211000817"/>
    <d v="2021-09-08T00:00:00"/>
    <d v="2023-09-30T00:00:00"/>
    <n v="0"/>
    <n v="1"/>
    <n v="6"/>
    <n v="30"/>
    <n v="2"/>
    <n v="17.690000000000001"/>
    <n v="19.2"/>
    <n v="600000"/>
    <n v="29984"/>
    <n v="469572"/>
    <n v="0"/>
    <n v="0"/>
    <n v="0"/>
    <m/>
    <n v="0"/>
    <n v="0"/>
    <n v="0"/>
    <m/>
    <m/>
    <d v="2022-03-31T00:00:00"/>
    <n v="1"/>
    <s v="O"/>
    <n v="1"/>
    <n v="30"/>
    <n v="0"/>
    <m/>
    <m/>
    <m/>
    <m/>
    <m/>
    <m/>
    <n v="1"/>
    <n v="1"/>
    <m/>
    <m/>
    <n v="8639.82"/>
    <s v="TARJETA DE AFINIDAD"/>
    <n v="0"/>
    <n v="0"/>
    <m/>
    <m/>
    <n v="5"/>
    <m/>
    <m/>
    <m/>
    <m/>
    <n v="1"/>
    <n v="7"/>
    <n v="2"/>
  </r>
  <r>
    <n v="380787.96458044345"/>
    <s v="C"/>
    <x v="217"/>
    <x v="1"/>
    <n v="4"/>
    <s v="10 211000756"/>
    <d v="2021-08-30T00:00:00"/>
    <d v="2023-08-31T00:00:00"/>
    <n v="0"/>
    <n v="1"/>
    <n v="7"/>
    <n v="30"/>
    <n v="2"/>
    <n v="17.690000000000001"/>
    <n v="19.2"/>
    <n v="600000"/>
    <n v="29984"/>
    <n v="446672"/>
    <n v="0"/>
    <n v="0"/>
    <n v="0"/>
    <m/>
    <n v="0"/>
    <n v="0"/>
    <n v="0"/>
    <m/>
    <m/>
    <d v="2022-03-31T00:00:00"/>
    <n v="1"/>
    <s v="O"/>
    <n v="1"/>
    <n v="30"/>
    <n v="0"/>
    <m/>
    <m/>
    <m/>
    <m/>
    <m/>
    <m/>
    <n v="1"/>
    <n v="1"/>
    <m/>
    <m/>
    <n v="8224.44"/>
    <s v="TARJETA DE AFINIDAD"/>
    <n v="0"/>
    <n v="0"/>
    <m/>
    <m/>
    <n v="5"/>
    <m/>
    <m/>
    <m/>
    <m/>
    <n v="1"/>
    <n v="7"/>
    <n v="2"/>
  </r>
  <r>
    <n v="380787.96458044345"/>
    <s v="C"/>
    <x v="217"/>
    <x v="1"/>
    <n v="4"/>
    <s v="10 211000757"/>
    <d v="2021-08-30T00:00:00"/>
    <d v="2023-08-31T00:00:00"/>
    <n v="0"/>
    <n v="1"/>
    <n v="7"/>
    <n v="30"/>
    <n v="2"/>
    <n v="17.690000000000001"/>
    <n v="19.2"/>
    <n v="600000"/>
    <n v="29984"/>
    <n v="446672"/>
    <n v="0"/>
    <n v="0"/>
    <n v="0"/>
    <m/>
    <n v="0"/>
    <n v="0"/>
    <n v="0"/>
    <m/>
    <m/>
    <d v="2022-03-31T00:00:00"/>
    <n v="1"/>
    <s v="O"/>
    <n v="1"/>
    <n v="30"/>
    <n v="0"/>
    <m/>
    <m/>
    <m/>
    <m/>
    <m/>
    <m/>
    <n v="1"/>
    <n v="1"/>
    <m/>
    <m/>
    <n v="8224.44"/>
    <s v="TARJETA DE AFINIDAD"/>
    <n v="0"/>
    <n v="0"/>
    <m/>
    <m/>
    <n v="5"/>
    <m/>
    <m/>
    <m/>
    <m/>
    <n v="1"/>
    <n v="7"/>
    <n v="2"/>
  </r>
  <r>
    <n v="400316.48987312388"/>
    <s v="C"/>
    <x v="217"/>
    <x v="1"/>
    <n v="4"/>
    <s v="10 211000907"/>
    <d v="2021-09-20T00:00:00"/>
    <d v="2023-09-30T00:00:00"/>
    <n v="0"/>
    <n v="1"/>
    <n v="6"/>
    <n v="30"/>
    <n v="2"/>
    <n v="17.690000000000001"/>
    <n v="19.2"/>
    <n v="600000"/>
    <n v="29984"/>
    <n v="469572"/>
    <n v="0"/>
    <n v="0"/>
    <n v="0"/>
    <m/>
    <n v="0"/>
    <n v="0"/>
    <n v="0"/>
    <m/>
    <m/>
    <d v="2022-03-31T00:00:00"/>
    <n v="1"/>
    <s v="O"/>
    <n v="1"/>
    <n v="30"/>
    <n v="0"/>
    <m/>
    <m/>
    <m/>
    <m/>
    <m/>
    <m/>
    <n v="1"/>
    <n v="1"/>
    <m/>
    <m/>
    <n v="8639.82"/>
    <s v="TARJETA DE AFINIDAD"/>
    <n v="0"/>
    <n v="0"/>
    <m/>
    <m/>
    <n v="5"/>
    <m/>
    <m/>
    <m/>
    <m/>
    <n v="1"/>
    <n v="7"/>
    <n v="2"/>
  </r>
  <r>
    <n v="400316.48987312388"/>
    <s v="C"/>
    <x v="217"/>
    <x v="1"/>
    <n v="4"/>
    <s v="10 211000908"/>
    <d v="2021-09-20T00:00:00"/>
    <d v="2023-09-30T00:00:00"/>
    <n v="0"/>
    <n v="1"/>
    <n v="6"/>
    <n v="30"/>
    <n v="2"/>
    <n v="17.690000000000001"/>
    <n v="19.2"/>
    <n v="600000"/>
    <n v="29984"/>
    <n v="469572"/>
    <n v="0"/>
    <n v="0"/>
    <n v="0"/>
    <m/>
    <n v="0"/>
    <n v="0"/>
    <n v="0"/>
    <m/>
    <m/>
    <d v="2022-03-31T00:00:00"/>
    <n v="1"/>
    <s v="O"/>
    <n v="1"/>
    <n v="30"/>
    <n v="0"/>
    <m/>
    <m/>
    <m/>
    <m/>
    <m/>
    <m/>
    <n v="1"/>
    <n v="1"/>
    <m/>
    <m/>
    <n v="8639.82"/>
    <s v="TARJETA DE AFINIDAD"/>
    <n v="0"/>
    <n v="0"/>
    <m/>
    <m/>
    <n v="5"/>
    <m/>
    <m/>
    <m/>
    <m/>
    <n v="1"/>
    <n v="7"/>
    <n v="2"/>
  </r>
  <r>
    <n v="400316.48987312388"/>
    <s v="C"/>
    <x v="217"/>
    <x v="1"/>
    <n v="4"/>
    <s v="10 211000864"/>
    <d v="2021-09-15T00:00:00"/>
    <d v="2023-09-30T00:00:00"/>
    <n v="0"/>
    <n v="1"/>
    <n v="6"/>
    <n v="30"/>
    <n v="2"/>
    <n v="17.690000000000001"/>
    <n v="19.2"/>
    <n v="600000"/>
    <n v="29984"/>
    <n v="469572"/>
    <n v="0"/>
    <n v="0"/>
    <n v="0"/>
    <m/>
    <n v="0"/>
    <n v="0"/>
    <n v="0"/>
    <m/>
    <m/>
    <d v="2022-03-31T00:00:00"/>
    <n v="1"/>
    <s v="O"/>
    <n v="1"/>
    <n v="30"/>
    <n v="0"/>
    <m/>
    <m/>
    <m/>
    <m/>
    <m/>
    <m/>
    <n v="1"/>
    <n v="1"/>
    <m/>
    <m/>
    <n v="8639.82"/>
    <s v="TARJETA DE AFINIDAD"/>
    <n v="0"/>
    <n v="0"/>
    <m/>
    <m/>
    <n v="5"/>
    <m/>
    <m/>
    <m/>
    <m/>
    <n v="1"/>
    <n v="7"/>
    <n v="2"/>
  </r>
  <r>
    <n v="360958.9643390305"/>
    <s v="C"/>
    <x v="217"/>
    <x v="1"/>
    <n v="4"/>
    <s v="10 211000564"/>
    <d v="2021-07-05T00:00:00"/>
    <d v="2023-07-31T00:00:00"/>
    <n v="0"/>
    <n v="1"/>
    <n v="8"/>
    <n v="30"/>
    <n v="2"/>
    <n v="17.690000000000001"/>
    <n v="19.2"/>
    <n v="600000"/>
    <n v="29984"/>
    <n v="423427"/>
    <n v="0"/>
    <n v="0"/>
    <n v="0"/>
    <m/>
    <n v="0"/>
    <n v="0"/>
    <n v="0"/>
    <m/>
    <m/>
    <d v="2022-03-31T00:00:00"/>
    <n v="1"/>
    <s v="O"/>
    <n v="1"/>
    <n v="30"/>
    <n v="0"/>
    <m/>
    <m/>
    <m/>
    <m/>
    <m/>
    <m/>
    <n v="1"/>
    <n v="1"/>
    <m/>
    <m/>
    <n v="7809.07"/>
    <s v="TARJETA DE AFINIDAD"/>
    <n v="0"/>
    <n v="0"/>
    <m/>
    <m/>
    <n v="5"/>
    <m/>
    <m/>
    <m/>
    <m/>
    <n v="1"/>
    <n v="7"/>
    <n v="2"/>
  </r>
  <r>
    <n v="380787.96458044345"/>
    <s v="C"/>
    <x v="217"/>
    <x v="1"/>
    <n v="4"/>
    <s v="10 211000727"/>
    <d v="2021-08-23T00:00:00"/>
    <d v="2023-08-31T00:00:00"/>
    <n v="0"/>
    <n v="1"/>
    <n v="7"/>
    <n v="30"/>
    <n v="2"/>
    <n v="17.690000000000001"/>
    <n v="19.2"/>
    <n v="600000"/>
    <n v="29984"/>
    <n v="446672"/>
    <n v="0"/>
    <n v="0"/>
    <n v="0"/>
    <m/>
    <n v="0"/>
    <n v="0"/>
    <n v="0"/>
    <m/>
    <m/>
    <d v="2022-03-31T00:00:00"/>
    <n v="1"/>
    <s v="O"/>
    <n v="1"/>
    <n v="30"/>
    <n v="0"/>
    <m/>
    <m/>
    <m/>
    <m/>
    <m/>
    <m/>
    <n v="1"/>
    <n v="1"/>
    <m/>
    <m/>
    <n v="8224.44"/>
    <s v="TARJETA DE AFINIDAD"/>
    <n v="0"/>
    <n v="0"/>
    <m/>
    <m/>
    <n v="5"/>
    <m/>
    <m/>
    <m/>
    <m/>
    <n v="1"/>
    <n v="7"/>
    <n v="2"/>
  </r>
  <r>
    <n v="340823.41275862086"/>
    <s v="C"/>
    <x v="217"/>
    <x v="1"/>
    <n v="4"/>
    <s v="10 211000552"/>
    <d v="2021-06-30T00:00:00"/>
    <d v="2023-06-30T00:00:00"/>
    <n v="0"/>
    <n v="1"/>
    <n v="9"/>
    <n v="30"/>
    <n v="2"/>
    <n v="17.690000000000001"/>
    <n v="19.2"/>
    <n v="600000"/>
    <n v="29984"/>
    <n v="399830"/>
    <n v="0"/>
    <n v="0"/>
    <n v="0"/>
    <m/>
    <n v="0"/>
    <n v="0"/>
    <n v="0"/>
    <m/>
    <m/>
    <d v="2022-03-31T00:00:00"/>
    <n v="1"/>
    <s v="O"/>
    <n v="1"/>
    <n v="30"/>
    <n v="0"/>
    <m/>
    <m/>
    <m/>
    <m/>
    <m/>
    <m/>
    <n v="1"/>
    <n v="1"/>
    <m/>
    <m/>
    <n v="7393.69"/>
    <s v="TARJETA DE AFINIDAD"/>
    <n v="0"/>
    <n v="0"/>
    <m/>
    <m/>
    <n v="5"/>
    <m/>
    <m/>
    <m/>
    <m/>
    <n v="1"/>
    <n v="7"/>
    <n v="2"/>
  </r>
  <r>
    <n v="340823.41275862086"/>
    <s v="C"/>
    <x v="217"/>
    <x v="1"/>
    <n v="4"/>
    <s v="10 211000553"/>
    <d v="2021-06-30T00:00:00"/>
    <d v="2023-06-30T00:00:00"/>
    <n v="0"/>
    <n v="1"/>
    <n v="9"/>
    <n v="30"/>
    <n v="2"/>
    <n v="17.690000000000001"/>
    <n v="19.2"/>
    <n v="600000"/>
    <n v="29984"/>
    <n v="399830"/>
    <n v="0"/>
    <n v="0"/>
    <n v="0"/>
    <m/>
    <n v="0"/>
    <n v="0"/>
    <n v="0"/>
    <m/>
    <m/>
    <d v="2022-03-31T00:00:00"/>
    <n v="1"/>
    <s v="O"/>
    <n v="1"/>
    <n v="30"/>
    <n v="0"/>
    <m/>
    <m/>
    <m/>
    <m/>
    <m/>
    <m/>
    <n v="1"/>
    <n v="1"/>
    <m/>
    <m/>
    <n v="7393.69"/>
    <s v="TARJETA DE AFINIDAD"/>
    <n v="0"/>
    <n v="0"/>
    <m/>
    <m/>
    <n v="5"/>
    <m/>
    <m/>
    <m/>
    <m/>
    <n v="1"/>
    <n v="7"/>
    <n v="2"/>
  </r>
  <r>
    <n v="76177.210892515563"/>
    <s v="C"/>
    <x v="217"/>
    <x v="1"/>
    <n v="4"/>
    <s v="10 211001421"/>
    <d v="2021-12-07T00:00:00"/>
    <d v="2023-12-31T00:00:00"/>
    <n v="0"/>
    <n v="1"/>
    <n v="3"/>
    <n v="30"/>
    <n v="2"/>
    <n v="17.690000000000001"/>
    <n v="19.2"/>
    <n v="100000"/>
    <n v="4997"/>
    <n v="89376"/>
    <n v="0"/>
    <n v="0"/>
    <n v="0"/>
    <m/>
    <n v="0"/>
    <n v="0"/>
    <n v="0"/>
    <m/>
    <m/>
    <d v="2022-03-31T00:00:00"/>
    <n v="1"/>
    <s v="O"/>
    <n v="1"/>
    <n v="30"/>
    <n v="0"/>
    <m/>
    <m/>
    <m/>
    <m/>
    <m/>
    <m/>
    <n v="1"/>
    <n v="1"/>
    <m/>
    <m/>
    <n v="1661.5"/>
    <s v="TARJETA DE AFINIDAD"/>
    <n v="0"/>
    <n v="0"/>
    <m/>
    <m/>
    <n v="5"/>
    <m/>
    <m/>
    <m/>
    <m/>
    <n v="1"/>
    <n v="7"/>
    <n v="2"/>
  </r>
  <r>
    <n v="152393.33904634649"/>
    <s v="C"/>
    <x v="217"/>
    <x v="1"/>
    <n v="4"/>
    <s v="10 211001422"/>
    <d v="2021-12-07T00:00:00"/>
    <d v="2023-12-31T00:00:00"/>
    <n v="0"/>
    <n v="1"/>
    <n v="3"/>
    <n v="30"/>
    <n v="2"/>
    <n v="17.690000000000001"/>
    <n v="19.2"/>
    <n v="200000"/>
    <n v="9995"/>
    <n v="178749"/>
    <n v="0"/>
    <n v="0"/>
    <n v="0"/>
    <m/>
    <n v="0"/>
    <n v="0"/>
    <n v="0"/>
    <m/>
    <m/>
    <d v="2022-03-31T00:00:00"/>
    <n v="1"/>
    <s v="O"/>
    <n v="1"/>
    <n v="30"/>
    <n v="0"/>
    <m/>
    <m/>
    <m/>
    <m/>
    <m/>
    <m/>
    <n v="1"/>
    <n v="1"/>
    <m/>
    <m/>
    <n v="3281.47"/>
    <s v="TARJETA DE AFINIDAD"/>
    <n v="0"/>
    <n v="0"/>
    <m/>
    <m/>
    <n v="5"/>
    <m/>
    <m/>
    <m/>
    <m/>
    <n v="1"/>
    <n v="7"/>
    <n v="2"/>
  </r>
  <r>
    <n v="152393.33904634649"/>
    <s v="C"/>
    <x v="217"/>
    <x v="1"/>
    <n v="4"/>
    <s v="10 221000019"/>
    <d v="2022-01-03T00:00:00"/>
    <d v="2023-12-31T00:00:00"/>
    <n v="0"/>
    <n v="1"/>
    <n v="3"/>
    <n v="30"/>
    <n v="2"/>
    <n v="17.690000000000001"/>
    <n v="19.2"/>
    <n v="200000"/>
    <n v="9995"/>
    <n v="178749"/>
    <n v="0"/>
    <n v="0"/>
    <n v="0"/>
    <m/>
    <n v="0"/>
    <n v="0"/>
    <n v="0"/>
    <m/>
    <m/>
    <d v="2022-03-31T00:00:00"/>
    <n v="1"/>
    <s v="O"/>
    <n v="1"/>
    <n v="30"/>
    <n v="0"/>
    <m/>
    <m/>
    <m/>
    <m/>
    <m/>
    <m/>
    <n v="1"/>
    <n v="1"/>
    <m/>
    <m/>
    <n v="3281.47"/>
    <s v="TARJETA DE AFINIDAD"/>
    <n v="0"/>
    <n v="0"/>
    <m/>
    <m/>
    <n v="5"/>
    <m/>
    <m/>
    <m/>
    <m/>
    <n v="1"/>
    <n v="7"/>
    <n v="2"/>
  </r>
  <r>
    <n v="118876.95684215972"/>
    <s v="C"/>
    <x v="217"/>
    <x v="1"/>
    <n v="4"/>
    <s v="10 221000030"/>
    <d v="2022-01-06T00:00:00"/>
    <d v="2024-01-31T00:00:00"/>
    <n v="0"/>
    <n v="1"/>
    <n v="2"/>
    <n v="30"/>
    <n v="2"/>
    <n v="17.690000000000001"/>
    <n v="19.2"/>
    <n v="150000"/>
    <n v="7496"/>
    <n v="139454"/>
    <n v="0"/>
    <n v="0"/>
    <n v="0"/>
    <m/>
    <n v="0"/>
    <n v="0"/>
    <n v="0"/>
    <m/>
    <m/>
    <d v="2022-03-31T00:00:00"/>
    <n v="1"/>
    <s v="O"/>
    <n v="1"/>
    <n v="30"/>
    <n v="0"/>
    <m/>
    <m/>
    <m/>
    <m/>
    <m/>
    <m/>
    <n v="1"/>
    <n v="1"/>
    <m/>
    <m/>
    <n v="2575.33"/>
    <s v="TARJETA DE AFINIDAD"/>
    <n v="0"/>
    <n v="0"/>
    <m/>
    <m/>
    <n v="5"/>
    <m/>
    <m/>
    <m/>
    <m/>
    <n v="1"/>
    <n v="7"/>
    <n v="2"/>
  </r>
  <r>
    <n v="862114.28154372203"/>
    <s v="C"/>
    <x v="217"/>
    <x v="1"/>
    <n v="4"/>
    <s v="13 221000513"/>
    <d v="2022-01-25T00:00:00"/>
    <d v="2022-06-30T00:00:00"/>
    <n v="0"/>
    <n v="1"/>
    <n v="0"/>
    <n v="150"/>
    <n v="2"/>
    <n v="19.5"/>
    <n v="20.62"/>
    <n v="1011312"/>
    <n v="1095201"/>
    <n v="1011312"/>
    <n v="32876"/>
    <n v="0"/>
    <n v="0"/>
    <m/>
    <n v="0"/>
    <n v="0"/>
    <n v="0"/>
    <m/>
    <m/>
    <d v="2022-01-25T00:00:00"/>
    <n v="1"/>
    <s v="O"/>
    <n v="1"/>
    <n v="150"/>
    <n v="0"/>
    <m/>
    <m/>
    <m/>
    <m/>
    <m/>
    <m/>
    <n v="1"/>
    <n v="1"/>
    <m/>
    <m/>
    <n v="18650.38"/>
    <s v="LIBRE INVERSION"/>
    <n v="0"/>
    <n v="0"/>
    <m/>
    <m/>
    <n v="5"/>
    <m/>
    <m/>
    <m/>
    <m/>
    <n v="1"/>
    <n v="7"/>
    <n v="2"/>
  </r>
  <r>
    <n v="862096.86328582454"/>
    <s v="C"/>
    <x v="217"/>
    <x v="1"/>
    <n v="4"/>
    <s v="13 221000514"/>
    <d v="2022-01-25T00:00:00"/>
    <d v="2022-07-31T00:00:00"/>
    <n v="0"/>
    <n v="1"/>
    <n v="0"/>
    <n v="180"/>
    <n v="2"/>
    <n v="19.649999999999999"/>
    <n v="20.62"/>
    <n v="1011292"/>
    <n v="1112742"/>
    <n v="1011292"/>
    <n v="33137"/>
    <n v="0"/>
    <n v="0"/>
    <m/>
    <n v="0"/>
    <n v="0"/>
    <n v="0"/>
    <m/>
    <m/>
    <d v="2022-01-25T00:00:00"/>
    <n v="1"/>
    <s v="O"/>
    <n v="1"/>
    <n v="180"/>
    <n v="0"/>
    <m/>
    <m/>
    <m/>
    <m/>
    <m/>
    <m/>
    <n v="1"/>
    <n v="1"/>
    <m/>
    <m/>
    <n v="18650.38"/>
    <s v="LIBRE INVERSION"/>
    <n v="0"/>
    <n v="0"/>
    <m/>
    <m/>
    <n v="5"/>
    <m/>
    <m/>
    <m/>
    <m/>
    <n v="1"/>
    <n v="7"/>
    <n v="2"/>
  </r>
  <r>
    <n v="438489.57387018471"/>
    <s v="C"/>
    <x v="217"/>
    <x v="1"/>
    <n v="4"/>
    <s v="10 211001392"/>
    <d v="2021-11-29T00:00:00"/>
    <d v="2023-11-30T00:00:00"/>
    <n v="0"/>
    <n v="1"/>
    <n v="4"/>
    <n v="30"/>
    <n v="2"/>
    <n v="17.690000000000001"/>
    <n v="19.2"/>
    <n v="600000"/>
    <n v="29984"/>
    <n v="514357"/>
    <n v="0"/>
    <n v="0"/>
    <n v="0"/>
    <m/>
    <n v="0"/>
    <n v="0"/>
    <n v="0"/>
    <m/>
    <m/>
    <d v="2022-03-31T00:00:00"/>
    <n v="1"/>
    <s v="O"/>
    <n v="1"/>
    <n v="30"/>
    <n v="0"/>
    <m/>
    <m/>
    <m/>
    <m/>
    <m/>
    <m/>
    <n v="1"/>
    <n v="1"/>
    <m/>
    <m/>
    <n v="9470.57"/>
    <s v="TARJETA DE AFINIDAD"/>
    <n v="0"/>
    <n v="0"/>
    <m/>
    <m/>
    <n v="5"/>
    <m/>
    <m/>
    <m/>
    <m/>
    <n v="1"/>
    <n v="7"/>
    <n v="2"/>
  </r>
  <r>
    <n v="219245.2173915398"/>
    <s v="C"/>
    <x v="217"/>
    <x v="1"/>
    <n v="4"/>
    <s v="10 211001339"/>
    <d v="2021-11-21T00:00:00"/>
    <d v="2023-11-30T00:00:00"/>
    <n v="0"/>
    <n v="1"/>
    <n v="4"/>
    <n v="30"/>
    <n v="2"/>
    <n v="17.690000000000001"/>
    <n v="19.2"/>
    <n v="300000"/>
    <n v="14992"/>
    <n v="257179"/>
    <n v="0"/>
    <n v="0"/>
    <n v="0"/>
    <m/>
    <n v="0"/>
    <n v="0"/>
    <n v="0"/>
    <m/>
    <m/>
    <d v="2022-03-31T00:00:00"/>
    <n v="1"/>
    <s v="O"/>
    <n v="1"/>
    <n v="30"/>
    <n v="0"/>
    <m/>
    <m/>
    <m/>
    <m/>
    <m/>
    <m/>
    <n v="1"/>
    <n v="1"/>
    <m/>
    <m/>
    <n v="4735.29"/>
    <s v="TARJETA DE AFINIDAD"/>
    <n v="0"/>
    <n v="0"/>
    <m/>
    <m/>
    <n v="5"/>
    <m/>
    <m/>
    <m/>
    <m/>
    <n v="1"/>
    <n v="7"/>
    <n v="2"/>
  </r>
  <r>
    <n v="146161.1558266402"/>
    <s v="C"/>
    <x v="217"/>
    <x v="1"/>
    <n v="4"/>
    <s v="10 211001340"/>
    <d v="2021-11-21T00:00:00"/>
    <d v="2023-11-30T00:00:00"/>
    <n v="0"/>
    <n v="1"/>
    <n v="4"/>
    <n v="30"/>
    <n v="2"/>
    <n v="17.690000000000001"/>
    <n v="19.2"/>
    <n v="200000"/>
    <n v="9995"/>
    <n v="171450"/>
    <n v="0"/>
    <n v="0"/>
    <n v="0"/>
    <m/>
    <n v="0"/>
    <n v="0"/>
    <n v="0"/>
    <m/>
    <m/>
    <d v="2022-03-31T00:00:00"/>
    <n v="1"/>
    <s v="O"/>
    <n v="1"/>
    <n v="30"/>
    <n v="0"/>
    <m/>
    <m/>
    <m/>
    <m/>
    <m/>
    <m/>
    <n v="1"/>
    <n v="1"/>
    <m/>
    <m/>
    <n v="3156.86"/>
    <s v="TARJETA DE AFINIDAD"/>
    <n v="0"/>
    <n v="0"/>
    <m/>
    <m/>
    <n v="5"/>
    <m/>
    <m/>
    <m/>
    <m/>
    <n v="1"/>
    <n v="7"/>
    <n v="2"/>
  </r>
  <r>
    <n v="219245.2173915398"/>
    <s v="C"/>
    <x v="217"/>
    <x v="1"/>
    <n v="4"/>
    <s v="10 211001357"/>
    <d v="2021-11-22T00:00:00"/>
    <d v="2023-11-30T00:00:00"/>
    <n v="0"/>
    <n v="1"/>
    <n v="4"/>
    <n v="30"/>
    <n v="2"/>
    <n v="17.690000000000001"/>
    <n v="19.2"/>
    <n v="300000"/>
    <n v="14992"/>
    <n v="257179"/>
    <n v="0"/>
    <n v="0"/>
    <n v="0"/>
    <m/>
    <n v="0"/>
    <n v="0"/>
    <n v="0"/>
    <m/>
    <m/>
    <d v="2022-03-31T00:00:00"/>
    <n v="1"/>
    <s v="O"/>
    <n v="1"/>
    <n v="30"/>
    <n v="0"/>
    <m/>
    <m/>
    <m/>
    <m/>
    <m/>
    <m/>
    <n v="1"/>
    <n v="1"/>
    <m/>
    <m/>
    <n v="4735.29"/>
    <s v="TARJETA DE AFINIDAD"/>
    <n v="0"/>
    <n v="0"/>
    <m/>
    <m/>
    <n v="5"/>
    <m/>
    <m/>
    <m/>
    <m/>
    <n v="1"/>
    <n v="7"/>
    <n v="2"/>
  </r>
  <r>
    <n v="164533.11879492411"/>
    <s v="C"/>
    <x v="217"/>
    <x v="1"/>
    <n v="4"/>
    <s v="10 221000213"/>
    <d v="2022-02-12T00:00:00"/>
    <d v="2024-02-29T00:00:00"/>
    <n v="0"/>
    <n v="1"/>
    <n v="1"/>
    <n v="30"/>
    <n v="2"/>
    <n v="17.690000000000001"/>
    <n v="19.2"/>
    <n v="200000"/>
    <n v="9995"/>
    <n v="193022"/>
    <n v="0"/>
    <n v="0"/>
    <n v="0"/>
    <m/>
    <n v="0"/>
    <n v="0"/>
    <n v="0"/>
    <m/>
    <m/>
    <d v="2022-03-31T00:00:00"/>
    <n v="1"/>
    <s v="O"/>
    <n v="1"/>
    <n v="30"/>
    <n v="0"/>
    <m/>
    <m/>
    <m/>
    <m/>
    <m/>
    <m/>
    <n v="1"/>
    <n v="1"/>
    <m/>
    <m/>
    <n v="3572.23"/>
    <s v="TARJETA DE AFINIDAD"/>
    <n v="0"/>
    <n v="0"/>
    <m/>
    <m/>
    <n v="5"/>
    <m/>
    <m/>
    <m/>
    <m/>
    <n v="1"/>
    <n v="7"/>
    <n v="2"/>
  </r>
  <r>
    <n v="76177.210892515563"/>
    <s v="C"/>
    <x v="217"/>
    <x v="1"/>
    <n v="4"/>
    <s v="10 211001466"/>
    <d v="2021-12-11T00:00:00"/>
    <d v="2023-12-31T00:00:00"/>
    <n v="0"/>
    <n v="1"/>
    <n v="3"/>
    <n v="30"/>
    <n v="2"/>
    <n v="17.690000000000001"/>
    <n v="19.2"/>
    <n v="100000"/>
    <n v="4997"/>
    <n v="89376"/>
    <n v="0"/>
    <n v="0"/>
    <n v="0"/>
    <m/>
    <n v="0"/>
    <n v="0"/>
    <n v="0"/>
    <m/>
    <m/>
    <d v="2022-03-31T00:00:00"/>
    <n v="1"/>
    <s v="O"/>
    <n v="1"/>
    <n v="30"/>
    <n v="0"/>
    <m/>
    <m/>
    <m/>
    <m/>
    <m/>
    <m/>
    <n v="1"/>
    <n v="1"/>
    <m/>
    <m/>
    <n v="1661.5"/>
    <s v="TARJETA DE AFINIDAD"/>
    <n v="0"/>
    <n v="0"/>
    <m/>
    <m/>
    <n v="5"/>
    <m/>
    <m/>
    <m/>
    <m/>
    <n v="1"/>
    <n v="7"/>
    <n v="2"/>
  </r>
  <r>
    <n v="292323.1825661753"/>
    <s v="C"/>
    <x v="217"/>
    <x v="1"/>
    <n v="4"/>
    <s v="10 211001304"/>
    <d v="2021-11-16T00:00:00"/>
    <d v="2023-11-30T00:00:00"/>
    <n v="0"/>
    <n v="1"/>
    <n v="4"/>
    <n v="30"/>
    <n v="2"/>
    <n v="17.690000000000001"/>
    <n v="19.2"/>
    <n v="400000"/>
    <n v="19990"/>
    <n v="342901"/>
    <n v="0"/>
    <n v="0"/>
    <n v="0"/>
    <m/>
    <n v="0"/>
    <n v="0"/>
    <n v="0"/>
    <m/>
    <m/>
    <d v="2022-03-31T00:00:00"/>
    <n v="1"/>
    <s v="O"/>
    <n v="1"/>
    <n v="30"/>
    <n v="0"/>
    <m/>
    <m/>
    <m/>
    <m/>
    <m/>
    <m/>
    <n v="1"/>
    <n v="1"/>
    <m/>
    <m/>
    <n v="6313.72"/>
    <s v="TARJETA DE AFINIDAD"/>
    <n v="0"/>
    <n v="0"/>
    <m/>
    <m/>
    <n v="5"/>
    <m/>
    <m/>
    <m/>
    <m/>
    <n v="1"/>
    <n v="7"/>
    <n v="2"/>
  </r>
  <r>
    <n v="419548.90478154615"/>
    <s v="C"/>
    <x v="217"/>
    <x v="1"/>
    <n v="4"/>
    <s v="10 211001213"/>
    <d v="2021-11-04T00:00:00"/>
    <d v="2023-10-31T00:00:00"/>
    <n v="0"/>
    <n v="1"/>
    <n v="5"/>
    <n v="30"/>
    <n v="2"/>
    <n v="17.690000000000001"/>
    <n v="19.2"/>
    <n v="600000"/>
    <n v="29984"/>
    <n v="492132"/>
    <n v="0"/>
    <n v="0"/>
    <n v="0"/>
    <m/>
    <n v="0"/>
    <n v="0"/>
    <n v="0"/>
    <m/>
    <m/>
    <d v="2022-03-31T00:00:00"/>
    <n v="1"/>
    <s v="O"/>
    <n v="1"/>
    <n v="30"/>
    <n v="0"/>
    <m/>
    <m/>
    <m/>
    <m/>
    <m/>
    <m/>
    <n v="1"/>
    <n v="1"/>
    <m/>
    <m/>
    <n v="9055.2000000000007"/>
    <s v="TARJETA DE AFINIDAD"/>
    <n v="0"/>
    <n v="0"/>
    <m/>
    <m/>
    <n v="5"/>
    <m/>
    <m/>
    <m/>
    <m/>
    <n v="1"/>
    <n v="7"/>
    <n v="2"/>
  </r>
  <r>
    <n v="584650.72969682491"/>
    <s v="C"/>
    <x v="217"/>
    <x v="1"/>
    <n v="4"/>
    <s v="10 211001259"/>
    <d v="2021-11-09T00:00:00"/>
    <d v="2023-11-30T00:00:00"/>
    <n v="0"/>
    <n v="1"/>
    <n v="4"/>
    <n v="30"/>
    <n v="2"/>
    <n v="17.690000000000001"/>
    <n v="19.2"/>
    <n v="800000"/>
    <n v="39979"/>
    <n v="685807"/>
    <n v="0"/>
    <n v="0"/>
    <n v="0"/>
    <m/>
    <n v="0"/>
    <n v="0"/>
    <n v="0"/>
    <m/>
    <m/>
    <d v="2022-03-31T00:00:00"/>
    <n v="1"/>
    <s v="O"/>
    <n v="1"/>
    <n v="30"/>
    <n v="0"/>
    <m/>
    <m/>
    <m/>
    <m/>
    <m/>
    <m/>
    <n v="1"/>
    <n v="1"/>
    <m/>
    <m/>
    <n v="12627.43"/>
    <s v="TARJETA DE AFINIDAD"/>
    <n v="0"/>
    <n v="0"/>
    <m/>
    <m/>
    <n v="5"/>
    <m/>
    <m/>
    <m/>
    <m/>
    <n v="1"/>
    <n v="7"/>
    <n v="2"/>
  </r>
  <r>
    <n v="340971.46795074991"/>
    <s v="C"/>
    <x v="217"/>
    <x v="1"/>
    <n v="4"/>
    <s v="10 221000419"/>
    <d v="2022-03-10T00:00:00"/>
    <d v="2024-03-31T00:00:00"/>
    <n v="0"/>
    <n v="1"/>
    <n v="0"/>
    <n v="30"/>
    <n v="2"/>
    <n v="17.690000000000001"/>
    <n v="19.2"/>
    <n v="400000"/>
    <n v="19990"/>
    <n v="400000"/>
    <n v="3933"/>
    <n v="0"/>
    <n v="0"/>
    <m/>
    <n v="0"/>
    <n v="0"/>
    <n v="0"/>
    <m/>
    <m/>
    <d v="2022-03-10T00:00:00"/>
    <n v="1"/>
    <s v="O"/>
    <n v="1"/>
    <n v="30"/>
    <n v="0"/>
    <m/>
    <m/>
    <m/>
    <m/>
    <m/>
    <m/>
    <n v="1"/>
    <n v="1"/>
    <m/>
    <m/>
    <n v="7393.69"/>
    <s v="TARJETA DE AFINIDAD"/>
    <n v="0"/>
    <n v="0"/>
    <m/>
    <m/>
    <n v="5"/>
    <m/>
    <m/>
    <m/>
    <m/>
    <n v="1"/>
    <n v="7"/>
    <n v="2"/>
  </r>
  <r>
    <n v="14341197.249621756"/>
    <s v="C"/>
    <x v="218"/>
    <x v="1"/>
    <n v="4"/>
    <s v="13 191001627"/>
    <d v="2019-10-17T00:00:00"/>
    <d v="2025-10-31T00:00:00"/>
    <n v="0"/>
    <n v="1"/>
    <n v="29"/>
    <n v="30"/>
    <n v="2"/>
    <n v="9.9"/>
    <n v="10.36"/>
    <n v="55292060"/>
    <n v="1021546"/>
    <n v="36853615"/>
    <n v="0"/>
    <n v="0"/>
    <n v="0"/>
    <m/>
    <n v="0"/>
    <n v="0"/>
    <n v="0"/>
    <m/>
    <m/>
    <d v="2022-03-31T00:00:00"/>
    <n v="1"/>
    <s v="O"/>
    <n v="1"/>
    <n v="30"/>
    <n v="0"/>
    <m/>
    <m/>
    <m/>
    <m/>
    <m/>
    <m/>
    <n v="1"/>
    <n v="1"/>
    <m/>
    <m/>
    <n v="2627015.16"/>
    <s v="LIBRE INVERSION"/>
    <n v="0"/>
    <n v="0"/>
    <m/>
    <m/>
    <n v="5"/>
    <m/>
    <m/>
    <m/>
    <m/>
    <n v="1"/>
    <n v="7"/>
    <n v="2"/>
  </r>
  <r>
    <n v="912209.4600275436"/>
    <s v="C"/>
    <x v="218"/>
    <x v="1"/>
    <n v="4"/>
    <s v="10 191003640"/>
    <d v="2020-09-16T00:00:00"/>
    <d v="2023-06-30T00:00:00"/>
    <n v="0"/>
    <n v="1"/>
    <n v="18"/>
    <n v="30"/>
    <n v="2"/>
    <n v="17.690000000000001"/>
    <n v="19.2"/>
    <n v="5000000"/>
    <n v="180762"/>
    <n v="2344035"/>
    <n v="0"/>
    <n v="0"/>
    <n v="0"/>
    <m/>
    <n v="0"/>
    <n v="0"/>
    <n v="0"/>
    <m/>
    <m/>
    <d v="2022-03-31T00:00:00"/>
    <n v="1"/>
    <s v="O"/>
    <n v="1"/>
    <n v="30"/>
    <n v="0"/>
    <m/>
    <m/>
    <m/>
    <m/>
    <m/>
    <m/>
    <n v="1"/>
    <n v="1"/>
    <m/>
    <m/>
    <n v="167035.65"/>
    <s v="TARJETA DE AFINIDAD"/>
    <n v="0"/>
    <n v="0"/>
    <m/>
    <m/>
    <n v="5"/>
    <m/>
    <m/>
    <m/>
    <m/>
    <n v="1"/>
    <n v="7"/>
    <n v="2"/>
  </r>
  <r>
    <n v="4024109.4203507025"/>
    <s v="C"/>
    <x v="218"/>
    <x v="1"/>
    <n v="4"/>
    <s v="13 211002420"/>
    <d v="2021-09-08T00:00:00"/>
    <d v="2024-09-30T00:00:00"/>
    <n v="0"/>
    <n v="1"/>
    <n v="6"/>
    <n v="30"/>
    <n v="2"/>
    <n v="10.199999999999999"/>
    <n v="10.69"/>
    <n v="12101129"/>
    <n v="393905"/>
    <n v="10340764"/>
    <n v="0"/>
    <n v="0"/>
    <n v="0"/>
    <m/>
    <n v="0"/>
    <n v="0"/>
    <n v="0"/>
    <m/>
    <m/>
    <d v="2022-03-31T00:00:00"/>
    <n v="1"/>
    <s v="O"/>
    <n v="1"/>
    <n v="30"/>
    <n v="0"/>
    <m/>
    <m/>
    <m/>
    <m/>
    <m/>
    <m/>
    <n v="1"/>
    <n v="1"/>
    <m/>
    <m/>
    <n v="737005.06"/>
    <s v="COMPRA CARTERA"/>
    <n v="0"/>
    <n v="0"/>
    <m/>
    <m/>
    <n v="5"/>
    <m/>
    <m/>
    <m/>
    <m/>
    <n v="1"/>
    <n v="7"/>
    <n v="2"/>
  </r>
  <r>
    <n v="0"/>
    <s v="C"/>
    <x v="219"/>
    <x v="0"/>
    <n v="4"/>
    <s v="13 201000478"/>
    <d v="2020-02-07T00:00:00"/>
    <d v="2025-02-28T00:00:00"/>
    <n v="0"/>
    <n v="1"/>
    <n v="29"/>
    <n v="30"/>
    <n v="2"/>
    <n v="9.36"/>
    <n v="9.77"/>
    <n v="25190882"/>
    <n v="361328"/>
    <n v="16246490"/>
    <n v="0"/>
    <n v="0"/>
    <n v="0"/>
    <m/>
    <n v="0"/>
    <n v="0"/>
    <n v="0"/>
    <s v="1000000/1000000/"/>
    <s v="06/12/"/>
    <d v="2022-03-31T00:00:00"/>
    <n v="1"/>
    <s v="O"/>
    <n v="1"/>
    <n v="30"/>
    <n v="0"/>
    <m/>
    <m/>
    <m/>
    <m/>
    <m/>
    <m/>
    <n v="1"/>
    <n v="1"/>
    <m/>
    <m/>
    <n v="2119375"/>
    <s v="LIBRE INVERSION"/>
    <n v="0"/>
    <n v="0"/>
    <s v="800-197-268-4"/>
    <s v="DIRECCION DE IMPUESTOS Y ADUANAS NACIONALES"/>
    <n v="5"/>
    <m/>
    <m/>
    <m/>
    <m/>
    <n v="1"/>
    <n v="7"/>
    <n v="2"/>
  </r>
  <r>
    <n v="3503847.4448042051"/>
    <s v="C"/>
    <x v="220"/>
    <x v="3"/>
    <n v="4"/>
    <s v="11 20187"/>
    <d v="2018-04-24T00:00:00"/>
    <d v="2018-06-30T00:00:00"/>
    <n v="1350"/>
    <n v="1"/>
    <n v="0"/>
    <n v="30"/>
    <n v="2"/>
    <n v="19.2"/>
    <n v="20.98"/>
    <n v="4899972"/>
    <n v="4978372"/>
    <n v="4899972"/>
    <n v="78400"/>
    <n v="0"/>
    <n v="0"/>
    <m/>
    <n v="4707448"/>
    <n v="78400"/>
    <n v="0"/>
    <m/>
    <m/>
    <d v="2018-04-24T00:00:00"/>
    <n v="1"/>
    <s v="O"/>
    <n v="1"/>
    <n v="30"/>
    <n v="4899972"/>
    <m/>
    <m/>
    <m/>
    <m/>
    <m/>
    <m/>
    <n v="1"/>
    <n v="1"/>
    <m/>
    <m/>
    <n v="275028.67"/>
    <s v="LIBRE INVERSION"/>
    <n v="0"/>
    <n v="0"/>
    <m/>
    <m/>
    <n v="5"/>
    <m/>
    <m/>
    <m/>
    <m/>
    <n v="1"/>
    <n v="7"/>
    <n v="2"/>
  </r>
  <r>
    <n v="2371216.4533985015"/>
    <s v="C"/>
    <x v="220"/>
    <x v="3"/>
    <n v="4"/>
    <s v="11 19752"/>
    <d v="2018-02-21T00:00:00"/>
    <d v="2020-02-29T00:00:00"/>
    <n v="1290"/>
    <n v="1"/>
    <n v="0"/>
    <n v="30"/>
    <n v="2"/>
    <n v="0"/>
    <n v="0"/>
    <n v="4034825"/>
    <n v="203782"/>
    <n v="3316066"/>
    <n v="151897"/>
    <n v="0"/>
    <n v="0"/>
    <m/>
    <n v="3185775"/>
    <n v="151897"/>
    <n v="403901"/>
    <m/>
    <m/>
    <d v="2018-02-21T00:00:00"/>
    <n v="1"/>
    <s v="O"/>
    <n v="1"/>
    <n v="30"/>
    <n v="3316066"/>
    <m/>
    <m/>
    <m/>
    <m/>
    <m/>
    <m/>
    <n v="1"/>
    <n v="1"/>
    <m/>
    <m/>
    <n v="186145.63"/>
    <s v="LIBRE INVERSION"/>
    <n v="0"/>
    <n v="0"/>
    <m/>
    <m/>
    <n v="5"/>
    <m/>
    <m/>
    <m/>
    <m/>
    <n v="1"/>
    <n v="7"/>
    <n v="2"/>
  </r>
  <r>
    <n v="1750109.1017972934"/>
    <s v="C"/>
    <x v="220"/>
    <x v="3"/>
    <n v="4"/>
    <s v="11 18227"/>
    <d v="2017-06-14T00:00:00"/>
    <d v="2019-06-30T00:00:00"/>
    <n v="1290"/>
    <n v="1"/>
    <n v="0"/>
    <n v="30"/>
    <n v="2"/>
    <n v="0"/>
    <n v="0"/>
    <n v="5039287"/>
    <n v="234964"/>
    <n v="2447439"/>
    <n v="61667"/>
    <n v="0"/>
    <n v="0"/>
    <m/>
    <n v="2351277"/>
    <n v="61667"/>
    <n v="75491"/>
    <m/>
    <m/>
    <d v="2017-06-14T00:00:00"/>
    <n v="1"/>
    <s v="O"/>
    <n v="1"/>
    <n v="30"/>
    <n v="2447439"/>
    <m/>
    <m/>
    <m/>
    <m/>
    <m/>
    <m/>
    <n v="1"/>
    <n v="1"/>
    <m/>
    <m/>
    <n v="137364.70000000001"/>
    <s v="LIBRE INVERSION"/>
    <n v="0"/>
    <n v="0"/>
    <m/>
    <m/>
    <n v="5"/>
    <m/>
    <m/>
    <m/>
    <m/>
    <n v="1"/>
    <n v="7"/>
    <n v="2"/>
  </r>
  <r>
    <n v="4389017.703018751"/>
    <s v="C"/>
    <x v="221"/>
    <x v="0"/>
    <n v="3"/>
    <s v="13 201002025"/>
    <d v="2020-07-10T00:00:00"/>
    <d v="2024-02-29T00:00:00"/>
    <n v="1"/>
    <n v="1"/>
    <n v="21"/>
    <n v="30"/>
    <n v="2"/>
    <n v="13.44"/>
    <n v="14.29"/>
    <n v="24218464"/>
    <n v="561830"/>
    <n v="14655064"/>
    <n v="0"/>
    <n v="0"/>
    <n v="0"/>
    <m/>
    <n v="0"/>
    <n v="0"/>
    <n v="0"/>
    <s v="650000/1300000/"/>
    <s v="07/12/"/>
    <d v="2022-03-31T00:00:00"/>
    <n v="1"/>
    <s v="O"/>
    <n v="1"/>
    <n v="30"/>
    <n v="438"/>
    <m/>
    <m/>
    <m/>
    <m/>
    <m/>
    <m/>
    <n v="1"/>
    <n v="1"/>
    <n v="44022"/>
    <s v="A"/>
    <n v="1149828.8"/>
    <s v="SUSTITUCION"/>
    <n v="0"/>
    <n v="0"/>
    <s v="800-197-268-4"/>
    <s v="DIRECCION DE IMPUESTOS Y ADUANAS NACIONALES"/>
    <n v="5"/>
    <m/>
    <m/>
    <m/>
    <m/>
    <n v="1"/>
    <n v="7"/>
    <n v="2"/>
  </r>
  <r>
    <n v="318928.6304346578"/>
    <s v="C"/>
    <x v="221"/>
    <x v="1"/>
    <n v="4"/>
    <s v="10 211000455"/>
    <d v="2021-05-28T00:00:00"/>
    <d v="2023-05-31T00:00:00"/>
    <n v="0"/>
    <n v="1"/>
    <n v="10"/>
    <n v="30"/>
    <n v="2"/>
    <n v="17.690000000000001"/>
    <n v="19.2"/>
    <n v="1700000"/>
    <n v="84956"/>
    <n v="1064976"/>
    <n v="0"/>
    <n v="0"/>
    <n v="0"/>
    <m/>
    <n v="0"/>
    <n v="0"/>
    <n v="0"/>
    <m/>
    <m/>
    <d v="2022-03-31T00:00:00"/>
    <n v="1"/>
    <s v="O"/>
    <n v="1"/>
    <n v="30"/>
    <n v="0"/>
    <m/>
    <m/>
    <m/>
    <m/>
    <m/>
    <m/>
    <n v="1"/>
    <n v="1"/>
    <m/>
    <m/>
    <n v="83576.509999999995"/>
    <s v="TARJETA DE AFINIDAD"/>
    <n v="0"/>
    <n v="0"/>
    <m/>
    <m/>
    <n v="5"/>
    <m/>
    <m/>
    <m/>
    <m/>
    <n v="1"/>
    <n v="7"/>
    <n v="2"/>
  </r>
  <r>
    <n v="9939.7570126362807"/>
    <s v="C"/>
    <x v="221"/>
    <x v="1"/>
    <n v="4"/>
    <s v="10 221000069"/>
    <d v="2022-01-13T00:00:00"/>
    <d v="2024-01-31T00:00:00"/>
    <n v="0"/>
    <n v="1"/>
    <n v="2"/>
    <n v="30"/>
    <n v="2"/>
    <n v="17.690000000000001"/>
    <n v="19.2"/>
    <n v="35706"/>
    <n v="1784"/>
    <n v="33197"/>
    <n v="0"/>
    <n v="0"/>
    <n v="0"/>
    <m/>
    <n v="0"/>
    <n v="0"/>
    <n v="0"/>
    <m/>
    <m/>
    <d v="2022-03-31T00:00:00"/>
    <n v="1"/>
    <s v="O"/>
    <n v="1"/>
    <n v="30"/>
    <n v="0"/>
    <m/>
    <m/>
    <m/>
    <m/>
    <m/>
    <m/>
    <n v="1"/>
    <n v="1"/>
    <m/>
    <m/>
    <n v="2606.9699999999998"/>
    <s v="TARJETA DE AFINIDAD"/>
    <n v="0"/>
    <n v="0"/>
    <m/>
    <m/>
    <n v="5"/>
    <m/>
    <m/>
    <m/>
    <m/>
    <n v="1"/>
    <n v="7"/>
    <n v="2"/>
  </r>
  <r>
    <n v="55706.821795420576"/>
    <s v="C"/>
    <x v="221"/>
    <x v="1"/>
    <n v="4"/>
    <s v="10 221000070"/>
    <d v="2022-01-13T00:00:00"/>
    <d v="2024-01-31T00:00:00"/>
    <n v="0"/>
    <n v="1"/>
    <n v="2"/>
    <n v="30"/>
    <n v="2"/>
    <n v="17.690000000000001"/>
    <n v="19.2"/>
    <n v="200000"/>
    <n v="9995"/>
    <n v="185939"/>
    <n v="0"/>
    <n v="0"/>
    <n v="0"/>
    <m/>
    <n v="0"/>
    <n v="0"/>
    <n v="0"/>
    <m/>
    <m/>
    <d v="2022-03-31T00:00:00"/>
    <n v="1"/>
    <s v="O"/>
    <n v="1"/>
    <n v="30"/>
    <n v="0"/>
    <m/>
    <m/>
    <m/>
    <m/>
    <m/>
    <m/>
    <n v="1"/>
    <n v="1"/>
    <m/>
    <m/>
    <n v="14568.38"/>
    <s v="TARJETA DE AFINIDAD"/>
    <n v="0"/>
    <n v="0"/>
    <m/>
    <m/>
    <n v="5"/>
    <m/>
    <m/>
    <m/>
    <m/>
    <n v="1"/>
    <n v="7"/>
    <n v="2"/>
  </r>
  <r>
    <n v="69594.898783563636"/>
    <s v="C"/>
    <x v="221"/>
    <x v="1"/>
    <n v="4"/>
    <s v="10 221000083"/>
    <d v="2022-01-15T00:00:00"/>
    <d v="2024-01-31T00:00:00"/>
    <n v="0"/>
    <n v="1"/>
    <n v="2"/>
    <n v="30"/>
    <n v="2"/>
    <n v="17.690000000000001"/>
    <n v="19.2"/>
    <n v="250000"/>
    <n v="12494"/>
    <n v="232423"/>
    <n v="0"/>
    <n v="0"/>
    <n v="0"/>
    <m/>
    <n v="0"/>
    <n v="0"/>
    <n v="0"/>
    <m/>
    <m/>
    <d v="2022-03-31T00:00:00"/>
    <n v="1"/>
    <s v="O"/>
    <n v="1"/>
    <n v="30"/>
    <n v="0"/>
    <m/>
    <m/>
    <m/>
    <m/>
    <m/>
    <m/>
    <n v="1"/>
    <n v="1"/>
    <m/>
    <m/>
    <n v="18248.82"/>
    <s v="TARJETA DE AFINIDAD"/>
    <n v="0"/>
    <n v="0"/>
    <m/>
    <m/>
    <n v="5"/>
    <m/>
    <m/>
    <m/>
    <m/>
    <n v="1"/>
    <n v="7"/>
    <n v="2"/>
  </r>
  <r>
    <n v="49117.762845042671"/>
    <s v="C"/>
    <x v="221"/>
    <x v="1"/>
    <n v="4"/>
    <s v="10 211001095"/>
    <d v="2021-10-18T00:00:00"/>
    <d v="2023-10-31T00:00:00"/>
    <n v="0"/>
    <n v="1"/>
    <n v="5"/>
    <n v="30"/>
    <n v="2"/>
    <n v="17.690000000000001"/>
    <n v="19.2"/>
    <n v="200000"/>
    <n v="9995"/>
    <n v="164042"/>
    <n v="0"/>
    <n v="0"/>
    <n v="0"/>
    <m/>
    <n v="0"/>
    <n v="0"/>
    <n v="0"/>
    <m/>
    <m/>
    <d v="2022-03-31T00:00:00"/>
    <n v="1"/>
    <s v="O"/>
    <n v="1"/>
    <n v="30"/>
    <n v="0"/>
    <m/>
    <m/>
    <m/>
    <m/>
    <m/>
    <m/>
    <n v="1"/>
    <n v="1"/>
    <m/>
    <m/>
    <n v="12881.52"/>
    <s v="TARJETA DE AFINIDAD"/>
    <n v="0"/>
    <n v="0"/>
    <m/>
    <m/>
    <n v="5"/>
    <m/>
    <m/>
    <m/>
    <m/>
    <n v="1"/>
    <n v="7"/>
    <n v="2"/>
  </r>
  <r>
    <n v="781257.30610992713"/>
    <s v="C"/>
    <x v="221"/>
    <x v="1"/>
    <n v="4"/>
    <s v="13 221001426"/>
    <d v="2022-03-31T00:00:00"/>
    <d v="2022-06-30T00:00:00"/>
    <n v="0"/>
    <n v="1"/>
    <n v="0"/>
    <n v="90"/>
    <n v="2"/>
    <n v="19.190000000000001"/>
    <n v="20.62"/>
    <n v="2608778"/>
    <n v="2736625"/>
    <n v="2608778"/>
    <n v="0"/>
    <n v="0"/>
    <n v="0"/>
    <m/>
    <n v="0"/>
    <n v="0"/>
    <n v="0"/>
    <m/>
    <m/>
    <d v="2022-03-31T00:00:00"/>
    <n v="1"/>
    <s v="O"/>
    <n v="1"/>
    <n v="90"/>
    <n v="0"/>
    <m/>
    <m/>
    <m/>
    <m/>
    <m/>
    <m/>
    <n v="1"/>
    <n v="1"/>
    <m/>
    <m/>
    <n v="204724.12"/>
    <s v="LIBRE INVERSION"/>
    <n v="0"/>
    <n v="0"/>
    <m/>
    <m/>
    <n v="5"/>
    <m/>
    <m/>
    <m/>
    <m/>
    <n v="1"/>
    <n v="7"/>
    <n v="2"/>
  </r>
  <r>
    <n v="15056272.323768599"/>
    <s v="C"/>
    <x v="222"/>
    <x v="0"/>
    <n v="4"/>
    <s v="13 201001988"/>
    <d v="2020-07-24T00:00:00"/>
    <d v="2024-07-31T00:00:00"/>
    <n v="1"/>
    <n v="1"/>
    <n v="22"/>
    <n v="30"/>
    <n v="2"/>
    <n v="11.64"/>
    <n v="12.28"/>
    <n v="30092933"/>
    <n v="645312"/>
    <n v="19692812"/>
    <n v="183445"/>
    <n v="0"/>
    <n v="0"/>
    <m/>
    <n v="0"/>
    <n v="0"/>
    <n v="0"/>
    <s v="1000000/1000000/"/>
    <s v="06/12/"/>
    <d v="2022-03-31T00:00:00"/>
    <n v="1"/>
    <s v="O"/>
    <n v="1"/>
    <n v="30"/>
    <n v="447675"/>
    <m/>
    <m/>
    <m/>
    <m/>
    <m/>
    <m/>
    <n v="1"/>
    <n v="1"/>
    <m/>
    <m/>
    <n v="1185997.6200000001"/>
    <s v="SUSTITUCION"/>
    <n v="0"/>
    <n v="0"/>
    <s v="800-197-268-4"/>
    <s v="DIRECCION DE IMPUESTOS Y ADUANAS NACIONALES"/>
    <n v="5"/>
    <m/>
    <m/>
    <m/>
    <m/>
    <n v="1"/>
    <n v="7"/>
    <n v="2"/>
  </r>
  <r>
    <n v="2324503.6762313992"/>
    <s v="C"/>
    <x v="222"/>
    <x v="1"/>
    <n v="4"/>
    <s v="10 221000427"/>
    <d v="2022-03-11T00:00:00"/>
    <d v="2025-03-31T00:00:00"/>
    <n v="0"/>
    <n v="1"/>
    <n v="0"/>
    <n v="30"/>
    <n v="2"/>
    <n v="17.690000000000001"/>
    <n v="19.2"/>
    <n v="3040252"/>
    <n v="110070"/>
    <n v="3040252"/>
    <n v="28401"/>
    <n v="0"/>
    <n v="0"/>
    <m/>
    <n v="0"/>
    <n v="0"/>
    <n v="0"/>
    <m/>
    <m/>
    <d v="2022-03-11T00:00:00"/>
    <n v="1"/>
    <s v="O"/>
    <n v="1"/>
    <n v="30"/>
    <n v="0"/>
    <m/>
    <m/>
    <m/>
    <m/>
    <m/>
    <m/>
    <n v="1"/>
    <n v="1"/>
    <m/>
    <m/>
    <n v="183040.38"/>
    <s v="TARJETA DE AFINIDAD"/>
    <n v="0"/>
    <n v="0"/>
    <m/>
    <m/>
    <n v="5"/>
    <m/>
    <m/>
    <m/>
    <m/>
    <n v="1"/>
    <n v="7"/>
    <n v="2"/>
  </r>
  <r>
    <n v="128497459.82650611"/>
    <s v="C"/>
    <x v="223"/>
    <x v="2"/>
    <n v="3"/>
    <s v="13 211003838"/>
    <d v="2021-12-21T00:00:00"/>
    <d v="2029-12-31T00:00:00"/>
    <n v="0"/>
    <n v="1"/>
    <n v="3"/>
    <n v="30"/>
    <n v="2"/>
    <n v="9"/>
    <n v="9.3800000000000008"/>
    <n v="143700753"/>
    <n v="1562737"/>
    <n v="142380367"/>
    <n v="0"/>
    <n v="0"/>
    <n v="348790000"/>
    <n v="44496"/>
    <n v="0"/>
    <n v="0"/>
    <n v="0"/>
    <s v="3500000/3500000/"/>
    <s v="06/12/"/>
    <d v="2022-03-30T00:00:00"/>
    <n v="2"/>
    <s v="O"/>
    <n v="1"/>
    <n v="30"/>
    <n v="0"/>
    <m/>
    <m/>
    <m/>
    <m/>
    <m/>
    <m/>
    <n v="1"/>
    <n v="1"/>
    <n v="44551"/>
    <s v="A"/>
    <n v="2146829.0699999998"/>
    <s v="COMPRA CARTERA"/>
    <n v="0"/>
    <n v="0"/>
    <s v="800-197-268-4"/>
    <s v="DIRECCION DE IMPUESTOS Y ADUANAS NACIONALES"/>
    <n v="5"/>
    <m/>
    <m/>
    <m/>
    <m/>
    <n v="1"/>
    <n v="7"/>
    <n v="2"/>
  </r>
  <r>
    <n v="158798.52941065351"/>
    <s v="C"/>
    <x v="223"/>
    <x v="1"/>
    <n v="4"/>
    <s v="10 211000043"/>
    <d v="2021-02-12T00:00:00"/>
    <d v="2023-02-28T00:00:00"/>
    <n v="0"/>
    <n v="1"/>
    <n v="13"/>
    <n v="30"/>
    <n v="2"/>
    <n v="17.690000000000001"/>
    <n v="19.2"/>
    <n v="350000"/>
    <n v="17491"/>
    <n v="176064"/>
    <n v="0"/>
    <n v="0"/>
    <n v="0"/>
    <m/>
    <n v="0"/>
    <n v="0"/>
    <n v="0"/>
    <m/>
    <m/>
    <d v="2022-03-31T00:00:00"/>
    <n v="1"/>
    <s v="O"/>
    <n v="1"/>
    <n v="30"/>
    <n v="0"/>
    <m/>
    <m/>
    <m/>
    <m/>
    <m/>
    <m/>
    <n v="1"/>
    <n v="1"/>
    <m/>
    <m/>
    <n v="2752.93"/>
    <s v="TARJETA DE AFINIDAD"/>
    <n v="0"/>
    <n v="0"/>
    <m/>
    <m/>
    <n v="5"/>
    <m/>
    <m/>
    <m/>
    <m/>
    <n v="1"/>
    <n v="7"/>
    <n v="2"/>
  </r>
  <r>
    <n v="609370.93645120249"/>
    <s v="C"/>
    <x v="223"/>
    <x v="1"/>
    <n v="4"/>
    <s v="10 191003277"/>
    <d v="2020-05-22T00:00:00"/>
    <d v="2022-06-30T00:00:00"/>
    <n v="0"/>
    <n v="1"/>
    <n v="21"/>
    <n v="30"/>
    <n v="2"/>
    <n v="9"/>
    <n v="9.3800000000000008"/>
    <n v="5000000"/>
    <n v="228424"/>
    <n v="675113"/>
    <n v="0"/>
    <n v="0"/>
    <n v="0"/>
    <m/>
    <n v="0"/>
    <n v="0"/>
    <n v="0"/>
    <m/>
    <m/>
    <d v="2022-03-31T00:00:00"/>
    <n v="1"/>
    <s v="O"/>
    <n v="1"/>
    <n v="30"/>
    <n v="0"/>
    <m/>
    <m/>
    <m/>
    <m/>
    <m/>
    <m/>
    <n v="1"/>
    <n v="1"/>
    <m/>
    <m/>
    <n v="10094.09"/>
    <s v="TARJETA DE AFINIDAD"/>
    <n v="0"/>
    <n v="0"/>
    <m/>
    <m/>
    <n v="5"/>
    <m/>
    <m/>
    <m/>
    <m/>
    <n v="1"/>
    <n v="7"/>
    <n v="2"/>
  </r>
  <r>
    <n v="181642.39389232092"/>
    <s v="C"/>
    <x v="223"/>
    <x v="1"/>
    <n v="4"/>
    <s v="10 211000033"/>
    <d v="2021-02-11T00:00:00"/>
    <d v="2023-02-28T00:00:00"/>
    <n v="0"/>
    <n v="1"/>
    <n v="13"/>
    <n v="30"/>
    <n v="2"/>
    <n v="17.690000000000001"/>
    <n v="19.2"/>
    <n v="400000"/>
    <n v="19990"/>
    <n v="201210"/>
    <n v="0"/>
    <n v="0"/>
    <n v="0"/>
    <m/>
    <n v="0"/>
    <n v="0"/>
    <n v="0"/>
    <m/>
    <m/>
    <d v="2022-03-31T00:00:00"/>
    <n v="1"/>
    <s v="O"/>
    <n v="1"/>
    <n v="30"/>
    <n v="0"/>
    <m/>
    <m/>
    <m/>
    <m/>
    <m/>
    <m/>
    <n v="1"/>
    <n v="1"/>
    <m/>
    <m/>
    <n v="2982.34"/>
    <s v="TARJETA DE AFINIDAD"/>
    <n v="0"/>
    <n v="0"/>
    <m/>
    <m/>
    <n v="5"/>
    <m/>
    <m/>
    <m/>
    <m/>
    <n v="1"/>
    <n v="7"/>
    <n v="2"/>
  </r>
  <r>
    <n v="136184.07492898608"/>
    <s v="C"/>
    <x v="223"/>
    <x v="1"/>
    <n v="4"/>
    <s v="10 191004091"/>
    <d v="2021-02-05T00:00:00"/>
    <d v="2023-02-28T00:00:00"/>
    <n v="0"/>
    <n v="1"/>
    <n v="13"/>
    <n v="30"/>
    <n v="2"/>
    <n v="17.690000000000001"/>
    <n v="19.2"/>
    <n v="300000"/>
    <n v="14992"/>
    <n v="150918"/>
    <n v="0"/>
    <n v="0"/>
    <n v="0"/>
    <m/>
    <n v="0"/>
    <n v="0"/>
    <n v="0"/>
    <m/>
    <m/>
    <d v="2022-03-31T00:00:00"/>
    <n v="1"/>
    <s v="O"/>
    <n v="1"/>
    <n v="30"/>
    <n v="0"/>
    <m/>
    <m/>
    <m/>
    <m/>
    <m/>
    <m/>
    <n v="1"/>
    <n v="1"/>
    <m/>
    <m/>
    <n v="2294.11"/>
    <s v="TARJETA DE AFINIDAD"/>
    <n v="0"/>
    <n v="0"/>
    <m/>
    <m/>
    <n v="5"/>
    <m/>
    <m/>
    <m/>
    <m/>
    <n v="1"/>
    <n v="7"/>
    <n v="2"/>
  </r>
  <r>
    <n v="181642.39389232092"/>
    <s v="C"/>
    <x v="223"/>
    <x v="1"/>
    <n v="4"/>
    <s v="10 211000042"/>
    <d v="2021-02-12T00:00:00"/>
    <d v="2023-02-28T00:00:00"/>
    <n v="0"/>
    <n v="1"/>
    <n v="13"/>
    <n v="30"/>
    <n v="2"/>
    <n v="17.690000000000001"/>
    <n v="19.2"/>
    <n v="400000"/>
    <n v="19990"/>
    <n v="201210"/>
    <n v="0"/>
    <n v="0"/>
    <n v="0"/>
    <m/>
    <n v="0"/>
    <n v="0"/>
    <n v="0"/>
    <m/>
    <m/>
    <d v="2022-03-31T00:00:00"/>
    <n v="1"/>
    <s v="O"/>
    <n v="1"/>
    <n v="30"/>
    <n v="0"/>
    <m/>
    <m/>
    <m/>
    <m/>
    <m/>
    <m/>
    <n v="1"/>
    <n v="1"/>
    <m/>
    <m/>
    <n v="2982.34"/>
    <s v="TARJETA DE AFINIDAD"/>
    <n v="0"/>
    <n v="0"/>
    <m/>
    <m/>
    <n v="5"/>
    <m/>
    <m/>
    <m/>
    <m/>
    <n v="1"/>
    <n v="7"/>
    <n v="2"/>
  </r>
  <r>
    <n v="90707.404518517156"/>
    <s v="C"/>
    <x v="223"/>
    <x v="1"/>
    <n v="4"/>
    <s v="10 191004092"/>
    <d v="2021-02-05T00:00:00"/>
    <d v="2023-02-28T00:00:00"/>
    <n v="0"/>
    <n v="1"/>
    <n v="13"/>
    <n v="30"/>
    <n v="2"/>
    <n v="17.690000000000001"/>
    <n v="19.2"/>
    <n v="200000"/>
    <n v="9995"/>
    <n v="100606"/>
    <n v="0"/>
    <n v="0"/>
    <n v="0"/>
    <m/>
    <n v="0"/>
    <n v="0"/>
    <n v="0"/>
    <m/>
    <m/>
    <d v="2022-03-31T00:00:00"/>
    <n v="1"/>
    <s v="O"/>
    <n v="1"/>
    <n v="30"/>
    <n v="0"/>
    <m/>
    <m/>
    <m/>
    <m/>
    <m/>
    <m/>
    <n v="1"/>
    <n v="1"/>
    <m/>
    <m/>
    <n v="1605.88"/>
    <s v="TARJETA DE AFINIDAD"/>
    <n v="0"/>
    <n v="0"/>
    <m/>
    <m/>
    <n v="5"/>
    <m/>
    <m/>
    <m/>
    <m/>
    <n v="1"/>
    <n v="7"/>
    <n v="2"/>
  </r>
  <r>
    <n v="118909.8746525092"/>
    <s v="C"/>
    <x v="223"/>
    <x v="1"/>
    <n v="4"/>
    <s v="10 191003765"/>
    <d v="2020-10-23T00:00:00"/>
    <d v="2022-10-31T00:00:00"/>
    <n v="0"/>
    <n v="1"/>
    <n v="17"/>
    <n v="30"/>
    <n v="2"/>
    <n v="17.690000000000001"/>
    <n v="19.2"/>
    <n v="400000"/>
    <n v="19990"/>
    <n v="131842"/>
    <n v="0"/>
    <n v="0"/>
    <n v="0"/>
    <m/>
    <n v="0"/>
    <n v="0"/>
    <n v="0"/>
    <m/>
    <m/>
    <d v="2022-03-31T00:00:00"/>
    <n v="1"/>
    <s v="O"/>
    <n v="1"/>
    <n v="30"/>
    <n v="0"/>
    <m/>
    <m/>
    <m/>
    <m/>
    <m/>
    <m/>
    <n v="1"/>
    <n v="1"/>
    <m/>
    <m/>
    <n v="2064.6999999999998"/>
    <s v="TARJETA DE AFINIDAD"/>
    <n v="0"/>
    <n v="0"/>
    <m/>
    <m/>
    <n v="5"/>
    <m/>
    <m/>
    <m/>
    <m/>
    <n v="1"/>
    <n v="7"/>
    <n v="2"/>
  </r>
  <r>
    <n v="181642.39389232092"/>
    <s v="C"/>
    <x v="223"/>
    <x v="1"/>
    <n v="4"/>
    <s v="10 211000023"/>
    <d v="2021-02-09T00:00:00"/>
    <d v="2023-02-28T00:00:00"/>
    <n v="0"/>
    <n v="1"/>
    <n v="13"/>
    <n v="30"/>
    <n v="2"/>
    <n v="17.690000000000001"/>
    <n v="19.2"/>
    <n v="400000"/>
    <n v="19990"/>
    <n v="201210"/>
    <n v="0"/>
    <n v="0"/>
    <n v="0"/>
    <m/>
    <n v="0"/>
    <n v="0"/>
    <n v="0"/>
    <m/>
    <m/>
    <d v="2022-03-31T00:00:00"/>
    <n v="1"/>
    <s v="O"/>
    <n v="1"/>
    <n v="30"/>
    <n v="0"/>
    <m/>
    <m/>
    <m/>
    <m/>
    <m/>
    <m/>
    <n v="1"/>
    <n v="1"/>
    <m/>
    <m/>
    <n v="2982.34"/>
    <s v="TARJETA DE AFINIDAD"/>
    <n v="0"/>
    <n v="0"/>
    <m/>
    <m/>
    <n v="5"/>
    <m/>
    <m/>
    <m/>
    <m/>
    <n v="1"/>
    <n v="7"/>
    <n v="2"/>
  </r>
  <r>
    <n v="136184.07492898608"/>
    <s v="C"/>
    <x v="223"/>
    <x v="1"/>
    <n v="4"/>
    <s v="10 211000024"/>
    <d v="2021-02-09T00:00:00"/>
    <d v="2023-02-28T00:00:00"/>
    <n v="0"/>
    <n v="1"/>
    <n v="13"/>
    <n v="30"/>
    <n v="2"/>
    <n v="17.690000000000001"/>
    <n v="19.2"/>
    <n v="300000"/>
    <n v="14992"/>
    <n v="150918"/>
    <n v="0"/>
    <n v="0"/>
    <n v="0"/>
    <m/>
    <n v="0"/>
    <n v="0"/>
    <n v="0"/>
    <m/>
    <m/>
    <d v="2022-03-31T00:00:00"/>
    <n v="1"/>
    <s v="O"/>
    <n v="1"/>
    <n v="30"/>
    <n v="0"/>
    <m/>
    <m/>
    <m/>
    <m/>
    <m/>
    <m/>
    <n v="1"/>
    <n v="1"/>
    <m/>
    <m/>
    <n v="2294.11"/>
    <s v="TARJETA DE AFINIDAD"/>
    <n v="0"/>
    <n v="0"/>
    <m/>
    <m/>
    <n v="5"/>
    <m/>
    <m/>
    <m/>
    <m/>
    <n v="1"/>
    <n v="7"/>
    <n v="2"/>
  </r>
  <r>
    <n v="166315.28215676898"/>
    <s v="C"/>
    <x v="223"/>
    <x v="1"/>
    <n v="4"/>
    <s v="10 191003986"/>
    <d v="2021-01-10T00:00:00"/>
    <d v="2023-01-31T00:00:00"/>
    <n v="0"/>
    <n v="1"/>
    <n v="14"/>
    <n v="30"/>
    <n v="2"/>
    <n v="17.690000000000001"/>
    <n v="19.2"/>
    <n v="400000"/>
    <n v="19990"/>
    <n v="184256"/>
    <n v="0"/>
    <n v="0"/>
    <n v="0"/>
    <m/>
    <n v="0"/>
    <n v="0"/>
    <n v="0"/>
    <m/>
    <m/>
    <d v="2022-03-31T00:00:00"/>
    <n v="1"/>
    <s v="O"/>
    <n v="1"/>
    <n v="30"/>
    <n v="0"/>
    <m/>
    <m/>
    <m/>
    <m/>
    <m/>
    <m/>
    <n v="1"/>
    <n v="1"/>
    <m/>
    <m/>
    <n v="2752.93"/>
    <s v="TARJETA DE AFINIDAD"/>
    <n v="0"/>
    <n v="0"/>
    <m/>
    <m/>
    <n v="5"/>
    <m/>
    <m/>
    <m/>
    <m/>
    <n v="1"/>
    <n v="7"/>
    <n v="2"/>
  </r>
  <r>
    <n v="118909.8746525092"/>
    <s v="C"/>
    <x v="223"/>
    <x v="1"/>
    <n v="4"/>
    <s v="10 191003726"/>
    <d v="2020-10-11T00:00:00"/>
    <d v="2022-10-31T00:00:00"/>
    <n v="0"/>
    <n v="1"/>
    <n v="17"/>
    <n v="30"/>
    <n v="2"/>
    <n v="17.690000000000001"/>
    <n v="19.2"/>
    <n v="400000"/>
    <n v="19990"/>
    <n v="131842"/>
    <n v="0"/>
    <n v="0"/>
    <n v="0"/>
    <m/>
    <n v="0"/>
    <n v="0"/>
    <n v="0"/>
    <m/>
    <m/>
    <d v="2022-03-31T00:00:00"/>
    <n v="1"/>
    <s v="O"/>
    <n v="1"/>
    <n v="30"/>
    <n v="0"/>
    <m/>
    <m/>
    <m/>
    <m/>
    <m/>
    <m/>
    <n v="1"/>
    <n v="1"/>
    <m/>
    <m/>
    <n v="2064.6999999999998"/>
    <s v="TARJETA DE AFINIDAD"/>
    <n v="0"/>
    <n v="0"/>
    <m/>
    <m/>
    <n v="5"/>
    <m/>
    <m/>
    <m/>
    <m/>
    <n v="1"/>
    <n v="7"/>
    <n v="2"/>
  </r>
  <r>
    <n v="118909.8746525092"/>
    <s v="C"/>
    <x v="223"/>
    <x v="1"/>
    <n v="4"/>
    <s v="10 191003745"/>
    <d v="2020-10-18T00:00:00"/>
    <d v="2022-10-31T00:00:00"/>
    <n v="0"/>
    <n v="1"/>
    <n v="17"/>
    <n v="30"/>
    <n v="2"/>
    <n v="17.690000000000001"/>
    <n v="19.2"/>
    <n v="400000"/>
    <n v="19990"/>
    <n v="131842"/>
    <n v="0"/>
    <n v="0"/>
    <n v="0"/>
    <m/>
    <n v="0"/>
    <n v="0"/>
    <n v="0"/>
    <m/>
    <m/>
    <d v="2022-03-31T00:00:00"/>
    <n v="1"/>
    <s v="O"/>
    <n v="1"/>
    <n v="30"/>
    <n v="0"/>
    <m/>
    <m/>
    <m/>
    <m/>
    <m/>
    <m/>
    <n v="1"/>
    <n v="1"/>
    <m/>
    <m/>
    <n v="2064.6999999999998"/>
    <s v="TARJETA DE AFINIDAD"/>
    <n v="0"/>
    <n v="0"/>
    <m/>
    <m/>
    <n v="5"/>
    <m/>
    <m/>
    <m/>
    <m/>
    <n v="1"/>
    <n v="7"/>
    <n v="2"/>
  </r>
  <r>
    <n v="423754.54668199853"/>
    <s v="C"/>
    <x v="223"/>
    <x v="1"/>
    <n v="4"/>
    <s v="10 211000906"/>
    <d v="2021-09-20T00:00:00"/>
    <d v="2023-09-30T00:00:00"/>
    <n v="0"/>
    <n v="1"/>
    <n v="6"/>
    <n v="30"/>
    <n v="2"/>
    <n v="17.690000000000001"/>
    <n v="19.2"/>
    <n v="600000"/>
    <n v="29984"/>
    <n v="469572"/>
    <n v="0"/>
    <n v="0"/>
    <n v="0"/>
    <m/>
    <n v="0"/>
    <n v="0"/>
    <n v="0"/>
    <m/>
    <m/>
    <d v="2022-03-31T00:00:00"/>
    <n v="1"/>
    <s v="O"/>
    <n v="1"/>
    <n v="30"/>
    <n v="0"/>
    <m/>
    <m/>
    <m/>
    <m/>
    <m/>
    <m/>
    <n v="1"/>
    <n v="1"/>
    <m/>
    <m/>
    <n v="7111.74"/>
    <s v="TARJETA DE AFINIDAD"/>
    <n v="0"/>
    <n v="0"/>
    <m/>
    <m/>
    <n v="5"/>
    <m/>
    <m/>
    <m/>
    <m/>
    <n v="1"/>
    <n v="7"/>
    <n v="2"/>
  </r>
  <r>
    <n v="423754.54668199853"/>
    <s v="C"/>
    <x v="223"/>
    <x v="1"/>
    <n v="4"/>
    <s v="10 211000885"/>
    <d v="2021-09-18T00:00:00"/>
    <d v="2023-09-30T00:00:00"/>
    <n v="0"/>
    <n v="1"/>
    <n v="6"/>
    <n v="30"/>
    <n v="2"/>
    <n v="17.690000000000001"/>
    <n v="19.2"/>
    <n v="600000"/>
    <n v="29984"/>
    <n v="469572"/>
    <n v="0"/>
    <n v="0"/>
    <n v="0"/>
    <m/>
    <n v="0"/>
    <n v="0"/>
    <n v="0"/>
    <m/>
    <m/>
    <d v="2022-03-31T00:00:00"/>
    <n v="1"/>
    <s v="O"/>
    <n v="1"/>
    <n v="30"/>
    <n v="0"/>
    <m/>
    <m/>
    <m/>
    <m/>
    <m/>
    <m/>
    <n v="1"/>
    <n v="1"/>
    <m/>
    <m/>
    <n v="7111.74"/>
    <s v="TARJETA DE AFINIDAD"/>
    <n v="0"/>
    <n v="0"/>
    <m/>
    <m/>
    <n v="5"/>
    <m/>
    <m/>
    <m/>
    <m/>
    <n v="1"/>
    <n v="7"/>
    <n v="2"/>
  </r>
  <r>
    <n v="47695.360368978087"/>
    <s v="C"/>
    <x v="223"/>
    <x v="1"/>
    <n v="4"/>
    <s v="10 211000329"/>
    <d v="2021-04-22T00:00:00"/>
    <d v="2023-04-30T00:00:00"/>
    <n v="0"/>
    <n v="1"/>
    <n v="11"/>
    <n v="30"/>
    <n v="2"/>
    <n v="17.690000000000001"/>
    <n v="19.2"/>
    <n v="90000"/>
    <n v="4498"/>
    <n v="52730"/>
    <n v="0"/>
    <n v="0"/>
    <n v="0"/>
    <m/>
    <n v="0"/>
    <n v="0"/>
    <n v="0"/>
    <m/>
    <m/>
    <d v="2022-03-31T00:00:00"/>
    <n v="1"/>
    <s v="O"/>
    <n v="1"/>
    <n v="30"/>
    <n v="0"/>
    <m/>
    <m/>
    <m/>
    <m/>
    <m/>
    <m/>
    <n v="1"/>
    <n v="1"/>
    <m/>
    <m/>
    <n v="688.23"/>
    <s v="TARJETA DE AFINIDAD"/>
    <n v="0"/>
    <n v="0"/>
    <m/>
    <m/>
    <n v="5"/>
    <m/>
    <m/>
    <m/>
    <m/>
    <n v="1"/>
    <n v="7"/>
    <n v="2"/>
  </r>
  <r>
    <n v="423754.54668199853"/>
    <s v="C"/>
    <x v="223"/>
    <x v="1"/>
    <n v="4"/>
    <s v="10 211000959"/>
    <d v="2021-09-25T00:00:00"/>
    <d v="2023-09-30T00:00:00"/>
    <n v="0"/>
    <n v="1"/>
    <n v="6"/>
    <n v="30"/>
    <n v="2"/>
    <n v="17.690000000000001"/>
    <n v="19.2"/>
    <n v="600000"/>
    <n v="29984"/>
    <n v="469572"/>
    <n v="0"/>
    <n v="0"/>
    <n v="0"/>
    <m/>
    <n v="0"/>
    <n v="0"/>
    <n v="0"/>
    <m/>
    <m/>
    <d v="2022-03-31T00:00:00"/>
    <n v="1"/>
    <s v="O"/>
    <n v="1"/>
    <n v="30"/>
    <n v="0"/>
    <m/>
    <m/>
    <m/>
    <m/>
    <m/>
    <m/>
    <n v="1"/>
    <n v="1"/>
    <m/>
    <m/>
    <n v="7111.74"/>
    <s v="TARJETA DE AFINIDAD"/>
    <n v="0"/>
    <n v="0"/>
    <m/>
    <m/>
    <n v="5"/>
    <m/>
    <m/>
    <m/>
    <m/>
    <n v="1"/>
    <n v="7"/>
    <n v="2"/>
  </r>
  <r>
    <n v="113126.43299903085"/>
    <s v="C"/>
    <x v="223"/>
    <x v="1"/>
    <n v="4"/>
    <s v="10 211000386"/>
    <d v="2021-05-10T00:00:00"/>
    <d v="2023-05-31T00:00:00"/>
    <n v="0"/>
    <n v="1"/>
    <n v="10"/>
    <n v="30"/>
    <n v="2"/>
    <n v="17.690000000000001"/>
    <n v="19.2"/>
    <n v="200000"/>
    <n v="9995"/>
    <n v="125289"/>
    <n v="0"/>
    <n v="0"/>
    <n v="0"/>
    <m/>
    <n v="0"/>
    <n v="0"/>
    <n v="0"/>
    <m/>
    <m/>
    <d v="2022-03-31T00:00:00"/>
    <n v="1"/>
    <s v="O"/>
    <n v="1"/>
    <n v="30"/>
    <n v="0"/>
    <m/>
    <m/>
    <m/>
    <m/>
    <m/>
    <m/>
    <n v="1"/>
    <n v="1"/>
    <m/>
    <m/>
    <n v="1835.29"/>
    <s v="TARJETA DE AFINIDAD"/>
    <n v="0"/>
    <n v="0"/>
    <m/>
    <m/>
    <n v="5"/>
    <m/>
    <m/>
    <m/>
    <m/>
    <n v="1"/>
    <n v="7"/>
    <n v="2"/>
  </r>
  <r>
    <n v="245814.55724897637"/>
    <s v="C"/>
    <x v="223"/>
    <x v="1"/>
    <n v="4"/>
    <s v="10 211000205"/>
    <d v="2021-03-20T00:00:00"/>
    <d v="2023-03-31T00:00:00"/>
    <n v="0"/>
    <n v="1"/>
    <n v="12"/>
    <n v="30"/>
    <n v="2"/>
    <n v="17.690000000000001"/>
    <n v="19.2"/>
    <n v="500000"/>
    <n v="24987"/>
    <n v="272397"/>
    <n v="0"/>
    <n v="0"/>
    <n v="0"/>
    <m/>
    <n v="0"/>
    <n v="0"/>
    <n v="0"/>
    <m/>
    <m/>
    <d v="2022-03-31T00:00:00"/>
    <n v="1"/>
    <s v="O"/>
    <n v="1"/>
    <n v="30"/>
    <n v="0"/>
    <m/>
    <m/>
    <m/>
    <m/>
    <m/>
    <m/>
    <n v="1"/>
    <n v="1"/>
    <m/>
    <m/>
    <n v="4129.3999999999996"/>
    <s v="TARJETA DE AFINIDAD"/>
    <n v="0"/>
    <n v="0"/>
    <m/>
    <m/>
    <n v="5"/>
    <m/>
    <m/>
    <m/>
    <m/>
    <n v="1"/>
    <n v="7"/>
    <n v="2"/>
  </r>
  <r>
    <n v="105689.5090479486"/>
    <s v="C"/>
    <x v="223"/>
    <x v="1"/>
    <n v="4"/>
    <s v="10 211000272"/>
    <d v="2021-04-08T00:00:00"/>
    <d v="2023-04-30T00:00:00"/>
    <n v="0"/>
    <n v="1"/>
    <n v="11"/>
    <n v="30"/>
    <n v="2"/>
    <n v="17.690000000000001"/>
    <n v="19.2"/>
    <n v="200000"/>
    <n v="9995"/>
    <n v="117184"/>
    <n v="0"/>
    <n v="0"/>
    <n v="0"/>
    <m/>
    <n v="0"/>
    <n v="0"/>
    <n v="0"/>
    <m/>
    <m/>
    <d v="2022-03-31T00:00:00"/>
    <n v="1"/>
    <s v="O"/>
    <n v="1"/>
    <n v="30"/>
    <n v="0"/>
    <m/>
    <m/>
    <m/>
    <m/>
    <m/>
    <m/>
    <n v="1"/>
    <n v="1"/>
    <m/>
    <m/>
    <n v="1835.29"/>
    <s v="TARJETA DE AFINIDAD"/>
    <n v="0"/>
    <n v="0"/>
    <m/>
    <m/>
    <n v="5"/>
    <m/>
    <m/>
    <m/>
    <m/>
    <n v="1"/>
    <n v="7"/>
    <n v="2"/>
  </r>
  <r>
    <n v="158541.60915077652"/>
    <s v="C"/>
    <x v="223"/>
    <x v="1"/>
    <n v="4"/>
    <s v="10 211000296"/>
    <d v="2021-04-15T00:00:00"/>
    <d v="2023-04-30T00:00:00"/>
    <n v="0"/>
    <n v="1"/>
    <n v="11"/>
    <n v="30"/>
    <n v="2"/>
    <n v="17.690000000000001"/>
    <n v="19.2"/>
    <n v="300000"/>
    <n v="14992"/>
    <n v="175784"/>
    <n v="0"/>
    <n v="0"/>
    <n v="0"/>
    <m/>
    <n v="0"/>
    <n v="0"/>
    <n v="0"/>
    <m/>
    <m/>
    <d v="2022-03-31T00:00:00"/>
    <n v="1"/>
    <s v="O"/>
    <n v="1"/>
    <n v="30"/>
    <n v="0"/>
    <m/>
    <m/>
    <m/>
    <m/>
    <m/>
    <m/>
    <n v="1"/>
    <n v="1"/>
    <m/>
    <m/>
    <n v="2752.93"/>
    <s v="TARJETA DE AFINIDAD"/>
    <n v="0"/>
    <n v="0"/>
    <m/>
    <m/>
    <n v="5"/>
    <m/>
    <m/>
    <m/>
    <m/>
    <n v="1"/>
    <n v="7"/>
    <n v="2"/>
  </r>
  <r>
    <n v="226251.94842570499"/>
    <s v="C"/>
    <x v="223"/>
    <x v="1"/>
    <n v="4"/>
    <s v="10 211000362"/>
    <d v="2021-05-03T00:00:00"/>
    <d v="2023-05-31T00:00:00"/>
    <n v="0"/>
    <n v="1"/>
    <n v="10"/>
    <n v="30"/>
    <n v="2"/>
    <n v="17.690000000000001"/>
    <n v="19.2"/>
    <n v="400000"/>
    <n v="19990"/>
    <n v="250577"/>
    <n v="0"/>
    <n v="0"/>
    <n v="0"/>
    <m/>
    <n v="0"/>
    <n v="0"/>
    <n v="0"/>
    <m/>
    <m/>
    <d v="2022-03-31T00:00:00"/>
    <n v="1"/>
    <s v="O"/>
    <n v="1"/>
    <n v="30"/>
    <n v="0"/>
    <m/>
    <m/>
    <m/>
    <m/>
    <m/>
    <m/>
    <n v="1"/>
    <n v="1"/>
    <m/>
    <m/>
    <n v="3670.58"/>
    <s v="TARJETA DE AFINIDAD"/>
    <n v="0"/>
    <n v="0"/>
    <m/>
    <m/>
    <n v="5"/>
    <m/>
    <m/>
    <m/>
    <m/>
    <n v="1"/>
    <n v="7"/>
    <n v="2"/>
  </r>
  <r>
    <n v="423754.54668199853"/>
    <s v="C"/>
    <x v="223"/>
    <x v="1"/>
    <n v="4"/>
    <s v="10 211000845"/>
    <d v="2021-09-12T00:00:00"/>
    <d v="2023-09-30T00:00:00"/>
    <n v="0"/>
    <n v="1"/>
    <n v="6"/>
    <n v="30"/>
    <n v="2"/>
    <n v="17.690000000000001"/>
    <n v="19.2"/>
    <n v="600000"/>
    <n v="29984"/>
    <n v="469572"/>
    <n v="0"/>
    <n v="0"/>
    <n v="0"/>
    <m/>
    <n v="0"/>
    <n v="0"/>
    <n v="0"/>
    <m/>
    <m/>
    <d v="2022-03-31T00:00:00"/>
    <n v="1"/>
    <s v="O"/>
    <n v="1"/>
    <n v="30"/>
    <n v="0"/>
    <m/>
    <m/>
    <m/>
    <m/>
    <m/>
    <m/>
    <n v="1"/>
    <n v="1"/>
    <m/>
    <m/>
    <n v="7111.74"/>
    <s v="TARJETA DE AFINIDAD"/>
    <n v="0"/>
    <n v="0"/>
    <m/>
    <m/>
    <n v="5"/>
    <m/>
    <m/>
    <m/>
    <m/>
    <n v="1"/>
    <n v="7"/>
    <n v="2"/>
  </r>
  <r>
    <n v="154794.26055682334"/>
    <s v="C"/>
    <x v="223"/>
    <x v="1"/>
    <n v="4"/>
    <s v="10 211001282"/>
    <d v="2021-11-12T00:00:00"/>
    <d v="2023-11-30T00:00:00"/>
    <n v="0"/>
    <n v="1"/>
    <n v="4"/>
    <n v="30"/>
    <n v="2"/>
    <n v="17.690000000000001"/>
    <n v="19.2"/>
    <n v="200000"/>
    <n v="9995"/>
    <n v="171450"/>
    <n v="0"/>
    <n v="0"/>
    <n v="0"/>
    <m/>
    <n v="0"/>
    <n v="0"/>
    <n v="0"/>
    <m/>
    <m/>
    <d v="2022-03-31T00:00:00"/>
    <n v="1"/>
    <s v="O"/>
    <n v="1"/>
    <n v="30"/>
    <n v="0"/>
    <m/>
    <m/>
    <m/>
    <m/>
    <m/>
    <m/>
    <n v="1"/>
    <n v="1"/>
    <m/>
    <m/>
    <n v="2523.52"/>
    <s v="TARJETA DE AFINIDAD"/>
    <n v="0"/>
    <n v="0"/>
    <m/>
    <m/>
    <n v="5"/>
    <m/>
    <m/>
    <m/>
    <m/>
    <n v="1"/>
    <n v="7"/>
    <n v="2"/>
  </r>
  <r>
    <n v="134146.14672474752"/>
    <s v="C"/>
    <x v="223"/>
    <x v="1"/>
    <n v="4"/>
    <s v="10 211000997"/>
    <d v="2021-10-02T00:00:00"/>
    <d v="2023-09-30T00:00:00"/>
    <n v="0"/>
    <n v="1"/>
    <n v="6"/>
    <n v="30"/>
    <n v="2"/>
    <n v="17.690000000000001"/>
    <n v="19.2"/>
    <n v="190000"/>
    <n v="9495"/>
    <n v="148697"/>
    <n v="0"/>
    <n v="0"/>
    <n v="0"/>
    <m/>
    <n v="0"/>
    <n v="0"/>
    <n v="0"/>
    <m/>
    <m/>
    <d v="2022-03-31T00:00:00"/>
    <n v="1"/>
    <s v="O"/>
    <n v="1"/>
    <n v="30"/>
    <n v="0"/>
    <m/>
    <m/>
    <m/>
    <m/>
    <m/>
    <m/>
    <n v="1"/>
    <n v="1"/>
    <m/>
    <m/>
    <n v="2294.11"/>
    <s v="TARJETA DE AFINIDAD"/>
    <n v="0"/>
    <n v="0"/>
    <m/>
    <m/>
    <n v="5"/>
    <m/>
    <m/>
    <m/>
    <m/>
    <n v="1"/>
    <n v="7"/>
    <n v="2"/>
  </r>
  <r>
    <n v="423754.54668199853"/>
    <s v="C"/>
    <x v="223"/>
    <x v="1"/>
    <n v="4"/>
    <s v="10 211000983"/>
    <d v="2021-09-30T00:00:00"/>
    <d v="2023-09-30T00:00:00"/>
    <n v="0"/>
    <n v="1"/>
    <n v="6"/>
    <n v="30"/>
    <n v="2"/>
    <n v="17.690000000000001"/>
    <n v="19.2"/>
    <n v="600000"/>
    <n v="29984"/>
    <n v="469572"/>
    <n v="0"/>
    <n v="0"/>
    <n v="0"/>
    <m/>
    <n v="0"/>
    <n v="0"/>
    <n v="0"/>
    <m/>
    <m/>
    <d v="2022-03-31T00:00:00"/>
    <n v="1"/>
    <s v="O"/>
    <n v="1"/>
    <n v="30"/>
    <n v="0"/>
    <m/>
    <m/>
    <m/>
    <m/>
    <m/>
    <m/>
    <n v="1"/>
    <n v="1"/>
    <m/>
    <m/>
    <n v="7111.74"/>
    <s v="TARJETA DE AFINIDAD"/>
    <n v="0"/>
    <n v="0"/>
    <m/>
    <m/>
    <n v="5"/>
    <m/>
    <m/>
    <m/>
    <m/>
    <n v="1"/>
    <n v="7"/>
    <n v="2"/>
  </r>
  <r>
    <n v="133176.27274371186"/>
    <s v="C"/>
    <x v="223"/>
    <x v="1"/>
    <n v="4"/>
    <s v="10 211001042"/>
    <d v="2021-10-12T00:00:00"/>
    <d v="2023-10-31T00:00:00"/>
    <n v="0"/>
    <n v="1"/>
    <n v="5"/>
    <n v="30"/>
    <n v="2"/>
    <n v="17.690000000000001"/>
    <n v="19.2"/>
    <n v="180000"/>
    <n v="8995"/>
    <n v="147640"/>
    <n v="0"/>
    <n v="0"/>
    <n v="0"/>
    <m/>
    <n v="0"/>
    <n v="0"/>
    <n v="0"/>
    <m/>
    <m/>
    <d v="2022-03-31T00:00:00"/>
    <n v="1"/>
    <s v="O"/>
    <n v="1"/>
    <n v="30"/>
    <n v="0"/>
    <m/>
    <m/>
    <m/>
    <m/>
    <m/>
    <m/>
    <n v="1"/>
    <n v="1"/>
    <m/>
    <m/>
    <n v="2294.11"/>
    <s v="TARJETA DE AFINIDAD"/>
    <n v="0"/>
    <n v="0"/>
    <m/>
    <m/>
    <n v="5"/>
    <m/>
    <m/>
    <m/>
    <m/>
    <n v="1"/>
    <n v="7"/>
    <n v="2"/>
  </r>
  <r>
    <n v="464159.78467696696"/>
    <s v="C"/>
    <x v="223"/>
    <x v="1"/>
    <n v="4"/>
    <s v="10 211001231"/>
    <d v="2021-11-06T00:00:00"/>
    <d v="2023-11-30T00:00:00"/>
    <n v="0"/>
    <n v="1"/>
    <n v="4"/>
    <n v="30"/>
    <n v="2"/>
    <n v="17.690000000000001"/>
    <n v="19.2"/>
    <n v="600000"/>
    <n v="29984"/>
    <n v="514357"/>
    <n v="0"/>
    <n v="0"/>
    <n v="0"/>
    <m/>
    <n v="0"/>
    <n v="0"/>
    <n v="0"/>
    <m/>
    <m/>
    <d v="2022-03-31T00:00:00"/>
    <n v="1"/>
    <s v="O"/>
    <n v="1"/>
    <n v="30"/>
    <n v="0"/>
    <m/>
    <m/>
    <m/>
    <m/>
    <m/>
    <m/>
    <n v="1"/>
    <n v="1"/>
    <m/>
    <m/>
    <n v="7799.98"/>
    <s v="TARJETA DE AFINIDAD"/>
    <n v="0"/>
    <n v="0"/>
    <m/>
    <m/>
    <n v="5"/>
    <m/>
    <m/>
    <m/>
    <m/>
    <n v="1"/>
    <n v="7"/>
    <n v="2"/>
  </r>
  <r>
    <n v="2707523.080110644"/>
    <s v="C"/>
    <x v="223"/>
    <x v="1"/>
    <n v="4"/>
    <s v="10 221000566"/>
    <d v="2022-03-30T00:00:00"/>
    <d v="2024-03-31T00:00:00"/>
    <n v="0"/>
    <n v="1"/>
    <n v="0"/>
    <n v="30"/>
    <n v="2"/>
    <n v="17.7"/>
    <n v="19.2"/>
    <n v="3000000"/>
    <n v="149922"/>
    <n v="3000000"/>
    <n v="0"/>
    <n v="0"/>
    <n v="0"/>
    <m/>
    <n v="0"/>
    <n v="0"/>
    <n v="0"/>
    <m/>
    <m/>
    <d v="2022-03-30T00:00:00"/>
    <n v="1"/>
    <s v="O"/>
    <n v="1"/>
    <n v="30"/>
    <n v="0"/>
    <m/>
    <m/>
    <m/>
    <m/>
    <m/>
    <m/>
    <n v="1"/>
    <n v="1"/>
    <m/>
    <m/>
    <n v="45193.99"/>
    <s v="TARJETA DE AFINIDAD"/>
    <n v="0"/>
    <n v="0"/>
    <m/>
    <m/>
    <n v="5"/>
    <m/>
    <m/>
    <m/>
    <m/>
    <n v="1"/>
    <n v="7"/>
    <n v="2"/>
  </r>
  <r>
    <n v="1769719.9937724464"/>
    <s v="C"/>
    <x v="224"/>
    <x v="0"/>
    <n v="4"/>
    <s v="11 19360"/>
    <d v="2017-12-15T00:00:00"/>
    <d v="2022-12-31T00:00:00"/>
    <n v="0"/>
    <n v="1"/>
    <n v="35"/>
    <n v="30"/>
    <n v="2"/>
    <n v="10.199999999999999"/>
    <n v="10.69"/>
    <n v="20121886"/>
    <n v="429513"/>
    <n v="3706353"/>
    <n v="0"/>
    <n v="0"/>
    <n v="0"/>
    <m/>
    <n v="0"/>
    <n v="0"/>
    <n v="0"/>
    <m/>
    <m/>
    <d v="2022-03-31T00:00:00"/>
    <n v="1"/>
    <s v="O"/>
    <n v="1"/>
    <n v="30"/>
    <n v="0"/>
    <m/>
    <m/>
    <m/>
    <m/>
    <m/>
    <m/>
    <n v="1"/>
    <n v="1"/>
    <m/>
    <m/>
    <n v="367161.19"/>
    <s v="LIBRE INVERSION"/>
    <n v="0"/>
    <n v="0"/>
    <s v="800-197-268-4"/>
    <s v="DIRECCION DE IMPUESTOS Y ADUANAS NACIONALES"/>
    <n v="5"/>
    <m/>
    <m/>
    <m/>
    <m/>
    <n v="1"/>
    <n v="7"/>
    <n v="2"/>
  </r>
  <r>
    <n v="10406018.006227555"/>
    <s v="C"/>
    <x v="224"/>
    <x v="0"/>
    <n v="4"/>
    <s v="13 211001226"/>
    <d v="2021-04-26T00:00:00"/>
    <d v="2024-04-30T00:00:00"/>
    <n v="0"/>
    <n v="1"/>
    <n v="11"/>
    <n v="30"/>
    <n v="2"/>
    <n v="9"/>
    <n v="9.3800000000000008"/>
    <n v="30117085"/>
    <n v="963377"/>
    <n v="21794940"/>
    <n v="0"/>
    <n v="0"/>
    <n v="0"/>
    <m/>
    <n v="0"/>
    <n v="0"/>
    <n v="0"/>
    <m/>
    <m/>
    <d v="2022-03-31T00:00:00"/>
    <n v="1"/>
    <s v="O"/>
    <n v="1"/>
    <n v="30"/>
    <n v="0"/>
    <m/>
    <m/>
    <m/>
    <m/>
    <m/>
    <m/>
    <n v="1"/>
    <n v="1"/>
    <m/>
    <m/>
    <n v="2159756.81"/>
    <s v="COMPRA CARTERA"/>
    <n v="0"/>
    <n v="0"/>
    <s v="800-197-268-4"/>
    <s v="DIRECCION DE IMPUESTOS Y ADUANAS NACIONALES"/>
    <n v="5"/>
    <m/>
    <m/>
    <m/>
    <m/>
    <n v="1"/>
    <n v="7"/>
    <n v="2"/>
  </r>
  <r>
    <n v="3786771"/>
    <s v="C"/>
    <x v="225"/>
    <x v="3"/>
    <n v="2"/>
    <s v="13 201001493"/>
    <d v="2020-05-04T00:00:00"/>
    <d v="2022-05-31T00:00:00"/>
    <n v="330"/>
    <n v="1"/>
    <n v="12"/>
    <n v="30"/>
    <n v="2"/>
    <n v="18.52"/>
    <n v="20.170000000000002"/>
    <n v="6082611"/>
    <n v="156793"/>
    <n v="3786771"/>
    <n v="118380"/>
    <n v="0"/>
    <n v="0"/>
    <m/>
    <n v="1893386"/>
    <n v="118380"/>
    <n v="239399"/>
    <m/>
    <m/>
    <d v="2021-07-07T00:00:00"/>
    <n v="1"/>
    <s v="O"/>
    <n v="1"/>
    <n v="30"/>
    <n v="3480530"/>
    <m/>
    <m/>
    <m/>
    <m/>
    <m/>
    <m/>
    <n v="1"/>
    <n v="1"/>
    <n v="43955"/>
    <s v="C"/>
    <n v="0"/>
    <s v="SUSTITUCION"/>
    <n v="1"/>
    <n v="0"/>
    <m/>
    <m/>
    <n v="5"/>
    <m/>
    <m/>
    <m/>
    <m/>
    <n v="1"/>
    <n v="7"/>
    <n v="2"/>
  </r>
  <r>
    <n v="3517218.4899065094"/>
    <s v="C"/>
    <x v="226"/>
    <x v="1"/>
    <n v="4"/>
    <s v="13 211001919"/>
    <d v="2021-07-23T00:00:00"/>
    <d v="2024-07-31T00:00:00"/>
    <n v="1"/>
    <n v="1"/>
    <n v="7"/>
    <n v="30"/>
    <n v="2"/>
    <n v="7.89"/>
    <n v="8.18"/>
    <n v="13846347"/>
    <n v="435776"/>
    <n v="11415907"/>
    <n v="75069"/>
    <n v="0"/>
    <n v="0"/>
    <m/>
    <n v="0"/>
    <n v="0"/>
    <n v="0"/>
    <m/>
    <m/>
    <d v="2022-03-18T00:00:00"/>
    <n v="1"/>
    <s v="O"/>
    <n v="1"/>
    <n v="30"/>
    <n v="356871"/>
    <m/>
    <m/>
    <m/>
    <m/>
    <m/>
    <m/>
    <n v="1"/>
    <n v="1"/>
    <m/>
    <m/>
    <n v="1072902.8400000001"/>
    <s v="SUSTITUCION"/>
    <n v="0"/>
    <n v="0"/>
    <m/>
    <m/>
    <n v="5"/>
    <m/>
    <m/>
    <m/>
    <m/>
    <n v="1"/>
    <n v="7"/>
    <n v="2"/>
  </r>
  <r>
    <n v="1651449.5100934901"/>
    <s v="C"/>
    <x v="226"/>
    <x v="1"/>
    <n v="4"/>
    <s v="13 211001932"/>
    <d v="2021-07-23T00:00:00"/>
    <d v="2024-07-31T00:00:00"/>
    <n v="1"/>
    <n v="1"/>
    <n v="7"/>
    <n v="30"/>
    <n v="2"/>
    <n v="10.199999999999999"/>
    <n v="10.69"/>
    <n v="6461594"/>
    <n v="210332"/>
    <n v="5360076"/>
    <n v="45561"/>
    <n v="0"/>
    <n v="0"/>
    <m/>
    <n v="0"/>
    <n v="0"/>
    <n v="0"/>
    <m/>
    <m/>
    <d v="2022-03-18T00:00:00"/>
    <n v="1"/>
    <s v="O"/>
    <n v="1"/>
    <n v="30"/>
    <n v="162970"/>
    <m/>
    <m/>
    <m/>
    <m/>
    <m/>
    <m/>
    <n v="1"/>
    <n v="1"/>
    <m/>
    <m/>
    <n v="503736.16"/>
    <s v="SUSTITUCION"/>
    <n v="0"/>
    <n v="0"/>
    <m/>
    <m/>
    <n v="5"/>
    <m/>
    <m/>
    <m/>
    <m/>
    <n v="1"/>
    <n v="7"/>
    <n v="2"/>
  </r>
  <r>
    <n v="1617972"/>
    <s v="C"/>
    <x v="227"/>
    <x v="1"/>
    <n v="4"/>
    <s v="13 211001921"/>
    <d v="2021-07-26T00:00:00"/>
    <d v="2024-07-31T00:00:00"/>
    <n v="1"/>
    <n v="1"/>
    <n v="7"/>
    <n v="30"/>
    <n v="2"/>
    <n v="9.16"/>
    <n v="9.56"/>
    <n v="20046600"/>
    <n v="642819"/>
    <n v="16584134"/>
    <n v="126703"/>
    <n v="0"/>
    <n v="0"/>
    <m/>
    <n v="0"/>
    <n v="0"/>
    <n v="0"/>
    <m/>
    <m/>
    <d v="2022-03-02T00:00:00"/>
    <n v="1"/>
    <s v="O"/>
    <n v="1"/>
    <n v="30"/>
    <n v="510544"/>
    <m/>
    <m/>
    <m/>
    <m/>
    <m/>
    <m/>
    <n v="1"/>
    <n v="1"/>
    <m/>
    <m/>
    <n v="1955376"/>
    <s v="LIBRE INVERSION"/>
    <n v="0"/>
    <n v="0"/>
    <m/>
    <m/>
    <n v="5"/>
    <m/>
    <m/>
    <m/>
    <m/>
    <n v="1"/>
    <n v="7"/>
    <n v="2"/>
  </r>
  <r>
    <n v="20972588"/>
    <s v="C"/>
    <x v="228"/>
    <x v="3"/>
    <n v="4"/>
    <s v="11 18807"/>
    <d v="2017-09-15T00:00:00"/>
    <d v="2022-08-31T00:00:00"/>
    <n v="1020"/>
    <n v="1"/>
    <n v="0"/>
    <n v="30"/>
    <n v="2"/>
    <n v="14.76"/>
    <n v="15.8"/>
    <n v="28891379"/>
    <n v="683690"/>
    <n v="20972588"/>
    <n v="766199"/>
    <n v="0"/>
    <n v="0"/>
    <m/>
    <n v="20972588"/>
    <n v="766199"/>
    <n v="4535332"/>
    <m/>
    <m/>
    <d v="2022-03-01T00:00:00"/>
    <n v="1"/>
    <s v="O"/>
    <n v="1"/>
    <n v="30"/>
    <n v="18150603"/>
    <m/>
    <m/>
    <m/>
    <m/>
    <m/>
    <m/>
    <n v="1"/>
    <n v="1"/>
    <m/>
    <m/>
    <n v="0"/>
    <s v="SUSTITUCION"/>
    <n v="0"/>
    <n v="0"/>
    <m/>
    <m/>
    <n v="5"/>
    <m/>
    <m/>
    <m/>
    <m/>
    <n v="1"/>
    <n v="7"/>
    <n v="2"/>
  </r>
  <r>
    <n v="0"/>
    <s v="C"/>
    <x v="229"/>
    <x v="4"/>
    <n v="4"/>
    <s v="11 20774"/>
    <d v="2018-07-17T00:00:00"/>
    <d v="2022-06-30T00:00:00"/>
    <n v="30"/>
    <n v="1"/>
    <n v="38"/>
    <n v="30"/>
    <n v="2"/>
    <n v="13.44"/>
    <n v="14.29"/>
    <n v="37315536"/>
    <n v="500000"/>
    <n v="2318515"/>
    <n v="46626"/>
    <n v="0"/>
    <n v="32000000"/>
    <d v="2018-07-16T00:00:00"/>
    <n v="0"/>
    <n v="0"/>
    <n v="0"/>
    <m/>
    <m/>
    <d v="2022-02-16T00:00:00"/>
    <n v="3"/>
    <s v="O"/>
    <n v="1"/>
    <n v="30"/>
    <n v="953374"/>
    <m/>
    <m/>
    <m/>
    <m/>
    <m/>
    <m/>
    <n v="1"/>
    <n v="1"/>
    <m/>
    <m/>
    <n v="465713"/>
    <s v="SUSTITUCION"/>
    <n v="0"/>
    <n v="0"/>
    <m/>
    <m/>
    <n v="5"/>
    <m/>
    <m/>
    <m/>
    <m/>
    <n v="1"/>
    <n v="7"/>
    <n v="2"/>
  </r>
  <r>
    <n v="18413400.920925282"/>
    <s v="C"/>
    <x v="230"/>
    <x v="2"/>
    <n v="2"/>
    <s v="11 22915"/>
    <d v="2019-04-25T00:00:00"/>
    <d v="2023-06-30T00:00:00"/>
    <n v="0"/>
    <n v="1"/>
    <n v="37"/>
    <n v="30"/>
    <n v="2"/>
    <n v="10.199999999999999"/>
    <n v="10.69"/>
    <n v="122789161"/>
    <n v="1205800"/>
    <n v="29041650"/>
    <n v="0"/>
    <n v="0"/>
    <n v="144262150"/>
    <n v="43585"/>
    <n v="0"/>
    <n v="0"/>
    <n v="0"/>
    <s v="6000000/1500000/1500000/"/>
    <s v="06/07/12/"/>
    <d v="2022-03-31T00:00:00"/>
    <n v="2"/>
    <s v="O"/>
    <n v="1"/>
    <n v="30"/>
    <n v="0"/>
    <m/>
    <m/>
    <m/>
    <m/>
    <m/>
    <m/>
    <n v="1"/>
    <n v="1"/>
    <n v="44348"/>
    <s v="A"/>
    <n v="1328599.05"/>
    <s v="VIVIENDA"/>
    <n v="1"/>
    <n v="0"/>
    <s v="800-197-268-4"/>
    <s v="DIRECCION DE IMPUESTOS Y ADUANAS NACIONALES"/>
    <n v="5"/>
    <m/>
    <m/>
    <m/>
    <m/>
    <n v="1"/>
    <n v="7"/>
    <n v="2"/>
  </r>
  <r>
    <n v="9546640.0790747162"/>
    <s v="C"/>
    <x v="230"/>
    <x v="0"/>
    <n v="4"/>
    <s v="13 211000866"/>
    <d v="2021-03-30T00:00:00"/>
    <d v="2026-03-31T00:00:00"/>
    <n v="0"/>
    <n v="1"/>
    <n v="12"/>
    <n v="30"/>
    <n v="2"/>
    <n v="9"/>
    <n v="9.3800000000000008"/>
    <n v="18018890"/>
    <n v="377578"/>
    <n v="15056804"/>
    <n v="0"/>
    <n v="0"/>
    <n v="0"/>
    <m/>
    <n v="0"/>
    <n v="0"/>
    <n v="0"/>
    <m/>
    <m/>
    <d v="2022-03-31T00:00:00"/>
    <n v="1"/>
    <s v="O"/>
    <n v="1"/>
    <n v="30"/>
    <n v="0"/>
    <m/>
    <m/>
    <m/>
    <m/>
    <m/>
    <m/>
    <n v="1"/>
    <n v="1"/>
    <m/>
    <m/>
    <n v="688708.95"/>
    <s v="COMPRA CARTERA"/>
    <n v="0"/>
    <n v="0"/>
    <s v="800-197-268-4"/>
    <s v="DIRECCION DE IMPUESTOS Y ADUANAS NACIONALES"/>
    <n v="5"/>
    <m/>
    <m/>
    <m/>
    <m/>
    <n v="1"/>
    <n v="7"/>
    <n v="2"/>
  </r>
  <r>
    <n v="0"/>
    <s v="C"/>
    <x v="231"/>
    <x v="1"/>
    <n v="4"/>
    <s v="10 191000769"/>
    <d v="2019-08-21T00:00:00"/>
    <d v="2024-08-31T00:00:00"/>
    <n v="0"/>
    <n v="1"/>
    <n v="31"/>
    <n v="30"/>
    <n v="2"/>
    <n v="8.2799999999999994"/>
    <n v="8.6"/>
    <n v="32107412"/>
    <n v="655334"/>
    <n v="17170518"/>
    <n v="0"/>
    <n v="0"/>
    <n v="0"/>
    <m/>
    <n v="0"/>
    <n v="0"/>
    <n v="0"/>
    <m/>
    <m/>
    <d v="2022-03-31T00:00:00"/>
    <n v="1"/>
    <s v="O"/>
    <n v="1"/>
    <n v="30"/>
    <n v="0"/>
    <m/>
    <m/>
    <m/>
    <m/>
    <m/>
    <m/>
    <n v="1"/>
    <n v="1"/>
    <m/>
    <m/>
    <n v="3635629"/>
    <s v="SUSTITUCION"/>
    <n v="0"/>
    <n v="0"/>
    <m/>
    <m/>
    <n v="5"/>
    <m/>
    <m/>
    <m/>
    <m/>
    <n v="1"/>
    <n v="7"/>
    <n v="2"/>
  </r>
  <r>
    <n v="1150786.4377500135"/>
    <s v="C"/>
    <x v="232"/>
    <x v="0"/>
    <n v="4"/>
    <s v="11 19891"/>
    <d v="2018-03-14T00:00:00"/>
    <d v="2024-03-31T00:00:00"/>
    <n v="0"/>
    <n v="1"/>
    <n v="35"/>
    <n v="30"/>
    <n v="2"/>
    <n v="9.7200000000000006"/>
    <n v="10.16"/>
    <n v="38964275"/>
    <n v="716356"/>
    <n v="15567633"/>
    <n v="0"/>
    <n v="0"/>
    <n v="0"/>
    <m/>
    <n v="0"/>
    <n v="0"/>
    <n v="0"/>
    <m/>
    <m/>
    <d v="2022-03-31T00:00:00"/>
    <n v="1"/>
    <s v="O"/>
    <n v="1"/>
    <n v="30"/>
    <n v="0"/>
    <m/>
    <m/>
    <m/>
    <m/>
    <m/>
    <m/>
    <n v="1"/>
    <n v="1"/>
    <m/>
    <m/>
    <n v="1688678.49"/>
    <s v="SUSTITUCION"/>
    <n v="0"/>
    <n v="0"/>
    <s v="800-197-268-4"/>
    <s v="DIRECCION DE IMPUESTOS Y ADUANAS NACIONALES"/>
    <n v="5"/>
    <m/>
    <m/>
    <m/>
    <m/>
    <n v="1"/>
    <n v="7"/>
    <n v="2"/>
  </r>
  <r>
    <n v="70654.655096974224"/>
    <s v="C"/>
    <x v="232"/>
    <x v="1"/>
    <n v="4"/>
    <s v="10 211000051"/>
    <d v="2021-02-14T00:00:00"/>
    <d v="2023-02-28T00:00:00"/>
    <n v="0"/>
    <n v="1"/>
    <n v="13"/>
    <n v="30"/>
    <n v="2"/>
    <n v="17.690000000000001"/>
    <n v="19.2"/>
    <n v="1899900"/>
    <n v="94946"/>
    <n v="955493"/>
    <n v="0"/>
    <n v="0"/>
    <n v="0"/>
    <m/>
    <n v="0"/>
    <n v="0"/>
    <n v="0"/>
    <m/>
    <m/>
    <d v="2022-03-24T00:00:00"/>
    <n v="1"/>
    <s v="O"/>
    <n v="1"/>
    <n v="30"/>
    <n v="0"/>
    <m/>
    <m/>
    <m/>
    <m/>
    <m/>
    <m/>
    <n v="1"/>
    <n v="1"/>
    <m/>
    <m/>
    <n v="103622.89"/>
    <s v="TARJETA DE AFINIDAD"/>
    <n v="0"/>
    <n v="0"/>
    <m/>
    <m/>
    <n v="5"/>
    <m/>
    <m/>
    <m/>
    <m/>
    <n v="1"/>
    <n v="7"/>
    <n v="2"/>
  </r>
  <r>
    <n v="14431.963744396315"/>
    <s v="C"/>
    <x v="232"/>
    <x v="1"/>
    <n v="4"/>
    <s v="10 191003129"/>
    <d v="2020-03-20T00:00:00"/>
    <d v="2022-05-31T00:00:00"/>
    <n v="0"/>
    <n v="1"/>
    <n v="22"/>
    <n v="30"/>
    <n v="2"/>
    <n v="9"/>
    <n v="9.3800000000000008"/>
    <n v="2150000"/>
    <n v="98222"/>
    <n v="194118"/>
    <n v="0"/>
    <n v="0"/>
    <n v="0"/>
    <m/>
    <n v="0"/>
    <n v="0"/>
    <n v="0"/>
    <m/>
    <m/>
    <d v="2022-03-24T00:00:00"/>
    <n v="1"/>
    <s v="O"/>
    <n v="1"/>
    <n v="30"/>
    <n v="0"/>
    <m/>
    <m/>
    <m/>
    <m/>
    <m/>
    <m/>
    <n v="1"/>
    <n v="1"/>
    <m/>
    <m/>
    <n v="20974.27"/>
    <s v="TARJETA DE AFINIDAD"/>
    <n v="0"/>
    <n v="0"/>
    <m/>
    <m/>
    <n v="5"/>
    <m/>
    <m/>
    <m/>
    <m/>
    <n v="1"/>
    <n v="7"/>
    <n v="2"/>
  </r>
  <r>
    <n v="11042.402475695766"/>
    <s v="C"/>
    <x v="232"/>
    <x v="1"/>
    <n v="4"/>
    <s v="10 191003853"/>
    <d v="2020-11-14T00:00:00"/>
    <d v="2022-11-30T00:00:00"/>
    <n v="0"/>
    <n v="1"/>
    <n v="16"/>
    <n v="30"/>
    <n v="2"/>
    <n v="17.690000000000001"/>
    <n v="19.2"/>
    <n v="400000"/>
    <n v="19990"/>
    <n v="149524"/>
    <n v="0"/>
    <n v="0"/>
    <n v="0"/>
    <m/>
    <n v="0"/>
    <n v="0"/>
    <n v="0"/>
    <m/>
    <m/>
    <d v="2022-03-24T00:00:00"/>
    <n v="1"/>
    <s v="O"/>
    <n v="1"/>
    <n v="30"/>
    <n v="0"/>
    <m/>
    <m/>
    <m/>
    <m/>
    <m/>
    <m/>
    <n v="1"/>
    <n v="1"/>
    <m/>
    <m/>
    <n v="16230.09"/>
    <s v="TARJETA DE AFINIDAD"/>
    <n v="0"/>
    <n v="0"/>
    <m/>
    <m/>
    <n v="5"/>
    <m/>
    <m/>
    <m/>
    <m/>
    <n v="1"/>
    <n v="7"/>
    <n v="2"/>
  </r>
  <r>
    <n v="11042.402475695766"/>
    <s v="C"/>
    <x v="232"/>
    <x v="1"/>
    <n v="4"/>
    <s v="10 191003854"/>
    <d v="2020-11-14T00:00:00"/>
    <d v="2022-11-30T00:00:00"/>
    <n v="0"/>
    <n v="1"/>
    <n v="16"/>
    <n v="30"/>
    <n v="2"/>
    <n v="17.690000000000001"/>
    <n v="19.2"/>
    <n v="400000"/>
    <n v="19990"/>
    <n v="149524"/>
    <n v="0"/>
    <n v="0"/>
    <n v="0"/>
    <m/>
    <n v="0"/>
    <n v="0"/>
    <n v="0"/>
    <m/>
    <m/>
    <d v="2022-03-24T00:00:00"/>
    <n v="1"/>
    <s v="O"/>
    <n v="1"/>
    <n v="30"/>
    <n v="0"/>
    <m/>
    <m/>
    <m/>
    <m/>
    <m/>
    <m/>
    <n v="1"/>
    <n v="1"/>
    <m/>
    <m/>
    <n v="16230.09"/>
    <s v="TARJETA DE AFINIDAD"/>
    <n v="0"/>
    <n v="0"/>
    <m/>
    <m/>
    <n v="5"/>
    <m/>
    <m/>
    <m/>
    <m/>
    <n v="1"/>
    <n v="7"/>
    <n v="2"/>
  </r>
  <r>
    <n v="11042.402475695766"/>
    <s v="C"/>
    <x v="232"/>
    <x v="1"/>
    <n v="4"/>
    <s v="10 191003855"/>
    <d v="2020-11-14T00:00:00"/>
    <d v="2022-11-30T00:00:00"/>
    <n v="0"/>
    <n v="1"/>
    <n v="16"/>
    <n v="30"/>
    <n v="2"/>
    <n v="17.690000000000001"/>
    <n v="19.2"/>
    <n v="400000"/>
    <n v="19990"/>
    <n v="149524"/>
    <n v="0"/>
    <n v="0"/>
    <n v="0"/>
    <m/>
    <n v="0"/>
    <n v="0"/>
    <n v="0"/>
    <m/>
    <m/>
    <d v="2022-03-24T00:00:00"/>
    <n v="1"/>
    <s v="O"/>
    <n v="1"/>
    <n v="30"/>
    <n v="0"/>
    <m/>
    <m/>
    <m/>
    <m/>
    <m/>
    <m/>
    <n v="1"/>
    <n v="1"/>
    <m/>
    <m/>
    <n v="16230.09"/>
    <s v="TARJETA DE AFINIDAD"/>
    <n v="0"/>
    <n v="0"/>
    <m/>
    <m/>
    <n v="5"/>
    <m/>
    <m/>
    <m/>
    <m/>
    <n v="1"/>
    <n v="7"/>
    <n v="2"/>
  </r>
  <r>
    <n v="4767.4208735480861"/>
    <s v="C"/>
    <x v="232"/>
    <x v="1"/>
    <n v="4"/>
    <s v="10 191003586"/>
    <d v="2020-09-04T00:00:00"/>
    <d v="2022-09-30T00:00:00"/>
    <n v="0"/>
    <n v="1"/>
    <n v="18"/>
    <n v="30"/>
    <n v="2"/>
    <n v="17.690000000000001"/>
    <n v="19.2"/>
    <n v="221810"/>
    <n v="11085"/>
    <n v="63100"/>
    <n v="0"/>
    <n v="0"/>
    <n v="0"/>
    <m/>
    <n v="0"/>
    <n v="0"/>
    <n v="0"/>
    <m/>
    <m/>
    <d v="2022-03-24T00:00:00"/>
    <n v="1"/>
    <s v="O"/>
    <n v="1"/>
    <n v="30"/>
    <n v="0"/>
    <m/>
    <m/>
    <m/>
    <m/>
    <m/>
    <m/>
    <n v="1"/>
    <n v="1"/>
    <m/>
    <m/>
    <n v="6741.73"/>
    <s v="TARJETA DE AFINIDAD"/>
    <n v="0"/>
    <n v="0"/>
    <m/>
    <m/>
    <n v="5"/>
    <m/>
    <m/>
    <m/>
    <m/>
    <n v="1"/>
    <n v="7"/>
    <n v="2"/>
  </r>
  <r>
    <n v="1041.1396817060086"/>
    <s v="C"/>
    <x v="232"/>
    <x v="1"/>
    <n v="4"/>
    <s v="10 191003540"/>
    <d v="2020-08-16T00:00:00"/>
    <d v="2022-08-31T00:00:00"/>
    <n v="0"/>
    <n v="1"/>
    <n v="19"/>
    <n v="30"/>
    <n v="2"/>
    <n v="17.690000000000001"/>
    <n v="19.2"/>
    <n v="52536"/>
    <n v="2625"/>
    <n v="12553"/>
    <n v="0"/>
    <n v="0"/>
    <n v="0"/>
    <m/>
    <n v="0"/>
    <n v="0"/>
    <n v="0"/>
    <m/>
    <m/>
    <d v="2022-03-24T00:00:00"/>
    <n v="1"/>
    <s v="O"/>
    <n v="1"/>
    <n v="30"/>
    <n v="0"/>
    <m/>
    <m/>
    <m/>
    <m/>
    <m/>
    <m/>
    <n v="1"/>
    <n v="1"/>
    <m/>
    <m/>
    <n v="1248.47"/>
    <s v="TARJETA DE AFINIDAD"/>
    <n v="0"/>
    <n v="0"/>
    <m/>
    <m/>
    <n v="5"/>
    <m/>
    <m/>
    <m/>
    <m/>
    <n v="1"/>
    <n v="7"/>
    <n v="2"/>
  </r>
  <r>
    <n v="2556.7258086960501"/>
    <s v="C"/>
    <x v="232"/>
    <x v="1"/>
    <n v="4"/>
    <s v="10 191003541"/>
    <d v="2020-08-16T00:00:00"/>
    <d v="2022-08-31T00:00:00"/>
    <n v="0"/>
    <n v="1"/>
    <n v="19"/>
    <n v="30"/>
    <n v="2"/>
    <n v="17.690000000000001"/>
    <n v="19.2"/>
    <n v="150400"/>
    <n v="7516"/>
    <n v="35921"/>
    <n v="0"/>
    <n v="0"/>
    <n v="0"/>
    <m/>
    <n v="0"/>
    <n v="0"/>
    <n v="0"/>
    <m/>
    <m/>
    <d v="2022-03-24T00:00:00"/>
    <n v="1"/>
    <s v="O"/>
    <n v="1"/>
    <n v="30"/>
    <n v="0"/>
    <m/>
    <m/>
    <m/>
    <m/>
    <m/>
    <m/>
    <n v="1"/>
    <n v="1"/>
    <m/>
    <m/>
    <n v="3995.1"/>
    <s v="TARJETA DE AFINIDAD"/>
    <n v="0"/>
    <n v="0"/>
    <m/>
    <m/>
    <n v="5"/>
    <m/>
    <m/>
    <m/>
    <m/>
    <n v="1"/>
    <n v="7"/>
    <n v="2"/>
  </r>
  <r>
    <n v="1150.767982288844"/>
    <s v="C"/>
    <x v="232"/>
    <x v="1"/>
    <n v="4"/>
    <s v="10 191003662"/>
    <d v="2020-09-21T00:00:00"/>
    <d v="2022-09-30T00:00:00"/>
    <n v="0"/>
    <n v="1"/>
    <n v="18"/>
    <n v="30"/>
    <n v="2"/>
    <n v="17.690000000000001"/>
    <n v="19.2"/>
    <n v="55850"/>
    <n v="2791"/>
    <n v="15892"/>
    <n v="0"/>
    <n v="0"/>
    <n v="0"/>
    <m/>
    <n v="0"/>
    <n v="0"/>
    <n v="0"/>
    <m/>
    <m/>
    <d v="2022-03-24T00:00:00"/>
    <n v="1"/>
    <s v="O"/>
    <n v="1"/>
    <n v="30"/>
    <n v="0"/>
    <m/>
    <m/>
    <m/>
    <m/>
    <m/>
    <m/>
    <n v="1"/>
    <n v="1"/>
    <m/>
    <m/>
    <n v="1747.86"/>
    <s v="TARJETA DE AFINIDAD"/>
    <n v="0"/>
    <n v="0"/>
    <m/>
    <m/>
    <n v="5"/>
    <m/>
    <m/>
    <m/>
    <m/>
    <n v="1"/>
    <n v="7"/>
    <n v="2"/>
  </r>
  <r>
    <n v="683.46293988484831"/>
    <s v="C"/>
    <x v="232"/>
    <x v="1"/>
    <n v="4"/>
    <s v="10 191003637"/>
    <d v="2020-09-16T00:00:00"/>
    <d v="2022-09-30T00:00:00"/>
    <n v="0"/>
    <n v="1"/>
    <n v="18"/>
    <n v="30"/>
    <n v="2"/>
    <n v="17.690000000000001"/>
    <n v="19.2"/>
    <n v="32400"/>
    <n v="1619"/>
    <n v="9223"/>
    <n v="0"/>
    <n v="0"/>
    <n v="0"/>
    <m/>
    <n v="0"/>
    <n v="0"/>
    <n v="0"/>
    <m/>
    <m/>
    <d v="2022-03-24T00:00:00"/>
    <n v="1"/>
    <s v="O"/>
    <n v="1"/>
    <n v="30"/>
    <n v="0"/>
    <m/>
    <m/>
    <m/>
    <m/>
    <m/>
    <m/>
    <n v="1"/>
    <n v="1"/>
    <m/>
    <m/>
    <n v="998.77"/>
    <s v="TARJETA DE AFINIDAD"/>
    <n v="0"/>
    <n v="0"/>
    <m/>
    <m/>
    <n v="5"/>
    <m/>
    <m/>
    <m/>
    <m/>
    <n v="1"/>
    <n v="7"/>
    <n v="2"/>
  </r>
  <r>
    <n v="14364.47743974952"/>
    <s v="C"/>
    <x v="232"/>
    <x v="1"/>
    <n v="4"/>
    <s v="10 191003704"/>
    <d v="2020-10-06T00:00:00"/>
    <d v="2022-10-31T00:00:00"/>
    <n v="0"/>
    <n v="1"/>
    <n v="17"/>
    <n v="30"/>
    <n v="2"/>
    <n v="17.690000000000001"/>
    <n v="19.2"/>
    <n v="588019"/>
    <n v="29386"/>
    <n v="193748"/>
    <n v="0"/>
    <n v="0"/>
    <n v="0"/>
    <m/>
    <n v="0"/>
    <n v="0"/>
    <n v="0"/>
    <m/>
    <m/>
    <d v="2022-03-24T00:00:00"/>
    <n v="1"/>
    <s v="O"/>
    <n v="1"/>
    <n v="30"/>
    <n v="0"/>
    <m/>
    <m/>
    <m/>
    <m/>
    <m/>
    <m/>
    <n v="1"/>
    <n v="1"/>
    <m/>
    <m/>
    <n v="20974.27"/>
    <s v="TARJETA DE AFINIDAD"/>
    <n v="0"/>
    <n v="0"/>
    <m/>
    <m/>
    <n v="5"/>
    <m/>
    <m/>
    <m/>
    <m/>
    <n v="1"/>
    <n v="7"/>
    <n v="2"/>
  </r>
  <r>
    <n v="7514.393757567188"/>
    <s v="C"/>
    <x v="232"/>
    <x v="1"/>
    <n v="4"/>
    <s v="10 191003816"/>
    <d v="2020-11-09T00:00:00"/>
    <d v="2022-11-30T00:00:00"/>
    <n v="0"/>
    <n v="1"/>
    <n v="16"/>
    <n v="30"/>
    <n v="2"/>
    <n v="17.690000000000001"/>
    <n v="19.2"/>
    <n v="275000"/>
    <n v="13743"/>
    <n v="102802"/>
    <n v="0"/>
    <n v="0"/>
    <n v="0"/>
    <m/>
    <n v="0"/>
    <n v="0"/>
    <n v="0"/>
    <m/>
    <m/>
    <d v="2022-03-24T00:00:00"/>
    <n v="1"/>
    <s v="O"/>
    <n v="1"/>
    <n v="30"/>
    <n v="0"/>
    <m/>
    <m/>
    <m/>
    <m/>
    <m/>
    <m/>
    <n v="1"/>
    <n v="1"/>
    <m/>
    <m/>
    <n v="11236.22"/>
    <s v="TARJETA DE AFINIDAD"/>
    <n v="0"/>
    <n v="0"/>
    <m/>
    <m/>
    <n v="5"/>
    <m/>
    <m/>
    <m/>
    <m/>
    <n v="1"/>
    <n v="7"/>
    <n v="2"/>
  </r>
  <r>
    <n v="1959.3541788972143"/>
    <s v="C"/>
    <x v="232"/>
    <x v="1"/>
    <n v="4"/>
    <s v="10 191003817"/>
    <d v="2020-11-09T00:00:00"/>
    <d v="2022-11-30T00:00:00"/>
    <n v="0"/>
    <n v="1"/>
    <n v="16"/>
    <n v="30"/>
    <n v="2"/>
    <n v="17.690000000000001"/>
    <n v="19.2"/>
    <n v="69000"/>
    <n v="3448"/>
    <n v="25801"/>
    <n v="0"/>
    <n v="0"/>
    <n v="0"/>
    <m/>
    <n v="0"/>
    <n v="0"/>
    <n v="0"/>
    <m/>
    <m/>
    <d v="2022-03-24T00:00:00"/>
    <n v="1"/>
    <s v="O"/>
    <n v="1"/>
    <n v="30"/>
    <n v="0"/>
    <m/>
    <m/>
    <m/>
    <m/>
    <m/>
    <m/>
    <n v="1"/>
    <n v="1"/>
    <m/>
    <m/>
    <n v="2746.63"/>
    <s v="TARJETA DE AFINIDAD"/>
    <n v="0"/>
    <n v="0"/>
    <m/>
    <m/>
    <n v="5"/>
    <m/>
    <m/>
    <m/>
    <m/>
    <n v="1"/>
    <n v="7"/>
    <n v="2"/>
  </r>
  <r>
    <n v="4275.1176588829767"/>
    <s v="C"/>
    <x v="232"/>
    <x v="1"/>
    <n v="4"/>
    <s v="10 191003536"/>
    <d v="2020-08-15T00:00:00"/>
    <d v="2022-08-31T00:00:00"/>
    <n v="0"/>
    <n v="1"/>
    <n v="19"/>
    <n v="30"/>
    <n v="2"/>
    <n v="17.690000000000001"/>
    <n v="19.2"/>
    <n v="235757"/>
    <n v="11782"/>
    <n v="56294"/>
    <n v="0"/>
    <n v="0"/>
    <n v="0"/>
    <m/>
    <n v="0"/>
    <n v="0"/>
    <n v="0"/>
    <m/>
    <m/>
    <d v="2022-03-24T00:00:00"/>
    <n v="1"/>
    <s v="O"/>
    <n v="1"/>
    <n v="30"/>
    <n v="0"/>
    <m/>
    <m/>
    <m/>
    <m/>
    <m/>
    <m/>
    <n v="1"/>
    <n v="1"/>
    <m/>
    <m/>
    <n v="5992.65"/>
    <s v="TARJETA DE AFINIDAD"/>
    <n v="0"/>
    <n v="0"/>
    <m/>
    <m/>
    <n v="5"/>
    <m/>
    <m/>
    <m/>
    <m/>
    <n v="1"/>
    <n v="7"/>
    <n v="2"/>
  </r>
  <r>
    <n v="1173.5767367275275"/>
    <s v="C"/>
    <x v="232"/>
    <x v="1"/>
    <n v="4"/>
    <s v="10 191003543"/>
    <d v="2020-08-17T00:00:00"/>
    <d v="2022-08-31T00:00:00"/>
    <n v="0"/>
    <n v="1"/>
    <n v="19"/>
    <n v="30"/>
    <n v="2"/>
    <n v="17.690000000000001"/>
    <n v="19.2"/>
    <n v="72800"/>
    <n v="3638"/>
    <n v="17386"/>
    <n v="0"/>
    <n v="0"/>
    <n v="0"/>
    <m/>
    <n v="0"/>
    <n v="0"/>
    <n v="0"/>
    <m/>
    <m/>
    <d v="2022-03-24T00:00:00"/>
    <n v="1"/>
    <s v="O"/>
    <n v="1"/>
    <n v="30"/>
    <n v="0"/>
    <m/>
    <m/>
    <m/>
    <m/>
    <m/>
    <m/>
    <n v="1"/>
    <n v="1"/>
    <m/>
    <m/>
    <n v="1997.55"/>
    <s v="TARJETA DE AFINIDAD"/>
    <n v="0"/>
    <n v="0"/>
    <m/>
    <m/>
    <n v="5"/>
    <m/>
    <m/>
    <m/>
    <m/>
    <n v="1"/>
    <n v="7"/>
    <n v="2"/>
  </r>
  <r>
    <n v="872.97177914976783"/>
    <s v="C"/>
    <x v="232"/>
    <x v="1"/>
    <n v="4"/>
    <s v="10 191003545"/>
    <d v="2020-08-18T00:00:00"/>
    <d v="2022-08-31T00:00:00"/>
    <n v="0"/>
    <n v="1"/>
    <n v="19"/>
    <n v="30"/>
    <n v="2"/>
    <n v="17.690000000000001"/>
    <n v="19.2"/>
    <n v="43000"/>
    <n v="2149"/>
    <n v="10262"/>
    <n v="0"/>
    <n v="0"/>
    <n v="0"/>
    <m/>
    <n v="0"/>
    <n v="0"/>
    <n v="0"/>
    <m/>
    <m/>
    <d v="2022-03-24T00:00:00"/>
    <n v="1"/>
    <s v="O"/>
    <n v="1"/>
    <n v="30"/>
    <n v="0"/>
    <m/>
    <m/>
    <m/>
    <m/>
    <m/>
    <m/>
    <n v="1"/>
    <n v="1"/>
    <m/>
    <m/>
    <n v="998.77"/>
    <s v="TARJETA DE AFINIDAD"/>
    <n v="0"/>
    <n v="0"/>
    <m/>
    <m/>
    <n v="5"/>
    <m/>
    <m/>
    <m/>
    <m/>
    <n v="1"/>
    <n v="7"/>
    <n v="2"/>
  </r>
  <r>
    <n v="7183.8759514432895"/>
    <s v="C"/>
    <x v="232"/>
    <x v="1"/>
    <n v="4"/>
    <s v="10 191003569"/>
    <d v="2020-08-29T00:00:00"/>
    <d v="2022-08-31T00:00:00"/>
    <n v="0"/>
    <n v="1"/>
    <n v="19"/>
    <n v="30"/>
    <n v="2"/>
    <n v="17.690000000000001"/>
    <n v="19.2"/>
    <n v="400000"/>
    <n v="19990"/>
    <n v="95514"/>
    <n v="0"/>
    <n v="0"/>
    <n v="0"/>
    <m/>
    <n v="0"/>
    <n v="0"/>
    <n v="0"/>
    <m/>
    <m/>
    <d v="2022-03-24T00:00:00"/>
    <n v="1"/>
    <s v="O"/>
    <n v="1"/>
    <n v="30"/>
    <n v="0"/>
    <m/>
    <m/>
    <m/>
    <m/>
    <m/>
    <m/>
    <n v="1"/>
    <n v="1"/>
    <m/>
    <m/>
    <n v="10237.44"/>
    <s v="TARJETA DE AFINIDAD"/>
    <n v="0"/>
    <n v="0"/>
    <m/>
    <m/>
    <n v="5"/>
    <m/>
    <m/>
    <m/>
    <m/>
    <n v="1"/>
    <n v="7"/>
    <n v="2"/>
  </r>
  <r>
    <n v="6025.2642933751195"/>
    <s v="C"/>
    <x v="232"/>
    <x v="1"/>
    <n v="4"/>
    <s v="10 191003717"/>
    <d v="2020-10-09T00:00:00"/>
    <d v="2022-10-31T00:00:00"/>
    <n v="0"/>
    <n v="1"/>
    <n v="17"/>
    <n v="30"/>
    <n v="2"/>
    <n v="17.690000000000001"/>
    <n v="19.2"/>
    <n v="245650"/>
    <n v="12276"/>
    <n v="80948"/>
    <n v="0"/>
    <n v="0"/>
    <n v="0"/>
    <m/>
    <n v="0"/>
    <n v="0"/>
    <n v="0"/>
    <m/>
    <m/>
    <d v="2022-03-24T00:00:00"/>
    <n v="1"/>
    <s v="O"/>
    <n v="1"/>
    <n v="30"/>
    <n v="0"/>
    <m/>
    <m/>
    <m/>
    <m/>
    <m/>
    <m/>
    <n v="1"/>
    <n v="1"/>
    <m/>
    <m/>
    <n v="8739.2800000000007"/>
    <s v="TARJETA DE AFINIDAD"/>
    <n v="0"/>
    <n v="0"/>
    <m/>
    <m/>
    <n v="5"/>
    <m/>
    <m/>
    <m/>
    <m/>
    <n v="1"/>
    <n v="7"/>
    <n v="2"/>
  </r>
  <r>
    <n v="6488.940754612966"/>
    <s v="C"/>
    <x v="232"/>
    <x v="1"/>
    <n v="4"/>
    <s v="10 191003778"/>
    <d v="2020-10-30T00:00:00"/>
    <d v="2022-10-31T00:00:00"/>
    <n v="0"/>
    <n v="1"/>
    <n v="17"/>
    <n v="30"/>
    <n v="2"/>
    <n v="17.690000000000001"/>
    <n v="19.2"/>
    <n v="270000"/>
    <n v="13493"/>
    <n v="88966"/>
    <n v="0"/>
    <n v="0"/>
    <n v="0"/>
    <m/>
    <n v="0"/>
    <n v="0"/>
    <n v="0"/>
    <m/>
    <m/>
    <d v="2022-03-24T00:00:00"/>
    <n v="1"/>
    <s v="O"/>
    <n v="1"/>
    <n v="30"/>
    <n v="0"/>
    <m/>
    <m/>
    <m/>
    <m/>
    <m/>
    <m/>
    <n v="1"/>
    <n v="1"/>
    <m/>
    <m/>
    <n v="9738.0499999999993"/>
    <s v="TARJETA DE AFINIDAD"/>
    <n v="0"/>
    <n v="0"/>
    <m/>
    <m/>
    <n v="5"/>
    <m/>
    <m/>
    <m/>
    <m/>
    <n v="1"/>
    <n v="7"/>
    <n v="2"/>
  </r>
  <r>
    <n v="1705.0856390618173"/>
    <s v="C"/>
    <x v="232"/>
    <x v="1"/>
    <n v="4"/>
    <s v="10 191003725"/>
    <d v="2020-10-10T00:00:00"/>
    <d v="2022-10-31T00:00:00"/>
    <n v="0"/>
    <n v="1"/>
    <n v="17"/>
    <n v="30"/>
    <n v="2"/>
    <n v="17.690000000000001"/>
    <n v="19.2"/>
    <n v="69900"/>
    <n v="3493"/>
    <n v="23038"/>
    <n v="0"/>
    <n v="0"/>
    <n v="0"/>
    <m/>
    <n v="0"/>
    <n v="0"/>
    <n v="0"/>
    <m/>
    <m/>
    <d v="2022-03-24T00:00:00"/>
    <n v="1"/>
    <s v="O"/>
    <n v="1"/>
    <n v="30"/>
    <n v="0"/>
    <m/>
    <m/>
    <m/>
    <m/>
    <m/>
    <m/>
    <n v="1"/>
    <n v="1"/>
    <m/>
    <m/>
    <n v="2496.94"/>
    <s v="TARJETA DE AFINIDAD"/>
    <n v="0"/>
    <n v="0"/>
    <m/>
    <m/>
    <n v="5"/>
    <m/>
    <m/>
    <m/>
    <m/>
    <n v="1"/>
    <n v="7"/>
    <n v="2"/>
  </r>
  <r>
    <n v="33355.748212989769"/>
    <s v="C"/>
    <x v="232"/>
    <x v="1"/>
    <n v="4"/>
    <s v="10 191003978"/>
    <d v="2021-01-06T00:00:00"/>
    <d v="2023-01-31T00:00:00"/>
    <n v="0"/>
    <n v="1"/>
    <n v="14"/>
    <n v="30"/>
    <n v="2"/>
    <n v="17.690000000000001"/>
    <n v="19.2"/>
    <n v="979725"/>
    <n v="48961"/>
    <n v="451194"/>
    <n v="0"/>
    <n v="0"/>
    <n v="0"/>
    <m/>
    <n v="0"/>
    <n v="0"/>
    <n v="0"/>
    <m/>
    <m/>
    <d v="2022-03-24T00:00:00"/>
    <n v="1"/>
    <s v="O"/>
    <n v="1"/>
    <n v="30"/>
    <n v="0"/>
    <m/>
    <m/>
    <m/>
    <m/>
    <m/>
    <m/>
    <n v="1"/>
    <n v="1"/>
    <m/>
    <m/>
    <n v="48939.97"/>
    <s v="TARJETA DE AFINIDAD"/>
    <n v="0"/>
    <n v="0"/>
    <m/>
    <m/>
    <n v="5"/>
    <m/>
    <m/>
    <m/>
    <m/>
    <n v="1"/>
    <n v="7"/>
    <n v="2"/>
  </r>
  <r>
    <n v="856.73791414408879"/>
    <s v="C"/>
    <x v="232"/>
    <x v="1"/>
    <n v="4"/>
    <s v="10 191003608"/>
    <d v="2020-09-09T00:00:00"/>
    <d v="2022-09-30T00:00:00"/>
    <n v="0"/>
    <n v="1"/>
    <n v="18"/>
    <n v="30"/>
    <n v="2"/>
    <n v="17.690000000000001"/>
    <n v="19.2"/>
    <n v="40530"/>
    <n v="2025"/>
    <n v="11542"/>
    <n v="0"/>
    <n v="0"/>
    <n v="0"/>
    <m/>
    <n v="0"/>
    <n v="0"/>
    <n v="0"/>
    <m/>
    <m/>
    <d v="2022-03-24T00:00:00"/>
    <n v="1"/>
    <s v="O"/>
    <n v="1"/>
    <n v="30"/>
    <n v="0"/>
    <m/>
    <m/>
    <m/>
    <m/>
    <m/>
    <m/>
    <n v="1"/>
    <n v="1"/>
    <m/>
    <m/>
    <n v="1248.47"/>
    <s v="TARJETA DE AFINIDAD"/>
    <n v="0"/>
    <n v="0"/>
    <m/>
    <m/>
    <n v="5"/>
    <m/>
    <m/>
    <m/>
    <m/>
    <n v="1"/>
    <n v="7"/>
    <n v="2"/>
  </r>
  <r>
    <n v="1521.2317305606484"/>
    <s v="C"/>
    <x v="232"/>
    <x v="1"/>
    <n v="4"/>
    <s v="10 191003746"/>
    <d v="2020-10-18T00:00:00"/>
    <d v="2022-10-31T00:00:00"/>
    <n v="0"/>
    <n v="1"/>
    <n v="17"/>
    <n v="30"/>
    <n v="2"/>
    <n v="17.690000000000001"/>
    <n v="19.2"/>
    <n v="62710"/>
    <n v="3134"/>
    <n v="20661"/>
    <n v="0"/>
    <n v="0"/>
    <n v="0"/>
    <m/>
    <n v="0"/>
    <n v="0"/>
    <n v="0"/>
    <m/>
    <m/>
    <d v="2022-03-24T00:00:00"/>
    <n v="1"/>
    <s v="O"/>
    <n v="1"/>
    <n v="30"/>
    <n v="0"/>
    <m/>
    <m/>
    <m/>
    <m/>
    <m/>
    <m/>
    <n v="1"/>
    <n v="1"/>
    <m/>
    <m/>
    <n v="2247.2399999999998"/>
    <s v="TARJETA DE AFINIDAD"/>
    <n v="0"/>
    <n v="0"/>
    <m/>
    <m/>
    <n v="5"/>
    <m/>
    <m/>
    <m/>
    <m/>
    <n v="1"/>
    <n v="7"/>
    <n v="2"/>
  </r>
  <r>
    <n v="6653.4520944236428"/>
    <s v="C"/>
    <x v="232"/>
    <x v="1"/>
    <n v="4"/>
    <s v="10 191003747"/>
    <d v="2020-10-18T00:00:00"/>
    <d v="2022-10-31T00:00:00"/>
    <n v="0"/>
    <n v="1"/>
    <n v="17"/>
    <n v="30"/>
    <n v="2"/>
    <n v="17.690000000000001"/>
    <n v="19.2"/>
    <n v="268566"/>
    <n v="13421"/>
    <n v="88499"/>
    <n v="0"/>
    <n v="0"/>
    <n v="0"/>
    <m/>
    <n v="0"/>
    <n v="0"/>
    <n v="0"/>
    <m/>
    <m/>
    <d v="2022-03-24T00:00:00"/>
    <n v="1"/>
    <s v="O"/>
    <n v="1"/>
    <n v="30"/>
    <n v="0"/>
    <m/>
    <m/>
    <m/>
    <m/>
    <m/>
    <m/>
    <n v="1"/>
    <n v="1"/>
    <m/>
    <m/>
    <n v="9488.36"/>
    <s v="TARJETA DE AFINIDAD"/>
    <n v="0"/>
    <n v="0"/>
    <m/>
    <m/>
    <n v="5"/>
    <m/>
    <m/>
    <m/>
    <m/>
    <n v="1"/>
    <n v="7"/>
    <n v="2"/>
  </r>
  <r>
    <n v="16235.187445516058"/>
    <s v="C"/>
    <x v="232"/>
    <x v="1"/>
    <n v="4"/>
    <s v="10 191003632"/>
    <d v="2020-09-15T00:00:00"/>
    <d v="2022-09-30T00:00:00"/>
    <n v="0"/>
    <n v="1"/>
    <n v="18"/>
    <n v="30"/>
    <n v="2"/>
    <n v="17.690000000000001"/>
    <n v="19.2"/>
    <n v="770000"/>
    <n v="38480"/>
    <n v="219063"/>
    <n v="0"/>
    <n v="0"/>
    <n v="0"/>
    <m/>
    <n v="0"/>
    <n v="0"/>
    <n v="0"/>
    <m/>
    <m/>
    <d v="2022-03-24T00:00:00"/>
    <n v="1"/>
    <s v="O"/>
    <n v="1"/>
    <n v="30"/>
    <n v="0"/>
    <m/>
    <m/>
    <m/>
    <m/>
    <m/>
    <m/>
    <n v="1"/>
    <n v="1"/>
    <m/>
    <m/>
    <n v="23720.9"/>
    <s v="TARJETA DE AFINIDAD"/>
    <n v="0"/>
    <n v="0"/>
    <m/>
    <m/>
    <n v="5"/>
    <m/>
    <m/>
    <m/>
    <m/>
    <n v="1"/>
    <n v="7"/>
    <n v="2"/>
  </r>
  <r>
    <n v="973.10619080531978"/>
    <s v="C"/>
    <x v="232"/>
    <x v="1"/>
    <n v="4"/>
    <s v="10 191003633"/>
    <d v="2020-09-15T00:00:00"/>
    <d v="2022-09-30T00:00:00"/>
    <n v="0"/>
    <n v="1"/>
    <n v="18"/>
    <n v="30"/>
    <n v="2"/>
    <n v="17.690000000000001"/>
    <n v="19.2"/>
    <n v="42820"/>
    <n v="2140"/>
    <n v="12180"/>
    <n v="0"/>
    <n v="0"/>
    <n v="0"/>
    <m/>
    <n v="0"/>
    <n v="0"/>
    <n v="0"/>
    <m/>
    <m/>
    <d v="2022-03-24T00:00:00"/>
    <n v="1"/>
    <s v="O"/>
    <n v="1"/>
    <n v="30"/>
    <n v="0"/>
    <m/>
    <m/>
    <m/>
    <m/>
    <m/>
    <m/>
    <n v="1"/>
    <n v="1"/>
    <m/>
    <m/>
    <n v="1248.47"/>
    <s v="TARJETA DE AFINIDAD"/>
    <n v="0"/>
    <n v="0"/>
    <m/>
    <m/>
    <n v="5"/>
    <m/>
    <m/>
    <m/>
    <m/>
    <n v="1"/>
    <n v="7"/>
    <n v="2"/>
  </r>
  <r>
    <n v="196.08372869792129"/>
    <s v="C"/>
    <x v="232"/>
    <x v="1"/>
    <n v="4"/>
    <s v="10 191003645"/>
    <d v="2020-09-18T00:00:00"/>
    <d v="2022-09-30T00:00:00"/>
    <n v="0"/>
    <n v="1"/>
    <n v="18"/>
    <n v="30"/>
    <n v="2"/>
    <n v="17.690000000000001"/>
    <n v="19.2"/>
    <n v="13390"/>
    <n v="669"/>
    <n v="3813"/>
    <n v="0"/>
    <n v="0"/>
    <n v="0"/>
    <m/>
    <n v="0"/>
    <n v="0"/>
    <n v="0"/>
    <m/>
    <m/>
    <d v="2022-03-24T00:00:00"/>
    <n v="1"/>
    <s v="O"/>
    <n v="1"/>
    <n v="30"/>
    <n v="0"/>
    <m/>
    <m/>
    <m/>
    <m/>
    <m/>
    <m/>
    <n v="1"/>
    <n v="1"/>
    <m/>
    <m/>
    <n v="499.39"/>
    <s v="TARJETA DE AFINIDAD"/>
    <n v="0"/>
    <n v="0"/>
    <m/>
    <m/>
    <n v="5"/>
    <m/>
    <m/>
    <m/>
    <m/>
    <n v="1"/>
    <n v="7"/>
    <n v="2"/>
  </r>
  <r>
    <n v="8846.0986672834842"/>
    <s v="C"/>
    <x v="232"/>
    <x v="1"/>
    <n v="4"/>
    <s v="10 191003646"/>
    <d v="2020-09-18T00:00:00"/>
    <d v="2022-09-30T00:00:00"/>
    <n v="0"/>
    <n v="1"/>
    <n v="18"/>
    <n v="30"/>
    <n v="2"/>
    <n v="17.690000000000001"/>
    <n v="19.2"/>
    <n v="415846"/>
    <n v="20781"/>
    <n v="118317"/>
    <n v="0"/>
    <n v="0"/>
    <n v="0"/>
    <m/>
    <n v="0"/>
    <n v="0"/>
    <n v="0"/>
    <m/>
    <m/>
    <d v="2022-03-24T00:00:00"/>
    <n v="1"/>
    <s v="O"/>
    <n v="1"/>
    <n v="30"/>
    <n v="0"/>
    <m/>
    <m/>
    <m/>
    <m/>
    <m/>
    <m/>
    <n v="1"/>
    <n v="1"/>
    <m/>
    <m/>
    <n v="12734.38"/>
    <s v="TARJETA DE AFINIDAD"/>
    <n v="0"/>
    <n v="0"/>
    <m/>
    <m/>
    <n v="5"/>
    <m/>
    <m/>
    <m/>
    <m/>
    <n v="1"/>
    <n v="7"/>
    <n v="2"/>
  </r>
  <r>
    <n v="8375.8739525783458"/>
    <s v="C"/>
    <x v="232"/>
    <x v="1"/>
    <n v="4"/>
    <s v="10 191003752"/>
    <d v="2020-10-19T00:00:00"/>
    <d v="2022-10-31T00:00:00"/>
    <n v="0"/>
    <n v="1"/>
    <n v="17"/>
    <n v="30"/>
    <n v="2"/>
    <n v="17.690000000000001"/>
    <n v="19.2"/>
    <n v="347100"/>
    <n v="17346"/>
    <n v="114370"/>
    <n v="0"/>
    <n v="0"/>
    <n v="0"/>
    <m/>
    <n v="0"/>
    <n v="0"/>
    <n v="0"/>
    <m/>
    <m/>
    <d v="2022-03-24T00:00:00"/>
    <n v="1"/>
    <s v="O"/>
    <n v="1"/>
    <n v="30"/>
    <n v="0"/>
    <m/>
    <m/>
    <m/>
    <m/>
    <m/>
    <m/>
    <n v="1"/>
    <n v="1"/>
    <m/>
    <m/>
    <n v="12484.69"/>
    <s v="TARJETA DE AFINIDAD"/>
    <n v="0"/>
    <n v="0"/>
    <m/>
    <m/>
    <n v="5"/>
    <m/>
    <m/>
    <m/>
    <m/>
    <n v="1"/>
    <n v="7"/>
    <n v="2"/>
  </r>
  <r>
    <n v="1566.2740716046919"/>
    <s v="C"/>
    <x v="232"/>
    <x v="1"/>
    <n v="4"/>
    <s v="10 191003659"/>
    <d v="2020-09-20T00:00:00"/>
    <d v="2022-09-30T00:00:00"/>
    <n v="0"/>
    <n v="1"/>
    <n v="18"/>
    <n v="30"/>
    <n v="2"/>
    <n v="17.690000000000001"/>
    <n v="19.2"/>
    <n v="68675"/>
    <n v="3432"/>
    <n v="19539"/>
    <n v="0"/>
    <n v="0"/>
    <n v="0"/>
    <m/>
    <n v="0"/>
    <n v="0"/>
    <n v="0"/>
    <m/>
    <m/>
    <d v="2022-03-24T00:00:00"/>
    <n v="1"/>
    <s v="O"/>
    <n v="1"/>
    <n v="30"/>
    <n v="0"/>
    <m/>
    <m/>
    <m/>
    <m/>
    <m/>
    <m/>
    <n v="1"/>
    <n v="1"/>
    <m/>
    <m/>
    <n v="1997.55"/>
    <s v="TARJETA DE AFINIDAD"/>
    <n v="0"/>
    <n v="0"/>
    <m/>
    <m/>
    <n v="5"/>
    <m/>
    <m/>
    <m/>
    <m/>
    <n v="1"/>
    <n v="7"/>
    <n v="2"/>
  </r>
  <r>
    <n v="6834.761794266451"/>
    <s v="C"/>
    <x v="232"/>
    <x v="1"/>
    <n v="4"/>
    <s v="10 191003560"/>
    <d v="2020-08-24T00:00:00"/>
    <d v="2022-08-31T00:00:00"/>
    <n v="0"/>
    <n v="1"/>
    <n v="19"/>
    <n v="30"/>
    <n v="2"/>
    <n v="17.690000000000001"/>
    <n v="19.2"/>
    <n v="386200"/>
    <n v="19300"/>
    <n v="92231"/>
    <n v="0"/>
    <n v="0"/>
    <n v="0"/>
    <m/>
    <n v="0"/>
    <n v="0"/>
    <n v="0"/>
    <m/>
    <m/>
    <d v="2022-03-24T00:00:00"/>
    <n v="1"/>
    <s v="O"/>
    <n v="1"/>
    <n v="30"/>
    <n v="0"/>
    <m/>
    <m/>
    <m/>
    <m/>
    <m/>
    <m/>
    <n v="1"/>
    <n v="1"/>
    <m/>
    <m/>
    <n v="9987.75"/>
    <s v="TARJETA DE AFINIDAD"/>
    <n v="0"/>
    <n v="0"/>
    <m/>
    <m/>
    <n v="5"/>
    <m/>
    <m/>
    <m/>
    <m/>
    <n v="1"/>
    <n v="7"/>
    <n v="2"/>
  </r>
  <r>
    <n v="9364.3020312995359"/>
    <s v="C"/>
    <x v="232"/>
    <x v="1"/>
    <n v="4"/>
    <s v="10 211000449"/>
    <d v="2021-05-27T00:00:00"/>
    <d v="2023-05-31T00:00:00"/>
    <n v="0"/>
    <n v="1"/>
    <n v="10"/>
    <n v="30"/>
    <n v="2"/>
    <n v="17.690000000000001"/>
    <n v="19.2"/>
    <n v="200000"/>
    <n v="9995"/>
    <n v="125265"/>
    <n v="0"/>
    <n v="0"/>
    <n v="0"/>
    <m/>
    <n v="0"/>
    <n v="0"/>
    <n v="0"/>
    <m/>
    <m/>
    <d v="2022-03-24T00:00:00"/>
    <n v="1"/>
    <s v="O"/>
    <n v="1"/>
    <n v="30"/>
    <n v="0"/>
    <m/>
    <m/>
    <m/>
    <m/>
    <m/>
    <m/>
    <n v="1"/>
    <n v="1"/>
    <m/>
    <m/>
    <n v="13483.46"/>
    <s v="TARJETA DE AFINIDAD"/>
    <n v="0"/>
    <n v="0"/>
    <m/>
    <m/>
    <n v="5"/>
    <m/>
    <m/>
    <m/>
    <m/>
    <n v="1"/>
    <n v="7"/>
    <n v="2"/>
  </r>
  <r>
    <n v="11870.130191190401"/>
    <s v="C"/>
    <x v="232"/>
    <x v="1"/>
    <n v="4"/>
    <s v="10 211000719"/>
    <d v="2021-08-22T00:00:00"/>
    <d v="2023-08-31T00:00:00"/>
    <n v="0"/>
    <n v="1"/>
    <n v="7"/>
    <n v="30"/>
    <n v="2"/>
    <n v="17.690000000000001"/>
    <n v="19.2"/>
    <n v="214336"/>
    <n v="10711"/>
    <n v="159538"/>
    <n v="0"/>
    <n v="0"/>
    <n v="0"/>
    <m/>
    <n v="0"/>
    <n v="0"/>
    <n v="0"/>
    <m/>
    <m/>
    <d v="2022-03-24T00:00:00"/>
    <n v="1"/>
    <s v="O"/>
    <n v="1"/>
    <n v="30"/>
    <n v="0"/>
    <m/>
    <m/>
    <m/>
    <m/>
    <m/>
    <m/>
    <n v="1"/>
    <n v="1"/>
    <m/>
    <m/>
    <n v="17228.87"/>
    <s v="TARJETA DE AFINIDAD"/>
    <n v="0"/>
    <n v="0"/>
    <m/>
    <m/>
    <n v="5"/>
    <m/>
    <m/>
    <m/>
    <m/>
    <n v="1"/>
    <n v="7"/>
    <n v="2"/>
  </r>
  <r>
    <n v="137656.54435554612"/>
    <s v="C"/>
    <x v="232"/>
    <x v="1"/>
    <n v="4"/>
    <s v="10 211000749"/>
    <d v="2021-08-28T00:00:00"/>
    <d v="2023-08-31T00:00:00"/>
    <n v="0"/>
    <n v="1"/>
    <n v="7"/>
    <n v="30"/>
    <n v="2"/>
    <n v="17.690000000000001"/>
    <n v="19.2"/>
    <n v="2500000"/>
    <n v="124935"/>
    <n v="1860842"/>
    <n v="0"/>
    <n v="0"/>
    <n v="0"/>
    <m/>
    <n v="0"/>
    <n v="0"/>
    <n v="0"/>
    <m/>
    <m/>
    <d v="2022-03-24T00:00:00"/>
    <n v="1"/>
    <s v="O"/>
    <n v="1"/>
    <n v="30"/>
    <n v="0"/>
    <m/>
    <m/>
    <m/>
    <m/>
    <m/>
    <m/>
    <n v="1"/>
    <n v="1"/>
    <m/>
    <m/>
    <n v="201752.51"/>
    <s v="TARJETA DE AFINIDAD"/>
    <n v="0"/>
    <n v="0"/>
    <m/>
    <m/>
    <n v="5"/>
    <m/>
    <m/>
    <m/>
    <m/>
    <n v="1"/>
    <n v="7"/>
    <n v="2"/>
  </r>
  <r>
    <n v="99172.94394153147"/>
    <s v="C"/>
    <x v="232"/>
    <x v="1"/>
    <n v="4"/>
    <s v="10 211001431"/>
    <d v="2021-12-08T00:00:00"/>
    <d v="2023-12-31T00:00:00"/>
    <n v="0"/>
    <n v="1"/>
    <n v="3"/>
    <n v="30"/>
    <n v="2"/>
    <n v="17.690000000000001"/>
    <n v="19.2"/>
    <n v="1500000"/>
    <n v="74961"/>
    <n v="1340465"/>
    <n v="0"/>
    <n v="0"/>
    <n v="0"/>
    <m/>
    <n v="0"/>
    <n v="0"/>
    <n v="0"/>
    <m/>
    <m/>
    <d v="2022-03-24T00:00:00"/>
    <n v="1"/>
    <s v="O"/>
    <n v="1"/>
    <n v="30"/>
    <n v="0"/>
    <m/>
    <m/>
    <m/>
    <m/>
    <m/>
    <m/>
    <n v="1"/>
    <n v="1"/>
    <m/>
    <m/>
    <n v="145321.73000000001"/>
    <s v="TARJETA DE AFINIDAD"/>
    <n v="0"/>
    <n v="0"/>
    <m/>
    <m/>
    <n v="5"/>
    <m/>
    <m/>
    <m/>
    <m/>
    <n v="1"/>
    <n v="7"/>
    <n v="2"/>
  </r>
  <r>
    <n v="13685.401317088952"/>
    <s v="C"/>
    <x v="232"/>
    <x v="1"/>
    <n v="4"/>
    <s v="10 221000126"/>
    <d v="2022-01-28T00:00:00"/>
    <d v="2024-01-31T00:00:00"/>
    <n v="0"/>
    <n v="1"/>
    <n v="2"/>
    <n v="30"/>
    <n v="2"/>
    <n v="17.690000000000001"/>
    <n v="19.2"/>
    <n v="200000"/>
    <n v="9995"/>
    <n v="185918"/>
    <n v="0"/>
    <n v="0"/>
    <n v="0"/>
    <m/>
    <n v="0"/>
    <n v="0"/>
    <n v="0"/>
    <m/>
    <m/>
    <d v="2022-03-24T00:00:00"/>
    <n v="1"/>
    <s v="O"/>
    <n v="1"/>
    <n v="30"/>
    <n v="0"/>
    <m/>
    <m/>
    <m/>
    <m/>
    <m/>
    <m/>
    <n v="1"/>
    <n v="1"/>
    <m/>
    <m/>
    <n v="20225.189999999999"/>
    <s v="TARJETA DE AFINIDAD"/>
    <n v="0"/>
    <n v="0"/>
    <m/>
    <m/>
    <n v="5"/>
    <m/>
    <m/>
    <m/>
    <m/>
    <n v="1"/>
    <n v="7"/>
    <n v="2"/>
  </r>
  <r>
    <n v="12790.351710786053"/>
    <s v="C"/>
    <x v="232"/>
    <x v="1"/>
    <n v="4"/>
    <s v="10 211001257"/>
    <d v="2021-11-09T00:00:00"/>
    <d v="2023-11-30T00:00:00"/>
    <n v="0"/>
    <n v="1"/>
    <n v="4"/>
    <n v="30"/>
    <n v="2"/>
    <n v="17.690000000000001"/>
    <n v="19.2"/>
    <n v="200000"/>
    <n v="9995"/>
    <n v="171428"/>
    <n v="0"/>
    <n v="0"/>
    <n v="0"/>
    <m/>
    <n v="0"/>
    <n v="0"/>
    <n v="0"/>
    <m/>
    <m/>
    <d v="2022-03-24T00:00:00"/>
    <n v="1"/>
    <s v="O"/>
    <n v="1"/>
    <n v="30"/>
    <n v="0"/>
    <m/>
    <m/>
    <m/>
    <m/>
    <m/>
    <m/>
    <n v="1"/>
    <n v="1"/>
    <m/>
    <m/>
    <n v="18477.330000000002"/>
    <s v="TARJETA DE AFINIDAD"/>
    <n v="0"/>
    <n v="0"/>
    <m/>
    <m/>
    <n v="5"/>
    <m/>
    <m/>
    <m/>
    <m/>
    <n v="1"/>
    <n v="7"/>
    <n v="2"/>
  </r>
  <r>
    <n v="1893.7011556232028"/>
    <s v="C"/>
    <x v="232"/>
    <x v="1"/>
    <n v="4"/>
    <s v="10 211001546"/>
    <d v="2021-12-27T00:00:00"/>
    <d v="2023-12-31T00:00:00"/>
    <n v="0"/>
    <n v="1"/>
    <n v="3"/>
    <n v="30"/>
    <n v="2"/>
    <n v="17.690000000000001"/>
    <n v="19.2"/>
    <n v="30000"/>
    <n v="1499"/>
    <n v="26810"/>
    <n v="0"/>
    <n v="0"/>
    <n v="0"/>
    <m/>
    <n v="0"/>
    <n v="0"/>
    <n v="0"/>
    <m/>
    <m/>
    <d v="2022-03-24T00:00:00"/>
    <n v="1"/>
    <s v="O"/>
    <n v="1"/>
    <n v="30"/>
    <n v="0"/>
    <m/>
    <m/>
    <m/>
    <m/>
    <m/>
    <m/>
    <n v="1"/>
    <n v="1"/>
    <m/>
    <m/>
    <n v="2996.32"/>
    <s v="TARJETA DE AFINIDAD"/>
    <n v="0"/>
    <n v="0"/>
    <m/>
    <m/>
    <n v="5"/>
    <m/>
    <m/>
    <m/>
    <m/>
    <n v="1"/>
    <n v="7"/>
    <n v="2"/>
  </r>
  <r>
    <n v="0"/>
    <s v="C"/>
    <x v="233"/>
    <x v="0"/>
    <n v="4"/>
    <s v="13 211001290"/>
    <d v="2021-04-29T00:00:00"/>
    <d v="2024-04-30T00:00:00"/>
    <n v="1"/>
    <n v="1"/>
    <n v="11"/>
    <n v="30"/>
    <n v="2"/>
    <n v="5.99"/>
    <n v="6.16"/>
    <n v="10032989"/>
    <n v="307059"/>
    <n v="7168630"/>
    <n v="0"/>
    <n v="0"/>
    <n v="0"/>
    <m/>
    <n v="0"/>
    <n v="0"/>
    <n v="0"/>
    <m/>
    <m/>
    <d v="2022-03-31T00:00:00"/>
    <n v="1"/>
    <s v="O"/>
    <n v="1"/>
    <n v="30"/>
    <n v="1"/>
    <m/>
    <m/>
    <m/>
    <m/>
    <m/>
    <m/>
    <n v="1"/>
    <n v="1"/>
    <m/>
    <m/>
    <n v="1476913.48"/>
    <s v="LIBRE INVERSION"/>
    <n v="0"/>
    <n v="0"/>
    <s v="800-197-268-4"/>
    <s v="DIRECCION DE IMPUESTOS Y ADUANAS NACIONALES"/>
    <n v="5"/>
    <m/>
    <m/>
    <m/>
    <m/>
    <n v="1"/>
    <n v="7"/>
    <n v="2"/>
  </r>
  <r>
    <n v="3719460.0223818971"/>
    <s v="C"/>
    <x v="234"/>
    <x v="1"/>
    <n v="4"/>
    <s v="13 201002492"/>
    <d v="2020-09-03T00:00:00"/>
    <d v="2023-03-31T00:00:00"/>
    <n v="0"/>
    <n v="1"/>
    <n v="21"/>
    <n v="30"/>
    <n v="2"/>
    <n v="11.03"/>
    <n v="11.61"/>
    <n v="15118989"/>
    <n v="376261"/>
    <n v="5693829"/>
    <n v="0"/>
    <n v="0"/>
    <n v="0"/>
    <m/>
    <n v="0"/>
    <n v="0"/>
    <n v="0"/>
    <s v="1500000/"/>
    <s v="07/"/>
    <d v="2022-03-31T00:00:00"/>
    <n v="1"/>
    <s v="O"/>
    <n v="1"/>
    <n v="30"/>
    <n v="0"/>
    <m/>
    <m/>
    <m/>
    <m/>
    <m/>
    <m/>
    <n v="1"/>
    <n v="1"/>
    <m/>
    <m/>
    <n v="555540.1"/>
    <s v="LIBRE INVERSION"/>
    <n v="0"/>
    <n v="0"/>
    <m/>
    <m/>
    <n v="5"/>
    <m/>
    <m/>
    <m/>
    <m/>
    <n v="1"/>
    <n v="7"/>
    <n v="2"/>
  </r>
  <r>
    <n v="2836442.2442671657"/>
    <s v="C"/>
    <x v="234"/>
    <x v="1"/>
    <n v="4"/>
    <s v="10 211000936"/>
    <d v="2021-09-22T00:00:00"/>
    <d v="2024-09-30T00:00:00"/>
    <n v="0"/>
    <n v="1"/>
    <n v="6"/>
    <n v="30"/>
    <n v="2"/>
    <n v="17.690000000000001"/>
    <n v="19.2"/>
    <n v="5000000"/>
    <n v="181021"/>
    <n v="4342074"/>
    <n v="0"/>
    <n v="0"/>
    <n v="0"/>
    <m/>
    <n v="0"/>
    <n v="0"/>
    <n v="0"/>
    <m/>
    <m/>
    <d v="2022-03-31T00:00:00"/>
    <n v="1"/>
    <s v="O"/>
    <n v="1"/>
    <n v="30"/>
    <n v="0"/>
    <m/>
    <m/>
    <m/>
    <m/>
    <m/>
    <m/>
    <n v="1"/>
    <n v="1"/>
    <m/>
    <m/>
    <n v="423642.82"/>
    <s v="TARJETA DE AFINIDAD"/>
    <n v="0"/>
    <n v="0"/>
    <m/>
    <m/>
    <n v="5"/>
    <m/>
    <m/>
    <m/>
    <m/>
    <n v="1"/>
    <n v="7"/>
    <n v="2"/>
  </r>
  <r>
    <n v="959200.98335093725"/>
    <s v="C"/>
    <x v="234"/>
    <x v="1"/>
    <n v="4"/>
    <s v="10 221000375"/>
    <d v="2022-03-04T00:00:00"/>
    <d v="2025-02-28T00:00:00"/>
    <n v="0"/>
    <n v="1"/>
    <n v="1"/>
    <n v="30"/>
    <n v="2"/>
    <n v="17.690000000000001"/>
    <n v="19.2"/>
    <n v="1500000"/>
    <n v="54306"/>
    <n v="1468323"/>
    <n v="0"/>
    <n v="0"/>
    <n v="0"/>
    <m/>
    <n v="0"/>
    <n v="0"/>
    <n v="0"/>
    <m/>
    <m/>
    <d v="2022-03-31T00:00:00"/>
    <n v="1"/>
    <s v="O"/>
    <n v="1"/>
    <n v="30"/>
    <n v="0"/>
    <m/>
    <m/>
    <m/>
    <m/>
    <m/>
    <m/>
    <n v="1"/>
    <n v="1"/>
    <m/>
    <m/>
    <n v="143234.82999999999"/>
    <s v="TARJETA DE AFINIDAD"/>
    <n v="0"/>
    <n v="0"/>
    <m/>
    <m/>
    <n v="5"/>
    <m/>
    <m/>
    <m/>
    <m/>
    <n v="1"/>
    <n v="7"/>
    <n v="2"/>
  </r>
  <r>
    <n v="0"/>
    <s v="C"/>
    <x v="235"/>
    <x v="1"/>
    <n v="4"/>
    <s v="11 15701"/>
    <d v="2016-05-25T00:00:00"/>
    <d v="2036-06-30T00:00:00"/>
    <n v="0"/>
    <n v="1"/>
    <n v="1"/>
    <n v="30"/>
    <n v="2"/>
    <n v="0"/>
    <n v="0"/>
    <n v="10828098"/>
    <n v="10828098"/>
    <n v="10828098"/>
    <n v="0"/>
    <n v="0"/>
    <n v="0"/>
    <m/>
    <n v="0"/>
    <n v="0"/>
    <n v="0"/>
    <m/>
    <m/>
    <d v="2016-05-25T00:00:00"/>
    <n v="1"/>
    <s v="O"/>
    <n v="1"/>
    <n v="7341"/>
    <n v="0"/>
    <m/>
    <m/>
    <m/>
    <m/>
    <m/>
    <m/>
    <n v="1"/>
    <n v="1"/>
    <m/>
    <m/>
    <n v="1974310"/>
    <s v="FIDELIZACION"/>
    <n v="0"/>
    <n v="0"/>
    <m/>
    <m/>
    <n v="5"/>
    <m/>
    <m/>
    <m/>
    <m/>
    <n v="1"/>
    <n v="7"/>
    <n v="2"/>
  </r>
  <r>
    <n v="0"/>
    <s v="C"/>
    <x v="236"/>
    <x v="1"/>
    <n v="4"/>
    <s v="13 201000169"/>
    <d v="2020-01-23T00:00:00"/>
    <d v="2023-01-31T00:00:00"/>
    <n v="0"/>
    <n v="1"/>
    <n v="30"/>
    <n v="30"/>
    <n v="2"/>
    <n v="8.4"/>
    <n v="8.73"/>
    <n v="20008026"/>
    <n v="360528"/>
    <n v="6612790"/>
    <n v="0"/>
    <n v="0"/>
    <n v="0"/>
    <m/>
    <n v="0"/>
    <n v="0"/>
    <n v="0"/>
    <s v="1300000/2000000/"/>
    <s v="07/12/"/>
    <d v="2022-03-31T00:00:00"/>
    <n v="1"/>
    <s v="O"/>
    <n v="1"/>
    <n v="30"/>
    <n v="0"/>
    <m/>
    <m/>
    <m/>
    <m/>
    <m/>
    <m/>
    <n v="1"/>
    <n v="1"/>
    <m/>
    <m/>
    <n v="1889356"/>
    <s v="SUSTITUCION"/>
    <n v="0"/>
    <n v="0"/>
    <m/>
    <m/>
    <n v="5"/>
    <m/>
    <m/>
    <m/>
    <m/>
    <n v="1"/>
    <n v="7"/>
    <n v="2"/>
  </r>
  <r>
    <n v="160572.74151512067"/>
    <s v="C"/>
    <x v="237"/>
    <x v="0"/>
    <n v="4"/>
    <s v="13 211001184"/>
    <d v="2021-04-20T00:00:00"/>
    <d v="2022-04-30T00:00:00"/>
    <n v="0"/>
    <n v="1"/>
    <n v="22"/>
    <n v="15"/>
    <n v="2"/>
    <n v="8.98"/>
    <n v="9.3800000000000008"/>
    <n v="2114034"/>
    <n v="92455"/>
    <n v="183843"/>
    <n v="0"/>
    <n v="0"/>
    <n v="0"/>
    <m/>
    <n v="0"/>
    <n v="0"/>
    <n v="0"/>
    <m/>
    <m/>
    <d v="2022-03-31T00:00:00"/>
    <n v="1"/>
    <s v="O"/>
    <n v="1"/>
    <n v="15"/>
    <n v="0"/>
    <m/>
    <m/>
    <m/>
    <m/>
    <m/>
    <m/>
    <n v="1"/>
    <n v="1"/>
    <m/>
    <m/>
    <n v="6469.83"/>
    <s v="COMPRA CARTERA"/>
    <n v="0"/>
    <n v="0"/>
    <s v="890-324-067-3"/>
    <s v="FONDO DE EMPLEADOS DE LA DIRECCION DE IMPUESTOS Y "/>
    <n v="5"/>
    <m/>
    <m/>
    <m/>
    <m/>
    <n v="1"/>
    <n v="7"/>
    <n v="2"/>
  </r>
  <r>
    <n v="3511318.3946728418"/>
    <s v="C"/>
    <x v="237"/>
    <x v="0"/>
    <n v="3"/>
    <s v="13 211003564"/>
    <d v="2021-11-23T00:00:00"/>
    <d v="2023-11-30T00:00:00"/>
    <n v="0"/>
    <n v="1"/>
    <n v="8"/>
    <n v="15"/>
    <n v="2"/>
    <n v="8.98"/>
    <n v="9.3800000000000008"/>
    <n v="4751642"/>
    <n v="108768"/>
    <n v="4020214"/>
    <n v="0"/>
    <n v="0"/>
    <n v="0"/>
    <m/>
    <n v="0"/>
    <n v="0"/>
    <n v="0"/>
    <m/>
    <m/>
    <d v="2022-03-31T00:00:00"/>
    <n v="1"/>
    <s v="O"/>
    <n v="1"/>
    <n v="15"/>
    <n v="0"/>
    <m/>
    <m/>
    <m/>
    <m/>
    <m/>
    <m/>
    <n v="1"/>
    <n v="1"/>
    <n v="44523"/>
    <s v="A"/>
    <n v="141509.75"/>
    <s v="COMPRA CARTERA"/>
    <n v="0"/>
    <n v="0"/>
    <s v="890-324-067-3"/>
    <s v="FONDO DE EMPLEADOS DE LA DIRECCION DE IMPUESTOS Y "/>
    <n v="5"/>
    <m/>
    <m/>
    <m/>
    <m/>
    <n v="1"/>
    <n v="7"/>
    <n v="2"/>
  </r>
  <r>
    <n v="272460.87381203764"/>
    <s v="C"/>
    <x v="237"/>
    <x v="0"/>
    <n v="4"/>
    <s v="13 221000944"/>
    <d v="2022-02-25T00:00:00"/>
    <d v="2022-06-15T00:00:00"/>
    <n v="0"/>
    <n v="1"/>
    <n v="0"/>
    <n v="90"/>
    <n v="2"/>
    <n v="19.190000000000001"/>
    <n v="20.62"/>
    <n v="311953"/>
    <n v="327244"/>
    <n v="311953"/>
    <n v="2496"/>
    <n v="0"/>
    <n v="0"/>
    <m/>
    <n v="0"/>
    <n v="0"/>
    <n v="0"/>
    <m/>
    <m/>
    <d v="2022-02-25T00:00:00"/>
    <n v="1"/>
    <s v="O"/>
    <n v="1"/>
    <n v="90"/>
    <n v="0"/>
    <m/>
    <m/>
    <m/>
    <m/>
    <m/>
    <m/>
    <n v="1"/>
    <n v="1"/>
    <m/>
    <m/>
    <n v="10984.41"/>
    <s v="LIBRE INVERSION"/>
    <n v="0"/>
    <n v="0"/>
    <s v="890-324-067-3"/>
    <s v="FONDO DE EMPLEADOS DE LA DIRECCION DE IMPUESTOS Y "/>
    <n v="5"/>
    <m/>
    <m/>
    <m/>
    <m/>
    <n v="1"/>
    <n v="7"/>
    <n v="2"/>
  </r>
  <r>
    <n v="0"/>
    <s v="C"/>
    <x v="238"/>
    <x v="0"/>
    <n v="4"/>
    <s v="10 191000526"/>
    <d v="2019-07-18T00:00:00"/>
    <d v="2023-07-31T00:00:00"/>
    <n v="0"/>
    <n v="1"/>
    <n v="32"/>
    <n v="30"/>
    <n v="2"/>
    <n v="12"/>
    <n v="12.68"/>
    <n v="16543644"/>
    <n v="435658"/>
    <n v="6411934"/>
    <n v="0"/>
    <n v="0"/>
    <n v="0"/>
    <m/>
    <n v="0"/>
    <n v="0"/>
    <n v="0"/>
    <m/>
    <m/>
    <d v="2022-03-31T00:00:00"/>
    <n v="1"/>
    <s v="O"/>
    <n v="1"/>
    <n v="30"/>
    <n v="0"/>
    <m/>
    <m/>
    <m/>
    <m/>
    <m/>
    <m/>
    <n v="1"/>
    <n v="1"/>
    <m/>
    <m/>
    <n v="2017308"/>
    <s v="SUSTITUCION"/>
    <n v="0"/>
    <n v="0"/>
    <s v="800-197-268-4"/>
    <s v="DIRECCION DE IMPUESTOS Y ADUANAS NACIONALES"/>
    <n v="5"/>
    <m/>
    <m/>
    <m/>
    <m/>
    <n v="1"/>
    <n v="7"/>
    <n v="2"/>
  </r>
  <r>
    <n v="178217.85828780849"/>
    <s v="C"/>
    <x v="239"/>
    <x v="1"/>
    <n v="4"/>
    <s v="13 221000162"/>
    <d v="2022-01-21T00:00:00"/>
    <d v="2023-12-31T00:00:00"/>
    <n v="1"/>
    <n v="1"/>
    <n v="1"/>
    <n v="30"/>
    <n v="2"/>
    <n v="12.22"/>
    <n v="12.93"/>
    <n v="2023680"/>
    <n v="95859"/>
    <n v="1845344"/>
    <n v="18804"/>
    <n v="0"/>
    <n v="0"/>
    <m/>
    <n v="0"/>
    <n v="0"/>
    <n v="0"/>
    <m/>
    <m/>
    <d v="2022-03-04T00:00:00"/>
    <n v="1"/>
    <s v="O"/>
    <n v="1"/>
    <n v="30"/>
    <n v="76435"/>
    <m/>
    <m/>
    <m/>
    <m/>
    <m/>
    <m/>
    <n v="1"/>
    <n v="1"/>
    <m/>
    <m/>
    <n v="367320.71"/>
    <s v="LIBRE INVERSION"/>
    <n v="0"/>
    <n v="0"/>
    <m/>
    <m/>
    <n v="5"/>
    <m/>
    <m/>
    <m/>
    <m/>
    <n v="1"/>
    <n v="7"/>
    <n v="2"/>
  </r>
  <r>
    <n v="988638.14171219151"/>
    <s v="C"/>
    <x v="239"/>
    <x v="1"/>
    <n v="4"/>
    <s v="13 211003774"/>
    <d v="2021-12-10T00:00:00"/>
    <d v="2042-01-31T00:00:00"/>
    <n v="0"/>
    <n v="1"/>
    <n v="0"/>
    <n v="360"/>
    <n v="2"/>
    <n v="0.12"/>
    <n v="0.12"/>
    <n v="10243893"/>
    <n v="10297572"/>
    <n v="10243893"/>
    <n v="0"/>
    <n v="0"/>
    <n v="0"/>
    <m/>
    <n v="0"/>
    <n v="0"/>
    <n v="0"/>
    <m/>
    <m/>
    <d v="2021-12-10T00:00:00"/>
    <n v="1"/>
    <s v="O"/>
    <n v="1"/>
    <n v="360"/>
    <n v="0"/>
    <m/>
    <m/>
    <m/>
    <m/>
    <m/>
    <m/>
    <n v="1"/>
    <n v="1"/>
    <m/>
    <m/>
    <n v="2039761.29"/>
    <s v="FIDELIZACION"/>
    <n v="0"/>
    <n v="0"/>
    <m/>
    <m/>
    <n v="5"/>
    <m/>
    <m/>
    <m/>
    <m/>
    <n v="1"/>
    <n v="7"/>
    <n v="2"/>
  </r>
  <r>
    <n v="0"/>
    <s v="C"/>
    <x v="240"/>
    <x v="1"/>
    <n v="3"/>
    <s v="13 211002893"/>
    <d v="2021-10-11T00:00:00"/>
    <d v="2022-12-31T00:00:00"/>
    <n v="1"/>
    <n v="1"/>
    <n v="4"/>
    <n v="30"/>
    <n v="2"/>
    <n v="7.2"/>
    <n v="7.44"/>
    <n v="12178436"/>
    <n v="718033"/>
    <n v="6849613"/>
    <n v="0"/>
    <n v="0"/>
    <n v="0"/>
    <m/>
    <n v="0"/>
    <n v="0"/>
    <n v="0"/>
    <m/>
    <m/>
    <d v="2022-03-23T00:00:00"/>
    <n v="1"/>
    <s v="O"/>
    <n v="1"/>
    <n v="30"/>
    <n v="610150"/>
    <m/>
    <m/>
    <m/>
    <m/>
    <m/>
    <m/>
    <n v="1"/>
    <n v="1"/>
    <n v="44480"/>
    <s v="A"/>
    <n v="3199842"/>
    <s v="LIBRE INVERSION"/>
    <n v="0"/>
    <n v="0"/>
    <m/>
    <m/>
    <n v="5"/>
    <m/>
    <m/>
    <m/>
    <m/>
    <n v="1"/>
    <n v="7"/>
    <n v="2"/>
  </r>
  <r>
    <n v="0"/>
    <s v="C"/>
    <x v="241"/>
    <x v="1"/>
    <n v="4"/>
    <s v="10 221000055"/>
    <d v="2022-01-11T00:00:00"/>
    <d v="2024-01-31T00:00:00"/>
    <n v="0"/>
    <n v="1"/>
    <n v="2"/>
    <n v="30"/>
    <n v="2"/>
    <n v="17.690000000000001"/>
    <n v="19.2"/>
    <n v="600000"/>
    <n v="29984"/>
    <n v="557506"/>
    <n v="0"/>
    <n v="0"/>
    <n v="0"/>
    <m/>
    <n v="0"/>
    <n v="0"/>
    <n v="0"/>
    <m/>
    <m/>
    <d v="2022-02-28T00:00:00"/>
    <n v="1"/>
    <s v="O"/>
    <n v="1"/>
    <n v="30"/>
    <n v="0"/>
    <m/>
    <m/>
    <m/>
    <m/>
    <m/>
    <m/>
    <n v="1"/>
    <n v="1"/>
    <m/>
    <m/>
    <n v="180855.69"/>
    <s v="TARJETA DE AFINIDAD"/>
    <n v="0"/>
    <n v="0"/>
    <m/>
    <m/>
    <n v="5"/>
    <m/>
    <m/>
    <m/>
    <m/>
    <n v="1"/>
    <n v="7"/>
    <n v="2"/>
  </r>
  <r>
    <n v="0"/>
    <s v="C"/>
    <x v="241"/>
    <x v="1"/>
    <n v="4"/>
    <s v="10 221000056"/>
    <d v="2022-01-11T00:00:00"/>
    <d v="2024-01-31T00:00:00"/>
    <n v="0"/>
    <n v="1"/>
    <n v="2"/>
    <n v="30"/>
    <n v="2"/>
    <n v="17.690000000000001"/>
    <n v="19.2"/>
    <n v="600000"/>
    <n v="29984"/>
    <n v="557506"/>
    <n v="0"/>
    <n v="0"/>
    <n v="0"/>
    <m/>
    <n v="0"/>
    <n v="0"/>
    <n v="0"/>
    <m/>
    <m/>
    <d v="2022-02-28T00:00:00"/>
    <n v="1"/>
    <s v="O"/>
    <n v="1"/>
    <n v="30"/>
    <n v="0"/>
    <m/>
    <m/>
    <m/>
    <m/>
    <m/>
    <m/>
    <n v="1"/>
    <n v="1"/>
    <m/>
    <m/>
    <n v="180855.69"/>
    <s v="TARJETA DE AFINIDAD"/>
    <n v="0"/>
    <n v="0"/>
    <m/>
    <m/>
    <n v="5"/>
    <m/>
    <m/>
    <m/>
    <m/>
    <n v="1"/>
    <n v="7"/>
    <n v="2"/>
  </r>
  <r>
    <n v="0"/>
    <s v="C"/>
    <x v="241"/>
    <x v="1"/>
    <n v="4"/>
    <s v="10 221000017"/>
    <d v="2022-01-01T00:00:00"/>
    <d v="2023-06-30T00:00:00"/>
    <n v="0"/>
    <n v="1"/>
    <n v="2"/>
    <n v="30"/>
    <n v="2"/>
    <n v="17.690000000000001"/>
    <n v="19.2"/>
    <n v="600000"/>
    <n v="29984"/>
    <n v="380777"/>
    <n v="0"/>
    <n v="0"/>
    <n v="0"/>
    <m/>
    <n v="0"/>
    <n v="0"/>
    <n v="0"/>
    <m/>
    <m/>
    <d v="2022-02-28T00:00:00"/>
    <n v="1"/>
    <s v="O"/>
    <n v="1"/>
    <n v="30"/>
    <n v="0"/>
    <m/>
    <m/>
    <m/>
    <m/>
    <m/>
    <m/>
    <n v="1"/>
    <n v="1"/>
    <m/>
    <m/>
    <n v="123547.99"/>
    <s v="TARJETA DE AFINIDAD"/>
    <n v="0"/>
    <n v="0"/>
    <m/>
    <m/>
    <n v="5"/>
    <m/>
    <m/>
    <m/>
    <m/>
    <n v="1"/>
    <n v="7"/>
    <n v="2"/>
  </r>
  <r>
    <n v="0"/>
    <s v="C"/>
    <x v="241"/>
    <x v="1"/>
    <n v="4"/>
    <s v="10 221000037"/>
    <d v="2022-01-07T00:00:00"/>
    <d v="2024-01-31T00:00:00"/>
    <n v="0"/>
    <n v="1"/>
    <n v="2"/>
    <n v="30"/>
    <n v="2"/>
    <n v="17.690000000000001"/>
    <n v="19.2"/>
    <n v="600000"/>
    <n v="29984"/>
    <n v="557506"/>
    <n v="0"/>
    <n v="0"/>
    <n v="0"/>
    <m/>
    <n v="0"/>
    <n v="0"/>
    <n v="0"/>
    <m/>
    <m/>
    <d v="2022-02-28T00:00:00"/>
    <n v="1"/>
    <s v="O"/>
    <n v="1"/>
    <n v="30"/>
    <n v="0"/>
    <m/>
    <m/>
    <m/>
    <m/>
    <m/>
    <m/>
    <n v="1"/>
    <n v="1"/>
    <m/>
    <m/>
    <n v="180855.69"/>
    <s v="TARJETA DE AFINIDAD"/>
    <n v="0"/>
    <n v="0"/>
    <m/>
    <m/>
    <n v="5"/>
    <m/>
    <m/>
    <m/>
    <m/>
    <n v="1"/>
    <n v="7"/>
    <n v="2"/>
  </r>
  <r>
    <n v="0"/>
    <s v="C"/>
    <x v="241"/>
    <x v="1"/>
    <n v="4"/>
    <s v="10 221000038"/>
    <d v="2022-01-07T00:00:00"/>
    <d v="2024-01-31T00:00:00"/>
    <n v="0"/>
    <n v="1"/>
    <n v="2"/>
    <n v="30"/>
    <n v="2"/>
    <n v="17.690000000000001"/>
    <n v="19.2"/>
    <n v="600000"/>
    <n v="29984"/>
    <n v="557506"/>
    <n v="0"/>
    <n v="0"/>
    <n v="0"/>
    <m/>
    <n v="0"/>
    <n v="0"/>
    <n v="0"/>
    <m/>
    <m/>
    <d v="2022-02-28T00:00:00"/>
    <n v="1"/>
    <s v="O"/>
    <n v="1"/>
    <n v="30"/>
    <n v="0"/>
    <m/>
    <m/>
    <m/>
    <m/>
    <m/>
    <m/>
    <n v="1"/>
    <n v="1"/>
    <m/>
    <m/>
    <n v="180855.69"/>
    <s v="TARJETA DE AFINIDAD"/>
    <n v="0"/>
    <n v="0"/>
    <m/>
    <m/>
    <n v="5"/>
    <m/>
    <m/>
    <m/>
    <m/>
    <n v="1"/>
    <n v="7"/>
    <n v="2"/>
  </r>
  <r>
    <n v="0"/>
    <s v="C"/>
    <x v="241"/>
    <x v="1"/>
    <n v="4"/>
    <s v="10 221000206"/>
    <d v="2022-02-11T00:00:00"/>
    <d v="2024-02-29T00:00:00"/>
    <n v="0"/>
    <n v="1"/>
    <n v="1"/>
    <n v="30"/>
    <n v="2"/>
    <n v="17.7"/>
    <n v="19.21"/>
    <n v="300000"/>
    <n v="14992"/>
    <n v="289377"/>
    <n v="0"/>
    <n v="0"/>
    <n v="0"/>
    <m/>
    <n v="0"/>
    <n v="0"/>
    <n v="0"/>
    <m/>
    <m/>
    <d v="2022-02-28T00:00:00"/>
    <n v="1"/>
    <s v="O"/>
    <n v="1"/>
    <n v="30"/>
    <n v="0"/>
    <m/>
    <m/>
    <m/>
    <m/>
    <m/>
    <m/>
    <n v="1"/>
    <n v="1"/>
    <m/>
    <m/>
    <n v="93850.07"/>
    <s v="TARJETA DE AFINIDAD"/>
    <n v="0"/>
    <n v="0"/>
    <m/>
    <m/>
    <n v="5"/>
    <m/>
    <m/>
    <m/>
    <m/>
    <n v="1"/>
    <n v="7"/>
    <n v="2"/>
  </r>
  <r>
    <n v="0"/>
    <s v="C"/>
    <x v="241"/>
    <x v="1"/>
    <n v="4"/>
    <s v="10 221000207"/>
    <d v="2022-02-11T00:00:00"/>
    <d v="2024-02-29T00:00:00"/>
    <n v="0"/>
    <n v="1"/>
    <n v="1"/>
    <n v="30"/>
    <n v="2"/>
    <n v="17.690000000000001"/>
    <n v="19.2"/>
    <n v="100000"/>
    <n v="4997"/>
    <n v="96460"/>
    <n v="0"/>
    <n v="0"/>
    <n v="0"/>
    <m/>
    <n v="0"/>
    <n v="0"/>
    <n v="0"/>
    <m/>
    <m/>
    <d v="2022-02-28T00:00:00"/>
    <n v="1"/>
    <s v="O"/>
    <n v="1"/>
    <n v="30"/>
    <n v="0"/>
    <m/>
    <m/>
    <m/>
    <m/>
    <m/>
    <m/>
    <n v="1"/>
    <n v="1"/>
    <m/>
    <m/>
    <n v="31322.03"/>
    <s v="TARJETA DE AFINIDAD"/>
    <n v="0"/>
    <n v="0"/>
    <m/>
    <m/>
    <n v="5"/>
    <m/>
    <m/>
    <m/>
    <m/>
    <n v="1"/>
    <n v="7"/>
    <n v="2"/>
  </r>
  <r>
    <n v="0"/>
    <s v="C"/>
    <x v="241"/>
    <x v="1"/>
    <n v="4"/>
    <s v="10 221000208"/>
    <d v="2022-02-11T00:00:00"/>
    <d v="2024-02-29T00:00:00"/>
    <n v="0"/>
    <n v="1"/>
    <n v="1"/>
    <n v="30"/>
    <n v="2"/>
    <n v="17.7"/>
    <n v="19.21"/>
    <n v="300000"/>
    <n v="14992"/>
    <n v="289377"/>
    <n v="0"/>
    <n v="0"/>
    <n v="0"/>
    <m/>
    <n v="0"/>
    <n v="0"/>
    <n v="0"/>
    <m/>
    <m/>
    <d v="2022-02-28T00:00:00"/>
    <n v="1"/>
    <s v="O"/>
    <n v="1"/>
    <n v="30"/>
    <n v="0"/>
    <m/>
    <m/>
    <m/>
    <m/>
    <m/>
    <m/>
    <n v="1"/>
    <n v="1"/>
    <m/>
    <m/>
    <n v="93850.07"/>
    <s v="TARJETA DE AFINIDAD"/>
    <n v="0"/>
    <n v="0"/>
    <m/>
    <m/>
    <n v="5"/>
    <m/>
    <m/>
    <m/>
    <m/>
    <n v="1"/>
    <n v="7"/>
    <n v="2"/>
  </r>
  <r>
    <n v="0"/>
    <s v="C"/>
    <x v="241"/>
    <x v="1"/>
    <n v="4"/>
    <s v="10 221000209"/>
    <d v="2022-02-11T00:00:00"/>
    <d v="2024-02-29T00:00:00"/>
    <n v="0"/>
    <n v="1"/>
    <n v="1"/>
    <n v="30"/>
    <n v="2"/>
    <n v="17.7"/>
    <n v="19.21"/>
    <n v="300000"/>
    <n v="14992"/>
    <n v="289377"/>
    <n v="0"/>
    <n v="0"/>
    <n v="0"/>
    <m/>
    <n v="0"/>
    <n v="0"/>
    <n v="0"/>
    <m/>
    <m/>
    <d v="2022-02-28T00:00:00"/>
    <n v="1"/>
    <s v="O"/>
    <n v="1"/>
    <n v="30"/>
    <n v="0"/>
    <m/>
    <m/>
    <m/>
    <m/>
    <m/>
    <m/>
    <n v="1"/>
    <n v="1"/>
    <m/>
    <m/>
    <n v="93850.07"/>
    <s v="TARJETA DE AFINIDAD"/>
    <n v="0"/>
    <n v="0"/>
    <m/>
    <m/>
    <n v="5"/>
    <m/>
    <m/>
    <m/>
    <m/>
    <n v="1"/>
    <n v="7"/>
    <n v="2"/>
  </r>
  <r>
    <n v="2598236.8416318903"/>
    <s v="C"/>
    <x v="242"/>
    <x v="0"/>
    <n v="4"/>
    <s v="13 201003141"/>
    <d v="2020-11-18T00:00:00"/>
    <d v="2022-11-30T00:00:00"/>
    <n v="0"/>
    <n v="1"/>
    <n v="19"/>
    <n v="30"/>
    <n v="2"/>
    <n v="9"/>
    <n v="9.3800000000000008"/>
    <n v="12053447"/>
    <n v="382912"/>
    <n v="3935967"/>
    <n v="0"/>
    <n v="0"/>
    <n v="0"/>
    <m/>
    <n v="0"/>
    <n v="0"/>
    <n v="0"/>
    <s v="1000000/"/>
    <s v="06/"/>
    <d v="2022-03-31T00:00:00"/>
    <n v="1"/>
    <s v="O"/>
    <n v="1"/>
    <n v="30"/>
    <n v="0"/>
    <m/>
    <m/>
    <m/>
    <m/>
    <m/>
    <m/>
    <n v="1"/>
    <n v="1"/>
    <m/>
    <m/>
    <n v="165536.07"/>
    <s v="COMPRA CARTERA"/>
    <n v="0"/>
    <n v="0"/>
    <s v="800-197-268-4"/>
    <s v="DIRECCION DE IMPUESTOS Y ADUANAS NACIONALES"/>
    <n v="5"/>
    <m/>
    <m/>
    <m/>
    <m/>
    <n v="1"/>
    <n v="7"/>
    <n v="2"/>
  </r>
  <r>
    <n v="9738101.6083681099"/>
    <s v="C"/>
    <x v="242"/>
    <x v="0"/>
    <n v="4"/>
    <s v="13 221000898"/>
    <d v="2022-02-25T00:00:00"/>
    <d v="2025-02-28T00:00:00"/>
    <n v="0"/>
    <n v="1"/>
    <n v="1"/>
    <n v="30"/>
    <n v="2"/>
    <n v="9"/>
    <n v="9.3800000000000008"/>
    <n v="15026334"/>
    <n v="392303"/>
    <n v="14751838"/>
    <n v="0"/>
    <n v="0"/>
    <n v="0"/>
    <m/>
    <n v="0"/>
    <n v="0"/>
    <n v="0"/>
    <s v="1000000/1000000/"/>
    <s v="07/12/"/>
    <d v="2022-03-31T00:00:00"/>
    <n v="1"/>
    <s v="O"/>
    <n v="1"/>
    <n v="30"/>
    <n v="0"/>
    <m/>
    <m/>
    <m/>
    <m/>
    <m/>
    <m/>
    <n v="1"/>
    <n v="1"/>
    <m/>
    <m/>
    <n v="620402.48"/>
    <s v="COMPRA CARTERA"/>
    <n v="0"/>
    <n v="0"/>
    <s v="800-197-268-4"/>
    <s v="DIRECCION DE IMPUESTOS Y ADUANAS NACIONALES"/>
    <n v="5"/>
    <m/>
    <m/>
    <m/>
    <m/>
    <n v="1"/>
    <n v="7"/>
    <n v="2"/>
  </r>
  <r>
    <n v="0"/>
    <s v="C"/>
    <x v="243"/>
    <x v="2"/>
    <n v="4"/>
    <s v="11 20463"/>
    <d v="2018-05-25T00:00:00"/>
    <d v="2022-06-30T00:00:00"/>
    <n v="0"/>
    <n v="1"/>
    <n v="40"/>
    <n v="30"/>
    <n v="2"/>
    <n v="9.9499999999999993"/>
    <n v="10.42"/>
    <n v="120220687"/>
    <n v="1378580"/>
    <n v="3130070"/>
    <n v="0"/>
    <n v="0"/>
    <n v="208077600"/>
    <n v="43585"/>
    <n v="0"/>
    <n v="0"/>
    <n v="0"/>
    <m/>
    <m/>
    <d v="2022-03-31T00:00:00"/>
    <n v="2"/>
    <s v="O"/>
    <n v="1"/>
    <n v="30"/>
    <n v="0"/>
    <m/>
    <m/>
    <m/>
    <m/>
    <m/>
    <m/>
    <n v="1"/>
    <n v="1"/>
    <m/>
    <m/>
    <n v="763604.02"/>
    <s v="SUSTITUCION"/>
    <n v="0"/>
    <n v="0"/>
    <s v="800-197-268-4"/>
    <s v="DIRECCION DE IMPUESTOS Y ADUANAS NACIONALES"/>
    <n v="5"/>
    <m/>
    <m/>
    <m/>
    <m/>
    <n v="1"/>
    <n v="7"/>
    <n v="2"/>
  </r>
  <r>
    <n v="0"/>
    <s v="C"/>
    <x v="243"/>
    <x v="1"/>
    <n v="4"/>
    <s v="13 221000998"/>
    <d v="2022-03-02T00:00:00"/>
    <d v="2024-09-30T00:00:00"/>
    <n v="0"/>
    <n v="1"/>
    <n v="0"/>
    <n v="30"/>
    <n v="2"/>
    <n v="10.199999999999999"/>
    <n v="10.69"/>
    <n v="10101407"/>
    <n v="384810"/>
    <n v="10101407"/>
    <n v="0"/>
    <n v="0"/>
    <n v="0"/>
    <m/>
    <n v="0"/>
    <n v="0"/>
    <n v="0"/>
    <m/>
    <m/>
    <d v="2022-03-02T00:00:00"/>
    <n v="1"/>
    <s v="O"/>
    <n v="1"/>
    <n v="30"/>
    <n v="0"/>
    <m/>
    <m/>
    <m/>
    <m/>
    <m/>
    <m/>
    <n v="1"/>
    <n v="1"/>
    <m/>
    <m/>
    <n v="2463800.98"/>
    <s v="LIBRE INVERSION"/>
    <n v="0"/>
    <n v="0"/>
    <m/>
    <m/>
    <n v="5"/>
    <m/>
    <m/>
    <m/>
    <m/>
    <n v="1"/>
    <n v="7"/>
    <n v="2"/>
  </r>
  <r>
    <n v="1348938.7579259239"/>
    <s v="C"/>
    <x v="244"/>
    <x v="0"/>
    <n v="4"/>
    <s v="13 211001695"/>
    <d v="2021-06-22T00:00:00"/>
    <d v="2023-07-31T00:00:00"/>
    <n v="0"/>
    <n v="1"/>
    <n v="8"/>
    <n v="30"/>
    <n v="2"/>
    <n v="8.5299999999999994"/>
    <n v="8.8699999999999992"/>
    <n v="10107945"/>
    <n v="461478"/>
    <n v="6936497"/>
    <n v="0"/>
    <n v="0"/>
    <n v="0"/>
    <m/>
    <n v="0"/>
    <n v="0"/>
    <n v="0"/>
    <m/>
    <m/>
    <d v="2022-03-31T00:00:00"/>
    <n v="1"/>
    <s v="O"/>
    <n v="1"/>
    <n v="30"/>
    <n v="0"/>
    <m/>
    <m/>
    <m/>
    <m/>
    <m/>
    <m/>
    <n v="1"/>
    <n v="1"/>
    <m/>
    <m/>
    <n v="1096163.55"/>
    <s v="LIBRE INVERSION"/>
    <n v="0"/>
    <n v="0"/>
    <s v="800-197-268-4"/>
    <s v="DIRECCION DE IMPUESTOS Y ADUANAS NACIONALES"/>
    <n v="5"/>
    <m/>
    <m/>
    <m/>
    <m/>
    <n v="1"/>
    <n v="7"/>
    <n v="2"/>
  </r>
  <r>
    <n v="783182.21986671165"/>
    <s v="C"/>
    <x v="244"/>
    <x v="0"/>
    <n v="4"/>
    <s v="13 221001011"/>
    <d v="2022-03-03T00:00:00"/>
    <d v="2023-11-30T00:00:00"/>
    <n v="0"/>
    <n v="1"/>
    <n v="0"/>
    <n v="30"/>
    <n v="2"/>
    <n v="9"/>
    <n v="9.3800000000000008"/>
    <n v="4026980"/>
    <n v="218334"/>
    <n v="4026980"/>
    <n v="0"/>
    <n v="0"/>
    <n v="0"/>
    <m/>
    <n v="0"/>
    <n v="0"/>
    <n v="0"/>
    <m/>
    <m/>
    <d v="2022-03-03T00:00:00"/>
    <n v="1"/>
    <s v="O"/>
    <n v="1"/>
    <n v="30"/>
    <n v="0"/>
    <m/>
    <m/>
    <m/>
    <m/>
    <m/>
    <m/>
    <n v="1"/>
    <n v="1"/>
    <m/>
    <m/>
    <n v="636320.75"/>
    <s v="LIBRE INVERSION"/>
    <n v="0"/>
    <n v="0"/>
    <s v="800-197-268-4"/>
    <s v="DIRECCION DE IMPUESTOS Y ADUANAS NACIONALES"/>
    <n v="5"/>
    <m/>
    <m/>
    <m/>
    <m/>
    <n v="1"/>
    <n v="7"/>
    <n v="2"/>
  </r>
  <r>
    <n v="56063.200220752537"/>
    <s v="C"/>
    <x v="244"/>
    <x v="1"/>
    <n v="4"/>
    <s v="10 191003338"/>
    <d v="2020-06-12T00:00:00"/>
    <d v="2022-07-31T00:00:00"/>
    <n v="0"/>
    <n v="1"/>
    <n v="20"/>
    <n v="30"/>
    <n v="2"/>
    <n v="9"/>
    <n v="9.3800000000000008"/>
    <n v="1600000"/>
    <n v="73392"/>
    <n v="287902"/>
    <n v="0"/>
    <n v="0"/>
    <n v="0"/>
    <m/>
    <n v="0"/>
    <n v="0"/>
    <n v="0"/>
    <m/>
    <m/>
    <d v="2022-03-31T00:00:00"/>
    <n v="1"/>
    <s v="O"/>
    <n v="1"/>
    <n v="30"/>
    <n v="0"/>
    <m/>
    <m/>
    <m/>
    <m/>
    <m/>
    <m/>
    <n v="1"/>
    <n v="1"/>
    <m/>
    <m/>
    <n v="45421.72"/>
    <s v="TARJETA DE AFINIDAD"/>
    <n v="0"/>
    <n v="0"/>
    <m/>
    <m/>
    <n v="5"/>
    <m/>
    <m/>
    <m/>
    <m/>
    <n v="1"/>
    <n v="7"/>
    <n v="2"/>
  </r>
  <r>
    <n v="52111.445013869466"/>
    <s v="C"/>
    <x v="244"/>
    <x v="1"/>
    <n v="4"/>
    <s v="10 191003683"/>
    <d v="2020-09-30T00:00:00"/>
    <d v="2022-09-30T00:00:00"/>
    <n v="0"/>
    <n v="1"/>
    <n v="18"/>
    <n v="30"/>
    <n v="2"/>
    <n v="9"/>
    <n v="9.3800000000000008"/>
    <n v="1000000"/>
    <n v="49974"/>
    <n v="267825"/>
    <n v="0"/>
    <n v="0"/>
    <n v="0"/>
    <m/>
    <n v="0"/>
    <n v="0"/>
    <n v="0"/>
    <m/>
    <m/>
    <d v="2022-03-31T00:00:00"/>
    <n v="1"/>
    <s v="O"/>
    <n v="1"/>
    <n v="30"/>
    <n v="0"/>
    <m/>
    <m/>
    <m/>
    <m/>
    <m/>
    <m/>
    <n v="1"/>
    <n v="1"/>
    <m/>
    <m/>
    <n v="42296.37"/>
    <s v="TARJETA DE AFINIDAD"/>
    <n v="0"/>
    <n v="0"/>
    <m/>
    <m/>
    <n v="5"/>
    <m/>
    <m/>
    <m/>
    <m/>
    <n v="1"/>
    <n v="7"/>
    <n v="2"/>
  </r>
  <r>
    <n v="66268.580025305768"/>
    <s v="C"/>
    <x v="244"/>
    <x v="1"/>
    <n v="4"/>
    <s v="10 211000179"/>
    <d v="2021-03-16T00:00:00"/>
    <d v="2023-03-31T00:00:00"/>
    <n v="0"/>
    <n v="1"/>
    <n v="12"/>
    <n v="30"/>
    <n v="2"/>
    <n v="17.690000000000001"/>
    <n v="19.2"/>
    <n v="625000"/>
    <n v="31234"/>
    <n v="340497"/>
    <n v="0"/>
    <n v="0"/>
    <n v="0"/>
    <m/>
    <n v="0"/>
    <n v="0"/>
    <n v="0"/>
    <m/>
    <m/>
    <d v="2022-03-31T00:00:00"/>
    <n v="1"/>
    <s v="O"/>
    <n v="1"/>
    <n v="30"/>
    <n v="0"/>
    <m/>
    <m/>
    <m/>
    <m/>
    <m/>
    <m/>
    <n v="1"/>
    <n v="1"/>
    <m/>
    <m/>
    <n v="53755.98"/>
    <s v="TARJETA DE AFINIDAD"/>
    <n v="0"/>
    <n v="0"/>
    <m/>
    <m/>
    <n v="5"/>
    <m/>
    <m/>
    <m/>
    <m/>
    <n v="1"/>
    <n v="7"/>
    <n v="2"/>
  </r>
  <r>
    <n v="114185.43220989784"/>
    <s v="C"/>
    <x v="244"/>
    <x v="1"/>
    <n v="4"/>
    <s v="10 211000879"/>
    <d v="2021-09-17T00:00:00"/>
    <d v="2023-09-30T00:00:00"/>
    <n v="0"/>
    <n v="1"/>
    <n v="6"/>
    <n v="30"/>
    <n v="2"/>
    <n v="17.690000000000001"/>
    <n v="19.2"/>
    <n v="750000"/>
    <n v="37480"/>
    <n v="586965"/>
    <n v="0"/>
    <n v="0"/>
    <n v="0"/>
    <m/>
    <n v="0"/>
    <n v="0"/>
    <n v="0"/>
    <m/>
    <m/>
    <d v="2022-03-31T00:00:00"/>
    <n v="1"/>
    <s v="O"/>
    <n v="1"/>
    <n v="30"/>
    <n v="0"/>
    <m/>
    <m/>
    <m/>
    <m/>
    <m/>
    <m/>
    <n v="1"/>
    <n v="1"/>
    <m/>
    <m/>
    <n v="92718.64"/>
    <s v="TARJETA DE AFINIDAD"/>
    <n v="0"/>
    <n v="0"/>
    <m/>
    <m/>
    <n v="5"/>
    <m/>
    <m/>
    <m/>
    <m/>
    <n v="1"/>
    <n v="7"/>
    <n v="2"/>
  </r>
  <r>
    <n v="64391.037604727899"/>
    <s v="C"/>
    <x v="244"/>
    <x v="1"/>
    <n v="4"/>
    <s v="10 221000232"/>
    <d v="2022-02-14T00:00:00"/>
    <d v="2024-02-29T00:00:00"/>
    <n v="0"/>
    <n v="1"/>
    <n v="1"/>
    <n v="30"/>
    <n v="2"/>
    <n v="17.690000000000001"/>
    <n v="19.2"/>
    <n v="343000"/>
    <n v="17141"/>
    <n v="331033"/>
    <n v="0"/>
    <n v="0"/>
    <n v="0"/>
    <m/>
    <n v="0"/>
    <n v="0"/>
    <n v="0"/>
    <m/>
    <m/>
    <d v="2022-03-31T00:00:00"/>
    <n v="1"/>
    <s v="O"/>
    <n v="1"/>
    <n v="30"/>
    <n v="0"/>
    <m/>
    <m/>
    <m/>
    <m/>
    <m/>
    <m/>
    <n v="1"/>
    <n v="1"/>
    <m/>
    <m/>
    <n v="52297.48"/>
    <s v="TARJETA DE AFINIDAD"/>
    <n v="0"/>
    <n v="0"/>
    <m/>
    <m/>
    <n v="5"/>
    <m/>
    <m/>
    <m/>
    <m/>
    <n v="1"/>
    <n v="7"/>
    <n v="2"/>
  </r>
  <r>
    <n v="79172.037132811034"/>
    <s v="C"/>
    <x v="244"/>
    <x v="1"/>
    <n v="4"/>
    <s v="10 211001509"/>
    <d v="2021-12-17T00:00:00"/>
    <d v="2023-12-31T00:00:00"/>
    <n v="0"/>
    <n v="1"/>
    <n v="3"/>
    <n v="30"/>
    <n v="2"/>
    <n v="17.690000000000001"/>
    <n v="19.2"/>
    <n v="455000"/>
    <n v="22738"/>
    <n v="406657"/>
    <n v="0"/>
    <n v="0"/>
    <n v="0"/>
    <m/>
    <n v="0"/>
    <n v="0"/>
    <n v="0"/>
    <m/>
    <m/>
    <d v="2022-03-31T00:00:00"/>
    <n v="1"/>
    <s v="O"/>
    <n v="1"/>
    <n v="30"/>
    <n v="0"/>
    <m/>
    <m/>
    <m/>
    <m/>
    <m/>
    <m/>
    <n v="1"/>
    <n v="1"/>
    <m/>
    <m/>
    <n v="64173.8"/>
    <s v="TARJETA DE AFINIDAD"/>
    <n v="0"/>
    <n v="0"/>
    <m/>
    <m/>
    <n v="5"/>
    <m/>
    <m/>
    <m/>
    <m/>
    <n v="1"/>
    <n v="7"/>
    <n v="2"/>
  </r>
  <r>
    <n v="43501290.123396784"/>
    <s v="C"/>
    <x v="245"/>
    <x v="0"/>
    <n v="4"/>
    <s v="13 201003329"/>
    <d v="2020-12-09T00:00:00"/>
    <d v="2026-01-31T00:00:00"/>
    <n v="1"/>
    <n v="1"/>
    <n v="14"/>
    <n v="30"/>
    <n v="2"/>
    <n v="9"/>
    <n v="9.3800000000000008"/>
    <n v="73485415"/>
    <n v="1131314"/>
    <n v="56752424"/>
    <n v="0"/>
    <n v="0"/>
    <n v="0"/>
    <m/>
    <n v="0"/>
    <n v="0"/>
    <n v="0"/>
    <s v="1000000/3000000/"/>
    <s v="06/12/"/>
    <d v="2022-03-31T00:00:00"/>
    <n v="1"/>
    <s v="O"/>
    <n v="1"/>
    <n v="30"/>
    <n v="1009"/>
    <m/>
    <m/>
    <m/>
    <m/>
    <m/>
    <m/>
    <n v="1"/>
    <n v="1"/>
    <m/>
    <m/>
    <n v="1639062.35"/>
    <s v="COMPRA CARTERA"/>
    <n v="0"/>
    <n v="0"/>
    <s v="800-197-268-4"/>
    <s v="DIRECCION DE IMPUESTOS Y ADUANAS NACIONALES"/>
    <n v="5"/>
    <m/>
    <m/>
    <m/>
    <m/>
    <n v="1"/>
    <n v="7"/>
    <n v="2"/>
  </r>
  <r>
    <n v="3581991.8766032169"/>
    <s v="C"/>
    <x v="245"/>
    <x v="1"/>
    <n v="4"/>
    <s v="10 211000503"/>
    <d v="2021-06-09T00:00:00"/>
    <d v="2024-06-30T00:00:00"/>
    <n v="0"/>
    <n v="1"/>
    <n v="9"/>
    <n v="30"/>
    <n v="2"/>
    <n v="10.19"/>
    <n v="10.69"/>
    <n v="6000000"/>
    <n v="195307"/>
    <n v="4673173"/>
    <n v="0"/>
    <n v="0"/>
    <n v="0"/>
    <m/>
    <n v="0"/>
    <n v="0"/>
    <n v="0"/>
    <m/>
    <m/>
    <d v="2022-03-31T00:00:00"/>
    <n v="1"/>
    <s v="O"/>
    <n v="1"/>
    <n v="30"/>
    <n v="0"/>
    <m/>
    <m/>
    <m/>
    <m/>
    <m/>
    <m/>
    <n v="1"/>
    <n v="1"/>
    <m/>
    <m/>
    <n v="135006.65"/>
    <s v="TARJETA DE AFINIDAD"/>
    <n v="0"/>
    <n v="0"/>
    <m/>
    <m/>
    <n v="5"/>
    <m/>
    <m/>
    <m/>
    <m/>
    <n v="1"/>
    <n v="7"/>
    <n v="2"/>
  </r>
  <r>
    <n v="18456614.051584095"/>
    <s v="C"/>
    <x v="246"/>
    <x v="0"/>
    <n v="3"/>
    <s v="13 221000008"/>
    <d v="2022-01-05T00:00:00"/>
    <d v="2027-01-31T00:00:00"/>
    <n v="0"/>
    <n v="1"/>
    <n v="2"/>
    <n v="30"/>
    <n v="2"/>
    <n v="11.82"/>
    <n v="12.48"/>
    <n v="24892924"/>
    <n v="556541"/>
    <n v="24283874"/>
    <n v="0"/>
    <n v="0"/>
    <n v="0"/>
    <m/>
    <n v="0"/>
    <n v="0"/>
    <n v="0"/>
    <m/>
    <m/>
    <d v="2022-03-31T00:00:00"/>
    <n v="1"/>
    <s v="O"/>
    <n v="1"/>
    <n v="30"/>
    <n v="0"/>
    <m/>
    <m/>
    <m/>
    <m/>
    <m/>
    <m/>
    <n v="1"/>
    <n v="1"/>
    <n v="44566"/>
    <s v="A"/>
    <n v="728420.06"/>
    <s v="SUSTITUCION"/>
    <n v="0"/>
    <n v="0"/>
    <s v="800-197-268-4"/>
    <s v="DIRECCION DE IMPUESTOS Y ADUANAS NACIONALES"/>
    <n v="5"/>
    <m/>
    <m/>
    <m/>
    <m/>
    <n v="1"/>
    <n v="7"/>
    <n v="2"/>
  </r>
  <r>
    <n v="5145463.7225584025"/>
    <s v="C"/>
    <x v="246"/>
    <x v="1"/>
    <n v="4"/>
    <s v="13 201002223"/>
    <d v="2020-08-04T00:00:00"/>
    <d v="2024-08-31T00:00:00"/>
    <n v="0"/>
    <n v="1"/>
    <n v="22"/>
    <n v="30"/>
    <n v="2"/>
    <n v="13.55"/>
    <n v="14.43"/>
    <n v="10000000"/>
    <n v="190630"/>
    <n v="6769983"/>
    <n v="0"/>
    <n v="0"/>
    <n v="0"/>
    <m/>
    <n v="0"/>
    <n v="0"/>
    <n v="0"/>
    <s v="500000/500000/"/>
    <s v="07/12/"/>
    <d v="2022-03-31T00:00:00"/>
    <n v="1"/>
    <s v="O"/>
    <n v="1"/>
    <n v="30"/>
    <n v="0"/>
    <m/>
    <m/>
    <m/>
    <m/>
    <m/>
    <m/>
    <n v="1"/>
    <n v="1"/>
    <m/>
    <m/>
    <n v="203038.53"/>
    <s v="SUSTITUCION"/>
    <n v="0"/>
    <n v="0"/>
    <m/>
    <m/>
    <n v="5"/>
    <m/>
    <m/>
    <m/>
    <m/>
    <n v="1"/>
    <n v="7"/>
    <n v="2"/>
  </r>
  <r>
    <n v="915531.46620406921"/>
    <s v="C"/>
    <x v="246"/>
    <x v="1"/>
    <n v="4"/>
    <s v="13 201003338"/>
    <d v="2020-12-09T00:00:00"/>
    <d v="2022-12-31T00:00:00"/>
    <n v="0"/>
    <n v="1"/>
    <n v="15"/>
    <n v="30"/>
    <n v="2"/>
    <n v="9"/>
    <n v="9.3800000000000008"/>
    <n v="3033363"/>
    <n v="139140"/>
    <n v="1204577"/>
    <n v="0"/>
    <n v="0"/>
    <n v="0"/>
    <m/>
    <n v="0"/>
    <n v="0"/>
    <n v="0"/>
    <m/>
    <m/>
    <d v="2022-03-31T00:00:00"/>
    <n v="1"/>
    <s v="O"/>
    <n v="1"/>
    <n v="30"/>
    <n v="0"/>
    <m/>
    <m/>
    <m/>
    <m/>
    <m/>
    <m/>
    <n v="1"/>
    <n v="1"/>
    <m/>
    <m/>
    <n v="36122.74"/>
    <s v="LIBRE INVERSION"/>
    <n v="0"/>
    <n v="0"/>
    <m/>
    <m/>
    <n v="5"/>
    <m/>
    <m/>
    <m/>
    <m/>
    <n v="1"/>
    <n v="7"/>
    <n v="2"/>
  </r>
  <r>
    <n v="3472750.7596534332"/>
    <s v="C"/>
    <x v="246"/>
    <x v="1"/>
    <n v="4"/>
    <s v="13 221001035"/>
    <d v="2022-03-04T00:00:00"/>
    <d v="2022-06-30T00:00:00"/>
    <n v="0"/>
    <n v="1"/>
    <n v="0"/>
    <n v="90"/>
    <n v="2"/>
    <n v="19.190000000000001"/>
    <n v="20.62"/>
    <n v="4569234"/>
    <n v="4793156"/>
    <n v="4569234"/>
    <n v="0"/>
    <n v="0"/>
    <n v="0"/>
    <m/>
    <n v="0"/>
    <n v="0"/>
    <n v="0"/>
    <m/>
    <m/>
    <d v="2022-03-04T00:00:00"/>
    <n v="1"/>
    <s v="O"/>
    <n v="1"/>
    <n v="90"/>
    <n v="0"/>
    <m/>
    <m/>
    <m/>
    <m/>
    <m/>
    <m/>
    <n v="1"/>
    <n v="1"/>
    <m/>
    <m/>
    <n v="137089.67000000001"/>
    <s v="LIBRE INVERSION"/>
    <n v="0"/>
    <n v="0"/>
    <m/>
    <m/>
    <n v="5"/>
    <m/>
    <m/>
    <m/>
    <m/>
    <n v="1"/>
    <n v="7"/>
    <n v="2"/>
  </r>
  <r>
    <n v="280085.66928562848"/>
    <s v="C"/>
    <x v="247"/>
    <x v="0"/>
    <n v="4"/>
    <s v="11 22523"/>
    <d v="2019-02-21T00:00:00"/>
    <d v="2023-02-28T00:00:00"/>
    <n v="1"/>
    <n v="1"/>
    <n v="34"/>
    <n v="30"/>
    <n v="2"/>
    <n v="10.67"/>
    <n v="11.21"/>
    <n v="18281719"/>
    <n v="469665"/>
    <n v="4901063"/>
    <n v="0"/>
    <n v="0"/>
    <n v="0"/>
    <m/>
    <n v="0"/>
    <n v="0"/>
    <n v="0"/>
    <m/>
    <m/>
    <d v="2022-03-31T00:00:00"/>
    <n v="1"/>
    <s v="O"/>
    <n v="1"/>
    <n v="30"/>
    <n v="336"/>
    <m/>
    <m/>
    <m/>
    <m/>
    <m/>
    <m/>
    <n v="1"/>
    <n v="1"/>
    <m/>
    <m/>
    <n v="699056.43"/>
    <s v="SUSTITUCION"/>
    <n v="0"/>
    <n v="0"/>
    <s v="800-197-268-4"/>
    <s v="DIRECCION DE IMPUESTOS Y ADUANAS NACIONALES"/>
    <n v="5"/>
    <m/>
    <m/>
    <m/>
    <m/>
    <n v="1"/>
    <n v="7"/>
    <n v="2"/>
  </r>
  <r>
    <n v="620411.2616706118"/>
    <s v="C"/>
    <x v="247"/>
    <x v="0"/>
    <n v="3"/>
    <s v="13 211001656"/>
    <d v="2021-06-16T00:00:00"/>
    <d v="2024-06-30T00:00:00"/>
    <n v="0"/>
    <n v="1"/>
    <n v="10"/>
    <n v="30"/>
    <n v="2"/>
    <n v="10.66"/>
    <n v="11.2"/>
    <n v="13571543"/>
    <n v="305381"/>
    <n v="10860933"/>
    <n v="0"/>
    <n v="0"/>
    <n v="0"/>
    <m/>
    <n v="0"/>
    <n v="0"/>
    <n v="0"/>
    <s v="1000000/1000000/"/>
    <s v="06/12/"/>
    <d v="2022-03-31T00:00:00"/>
    <n v="1"/>
    <s v="O"/>
    <n v="1"/>
    <n v="30"/>
    <n v="0"/>
    <m/>
    <m/>
    <m/>
    <m/>
    <m/>
    <m/>
    <n v="1"/>
    <n v="1"/>
    <n v="44363"/>
    <s v="A"/>
    <n v="1549403.07"/>
    <s v="LIBRE INVERSION"/>
    <n v="0"/>
    <n v="0"/>
    <s v="800-197-268-4"/>
    <s v="DIRECCION DE IMPUESTOS Y ADUANAS NACIONALES"/>
    <n v="5"/>
    <m/>
    <m/>
    <m/>
    <m/>
    <n v="1"/>
    <n v="7"/>
    <n v="2"/>
  </r>
  <r>
    <n v="60843.852385380189"/>
    <s v="C"/>
    <x v="247"/>
    <x v="1"/>
    <n v="4"/>
    <s v="10 211000366"/>
    <d v="2021-05-05T00:00:00"/>
    <d v="2023-05-31T00:00:00"/>
    <n v="0"/>
    <n v="1"/>
    <n v="10"/>
    <n v="30"/>
    <n v="2"/>
    <n v="17.690000000000001"/>
    <n v="19.2"/>
    <n v="1699000"/>
    <n v="84906"/>
    <n v="1064350"/>
    <n v="0"/>
    <n v="0"/>
    <n v="0"/>
    <m/>
    <n v="0"/>
    <n v="0"/>
    <n v="0"/>
    <m/>
    <m/>
    <d v="2022-03-31T00:00:00"/>
    <n v="1"/>
    <s v="O"/>
    <n v="1"/>
    <n v="30"/>
    <n v="0"/>
    <m/>
    <m/>
    <m/>
    <m/>
    <m/>
    <m/>
    <n v="1"/>
    <n v="1"/>
    <m/>
    <m/>
    <n v="151793.67000000001"/>
    <s v="TARJETA DE AFINIDAD"/>
    <n v="0"/>
    <n v="0"/>
    <m/>
    <m/>
    <n v="5"/>
    <m/>
    <m/>
    <m/>
    <m/>
    <n v="1"/>
    <n v="7"/>
    <n v="2"/>
  </r>
  <r>
    <n v="46809.226658380241"/>
    <s v="C"/>
    <x v="247"/>
    <x v="1"/>
    <n v="4"/>
    <s v="10 211001074"/>
    <d v="2021-10-15T00:00:00"/>
    <d v="2023-10-31T00:00:00"/>
    <n v="0"/>
    <n v="1"/>
    <n v="5"/>
    <n v="30"/>
    <n v="2"/>
    <n v="17.690000000000001"/>
    <n v="19.2"/>
    <n v="1000000"/>
    <n v="49974"/>
    <n v="820216"/>
    <n v="0"/>
    <n v="0"/>
    <n v="0"/>
    <m/>
    <n v="0"/>
    <n v="0"/>
    <n v="0"/>
    <m/>
    <m/>
    <d v="2022-03-31T00:00:00"/>
    <n v="1"/>
    <s v="O"/>
    <n v="1"/>
    <n v="30"/>
    <n v="0"/>
    <m/>
    <m/>
    <m/>
    <m/>
    <m/>
    <m/>
    <n v="1"/>
    <n v="1"/>
    <m/>
    <m/>
    <n v="117054.82"/>
    <s v="TARJETA DE AFINIDAD"/>
    <n v="0"/>
    <n v="0"/>
    <m/>
    <m/>
    <n v="5"/>
    <m/>
    <m/>
    <m/>
    <m/>
    <n v="1"/>
    <n v="7"/>
    <n v="2"/>
  </r>
  <r>
    <n v="828426"/>
    <s v="C"/>
    <x v="248"/>
    <x v="0"/>
    <n v="4"/>
    <s v="13 201001983"/>
    <d v="2020-07-07T00:00:00"/>
    <d v="2022-11-30T00:00:00"/>
    <n v="1"/>
    <n v="1"/>
    <n v="19"/>
    <n v="30"/>
    <n v="2"/>
    <n v="11.64"/>
    <n v="12.28"/>
    <n v="12614856"/>
    <n v="519035"/>
    <n v="3970988"/>
    <n v="0"/>
    <n v="0"/>
    <n v="0"/>
    <m/>
    <n v="0"/>
    <n v="0"/>
    <n v="0"/>
    <m/>
    <m/>
    <d v="2022-03-31T00:00:00"/>
    <n v="1"/>
    <s v="O"/>
    <n v="1"/>
    <n v="30"/>
    <n v="132"/>
    <m/>
    <m/>
    <m/>
    <m/>
    <m/>
    <m/>
    <n v="1"/>
    <n v="1"/>
    <m/>
    <m/>
    <n v="392819"/>
    <s v="LIBRE INVERSION"/>
    <n v="0"/>
    <n v="0"/>
    <s v="800-197-268-4"/>
    <s v="DIRECCION DE IMPUESTOS Y ADUANAS NACIONALES"/>
    <n v="5"/>
    <m/>
    <m/>
    <m/>
    <m/>
    <n v="1"/>
    <n v="7"/>
    <n v="2"/>
  </r>
  <r>
    <n v="4600955.2594732856"/>
    <s v="C"/>
    <x v="249"/>
    <x v="0"/>
    <n v="3"/>
    <s v="10 191001001"/>
    <d v="2019-09-05T00:00:00"/>
    <d v="2023-09-30T00:00:00"/>
    <n v="0"/>
    <n v="1"/>
    <n v="35"/>
    <n v="30"/>
    <n v="2"/>
    <n v="21.6"/>
    <n v="23.87"/>
    <n v="29895266"/>
    <n v="735392"/>
    <n v="14211736"/>
    <n v="0"/>
    <n v="0"/>
    <n v="0"/>
    <m/>
    <n v="0"/>
    <n v="0"/>
    <n v="0"/>
    <s v="1200000/1200000/"/>
    <s v="07/12/"/>
    <d v="2022-03-31T00:00:00"/>
    <n v="1"/>
    <s v="O"/>
    <n v="1"/>
    <n v="30"/>
    <n v="0"/>
    <m/>
    <m/>
    <m/>
    <m/>
    <m/>
    <m/>
    <n v="1"/>
    <n v="1"/>
    <n v="43713"/>
    <s v="A"/>
    <n v="2308939.09"/>
    <s v="SUSTITUCION"/>
    <n v="0"/>
    <n v="0"/>
    <s v="800-197-268-4"/>
    <s v="DIRECCION DE IMPUESTOS Y ADUANAS NACIONALES"/>
    <n v="5"/>
    <m/>
    <m/>
    <m/>
    <m/>
    <n v="1"/>
    <n v="7"/>
    <n v="2"/>
  </r>
  <r>
    <n v="920840.68001596141"/>
    <s v="C"/>
    <x v="249"/>
    <x v="0"/>
    <n v="4"/>
    <s v="13 211001166"/>
    <d v="2021-04-15T00:00:00"/>
    <d v="2023-04-30T00:00:00"/>
    <n v="0"/>
    <n v="1"/>
    <n v="11"/>
    <n v="30"/>
    <n v="2"/>
    <n v="9"/>
    <n v="9.3800000000000008"/>
    <n v="5036302"/>
    <n v="231015"/>
    <n v="2844720"/>
    <n v="0"/>
    <n v="0"/>
    <n v="0"/>
    <m/>
    <n v="0"/>
    <n v="0"/>
    <n v="0"/>
    <m/>
    <m/>
    <d v="2022-03-31T00:00:00"/>
    <n v="1"/>
    <s v="O"/>
    <n v="1"/>
    <n v="30"/>
    <n v="0"/>
    <m/>
    <m/>
    <m/>
    <m/>
    <m/>
    <m/>
    <n v="1"/>
    <n v="1"/>
    <m/>
    <m/>
    <n v="462291.87"/>
    <s v="LIBRE INVERSION"/>
    <n v="0"/>
    <n v="0"/>
    <s v="800-197-268-4"/>
    <s v="DIRECCION DE IMPUESTOS Y ADUANAS NACIONALES"/>
    <n v="5"/>
    <m/>
    <m/>
    <m/>
    <m/>
    <n v="1"/>
    <n v="7"/>
    <n v="2"/>
  </r>
  <r>
    <n v="1653018.0205107532"/>
    <s v="C"/>
    <x v="249"/>
    <x v="1"/>
    <n v="4"/>
    <s v="10 191002379"/>
    <d v="2019-11-08T00:00:00"/>
    <d v="2024-11-30T00:00:00"/>
    <n v="0"/>
    <n v="1"/>
    <n v="28"/>
    <n v="30"/>
    <n v="2"/>
    <n v="18"/>
    <n v="19.559999999999999"/>
    <n v="6000000"/>
    <n v="216914"/>
    <n v="5105919"/>
    <n v="0"/>
    <n v="0"/>
    <n v="0"/>
    <m/>
    <n v="0"/>
    <n v="0"/>
    <n v="0"/>
    <m/>
    <m/>
    <d v="2022-03-31T00:00:00"/>
    <n v="1"/>
    <s v="O"/>
    <n v="1"/>
    <n v="30"/>
    <n v="0"/>
    <m/>
    <m/>
    <m/>
    <m/>
    <m/>
    <m/>
    <n v="1"/>
    <n v="1"/>
    <m/>
    <m/>
    <n v="829533.08"/>
    <s v="TARJETA DE AFINIDAD"/>
    <n v="0"/>
    <n v="0"/>
    <m/>
    <m/>
    <n v="5"/>
    <m/>
    <m/>
    <m/>
    <m/>
    <n v="1"/>
    <n v="7"/>
    <n v="2"/>
  </r>
  <r>
    <n v="40968870"/>
    <s v="C"/>
    <x v="250"/>
    <x v="10"/>
    <n v="3"/>
    <s v="13 201002539"/>
    <d v="2020-09-15T00:00:00"/>
    <d v="2026-06-30T00:00:00"/>
    <n v="90"/>
    <n v="1"/>
    <n v="15"/>
    <n v="30"/>
    <n v="2"/>
    <n v="13.62"/>
    <n v="14.5"/>
    <n v="51671648"/>
    <n v="759713"/>
    <n v="40968870"/>
    <n v="1631393"/>
    <n v="0"/>
    <n v="0"/>
    <m/>
    <n v="4096887"/>
    <n v="1631393"/>
    <n v="0"/>
    <s v="1500000/1500000/"/>
    <s v="06/12/"/>
    <d v="2022-01-18T00:00:00"/>
    <n v="1"/>
    <s v="O"/>
    <n v="1"/>
    <n v="30"/>
    <n v="2696856"/>
    <m/>
    <m/>
    <m/>
    <m/>
    <m/>
    <m/>
    <n v="1"/>
    <n v="1"/>
    <n v="44089"/>
    <s v="A"/>
    <n v="0"/>
    <s v="SUSTITUCION"/>
    <n v="0"/>
    <n v="0"/>
    <m/>
    <m/>
    <n v="5"/>
    <m/>
    <m/>
    <m/>
    <m/>
    <n v="1"/>
    <n v="7"/>
    <n v="2"/>
  </r>
  <r>
    <n v="0"/>
    <s v="C"/>
    <x v="251"/>
    <x v="1"/>
    <n v="4"/>
    <s v="10 211000031"/>
    <d v="2021-02-10T00:00:00"/>
    <d v="2023-02-28T00:00:00"/>
    <n v="0"/>
    <n v="1"/>
    <n v="13"/>
    <n v="30"/>
    <n v="2"/>
    <n v="17.690000000000001"/>
    <n v="19.2"/>
    <n v="407100"/>
    <n v="20344"/>
    <n v="204745"/>
    <n v="0"/>
    <n v="0"/>
    <n v="0"/>
    <m/>
    <n v="0"/>
    <n v="0"/>
    <n v="0"/>
    <m/>
    <m/>
    <d v="2022-03-24T00:00:00"/>
    <n v="1"/>
    <s v="O"/>
    <n v="1"/>
    <n v="30"/>
    <n v="0"/>
    <m/>
    <m/>
    <m/>
    <m/>
    <m/>
    <m/>
    <n v="1"/>
    <n v="1"/>
    <m/>
    <m/>
    <n v="110862.35"/>
    <s v="TARJETA DE AFINIDAD"/>
    <n v="0"/>
    <n v="0"/>
    <m/>
    <m/>
    <n v="5"/>
    <m/>
    <m/>
    <m/>
    <m/>
    <n v="1"/>
    <n v="7"/>
    <n v="2"/>
  </r>
  <r>
    <n v="0"/>
    <s v="C"/>
    <x v="251"/>
    <x v="1"/>
    <n v="4"/>
    <s v="10 191003580"/>
    <d v="2020-09-03T00:00:00"/>
    <d v="2022-09-30T00:00:00"/>
    <n v="0"/>
    <n v="1"/>
    <n v="18"/>
    <n v="30"/>
    <n v="2"/>
    <n v="17.690000000000001"/>
    <n v="19.2"/>
    <n v="23800"/>
    <n v="1189"/>
    <n v="6777"/>
    <n v="0"/>
    <n v="0"/>
    <n v="0"/>
    <m/>
    <n v="0"/>
    <n v="0"/>
    <n v="0"/>
    <m/>
    <m/>
    <d v="2022-03-24T00:00:00"/>
    <n v="1"/>
    <s v="O"/>
    <n v="1"/>
    <n v="30"/>
    <n v="0"/>
    <m/>
    <m/>
    <m/>
    <m/>
    <m/>
    <m/>
    <n v="1"/>
    <n v="1"/>
    <m/>
    <m/>
    <n v="3576.2"/>
    <s v="TARJETA DE AFINIDAD"/>
    <n v="0"/>
    <n v="0"/>
    <m/>
    <m/>
    <n v="5"/>
    <m/>
    <m/>
    <m/>
    <m/>
    <n v="1"/>
    <n v="7"/>
    <n v="2"/>
  </r>
  <r>
    <n v="0"/>
    <s v="C"/>
    <x v="251"/>
    <x v="1"/>
    <n v="4"/>
    <s v="10 191003581"/>
    <d v="2020-09-03T00:00:00"/>
    <d v="2022-09-30T00:00:00"/>
    <n v="0"/>
    <n v="1"/>
    <n v="18"/>
    <n v="30"/>
    <n v="2"/>
    <n v="17.690000000000001"/>
    <n v="19.2"/>
    <n v="5900"/>
    <n v="295"/>
    <n v="1677"/>
    <n v="0"/>
    <n v="0"/>
    <n v="0"/>
    <m/>
    <n v="0"/>
    <n v="0"/>
    <n v="0"/>
    <m/>
    <m/>
    <d v="2022-03-24T00:00:00"/>
    <n v="1"/>
    <s v="O"/>
    <n v="1"/>
    <n v="30"/>
    <n v="0"/>
    <m/>
    <m/>
    <m/>
    <m/>
    <m/>
    <m/>
    <n v="1"/>
    <n v="1"/>
    <m/>
    <m/>
    <n v="894.05"/>
    <s v="TARJETA DE AFINIDAD"/>
    <n v="0"/>
    <n v="0"/>
    <m/>
    <m/>
    <n v="5"/>
    <m/>
    <m/>
    <m/>
    <m/>
    <n v="1"/>
    <n v="7"/>
    <n v="2"/>
  </r>
  <r>
    <n v="0"/>
    <s v="C"/>
    <x v="251"/>
    <x v="1"/>
    <n v="4"/>
    <s v="10 211000060"/>
    <d v="2021-02-19T00:00:00"/>
    <d v="2023-02-28T00:00:00"/>
    <n v="0"/>
    <n v="1"/>
    <n v="13"/>
    <n v="30"/>
    <n v="2"/>
    <n v="17.690000000000001"/>
    <n v="19.2"/>
    <n v="585045"/>
    <n v="29237"/>
    <n v="294235"/>
    <n v="0"/>
    <n v="0"/>
    <n v="0"/>
    <m/>
    <n v="0"/>
    <n v="0"/>
    <n v="0"/>
    <m/>
    <m/>
    <d v="2022-03-24T00:00:00"/>
    <n v="1"/>
    <s v="O"/>
    <n v="1"/>
    <n v="30"/>
    <n v="0"/>
    <m/>
    <m/>
    <m/>
    <m/>
    <m/>
    <m/>
    <n v="1"/>
    <n v="1"/>
    <m/>
    <m/>
    <n v="159364.63"/>
    <s v="TARJETA DE AFINIDAD"/>
    <n v="0"/>
    <n v="0"/>
    <m/>
    <m/>
    <n v="5"/>
    <m/>
    <m/>
    <m/>
    <m/>
    <n v="1"/>
    <n v="7"/>
    <n v="2"/>
  </r>
  <r>
    <n v="0"/>
    <s v="C"/>
    <x v="251"/>
    <x v="1"/>
    <n v="4"/>
    <s v="10 191003505"/>
    <d v="2020-08-11T00:00:00"/>
    <d v="2022-08-31T00:00:00"/>
    <n v="0"/>
    <n v="1"/>
    <n v="19"/>
    <n v="30"/>
    <n v="2"/>
    <n v="17.690000000000001"/>
    <n v="19.2"/>
    <n v="50000"/>
    <n v="2499"/>
    <n v="11934"/>
    <n v="0"/>
    <n v="0"/>
    <n v="0"/>
    <m/>
    <n v="0"/>
    <n v="0"/>
    <n v="0"/>
    <m/>
    <m/>
    <d v="2022-03-24T00:00:00"/>
    <n v="1"/>
    <s v="O"/>
    <n v="1"/>
    <n v="30"/>
    <n v="0"/>
    <m/>
    <m/>
    <m/>
    <m/>
    <m/>
    <m/>
    <n v="1"/>
    <n v="1"/>
    <m/>
    <m/>
    <n v="6481.87"/>
    <s v="TARJETA DE AFINIDAD"/>
    <n v="0"/>
    <n v="0"/>
    <m/>
    <m/>
    <n v="5"/>
    <m/>
    <m/>
    <m/>
    <m/>
    <n v="1"/>
    <n v="7"/>
    <n v="2"/>
  </r>
  <r>
    <n v="0"/>
    <s v="C"/>
    <x v="251"/>
    <x v="1"/>
    <n v="4"/>
    <s v="10 191003597"/>
    <d v="2020-09-07T00:00:00"/>
    <d v="2022-09-30T00:00:00"/>
    <n v="0"/>
    <n v="1"/>
    <n v="18"/>
    <n v="30"/>
    <n v="2"/>
    <n v="17.690000000000001"/>
    <n v="19.2"/>
    <n v="81037"/>
    <n v="4050"/>
    <n v="23046"/>
    <n v="0"/>
    <n v="0"/>
    <n v="0"/>
    <m/>
    <n v="0"/>
    <n v="0"/>
    <n v="0"/>
    <m/>
    <m/>
    <d v="2022-03-24T00:00:00"/>
    <n v="1"/>
    <s v="O"/>
    <n v="1"/>
    <n v="30"/>
    <n v="0"/>
    <m/>
    <m/>
    <m/>
    <m/>
    <m/>
    <m/>
    <n v="1"/>
    <n v="1"/>
    <m/>
    <m/>
    <n v="12516.72"/>
    <s v="TARJETA DE AFINIDAD"/>
    <n v="0"/>
    <n v="0"/>
    <m/>
    <m/>
    <n v="5"/>
    <m/>
    <m/>
    <m/>
    <m/>
    <n v="1"/>
    <n v="7"/>
    <n v="2"/>
  </r>
  <r>
    <n v="0"/>
    <s v="C"/>
    <x v="251"/>
    <x v="1"/>
    <n v="4"/>
    <s v="10 191003634"/>
    <d v="2020-09-16T00:00:00"/>
    <d v="2022-09-30T00:00:00"/>
    <n v="0"/>
    <n v="1"/>
    <n v="18"/>
    <n v="30"/>
    <n v="2"/>
    <n v="17.690000000000001"/>
    <n v="19.2"/>
    <n v="55246"/>
    <n v="2761"/>
    <n v="15717"/>
    <n v="0"/>
    <n v="0"/>
    <n v="0"/>
    <m/>
    <n v="0"/>
    <n v="0"/>
    <n v="0"/>
    <m/>
    <m/>
    <d v="2022-03-24T00:00:00"/>
    <n v="1"/>
    <s v="O"/>
    <n v="1"/>
    <n v="30"/>
    <n v="0"/>
    <m/>
    <m/>
    <m/>
    <m/>
    <m/>
    <m/>
    <n v="1"/>
    <n v="1"/>
    <m/>
    <m/>
    <n v="8493.49"/>
    <s v="TARJETA DE AFINIDAD"/>
    <n v="0"/>
    <n v="0"/>
    <m/>
    <m/>
    <n v="5"/>
    <m/>
    <m/>
    <m/>
    <m/>
    <n v="1"/>
    <n v="7"/>
    <n v="2"/>
  </r>
  <r>
    <n v="0"/>
    <s v="C"/>
    <x v="251"/>
    <x v="1"/>
    <n v="4"/>
    <s v="10 191003476"/>
    <d v="2020-08-01T00:00:00"/>
    <d v="2022-08-31T00:00:00"/>
    <n v="0"/>
    <n v="1"/>
    <n v="19"/>
    <n v="30"/>
    <n v="2"/>
    <n v="17.690000000000001"/>
    <n v="19.2"/>
    <n v="280099"/>
    <n v="13998"/>
    <n v="66880"/>
    <n v="0"/>
    <n v="0"/>
    <n v="0"/>
    <m/>
    <n v="0"/>
    <n v="0"/>
    <n v="0"/>
    <m/>
    <m/>
    <d v="2022-03-24T00:00:00"/>
    <n v="1"/>
    <s v="O"/>
    <n v="1"/>
    <n v="30"/>
    <n v="0"/>
    <m/>
    <m/>
    <m/>
    <m/>
    <m/>
    <m/>
    <n v="1"/>
    <n v="1"/>
    <m/>
    <m/>
    <n v="36209.07"/>
    <s v="TARJETA DE AFINIDAD"/>
    <n v="0"/>
    <n v="0"/>
    <m/>
    <m/>
    <n v="5"/>
    <m/>
    <m/>
    <m/>
    <m/>
    <n v="1"/>
    <n v="7"/>
    <n v="2"/>
  </r>
  <r>
    <n v="0"/>
    <s v="C"/>
    <x v="251"/>
    <x v="1"/>
    <n v="4"/>
    <s v="10 191003650"/>
    <d v="2020-09-19T00:00:00"/>
    <d v="2022-09-30T00:00:00"/>
    <n v="0"/>
    <n v="1"/>
    <n v="18"/>
    <n v="30"/>
    <n v="2"/>
    <n v="17.690000000000001"/>
    <n v="19.2"/>
    <n v="70000"/>
    <n v="3498"/>
    <n v="19921"/>
    <n v="0"/>
    <n v="0"/>
    <n v="0"/>
    <m/>
    <n v="0"/>
    <n v="0"/>
    <n v="0"/>
    <m/>
    <m/>
    <d v="2022-03-24T00:00:00"/>
    <n v="1"/>
    <s v="O"/>
    <n v="1"/>
    <n v="30"/>
    <n v="0"/>
    <m/>
    <m/>
    <m/>
    <m/>
    <m/>
    <m/>
    <n v="1"/>
    <n v="1"/>
    <m/>
    <m/>
    <n v="10728.61"/>
    <s v="TARJETA DE AFINIDAD"/>
    <n v="0"/>
    <n v="0"/>
    <m/>
    <m/>
    <n v="5"/>
    <m/>
    <m/>
    <m/>
    <m/>
    <n v="1"/>
    <n v="7"/>
    <n v="2"/>
  </r>
  <r>
    <n v="0"/>
    <s v="C"/>
    <x v="251"/>
    <x v="1"/>
    <n v="4"/>
    <s v="10 191003850"/>
    <d v="2020-11-13T00:00:00"/>
    <d v="2022-11-30T00:00:00"/>
    <n v="0"/>
    <n v="1"/>
    <n v="16"/>
    <n v="30"/>
    <n v="2"/>
    <n v="17.690000000000001"/>
    <n v="19.2"/>
    <n v="392000"/>
    <n v="19590"/>
    <n v="146539"/>
    <n v="0"/>
    <n v="0"/>
    <n v="0"/>
    <m/>
    <n v="0"/>
    <n v="0"/>
    <n v="0"/>
    <m/>
    <m/>
    <d v="2022-03-24T00:00:00"/>
    <n v="1"/>
    <s v="O"/>
    <n v="1"/>
    <n v="30"/>
    <n v="0"/>
    <m/>
    <m/>
    <m/>
    <m/>
    <m/>
    <m/>
    <n v="1"/>
    <n v="1"/>
    <m/>
    <m/>
    <n v="79347.039999999994"/>
    <s v="TARJETA DE AFINIDAD"/>
    <n v="0"/>
    <n v="0"/>
    <m/>
    <m/>
    <n v="5"/>
    <m/>
    <m/>
    <m/>
    <m/>
    <n v="1"/>
    <n v="7"/>
    <n v="2"/>
  </r>
  <r>
    <n v="0"/>
    <s v="C"/>
    <x v="251"/>
    <x v="1"/>
    <n v="4"/>
    <s v="10 191003534"/>
    <d v="2020-08-15T00:00:00"/>
    <d v="2022-08-31T00:00:00"/>
    <n v="0"/>
    <n v="1"/>
    <n v="19"/>
    <n v="30"/>
    <n v="2"/>
    <n v="17.690000000000001"/>
    <n v="19.2"/>
    <n v="50000"/>
    <n v="2499"/>
    <n v="11934"/>
    <n v="0"/>
    <n v="0"/>
    <n v="0"/>
    <m/>
    <n v="0"/>
    <n v="0"/>
    <n v="0"/>
    <m/>
    <m/>
    <d v="2022-03-24T00:00:00"/>
    <n v="1"/>
    <s v="O"/>
    <n v="1"/>
    <n v="30"/>
    <n v="0"/>
    <m/>
    <m/>
    <m/>
    <m/>
    <m/>
    <m/>
    <n v="1"/>
    <n v="1"/>
    <m/>
    <m/>
    <n v="6481.87"/>
    <s v="TARJETA DE AFINIDAD"/>
    <n v="0"/>
    <n v="0"/>
    <m/>
    <m/>
    <n v="5"/>
    <m/>
    <m/>
    <m/>
    <m/>
    <n v="1"/>
    <n v="7"/>
    <n v="2"/>
  </r>
  <r>
    <n v="0"/>
    <s v="C"/>
    <x v="251"/>
    <x v="1"/>
    <n v="4"/>
    <s v="10 191003525"/>
    <d v="2020-08-14T00:00:00"/>
    <d v="2022-08-31T00:00:00"/>
    <n v="0"/>
    <n v="1"/>
    <n v="19"/>
    <n v="30"/>
    <n v="2"/>
    <n v="17.690000000000001"/>
    <n v="19.2"/>
    <n v="17090"/>
    <n v="854"/>
    <n v="4081"/>
    <n v="0"/>
    <n v="0"/>
    <n v="0"/>
    <m/>
    <n v="0"/>
    <n v="0"/>
    <n v="0"/>
    <m/>
    <m/>
    <d v="2022-03-24T00:00:00"/>
    <n v="1"/>
    <s v="O"/>
    <n v="1"/>
    <n v="30"/>
    <n v="0"/>
    <m/>
    <m/>
    <m/>
    <m/>
    <m/>
    <m/>
    <n v="1"/>
    <n v="1"/>
    <m/>
    <m/>
    <n v="2235.13"/>
    <s v="TARJETA DE AFINIDAD"/>
    <n v="0"/>
    <n v="0"/>
    <m/>
    <m/>
    <n v="5"/>
    <m/>
    <m/>
    <m/>
    <m/>
    <n v="1"/>
    <n v="7"/>
    <n v="2"/>
  </r>
  <r>
    <n v="0"/>
    <s v="C"/>
    <x v="251"/>
    <x v="1"/>
    <n v="4"/>
    <s v="10 191003526"/>
    <d v="2020-08-14T00:00:00"/>
    <d v="2022-08-31T00:00:00"/>
    <n v="0"/>
    <n v="1"/>
    <n v="19"/>
    <n v="30"/>
    <n v="2"/>
    <n v="17.690000000000001"/>
    <n v="19.2"/>
    <n v="30250"/>
    <n v="1512"/>
    <n v="7216"/>
    <n v="0"/>
    <n v="0"/>
    <n v="0"/>
    <m/>
    <n v="0"/>
    <n v="0"/>
    <n v="0"/>
    <m/>
    <m/>
    <d v="2022-03-24T00:00:00"/>
    <n v="1"/>
    <s v="O"/>
    <n v="1"/>
    <n v="30"/>
    <n v="0"/>
    <m/>
    <m/>
    <m/>
    <m/>
    <m/>
    <m/>
    <n v="1"/>
    <n v="1"/>
    <m/>
    <m/>
    <n v="3799.72"/>
    <s v="TARJETA DE AFINIDAD"/>
    <n v="0"/>
    <n v="0"/>
    <m/>
    <m/>
    <n v="5"/>
    <m/>
    <m/>
    <m/>
    <m/>
    <n v="1"/>
    <n v="7"/>
    <n v="2"/>
  </r>
  <r>
    <n v="0"/>
    <s v="C"/>
    <x v="251"/>
    <x v="1"/>
    <n v="4"/>
    <s v="10 191003743"/>
    <d v="2020-10-17T00:00:00"/>
    <d v="2022-10-31T00:00:00"/>
    <n v="0"/>
    <n v="1"/>
    <n v="17"/>
    <n v="30"/>
    <n v="2"/>
    <n v="17.690000000000001"/>
    <n v="19.2"/>
    <n v="166750"/>
    <n v="8333"/>
    <n v="54948"/>
    <n v="0"/>
    <n v="0"/>
    <n v="0"/>
    <m/>
    <n v="0"/>
    <n v="0"/>
    <n v="0"/>
    <m/>
    <m/>
    <d v="2022-03-24T00:00:00"/>
    <n v="1"/>
    <s v="O"/>
    <n v="1"/>
    <n v="30"/>
    <n v="0"/>
    <m/>
    <m/>
    <m/>
    <m/>
    <m/>
    <m/>
    <n v="1"/>
    <n v="1"/>
    <m/>
    <m/>
    <n v="29727.200000000001"/>
    <s v="TARJETA DE AFINIDAD"/>
    <n v="0"/>
    <n v="0"/>
    <m/>
    <m/>
    <n v="5"/>
    <m/>
    <m/>
    <m/>
    <m/>
    <n v="1"/>
    <n v="7"/>
    <n v="2"/>
  </r>
  <r>
    <n v="0"/>
    <s v="C"/>
    <x v="251"/>
    <x v="1"/>
    <n v="4"/>
    <s v="10 211000706"/>
    <d v="2021-08-20T00:00:00"/>
    <d v="2023-08-31T00:00:00"/>
    <n v="0"/>
    <n v="1"/>
    <n v="7"/>
    <n v="30"/>
    <n v="2"/>
    <n v="17.690000000000001"/>
    <n v="19.2"/>
    <n v="80420"/>
    <n v="4019"/>
    <n v="59858"/>
    <n v="0"/>
    <n v="0"/>
    <n v="0"/>
    <m/>
    <n v="0"/>
    <n v="0"/>
    <n v="0"/>
    <m/>
    <m/>
    <d v="2022-03-24T00:00:00"/>
    <n v="1"/>
    <s v="O"/>
    <n v="1"/>
    <n v="30"/>
    <n v="0"/>
    <m/>
    <m/>
    <m/>
    <m/>
    <m/>
    <m/>
    <n v="1"/>
    <n v="1"/>
    <m/>
    <m/>
    <n v="32409.360000000001"/>
    <s v="TARJETA DE AFINIDAD"/>
    <n v="0"/>
    <n v="0"/>
    <m/>
    <m/>
    <n v="5"/>
    <m/>
    <m/>
    <m/>
    <m/>
    <n v="1"/>
    <n v="7"/>
    <n v="2"/>
  </r>
  <r>
    <n v="0"/>
    <s v="C"/>
    <x v="251"/>
    <x v="1"/>
    <n v="4"/>
    <s v="10 191003552"/>
    <d v="2020-08-21T00:00:00"/>
    <d v="2022-08-31T00:00:00"/>
    <n v="0"/>
    <n v="1"/>
    <n v="19"/>
    <n v="30"/>
    <n v="2"/>
    <n v="17.690000000000001"/>
    <n v="19.2"/>
    <n v="358900"/>
    <n v="17936"/>
    <n v="85703"/>
    <n v="0"/>
    <n v="0"/>
    <n v="0"/>
    <m/>
    <n v="0"/>
    <n v="0"/>
    <n v="0"/>
    <m/>
    <m/>
    <d v="2022-03-24T00:00:00"/>
    <n v="1"/>
    <s v="O"/>
    <n v="1"/>
    <n v="30"/>
    <n v="0"/>
    <m/>
    <m/>
    <m/>
    <m/>
    <m/>
    <m/>
    <n v="1"/>
    <n v="1"/>
    <m/>
    <m/>
    <n v="46490.66"/>
    <s v="TARJETA DE AFINIDAD"/>
    <n v="0"/>
    <n v="0"/>
    <m/>
    <m/>
    <n v="5"/>
    <m/>
    <m/>
    <m/>
    <m/>
    <n v="1"/>
    <n v="7"/>
    <n v="2"/>
  </r>
  <r>
    <n v="0"/>
    <s v="C"/>
    <x v="251"/>
    <x v="1"/>
    <n v="4"/>
    <s v="10 191003559"/>
    <d v="2020-08-24T00:00:00"/>
    <d v="2022-08-31T00:00:00"/>
    <n v="0"/>
    <n v="1"/>
    <n v="19"/>
    <n v="30"/>
    <n v="2"/>
    <n v="17.690000000000001"/>
    <n v="19.2"/>
    <n v="108519"/>
    <n v="5423"/>
    <n v="25919"/>
    <n v="0"/>
    <n v="0"/>
    <n v="0"/>
    <m/>
    <n v="0"/>
    <n v="0"/>
    <n v="0"/>
    <m/>
    <m/>
    <d v="2022-03-24T00:00:00"/>
    <n v="1"/>
    <s v="O"/>
    <n v="1"/>
    <n v="30"/>
    <n v="0"/>
    <m/>
    <m/>
    <m/>
    <m/>
    <m/>
    <m/>
    <n v="1"/>
    <n v="1"/>
    <m/>
    <m/>
    <n v="14081.31"/>
    <s v="TARJETA DE AFINIDAD"/>
    <n v="0"/>
    <n v="0"/>
    <m/>
    <m/>
    <n v="5"/>
    <m/>
    <m/>
    <m/>
    <m/>
    <n v="1"/>
    <n v="7"/>
    <n v="2"/>
  </r>
  <r>
    <n v="0"/>
    <s v="C"/>
    <x v="251"/>
    <x v="1"/>
    <n v="4"/>
    <s v="10 211000862"/>
    <d v="2021-09-15T00:00:00"/>
    <d v="2023-09-30T00:00:00"/>
    <n v="0"/>
    <n v="1"/>
    <n v="6"/>
    <n v="30"/>
    <n v="2"/>
    <n v="17.690000000000001"/>
    <n v="19.2"/>
    <n v="500000"/>
    <n v="24987"/>
    <n v="391252"/>
    <n v="0"/>
    <n v="0"/>
    <n v="0"/>
    <m/>
    <n v="0"/>
    <n v="0"/>
    <n v="0"/>
    <m/>
    <m/>
    <d v="2022-03-24T00:00:00"/>
    <n v="1"/>
    <s v="O"/>
    <n v="1"/>
    <n v="30"/>
    <n v="0"/>
    <m/>
    <m/>
    <m/>
    <m/>
    <m/>
    <m/>
    <n v="1"/>
    <n v="1"/>
    <m/>
    <m/>
    <n v="211890.13"/>
    <s v="TARJETA DE AFINIDAD"/>
    <n v="0"/>
    <n v="0"/>
    <m/>
    <m/>
    <n v="5"/>
    <m/>
    <m/>
    <m/>
    <m/>
    <n v="1"/>
    <n v="7"/>
    <n v="2"/>
  </r>
  <r>
    <n v="0"/>
    <s v="C"/>
    <x v="251"/>
    <x v="1"/>
    <n v="4"/>
    <s v="10 211000884"/>
    <d v="2021-09-18T00:00:00"/>
    <d v="2023-09-30T00:00:00"/>
    <n v="0"/>
    <n v="1"/>
    <n v="6"/>
    <n v="30"/>
    <n v="2"/>
    <n v="17.690000000000001"/>
    <n v="19.2"/>
    <n v="286531"/>
    <n v="14319"/>
    <n v="224212"/>
    <n v="0"/>
    <n v="0"/>
    <n v="0"/>
    <m/>
    <n v="0"/>
    <n v="0"/>
    <n v="0"/>
    <m/>
    <m/>
    <d v="2022-03-24T00:00:00"/>
    <n v="1"/>
    <s v="O"/>
    <n v="1"/>
    <n v="30"/>
    <n v="0"/>
    <m/>
    <m/>
    <m/>
    <m/>
    <m/>
    <m/>
    <n v="1"/>
    <n v="1"/>
    <m/>
    <m/>
    <n v="121367.45"/>
    <s v="TARJETA DE AFINIDAD"/>
    <n v="0"/>
    <n v="0"/>
    <m/>
    <m/>
    <n v="5"/>
    <m/>
    <m/>
    <m/>
    <m/>
    <n v="1"/>
    <n v="7"/>
    <n v="2"/>
  </r>
  <r>
    <n v="0"/>
    <s v="C"/>
    <x v="251"/>
    <x v="1"/>
    <n v="4"/>
    <s v="10 211000501"/>
    <d v="2021-06-09T00:00:00"/>
    <d v="2023-06-30T00:00:00"/>
    <n v="0"/>
    <n v="1"/>
    <n v="9"/>
    <n v="30"/>
    <n v="2"/>
    <n v="17.690000000000001"/>
    <n v="19.2"/>
    <n v="345000"/>
    <n v="17241"/>
    <n v="229862"/>
    <n v="0"/>
    <n v="0"/>
    <n v="0"/>
    <m/>
    <n v="0"/>
    <n v="0"/>
    <n v="0"/>
    <m/>
    <m/>
    <d v="2022-03-24T00:00:00"/>
    <n v="1"/>
    <s v="O"/>
    <n v="1"/>
    <n v="30"/>
    <n v="0"/>
    <m/>
    <m/>
    <m/>
    <m/>
    <m/>
    <m/>
    <n v="1"/>
    <n v="1"/>
    <m/>
    <m/>
    <n v="124496.63"/>
    <s v="TARJETA DE AFINIDAD"/>
    <n v="0"/>
    <n v="0"/>
    <m/>
    <m/>
    <n v="5"/>
    <m/>
    <m/>
    <m/>
    <m/>
    <n v="1"/>
    <n v="7"/>
    <n v="2"/>
  </r>
  <r>
    <n v="0"/>
    <s v="C"/>
    <x v="251"/>
    <x v="1"/>
    <n v="4"/>
    <s v="10 211000322"/>
    <d v="2021-04-21T00:00:00"/>
    <d v="2023-04-30T00:00:00"/>
    <n v="0"/>
    <n v="1"/>
    <n v="11"/>
    <n v="30"/>
    <n v="2"/>
    <n v="17.690000000000001"/>
    <n v="19.2"/>
    <n v="600000"/>
    <n v="29984"/>
    <n v="351491"/>
    <n v="0"/>
    <n v="0"/>
    <n v="0"/>
    <m/>
    <n v="0"/>
    <n v="0"/>
    <n v="0"/>
    <m/>
    <m/>
    <d v="2022-03-24T00:00:00"/>
    <n v="1"/>
    <s v="O"/>
    <n v="1"/>
    <n v="30"/>
    <n v="0"/>
    <m/>
    <m/>
    <m/>
    <m/>
    <m/>
    <m/>
    <n v="1"/>
    <n v="1"/>
    <m/>
    <m/>
    <n v="190209.39"/>
    <s v="TARJETA DE AFINIDAD"/>
    <n v="0"/>
    <n v="0"/>
    <m/>
    <m/>
    <n v="5"/>
    <m/>
    <m/>
    <m/>
    <m/>
    <n v="1"/>
    <n v="7"/>
    <n v="2"/>
  </r>
  <r>
    <n v="0"/>
    <s v="C"/>
    <x v="251"/>
    <x v="1"/>
    <n v="4"/>
    <s v="10 211000512"/>
    <d v="2021-06-20T00:00:00"/>
    <d v="2023-06-30T00:00:00"/>
    <n v="0"/>
    <n v="1"/>
    <n v="9"/>
    <n v="30"/>
    <n v="2"/>
    <n v="17.690000000000001"/>
    <n v="19.2"/>
    <n v="460365"/>
    <n v="23006"/>
    <n v="306727"/>
    <n v="0"/>
    <n v="0"/>
    <n v="0"/>
    <m/>
    <n v="0"/>
    <n v="0"/>
    <n v="0"/>
    <m/>
    <m/>
    <d v="2022-03-24T00:00:00"/>
    <n v="1"/>
    <s v="O"/>
    <n v="1"/>
    <n v="30"/>
    <n v="0"/>
    <m/>
    <m/>
    <m/>
    <m/>
    <m/>
    <m/>
    <n v="1"/>
    <n v="1"/>
    <m/>
    <m/>
    <n v="166070.01"/>
    <s v="TARJETA DE AFINIDAD"/>
    <n v="0"/>
    <n v="0"/>
    <m/>
    <m/>
    <n v="5"/>
    <m/>
    <m/>
    <m/>
    <m/>
    <n v="1"/>
    <n v="7"/>
    <n v="2"/>
  </r>
  <r>
    <n v="0"/>
    <s v="C"/>
    <x v="251"/>
    <x v="1"/>
    <n v="4"/>
    <s v="10 211000725"/>
    <d v="2021-08-23T00:00:00"/>
    <d v="2023-08-31T00:00:00"/>
    <n v="0"/>
    <n v="1"/>
    <n v="7"/>
    <n v="30"/>
    <n v="2"/>
    <n v="17.690000000000001"/>
    <n v="19.2"/>
    <n v="1418500"/>
    <n v="70888"/>
    <n v="1055843"/>
    <n v="0"/>
    <n v="0"/>
    <n v="0"/>
    <m/>
    <n v="0"/>
    <n v="0"/>
    <n v="0"/>
    <m/>
    <m/>
    <d v="2022-03-24T00:00:00"/>
    <n v="1"/>
    <s v="O"/>
    <n v="1"/>
    <n v="30"/>
    <n v="0"/>
    <m/>
    <m/>
    <m/>
    <m/>
    <m/>
    <m/>
    <n v="1"/>
    <n v="1"/>
    <m/>
    <m/>
    <n v="571745.74"/>
    <s v="TARJETA DE AFINIDAD"/>
    <n v="0"/>
    <n v="0"/>
    <m/>
    <m/>
    <n v="5"/>
    <m/>
    <m/>
    <m/>
    <m/>
    <n v="1"/>
    <n v="7"/>
    <n v="2"/>
  </r>
  <r>
    <n v="0"/>
    <s v="C"/>
    <x v="251"/>
    <x v="1"/>
    <n v="4"/>
    <s v="10 211001137"/>
    <d v="2021-10-25T00:00:00"/>
    <d v="2023-10-31T00:00:00"/>
    <n v="0"/>
    <n v="1"/>
    <n v="5"/>
    <n v="30"/>
    <n v="2"/>
    <n v="17.690000000000001"/>
    <n v="19.2"/>
    <n v="37200"/>
    <n v="1859"/>
    <n v="30508"/>
    <n v="0"/>
    <n v="0"/>
    <n v="0"/>
    <m/>
    <n v="0"/>
    <n v="0"/>
    <n v="0"/>
    <m/>
    <m/>
    <d v="2022-03-24T00:00:00"/>
    <n v="1"/>
    <s v="O"/>
    <n v="1"/>
    <n v="30"/>
    <n v="0"/>
    <m/>
    <m/>
    <m/>
    <m/>
    <m/>
    <m/>
    <n v="1"/>
    <n v="1"/>
    <m/>
    <m/>
    <n v="16539.95"/>
    <s v="TARJETA DE AFINIDAD"/>
    <n v="0"/>
    <n v="0"/>
    <m/>
    <m/>
    <n v="5"/>
    <m/>
    <m/>
    <m/>
    <m/>
    <n v="1"/>
    <n v="7"/>
    <n v="2"/>
  </r>
  <r>
    <n v="0"/>
    <s v="C"/>
    <x v="251"/>
    <x v="1"/>
    <n v="4"/>
    <s v="10 211001322"/>
    <d v="2021-11-19T00:00:00"/>
    <d v="2023-11-30T00:00:00"/>
    <n v="0"/>
    <n v="1"/>
    <n v="4"/>
    <n v="30"/>
    <n v="2"/>
    <n v="17.690000000000001"/>
    <n v="19.2"/>
    <n v="579900"/>
    <n v="28980"/>
    <n v="497062"/>
    <n v="0"/>
    <n v="0"/>
    <n v="0"/>
    <m/>
    <n v="0"/>
    <n v="0"/>
    <n v="0"/>
    <m/>
    <m/>
    <d v="2022-03-24T00:00:00"/>
    <n v="1"/>
    <s v="O"/>
    <n v="1"/>
    <n v="30"/>
    <n v="0"/>
    <m/>
    <m/>
    <m/>
    <m/>
    <m/>
    <m/>
    <n v="1"/>
    <n v="1"/>
    <m/>
    <m/>
    <n v="269109.40999999997"/>
    <s v="TARJETA DE AFINIDAD"/>
    <n v="0"/>
    <n v="0"/>
    <m/>
    <m/>
    <n v="5"/>
    <m/>
    <m/>
    <m/>
    <m/>
    <n v="1"/>
    <n v="7"/>
    <n v="2"/>
  </r>
  <r>
    <n v="4136140.683845913"/>
    <s v="C"/>
    <x v="252"/>
    <x v="2"/>
    <n v="4"/>
    <s v="11 22415"/>
    <d v="2019-01-31T00:00:00"/>
    <d v="2024-01-31T00:00:00"/>
    <n v="0"/>
    <n v="1"/>
    <n v="41"/>
    <n v="30"/>
    <n v="2"/>
    <n v="11.39"/>
    <n v="12.01"/>
    <n v="34301748"/>
    <n v="589161"/>
    <n v="15175829"/>
    <n v="0"/>
    <n v="0"/>
    <n v="52900000"/>
    <n v="43496"/>
    <n v="0"/>
    <n v="0"/>
    <n v="0"/>
    <s v="1000000/1000000/"/>
    <s v="07/12/"/>
    <d v="2022-03-31T00:00:00"/>
    <n v="3"/>
    <s v="O"/>
    <n v="1"/>
    <n v="30"/>
    <n v="0"/>
    <m/>
    <m/>
    <m/>
    <m/>
    <m/>
    <m/>
    <n v="1"/>
    <n v="1"/>
    <m/>
    <m/>
    <n v="1380016.56"/>
    <s v="SUSTITUCION"/>
    <n v="0"/>
    <n v="0"/>
    <s v="800-197-268-4"/>
    <s v="DIRECCION DE IMPUESTOS Y ADUANAS NACIONALES"/>
    <n v="5"/>
    <m/>
    <m/>
    <m/>
    <m/>
    <n v="1"/>
    <n v="7"/>
    <n v="2"/>
  </r>
  <r>
    <n v="107192.31615408711"/>
    <s v="C"/>
    <x v="252"/>
    <x v="1"/>
    <n v="4"/>
    <s v="10 191004058"/>
    <d v="2021-01-29T00:00:00"/>
    <d v="2022-07-31T00:00:00"/>
    <n v="0"/>
    <n v="1"/>
    <n v="14"/>
    <n v="30"/>
    <n v="2"/>
    <n v="17.690000000000001"/>
    <n v="19.2"/>
    <n v="1597320"/>
    <n v="101997"/>
    <n v="393052"/>
    <n v="0"/>
    <n v="0"/>
    <n v="0"/>
    <m/>
    <n v="0"/>
    <n v="0"/>
    <n v="0"/>
    <m/>
    <m/>
    <d v="2022-03-31T00:00:00"/>
    <n v="1"/>
    <s v="O"/>
    <n v="1"/>
    <n v="30"/>
    <n v="0"/>
    <m/>
    <m/>
    <m/>
    <m/>
    <m/>
    <m/>
    <n v="1"/>
    <n v="1"/>
    <m/>
    <m/>
    <n v="35675.440000000002"/>
    <s v="TARJETA DE AFINIDAD"/>
    <n v="0"/>
    <n v="0"/>
    <m/>
    <m/>
    <n v="5"/>
    <m/>
    <m/>
    <m/>
    <m/>
    <n v="1"/>
    <n v="7"/>
    <n v="2"/>
  </r>
  <r>
    <n v="0"/>
    <s v="C"/>
    <x v="253"/>
    <x v="0"/>
    <n v="4"/>
    <s v="13 191002440"/>
    <d v="2019-11-01T00:00:00"/>
    <d v="2022-11-30T00:00:00"/>
    <n v="0"/>
    <n v="1"/>
    <n v="33"/>
    <n v="30"/>
    <n v="2"/>
    <n v="9"/>
    <n v="9.3800000000000008"/>
    <n v="10097505"/>
    <n v="236509"/>
    <n v="2307031"/>
    <n v="0"/>
    <n v="0"/>
    <n v="0"/>
    <m/>
    <n v="0"/>
    <n v="0"/>
    <n v="0"/>
    <s v="500000/"/>
    <s v="07/"/>
    <d v="2022-03-31T00:00:00"/>
    <n v="1"/>
    <s v="O"/>
    <n v="1"/>
    <n v="30"/>
    <n v="0"/>
    <m/>
    <m/>
    <m/>
    <m/>
    <m/>
    <m/>
    <n v="1"/>
    <n v="1"/>
    <m/>
    <m/>
    <n v="1668227"/>
    <s v="LIBRE INVERSION"/>
    <n v="0"/>
    <n v="0"/>
    <s v="800-197-268-4"/>
    <s v="DIRECCION DE IMPUESTOS Y ADUANAS NACIONALES"/>
    <n v="5"/>
    <m/>
    <m/>
    <m/>
    <m/>
    <n v="1"/>
    <n v="7"/>
    <n v="2"/>
  </r>
  <r>
    <n v="11568605"/>
    <s v="C"/>
    <x v="254"/>
    <x v="2"/>
    <n v="4"/>
    <s v="13 221000687"/>
    <d v="2022-02-14T00:00:00"/>
    <d v="2024-02-29T00:00:00"/>
    <n v="0"/>
    <n v="1"/>
    <n v="1"/>
    <n v="30"/>
    <n v="2"/>
    <n v="8.69"/>
    <n v="9.0399999999999991"/>
    <n v="20094634"/>
    <n v="503710"/>
    <n v="19743245"/>
    <n v="0"/>
    <n v="0"/>
    <n v="35400000"/>
    <n v="43857"/>
    <n v="0"/>
    <n v="0"/>
    <n v="0"/>
    <s v="2500000/2500000/"/>
    <s v="06/12/"/>
    <d v="2022-03-31T00:00:00"/>
    <n v="3"/>
    <s v="O"/>
    <n v="1"/>
    <n v="30"/>
    <n v="0"/>
    <m/>
    <m/>
    <m/>
    <m/>
    <m/>
    <m/>
    <n v="1"/>
    <n v="1"/>
    <m/>
    <m/>
    <n v="1225713"/>
    <s v="LIBRE INVERSION"/>
    <n v="0"/>
    <n v="0"/>
    <s v="800-197-268-4"/>
    <s v="DIRECCION DE IMPUESTOS Y ADUANAS NACIONALES"/>
    <n v="5"/>
    <m/>
    <m/>
    <m/>
    <m/>
    <n v="1"/>
    <n v="7"/>
    <n v="2"/>
  </r>
  <r>
    <n v="0"/>
    <s v="C"/>
    <x v="255"/>
    <x v="6"/>
    <n v="4"/>
    <s v="10 211000658"/>
    <d v="2021-08-11T00:00:00"/>
    <d v="2025-05-31T00:00:00"/>
    <n v="180"/>
    <n v="1"/>
    <n v="0"/>
    <n v="30"/>
    <n v="2"/>
    <n v="17.690000000000001"/>
    <n v="19.2"/>
    <n v="8000000"/>
    <n v="249229"/>
    <n v="8000000"/>
    <n v="266598"/>
    <n v="0"/>
    <n v="0"/>
    <m/>
    <n v="1413871"/>
    <n v="266598"/>
    <n v="441531"/>
    <m/>
    <m/>
    <d v="2021-10-11T00:00:00"/>
    <n v="1"/>
    <s v="O"/>
    <n v="1"/>
    <n v="30"/>
    <n v="859792"/>
    <m/>
    <m/>
    <m/>
    <m/>
    <m/>
    <m/>
    <n v="1"/>
    <n v="1"/>
    <m/>
    <m/>
    <n v="1329492"/>
    <s v="TARJETA DE AFINIDAD"/>
    <n v="0"/>
    <n v="0"/>
    <m/>
    <m/>
    <n v="5"/>
    <m/>
    <m/>
    <m/>
    <m/>
    <n v="1"/>
    <n v="7"/>
    <n v="2"/>
  </r>
  <r>
    <n v="0"/>
    <s v="C"/>
    <x v="256"/>
    <x v="0"/>
    <n v="4"/>
    <s v="13 211001410"/>
    <d v="2021-05-11T00:00:00"/>
    <d v="2024-05-31T00:00:00"/>
    <n v="1"/>
    <n v="1"/>
    <n v="11"/>
    <n v="30"/>
    <n v="2"/>
    <n v="7.03"/>
    <n v="7.26"/>
    <n v="20100499"/>
    <n v="286043"/>
    <n v="14288648"/>
    <n v="0"/>
    <n v="0"/>
    <n v="0"/>
    <m/>
    <n v="0"/>
    <n v="0"/>
    <n v="0"/>
    <s v="2000000/2000000/"/>
    <s v="06/12/"/>
    <d v="2022-03-31T00:00:00"/>
    <n v="1"/>
    <s v="O"/>
    <n v="1"/>
    <n v="30"/>
    <n v="672"/>
    <m/>
    <m/>
    <m/>
    <m/>
    <m/>
    <m/>
    <n v="1"/>
    <n v="1"/>
    <m/>
    <m/>
    <n v="2245509.31"/>
    <s v="LIBRE INVERSION"/>
    <n v="0"/>
    <n v="0"/>
    <s v="800-197-268-4"/>
    <s v="DIRECCION DE IMPUESTOS Y ADUANAS NACIONALES"/>
    <n v="5"/>
    <m/>
    <m/>
    <m/>
    <m/>
    <n v="1"/>
    <n v="7"/>
    <n v="2"/>
  </r>
  <r>
    <n v="0"/>
    <s v="C"/>
    <x v="256"/>
    <x v="1"/>
    <n v="4"/>
    <s v="10 191000109"/>
    <d v="2019-05-09T00:00:00"/>
    <d v="2022-05-31T00:00:00"/>
    <n v="0"/>
    <n v="1"/>
    <n v="34"/>
    <n v="30"/>
    <n v="2"/>
    <n v="7.2"/>
    <n v="7.44"/>
    <n v="7054295"/>
    <n v="218462"/>
    <n v="433014"/>
    <n v="0"/>
    <n v="0"/>
    <n v="0"/>
    <m/>
    <n v="0"/>
    <n v="0"/>
    <n v="0"/>
    <m/>
    <m/>
    <d v="2022-03-31T00:00:00"/>
    <n v="1"/>
    <s v="O"/>
    <n v="1"/>
    <n v="30"/>
    <n v="0"/>
    <m/>
    <m/>
    <m/>
    <m/>
    <m/>
    <m/>
    <n v="1"/>
    <n v="1"/>
    <m/>
    <m/>
    <n v="68017.69"/>
    <s v="LIBRE INVERSION"/>
    <n v="0"/>
    <n v="0"/>
    <m/>
    <m/>
    <n v="5"/>
    <m/>
    <m/>
    <m/>
    <m/>
    <n v="1"/>
    <n v="7"/>
    <n v="2"/>
  </r>
  <r>
    <n v="6187999.7270825719"/>
    <s v="C"/>
    <x v="257"/>
    <x v="0"/>
    <n v="4"/>
    <s v="13 201003070"/>
    <d v="2020-11-23T00:00:00"/>
    <d v="2025-11-30T00:00:00"/>
    <n v="1"/>
    <n v="1"/>
    <n v="18"/>
    <n v="30"/>
    <n v="2"/>
    <n v="9"/>
    <n v="9.3800000000000008"/>
    <n v="15138185"/>
    <n v="232189"/>
    <n v="11600157"/>
    <n v="0"/>
    <n v="0"/>
    <n v="0"/>
    <m/>
    <n v="0"/>
    <n v="0"/>
    <n v="0"/>
    <s v="500000/500000/"/>
    <s v="06/12/"/>
    <d v="2022-03-31T00:00:00"/>
    <n v="1"/>
    <s v="O"/>
    <n v="1"/>
    <n v="30"/>
    <n v="169"/>
    <m/>
    <m/>
    <m/>
    <m/>
    <m/>
    <m/>
    <n v="1"/>
    <n v="1"/>
    <m/>
    <m/>
    <n v="609702.5"/>
    <s v="COMPRA CARTERA"/>
    <n v="0"/>
    <n v="0"/>
    <s v="800-197-268-4"/>
    <s v="DIRECCION DE IMPUESTOS Y ADUANAS NACIONALES"/>
    <n v="5"/>
    <m/>
    <m/>
    <m/>
    <m/>
    <n v="1"/>
    <n v="7"/>
    <n v="2"/>
  </r>
  <r>
    <n v="20507066.000499859"/>
    <s v="C"/>
    <x v="257"/>
    <x v="1"/>
    <n v="3"/>
    <s v="13 211001185"/>
    <d v="2021-04-21T00:00:00"/>
    <d v="2025-07-31T00:00:00"/>
    <n v="0"/>
    <n v="1"/>
    <n v="13"/>
    <n v="30"/>
    <n v="2"/>
    <n v="13.34"/>
    <n v="14.19"/>
    <n v="46744700"/>
    <n v="972151"/>
    <n v="38443574"/>
    <n v="0"/>
    <n v="0"/>
    <n v="0"/>
    <m/>
    <n v="0"/>
    <n v="0"/>
    <n v="0"/>
    <s v="1500000/1500000/"/>
    <s v="06/12/"/>
    <d v="2022-03-31T00:00:00"/>
    <n v="1"/>
    <s v="O"/>
    <n v="1"/>
    <n v="30"/>
    <n v="0"/>
    <m/>
    <m/>
    <m/>
    <m/>
    <m/>
    <m/>
    <n v="1"/>
    <n v="1"/>
    <n v="44307"/>
    <s v="A"/>
    <n v="2020902.25"/>
    <s v="LIBRE INVERSION"/>
    <n v="0"/>
    <n v="0"/>
    <m/>
    <m/>
    <n v="5"/>
    <m/>
    <m/>
    <m/>
    <m/>
    <n v="1"/>
    <n v="7"/>
    <n v="2"/>
  </r>
  <r>
    <n v="1389677.2724175698"/>
    <s v="C"/>
    <x v="257"/>
    <x v="1"/>
    <n v="4"/>
    <s v="10 211000968"/>
    <d v="2021-09-28T00:00:00"/>
    <d v="2024-09-30T00:00:00"/>
    <n v="0"/>
    <n v="1"/>
    <n v="6"/>
    <n v="30"/>
    <n v="2"/>
    <n v="17.690000000000001"/>
    <n v="19.2"/>
    <n v="3000000"/>
    <n v="108613"/>
    <n v="2605241"/>
    <n v="0"/>
    <n v="0"/>
    <n v="0"/>
    <m/>
    <n v="0"/>
    <n v="0"/>
    <n v="0"/>
    <m/>
    <m/>
    <d v="2022-03-31T00:00:00"/>
    <n v="1"/>
    <s v="O"/>
    <n v="1"/>
    <n v="30"/>
    <n v="0"/>
    <m/>
    <m/>
    <m/>
    <m/>
    <m/>
    <m/>
    <n v="1"/>
    <n v="1"/>
    <m/>
    <m/>
    <n v="136996.25"/>
    <s v="TARJETA DE AFINIDAD"/>
    <n v="0"/>
    <n v="0"/>
    <m/>
    <m/>
    <n v="5"/>
    <m/>
    <m/>
    <m/>
    <m/>
    <n v="1"/>
    <n v="7"/>
    <n v="2"/>
  </r>
  <r>
    <n v="12830451.619382478"/>
    <s v="C"/>
    <x v="258"/>
    <x v="0"/>
    <n v="4"/>
    <s v="13 211001113"/>
    <d v="2021-04-12T00:00:00"/>
    <d v="2028-01-31T00:00:00"/>
    <n v="1"/>
    <n v="1"/>
    <n v="11"/>
    <n v="30"/>
    <n v="2"/>
    <n v="9"/>
    <n v="9.3800000000000008"/>
    <n v="47272589"/>
    <n v="269677"/>
    <n v="23154140"/>
    <n v="0"/>
    <n v="0"/>
    <n v="0"/>
    <m/>
    <n v="0"/>
    <n v="0"/>
    <n v="0"/>
    <s v="700000/1200000/"/>
    <s v="06/12/"/>
    <d v="2022-03-31T00:00:00"/>
    <n v="1"/>
    <s v="O"/>
    <n v="1"/>
    <n v="30"/>
    <n v="99"/>
    <m/>
    <m/>
    <m/>
    <m/>
    <m/>
    <m/>
    <n v="1"/>
    <n v="1"/>
    <m/>
    <m/>
    <n v="1224622.68"/>
    <s v="COMPRA CARTERA"/>
    <n v="0"/>
    <n v="0"/>
    <s v="800-197-268-4"/>
    <s v="DIRECCION DE IMPUESTOS Y ADUANAS NACIONALES"/>
    <n v="5"/>
    <m/>
    <m/>
    <m/>
    <m/>
    <n v="1"/>
    <n v="7"/>
    <n v="2"/>
  </r>
  <r>
    <n v="355677.72525814443"/>
    <s v="C"/>
    <x v="258"/>
    <x v="1"/>
    <n v="4"/>
    <s v="10 221000426"/>
    <d v="2022-03-11T00:00:00"/>
    <d v="2024-03-31T00:00:00"/>
    <n v="0"/>
    <n v="1"/>
    <n v="0"/>
    <n v="30"/>
    <n v="2"/>
    <n v="17.690000000000001"/>
    <n v="19.2"/>
    <n v="641900"/>
    <n v="32078"/>
    <n v="641900"/>
    <n v="5996"/>
    <n v="0"/>
    <n v="0"/>
    <m/>
    <n v="0"/>
    <n v="0"/>
    <n v="0"/>
    <m/>
    <m/>
    <d v="2022-03-11T00:00:00"/>
    <n v="1"/>
    <s v="O"/>
    <n v="1"/>
    <n v="30"/>
    <n v="0"/>
    <m/>
    <m/>
    <m/>
    <m/>
    <m/>
    <m/>
    <n v="1"/>
    <n v="1"/>
    <m/>
    <m/>
    <n v="33969.75"/>
    <s v="TARJETA DE AFINIDAD"/>
    <n v="0"/>
    <n v="0"/>
    <m/>
    <m/>
    <n v="5"/>
    <m/>
    <m/>
    <m/>
    <m/>
    <n v="1"/>
    <n v="7"/>
    <n v="2"/>
  </r>
  <r>
    <n v="298138.09080523718"/>
    <s v="C"/>
    <x v="258"/>
    <x v="1"/>
    <n v="4"/>
    <s v="10 221000570"/>
    <d v="2022-03-30T00:00:00"/>
    <d v="2024-03-31T00:00:00"/>
    <n v="0"/>
    <n v="1"/>
    <n v="0"/>
    <n v="30"/>
    <n v="2"/>
    <n v="17.7"/>
    <n v="19.2"/>
    <n v="538000"/>
    <n v="26886"/>
    <n v="538000"/>
    <n v="0"/>
    <n v="0"/>
    <n v="0"/>
    <m/>
    <n v="0"/>
    <n v="0"/>
    <n v="0"/>
    <m/>
    <m/>
    <d v="2022-03-30T00:00:00"/>
    <n v="1"/>
    <s v="O"/>
    <n v="1"/>
    <n v="30"/>
    <n v="0"/>
    <m/>
    <m/>
    <m/>
    <m/>
    <m/>
    <m/>
    <n v="1"/>
    <n v="1"/>
    <m/>
    <m/>
    <n v="28439.79"/>
    <s v="TARJETA DE AFINIDAD"/>
    <n v="0"/>
    <n v="0"/>
    <m/>
    <m/>
    <n v="5"/>
    <m/>
    <m/>
    <m/>
    <m/>
    <n v="1"/>
    <n v="7"/>
    <n v="2"/>
  </r>
  <r>
    <n v="309700.56455414044"/>
    <s v="C"/>
    <x v="258"/>
    <x v="1"/>
    <n v="4"/>
    <s v="10 221000571"/>
    <d v="2022-03-30T00:00:00"/>
    <d v="2024-03-31T00:00:00"/>
    <n v="0"/>
    <n v="1"/>
    <n v="0"/>
    <n v="30"/>
    <n v="2"/>
    <n v="17.7"/>
    <n v="19.2"/>
    <n v="559000"/>
    <n v="27935"/>
    <n v="559000"/>
    <n v="0"/>
    <n v="0"/>
    <n v="0"/>
    <m/>
    <n v="0"/>
    <n v="0"/>
    <n v="0"/>
    <m/>
    <m/>
    <d v="2022-03-30T00:00:00"/>
    <n v="1"/>
    <s v="O"/>
    <n v="1"/>
    <n v="30"/>
    <n v="0"/>
    <m/>
    <m/>
    <m/>
    <m/>
    <m/>
    <m/>
    <n v="1"/>
    <n v="1"/>
    <m/>
    <m/>
    <n v="29624.78"/>
    <s v="TARJETA DE AFINIDAD"/>
    <n v="0"/>
    <n v="0"/>
    <m/>
    <m/>
    <n v="5"/>
    <m/>
    <m/>
    <m/>
    <m/>
    <n v="1"/>
    <n v="7"/>
    <n v="2"/>
  </r>
  <r>
    <n v="5479415.7098263856"/>
    <s v="C"/>
    <x v="259"/>
    <x v="0"/>
    <n v="4"/>
    <s v="10 191000210"/>
    <d v="2019-05-24T00:00:00"/>
    <d v="2024-05-31T00:00:00"/>
    <n v="0"/>
    <n v="1"/>
    <n v="34"/>
    <n v="30"/>
    <n v="2"/>
    <n v="9.23"/>
    <n v="9.64"/>
    <n v="25079734"/>
    <n v="523540"/>
    <n v="12293343"/>
    <n v="0"/>
    <n v="0"/>
    <n v="0"/>
    <m/>
    <n v="0"/>
    <n v="0"/>
    <n v="0"/>
    <m/>
    <m/>
    <d v="2022-03-31T00:00:00"/>
    <n v="1"/>
    <s v="O"/>
    <n v="1"/>
    <n v="30"/>
    <n v="0"/>
    <m/>
    <m/>
    <m/>
    <m/>
    <m/>
    <m/>
    <n v="1"/>
    <n v="1"/>
    <m/>
    <m/>
    <n v="759716.27"/>
    <s v="SUSTITUCION"/>
    <n v="0"/>
    <n v="0"/>
    <s v="800-197-268-4"/>
    <s v="DIRECCION DE IMPUESTOS Y ADUANAS NACIONALES"/>
    <n v="5"/>
    <m/>
    <m/>
    <m/>
    <m/>
    <n v="1"/>
    <n v="7"/>
    <n v="2"/>
  </r>
  <r>
    <n v="10709050.270173617"/>
    <s v="C"/>
    <x v="259"/>
    <x v="0"/>
    <n v="4"/>
    <s v="13 201003319"/>
    <d v="2020-12-09T00:00:00"/>
    <d v="2023-12-31T00:00:00"/>
    <n v="0"/>
    <n v="1"/>
    <n v="17"/>
    <n v="30"/>
    <n v="2"/>
    <n v="11.1"/>
    <n v="11.68"/>
    <n v="39479622"/>
    <n v="1042473"/>
    <n v="24025878"/>
    <n v="0"/>
    <n v="0"/>
    <n v="0"/>
    <m/>
    <n v="0"/>
    <n v="0"/>
    <n v="0"/>
    <s v="2275000/2275000/"/>
    <s v="07/12/"/>
    <d v="2022-03-31T00:00:00"/>
    <n v="1"/>
    <s v="O"/>
    <n v="1"/>
    <n v="30"/>
    <n v="0"/>
    <m/>
    <m/>
    <m/>
    <m/>
    <m/>
    <m/>
    <n v="1"/>
    <n v="1"/>
    <m/>
    <m/>
    <n v="1484591.75"/>
    <s v="SUSTITUCION"/>
    <n v="0"/>
    <n v="0"/>
    <s v="800-197-268-4"/>
    <s v="DIRECCION DE IMPUESTOS Y ADUANAS NACIONALES"/>
    <n v="5"/>
    <m/>
    <m/>
    <m/>
    <m/>
    <n v="1"/>
    <n v="7"/>
    <n v="2"/>
  </r>
  <r>
    <n v="0"/>
    <s v="C"/>
    <x v="260"/>
    <x v="1"/>
    <n v="4"/>
    <s v="13 211003825"/>
    <d v="2021-12-17T00:00:00"/>
    <d v="2023-12-31T00:00:00"/>
    <n v="0"/>
    <n v="1"/>
    <n v="3"/>
    <n v="30"/>
    <n v="2"/>
    <n v="7.2"/>
    <n v="7.44"/>
    <n v="5030557"/>
    <n v="226609"/>
    <n v="4442642"/>
    <n v="0"/>
    <n v="0"/>
    <n v="0"/>
    <m/>
    <n v="0"/>
    <n v="0"/>
    <n v="0"/>
    <m/>
    <m/>
    <d v="2022-03-31T00:00:00"/>
    <n v="1"/>
    <s v="O"/>
    <n v="1"/>
    <n v="30"/>
    <n v="0"/>
    <m/>
    <m/>
    <m/>
    <m/>
    <m/>
    <m/>
    <n v="1"/>
    <n v="1"/>
    <m/>
    <m/>
    <n v="870352"/>
    <s v="LIBRE INVERSION"/>
    <n v="0"/>
    <n v="0"/>
    <m/>
    <m/>
    <n v="5"/>
    <m/>
    <m/>
    <m/>
    <m/>
    <n v="1"/>
    <n v="7"/>
    <n v="2"/>
  </r>
  <r>
    <n v="11367690"/>
    <s v="C"/>
    <x v="261"/>
    <x v="0"/>
    <n v="4"/>
    <s v="13 211001202"/>
    <d v="2021-04-22T00:00:00"/>
    <d v="2025-06-30T00:00:00"/>
    <n v="1"/>
    <n v="1"/>
    <n v="12"/>
    <n v="30"/>
    <n v="2"/>
    <n v="7.83"/>
    <n v="8.11"/>
    <n v="40113252"/>
    <n v="591248"/>
    <n v="32348139"/>
    <n v="0"/>
    <n v="0"/>
    <n v="0"/>
    <m/>
    <n v="0"/>
    <n v="0"/>
    <n v="0"/>
    <s v="2000000/2000000/"/>
    <s v="06/12/"/>
    <d v="2022-03-31T00:00:00"/>
    <n v="1"/>
    <s v="O"/>
    <n v="1"/>
    <n v="30"/>
    <n v="673"/>
    <m/>
    <m/>
    <m/>
    <m/>
    <m/>
    <m/>
    <n v="1"/>
    <n v="1"/>
    <m/>
    <m/>
    <n v="2429014"/>
    <s v="LIBRE INVERSION"/>
    <n v="0"/>
    <n v="0"/>
    <s v="800-197-268-4"/>
    <s v="DIRECCION DE IMPUESTOS Y ADUANAS NACIONALES"/>
    <n v="5"/>
    <m/>
    <m/>
    <m/>
    <m/>
    <n v="1"/>
    <n v="7"/>
    <n v="2"/>
  </r>
  <r>
    <n v="0"/>
    <s v="C"/>
    <x v="262"/>
    <x v="1"/>
    <n v="4"/>
    <s v="10 191000447"/>
    <d v="2019-07-04T00:00:00"/>
    <d v="2023-01-31T00:00:00"/>
    <n v="0"/>
    <n v="1"/>
    <n v="37"/>
    <n v="30"/>
    <n v="2"/>
    <n v="18"/>
    <n v="19.559999999999999"/>
    <n v="25357907"/>
    <n v="673771"/>
    <n v="7155804"/>
    <n v="0"/>
    <n v="0"/>
    <n v="0"/>
    <m/>
    <n v="0"/>
    <n v="0"/>
    <n v="0"/>
    <s v="1000000/"/>
    <s v="07/"/>
    <d v="2022-03-31T00:00:00"/>
    <n v="1"/>
    <s v="O"/>
    <n v="1"/>
    <n v="30"/>
    <n v="0"/>
    <m/>
    <m/>
    <m/>
    <m/>
    <m/>
    <m/>
    <n v="1"/>
    <n v="1"/>
    <m/>
    <m/>
    <n v="964879.91"/>
    <s v="LIBRE INVERSION"/>
    <n v="0"/>
    <n v="0"/>
    <m/>
    <m/>
    <n v="5"/>
    <m/>
    <m/>
    <m/>
    <m/>
    <n v="1"/>
    <n v="7"/>
    <n v="2"/>
  </r>
  <r>
    <n v="0"/>
    <s v="C"/>
    <x v="262"/>
    <x v="1"/>
    <n v="4"/>
    <s v="13 201002723"/>
    <d v="2020-09-23T00:00:00"/>
    <d v="2023-09-30T00:00:00"/>
    <n v="0"/>
    <n v="1"/>
    <n v="18"/>
    <n v="30"/>
    <n v="2"/>
    <n v="9"/>
    <n v="9.3800000000000008"/>
    <n v="5035080"/>
    <n v="161061"/>
    <n v="2694096"/>
    <n v="0"/>
    <n v="0"/>
    <n v="0"/>
    <m/>
    <n v="0"/>
    <n v="0"/>
    <n v="0"/>
    <m/>
    <m/>
    <d v="2022-03-31T00:00:00"/>
    <n v="1"/>
    <s v="O"/>
    <n v="1"/>
    <n v="30"/>
    <n v="0"/>
    <m/>
    <m/>
    <m/>
    <m/>
    <m/>
    <m/>
    <n v="1"/>
    <n v="1"/>
    <m/>
    <m/>
    <n v="363241.09"/>
    <s v="LIBRE INVERSION"/>
    <n v="0"/>
    <n v="0"/>
    <m/>
    <m/>
    <n v="5"/>
    <m/>
    <m/>
    <m/>
    <m/>
    <n v="1"/>
    <n v="7"/>
    <n v="2"/>
  </r>
  <r>
    <n v="6503444.3591600088"/>
    <s v="C"/>
    <x v="263"/>
    <x v="2"/>
    <n v="4"/>
    <s v="11 13394"/>
    <d v="2015-06-05T00:00:00"/>
    <d v="2023-06-30T00:00:00"/>
    <n v="0"/>
    <n v="1"/>
    <n v="41"/>
    <n v="30"/>
    <n v="2"/>
    <n v="11.39"/>
    <n v="12.01"/>
    <n v="64604881"/>
    <n v="842059"/>
    <n v="13978122"/>
    <n v="0"/>
    <n v="0"/>
    <n v="41313778.850000001"/>
    <n v="43585"/>
    <n v="0"/>
    <n v="0"/>
    <n v="0"/>
    <s v="1200000/1200000/"/>
    <s v="07/12/"/>
    <d v="2022-03-31T00:00:00"/>
    <n v="2"/>
    <s v="O"/>
    <n v="1"/>
    <n v="30"/>
    <n v="0"/>
    <m/>
    <m/>
    <m/>
    <m/>
    <m/>
    <m/>
    <n v="1"/>
    <n v="1"/>
    <m/>
    <m/>
    <n v="800416.01"/>
    <s v="VIVIENDA"/>
    <n v="0"/>
    <n v="0"/>
    <s v="800-197-268-4"/>
    <s v="DIRECCION DE IMPUESTOS Y ADUANAS NACIONALES"/>
    <n v="5"/>
    <m/>
    <m/>
    <m/>
    <m/>
    <n v="1"/>
    <n v="7"/>
    <n v="2"/>
  </r>
  <r>
    <n v="15755966.008864529"/>
    <s v="C"/>
    <x v="263"/>
    <x v="2"/>
    <n v="4"/>
    <s v="13 211002026"/>
    <d v="2021-08-02T00:00:00"/>
    <d v="2024-07-31T00:00:00"/>
    <n v="0"/>
    <n v="1"/>
    <n v="8"/>
    <n v="30"/>
    <n v="2"/>
    <n v="9.99"/>
    <n v="10.46"/>
    <n v="40337353"/>
    <n v="774735"/>
    <n v="33865324"/>
    <n v="0"/>
    <n v="0"/>
    <n v="100092452.06999999"/>
    <n v="43585"/>
    <n v="0"/>
    <n v="0"/>
    <n v="0"/>
    <s v="3330000/3330000/"/>
    <s v="06/12/"/>
    <d v="2022-03-31T00:00:00"/>
    <n v="2"/>
    <s v="O"/>
    <n v="1"/>
    <n v="30"/>
    <n v="0"/>
    <m/>
    <m/>
    <m/>
    <m/>
    <m/>
    <m/>
    <n v="1"/>
    <n v="1"/>
    <m/>
    <m/>
    <n v="1939372.31"/>
    <s v="LIBRE INVERSION"/>
    <n v="0"/>
    <n v="0"/>
    <s v="800-197-268-4"/>
    <s v="DIRECCION DE IMPUESTOS Y ADUANAS NACIONALES"/>
    <n v="5"/>
    <m/>
    <m/>
    <m/>
    <m/>
    <n v="1"/>
    <n v="7"/>
    <n v="2"/>
  </r>
  <r>
    <n v="564180.57197546144"/>
    <s v="C"/>
    <x v="263"/>
    <x v="4"/>
    <n v="4"/>
    <s v="11 20764"/>
    <d v="2018-07-13T00:00:00"/>
    <d v="2022-07-31T00:00:00"/>
    <n v="0"/>
    <n v="1"/>
    <n v="35"/>
    <n v="30"/>
    <n v="2"/>
    <n v="12.6"/>
    <n v="13.35"/>
    <n v="20181499"/>
    <n v="334696"/>
    <n v="1212534"/>
    <n v="0"/>
    <n v="0"/>
    <n v="3583769.09"/>
    <d v="2019-04-30T00:00:00"/>
    <n v="0"/>
    <n v="0"/>
    <n v="0"/>
    <m/>
    <m/>
    <d v="2022-03-31T00:00:00"/>
    <n v="2"/>
    <s v="O"/>
    <n v="1"/>
    <n v="30"/>
    <n v="0"/>
    <m/>
    <m/>
    <m/>
    <m/>
    <m/>
    <m/>
    <n v="1"/>
    <n v="1"/>
    <m/>
    <m/>
    <n v="69393.740000000005"/>
    <s v="VIVIENDA"/>
    <n v="0"/>
    <n v="0"/>
    <m/>
    <m/>
    <n v="5"/>
    <m/>
    <m/>
    <m/>
    <m/>
    <n v="1"/>
    <n v="7"/>
    <n v="2"/>
  </r>
  <r>
    <n v="9879300"/>
    <s v="C"/>
    <x v="264"/>
    <x v="0"/>
    <n v="3"/>
    <s v="13 221000641"/>
    <d v="2022-02-14T00:00:00"/>
    <d v="2024-02-29T00:00:00"/>
    <n v="0"/>
    <n v="1"/>
    <n v="1"/>
    <n v="30"/>
    <n v="2"/>
    <n v="10.26"/>
    <n v="10.76"/>
    <n v="15525197"/>
    <n v="638224"/>
    <n v="15025002"/>
    <n v="0"/>
    <n v="0"/>
    <n v="0"/>
    <m/>
    <n v="0"/>
    <n v="0"/>
    <n v="0"/>
    <s v="500000/500000/"/>
    <s v="06/12/"/>
    <d v="2022-03-31T00:00:00"/>
    <n v="1"/>
    <s v="O"/>
    <n v="1"/>
    <n v="30"/>
    <n v="0"/>
    <m/>
    <m/>
    <m/>
    <m/>
    <m/>
    <m/>
    <n v="1"/>
    <n v="1"/>
    <n v="44606"/>
    <s v="A"/>
    <n v="818212"/>
    <s v="SUSTITUCION"/>
    <n v="0"/>
    <n v="0"/>
    <s v="800-197-268-4"/>
    <s v="DIRECCION DE IMPUESTOS Y ADUANAS NACIONALES"/>
    <n v="5"/>
    <m/>
    <m/>
    <m/>
    <m/>
    <n v="1"/>
    <n v="7"/>
    <n v="2"/>
  </r>
  <r>
    <n v="0"/>
    <s v="C"/>
    <x v="265"/>
    <x v="0"/>
    <n v="4"/>
    <s v="11 19420"/>
    <d v="2017-12-22T00:00:00"/>
    <d v="2022-10-31T00:00:00"/>
    <n v="0"/>
    <n v="1"/>
    <n v="41"/>
    <n v="30"/>
    <n v="2"/>
    <n v="11.52"/>
    <n v="12.14"/>
    <n v="30113686"/>
    <n v="445735"/>
    <n v="6299854"/>
    <n v="0"/>
    <n v="0"/>
    <n v="0"/>
    <m/>
    <n v="0"/>
    <n v="0"/>
    <n v="0"/>
    <s v="900000/"/>
    <s v="07/"/>
    <d v="2022-03-31T00:00:00"/>
    <n v="1"/>
    <s v="O"/>
    <n v="1"/>
    <n v="30"/>
    <n v="0"/>
    <m/>
    <m/>
    <m/>
    <m/>
    <m/>
    <m/>
    <n v="1"/>
    <n v="1"/>
    <m/>
    <m/>
    <n v="1211350.25"/>
    <s v="SUSTITUCION"/>
    <n v="0"/>
    <n v="0"/>
    <s v="800-197-268-4"/>
    <s v="DIRECCION DE IMPUESTOS Y ADUANAS NACIONALES"/>
    <n v="5"/>
    <m/>
    <m/>
    <m/>
    <m/>
    <n v="1"/>
    <n v="7"/>
    <n v="2"/>
  </r>
  <r>
    <n v="0"/>
    <s v="C"/>
    <x v="265"/>
    <x v="1"/>
    <n v="4"/>
    <s v="13 211002148"/>
    <d v="2021-08-13T00:00:00"/>
    <d v="2022-08-31T00:00:00"/>
    <n v="0"/>
    <n v="1"/>
    <n v="7"/>
    <n v="30"/>
    <n v="2"/>
    <n v="12.9"/>
    <n v="13.69"/>
    <n v="1819745"/>
    <n v="162794"/>
    <n v="787579"/>
    <n v="0"/>
    <n v="0"/>
    <n v="0"/>
    <m/>
    <n v="0"/>
    <n v="0"/>
    <n v="0"/>
    <m/>
    <m/>
    <d v="2022-03-31T00:00:00"/>
    <n v="1"/>
    <s v="O"/>
    <n v="1"/>
    <n v="30"/>
    <n v="0"/>
    <m/>
    <m/>
    <m/>
    <m/>
    <m/>
    <m/>
    <n v="1"/>
    <n v="1"/>
    <m/>
    <m/>
    <n v="151401.75"/>
    <s v="LIBRE INVERSION"/>
    <n v="0"/>
    <n v="0"/>
    <m/>
    <m/>
    <n v="5"/>
    <m/>
    <m/>
    <m/>
    <m/>
    <n v="1"/>
    <n v="7"/>
    <n v="2"/>
  </r>
  <r>
    <n v="18068839.700000003"/>
    <s v="C"/>
    <x v="266"/>
    <x v="4"/>
    <n v="4"/>
    <s v="11 19418"/>
    <d v="2017-12-20T00:00:00"/>
    <d v="2026-02-28T00:00:00"/>
    <n v="1"/>
    <n v="1"/>
    <n v="32"/>
    <n v="30"/>
    <n v="2"/>
    <n v="11.28"/>
    <n v="11.88"/>
    <n v="130466350"/>
    <n v="1157602"/>
    <n v="44223519"/>
    <n v="415702"/>
    <n v="0"/>
    <n v="375191419"/>
    <n v="43585"/>
    <n v="0"/>
    <n v="0"/>
    <n v="0"/>
    <m/>
    <m/>
    <d v="2022-03-02T00:00:00"/>
    <n v="2"/>
    <s v="O"/>
    <n v="1"/>
    <n v="30"/>
    <n v="741900"/>
    <m/>
    <m/>
    <m/>
    <m/>
    <m/>
    <m/>
    <n v="1"/>
    <n v="1"/>
    <m/>
    <m/>
    <n v="2969914.3"/>
    <s v="SUSTITUCION"/>
    <n v="0"/>
    <n v="0"/>
    <m/>
    <m/>
    <n v="5"/>
    <m/>
    <m/>
    <m/>
    <m/>
    <n v="1"/>
    <n v="7"/>
    <n v="2"/>
  </r>
  <r>
    <n v="69894877.548096418"/>
    <s v="C"/>
    <x v="267"/>
    <x v="2"/>
    <n v="4"/>
    <s v="13 201002096"/>
    <d v="2020-07-23T00:00:00"/>
    <d v="2027-08-31T00:00:00"/>
    <n v="0"/>
    <n v="1"/>
    <n v="22"/>
    <n v="30"/>
    <n v="2"/>
    <n v="9"/>
    <n v="9.3800000000000008"/>
    <n v="98691547"/>
    <n v="1442583"/>
    <n v="81809795"/>
    <n v="0"/>
    <n v="0"/>
    <n v="214581500"/>
    <n v="43909"/>
    <n v="0"/>
    <n v="0"/>
    <n v="0"/>
    <s v="1000000/1000000/"/>
    <s v="07/12/"/>
    <d v="2022-03-31T00:00:00"/>
    <n v="2"/>
    <s v="O"/>
    <n v="1"/>
    <n v="30"/>
    <n v="0"/>
    <m/>
    <m/>
    <m/>
    <m/>
    <m/>
    <m/>
    <n v="1"/>
    <n v="1"/>
    <m/>
    <m/>
    <n v="1929557.02"/>
    <s v="COMPRA CARTERA"/>
    <n v="0"/>
    <n v="0"/>
    <s v="800-197-268-4"/>
    <s v="DIRECCION DE IMPUESTOS Y ADUANAS NACIONALES"/>
    <n v="5"/>
    <m/>
    <m/>
    <m/>
    <m/>
    <n v="1"/>
    <n v="7"/>
    <n v="2"/>
  </r>
  <r>
    <n v="81581.565311932631"/>
    <s v="C"/>
    <x v="267"/>
    <x v="1"/>
    <n v="4"/>
    <s v="10 191002271"/>
    <d v="2019-10-30T00:00:00"/>
    <d v="2022-10-31T00:00:00"/>
    <n v="0"/>
    <n v="1"/>
    <n v="29"/>
    <n v="30"/>
    <n v="2"/>
    <n v="18"/>
    <n v="19.559999999999999"/>
    <n v="400000"/>
    <n v="14461"/>
    <n v="95415"/>
    <n v="0"/>
    <n v="0"/>
    <n v="0"/>
    <m/>
    <n v="0"/>
    <n v="0"/>
    <n v="0"/>
    <m/>
    <m/>
    <d v="2022-03-31T00:00:00"/>
    <n v="1"/>
    <s v="O"/>
    <n v="1"/>
    <n v="30"/>
    <n v="0"/>
    <m/>
    <m/>
    <m/>
    <m/>
    <m/>
    <m/>
    <n v="1"/>
    <n v="1"/>
    <m/>
    <m/>
    <n v="2187.48"/>
    <s v="TARJETA DE AFINIDAD"/>
    <n v="0"/>
    <n v="0"/>
    <m/>
    <m/>
    <n v="5"/>
    <m/>
    <m/>
    <m/>
    <m/>
    <n v="1"/>
    <n v="7"/>
    <n v="2"/>
  </r>
  <r>
    <n v="81581.565311932631"/>
    <s v="C"/>
    <x v="267"/>
    <x v="1"/>
    <n v="4"/>
    <s v="10 191002272"/>
    <d v="2019-10-30T00:00:00"/>
    <d v="2022-10-31T00:00:00"/>
    <n v="0"/>
    <n v="1"/>
    <n v="29"/>
    <n v="30"/>
    <n v="2"/>
    <n v="18"/>
    <n v="19.559999999999999"/>
    <n v="400000"/>
    <n v="14461"/>
    <n v="95415"/>
    <n v="0"/>
    <n v="0"/>
    <n v="0"/>
    <m/>
    <n v="0"/>
    <n v="0"/>
    <n v="0"/>
    <m/>
    <m/>
    <d v="2022-03-31T00:00:00"/>
    <n v="1"/>
    <s v="O"/>
    <n v="1"/>
    <n v="30"/>
    <n v="0"/>
    <m/>
    <m/>
    <m/>
    <m/>
    <m/>
    <m/>
    <n v="1"/>
    <n v="1"/>
    <m/>
    <m/>
    <n v="2187.48"/>
    <s v="TARJETA DE AFINIDAD"/>
    <n v="0"/>
    <n v="0"/>
    <m/>
    <m/>
    <n v="5"/>
    <m/>
    <m/>
    <m/>
    <m/>
    <n v="1"/>
    <n v="7"/>
    <n v="2"/>
  </r>
  <r>
    <n v="1977179.1812797172"/>
    <s v="C"/>
    <x v="267"/>
    <x v="1"/>
    <n v="4"/>
    <s v="10 191002429"/>
    <d v="2019-11-14T00:00:00"/>
    <d v="2022-11-30T00:00:00"/>
    <n v="0"/>
    <n v="1"/>
    <n v="28"/>
    <n v="30"/>
    <n v="2"/>
    <n v="11.04"/>
    <n v="11.61"/>
    <n v="9200000"/>
    <n v="332602"/>
    <n v="2314119"/>
    <n v="0"/>
    <n v="0"/>
    <n v="0"/>
    <m/>
    <n v="0"/>
    <n v="0"/>
    <n v="0"/>
    <m/>
    <m/>
    <d v="2022-03-31T00:00:00"/>
    <n v="1"/>
    <s v="O"/>
    <n v="1"/>
    <n v="30"/>
    <n v="0"/>
    <m/>
    <m/>
    <m/>
    <m/>
    <m/>
    <m/>
    <n v="1"/>
    <n v="1"/>
    <m/>
    <m/>
    <n v="54488.160000000003"/>
    <s v="TARJETA DE AFINIDAD"/>
    <n v="0"/>
    <n v="0"/>
    <m/>
    <m/>
    <n v="5"/>
    <m/>
    <m/>
    <m/>
    <m/>
    <n v="1"/>
    <n v="7"/>
    <n v="2"/>
  </r>
  <r>
    <n v="0"/>
    <s v="C"/>
    <x v="268"/>
    <x v="1"/>
    <n v="4"/>
    <s v="13 211000950"/>
    <d v="2021-04-05T00:00:00"/>
    <d v="2026-04-30T00:00:00"/>
    <n v="0"/>
    <n v="1"/>
    <n v="11"/>
    <n v="30"/>
    <n v="2"/>
    <n v="7.2"/>
    <n v="7.44"/>
    <n v="10405953"/>
    <n v="209025"/>
    <n v="8781107"/>
    <n v="0"/>
    <n v="0"/>
    <n v="0"/>
    <m/>
    <n v="0"/>
    <n v="0"/>
    <n v="0"/>
    <m/>
    <m/>
    <d v="2022-03-31T00:00:00"/>
    <n v="1"/>
    <s v="O"/>
    <n v="1"/>
    <n v="30"/>
    <n v="0"/>
    <m/>
    <m/>
    <m/>
    <m/>
    <m/>
    <m/>
    <n v="1"/>
    <n v="1"/>
    <m/>
    <m/>
    <n v="1304902"/>
    <s v="LIBRE INVERSION"/>
    <n v="0"/>
    <n v="0"/>
    <m/>
    <m/>
    <n v="5"/>
    <m/>
    <m/>
    <m/>
    <m/>
    <n v="1"/>
    <n v="7"/>
    <n v="2"/>
  </r>
  <r>
    <n v="11251950.012462946"/>
    <s v="C"/>
    <x v="269"/>
    <x v="0"/>
    <n v="4"/>
    <s v="13 211001685"/>
    <d v="2021-06-21T00:00:00"/>
    <d v="2024-06-30T00:00:00"/>
    <n v="1"/>
    <n v="1"/>
    <n v="9"/>
    <n v="30"/>
    <n v="2"/>
    <n v="9"/>
    <n v="9.3800000000000008"/>
    <n v="15059967"/>
    <n v="269161"/>
    <n v="12325816"/>
    <n v="0"/>
    <n v="0"/>
    <n v="0"/>
    <m/>
    <n v="0"/>
    <n v="0"/>
    <n v="0"/>
    <s v="1300000/1300000/"/>
    <s v="06/12/"/>
    <d v="2022-03-31T00:00:00"/>
    <n v="1"/>
    <s v="O"/>
    <n v="1"/>
    <n v="30"/>
    <n v="436"/>
    <m/>
    <m/>
    <m/>
    <m/>
    <m/>
    <m/>
    <n v="1"/>
    <n v="1"/>
    <m/>
    <m/>
    <n v="134235.14000000001"/>
    <s v="LIBRE INVERSION"/>
    <n v="0"/>
    <n v="0"/>
    <s v="800-197-268-4"/>
    <s v="DIRECCION DE IMPUESTOS Y ADUANAS NACIONALES"/>
    <n v="5"/>
    <m/>
    <m/>
    <m/>
    <m/>
    <n v="1"/>
    <n v="7"/>
    <n v="2"/>
  </r>
  <r>
    <n v="22711421.987537056"/>
    <s v="C"/>
    <x v="269"/>
    <x v="0"/>
    <n v="4"/>
    <s v="13 221000153"/>
    <d v="2022-01-25T00:00:00"/>
    <d v="2027-01-31T00:00:00"/>
    <n v="0"/>
    <n v="1"/>
    <n v="2"/>
    <n v="30"/>
    <n v="2"/>
    <n v="11.7"/>
    <n v="12.34"/>
    <n v="25084258"/>
    <n v="355136"/>
    <n v="24878955"/>
    <n v="0"/>
    <n v="0"/>
    <n v="0"/>
    <m/>
    <n v="0"/>
    <n v="0"/>
    <n v="0"/>
    <s v="1000000/1500000/"/>
    <s v="06/12/"/>
    <d v="2022-03-31T00:00:00"/>
    <n v="1"/>
    <s v="O"/>
    <n v="1"/>
    <n v="30"/>
    <n v="0"/>
    <m/>
    <m/>
    <m/>
    <m/>
    <m/>
    <m/>
    <n v="1"/>
    <n v="1"/>
    <m/>
    <m/>
    <n v="270941.86"/>
    <s v="SUSTITUCION"/>
    <n v="0"/>
    <n v="0"/>
    <s v="800-197-268-4"/>
    <s v="DIRECCION DE IMPUESTOS Y ADUANAS NACIONALES"/>
    <n v="5"/>
    <m/>
    <m/>
    <m/>
    <m/>
    <n v="1"/>
    <n v="7"/>
    <n v="2"/>
  </r>
  <r>
    <n v="364226"/>
    <s v="C"/>
    <x v="270"/>
    <x v="7"/>
    <n v="4"/>
    <s v="13 201002307"/>
    <d v="2020-08-11T00:00:00"/>
    <d v="2022-07-31T00:00:00"/>
    <n v="0"/>
    <n v="1"/>
    <n v="18"/>
    <n v="30"/>
    <n v="2"/>
    <n v="9"/>
    <n v="9.3800000000000008"/>
    <n v="2533891"/>
    <n v="95108"/>
    <n v="364226"/>
    <n v="0"/>
    <n v="0"/>
    <n v="0"/>
    <m/>
    <n v="3642"/>
    <n v="0"/>
    <n v="0"/>
    <m/>
    <m/>
    <d v="2022-03-31T00:00:00"/>
    <n v="1"/>
    <s v="O"/>
    <n v="1"/>
    <n v="30"/>
    <n v="0"/>
    <m/>
    <m/>
    <m/>
    <m/>
    <m/>
    <m/>
    <n v="1"/>
    <n v="1"/>
    <m/>
    <m/>
    <n v="0"/>
    <s v="LIBRE INVERSION"/>
    <n v="0"/>
    <n v="0"/>
    <m/>
    <m/>
    <n v="5"/>
    <m/>
    <m/>
    <m/>
    <m/>
    <n v="1"/>
    <n v="7"/>
    <n v="2"/>
  </r>
  <r>
    <n v="0"/>
    <s v="C"/>
    <x v="271"/>
    <x v="0"/>
    <n v="4"/>
    <s v="10 191000777"/>
    <d v="2019-08-21T00:00:00"/>
    <d v="2024-08-31T00:00:00"/>
    <n v="0"/>
    <n v="1"/>
    <n v="36"/>
    <n v="30"/>
    <n v="2"/>
    <n v="8.2799999999999994"/>
    <n v="8.6"/>
    <n v="39121833"/>
    <n v="561826"/>
    <n v="20170887"/>
    <n v="0"/>
    <n v="0"/>
    <n v="0"/>
    <m/>
    <n v="0"/>
    <n v="0"/>
    <n v="0"/>
    <s v="1000000/2000000/"/>
    <s v="07/12/"/>
    <d v="2022-03-31T00:00:00"/>
    <n v="1"/>
    <s v="O"/>
    <n v="1"/>
    <n v="30"/>
    <n v="0"/>
    <m/>
    <m/>
    <m/>
    <m/>
    <m/>
    <m/>
    <n v="1"/>
    <n v="1"/>
    <m/>
    <m/>
    <n v="3014408.28"/>
    <s v="SUSTITUCION"/>
    <n v="0"/>
    <n v="0"/>
    <s v="800-197-268-4"/>
    <s v="DIRECCION DE IMPUESTOS Y ADUANAS NACIONALES"/>
    <n v="5"/>
    <m/>
    <m/>
    <m/>
    <m/>
    <n v="1"/>
    <n v="7"/>
    <n v="2"/>
  </r>
  <r>
    <n v="0"/>
    <s v="C"/>
    <x v="272"/>
    <x v="2"/>
    <n v="4"/>
    <s v="11 20679"/>
    <d v="2018-06-26T00:00:00"/>
    <d v="2023-06-30T00:00:00"/>
    <n v="1"/>
    <n v="1"/>
    <n v="34"/>
    <n v="30"/>
    <n v="2"/>
    <n v="9.84"/>
    <n v="10.29"/>
    <n v="35077329"/>
    <n v="742531"/>
    <n v="10699993"/>
    <n v="0"/>
    <n v="0"/>
    <n v="38990000"/>
    <n v="43273"/>
    <n v="0"/>
    <n v="0"/>
    <n v="0"/>
    <m/>
    <m/>
    <d v="2022-03-31T00:00:00"/>
    <n v="3"/>
    <s v="O"/>
    <n v="1"/>
    <n v="30"/>
    <n v="259941"/>
    <m/>
    <m/>
    <m/>
    <m/>
    <m/>
    <m/>
    <n v="1"/>
    <n v="1"/>
    <m/>
    <m/>
    <n v="1652177.44"/>
    <s v="SUSTITUCION"/>
    <n v="0"/>
    <n v="0"/>
    <s v="800-197-268-4"/>
    <s v="DIRECCION DE IMPUESTOS Y ADUANAS NACIONALES"/>
    <n v="5"/>
    <m/>
    <m/>
    <m/>
    <m/>
    <n v="1"/>
    <n v="7"/>
    <n v="2"/>
  </r>
  <r>
    <n v="0"/>
    <s v="C"/>
    <x v="272"/>
    <x v="0"/>
    <n v="4"/>
    <s v="13 201001880"/>
    <d v="2020-06-30T00:00:00"/>
    <d v="2023-07-31T00:00:00"/>
    <n v="0"/>
    <n v="1"/>
    <n v="20"/>
    <n v="30"/>
    <n v="2"/>
    <n v="9"/>
    <n v="9.3800000000000008"/>
    <n v="8174184"/>
    <n v="261474"/>
    <n v="3917541"/>
    <n v="0"/>
    <n v="0"/>
    <n v="0"/>
    <m/>
    <n v="0"/>
    <n v="0"/>
    <n v="0"/>
    <m/>
    <m/>
    <d v="2022-03-31T00:00:00"/>
    <n v="1"/>
    <s v="O"/>
    <n v="1"/>
    <n v="30"/>
    <n v="0"/>
    <m/>
    <m/>
    <m/>
    <m/>
    <m/>
    <m/>
    <n v="1"/>
    <n v="1"/>
    <m/>
    <m/>
    <n v="604895.56000000006"/>
    <s v="COMPRA CARTERA"/>
    <n v="0"/>
    <n v="0"/>
    <s v="800-197-268-4"/>
    <s v="DIRECCION DE IMPUESTOS Y ADUANAS NACIONALES"/>
    <n v="5"/>
    <m/>
    <m/>
    <m/>
    <m/>
    <n v="1"/>
    <n v="7"/>
    <n v="2"/>
  </r>
  <r>
    <n v="0"/>
    <s v="C"/>
    <x v="273"/>
    <x v="0"/>
    <n v="4"/>
    <s v="11 22165"/>
    <d v="2019-01-21T00:00:00"/>
    <d v="2023-01-31T00:00:00"/>
    <n v="0"/>
    <n v="1"/>
    <n v="41"/>
    <n v="30"/>
    <n v="2"/>
    <n v="11.03"/>
    <n v="11.61"/>
    <n v="30115925"/>
    <n v="501945"/>
    <n v="7965980"/>
    <n v="0"/>
    <n v="0"/>
    <n v="0"/>
    <m/>
    <n v="0"/>
    <n v="0"/>
    <n v="0"/>
    <s v="1400000/2000000/"/>
    <s v="07/12/"/>
    <d v="2022-03-31T00:00:00"/>
    <n v="1"/>
    <s v="O"/>
    <n v="1"/>
    <n v="30"/>
    <n v="0"/>
    <m/>
    <m/>
    <m/>
    <m/>
    <m/>
    <m/>
    <n v="1"/>
    <n v="1"/>
    <m/>
    <m/>
    <n v="2217559"/>
    <s v="LIBRE INVERSION"/>
    <n v="0"/>
    <n v="0"/>
    <s v="800-197-268-4"/>
    <s v="DIRECCION DE IMPUESTOS Y ADUANAS NACIONALES"/>
    <n v="5"/>
    <m/>
    <m/>
    <m/>
    <m/>
    <n v="1"/>
    <n v="7"/>
    <n v="2"/>
  </r>
  <r>
    <n v="0"/>
    <s v="C"/>
    <x v="274"/>
    <x v="0"/>
    <n v="3"/>
    <s v="13 201002102"/>
    <d v="2020-07-21T00:00:00"/>
    <d v="2022-08-31T00:00:00"/>
    <n v="0"/>
    <n v="1"/>
    <n v="22"/>
    <n v="30"/>
    <n v="2"/>
    <n v="9.23"/>
    <n v="9.64"/>
    <n v="25744645"/>
    <n v="1056624"/>
    <n v="5142452"/>
    <n v="0"/>
    <n v="0"/>
    <n v="0"/>
    <m/>
    <n v="0"/>
    <n v="0"/>
    <n v="0"/>
    <m/>
    <m/>
    <d v="2022-03-31T00:00:00"/>
    <n v="1"/>
    <s v="O"/>
    <n v="1"/>
    <n v="30"/>
    <n v="0"/>
    <m/>
    <m/>
    <m/>
    <m/>
    <m/>
    <m/>
    <n v="1"/>
    <n v="1"/>
    <n v="44033"/>
    <s v="A"/>
    <n v="1977018.28"/>
    <s v="SUSTITUCION"/>
    <n v="0"/>
    <n v="0"/>
    <s v="800-197-268-4"/>
    <s v="DIRECCION DE IMPUESTOS Y ADUANAS NACIONALES"/>
    <n v="5"/>
    <m/>
    <m/>
    <m/>
    <m/>
    <n v="1"/>
    <n v="7"/>
    <n v="2"/>
  </r>
  <r>
    <n v="9218964.9263561312"/>
    <s v="C"/>
    <x v="275"/>
    <x v="4"/>
    <n v="4"/>
    <s v="11 20841"/>
    <d v="2018-08-10T00:00:00"/>
    <d v="2024-02-29T00:00:00"/>
    <n v="0"/>
    <n v="1"/>
    <n v="41"/>
    <n v="30"/>
    <n v="2"/>
    <n v="12.96"/>
    <n v="13.75"/>
    <n v="38487670"/>
    <n v="564887"/>
    <n v="16843880"/>
    <n v="0"/>
    <n v="0"/>
    <n v="35900000"/>
    <n v="43321"/>
    <n v="0"/>
    <n v="0"/>
    <n v="0"/>
    <s v="1530000/1530000/"/>
    <s v="06/12/"/>
    <d v="2022-03-31T00:00:00"/>
    <n v="3"/>
    <s v="O"/>
    <n v="1"/>
    <n v="30"/>
    <n v="0"/>
    <m/>
    <m/>
    <m/>
    <m/>
    <m/>
    <m/>
    <n v="1"/>
    <n v="1"/>
    <m/>
    <m/>
    <n v="882725"/>
    <s v="SUSTITUCION"/>
    <n v="0"/>
    <n v="0"/>
    <m/>
    <m/>
    <n v="5"/>
    <m/>
    <m/>
    <m/>
    <m/>
    <n v="1"/>
    <n v="7"/>
    <n v="2"/>
  </r>
  <r>
    <n v="327863.38397170731"/>
    <s v="C"/>
    <x v="275"/>
    <x v="1"/>
    <n v="4"/>
    <s v="10 191002727"/>
    <d v="2020-01-03T00:00:00"/>
    <d v="2022-07-31T00:00:00"/>
    <n v="0"/>
    <n v="1"/>
    <n v="26"/>
    <n v="30"/>
    <n v="2"/>
    <n v="11.04"/>
    <n v="11.61"/>
    <n v="4000000"/>
    <n v="166557"/>
    <n v="598918"/>
    <n v="0"/>
    <n v="0"/>
    <n v="0"/>
    <m/>
    <n v="0"/>
    <n v="0"/>
    <n v="0"/>
    <m/>
    <m/>
    <d v="2022-03-31T00:00:00"/>
    <n v="1"/>
    <s v="O"/>
    <n v="1"/>
    <n v="30"/>
    <n v="0"/>
    <m/>
    <m/>
    <m/>
    <m/>
    <m/>
    <m/>
    <n v="1"/>
    <n v="1"/>
    <m/>
    <m/>
    <n v="31322.5"/>
    <s v="TARJETA DE AFINIDAD"/>
    <n v="0"/>
    <n v="0"/>
    <m/>
    <m/>
    <n v="5"/>
    <m/>
    <m/>
    <m/>
    <m/>
    <n v="1"/>
    <n v="7"/>
    <n v="2"/>
  </r>
  <r>
    <n v="5323419.6896721618"/>
    <s v="C"/>
    <x v="275"/>
    <x v="1"/>
    <n v="4"/>
    <s v="13 221001424"/>
    <d v="2022-03-30T00:00:00"/>
    <d v="2025-03-31T00:00:00"/>
    <n v="0"/>
    <n v="1"/>
    <n v="0"/>
    <n v="30"/>
    <n v="2"/>
    <n v="10.199999999999999"/>
    <n v="10.69"/>
    <n v="9726334"/>
    <n v="233245"/>
    <n v="9726334"/>
    <n v="0"/>
    <n v="0"/>
    <n v="0"/>
    <m/>
    <n v="0"/>
    <n v="0"/>
    <n v="0"/>
    <s v="500000/500000/"/>
    <s v="07/12/"/>
    <d v="2022-03-30T00:00:00"/>
    <n v="1"/>
    <s v="O"/>
    <n v="1"/>
    <n v="30"/>
    <n v="0"/>
    <m/>
    <m/>
    <m/>
    <m/>
    <m/>
    <m/>
    <n v="1"/>
    <n v="1"/>
    <m/>
    <m/>
    <n v="509702.5"/>
    <s v="SUSTITUCION"/>
    <n v="0"/>
    <n v="0"/>
    <m/>
    <m/>
    <n v="5"/>
    <m/>
    <m/>
    <m/>
    <m/>
    <n v="1"/>
    <n v="7"/>
    <n v="2"/>
  </r>
  <r>
    <n v="0"/>
    <s v="C"/>
    <x v="276"/>
    <x v="0"/>
    <n v="4"/>
    <s v="13 201003153"/>
    <d v="2020-11-11T00:00:00"/>
    <d v="2022-05-31T00:00:00"/>
    <n v="0"/>
    <n v="1"/>
    <n v="18"/>
    <n v="30"/>
    <n v="2"/>
    <n v="11.03"/>
    <n v="11.61"/>
    <n v="9518120"/>
    <n v="467980"/>
    <n v="913979"/>
    <n v="0"/>
    <n v="0"/>
    <n v="0"/>
    <m/>
    <n v="0"/>
    <n v="0"/>
    <n v="0"/>
    <m/>
    <m/>
    <d v="2022-03-31T00:00:00"/>
    <n v="1"/>
    <s v="O"/>
    <n v="1"/>
    <n v="30"/>
    <n v="0"/>
    <m/>
    <m/>
    <m/>
    <m/>
    <m/>
    <m/>
    <n v="1"/>
    <n v="1"/>
    <m/>
    <m/>
    <n v="841010"/>
    <s v="LIBRE INVERSION"/>
    <n v="0"/>
    <n v="0"/>
    <s v="800-197-268-4"/>
    <s v="DIRECCION DE IMPUESTOS Y ADUANAS NACIONALES"/>
    <n v="5"/>
    <m/>
    <m/>
    <m/>
    <m/>
    <n v="1"/>
    <n v="7"/>
    <n v="2"/>
  </r>
  <r>
    <n v="183631.17590611876"/>
    <s v="C"/>
    <x v="277"/>
    <x v="1"/>
    <n v="4"/>
    <s v="10 211001252"/>
    <d v="2021-11-08T00:00:00"/>
    <d v="2023-11-30T00:00:00"/>
    <n v="30"/>
    <n v="1"/>
    <n v="2"/>
    <n v="30"/>
    <n v="2"/>
    <n v="17.690000000000001"/>
    <n v="19.2"/>
    <n v="300000"/>
    <n v="14992"/>
    <n v="278910"/>
    <n v="8069"/>
    <n v="0"/>
    <n v="0"/>
    <m/>
    <n v="0"/>
    <n v="0"/>
    <n v="0"/>
    <m/>
    <m/>
    <d v="2022-01-31T00:00:00"/>
    <n v="1"/>
    <s v="O"/>
    <n v="1"/>
    <n v="30"/>
    <n v="21731"/>
    <m/>
    <m/>
    <m/>
    <m/>
    <m/>
    <m/>
    <n v="1"/>
    <n v="1"/>
    <m/>
    <m/>
    <n v="11911.41"/>
    <s v="TARJETA DE AFINIDAD"/>
    <n v="0"/>
    <n v="0"/>
    <m/>
    <m/>
    <n v="5"/>
    <m/>
    <m/>
    <m/>
    <m/>
    <n v="1"/>
    <n v="7"/>
    <n v="2"/>
  </r>
  <r>
    <n v="4540949.9040380074"/>
    <s v="C"/>
    <x v="277"/>
    <x v="0"/>
    <n v="4"/>
    <s v="13 211001363"/>
    <d v="2021-05-11T00:00:00"/>
    <d v="2023-11-30T00:00:00"/>
    <n v="1"/>
    <n v="1"/>
    <n v="11"/>
    <n v="30"/>
    <n v="2"/>
    <n v="17.690000000000001"/>
    <n v="19.2"/>
    <n v="10115063"/>
    <n v="248628"/>
    <n v="6896983"/>
    <n v="0"/>
    <n v="0"/>
    <n v="0"/>
    <m/>
    <n v="0"/>
    <n v="0"/>
    <n v="0"/>
    <s v="1000000/1000000/"/>
    <s v="06/12/"/>
    <d v="2022-03-31T00:00:00"/>
    <n v="1"/>
    <s v="O"/>
    <n v="1"/>
    <n v="30"/>
    <n v="336"/>
    <m/>
    <m/>
    <m/>
    <m/>
    <m/>
    <m/>
    <n v="1"/>
    <n v="1"/>
    <m/>
    <m/>
    <n v="294494.83"/>
    <s v="LIBRE INVERSION"/>
    <n v="0"/>
    <n v="0"/>
    <s v="800-197-268-4"/>
    <s v="DIRECCION DE IMPUESTOS Y ADUANAS NACIONALES"/>
    <n v="5"/>
    <m/>
    <m/>
    <m/>
    <m/>
    <n v="1"/>
    <n v="7"/>
    <n v="2"/>
  </r>
  <r>
    <n v="881668.17568535754"/>
    <s v="C"/>
    <x v="277"/>
    <x v="1"/>
    <n v="4"/>
    <s v="10 191003467"/>
    <d v="2020-07-29T00:00:00"/>
    <d v="2022-08-31T00:00:00"/>
    <n v="1"/>
    <n v="1"/>
    <n v="18"/>
    <n v="30"/>
    <n v="2"/>
    <n v="9"/>
    <n v="9.3800000000000008"/>
    <n v="5000000"/>
    <n v="229350"/>
    <n v="1339127"/>
    <n v="10043"/>
    <n v="0"/>
    <n v="0"/>
    <m/>
    <n v="0"/>
    <n v="0"/>
    <n v="0"/>
    <m/>
    <m/>
    <d v="2022-02-28T00:00:00"/>
    <n v="1"/>
    <s v="O"/>
    <n v="1"/>
    <n v="30"/>
    <n v="218857"/>
    <m/>
    <m/>
    <m/>
    <m/>
    <m/>
    <m/>
    <n v="1"/>
    <n v="1"/>
    <m/>
    <m/>
    <n v="57187.93"/>
    <s v="TARJETA DE AFINIDAD"/>
    <n v="0"/>
    <n v="0"/>
    <m/>
    <m/>
    <n v="5"/>
    <m/>
    <m/>
    <m/>
    <m/>
    <n v="1"/>
    <n v="7"/>
    <n v="2"/>
  </r>
  <r>
    <n v="10318.263393374906"/>
    <s v="C"/>
    <x v="277"/>
    <x v="1"/>
    <n v="4"/>
    <s v="10 211000686"/>
    <d v="2021-08-18T00:00:00"/>
    <d v="2023-08-31T00:00:00"/>
    <n v="1"/>
    <n v="1"/>
    <n v="6"/>
    <n v="30"/>
    <n v="2"/>
    <n v="17.690000000000001"/>
    <n v="19.2"/>
    <n v="20000"/>
    <n v="999"/>
    <n v="15656"/>
    <n v="231"/>
    <n v="0"/>
    <n v="0"/>
    <m/>
    <n v="0"/>
    <n v="0"/>
    <n v="0"/>
    <m/>
    <m/>
    <d v="2022-02-28T00:00:00"/>
    <n v="1"/>
    <s v="O"/>
    <n v="1"/>
    <n v="30"/>
    <n v="763"/>
    <m/>
    <m/>
    <m/>
    <m/>
    <m/>
    <m/>
    <n v="1"/>
    <n v="1"/>
    <m/>
    <m/>
    <n v="658.09"/>
    <s v="TARJETA DE AFINIDAD"/>
    <n v="0"/>
    <n v="0"/>
    <m/>
    <m/>
    <n v="5"/>
    <m/>
    <m/>
    <m/>
    <m/>
    <n v="1"/>
    <n v="7"/>
    <n v="2"/>
  </r>
  <r>
    <n v="154605.89392716577"/>
    <s v="C"/>
    <x v="277"/>
    <x v="1"/>
    <n v="4"/>
    <s v="10 211000661"/>
    <d v="2021-08-12T00:00:00"/>
    <d v="2023-08-31T00:00:00"/>
    <n v="1"/>
    <n v="1"/>
    <n v="6"/>
    <n v="30"/>
    <n v="2"/>
    <n v="17.690000000000001"/>
    <n v="19.2"/>
    <n v="300000"/>
    <n v="14992"/>
    <n v="234788"/>
    <n v="3463"/>
    <n v="0"/>
    <n v="0"/>
    <m/>
    <n v="0"/>
    <n v="0"/>
    <n v="0"/>
    <m/>
    <m/>
    <d v="2022-02-28T00:00:00"/>
    <n v="1"/>
    <s v="O"/>
    <n v="1"/>
    <n v="30"/>
    <n v="11450"/>
    <m/>
    <m/>
    <m/>
    <m/>
    <m/>
    <m/>
    <n v="1"/>
    <n v="1"/>
    <m/>
    <m/>
    <n v="10002.950000000001"/>
    <s v="TARJETA DE AFINIDAD"/>
    <n v="0"/>
    <n v="0"/>
    <m/>
    <m/>
    <n v="5"/>
    <m/>
    <m/>
    <m/>
    <m/>
    <n v="1"/>
    <n v="7"/>
    <n v="2"/>
  </r>
  <r>
    <n v="154605.89392716577"/>
    <s v="C"/>
    <x v="277"/>
    <x v="1"/>
    <n v="4"/>
    <s v="10 211000662"/>
    <d v="2021-08-12T00:00:00"/>
    <d v="2023-08-31T00:00:00"/>
    <n v="1"/>
    <n v="1"/>
    <n v="6"/>
    <n v="30"/>
    <n v="2"/>
    <n v="17.690000000000001"/>
    <n v="19.2"/>
    <n v="300000"/>
    <n v="14992"/>
    <n v="234788"/>
    <n v="3463"/>
    <n v="0"/>
    <n v="0"/>
    <m/>
    <n v="0"/>
    <n v="0"/>
    <n v="0"/>
    <m/>
    <m/>
    <d v="2022-02-28T00:00:00"/>
    <n v="1"/>
    <s v="O"/>
    <n v="1"/>
    <n v="30"/>
    <n v="11450"/>
    <m/>
    <m/>
    <m/>
    <m/>
    <m/>
    <m/>
    <n v="1"/>
    <n v="1"/>
    <m/>
    <m/>
    <n v="10002.950000000001"/>
    <s v="TARJETA DE AFINIDAD"/>
    <n v="0"/>
    <n v="0"/>
    <m/>
    <m/>
    <n v="5"/>
    <m/>
    <m/>
    <m/>
    <m/>
    <n v="1"/>
    <n v="7"/>
    <n v="2"/>
  </r>
  <r>
    <n v="154605.89392716577"/>
    <s v="C"/>
    <x v="277"/>
    <x v="1"/>
    <n v="4"/>
    <s v="10 211000663"/>
    <d v="2021-08-12T00:00:00"/>
    <d v="2023-08-31T00:00:00"/>
    <n v="1"/>
    <n v="1"/>
    <n v="6"/>
    <n v="30"/>
    <n v="2"/>
    <n v="17.690000000000001"/>
    <n v="19.2"/>
    <n v="300000"/>
    <n v="14992"/>
    <n v="234788"/>
    <n v="3463"/>
    <n v="0"/>
    <n v="0"/>
    <m/>
    <n v="0"/>
    <n v="0"/>
    <n v="0"/>
    <m/>
    <m/>
    <d v="2022-02-28T00:00:00"/>
    <n v="1"/>
    <s v="O"/>
    <n v="1"/>
    <n v="30"/>
    <n v="11450"/>
    <m/>
    <m/>
    <m/>
    <m/>
    <m/>
    <m/>
    <n v="1"/>
    <n v="1"/>
    <m/>
    <m/>
    <n v="10002.950000000001"/>
    <s v="TARJETA DE AFINIDAD"/>
    <n v="0"/>
    <n v="0"/>
    <m/>
    <m/>
    <n v="5"/>
    <m/>
    <m/>
    <m/>
    <m/>
    <n v="1"/>
    <n v="7"/>
    <n v="2"/>
  </r>
  <r>
    <n v="20631.619117245875"/>
    <s v="C"/>
    <x v="277"/>
    <x v="1"/>
    <n v="4"/>
    <s v="10 211000669"/>
    <d v="2021-08-13T00:00:00"/>
    <d v="2023-08-31T00:00:00"/>
    <n v="1"/>
    <n v="1"/>
    <n v="6"/>
    <n v="30"/>
    <n v="2"/>
    <n v="17.690000000000001"/>
    <n v="19.2"/>
    <n v="40000"/>
    <n v="1999"/>
    <n v="31305"/>
    <n v="461"/>
    <n v="0"/>
    <n v="0"/>
    <m/>
    <n v="0"/>
    <n v="0"/>
    <n v="0"/>
    <m/>
    <m/>
    <d v="2022-02-28T00:00:00"/>
    <n v="1"/>
    <s v="O"/>
    <n v="1"/>
    <n v="30"/>
    <n v="1527"/>
    <m/>
    <m/>
    <m/>
    <m/>
    <m/>
    <m/>
    <n v="1"/>
    <n v="1"/>
    <m/>
    <m/>
    <n v="1316.18"/>
    <s v="TARJETA DE AFINIDAD"/>
    <n v="0"/>
    <n v="0"/>
    <m/>
    <m/>
    <n v="5"/>
    <m/>
    <m/>
    <m/>
    <m/>
    <n v="1"/>
    <n v="7"/>
    <n v="2"/>
  </r>
  <r>
    <n v="190618.95602180698"/>
    <s v="C"/>
    <x v="277"/>
    <x v="1"/>
    <n v="4"/>
    <s v="10 221000058"/>
    <d v="2022-01-11T00:00:00"/>
    <d v="2024-01-31T00:00:00"/>
    <n v="1"/>
    <n v="1"/>
    <n v="1"/>
    <n v="30"/>
    <n v="2"/>
    <n v="17.690000000000001"/>
    <n v="19.2"/>
    <n v="300000"/>
    <n v="14992"/>
    <n v="289534"/>
    <n v="4271"/>
    <n v="0"/>
    <n v="0"/>
    <m/>
    <n v="0"/>
    <n v="0"/>
    <n v="0"/>
    <m/>
    <m/>
    <d v="2022-02-28T00:00:00"/>
    <n v="1"/>
    <s v="O"/>
    <n v="1"/>
    <n v="30"/>
    <n v="10624"/>
    <m/>
    <m/>
    <m/>
    <m/>
    <m/>
    <m/>
    <n v="1"/>
    <n v="1"/>
    <m/>
    <m/>
    <n v="12372.07"/>
    <s v="TARJETA DE AFINIDAD"/>
    <n v="0"/>
    <n v="0"/>
    <m/>
    <m/>
    <n v="5"/>
    <m/>
    <m/>
    <m/>
    <m/>
    <n v="1"/>
    <n v="7"/>
    <n v="2"/>
  </r>
  <r>
    <n v="154605.89392716577"/>
    <s v="C"/>
    <x v="277"/>
    <x v="1"/>
    <n v="4"/>
    <s v="10 211000677"/>
    <d v="2021-08-17T00:00:00"/>
    <d v="2023-08-31T00:00:00"/>
    <n v="1"/>
    <n v="1"/>
    <n v="6"/>
    <n v="30"/>
    <n v="2"/>
    <n v="17.690000000000001"/>
    <n v="19.2"/>
    <n v="300000"/>
    <n v="14992"/>
    <n v="234788"/>
    <n v="3463"/>
    <n v="0"/>
    <n v="0"/>
    <m/>
    <n v="0"/>
    <n v="0"/>
    <n v="0"/>
    <m/>
    <m/>
    <d v="2022-02-28T00:00:00"/>
    <n v="1"/>
    <s v="O"/>
    <n v="1"/>
    <n v="30"/>
    <n v="11450"/>
    <m/>
    <m/>
    <m/>
    <m/>
    <m/>
    <m/>
    <n v="1"/>
    <n v="1"/>
    <m/>
    <m/>
    <n v="10002.950000000001"/>
    <s v="TARJETA DE AFINIDAD"/>
    <n v="0"/>
    <n v="0"/>
    <m/>
    <m/>
    <n v="5"/>
    <m/>
    <m/>
    <m/>
    <m/>
    <n v="1"/>
    <n v="7"/>
    <n v="2"/>
  </r>
  <r>
    <n v="154605.89392716577"/>
    <s v="C"/>
    <x v="277"/>
    <x v="1"/>
    <n v="4"/>
    <s v="10 211000678"/>
    <d v="2021-08-17T00:00:00"/>
    <d v="2023-08-31T00:00:00"/>
    <n v="1"/>
    <n v="1"/>
    <n v="6"/>
    <n v="30"/>
    <n v="2"/>
    <n v="17.690000000000001"/>
    <n v="19.2"/>
    <n v="300000"/>
    <n v="14992"/>
    <n v="234788"/>
    <n v="3463"/>
    <n v="0"/>
    <n v="0"/>
    <m/>
    <n v="0"/>
    <n v="0"/>
    <n v="0"/>
    <m/>
    <m/>
    <d v="2022-02-28T00:00:00"/>
    <n v="1"/>
    <s v="O"/>
    <n v="1"/>
    <n v="30"/>
    <n v="11450"/>
    <m/>
    <m/>
    <m/>
    <m/>
    <m/>
    <m/>
    <n v="1"/>
    <n v="1"/>
    <m/>
    <m/>
    <n v="10002.950000000001"/>
    <s v="TARJETA DE AFINIDAD"/>
    <n v="0"/>
    <n v="0"/>
    <m/>
    <m/>
    <n v="5"/>
    <m/>
    <m/>
    <m/>
    <m/>
    <n v="1"/>
    <n v="7"/>
    <n v="2"/>
  </r>
  <r>
    <n v="154605.89392716577"/>
    <s v="C"/>
    <x v="277"/>
    <x v="1"/>
    <n v="4"/>
    <s v="10 211000679"/>
    <d v="2021-08-17T00:00:00"/>
    <d v="2023-08-31T00:00:00"/>
    <n v="1"/>
    <n v="1"/>
    <n v="6"/>
    <n v="30"/>
    <n v="2"/>
    <n v="17.690000000000001"/>
    <n v="19.2"/>
    <n v="300000"/>
    <n v="14992"/>
    <n v="234788"/>
    <n v="3463"/>
    <n v="0"/>
    <n v="0"/>
    <m/>
    <n v="0"/>
    <n v="0"/>
    <n v="0"/>
    <m/>
    <m/>
    <d v="2022-02-28T00:00:00"/>
    <n v="1"/>
    <s v="O"/>
    <n v="1"/>
    <n v="30"/>
    <n v="11450"/>
    <m/>
    <m/>
    <m/>
    <m/>
    <m/>
    <m/>
    <n v="1"/>
    <n v="1"/>
    <m/>
    <m/>
    <n v="10002.950000000001"/>
    <s v="TARJETA DE AFINIDAD"/>
    <n v="0"/>
    <n v="0"/>
    <m/>
    <m/>
    <n v="5"/>
    <m/>
    <m/>
    <m/>
    <m/>
    <n v="1"/>
    <n v="7"/>
    <n v="2"/>
  </r>
  <r>
    <n v="329225.74170972488"/>
    <s v="C"/>
    <x v="277"/>
    <x v="1"/>
    <n v="4"/>
    <s v="10 221000315"/>
    <d v="2022-02-25T00:00:00"/>
    <d v="2024-02-29T00:00:00"/>
    <n v="1"/>
    <n v="1"/>
    <n v="0"/>
    <n v="30"/>
    <n v="2"/>
    <n v="17.690000000000001"/>
    <n v="19.2"/>
    <n v="500000"/>
    <n v="24988"/>
    <n v="500000"/>
    <n v="8604"/>
    <n v="0"/>
    <n v="0"/>
    <m/>
    <n v="0"/>
    <n v="0"/>
    <n v="0"/>
    <m/>
    <m/>
    <d v="2022-02-25T00:00:00"/>
    <n v="1"/>
    <s v="O"/>
    <n v="1"/>
    <n v="30"/>
    <n v="17443"/>
    <m/>
    <m/>
    <m/>
    <m/>
    <m/>
    <m/>
    <n v="1"/>
    <n v="1"/>
    <m/>
    <m/>
    <n v="21322.080000000002"/>
    <s v="TARJETA DE AFINIDAD"/>
    <n v="0"/>
    <n v="0"/>
    <m/>
    <m/>
    <n v="5"/>
    <m/>
    <m/>
    <m/>
    <m/>
    <n v="1"/>
    <n v="7"/>
    <n v="2"/>
  </r>
  <r>
    <n v="58844.204226256748"/>
    <s v="C"/>
    <x v="277"/>
    <x v="1"/>
    <n v="4"/>
    <s v="10 211001234"/>
    <d v="2021-11-06T00:00:00"/>
    <d v="2023-11-30T00:00:00"/>
    <n v="1"/>
    <n v="1"/>
    <n v="3"/>
    <n v="30"/>
    <n v="2"/>
    <n v="17.690000000000001"/>
    <n v="19.2"/>
    <n v="100000"/>
    <n v="4997"/>
    <n v="89376"/>
    <n v="1319"/>
    <n v="0"/>
    <n v="0"/>
    <m/>
    <n v="0"/>
    <n v="0"/>
    <n v="0"/>
    <m/>
    <m/>
    <d v="2022-02-28T00:00:00"/>
    <n v="1"/>
    <s v="O"/>
    <n v="1"/>
    <n v="30"/>
    <n v="3648"/>
    <m/>
    <m/>
    <m/>
    <m/>
    <m/>
    <m/>
    <n v="1"/>
    <n v="1"/>
    <m/>
    <m/>
    <n v="3816.92"/>
    <s v="TARJETA DE AFINIDAD"/>
    <n v="0"/>
    <n v="0"/>
    <m/>
    <m/>
    <n v="5"/>
    <m/>
    <m/>
    <m/>
    <m/>
    <n v="1"/>
    <n v="7"/>
    <n v="2"/>
  </r>
  <r>
    <n v="65831.984341944975"/>
    <s v="C"/>
    <x v="277"/>
    <x v="1"/>
    <n v="4"/>
    <s v="10 221000307"/>
    <d v="2022-02-24T00:00:00"/>
    <d v="2024-02-29T00:00:00"/>
    <n v="1"/>
    <n v="1"/>
    <n v="0"/>
    <n v="30"/>
    <n v="2"/>
    <n v="17.690000000000001"/>
    <n v="19.2"/>
    <n v="100000"/>
    <n v="4998"/>
    <n v="100000"/>
    <n v="1770"/>
    <n v="0"/>
    <n v="0"/>
    <m/>
    <n v="0"/>
    <n v="0"/>
    <n v="0"/>
    <m/>
    <m/>
    <d v="2022-02-24T00:00:00"/>
    <n v="1"/>
    <s v="O"/>
    <n v="1"/>
    <n v="30"/>
    <n v="3489"/>
    <m/>
    <m/>
    <m/>
    <m/>
    <m/>
    <m/>
    <n v="1"/>
    <n v="1"/>
    <m/>
    <m/>
    <n v="4277.58"/>
    <s v="TARJETA DE AFINIDAD"/>
    <n v="0"/>
    <n v="0"/>
    <m/>
    <m/>
    <n v="5"/>
    <m/>
    <m/>
    <m/>
    <m/>
    <n v="1"/>
    <n v="7"/>
    <n v="2"/>
  </r>
  <r>
    <n v="117686.31516558325"/>
    <s v="C"/>
    <x v="277"/>
    <x v="1"/>
    <n v="4"/>
    <s v="10 211001251"/>
    <d v="2021-11-08T00:00:00"/>
    <d v="2023-11-30T00:00:00"/>
    <n v="1"/>
    <n v="1"/>
    <n v="3"/>
    <n v="30"/>
    <n v="2"/>
    <n v="17.690000000000001"/>
    <n v="19.2"/>
    <n v="200000"/>
    <n v="9995"/>
    <n v="178749"/>
    <n v="2636"/>
    <n v="0"/>
    <n v="0"/>
    <m/>
    <n v="0"/>
    <n v="0"/>
    <n v="0"/>
    <m/>
    <m/>
    <d v="2022-02-28T00:00:00"/>
    <n v="1"/>
    <s v="O"/>
    <n v="1"/>
    <n v="30"/>
    <n v="7299"/>
    <m/>
    <m/>
    <m/>
    <m/>
    <m/>
    <m/>
    <n v="1"/>
    <n v="1"/>
    <m/>
    <m/>
    <n v="7633.83"/>
    <s v="TARJETA DE AFINIDAD"/>
    <n v="0"/>
    <n v="0"/>
    <m/>
    <m/>
    <n v="5"/>
    <m/>
    <m/>
    <m/>
    <m/>
    <n v="1"/>
    <n v="7"/>
    <n v="2"/>
  </r>
  <r>
    <n v="1030041.4624952793"/>
    <s v="C"/>
    <x v="277"/>
    <x v="0"/>
    <n v="4"/>
    <s v="13 201002989"/>
    <d v="2020-10-23T00:00:00"/>
    <d v="2022-10-31T00:00:00"/>
    <n v="0"/>
    <n v="1"/>
    <n v="17"/>
    <n v="30"/>
    <n v="2"/>
    <n v="9"/>
    <n v="9.3800000000000008"/>
    <n v="5026287"/>
    <n v="230556"/>
    <n v="1564462"/>
    <n v="0"/>
    <n v="0"/>
    <n v="0"/>
    <m/>
    <n v="0"/>
    <n v="0"/>
    <n v="0"/>
    <m/>
    <m/>
    <d v="2022-03-31T00:00:00"/>
    <n v="1"/>
    <s v="O"/>
    <n v="1"/>
    <n v="30"/>
    <n v="0"/>
    <m/>
    <m/>
    <m/>
    <m/>
    <m/>
    <m/>
    <n v="1"/>
    <n v="1"/>
    <m/>
    <m/>
    <n v="66796.03"/>
    <s v="LIBRE INVERSION"/>
    <n v="0"/>
    <n v="0"/>
    <s v="800-197-268-4"/>
    <s v="DIRECCION DE IMPUESTOS Y ADUANAS NACIONALES"/>
    <n v="5"/>
    <m/>
    <m/>
    <m/>
    <m/>
    <n v="1"/>
    <n v="7"/>
    <n v="2"/>
  </r>
  <r>
    <n v="122518.0301967938"/>
    <s v="C"/>
    <x v="277"/>
    <x v="1"/>
    <n v="4"/>
    <s v="10 211000687"/>
    <d v="2021-08-18T00:00:00"/>
    <d v="2023-08-31T00:00:00"/>
    <n v="0"/>
    <n v="1"/>
    <n v="7"/>
    <n v="30"/>
    <n v="2"/>
    <n v="17.690000000000001"/>
    <n v="19.2"/>
    <n v="250000"/>
    <n v="12494"/>
    <n v="186110"/>
    <n v="0"/>
    <n v="0"/>
    <n v="0"/>
    <m/>
    <n v="0"/>
    <n v="0"/>
    <n v="0"/>
    <m/>
    <m/>
    <d v="2022-03-31T00:00:00"/>
    <n v="1"/>
    <s v="O"/>
    <n v="1"/>
    <n v="30"/>
    <n v="0"/>
    <m/>
    <m/>
    <m/>
    <m/>
    <m/>
    <m/>
    <n v="1"/>
    <n v="1"/>
    <m/>
    <m/>
    <n v="7962.88"/>
    <s v="TARJETA DE AFINIDAD"/>
    <n v="0"/>
    <n v="0"/>
    <m/>
    <m/>
    <n v="5"/>
    <m/>
    <m/>
    <m/>
    <m/>
    <n v="1"/>
    <n v="7"/>
    <n v="2"/>
  </r>
  <r>
    <n v="124195.14396633455"/>
    <s v="C"/>
    <x v="277"/>
    <x v="1"/>
    <n v="4"/>
    <s v="10 211001250"/>
    <d v="2021-11-08T00:00:00"/>
    <d v="2023-11-30T00:00:00"/>
    <n v="0"/>
    <n v="1"/>
    <n v="4"/>
    <n v="30"/>
    <n v="2"/>
    <n v="17.690000000000001"/>
    <n v="19.2"/>
    <n v="220000"/>
    <n v="10994"/>
    <n v="188596"/>
    <n v="0"/>
    <n v="0"/>
    <n v="0"/>
    <m/>
    <n v="0"/>
    <n v="0"/>
    <n v="0"/>
    <m/>
    <m/>
    <d v="2022-03-31T00:00:00"/>
    <n v="1"/>
    <s v="O"/>
    <n v="1"/>
    <n v="30"/>
    <n v="0"/>
    <m/>
    <m/>
    <m/>
    <m/>
    <m/>
    <m/>
    <n v="1"/>
    <n v="1"/>
    <m/>
    <m/>
    <n v="8028.69"/>
    <s v="TARJETA DE AFINIDAD"/>
    <n v="0"/>
    <n v="0"/>
    <m/>
    <m/>
    <n v="5"/>
    <m/>
    <m/>
    <m/>
    <m/>
    <n v="1"/>
    <n v="7"/>
    <n v="2"/>
  </r>
  <r>
    <n v="13166.392868388995"/>
    <s v="C"/>
    <x v="277"/>
    <x v="1"/>
    <n v="4"/>
    <s v="10 221000533"/>
    <d v="2022-03-23T00:00:00"/>
    <d v="2024-03-31T00:00:00"/>
    <n v="0"/>
    <n v="1"/>
    <n v="0"/>
    <n v="30"/>
    <n v="2"/>
    <n v="17.7"/>
    <n v="19.21"/>
    <n v="20000"/>
    <n v="999"/>
    <n v="20000"/>
    <n v="69"/>
    <n v="0"/>
    <n v="0"/>
    <m/>
    <n v="0"/>
    <n v="0"/>
    <n v="0"/>
    <m/>
    <m/>
    <d v="2022-03-23T00:00:00"/>
    <n v="1"/>
    <s v="O"/>
    <n v="1"/>
    <n v="30"/>
    <n v="0"/>
    <m/>
    <m/>
    <m/>
    <m/>
    <m/>
    <m/>
    <n v="1"/>
    <n v="1"/>
    <m/>
    <m/>
    <n v="855.52"/>
    <s v="TARJETA DE AFINIDAD"/>
    <n v="0"/>
    <n v="0"/>
    <m/>
    <m/>
    <n v="5"/>
    <m/>
    <m/>
    <m/>
    <m/>
    <n v="1"/>
    <n v="7"/>
    <n v="2"/>
  </r>
  <r>
    <n v="65831.984341944975"/>
    <s v="C"/>
    <x v="277"/>
    <x v="1"/>
    <n v="4"/>
    <s v="10 221000519"/>
    <d v="2022-03-21T00:00:00"/>
    <d v="2024-03-31T00:00:00"/>
    <n v="0"/>
    <n v="1"/>
    <n v="0"/>
    <n v="30"/>
    <n v="2"/>
    <n v="17.7"/>
    <n v="19.21"/>
    <n v="100000"/>
    <n v="4997"/>
    <n v="100000"/>
    <n v="443"/>
    <n v="0"/>
    <n v="0"/>
    <m/>
    <n v="0"/>
    <n v="0"/>
    <n v="0"/>
    <m/>
    <m/>
    <d v="2022-03-21T00:00:00"/>
    <n v="1"/>
    <s v="O"/>
    <n v="1"/>
    <n v="30"/>
    <n v="0"/>
    <m/>
    <m/>
    <m/>
    <m/>
    <m/>
    <m/>
    <n v="1"/>
    <n v="1"/>
    <m/>
    <m/>
    <n v="4277.58"/>
    <s v="TARJETA DE AFINIDAD"/>
    <n v="0"/>
    <n v="0"/>
    <m/>
    <m/>
    <n v="5"/>
    <m/>
    <m/>
    <m/>
    <m/>
    <n v="1"/>
    <n v="7"/>
    <n v="2"/>
  </r>
  <r>
    <n v="131663.96868388995"/>
    <s v="C"/>
    <x v="277"/>
    <x v="1"/>
    <n v="4"/>
    <s v="10 221000525"/>
    <d v="2022-03-21T00:00:00"/>
    <d v="2024-03-31T00:00:00"/>
    <n v="0"/>
    <n v="1"/>
    <n v="0"/>
    <n v="30"/>
    <n v="2"/>
    <n v="17.690000000000001"/>
    <n v="19.2"/>
    <n v="200000"/>
    <n v="9995"/>
    <n v="200000"/>
    <n v="885"/>
    <n v="0"/>
    <n v="0"/>
    <m/>
    <n v="0"/>
    <n v="0"/>
    <n v="0"/>
    <m/>
    <m/>
    <d v="2022-03-21T00:00:00"/>
    <n v="1"/>
    <s v="O"/>
    <n v="1"/>
    <n v="30"/>
    <n v="0"/>
    <m/>
    <m/>
    <m/>
    <m/>
    <m/>
    <m/>
    <n v="1"/>
    <n v="1"/>
    <m/>
    <m/>
    <n v="8555.16"/>
    <s v="TARJETA DE AFINIDAD"/>
    <n v="0"/>
    <n v="0"/>
    <m/>
    <m/>
    <n v="5"/>
    <m/>
    <m/>
    <m/>
    <m/>
    <n v="1"/>
    <n v="7"/>
    <n v="2"/>
  </r>
  <r>
    <n v="1332771.7442789529"/>
    <s v="C"/>
    <x v="277"/>
    <x v="1"/>
    <n v="4"/>
    <s v="13 221001117"/>
    <d v="2022-03-15T00:00:00"/>
    <d v="2022-06-30T00:00:00"/>
    <n v="0"/>
    <n v="1"/>
    <n v="0"/>
    <n v="90"/>
    <n v="2"/>
    <n v="19.190000000000001"/>
    <n v="20.62"/>
    <n v="2024230"/>
    <n v="2123430"/>
    <n v="2024230"/>
    <n v="0"/>
    <n v="0"/>
    <n v="0"/>
    <m/>
    <n v="0"/>
    <n v="0"/>
    <n v="0"/>
    <m/>
    <m/>
    <d v="2022-03-15T00:00:00"/>
    <n v="1"/>
    <s v="O"/>
    <n v="1"/>
    <n v="90"/>
    <n v="0"/>
    <m/>
    <m/>
    <m/>
    <m/>
    <m/>
    <m/>
    <n v="1"/>
    <n v="1"/>
    <m/>
    <m/>
    <n v="86407.09"/>
    <s v="LIBRE INVERSION"/>
    <n v="0"/>
    <n v="0"/>
    <m/>
    <m/>
    <n v="5"/>
    <m/>
    <m/>
    <m/>
    <m/>
    <n v="1"/>
    <n v="7"/>
    <n v="2"/>
  </r>
  <r>
    <n v="0"/>
    <s v="C"/>
    <x v="278"/>
    <x v="1"/>
    <n v="3"/>
    <s v="13 211001745"/>
    <d v="2021-06-25T00:00:00"/>
    <d v="2041-07-31T00:00:00"/>
    <n v="0"/>
    <n v="1"/>
    <n v="0"/>
    <n v="360"/>
    <n v="2"/>
    <n v="0"/>
    <n v="0"/>
    <n v="39845000"/>
    <n v="40005992"/>
    <n v="39845000"/>
    <n v="0"/>
    <n v="0"/>
    <n v="0"/>
    <m/>
    <n v="0"/>
    <n v="0"/>
    <n v="0"/>
    <m/>
    <m/>
    <d v="2021-06-25T00:00:00"/>
    <n v="1"/>
    <s v="O"/>
    <n v="1"/>
    <n v="360"/>
    <n v="0"/>
    <m/>
    <m/>
    <m/>
    <m/>
    <m/>
    <m/>
    <n v="1"/>
    <n v="1"/>
    <n v="44372"/>
    <s v="A"/>
    <n v="4472593"/>
    <s v="FIDELIZACION"/>
    <n v="0"/>
    <n v="0"/>
    <m/>
    <m/>
    <n v="5"/>
    <m/>
    <m/>
    <m/>
    <m/>
    <n v="1"/>
    <n v="7"/>
    <n v="2"/>
  </r>
  <r>
    <n v="18925573.366536807"/>
    <s v="C"/>
    <x v="279"/>
    <x v="0"/>
    <n v="4"/>
    <s v="13 201002176"/>
    <d v="2020-07-29T00:00:00"/>
    <d v="2025-08-31T00:00:00"/>
    <n v="0"/>
    <n v="1"/>
    <n v="22"/>
    <n v="30"/>
    <n v="2"/>
    <n v="9"/>
    <n v="9.3800000000000008"/>
    <n v="41248184"/>
    <n v="698211"/>
    <n v="30361107"/>
    <n v="0"/>
    <n v="0"/>
    <n v="0"/>
    <m/>
    <n v="0"/>
    <n v="0"/>
    <n v="0"/>
    <s v="1000000/1000000/"/>
    <s v="06/12/"/>
    <d v="2022-03-31T00:00:00"/>
    <n v="1"/>
    <s v="O"/>
    <n v="1"/>
    <n v="30"/>
    <n v="0"/>
    <m/>
    <m/>
    <m/>
    <m/>
    <m/>
    <m/>
    <n v="1"/>
    <n v="1"/>
    <m/>
    <m/>
    <n v="1349013.05"/>
    <s v="COMPRA CARTERA"/>
    <n v="0"/>
    <n v="0"/>
    <s v="800-197-268-4"/>
    <s v="DIRECCION DE IMPUESTOS Y ADUANAS NACIONALES"/>
    <n v="5"/>
    <m/>
    <m/>
    <m/>
    <m/>
    <n v="1"/>
    <n v="7"/>
    <n v="2"/>
  </r>
  <r>
    <n v="18612399.397549305"/>
    <s v="C"/>
    <x v="279"/>
    <x v="0"/>
    <n v="3"/>
    <s v="13 211002102"/>
    <d v="2021-08-12T00:00:00"/>
    <d v="2025-05-31T00:00:00"/>
    <n v="0"/>
    <n v="1"/>
    <n v="8"/>
    <n v="30"/>
    <n v="2"/>
    <n v="11.84"/>
    <n v="12.51"/>
    <n v="34025772"/>
    <n v="567668"/>
    <n v="29858558"/>
    <n v="0"/>
    <n v="0"/>
    <n v="0"/>
    <m/>
    <n v="0"/>
    <n v="0"/>
    <n v="0"/>
    <s v="2300000/2500000/"/>
    <s v="06/12/"/>
    <d v="2022-03-31T00:00:00"/>
    <n v="1"/>
    <s v="O"/>
    <n v="1"/>
    <n v="30"/>
    <n v="0"/>
    <m/>
    <m/>
    <m/>
    <m/>
    <m/>
    <m/>
    <n v="1"/>
    <n v="1"/>
    <n v="44420"/>
    <s v="A"/>
    <n v="1326594.08"/>
    <s v="SUSTITUCION"/>
    <n v="0"/>
    <n v="0"/>
    <s v="800-197-268-4"/>
    <s v="DIRECCION DE IMPUESTOS Y ADUANAS NACIONALES"/>
    <n v="5"/>
    <m/>
    <m/>
    <m/>
    <m/>
    <n v="1"/>
    <n v="7"/>
    <n v="2"/>
  </r>
  <r>
    <n v="1292343.2359138895"/>
    <s v="C"/>
    <x v="279"/>
    <x v="1"/>
    <n v="4"/>
    <s v="10 191003206"/>
    <d v="2020-04-14T00:00:00"/>
    <d v="2023-05-31T00:00:00"/>
    <n v="0"/>
    <n v="1"/>
    <n v="22"/>
    <n v="30"/>
    <n v="2"/>
    <n v="7.2"/>
    <n v="7.44"/>
    <n v="5000000"/>
    <n v="154843"/>
    <n v="2073298"/>
    <n v="0"/>
    <n v="0"/>
    <n v="0"/>
    <m/>
    <n v="0"/>
    <n v="0"/>
    <n v="0"/>
    <m/>
    <m/>
    <d v="2022-03-31T00:00:00"/>
    <n v="1"/>
    <s v="O"/>
    <n v="1"/>
    <n v="30"/>
    <n v="0"/>
    <m/>
    <m/>
    <m/>
    <m/>
    <m/>
    <m/>
    <n v="1"/>
    <n v="1"/>
    <m/>
    <m/>
    <n v="92166.87"/>
    <s v="TARJETA DE AFINIDAD"/>
    <n v="0"/>
    <n v="0"/>
    <m/>
    <m/>
    <n v="5"/>
    <m/>
    <m/>
    <m/>
    <m/>
    <n v="1"/>
    <n v="7"/>
    <n v="2"/>
  </r>
  <r>
    <n v="18386779.450000003"/>
    <s v="C"/>
    <x v="280"/>
    <x v="0"/>
    <n v="3"/>
    <s v="13 211002638"/>
    <d v="2021-09-23T00:00:00"/>
    <d v="2025-09-30T00:00:00"/>
    <n v="1"/>
    <n v="1"/>
    <n v="6"/>
    <n v="30"/>
    <n v="2"/>
    <n v="9.74"/>
    <n v="10.19"/>
    <n v="52451171"/>
    <n v="1081395"/>
    <n v="46491647"/>
    <n v="0"/>
    <n v="0"/>
    <n v="0"/>
    <m/>
    <n v="0"/>
    <n v="0"/>
    <n v="0"/>
    <s v="1000000/2000000/"/>
    <s v="07/12/"/>
    <d v="2022-03-31T00:00:00"/>
    <n v="1"/>
    <s v="O"/>
    <n v="1"/>
    <n v="30"/>
    <n v="673"/>
    <m/>
    <m/>
    <m/>
    <m/>
    <m/>
    <m/>
    <n v="1"/>
    <n v="1"/>
    <n v="44462"/>
    <s v="A"/>
    <n v="3019275.55"/>
    <s v="SUSTITUCION"/>
    <n v="0"/>
    <n v="0"/>
    <s v="800-197-268-4"/>
    <s v="DIRECCION DE IMPUESTOS Y ADUANAS NACIONALES"/>
    <n v="5"/>
    <m/>
    <m/>
    <m/>
    <m/>
    <n v="1"/>
    <n v="7"/>
    <n v="2"/>
  </r>
  <r>
    <n v="0"/>
    <s v="C"/>
    <x v="281"/>
    <x v="1"/>
    <n v="4"/>
    <s v="10 191000488"/>
    <d v="2019-07-11T00:00:00"/>
    <d v="2024-06-30T00:00:00"/>
    <n v="30"/>
    <n v="1"/>
    <n v="28"/>
    <n v="30"/>
    <n v="2"/>
    <n v="7.2"/>
    <n v="7.44"/>
    <n v="10882513"/>
    <n v="216515"/>
    <n v="5727098"/>
    <n v="67634"/>
    <n v="0"/>
    <n v="0"/>
    <m/>
    <n v="0"/>
    <n v="0"/>
    <n v="0"/>
    <m/>
    <m/>
    <d v="2022-01-25T00:00:00"/>
    <n v="1"/>
    <s v="O"/>
    <n v="1"/>
    <n v="30"/>
    <n v="365214"/>
    <m/>
    <m/>
    <m/>
    <m/>
    <m/>
    <m/>
    <n v="1"/>
    <n v="1"/>
    <m/>
    <m/>
    <n v="1096451"/>
    <s v="LIBRE INVERSION"/>
    <n v="0"/>
    <n v="0"/>
    <m/>
    <m/>
    <n v="5"/>
    <m/>
    <m/>
    <m/>
    <m/>
    <n v="1"/>
    <n v="7"/>
    <n v="2"/>
  </r>
  <r>
    <n v="0"/>
    <s v="C"/>
    <x v="282"/>
    <x v="1"/>
    <n v="4"/>
    <s v="13 201000211"/>
    <d v="2020-01-23T00:00:00"/>
    <d v="2025-01-31T00:00:00"/>
    <n v="1"/>
    <n v="1"/>
    <n v="25"/>
    <n v="30"/>
    <n v="2"/>
    <n v="7.25"/>
    <n v="7.5"/>
    <n v="10055516"/>
    <n v="200347"/>
    <n v="6302382"/>
    <n v="38130"/>
    <n v="0"/>
    <n v="0"/>
    <m/>
    <n v="0"/>
    <n v="0"/>
    <n v="0"/>
    <m/>
    <m/>
    <d v="2022-03-02T00:00:00"/>
    <n v="1"/>
    <s v="O"/>
    <n v="1"/>
    <n v="30"/>
    <n v="162217"/>
    <m/>
    <m/>
    <m/>
    <m/>
    <m/>
    <m/>
    <n v="1"/>
    <n v="1"/>
    <m/>
    <m/>
    <n v="991333.38"/>
    <s v="LIBRE INVERSION"/>
    <n v="0"/>
    <n v="0"/>
    <m/>
    <m/>
    <n v="5"/>
    <m/>
    <m/>
    <m/>
    <m/>
    <n v="1"/>
    <n v="7"/>
    <n v="2"/>
  </r>
  <r>
    <n v="2879312.8101792433"/>
    <s v="C"/>
    <x v="283"/>
    <x v="0"/>
    <n v="4"/>
    <s v="13 211000521"/>
    <d v="2021-02-19T00:00:00"/>
    <d v="2023-08-31T00:00:00"/>
    <n v="0"/>
    <n v="1"/>
    <n v="15"/>
    <n v="30"/>
    <n v="2"/>
    <n v="10.18"/>
    <n v="10.67"/>
    <n v="6040595"/>
    <n v="162283"/>
    <n v="3492493"/>
    <n v="0"/>
    <n v="0"/>
    <n v="0"/>
    <m/>
    <n v="0"/>
    <n v="0"/>
    <n v="0"/>
    <s v="500000/500000/"/>
    <s v="07/12/"/>
    <d v="2022-03-31T00:00:00"/>
    <n v="1"/>
    <s v="O"/>
    <n v="1"/>
    <n v="30"/>
    <n v="0"/>
    <m/>
    <m/>
    <m/>
    <m/>
    <m/>
    <m/>
    <n v="1"/>
    <n v="1"/>
    <m/>
    <m/>
    <n v="73436.149999999994"/>
    <s v="LIBRE INVERSION"/>
    <n v="0"/>
    <n v="0"/>
    <s v="800-197-268-4"/>
    <s v="DIRECCION DE IMPUESTOS Y ADUANAS NACIONALES"/>
    <n v="5"/>
    <m/>
    <m/>
    <m/>
    <m/>
    <n v="1"/>
    <n v="7"/>
    <n v="2"/>
  </r>
  <r>
    <n v="10043444.392908925"/>
    <s v="C"/>
    <x v="283"/>
    <x v="0"/>
    <n v="4"/>
    <s v="13 221001076"/>
    <d v="2022-03-10T00:00:00"/>
    <d v="2024-03-31T00:00:00"/>
    <n v="0"/>
    <n v="1"/>
    <n v="0"/>
    <n v="30"/>
    <n v="2"/>
    <n v="9"/>
    <n v="9.3800000000000008"/>
    <n v="12182404"/>
    <n v="475461"/>
    <n v="12182404"/>
    <n v="0"/>
    <n v="0"/>
    <n v="0"/>
    <m/>
    <n v="0"/>
    <n v="0"/>
    <n v="0"/>
    <s v="500000/500000/"/>
    <s v="07/12/"/>
    <d v="2022-03-10T00:00:00"/>
    <n v="1"/>
    <s v="O"/>
    <n v="1"/>
    <n v="30"/>
    <n v="0"/>
    <m/>
    <m/>
    <m/>
    <m/>
    <m/>
    <m/>
    <n v="1"/>
    <n v="1"/>
    <m/>
    <m/>
    <n v="256241.46"/>
    <s v="SUSTITUCION"/>
    <n v="0"/>
    <n v="0"/>
    <s v="800-197-268-4"/>
    <s v="DIRECCION DE IMPUESTOS Y ADUANAS NACIONALES"/>
    <n v="5"/>
    <m/>
    <m/>
    <m/>
    <m/>
    <n v="1"/>
    <n v="7"/>
    <n v="2"/>
  </r>
  <r>
    <n v="68782.611983704293"/>
    <s v="C"/>
    <x v="283"/>
    <x v="1"/>
    <n v="4"/>
    <s v="10 211000915"/>
    <d v="2021-09-20T00:00:00"/>
    <d v="2024-03-31T00:00:00"/>
    <n v="0"/>
    <n v="1"/>
    <n v="6"/>
    <n v="30"/>
    <n v="2"/>
    <n v="17.690000000000001"/>
    <n v="19.2"/>
    <n v="100000"/>
    <n v="4169"/>
    <n v="83425"/>
    <n v="0"/>
    <n v="0"/>
    <n v="0"/>
    <m/>
    <n v="0"/>
    <n v="0"/>
    <n v="0"/>
    <m/>
    <m/>
    <d v="2022-03-31T00:00:00"/>
    <n v="1"/>
    <s v="O"/>
    <n v="1"/>
    <n v="30"/>
    <n v="0"/>
    <m/>
    <m/>
    <m/>
    <m/>
    <m/>
    <m/>
    <n v="1"/>
    <n v="1"/>
    <m/>
    <m/>
    <n v="1749.55"/>
    <s v="TARJETA DE AFINIDAD"/>
    <n v="0"/>
    <n v="0"/>
    <m/>
    <m/>
    <n v="5"/>
    <m/>
    <m/>
    <m/>
    <m/>
    <n v="1"/>
    <n v="7"/>
    <n v="2"/>
  </r>
  <r>
    <n v="176858.31058982105"/>
    <s v="C"/>
    <x v="283"/>
    <x v="1"/>
    <n v="4"/>
    <s v="10 211000414"/>
    <d v="2021-05-18T00:00:00"/>
    <d v="2023-11-30T00:00:00"/>
    <n v="0"/>
    <n v="1"/>
    <n v="10"/>
    <n v="30"/>
    <n v="2"/>
    <n v="17.690000000000001"/>
    <n v="19.2"/>
    <n v="300000"/>
    <n v="12507"/>
    <n v="214546"/>
    <n v="0"/>
    <n v="0"/>
    <n v="0"/>
    <m/>
    <n v="0"/>
    <n v="0"/>
    <n v="0"/>
    <m/>
    <m/>
    <d v="2022-03-31T00:00:00"/>
    <n v="1"/>
    <s v="O"/>
    <n v="1"/>
    <n v="30"/>
    <n v="0"/>
    <m/>
    <m/>
    <m/>
    <m/>
    <m/>
    <m/>
    <n v="1"/>
    <n v="1"/>
    <m/>
    <m/>
    <n v="4530.88"/>
    <s v="TARJETA DE AFINIDAD"/>
    <n v="0"/>
    <n v="0"/>
    <m/>
    <m/>
    <n v="5"/>
    <m/>
    <m/>
    <m/>
    <m/>
    <n v="1"/>
    <n v="7"/>
    <n v="2"/>
  </r>
  <r>
    <n v="198913.95519098995"/>
    <s v="C"/>
    <x v="283"/>
    <x v="1"/>
    <n v="4"/>
    <s v="10 211000561"/>
    <d v="2021-07-02T00:00:00"/>
    <d v="2023-02-28T00:00:00"/>
    <n v="0"/>
    <n v="1"/>
    <n v="9"/>
    <n v="30"/>
    <n v="2"/>
    <n v="17.690000000000001"/>
    <n v="19.2"/>
    <n v="600000"/>
    <n v="25014"/>
    <n v="241270"/>
    <n v="0"/>
    <n v="0"/>
    <n v="0"/>
    <m/>
    <n v="0"/>
    <n v="0"/>
    <n v="0"/>
    <m/>
    <m/>
    <d v="2022-03-31T00:00:00"/>
    <n v="1"/>
    <s v="O"/>
    <n v="1"/>
    <n v="30"/>
    <n v="0"/>
    <m/>
    <m/>
    <m/>
    <m/>
    <m/>
    <m/>
    <n v="1"/>
    <n v="1"/>
    <m/>
    <m/>
    <n v="5069.2"/>
    <s v="TARJETA DE AFINIDAD"/>
    <n v="0"/>
    <n v="0"/>
    <m/>
    <m/>
    <n v="5"/>
    <m/>
    <m/>
    <m/>
    <m/>
    <n v="1"/>
    <n v="7"/>
    <n v="2"/>
  </r>
  <r>
    <n v="110025.26917392688"/>
    <s v="C"/>
    <x v="283"/>
    <x v="1"/>
    <n v="4"/>
    <s v="10 211000828"/>
    <d v="2021-09-09T00:00:00"/>
    <d v="2024-03-31T00:00:00"/>
    <n v="0"/>
    <n v="1"/>
    <n v="6"/>
    <n v="30"/>
    <n v="2"/>
    <n v="17.690000000000001"/>
    <n v="19.2"/>
    <n v="160000"/>
    <n v="6670"/>
    <n v="133480"/>
    <n v="0"/>
    <n v="0"/>
    <n v="0"/>
    <m/>
    <n v="0"/>
    <n v="0"/>
    <n v="0"/>
    <m/>
    <m/>
    <d v="2022-03-31T00:00:00"/>
    <n v="1"/>
    <s v="O"/>
    <n v="1"/>
    <n v="30"/>
    <n v="0"/>
    <m/>
    <m/>
    <m/>
    <m/>
    <m/>
    <m/>
    <n v="1"/>
    <n v="1"/>
    <m/>
    <m/>
    <n v="2826.19"/>
    <s v="TARJETA DE AFINIDAD"/>
    <n v="0"/>
    <n v="0"/>
    <m/>
    <m/>
    <n v="5"/>
    <m/>
    <m/>
    <m/>
    <m/>
    <n v="1"/>
    <n v="7"/>
    <n v="2"/>
  </r>
  <r>
    <n v="141946.22415506176"/>
    <s v="C"/>
    <x v="283"/>
    <x v="1"/>
    <n v="4"/>
    <s v="10 211000718"/>
    <d v="2021-08-21T00:00:00"/>
    <d v="2024-02-29T00:00:00"/>
    <n v="0"/>
    <n v="1"/>
    <n v="7"/>
    <n v="30"/>
    <n v="2"/>
    <n v="17.690000000000001"/>
    <n v="19.2"/>
    <n v="213867"/>
    <n v="8916"/>
    <n v="172191"/>
    <n v="0"/>
    <n v="0"/>
    <n v="0"/>
    <m/>
    <n v="0"/>
    <n v="0"/>
    <n v="0"/>
    <m/>
    <m/>
    <d v="2022-03-31T00:00:00"/>
    <n v="1"/>
    <s v="O"/>
    <n v="1"/>
    <n v="30"/>
    <n v="0"/>
    <m/>
    <m/>
    <m/>
    <m/>
    <m/>
    <m/>
    <n v="1"/>
    <n v="1"/>
    <m/>
    <m/>
    <n v="3633.68"/>
    <s v="TARJETA DE AFINIDAD"/>
    <n v="0"/>
    <n v="0"/>
    <m/>
    <m/>
    <n v="5"/>
    <m/>
    <m/>
    <m/>
    <m/>
    <n v="1"/>
    <n v="7"/>
    <n v="2"/>
  </r>
  <r>
    <n v="471678.87823440117"/>
    <s v="C"/>
    <x v="283"/>
    <x v="1"/>
    <n v="4"/>
    <s v="10 211000377"/>
    <d v="2021-05-07T00:00:00"/>
    <d v="2023-11-30T00:00:00"/>
    <n v="0"/>
    <n v="1"/>
    <n v="10"/>
    <n v="30"/>
    <n v="2"/>
    <n v="17.690000000000001"/>
    <n v="19.2"/>
    <n v="800000"/>
    <n v="33352"/>
    <n v="572119"/>
    <n v="0"/>
    <n v="0"/>
    <n v="0"/>
    <m/>
    <n v="0"/>
    <n v="0"/>
    <n v="0"/>
    <m/>
    <m/>
    <d v="2022-03-31T00:00:00"/>
    <n v="1"/>
    <s v="O"/>
    <n v="1"/>
    <n v="30"/>
    <n v="0"/>
    <m/>
    <m/>
    <m/>
    <m/>
    <m/>
    <m/>
    <n v="1"/>
    <n v="1"/>
    <m/>
    <m/>
    <n v="12022.53"/>
    <s v="TARJETA DE AFINIDAD"/>
    <n v="0"/>
    <n v="0"/>
    <m/>
    <m/>
    <n v="5"/>
    <m/>
    <m/>
    <m/>
    <m/>
    <n v="1"/>
    <n v="7"/>
    <n v="2"/>
  </r>
  <r>
    <n v="238953.56941042503"/>
    <s v="C"/>
    <x v="283"/>
    <x v="1"/>
    <n v="4"/>
    <s v="10 211000769"/>
    <d v="2021-08-31T00:00:00"/>
    <d v="2024-02-29T00:00:00"/>
    <n v="0"/>
    <n v="1"/>
    <n v="7"/>
    <n v="30"/>
    <n v="2"/>
    <n v="17.690000000000001"/>
    <n v="19.2"/>
    <n v="360000"/>
    <n v="15008"/>
    <n v="289849"/>
    <n v="0"/>
    <n v="0"/>
    <n v="0"/>
    <m/>
    <n v="0"/>
    <n v="0"/>
    <n v="0"/>
    <m/>
    <m/>
    <d v="2022-03-31T00:00:00"/>
    <n v="1"/>
    <s v="O"/>
    <n v="1"/>
    <n v="30"/>
    <n v="0"/>
    <m/>
    <m/>
    <m/>
    <m/>
    <m/>
    <m/>
    <n v="1"/>
    <n v="1"/>
    <m/>
    <m/>
    <n v="6100.99"/>
    <s v="TARJETA DE AFINIDAD"/>
    <n v="0"/>
    <n v="0"/>
    <m/>
    <m/>
    <n v="5"/>
    <m/>
    <m/>
    <m/>
    <m/>
    <n v="1"/>
    <n v="7"/>
    <n v="2"/>
  </r>
  <r>
    <n v="398281.06476703554"/>
    <s v="C"/>
    <x v="283"/>
    <x v="1"/>
    <n v="4"/>
    <s v="10 211000770"/>
    <d v="2021-08-31T00:00:00"/>
    <d v="2024-02-29T00:00:00"/>
    <n v="0"/>
    <n v="1"/>
    <n v="7"/>
    <n v="30"/>
    <n v="2"/>
    <n v="17.690000000000001"/>
    <n v="19.2"/>
    <n v="600000"/>
    <n v="25014"/>
    <n v="483076"/>
    <n v="0"/>
    <n v="0"/>
    <n v="0"/>
    <m/>
    <n v="0"/>
    <n v="0"/>
    <n v="0"/>
    <m/>
    <m/>
    <d v="2022-03-31T00:00:00"/>
    <n v="1"/>
    <s v="O"/>
    <n v="1"/>
    <n v="30"/>
    <n v="0"/>
    <m/>
    <m/>
    <m/>
    <m/>
    <m/>
    <m/>
    <n v="1"/>
    <n v="1"/>
    <m/>
    <m/>
    <n v="10138.41"/>
    <s v="TARJETA DE AFINIDAD"/>
    <n v="0"/>
    <n v="0"/>
    <m/>
    <m/>
    <n v="5"/>
    <m/>
    <m/>
    <m/>
    <m/>
    <n v="1"/>
    <n v="7"/>
    <n v="2"/>
  </r>
  <r>
    <n v="99545.302323932076"/>
    <s v="C"/>
    <x v="283"/>
    <x v="1"/>
    <n v="4"/>
    <s v="10 211000704"/>
    <d v="2021-08-19T00:00:00"/>
    <d v="2024-02-29T00:00:00"/>
    <n v="0"/>
    <n v="1"/>
    <n v="7"/>
    <n v="30"/>
    <n v="2"/>
    <n v="17.690000000000001"/>
    <n v="19.2"/>
    <n v="150000"/>
    <n v="6254"/>
    <n v="120766"/>
    <n v="0"/>
    <n v="0"/>
    <n v="0"/>
    <m/>
    <n v="0"/>
    <n v="0"/>
    <n v="0"/>
    <m/>
    <m/>
    <d v="2022-03-31T00:00:00"/>
    <n v="1"/>
    <s v="O"/>
    <n v="1"/>
    <n v="30"/>
    <n v="0"/>
    <m/>
    <m/>
    <m/>
    <m/>
    <m/>
    <m/>
    <n v="1"/>
    <n v="1"/>
    <m/>
    <m/>
    <n v="2557.0300000000002"/>
    <s v="TARJETA DE AFINIDAD"/>
    <n v="0"/>
    <n v="0"/>
    <m/>
    <m/>
    <n v="5"/>
    <m/>
    <m/>
    <m/>
    <m/>
    <n v="1"/>
    <n v="7"/>
    <n v="2"/>
  </r>
  <r>
    <n v="639394.68243983551"/>
    <s v="C"/>
    <x v="283"/>
    <x v="1"/>
    <n v="4"/>
    <s v="10 211000597"/>
    <d v="2021-07-19T00:00:00"/>
    <d v="2024-01-31T00:00:00"/>
    <n v="0"/>
    <n v="1"/>
    <n v="8"/>
    <n v="30"/>
    <n v="2"/>
    <n v="17.690000000000001"/>
    <n v="19.2"/>
    <n v="1000000"/>
    <n v="41690"/>
    <n v="775586"/>
    <n v="0"/>
    <n v="0"/>
    <n v="0"/>
    <m/>
    <n v="0"/>
    <n v="0"/>
    <n v="0"/>
    <m/>
    <m/>
    <d v="2022-03-31T00:00:00"/>
    <n v="1"/>
    <s v="O"/>
    <n v="1"/>
    <n v="30"/>
    <n v="0"/>
    <m/>
    <m/>
    <m/>
    <m/>
    <m/>
    <m/>
    <n v="1"/>
    <n v="1"/>
    <m/>
    <m/>
    <n v="16329.11"/>
    <s v="TARJETA DE AFINIDAD"/>
    <n v="0"/>
    <n v="0"/>
    <m/>
    <m/>
    <n v="5"/>
    <m/>
    <m/>
    <m/>
    <m/>
    <n v="1"/>
    <n v="7"/>
    <n v="2"/>
  </r>
  <r>
    <n v="26552.472252912743"/>
    <s v="C"/>
    <x v="283"/>
    <x v="1"/>
    <n v="4"/>
    <s v="10 211000753"/>
    <d v="2021-08-29T00:00:00"/>
    <d v="2024-02-29T00:00:00"/>
    <n v="0"/>
    <n v="1"/>
    <n v="7"/>
    <n v="30"/>
    <n v="2"/>
    <n v="17.690000000000001"/>
    <n v="19.2"/>
    <n v="40000"/>
    <n v="1668"/>
    <n v="32202"/>
    <n v="0"/>
    <n v="0"/>
    <n v="0"/>
    <m/>
    <n v="0"/>
    <n v="0"/>
    <n v="0"/>
    <m/>
    <m/>
    <d v="2022-03-31T00:00:00"/>
    <n v="1"/>
    <s v="O"/>
    <n v="1"/>
    <n v="30"/>
    <n v="0"/>
    <m/>
    <m/>
    <m/>
    <m/>
    <m/>
    <m/>
    <n v="1"/>
    <n v="1"/>
    <m/>
    <m/>
    <n v="672.9"/>
    <s v="TARJETA DE AFINIDAD"/>
    <n v="0"/>
    <n v="0"/>
    <m/>
    <m/>
    <n v="5"/>
    <m/>
    <m/>
    <m/>
    <m/>
    <n v="1"/>
    <n v="7"/>
    <n v="2"/>
  </r>
  <r>
    <n v="165960.7393394057"/>
    <s v="C"/>
    <x v="283"/>
    <x v="1"/>
    <n v="4"/>
    <s v="10 211000640"/>
    <d v="2021-08-05T00:00:00"/>
    <d v="2024-02-29T00:00:00"/>
    <n v="0"/>
    <n v="1"/>
    <n v="7"/>
    <n v="30"/>
    <n v="2"/>
    <n v="17.690000000000001"/>
    <n v="19.2"/>
    <n v="250000"/>
    <n v="10422"/>
    <n v="201285"/>
    <n v="0"/>
    <n v="0"/>
    <n v="0"/>
    <m/>
    <n v="0"/>
    <n v="0"/>
    <n v="0"/>
    <m/>
    <m/>
    <d v="2022-03-31T00:00:00"/>
    <n v="1"/>
    <s v="O"/>
    <n v="1"/>
    <n v="30"/>
    <n v="0"/>
    <m/>
    <m/>
    <m/>
    <m/>
    <m/>
    <m/>
    <n v="1"/>
    <n v="1"/>
    <m/>
    <m/>
    <n v="4216.8599999999997"/>
    <s v="TARJETA DE AFINIDAD"/>
    <n v="0"/>
    <n v="0"/>
    <m/>
    <m/>
    <n v="5"/>
    <m/>
    <m/>
    <m/>
    <m/>
    <n v="1"/>
    <n v="7"/>
    <n v="2"/>
  </r>
  <r>
    <n v="99545.302323932076"/>
    <s v="C"/>
    <x v="283"/>
    <x v="1"/>
    <n v="4"/>
    <s v="10 211000674"/>
    <d v="2021-08-14T00:00:00"/>
    <d v="2024-02-29T00:00:00"/>
    <n v="0"/>
    <n v="1"/>
    <n v="7"/>
    <n v="30"/>
    <n v="2"/>
    <n v="17.690000000000001"/>
    <n v="19.2"/>
    <n v="150000"/>
    <n v="6254"/>
    <n v="120766"/>
    <n v="0"/>
    <n v="0"/>
    <n v="0"/>
    <m/>
    <n v="0"/>
    <n v="0"/>
    <n v="0"/>
    <m/>
    <m/>
    <d v="2022-03-31T00:00:00"/>
    <n v="1"/>
    <s v="O"/>
    <n v="1"/>
    <n v="30"/>
    <n v="0"/>
    <m/>
    <m/>
    <m/>
    <m/>
    <m/>
    <m/>
    <n v="1"/>
    <n v="1"/>
    <m/>
    <m/>
    <n v="2557.0300000000002"/>
    <s v="TARJETA DE AFINIDAD"/>
    <n v="0"/>
    <n v="0"/>
    <m/>
    <m/>
    <n v="5"/>
    <m/>
    <m/>
    <m/>
    <m/>
    <n v="1"/>
    <n v="7"/>
    <n v="2"/>
  </r>
  <r>
    <n v="398281.06476703554"/>
    <s v="C"/>
    <x v="283"/>
    <x v="1"/>
    <n v="4"/>
    <s v="10 211000675"/>
    <d v="2021-08-14T00:00:00"/>
    <d v="2024-02-29T00:00:00"/>
    <n v="0"/>
    <n v="1"/>
    <n v="7"/>
    <n v="30"/>
    <n v="2"/>
    <n v="17.690000000000001"/>
    <n v="19.2"/>
    <n v="600000"/>
    <n v="25014"/>
    <n v="483076"/>
    <n v="0"/>
    <n v="0"/>
    <n v="0"/>
    <m/>
    <n v="0"/>
    <n v="0"/>
    <n v="0"/>
    <m/>
    <m/>
    <d v="2022-03-31T00:00:00"/>
    <n v="1"/>
    <s v="O"/>
    <n v="1"/>
    <n v="30"/>
    <n v="0"/>
    <m/>
    <m/>
    <m/>
    <m/>
    <m/>
    <m/>
    <n v="1"/>
    <n v="1"/>
    <m/>
    <m/>
    <n v="10138.41"/>
    <s v="TARJETA DE AFINIDAD"/>
    <n v="0"/>
    <n v="0"/>
    <m/>
    <m/>
    <n v="5"/>
    <m/>
    <m/>
    <m/>
    <m/>
    <n v="1"/>
    <n v="7"/>
    <n v="2"/>
  </r>
  <r>
    <n v="120393.68667460211"/>
    <s v="C"/>
    <x v="283"/>
    <x v="1"/>
    <n v="4"/>
    <s v="10 221000198"/>
    <d v="2022-02-10T00:00:00"/>
    <d v="2024-08-31T00:00:00"/>
    <n v="0"/>
    <n v="1"/>
    <n v="1"/>
    <n v="30"/>
    <n v="2"/>
    <n v="17.690000000000001"/>
    <n v="19.2"/>
    <n v="150000"/>
    <n v="6254"/>
    <n v="146009"/>
    <n v="0"/>
    <n v="0"/>
    <n v="0"/>
    <m/>
    <n v="0"/>
    <n v="0"/>
    <n v="0"/>
    <m/>
    <m/>
    <d v="2022-03-31T00:00:00"/>
    <n v="1"/>
    <s v="O"/>
    <n v="1"/>
    <n v="30"/>
    <n v="0"/>
    <m/>
    <m/>
    <m/>
    <m/>
    <m/>
    <m/>
    <n v="1"/>
    <n v="1"/>
    <m/>
    <m/>
    <n v="3050.49"/>
    <s v="TARJETA DE AFINIDAD"/>
    <n v="0"/>
    <n v="0"/>
    <m/>
    <m/>
    <n v="5"/>
    <m/>
    <m/>
    <m/>
    <m/>
    <n v="1"/>
    <n v="7"/>
    <n v="2"/>
  </r>
  <r>
    <n v="240742.50334920423"/>
    <s v="C"/>
    <x v="283"/>
    <x v="1"/>
    <n v="4"/>
    <s v="10 221000227"/>
    <d v="2022-02-14T00:00:00"/>
    <d v="2024-08-31T00:00:00"/>
    <n v="0"/>
    <n v="1"/>
    <n v="1"/>
    <n v="30"/>
    <n v="2"/>
    <n v="17.690000000000001"/>
    <n v="19.2"/>
    <n v="300000"/>
    <n v="12507"/>
    <n v="292018"/>
    <n v="0"/>
    <n v="0"/>
    <n v="0"/>
    <m/>
    <n v="0"/>
    <n v="0"/>
    <n v="0"/>
    <m/>
    <m/>
    <d v="2022-03-31T00:00:00"/>
    <n v="1"/>
    <s v="O"/>
    <n v="1"/>
    <n v="30"/>
    <n v="0"/>
    <m/>
    <m/>
    <m/>
    <m/>
    <m/>
    <m/>
    <n v="1"/>
    <n v="1"/>
    <m/>
    <m/>
    <n v="6145.85"/>
    <s v="TARJETA DE AFINIDAD"/>
    <n v="0"/>
    <n v="0"/>
    <m/>
    <m/>
    <n v="5"/>
    <m/>
    <m/>
    <m/>
    <m/>
    <n v="1"/>
    <n v="7"/>
    <n v="2"/>
  </r>
  <r>
    <n v="28462.306391436257"/>
    <s v="C"/>
    <x v="283"/>
    <x v="1"/>
    <n v="4"/>
    <s v="10 211001075"/>
    <d v="2021-10-15T00:00:00"/>
    <d v="2024-04-30T00:00:00"/>
    <n v="0"/>
    <n v="1"/>
    <n v="5"/>
    <n v="30"/>
    <n v="2"/>
    <n v="17.690000000000001"/>
    <n v="19.2"/>
    <n v="40000"/>
    <n v="1668"/>
    <n v="34514"/>
    <n v="0"/>
    <n v="0"/>
    <n v="0"/>
    <m/>
    <n v="0"/>
    <n v="0"/>
    <n v="0"/>
    <m/>
    <m/>
    <d v="2022-03-31T00:00:00"/>
    <n v="1"/>
    <s v="O"/>
    <n v="1"/>
    <n v="30"/>
    <n v="0"/>
    <m/>
    <m/>
    <m/>
    <m/>
    <m/>
    <m/>
    <n v="1"/>
    <n v="1"/>
    <m/>
    <m/>
    <n v="717.76"/>
    <s v="TARJETA DE AFINIDAD"/>
    <n v="0"/>
    <n v="0"/>
    <m/>
    <m/>
    <n v="5"/>
    <m/>
    <m/>
    <m/>
    <m/>
    <n v="1"/>
    <n v="7"/>
    <n v="2"/>
  </r>
  <r>
    <n v="71161.674170186525"/>
    <s v="C"/>
    <x v="283"/>
    <x v="1"/>
    <n v="4"/>
    <s v="10 211001076"/>
    <d v="2021-10-15T00:00:00"/>
    <d v="2024-04-30T00:00:00"/>
    <n v="0"/>
    <n v="1"/>
    <n v="5"/>
    <n v="30"/>
    <n v="2"/>
    <n v="17.690000000000001"/>
    <n v="19.2"/>
    <n v="100000"/>
    <n v="4169"/>
    <n v="86292"/>
    <n v="0"/>
    <n v="0"/>
    <n v="0"/>
    <m/>
    <n v="0"/>
    <n v="0"/>
    <n v="0"/>
    <m/>
    <m/>
    <d v="2022-03-31T00:00:00"/>
    <n v="1"/>
    <s v="O"/>
    <n v="1"/>
    <n v="30"/>
    <n v="0"/>
    <m/>
    <m/>
    <m/>
    <m/>
    <m/>
    <m/>
    <n v="1"/>
    <n v="1"/>
    <m/>
    <m/>
    <n v="1794.41"/>
    <s v="TARJETA DE AFINIDAD"/>
    <n v="0"/>
    <n v="0"/>
    <m/>
    <m/>
    <n v="5"/>
    <m/>
    <m/>
    <m/>
    <m/>
    <n v="1"/>
    <n v="7"/>
    <n v="2"/>
  </r>
  <r>
    <n v="23036.322659139907"/>
    <s v="C"/>
    <x v="283"/>
    <x v="1"/>
    <n v="4"/>
    <s v="10 221000171"/>
    <d v="2022-02-06T00:00:00"/>
    <d v="2024-08-31T00:00:00"/>
    <n v="0"/>
    <n v="1"/>
    <n v="1"/>
    <n v="30"/>
    <n v="2"/>
    <n v="17.7"/>
    <n v="19.21"/>
    <n v="28700"/>
    <n v="1197"/>
    <n v="27937"/>
    <n v="0"/>
    <n v="0"/>
    <n v="0"/>
    <m/>
    <n v="0"/>
    <n v="0"/>
    <n v="0"/>
    <m/>
    <m/>
    <d v="2022-03-31T00:00:00"/>
    <n v="1"/>
    <s v="O"/>
    <n v="1"/>
    <n v="30"/>
    <n v="0"/>
    <m/>
    <m/>
    <m/>
    <m/>
    <m/>
    <m/>
    <n v="1"/>
    <n v="1"/>
    <m/>
    <m/>
    <n v="583.17999999999995"/>
    <s v="TARJETA DE AFINIDAD"/>
    <n v="0"/>
    <n v="0"/>
    <m/>
    <m/>
    <n v="5"/>
    <m/>
    <m/>
    <m/>
    <m/>
    <n v="1"/>
    <n v="7"/>
    <n v="2"/>
  </r>
  <r>
    <n v="110187.59671484232"/>
    <s v="C"/>
    <x v="283"/>
    <x v="1"/>
    <n v="4"/>
    <s v="10 211001240"/>
    <d v="2021-11-06T00:00:00"/>
    <d v="2024-05-31T00:00:00"/>
    <n v="0"/>
    <n v="1"/>
    <n v="4"/>
    <n v="30"/>
    <n v="2"/>
    <n v="17.690000000000001"/>
    <n v="19.2"/>
    <n v="150000"/>
    <n v="6254"/>
    <n v="133672"/>
    <n v="0"/>
    <n v="0"/>
    <n v="0"/>
    <m/>
    <n v="0"/>
    <n v="0"/>
    <n v="0"/>
    <m/>
    <m/>
    <d v="2022-03-31T00:00:00"/>
    <n v="1"/>
    <s v="O"/>
    <n v="1"/>
    <n v="30"/>
    <n v="0"/>
    <m/>
    <m/>
    <m/>
    <m/>
    <m/>
    <m/>
    <n v="1"/>
    <n v="1"/>
    <m/>
    <m/>
    <n v="2826.19"/>
    <s v="TARJETA DE AFINIDAD"/>
    <n v="0"/>
    <n v="0"/>
    <m/>
    <m/>
    <n v="5"/>
    <m/>
    <m/>
    <m/>
    <m/>
    <n v="1"/>
    <n v="7"/>
    <n v="2"/>
  </r>
  <r>
    <n v="8694742"/>
    <s v="C"/>
    <x v="284"/>
    <x v="0"/>
    <n v="4"/>
    <s v="13 211000760"/>
    <d v="2021-03-17T00:00:00"/>
    <d v="2023-10-31T00:00:00"/>
    <n v="1"/>
    <n v="1"/>
    <n v="13"/>
    <n v="30"/>
    <n v="2"/>
    <n v="9"/>
    <n v="9.3800000000000008"/>
    <n v="34351346"/>
    <n v="1010657"/>
    <n v="20884336"/>
    <n v="0"/>
    <n v="0"/>
    <n v="0"/>
    <m/>
    <n v="0"/>
    <n v="0"/>
    <n v="0"/>
    <s v="2000000/2000000/"/>
    <s v="07/12/"/>
    <d v="2022-03-31T00:00:00"/>
    <n v="1"/>
    <s v="O"/>
    <n v="1"/>
    <n v="30"/>
    <n v="674"/>
    <m/>
    <m/>
    <m/>
    <m/>
    <m/>
    <m/>
    <n v="1"/>
    <n v="1"/>
    <m/>
    <m/>
    <n v="1426661"/>
    <s v="COMPRA CARTERA"/>
    <n v="0"/>
    <n v="0"/>
    <s v="800-197-268-4"/>
    <s v="DIRECCION DE IMPUESTOS Y ADUANAS NACIONALES"/>
    <n v="5"/>
    <m/>
    <m/>
    <m/>
    <m/>
    <n v="1"/>
    <n v="7"/>
    <n v="2"/>
  </r>
  <r>
    <n v="5110737.8900000006"/>
    <s v="C"/>
    <x v="285"/>
    <x v="4"/>
    <n v="3"/>
    <s v="13 201001473"/>
    <d v="2020-04-29T00:00:00"/>
    <d v="2025-06-30T00:00:00"/>
    <n v="0"/>
    <n v="1"/>
    <n v="25"/>
    <n v="30"/>
    <n v="2"/>
    <n v="14.16"/>
    <n v="15.11"/>
    <n v="19546048"/>
    <n v="370141"/>
    <n v="13948143"/>
    <n v="0"/>
    <n v="0"/>
    <n v="25000000"/>
    <n v="43263"/>
    <n v="0"/>
    <n v="0"/>
    <n v="0"/>
    <s v="500000/500000/"/>
    <s v="07/12/"/>
    <d v="2022-03-31T00:00:00"/>
    <n v="3"/>
    <s v="O"/>
    <n v="1"/>
    <n v="30"/>
    <n v="0"/>
    <m/>
    <m/>
    <m/>
    <m/>
    <m/>
    <m/>
    <n v="1"/>
    <n v="1"/>
    <n v="43950"/>
    <s v="A"/>
    <n v="1529608.11"/>
    <s v="SUSTITUCION"/>
    <n v="0"/>
    <n v="0"/>
    <m/>
    <m/>
    <n v="5"/>
    <m/>
    <m/>
    <m/>
    <m/>
    <n v="1"/>
    <n v="7"/>
    <n v="2"/>
  </r>
  <r>
    <n v="26172.052920986538"/>
    <s v="C"/>
    <x v="286"/>
    <x v="1"/>
    <n v="4"/>
    <s v="10 191003351"/>
    <d v="2020-06-15T00:00:00"/>
    <d v="2022-06-30T00:00:00"/>
    <n v="0"/>
    <n v="1"/>
    <n v="21"/>
    <n v="30"/>
    <n v="2"/>
    <n v="17.690000000000001"/>
    <n v="19.2"/>
    <n v="392050"/>
    <n v="19592"/>
    <n v="57056"/>
    <n v="0"/>
    <n v="0"/>
    <n v="0"/>
    <m/>
    <n v="0"/>
    <n v="0"/>
    <n v="0"/>
    <m/>
    <m/>
    <d v="2022-03-31T00:00:00"/>
    <n v="1"/>
    <s v="O"/>
    <n v="1"/>
    <n v="30"/>
    <n v="0"/>
    <m/>
    <m/>
    <m/>
    <m/>
    <m/>
    <m/>
    <n v="1"/>
    <n v="1"/>
    <m/>
    <m/>
    <n v="3786.76"/>
    <s v="TARJETA DE AFINIDAD"/>
    <n v="0"/>
    <n v="0"/>
    <m/>
    <m/>
    <n v="5"/>
    <m/>
    <m/>
    <m/>
    <m/>
    <n v="1"/>
    <n v="7"/>
    <n v="2"/>
  </r>
  <r>
    <n v="9194815.722566342"/>
    <s v="C"/>
    <x v="286"/>
    <x v="1"/>
    <n v="4"/>
    <s v="13 201001792"/>
    <d v="2020-06-16T00:00:00"/>
    <d v="2024-07-31T00:00:00"/>
    <n v="0"/>
    <n v="1"/>
    <n v="23"/>
    <n v="30"/>
    <n v="2"/>
    <n v="11.16"/>
    <n v="11.74"/>
    <n v="30446577"/>
    <n v="487026"/>
    <n v="20059009"/>
    <n v="0"/>
    <n v="0"/>
    <n v="0"/>
    <m/>
    <n v="0"/>
    <n v="0"/>
    <n v="0"/>
    <s v="1875000/1875000/"/>
    <s v="06/12/"/>
    <d v="2022-03-31T00:00:00"/>
    <n v="1"/>
    <s v="O"/>
    <n v="1"/>
    <n v="30"/>
    <n v="0"/>
    <m/>
    <m/>
    <m/>
    <m/>
    <m/>
    <m/>
    <n v="1"/>
    <n v="1"/>
    <m/>
    <m/>
    <n v="1337715.44"/>
    <s v="SUSTITUCION"/>
    <n v="0"/>
    <n v="0"/>
    <m/>
    <m/>
    <n v="5"/>
    <m/>
    <m/>
    <m/>
    <m/>
    <n v="1"/>
    <n v="7"/>
    <n v="2"/>
  </r>
  <r>
    <n v="3326.0076752695081"/>
    <s v="C"/>
    <x v="286"/>
    <x v="1"/>
    <n v="4"/>
    <s v="10 191003318"/>
    <d v="2020-06-08T00:00:00"/>
    <d v="2022-06-30T00:00:00"/>
    <n v="0"/>
    <n v="1"/>
    <n v="21"/>
    <n v="30"/>
    <n v="2"/>
    <n v="18"/>
    <n v="19.559999999999999"/>
    <n v="50000"/>
    <n v="2496"/>
    <n v="7275"/>
    <n v="0"/>
    <n v="0"/>
    <n v="0"/>
    <m/>
    <n v="0"/>
    <n v="0"/>
    <n v="0"/>
    <m/>
    <m/>
    <d v="2022-03-31T00:00:00"/>
    <n v="1"/>
    <s v="O"/>
    <n v="1"/>
    <n v="30"/>
    <n v="0"/>
    <m/>
    <m/>
    <m/>
    <m/>
    <m/>
    <m/>
    <n v="1"/>
    <n v="1"/>
    <m/>
    <m/>
    <n v="493.93"/>
    <s v="TARJETA DE AFINIDAD"/>
    <n v="0"/>
    <n v="0"/>
    <m/>
    <m/>
    <n v="5"/>
    <m/>
    <m/>
    <m/>
    <m/>
    <n v="1"/>
    <n v="7"/>
    <n v="2"/>
  </r>
  <r>
    <n v="3326.0076752695081"/>
    <s v="C"/>
    <x v="286"/>
    <x v="1"/>
    <n v="4"/>
    <s v="10 191003319"/>
    <d v="2020-06-08T00:00:00"/>
    <d v="2022-06-30T00:00:00"/>
    <n v="0"/>
    <n v="1"/>
    <n v="21"/>
    <n v="30"/>
    <n v="2"/>
    <n v="18"/>
    <n v="19.559999999999999"/>
    <n v="50000"/>
    <n v="2496"/>
    <n v="7275"/>
    <n v="0"/>
    <n v="0"/>
    <n v="0"/>
    <m/>
    <n v="0"/>
    <n v="0"/>
    <n v="0"/>
    <m/>
    <m/>
    <d v="2022-03-31T00:00:00"/>
    <n v="1"/>
    <s v="O"/>
    <n v="1"/>
    <n v="30"/>
    <n v="0"/>
    <m/>
    <m/>
    <m/>
    <m/>
    <m/>
    <m/>
    <n v="1"/>
    <n v="1"/>
    <m/>
    <m/>
    <n v="493.93"/>
    <s v="TARJETA DE AFINIDAD"/>
    <n v="0"/>
    <n v="0"/>
    <m/>
    <m/>
    <n v="5"/>
    <m/>
    <m/>
    <m/>
    <m/>
    <n v="1"/>
    <n v="7"/>
    <n v="2"/>
  </r>
  <r>
    <n v="26577.111838878966"/>
    <s v="C"/>
    <x v="286"/>
    <x v="1"/>
    <n v="4"/>
    <s v="10 191003320"/>
    <d v="2020-06-08T00:00:00"/>
    <d v="2022-06-30T00:00:00"/>
    <n v="0"/>
    <n v="1"/>
    <n v="21"/>
    <n v="30"/>
    <n v="2"/>
    <n v="18"/>
    <n v="19.559999999999999"/>
    <n v="400000"/>
    <n v="19970"/>
    <n v="58141"/>
    <n v="0"/>
    <n v="0"/>
    <n v="0"/>
    <m/>
    <n v="0"/>
    <n v="0"/>
    <n v="0"/>
    <m/>
    <m/>
    <d v="2022-03-31T00:00:00"/>
    <n v="1"/>
    <s v="O"/>
    <n v="1"/>
    <n v="30"/>
    <n v="0"/>
    <m/>
    <m/>
    <m/>
    <m/>
    <m/>
    <m/>
    <n v="1"/>
    <n v="1"/>
    <m/>
    <m/>
    <n v="3951.41"/>
    <s v="TARJETA DE AFINIDAD"/>
    <n v="0"/>
    <n v="0"/>
    <m/>
    <m/>
    <n v="5"/>
    <m/>
    <m/>
    <m/>
    <m/>
    <n v="1"/>
    <n v="7"/>
    <n v="2"/>
  </r>
  <r>
    <n v="69200.462553446559"/>
    <s v="C"/>
    <x v="286"/>
    <x v="1"/>
    <n v="4"/>
    <s v="10 211000046"/>
    <d v="2021-02-13T00:00:00"/>
    <d v="2023-02-28T00:00:00"/>
    <n v="0"/>
    <n v="1"/>
    <n v="13"/>
    <n v="30"/>
    <n v="2"/>
    <n v="17.690000000000001"/>
    <n v="19.2"/>
    <n v="300000"/>
    <n v="14992"/>
    <n v="150918"/>
    <n v="0"/>
    <n v="0"/>
    <n v="0"/>
    <m/>
    <n v="0"/>
    <n v="0"/>
    <n v="0"/>
    <m/>
    <m/>
    <d v="2022-03-31T00:00:00"/>
    <n v="1"/>
    <s v="O"/>
    <n v="1"/>
    <n v="30"/>
    <n v="0"/>
    <m/>
    <m/>
    <m/>
    <m/>
    <m/>
    <m/>
    <n v="1"/>
    <n v="1"/>
    <m/>
    <m/>
    <n v="10043.16"/>
    <s v="TARJETA DE AFINIDAD"/>
    <n v="0"/>
    <n v="0"/>
    <m/>
    <m/>
    <n v="5"/>
    <m/>
    <m/>
    <m/>
    <m/>
    <n v="1"/>
    <n v="7"/>
    <n v="2"/>
  </r>
  <r>
    <n v="60501.227145413402"/>
    <s v="C"/>
    <x v="286"/>
    <x v="1"/>
    <n v="4"/>
    <s v="10 191003690"/>
    <d v="2020-10-01T00:00:00"/>
    <d v="2022-10-31T00:00:00"/>
    <n v="0"/>
    <n v="1"/>
    <n v="17"/>
    <n v="30"/>
    <n v="2"/>
    <n v="17.690000000000001"/>
    <n v="19.2"/>
    <n v="400000"/>
    <n v="19990"/>
    <n v="131842"/>
    <n v="0"/>
    <n v="0"/>
    <n v="0"/>
    <m/>
    <n v="0"/>
    <n v="0"/>
    <n v="0"/>
    <m/>
    <m/>
    <d v="2022-03-31T00:00:00"/>
    <n v="1"/>
    <s v="O"/>
    <n v="1"/>
    <n v="30"/>
    <n v="0"/>
    <m/>
    <m/>
    <m/>
    <m/>
    <m/>
    <m/>
    <n v="1"/>
    <n v="1"/>
    <m/>
    <m/>
    <n v="8726.02"/>
    <s v="TARJETA DE AFINIDAD"/>
    <n v="0"/>
    <n v="0"/>
    <m/>
    <m/>
    <n v="5"/>
    <m/>
    <m/>
    <m/>
    <m/>
    <n v="1"/>
    <n v="7"/>
    <n v="2"/>
  </r>
  <r>
    <n v="60501.227145413402"/>
    <s v="C"/>
    <x v="286"/>
    <x v="1"/>
    <n v="4"/>
    <s v="10 191003691"/>
    <d v="2020-10-01T00:00:00"/>
    <d v="2022-10-31T00:00:00"/>
    <n v="0"/>
    <n v="1"/>
    <n v="17"/>
    <n v="30"/>
    <n v="2"/>
    <n v="17.690000000000001"/>
    <n v="19.2"/>
    <n v="400000"/>
    <n v="19990"/>
    <n v="131842"/>
    <n v="0"/>
    <n v="0"/>
    <n v="0"/>
    <m/>
    <n v="0"/>
    <n v="0"/>
    <n v="0"/>
    <m/>
    <m/>
    <d v="2022-03-31T00:00:00"/>
    <n v="1"/>
    <s v="O"/>
    <n v="1"/>
    <n v="30"/>
    <n v="0"/>
    <m/>
    <m/>
    <m/>
    <m/>
    <m/>
    <m/>
    <n v="1"/>
    <n v="1"/>
    <m/>
    <m/>
    <n v="8726.02"/>
    <s v="TARJETA DE AFINIDAD"/>
    <n v="0"/>
    <n v="0"/>
    <m/>
    <m/>
    <n v="5"/>
    <m/>
    <m/>
    <m/>
    <m/>
    <n v="1"/>
    <n v="7"/>
    <n v="2"/>
  </r>
  <r>
    <n v="92314.822321783897"/>
    <s v="C"/>
    <x v="286"/>
    <x v="1"/>
    <n v="4"/>
    <s v="10 211000007"/>
    <d v="2021-02-06T00:00:00"/>
    <d v="2023-02-28T00:00:00"/>
    <n v="0"/>
    <n v="1"/>
    <n v="13"/>
    <n v="30"/>
    <n v="2"/>
    <n v="17.690000000000001"/>
    <n v="19.2"/>
    <n v="400000"/>
    <n v="19990"/>
    <n v="201210"/>
    <n v="0"/>
    <n v="0"/>
    <n v="0"/>
    <m/>
    <n v="0"/>
    <n v="0"/>
    <n v="0"/>
    <m/>
    <m/>
    <d v="2022-03-31T00:00:00"/>
    <n v="1"/>
    <s v="O"/>
    <n v="1"/>
    <n v="30"/>
    <n v="0"/>
    <m/>
    <m/>
    <m/>
    <m/>
    <m/>
    <m/>
    <n v="1"/>
    <n v="1"/>
    <m/>
    <m/>
    <n v="13335.99"/>
    <s v="TARJETA DE AFINIDAD"/>
    <n v="0"/>
    <n v="0"/>
    <m/>
    <m/>
    <n v="5"/>
    <m/>
    <m/>
    <m/>
    <m/>
    <n v="1"/>
    <n v="7"/>
    <n v="2"/>
  </r>
  <r>
    <n v="21094.668018629964"/>
    <s v="C"/>
    <x v="286"/>
    <x v="1"/>
    <n v="4"/>
    <s v="10 211000019"/>
    <d v="2021-02-09T00:00:00"/>
    <d v="2023-02-28T00:00:00"/>
    <n v="0"/>
    <n v="1"/>
    <n v="13"/>
    <n v="30"/>
    <n v="2"/>
    <n v="17.690000000000001"/>
    <n v="19.2"/>
    <n v="91704"/>
    <n v="4583"/>
    <n v="46132"/>
    <n v="0"/>
    <n v="0"/>
    <n v="0"/>
    <m/>
    <n v="0"/>
    <n v="0"/>
    <n v="0"/>
    <m/>
    <m/>
    <d v="2022-03-31T00:00:00"/>
    <n v="1"/>
    <s v="O"/>
    <n v="1"/>
    <n v="30"/>
    <n v="0"/>
    <m/>
    <m/>
    <m/>
    <m/>
    <m/>
    <m/>
    <n v="1"/>
    <n v="1"/>
    <m/>
    <m/>
    <n v="3128.2"/>
    <s v="TARJETA DE AFINIDAD"/>
    <n v="0"/>
    <n v="0"/>
    <m/>
    <m/>
    <n v="5"/>
    <m/>
    <m/>
    <m/>
    <m/>
    <n v="1"/>
    <n v="7"/>
    <n v="2"/>
  </r>
  <r>
    <n v="43759.56158077751"/>
    <s v="C"/>
    <x v="286"/>
    <x v="1"/>
    <n v="4"/>
    <s v="10 191003477"/>
    <d v="2020-08-01T00:00:00"/>
    <d v="2022-08-31T00:00:00"/>
    <n v="0"/>
    <n v="1"/>
    <n v="19"/>
    <n v="30"/>
    <n v="2"/>
    <n v="17.690000000000001"/>
    <n v="19.2"/>
    <n v="400000"/>
    <n v="19990"/>
    <n v="95568"/>
    <n v="0"/>
    <n v="0"/>
    <n v="0"/>
    <m/>
    <n v="0"/>
    <n v="0"/>
    <n v="0"/>
    <m/>
    <m/>
    <d v="2022-03-31T00:00:00"/>
    <n v="1"/>
    <s v="O"/>
    <n v="1"/>
    <n v="30"/>
    <n v="0"/>
    <m/>
    <m/>
    <m/>
    <m/>
    <m/>
    <m/>
    <n v="1"/>
    <n v="1"/>
    <m/>
    <m/>
    <n v="6421.03"/>
    <s v="TARJETA DE AFINIDAD"/>
    <n v="0"/>
    <n v="0"/>
    <m/>
    <m/>
    <n v="5"/>
    <m/>
    <m/>
    <m/>
    <m/>
    <n v="1"/>
    <n v="7"/>
    <n v="2"/>
  </r>
  <r>
    <n v="43759.56158077751"/>
    <s v="C"/>
    <x v="286"/>
    <x v="1"/>
    <n v="4"/>
    <s v="10 191003478"/>
    <d v="2020-08-01T00:00:00"/>
    <d v="2022-08-31T00:00:00"/>
    <n v="0"/>
    <n v="1"/>
    <n v="19"/>
    <n v="30"/>
    <n v="2"/>
    <n v="17.690000000000001"/>
    <n v="19.2"/>
    <n v="400000"/>
    <n v="19990"/>
    <n v="95568"/>
    <n v="0"/>
    <n v="0"/>
    <n v="0"/>
    <m/>
    <n v="0"/>
    <n v="0"/>
    <n v="0"/>
    <m/>
    <m/>
    <d v="2022-03-31T00:00:00"/>
    <n v="1"/>
    <s v="O"/>
    <n v="1"/>
    <n v="30"/>
    <n v="0"/>
    <m/>
    <m/>
    <m/>
    <m/>
    <m/>
    <m/>
    <n v="1"/>
    <n v="1"/>
    <m/>
    <m/>
    <n v="6421.03"/>
    <s v="TARJETA DE AFINIDAD"/>
    <n v="0"/>
    <n v="0"/>
    <m/>
    <m/>
    <n v="5"/>
    <m/>
    <m/>
    <m/>
    <m/>
    <n v="1"/>
    <n v="7"/>
    <n v="2"/>
  </r>
  <r>
    <n v="43759.56158077751"/>
    <s v="C"/>
    <x v="286"/>
    <x v="1"/>
    <n v="4"/>
    <s v="10 191003479"/>
    <d v="2020-08-01T00:00:00"/>
    <d v="2022-08-31T00:00:00"/>
    <n v="0"/>
    <n v="1"/>
    <n v="19"/>
    <n v="30"/>
    <n v="2"/>
    <n v="17.690000000000001"/>
    <n v="19.2"/>
    <n v="400000"/>
    <n v="19990"/>
    <n v="95568"/>
    <n v="0"/>
    <n v="0"/>
    <n v="0"/>
    <m/>
    <n v="0"/>
    <n v="0"/>
    <n v="0"/>
    <m/>
    <m/>
    <d v="2022-03-31T00:00:00"/>
    <n v="1"/>
    <s v="O"/>
    <n v="1"/>
    <n v="30"/>
    <n v="0"/>
    <m/>
    <m/>
    <m/>
    <m/>
    <m/>
    <m/>
    <n v="1"/>
    <n v="1"/>
    <m/>
    <m/>
    <n v="6421.03"/>
    <s v="TARJETA DE AFINIDAD"/>
    <n v="0"/>
    <n v="0"/>
    <m/>
    <m/>
    <n v="5"/>
    <m/>
    <m/>
    <m/>
    <m/>
    <n v="1"/>
    <n v="7"/>
    <n v="2"/>
  </r>
  <r>
    <n v="60501.227145413402"/>
    <s v="C"/>
    <x v="286"/>
    <x v="1"/>
    <n v="4"/>
    <s v="10 191003695"/>
    <d v="2020-10-02T00:00:00"/>
    <d v="2022-10-31T00:00:00"/>
    <n v="0"/>
    <n v="1"/>
    <n v="17"/>
    <n v="30"/>
    <n v="2"/>
    <n v="17.690000000000001"/>
    <n v="19.2"/>
    <n v="400000"/>
    <n v="19990"/>
    <n v="131842"/>
    <n v="0"/>
    <n v="0"/>
    <n v="0"/>
    <m/>
    <n v="0"/>
    <n v="0"/>
    <n v="0"/>
    <m/>
    <m/>
    <d v="2022-03-31T00:00:00"/>
    <n v="1"/>
    <s v="O"/>
    <n v="1"/>
    <n v="30"/>
    <n v="0"/>
    <m/>
    <m/>
    <m/>
    <m/>
    <m/>
    <m/>
    <n v="1"/>
    <n v="1"/>
    <m/>
    <m/>
    <n v="8726.02"/>
    <s v="TARJETA DE AFINIDAD"/>
    <n v="0"/>
    <n v="0"/>
    <m/>
    <m/>
    <n v="5"/>
    <m/>
    <m/>
    <m/>
    <m/>
    <n v="1"/>
    <n v="7"/>
    <n v="2"/>
  </r>
  <r>
    <n v="60501.227145413402"/>
    <s v="C"/>
    <x v="286"/>
    <x v="1"/>
    <n v="4"/>
    <s v="10 191003696"/>
    <d v="2020-10-02T00:00:00"/>
    <d v="2022-10-31T00:00:00"/>
    <n v="0"/>
    <n v="1"/>
    <n v="17"/>
    <n v="30"/>
    <n v="2"/>
    <n v="17.690000000000001"/>
    <n v="19.2"/>
    <n v="400000"/>
    <n v="19990"/>
    <n v="131842"/>
    <n v="0"/>
    <n v="0"/>
    <n v="0"/>
    <m/>
    <n v="0"/>
    <n v="0"/>
    <n v="0"/>
    <m/>
    <m/>
    <d v="2022-03-31T00:00:00"/>
    <n v="1"/>
    <s v="O"/>
    <n v="1"/>
    <n v="30"/>
    <n v="0"/>
    <m/>
    <m/>
    <m/>
    <m/>
    <m/>
    <m/>
    <n v="1"/>
    <n v="1"/>
    <m/>
    <m/>
    <n v="8726.02"/>
    <s v="TARJETA DE AFINIDAD"/>
    <n v="0"/>
    <n v="0"/>
    <m/>
    <m/>
    <n v="5"/>
    <m/>
    <m/>
    <m/>
    <m/>
    <n v="1"/>
    <n v="7"/>
    <n v="2"/>
  </r>
  <r>
    <n v="43759.56158077751"/>
    <s v="C"/>
    <x v="286"/>
    <x v="1"/>
    <n v="4"/>
    <s v="10 191003483"/>
    <d v="2020-08-03T00:00:00"/>
    <d v="2022-08-31T00:00:00"/>
    <n v="0"/>
    <n v="1"/>
    <n v="19"/>
    <n v="30"/>
    <n v="2"/>
    <n v="17.690000000000001"/>
    <n v="19.2"/>
    <n v="400000"/>
    <n v="19990"/>
    <n v="95568"/>
    <n v="0"/>
    <n v="0"/>
    <n v="0"/>
    <m/>
    <n v="0"/>
    <n v="0"/>
    <n v="0"/>
    <m/>
    <m/>
    <d v="2022-03-31T00:00:00"/>
    <n v="1"/>
    <s v="O"/>
    <n v="1"/>
    <n v="30"/>
    <n v="0"/>
    <m/>
    <m/>
    <m/>
    <m/>
    <m/>
    <m/>
    <n v="1"/>
    <n v="1"/>
    <m/>
    <m/>
    <n v="6421.03"/>
    <s v="TARJETA DE AFINIDAD"/>
    <n v="0"/>
    <n v="0"/>
    <m/>
    <m/>
    <n v="5"/>
    <m/>
    <m/>
    <m/>
    <m/>
    <n v="1"/>
    <n v="7"/>
    <n v="2"/>
  </r>
  <r>
    <n v="63146.209505930405"/>
    <s v="C"/>
    <x v="286"/>
    <x v="1"/>
    <n v="4"/>
    <s v="10 211000460"/>
    <d v="2021-05-29T00:00:00"/>
    <d v="2023-05-31T00:00:00"/>
    <n v="0"/>
    <n v="1"/>
    <n v="10"/>
    <n v="30"/>
    <n v="2"/>
    <n v="17.690000000000001"/>
    <n v="19.2"/>
    <n v="220000"/>
    <n v="10994"/>
    <n v="137820"/>
    <n v="0"/>
    <n v="0"/>
    <n v="0"/>
    <m/>
    <n v="0"/>
    <n v="0"/>
    <n v="0"/>
    <m/>
    <m/>
    <d v="2022-03-31T00:00:00"/>
    <n v="1"/>
    <s v="O"/>
    <n v="1"/>
    <n v="30"/>
    <n v="0"/>
    <m/>
    <m/>
    <m/>
    <m/>
    <m/>
    <m/>
    <n v="1"/>
    <n v="1"/>
    <m/>
    <m/>
    <n v="9219.9500000000007"/>
    <s v="TARJETA DE AFINIDAD"/>
    <n v="0"/>
    <n v="0"/>
    <m/>
    <m/>
    <n v="5"/>
    <m/>
    <m/>
    <m/>
    <m/>
    <n v="1"/>
    <n v="7"/>
    <n v="2"/>
  </r>
  <r>
    <n v="128713.49413805484"/>
    <s v="C"/>
    <x v="286"/>
    <x v="1"/>
    <n v="4"/>
    <s v="10 211000958"/>
    <d v="2021-09-25T00:00:00"/>
    <d v="2023-09-30T00:00:00"/>
    <n v="0"/>
    <n v="1"/>
    <n v="6"/>
    <n v="30"/>
    <n v="2"/>
    <n v="17.690000000000001"/>
    <n v="19.2"/>
    <n v="358900"/>
    <n v="17936"/>
    <n v="280878"/>
    <n v="0"/>
    <n v="0"/>
    <n v="0"/>
    <m/>
    <n v="0"/>
    <n v="0"/>
    <n v="0"/>
    <m/>
    <m/>
    <d v="2022-03-31T00:00:00"/>
    <n v="1"/>
    <s v="O"/>
    <n v="1"/>
    <n v="30"/>
    <n v="0"/>
    <m/>
    <m/>
    <m/>
    <m/>
    <m/>
    <m/>
    <n v="1"/>
    <n v="1"/>
    <m/>
    <m/>
    <n v="18769.18"/>
    <s v="TARJETA DE AFINIDAD"/>
    <n v="0"/>
    <n v="0"/>
    <m/>
    <m/>
    <n v="5"/>
    <m/>
    <m/>
    <m/>
    <m/>
    <n v="1"/>
    <n v="7"/>
    <n v="2"/>
  </r>
  <r>
    <n v="9247.9412321783893"/>
    <s v="C"/>
    <x v="286"/>
    <x v="1"/>
    <n v="4"/>
    <s v="10 211000085"/>
    <d v="2021-02-27T00:00:00"/>
    <d v="2023-02-28T00:00:00"/>
    <n v="0"/>
    <n v="1"/>
    <n v="13"/>
    <n v="30"/>
    <n v="2"/>
    <n v="17.690000000000001"/>
    <n v="19.2"/>
    <n v="40000"/>
    <n v="1999"/>
    <n v="20121"/>
    <n v="0"/>
    <n v="0"/>
    <n v="0"/>
    <m/>
    <n v="0"/>
    <n v="0"/>
    <n v="0"/>
    <m/>
    <m/>
    <d v="2022-03-31T00:00:00"/>
    <n v="1"/>
    <s v="O"/>
    <n v="1"/>
    <n v="30"/>
    <n v="0"/>
    <m/>
    <m/>
    <m/>
    <m/>
    <m/>
    <m/>
    <n v="1"/>
    <n v="1"/>
    <m/>
    <m/>
    <n v="1317.14"/>
    <s v="TARJETA DE AFINIDAD"/>
    <n v="0"/>
    <n v="0"/>
    <m/>
    <m/>
    <n v="5"/>
    <m/>
    <m/>
    <m/>
    <m/>
    <n v="1"/>
    <n v="7"/>
    <n v="2"/>
  </r>
  <r>
    <n v="49966.612135304444"/>
    <s v="C"/>
    <x v="286"/>
    <x v="1"/>
    <n v="4"/>
    <s v="10 211000189"/>
    <d v="2021-03-18T00:00:00"/>
    <d v="2023-03-31T00:00:00"/>
    <n v="0"/>
    <n v="1"/>
    <n v="12"/>
    <n v="30"/>
    <n v="2"/>
    <n v="17.690000000000001"/>
    <n v="19.2"/>
    <n v="200000"/>
    <n v="9995"/>
    <n v="108957"/>
    <n v="0"/>
    <n v="0"/>
    <n v="0"/>
    <m/>
    <n v="0"/>
    <n v="0"/>
    <n v="0"/>
    <m/>
    <m/>
    <d v="2022-03-31T00:00:00"/>
    <n v="1"/>
    <s v="O"/>
    <n v="1"/>
    <n v="30"/>
    <n v="0"/>
    <m/>
    <m/>
    <m/>
    <m/>
    <m/>
    <m/>
    <n v="1"/>
    <n v="1"/>
    <m/>
    <m/>
    <n v="7244.24"/>
    <s v="TARJETA DE AFINIDAD"/>
    <n v="0"/>
    <n v="0"/>
    <m/>
    <m/>
    <n v="5"/>
    <m/>
    <m/>
    <m/>
    <m/>
    <n v="1"/>
    <n v="7"/>
    <n v="2"/>
  </r>
  <r>
    <n v="9675.0633985053646"/>
    <s v="C"/>
    <x v="286"/>
    <x v="1"/>
    <n v="4"/>
    <s v="10 211000193"/>
    <d v="2021-03-18T00:00:00"/>
    <d v="2023-03-31T00:00:00"/>
    <n v="0"/>
    <n v="1"/>
    <n v="12"/>
    <n v="30"/>
    <n v="2"/>
    <n v="17.690000000000001"/>
    <n v="19.2"/>
    <n v="39000"/>
    <n v="1949"/>
    <n v="21248"/>
    <n v="0"/>
    <n v="0"/>
    <n v="0"/>
    <m/>
    <n v="0"/>
    <n v="0"/>
    <n v="0"/>
    <m/>
    <m/>
    <d v="2022-03-31T00:00:00"/>
    <n v="1"/>
    <s v="O"/>
    <n v="1"/>
    <n v="30"/>
    <n v="0"/>
    <m/>
    <m/>
    <m/>
    <m/>
    <m/>
    <m/>
    <n v="1"/>
    <n v="1"/>
    <m/>
    <m/>
    <n v="1481.78"/>
    <s v="TARJETA DE AFINIDAD"/>
    <n v="0"/>
    <n v="0"/>
    <m/>
    <m/>
    <n v="5"/>
    <m/>
    <m/>
    <m/>
    <m/>
    <n v="1"/>
    <n v="7"/>
    <n v="2"/>
  </r>
  <r>
    <n v="67198.93422485255"/>
    <s v="C"/>
    <x v="286"/>
    <x v="1"/>
    <n v="4"/>
    <s v="10 211000306"/>
    <d v="2021-04-17T00:00:00"/>
    <d v="2023-04-30T00:00:00"/>
    <n v="0"/>
    <n v="1"/>
    <n v="11"/>
    <n v="30"/>
    <n v="2"/>
    <n v="17.690000000000001"/>
    <n v="19.2"/>
    <n v="250000"/>
    <n v="12494"/>
    <n v="146479"/>
    <n v="0"/>
    <n v="0"/>
    <n v="0"/>
    <m/>
    <n v="0"/>
    <n v="0"/>
    <n v="0"/>
    <m/>
    <m/>
    <d v="2022-03-31T00:00:00"/>
    <n v="1"/>
    <s v="O"/>
    <n v="1"/>
    <n v="30"/>
    <n v="0"/>
    <m/>
    <m/>
    <m/>
    <m/>
    <m/>
    <m/>
    <n v="1"/>
    <n v="1"/>
    <m/>
    <m/>
    <n v="9713.8700000000008"/>
    <s v="TARJETA DE AFINIDAD"/>
    <n v="0"/>
    <n v="0"/>
    <m/>
    <m/>
    <n v="5"/>
    <m/>
    <m/>
    <m/>
    <m/>
    <n v="1"/>
    <n v="7"/>
    <n v="2"/>
  </r>
  <r>
    <n v="235831.6872630376"/>
    <s v="C"/>
    <x v="286"/>
    <x v="1"/>
    <n v="4"/>
    <s v="10 211001387"/>
    <d v="2021-11-27T00:00:00"/>
    <d v="2023-11-30T00:00:00"/>
    <n v="0"/>
    <n v="1"/>
    <n v="4"/>
    <n v="30"/>
    <n v="2"/>
    <n v="17.690000000000001"/>
    <n v="19.2"/>
    <n v="600000"/>
    <n v="29984"/>
    <n v="514357"/>
    <n v="0"/>
    <n v="0"/>
    <n v="0"/>
    <m/>
    <n v="0"/>
    <n v="0"/>
    <n v="0"/>
    <m/>
    <m/>
    <d v="2022-03-31T00:00:00"/>
    <n v="1"/>
    <s v="O"/>
    <n v="1"/>
    <n v="30"/>
    <n v="0"/>
    <m/>
    <m/>
    <m/>
    <m/>
    <m/>
    <m/>
    <n v="1"/>
    <n v="1"/>
    <m/>
    <m/>
    <n v="34245.519999999997"/>
    <s v="TARJETA DE AFINIDAD"/>
    <n v="0"/>
    <n v="0"/>
    <m/>
    <m/>
    <n v="5"/>
    <m/>
    <m/>
    <m/>
    <m/>
    <n v="1"/>
    <n v="7"/>
    <n v="2"/>
  </r>
  <r>
    <n v="88509.409031734845"/>
    <s v="C"/>
    <x v="286"/>
    <x v="1"/>
    <n v="4"/>
    <s v="10 221000197"/>
    <d v="2022-02-10T00:00:00"/>
    <d v="2024-02-29T00:00:00"/>
    <n v="0"/>
    <n v="1"/>
    <n v="1"/>
    <n v="30"/>
    <n v="2"/>
    <n v="17.7"/>
    <n v="19.21"/>
    <n v="200000"/>
    <n v="9995"/>
    <n v="193022"/>
    <n v="0"/>
    <n v="0"/>
    <n v="0"/>
    <m/>
    <n v="0"/>
    <n v="0"/>
    <n v="0"/>
    <m/>
    <m/>
    <d v="2022-03-31T00:00:00"/>
    <n v="1"/>
    <s v="O"/>
    <n v="1"/>
    <n v="30"/>
    <n v="0"/>
    <m/>
    <m/>
    <m/>
    <m/>
    <m/>
    <m/>
    <n v="1"/>
    <n v="1"/>
    <m/>
    <m/>
    <n v="12842.07"/>
    <s v="TARJETA DE AFINIDAD"/>
    <n v="0"/>
    <n v="0"/>
    <m/>
    <m/>
    <n v="5"/>
    <m/>
    <m/>
    <m/>
    <m/>
    <n v="1"/>
    <n v="7"/>
    <n v="2"/>
  </r>
  <r>
    <n v="138145.7475178648"/>
    <s v="C"/>
    <x v="286"/>
    <x v="1"/>
    <n v="4"/>
    <s v="10 211001391"/>
    <d v="2021-11-28T00:00:00"/>
    <d v="2023-11-30T00:00:00"/>
    <n v="0"/>
    <n v="1"/>
    <n v="4"/>
    <n v="30"/>
    <n v="2"/>
    <n v="17.690000000000001"/>
    <n v="19.2"/>
    <n v="351527"/>
    <n v="17567"/>
    <n v="301350"/>
    <n v="0"/>
    <n v="0"/>
    <n v="0"/>
    <m/>
    <n v="0"/>
    <n v="0"/>
    <n v="0"/>
    <m/>
    <m/>
    <d v="2022-03-31T00:00:00"/>
    <n v="1"/>
    <s v="O"/>
    <n v="1"/>
    <n v="30"/>
    <n v="0"/>
    <m/>
    <m/>
    <m/>
    <m/>
    <m/>
    <m/>
    <n v="1"/>
    <n v="1"/>
    <m/>
    <m/>
    <n v="20086.310000000001"/>
    <s v="TARJETA DE AFINIDAD"/>
    <n v="0"/>
    <n v="0"/>
    <m/>
    <m/>
    <n v="5"/>
    <m/>
    <m/>
    <m/>
    <m/>
    <n v="1"/>
    <n v="7"/>
    <n v="2"/>
  </r>
  <r>
    <n v="157164.32622509828"/>
    <s v="C"/>
    <x v="286"/>
    <x v="1"/>
    <n v="4"/>
    <s v="10 211001356"/>
    <d v="2021-11-22T00:00:00"/>
    <d v="2023-11-30T00:00:00"/>
    <n v="0"/>
    <n v="1"/>
    <n v="4"/>
    <n v="30"/>
    <n v="2"/>
    <n v="17.690000000000001"/>
    <n v="19.2"/>
    <n v="400000"/>
    <n v="19990"/>
    <n v="342901"/>
    <n v="0"/>
    <n v="0"/>
    <n v="0"/>
    <m/>
    <n v="0"/>
    <n v="0"/>
    <n v="0"/>
    <m/>
    <m/>
    <d v="2022-03-31T00:00:00"/>
    <n v="1"/>
    <s v="O"/>
    <n v="1"/>
    <n v="30"/>
    <n v="0"/>
    <m/>
    <m/>
    <m/>
    <m/>
    <m/>
    <m/>
    <n v="1"/>
    <n v="1"/>
    <m/>
    <m/>
    <n v="22885.22"/>
    <s v="TARJETA DE AFINIDAD"/>
    <n v="0"/>
    <n v="0"/>
    <m/>
    <m/>
    <n v="5"/>
    <m/>
    <m/>
    <m/>
    <m/>
    <n v="1"/>
    <n v="7"/>
    <n v="2"/>
  </r>
  <r>
    <n v="122840.91785145186"/>
    <s v="C"/>
    <x v="286"/>
    <x v="1"/>
    <n v="4"/>
    <s v="10 211001502"/>
    <d v="2021-12-16T00:00:00"/>
    <d v="2023-12-31T00:00:00"/>
    <n v="0"/>
    <n v="1"/>
    <n v="3"/>
    <n v="30"/>
    <n v="2"/>
    <n v="17.690000000000001"/>
    <n v="19.2"/>
    <n v="300000"/>
    <n v="14992"/>
    <n v="268126"/>
    <n v="0"/>
    <n v="0"/>
    <n v="0"/>
    <m/>
    <n v="0"/>
    <n v="0"/>
    <n v="0"/>
    <m/>
    <m/>
    <d v="2022-03-31T00:00:00"/>
    <n v="1"/>
    <s v="O"/>
    <n v="1"/>
    <n v="30"/>
    <n v="0"/>
    <m/>
    <m/>
    <m/>
    <m/>
    <m/>
    <m/>
    <n v="1"/>
    <n v="1"/>
    <m/>
    <m/>
    <n v="17945.97"/>
    <s v="TARJETA DE AFINIDAD"/>
    <n v="0"/>
    <n v="0"/>
    <m/>
    <m/>
    <n v="5"/>
    <m/>
    <m/>
    <m/>
    <m/>
    <n v="1"/>
    <n v="7"/>
    <n v="2"/>
  </r>
  <r>
    <n v="137436.89310389725"/>
    <s v="C"/>
    <x v="286"/>
    <x v="1"/>
    <n v="4"/>
    <s v="10 221000495"/>
    <d v="2022-03-18T00:00:00"/>
    <d v="2024-03-31T00:00:00"/>
    <n v="0"/>
    <n v="1"/>
    <n v="0"/>
    <n v="30"/>
    <n v="2"/>
    <n v="17.690000000000001"/>
    <n v="19.2"/>
    <n v="300000"/>
    <n v="14992"/>
    <n v="300000"/>
    <n v="1770"/>
    <n v="0"/>
    <n v="0"/>
    <m/>
    <n v="0"/>
    <n v="0"/>
    <n v="0"/>
    <m/>
    <m/>
    <d v="2022-03-18T00:00:00"/>
    <n v="1"/>
    <s v="O"/>
    <n v="1"/>
    <n v="30"/>
    <n v="0"/>
    <m/>
    <m/>
    <m/>
    <m/>
    <m/>
    <m/>
    <n v="1"/>
    <n v="1"/>
    <m/>
    <m/>
    <n v="20086.310000000001"/>
    <s v="TARJETA DE AFINIDAD"/>
    <n v="0"/>
    <n v="0"/>
    <m/>
    <m/>
    <n v="5"/>
    <m/>
    <m/>
    <m/>
    <m/>
    <n v="1"/>
    <n v="7"/>
    <n v="2"/>
  </r>
  <r>
    <n v="91679.478735931523"/>
    <s v="C"/>
    <x v="286"/>
    <x v="1"/>
    <n v="4"/>
    <s v="10 221000407"/>
    <d v="2022-03-08T00:00:00"/>
    <d v="2024-03-31T00:00:00"/>
    <n v="0"/>
    <n v="1"/>
    <n v="0"/>
    <n v="30"/>
    <n v="2"/>
    <n v="17.690000000000001"/>
    <n v="19.2"/>
    <n v="200000"/>
    <n v="9995"/>
    <n v="200000"/>
    <n v="2163"/>
    <n v="0"/>
    <n v="0"/>
    <m/>
    <n v="0"/>
    <n v="0"/>
    <n v="0"/>
    <m/>
    <m/>
    <d v="2022-03-08T00:00:00"/>
    <n v="1"/>
    <s v="O"/>
    <n v="1"/>
    <n v="30"/>
    <n v="0"/>
    <m/>
    <m/>
    <m/>
    <m/>
    <m/>
    <m/>
    <n v="1"/>
    <n v="1"/>
    <m/>
    <m/>
    <n v="13335.99"/>
    <s v="TARJETA DE AFINIDAD"/>
    <n v="0"/>
    <n v="0"/>
    <m/>
    <m/>
    <n v="5"/>
    <m/>
    <m/>
    <m/>
    <m/>
    <n v="1"/>
    <n v="7"/>
    <n v="2"/>
  </r>
  <r>
    <n v="114640.50591991436"/>
    <s v="C"/>
    <x v="286"/>
    <x v="1"/>
    <n v="4"/>
    <s v="10 221000532"/>
    <d v="2022-03-22T00:00:00"/>
    <d v="2024-03-31T00:00:00"/>
    <n v="0"/>
    <n v="1"/>
    <n v="0"/>
    <n v="30"/>
    <n v="2"/>
    <n v="17.690000000000001"/>
    <n v="19.2"/>
    <n v="250000"/>
    <n v="12494"/>
    <n v="250000"/>
    <n v="983"/>
    <n v="0"/>
    <n v="0"/>
    <m/>
    <n v="0"/>
    <n v="0"/>
    <n v="0"/>
    <m/>
    <m/>
    <d v="2022-03-22T00:00:00"/>
    <n v="1"/>
    <s v="O"/>
    <n v="1"/>
    <n v="30"/>
    <n v="0"/>
    <m/>
    <m/>
    <m/>
    <m/>
    <m/>
    <m/>
    <n v="1"/>
    <n v="1"/>
    <m/>
    <m/>
    <n v="16628.830000000002"/>
    <s v="TARJETA DE AFINIDAD"/>
    <n v="0"/>
    <n v="0"/>
    <m/>
    <m/>
    <n v="5"/>
    <m/>
    <m/>
    <m/>
    <m/>
    <n v="1"/>
    <n v="7"/>
    <n v="2"/>
  </r>
  <r>
    <n v="49234.12924087132"/>
    <s v="C"/>
    <x v="286"/>
    <x v="1"/>
    <n v="4"/>
    <s v="10 221000388"/>
    <d v="2022-03-05T00:00:00"/>
    <d v="2024-02-29T00:00:00"/>
    <n v="0"/>
    <n v="1"/>
    <n v="1"/>
    <n v="30"/>
    <n v="2"/>
    <n v="17.690000000000001"/>
    <n v="19.2"/>
    <n v="111451"/>
    <n v="5570"/>
    <n v="107562"/>
    <n v="0"/>
    <n v="0"/>
    <n v="0"/>
    <m/>
    <n v="0"/>
    <n v="0"/>
    <n v="0"/>
    <m/>
    <m/>
    <d v="2022-03-31T00:00:00"/>
    <n v="1"/>
    <s v="O"/>
    <n v="1"/>
    <n v="30"/>
    <n v="0"/>
    <m/>
    <m/>
    <m/>
    <m/>
    <m/>
    <m/>
    <n v="1"/>
    <n v="1"/>
    <m/>
    <m/>
    <n v="7244.24"/>
    <s v="TARJETA DE AFINIDAD"/>
    <n v="0"/>
    <n v="0"/>
    <m/>
    <m/>
    <n v="5"/>
    <m/>
    <m/>
    <m/>
    <m/>
    <n v="1"/>
    <n v="7"/>
    <n v="2"/>
  </r>
  <r>
    <n v="0"/>
    <s v="C"/>
    <x v="287"/>
    <x v="2"/>
    <n v="4"/>
    <s v="11 18798"/>
    <d v="2017-09-13T00:00:00"/>
    <d v="2022-09-30T00:00:00"/>
    <n v="0"/>
    <n v="1"/>
    <n v="41"/>
    <n v="30"/>
    <n v="2"/>
    <n v="9.84"/>
    <n v="10.29"/>
    <n v="55292453"/>
    <n v="880211"/>
    <n v="6246015"/>
    <n v="0"/>
    <n v="0"/>
    <n v="89900000"/>
    <n v="42989"/>
    <n v="0"/>
    <n v="0"/>
    <n v="0"/>
    <s v="1150000/"/>
    <s v="07/"/>
    <d v="2022-03-31T00:00:00"/>
    <n v="3"/>
    <s v="O"/>
    <n v="1"/>
    <n v="30"/>
    <n v="0"/>
    <m/>
    <m/>
    <m/>
    <m/>
    <m/>
    <m/>
    <n v="1"/>
    <n v="1"/>
    <m/>
    <m/>
    <n v="2011135.33"/>
    <s v="SUSTITUCION"/>
    <n v="0"/>
    <n v="0"/>
    <s v="800-197-268-4"/>
    <s v="DIRECCION DE IMPUESTOS Y ADUANAS NACIONALES"/>
    <n v="5"/>
    <m/>
    <m/>
    <m/>
    <m/>
    <n v="1"/>
    <n v="7"/>
    <n v="2"/>
  </r>
  <r>
    <n v="0"/>
    <s v="C"/>
    <x v="287"/>
    <x v="1"/>
    <n v="4"/>
    <s v="10 221000308"/>
    <d v="2022-02-25T00:00:00"/>
    <d v="2025-02-28T00:00:00"/>
    <n v="0"/>
    <n v="1"/>
    <n v="1"/>
    <n v="30"/>
    <n v="2"/>
    <n v="7.2"/>
    <n v="7.44"/>
    <n v="3000000"/>
    <n v="93468"/>
    <n v="2925552"/>
    <n v="0"/>
    <n v="0"/>
    <n v="0"/>
    <m/>
    <n v="0"/>
    <n v="0"/>
    <n v="0"/>
    <m/>
    <m/>
    <d v="2022-03-31T00:00:00"/>
    <n v="1"/>
    <s v="O"/>
    <n v="1"/>
    <n v="30"/>
    <n v="0"/>
    <m/>
    <m/>
    <m/>
    <m/>
    <m/>
    <m/>
    <n v="1"/>
    <n v="1"/>
    <m/>
    <m/>
    <n v="942073.67"/>
    <s v="TARJETA DE AFINIDAD"/>
    <n v="0"/>
    <n v="0"/>
    <m/>
    <m/>
    <n v="5"/>
    <m/>
    <m/>
    <m/>
    <m/>
    <n v="1"/>
    <n v="7"/>
    <n v="2"/>
  </r>
  <r>
    <n v="4307114"/>
    <s v="C"/>
    <x v="288"/>
    <x v="0"/>
    <n v="4"/>
    <s v="13 191002726"/>
    <d v="2019-11-15T00:00:00"/>
    <d v="2024-11-30T00:00:00"/>
    <n v="0"/>
    <n v="1"/>
    <n v="32"/>
    <n v="30"/>
    <n v="2"/>
    <n v="9.48"/>
    <n v="9.9"/>
    <n v="30159603"/>
    <n v="558871"/>
    <n v="17955424"/>
    <n v="0"/>
    <n v="0"/>
    <n v="0"/>
    <m/>
    <n v="0"/>
    <n v="0"/>
    <n v="0"/>
    <s v="500000/500000/"/>
    <s v="07/12/"/>
    <d v="2022-03-31T00:00:00"/>
    <n v="1"/>
    <s v="O"/>
    <n v="1"/>
    <n v="30"/>
    <n v="0"/>
    <m/>
    <m/>
    <m/>
    <m/>
    <m/>
    <m/>
    <n v="1"/>
    <n v="1"/>
    <m/>
    <m/>
    <n v="1574287"/>
    <s v="SUSTITUCION"/>
    <n v="0"/>
    <n v="0"/>
    <s v="800-197-268-4"/>
    <s v="DIRECCION DE IMPUESTOS Y ADUANAS NACIONALES"/>
    <n v="5"/>
    <m/>
    <m/>
    <m/>
    <m/>
    <n v="1"/>
    <n v="7"/>
    <n v="2"/>
  </r>
  <r>
    <n v="2384883"/>
    <s v="C"/>
    <x v="289"/>
    <x v="1"/>
    <n v="4"/>
    <s v="13 201002378"/>
    <d v="2020-08-18T00:00:00"/>
    <d v="2022-12-31T00:00:00"/>
    <n v="30"/>
    <n v="1"/>
    <n v="19"/>
    <n v="30"/>
    <n v="2"/>
    <n v="9"/>
    <n v="9.3800000000000008"/>
    <n v="8045948"/>
    <n v="243178"/>
    <n v="2384883"/>
    <n v="34089"/>
    <n v="0"/>
    <n v="0"/>
    <m/>
    <n v="0"/>
    <n v="0"/>
    <n v="0"/>
    <m/>
    <m/>
    <d v="2022-02-28T00:00:00"/>
    <n v="1"/>
    <s v="O"/>
    <n v="1"/>
    <n v="30"/>
    <n v="450740"/>
    <m/>
    <m/>
    <m/>
    <m/>
    <m/>
    <m/>
    <n v="1"/>
    <n v="1"/>
    <m/>
    <m/>
    <n v="0"/>
    <s v="COMPRA CARTERA"/>
    <n v="0"/>
    <n v="0"/>
    <m/>
    <m/>
    <n v="5"/>
    <m/>
    <m/>
    <m/>
    <m/>
    <n v="1"/>
    <n v="7"/>
    <n v="2"/>
  </r>
  <r>
    <n v="1029272.44"/>
    <s v="C"/>
    <x v="290"/>
    <x v="1"/>
    <n v="4"/>
    <s v="10 211001454"/>
    <d v="2021-12-09T00:00:00"/>
    <d v="2023-12-31T00:00:00"/>
    <n v="1"/>
    <n v="1"/>
    <n v="2"/>
    <n v="30"/>
    <n v="2"/>
    <n v="17.690000000000001"/>
    <n v="19.2"/>
    <n v="4000000"/>
    <n v="99948"/>
    <n v="1880356"/>
    <n v="27735"/>
    <n v="0"/>
    <n v="0"/>
    <m/>
    <n v="0"/>
    <n v="0"/>
    <n v="0"/>
    <m/>
    <m/>
    <d v="2022-03-16T00:00:00"/>
    <n v="1"/>
    <s v="O"/>
    <n v="1"/>
    <n v="30"/>
    <n v="71581"/>
    <m/>
    <m/>
    <m/>
    <m/>
    <m/>
    <m/>
    <n v="1"/>
    <n v="1"/>
    <m/>
    <m/>
    <n v="103873.56"/>
    <s v="TARJETA DE AFINIDAD"/>
    <n v="0"/>
    <n v="0"/>
    <m/>
    <m/>
    <n v="5"/>
    <m/>
    <m/>
    <m/>
    <m/>
    <n v="1"/>
    <n v="7"/>
    <n v="2"/>
  </r>
  <r>
    <n v="310530.80918611865"/>
    <s v="C"/>
    <x v="291"/>
    <x v="0"/>
    <n v="4"/>
    <s v="11 20661"/>
    <d v="2018-06-21T00:00:00"/>
    <d v="2022-06-30T00:00:00"/>
    <n v="0"/>
    <n v="1"/>
    <n v="41"/>
    <n v="30"/>
    <n v="2"/>
    <n v="10.44"/>
    <n v="10.95"/>
    <n v="50079363"/>
    <n v="1026074"/>
    <n v="3025451"/>
    <n v="0"/>
    <n v="0"/>
    <n v="0"/>
    <m/>
    <n v="0"/>
    <n v="0"/>
    <n v="0"/>
    <m/>
    <m/>
    <d v="2022-03-31T00:00:00"/>
    <n v="1"/>
    <s v="O"/>
    <n v="1"/>
    <n v="30"/>
    <n v="0"/>
    <m/>
    <m/>
    <m/>
    <m/>
    <m/>
    <m/>
    <n v="1"/>
    <n v="1"/>
    <m/>
    <m/>
    <n v="296850.3"/>
    <s v="SUSTITUCION"/>
    <n v="0"/>
    <n v="0"/>
    <s v="800-197-268-4"/>
    <s v="DIRECCION DE IMPUESTOS Y ADUANAS NACIONALES"/>
    <n v="5"/>
    <m/>
    <m/>
    <m/>
    <m/>
    <n v="1"/>
    <n v="7"/>
    <n v="2"/>
  </r>
  <r>
    <n v="2021503.1130705215"/>
    <s v="C"/>
    <x v="291"/>
    <x v="0"/>
    <n v="4"/>
    <s v="13 201001806"/>
    <d v="2020-06-18T00:00:00"/>
    <d v="2024-07-31T00:00:00"/>
    <n v="0"/>
    <n v="1"/>
    <n v="23"/>
    <n v="30"/>
    <n v="2"/>
    <n v="9"/>
    <n v="9.3800000000000008"/>
    <n v="30351429"/>
    <n v="452087"/>
    <n v="19693090"/>
    <n v="0"/>
    <n v="0"/>
    <n v="0"/>
    <m/>
    <n v="0"/>
    <n v="0"/>
    <n v="0"/>
    <s v="1875000/1875000/"/>
    <s v="06/12/"/>
    <d v="2022-03-31T00:00:00"/>
    <n v="1"/>
    <s v="O"/>
    <n v="1"/>
    <n v="30"/>
    <n v="0"/>
    <m/>
    <m/>
    <m/>
    <m/>
    <m/>
    <m/>
    <n v="1"/>
    <n v="1"/>
    <m/>
    <m/>
    <n v="1932026.74"/>
    <s v="COMPRA CARTERA"/>
    <n v="0"/>
    <n v="0"/>
    <s v="800-197-268-4"/>
    <s v="DIRECCION DE IMPUESTOS Y ADUANAS NACIONALES"/>
    <n v="5"/>
    <m/>
    <m/>
    <m/>
    <m/>
    <n v="1"/>
    <n v="7"/>
    <n v="2"/>
  </r>
  <r>
    <n v="937503.60774336383"/>
    <s v="C"/>
    <x v="291"/>
    <x v="0"/>
    <n v="4"/>
    <s v="13 211003409"/>
    <d v="2021-11-11T00:00:00"/>
    <d v="2023-11-30T00:00:00"/>
    <n v="0"/>
    <n v="1"/>
    <n v="4"/>
    <n v="30"/>
    <n v="2"/>
    <n v="9"/>
    <n v="9.3800000000000008"/>
    <n v="10065009"/>
    <n v="308950"/>
    <n v="9133814"/>
    <n v="0"/>
    <n v="0"/>
    <n v="0"/>
    <m/>
    <n v="0"/>
    <n v="0"/>
    <n v="0"/>
    <s v="1200000/1300000/"/>
    <s v="07/12/"/>
    <d v="2022-03-31T00:00:00"/>
    <n v="1"/>
    <s v="O"/>
    <n v="1"/>
    <n v="30"/>
    <n v="0"/>
    <m/>
    <m/>
    <m/>
    <m/>
    <m/>
    <m/>
    <n v="1"/>
    <n v="1"/>
    <m/>
    <m/>
    <n v="896175.43"/>
    <s v="COMPRA CARTERA"/>
    <n v="0"/>
    <n v="0"/>
    <s v="800-197-268-4"/>
    <s v="DIRECCION DE IMPUESTOS Y ADUANAS NACIONALES"/>
    <n v="5"/>
    <m/>
    <m/>
    <m/>
    <m/>
    <n v="1"/>
    <n v="7"/>
    <n v="2"/>
  </r>
  <r>
    <n v="581669.70697543398"/>
    <s v="C"/>
    <x v="292"/>
    <x v="2"/>
    <n v="4"/>
    <s v="11 18045"/>
    <d v="2017-05-25T00:00:00"/>
    <d v="2024-08-31T00:00:00"/>
    <n v="0"/>
    <n v="1"/>
    <n v="41"/>
    <n v="30"/>
    <n v="2"/>
    <n v="10.79"/>
    <n v="11.35"/>
    <n v="66648776"/>
    <n v="829049"/>
    <n v="25877302"/>
    <n v="0"/>
    <n v="0"/>
    <n v="144365557.74000001"/>
    <n v="43585"/>
    <n v="0"/>
    <n v="0"/>
    <n v="0"/>
    <s v="900000/1600000/"/>
    <s v="07/12/"/>
    <d v="2022-03-31T00:00:00"/>
    <n v="2"/>
    <s v="O"/>
    <n v="1"/>
    <n v="30"/>
    <n v="0"/>
    <m/>
    <m/>
    <m/>
    <m/>
    <m/>
    <m/>
    <n v="1"/>
    <n v="1"/>
    <m/>
    <m/>
    <n v="2882166.54"/>
    <s v="SUSTITUCION"/>
    <n v="0"/>
    <n v="0"/>
    <s v="800-197-268-4"/>
    <s v="DIRECCION DE IMPUESTOS Y ADUANAS NACIONALES"/>
    <n v="5"/>
    <m/>
    <m/>
    <m/>
    <m/>
    <n v="1"/>
    <n v="7"/>
    <n v="2"/>
  </r>
  <r>
    <n v="14335.533024565782"/>
    <s v="C"/>
    <x v="292"/>
    <x v="4"/>
    <n v="4"/>
    <s v="13 201002811"/>
    <d v="2020-10-02T00:00:00"/>
    <d v="2022-10-31T00:00:00"/>
    <n v="0"/>
    <n v="1"/>
    <n v="17"/>
    <n v="30"/>
    <n v="2"/>
    <n v="9"/>
    <n v="9.3800000000000008"/>
    <n v="2031672"/>
    <n v="93193"/>
    <n v="632371"/>
    <n v="0"/>
    <n v="0"/>
    <n v="3527902.26"/>
    <n v="43585"/>
    <n v="0"/>
    <n v="0"/>
    <n v="0"/>
    <m/>
    <m/>
    <d v="2022-03-31T00:00:00"/>
    <n v="2"/>
    <s v="O"/>
    <n v="1"/>
    <n v="30"/>
    <n v="0"/>
    <m/>
    <m/>
    <m/>
    <m/>
    <m/>
    <m/>
    <n v="1"/>
    <n v="1"/>
    <m/>
    <m/>
    <n v="70311.22"/>
    <s v="LIBRE INVERSION"/>
    <n v="0"/>
    <n v="0"/>
    <m/>
    <m/>
    <n v="5"/>
    <m/>
    <m/>
    <m/>
    <m/>
    <n v="1"/>
    <n v="7"/>
    <n v="2"/>
  </r>
  <r>
    <n v="3856920.0348025132"/>
    <s v="C"/>
    <x v="293"/>
    <x v="1"/>
    <n v="4"/>
    <s v="10 191000519"/>
    <d v="2019-07-18T00:00:00"/>
    <d v="2039-08-31T00:00:00"/>
    <n v="0"/>
    <n v="1"/>
    <n v="0"/>
    <n v="360"/>
    <n v="2"/>
    <n v="0.01"/>
    <n v="0.01"/>
    <n v="9626683"/>
    <n v="9627646"/>
    <n v="8539111"/>
    <n v="0"/>
    <n v="0"/>
    <n v="0"/>
    <m/>
    <n v="0"/>
    <n v="0"/>
    <n v="0"/>
    <m/>
    <m/>
    <d v="2022-03-24T00:00:00"/>
    <n v="1"/>
    <s v="O"/>
    <n v="1"/>
    <n v="360"/>
    <n v="0"/>
    <m/>
    <m/>
    <m/>
    <m/>
    <m/>
    <m/>
    <n v="1"/>
    <n v="1"/>
    <m/>
    <m/>
    <n v="530648.69999999995"/>
    <s v="FIDELIZACION"/>
    <n v="0"/>
    <n v="0"/>
    <m/>
    <m/>
    <n v="5"/>
    <m/>
    <m/>
    <m/>
    <m/>
    <n v="1"/>
    <n v="7"/>
    <n v="2"/>
  </r>
  <r>
    <n v="5448249.9651974868"/>
    <s v="C"/>
    <x v="293"/>
    <x v="1"/>
    <n v="4"/>
    <s v="13 221001287"/>
    <d v="2022-03-22T00:00:00"/>
    <d v="2026-03-31T00:00:00"/>
    <n v="0"/>
    <n v="1"/>
    <n v="0"/>
    <n v="30"/>
    <n v="2"/>
    <n v="10.199999999999999"/>
    <n v="10.69"/>
    <n v="12062223"/>
    <n v="309435"/>
    <n v="12062223"/>
    <n v="0"/>
    <n v="0"/>
    <n v="0"/>
    <m/>
    <n v="0"/>
    <n v="0"/>
    <n v="0"/>
    <m/>
    <m/>
    <d v="2022-03-22T00:00:00"/>
    <n v="1"/>
    <s v="O"/>
    <n v="1"/>
    <n v="30"/>
    <n v="0"/>
    <m/>
    <m/>
    <m/>
    <m/>
    <m/>
    <m/>
    <n v="1"/>
    <n v="1"/>
    <m/>
    <m/>
    <n v="749565.3"/>
    <s v="LIBRE INVERSION"/>
    <n v="0"/>
    <n v="0"/>
    <m/>
    <m/>
    <n v="5"/>
    <m/>
    <m/>
    <m/>
    <m/>
    <n v="1"/>
    <n v="7"/>
    <n v="2"/>
  </r>
  <r>
    <n v="101000.72532268954"/>
    <s v="C"/>
    <x v="294"/>
    <x v="1"/>
    <n v="4"/>
    <s v="10 191003639"/>
    <d v="2020-09-16T00:00:00"/>
    <d v="2022-09-30T00:00:00"/>
    <n v="0"/>
    <n v="1"/>
    <n v="18"/>
    <n v="30"/>
    <n v="2"/>
    <n v="17.690000000000001"/>
    <n v="19.2"/>
    <n v="600000"/>
    <n v="29984"/>
    <n v="170580"/>
    <n v="0"/>
    <n v="0"/>
    <n v="0"/>
    <m/>
    <n v="0"/>
    <n v="0"/>
    <n v="0"/>
    <m/>
    <m/>
    <d v="2022-03-15T00:00:00"/>
    <n v="1"/>
    <s v="O"/>
    <n v="1"/>
    <n v="30"/>
    <n v="0"/>
    <m/>
    <m/>
    <m/>
    <m/>
    <m/>
    <m/>
    <n v="1"/>
    <n v="1"/>
    <m/>
    <m/>
    <n v="8642.94"/>
    <s v="TARJETA DE AFINIDAD"/>
    <n v="0"/>
    <n v="0"/>
    <m/>
    <m/>
    <n v="5"/>
    <m/>
    <m/>
    <m/>
    <m/>
    <n v="1"/>
    <n v="7"/>
    <n v="2"/>
  </r>
  <r>
    <n v="68285.387738572084"/>
    <s v="C"/>
    <x v="294"/>
    <x v="1"/>
    <n v="4"/>
    <s v="10 191003508"/>
    <d v="2020-08-11T00:00:00"/>
    <d v="2022-07-31T00:00:00"/>
    <n v="0"/>
    <n v="1"/>
    <n v="20"/>
    <n v="30"/>
    <n v="2"/>
    <n v="17.690000000000001"/>
    <n v="19.2"/>
    <n v="600000"/>
    <n v="29984"/>
    <n v="115345"/>
    <n v="0"/>
    <n v="0"/>
    <n v="0"/>
    <m/>
    <n v="0"/>
    <n v="0"/>
    <n v="0"/>
    <m/>
    <m/>
    <d v="2022-03-15T00:00:00"/>
    <n v="1"/>
    <s v="O"/>
    <n v="1"/>
    <n v="30"/>
    <n v="0"/>
    <m/>
    <m/>
    <m/>
    <m/>
    <m/>
    <m/>
    <n v="1"/>
    <n v="1"/>
    <m/>
    <m/>
    <n v="5854.89"/>
    <s v="TARJETA DE AFINIDAD"/>
    <n v="0"/>
    <n v="0"/>
    <m/>
    <m/>
    <n v="5"/>
    <m/>
    <m/>
    <m/>
    <m/>
    <n v="1"/>
    <n v="7"/>
    <n v="2"/>
  </r>
  <r>
    <n v="634758.18915160792"/>
    <s v="C"/>
    <x v="294"/>
    <x v="1"/>
    <n v="4"/>
    <s v="10 211001527"/>
    <d v="2021-12-20T00:00:00"/>
    <d v="2023-12-31T00:00:00"/>
    <n v="0"/>
    <n v="1"/>
    <n v="3"/>
    <n v="30"/>
    <n v="2"/>
    <n v="17.690000000000001"/>
    <n v="19.2"/>
    <n v="1200000"/>
    <n v="59969"/>
    <n v="1072180"/>
    <n v="0"/>
    <n v="0"/>
    <n v="0"/>
    <m/>
    <n v="0"/>
    <n v="0"/>
    <n v="0"/>
    <m/>
    <m/>
    <d v="2022-03-15T00:00:00"/>
    <n v="1"/>
    <s v="O"/>
    <n v="1"/>
    <n v="30"/>
    <n v="0"/>
    <m/>
    <m/>
    <m/>
    <m/>
    <m/>
    <m/>
    <n v="1"/>
    <n v="1"/>
    <m/>
    <m/>
    <n v="54406.69"/>
    <s v="TARJETA DE AFINIDAD"/>
    <n v="0"/>
    <n v="0"/>
    <m/>
    <m/>
    <n v="5"/>
    <m/>
    <m/>
    <m/>
    <m/>
    <n v="1"/>
    <n v="7"/>
    <n v="2"/>
  </r>
  <r>
    <n v="3145674.1668227585"/>
    <s v="C"/>
    <x v="294"/>
    <x v="1"/>
    <n v="4"/>
    <s v="13 211003027"/>
    <d v="2021-10-20T00:00:00"/>
    <d v="2024-10-31T00:00:00"/>
    <n v="0"/>
    <n v="1"/>
    <n v="5"/>
    <n v="30"/>
    <n v="2"/>
    <n v="10.199999999999999"/>
    <n v="10.69"/>
    <n v="6043312"/>
    <n v="196717"/>
    <n v="5313315"/>
    <n v="0"/>
    <n v="0"/>
    <n v="0"/>
    <m/>
    <n v="0"/>
    <n v="0"/>
    <n v="0"/>
    <m/>
    <m/>
    <d v="2022-03-15T00:00:00"/>
    <n v="1"/>
    <s v="O"/>
    <n v="1"/>
    <n v="30"/>
    <n v="0"/>
    <m/>
    <m/>
    <m/>
    <m/>
    <m/>
    <m/>
    <n v="1"/>
    <n v="1"/>
    <m/>
    <m/>
    <n v="269564.03000000003"/>
    <s v="LIBRE INVERSION"/>
    <n v="0"/>
    <n v="0"/>
    <m/>
    <m/>
    <n v="5"/>
    <m/>
    <m/>
    <m/>
    <m/>
    <n v="1"/>
    <n v="7"/>
    <n v="2"/>
  </r>
  <r>
    <n v="355232.34481072647"/>
    <s v="C"/>
    <x v="294"/>
    <x v="1"/>
    <n v="4"/>
    <s v="10 221000413"/>
    <d v="2022-03-08T00:00:00"/>
    <d v="2024-03-31T00:00:00"/>
    <n v="0"/>
    <n v="1"/>
    <n v="0"/>
    <n v="30"/>
    <n v="2"/>
    <n v="17.690000000000001"/>
    <n v="19.2"/>
    <n v="600000"/>
    <n v="29984"/>
    <n v="600000"/>
    <n v="6490"/>
    <n v="0"/>
    <n v="0"/>
    <m/>
    <n v="0"/>
    <n v="0"/>
    <n v="0"/>
    <m/>
    <m/>
    <d v="2022-03-08T00:00:00"/>
    <n v="1"/>
    <s v="O"/>
    <n v="1"/>
    <n v="30"/>
    <n v="0"/>
    <m/>
    <m/>
    <m/>
    <m/>
    <m/>
    <m/>
    <n v="1"/>
    <n v="1"/>
    <m/>
    <m/>
    <n v="30429.51"/>
    <s v="TARJETA DE AFINIDAD"/>
    <n v="0"/>
    <n v="0"/>
    <m/>
    <m/>
    <n v="5"/>
    <m/>
    <m/>
    <m/>
    <m/>
    <n v="1"/>
    <n v="7"/>
    <n v="2"/>
  </r>
  <r>
    <n v="342753.00615364546"/>
    <s v="C"/>
    <x v="294"/>
    <x v="1"/>
    <n v="4"/>
    <s v="10 221000241"/>
    <d v="2022-02-15T00:00:00"/>
    <d v="2024-02-29T00:00:00"/>
    <n v="0"/>
    <n v="1"/>
    <n v="1"/>
    <n v="30"/>
    <n v="2"/>
    <n v="17.690000000000001"/>
    <n v="19.2"/>
    <n v="600000"/>
    <n v="29986"/>
    <n v="578912"/>
    <n v="0"/>
    <n v="0"/>
    <n v="0"/>
    <m/>
    <n v="0"/>
    <n v="0"/>
    <n v="0"/>
    <m/>
    <m/>
    <d v="2022-03-15T00:00:00"/>
    <n v="1"/>
    <s v="O"/>
    <n v="1"/>
    <n v="30"/>
    <n v="0"/>
    <m/>
    <m/>
    <m/>
    <m/>
    <m/>
    <m/>
    <n v="1"/>
    <n v="1"/>
    <m/>
    <m/>
    <n v="29354.12"/>
    <s v="TARJETA DE AFINIDAD"/>
    <n v="0"/>
    <n v="0"/>
    <m/>
    <m/>
    <n v="5"/>
    <m/>
    <m/>
    <m/>
    <m/>
    <n v="1"/>
    <n v="7"/>
    <n v="2"/>
  </r>
  <r>
    <n v="0"/>
    <s v="C"/>
    <x v="295"/>
    <x v="1"/>
    <n v="4"/>
    <s v="13 221000741"/>
    <d v="2022-02-11T00:00:00"/>
    <d v="2024-02-29T00:00:00"/>
    <n v="0"/>
    <n v="1"/>
    <n v="1"/>
    <n v="30"/>
    <n v="2"/>
    <n v="7.2"/>
    <n v="7.44"/>
    <n v="10055539"/>
    <n v="452967"/>
    <n v="9666285"/>
    <n v="0"/>
    <n v="0"/>
    <n v="0"/>
    <m/>
    <n v="0"/>
    <n v="0"/>
    <n v="0"/>
    <m/>
    <m/>
    <d v="2022-03-31T00:00:00"/>
    <n v="1"/>
    <s v="O"/>
    <n v="1"/>
    <n v="30"/>
    <n v="0"/>
    <m/>
    <m/>
    <m/>
    <m/>
    <m/>
    <m/>
    <n v="1"/>
    <n v="1"/>
    <m/>
    <m/>
    <n v="2856436"/>
    <s v="LIBRE INVERSION"/>
    <n v="0"/>
    <n v="0"/>
    <m/>
    <m/>
    <n v="5"/>
    <m/>
    <m/>
    <m/>
    <m/>
    <n v="1"/>
    <n v="7"/>
    <n v="2"/>
  </r>
  <r>
    <n v="0"/>
    <s v="C"/>
    <x v="296"/>
    <x v="0"/>
    <n v="4"/>
    <s v="11 20125"/>
    <d v="2018-04-19T00:00:00"/>
    <d v="2023-03-31T00:00:00"/>
    <n v="30"/>
    <n v="1"/>
    <n v="34"/>
    <n v="30"/>
    <n v="2"/>
    <n v="9.36"/>
    <n v="9.77"/>
    <n v="32130582"/>
    <n v="672606"/>
    <n v="8589678"/>
    <n v="62627"/>
    <n v="0"/>
    <n v="0"/>
    <m/>
    <n v="0"/>
    <n v="0"/>
    <n v="0"/>
    <m/>
    <m/>
    <d v="2022-03-01T00:00:00"/>
    <n v="1"/>
    <s v="O"/>
    <n v="1"/>
    <n v="30"/>
    <n v="1170516"/>
    <m/>
    <m/>
    <m/>
    <m/>
    <m/>
    <m/>
    <n v="1"/>
    <n v="1"/>
    <m/>
    <m/>
    <n v="1183309.3500000001"/>
    <s v="SUSTITUCION"/>
    <n v="0"/>
    <n v="0"/>
    <s v="890-324-067-3"/>
    <s v="FONDO DE EMPLEADOS DE LA DIRECCION DE IMPUESTOS Y "/>
    <n v="5"/>
    <m/>
    <m/>
    <m/>
    <m/>
    <n v="1"/>
    <n v="7"/>
    <n v="2"/>
  </r>
  <r>
    <n v="0"/>
    <s v="C"/>
    <x v="296"/>
    <x v="1"/>
    <n v="4"/>
    <s v="10 211000586"/>
    <d v="2021-07-16T00:00:00"/>
    <d v="2024-03-31T00:00:00"/>
    <n v="0"/>
    <n v="1"/>
    <n v="8"/>
    <n v="30"/>
    <n v="2"/>
    <n v="17.690000000000001"/>
    <n v="19.2"/>
    <n v="5000000"/>
    <n v="198141"/>
    <n v="3962942"/>
    <n v="0"/>
    <n v="0"/>
    <n v="0"/>
    <m/>
    <n v="0"/>
    <n v="0"/>
    <n v="0"/>
    <m/>
    <m/>
    <d v="2022-03-01T00:00:00"/>
    <n v="1"/>
    <s v="O"/>
    <n v="1"/>
    <n v="30"/>
    <n v="0"/>
    <m/>
    <m/>
    <m/>
    <m/>
    <m/>
    <m/>
    <n v="1"/>
    <n v="1"/>
    <m/>
    <m/>
    <n v="545916.65"/>
    <s v="TARJETA DE AFINIDAD"/>
    <n v="0"/>
    <n v="0"/>
    <m/>
    <m/>
    <n v="5"/>
    <m/>
    <m/>
    <m/>
    <m/>
    <n v="1"/>
    <n v="7"/>
    <n v="2"/>
  </r>
  <r>
    <n v="0"/>
    <s v="C"/>
    <x v="297"/>
    <x v="1"/>
    <n v="4"/>
    <s v="13 211002398"/>
    <d v="2021-08-31T00:00:00"/>
    <d v="2023-08-31T00:00:00"/>
    <n v="1"/>
    <n v="1"/>
    <n v="6"/>
    <n v="30"/>
    <n v="2"/>
    <n v="9"/>
    <n v="9.3800000000000008"/>
    <n v="3184556"/>
    <n v="146075"/>
    <n v="2443444"/>
    <n v="18326"/>
    <n v="0"/>
    <n v="0"/>
    <m/>
    <n v="0"/>
    <n v="0"/>
    <n v="0"/>
    <m/>
    <m/>
    <d v="2022-02-28T00:00:00"/>
    <n v="1"/>
    <s v="O"/>
    <n v="1"/>
    <n v="30"/>
    <n v="126928"/>
    <m/>
    <m/>
    <m/>
    <m/>
    <m/>
    <m/>
    <n v="1"/>
    <n v="1"/>
    <m/>
    <m/>
    <n v="640764"/>
    <s v="SUSTITUCION"/>
    <n v="0"/>
    <n v="0"/>
    <m/>
    <m/>
    <n v="5"/>
    <m/>
    <m/>
    <m/>
    <m/>
    <n v="1"/>
    <n v="7"/>
    <n v="2"/>
  </r>
  <r>
    <n v="1202852.4650081103"/>
    <s v="C"/>
    <x v="298"/>
    <x v="10"/>
    <n v="4"/>
    <s v="13 211002368"/>
    <d v="2021-09-03T00:00:00"/>
    <d v="2021-12-31T00:00:00"/>
    <n v="90"/>
    <n v="1"/>
    <n v="0"/>
    <n v="90"/>
    <n v="2"/>
    <n v="18.899999999999999"/>
    <n v="20.28"/>
    <n v="2239549"/>
    <n v="2349301"/>
    <n v="2239549"/>
    <n v="107494"/>
    <n v="0"/>
    <n v="0"/>
    <m/>
    <n v="2148839"/>
    <n v="107494"/>
    <n v="0"/>
    <m/>
    <m/>
    <d v="2021-09-03T00:00:00"/>
    <n v="1"/>
    <s v="O"/>
    <n v="1"/>
    <n v="90"/>
    <n v="2239549"/>
    <m/>
    <m/>
    <m/>
    <m/>
    <m/>
    <m/>
    <n v="1"/>
    <n v="1"/>
    <m/>
    <m/>
    <n v="129600.16"/>
    <s v="LIBRE INVERSION"/>
    <n v="0"/>
    <n v="0"/>
    <m/>
    <m/>
    <n v="5"/>
    <m/>
    <m/>
    <m/>
    <m/>
    <n v="1"/>
    <n v="7"/>
    <n v="2"/>
  </r>
  <r>
    <n v="1191483.1814978938"/>
    <s v="C"/>
    <x v="298"/>
    <x v="10"/>
    <n v="4"/>
    <s v="11 22743"/>
    <d v="2019-03-29T00:00:00"/>
    <d v="2024-03-31T00:00:00"/>
    <n v="60"/>
    <n v="1"/>
    <n v="38"/>
    <n v="30"/>
    <n v="2"/>
    <n v="12.72"/>
    <n v="13.48"/>
    <n v="5043173"/>
    <n v="71681"/>
    <n v="2218395"/>
    <n v="69009"/>
    <n v="0"/>
    <n v="0"/>
    <m/>
    <n v="212854"/>
    <n v="69009"/>
    <n v="0"/>
    <s v="300000/300000/"/>
    <s v="07/12/"/>
    <d v="2021-12-31T00:00:00"/>
    <n v="1"/>
    <s v="O"/>
    <n v="1"/>
    <n v="30"/>
    <n v="146034"/>
    <m/>
    <m/>
    <m/>
    <m/>
    <m/>
    <m/>
    <n v="1"/>
    <n v="1"/>
    <m/>
    <m/>
    <n v="128383.56"/>
    <s v="SUSTITUCION"/>
    <n v="0"/>
    <n v="0"/>
    <m/>
    <m/>
    <n v="5"/>
    <m/>
    <m/>
    <m/>
    <m/>
    <n v="1"/>
    <n v="7"/>
    <n v="2"/>
  </r>
  <r>
    <n v="322273.64698921348"/>
    <s v="C"/>
    <x v="298"/>
    <x v="10"/>
    <n v="4"/>
    <s v="10 211001437"/>
    <d v="2021-12-09T00:00:00"/>
    <d v="2024-06-30T00:00:00"/>
    <n v="60"/>
    <n v="1"/>
    <n v="0"/>
    <n v="30"/>
    <n v="2"/>
    <n v="17.690000000000001"/>
    <n v="19.2"/>
    <n v="600000"/>
    <n v="25014"/>
    <n v="600000"/>
    <n v="32035"/>
    <n v="0"/>
    <n v="0"/>
    <m/>
    <n v="57570"/>
    <n v="32035"/>
    <n v="0"/>
    <m/>
    <m/>
    <d v="2021-12-09T00:00:00"/>
    <n v="1"/>
    <s v="O"/>
    <n v="1"/>
    <n v="30"/>
    <n v="48613"/>
    <m/>
    <m/>
    <m/>
    <m/>
    <m/>
    <m/>
    <n v="1"/>
    <n v="1"/>
    <m/>
    <m/>
    <n v="34705.18"/>
    <s v="TARJETA DE AFINIDAD"/>
    <n v="0"/>
    <n v="0"/>
    <m/>
    <m/>
    <n v="5"/>
    <m/>
    <m/>
    <m/>
    <m/>
    <n v="1"/>
    <n v="7"/>
    <n v="2"/>
  </r>
  <r>
    <n v="143565.1708357188"/>
    <s v="C"/>
    <x v="298"/>
    <x v="10"/>
    <n v="4"/>
    <s v="10 211000705"/>
    <d v="2021-08-20T00:00:00"/>
    <d v="2024-02-29T00:00:00"/>
    <n v="60"/>
    <n v="1"/>
    <n v="4"/>
    <n v="30"/>
    <n v="2"/>
    <n v="17.690000000000001"/>
    <n v="19.2"/>
    <n v="300000"/>
    <n v="12507"/>
    <n v="267345"/>
    <n v="11454"/>
    <n v="0"/>
    <n v="0"/>
    <m/>
    <n v="25652"/>
    <n v="11454"/>
    <n v="0"/>
    <m/>
    <m/>
    <d v="2021-12-31T00:00:00"/>
    <n v="1"/>
    <s v="O"/>
    <n v="1"/>
    <n v="30"/>
    <n v="25806"/>
    <m/>
    <m/>
    <m/>
    <m/>
    <m/>
    <m/>
    <n v="1"/>
    <n v="1"/>
    <m/>
    <m/>
    <n v="15495.67"/>
    <s v="TARJETA DE AFINIDAD"/>
    <n v="0"/>
    <n v="0"/>
    <m/>
    <m/>
    <n v="5"/>
    <m/>
    <m/>
    <m/>
    <m/>
    <n v="1"/>
    <n v="7"/>
    <n v="2"/>
  </r>
  <r>
    <n v="139036.28483391946"/>
    <s v="C"/>
    <x v="298"/>
    <x v="10"/>
    <n v="4"/>
    <s v="10 211000576"/>
    <d v="2021-07-12T00:00:00"/>
    <d v="2024-01-31T00:00:00"/>
    <n v="60"/>
    <n v="1"/>
    <n v="5"/>
    <n v="30"/>
    <n v="2"/>
    <n v="17.690000000000001"/>
    <n v="19.2"/>
    <n v="300000"/>
    <n v="12507"/>
    <n v="258872"/>
    <n v="11073"/>
    <n v="0"/>
    <n v="0"/>
    <m/>
    <n v="24839"/>
    <n v="11073"/>
    <n v="0"/>
    <m/>
    <m/>
    <d v="2021-12-31T00:00:00"/>
    <n v="1"/>
    <s v="O"/>
    <n v="1"/>
    <n v="30"/>
    <n v="26196"/>
    <m/>
    <m/>
    <m/>
    <m/>
    <m/>
    <m/>
    <n v="1"/>
    <n v="1"/>
    <m/>
    <m/>
    <n v="14983.42"/>
    <s v="TARJETA DE AFINIDAD"/>
    <n v="0"/>
    <n v="0"/>
    <m/>
    <m/>
    <n v="5"/>
    <m/>
    <m/>
    <m/>
    <m/>
    <n v="1"/>
    <n v="7"/>
    <n v="2"/>
  </r>
  <r>
    <n v="99988.806461575368"/>
    <s v="C"/>
    <x v="298"/>
    <x v="10"/>
    <n v="4"/>
    <s v="10 211000268"/>
    <d v="2021-04-08T00:00:00"/>
    <d v="2023-10-31T00:00:00"/>
    <n v="60"/>
    <n v="1"/>
    <n v="8"/>
    <n v="30"/>
    <n v="2"/>
    <n v="17.690000000000001"/>
    <n v="19.2"/>
    <n v="240000"/>
    <n v="10006"/>
    <n v="186139"/>
    <n v="7916"/>
    <n v="0"/>
    <n v="0"/>
    <m/>
    <n v="17860"/>
    <n v="7916"/>
    <n v="0"/>
    <m/>
    <m/>
    <d v="2021-12-31T00:00:00"/>
    <n v="1"/>
    <s v="O"/>
    <n v="1"/>
    <n v="30"/>
    <n v="21921"/>
    <m/>
    <m/>
    <m/>
    <m/>
    <m/>
    <m/>
    <n v="1"/>
    <n v="1"/>
    <m/>
    <m/>
    <n v="10757.33"/>
    <s v="TARJETA DE AFINIDAD"/>
    <n v="0"/>
    <n v="0"/>
    <m/>
    <m/>
    <n v="5"/>
    <m/>
    <m/>
    <m/>
    <m/>
    <n v="1"/>
    <n v="7"/>
    <n v="2"/>
  </r>
  <r>
    <n v="87638.209952992242"/>
    <s v="C"/>
    <x v="298"/>
    <x v="10"/>
    <n v="4"/>
    <s v="10 191003935"/>
    <d v="2020-12-19T00:00:00"/>
    <d v="2023-06-30T00:00:00"/>
    <n v="60"/>
    <n v="1"/>
    <n v="12"/>
    <n v="30"/>
    <n v="2"/>
    <n v="17.690000000000001"/>
    <n v="19.2"/>
    <n v="250000"/>
    <n v="10422"/>
    <n v="163228"/>
    <n v="6869"/>
    <n v="0"/>
    <n v="0"/>
    <m/>
    <n v="15662"/>
    <n v="6869"/>
    <n v="0"/>
    <m/>
    <m/>
    <d v="2021-12-31T00:00:00"/>
    <n v="1"/>
    <s v="O"/>
    <n v="1"/>
    <n v="30"/>
    <n v="24241"/>
    <m/>
    <m/>
    <m/>
    <m/>
    <m/>
    <m/>
    <n v="1"/>
    <n v="1"/>
    <m/>
    <m/>
    <n v="9476.69"/>
    <s v="TARJETA DE AFINIDAD"/>
    <n v="0"/>
    <n v="0"/>
    <m/>
    <m/>
    <n v="5"/>
    <m/>
    <m/>
    <m/>
    <m/>
    <n v="1"/>
    <n v="7"/>
    <n v="2"/>
  </r>
  <r>
    <n v="66727.82690446038"/>
    <s v="C"/>
    <x v="298"/>
    <x v="10"/>
    <n v="4"/>
    <s v="10 191003849"/>
    <d v="2020-11-13T00:00:00"/>
    <d v="2023-05-31T00:00:00"/>
    <n v="60"/>
    <n v="1"/>
    <n v="13"/>
    <n v="30"/>
    <n v="2"/>
    <n v="17.690000000000001"/>
    <n v="19.2"/>
    <n v="200000"/>
    <n v="8338"/>
    <n v="124208"/>
    <n v="5208"/>
    <n v="0"/>
    <n v="0"/>
    <m/>
    <n v="11918"/>
    <n v="5208"/>
    <n v="0"/>
    <m/>
    <m/>
    <d v="2021-12-31T00:00:00"/>
    <n v="1"/>
    <s v="O"/>
    <n v="1"/>
    <n v="30"/>
    <n v="19687"/>
    <m/>
    <m/>
    <m/>
    <m/>
    <m/>
    <m/>
    <n v="1"/>
    <n v="1"/>
    <m/>
    <m/>
    <n v="7171.55"/>
    <s v="TARJETA DE AFINIDAD"/>
    <n v="0"/>
    <n v="0"/>
    <m/>
    <m/>
    <n v="5"/>
    <m/>
    <m/>
    <m/>
    <m/>
    <n v="1"/>
    <n v="7"/>
    <n v="2"/>
  </r>
  <r>
    <n v="63266.165008363263"/>
    <s v="C"/>
    <x v="298"/>
    <x v="10"/>
    <n v="4"/>
    <s v="10 191003698"/>
    <d v="2020-10-03T00:00:00"/>
    <d v="2023-04-30T00:00:00"/>
    <n v="60"/>
    <n v="1"/>
    <n v="14"/>
    <n v="30"/>
    <n v="2"/>
    <n v="17.690000000000001"/>
    <n v="19.2"/>
    <n v="200000"/>
    <n v="8338"/>
    <n v="117744"/>
    <n v="4917"/>
    <n v="0"/>
    <n v="0"/>
    <m/>
    <n v="11298"/>
    <n v="4917"/>
    <n v="0"/>
    <m/>
    <m/>
    <d v="2021-12-31T00:00:00"/>
    <n v="1"/>
    <s v="O"/>
    <n v="1"/>
    <n v="30"/>
    <n v="19985"/>
    <m/>
    <m/>
    <m/>
    <m/>
    <m/>
    <m/>
    <n v="1"/>
    <n v="1"/>
    <m/>
    <m/>
    <n v="6787.36"/>
    <s v="TARJETA DE AFINIDAD"/>
    <n v="0"/>
    <n v="0"/>
    <m/>
    <m/>
    <n v="5"/>
    <m/>
    <m/>
    <m/>
    <m/>
    <n v="1"/>
    <n v="7"/>
    <n v="2"/>
  </r>
  <r>
    <n v="59746.19657052456"/>
    <s v="C"/>
    <x v="298"/>
    <x v="10"/>
    <n v="4"/>
    <s v="10 191003588"/>
    <d v="2020-09-05T00:00:00"/>
    <d v="2023-03-31T00:00:00"/>
    <n v="60"/>
    <n v="1"/>
    <n v="15"/>
    <n v="30"/>
    <n v="2"/>
    <n v="17.690000000000001"/>
    <n v="19.2"/>
    <n v="200000"/>
    <n v="8338"/>
    <n v="111182"/>
    <n v="4623"/>
    <n v="0"/>
    <n v="0"/>
    <m/>
    <n v="10668"/>
    <n v="4623"/>
    <n v="0"/>
    <m/>
    <m/>
    <d v="2021-12-31T00:00:00"/>
    <n v="1"/>
    <s v="O"/>
    <n v="1"/>
    <n v="30"/>
    <n v="20286"/>
    <m/>
    <m/>
    <m/>
    <m/>
    <m/>
    <m/>
    <n v="1"/>
    <n v="1"/>
    <m/>
    <m/>
    <n v="6403.17"/>
    <s v="TARJETA DE AFINIDAD"/>
    <n v="0"/>
    <n v="0"/>
    <m/>
    <m/>
    <n v="5"/>
    <m/>
    <m/>
    <m/>
    <m/>
    <n v="1"/>
    <n v="7"/>
    <n v="2"/>
  </r>
  <r>
    <n v="49879.282559083651"/>
    <s v="C"/>
    <x v="298"/>
    <x v="10"/>
    <n v="4"/>
    <s v="10 191003459"/>
    <d v="2020-07-26T00:00:00"/>
    <d v="2023-01-31T00:00:00"/>
    <n v="60"/>
    <n v="1"/>
    <n v="17"/>
    <n v="30"/>
    <n v="2"/>
    <n v="17.690000000000001"/>
    <n v="19.2"/>
    <n v="190000"/>
    <n v="7921"/>
    <n v="92876"/>
    <n v="3820"/>
    <n v="0"/>
    <n v="0"/>
    <m/>
    <n v="8911"/>
    <n v="3820"/>
    <n v="0"/>
    <m/>
    <m/>
    <d v="2021-12-31T00:00:00"/>
    <n v="1"/>
    <s v="O"/>
    <n v="1"/>
    <n v="30"/>
    <n v="19856"/>
    <m/>
    <m/>
    <m/>
    <m/>
    <m/>
    <m/>
    <n v="1"/>
    <n v="1"/>
    <m/>
    <m/>
    <n v="5378.66"/>
    <s v="TARJETA DE AFINIDAD"/>
    <n v="0"/>
    <n v="0"/>
    <m/>
    <m/>
    <n v="5"/>
    <m/>
    <m/>
    <m/>
    <m/>
    <n v="1"/>
    <n v="7"/>
    <n v="2"/>
  </r>
  <r>
    <n v="42089.463957870859"/>
    <s v="C"/>
    <x v="298"/>
    <x v="10"/>
    <n v="4"/>
    <s v="10 191003556"/>
    <d v="2020-08-22T00:00:00"/>
    <d v="2023-02-28T00:00:00"/>
    <n v="60"/>
    <n v="1"/>
    <n v="16"/>
    <n v="30"/>
    <n v="2"/>
    <n v="17.690000000000001"/>
    <n v="19.2"/>
    <n v="150000"/>
    <n v="6254"/>
    <n v="78384"/>
    <n v="3242"/>
    <n v="0"/>
    <n v="0"/>
    <m/>
    <n v="7521"/>
    <n v="3242"/>
    <n v="0"/>
    <m/>
    <m/>
    <d v="2021-12-31T00:00:00"/>
    <n v="1"/>
    <s v="O"/>
    <n v="1"/>
    <n v="30"/>
    <n v="15446"/>
    <m/>
    <m/>
    <m/>
    <m/>
    <m/>
    <m/>
    <n v="1"/>
    <n v="1"/>
    <m/>
    <m/>
    <n v="4546.25"/>
    <s v="TARJETA DE AFINIDAD"/>
    <n v="0"/>
    <n v="0"/>
    <m/>
    <m/>
    <n v="5"/>
    <m/>
    <m/>
    <m/>
    <m/>
    <n v="1"/>
    <n v="7"/>
    <n v="2"/>
  </r>
  <r>
    <n v="35035.247929113888"/>
    <s v="C"/>
    <x v="298"/>
    <x v="10"/>
    <n v="4"/>
    <s v="10 211000238"/>
    <d v="2021-03-31T00:00:00"/>
    <d v="2023-09-30T00:00:00"/>
    <n v="60"/>
    <n v="1"/>
    <n v="9"/>
    <n v="30"/>
    <n v="2"/>
    <n v="17.690000000000001"/>
    <n v="19.2"/>
    <n v="90000"/>
    <n v="3752"/>
    <n v="65236"/>
    <n v="1858"/>
    <n v="0"/>
    <n v="0"/>
    <m/>
    <n v="6259"/>
    <n v="1858"/>
    <n v="0"/>
    <m/>
    <m/>
    <d v="2022-01-31T00:00:00"/>
    <n v="1"/>
    <s v="O"/>
    <n v="1"/>
    <n v="30"/>
    <n v="6475"/>
    <m/>
    <m/>
    <m/>
    <m/>
    <m/>
    <m/>
    <n v="1"/>
    <n v="1"/>
    <m/>
    <m/>
    <n v="3777.87"/>
    <s v="TARJETA DE AFINIDAD"/>
    <n v="0"/>
    <n v="0"/>
    <m/>
    <m/>
    <n v="5"/>
    <m/>
    <m/>
    <m/>
    <m/>
    <n v="1"/>
    <n v="7"/>
    <n v="2"/>
  </r>
  <r>
    <n v="26036.61362082648"/>
    <s v="C"/>
    <x v="298"/>
    <x v="10"/>
    <n v="4"/>
    <s v="10 191001253"/>
    <d v="2019-10-01T00:00:00"/>
    <d v="2022-04-30T00:00:00"/>
    <n v="30"/>
    <n v="1"/>
    <n v="27"/>
    <n v="30"/>
    <n v="2"/>
    <n v="18"/>
    <n v="19.559999999999999"/>
    <n v="400000"/>
    <n v="16656"/>
    <n v="48497"/>
    <n v="1216"/>
    <n v="0"/>
    <n v="0"/>
    <m/>
    <n v="4653"/>
    <n v="1216"/>
    <n v="0"/>
    <m/>
    <m/>
    <d v="2022-01-31T00:00:00"/>
    <n v="1"/>
    <s v="O"/>
    <n v="1"/>
    <n v="30"/>
    <n v="32096"/>
    <m/>
    <m/>
    <m/>
    <m/>
    <m/>
    <m/>
    <n v="1"/>
    <n v="1"/>
    <m/>
    <m/>
    <n v="2817.39"/>
    <s v="TARJETA DE AFINIDAD"/>
    <n v="0"/>
    <n v="0"/>
    <m/>
    <m/>
    <n v="5"/>
    <m/>
    <m/>
    <m/>
    <m/>
    <n v="1"/>
    <n v="7"/>
    <n v="2"/>
  </r>
  <r>
    <n v="26036.61362082648"/>
    <s v="C"/>
    <x v="298"/>
    <x v="10"/>
    <n v="4"/>
    <s v="10 191001261"/>
    <d v="2019-10-01T00:00:00"/>
    <d v="2022-04-30T00:00:00"/>
    <n v="30"/>
    <n v="1"/>
    <n v="27"/>
    <n v="30"/>
    <n v="2"/>
    <n v="18"/>
    <n v="19.559999999999999"/>
    <n v="400000"/>
    <n v="16656"/>
    <n v="48497"/>
    <n v="1216"/>
    <n v="0"/>
    <n v="0"/>
    <m/>
    <n v="4653"/>
    <n v="1216"/>
    <n v="0"/>
    <m/>
    <m/>
    <d v="2022-01-31T00:00:00"/>
    <n v="1"/>
    <s v="O"/>
    <n v="1"/>
    <n v="30"/>
    <n v="32096"/>
    <m/>
    <m/>
    <m/>
    <m/>
    <m/>
    <m/>
    <n v="1"/>
    <n v="1"/>
    <m/>
    <m/>
    <n v="2817.39"/>
    <s v="TARJETA DE AFINIDAD"/>
    <n v="0"/>
    <n v="0"/>
    <m/>
    <m/>
    <n v="5"/>
    <m/>
    <m/>
    <m/>
    <m/>
    <n v="1"/>
    <n v="7"/>
    <n v="2"/>
  </r>
  <r>
    <n v="151347.84986039181"/>
    <s v="C"/>
    <x v="298"/>
    <x v="10"/>
    <n v="4"/>
    <s v="10 191001965"/>
    <d v="2019-10-17T00:00:00"/>
    <d v="2022-04-30T00:00:00"/>
    <n v="30"/>
    <n v="1"/>
    <n v="27"/>
    <n v="30"/>
    <n v="2"/>
    <n v="11.04"/>
    <n v="11.61"/>
    <n v="2498300"/>
    <n v="104027"/>
    <n v="281825"/>
    <n v="4328"/>
    <n v="0"/>
    <n v="0"/>
    <m/>
    <n v="27041"/>
    <n v="4328"/>
    <n v="0"/>
    <m/>
    <m/>
    <d v="2022-01-31T00:00:00"/>
    <n v="1"/>
    <s v="O"/>
    <n v="1"/>
    <n v="30"/>
    <n v="187026"/>
    <m/>
    <m/>
    <m/>
    <m/>
    <m/>
    <m/>
    <n v="1"/>
    <n v="1"/>
    <m/>
    <m/>
    <n v="16328.08"/>
    <s v="TARJETA DE AFINIDAD"/>
    <n v="0"/>
    <n v="0"/>
    <m/>
    <m/>
    <n v="5"/>
    <m/>
    <m/>
    <m/>
    <m/>
    <n v="1"/>
    <n v="7"/>
    <n v="2"/>
  </r>
  <r>
    <n v="6510.1920934520049"/>
    <s v="C"/>
    <x v="298"/>
    <x v="10"/>
    <n v="4"/>
    <s v="10 191001966"/>
    <d v="2019-10-17T00:00:00"/>
    <d v="2022-04-30T00:00:00"/>
    <n v="30"/>
    <n v="1"/>
    <n v="27"/>
    <n v="30"/>
    <n v="2"/>
    <n v="18"/>
    <n v="19.559999999999999"/>
    <n v="100000"/>
    <n v="4164"/>
    <n v="12126"/>
    <n v="304"/>
    <n v="0"/>
    <n v="0"/>
    <m/>
    <n v="1163"/>
    <n v="304"/>
    <n v="0"/>
    <m/>
    <m/>
    <d v="2022-01-31T00:00:00"/>
    <n v="1"/>
    <s v="O"/>
    <n v="1"/>
    <n v="30"/>
    <n v="8024"/>
    <m/>
    <m/>
    <m/>
    <m/>
    <m/>
    <m/>
    <n v="1"/>
    <n v="1"/>
    <m/>
    <m/>
    <n v="704.35"/>
    <s v="TARJETA DE AFINIDAD"/>
    <n v="0"/>
    <n v="0"/>
    <m/>
    <m/>
    <n v="5"/>
    <m/>
    <m/>
    <m/>
    <m/>
    <n v="1"/>
    <n v="7"/>
    <n v="2"/>
  </r>
  <r>
    <n v="6510.1920934520049"/>
    <s v="C"/>
    <x v="298"/>
    <x v="10"/>
    <n v="4"/>
    <s v="10 191001967"/>
    <d v="2019-10-17T00:00:00"/>
    <d v="2022-04-30T00:00:00"/>
    <n v="30"/>
    <n v="1"/>
    <n v="27"/>
    <n v="30"/>
    <n v="2"/>
    <n v="18"/>
    <n v="19.559999999999999"/>
    <n v="100000"/>
    <n v="4164"/>
    <n v="12126"/>
    <n v="304"/>
    <n v="0"/>
    <n v="0"/>
    <m/>
    <n v="1163"/>
    <n v="304"/>
    <n v="0"/>
    <m/>
    <m/>
    <d v="2022-01-31T00:00:00"/>
    <n v="1"/>
    <s v="O"/>
    <n v="1"/>
    <n v="30"/>
    <n v="8024"/>
    <m/>
    <m/>
    <m/>
    <m/>
    <m/>
    <m/>
    <n v="1"/>
    <n v="1"/>
    <m/>
    <m/>
    <n v="704.35"/>
    <s v="TARJETA DE AFINIDAD"/>
    <n v="0"/>
    <n v="0"/>
    <m/>
    <m/>
    <n v="5"/>
    <m/>
    <m/>
    <m/>
    <m/>
    <n v="1"/>
    <n v="7"/>
    <n v="2"/>
  </r>
  <r>
    <n v="385133.45109952067"/>
    <s v="C"/>
    <x v="298"/>
    <x v="10"/>
    <n v="4"/>
    <s v="10 191003138"/>
    <d v="2020-03-26T00:00:00"/>
    <d v="2022-11-30T00:00:00"/>
    <n v="30"/>
    <n v="1"/>
    <n v="20"/>
    <n v="30"/>
    <n v="2"/>
    <n v="9"/>
    <n v="9.3800000000000008"/>
    <n v="2000000"/>
    <n v="74696"/>
    <n v="717061"/>
    <n v="10236"/>
    <n v="0"/>
    <n v="0"/>
    <m/>
    <n v="68802"/>
    <n v="10236"/>
    <n v="0"/>
    <m/>
    <m/>
    <d v="2022-01-31T00:00:00"/>
    <n v="1"/>
    <s v="O"/>
    <n v="1"/>
    <n v="30"/>
    <n v="139156"/>
    <m/>
    <m/>
    <m/>
    <m/>
    <m/>
    <m/>
    <n v="1"/>
    <n v="1"/>
    <m/>
    <m/>
    <n v="41492.54"/>
    <s v="TARJETA DE AFINIDAD"/>
    <n v="0"/>
    <n v="0"/>
    <m/>
    <m/>
    <n v="5"/>
    <m/>
    <m/>
    <m/>
    <m/>
    <n v="1"/>
    <n v="7"/>
    <n v="2"/>
  </r>
  <r>
    <n v="16752.160062089642"/>
    <s v="C"/>
    <x v="298"/>
    <x v="10"/>
    <n v="4"/>
    <s v="10 191003059"/>
    <d v="2020-03-10T00:00:00"/>
    <d v="2022-09-30T00:00:00"/>
    <n v="30"/>
    <n v="1"/>
    <n v="22"/>
    <n v="30"/>
    <n v="2"/>
    <n v="18"/>
    <n v="19.559999999999999"/>
    <n v="100000"/>
    <n v="4164"/>
    <n v="31170"/>
    <n v="880"/>
    <n v="0"/>
    <n v="0"/>
    <m/>
    <n v="2991"/>
    <n v="880"/>
    <n v="0"/>
    <m/>
    <m/>
    <d v="2022-01-31T00:00:00"/>
    <n v="1"/>
    <s v="O"/>
    <n v="1"/>
    <n v="30"/>
    <n v="7448"/>
    <m/>
    <m/>
    <m/>
    <m/>
    <m/>
    <m/>
    <n v="1"/>
    <n v="1"/>
    <m/>
    <m/>
    <n v="1792.89"/>
    <s v="TARJETA DE AFINIDAD"/>
    <n v="0"/>
    <n v="0"/>
    <m/>
    <m/>
    <n v="5"/>
    <m/>
    <m/>
    <m/>
    <m/>
    <n v="1"/>
    <n v="7"/>
    <n v="2"/>
  </r>
  <r>
    <n v="45392.639051811369"/>
    <s v="C"/>
    <x v="298"/>
    <x v="10"/>
    <n v="4"/>
    <s v="10 191003244"/>
    <d v="2020-05-05T00:00:00"/>
    <d v="2022-11-30T00:00:00"/>
    <n v="30"/>
    <n v="1"/>
    <n v="20"/>
    <n v="30"/>
    <n v="2"/>
    <n v="18"/>
    <n v="19.559999999999999"/>
    <n v="220000"/>
    <n v="9161"/>
    <n v="84474"/>
    <n v="2416"/>
    <n v="0"/>
    <n v="0"/>
    <m/>
    <n v="8105"/>
    <n v="2416"/>
    <n v="0"/>
    <m/>
    <m/>
    <d v="2022-01-31T00:00:00"/>
    <n v="1"/>
    <s v="O"/>
    <n v="1"/>
    <n v="30"/>
    <n v="15906"/>
    <m/>
    <m/>
    <m/>
    <m/>
    <m/>
    <m/>
    <n v="1"/>
    <n v="1"/>
    <m/>
    <m/>
    <n v="4866.41"/>
    <s v="TARJETA DE AFINIDAD"/>
    <n v="0"/>
    <n v="0"/>
    <m/>
    <m/>
    <n v="5"/>
    <m/>
    <m/>
    <m/>
    <m/>
    <n v="1"/>
    <n v="7"/>
    <n v="2"/>
  </r>
  <r>
    <n v="19319.363807720729"/>
    <s v="C"/>
    <x v="298"/>
    <x v="10"/>
    <n v="4"/>
    <s v="10 191003324"/>
    <d v="2020-06-09T00:00:00"/>
    <d v="2022-08-31T00:00:00"/>
    <n v="30"/>
    <n v="1"/>
    <n v="19"/>
    <n v="30"/>
    <n v="2"/>
    <n v="17.690000000000001"/>
    <n v="19.2"/>
    <n v="130000"/>
    <n v="5420"/>
    <n v="36023"/>
    <n v="991"/>
    <n v="0"/>
    <n v="0"/>
    <m/>
    <n v="3456"/>
    <n v="991"/>
    <n v="0"/>
    <m/>
    <m/>
    <d v="2022-01-31T00:00:00"/>
    <n v="1"/>
    <s v="O"/>
    <n v="1"/>
    <n v="30"/>
    <n v="9827"/>
    <m/>
    <m/>
    <m/>
    <m/>
    <m/>
    <m/>
    <n v="1"/>
    <n v="1"/>
    <m/>
    <m/>
    <n v="2113.0500000000002"/>
    <s v="TARJETA DE AFINIDAD"/>
    <n v="0"/>
    <n v="0"/>
    <m/>
    <m/>
    <n v="5"/>
    <m/>
    <m/>
    <m/>
    <m/>
    <n v="1"/>
    <n v="7"/>
    <n v="2"/>
  </r>
  <r>
    <n v="7889.1777080581351"/>
    <s v="C"/>
    <x v="298"/>
    <x v="10"/>
    <n v="4"/>
    <s v="10 191003504"/>
    <d v="2020-08-11T00:00:00"/>
    <d v="2023-02-28T00:00:00"/>
    <n v="30"/>
    <n v="1"/>
    <n v="17"/>
    <n v="30"/>
    <n v="2"/>
    <n v="17.690000000000001"/>
    <n v="19.2"/>
    <n v="30000"/>
    <n v="1251"/>
    <n v="14659"/>
    <n v="417"/>
    <n v="0"/>
    <n v="0"/>
    <m/>
    <n v="1407"/>
    <n v="417"/>
    <n v="0"/>
    <m/>
    <m/>
    <d v="2022-01-31T00:00:00"/>
    <n v="1"/>
    <s v="O"/>
    <n v="1"/>
    <n v="30"/>
    <n v="2075"/>
    <m/>
    <m/>
    <m/>
    <m/>
    <m/>
    <m/>
    <n v="1"/>
    <n v="1"/>
    <m/>
    <m/>
    <n v="832.41"/>
    <s v="TARJETA DE AFINIDAD"/>
    <n v="0"/>
    <n v="0"/>
    <m/>
    <m/>
    <n v="5"/>
    <m/>
    <m/>
    <m/>
    <m/>
    <n v="1"/>
    <n v="7"/>
    <n v="2"/>
  </r>
  <r>
    <n v="751321.9873838058"/>
    <s v="C"/>
    <x v="298"/>
    <x v="10"/>
    <n v="4"/>
    <s v="13 201002425"/>
    <d v="2020-08-24T00:00:00"/>
    <d v="2023-02-28T00:00:00"/>
    <n v="30"/>
    <n v="1"/>
    <n v="17"/>
    <n v="30"/>
    <n v="2"/>
    <n v="9"/>
    <n v="9.3800000000000008"/>
    <n v="3026451"/>
    <n v="113596"/>
    <n v="1398836"/>
    <n v="20212"/>
    <n v="0"/>
    <n v="0"/>
    <m/>
    <n v="134218"/>
    <n v="20212"/>
    <n v="0"/>
    <m/>
    <m/>
    <d v="2022-01-31T00:00:00"/>
    <n v="1"/>
    <s v="O"/>
    <n v="1"/>
    <n v="30"/>
    <n v="206074"/>
    <m/>
    <m/>
    <m/>
    <m/>
    <m/>
    <m/>
    <n v="1"/>
    <n v="1"/>
    <m/>
    <m/>
    <n v="80936.070000000007"/>
    <s v="LIBRE INVERSION"/>
    <n v="0"/>
    <n v="0"/>
    <m/>
    <m/>
    <n v="5"/>
    <m/>
    <m/>
    <m/>
    <m/>
    <n v="1"/>
    <n v="7"/>
    <n v="2"/>
  </r>
  <r>
    <n v="115225.14902537968"/>
    <s v="C"/>
    <x v="298"/>
    <x v="10"/>
    <n v="4"/>
    <s v="10 211000223"/>
    <d v="2021-03-26T00:00:00"/>
    <d v="2023-09-30T00:00:00"/>
    <n v="30"/>
    <n v="1"/>
    <n v="10"/>
    <n v="30"/>
    <n v="2"/>
    <n v="17.690000000000001"/>
    <n v="19.2"/>
    <n v="300000"/>
    <n v="12507"/>
    <n v="214546"/>
    <n v="6193"/>
    <n v="0"/>
    <n v="0"/>
    <m/>
    <n v="20586"/>
    <n v="6193"/>
    <n v="0"/>
    <m/>
    <m/>
    <d v="2022-01-31T00:00:00"/>
    <n v="1"/>
    <s v="O"/>
    <n v="1"/>
    <n v="30"/>
    <n v="18680"/>
    <m/>
    <m/>
    <m/>
    <m/>
    <m/>
    <m/>
    <n v="1"/>
    <n v="1"/>
    <m/>
    <m/>
    <n v="12422.15"/>
    <s v="TARJETA DE AFINIDAD"/>
    <n v="0"/>
    <n v="0"/>
    <m/>
    <m/>
    <n v="5"/>
    <m/>
    <m/>
    <m/>
    <m/>
    <n v="1"/>
    <n v="7"/>
    <n v="2"/>
  </r>
  <r>
    <n v="143565.1708357188"/>
    <s v="C"/>
    <x v="298"/>
    <x v="10"/>
    <n v="4"/>
    <s v="10 211000833"/>
    <d v="2021-09-10T00:00:00"/>
    <d v="2024-03-31T00:00:00"/>
    <n v="30"/>
    <n v="1"/>
    <n v="4"/>
    <n v="30"/>
    <n v="2"/>
    <n v="17.690000000000001"/>
    <n v="19.2"/>
    <n v="300000"/>
    <n v="12507"/>
    <n v="267345"/>
    <n v="7763"/>
    <n v="0"/>
    <n v="0"/>
    <m/>
    <n v="25652"/>
    <n v="7763"/>
    <n v="0"/>
    <m/>
    <m/>
    <d v="2022-01-31T00:00:00"/>
    <n v="1"/>
    <s v="O"/>
    <n v="1"/>
    <n v="30"/>
    <n v="17074"/>
    <m/>
    <m/>
    <m/>
    <m/>
    <m/>
    <m/>
    <n v="1"/>
    <n v="1"/>
    <m/>
    <m/>
    <n v="15495.67"/>
    <s v="TARJETA DE AFINIDAD"/>
    <n v="0"/>
    <n v="0"/>
    <m/>
    <m/>
    <n v="5"/>
    <m/>
    <m/>
    <m/>
    <m/>
    <n v="1"/>
    <n v="7"/>
    <n v="2"/>
  </r>
  <r>
    <n v="216203.83418014293"/>
    <s v="C"/>
    <x v="298"/>
    <x v="10"/>
    <n v="4"/>
    <s v="10 211000511"/>
    <d v="2021-06-20T00:00:00"/>
    <d v="2023-12-31T00:00:00"/>
    <n v="30"/>
    <n v="1"/>
    <n v="7"/>
    <n v="30"/>
    <n v="2"/>
    <n v="17.690000000000001"/>
    <n v="19.2"/>
    <n v="500000"/>
    <n v="20845"/>
    <n v="402564"/>
    <n v="11658"/>
    <n v="0"/>
    <n v="0"/>
    <m/>
    <n v="38626"/>
    <n v="11658"/>
    <n v="0"/>
    <m/>
    <m/>
    <d v="2022-01-31T00:00:00"/>
    <n v="1"/>
    <s v="O"/>
    <n v="1"/>
    <n v="30"/>
    <n v="29767"/>
    <m/>
    <m/>
    <m/>
    <m/>
    <m/>
    <m/>
    <n v="1"/>
    <n v="1"/>
    <m/>
    <m/>
    <n v="23307.54"/>
    <s v="TARJETA DE AFINIDAD"/>
    <n v="0"/>
    <n v="0"/>
    <m/>
    <m/>
    <n v="5"/>
    <m/>
    <m/>
    <m/>
    <m/>
    <n v="1"/>
    <n v="7"/>
    <n v="2"/>
  </r>
  <r>
    <n v="115225.14902537968"/>
    <s v="C"/>
    <x v="298"/>
    <x v="10"/>
    <n v="4"/>
    <s v="10 211000237"/>
    <d v="2021-03-31T00:00:00"/>
    <d v="2023-09-30T00:00:00"/>
    <n v="30"/>
    <n v="1"/>
    <n v="10"/>
    <n v="30"/>
    <n v="2"/>
    <n v="17.690000000000001"/>
    <n v="19.2"/>
    <n v="300000"/>
    <n v="12507"/>
    <n v="214546"/>
    <n v="6193"/>
    <n v="0"/>
    <n v="0"/>
    <m/>
    <n v="20586"/>
    <n v="6193"/>
    <n v="0"/>
    <m/>
    <m/>
    <d v="2022-01-31T00:00:00"/>
    <n v="1"/>
    <s v="O"/>
    <n v="1"/>
    <n v="30"/>
    <n v="18680"/>
    <m/>
    <m/>
    <m/>
    <m/>
    <m/>
    <m/>
    <n v="1"/>
    <n v="1"/>
    <m/>
    <m/>
    <n v="12422.15"/>
    <s v="TARJETA DE AFINIDAD"/>
    <n v="0"/>
    <n v="0"/>
    <m/>
    <m/>
    <n v="5"/>
    <m/>
    <m/>
    <m/>
    <m/>
    <n v="1"/>
    <n v="7"/>
    <n v="2"/>
  </r>
  <r>
    <n v="322273.64698921348"/>
    <s v="C"/>
    <x v="298"/>
    <x v="10"/>
    <n v="4"/>
    <s v="10 221000033"/>
    <d v="2022-01-07T00:00:00"/>
    <d v="2024-07-31T00:00:00"/>
    <n v="30"/>
    <n v="1"/>
    <n v="0"/>
    <n v="30"/>
    <n v="2"/>
    <n v="17.690000000000001"/>
    <n v="19.2"/>
    <n v="600000"/>
    <n v="25014"/>
    <n v="600000"/>
    <n v="24250"/>
    <n v="0"/>
    <n v="0"/>
    <m/>
    <n v="57570"/>
    <n v="24250"/>
    <n v="0"/>
    <m/>
    <m/>
    <d v="2022-01-07T00:00:00"/>
    <n v="1"/>
    <s v="O"/>
    <n v="1"/>
    <n v="30"/>
    <n v="32165"/>
    <m/>
    <m/>
    <m/>
    <m/>
    <m/>
    <m/>
    <n v="1"/>
    <n v="1"/>
    <m/>
    <m/>
    <n v="34705.18"/>
    <s v="TARJETA DE AFINIDAD"/>
    <n v="0"/>
    <n v="0"/>
    <m/>
    <m/>
    <n v="5"/>
    <m/>
    <m/>
    <m/>
    <m/>
    <n v="1"/>
    <n v="7"/>
    <n v="2"/>
  </r>
  <r>
    <n v="48360.254048382027"/>
    <s v="C"/>
    <x v="298"/>
    <x v="10"/>
    <n v="4"/>
    <s v="10 221000034"/>
    <d v="2022-01-07T00:00:00"/>
    <d v="2024-07-31T00:00:00"/>
    <n v="30"/>
    <n v="1"/>
    <n v="0"/>
    <n v="30"/>
    <n v="2"/>
    <n v="17.690000000000001"/>
    <n v="19.2"/>
    <n v="90000"/>
    <n v="3752"/>
    <n v="90000"/>
    <n v="3637"/>
    <n v="0"/>
    <n v="0"/>
    <m/>
    <n v="8635"/>
    <n v="3637"/>
    <n v="0"/>
    <m/>
    <m/>
    <d v="2022-01-07T00:00:00"/>
    <n v="1"/>
    <s v="O"/>
    <n v="1"/>
    <n v="30"/>
    <n v="4826"/>
    <m/>
    <m/>
    <m/>
    <m/>
    <m/>
    <m/>
    <n v="1"/>
    <n v="1"/>
    <m/>
    <m/>
    <n v="5186.57"/>
    <s v="TARJETA DE AFINIDAD"/>
    <n v="0"/>
    <n v="0"/>
    <m/>
    <m/>
    <n v="5"/>
    <m/>
    <m/>
    <m/>
    <m/>
    <n v="1"/>
    <n v="7"/>
    <n v="2"/>
  </r>
  <r>
    <n v="36966.57698498806"/>
    <s v="C"/>
    <x v="298"/>
    <x v="10"/>
    <n v="4"/>
    <s v="10 191002953"/>
    <d v="2020-02-21T00:00:00"/>
    <d v="2022-08-31T00:00:00"/>
    <n v="1"/>
    <n v="1"/>
    <n v="24"/>
    <n v="30"/>
    <n v="2"/>
    <n v="18"/>
    <n v="19.559999999999999"/>
    <n v="290000"/>
    <n v="12075"/>
    <n v="68805"/>
    <n v="1032"/>
    <n v="0"/>
    <n v="0"/>
    <m/>
    <n v="6602"/>
    <n v="1032"/>
    <n v="0"/>
    <m/>
    <m/>
    <d v="2022-02-28T00:00:00"/>
    <n v="1"/>
    <s v="O"/>
    <n v="1"/>
    <n v="30"/>
    <n v="11043"/>
    <m/>
    <m/>
    <m/>
    <m/>
    <m/>
    <m/>
    <n v="1"/>
    <n v="1"/>
    <m/>
    <m/>
    <n v="3969.97"/>
    <s v="TARJETA DE AFINIDAD"/>
    <n v="0"/>
    <n v="0"/>
    <m/>
    <m/>
    <n v="5"/>
    <m/>
    <m/>
    <m/>
    <m/>
    <n v="1"/>
    <n v="7"/>
    <n v="2"/>
  </r>
  <r>
    <n v="0"/>
    <s v="C"/>
    <x v="299"/>
    <x v="1"/>
    <n v="4"/>
    <s v="10 191003220"/>
    <d v="2020-04-22T00:00:00"/>
    <d v="2023-05-31T00:00:00"/>
    <n v="1"/>
    <n v="1"/>
    <n v="21"/>
    <n v="30"/>
    <n v="2"/>
    <n v="9"/>
    <n v="9.3800000000000008"/>
    <n v="5000000"/>
    <n v="158999"/>
    <n v="2247754"/>
    <n v="16858"/>
    <n v="0"/>
    <n v="0"/>
    <m/>
    <n v="0"/>
    <n v="0"/>
    <n v="0"/>
    <m/>
    <m/>
    <d v="2022-02-28T00:00:00"/>
    <n v="1"/>
    <s v="O"/>
    <n v="1"/>
    <n v="30"/>
    <n v="142141"/>
    <m/>
    <m/>
    <m/>
    <m/>
    <m/>
    <m/>
    <n v="1"/>
    <n v="1"/>
    <m/>
    <m/>
    <n v="299973.25"/>
    <s v="TARJETA DE AFINIDAD"/>
    <n v="0"/>
    <n v="0"/>
    <m/>
    <m/>
    <n v="5"/>
    <m/>
    <m/>
    <m/>
    <m/>
    <n v="1"/>
    <n v="7"/>
    <n v="2"/>
  </r>
  <r>
    <n v="0"/>
    <s v="C"/>
    <x v="299"/>
    <x v="1"/>
    <n v="4"/>
    <s v="10 211000691"/>
    <d v="2021-08-18T00:00:00"/>
    <d v="2024-08-31T00:00:00"/>
    <n v="1"/>
    <n v="1"/>
    <n v="6"/>
    <n v="30"/>
    <n v="2"/>
    <n v="17.690000000000001"/>
    <n v="19.2"/>
    <n v="600000"/>
    <n v="21723"/>
    <n v="521046"/>
    <n v="7685"/>
    <n v="0"/>
    <n v="0"/>
    <m/>
    <n v="0"/>
    <n v="0"/>
    <n v="0"/>
    <m/>
    <m/>
    <d v="2022-02-28T00:00:00"/>
    <n v="1"/>
    <s v="O"/>
    <n v="1"/>
    <n v="30"/>
    <n v="13863"/>
    <m/>
    <m/>
    <m/>
    <m/>
    <m/>
    <m/>
    <n v="1"/>
    <n v="1"/>
    <m/>
    <m/>
    <n v="69611.5"/>
    <s v="TARJETA DE AFINIDAD"/>
    <n v="0"/>
    <n v="0"/>
    <m/>
    <m/>
    <n v="5"/>
    <m/>
    <m/>
    <m/>
    <m/>
    <n v="1"/>
    <n v="7"/>
    <n v="2"/>
  </r>
  <r>
    <n v="0"/>
    <s v="C"/>
    <x v="299"/>
    <x v="1"/>
    <n v="4"/>
    <s v="10 211000692"/>
    <d v="2021-08-18T00:00:00"/>
    <d v="2024-08-31T00:00:00"/>
    <n v="1"/>
    <n v="1"/>
    <n v="6"/>
    <n v="30"/>
    <n v="2"/>
    <n v="17.690000000000001"/>
    <n v="19.2"/>
    <n v="600000"/>
    <n v="21723"/>
    <n v="521046"/>
    <n v="7685"/>
    <n v="0"/>
    <n v="0"/>
    <m/>
    <n v="0"/>
    <n v="0"/>
    <n v="0"/>
    <m/>
    <m/>
    <d v="2022-02-28T00:00:00"/>
    <n v="1"/>
    <s v="O"/>
    <n v="1"/>
    <n v="30"/>
    <n v="13863"/>
    <m/>
    <m/>
    <m/>
    <m/>
    <m/>
    <m/>
    <n v="1"/>
    <n v="1"/>
    <m/>
    <m/>
    <n v="69611.5"/>
    <s v="TARJETA DE AFINIDAD"/>
    <n v="0"/>
    <n v="0"/>
    <m/>
    <m/>
    <n v="5"/>
    <m/>
    <m/>
    <m/>
    <m/>
    <n v="1"/>
    <n v="7"/>
    <n v="2"/>
  </r>
  <r>
    <n v="0"/>
    <s v="C"/>
    <x v="299"/>
    <x v="1"/>
    <n v="4"/>
    <s v="10 211000703"/>
    <d v="2021-08-19T00:00:00"/>
    <d v="2024-08-31T00:00:00"/>
    <n v="1"/>
    <n v="1"/>
    <n v="6"/>
    <n v="30"/>
    <n v="2"/>
    <n v="17.690000000000001"/>
    <n v="19.2"/>
    <n v="500000"/>
    <n v="18102"/>
    <n v="434207"/>
    <n v="6405"/>
    <n v="0"/>
    <n v="0"/>
    <m/>
    <n v="0"/>
    <n v="0"/>
    <n v="0"/>
    <m/>
    <m/>
    <d v="2022-02-28T00:00:00"/>
    <n v="1"/>
    <s v="O"/>
    <n v="1"/>
    <n v="30"/>
    <n v="11551"/>
    <m/>
    <m/>
    <m/>
    <m/>
    <m/>
    <m/>
    <n v="1"/>
    <n v="1"/>
    <m/>
    <m/>
    <n v="57942.52"/>
    <s v="TARJETA DE AFINIDAD"/>
    <n v="0"/>
    <n v="0"/>
    <m/>
    <m/>
    <n v="5"/>
    <m/>
    <m/>
    <m/>
    <m/>
    <n v="1"/>
    <n v="7"/>
    <n v="2"/>
  </r>
  <r>
    <n v="0"/>
    <s v="C"/>
    <x v="299"/>
    <x v="1"/>
    <n v="4"/>
    <s v="10 221000090"/>
    <d v="2022-01-17T00:00:00"/>
    <d v="2025-01-31T00:00:00"/>
    <n v="1"/>
    <n v="1"/>
    <n v="1"/>
    <n v="30"/>
    <n v="2"/>
    <n v="17.690000000000001"/>
    <n v="19.2"/>
    <n v="50000"/>
    <n v="1810"/>
    <n v="48945"/>
    <n v="722"/>
    <n v="0"/>
    <n v="0"/>
    <m/>
    <n v="0"/>
    <n v="0"/>
    <n v="0"/>
    <m/>
    <m/>
    <d v="2022-02-28T00:00:00"/>
    <n v="1"/>
    <s v="O"/>
    <n v="1"/>
    <n v="30"/>
    <n v="1072"/>
    <m/>
    <m/>
    <m/>
    <m/>
    <m/>
    <m/>
    <n v="1"/>
    <n v="1"/>
    <m/>
    <m/>
    <n v="6438.06"/>
    <s v="TARJETA DE AFINIDAD"/>
    <n v="0"/>
    <n v="0"/>
    <m/>
    <m/>
    <n v="5"/>
    <m/>
    <m/>
    <m/>
    <m/>
    <n v="1"/>
    <n v="7"/>
    <n v="2"/>
  </r>
  <r>
    <n v="0"/>
    <s v="C"/>
    <x v="299"/>
    <x v="0"/>
    <n v="4"/>
    <s v="11 22398"/>
    <d v="2019-01-30T00:00:00"/>
    <d v="2023-12-31T00:00:00"/>
    <n v="0"/>
    <n v="1"/>
    <n v="41"/>
    <n v="30"/>
    <n v="2"/>
    <n v="14.16"/>
    <n v="15.11"/>
    <n v="25921406"/>
    <n v="508132"/>
    <n v="11302216"/>
    <n v="0"/>
    <n v="0"/>
    <n v="0"/>
    <m/>
    <n v="0"/>
    <n v="0"/>
    <n v="0"/>
    <s v="500000/700000/"/>
    <s v="07/12/"/>
    <d v="2022-03-31T00:00:00"/>
    <n v="1"/>
    <s v="O"/>
    <n v="1"/>
    <n v="30"/>
    <n v="0"/>
    <m/>
    <m/>
    <m/>
    <m/>
    <m/>
    <m/>
    <n v="1"/>
    <n v="1"/>
    <m/>
    <m/>
    <n v="1508316.18"/>
    <s v="SUSTITUCION"/>
    <n v="0"/>
    <n v="0"/>
    <s v="800-197-268-4"/>
    <s v="DIRECCION DE IMPUESTOS Y ADUANAS NACIONALES"/>
    <n v="5"/>
    <m/>
    <m/>
    <m/>
    <m/>
    <n v="1"/>
    <n v="7"/>
    <n v="2"/>
  </r>
  <r>
    <n v="26597728"/>
    <s v="C"/>
    <x v="300"/>
    <x v="1"/>
    <n v="4"/>
    <s v="13 211003025"/>
    <d v="2021-10-21T00:00:00"/>
    <d v="2026-10-31T00:00:00"/>
    <n v="0"/>
    <n v="1"/>
    <n v="5"/>
    <n v="30"/>
    <n v="2"/>
    <n v="10.8"/>
    <n v="11.35"/>
    <n v="40151351"/>
    <n v="877102"/>
    <n v="37593109"/>
    <n v="0"/>
    <n v="0"/>
    <n v="0"/>
    <m/>
    <n v="0"/>
    <n v="0"/>
    <n v="0"/>
    <m/>
    <m/>
    <d v="2022-03-31T00:00:00"/>
    <n v="1"/>
    <s v="O"/>
    <n v="1"/>
    <n v="30"/>
    <n v="0"/>
    <m/>
    <m/>
    <m/>
    <m/>
    <m/>
    <m/>
    <n v="1"/>
    <n v="1"/>
    <m/>
    <m/>
    <n v="1374350"/>
    <s v="LIBRE INVERSION"/>
    <n v="0"/>
    <n v="0"/>
    <m/>
    <m/>
    <n v="5"/>
    <m/>
    <m/>
    <m/>
    <m/>
    <n v="1"/>
    <n v="7"/>
    <n v="2"/>
  </r>
  <r>
    <n v="406552.38999999966"/>
    <s v="C"/>
    <x v="301"/>
    <x v="0"/>
    <n v="4"/>
    <s v="13 201002477"/>
    <d v="2020-08-26T00:00:00"/>
    <d v="2022-09-30T00:00:00"/>
    <n v="0"/>
    <n v="1"/>
    <n v="22"/>
    <n v="30"/>
    <n v="2"/>
    <n v="12"/>
    <n v="12.68"/>
    <n v="30061630"/>
    <n v="757562"/>
    <n v="6469164"/>
    <n v="0"/>
    <n v="0"/>
    <n v="0"/>
    <m/>
    <n v="0"/>
    <n v="0"/>
    <n v="0"/>
    <s v="2500000/"/>
    <s v="07/"/>
    <d v="2022-03-31T00:00:00"/>
    <n v="1"/>
    <s v="O"/>
    <n v="1"/>
    <n v="30"/>
    <n v="0"/>
    <m/>
    <m/>
    <m/>
    <m/>
    <m/>
    <m/>
    <n v="1"/>
    <n v="1"/>
    <m/>
    <m/>
    <n v="674791.61"/>
    <s v="LIBRE INVERSION"/>
    <n v="0"/>
    <n v="0"/>
    <s v="800-197-268-4"/>
    <s v="DIRECCION DE IMPUESTOS Y ADUANAS NACIONALES"/>
    <n v="5"/>
    <m/>
    <m/>
    <m/>
    <m/>
    <n v="1"/>
    <n v="7"/>
    <n v="2"/>
  </r>
  <r>
    <n v="1790672"/>
    <s v="C"/>
    <x v="302"/>
    <x v="5"/>
    <n v="4"/>
    <s v="11 21604"/>
    <d v="2018-10-26T00:00:00"/>
    <d v="2020-11-30T00:00:00"/>
    <n v="855"/>
    <n v="1"/>
    <n v="12"/>
    <n v="15"/>
    <n v="2"/>
    <n v="0"/>
    <n v="0"/>
    <n v="3135258"/>
    <n v="73632"/>
    <n v="1790672"/>
    <n v="33781"/>
    <n v="0"/>
    <n v="0"/>
    <m/>
    <n v="1790672"/>
    <n v="33781"/>
    <n v="89236"/>
    <m/>
    <m/>
    <d v="2019-11-14T00:00:00"/>
    <n v="1"/>
    <s v="O"/>
    <n v="1"/>
    <n v="15"/>
    <n v="1790672"/>
    <m/>
    <m/>
    <m/>
    <m/>
    <m/>
    <m/>
    <n v="1"/>
    <n v="1"/>
    <m/>
    <m/>
    <n v="0"/>
    <s v="COMPRA CARTERA"/>
    <n v="0"/>
    <n v="0"/>
    <n v="0"/>
    <s v="OTRO  ,"/>
    <n v="5"/>
    <m/>
    <m/>
    <m/>
    <m/>
    <n v="1"/>
    <n v="7"/>
    <n v="2"/>
  </r>
  <r>
    <n v="30742"/>
    <s v="C"/>
    <x v="302"/>
    <x v="5"/>
    <n v="4"/>
    <s v="11 19880"/>
    <d v="2018-03-14T00:00:00"/>
    <d v="2019-11-15T00:00:00"/>
    <n v="855"/>
    <n v="1"/>
    <n v="12"/>
    <n v="15"/>
    <n v="2"/>
    <n v="0"/>
    <n v="0"/>
    <n v="6495421"/>
    <n v="81360"/>
    <n v="30742"/>
    <n v="45"/>
    <n v="0"/>
    <n v="0"/>
    <m/>
    <n v="30742"/>
    <n v="45"/>
    <n v="0"/>
    <m/>
    <m/>
    <d v="2019-11-14T00:00:00"/>
    <n v="1"/>
    <s v="O"/>
    <n v="1"/>
    <n v="15"/>
    <n v="30742"/>
    <m/>
    <m/>
    <m/>
    <m/>
    <m/>
    <m/>
    <n v="1"/>
    <n v="1"/>
    <m/>
    <m/>
    <n v="0"/>
    <s v="LIBRE INVERSION"/>
    <n v="0"/>
    <n v="0"/>
    <n v="0"/>
    <s v="OTRO  ,"/>
    <n v="5"/>
    <m/>
    <m/>
    <m/>
    <m/>
    <n v="1"/>
    <n v="7"/>
    <n v="2"/>
  </r>
  <r>
    <n v="6208800.9608110087"/>
    <s v="C"/>
    <x v="303"/>
    <x v="1"/>
    <n v="4"/>
    <s v="13 211001915"/>
    <d v="2021-07-23T00:00:00"/>
    <d v="2025-07-31T00:00:00"/>
    <n v="0"/>
    <n v="1"/>
    <n v="8"/>
    <n v="30"/>
    <n v="2"/>
    <n v="10.199999999999999"/>
    <n v="10.69"/>
    <n v="12199103"/>
    <n v="312947"/>
    <n v="10506067"/>
    <n v="0"/>
    <n v="0"/>
    <n v="0"/>
    <m/>
    <n v="0"/>
    <n v="0"/>
    <n v="0"/>
    <m/>
    <m/>
    <d v="2022-03-28T00:00:00"/>
    <n v="1"/>
    <s v="O"/>
    <n v="1"/>
    <n v="30"/>
    <n v="0"/>
    <m/>
    <m/>
    <m/>
    <m/>
    <m/>
    <m/>
    <n v="1"/>
    <n v="1"/>
    <m/>
    <m/>
    <n v="566977.67000000004"/>
    <s v="COMPRA CARTERA"/>
    <n v="0"/>
    <n v="0"/>
    <m/>
    <m/>
    <n v="5"/>
    <m/>
    <m/>
    <m/>
    <m/>
    <n v="1"/>
    <n v="7"/>
    <n v="2"/>
  </r>
  <r>
    <n v="2043859.0391889911"/>
    <s v="C"/>
    <x v="303"/>
    <x v="1"/>
    <n v="4"/>
    <s v="10 211001212"/>
    <d v="2021-11-04T00:00:00"/>
    <d v="2024-05-31T00:00:00"/>
    <n v="0"/>
    <n v="1"/>
    <n v="4"/>
    <n v="30"/>
    <n v="2"/>
    <n v="17.690000000000001"/>
    <n v="19.2"/>
    <n v="4000000"/>
    <n v="166760"/>
    <n v="3458526"/>
    <n v="0"/>
    <n v="0"/>
    <n v="0"/>
    <m/>
    <n v="0"/>
    <n v="0"/>
    <n v="0"/>
    <m/>
    <m/>
    <d v="2022-03-28T00:00:00"/>
    <n v="1"/>
    <s v="O"/>
    <n v="1"/>
    <n v="30"/>
    <n v="0"/>
    <m/>
    <m/>
    <m/>
    <m/>
    <m/>
    <m/>
    <n v="1"/>
    <n v="1"/>
    <m/>
    <m/>
    <n v="186681.33"/>
    <s v="TARJETA DE AFINIDAD"/>
    <n v="0"/>
    <n v="0"/>
    <m/>
    <m/>
    <n v="5"/>
    <m/>
    <m/>
    <m/>
    <m/>
    <n v="1"/>
    <n v="7"/>
    <n v="2"/>
  </r>
  <r>
    <n v="0"/>
    <s v="C"/>
    <x v="304"/>
    <x v="1"/>
    <n v="4"/>
    <s v="10 191002610"/>
    <d v="2019-12-11T00:00:00"/>
    <d v="2022-07-31T00:00:00"/>
    <n v="0"/>
    <n v="1"/>
    <n v="2"/>
    <n v="30"/>
    <n v="2"/>
    <n v="17.989999999999998"/>
    <n v="19.559999999999999"/>
    <n v="5000000"/>
    <n v="250000"/>
    <n v="949768"/>
    <n v="174893"/>
    <n v="0"/>
    <n v="0"/>
    <m/>
    <n v="0"/>
    <n v="0"/>
    <n v="0"/>
    <m/>
    <m/>
    <d v="2020-02-29T00:00:00"/>
    <n v="1"/>
    <s v="O"/>
    <n v="1"/>
    <n v="30"/>
    <n v="0"/>
    <m/>
    <m/>
    <m/>
    <m/>
    <m/>
    <m/>
    <n v="1"/>
    <n v="1"/>
    <m/>
    <m/>
    <n v="649206.74"/>
    <s v="TARJETA DE AFINIDAD"/>
    <n v="0"/>
    <n v="0"/>
    <m/>
    <m/>
    <n v="5"/>
    <m/>
    <m/>
    <m/>
    <m/>
    <n v="1"/>
    <n v="7"/>
    <n v="2"/>
  </r>
  <r>
    <n v="0"/>
    <s v="C"/>
    <x v="304"/>
    <x v="1"/>
    <n v="4"/>
    <s v="13 201001723"/>
    <d v="2020-06-08T00:00:00"/>
    <d v="2022-07-31T00:00:00"/>
    <n v="0"/>
    <n v="1"/>
    <n v="20"/>
    <n v="30"/>
    <n v="2"/>
    <n v="7.2"/>
    <n v="7.44"/>
    <n v="12143091"/>
    <n v="544779"/>
    <n v="1987222"/>
    <n v="0"/>
    <n v="0"/>
    <n v="0"/>
    <m/>
    <n v="0"/>
    <n v="0"/>
    <n v="0"/>
    <m/>
    <m/>
    <d v="2022-03-31T00:00:00"/>
    <n v="1"/>
    <s v="O"/>
    <n v="1"/>
    <n v="30"/>
    <n v="0"/>
    <m/>
    <m/>
    <m/>
    <m/>
    <m/>
    <m/>
    <n v="1"/>
    <n v="1"/>
    <m/>
    <m/>
    <n v="1358235.26"/>
    <s v="LIBRE INVERSION"/>
    <n v="0"/>
    <n v="0"/>
    <m/>
    <m/>
    <n v="5"/>
    <m/>
    <m/>
    <m/>
    <m/>
    <n v="1"/>
    <n v="7"/>
    <n v="2"/>
  </r>
  <r>
    <n v="3026058"/>
    <s v="C"/>
    <x v="305"/>
    <x v="1"/>
    <n v="4"/>
    <s v="13 221000031"/>
    <d v="2022-01-11T00:00:00"/>
    <d v="2024-01-31T00:00:00"/>
    <n v="0"/>
    <n v="1"/>
    <n v="2"/>
    <n v="30"/>
    <n v="2"/>
    <n v="10.199999999999999"/>
    <n v="10.69"/>
    <n v="10071316"/>
    <n v="467549"/>
    <n v="9310854"/>
    <n v="0"/>
    <n v="0"/>
    <n v="0"/>
    <m/>
    <n v="0"/>
    <n v="0"/>
    <n v="0"/>
    <m/>
    <m/>
    <d v="2022-03-31T00:00:00"/>
    <n v="1"/>
    <s v="O"/>
    <n v="1"/>
    <n v="30"/>
    <n v="0"/>
    <m/>
    <m/>
    <m/>
    <m/>
    <m/>
    <m/>
    <n v="1"/>
    <n v="1"/>
    <m/>
    <m/>
    <n v="890846"/>
    <s v="LIBRE INVERSION"/>
    <n v="0"/>
    <n v="0"/>
    <m/>
    <m/>
    <n v="5"/>
    <m/>
    <m/>
    <m/>
    <m/>
    <n v="1"/>
    <n v="7"/>
    <n v="2"/>
  </r>
  <r>
    <n v="3107288.990780008"/>
    <s v="C"/>
    <x v="306"/>
    <x v="0"/>
    <n v="4"/>
    <s v="13 211001822"/>
    <d v="2021-07-12T00:00:00"/>
    <d v="2023-07-31T00:00:00"/>
    <n v="0"/>
    <n v="1"/>
    <n v="9"/>
    <n v="30"/>
    <n v="2"/>
    <n v="12.84"/>
    <n v="13.62"/>
    <n v="6056036"/>
    <n v="173821"/>
    <n v="4435327"/>
    <n v="0"/>
    <n v="0"/>
    <n v="0"/>
    <m/>
    <n v="0"/>
    <n v="0"/>
    <n v="0"/>
    <s v="700000/700000/"/>
    <s v="06/12/"/>
    <d v="2022-03-31T00:00:00"/>
    <n v="1"/>
    <s v="O"/>
    <n v="1"/>
    <n v="30"/>
    <n v="0"/>
    <m/>
    <m/>
    <m/>
    <m/>
    <m/>
    <m/>
    <n v="1"/>
    <n v="1"/>
    <m/>
    <m/>
    <n v="149005.38"/>
    <s v="LIBRE INVERSION"/>
    <n v="0"/>
    <n v="0"/>
    <s v="800-197-268-4"/>
    <s v="DIRECCION DE IMPUESTOS Y ADUANAS NACIONALES"/>
    <n v="5"/>
    <m/>
    <m/>
    <m/>
    <m/>
    <n v="1"/>
    <n v="7"/>
    <n v="2"/>
  </r>
  <r>
    <n v="1012151.733722045"/>
    <s v="C"/>
    <x v="306"/>
    <x v="1"/>
    <n v="4"/>
    <s v="10 191003179"/>
    <d v="2020-04-07T00:00:00"/>
    <d v="2022-11-30T00:00:00"/>
    <n v="0"/>
    <n v="1"/>
    <n v="22"/>
    <n v="30"/>
    <n v="2"/>
    <n v="9"/>
    <n v="9.3800000000000008"/>
    <n v="5000000"/>
    <n v="186741"/>
    <n v="1444737"/>
    <n v="0"/>
    <n v="0"/>
    <n v="0"/>
    <m/>
    <n v="0"/>
    <n v="0"/>
    <n v="0"/>
    <m/>
    <m/>
    <d v="2022-03-31T00:00:00"/>
    <n v="1"/>
    <s v="O"/>
    <n v="1"/>
    <n v="30"/>
    <n v="0"/>
    <m/>
    <m/>
    <m/>
    <m/>
    <m/>
    <m/>
    <n v="1"/>
    <n v="1"/>
    <m/>
    <m/>
    <n v="48534.2"/>
    <s v="TARJETA DE AFINIDAD"/>
    <n v="0"/>
    <n v="0"/>
    <m/>
    <m/>
    <n v="5"/>
    <m/>
    <m/>
    <m/>
    <m/>
    <n v="1"/>
    <n v="7"/>
    <n v="2"/>
  </r>
  <r>
    <n v="55593.513686235616"/>
    <s v="C"/>
    <x v="306"/>
    <x v="1"/>
    <n v="4"/>
    <s v="10 211000819"/>
    <d v="2021-09-08T00:00:00"/>
    <d v="2024-03-31T00:00:00"/>
    <n v="0"/>
    <n v="1"/>
    <n v="6"/>
    <n v="30"/>
    <n v="2"/>
    <n v="17.690000000000001"/>
    <n v="19.2"/>
    <n v="95100"/>
    <n v="3965"/>
    <n v="79333"/>
    <n v="0"/>
    <n v="0"/>
    <n v="0"/>
    <m/>
    <n v="0"/>
    <n v="0"/>
    <n v="0"/>
    <m/>
    <m/>
    <d v="2022-03-31T00:00:00"/>
    <n v="1"/>
    <s v="O"/>
    <n v="1"/>
    <n v="30"/>
    <n v="0"/>
    <m/>
    <m/>
    <m/>
    <m/>
    <m/>
    <m/>
    <n v="1"/>
    <n v="1"/>
    <m/>
    <m/>
    <n v="2650.58"/>
    <s v="TARJETA DE AFINIDAD"/>
    <n v="0"/>
    <n v="0"/>
    <m/>
    <m/>
    <n v="5"/>
    <m/>
    <m/>
    <m/>
    <m/>
    <n v="1"/>
    <n v="7"/>
    <n v="2"/>
  </r>
  <r>
    <n v="175324.67392809899"/>
    <s v="C"/>
    <x v="306"/>
    <x v="1"/>
    <n v="4"/>
    <s v="10 211000858"/>
    <d v="2021-09-14T00:00:00"/>
    <d v="2024-03-31T00:00:00"/>
    <n v="0"/>
    <n v="1"/>
    <n v="6"/>
    <n v="30"/>
    <n v="2"/>
    <n v="17.690000000000001"/>
    <n v="19.2"/>
    <n v="300000"/>
    <n v="12507"/>
    <n v="250271"/>
    <n v="0"/>
    <n v="0"/>
    <n v="0"/>
    <m/>
    <n v="0"/>
    <n v="0"/>
    <n v="0"/>
    <m/>
    <m/>
    <d v="2022-03-31T00:00:00"/>
    <n v="1"/>
    <s v="O"/>
    <n v="1"/>
    <n v="30"/>
    <n v="0"/>
    <m/>
    <m/>
    <m/>
    <m/>
    <m/>
    <m/>
    <n v="1"/>
    <n v="1"/>
    <m/>
    <m/>
    <n v="8417.3700000000008"/>
    <s v="TARJETA DE AFINIDAD"/>
    <n v="0"/>
    <n v="0"/>
    <m/>
    <m/>
    <n v="5"/>
    <m/>
    <m/>
    <m/>
    <m/>
    <n v="1"/>
    <n v="7"/>
    <n v="2"/>
  </r>
  <r>
    <n v="175324.67392809899"/>
    <s v="C"/>
    <x v="306"/>
    <x v="1"/>
    <n v="4"/>
    <s v="10 211000878"/>
    <d v="2021-09-17T00:00:00"/>
    <d v="2024-03-31T00:00:00"/>
    <n v="0"/>
    <n v="1"/>
    <n v="6"/>
    <n v="30"/>
    <n v="2"/>
    <n v="17.690000000000001"/>
    <n v="19.2"/>
    <n v="300000"/>
    <n v="12507"/>
    <n v="250271"/>
    <n v="0"/>
    <n v="0"/>
    <n v="0"/>
    <m/>
    <n v="0"/>
    <n v="0"/>
    <n v="0"/>
    <m/>
    <m/>
    <d v="2022-03-31T00:00:00"/>
    <n v="1"/>
    <s v="O"/>
    <n v="1"/>
    <n v="30"/>
    <n v="0"/>
    <m/>
    <m/>
    <m/>
    <m/>
    <m/>
    <m/>
    <n v="1"/>
    <n v="1"/>
    <m/>
    <m/>
    <n v="8417.3700000000008"/>
    <s v="TARJETA DE AFINIDAD"/>
    <n v="0"/>
    <n v="0"/>
    <m/>
    <m/>
    <n v="5"/>
    <m/>
    <m/>
    <m/>
    <m/>
    <n v="1"/>
    <n v="7"/>
    <n v="2"/>
  </r>
  <r>
    <n v="292230.69098372106"/>
    <s v="C"/>
    <x v="306"/>
    <x v="1"/>
    <n v="4"/>
    <s v="10 211000826"/>
    <d v="2021-09-09T00:00:00"/>
    <d v="2024-03-31T00:00:00"/>
    <n v="0"/>
    <n v="1"/>
    <n v="6"/>
    <n v="30"/>
    <n v="2"/>
    <n v="17.690000000000001"/>
    <n v="19.2"/>
    <n v="500000"/>
    <n v="20845"/>
    <n v="417117"/>
    <n v="0"/>
    <n v="0"/>
    <n v="0"/>
    <m/>
    <n v="0"/>
    <n v="0"/>
    <n v="0"/>
    <m/>
    <m/>
    <d v="2022-03-31T00:00:00"/>
    <n v="1"/>
    <s v="O"/>
    <n v="1"/>
    <n v="30"/>
    <n v="0"/>
    <m/>
    <m/>
    <m/>
    <m/>
    <m/>
    <m/>
    <n v="1"/>
    <n v="1"/>
    <m/>
    <m/>
    <n v="14005.07"/>
    <s v="TARJETA DE AFINIDAD"/>
    <n v="0"/>
    <n v="0"/>
    <m/>
    <m/>
    <n v="5"/>
    <m/>
    <m/>
    <m/>
    <m/>
    <n v="1"/>
    <n v="7"/>
    <n v="2"/>
  </r>
  <r>
    <n v="116905.28288328918"/>
    <s v="C"/>
    <x v="306"/>
    <x v="1"/>
    <n v="4"/>
    <s v="10 211000841"/>
    <d v="2021-09-11T00:00:00"/>
    <d v="2024-03-31T00:00:00"/>
    <n v="0"/>
    <n v="1"/>
    <n v="6"/>
    <n v="30"/>
    <n v="2"/>
    <n v="17.690000000000001"/>
    <n v="19.2"/>
    <n v="200000"/>
    <n v="8338"/>
    <n v="166845"/>
    <n v="0"/>
    <n v="0"/>
    <n v="0"/>
    <m/>
    <n v="0"/>
    <n v="0"/>
    <n v="0"/>
    <m/>
    <m/>
    <d v="2022-03-31T00:00:00"/>
    <n v="1"/>
    <s v="O"/>
    <n v="1"/>
    <n v="30"/>
    <n v="0"/>
    <m/>
    <m/>
    <m/>
    <m/>
    <m/>
    <m/>
    <n v="1"/>
    <n v="1"/>
    <m/>
    <m/>
    <n v="5587.7"/>
    <s v="TARJETA DE AFINIDAD"/>
    <n v="0"/>
    <n v="0"/>
    <m/>
    <m/>
    <n v="5"/>
    <m/>
    <m/>
    <m/>
    <m/>
    <n v="1"/>
    <n v="7"/>
    <n v="2"/>
  </r>
  <r>
    <n v="210390.19005158509"/>
    <s v="C"/>
    <x v="306"/>
    <x v="1"/>
    <n v="4"/>
    <s v="10 211000923"/>
    <d v="2021-09-21T00:00:00"/>
    <d v="2024-03-31T00:00:00"/>
    <n v="0"/>
    <n v="1"/>
    <n v="6"/>
    <n v="30"/>
    <n v="2"/>
    <n v="17.690000000000001"/>
    <n v="19.2"/>
    <n v="360000"/>
    <n v="15008"/>
    <n v="300326"/>
    <n v="0"/>
    <n v="0"/>
    <n v="0"/>
    <m/>
    <n v="0"/>
    <n v="0"/>
    <n v="0"/>
    <m/>
    <m/>
    <d v="2022-03-31T00:00:00"/>
    <n v="1"/>
    <s v="O"/>
    <n v="1"/>
    <n v="30"/>
    <n v="0"/>
    <m/>
    <m/>
    <m/>
    <m/>
    <m/>
    <m/>
    <n v="1"/>
    <n v="1"/>
    <m/>
    <m/>
    <n v="10100.85"/>
    <s v="TARJETA DE AFINIDAD"/>
    <n v="0"/>
    <n v="0"/>
    <m/>
    <m/>
    <n v="5"/>
    <m/>
    <m/>
    <m/>
    <m/>
    <n v="1"/>
    <n v="7"/>
    <n v="2"/>
  </r>
  <r>
    <n v="175324.67392809899"/>
    <s v="C"/>
    <x v="306"/>
    <x v="1"/>
    <n v="4"/>
    <s v="10 211000901"/>
    <d v="2021-09-19T00:00:00"/>
    <d v="2024-03-31T00:00:00"/>
    <n v="0"/>
    <n v="1"/>
    <n v="6"/>
    <n v="30"/>
    <n v="2"/>
    <n v="17.690000000000001"/>
    <n v="19.2"/>
    <n v="300000"/>
    <n v="12507"/>
    <n v="250271"/>
    <n v="0"/>
    <n v="0"/>
    <n v="0"/>
    <m/>
    <n v="0"/>
    <n v="0"/>
    <n v="0"/>
    <m/>
    <m/>
    <d v="2022-03-31T00:00:00"/>
    <n v="1"/>
    <s v="O"/>
    <n v="1"/>
    <n v="30"/>
    <n v="0"/>
    <m/>
    <m/>
    <m/>
    <m/>
    <m/>
    <m/>
    <n v="1"/>
    <n v="1"/>
    <m/>
    <m/>
    <n v="8417.3700000000008"/>
    <s v="TARJETA DE AFINIDAD"/>
    <n v="0"/>
    <n v="0"/>
    <m/>
    <m/>
    <n v="5"/>
    <m/>
    <m/>
    <m/>
    <m/>
    <n v="1"/>
    <n v="7"/>
    <n v="2"/>
  </r>
  <r>
    <n v="175324.67392809899"/>
    <s v="C"/>
    <x v="306"/>
    <x v="1"/>
    <n v="4"/>
    <s v="10 211000847"/>
    <d v="2021-09-12T00:00:00"/>
    <d v="2024-03-31T00:00:00"/>
    <n v="0"/>
    <n v="1"/>
    <n v="6"/>
    <n v="30"/>
    <n v="2"/>
    <n v="17.690000000000001"/>
    <n v="19.2"/>
    <n v="300000"/>
    <n v="12507"/>
    <n v="250271"/>
    <n v="0"/>
    <n v="0"/>
    <n v="0"/>
    <m/>
    <n v="0"/>
    <n v="0"/>
    <n v="0"/>
    <m/>
    <m/>
    <d v="2022-03-31T00:00:00"/>
    <n v="1"/>
    <s v="O"/>
    <n v="1"/>
    <n v="30"/>
    <n v="0"/>
    <m/>
    <m/>
    <m/>
    <m/>
    <m/>
    <m/>
    <n v="1"/>
    <n v="1"/>
    <m/>
    <m/>
    <n v="8417.3700000000008"/>
    <s v="TARJETA DE AFINIDAD"/>
    <n v="0"/>
    <n v="0"/>
    <m/>
    <m/>
    <n v="5"/>
    <m/>
    <m/>
    <m/>
    <m/>
    <n v="1"/>
    <n v="7"/>
    <n v="2"/>
  </r>
  <r>
    <n v="93519.992995962966"/>
    <s v="C"/>
    <x v="306"/>
    <x v="1"/>
    <n v="4"/>
    <s v="10 211000998"/>
    <d v="2021-10-02T00:00:00"/>
    <d v="2024-03-31T00:00:00"/>
    <n v="0"/>
    <n v="1"/>
    <n v="6"/>
    <n v="30"/>
    <n v="2"/>
    <n v="17.690000000000001"/>
    <n v="19.2"/>
    <n v="160000"/>
    <n v="6670"/>
    <n v="133480"/>
    <n v="0"/>
    <n v="0"/>
    <n v="0"/>
    <m/>
    <n v="0"/>
    <n v="0"/>
    <n v="0"/>
    <m/>
    <m/>
    <d v="2022-03-31T00:00:00"/>
    <n v="1"/>
    <s v="O"/>
    <n v="1"/>
    <n v="30"/>
    <n v="0"/>
    <m/>
    <m/>
    <m/>
    <m/>
    <m/>
    <m/>
    <n v="1"/>
    <n v="1"/>
    <m/>
    <m/>
    <n v="4477.33"/>
    <s v="TARJETA DE AFINIDAD"/>
    <n v="0"/>
    <n v="0"/>
    <m/>
    <m/>
    <n v="5"/>
    <m/>
    <m/>
    <m/>
    <m/>
    <n v="1"/>
    <n v="7"/>
    <n v="2"/>
  </r>
  <r>
    <n v="154509.46053887188"/>
    <s v="C"/>
    <x v="306"/>
    <x v="1"/>
    <n v="4"/>
    <s v="10 221000011"/>
    <d v="2022-01-01T00:00:00"/>
    <d v="2024-06-30T00:00:00"/>
    <n v="0"/>
    <n v="1"/>
    <n v="3"/>
    <n v="30"/>
    <n v="2"/>
    <n v="17.690000000000001"/>
    <n v="19.2"/>
    <n v="240000"/>
    <n v="10006"/>
    <n v="220553"/>
    <n v="0"/>
    <n v="0"/>
    <n v="0"/>
    <m/>
    <n v="0"/>
    <n v="0"/>
    <n v="0"/>
    <m/>
    <m/>
    <d v="2022-03-31T00:00:00"/>
    <n v="1"/>
    <s v="O"/>
    <n v="1"/>
    <n v="30"/>
    <n v="0"/>
    <m/>
    <m/>
    <m/>
    <m/>
    <m/>
    <m/>
    <n v="1"/>
    <n v="1"/>
    <m/>
    <m/>
    <n v="7414.45"/>
    <s v="TARJETA DE AFINIDAD"/>
    <n v="0"/>
    <n v="0"/>
    <m/>
    <m/>
    <n v="5"/>
    <m/>
    <m/>
    <m/>
    <m/>
    <n v="1"/>
    <n v="7"/>
    <n v="2"/>
  </r>
  <r>
    <n v="184141.59001670661"/>
    <s v="C"/>
    <x v="306"/>
    <x v="1"/>
    <n v="4"/>
    <s v="10 221000170"/>
    <d v="2022-02-06T00:00:00"/>
    <d v="2024-08-31T00:00:00"/>
    <n v="0"/>
    <n v="1"/>
    <n v="1"/>
    <n v="30"/>
    <n v="2"/>
    <n v="17.690000000000001"/>
    <n v="19.2"/>
    <n v="270000"/>
    <n v="11256"/>
    <n v="262817"/>
    <n v="0"/>
    <n v="0"/>
    <n v="0"/>
    <m/>
    <n v="0"/>
    <n v="0"/>
    <n v="0"/>
    <m/>
    <m/>
    <d v="2022-03-31T00:00:00"/>
    <n v="1"/>
    <s v="O"/>
    <n v="1"/>
    <n v="30"/>
    <n v="0"/>
    <m/>
    <m/>
    <m/>
    <m/>
    <m/>
    <m/>
    <n v="1"/>
    <n v="1"/>
    <m/>
    <m/>
    <n v="8811.3799999999992"/>
    <s v="TARJETA DE AFINIDAD"/>
    <n v="0"/>
    <n v="0"/>
    <m/>
    <m/>
    <n v="5"/>
    <m/>
    <m/>
    <m/>
    <m/>
    <n v="1"/>
    <n v="7"/>
    <n v="2"/>
  </r>
  <r>
    <n v="149821.56769974213"/>
    <s v="C"/>
    <x v="306"/>
    <x v="1"/>
    <n v="4"/>
    <s v="10 211001409"/>
    <d v="2021-12-04T00:00:00"/>
    <d v="2024-05-31T00:00:00"/>
    <n v="0"/>
    <n v="1"/>
    <n v="4"/>
    <n v="30"/>
    <n v="2"/>
    <n v="17.690000000000001"/>
    <n v="19.2"/>
    <n v="240000"/>
    <n v="10006"/>
    <n v="213875"/>
    <n v="0"/>
    <n v="0"/>
    <n v="0"/>
    <m/>
    <n v="0"/>
    <n v="0"/>
    <n v="0"/>
    <m/>
    <m/>
    <d v="2022-03-31T00:00:00"/>
    <n v="1"/>
    <s v="O"/>
    <n v="1"/>
    <n v="30"/>
    <n v="0"/>
    <m/>
    <m/>
    <m/>
    <m/>
    <m/>
    <m/>
    <n v="1"/>
    <n v="1"/>
    <m/>
    <m/>
    <n v="7199.54"/>
    <s v="TARJETA DE AFINIDAD"/>
    <n v="0"/>
    <n v="0"/>
    <m/>
    <m/>
    <n v="5"/>
    <m/>
    <m/>
    <m/>
    <m/>
    <n v="1"/>
    <n v="7"/>
    <n v="2"/>
  </r>
  <r>
    <n v="149821.56769974213"/>
    <s v="C"/>
    <x v="306"/>
    <x v="1"/>
    <n v="4"/>
    <s v="10 211001233"/>
    <d v="2021-11-06T00:00:00"/>
    <d v="2024-05-31T00:00:00"/>
    <n v="0"/>
    <n v="1"/>
    <n v="4"/>
    <n v="30"/>
    <n v="2"/>
    <n v="17.690000000000001"/>
    <n v="19.2"/>
    <n v="240000"/>
    <n v="10006"/>
    <n v="213875"/>
    <n v="0"/>
    <n v="0"/>
    <n v="0"/>
    <m/>
    <n v="0"/>
    <n v="0"/>
    <n v="0"/>
    <m/>
    <m/>
    <d v="2022-03-31T00:00:00"/>
    <n v="1"/>
    <s v="O"/>
    <n v="1"/>
    <n v="30"/>
    <n v="0"/>
    <m/>
    <m/>
    <m/>
    <m/>
    <m/>
    <m/>
    <n v="1"/>
    <n v="1"/>
    <m/>
    <m/>
    <n v="7199.54"/>
    <s v="TARJETA DE AFINIDAD"/>
    <n v="0"/>
    <n v="0"/>
    <m/>
    <m/>
    <n v="5"/>
    <m/>
    <m/>
    <m/>
    <m/>
    <n v="1"/>
    <n v="7"/>
    <n v="2"/>
  </r>
  <r>
    <n v="184141.59001670661"/>
    <s v="C"/>
    <x v="306"/>
    <x v="1"/>
    <n v="4"/>
    <s v="10 221000362"/>
    <d v="2022-03-02T00:00:00"/>
    <d v="2024-08-31T00:00:00"/>
    <n v="0"/>
    <n v="1"/>
    <n v="1"/>
    <n v="30"/>
    <n v="2"/>
    <n v="17.7"/>
    <n v="19.21"/>
    <n v="270000"/>
    <n v="11257"/>
    <n v="262817"/>
    <n v="0"/>
    <n v="0"/>
    <n v="0"/>
    <m/>
    <n v="0"/>
    <n v="0"/>
    <n v="0"/>
    <m/>
    <m/>
    <d v="2022-03-31T00:00:00"/>
    <n v="1"/>
    <s v="O"/>
    <n v="1"/>
    <n v="30"/>
    <n v="0"/>
    <m/>
    <m/>
    <m/>
    <m/>
    <m/>
    <m/>
    <n v="1"/>
    <n v="1"/>
    <m/>
    <m/>
    <n v="8811.3799999999992"/>
    <s v="TARJETA DE AFINIDAD"/>
    <n v="0"/>
    <n v="0"/>
    <m/>
    <m/>
    <n v="5"/>
    <m/>
    <m/>
    <m/>
    <m/>
    <n v="1"/>
    <n v="7"/>
    <n v="2"/>
  </r>
  <r>
    <n v="196147.96321298799"/>
    <s v="C"/>
    <x v="306"/>
    <x v="1"/>
    <n v="4"/>
    <s v="10 221000576"/>
    <d v="2022-03-31T00:00:00"/>
    <d v="2024-09-30T00:00:00"/>
    <n v="0"/>
    <n v="1"/>
    <n v="0"/>
    <n v="30"/>
    <n v="2"/>
    <n v="17.7"/>
    <n v="19.2"/>
    <n v="280000"/>
    <n v="11673"/>
    <n v="280000"/>
    <n v="0"/>
    <n v="0"/>
    <n v="0"/>
    <m/>
    <n v="0"/>
    <n v="0"/>
    <n v="0"/>
    <m/>
    <m/>
    <d v="2022-03-31T00:00:00"/>
    <n v="1"/>
    <s v="O"/>
    <n v="1"/>
    <n v="30"/>
    <n v="0"/>
    <m/>
    <m/>
    <m/>
    <m/>
    <m/>
    <m/>
    <n v="1"/>
    <n v="1"/>
    <m/>
    <m/>
    <n v="9420.2900000000009"/>
    <s v="TARJETA DE AFINIDAD"/>
    <n v="0"/>
    <n v="0"/>
    <m/>
    <m/>
    <n v="5"/>
    <m/>
    <m/>
    <m/>
    <m/>
    <n v="1"/>
    <n v="7"/>
    <n v="2"/>
  </r>
  <r>
    <n v="0"/>
    <s v="C"/>
    <x v="307"/>
    <x v="0"/>
    <n v="4"/>
    <s v="13 211002944"/>
    <d v="2021-10-15T00:00:00"/>
    <d v="2023-09-30T00:00:00"/>
    <n v="0"/>
    <n v="1"/>
    <n v="5"/>
    <n v="30"/>
    <n v="2"/>
    <n v="9"/>
    <n v="9.3800000000000008"/>
    <n v="7700607"/>
    <n v="289039"/>
    <n v="4729374"/>
    <n v="0"/>
    <n v="0"/>
    <n v="0"/>
    <m/>
    <n v="0"/>
    <n v="0"/>
    <n v="0"/>
    <m/>
    <m/>
    <d v="2022-03-31T00:00:00"/>
    <n v="1"/>
    <s v="O"/>
    <n v="1"/>
    <n v="30"/>
    <n v="0"/>
    <m/>
    <m/>
    <m/>
    <m/>
    <m/>
    <m/>
    <n v="1"/>
    <n v="1"/>
    <m/>
    <m/>
    <n v="613025"/>
    <s v="SUSTITUCION"/>
    <n v="0"/>
    <n v="0"/>
    <s v="800-197-268-4"/>
    <s v="DIRECCION DE IMPUESTOS Y ADUANAS NACIONALES"/>
    <n v="5"/>
    <m/>
    <m/>
    <m/>
    <m/>
    <n v="1"/>
    <n v="7"/>
    <n v="2"/>
  </r>
  <r>
    <n v="38681737.375968285"/>
    <s v="C"/>
    <x v="308"/>
    <x v="0"/>
    <n v="4"/>
    <s v="13 211001466"/>
    <d v="2021-05-18T00:00:00"/>
    <d v="2026-05-31T00:00:00"/>
    <n v="1"/>
    <n v="1"/>
    <n v="11"/>
    <n v="30"/>
    <n v="2"/>
    <n v="9"/>
    <n v="9.3800000000000008"/>
    <n v="52700816"/>
    <n v="679198"/>
    <n v="44702274"/>
    <n v="0"/>
    <n v="0"/>
    <n v="0"/>
    <m/>
    <n v="0"/>
    <n v="0"/>
    <n v="0"/>
    <s v="2500000/2500000/"/>
    <s v="06/12/"/>
    <d v="2022-03-31T00:00:00"/>
    <n v="1"/>
    <s v="O"/>
    <n v="1"/>
    <n v="30"/>
    <n v="842"/>
    <m/>
    <m/>
    <m/>
    <m/>
    <m/>
    <m/>
    <n v="1"/>
    <n v="1"/>
    <m/>
    <m/>
    <n v="2558984.91"/>
    <s v="LIBRE INVERSION"/>
    <n v="0"/>
    <n v="0"/>
    <s v="800-197-268-4"/>
    <s v="DIRECCION DE IMPUESTOS Y ADUANAS NACIONALES"/>
    <n v="5"/>
    <m/>
    <m/>
    <m/>
    <m/>
    <n v="1"/>
    <n v="7"/>
    <n v="2"/>
  </r>
  <r>
    <n v="8157715.6240317216"/>
    <s v="C"/>
    <x v="308"/>
    <x v="1"/>
    <n v="4"/>
    <s v="13 211003755"/>
    <d v="2021-12-09T00:00:00"/>
    <d v="2024-12-31T00:00:00"/>
    <n v="0"/>
    <n v="1"/>
    <n v="3"/>
    <n v="30"/>
    <n v="2"/>
    <n v="14.4"/>
    <n v="15.38"/>
    <n v="10110253"/>
    <n v="349502"/>
    <n v="9427555"/>
    <n v="0"/>
    <n v="0"/>
    <n v="0"/>
    <m/>
    <n v="0"/>
    <n v="0"/>
    <n v="0"/>
    <m/>
    <m/>
    <d v="2022-03-31T00:00:00"/>
    <n v="1"/>
    <s v="O"/>
    <n v="1"/>
    <n v="30"/>
    <n v="0"/>
    <m/>
    <m/>
    <m/>
    <m/>
    <m/>
    <m/>
    <n v="1"/>
    <n v="1"/>
    <m/>
    <m/>
    <n v="539810.09"/>
    <s v="SUSTITUCION"/>
    <n v="0"/>
    <n v="0"/>
    <m/>
    <m/>
    <n v="5"/>
    <m/>
    <m/>
    <m/>
    <m/>
    <n v="1"/>
    <n v="7"/>
    <n v="2"/>
  </r>
  <r>
    <n v="37525224"/>
    <s v="C"/>
    <x v="309"/>
    <x v="2"/>
    <n v="2"/>
    <s v="11 21742"/>
    <d v="2018-11-14T00:00:00"/>
    <d v="2025-10-31T00:00:00"/>
    <n v="0"/>
    <n v="1"/>
    <n v="43"/>
    <n v="30"/>
    <n v="2"/>
    <n v="10.67"/>
    <n v="11.21"/>
    <n v="100537166"/>
    <n v="989056"/>
    <n v="57317961"/>
    <n v="0"/>
    <n v="0"/>
    <n v="126989200"/>
    <n v="43585"/>
    <n v="0"/>
    <n v="0"/>
    <n v="0"/>
    <s v="4143000/1000000/2000000/"/>
    <s v="05/07/12/"/>
    <d v="2022-03-31T00:00:00"/>
    <n v="2"/>
    <s v="O"/>
    <n v="1"/>
    <n v="30"/>
    <n v="0"/>
    <m/>
    <m/>
    <m/>
    <m/>
    <m/>
    <m/>
    <n v="1"/>
    <n v="1"/>
    <n v="44012"/>
    <s v="A"/>
    <n v="2291890"/>
    <s v="SUSTITUCION"/>
    <n v="1"/>
    <n v="0"/>
    <s v="800-197-268-4"/>
    <s v="DIRECCION DE IMPUESTOS Y ADUANAS NACIONALES"/>
    <n v="5"/>
    <m/>
    <m/>
    <m/>
    <m/>
    <n v="1"/>
    <n v="7"/>
    <n v="2"/>
  </r>
  <r>
    <n v="0"/>
    <s v="C"/>
    <x v="310"/>
    <x v="0"/>
    <n v="4"/>
    <s v="13 211002221"/>
    <d v="2021-08-25T00:00:00"/>
    <d v="2023-02-28T00:00:00"/>
    <n v="0"/>
    <n v="1"/>
    <n v="7"/>
    <n v="30"/>
    <n v="2"/>
    <n v="9"/>
    <n v="9.3800000000000008"/>
    <n v="4018152"/>
    <n v="240216"/>
    <n v="2522243"/>
    <n v="0"/>
    <n v="0"/>
    <n v="0"/>
    <m/>
    <n v="0"/>
    <n v="0"/>
    <n v="0"/>
    <m/>
    <m/>
    <d v="2022-03-31T00:00:00"/>
    <n v="1"/>
    <s v="O"/>
    <n v="1"/>
    <n v="30"/>
    <n v="0"/>
    <m/>
    <m/>
    <m/>
    <m/>
    <m/>
    <m/>
    <n v="1"/>
    <n v="1"/>
    <m/>
    <m/>
    <n v="442854"/>
    <s v="LIBRE INVERSION"/>
    <n v="0"/>
    <n v="0"/>
    <s v="800-197-268-4"/>
    <s v="DIRECCION DE IMPUESTOS Y ADUANAS NACIONALES"/>
    <n v="5"/>
    <m/>
    <m/>
    <m/>
    <m/>
    <n v="1"/>
    <n v="7"/>
    <n v="2"/>
  </r>
  <r>
    <n v="0"/>
    <s v="C"/>
    <x v="311"/>
    <x v="0"/>
    <n v="3"/>
    <s v="13 221001394"/>
    <d v="2022-03-29T00:00:00"/>
    <d v="2023-03-31T00:00:00"/>
    <n v="0"/>
    <n v="1"/>
    <n v="0"/>
    <n v="30"/>
    <n v="2"/>
    <n v="6"/>
    <n v="6.16"/>
    <n v="1182553"/>
    <n v="101997"/>
    <n v="1182553"/>
    <n v="0"/>
    <n v="0"/>
    <n v="0"/>
    <m/>
    <n v="0"/>
    <n v="0"/>
    <n v="0"/>
    <m/>
    <m/>
    <d v="2022-03-29T00:00:00"/>
    <n v="1"/>
    <s v="O"/>
    <n v="1"/>
    <n v="30"/>
    <n v="0"/>
    <m/>
    <m/>
    <m/>
    <m/>
    <m/>
    <m/>
    <n v="1"/>
    <n v="1"/>
    <n v="44649"/>
    <s v="A"/>
    <n v="332888"/>
    <s v="LIBRE INVERSION"/>
    <n v="0"/>
    <n v="0"/>
    <s v="800-197-268-4"/>
    <s v="DIRECCION DE IMPUESTOS Y ADUANAS NACIONALES"/>
    <n v="5"/>
    <m/>
    <m/>
    <m/>
    <m/>
    <n v="1"/>
    <n v="7"/>
    <n v="2"/>
  </r>
  <r>
    <n v="14626011.109999999"/>
    <s v="C"/>
    <x v="312"/>
    <x v="1"/>
    <n v="4"/>
    <s v="13 221001285"/>
    <d v="2022-03-23T00:00:00"/>
    <d v="2024-09-30T00:00:00"/>
    <n v="0"/>
    <n v="1"/>
    <n v="0"/>
    <n v="30"/>
    <n v="2"/>
    <n v="10.199999999999999"/>
    <n v="10.69"/>
    <n v="20061398"/>
    <n v="596735"/>
    <n v="20061398"/>
    <n v="0"/>
    <n v="0"/>
    <n v="0"/>
    <m/>
    <n v="0"/>
    <n v="0"/>
    <n v="0"/>
    <s v="1000000/1000000/"/>
    <s v="06/12/"/>
    <d v="2022-03-23T00:00:00"/>
    <n v="1"/>
    <s v="O"/>
    <n v="1"/>
    <n v="30"/>
    <n v="0"/>
    <m/>
    <m/>
    <m/>
    <m/>
    <m/>
    <m/>
    <n v="1"/>
    <n v="1"/>
    <m/>
    <m/>
    <n v="676870.89"/>
    <s v="LIBRE INVERSION"/>
    <n v="0"/>
    <n v="0"/>
    <m/>
    <m/>
    <n v="5"/>
    <m/>
    <m/>
    <m/>
    <m/>
    <n v="1"/>
    <n v="7"/>
    <n v="2"/>
  </r>
  <r>
    <n v="0"/>
    <s v="C"/>
    <x v="313"/>
    <x v="0"/>
    <n v="4"/>
    <s v="11 19717"/>
    <d v="2018-02-15T00:00:00"/>
    <d v="2023-02-28T00:00:00"/>
    <n v="0"/>
    <n v="1"/>
    <n v="41"/>
    <n v="30"/>
    <n v="2"/>
    <n v="10.8"/>
    <n v="11.35"/>
    <n v="30174062"/>
    <n v="431774"/>
    <n v="7031570"/>
    <n v="0"/>
    <n v="0"/>
    <n v="0"/>
    <m/>
    <n v="0"/>
    <n v="0"/>
    <n v="0"/>
    <s v="900000/1800000/"/>
    <s v="07/12/"/>
    <d v="2022-03-31T00:00:00"/>
    <n v="1"/>
    <s v="O"/>
    <n v="1"/>
    <n v="30"/>
    <n v="0"/>
    <m/>
    <m/>
    <m/>
    <m/>
    <m/>
    <m/>
    <n v="1"/>
    <n v="1"/>
    <m/>
    <m/>
    <n v="1663464"/>
    <s v="SUSTITUCION"/>
    <n v="0"/>
    <n v="0"/>
    <s v="800-197-268-4"/>
    <s v="DIRECCION DE IMPUESTOS Y ADUANAS NACIONALES"/>
    <n v="5"/>
    <m/>
    <m/>
    <m/>
    <m/>
    <n v="1"/>
    <n v="7"/>
    <n v="2"/>
  </r>
  <r>
    <n v="549938.58511380199"/>
    <s v="C"/>
    <x v="314"/>
    <x v="1"/>
    <n v="3"/>
    <s v="10 191000614"/>
    <d v="2019-07-29T00:00:00"/>
    <d v="2022-07-31T00:00:00"/>
    <n v="0"/>
    <n v="1"/>
    <n v="37"/>
    <n v="30"/>
    <n v="2"/>
    <n v="9.84"/>
    <n v="10.29"/>
    <n v="21138574"/>
    <n v="515874"/>
    <n v="2988410"/>
    <n v="0"/>
    <n v="0"/>
    <n v="0"/>
    <m/>
    <n v="0"/>
    <n v="0"/>
    <n v="0"/>
    <s v="1000000/"/>
    <s v="06/"/>
    <d v="2022-03-31T00:00:00"/>
    <n v="1"/>
    <s v="O"/>
    <n v="1"/>
    <n v="30"/>
    <n v="0"/>
    <m/>
    <m/>
    <m/>
    <m/>
    <m/>
    <m/>
    <n v="1"/>
    <n v="1"/>
    <n v="43675"/>
    <s v="A"/>
    <n v="303101.46999999997"/>
    <s v="SUSTITUCION"/>
    <n v="0"/>
    <n v="0"/>
    <m/>
    <m/>
    <n v="5"/>
    <m/>
    <m/>
    <m/>
    <m/>
    <n v="1"/>
    <n v="7"/>
    <n v="2"/>
  </r>
  <r>
    <n v="3048274.4148861989"/>
    <s v="C"/>
    <x v="314"/>
    <x v="1"/>
    <n v="4"/>
    <s v="13 221001361"/>
    <d v="2022-03-25T00:00:00"/>
    <d v="2027-03-31T00:00:00"/>
    <n v="0"/>
    <n v="1"/>
    <n v="0"/>
    <n v="30"/>
    <n v="2"/>
    <n v="7.78"/>
    <n v="8.06"/>
    <n v="16561684"/>
    <n v="337313"/>
    <n v="16561684"/>
    <n v="0"/>
    <n v="0"/>
    <n v="0"/>
    <m/>
    <n v="0"/>
    <n v="0"/>
    <n v="0"/>
    <m/>
    <m/>
    <d v="2022-03-25T00:00:00"/>
    <n v="1"/>
    <s v="O"/>
    <n v="1"/>
    <n v="30"/>
    <n v="0"/>
    <m/>
    <m/>
    <m/>
    <m/>
    <m/>
    <m/>
    <n v="1"/>
    <n v="1"/>
    <m/>
    <m/>
    <n v="1679249.53"/>
    <s v="SUSTITUCION"/>
    <n v="0"/>
    <n v="0"/>
    <m/>
    <m/>
    <n v="5"/>
    <m/>
    <m/>
    <m/>
    <m/>
    <n v="1"/>
    <n v="7"/>
    <n v="2"/>
  </r>
  <r>
    <n v="122979870"/>
    <s v="C"/>
    <x v="315"/>
    <x v="4"/>
    <n v="4"/>
    <s v="13 211002534"/>
    <d v="2021-09-16T00:00:00"/>
    <d v="2027-09-30T00:00:00"/>
    <n v="0"/>
    <n v="1"/>
    <n v="7"/>
    <n v="30"/>
    <n v="2"/>
    <n v="9"/>
    <n v="9.3800000000000008"/>
    <n v="140540899"/>
    <n v="1814603"/>
    <n v="134128840"/>
    <n v="0"/>
    <n v="0"/>
    <n v="412167500"/>
    <n v="43809"/>
    <n v="0"/>
    <n v="0"/>
    <n v="0"/>
    <s v="5000000/2000000/2000000/"/>
    <s v="05/06/12/"/>
    <d v="2022-03-31T00:00:00"/>
    <n v="2"/>
    <s v="O"/>
    <n v="1"/>
    <n v="30"/>
    <n v="0"/>
    <m/>
    <m/>
    <m/>
    <m/>
    <m/>
    <m/>
    <n v="1"/>
    <n v="1"/>
    <m/>
    <m/>
    <n v="2278015"/>
    <s v="LIBRE INVERSION"/>
    <n v="0"/>
    <n v="0"/>
    <m/>
    <m/>
    <n v="5"/>
    <m/>
    <m/>
    <m/>
    <m/>
    <n v="1"/>
    <n v="7"/>
    <n v="2"/>
  </r>
  <r>
    <n v="38839879.026122361"/>
    <s v="C"/>
    <x v="316"/>
    <x v="0"/>
    <n v="3"/>
    <s v="13 211001458"/>
    <d v="2021-05-26T00:00:00"/>
    <d v="2026-05-31T00:00:00"/>
    <n v="1"/>
    <n v="1"/>
    <n v="11"/>
    <n v="30"/>
    <n v="2"/>
    <n v="12.28"/>
    <n v="13"/>
    <n v="54235719"/>
    <n v="971319"/>
    <n v="46901009"/>
    <n v="0"/>
    <n v="0"/>
    <n v="0"/>
    <m/>
    <n v="0"/>
    <n v="0"/>
    <n v="0"/>
    <s v="1000000/2000000/"/>
    <s v="06/12/"/>
    <d v="2022-03-31T00:00:00"/>
    <n v="1"/>
    <s v="O"/>
    <n v="1"/>
    <n v="30"/>
    <n v="672"/>
    <m/>
    <m/>
    <m/>
    <m/>
    <m/>
    <m/>
    <n v="1"/>
    <n v="1"/>
    <n v="44342"/>
    <s v="A"/>
    <n v="1781124.76"/>
    <s v="LIBRE INVERSION"/>
    <n v="0"/>
    <n v="0"/>
    <s v="800-197-268-4"/>
    <s v="DIRECCION DE IMPUESTOS Y ADUANAS NACIONALES"/>
    <n v="5"/>
    <m/>
    <m/>
    <m/>
    <m/>
    <n v="1"/>
    <n v="7"/>
    <n v="2"/>
  </r>
  <r>
    <n v="3840664.7068398874"/>
    <s v="C"/>
    <x v="316"/>
    <x v="1"/>
    <n v="4"/>
    <s v="10 191002657"/>
    <d v="2019-12-17T00:00:00"/>
    <d v="2025-03-31T00:00:00"/>
    <n v="0"/>
    <n v="1"/>
    <n v="26"/>
    <n v="30"/>
    <n v="2"/>
    <n v="18"/>
    <n v="19.559999999999999"/>
    <n v="5000000"/>
    <n v="180762"/>
    <n v="4637802"/>
    <n v="0"/>
    <n v="0"/>
    <n v="0"/>
    <m/>
    <n v="0"/>
    <n v="0"/>
    <n v="0"/>
    <m/>
    <m/>
    <d v="2022-03-31T00:00:00"/>
    <n v="1"/>
    <s v="O"/>
    <n v="1"/>
    <n v="30"/>
    <n v="0"/>
    <m/>
    <m/>
    <m/>
    <m/>
    <m/>
    <m/>
    <n v="1"/>
    <n v="1"/>
    <m/>
    <m/>
    <n v="176139.55"/>
    <s v="TARJETA DE AFINIDAD"/>
    <n v="0"/>
    <n v="0"/>
    <m/>
    <m/>
    <n v="5"/>
    <m/>
    <m/>
    <m/>
    <m/>
    <n v="1"/>
    <n v="7"/>
    <n v="2"/>
  </r>
  <r>
    <n v="1674417.8770377534"/>
    <s v="C"/>
    <x v="316"/>
    <x v="1"/>
    <n v="4"/>
    <s v="13 221000813"/>
    <d v="2022-02-17T00:00:00"/>
    <d v="2022-06-30T00:00:00"/>
    <n v="0"/>
    <n v="1"/>
    <n v="0"/>
    <n v="120"/>
    <n v="2"/>
    <n v="19.350000000000001"/>
    <n v="20.62"/>
    <n v="2022052"/>
    <n v="2155234"/>
    <n v="2022052"/>
    <n v="32608"/>
    <n v="0"/>
    <n v="0"/>
    <m/>
    <n v="0"/>
    <n v="0"/>
    <n v="0"/>
    <m/>
    <m/>
    <d v="2022-02-17T00:00:00"/>
    <n v="1"/>
    <s v="O"/>
    <n v="1"/>
    <n v="120"/>
    <n v="0"/>
    <m/>
    <m/>
    <m/>
    <m/>
    <m/>
    <m/>
    <n v="1"/>
    <n v="1"/>
    <m/>
    <m/>
    <n v="76883.08"/>
    <s v="LIBRE INVERSION"/>
    <n v="0"/>
    <n v="0"/>
    <m/>
    <m/>
    <n v="5"/>
    <m/>
    <m/>
    <m/>
    <m/>
    <n v="1"/>
    <n v="7"/>
    <n v="2"/>
  </r>
  <r>
    <n v="130619233.48158196"/>
    <s v="C"/>
    <x v="317"/>
    <x v="0"/>
    <n v="4"/>
    <s v="13 211002546"/>
    <d v="2021-09-17T00:00:00"/>
    <d v="2029-09-30T00:00:00"/>
    <n v="1"/>
    <n v="1"/>
    <n v="6"/>
    <n v="30"/>
    <n v="2"/>
    <n v="9"/>
    <n v="9.3800000000000008"/>
    <n v="140523526"/>
    <n v="1339773"/>
    <n v="136505006"/>
    <n v="0"/>
    <n v="0"/>
    <n v="0"/>
    <m/>
    <n v="0"/>
    <n v="0"/>
    <n v="0"/>
    <s v="4000000/2500000/2500000/"/>
    <s v="05/06/12/"/>
    <d v="2022-03-31T00:00:00"/>
    <n v="1"/>
    <s v="O"/>
    <n v="1"/>
    <n v="30"/>
    <n v="841"/>
    <m/>
    <m/>
    <m/>
    <m/>
    <m/>
    <m/>
    <n v="1"/>
    <n v="1"/>
    <m/>
    <m/>
    <n v="1362207.18"/>
    <s v="LIBRE INVERSION"/>
    <n v="0"/>
    <n v="0"/>
    <s v="800-197-268-4"/>
    <s v="DIRECCION DE IMPUESTOS Y ADUANAS NACIONALES"/>
    <n v="5"/>
    <m/>
    <m/>
    <m/>
    <m/>
    <n v="1"/>
    <n v="7"/>
    <n v="2"/>
  </r>
  <r>
    <n v="4200072.8156187441"/>
    <s v="C"/>
    <x v="317"/>
    <x v="1"/>
    <n v="4"/>
    <s v="11 22527"/>
    <d v="2019-02-20T00:00:00"/>
    <d v="2023-02-28T00:00:00"/>
    <n v="0"/>
    <n v="1"/>
    <n v="41"/>
    <n v="30"/>
    <n v="2"/>
    <n v="14.4"/>
    <n v="15.38"/>
    <n v="15093125"/>
    <n v="283778"/>
    <n v="4389285"/>
    <n v="0"/>
    <n v="0"/>
    <n v="0"/>
    <m/>
    <n v="0"/>
    <n v="0"/>
    <n v="0"/>
    <s v="800000/800000/"/>
    <s v="07/12/"/>
    <d v="2022-03-31T00:00:00"/>
    <n v="1"/>
    <s v="O"/>
    <n v="1"/>
    <n v="30"/>
    <n v="0"/>
    <m/>
    <m/>
    <m/>
    <m/>
    <m/>
    <m/>
    <n v="1"/>
    <n v="1"/>
    <m/>
    <m/>
    <n v="43758.05"/>
    <s v="COMPRA CARTERA"/>
    <n v="0"/>
    <n v="0"/>
    <m/>
    <m/>
    <n v="5"/>
    <m/>
    <m/>
    <m/>
    <m/>
    <n v="1"/>
    <n v="7"/>
    <n v="2"/>
  </r>
  <r>
    <n v="3328420.1656532129"/>
    <s v="C"/>
    <x v="317"/>
    <x v="1"/>
    <n v="4"/>
    <s v="11 19177"/>
    <d v="2017-11-10T00:00:00"/>
    <d v="2022-11-30T00:00:00"/>
    <n v="0"/>
    <n v="1"/>
    <n v="35"/>
    <n v="30"/>
    <n v="2"/>
    <n v="10.199999999999999"/>
    <n v="10.69"/>
    <n v="21155886"/>
    <n v="451585"/>
    <n v="3478312"/>
    <n v="0"/>
    <n v="0"/>
    <n v="0"/>
    <m/>
    <n v="0"/>
    <n v="0"/>
    <n v="0"/>
    <m/>
    <m/>
    <d v="2022-03-31T00:00:00"/>
    <n v="1"/>
    <s v="O"/>
    <n v="1"/>
    <n v="30"/>
    <n v="0"/>
    <m/>
    <m/>
    <m/>
    <m/>
    <m/>
    <m/>
    <n v="1"/>
    <n v="1"/>
    <m/>
    <m/>
    <n v="34625.94"/>
    <s v="LIBRE INVERSION"/>
    <n v="0"/>
    <n v="0"/>
    <m/>
    <m/>
    <n v="5"/>
    <m/>
    <m/>
    <m/>
    <m/>
    <n v="1"/>
    <n v="7"/>
    <n v="2"/>
  </r>
  <r>
    <n v="44277397.797146082"/>
    <s v="C"/>
    <x v="317"/>
    <x v="1"/>
    <n v="4"/>
    <s v="13 211002547"/>
    <d v="2021-09-17T00:00:00"/>
    <d v="2029-09-30T00:00:00"/>
    <n v="0"/>
    <n v="1"/>
    <n v="7"/>
    <n v="30"/>
    <n v="2"/>
    <n v="10.199999999999999"/>
    <n v="10.69"/>
    <n v="48246434"/>
    <n v="580713"/>
    <n v="46272541"/>
    <n v="0"/>
    <n v="0"/>
    <n v="0"/>
    <m/>
    <n v="0"/>
    <n v="0"/>
    <n v="0"/>
    <s v="1000000/1000000/"/>
    <s v="07/12/"/>
    <d v="2022-03-31T00:00:00"/>
    <n v="1"/>
    <s v="O"/>
    <n v="1"/>
    <n v="30"/>
    <n v="0"/>
    <m/>
    <m/>
    <m/>
    <m/>
    <m/>
    <m/>
    <n v="1"/>
    <n v="1"/>
    <m/>
    <m/>
    <n v="461742.57"/>
    <s v="LIBRE INVERSION"/>
    <n v="0"/>
    <n v="0"/>
    <m/>
    <m/>
    <n v="5"/>
    <m/>
    <m/>
    <m/>
    <m/>
    <n v="1"/>
    <n v="7"/>
    <n v="2"/>
  </r>
  <r>
    <n v="1299267.2526244142"/>
    <s v="C"/>
    <x v="318"/>
    <x v="0"/>
    <n v="4"/>
    <s v="13 201000567"/>
    <d v="2020-02-13T00:00:00"/>
    <d v="2023-02-28T00:00:00"/>
    <n v="0"/>
    <n v="1"/>
    <n v="27"/>
    <n v="30"/>
    <n v="2"/>
    <n v="12"/>
    <n v="12.68"/>
    <n v="8150572"/>
    <n v="146742"/>
    <n v="1521370"/>
    <n v="0"/>
    <n v="0"/>
    <n v="0"/>
    <m/>
    <n v="0"/>
    <n v="0"/>
    <n v="0"/>
    <m/>
    <m/>
    <d v="2022-03-31T00:00:00"/>
    <n v="1"/>
    <s v="O"/>
    <n v="1"/>
    <n v="30"/>
    <n v="0"/>
    <m/>
    <m/>
    <m/>
    <m/>
    <m/>
    <m/>
    <n v="1"/>
    <n v="1"/>
    <m/>
    <m/>
    <n v="43594.13"/>
    <s v="SUSTITUCION"/>
    <n v="0"/>
    <n v="0"/>
    <s v="800-197-268-4"/>
    <s v="DIRECCION DE IMPUESTOS Y ADUANAS NACIONALES"/>
    <n v="5"/>
    <m/>
    <m/>
    <m/>
    <m/>
    <n v="1"/>
    <n v="7"/>
    <n v="2"/>
  </r>
  <r>
    <n v="44212531.641595244"/>
    <s v="C"/>
    <x v="318"/>
    <x v="0"/>
    <n v="4"/>
    <s v="13 201002490"/>
    <d v="2020-08-31T00:00:00"/>
    <d v="2025-09-30T00:00:00"/>
    <n v="0"/>
    <n v="1"/>
    <n v="21"/>
    <n v="30"/>
    <n v="2"/>
    <n v="9"/>
    <n v="9.3800000000000008"/>
    <n v="69305925"/>
    <n v="1118694"/>
    <n v="51768237"/>
    <n v="0"/>
    <n v="0"/>
    <n v="0"/>
    <m/>
    <n v="0"/>
    <n v="0"/>
    <n v="0"/>
    <s v="2000000/2000000/"/>
    <s v="07/12/"/>
    <d v="2022-03-31T00:00:00"/>
    <n v="1"/>
    <s v="O"/>
    <n v="1"/>
    <n v="30"/>
    <n v="0"/>
    <m/>
    <m/>
    <m/>
    <m/>
    <m/>
    <m/>
    <n v="1"/>
    <n v="1"/>
    <m/>
    <m/>
    <n v="1481524.58"/>
    <s v="COMPRA CARTERA"/>
    <n v="0"/>
    <n v="0"/>
    <s v="800-197-268-4"/>
    <s v="DIRECCION DE IMPUESTOS Y ADUANAS NACIONALES"/>
    <n v="5"/>
    <m/>
    <m/>
    <m/>
    <m/>
    <n v="1"/>
    <n v="7"/>
    <n v="2"/>
  </r>
  <r>
    <n v="1524131.7150060246"/>
    <s v="C"/>
    <x v="318"/>
    <x v="1"/>
    <n v="4"/>
    <s v="10 191000510"/>
    <d v="2019-07-16T00:00:00"/>
    <d v="2022-07-31T00:00:00"/>
    <n v="0"/>
    <n v="1"/>
    <n v="32"/>
    <n v="30"/>
    <n v="2"/>
    <n v="10.199999999999999"/>
    <n v="10.69"/>
    <n v="14080223"/>
    <n v="455652"/>
    <n v="1784549"/>
    <n v="0"/>
    <n v="0"/>
    <n v="0"/>
    <m/>
    <n v="0"/>
    <n v="0"/>
    <n v="0"/>
    <m/>
    <m/>
    <d v="2022-03-31T00:00:00"/>
    <n v="1"/>
    <s v="O"/>
    <n v="1"/>
    <n v="30"/>
    <n v="0"/>
    <m/>
    <m/>
    <m/>
    <m/>
    <m/>
    <m/>
    <n v="1"/>
    <n v="1"/>
    <m/>
    <m/>
    <n v="51028.79"/>
    <s v="SUSTITUCION"/>
    <n v="0"/>
    <n v="0"/>
    <m/>
    <m/>
    <n v="5"/>
    <m/>
    <m/>
    <m/>
    <m/>
    <n v="1"/>
    <n v="7"/>
    <n v="2"/>
  </r>
  <r>
    <n v="1836187.8944823777"/>
    <s v="C"/>
    <x v="318"/>
    <x v="1"/>
    <n v="4"/>
    <s v="10 191003295"/>
    <d v="2020-06-02T00:00:00"/>
    <d v="2023-07-31T00:00:00"/>
    <n v="0"/>
    <n v="1"/>
    <n v="20"/>
    <n v="30"/>
    <n v="2"/>
    <n v="9"/>
    <n v="9.3800000000000008"/>
    <n v="4500000"/>
    <n v="143099"/>
    <n v="2149956"/>
    <n v="0"/>
    <n v="0"/>
    <n v="0"/>
    <m/>
    <n v="0"/>
    <n v="0"/>
    <n v="0"/>
    <m/>
    <m/>
    <d v="2022-03-31T00:00:00"/>
    <n v="1"/>
    <s v="O"/>
    <n v="1"/>
    <n v="30"/>
    <n v="0"/>
    <m/>
    <m/>
    <m/>
    <m/>
    <m/>
    <m/>
    <n v="1"/>
    <n v="1"/>
    <m/>
    <m/>
    <n v="61504.9"/>
    <s v="TARJETA DE AFINIDAD"/>
    <n v="0"/>
    <n v="0"/>
    <m/>
    <m/>
    <n v="5"/>
    <m/>
    <m/>
    <m/>
    <m/>
    <n v="1"/>
    <n v="7"/>
    <n v="2"/>
  </r>
  <r>
    <n v="1553655.4862919424"/>
    <s v="C"/>
    <x v="318"/>
    <x v="1"/>
    <n v="4"/>
    <s v="10 221000115"/>
    <d v="2022-01-27T00:00:00"/>
    <d v="2025-01-31T00:00:00"/>
    <n v="0"/>
    <n v="1"/>
    <n v="2"/>
    <n v="30"/>
    <n v="2"/>
    <n v="17.690000000000001"/>
    <n v="19.2"/>
    <n v="1900000"/>
    <n v="68788"/>
    <n v="1819146"/>
    <n v="0"/>
    <n v="0"/>
    <n v="0"/>
    <m/>
    <n v="0"/>
    <n v="0"/>
    <n v="0"/>
    <m/>
    <m/>
    <d v="2022-03-31T00:00:00"/>
    <n v="1"/>
    <s v="O"/>
    <n v="1"/>
    <n v="30"/>
    <n v="0"/>
    <m/>
    <m/>
    <m/>
    <m/>
    <m/>
    <m/>
    <n v="1"/>
    <n v="1"/>
    <m/>
    <m/>
    <n v="52042.61"/>
    <s v="TARJETA DE AFINIDAD"/>
    <n v="0"/>
    <n v="0"/>
    <m/>
    <m/>
    <n v="5"/>
    <m/>
    <m/>
    <m/>
    <m/>
    <n v="1"/>
    <n v="7"/>
    <n v="2"/>
  </r>
  <r>
    <n v="62118170"/>
    <s v="C"/>
    <x v="319"/>
    <x v="2"/>
    <n v="4"/>
    <s v="13 201003219"/>
    <d v="2020-11-18T00:00:00"/>
    <d v="2026-11-30T00:00:00"/>
    <n v="30"/>
    <n v="1"/>
    <n v="14"/>
    <n v="30"/>
    <n v="2"/>
    <n v="9"/>
    <n v="9.3800000000000008"/>
    <n v="90892543"/>
    <n v="1656635"/>
    <n v="75924542"/>
    <n v="569419"/>
    <n v="0"/>
    <n v="138394780"/>
    <n v="44092"/>
    <n v="0"/>
    <n v="0"/>
    <n v="0"/>
    <m/>
    <m/>
    <d v="2022-03-31T00:00:00"/>
    <n v="2"/>
    <s v="O"/>
    <n v="1"/>
    <n v="30"/>
    <n v="1063770"/>
    <m/>
    <m/>
    <m/>
    <m/>
    <m/>
    <m/>
    <n v="1"/>
    <n v="1"/>
    <m/>
    <m/>
    <n v="1725813"/>
    <s v="COMPRA CARTERA"/>
    <n v="0"/>
    <n v="0"/>
    <s v="800-197-268-4"/>
    <s v="DIRECCION DE IMPUESTOS Y ADUANAS NACIONALES"/>
    <n v="5"/>
    <m/>
    <m/>
    <m/>
    <m/>
    <n v="1"/>
    <n v="7"/>
    <n v="2"/>
  </r>
  <r>
    <n v="9510025.2446153015"/>
    <s v="C"/>
    <x v="320"/>
    <x v="1"/>
    <n v="4"/>
    <s v="13 211002460"/>
    <d v="2021-09-09T00:00:00"/>
    <d v="2024-09-30T00:00:00"/>
    <n v="0"/>
    <n v="1"/>
    <n v="7"/>
    <n v="30"/>
    <n v="2"/>
    <n v="10.199999999999999"/>
    <n v="10.69"/>
    <n v="15115513"/>
    <n v="260324"/>
    <n v="10487646"/>
    <n v="0"/>
    <n v="0"/>
    <n v="0"/>
    <m/>
    <n v="0"/>
    <n v="0"/>
    <n v="0"/>
    <s v="3750000/"/>
    <s v="06/"/>
    <d v="2022-03-31T00:00:00"/>
    <n v="1"/>
    <s v="O"/>
    <n v="1"/>
    <n v="30"/>
    <n v="0"/>
    <m/>
    <m/>
    <m/>
    <m/>
    <m/>
    <m/>
    <n v="1"/>
    <n v="1"/>
    <m/>
    <m/>
    <n v="428059.09"/>
    <s v="COMPRA CARTERA"/>
    <n v="0"/>
    <n v="0"/>
    <m/>
    <m/>
    <n v="5"/>
    <m/>
    <m/>
    <m/>
    <m/>
    <n v="1"/>
    <n v="7"/>
    <n v="2"/>
  </r>
  <r>
    <n v="13709020.705384698"/>
    <s v="C"/>
    <x v="320"/>
    <x v="1"/>
    <n v="4"/>
    <s v="13 221000603"/>
    <d v="2022-02-02T00:00:00"/>
    <d v="2025-02-28T00:00:00"/>
    <n v="0"/>
    <n v="1"/>
    <n v="1"/>
    <n v="30"/>
    <n v="2"/>
    <n v="10.199999999999999"/>
    <n v="10.69"/>
    <n v="15145475"/>
    <n v="160992"/>
    <n v="15118308"/>
    <n v="0"/>
    <n v="0"/>
    <n v="0"/>
    <m/>
    <n v="0"/>
    <n v="0"/>
    <n v="0"/>
    <s v="2000000/2000000/"/>
    <s v="06/12/"/>
    <d v="2022-03-31T00:00:00"/>
    <n v="1"/>
    <s v="O"/>
    <n v="1"/>
    <n v="30"/>
    <n v="0"/>
    <m/>
    <m/>
    <m/>
    <m/>
    <m/>
    <m/>
    <n v="1"/>
    <n v="1"/>
    <m/>
    <m/>
    <n v="617074.96"/>
    <s v="COMPRA CARTERA"/>
    <n v="0"/>
    <n v="0"/>
    <m/>
    <m/>
    <n v="5"/>
    <m/>
    <m/>
    <m/>
    <m/>
    <n v="1"/>
    <n v="7"/>
    <n v="2"/>
  </r>
  <r>
    <n v="35897869"/>
    <s v="C"/>
    <x v="321"/>
    <x v="1"/>
    <n v="4"/>
    <s v="13 221001231"/>
    <d v="2022-03-22T00:00:00"/>
    <d v="2028-03-31T00:00:00"/>
    <n v="0"/>
    <n v="1"/>
    <n v="0"/>
    <n v="30"/>
    <n v="2"/>
    <n v="10.199999999999999"/>
    <n v="10.69"/>
    <n v="50165418"/>
    <n v="944688"/>
    <n v="50165418"/>
    <n v="0"/>
    <n v="0"/>
    <n v="0"/>
    <m/>
    <n v="0"/>
    <n v="0"/>
    <n v="0"/>
    <m/>
    <m/>
    <d v="2022-03-22T00:00:00"/>
    <n v="1"/>
    <s v="O"/>
    <n v="1"/>
    <n v="30"/>
    <n v="0"/>
    <m/>
    <m/>
    <m/>
    <m/>
    <m/>
    <m/>
    <n v="1"/>
    <n v="1"/>
    <m/>
    <m/>
    <n v="3579233"/>
    <s v="LIBRE INVERSION"/>
    <n v="0"/>
    <n v="0"/>
    <m/>
    <m/>
    <n v="5"/>
    <m/>
    <m/>
    <m/>
    <m/>
    <n v="1"/>
    <n v="7"/>
    <n v="2"/>
  </r>
  <r>
    <n v="19958840"/>
    <s v="C"/>
    <x v="322"/>
    <x v="0"/>
    <n v="4"/>
    <s v="13 211001724"/>
    <d v="2021-06-23T00:00:00"/>
    <d v="2024-06-30T00:00:00"/>
    <n v="1"/>
    <n v="1"/>
    <n v="9"/>
    <n v="30"/>
    <n v="2"/>
    <n v="9"/>
    <n v="9.3800000000000008"/>
    <n v="30078580"/>
    <n v="635109"/>
    <n v="24322392"/>
    <n v="0"/>
    <n v="0"/>
    <n v="0"/>
    <m/>
    <n v="0"/>
    <n v="0"/>
    <n v="0"/>
    <s v="2000000/2000000/"/>
    <s v="06/12/"/>
    <d v="2022-03-31T00:00:00"/>
    <n v="1"/>
    <s v="O"/>
    <n v="1"/>
    <n v="30"/>
    <n v="674"/>
    <m/>
    <m/>
    <m/>
    <m/>
    <m/>
    <m/>
    <n v="1"/>
    <n v="1"/>
    <m/>
    <m/>
    <n v="764195"/>
    <s v="LIBRE INVERSION"/>
    <n v="0"/>
    <n v="0"/>
    <s v="800-197-268-4"/>
    <s v="DIRECCION DE IMPUESTOS Y ADUANAS NACIONALES"/>
    <n v="5"/>
    <m/>
    <m/>
    <m/>
    <m/>
    <n v="1"/>
    <n v="7"/>
    <n v="2"/>
  </r>
  <r>
    <n v="0"/>
    <s v="C"/>
    <x v="323"/>
    <x v="1"/>
    <n v="4"/>
    <s v="13 211001606"/>
    <d v="2021-06-04T00:00:00"/>
    <d v="2023-05-31T00:00:00"/>
    <n v="0"/>
    <n v="1"/>
    <n v="8"/>
    <n v="30"/>
    <n v="2"/>
    <n v="7.2"/>
    <n v="7.44"/>
    <n v="5043626"/>
    <n v="227198"/>
    <n v="2852138"/>
    <n v="0"/>
    <n v="0"/>
    <n v="0"/>
    <m/>
    <n v="0"/>
    <n v="0"/>
    <n v="0"/>
    <m/>
    <m/>
    <d v="2022-03-25T00:00:00"/>
    <n v="1"/>
    <s v="O"/>
    <n v="1"/>
    <n v="30"/>
    <n v="0"/>
    <m/>
    <m/>
    <m/>
    <m/>
    <m/>
    <m/>
    <n v="1"/>
    <n v="1"/>
    <m/>
    <m/>
    <n v="1604492"/>
    <s v="LIBRE INVERSION"/>
    <n v="0"/>
    <n v="0"/>
    <m/>
    <m/>
    <n v="5"/>
    <m/>
    <m/>
    <m/>
    <m/>
    <n v="1"/>
    <n v="7"/>
    <n v="2"/>
  </r>
  <r>
    <n v="0"/>
    <s v="C"/>
    <x v="324"/>
    <x v="1"/>
    <n v="4"/>
    <s v="11 18034"/>
    <d v="2017-05-17T00:00:00"/>
    <d v="2037-06-30T00:00:00"/>
    <n v="0"/>
    <n v="1"/>
    <n v="1"/>
    <n v="30"/>
    <n v="2"/>
    <n v="0"/>
    <n v="0"/>
    <n v="18559017"/>
    <n v="18559017"/>
    <n v="18559017"/>
    <n v="0"/>
    <n v="0"/>
    <n v="0"/>
    <m/>
    <n v="0"/>
    <n v="0"/>
    <n v="0"/>
    <m/>
    <m/>
    <d v="2017-05-17T00:00:00"/>
    <n v="1"/>
    <s v="O"/>
    <n v="1"/>
    <n v="7349"/>
    <n v="0"/>
    <m/>
    <m/>
    <m/>
    <m/>
    <m/>
    <m/>
    <n v="1"/>
    <n v="1"/>
    <m/>
    <m/>
    <n v="2603989"/>
    <s v="FIDELIZACION"/>
    <n v="0"/>
    <n v="0"/>
    <m/>
    <m/>
    <n v="5"/>
    <m/>
    <m/>
    <m/>
    <m/>
    <n v="1"/>
    <n v="7"/>
    <n v="2"/>
  </r>
  <r>
    <n v="122847.28979928745"/>
    <s v="C"/>
    <x v="325"/>
    <x v="0"/>
    <n v="4"/>
    <s v="13 201001815"/>
    <d v="2020-06-19T00:00:00"/>
    <d v="2023-07-31T00:00:00"/>
    <n v="0"/>
    <n v="1"/>
    <n v="23"/>
    <n v="30"/>
    <n v="2"/>
    <n v="9"/>
    <n v="9.3800000000000008"/>
    <n v="9609258"/>
    <n v="237380"/>
    <n v="4501101"/>
    <n v="0"/>
    <n v="0"/>
    <n v="0"/>
    <m/>
    <n v="0"/>
    <n v="0"/>
    <n v="0"/>
    <s v="500000/500000/"/>
    <s v="07/12/"/>
    <d v="2022-03-31T00:00:00"/>
    <n v="1"/>
    <s v="O"/>
    <n v="1"/>
    <n v="30"/>
    <n v="0"/>
    <m/>
    <m/>
    <m/>
    <m/>
    <m/>
    <m/>
    <n v="1"/>
    <n v="1"/>
    <m/>
    <m/>
    <n v="519601.31"/>
    <s v="COMPRA CARTERA"/>
    <n v="0"/>
    <n v="0"/>
    <s v="800-197-268-4"/>
    <s v="DIRECCION DE IMPUESTOS Y ADUANAS NACIONALES"/>
    <n v="5"/>
    <m/>
    <m/>
    <m/>
    <m/>
    <n v="1"/>
    <n v="7"/>
    <n v="2"/>
  </r>
  <r>
    <n v="100113.24486343563"/>
    <s v="C"/>
    <x v="325"/>
    <x v="0"/>
    <n v="4"/>
    <s v="13 211002082"/>
    <d v="2021-08-09T00:00:00"/>
    <d v="2023-08-31T00:00:00"/>
    <n v="0"/>
    <n v="1"/>
    <n v="7"/>
    <n v="30"/>
    <n v="2"/>
    <n v="8.84"/>
    <n v="9.2100000000000009"/>
    <n v="5043387"/>
    <n v="230981"/>
    <n v="3667105"/>
    <n v="0"/>
    <n v="0"/>
    <n v="0"/>
    <m/>
    <n v="0"/>
    <n v="0"/>
    <n v="0"/>
    <m/>
    <m/>
    <d v="2022-03-31T00:00:00"/>
    <n v="1"/>
    <s v="O"/>
    <n v="1"/>
    <n v="30"/>
    <n v="0"/>
    <m/>
    <m/>
    <m/>
    <m/>
    <m/>
    <m/>
    <n v="1"/>
    <n v="1"/>
    <m/>
    <m/>
    <n v="423297.91"/>
    <s v="LIBRE INVERSION"/>
    <n v="0"/>
    <n v="0"/>
    <s v="800-197-268-4"/>
    <s v="DIRECCION DE IMPUESTOS Y ADUANAS NACIONALES"/>
    <n v="5"/>
    <m/>
    <m/>
    <m/>
    <m/>
    <n v="1"/>
    <n v="7"/>
    <n v="2"/>
  </r>
  <r>
    <n v="13374.809899286192"/>
    <s v="C"/>
    <x v="325"/>
    <x v="1"/>
    <n v="4"/>
    <s v="13 191002980"/>
    <d v="2019-11-29T00:00:00"/>
    <d v="2022-11-30T00:00:00"/>
    <n v="0"/>
    <n v="1"/>
    <n v="28"/>
    <n v="30"/>
    <n v="2"/>
    <n v="7.2"/>
    <n v="7.44"/>
    <n v="2025246"/>
    <n v="62719"/>
    <n v="488476"/>
    <n v="0"/>
    <n v="0"/>
    <n v="0"/>
    <m/>
    <n v="0"/>
    <n v="0"/>
    <n v="0"/>
    <m/>
    <m/>
    <d v="2022-03-31T00:00:00"/>
    <n v="1"/>
    <s v="O"/>
    <n v="1"/>
    <n v="30"/>
    <n v="0"/>
    <m/>
    <m/>
    <m/>
    <m/>
    <m/>
    <m/>
    <n v="1"/>
    <n v="1"/>
    <m/>
    <m/>
    <n v="56346.07"/>
    <s v="LIBRE INVERSION"/>
    <n v="0"/>
    <n v="0"/>
    <m/>
    <m/>
    <n v="5"/>
    <m/>
    <m/>
    <m/>
    <m/>
    <n v="1"/>
    <n v="7"/>
    <n v="2"/>
  </r>
  <r>
    <n v="65162.79760039621"/>
    <s v="C"/>
    <x v="325"/>
    <x v="1"/>
    <n v="4"/>
    <s v="10 191003302"/>
    <d v="2020-06-04T00:00:00"/>
    <d v="2023-07-31T00:00:00"/>
    <n v="0"/>
    <n v="1"/>
    <n v="20"/>
    <n v="30"/>
    <n v="2"/>
    <n v="9"/>
    <n v="9.3800000000000008"/>
    <n v="5000000"/>
    <n v="158999"/>
    <n v="2388836"/>
    <n v="0"/>
    <n v="0"/>
    <n v="0"/>
    <m/>
    <n v="0"/>
    <n v="0"/>
    <n v="0"/>
    <m/>
    <m/>
    <d v="2022-03-31T00:00:00"/>
    <n v="1"/>
    <s v="O"/>
    <n v="1"/>
    <n v="30"/>
    <n v="0"/>
    <m/>
    <m/>
    <m/>
    <m/>
    <m/>
    <m/>
    <n v="1"/>
    <n v="1"/>
    <m/>
    <m/>
    <n v="275799.19"/>
    <s v="TARJETA DE AFINIDAD"/>
    <n v="0"/>
    <n v="0"/>
    <m/>
    <m/>
    <n v="5"/>
    <m/>
    <m/>
    <m/>
    <m/>
    <n v="1"/>
    <n v="7"/>
    <n v="2"/>
  </r>
  <r>
    <n v="37866.130859780358"/>
    <s v="C"/>
    <x v="325"/>
    <x v="1"/>
    <n v="4"/>
    <s v="10 211000852"/>
    <d v="2021-09-13T00:00:00"/>
    <d v="2024-09-30T00:00:00"/>
    <n v="0"/>
    <n v="1"/>
    <n v="6"/>
    <n v="30"/>
    <n v="2"/>
    <n v="17.690000000000001"/>
    <n v="19.2"/>
    <n v="1600000"/>
    <n v="57927"/>
    <n v="1389461"/>
    <n v="0"/>
    <n v="0"/>
    <n v="0"/>
    <m/>
    <n v="0"/>
    <n v="0"/>
    <n v="0"/>
    <m/>
    <m/>
    <d v="2022-03-31T00:00:00"/>
    <n v="1"/>
    <s v="O"/>
    <n v="1"/>
    <n v="30"/>
    <n v="0"/>
    <m/>
    <m/>
    <m/>
    <m/>
    <m/>
    <m/>
    <n v="1"/>
    <n v="1"/>
    <m/>
    <m/>
    <n v="160453.63"/>
    <s v="TARJETA DE AFINIDAD"/>
    <n v="0"/>
    <n v="0"/>
    <m/>
    <m/>
    <n v="5"/>
    <m/>
    <m/>
    <m/>
    <m/>
    <n v="1"/>
    <n v="7"/>
    <n v="2"/>
  </r>
  <r>
    <n v="28515.306977814063"/>
    <s v="C"/>
    <x v="325"/>
    <x v="1"/>
    <n v="4"/>
    <s v="10 221000468"/>
    <d v="2022-03-16T00:00:00"/>
    <d v="2025-03-31T00:00:00"/>
    <n v="0"/>
    <n v="1"/>
    <n v="0"/>
    <n v="30"/>
    <n v="2"/>
    <n v="17.690000000000001"/>
    <n v="19.2"/>
    <n v="1044000"/>
    <n v="37797"/>
    <n v="1044000"/>
    <n v="7186"/>
    <n v="0"/>
    <n v="0"/>
    <m/>
    <n v="0"/>
    <n v="0"/>
    <n v="0"/>
    <m/>
    <m/>
    <d v="2022-03-16T00:00:00"/>
    <n v="1"/>
    <s v="O"/>
    <n v="1"/>
    <n v="30"/>
    <n v="0"/>
    <m/>
    <m/>
    <m/>
    <m/>
    <m/>
    <m/>
    <n v="1"/>
    <n v="1"/>
    <m/>
    <m/>
    <n v="120496.31"/>
    <s v="TARJETA DE AFINIDAD"/>
    <n v="0"/>
    <n v="0"/>
    <m/>
    <m/>
    <n v="5"/>
    <m/>
    <m/>
    <m/>
    <m/>
    <n v="1"/>
    <n v="7"/>
    <n v="2"/>
  </r>
  <r>
    <n v="15462344"/>
    <s v="C"/>
    <x v="326"/>
    <x v="0"/>
    <n v="4"/>
    <s v="13 221001374"/>
    <d v="2022-03-29T00:00:00"/>
    <d v="2027-03-31T00:00:00"/>
    <n v="0"/>
    <n v="1"/>
    <n v="0"/>
    <n v="30"/>
    <n v="2"/>
    <n v="7.94"/>
    <n v="8.24"/>
    <n v="30050481"/>
    <n v="363364"/>
    <n v="30050481"/>
    <n v="0"/>
    <n v="0"/>
    <n v="0"/>
    <m/>
    <n v="0"/>
    <n v="0"/>
    <n v="0"/>
    <s v="1500000/1500000/"/>
    <s v="06/12/"/>
    <d v="2022-03-29T00:00:00"/>
    <n v="1"/>
    <s v="O"/>
    <n v="1"/>
    <n v="30"/>
    <n v="0"/>
    <m/>
    <m/>
    <m/>
    <m/>
    <m/>
    <m/>
    <n v="1"/>
    <n v="1"/>
    <m/>
    <m/>
    <n v="1683922"/>
    <s v="SUSTITUCION"/>
    <n v="0"/>
    <n v="0"/>
    <s v="800-197-268-4"/>
    <s v="DIRECCION DE IMPUESTOS Y ADUANAS NACIONALES"/>
    <n v="5"/>
    <m/>
    <m/>
    <m/>
    <m/>
    <n v="1"/>
    <n v="7"/>
    <n v="2"/>
  </r>
  <r>
    <n v="7973691.5792772714"/>
    <s v="C"/>
    <x v="327"/>
    <x v="0"/>
    <n v="4"/>
    <s v="11 20963"/>
    <d v="2018-08-29T00:00:00"/>
    <d v="2023-08-31T00:00:00"/>
    <n v="0"/>
    <n v="1"/>
    <n v="35"/>
    <n v="30"/>
    <n v="2"/>
    <n v="10.67"/>
    <n v="11.21"/>
    <n v="30047962"/>
    <n v="648530"/>
    <n v="10189576"/>
    <n v="0"/>
    <n v="0"/>
    <n v="0"/>
    <m/>
    <n v="0"/>
    <n v="0"/>
    <n v="0"/>
    <m/>
    <m/>
    <d v="2022-03-31T00:00:00"/>
    <n v="1"/>
    <s v="O"/>
    <n v="1"/>
    <n v="30"/>
    <n v="0"/>
    <m/>
    <m/>
    <m/>
    <m/>
    <m/>
    <m/>
    <n v="1"/>
    <n v="1"/>
    <m/>
    <m/>
    <n v="274694.48"/>
    <s v="SUSTITUCION"/>
    <n v="0"/>
    <n v="0"/>
    <s v="800-197-268-4"/>
    <s v="DIRECCION DE IMPUESTOS Y ADUANAS NACIONALES"/>
    <n v="5"/>
    <m/>
    <m/>
    <m/>
    <m/>
    <n v="1"/>
    <n v="7"/>
    <n v="2"/>
  </r>
  <r>
    <n v="26447687.42072273"/>
    <s v="C"/>
    <x v="327"/>
    <x v="0"/>
    <n v="4"/>
    <s v="13 211001086"/>
    <d v="2021-04-14T00:00:00"/>
    <d v="2026-04-30T00:00:00"/>
    <n v="0"/>
    <n v="1"/>
    <n v="11"/>
    <n v="30"/>
    <n v="2"/>
    <n v="9"/>
    <n v="9.3800000000000008"/>
    <n v="39765731"/>
    <n v="833274"/>
    <n v="33797165"/>
    <n v="0"/>
    <n v="0"/>
    <n v="0"/>
    <m/>
    <n v="0"/>
    <n v="0"/>
    <n v="0"/>
    <m/>
    <m/>
    <d v="2022-03-31T00:00:00"/>
    <n v="1"/>
    <s v="O"/>
    <n v="1"/>
    <n v="30"/>
    <n v="0"/>
    <m/>
    <m/>
    <m/>
    <m/>
    <m/>
    <m/>
    <n v="1"/>
    <n v="1"/>
    <m/>
    <m/>
    <n v="910866.52"/>
    <s v="COMPRA CARTERA"/>
    <n v="0"/>
    <n v="0"/>
    <s v="800-197-268-4"/>
    <s v="DIRECCION DE IMPUESTOS Y ADUANAS NACIONALES"/>
    <n v="5"/>
    <m/>
    <m/>
    <m/>
    <m/>
    <n v="1"/>
    <n v="7"/>
    <n v="2"/>
  </r>
  <r>
    <n v="1065773"/>
    <s v="C"/>
    <x v="328"/>
    <x v="0"/>
    <n v="4"/>
    <s v="13 211003051"/>
    <d v="2021-10-25T00:00:00"/>
    <d v="2024-04-30T00:00:00"/>
    <n v="1"/>
    <n v="1"/>
    <n v="4"/>
    <n v="30"/>
    <n v="2"/>
    <n v="8.26"/>
    <n v="8.58"/>
    <n v="10033389"/>
    <n v="373212"/>
    <n v="8507995"/>
    <n v="0"/>
    <n v="0"/>
    <n v="0"/>
    <m/>
    <n v="0"/>
    <n v="0"/>
    <n v="0"/>
    <m/>
    <m/>
    <d v="2022-03-31T00:00:00"/>
    <n v="1"/>
    <s v="O"/>
    <n v="1"/>
    <n v="30"/>
    <n v="7"/>
    <m/>
    <m/>
    <m/>
    <m/>
    <m/>
    <m/>
    <n v="1"/>
    <n v="1"/>
    <m/>
    <m/>
    <n v="930287"/>
    <s v="SUSTITUCION"/>
    <n v="0"/>
    <n v="0"/>
    <s v="800-197-268-4"/>
    <s v="DIRECCION DE IMPUESTOS Y ADUANAS NACIONALES"/>
    <n v="5"/>
    <m/>
    <m/>
    <m/>
    <m/>
    <n v="1"/>
    <n v="7"/>
    <n v="2"/>
  </r>
  <r>
    <n v="25781269"/>
    <s v="C"/>
    <x v="329"/>
    <x v="2"/>
    <n v="4"/>
    <s v="11 22705"/>
    <d v="2019-03-21T00:00:00"/>
    <d v="2027-03-31T00:00:00"/>
    <n v="0"/>
    <n v="1"/>
    <n v="41"/>
    <n v="30"/>
    <n v="2"/>
    <n v="11.16"/>
    <n v="11.74"/>
    <n v="64032848"/>
    <n v="763378"/>
    <n v="46346597"/>
    <n v="0"/>
    <n v="0"/>
    <n v="91126612"/>
    <n v="43585"/>
    <n v="0"/>
    <n v="0"/>
    <n v="0"/>
    <s v="1000000/2000000/"/>
    <s v="07/12/"/>
    <d v="2022-03-31T00:00:00"/>
    <n v="2"/>
    <s v="O"/>
    <n v="1"/>
    <n v="30"/>
    <n v="0"/>
    <m/>
    <m/>
    <m/>
    <m/>
    <m/>
    <m/>
    <n v="1"/>
    <n v="1"/>
    <m/>
    <m/>
    <n v="2484878"/>
    <s v="SUSTITUCION"/>
    <n v="0"/>
    <n v="0"/>
    <s v="800-197-268-4"/>
    <s v="DIRECCION DE IMPUESTOS Y ADUANAS NACIONALES"/>
    <n v="5"/>
    <m/>
    <m/>
    <m/>
    <m/>
    <n v="1"/>
    <n v="7"/>
    <n v="2"/>
  </r>
  <r>
    <n v="0"/>
    <s v="C"/>
    <x v="330"/>
    <x v="0"/>
    <n v="4"/>
    <s v="13 201002742"/>
    <d v="2020-09-28T00:00:00"/>
    <d v="2023-09-30T00:00:00"/>
    <n v="0"/>
    <n v="1"/>
    <n v="21"/>
    <n v="30"/>
    <n v="2"/>
    <n v="7.4"/>
    <n v="7.66"/>
    <n v="26036978"/>
    <n v="671941"/>
    <n v="13285018"/>
    <n v="0"/>
    <n v="0"/>
    <n v="0"/>
    <m/>
    <n v="0"/>
    <n v="0"/>
    <n v="0"/>
    <s v="1000000/1000000/"/>
    <s v="07/12/"/>
    <d v="2022-03-31T00:00:00"/>
    <n v="1"/>
    <s v="O"/>
    <n v="1"/>
    <n v="30"/>
    <n v="0"/>
    <m/>
    <m/>
    <m/>
    <m/>
    <m/>
    <m/>
    <n v="1"/>
    <n v="1"/>
    <m/>
    <m/>
    <n v="2862311"/>
    <s v="SUSTITUCION"/>
    <n v="0"/>
    <n v="0"/>
    <s v="800-197-268-4"/>
    <s v="DIRECCION DE IMPUESTOS Y ADUANAS NACIONALES"/>
    <n v="5"/>
    <m/>
    <m/>
    <m/>
    <m/>
    <n v="1"/>
    <n v="7"/>
    <n v="2"/>
  </r>
  <r>
    <n v="58152767.689449877"/>
    <s v="C"/>
    <x v="331"/>
    <x v="2"/>
    <n v="4"/>
    <s v="13 221000136"/>
    <d v="2022-01-18T00:00:00"/>
    <d v="2029-01-31T00:00:00"/>
    <n v="0"/>
    <n v="1"/>
    <n v="2"/>
    <n v="30"/>
    <n v="2"/>
    <n v="9"/>
    <n v="9.3800000000000008"/>
    <n v="73590574"/>
    <n v="1199118"/>
    <n v="72340771"/>
    <n v="0"/>
    <n v="0"/>
    <n v="265457760"/>
    <n v="44500"/>
    <n v="0"/>
    <n v="0"/>
    <n v="0"/>
    <m/>
    <m/>
    <d v="2022-03-31T00:00:00"/>
    <n v="2"/>
    <s v="O"/>
    <n v="1"/>
    <n v="30"/>
    <n v="0"/>
    <m/>
    <m/>
    <m/>
    <m/>
    <m/>
    <m/>
    <n v="1"/>
    <n v="1"/>
    <m/>
    <m/>
    <n v="1665543.52"/>
    <s v="LIBRE INVERSION"/>
    <n v="0"/>
    <n v="0"/>
    <s v="800-197-268-4"/>
    <s v="DIRECCION DE IMPUESTOS Y ADUANAS NACIONALES"/>
    <n v="5"/>
    <m/>
    <m/>
    <m/>
    <m/>
    <n v="1"/>
    <n v="7"/>
    <n v="2"/>
  </r>
  <r>
    <n v="17225212.310550127"/>
    <s v="C"/>
    <x v="331"/>
    <x v="1"/>
    <n v="4"/>
    <s v="13 211001187"/>
    <d v="2021-04-27T00:00:00"/>
    <d v="2025-04-30T00:00:00"/>
    <n v="0"/>
    <n v="1"/>
    <n v="13"/>
    <n v="30"/>
    <n v="2"/>
    <n v="9"/>
    <n v="9.3800000000000008"/>
    <n v="26900237"/>
    <n v="505866"/>
    <n v="21427727"/>
    <n v="0"/>
    <n v="0"/>
    <n v="0"/>
    <m/>
    <n v="0"/>
    <n v="0"/>
    <n v="0"/>
    <s v="1000000/1000000/"/>
    <s v="06/12/"/>
    <d v="2022-03-31T00:00:00"/>
    <n v="1"/>
    <s v="O"/>
    <n v="1"/>
    <n v="30"/>
    <n v="0"/>
    <m/>
    <m/>
    <m/>
    <m/>
    <m/>
    <m/>
    <n v="1"/>
    <n v="1"/>
    <m/>
    <m/>
    <n v="493294.48"/>
    <s v="COMPRA CARTERA"/>
    <n v="0"/>
    <n v="0"/>
    <m/>
    <m/>
    <n v="5"/>
    <m/>
    <m/>
    <m/>
    <m/>
    <n v="1"/>
    <n v="7"/>
    <n v="2"/>
  </r>
  <r>
    <n v="46735544.24194555"/>
    <s v="C"/>
    <x v="332"/>
    <x v="2"/>
    <n v="4"/>
    <s v="13 201002790"/>
    <d v="2020-09-30T00:00:00"/>
    <d v="2026-06-30T00:00:00"/>
    <n v="0"/>
    <n v="1"/>
    <n v="21"/>
    <n v="30"/>
    <n v="2"/>
    <n v="9.39"/>
    <n v="9.8000000000000007"/>
    <n v="110070224"/>
    <n v="1061689"/>
    <n v="73782883"/>
    <n v="0"/>
    <n v="0"/>
    <n v="265158400"/>
    <n v="44074"/>
    <n v="0"/>
    <n v="0"/>
    <n v="0"/>
    <s v="5000000/5000000/"/>
    <s v="06/12/"/>
    <d v="2022-03-31T00:00:00"/>
    <n v="2"/>
    <s v="O"/>
    <n v="1"/>
    <n v="30"/>
    <n v="0"/>
    <m/>
    <m/>
    <m/>
    <m/>
    <m/>
    <m/>
    <n v="1"/>
    <n v="1"/>
    <m/>
    <m/>
    <n v="3075251.01"/>
    <s v="LIBRE INVERSION"/>
    <n v="0"/>
    <n v="0"/>
    <s v="800-197-268-4"/>
    <s v="DIRECCION DE IMPUESTOS Y ADUANAS NACIONALES"/>
    <n v="5"/>
    <m/>
    <m/>
    <m/>
    <m/>
    <n v="1"/>
    <n v="7"/>
    <n v="2"/>
  </r>
  <r>
    <n v="7694105.3760181991"/>
    <s v="C"/>
    <x v="332"/>
    <x v="0"/>
    <n v="4"/>
    <s v="13 221001358"/>
    <d v="2022-03-29T00:00:00"/>
    <d v="2027-03-31T00:00:00"/>
    <n v="0"/>
    <n v="1"/>
    <n v="0"/>
    <n v="30"/>
    <n v="2"/>
    <n v="9"/>
    <n v="9.3800000000000008"/>
    <n v="12146904"/>
    <n v="254533"/>
    <n v="12146904"/>
    <n v="0"/>
    <n v="0"/>
    <n v="0"/>
    <m/>
    <n v="0"/>
    <n v="0"/>
    <n v="0"/>
    <m/>
    <m/>
    <d v="2022-03-29T00:00:00"/>
    <n v="1"/>
    <s v="O"/>
    <n v="1"/>
    <n v="30"/>
    <n v="0"/>
    <m/>
    <m/>
    <m/>
    <m/>
    <m/>
    <m/>
    <n v="1"/>
    <n v="1"/>
    <m/>
    <m/>
    <n v="506264.73"/>
    <s v="SUSTITUCION"/>
    <n v="0"/>
    <n v="0"/>
    <s v="800-197-268-4"/>
    <s v="DIRECCION DE IMPUESTOS Y ADUANAS NACIONALES"/>
    <n v="5"/>
    <m/>
    <m/>
    <m/>
    <m/>
    <n v="1"/>
    <n v="7"/>
    <n v="2"/>
  </r>
  <r>
    <n v="2233607.7638223688"/>
    <s v="C"/>
    <x v="332"/>
    <x v="1"/>
    <n v="4"/>
    <s v="10 211000392"/>
    <d v="2021-05-11T00:00:00"/>
    <d v="2022-11-30T00:00:00"/>
    <n v="0"/>
    <n v="1"/>
    <n v="10"/>
    <n v="30"/>
    <n v="2"/>
    <n v="9"/>
    <n v="9.3800000000000008"/>
    <n v="11056034"/>
    <n v="507140"/>
    <n v="3526428"/>
    <n v="0"/>
    <n v="0"/>
    <n v="0"/>
    <m/>
    <n v="0"/>
    <n v="0"/>
    <n v="0"/>
    <m/>
    <m/>
    <d v="2022-03-31T00:00:00"/>
    <n v="1"/>
    <s v="O"/>
    <n v="1"/>
    <n v="30"/>
    <n v="0"/>
    <m/>
    <m/>
    <m/>
    <m/>
    <m/>
    <m/>
    <n v="1"/>
    <n v="1"/>
    <m/>
    <m/>
    <n v="147082.39000000001"/>
    <s v="TARJETA DE AFINIDAD"/>
    <n v="0"/>
    <n v="0"/>
    <m/>
    <m/>
    <n v="5"/>
    <m/>
    <m/>
    <m/>
    <m/>
    <n v="1"/>
    <n v="7"/>
    <n v="2"/>
  </r>
  <r>
    <n v="128547.64964347951"/>
    <s v="C"/>
    <x v="332"/>
    <x v="1"/>
    <n v="4"/>
    <s v="10 221000464"/>
    <d v="2022-03-16T00:00:00"/>
    <d v="2024-03-31T00:00:00"/>
    <n v="0"/>
    <n v="1"/>
    <n v="0"/>
    <n v="30"/>
    <n v="2"/>
    <n v="17.7"/>
    <n v="19.21"/>
    <n v="202745"/>
    <n v="10132"/>
    <n v="202745"/>
    <n v="1396"/>
    <n v="0"/>
    <n v="0"/>
    <m/>
    <n v="0"/>
    <n v="0"/>
    <n v="0"/>
    <m/>
    <m/>
    <d v="2022-03-16T00:00:00"/>
    <n v="1"/>
    <s v="O"/>
    <n v="1"/>
    <n v="30"/>
    <n v="0"/>
    <m/>
    <m/>
    <m/>
    <m/>
    <m/>
    <m/>
    <n v="1"/>
    <n v="1"/>
    <m/>
    <m/>
    <n v="8325.42"/>
    <s v="TARJETA DE AFINIDAD"/>
    <n v="0"/>
    <n v="0"/>
    <m/>
    <m/>
    <n v="5"/>
    <m/>
    <m/>
    <m/>
    <m/>
    <n v="1"/>
    <n v="7"/>
    <n v="2"/>
  </r>
  <r>
    <n v="63149.030612335468"/>
    <s v="C"/>
    <x v="332"/>
    <x v="1"/>
    <n v="4"/>
    <s v="10 221000465"/>
    <d v="2022-03-16T00:00:00"/>
    <d v="2024-03-31T00:00:00"/>
    <n v="0"/>
    <n v="1"/>
    <n v="0"/>
    <n v="30"/>
    <n v="2"/>
    <n v="17.690000000000001"/>
    <n v="19.2"/>
    <n v="100000"/>
    <n v="4997"/>
    <n v="100000"/>
    <n v="688"/>
    <n v="0"/>
    <n v="0"/>
    <m/>
    <n v="0"/>
    <n v="0"/>
    <n v="0"/>
    <m/>
    <m/>
    <d v="2022-03-16T00:00:00"/>
    <n v="1"/>
    <s v="O"/>
    <n v="1"/>
    <n v="30"/>
    <n v="0"/>
    <m/>
    <m/>
    <m/>
    <m/>
    <m/>
    <m/>
    <n v="1"/>
    <n v="1"/>
    <m/>
    <m/>
    <n v="4360.93"/>
    <s v="TARJETA DE AFINIDAD"/>
    <n v="0"/>
    <n v="0"/>
    <m/>
    <m/>
    <n v="5"/>
    <m/>
    <m/>
    <m/>
    <m/>
    <n v="1"/>
    <n v="7"/>
    <n v="2"/>
  </r>
  <r>
    <n v="1900417.538370064"/>
    <s v="C"/>
    <x v="332"/>
    <x v="1"/>
    <n v="4"/>
    <s v="10 221000471"/>
    <d v="2022-03-16T00:00:00"/>
    <d v="2024-03-31T00:00:00"/>
    <n v="0"/>
    <n v="1"/>
    <n v="0"/>
    <n v="30"/>
    <n v="2"/>
    <n v="17.690000000000001"/>
    <n v="19.2"/>
    <n v="3000000"/>
    <n v="149922"/>
    <n v="3000000"/>
    <n v="20650"/>
    <n v="0"/>
    <n v="0"/>
    <m/>
    <n v="0"/>
    <n v="0"/>
    <n v="0"/>
    <m/>
    <m/>
    <d v="2022-03-16T00:00:00"/>
    <n v="1"/>
    <s v="O"/>
    <n v="1"/>
    <n v="30"/>
    <n v="0"/>
    <m/>
    <m/>
    <m/>
    <m/>
    <m/>
    <m/>
    <n v="1"/>
    <n v="1"/>
    <m/>
    <m/>
    <n v="124881.28"/>
    <s v="TARJETA DE AFINIDAD"/>
    <n v="0"/>
    <n v="0"/>
    <m/>
    <m/>
    <n v="5"/>
    <m/>
    <m/>
    <m/>
    <m/>
    <n v="1"/>
    <n v="7"/>
    <n v="2"/>
  </r>
  <r>
    <n v="74904.373522555834"/>
    <s v="C"/>
    <x v="332"/>
    <x v="1"/>
    <n v="4"/>
    <s v="10 221000472"/>
    <d v="2022-03-16T00:00:00"/>
    <d v="2024-03-31T00:00:00"/>
    <n v="0"/>
    <n v="1"/>
    <n v="0"/>
    <n v="30"/>
    <n v="2"/>
    <n v="17.690000000000001"/>
    <n v="19.2"/>
    <n v="118000"/>
    <n v="5897"/>
    <n v="118000"/>
    <n v="812"/>
    <n v="0"/>
    <n v="0"/>
    <m/>
    <n v="0"/>
    <n v="0"/>
    <n v="0"/>
    <m/>
    <m/>
    <d v="2022-03-16T00:00:00"/>
    <n v="1"/>
    <s v="O"/>
    <n v="1"/>
    <n v="30"/>
    <n v="0"/>
    <m/>
    <m/>
    <m/>
    <m/>
    <m/>
    <m/>
    <n v="1"/>
    <n v="1"/>
    <m/>
    <m/>
    <n v="4757.38"/>
    <s v="TARJETA DE AFINIDAD"/>
    <n v="0"/>
    <n v="0"/>
    <m/>
    <m/>
    <n v="5"/>
    <m/>
    <m/>
    <m/>
    <m/>
    <n v="1"/>
    <n v="7"/>
    <n v="2"/>
  </r>
  <r>
    <n v="81326.429544401719"/>
    <s v="C"/>
    <x v="332"/>
    <x v="1"/>
    <n v="4"/>
    <s v="10 221000536"/>
    <d v="2022-03-23T00:00:00"/>
    <d v="2024-03-31T00:00:00"/>
    <n v="0"/>
    <n v="1"/>
    <n v="0"/>
    <n v="30"/>
    <n v="2"/>
    <n v="17.7"/>
    <n v="19.2"/>
    <n v="128100"/>
    <n v="6402"/>
    <n v="128100"/>
    <n v="441"/>
    <n v="0"/>
    <n v="0"/>
    <m/>
    <n v="0"/>
    <n v="0"/>
    <n v="0"/>
    <m/>
    <m/>
    <d v="2022-03-23T00:00:00"/>
    <n v="1"/>
    <s v="O"/>
    <n v="1"/>
    <n v="30"/>
    <n v="0"/>
    <m/>
    <m/>
    <m/>
    <m/>
    <m/>
    <m/>
    <n v="1"/>
    <n v="1"/>
    <m/>
    <m/>
    <n v="5153.83"/>
    <s v="TARJETA DE AFINIDAD"/>
    <n v="0"/>
    <n v="0"/>
    <m/>
    <m/>
    <n v="5"/>
    <m/>
    <m/>
    <m/>
    <m/>
    <n v="1"/>
    <n v="7"/>
    <n v="2"/>
  </r>
  <r>
    <n v="168522.51710163482"/>
    <s v="C"/>
    <x v="332"/>
    <x v="1"/>
    <n v="4"/>
    <s v="10 221000506"/>
    <d v="2022-03-19T00:00:00"/>
    <d v="2024-03-31T00:00:00"/>
    <n v="0"/>
    <n v="1"/>
    <n v="0"/>
    <n v="30"/>
    <n v="2"/>
    <n v="17.7"/>
    <n v="19.2"/>
    <n v="266069"/>
    <n v="13297"/>
    <n v="266069"/>
    <n v="1439"/>
    <n v="0"/>
    <n v="0"/>
    <m/>
    <n v="0"/>
    <n v="0"/>
    <n v="0"/>
    <m/>
    <m/>
    <d v="2022-03-19T00:00:00"/>
    <n v="1"/>
    <s v="O"/>
    <n v="1"/>
    <n v="30"/>
    <n v="0"/>
    <m/>
    <m/>
    <m/>
    <m/>
    <m/>
    <m/>
    <n v="1"/>
    <n v="1"/>
    <m/>
    <m/>
    <n v="11100.56"/>
    <s v="TARJETA DE AFINIDAD"/>
    <n v="0"/>
    <n v="0"/>
    <m/>
    <m/>
    <n v="5"/>
    <m/>
    <m/>
    <m/>
    <m/>
    <n v="1"/>
    <n v="7"/>
    <n v="2"/>
  </r>
  <r>
    <n v="1172156.0894194066"/>
    <s v="C"/>
    <x v="332"/>
    <x v="1"/>
    <n v="4"/>
    <s v="10 221000553"/>
    <d v="2022-03-26T00:00:00"/>
    <d v="2024-03-31T00:00:00"/>
    <n v="0"/>
    <n v="1"/>
    <n v="0"/>
    <n v="30"/>
    <n v="2"/>
    <n v="17.7"/>
    <n v="19.2"/>
    <n v="1850784"/>
    <n v="92491"/>
    <n v="1850784"/>
    <n v="3640"/>
    <n v="0"/>
    <n v="0"/>
    <m/>
    <n v="0"/>
    <n v="0"/>
    <n v="0"/>
    <m/>
    <m/>
    <d v="2022-03-26T00:00:00"/>
    <n v="1"/>
    <s v="O"/>
    <n v="1"/>
    <n v="30"/>
    <n v="0"/>
    <m/>
    <m/>
    <m/>
    <m/>
    <m/>
    <m/>
    <n v="1"/>
    <n v="1"/>
    <m/>
    <m/>
    <n v="77307.460000000006"/>
    <s v="TARJETA DE AFINIDAD"/>
    <n v="0"/>
    <n v="0"/>
    <m/>
    <m/>
    <n v="5"/>
    <m/>
    <m/>
    <m/>
    <m/>
    <n v="1"/>
    <n v="7"/>
    <n v="2"/>
  </r>
  <r>
    <n v="499651.88504892192"/>
    <s v="C"/>
    <x v="333"/>
    <x v="0"/>
    <n v="2"/>
    <s v="11 17363"/>
    <d v="2017-02-13T00:00:00"/>
    <d v="2023-05-31T00:00:00"/>
    <n v="0"/>
    <n v="1"/>
    <n v="35"/>
    <n v="30"/>
    <n v="2"/>
    <n v="7.07"/>
    <n v="7.31"/>
    <n v="11237561"/>
    <n v="107149"/>
    <n v="1346427"/>
    <n v="0"/>
    <n v="0"/>
    <n v="0"/>
    <m/>
    <n v="0"/>
    <n v="0"/>
    <n v="0"/>
    <m/>
    <m/>
    <d v="2022-03-31T00:00:00"/>
    <n v="1"/>
    <s v="O"/>
    <n v="1"/>
    <n v="30"/>
    <n v="0"/>
    <m/>
    <m/>
    <m/>
    <m/>
    <m/>
    <m/>
    <n v="1"/>
    <n v="1"/>
    <d v="2021-10-31T00:00:00"/>
    <s v="A"/>
    <n v="97228.76"/>
    <s v="SUSTITUCION"/>
    <n v="1"/>
    <n v="0"/>
    <s v="800-197-268-4"/>
    <s v="DIRECCION DE IMPUESTOS Y ADUANAS NACIONALES"/>
    <n v="5"/>
    <m/>
    <m/>
    <m/>
    <m/>
    <n v="1"/>
    <n v="7"/>
    <n v="2"/>
  </r>
  <r>
    <n v="10884073.464951077"/>
    <s v="C"/>
    <x v="333"/>
    <x v="0"/>
    <n v="4"/>
    <s v="13 221000824"/>
    <d v="2022-02-17T00:00:00"/>
    <d v="2026-02-28T00:00:00"/>
    <n v="0"/>
    <n v="1"/>
    <n v="1"/>
    <n v="30"/>
    <n v="2"/>
    <n v="7.36"/>
    <n v="7.61"/>
    <n v="29613338"/>
    <n v="470418"/>
    <n v="29334618"/>
    <n v="0"/>
    <n v="0"/>
    <n v="0"/>
    <m/>
    <n v="0"/>
    <n v="0"/>
    <n v="0"/>
    <s v="1500000/1500000/"/>
    <s v="06/12/"/>
    <d v="2022-03-31T00:00:00"/>
    <n v="1"/>
    <s v="O"/>
    <n v="1"/>
    <n v="30"/>
    <n v="0"/>
    <m/>
    <m/>
    <m/>
    <m/>
    <m/>
    <m/>
    <n v="1"/>
    <n v="1"/>
    <m/>
    <m/>
    <n v="2120170.89"/>
    <s v="SUSTITUCION"/>
    <n v="0"/>
    <n v="0"/>
    <s v="800-197-268-4"/>
    <s v="DIRECCION DE IMPUESTOS Y ADUANAS NACIONALES"/>
    <n v="5"/>
    <m/>
    <m/>
    <m/>
    <m/>
    <n v="1"/>
    <n v="7"/>
    <n v="2"/>
  </r>
  <r>
    <n v="22447588.577967219"/>
    <s v="C"/>
    <x v="334"/>
    <x v="0"/>
    <n v="4"/>
    <s v="13 201002432"/>
    <d v="2020-08-26T00:00:00"/>
    <d v="2025-08-31T00:00:00"/>
    <n v="0"/>
    <n v="1"/>
    <n v="20"/>
    <n v="30"/>
    <n v="2"/>
    <n v="9"/>
    <n v="9.3800000000000008"/>
    <n v="40384604"/>
    <n v="779273"/>
    <n v="29314425"/>
    <n v="0"/>
    <n v="0"/>
    <n v="0"/>
    <m/>
    <n v="0"/>
    <n v="0"/>
    <n v="0"/>
    <s v="400000/400000/"/>
    <s v="06/12/"/>
    <d v="2022-03-31T00:00:00"/>
    <n v="1"/>
    <s v="O"/>
    <n v="1"/>
    <n v="30"/>
    <n v="0"/>
    <m/>
    <m/>
    <m/>
    <m/>
    <m/>
    <m/>
    <n v="1"/>
    <n v="1"/>
    <m/>
    <m/>
    <n v="853311.25"/>
    <s v="COMPRA CARTERA"/>
    <n v="0"/>
    <n v="0"/>
    <s v="800-197-268-4"/>
    <s v="DIRECCION DE IMPUESTOS Y ADUANAS NACIONALES"/>
    <n v="5"/>
    <m/>
    <m/>
    <m/>
    <m/>
    <n v="1"/>
    <n v="7"/>
    <n v="2"/>
  </r>
  <r>
    <n v="3708400.6739091179"/>
    <s v="C"/>
    <x v="334"/>
    <x v="0"/>
    <n v="4"/>
    <s v="13 211001870"/>
    <d v="2021-07-19T00:00:00"/>
    <d v="2024-07-31T00:00:00"/>
    <n v="0"/>
    <n v="1"/>
    <n v="8"/>
    <n v="30"/>
    <n v="2"/>
    <n v="9"/>
    <n v="9.3800000000000008"/>
    <n v="6042828"/>
    <n v="193296"/>
    <n v="4842741"/>
    <n v="0"/>
    <n v="0"/>
    <n v="0"/>
    <m/>
    <n v="0"/>
    <n v="0"/>
    <n v="0"/>
    <m/>
    <m/>
    <d v="2022-03-31T00:00:00"/>
    <n v="1"/>
    <s v="O"/>
    <n v="1"/>
    <n v="30"/>
    <n v="0"/>
    <m/>
    <m/>
    <m/>
    <m/>
    <m/>
    <m/>
    <n v="1"/>
    <n v="1"/>
    <m/>
    <m/>
    <n v="140906.38"/>
    <s v="COMPRA CARTERA"/>
    <n v="0"/>
    <n v="0"/>
    <s v="800-197-268-4"/>
    <s v="DIRECCION DE IMPUESTOS Y ADUANAS NACIONALES"/>
    <n v="5"/>
    <m/>
    <m/>
    <m/>
    <m/>
    <n v="1"/>
    <n v="7"/>
    <n v="2"/>
  </r>
  <r>
    <n v="1223349.2122751954"/>
    <s v="C"/>
    <x v="334"/>
    <x v="1"/>
    <n v="4"/>
    <s v="10 191002299"/>
    <d v="2019-11-01T00:00:00"/>
    <d v="2023-01-31T00:00:00"/>
    <n v="0"/>
    <n v="1"/>
    <n v="27"/>
    <n v="30"/>
    <n v="2"/>
    <n v="18"/>
    <n v="19.559999999999999"/>
    <n v="1600000"/>
    <n v="159514"/>
    <n v="1597486"/>
    <n v="0"/>
    <n v="0"/>
    <n v="0"/>
    <m/>
    <n v="0"/>
    <n v="0"/>
    <n v="0"/>
    <m/>
    <m/>
    <d v="2022-03-24T00:00:00"/>
    <n v="1"/>
    <s v="O"/>
    <n v="1"/>
    <n v="30"/>
    <n v="0"/>
    <m/>
    <m/>
    <m/>
    <m/>
    <m/>
    <m/>
    <n v="1"/>
    <n v="1"/>
    <m/>
    <m/>
    <n v="46430.47"/>
    <s v="TARJETA DE AFINIDAD"/>
    <n v="0"/>
    <n v="0"/>
    <m/>
    <m/>
    <n v="5"/>
    <m/>
    <m/>
    <m/>
    <m/>
    <n v="1"/>
    <n v="7"/>
    <n v="2"/>
  </r>
  <r>
    <n v="1721021.1569881148"/>
    <s v="C"/>
    <x v="334"/>
    <x v="1"/>
    <n v="4"/>
    <s v="13 201001561"/>
    <d v="2020-05-14T00:00:00"/>
    <d v="2023-06-30T00:00:00"/>
    <n v="0"/>
    <n v="1"/>
    <n v="21"/>
    <n v="30"/>
    <n v="2"/>
    <n v="9"/>
    <n v="9.3800000000000008"/>
    <n v="5046369"/>
    <n v="161682"/>
    <n v="2247471"/>
    <n v="0"/>
    <n v="0"/>
    <n v="0"/>
    <m/>
    <n v="0"/>
    <n v="0"/>
    <n v="0"/>
    <m/>
    <m/>
    <d v="2022-03-24T00:00:00"/>
    <n v="1"/>
    <s v="O"/>
    <n v="1"/>
    <n v="30"/>
    <n v="0"/>
    <m/>
    <m/>
    <m/>
    <m/>
    <m/>
    <m/>
    <n v="1"/>
    <n v="1"/>
    <m/>
    <m/>
    <n v="65406.400000000001"/>
    <s v="LIBRE INVERSION"/>
    <n v="0"/>
    <n v="0"/>
    <m/>
    <m/>
    <n v="5"/>
    <m/>
    <m/>
    <m/>
    <m/>
    <n v="1"/>
    <n v="7"/>
    <n v="2"/>
  </r>
  <r>
    <n v="2901733.0401655729"/>
    <s v="C"/>
    <x v="334"/>
    <x v="1"/>
    <n v="4"/>
    <s v="13 211001259"/>
    <d v="2021-04-27T00:00:00"/>
    <d v="2024-04-30T00:00:00"/>
    <n v="0"/>
    <n v="1"/>
    <n v="11"/>
    <n v="30"/>
    <n v="2"/>
    <n v="18.899999999999999"/>
    <n v="20.62"/>
    <n v="5034140"/>
    <n v="185304"/>
    <n v="3789284"/>
    <n v="0"/>
    <n v="0"/>
    <n v="0"/>
    <m/>
    <n v="0"/>
    <n v="0"/>
    <n v="0"/>
    <m/>
    <m/>
    <d v="2022-03-24T00:00:00"/>
    <n v="1"/>
    <s v="O"/>
    <n v="1"/>
    <n v="30"/>
    <n v="0"/>
    <m/>
    <m/>
    <m/>
    <m/>
    <m/>
    <m/>
    <n v="1"/>
    <n v="1"/>
    <m/>
    <m/>
    <n v="110221.89"/>
    <s v="LIBRE INVERSION"/>
    <n v="0"/>
    <n v="0"/>
    <m/>
    <m/>
    <n v="5"/>
    <m/>
    <m/>
    <m/>
    <m/>
    <n v="1"/>
    <n v="7"/>
    <n v="2"/>
  </r>
  <r>
    <n v="284657.74411052227"/>
    <s v="C"/>
    <x v="334"/>
    <x v="1"/>
    <n v="4"/>
    <s v="10 221000059"/>
    <d v="2022-01-11T00:00:00"/>
    <d v="2024-01-31T00:00:00"/>
    <n v="0"/>
    <n v="1"/>
    <n v="2"/>
    <n v="30"/>
    <n v="2"/>
    <n v="17.690000000000001"/>
    <n v="19.2"/>
    <n v="400000"/>
    <n v="19990"/>
    <n v="371837"/>
    <n v="0"/>
    <n v="0"/>
    <n v="0"/>
    <m/>
    <n v="0"/>
    <n v="0"/>
    <n v="0"/>
    <m/>
    <m/>
    <d v="2022-03-24T00:00:00"/>
    <n v="1"/>
    <s v="O"/>
    <n v="1"/>
    <n v="30"/>
    <n v="0"/>
    <m/>
    <m/>
    <m/>
    <m/>
    <m/>
    <m/>
    <n v="1"/>
    <n v="1"/>
    <m/>
    <m/>
    <n v="10901.07"/>
    <s v="TARJETA DE AFINIDAD"/>
    <n v="0"/>
    <n v="0"/>
    <m/>
    <m/>
    <n v="5"/>
    <m/>
    <m/>
    <m/>
    <m/>
    <n v="1"/>
    <n v="7"/>
    <n v="2"/>
  </r>
  <r>
    <n v="2457066.66865208"/>
    <s v="C"/>
    <x v="334"/>
    <x v="1"/>
    <n v="4"/>
    <s v="13 211003965"/>
    <d v="2021-12-30T00:00:00"/>
    <d v="2022-06-30T00:00:00"/>
    <n v="0"/>
    <n v="1"/>
    <n v="0"/>
    <n v="180"/>
    <n v="2"/>
    <n v="19.649999999999999"/>
    <n v="20.62"/>
    <n v="3208778"/>
    <n v="3530675"/>
    <n v="3208778"/>
    <n v="157711"/>
    <n v="0"/>
    <n v="0"/>
    <m/>
    <n v="0"/>
    <n v="0"/>
    <n v="0"/>
    <m/>
    <m/>
    <d v="2021-12-30T00:00:00"/>
    <n v="1"/>
    <s v="O"/>
    <n v="1"/>
    <n v="180"/>
    <n v="0"/>
    <m/>
    <m/>
    <m/>
    <m/>
    <m/>
    <m/>
    <n v="1"/>
    <n v="1"/>
    <m/>
    <m/>
    <n v="93466.55"/>
    <s v="LIBRE INVERSION"/>
    <n v="0"/>
    <n v="0"/>
    <m/>
    <m/>
    <n v="5"/>
    <m/>
    <m/>
    <m/>
    <m/>
    <n v="1"/>
    <n v="7"/>
    <n v="2"/>
  </r>
  <r>
    <n v="1250679.8344671142"/>
    <s v="C"/>
    <x v="334"/>
    <x v="1"/>
    <n v="4"/>
    <s v="13 211003966"/>
    <d v="2021-12-30T00:00:00"/>
    <d v="2022-07-31T00:00:00"/>
    <n v="0"/>
    <n v="1"/>
    <n v="0"/>
    <n v="180"/>
    <n v="2"/>
    <n v="19.649999999999999"/>
    <n v="20.62"/>
    <n v="1633140"/>
    <n v="1796973"/>
    <n v="1633140"/>
    <n v="53513"/>
    <n v="0"/>
    <n v="0"/>
    <m/>
    <n v="0"/>
    <n v="0"/>
    <n v="0"/>
    <m/>
    <m/>
    <d v="2021-12-30T00:00:00"/>
    <n v="1"/>
    <s v="O"/>
    <n v="1"/>
    <n v="180"/>
    <n v="0"/>
    <m/>
    <m/>
    <m/>
    <m/>
    <m/>
    <m/>
    <n v="1"/>
    <n v="1"/>
    <m/>
    <m/>
    <n v="47439.83"/>
    <s v="LIBRE INVERSION"/>
    <n v="0"/>
    <n v="0"/>
    <m/>
    <m/>
    <n v="5"/>
    <m/>
    <m/>
    <m/>
    <m/>
    <n v="1"/>
    <n v="7"/>
    <n v="2"/>
  </r>
  <r>
    <n v="164069.6129157329"/>
    <s v="C"/>
    <x v="334"/>
    <x v="1"/>
    <n v="4"/>
    <s v="10 211001221"/>
    <d v="2021-11-05T00:00:00"/>
    <d v="2023-11-30T00:00:00"/>
    <n v="0"/>
    <n v="1"/>
    <n v="4"/>
    <n v="30"/>
    <n v="2"/>
    <n v="17.690000000000001"/>
    <n v="19.2"/>
    <n v="250000"/>
    <n v="12494"/>
    <n v="214286"/>
    <n v="0"/>
    <n v="0"/>
    <n v="0"/>
    <m/>
    <n v="0"/>
    <n v="0"/>
    <n v="0"/>
    <m/>
    <m/>
    <d v="2022-03-24T00:00:00"/>
    <n v="1"/>
    <s v="O"/>
    <n v="1"/>
    <n v="30"/>
    <n v="0"/>
    <m/>
    <m/>
    <m/>
    <m/>
    <m/>
    <m/>
    <n v="1"/>
    <n v="1"/>
    <m/>
    <m/>
    <n v="6258.02"/>
    <s v="TARJETA DE AFINIDAD"/>
    <n v="0"/>
    <n v="0"/>
    <m/>
    <m/>
    <n v="5"/>
    <m/>
    <m/>
    <m/>
    <m/>
    <n v="1"/>
    <n v="7"/>
    <n v="2"/>
  </r>
  <r>
    <n v="136815.29740161798"/>
    <s v="C"/>
    <x v="334"/>
    <x v="1"/>
    <n v="4"/>
    <s v="10 211001478"/>
    <d v="2021-12-13T00:00:00"/>
    <d v="2023-12-31T00:00:00"/>
    <n v="0"/>
    <n v="1"/>
    <n v="3"/>
    <n v="30"/>
    <n v="2"/>
    <n v="17.690000000000001"/>
    <n v="19.2"/>
    <n v="200000"/>
    <n v="9995"/>
    <n v="178728"/>
    <n v="0"/>
    <n v="0"/>
    <n v="0"/>
    <m/>
    <n v="0"/>
    <n v="0"/>
    <n v="0"/>
    <m/>
    <m/>
    <d v="2022-03-24T00:00:00"/>
    <n v="1"/>
    <s v="O"/>
    <n v="1"/>
    <n v="30"/>
    <n v="0"/>
    <m/>
    <m/>
    <m/>
    <m/>
    <m/>
    <m/>
    <n v="1"/>
    <n v="1"/>
    <m/>
    <m/>
    <n v="5248.66"/>
    <s v="TARJETA DE AFINIDAD"/>
    <n v="0"/>
    <n v="0"/>
    <m/>
    <m/>
    <n v="5"/>
    <m/>
    <m/>
    <m/>
    <m/>
    <n v="1"/>
    <n v="7"/>
    <n v="2"/>
  </r>
  <r>
    <n v="1632893.7070967995"/>
    <s v="C"/>
    <x v="334"/>
    <x v="1"/>
    <n v="4"/>
    <s v="10 211001154"/>
    <d v="2021-10-28T00:00:00"/>
    <d v="2023-10-31T00:00:00"/>
    <n v="0"/>
    <n v="1"/>
    <n v="5"/>
    <n v="30"/>
    <n v="2"/>
    <n v="17.690000000000001"/>
    <n v="19.2"/>
    <n v="2600000"/>
    <n v="129932"/>
    <n v="2132282"/>
    <n v="0"/>
    <n v="0"/>
    <n v="0"/>
    <m/>
    <n v="0"/>
    <n v="0"/>
    <n v="0"/>
    <m/>
    <m/>
    <d v="2022-03-24T00:00:00"/>
    <n v="1"/>
    <s v="O"/>
    <n v="1"/>
    <n v="30"/>
    <n v="0"/>
    <m/>
    <m/>
    <m/>
    <m/>
    <m/>
    <m/>
    <n v="1"/>
    <n v="1"/>
    <m/>
    <m/>
    <n v="61974.58"/>
    <s v="TARJETA DE AFINIDAD"/>
    <n v="0"/>
    <n v="0"/>
    <m/>
    <m/>
    <n v="5"/>
    <m/>
    <m/>
    <m/>
    <m/>
    <n v="1"/>
    <n v="7"/>
    <n v="2"/>
  </r>
  <r>
    <n v="15176728.344050912"/>
    <s v="C"/>
    <x v="334"/>
    <x v="1"/>
    <n v="3"/>
    <s v="13 211002892"/>
    <d v="2021-10-11T00:00:00"/>
    <d v="2025-02-28T00:00:00"/>
    <n v="0"/>
    <n v="1"/>
    <n v="6"/>
    <n v="30"/>
    <n v="2"/>
    <n v="18.23"/>
    <n v="19.84"/>
    <n v="22086877"/>
    <n v="620134"/>
    <n v="19819406"/>
    <n v="0"/>
    <n v="0"/>
    <n v="0"/>
    <m/>
    <n v="0"/>
    <n v="0"/>
    <n v="0"/>
    <s v="800000/800000/"/>
    <s v="07/12/"/>
    <d v="2022-03-24T00:00:00"/>
    <n v="1"/>
    <s v="O"/>
    <n v="1"/>
    <n v="30"/>
    <n v="0"/>
    <m/>
    <m/>
    <m/>
    <m/>
    <m/>
    <m/>
    <n v="1"/>
    <n v="1"/>
    <n v="44480"/>
    <s v="A"/>
    <n v="576949.03"/>
    <s v="LIBRE INVERSION"/>
    <n v="0"/>
    <n v="0"/>
    <m/>
    <m/>
    <n v="5"/>
    <m/>
    <m/>
    <m/>
    <m/>
    <n v="1"/>
    <n v="7"/>
    <n v="2"/>
  </r>
  <r>
    <n v="82146.904211112385"/>
    <s v="C"/>
    <x v="335"/>
    <x v="1"/>
    <n v="4"/>
    <s v="10 191002054"/>
    <d v="2019-10-17T00:00:00"/>
    <d v="2022-10-31T00:00:00"/>
    <n v="0"/>
    <n v="1"/>
    <n v="29"/>
    <n v="30"/>
    <n v="2"/>
    <n v="18"/>
    <n v="19.559999999999999"/>
    <n v="400000"/>
    <n v="14461"/>
    <n v="95415"/>
    <n v="0"/>
    <n v="0"/>
    <n v="0"/>
    <m/>
    <n v="0"/>
    <n v="0"/>
    <n v="0"/>
    <m/>
    <m/>
    <d v="2022-03-31T00:00:00"/>
    <n v="1"/>
    <s v="O"/>
    <n v="1"/>
    <n v="30"/>
    <n v="0"/>
    <m/>
    <m/>
    <m/>
    <m/>
    <m/>
    <m/>
    <n v="1"/>
    <n v="1"/>
    <m/>
    <m/>
    <n v="2701.09"/>
    <s v="TARJETA DE AFINIDAD"/>
    <n v="0"/>
    <n v="0"/>
    <m/>
    <m/>
    <n v="5"/>
    <m/>
    <m/>
    <m/>
    <m/>
    <n v="1"/>
    <n v="7"/>
    <n v="2"/>
  </r>
  <r>
    <n v="61469.567832375906"/>
    <s v="C"/>
    <x v="335"/>
    <x v="1"/>
    <n v="4"/>
    <s v="10 191002055"/>
    <d v="2019-10-17T00:00:00"/>
    <d v="2022-10-31T00:00:00"/>
    <n v="0"/>
    <n v="1"/>
    <n v="29"/>
    <n v="30"/>
    <n v="2"/>
    <n v="18"/>
    <n v="19.559999999999999"/>
    <n v="300000"/>
    <n v="10846"/>
    <n v="71555"/>
    <n v="0"/>
    <n v="0"/>
    <n v="0"/>
    <m/>
    <n v="0"/>
    <n v="0"/>
    <n v="0"/>
    <m/>
    <m/>
    <d v="2022-03-31T00:00:00"/>
    <n v="1"/>
    <s v="O"/>
    <n v="1"/>
    <n v="30"/>
    <n v="0"/>
    <m/>
    <m/>
    <m/>
    <m/>
    <m/>
    <m/>
    <n v="1"/>
    <n v="1"/>
    <m/>
    <m/>
    <n v="2160.87"/>
    <s v="TARJETA DE AFINIDAD"/>
    <n v="0"/>
    <n v="0"/>
    <m/>
    <m/>
    <n v="5"/>
    <m/>
    <m/>
    <m/>
    <m/>
    <n v="1"/>
    <n v="7"/>
    <n v="2"/>
  </r>
  <r>
    <n v="2089469.0508665952"/>
    <s v="C"/>
    <x v="335"/>
    <x v="1"/>
    <n v="4"/>
    <s v="10 191002056"/>
    <d v="2019-10-17T00:00:00"/>
    <d v="2022-10-31T00:00:00"/>
    <n v="0"/>
    <n v="1"/>
    <n v="29"/>
    <n v="30"/>
    <n v="2"/>
    <n v="11.04"/>
    <n v="11.61"/>
    <n v="10990263"/>
    <n v="397324"/>
    <n v="2429882"/>
    <n v="0"/>
    <n v="0"/>
    <n v="0"/>
    <m/>
    <n v="0"/>
    <n v="0"/>
    <n v="0"/>
    <m/>
    <m/>
    <d v="2022-03-31T00:00:00"/>
    <n v="1"/>
    <s v="O"/>
    <n v="1"/>
    <n v="30"/>
    <n v="0"/>
    <m/>
    <m/>
    <m/>
    <m/>
    <m/>
    <m/>
    <n v="1"/>
    <n v="1"/>
    <m/>
    <m/>
    <n v="71308.75"/>
    <s v="TARJETA DE AFINIDAD"/>
    <n v="0"/>
    <n v="0"/>
    <m/>
    <m/>
    <n v="5"/>
    <m/>
    <m/>
    <m/>
    <m/>
    <n v="1"/>
    <n v="7"/>
    <n v="2"/>
  </r>
  <r>
    <n v="61469.567832375906"/>
    <s v="C"/>
    <x v="335"/>
    <x v="1"/>
    <n v="4"/>
    <s v="10 191002169"/>
    <d v="2019-10-21T00:00:00"/>
    <d v="2022-10-31T00:00:00"/>
    <n v="0"/>
    <n v="1"/>
    <n v="29"/>
    <n v="30"/>
    <n v="2"/>
    <n v="18"/>
    <n v="19.559999999999999"/>
    <n v="300000"/>
    <n v="10846"/>
    <n v="71555"/>
    <n v="0"/>
    <n v="0"/>
    <n v="0"/>
    <m/>
    <n v="0"/>
    <n v="0"/>
    <n v="0"/>
    <m/>
    <m/>
    <d v="2022-03-31T00:00:00"/>
    <n v="1"/>
    <s v="O"/>
    <n v="1"/>
    <n v="30"/>
    <n v="0"/>
    <m/>
    <m/>
    <m/>
    <m/>
    <m/>
    <m/>
    <n v="1"/>
    <n v="1"/>
    <m/>
    <m/>
    <n v="2160.87"/>
    <s v="TARJETA DE AFINIDAD"/>
    <n v="0"/>
    <n v="0"/>
    <m/>
    <m/>
    <n v="5"/>
    <m/>
    <m/>
    <m/>
    <m/>
    <n v="1"/>
    <n v="7"/>
    <n v="2"/>
  </r>
  <r>
    <n v="125185.38660409332"/>
    <s v="C"/>
    <x v="335"/>
    <x v="1"/>
    <n v="4"/>
    <s v="10 191002887"/>
    <d v="2020-02-08T00:00:00"/>
    <d v="2023-02-28T00:00:00"/>
    <n v="0"/>
    <n v="1"/>
    <n v="25"/>
    <n v="30"/>
    <n v="2"/>
    <n v="18"/>
    <n v="19.559999999999999"/>
    <n v="400000"/>
    <n v="14461"/>
    <n v="145636"/>
    <n v="0"/>
    <n v="0"/>
    <n v="0"/>
    <m/>
    <n v="0"/>
    <n v="0"/>
    <n v="0"/>
    <m/>
    <m/>
    <d v="2022-03-31T00:00:00"/>
    <n v="1"/>
    <s v="O"/>
    <n v="1"/>
    <n v="30"/>
    <n v="0"/>
    <m/>
    <m/>
    <m/>
    <m/>
    <m/>
    <m/>
    <n v="1"/>
    <n v="1"/>
    <m/>
    <m/>
    <n v="4321.74"/>
    <s v="TARJETA DE AFINIDAD"/>
    <n v="0"/>
    <n v="0"/>
    <m/>
    <m/>
    <n v="5"/>
    <m/>
    <m/>
    <m/>
    <m/>
    <n v="1"/>
    <n v="7"/>
    <n v="2"/>
  </r>
  <r>
    <n v="46939.631589691613"/>
    <s v="C"/>
    <x v="335"/>
    <x v="1"/>
    <n v="4"/>
    <s v="10 191002889"/>
    <d v="2020-02-08T00:00:00"/>
    <d v="2023-02-28T00:00:00"/>
    <n v="0"/>
    <n v="1"/>
    <n v="25"/>
    <n v="30"/>
    <n v="2"/>
    <n v="18"/>
    <n v="19.559999999999999"/>
    <n v="150000"/>
    <n v="5423"/>
    <n v="54608"/>
    <n v="0"/>
    <n v="0"/>
    <n v="0"/>
    <m/>
    <n v="0"/>
    <n v="0"/>
    <n v="0"/>
    <m/>
    <m/>
    <d v="2022-03-31T00:00:00"/>
    <n v="1"/>
    <s v="O"/>
    <n v="1"/>
    <n v="30"/>
    <n v="0"/>
    <m/>
    <m/>
    <m/>
    <m/>
    <m/>
    <m/>
    <n v="1"/>
    <n v="1"/>
    <m/>
    <m/>
    <n v="1620.65"/>
    <s v="TARJETA DE AFINIDAD"/>
    <n v="0"/>
    <n v="0"/>
    <m/>
    <m/>
    <n v="5"/>
    <m/>
    <m/>
    <m/>
    <m/>
    <n v="1"/>
    <n v="7"/>
    <n v="2"/>
  </r>
  <r>
    <n v="93884.588692303281"/>
    <s v="C"/>
    <x v="335"/>
    <x v="1"/>
    <n v="4"/>
    <s v="10 191002892"/>
    <d v="2020-02-08T00:00:00"/>
    <d v="2023-02-28T00:00:00"/>
    <n v="0"/>
    <n v="1"/>
    <n v="25"/>
    <n v="30"/>
    <n v="2"/>
    <n v="18"/>
    <n v="19.559999999999999"/>
    <n v="300000"/>
    <n v="10846"/>
    <n v="109222"/>
    <n v="0"/>
    <n v="0"/>
    <n v="0"/>
    <m/>
    <n v="0"/>
    <n v="0"/>
    <n v="0"/>
    <m/>
    <m/>
    <d v="2022-03-31T00:00:00"/>
    <n v="1"/>
    <s v="O"/>
    <n v="1"/>
    <n v="30"/>
    <n v="0"/>
    <m/>
    <m/>
    <m/>
    <m/>
    <m/>
    <m/>
    <n v="1"/>
    <n v="1"/>
    <m/>
    <m/>
    <n v="3241.31"/>
    <s v="TARJETA DE AFINIDAD"/>
    <n v="0"/>
    <n v="0"/>
    <m/>
    <m/>
    <n v="5"/>
    <m/>
    <m/>
    <m/>
    <m/>
    <n v="1"/>
    <n v="7"/>
    <n v="2"/>
  </r>
  <r>
    <n v="231737.59487536713"/>
    <s v="C"/>
    <x v="335"/>
    <x v="1"/>
    <n v="4"/>
    <s v="10 191003974"/>
    <d v="2021-01-06T00:00:00"/>
    <d v="2024-01-31T00:00:00"/>
    <n v="0"/>
    <n v="1"/>
    <n v="14"/>
    <n v="30"/>
    <n v="2"/>
    <n v="17.690000000000001"/>
    <n v="19.2"/>
    <n v="400000"/>
    <n v="14482"/>
    <n v="269407"/>
    <n v="0"/>
    <n v="0"/>
    <n v="0"/>
    <m/>
    <n v="0"/>
    <n v="0"/>
    <n v="0"/>
    <m/>
    <m/>
    <d v="2022-03-31T00:00:00"/>
    <n v="1"/>
    <s v="O"/>
    <n v="1"/>
    <n v="30"/>
    <n v="0"/>
    <m/>
    <m/>
    <m/>
    <m/>
    <m/>
    <m/>
    <n v="1"/>
    <n v="1"/>
    <m/>
    <m/>
    <n v="7833.16"/>
    <s v="TARJETA DE AFINIDAD"/>
    <n v="0"/>
    <n v="0"/>
    <m/>
    <m/>
    <n v="5"/>
    <m/>
    <m/>
    <m/>
    <m/>
    <n v="1"/>
    <n v="7"/>
    <n v="2"/>
  </r>
  <r>
    <n v="231737.59487536713"/>
    <s v="C"/>
    <x v="335"/>
    <x v="1"/>
    <n v="4"/>
    <s v="10 191003975"/>
    <d v="2021-01-06T00:00:00"/>
    <d v="2024-01-31T00:00:00"/>
    <n v="0"/>
    <n v="1"/>
    <n v="14"/>
    <n v="30"/>
    <n v="2"/>
    <n v="17.690000000000001"/>
    <n v="19.2"/>
    <n v="400000"/>
    <n v="14482"/>
    <n v="269407"/>
    <n v="0"/>
    <n v="0"/>
    <n v="0"/>
    <m/>
    <n v="0"/>
    <n v="0"/>
    <n v="0"/>
    <m/>
    <m/>
    <d v="2022-03-31T00:00:00"/>
    <n v="1"/>
    <s v="O"/>
    <n v="1"/>
    <n v="30"/>
    <n v="0"/>
    <m/>
    <m/>
    <m/>
    <m/>
    <m/>
    <m/>
    <n v="1"/>
    <n v="1"/>
    <m/>
    <m/>
    <n v="7833.16"/>
    <s v="TARJETA DE AFINIDAD"/>
    <n v="0"/>
    <n v="0"/>
    <m/>
    <m/>
    <n v="5"/>
    <m/>
    <m/>
    <m/>
    <m/>
    <n v="1"/>
    <n v="7"/>
    <n v="2"/>
  </r>
  <r>
    <n v="231737.59487536713"/>
    <s v="C"/>
    <x v="335"/>
    <x v="1"/>
    <n v="4"/>
    <s v="10 191004011"/>
    <d v="2021-01-20T00:00:00"/>
    <d v="2024-01-31T00:00:00"/>
    <n v="0"/>
    <n v="1"/>
    <n v="14"/>
    <n v="30"/>
    <n v="2"/>
    <n v="17.690000000000001"/>
    <n v="19.2"/>
    <n v="400000"/>
    <n v="14482"/>
    <n v="269407"/>
    <n v="0"/>
    <n v="0"/>
    <n v="0"/>
    <m/>
    <n v="0"/>
    <n v="0"/>
    <n v="0"/>
    <m/>
    <m/>
    <d v="2022-03-31T00:00:00"/>
    <n v="1"/>
    <s v="O"/>
    <n v="1"/>
    <n v="30"/>
    <n v="0"/>
    <m/>
    <m/>
    <m/>
    <m/>
    <m/>
    <m/>
    <n v="1"/>
    <n v="1"/>
    <m/>
    <m/>
    <n v="7833.16"/>
    <s v="TARJETA DE AFINIDAD"/>
    <n v="0"/>
    <n v="0"/>
    <m/>
    <m/>
    <n v="5"/>
    <m/>
    <m/>
    <m/>
    <m/>
    <n v="1"/>
    <n v="7"/>
    <n v="2"/>
  </r>
  <r>
    <n v="58007.486544800166"/>
    <s v="C"/>
    <x v="335"/>
    <x v="1"/>
    <n v="4"/>
    <s v="10 191004015"/>
    <d v="2021-01-20T00:00:00"/>
    <d v="2024-01-31T00:00:00"/>
    <n v="0"/>
    <n v="1"/>
    <n v="14"/>
    <n v="30"/>
    <n v="2"/>
    <n v="17.690000000000001"/>
    <n v="19.2"/>
    <n v="100000"/>
    <n v="3620"/>
    <n v="67358"/>
    <n v="0"/>
    <n v="0"/>
    <n v="0"/>
    <m/>
    <n v="0"/>
    <n v="0"/>
    <n v="0"/>
    <m/>
    <m/>
    <d v="2022-03-31T00:00:00"/>
    <n v="1"/>
    <s v="O"/>
    <n v="1"/>
    <n v="30"/>
    <n v="0"/>
    <m/>
    <m/>
    <m/>
    <m/>
    <m/>
    <m/>
    <n v="1"/>
    <n v="1"/>
    <m/>
    <m/>
    <n v="1890.76"/>
    <s v="TARJETA DE AFINIDAD"/>
    <n v="0"/>
    <n v="0"/>
    <m/>
    <m/>
    <n v="5"/>
    <m/>
    <m/>
    <m/>
    <m/>
    <n v="1"/>
    <n v="7"/>
    <n v="2"/>
  </r>
  <r>
    <n v="167064.05153450056"/>
    <s v="C"/>
    <x v="335"/>
    <x v="1"/>
    <n v="4"/>
    <s v="10 191003957"/>
    <d v="2020-12-31T00:00:00"/>
    <d v="2023-12-31T00:00:00"/>
    <n v="0"/>
    <n v="1"/>
    <n v="15"/>
    <n v="30"/>
    <n v="2"/>
    <n v="17.690000000000001"/>
    <n v="19.2"/>
    <n v="300000"/>
    <n v="10861"/>
    <n v="194249"/>
    <n v="0"/>
    <n v="0"/>
    <n v="0"/>
    <m/>
    <n v="0"/>
    <n v="0"/>
    <n v="0"/>
    <m/>
    <m/>
    <d v="2022-03-31T00:00:00"/>
    <n v="1"/>
    <s v="O"/>
    <n v="1"/>
    <n v="30"/>
    <n v="0"/>
    <m/>
    <m/>
    <m/>
    <m/>
    <m/>
    <m/>
    <n v="1"/>
    <n v="1"/>
    <m/>
    <m/>
    <n v="5672.29"/>
    <s v="TARJETA DE AFINIDAD"/>
    <n v="0"/>
    <n v="0"/>
    <m/>
    <m/>
    <n v="5"/>
    <m/>
    <m/>
    <m/>
    <m/>
    <n v="1"/>
    <n v="7"/>
    <n v="2"/>
  </r>
  <r>
    <n v="222744.36519400513"/>
    <s v="C"/>
    <x v="335"/>
    <x v="1"/>
    <n v="4"/>
    <s v="10 191003958"/>
    <d v="2020-12-31T00:00:00"/>
    <d v="2023-12-31T00:00:00"/>
    <n v="0"/>
    <n v="1"/>
    <n v="15"/>
    <n v="30"/>
    <n v="2"/>
    <n v="17.690000000000001"/>
    <n v="19.2"/>
    <n v="400000"/>
    <n v="14482"/>
    <n v="258990"/>
    <n v="0"/>
    <n v="0"/>
    <n v="0"/>
    <m/>
    <n v="0"/>
    <n v="0"/>
    <n v="0"/>
    <m/>
    <m/>
    <d v="2022-03-31T00:00:00"/>
    <n v="1"/>
    <s v="O"/>
    <n v="1"/>
    <n v="30"/>
    <n v="0"/>
    <m/>
    <m/>
    <m/>
    <m/>
    <m/>
    <m/>
    <n v="1"/>
    <n v="1"/>
    <m/>
    <m/>
    <n v="7563.05"/>
    <s v="TARJETA DE AFINIDAD"/>
    <n v="0"/>
    <n v="0"/>
    <m/>
    <m/>
    <n v="5"/>
    <m/>
    <m/>
    <m/>
    <m/>
    <n v="1"/>
    <n v="7"/>
    <n v="2"/>
  </r>
  <r>
    <n v="222744.36519400513"/>
    <s v="C"/>
    <x v="335"/>
    <x v="1"/>
    <n v="4"/>
    <s v="10 191003959"/>
    <d v="2020-12-31T00:00:00"/>
    <d v="2023-12-31T00:00:00"/>
    <n v="0"/>
    <n v="1"/>
    <n v="15"/>
    <n v="30"/>
    <n v="2"/>
    <n v="17.690000000000001"/>
    <n v="19.2"/>
    <n v="400000"/>
    <n v="14482"/>
    <n v="258990"/>
    <n v="0"/>
    <n v="0"/>
    <n v="0"/>
    <m/>
    <n v="0"/>
    <n v="0"/>
    <n v="0"/>
    <m/>
    <m/>
    <d v="2022-03-31T00:00:00"/>
    <n v="1"/>
    <s v="O"/>
    <n v="1"/>
    <n v="30"/>
    <n v="0"/>
    <m/>
    <m/>
    <m/>
    <m/>
    <m/>
    <m/>
    <n v="1"/>
    <n v="1"/>
    <m/>
    <m/>
    <n v="7563.05"/>
    <s v="TARJETA DE AFINIDAD"/>
    <n v="0"/>
    <n v="0"/>
    <m/>
    <m/>
    <n v="5"/>
    <m/>
    <m/>
    <m/>
    <m/>
    <n v="1"/>
    <n v="7"/>
    <n v="2"/>
  </r>
  <r>
    <n v="167064.05153450056"/>
    <s v="C"/>
    <x v="335"/>
    <x v="1"/>
    <n v="4"/>
    <s v="10 191003960"/>
    <d v="2020-12-31T00:00:00"/>
    <d v="2023-12-31T00:00:00"/>
    <n v="0"/>
    <n v="1"/>
    <n v="15"/>
    <n v="30"/>
    <n v="2"/>
    <n v="17.690000000000001"/>
    <n v="19.2"/>
    <n v="300000"/>
    <n v="10861"/>
    <n v="194249"/>
    <n v="0"/>
    <n v="0"/>
    <n v="0"/>
    <m/>
    <n v="0"/>
    <n v="0"/>
    <n v="0"/>
    <m/>
    <m/>
    <d v="2022-03-31T00:00:00"/>
    <n v="1"/>
    <s v="O"/>
    <n v="1"/>
    <n v="30"/>
    <n v="0"/>
    <m/>
    <m/>
    <m/>
    <m/>
    <m/>
    <m/>
    <n v="1"/>
    <n v="1"/>
    <m/>
    <m/>
    <n v="5672.29"/>
    <s v="TARJETA DE AFINIDAD"/>
    <n v="0"/>
    <n v="0"/>
    <m/>
    <m/>
    <n v="5"/>
    <m/>
    <m/>
    <m/>
    <m/>
    <n v="1"/>
    <n v="7"/>
    <n v="2"/>
  </r>
  <r>
    <n v="231737.59487536713"/>
    <s v="C"/>
    <x v="335"/>
    <x v="1"/>
    <n v="4"/>
    <s v="10 191003976"/>
    <d v="2021-01-06T00:00:00"/>
    <d v="2024-01-31T00:00:00"/>
    <n v="0"/>
    <n v="1"/>
    <n v="14"/>
    <n v="30"/>
    <n v="2"/>
    <n v="17.690000000000001"/>
    <n v="19.2"/>
    <n v="400000"/>
    <n v="14482"/>
    <n v="269407"/>
    <n v="0"/>
    <n v="0"/>
    <n v="0"/>
    <m/>
    <n v="0"/>
    <n v="0"/>
    <n v="0"/>
    <m/>
    <m/>
    <d v="2022-03-31T00:00:00"/>
    <n v="1"/>
    <s v="O"/>
    <n v="1"/>
    <n v="30"/>
    <n v="0"/>
    <m/>
    <m/>
    <m/>
    <m/>
    <m/>
    <m/>
    <n v="1"/>
    <n v="1"/>
    <m/>
    <m/>
    <n v="7833.16"/>
    <s v="TARJETA DE AFINIDAD"/>
    <n v="0"/>
    <n v="0"/>
    <m/>
    <m/>
    <n v="5"/>
    <m/>
    <m/>
    <m/>
    <m/>
    <n v="1"/>
    <n v="7"/>
    <n v="2"/>
  </r>
  <r>
    <n v="231737.59487536713"/>
    <s v="C"/>
    <x v="335"/>
    <x v="1"/>
    <n v="4"/>
    <s v="10 191003977"/>
    <d v="2021-01-06T00:00:00"/>
    <d v="2024-01-31T00:00:00"/>
    <n v="0"/>
    <n v="1"/>
    <n v="14"/>
    <n v="30"/>
    <n v="2"/>
    <n v="17.690000000000001"/>
    <n v="19.2"/>
    <n v="400000"/>
    <n v="14482"/>
    <n v="269407"/>
    <n v="0"/>
    <n v="0"/>
    <n v="0"/>
    <m/>
    <n v="0"/>
    <n v="0"/>
    <n v="0"/>
    <m/>
    <m/>
    <d v="2022-03-31T00:00:00"/>
    <n v="1"/>
    <s v="O"/>
    <n v="1"/>
    <n v="30"/>
    <n v="0"/>
    <m/>
    <m/>
    <m/>
    <m/>
    <m/>
    <m/>
    <n v="1"/>
    <n v="1"/>
    <m/>
    <m/>
    <n v="7833.16"/>
    <s v="TARJETA DE AFINIDAD"/>
    <n v="0"/>
    <n v="0"/>
    <m/>
    <m/>
    <n v="5"/>
    <m/>
    <m/>
    <m/>
    <m/>
    <n v="1"/>
    <n v="7"/>
    <n v="2"/>
  </r>
  <r>
    <n v="447945.06749015627"/>
    <s v="C"/>
    <x v="335"/>
    <x v="1"/>
    <n v="4"/>
    <s v="10 211000914"/>
    <d v="2021-09-20T00:00:00"/>
    <d v="2024-09-30T00:00:00"/>
    <n v="0"/>
    <n v="1"/>
    <n v="6"/>
    <n v="30"/>
    <n v="2"/>
    <n v="17.690000000000001"/>
    <n v="19.2"/>
    <n v="600000"/>
    <n v="21723"/>
    <n v="521046"/>
    <n v="0"/>
    <n v="0"/>
    <n v="0"/>
    <m/>
    <n v="0"/>
    <n v="0"/>
    <n v="0"/>
    <m/>
    <m/>
    <d v="2022-03-31T00:00:00"/>
    <n v="1"/>
    <s v="O"/>
    <n v="1"/>
    <n v="30"/>
    <n v="0"/>
    <m/>
    <m/>
    <m/>
    <m/>
    <m/>
    <m/>
    <n v="1"/>
    <n v="1"/>
    <m/>
    <m/>
    <n v="15396.21"/>
    <s v="TARJETA DE AFINIDAD"/>
    <n v="0"/>
    <n v="0"/>
    <m/>
    <m/>
    <n v="5"/>
    <m/>
    <m/>
    <m/>
    <m/>
    <n v="1"/>
    <n v="7"/>
    <n v="2"/>
  </r>
  <r>
    <n v="54885.322234416941"/>
    <s v="C"/>
    <x v="335"/>
    <x v="1"/>
    <n v="4"/>
    <s v="10 211000482"/>
    <d v="2021-06-03T00:00:00"/>
    <d v="2024-06-30T00:00:00"/>
    <n v="0"/>
    <n v="1"/>
    <n v="9"/>
    <n v="30"/>
    <n v="2"/>
    <n v="17.690000000000001"/>
    <n v="19.2"/>
    <n v="80000"/>
    <n v="2896"/>
    <n v="63847"/>
    <n v="0"/>
    <n v="0"/>
    <n v="0"/>
    <m/>
    <n v="0"/>
    <n v="0"/>
    <n v="0"/>
    <m/>
    <m/>
    <d v="2022-03-31T00:00:00"/>
    <n v="1"/>
    <s v="O"/>
    <n v="1"/>
    <n v="30"/>
    <n v="0"/>
    <m/>
    <m/>
    <m/>
    <m/>
    <m/>
    <m/>
    <n v="1"/>
    <n v="1"/>
    <m/>
    <m/>
    <n v="1890.76"/>
    <s v="TARJETA DE AFINIDAD"/>
    <n v="0"/>
    <n v="0"/>
    <m/>
    <m/>
    <n v="5"/>
    <m/>
    <m/>
    <m/>
    <m/>
    <n v="1"/>
    <n v="7"/>
    <n v="2"/>
  </r>
  <r>
    <n v="61714.11217454492"/>
    <s v="C"/>
    <x v="335"/>
    <x v="1"/>
    <n v="4"/>
    <s v="10 211000483"/>
    <d v="2021-06-03T00:00:00"/>
    <d v="2024-06-30T00:00:00"/>
    <n v="0"/>
    <n v="1"/>
    <n v="9"/>
    <n v="30"/>
    <n v="2"/>
    <n v="17.690000000000001"/>
    <n v="19.2"/>
    <n v="90000"/>
    <n v="3258"/>
    <n v="71830"/>
    <n v="0"/>
    <n v="0"/>
    <n v="0"/>
    <m/>
    <n v="0"/>
    <n v="0"/>
    <n v="0"/>
    <m/>
    <m/>
    <d v="2022-03-31T00:00:00"/>
    <n v="1"/>
    <s v="O"/>
    <n v="1"/>
    <n v="30"/>
    <n v="0"/>
    <m/>
    <m/>
    <m/>
    <m/>
    <m/>
    <m/>
    <n v="1"/>
    <n v="1"/>
    <m/>
    <m/>
    <n v="2160.87"/>
    <s v="TARJETA DE AFINIDAD"/>
    <n v="0"/>
    <n v="0"/>
    <m/>
    <m/>
    <n v="5"/>
    <m/>
    <m/>
    <m/>
    <m/>
    <n v="1"/>
    <n v="7"/>
    <n v="2"/>
  </r>
  <r>
    <n v="411753.17008037021"/>
    <s v="C"/>
    <x v="335"/>
    <x v="1"/>
    <n v="4"/>
    <s v="10 211000484"/>
    <d v="2021-06-03T00:00:00"/>
    <d v="2024-06-30T00:00:00"/>
    <n v="0"/>
    <n v="1"/>
    <n v="9"/>
    <n v="30"/>
    <n v="2"/>
    <n v="17.690000000000001"/>
    <n v="19.2"/>
    <n v="600000"/>
    <n v="21723"/>
    <n v="478828"/>
    <n v="0"/>
    <n v="0"/>
    <n v="0"/>
    <m/>
    <n v="0"/>
    <n v="0"/>
    <n v="0"/>
    <m/>
    <m/>
    <d v="2022-03-31T00:00:00"/>
    <n v="1"/>
    <s v="O"/>
    <n v="1"/>
    <n v="30"/>
    <n v="0"/>
    <m/>
    <m/>
    <m/>
    <m/>
    <m/>
    <m/>
    <n v="1"/>
    <n v="1"/>
    <m/>
    <m/>
    <n v="14045.66"/>
    <s v="TARJETA DE AFINIDAD"/>
    <n v="0"/>
    <n v="0"/>
    <m/>
    <m/>
    <n v="5"/>
    <m/>
    <m/>
    <m/>
    <m/>
    <n v="1"/>
    <n v="7"/>
    <n v="2"/>
  </r>
  <r>
    <n v="411753.17008037021"/>
    <s v="C"/>
    <x v="335"/>
    <x v="1"/>
    <n v="4"/>
    <s v="10 211000485"/>
    <d v="2021-06-03T00:00:00"/>
    <d v="2024-06-30T00:00:00"/>
    <n v="0"/>
    <n v="1"/>
    <n v="9"/>
    <n v="30"/>
    <n v="2"/>
    <n v="17.690000000000001"/>
    <n v="19.2"/>
    <n v="600000"/>
    <n v="21723"/>
    <n v="478828"/>
    <n v="0"/>
    <n v="0"/>
    <n v="0"/>
    <m/>
    <n v="0"/>
    <n v="0"/>
    <n v="0"/>
    <m/>
    <m/>
    <d v="2022-03-31T00:00:00"/>
    <n v="1"/>
    <s v="O"/>
    <n v="1"/>
    <n v="30"/>
    <n v="0"/>
    <m/>
    <m/>
    <m/>
    <m/>
    <m/>
    <m/>
    <n v="1"/>
    <n v="1"/>
    <m/>
    <m/>
    <n v="14045.66"/>
    <s v="TARJETA DE AFINIDAD"/>
    <n v="0"/>
    <n v="0"/>
    <m/>
    <m/>
    <n v="5"/>
    <m/>
    <m/>
    <m/>
    <m/>
    <n v="1"/>
    <n v="7"/>
    <n v="2"/>
  </r>
  <r>
    <n v="70020033.627633989"/>
    <s v="C"/>
    <x v="335"/>
    <x v="1"/>
    <n v="3"/>
    <s v="13 211001733"/>
    <d v="2021-06-30T00:00:00"/>
    <d v="2027-06-30T00:00:00"/>
    <n v="0"/>
    <n v="1"/>
    <n v="10"/>
    <n v="30"/>
    <n v="2"/>
    <n v="11.04"/>
    <n v="11.61"/>
    <n v="88342825"/>
    <n v="1252558"/>
    <n v="81422457"/>
    <n v="0"/>
    <n v="0"/>
    <n v="0"/>
    <m/>
    <n v="0"/>
    <n v="0"/>
    <n v="0"/>
    <s v="2500000/3000000/"/>
    <s v="06/12/"/>
    <d v="2022-03-31T00:00:00"/>
    <n v="1"/>
    <s v="O"/>
    <n v="1"/>
    <n v="30"/>
    <n v="0"/>
    <m/>
    <m/>
    <m/>
    <m/>
    <m/>
    <m/>
    <n v="1"/>
    <n v="1"/>
    <n v="44377"/>
    <s v="A"/>
    <n v="2385061.59"/>
    <s v="LIBRE INVERSION"/>
    <n v="0"/>
    <n v="0"/>
    <m/>
    <m/>
    <n v="5"/>
    <m/>
    <m/>
    <m/>
    <m/>
    <n v="1"/>
    <n v="7"/>
    <n v="2"/>
  </r>
  <r>
    <n v="447945.06749015627"/>
    <s v="C"/>
    <x v="335"/>
    <x v="1"/>
    <n v="4"/>
    <s v="10 211000871"/>
    <d v="2021-09-16T00:00:00"/>
    <d v="2024-09-30T00:00:00"/>
    <n v="0"/>
    <n v="1"/>
    <n v="6"/>
    <n v="30"/>
    <n v="2"/>
    <n v="17.690000000000001"/>
    <n v="19.2"/>
    <n v="600000"/>
    <n v="21723"/>
    <n v="521046"/>
    <n v="0"/>
    <n v="0"/>
    <n v="0"/>
    <m/>
    <n v="0"/>
    <n v="0"/>
    <n v="0"/>
    <m/>
    <m/>
    <d v="2022-03-31T00:00:00"/>
    <n v="1"/>
    <s v="O"/>
    <n v="1"/>
    <n v="30"/>
    <n v="0"/>
    <m/>
    <m/>
    <m/>
    <m/>
    <m/>
    <m/>
    <n v="1"/>
    <n v="1"/>
    <m/>
    <m/>
    <n v="15396.21"/>
    <s v="TARJETA DE AFINIDAD"/>
    <n v="0"/>
    <n v="0"/>
    <m/>
    <m/>
    <n v="5"/>
    <m/>
    <m/>
    <m/>
    <m/>
    <n v="1"/>
    <n v="7"/>
    <n v="2"/>
  </r>
  <r>
    <n v="447945.06749015627"/>
    <s v="C"/>
    <x v="335"/>
    <x v="1"/>
    <n v="4"/>
    <s v="10 211000872"/>
    <d v="2021-09-16T00:00:00"/>
    <d v="2024-09-30T00:00:00"/>
    <n v="0"/>
    <n v="1"/>
    <n v="6"/>
    <n v="30"/>
    <n v="2"/>
    <n v="17.690000000000001"/>
    <n v="19.2"/>
    <n v="600000"/>
    <n v="21723"/>
    <n v="521046"/>
    <n v="0"/>
    <n v="0"/>
    <n v="0"/>
    <m/>
    <n v="0"/>
    <n v="0"/>
    <n v="0"/>
    <m/>
    <m/>
    <d v="2022-03-31T00:00:00"/>
    <n v="1"/>
    <s v="O"/>
    <n v="1"/>
    <n v="30"/>
    <n v="0"/>
    <m/>
    <m/>
    <m/>
    <m/>
    <m/>
    <m/>
    <n v="1"/>
    <n v="1"/>
    <m/>
    <m/>
    <n v="15396.21"/>
    <s v="TARJETA DE AFINIDAD"/>
    <n v="0"/>
    <n v="0"/>
    <m/>
    <m/>
    <n v="5"/>
    <m/>
    <m/>
    <m/>
    <m/>
    <n v="1"/>
    <n v="7"/>
    <n v="2"/>
  </r>
  <r>
    <n v="224110.25650153818"/>
    <s v="C"/>
    <x v="335"/>
    <x v="1"/>
    <n v="4"/>
    <s v="10 211000992"/>
    <d v="2021-10-01T00:00:00"/>
    <d v="2024-09-30T00:00:00"/>
    <n v="0"/>
    <n v="1"/>
    <n v="6"/>
    <n v="30"/>
    <n v="2"/>
    <n v="17.690000000000001"/>
    <n v="19.2"/>
    <n v="300000"/>
    <n v="10861"/>
    <n v="260526"/>
    <n v="0"/>
    <n v="0"/>
    <n v="0"/>
    <m/>
    <n v="0"/>
    <n v="0"/>
    <n v="0"/>
    <m/>
    <m/>
    <d v="2022-03-31T00:00:00"/>
    <n v="1"/>
    <s v="O"/>
    <n v="1"/>
    <n v="30"/>
    <n v="0"/>
    <m/>
    <m/>
    <m/>
    <m/>
    <m/>
    <m/>
    <n v="1"/>
    <n v="1"/>
    <m/>
    <m/>
    <n v="7563.05"/>
    <s v="TARJETA DE AFINIDAD"/>
    <n v="0"/>
    <n v="0"/>
    <m/>
    <m/>
    <n v="5"/>
    <m/>
    <m/>
    <m/>
    <m/>
    <n v="1"/>
    <n v="7"/>
    <n v="2"/>
  </r>
  <r>
    <n v="504997.49722226738"/>
    <s v="C"/>
    <x v="335"/>
    <x v="1"/>
    <n v="4"/>
    <s v="10 221000256"/>
    <d v="2022-02-17T00:00:00"/>
    <d v="2025-02-28T00:00:00"/>
    <n v="0"/>
    <n v="1"/>
    <n v="1"/>
    <n v="30"/>
    <n v="2"/>
    <n v="17.690000000000001"/>
    <n v="19.2"/>
    <n v="600000"/>
    <n v="21724"/>
    <n v="587330"/>
    <n v="0"/>
    <n v="0"/>
    <n v="0"/>
    <m/>
    <n v="0"/>
    <n v="0"/>
    <n v="0"/>
    <m/>
    <m/>
    <d v="2022-03-31T00:00:00"/>
    <n v="1"/>
    <s v="O"/>
    <n v="1"/>
    <n v="30"/>
    <n v="0"/>
    <m/>
    <m/>
    <m/>
    <m/>
    <m/>
    <m/>
    <n v="1"/>
    <n v="1"/>
    <m/>
    <m/>
    <n v="17286.97"/>
    <s v="TARJETA DE AFINIDAD"/>
    <n v="0"/>
    <n v="0"/>
    <m/>
    <m/>
    <n v="5"/>
    <m/>
    <m/>
    <m/>
    <m/>
    <n v="1"/>
    <n v="7"/>
    <n v="2"/>
  </r>
  <r>
    <n v="504997.49722226738"/>
    <s v="C"/>
    <x v="335"/>
    <x v="1"/>
    <n v="4"/>
    <s v="10 221000257"/>
    <d v="2022-02-17T00:00:00"/>
    <d v="2025-02-28T00:00:00"/>
    <n v="0"/>
    <n v="1"/>
    <n v="1"/>
    <n v="30"/>
    <n v="2"/>
    <n v="17.690000000000001"/>
    <n v="19.2"/>
    <n v="600000"/>
    <n v="21724"/>
    <n v="587330"/>
    <n v="0"/>
    <n v="0"/>
    <n v="0"/>
    <m/>
    <n v="0"/>
    <n v="0"/>
    <n v="0"/>
    <m/>
    <m/>
    <d v="2022-03-31T00:00:00"/>
    <n v="1"/>
    <s v="O"/>
    <n v="1"/>
    <n v="30"/>
    <n v="0"/>
    <m/>
    <m/>
    <m/>
    <m/>
    <m/>
    <m/>
    <n v="1"/>
    <n v="1"/>
    <m/>
    <m/>
    <n v="17286.97"/>
    <s v="TARJETA DE AFINIDAD"/>
    <n v="0"/>
    <n v="0"/>
    <m/>
    <m/>
    <n v="5"/>
    <m/>
    <m/>
    <m/>
    <m/>
    <n v="1"/>
    <n v="7"/>
    <n v="2"/>
  </r>
  <r>
    <n v="168422.8288248069"/>
    <s v="C"/>
    <x v="335"/>
    <x v="1"/>
    <n v="4"/>
    <s v="10 221000258"/>
    <d v="2022-02-17T00:00:00"/>
    <d v="2025-02-28T00:00:00"/>
    <n v="0"/>
    <n v="1"/>
    <n v="1"/>
    <n v="30"/>
    <n v="2"/>
    <n v="17.690000000000001"/>
    <n v="19.2"/>
    <n v="200000"/>
    <n v="7241"/>
    <n v="195777"/>
    <n v="0"/>
    <n v="0"/>
    <n v="0"/>
    <m/>
    <n v="0"/>
    <n v="0"/>
    <n v="0"/>
    <m/>
    <m/>
    <d v="2022-03-31T00:00:00"/>
    <n v="1"/>
    <s v="O"/>
    <n v="1"/>
    <n v="30"/>
    <n v="0"/>
    <m/>
    <m/>
    <m/>
    <m/>
    <m/>
    <m/>
    <n v="1"/>
    <n v="1"/>
    <m/>
    <m/>
    <n v="5672.29"/>
    <s v="TARJETA DE AFINIDAD"/>
    <n v="0"/>
    <n v="0"/>
    <m/>
    <m/>
    <n v="5"/>
    <m/>
    <m/>
    <m/>
    <m/>
    <n v="1"/>
    <n v="7"/>
    <n v="2"/>
  </r>
  <r>
    <n v="321748.61118771328"/>
    <s v="C"/>
    <x v="335"/>
    <x v="1"/>
    <n v="4"/>
    <s v="10 211001418"/>
    <d v="2021-12-06T00:00:00"/>
    <d v="2024-12-31T00:00:00"/>
    <n v="0"/>
    <n v="1"/>
    <n v="3"/>
    <n v="30"/>
    <n v="2"/>
    <n v="17.690000000000001"/>
    <n v="19.2"/>
    <n v="400000"/>
    <n v="14482"/>
    <n v="374273"/>
    <n v="0"/>
    <n v="0"/>
    <n v="0"/>
    <m/>
    <n v="0"/>
    <n v="0"/>
    <n v="0"/>
    <m/>
    <m/>
    <d v="2022-03-31T00:00:00"/>
    <n v="1"/>
    <s v="O"/>
    <n v="1"/>
    <n v="30"/>
    <n v="0"/>
    <m/>
    <m/>
    <m/>
    <m/>
    <m/>
    <m/>
    <n v="1"/>
    <n v="1"/>
    <m/>
    <m/>
    <n v="11074.46"/>
    <s v="TARJETA DE AFINIDAD"/>
    <n v="0"/>
    <n v="0"/>
    <m/>
    <m/>
    <n v="5"/>
    <m/>
    <m/>
    <m/>
    <m/>
    <n v="1"/>
    <n v="7"/>
    <n v="2"/>
  </r>
  <r>
    <n v="482758.41140764666"/>
    <s v="C"/>
    <x v="335"/>
    <x v="1"/>
    <n v="4"/>
    <s v="10 211001419"/>
    <d v="2021-12-06T00:00:00"/>
    <d v="2024-12-31T00:00:00"/>
    <n v="0"/>
    <n v="1"/>
    <n v="3"/>
    <n v="30"/>
    <n v="2"/>
    <n v="17.690000000000001"/>
    <n v="19.2"/>
    <n v="600000"/>
    <n v="21723"/>
    <n v="561410"/>
    <n v="0"/>
    <n v="0"/>
    <n v="0"/>
    <m/>
    <n v="0"/>
    <n v="0"/>
    <n v="0"/>
    <m/>
    <m/>
    <d v="2022-03-31T00:00:00"/>
    <n v="1"/>
    <s v="O"/>
    <n v="1"/>
    <n v="30"/>
    <n v="0"/>
    <m/>
    <m/>
    <m/>
    <m/>
    <m/>
    <m/>
    <n v="1"/>
    <n v="1"/>
    <m/>
    <m/>
    <n v="16476.64"/>
    <s v="TARJETA DE AFINIDAD"/>
    <n v="0"/>
    <n v="0"/>
    <m/>
    <m/>
    <n v="5"/>
    <m/>
    <m/>
    <m/>
    <m/>
    <n v="1"/>
    <n v="7"/>
    <n v="2"/>
  </r>
  <r>
    <n v="229911.07095240298"/>
    <s v="C"/>
    <x v="335"/>
    <x v="1"/>
    <n v="4"/>
    <s v="10 211001200"/>
    <d v="2021-11-02T00:00:00"/>
    <d v="2024-10-31T00:00:00"/>
    <n v="0"/>
    <n v="1"/>
    <n v="5"/>
    <n v="30"/>
    <n v="2"/>
    <n v="17.690000000000001"/>
    <n v="19.2"/>
    <n v="300000"/>
    <n v="10861"/>
    <n v="267353"/>
    <n v="0"/>
    <n v="0"/>
    <n v="0"/>
    <m/>
    <n v="0"/>
    <n v="0"/>
    <n v="0"/>
    <m/>
    <m/>
    <d v="2022-03-31T00:00:00"/>
    <n v="1"/>
    <s v="O"/>
    <n v="1"/>
    <n v="30"/>
    <n v="0"/>
    <m/>
    <m/>
    <m/>
    <m/>
    <m/>
    <m/>
    <n v="1"/>
    <n v="1"/>
    <m/>
    <m/>
    <n v="7833.16"/>
    <s v="TARJETA DE AFINIDAD"/>
    <n v="0"/>
    <n v="0"/>
    <m/>
    <m/>
    <n v="5"/>
    <m/>
    <m/>
    <m/>
    <m/>
    <n v="1"/>
    <n v="7"/>
    <n v="2"/>
  </r>
  <r>
    <n v="16264583"/>
    <s v="C"/>
    <x v="336"/>
    <x v="0"/>
    <n v="3"/>
    <s v="13 211002890"/>
    <d v="2021-10-11T00:00:00"/>
    <d v="2025-10-31T00:00:00"/>
    <n v="1"/>
    <n v="1"/>
    <n v="5"/>
    <n v="30"/>
    <n v="2"/>
    <n v="9.49"/>
    <n v="9.91"/>
    <n v="19979765"/>
    <n v="253545"/>
    <n v="17991753"/>
    <n v="0"/>
    <n v="0"/>
    <n v="0"/>
    <m/>
    <n v="0"/>
    <n v="0"/>
    <n v="0"/>
    <s v="1500000/1500000/"/>
    <s v="07/12/"/>
    <d v="2022-03-31T00:00:00"/>
    <n v="1"/>
    <s v="O"/>
    <n v="1"/>
    <n v="30"/>
    <n v="504"/>
    <m/>
    <m/>
    <m/>
    <m/>
    <m/>
    <m/>
    <n v="1"/>
    <n v="1"/>
    <n v="44480"/>
    <s v="A"/>
    <n v="1042536"/>
    <s v="LIBRE INVERSION"/>
    <n v="0"/>
    <n v="0"/>
    <s v="800-197-268-4"/>
    <s v="DIRECCION DE IMPUESTOS Y ADUANAS NACIONALES"/>
    <n v="5"/>
    <m/>
    <m/>
    <m/>
    <m/>
    <n v="1"/>
    <n v="7"/>
    <n v="2"/>
  </r>
  <r>
    <n v="0"/>
    <s v="C"/>
    <x v="337"/>
    <x v="0"/>
    <n v="4"/>
    <s v="11 19900"/>
    <d v="2018-03-16T00:00:00"/>
    <d v="2023-03-31T00:00:00"/>
    <n v="0"/>
    <n v="1"/>
    <n v="36"/>
    <n v="30"/>
    <n v="2"/>
    <n v="7.43"/>
    <n v="7.69"/>
    <n v="20096929"/>
    <n v="402128"/>
    <n v="4636599"/>
    <n v="0"/>
    <n v="0"/>
    <n v="0"/>
    <m/>
    <n v="0"/>
    <n v="0"/>
    <n v="0"/>
    <m/>
    <m/>
    <d v="2022-03-31T00:00:00"/>
    <n v="1"/>
    <s v="O"/>
    <n v="1"/>
    <n v="30"/>
    <n v="0"/>
    <m/>
    <m/>
    <m/>
    <m/>
    <m/>
    <m/>
    <n v="1"/>
    <n v="1"/>
    <m/>
    <m/>
    <n v="1951188.59"/>
    <s v="SUSTITUCION"/>
    <n v="0"/>
    <n v="0"/>
    <s v="800-197-268-4"/>
    <s v="DIRECCION DE IMPUESTOS Y ADUANAS NACIONALES"/>
    <n v="5"/>
    <m/>
    <m/>
    <m/>
    <m/>
    <n v="1"/>
    <n v="7"/>
    <n v="2"/>
  </r>
  <r>
    <n v="0"/>
    <s v="C"/>
    <x v="337"/>
    <x v="1"/>
    <n v="4"/>
    <s v="10 191002860"/>
    <d v="2020-02-04T00:00:00"/>
    <d v="2023-02-28T00:00:00"/>
    <n v="0"/>
    <n v="1"/>
    <n v="25"/>
    <n v="30"/>
    <n v="2"/>
    <n v="11.04"/>
    <n v="11.61"/>
    <n v="4700000"/>
    <n v="169916"/>
    <n v="1603697"/>
    <n v="0"/>
    <n v="0"/>
    <n v="0"/>
    <m/>
    <n v="0"/>
    <n v="0"/>
    <n v="0"/>
    <m/>
    <m/>
    <d v="2022-03-31T00:00:00"/>
    <n v="1"/>
    <s v="O"/>
    <n v="1"/>
    <n v="30"/>
    <n v="0"/>
    <m/>
    <m/>
    <m/>
    <m/>
    <m/>
    <m/>
    <n v="1"/>
    <n v="1"/>
    <m/>
    <m/>
    <n v="674906.42"/>
    <s v="TARJETA DE AFINIDAD"/>
    <n v="0"/>
    <n v="0"/>
    <m/>
    <m/>
    <n v="5"/>
    <m/>
    <m/>
    <m/>
    <m/>
    <n v="1"/>
    <n v="7"/>
    <n v="2"/>
  </r>
  <r>
    <n v="785410.25886684051"/>
    <s v="C"/>
    <x v="338"/>
    <x v="0"/>
    <n v="4"/>
    <s v="13 201001180"/>
    <d v="2020-03-20T00:00:00"/>
    <d v="2023-03-31T00:00:00"/>
    <n v="1"/>
    <n v="1"/>
    <n v="23"/>
    <n v="30"/>
    <n v="2"/>
    <n v="5.99"/>
    <n v="6.16"/>
    <n v="10041496"/>
    <n v="305482"/>
    <n v="3549939"/>
    <n v="0"/>
    <n v="0"/>
    <n v="0"/>
    <m/>
    <n v="0"/>
    <n v="0"/>
    <n v="0"/>
    <m/>
    <m/>
    <d v="2022-03-31T00:00:00"/>
    <n v="1"/>
    <s v="O"/>
    <n v="1"/>
    <n v="30"/>
    <n v="571"/>
    <m/>
    <m/>
    <m/>
    <m/>
    <m/>
    <m/>
    <n v="1"/>
    <n v="1"/>
    <m/>
    <m/>
    <n v="313734.03000000003"/>
    <s v="LIBRE INVERSION"/>
    <n v="0"/>
    <n v="0"/>
    <s v="800-197-268-4"/>
    <s v="DIRECCION DE IMPUESTOS Y ADUANAS NACIONALES"/>
    <n v="5"/>
    <m/>
    <m/>
    <m/>
    <m/>
    <n v="1"/>
    <n v="7"/>
    <n v="2"/>
  </r>
  <r>
    <n v="2954544.5870069135"/>
    <s v="C"/>
    <x v="338"/>
    <x v="0"/>
    <n v="4"/>
    <s v="13 201003415"/>
    <d v="2020-12-23T00:00:00"/>
    <d v="2025-12-31T00:00:00"/>
    <n v="0"/>
    <n v="1"/>
    <n v="15"/>
    <n v="30"/>
    <n v="2"/>
    <n v="7.27"/>
    <n v="7.51"/>
    <n v="17023920"/>
    <n v="342527"/>
    <n v="13357545"/>
    <n v="0"/>
    <n v="0"/>
    <n v="0"/>
    <m/>
    <n v="0"/>
    <n v="0"/>
    <n v="0"/>
    <m/>
    <m/>
    <d v="2022-03-31T00:00:00"/>
    <n v="1"/>
    <s v="O"/>
    <n v="1"/>
    <n v="30"/>
    <n v="0"/>
    <m/>
    <m/>
    <m/>
    <m/>
    <m/>
    <m/>
    <n v="1"/>
    <n v="1"/>
    <m/>
    <m/>
    <n v="1181264.31"/>
    <s v="EDUCACION"/>
    <n v="0"/>
    <n v="0"/>
    <s v="800-197-268-4"/>
    <s v="DIRECCION DE IMPUESTOS Y ADUANAS NACIONALES"/>
    <n v="5"/>
    <m/>
    <m/>
    <m/>
    <m/>
    <n v="1"/>
    <n v="7"/>
    <n v="2"/>
  </r>
  <r>
    <n v="2993599.1337113138"/>
    <s v="C"/>
    <x v="338"/>
    <x v="0"/>
    <n v="4"/>
    <s v="13 211001853"/>
    <d v="2021-07-15T00:00:00"/>
    <d v="2024-07-31T00:00:00"/>
    <n v="0"/>
    <n v="1"/>
    <n v="9"/>
    <n v="30"/>
    <n v="2"/>
    <n v="9"/>
    <n v="9.3800000000000008"/>
    <n v="16762391"/>
    <n v="312372"/>
    <n v="13533590"/>
    <n v="0"/>
    <n v="0"/>
    <n v="0"/>
    <m/>
    <n v="0"/>
    <n v="0"/>
    <n v="0"/>
    <s v="1000000/1700000/"/>
    <s v="06/12/"/>
    <d v="2022-03-31T00:00:00"/>
    <n v="1"/>
    <s v="O"/>
    <n v="1"/>
    <n v="30"/>
    <n v="0"/>
    <m/>
    <m/>
    <m/>
    <m/>
    <m/>
    <m/>
    <n v="1"/>
    <n v="1"/>
    <m/>
    <m/>
    <n v="1196717.42"/>
    <s v="EDUCACION"/>
    <n v="0"/>
    <n v="0"/>
    <s v="800-197-268-4"/>
    <s v="DIRECCION DE IMPUESTOS Y ADUANAS NACIONALES"/>
    <n v="5"/>
    <m/>
    <m/>
    <m/>
    <m/>
    <n v="1"/>
    <n v="7"/>
    <n v="2"/>
  </r>
  <r>
    <n v="1249395.830799845"/>
    <s v="C"/>
    <x v="338"/>
    <x v="1"/>
    <n v="4"/>
    <s v="13 201002497"/>
    <d v="2020-08-31T00:00:00"/>
    <d v="2023-09-30T00:00:00"/>
    <n v="0"/>
    <n v="1"/>
    <n v="18"/>
    <n v="30"/>
    <n v="2"/>
    <n v="7.2"/>
    <n v="7.44"/>
    <n v="10690092"/>
    <n v="333035"/>
    <n v="5648560"/>
    <n v="0"/>
    <n v="0"/>
    <n v="0"/>
    <m/>
    <n v="0"/>
    <n v="0"/>
    <n v="0"/>
    <m/>
    <m/>
    <d v="2022-03-31T00:00:00"/>
    <n v="1"/>
    <s v="O"/>
    <n v="1"/>
    <n v="30"/>
    <n v="0"/>
    <m/>
    <m/>
    <m/>
    <m/>
    <m/>
    <m/>
    <n v="1"/>
    <n v="1"/>
    <m/>
    <m/>
    <n v="499530.69"/>
    <s v="LIBRE INVERSION"/>
    <n v="0"/>
    <n v="0"/>
    <m/>
    <m/>
    <n v="5"/>
    <m/>
    <m/>
    <m/>
    <m/>
    <n v="1"/>
    <n v="7"/>
    <n v="2"/>
  </r>
  <r>
    <n v="68019.861995726736"/>
    <s v="C"/>
    <x v="338"/>
    <x v="1"/>
    <n v="4"/>
    <s v="10 221000026"/>
    <d v="2022-01-05T00:00:00"/>
    <d v="2022-06-30T00:00:00"/>
    <n v="0"/>
    <n v="1"/>
    <n v="3"/>
    <n v="30"/>
    <n v="2"/>
    <n v="17.690000000000001"/>
    <n v="19.2"/>
    <n v="600000"/>
    <n v="105346"/>
    <n v="306737"/>
    <n v="0"/>
    <n v="0"/>
    <n v="0"/>
    <m/>
    <n v="0"/>
    <n v="0"/>
    <n v="0"/>
    <m/>
    <m/>
    <d v="2022-03-31T00:00:00"/>
    <n v="1"/>
    <s v="O"/>
    <n v="1"/>
    <n v="30"/>
    <n v="0"/>
    <m/>
    <m/>
    <m/>
    <m/>
    <m/>
    <m/>
    <n v="1"/>
    <n v="1"/>
    <m/>
    <m/>
    <n v="26953.1"/>
    <s v="TARJETA DE AFINIDAD"/>
    <n v="0"/>
    <n v="0"/>
    <m/>
    <m/>
    <n v="5"/>
    <m/>
    <m/>
    <m/>
    <m/>
    <n v="1"/>
    <n v="7"/>
    <n v="2"/>
  </r>
  <r>
    <n v="94932.590768678172"/>
    <s v="C"/>
    <x v="338"/>
    <x v="1"/>
    <n v="4"/>
    <s v="10 221000089"/>
    <d v="2022-01-15T00:00:00"/>
    <d v="2022-07-31T00:00:00"/>
    <n v="0"/>
    <n v="1"/>
    <n v="2"/>
    <n v="30"/>
    <n v="2"/>
    <n v="17.690000000000001"/>
    <n v="19.2"/>
    <n v="635000"/>
    <n v="111491"/>
    <n v="429639"/>
    <n v="0"/>
    <n v="0"/>
    <n v="0"/>
    <m/>
    <n v="0"/>
    <n v="0"/>
    <n v="0"/>
    <m/>
    <m/>
    <d v="2022-03-31T00:00:00"/>
    <n v="1"/>
    <s v="O"/>
    <n v="1"/>
    <n v="30"/>
    <n v="0"/>
    <m/>
    <m/>
    <m/>
    <m/>
    <m/>
    <m/>
    <n v="1"/>
    <n v="1"/>
    <m/>
    <m/>
    <n v="38093.71"/>
    <s v="TARJETA DE AFINIDAD"/>
    <n v="0"/>
    <n v="0"/>
    <m/>
    <m/>
    <n v="5"/>
    <m/>
    <m/>
    <m/>
    <m/>
    <n v="1"/>
    <n v="7"/>
    <n v="2"/>
  </r>
  <r>
    <n v="9497.43823663699"/>
    <s v="C"/>
    <x v="338"/>
    <x v="1"/>
    <n v="4"/>
    <s v="10 211001064"/>
    <d v="2021-10-15T00:00:00"/>
    <d v="2022-04-30T00:00:00"/>
    <n v="0"/>
    <n v="1"/>
    <n v="5"/>
    <n v="30"/>
    <n v="2"/>
    <n v="17.690000000000001"/>
    <n v="19.2"/>
    <n v="600000"/>
    <n v="105346"/>
    <n v="42281"/>
    <n v="0"/>
    <n v="0"/>
    <n v="0"/>
    <m/>
    <n v="0"/>
    <n v="0"/>
    <n v="0"/>
    <m/>
    <m/>
    <d v="2022-03-31T00:00:00"/>
    <n v="1"/>
    <s v="O"/>
    <n v="1"/>
    <n v="30"/>
    <n v="0"/>
    <m/>
    <m/>
    <m/>
    <m/>
    <m/>
    <m/>
    <n v="1"/>
    <n v="1"/>
    <m/>
    <m/>
    <n v="3593.75"/>
    <s v="TARJETA DE AFINIDAD"/>
    <n v="0"/>
    <n v="0"/>
    <m/>
    <m/>
    <n v="5"/>
    <m/>
    <m/>
    <m/>
    <m/>
    <n v="1"/>
    <n v="7"/>
    <n v="2"/>
  </r>
  <r>
    <n v="15153.090173277255"/>
    <s v="C"/>
    <x v="338"/>
    <x v="1"/>
    <n v="4"/>
    <s v="10 211001374"/>
    <d v="2021-11-24T00:00:00"/>
    <d v="2022-05-31T00:00:00"/>
    <n v="0"/>
    <n v="1"/>
    <n v="4"/>
    <n v="30"/>
    <n v="2"/>
    <n v="17.690000000000001"/>
    <n v="19.2"/>
    <n v="200000"/>
    <n v="35115"/>
    <n v="68672"/>
    <n v="0"/>
    <n v="0"/>
    <n v="0"/>
    <m/>
    <n v="0"/>
    <n v="0"/>
    <n v="0"/>
    <m/>
    <m/>
    <d v="2022-03-31T00:00:00"/>
    <n v="1"/>
    <s v="O"/>
    <n v="1"/>
    <n v="30"/>
    <n v="0"/>
    <m/>
    <m/>
    <m/>
    <m/>
    <m/>
    <m/>
    <n v="1"/>
    <n v="1"/>
    <m/>
    <m/>
    <n v="6109.37"/>
    <s v="TARJETA DE AFINIDAD"/>
    <n v="0"/>
    <n v="0"/>
    <m/>
    <m/>
    <n v="5"/>
    <m/>
    <m/>
    <m/>
    <m/>
    <n v="1"/>
    <n v="7"/>
    <n v="2"/>
  </r>
  <r>
    <n v="111397.03896931739"/>
    <s v="C"/>
    <x v="338"/>
    <x v="1"/>
    <n v="4"/>
    <s v="10 221000336"/>
    <d v="2022-02-28T00:00:00"/>
    <d v="2022-08-31T00:00:00"/>
    <n v="0"/>
    <n v="1"/>
    <n v="1"/>
    <n v="30"/>
    <n v="2"/>
    <n v="17.690000000000001"/>
    <n v="19.2"/>
    <n v="600000"/>
    <n v="105347"/>
    <n v="503707"/>
    <n v="0"/>
    <n v="0"/>
    <n v="0"/>
    <m/>
    <n v="0"/>
    <n v="0"/>
    <n v="0"/>
    <m/>
    <m/>
    <d v="2022-03-31T00:00:00"/>
    <n v="1"/>
    <s v="O"/>
    <n v="1"/>
    <n v="30"/>
    <n v="0"/>
    <m/>
    <m/>
    <m/>
    <m/>
    <m/>
    <m/>
    <n v="1"/>
    <n v="1"/>
    <m/>
    <m/>
    <n v="44562.45"/>
    <s v="TARJETA DE AFINIDAD"/>
    <n v="0"/>
    <n v="0"/>
    <m/>
    <m/>
    <n v="5"/>
    <m/>
    <m/>
    <m/>
    <m/>
    <n v="1"/>
    <n v="7"/>
    <n v="2"/>
  </r>
  <r>
    <n v="111397.03896931739"/>
    <s v="C"/>
    <x v="338"/>
    <x v="1"/>
    <n v="4"/>
    <s v="10 221000303"/>
    <d v="2022-02-24T00:00:00"/>
    <d v="2022-08-31T00:00:00"/>
    <n v="0"/>
    <n v="1"/>
    <n v="1"/>
    <n v="30"/>
    <n v="2"/>
    <n v="17.690000000000001"/>
    <n v="19.2"/>
    <n v="600000"/>
    <n v="105347"/>
    <n v="503707"/>
    <n v="0"/>
    <n v="0"/>
    <n v="0"/>
    <m/>
    <n v="0"/>
    <n v="0"/>
    <n v="0"/>
    <m/>
    <m/>
    <d v="2022-03-31T00:00:00"/>
    <n v="1"/>
    <s v="O"/>
    <n v="1"/>
    <n v="30"/>
    <n v="0"/>
    <m/>
    <m/>
    <m/>
    <m/>
    <m/>
    <m/>
    <n v="1"/>
    <n v="1"/>
    <m/>
    <m/>
    <n v="44562.45"/>
    <s v="TARJETA DE AFINIDAD"/>
    <n v="0"/>
    <n v="0"/>
    <m/>
    <m/>
    <n v="5"/>
    <m/>
    <m/>
    <m/>
    <m/>
    <n v="1"/>
    <n v="7"/>
    <n v="2"/>
  </r>
  <r>
    <n v="56503.793015963805"/>
    <s v="C"/>
    <x v="338"/>
    <x v="1"/>
    <n v="4"/>
    <s v="10 211001548"/>
    <d v="2021-12-28T00:00:00"/>
    <d v="2022-06-30T00:00:00"/>
    <n v="0"/>
    <n v="1"/>
    <n v="3"/>
    <n v="30"/>
    <n v="2"/>
    <n v="17.690000000000001"/>
    <n v="19.2"/>
    <n v="500000"/>
    <n v="87788"/>
    <n v="255615"/>
    <n v="0"/>
    <n v="0"/>
    <n v="0"/>
    <m/>
    <n v="0"/>
    <n v="0"/>
    <n v="0"/>
    <m/>
    <m/>
    <d v="2022-03-31T00:00:00"/>
    <n v="1"/>
    <s v="O"/>
    <n v="1"/>
    <n v="30"/>
    <n v="0"/>
    <m/>
    <m/>
    <m/>
    <m/>
    <m/>
    <m/>
    <n v="1"/>
    <n v="1"/>
    <m/>
    <m/>
    <n v="22640.6"/>
    <s v="TARJETA DE AFINIDAD"/>
    <n v="0"/>
    <n v="0"/>
    <m/>
    <m/>
    <n v="5"/>
    <m/>
    <m/>
    <m/>
    <m/>
    <n v="1"/>
    <n v="7"/>
    <n v="2"/>
  </r>
  <r>
    <n v="132586.61789792572"/>
    <s v="C"/>
    <x v="338"/>
    <x v="1"/>
    <n v="4"/>
    <s v="10 221000455"/>
    <d v="2022-03-15T00:00:00"/>
    <d v="2022-09-30T00:00:00"/>
    <n v="0"/>
    <n v="1"/>
    <n v="0"/>
    <n v="30"/>
    <n v="2"/>
    <n v="17.690000000000001"/>
    <n v="19.2"/>
    <n v="600000"/>
    <n v="105346"/>
    <n v="600000"/>
    <n v="4425"/>
    <n v="0"/>
    <n v="0"/>
    <m/>
    <n v="0"/>
    <n v="0"/>
    <n v="0"/>
    <m/>
    <m/>
    <d v="2022-03-15T00:00:00"/>
    <n v="1"/>
    <s v="O"/>
    <n v="1"/>
    <n v="30"/>
    <n v="0"/>
    <m/>
    <m/>
    <m/>
    <m/>
    <m/>
    <m/>
    <n v="1"/>
    <n v="1"/>
    <m/>
    <m/>
    <n v="53187.44"/>
    <s v="TARJETA DE AFINIDAD"/>
    <n v="0"/>
    <n v="0"/>
    <m/>
    <m/>
    <n v="5"/>
    <m/>
    <m/>
    <m/>
    <m/>
    <n v="1"/>
    <n v="7"/>
    <n v="2"/>
  </r>
  <r>
    <n v="132586.61789792572"/>
    <s v="C"/>
    <x v="338"/>
    <x v="1"/>
    <n v="4"/>
    <s v="10 221000548"/>
    <d v="2022-03-25T00:00:00"/>
    <d v="2022-09-30T00:00:00"/>
    <n v="0"/>
    <n v="1"/>
    <n v="0"/>
    <n v="30"/>
    <n v="2"/>
    <n v="17.690000000000001"/>
    <n v="19.2"/>
    <n v="600000"/>
    <n v="105346"/>
    <n v="600000"/>
    <n v="1475"/>
    <n v="0"/>
    <n v="0"/>
    <m/>
    <n v="0"/>
    <n v="0"/>
    <n v="0"/>
    <m/>
    <m/>
    <d v="2022-03-25T00:00:00"/>
    <n v="1"/>
    <s v="O"/>
    <n v="1"/>
    <n v="30"/>
    <n v="0"/>
    <m/>
    <m/>
    <m/>
    <m/>
    <m/>
    <m/>
    <n v="1"/>
    <n v="1"/>
    <m/>
    <m/>
    <n v="53187.44"/>
    <s v="TARJETA DE AFINIDAD"/>
    <n v="0"/>
    <n v="0"/>
    <m/>
    <m/>
    <n v="5"/>
    <m/>
    <m/>
    <m/>
    <m/>
    <n v="1"/>
    <n v="7"/>
    <n v="2"/>
  </r>
  <r>
    <n v="111397.03896931739"/>
    <s v="C"/>
    <x v="338"/>
    <x v="1"/>
    <n v="4"/>
    <s v="10 221000347"/>
    <d v="2022-03-01T00:00:00"/>
    <d v="2022-08-31T00:00:00"/>
    <n v="0"/>
    <n v="1"/>
    <n v="1"/>
    <n v="30"/>
    <n v="2"/>
    <n v="17.690000000000001"/>
    <n v="19.2"/>
    <n v="600000"/>
    <n v="105347"/>
    <n v="503707"/>
    <n v="0"/>
    <n v="0"/>
    <n v="0"/>
    <m/>
    <n v="0"/>
    <n v="0"/>
    <n v="0"/>
    <m/>
    <m/>
    <d v="2022-03-31T00:00:00"/>
    <n v="1"/>
    <s v="O"/>
    <n v="1"/>
    <n v="30"/>
    <n v="0"/>
    <m/>
    <m/>
    <m/>
    <m/>
    <m/>
    <m/>
    <n v="1"/>
    <n v="1"/>
    <m/>
    <m/>
    <n v="44562.45"/>
    <s v="TARJETA DE AFINIDAD"/>
    <n v="0"/>
    <n v="0"/>
    <m/>
    <m/>
    <n v="5"/>
    <m/>
    <m/>
    <m/>
    <m/>
    <n v="1"/>
    <n v="7"/>
    <n v="2"/>
  </r>
  <r>
    <n v="74144.69623059174"/>
    <s v="C"/>
    <x v="338"/>
    <x v="1"/>
    <n v="4"/>
    <s v="10 221000348"/>
    <d v="2022-03-01T00:00:00"/>
    <d v="2022-08-31T00:00:00"/>
    <n v="0"/>
    <n v="1"/>
    <n v="1"/>
    <n v="30"/>
    <n v="2"/>
    <n v="17.690000000000001"/>
    <n v="19.2"/>
    <n v="400000"/>
    <n v="70232"/>
    <n v="335804"/>
    <n v="0"/>
    <n v="0"/>
    <n v="0"/>
    <m/>
    <n v="0"/>
    <n v="0"/>
    <n v="0"/>
    <m/>
    <m/>
    <d v="2022-03-31T00:00:00"/>
    <n v="1"/>
    <s v="O"/>
    <n v="1"/>
    <n v="30"/>
    <n v="0"/>
    <m/>
    <m/>
    <m/>
    <m/>
    <m/>
    <m/>
    <n v="1"/>
    <n v="1"/>
    <m/>
    <m/>
    <n v="29828.09"/>
    <s v="TARJETA DE AFINIDAD"/>
    <n v="0"/>
    <n v="0"/>
    <m/>
    <m/>
    <n v="5"/>
    <m/>
    <m/>
    <m/>
    <m/>
    <n v="1"/>
    <n v="7"/>
    <n v="2"/>
  </r>
  <r>
    <n v="34901.795678822149"/>
    <s v="C"/>
    <x v="338"/>
    <x v="1"/>
    <n v="4"/>
    <s v="10 221000504"/>
    <d v="2022-03-19T00:00:00"/>
    <d v="2022-09-30T00:00:00"/>
    <n v="0"/>
    <n v="1"/>
    <n v="0"/>
    <n v="30"/>
    <n v="2"/>
    <n v="17.690000000000001"/>
    <n v="19.2"/>
    <n v="157990"/>
    <n v="27739"/>
    <n v="157990"/>
    <n v="854"/>
    <n v="0"/>
    <n v="0"/>
    <m/>
    <n v="0"/>
    <n v="0"/>
    <n v="0"/>
    <m/>
    <m/>
    <d v="2022-03-19T00:00:00"/>
    <n v="1"/>
    <s v="O"/>
    <n v="1"/>
    <n v="30"/>
    <n v="0"/>
    <m/>
    <m/>
    <m/>
    <m/>
    <m/>
    <m/>
    <n v="1"/>
    <n v="1"/>
    <m/>
    <m/>
    <n v="14015.61"/>
    <s v="TARJETA DE AFINIDAD"/>
    <n v="0"/>
    <n v="0"/>
    <m/>
    <m/>
    <n v="5"/>
    <m/>
    <m/>
    <m/>
    <m/>
    <n v="1"/>
    <n v="7"/>
    <n v="2"/>
  </r>
  <r>
    <n v="44272.907556088554"/>
    <s v="C"/>
    <x v="338"/>
    <x v="1"/>
    <n v="4"/>
    <s v="10 221000508"/>
    <d v="2022-03-19T00:00:00"/>
    <d v="2022-09-30T00:00:00"/>
    <n v="0"/>
    <n v="1"/>
    <n v="0"/>
    <n v="30"/>
    <n v="2"/>
    <n v="17.7"/>
    <n v="19.2"/>
    <n v="199863"/>
    <n v="35091"/>
    <n v="199863"/>
    <n v="1081"/>
    <n v="0"/>
    <n v="0"/>
    <m/>
    <n v="0"/>
    <n v="0"/>
    <n v="0"/>
    <m/>
    <m/>
    <d v="2022-03-19T00:00:00"/>
    <n v="1"/>
    <s v="O"/>
    <n v="1"/>
    <n v="30"/>
    <n v="0"/>
    <m/>
    <m/>
    <m/>
    <m/>
    <m/>
    <m/>
    <n v="1"/>
    <n v="1"/>
    <m/>
    <m/>
    <n v="17609.36"/>
    <s v="TARJETA DE AFINIDAD"/>
    <n v="0"/>
    <n v="0"/>
    <m/>
    <m/>
    <n v="5"/>
    <m/>
    <m/>
    <m/>
    <m/>
    <n v="1"/>
    <n v="7"/>
    <n v="2"/>
  </r>
  <r>
    <n v="9701.273255497541"/>
    <s v="C"/>
    <x v="338"/>
    <x v="1"/>
    <n v="4"/>
    <s v="10 221000422"/>
    <d v="2022-03-10T00:00:00"/>
    <d v="2022-09-30T00:00:00"/>
    <n v="0"/>
    <n v="1"/>
    <n v="0"/>
    <n v="30"/>
    <n v="2"/>
    <n v="17.7"/>
    <n v="19.21"/>
    <n v="44100"/>
    <n v="7743"/>
    <n v="44100"/>
    <n v="434"/>
    <n v="0"/>
    <n v="0"/>
    <m/>
    <n v="0"/>
    <n v="0"/>
    <n v="0"/>
    <m/>
    <m/>
    <d v="2022-03-10T00:00:00"/>
    <n v="1"/>
    <s v="O"/>
    <n v="1"/>
    <n v="30"/>
    <n v="0"/>
    <m/>
    <m/>
    <m/>
    <m/>
    <m/>
    <m/>
    <n v="1"/>
    <n v="1"/>
    <m/>
    <m/>
    <n v="3953.12"/>
    <s v="TARJETA DE AFINIDAD"/>
    <n v="0"/>
    <n v="0"/>
    <m/>
    <m/>
    <n v="5"/>
    <m/>
    <m/>
    <m/>
    <m/>
    <n v="1"/>
    <n v="7"/>
    <n v="2"/>
  </r>
  <r>
    <n v="0"/>
    <s v="C"/>
    <x v="339"/>
    <x v="2"/>
    <n v="4"/>
    <s v="11 12157"/>
    <d v="2014-10-14T00:00:00"/>
    <d v="2022-10-31T00:00:00"/>
    <n v="0"/>
    <n v="1"/>
    <n v="41"/>
    <n v="30"/>
    <n v="2"/>
    <n v="10.56"/>
    <n v="11.08"/>
    <n v="54632150"/>
    <n v="671722"/>
    <n v="4540838"/>
    <n v="0"/>
    <n v="0"/>
    <n v="114657524"/>
    <n v="43585"/>
    <n v="0"/>
    <n v="0"/>
    <n v="0"/>
    <m/>
    <m/>
    <d v="2022-03-31T00:00:00"/>
    <n v="2"/>
    <s v="O"/>
    <n v="1"/>
    <n v="30"/>
    <n v="0"/>
    <m/>
    <m/>
    <m/>
    <m/>
    <m/>
    <m/>
    <n v="1"/>
    <n v="1"/>
    <m/>
    <m/>
    <n v="2616872"/>
    <s v="SUSTITUCION"/>
    <n v="0"/>
    <n v="0"/>
    <s v="800-197-268-4"/>
    <s v="DIRECCION DE IMPUESTOS Y ADUANAS NACIONALES"/>
    <n v="5"/>
    <m/>
    <m/>
    <m/>
    <m/>
    <n v="1"/>
    <n v="7"/>
    <n v="2"/>
  </r>
  <r>
    <n v="0"/>
    <s v="C"/>
    <x v="340"/>
    <x v="2"/>
    <n v="4"/>
    <s v="11 20058"/>
    <d v="2018-04-13T00:00:00"/>
    <d v="2023-04-30T00:00:00"/>
    <n v="0"/>
    <n v="1"/>
    <n v="41"/>
    <n v="30"/>
    <n v="2"/>
    <n v="9.59"/>
    <n v="10.029999999999999"/>
    <n v="65333729"/>
    <n v="1207355"/>
    <n v="16750155"/>
    <n v="0"/>
    <n v="0"/>
    <n v="49650000"/>
    <n v="43202"/>
    <n v="0"/>
    <n v="0"/>
    <n v="0"/>
    <s v="1000000/1000000/"/>
    <s v="07/12/"/>
    <d v="2022-03-31T00:00:00"/>
    <n v="3"/>
    <s v="O"/>
    <n v="1"/>
    <n v="30"/>
    <n v="0"/>
    <m/>
    <m/>
    <m/>
    <m/>
    <m/>
    <m/>
    <n v="1"/>
    <n v="1"/>
    <m/>
    <m/>
    <n v="4514159"/>
    <s v="SUSTITUCION"/>
    <n v="0"/>
    <n v="0"/>
    <s v="800-197-268-4"/>
    <s v="DIRECCION DE IMPUESTOS Y ADUANAS NACIONALES"/>
    <n v="5"/>
    <m/>
    <m/>
    <m/>
    <m/>
    <n v="1"/>
    <n v="7"/>
    <n v="2"/>
  </r>
  <r>
    <n v="270609.31236543757"/>
    <s v="C"/>
    <x v="341"/>
    <x v="1"/>
    <n v="4"/>
    <s v="10 191002497"/>
    <d v="2019-11-19T00:00:00"/>
    <d v="2022-05-31T00:00:00"/>
    <n v="1"/>
    <n v="1"/>
    <n v="27"/>
    <n v="30"/>
    <n v="2"/>
    <n v="11.04"/>
    <n v="11.61"/>
    <n v="6500000"/>
    <n v="270655"/>
    <n v="733264"/>
    <n v="6746"/>
    <n v="0"/>
    <n v="0"/>
    <m/>
    <n v="0"/>
    <n v="0"/>
    <n v="0"/>
    <m/>
    <m/>
    <d v="2022-03-11T00:00:00"/>
    <n v="1"/>
    <s v="O"/>
    <n v="1"/>
    <n v="30"/>
    <n v="242183"/>
    <m/>
    <m/>
    <m/>
    <m/>
    <m/>
    <m/>
    <n v="1"/>
    <n v="1"/>
    <m/>
    <m/>
    <n v="56710.080000000002"/>
    <s v="TARJETA DE AFINIDAD"/>
    <n v="0"/>
    <n v="0"/>
    <m/>
    <m/>
    <n v="5"/>
    <m/>
    <m/>
    <m/>
    <m/>
    <n v="1"/>
    <n v="7"/>
    <n v="2"/>
  </r>
  <r>
    <n v="1665.3765365406593"/>
    <s v="C"/>
    <x v="341"/>
    <x v="1"/>
    <n v="4"/>
    <s v="10 191002983"/>
    <d v="2020-02-25T00:00:00"/>
    <d v="2022-08-31T00:00:00"/>
    <n v="1"/>
    <n v="1"/>
    <n v="24"/>
    <n v="30"/>
    <n v="2"/>
    <n v="18"/>
    <n v="19.559999999999999"/>
    <n v="19000"/>
    <n v="791"/>
    <n v="4515"/>
    <n v="68"/>
    <n v="0"/>
    <n v="0"/>
    <m/>
    <n v="0"/>
    <n v="0"/>
    <n v="0"/>
    <m/>
    <m/>
    <d v="2022-03-11T00:00:00"/>
    <n v="1"/>
    <s v="O"/>
    <n v="1"/>
    <n v="30"/>
    <n v="723"/>
    <m/>
    <m/>
    <m/>
    <m/>
    <m/>
    <m/>
    <n v="1"/>
    <n v="1"/>
    <m/>
    <m/>
    <n v="350.06"/>
    <s v="TARJETA DE AFINIDAD"/>
    <n v="0"/>
    <n v="0"/>
    <m/>
    <m/>
    <n v="5"/>
    <m/>
    <m/>
    <m/>
    <m/>
    <n v="1"/>
    <n v="7"/>
    <n v="2"/>
  </r>
  <r>
    <n v="5309.0367773107946"/>
    <s v="C"/>
    <x v="341"/>
    <x v="1"/>
    <n v="4"/>
    <s v="10 191002984"/>
    <d v="2020-02-25T00:00:00"/>
    <d v="2022-08-31T00:00:00"/>
    <n v="1"/>
    <n v="1"/>
    <n v="24"/>
    <n v="30"/>
    <n v="2"/>
    <n v="18"/>
    <n v="19.559999999999999"/>
    <n v="60000"/>
    <n v="2498"/>
    <n v="14246"/>
    <n v="214"/>
    <n v="0"/>
    <n v="0"/>
    <m/>
    <n v="0"/>
    <n v="0"/>
    <n v="0"/>
    <m/>
    <m/>
    <d v="2022-03-11T00:00:00"/>
    <n v="1"/>
    <s v="O"/>
    <n v="1"/>
    <n v="30"/>
    <n v="2284"/>
    <m/>
    <m/>
    <m/>
    <m/>
    <m/>
    <m/>
    <n v="1"/>
    <n v="1"/>
    <m/>
    <m/>
    <n v="1050.19"/>
    <s v="TARJETA DE AFINIDAD"/>
    <n v="0"/>
    <n v="0"/>
    <m/>
    <m/>
    <n v="5"/>
    <m/>
    <m/>
    <m/>
    <m/>
    <n v="1"/>
    <n v="7"/>
    <n v="2"/>
  </r>
  <r>
    <n v="26281.915968957474"/>
    <s v="C"/>
    <x v="341"/>
    <x v="1"/>
    <n v="4"/>
    <s v="10 191002896"/>
    <d v="2020-02-10T00:00:00"/>
    <d v="2022-08-31T00:00:00"/>
    <n v="1"/>
    <n v="1"/>
    <n v="24"/>
    <n v="30"/>
    <n v="2"/>
    <n v="18"/>
    <n v="19.559999999999999"/>
    <n v="300000"/>
    <n v="12492"/>
    <n v="71163"/>
    <n v="1067"/>
    <n v="0"/>
    <n v="0"/>
    <m/>
    <n v="0"/>
    <n v="0"/>
    <n v="0"/>
    <m/>
    <m/>
    <d v="2022-03-11T00:00:00"/>
    <n v="1"/>
    <s v="O"/>
    <n v="1"/>
    <n v="30"/>
    <n v="11425"/>
    <m/>
    <m/>
    <m/>
    <m/>
    <m/>
    <m/>
    <n v="1"/>
    <n v="1"/>
    <m/>
    <m/>
    <n v="5484.31"/>
    <s v="TARJETA DE AFINIDAD"/>
    <n v="0"/>
    <n v="0"/>
    <m/>
    <m/>
    <n v="5"/>
    <m/>
    <m/>
    <m/>
    <m/>
    <n v="1"/>
    <n v="7"/>
    <n v="2"/>
  </r>
  <r>
    <n v="1366.0340111683686"/>
    <s v="C"/>
    <x v="341"/>
    <x v="1"/>
    <n v="4"/>
    <s v="10 191003064"/>
    <d v="2020-03-10T00:00:00"/>
    <d v="2022-09-30T00:00:00"/>
    <n v="1"/>
    <n v="1"/>
    <n v="23"/>
    <n v="30"/>
    <n v="2"/>
    <n v="18"/>
    <n v="19.559999999999999"/>
    <n v="13000"/>
    <n v="541"/>
    <n v="3583"/>
    <n v="54"/>
    <n v="0"/>
    <n v="0"/>
    <m/>
    <n v="0"/>
    <n v="0"/>
    <n v="0"/>
    <m/>
    <m/>
    <d v="2022-03-11T00:00:00"/>
    <n v="1"/>
    <s v="O"/>
    <n v="1"/>
    <n v="30"/>
    <n v="487"/>
    <m/>
    <m/>
    <m/>
    <m/>
    <m/>
    <m/>
    <n v="1"/>
    <n v="1"/>
    <m/>
    <m/>
    <n v="233.37"/>
    <s v="TARJETA DE AFINIDAD"/>
    <n v="0"/>
    <n v="0"/>
    <m/>
    <m/>
    <n v="5"/>
    <m/>
    <m/>
    <m/>
    <m/>
    <n v="1"/>
    <n v="7"/>
    <n v="2"/>
  </r>
  <r>
    <n v="4083.1782306991854"/>
    <s v="C"/>
    <x v="341"/>
    <x v="1"/>
    <n v="4"/>
    <s v="10 191003065"/>
    <d v="2020-03-10T00:00:00"/>
    <d v="2022-09-30T00:00:00"/>
    <n v="1"/>
    <n v="1"/>
    <n v="23"/>
    <n v="30"/>
    <n v="2"/>
    <n v="18"/>
    <n v="19.559999999999999"/>
    <n v="40000"/>
    <n v="1666"/>
    <n v="10977"/>
    <n v="165"/>
    <n v="0"/>
    <n v="0"/>
    <m/>
    <n v="0"/>
    <n v="0"/>
    <n v="0"/>
    <m/>
    <m/>
    <d v="2022-03-11T00:00:00"/>
    <n v="1"/>
    <s v="O"/>
    <n v="1"/>
    <n v="30"/>
    <n v="1501"/>
    <m/>
    <m/>
    <m/>
    <m/>
    <m/>
    <m/>
    <n v="1"/>
    <n v="1"/>
    <m/>
    <m/>
    <n v="816.81"/>
    <s v="TARJETA DE AFINIDAD"/>
    <n v="0"/>
    <n v="0"/>
    <m/>
    <m/>
    <n v="5"/>
    <m/>
    <m/>
    <m/>
    <m/>
    <n v="1"/>
    <n v="7"/>
    <n v="2"/>
  </r>
  <r>
    <n v="4083.1782306991854"/>
    <s v="C"/>
    <x v="341"/>
    <x v="1"/>
    <n v="4"/>
    <s v="10 191003066"/>
    <d v="2020-03-10T00:00:00"/>
    <d v="2022-09-30T00:00:00"/>
    <n v="1"/>
    <n v="1"/>
    <n v="23"/>
    <n v="30"/>
    <n v="2"/>
    <n v="18"/>
    <n v="19.559999999999999"/>
    <n v="40000"/>
    <n v="1666"/>
    <n v="10977"/>
    <n v="165"/>
    <n v="0"/>
    <n v="0"/>
    <m/>
    <n v="0"/>
    <n v="0"/>
    <n v="0"/>
    <m/>
    <m/>
    <d v="2022-03-11T00:00:00"/>
    <n v="1"/>
    <s v="O"/>
    <n v="1"/>
    <n v="30"/>
    <n v="1501"/>
    <m/>
    <m/>
    <m/>
    <m/>
    <m/>
    <m/>
    <n v="1"/>
    <n v="1"/>
    <m/>
    <m/>
    <n v="816.81"/>
    <s v="TARJETA DE AFINIDAD"/>
    <n v="0"/>
    <n v="0"/>
    <m/>
    <m/>
    <n v="5"/>
    <m/>
    <m/>
    <m/>
    <m/>
    <n v="1"/>
    <n v="7"/>
    <n v="2"/>
  </r>
  <r>
    <n v="10163.66176188662"/>
    <s v="C"/>
    <x v="341"/>
    <x v="1"/>
    <n v="4"/>
    <s v="10 191003067"/>
    <d v="2020-03-10T00:00:00"/>
    <d v="2022-09-30T00:00:00"/>
    <n v="1"/>
    <n v="1"/>
    <n v="23"/>
    <n v="30"/>
    <n v="2"/>
    <n v="18"/>
    <n v="19.559999999999999"/>
    <n v="100000"/>
    <n v="4164"/>
    <n v="27474"/>
    <n v="412"/>
    <n v="0"/>
    <n v="0"/>
    <m/>
    <n v="0"/>
    <n v="0"/>
    <n v="0"/>
    <m/>
    <m/>
    <d v="2022-03-11T00:00:00"/>
    <n v="1"/>
    <s v="O"/>
    <n v="1"/>
    <n v="30"/>
    <n v="3752"/>
    <m/>
    <m/>
    <m/>
    <m/>
    <m/>
    <m/>
    <n v="1"/>
    <n v="1"/>
    <m/>
    <m/>
    <n v="2100.37"/>
    <s v="TARJETA DE AFINIDAD"/>
    <n v="0"/>
    <n v="0"/>
    <m/>
    <m/>
    <n v="5"/>
    <m/>
    <m/>
    <m/>
    <m/>
    <n v="1"/>
    <n v="7"/>
    <n v="2"/>
  </r>
  <r>
    <n v="73805.709350507575"/>
    <s v="C"/>
    <x v="341"/>
    <x v="1"/>
    <n v="4"/>
    <s v="10 191004077"/>
    <d v="2021-02-03T00:00:00"/>
    <d v="2023-08-31T00:00:00"/>
    <n v="1"/>
    <n v="1"/>
    <n v="12"/>
    <n v="30"/>
    <n v="2"/>
    <n v="17.690000000000001"/>
    <n v="19.2"/>
    <n v="306497"/>
    <n v="12778"/>
    <n v="200107"/>
    <n v="2951"/>
    <n v="0"/>
    <n v="0"/>
    <m/>
    <n v="0"/>
    <n v="0"/>
    <n v="0"/>
    <m/>
    <m/>
    <d v="2022-03-11T00:00:00"/>
    <n v="1"/>
    <s v="O"/>
    <n v="1"/>
    <n v="30"/>
    <n v="9760"/>
    <m/>
    <m/>
    <m/>
    <m/>
    <m/>
    <m/>
    <n v="1"/>
    <n v="1"/>
    <m/>
    <m/>
    <n v="15519.42"/>
    <s v="TARJETA DE AFINIDAD"/>
    <n v="0"/>
    <n v="0"/>
    <m/>
    <m/>
    <n v="5"/>
    <m/>
    <m/>
    <m/>
    <m/>
    <n v="1"/>
    <n v="7"/>
    <n v="2"/>
  </r>
  <r>
    <n v="28576.514898091584"/>
    <s v="C"/>
    <x v="341"/>
    <x v="1"/>
    <n v="4"/>
    <s v="10 191003769"/>
    <d v="2020-10-26T00:00:00"/>
    <d v="2023-04-30T00:00:00"/>
    <n v="1"/>
    <n v="1"/>
    <n v="16"/>
    <n v="30"/>
    <n v="2"/>
    <n v="17.690000000000001"/>
    <n v="19.2"/>
    <n v="148000"/>
    <n v="6170"/>
    <n v="77349"/>
    <n v="1141"/>
    <n v="0"/>
    <n v="0"/>
    <m/>
    <n v="0"/>
    <n v="0"/>
    <n v="0"/>
    <m/>
    <m/>
    <d v="2022-03-11T00:00:00"/>
    <n v="1"/>
    <s v="O"/>
    <n v="1"/>
    <n v="30"/>
    <n v="5003"/>
    <m/>
    <m/>
    <m/>
    <m/>
    <m/>
    <m/>
    <n v="1"/>
    <n v="1"/>
    <m/>
    <m/>
    <n v="5951.06"/>
    <s v="TARJETA DE AFINIDAD"/>
    <n v="0"/>
    <n v="0"/>
    <m/>
    <m/>
    <n v="5"/>
    <m/>
    <m/>
    <m/>
    <m/>
    <n v="1"/>
    <n v="7"/>
    <n v="2"/>
  </r>
  <r>
    <n v="81991.513794994535"/>
    <s v="C"/>
    <x v="341"/>
    <x v="1"/>
    <n v="4"/>
    <s v="10 191003794"/>
    <d v="2020-11-04T00:00:00"/>
    <d v="2023-05-31T00:00:00"/>
    <n v="1"/>
    <n v="1"/>
    <n v="15"/>
    <n v="30"/>
    <n v="2"/>
    <n v="17.690000000000001"/>
    <n v="19.2"/>
    <n v="400000"/>
    <n v="16676"/>
    <n v="222366"/>
    <n v="3280"/>
    <n v="0"/>
    <n v="0"/>
    <m/>
    <n v="0"/>
    <n v="0"/>
    <n v="0"/>
    <m/>
    <m/>
    <d v="2022-03-11T00:00:00"/>
    <n v="1"/>
    <s v="O"/>
    <n v="1"/>
    <n v="30"/>
    <n v="13321"/>
    <m/>
    <m/>
    <m/>
    <m/>
    <m/>
    <m/>
    <n v="1"/>
    <n v="1"/>
    <m/>
    <m/>
    <n v="17269.740000000002"/>
    <s v="TARJETA DE AFINIDAD"/>
    <n v="0"/>
    <n v="0"/>
    <m/>
    <m/>
    <n v="5"/>
    <m/>
    <m/>
    <m/>
    <m/>
    <n v="1"/>
    <n v="7"/>
    <n v="2"/>
  </r>
  <r>
    <n v="61494.309926490605"/>
    <s v="C"/>
    <x v="341"/>
    <x v="1"/>
    <n v="4"/>
    <s v="10 191003795"/>
    <d v="2020-11-04T00:00:00"/>
    <d v="2023-05-31T00:00:00"/>
    <n v="1"/>
    <n v="1"/>
    <n v="15"/>
    <n v="30"/>
    <n v="2"/>
    <n v="17.690000000000001"/>
    <n v="19.2"/>
    <n v="300000"/>
    <n v="12507"/>
    <n v="166776"/>
    <n v="2460"/>
    <n v="0"/>
    <n v="0"/>
    <m/>
    <n v="0"/>
    <n v="0"/>
    <n v="0"/>
    <m/>
    <m/>
    <d v="2022-03-11T00:00:00"/>
    <n v="1"/>
    <s v="O"/>
    <n v="1"/>
    <n v="30"/>
    <n v="9991"/>
    <m/>
    <m/>
    <m/>
    <m/>
    <m/>
    <m/>
    <n v="1"/>
    <n v="1"/>
    <m/>
    <m/>
    <n v="12952.3"/>
    <s v="TARJETA DE AFINIDAD"/>
    <n v="0"/>
    <n v="0"/>
    <m/>
    <m/>
    <n v="5"/>
    <m/>
    <m/>
    <m/>
    <m/>
    <n v="1"/>
    <n v="7"/>
    <n v="2"/>
  </r>
  <r>
    <n v="91637.103484907566"/>
    <s v="C"/>
    <x v="341"/>
    <x v="1"/>
    <n v="4"/>
    <s v="10 191003989"/>
    <d v="2021-01-13T00:00:00"/>
    <d v="2023-07-31T00:00:00"/>
    <n v="1"/>
    <n v="1"/>
    <n v="13"/>
    <n v="30"/>
    <n v="2"/>
    <n v="17.690000000000001"/>
    <n v="19.2"/>
    <n v="400000"/>
    <n v="16676"/>
    <n v="248418"/>
    <n v="3664"/>
    <n v="0"/>
    <n v="0"/>
    <m/>
    <n v="0"/>
    <n v="0"/>
    <n v="0"/>
    <m/>
    <m/>
    <d v="2022-03-11T00:00:00"/>
    <n v="1"/>
    <s v="O"/>
    <n v="1"/>
    <n v="30"/>
    <n v="12929"/>
    <m/>
    <m/>
    <m/>
    <m/>
    <m/>
    <m/>
    <n v="1"/>
    <n v="1"/>
    <m/>
    <m/>
    <n v="19253.419999999998"/>
    <s v="TARJETA DE AFINIDAD"/>
    <n v="0"/>
    <n v="0"/>
    <m/>
    <m/>
    <n v="5"/>
    <m/>
    <m/>
    <m/>
    <m/>
    <n v="1"/>
    <n v="7"/>
    <n v="2"/>
  </r>
  <r>
    <n v="57851.26910997284"/>
    <s v="C"/>
    <x v="341"/>
    <x v="1"/>
    <n v="4"/>
    <s v="10 191003730"/>
    <d v="2020-10-13T00:00:00"/>
    <d v="2023-04-30T00:00:00"/>
    <n v="1"/>
    <n v="1"/>
    <n v="16"/>
    <n v="30"/>
    <n v="2"/>
    <n v="17.690000000000001"/>
    <n v="19.2"/>
    <n v="300000"/>
    <n v="12507"/>
    <n v="156785"/>
    <n v="2313"/>
    <n v="0"/>
    <n v="0"/>
    <m/>
    <n v="0"/>
    <n v="0"/>
    <n v="0"/>
    <m/>
    <m/>
    <d v="2022-03-11T00:00:00"/>
    <n v="1"/>
    <s v="O"/>
    <n v="1"/>
    <n v="30"/>
    <n v="10141"/>
    <m/>
    <m/>
    <m/>
    <m/>
    <m/>
    <m/>
    <n v="1"/>
    <n v="1"/>
    <m/>
    <m/>
    <n v="12135.49"/>
    <s v="TARJETA DE AFINIDAD"/>
    <n v="0"/>
    <n v="0"/>
    <m/>
    <m/>
    <n v="5"/>
    <m/>
    <m/>
    <m/>
    <m/>
    <n v="1"/>
    <n v="7"/>
    <n v="2"/>
  </r>
  <r>
    <n v="20258.843301391484"/>
    <s v="C"/>
    <x v="341"/>
    <x v="1"/>
    <n v="4"/>
    <s v="10 191003421"/>
    <d v="2020-07-07T00:00:00"/>
    <d v="2023-01-31T00:00:00"/>
    <n v="1"/>
    <n v="1"/>
    <n v="19"/>
    <n v="30"/>
    <n v="2"/>
    <n v="17.690000000000001"/>
    <n v="19.2"/>
    <n v="131200"/>
    <n v="5470"/>
    <n v="55056"/>
    <n v="812"/>
    <n v="0"/>
    <n v="0"/>
    <m/>
    <n v="0"/>
    <n v="0"/>
    <n v="0"/>
    <m/>
    <m/>
    <d v="2022-03-11T00:00:00"/>
    <n v="1"/>
    <s v="O"/>
    <n v="1"/>
    <n v="30"/>
    <n v="4640"/>
    <m/>
    <m/>
    <m/>
    <m/>
    <m/>
    <m/>
    <n v="1"/>
    <n v="1"/>
    <m/>
    <m/>
    <n v="4317.43"/>
    <s v="TARJETA DE AFINIDAD"/>
    <n v="0"/>
    <n v="0"/>
    <m/>
    <m/>
    <n v="5"/>
    <m/>
    <m/>
    <m/>
    <m/>
    <n v="1"/>
    <n v="7"/>
    <n v="2"/>
  </r>
  <r>
    <n v="184693.7974005593"/>
    <s v="C"/>
    <x v="341"/>
    <x v="1"/>
    <n v="4"/>
    <s v="10 211000629"/>
    <d v="2021-08-02T00:00:00"/>
    <d v="2024-02-29T00:00:00"/>
    <n v="1"/>
    <n v="1"/>
    <n v="6"/>
    <n v="30"/>
    <n v="2"/>
    <n v="17.690000000000001"/>
    <n v="19.2"/>
    <n v="600000"/>
    <n v="25014"/>
    <n v="500539"/>
    <n v="7383"/>
    <n v="0"/>
    <n v="0"/>
    <m/>
    <n v="0"/>
    <n v="0"/>
    <n v="0"/>
    <m/>
    <m/>
    <d v="2022-03-11T00:00:00"/>
    <n v="1"/>
    <s v="O"/>
    <n v="1"/>
    <n v="30"/>
    <n v="17463"/>
    <m/>
    <m/>
    <m/>
    <m/>
    <m/>
    <m/>
    <n v="1"/>
    <n v="1"/>
    <m/>
    <m/>
    <n v="38740.22"/>
    <s v="TARJETA DE AFINIDAD"/>
    <n v="0"/>
    <n v="0"/>
    <m/>
    <m/>
    <n v="5"/>
    <m/>
    <m/>
    <m/>
    <m/>
    <n v="1"/>
    <n v="7"/>
    <n v="2"/>
  </r>
  <r>
    <n v="84294.157687065017"/>
    <s v="C"/>
    <x v="341"/>
    <x v="1"/>
    <n v="4"/>
    <s v="10 211000391"/>
    <d v="2021-05-11T00:00:00"/>
    <d v="2023-11-30T00:00:00"/>
    <n v="1"/>
    <n v="1"/>
    <n v="9"/>
    <n v="30"/>
    <n v="2"/>
    <n v="17.690000000000001"/>
    <n v="19.2"/>
    <n v="306559"/>
    <n v="12780"/>
    <n v="228570"/>
    <n v="3371"/>
    <n v="0"/>
    <n v="0"/>
    <m/>
    <n v="0"/>
    <n v="0"/>
    <n v="0"/>
    <m/>
    <m/>
    <d v="2022-03-11T00:00:00"/>
    <n v="1"/>
    <s v="O"/>
    <n v="1"/>
    <n v="30"/>
    <n v="9332"/>
    <m/>
    <m/>
    <m/>
    <m/>
    <m/>
    <m/>
    <n v="1"/>
    <n v="1"/>
    <m/>
    <m/>
    <n v="17736.48"/>
    <s v="TARJETA DE AFINIDAD"/>
    <n v="0"/>
    <n v="0"/>
    <m/>
    <m/>
    <n v="5"/>
    <m/>
    <m/>
    <m/>
    <m/>
    <n v="1"/>
    <n v="7"/>
    <n v="2"/>
  </r>
  <r>
    <n v="65858.975209370139"/>
    <s v="C"/>
    <x v="341"/>
    <x v="1"/>
    <n v="4"/>
    <s v="10 211000466"/>
    <d v="2021-06-01T00:00:00"/>
    <d v="2023-11-30T00:00:00"/>
    <n v="1"/>
    <n v="1"/>
    <n v="9"/>
    <n v="30"/>
    <n v="2"/>
    <n v="17.690000000000001"/>
    <n v="19.2"/>
    <n v="239600"/>
    <n v="9989"/>
    <n v="178645"/>
    <n v="2635"/>
    <n v="0"/>
    <n v="0"/>
    <m/>
    <n v="0"/>
    <n v="0"/>
    <n v="0"/>
    <m/>
    <m/>
    <d v="2022-03-11T00:00:00"/>
    <n v="1"/>
    <s v="O"/>
    <n v="1"/>
    <n v="30"/>
    <n v="7294"/>
    <m/>
    <m/>
    <m/>
    <m/>
    <m/>
    <m/>
    <n v="1"/>
    <n v="1"/>
    <m/>
    <m/>
    <n v="13885.8"/>
    <s v="TARJETA DE AFINIDAD"/>
    <n v="0"/>
    <n v="0"/>
    <m/>
    <m/>
    <n v="5"/>
    <m/>
    <m/>
    <m/>
    <m/>
    <n v="1"/>
    <n v="7"/>
    <n v="2"/>
  </r>
  <r>
    <n v="138848.15273619143"/>
    <s v="C"/>
    <x v="341"/>
    <x v="1"/>
    <n v="4"/>
    <s v="10 211000297"/>
    <d v="2021-04-15T00:00:00"/>
    <d v="2023-10-31T00:00:00"/>
    <n v="1"/>
    <n v="1"/>
    <n v="10"/>
    <n v="30"/>
    <n v="2"/>
    <n v="17.690000000000001"/>
    <n v="19.2"/>
    <n v="526316"/>
    <n v="21942"/>
    <n v="376400"/>
    <n v="5552"/>
    <n v="0"/>
    <n v="0"/>
    <m/>
    <n v="0"/>
    <n v="0"/>
    <n v="0"/>
    <m/>
    <m/>
    <d v="2022-03-11T00:00:00"/>
    <n v="1"/>
    <s v="O"/>
    <n v="1"/>
    <n v="30"/>
    <n v="16264"/>
    <m/>
    <m/>
    <m/>
    <m/>
    <m/>
    <m/>
    <n v="1"/>
    <n v="1"/>
    <m/>
    <m/>
    <n v="29171.85"/>
    <s v="TARJETA DE AFINIDAD"/>
    <n v="0"/>
    <n v="0"/>
    <m/>
    <m/>
    <n v="5"/>
    <m/>
    <m/>
    <m/>
    <m/>
    <n v="1"/>
    <n v="7"/>
    <n v="2"/>
  </r>
  <r>
    <n v="3460036.87691384"/>
    <s v="C"/>
    <x v="341"/>
    <x v="1"/>
    <n v="4"/>
    <s v="13 211002965"/>
    <d v="2021-10-20T00:00:00"/>
    <d v="2025-10-31T00:00:00"/>
    <n v="1"/>
    <n v="1"/>
    <n v="4"/>
    <n v="30"/>
    <n v="2"/>
    <n v="10.199999999999999"/>
    <n v="10.69"/>
    <n v="10063385"/>
    <n v="258159"/>
    <n v="9377403"/>
    <n v="79708"/>
    <n v="0"/>
    <n v="0"/>
    <m/>
    <n v="0"/>
    <n v="0"/>
    <n v="0"/>
    <m/>
    <m/>
    <d v="2022-03-11T00:00:00"/>
    <n v="1"/>
    <s v="O"/>
    <n v="1"/>
    <n v="30"/>
    <n v="175300"/>
    <m/>
    <m/>
    <m/>
    <m/>
    <m/>
    <m/>
    <n v="1"/>
    <n v="1"/>
    <m/>
    <m/>
    <n v="725912.32"/>
    <s v="LIBRE INVERSION"/>
    <n v="0"/>
    <n v="0"/>
    <m/>
    <m/>
    <n v="5"/>
    <m/>
    <m/>
    <m/>
    <m/>
    <n v="1"/>
    <n v="7"/>
    <n v="2"/>
  </r>
  <r>
    <n v="39450.012031342638"/>
    <s v="C"/>
    <x v="341"/>
    <x v="1"/>
    <n v="4"/>
    <s v="10 211001028"/>
    <d v="2021-10-08T00:00:00"/>
    <d v="2024-04-30T00:00:00"/>
    <n v="1"/>
    <n v="1"/>
    <n v="4"/>
    <n v="30"/>
    <n v="2"/>
    <n v="17.690000000000001"/>
    <n v="19.2"/>
    <n v="120000"/>
    <n v="5003"/>
    <n v="106936"/>
    <n v="1577"/>
    <n v="0"/>
    <n v="0"/>
    <m/>
    <n v="0"/>
    <n v="0"/>
    <n v="0"/>
    <m/>
    <m/>
    <d v="2022-03-11T00:00:00"/>
    <n v="1"/>
    <s v="O"/>
    <n v="1"/>
    <n v="30"/>
    <n v="3390"/>
    <m/>
    <m/>
    <m/>
    <m/>
    <m/>
    <m/>
    <n v="1"/>
    <n v="1"/>
    <m/>
    <m/>
    <n v="8284.81"/>
    <s v="TARJETA DE AFINIDAD"/>
    <n v="0"/>
    <n v="0"/>
    <m/>
    <m/>
    <n v="5"/>
    <m/>
    <m/>
    <m/>
    <m/>
    <n v="1"/>
    <n v="7"/>
    <n v="2"/>
  </r>
  <r>
    <n v="234508.1722297754"/>
    <s v="C"/>
    <x v="341"/>
    <x v="1"/>
    <n v="4"/>
    <s v="10 211000980"/>
    <d v="2021-09-29T00:00:00"/>
    <d v="2024-01-31T00:00:00"/>
    <n v="1"/>
    <n v="1"/>
    <n v="5"/>
    <n v="30"/>
    <n v="2"/>
    <n v="17.690000000000001"/>
    <n v="19.2"/>
    <n v="800000"/>
    <n v="33352"/>
    <n v="635660"/>
    <n v="9376"/>
    <n v="0"/>
    <n v="0"/>
    <m/>
    <n v="0"/>
    <n v="0"/>
    <n v="0"/>
    <m/>
    <m/>
    <d v="2022-03-11T00:00:00"/>
    <n v="1"/>
    <s v="O"/>
    <n v="1"/>
    <n v="30"/>
    <n v="23762"/>
    <m/>
    <m/>
    <m/>
    <m/>
    <m/>
    <m/>
    <n v="1"/>
    <n v="1"/>
    <m/>
    <m/>
    <n v="49242.080000000002"/>
    <s v="TARJETA DE AFINIDAD"/>
    <n v="0"/>
    <n v="0"/>
    <m/>
    <m/>
    <n v="5"/>
    <m/>
    <m/>
    <m/>
    <m/>
    <n v="1"/>
    <n v="7"/>
    <n v="2"/>
  </r>
  <r>
    <n v="33692.539527506822"/>
    <s v="C"/>
    <x v="341"/>
    <x v="1"/>
    <n v="4"/>
    <s v="10 211001012"/>
    <d v="2021-10-05T00:00:00"/>
    <d v="2024-04-30T00:00:00"/>
    <n v="1"/>
    <n v="1"/>
    <n v="4"/>
    <n v="30"/>
    <n v="2"/>
    <n v="17.690000000000001"/>
    <n v="19.2"/>
    <n v="102590"/>
    <n v="4277"/>
    <n v="91424"/>
    <n v="1349"/>
    <n v="0"/>
    <n v="0"/>
    <m/>
    <n v="0"/>
    <n v="0"/>
    <n v="0"/>
    <m/>
    <m/>
    <d v="2022-03-11T00:00:00"/>
    <n v="1"/>
    <s v="O"/>
    <n v="1"/>
    <n v="30"/>
    <n v="2897"/>
    <m/>
    <m/>
    <m/>
    <m/>
    <m/>
    <m/>
    <n v="1"/>
    <n v="1"/>
    <m/>
    <m/>
    <n v="7117.93"/>
    <s v="TARJETA DE AFINIDAD"/>
    <n v="0"/>
    <n v="0"/>
    <m/>
    <m/>
    <n v="5"/>
    <m/>
    <m/>
    <m/>
    <m/>
    <n v="1"/>
    <n v="7"/>
    <n v="2"/>
  </r>
  <r>
    <n v="405843.71277845523"/>
    <s v="C"/>
    <x v="341"/>
    <x v="1"/>
    <n v="4"/>
    <s v="10 221000231"/>
    <d v="2022-02-14T00:00:00"/>
    <d v="2024-08-31T00:00:00"/>
    <n v="1"/>
    <n v="1"/>
    <n v="0"/>
    <n v="30"/>
    <n v="2"/>
    <n v="17.690000000000001"/>
    <n v="19.2"/>
    <n v="1100000"/>
    <n v="45858"/>
    <n v="1100000"/>
    <n v="24878"/>
    <n v="0"/>
    <n v="0"/>
    <m/>
    <n v="0"/>
    <n v="0"/>
    <n v="0"/>
    <m/>
    <m/>
    <d v="2022-02-14T00:00:00"/>
    <n v="1"/>
    <s v="O"/>
    <n v="1"/>
    <n v="30"/>
    <n v="29266"/>
    <m/>
    <m/>
    <m/>
    <m/>
    <m/>
    <m/>
    <n v="1"/>
    <n v="1"/>
    <m/>
    <m/>
    <n v="85181.8"/>
    <s v="TARJETA DE AFINIDAD"/>
    <n v="0"/>
    <n v="0"/>
    <m/>
    <m/>
    <n v="5"/>
    <m/>
    <m/>
    <m/>
    <m/>
    <n v="1"/>
    <n v="7"/>
    <n v="2"/>
  </r>
  <r>
    <n v="131581.26573683723"/>
    <s v="C"/>
    <x v="341"/>
    <x v="1"/>
    <n v="4"/>
    <s v="10 211001109"/>
    <d v="2021-10-20T00:00:00"/>
    <d v="2024-04-30T00:00:00"/>
    <n v="1"/>
    <n v="1"/>
    <n v="4"/>
    <n v="30"/>
    <n v="2"/>
    <n v="17.690000000000001"/>
    <n v="19.2"/>
    <n v="400000"/>
    <n v="16676"/>
    <n v="356461"/>
    <n v="5258"/>
    <n v="0"/>
    <n v="0"/>
    <m/>
    <n v="0"/>
    <n v="0"/>
    <n v="0"/>
    <m/>
    <m/>
    <d v="2022-03-11T00:00:00"/>
    <n v="1"/>
    <s v="O"/>
    <n v="1"/>
    <n v="30"/>
    <n v="11298"/>
    <m/>
    <m/>
    <m/>
    <m/>
    <m/>
    <m/>
    <n v="1"/>
    <n v="1"/>
    <m/>
    <m/>
    <n v="27538.23"/>
    <s v="TARJETA DE AFINIDAD"/>
    <n v="0"/>
    <n v="0"/>
    <m/>
    <m/>
    <n v="5"/>
    <m/>
    <m/>
    <m/>
    <m/>
    <n v="1"/>
    <n v="7"/>
    <n v="2"/>
  </r>
  <r>
    <n v="5136147"/>
    <s v="C"/>
    <x v="342"/>
    <x v="4"/>
    <n v="3"/>
    <s v="13 201002610"/>
    <d v="2020-09-11T00:00:00"/>
    <d v="2026-09-30T00:00:00"/>
    <n v="1"/>
    <n v="1"/>
    <n v="17"/>
    <n v="30"/>
    <n v="2"/>
    <n v="13.91"/>
    <n v="14.84"/>
    <n v="44991971"/>
    <n v="934897"/>
    <n v="37542057"/>
    <n v="435488"/>
    <n v="0"/>
    <n v="80000000"/>
    <n v="43585"/>
    <n v="0"/>
    <n v="0"/>
    <n v="0"/>
    <m/>
    <m/>
    <d v="2022-03-25T00:00:00"/>
    <n v="2"/>
    <s v="O"/>
    <n v="1"/>
    <n v="30"/>
    <n v="486795"/>
    <m/>
    <m/>
    <m/>
    <m/>
    <m/>
    <m/>
    <n v="1"/>
    <n v="1"/>
    <n v="44085"/>
    <s v="A"/>
    <n v="3570278"/>
    <s v="SUSTITUCION"/>
    <n v="0"/>
    <n v="0"/>
    <m/>
    <m/>
    <n v="5"/>
    <m/>
    <m/>
    <m/>
    <m/>
    <n v="1"/>
    <n v="7"/>
    <n v="2"/>
  </r>
  <r>
    <n v="239566"/>
    <s v="C"/>
    <x v="343"/>
    <x v="1"/>
    <n v="3"/>
    <s v="13 201002734"/>
    <d v="2020-09-23T00:00:00"/>
    <d v="2025-09-30T00:00:00"/>
    <n v="1"/>
    <n v="1"/>
    <n v="17"/>
    <n v="30"/>
    <n v="2"/>
    <n v="12.09"/>
    <n v="12.79"/>
    <n v="8122409"/>
    <n v="182751"/>
    <n v="6257029"/>
    <n v="63091"/>
    <n v="0"/>
    <n v="0"/>
    <m/>
    <n v="0"/>
    <n v="0"/>
    <n v="0"/>
    <m/>
    <m/>
    <d v="2022-03-29T00:00:00"/>
    <n v="1"/>
    <s v="O"/>
    <n v="1"/>
    <n v="30"/>
    <n v="117558"/>
    <m/>
    <m/>
    <m/>
    <m/>
    <m/>
    <m/>
    <n v="1"/>
    <n v="1"/>
    <n v="44097"/>
    <s v="A"/>
    <n v="719663"/>
    <s v="SUSTITUCION"/>
    <n v="0"/>
    <n v="0"/>
    <m/>
    <m/>
    <n v="5"/>
    <m/>
    <m/>
    <m/>
    <m/>
    <n v="1"/>
    <n v="7"/>
    <n v="2"/>
  </r>
  <r>
    <n v="0"/>
    <s v="C"/>
    <x v="344"/>
    <x v="1"/>
    <n v="3"/>
    <s v="10 191000846"/>
    <d v="2019-08-30T00:00:00"/>
    <d v="2023-08-31T00:00:00"/>
    <n v="1"/>
    <n v="1"/>
    <n v="30"/>
    <n v="30"/>
    <n v="2"/>
    <n v="7.2"/>
    <n v="7.44"/>
    <n v="11433521"/>
    <n v="274852"/>
    <n v="4676279"/>
    <n v="28058"/>
    <n v="0"/>
    <n v="0"/>
    <m/>
    <n v="0"/>
    <n v="0"/>
    <n v="0"/>
    <m/>
    <m/>
    <d v="2022-03-31T00:00:00"/>
    <n v="1"/>
    <s v="O"/>
    <n v="1"/>
    <n v="30"/>
    <n v="246794"/>
    <m/>
    <m/>
    <m/>
    <m/>
    <m/>
    <m/>
    <n v="1"/>
    <n v="1"/>
    <n v="43707"/>
    <s v="A"/>
    <n v="1295394.94"/>
    <s v="SUSTITUCION"/>
    <n v="0"/>
    <n v="0"/>
    <m/>
    <m/>
    <n v="5"/>
    <m/>
    <m/>
    <m/>
    <m/>
    <n v="1"/>
    <n v="7"/>
    <n v="2"/>
  </r>
  <r>
    <n v="0"/>
    <s v="C"/>
    <x v="344"/>
    <x v="1"/>
    <n v="4"/>
    <s v="13 201002264"/>
    <d v="2020-08-06T00:00:00"/>
    <d v="2023-08-31T00:00:00"/>
    <n v="1"/>
    <n v="1"/>
    <n v="18"/>
    <n v="30"/>
    <n v="2"/>
    <n v="7.2"/>
    <n v="7.44"/>
    <n v="8064814"/>
    <n v="251248"/>
    <n v="4261389"/>
    <n v="25569"/>
    <n v="0"/>
    <n v="0"/>
    <m/>
    <n v="0"/>
    <n v="0"/>
    <n v="0"/>
    <m/>
    <m/>
    <d v="2022-03-31T00:00:00"/>
    <n v="1"/>
    <s v="O"/>
    <n v="1"/>
    <n v="30"/>
    <n v="224247"/>
    <m/>
    <m/>
    <m/>
    <m/>
    <m/>
    <m/>
    <n v="1"/>
    <n v="1"/>
    <m/>
    <m/>
    <n v="1180320.42"/>
    <s v="LIBRE INVERSION"/>
    <n v="0"/>
    <n v="0"/>
    <m/>
    <m/>
    <n v="5"/>
    <m/>
    <m/>
    <m/>
    <m/>
    <n v="1"/>
    <n v="7"/>
    <n v="2"/>
  </r>
  <r>
    <n v="316034.59668174526"/>
    <s v="C"/>
    <x v="345"/>
    <x v="1"/>
    <n v="4"/>
    <s v="13 201002254"/>
    <d v="2020-08-05T00:00:00"/>
    <d v="2023-09-30T00:00:00"/>
    <n v="0"/>
    <n v="1"/>
    <n v="18"/>
    <n v="30"/>
    <n v="2"/>
    <n v="9"/>
    <n v="9.3800000000000008"/>
    <n v="5095881"/>
    <n v="163006"/>
    <n v="2726597"/>
    <n v="0"/>
    <n v="0"/>
    <n v="0"/>
    <m/>
    <n v="0"/>
    <n v="0"/>
    <n v="0"/>
    <m/>
    <m/>
    <d v="2022-03-29T00:00:00"/>
    <n v="1"/>
    <s v="O"/>
    <n v="1"/>
    <n v="30"/>
    <n v="0"/>
    <m/>
    <m/>
    <m/>
    <m/>
    <m/>
    <m/>
    <n v="1"/>
    <n v="1"/>
    <m/>
    <m/>
    <n v="688108.8"/>
    <s v="LIBRE INVERSION"/>
    <n v="0"/>
    <n v="0"/>
    <m/>
    <m/>
    <n v="5"/>
    <m/>
    <m/>
    <m/>
    <m/>
    <n v="1"/>
    <n v="7"/>
    <n v="2"/>
  </r>
  <r>
    <n v="748594.40331825474"/>
    <s v="C"/>
    <x v="345"/>
    <x v="1"/>
    <n v="4"/>
    <s v="13 211002000"/>
    <d v="2021-07-29T00:00:00"/>
    <d v="2024-07-31T00:00:00"/>
    <n v="0"/>
    <n v="1"/>
    <n v="8"/>
    <n v="30"/>
    <n v="2"/>
    <n v="10.199999999999999"/>
    <n v="10.69"/>
    <n v="8028590"/>
    <n v="261340"/>
    <n v="6457448"/>
    <n v="0"/>
    <n v="0"/>
    <n v="0"/>
    <m/>
    <n v="0"/>
    <n v="0"/>
    <n v="0"/>
    <m/>
    <m/>
    <d v="2022-03-31T00:00:00"/>
    <n v="1"/>
    <s v="O"/>
    <n v="1"/>
    <n v="30"/>
    <n v="0"/>
    <m/>
    <m/>
    <m/>
    <m/>
    <m/>
    <m/>
    <n v="1"/>
    <n v="1"/>
    <m/>
    <m/>
    <n v="1629536.2"/>
    <s v="SUSTITUCION"/>
    <n v="0"/>
    <n v="0"/>
    <m/>
    <m/>
    <n v="5"/>
    <m/>
    <m/>
    <m/>
    <m/>
    <n v="1"/>
    <n v="7"/>
    <n v="2"/>
  </r>
  <r>
    <n v="8018225"/>
    <s v="C"/>
    <x v="346"/>
    <x v="1"/>
    <n v="3"/>
    <s v="13 211001959"/>
    <d v="2021-07-28T00:00:00"/>
    <d v="2025-07-31T00:00:00"/>
    <n v="1"/>
    <n v="1"/>
    <n v="7"/>
    <n v="30"/>
    <n v="2"/>
    <n v="13.67"/>
    <n v="14.56"/>
    <n v="15919396"/>
    <n v="435630"/>
    <n v="14114624"/>
    <n v="160825"/>
    <n v="0"/>
    <n v="0"/>
    <m/>
    <n v="0"/>
    <n v="0"/>
    <n v="0"/>
    <m/>
    <m/>
    <d v="2022-03-01T00:00:00"/>
    <n v="1"/>
    <s v="O"/>
    <n v="1"/>
    <n v="30"/>
    <n v="270062"/>
    <m/>
    <m/>
    <m/>
    <m/>
    <m/>
    <m/>
    <n v="1"/>
    <n v="1"/>
    <n v="44405"/>
    <s v="A"/>
    <n v="1456281"/>
    <s v="LIBRE INVERSION"/>
    <n v="0"/>
    <n v="0"/>
    <m/>
    <m/>
    <n v="5"/>
    <m/>
    <m/>
    <m/>
    <m/>
    <n v="1"/>
    <n v="7"/>
    <n v="2"/>
  </r>
  <r>
    <n v="22950808.692754112"/>
    <s v="C"/>
    <x v="347"/>
    <x v="1"/>
    <n v="3"/>
    <s v="13 221000133"/>
    <d v="2022-01-14T00:00:00"/>
    <d v="2026-01-31T00:00:00"/>
    <n v="0"/>
    <n v="1"/>
    <n v="2"/>
    <n v="30"/>
    <n v="2"/>
    <n v="9.5299999999999994"/>
    <n v="9.9600000000000009"/>
    <n v="31972837"/>
    <n v="809996"/>
    <n v="30878023"/>
    <n v="0"/>
    <n v="0"/>
    <n v="0"/>
    <m/>
    <n v="0"/>
    <n v="0"/>
    <n v="0"/>
    <m/>
    <m/>
    <d v="2022-03-31T00:00:00"/>
    <n v="1"/>
    <s v="O"/>
    <n v="1"/>
    <n v="30"/>
    <n v="0"/>
    <m/>
    <m/>
    <m/>
    <m/>
    <m/>
    <m/>
    <n v="1"/>
    <n v="1"/>
    <n v="44575"/>
    <s v="A"/>
    <n v="1590091.68"/>
    <s v="SUSTITUCION"/>
    <n v="0"/>
    <n v="0"/>
    <m/>
    <m/>
    <n v="5"/>
    <m/>
    <m/>
    <m/>
    <m/>
    <n v="1"/>
    <n v="7"/>
    <n v="2"/>
  </r>
  <r>
    <n v="2810688.3072458878"/>
    <s v="C"/>
    <x v="347"/>
    <x v="1"/>
    <n v="4"/>
    <s v="10 221000543"/>
    <d v="2022-03-23T00:00:00"/>
    <d v="2024-02-29T00:00:00"/>
    <n v="0"/>
    <n v="1"/>
    <n v="0"/>
    <n v="30"/>
    <n v="2"/>
    <n v="17.690000000000001"/>
    <n v="19.2"/>
    <n v="6000000"/>
    <n v="218000"/>
    <n v="3781490"/>
    <n v="11592"/>
    <n v="0"/>
    <n v="0"/>
    <m/>
    <n v="0"/>
    <n v="0"/>
    <n v="0"/>
    <m/>
    <m/>
    <d v="2022-03-23T00:00:00"/>
    <n v="1"/>
    <s v="O"/>
    <n v="1"/>
    <n v="30"/>
    <n v="0"/>
    <m/>
    <m/>
    <m/>
    <m/>
    <m/>
    <m/>
    <n v="1"/>
    <n v="1"/>
    <m/>
    <m/>
    <n v="194723.32"/>
    <s v="TARJETA DE AFINIDAD"/>
    <n v="0"/>
    <n v="0"/>
    <m/>
    <m/>
    <n v="5"/>
    <m/>
    <m/>
    <m/>
    <m/>
    <n v="1"/>
    <n v="7"/>
    <n v="2"/>
  </r>
  <r>
    <n v="16281101"/>
    <s v="C"/>
    <x v="348"/>
    <x v="1"/>
    <n v="4"/>
    <s v="13 211003443"/>
    <d v="2021-11-19T00:00:00"/>
    <d v="2028-11-30T00:00:00"/>
    <n v="1"/>
    <n v="1"/>
    <n v="3"/>
    <n v="30"/>
    <n v="2"/>
    <n v="9.77"/>
    <n v="10.210000000000001"/>
    <n v="65254676"/>
    <n v="1089154"/>
    <n v="63633167"/>
    <n v="518080"/>
    <n v="0"/>
    <n v="0"/>
    <m/>
    <n v="0"/>
    <n v="0"/>
    <n v="0"/>
    <m/>
    <m/>
    <d v="2022-03-02T00:00:00"/>
    <n v="1"/>
    <s v="O"/>
    <n v="1"/>
    <n v="30"/>
    <n v="549693"/>
    <m/>
    <m/>
    <m/>
    <m/>
    <m/>
    <m/>
    <n v="1"/>
    <n v="1"/>
    <m/>
    <m/>
    <n v="5599868"/>
    <s v="LIBRE INVERSION"/>
    <n v="0"/>
    <n v="0"/>
    <m/>
    <m/>
    <n v="5"/>
    <m/>
    <m/>
    <m/>
    <m/>
    <n v="1"/>
    <n v="7"/>
    <n v="2"/>
  </r>
  <r>
    <n v="12505066"/>
    <s v="C"/>
    <x v="349"/>
    <x v="1"/>
    <n v="4"/>
    <s v="13 211002054"/>
    <d v="2021-08-06T00:00:00"/>
    <d v="2025-10-31T00:00:00"/>
    <n v="0"/>
    <n v="1"/>
    <n v="7"/>
    <n v="30"/>
    <n v="2"/>
    <n v="10.199999999999999"/>
    <n v="10.69"/>
    <n v="16578783"/>
    <n v="411636"/>
    <n v="14544830"/>
    <n v="0"/>
    <n v="0"/>
    <n v="0"/>
    <m/>
    <n v="0"/>
    <n v="0"/>
    <n v="0"/>
    <m/>
    <m/>
    <d v="2022-03-09T00:00:00"/>
    <n v="1"/>
    <s v="O"/>
    <n v="1"/>
    <n v="30"/>
    <n v="0"/>
    <m/>
    <m/>
    <m/>
    <m/>
    <m/>
    <m/>
    <n v="1"/>
    <n v="1"/>
    <m/>
    <m/>
    <n v="284589"/>
    <s v="SUSTITUCION"/>
    <n v="0"/>
    <n v="0"/>
    <m/>
    <m/>
    <n v="5"/>
    <m/>
    <m/>
    <m/>
    <m/>
    <n v="1"/>
    <n v="7"/>
    <n v="2"/>
  </r>
  <r>
    <n v="6974049"/>
    <s v="C"/>
    <x v="350"/>
    <x v="1"/>
    <n v="4"/>
    <s v="13 211001731"/>
    <d v="2021-06-30T00:00:00"/>
    <d v="2024-06-30T00:00:00"/>
    <n v="0"/>
    <n v="1"/>
    <n v="10"/>
    <n v="30"/>
    <n v="2"/>
    <n v="8.74"/>
    <n v="9.1"/>
    <n v="20026334"/>
    <n v="311049"/>
    <n v="16511174"/>
    <n v="0"/>
    <n v="0"/>
    <n v="0"/>
    <m/>
    <n v="0"/>
    <n v="0"/>
    <n v="0"/>
    <s v="2000000/2000000/"/>
    <s v="06/12/"/>
    <d v="2022-03-31T00:00:00"/>
    <n v="1"/>
    <s v="O"/>
    <n v="1"/>
    <n v="30"/>
    <n v="0"/>
    <m/>
    <m/>
    <m/>
    <m/>
    <m/>
    <m/>
    <n v="1"/>
    <n v="1"/>
    <m/>
    <m/>
    <n v="1191616"/>
    <s v="SUSTITUCION"/>
    <n v="0"/>
    <n v="0"/>
    <m/>
    <m/>
    <n v="5"/>
    <m/>
    <m/>
    <m/>
    <m/>
    <n v="1"/>
    <n v="7"/>
    <n v="2"/>
  </r>
  <r>
    <n v="0"/>
    <s v="C"/>
    <x v="351"/>
    <x v="1"/>
    <n v="4"/>
    <s v="13 221000908"/>
    <d v="2022-02-23T00:00:00"/>
    <d v="2042-03-31T00:00:00"/>
    <n v="0"/>
    <n v="1"/>
    <n v="0"/>
    <n v="360"/>
    <n v="2"/>
    <n v="0"/>
    <n v="0"/>
    <n v="24008778"/>
    <n v="24106917"/>
    <n v="24008778"/>
    <n v="0"/>
    <n v="0"/>
    <n v="0"/>
    <m/>
    <n v="0"/>
    <n v="0"/>
    <n v="0"/>
    <m/>
    <m/>
    <d v="2022-02-23T00:00:00"/>
    <n v="1"/>
    <s v="O"/>
    <n v="1"/>
    <n v="360"/>
    <n v="0"/>
    <m/>
    <m/>
    <m/>
    <m/>
    <m/>
    <m/>
    <n v="1"/>
    <n v="1"/>
    <m/>
    <m/>
    <n v="2934079"/>
    <s v="FIDELIZACION"/>
    <n v="0"/>
    <n v="0"/>
    <m/>
    <m/>
    <n v="5"/>
    <m/>
    <m/>
    <m/>
    <m/>
    <n v="1"/>
    <n v="7"/>
    <n v="2"/>
  </r>
  <r>
    <n v="6659873"/>
    <s v="C"/>
    <x v="352"/>
    <x v="1"/>
    <n v="4"/>
    <s v="13 201000512"/>
    <d v="2020-02-12T00:00:00"/>
    <d v="2023-06-30T00:00:00"/>
    <n v="0"/>
    <n v="1"/>
    <n v="25"/>
    <n v="30"/>
    <n v="2"/>
    <n v="12.83"/>
    <n v="13.62"/>
    <n v="47409270"/>
    <n v="1463144"/>
    <n v="19829977"/>
    <n v="0"/>
    <n v="0"/>
    <n v="0"/>
    <m/>
    <n v="0"/>
    <n v="0"/>
    <n v="0"/>
    <m/>
    <m/>
    <d v="2022-03-31T00:00:00"/>
    <n v="1"/>
    <s v="O"/>
    <n v="1"/>
    <n v="30"/>
    <n v="0"/>
    <m/>
    <m/>
    <m/>
    <m/>
    <m/>
    <m/>
    <n v="1"/>
    <n v="1"/>
    <m/>
    <m/>
    <n v="1737194"/>
    <s v="SUSTITUCION"/>
    <n v="0"/>
    <n v="0"/>
    <m/>
    <m/>
    <n v="5"/>
    <m/>
    <m/>
    <m/>
    <m/>
    <n v="1"/>
    <n v="7"/>
    <n v="2"/>
  </r>
  <r>
    <n v="3812452"/>
    <s v="C"/>
    <x v="353"/>
    <x v="1"/>
    <n v="3"/>
    <s v="13 211002608"/>
    <d v="2021-09-23T00:00:00"/>
    <d v="2027-09-30T00:00:00"/>
    <n v="1"/>
    <n v="1"/>
    <n v="5"/>
    <n v="30"/>
    <n v="2"/>
    <n v="10.61"/>
    <n v="11.14"/>
    <n v="13102256"/>
    <n v="249518"/>
    <n v="12444261"/>
    <n v="110090"/>
    <n v="0"/>
    <n v="0"/>
    <m/>
    <n v="0"/>
    <n v="0"/>
    <n v="0"/>
    <m/>
    <m/>
    <d v="2022-03-02T00:00:00"/>
    <n v="1"/>
    <s v="O"/>
    <n v="1"/>
    <n v="30"/>
    <n v="135247"/>
    <m/>
    <m/>
    <m/>
    <m/>
    <m/>
    <m/>
    <n v="1"/>
    <n v="1"/>
    <n v="44462"/>
    <s v="A"/>
    <n v="1043532"/>
    <s v="LIBRE INVERSION"/>
    <n v="0"/>
    <n v="0"/>
    <m/>
    <m/>
    <n v="5"/>
    <m/>
    <m/>
    <m/>
    <m/>
    <n v="1"/>
    <n v="7"/>
    <n v="2"/>
  </r>
  <r>
    <n v="0"/>
    <s v="C"/>
    <x v="354"/>
    <x v="1"/>
    <n v="4"/>
    <s v="13 201002077"/>
    <d v="2020-07-15T00:00:00"/>
    <d v="2023-07-31T00:00:00"/>
    <n v="1"/>
    <n v="1"/>
    <n v="19"/>
    <n v="30"/>
    <n v="2"/>
    <n v="7.2"/>
    <n v="7.44"/>
    <n v="12062305"/>
    <n v="375785"/>
    <n v="6038212"/>
    <n v="36229"/>
    <n v="0"/>
    <n v="0"/>
    <m/>
    <n v="0"/>
    <n v="0"/>
    <n v="0"/>
    <m/>
    <m/>
    <d v="2022-03-15T00:00:00"/>
    <n v="1"/>
    <s v="O"/>
    <n v="1"/>
    <n v="30"/>
    <n v="337527"/>
    <m/>
    <m/>
    <m/>
    <m/>
    <m/>
    <m/>
    <n v="1"/>
    <n v="1"/>
    <m/>
    <m/>
    <n v="1760229.1"/>
    <s v="LIBRE INVERSION"/>
    <n v="0"/>
    <n v="0"/>
    <m/>
    <m/>
    <n v="5"/>
    <m/>
    <m/>
    <m/>
    <m/>
    <n v="1"/>
    <n v="7"/>
    <n v="2"/>
  </r>
  <r>
    <n v="0"/>
    <s v="C"/>
    <x v="354"/>
    <x v="1"/>
    <n v="4"/>
    <s v="13 211003718"/>
    <d v="2021-12-03T00:00:00"/>
    <d v="2023-06-30T00:00:00"/>
    <n v="1"/>
    <n v="1"/>
    <n v="2"/>
    <n v="30"/>
    <n v="2"/>
    <n v="7.2"/>
    <n v="7.44"/>
    <n v="3029428"/>
    <n v="178613"/>
    <n v="2709580"/>
    <n v="16257"/>
    <n v="0"/>
    <n v="0"/>
    <m/>
    <n v="0"/>
    <n v="0"/>
    <n v="0"/>
    <m/>
    <m/>
    <d v="2022-03-15T00:00:00"/>
    <n v="1"/>
    <s v="O"/>
    <n v="1"/>
    <n v="30"/>
    <n v="161446"/>
    <m/>
    <m/>
    <m/>
    <m/>
    <m/>
    <m/>
    <n v="1"/>
    <n v="1"/>
    <m/>
    <m/>
    <n v="789718.9"/>
    <s v="LIBRE INVERSION"/>
    <n v="0"/>
    <n v="0"/>
    <m/>
    <m/>
    <n v="5"/>
    <m/>
    <m/>
    <m/>
    <m/>
    <n v="1"/>
    <n v="7"/>
    <n v="2"/>
  </r>
  <r>
    <n v="0"/>
    <s v="C"/>
    <x v="355"/>
    <x v="1"/>
    <n v="4"/>
    <s v="13 201001610"/>
    <d v="2020-05-22T00:00:00"/>
    <d v="2022-06-30T00:00:00"/>
    <n v="0"/>
    <n v="1"/>
    <n v="21"/>
    <n v="30"/>
    <n v="2"/>
    <n v="7.2"/>
    <n v="7.44"/>
    <n v="3544332"/>
    <n v="159010"/>
    <n v="320162"/>
    <n v="0"/>
    <n v="0"/>
    <n v="0"/>
    <m/>
    <n v="0"/>
    <n v="0"/>
    <n v="0"/>
    <m/>
    <m/>
    <d v="2022-03-28T00:00:00"/>
    <n v="1"/>
    <s v="O"/>
    <n v="1"/>
    <n v="30"/>
    <n v="0"/>
    <m/>
    <m/>
    <m/>
    <m/>
    <m/>
    <m/>
    <n v="1"/>
    <n v="1"/>
    <m/>
    <m/>
    <n v="50841.34"/>
    <s v="LIBRE INVERSION"/>
    <n v="0"/>
    <n v="0"/>
    <m/>
    <m/>
    <n v="5"/>
    <m/>
    <m/>
    <m/>
    <m/>
    <n v="1"/>
    <n v="7"/>
    <n v="2"/>
  </r>
  <r>
    <n v="0"/>
    <s v="C"/>
    <x v="355"/>
    <x v="1"/>
    <n v="4"/>
    <s v="13 221000077"/>
    <d v="2022-01-12T00:00:00"/>
    <d v="2042-02-28T00:00:00"/>
    <n v="0"/>
    <n v="1"/>
    <n v="0"/>
    <n v="360"/>
    <n v="2"/>
    <n v="0"/>
    <n v="0"/>
    <n v="10008778"/>
    <n v="10049208"/>
    <n v="10008778"/>
    <n v="0"/>
    <n v="0"/>
    <n v="0"/>
    <m/>
    <n v="0"/>
    <n v="0"/>
    <n v="0"/>
    <m/>
    <m/>
    <d v="2022-01-12T00:00:00"/>
    <n v="1"/>
    <s v="O"/>
    <n v="1"/>
    <n v="360"/>
    <n v="0"/>
    <m/>
    <m/>
    <m/>
    <m/>
    <m/>
    <m/>
    <n v="1"/>
    <n v="1"/>
    <m/>
    <m/>
    <n v="1590853.16"/>
    <s v="FIDELIZACION"/>
    <n v="0"/>
    <n v="0"/>
    <m/>
    <m/>
    <n v="5"/>
    <m/>
    <m/>
    <m/>
    <m/>
    <n v="1"/>
    <n v="7"/>
    <n v="2"/>
  </r>
  <r>
    <n v="0"/>
    <s v="C"/>
    <x v="356"/>
    <x v="1"/>
    <n v="4"/>
    <s v="11 17647"/>
    <d v="2017-03-17T00:00:00"/>
    <d v="2022-03-31T00:00:00"/>
    <n v="1"/>
    <n v="1"/>
    <n v="34"/>
    <n v="30"/>
    <n v="2"/>
    <n v="11.88"/>
    <n v="12.54"/>
    <n v="10640959"/>
    <n v="236057"/>
    <n v="233782"/>
    <n v="2315"/>
    <n v="0"/>
    <n v="0"/>
    <m/>
    <n v="0"/>
    <n v="0"/>
    <n v="0"/>
    <m/>
    <m/>
    <d v="2022-03-03T00:00:00"/>
    <n v="1"/>
    <s v="O"/>
    <n v="1"/>
    <n v="30"/>
    <n v="233782"/>
    <m/>
    <m/>
    <m/>
    <m/>
    <m/>
    <m/>
    <n v="1"/>
    <n v="1"/>
    <m/>
    <m/>
    <n v="1515233"/>
    <s v="SUSTITUCION"/>
    <n v="0"/>
    <n v="0"/>
    <m/>
    <m/>
    <n v="5"/>
    <m/>
    <m/>
    <m/>
    <m/>
    <n v="1"/>
    <n v="7"/>
    <n v="2"/>
  </r>
  <r>
    <n v="0"/>
    <s v="C"/>
    <x v="357"/>
    <x v="1"/>
    <n v="4"/>
    <s v="11 18378"/>
    <d v="2017-07-28T00:00:00"/>
    <d v="2022-07-31T00:00:00"/>
    <n v="1"/>
    <n v="1"/>
    <n v="34"/>
    <n v="30"/>
    <n v="2"/>
    <n v="9.84"/>
    <n v="10.29"/>
    <n v="36873958"/>
    <n v="780563"/>
    <n v="3808601"/>
    <n v="31230"/>
    <n v="0"/>
    <n v="0"/>
    <m/>
    <n v="0"/>
    <n v="0"/>
    <n v="0"/>
    <m/>
    <m/>
    <d v="2022-02-28T00:00:00"/>
    <n v="1"/>
    <s v="O"/>
    <n v="1"/>
    <n v="30"/>
    <n v="749333"/>
    <m/>
    <m/>
    <m/>
    <m/>
    <m/>
    <m/>
    <n v="1"/>
    <n v="1"/>
    <m/>
    <m/>
    <n v="1189512.02"/>
    <s v="SUSTITUCION"/>
    <n v="0"/>
    <n v="0"/>
    <m/>
    <m/>
    <n v="5"/>
    <m/>
    <m/>
    <m/>
    <m/>
    <n v="1"/>
    <n v="7"/>
    <n v="2"/>
  </r>
  <r>
    <n v="0"/>
    <s v="C"/>
    <x v="357"/>
    <x v="1"/>
    <n v="4"/>
    <s v="13 201002051"/>
    <d v="2020-07-10T00:00:00"/>
    <d v="2022-07-31T00:00:00"/>
    <n v="1"/>
    <n v="1"/>
    <n v="19"/>
    <n v="30"/>
    <n v="2"/>
    <n v="7.2"/>
    <n v="7.44"/>
    <n v="5067933"/>
    <n v="228293"/>
    <n v="1120082"/>
    <n v="6720"/>
    <n v="0"/>
    <n v="0"/>
    <m/>
    <n v="0"/>
    <n v="0"/>
    <n v="0"/>
    <m/>
    <m/>
    <d v="2022-02-28T00:00:00"/>
    <n v="1"/>
    <s v="O"/>
    <n v="1"/>
    <n v="30"/>
    <n v="221197"/>
    <m/>
    <m/>
    <m/>
    <m/>
    <m/>
    <m/>
    <n v="1"/>
    <n v="1"/>
    <m/>
    <m/>
    <n v="349764.15"/>
    <s v="LIBRE INVERSION"/>
    <n v="0"/>
    <n v="0"/>
    <m/>
    <m/>
    <n v="5"/>
    <m/>
    <m/>
    <m/>
    <m/>
    <n v="1"/>
    <n v="7"/>
    <n v="2"/>
  </r>
  <r>
    <n v="0"/>
    <s v="C"/>
    <x v="357"/>
    <x v="1"/>
    <n v="4"/>
    <s v="13 211001585"/>
    <d v="2021-06-03T00:00:00"/>
    <d v="2023-06-30T00:00:00"/>
    <n v="1"/>
    <n v="1"/>
    <n v="8"/>
    <n v="30"/>
    <n v="2"/>
    <n v="7.2"/>
    <n v="7.44"/>
    <n v="5044635"/>
    <n v="227243"/>
    <n v="3447306"/>
    <n v="20684"/>
    <n v="0"/>
    <n v="0"/>
    <m/>
    <n v="0"/>
    <n v="0"/>
    <n v="0"/>
    <m/>
    <m/>
    <d v="2022-02-28T00:00:00"/>
    <n v="1"/>
    <s v="O"/>
    <n v="1"/>
    <n v="30"/>
    <n v="205401"/>
    <m/>
    <m/>
    <m/>
    <m/>
    <m/>
    <m/>
    <n v="1"/>
    <n v="1"/>
    <m/>
    <m/>
    <n v="1076760.83"/>
    <s v="LIBRE INVERSION"/>
    <n v="0"/>
    <n v="0"/>
    <m/>
    <m/>
    <n v="5"/>
    <m/>
    <m/>
    <m/>
    <m/>
    <n v="1"/>
    <n v="7"/>
    <n v="2"/>
  </r>
  <r>
    <n v="28482676.00538297"/>
    <s v="C"/>
    <x v="358"/>
    <x v="0"/>
    <n v="3"/>
    <s v="13 201002607"/>
    <d v="2020-09-15T00:00:00"/>
    <d v="2025-03-31T00:00:00"/>
    <n v="0"/>
    <n v="1"/>
    <n v="21"/>
    <n v="30"/>
    <n v="2"/>
    <n v="9.7200000000000006"/>
    <n v="10.16"/>
    <n v="49297672"/>
    <n v="1056945"/>
    <n v="35273735"/>
    <n v="0"/>
    <n v="0"/>
    <n v="0"/>
    <m/>
    <n v="0"/>
    <n v="0"/>
    <n v="0"/>
    <s v="500000/500000/"/>
    <s v="07/12/"/>
    <d v="2022-03-31T00:00:00"/>
    <n v="1"/>
    <s v="O"/>
    <n v="1"/>
    <n v="30"/>
    <n v="0"/>
    <m/>
    <m/>
    <m/>
    <m/>
    <m/>
    <m/>
    <n v="1"/>
    <n v="1"/>
    <n v="44089"/>
    <s v="A"/>
    <n v="848867.53"/>
    <s v="SUSTITUCION"/>
    <n v="0"/>
    <n v="0"/>
    <s v="800-197-268-4"/>
    <s v="DIRECCION DE IMPUESTOS Y ADUANAS NACIONALES"/>
    <n v="5"/>
    <m/>
    <m/>
    <m/>
    <m/>
    <n v="1"/>
    <n v="7"/>
    <n v="2"/>
  </r>
  <r>
    <n v="1020124.9946170301"/>
    <s v="C"/>
    <x v="358"/>
    <x v="1"/>
    <n v="4"/>
    <s v="10 191003165"/>
    <d v="2020-04-03T00:00:00"/>
    <d v="2023-05-31T00:00:00"/>
    <n v="0"/>
    <n v="1"/>
    <n v="22"/>
    <n v="30"/>
    <n v="2"/>
    <n v="9"/>
    <n v="9.3800000000000008"/>
    <n v="3000000"/>
    <n v="95399"/>
    <n v="1263376"/>
    <n v="0"/>
    <n v="0"/>
    <n v="0"/>
    <m/>
    <n v="0"/>
    <n v="0"/>
    <n v="0"/>
    <m/>
    <m/>
    <d v="2022-03-31T00:00:00"/>
    <n v="1"/>
    <s v="O"/>
    <n v="1"/>
    <n v="30"/>
    <n v="0"/>
    <m/>
    <m/>
    <m/>
    <m/>
    <m/>
    <m/>
    <n v="1"/>
    <n v="1"/>
    <m/>
    <m/>
    <n v="30423.47"/>
    <s v="TARJETA DE AFINIDAD"/>
    <n v="0"/>
    <n v="0"/>
    <m/>
    <m/>
    <n v="5"/>
    <m/>
    <m/>
    <m/>
    <m/>
    <n v="1"/>
    <n v="7"/>
    <n v="2"/>
  </r>
  <r>
    <n v="0"/>
    <s v="C"/>
    <x v="359"/>
    <x v="0"/>
    <n v="4"/>
    <s v="10 191000755"/>
    <d v="2019-08-16T00:00:00"/>
    <d v="2023-08-31T00:00:00"/>
    <n v="0"/>
    <n v="1"/>
    <n v="36"/>
    <n v="30"/>
    <n v="2"/>
    <n v="9.7200000000000006"/>
    <n v="10.16"/>
    <n v="38176272"/>
    <n v="382194"/>
    <n v="15819245"/>
    <n v="0"/>
    <n v="0"/>
    <n v="0"/>
    <m/>
    <n v="0"/>
    <n v="0"/>
    <n v="0"/>
    <s v="3500000/3500000/"/>
    <s v="06/12/"/>
    <d v="2022-03-31T00:00:00"/>
    <n v="1"/>
    <s v="O"/>
    <n v="1"/>
    <n v="30"/>
    <n v="0"/>
    <m/>
    <m/>
    <m/>
    <m/>
    <m/>
    <m/>
    <n v="1"/>
    <n v="1"/>
    <m/>
    <m/>
    <n v="2099110.48"/>
    <s v="SUSTITUCION"/>
    <n v="0"/>
    <n v="0"/>
    <s v="800-197-268-4"/>
    <s v="DIRECCION DE IMPUESTOS Y ADUANAS NACIONALES"/>
    <n v="5"/>
    <m/>
    <m/>
    <m/>
    <m/>
    <n v="1"/>
    <n v="7"/>
    <n v="2"/>
  </r>
  <r>
    <n v="2235470.1681348523"/>
    <s v="C"/>
    <x v="360"/>
    <x v="0"/>
    <n v="4"/>
    <s v="13 201003025"/>
    <d v="2020-10-29T00:00:00"/>
    <d v="2022-10-31T00:00:00"/>
    <n v="0"/>
    <n v="1"/>
    <n v="20"/>
    <n v="30"/>
    <n v="2"/>
    <n v="9"/>
    <n v="9.3800000000000008"/>
    <n v="15893300"/>
    <n v="418410"/>
    <n v="4682997"/>
    <n v="0"/>
    <n v="0"/>
    <n v="0"/>
    <m/>
    <n v="0"/>
    <n v="0"/>
    <n v="0"/>
    <s v="1900000/"/>
    <s v="07/"/>
    <d v="2022-03-31T00:00:00"/>
    <n v="1"/>
    <s v="O"/>
    <n v="1"/>
    <n v="30"/>
    <n v="0"/>
    <m/>
    <m/>
    <m/>
    <m/>
    <m/>
    <m/>
    <n v="1"/>
    <n v="1"/>
    <m/>
    <m/>
    <n v="743558.9"/>
    <s v="COMPRA CARTERA"/>
    <n v="0"/>
    <n v="0"/>
    <s v="800-197-268-4"/>
    <s v="DIRECCION DE IMPUESTOS Y ADUANAS NACIONALES"/>
    <n v="5"/>
    <m/>
    <m/>
    <m/>
    <m/>
    <n v="1"/>
    <n v="7"/>
    <n v="2"/>
  </r>
  <r>
    <n v="1146275.8318651479"/>
    <s v="C"/>
    <x v="360"/>
    <x v="1"/>
    <n v="4"/>
    <s v="10 211001286"/>
    <d v="2021-11-12T00:00:00"/>
    <d v="2023-05-31T00:00:00"/>
    <n v="0"/>
    <n v="1"/>
    <n v="4"/>
    <n v="30"/>
    <n v="2"/>
    <n v="17.690000000000001"/>
    <n v="19.2"/>
    <n v="3000000"/>
    <n v="191565"/>
    <n v="2401395"/>
    <n v="0"/>
    <n v="0"/>
    <n v="0"/>
    <m/>
    <n v="0"/>
    <n v="0"/>
    <n v="0"/>
    <m/>
    <m/>
    <d v="2022-03-31T00:00:00"/>
    <n v="1"/>
    <s v="O"/>
    <n v="1"/>
    <n v="30"/>
    <n v="0"/>
    <m/>
    <m/>
    <m/>
    <m/>
    <m/>
    <m/>
    <n v="1"/>
    <n v="1"/>
    <m/>
    <m/>
    <n v="381341.1"/>
    <s v="TARJETA DE AFINIDAD"/>
    <n v="0"/>
    <n v="0"/>
    <m/>
    <m/>
    <n v="5"/>
    <m/>
    <m/>
    <m/>
    <m/>
    <n v="1"/>
    <n v="7"/>
    <n v="2"/>
  </r>
  <r>
    <n v="5473736"/>
    <s v="C"/>
    <x v="361"/>
    <x v="0"/>
    <n v="4"/>
    <s v="13 211001537"/>
    <d v="2021-06-03T00:00:00"/>
    <d v="2023-12-31T00:00:00"/>
    <n v="0"/>
    <n v="1"/>
    <n v="9"/>
    <n v="30"/>
    <n v="2"/>
    <n v="9"/>
    <n v="9.3800000000000008"/>
    <n v="15653117"/>
    <n v="587532"/>
    <n v="11335682"/>
    <n v="0"/>
    <n v="0"/>
    <n v="0"/>
    <m/>
    <n v="0"/>
    <n v="0"/>
    <n v="0"/>
    <m/>
    <m/>
    <d v="2022-03-31T00:00:00"/>
    <n v="1"/>
    <s v="O"/>
    <n v="1"/>
    <n v="30"/>
    <n v="0"/>
    <m/>
    <m/>
    <m/>
    <m/>
    <m/>
    <m/>
    <n v="1"/>
    <n v="1"/>
    <m/>
    <m/>
    <n v="732745"/>
    <s v="COMPRA CARTERA"/>
    <n v="0"/>
    <n v="0"/>
    <s v="800-197-268-4"/>
    <s v="DIRECCION DE IMPUESTOS Y ADUANAS NACIONALES"/>
    <n v="5"/>
    <m/>
    <m/>
    <m/>
    <m/>
    <n v="1"/>
    <n v="7"/>
    <n v="2"/>
  </r>
  <r>
    <n v="0"/>
    <s v="C"/>
    <x v="362"/>
    <x v="1"/>
    <n v="4"/>
    <s v="13 201001703"/>
    <d v="2020-06-05T00:00:00"/>
    <d v="2023-07-31T00:00:00"/>
    <n v="0"/>
    <n v="1"/>
    <n v="20"/>
    <n v="30"/>
    <n v="2"/>
    <n v="10.199999999999999"/>
    <n v="10.69"/>
    <n v="5192570"/>
    <n v="169024"/>
    <n v="2511597"/>
    <n v="0"/>
    <n v="0"/>
    <n v="0"/>
    <m/>
    <n v="0"/>
    <n v="0"/>
    <n v="0"/>
    <m/>
    <m/>
    <d v="2022-03-31T00:00:00"/>
    <n v="1"/>
    <s v="O"/>
    <n v="1"/>
    <n v="30"/>
    <n v="0"/>
    <m/>
    <m/>
    <m/>
    <m/>
    <m/>
    <m/>
    <n v="1"/>
    <n v="1"/>
    <m/>
    <m/>
    <n v="583655"/>
    <s v="COMPRA CARTERA"/>
    <n v="0"/>
    <n v="0"/>
    <m/>
    <m/>
    <n v="5"/>
    <m/>
    <m/>
    <m/>
    <m/>
    <n v="1"/>
    <n v="7"/>
    <n v="2"/>
  </r>
  <r>
    <n v="20473992.235675439"/>
    <s v="C"/>
    <x v="363"/>
    <x v="0"/>
    <n v="4"/>
    <s v="13 201002256"/>
    <d v="2020-09-15T00:00:00"/>
    <d v="2026-02-28T00:00:00"/>
    <n v="0"/>
    <n v="1"/>
    <n v="18"/>
    <n v="30"/>
    <n v="2"/>
    <n v="9"/>
    <n v="9.3800000000000008"/>
    <n v="41206040"/>
    <n v="811458"/>
    <n v="31800865"/>
    <n v="0"/>
    <n v="0"/>
    <n v="0"/>
    <m/>
    <n v="0"/>
    <n v="0"/>
    <n v="0"/>
    <m/>
    <m/>
    <d v="2022-03-31T00:00:00"/>
    <n v="1"/>
    <s v="O"/>
    <n v="1"/>
    <n v="30"/>
    <n v="0"/>
    <m/>
    <m/>
    <m/>
    <m/>
    <m/>
    <m/>
    <n v="1"/>
    <n v="1"/>
    <m/>
    <m/>
    <n v="1264037.8999999999"/>
    <s v="COMPRA CARTERA"/>
    <n v="0"/>
    <n v="0"/>
    <s v="800-197-268-4"/>
    <s v="DIRECCION DE IMPUESTOS Y ADUANAS NACIONALES"/>
    <n v="5"/>
    <m/>
    <m/>
    <m/>
    <m/>
    <n v="1"/>
    <n v="7"/>
    <n v="2"/>
  </r>
  <r>
    <n v="21696301.958120517"/>
    <s v="C"/>
    <x v="363"/>
    <x v="0"/>
    <n v="3"/>
    <s v="13 221000528"/>
    <d v="2022-02-03T00:00:00"/>
    <d v="2027-02-28T00:00:00"/>
    <n v="0"/>
    <n v="1"/>
    <n v="1"/>
    <n v="30"/>
    <n v="2"/>
    <n v="13.99"/>
    <n v="14.92"/>
    <n v="33923988"/>
    <n v="631530"/>
    <n v="33699438"/>
    <n v="0"/>
    <n v="0"/>
    <n v="0"/>
    <m/>
    <n v="0"/>
    <n v="0"/>
    <n v="0"/>
    <s v="1000000/1000000/"/>
    <s v="07/12/"/>
    <d v="2022-03-31T00:00:00"/>
    <n v="1"/>
    <s v="O"/>
    <n v="1"/>
    <n v="30"/>
    <n v="0"/>
    <m/>
    <m/>
    <m/>
    <m/>
    <m/>
    <m/>
    <n v="1"/>
    <n v="1"/>
    <n v="44595"/>
    <s v="A"/>
    <n v="1339530.52"/>
    <s v="LIBRE INVERSION"/>
    <n v="0"/>
    <n v="0"/>
    <s v="800-197-268-4"/>
    <s v="DIRECCION DE IMPUESTOS Y ADUANAS NACIONALES"/>
    <n v="5"/>
    <m/>
    <m/>
    <m/>
    <m/>
    <n v="1"/>
    <n v="7"/>
    <n v="2"/>
  </r>
  <r>
    <n v="737145.92620404577"/>
    <s v="C"/>
    <x v="363"/>
    <x v="1"/>
    <n v="4"/>
    <s v="10 191002163"/>
    <d v="2019-10-18T00:00:00"/>
    <d v="2022-12-31T00:00:00"/>
    <n v="0"/>
    <n v="1"/>
    <n v="29"/>
    <n v="30"/>
    <n v="2"/>
    <n v="18"/>
    <n v="19.559999999999999"/>
    <n v="3000000"/>
    <n v="150000"/>
    <n v="1145032"/>
    <n v="0"/>
    <n v="0"/>
    <n v="0"/>
    <m/>
    <n v="0"/>
    <n v="0"/>
    <n v="0"/>
    <m/>
    <m/>
    <d v="2022-03-31T00:00:00"/>
    <n v="1"/>
    <s v="O"/>
    <n v="1"/>
    <n v="30"/>
    <n v="0"/>
    <m/>
    <m/>
    <m/>
    <m/>
    <m/>
    <m/>
    <n v="1"/>
    <n v="1"/>
    <m/>
    <m/>
    <n v="45560.46"/>
    <s v="TARJETA DE AFINIDAD"/>
    <n v="0"/>
    <n v="0"/>
    <m/>
    <m/>
    <n v="5"/>
    <m/>
    <m/>
    <m/>
    <m/>
    <n v="1"/>
    <n v="7"/>
    <n v="2"/>
  </r>
  <r>
    <n v="267322.22462871764"/>
    <s v="C"/>
    <x v="364"/>
    <x v="0"/>
    <n v="4"/>
    <s v="13 201003316"/>
    <d v="2020-12-04T00:00:00"/>
    <d v="2023-06-30T00:00:00"/>
    <n v="0"/>
    <n v="1"/>
    <n v="15"/>
    <n v="30"/>
    <n v="2"/>
    <n v="6.58"/>
    <n v="6.79"/>
    <n v="10069609"/>
    <n v="366824"/>
    <n v="5254085"/>
    <n v="0"/>
    <n v="0"/>
    <n v="0"/>
    <m/>
    <n v="0"/>
    <n v="0"/>
    <n v="0"/>
    <m/>
    <m/>
    <d v="2022-03-31T00:00:00"/>
    <n v="1"/>
    <s v="O"/>
    <n v="1"/>
    <n v="30"/>
    <n v="0"/>
    <m/>
    <m/>
    <m/>
    <m/>
    <m/>
    <m/>
    <n v="1"/>
    <n v="1"/>
    <m/>
    <m/>
    <n v="563738.43999999994"/>
    <s v="LIBRE INVERSION"/>
    <n v="0"/>
    <n v="0"/>
    <s v="800-197-268-4"/>
    <s v="DIRECCION DE IMPUESTOS Y ADUANAS NACIONALES"/>
    <n v="5"/>
    <m/>
    <m/>
    <m/>
    <m/>
    <n v="1"/>
    <n v="7"/>
    <n v="2"/>
  </r>
  <r>
    <n v="637008.61537128314"/>
    <s v="C"/>
    <x v="364"/>
    <x v="0"/>
    <n v="3"/>
    <s v="13 211003522"/>
    <d v="2021-11-17T00:00:00"/>
    <d v="2025-11-30T00:00:00"/>
    <n v="0"/>
    <n v="1"/>
    <n v="4"/>
    <n v="30"/>
    <n v="2"/>
    <n v="7.48"/>
    <n v="7.74"/>
    <n v="13484041"/>
    <n v="328446"/>
    <n v="12515084"/>
    <n v="0"/>
    <n v="0"/>
    <n v="0"/>
    <m/>
    <n v="0"/>
    <n v="0"/>
    <n v="0"/>
    <m/>
    <m/>
    <d v="2022-03-31T00:00:00"/>
    <n v="1"/>
    <s v="O"/>
    <n v="1"/>
    <n v="30"/>
    <n v="0"/>
    <m/>
    <m/>
    <m/>
    <m/>
    <m/>
    <m/>
    <n v="1"/>
    <n v="1"/>
    <n v="44517"/>
    <s v="A"/>
    <n v="1342554.72"/>
    <s v="LIBRE INVERSION"/>
    <n v="0"/>
    <n v="0"/>
    <s v="800-197-268-4"/>
    <s v="DIRECCION DE IMPUESTOS Y ADUANAS NACIONALES"/>
    <n v="5"/>
    <m/>
    <m/>
    <m/>
    <m/>
    <n v="1"/>
    <n v="7"/>
    <n v="2"/>
  </r>
  <r>
    <n v="0"/>
    <s v="C"/>
    <x v="365"/>
    <x v="1"/>
    <n v="3"/>
    <s v="10 191000157"/>
    <d v="2019-05-15T00:00:00"/>
    <d v="2024-05-31T00:00:00"/>
    <n v="0"/>
    <n v="1"/>
    <n v="34"/>
    <n v="30"/>
    <n v="2"/>
    <n v="14.88"/>
    <n v="15.93"/>
    <n v="11821898"/>
    <n v="280498"/>
    <n v="6201588"/>
    <n v="0"/>
    <n v="0"/>
    <n v="0"/>
    <m/>
    <n v="0"/>
    <n v="0"/>
    <n v="0"/>
    <m/>
    <m/>
    <d v="2022-03-31T00:00:00"/>
    <n v="1"/>
    <s v="O"/>
    <n v="1"/>
    <n v="30"/>
    <n v="0"/>
    <m/>
    <m/>
    <m/>
    <m/>
    <m/>
    <m/>
    <n v="1"/>
    <n v="1"/>
    <n v="43600"/>
    <s v="A"/>
    <n v="833014.41"/>
    <s v="SUSTITUCION"/>
    <n v="0"/>
    <n v="0"/>
    <m/>
    <m/>
    <n v="5"/>
    <m/>
    <m/>
    <m/>
    <m/>
    <n v="1"/>
    <n v="7"/>
    <n v="2"/>
  </r>
  <r>
    <n v="0"/>
    <s v="C"/>
    <x v="365"/>
    <x v="1"/>
    <n v="3"/>
    <s v="13 201003464"/>
    <d v="2020-12-29T00:00:00"/>
    <d v="2024-12-31T00:00:00"/>
    <n v="0"/>
    <n v="1"/>
    <n v="17"/>
    <n v="30"/>
    <n v="2"/>
    <n v="14.45"/>
    <n v="15.45"/>
    <n v="7750407"/>
    <n v="135030"/>
    <n v="6040755"/>
    <n v="0"/>
    <n v="0"/>
    <n v="0"/>
    <m/>
    <n v="0"/>
    <n v="0"/>
    <n v="0"/>
    <s v="500000/500000/"/>
    <s v="07/12/"/>
    <d v="2022-03-31T00:00:00"/>
    <n v="1"/>
    <s v="O"/>
    <n v="1"/>
    <n v="30"/>
    <n v="0"/>
    <m/>
    <m/>
    <m/>
    <m/>
    <m/>
    <m/>
    <n v="1"/>
    <n v="1"/>
    <n v="44194"/>
    <s v="A"/>
    <n v="811397.52"/>
    <s v="SUSTITUCION"/>
    <n v="0"/>
    <n v="0"/>
    <m/>
    <m/>
    <n v="5"/>
    <m/>
    <m/>
    <m/>
    <m/>
    <n v="1"/>
    <n v="7"/>
    <n v="2"/>
  </r>
  <r>
    <n v="0"/>
    <s v="C"/>
    <x v="365"/>
    <x v="1"/>
    <n v="4"/>
    <s v="10 191003493"/>
    <d v="2020-08-06T00:00:00"/>
    <d v="2023-09-30T00:00:00"/>
    <n v="0"/>
    <n v="1"/>
    <n v="18"/>
    <n v="30"/>
    <n v="2"/>
    <n v="9"/>
    <n v="9.3800000000000008"/>
    <n v="4000000"/>
    <n v="127951"/>
    <n v="2140266"/>
    <n v="0"/>
    <n v="0"/>
    <n v="0"/>
    <m/>
    <n v="0"/>
    <n v="0"/>
    <n v="0"/>
    <m/>
    <m/>
    <d v="2022-03-31T00:00:00"/>
    <n v="1"/>
    <s v="O"/>
    <n v="1"/>
    <n v="30"/>
    <n v="0"/>
    <m/>
    <m/>
    <m/>
    <m/>
    <m/>
    <m/>
    <n v="1"/>
    <n v="1"/>
    <m/>
    <m/>
    <n v="287570.11"/>
    <s v="TARJETA DE AFINIDAD"/>
    <n v="0"/>
    <n v="0"/>
    <m/>
    <m/>
    <n v="5"/>
    <m/>
    <m/>
    <m/>
    <m/>
    <n v="1"/>
    <n v="7"/>
    <n v="2"/>
  </r>
  <r>
    <n v="0"/>
    <s v="C"/>
    <x v="365"/>
    <x v="1"/>
    <n v="4"/>
    <s v="10 211000486"/>
    <d v="2021-06-03T00:00:00"/>
    <d v="2024-06-30T00:00:00"/>
    <n v="0"/>
    <n v="1"/>
    <n v="9"/>
    <n v="30"/>
    <n v="2"/>
    <n v="17.690000000000001"/>
    <n v="19.2"/>
    <n v="700000"/>
    <n v="25343"/>
    <n v="558636"/>
    <n v="0"/>
    <n v="0"/>
    <n v="0"/>
    <m/>
    <n v="0"/>
    <n v="0"/>
    <n v="0"/>
    <m/>
    <m/>
    <d v="2022-03-31T00:00:00"/>
    <n v="1"/>
    <s v="O"/>
    <n v="1"/>
    <n v="30"/>
    <n v="0"/>
    <m/>
    <m/>
    <m/>
    <m/>
    <m/>
    <m/>
    <n v="1"/>
    <n v="1"/>
    <m/>
    <m/>
    <n v="75113.23"/>
    <s v="TARJETA DE AFINIDAD"/>
    <n v="0"/>
    <n v="0"/>
    <m/>
    <m/>
    <n v="5"/>
    <m/>
    <m/>
    <m/>
    <m/>
    <n v="1"/>
    <n v="7"/>
    <n v="2"/>
  </r>
  <r>
    <n v="0"/>
    <s v="C"/>
    <x v="365"/>
    <x v="1"/>
    <n v="4"/>
    <s v="10 221000252"/>
    <d v="2022-02-17T00:00:00"/>
    <d v="2025-02-28T00:00:00"/>
    <n v="0"/>
    <n v="1"/>
    <n v="1"/>
    <n v="30"/>
    <n v="2"/>
    <n v="17.690000000000001"/>
    <n v="19.2"/>
    <n v="1047000"/>
    <n v="37908"/>
    <n v="1024892"/>
    <n v="0"/>
    <n v="0"/>
    <n v="0"/>
    <m/>
    <n v="0"/>
    <n v="0"/>
    <n v="0"/>
    <m/>
    <m/>
    <d v="2022-03-31T00:00:00"/>
    <n v="1"/>
    <s v="O"/>
    <n v="1"/>
    <n v="30"/>
    <n v="0"/>
    <m/>
    <m/>
    <m/>
    <m/>
    <m/>
    <m/>
    <n v="1"/>
    <n v="1"/>
    <m/>
    <m/>
    <n v="137780.35999999999"/>
    <s v="TARJETA DE AFINIDAD"/>
    <n v="0"/>
    <n v="0"/>
    <m/>
    <m/>
    <n v="5"/>
    <m/>
    <m/>
    <m/>
    <m/>
    <n v="1"/>
    <n v="7"/>
    <n v="2"/>
  </r>
  <r>
    <n v="38424558"/>
    <s v="C"/>
    <x v="366"/>
    <x v="1"/>
    <n v="4"/>
    <s v="13 211001328"/>
    <d v="2021-05-05T00:00:00"/>
    <d v="2025-05-31T00:00:00"/>
    <n v="1"/>
    <n v="1"/>
    <n v="9"/>
    <n v="30"/>
    <n v="2"/>
    <n v="10.199999999999999"/>
    <n v="10.69"/>
    <n v="70678512"/>
    <n v="1813133"/>
    <n v="59594956"/>
    <n v="506557"/>
    <n v="0"/>
    <n v="0"/>
    <m/>
    <n v="0"/>
    <n v="0"/>
    <n v="0"/>
    <m/>
    <m/>
    <d v="2022-03-02T00:00:00"/>
    <n v="1"/>
    <s v="O"/>
    <n v="1"/>
    <n v="30"/>
    <n v="1286552"/>
    <m/>
    <m/>
    <m/>
    <m/>
    <m/>
    <m/>
    <n v="1"/>
    <n v="1"/>
    <m/>
    <m/>
    <n v="2550555"/>
    <s v="COMPRA CARTERA"/>
    <n v="0"/>
    <n v="0"/>
    <m/>
    <m/>
    <n v="5"/>
    <m/>
    <m/>
    <m/>
    <m/>
    <n v="1"/>
    <n v="7"/>
    <n v="2"/>
  </r>
  <r>
    <n v="23275555.10494075"/>
    <s v="C"/>
    <x v="367"/>
    <x v="0"/>
    <n v="4"/>
    <s v="13 201002406"/>
    <d v="2020-08-25T00:00:00"/>
    <d v="2024-08-31T00:00:00"/>
    <n v="0"/>
    <n v="1"/>
    <n v="19"/>
    <n v="30"/>
    <n v="2"/>
    <n v="9"/>
    <n v="9.3800000000000008"/>
    <n v="50133312"/>
    <n v="1257190"/>
    <n v="32499487"/>
    <n v="0"/>
    <n v="0"/>
    <n v="0"/>
    <m/>
    <n v="0"/>
    <n v="0"/>
    <n v="0"/>
    <m/>
    <m/>
    <d v="2022-03-31T00:00:00"/>
    <n v="1"/>
    <s v="O"/>
    <n v="1"/>
    <n v="30"/>
    <n v="0"/>
    <m/>
    <m/>
    <m/>
    <m/>
    <m/>
    <m/>
    <n v="1"/>
    <n v="1"/>
    <m/>
    <m/>
    <n v="1098230.56"/>
    <s v="COMPRA CARTERA"/>
    <n v="0"/>
    <n v="0"/>
    <s v="800-197-268-4"/>
    <s v="DIRECCION DE IMPUESTOS Y ADUANAS NACIONALES"/>
    <n v="5"/>
    <m/>
    <m/>
    <m/>
    <m/>
    <n v="1"/>
    <n v="7"/>
    <n v="2"/>
  </r>
  <r>
    <n v="19027130.89505925"/>
    <s v="C"/>
    <x v="367"/>
    <x v="1"/>
    <n v="4"/>
    <s v="13 211001071"/>
    <d v="2021-04-21T00:00:00"/>
    <d v="2026-04-30T00:00:00"/>
    <n v="0"/>
    <n v="1"/>
    <n v="13"/>
    <n v="30"/>
    <n v="2"/>
    <n v="10.199999999999999"/>
    <n v="10.69"/>
    <n v="31308053"/>
    <n v="506298"/>
    <n v="26567514"/>
    <n v="0"/>
    <n v="0"/>
    <n v="0"/>
    <m/>
    <n v="0"/>
    <n v="0"/>
    <n v="0"/>
    <s v="1000000/1000000/"/>
    <s v="07/12/"/>
    <d v="2022-03-31T00:00:00"/>
    <n v="1"/>
    <s v="O"/>
    <n v="1"/>
    <n v="30"/>
    <n v="0"/>
    <m/>
    <m/>
    <m/>
    <m/>
    <m/>
    <m/>
    <n v="1"/>
    <n v="1"/>
    <m/>
    <m/>
    <n v="897826.44"/>
    <s v="COMPRA CARTERA"/>
    <n v="0"/>
    <n v="0"/>
    <m/>
    <m/>
    <n v="5"/>
    <m/>
    <m/>
    <m/>
    <m/>
    <n v="1"/>
    <n v="7"/>
    <n v="2"/>
  </r>
  <r>
    <n v="1374743.1701158001"/>
    <s v="C"/>
    <x v="368"/>
    <x v="0"/>
    <n v="3"/>
    <s v="13 201002609"/>
    <d v="2020-09-11T00:00:00"/>
    <d v="2024-09-30T00:00:00"/>
    <n v="0"/>
    <n v="1"/>
    <n v="18"/>
    <n v="30"/>
    <n v="2"/>
    <n v="6.35"/>
    <n v="6.54"/>
    <n v="6668112"/>
    <n v="158945"/>
    <n v="4375702"/>
    <n v="0"/>
    <n v="0"/>
    <n v="0"/>
    <m/>
    <n v="0"/>
    <n v="0"/>
    <n v="0"/>
    <m/>
    <m/>
    <d v="2022-03-31T00:00:00"/>
    <n v="1"/>
    <s v="O"/>
    <n v="1"/>
    <n v="30"/>
    <n v="0"/>
    <m/>
    <m/>
    <m/>
    <m/>
    <m/>
    <m/>
    <n v="1"/>
    <n v="1"/>
    <n v="44085"/>
    <s v="A"/>
    <n v="375153.27"/>
    <s v="LIBRE INVERSION"/>
    <n v="0"/>
    <n v="0"/>
    <s v="800-197-268-4"/>
    <s v="DIRECCION DE IMPUESTOS Y ADUANAS NACIONALES"/>
    <n v="5"/>
    <m/>
    <m/>
    <m/>
    <m/>
    <n v="1"/>
    <n v="7"/>
    <n v="2"/>
  </r>
  <r>
    <n v="214081.9980335781"/>
    <s v="C"/>
    <x v="368"/>
    <x v="1"/>
    <n v="4"/>
    <s v="10 221000246"/>
    <d v="2022-02-16T00:00:00"/>
    <d v="2024-08-31T00:00:00"/>
    <n v="0"/>
    <n v="1"/>
    <n v="1"/>
    <n v="30"/>
    <n v="2"/>
    <n v="17.690000000000001"/>
    <n v="19.2"/>
    <n v="700000"/>
    <n v="29185"/>
    <n v="681378"/>
    <n v="0"/>
    <n v="0"/>
    <n v="0"/>
    <m/>
    <n v="0"/>
    <n v="0"/>
    <n v="0"/>
    <m/>
    <m/>
    <d v="2022-03-31T00:00:00"/>
    <n v="1"/>
    <s v="O"/>
    <n v="1"/>
    <n v="30"/>
    <n v="0"/>
    <m/>
    <m/>
    <m/>
    <m/>
    <m/>
    <m/>
    <n v="1"/>
    <n v="1"/>
    <m/>
    <m/>
    <n v="58409.35"/>
    <s v="TARJETA DE AFINIDAD"/>
    <n v="0"/>
    <n v="0"/>
    <m/>
    <m/>
    <n v="5"/>
    <m/>
    <m/>
    <m/>
    <m/>
    <n v="1"/>
    <n v="7"/>
    <n v="2"/>
  </r>
  <r>
    <n v="1310507.0964748603"/>
    <s v="C"/>
    <x v="368"/>
    <x v="1"/>
    <n v="4"/>
    <s v="10 211000987"/>
    <d v="2021-09-30T00:00:00"/>
    <d v="2024-03-31T00:00:00"/>
    <n v="0"/>
    <n v="1"/>
    <n v="6"/>
    <n v="30"/>
    <n v="2"/>
    <n v="17.690000000000001"/>
    <n v="19.2"/>
    <n v="5000000"/>
    <n v="208450"/>
    <n v="4171166"/>
    <n v="0"/>
    <n v="0"/>
    <n v="0"/>
    <m/>
    <n v="0"/>
    <n v="0"/>
    <n v="0"/>
    <m/>
    <m/>
    <d v="2022-03-31T00:00:00"/>
    <n v="1"/>
    <s v="O"/>
    <n v="1"/>
    <n v="30"/>
    <n v="0"/>
    <m/>
    <m/>
    <m/>
    <m/>
    <m/>
    <m/>
    <n v="1"/>
    <n v="1"/>
    <m/>
    <m/>
    <n v="357592.91"/>
    <s v="TARJETA DE AFINIDAD"/>
    <n v="0"/>
    <n v="0"/>
    <m/>
    <m/>
    <n v="5"/>
    <m/>
    <m/>
    <m/>
    <m/>
    <n v="1"/>
    <n v="7"/>
    <n v="2"/>
  </r>
  <r>
    <n v="542177.82537576137"/>
    <s v="C"/>
    <x v="368"/>
    <x v="1"/>
    <n v="4"/>
    <s v="10 211001124"/>
    <d v="2021-10-22T00:00:00"/>
    <d v="2024-04-30T00:00:00"/>
    <n v="0"/>
    <n v="1"/>
    <n v="5"/>
    <n v="30"/>
    <n v="2"/>
    <n v="17.690000000000001"/>
    <n v="19.2"/>
    <n v="2000000"/>
    <n v="83380"/>
    <n v="1725812"/>
    <n v="0"/>
    <n v="0"/>
    <n v="0"/>
    <m/>
    <n v="0"/>
    <n v="0"/>
    <n v="0"/>
    <m/>
    <m/>
    <d v="2022-03-31T00:00:00"/>
    <n v="1"/>
    <s v="O"/>
    <n v="1"/>
    <n v="30"/>
    <n v="0"/>
    <m/>
    <m/>
    <m/>
    <m/>
    <m/>
    <m/>
    <n v="1"/>
    <n v="1"/>
    <m/>
    <m/>
    <n v="147995.38"/>
    <s v="TARJETA DE AFINIDAD"/>
    <n v="0"/>
    <n v="0"/>
    <m/>
    <m/>
    <n v="5"/>
    <m/>
    <m/>
    <m/>
    <m/>
    <n v="1"/>
    <n v="7"/>
    <n v="2"/>
  </r>
  <r>
    <n v="4013448.3224172448"/>
    <s v="C"/>
    <x v="369"/>
    <x v="0"/>
    <n v="4"/>
    <s v="13 191001717"/>
    <d v="2019-10-18T00:00:00"/>
    <d v="2024-10-31T00:00:00"/>
    <n v="0"/>
    <n v="1"/>
    <n v="29"/>
    <n v="30"/>
    <n v="2"/>
    <n v="6.84"/>
    <n v="7.05"/>
    <n v="10064223"/>
    <n v="198525"/>
    <n v="5626546"/>
    <n v="0"/>
    <n v="0"/>
    <n v="0"/>
    <m/>
    <n v="0"/>
    <n v="0"/>
    <n v="0"/>
    <m/>
    <m/>
    <d v="2022-03-31T00:00:00"/>
    <n v="1"/>
    <s v="O"/>
    <n v="1"/>
    <n v="30"/>
    <n v="0"/>
    <m/>
    <m/>
    <m/>
    <m/>
    <m/>
    <m/>
    <n v="1"/>
    <n v="1"/>
    <m/>
    <m/>
    <n v="192898.72"/>
    <s v="SUSTITUCION"/>
    <n v="0"/>
    <n v="0"/>
    <s v="800-197-268-4"/>
    <s v="DIRECCION DE IMPUESTOS Y ADUANAS NACIONALES"/>
    <n v="5"/>
    <m/>
    <m/>
    <m/>
    <m/>
    <n v="1"/>
    <n v="7"/>
    <n v="2"/>
  </r>
  <r>
    <n v="43174056.677582756"/>
    <s v="C"/>
    <x v="369"/>
    <x v="0"/>
    <n v="4"/>
    <s v="13 211000532"/>
    <d v="2021-03-10T00:00:00"/>
    <d v="2026-03-31T00:00:00"/>
    <n v="0"/>
    <n v="1"/>
    <n v="14"/>
    <n v="30"/>
    <n v="2"/>
    <n v="9"/>
    <n v="9.3800000000000008"/>
    <n v="72428336"/>
    <n v="1182855"/>
    <n v="60525040"/>
    <n v="0"/>
    <n v="0"/>
    <n v="0"/>
    <m/>
    <n v="0"/>
    <n v="0"/>
    <n v="0"/>
    <s v="2000000/2000000/"/>
    <s v="06/12/"/>
    <d v="2022-03-31T00:00:00"/>
    <n v="1"/>
    <s v="O"/>
    <n v="1"/>
    <n v="30"/>
    <n v="0"/>
    <m/>
    <m/>
    <m/>
    <m/>
    <m/>
    <m/>
    <n v="1"/>
    <n v="1"/>
    <m/>
    <m/>
    <n v="2073831.28"/>
    <s v="COMPRA CARTERA"/>
    <n v="0"/>
    <n v="0"/>
    <s v="800-197-268-4"/>
    <s v="DIRECCION DE IMPUESTOS Y ADUANAS NACIONALES"/>
    <n v="5"/>
    <m/>
    <m/>
    <m/>
    <m/>
    <n v="1"/>
    <n v="7"/>
    <n v="2"/>
  </r>
  <r>
    <n v="70833581.159029379"/>
    <s v="C"/>
    <x v="370"/>
    <x v="2"/>
    <n v="3"/>
    <s v="13 211000326"/>
    <d v="2021-02-02T00:00:00"/>
    <d v="2029-02-28T00:00:00"/>
    <n v="1"/>
    <n v="1"/>
    <n v="14"/>
    <n v="30"/>
    <n v="2"/>
    <n v="9.48"/>
    <n v="9.91"/>
    <n v="88671730"/>
    <n v="1083164"/>
    <n v="80606282"/>
    <n v="0"/>
    <n v="0"/>
    <n v="210816430"/>
    <n v="43585"/>
    <n v="0"/>
    <n v="0"/>
    <n v="0"/>
    <s v="1500000/1600000/"/>
    <s v="06/12/"/>
    <d v="2022-03-31T00:00:00"/>
    <n v="2"/>
    <s v="O"/>
    <n v="1"/>
    <n v="30"/>
    <n v="538"/>
    <m/>
    <m/>
    <m/>
    <m/>
    <m/>
    <m/>
    <n v="1"/>
    <n v="1"/>
    <n v="44229"/>
    <s v="A"/>
    <n v="1095016.82"/>
    <s v="SUSTITUCION"/>
    <n v="0"/>
    <n v="0"/>
    <s v="800-197-268-4"/>
    <s v="DIRECCION DE IMPUESTOS Y ADUANAS NACIONALES"/>
    <n v="5"/>
    <m/>
    <m/>
    <m/>
    <m/>
    <n v="1"/>
    <n v="7"/>
    <n v="2"/>
  </r>
  <r>
    <n v="4275187.7514878577"/>
    <s v="C"/>
    <x v="370"/>
    <x v="1"/>
    <n v="4"/>
    <s v="10 191002389"/>
    <d v="2019-11-09T00:00:00"/>
    <d v="2025-02-28T00:00:00"/>
    <n v="0"/>
    <n v="1"/>
    <n v="27"/>
    <n v="30"/>
    <n v="2"/>
    <n v="18"/>
    <n v="19.559999999999999"/>
    <n v="5000000"/>
    <n v="181000"/>
    <n v="4865028"/>
    <n v="0"/>
    <n v="0"/>
    <n v="0"/>
    <m/>
    <n v="0"/>
    <n v="0"/>
    <n v="0"/>
    <m/>
    <m/>
    <d v="2022-03-31T00:00:00"/>
    <n v="1"/>
    <s v="O"/>
    <n v="1"/>
    <n v="30"/>
    <n v="0"/>
    <m/>
    <m/>
    <m/>
    <m/>
    <m/>
    <m/>
    <n v="1"/>
    <n v="1"/>
    <m/>
    <m/>
    <n v="66094.77"/>
    <s v="TARJETA DE AFINIDAD"/>
    <n v="0"/>
    <n v="0"/>
    <m/>
    <m/>
    <n v="5"/>
    <m/>
    <m/>
    <m/>
    <m/>
    <n v="1"/>
    <n v="7"/>
    <n v="2"/>
  </r>
  <r>
    <n v="25972838.079482775"/>
    <s v="C"/>
    <x v="370"/>
    <x v="1"/>
    <n v="4"/>
    <s v="13 211003728"/>
    <d v="2021-12-16T00:00:00"/>
    <d v="2026-12-31T00:00:00"/>
    <n v="0"/>
    <n v="1"/>
    <n v="3"/>
    <n v="30"/>
    <n v="2"/>
    <n v="11.7"/>
    <n v="12.34"/>
    <n v="30179883"/>
    <n v="510232"/>
    <n v="29556120"/>
    <n v="0"/>
    <n v="0"/>
    <n v="0"/>
    <m/>
    <n v="0"/>
    <n v="0"/>
    <n v="0"/>
    <s v="1000000/1000000/"/>
    <s v="06/12/"/>
    <d v="2022-03-31T00:00:00"/>
    <n v="1"/>
    <s v="O"/>
    <n v="1"/>
    <n v="30"/>
    <n v="0"/>
    <m/>
    <m/>
    <m/>
    <m/>
    <m/>
    <m/>
    <n v="1"/>
    <n v="1"/>
    <m/>
    <m/>
    <n v="401412.42"/>
    <s v="LIBRE INVERSION"/>
    <n v="0"/>
    <n v="0"/>
    <m/>
    <m/>
    <n v="5"/>
    <m/>
    <m/>
    <m/>
    <m/>
    <n v="1"/>
    <n v="7"/>
    <n v="2"/>
  </r>
  <r>
    <n v="6506885.7180591067"/>
    <s v="C"/>
    <x v="371"/>
    <x v="0"/>
    <n v="4"/>
    <s v="13 201002900"/>
    <d v="2020-10-15T00:00:00"/>
    <d v="2024-10-31T00:00:00"/>
    <n v="0"/>
    <n v="1"/>
    <n v="20"/>
    <n v="30"/>
    <n v="2"/>
    <n v="10.26"/>
    <n v="10.75"/>
    <n v="20120398"/>
    <n v="263266"/>
    <n v="13672235"/>
    <n v="0"/>
    <n v="0"/>
    <n v="0"/>
    <m/>
    <n v="0"/>
    <n v="0"/>
    <n v="0"/>
    <s v="1500000/1500000/"/>
    <s v="06/12/"/>
    <d v="2022-03-31T00:00:00"/>
    <n v="1"/>
    <s v="O"/>
    <n v="1"/>
    <n v="30"/>
    <n v="0"/>
    <m/>
    <m/>
    <m/>
    <m/>
    <m/>
    <m/>
    <n v="1"/>
    <n v="1"/>
    <m/>
    <m/>
    <n v="810529.33"/>
    <s v="LIBRE INVERSION"/>
    <n v="0"/>
    <n v="0"/>
    <s v="800-197-268-4"/>
    <s v="DIRECCION DE IMPUESTOS Y ADUANAS NACIONALES"/>
    <n v="5"/>
    <m/>
    <m/>
    <m/>
    <m/>
    <n v="1"/>
    <n v="7"/>
    <n v="2"/>
  </r>
  <r>
    <n v="6290090.696075215"/>
    <s v="C"/>
    <x v="371"/>
    <x v="0"/>
    <n v="4"/>
    <s v="13 211002138"/>
    <d v="2021-08-18T00:00:00"/>
    <d v="2025-08-31T00:00:00"/>
    <n v="0"/>
    <n v="1"/>
    <n v="7"/>
    <n v="30"/>
    <n v="2"/>
    <n v="9"/>
    <n v="9.3800000000000008"/>
    <n v="15080015"/>
    <n v="378161"/>
    <n v="13216710"/>
    <n v="0"/>
    <n v="0"/>
    <n v="0"/>
    <m/>
    <n v="0"/>
    <n v="0"/>
    <n v="0"/>
    <m/>
    <m/>
    <d v="2022-03-31T00:00:00"/>
    <n v="1"/>
    <s v="O"/>
    <n v="1"/>
    <n v="30"/>
    <n v="0"/>
    <m/>
    <m/>
    <m/>
    <m/>
    <m/>
    <m/>
    <n v="1"/>
    <n v="1"/>
    <m/>
    <m/>
    <n v="783526.21"/>
    <s v="LIBRE INVERSION"/>
    <n v="0"/>
    <n v="0"/>
    <s v="800-197-268-4"/>
    <s v="DIRECCION DE IMPUESTOS Y ADUANAS NACIONALES"/>
    <n v="5"/>
    <m/>
    <m/>
    <m/>
    <m/>
    <n v="1"/>
    <n v="7"/>
    <n v="2"/>
  </r>
  <r>
    <n v="16624043.127152281"/>
    <s v="C"/>
    <x v="371"/>
    <x v="0"/>
    <n v="3"/>
    <s v="13 221000134"/>
    <d v="2022-01-19T00:00:00"/>
    <d v="2027-01-31T00:00:00"/>
    <n v="0"/>
    <n v="1"/>
    <n v="2"/>
    <n v="30"/>
    <n v="2"/>
    <n v="10"/>
    <n v="10.48"/>
    <n v="35849736"/>
    <n v="768992"/>
    <n v="34929903"/>
    <n v="0"/>
    <n v="0"/>
    <n v="0"/>
    <m/>
    <n v="0"/>
    <n v="0"/>
    <n v="0"/>
    <m/>
    <m/>
    <d v="2022-03-31T00:00:00"/>
    <n v="1"/>
    <s v="O"/>
    <n v="1"/>
    <n v="30"/>
    <n v="0"/>
    <m/>
    <m/>
    <m/>
    <m/>
    <m/>
    <m/>
    <n v="1"/>
    <n v="1"/>
    <n v="44580"/>
    <s v="A"/>
    <n v="2070530.06"/>
    <s v="SUSTITUCION"/>
    <n v="0"/>
    <n v="0"/>
    <s v="800-197-268-4"/>
    <s v="DIRECCION DE IMPUESTOS Y ADUANAS NACIONALES"/>
    <n v="5"/>
    <m/>
    <m/>
    <m/>
    <m/>
    <n v="1"/>
    <n v="7"/>
    <n v="2"/>
  </r>
  <r>
    <n v="45404.401391016887"/>
    <s v="C"/>
    <x v="371"/>
    <x v="1"/>
    <n v="4"/>
    <s v="10 191002032"/>
    <d v="2019-10-17T00:00:00"/>
    <d v="2022-10-31T00:00:00"/>
    <n v="0"/>
    <n v="1"/>
    <n v="29"/>
    <n v="30"/>
    <n v="2"/>
    <n v="18"/>
    <n v="19.559999999999999"/>
    <n v="400000"/>
    <n v="14461"/>
    <n v="95415"/>
    <n v="0"/>
    <n v="0"/>
    <n v="0"/>
    <m/>
    <n v="0"/>
    <n v="0"/>
    <n v="0"/>
    <m/>
    <m/>
    <d v="2022-03-31T00:00:00"/>
    <n v="1"/>
    <s v="O"/>
    <n v="1"/>
    <n v="30"/>
    <n v="0"/>
    <m/>
    <m/>
    <m/>
    <m/>
    <m/>
    <m/>
    <n v="1"/>
    <n v="1"/>
    <m/>
    <m/>
    <n v="5661.95"/>
    <s v="TARJETA DE AFINIDAD"/>
    <n v="0"/>
    <n v="0"/>
    <m/>
    <m/>
    <n v="5"/>
    <m/>
    <m/>
    <m/>
    <m/>
    <n v="1"/>
    <n v="7"/>
    <n v="2"/>
  </r>
  <r>
    <n v="19654.427331390751"/>
    <s v="C"/>
    <x v="371"/>
    <x v="1"/>
    <n v="4"/>
    <s v="10 191002033"/>
    <d v="2019-10-17T00:00:00"/>
    <d v="2022-10-31T00:00:00"/>
    <n v="0"/>
    <n v="1"/>
    <n v="29"/>
    <n v="30"/>
    <n v="2"/>
    <n v="18"/>
    <n v="19.559999999999999"/>
    <n v="174400"/>
    <n v="6305"/>
    <n v="41606"/>
    <n v="0"/>
    <n v="0"/>
    <n v="0"/>
    <m/>
    <n v="0"/>
    <n v="0"/>
    <n v="0"/>
    <m/>
    <m/>
    <d v="2022-03-31T00:00:00"/>
    <n v="1"/>
    <s v="O"/>
    <n v="1"/>
    <n v="30"/>
    <n v="0"/>
    <m/>
    <m/>
    <m/>
    <m/>
    <m/>
    <m/>
    <n v="1"/>
    <n v="1"/>
    <m/>
    <m/>
    <n v="2613.21"/>
    <s v="TARJETA DE AFINIDAD"/>
    <n v="0"/>
    <n v="0"/>
    <m/>
    <m/>
    <n v="5"/>
    <m/>
    <m/>
    <m/>
    <m/>
    <n v="1"/>
    <n v="7"/>
    <n v="2"/>
  </r>
  <r>
    <n v="1486179.2072141648"/>
    <s v="C"/>
    <x v="371"/>
    <x v="1"/>
    <n v="4"/>
    <s v="10 191002034"/>
    <d v="2019-10-17T00:00:00"/>
    <d v="2022-10-31T00:00:00"/>
    <n v="0"/>
    <n v="1"/>
    <n v="29"/>
    <n v="30"/>
    <n v="2"/>
    <n v="11.04"/>
    <n v="11.61"/>
    <n v="14123914"/>
    <n v="510613"/>
    <n v="3122708"/>
    <n v="0"/>
    <n v="0"/>
    <n v="0"/>
    <m/>
    <n v="0"/>
    <n v="0"/>
    <n v="0"/>
    <m/>
    <m/>
    <d v="2022-03-31T00:00:00"/>
    <n v="1"/>
    <s v="O"/>
    <n v="1"/>
    <n v="30"/>
    <n v="0"/>
    <m/>
    <m/>
    <m/>
    <m/>
    <m/>
    <m/>
    <n v="1"/>
    <n v="1"/>
    <m/>
    <m/>
    <n v="185102.07999999999"/>
    <s v="TARJETA DE AFINIDAD"/>
    <n v="0"/>
    <n v="0"/>
    <m/>
    <m/>
    <n v="5"/>
    <m/>
    <m/>
    <m/>
    <m/>
    <n v="1"/>
    <n v="7"/>
    <n v="2"/>
  </r>
  <r>
    <n v="22927.726132496016"/>
    <s v="C"/>
    <x v="371"/>
    <x v="1"/>
    <n v="4"/>
    <s v="10 191002035"/>
    <d v="2019-10-17T00:00:00"/>
    <d v="2022-10-31T00:00:00"/>
    <n v="0"/>
    <n v="1"/>
    <n v="29"/>
    <n v="30"/>
    <n v="2"/>
    <n v="18"/>
    <n v="19.559999999999999"/>
    <n v="200000"/>
    <n v="7230"/>
    <n v="47722"/>
    <n v="0"/>
    <n v="0"/>
    <n v="0"/>
    <m/>
    <n v="0"/>
    <n v="0"/>
    <n v="0"/>
    <m/>
    <m/>
    <d v="2022-03-31T00:00:00"/>
    <n v="1"/>
    <s v="O"/>
    <n v="1"/>
    <n v="30"/>
    <n v="0"/>
    <m/>
    <m/>
    <m/>
    <m/>
    <m/>
    <m/>
    <n v="1"/>
    <n v="1"/>
    <m/>
    <m/>
    <n v="2613.21"/>
    <s v="TARJETA DE AFINIDAD"/>
    <n v="0"/>
    <n v="0"/>
    <m/>
    <m/>
    <n v="5"/>
    <m/>
    <m/>
    <m/>
    <m/>
    <n v="1"/>
    <n v="7"/>
    <n v="2"/>
  </r>
  <r>
    <n v="2226469.6440420076"/>
    <s v="C"/>
    <x v="371"/>
    <x v="1"/>
    <n v="4"/>
    <s v="10 211001490"/>
    <d v="2021-12-14T00:00:00"/>
    <d v="2024-12-31T00:00:00"/>
    <n v="0"/>
    <n v="1"/>
    <n v="3"/>
    <n v="30"/>
    <n v="2"/>
    <n v="17.690000000000001"/>
    <n v="19.2"/>
    <n v="5000000"/>
    <n v="181021"/>
    <n v="4678425"/>
    <n v="0"/>
    <n v="0"/>
    <n v="0"/>
    <m/>
    <n v="0"/>
    <n v="0"/>
    <n v="0"/>
    <m/>
    <m/>
    <d v="2022-03-31T00:00:00"/>
    <n v="1"/>
    <s v="O"/>
    <n v="1"/>
    <n v="30"/>
    <n v="0"/>
    <m/>
    <m/>
    <m/>
    <m/>
    <m/>
    <m/>
    <n v="1"/>
    <n v="1"/>
    <m/>
    <m/>
    <n v="277435.34999999998"/>
    <s v="TARJETA DE AFINIDAD"/>
    <n v="0"/>
    <n v="0"/>
    <m/>
    <m/>
    <n v="5"/>
    <m/>
    <m/>
    <m/>
    <m/>
    <n v="1"/>
    <n v="7"/>
    <n v="2"/>
  </r>
  <r>
    <n v="1427909.6626023226"/>
    <s v="C"/>
    <x v="371"/>
    <x v="1"/>
    <n v="4"/>
    <s v="10 221000499"/>
    <d v="2022-03-18T00:00:00"/>
    <d v="2025-03-31T00:00:00"/>
    <n v="0"/>
    <n v="1"/>
    <n v="0"/>
    <n v="30"/>
    <n v="2"/>
    <n v="17.690000000000001"/>
    <n v="19.2"/>
    <n v="3000000"/>
    <n v="108613"/>
    <n v="3000000"/>
    <n v="17700"/>
    <n v="0"/>
    <n v="0"/>
    <m/>
    <n v="0"/>
    <n v="0"/>
    <n v="0"/>
    <m/>
    <m/>
    <d v="2022-03-18T00:00:00"/>
    <n v="1"/>
    <s v="O"/>
    <n v="1"/>
    <n v="30"/>
    <n v="0"/>
    <m/>
    <m/>
    <m/>
    <m/>
    <m/>
    <m/>
    <n v="1"/>
    <n v="1"/>
    <m/>
    <m/>
    <n v="177697.99"/>
    <s v="TARJETA DE AFINIDAD"/>
    <n v="0"/>
    <n v="0"/>
    <m/>
    <m/>
    <n v="5"/>
    <m/>
    <m/>
    <m/>
    <m/>
    <n v="1"/>
    <n v="7"/>
    <n v="2"/>
  </r>
  <r>
    <n v="87888245"/>
    <s v="C"/>
    <x v="372"/>
    <x v="2"/>
    <n v="3"/>
    <s v="13 211001900"/>
    <d v="2021-07-28T00:00:00"/>
    <d v="2029-01-31T00:00:00"/>
    <n v="1"/>
    <n v="1"/>
    <n v="8"/>
    <n v="30"/>
    <n v="2"/>
    <n v="9.5399999999999991"/>
    <n v="9.9700000000000006"/>
    <n v="123406919"/>
    <n v="1660112"/>
    <n v="116113180"/>
    <n v="0"/>
    <n v="0"/>
    <n v="374571220"/>
    <n v="44267"/>
    <n v="0"/>
    <n v="0"/>
    <n v="0"/>
    <s v="1500000/2000000/"/>
    <s v="06/12/"/>
    <d v="2022-03-31T00:00:00"/>
    <n v="2"/>
    <s v="O"/>
    <n v="1"/>
    <n v="30"/>
    <n v="672"/>
    <m/>
    <m/>
    <m/>
    <m/>
    <m/>
    <m/>
    <n v="1"/>
    <n v="1"/>
    <n v="44405"/>
    <s v="A"/>
    <n v="3111251"/>
    <s v="SUSTITUCION"/>
    <n v="0"/>
    <n v="0"/>
    <s v="800-197-268-4"/>
    <s v="DIRECCION DE IMPUESTOS Y ADUANAS NACIONALES"/>
    <n v="5"/>
    <m/>
    <m/>
    <m/>
    <m/>
    <n v="1"/>
    <n v="7"/>
    <n v="2"/>
  </r>
  <r>
    <n v="1703784.3220016633"/>
    <s v="C"/>
    <x v="373"/>
    <x v="1"/>
    <n v="4"/>
    <s v="13 221000144"/>
    <d v="2022-01-18T00:00:00"/>
    <d v="2022-06-30T00:00:00"/>
    <n v="0"/>
    <n v="1"/>
    <n v="0"/>
    <n v="150"/>
    <n v="2"/>
    <n v="19.5"/>
    <n v="20.62"/>
    <n v="5039078"/>
    <n v="5457075"/>
    <n v="5039078"/>
    <n v="163810"/>
    <n v="0"/>
    <n v="0"/>
    <m/>
    <n v="0"/>
    <n v="0"/>
    <n v="0"/>
    <m/>
    <m/>
    <d v="2022-01-18T00:00:00"/>
    <n v="1"/>
    <s v="O"/>
    <n v="1"/>
    <n v="150"/>
    <n v="0"/>
    <m/>
    <m/>
    <m/>
    <m/>
    <m/>
    <m/>
    <n v="1"/>
    <n v="1"/>
    <m/>
    <m/>
    <n v="1981567.98"/>
    <s v="LIBRE INVERSION"/>
    <n v="0"/>
    <n v="0"/>
    <m/>
    <m/>
    <n v="5"/>
    <m/>
    <m/>
    <m/>
    <m/>
    <n v="1"/>
    <n v="7"/>
    <n v="2"/>
  </r>
  <r>
    <n v="547212.67799833661"/>
    <s v="C"/>
    <x v="373"/>
    <x v="1"/>
    <n v="4"/>
    <s v="13 221000145"/>
    <d v="2022-01-18T00:00:00"/>
    <d v="2022-07-31T00:00:00"/>
    <n v="0"/>
    <n v="1"/>
    <n v="0"/>
    <n v="180"/>
    <n v="2"/>
    <n v="19.649999999999999"/>
    <n v="20.62"/>
    <n v="1618435"/>
    <n v="1780793"/>
    <n v="1618435"/>
    <n v="53031"/>
    <n v="0"/>
    <n v="0"/>
    <m/>
    <n v="0"/>
    <n v="0"/>
    <n v="0"/>
    <m/>
    <m/>
    <d v="2022-01-18T00:00:00"/>
    <n v="1"/>
    <s v="O"/>
    <n v="1"/>
    <n v="180"/>
    <n v="0"/>
    <m/>
    <m/>
    <m/>
    <m/>
    <m/>
    <m/>
    <n v="1"/>
    <n v="1"/>
    <m/>
    <m/>
    <n v="636437.02"/>
    <s v="LIBRE INVERSION"/>
    <n v="0"/>
    <n v="0"/>
    <m/>
    <m/>
    <n v="5"/>
    <m/>
    <m/>
    <m/>
    <m/>
    <n v="1"/>
    <n v="7"/>
    <n v="2"/>
  </r>
  <r>
    <n v="40453690.725271493"/>
    <s v="C"/>
    <x v="374"/>
    <x v="0"/>
    <n v="4"/>
    <s v="13 211001677"/>
    <d v="2021-06-21T00:00:00"/>
    <d v="2026-06-30T00:00:00"/>
    <n v="0"/>
    <n v="1"/>
    <n v="9"/>
    <n v="30"/>
    <n v="2"/>
    <n v="9"/>
    <n v="9.3800000000000008"/>
    <n v="51446068"/>
    <n v="1078031"/>
    <n v="45178062"/>
    <n v="0"/>
    <n v="0"/>
    <n v="0"/>
    <m/>
    <n v="0"/>
    <n v="0"/>
    <n v="0"/>
    <m/>
    <m/>
    <d v="2022-03-31T00:00:00"/>
    <n v="1"/>
    <s v="O"/>
    <n v="1"/>
    <n v="30"/>
    <n v="0"/>
    <m/>
    <m/>
    <m/>
    <m/>
    <m/>
    <m/>
    <n v="1"/>
    <n v="1"/>
    <m/>
    <m/>
    <n v="590567.68999999994"/>
    <s v="SUSTITUCION"/>
    <n v="0"/>
    <n v="0"/>
    <s v="800-197-268-4"/>
    <s v="DIRECCION DE IMPUESTOS Y ADUANAS NACIONALES"/>
    <n v="5"/>
    <m/>
    <m/>
    <m/>
    <m/>
    <n v="1"/>
    <n v="7"/>
    <n v="2"/>
  </r>
  <r>
    <n v="8954305.2747285105"/>
    <s v="C"/>
    <x v="374"/>
    <x v="1"/>
    <n v="4"/>
    <s v="10 221000453"/>
    <d v="2022-03-14T00:00:00"/>
    <d v="2025-03-31T00:00:00"/>
    <n v="0"/>
    <n v="1"/>
    <n v="0"/>
    <n v="30"/>
    <n v="2"/>
    <n v="10.19"/>
    <n v="10.69"/>
    <n v="10000000"/>
    <n v="325511"/>
    <n v="10000000"/>
    <n v="45333"/>
    <n v="0"/>
    <n v="0"/>
    <m/>
    <n v="0"/>
    <n v="0"/>
    <n v="0"/>
    <m/>
    <m/>
    <d v="2022-03-14T00:00:00"/>
    <n v="1"/>
    <s v="O"/>
    <n v="1"/>
    <n v="30"/>
    <n v="0"/>
    <m/>
    <m/>
    <m/>
    <m/>
    <m/>
    <m/>
    <n v="1"/>
    <n v="1"/>
    <m/>
    <m/>
    <n v="130692.31"/>
    <s v="TARJETA DE AFINIDAD"/>
    <n v="0"/>
    <n v="0"/>
    <m/>
    <m/>
    <n v="5"/>
    <m/>
    <m/>
    <m/>
    <m/>
    <n v="1"/>
    <n v="7"/>
    <n v="2"/>
  </r>
  <r>
    <n v="0"/>
    <s v="C"/>
    <x v="375"/>
    <x v="0"/>
    <n v="3"/>
    <s v="10 191000862"/>
    <d v="2019-08-27T00:00:00"/>
    <d v="2022-08-31T00:00:00"/>
    <n v="0"/>
    <n v="1"/>
    <n v="36"/>
    <n v="30"/>
    <n v="2"/>
    <n v="5.99"/>
    <n v="6.16"/>
    <n v="10043120"/>
    <n v="222612"/>
    <n v="1581451"/>
    <n v="0"/>
    <n v="0"/>
    <n v="0"/>
    <m/>
    <n v="0"/>
    <n v="0"/>
    <n v="0"/>
    <s v="500000/"/>
    <s v="07/"/>
    <d v="2022-03-31T00:00:00"/>
    <n v="1"/>
    <s v="O"/>
    <n v="1"/>
    <n v="30"/>
    <n v="0"/>
    <m/>
    <m/>
    <m/>
    <m/>
    <m/>
    <m/>
    <n v="1"/>
    <n v="1"/>
    <n v="43704"/>
    <s v="A"/>
    <n v="349666.04"/>
    <s v="LIBRE INVERSION"/>
    <n v="0"/>
    <n v="0"/>
    <s v="800-197-268-4"/>
    <s v="DIRECCION DE IMPUESTOS Y ADUANAS NACIONALES"/>
    <n v="5"/>
    <m/>
    <m/>
    <m/>
    <m/>
    <n v="1"/>
    <n v="7"/>
    <n v="2"/>
  </r>
  <r>
    <n v="0"/>
    <s v="C"/>
    <x v="375"/>
    <x v="0"/>
    <n v="4"/>
    <s v="13 201002785"/>
    <d v="2020-10-02T00:00:00"/>
    <d v="2022-04-30T00:00:00"/>
    <n v="0"/>
    <n v="1"/>
    <n v="17"/>
    <n v="30"/>
    <n v="2"/>
    <n v="5.99"/>
    <n v="6.16"/>
    <n v="2022559"/>
    <n v="118146"/>
    <n v="117526"/>
    <n v="0"/>
    <n v="0"/>
    <n v="0"/>
    <m/>
    <n v="0"/>
    <n v="0"/>
    <n v="0"/>
    <m/>
    <m/>
    <d v="2022-03-31T00:00:00"/>
    <n v="1"/>
    <s v="O"/>
    <n v="1"/>
    <n v="30"/>
    <n v="0"/>
    <m/>
    <m/>
    <m/>
    <m/>
    <m/>
    <m/>
    <n v="1"/>
    <n v="1"/>
    <m/>
    <m/>
    <n v="26109.279999999999"/>
    <s v="LIBRE INVERSION"/>
    <n v="0"/>
    <n v="0"/>
    <s v="800-197-268-4"/>
    <s v="DIRECCION DE IMPUESTOS Y ADUANAS NACIONALES"/>
    <n v="5"/>
    <m/>
    <m/>
    <m/>
    <m/>
    <n v="1"/>
    <n v="7"/>
    <n v="2"/>
  </r>
  <r>
    <n v="0"/>
    <s v="C"/>
    <x v="375"/>
    <x v="0"/>
    <n v="4"/>
    <s v="13 211003030"/>
    <d v="2021-10-22T00:00:00"/>
    <d v="2024-10-31T00:00:00"/>
    <n v="0"/>
    <n v="1"/>
    <n v="5"/>
    <n v="30"/>
    <n v="2"/>
    <n v="5.99"/>
    <n v="6.16"/>
    <n v="12042311"/>
    <n v="368554"/>
    <n v="10504504"/>
    <n v="0"/>
    <n v="0"/>
    <n v="0"/>
    <m/>
    <n v="0"/>
    <n v="0"/>
    <n v="0"/>
    <m/>
    <m/>
    <d v="2022-03-31T00:00:00"/>
    <n v="1"/>
    <s v="O"/>
    <n v="1"/>
    <n v="30"/>
    <n v="0"/>
    <m/>
    <m/>
    <m/>
    <m/>
    <m/>
    <m/>
    <n v="1"/>
    <n v="1"/>
    <m/>
    <m/>
    <n v="2323395.3199999998"/>
    <s v="LIBRE INVERSION"/>
    <n v="0"/>
    <n v="0"/>
    <s v="800-197-268-4"/>
    <s v="DIRECCION DE IMPUESTOS Y ADUANAS NACIONALES"/>
    <n v="5"/>
    <m/>
    <m/>
    <m/>
    <m/>
    <n v="1"/>
    <n v="7"/>
    <n v="2"/>
  </r>
  <r>
    <n v="0"/>
    <s v="C"/>
    <x v="376"/>
    <x v="0"/>
    <n v="4"/>
    <s v="11 20744"/>
    <d v="2018-07-10T00:00:00"/>
    <d v="2022-07-31T00:00:00"/>
    <n v="0"/>
    <n v="1"/>
    <n v="35"/>
    <n v="30"/>
    <n v="2"/>
    <n v="9.23"/>
    <n v="9.64"/>
    <n v="10082583"/>
    <n v="252056"/>
    <n v="989114"/>
    <n v="0"/>
    <n v="0"/>
    <n v="0"/>
    <m/>
    <n v="0"/>
    <n v="0"/>
    <n v="0"/>
    <m/>
    <m/>
    <d v="2022-03-31T00:00:00"/>
    <n v="1"/>
    <s v="O"/>
    <n v="1"/>
    <n v="30"/>
    <n v="0"/>
    <m/>
    <m/>
    <m/>
    <m/>
    <m/>
    <m/>
    <n v="1"/>
    <n v="1"/>
    <m/>
    <m/>
    <n v="183020.05"/>
    <s v="SUSTITUCION"/>
    <n v="0"/>
    <n v="0"/>
    <s v="800-197-268-4"/>
    <s v="DIRECCION DE IMPUESTOS Y ADUANAS NACIONALES"/>
    <n v="5"/>
    <m/>
    <m/>
    <m/>
    <m/>
    <n v="1"/>
    <n v="7"/>
    <n v="2"/>
  </r>
  <r>
    <n v="0"/>
    <s v="C"/>
    <x v="376"/>
    <x v="0"/>
    <n v="4"/>
    <s v="13 211000429"/>
    <d v="2021-02-23T00:00:00"/>
    <d v="2024-02-29T00:00:00"/>
    <n v="0"/>
    <n v="1"/>
    <n v="13"/>
    <n v="30"/>
    <n v="2"/>
    <n v="9"/>
    <n v="9.3800000000000008"/>
    <n v="15169400"/>
    <n v="485235"/>
    <n v="10176138"/>
    <n v="0"/>
    <n v="0"/>
    <n v="0"/>
    <m/>
    <n v="0"/>
    <n v="0"/>
    <n v="0"/>
    <m/>
    <m/>
    <d v="2022-03-31T00:00:00"/>
    <n v="1"/>
    <s v="O"/>
    <n v="1"/>
    <n v="30"/>
    <n v="0"/>
    <m/>
    <m/>
    <m/>
    <m/>
    <m/>
    <m/>
    <n v="1"/>
    <n v="1"/>
    <m/>
    <m/>
    <n v="1882668.95"/>
    <s v="SUSTITUCION"/>
    <n v="0"/>
    <n v="0"/>
    <s v="800-197-268-4"/>
    <s v="DIRECCION DE IMPUESTOS Y ADUANAS NACIONALES"/>
    <n v="5"/>
    <m/>
    <m/>
    <m/>
    <m/>
    <n v="1"/>
    <n v="7"/>
    <n v="2"/>
  </r>
  <r>
    <n v="7515510.7029916951"/>
    <s v="C"/>
    <x v="377"/>
    <x v="0"/>
    <n v="4"/>
    <s v="13 211001991"/>
    <d v="2021-07-29T00:00:00"/>
    <d v="2024-07-31T00:00:00"/>
    <n v="0"/>
    <n v="1"/>
    <n v="9"/>
    <n v="30"/>
    <n v="2"/>
    <n v="9"/>
    <n v="9.3800000000000008"/>
    <n v="10528946"/>
    <n v="254399"/>
    <n v="8599629"/>
    <n v="0"/>
    <n v="0"/>
    <n v="0"/>
    <m/>
    <n v="0"/>
    <n v="0"/>
    <n v="0"/>
    <s v="500000/500000/"/>
    <s v="06/12/"/>
    <d v="2022-03-31T00:00:00"/>
    <n v="1"/>
    <s v="O"/>
    <n v="1"/>
    <n v="30"/>
    <n v="0"/>
    <m/>
    <m/>
    <m/>
    <m/>
    <m/>
    <m/>
    <n v="1"/>
    <n v="1"/>
    <m/>
    <m/>
    <n v="525633.06999999995"/>
    <s v="LIBRE INVERSION"/>
    <n v="0"/>
    <n v="0"/>
    <s v="800-197-268-4"/>
    <s v="DIRECCION DE IMPUESTOS Y ADUANAS NACIONALES"/>
    <n v="5"/>
    <m/>
    <m/>
    <m/>
    <m/>
    <n v="1"/>
    <n v="7"/>
    <n v="2"/>
  </r>
  <r>
    <n v="912537.29700830439"/>
    <s v="C"/>
    <x v="377"/>
    <x v="1"/>
    <n v="4"/>
    <s v="10 211000977"/>
    <d v="2021-09-29T00:00:00"/>
    <d v="2023-03-31T00:00:00"/>
    <n v="0"/>
    <n v="1"/>
    <n v="6"/>
    <n v="30"/>
    <n v="2"/>
    <n v="17.690000000000001"/>
    <n v="19.2"/>
    <n v="1500000"/>
    <n v="95782"/>
    <n v="1044190"/>
    <n v="0"/>
    <n v="0"/>
    <n v="0"/>
    <m/>
    <n v="0"/>
    <n v="0"/>
    <n v="0"/>
    <m/>
    <m/>
    <d v="2022-03-31T00:00:00"/>
    <n v="1"/>
    <s v="O"/>
    <n v="1"/>
    <n v="30"/>
    <n v="0"/>
    <m/>
    <m/>
    <m/>
    <m/>
    <m/>
    <m/>
    <n v="1"/>
    <n v="1"/>
    <m/>
    <m/>
    <n v="63839.93"/>
    <s v="TARJETA DE AFINIDAD"/>
    <n v="0"/>
    <n v="0"/>
    <m/>
    <m/>
    <n v="5"/>
    <m/>
    <m/>
    <m/>
    <m/>
    <n v="1"/>
    <n v="7"/>
    <n v="2"/>
  </r>
  <r>
    <n v="21192912"/>
    <s v="C"/>
    <x v="378"/>
    <x v="0"/>
    <n v="4"/>
    <s v="13 221000827"/>
    <d v="2022-03-03T00:00:00"/>
    <d v="2027-03-31T00:00:00"/>
    <n v="0"/>
    <n v="1"/>
    <n v="0"/>
    <n v="30"/>
    <n v="2"/>
    <n v="9"/>
    <n v="9.3800000000000008"/>
    <n v="22242912"/>
    <n v="382430"/>
    <n v="22242912"/>
    <n v="0"/>
    <n v="0"/>
    <n v="0"/>
    <m/>
    <n v="0"/>
    <n v="0"/>
    <n v="0"/>
    <s v="500000/500000/"/>
    <s v="06/12/"/>
    <d v="2022-03-03T00:00:00"/>
    <n v="1"/>
    <s v="O"/>
    <n v="1"/>
    <n v="30"/>
    <n v="0"/>
    <m/>
    <m/>
    <m/>
    <m/>
    <m/>
    <m/>
    <n v="1"/>
    <n v="1"/>
    <m/>
    <m/>
    <n v="1050000"/>
    <s v="LIBRE INVERSION"/>
    <n v="0"/>
    <n v="0"/>
    <s v="800-197-268-4"/>
    <s v="DIRECCION DE IMPUESTOS Y ADUANAS NACIONALES"/>
    <n v="5"/>
    <m/>
    <m/>
    <m/>
    <m/>
    <n v="1"/>
    <n v="7"/>
    <n v="2"/>
  </r>
  <r>
    <n v="4403714.0938705476"/>
    <s v="C"/>
    <x v="379"/>
    <x v="0"/>
    <n v="4"/>
    <s v="13 201002601"/>
    <d v="2020-09-10T00:00:00"/>
    <d v="2023-03-31T00:00:00"/>
    <n v="0"/>
    <n v="1"/>
    <n v="18"/>
    <n v="30"/>
    <n v="2"/>
    <n v="5.99"/>
    <n v="6.16"/>
    <n v="20671588"/>
    <n v="550697"/>
    <n v="6088565"/>
    <n v="0"/>
    <n v="0"/>
    <n v="0"/>
    <m/>
    <n v="0"/>
    <n v="0"/>
    <n v="0"/>
    <m/>
    <m/>
    <d v="2022-03-31T00:00:00"/>
    <n v="1"/>
    <s v="O"/>
    <n v="1"/>
    <n v="30"/>
    <n v="0"/>
    <m/>
    <m/>
    <m/>
    <m/>
    <m/>
    <m/>
    <n v="1"/>
    <n v="1"/>
    <m/>
    <m/>
    <n v="169430.71"/>
    <s v="LIBRE INVERSION"/>
    <n v="0"/>
    <n v="0"/>
    <s v="800-197-268-4"/>
    <s v="DIRECCION DE IMPUESTOS Y ADUANAS NACIONALES"/>
    <n v="5"/>
    <m/>
    <m/>
    <m/>
    <m/>
    <n v="1"/>
    <n v="7"/>
    <n v="2"/>
  </r>
  <r>
    <n v="86021068.90612945"/>
    <s v="C"/>
    <x v="379"/>
    <x v="0"/>
    <n v="4"/>
    <s v="13 221000539"/>
    <d v="2022-01-28T00:00:00"/>
    <d v="2030-01-31T00:00:00"/>
    <n v="0"/>
    <n v="1"/>
    <n v="2"/>
    <n v="30"/>
    <n v="2"/>
    <n v="9"/>
    <n v="9.3800000000000008"/>
    <n v="120129868"/>
    <n v="1538054"/>
    <n v="118932561"/>
    <n v="0"/>
    <n v="0"/>
    <n v="0"/>
    <m/>
    <n v="0"/>
    <n v="0"/>
    <n v="0"/>
    <s v="1500000/1500000/"/>
    <s v="06/12/"/>
    <d v="2022-03-31T00:00:00"/>
    <n v="1"/>
    <s v="O"/>
    <n v="1"/>
    <n v="30"/>
    <n v="0"/>
    <m/>
    <m/>
    <m/>
    <m/>
    <m/>
    <m/>
    <n v="1"/>
    <n v="1"/>
    <m/>
    <m/>
    <n v="3309639.29"/>
    <s v="LIBRE INVERSION"/>
    <n v="0"/>
    <n v="0"/>
    <s v="800-197-268-4"/>
    <s v="DIRECCION DE IMPUESTOS Y ADUANAS NACIONALES"/>
    <n v="5"/>
    <m/>
    <m/>
    <m/>
    <m/>
    <n v="1"/>
    <n v="7"/>
    <n v="2"/>
  </r>
  <r>
    <n v="0"/>
    <s v="C"/>
    <x v="380"/>
    <x v="0"/>
    <n v="4"/>
    <s v="13 211001189"/>
    <d v="2021-04-20T00:00:00"/>
    <d v="2024-04-30T00:00:00"/>
    <n v="0"/>
    <n v="1"/>
    <n v="11"/>
    <n v="30"/>
    <n v="2"/>
    <n v="6.89"/>
    <n v="7.12"/>
    <n v="12049296"/>
    <n v="373720"/>
    <n v="8642623"/>
    <n v="0"/>
    <n v="0"/>
    <n v="0"/>
    <m/>
    <n v="0"/>
    <n v="0"/>
    <n v="0"/>
    <m/>
    <m/>
    <d v="2022-03-31T00:00:00"/>
    <n v="1"/>
    <s v="O"/>
    <n v="1"/>
    <n v="30"/>
    <n v="0"/>
    <m/>
    <m/>
    <m/>
    <m/>
    <m/>
    <m/>
    <n v="1"/>
    <n v="1"/>
    <m/>
    <m/>
    <n v="1388331.88"/>
    <s v="LIBRE INVERSION"/>
    <n v="0"/>
    <n v="0"/>
    <s v="800-197-268-4"/>
    <s v="DIRECCION DE IMPUESTOS Y ADUANAS NACIONALES"/>
    <n v="5"/>
    <m/>
    <m/>
    <m/>
    <m/>
    <n v="1"/>
    <n v="7"/>
    <n v="2"/>
  </r>
  <r>
    <n v="0"/>
    <s v="C"/>
    <x v="380"/>
    <x v="1"/>
    <n v="4"/>
    <s v="10 191002408"/>
    <d v="2019-11-13T00:00:00"/>
    <d v="2022-05-31T00:00:00"/>
    <n v="0"/>
    <n v="1"/>
    <n v="28"/>
    <n v="30"/>
    <n v="2"/>
    <n v="11.04"/>
    <n v="11.61"/>
    <n v="5473417"/>
    <n v="227909"/>
    <n v="413525"/>
    <n v="0"/>
    <n v="0"/>
    <n v="0"/>
    <m/>
    <n v="0"/>
    <n v="0"/>
    <n v="0"/>
    <m/>
    <m/>
    <d v="2022-03-31T00:00:00"/>
    <n v="1"/>
    <s v="O"/>
    <n v="1"/>
    <n v="30"/>
    <n v="0"/>
    <m/>
    <m/>
    <m/>
    <m/>
    <m/>
    <m/>
    <n v="1"/>
    <n v="1"/>
    <m/>
    <m/>
    <n v="66348.37"/>
    <s v="TARJETA DE AFINIDAD"/>
    <n v="0"/>
    <n v="0"/>
    <m/>
    <m/>
    <n v="5"/>
    <m/>
    <m/>
    <m/>
    <m/>
    <n v="1"/>
    <n v="7"/>
    <n v="2"/>
  </r>
  <r>
    <n v="0"/>
    <s v="C"/>
    <x v="380"/>
    <x v="1"/>
    <n v="4"/>
    <s v="10 191003446"/>
    <d v="2020-07-21T00:00:00"/>
    <d v="2023-01-31T00:00:00"/>
    <n v="0"/>
    <n v="1"/>
    <n v="20"/>
    <n v="30"/>
    <n v="2"/>
    <n v="17.690000000000001"/>
    <n v="19.2"/>
    <n v="4000000"/>
    <n v="166760"/>
    <n v="1537187"/>
    <n v="0"/>
    <n v="0"/>
    <n v="0"/>
    <m/>
    <n v="0"/>
    <n v="0"/>
    <n v="0"/>
    <m/>
    <m/>
    <d v="2022-03-31T00:00:00"/>
    <n v="1"/>
    <s v="O"/>
    <n v="1"/>
    <n v="30"/>
    <n v="0"/>
    <m/>
    <m/>
    <m/>
    <m/>
    <m/>
    <m/>
    <n v="1"/>
    <n v="1"/>
    <m/>
    <m/>
    <n v="247015.3"/>
    <s v="TARJETA DE AFINIDAD"/>
    <n v="0"/>
    <n v="0"/>
    <m/>
    <m/>
    <n v="5"/>
    <m/>
    <m/>
    <m/>
    <m/>
    <n v="1"/>
    <n v="7"/>
    <n v="2"/>
  </r>
  <r>
    <n v="0"/>
    <s v="C"/>
    <x v="380"/>
    <x v="1"/>
    <n v="4"/>
    <s v="10 191003518"/>
    <d v="2020-08-13T00:00:00"/>
    <d v="2023-02-28T00:00:00"/>
    <n v="0"/>
    <n v="1"/>
    <n v="19"/>
    <n v="30"/>
    <n v="2"/>
    <n v="17.690000000000001"/>
    <n v="19.2"/>
    <n v="1439900"/>
    <n v="60029"/>
    <n v="604273"/>
    <n v="0"/>
    <n v="0"/>
    <n v="0"/>
    <m/>
    <n v="0"/>
    <n v="0"/>
    <n v="0"/>
    <m/>
    <m/>
    <d v="2022-03-31T00:00:00"/>
    <n v="1"/>
    <s v="O"/>
    <n v="1"/>
    <n v="30"/>
    <n v="0"/>
    <m/>
    <m/>
    <m/>
    <m/>
    <m/>
    <m/>
    <n v="1"/>
    <n v="1"/>
    <m/>
    <m/>
    <n v="97186.35"/>
    <s v="TARJETA DE AFINIDAD"/>
    <n v="0"/>
    <n v="0"/>
    <m/>
    <m/>
    <n v="5"/>
    <m/>
    <m/>
    <m/>
    <m/>
    <n v="1"/>
    <n v="7"/>
    <n v="2"/>
  </r>
  <r>
    <n v="0"/>
    <s v="C"/>
    <x v="380"/>
    <x v="1"/>
    <n v="4"/>
    <s v="13 211000230"/>
    <d v="2021-01-27T00:00:00"/>
    <d v="2024-01-31T00:00:00"/>
    <n v="0"/>
    <n v="1"/>
    <n v="14"/>
    <n v="30"/>
    <n v="2"/>
    <n v="7.2"/>
    <n v="7.44"/>
    <n v="5029334"/>
    <n v="156682"/>
    <n v="3208086"/>
    <n v="0"/>
    <n v="0"/>
    <n v="0"/>
    <m/>
    <n v="0"/>
    <n v="0"/>
    <n v="0"/>
    <m/>
    <m/>
    <d v="2022-03-31T00:00:00"/>
    <n v="1"/>
    <s v="O"/>
    <n v="1"/>
    <n v="30"/>
    <n v="0"/>
    <m/>
    <m/>
    <m/>
    <m/>
    <m/>
    <m/>
    <n v="1"/>
    <n v="1"/>
    <m/>
    <m/>
    <n v="515523.73"/>
    <s v="LIBRE INVERSION"/>
    <n v="0"/>
    <n v="0"/>
    <m/>
    <m/>
    <n v="5"/>
    <m/>
    <m/>
    <m/>
    <m/>
    <n v="1"/>
    <n v="7"/>
    <n v="2"/>
  </r>
  <r>
    <n v="0"/>
    <s v="C"/>
    <x v="380"/>
    <x v="1"/>
    <n v="4"/>
    <s v="10 211000180"/>
    <d v="2021-03-16T00:00:00"/>
    <d v="2023-09-30T00:00:00"/>
    <n v="0"/>
    <n v="1"/>
    <n v="12"/>
    <n v="30"/>
    <n v="2"/>
    <n v="17.690000000000001"/>
    <n v="19.2"/>
    <n v="600000"/>
    <n v="25014"/>
    <n v="391728"/>
    <n v="0"/>
    <n v="0"/>
    <n v="0"/>
    <m/>
    <n v="0"/>
    <n v="0"/>
    <n v="0"/>
    <m/>
    <m/>
    <d v="2022-03-31T00:00:00"/>
    <n v="1"/>
    <s v="O"/>
    <n v="1"/>
    <n v="30"/>
    <n v="0"/>
    <m/>
    <m/>
    <m/>
    <m/>
    <m/>
    <m/>
    <n v="1"/>
    <n v="1"/>
    <m/>
    <m/>
    <n v="62921.93"/>
    <s v="TARJETA DE AFINIDAD"/>
    <n v="0"/>
    <n v="0"/>
    <m/>
    <m/>
    <n v="5"/>
    <m/>
    <m/>
    <m/>
    <m/>
    <n v="1"/>
    <n v="7"/>
    <n v="2"/>
  </r>
  <r>
    <n v="0"/>
    <s v="C"/>
    <x v="380"/>
    <x v="1"/>
    <n v="4"/>
    <s v="10 211000181"/>
    <d v="2021-03-16T00:00:00"/>
    <d v="2023-09-30T00:00:00"/>
    <n v="0"/>
    <n v="1"/>
    <n v="12"/>
    <n v="30"/>
    <n v="2"/>
    <n v="17.690000000000001"/>
    <n v="19.2"/>
    <n v="600000"/>
    <n v="25014"/>
    <n v="391728"/>
    <n v="0"/>
    <n v="0"/>
    <n v="0"/>
    <m/>
    <n v="0"/>
    <n v="0"/>
    <n v="0"/>
    <m/>
    <m/>
    <d v="2022-03-31T00:00:00"/>
    <n v="1"/>
    <s v="O"/>
    <n v="1"/>
    <n v="30"/>
    <n v="0"/>
    <m/>
    <m/>
    <m/>
    <m/>
    <m/>
    <m/>
    <n v="1"/>
    <n v="1"/>
    <m/>
    <m/>
    <n v="62921.93"/>
    <s v="TARJETA DE AFINIDAD"/>
    <n v="0"/>
    <n v="0"/>
    <m/>
    <m/>
    <n v="5"/>
    <m/>
    <m/>
    <m/>
    <m/>
    <n v="1"/>
    <n v="7"/>
    <n v="2"/>
  </r>
  <r>
    <n v="0"/>
    <s v="C"/>
    <x v="380"/>
    <x v="1"/>
    <n v="4"/>
    <s v="10 211000409"/>
    <d v="2021-05-18T00:00:00"/>
    <d v="2023-11-30T00:00:00"/>
    <n v="0"/>
    <n v="1"/>
    <n v="10"/>
    <n v="30"/>
    <n v="2"/>
    <n v="17.690000000000001"/>
    <n v="19.2"/>
    <n v="148150"/>
    <n v="6176"/>
    <n v="105955"/>
    <n v="0"/>
    <n v="0"/>
    <n v="0"/>
    <m/>
    <n v="0"/>
    <n v="0"/>
    <n v="0"/>
    <m/>
    <m/>
    <d v="2022-03-31T00:00:00"/>
    <n v="1"/>
    <s v="O"/>
    <n v="1"/>
    <n v="30"/>
    <n v="0"/>
    <m/>
    <m/>
    <m/>
    <m/>
    <m/>
    <m/>
    <n v="1"/>
    <n v="1"/>
    <m/>
    <m/>
    <n v="17132.21"/>
    <s v="TARJETA DE AFINIDAD"/>
    <n v="0"/>
    <n v="0"/>
    <m/>
    <m/>
    <n v="5"/>
    <m/>
    <m/>
    <m/>
    <m/>
    <n v="1"/>
    <n v="7"/>
    <n v="2"/>
  </r>
  <r>
    <n v="0"/>
    <s v="C"/>
    <x v="380"/>
    <x v="1"/>
    <n v="4"/>
    <s v="10 211000830"/>
    <d v="2021-09-10T00:00:00"/>
    <d v="2024-03-31T00:00:00"/>
    <n v="0"/>
    <n v="1"/>
    <n v="6"/>
    <n v="30"/>
    <n v="2"/>
    <n v="17.690000000000001"/>
    <n v="19.2"/>
    <n v="600000"/>
    <n v="25014"/>
    <n v="500539"/>
    <n v="0"/>
    <n v="0"/>
    <n v="0"/>
    <m/>
    <n v="0"/>
    <n v="0"/>
    <n v="0"/>
    <m/>
    <m/>
    <d v="2022-03-31T00:00:00"/>
    <n v="1"/>
    <s v="O"/>
    <n v="1"/>
    <n v="30"/>
    <n v="0"/>
    <m/>
    <m/>
    <m/>
    <m/>
    <m/>
    <m/>
    <n v="1"/>
    <n v="1"/>
    <m/>
    <m/>
    <n v="80365.63"/>
    <s v="TARJETA DE AFINIDAD"/>
    <n v="0"/>
    <n v="0"/>
    <m/>
    <m/>
    <n v="5"/>
    <m/>
    <m/>
    <m/>
    <m/>
    <n v="1"/>
    <n v="7"/>
    <n v="2"/>
  </r>
  <r>
    <n v="0"/>
    <s v="C"/>
    <x v="380"/>
    <x v="1"/>
    <n v="4"/>
    <s v="10 211000831"/>
    <d v="2021-09-10T00:00:00"/>
    <d v="2024-03-31T00:00:00"/>
    <n v="0"/>
    <n v="1"/>
    <n v="6"/>
    <n v="30"/>
    <n v="2"/>
    <n v="17.690000000000001"/>
    <n v="19.2"/>
    <n v="600000"/>
    <n v="25014"/>
    <n v="500539"/>
    <n v="0"/>
    <n v="0"/>
    <n v="0"/>
    <m/>
    <n v="0"/>
    <n v="0"/>
    <n v="0"/>
    <m/>
    <m/>
    <d v="2022-03-31T00:00:00"/>
    <n v="1"/>
    <s v="O"/>
    <n v="1"/>
    <n v="30"/>
    <n v="0"/>
    <m/>
    <m/>
    <m/>
    <m/>
    <m/>
    <m/>
    <n v="1"/>
    <n v="1"/>
    <m/>
    <m/>
    <n v="80365.63"/>
    <s v="TARJETA DE AFINIDAD"/>
    <n v="0"/>
    <n v="0"/>
    <m/>
    <m/>
    <n v="5"/>
    <m/>
    <m/>
    <m/>
    <m/>
    <n v="1"/>
    <n v="7"/>
    <n v="2"/>
  </r>
  <r>
    <n v="0"/>
    <s v="C"/>
    <x v="380"/>
    <x v="1"/>
    <n v="4"/>
    <s v="10 211000464"/>
    <d v="2021-06-01T00:00:00"/>
    <d v="2023-11-30T00:00:00"/>
    <n v="0"/>
    <n v="1"/>
    <n v="10"/>
    <n v="30"/>
    <n v="2"/>
    <n v="17.690000000000001"/>
    <n v="19.2"/>
    <n v="49300"/>
    <n v="2055"/>
    <n v="35261"/>
    <n v="0"/>
    <n v="0"/>
    <n v="0"/>
    <m/>
    <n v="0"/>
    <n v="0"/>
    <n v="0"/>
    <m/>
    <m/>
    <d v="2022-03-31T00:00:00"/>
    <n v="1"/>
    <s v="O"/>
    <n v="1"/>
    <n v="30"/>
    <n v="0"/>
    <m/>
    <m/>
    <m/>
    <m/>
    <m/>
    <m/>
    <n v="1"/>
    <n v="1"/>
    <m/>
    <m/>
    <n v="5606.9"/>
    <s v="TARJETA DE AFINIDAD"/>
    <n v="0"/>
    <n v="0"/>
    <m/>
    <m/>
    <n v="5"/>
    <m/>
    <m/>
    <m/>
    <m/>
    <n v="1"/>
    <n v="7"/>
    <n v="2"/>
  </r>
  <r>
    <n v="0"/>
    <s v="C"/>
    <x v="380"/>
    <x v="1"/>
    <n v="4"/>
    <s v="10 211000471"/>
    <d v="2021-06-02T00:00:00"/>
    <d v="2023-12-31T00:00:00"/>
    <n v="0"/>
    <n v="1"/>
    <n v="9"/>
    <n v="30"/>
    <n v="2"/>
    <n v="17.690000000000001"/>
    <n v="19.2"/>
    <n v="81630"/>
    <n v="3403"/>
    <n v="60865"/>
    <n v="0"/>
    <n v="0"/>
    <n v="0"/>
    <m/>
    <n v="0"/>
    <n v="0"/>
    <n v="0"/>
    <m/>
    <m/>
    <d v="2022-03-31T00:00:00"/>
    <n v="1"/>
    <s v="O"/>
    <n v="1"/>
    <n v="30"/>
    <n v="0"/>
    <m/>
    <m/>
    <m/>
    <m/>
    <m/>
    <m/>
    <n v="1"/>
    <n v="1"/>
    <m/>
    <m/>
    <n v="9656.34"/>
    <s v="TARJETA DE AFINIDAD"/>
    <n v="0"/>
    <n v="0"/>
    <m/>
    <m/>
    <n v="5"/>
    <m/>
    <m/>
    <m/>
    <m/>
    <n v="1"/>
    <n v="7"/>
    <n v="2"/>
  </r>
  <r>
    <n v="0"/>
    <s v="C"/>
    <x v="380"/>
    <x v="1"/>
    <n v="4"/>
    <s v="10 211000487"/>
    <d v="2021-06-04T00:00:00"/>
    <d v="2023-12-31T00:00:00"/>
    <n v="0"/>
    <n v="1"/>
    <n v="9"/>
    <n v="30"/>
    <n v="2"/>
    <n v="17.690000000000001"/>
    <n v="19.2"/>
    <n v="600000"/>
    <n v="25014"/>
    <n v="447355"/>
    <n v="0"/>
    <n v="0"/>
    <n v="0"/>
    <m/>
    <n v="0"/>
    <n v="0"/>
    <n v="0"/>
    <m/>
    <m/>
    <d v="2022-03-31T00:00:00"/>
    <n v="1"/>
    <s v="O"/>
    <n v="1"/>
    <n v="30"/>
    <n v="0"/>
    <m/>
    <m/>
    <m/>
    <m/>
    <m/>
    <m/>
    <n v="1"/>
    <n v="1"/>
    <m/>
    <m/>
    <n v="71955.28"/>
    <s v="TARJETA DE AFINIDAD"/>
    <n v="0"/>
    <n v="0"/>
    <m/>
    <m/>
    <n v="5"/>
    <m/>
    <m/>
    <m/>
    <m/>
    <n v="1"/>
    <n v="7"/>
    <n v="2"/>
  </r>
  <r>
    <n v="0"/>
    <s v="C"/>
    <x v="380"/>
    <x v="1"/>
    <n v="4"/>
    <s v="10 211000301"/>
    <d v="2021-04-16T00:00:00"/>
    <d v="2023-10-31T00:00:00"/>
    <n v="0"/>
    <n v="1"/>
    <n v="11"/>
    <n v="30"/>
    <n v="2"/>
    <n v="17.690000000000001"/>
    <n v="19.2"/>
    <n v="600000"/>
    <n v="25014"/>
    <n v="410549"/>
    <n v="0"/>
    <n v="0"/>
    <n v="0"/>
    <m/>
    <n v="0"/>
    <n v="0"/>
    <n v="0"/>
    <m/>
    <m/>
    <d v="2022-03-31T00:00:00"/>
    <n v="1"/>
    <s v="O"/>
    <n v="1"/>
    <n v="30"/>
    <n v="0"/>
    <m/>
    <m/>
    <m/>
    <m/>
    <m/>
    <m/>
    <n v="1"/>
    <n v="1"/>
    <m/>
    <m/>
    <n v="66036.88"/>
    <s v="TARJETA DE AFINIDAD"/>
    <n v="0"/>
    <n v="0"/>
    <m/>
    <m/>
    <n v="5"/>
    <m/>
    <m/>
    <m/>
    <m/>
    <n v="1"/>
    <n v="7"/>
    <n v="2"/>
  </r>
  <r>
    <n v="0"/>
    <s v="C"/>
    <x v="380"/>
    <x v="1"/>
    <n v="4"/>
    <s v="10 211000302"/>
    <d v="2021-04-16T00:00:00"/>
    <d v="2023-10-31T00:00:00"/>
    <n v="0"/>
    <n v="1"/>
    <n v="11"/>
    <n v="30"/>
    <n v="2"/>
    <n v="17.690000000000001"/>
    <n v="19.2"/>
    <n v="600000"/>
    <n v="25014"/>
    <n v="410549"/>
    <n v="0"/>
    <n v="0"/>
    <n v="0"/>
    <m/>
    <n v="0"/>
    <n v="0"/>
    <n v="0"/>
    <m/>
    <m/>
    <d v="2022-03-31T00:00:00"/>
    <n v="1"/>
    <s v="O"/>
    <n v="1"/>
    <n v="30"/>
    <n v="0"/>
    <m/>
    <m/>
    <m/>
    <m/>
    <m/>
    <m/>
    <n v="1"/>
    <n v="1"/>
    <m/>
    <m/>
    <n v="66036.88"/>
    <s v="TARJETA DE AFINIDAD"/>
    <n v="0"/>
    <n v="0"/>
    <m/>
    <m/>
    <n v="5"/>
    <m/>
    <m/>
    <m/>
    <m/>
    <n v="1"/>
    <n v="7"/>
    <n v="2"/>
  </r>
  <r>
    <n v="0"/>
    <s v="C"/>
    <x v="380"/>
    <x v="1"/>
    <n v="4"/>
    <s v="10 211000309"/>
    <d v="2021-04-17T00:00:00"/>
    <d v="2023-10-31T00:00:00"/>
    <n v="0"/>
    <n v="1"/>
    <n v="11"/>
    <n v="30"/>
    <n v="2"/>
    <n v="17.690000000000001"/>
    <n v="19.2"/>
    <n v="20750"/>
    <n v="865"/>
    <n v="14199"/>
    <n v="0"/>
    <n v="0"/>
    <n v="0"/>
    <m/>
    <n v="0"/>
    <n v="0"/>
    <n v="0"/>
    <m/>
    <m/>
    <d v="2022-03-31T00:00:00"/>
    <n v="1"/>
    <s v="O"/>
    <n v="1"/>
    <n v="30"/>
    <n v="0"/>
    <m/>
    <m/>
    <m/>
    <m/>
    <m/>
    <m/>
    <n v="1"/>
    <n v="1"/>
    <m/>
    <m/>
    <n v="2180.46"/>
    <s v="TARJETA DE AFINIDAD"/>
    <n v="0"/>
    <n v="0"/>
    <m/>
    <m/>
    <n v="5"/>
    <m/>
    <m/>
    <m/>
    <m/>
    <n v="1"/>
    <n v="7"/>
    <n v="2"/>
  </r>
  <r>
    <n v="0"/>
    <s v="C"/>
    <x v="380"/>
    <x v="1"/>
    <n v="4"/>
    <s v="10 211000310"/>
    <d v="2021-04-18T00:00:00"/>
    <d v="2023-10-31T00:00:00"/>
    <n v="0"/>
    <n v="1"/>
    <n v="11"/>
    <n v="30"/>
    <n v="2"/>
    <n v="17.690000000000001"/>
    <n v="19.2"/>
    <n v="67700"/>
    <n v="2822"/>
    <n v="46330"/>
    <n v="0"/>
    <n v="0"/>
    <n v="0"/>
    <m/>
    <n v="0"/>
    <n v="0"/>
    <n v="0"/>
    <m/>
    <m/>
    <d v="2022-03-31T00:00:00"/>
    <n v="1"/>
    <s v="O"/>
    <n v="1"/>
    <n v="30"/>
    <n v="0"/>
    <m/>
    <m/>
    <m/>
    <m/>
    <m/>
    <m/>
    <n v="1"/>
    <n v="1"/>
    <m/>
    <m/>
    <n v="7475.87"/>
    <s v="TARJETA DE AFINIDAD"/>
    <n v="0"/>
    <n v="0"/>
    <m/>
    <m/>
    <n v="5"/>
    <m/>
    <m/>
    <m/>
    <m/>
    <n v="1"/>
    <n v="7"/>
    <n v="2"/>
  </r>
  <r>
    <n v="0"/>
    <s v="C"/>
    <x v="380"/>
    <x v="1"/>
    <n v="4"/>
    <s v="10 221000261"/>
    <d v="2022-02-17T00:00:00"/>
    <d v="2024-08-31T00:00:00"/>
    <n v="0"/>
    <n v="1"/>
    <n v="1"/>
    <n v="30"/>
    <n v="2"/>
    <n v="17.690000000000001"/>
    <n v="19.2"/>
    <n v="600000"/>
    <n v="25015"/>
    <n v="584039"/>
    <n v="0"/>
    <n v="0"/>
    <n v="0"/>
    <m/>
    <n v="0"/>
    <n v="0"/>
    <n v="0"/>
    <m/>
    <m/>
    <d v="2022-03-31T00:00:00"/>
    <n v="1"/>
    <s v="O"/>
    <n v="1"/>
    <n v="30"/>
    <n v="0"/>
    <m/>
    <m/>
    <m/>
    <m/>
    <m/>
    <m/>
    <n v="1"/>
    <n v="1"/>
    <m/>
    <m/>
    <n v="93759.9"/>
    <s v="TARJETA DE AFINIDAD"/>
    <n v="0"/>
    <n v="0"/>
    <m/>
    <m/>
    <n v="5"/>
    <m/>
    <m/>
    <m/>
    <m/>
    <n v="1"/>
    <n v="7"/>
    <n v="2"/>
  </r>
  <r>
    <n v="0"/>
    <s v="C"/>
    <x v="380"/>
    <x v="1"/>
    <n v="4"/>
    <s v="10 221000262"/>
    <d v="2022-02-17T00:00:00"/>
    <d v="2024-08-31T00:00:00"/>
    <n v="0"/>
    <n v="1"/>
    <n v="1"/>
    <n v="30"/>
    <n v="2"/>
    <n v="17.690000000000001"/>
    <n v="19.2"/>
    <n v="600000"/>
    <n v="25015"/>
    <n v="584039"/>
    <n v="0"/>
    <n v="0"/>
    <n v="0"/>
    <m/>
    <n v="0"/>
    <n v="0"/>
    <n v="0"/>
    <m/>
    <m/>
    <d v="2022-03-31T00:00:00"/>
    <n v="1"/>
    <s v="O"/>
    <n v="1"/>
    <n v="30"/>
    <n v="0"/>
    <m/>
    <m/>
    <m/>
    <m/>
    <m/>
    <m/>
    <n v="1"/>
    <n v="1"/>
    <m/>
    <m/>
    <n v="93759.9"/>
    <s v="TARJETA DE AFINIDAD"/>
    <n v="0"/>
    <n v="0"/>
    <m/>
    <m/>
    <n v="5"/>
    <m/>
    <m/>
    <m/>
    <m/>
    <n v="1"/>
    <n v="7"/>
    <n v="2"/>
  </r>
  <r>
    <n v="0"/>
    <s v="C"/>
    <x v="380"/>
    <x v="1"/>
    <n v="4"/>
    <s v="10 221000540"/>
    <d v="2022-03-23T00:00:00"/>
    <d v="2024-09-30T00:00:00"/>
    <n v="0"/>
    <n v="1"/>
    <n v="0"/>
    <n v="30"/>
    <n v="2"/>
    <n v="17.690000000000001"/>
    <n v="19.2"/>
    <n v="200000"/>
    <n v="8338"/>
    <n v="200000"/>
    <n v="688"/>
    <n v="0"/>
    <n v="0"/>
    <m/>
    <n v="0"/>
    <n v="0"/>
    <n v="0"/>
    <m/>
    <m/>
    <d v="2022-03-23T00:00:00"/>
    <n v="1"/>
    <s v="O"/>
    <n v="1"/>
    <n v="30"/>
    <n v="0"/>
    <m/>
    <m/>
    <m/>
    <m/>
    <m/>
    <m/>
    <n v="1"/>
    <n v="1"/>
    <m/>
    <m/>
    <n v="32083.95"/>
    <s v="TARJETA DE AFINIDAD"/>
    <n v="0"/>
    <n v="0"/>
    <m/>
    <m/>
    <n v="5"/>
    <m/>
    <m/>
    <m/>
    <m/>
    <n v="1"/>
    <n v="7"/>
    <n v="2"/>
  </r>
  <r>
    <n v="0"/>
    <s v="C"/>
    <x v="380"/>
    <x v="1"/>
    <n v="4"/>
    <s v="10 221000505"/>
    <d v="2022-03-19T00:00:00"/>
    <d v="2024-09-30T00:00:00"/>
    <n v="0"/>
    <n v="1"/>
    <n v="0"/>
    <n v="30"/>
    <n v="2"/>
    <n v="17.690000000000001"/>
    <n v="19.2"/>
    <n v="300000"/>
    <n v="12507"/>
    <n v="300000"/>
    <n v="1622"/>
    <n v="0"/>
    <n v="0"/>
    <m/>
    <n v="0"/>
    <n v="0"/>
    <n v="0"/>
    <m/>
    <m/>
    <d v="2022-03-19T00:00:00"/>
    <n v="1"/>
    <s v="O"/>
    <n v="1"/>
    <n v="30"/>
    <n v="0"/>
    <m/>
    <m/>
    <m/>
    <m/>
    <m/>
    <m/>
    <n v="1"/>
    <n v="1"/>
    <m/>
    <m/>
    <n v="48281.68"/>
    <s v="TARJETA DE AFINIDAD"/>
    <n v="0"/>
    <n v="0"/>
    <m/>
    <m/>
    <n v="5"/>
    <m/>
    <m/>
    <m/>
    <m/>
    <n v="1"/>
    <n v="7"/>
    <n v="2"/>
  </r>
  <r>
    <n v="0"/>
    <s v="C"/>
    <x v="381"/>
    <x v="0"/>
    <n v="4"/>
    <s v="11 15548"/>
    <d v="2016-04-26T00:00:00"/>
    <d v="2024-04-30T00:00:00"/>
    <n v="0"/>
    <n v="1"/>
    <n v="41"/>
    <n v="30"/>
    <n v="2"/>
    <n v="11.16"/>
    <n v="11.74"/>
    <n v="40104756"/>
    <n v="422420"/>
    <n v="12502370"/>
    <n v="0"/>
    <n v="0"/>
    <n v="0"/>
    <m/>
    <n v="0"/>
    <n v="0"/>
    <n v="0"/>
    <s v="700000/2000000/"/>
    <s v="07/12/"/>
    <d v="2022-03-31T00:00:00"/>
    <n v="1"/>
    <s v="O"/>
    <n v="1"/>
    <n v="30"/>
    <n v="0"/>
    <m/>
    <m/>
    <m/>
    <m/>
    <m/>
    <m/>
    <n v="1"/>
    <n v="1"/>
    <m/>
    <m/>
    <n v="1814550"/>
    <s v="SUSTITUCION"/>
    <n v="0"/>
    <n v="0"/>
    <s v="800-197-268-4"/>
    <s v="DIRECCION DE IMPUESTOS Y ADUANAS NACIONALES"/>
    <n v="5"/>
    <m/>
    <m/>
    <m/>
    <m/>
    <n v="1"/>
    <n v="7"/>
    <n v="2"/>
  </r>
  <r>
    <n v="21577359"/>
    <s v="C"/>
    <x v="382"/>
    <x v="3"/>
    <n v="4"/>
    <s v="11 21365"/>
    <d v="2018-09-28T00:00:00"/>
    <d v="2023-09-30T00:00:00"/>
    <n v="810"/>
    <n v="1"/>
    <n v="11"/>
    <n v="30"/>
    <n v="2"/>
    <n v="17.28"/>
    <n v="18.71"/>
    <n v="26525989"/>
    <n v="536152"/>
    <n v="21577359"/>
    <n v="608418"/>
    <n v="0"/>
    <n v="0"/>
    <m/>
    <n v="21577359"/>
    <n v="608418"/>
    <n v="5824350"/>
    <s v="500000/1000000/"/>
    <s v="07/12/"/>
    <d v="2019-12-31T00:00:00"/>
    <n v="1"/>
    <s v="O"/>
    <n v="1"/>
    <n v="30"/>
    <n v="11379900"/>
    <m/>
    <m/>
    <m/>
    <m/>
    <m/>
    <m/>
    <n v="1"/>
    <n v="1"/>
    <m/>
    <m/>
    <n v="0"/>
    <s v="SUSTITUCION"/>
    <n v="0"/>
    <n v="0"/>
    <m/>
    <m/>
    <n v="5"/>
    <m/>
    <m/>
    <m/>
    <m/>
    <n v="1"/>
    <n v="7"/>
    <n v="2"/>
  </r>
  <r>
    <n v="21102728"/>
    <s v="C"/>
    <x v="383"/>
    <x v="1"/>
    <n v="3"/>
    <s v="13 201002874"/>
    <d v="2020-10-27T00:00:00"/>
    <d v="2025-10-31T00:00:00"/>
    <n v="0"/>
    <n v="1"/>
    <n v="20"/>
    <n v="30"/>
    <n v="2"/>
    <n v="10.72"/>
    <n v="11.27"/>
    <n v="40165444"/>
    <n v="707570"/>
    <n v="30774365"/>
    <n v="0"/>
    <n v="0"/>
    <n v="0"/>
    <m/>
    <n v="0"/>
    <n v="0"/>
    <n v="0"/>
    <s v="1000000/1000000/"/>
    <s v="07/12/"/>
    <d v="2022-03-31T00:00:00"/>
    <n v="1"/>
    <s v="O"/>
    <n v="1"/>
    <n v="30"/>
    <n v="0"/>
    <m/>
    <m/>
    <m/>
    <m/>
    <m/>
    <m/>
    <n v="1"/>
    <n v="1"/>
    <n v="44131"/>
    <s v="A"/>
    <n v="1208966"/>
    <s v="SUSTITUCION"/>
    <n v="0"/>
    <n v="0"/>
    <m/>
    <m/>
    <n v="5"/>
    <m/>
    <m/>
    <m/>
    <m/>
    <n v="1"/>
    <n v="7"/>
    <n v="2"/>
  </r>
  <r>
    <n v="27298.113109867463"/>
    <s v="C"/>
    <x v="384"/>
    <x v="1"/>
    <n v="4"/>
    <s v="10 191003335"/>
    <d v="2020-06-12T00:00:00"/>
    <d v="2022-06-30T00:00:00"/>
    <n v="0"/>
    <n v="1"/>
    <n v="21"/>
    <n v="30"/>
    <n v="2"/>
    <n v="17.690000000000001"/>
    <n v="19.2"/>
    <n v="400000"/>
    <n v="19990"/>
    <n v="58192"/>
    <n v="0"/>
    <n v="0"/>
    <n v="0"/>
    <m/>
    <n v="0"/>
    <n v="0"/>
    <n v="0"/>
    <m/>
    <m/>
    <d v="2022-03-31T00:00:00"/>
    <n v="1"/>
    <s v="O"/>
    <n v="1"/>
    <n v="30"/>
    <n v="0"/>
    <m/>
    <m/>
    <m/>
    <m/>
    <m/>
    <m/>
    <n v="1"/>
    <n v="1"/>
    <m/>
    <m/>
    <n v="6527.63"/>
    <s v="TARJETA DE AFINIDAD"/>
    <n v="0"/>
    <n v="0"/>
    <m/>
    <m/>
    <n v="5"/>
    <m/>
    <m/>
    <m/>
    <m/>
    <n v="1"/>
    <n v="7"/>
    <n v="2"/>
  </r>
  <r>
    <n v="27298.113109867463"/>
    <s v="C"/>
    <x v="384"/>
    <x v="1"/>
    <n v="4"/>
    <s v="10 191003336"/>
    <d v="2020-06-12T00:00:00"/>
    <d v="2022-06-30T00:00:00"/>
    <n v="0"/>
    <n v="1"/>
    <n v="21"/>
    <n v="30"/>
    <n v="2"/>
    <n v="17.690000000000001"/>
    <n v="19.2"/>
    <n v="400000"/>
    <n v="19990"/>
    <n v="58192"/>
    <n v="0"/>
    <n v="0"/>
    <n v="0"/>
    <m/>
    <n v="0"/>
    <n v="0"/>
    <n v="0"/>
    <m/>
    <m/>
    <d v="2022-03-31T00:00:00"/>
    <n v="1"/>
    <s v="O"/>
    <n v="1"/>
    <n v="30"/>
    <n v="0"/>
    <m/>
    <m/>
    <m/>
    <m/>
    <m/>
    <m/>
    <n v="1"/>
    <n v="1"/>
    <m/>
    <m/>
    <n v="6527.63"/>
    <s v="TARJETA DE AFINIDAD"/>
    <n v="0"/>
    <n v="0"/>
    <m/>
    <m/>
    <n v="5"/>
    <m/>
    <m/>
    <m/>
    <m/>
    <n v="1"/>
    <n v="7"/>
    <n v="2"/>
  </r>
  <r>
    <n v="28899.534522835205"/>
    <s v="C"/>
    <x v="384"/>
    <x v="1"/>
    <n v="4"/>
    <s v="10 191003364"/>
    <d v="2020-06-19T00:00:00"/>
    <d v="2022-06-30T00:00:00"/>
    <n v="0"/>
    <n v="1"/>
    <n v="21"/>
    <n v="30"/>
    <n v="2"/>
    <n v="17.690000000000001"/>
    <n v="19.2"/>
    <n v="422870"/>
    <n v="21133"/>
    <n v="61518"/>
    <n v="0"/>
    <n v="0"/>
    <n v="0"/>
    <m/>
    <n v="0"/>
    <n v="0"/>
    <n v="0"/>
    <m/>
    <m/>
    <d v="2022-03-31T00:00:00"/>
    <n v="1"/>
    <s v="O"/>
    <n v="1"/>
    <n v="30"/>
    <n v="0"/>
    <m/>
    <m/>
    <m/>
    <m/>
    <m/>
    <m/>
    <n v="1"/>
    <n v="1"/>
    <m/>
    <m/>
    <n v="6859.54"/>
    <s v="TARJETA DE AFINIDAD"/>
    <n v="0"/>
    <n v="0"/>
    <m/>
    <m/>
    <n v="5"/>
    <m/>
    <m/>
    <m/>
    <m/>
    <n v="1"/>
    <n v="7"/>
    <n v="2"/>
  </r>
  <r>
    <n v="17227.685696830122"/>
    <s v="C"/>
    <x v="384"/>
    <x v="1"/>
    <n v="4"/>
    <s v="10 191003358"/>
    <d v="2020-06-17T00:00:00"/>
    <d v="2022-06-30T00:00:00"/>
    <n v="0"/>
    <n v="1"/>
    <n v="21"/>
    <n v="30"/>
    <n v="2"/>
    <n v="17.690000000000001"/>
    <n v="19.2"/>
    <n v="252000"/>
    <n v="12593"/>
    <n v="36680"/>
    <n v="0"/>
    <n v="0"/>
    <n v="0"/>
    <m/>
    <n v="0"/>
    <n v="0"/>
    <n v="0"/>
    <m/>
    <m/>
    <d v="2022-03-31T00:00:00"/>
    <n v="1"/>
    <s v="O"/>
    <n v="1"/>
    <n v="30"/>
    <n v="0"/>
    <m/>
    <m/>
    <m/>
    <m/>
    <m/>
    <m/>
    <n v="1"/>
    <n v="1"/>
    <m/>
    <m/>
    <n v="4093.6"/>
    <s v="TARJETA DE AFINIDAD"/>
    <n v="0"/>
    <n v="0"/>
    <m/>
    <m/>
    <n v="5"/>
    <m/>
    <m/>
    <m/>
    <m/>
    <n v="1"/>
    <n v="7"/>
    <n v="2"/>
  </r>
  <r>
    <n v="11858.42913976415"/>
    <s v="C"/>
    <x v="384"/>
    <x v="1"/>
    <n v="4"/>
    <s v="10 191003359"/>
    <d v="2020-06-17T00:00:00"/>
    <d v="2022-06-30T00:00:00"/>
    <n v="0"/>
    <n v="1"/>
    <n v="21"/>
    <n v="30"/>
    <n v="2"/>
    <n v="17.690000000000001"/>
    <n v="19.2"/>
    <n v="173000"/>
    <n v="8646"/>
    <n v="25159"/>
    <n v="0"/>
    <n v="0"/>
    <n v="0"/>
    <m/>
    <n v="0"/>
    <n v="0"/>
    <n v="0"/>
    <m/>
    <m/>
    <d v="2022-03-31T00:00:00"/>
    <n v="1"/>
    <s v="O"/>
    <n v="1"/>
    <n v="30"/>
    <n v="0"/>
    <m/>
    <m/>
    <m/>
    <m/>
    <m/>
    <m/>
    <n v="1"/>
    <n v="1"/>
    <m/>
    <m/>
    <n v="2765.95"/>
    <s v="TARJETA DE AFINIDAD"/>
    <n v="0"/>
    <n v="0"/>
    <m/>
    <m/>
    <n v="5"/>
    <m/>
    <m/>
    <m/>
    <m/>
    <n v="1"/>
    <n v="7"/>
    <n v="2"/>
  </r>
  <r>
    <n v="27298.113109867463"/>
    <s v="C"/>
    <x v="384"/>
    <x v="1"/>
    <n v="4"/>
    <s v="10 191003343"/>
    <d v="2020-06-14T00:00:00"/>
    <d v="2022-06-30T00:00:00"/>
    <n v="0"/>
    <n v="1"/>
    <n v="21"/>
    <n v="30"/>
    <n v="2"/>
    <n v="17.690000000000001"/>
    <n v="19.2"/>
    <n v="400000"/>
    <n v="19990"/>
    <n v="58192"/>
    <n v="0"/>
    <n v="0"/>
    <n v="0"/>
    <m/>
    <n v="0"/>
    <n v="0"/>
    <n v="0"/>
    <m/>
    <m/>
    <d v="2022-03-31T00:00:00"/>
    <n v="1"/>
    <s v="O"/>
    <n v="1"/>
    <n v="30"/>
    <n v="0"/>
    <m/>
    <m/>
    <m/>
    <m/>
    <m/>
    <m/>
    <n v="1"/>
    <n v="1"/>
    <m/>
    <m/>
    <n v="6527.63"/>
    <s v="TARJETA DE AFINIDAD"/>
    <n v="0"/>
    <n v="0"/>
    <m/>
    <m/>
    <n v="5"/>
    <m/>
    <m/>
    <m/>
    <m/>
    <n v="1"/>
    <n v="7"/>
    <n v="2"/>
  </r>
  <r>
    <n v="27298.113109867463"/>
    <s v="C"/>
    <x v="384"/>
    <x v="1"/>
    <n v="4"/>
    <s v="10 191003344"/>
    <d v="2020-06-14T00:00:00"/>
    <d v="2022-06-30T00:00:00"/>
    <n v="0"/>
    <n v="1"/>
    <n v="21"/>
    <n v="30"/>
    <n v="2"/>
    <n v="17.690000000000001"/>
    <n v="19.2"/>
    <n v="400000"/>
    <n v="19990"/>
    <n v="58192"/>
    <n v="0"/>
    <n v="0"/>
    <n v="0"/>
    <m/>
    <n v="0"/>
    <n v="0"/>
    <n v="0"/>
    <m/>
    <m/>
    <d v="2022-03-31T00:00:00"/>
    <n v="1"/>
    <s v="O"/>
    <n v="1"/>
    <n v="30"/>
    <n v="0"/>
    <m/>
    <m/>
    <m/>
    <m/>
    <m/>
    <m/>
    <n v="1"/>
    <n v="1"/>
    <m/>
    <m/>
    <n v="6527.63"/>
    <s v="TARJETA DE AFINIDAD"/>
    <n v="0"/>
    <n v="0"/>
    <m/>
    <m/>
    <n v="5"/>
    <m/>
    <m/>
    <m/>
    <m/>
    <n v="1"/>
    <n v="7"/>
    <n v="2"/>
  </r>
  <r>
    <n v="5774.9887658006346"/>
    <s v="C"/>
    <x v="384"/>
    <x v="1"/>
    <n v="4"/>
    <s v="10 191003352"/>
    <d v="2020-06-16T00:00:00"/>
    <d v="2022-06-30T00:00:00"/>
    <n v="0"/>
    <n v="1"/>
    <n v="21"/>
    <n v="30"/>
    <n v="2"/>
    <n v="17.690000000000001"/>
    <n v="19.2"/>
    <n v="84000"/>
    <n v="4198"/>
    <n v="12219"/>
    <n v="0"/>
    <n v="0"/>
    <n v="0"/>
    <m/>
    <n v="0"/>
    <n v="0"/>
    <n v="0"/>
    <m/>
    <m/>
    <d v="2022-03-31T00:00:00"/>
    <n v="1"/>
    <s v="O"/>
    <n v="1"/>
    <n v="30"/>
    <n v="0"/>
    <m/>
    <m/>
    <m/>
    <m/>
    <m/>
    <m/>
    <n v="1"/>
    <n v="1"/>
    <m/>
    <m/>
    <n v="1327.65"/>
    <s v="TARJETA DE AFINIDAD"/>
    <n v="0"/>
    <n v="0"/>
    <m/>
    <m/>
    <n v="5"/>
    <m/>
    <m/>
    <m/>
    <m/>
    <n v="1"/>
    <n v="7"/>
    <n v="2"/>
  </r>
  <r>
    <n v="6168.8982746569191"/>
    <s v="C"/>
    <x v="384"/>
    <x v="1"/>
    <n v="4"/>
    <s v="10 191003353"/>
    <d v="2020-06-16T00:00:00"/>
    <d v="2022-06-30T00:00:00"/>
    <n v="0"/>
    <n v="1"/>
    <n v="21"/>
    <n v="30"/>
    <n v="2"/>
    <n v="17.690000000000001"/>
    <n v="19.2"/>
    <n v="90000"/>
    <n v="4498"/>
    <n v="13087"/>
    <n v="0"/>
    <n v="0"/>
    <n v="0"/>
    <m/>
    <n v="0"/>
    <n v="0"/>
    <n v="0"/>
    <m/>
    <m/>
    <d v="2022-03-31T00:00:00"/>
    <n v="1"/>
    <s v="O"/>
    <n v="1"/>
    <n v="30"/>
    <n v="0"/>
    <m/>
    <m/>
    <m/>
    <m/>
    <m/>
    <m/>
    <n v="1"/>
    <n v="1"/>
    <m/>
    <m/>
    <n v="1438.29"/>
    <s v="TARJETA DE AFINIDAD"/>
    <n v="0"/>
    <n v="0"/>
    <m/>
    <m/>
    <n v="5"/>
    <m/>
    <m/>
    <m/>
    <m/>
    <n v="1"/>
    <n v="7"/>
    <n v="2"/>
  </r>
  <r>
    <n v="13520.687632354715"/>
    <s v="C"/>
    <x v="384"/>
    <x v="1"/>
    <n v="4"/>
    <s v="10 191003354"/>
    <d v="2020-06-16T00:00:00"/>
    <d v="2022-06-30T00:00:00"/>
    <n v="0"/>
    <n v="1"/>
    <n v="21"/>
    <n v="30"/>
    <n v="2"/>
    <n v="17.690000000000001"/>
    <n v="19.2"/>
    <n v="197800"/>
    <n v="9885"/>
    <n v="28780"/>
    <n v="0"/>
    <n v="0"/>
    <n v="0"/>
    <m/>
    <n v="0"/>
    <n v="0"/>
    <n v="0"/>
    <m/>
    <m/>
    <d v="2022-03-31T00:00:00"/>
    <n v="1"/>
    <s v="O"/>
    <n v="1"/>
    <n v="30"/>
    <n v="0"/>
    <m/>
    <m/>
    <m/>
    <m/>
    <m/>
    <m/>
    <n v="1"/>
    <n v="1"/>
    <m/>
    <m/>
    <n v="3208.5"/>
    <s v="TARJETA DE AFINIDAD"/>
    <n v="0"/>
    <n v="0"/>
    <m/>
    <m/>
    <n v="5"/>
    <m/>
    <m/>
    <m/>
    <m/>
    <n v="1"/>
    <n v="7"/>
    <n v="2"/>
  </r>
  <r>
    <n v="9563.1686481591933"/>
    <s v="C"/>
    <x v="384"/>
    <x v="1"/>
    <n v="4"/>
    <s v="10 191003355"/>
    <d v="2020-06-16T00:00:00"/>
    <d v="2022-06-30T00:00:00"/>
    <n v="0"/>
    <n v="1"/>
    <n v="21"/>
    <n v="30"/>
    <n v="2"/>
    <n v="17.690000000000001"/>
    <n v="19.2"/>
    <n v="140550"/>
    <n v="7024"/>
    <n v="20449"/>
    <n v="0"/>
    <n v="0"/>
    <n v="0"/>
    <m/>
    <n v="0"/>
    <n v="0"/>
    <n v="0"/>
    <m/>
    <m/>
    <d v="2022-03-31T00:00:00"/>
    <n v="1"/>
    <s v="O"/>
    <n v="1"/>
    <n v="30"/>
    <n v="0"/>
    <m/>
    <m/>
    <m/>
    <m/>
    <m/>
    <m/>
    <n v="1"/>
    <n v="1"/>
    <m/>
    <m/>
    <n v="2323.39"/>
    <s v="TARJETA DE AFINIDAD"/>
    <n v="0"/>
    <n v="0"/>
    <m/>
    <m/>
    <n v="5"/>
    <m/>
    <m/>
    <m/>
    <m/>
    <n v="1"/>
    <n v="7"/>
    <n v="2"/>
  </r>
  <r>
    <n v="47195.018211976319"/>
    <s v="C"/>
    <x v="384"/>
    <x v="1"/>
    <n v="4"/>
    <s v="10 211000044"/>
    <d v="2021-02-12T00:00:00"/>
    <d v="2023-02-28T00:00:00"/>
    <n v="0"/>
    <n v="1"/>
    <n v="13"/>
    <n v="30"/>
    <n v="2"/>
    <n v="17.690000000000001"/>
    <n v="19.2"/>
    <n v="200000"/>
    <n v="9995"/>
    <n v="100606"/>
    <n v="0"/>
    <n v="0"/>
    <n v="0"/>
    <m/>
    <n v="0"/>
    <n v="0"/>
    <n v="0"/>
    <m/>
    <m/>
    <d v="2022-03-31T00:00:00"/>
    <n v="1"/>
    <s v="O"/>
    <n v="1"/>
    <n v="30"/>
    <n v="0"/>
    <m/>
    <m/>
    <m/>
    <m/>
    <m/>
    <m/>
    <n v="1"/>
    <n v="1"/>
    <m/>
    <m/>
    <n v="11285.06"/>
    <s v="TARJETA DE AFINIDAD"/>
    <n v="0"/>
    <n v="0"/>
    <m/>
    <m/>
    <n v="5"/>
    <m/>
    <m/>
    <m/>
    <m/>
    <n v="1"/>
    <n v="7"/>
    <n v="2"/>
  </r>
  <r>
    <n v="14119.601223364183"/>
    <s v="C"/>
    <x v="384"/>
    <x v="1"/>
    <n v="4"/>
    <s v="10 211000045"/>
    <d v="2021-02-12T00:00:00"/>
    <d v="2023-02-28T00:00:00"/>
    <n v="0"/>
    <n v="1"/>
    <n v="13"/>
    <n v="30"/>
    <n v="2"/>
    <n v="17.690000000000001"/>
    <n v="19.2"/>
    <n v="60000"/>
    <n v="2998"/>
    <n v="30191"/>
    <n v="0"/>
    <n v="0"/>
    <n v="0"/>
    <m/>
    <n v="0"/>
    <n v="0"/>
    <n v="0"/>
    <m/>
    <m/>
    <d v="2022-03-31T00:00:00"/>
    <n v="1"/>
    <s v="O"/>
    <n v="1"/>
    <n v="30"/>
    <n v="0"/>
    <m/>
    <m/>
    <m/>
    <m/>
    <m/>
    <m/>
    <n v="1"/>
    <n v="1"/>
    <m/>
    <m/>
    <n v="3429.77"/>
    <s v="TARJETA DE AFINIDAD"/>
    <n v="0"/>
    <n v="0"/>
    <m/>
    <m/>
    <n v="5"/>
    <m/>
    <m/>
    <m/>
    <m/>
    <n v="1"/>
    <n v="7"/>
    <n v="2"/>
  </r>
  <r>
    <n v="35064.747992917881"/>
    <s v="C"/>
    <x v="384"/>
    <x v="1"/>
    <n v="4"/>
    <s v="10 191003852"/>
    <d v="2020-11-14T00:00:00"/>
    <d v="2022-11-30T00:00:00"/>
    <n v="0"/>
    <n v="1"/>
    <n v="16"/>
    <n v="30"/>
    <n v="2"/>
    <n v="17.690000000000001"/>
    <n v="19.2"/>
    <n v="200000"/>
    <n v="9995"/>
    <n v="74789"/>
    <n v="0"/>
    <n v="0"/>
    <n v="0"/>
    <m/>
    <n v="0"/>
    <n v="0"/>
    <n v="0"/>
    <m/>
    <m/>
    <d v="2022-03-31T00:00:00"/>
    <n v="1"/>
    <s v="O"/>
    <n v="1"/>
    <n v="30"/>
    <n v="0"/>
    <m/>
    <m/>
    <m/>
    <m/>
    <m/>
    <m/>
    <n v="1"/>
    <n v="1"/>
    <m/>
    <m/>
    <n v="8408.4699999999993"/>
    <s v="TARJETA DE AFINIDAD"/>
    <n v="0"/>
    <n v="0"/>
    <m/>
    <m/>
    <n v="5"/>
    <m/>
    <m/>
    <m/>
    <m/>
    <n v="1"/>
    <n v="7"/>
    <n v="2"/>
  </r>
  <r>
    <n v="34718.493299414389"/>
    <s v="C"/>
    <x v="384"/>
    <x v="1"/>
    <n v="4"/>
    <s v="10 191003578"/>
    <d v="2020-09-03T00:00:00"/>
    <d v="2022-09-30T00:00:00"/>
    <n v="0"/>
    <n v="1"/>
    <n v="18"/>
    <n v="30"/>
    <n v="2"/>
    <n v="17.690000000000001"/>
    <n v="19.2"/>
    <n v="260000"/>
    <n v="12993"/>
    <n v="74003"/>
    <n v="0"/>
    <n v="0"/>
    <n v="0"/>
    <m/>
    <n v="0"/>
    <n v="0"/>
    <n v="0"/>
    <m/>
    <m/>
    <d v="2022-03-31T00:00:00"/>
    <n v="1"/>
    <s v="O"/>
    <n v="1"/>
    <n v="30"/>
    <n v="0"/>
    <m/>
    <m/>
    <m/>
    <m/>
    <m/>
    <m/>
    <n v="1"/>
    <n v="1"/>
    <m/>
    <m/>
    <n v="8297.84"/>
    <s v="TARJETA DE AFINIDAD"/>
    <n v="0"/>
    <n v="0"/>
    <m/>
    <m/>
    <n v="5"/>
    <m/>
    <m/>
    <m/>
    <m/>
    <n v="1"/>
    <n v="7"/>
    <n v="2"/>
  </r>
  <r>
    <n v="10503.282563706265"/>
    <s v="C"/>
    <x v="384"/>
    <x v="1"/>
    <n v="4"/>
    <s v="10 191003856"/>
    <d v="2020-11-19T00:00:00"/>
    <d v="2022-11-30T00:00:00"/>
    <n v="0"/>
    <n v="1"/>
    <n v="16"/>
    <n v="30"/>
    <n v="2"/>
    <n v="17.690000000000001"/>
    <n v="19.2"/>
    <n v="60000"/>
    <n v="2998"/>
    <n v="22447"/>
    <n v="0"/>
    <n v="0"/>
    <n v="0"/>
    <m/>
    <n v="0"/>
    <n v="0"/>
    <n v="0"/>
    <m/>
    <m/>
    <d v="2022-03-31T00:00:00"/>
    <n v="1"/>
    <s v="O"/>
    <n v="1"/>
    <n v="30"/>
    <n v="0"/>
    <m/>
    <m/>
    <m/>
    <m/>
    <m/>
    <m/>
    <n v="1"/>
    <n v="1"/>
    <m/>
    <m/>
    <n v="2544.67"/>
    <s v="TARJETA DE AFINIDAD"/>
    <n v="0"/>
    <n v="0"/>
    <m/>
    <m/>
    <n v="5"/>
    <m/>
    <m/>
    <m/>
    <m/>
    <n v="1"/>
    <n v="7"/>
    <n v="2"/>
  </r>
  <r>
    <n v="34775.458566543326"/>
    <s v="C"/>
    <x v="384"/>
    <x v="1"/>
    <n v="4"/>
    <s v="10 191003614"/>
    <d v="2020-09-11T00:00:00"/>
    <d v="2022-09-30T00:00:00"/>
    <n v="0"/>
    <n v="1"/>
    <n v="18"/>
    <n v="30"/>
    <n v="2"/>
    <n v="17.690000000000001"/>
    <n v="19.2"/>
    <n v="260373"/>
    <n v="13012"/>
    <n v="74101"/>
    <n v="0"/>
    <n v="0"/>
    <n v="0"/>
    <m/>
    <n v="0"/>
    <n v="0"/>
    <n v="0"/>
    <m/>
    <m/>
    <d v="2022-03-31T00:00:00"/>
    <n v="1"/>
    <s v="O"/>
    <n v="1"/>
    <n v="30"/>
    <n v="0"/>
    <m/>
    <m/>
    <m/>
    <m/>
    <m/>
    <m/>
    <n v="1"/>
    <n v="1"/>
    <m/>
    <m/>
    <n v="8297.84"/>
    <s v="TARJETA DE AFINIDAD"/>
    <n v="0"/>
    <n v="0"/>
    <m/>
    <m/>
    <n v="5"/>
    <m/>
    <m/>
    <m/>
    <m/>
    <n v="1"/>
    <n v="7"/>
    <n v="2"/>
  </r>
  <r>
    <n v="29428.881860681719"/>
    <s v="C"/>
    <x v="384"/>
    <x v="1"/>
    <n v="4"/>
    <s v="10 191003615"/>
    <d v="2020-09-11T00:00:00"/>
    <d v="2022-09-30T00:00:00"/>
    <n v="0"/>
    <n v="1"/>
    <n v="18"/>
    <n v="30"/>
    <n v="2"/>
    <n v="17.690000000000001"/>
    <n v="19.2"/>
    <n v="220000"/>
    <n v="10994"/>
    <n v="62619"/>
    <n v="0"/>
    <n v="0"/>
    <n v="0"/>
    <m/>
    <n v="0"/>
    <n v="0"/>
    <n v="0"/>
    <m/>
    <m/>
    <d v="2022-03-31T00:00:00"/>
    <n v="1"/>
    <s v="O"/>
    <n v="1"/>
    <n v="30"/>
    <n v="0"/>
    <m/>
    <m/>
    <m/>
    <m/>
    <m/>
    <m/>
    <n v="1"/>
    <n v="1"/>
    <m/>
    <m/>
    <n v="6970.18"/>
    <s v="TARJETA DE AFINIDAD"/>
    <n v="0"/>
    <n v="0"/>
    <m/>
    <m/>
    <n v="5"/>
    <m/>
    <m/>
    <m/>
    <m/>
    <n v="1"/>
    <n v="7"/>
    <n v="2"/>
  </r>
  <r>
    <n v="36140.299737455178"/>
    <s v="C"/>
    <x v="384"/>
    <x v="1"/>
    <n v="4"/>
    <s v="10 191003457"/>
    <d v="2020-07-25T00:00:00"/>
    <d v="2022-07-31T00:00:00"/>
    <n v="0"/>
    <n v="1"/>
    <n v="20"/>
    <n v="30"/>
    <n v="2"/>
    <n v="17.690000000000001"/>
    <n v="19.2"/>
    <n v="400000"/>
    <n v="19990"/>
    <n v="77020"/>
    <n v="0"/>
    <n v="0"/>
    <n v="0"/>
    <m/>
    <n v="0"/>
    <n v="0"/>
    <n v="0"/>
    <m/>
    <m/>
    <d v="2022-03-31T00:00:00"/>
    <n v="1"/>
    <s v="O"/>
    <n v="1"/>
    <n v="30"/>
    <n v="0"/>
    <m/>
    <m/>
    <m/>
    <m/>
    <m/>
    <m/>
    <n v="1"/>
    <n v="1"/>
    <m/>
    <m/>
    <n v="8629.75"/>
    <s v="TARJETA DE AFINIDAD"/>
    <n v="0"/>
    <n v="0"/>
    <m/>
    <m/>
    <n v="5"/>
    <m/>
    <m/>
    <m/>
    <m/>
    <n v="1"/>
    <n v="7"/>
    <n v="2"/>
  </r>
  <r>
    <n v="13342.235213899783"/>
    <s v="C"/>
    <x v="384"/>
    <x v="1"/>
    <n v="4"/>
    <s v="10 191003663"/>
    <d v="2020-09-22T00:00:00"/>
    <d v="2022-09-30T00:00:00"/>
    <n v="0"/>
    <n v="1"/>
    <n v="18"/>
    <n v="30"/>
    <n v="2"/>
    <n v="17.690000000000001"/>
    <n v="19.2"/>
    <n v="100000"/>
    <n v="4997"/>
    <n v="28473"/>
    <n v="0"/>
    <n v="0"/>
    <n v="0"/>
    <m/>
    <n v="0"/>
    <n v="0"/>
    <n v="0"/>
    <m/>
    <m/>
    <d v="2022-03-31T00:00:00"/>
    <n v="1"/>
    <s v="O"/>
    <n v="1"/>
    <n v="30"/>
    <n v="0"/>
    <m/>
    <m/>
    <m/>
    <m/>
    <m/>
    <m/>
    <n v="1"/>
    <n v="1"/>
    <m/>
    <m/>
    <n v="3208.5"/>
    <s v="TARJETA DE AFINIDAD"/>
    <n v="0"/>
    <n v="0"/>
    <m/>
    <m/>
    <n v="5"/>
    <m/>
    <m/>
    <m/>
    <m/>
    <n v="1"/>
    <n v="7"/>
    <n v="2"/>
  </r>
  <r>
    <n v="22466.351785952131"/>
    <s v="C"/>
    <x v="384"/>
    <x v="1"/>
    <n v="4"/>
    <s v="10 191003531"/>
    <d v="2020-08-15T00:00:00"/>
    <d v="2022-08-31T00:00:00"/>
    <n v="0"/>
    <n v="1"/>
    <n v="19"/>
    <n v="30"/>
    <n v="2"/>
    <n v="17.690000000000001"/>
    <n v="19.2"/>
    <n v="200000"/>
    <n v="9995"/>
    <n v="47786"/>
    <n v="0"/>
    <n v="0"/>
    <n v="0"/>
    <m/>
    <n v="0"/>
    <n v="0"/>
    <n v="0"/>
    <m/>
    <m/>
    <d v="2022-03-31T00:00:00"/>
    <n v="1"/>
    <s v="O"/>
    <n v="1"/>
    <n v="30"/>
    <n v="0"/>
    <m/>
    <m/>
    <m/>
    <m/>
    <m/>
    <m/>
    <n v="1"/>
    <n v="1"/>
    <m/>
    <m/>
    <n v="5310.61"/>
    <s v="TARJETA DE AFINIDAD"/>
    <n v="0"/>
    <n v="0"/>
    <m/>
    <m/>
    <n v="5"/>
    <m/>
    <m/>
    <m/>
    <m/>
    <n v="1"/>
    <n v="7"/>
    <n v="2"/>
  </r>
  <r>
    <n v="11407.938506856752"/>
    <s v="C"/>
    <x v="384"/>
    <x v="1"/>
    <n v="4"/>
    <s v="10 191003532"/>
    <d v="2020-08-15T00:00:00"/>
    <d v="2022-08-31T00:00:00"/>
    <n v="0"/>
    <n v="1"/>
    <n v="19"/>
    <n v="30"/>
    <n v="2"/>
    <n v="17.690000000000001"/>
    <n v="19.2"/>
    <n v="102068"/>
    <n v="5101"/>
    <n v="24384"/>
    <n v="0"/>
    <n v="0"/>
    <n v="0"/>
    <m/>
    <n v="0"/>
    <n v="0"/>
    <n v="0"/>
    <m/>
    <m/>
    <d v="2022-03-31T00:00:00"/>
    <n v="1"/>
    <s v="O"/>
    <n v="1"/>
    <n v="30"/>
    <n v="0"/>
    <m/>
    <m/>
    <m/>
    <m/>
    <m/>
    <m/>
    <n v="1"/>
    <n v="1"/>
    <m/>
    <m/>
    <n v="2765.95"/>
    <s v="TARJETA DE AFINIDAD"/>
    <n v="0"/>
    <n v="0"/>
    <m/>
    <m/>
    <n v="5"/>
    <m/>
    <m/>
    <m/>
    <m/>
    <n v="1"/>
    <n v="7"/>
    <n v="2"/>
  </r>
  <r>
    <n v="18290.843463253026"/>
    <s v="C"/>
    <x v="384"/>
    <x v="1"/>
    <n v="4"/>
    <s v="10 191003557"/>
    <d v="2020-08-23T00:00:00"/>
    <d v="2022-08-31T00:00:00"/>
    <n v="0"/>
    <n v="1"/>
    <n v="19"/>
    <n v="30"/>
    <n v="2"/>
    <n v="17.690000000000001"/>
    <n v="19.2"/>
    <n v="163560"/>
    <n v="8174"/>
    <n v="39080"/>
    <n v="0"/>
    <n v="0"/>
    <n v="0"/>
    <m/>
    <n v="0"/>
    <n v="0"/>
    <n v="0"/>
    <m/>
    <m/>
    <d v="2022-03-31T00:00:00"/>
    <n v="1"/>
    <s v="O"/>
    <n v="1"/>
    <n v="30"/>
    <n v="0"/>
    <m/>
    <m/>
    <m/>
    <m/>
    <m/>
    <m/>
    <n v="1"/>
    <n v="1"/>
    <m/>
    <m/>
    <n v="4425.51"/>
    <s v="TARJETA DE AFINIDAD"/>
    <n v="0"/>
    <n v="0"/>
    <m/>
    <m/>
    <n v="5"/>
    <m/>
    <m/>
    <m/>
    <m/>
    <n v="1"/>
    <n v="7"/>
    <n v="2"/>
  </r>
  <r>
    <n v="39257.103384461261"/>
    <s v="C"/>
    <x v="384"/>
    <x v="1"/>
    <n v="4"/>
    <s v="10 191003922"/>
    <d v="2020-12-13T00:00:00"/>
    <d v="2022-12-31T00:00:00"/>
    <n v="0"/>
    <n v="1"/>
    <n v="15"/>
    <n v="30"/>
    <n v="2"/>
    <n v="17.690000000000001"/>
    <n v="19.2"/>
    <n v="200000"/>
    <n v="9995"/>
    <n v="83524"/>
    <n v="0"/>
    <n v="0"/>
    <n v="0"/>
    <m/>
    <n v="0"/>
    <n v="0"/>
    <n v="0"/>
    <m/>
    <m/>
    <d v="2022-03-31T00:00:00"/>
    <n v="1"/>
    <s v="O"/>
    <n v="1"/>
    <n v="30"/>
    <n v="0"/>
    <m/>
    <m/>
    <m/>
    <m/>
    <m/>
    <m/>
    <n v="1"/>
    <n v="1"/>
    <m/>
    <m/>
    <n v="9293.58"/>
    <s v="TARJETA DE AFINIDAD"/>
    <n v="0"/>
    <n v="0"/>
    <m/>
    <m/>
    <n v="5"/>
    <m/>
    <m/>
    <m/>
    <m/>
    <n v="1"/>
    <n v="7"/>
    <n v="2"/>
  </r>
  <r>
    <n v="26724.007347848219"/>
    <s v="C"/>
    <x v="384"/>
    <x v="1"/>
    <n v="4"/>
    <s v="10 191003609"/>
    <d v="2020-09-10T00:00:00"/>
    <d v="2022-09-30T00:00:00"/>
    <n v="0"/>
    <n v="1"/>
    <n v="18"/>
    <n v="30"/>
    <n v="2"/>
    <n v="17.690000000000001"/>
    <n v="19.2"/>
    <n v="200337"/>
    <n v="10012"/>
    <n v="57014"/>
    <n v="0"/>
    <n v="0"/>
    <n v="0"/>
    <m/>
    <n v="0"/>
    <n v="0"/>
    <n v="0"/>
    <m/>
    <m/>
    <d v="2022-03-31T00:00:00"/>
    <n v="1"/>
    <s v="O"/>
    <n v="1"/>
    <n v="30"/>
    <n v="0"/>
    <m/>
    <m/>
    <m/>
    <m/>
    <m/>
    <m/>
    <n v="1"/>
    <n v="1"/>
    <m/>
    <m/>
    <n v="6416.99"/>
    <s v="TARJETA DE AFINIDAD"/>
    <n v="0"/>
    <n v="0"/>
    <m/>
    <m/>
    <n v="5"/>
    <m/>
    <m/>
    <m/>
    <m/>
    <n v="1"/>
    <n v="7"/>
    <n v="2"/>
  </r>
  <r>
    <n v="12990.177738036185"/>
    <s v="C"/>
    <x v="384"/>
    <x v="1"/>
    <n v="4"/>
    <s v="10 191003610"/>
    <d v="2020-09-10T00:00:00"/>
    <d v="2022-09-30T00:00:00"/>
    <n v="0"/>
    <n v="1"/>
    <n v="18"/>
    <n v="30"/>
    <n v="2"/>
    <n v="17.690000000000001"/>
    <n v="19.2"/>
    <n v="97265"/>
    <n v="4861"/>
    <n v="27677"/>
    <n v="0"/>
    <n v="0"/>
    <n v="0"/>
    <m/>
    <n v="0"/>
    <n v="0"/>
    <n v="0"/>
    <m/>
    <m/>
    <d v="2022-03-31T00:00:00"/>
    <n v="1"/>
    <s v="O"/>
    <n v="1"/>
    <n v="30"/>
    <n v="0"/>
    <m/>
    <m/>
    <m/>
    <m/>
    <m/>
    <m/>
    <n v="1"/>
    <n v="1"/>
    <m/>
    <m/>
    <n v="3097.86"/>
    <s v="TARJETA DE AFINIDAD"/>
    <n v="0"/>
    <n v="0"/>
    <m/>
    <m/>
    <n v="5"/>
    <m/>
    <m/>
    <m/>
    <m/>
    <n v="1"/>
    <n v="7"/>
    <n v="2"/>
  </r>
  <r>
    <n v="43263.262605323391"/>
    <s v="C"/>
    <x v="384"/>
    <x v="1"/>
    <n v="4"/>
    <s v="10 191003963"/>
    <d v="2021-01-04T00:00:00"/>
    <d v="2023-01-31T00:00:00"/>
    <n v="0"/>
    <n v="1"/>
    <n v="14"/>
    <n v="30"/>
    <n v="2"/>
    <n v="17.690000000000001"/>
    <n v="19.2"/>
    <n v="200000"/>
    <n v="9995"/>
    <n v="92129"/>
    <n v="0"/>
    <n v="0"/>
    <n v="0"/>
    <m/>
    <n v="0"/>
    <n v="0"/>
    <n v="0"/>
    <m/>
    <m/>
    <d v="2022-03-31T00:00:00"/>
    <n v="1"/>
    <s v="O"/>
    <n v="1"/>
    <n v="30"/>
    <n v="0"/>
    <m/>
    <m/>
    <m/>
    <m/>
    <m/>
    <m/>
    <n v="1"/>
    <n v="1"/>
    <m/>
    <m/>
    <n v="10289.32"/>
    <s v="TARJETA DE AFINIDAD"/>
    <n v="0"/>
    <n v="0"/>
    <m/>
    <m/>
    <n v="5"/>
    <m/>
    <m/>
    <m/>
    <m/>
    <n v="1"/>
    <n v="7"/>
    <n v="2"/>
  </r>
  <r>
    <n v="9212.2637287676098"/>
    <s v="C"/>
    <x v="384"/>
    <x v="1"/>
    <n v="4"/>
    <s v="10 191003405"/>
    <d v="2020-06-26T00:00:00"/>
    <d v="2022-06-30T00:00:00"/>
    <n v="0"/>
    <n v="1"/>
    <n v="21"/>
    <n v="30"/>
    <n v="2"/>
    <n v="17.690000000000001"/>
    <n v="19.2"/>
    <n v="135000"/>
    <n v="6746"/>
    <n v="19655"/>
    <n v="0"/>
    <n v="0"/>
    <n v="0"/>
    <m/>
    <n v="0"/>
    <n v="0"/>
    <n v="0"/>
    <m/>
    <m/>
    <d v="2022-03-31T00:00:00"/>
    <n v="1"/>
    <s v="O"/>
    <n v="1"/>
    <n v="30"/>
    <n v="0"/>
    <m/>
    <m/>
    <m/>
    <m/>
    <m/>
    <m/>
    <n v="1"/>
    <n v="1"/>
    <m/>
    <m/>
    <n v="2212.7600000000002"/>
    <s v="TARJETA DE AFINIDAD"/>
    <n v="0"/>
    <n v="0"/>
    <m/>
    <m/>
    <n v="5"/>
    <m/>
    <m/>
    <m/>
    <m/>
    <n v="1"/>
    <n v="7"/>
    <n v="2"/>
  </r>
  <r>
    <n v="25758.307189916723"/>
    <s v="C"/>
    <x v="384"/>
    <x v="1"/>
    <n v="4"/>
    <s v="10 191003972"/>
    <d v="2021-01-04T00:00:00"/>
    <d v="2023-01-31T00:00:00"/>
    <n v="0"/>
    <n v="1"/>
    <n v="14"/>
    <n v="30"/>
    <n v="2"/>
    <n v="17.690000000000001"/>
    <n v="19.2"/>
    <n v="119340"/>
    <n v="5964"/>
    <n v="54972"/>
    <n v="0"/>
    <n v="0"/>
    <n v="0"/>
    <m/>
    <n v="0"/>
    <n v="0"/>
    <n v="0"/>
    <m/>
    <m/>
    <d v="2022-03-31T00:00:00"/>
    <n v="1"/>
    <s v="O"/>
    <n v="1"/>
    <n v="30"/>
    <n v="0"/>
    <m/>
    <m/>
    <m/>
    <m/>
    <m/>
    <m/>
    <n v="1"/>
    <n v="1"/>
    <m/>
    <m/>
    <n v="6195.72"/>
    <s v="TARJETA DE AFINIDAD"/>
    <n v="0"/>
    <n v="0"/>
    <m/>
    <m/>
    <n v="5"/>
    <m/>
    <m/>
    <m/>
    <m/>
    <n v="1"/>
    <n v="7"/>
    <n v="2"/>
  </r>
  <r>
    <n v="36140.299737455178"/>
    <s v="C"/>
    <x v="384"/>
    <x v="1"/>
    <n v="4"/>
    <s v="10 191003468"/>
    <d v="2020-07-30T00:00:00"/>
    <d v="2022-07-31T00:00:00"/>
    <n v="0"/>
    <n v="1"/>
    <n v="20"/>
    <n v="30"/>
    <n v="2"/>
    <n v="17.690000000000001"/>
    <n v="19.2"/>
    <n v="400000"/>
    <n v="19990"/>
    <n v="77020"/>
    <n v="0"/>
    <n v="0"/>
    <n v="0"/>
    <m/>
    <n v="0"/>
    <n v="0"/>
    <n v="0"/>
    <m/>
    <m/>
    <d v="2022-03-31T00:00:00"/>
    <n v="1"/>
    <s v="O"/>
    <n v="1"/>
    <n v="30"/>
    <n v="0"/>
    <m/>
    <m/>
    <m/>
    <m/>
    <m/>
    <m/>
    <n v="1"/>
    <n v="1"/>
    <m/>
    <m/>
    <n v="8629.75"/>
    <s v="TARJETA DE AFINIDAD"/>
    <n v="0"/>
    <n v="0"/>
    <m/>
    <m/>
    <n v="5"/>
    <m/>
    <m/>
    <m/>
    <m/>
    <n v="1"/>
    <n v="7"/>
    <n v="2"/>
  </r>
  <r>
    <n v="35064.747992917881"/>
    <s v="C"/>
    <x v="384"/>
    <x v="1"/>
    <n v="4"/>
    <s v="10 191003784"/>
    <d v="2020-11-02T00:00:00"/>
    <d v="2022-11-30T00:00:00"/>
    <n v="0"/>
    <n v="1"/>
    <n v="16"/>
    <n v="30"/>
    <n v="2"/>
    <n v="17.690000000000001"/>
    <n v="19.2"/>
    <n v="200000"/>
    <n v="9995"/>
    <n v="74789"/>
    <n v="0"/>
    <n v="0"/>
    <n v="0"/>
    <m/>
    <n v="0"/>
    <n v="0"/>
    <n v="0"/>
    <m/>
    <m/>
    <d v="2022-03-31T00:00:00"/>
    <n v="1"/>
    <s v="O"/>
    <n v="1"/>
    <n v="30"/>
    <n v="0"/>
    <m/>
    <m/>
    <m/>
    <m/>
    <m/>
    <m/>
    <n v="1"/>
    <n v="1"/>
    <m/>
    <m/>
    <n v="8408.4699999999993"/>
    <s v="TARJETA DE AFINIDAD"/>
    <n v="0"/>
    <n v="0"/>
    <m/>
    <m/>
    <n v="5"/>
    <m/>
    <m/>
    <m/>
    <m/>
    <n v="1"/>
    <n v="7"/>
    <n v="2"/>
  </r>
  <r>
    <n v="44819.728458960228"/>
    <s v="C"/>
    <x v="384"/>
    <x v="1"/>
    <n v="4"/>
    <s v="10 191003498"/>
    <d v="2020-08-09T00:00:00"/>
    <d v="2022-08-31T00:00:00"/>
    <n v="0"/>
    <n v="1"/>
    <n v="19"/>
    <n v="30"/>
    <n v="2"/>
    <n v="17.690000000000001"/>
    <n v="19.2"/>
    <n v="400000"/>
    <n v="19990"/>
    <n v="95568"/>
    <n v="0"/>
    <n v="0"/>
    <n v="0"/>
    <m/>
    <n v="0"/>
    <n v="0"/>
    <n v="0"/>
    <m/>
    <m/>
    <d v="2022-03-31T00:00:00"/>
    <n v="1"/>
    <s v="O"/>
    <n v="1"/>
    <n v="30"/>
    <n v="0"/>
    <m/>
    <m/>
    <m/>
    <m/>
    <m/>
    <m/>
    <n v="1"/>
    <n v="1"/>
    <m/>
    <m/>
    <n v="10731.87"/>
    <s v="TARJETA DE AFINIDAD"/>
    <n v="0"/>
    <n v="0"/>
    <m/>
    <m/>
    <n v="5"/>
    <m/>
    <m/>
    <m/>
    <m/>
    <n v="1"/>
    <n v="7"/>
    <n v="2"/>
  </r>
  <r>
    <n v="44819.728458960228"/>
    <s v="C"/>
    <x v="384"/>
    <x v="1"/>
    <n v="4"/>
    <s v="10 191003499"/>
    <d v="2020-08-09T00:00:00"/>
    <d v="2022-08-31T00:00:00"/>
    <n v="0"/>
    <n v="1"/>
    <n v="19"/>
    <n v="30"/>
    <n v="2"/>
    <n v="17.690000000000001"/>
    <n v="19.2"/>
    <n v="400000"/>
    <n v="19990"/>
    <n v="95568"/>
    <n v="0"/>
    <n v="0"/>
    <n v="0"/>
    <m/>
    <n v="0"/>
    <n v="0"/>
    <n v="0"/>
    <m/>
    <m/>
    <d v="2022-03-31T00:00:00"/>
    <n v="1"/>
    <s v="O"/>
    <n v="1"/>
    <n v="30"/>
    <n v="0"/>
    <m/>
    <m/>
    <m/>
    <m/>
    <m/>
    <m/>
    <n v="1"/>
    <n v="1"/>
    <m/>
    <m/>
    <n v="10731.87"/>
    <s v="TARJETA DE AFINIDAD"/>
    <n v="0"/>
    <n v="0"/>
    <m/>
    <m/>
    <n v="5"/>
    <m/>
    <m/>
    <m/>
    <m/>
    <n v="1"/>
    <n v="7"/>
    <n v="2"/>
  </r>
  <r>
    <n v="44819.728458960228"/>
    <s v="C"/>
    <x v="384"/>
    <x v="1"/>
    <n v="4"/>
    <s v="10 191003500"/>
    <d v="2020-08-09T00:00:00"/>
    <d v="2022-08-31T00:00:00"/>
    <n v="0"/>
    <n v="1"/>
    <n v="19"/>
    <n v="30"/>
    <n v="2"/>
    <n v="17.690000000000001"/>
    <n v="19.2"/>
    <n v="400000"/>
    <n v="19990"/>
    <n v="95568"/>
    <n v="0"/>
    <n v="0"/>
    <n v="0"/>
    <m/>
    <n v="0"/>
    <n v="0"/>
    <n v="0"/>
    <m/>
    <m/>
    <d v="2022-03-31T00:00:00"/>
    <n v="1"/>
    <s v="O"/>
    <n v="1"/>
    <n v="30"/>
    <n v="0"/>
    <m/>
    <m/>
    <m/>
    <m/>
    <m/>
    <m/>
    <n v="1"/>
    <n v="1"/>
    <m/>
    <m/>
    <n v="10731.87"/>
    <s v="TARJETA DE AFINIDAD"/>
    <n v="0"/>
    <n v="0"/>
    <m/>
    <m/>
    <n v="5"/>
    <m/>
    <m/>
    <m/>
    <m/>
    <n v="1"/>
    <n v="7"/>
    <n v="2"/>
  </r>
  <r>
    <n v="73502.062056686074"/>
    <s v="C"/>
    <x v="384"/>
    <x v="1"/>
    <n v="4"/>
    <s v="10 211000810"/>
    <d v="2021-09-07T00:00:00"/>
    <d v="2023-09-30T00:00:00"/>
    <n v="0"/>
    <n v="1"/>
    <n v="6"/>
    <n v="30"/>
    <n v="2"/>
    <n v="17.690000000000001"/>
    <n v="19.2"/>
    <n v="200000"/>
    <n v="9995"/>
    <n v="156522"/>
    <n v="0"/>
    <n v="0"/>
    <n v="0"/>
    <m/>
    <n v="0"/>
    <n v="0"/>
    <n v="0"/>
    <m/>
    <m/>
    <d v="2022-03-31T00:00:00"/>
    <n v="1"/>
    <s v="O"/>
    <n v="1"/>
    <n v="30"/>
    <n v="0"/>
    <m/>
    <m/>
    <m/>
    <m/>
    <m/>
    <m/>
    <n v="1"/>
    <n v="1"/>
    <m/>
    <m/>
    <n v="17480.77"/>
    <s v="TARJETA DE AFINIDAD"/>
    <n v="0"/>
    <n v="0"/>
    <m/>
    <m/>
    <n v="5"/>
    <m/>
    <m/>
    <m/>
    <m/>
    <n v="1"/>
    <n v="7"/>
    <n v="2"/>
  </r>
  <r>
    <n v="73502.062056686074"/>
    <s v="C"/>
    <x v="384"/>
    <x v="1"/>
    <n v="4"/>
    <s v="10 211000811"/>
    <d v="2021-09-07T00:00:00"/>
    <d v="2023-09-30T00:00:00"/>
    <n v="0"/>
    <n v="1"/>
    <n v="6"/>
    <n v="30"/>
    <n v="2"/>
    <n v="17.690000000000001"/>
    <n v="19.2"/>
    <n v="200000"/>
    <n v="9995"/>
    <n v="156522"/>
    <n v="0"/>
    <n v="0"/>
    <n v="0"/>
    <m/>
    <n v="0"/>
    <n v="0"/>
    <n v="0"/>
    <m/>
    <m/>
    <d v="2022-03-31T00:00:00"/>
    <n v="1"/>
    <s v="O"/>
    <n v="1"/>
    <n v="30"/>
    <n v="0"/>
    <m/>
    <m/>
    <m/>
    <m/>
    <m/>
    <m/>
    <n v="1"/>
    <n v="1"/>
    <m/>
    <m/>
    <n v="17480.77"/>
    <s v="TARJETA DE AFINIDAD"/>
    <n v="0"/>
    <n v="0"/>
    <m/>
    <m/>
    <n v="5"/>
    <m/>
    <m/>
    <m/>
    <m/>
    <n v="1"/>
    <n v="7"/>
    <n v="2"/>
  </r>
  <r>
    <n v="31326.558038856154"/>
    <s v="C"/>
    <x v="384"/>
    <x v="1"/>
    <n v="4"/>
    <s v="10 211000562"/>
    <d v="2021-07-03T00:00:00"/>
    <d v="2023-06-30T00:00:00"/>
    <n v="0"/>
    <n v="1"/>
    <n v="9"/>
    <n v="30"/>
    <n v="2"/>
    <n v="17.690000000000001"/>
    <n v="19.2"/>
    <n v="100000"/>
    <n v="4997"/>
    <n v="66645"/>
    <n v="0"/>
    <n v="0"/>
    <n v="0"/>
    <m/>
    <n v="0"/>
    <n v="0"/>
    <n v="0"/>
    <m/>
    <m/>
    <d v="2022-03-31T00:00:00"/>
    <n v="1"/>
    <s v="O"/>
    <n v="1"/>
    <n v="30"/>
    <n v="0"/>
    <m/>
    <m/>
    <m/>
    <m/>
    <m/>
    <m/>
    <n v="1"/>
    <n v="1"/>
    <m/>
    <m/>
    <n v="7412.73"/>
    <s v="TARJETA DE AFINIDAD"/>
    <n v="0"/>
    <n v="0"/>
    <m/>
    <m/>
    <n v="5"/>
    <m/>
    <m/>
    <m/>
    <m/>
    <n v="1"/>
    <n v="7"/>
    <n v="2"/>
  </r>
  <r>
    <n v="33169.594062845681"/>
    <s v="C"/>
    <x v="384"/>
    <x v="1"/>
    <n v="4"/>
    <s v="10 211000587"/>
    <d v="2021-07-17T00:00:00"/>
    <d v="2023-07-31T00:00:00"/>
    <n v="0"/>
    <n v="1"/>
    <n v="8"/>
    <n v="30"/>
    <n v="2"/>
    <n v="17.690000000000001"/>
    <n v="19.2"/>
    <n v="100000"/>
    <n v="4997"/>
    <n v="70577"/>
    <n v="0"/>
    <n v="0"/>
    <n v="0"/>
    <m/>
    <n v="0"/>
    <n v="0"/>
    <n v="0"/>
    <m/>
    <m/>
    <d v="2022-03-31T00:00:00"/>
    <n v="1"/>
    <s v="O"/>
    <n v="1"/>
    <n v="30"/>
    <n v="0"/>
    <m/>
    <m/>
    <m/>
    <m/>
    <m/>
    <m/>
    <n v="1"/>
    <n v="1"/>
    <m/>
    <m/>
    <n v="7855.28"/>
    <s v="TARJETA DE AFINIDAD"/>
    <n v="0"/>
    <n v="0"/>
    <m/>
    <m/>
    <n v="5"/>
    <m/>
    <m/>
    <m/>
    <m/>
    <n v="1"/>
    <n v="7"/>
    <n v="2"/>
  </r>
  <r>
    <n v="99388.831736760883"/>
    <s v="C"/>
    <x v="384"/>
    <x v="1"/>
    <n v="4"/>
    <s v="10 211000588"/>
    <d v="2021-07-17T00:00:00"/>
    <d v="2023-07-31T00:00:00"/>
    <n v="0"/>
    <n v="1"/>
    <n v="8"/>
    <n v="30"/>
    <n v="2"/>
    <n v="17.690000000000001"/>
    <n v="19.2"/>
    <n v="300000"/>
    <n v="14992"/>
    <n v="211715"/>
    <n v="0"/>
    <n v="0"/>
    <n v="0"/>
    <m/>
    <n v="0"/>
    <n v="0"/>
    <n v="0"/>
    <m/>
    <m/>
    <d v="2022-03-31T00:00:00"/>
    <n v="1"/>
    <s v="O"/>
    <n v="1"/>
    <n v="30"/>
    <n v="0"/>
    <m/>
    <m/>
    <m/>
    <m/>
    <m/>
    <m/>
    <n v="1"/>
    <n v="1"/>
    <m/>
    <m/>
    <n v="23676.49"/>
    <s v="TARJETA DE AFINIDAD"/>
    <n v="0"/>
    <n v="0"/>
    <m/>
    <m/>
    <n v="5"/>
    <m/>
    <m/>
    <m/>
    <m/>
    <n v="1"/>
    <n v="7"/>
    <n v="2"/>
  </r>
  <r>
    <n v="62532.594347700127"/>
    <s v="C"/>
    <x v="384"/>
    <x v="1"/>
    <n v="4"/>
    <s v="10 211000504"/>
    <d v="2021-06-10T00:00:00"/>
    <d v="2023-06-30T00:00:00"/>
    <n v="0"/>
    <n v="1"/>
    <n v="9"/>
    <n v="30"/>
    <n v="2"/>
    <n v="17.690000000000001"/>
    <n v="19.2"/>
    <n v="200000"/>
    <n v="9995"/>
    <n v="133273"/>
    <n v="0"/>
    <n v="0"/>
    <n v="0"/>
    <m/>
    <n v="0"/>
    <n v="0"/>
    <n v="0"/>
    <m/>
    <m/>
    <d v="2022-03-31T00:00:00"/>
    <n v="1"/>
    <s v="O"/>
    <n v="1"/>
    <n v="30"/>
    <n v="0"/>
    <m/>
    <m/>
    <m/>
    <m/>
    <m/>
    <m/>
    <n v="1"/>
    <n v="1"/>
    <m/>
    <m/>
    <n v="14936.1"/>
    <s v="TARJETA DE AFINIDAD"/>
    <n v="0"/>
    <n v="0"/>
    <m/>
    <m/>
    <n v="5"/>
    <m/>
    <m/>
    <m/>
    <m/>
    <n v="1"/>
    <n v="7"/>
    <n v="2"/>
  </r>
  <r>
    <n v="51164.172760892026"/>
    <s v="C"/>
    <x v="384"/>
    <x v="1"/>
    <n v="4"/>
    <s v="10 211000148"/>
    <d v="2021-03-11T00:00:00"/>
    <d v="2023-03-31T00:00:00"/>
    <n v="0"/>
    <n v="1"/>
    <n v="12"/>
    <n v="30"/>
    <n v="2"/>
    <n v="17.690000000000001"/>
    <n v="19.2"/>
    <n v="200000"/>
    <n v="9995"/>
    <n v="108957"/>
    <n v="0"/>
    <n v="0"/>
    <n v="0"/>
    <m/>
    <n v="0"/>
    <n v="0"/>
    <n v="0"/>
    <m/>
    <m/>
    <d v="2022-03-31T00:00:00"/>
    <n v="1"/>
    <s v="O"/>
    <n v="1"/>
    <n v="30"/>
    <n v="0"/>
    <m/>
    <m/>
    <m/>
    <m/>
    <m/>
    <m/>
    <n v="1"/>
    <n v="1"/>
    <m/>
    <m/>
    <n v="12170.16"/>
    <s v="TARJETA DE AFINIDAD"/>
    <n v="0"/>
    <n v="0"/>
    <m/>
    <m/>
    <n v="5"/>
    <m/>
    <m/>
    <m/>
    <m/>
    <n v="1"/>
    <n v="7"/>
    <n v="2"/>
  </r>
  <r>
    <n v="25587.608523688104"/>
    <s v="C"/>
    <x v="384"/>
    <x v="1"/>
    <n v="4"/>
    <s v="10 211000149"/>
    <d v="2021-03-11T00:00:00"/>
    <d v="2023-03-31T00:00:00"/>
    <n v="0"/>
    <n v="1"/>
    <n v="12"/>
    <n v="30"/>
    <n v="2"/>
    <n v="17.690000000000001"/>
    <n v="19.2"/>
    <n v="100000"/>
    <n v="4997"/>
    <n v="54488"/>
    <n v="0"/>
    <n v="0"/>
    <n v="0"/>
    <m/>
    <n v="0"/>
    <n v="0"/>
    <n v="0"/>
    <m/>
    <m/>
    <d v="2022-03-31T00:00:00"/>
    <n v="1"/>
    <s v="O"/>
    <n v="1"/>
    <n v="30"/>
    <n v="0"/>
    <m/>
    <m/>
    <m/>
    <m/>
    <m/>
    <m/>
    <n v="1"/>
    <n v="1"/>
    <m/>
    <m/>
    <n v="6085.08"/>
    <s v="TARJETA DE AFINIDAD"/>
    <n v="0"/>
    <n v="0"/>
    <m/>
    <m/>
    <n v="5"/>
    <m/>
    <m/>
    <m/>
    <m/>
    <n v="1"/>
    <n v="7"/>
    <n v="2"/>
  </r>
  <r>
    <n v="58776.768911399922"/>
    <s v="C"/>
    <x v="384"/>
    <x v="1"/>
    <n v="4"/>
    <s v="10 211000360"/>
    <d v="2021-05-03T00:00:00"/>
    <d v="2023-05-31T00:00:00"/>
    <n v="0"/>
    <n v="1"/>
    <n v="10"/>
    <n v="30"/>
    <n v="2"/>
    <n v="17.690000000000001"/>
    <n v="19.2"/>
    <n v="200000"/>
    <n v="9995"/>
    <n v="125289"/>
    <n v="0"/>
    <n v="0"/>
    <n v="0"/>
    <m/>
    <n v="0"/>
    <n v="0"/>
    <n v="0"/>
    <m/>
    <m/>
    <d v="2022-03-31T00:00:00"/>
    <n v="1"/>
    <s v="O"/>
    <n v="1"/>
    <n v="30"/>
    <n v="0"/>
    <m/>
    <m/>
    <m/>
    <m/>
    <m/>
    <m/>
    <n v="1"/>
    <n v="1"/>
    <m/>
    <m/>
    <n v="14051"/>
    <s v="TARJETA DE AFINIDAD"/>
    <n v="0"/>
    <n v="0"/>
    <m/>
    <m/>
    <n v="5"/>
    <m/>
    <m/>
    <m/>
    <m/>
    <n v="1"/>
    <n v="7"/>
    <n v="2"/>
  </r>
  <r>
    <n v="54950.608808542565"/>
    <s v="C"/>
    <x v="384"/>
    <x v="1"/>
    <n v="4"/>
    <s v="10 211000277"/>
    <d v="2021-04-10T00:00:00"/>
    <d v="2023-04-30T00:00:00"/>
    <n v="0"/>
    <n v="1"/>
    <n v="11"/>
    <n v="30"/>
    <n v="2"/>
    <n v="17.690000000000001"/>
    <n v="19.2"/>
    <n v="200000"/>
    <n v="9995"/>
    <n v="117184"/>
    <n v="0"/>
    <n v="0"/>
    <n v="0"/>
    <m/>
    <n v="0"/>
    <n v="0"/>
    <n v="0"/>
    <m/>
    <m/>
    <d v="2022-03-31T00:00:00"/>
    <n v="1"/>
    <s v="O"/>
    <n v="1"/>
    <n v="30"/>
    <n v="0"/>
    <m/>
    <m/>
    <m/>
    <m/>
    <m/>
    <m/>
    <n v="1"/>
    <n v="1"/>
    <m/>
    <m/>
    <n v="13165.9"/>
    <s v="TARJETA DE AFINIDAD"/>
    <n v="0"/>
    <n v="0"/>
    <m/>
    <m/>
    <n v="5"/>
    <m/>
    <m/>
    <m/>
    <m/>
    <n v="1"/>
    <n v="7"/>
    <n v="2"/>
  </r>
  <r>
    <n v="58776.768911399922"/>
    <s v="C"/>
    <x v="384"/>
    <x v="1"/>
    <n v="4"/>
    <s v="10 211000361"/>
    <d v="2021-05-03T00:00:00"/>
    <d v="2023-05-31T00:00:00"/>
    <n v="0"/>
    <n v="1"/>
    <n v="10"/>
    <n v="30"/>
    <n v="2"/>
    <n v="17.690000000000001"/>
    <n v="19.2"/>
    <n v="200000"/>
    <n v="9995"/>
    <n v="125289"/>
    <n v="0"/>
    <n v="0"/>
    <n v="0"/>
    <m/>
    <n v="0"/>
    <n v="0"/>
    <n v="0"/>
    <m/>
    <m/>
    <d v="2022-03-31T00:00:00"/>
    <n v="1"/>
    <s v="O"/>
    <n v="1"/>
    <n v="30"/>
    <n v="0"/>
    <m/>
    <m/>
    <m/>
    <m/>
    <m/>
    <m/>
    <n v="1"/>
    <n v="1"/>
    <m/>
    <m/>
    <n v="14051"/>
    <s v="TARJETA DE AFINIDAD"/>
    <n v="0"/>
    <n v="0"/>
    <m/>
    <m/>
    <n v="5"/>
    <m/>
    <m/>
    <m/>
    <m/>
    <n v="1"/>
    <n v="7"/>
    <n v="2"/>
  </r>
  <r>
    <n v="82857.90150974803"/>
    <s v="C"/>
    <x v="384"/>
    <x v="1"/>
    <n v="4"/>
    <s v="10 211000615"/>
    <d v="2021-07-30T00:00:00"/>
    <d v="2023-07-31T00:00:00"/>
    <n v="0"/>
    <n v="1"/>
    <n v="8"/>
    <n v="30"/>
    <n v="2"/>
    <n v="17.690000000000001"/>
    <n v="19.2"/>
    <n v="250000"/>
    <n v="12494"/>
    <n v="176424"/>
    <n v="0"/>
    <n v="0"/>
    <n v="0"/>
    <m/>
    <n v="0"/>
    <n v="0"/>
    <n v="0"/>
    <m/>
    <m/>
    <d v="2022-03-31T00:00:00"/>
    <n v="1"/>
    <s v="O"/>
    <n v="1"/>
    <n v="30"/>
    <n v="0"/>
    <m/>
    <m/>
    <m/>
    <m/>
    <m/>
    <m/>
    <n v="1"/>
    <n v="1"/>
    <m/>
    <m/>
    <n v="19693.53"/>
    <s v="TARJETA DE AFINIDAD"/>
    <n v="0"/>
    <n v="0"/>
    <m/>
    <m/>
    <n v="5"/>
    <m/>
    <m/>
    <m/>
    <m/>
    <n v="1"/>
    <n v="7"/>
    <n v="2"/>
  </r>
  <r>
    <n v="33169.594062845681"/>
    <s v="C"/>
    <x v="384"/>
    <x v="1"/>
    <n v="4"/>
    <s v="10 211000616"/>
    <d v="2021-07-30T00:00:00"/>
    <d v="2023-07-31T00:00:00"/>
    <n v="0"/>
    <n v="1"/>
    <n v="8"/>
    <n v="30"/>
    <n v="2"/>
    <n v="17.690000000000001"/>
    <n v="19.2"/>
    <n v="100000"/>
    <n v="4997"/>
    <n v="70577"/>
    <n v="0"/>
    <n v="0"/>
    <n v="0"/>
    <m/>
    <n v="0"/>
    <n v="0"/>
    <n v="0"/>
    <m/>
    <m/>
    <d v="2022-03-31T00:00:00"/>
    <n v="1"/>
    <s v="O"/>
    <n v="1"/>
    <n v="30"/>
    <n v="0"/>
    <m/>
    <m/>
    <m/>
    <m/>
    <m/>
    <m/>
    <n v="1"/>
    <n v="1"/>
    <m/>
    <m/>
    <n v="7855.28"/>
    <s v="TARJETA DE AFINIDAD"/>
    <n v="0"/>
    <n v="0"/>
    <m/>
    <m/>
    <n v="5"/>
    <m/>
    <m/>
    <m/>
    <m/>
    <n v="1"/>
    <n v="7"/>
    <n v="2"/>
  </r>
  <r>
    <n v="130924.4528054223"/>
    <s v="C"/>
    <x v="384"/>
    <x v="1"/>
    <n v="4"/>
    <s v="10 221000091"/>
    <d v="2022-01-17T00:00:00"/>
    <d v="2024-01-31T00:00:00"/>
    <n v="0"/>
    <n v="1"/>
    <n v="2"/>
    <n v="30"/>
    <n v="2"/>
    <n v="17.690000000000001"/>
    <n v="19.2"/>
    <n v="300000"/>
    <n v="14992"/>
    <n v="278910"/>
    <n v="0"/>
    <n v="0"/>
    <n v="0"/>
    <m/>
    <n v="0"/>
    <n v="0"/>
    <n v="0"/>
    <m/>
    <m/>
    <d v="2022-03-31T00:00:00"/>
    <n v="1"/>
    <s v="O"/>
    <n v="1"/>
    <n v="30"/>
    <n v="0"/>
    <m/>
    <m/>
    <m/>
    <m/>
    <m/>
    <m/>
    <n v="1"/>
    <n v="1"/>
    <m/>
    <m/>
    <n v="31199.86"/>
    <s v="TARJETA DE AFINIDAD"/>
    <n v="0"/>
    <n v="0"/>
    <m/>
    <m/>
    <n v="5"/>
    <m/>
    <m/>
    <m/>
    <m/>
    <n v="1"/>
    <n v="7"/>
    <n v="2"/>
  </r>
  <r>
    <n v="110255.99447620913"/>
    <s v="C"/>
    <x v="384"/>
    <x v="1"/>
    <n v="4"/>
    <s v="10 211000993"/>
    <d v="2021-10-02T00:00:00"/>
    <d v="2023-09-30T00:00:00"/>
    <n v="0"/>
    <n v="1"/>
    <n v="6"/>
    <n v="30"/>
    <n v="2"/>
    <n v="17.690000000000001"/>
    <n v="19.2"/>
    <n v="300000"/>
    <n v="14992"/>
    <n v="234788"/>
    <n v="0"/>
    <n v="0"/>
    <n v="0"/>
    <m/>
    <n v="0"/>
    <n v="0"/>
    <n v="0"/>
    <m/>
    <m/>
    <d v="2022-03-31T00:00:00"/>
    <n v="1"/>
    <s v="O"/>
    <n v="1"/>
    <n v="30"/>
    <n v="0"/>
    <m/>
    <m/>
    <m/>
    <m/>
    <m/>
    <m/>
    <n v="1"/>
    <n v="1"/>
    <m/>
    <m/>
    <n v="26221.16"/>
    <s v="TARJETA DE AFINIDAD"/>
    <n v="0"/>
    <n v="0"/>
    <m/>
    <m/>
    <n v="5"/>
    <m/>
    <m/>
    <m/>
    <m/>
    <n v="1"/>
    <n v="7"/>
    <n v="2"/>
  </r>
  <r>
    <n v="478738.37885092845"/>
    <s v="C"/>
    <x v="384"/>
    <x v="1"/>
    <n v="4"/>
    <s v="13 221000622"/>
    <d v="2022-02-08T00:00:00"/>
    <d v="2022-07-31T00:00:00"/>
    <n v="0"/>
    <n v="1"/>
    <n v="0"/>
    <n v="150"/>
    <n v="2"/>
    <n v="19.5"/>
    <n v="20.62"/>
    <n v="1020022"/>
    <n v="1104634"/>
    <n v="1020022"/>
    <n v="16579"/>
    <n v="0"/>
    <n v="0"/>
    <m/>
    <n v="0"/>
    <n v="0"/>
    <n v="0"/>
    <m/>
    <m/>
    <d v="2022-02-08T00:00:00"/>
    <n v="1"/>
    <s v="O"/>
    <n v="1"/>
    <n v="150"/>
    <n v="0"/>
    <m/>
    <m/>
    <m/>
    <m/>
    <m/>
    <m/>
    <n v="1"/>
    <n v="1"/>
    <m/>
    <m/>
    <n v="114178.21"/>
    <s v="LIBRE INVERSION"/>
    <n v="0"/>
    <n v="0"/>
    <m/>
    <m/>
    <n v="5"/>
    <m/>
    <m/>
    <m/>
    <m/>
    <n v="1"/>
    <n v="7"/>
    <n v="2"/>
  </r>
  <r>
    <n v="45257.825113753235"/>
    <s v="C"/>
    <x v="384"/>
    <x v="1"/>
    <n v="4"/>
    <s v="10 221000186"/>
    <d v="2022-02-08T00:00:00"/>
    <d v="2024-02-29T00:00:00"/>
    <n v="0"/>
    <n v="1"/>
    <n v="1"/>
    <n v="30"/>
    <n v="2"/>
    <n v="17.7"/>
    <n v="19.21"/>
    <n v="100000"/>
    <n v="4997"/>
    <n v="96512"/>
    <n v="0"/>
    <n v="0"/>
    <n v="0"/>
    <m/>
    <n v="0"/>
    <n v="0"/>
    <n v="0"/>
    <m/>
    <m/>
    <d v="2022-03-31T00:00:00"/>
    <n v="1"/>
    <s v="O"/>
    <n v="1"/>
    <n v="30"/>
    <n v="0"/>
    <m/>
    <m/>
    <m/>
    <m/>
    <m/>
    <m/>
    <n v="1"/>
    <n v="1"/>
    <m/>
    <m/>
    <n v="10842.5"/>
    <s v="TARJETA DE AFINIDAD"/>
    <n v="0"/>
    <n v="0"/>
    <m/>
    <m/>
    <n v="5"/>
    <m/>
    <m/>
    <m/>
    <m/>
    <n v="1"/>
    <n v="7"/>
    <n v="2"/>
  </r>
  <r>
    <n v="90625.117671034459"/>
    <s v="C"/>
    <x v="384"/>
    <x v="1"/>
    <n v="4"/>
    <s v="10 221000187"/>
    <d v="2022-02-08T00:00:00"/>
    <d v="2024-02-29T00:00:00"/>
    <n v="0"/>
    <n v="1"/>
    <n v="1"/>
    <n v="30"/>
    <n v="2"/>
    <n v="17.690000000000001"/>
    <n v="19.2"/>
    <n v="200000"/>
    <n v="9995"/>
    <n v="193022"/>
    <n v="0"/>
    <n v="0"/>
    <n v="0"/>
    <m/>
    <n v="0"/>
    <n v="0"/>
    <n v="0"/>
    <m/>
    <m/>
    <d v="2022-03-31T00:00:00"/>
    <n v="1"/>
    <s v="O"/>
    <n v="1"/>
    <n v="30"/>
    <n v="0"/>
    <m/>
    <m/>
    <m/>
    <m/>
    <m/>
    <m/>
    <n v="1"/>
    <n v="1"/>
    <m/>
    <m/>
    <n v="21574.37"/>
    <s v="TARJETA DE AFINIDAD"/>
    <n v="0"/>
    <n v="0"/>
    <m/>
    <m/>
    <n v="5"/>
    <m/>
    <m/>
    <m/>
    <m/>
    <n v="1"/>
    <n v="7"/>
    <n v="2"/>
  </r>
  <r>
    <n v="79622.13295951816"/>
    <s v="C"/>
    <x v="384"/>
    <x v="1"/>
    <n v="4"/>
    <s v="10 221000188"/>
    <d v="2022-02-08T00:00:00"/>
    <d v="2024-02-29T00:00:00"/>
    <n v="0"/>
    <n v="1"/>
    <n v="1"/>
    <n v="30"/>
    <n v="2"/>
    <n v="17.7"/>
    <n v="19.2"/>
    <n v="175653"/>
    <n v="8778"/>
    <n v="169525"/>
    <n v="0"/>
    <n v="0"/>
    <n v="0"/>
    <m/>
    <n v="0"/>
    <n v="0"/>
    <n v="0"/>
    <m/>
    <m/>
    <d v="2022-03-31T00:00:00"/>
    <n v="1"/>
    <s v="O"/>
    <n v="1"/>
    <n v="30"/>
    <n v="0"/>
    <m/>
    <m/>
    <m/>
    <m/>
    <m/>
    <m/>
    <n v="1"/>
    <n v="1"/>
    <m/>
    <m/>
    <n v="18919.060000000001"/>
    <s v="TARJETA DE AFINIDAD"/>
    <n v="0"/>
    <n v="0"/>
    <m/>
    <m/>
    <n v="5"/>
    <m/>
    <m/>
    <m/>
    <m/>
    <n v="1"/>
    <n v="7"/>
    <n v="2"/>
  </r>
  <r>
    <n v="38496.407308682952"/>
    <s v="C"/>
    <x v="384"/>
    <x v="1"/>
    <n v="4"/>
    <s v="10 211001016"/>
    <d v="2021-10-07T00:00:00"/>
    <d v="2023-10-31T00:00:00"/>
    <n v="0"/>
    <n v="1"/>
    <n v="5"/>
    <n v="30"/>
    <n v="2"/>
    <n v="17.690000000000001"/>
    <n v="19.2"/>
    <n v="100000"/>
    <n v="4997"/>
    <n v="82025"/>
    <n v="0"/>
    <n v="0"/>
    <n v="0"/>
    <m/>
    <n v="0"/>
    <n v="0"/>
    <n v="0"/>
    <m/>
    <m/>
    <d v="2022-03-31T00:00:00"/>
    <n v="1"/>
    <s v="O"/>
    <n v="1"/>
    <n v="30"/>
    <n v="0"/>
    <m/>
    <m/>
    <m/>
    <m/>
    <m/>
    <m/>
    <n v="1"/>
    <n v="1"/>
    <m/>
    <m/>
    <n v="9182.94"/>
    <s v="TARJETA DE AFINIDAD"/>
    <n v="0"/>
    <n v="0"/>
    <m/>
    <m/>
    <n v="5"/>
    <m/>
    <m/>
    <m/>
    <m/>
    <n v="1"/>
    <n v="7"/>
    <n v="2"/>
  </r>
  <r>
    <n v="140882.89065406797"/>
    <s v="C"/>
    <x v="384"/>
    <x v="1"/>
    <n v="4"/>
    <s v="10 211001290"/>
    <d v="2021-11-13T00:00:00"/>
    <d v="2023-11-30T00:00:00"/>
    <n v="0"/>
    <n v="1"/>
    <n v="4"/>
    <n v="30"/>
    <n v="2"/>
    <n v="17.690000000000001"/>
    <n v="19.2"/>
    <n v="350000"/>
    <n v="17491"/>
    <n v="300039"/>
    <n v="0"/>
    <n v="0"/>
    <n v="0"/>
    <m/>
    <n v="0"/>
    <n v="0"/>
    <n v="0"/>
    <m/>
    <m/>
    <d v="2022-03-31T00:00:00"/>
    <n v="1"/>
    <s v="O"/>
    <n v="1"/>
    <n v="30"/>
    <n v="0"/>
    <m/>
    <m/>
    <m/>
    <m/>
    <m/>
    <m/>
    <n v="1"/>
    <n v="1"/>
    <m/>
    <m/>
    <n v="33523.25"/>
    <s v="TARJETA DE AFINIDAD"/>
    <n v="0"/>
    <n v="0"/>
    <m/>
    <m/>
    <n v="5"/>
    <m/>
    <m/>
    <m/>
    <m/>
    <n v="1"/>
    <n v="7"/>
    <n v="2"/>
  </r>
  <r>
    <n v="40206.330616626292"/>
    <s v="C"/>
    <x v="384"/>
    <x v="1"/>
    <n v="4"/>
    <s v="10 211001291"/>
    <d v="2021-11-13T00:00:00"/>
    <d v="2023-11-30T00:00:00"/>
    <n v="0"/>
    <n v="1"/>
    <n v="4"/>
    <n v="30"/>
    <n v="2"/>
    <n v="17.690000000000001"/>
    <n v="19.2"/>
    <n v="100000"/>
    <n v="4997"/>
    <n v="85728"/>
    <n v="0"/>
    <n v="0"/>
    <n v="0"/>
    <m/>
    <n v="0"/>
    <n v="0"/>
    <n v="0"/>
    <m/>
    <m/>
    <d v="2022-03-31T00:00:00"/>
    <n v="1"/>
    <s v="O"/>
    <n v="1"/>
    <n v="30"/>
    <n v="0"/>
    <m/>
    <m/>
    <m/>
    <m/>
    <m/>
    <m/>
    <n v="1"/>
    <n v="1"/>
    <m/>
    <m/>
    <n v="9625.49"/>
    <s v="TARJETA DE AFINIDAD"/>
    <n v="0"/>
    <n v="0"/>
    <m/>
    <m/>
    <n v="5"/>
    <m/>
    <m/>
    <m/>
    <m/>
    <n v="1"/>
    <n v="7"/>
    <n v="2"/>
  </r>
  <r>
    <n v="125872.96830829536"/>
    <s v="C"/>
    <x v="384"/>
    <x v="1"/>
    <n v="4"/>
    <s v="10 211001417"/>
    <d v="2021-12-06T00:00:00"/>
    <d v="2023-12-31T00:00:00"/>
    <n v="0"/>
    <n v="1"/>
    <n v="3"/>
    <n v="30"/>
    <n v="2"/>
    <n v="17.690000000000001"/>
    <n v="19.2"/>
    <n v="300000"/>
    <n v="14992"/>
    <n v="268126"/>
    <n v="0"/>
    <n v="0"/>
    <n v="0"/>
    <m/>
    <n v="0"/>
    <n v="0"/>
    <n v="0"/>
    <m/>
    <m/>
    <d v="2022-03-31T00:00:00"/>
    <n v="1"/>
    <s v="O"/>
    <n v="1"/>
    <n v="30"/>
    <n v="0"/>
    <m/>
    <m/>
    <m/>
    <m/>
    <m/>
    <m/>
    <n v="1"/>
    <n v="1"/>
    <m/>
    <m/>
    <n v="29982.84"/>
    <s v="TARJETA DE AFINIDAD"/>
    <n v="0"/>
    <n v="0"/>
    <m/>
    <m/>
    <n v="5"/>
    <m/>
    <m/>
    <m/>
    <m/>
    <n v="1"/>
    <n v="7"/>
    <n v="2"/>
  </r>
  <r>
    <n v="130924.4528054223"/>
    <s v="C"/>
    <x v="384"/>
    <x v="1"/>
    <n v="4"/>
    <s v="10 221000104"/>
    <d v="2022-01-21T00:00:00"/>
    <d v="2024-01-31T00:00:00"/>
    <n v="0"/>
    <n v="1"/>
    <n v="2"/>
    <n v="30"/>
    <n v="2"/>
    <n v="17.690000000000001"/>
    <n v="19.2"/>
    <n v="300000"/>
    <n v="14992"/>
    <n v="278910"/>
    <n v="0"/>
    <n v="0"/>
    <n v="0"/>
    <m/>
    <n v="0"/>
    <n v="0"/>
    <n v="0"/>
    <m/>
    <m/>
    <d v="2022-03-31T00:00:00"/>
    <n v="1"/>
    <s v="O"/>
    <n v="1"/>
    <n v="30"/>
    <n v="0"/>
    <m/>
    <m/>
    <m/>
    <m/>
    <m/>
    <m/>
    <n v="1"/>
    <n v="1"/>
    <m/>
    <m/>
    <n v="31199.86"/>
    <s v="TARJETA DE AFINIDAD"/>
    <n v="0"/>
    <n v="0"/>
    <m/>
    <m/>
    <n v="5"/>
    <m/>
    <m/>
    <m/>
    <m/>
    <n v="1"/>
    <n v="7"/>
    <n v="2"/>
  </r>
  <r>
    <n v="93906.807201909076"/>
    <s v="C"/>
    <x v="384"/>
    <x v="1"/>
    <n v="4"/>
    <s v="10 221000398"/>
    <d v="2022-03-06T00:00:00"/>
    <d v="2024-03-31T00:00:00"/>
    <n v="0"/>
    <n v="1"/>
    <n v="0"/>
    <n v="30"/>
    <n v="2"/>
    <n v="17.690000000000001"/>
    <n v="19.2"/>
    <n v="200000"/>
    <n v="9995"/>
    <n v="200000"/>
    <n v="2360"/>
    <n v="0"/>
    <n v="0"/>
    <m/>
    <n v="0"/>
    <n v="0"/>
    <n v="0"/>
    <m/>
    <m/>
    <d v="2022-03-06T00:00:00"/>
    <n v="1"/>
    <s v="O"/>
    <n v="1"/>
    <n v="30"/>
    <n v="0"/>
    <m/>
    <m/>
    <m/>
    <m/>
    <m/>
    <m/>
    <n v="1"/>
    <n v="1"/>
    <m/>
    <m/>
    <n v="22348.84"/>
    <s v="TARJETA DE AFINIDAD"/>
    <n v="0"/>
    <n v="0"/>
    <m/>
    <m/>
    <n v="5"/>
    <m/>
    <m/>
    <m/>
    <m/>
    <n v="1"/>
    <n v="7"/>
    <n v="2"/>
  </r>
  <r>
    <n v="65668.383041336347"/>
    <s v="C"/>
    <x v="384"/>
    <x v="1"/>
    <n v="4"/>
    <s v="10 221000411"/>
    <d v="2022-03-08T00:00:00"/>
    <d v="2024-03-31T00:00:00"/>
    <n v="0"/>
    <n v="1"/>
    <n v="0"/>
    <n v="30"/>
    <n v="2"/>
    <n v="17.690000000000001"/>
    <n v="19.2"/>
    <n v="140000"/>
    <n v="6996"/>
    <n v="140000"/>
    <n v="1514"/>
    <n v="0"/>
    <n v="0"/>
    <m/>
    <n v="0"/>
    <n v="0"/>
    <n v="0"/>
    <m/>
    <m/>
    <d v="2022-03-08T00:00:00"/>
    <n v="1"/>
    <s v="O"/>
    <n v="1"/>
    <n v="30"/>
    <n v="0"/>
    <m/>
    <m/>
    <m/>
    <m/>
    <m/>
    <m/>
    <n v="1"/>
    <n v="1"/>
    <m/>
    <m/>
    <n v="15710.57"/>
    <s v="TARJETA DE AFINIDAD"/>
    <n v="0"/>
    <n v="0"/>
    <m/>
    <m/>
    <n v="5"/>
    <m/>
    <m/>
    <m/>
    <m/>
    <n v="1"/>
    <n v="7"/>
    <n v="2"/>
  </r>
  <r>
    <n v="1367079.2420802095"/>
    <s v="C"/>
    <x v="384"/>
    <x v="1"/>
    <n v="3"/>
    <s v="13 221001230"/>
    <d v="2022-03-16T00:00:00"/>
    <d v="2024-03-31T00:00:00"/>
    <n v="0"/>
    <n v="1"/>
    <n v="0"/>
    <n v="30"/>
    <n v="2"/>
    <n v="15.55"/>
    <n v="16.7"/>
    <n v="2912578"/>
    <n v="142547"/>
    <n v="2912578"/>
    <n v="0"/>
    <n v="0"/>
    <n v="0"/>
    <m/>
    <n v="0"/>
    <n v="0"/>
    <n v="0"/>
    <m/>
    <m/>
    <d v="2022-03-16T00:00:00"/>
    <n v="1"/>
    <s v="O"/>
    <n v="1"/>
    <n v="30"/>
    <n v="0"/>
    <m/>
    <m/>
    <m/>
    <m/>
    <m/>
    <m/>
    <n v="1"/>
    <n v="1"/>
    <n v="44636"/>
    <s v="A"/>
    <n v="325938.96000000002"/>
    <s v="LIBRE INVERSION"/>
    <n v="0"/>
    <n v="0"/>
    <m/>
    <m/>
    <n v="5"/>
    <m/>
    <m/>
    <m/>
    <m/>
    <n v="1"/>
    <n v="7"/>
    <n v="2"/>
  </r>
  <r>
    <n v="90625.117671034459"/>
    <s v="C"/>
    <x v="384"/>
    <x v="1"/>
    <n v="4"/>
    <s v="10 221000386"/>
    <d v="2022-03-05T00:00:00"/>
    <d v="2024-02-29T00:00:00"/>
    <n v="0"/>
    <n v="1"/>
    <n v="1"/>
    <n v="30"/>
    <n v="2"/>
    <n v="17.690000000000001"/>
    <n v="19.2"/>
    <n v="200000"/>
    <n v="9995"/>
    <n v="193022"/>
    <n v="0"/>
    <n v="0"/>
    <n v="0"/>
    <m/>
    <n v="0"/>
    <n v="0"/>
    <n v="0"/>
    <m/>
    <m/>
    <d v="2022-03-31T00:00:00"/>
    <n v="1"/>
    <s v="O"/>
    <n v="1"/>
    <n v="30"/>
    <n v="0"/>
    <m/>
    <m/>
    <m/>
    <m/>
    <m/>
    <m/>
    <n v="1"/>
    <n v="1"/>
    <m/>
    <m/>
    <n v="21574.37"/>
    <s v="TARJETA DE AFINIDAD"/>
    <n v="0"/>
    <n v="0"/>
    <m/>
    <m/>
    <n v="5"/>
    <m/>
    <m/>
    <m/>
    <m/>
    <n v="1"/>
    <n v="7"/>
    <n v="2"/>
  </r>
  <r>
    <n v="13928892.322730631"/>
    <s v="C"/>
    <x v="385"/>
    <x v="0"/>
    <n v="3"/>
    <s v="13 211002855"/>
    <d v="2021-10-08T00:00:00"/>
    <d v="2023-12-31T00:00:00"/>
    <n v="1"/>
    <n v="1"/>
    <n v="5"/>
    <n v="30"/>
    <n v="2"/>
    <n v="9"/>
    <n v="9.3800000000000008"/>
    <n v="19897995"/>
    <n v="614486"/>
    <n v="16033929"/>
    <n v="0"/>
    <n v="0"/>
    <n v="0"/>
    <m/>
    <n v="0"/>
    <n v="0"/>
    <n v="0"/>
    <s v="1500000/1500000/"/>
    <s v="07/12/"/>
    <d v="2022-03-31T00:00:00"/>
    <n v="1"/>
    <s v="O"/>
    <n v="1"/>
    <n v="30"/>
    <n v="514"/>
    <m/>
    <m/>
    <m/>
    <m/>
    <m/>
    <m/>
    <n v="1"/>
    <n v="1"/>
    <n v="44477"/>
    <s v="A"/>
    <n v="713043.23"/>
    <s v="COMPRA CARTERA"/>
    <n v="0"/>
    <n v="0"/>
    <s v="800-197-268-4"/>
    <s v="DIRECCION DE IMPUESTOS Y ADUANAS NACIONALES"/>
    <n v="5"/>
    <m/>
    <m/>
    <m/>
    <m/>
    <n v="1"/>
    <n v="7"/>
    <n v="2"/>
  </r>
  <r>
    <n v="188844.74041275869"/>
    <s v="C"/>
    <x v="385"/>
    <x v="1"/>
    <n v="4"/>
    <s v="10 221000087"/>
    <d v="2022-01-15T00:00:00"/>
    <d v="2024-01-31T00:00:00"/>
    <n v="0"/>
    <n v="1"/>
    <n v="2"/>
    <n v="30"/>
    <n v="2"/>
    <n v="17.690000000000001"/>
    <n v="19.2"/>
    <n v="233800"/>
    <n v="11684"/>
    <n v="217365"/>
    <n v="0"/>
    <n v="0"/>
    <n v="0"/>
    <m/>
    <n v="0"/>
    <n v="0"/>
    <n v="0"/>
    <m/>
    <m/>
    <d v="2022-03-31T00:00:00"/>
    <n v="1"/>
    <s v="O"/>
    <n v="1"/>
    <n v="30"/>
    <n v="0"/>
    <m/>
    <m/>
    <m/>
    <m/>
    <m/>
    <m/>
    <n v="1"/>
    <n v="1"/>
    <m/>
    <m/>
    <n v="9649.61"/>
    <s v="TARJETA DE AFINIDAD"/>
    <n v="0"/>
    <n v="0"/>
    <m/>
    <m/>
    <n v="5"/>
    <m/>
    <m/>
    <m/>
    <m/>
    <n v="1"/>
    <n v="7"/>
    <n v="2"/>
  </r>
  <r>
    <n v="102340.98355240084"/>
    <s v="C"/>
    <x v="385"/>
    <x v="1"/>
    <n v="4"/>
    <s v="10 211001461"/>
    <d v="2021-12-10T00:00:00"/>
    <d v="2023-12-31T00:00:00"/>
    <n v="0"/>
    <n v="1"/>
    <n v="3"/>
    <n v="30"/>
    <n v="2"/>
    <n v="17.690000000000001"/>
    <n v="19.2"/>
    <n v="131790"/>
    <n v="6586"/>
    <n v="117787"/>
    <n v="0"/>
    <n v="0"/>
    <n v="0"/>
    <m/>
    <n v="0"/>
    <n v="0"/>
    <n v="0"/>
    <m/>
    <m/>
    <d v="2022-03-31T00:00:00"/>
    <n v="1"/>
    <s v="O"/>
    <n v="1"/>
    <n v="30"/>
    <n v="0"/>
    <m/>
    <m/>
    <m/>
    <m/>
    <m/>
    <m/>
    <n v="1"/>
    <n v="1"/>
    <m/>
    <m/>
    <n v="5220.28"/>
    <s v="TARJETA DE AFINIDAD"/>
    <n v="0"/>
    <n v="0"/>
    <m/>
    <m/>
    <n v="5"/>
    <m/>
    <m/>
    <m/>
    <m/>
    <n v="1"/>
    <n v="7"/>
    <n v="2"/>
  </r>
  <r>
    <n v="182462.91205227017"/>
    <s v="C"/>
    <x v="385"/>
    <x v="1"/>
    <n v="4"/>
    <s v="10 211001471"/>
    <d v="2021-12-12T00:00:00"/>
    <d v="2023-12-31T00:00:00"/>
    <n v="0"/>
    <n v="1"/>
    <n v="3"/>
    <n v="30"/>
    <n v="2"/>
    <n v="17.690000000000001"/>
    <n v="19.2"/>
    <n v="235000"/>
    <n v="11744"/>
    <n v="210030"/>
    <n v="0"/>
    <n v="0"/>
    <n v="0"/>
    <m/>
    <n v="0"/>
    <n v="0"/>
    <n v="0"/>
    <m/>
    <m/>
    <d v="2022-03-31T00:00:00"/>
    <n v="1"/>
    <s v="O"/>
    <n v="1"/>
    <n v="30"/>
    <n v="0"/>
    <m/>
    <m/>
    <m/>
    <m/>
    <m/>
    <m/>
    <n v="1"/>
    <n v="1"/>
    <m/>
    <m/>
    <n v="9333.23"/>
    <s v="TARJETA DE AFINIDAD"/>
    <n v="0"/>
    <n v="0"/>
    <m/>
    <m/>
    <n v="5"/>
    <m/>
    <m/>
    <m/>
    <m/>
    <n v="1"/>
    <n v="7"/>
    <n v="2"/>
  </r>
  <r>
    <n v="147394.01388295411"/>
    <s v="C"/>
    <x v="385"/>
    <x v="1"/>
    <n v="4"/>
    <s v="10 211001472"/>
    <d v="2021-12-12T00:00:00"/>
    <d v="2023-12-31T00:00:00"/>
    <n v="0"/>
    <n v="1"/>
    <n v="3"/>
    <n v="30"/>
    <n v="2"/>
    <n v="17.690000000000001"/>
    <n v="19.2"/>
    <n v="189800"/>
    <n v="9485"/>
    <n v="169635"/>
    <n v="0"/>
    <n v="0"/>
    <n v="0"/>
    <m/>
    <n v="0"/>
    <n v="0"/>
    <n v="0"/>
    <m/>
    <m/>
    <d v="2022-03-31T00:00:00"/>
    <n v="1"/>
    <s v="O"/>
    <n v="1"/>
    <n v="30"/>
    <n v="0"/>
    <m/>
    <m/>
    <m/>
    <m/>
    <m/>
    <m/>
    <n v="1"/>
    <n v="1"/>
    <m/>
    <m/>
    <n v="7514.04"/>
    <s v="TARJETA DE AFINIDAD"/>
    <n v="0"/>
    <n v="0"/>
    <m/>
    <m/>
    <n v="5"/>
    <m/>
    <m/>
    <m/>
    <m/>
    <n v="1"/>
    <n v="7"/>
    <n v="2"/>
  </r>
  <r>
    <n v="113959.50690131888"/>
    <s v="C"/>
    <x v="385"/>
    <x v="1"/>
    <n v="4"/>
    <s v="10 211001473"/>
    <d v="2021-12-12T00:00:00"/>
    <d v="2023-12-31T00:00:00"/>
    <n v="0"/>
    <n v="1"/>
    <n v="3"/>
    <n v="30"/>
    <n v="2"/>
    <n v="17.690000000000001"/>
    <n v="19.2"/>
    <n v="146800"/>
    <n v="7336"/>
    <n v="131203"/>
    <n v="0"/>
    <n v="0"/>
    <n v="0"/>
    <m/>
    <n v="0"/>
    <n v="0"/>
    <n v="0"/>
    <m/>
    <m/>
    <d v="2022-03-31T00:00:00"/>
    <n v="1"/>
    <s v="O"/>
    <n v="1"/>
    <n v="30"/>
    <n v="0"/>
    <m/>
    <m/>
    <m/>
    <m/>
    <m/>
    <m/>
    <n v="1"/>
    <n v="1"/>
    <m/>
    <m/>
    <n v="5853.04"/>
    <s v="TARJETA DE AFINIDAD"/>
    <n v="0"/>
    <n v="0"/>
    <m/>
    <m/>
    <n v="5"/>
    <m/>
    <m/>
    <m/>
    <m/>
    <n v="1"/>
    <n v="7"/>
    <n v="2"/>
  </r>
  <r>
    <n v="86283.679394116843"/>
    <s v="C"/>
    <x v="385"/>
    <x v="1"/>
    <n v="4"/>
    <s v="10 221000121"/>
    <d v="2022-01-28T00:00:00"/>
    <d v="2024-01-31T00:00:00"/>
    <n v="0"/>
    <n v="1"/>
    <n v="2"/>
    <n v="30"/>
    <n v="2"/>
    <n v="17.690000000000001"/>
    <n v="19.2"/>
    <n v="106849"/>
    <n v="5340"/>
    <n v="99337"/>
    <n v="0"/>
    <n v="0"/>
    <n v="0"/>
    <m/>
    <n v="0"/>
    <n v="0"/>
    <n v="0"/>
    <m/>
    <m/>
    <d v="2022-03-31T00:00:00"/>
    <n v="1"/>
    <s v="O"/>
    <n v="1"/>
    <n v="30"/>
    <n v="0"/>
    <m/>
    <m/>
    <m/>
    <m/>
    <m/>
    <m/>
    <n v="1"/>
    <n v="1"/>
    <m/>
    <m/>
    <n v="4429.33"/>
    <s v="TARJETA DE AFINIDAD"/>
    <n v="0"/>
    <n v="0"/>
    <m/>
    <m/>
    <n v="5"/>
    <m/>
    <m/>
    <m/>
    <m/>
    <n v="1"/>
    <n v="7"/>
    <n v="2"/>
  </r>
  <r>
    <n v="701375.86107355042"/>
    <s v="C"/>
    <x v="385"/>
    <x v="1"/>
    <n v="4"/>
    <s v="10 221000124"/>
    <d v="2022-01-28T00:00:00"/>
    <d v="2024-01-31T00:00:00"/>
    <n v="0"/>
    <n v="1"/>
    <n v="2"/>
    <n v="30"/>
    <n v="2"/>
    <n v="17.690000000000001"/>
    <n v="19.2"/>
    <n v="868431"/>
    <n v="43399"/>
    <n v="807378"/>
    <n v="0"/>
    <n v="0"/>
    <n v="0"/>
    <m/>
    <n v="0"/>
    <n v="0"/>
    <n v="0"/>
    <m/>
    <m/>
    <d v="2022-03-31T00:00:00"/>
    <n v="1"/>
    <s v="O"/>
    <n v="1"/>
    <n v="30"/>
    <n v="0"/>
    <m/>
    <m/>
    <m/>
    <m/>
    <m/>
    <m/>
    <n v="1"/>
    <n v="1"/>
    <m/>
    <m/>
    <n v="35909.22"/>
    <s v="TARJETA DE AFINIDAD"/>
    <n v="0"/>
    <n v="0"/>
    <m/>
    <m/>
    <n v="5"/>
    <m/>
    <m/>
    <m/>
    <m/>
    <n v="1"/>
    <n v="7"/>
    <n v="2"/>
  </r>
  <r>
    <n v="7088168.9321336159"/>
    <s v="C"/>
    <x v="386"/>
    <x v="0"/>
    <n v="4"/>
    <s v="13 211001710"/>
    <d v="2021-06-22T00:00:00"/>
    <d v="2023-06-30T00:00:00"/>
    <n v="1"/>
    <n v="1"/>
    <n v="9"/>
    <n v="30"/>
    <n v="2"/>
    <n v="9"/>
    <n v="9.3800000000000008"/>
    <n v="13043449"/>
    <n v="434808"/>
    <n v="8931136"/>
    <n v="0"/>
    <n v="0"/>
    <n v="0"/>
    <m/>
    <n v="0"/>
    <n v="0"/>
    <n v="0"/>
    <s v="1000000/1000000/"/>
    <s v="06/12/"/>
    <d v="2022-03-31T00:00:00"/>
    <n v="1"/>
    <s v="O"/>
    <n v="1"/>
    <n v="30"/>
    <n v="336"/>
    <m/>
    <m/>
    <m/>
    <m/>
    <m/>
    <m/>
    <n v="1"/>
    <n v="1"/>
    <m/>
    <m/>
    <n v="507484.67"/>
    <s v="LIBRE INVERSION"/>
    <n v="0"/>
    <n v="0"/>
    <s v="800-197-268-4"/>
    <s v="DIRECCION DE IMPUESTOS Y ADUANAS NACIONALES"/>
    <n v="5"/>
    <m/>
    <m/>
    <m/>
    <m/>
    <n v="1"/>
    <n v="7"/>
    <n v="2"/>
  </r>
  <r>
    <n v="793675.58154969045"/>
    <s v="C"/>
    <x v="386"/>
    <x v="1"/>
    <n v="4"/>
    <s v="10 221000196"/>
    <d v="2022-02-10T00:00:00"/>
    <d v="2024-02-29T00:00:00"/>
    <n v="1"/>
    <n v="1"/>
    <n v="0"/>
    <n v="30"/>
    <n v="2"/>
    <n v="17.690000000000001"/>
    <n v="19.2"/>
    <n v="1000000"/>
    <n v="49974"/>
    <n v="1000000"/>
    <n v="24583"/>
    <n v="0"/>
    <n v="0"/>
    <m/>
    <n v="0"/>
    <n v="0"/>
    <n v="0"/>
    <m/>
    <m/>
    <d v="2022-02-10T00:00:00"/>
    <n v="1"/>
    <s v="O"/>
    <n v="1"/>
    <n v="30"/>
    <n v="34888"/>
    <m/>
    <m/>
    <m/>
    <m/>
    <m/>
    <m/>
    <n v="1"/>
    <n v="1"/>
    <m/>
    <m/>
    <n v="56793.34"/>
    <s v="TARJETA DE AFINIDAD"/>
    <n v="0"/>
    <n v="0"/>
    <m/>
    <m/>
    <n v="5"/>
    <m/>
    <m/>
    <m/>
    <m/>
    <n v="1"/>
    <n v="7"/>
    <n v="2"/>
  </r>
  <r>
    <n v="737878.87495798245"/>
    <s v="C"/>
    <x v="386"/>
    <x v="1"/>
    <n v="4"/>
    <s v="10 211001550"/>
    <d v="2021-12-28T00:00:00"/>
    <d v="2023-12-31T00:00:00"/>
    <n v="1"/>
    <n v="1"/>
    <n v="2"/>
    <n v="30"/>
    <n v="2"/>
    <n v="17.690000000000001"/>
    <n v="19.2"/>
    <n v="1000000"/>
    <n v="49974"/>
    <n v="929697"/>
    <n v="13713"/>
    <n v="0"/>
    <n v="0"/>
    <m/>
    <n v="0"/>
    <n v="0"/>
    <n v="0"/>
    <m/>
    <m/>
    <d v="2022-02-28T00:00:00"/>
    <n v="1"/>
    <s v="O"/>
    <n v="1"/>
    <n v="30"/>
    <n v="35949"/>
    <m/>
    <m/>
    <m/>
    <m/>
    <m/>
    <m/>
    <n v="1"/>
    <n v="1"/>
    <m/>
    <m/>
    <n v="52799.53"/>
    <s v="TARJETA DE AFINIDAD"/>
    <n v="0"/>
    <n v="0"/>
    <m/>
    <m/>
    <n v="5"/>
    <m/>
    <m/>
    <m/>
    <m/>
    <n v="1"/>
    <n v="7"/>
    <n v="2"/>
  </r>
  <r>
    <n v="31679.816229439435"/>
    <s v="C"/>
    <x v="386"/>
    <x v="1"/>
    <n v="4"/>
    <s v="10 221000544"/>
    <d v="2022-03-24T00:00:00"/>
    <d v="2024-03-31T00:00:00"/>
    <n v="0"/>
    <n v="1"/>
    <n v="0"/>
    <n v="30"/>
    <n v="2"/>
    <n v="17.7"/>
    <n v="19.21"/>
    <n v="39956"/>
    <n v="1997"/>
    <n v="39956"/>
    <n v="118"/>
    <n v="0"/>
    <n v="0"/>
    <m/>
    <n v="0"/>
    <n v="0"/>
    <n v="0"/>
    <m/>
    <m/>
    <d v="2022-03-24T00:00:00"/>
    <n v="1"/>
    <s v="O"/>
    <n v="1"/>
    <n v="30"/>
    <n v="0"/>
    <m/>
    <m/>
    <m/>
    <m/>
    <m/>
    <m/>
    <n v="1"/>
    <n v="1"/>
    <m/>
    <m/>
    <n v="2301.52"/>
    <s v="TARJETA DE AFINIDAD"/>
    <n v="0"/>
    <n v="0"/>
    <m/>
    <m/>
    <n v="5"/>
    <m/>
    <m/>
    <m/>
    <m/>
    <n v="1"/>
    <n v="7"/>
    <n v="2"/>
  </r>
  <r>
    <n v="158721.57430993809"/>
    <s v="C"/>
    <x v="386"/>
    <x v="1"/>
    <n v="4"/>
    <s v="10 221000545"/>
    <d v="2022-03-24T00:00:00"/>
    <d v="2024-03-31T00:00:00"/>
    <n v="0"/>
    <n v="1"/>
    <n v="0"/>
    <n v="30"/>
    <n v="2"/>
    <n v="17.690000000000001"/>
    <n v="19.2"/>
    <n v="200000"/>
    <n v="9995"/>
    <n v="200000"/>
    <n v="590"/>
    <n v="0"/>
    <n v="0"/>
    <m/>
    <n v="0"/>
    <n v="0"/>
    <n v="0"/>
    <m/>
    <m/>
    <d v="2022-03-24T00:00:00"/>
    <n v="1"/>
    <s v="O"/>
    <n v="1"/>
    <n v="30"/>
    <n v="0"/>
    <m/>
    <m/>
    <m/>
    <m/>
    <m/>
    <m/>
    <n v="1"/>
    <n v="1"/>
    <m/>
    <m/>
    <n v="11372.21"/>
    <s v="TARJETA DE AFINIDAD"/>
    <n v="0"/>
    <n v="0"/>
    <m/>
    <m/>
    <n v="5"/>
    <m/>
    <m/>
    <m/>
    <m/>
    <n v="1"/>
    <n v="7"/>
    <n v="2"/>
  </r>
  <r>
    <n v="55539.014508478329"/>
    <s v="C"/>
    <x v="386"/>
    <x v="1"/>
    <n v="4"/>
    <s v="10 221000522"/>
    <d v="2022-03-21T00:00:00"/>
    <d v="2024-03-31T00:00:00"/>
    <n v="0"/>
    <n v="1"/>
    <n v="0"/>
    <n v="30"/>
    <n v="2"/>
    <n v="17.7"/>
    <n v="19.21"/>
    <n v="70000"/>
    <n v="3498"/>
    <n v="70000"/>
    <n v="310"/>
    <n v="0"/>
    <n v="0"/>
    <m/>
    <n v="0"/>
    <n v="0"/>
    <n v="0"/>
    <m/>
    <m/>
    <d v="2022-03-21T00:00:00"/>
    <n v="1"/>
    <s v="O"/>
    <n v="1"/>
    <n v="30"/>
    <n v="0"/>
    <m/>
    <m/>
    <m/>
    <m/>
    <m/>
    <m/>
    <n v="1"/>
    <n v="1"/>
    <m/>
    <m/>
    <n v="3993.81"/>
    <s v="TARJETA DE AFINIDAD"/>
    <n v="0"/>
    <n v="0"/>
    <m/>
    <m/>
    <n v="5"/>
    <m/>
    <m/>
    <m/>
    <m/>
    <n v="1"/>
    <n v="7"/>
    <n v="2"/>
  </r>
  <r>
    <n v="31717.236861987622"/>
    <s v="C"/>
    <x v="386"/>
    <x v="1"/>
    <n v="4"/>
    <s v="10 221000554"/>
    <d v="2022-03-27T00:00:00"/>
    <d v="2024-03-31T00:00:00"/>
    <n v="0"/>
    <n v="1"/>
    <n v="0"/>
    <n v="30"/>
    <n v="2"/>
    <n v="17.690000000000001"/>
    <n v="19.2"/>
    <n v="40000"/>
    <n v="1999"/>
    <n v="40000"/>
    <n v="59"/>
    <n v="0"/>
    <n v="0"/>
    <m/>
    <n v="0"/>
    <n v="0"/>
    <n v="0"/>
    <m/>
    <m/>
    <d v="2022-03-27T00:00:00"/>
    <n v="1"/>
    <s v="O"/>
    <n v="1"/>
    <n v="30"/>
    <n v="0"/>
    <m/>
    <m/>
    <m/>
    <m/>
    <m/>
    <m/>
    <n v="1"/>
    <n v="1"/>
    <m/>
    <m/>
    <n v="2301.52"/>
    <s v="TARJETA DE AFINIDAD"/>
    <n v="0"/>
    <n v="0"/>
    <m/>
    <m/>
    <n v="5"/>
    <m/>
    <m/>
    <m/>
    <m/>
    <n v="1"/>
    <n v="7"/>
    <n v="2"/>
  </r>
  <r>
    <n v="80788.226519053409"/>
    <s v="C"/>
    <x v="386"/>
    <x v="1"/>
    <n v="4"/>
    <s v="10 221000478"/>
    <d v="2022-03-17T00:00:00"/>
    <d v="2024-03-31T00:00:00"/>
    <n v="0"/>
    <n v="1"/>
    <n v="0"/>
    <n v="30"/>
    <n v="2"/>
    <n v="17.690000000000001"/>
    <n v="19.2"/>
    <n v="101758"/>
    <n v="5085"/>
    <n v="101758"/>
    <n v="650"/>
    <n v="0"/>
    <n v="0"/>
    <m/>
    <n v="0"/>
    <n v="0"/>
    <n v="0"/>
    <m/>
    <m/>
    <d v="2022-03-17T00:00:00"/>
    <n v="1"/>
    <s v="O"/>
    <n v="1"/>
    <n v="30"/>
    <n v="0"/>
    <m/>
    <m/>
    <m/>
    <m/>
    <m/>
    <m/>
    <n v="1"/>
    <n v="1"/>
    <m/>
    <m/>
    <n v="5753.79"/>
    <s v="TARJETA DE AFINIDAD"/>
    <n v="0"/>
    <n v="0"/>
    <m/>
    <m/>
    <n v="5"/>
    <m/>
    <m/>
    <m/>
    <m/>
    <n v="1"/>
    <n v="7"/>
    <n v="2"/>
  </r>
  <r>
    <n v="476164.73292981426"/>
    <s v="C"/>
    <x v="386"/>
    <x v="1"/>
    <n v="4"/>
    <s v="10 221000480"/>
    <d v="2022-03-17T00:00:00"/>
    <d v="2024-03-31T00:00:00"/>
    <n v="0"/>
    <n v="1"/>
    <n v="0"/>
    <n v="30"/>
    <n v="2"/>
    <n v="17.690000000000001"/>
    <n v="19.2"/>
    <n v="600000"/>
    <n v="29984"/>
    <n v="600000"/>
    <n v="3835"/>
    <n v="0"/>
    <n v="0"/>
    <m/>
    <n v="0"/>
    <n v="0"/>
    <n v="0"/>
    <m/>
    <m/>
    <d v="2022-03-17T00:00:00"/>
    <n v="1"/>
    <s v="O"/>
    <n v="1"/>
    <n v="30"/>
    <n v="0"/>
    <m/>
    <m/>
    <m/>
    <m/>
    <m/>
    <m/>
    <n v="1"/>
    <n v="1"/>
    <m/>
    <m/>
    <n v="34116.620000000003"/>
    <s v="TARJETA DE AFINIDAD"/>
    <n v="0"/>
    <n v="0"/>
    <m/>
    <m/>
    <n v="5"/>
    <m/>
    <m/>
    <m/>
    <m/>
    <n v="1"/>
    <n v="7"/>
    <n v="2"/>
  </r>
  <r>
    <n v="20753622.170000002"/>
    <s v="C"/>
    <x v="387"/>
    <x v="0"/>
    <n v="4"/>
    <s v="13 201001857"/>
    <d v="2020-06-23T00:00:00"/>
    <d v="2025-07-31T00:00:00"/>
    <n v="0"/>
    <n v="1"/>
    <n v="23"/>
    <n v="30"/>
    <n v="2"/>
    <n v="9"/>
    <n v="9.3800000000000008"/>
    <n v="65646601"/>
    <n v="1140177"/>
    <n v="46762054"/>
    <n v="0"/>
    <n v="0"/>
    <n v="0"/>
    <m/>
    <n v="0"/>
    <n v="0"/>
    <n v="0"/>
    <s v="1000000/2000000/"/>
    <s v="07/12/"/>
    <d v="2022-03-31T00:00:00"/>
    <n v="1"/>
    <s v="O"/>
    <n v="1"/>
    <n v="30"/>
    <n v="0"/>
    <m/>
    <m/>
    <m/>
    <m/>
    <m/>
    <m/>
    <n v="1"/>
    <n v="1"/>
    <m/>
    <m/>
    <n v="3070521.83"/>
    <s v="COMPRA CARTERA"/>
    <n v="0"/>
    <n v="0"/>
    <s v="800-197-268-4"/>
    <s v="DIRECCION DE IMPUESTOS Y ADUANAS NACIONALES"/>
    <n v="5"/>
    <m/>
    <m/>
    <m/>
    <m/>
    <n v="1"/>
    <n v="7"/>
    <n v="2"/>
  </r>
  <r>
    <n v="22457681"/>
    <s v="C"/>
    <x v="388"/>
    <x v="0"/>
    <n v="4"/>
    <s v="11 19917"/>
    <d v="2018-03-22T00:00:00"/>
    <d v="2024-05-31T00:00:00"/>
    <n v="1"/>
    <n v="1"/>
    <n v="39"/>
    <n v="30"/>
    <n v="2"/>
    <n v="15.24"/>
    <n v="16.350000000000001"/>
    <n v="49239354"/>
    <n v="881004"/>
    <n v="22457681"/>
    <n v="0"/>
    <n v="0"/>
    <n v="0"/>
    <m/>
    <n v="0"/>
    <n v="0"/>
    <n v="0"/>
    <s v="1000000/1000000/"/>
    <s v="07/12/"/>
    <d v="2022-03-31T00:00:00"/>
    <n v="1"/>
    <s v="O"/>
    <n v="1"/>
    <n v="30"/>
    <n v="8266"/>
    <m/>
    <m/>
    <m/>
    <m/>
    <m/>
    <m/>
    <n v="1"/>
    <n v="1"/>
    <m/>
    <m/>
    <n v="0"/>
    <s v="SUSTITUCION"/>
    <n v="0"/>
    <n v="0"/>
    <s v="800-197-268-4"/>
    <s v="DIRECCION DE IMPUESTOS Y ADUANAS NACIONALES"/>
    <n v="5"/>
    <m/>
    <m/>
    <m/>
    <m/>
    <n v="1"/>
    <n v="7"/>
    <n v="2"/>
  </r>
  <r>
    <n v="177978743"/>
    <s v="C"/>
    <x v="389"/>
    <x v="2"/>
    <n v="4"/>
    <s v="13 211003971"/>
    <d v="2021-12-30T00:00:00"/>
    <d v="2029-10-31T00:00:00"/>
    <n v="0"/>
    <n v="1"/>
    <n v="3"/>
    <n v="30"/>
    <n v="2"/>
    <n v="9"/>
    <n v="9.3800000000000008"/>
    <n v="220070224"/>
    <n v="2109539"/>
    <n v="214216672"/>
    <n v="0"/>
    <n v="0"/>
    <n v="293046000"/>
    <n v="44341"/>
    <n v="0"/>
    <n v="0"/>
    <n v="0"/>
    <s v="6000000/4000000/4000000/"/>
    <s v="05/06/12/"/>
    <d v="2022-03-31T00:00:00"/>
    <n v="2"/>
    <s v="O"/>
    <n v="1"/>
    <n v="30"/>
    <n v="0"/>
    <m/>
    <m/>
    <m/>
    <m/>
    <m/>
    <m/>
    <n v="1"/>
    <n v="1"/>
    <m/>
    <m/>
    <n v="4133372"/>
    <s v="LIBRE INVERSION"/>
    <n v="0"/>
    <n v="0"/>
    <s v="800-197-268-4"/>
    <s v="DIRECCION DE IMPUESTOS Y ADUANAS NACIONALES"/>
    <n v="5"/>
    <m/>
    <m/>
    <m/>
    <m/>
    <n v="1"/>
    <n v="7"/>
    <n v="2"/>
  </r>
  <r>
    <n v="71289300"/>
    <s v="C"/>
    <x v="390"/>
    <x v="2"/>
    <n v="4"/>
    <s v="13 221000596"/>
    <d v="2022-02-03T00:00:00"/>
    <d v="2030-02-28T00:00:00"/>
    <n v="0"/>
    <n v="1"/>
    <n v="1"/>
    <n v="30"/>
    <n v="2"/>
    <n v="9.0399999999999991"/>
    <n v="9.43"/>
    <n v="90680980"/>
    <n v="884490"/>
    <n v="90510694"/>
    <n v="0"/>
    <n v="0"/>
    <n v="138927238"/>
    <n v="44510"/>
    <n v="0"/>
    <n v="0"/>
    <n v="0"/>
    <s v="2800000/2800000/"/>
    <s v="06/12/"/>
    <d v="2022-03-31T00:00:00"/>
    <n v="2"/>
    <s v="O"/>
    <n v="1"/>
    <n v="30"/>
    <n v="0"/>
    <m/>
    <m/>
    <m/>
    <m/>
    <m/>
    <m/>
    <n v="1"/>
    <n v="1"/>
    <m/>
    <m/>
    <n v="2169365"/>
    <s v="LIBRE INVERSION"/>
    <n v="0"/>
    <n v="0"/>
    <s v="800-197-268-4"/>
    <s v="DIRECCION DE IMPUESTOS Y ADUANAS NACIONALES"/>
    <n v="5"/>
    <m/>
    <m/>
    <m/>
    <m/>
    <n v="1"/>
    <n v="7"/>
    <n v="2"/>
  </r>
  <r>
    <n v="0"/>
    <s v="C"/>
    <x v="391"/>
    <x v="2"/>
    <n v="4"/>
    <s v="11 215943"/>
    <d v="2018-10-24T00:00:00"/>
    <d v="2022-10-31T00:00:00"/>
    <n v="0"/>
    <n v="1"/>
    <n v="35"/>
    <n v="30"/>
    <n v="2"/>
    <n v="11.03"/>
    <n v="11.61"/>
    <n v="25077250"/>
    <n v="648622"/>
    <n v="4377769"/>
    <n v="0"/>
    <n v="0"/>
    <n v="30000000"/>
    <n v="43481"/>
    <n v="0"/>
    <n v="0"/>
    <n v="0"/>
    <m/>
    <m/>
    <d v="2022-03-31T00:00:00"/>
    <n v="3"/>
    <s v="O"/>
    <n v="1"/>
    <n v="30"/>
    <n v="0"/>
    <m/>
    <m/>
    <m/>
    <m/>
    <m/>
    <m/>
    <n v="1"/>
    <n v="1"/>
    <m/>
    <m/>
    <n v="1151260"/>
    <s v="LIBRE INVERSION"/>
    <n v="0"/>
    <n v="0"/>
    <s v="800-197-268-4"/>
    <s v="DIRECCION DE IMPUESTOS Y ADUANAS NACIONALES"/>
    <n v="5"/>
    <m/>
    <m/>
    <m/>
    <m/>
    <n v="1"/>
    <n v="7"/>
    <n v="2"/>
  </r>
  <r>
    <n v="406282"/>
    <s v="C"/>
    <x v="392"/>
    <x v="0"/>
    <n v="4"/>
    <s v="13 201002423"/>
    <d v="2020-08-25T00:00:00"/>
    <d v="2023-08-31T00:00:00"/>
    <n v="0"/>
    <n v="1"/>
    <n v="19"/>
    <n v="30"/>
    <n v="2"/>
    <n v="11.03"/>
    <n v="11.61"/>
    <n v="10041591"/>
    <n v="330860"/>
    <n v="5169722"/>
    <n v="0"/>
    <n v="0"/>
    <n v="0"/>
    <m/>
    <n v="0"/>
    <n v="0"/>
    <n v="0"/>
    <m/>
    <m/>
    <d v="2022-03-31T00:00:00"/>
    <n v="1"/>
    <s v="O"/>
    <n v="1"/>
    <n v="30"/>
    <n v="0"/>
    <m/>
    <m/>
    <m/>
    <m/>
    <m/>
    <m/>
    <n v="1"/>
    <n v="1"/>
    <m/>
    <m/>
    <n v="595431"/>
    <s v="SUSTITUCION"/>
    <n v="0"/>
    <n v="0"/>
    <s v="800-197-268-4"/>
    <s v="DIRECCION DE IMPUESTOS Y ADUANAS NACIONALES"/>
    <n v="5"/>
    <m/>
    <m/>
    <m/>
    <m/>
    <n v="1"/>
    <n v="7"/>
    <n v="2"/>
  </r>
  <r>
    <n v="120274893.63137121"/>
    <s v="C"/>
    <x v="393"/>
    <x v="2"/>
    <n v="4"/>
    <s v="13 191003271"/>
    <d v="2019-12-18T00:00:00"/>
    <d v="2027-12-31T00:00:00"/>
    <n v="0"/>
    <n v="1"/>
    <n v="31"/>
    <n v="30"/>
    <n v="2"/>
    <n v="10.92"/>
    <n v="11.48"/>
    <n v="166073127"/>
    <n v="1803303"/>
    <n v="135289422"/>
    <n v="0"/>
    <n v="0"/>
    <n v="288400000"/>
    <n v="43813"/>
    <n v="0"/>
    <n v="0"/>
    <n v="0"/>
    <s v="4900000/4900000/"/>
    <s v="06/12/"/>
    <d v="2022-03-31T00:00:00"/>
    <n v="2"/>
    <s v="O"/>
    <n v="1"/>
    <n v="30"/>
    <n v="0"/>
    <m/>
    <m/>
    <m/>
    <m/>
    <m/>
    <m/>
    <n v="1"/>
    <n v="1"/>
    <m/>
    <m/>
    <n v="1763562.13"/>
    <s v="LIBRE INVERSION"/>
    <n v="0"/>
    <n v="0"/>
    <s v="800-197-268-4"/>
    <s v="DIRECCION DE IMPUESTOS Y ADUANAS NACIONALES"/>
    <n v="5"/>
    <m/>
    <m/>
    <m/>
    <m/>
    <n v="1"/>
    <n v="7"/>
    <n v="2"/>
  </r>
  <r>
    <n v="37569752.368628792"/>
    <s v="C"/>
    <x v="393"/>
    <x v="1"/>
    <n v="4"/>
    <s v="13 211001799"/>
    <d v="2021-07-22T00:00:00"/>
    <d v="2027-07-31T00:00:00"/>
    <n v="0"/>
    <n v="1"/>
    <n v="8"/>
    <n v="30"/>
    <n v="2"/>
    <n v="17.690000000000001"/>
    <n v="19.2"/>
    <n v="45227979"/>
    <n v="1034191"/>
    <n v="42259718"/>
    <n v="0"/>
    <n v="0"/>
    <n v="0"/>
    <m/>
    <n v="0"/>
    <n v="0"/>
    <n v="0"/>
    <m/>
    <m/>
    <d v="2022-03-31T00:00:00"/>
    <n v="1"/>
    <s v="O"/>
    <n v="1"/>
    <n v="30"/>
    <n v="0"/>
    <m/>
    <m/>
    <m/>
    <m/>
    <m/>
    <m/>
    <n v="1"/>
    <n v="1"/>
    <m/>
    <m/>
    <n v="550823.87"/>
    <s v="LIBRE INVERSION"/>
    <n v="0"/>
    <n v="0"/>
    <m/>
    <m/>
    <n v="5"/>
    <m/>
    <m/>
    <m/>
    <m/>
    <n v="1"/>
    <n v="7"/>
    <n v="2"/>
  </r>
  <r>
    <n v="0"/>
    <s v="C"/>
    <x v="394"/>
    <x v="0"/>
    <n v="4"/>
    <s v="13 201003297"/>
    <d v="2020-12-02T00:00:00"/>
    <d v="2023-06-30T00:00:00"/>
    <n v="0"/>
    <n v="1"/>
    <n v="15"/>
    <n v="30"/>
    <n v="2"/>
    <n v="5.99"/>
    <n v="6.16"/>
    <n v="8059368"/>
    <n v="291436"/>
    <n v="4190437"/>
    <n v="0"/>
    <n v="0"/>
    <n v="0"/>
    <m/>
    <n v="0"/>
    <n v="0"/>
    <n v="0"/>
    <m/>
    <m/>
    <d v="2022-03-31T00:00:00"/>
    <n v="1"/>
    <s v="O"/>
    <n v="1"/>
    <n v="30"/>
    <n v="0"/>
    <m/>
    <m/>
    <m/>
    <m/>
    <m/>
    <m/>
    <n v="1"/>
    <n v="1"/>
    <m/>
    <m/>
    <n v="890752.42"/>
    <s v="LIBRE INVERSION"/>
    <n v="0"/>
    <n v="0"/>
    <s v="800-197-268-4"/>
    <s v="DIRECCION DE IMPUESTOS Y ADUANAS NACIONALES"/>
    <n v="5"/>
    <m/>
    <m/>
    <m/>
    <m/>
    <n v="1"/>
    <n v="7"/>
    <n v="2"/>
  </r>
  <r>
    <n v="0"/>
    <s v="C"/>
    <x v="394"/>
    <x v="0"/>
    <n v="4"/>
    <s v="13 201003254"/>
    <d v="2020-11-26T00:00:00"/>
    <d v="2023-06-30T00:00:00"/>
    <n v="0"/>
    <n v="1"/>
    <n v="17"/>
    <n v="30"/>
    <n v="2"/>
    <n v="5.99"/>
    <n v="6.16"/>
    <n v="13598620"/>
    <n v="358434"/>
    <n v="7081949"/>
    <n v="0"/>
    <n v="0"/>
    <n v="0"/>
    <m/>
    <n v="0"/>
    <n v="0"/>
    <n v="0"/>
    <s v="1000000/1000000/"/>
    <s v="07/12/"/>
    <d v="2022-03-31T00:00:00"/>
    <n v="1"/>
    <s v="O"/>
    <n v="1"/>
    <n v="30"/>
    <n v="0"/>
    <m/>
    <m/>
    <m/>
    <m/>
    <m/>
    <m/>
    <n v="1"/>
    <n v="1"/>
    <m/>
    <m/>
    <n v="1505172.72"/>
    <s v="LIBRE INVERSION"/>
    <n v="0"/>
    <n v="0"/>
    <s v="800-197-268-4"/>
    <s v="DIRECCION DE IMPUESTOS Y ADUANAS NACIONALES"/>
    <n v="5"/>
    <m/>
    <m/>
    <m/>
    <m/>
    <n v="1"/>
    <n v="7"/>
    <n v="2"/>
  </r>
  <r>
    <n v="0"/>
    <s v="C"/>
    <x v="394"/>
    <x v="1"/>
    <n v="4"/>
    <s v="10 191000843"/>
    <d v="2019-08-23T00:00:00"/>
    <d v="2022-06-30T00:00:00"/>
    <n v="0"/>
    <n v="1"/>
    <n v="32"/>
    <n v="30"/>
    <n v="2"/>
    <n v="7.2"/>
    <n v="7.44"/>
    <n v="12041601"/>
    <n v="297083"/>
    <n v="880644"/>
    <n v="0"/>
    <n v="0"/>
    <n v="0"/>
    <m/>
    <n v="0"/>
    <n v="0"/>
    <n v="0"/>
    <m/>
    <m/>
    <d v="2022-03-31T00:00:00"/>
    <n v="1"/>
    <s v="O"/>
    <n v="1"/>
    <n v="30"/>
    <n v="0"/>
    <m/>
    <m/>
    <m/>
    <m/>
    <m/>
    <m/>
    <n v="1"/>
    <n v="1"/>
    <m/>
    <m/>
    <n v="187012.65"/>
    <s v="LIBRE INVERSION"/>
    <n v="0"/>
    <n v="0"/>
    <m/>
    <m/>
    <n v="5"/>
    <m/>
    <m/>
    <m/>
    <m/>
    <n v="1"/>
    <n v="7"/>
    <n v="2"/>
  </r>
  <r>
    <n v="0"/>
    <s v="C"/>
    <x v="394"/>
    <x v="1"/>
    <n v="4"/>
    <s v="13 221000541"/>
    <d v="2022-01-27T00:00:00"/>
    <d v="2023-01-31T00:00:00"/>
    <n v="0"/>
    <n v="1"/>
    <n v="2"/>
    <n v="30"/>
    <n v="2"/>
    <n v="7.2"/>
    <n v="7.44"/>
    <n v="5011767"/>
    <n v="435047"/>
    <n v="4202626"/>
    <n v="0"/>
    <n v="0"/>
    <n v="0"/>
    <m/>
    <n v="0"/>
    <n v="0"/>
    <n v="0"/>
    <m/>
    <m/>
    <d v="2022-03-31T00:00:00"/>
    <n v="1"/>
    <s v="O"/>
    <n v="1"/>
    <n v="30"/>
    <n v="0"/>
    <m/>
    <m/>
    <m/>
    <m/>
    <m/>
    <m/>
    <n v="1"/>
    <n v="1"/>
    <m/>
    <m/>
    <n v="893194.75"/>
    <s v="LIBRE INVERSION"/>
    <n v="0"/>
    <n v="0"/>
    <m/>
    <m/>
    <n v="5"/>
    <m/>
    <m/>
    <m/>
    <m/>
    <n v="1"/>
    <n v="7"/>
    <n v="2"/>
  </r>
  <r>
    <n v="104490157.67447993"/>
    <s v="C"/>
    <x v="395"/>
    <x v="2"/>
    <n v="4"/>
    <s v="13 201003439"/>
    <d v="2020-12-22T00:00:00"/>
    <d v="2028-12-31T00:00:00"/>
    <n v="1"/>
    <n v="1"/>
    <n v="16"/>
    <n v="30"/>
    <n v="2"/>
    <n v="10.59"/>
    <n v="11.12"/>
    <n v="132151276"/>
    <n v="1267894"/>
    <n v="120001605"/>
    <n v="1059614"/>
    <n v="0"/>
    <n v="168407143.83000001"/>
    <n v="44187"/>
    <n v="0"/>
    <n v="0"/>
    <n v="0"/>
    <s v="5400000/5400000/"/>
    <s v="06/12/"/>
    <d v="2022-03-31T00:00:00"/>
    <n v="2"/>
    <s v="O"/>
    <n v="1"/>
    <n v="30"/>
    <n v="167959"/>
    <m/>
    <m/>
    <m/>
    <m/>
    <m/>
    <m/>
    <n v="1"/>
    <n v="1"/>
    <m/>
    <m/>
    <n v="1811188.95"/>
    <s v="LIBRE INVERSION"/>
    <n v="0"/>
    <n v="0"/>
    <s v="800-197-268-4"/>
    <s v="DIRECCION DE IMPUESTOS Y ADUANAS NACIONALES"/>
    <n v="5"/>
    <m/>
    <m/>
    <m/>
    <m/>
    <n v="1"/>
    <n v="7"/>
    <n v="2"/>
  </r>
  <r>
    <n v="62303726.325520068"/>
    <s v="C"/>
    <x v="395"/>
    <x v="2"/>
    <n v="3"/>
    <s v="13 201003445"/>
    <d v="2020-12-22T00:00:00"/>
    <d v="2028-12-31T00:00:00"/>
    <n v="0"/>
    <n v="1"/>
    <n v="17"/>
    <n v="30"/>
    <n v="2"/>
    <n v="8.9499999999999993"/>
    <n v="9.33"/>
    <n v="79697978"/>
    <n v="938048"/>
    <n v="71552451"/>
    <n v="0"/>
    <n v="0"/>
    <n v="100414856.17"/>
    <n v="44187"/>
    <n v="0"/>
    <n v="0"/>
    <n v="0"/>
    <s v="1500000/1500000/"/>
    <s v="07/12/"/>
    <d v="2022-03-31T00:00:00"/>
    <n v="2"/>
    <s v="O"/>
    <n v="1"/>
    <n v="30"/>
    <n v="0"/>
    <m/>
    <m/>
    <m/>
    <m/>
    <m/>
    <m/>
    <n v="1"/>
    <n v="1"/>
    <n v="44187"/>
    <s v="A"/>
    <n v="1079775.05"/>
    <s v="SUSTITUCION"/>
    <n v="0"/>
    <n v="0"/>
    <s v="800-197-268-4"/>
    <s v="DIRECCION DE IMPUESTOS Y ADUANAS NACIONALES"/>
    <n v="5"/>
    <m/>
    <m/>
    <m/>
    <m/>
    <n v="1"/>
    <n v="7"/>
    <n v="2"/>
  </r>
  <r>
    <n v="161399.58062011836"/>
    <s v="C"/>
    <x v="396"/>
    <x v="1"/>
    <n v="4"/>
    <s v="10 211001405"/>
    <d v="2021-12-03T00:00:00"/>
    <d v="2022-11-30T00:00:00"/>
    <n v="0"/>
    <n v="1"/>
    <n v="4"/>
    <n v="30"/>
    <n v="2"/>
    <n v="17.690000000000001"/>
    <n v="19.2"/>
    <n v="840252"/>
    <n v="77076"/>
    <n v="576765"/>
    <n v="0"/>
    <n v="0"/>
    <n v="0"/>
    <m/>
    <n v="0"/>
    <n v="0"/>
    <n v="0"/>
    <m/>
    <m/>
    <d v="2022-03-31T00:00:00"/>
    <n v="1"/>
    <s v="O"/>
    <n v="1"/>
    <n v="30"/>
    <n v="0"/>
    <m/>
    <m/>
    <m/>
    <m/>
    <m/>
    <m/>
    <n v="1"/>
    <n v="1"/>
    <m/>
    <m/>
    <n v="51939.24"/>
    <s v="TARJETA DE AFINIDAD"/>
    <n v="0"/>
    <n v="0"/>
    <m/>
    <m/>
    <n v="5"/>
    <m/>
    <m/>
    <m/>
    <m/>
    <n v="1"/>
    <n v="7"/>
    <n v="2"/>
  </r>
  <r>
    <n v="1287955.026799974"/>
    <s v="C"/>
    <x v="396"/>
    <x v="1"/>
    <n v="4"/>
    <s v="13 221000141"/>
    <d v="2022-01-18T00:00:00"/>
    <d v="2024-01-31T00:00:00"/>
    <n v="0"/>
    <n v="1"/>
    <n v="2"/>
    <n v="30"/>
    <n v="2"/>
    <n v="8.1199999999999992"/>
    <n v="8.43"/>
    <n v="5031089"/>
    <n v="228754"/>
    <n v="4601891"/>
    <n v="0"/>
    <n v="0"/>
    <n v="0"/>
    <m/>
    <n v="0"/>
    <n v="0"/>
    <n v="0"/>
    <m/>
    <m/>
    <d v="2022-03-09T00:00:00"/>
    <n v="1"/>
    <s v="O"/>
    <n v="1"/>
    <n v="30"/>
    <n v="0"/>
    <m/>
    <m/>
    <m/>
    <m/>
    <m/>
    <m/>
    <n v="1"/>
    <n v="1"/>
    <m/>
    <m/>
    <n v="414232.17"/>
    <s v="LIBRE INVERSION"/>
    <n v="0"/>
    <n v="0"/>
    <m/>
    <m/>
    <n v="5"/>
    <m/>
    <m/>
    <m/>
    <m/>
    <n v="1"/>
    <n v="7"/>
    <n v="2"/>
  </r>
  <r>
    <n v="283342.39257990778"/>
    <s v="C"/>
    <x v="396"/>
    <x v="1"/>
    <n v="4"/>
    <s v="13 221001339"/>
    <d v="2022-03-23T00:00:00"/>
    <d v="2022-07-31T00:00:00"/>
    <n v="0"/>
    <n v="1"/>
    <n v="0"/>
    <n v="120"/>
    <n v="2"/>
    <n v="19.350000000000001"/>
    <n v="20.62"/>
    <n v="1012356"/>
    <n v="1079018"/>
    <n v="1012356"/>
    <n v="0"/>
    <n v="0"/>
    <n v="0"/>
    <m/>
    <n v="0"/>
    <n v="0"/>
    <n v="0"/>
    <m/>
    <m/>
    <d v="2022-03-23T00:00:00"/>
    <n v="1"/>
    <s v="O"/>
    <n v="1"/>
    <n v="120"/>
    <n v="0"/>
    <m/>
    <m/>
    <m/>
    <m/>
    <m/>
    <m/>
    <n v="1"/>
    <n v="1"/>
    <m/>
    <m/>
    <n v="91116.59"/>
    <s v="LIBRE INVERSION"/>
    <n v="0"/>
    <n v="0"/>
    <m/>
    <m/>
    <n v="5"/>
    <m/>
    <m/>
    <m/>
    <m/>
    <n v="1"/>
    <n v="7"/>
    <n v="2"/>
  </r>
  <r>
    <n v="0"/>
    <s v="C"/>
    <x v="397"/>
    <x v="1"/>
    <n v="4"/>
    <s v="13 221001244"/>
    <d v="2022-03-22T00:00:00"/>
    <d v="2022-06-30T00:00:00"/>
    <n v="0"/>
    <n v="1"/>
    <n v="0"/>
    <n v="90"/>
    <n v="2"/>
    <n v="7.24"/>
    <n v="7.44"/>
    <n v="2512751"/>
    <n v="2560786"/>
    <n v="2512751"/>
    <n v="0"/>
    <n v="0"/>
    <n v="0"/>
    <m/>
    <n v="0"/>
    <n v="0"/>
    <n v="0"/>
    <m/>
    <m/>
    <d v="2022-03-22T00:00:00"/>
    <n v="1"/>
    <s v="O"/>
    <n v="1"/>
    <n v="90"/>
    <n v="0"/>
    <m/>
    <m/>
    <m/>
    <m/>
    <m/>
    <m/>
    <n v="1"/>
    <n v="1"/>
    <m/>
    <m/>
    <n v="2240574"/>
    <s v="LIBRE INVERSION"/>
    <n v="0"/>
    <n v="0"/>
    <m/>
    <m/>
    <n v="5"/>
    <m/>
    <m/>
    <m/>
    <m/>
    <n v="1"/>
    <n v="7"/>
    <n v="2"/>
  </r>
  <r>
    <n v="55580310"/>
    <s v="C"/>
    <x v="398"/>
    <x v="2"/>
    <n v="3"/>
    <s v="13 211002288"/>
    <d v="2021-08-30T00:00:00"/>
    <d v="2026-09-30T00:00:00"/>
    <n v="1"/>
    <n v="1"/>
    <n v="8"/>
    <n v="30"/>
    <n v="2"/>
    <n v="9.68"/>
    <n v="10.119999999999999"/>
    <n v="88870448"/>
    <n v="1178795"/>
    <n v="81351870"/>
    <n v="0"/>
    <n v="0"/>
    <n v="108810000"/>
    <n v="43585"/>
    <n v="0"/>
    <n v="0"/>
    <n v="0"/>
    <s v="3000000/1300000/3000000/1300000/"/>
    <s v="06/07/12/12/"/>
    <d v="2022-03-31T00:00:00"/>
    <n v="2"/>
    <s v="O"/>
    <n v="1"/>
    <n v="30"/>
    <n v="1010"/>
    <m/>
    <m/>
    <m/>
    <m/>
    <m/>
    <m/>
    <n v="1"/>
    <n v="1"/>
    <n v="44438"/>
    <s v="A"/>
    <n v="2914150"/>
    <s v="SUSTITUCION"/>
    <n v="0"/>
    <n v="0"/>
    <s v="800-197-268-4"/>
    <s v="DIRECCION DE IMPUESTOS Y ADUANAS NACIONALES"/>
    <n v="5"/>
    <m/>
    <m/>
    <m/>
    <m/>
    <n v="1"/>
    <n v="7"/>
    <n v="2"/>
  </r>
  <r>
    <n v="0"/>
    <s v="C"/>
    <x v="399"/>
    <x v="1"/>
    <n v="4"/>
    <s v="10 191000363"/>
    <d v="2019-06-17T00:00:00"/>
    <d v="2023-06-30T00:00:00"/>
    <n v="0"/>
    <n v="1"/>
    <n v="33"/>
    <n v="30"/>
    <n v="2"/>
    <n v="10.199999999999999"/>
    <n v="10.69"/>
    <n v="10069903"/>
    <n v="256367"/>
    <n v="3596142"/>
    <n v="0"/>
    <n v="0"/>
    <n v="0"/>
    <m/>
    <n v="0"/>
    <n v="0"/>
    <n v="0"/>
    <m/>
    <m/>
    <d v="2022-03-31T00:00:00"/>
    <n v="1"/>
    <s v="O"/>
    <n v="1"/>
    <n v="30"/>
    <n v="0"/>
    <m/>
    <m/>
    <m/>
    <m/>
    <m/>
    <m/>
    <n v="1"/>
    <n v="1"/>
    <m/>
    <m/>
    <n v="1118395"/>
    <s v="SUSTITUCION"/>
    <n v="0"/>
    <n v="0"/>
    <m/>
    <m/>
    <n v="5"/>
    <m/>
    <m/>
    <m/>
    <m/>
    <n v="1"/>
    <n v="7"/>
    <n v="2"/>
  </r>
  <r>
    <n v="30881182"/>
    <s v="C"/>
    <x v="400"/>
    <x v="0"/>
    <n v="4"/>
    <s v="13 211001833"/>
    <d v="2021-07-14T00:00:00"/>
    <d v="2026-07-31T00:00:00"/>
    <n v="0"/>
    <n v="1"/>
    <n v="9"/>
    <n v="30"/>
    <n v="2"/>
    <n v="9"/>
    <n v="9.3800000000000008"/>
    <n v="39835309"/>
    <n v="669892"/>
    <n v="35862272"/>
    <n v="0"/>
    <n v="0"/>
    <n v="0"/>
    <m/>
    <n v="0"/>
    <n v="0"/>
    <n v="0"/>
    <s v="1000000/1000000/"/>
    <s v="06/12/"/>
    <d v="2022-03-31T00:00:00"/>
    <n v="1"/>
    <s v="O"/>
    <n v="1"/>
    <n v="30"/>
    <n v="0"/>
    <m/>
    <m/>
    <m/>
    <m/>
    <m/>
    <m/>
    <n v="1"/>
    <n v="1"/>
    <m/>
    <m/>
    <n v="622641"/>
    <s v="COMPRA CARTERA"/>
    <n v="0"/>
    <n v="0"/>
    <s v="800-197-268-4"/>
    <s v="DIRECCION DE IMPUESTOS Y ADUANAS NACIONALES"/>
    <n v="5"/>
    <m/>
    <m/>
    <m/>
    <m/>
    <n v="1"/>
    <n v="7"/>
    <n v="2"/>
  </r>
  <r>
    <n v="56476487.700187489"/>
    <s v="C"/>
    <x v="401"/>
    <x v="2"/>
    <n v="4"/>
    <s v="11 20096"/>
    <d v="2018-04-17T00:00:00"/>
    <d v="2026-09-30T00:00:00"/>
    <n v="0"/>
    <n v="1"/>
    <n v="41"/>
    <n v="30"/>
    <n v="2"/>
    <n v="12"/>
    <n v="12.68"/>
    <n v="107496508"/>
    <n v="1136338"/>
    <n v="69116223"/>
    <n v="0"/>
    <n v="0"/>
    <n v="236485894.28"/>
    <n v="43585"/>
    <n v="0"/>
    <n v="0"/>
    <n v="0"/>
    <s v="5600000/1400000/2800000/"/>
    <s v="05/07/12/"/>
    <d v="2022-03-31T00:00:00"/>
    <n v="2"/>
    <s v="O"/>
    <n v="1"/>
    <n v="30"/>
    <n v="0"/>
    <m/>
    <m/>
    <m/>
    <m/>
    <m/>
    <m/>
    <n v="1"/>
    <n v="1"/>
    <m/>
    <m/>
    <n v="2148517.7599999998"/>
    <s v="VIVIENDA"/>
    <n v="0"/>
    <n v="0"/>
    <s v="800-197-268-4"/>
    <s v="DIRECCION DE IMPUESTOS Y ADUANAS NACIONALES"/>
    <n v="5"/>
    <m/>
    <m/>
    <m/>
    <m/>
    <n v="1"/>
    <n v="7"/>
    <n v="2"/>
  </r>
  <r>
    <n v="16863724.285580784"/>
    <s v="C"/>
    <x v="401"/>
    <x v="4"/>
    <n v="4"/>
    <s v="11 20102"/>
    <d v="2018-04-19T00:00:00"/>
    <d v="2024-10-31T00:00:00"/>
    <n v="0"/>
    <n v="1"/>
    <n v="39"/>
    <n v="30"/>
    <n v="2"/>
    <n v="12.6"/>
    <n v="13.35"/>
    <n v="41897970"/>
    <n v="629308"/>
    <n v="20637934"/>
    <n v="0"/>
    <n v="0"/>
    <n v="70614105.719999999"/>
    <n v="43585"/>
    <n v="0"/>
    <n v="0"/>
    <n v="0"/>
    <s v="1200000/1200000/"/>
    <s v="06/12/"/>
    <d v="2022-03-31T00:00:00"/>
    <n v="2"/>
    <s v="O"/>
    <n v="1"/>
    <n v="30"/>
    <n v="0"/>
    <m/>
    <m/>
    <m/>
    <m/>
    <m/>
    <m/>
    <n v="1"/>
    <n v="1"/>
    <m/>
    <m/>
    <n v="641557.99"/>
    <s v="SUSTITUCION"/>
    <n v="0"/>
    <n v="0"/>
    <m/>
    <m/>
    <n v="5"/>
    <m/>
    <m/>
    <m/>
    <m/>
    <n v="1"/>
    <n v="7"/>
    <n v="2"/>
  </r>
  <r>
    <n v="10472382.884231731"/>
    <s v="C"/>
    <x v="401"/>
    <x v="0"/>
    <n v="4"/>
    <s v="13 211001622"/>
    <d v="2021-06-04T00:00:00"/>
    <d v="2025-06-30T00:00:00"/>
    <n v="0"/>
    <n v="1"/>
    <n v="9"/>
    <n v="30"/>
    <n v="2"/>
    <n v="11.1"/>
    <n v="11.68"/>
    <n v="15155495"/>
    <n v="395416"/>
    <n v="12815999"/>
    <n v="0"/>
    <n v="0"/>
    <n v="0"/>
    <m/>
    <n v="0"/>
    <n v="0"/>
    <n v="0"/>
    <m/>
    <m/>
    <d v="2022-03-31T00:00:00"/>
    <n v="1"/>
    <s v="O"/>
    <n v="1"/>
    <n v="30"/>
    <n v="0"/>
    <m/>
    <m/>
    <m/>
    <m/>
    <m/>
    <m/>
    <n v="1"/>
    <n v="1"/>
    <m/>
    <m/>
    <n v="398263.38"/>
    <s v="SUSTITUCION"/>
    <n v="0"/>
    <n v="0"/>
    <s v="800-197-268-4"/>
    <s v="DIRECCION DE IMPUESTOS Y ADUANAS NACIONALES"/>
    <n v="5"/>
    <m/>
    <m/>
    <m/>
    <m/>
    <n v="1"/>
    <n v="7"/>
    <n v="2"/>
  </r>
  <r>
    <n v="940012.79334486136"/>
    <s v="C"/>
    <x v="402"/>
    <x v="0"/>
    <n v="4"/>
    <s v="13 201002763"/>
    <d v="2020-09-29T00:00:00"/>
    <d v="2023-03-31T00:00:00"/>
    <n v="0"/>
    <n v="1"/>
    <n v="21"/>
    <n v="30"/>
    <n v="2"/>
    <n v="9.91"/>
    <n v="10.37"/>
    <n v="12528788"/>
    <n v="308705"/>
    <n v="5382056"/>
    <n v="0"/>
    <n v="0"/>
    <n v="0"/>
    <m/>
    <n v="0"/>
    <n v="0"/>
    <n v="0"/>
    <s v="1000000/1000000/"/>
    <s v="07/12/"/>
    <d v="2022-03-31T00:00:00"/>
    <n v="1"/>
    <s v="O"/>
    <n v="1"/>
    <n v="30"/>
    <n v="0"/>
    <m/>
    <m/>
    <m/>
    <m/>
    <m/>
    <m/>
    <n v="1"/>
    <n v="1"/>
    <m/>
    <m/>
    <n v="555266.24"/>
    <s v="SUSTITUCION"/>
    <n v="0"/>
    <n v="0"/>
    <s v="800-197-268-4"/>
    <s v="DIRECCION DE IMPUESTOS Y ADUANAS NACIONALES"/>
    <n v="5"/>
    <m/>
    <m/>
    <m/>
    <m/>
    <n v="1"/>
    <n v="7"/>
    <n v="2"/>
  </r>
  <r>
    <n v="528119.2066551391"/>
    <s v="C"/>
    <x v="402"/>
    <x v="1"/>
    <n v="4"/>
    <s v="10 191003099"/>
    <d v="2020-03-14T00:00:00"/>
    <d v="2024-01-31T00:00:00"/>
    <n v="0"/>
    <n v="1"/>
    <n v="22"/>
    <n v="30"/>
    <n v="2"/>
    <n v="18"/>
    <n v="19.559999999999999"/>
    <n v="4000000"/>
    <n v="167000"/>
    <n v="3023647"/>
    <n v="0"/>
    <n v="0"/>
    <n v="0"/>
    <m/>
    <n v="0"/>
    <n v="0"/>
    <n v="0"/>
    <m/>
    <m/>
    <d v="2022-03-31T00:00:00"/>
    <n v="1"/>
    <s v="O"/>
    <n v="1"/>
    <n v="30"/>
    <n v="0"/>
    <m/>
    <m/>
    <m/>
    <m/>
    <m/>
    <m/>
    <n v="1"/>
    <n v="1"/>
    <m/>
    <m/>
    <n v="311930.76"/>
    <s v="TARJETA DE AFINIDAD"/>
    <n v="0"/>
    <n v="0"/>
    <m/>
    <m/>
    <n v="5"/>
    <m/>
    <m/>
    <m/>
    <m/>
    <n v="1"/>
    <n v="7"/>
    <n v="2"/>
  </r>
  <r>
    <n v="2983226.550712347"/>
    <s v="C"/>
    <x v="403"/>
    <x v="1"/>
    <n v="4"/>
    <s v="10 191002834"/>
    <d v="2020-01-29T00:00:00"/>
    <d v="2025-03-31T00:00:00"/>
    <n v="0"/>
    <n v="1"/>
    <n v="25"/>
    <n v="30"/>
    <n v="2"/>
    <n v="18"/>
    <n v="19.559999999999999"/>
    <n v="5000000"/>
    <n v="181000"/>
    <n v="4776866"/>
    <n v="0"/>
    <n v="0"/>
    <n v="0"/>
    <m/>
    <n v="0"/>
    <n v="0"/>
    <n v="0"/>
    <m/>
    <m/>
    <d v="2022-03-31T00:00:00"/>
    <n v="1"/>
    <s v="O"/>
    <n v="1"/>
    <n v="30"/>
    <n v="0"/>
    <m/>
    <m/>
    <m/>
    <m/>
    <m/>
    <m/>
    <n v="1"/>
    <n v="1"/>
    <m/>
    <m/>
    <n v="352684.18"/>
    <s v="TARJETA DE AFINIDAD"/>
    <n v="0"/>
    <n v="0"/>
    <m/>
    <m/>
    <n v="5"/>
    <m/>
    <m/>
    <m/>
    <m/>
    <n v="1"/>
    <n v="7"/>
    <n v="2"/>
  </r>
  <r>
    <n v="4261534.2303639781"/>
    <s v="C"/>
    <x v="403"/>
    <x v="1"/>
    <n v="4"/>
    <s v="13 211002286"/>
    <d v="2021-08-30T00:00:00"/>
    <d v="2024-08-31T00:00:00"/>
    <n v="0"/>
    <n v="1"/>
    <n v="7"/>
    <n v="30"/>
    <n v="2"/>
    <n v="10.199999999999999"/>
    <n v="10.69"/>
    <n v="8226334"/>
    <n v="267776"/>
    <n v="6823978"/>
    <n v="0"/>
    <n v="0"/>
    <n v="0"/>
    <m/>
    <n v="0"/>
    <n v="0"/>
    <n v="0"/>
    <m/>
    <m/>
    <d v="2022-03-31T00:00:00"/>
    <n v="1"/>
    <s v="O"/>
    <n v="1"/>
    <n v="30"/>
    <n v="0"/>
    <m/>
    <m/>
    <m/>
    <m/>
    <m/>
    <m/>
    <n v="1"/>
    <n v="1"/>
    <m/>
    <m/>
    <n v="503971.32"/>
    <s v="LIBRE INVERSION"/>
    <n v="0"/>
    <n v="0"/>
    <m/>
    <m/>
    <n v="5"/>
    <m/>
    <m/>
    <m/>
    <m/>
    <n v="1"/>
    <n v="7"/>
    <n v="2"/>
  </r>
  <r>
    <n v="3116123.8448000676"/>
    <s v="C"/>
    <x v="403"/>
    <x v="1"/>
    <n v="4"/>
    <s v="13 221000959"/>
    <d v="2022-02-25T00:00:00"/>
    <d v="2024-02-29T00:00:00"/>
    <n v="0"/>
    <n v="1"/>
    <n v="1"/>
    <n v="30"/>
    <n v="2"/>
    <n v="16.5"/>
    <n v="17.8"/>
    <n v="5172420"/>
    <n v="255508"/>
    <n v="4989792"/>
    <n v="0"/>
    <n v="0"/>
    <n v="0"/>
    <m/>
    <n v="0"/>
    <n v="0"/>
    <n v="0"/>
    <m/>
    <m/>
    <d v="2022-03-31T00:00:00"/>
    <n v="1"/>
    <s v="O"/>
    <n v="1"/>
    <n v="30"/>
    <n v="0"/>
    <m/>
    <m/>
    <m/>
    <m/>
    <m/>
    <m/>
    <n v="1"/>
    <n v="1"/>
    <m/>
    <m/>
    <n v="368483.15"/>
    <s v="LIBRE INVERSION"/>
    <n v="0"/>
    <n v="0"/>
    <m/>
    <m/>
    <n v="5"/>
    <m/>
    <m/>
    <m/>
    <m/>
    <n v="1"/>
    <n v="7"/>
    <n v="2"/>
  </r>
  <r>
    <n v="1896990.3741236061"/>
    <s v="C"/>
    <x v="403"/>
    <x v="1"/>
    <n v="4"/>
    <s v="13 221000042"/>
    <d v="2022-01-11T00:00:00"/>
    <d v="2022-06-30T00:00:00"/>
    <n v="0"/>
    <n v="1"/>
    <n v="0"/>
    <n v="150"/>
    <n v="2"/>
    <n v="19.5"/>
    <n v="20.62"/>
    <n v="3037698"/>
    <n v="3289678"/>
    <n v="3037698"/>
    <n v="98749"/>
    <n v="0"/>
    <n v="0"/>
    <m/>
    <n v="0"/>
    <n v="0"/>
    <n v="0"/>
    <m/>
    <m/>
    <d v="2022-01-11T00:00:00"/>
    <n v="1"/>
    <s v="O"/>
    <n v="1"/>
    <n v="150"/>
    <n v="0"/>
    <m/>
    <m/>
    <m/>
    <m/>
    <m/>
    <m/>
    <n v="1"/>
    <n v="1"/>
    <m/>
    <m/>
    <n v="224377.35"/>
    <s v="LIBRE INVERSION"/>
    <n v="0"/>
    <n v="0"/>
    <m/>
    <m/>
    <n v="5"/>
    <m/>
    <m/>
    <m/>
    <m/>
    <n v="1"/>
    <n v="7"/>
    <n v="2"/>
  </r>
  <r>
    <n v="0"/>
    <s v="C"/>
    <x v="404"/>
    <x v="1"/>
    <n v="4"/>
    <s v="10 221000061"/>
    <d v="2022-01-11T00:00:00"/>
    <d v="2024-01-31T00:00:00"/>
    <n v="1"/>
    <n v="1"/>
    <n v="1"/>
    <n v="30"/>
    <n v="2"/>
    <n v="17.690000000000001"/>
    <n v="19.2"/>
    <n v="108500"/>
    <n v="5422"/>
    <n v="104714"/>
    <n v="1545"/>
    <n v="0"/>
    <n v="0"/>
    <m/>
    <n v="0"/>
    <n v="0"/>
    <n v="0"/>
    <m/>
    <m/>
    <d v="2022-03-04T00:00:00"/>
    <n v="1"/>
    <s v="O"/>
    <n v="1"/>
    <n v="30"/>
    <n v="3842"/>
    <m/>
    <m/>
    <m/>
    <m/>
    <m/>
    <m/>
    <n v="1"/>
    <n v="1"/>
    <m/>
    <m/>
    <n v="217347.01"/>
    <s v="TARJETA DE AFINIDAD"/>
    <n v="0"/>
    <n v="0"/>
    <m/>
    <m/>
    <n v="5"/>
    <m/>
    <m/>
    <m/>
    <m/>
    <n v="1"/>
    <n v="7"/>
    <n v="2"/>
  </r>
  <r>
    <n v="0"/>
    <s v="C"/>
    <x v="404"/>
    <x v="1"/>
    <n v="4"/>
    <s v="10 211001474"/>
    <d v="2021-12-12T00:00:00"/>
    <d v="2023-12-31T00:00:00"/>
    <n v="1"/>
    <n v="1"/>
    <n v="2"/>
    <n v="30"/>
    <n v="2"/>
    <n v="17.690000000000001"/>
    <n v="19.2"/>
    <n v="620970"/>
    <n v="31032"/>
    <n v="577315"/>
    <n v="8515"/>
    <n v="0"/>
    <n v="0"/>
    <m/>
    <n v="0"/>
    <n v="0"/>
    <n v="0"/>
    <m/>
    <m/>
    <d v="2022-03-04T00:00:00"/>
    <n v="1"/>
    <s v="O"/>
    <n v="1"/>
    <n v="30"/>
    <n v="22323"/>
    <m/>
    <m/>
    <m/>
    <m/>
    <m/>
    <m/>
    <n v="1"/>
    <n v="1"/>
    <m/>
    <m/>
    <n v="1197857.03"/>
    <s v="TARJETA DE AFINIDAD"/>
    <n v="0"/>
    <n v="0"/>
    <m/>
    <m/>
    <n v="5"/>
    <m/>
    <m/>
    <m/>
    <m/>
    <n v="1"/>
    <n v="7"/>
    <n v="2"/>
  </r>
  <r>
    <n v="0"/>
    <s v="C"/>
    <x v="404"/>
    <x v="1"/>
    <n v="4"/>
    <s v="10 211001475"/>
    <d v="2021-12-12T00:00:00"/>
    <d v="2023-12-31T00:00:00"/>
    <n v="1"/>
    <n v="1"/>
    <n v="2"/>
    <n v="30"/>
    <n v="2"/>
    <n v="17.690000000000001"/>
    <n v="19.2"/>
    <n v="180000"/>
    <n v="8995"/>
    <n v="167345"/>
    <n v="2469"/>
    <n v="0"/>
    <n v="0"/>
    <m/>
    <n v="0"/>
    <n v="0"/>
    <n v="0"/>
    <m/>
    <m/>
    <d v="2022-03-04T00:00:00"/>
    <n v="1"/>
    <s v="O"/>
    <n v="1"/>
    <n v="30"/>
    <n v="6470"/>
    <m/>
    <m/>
    <m/>
    <m/>
    <m/>
    <m/>
    <n v="1"/>
    <n v="1"/>
    <m/>
    <m/>
    <n v="347303.2"/>
    <s v="TARJETA DE AFINIDAD"/>
    <n v="0"/>
    <n v="0"/>
    <m/>
    <m/>
    <n v="5"/>
    <m/>
    <m/>
    <m/>
    <m/>
    <n v="1"/>
    <n v="7"/>
    <n v="2"/>
  </r>
  <r>
    <n v="0"/>
    <s v="C"/>
    <x v="404"/>
    <x v="1"/>
    <n v="4"/>
    <s v="10 221000310"/>
    <d v="2022-02-25T00:00:00"/>
    <d v="2024-02-29T00:00:00"/>
    <n v="1"/>
    <n v="1"/>
    <n v="0"/>
    <n v="30"/>
    <n v="2"/>
    <n v="17.690000000000001"/>
    <n v="19.2"/>
    <n v="58338"/>
    <n v="2916"/>
    <n v="58338"/>
    <n v="1003"/>
    <n v="0"/>
    <n v="0"/>
    <m/>
    <n v="0"/>
    <n v="0"/>
    <n v="0"/>
    <m/>
    <m/>
    <d v="2022-02-25T00:00:00"/>
    <n v="1"/>
    <s v="O"/>
    <n v="1"/>
    <n v="30"/>
    <n v="2036"/>
    <m/>
    <m/>
    <m/>
    <m/>
    <m/>
    <m/>
    <n v="1"/>
    <n v="1"/>
    <m/>
    <m/>
    <n v="121104.1"/>
    <s v="TARJETA DE AFINIDAD"/>
    <n v="0"/>
    <n v="0"/>
    <m/>
    <m/>
    <n v="5"/>
    <m/>
    <m/>
    <m/>
    <m/>
    <n v="1"/>
    <n v="7"/>
    <n v="2"/>
  </r>
  <r>
    <n v="1259176.8595316329"/>
    <s v="C"/>
    <x v="405"/>
    <x v="0"/>
    <n v="4"/>
    <s v="11 21738"/>
    <d v="2018-11-14T00:00:00"/>
    <d v="2022-11-30T00:00:00"/>
    <n v="1"/>
    <n v="1"/>
    <n v="40"/>
    <n v="30"/>
    <n v="2"/>
    <n v="11.03"/>
    <n v="11.61"/>
    <n v="15104850"/>
    <n v="237626"/>
    <n v="1825237"/>
    <n v="0"/>
    <n v="0"/>
    <n v="0"/>
    <m/>
    <n v="0"/>
    <n v="0"/>
    <n v="0"/>
    <m/>
    <m/>
    <d v="2022-03-31T00:00:00"/>
    <n v="1"/>
    <s v="O"/>
    <n v="1"/>
    <n v="30"/>
    <n v="559"/>
    <m/>
    <m/>
    <m/>
    <m/>
    <m/>
    <m/>
    <n v="1"/>
    <n v="1"/>
    <m/>
    <m/>
    <n v="103821.06"/>
    <s v="LIBRE INVERSION"/>
    <n v="0"/>
    <n v="0"/>
    <s v="800-197-268-4"/>
    <s v="DIRECCION DE IMPUESTOS Y ADUANAS NACIONALES"/>
    <n v="5"/>
    <m/>
    <m/>
    <m/>
    <m/>
    <n v="1"/>
    <n v="7"/>
    <n v="2"/>
  </r>
  <r>
    <n v="4026087.1419213526"/>
    <s v="C"/>
    <x v="405"/>
    <x v="0"/>
    <n v="4"/>
    <s v="13 201000980"/>
    <d v="2020-03-10T00:00:00"/>
    <d v="2023-03-31T00:00:00"/>
    <n v="0"/>
    <n v="1"/>
    <n v="28"/>
    <n v="30"/>
    <n v="2"/>
    <n v="15.6"/>
    <n v="16.760000000000002"/>
    <n v="15154496"/>
    <n v="362094"/>
    <n v="5835649"/>
    <n v="0"/>
    <n v="0"/>
    <n v="0"/>
    <m/>
    <n v="0"/>
    <n v="0"/>
    <n v="0"/>
    <s v="1000000/1000000/"/>
    <s v="06/12/"/>
    <d v="2022-03-31T00:00:00"/>
    <n v="1"/>
    <s v="O"/>
    <n v="1"/>
    <n v="30"/>
    <n v="0"/>
    <m/>
    <m/>
    <m/>
    <m/>
    <m/>
    <m/>
    <n v="1"/>
    <n v="1"/>
    <m/>
    <m/>
    <n v="331690.75"/>
    <s v="LIBRE INVERSION"/>
    <n v="0"/>
    <n v="0"/>
    <s v="800-197-268-4"/>
    <s v="DIRECCION DE IMPUESTOS Y ADUANAS NACIONALES"/>
    <n v="5"/>
    <m/>
    <m/>
    <m/>
    <m/>
    <n v="1"/>
    <n v="7"/>
    <n v="2"/>
  </r>
  <r>
    <n v="16611468.180572648"/>
    <s v="C"/>
    <x v="405"/>
    <x v="0"/>
    <n v="4"/>
    <s v="13 211001405"/>
    <d v="2021-05-12T00:00:00"/>
    <d v="2024-05-31T00:00:00"/>
    <n v="0"/>
    <n v="1"/>
    <n v="12"/>
    <n v="30"/>
    <n v="2"/>
    <n v="9"/>
    <n v="9.3800000000000008"/>
    <n v="32571816"/>
    <n v="871895"/>
    <n v="24077254"/>
    <n v="0"/>
    <n v="0"/>
    <n v="0"/>
    <m/>
    <n v="0"/>
    <n v="0"/>
    <n v="0"/>
    <s v="1000000/1000000/"/>
    <s v="06/12/"/>
    <d v="2022-03-31T00:00:00"/>
    <n v="1"/>
    <s v="O"/>
    <n v="1"/>
    <n v="30"/>
    <n v="0"/>
    <m/>
    <m/>
    <m/>
    <m/>
    <m/>
    <m/>
    <n v="1"/>
    <n v="1"/>
    <m/>
    <m/>
    <n v="1368250.13"/>
    <s v="COMPRA CARTERA"/>
    <n v="0"/>
    <n v="0"/>
    <s v="800-197-268-4"/>
    <s v="DIRECCION DE IMPUESTOS Y ADUANAS NACIONALES"/>
    <n v="5"/>
    <m/>
    <m/>
    <m/>
    <m/>
    <n v="1"/>
    <n v="7"/>
    <n v="2"/>
  </r>
  <r>
    <n v="375366.18330131884"/>
    <s v="C"/>
    <x v="405"/>
    <x v="1"/>
    <n v="4"/>
    <s v="10 211001185"/>
    <d v="2021-10-30T00:00:00"/>
    <d v="2023-10-31T00:00:00"/>
    <n v="0"/>
    <n v="1"/>
    <n v="5"/>
    <n v="30"/>
    <n v="2"/>
    <n v="17.690000000000001"/>
    <n v="19.2"/>
    <n v="663391"/>
    <n v="33152"/>
    <n v="544126"/>
    <n v="0"/>
    <n v="0"/>
    <n v="0"/>
    <m/>
    <n v="0"/>
    <n v="0"/>
    <n v="0"/>
    <m/>
    <m/>
    <d v="2022-03-31T00:00:00"/>
    <n v="1"/>
    <s v="O"/>
    <n v="1"/>
    <n v="30"/>
    <n v="0"/>
    <m/>
    <m/>
    <m/>
    <m/>
    <m/>
    <m/>
    <n v="1"/>
    <n v="1"/>
    <m/>
    <m/>
    <n v="30960.560000000001"/>
    <s v="TARJETA DE AFINIDAD"/>
    <n v="0"/>
    <n v="0"/>
    <m/>
    <m/>
    <n v="5"/>
    <m/>
    <m/>
    <m/>
    <m/>
    <n v="1"/>
    <n v="7"/>
    <n v="2"/>
  </r>
  <r>
    <n v="236659.78313674685"/>
    <s v="C"/>
    <x v="405"/>
    <x v="1"/>
    <n v="4"/>
    <s v="10 211001363"/>
    <d v="2021-11-22T00:00:00"/>
    <d v="2023-11-30T00:00:00"/>
    <n v="0"/>
    <n v="1"/>
    <n v="4"/>
    <n v="30"/>
    <n v="2"/>
    <n v="17.690000000000001"/>
    <n v="19.2"/>
    <n v="400000"/>
    <n v="19990"/>
    <n v="342901"/>
    <n v="0"/>
    <n v="0"/>
    <n v="0"/>
    <m/>
    <n v="0"/>
    <n v="0"/>
    <n v="0"/>
    <m/>
    <m/>
    <d v="2022-03-31T00:00:00"/>
    <n v="1"/>
    <s v="O"/>
    <n v="1"/>
    <n v="30"/>
    <n v="0"/>
    <m/>
    <m/>
    <m/>
    <m/>
    <m/>
    <m/>
    <n v="1"/>
    <n v="1"/>
    <m/>
    <m/>
    <n v="19401.95"/>
    <s v="TARJETA DE AFINIDAD"/>
    <n v="0"/>
    <n v="0"/>
    <m/>
    <m/>
    <n v="5"/>
    <m/>
    <m/>
    <m/>
    <m/>
    <n v="1"/>
    <n v="7"/>
    <n v="2"/>
  </r>
  <r>
    <n v="236659.78313674685"/>
    <s v="C"/>
    <x v="405"/>
    <x v="1"/>
    <n v="4"/>
    <s v="10 211001241"/>
    <d v="2021-11-06T00:00:00"/>
    <d v="2023-11-30T00:00:00"/>
    <n v="0"/>
    <n v="1"/>
    <n v="4"/>
    <n v="30"/>
    <n v="2"/>
    <n v="17.690000000000001"/>
    <n v="19.2"/>
    <n v="400000"/>
    <n v="19990"/>
    <n v="342901"/>
    <n v="0"/>
    <n v="0"/>
    <n v="0"/>
    <m/>
    <n v="0"/>
    <n v="0"/>
    <n v="0"/>
    <m/>
    <m/>
    <d v="2022-03-31T00:00:00"/>
    <n v="1"/>
    <s v="O"/>
    <n v="1"/>
    <n v="30"/>
    <n v="0"/>
    <m/>
    <m/>
    <m/>
    <m/>
    <m/>
    <m/>
    <n v="1"/>
    <n v="1"/>
    <m/>
    <m/>
    <n v="19401.95"/>
    <s v="TARJETA DE AFINIDAD"/>
    <n v="0"/>
    <n v="0"/>
    <m/>
    <m/>
    <n v="5"/>
    <m/>
    <m/>
    <m/>
    <m/>
    <n v="1"/>
    <n v="7"/>
    <n v="2"/>
  </r>
  <r>
    <n v="1610967.3803904094"/>
    <s v="C"/>
    <x v="405"/>
    <x v="1"/>
    <n v="4"/>
    <s v="10 211001335"/>
    <d v="2021-11-19T00:00:00"/>
    <d v="2023-11-30T00:00:00"/>
    <n v="0"/>
    <n v="1"/>
    <n v="4"/>
    <n v="30"/>
    <n v="2"/>
    <n v="5.99"/>
    <n v="6.16"/>
    <n v="2772942"/>
    <n v="123403"/>
    <n v="2335028"/>
    <n v="0"/>
    <n v="0"/>
    <n v="0"/>
    <m/>
    <n v="0"/>
    <n v="0"/>
    <n v="0"/>
    <m/>
    <m/>
    <d v="2022-03-31T00:00:00"/>
    <n v="1"/>
    <s v="O"/>
    <n v="1"/>
    <n v="30"/>
    <n v="0"/>
    <m/>
    <m/>
    <m/>
    <m/>
    <m/>
    <m/>
    <n v="1"/>
    <n v="1"/>
    <m/>
    <m/>
    <n v="132717.57999999999"/>
    <s v="TARJETA DE AFINIDAD"/>
    <n v="0"/>
    <n v="0"/>
    <m/>
    <m/>
    <n v="5"/>
    <m/>
    <m/>
    <m/>
    <m/>
    <n v="1"/>
    <n v="7"/>
    <n v="2"/>
  </r>
  <r>
    <n v="169715.37746262009"/>
    <s v="C"/>
    <x v="405"/>
    <x v="1"/>
    <n v="4"/>
    <s v="10 211001193"/>
    <d v="2021-11-01T00:00:00"/>
    <d v="2023-10-31T00:00:00"/>
    <n v="0"/>
    <n v="1"/>
    <n v="5"/>
    <n v="30"/>
    <n v="2"/>
    <n v="17.690000000000001"/>
    <n v="19.2"/>
    <n v="300000"/>
    <n v="14992"/>
    <n v="246067"/>
    <n v="0"/>
    <n v="0"/>
    <n v="0"/>
    <m/>
    <n v="0"/>
    <n v="0"/>
    <n v="0"/>
    <m/>
    <m/>
    <d v="2022-03-31T00:00:00"/>
    <n v="1"/>
    <s v="O"/>
    <n v="1"/>
    <n v="30"/>
    <n v="0"/>
    <m/>
    <m/>
    <m/>
    <m/>
    <m/>
    <m/>
    <n v="1"/>
    <n v="1"/>
    <m/>
    <m/>
    <n v="14035.45"/>
    <s v="TARJETA DE AFINIDAD"/>
    <n v="0"/>
    <n v="0"/>
    <m/>
    <m/>
    <n v="5"/>
    <m/>
    <m/>
    <m/>
    <m/>
    <n v="1"/>
    <n v="7"/>
    <n v="2"/>
  </r>
  <r>
    <n v="532595.89054652525"/>
    <s v="C"/>
    <x v="405"/>
    <x v="1"/>
    <n v="4"/>
    <s v="10 221000346"/>
    <d v="2022-03-01T00:00:00"/>
    <d v="2024-02-29T00:00:00"/>
    <n v="0"/>
    <n v="1"/>
    <n v="1"/>
    <n v="30"/>
    <n v="2"/>
    <n v="17.7"/>
    <n v="19.2"/>
    <n v="800000"/>
    <n v="39981"/>
    <n v="772091"/>
    <n v="0"/>
    <n v="0"/>
    <n v="0"/>
    <m/>
    <n v="0"/>
    <n v="0"/>
    <n v="0"/>
    <m/>
    <m/>
    <d v="2022-03-31T00:00:00"/>
    <n v="1"/>
    <s v="O"/>
    <n v="1"/>
    <n v="30"/>
    <n v="0"/>
    <m/>
    <m/>
    <m/>
    <m/>
    <m/>
    <m/>
    <n v="1"/>
    <n v="1"/>
    <m/>
    <m/>
    <n v="43963.99"/>
    <s v="TARJETA DE AFINIDAD"/>
    <n v="0"/>
    <n v="0"/>
    <m/>
    <m/>
    <n v="5"/>
    <m/>
    <m/>
    <m/>
    <m/>
    <n v="1"/>
    <n v="7"/>
    <n v="2"/>
  </r>
  <r>
    <n v="385375.23097036243"/>
    <s v="C"/>
    <x v="406"/>
    <x v="1"/>
    <n v="4"/>
    <s v="13 201001941"/>
    <d v="2020-06-26T00:00:00"/>
    <d v="2023-06-30T00:00:00"/>
    <n v="0"/>
    <n v="1"/>
    <n v="21"/>
    <n v="30"/>
    <n v="2"/>
    <n v="11.03"/>
    <n v="11.61"/>
    <n v="4231477"/>
    <n v="139423"/>
    <n v="1898657"/>
    <n v="0"/>
    <n v="0"/>
    <n v="0"/>
    <m/>
    <n v="0"/>
    <n v="0"/>
    <n v="0"/>
    <m/>
    <m/>
    <d v="2022-03-31T00:00:00"/>
    <n v="1"/>
    <s v="O"/>
    <n v="1"/>
    <n v="30"/>
    <n v="0"/>
    <m/>
    <m/>
    <m/>
    <m/>
    <m/>
    <m/>
    <n v="1"/>
    <n v="1"/>
    <m/>
    <m/>
    <n v="242822.91"/>
    <s v="SUSTITUCION"/>
    <n v="0"/>
    <n v="0"/>
    <m/>
    <m/>
    <n v="5"/>
    <m/>
    <m/>
    <m/>
    <m/>
    <n v="1"/>
    <n v="7"/>
    <n v="2"/>
  </r>
  <r>
    <n v="85414.200194562727"/>
    <s v="C"/>
    <x v="406"/>
    <x v="1"/>
    <n v="4"/>
    <s v="13 211000646"/>
    <d v="2021-03-05T00:00:00"/>
    <d v="2022-07-31T00:00:00"/>
    <n v="0"/>
    <n v="1"/>
    <n v="12"/>
    <n v="30"/>
    <n v="2"/>
    <n v="18.899999999999999"/>
    <n v="20.62"/>
    <n v="1532975"/>
    <n v="109433"/>
    <n v="420686"/>
    <n v="0"/>
    <n v="0"/>
    <n v="0"/>
    <m/>
    <n v="0"/>
    <n v="0"/>
    <n v="0"/>
    <m/>
    <m/>
    <d v="2022-03-31T00:00:00"/>
    <n v="1"/>
    <s v="O"/>
    <n v="1"/>
    <n v="30"/>
    <n v="0"/>
    <m/>
    <m/>
    <m/>
    <m/>
    <m/>
    <m/>
    <n v="1"/>
    <n v="1"/>
    <m/>
    <m/>
    <n v="53775.85"/>
    <s v="LIBRE INVERSION"/>
    <n v="0"/>
    <n v="0"/>
    <m/>
    <m/>
    <n v="5"/>
    <m/>
    <m/>
    <m/>
    <m/>
    <n v="1"/>
    <n v="7"/>
    <n v="2"/>
  </r>
  <r>
    <n v="579779.15772793256"/>
    <s v="C"/>
    <x v="406"/>
    <x v="1"/>
    <n v="4"/>
    <s v="13 211001911"/>
    <d v="2021-07-22T00:00:00"/>
    <d v="2025-07-31T00:00:00"/>
    <n v="0"/>
    <n v="1"/>
    <n v="9"/>
    <n v="30"/>
    <n v="2"/>
    <n v="16.5"/>
    <n v="17.8"/>
    <n v="6057020"/>
    <n v="93876"/>
    <n v="2856524"/>
    <n v="0"/>
    <n v="0"/>
    <n v="0"/>
    <m/>
    <n v="0"/>
    <n v="0"/>
    <n v="0"/>
    <m/>
    <m/>
    <d v="2022-03-31T00:00:00"/>
    <n v="1"/>
    <s v="O"/>
    <n v="1"/>
    <n v="30"/>
    <n v="0"/>
    <m/>
    <m/>
    <m/>
    <m/>
    <m/>
    <m/>
    <n v="1"/>
    <n v="1"/>
    <m/>
    <m/>
    <n v="365343.14"/>
    <s v="LIBRE INVERSION"/>
    <n v="0"/>
    <n v="0"/>
    <m/>
    <m/>
    <n v="5"/>
    <m/>
    <m/>
    <m/>
    <m/>
    <n v="1"/>
    <n v="7"/>
    <n v="2"/>
  </r>
  <r>
    <n v="206443.41110714234"/>
    <s v="C"/>
    <x v="406"/>
    <x v="1"/>
    <n v="4"/>
    <s v="13 221000768"/>
    <d v="2022-02-14T00:00:00"/>
    <d v="2022-06-30T00:00:00"/>
    <n v="0"/>
    <n v="1"/>
    <n v="0"/>
    <n v="120"/>
    <n v="2"/>
    <n v="19.350000000000001"/>
    <n v="20.62"/>
    <n v="1016995"/>
    <n v="1083955"/>
    <n v="1016995"/>
    <n v="16400"/>
    <n v="0"/>
    <n v="0"/>
    <m/>
    <n v="0"/>
    <n v="0"/>
    <n v="0"/>
    <m/>
    <m/>
    <d v="2022-02-14T00:00:00"/>
    <n v="1"/>
    <s v="O"/>
    <n v="1"/>
    <n v="120"/>
    <n v="0"/>
    <m/>
    <m/>
    <m/>
    <m/>
    <m/>
    <m/>
    <n v="1"/>
    <n v="1"/>
    <m/>
    <m/>
    <n v="130044.1"/>
    <s v="LIBRE INVERSION"/>
    <n v="0"/>
    <n v="0"/>
    <m/>
    <m/>
    <n v="5"/>
    <m/>
    <m/>
    <m/>
    <m/>
    <n v="1"/>
    <n v="7"/>
    <n v="2"/>
  </r>
  <r>
    <n v="3973100"/>
    <s v="C"/>
    <x v="407"/>
    <x v="1"/>
    <n v="4"/>
    <s v="10 211000745"/>
    <d v="2021-08-27T00:00:00"/>
    <d v="2024-08-31T00:00:00"/>
    <n v="1"/>
    <n v="1"/>
    <n v="6"/>
    <n v="30"/>
    <n v="2"/>
    <n v="9"/>
    <n v="9.3800000000000008"/>
    <n v="10000000"/>
    <n v="319877"/>
    <n v="8522212"/>
    <n v="63917"/>
    <n v="0"/>
    <n v="0"/>
    <m/>
    <n v="0"/>
    <n v="0"/>
    <n v="0"/>
    <m/>
    <m/>
    <d v="2022-03-02T00:00:00"/>
    <n v="1"/>
    <s v="O"/>
    <n v="1"/>
    <n v="30"/>
    <n v="253097"/>
    <m/>
    <m/>
    <m/>
    <m/>
    <m/>
    <m/>
    <n v="1"/>
    <n v="1"/>
    <m/>
    <m/>
    <n v="615029"/>
    <s v="TARJETA DE AFINIDAD"/>
    <n v="0"/>
    <n v="0"/>
    <m/>
    <m/>
    <n v="5"/>
    <m/>
    <m/>
    <m/>
    <m/>
    <n v="1"/>
    <n v="7"/>
    <n v="2"/>
  </r>
  <r>
    <n v="0"/>
    <s v="C"/>
    <x v="408"/>
    <x v="1"/>
    <n v="3"/>
    <s v="13 201000784"/>
    <d v="2020-02-26T00:00:00"/>
    <d v="2023-02-28T00:00:00"/>
    <n v="0"/>
    <n v="1"/>
    <n v="25"/>
    <n v="30"/>
    <n v="2"/>
    <n v="7.2"/>
    <n v="7.44"/>
    <n v="1202922"/>
    <n v="37253"/>
    <n v="395386"/>
    <n v="0"/>
    <n v="0"/>
    <n v="0"/>
    <m/>
    <n v="0"/>
    <n v="0"/>
    <n v="0"/>
    <m/>
    <m/>
    <d v="2022-03-28T00:00:00"/>
    <n v="1"/>
    <s v="O"/>
    <n v="1"/>
    <n v="30"/>
    <n v="0"/>
    <m/>
    <m/>
    <m/>
    <m/>
    <m/>
    <m/>
    <n v="1"/>
    <n v="1"/>
    <n v="43887"/>
    <s v="A"/>
    <n v="1647463"/>
    <s v="LIBRE INVERSION"/>
    <n v="0"/>
    <n v="0"/>
    <m/>
    <m/>
    <n v="5"/>
    <m/>
    <m/>
    <m/>
    <m/>
    <n v="1"/>
    <n v="7"/>
    <n v="2"/>
  </r>
  <r>
    <n v="0"/>
    <s v="C"/>
    <x v="409"/>
    <x v="2"/>
    <n v="4"/>
    <s v="11 17375"/>
    <d v="2017-02-16T00:00:00"/>
    <d v="2025-03-31T00:00:00"/>
    <n v="0"/>
    <n v="1"/>
    <n v="40"/>
    <n v="30"/>
    <n v="2"/>
    <n v="11.16"/>
    <n v="11.74"/>
    <n v="66345457"/>
    <n v="649639"/>
    <n v="21083364"/>
    <n v="0"/>
    <n v="0"/>
    <n v="88980000"/>
    <n v="43585"/>
    <n v="0"/>
    <n v="0"/>
    <n v="0"/>
    <s v="1345000/"/>
    <s v="05/"/>
    <d v="2022-03-31T00:00:00"/>
    <n v="2"/>
    <s v="O"/>
    <n v="1"/>
    <n v="30"/>
    <n v="0"/>
    <m/>
    <m/>
    <m/>
    <m/>
    <m/>
    <m/>
    <n v="1"/>
    <n v="1"/>
    <m/>
    <m/>
    <n v="2521776"/>
    <s v="SUSTITUCION"/>
    <n v="0"/>
    <n v="0"/>
    <s v="800-197-268-4"/>
    <s v="DIRECCION DE IMPUESTOS Y ADUANAS NACIONALES"/>
    <n v="5"/>
    <m/>
    <m/>
    <m/>
    <m/>
    <n v="1"/>
    <n v="7"/>
    <n v="2"/>
  </r>
  <r>
    <n v="59986554"/>
    <s v="C"/>
    <x v="410"/>
    <x v="2"/>
    <n v="4"/>
    <s v="13 211000423"/>
    <d v="2021-02-12T00:00:00"/>
    <d v="2027-12-31T00:00:00"/>
    <n v="1"/>
    <n v="1"/>
    <n v="14"/>
    <n v="30"/>
    <n v="2"/>
    <n v="10.02"/>
    <n v="10.49"/>
    <n v="90519974"/>
    <n v="1061650"/>
    <n v="71298675"/>
    <n v="0"/>
    <n v="0"/>
    <n v="130631500"/>
    <n v="44183"/>
    <n v="0"/>
    <n v="0"/>
    <n v="0"/>
    <s v="2000000/2000000/"/>
    <s v="06/12/"/>
    <d v="2022-03-31T00:00:00"/>
    <n v="2"/>
    <s v="O"/>
    <n v="1"/>
    <n v="30"/>
    <n v="673"/>
    <m/>
    <m/>
    <m/>
    <m/>
    <m/>
    <m/>
    <n v="1"/>
    <n v="1"/>
    <m/>
    <m/>
    <n v="1333170"/>
    <s v="LIBRE INVERSION"/>
    <n v="0"/>
    <n v="0"/>
    <s v="800-197-268-4"/>
    <s v="DIRECCION DE IMPUESTOS Y ADUANAS NACIONALES"/>
    <n v="5"/>
    <m/>
    <m/>
    <m/>
    <m/>
    <n v="1"/>
    <n v="7"/>
    <n v="2"/>
  </r>
  <r>
    <n v="41123028.780000001"/>
    <s v="C"/>
    <x v="411"/>
    <x v="2"/>
    <n v="4"/>
    <s v="11 20623"/>
    <d v="2018-06-18T00:00:00"/>
    <d v="2026-06-30T00:00:00"/>
    <n v="0"/>
    <n v="1"/>
    <n v="43"/>
    <n v="30"/>
    <n v="2"/>
    <n v="10.67"/>
    <n v="11.21"/>
    <n v="132502419"/>
    <n v="1307939"/>
    <n v="70890914"/>
    <n v="0"/>
    <n v="0"/>
    <n v="132000000"/>
    <n v="43585"/>
    <n v="0"/>
    <n v="0"/>
    <n v="0"/>
    <s v="1600000/3200000/"/>
    <s v="07/12/"/>
    <d v="2022-03-31T00:00:00"/>
    <n v="2"/>
    <s v="O"/>
    <n v="1"/>
    <n v="30"/>
    <n v="0"/>
    <m/>
    <m/>
    <m/>
    <m/>
    <m/>
    <m/>
    <n v="1"/>
    <n v="1"/>
    <m/>
    <m/>
    <n v="3397768.22"/>
    <s v="SUSTITUCION"/>
    <n v="0"/>
    <n v="0"/>
    <s v="800-197-268-4"/>
    <s v="DIRECCION DE IMPUESTOS Y ADUANAS NACIONALES"/>
    <n v="5"/>
    <m/>
    <m/>
    <m/>
    <m/>
    <n v="1"/>
    <n v="7"/>
    <n v="2"/>
  </r>
  <r>
    <n v="0"/>
    <s v="C"/>
    <x v="412"/>
    <x v="1"/>
    <n v="4"/>
    <s v="10 211001197"/>
    <d v="2021-11-02T00:00:00"/>
    <d v="2022-06-30T00:00:00"/>
    <n v="0"/>
    <n v="1"/>
    <n v="4"/>
    <n v="30"/>
    <n v="2"/>
    <n v="7.2"/>
    <n v="7.44"/>
    <n v="2000000"/>
    <n v="60991"/>
    <n v="162256"/>
    <n v="0"/>
    <n v="0"/>
    <n v="0"/>
    <m/>
    <n v="0"/>
    <n v="0"/>
    <n v="0"/>
    <m/>
    <m/>
    <d v="2022-03-31T00:00:00"/>
    <n v="1"/>
    <s v="O"/>
    <n v="1"/>
    <n v="30"/>
    <n v="0"/>
    <m/>
    <m/>
    <m/>
    <m/>
    <m/>
    <m/>
    <n v="1"/>
    <n v="1"/>
    <m/>
    <m/>
    <n v="1196315.6100000001"/>
    <s v="TARJETA DE AFINIDAD"/>
    <n v="0"/>
    <n v="0"/>
    <m/>
    <m/>
    <n v="5"/>
    <m/>
    <m/>
    <m/>
    <m/>
    <n v="1"/>
    <n v="7"/>
    <n v="2"/>
  </r>
  <r>
    <n v="4843908"/>
    <s v="C"/>
    <x v="413"/>
    <x v="1"/>
    <n v="4"/>
    <s v="13 211002548"/>
    <d v="2021-09-17T00:00:00"/>
    <d v="2023-12-31T00:00:00"/>
    <n v="0"/>
    <n v="1"/>
    <n v="6"/>
    <n v="30"/>
    <n v="2"/>
    <n v="9"/>
    <n v="9.3800000000000008"/>
    <n v="13382503"/>
    <n v="260697"/>
    <n v="8334610"/>
    <n v="0"/>
    <n v="0"/>
    <n v="0"/>
    <m/>
    <n v="0"/>
    <n v="0"/>
    <n v="0"/>
    <s v="1000000/1000000/"/>
    <s v="06/12/"/>
    <d v="2022-03-31T00:00:00"/>
    <n v="1"/>
    <s v="O"/>
    <n v="1"/>
    <n v="30"/>
    <n v="0"/>
    <m/>
    <m/>
    <m/>
    <m/>
    <m/>
    <m/>
    <n v="1"/>
    <n v="1"/>
    <m/>
    <m/>
    <n v="444683"/>
    <s v="COMPRA CARTERA"/>
    <n v="0"/>
    <n v="0"/>
    <m/>
    <m/>
    <n v="5"/>
    <m/>
    <m/>
    <m/>
    <m/>
    <n v="1"/>
    <n v="7"/>
    <n v="2"/>
  </r>
  <r>
    <n v="0"/>
    <s v="C"/>
    <x v="414"/>
    <x v="4"/>
    <n v="4"/>
    <s v="11 20991"/>
    <d v="2018-08-31T00:00:00"/>
    <d v="2024-08-31T00:00:00"/>
    <n v="0"/>
    <n v="1"/>
    <n v="37"/>
    <n v="30"/>
    <n v="2"/>
    <n v="8.64"/>
    <n v="8.99"/>
    <n v="42939062"/>
    <n v="633569"/>
    <n v="16361224"/>
    <n v="0"/>
    <n v="0"/>
    <n v="42900000"/>
    <n v="43342"/>
    <n v="0"/>
    <n v="0"/>
    <n v="0"/>
    <m/>
    <m/>
    <d v="2022-03-31T00:00:00"/>
    <n v="3"/>
    <s v="O"/>
    <n v="1"/>
    <n v="30"/>
    <n v="0"/>
    <m/>
    <m/>
    <m/>
    <m/>
    <m/>
    <m/>
    <n v="1"/>
    <n v="1"/>
    <m/>
    <m/>
    <n v="2625275.39"/>
    <s v="SUSTITUCION"/>
    <n v="0"/>
    <n v="0"/>
    <m/>
    <m/>
    <n v="5"/>
    <m/>
    <m/>
    <m/>
    <m/>
    <n v="1"/>
    <n v="7"/>
    <n v="2"/>
  </r>
  <r>
    <n v="0"/>
    <s v="C"/>
    <x v="415"/>
    <x v="0"/>
    <n v="4"/>
    <s v="13 211003702"/>
    <d v="2021-12-01T00:00:00"/>
    <d v="2024-12-31T00:00:00"/>
    <n v="0"/>
    <n v="1"/>
    <n v="3"/>
    <n v="30"/>
    <n v="2"/>
    <n v="5.99"/>
    <n v="6.16"/>
    <n v="20123112"/>
    <n v="332144"/>
    <n v="19445205"/>
    <n v="0"/>
    <n v="0"/>
    <n v="0"/>
    <m/>
    <n v="0"/>
    <n v="0"/>
    <n v="0"/>
    <s v="3000000/2000000/"/>
    <s v="06/12/"/>
    <d v="2022-03-31T00:00:00"/>
    <n v="1"/>
    <s v="O"/>
    <n v="1"/>
    <n v="30"/>
    <n v="0"/>
    <m/>
    <m/>
    <m/>
    <m/>
    <m/>
    <m/>
    <n v="1"/>
    <n v="1"/>
    <m/>
    <m/>
    <n v="3518370"/>
    <s v="LIBRE INVERSION"/>
    <n v="0"/>
    <n v="0"/>
    <s v="800-197-268-4"/>
    <s v="DIRECCION DE IMPUESTOS Y ADUANAS NACIONALES"/>
    <n v="5"/>
    <m/>
    <m/>
    <m/>
    <m/>
    <n v="1"/>
    <n v="7"/>
    <n v="2"/>
  </r>
  <r>
    <n v="190642071"/>
    <s v="C"/>
    <x v="416"/>
    <x v="2"/>
    <n v="4"/>
    <s v="13 221001232"/>
    <d v="2022-03-17T00:00:00"/>
    <d v="2030-03-31T00:00:00"/>
    <n v="0"/>
    <n v="1"/>
    <n v="0"/>
    <n v="30"/>
    <n v="2"/>
    <n v="9"/>
    <n v="9.3800000000000008"/>
    <n v="199736666"/>
    <n v="1982402"/>
    <n v="199736666"/>
    <n v="0"/>
    <n v="0"/>
    <n v="266953520"/>
    <n v="44588"/>
    <n v="0"/>
    <n v="0"/>
    <n v="0"/>
    <s v="3500000/3500000/5000000/"/>
    <s v="06/12/03/"/>
    <d v="2022-03-17T00:00:00"/>
    <n v="2"/>
    <s v="O"/>
    <n v="1"/>
    <n v="30"/>
    <n v="0"/>
    <m/>
    <m/>
    <m/>
    <m/>
    <m/>
    <m/>
    <n v="1"/>
    <n v="1"/>
    <m/>
    <m/>
    <n v="5374314"/>
    <s v="LIBRE INVERSION"/>
    <n v="0"/>
    <n v="0"/>
    <s v="800-197-268-4"/>
    <s v="DIRECCION DE IMPUESTOS Y ADUANAS NACIONALES"/>
    <n v="5"/>
    <m/>
    <m/>
    <m/>
    <m/>
    <n v="1"/>
    <n v="7"/>
    <n v="2"/>
  </r>
  <r>
    <n v="18634508.166271374"/>
    <s v="C"/>
    <x v="417"/>
    <x v="0"/>
    <n v="4"/>
    <s v="13 211000218"/>
    <d v="2021-01-28T00:00:00"/>
    <d v="2026-01-31T00:00:00"/>
    <n v="0"/>
    <n v="1"/>
    <n v="16"/>
    <n v="30"/>
    <n v="2"/>
    <n v="9"/>
    <n v="9.3800000000000008"/>
    <n v="40063773"/>
    <n v="675333"/>
    <n v="32642518"/>
    <n v="0"/>
    <n v="0"/>
    <n v="0"/>
    <m/>
    <n v="0"/>
    <n v="0"/>
    <n v="0"/>
    <s v="1000000/1000000/"/>
    <s v="07/12/"/>
    <d v="2022-03-31T00:00:00"/>
    <n v="1"/>
    <s v="O"/>
    <n v="1"/>
    <n v="30"/>
    <n v="0"/>
    <m/>
    <m/>
    <m/>
    <m/>
    <m/>
    <m/>
    <n v="1"/>
    <n v="1"/>
    <m/>
    <m/>
    <n v="1746839.73"/>
    <s v="LIBRE INVERSION"/>
    <n v="0"/>
    <n v="0"/>
    <s v="800-197-268-4"/>
    <s v="DIRECCION DE IMPUESTOS Y ADUANAS NACIONALES"/>
    <n v="5"/>
    <m/>
    <m/>
    <m/>
    <m/>
    <n v="1"/>
    <n v="7"/>
    <n v="2"/>
  </r>
  <r>
    <n v="2007925.3164005915"/>
    <s v="C"/>
    <x v="417"/>
    <x v="1"/>
    <n v="4"/>
    <s v="10 211001106"/>
    <d v="2021-10-20T00:00:00"/>
    <d v="2024-10-31T00:00:00"/>
    <n v="0"/>
    <n v="1"/>
    <n v="5"/>
    <n v="30"/>
    <n v="2"/>
    <n v="10.19"/>
    <n v="10.69"/>
    <n v="4000000"/>
    <n v="130204"/>
    <n v="3517244"/>
    <n v="0"/>
    <n v="0"/>
    <n v="0"/>
    <m/>
    <n v="0"/>
    <n v="0"/>
    <n v="0"/>
    <m/>
    <m/>
    <d v="2022-03-31T00:00:00"/>
    <n v="1"/>
    <s v="O"/>
    <n v="1"/>
    <n v="30"/>
    <n v="0"/>
    <m/>
    <m/>
    <m/>
    <m/>
    <m/>
    <m/>
    <n v="1"/>
    <n v="1"/>
    <m/>
    <m/>
    <n v="188172.84"/>
    <s v="TARJETA DE AFINIDAD"/>
    <n v="0"/>
    <n v="0"/>
    <m/>
    <m/>
    <n v="5"/>
    <m/>
    <m/>
    <m/>
    <m/>
    <n v="1"/>
    <n v="7"/>
    <n v="2"/>
  </r>
  <r>
    <n v="1736125.5073280316"/>
    <s v="C"/>
    <x v="417"/>
    <x v="1"/>
    <n v="4"/>
    <s v="13 221001073"/>
    <d v="2022-03-09T00:00:00"/>
    <d v="2022-06-30T00:00:00"/>
    <n v="0"/>
    <n v="1"/>
    <n v="0"/>
    <n v="90"/>
    <n v="2"/>
    <n v="19.190000000000001"/>
    <n v="20.62"/>
    <n v="3041279"/>
    <n v="3190321"/>
    <n v="3041279"/>
    <n v="0"/>
    <n v="0"/>
    <n v="0"/>
    <m/>
    <n v="0"/>
    <n v="0"/>
    <n v="0"/>
    <m/>
    <m/>
    <d v="2022-03-09T00:00:00"/>
    <n v="1"/>
    <s v="O"/>
    <n v="1"/>
    <n v="90"/>
    <n v="0"/>
    <m/>
    <m/>
    <m/>
    <m/>
    <m/>
    <m/>
    <n v="1"/>
    <n v="1"/>
    <m/>
    <m/>
    <n v="162789.44"/>
    <s v="LIBRE INVERSION"/>
    <n v="0"/>
    <n v="0"/>
    <m/>
    <m/>
    <n v="5"/>
    <m/>
    <m/>
    <m/>
    <m/>
    <n v="1"/>
    <n v="7"/>
    <n v="2"/>
  </r>
  <r>
    <n v="0"/>
    <s v="C"/>
    <x v="418"/>
    <x v="0"/>
    <n v="3"/>
    <s v="10 191001499"/>
    <d v="2019-10-04T00:00:00"/>
    <d v="2023-10-31T00:00:00"/>
    <n v="0"/>
    <n v="1"/>
    <n v="29"/>
    <n v="30"/>
    <n v="2"/>
    <n v="11.28"/>
    <n v="11.88"/>
    <n v="15748004"/>
    <n v="409160"/>
    <n v="7088983"/>
    <n v="0"/>
    <n v="0"/>
    <n v="0"/>
    <m/>
    <n v="0"/>
    <n v="0"/>
    <n v="0"/>
    <m/>
    <m/>
    <d v="2022-03-31T00:00:00"/>
    <n v="1"/>
    <s v="O"/>
    <n v="1"/>
    <n v="30"/>
    <n v="0"/>
    <m/>
    <m/>
    <m/>
    <m/>
    <m/>
    <m/>
    <n v="1"/>
    <n v="1"/>
    <n v="43742"/>
    <s v="A"/>
    <n v="1575468.84"/>
    <s v="SUSTITUCION"/>
    <n v="0"/>
    <n v="0"/>
    <s v="800-197-268-4"/>
    <s v="DIRECCION DE IMPUESTOS Y ADUANAS NACIONALES"/>
    <n v="5"/>
    <m/>
    <m/>
    <m/>
    <m/>
    <n v="1"/>
    <n v="7"/>
    <n v="2"/>
  </r>
  <r>
    <n v="0"/>
    <s v="C"/>
    <x v="418"/>
    <x v="1"/>
    <n v="4"/>
    <s v="10 211000807"/>
    <d v="2021-09-06T00:00:00"/>
    <d v="2024-09-30T00:00:00"/>
    <n v="0"/>
    <n v="1"/>
    <n v="6"/>
    <n v="30"/>
    <n v="2"/>
    <n v="17.690000000000001"/>
    <n v="19.2"/>
    <n v="3000000"/>
    <n v="108613"/>
    <n v="2605241"/>
    <n v="0"/>
    <n v="0"/>
    <n v="0"/>
    <m/>
    <n v="0"/>
    <n v="0"/>
    <n v="0"/>
    <m/>
    <m/>
    <d v="2022-03-31T00:00:00"/>
    <n v="1"/>
    <s v="O"/>
    <n v="1"/>
    <n v="30"/>
    <n v="0"/>
    <m/>
    <m/>
    <m/>
    <m/>
    <m/>
    <m/>
    <n v="1"/>
    <n v="1"/>
    <m/>
    <m/>
    <n v="578871.16"/>
    <s v="TARJETA DE AFINIDAD"/>
    <n v="0"/>
    <n v="0"/>
    <m/>
    <m/>
    <n v="5"/>
    <m/>
    <m/>
    <m/>
    <m/>
    <n v="1"/>
    <n v="7"/>
    <n v="2"/>
  </r>
  <r>
    <n v="1543413.7126919595"/>
    <s v="C"/>
    <x v="419"/>
    <x v="0"/>
    <n v="4"/>
    <s v="13 201001908"/>
    <d v="2020-07-02T00:00:00"/>
    <d v="2024-08-31T00:00:00"/>
    <n v="0"/>
    <n v="1"/>
    <n v="19"/>
    <n v="30"/>
    <n v="2"/>
    <n v="5.99"/>
    <n v="6.16"/>
    <n v="8043479"/>
    <n v="190392"/>
    <n v="5102791"/>
    <n v="0"/>
    <n v="0"/>
    <n v="0"/>
    <m/>
    <n v="0"/>
    <n v="0"/>
    <n v="0"/>
    <m/>
    <m/>
    <d v="2022-03-31T00:00:00"/>
    <n v="1"/>
    <s v="O"/>
    <n v="1"/>
    <n v="30"/>
    <n v="0"/>
    <m/>
    <m/>
    <m/>
    <m/>
    <m/>
    <m/>
    <n v="1"/>
    <n v="1"/>
    <m/>
    <m/>
    <n v="391641.54"/>
    <s v="LIBRE INVERSION"/>
    <n v="0"/>
    <n v="0"/>
    <s v="800-197-268-4"/>
    <s v="DIRECCION DE IMPUESTOS Y ADUANAS NACIONALES"/>
    <n v="5"/>
    <m/>
    <m/>
    <m/>
    <m/>
    <n v="1"/>
    <n v="7"/>
    <n v="2"/>
  </r>
  <r>
    <n v="1976643.3565580375"/>
    <s v="C"/>
    <x v="419"/>
    <x v="0"/>
    <n v="4"/>
    <s v="13 201003407"/>
    <d v="2020-12-16T00:00:00"/>
    <d v="2024-04-30T00:00:00"/>
    <n v="0"/>
    <n v="1"/>
    <n v="15"/>
    <n v="30"/>
    <n v="2"/>
    <n v="5.99"/>
    <n v="6.16"/>
    <n v="10058465"/>
    <n v="279919"/>
    <n v="6535018"/>
    <n v="0"/>
    <n v="0"/>
    <n v="0"/>
    <m/>
    <n v="0"/>
    <n v="0"/>
    <n v="0"/>
    <m/>
    <m/>
    <d v="2022-03-31T00:00:00"/>
    <n v="1"/>
    <s v="O"/>
    <n v="1"/>
    <n v="30"/>
    <n v="0"/>
    <m/>
    <m/>
    <m/>
    <m/>
    <m/>
    <m/>
    <n v="1"/>
    <n v="1"/>
    <m/>
    <m/>
    <n v="501533.96"/>
    <s v="LIBRE INVERSION"/>
    <n v="0"/>
    <n v="0"/>
    <s v="800-197-268-4"/>
    <s v="DIRECCION DE IMPUESTOS Y ADUANAS NACIONALES"/>
    <n v="5"/>
    <m/>
    <m/>
    <m/>
    <m/>
    <n v="1"/>
    <n v="7"/>
    <n v="2"/>
  </r>
  <r>
    <n v="1633987.959611828"/>
    <s v="C"/>
    <x v="419"/>
    <x v="0"/>
    <n v="4"/>
    <s v="13 211000354"/>
    <d v="2021-02-08T00:00:00"/>
    <d v="2024-02-29T00:00:00"/>
    <n v="0"/>
    <n v="1"/>
    <n v="13"/>
    <n v="30"/>
    <n v="2"/>
    <n v="8.64"/>
    <n v="8.99"/>
    <n v="8068632"/>
    <n v="256743"/>
    <n v="5403026"/>
    <n v="0"/>
    <n v="0"/>
    <n v="0"/>
    <m/>
    <n v="0"/>
    <n v="0"/>
    <n v="0"/>
    <m/>
    <m/>
    <d v="2022-03-31T00:00:00"/>
    <n v="1"/>
    <s v="O"/>
    <n v="1"/>
    <n v="30"/>
    <n v="0"/>
    <m/>
    <m/>
    <m/>
    <m/>
    <m/>
    <m/>
    <n v="1"/>
    <n v="1"/>
    <m/>
    <m/>
    <n v="414920.93"/>
    <s v="LIBRE INVERSION"/>
    <n v="0"/>
    <n v="0"/>
    <s v="800-197-268-4"/>
    <s v="DIRECCION DE IMPUESTOS Y ADUANAS NACIONALES"/>
    <n v="5"/>
    <m/>
    <m/>
    <m/>
    <m/>
    <n v="1"/>
    <n v="7"/>
    <n v="2"/>
  </r>
  <r>
    <n v="5284043.8720158078"/>
    <s v="C"/>
    <x v="419"/>
    <x v="0"/>
    <n v="4"/>
    <s v="13 211001960"/>
    <d v="2021-07-26T00:00:00"/>
    <d v="2025-07-31T00:00:00"/>
    <n v="0"/>
    <n v="1"/>
    <n v="8"/>
    <n v="30"/>
    <n v="2"/>
    <n v="14.09"/>
    <n v="15.04"/>
    <n v="20066184"/>
    <n v="553417"/>
    <n v="17471214"/>
    <n v="0"/>
    <n v="0"/>
    <n v="0"/>
    <m/>
    <n v="0"/>
    <n v="0"/>
    <n v="0"/>
    <m/>
    <m/>
    <d v="2022-03-31T00:00:00"/>
    <n v="1"/>
    <s v="O"/>
    <n v="1"/>
    <n v="30"/>
    <n v="0"/>
    <m/>
    <m/>
    <m/>
    <m/>
    <m/>
    <m/>
    <n v="1"/>
    <n v="1"/>
    <m/>
    <m/>
    <n v="1341303.79"/>
    <s v="LIBRE INVERSION"/>
    <n v="0"/>
    <n v="0"/>
    <s v="800-197-268-4"/>
    <s v="DIRECCION DE IMPUESTOS Y ADUANAS NACIONALES"/>
    <n v="5"/>
    <m/>
    <m/>
    <m/>
    <m/>
    <n v="1"/>
    <n v="7"/>
    <n v="2"/>
  </r>
  <r>
    <n v="3049153.0991223687"/>
    <s v="C"/>
    <x v="419"/>
    <x v="0"/>
    <n v="4"/>
    <s v="13 221001179"/>
    <d v="2022-03-10T00:00:00"/>
    <d v="2025-03-31T00:00:00"/>
    <n v="0"/>
    <n v="1"/>
    <n v="0"/>
    <n v="30"/>
    <n v="2"/>
    <n v="9.99"/>
    <n v="10.46"/>
    <n v="10081859"/>
    <n v="243480"/>
    <n v="10081859"/>
    <n v="0"/>
    <n v="0"/>
    <n v="0"/>
    <m/>
    <n v="0"/>
    <n v="0"/>
    <n v="0"/>
    <s v="500000/500000/"/>
    <s v="06/12/"/>
    <d v="2022-03-10T00:00:00"/>
    <n v="1"/>
    <s v="O"/>
    <n v="1"/>
    <n v="30"/>
    <n v="0"/>
    <m/>
    <m/>
    <m/>
    <m/>
    <m/>
    <m/>
    <n v="1"/>
    <n v="1"/>
    <m/>
    <m/>
    <n v="774039.78"/>
    <s v="LIBRE INVERSION"/>
    <n v="0"/>
    <n v="0"/>
    <s v="800-197-268-4"/>
    <s v="DIRECCION DE IMPUESTOS Y ADUANAS NACIONALES"/>
    <n v="5"/>
    <m/>
    <m/>
    <m/>
    <m/>
    <n v="1"/>
    <n v="7"/>
    <n v="2"/>
  </r>
  <r>
    <n v="44811323"/>
    <s v="C"/>
    <x v="420"/>
    <x v="0"/>
    <n v="3"/>
    <s v="13 211003688"/>
    <d v="2021-11-30T00:00:00"/>
    <d v="2026-01-31T00:00:00"/>
    <n v="0"/>
    <n v="1"/>
    <n v="5"/>
    <n v="30"/>
    <n v="2"/>
    <n v="9.91"/>
    <n v="10.37"/>
    <n v="62730636"/>
    <n v="1295245"/>
    <n v="58219102"/>
    <n v="0"/>
    <n v="0"/>
    <n v="0"/>
    <m/>
    <n v="0"/>
    <n v="0"/>
    <n v="0"/>
    <s v="1400000/1400000/"/>
    <s v="06/12/"/>
    <d v="2022-03-31T00:00:00"/>
    <n v="1"/>
    <s v="O"/>
    <n v="1"/>
    <n v="30"/>
    <n v="0"/>
    <m/>
    <m/>
    <m/>
    <m/>
    <m/>
    <m/>
    <n v="1"/>
    <n v="1"/>
    <n v="44530"/>
    <s v="A"/>
    <n v="1545884"/>
    <s v="SUSTITUCION"/>
    <n v="0"/>
    <n v="0"/>
    <s v="800-197-268-4"/>
    <s v="DIRECCION DE IMPUESTOS Y ADUANAS NACIONALES"/>
    <n v="5"/>
    <m/>
    <m/>
    <m/>
    <m/>
    <n v="1"/>
    <n v="7"/>
    <n v="2"/>
  </r>
  <r>
    <n v="0"/>
    <s v="C"/>
    <x v="421"/>
    <x v="0"/>
    <n v="4"/>
    <s v="13 201002222"/>
    <d v="2020-08-19T00:00:00"/>
    <d v="2023-08-31T00:00:00"/>
    <n v="0"/>
    <n v="1"/>
    <n v="19"/>
    <n v="30"/>
    <n v="2"/>
    <n v="9"/>
    <n v="9.3800000000000008"/>
    <n v="14365545"/>
    <n v="459521"/>
    <n v="7287240"/>
    <n v="0"/>
    <n v="0"/>
    <n v="0"/>
    <m/>
    <n v="0"/>
    <n v="0"/>
    <n v="0"/>
    <m/>
    <m/>
    <d v="2022-03-31T00:00:00"/>
    <n v="1"/>
    <s v="O"/>
    <n v="1"/>
    <n v="30"/>
    <n v="0"/>
    <m/>
    <m/>
    <m/>
    <m/>
    <m/>
    <m/>
    <n v="1"/>
    <n v="1"/>
    <m/>
    <m/>
    <n v="1388222"/>
    <s v="COMPRA CARTERA"/>
    <n v="0"/>
    <n v="0"/>
    <s v="800-197-268-4"/>
    <s v="DIRECCION DE IMPUESTOS Y ADUANAS NACIONALES"/>
    <n v="5"/>
    <m/>
    <m/>
    <m/>
    <m/>
    <n v="1"/>
    <n v="7"/>
    <n v="2"/>
  </r>
  <r>
    <n v="124827414.54946487"/>
    <s v="C"/>
    <x v="422"/>
    <x v="2"/>
    <n v="2"/>
    <s v="13 201000745"/>
    <d v="2020-02-21T00:00:00"/>
    <d v="2028-01-31T00:00:00"/>
    <n v="0"/>
    <n v="1"/>
    <n v="28"/>
    <n v="30"/>
    <n v="2"/>
    <n v="12"/>
    <n v="12.68"/>
    <n v="165016397"/>
    <n v="1772110"/>
    <n v="138079395"/>
    <n v="0"/>
    <n v="0"/>
    <n v="393000000"/>
    <n v="43865"/>
    <n v="0"/>
    <n v="0"/>
    <n v="0"/>
    <s v="3500000/4000000/4000000/"/>
    <s v="05/06/12/"/>
    <d v="2022-03-31T00:00:00"/>
    <n v="2"/>
    <s v="O"/>
    <n v="1"/>
    <n v="30"/>
    <n v="0"/>
    <m/>
    <m/>
    <m/>
    <m/>
    <m/>
    <m/>
    <n v="1"/>
    <n v="1"/>
    <n v="44348"/>
    <s v="A"/>
    <n v="6866383.8799999999"/>
    <s v="LIBRE INVERSION"/>
    <n v="1"/>
    <n v="0"/>
    <s v="800-197-268-4"/>
    <s v="DIRECCION DE IMPUESTOS Y ADUANAS NACIONALES"/>
    <n v="5"/>
    <m/>
    <m/>
    <m/>
    <m/>
    <n v="1"/>
    <n v="7"/>
    <n v="2"/>
  </r>
  <r>
    <n v="10598632.450535145"/>
    <s v="C"/>
    <x v="422"/>
    <x v="1"/>
    <n v="4"/>
    <s v="10 211000979"/>
    <d v="2021-09-29T00:00:00"/>
    <d v="2024-09-30T00:00:00"/>
    <n v="0"/>
    <n v="1"/>
    <n v="6"/>
    <n v="30"/>
    <n v="2"/>
    <n v="10.19"/>
    <n v="10.69"/>
    <n v="13720000"/>
    <n v="446601"/>
    <n v="11724136"/>
    <n v="0"/>
    <n v="0"/>
    <n v="0"/>
    <m/>
    <n v="0"/>
    <n v="0"/>
    <n v="0"/>
    <m/>
    <m/>
    <d v="2022-03-31T00:00:00"/>
    <n v="1"/>
    <s v="O"/>
    <n v="1"/>
    <n v="30"/>
    <n v="0"/>
    <m/>
    <m/>
    <m/>
    <m/>
    <m/>
    <m/>
    <n v="1"/>
    <n v="1"/>
    <m/>
    <m/>
    <n v="583311.12"/>
    <s v="TARJETA DE AFINIDAD"/>
    <n v="0"/>
    <n v="0"/>
    <m/>
    <m/>
    <n v="5"/>
    <m/>
    <m/>
    <m/>
    <m/>
    <n v="1"/>
    <n v="7"/>
    <n v="2"/>
  </r>
  <r>
    <n v="4237229.1000000015"/>
    <s v="C"/>
    <x v="423"/>
    <x v="0"/>
    <n v="4"/>
    <s v="13 221000896"/>
    <d v="2022-02-25T00:00:00"/>
    <d v="2026-02-28T00:00:00"/>
    <n v="0"/>
    <n v="1"/>
    <n v="1"/>
    <n v="30"/>
    <n v="2"/>
    <n v="6.12"/>
    <n v="6.29"/>
    <n v="47594362"/>
    <n v="1129313"/>
    <n v="46723962"/>
    <n v="0"/>
    <n v="0"/>
    <n v="0"/>
    <m/>
    <n v="0"/>
    <n v="0"/>
    <n v="0"/>
    <m/>
    <m/>
    <d v="2022-03-31T00:00:00"/>
    <n v="1"/>
    <s v="O"/>
    <n v="1"/>
    <n v="30"/>
    <n v="0"/>
    <m/>
    <m/>
    <m/>
    <m/>
    <m/>
    <m/>
    <n v="1"/>
    <n v="1"/>
    <m/>
    <m/>
    <n v="4659330.9000000004"/>
    <s v="LIBRE INVERSION"/>
    <n v="0"/>
    <n v="0"/>
    <s v="800-197-268-4"/>
    <s v="DIRECCION DE IMPUESTOS Y ADUANAS NACIONALES"/>
    <n v="5"/>
    <m/>
    <m/>
    <m/>
    <m/>
    <n v="1"/>
    <n v="7"/>
    <n v="2"/>
  </r>
  <r>
    <n v="2049091"/>
    <s v="C"/>
    <x v="424"/>
    <x v="1"/>
    <n v="4"/>
    <s v="13 221000705"/>
    <d v="2022-02-10T00:00:00"/>
    <d v="2022-06-30T00:00:00"/>
    <n v="0"/>
    <n v="1"/>
    <n v="0"/>
    <n v="120"/>
    <n v="2"/>
    <n v="19.350000000000001"/>
    <n v="20.62"/>
    <n v="2534373"/>
    <n v="2701258"/>
    <n v="2534373"/>
    <n v="40869"/>
    <n v="0"/>
    <n v="0"/>
    <m/>
    <n v="0"/>
    <n v="0"/>
    <n v="0"/>
    <m/>
    <m/>
    <d v="2022-02-10T00:00:00"/>
    <n v="1"/>
    <s v="O"/>
    <n v="1"/>
    <n v="120"/>
    <n v="0"/>
    <m/>
    <m/>
    <m/>
    <m/>
    <m/>
    <m/>
    <n v="1"/>
    <n v="1"/>
    <m/>
    <m/>
    <n v="60661"/>
    <s v="LIBRE INVERSION"/>
    <n v="0"/>
    <n v="0"/>
    <m/>
    <m/>
    <n v="5"/>
    <m/>
    <m/>
    <m/>
    <m/>
    <n v="1"/>
    <n v="7"/>
    <n v="2"/>
  </r>
  <r>
    <n v="7668047.3310637474"/>
    <s v="C"/>
    <x v="425"/>
    <x v="0"/>
    <n v="3"/>
    <s v="13 211003544"/>
    <d v="2021-11-22T00:00:00"/>
    <d v="2027-11-30T00:00:00"/>
    <n v="0"/>
    <n v="1"/>
    <n v="4"/>
    <n v="30"/>
    <n v="2"/>
    <n v="12.69"/>
    <n v="13.46"/>
    <n v="41753815"/>
    <n v="537367"/>
    <n v="41422103"/>
    <n v="0"/>
    <n v="0"/>
    <n v="0"/>
    <m/>
    <n v="0"/>
    <n v="0"/>
    <n v="0"/>
    <s v="2000000/2000000/"/>
    <s v="06/12/"/>
    <d v="2022-03-31T00:00:00"/>
    <n v="1"/>
    <s v="O"/>
    <n v="1"/>
    <n v="30"/>
    <n v="0"/>
    <m/>
    <m/>
    <m/>
    <m/>
    <m/>
    <m/>
    <n v="1"/>
    <n v="1"/>
    <n v="44522"/>
    <s v="A"/>
    <n v="3843255.78"/>
    <s v="SUSTITUCION"/>
    <n v="0"/>
    <n v="0"/>
    <s v="800-197-268-4"/>
    <s v="DIRECCION DE IMPUESTOS Y ADUANAS NACIONALES"/>
    <n v="5"/>
    <m/>
    <m/>
    <m/>
    <m/>
    <n v="1"/>
    <n v="7"/>
    <n v="2"/>
  </r>
  <r>
    <n v="95351.820580565312"/>
    <s v="C"/>
    <x v="425"/>
    <x v="1"/>
    <n v="4"/>
    <s v="10 211001317"/>
    <d v="2021-11-18T00:00:00"/>
    <d v="2023-11-30T00:00:00"/>
    <n v="0"/>
    <n v="1"/>
    <n v="4"/>
    <n v="30"/>
    <n v="2"/>
    <n v="17.690000000000001"/>
    <n v="19.2"/>
    <n v="600000"/>
    <n v="29984"/>
    <n v="514357"/>
    <n v="0"/>
    <n v="0"/>
    <n v="0"/>
    <m/>
    <n v="0"/>
    <n v="0"/>
    <n v="0"/>
    <m/>
    <m/>
    <d v="2022-03-31T00:00:00"/>
    <n v="1"/>
    <s v="O"/>
    <n v="1"/>
    <n v="30"/>
    <n v="0"/>
    <m/>
    <m/>
    <m/>
    <m/>
    <m/>
    <m/>
    <n v="1"/>
    <n v="1"/>
    <m/>
    <m/>
    <n v="47589.24"/>
    <s v="TARJETA DE AFINIDAD"/>
    <n v="0"/>
    <n v="0"/>
    <m/>
    <m/>
    <n v="5"/>
    <m/>
    <m/>
    <m/>
    <m/>
    <n v="1"/>
    <n v="7"/>
    <n v="2"/>
  </r>
  <r>
    <n v="714635.83835568745"/>
    <s v="C"/>
    <x v="425"/>
    <x v="1"/>
    <n v="4"/>
    <s v="10 221000235"/>
    <d v="2022-02-15T00:00:00"/>
    <d v="2024-02-29T00:00:00"/>
    <n v="0"/>
    <n v="1"/>
    <n v="1"/>
    <n v="30"/>
    <n v="2"/>
    <n v="17.690000000000001"/>
    <n v="19.2"/>
    <n v="4000000"/>
    <n v="199905"/>
    <n v="3860455"/>
    <n v="0"/>
    <n v="0"/>
    <n v="0"/>
    <m/>
    <n v="0"/>
    <n v="0"/>
    <n v="0"/>
    <m/>
    <m/>
    <d v="2022-03-31T00:00:00"/>
    <n v="1"/>
    <s v="O"/>
    <n v="1"/>
    <n v="30"/>
    <n v="0"/>
    <m/>
    <m/>
    <m/>
    <m/>
    <m/>
    <m/>
    <n v="1"/>
    <n v="1"/>
    <m/>
    <m/>
    <n v="358193.99"/>
    <s v="TARJETA DE AFINIDAD"/>
    <n v="0"/>
    <n v="0"/>
    <m/>
    <m/>
    <n v="5"/>
    <m/>
    <m/>
    <m/>
    <m/>
    <n v="1"/>
    <n v="7"/>
    <n v="2"/>
  </r>
  <r>
    <n v="0"/>
    <s v="C"/>
    <x v="426"/>
    <x v="0"/>
    <n v="4"/>
    <s v="11 19665"/>
    <d v="2018-01-25T00:00:00"/>
    <d v="2023-01-31T00:00:00"/>
    <n v="0"/>
    <n v="1"/>
    <n v="41"/>
    <n v="30"/>
    <n v="2"/>
    <n v="11.03"/>
    <n v="11.61"/>
    <n v="32078113"/>
    <n v="534493"/>
    <n v="6969055"/>
    <n v="0"/>
    <n v="0"/>
    <n v="0"/>
    <m/>
    <n v="0"/>
    <n v="0"/>
    <n v="0"/>
    <s v="1000000/1000000/"/>
    <s v="07/12/"/>
    <d v="2022-03-31T00:00:00"/>
    <n v="1"/>
    <s v="O"/>
    <n v="1"/>
    <n v="30"/>
    <n v="0"/>
    <m/>
    <m/>
    <m/>
    <m/>
    <m/>
    <m/>
    <n v="1"/>
    <n v="1"/>
    <m/>
    <m/>
    <n v="914171.19"/>
    <s v="SUSTITUCION"/>
    <n v="0"/>
    <n v="0"/>
    <s v="800-197-268-4"/>
    <s v="DIRECCION DE IMPUESTOS Y ADUANAS NACIONALES"/>
    <n v="5"/>
    <m/>
    <m/>
    <m/>
    <m/>
    <n v="1"/>
    <n v="7"/>
    <n v="2"/>
  </r>
  <r>
    <n v="0"/>
    <s v="C"/>
    <x v="426"/>
    <x v="1"/>
    <n v="4"/>
    <s v="13 211001558"/>
    <d v="2021-05-28T00:00:00"/>
    <d v="2023-11-30T00:00:00"/>
    <n v="0"/>
    <n v="1"/>
    <n v="10"/>
    <n v="30"/>
    <n v="2"/>
    <n v="10.199999999999999"/>
    <n v="10.69"/>
    <n v="10027579"/>
    <n v="381975"/>
    <n v="6974424"/>
    <n v="0"/>
    <n v="0"/>
    <n v="0"/>
    <m/>
    <n v="0"/>
    <n v="0"/>
    <n v="0"/>
    <m/>
    <m/>
    <d v="2022-03-31T00:00:00"/>
    <n v="1"/>
    <s v="O"/>
    <n v="1"/>
    <n v="30"/>
    <n v="0"/>
    <m/>
    <m/>
    <m/>
    <m/>
    <m/>
    <m/>
    <n v="1"/>
    <n v="1"/>
    <m/>
    <m/>
    <n v="914902.81"/>
    <s v="LIBRE INVERSION"/>
    <n v="0"/>
    <n v="0"/>
    <m/>
    <m/>
    <n v="5"/>
    <m/>
    <m/>
    <m/>
    <m/>
    <n v="1"/>
    <n v="7"/>
    <n v="2"/>
  </r>
  <r>
    <n v="0"/>
    <s v="C"/>
    <x v="427"/>
    <x v="0"/>
    <n v="4"/>
    <s v="11 16799"/>
    <d v="2016-11-22T00:00:00"/>
    <d v="2022-11-30T00:00:00"/>
    <n v="0"/>
    <n v="1"/>
    <n v="35"/>
    <n v="30"/>
    <n v="2"/>
    <n v="11.16"/>
    <n v="11.74"/>
    <n v="36130647"/>
    <n v="690678"/>
    <n v="5301189"/>
    <n v="0"/>
    <n v="0"/>
    <n v="0"/>
    <m/>
    <n v="0"/>
    <n v="0"/>
    <n v="0"/>
    <m/>
    <m/>
    <d v="2022-03-31T00:00:00"/>
    <n v="1"/>
    <s v="O"/>
    <n v="1"/>
    <n v="30"/>
    <n v="0"/>
    <m/>
    <m/>
    <m/>
    <m/>
    <m/>
    <m/>
    <n v="1"/>
    <n v="1"/>
    <m/>
    <m/>
    <n v="3257552"/>
    <s v="SUSTITUCION"/>
    <n v="0"/>
    <n v="0"/>
    <s v="800-197-268-4"/>
    <s v="DIRECCION DE IMPUESTOS Y ADUANAS NACIONALES"/>
    <n v="5"/>
    <m/>
    <m/>
    <m/>
    <m/>
    <n v="1"/>
    <n v="7"/>
    <n v="2"/>
  </r>
  <r>
    <n v="15396239.596072901"/>
    <s v="C"/>
    <x v="428"/>
    <x v="0"/>
    <n v="3"/>
    <s v="10 191001267"/>
    <d v="2019-09-26T00:00:00"/>
    <d v="2025-02-28T00:00:00"/>
    <n v="0"/>
    <n v="1"/>
    <n v="35"/>
    <n v="30"/>
    <n v="2"/>
    <n v="10.56"/>
    <n v="11.08"/>
    <n v="58899503"/>
    <n v="991416"/>
    <n v="35874677"/>
    <n v="0"/>
    <n v="0"/>
    <n v="0"/>
    <m/>
    <n v="0"/>
    <n v="0"/>
    <n v="0"/>
    <s v="1200000/1200000/"/>
    <s v="07/12/"/>
    <d v="2022-03-31T00:00:00"/>
    <n v="1"/>
    <s v="O"/>
    <n v="1"/>
    <n v="30"/>
    <n v="0"/>
    <m/>
    <m/>
    <m/>
    <m/>
    <m/>
    <m/>
    <n v="1"/>
    <n v="1"/>
    <n v="43734"/>
    <s v="A"/>
    <n v="2390703.71"/>
    <s v="SUSTITUCION"/>
    <n v="0"/>
    <n v="0"/>
    <s v="800-197-268-4"/>
    <s v="DIRECCION DE IMPUESTOS Y ADUANAS NACIONALES"/>
    <n v="5"/>
    <m/>
    <m/>
    <m/>
    <m/>
    <n v="1"/>
    <n v="7"/>
    <n v="2"/>
  </r>
  <r>
    <n v="1028445.4039270983"/>
    <s v="C"/>
    <x v="428"/>
    <x v="1"/>
    <n v="4"/>
    <s v="10 191003363"/>
    <d v="2020-06-18T00:00:00"/>
    <d v="2023-07-31T00:00:00"/>
    <n v="0"/>
    <n v="1"/>
    <n v="20"/>
    <n v="30"/>
    <n v="2"/>
    <n v="9"/>
    <n v="9.3800000000000008"/>
    <n v="5000000"/>
    <n v="159939"/>
    <n v="2396287"/>
    <n v="0"/>
    <n v="0"/>
    <n v="0"/>
    <m/>
    <n v="0"/>
    <n v="0"/>
    <n v="0"/>
    <m/>
    <m/>
    <d v="2022-03-31T00:00:00"/>
    <n v="1"/>
    <s v="O"/>
    <n v="1"/>
    <n v="30"/>
    <n v="0"/>
    <m/>
    <m/>
    <m/>
    <m/>
    <m/>
    <m/>
    <n v="1"/>
    <n v="1"/>
    <m/>
    <m/>
    <n v="159652.29"/>
    <s v="TARJETA DE AFINIDAD"/>
    <n v="0"/>
    <n v="0"/>
    <m/>
    <m/>
    <n v="5"/>
    <m/>
    <m/>
    <m/>
    <m/>
    <n v="1"/>
    <n v="7"/>
    <n v="2"/>
  </r>
  <r>
    <n v="1330498.0833578703"/>
    <s v="C"/>
    <x v="429"/>
    <x v="0"/>
    <n v="4"/>
    <s v="11 19640"/>
    <d v="2018-01-23T00:00:00"/>
    <d v="2023-01-31T00:00:00"/>
    <n v="0"/>
    <n v="1"/>
    <n v="35"/>
    <n v="30"/>
    <n v="2"/>
    <n v="9.36"/>
    <n v="9.77"/>
    <n v="16068182"/>
    <n v="336363"/>
    <n v="3223755"/>
    <n v="0"/>
    <n v="0"/>
    <n v="0"/>
    <m/>
    <n v="0"/>
    <n v="0"/>
    <n v="0"/>
    <m/>
    <m/>
    <d v="2022-03-31T00:00:00"/>
    <n v="1"/>
    <s v="O"/>
    <n v="1"/>
    <n v="30"/>
    <n v="0"/>
    <m/>
    <m/>
    <m/>
    <m/>
    <m/>
    <m/>
    <n v="1"/>
    <n v="1"/>
    <m/>
    <m/>
    <n v="277153.17"/>
    <s v="SUSTITUCION"/>
    <n v="0"/>
    <n v="0"/>
    <s v="800-197-268-4"/>
    <s v="DIRECCION DE IMPUESTOS Y ADUANAS NACIONALES"/>
    <n v="5"/>
    <m/>
    <m/>
    <m/>
    <m/>
    <n v="1"/>
    <n v="7"/>
    <n v="2"/>
  </r>
  <r>
    <n v="5042631.8708135877"/>
    <s v="C"/>
    <x v="429"/>
    <x v="0"/>
    <n v="4"/>
    <s v="13 191002724"/>
    <d v="2019-11-15T00:00:00"/>
    <d v="2024-11-30T00:00:00"/>
    <n v="0"/>
    <n v="1"/>
    <n v="28"/>
    <n v="30"/>
    <n v="2"/>
    <n v="12"/>
    <n v="12.68"/>
    <n v="20141115"/>
    <n v="448028"/>
    <n v="12217539"/>
    <n v="0"/>
    <n v="0"/>
    <n v="0"/>
    <m/>
    <n v="0"/>
    <n v="0"/>
    <n v="0"/>
    <m/>
    <m/>
    <d v="2022-03-31T00:00:00"/>
    <n v="1"/>
    <s v="O"/>
    <n v="1"/>
    <n v="30"/>
    <n v="0"/>
    <m/>
    <m/>
    <m/>
    <m/>
    <m/>
    <m/>
    <n v="1"/>
    <n v="1"/>
    <m/>
    <m/>
    <n v="1050120.8"/>
    <s v="SUSTITUCION"/>
    <n v="0"/>
    <n v="0"/>
    <s v="800-197-268-4"/>
    <s v="DIRECCION DE IMPUESTOS Y ADUANAS NACIONALES"/>
    <n v="5"/>
    <m/>
    <m/>
    <m/>
    <m/>
    <n v="1"/>
    <n v="7"/>
    <n v="2"/>
  </r>
  <r>
    <n v="6491799.3858285416"/>
    <s v="C"/>
    <x v="429"/>
    <x v="1"/>
    <n v="4"/>
    <s v="13 201003068"/>
    <d v="2020-11-20T00:00:00"/>
    <d v="2023-11-30T00:00:00"/>
    <n v="0"/>
    <n v="1"/>
    <n v="16"/>
    <n v="30"/>
    <n v="2"/>
    <n v="18.899999999999999"/>
    <n v="20.62"/>
    <n v="25156357"/>
    <n v="925993"/>
    <n v="15729133"/>
    <n v="0"/>
    <n v="0"/>
    <n v="0"/>
    <m/>
    <n v="0"/>
    <n v="0"/>
    <n v="0"/>
    <m/>
    <m/>
    <d v="2022-03-31T00:00:00"/>
    <n v="1"/>
    <s v="O"/>
    <n v="1"/>
    <n v="30"/>
    <n v="0"/>
    <m/>
    <m/>
    <m/>
    <m/>
    <m/>
    <m/>
    <n v="1"/>
    <n v="1"/>
    <m/>
    <m/>
    <n v="1352146.69"/>
    <s v="LIBRE INVERSION"/>
    <n v="0"/>
    <n v="0"/>
    <m/>
    <m/>
    <n v="5"/>
    <m/>
    <m/>
    <m/>
    <m/>
    <n v="1"/>
    <n v="7"/>
    <n v="2"/>
  </r>
  <r>
    <n v="0"/>
    <s v="C"/>
    <x v="430"/>
    <x v="2"/>
    <n v="4"/>
    <s v="11 13459"/>
    <d v="2015-06-10T00:00:00"/>
    <d v="2023-06-30T00:00:00"/>
    <n v="0"/>
    <n v="1"/>
    <n v="41"/>
    <n v="30"/>
    <n v="2"/>
    <n v="12"/>
    <n v="12.68"/>
    <n v="84611548"/>
    <n v="1211822"/>
    <n v="18771127"/>
    <n v="0"/>
    <n v="0"/>
    <n v="106200593.90000001"/>
    <n v="43585"/>
    <n v="0"/>
    <n v="0"/>
    <n v="0"/>
    <s v="1050000/1050000/"/>
    <s v="07/12/"/>
    <d v="2022-03-31T00:00:00"/>
    <n v="2"/>
    <s v="O"/>
    <n v="1"/>
    <n v="30"/>
    <n v="0"/>
    <m/>
    <m/>
    <m/>
    <m/>
    <m/>
    <m/>
    <n v="1"/>
    <n v="1"/>
    <m/>
    <m/>
    <n v="2463200.1"/>
    <s v="COMPRA CARTERA"/>
    <n v="0"/>
    <n v="0"/>
    <s v="800-197-268-4"/>
    <s v="DIRECCION DE IMPUESTOS Y ADUANAS NACIONALES"/>
    <n v="5"/>
    <m/>
    <m/>
    <m/>
    <m/>
    <n v="1"/>
    <n v="7"/>
    <n v="2"/>
  </r>
  <r>
    <n v="0"/>
    <s v="C"/>
    <x v="430"/>
    <x v="4"/>
    <n v="3"/>
    <s v="13 201000907"/>
    <d v="2020-03-06T00:00:00"/>
    <d v="2023-03-31T00:00:00"/>
    <n v="0"/>
    <n v="1"/>
    <n v="24"/>
    <n v="30"/>
    <n v="2"/>
    <n v="19.2"/>
    <n v="20.98"/>
    <n v="6565104"/>
    <n v="241315"/>
    <n v="2615819"/>
    <n v="0"/>
    <n v="0"/>
    <n v="14799406.1"/>
    <n v="43585"/>
    <n v="0"/>
    <n v="0"/>
    <n v="0"/>
    <m/>
    <m/>
    <d v="2022-03-31T00:00:00"/>
    <n v="2"/>
    <s v="O"/>
    <n v="1"/>
    <n v="30"/>
    <n v="0"/>
    <m/>
    <m/>
    <m/>
    <m/>
    <m/>
    <m/>
    <n v="1"/>
    <n v="1"/>
    <n v="43896"/>
    <s v="A"/>
    <n v="343225.9"/>
    <s v="LIBRE INVERSION"/>
    <n v="0"/>
    <n v="0"/>
    <m/>
    <m/>
    <n v="5"/>
    <m/>
    <m/>
    <m/>
    <m/>
    <n v="1"/>
    <n v="7"/>
    <n v="2"/>
  </r>
  <r>
    <n v="0"/>
    <s v="C"/>
    <x v="431"/>
    <x v="1"/>
    <n v="4"/>
    <s v="10 211001384"/>
    <d v="2021-11-26T00:00:00"/>
    <d v="2024-11-30T00:00:00"/>
    <n v="0"/>
    <n v="1"/>
    <n v="4"/>
    <n v="30"/>
    <n v="2"/>
    <n v="7.2"/>
    <n v="7.44"/>
    <n v="10000000"/>
    <n v="311536"/>
    <n v="8997822"/>
    <n v="0"/>
    <n v="0"/>
    <n v="0"/>
    <m/>
    <n v="0"/>
    <n v="0"/>
    <n v="0"/>
    <m/>
    <m/>
    <d v="2022-03-31T00:00:00"/>
    <n v="1"/>
    <s v="O"/>
    <n v="1"/>
    <n v="30"/>
    <n v="0"/>
    <m/>
    <m/>
    <m/>
    <m/>
    <m/>
    <m/>
    <n v="1"/>
    <n v="1"/>
    <m/>
    <m/>
    <n v="4902936"/>
    <s v="TARJETA DE AFINIDAD"/>
    <n v="0"/>
    <n v="0"/>
    <m/>
    <m/>
    <n v="5"/>
    <m/>
    <m/>
    <m/>
    <m/>
    <n v="1"/>
    <n v="7"/>
    <n v="2"/>
  </r>
  <r>
    <n v="0"/>
    <s v="C"/>
    <x v="432"/>
    <x v="1"/>
    <n v="4"/>
    <s v="10 211001228"/>
    <d v="2021-11-05T00:00:00"/>
    <d v="2023-11-30T00:00:00"/>
    <n v="0"/>
    <n v="1"/>
    <n v="5"/>
    <n v="30"/>
    <n v="2"/>
    <n v="10.19"/>
    <n v="10.69"/>
    <n v="3000000"/>
    <n v="134413"/>
    <n v="2454212"/>
    <n v="0"/>
    <n v="0"/>
    <n v="0"/>
    <m/>
    <n v="0"/>
    <n v="0"/>
    <n v="0"/>
    <m/>
    <m/>
    <d v="2022-03-31T00:00:00"/>
    <n v="1"/>
    <s v="O"/>
    <n v="1"/>
    <n v="30"/>
    <n v="0"/>
    <m/>
    <m/>
    <m/>
    <m/>
    <m/>
    <m/>
    <n v="1"/>
    <n v="1"/>
    <m/>
    <m/>
    <n v="1306647.1499999999"/>
    <s v="TARJETA DE AFINIDAD"/>
    <n v="0"/>
    <n v="0"/>
    <m/>
    <m/>
    <n v="5"/>
    <m/>
    <m/>
    <m/>
    <m/>
    <n v="1"/>
    <n v="7"/>
    <n v="2"/>
  </r>
  <r>
    <n v="9025193"/>
    <s v="C"/>
    <x v="433"/>
    <x v="1"/>
    <n v="4"/>
    <s v="13 211000347"/>
    <d v="2021-02-05T00:00:00"/>
    <d v="2026-02-28T00:00:00"/>
    <n v="0"/>
    <n v="1"/>
    <n v="13"/>
    <n v="30"/>
    <n v="2"/>
    <n v="10.199999999999999"/>
    <n v="10.69"/>
    <n v="36298840"/>
    <n v="782061"/>
    <n v="29973139"/>
    <n v="0"/>
    <n v="0"/>
    <n v="0"/>
    <m/>
    <n v="0"/>
    <n v="0"/>
    <n v="0"/>
    <m/>
    <m/>
    <d v="2022-03-31T00:00:00"/>
    <n v="1"/>
    <s v="O"/>
    <n v="1"/>
    <n v="30"/>
    <n v="0"/>
    <m/>
    <m/>
    <m/>
    <m/>
    <m/>
    <m/>
    <n v="1"/>
    <n v="1"/>
    <m/>
    <m/>
    <n v="2460875"/>
    <s v="COMPRA CARTERA"/>
    <n v="0"/>
    <n v="0"/>
    <m/>
    <m/>
    <n v="5"/>
    <m/>
    <m/>
    <m/>
    <m/>
    <n v="1"/>
    <n v="7"/>
    <n v="2"/>
  </r>
  <r>
    <n v="0"/>
    <s v="C"/>
    <x v="434"/>
    <x v="0"/>
    <n v="3"/>
    <s v="10 191000167"/>
    <d v="2019-05-17T00:00:00"/>
    <d v="2022-05-31T00:00:00"/>
    <n v="0"/>
    <n v="1"/>
    <n v="39"/>
    <n v="30"/>
    <n v="2"/>
    <n v="15.6"/>
    <n v="16.760000000000002"/>
    <n v="28394415"/>
    <n v="845143"/>
    <n v="1643643"/>
    <n v="0"/>
    <n v="0"/>
    <n v="0"/>
    <m/>
    <n v="0"/>
    <n v="0"/>
    <n v="0"/>
    <m/>
    <m/>
    <d v="2022-03-31T00:00:00"/>
    <n v="1"/>
    <s v="O"/>
    <n v="1"/>
    <n v="30"/>
    <n v="0"/>
    <m/>
    <m/>
    <m/>
    <m/>
    <m/>
    <m/>
    <n v="1"/>
    <n v="1"/>
    <n v="43602"/>
    <s v="A"/>
    <n v="864336.59"/>
    <s v="SUSTITUCION"/>
    <n v="0"/>
    <n v="0"/>
    <s v="800-197-268-4"/>
    <s v="DIRECCION DE IMPUESTOS Y ADUANAS NACIONALES"/>
    <n v="5"/>
    <m/>
    <m/>
    <m/>
    <m/>
    <n v="1"/>
    <n v="7"/>
    <n v="2"/>
  </r>
  <r>
    <n v="0"/>
    <s v="C"/>
    <x v="434"/>
    <x v="1"/>
    <n v="4"/>
    <s v="10 191003294"/>
    <d v="2020-06-01T00:00:00"/>
    <d v="2023-07-31T00:00:00"/>
    <n v="0"/>
    <n v="1"/>
    <n v="20"/>
    <n v="30"/>
    <n v="2"/>
    <n v="9"/>
    <n v="9.3800000000000008"/>
    <n v="5000000"/>
    <n v="158999"/>
    <n v="2388836"/>
    <n v="0"/>
    <n v="0"/>
    <n v="0"/>
    <m/>
    <n v="0"/>
    <n v="0"/>
    <n v="0"/>
    <m/>
    <m/>
    <d v="2022-03-31T00:00:00"/>
    <n v="1"/>
    <s v="O"/>
    <n v="1"/>
    <n v="30"/>
    <n v="0"/>
    <m/>
    <m/>
    <m/>
    <m/>
    <m/>
    <m/>
    <n v="1"/>
    <n v="1"/>
    <m/>
    <m/>
    <n v="1256214.4099999999"/>
    <s v="TARJETA DE AFINIDAD"/>
    <n v="0"/>
    <n v="0"/>
    <m/>
    <m/>
    <n v="5"/>
    <m/>
    <m/>
    <m/>
    <m/>
    <n v="1"/>
    <n v="7"/>
    <n v="2"/>
  </r>
  <r>
    <n v="2624722.574383188"/>
    <s v="C"/>
    <x v="435"/>
    <x v="0"/>
    <n v="4"/>
    <s v="13 201001758"/>
    <d v="2020-06-30T00:00:00"/>
    <d v="2025-07-31T00:00:00"/>
    <n v="0"/>
    <n v="1"/>
    <n v="20"/>
    <n v="30"/>
    <n v="2"/>
    <n v="9"/>
    <n v="9.3800000000000008"/>
    <n v="29243585"/>
    <n v="612787"/>
    <n v="20971961"/>
    <n v="0"/>
    <n v="0"/>
    <n v="0"/>
    <m/>
    <n v="0"/>
    <n v="0"/>
    <n v="0"/>
    <m/>
    <m/>
    <d v="2022-03-31T00:00:00"/>
    <n v="1"/>
    <s v="O"/>
    <n v="1"/>
    <n v="30"/>
    <n v="0"/>
    <m/>
    <m/>
    <m/>
    <m/>
    <m/>
    <m/>
    <n v="1"/>
    <n v="1"/>
    <m/>
    <m/>
    <n v="2112028.75"/>
    <s v="COMPRA CARTERA"/>
    <n v="0"/>
    <n v="0"/>
    <s v="800-197-268-4"/>
    <s v="DIRECCION DE IMPUESTOS Y ADUANAS NACIONALES"/>
    <n v="5"/>
    <m/>
    <m/>
    <m/>
    <m/>
    <n v="1"/>
    <n v="7"/>
    <n v="2"/>
  </r>
  <r>
    <n v="605419.42561681289"/>
    <s v="C"/>
    <x v="435"/>
    <x v="0"/>
    <n v="4"/>
    <s v="13 221001052"/>
    <d v="2022-03-04T00:00:00"/>
    <d v="2025-03-31T00:00:00"/>
    <n v="0"/>
    <n v="1"/>
    <n v="0"/>
    <n v="30"/>
    <n v="2"/>
    <n v="6"/>
    <n v="6.16"/>
    <n v="4838418"/>
    <n v="148080"/>
    <n v="4838418"/>
    <n v="0"/>
    <n v="0"/>
    <n v="0"/>
    <m/>
    <n v="0"/>
    <n v="0"/>
    <n v="0"/>
    <m/>
    <m/>
    <d v="2022-03-04T00:00:00"/>
    <n v="1"/>
    <s v="O"/>
    <n v="1"/>
    <n v="30"/>
    <n v="0"/>
    <m/>
    <m/>
    <m/>
    <m/>
    <m/>
    <m/>
    <n v="1"/>
    <n v="1"/>
    <m/>
    <m/>
    <n v="487391.25"/>
    <s v="LIBRE INVERSION"/>
    <n v="0"/>
    <n v="0"/>
    <s v="800-197-268-4"/>
    <s v="DIRECCION DE IMPUESTOS Y ADUANAS NACIONALES"/>
    <n v="5"/>
    <m/>
    <m/>
    <m/>
    <m/>
    <n v="1"/>
    <n v="7"/>
    <n v="2"/>
  </r>
  <r>
    <n v="0"/>
    <s v="C"/>
    <x v="436"/>
    <x v="0"/>
    <n v="3"/>
    <s v="13 201002877"/>
    <d v="2020-10-14T00:00:00"/>
    <d v="2022-10-31T00:00:00"/>
    <n v="0"/>
    <n v="1"/>
    <n v="20"/>
    <n v="30"/>
    <n v="2"/>
    <n v="11.84"/>
    <n v="12.5"/>
    <n v="19102146"/>
    <n v="732942"/>
    <n v="5867644"/>
    <n v="0"/>
    <n v="0"/>
    <n v="0"/>
    <m/>
    <n v="0"/>
    <n v="0"/>
    <n v="0"/>
    <s v="1000000/"/>
    <s v="07/"/>
    <d v="2022-03-31T00:00:00"/>
    <n v="1"/>
    <s v="O"/>
    <n v="1"/>
    <n v="30"/>
    <n v="0"/>
    <m/>
    <m/>
    <m/>
    <m/>
    <m/>
    <m/>
    <n v="1"/>
    <n v="1"/>
    <n v="44118"/>
    <s v="A"/>
    <n v="1328121"/>
    <s v="EDUCACION"/>
    <n v="0"/>
    <n v="0"/>
    <s v="800-197-268-4"/>
    <s v="DIRECCION DE IMPUESTOS Y ADUANAS NACIONALES"/>
    <n v="5"/>
    <m/>
    <m/>
    <m/>
    <m/>
    <n v="1"/>
    <n v="7"/>
    <n v="2"/>
  </r>
  <r>
    <n v="9899460"/>
    <s v="C"/>
    <x v="437"/>
    <x v="0"/>
    <n v="3"/>
    <s v="13 221000166"/>
    <d v="2022-01-27T00:00:00"/>
    <d v="2025-01-31T00:00:00"/>
    <n v="0"/>
    <n v="1"/>
    <n v="2"/>
    <n v="30"/>
    <n v="2"/>
    <n v="9"/>
    <n v="9.3800000000000008"/>
    <n v="19743534"/>
    <n v="466756"/>
    <n v="19116997"/>
    <n v="0"/>
    <n v="0"/>
    <n v="0"/>
    <m/>
    <n v="0"/>
    <n v="0"/>
    <n v="0"/>
    <s v="1000000/1000000/"/>
    <s v="06/12/"/>
    <d v="2022-03-31T00:00:00"/>
    <n v="1"/>
    <s v="O"/>
    <n v="1"/>
    <n v="30"/>
    <n v="0"/>
    <m/>
    <m/>
    <m/>
    <m/>
    <m/>
    <m/>
    <n v="1"/>
    <n v="1"/>
    <n v="44588"/>
    <s v="A"/>
    <n v="1152194"/>
    <s v="SUSTITUCION"/>
    <n v="0"/>
    <n v="0"/>
    <s v="800-197-268-4"/>
    <s v="DIRECCION DE IMPUESTOS Y ADUANAS NACIONALES"/>
    <n v="5"/>
    <m/>
    <m/>
    <m/>
    <m/>
    <n v="1"/>
    <n v="7"/>
    <n v="2"/>
  </r>
  <r>
    <n v="3098975"/>
    <s v="C"/>
    <x v="438"/>
    <x v="0"/>
    <n v="4"/>
    <s v="13 201003280"/>
    <d v="2020-12-01T00:00:00"/>
    <d v="2023-06-30T00:00:00"/>
    <n v="0"/>
    <n v="1"/>
    <n v="17"/>
    <n v="30"/>
    <n v="2"/>
    <n v="8.92"/>
    <n v="9.3000000000000007"/>
    <n v="40309711"/>
    <n v="1311780"/>
    <n v="21101786"/>
    <n v="0"/>
    <n v="0"/>
    <n v="0"/>
    <m/>
    <n v="0"/>
    <n v="0"/>
    <n v="0"/>
    <s v="1500000/1500000/"/>
    <s v="07/12/"/>
    <d v="2022-03-31T00:00:00"/>
    <n v="1"/>
    <s v="O"/>
    <n v="1"/>
    <n v="30"/>
    <n v="0"/>
    <m/>
    <m/>
    <m/>
    <m/>
    <m/>
    <m/>
    <n v="1"/>
    <n v="1"/>
    <m/>
    <m/>
    <n v="2109291"/>
    <s v="SUSTITUCION"/>
    <n v="0"/>
    <n v="0"/>
    <s v="800-197-268-4"/>
    <s v="DIRECCION DE IMPUESTOS Y ADUANAS NACIONALES"/>
    <n v="5"/>
    <m/>
    <m/>
    <m/>
    <m/>
    <n v="1"/>
    <n v="7"/>
    <n v="2"/>
  </r>
  <r>
    <n v="0"/>
    <s v="C"/>
    <x v="439"/>
    <x v="1"/>
    <n v="4"/>
    <s v="10 191002410"/>
    <d v="2019-11-13T00:00:00"/>
    <d v="2022-11-30T00:00:00"/>
    <n v="0"/>
    <n v="1"/>
    <n v="28"/>
    <n v="30"/>
    <n v="2"/>
    <n v="11.04"/>
    <n v="11.61"/>
    <n v="10438000"/>
    <n v="377359"/>
    <n v="2625553"/>
    <n v="0"/>
    <n v="0"/>
    <n v="0"/>
    <m/>
    <n v="0"/>
    <n v="0"/>
    <n v="0"/>
    <m/>
    <m/>
    <d v="2022-03-31T00:00:00"/>
    <n v="1"/>
    <s v="O"/>
    <n v="1"/>
    <n v="30"/>
    <n v="0"/>
    <m/>
    <m/>
    <m/>
    <m/>
    <m/>
    <m/>
    <n v="1"/>
    <n v="1"/>
    <m/>
    <m/>
    <n v="681776"/>
    <s v="TARJETA DE AFINIDAD"/>
    <n v="0"/>
    <n v="0"/>
    <m/>
    <m/>
    <n v="5"/>
    <m/>
    <m/>
    <m/>
    <m/>
    <n v="1"/>
    <n v="7"/>
    <n v="2"/>
  </r>
  <r>
    <n v="13306151.357691642"/>
    <s v="C"/>
    <x v="440"/>
    <x v="0"/>
    <n v="4"/>
    <s v="10 191001709"/>
    <d v="2019-10-17T00:00:00"/>
    <d v="2024-10-31T00:00:00"/>
    <n v="0"/>
    <n v="1"/>
    <n v="34"/>
    <n v="30"/>
    <n v="2"/>
    <n v="11.39"/>
    <n v="12"/>
    <n v="39087325"/>
    <n v="519429"/>
    <n v="22562901"/>
    <n v="0"/>
    <n v="0"/>
    <n v="0"/>
    <m/>
    <n v="0"/>
    <n v="0"/>
    <n v="0"/>
    <s v="2000000/2000000/"/>
    <s v="06/12/"/>
    <d v="2022-03-31T00:00:00"/>
    <n v="1"/>
    <s v="O"/>
    <n v="1"/>
    <n v="30"/>
    <n v="0"/>
    <m/>
    <m/>
    <m/>
    <m/>
    <m/>
    <m/>
    <n v="1"/>
    <n v="1"/>
    <m/>
    <m/>
    <n v="1157072.8700000001"/>
    <s v="SUSTITUCION"/>
    <n v="0"/>
    <n v="0"/>
    <s v="800-197-268-4"/>
    <s v="DIRECCION DE IMPUESTOS Y ADUANAS NACIONALES"/>
    <n v="5"/>
    <m/>
    <m/>
    <m/>
    <m/>
    <n v="1"/>
    <n v="7"/>
    <n v="2"/>
  </r>
  <r>
    <n v="196577.77247709411"/>
    <s v="C"/>
    <x v="440"/>
    <x v="1"/>
    <n v="4"/>
    <s v="10 191002831"/>
    <d v="2020-01-29T00:00:00"/>
    <d v="2023-01-31T00:00:00"/>
    <n v="0"/>
    <n v="1"/>
    <n v="26"/>
    <n v="30"/>
    <n v="2"/>
    <n v="18"/>
    <n v="19.559999999999999"/>
    <n v="1000000"/>
    <n v="36152"/>
    <n v="333324"/>
    <n v="0"/>
    <n v="0"/>
    <n v="0"/>
    <m/>
    <n v="0"/>
    <n v="0"/>
    <n v="0"/>
    <m/>
    <m/>
    <d v="2022-03-24T00:00:00"/>
    <n v="1"/>
    <s v="O"/>
    <n v="1"/>
    <n v="30"/>
    <n v="0"/>
    <m/>
    <m/>
    <m/>
    <m/>
    <m/>
    <m/>
    <n v="1"/>
    <n v="1"/>
    <m/>
    <m/>
    <n v="17088.89"/>
    <s v="TARJETA DE AFINIDAD"/>
    <n v="0"/>
    <n v="0"/>
    <m/>
    <m/>
    <n v="5"/>
    <m/>
    <m/>
    <m/>
    <m/>
    <n v="1"/>
    <n v="7"/>
    <n v="2"/>
  </r>
  <r>
    <n v="196577.77247709411"/>
    <s v="C"/>
    <x v="440"/>
    <x v="1"/>
    <n v="4"/>
    <s v="10 191002836"/>
    <d v="2020-01-30T00:00:00"/>
    <d v="2023-01-31T00:00:00"/>
    <n v="0"/>
    <n v="1"/>
    <n v="26"/>
    <n v="30"/>
    <n v="2"/>
    <n v="18"/>
    <n v="19.559999999999999"/>
    <n v="1000000"/>
    <n v="36152"/>
    <n v="333324"/>
    <n v="0"/>
    <n v="0"/>
    <n v="0"/>
    <m/>
    <n v="0"/>
    <n v="0"/>
    <n v="0"/>
    <m/>
    <m/>
    <d v="2022-03-24T00:00:00"/>
    <n v="1"/>
    <s v="O"/>
    <n v="1"/>
    <n v="30"/>
    <n v="0"/>
    <m/>
    <m/>
    <m/>
    <m/>
    <m/>
    <m/>
    <n v="1"/>
    <n v="1"/>
    <m/>
    <m/>
    <n v="17088.89"/>
    <s v="TARJETA DE AFINIDAD"/>
    <n v="0"/>
    <n v="0"/>
    <m/>
    <m/>
    <n v="5"/>
    <m/>
    <m/>
    <m/>
    <m/>
    <n v="1"/>
    <n v="7"/>
    <n v="2"/>
  </r>
  <r>
    <n v="196577.77247709411"/>
    <s v="C"/>
    <x v="440"/>
    <x v="1"/>
    <n v="4"/>
    <s v="10 191002823"/>
    <d v="2020-01-28T00:00:00"/>
    <d v="2023-01-31T00:00:00"/>
    <n v="0"/>
    <n v="1"/>
    <n v="26"/>
    <n v="30"/>
    <n v="2"/>
    <n v="18"/>
    <n v="19.559999999999999"/>
    <n v="1000000"/>
    <n v="36152"/>
    <n v="333324"/>
    <n v="0"/>
    <n v="0"/>
    <n v="0"/>
    <m/>
    <n v="0"/>
    <n v="0"/>
    <n v="0"/>
    <m/>
    <m/>
    <d v="2022-03-24T00:00:00"/>
    <n v="1"/>
    <s v="O"/>
    <n v="1"/>
    <n v="30"/>
    <n v="0"/>
    <m/>
    <m/>
    <m/>
    <m/>
    <m/>
    <m/>
    <n v="1"/>
    <n v="1"/>
    <m/>
    <m/>
    <n v="17088.89"/>
    <s v="TARJETA DE AFINIDAD"/>
    <n v="0"/>
    <n v="0"/>
    <m/>
    <m/>
    <n v="5"/>
    <m/>
    <m/>
    <m/>
    <m/>
    <n v="1"/>
    <n v="7"/>
    <n v="2"/>
  </r>
  <r>
    <n v="120655.12921683292"/>
    <s v="C"/>
    <x v="440"/>
    <x v="1"/>
    <n v="4"/>
    <s v="10 191003463"/>
    <d v="2020-07-27T00:00:00"/>
    <d v="2023-07-31T00:00:00"/>
    <n v="0"/>
    <n v="1"/>
    <n v="20"/>
    <n v="30"/>
    <n v="2"/>
    <n v="17.690000000000001"/>
    <n v="19.2"/>
    <n v="400000"/>
    <n v="14482"/>
    <n v="204462"/>
    <n v="0"/>
    <n v="0"/>
    <n v="0"/>
    <m/>
    <n v="0"/>
    <n v="0"/>
    <n v="0"/>
    <m/>
    <m/>
    <d v="2022-03-24T00:00:00"/>
    <n v="1"/>
    <s v="O"/>
    <n v="1"/>
    <n v="30"/>
    <n v="0"/>
    <m/>
    <m/>
    <m/>
    <m/>
    <m/>
    <m/>
    <n v="1"/>
    <n v="1"/>
    <m/>
    <m/>
    <n v="10408.68"/>
    <s v="TARJETA DE AFINIDAD"/>
    <n v="0"/>
    <n v="0"/>
    <m/>
    <m/>
    <n v="5"/>
    <m/>
    <m/>
    <m/>
    <m/>
    <n v="1"/>
    <n v="7"/>
    <n v="2"/>
  </r>
  <r>
    <n v="92346.053915084034"/>
    <s v="C"/>
    <x v="440"/>
    <x v="1"/>
    <n v="4"/>
    <s v="10 191003464"/>
    <d v="2020-07-27T00:00:00"/>
    <d v="2023-03-31T00:00:00"/>
    <n v="0"/>
    <n v="1"/>
    <n v="20"/>
    <n v="30"/>
    <n v="2"/>
    <n v="17.690000000000001"/>
    <n v="19.2"/>
    <n v="400000"/>
    <n v="14482"/>
    <n v="156664"/>
    <n v="0"/>
    <n v="0"/>
    <n v="0"/>
    <m/>
    <n v="0"/>
    <n v="0"/>
    <n v="0"/>
    <m/>
    <m/>
    <d v="2022-03-24T00:00:00"/>
    <n v="1"/>
    <s v="O"/>
    <n v="1"/>
    <n v="30"/>
    <n v="0"/>
    <m/>
    <m/>
    <m/>
    <m/>
    <m/>
    <m/>
    <n v="1"/>
    <n v="1"/>
    <m/>
    <m/>
    <n v="8078.38"/>
    <s v="TARJETA DE AFINIDAD"/>
    <n v="0"/>
    <n v="0"/>
    <m/>
    <m/>
    <n v="5"/>
    <m/>
    <m/>
    <m/>
    <m/>
    <n v="1"/>
    <n v="7"/>
    <n v="2"/>
  </r>
  <r>
    <n v="27394.983725107726"/>
    <s v="C"/>
    <x v="440"/>
    <x v="1"/>
    <n v="4"/>
    <s v="10 211000849"/>
    <d v="2021-09-13T00:00:00"/>
    <d v="2024-09-30T00:00:00"/>
    <n v="0"/>
    <n v="1"/>
    <n v="6"/>
    <n v="30"/>
    <n v="2"/>
    <n v="17.690000000000001"/>
    <n v="19.2"/>
    <n v="53400"/>
    <n v="1933"/>
    <n v="46372"/>
    <n v="0"/>
    <n v="0"/>
    <n v="0"/>
    <m/>
    <n v="0"/>
    <n v="0"/>
    <n v="0"/>
    <m/>
    <m/>
    <d v="2022-03-24T00:00:00"/>
    <n v="1"/>
    <s v="O"/>
    <n v="1"/>
    <n v="30"/>
    <n v="0"/>
    <m/>
    <m/>
    <m/>
    <m/>
    <m/>
    <m/>
    <n v="1"/>
    <n v="1"/>
    <m/>
    <m/>
    <n v="2330.3000000000002"/>
    <s v="TARJETA DE AFINIDAD"/>
    <n v="0"/>
    <n v="0"/>
    <m/>
    <m/>
    <n v="5"/>
    <m/>
    <m/>
    <m/>
    <m/>
    <n v="1"/>
    <n v="7"/>
    <n v="2"/>
  </r>
  <r>
    <n v="137212.26896076178"/>
    <s v="C"/>
    <x v="440"/>
    <x v="1"/>
    <n v="4"/>
    <s v="10 211000876"/>
    <d v="2021-09-17T00:00:00"/>
    <d v="2024-09-30T00:00:00"/>
    <n v="0"/>
    <n v="1"/>
    <n v="6"/>
    <n v="30"/>
    <n v="2"/>
    <n v="17.690000000000001"/>
    <n v="19.2"/>
    <n v="268000"/>
    <n v="9703"/>
    <n v="232715"/>
    <n v="0"/>
    <n v="0"/>
    <n v="0"/>
    <m/>
    <n v="0"/>
    <n v="0"/>
    <n v="0"/>
    <m/>
    <m/>
    <d v="2022-03-24T00:00:00"/>
    <n v="1"/>
    <s v="O"/>
    <n v="1"/>
    <n v="30"/>
    <n v="0"/>
    <m/>
    <m/>
    <m/>
    <m/>
    <m/>
    <m/>
    <n v="1"/>
    <n v="1"/>
    <m/>
    <m/>
    <n v="11962.22"/>
    <s v="TARJETA DE AFINIDAD"/>
    <n v="0"/>
    <n v="0"/>
    <m/>
    <m/>
    <n v="5"/>
    <m/>
    <m/>
    <m/>
    <m/>
    <n v="1"/>
    <n v="7"/>
    <n v="2"/>
  </r>
  <r>
    <n v="24245.886265370598"/>
    <s v="C"/>
    <x v="440"/>
    <x v="1"/>
    <n v="4"/>
    <s v="10 211000863"/>
    <d v="2021-09-15T00:00:00"/>
    <d v="2024-09-30T00:00:00"/>
    <n v="0"/>
    <n v="1"/>
    <n v="6"/>
    <n v="30"/>
    <n v="2"/>
    <n v="17.690000000000001"/>
    <n v="19.2"/>
    <n v="47469"/>
    <n v="1719"/>
    <n v="41217"/>
    <n v="0"/>
    <n v="0"/>
    <n v="0"/>
    <m/>
    <n v="0"/>
    <n v="0"/>
    <n v="0"/>
    <m/>
    <m/>
    <d v="2022-03-24T00:00:00"/>
    <n v="1"/>
    <s v="O"/>
    <n v="1"/>
    <n v="30"/>
    <n v="0"/>
    <m/>
    <m/>
    <m/>
    <m/>
    <m/>
    <m/>
    <n v="1"/>
    <n v="1"/>
    <m/>
    <m/>
    <n v="2174.9499999999998"/>
    <s v="TARJETA DE AFINIDAD"/>
    <n v="0"/>
    <n v="0"/>
    <m/>
    <m/>
    <n v="5"/>
    <m/>
    <m/>
    <m/>
    <m/>
    <n v="1"/>
    <n v="7"/>
    <n v="2"/>
  </r>
  <r>
    <n v="43554.926008261915"/>
    <s v="C"/>
    <x v="440"/>
    <x v="1"/>
    <n v="4"/>
    <s v="10 211000887"/>
    <d v="2021-09-18T00:00:00"/>
    <d v="2024-09-30T00:00:00"/>
    <n v="0"/>
    <n v="1"/>
    <n v="6"/>
    <n v="30"/>
    <n v="2"/>
    <n v="17.690000000000001"/>
    <n v="19.2"/>
    <n v="84951"/>
    <n v="3076"/>
    <n v="73763"/>
    <n v="0"/>
    <n v="0"/>
    <n v="0"/>
    <m/>
    <n v="0"/>
    <n v="0"/>
    <n v="0"/>
    <m/>
    <m/>
    <d v="2022-03-24T00:00:00"/>
    <n v="1"/>
    <s v="O"/>
    <n v="1"/>
    <n v="30"/>
    <n v="0"/>
    <m/>
    <m/>
    <m/>
    <m/>
    <m/>
    <m/>
    <n v="1"/>
    <n v="1"/>
    <m/>
    <m/>
    <n v="3728.48"/>
    <s v="TARJETA DE AFINIDAD"/>
    <n v="0"/>
    <n v="0"/>
    <m/>
    <m/>
    <n v="5"/>
    <m/>
    <m/>
    <m/>
    <m/>
    <n v="1"/>
    <n v="7"/>
    <n v="2"/>
  </r>
  <r>
    <n v="36487.325866739717"/>
    <s v="C"/>
    <x v="440"/>
    <x v="1"/>
    <n v="4"/>
    <s v="10 211000888"/>
    <d v="2021-09-18T00:00:00"/>
    <d v="2024-09-30T00:00:00"/>
    <n v="0"/>
    <n v="1"/>
    <n v="6"/>
    <n v="30"/>
    <n v="2"/>
    <n v="17.690000000000001"/>
    <n v="19.2"/>
    <n v="71132"/>
    <n v="2575"/>
    <n v="61768"/>
    <n v="0"/>
    <n v="0"/>
    <n v="0"/>
    <m/>
    <n v="0"/>
    <n v="0"/>
    <n v="0"/>
    <m/>
    <m/>
    <d v="2022-03-24T00:00:00"/>
    <n v="1"/>
    <s v="O"/>
    <n v="1"/>
    <n v="30"/>
    <n v="0"/>
    <m/>
    <m/>
    <m/>
    <m/>
    <m/>
    <m/>
    <n v="1"/>
    <n v="1"/>
    <m/>
    <m/>
    <n v="3107.07"/>
    <s v="TARJETA DE AFINIDAD"/>
    <n v="0"/>
    <n v="0"/>
    <m/>
    <m/>
    <n v="5"/>
    <m/>
    <m/>
    <m/>
    <m/>
    <n v="1"/>
    <n v="7"/>
    <n v="2"/>
  </r>
  <r>
    <n v="315406.00057651661"/>
    <s v="C"/>
    <x v="440"/>
    <x v="1"/>
    <n v="4"/>
    <s v="10 211000479"/>
    <d v="2021-06-03T00:00:00"/>
    <d v="2024-06-30T00:00:00"/>
    <n v="0"/>
    <n v="1"/>
    <n v="9"/>
    <n v="30"/>
    <n v="2"/>
    <n v="17.690000000000001"/>
    <n v="19.2"/>
    <n v="670361"/>
    <n v="24270"/>
    <n v="534936"/>
    <n v="0"/>
    <n v="0"/>
    <n v="0"/>
    <m/>
    <n v="0"/>
    <n v="0"/>
    <n v="0"/>
    <m/>
    <m/>
    <d v="2022-03-24T00:00:00"/>
    <n v="1"/>
    <s v="O"/>
    <n v="1"/>
    <n v="30"/>
    <n v="0"/>
    <m/>
    <m/>
    <m/>
    <m/>
    <m/>
    <m/>
    <n v="1"/>
    <n v="1"/>
    <m/>
    <m/>
    <n v="27497.57"/>
    <s v="TARJETA DE AFINIDAD"/>
    <n v="0"/>
    <n v="0"/>
    <m/>
    <m/>
    <n v="5"/>
    <m/>
    <m/>
    <m/>
    <m/>
    <n v="1"/>
    <n v="7"/>
    <n v="2"/>
  </r>
  <r>
    <n v="45862.133258614282"/>
    <s v="C"/>
    <x v="440"/>
    <x v="1"/>
    <n v="4"/>
    <s v="10 211000942"/>
    <d v="2021-09-23T00:00:00"/>
    <d v="2024-09-30T00:00:00"/>
    <n v="0"/>
    <n v="1"/>
    <n v="6"/>
    <n v="30"/>
    <n v="2"/>
    <n v="17.690000000000001"/>
    <n v="19.2"/>
    <n v="89651"/>
    <n v="3246"/>
    <n v="77847"/>
    <n v="0"/>
    <n v="0"/>
    <n v="0"/>
    <m/>
    <n v="0"/>
    <n v="0"/>
    <n v="0"/>
    <m/>
    <m/>
    <d v="2022-03-24T00:00:00"/>
    <n v="1"/>
    <s v="O"/>
    <n v="1"/>
    <n v="30"/>
    <n v="0"/>
    <m/>
    <m/>
    <m/>
    <m/>
    <m/>
    <m/>
    <n v="1"/>
    <n v="1"/>
    <m/>
    <m/>
    <n v="4039.19"/>
    <s v="TARJETA DE AFINIDAD"/>
    <n v="0"/>
    <n v="0"/>
    <m/>
    <m/>
    <n v="5"/>
    <m/>
    <m/>
    <m/>
    <m/>
    <n v="1"/>
    <n v="7"/>
    <n v="2"/>
  </r>
  <r>
    <n v="91282.187800938555"/>
    <s v="C"/>
    <x v="440"/>
    <x v="1"/>
    <n v="4"/>
    <s v="10 211000436"/>
    <d v="2021-05-23T00:00:00"/>
    <d v="2024-05-31T00:00:00"/>
    <n v="0"/>
    <n v="1"/>
    <n v="10"/>
    <n v="30"/>
    <n v="2"/>
    <n v="17.690000000000001"/>
    <n v="19.2"/>
    <n v="200000"/>
    <n v="7241"/>
    <n v="154762"/>
    <n v="0"/>
    <n v="0"/>
    <n v="0"/>
    <m/>
    <n v="0"/>
    <n v="0"/>
    <n v="0"/>
    <m/>
    <m/>
    <d v="2022-03-24T00:00:00"/>
    <n v="1"/>
    <s v="O"/>
    <n v="1"/>
    <n v="30"/>
    <n v="0"/>
    <m/>
    <m/>
    <m/>
    <m/>
    <m/>
    <m/>
    <n v="1"/>
    <n v="1"/>
    <m/>
    <m/>
    <n v="7923.03"/>
    <s v="TARJETA DE AFINIDAD"/>
    <n v="0"/>
    <n v="0"/>
    <m/>
    <m/>
    <n v="5"/>
    <m/>
    <m/>
    <m/>
    <m/>
    <n v="1"/>
    <n v="7"/>
    <n v="2"/>
  </r>
  <r>
    <n v="91282.187800938555"/>
    <s v="C"/>
    <x v="440"/>
    <x v="1"/>
    <n v="4"/>
    <s v="10 211000429"/>
    <d v="2021-05-21T00:00:00"/>
    <d v="2024-05-31T00:00:00"/>
    <n v="0"/>
    <n v="1"/>
    <n v="10"/>
    <n v="30"/>
    <n v="2"/>
    <n v="17.690000000000001"/>
    <n v="19.2"/>
    <n v="200000"/>
    <n v="7241"/>
    <n v="154762"/>
    <n v="0"/>
    <n v="0"/>
    <n v="0"/>
    <m/>
    <n v="0"/>
    <n v="0"/>
    <n v="0"/>
    <m/>
    <m/>
    <d v="2022-03-24T00:00:00"/>
    <n v="1"/>
    <s v="O"/>
    <n v="1"/>
    <n v="30"/>
    <n v="0"/>
    <m/>
    <m/>
    <m/>
    <m/>
    <m/>
    <m/>
    <n v="1"/>
    <n v="1"/>
    <m/>
    <m/>
    <n v="7923.03"/>
    <s v="TARJETA DE AFINIDAD"/>
    <n v="0"/>
    <n v="0"/>
    <m/>
    <m/>
    <n v="5"/>
    <m/>
    <m/>
    <m/>
    <m/>
    <n v="1"/>
    <n v="7"/>
    <n v="2"/>
  </r>
  <r>
    <n v="265188.83142174652"/>
    <s v="C"/>
    <x v="440"/>
    <x v="1"/>
    <n v="4"/>
    <s v="10 211000283"/>
    <d v="2021-04-10T00:00:00"/>
    <d v="2024-04-30T00:00:00"/>
    <n v="0"/>
    <n v="1"/>
    <n v="11"/>
    <n v="30"/>
    <n v="2"/>
    <n v="17.690000000000001"/>
    <n v="19.2"/>
    <n v="600000"/>
    <n v="21723"/>
    <n v="449568"/>
    <n v="0"/>
    <n v="0"/>
    <n v="0"/>
    <m/>
    <n v="0"/>
    <n v="0"/>
    <n v="0"/>
    <m/>
    <m/>
    <d v="2022-03-24T00:00:00"/>
    <n v="1"/>
    <s v="O"/>
    <n v="1"/>
    <n v="30"/>
    <n v="0"/>
    <m/>
    <m/>
    <m/>
    <m/>
    <m/>
    <m/>
    <n v="1"/>
    <n v="1"/>
    <m/>
    <m/>
    <n v="22992.32"/>
    <s v="TARJETA DE AFINIDAD"/>
    <n v="0"/>
    <n v="0"/>
    <m/>
    <m/>
    <n v="5"/>
    <m/>
    <m/>
    <m/>
    <m/>
    <n v="1"/>
    <n v="7"/>
    <n v="2"/>
  </r>
  <r>
    <n v="1125504.8925855753"/>
    <s v="C"/>
    <x v="440"/>
    <x v="1"/>
    <n v="4"/>
    <s v="10 211000797"/>
    <d v="2021-09-04T00:00:00"/>
    <d v="2024-09-30T00:00:00"/>
    <n v="0"/>
    <n v="1"/>
    <n v="6"/>
    <n v="30"/>
    <n v="2"/>
    <n v="17.690000000000001"/>
    <n v="19.2"/>
    <n v="2197841"/>
    <n v="79571"/>
    <n v="1908492"/>
    <n v="0"/>
    <n v="0"/>
    <n v="0"/>
    <m/>
    <n v="0"/>
    <n v="0"/>
    <n v="0"/>
    <m/>
    <m/>
    <d v="2022-03-24T00:00:00"/>
    <n v="1"/>
    <s v="O"/>
    <n v="1"/>
    <n v="30"/>
    <n v="0"/>
    <m/>
    <m/>
    <m/>
    <m/>
    <m/>
    <m/>
    <n v="1"/>
    <n v="1"/>
    <m/>
    <m/>
    <n v="97872.71"/>
    <s v="TARJETA DE AFINIDAD"/>
    <n v="0"/>
    <n v="0"/>
    <m/>
    <m/>
    <n v="5"/>
    <m/>
    <m/>
    <m/>
    <m/>
    <n v="1"/>
    <n v="7"/>
    <n v="2"/>
  </r>
  <r>
    <n v="102469.79391563302"/>
    <s v="C"/>
    <x v="440"/>
    <x v="1"/>
    <n v="4"/>
    <s v="10 211000919"/>
    <d v="2021-09-21T00:00:00"/>
    <d v="2024-09-30T00:00:00"/>
    <n v="0"/>
    <n v="1"/>
    <n v="6"/>
    <n v="30"/>
    <n v="2"/>
    <n v="17.690000000000001"/>
    <n v="19.2"/>
    <n v="200000"/>
    <n v="7241"/>
    <n v="173669"/>
    <n v="0"/>
    <n v="0"/>
    <n v="0"/>
    <m/>
    <n v="0"/>
    <n v="0"/>
    <n v="0"/>
    <m/>
    <m/>
    <d v="2022-03-24T00:00:00"/>
    <n v="1"/>
    <s v="O"/>
    <n v="1"/>
    <n v="30"/>
    <n v="0"/>
    <m/>
    <m/>
    <m/>
    <m/>
    <m/>
    <m/>
    <n v="1"/>
    <n v="1"/>
    <m/>
    <m/>
    <n v="8855.15"/>
    <s v="TARJETA DE AFINIDAD"/>
    <n v="0"/>
    <n v="0"/>
    <m/>
    <m/>
    <n v="5"/>
    <m/>
    <m/>
    <m/>
    <m/>
    <n v="1"/>
    <n v="7"/>
    <n v="2"/>
  </r>
  <r>
    <n v="197678.81763152377"/>
    <s v="C"/>
    <x v="440"/>
    <x v="1"/>
    <n v="4"/>
    <s v="10 211001245"/>
    <d v="2021-11-07T00:00:00"/>
    <d v="2024-11-30T00:00:00"/>
    <n v="0"/>
    <n v="1"/>
    <n v="4"/>
    <n v="30"/>
    <n v="2"/>
    <n v="17.690000000000001"/>
    <n v="19.2"/>
    <n v="367021"/>
    <n v="13288"/>
    <n v="335284"/>
    <n v="0"/>
    <n v="0"/>
    <n v="0"/>
    <m/>
    <n v="0"/>
    <n v="0"/>
    <n v="0"/>
    <m/>
    <m/>
    <d v="2022-03-24T00:00:00"/>
    <n v="1"/>
    <s v="O"/>
    <n v="1"/>
    <n v="30"/>
    <n v="0"/>
    <m/>
    <m/>
    <m/>
    <m/>
    <m/>
    <m/>
    <n v="1"/>
    <n v="1"/>
    <m/>
    <m/>
    <n v="17244.240000000002"/>
    <s v="TARJETA DE AFINIDAD"/>
    <n v="0"/>
    <n v="0"/>
    <m/>
    <m/>
    <n v="5"/>
    <m/>
    <m/>
    <m/>
    <m/>
    <n v="1"/>
    <n v="7"/>
    <n v="2"/>
  </r>
  <r>
    <n v="23674.962943957955"/>
    <s v="C"/>
    <x v="440"/>
    <x v="1"/>
    <n v="4"/>
    <s v="10 211001078"/>
    <d v="2021-10-16T00:00:00"/>
    <d v="2024-10-31T00:00:00"/>
    <n v="0"/>
    <n v="1"/>
    <n v="5"/>
    <n v="30"/>
    <n v="2"/>
    <n v="17.690000000000001"/>
    <n v="19.2"/>
    <n v="44984"/>
    <n v="1629"/>
    <n v="40084"/>
    <n v="0"/>
    <n v="0"/>
    <n v="0"/>
    <m/>
    <n v="0"/>
    <n v="0"/>
    <n v="0"/>
    <m/>
    <m/>
    <d v="2022-03-24T00:00:00"/>
    <n v="1"/>
    <s v="O"/>
    <n v="1"/>
    <n v="30"/>
    <n v="0"/>
    <m/>
    <m/>
    <m/>
    <m/>
    <m/>
    <m/>
    <n v="1"/>
    <n v="1"/>
    <m/>
    <m/>
    <n v="2019.6"/>
    <s v="TARJETA DE AFINIDAD"/>
    <n v="0"/>
    <n v="0"/>
    <m/>
    <m/>
    <n v="5"/>
    <m/>
    <m/>
    <m/>
    <m/>
    <n v="1"/>
    <n v="7"/>
    <n v="2"/>
  </r>
  <r>
    <n v="13836.475924899381"/>
    <s v="C"/>
    <x v="440"/>
    <x v="1"/>
    <n v="4"/>
    <s v="10 211001079"/>
    <d v="2021-10-16T00:00:00"/>
    <d v="2024-10-31T00:00:00"/>
    <n v="0"/>
    <n v="1"/>
    <n v="5"/>
    <n v="30"/>
    <n v="2"/>
    <n v="17.690000000000001"/>
    <n v="19.2"/>
    <n v="26400"/>
    <n v="956"/>
    <n v="23524"/>
    <n v="0"/>
    <n v="0"/>
    <n v="0"/>
    <m/>
    <n v="0"/>
    <n v="0"/>
    <n v="0"/>
    <m/>
    <m/>
    <d v="2022-03-24T00:00:00"/>
    <n v="1"/>
    <s v="O"/>
    <n v="1"/>
    <n v="30"/>
    <n v="0"/>
    <m/>
    <m/>
    <m/>
    <m/>
    <m/>
    <m/>
    <n v="1"/>
    <n v="1"/>
    <m/>
    <m/>
    <n v="1242.83"/>
    <s v="TARJETA DE AFINIDAD"/>
    <n v="0"/>
    <n v="0"/>
    <m/>
    <m/>
    <n v="5"/>
    <m/>
    <m/>
    <m/>
    <m/>
    <n v="1"/>
    <n v="7"/>
    <n v="2"/>
  </r>
  <r>
    <n v="105076.99756000226"/>
    <s v="C"/>
    <x v="440"/>
    <x v="1"/>
    <n v="4"/>
    <s v="10 211001119"/>
    <d v="2021-10-22T00:00:00"/>
    <d v="2024-10-31T00:00:00"/>
    <n v="0"/>
    <n v="1"/>
    <n v="5"/>
    <n v="30"/>
    <n v="2"/>
    <n v="17.690000000000001"/>
    <n v="19.2"/>
    <n v="200000"/>
    <n v="7241"/>
    <n v="178221"/>
    <n v="0"/>
    <n v="0"/>
    <n v="0"/>
    <m/>
    <n v="0"/>
    <n v="0"/>
    <n v="0"/>
    <m/>
    <m/>
    <d v="2022-03-24T00:00:00"/>
    <n v="1"/>
    <s v="O"/>
    <n v="1"/>
    <n v="30"/>
    <n v="0"/>
    <m/>
    <m/>
    <m/>
    <m/>
    <m/>
    <m/>
    <n v="1"/>
    <n v="1"/>
    <m/>
    <m/>
    <n v="9165.86"/>
    <s v="TARJETA DE AFINIDAD"/>
    <n v="0"/>
    <n v="0"/>
    <m/>
    <m/>
    <n v="5"/>
    <m/>
    <m/>
    <m/>
    <m/>
    <n v="1"/>
    <n v="7"/>
    <n v="2"/>
  </r>
  <r>
    <n v="97374.799661905898"/>
    <s v="C"/>
    <x v="440"/>
    <x v="1"/>
    <n v="4"/>
    <s v="10 211001132"/>
    <d v="2021-10-24T00:00:00"/>
    <d v="2024-10-31T00:00:00"/>
    <n v="0"/>
    <n v="1"/>
    <n v="5"/>
    <n v="30"/>
    <n v="2"/>
    <n v="17.690000000000001"/>
    <n v="19.2"/>
    <n v="185426"/>
    <n v="6713"/>
    <n v="165236"/>
    <n v="0"/>
    <n v="0"/>
    <n v="0"/>
    <m/>
    <n v="0"/>
    <n v="0"/>
    <n v="0"/>
    <m/>
    <m/>
    <d v="2022-03-24T00:00:00"/>
    <n v="1"/>
    <s v="O"/>
    <n v="1"/>
    <n v="30"/>
    <n v="0"/>
    <m/>
    <m/>
    <m/>
    <m/>
    <m/>
    <m/>
    <n v="1"/>
    <n v="1"/>
    <m/>
    <m/>
    <n v="8544.44"/>
    <s v="TARJETA DE AFINIDAD"/>
    <n v="0"/>
    <n v="0"/>
    <m/>
    <m/>
    <n v="5"/>
    <m/>
    <m/>
    <m/>
    <m/>
    <n v="1"/>
    <n v="7"/>
    <n v="2"/>
  </r>
  <r>
    <n v="23829.448266517924"/>
    <s v="C"/>
    <x v="440"/>
    <x v="1"/>
    <n v="4"/>
    <s v="10 211001138"/>
    <d v="2021-10-25T00:00:00"/>
    <d v="2024-10-31T00:00:00"/>
    <n v="0"/>
    <n v="1"/>
    <n v="5"/>
    <n v="30"/>
    <n v="2"/>
    <n v="17.690000000000001"/>
    <n v="19.2"/>
    <n v="45250"/>
    <n v="1638"/>
    <n v="40325"/>
    <n v="0"/>
    <n v="0"/>
    <n v="0"/>
    <m/>
    <n v="0"/>
    <n v="0"/>
    <n v="0"/>
    <m/>
    <m/>
    <d v="2022-03-24T00:00:00"/>
    <n v="1"/>
    <s v="O"/>
    <n v="1"/>
    <n v="30"/>
    <n v="0"/>
    <m/>
    <m/>
    <m/>
    <m/>
    <m/>
    <m/>
    <n v="1"/>
    <n v="1"/>
    <m/>
    <m/>
    <n v="2019.6"/>
    <s v="TARJETA DE AFINIDAD"/>
    <n v="0"/>
    <n v="0"/>
    <m/>
    <m/>
    <n v="5"/>
    <m/>
    <m/>
    <m/>
    <m/>
    <n v="1"/>
    <n v="7"/>
    <n v="2"/>
  </r>
  <r>
    <n v="22883.946811016031"/>
    <s v="C"/>
    <x v="440"/>
    <x v="1"/>
    <n v="4"/>
    <s v="10 211001082"/>
    <d v="2021-10-17T00:00:00"/>
    <d v="2024-10-31T00:00:00"/>
    <n v="0"/>
    <n v="1"/>
    <n v="5"/>
    <n v="30"/>
    <n v="2"/>
    <n v="17.690000000000001"/>
    <n v="19.2"/>
    <n v="43600"/>
    <n v="1579"/>
    <n v="38850"/>
    <n v="0"/>
    <n v="0"/>
    <n v="0"/>
    <m/>
    <n v="0"/>
    <n v="0"/>
    <n v="0"/>
    <m/>
    <m/>
    <d v="2022-03-24T00:00:00"/>
    <n v="1"/>
    <s v="O"/>
    <n v="1"/>
    <n v="30"/>
    <n v="0"/>
    <m/>
    <m/>
    <m/>
    <m/>
    <m/>
    <m/>
    <n v="1"/>
    <n v="1"/>
    <m/>
    <m/>
    <n v="2019.6"/>
    <s v="TARJETA DE AFINIDAD"/>
    <n v="0"/>
    <n v="0"/>
    <m/>
    <m/>
    <n v="5"/>
    <m/>
    <m/>
    <m/>
    <m/>
    <n v="1"/>
    <n v="7"/>
    <n v="2"/>
  </r>
  <r>
    <n v="105076.99756000226"/>
    <s v="C"/>
    <x v="440"/>
    <x v="1"/>
    <n v="4"/>
    <s v="10 211001083"/>
    <d v="2021-10-17T00:00:00"/>
    <d v="2024-10-31T00:00:00"/>
    <n v="0"/>
    <n v="1"/>
    <n v="5"/>
    <n v="30"/>
    <n v="2"/>
    <n v="17.690000000000001"/>
    <n v="19.2"/>
    <n v="200000"/>
    <n v="7241"/>
    <n v="178221"/>
    <n v="0"/>
    <n v="0"/>
    <n v="0"/>
    <m/>
    <n v="0"/>
    <n v="0"/>
    <n v="0"/>
    <m/>
    <m/>
    <d v="2022-03-24T00:00:00"/>
    <n v="1"/>
    <s v="O"/>
    <n v="1"/>
    <n v="30"/>
    <n v="0"/>
    <m/>
    <m/>
    <m/>
    <m/>
    <m/>
    <m/>
    <n v="1"/>
    <n v="1"/>
    <m/>
    <m/>
    <n v="9165.86"/>
    <s v="TARJETA DE AFINIDAD"/>
    <n v="0"/>
    <n v="0"/>
    <m/>
    <m/>
    <n v="5"/>
    <m/>
    <m/>
    <m/>
    <m/>
    <n v="1"/>
    <n v="7"/>
    <n v="2"/>
  </r>
  <r>
    <n v="24441.396735830313"/>
    <s v="C"/>
    <x v="440"/>
    <x v="1"/>
    <n v="4"/>
    <s v="10 211001084"/>
    <d v="2021-10-17T00:00:00"/>
    <d v="2024-10-31T00:00:00"/>
    <n v="0"/>
    <n v="1"/>
    <n v="5"/>
    <n v="30"/>
    <n v="2"/>
    <n v="17.690000000000001"/>
    <n v="19.2"/>
    <n v="46596"/>
    <n v="1687"/>
    <n v="41522"/>
    <n v="0"/>
    <n v="0"/>
    <n v="0"/>
    <m/>
    <n v="0"/>
    <n v="0"/>
    <n v="0"/>
    <m/>
    <m/>
    <d v="2022-03-24T00:00:00"/>
    <n v="1"/>
    <s v="O"/>
    <n v="1"/>
    <n v="30"/>
    <n v="0"/>
    <m/>
    <m/>
    <m/>
    <m/>
    <m/>
    <m/>
    <n v="1"/>
    <n v="1"/>
    <m/>
    <m/>
    <n v="2174.9499999999998"/>
    <s v="TARJETA DE AFINIDAD"/>
    <n v="0"/>
    <n v="0"/>
    <m/>
    <m/>
    <n v="5"/>
    <m/>
    <m/>
    <m/>
    <m/>
    <n v="1"/>
    <n v="7"/>
    <n v="2"/>
  </r>
  <r>
    <n v="82682.147434103477"/>
    <s v="C"/>
    <x v="440"/>
    <x v="1"/>
    <n v="4"/>
    <s v="10 211001223"/>
    <d v="2021-11-05T00:00:00"/>
    <d v="2024-11-30T00:00:00"/>
    <n v="0"/>
    <n v="1"/>
    <n v="4"/>
    <n v="30"/>
    <n v="2"/>
    <n v="17.690000000000001"/>
    <n v="19.2"/>
    <n v="153400"/>
    <n v="5554"/>
    <n v="140134"/>
    <n v="0"/>
    <n v="0"/>
    <n v="0"/>
    <m/>
    <n v="0"/>
    <n v="0"/>
    <n v="0"/>
    <m/>
    <m/>
    <d v="2022-03-24T00:00:00"/>
    <n v="1"/>
    <s v="O"/>
    <n v="1"/>
    <n v="30"/>
    <n v="0"/>
    <m/>
    <m/>
    <m/>
    <m/>
    <m/>
    <m/>
    <n v="1"/>
    <n v="1"/>
    <m/>
    <m/>
    <n v="7146.26"/>
    <s v="TARJETA DE AFINIDAD"/>
    <n v="0"/>
    <n v="0"/>
    <m/>
    <m/>
    <n v="5"/>
    <m/>
    <m/>
    <m/>
    <m/>
    <n v="1"/>
    <n v="7"/>
    <n v="2"/>
  </r>
  <r>
    <n v="137974.43928658671"/>
    <s v="C"/>
    <x v="440"/>
    <x v="1"/>
    <n v="4"/>
    <s v="10 211001516"/>
    <d v="2021-12-19T00:00:00"/>
    <d v="2024-12-31T00:00:00"/>
    <n v="0"/>
    <n v="1"/>
    <n v="3"/>
    <n v="30"/>
    <n v="2"/>
    <n v="17.690000000000001"/>
    <n v="19.2"/>
    <n v="250000"/>
    <n v="9051"/>
    <n v="233904"/>
    <n v="0"/>
    <n v="0"/>
    <n v="0"/>
    <m/>
    <n v="0"/>
    <n v="0"/>
    <n v="0"/>
    <m/>
    <m/>
    <d v="2022-03-24T00:00:00"/>
    <n v="1"/>
    <s v="O"/>
    <n v="1"/>
    <n v="30"/>
    <n v="0"/>
    <m/>
    <m/>
    <m/>
    <m/>
    <m/>
    <m/>
    <n v="1"/>
    <n v="1"/>
    <m/>
    <m/>
    <n v="11962.22"/>
    <s v="TARJETA DE AFINIDAD"/>
    <n v="0"/>
    <n v="0"/>
    <m/>
    <m/>
    <n v="5"/>
    <m/>
    <m/>
    <m/>
    <m/>
    <n v="1"/>
    <n v="7"/>
    <n v="2"/>
  </r>
  <r>
    <n v="38197.338060306167"/>
    <s v="C"/>
    <x v="440"/>
    <x v="1"/>
    <n v="4"/>
    <s v="10 211001325"/>
    <d v="2021-11-19T00:00:00"/>
    <d v="2024-11-30T00:00:00"/>
    <n v="0"/>
    <n v="1"/>
    <n v="4"/>
    <n v="30"/>
    <n v="2"/>
    <n v="17.690000000000001"/>
    <n v="19.2"/>
    <n v="70800"/>
    <n v="2563"/>
    <n v="64678"/>
    <n v="0"/>
    <n v="0"/>
    <n v="0"/>
    <m/>
    <n v="0"/>
    <n v="0"/>
    <n v="0"/>
    <m/>
    <m/>
    <d v="2022-03-24T00:00:00"/>
    <n v="1"/>
    <s v="O"/>
    <n v="1"/>
    <n v="30"/>
    <n v="0"/>
    <m/>
    <m/>
    <m/>
    <m/>
    <m/>
    <m/>
    <n v="1"/>
    <n v="1"/>
    <m/>
    <m/>
    <n v="3262.42"/>
    <s v="TARJETA DE AFINIDAD"/>
    <n v="0"/>
    <n v="0"/>
    <m/>
    <m/>
    <n v="5"/>
    <m/>
    <m/>
    <m/>
    <m/>
    <n v="1"/>
    <n v="7"/>
    <n v="2"/>
  </r>
  <r>
    <n v="27068.064577781646"/>
    <s v="C"/>
    <x v="440"/>
    <x v="1"/>
    <n v="4"/>
    <s v="10 211001338"/>
    <d v="2021-11-21T00:00:00"/>
    <d v="2024-11-30T00:00:00"/>
    <n v="0"/>
    <n v="1"/>
    <n v="4"/>
    <n v="30"/>
    <n v="2"/>
    <n v="17.690000000000001"/>
    <n v="19.2"/>
    <n v="50200"/>
    <n v="1817"/>
    <n v="45862"/>
    <n v="0"/>
    <n v="0"/>
    <n v="0"/>
    <m/>
    <n v="0"/>
    <n v="0"/>
    <n v="0"/>
    <m/>
    <m/>
    <d v="2022-03-24T00:00:00"/>
    <n v="1"/>
    <s v="O"/>
    <n v="1"/>
    <n v="30"/>
    <n v="0"/>
    <m/>
    <m/>
    <m/>
    <m/>
    <m/>
    <m/>
    <n v="1"/>
    <n v="1"/>
    <m/>
    <m/>
    <n v="2330.3000000000002"/>
    <s v="TARJETA DE AFINIDAD"/>
    <n v="0"/>
    <n v="0"/>
    <m/>
    <m/>
    <n v="5"/>
    <m/>
    <m/>
    <m/>
    <m/>
    <n v="1"/>
    <n v="7"/>
    <n v="2"/>
  </r>
  <r>
    <n v="88385.010390023279"/>
    <s v="C"/>
    <x v="440"/>
    <x v="1"/>
    <n v="4"/>
    <s v="10 221000496"/>
    <d v="2022-03-18T00:00:00"/>
    <d v="2025-03-31T00:00:00"/>
    <n v="0"/>
    <n v="1"/>
    <n v="0"/>
    <n v="30"/>
    <n v="2"/>
    <n v="17.690000000000001"/>
    <n v="19.2"/>
    <n v="150000"/>
    <n v="5431"/>
    <n v="150000"/>
    <n v="885"/>
    <n v="0"/>
    <n v="0"/>
    <m/>
    <n v="0"/>
    <n v="0"/>
    <n v="0"/>
    <m/>
    <m/>
    <d v="2022-03-18T00:00:00"/>
    <n v="1"/>
    <s v="O"/>
    <n v="1"/>
    <n v="30"/>
    <n v="0"/>
    <m/>
    <m/>
    <m/>
    <m/>
    <m/>
    <m/>
    <n v="1"/>
    <n v="1"/>
    <m/>
    <m/>
    <n v="7767.68"/>
    <s v="TARJETA DE AFINIDAD"/>
    <n v="0"/>
    <n v="0"/>
    <m/>
    <m/>
    <n v="5"/>
    <m/>
    <m/>
    <m/>
    <m/>
    <n v="1"/>
    <n v="7"/>
    <n v="2"/>
  </r>
  <r>
    <n v="176925.38078004654"/>
    <s v="C"/>
    <x v="440"/>
    <x v="1"/>
    <n v="4"/>
    <s v="10 221000467"/>
    <d v="2022-03-16T00:00:00"/>
    <d v="2025-03-31T00:00:00"/>
    <n v="0"/>
    <n v="1"/>
    <n v="0"/>
    <n v="30"/>
    <n v="2"/>
    <n v="17.690000000000001"/>
    <n v="19.2"/>
    <n v="300000"/>
    <n v="10861"/>
    <n v="300000"/>
    <n v="2065"/>
    <n v="0"/>
    <n v="0"/>
    <m/>
    <n v="0"/>
    <n v="0"/>
    <n v="0"/>
    <m/>
    <m/>
    <d v="2022-03-16T00:00:00"/>
    <n v="1"/>
    <s v="O"/>
    <n v="1"/>
    <n v="30"/>
    <n v="0"/>
    <m/>
    <m/>
    <m/>
    <m/>
    <m/>
    <m/>
    <n v="1"/>
    <n v="1"/>
    <m/>
    <m/>
    <n v="15380"/>
    <s v="TARJETA DE AFINIDAD"/>
    <n v="0"/>
    <n v="0"/>
    <m/>
    <m/>
    <n v="5"/>
    <m/>
    <m/>
    <m/>
    <m/>
    <n v="1"/>
    <n v="7"/>
    <n v="2"/>
  </r>
  <r>
    <n v="58975.12359334885"/>
    <s v="C"/>
    <x v="440"/>
    <x v="1"/>
    <n v="4"/>
    <s v="10 221000520"/>
    <d v="2022-03-21T00:00:00"/>
    <d v="2025-03-31T00:00:00"/>
    <n v="0"/>
    <n v="1"/>
    <n v="0"/>
    <n v="30"/>
    <n v="2"/>
    <n v="17.7"/>
    <n v="19.21"/>
    <n v="100000"/>
    <n v="3620"/>
    <n v="100000"/>
    <n v="443"/>
    <n v="0"/>
    <n v="0"/>
    <m/>
    <n v="0"/>
    <n v="0"/>
    <n v="0"/>
    <m/>
    <m/>
    <d v="2022-03-21T00:00:00"/>
    <n v="1"/>
    <s v="O"/>
    <n v="1"/>
    <n v="30"/>
    <n v="0"/>
    <m/>
    <m/>
    <m/>
    <m/>
    <m/>
    <m/>
    <n v="1"/>
    <n v="1"/>
    <m/>
    <m/>
    <n v="5126.67"/>
    <s v="TARJETA DE AFINIDAD"/>
    <n v="0"/>
    <n v="0"/>
    <m/>
    <m/>
    <n v="5"/>
    <m/>
    <m/>
    <m/>
    <m/>
    <n v="1"/>
    <n v="7"/>
    <n v="2"/>
  </r>
  <r>
    <n v="41298.125515344189"/>
    <s v="C"/>
    <x v="440"/>
    <x v="1"/>
    <n v="4"/>
    <s v="10 221000526"/>
    <d v="2022-03-21T00:00:00"/>
    <d v="2025-03-31T00:00:00"/>
    <n v="0"/>
    <n v="1"/>
    <n v="0"/>
    <n v="30"/>
    <n v="2"/>
    <n v="17.7"/>
    <n v="19.21"/>
    <n v="70000"/>
    <n v="2534"/>
    <n v="70000"/>
    <n v="310"/>
    <n v="0"/>
    <n v="0"/>
    <m/>
    <n v="0"/>
    <n v="0"/>
    <n v="0"/>
    <m/>
    <m/>
    <d v="2022-03-21T00:00:00"/>
    <n v="1"/>
    <s v="O"/>
    <n v="1"/>
    <n v="30"/>
    <n v="0"/>
    <m/>
    <m/>
    <m/>
    <m/>
    <m/>
    <m/>
    <n v="1"/>
    <n v="1"/>
    <m/>
    <m/>
    <n v="3573.13"/>
    <s v="TARJETA DE AFINIDAD"/>
    <n v="0"/>
    <n v="0"/>
    <m/>
    <m/>
    <n v="5"/>
    <m/>
    <m/>
    <m/>
    <m/>
    <n v="1"/>
    <n v="7"/>
    <n v="2"/>
  </r>
  <r>
    <n v="29927.188270972747"/>
    <s v="C"/>
    <x v="440"/>
    <x v="1"/>
    <n v="4"/>
    <s v="10 221000476"/>
    <d v="2022-03-17T00:00:00"/>
    <d v="2025-03-31T00:00:00"/>
    <n v="0"/>
    <n v="1"/>
    <n v="0"/>
    <n v="30"/>
    <n v="2"/>
    <n v="17.7"/>
    <n v="19.21"/>
    <n v="50807"/>
    <n v="1839"/>
    <n v="50807"/>
    <n v="325"/>
    <n v="0"/>
    <n v="0"/>
    <m/>
    <n v="0"/>
    <n v="0"/>
    <n v="0"/>
    <m/>
    <m/>
    <d v="2022-03-17T00:00:00"/>
    <n v="1"/>
    <s v="O"/>
    <n v="1"/>
    <n v="30"/>
    <n v="0"/>
    <m/>
    <m/>
    <m/>
    <m/>
    <m/>
    <m/>
    <n v="1"/>
    <n v="1"/>
    <m/>
    <m/>
    <n v="2641.01"/>
    <s v="TARJETA DE AFINIDAD"/>
    <n v="0"/>
    <n v="0"/>
    <m/>
    <m/>
    <n v="5"/>
    <m/>
    <m/>
    <m/>
    <m/>
    <n v="1"/>
    <n v="7"/>
    <n v="2"/>
  </r>
  <r>
    <n v="154729.02255478306"/>
    <s v="C"/>
    <x v="440"/>
    <x v="1"/>
    <n v="4"/>
    <s v="10 221000393"/>
    <d v="2022-03-05T00:00:00"/>
    <d v="2025-03-31T00:00:00"/>
    <n v="0"/>
    <n v="1"/>
    <n v="0"/>
    <n v="30"/>
    <n v="2"/>
    <n v="17.690000000000001"/>
    <n v="19.2"/>
    <n v="262465"/>
    <n v="9502"/>
    <n v="262465"/>
    <n v="3226"/>
    <n v="0"/>
    <n v="0"/>
    <m/>
    <n v="0"/>
    <n v="0"/>
    <n v="0"/>
    <m/>
    <m/>
    <d v="2022-03-05T00:00:00"/>
    <n v="1"/>
    <s v="O"/>
    <n v="1"/>
    <n v="30"/>
    <n v="0"/>
    <m/>
    <m/>
    <m/>
    <m/>
    <m/>
    <m/>
    <n v="1"/>
    <n v="1"/>
    <m/>
    <m/>
    <n v="13515.75"/>
    <s v="TARJETA DE AFINIDAD"/>
    <n v="0"/>
    <n v="0"/>
    <m/>
    <m/>
    <n v="5"/>
    <m/>
    <m/>
    <m/>
    <m/>
    <n v="1"/>
    <n v="7"/>
    <n v="2"/>
  </r>
  <r>
    <n v="46312985.310120925"/>
    <s v="C"/>
    <x v="441"/>
    <x v="0"/>
    <n v="4"/>
    <s v="13 211000481"/>
    <d v="2021-02-17T00:00:00"/>
    <d v="2026-02-28T00:00:00"/>
    <n v="0"/>
    <n v="1"/>
    <n v="15"/>
    <n v="30"/>
    <n v="2"/>
    <n v="9"/>
    <n v="9.3800000000000008"/>
    <n v="100367692"/>
    <n v="1854021"/>
    <n v="82674415"/>
    <n v="0"/>
    <n v="0"/>
    <n v="0"/>
    <m/>
    <n v="0"/>
    <n v="0"/>
    <n v="0"/>
    <s v="1500000/1500000/"/>
    <s v="06/12/"/>
    <d v="2022-03-31T00:00:00"/>
    <n v="1"/>
    <s v="O"/>
    <n v="1"/>
    <n v="30"/>
    <n v="0"/>
    <m/>
    <m/>
    <m/>
    <m/>
    <m/>
    <m/>
    <n v="1"/>
    <n v="1"/>
    <m/>
    <m/>
    <n v="3906613.61"/>
    <s v="LIBRE INVERSION"/>
    <n v="0"/>
    <n v="0"/>
    <s v="800-197-268-4"/>
    <s v="DIRECCION DE IMPUESTOS Y ADUANAS NACIONALES"/>
    <n v="5"/>
    <m/>
    <m/>
    <m/>
    <m/>
    <n v="1"/>
    <n v="7"/>
    <n v="2"/>
  </r>
  <r>
    <n v="1887778.7598790796"/>
    <s v="C"/>
    <x v="441"/>
    <x v="1"/>
    <n v="4"/>
    <s v="11 21410"/>
    <d v="2018-10-03T00:00:00"/>
    <d v="2022-08-31T00:00:00"/>
    <n v="0"/>
    <n v="1"/>
    <n v="35"/>
    <n v="30"/>
    <n v="2"/>
    <n v="6.35"/>
    <n v="6.54"/>
    <n v="29057759"/>
    <n v="687229"/>
    <n v="3369691"/>
    <n v="0"/>
    <n v="0"/>
    <n v="0"/>
    <m/>
    <n v="0"/>
    <n v="0"/>
    <n v="0"/>
    <m/>
    <m/>
    <d v="2022-03-31T00:00:00"/>
    <n v="1"/>
    <s v="O"/>
    <n v="1"/>
    <n v="30"/>
    <n v="0"/>
    <m/>
    <m/>
    <m/>
    <m/>
    <m/>
    <m/>
    <n v="1"/>
    <n v="1"/>
    <m/>
    <m/>
    <n v="159100.32"/>
    <s v="SUSTITUCION"/>
    <n v="0"/>
    <n v="0"/>
    <m/>
    <m/>
    <n v="5"/>
    <m/>
    <m/>
    <m/>
    <m/>
    <n v="1"/>
    <n v="7"/>
    <n v="2"/>
  </r>
  <r>
    <n v="0"/>
    <s v="C"/>
    <x v="442"/>
    <x v="0"/>
    <n v="4"/>
    <s v="13 201001684"/>
    <d v="2020-06-05T00:00:00"/>
    <d v="2024-07-31T00:00:00"/>
    <n v="0"/>
    <n v="1"/>
    <n v="20"/>
    <n v="30"/>
    <n v="2"/>
    <n v="9"/>
    <n v="9.3800000000000008"/>
    <n v="24621131"/>
    <n v="617423"/>
    <n v="15468568"/>
    <n v="0"/>
    <n v="0"/>
    <n v="0"/>
    <m/>
    <n v="0"/>
    <n v="0"/>
    <n v="0"/>
    <m/>
    <m/>
    <d v="2022-03-31T00:00:00"/>
    <n v="1"/>
    <s v="O"/>
    <n v="1"/>
    <n v="30"/>
    <n v="0"/>
    <m/>
    <m/>
    <m/>
    <m/>
    <m/>
    <m/>
    <n v="1"/>
    <n v="1"/>
    <m/>
    <m/>
    <n v="2766586"/>
    <s v="COMPRA CARTERA"/>
    <n v="0"/>
    <n v="0"/>
    <s v="800-197-268-4"/>
    <s v="DIRECCION DE IMPUESTOS Y ADUANAS NACIONALES"/>
    <n v="5"/>
    <m/>
    <m/>
    <m/>
    <m/>
    <n v="1"/>
    <n v="7"/>
    <n v="2"/>
  </r>
  <r>
    <n v="68540053"/>
    <s v="C"/>
    <x v="443"/>
    <x v="2"/>
    <n v="4"/>
    <s v="13 201003117"/>
    <d v="2020-11-10T00:00:00"/>
    <d v="2027-09-30T00:00:00"/>
    <n v="0"/>
    <n v="1"/>
    <n v="18"/>
    <n v="30"/>
    <n v="2"/>
    <n v="9.66"/>
    <n v="10.1"/>
    <n v="120713407"/>
    <n v="1083225"/>
    <n v="93893234"/>
    <n v="0"/>
    <n v="0"/>
    <n v="181457250"/>
    <n v="44068"/>
    <n v="0"/>
    <n v="0"/>
    <n v="0"/>
    <s v="5300000/1200000/2400000/"/>
    <s v="05/06/12/"/>
    <d v="2022-03-31T00:00:00"/>
    <n v="2"/>
    <s v="O"/>
    <n v="1"/>
    <n v="30"/>
    <n v="0"/>
    <m/>
    <m/>
    <m/>
    <m/>
    <m/>
    <m/>
    <n v="1"/>
    <n v="1"/>
    <m/>
    <m/>
    <n v="2070371"/>
    <s v="LIBRE INVERSION"/>
    <n v="0"/>
    <n v="0"/>
    <s v="800-197-268-4"/>
    <s v="DIRECCION DE IMPUESTOS Y ADUANAS NACIONALES"/>
    <n v="5"/>
    <m/>
    <m/>
    <m/>
    <m/>
    <n v="1"/>
    <n v="7"/>
    <n v="2"/>
  </r>
  <r>
    <n v="72151886.404658139"/>
    <s v="C"/>
    <x v="444"/>
    <x v="2"/>
    <n v="3"/>
    <s v="13 201003180"/>
    <d v="2020-11-12T00:00:00"/>
    <d v="2026-06-30T00:00:00"/>
    <n v="1"/>
    <n v="1"/>
    <n v="19"/>
    <n v="30"/>
    <n v="2"/>
    <n v="10.44"/>
    <n v="10.95"/>
    <n v="118621425"/>
    <n v="1704135"/>
    <n v="95826102"/>
    <n v="0"/>
    <n v="0"/>
    <n v="200000000"/>
    <n v="43687"/>
    <n v="0"/>
    <n v="0"/>
    <n v="0"/>
    <s v="2000000/3000000/3000000/"/>
    <s v="05/06/12/"/>
    <d v="2022-03-31T00:00:00"/>
    <n v="2"/>
    <s v="O"/>
    <n v="1"/>
    <n v="30"/>
    <n v="1009"/>
    <m/>
    <m/>
    <m/>
    <m/>
    <m/>
    <m/>
    <n v="1"/>
    <n v="1"/>
    <n v="44147"/>
    <s v="A"/>
    <n v="2676197.66"/>
    <s v="LIBRE INVERSION"/>
    <n v="0"/>
    <n v="0"/>
    <s v="800-197-268-4"/>
    <s v="DIRECCION DE IMPUESTOS Y ADUANAS NACIONALES"/>
    <n v="5"/>
    <m/>
    <m/>
    <m/>
    <m/>
    <n v="1"/>
    <n v="7"/>
    <n v="2"/>
  </r>
  <r>
    <n v="419830.57534186397"/>
    <s v="C"/>
    <x v="444"/>
    <x v="1"/>
    <n v="4"/>
    <s v="10 191002074"/>
    <d v="2019-10-17T00:00:00"/>
    <d v="2022-05-31T00:00:00"/>
    <n v="0"/>
    <n v="1"/>
    <n v="29"/>
    <n v="30"/>
    <n v="2"/>
    <n v="10.38"/>
    <n v="10.89"/>
    <n v="10500000"/>
    <n v="357658"/>
    <n v="557592"/>
    <n v="0"/>
    <n v="0"/>
    <n v="0"/>
    <m/>
    <n v="0"/>
    <n v="0"/>
    <n v="0"/>
    <m/>
    <m/>
    <d v="2022-03-31T00:00:00"/>
    <n v="1"/>
    <s v="O"/>
    <n v="1"/>
    <n v="30"/>
    <n v="0"/>
    <m/>
    <m/>
    <m/>
    <m/>
    <m/>
    <m/>
    <n v="1"/>
    <n v="1"/>
    <m/>
    <m/>
    <n v="15578.36"/>
    <s v="TARJETA DE AFINIDAD"/>
    <n v="0"/>
    <n v="0"/>
    <m/>
    <m/>
    <n v="5"/>
    <m/>
    <m/>
    <m/>
    <m/>
    <n v="1"/>
    <n v="7"/>
    <n v="2"/>
  </r>
  <r>
    <n v="0"/>
    <s v="C"/>
    <x v="445"/>
    <x v="2"/>
    <n v="2"/>
    <s v="11 16421"/>
    <d v="2016-09-28T00:00:00"/>
    <d v="2022-08-31T00:00:00"/>
    <n v="0"/>
    <n v="1"/>
    <n v="38"/>
    <n v="30"/>
    <n v="2"/>
    <n v="11.52"/>
    <n v="12.14"/>
    <n v="125135156"/>
    <n v="1297985"/>
    <n v="6121613"/>
    <n v="0"/>
    <n v="0"/>
    <n v="157000000"/>
    <n v="43585"/>
    <n v="0"/>
    <n v="0"/>
    <n v="0"/>
    <m/>
    <m/>
    <d v="2022-03-31T00:00:00"/>
    <n v="2"/>
    <s v="O"/>
    <n v="1"/>
    <n v="30"/>
    <n v="0"/>
    <m/>
    <m/>
    <m/>
    <m/>
    <m/>
    <m/>
    <n v="1"/>
    <n v="1"/>
    <n v="44012"/>
    <s v="A"/>
    <n v="2941678"/>
    <s v="SUSTITUCION"/>
    <n v="1"/>
    <n v="0"/>
    <s v="800-197-268-4"/>
    <s v="DIRECCION DE IMPUESTOS Y ADUANAS NACIONALES"/>
    <n v="5"/>
    <m/>
    <m/>
    <m/>
    <m/>
    <n v="1"/>
    <n v="7"/>
    <n v="2"/>
  </r>
  <r>
    <n v="32956342"/>
    <s v="C"/>
    <x v="446"/>
    <x v="2"/>
    <n v="4"/>
    <s v="11 22475"/>
    <d v="2019-02-14T00:00:00"/>
    <d v="2027-08-31T00:00:00"/>
    <n v="0"/>
    <n v="1"/>
    <n v="37"/>
    <n v="30"/>
    <n v="2"/>
    <n v="9.84"/>
    <n v="10.29"/>
    <n v="83989772"/>
    <n v="855940"/>
    <n v="59381071"/>
    <n v="0"/>
    <n v="0"/>
    <n v="120000000"/>
    <n v="43585"/>
    <n v="0"/>
    <n v="0"/>
    <n v="0"/>
    <s v="4800000/"/>
    <s v="05/"/>
    <d v="2022-03-31T00:00:00"/>
    <n v="2"/>
    <s v="O"/>
    <n v="1"/>
    <n v="30"/>
    <n v="0"/>
    <m/>
    <m/>
    <m/>
    <m/>
    <m/>
    <m/>
    <n v="1"/>
    <n v="1"/>
    <m/>
    <m/>
    <n v="2956808"/>
    <s v="SUSTITUCION"/>
    <n v="0"/>
    <n v="0"/>
    <s v="800-197-268-4"/>
    <s v="DIRECCION DE IMPUESTOS Y ADUANAS NACIONALES"/>
    <n v="5"/>
    <m/>
    <m/>
    <m/>
    <m/>
    <n v="1"/>
    <n v="7"/>
    <n v="2"/>
  </r>
  <r>
    <n v="0"/>
    <s v="C"/>
    <x v="447"/>
    <x v="1"/>
    <n v="4"/>
    <s v="10 191001520"/>
    <d v="2019-10-07T00:00:00"/>
    <d v="2022-10-31T00:00:00"/>
    <n v="0"/>
    <n v="1"/>
    <n v="34"/>
    <n v="30"/>
    <n v="2"/>
    <n v="8.76"/>
    <n v="9.1199999999999992"/>
    <n v="13097615"/>
    <n v="331084"/>
    <n v="2737533"/>
    <n v="0"/>
    <n v="0"/>
    <n v="0"/>
    <m/>
    <n v="0"/>
    <n v="0"/>
    <n v="0"/>
    <s v="500000/"/>
    <s v="07/"/>
    <d v="2022-03-31T00:00:00"/>
    <n v="1"/>
    <s v="O"/>
    <n v="1"/>
    <n v="30"/>
    <n v="0"/>
    <m/>
    <m/>
    <m/>
    <m/>
    <m/>
    <m/>
    <n v="1"/>
    <n v="1"/>
    <m/>
    <m/>
    <n v="906145.04"/>
    <s v="LIBRE INVERSION"/>
    <n v="0"/>
    <n v="0"/>
    <m/>
    <m/>
    <n v="5"/>
    <m/>
    <m/>
    <m/>
    <m/>
    <n v="1"/>
    <n v="7"/>
    <n v="2"/>
  </r>
  <r>
    <n v="0"/>
    <s v="C"/>
    <x v="447"/>
    <x v="1"/>
    <n v="4"/>
    <s v="10 191002832"/>
    <d v="2020-01-29T00:00:00"/>
    <d v="2023-01-31T00:00:00"/>
    <n v="0"/>
    <n v="1"/>
    <n v="26"/>
    <n v="30"/>
    <n v="2"/>
    <n v="11.04"/>
    <n v="11.61"/>
    <n v="4389049"/>
    <n v="158675"/>
    <n v="1367596"/>
    <n v="0"/>
    <n v="0"/>
    <n v="0"/>
    <m/>
    <n v="0"/>
    <n v="0"/>
    <n v="0"/>
    <m/>
    <m/>
    <d v="2022-03-31T00:00:00"/>
    <n v="1"/>
    <s v="O"/>
    <n v="1"/>
    <n v="30"/>
    <n v="0"/>
    <m/>
    <m/>
    <m/>
    <m/>
    <m/>
    <m/>
    <n v="1"/>
    <n v="1"/>
    <m/>
    <m/>
    <n v="452596.96"/>
    <s v="TARJETA DE AFINIDAD"/>
    <n v="0"/>
    <n v="0"/>
    <m/>
    <m/>
    <n v="5"/>
    <m/>
    <m/>
    <m/>
    <m/>
    <n v="1"/>
    <n v="7"/>
    <n v="2"/>
  </r>
  <r>
    <n v="26445406.289158385"/>
    <s v="C"/>
    <x v="448"/>
    <x v="0"/>
    <n v="4"/>
    <s v="13 211000978"/>
    <d v="2021-03-31T00:00:00"/>
    <d v="2027-03-31T00:00:00"/>
    <n v="1"/>
    <n v="1"/>
    <n v="13"/>
    <n v="30"/>
    <n v="2"/>
    <n v="9.2200000000000006"/>
    <n v="9.6199999999999992"/>
    <n v="60052668"/>
    <n v="850132"/>
    <n v="52285570"/>
    <n v="0"/>
    <n v="0"/>
    <n v="0"/>
    <m/>
    <n v="0"/>
    <n v="0"/>
    <n v="0"/>
    <s v="1500000/1500000/"/>
    <s v="06/12/"/>
    <d v="2022-03-31T00:00:00"/>
    <n v="1"/>
    <s v="O"/>
    <n v="1"/>
    <n v="30"/>
    <n v="504"/>
    <m/>
    <m/>
    <m/>
    <m/>
    <m/>
    <m/>
    <n v="1"/>
    <n v="1"/>
    <m/>
    <m/>
    <n v="2868752.33"/>
    <s v="LIBRE INVERSION"/>
    <n v="0"/>
    <n v="0"/>
    <s v="800-197-268-4"/>
    <s v="DIRECCION DE IMPUESTOS Y ADUANAS NACIONALES"/>
    <n v="5"/>
    <m/>
    <m/>
    <m/>
    <m/>
    <n v="1"/>
    <n v="7"/>
    <n v="2"/>
  </r>
  <r>
    <n v="982846.82051102689"/>
    <s v="C"/>
    <x v="448"/>
    <x v="1"/>
    <n v="4"/>
    <s v="10 191003154"/>
    <d v="2020-04-01T00:00:00"/>
    <d v="2022-12-31T00:00:00"/>
    <n v="0"/>
    <n v="1"/>
    <n v="22"/>
    <n v="30"/>
    <n v="2"/>
    <n v="7.2"/>
    <n v="7.44"/>
    <n v="5000000"/>
    <n v="224320"/>
    <n v="1943365"/>
    <n v="0"/>
    <n v="0"/>
    <n v="0"/>
    <m/>
    <n v="0"/>
    <n v="0"/>
    <n v="0"/>
    <m/>
    <m/>
    <d v="2022-03-31T00:00:00"/>
    <n v="1"/>
    <s v="O"/>
    <n v="1"/>
    <n v="30"/>
    <n v="0"/>
    <m/>
    <m/>
    <m/>
    <m/>
    <m/>
    <m/>
    <n v="1"/>
    <n v="1"/>
    <m/>
    <m/>
    <n v="106710.2"/>
    <s v="TARJETA DE AFINIDAD"/>
    <n v="0"/>
    <n v="0"/>
    <m/>
    <m/>
    <n v="5"/>
    <m/>
    <m/>
    <m/>
    <m/>
    <n v="1"/>
    <n v="7"/>
    <n v="2"/>
  </r>
  <r>
    <n v="1272738.4503305894"/>
    <s v="C"/>
    <x v="448"/>
    <x v="1"/>
    <n v="4"/>
    <s v="13 201002485"/>
    <d v="2020-08-31T00:00:00"/>
    <d v="2023-08-31T00:00:00"/>
    <n v="0"/>
    <n v="1"/>
    <n v="19"/>
    <n v="30"/>
    <n v="2"/>
    <n v="7.2"/>
    <n v="7.44"/>
    <n v="5026334"/>
    <n v="156589"/>
    <n v="2516103"/>
    <n v="0"/>
    <n v="0"/>
    <n v="0"/>
    <m/>
    <n v="0"/>
    <n v="0"/>
    <n v="0"/>
    <m/>
    <m/>
    <d v="2022-03-31T00:00:00"/>
    <n v="1"/>
    <s v="O"/>
    <n v="1"/>
    <n v="30"/>
    <n v="0"/>
    <m/>
    <m/>
    <m/>
    <m/>
    <m/>
    <m/>
    <n v="1"/>
    <n v="1"/>
    <m/>
    <m/>
    <n v="137926.91"/>
    <s v="LIBRE INVERSION"/>
    <n v="0"/>
    <n v="0"/>
    <m/>
    <m/>
    <n v="5"/>
    <m/>
    <m/>
    <m/>
    <m/>
    <n v="1"/>
    <n v="7"/>
    <n v="2"/>
  </r>
  <r>
    <n v="3561129.6546692094"/>
    <s v="C"/>
    <x v="449"/>
    <x v="0"/>
    <n v="4"/>
    <s v="13 201001849"/>
    <d v="2020-06-18T00:00:00"/>
    <d v="2024-07-31T00:00:00"/>
    <n v="0"/>
    <n v="1"/>
    <n v="20"/>
    <n v="30"/>
    <n v="2"/>
    <n v="5.99"/>
    <n v="6.16"/>
    <n v="15140569"/>
    <n v="358382"/>
    <n v="9298080"/>
    <n v="0"/>
    <n v="0"/>
    <n v="0"/>
    <m/>
    <n v="0"/>
    <n v="0"/>
    <n v="0"/>
    <m/>
    <m/>
    <d v="2022-03-31T00:00:00"/>
    <n v="1"/>
    <s v="O"/>
    <n v="1"/>
    <n v="30"/>
    <n v="0"/>
    <m/>
    <m/>
    <m/>
    <m/>
    <m/>
    <m/>
    <n v="1"/>
    <n v="1"/>
    <m/>
    <m/>
    <n v="605159.38"/>
    <s v="LIBRE INVERSION"/>
    <n v="0"/>
    <n v="0"/>
    <s v="800-197-268-4"/>
    <s v="DIRECCION DE IMPUESTOS Y ADUANAS NACIONALES"/>
    <n v="5"/>
    <m/>
    <m/>
    <m/>
    <m/>
    <n v="1"/>
    <n v="7"/>
    <n v="2"/>
  </r>
  <r>
    <n v="11851506.34533079"/>
    <s v="C"/>
    <x v="449"/>
    <x v="0"/>
    <n v="4"/>
    <s v="13 211003261"/>
    <d v="2021-11-04T00:00:00"/>
    <d v="2024-11-30T00:00:00"/>
    <n v="0"/>
    <n v="1"/>
    <n v="5"/>
    <n v="30"/>
    <n v="2"/>
    <n v="9"/>
    <n v="9.3800000000000008"/>
    <n v="35253778"/>
    <n v="704287"/>
    <n v="30942986"/>
    <n v="0"/>
    <n v="0"/>
    <n v="0"/>
    <m/>
    <n v="0"/>
    <n v="0"/>
    <n v="0"/>
    <s v="2500000/2500000/"/>
    <s v="07/12/"/>
    <d v="2022-03-31T00:00:00"/>
    <n v="1"/>
    <s v="O"/>
    <n v="1"/>
    <n v="30"/>
    <n v="0"/>
    <m/>
    <m/>
    <m/>
    <m/>
    <m/>
    <m/>
    <n v="1"/>
    <n v="1"/>
    <m/>
    <m/>
    <n v="2013444.62"/>
    <s v="SUSTITUCION"/>
    <n v="0"/>
    <n v="0"/>
    <s v="800-197-268-4"/>
    <s v="DIRECCION DE IMPUESTOS Y ADUANAS NACIONALES"/>
    <n v="5"/>
    <m/>
    <m/>
    <m/>
    <m/>
    <n v="1"/>
    <n v="7"/>
    <n v="2"/>
  </r>
  <r>
    <n v="0"/>
    <s v="C"/>
    <x v="450"/>
    <x v="0"/>
    <n v="4"/>
    <s v="13 211002885"/>
    <d v="2021-10-07T00:00:00"/>
    <d v="2023-10-31T00:00:00"/>
    <n v="0"/>
    <n v="1"/>
    <n v="5"/>
    <n v="30"/>
    <n v="2"/>
    <n v="5.99"/>
    <n v="6.16"/>
    <n v="15075056"/>
    <n v="670878"/>
    <n v="12091192"/>
    <n v="0"/>
    <n v="0"/>
    <n v="0"/>
    <m/>
    <n v="0"/>
    <n v="0"/>
    <n v="0"/>
    <m/>
    <m/>
    <d v="2022-03-31T00:00:00"/>
    <n v="1"/>
    <s v="O"/>
    <n v="1"/>
    <n v="30"/>
    <n v="0"/>
    <m/>
    <m/>
    <m/>
    <m/>
    <m/>
    <m/>
    <n v="1"/>
    <n v="1"/>
    <m/>
    <m/>
    <n v="3292125"/>
    <s v="LIBRE INVERSION"/>
    <n v="0"/>
    <n v="0"/>
    <s v="800-197-268-4"/>
    <s v="DIRECCION DE IMPUESTOS Y ADUANAS NACIONALES"/>
    <n v="5"/>
    <m/>
    <m/>
    <m/>
    <m/>
    <n v="1"/>
    <n v="7"/>
    <n v="2"/>
  </r>
  <r>
    <n v="23966731"/>
    <s v="C"/>
    <x v="451"/>
    <x v="2"/>
    <n v="4"/>
    <s v="13 221000791"/>
    <d v="2022-02-16T00:00:00"/>
    <d v="2025-02-28T00:00:00"/>
    <n v="0"/>
    <n v="1"/>
    <n v="1"/>
    <n v="30"/>
    <n v="2"/>
    <n v="9.92"/>
    <n v="10.38"/>
    <n v="33153234"/>
    <n v="742890"/>
    <n v="32695793"/>
    <n v="0"/>
    <n v="0"/>
    <n v="55170000"/>
    <n v="44607"/>
    <n v="0"/>
    <n v="0"/>
    <n v="0"/>
    <s v="2000000/2000000/"/>
    <s v="06/12/"/>
    <d v="2022-03-31T00:00:00"/>
    <n v="3"/>
    <s v="O"/>
    <n v="1"/>
    <n v="30"/>
    <n v="0"/>
    <m/>
    <m/>
    <m/>
    <m/>
    <m/>
    <m/>
    <n v="1"/>
    <n v="1"/>
    <m/>
    <m/>
    <n v="1353633"/>
    <s v="SUSTITUCION"/>
    <n v="0"/>
    <n v="0"/>
    <s v="800-197-268-4"/>
    <s v="DIRECCION DE IMPUESTOS Y ADUANAS NACIONALES"/>
    <n v="5"/>
    <m/>
    <m/>
    <m/>
    <m/>
    <n v="1"/>
    <n v="7"/>
    <n v="2"/>
  </r>
  <r>
    <n v="35739697.538010895"/>
    <s v="C"/>
    <x v="452"/>
    <x v="2"/>
    <n v="2"/>
    <s v="10 191000704"/>
    <d v="2019-08-13T00:00:00"/>
    <d v="2027-10-31T00:00:00"/>
    <n v="0"/>
    <n v="1"/>
    <n v="30"/>
    <n v="30"/>
    <n v="2"/>
    <n v="10.199999999999999"/>
    <n v="10.69"/>
    <n v="62266639"/>
    <n v="624518"/>
    <n v="46453333"/>
    <n v="0"/>
    <n v="0"/>
    <n v="91166233.319999993"/>
    <n v="43687"/>
    <n v="0"/>
    <n v="0"/>
    <n v="0"/>
    <s v="5600000/"/>
    <s v="05/"/>
    <d v="2022-03-31T00:00:00"/>
    <n v="2"/>
    <s v="O"/>
    <n v="1"/>
    <n v="30"/>
    <n v="0"/>
    <m/>
    <m/>
    <m/>
    <m/>
    <m/>
    <m/>
    <n v="1"/>
    <n v="1"/>
    <n v="44075"/>
    <s v="A"/>
    <n v="1249238.6100000001"/>
    <s v="LIBRE INVERSION"/>
    <n v="1"/>
    <n v="0"/>
    <s v="800-197-268-4"/>
    <s v="DIRECCION DE IMPUESTOS Y ADUANAS NACIONALES"/>
    <n v="5"/>
    <m/>
    <m/>
    <m/>
    <m/>
    <n v="1"/>
    <n v="7"/>
    <n v="2"/>
  </r>
  <r>
    <n v="42666027.524946198"/>
    <s v="C"/>
    <x v="452"/>
    <x v="2"/>
    <n v="3"/>
    <s v="13 201001927"/>
    <d v="2020-06-26T00:00:00"/>
    <d v="2026-07-31T00:00:00"/>
    <n v="0"/>
    <n v="1"/>
    <n v="23"/>
    <n v="30"/>
    <n v="2"/>
    <n v="9"/>
    <n v="9.3800000000000008"/>
    <n v="71362197"/>
    <n v="1146840"/>
    <n v="55455743"/>
    <n v="0"/>
    <n v="0"/>
    <n v="108833766.68000001"/>
    <n v="43687"/>
    <n v="0"/>
    <n v="0"/>
    <n v="0"/>
    <s v="1000000/1000000/"/>
    <s v="07/12/"/>
    <d v="2022-03-31T00:00:00"/>
    <n v="2"/>
    <s v="O"/>
    <n v="1"/>
    <n v="30"/>
    <n v="0"/>
    <m/>
    <m/>
    <m/>
    <m/>
    <m/>
    <m/>
    <n v="1"/>
    <n v="1"/>
    <n v="44008"/>
    <s v="A"/>
    <n v="1491168.62"/>
    <s v="COMPRA CARTERA"/>
    <n v="0"/>
    <n v="0"/>
    <s v="800-197-268-4"/>
    <s v="DIRECCION DE IMPUESTOS Y ADUANAS NACIONALES"/>
    <n v="5"/>
    <m/>
    <m/>
    <m/>
    <m/>
    <n v="1"/>
    <n v="7"/>
    <n v="2"/>
  </r>
  <r>
    <n v="3996418.8520920724"/>
    <s v="C"/>
    <x v="452"/>
    <x v="1"/>
    <n v="4"/>
    <s v="13 211003250"/>
    <d v="2021-11-05T00:00:00"/>
    <d v="2023-11-30T00:00:00"/>
    <n v="0"/>
    <n v="1"/>
    <n v="4"/>
    <n v="30"/>
    <n v="2"/>
    <n v="15.3"/>
    <n v="16.41"/>
    <n v="6081357"/>
    <n v="296900"/>
    <n v="5194289"/>
    <n v="0"/>
    <n v="0"/>
    <n v="0"/>
    <m/>
    <n v="0"/>
    <n v="0"/>
    <n v="0"/>
    <m/>
    <m/>
    <d v="2022-03-24T00:00:00"/>
    <n v="1"/>
    <s v="O"/>
    <n v="1"/>
    <n v="30"/>
    <n v="0"/>
    <m/>
    <m/>
    <m/>
    <m/>
    <m/>
    <m/>
    <n v="1"/>
    <n v="1"/>
    <m/>
    <m/>
    <n v="139586.29"/>
    <s v="LIBRE INVERSION"/>
    <n v="0"/>
    <n v="0"/>
    <m/>
    <m/>
    <n v="5"/>
    <m/>
    <m/>
    <m/>
    <m/>
    <n v="1"/>
    <n v="7"/>
    <n v="2"/>
  </r>
  <r>
    <n v="81591.317173265779"/>
    <s v="C"/>
    <x v="452"/>
    <x v="1"/>
    <n v="4"/>
    <s v="10 221000228"/>
    <d v="2022-02-14T00:00:00"/>
    <d v="2024-02-29T00:00:00"/>
    <n v="0"/>
    <n v="1"/>
    <n v="1"/>
    <n v="30"/>
    <n v="2"/>
    <n v="17.690000000000001"/>
    <n v="19.2"/>
    <n v="110000"/>
    <n v="5497"/>
    <n v="106151"/>
    <n v="0"/>
    <n v="0"/>
    <n v="0"/>
    <m/>
    <n v="0"/>
    <n v="0"/>
    <n v="0"/>
    <m/>
    <m/>
    <d v="2022-03-24T00:00:00"/>
    <n v="1"/>
    <s v="O"/>
    <n v="1"/>
    <n v="30"/>
    <n v="0"/>
    <m/>
    <m/>
    <m/>
    <m/>
    <m/>
    <m/>
    <n v="1"/>
    <n v="1"/>
    <m/>
    <m/>
    <n v="2932.49"/>
    <s v="TARJETA DE AFINIDAD"/>
    <n v="0"/>
    <n v="0"/>
    <m/>
    <m/>
    <n v="5"/>
    <m/>
    <m/>
    <m/>
    <m/>
    <n v="1"/>
    <n v="7"/>
    <n v="2"/>
  </r>
  <r>
    <n v="85433.272214772762"/>
    <s v="C"/>
    <x v="452"/>
    <x v="1"/>
    <n v="4"/>
    <s v="10 221000313"/>
    <d v="2022-02-25T00:00:00"/>
    <d v="2024-02-29T00:00:00"/>
    <n v="0"/>
    <n v="1"/>
    <n v="1"/>
    <n v="30"/>
    <n v="2"/>
    <n v="17.7"/>
    <n v="19.21"/>
    <n v="115000"/>
    <n v="5747"/>
    <n v="110976"/>
    <n v="0"/>
    <n v="0"/>
    <n v="0"/>
    <m/>
    <n v="0"/>
    <n v="0"/>
    <n v="0"/>
    <m/>
    <m/>
    <d v="2022-03-24T00:00:00"/>
    <n v="1"/>
    <s v="O"/>
    <n v="1"/>
    <n v="30"/>
    <n v="0"/>
    <m/>
    <m/>
    <m/>
    <m/>
    <m/>
    <m/>
    <n v="1"/>
    <n v="1"/>
    <m/>
    <m/>
    <n v="2932.49"/>
    <s v="TARJETA DE AFINIDAD"/>
    <n v="0"/>
    <n v="0"/>
    <m/>
    <m/>
    <n v="5"/>
    <m/>
    <m/>
    <m/>
    <m/>
    <n v="1"/>
    <n v="7"/>
    <n v="2"/>
  </r>
  <r>
    <n v="923254.79467531096"/>
    <s v="C"/>
    <x v="452"/>
    <x v="1"/>
    <n v="4"/>
    <s v="10 221000498"/>
    <d v="2022-03-18T00:00:00"/>
    <d v="2024-03-31T00:00:00"/>
    <n v="0"/>
    <n v="1"/>
    <n v="0"/>
    <n v="30"/>
    <n v="2"/>
    <n v="17.690000000000001"/>
    <n v="19.2"/>
    <n v="1200000"/>
    <n v="59969"/>
    <n v="1200000"/>
    <n v="7080"/>
    <n v="0"/>
    <n v="0"/>
    <m/>
    <n v="0"/>
    <n v="0"/>
    <n v="0"/>
    <m/>
    <m/>
    <d v="2022-03-18T00:00:00"/>
    <n v="1"/>
    <s v="O"/>
    <n v="1"/>
    <n v="30"/>
    <n v="0"/>
    <m/>
    <m/>
    <m/>
    <m/>
    <m/>
    <m/>
    <n v="1"/>
    <n v="1"/>
    <m/>
    <m/>
    <n v="32257.34"/>
    <s v="TARJETA DE AFINIDAD"/>
    <n v="0"/>
    <n v="0"/>
    <m/>
    <m/>
    <n v="5"/>
    <m/>
    <m/>
    <m/>
    <m/>
    <n v="1"/>
    <n v="7"/>
    <n v="2"/>
  </r>
  <r>
    <n v="58463.028529436364"/>
    <s v="C"/>
    <x v="452"/>
    <x v="1"/>
    <n v="4"/>
    <s v="10 221000435"/>
    <d v="2022-03-12T00:00:00"/>
    <d v="2024-03-31T00:00:00"/>
    <n v="0"/>
    <n v="1"/>
    <n v="0"/>
    <n v="30"/>
    <n v="2"/>
    <n v="17.7"/>
    <n v="19.21"/>
    <n v="76000"/>
    <n v="3798"/>
    <n v="76000"/>
    <n v="673"/>
    <n v="0"/>
    <n v="0"/>
    <m/>
    <n v="0"/>
    <n v="0"/>
    <n v="0"/>
    <m/>
    <m/>
    <d v="2022-03-12T00:00:00"/>
    <n v="1"/>
    <s v="O"/>
    <n v="1"/>
    <n v="30"/>
    <n v="0"/>
    <m/>
    <m/>
    <m/>
    <m/>
    <m/>
    <m/>
    <n v="1"/>
    <n v="1"/>
    <m/>
    <m/>
    <n v="2052.7399999999998"/>
    <s v="TARJETA DE AFINIDAD"/>
    <n v="0"/>
    <n v="0"/>
    <m/>
    <m/>
    <n v="5"/>
    <m/>
    <m/>
    <m/>
    <m/>
    <n v="1"/>
    <n v="7"/>
    <n v="2"/>
  </r>
  <r>
    <n v="124754.66020361288"/>
    <s v="C"/>
    <x v="452"/>
    <x v="1"/>
    <n v="4"/>
    <s v="10 221000438"/>
    <d v="2022-03-12T00:00:00"/>
    <d v="2024-03-31T00:00:00"/>
    <n v="0"/>
    <n v="1"/>
    <n v="0"/>
    <n v="30"/>
    <n v="2"/>
    <n v="17.690000000000001"/>
    <n v="19.2"/>
    <n v="162200"/>
    <n v="8106"/>
    <n v="162200"/>
    <n v="1435"/>
    <n v="0"/>
    <n v="0"/>
    <m/>
    <n v="0"/>
    <n v="0"/>
    <n v="0"/>
    <m/>
    <m/>
    <d v="2022-03-12T00:00:00"/>
    <n v="1"/>
    <s v="O"/>
    <n v="1"/>
    <n v="30"/>
    <n v="0"/>
    <m/>
    <m/>
    <m/>
    <m/>
    <m/>
    <m/>
    <n v="1"/>
    <n v="1"/>
    <m/>
    <m/>
    <n v="4398.7299999999996"/>
    <s v="TARJETA DE AFINIDAD"/>
    <n v="0"/>
    <n v="0"/>
    <m/>
    <m/>
    <n v="5"/>
    <m/>
    <m/>
    <m/>
    <m/>
    <n v="1"/>
    <n v="7"/>
    <n v="2"/>
  </r>
  <r>
    <n v="222769.99215443587"/>
    <s v="C"/>
    <x v="452"/>
    <x v="1"/>
    <n v="4"/>
    <s v="10 221000442"/>
    <d v="2022-03-12T00:00:00"/>
    <d v="2024-03-31T00:00:00"/>
    <n v="0"/>
    <n v="1"/>
    <n v="0"/>
    <n v="30"/>
    <n v="2"/>
    <n v="17.7"/>
    <n v="19.2"/>
    <n v="289714"/>
    <n v="14478"/>
    <n v="289714"/>
    <n v="2564"/>
    <n v="0"/>
    <n v="0"/>
    <m/>
    <n v="0"/>
    <n v="0"/>
    <n v="0"/>
    <m/>
    <m/>
    <d v="2022-03-12T00:00:00"/>
    <n v="1"/>
    <s v="O"/>
    <n v="1"/>
    <n v="30"/>
    <n v="0"/>
    <m/>
    <m/>
    <m/>
    <m/>
    <m/>
    <m/>
    <n v="1"/>
    <n v="1"/>
    <m/>
    <m/>
    <n v="7917.71"/>
    <s v="TARJETA DE AFINIDAD"/>
    <n v="0"/>
    <n v="0"/>
    <m/>
    <m/>
    <n v="5"/>
    <m/>
    <m/>
    <m/>
    <m/>
    <n v="1"/>
    <n v="7"/>
    <n v="2"/>
  </r>
  <r>
    <n v="929785.6491765345"/>
    <s v="C"/>
    <x v="453"/>
    <x v="0"/>
    <n v="4"/>
    <s v="13 201002377"/>
    <d v="2020-08-19T00:00:00"/>
    <d v="2022-08-31T00:00:00"/>
    <n v="0"/>
    <n v="1"/>
    <n v="19"/>
    <n v="30"/>
    <n v="2"/>
    <n v="11.03"/>
    <n v="11.61"/>
    <n v="5285222"/>
    <n v="247422"/>
    <n v="1202481"/>
    <n v="0"/>
    <n v="0"/>
    <n v="0"/>
    <m/>
    <n v="0"/>
    <n v="0"/>
    <n v="0"/>
    <m/>
    <m/>
    <d v="2022-03-31T00:00:00"/>
    <n v="1"/>
    <s v="O"/>
    <n v="1"/>
    <n v="30"/>
    <n v="0"/>
    <m/>
    <m/>
    <m/>
    <m/>
    <m/>
    <m/>
    <n v="1"/>
    <n v="1"/>
    <m/>
    <m/>
    <n v="59040.59"/>
    <s v="LIBRE INVERSION"/>
    <n v="0"/>
    <n v="0"/>
    <s v="800-197-268-4"/>
    <s v="DIRECCION DE IMPUESTOS Y ADUANAS NACIONALES"/>
    <n v="5"/>
    <m/>
    <m/>
    <m/>
    <m/>
    <n v="1"/>
    <n v="7"/>
    <n v="2"/>
  </r>
  <r>
    <n v="3920965.574388409"/>
    <s v="C"/>
    <x v="453"/>
    <x v="0"/>
    <n v="4"/>
    <s v="13 221001057"/>
    <d v="2022-03-09T00:00:00"/>
    <d v="2025-03-31T00:00:00"/>
    <n v="0"/>
    <n v="1"/>
    <n v="0"/>
    <n v="30"/>
    <n v="2"/>
    <n v="15.3"/>
    <n v="16.41"/>
    <n v="5071023"/>
    <n v="177540"/>
    <n v="5071023"/>
    <n v="0"/>
    <n v="0"/>
    <n v="0"/>
    <m/>
    <n v="0"/>
    <n v="0"/>
    <n v="0"/>
    <m/>
    <m/>
    <d v="2022-03-09T00:00:00"/>
    <n v="1"/>
    <s v="O"/>
    <n v="1"/>
    <n v="30"/>
    <n v="0"/>
    <m/>
    <m/>
    <m/>
    <m/>
    <m/>
    <m/>
    <n v="1"/>
    <n v="1"/>
    <m/>
    <m/>
    <n v="249046.76"/>
    <s v="LIBRE INVERSION"/>
    <n v="0"/>
    <n v="0"/>
    <s v="800-197-268-4"/>
    <s v="DIRECCION DE IMPUESTOS Y ADUANAS NACIONALES"/>
    <n v="5"/>
    <m/>
    <m/>
    <m/>
    <m/>
    <n v="1"/>
    <n v="7"/>
    <n v="2"/>
  </r>
  <r>
    <n v="994003.16018048371"/>
    <s v="C"/>
    <x v="453"/>
    <x v="1"/>
    <n v="4"/>
    <s v="10 211000784"/>
    <d v="2021-09-02T00:00:00"/>
    <d v="2023-02-28T00:00:00"/>
    <n v="0"/>
    <n v="1"/>
    <n v="7"/>
    <n v="30"/>
    <n v="2"/>
    <n v="17.690000000000001"/>
    <n v="19.2"/>
    <n v="2000000"/>
    <n v="127710"/>
    <n v="1285545"/>
    <n v="0"/>
    <n v="0"/>
    <n v="0"/>
    <m/>
    <n v="0"/>
    <n v="0"/>
    <n v="0"/>
    <m/>
    <m/>
    <d v="2022-03-31T00:00:00"/>
    <n v="1"/>
    <s v="O"/>
    <n v="1"/>
    <n v="30"/>
    <n v="0"/>
    <m/>
    <m/>
    <m/>
    <m/>
    <m/>
    <m/>
    <n v="1"/>
    <n v="1"/>
    <m/>
    <m/>
    <n v="63128.41"/>
    <s v="TARJETA DE AFINIDAD"/>
    <n v="0"/>
    <n v="0"/>
    <m/>
    <m/>
    <n v="5"/>
    <m/>
    <m/>
    <m/>
    <m/>
    <n v="1"/>
    <n v="7"/>
    <n v="2"/>
  </r>
  <r>
    <n v="153403.37966522691"/>
    <s v="C"/>
    <x v="453"/>
    <x v="1"/>
    <n v="4"/>
    <s v="10 221000096"/>
    <d v="2022-01-18T00:00:00"/>
    <d v="2023-07-31T00:00:00"/>
    <n v="0"/>
    <n v="1"/>
    <n v="2"/>
    <n v="30"/>
    <n v="2"/>
    <n v="17.690000000000001"/>
    <n v="19.2"/>
    <n v="220000"/>
    <n v="14048"/>
    <n v="198379"/>
    <n v="0"/>
    <n v="0"/>
    <n v="0"/>
    <m/>
    <n v="0"/>
    <n v="0"/>
    <n v="0"/>
    <m/>
    <m/>
    <d v="2022-03-31T00:00:00"/>
    <n v="1"/>
    <s v="O"/>
    <n v="1"/>
    <n v="30"/>
    <n v="0"/>
    <m/>
    <m/>
    <m/>
    <m/>
    <m/>
    <m/>
    <n v="1"/>
    <n v="1"/>
    <m/>
    <m/>
    <n v="9727.98"/>
    <s v="TARJETA DE AFINIDAD"/>
    <n v="0"/>
    <n v="0"/>
    <m/>
    <m/>
    <n v="5"/>
    <m/>
    <m/>
    <m/>
    <m/>
    <n v="1"/>
    <n v="7"/>
    <n v="2"/>
  </r>
  <r>
    <n v="113474.98858132867"/>
    <s v="C"/>
    <x v="453"/>
    <x v="1"/>
    <n v="4"/>
    <s v="10 211001226"/>
    <d v="2021-11-05T00:00:00"/>
    <d v="2023-04-30T00:00:00"/>
    <n v="0"/>
    <n v="1"/>
    <n v="5"/>
    <n v="30"/>
    <n v="2"/>
    <n v="17.690000000000001"/>
    <n v="19.2"/>
    <n v="196000"/>
    <n v="12516"/>
    <n v="146740"/>
    <n v="0"/>
    <n v="0"/>
    <n v="0"/>
    <m/>
    <n v="0"/>
    <n v="0"/>
    <n v="0"/>
    <m/>
    <m/>
    <d v="2022-03-31T00:00:00"/>
    <n v="1"/>
    <s v="O"/>
    <n v="1"/>
    <n v="30"/>
    <n v="0"/>
    <m/>
    <m/>
    <m/>
    <m/>
    <m/>
    <m/>
    <n v="1"/>
    <n v="1"/>
    <m/>
    <m/>
    <n v="7192.5"/>
    <s v="TARJETA DE AFINIDAD"/>
    <n v="0"/>
    <n v="0"/>
    <m/>
    <m/>
    <n v="5"/>
    <m/>
    <m/>
    <m/>
    <m/>
    <n v="1"/>
    <n v="7"/>
    <n v="2"/>
  </r>
  <r>
    <n v="2035521.9980080179"/>
    <s v="C"/>
    <x v="453"/>
    <x v="1"/>
    <n v="4"/>
    <s v="13 221000113"/>
    <d v="2022-01-12T00:00:00"/>
    <d v="2022-06-30T00:00:00"/>
    <n v="0"/>
    <n v="1"/>
    <n v="0"/>
    <n v="150"/>
    <n v="2"/>
    <n v="19.5"/>
    <n v="20.62"/>
    <n v="2632522"/>
    <n v="2850893"/>
    <n v="2632522"/>
    <n v="85578"/>
    <n v="0"/>
    <n v="0"/>
    <m/>
    <n v="0"/>
    <n v="0"/>
    <n v="0"/>
    <m/>
    <m/>
    <d v="2022-01-12T00:00:00"/>
    <n v="1"/>
    <s v="O"/>
    <n v="1"/>
    <n v="150"/>
    <n v="0"/>
    <m/>
    <m/>
    <m/>
    <m/>
    <m/>
    <m/>
    <n v="1"/>
    <n v="1"/>
    <m/>
    <m/>
    <n v="129258.01"/>
    <s v="LIBRE INVERSION"/>
    <n v="0"/>
    <n v="0"/>
    <m/>
    <m/>
    <n v="5"/>
    <m/>
    <m/>
    <m/>
    <m/>
    <n v="1"/>
    <n v="7"/>
    <n v="2"/>
  </r>
  <r>
    <n v="0"/>
    <s v="C"/>
    <x v="454"/>
    <x v="0"/>
    <n v="4"/>
    <s v="13 201002782"/>
    <d v="2020-09-29T00:00:00"/>
    <d v="2022-09-30T00:00:00"/>
    <n v="0"/>
    <n v="1"/>
    <n v="18"/>
    <n v="30"/>
    <n v="2"/>
    <n v="5.99"/>
    <n v="6.16"/>
    <n v="26021871"/>
    <n v="1158039"/>
    <n v="6820285"/>
    <n v="0"/>
    <n v="0"/>
    <n v="0"/>
    <m/>
    <n v="0"/>
    <n v="0"/>
    <n v="0"/>
    <m/>
    <m/>
    <d v="2022-03-31T00:00:00"/>
    <n v="1"/>
    <s v="O"/>
    <n v="1"/>
    <n v="30"/>
    <n v="0"/>
    <m/>
    <m/>
    <m/>
    <m/>
    <m/>
    <m/>
    <n v="1"/>
    <n v="1"/>
    <m/>
    <m/>
    <n v="3262266"/>
    <s v="LIBRE INVERSION"/>
    <n v="0"/>
    <n v="0"/>
    <s v="800-197-268-4"/>
    <s v="DIRECCION DE IMPUESTOS Y ADUANAS NACIONALES"/>
    <n v="5"/>
    <m/>
    <m/>
    <m/>
    <m/>
    <n v="1"/>
    <n v="7"/>
    <n v="2"/>
  </r>
  <r>
    <n v="0"/>
    <s v="C"/>
    <x v="455"/>
    <x v="0"/>
    <n v="4"/>
    <s v="13 191002405"/>
    <d v="2019-10-31T00:00:00"/>
    <d v="2027-03-31T00:00:00"/>
    <n v="0"/>
    <n v="1"/>
    <n v="29"/>
    <n v="30"/>
    <n v="2"/>
    <n v="8.67"/>
    <n v="9.02"/>
    <n v="48066249"/>
    <n v="485570"/>
    <n v="27234174"/>
    <n v="0"/>
    <n v="0"/>
    <n v="0"/>
    <m/>
    <n v="0"/>
    <n v="0"/>
    <n v="0"/>
    <m/>
    <m/>
    <d v="2022-03-31T00:00:00"/>
    <n v="1"/>
    <s v="O"/>
    <n v="1"/>
    <n v="30"/>
    <n v="0"/>
    <m/>
    <m/>
    <m/>
    <m/>
    <m/>
    <m/>
    <n v="1"/>
    <n v="1"/>
    <m/>
    <m/>
    <n v="2976962"/>
    <s v="LIBRE INVERSION"/>
    <n v="0"/>
    <n v="0"/>
    <s v="800-197-268-4"/>
    <s v="DIRECCION DE IMPUESTOS Y ADUANAS NACIONALES"/>
    <n v="5"/>
    <m/>
    <m/>
    <m/>
    <m/>
    <n v="1"/>
    <n v="7"/>
    <n v="2"/>
  </r>
  <r>
    <n v="0"/>
    <s v="C"/>
    <x v="456"/>
    <x v="0"/>
    <n v="3"/>
    <s v="13 191002581"/>
    <d v="2019-11-06T00:00:00"/>
    <d v="2024-11-30T00:00:00"/>
    <n v="0"/>
    <n v="1"/>
    <n v="32"/>
    <n v="30"/>
    <n v="2"/>
    <n v="9.0299999999999994"/>
    <n v="9.42"/>
    <n v="21671478"/>
    <n v="342905"/>
    <n v="12824805"/>
    <n v="0"/>
    <n v="0"/>
    <n v="0"/>
    <m/>
    <n v="0"/>
    <n v="0"/>
    <n v="0"/>
    <s v="500000/1000000/"/>
    <s v="07/12/"/>
    <d v="2022-03-31T00:00:00"/>
    <n v="1"/>
    <s v="O"/>
    <n v="1"/>
    <n v="30"/>
    <n v="0"/>
    <m/>
    <m/>
    <m/>
    <m/>
    <m/>
    <m/>
    <n v="1"/>
    <n v="1"/>
    <n v="43775"/>
    <s v="A"/>
    <n v="1684514.59"/>
    <s v="SUSTITUCION"/>
    <n v="0"/>
    <n v="0"/>
    <s v="800-197-268-4"/>
    <s v="DIRECCION DE IMPUESTOS Y ADUANAS NACIONALES"/>
    <n v="5"/>
    <m/>
    <m/>
    <m/>
    <m/>
    <n v="1"/>
    <n v="7"/>
    <n v="2"/>
  </r>
  <r>
    <n v="0"/>
    <s v="C"/>
    <x v="456"/>
    <x v="0"/>
    <n v="4"/>
    <s v="13 201000944"/>
    <d v="2020-03-06T00:00:00"/>
    <d v="2023-03-31T00:00:00"/>
    <n v="0"/>
    <n v="1"/>
    <n v="24"/>
    <n v="30"/>
    <n v="2"/>
    <n v="12"/>
    <n v="12.68"/>
    <n v="5908644"/>
    <n v="196252"/>
    <n v="2208814"/>
    <n v="0"/>
    <n v="0"/>
    <n v="0"/>
    <m/>
    <n v="0"/>
    <n v="0"/>
    <n v="0"/>
    <m/>
    <m/>
    <d v="2022-03-31T00:00:00"/>
    <n v="1"/>
    <s v="O"/>
    <n v="1"/>
    <n v="30"/>
    <n v="0"/>
    <m/>
    <m/>
    <m/>
    <m/>
    <m/>
    <m/>
    <n v="1"/>
    <n v="1"/>
    <m/>
    <m/>
    <n v="290234.88"/>
    <s v="SUSTITUCION"/>
    <n v="0"/>
    <n v="0"/>
    <s v="800-197-268-4"/>
    <s v="DIRECCION DE IMPUESTOS Y ADUANAS NACIONALES"/>
    <n v="5"/>
    <m/>
    <m/>
    <m/>
    <m/>
    <n v="1"/>
    <n v="7"/>
    <n v="2"/>
  </r>
  <r>
    <n v="0"/>
    <s v="C"/>
    <x v="456"/>
    <x v="1"/>
    <n v="4"/>
    <s v="10 191000137"/>
    <d v="2019-05-13T00:00:00"/>
    <d v="2024-05-31T00:00:00"/>
    <n v="0"/>
    <n v="1"/>
    <n v="34"/>
    <n v="30"/>
    <n v="2"/>
    <n v="8.51"/>
    <n v="8.86"/>
    <n v="15854746"/>
    <n v="325437"/>
    <n v="7701447"/>
    <n v="0"/>
    <n v="0"/>
    <n v="0"/>
    <m/>
    <n v="0"/>
    <n v="0"/>
    <n v="0"/>
    <m/>
    <m/>
    <d v="2022-03-31T00:00:00"/>
    <n v="1"/>
    <s v="O"/>
    <n v="1"/>
    <n v="30"/>
    <n v="0"/>
    <m/>
    <m/>
    <m/>
    <m/>
    <m/>
    <m/>
    <n v="1"/>
    <n v="1"/>
    <m/>
    <m/>
    <n v="1011500.96"/>
    <s v="SUSTITUCION"/>
    <n v="0"/>
    <n v="0"/>
    <m/>
    <m/>
    <n v="5"/>
    <m/>
    <m/>
    <m/>
    <m/>
    <n v="1"/>
    <n v="7"/>
    <n v="2"/>
  </r>
  <r>
    <n v="0"/>
    <s v="C"/>
    <x v="456"/>
    <x v="1"/>
    <n v="4"/>
    <s v="10 211000298"/>
    <d v="2021-04-15T00:00:00"/>
    <d v="2024-04-30T00:00:00"/>
    <n v="0"/>
    <n v="1"/>
    <n v="11"/>
    <n v="30"/>
    <n v="2"/>
    <n v="9"/>
    <n v="9.3800000000000008"/>
    <n v="6463399"/>
    <n v="206749"/>
    <n v="4677393"/>
    <n v="0"/>
    <n v="0"/>
    <n v="0"/>
    <m/>
    <n v="0"/>
    <n v="0"/>
    <n v="0"/>
    <m/>
    <m/>
    <d v="2022-03-31T00:00:00"/>
    <n v="1"/>
    <s v="O"/>
    <n v="1"/>
    <n v="30"/>
    <n v="0"/>
    <m/>
    <m/>
    <m/>
    <m/>
    <m/>
    <m/>
    <n v="1"/>
    <n v="1"/>
    <m/>
    <m/>
    <n v="614318.49"/>
    <s v="TARJETA DE AFINIDAD"/>
    <n v="0"/>
    <n v="0"/>
    <m/>
    <m/>
    <n v="5"/>
    <m/>
    <m/>
    <m/>
    <m/>
    <n v="1"/>
    <n v="7"/>
    <n v="2"/>
  </r>
  <r>
    <n v="65404188.353529476"/>
    <s v="C"/>
    <x v="457"/>
    <x v="4"/>
    <n v="3"/>
    <s v="13 201002324"/>
    <d v="2020-08-13T00:00:00"/>
    <d v="2028-08-31T00:00:00"/>
    <n v="0"/>
    <n v="1"/>
    <n v="22"/>
    <n v="30"/>
    <n v="2"/>
    <n v="13.19"/>
    <n v="14.02"/>
    <n v="82133019"/>
    <n v="1159361"/>
    <n v="72334902"/>
    <n v="0"/>
    <n v="0"/>
    <n v="138000000"/>
    <n v="43585"/>
    <n v="0"/>
    <n v="0"/>
    <n v="0"/>
    <s v="1500000/1500000/"/>
    <s v="06/12/"/>
    <d v="2022-03-31T00:00:00"/>
    <n v="2"/>
    <s v="O"/>
    <n v="1"/>
    <n v="30"/>
    <n v="0"/>
    <m/>
    <m/>
    <m/>
    <m/>
    <m/>
    <m/>
    <n v="1"/>
    <n v="1"/>
    <n v="44056"/>
    <s v="A"/>
    <n v="1409981.79"/>
    <s v="LIBRE INVERSION"/>
    <n v="0"/>
    <n v="0"/>
    <m/>
    <m/>
    <n v="5"/>
    <m/>
    <m/>
    <m/>
    <m/>
    <n v="1"/>
    <n v="7"/>
    <n v="2"/>
  </r>
  <r>
    <n v="53845515.359693818"/>
    <s v="C"/>
    <x v="457"/>
    <x v="0"/>
    <n v="3"/>
    <s v="13 211000067"/>
    <d v="2021-02-10T00:00:00"/>
    <d v="2029-02-28T00:00:00"/>
    <n v="0"/>
    <n v="1"/>
    <n v="15"/>
    <n v="30"/>
    <n v="2"/>
    <n v="12.4"/>
    <n v="13.14"/>
    <n v="64808290"/>
    <n v="917392"/>
    <n v="59551221"/>
    <n v="0"/>
    <n v="0"/>
    <n v="0"/>
    <m/>
    <n v="0"/>
    <n v="0"/>
    <n v="0"/>
    <s v="1000000/1000000/"/>
    <s v="07/12/"/>
    <d v="2022-03-31T00:00:00"/>
    <n v="1"/>
    <s v="O"/>
    <n v="1"/>
    <n v="30"/>
    <n v="0"/>
    <m/>
    <m/>
    <m/>
    <m/>
    <m/>
    <m/>
    <n v="1"/>
    <n v="1"/>
    <n v="44237"/>
    <s v="A"/>
    <n v="1160647.67"/>
    <s v="SUSTITUCION"/>
    <n v="0"/>
    <n v="0"/>
    <s v="800-197-268-4"/>
    <s v="DIRECCION DE IMPUESTOS Y ADUANAS NACIONALES"/>
    <n v="5"/>
    <m/>
    <m/>
    <m/>
    <m/>
    <n v="1"/>
    <n v="7"/>
    <n v="2"/>
  </r>
  <r>
    <n v="3540457.2867766996"/>
    <s v="C"/>
    <x v="457"/>
    <x v="1"/>
    <n v="4"/>
    <s v="10 221000377"/>
    <d v="2022-03-04T00:00:00"/>
    <d v="2025-02-28T00:00:00"/>
    <n v="0"/>
    <n v="1"/>
    <n v="1"/>
    <n v="30"/>
    <n v="2"/>
    <n v="17.690000000000001"/>
    <n v="19.2"/>
    <n v="4000000"/>
    <n v="144817"/>
    <n v="3915527"/>
    <n v="0"/>
    <n v="0"/>
    <n v="0"/>
    <m/>
    <n v="0"/>
    <n v="0"/>
    <n v="0"/>
    <m/>
    <m/>
    <d v="2022-03-31T00:00:00"/>
    <n v="1"/>
    <s v="O"/>
    <n v="1"/>
    <n v="30"/>
    <n v="0"/>
    <m/>
    <m/>
    <m/>
    <m/>
    <m/>
    <m/>
    <n v="1"/>
    <n v="1"/>
    <m/>
    <m/>
    <n v="76229.539999999994"/>
    <s v="TARJETA DE AFINIDAD"/>
    <n v="0"/>
    <n v="0"/>
    <m/>
    <m/>
    <n v="5"/>
    <m/>
    <m/>
    <m/>
    <m/>
    <n v="1"/>
    <n v="7"/>
    <n v="2"/>
  </r>
  <r>
    <n v="75403693.141355664"/>
    <s v="C"/>
    <x v="458"/>
    <x v="2"/>
    <n v="3"/>
    <s v="13 201000096"/>
    <d v="2020-01-16T00:00:00"/>
    <d v="2028-02-29T00:00:00"/>
    <n v="0"/>
    <n v="1"/>
    <n v="30"/>
    <n v="30"/>
    <n v="2"/>
    <n v="12.36"/>
    <n v="13.08"/>
    <n v="108595124"/>
    <n v="1458797"/>
    <n v="89780385"/>
    <n v="0"/>
    <n v="0"/>
    <n v="242000000"/>
    <n v="43585"/>
    <n v="0"/>
    <n v="0"/>
    <n v="0"/>
    <s v="1350000/2700000/"/>
    <s v="07/12/"/>
    <d v="2022-03-31T00:00:00"/>
    <n v="2"/>
    <s v="O"/>
    <n v="1"/>
    <n v="30"/>
    <n v="0"/>
    <m/>
    <m/>
    <m/>
    <m/>
    <m/>
    <m/>
    <n v="1"/>
    <n v="1"/>
    <n v="43846"/>
    <s v="A"/>
    <n v="2241317.98"/>
    <s v="SUSTITUCION"/>
    <n v="0"/>
    <n v="0"/>
    <s v="800-197-268-4"/>
    <s v="DIRECCION DE IMPUESTOS Y ADUANAS NACIONALES"/>
    <n v="5"/>
    <m/>
    <m/>
    <m/>
    <m/>
    <n v="1"/>
    <n v="7"/>
    <n v="2"/>
  </r>
  <r>
    <n v="2775465.9782592864"/>
    <s v="C"/>
    <x v="458"/>
    <x v="1"/>
    <n v="4"/>
    <s v="10 191002286"/>
    <d v="2019-10-31T00:00:00"/>
    <d v="2024-02-29T00:00:00"/>
    <n v="0"/>
    <n v="1"/>
    <n v="29"/>
    <n v="30"/>
    <n v="2"/>
    <n v="18"/>
    <n v="19.559999999999999"/>
    <n v="3500000"/>
    <n v="174734"/>
    <n v="3304759"/>
    <n v="0"/>
    <n v="0"/>
    <n v="0"/>
    <m/>
    <n v="0"/>
    <n v="0"/>
    <n v="0"/>
    <m/>
    <m/>
    <d v="2022-03-31T00:00:00"/>
    <n v="1"/>
    <s v="O"/>
    <n v="1"/>
    <n v="30"/>
    <n v="0"/>
    <m/>
    <m/>
    <m/>
    <m/>
    <m/>
    <m/>
    <n v="1"/>
    <n v="1"/>
    <m/>
    <m/>
    <n v="82597.61"/>
    <s v="TARJETA DE AFINIDAD"/>
    <n v="0"/>
    <n v="0"/>
    <m/>
    <m/>
    <n v="5"/>
    <m/>
    <m/>
    <m/>
    <m/>
    <n v="1"/>
    <n v="7"/>
    <n v="2"/>
  </r>
  <r>
    <n v="2276911.7290558643"/>
    <s v="C"/>
    <x v="458"/>
    <x v="1"/>
    <n v="4"/>
    <s v="13 201002353"/>
    <d v="2020-08-28T00:00:00"/>
    <d v="2023-09-30T00:00:00"/>
    <n v="0"/>
    <n v="1"/>
    <n v="18"/>
    <n v="30"/>
    <n v="2"/>
    <n v="9"/>
    <n v="9.3800000000000008"/>
    <n v="5066565"/>
    <n v="162068"/>
    <n v="2710946"/>
    <n v="0"/>
    <n v="0"/>
    <n v="0"/>
    <m/>
    <n v="0"/>
    <n v="0"/>
    <n v="0"/>
    <m/>
    <m/>
    <d v="2022-03-31T00:00:00"/>
    <n v="1"/>
    <s v="O"/>
    <n v="1"/>
    <n v="30"/>
    <n v="0"/>
    <m/>
    <m/>
    <m/>
    <m/>
    <m/>
    <m/>
    <n v="1"/>
    <n v="1"/>
    <m/>
    <m/>
    <n v="67602.97"/>
    <s v="LIBRE INVERSION"/>
    <n v="0"/>
    <n v="0"/>
    <m/>
    <m/>
    <n v="5"/>
    <m/>
    <m/>
    <m/>
    <m/>
    <n v="1"/>
    <n v="7"/>
    <n v="2"/>
  </r>
  <r>
    <n v="5046641.1513291886"/>
    <s v="C"/>
    <x v="458"/>
    <x v="1"/>
    <n v="4"/>
    <s v="13 221000947"/>
    <d v="2022-02-28T00:00:00"/>
    <d v="2022-06-30T00:00:00"/>
    <n v="0"/>
    <n v="1"/>
    <n v="0"/>
    <n v="120"/>
    <n v="2"/>
    <n v="19.350000000000001"/>
    <n v="20.62"/>
    <n v="6008778"/>
    <n v="6404545"/>
    <n v="6008778"/>
    <n v="96898"/>
    <n v="0"/>
    <n v="0"/>
    <m/>
    <n v="0"/>
    <n v="0"/>
    <n v="0"/>
    <m/>
    <m/>
    <d v="2022-02-28T00:00:00"/>
    <n v="1"/>
    <s v="O"/>
    <n v="1"/>
    <n v="120"/>
    <n v="0"/>
    <m/>
    <m/>
    <m/>
    <m/>
    <m/>
    <m/>
    <n v="1"/>
    <n v="1"/>
    <m/>
    <m/>
    <n v="149946.44"/>
    <s v="LIBRE INVERSION"/>
    <n v="0"/>
    <n v="0"/>
    <m/>
    <m/>
    <n v="5"/>
    <m/>
    <m/>
    <m/>
    <m/>
    <n v="1"/>
    <n v="7"/>
    <n v="2"/>
  </r>
  <r>
    <n v="690406.88532864489"/>
    <s v="C"/>
    <x v="459"/>
    <x v="0"/>
    <n v="3"/>
    <s v="13 201002692"/>
    <d v="2020-09-25T00:00:00"/>
    <d v="2022-09-30T00:00:00"/>
    <n v="0"/>
    <n v="1"/>
    <n v="21"/>
    <n v="30"/>
    <n v="2"/>
    <n v="9"/>
    <n v="9.3800000000000008"/>
    <n v="25112002"/>
    <n v="985165"/>
    <n v="6706717"/>
    <n v="0"/>
    <n v="0"/>
    <n v="0"/>
    <m/>
    <n v="0"/>
    <n v="0"/>
    <n v="0"/>
    <s v="1000000/"/>
    <s v="07/"/>
    <d v="2022-03-31T00:00:00"/>
    <n v="1"/>
    <s v="O"/>
    <n v="1"/>
    <n v="30"/>
    <n v="0"/>
    <m/>
    <m/>
    <m/>
    <m/>
    <m/>
    <m/>
    <n v="1"/>
    <n v="1"/>
    <n v="44099"/>
    <s v="A"/>
    <n v="1019391.55"/>
    <s v="COMPRA CARTERA"/>
    <n v="0"/>
    <n v="0"/>
    <s v="800-197-268-4"/>
    <s v="DIRECCION DE IMPUESTOS Y ADUANAS NACIONALES"/>
    <n v="5"/>
    <m/>
    <m/>
    <m/>
    <m/>
    <n v="1"/>
    <n v="7"/>
    <n v="2"/>
  </r>
  <r>
    <n v="208788.56530899205"/>
    <s v="C"/>
    <x v="459"/>
    <x v="1"/>
    <n v="4"/>
    <s v="10 191003455"/>
    <d v="2020-07-24T00:00:00"/>
    <d v="2023-08-31T00:00:00"/>
    <n v="0"/>
    <n v="1"/>
    <n v="19"/>
    <n v="30"/>
    <n v="2"/>
    <n v="9"/>
    <n v="9.3800000000000008"/>
    <n v="4000000"/>
    <n v="127951"/>
    <n v="2029086"/>
    <n v="0"/>
    <n v="0"/>
    <n v="0"/>
    <m/>
    <n v="0"/>
    <n v="0"/>
    <n v="0"/>
    <m/>
    <m/>
    <d v="2022-03-31T00:00:00"/>
    <n v="1"/>
    <s v="O"/>
    <n v="1"/>
    <n v="30"/>
    <n v="0"/>
    <m/>
    <m/>
    <m/>
    <m/>
    <m/>
    <m/>
    <n v="1"/>
    <n v="1"/>
    <m/>
    <m/>
    <n v="308502.99"/>
    <s v="TARJETA DE AFINIDAD"/>
    <n v="0"/>
    <n v="0"/>
    <m/>
    <m/>
    <n v="5"/>
    <m/>
    <m/>
    <m/>
    <m/>
    <n v="1"/>
    <n v="7"/>
    <n v="2"/>
  </r>
  <r>
    <n v="14630.021315981809"/>
    <s v="C"/>
    <x v="459"/>
    <x v="1"/>
    <n v="4"/>
    <s v="10 211001024"/>
    <d v="2021-10-08T00:00:00"/>
    <d v="2024-03-31T00:00:00"/>
    <n v="0"/>
    <n v="1"/>
    <n v="5"/>
    <n v="30"/>
    <n v="2"/>
    <n v="17.690000000000001"/>
    <n v="19.2"/>
    <n v="200000"/>
    <n v="7241"/>
    <n v="141833"/>
    <n v="0"/>
    <n v="0"/>
    <n v="0"/>
    <m/>
    <n v="0"/>
    <n v="0"/>
    <n v="0"/>
    <m/>
    <m/>
    <d v="2022-03-31T00:00:00"/>
    <n v="1"/>
    <s v="O"/>
    <n v="1"/>
    <n v="30"/>
    <n v="0"/>
    <m/>
    <m/>
    <m/>
    <m/>
    <m/>
    <m/>
    <n v="1"/>
    <n v="1"/>
    <m/>
    <m/>
    <n v="21528.63"/>
    <s v="TARJETA DE AFINIDAD"/>
    <n v="0"/>
    <n v="0"/>
    <m/>
    <m/>
    <n v="5"/>
    <m/>
    <m/>
    <m/>
    <m/>
    <n v="1"/>
    <n v="7"/>
    <n v="2"/>
  </r>
  <r>
    <n v="36722.834287263278"/>
    <s v="C"/>
    <x v="459"/>
    <x v="1"/>
    <n v="4"/>
    <s v="10 211001025"/>
    <d v="2021-10-08T00:00:00"/>
    <d v="2024-10-31T00:00:00"/>
    <n v="0"/>
    <n v="1"/>
    <n v="5"/>
    <n v="30"/>
    <n v="2"/>
    <n v="17.690000000000001"/>
    <n v="19.2"/>
    <n v="400000"/>
    <n v="14482"/>
    <n v="356468"/>
    <n v="0"/>
    <n v="0"/>
    <n v="0"/>
    <m/>
    <n v="0"/>
    <n v="0"/>
    <n v="0"/>
    <m/>
    <m/>
    <d v="2022-03-31T00:00:00"/>
    <n v="1"/>
    <s v="O"/>
    <n v="1"/>
    <n v="30"/>
    <n v="0"/>
    <m/>
    <m/>
    <m/>
    <m/>
    <m/>
    <m/>
    <n v="1"/>
    <n v="1"/>
    <m/>
    <m/>
    <n v="54154.48"/>
    <s v="TARJETA DE AFINIDAD"/>
    <n v="0"/>
    <n v="0"/>
    <m/>
    <m/>
    <n v="5"/>
    <m/>
    <m/>
    <m/>
    <m/>
    <n v="1"/>
    <n v="7"/>
    <n v="2"/>
  </r>
  <r>
    <n v="9181.4733864495647"/>
    <s v="C"/>
    <x v="459"/>
    <x v="1"/>
    <n v="4"/>
    <s v="10 211001121"/>
    <d v="2021-10-22T00:00:00"/>
    <d v="2024-10-31T00:00:00"/>
    <n v="0"/>
    <n v="1"/>
    <n v="5"/>
    <n v="30"/>
    <n v="2"/>
    <n v="17.690000000000001"/>
    <n v="19.2"/>
    <n v="100000"/>
    <n v="3620"/>
    <n v="89120"/>
    <n v="0"/>
    <n v="0"/>
    <n v="0"/>
    <m/>
    <n v="0"/>
    <n v="0"/>
    <n v="0"/>
    <m/>
    <m/>
    <d v="2022-03-31T00:00:00"/>
    <n v="1"/>
    <s v="O"/>
    <n v="1"/>
    <n v="30"/>
    <n v="0"/>
    <m/>
    <m/>
    <m/>
    <m/>
    <m/>
    <m/>
    <n v="1"/>
    <n v="1"/>
    <m/>
    <m/>
    <n v="13538.62"/>
    <s v="TARJETA DE AFINIDAD"/>
    <n v="0"/>
    <n v="0"/>
    <m/>
    <m/>
    <n v="5"/>
    <m/>
    <m/>
    <m/>
    <m/>
    <n v="1"/>
    <n v="7"/>
    <n v="2"/>
  </r>
  <r>
    <n v="7300.7847091596414"/>
    <s v="C"/>
    <x v="459"/>
    <x v="1"/>
    <n v="4"/>
    <s v="10 211001122"/>
    <d v="2021-10-22T00:00:00"/>
    <d v="2024-10-31T00:00:00"/>
    <n v="0"/>
    <n v="1"/>
    <n v="5"/>
    <n v="30"/>
    <n v="2"/>
    <n v="17.690000000000001"/>
    <n v="19.2"/>
    <n v="80000"/>
    <n v="2896"/>
    <n v="71296"/>
    <n v="0"/>
    <n v="0"/>
    <n v="0"/>
    <m/>
    <n v="0"/>
    <n v="0"/>
    <n v="0"/>
    <m/>
    <m/>
    <d v="2022-03-31T00:00:00"/>
    <n v="1"/>
    <s v="O"/>
    <n v="1"/>
    <n v="30"/>
    <n v="0"/>
    <m/>
    <m/>
    <m/>
    <m/>
    <m/>
    <m/>
    <n v="1"/>
    <n v="1"/>
    <m/>
    <m/>
    <n v="10875.29"/>
    <s v="TARJETA DE AFINIDAD"/>
    <n v="0"/>
    <n v="0"/>
    <m/>
    <m/>
    <n v="5"/>
    <m/>
    <m/>
    <m/>
    <m/>
    <n v="1"/>
    <n v="7"/>
    <n v="2"/>
  </r>
  <r>
    <n v="18361.417143631639"/>
    <s v="C"/>
    <x v="459"/>
    <x v="1"/>
    <n v="4"/>
    <s v="10 211001044"/>
    <d v="2021-10-12T00:00:00"/>
    <d v="2024-10-31T00:00:00"/>
    <n v="0"/>
    <n v="1"/>
    <n v="5"/>
    <n v="30"/>
    <n v="2"/>
    <n v="17.690000000000001"/>
    <n v="19.2"/>
    <n v="200000"/>
    <n v="7241"/>
    <n v="178234"/>
    <n v="0"/>
    <n v="0"/>
    <n v="0"/>
    <m/>
    <n v="0"/>
    <n v="0"/>
    <n v="0"/>
    <m/>
    <m/>
    <d v="2022-03-31T00:00:00"/>
    <n v="1"/>
    <s v="O"/>
    <n v="1"/>
    <n v="30"/>
    <n v="0"/>
    <m/>
    <m/>
    <m/>
    <m/>
    <m/>
    <m/>
    <n v="1"/>
    <n v="1"/>
    <m/>
    <m/>
    <n v="27077.24"/>
    <s v="TARJETA DE AFINIDAD"/>
    <n v="0"/>
    <n v="0"/>
    <m/>
    <m/>
    <n v="5"/>
    <m/>
    <m/>
    <m/>
    <m/>
    <n v="1"/>
    <n v="7"/>
    <n v="2"/>
  </r>
  <r>
    <n v="9181.4733864495647"/>
    <s v="C"/>
    <x v="459"/>
    <x v="1"/>
    <n v="4"/>
    <s v="10 211001105"/>
    <d v="2021-10-20T00:00:00"/>
    <d v="2024-10-31T00:00:00"/>
    <n v="0"/>
    <n v="1"/>
    <n v="5"/>
    <n v="30"/>
    <n v="2"/>
    <n v="17.690000000000001"/>
    <n v="19.2"/>
    <n v="100000"/>
    <n v="3620"/>
    <n v="89120"/>
    <n v="0"/>
    <n v="0"/>
    <n v="0"/>
    <m/>
    <n v="0"/>
    <n v="0"/>
    <n v="0"/>
    <m/>
    <m/>
    <d v="2022-03-31T00:00:00"/>
    <n v="1"/>
    <s v="O"/>
    <n v="1"/>
    <n v="30"/>
    <n v="0"/>
    <m/>
    <m/>
    <m/>
    <m/>
    <m/>
    <m/>
    <n v="1"/>
    <n v="1"/>
    <m/>
    <m/>
    <n v="13538.62"/>
    <s v="TARJETA DE AFINIDAD"/>
    <n v="0"/>
    <n v="0"/>
    <m/>
    <m/>
    <n v="5"/>
    <m/>
    <m/>
    <m/>
    <m/>
    <n v="1"/>
    <n v="7"/>
    <n v="2"/>
  </r>
  <r>
    <n v="18361.417143631639"/>
    <s v="C"/>
    <x v="459"/>
    <x v="1"/>
    <n v="4"/>
    <s v="10 211001053"/>
    <d v="2021-10-13T00:00:00"/>
    <d v="2024-10-31T00:00:00"/>
    <n v="0"/>
    <n v="1"/>
    <n v="5"/>
    <n v="30"/>
    <n v="2"/>
    <n v="17.690000000000001"/>
    <n v="19.2"/>
    <n v="200000"/>
    <n v="7241"/>
    <n v="178234"/>
    <n v="0"/>
    <n v="0"/>
    <n v="0"/>
    <m/>
    <n v="0"/>
    <n v="0"/>
    <n v="0"/>
    <m/>
    <m/>
    <d v="2022-03-31T00:00:00"/>
    <n v="1"/>
    <s v="O"/>
    <n v="1"/>
    <n v="30"/>
    <n v="0"/>
    <m/>
    <m/>
    <m/>
    <m/>
    <m/>
    <m/>
    <n v="1"/>
    <n v="1"/>
    <m/>
    <m/>
    <n v="27077.24"/>
    <s v="TARJETA DE AFINIDAD"/>
    <n v="0"/>
    <n v="0"/>
    <m/>
    <m/>
    <n v="5"/>
    <m/>
    <m/>
    <m/>
    <m/>
    <n v="1"/>
    <n v="7"/>
    <n v="2"/>
  </r>
  <r>
    <n v="30255.569806235522"/>
    <s v="C"/>
    <x v="459"/>
    <x v="1"/>
    <n v="4"/>
    <s v="10 221000236"/>
    <d v="2022-02-15T00:00:00"/>
    <d v="2025-02-28T00:00:00"/>
    <n v="0"/>
    <n v="1"/>
    <n v="1"/>
    <n v="30"/>
    <n v="2"/>
    <n v="17.7"/>
    <n v="19.21"/>
    <n v="300000"/>
    <n v="10862"/>
    <n v="293665"/>
    <n v="0"/>
    <n v="0"/>
    <n v="0"/>
    <m/>
    <n v="0"/>
    <n v="0"/>
    <n v="0"/>
    <m/>
    <m/>
    <d v="2022-03-31T00:00:00"/>
    <n v="1"/>
    <s v="O"/>
    <n v="1"/>
    <n v="30"/>
    <n v="0"/>
    <m/>
    <m/>
    <m/>
    <m/>
    <m/>
    <m/>
    <n v="1"/>
    <n v="1"/>
    <m/>
    <m/>
    <n v="44610.86"/>
    <s v="TARJETA DE AFINIDAD"/>
    <n v="0"/>
    <n v="0"/>
    <m/>
    <m/>
    <n v="5"/>
    <m/>
    <m/>
    <m/>
    <m/>
    <n v="1"/>
    <n v="7"/>
    <n v="2"/>
  </r>
  <r>
    <n v="20170.458183560724"/>
    <s v="C"/>
    <x v="459"/>
    <x v="1"/>
    <n v="4"/>
    <s v="10 221000240"/>
    <d v="2022-02-15T00:00:00"/>
    <d v="2025-02-28T00:00:00"/>
    <n v="0"/>
    <n v="1"/>
    <n v="1"/>
    <n v="30"/>
    <n v="2"/>
    <n v="17.690000000000001"/>
    <n v="19.2"/>
    <n v="200000"/>
    <n v="7241"/>
    <n v="195777"/>
    <n v="0"/>
    <n v="0"/>
    <n v="0"/>
    <m/>
    <n v="0"/>
    <n v="0"/>
    <n v="0"/>
    <m/>
    <m/>
    <d v="2022-03-31T00:00:00"/>
    <n v="1"/>
    <s v="O"/>
    <n v="1"/>
    <n v="30"/>
    <n v="0"/>
    <m/>
    <m/>
    <m/>
    <m/>
    <m/>
    <m/>
    <n v="1"/>
    <n v="1"/>
    <m/>
    <m/>
    <n v="29740.58"/>
    <s v="TARJETA DE AFINIDAD"/>
    <n v="0"/>
    <n v="0"/>
    <m/>
    <m/>
    <n v="5"/>
    <m/>
    <m/>
    <m/>
    <m/>
    <n v="1"/>
    <n v="7"/>
    <n v="2"/>
  </r>
  <r>
    <n v="85130524"/>
    <s v="C"/>
    <x v="460"/>
    <x v="2"/>
    <n v="3"/>
    <s v="13 211003049"/>
    <d v="2021-10-22T00:00:00"/>
    <d v="2027-10-31T00:00:00"/>
    <n v="1"/>
    <n v="1"/>
    <n v="5"/>
    <n v="30"/>
    <n v="2"/>
    <n v="9"/>
    <n v="9.3800000000000008"/>
    <n v="104141392"/>
    <n v="1476225"/>
    <n v="98229998"/>
    <n v="0"/>
    <n v="0"/>
    <n v="654784000"/>
    <n v="44449"/>
    <n v="0"/>
    <n v="0"/>
    <n v="0"/>
    <s v="2500000/2500000/"/>
    <s v="06/12/"/>
    <d v="2022-03-31T00:00:00"/>
    <n v="2"/>
    <s v="O"/>
    <n v="1"/>
    <n v="30"/>
    <n v="841"/>
    <m/>
    <m/>
    <m/>
    <m/>
    <m/>
    <m/>
    <n v="1"/>
    <n v="1"/>
    <d v="2021-10-22T00:00:00"/>
    <s v="A"/>
    <n v="1624130"/>
    <s v="SUSTITUCION"/>
    <n v="0"/>
    <n v="0"/>
    <s v="800-197-268-4"/>
    <s v="DIRECCION DE IMPUESTOS Y ADUANAS NACIONALES"/>
    <n v="5"/>
    <m/>
    <m/>
    <m/>
    <m/>
    <n v="1"/>
    <n v="7"/>
    <n v="2"/>
  </r>
  <r>
    <n v="0"/>
    <s v="C"/>
    <x v="461"/>
    <x v="1"/>
    <n v="4"/>
    <s v="10 191003271"/>
    <d v="2020-05-19T00:00:00"/>
    <d v="2022-05-31T00:00:00"/>
    <n v="0"/>
    <n v="1"/>
    <n v="22"/>
    <n v="30"/>
    <n v="2"/>
    <n v="18"/>
    <n v="19.559999999999999"/>
    <n v="90000"/>
    <n v="4493"/>
    <n v="8791"/>
    <n v="0"/>
    <n v="0"/>
    <n v="0"/>
    <m/>
    <n v="0"/>
    <n v="0"/>
    <n v="0"/>
    <m/>
    <m/>
    <d v="2022-03-31T00:00:00"/>
    <n v="1"/>
    <s v="O"/>
    <n v="1"/>
    <n v="30"/>
    <n v="0"/>
    <m/>
    <m/>
    <m/>
    <m/>
    <m/>
    <m/>
    <n v="1"/>
    <n v="1"/>
    <m/>
    <m/>
    <n v="1694.92"/>
    <s v="TARJETA DE AFINIDAD"/>
    <n v="0"/>
    <n v="0"/>
    <m/>
    <m/>
    <n v="5"/>
    <m/>
    <m/>
    <m/>
    <m/>
    <n v="1"/>
    <n v="7"/>
    <n v="2"/>
  </r>
  <r>
    <n v="0"/>
    <s v="C"/>
    <x v="461"/>
    <x v="1"/>
    <n v="4"/>
    <s v="10 191003272"/>
    <d v="2020-05-19T00:00:00"/>
    <d v="2022-05-31T00:00:00"/>
    <n v="0"/>
    <n v="1"/>
    <n v="22"/>
    <n v="30"/>
    <n v="2"/>
    <n v="18"/>
    <n v="19.559999999999999"/>
    <n v="93000"/>
    <n v="4643"/>
    <n v="9078"/>
    <n v="0"/>
    <n v="0"/>
    <n v="0"/>
    <m/>
    <n v="0"/>
    <n v="0"/>
    <n v="0"/>
    <m/>
    <m/>
    <d v="2022-03-31T00:00:00"/>
    <n v="1"/>
    <s v="O"/>
    <n v="1"/>
    <n v="30"/>
    <n v="0"/>
    <m/>
    <m/>
    <m/>
    <m/>
    <m/>
    <m/>
    <n v="1"/>
    <n v="1"/>
    <m/>
    <m/>
    <n v="1762.71"/>
    <s v="TARJETA DE AFINIDAD"/>
    <n v="0"/>
    <n v="0"/>
    <m/>
    <m/>
    <n v="5"/>
    <m/>
    <m/>
    <m/>
    <m/>
    <n v="1"/>
    <n v="7"/>
    <n v="2"/>
  </r>
  <r>
    <n v="0"/>
    <s v="C"/>
    <x v="461"/>
    <x v="1"/>
    <n v="4"/>
    <s v="10 191003462"/>
    <d v="2020-07-27T00:00:00"/>
    <d v="2022-07-31T00:00:00"/>
    <n v="0"/>
    <n v="1"/>
    <n v="20"/>
    <n v="30"/>
    <n v="2"/>
    <n v="17.690000000000001"/>
    <n v="19.2"/>
    <n v="96982"/>
    <n v="4847"/>
    <n v="18668"/>
    <n v="0"/>
    <n v="0"/>
    <n v="0"/>
    <m/>
    <n v="0"/>
    <n v="0"/>
    <n v="0"/>
    <m/>
    <m/>
    <d v="2022-03-31T00:00:00"/>
    <n v="1"/>
    <s v="O"/>
    <n v="1"/>
    <n v="30"/>
    <n v="0"/>
    <m/>
    <m/>
    <m/>
    <m/>
    <m/>
    <m/>
    <n v="1"/>
    <n v="1"/>
    <m/>
    <m/>
    <n v="3593.22"/>
    <s v="TARJETA DE AFINIDAD"/>
    <n v="0"/>
    <n v="0"/>
    <m/>
    <m/>
    <n v="5"/>
    <m/>
    <m/>
    <m/>
    <m/>
    <n v="1"/>
    <n v="7"/>
    <n v="2"/>
  </r>
  <r>
    <n v="0"/>
    <s v="C"/>
    <x v="461"/>
    <x v="1"/>
    <n v="4"/>
    <s v="10 191003506"/>
    <d v="2020-08-11T00:00:00"/>
    <d v="2022-08-31T00:00:00"/>
    <n v="0"/>
    <n v="1"/>
    <n v="19"/>
    <n v="30"/>
    <n v="2"/>
    <n v="9"/>
    <n v="9.3800000000000008"/>
    <n v="2500000"/>
    <n v="114675"/>
    <n v="560139"/>
    <n v="0"/>
    <n v="0"/>
    <n v="0"/>
    <m/>
    <n v="0"/>
    <n v="0"/>
    <n v="0"/>
    <m/>
    <m/>
    <d v="2022-03-31T00:00:00"/>
    <n v="1"/>
    <s v="O"/>
    <n v="1"/>
    <n v="30"/>
    <n v="0"/>
    <m/>
    <m/>
    <m/>
    <m/>
    <m/>
    <m/>
    <n v="1"/>
    <n v="1"/>
    <m/>
    <m/>
    <n v="108271.17"/>
    <s v="TARJETA DE AFINIDAD"/>
    <n v="0"/>
    <n v="0"/>
    <m/>
    <m/>
    <n v="5"/>
    <m/>
    <m/>
    <m/>
    <m/>
    <n v="1"/>
    <n v="7"/>
    <n v="2"/>
  </r>
  <r>
    <n v="0"/>
    <s v="C"/>
    <x v="461"/>
    <x v="1"/>
    <n v="4"/>
    <s v="10 211000707"/>
    <d v="2021-08-20T00:00:00"/>
    <d v="2023-08-31T00:00:00"/>
    <n v="0"/>
    <n v="1"/>
    <n v="7"/>
    <n v="30"/>
    <n v="2"/>
    <n v="17.690000000000001"/>
    <n v="19.2"/>
    <n v="43800"/>
    <n v="2189"/>
    <n v="32607"/>
    <n v="0"/>
    <n v="0"/>
    <n v="0"/>
    <m/>
    <n v="0"/>
    <n v="0"/>
    <n v="0"/>
    <m/>
    <m/>
    <d v="2022-03-31T00:00:00"/>
    <n v="1"/>
    <s v="O"/>
    <n v="1"/>
    <n v="30"/>
    <n v="0"/>
    <m/>
    <m/>
    <m/>
    <m/>
    <m/>
    <m/>
    <n v="1"/>
    <n v="1"/>
    <m/>
    <m/>
    <n v="6305.08"/>
    <s v="TARJETA DE AFINIDAD"/>
    <n v="0"/>
    <n v="0"/>
    <m/>
    <m/>
    <n v="5"/>
    <m/>
    <m/>
    <m/>
    <m/>
    <n v="1"/>
    <n v="7"/>
    <n v="2"/>
  </r>
  <r>
    <n v="0"/>
    <s v="C"/>
    <x v="461"/>
    <x v="1"/>
    <n v="4"/>
    <s v="10 211000684"/>
    <d v="2021-08-18T00:00:00"/>
    <d v="2023-08-31T00:00:00"/>
    <n v="0"/>
    <n v="1"/>
    <n v="7"/>
    <n v="30"/>
    <n v="2"/>
    <n v="17.690000000000001"/>
    <n v="19.2"/>
    <n v="182600"/>
    <n v="9125"/>
    <n v="135939"/>
    <n v="0"/>
    <n v="0"/>
    <n v="0"/>
    <m/>
    <n v="0"/>
    <n v="0"/>
    <n v="0"/>
    <m/>
    <m/>
    <d v="2022-03-31T00:00:00"/>
    <n v="1"/>
    <s v="O"/>
    <n v="1"/>
    <n v="30"/>
    <n v="0"/>
    <m/>
    <m/>
    <m/>
    <m/>
    <m/>
    <m/>
    <n v="1"/>
    <n v="1"/>
    <m/>
    <m/>
    <n v="26237.279999999999"/>
    <s v="TARJETA DE AFINIDAD"/>
    <n v="0"/>
    <n v="0"/>
    <m/>
    <m/>
    <n v="5"/>
    <m/>
    <m/>
    <m/>
    <m/>
    <n v="1"/>
    <n v="7"/>
    <n v="2"/>
  </r>
  <r>
    <n v="0"/>
    <s v="C"/>
    <x v="461"/>
    <x v="1"/>
    <n v="4"/>
    <s v="10 211000848"/>
    <d v="2021-09-13T00:00:00"/>
    <d v="2023-09-30T00:00:00"/>
    <n v="0"/>
    <n v="1"/>
    <n v="6"/>
    <n v="30"/>
    <n v="2"/>
    <n v="17.690000000000001"/>
    <n v="19.2"/>
    <n v="44900"/>
    <n v="2244"/>
    <n v="35139"/>
    <n v="0"/>
    <n v="0"/>
    <n v="0"/>
    <m/>
    <n v="0"/>
    <n v="0"/>
    <n v="0"/>
    <m/>
    <m/>
    <d v="2022-03-31T00:00:00"/>
    <n v="1"/>
    <s v="O"/>
    <n v="1"/>
    <n v="30"/>
    <n v="0"/>
    <m/>
    <m/>
    <m/>
    <m/>
    <m/>
    <m/>
    <n v="1"/>
    <n v="1"/>
    <m/>
    <m/>
    <n v="6779.66"/>
    <s v="TARJETA DE AFINIDAD"/>
    <n v="0"/>
    <n v="0"/>
    <m/>
    <m/>
    <n v="5"/>
    <m/>
    <m/>
    <m/>
    <m/>
    <n v="1"/>
    <n v="7"/>
    <n v="2"/>
  </r>
  <r>
    <n v="0"/>
    <s v="C"/>
    <x v="461"/>
    <x v="1"/>
    <n v="4"/>
    <s v="10 211000411"/>
    <d v="2021-05-18T00:00:00"/>
    <d v="2023-05-31T00:00:00"/>
    <n v="0"/>
    <n v="1"/>
    <n v="10"/>
    <n v="30"/>
    <n v="2"/>
    <n v="17.690000000000001"/>
    <n v="19.2"/>
    <n v="15000"/>
    <n v="750"/>
    <n v="9395"/>
    <n v="0"/>
    <n v="0"/>
    <n v="0"/>
    <m/>
    <n v="0"/>
    <n v="0"/>
    <n v="0"/>
    <m/>
    <m/>
    <d v="2022-03-31T00:00:00"/>
    <n v="1"/>
    <s v="O"/>
    <n v="1"/>
    <n v="30"/>
    <n v="0"/>
    <m/>
    <m/>
    <m/>
    <m/>
    <m/>
    <m/>
    <n v="1"/>
    <n v="1"/>
    <m/>
    <m/>
    <n v="1830.51"/>
    <s v="TARJETA DE AFINIDAD"/>
    <n v="0"/>
    <n v="0"/>
    <m/>
    <m/>
    <n v="5"/>
    <m/>
    <m/>
    <m/>
    <m/>
    <n v="1"/>
    <n v="7"/>
    <n v="2"/>
  </r>
  <r>
    <n v="0"/>
    <s v="C"/>
    <x v="461"/>
    <x v="1"/>
    <n v="4"/>
    <s v="10 211000412"/>
    <d v="2021-05-18T00:00:00"/>
    <d v="2023-05-31T00:00:00"/>
    <n v="0"/>
    <n v="1"/>
    <n v="10"/>
    <n v="30"/>
    <n v="2"/>
    <n v="17.690000000000001"/>
    <n v="19.2"/>
    <n v="68000"/>
    <n v="3398"/>
    <n v="42601"/>
    <n v="0"/>
    <n v="0"/>
    <n v="0"/>
    <m/>
    <n v="0"/>
    <n v="0"/>
    <n v="0"/>
    <m/>
    <m/>
    <d v="2022-03-31T00:00:00"/>
    <n v="1"/>
    <s v="O"/>
    <n v="1"/>
    <n v="30"/>
    <n v="0"/>
    <m/>
    <m/>
    <m/>
    <m/>
    <m/>
    <m/>
    <n v="1"/>
    <n v="1"/>
    <m/>
    <m/>
    <n v="8203.39"/>
    <s v="TARJETA DE AFINIDAD"/>
    <n v="0"/>
    <n v="0"/>
    <m/>
    <m/>
    <n v="5"/>
    <m/>
    <m/>
    <m/>
    <m/>
    <n v="1"/>
    <n v="7"/>
    <n v="2"/>
  </r>
  <r>
    <n v="0"/>
    <s v="C"/>
    <x v="461"/>
    <x v="1"/>
    <n v="4"/>
    <s v="10 211000415"/>
    <d v="2021-05-19T00:00:00"/>
    <d v="2023-05-31T00:00:00"/>
    <n v="0"/>
    <n v="1"/>
    <n v="10"/>
    <n v="30"/>
    <n v="2"/>
    <n v="17.690000000000001"/>
    <n v="19.2"/>
    <n v="43800"/>
    <n v="2189"/>
    <n v="27438"/>
    <n v="0"/>
    <n v="0"/>
    <n v="0"/>
    <m/>
    <n v="0"/>
    <n v="0"/>
    <n v="0"/>
    <m/>
    <m/>
    <d v="2022-03-31T00:00:00"/>
    <n v="1"/>
    <s v="O"/>
    <n v="1"/>
    <n v="30"/>
    <n v="0"/>
    <m/>
    <m/>
    <m/>
    <m/>
    <m/>
    <m/>
    <n v="1"/>
    <n v="1"/>
    <m/>
    <m/>
    <n v="5288.13"/>
    <s v="TARJETA DE AFINIDAD"/>
    <n v="0"/>
    <n v="0"/>
    <m/>
    <m/>
    <n v="5"/>
    <m/>
    <m/>
    <m/>
    <m/>
    <n v="1"/>
    <n v="7"/>
    <n v="2"/>
  </r>
  <r>
    <n v="0"/>
    <s v="C"/>
    <x v="461"/>
    <x v="1"/>
    <n v="4"/>
    <s v="10 211000416"/>
    <d v="2021-05-19T00:00:00"/>
    <d v="2023-05-31T00:00:00"/>
    <n v="0"/>
    <n v="1"/>
    <n v="10"/>
    <n v="30"/>
    <n v="2"/>
    <n v="17.690000000000001"/>
    <n v="19.2"/>
    <n v="199820"/>
    <n v="9986"/>
    <n v="125175"/>
    <n v="0"/>
    <n v="0"/>
    <n v="0"/>
    <m/>
    <n v="0"/>
    <n v="0"/>
    <n v="0"/>
    <m/>
    <m/>
    <d v="2022-03-31T00:00:00"/>
    <n v="1"/>
    <s v="O"/>
    <n v="1"/>
    <n v="30"/>
    <n v="0"/>
    <m/>
    <m/>
    <m/>
    <m/>
    <m/>
    <m/>
    <n v="1"/>
    <n v="1"/>
    <m/>
    <m/>
    <n v="24203.39"/>
    <s v="TARJETA DE AFINIDAD"/>
    <n v="0"/>
    <n v="0"/>
    <m/>
    <m/>
    <n v="5"/>
    <m/>
    <m/>
    <m/>
    <m/>
    <n v="1"/>
    <n v="7"/>
    <n v="2"/>
  </r>
  <r>
    <n v="0"/>
    <s v="C"/>
    <x v="461"/>
    <x v="1"/>
    <n v="4"/>
    <s v="10 211000886"/>
    <d v="2021-09-18T00:00:00"/>
    <d v="2023-09-30T00:00:00"/>
    <n v="0"/>
    <n v="1"/>
    <n v="6"/>
    <n v="30"/>
    <n v="2"/>
    <n v="17.690000000000001"/>
    <n v="19.2"/>
    <n v="199625"/>
    <n v="9976"/>
    <n v="156228"/>
    <n v="0"/>
    <n v="0"/>
    <n v="0"/>
    <m/>
    <n v="0"/>
    <n v="0"/>
    <n v="0"/>
    <m/>
    <m/>
    <d v="2022-03-31T00:00:00"/>
    <n v="1"/>
    <s v="O"/>
    <n v="1"/>
    <n v="30"/>
    <n v="0"/>
    <m/>
    <m/>
    <m/>
    <m/>
    <m/>
    <m/>
    <n v="1"/>
    <n v="1"/>
    <m/>
    <m/>
    <n v="30169.49"/>
    <s v="TARJETA DE AFINIDAD"/>
    <n v="0"/>
    <n v="0"/>
    <m/>
    <m/>
    <n v="5"/>
    <m/>
    <m/>
    <m/>
    <m/>
    <n v="1"/>
    <n v="7"/>
    <n v="2"/>
  </r>
  <r>
    <n v="0"/>
    <s v="C"/>
    <x v="461"/>
    <x v="1"/>
    <n v="4"/>
    <s v="10 211000502"/>
    <d v="2021-06-09T00:00:00"/>
    <d v="2023-06-30T00:00:00"/>
    <n v="0"/>
    <n v="1"/>
    <n v="9"/>
    <n v="30"/>
    <n v="2"/>
    <n v="17.690000000000001"/>
    <n v="19.2"/>
    <n v="90026"/>
    <n v="4499"/>
    <n v="59991"/>
    <n v="0"/>
    <n v="0"/>
    <n v="0"/>
    <m/>
    <n v="0"/>
    <n v="0"/>
    <n v="0"/>
    <m/>
    <m/>
    <d v="2022-03-31T00:00:00"/>
    <n v="1"/>
    <s v="O"/>
    <n v="1"/>
    <n v="30"/>
    <n v="0"/>
    <m/>
    <m/>
    <m/>
    <m/>
    <m/>
    <m/>
    <n v="1"/>
    <n v="1"/>
    <m/>
    <m/>
    <n v="11593.22"/>
    <s v="TARJETA DE AFINIDAD"/>
    <n v="0"/>
    <n v="0"/>
    <m/>
    <m/>
    <n v="5"/>
    <m/>
    <m/>
    <m/>
    <m/>
    <n v="1"/>
    <n v="7"/>
    <n v="2"/>
  </r>
  <r>
    <n v="0"/>
    <s v="C"/>
    <x v="461"/>
    <x v="1"/>
    <n v="4"/>
    <s v="10 211000657"/>
    <d v="2021-08-11T00:00:00"/>
    <d v="2023-08-31T00:00:00"/>
    <n v="0"/>
    <n v="1"/>
    <n v="7"/>
    <n v="30"/>
    <n v="2"/>
    <n v="17.690000000000001"/>
    <n v="19.2"/>
    <n v="58000"/>
    <n v="2898"/>
    <n v="43181"/>
    <n v="0"/>
    <n v="0"/>
    <n v="0"/>
    <m/>
    <n v="0"/>
    <n v="0"/>
    <n v="0"/>
    <m/>
    <m/>
    <d v="2022-03-31T00:00:00"/>
    <n v="1"/>
    <s v="O"/>
    <n v="1"/>
    <n v="30"/>
    <n v="0"/>
    <m/>
    <m/>
    <m/>
    <m/>
    <m/>
    <m/>
    <n v="1"/>
    <n v="1"/>
    <m/>
    <m/>
    <n v="8338.98"/>
    <s v="TARJETA DE AFINIDAD"/>
    <n v="0"/>
    <n v="0"/>
    <m/>
    <m/>
    <n v="5"/>
    <m/>
    <m/>
    <m/>
    <m/>
    <n v="1"/>
    <n v="7"/>
    <n v="2"/>
  </r>
  <r>
    <n v="0"/>
    <s v="C"/>
    <x v="461"/>
    <x v="1"/>
    <n v="4"/>
    <s v="10 211000473"/>
    <d v="2021-06-02T00:00:00"/>
    <d v="2023-06-30T00:00:00"/>
    <n v="0"/>
    <n v="1"/>
    <n v="9"/>
    <n v="30"/>
    <n v="2"/>
    <n v="17.690000000000001"/>
    <n v="19.2"/>
    <n v="41000"/>
    <n v="2049"/>
    <n v="27321"/>
    <n v="0"/>
    <n v="0"/>
    <n v="0"/>
    <m/>
    <n v="0"/>
    <n v="0"/>
    <n v="0"/>
    <m/>
    <m/>
    <d v="2022-03-31T00:00:00"/>
    <n v="1"/>
    <s v="O"/>
    <n v="1"/>
    <n v="30"/>
    <n v="0"/>
    <m/>
    <m/>
    <m/>
    <m/>
    <m/>
    <m/>
    <n v="1"/>
    <n v="1"/>
    <m/>
    <m/>
    <n v="5288.13"/>
    <s v="TARJETA DE AFINIDAD"/>
    <n v="0"/>
    <n v="0"/>
    <m/>
    <m/>
    <n v="5"/>
    <m/>
    <m/>
    <m/>
    <m/>
    <n v="1"/>
    <n v="7"/>
    <n v="2"/>
  </r>
  <r>
    <n v="0"/>
    <s v="C"/>
    <x v="461"/>
    <x v="1"/>
    <n v="4"/>
    <s v="10 211000513"/>
    <d v="2021-06-20T00:00:00"/>
    <d v="2023-06-30T00:00:00"/>
    <n v="0"/>
    <n v="1"/>
    <n v="9"/>
    <n v="30"/>
    <n v="2"/>
    <n v="17.690000000000001"/>
    <n v="19.2"/>
    <n v="150000"/>
    <n v="7496"/>
    <n v="99956"/>
    <n v="0"/>
    <n v="0"/>
    <n v="0"/>
    <m/>
    <n v="0"/>
    <n v="0"/>
    <n v="0"/>
    <m/>
    <m/>
    <d v="2022-03-31T00:00:00"/>
    <n v="1"/>
    <s v="O"/>
    <n v="1"/>
    <n v="30"/>
    <n v="0"/>
    <m/>
    <m/>
    <m/>
    <m/>
    <m/>
    <m/>
    <n v="1"/>
    <n v="1"/>
    <m/>
    <m/>
    <n v="19322.03"/>
    <s v="TARJETA DE AFINIDAD"/>
    <n v="0"/>
    <n v="0"/>
    <m/>
    <m/>
    <n v="5"/>
    <m/>
    <m/>
    <m/>
    <m/>
    <n v="1"/>
    <n v="7"/>
    <n v="2"/>
  </r>
  <r>
    <n v="0"/>
    <s v="C"/>
    <x v="461"/>
    <x v="1"/>
    <n v="4"/>
    <s v="10 211000422"/>
    <d v="2021-05-20T00:00:00"/>
    <d v="2023-05-31T00:00:00"/>
    <n v="0"/>
    <n v="1"/>
    <n v="10"/>
    <n v="30"/>
    <n v="2"/>
    <n v="17.690000000000001"/>
    <n v="19.2"/>
    <n v="25100"/>
    <n v="1254"/>
    <n v="15727"/>
    <n v="0"/>
    <n v="0"/>
    <n v="0"/>
    <m/>
    <n v="0"/>
    <n v="0"/>
    <n v="0"/>
    <m/>
    <m/>
    <d v="2022-03-31T00:00:00"/>
    <n v="1"/>
    <s v="O"/>
    <n v="1"/>
    <n v="30"/>
    <n v="0"/>
    <m/>
    <m/>
    <m/>
    <m/>
    <m/>
    <m/>
    <n v="1"/>
    <n v="1"/>
    <m/>
    <m/>
    <n v="3050.85"/>
    <s v="TARJETA DE AFINIDAD"/>
    <n v="0"/>
    <n v="0"/>
    <m/>
    <m/>
    <n v="5"/>
    <m/>
    <m/>
    <m/>
    <m/>
    <n v="1"/>
    <n v="7"/>
    <n v="2"/>
  </r>
  <r>
    <n v="0"/>
    <s v="C"/>
    <x v="461"/>
    <x v="1"/>
    <n v="4"/>
    <s v="10 211000423"/>
    <d v="2021-05-20T00:00:00"/>
    <d v="2023-05-31T00:00:00"/>
    <n v="0"/>
    <n v="1"/>
    <n v="10"/>
    <n v="30"/>
    <n v="2"/>
    <n v="17.690000000000001"/>
    <n v="19.2"/>
    <n v="30000"/>
    <n v="1499"/>
    <n v="18796"/>
    <n v="0"/>
    <n v="0"/>
    <n v="0"/>
    <m/>
    <n v="0"/>
    <n v="0"/>
    <n v="0"/>
    <m/>
    <m/>
    <d v="2022-03-31T00:00:00"/>
    <n v="1"/>
    <s v="O"/>
    <n v="1"/>
    <n v="30"/>
    <n v="0"/>
    <m/>
    <m/>
    <m/>
    <m/>
    <m/>
    <m/>
    <n v="1"/>
    <n v="1"/>
    <m/>
    <m/>
    <n v="3661.02"/>
    <s v="TARJETA DE AFINIDAD"/>
    <n v="0"/>
    <n v="0"/>
    <m/>
    <m/>
    <n v="5"/>
    <m/>
    <m/>
    <m/>
    <m/>
    <n v="1"/>
    <n v="7"/>
    <n v="2"/>
  </r>
  <r>
    <n v="0"/>
    <s v="C"/>
    <x v="461"/>
    <x v="1"/>
    <n v="4"/>
    <s v="10 211000424"/>
    <d v="2021-05-20T00:00:00"/>
    <d v="2023-05-31T00:00:00"/>
    <n v="0"/>
    <n v="1"/>
    <n v="10"/>
    <n v="30"/>
    <n v="2"/>
    <n v="17.690000000000001"/>
    <n v="19.2"/>
    <n v="284568"/>
    <n v="14221"/>
    <n v="178269"/>
    <n v="0"/>
    <n v="0"/>
    <n v="0"/>
    <m/>
    <n v="0"/>
    <n v="0"/>
    <n v="0"/>
    <m/>
    <m/>
    <d v="2022-03-31T00:00:00"/>
    <n v="1"/>
    <s v="O"/>
    <n v="1"/>
    <n v="30"/>
    <n v="0"/>
    <m/>
    <m/>
    <m/>
    <m/>
    <m/>
    <m/>
    <n v="1"/>
    <n v="1"/>
    <m/>
    <m/>
    <n v="34440.67"/>
    <s v="TARJETA DE AFINIDAD"/>
    <n v="0"/>
    <n v="0"/>
    <m/>
    <m/>
    <n v="5"/>
    <m/>
    <m/>
    <m/>
    <m/>
    <n v="1"/>
    <n v="7"/>
    <n v="2"/>
  </r>
  <r>
    <n v="0"/>
    <s v="C"/>
    <x v="461"/>
    <x v="1"/>
    <n v="4"/>
    <s v="10 211000802"/>
    <d v="2021-09-05T00:00:00"/>
    <d v="2023-08-31T00:00:00"/>
    <n v="0"/>
    <n v="1"/>
    <n v="7"/>
    <n v="30"/>
    <n v="2"/>
    <n v="17.690000000000001"/>
    <n v="19.2"/>
    <n v="75900"/>
    <n v="3793"/>
    <n v="56506"/>
    <n v="0"/>
    <n v="0"/>
    <n v="0"/>
    <m/>
    <n v="0"/>
    <n v="0"/>
    <n v="0"/>
    <m/>
    <m/>
    <d v="2022-03-31T00:00:00"/>
    <n v="1"/>
    <s v="O"/>
    <n v="1"/>
    <n v="30"/>
    <n v="0"/>
    <m/>
    <m/>
    <m/>
    <m/>
    <m/>
    <m/>
    <n v="1"/>
    <n v="1"/>
    <m/>
    <m/>
    <n v="10915.25"/>
    <s v="TARJETA DE AFINIDAD"/>
    <n v="0"/>
    <n v="0"/>
    <m/>
    <m/>
    <n v="5"/>
    <m/>
    <m/>
    <m/>
    <m/>
    <n v="1"/>
    <n v="7"/>
    <n v="2"/>
  </r>
  <r>
    <n v="0"/>
    <s v="C"/>
    <x v="461"/>
    <x v="1"/>
    <n v="4"/>
    <s v="10 211000720"/>
    <d v="2021-08-22T00:00:00"/>
    <d v="2023-08-31T00:00:00"/>
    <n v="0"/>
    <n v="1"/>
    <n v="7"/>
    <n v="30"/>
    <n v="2"/>
    <n v="17.690000000000001"/>
    <n v="19.2"/>
    <n v="50000"/>
    <n v="2499"/>
    <n v="37220"/>
    <n v="0"/>
    <n v="0"/>
    <n v="0"/>
    <m/>
    <n v="0"/>
    <n v="0"/>
    <n v="0"/>
    <m/>
    <m/>
    <d v="2022-03-31T00:00:00"/>
    <n v="1"/>
    <s v="O"/>
    <n v="1"/>
    <n v="30"/>
    <n v="0"/>
    <m/>
    <m/>
    <m/>
    <m/>
    <m/>
    <m/>
    <n v="1"/>
    <n v="1"/>
    <m/>
    <m/>
    <n v="7186.44"/>
    <s v="TARJETA DE AFINIDAD"/>
    <n v="0"/>
    <n v="0"/>
    <m/>
    <m/>
    <n v="5"/>
    <m/>
    <m/>
    <m/>
    <m/>
    <n v="1"/>
    <n v="7"/>
    <n v="2"/>
  </r>
  <r>
    <n v="0"/>
    <s v="C"/>
    <x v="461"/>
    <x v="1"/>
    <n v="4"/>
    <s v="10 211000665"/>
    <d v="2021-08-13T00:00:00"/>
    <d v="2023-08-31T00:00:00"/>
    <n v="0"/>
    <n v="1"/>
    <n v="7"/>
    <n v="30"/>
    <n v="2"/>
    <n v="17.690000000000001"/>
    <n v="19.2"/>
    <n v="78430"/>
    <n v="3919"/>
    <n v="58388"/>
    <n v="0"/>
    <n v="0"/>
    <n v="0"/>
    <m/>
    <n v="0"/>
    <n v="0"/>
    <n v="0"/>
    <m/>
    <m/>
    <d v="2022-03-31T00:00:00"/>
    <n v="1"/>
    <s v="O"/>
    <n v="1"/>
    <n v="30"/>
    <n v="0"/>
    <m/>
    <m/>
    <m/>
    <m/>
    <m/>
    <m/>
    <n v="1"/>
    <n v="1"/>
    <m/>
    <m/>
    <n v="11254.24"/>
    <s v="TARJETA DE AFINIDAD"/>
    <n v="0"/>
    <n v="0"/>
    <m/>
    <m/>
    <n v="5"/>
    <m/>
    <m/>
    <m/>
    <m/>
    <n v="1"/>
    <n v="7"/>
    <n v="2"/>
  </r>
  <r>
    <n v="0"/>
    <s v="C"/>
    <x v="461"/>
    <x v="1"/>
    <n v="4"/>
    <s v="10 211000666"/>
    <d v="2021-08-13T00:00:00"/>
    <d v="2023-08-31T00:00:00"/>
    <n v="0"/>
    <n v="1"/>
    <n v="7"/>
    <n v="30"/>
    <n v="2"/>
    <n v="17.690000000000001"/>
    <n v="19.2"/>
    <n v="61000"/>
    <n v="3048"/>
    <n v="45414"/>
    <n v="0"/>
    <n v="0"/>
    <n v="0"/>
    <m/>
    <n v="0"/>
    <n v="0"/>
    <n v="0"/>
    <m/>
    <m/>
    <d v="2022-03-31T00:00:00"/>
    <n v="1"/>
    <s v="O"/>
    <n v="1"/>
    <n v="30"/>
    <n v="0"/>
    <m/>
    <m/>
    <m/>
    <m/>
    <m/>
    <m/>
    <n v="1"/>
    <n v="1"/>
    <m/>
    <m/>
    <n v="8745.76"/>
    <s v="TARJETA DE AFINIDAD"/>
    <n v="0"/>
    <n v="0"/>
    <m/>
    <m/>
    <n v="5"/>
    <m/>
    <m/>
    <m/>
    <m/>
    <n v="1"/>
    <n v="7"/>
    <n v="2"/>
  </r>
  <r>
    <n v="0"/>
    <s v="C"/>
    <x v="461"/>
    <x v="1"/>
    <n v="4"/>
    <s v="10 211000667"/>
    <d v="2021-08-13T00:00:00"/>
    <d v="2023-08-31T00:00:00"/>
    <n v="0"/>
    <n v="1"/>
    <n v="7"/>
    <n v="30"/>
    <n v="2"/>
    <n v="17.690000000000001"/>
    <n v="19.2"/>
    <n v="25200"/>
    <n v="1259"/>
    <n v="18762"/>
    <n v="0"/>
    <n v="0"/>
    <n v="0"/>
    <m/>
    <n v="0"/>
    <n v="0"/>
    <n v="0"/>
    <m/>
    <m/>
    <d v="2022-03-31T00:00:00"/>
    <n v="1"/>
    <s v="O"/>
    <n v="1"/>
    <n v="30"/>
    <n v="0"/>
    <m/>
    <m/>
    <m/>
    <m/>
    <m/>
    <m/>
    <n v="1"/>
    <n v="1"/>
    <m/>
    <m/>
    <n v="3593.22"/>
    <s v="TARJETA DE AFINIDAD"/>
    <n v="0"/>
    <n v="0"/>
    <m/>
    <m/>
    <n v="5"/>
    <m/>
    <m/>
    <m/>
    <m/>
    <n v="1"/>
    <n v="7"/>
    <n v="2"/>
  </r>
  <r>
    <n v="0"/>
    <s v="C"/>
    <x v="461"/>
    <x v="1"/>
    <n v="4"/>
    <s v="10 211000668"/>
    <d v="2021-08-13T00:00:00"/>
    <d v="2023-08-31T00:00:00"/>
    <n v="0"/>
    <n v="1"/>
    <n v="7"/>
    <n v="30"/>
    <n v="2"/>
    <n v="17.690000000000001"/>
    <n v="19.2"/>
    <n v="250000"/>
    <n v="12494"/>
    <n v="186110"/>
    <n v="0"/>
    <n v="0"/>
    <n v="0"/>
    <m/>
    <n v="0"/>
    <n v="0"/>
    <n v="0"/>
    <m/>
    <m/>
    <d v="2022-03-31T00:00:00"/>
    <n v="1"/>
    <s v="O"/>
    <n v="1"/>
    <n v="30"/>
    <n v="0"/>
    <m/>
    <m/>
    <m/>
    <m/>
    <m/>
    <m/>
    <n v="1"/>
    <n v="1"/>
    <m/>
    <m/>
    <n v="35999.99"/>
    <s v="TARJETA DE AFINIDAD"/>
    <n v="0"/>
    <n v="0"/>
    <m/>
    <m/>
    <n v="5"/>
    <m/>
    <m/>
    <m/>
    <m/>
    <n v="1"/>
    <n v="7"/>
    <n v="2"/>
  </r>
  <r>
    <n v="0"/>
    <s v="C"/>
    <x v="461"/>
    <x v="1"/>
    <n v="4"/>
    <s v="10 211000698"/>
    <d v="2021-08-19T00:00:00"/>
    <d v="2023-08-31T00:00:00"/>
    <n v="0"/>
    <n v="1"/>
    <n v="7"/>
    <n v="30"/>
    <n v="2"/>
    <n v="17.690000000000001"/>
    <n v="19.2"/>
    <n v="143000"/>
    <n v="7146"/>
    <n v="106459"/>
    <n v="0"/>
    <n v="0"/>
    <n v="0"/>
    <m/>
    <n v="0"/>
    <n v="0"/>
    <n v="0"/>
    <m/>
    <m/>
    <d v="2022-03-31T00:00:00"/>
    <n v="1"/>
    <s v="O"/>
    <n v="1"/>
    <n v="30"/>
    <n v="0"/>
    <m/>
    <m/>
    <m/>
    <m/>
    <m/>
    <m/>
    <n v="1"/>
    <n v="1"/>
    <m/>
    <m/>
    <n v="20542.37"/>
    <s v="TARJETA DE AFINIDAD"/>
    <n v="0"/>
    <n v="0"/>
    <m/>
    <m/>
    <n v="5"/>
    <m/>
    <m/>
    <m/>
    <m/>
    <n v="1"/>
    <n v="7"/>
    <n v="2"/>
  </r>
  <r>
    <n v="0"/>
    <s v="C"/>
    <x v="461"/>
    <x v="1"/>
    <n v="4"/>
    <s v="10 211000699"/>
    <d v="2021-08-19T00:00:00"/>
    <d v="2023-08-31T00:00:00"/>
    <n v="0"/>
    <n v="1"/>
    <n v="7"/>
    <n v="30"/>
    <n v="2"/>
    <n v="17.690000000000001"/>
    <n v="19.2"/>
    <n v="26300"/>
    <n v="1314"/>
    <n v="19584"/>
    <n v="0"/>
    <n v="0"/>
    <n v="0"/>
    <m/>
    <n v="0"/>
    <n v="0"/>
    <n v="0"/>
    <m/>
    <m/>
    <d v="2022-03-31T00:00:00"/>
    <n v="1"/>
    <s v="O"/>
    <n v="1"/>
    <n v="30"/>
    <n v="0"/>
    <m/>
    <m/>
    <m/>
    <m/>
    <m/>
    <m/>
    <n v="1"/>
    <n v="1"/>
    <m/>
    <m/>
    <n v="3796.61"/>
    <s v="TARJETA DE AFINIDAD"/>
    <n v="0"/>
    <n v="0"/>
    <m/>
    <m/>
    <n v="5"/>
    <m/>
    <m/>
    <m/>
    <m/>
    <n v="1"/>
    <n v="7"/>
    <n v="2"/>
  </r>
  <r>
    <n v="0"/>
    <s v="C"/>
    <x v="461"/>
    <x v="1"/>
    <n v="4"/>
    <s v="10 211000590"/>
    <d v="2021-07-18T00:00:00"/>
    <d v="2023-07-31T00:00:00"/>
    <n v="0"/>
    <n v="1"/>
    <n v="8"/>
    <n v="30"/>
    <n v="2"/>
    <n v="17.690000000000001"/>
    <n v="19.2"/>
    <n v="173250"/>
    <n v="8658"/>
    <n v="122263"/>
    <n v="0"/>
    <n v="0"/>
    <n v="0"/>
    <m/>
    <n v="0"/>
    <n v="0"/>
    <n v="0"/>
    <m/>
    <m/>
    <d v="2022-03-31T00:00:00"/>
    <n v="1"/>
    <s v="O"/>
    <n v="1"/>
    <n v="30"/>
    <n v="0"/>
    <m/>
    <m/>
    <m/>
    <m/>
    <m/>
    <m/>
    <n v="1"/>
    <n v="1"/>
    <m/>
    <m/>
    <n v="23661.01"/>
    <s v="TARJETA DE AFINIDAD"/>
    <n v="0"/>
    <n v="0"/>
    <m/>
    <m/>
    <n v="5"/>
    <m/>
    <m/>
    <m/>
    <m/>
    <n v="1"/>
    <n v="7"/>
    <n v="2"/>
  </r>
  <r>
    <n v="0"/>
    <s v="C"/>
    <x v="461"/>
    <x v="1"/>
    <n v="4"/>
    <s v="10 211000594"/>
    <d v="2021-07-19T00:00:00"/>
    <d v="2023-07-31T00:00:00"/>
    <n v="0"/>
    <n v="1"/>
    <n v="8"/>
    <n v="30"/>
    <n v="2"/>
    <n v="17.690000000000001"/>
    <n v="19.2"/>
    <n v="36750"/>
    <n v="1837"/>
    <n v="25933"/>
    <n v="0"/>
    <n v="0"/>
    <n v="0"/>
    <m/>
    <n v="0"/>
    <n v="0"/>
    <n v="0"/>
    <m/>
    <m/>
    <d v="2022-03-31T00:00:00"/>
    <n v="1"/>
    <s v="O"/>
    <n v="1"/>
    <n v="30"/>
    <n v="0"/>
    <m/>
    <m/>
    <m/>
    <m/>
    <m/>
    <m/>
    <n v="1"/>
    <n v="1"/>
    <m/>
    <m/>
    <n v="5016.95"/>
    <s v="TARJETA DE AFINIDAD"/>
    <n v="0"/>
    <n v="0"/>
    <m/>
    <m/>
    <n v="5"/>
    <m/>
    <m/>
    <m/>
    <m/>
    <n v="1"/>
    <n v="7"/>
    <n v="2"/>
  </r>
  <r>
    <n v="0"/>
    <s v="C"/>
    <x v="461"/>
    <x v="1"/>
    <n v="4"/>
    <s v="10 211000595"/>
    <d v="2021-07-19T00:00:00"/>
    <d v="2023-07-31T00:00:00"/>
    <n v="0"/>
    <n v="1"/>
    <n v="8"/>
    <n v="30"/>
    <n v="2"/>
    <n v="17.690000000000001"/>
    <n v="19.2"/>
    <n v="80000"/>
    <n v="3998"/>
    <n v="56457"/>
    <n v="0"/>
    <n v="0"/>
    <n v="0"/>
    <m/>
    <n v="0"/>
    <n v="0"/>
    <n v="0"/>
    <m/>
    <m/>
    <d v="2022-03-31T00:00:00"/>
    <n v="1"/>
    <s v="O"/>
    <n v="1"/>
    <n v="30"/>
    <n v="0"/>
    <m/>
    <m/>
    <m/>
    <m/>
    <m/>
    <m/>
    <n v="1"/>
    <n v="1"/>
    <m/>
    <m/>
    <n v="10915.25"/>
    <s v="TARJETA DE AFINIDAD"/>
    <n v="0"/>
    <n v="0"/>
    <m/>
    <m/>
    <n v="5"/>
    <m/>
    <m/>
    <m/>
    <m/>
    <n v="1"/>
    <n v="7"/>
    <n v="2"/>
  </r>
  <r>
    <n v="0"/>
    <s v="C"/>
    <x v="461"/>
    <x v="1"/>
    <n v="4"/>
    <s v="10 211000839"/>
    <d v="2021-09-11T00:00:00"/>
    <d v="2023-09-30T00:00:00"/>
    <n v="0"/>
    <n v="1"/>
    <n v="6"/>
    <n v="30"/>
    <n v="2"/>
    <n v="17.690000000000001"/>
    <n v="19.2"/>
    <n v="53570"/>
    <n v="2677"/>
    <n v="41925"/>
    <n v="0"/>
    <n v="0"/>
    <n v="0"/>
    <m/>
    <n v="0"/>
    <n v="0"/>
    <n v="0"/>
    <m/>
    <m/>
    <d v="2022-03-31T00:00:00"/>
    <n v="1"/>
    <s v="O"/>
    <n v="1"/>
    <n v="30"/>
    <n v="0"/>
    <m/>
    <m/>
    <m/>
    <m/>
    <m/>
    <m/>
    <n v="1"/>
    <n v="1"/>
    <m/>
    <m/>
    <n v="8135.59"/>
    <s v="TARJETA DE AFINIDAD"/>
    <n v="0"/>
    <n v="0"/>
    <m/>
    <m/>
    <n v="5"/>
    <m/>
    <m/>
    <m/>
    <m/>
    <n v="1"/>
    <n v="7"/>
    <n v="2"/>
  </r>
  <r>
    <n v="0"/>
    <s v="C"/>
    <x v="461"/>
    <x v="1"/>
    <n v="4"/>
    <s v="10 211000792"/>
    <d v="2021-09-03T00:00:00"/>
    <d v="2023-08-31T00:00:00"/>
    <n v="0"/>
    <n v="1"/>
    <n v="7"/>
    <n v="30"/>
    <n v="2"/>
    <n v="17.690000000000001"/>
    <n v="19.2"/>
    <n v="120000"/>
    <n v="5997"/>
    <n v="89332"/>
    <n v="0"/>
    <n v="0"/>
    <n v="0"/>
    <m/>
    <n v="0"/>
    <n v="0"/>
    <n v="0"/>
    <m/>
    <m/>
    <d v="2022-03-31T00:00:00"/>
    <n v="1"/>
    <s v="O"/>
    <n v="1"/>
    <n v="30"/>
    <n v="0"/>
    <m/>
    <m/>
    <m/>
    <m/>
    <m/>
    <m/>
    <n v="1"/>
    <n v="1"/>
    <m/>
    <m/>
    <n v="17288.13"/>
    <s v="TARJETA DE AFINIDAD"/>
    <n v="0"/>
    <n v="0"/>
    <m/>
    <m/>
    <n v="5"/>
    <m/>
    <m/>
    <m/>
    <m/>
    <n v="1"/>
    <n v="7"/>
    <n v="2"/>
  </r>
  <r>
    <n v="0"/>
    <s v="C"/>
    <x v="461"/>
    <x v="1"/>
    <n v="4"/>
    <s v="10 211000726"/>
    <d v="2021-08-23T00:00:00"/>
    <d v="2023-08-31T00:00:00"/>
    <n v="0"/>
    <n v="1"/>
    <n v="7"/>
    <n v="30"/>
    <n v="2"/>
    <n v="17.690000000000001"/>
    <n v="19.2"/>
    <n v="14200"/>
    <n v="710"/>
    <n v="10569"/>
    <n v="0"/>
    <n v="0"/>
    <n v="0"/>
    <m/>
    <n v="0"/>
    <n v="0"/>
    <n v="0"/>
    <m/>
    <m/>
    <d v="2022-03-31T00:00:00"/>
    <n v="1"/>
    <s v="O"/>
    <n v="1"/>
    <n v="30"/>
    <n v="0"/>
    <m/>
    <m/>
    <m/>
    <m/>
    <m/>
    <m/>
    <n v="1"/>
    <n v="1"/>
    <m/>
    <m/>
    <n v="2033.9"/>
    <s v="TARJETA DE AFINIDAD"/>
    <n v="0"/>
    <n v="0"/>
    <m/>
    <m/>
    <n v="5"/>
    <m/>
    <m/>
    <m/>
    <m/>
    <n v="1"/>
    <n v="7"/>
    <n v="2"/>
  </r>
  <r>
    <n v="0"/>
    <s v="C"/>
    <x v="461"/>
    <x v="1"/>
    <n v="4"/>
    <s v="10 211000617"/>
    <d v="2021-07-30T00:00:00"/>
    <d v="2023-07-31T00:00:00"/>
    <n v="0"/>
    <n v="1"/>
    <n v="8"/>
    <n v="30"/>
    <n v="2"/>
    <n v="17.690000000000001"/>
    <n v="19.2"/>
    <n v="389800"/>
    <n v="19480"/>
    <n v="275084"/>
    <n v="0"/>
    <n v="0"/>
    <n v="0"/>
    <m/>
    <n v="0"/>
    <n v="0"/>
    <n v="0"/>
    <m/>
    <m/>
    <d v="2022-03-31T00:00:00"/>
    <n v="1"/>
    <s v="O"/>
    <n v="1"/>
    <n v="30"/>
    <n v="0"/>
    <m/>
    <m/>
    <m/>
    <m/>
    <m/>
    <m/>
    <n v="1"/>
    <n v="1"/>
    <m/>
    <m/>
    <n v="53152.53"/>
    <s v="TARJETA DE AFINIDAD"/>
    <n v="0"/>
    <n v="0"/>
    <m/>
    <m/>
    <n v="5"/>
    <m/>
    <m/>
    <m/>
    <m/>
    <n v="1"/>
    <n v="7"/>
    <n v="2"/>
  </r>
  <r>
    <n v="0"/>
    <s v="C"/>
    <x v="461"/>
    <x v="1"/>
    <n v="4"/>
    <s v="10 211001314"/>
    <d v="2021-11-18T00:00:00"/>
    <d v="2023-11-30T00:00:00"/>
    <n v="0"/>
    <n v="1"/>
    <n v="4"/>
    <n v="30"/>
    <n v="2"/>
    <n v="17.690000000000001"/>
    <n v="19.2"/>
    <n v="306000"/>
    <n v="15292"/>
    <n v="262322"/>
    <n v="0"/>
    <n v="0"/>
    <n v="0"/>
    <m/>
    <n v="0"/>
    <n v="0"/>
    <n v="0"/>
    <m/>
    <m/>
    <d v="2022-03-31T00:00:00"/>
    <n v="1"/>
    <s v="O"/>
    <n v="1"/>
    <n v="30"/>
    <n v="0"/>
    <m/>
    <m/>
    <m/>
    <m/>
    <m/>
    <m/>
    <n v="1"/>
    <n v="1"/>
    <m/>
    <m/>
    <n v="50711.86"/>
    <s v="TARJETA DE AFINIDAD"/>
    <n v="0"/>
    <n v="0"/>
    <m/>
    <m/>
    <n v="5"/>
    <m/>
    <m/>
    <m/>
    <m/>
    <n v="1"/>
    <n v="7"/>
    <n v="2"/>
  </r>
  <r>
    <n v="0"/>
    <s v="C"/>
    <x v="461"/>
    <x v="1"/>
    <n v="4"/>
    <s v="10 211001258"/>
    <d v="2021-11-09T00:00:00"/>
    <d v="2023-11-30T00:00:00"/>
    <n v="0"/>
    <n v="1"/>
    <n v="4"/>
    <n v="30"/>
    <n v="2"/>
    <n v="17.690000000000001"/>
    <n v="19.2"/>
    <n v="30000"/>
    <n v="1499"/>
    <n v="25718"/>
    <n v="0"/>
    <n v="0"/>
    <n v="0"/>
    <m/>
    <n v="0"/>
    <n v="0"/>
    <n v="0"/>
    <m/>
    <m/>
    <d v="2022-03-31T00:00:00"/>
    <n v="1"/>
    <s v="O"/>
    <n v="1"/>
    <n v="30"/>
    <n v="0"/>
    <m/>
    <m/>
    <m/>
    <m/>
    <m/>
    <m/>
    <n v="1"/>
    <n v="1"/>
    <m/>
    <m/>
    <n v="4949.1499999999996"/>
    <s v="TARJETA DE AFINIDAD"/>
    <n v="0"/>
    <n v="0"/>
    <m/>
    <m/>
    <n v="5"/>
    <m/>
    <m/>
    <m/>
    <m/>
    <n v="1"/>
    <n v="7"/>
    <n v="2"/>
  </r>
  <r>
    <n v="0"/>
    <s v="C"/>
    <x v="461"/>
    <x v="1"/>
    <n v="4"/>
    <s v="10 221000306"/>
    <d v="2022-02-24T00:00:00"/>
    <d v="2024-02-29T00:00:00"/>
    <n v="0"/>
    <n v="1"/>
    <n v="1"/>
    <n v="30"/>
    <n v="2"/>
    <n v="17.7"/>
    <n v="19.21"/>
    <n v="125000"/>
    <n v="6247"/>
    <n v="120639"/>
    <n v="0"/>
    <n v="0"/>
    <n v="0"/>
    <m/>
    <n v="0"/>
    <n v="0"/>
    <n v="0"/>
    <m/>
    <m/>
    <d v="2022-03-31T00:00:00"/>
    <n v="1"/>
    <s v="O"/>
    <n v="1"/>
    <n v="30"/>
    <n v="0"/>
    <m/>
    <m/>
    <m/>
    <m/>
    <m/>
    <m/>
    <n v="1"/>
    <n v="1"/>
    <m/>
    <m/>
    <n v="23322.03"/>
    <s v="TARJETA DE AFINIDAD"/>
    <n v="0"/>
    <n v="0"/>
    <m/>
    <m/>
    <n v="5"/>
    <m/>
    <m/>
    <m/>
    <m/>
    <n v="1"/>
    <n v="7"/>
    <n v="2"/>
  </r>
  <r>
    <n v="0"/>
    <s v="C"/>
    <x v="461"/>
    <x v="1"/>
    <n v="4"/>
    <s v="10 211001090"/>
    <d v="2021-10-18T00:00:00"/>
    <d v="2023-10-31T00:00:00"/>
    <n v="0"/>
    <n v="1"/>
    <n v="5"/>
    <n v="30"/>
    <n v="2"/>
    <n v="17.690000000000001"/>
    <n v="19.2"/>
    <n v="186830"/>
    <n v="9337"/>
    <n v="153240"/>
    <n v="0"/>
    <n v="0"/>
    <n v="0"/>
    <m/>
    <n v="0"/>
    <n v="0"/>
    <n v="0"/>
    <m/>
    <m/>
    <d v="2022-03-31T00:00:00"/>
    <n v="1"/>
    <s v="O"/>
    <n v="1"/>
    <n v="30"/>
    <n v="0"/>
    <m/>
    <m/>
    <m/>
    <m/>
    <m/>
    <m/>
    <n v="1"/>
    <n v="1"/>
    <m/>
    <m/>
    <n v="29627.11"/>
    <s v="TARJETA DE AFINIDAD"/>
    <n v="0"/>
    <n v="0"/>
    <m/>
    <m/>
    <n v="5"/>
    <m/>
    <m/>
    <m/>
    <m/>
    <n v="1"/>
    <n v="7"/>
    <n v="2"/>
  </r>
  <r>
    <n v="0"/>
    <s v="C"/>
    <x v="461"/>
    <x v="1"/>
    <n v="4"/>
    <s v="10 221000563"/>
    <d v="2022-03-30T00:00:00"/>
    <d v="2024-03-31T00:00:00"/>
    <n v="0"/>
    <n v="1"/>
    <n v="0"/>
    <n v="30"/>
    <n v="2"/>
    <n v="17.7"/>
    <n v="19.2"/>
    <n v="191806"/>
    <n v="9585"/>
    <n v="191806"/>
    <n v="0"/>
    <n v="0"/>
    <n v="0"/>
    <m/>
    <n v="0"/>
    <n v="0"/>
    <n v="0"/>
    <m/>
    <m/>
    <d v="2022-03-30T00:00:00"/>
    <n v="1"/>
    <s v="O"/>
    <n v="1"/>
    <n v="30"/>
    <n v="0"/>
    <m/>
    <m/>
    <m/>
    <m/>
    <m/>
    <m/>
    <n v="1"/>
    <n v="1"/>
    <m/>
    <m/>
    <n v="37084.74"/>
    <s v="TARJETA DE AFINIDAD"/>
    <n v="0"/>
    <n v="0"/>
    <m/>
    <m/>
    <n v="5"/>
    <m/>
    <m/>
    <m/>
    <m/>
    <n v="1"/>
    <n v="7"/>
    <n v="2"/>
  </r>
  <r>
    <n v="618942.50359320513"/>
    <s v="C"/>
    <x v="462"/>
    <x v="1"/>
    <n v="4"/>
    <s v="10 221000004"/>
    <d v="2022-01-01T00:00:00"/>
    <d v="2023-12-31T00:00:00"/>
    <n v="0"/>
    <n v="1"/>
    <n v="3"/>
    <n v="30"/>
    <n v="2"/>
    <n v="17.690000000000001"/>
    <n v="19.2"/>
    <n v="1000000"/>
    <n v="49974"/>
    <n v="893748"/>
    <n v="0"/>
    <n v="0"/>
    <n v="0"/>
    <m/>
    <n v="0"/>
    <n v="0"/>
    <n v="0"/>
    <m/>
    <m/>
    <d v="2022-03-31T00:00:00"/>
    <n v="1"/>
    <s v="O"/>
    <n v="1"/>
    <n v="30"/>
    <n v="0"/>
    <m/>
    <m/>
    <m/>
    <m/>
    <m/>
    <m/>
    <n v="1"/>
    <n v="1"/>
    <m/>
    <m/>
    <n v="34346.879999999997"/>
    <s v="TARJETA DE AFINIDAD"/>
    <n v="0"/>
    <n v="0"/>
    <m/>
    <m/>
    <n v="5"/>
    <m/>
    <m/>
    <m/>
    <m/>
    <n v="1"/>
    <n v="7"/>
    <n v="2"/>
  </r>
  <r>
    <n v="1856813.6836439916"/>
    <s v="C"/>
    <x v="462"/>
    <x v="1"/>
    <n v="4"/>
    <s v="10 211001503"/>
    <d v="2021-12-16T00:00:00"/>
    <d v="2023-12-31T00:00:00"/>
    <n v="0"/>
    <n v="1"/>
    <n v="3"/>
    <n v="30"/>
    <n v="2"/>
    <n v="17.690000000000001"/>
    <n v="19.2"/>
    <n v="3000000"/>
    <n v="149922"/>
    <n v="2681247"/>
    <n v="0"/>
    <n v="0"/>
    <n v="0"/>
    <m/>
    <n v="0"/>
    <n v="0"/>
    <n v="0"/>
    <m/>
    <m/>
    <d v="2022-03-31T00:00:00"/>
    <n v="1"/>
    <s v="O"/>
    <n v="1"/>
    <n v="30"/>
    <n v="0"/>
    <m/>
    <m/>
    <m/>
    <m/>
    <m/>
    <m/>
    <n v="1"/>
    <n v="1"/>
    <m/>
    <m/>
    <n v="103056.66"/>
    <s v="TARJETA DE AFINIDAD"/>
    <n v="0"/>
    <n v="0"/>
    <m/>
    <m/>
    <n v="5"/>
    <m/>
    <m/>
    <m/>
    <m/>
    <n v="1"/>
    <n v="7"/>
    <n v="2"/>
  </r>
  <r>
    <n v="277002.71686838125"/>
    <s v="C"/>
    <x v="462"/>
    <x v="1"/>
    <n v="4"/>
    <s v="10 221000403"/>
    <d v="2022-03-07T00:00:00"/>
    <d v="2024-03-31T00:00:00"/>
    <n v="0"/>
    <n v="1"/>
    <n v="0"/>
    <n v="30"/>
    <n v="2"/>
    <n v="17.690000000000001"/>
    <n v="19.2"/>
    <n v="400000"/>
    <n v="19990"/>
    <n v="400000"/>
    <n v="4523"/>
    <n v="0"/>
    <n v="0"/>
    <m/>
    <n v="0"/>
    <n v="0"/>
    <n v="0"/>
    <m/>
    <m/>
    <d v="2022-03-07T00:00:00"/>
    <n v="1"/>
    <s v="O"/>
    <n v="1"/>
    <n v="30"/>
    <n v="0"/>
    <m/>
    <m/>
    <m/>
    <m/>
    <m/>
    <m/>
    <n v="1"/>
    <n v="1"/>
    <m/>
    <m/>
    <n v="15379.2"/>
    <s v="TARJETA DE AFINIDAD"/>
    <n v="0"/>
    <n v="0"/>
    <m/>
    <m/>
    <n v="5"/>
    <m/>
    <m/>
    <m/>
    <m/>
    <n v="1"/>
    <n v="7"/>
    <n v="2"/>
  </r>
  <r>
    <n v="133673.09589442174"/>
    <s v="C"/>
    <x v="462"/>
    <x v="1"/>
    <n v="4"/>
    <s v="10 221000382"/>
    <d v="2022-03-05T00:00:00"/>
    <d v="2024-02-29T00:00:00"/>
    <n v="0"/>
    <n v="1"/>
    <n v="1"/>
    <n v="30"/>
    <n v="2"/>
    <n v="17.690000000000001"/>
    <n v="19.2"/>
    <n v="200000"/>
    <n v="9995"/>
    <n v="193022"/>
    <n v="0"/>
    <n v="0"/>
    <n v="0"/>
    <m/>
    <n v="0"/>
    <n v="0"/>
    <n v="0"/>
    <m/>
    <m/>
    <d v="2022-03-31T00:00:00"/>
    <n v="1"/>
    <s v="O"/>
    <n v="1"/>
    <n v="30"/>
    <n v="0"/>
    <m/>
    <m/>
    <m/>
    <m/>
    <m/>
    <m/>
    <n v="1"/>
    <n v="1"/>
    <m/>
    <m/>
    <n v="7417.26"/>
    <s v="TARJETA DE AFINIDAD"/>
    <n v="0"/>
    <n v="0"/>
    <m/>
    <m/>
    <n v="5"/>
    <m/>
    <m/>
    <m/>
    <m/>
    <n v="1"/>
    <n v="7"/>
    <n v="2"/>
  </r>
  <r>
    <n v="15106970"/>
    <s v="C"/>
    <x v="463"/>
    <x v="0"/>
    <n v="4"/>
    <s v="13 221000609"/>
    <d v="2022-02-04T00:00:00"/>
    <d v="2023-06-30T00:00:00"/>
    <n v="0"/>
    <n v="1"/>
    <n v="1"/>
    <n v="30"/>
    <n v="2"/>
    <n v="9"/>
    <n v="9.3800000000000008"/>
    <n v="20143123"/>
    <n v="973673"/>
    <n v="19327292"/>
    <n v="0"/>
    <n v="0"/>
    <n v="0"/>
    <m/>
    <n v="0"/>
    <n v="0"/>
    <n v="0"/>
    <s v="2000000/2000000/"/>
    <s v="06/12/"/>
    <d v="2022-03-31T00:00:00"/>
    <n v="1"/>
    <s v="O"/>
    <n v="1"/>
    <n v="30"/>
    <n v="0"/>
    <m/>
    <m/>
    <m/>
    <m/>
    <m/>
    <m/>
    <n v="1"/>
    <n v="1"/>
    <m/>
    <m/>
    <n v="527546"/>
    <s v="LIBRE INVERSION"/>
    <n v="0"/>
    <n v="0"/>
    <s v="800-197-268-4"/>
    <s v="DIRECCION DE IMPUESTOS Y ADUANAS NACIONALES"/>
    <n v="5"/>
    <m/>
    <m/>
    <m/>
    <m/>
    <n v="1"/>
    <n v="7"/>
    <n v="2"/>
  </r>
  <r>
    <n v="0"/>
    <s v="C"/>
    <x v="464"/>
    <x v="0"/>
    <n v="3"/>
    <s v="13 211000754"/>
    <d v="2021-03-12T00:00:00"/>
    <d v="2023-03-15T00:00:00"/>
    <n v="0"/>
    <n v="1"/>
    <n v="25"/>
    <n v="15"/>
    <n v="2"/>
    <n v="9.1199999999999992"/>
    <n v="9.5299999999999994"/>
    <n v="3000000"/>
    <n v="68768"/>
    <n v="1508748"/>
    <n v="0"/>
    <n v="0"/>
    <n v="0"/>
    <m/>
    <n v="0"/>
    <n v="0"/>
    <n v="0"/>
    <m/>
    <m/>
    <d v="2022-03-31T00:00:00"/>
    <n v="1"/>
    <s v="O"/>
    <n v="1"/>
    <n v="15"/>
    <n v="0"/>
    <m/>
    <m/>
    <m/>
    <m/>
    <m/>
    <m/>
    <n v="1"/>
    <n v="1"/>
    <n v="44267"/>
    <s v="A"/>
    <n v="338431.12"/>
    <s v="SUSTITUCION"/>
    <n v="0"/>
    <n v="0"/>
    <s v="890-324-067-3"/>
    <s v="FONDO DE EMPLEADOS DE LA DIRECCION DE IMPUESTOS Y "/>
    <n v="5"/>
    <m/>
    <m/>
    <m/>
    <m/>
    <n v="1"/>
    <n v="7"/>
    <n v="2"/>
  </r>
  <r>
    <n v="3548835.8583144154"/>
    <s v="C"/>
    <x v="465"/>
    <x v="0"/>
    <n v="3"/>
    <s v="10 191000410"/>
    <d v="2019-06-21T00:00:00"/>
    <d v="2023-06-30T00:00:00"/>
    <n v="0"/>
    <n v="1"/>
    <n v="33"/>
    <n v="30"/>
    <n v="2"/>
    <n v="11.64"/>
    <n v="12.28"/>
    <n v="30207419"/>
    <n v="790148"/>
    <n v="10980933"/>
    <n v="0"/>
    <n v="0"/>
    <n v="0"/>
    <m/>
    <n v="0"/>
    <n v="0"/>
    <n v="0"/>
    <m/>
    <m/>
    <d v="2022-03-31T00:00:00"/>
    <n v="1"/>
    <s v="O"/>
    <n v="1"/>
    <n v="30"/>
    <n v="0"/>
    <m/>
    <m/>
    <m/>
    <m/>
    <m/>
    <m/>
    <n v="1"/>
    <n v="1"/>
    <n v="43637"/>
    <s v="A"/>
    <n v="835982.1"/>
    <s v="SUSTITUCION"/>
    <n v="0"/>
    <n v="0"/>
    <s v="800-197-268-4"/>
    <s v="DIRECCION DE IMPUESTOS Y ADUANAS NACIONALES"/>
    <n v="5"/>
    <m/>
    <m/>
    <m/>
    <m/>
    <n v="1"/>
    <n v="7"/>
    <n v="2"/>
  </r>
  <r>
    <n v="6632077.1956320442"/>
    <s v="C"/>
    <x v="465"/>
    <x v="0"/>
    <n v="4"/>
    <s v="13 211001349"/>
    <d v="2021-05-05T00:00:00"/>
    <d v="2025-05-31T00:00:00"/>
    <n v="0"/>
    <n v="1"/>
    <n v="12"/>
    <n v="30"/>
    <n v="2"/>
    <n v="9"/>
    <n v="9.3800000000000008"/>
    <n v="25191386"/>
    <n v="546709"/>
    <n v="20520439"/>
    <n v="0"/>
    <n v="0"/>
    <n v="0"/>
    <m/>
    <n v="0"/>
    <n v="0"/>
    <n v="0"/>
    <s v="500000/500000/"/>
    <s v="06/12/"/>
    <d v="2022-03-31T00:00:00"/>
    <n v="1"/>
    <s v="O"/>
    <n v="1"/>
    <n v="30"/>
    <n v="0"/>
    <m/>
    <m/>
    <m/>
    <m/>
    <m/>
    <m/>
    <n v="1"/>
    <n v="1"/>
    <m/>
    <m/>
    <n v="1561979.67"/>
    <s v="COMPRA CARTERA"/>
    <n v="0"/>
    <n v="0"/>
    <s v="800-197-268-4"/>
    <s v="DIRECCION DE IMPUESTOS Y ADUANAS NACIONALES"/>
    <n v="5"/>
    <m/>
    <m/>
    <m/>
    <m/>
    <n v="1"/>
    <n v="7"/>
    <n v="2"/>
  </r>
  <r>
    <n v="407986.94605353952"/>
    <s v="C"/>
    <x v="465"/>
    <x v="1"/>
    <n v="4"/>
    <s v="10 211000139"/>
    <d v="2021-03-09T00:00:00"/>
    <d v="2022-11-30T00:00:00"/>
    <n v="0"/>
    <n v="1"/>
    <n v="12"/>
    <n v="30"/>
    <n v="2"/>
    <n v="17.690000000000001"/>
    <n v="19.2"/>
    <n v="5000000"/>
    <n v="181000"/>
    <n v="1262184"/>
    <n v="0"/>
    <n v="0"/>
    <n v="0"/>
    <m/>
    <n v="0"/>
    <n v="0"/>
    <n v="0"/>
    <m/>
    <m/>
    <d v="2022-03-31T00:00:00"/>
    <n v="1"/>
    <s v="O"/>
    <n v="1"/>
    <n v="30"/>
    <n v="0"/>
    <m/>
    <m/>
    <m/>
    <m/>
    <m/>
    <m/>
    <n v="1"/>
    <n v="1"/>
    <m/>
    <m/>
    <n v="96018.23"/>
    <s v="TARJETA DE AFINIDAD"/>
    <n v="0"/>
    <n v="0"/>
    <m/>
    <m/>
    <n v="5"/>
    <m/>
    <m/>
    <m/>
    <m/>
    <n v="1"/>
    <n v="7"/>
    <n v="2"/>
  </r>
  <r>
    <n v="0"/>
    <s v="C"/>
    <x v="466"/>
    <x v="0"/>
    <n v="4"/>
    <s v="10 191000166"/>
    <d v="2019-05-17T00:00:00"/>
    <d v="2022-05-31T00:00:00"/>
    <n v="0"/>
    <n v="1"/>
    <n v="34"/>
    <n v="30"/>
    <n v="2"/>
    <n v="14.4"/>
    <n v="15.38"/>
    <n v="10076620"/>
    <n v="346356"/>
    <n v="680437"/>
    <n v="0"/>
    <n v="0"/>
    <n v="0"/>
    <m/>
    <n v="0"/>
    <n v="0"/>
    <n v="0"/>
    <m/>
    <m/>
    <d v="2022-03-31T00:00:00"/>
    <n v="1"/>
    <s v="O"/>
    <n v="1"/>
    <n v="30"/>
    <n v="0"/>
    <m/>
    <m/>
    <m/>
    <m/>
    <m/>
    <m/>
    <n v="1"/>
    <n v="1"/>
    <m/>
    <m/>
    <n v="2454827"/>
    <s v="LIBRE INVERSION"/>
    <n v="0"/>
    <n v="0"/>
    <s v="800-197-268-4"/>
    <s v="DIRECCION DE IMPUESTOS Y ADUANAS NACIONALES"/>
    <n v="5"/>
    <m/>
    <m/>
    <m/>
    <m/>
    <n v="1"/>
    <n v="7"/>
    <n v="2"/>
  </r>
  <r>
    <n v="56974891.216824964"/>
    <s v="C"/>
    <x v="467"/>
    <x v="2"/>
    <n v="4"/>
    <s v="11 22903"/>
    <d v="2019-04-24T00:00:00"/>
    <d v="2027-04-30T00:00:00"/>
    <n v="0"/>
    <n v="1"/>
    <n v="42"/>
    <n v="30"/>
    <n v="2"/>
    <n v="10.67"/>
    <n v="11.21"/>
    <n v="110262049"/>
    <n v="1118048"/>
    <n v="81683624"/>
    <n v="0"/>
    <n v="0"/>
    <n v="136000000"/>
    <n v="43585"/>
    <n v="0"/>
    <n v="0"/>
    <n v="0"/>
    <s v="5000000/2000000/2000000/"/>
    <s v="05/06/12/"/>
    <d v="2022-03-31T00:00:00"/>
    <n v="2"/>
    <s v="O"/>
    <n v="1"/>
    <n v="30"/>
    <n v="0"/>
    <m/>
    <m/>
    <m/>
    <m/>
    <m/>
    <m/>
    <n v="1"/>
    <n v="1"/>
    <m/>
    <m/>
    <n v="2838741.88"/>
    <s v="SUSTITUCION"/>
    <n v="0"/>
    <n v="0"/>
    <s v="800-197-268-4"/>
    <s v="DIRECCION DE IMPUESTOS Y ADUANAS NACIONALES"/>
    <n v="5"/>
    <m/>
    <m/>
    <m/>
    <m/>
    <n v="1"/>
    <n v="7"/>
    <n v="2"/>
  </r>
  <r>
    <n v="1517629.7495873249"/>
    <s v="C"/>
    <x v="467"/>
    <x v="1"/>
    <n v="4"/>
    <s v="10 191001233"/>
    <d v="2019-10-01T00:00:00"/>
    <d v="2022-10-31T00:00:00"/>
    <n v="0"/>
    <n v="1"/>
    <n v="29"/>
    <n v="30"/>
    <n v="2"/>
    <n v="11.04"/>
    <n v="11.61"/>
    <n v="9840989"/>
    <n v="355775"/>
    <n v="2175767"/>
    <n v="0"/>
    <n v="0"/>
    <n v="0"/>
    <m/>
    <n v="0"/>
    <n v="0"/>
    <n v="0"/>
    <m/>
    <m/>
    <d v="2022-03-31T00:00:00"/>
    <n v="1"/>
    <s v="O"/>
    <n v="1"/>
    <n v="30"/>
    <n v="0"/>
    <m/>
    <m/>
    <m/>
    <m/>
    <m/>
    <m/>
    <n v="1"/>
    <n v="1"/>
    <m/>
    <m/>
    <n v="75596.929999999993"/>
    <s v="TARJETA DE AFINIDAD"/>
    <n v="0"/>
    <n v="0"/>
    <m/>
    <m/>
    <n v="5"/>
    <m/>
    <m/>
    <m/>
    <m/>
    <n v="1"/>
    <n v="7"/>
    <n v="2"/>
  </r>
  <r>
    <n v="101029.10601033171"/>
    <s v="C"/>
    <x v="467"/>
    <x v="1"/>
    <n v="4"/>
    <s v="10 191003293"/>
    <d v="2020-06-01T00:00:00"/>
    <d v="2023-06-30T00:00:00"/>
    <n v="0"/>
    <n v="1"/>
    <n v="21"/>
    <n v="30"/>
    <n v="2"/>
    <n v="18"/>
    <n v="19.559999999999999"/>
    <n v="300000"/>
    <n v="10846"/>
    <n v="144711"/>
    <n v="0"/>
    <n v="0"/>
    <n v="0"/>
    <m/>
    <n v="0"/>
    <n v="0"/>
    <n v="0"/>
    <m/>
    <m/>
    <d v="2022-03-31T00:00:00"/>
    <n v="1"/>
    <s v="O"/>
    <n v="1"/>
    <n v="30"/>
    <n v="0"/>
    <m/>
    <m/>
    <m/>
    <m/>
    <m/>
    <m/>
    <n v="1"/>
    <n v="1"/>
    <m/>
    <m/>
    <n v="4936.9399999999996"/>
    <s v="TARJETA DE AFINIDAD"/>
    <n v="0"/>
    <n v="0"/>
    <m/>
    <m/>
    <n v="5"/>
    <m/>
    <m/>
    <m/>
    <m/>
    <n v="1"/>
    <n v="7"/>
    <n v="2"/>
  </r>
  <r>
    <n v="54981.425204904503"/>
    <s v="C"/>
    <x v="467"/>
    <x v="1"/>
    <n v="4"/>
    <s v="10 191003083"/>
    <d v="2020-03-12T00:00:00"/>
    <d v="2023-03-31T00:00:00"/>
    <n v="0"/>
    <n v="1"/>
    <n v="24"/>
    <n v="30"/>
    <n v="2"/>
    <n v="18"/>
    <n v="19.559999999999999"/>
    <n v="200000"/>
    <n v="7230"/>
    <n v="78877"/>
    <n v="0"/>
    <n v="0"/>
    <n v="0"/>
    <m/>
    <n v="0"/>
    <n v="0"/>
    <n v="0"/>
    <m/>
    <m/>
    <d v="2022-03-31T00:00:00"/>
    <n v="1"/>
    <s v="O"/>
    <n v="1"/>
    <n v="30"/>
    <n v="0"/>
    <m/>
    <m/>
    <m/>
    <m/>
    <m/>
    <m/>
    <n v="1"/>
    <n v="1"/>
    <m/>
    <m/>
    <n v="2777.03"/>
    <s v="TARJETA DE AFINIDAD"/>
    <n v="0"/>
    <n v="0"/>
    <m/>
    <m/>
    <n v="5"/>
    <m/>
    <m/>
    <m/>
    <m/>
    <n v="1"/>
    <n v="7"/>
    <n v="2"/>
  </r>
  <r>
    <n v="50862.742533798184"/>
    <s v="C"/>
    <x v="467"/>
    <x v="1"/>
    <n v="4"/>
    <s v="10 191002888"/>
    <d v="2020-02-08T00:00:00"/>
    <d v="2023-02-28T00:00:00"/>
    <n v="0"/>
    <n v="1"/>
    <n v="25"/>
    <n v="30"/>
    <n v="2"/>
    <n v="18"/>
    <n v="19.559999999999999"/>
    <n v="200000"/>
    <n v="7230"/>
    <n v="72831"/>
    <n v="0"/>
    <n v="0"/>
    <n v="0"/>
    <m/>
    <n v="0"/>
    <n v="0"/>
    <n v="0"/>
    <m/>
    <m/>
    <d v="2022-03-31T00:00:00"/>
    <n v="1"/>
    <s v="O"/>
    <n v="1"/>
    <n v="30"/>
    <n v="0"/>
    <m/>
    <m/>
    <m/>
    <m/>
    <m/>
    <m/>
    <n v="1"/>
    <n v="1"/>
    <m/>
    <m/>
    <n v="2468.4699999999998"/>
    <s v="TARJETA DE AFINIDAD"/>
    <n v="0"/>
    <n v="0"/>
    <m/>
    <m/>
    <n v="5"/>
    <m/>
    <m/>
    <m/>
    <m/>
    <n v="1"/>
    <n v="7"/>
    <n v="2"/>
  </r>
  <r>
    <n v="63307.672611071495"/>
    <s v="C"/>
    <x v="467"/>
    <x v="1"/>
    <n v="4"/>
    <s v="10 191002718"/>
    <d v="2019-12-31T00:00:00"/>
    <d v="2022-12-31T00:00:00"/>
    <n v="0"/>
    <n v="1"/>
    <n v="27"/>
    <n v="30"/>
    <n v="2"/>
    <n v="18"/>
    <n v="19.559999999999999"/>
    <n v="300000"/>
    <n v="10846"/>
    <n v="90669"/>
    <n v="0"/>
    <n v="0"/>
    <n v="0"/>
    <m/>
    <n v="0"/>
    <n v="0"/>
    <n v="0"/>
    <m/>
    <m/>
    <d v="2022-03-31T00:00:00"/>
    <n v="1"/>
    <s v="O"/>
    <n v="1"/>
    <n v="30"/>
    <n v="0"/>
    <m/>
    <m/>
    <m/>
    <m/>
    <m/>
    <m/>
    <n v="1"/>
    <n v="1"/>
    <m/>
    <m/>
    <n v="3085.59"/>
    <s v="TARJETA DE AFINIDAD"/>
    <n v="0"/>
    <n v="0"/>
    <m/>
    <m/>
    <n v="5"/>
    <m/>
    <m/>
    <m/>
    <m/>
    <n v="1"/>
    <n v="7"/>
    <n v="2"/>
  </r>
  <r>
    <n v="69842.812578679775"/>
    <s v="C"/>
    <x v="467"/>
    <x v="1"/>
    <n v="4"/>
    <s v="10 191002730"/>
    <d v="2020-01-05T00:00:00"/>
    <d v="2023-01-31T00:00:00"/>
    <n v="0"/>
    <n v="1"/>
    <n v="26"/>
    <n v="30"/>
    <n v="2"/>
    <n v="18"/>
    <n v="19.559999999999999"/>
    <n v="300000"/>
    <n v="10846"/>
    <n v="100015"/>
    <n v="0"/>
    <n v="0"/>
    <n v="0"/>
    <m/>
    <n v="0"/>
    <n v="0"/>
    <n v="0"/>
    <m/>
    <m/>
    <d v="2022-03-31T00:00:00"/>
    <n v="1"/>
    <s v="O"/>
    <n v="1"/>
    <n v="30"/>
    <n v="0"/>
    <m/>
    <m/>
    <m/>
    <m/>
    <m/>
    <m/>
    <n v="1"/>
    <n v="1"/>
    <m/>
    <m/>
    <n v="3394.15"/>
    <s v="TARJETA DE AFINIDAD"/>
    <n v="0"/>
    <n v="0"/>
    <m/>
    <m/>
    <n v="5"/>
    <m/>
    <m/>
    <m/>
    <m/>
    <n v="1"/>
    <n v="7"/>
    <n v="2"/>
  </r>
  <r>
    <n v="1373507.6310113799"/>
    <s v="C"/>
    <x v="467"/>
    <x v="1"/>
    <n v="4"/>
    <s v="10 191003715"/>
    <d v="2020-10-09T00:00:00"/>
    <d v="2023-10-31T00:00:00"/>
    <n v="0"/>
    <n v="1"/>
    <n v="17"/>
    <n v="30"/>
    <n v="2"/>
    <n v="9"/>
    <n v="9.3800000000000008"/>
    <n v="3500000"/>
    <n v="126715"/>
    <n v="1969257"/>
    <n v="0"/>
    <n v="0"/>
    <n v="0"/>
    <m/>
    <n v="0"/>
    <n v="0"/>
    <n v="0"/>
    <m/>
    <m/>
    <d v="2022-03-31T00:00:00"/>
    <n v="1"/>
    <s v="O"/>
    <n v="1"/>
    <n v="30"/>
    <n v="0"/>
    <m/>
    <m/>
    <m/>
    <m/>
    <m/>
    <m/>
    <n v="1"/>
    <n v="1"/>
    <m/>
    <m/>
    <n v="68500.08"/>
    <s v="TARJETA DE AFINIDAD"/>
    <n v="0"/>
    <n v="0"/>
    <m/>
    <m/>
    <n v="5"/>
    <m/>
    <m/>
    <m/>
    <m/>
    <n v="1"/>
    <n v="7"/>
    <n v="2"/>
  </r>
  <r>
    <n v="1395093.8236375498"/>
    <s v="C"/>
    <x v="467"/>
    <x v="1"/>
    <n v="4"/>
    <s v="10 221000415"/>
    <d v="2022-03-09T00:00:00"/>
    <d v="2025-03-31T00:00:00"/>
    <n v="0"/>
    <n v="1"/>
    <n v="0"/>
    <n v="30"/>
    <n v="2"/>
    <n v="17.690000000000001"/>
    <n v="19.2"/>
    <n v="2000000"/>
    <n v="72408"/>
    <n v="2000000"/>
    <n v="20650"/>
    <n v="0"/>
    <n v="0"/>
    <m/>
    <n v="0"/>
    <n v="0"/>
    <n v="0"/>
    <m/>
    <m/>
    <d v="2022-03-09T00:00:00"/>
    <n v="1"/>
    <s v="O"/>
    <n v="1"/>
    <n v="30"/>
    <n v="0"/>
    <m/>
    <m/>
    <m/>
    <m/>
    <m/>
    <m/>
    <n v="1"/>
    <n v="1"/>
    <m/>
    <m/>
    <n v="69425.75"/>
    <s v="TARJETA DE AFINIDAD"/>
    <n v="0"/>
    <n v="0"/>
    <m/>
    <m/>
    <n v="5"/>
    <m/>
    <m/>
    <m/>
    <m/>
    <n v="1"/>
    <n v="7"/>
    <n v="2"/>
  </r>
  <r>
    <n v="21082360"/>
    <s v="C"/>
    <x v="468"/>
    <x v="1"/>
    <n v="4"/>
    <s v="13 211001470"/>
    <d v="2021-05-19T00:00:00"/>
    <d v="2023-08-31T00:00:00"/>
    <n v="0"/>
    <n v="1"/>
    <n v="12"/>
    <n v="30"/>
    <n v="2"/>
    <n v="9"/>
    <n v="9.3800000000000008"/>
    <n v="55176941"/>
    <n v="1424977"/>
    <n v="27824156"/>
    <n v="0"/>
    <n v="0"/>
    <n v="0"/>
    <m/>
    <n v="0"/>
    <n v="0"/>
    <n v="0"/>
    <s v="2000000/2000000/"/>
    <s v="06/12/"/>
    <d v="2022-03-31T00:00:00"/>
    <n v="1"/>
    <s v="O"/>
    <n v="1"/>
    <n v="30"/>
    <n v="0"/>
    <m/>
    <m/>
    <m/>
    <m/>
    <m/>
    <m/>
    <n v="1"/>
    <n v="1"/>
    <m/>
    <m/>
    <n v="847867"/>
    <s v="COMPRA CARTERA"/>
    <n v="0"/>
    <n v="0"/>
    <m/>
    <m/>
    <n v="5"/>
    <m/>
    <m/>
    <m/>
    <m/>
    <n v="1"/>
    <n v="7"/>
    <n v="2"/>
  </r>
  <r>
    <n v="0"/>
    <s v="C"/>
    <x v="469"/>
    <x v="1"/>
    <n v="4"/>
    <s v="11 22665"/>
    <d v="2019-03-14T00:00:00"/>
    <d v="2022-03-31T00:00:00"/>
    <n v="1"/>
    <n v="1"/>
    <n v="40"/>
    <n v="30"/>
    <n v="2"/>
    <n v="11.52"/>
    <n v="12.14"/>
    <n v="14184974"/>
    <n v="384587"/>
    <n v="380933"/>
    <n v="3657"/>
    <n v="0"/>
    <n v="0"/>
    <m/>
    <n v="0"/>
    <n v="0"/>
    <n v="0"/>
    <m/>
    <m/>
    <d v="2022-02-28T00:00:00"/>
    <n v="1"/>
    <s v="O"/>
    <n v="1"/>
    <n v="30"/>
    <n v="380933"/>
    <m/>
    <m/>
    <m/>
    <m/>
    <m/>
    <m/>
    <n v="1"/>
    <n v="1"/>
    <m/>
    <m/>
    <n v="4124695"/>
    <s v="SUSTITUCION"/>
    <n v="0"/>
    <n v="0"/>
    <m/>
    <m/>
    <n v="5"/>
    <m/>
    <m/>
    <m/>
    <m/>
    <n v="1"/>
    <n v="7"/>
    <n v="2"/>
  </r>
  <r>
    <n v="367705.80150760058"/>
    <s v="C"/>
    <x v="470"/>
    <x v="1"/>
    <n v="4"/>
    <s v="10 191002241"/>
    <d v="2019-10-24T00:00:00"/>
    <d v="2022-04-30T00:00:00"/>
    <n v="30"/>
    <n v="1"/>
    <n v="27"/>
    <n v="30"/>
    <n v="2"/>
    <n v="11.04"/>
    <n v="11.61"/>
    <n v="5566000"/>
    <n v="231764"/>
    <n v="627889.4"/>
    <n v="9646"/>
    <n v="0"/>
    <n v="0"/>
    <m/>
    <n v="0"/>
    <n v="0"/>
    <n v="0"/>
    <m/>
    <m/>
    <d v="2022-03-24T00:00:00"/>
    <n v="1"/>
    <s v="O"/>
    <n v="1"/>
    <n v="30"/>
    <n v="416674"/>
    <m/>
    <m/>
    <m/>
    <m/>
    <m/>
    <m/>
    <n v="1"/>
    <n v="1"/>
    <m/>
    <m/>
    <n v="24909.19"/>
    <s v="TARJETA DE AFINIDAD"/>
    <n v="0"/>
    <n v="0"/>
    <m/>
    <m/>
    <n v="5"/>
    <m/>
    <m/>
    <m/>
    <m/>
    <n v="1"/>
    <n v="7"/>
    <n v="2"/>
  </r>
  <r>
    <n v="14428725.67077983"/>
    <s v="C"/>
    <x v="470"/>
    <x v="1"/>
    <n v="4"/>
    <s v="13 201002252"/>
    <d v="2020-08-19T00:00:00"/>
    <d v="2026-08-31T00:00:00"/>
    <n v="30"/>
    <n v="1"/>
    <n v="17"/>
    <n v="30"/>
    <n v="2"/>
    <n v="10.199999999999999"/>
    <n v="10.69"/>
    <n v="30145831"/>
    <n v="567690"/>
    <n v="24644771"/>
    <n v="415986"/>
    <n v="0"/>
    <n v="0"/>
    <m/>
    <n v="0"/>
    <n v="0"/>
    <n v="0"/>
    <m/>
    <m/>
    <d v="2022-03-24T00:00:00"/>
    <n v="1"/>
    <s v="O"/>
    <n v="1"/>
    <n v="30"/>
    <n v="702950"/>
    <m/>
    <m/>
    <m/>
    <m/>
    <m/>
    <m/>
    <n v="1"/>
    <n v="1"/>
    <m/>
    <m/>
    <n v="981482.81"/>
    <s v="COMPRA CARTERA"/>
    <n v="0"/>
    <n v="0"/>
    <m/>
    <m/>
    <n v="5"/>
    <m/>
    <m/>
    <m/>
    <m/>
    <n v="1"/>
    <n v="7"/>
    <n v="2"/>
  </r>
  <r>
    <n v="1120064.5891559776"/>
    <s v="C"/>
    <x v="470"/>
    <x v="1"/>
    <n v="4"/>
    <s v="10 211000868"/>
    <d v="2021-09-15T00:00:00"/>
    <d v="2024-03-31T00:00:00"/>
    <n v="30"/>
    <n v="1"/>
    <n v="4"/>
    <n v="30"/>
    <n v="2"/>
    <n v="17.690000000000001"/>
    <n v="19.2"/>
    <n v="2146887"/>
    <n v="89504"/>
    <n v="1913200"/>
    <n v="55545"/>
    <n v="0"/>
    <n v="0"/>
    <m/>
    <n v="0"/>
    <n v="0"/>
    <n v="0"/>
    <m/>
    <m/>
    <d v="2022-03-24T00:00:00"/>
    <n v="1"/>
    <s v="O"/>
    <n v="1"/>
    <n v="30"/>
    <n v="122198"/>
    <m/>
    <m/>
    <m/>
    <m/>
    <m/>
    <m/>
    <n v="1"/>
    <n v="1"/>
    <m/>
    <m/>
    <n v="76246.42"/>
    <s v="TARJETA DE AFINIDAD"/>
    <n v="0"/>
    <n v="0"/>
    <m/>
    <m/>
    <n v="5"/>
    <m/>
    <m/>
    <m/>
    <m/>
    <n v="1"/>
    <n v="7"/>
    <n v="2"/>
  </r>
  <r>
    <n v="146298.87769861717"/>
    <s v="C"/>
    <x v="470"/>
    <x v="1"/>
    <n v="4"/>
    <s v="10 221000077"/>
    <d v="2022-01-14T00:00:00"/>
    <d v="2024-07-31T00:00:00"/>
    <n v="30"/>
    <n v="1"/>
    <n v="0"/>
    <n v="30"/>
    <n v="2"/>
    <n v="17.690000000000001"/>
    <n v="19.2"/>
    <n v="250000"/>
    <n v="10422"/>
    <n v="250000"/>
    <n v="9244"/>
    <n v="0"/>
    <n v="0"/>
    <m/>
    <n v="0"/>
    <n v="0"/>
    <n v="0"/>
    <m/>
    <m/>
    <d v="2022-01-14T00:00:00"/>
    <n v="1"/>
    <s v="O"/>
    <n v="1"/>
    <n v="30"/>
    <n v="13401"/>
    <m/>
    <m/>
    <m/>
    <m/>
    <m/>
    <m/>
    <n v="1"/>
    <n v="1"/>
    <m/>
    <m/>
    <n v="10024.43"/>
    <s v="TARJETA DE AFINIDAD"/>
    <n v="0"/>
    <n v="0"/>
    <m/>
    <m/>
    <n v="5"/>
    <m/>
    <m/>
    <m/>
    <m/>
    <n v="1"/>
    <n v="7"/>
    <n v="2"/>
  </r>
  <r>
    <n v="855979.80206767225"/>
    <s v="C"/>
    <x v="470"/>
    <x v="1"/>
    <n v="4"/>
    <s v="10 221000098"/>
    <d v="2022-01-19T00:00:00"/>
    <d v="2024-07-31T00:00:00"/>
    <n v="30"/>
    <n v="1"/>
    <n v="0"/>
    <n v="30"/>
    <n v="2"/>
    <n v="17.690000000000001"/>
    <n v="19.2"/>
    <n v="1462200"/>
    <n v="60959"/>
    <n v="1462200"/>
    <n v="50469"/>
    <n v="0"/>
    <n v="0"/>
    <m/>
    <n v="0"/>
    <n v="0"/>
    <n v="0"/>
    <m/>
    <m/>
    <d v="2022-01-19T00:00:00"/>
    <n v="1"/>
    <s v="O"/>
    <n v="1"/>
    <n v="30"/>
    <n v="78388"/>
    <m/>
    <m/>
    <m/>
    <m/>
    <m/>
    <m/>
    <n v="1"/>
    <n v="1"/>
    <m/>
    <m/>
    <n v="58323.96"/>
    <s v="TARJETA DE AFINIDAD"/>
    <n v="0"/>
    <n v="0"/>
    <m/>
    <m/>
    <n v="5"/>
    <m/>
    <m/>
    <m/>
    <m/>
    <n v="1"/>
    <n v="7"/>
    <n v="2"/>
  </r>
  <r>
    <n v="69424.505818382881"/>
    <s v="C"/>
    <x v="470"/>
    <x v="1"/>
    <n v="4"/>
    <s v="10 221000078"/>
    <d v="2022-01-14T00:00:00"/>
    <d v="2024-07-31T00:00:00"/>
    <n v="30"/>
    <n v="1"/>
    <n v="0"/>
    <n v="30"/>
    <n v="2"/>
    <n v="17.690000000000001"/>
    <n v="19.2"/>
    <n v="118800"/>
    <n v="4953"/>
    <n v="118800"/>
    <n v="4393"/>
    <n v="0"/>
    <n v="0"/>
    <m/>
    <n v="0"/>
    <n v="0"/>
    <n v="0"/>
    <m/>
    <m/>
    <d v="2022-01-14T00:00:00"/>
    <n v="1"/>
    <s v="O"/>
    <n v="1"/>
    <n v="30"/>
    <n v="6369"/>
    <m/>
    <m/>
    <m/>
    <m/>
    <m/>
    <m/>
    <n v="1"/>
    <n v="1"/>
    <m/>
    <m/>
    <n v="4860.33"/>
    <s v="TARJETA DE AFINIDAD"/>
    <n v="0"/>
    <n v="0"/>
    <m/>
    <m/>
    <n v="5"/>
    <m/>
    <m/>
    <m/>
    <m/>
    <n v="1"/>
    <n v="7"/>
    <n v="2"/>
  </r>
  <r>
    <n v="26030101.95297192"/>
    <s v="C"/>
    <x v="470"/>
    <x v="0"/>
    <n v="4"/>
    <s v="10 191000974"/>
    <d v="2019-09-04T00:00:00"/>
    <d v="2025-09-30T00:00:00"/>
    <n v="0"/>
    <n v="1"/>
    <n v="30"/>
    <n v="30"/>
    <n v="2"/>
    <n v="9.23"/>
    <n v="9.64"/>
    <n v="68503339"/>
    <n v="1242985"/>
    <n v="44459904"/>
    <n v="0"/>
    <n v="0"/>
    <n v="0"/>
    <m/>
    <n v="0"/>
    <n v="0"/>
    <n v="0"/>
    <m/>
    <m/>
    <d v="2022-03-31T00:00:00"/>
    <n v="1"/>
    <s v="O"/>
    <n v="1"/>
    <n v="30"/>
    <n v="0"/>
    <m/>
    <m/>
    <m/>
    <m/>
    <m/>
    <m/>
    <n v="1"/>
    <n v="1"/>
    <m/>
    <m/>
    <n v="1770375.06"/>
    <s v="LIBRE INVERSION"/>
    <n v="0"/>
    <n v="0"/>
    <s v="800-197-268-4"/>
    <s v="DIRECCION DE IMPUESTOS Y ADUANAS NACIONALES"/>
    <n v="5"/>
    <m/>
    <m/>
    <m/>
    <m/>
    <n v="1"/>
    <n v="7"/>
    <n v="2"/>
  </r>
  <r>
    <n v="0"/>
    <s v="C"/>
    <x v="471"/>
    <x v="0"/>
    <n v="4"/>
    <s v="13 201003089"/>
    <d v="2020-11-06T00:00:00"/>
    <d v="2024-11-30T00:00:00"/>
    <n v="0"/>
    <n v="1"/>
    <n v="16"/>
    <n v="30"/>
    <n v="2"/>
    <n v="5.99"/>
    <n v="6.16"/>
    <n v="10075212"/>
    <n v="238484"/>
    <n v="6998370"/>
    <n v="0"/>
    <n v="0"/>
    <n v="0"/>
    <m/>
    <n v="0"/>
    <n v="0"/>
    <n v="0"/>
    <m/>
    <m/>
    <d v="2022-03-31T00:00:00"/>
    <n v="1"/>
    <s v="O"/>
    <n v="1"/>
    <n v="30"/>
    <n v="0"/>
    <m/>
    <m/>
    <m/>
    <m/>
    <m/>
    <m/>
    <n v="1"/>
    <n v="1"/>
    <m/>
    <m/>
    <n v="5128760"/>
    <s v="LIBRE INVERSION"/>
    <n v="0"/>
    <n v="0"/>
    <s v="800-197-268-4"/>
    <s v="DIRECCION DE IMPUESTOS Y ADUANAS NACIONALES"/>
    <n v="5"/>
    <m/>
    <m/>
    <m/>
    <m/>
    <n v="1"/>
    <n v="7"/>
    <n v="2"/>
  </r>
  <r>
    <n v="0"/>
    <s v="C"/>
    <x v="472"/>
    <x v="0"/>
    <n v="4"/>
    <s v="13 211001155"/>
    <d v="2021-04-18T00:00:00"/>
    <d v="2023-04-30T00:00:00"/>
    <n v="0"/>
    <n v="1"/>
    <n v="13"/>
    <n v="30"/>
    <n v="2"/>
    <n v="7.65"/>
    <n v="7.93"/>
    <n v="25081157"/>
    <n v="798274"/>
    <n v="13750891"/>
    <n v="0"/>
    <n v="0"/>
    <n v="0"/>
    <m/>
    <n v="0"/>
    <n v="0"/>
    <n v="0"/>
    <s v="2000000/2000000/"/>
    <s v="06/12/"/>
    <d v="2022-03-31T00:00:00"/>
    <n v="1"/>
    <s v="O"/>
    <n v="1"/>
    <n v="30"/>
    <n v="0"/>
    <m/>
    <m/>
    <m/>
    <m/>
    <m/>
    <m/>
    <n v="1"/>
    <n v="1"/>
    <m/>
    <m/>
    <n v="2578759"/>
    <s v="SUSTITUCION"/>
    <n v="0"/>
    <n v="0"/>
    <s v="800-197-268-4"/>
    <s v="DIRECCION DE IMPUESTOS Y ADUANAS NACIONALES"/>
    <n v="5"/>
    <m/>
    <m/>
    <m/>
    <m/>
    <n v="1"/>
    <n v="7"/>
    <n v="2"/>
  </r>
  <r>
    <n v="12063917.146385182"/>
    <s v="C"/>
    <x v="473"/>
    <x v="0"/>
    <n v="3"/>
    <s v="13 211002522"/>
    <d v="2021-09-16T00:00:00"/>
    <d v="2024-09-30T00:00:00"/>
    <n v="0"/>
    <n v="1"/>
    <n v="7"/>
    <n v="30"/>
    <n v="2"/>
    <n v="14.35"/>
    <n v="15.33"/>
    <n v="23664581"/>
    <n v="649741"/>
    <n v="20404727"/>
    <n v="0"/>
    <n v="0"/>
    <n v="0"/>
    <m/>
    <n v="0"/>
    <n v="0"/>
    <n v="0"/>
    <s v="1000000/1000000/"/>
    <s v="06/12/"/>
    <d v="2022-03-31T00:00:00"/>
    <n v="1"/>
    <s v="O"/>
    <n v="1"/>
    <n v="30"/>
    <n v="0"/>
    <m/>
    <m/>
    <m/>
    <m/>
    <m/>
    <m/>
    <n v="1"/>
    <n v="1"/>
    <n v="44455"/>
    <s v="A"/>
    <n v="1409142.7"/>
    <s v="SUSTITUCION"/>
    <n v="0"/>
    <n v="0"/>
    <s v="800-197-268-4"/>
    <s v="DIRECCION DE IMPUESTOS Y ADUANAS NACIONALES"/>
    <n v="5"/>
    <m/>
    <m/>
    <m/>
    <m/>
    <n v="1"/>
    <n v="7"/>
    <n v="2"/>
  </r>
  <r>
    <n v="2833129.8536148202"/>
    <s v="C"/>
    <x v="473"/>
    <x v="1"/>
    <n v="4"/>
    <s v="10 191002066"/>
    <d v="2019-10-17T00:00:00"/>
    <d v="2024-06-30T00:00:00"/>
    <n v="0"/>
    <n v="1"/>
    <n v="27"/>
    <n v="30"/>
    <n v="2"/>
    <n v="18"/>
    <n v="19.559999999999999"/>
    <n v="5000000"/>
    <n v="226576"/>
    <n v="4791976"/>
    <n v="0"/>
    <n v="0"/>
    <n v="0"/>
    <m/>
    <n v="0"/>
    <n v="0"/>
    <n v="0"/>
    <m/>
    <m/>
    <d v="2022-03-24T00:00:00"/>
    <n v="1"/>
    <s v="O"/>
    <n v="1"/>
    <n v="30"/>
    <n v="0"/>
    <m/>
    <m/>
    <m/>
    <m/>
    <m/>
    <m/>
    <n v="1"/>
    <n v="1"/>
    <m/>
    <m/>
    <n v="330969.3"/>
    <s v="TARJETA DE AFINIDAD"/>
    <n v="0"/>
    <n v="0"/>
    <m/>
    <m/>
    <n v="5"/>
    <m/>
    <m/>
    <m/>
    <m/>
    <n v="1"/>
    <n v="7"/>
    <n v="2"/>
  </r>
  <r>
    <n v="88218057"/>
    <s v="C"/>
    <x v="474"/>
    <x v="2"/>
    <n v="2"/>
    <s v="13 201003217"/>
    <d v="2020-11-18T00:00:00"/>
    <d v="2031-02-28T00:00:00"/>
    <n v="0"/>
    <n v="1"/>
    <n v="18"/>
    <n v="30"/>
    <n v="2"/>
    <n v="9.16"/>
    <n v="9.5500000000000007"/>
    <n v="126453612"/>
    <n v="1044623"/>
    <n v="115078287"/>
    <n v="0"/>
    <n v="0"/>
    <n v="217460178"/>
    <n v="44129"/>
    <n v="0"/>
    <n v="0"/>
    <n v="0"/>
    <s v="4000000/3000000/3000000/"/>
    <s v="05/06/12/"/>
    <d v="2022-03-31T00:00:00"/>
    <n v="2"/>
    <s v="O"/>
    <n v="1"/>
    <n v="30"/>
    <n v="0"/>
    <m/>
    <m/>
    <m/>
    <m/>
    <m/>
    <m/>
    <n v="1"/>
    <n v="1"/>
    <d v="2021-06-01T00:00:00"/>
    <s v="A"/>
    <n v="2990374"/>
    <s v="LIBRE INVERSION"/>
    <n v="1"/>
    <n v="0"/>
    <s v="800-197-268-4"/>
    <s v="DIRECCION DE IMPUESTOS Y ADUANAS NACIONALES"/>
    <n v="5"/>
    <m/>
    <m/>
    <m/>
    <m/>
    <n v="1"/>
    <n v="7"/>
    <n v="2"/>
  </r>
  <r>
    <n v="11470799"/>
    <s v="C"/>
    <x v="475"/>
    <x v="0"/>
    <n v="4"/>
    <s v="13 211003850"/>
    <d v="2021-12-28T00:00:00"/>
    <d v="2023-06-30T00:00:00"/>
    <n v="0"/>
    <n v="1"/>
    <n v="3"/>
    <n v="30"/>
    <n v="2"/>
    <n v="9"/>
    <n v="9.3800000000000008"/>
    <n v="20023104"/>
    <n v="870070"/>
    <n v="17866790"/>
    <n v="0"/>
    <n v="0"/>
    <n v="0"/>
    <m/>
    <n v="0"/>
    <n v="0"/>
    <n v="0"/>
    <s v="2000000/2000000/"/>
    <s v="06/12/"/>
    <d v="2022-03-31T00:00:00"/>
    <n v="1"/>
    <s v="O"/>
    <n v="1"/>
    <n v="30"/>
    <n v="0"/>
    <m/>
    <m/>
    <m/>
    <m/>
    <m/>
    <m/>
    <n v="1"/>
    <n v="1"/>
    <m/>
    <m/>
    <n v="799494"/>
    <s v="COMPRA CARTERA"/>
    <n v="0"/>
    <n v="0"/>
    <s v="800-197-268-4"/>
    <s v="DIRECCION DE IMPUESTOS Y ADUANAS NACIONALES"/>
    <n v="5"/>
    <m/>
    <m/>
    <m/>
    <m/>
    <n v="1"/>
    <n v="7"/>
    <n v="2"/>
  </r>
  <r>
    <n v="4656237"/>
    <s v="C"/>
    <x v="476"/>
    <x v="0"/>
    <n v="3"/>
    <s v="13 221000634"/>
    <d v="2022-02-09T00:00:00"/>
    <d v="2025-02-28T00:00:00"/>
    <n v="0"/>
    <n v="1"/>
    <n v="1"/>
    <n v="30"/>
    <n v="2"/>
    <n v="10.28"/>
    <n v="10.78"/>
    <n v="14392030"/>
    <n v="469075"/>
    <n v="14051179"/>
    <n v="0"/>
    <n v="0"/>
    <n v="0"/>
    <m/>
    <n v="0"/>
    <n v="0"/>
    <n v="0"/>
    <m/>
    <m/>
    <d v="2022-03-31T00:00:00"/>
    <n v="1"/>
    <s v="O"/>
    <n v="1"/>
    <n v="30"/>
    <n v="0"/>
    <m/>
    <m/>
    <m/>
    <m/>
    <m/>
    <m/>
    <n v="1"/>
    <n v="1"/>
    <n v="44601"/>
    <s v="A"/>
    <n v="1467582"/>
    <s v="SUSTITUCION"/>
    <n v="0"/>
    <n v="0"/>
    <s v="800-197-268-4"/>
    <s v="DIRECCION DE IMPUESTOS Y ADUANAS NACIONALES"/>
    <n v="5"/>
    <m/>
    <m/>
    <m/>
    <m/>
    <n v="1"/>
    <n v="7"/>
    <n v="2"/>
  </r>
  <r>
    <n v="1528479"/>
    <s v="C"/>
    <x v="477"/>
    <x v="1"/>
    <n v="4"/>
    <s v="10 211000094"/>
    <d v="2021-03-02T00:00:00"/>
    <d v="2025-01-31T00:00:00"/>
    <n v="0"/>
    <n v="1"/>
    <n v="12"/>
    <n v="30"/>
    <n v="2"/>
    <n v="17.690000000000001"/>
    <n v="19.2"/>
    <n v="15000000"/>
    <n v="543000"/>
    <n v="14290727"/>
    <n v="0"/>
    <n v="0"/>
    <n v="0"/>
    <m/>
    <n v="0"/>
    <n v="0"/>
    <n v="0"/>
    <m/>
    <m/>
    <d v="2022-03-31T00:00:00"/>
    <n v="1"/>
    <s v="O"/>
    <n v="1"/>
    <n v="30"/>
    <n v="0"/>
    <m/>
    <m/>
    <m/>
    <m/>
    <m/>
    <m/>
    <n v="1"/>
    <n v="1"/>
    <m/>
    <m/>
    <n v="1595291"/>
    <s v="TARJETA DE AFINIDAD"/>
    <n v="0"/>
    <n v="0"/>
    <m/>
    <m/>
    <n v="5"/>
    <m/>
    <m/>
    <m/>
    <m/>
    <n v="1"/>
    <n v="7"/>
    <n v="2"/>
  </r>
  <r>
    <n v="0"/>
    <s v="C"/>
    <x v="478"/>
    <x v="0"/>
    <n v="4"/>
    <s v="13 211003520"/>
    <d v="2021-11-17T00:00:00"/>
    <d v="2023-05-31T00:00:00"/>
    <n v="0"/>
    <n v="1"/>
    <n v="4"/>
    <n v="30"/>
    <n v="2"/>
    <n v="5.99"/>
    <n v="6.16"/>
    <n v="3019677"/>
    <n v="176392"/>
    <n v="2373412"/>
    <n v="0"/>
    <n v="0"/>
    <n v="0"/>
    <m/>
    <n v="0"/>
    <n v="0"/>
    <n v="0"/>
    <m/>
    <m/>
    <d v="2022-03-31T00:00:00"/>
    <n v="1"/>
    <s v="O"/>
    <n v="1"/>
    <n v="30"/>
    <n v="0"/>
    <m/>
    <m/>
    <m/>
    <m/>
    <m/>
    <m/>
    <n v="1"/>
    <n v="1"/>
    <m/>
    <m/>
    <n v="661552.5"/>
    <s v="LIBRE INVERSION"/>
    <n v="0"/>
    <n v="0"/>
    <s v="800-197-268-4"/>
    <s v="DIRECCION DE IMPUESTOS Y ADUANAS NACIONALES"/>
    <n v="5"/>
    <m/>
    <m/>
    <m/>
    <m/>
    <n v="1"/>
    <n v="7"/>
    <n v="2"/>
  </r>
  <r>
    <n v="0"/>
    <s v="C"/>
    <x v="478"/>
    <x v="1"/>
    <n v="4"/>
    <s v="13 201000818"/>
    <d v="2020-02-27T00:00:00"/>
    <d v="2023-02-28T00:00:00"/>
    <n v="0"/>
    <n v="1"/>
    <n v="25"/>
    <n v="30"/>
    <n v="2"/>
    <n v="7.2"/>
    <n v="7.44"/>
    <n v="6028438"/>
    <n v="186692"/>
    <n v="1981581"/>
    <n v="0"/>
    <n v="0"/>
    <n v="0"/>
    <m/>
    <n v="0"/>
    <n v="0"/>
    <n v="0"/>
    <m/>
    <m/>
    <d v="2022-03-31T00:00:00"/>
    <n v="1"/>
    <s v="O"/>
    <n v="1"/>
    <n v="30"/>
    <n v="0"/>
    <m/>
    <m/>
    <m/>
    <m/>
    <m/>
    <m/>
    <n v="1"/>
    <n v="1"/>
    <m/>
    <m/>
    <n v="552390.11"/>
    <s v="LIBRE INVERSION"/>
    <n v="0"/>
    <n v="0"/>
    <m/>
    <m/>
    <n v="5"/>
    <m/>
    <m/>
    <m/>
    <m/>
    <n v="1"/>
    <n v="7"/>
    <n v="2"/>
  </r>
  <r>
    <n v="0"/>
    <s v="C"/>
    <x v="478"/>
    <x v="1"/>
    <n v="4"/>
    <s v="13 221000789"/>
    <d v="2022-02-16T00:00:00"/>
    <d v="2022-06-30T00:00:00"/>
    <n v="0"/>
    <n v="1"/>
    <n v="0"/>
    <n v="120"/>
    <n v="2"/>
    <n v="7.26"/>
    <n v="7.44"/>
    <n v="1011568"/>
    <n v="1037441"/>
    <n v="1011568"/>
    <n v="6124"/>
    <n v="0"/>
    <n v="0"/>
    <m/>
    <n v="0"/>
    <n v="0"/>
    <n v="0"/>
    <m/>
    <m/>
    <d v="2022-02-16T00:00:00"/>
    <n v="1"/>
    <s v="O"/>
    <n v="1"/>
    <n v="120"/>
    <n v="0"/>
    <m/>
    <m/>
    <m/>
    <m/>
    <m/>
    <m/>
    <n v="1"/>
    <n v="1"/>
    <m/>
    <m/>
    <n v="281973.2"/>
    <s v="LIBRE INVERSION"/>
    <n v="0"/>
    <n v="0"/>
    <m/>
    <m/>
    <n v="5"/>
    <m/>
    <m/>
    <m/>
    <m/>
    <n v="1"/>
    <n v="7"/>
    <n v="2"/>
  </r>
  <r>
    <n v="0"/>
    <s v="C"/>
    <x v="478"/>
    <x v="1"/>
    <n v="4"/>
    <s v="13 221001264"/>
    <d v="2022-03-17T00:00:00"/>
    <d v="2022-06-30T00:00:00"/>
    <n v="0"/>
    <n v="1"/>
    <n v="0"/>
    <n v="90"/>
    <n v="2"/>
    <n v="7.24"/>
    <n v="7.44"/>
    <n v="1011376"/>
    <n v="1030710"/>
    <n v="1011376"/>
    <n v="0"/>
    <n v="0"/>
    <n v="0"/>
    <m/>
    <n v="0"/>
    <n v="0"/>
    <n v="0"/>
    <m/>
    <m/>
    <d v="2022-03-17T00:00:00"/>
    <n v="1"/>
    <s v="O"/>
    <n v="1"/>
    <n v="90"/>
    <n v="0"/>
    <m/>
    <m/>
    <m/>
    <m/>
    <m/>
    <m/>
    <n v="1"/>
    <n v="1"/>
    <m/>
    <m/>
    <n v="281973.2"/>
    <s v="LIBRE INVERSION"/>
    <n v="0"/>
    <n v="0"/>
    <m/>
    <m/>
    <n v="5"/>
    <m/>
    <m/>
    <m/>
    <m/>
    <n v="1"/>
    <n v="7"/>
    <n v="2"/>
  </r>
  <r>
    <n v="6080577.9016516889"/>
    <s v="C"/>
    <x v="479"/>
    <x v="0"/>
    <n v="4"/>
    <s v="13 201002669"/>
    <d v="2020-10-07T00:00:00"/>
    <d v="2024-04-30T00:00:00"/>
    <n v="0"/>
    <n v="1"/>
    <n v="20"/>
    <n v="30"/>
    <n v="2"/>
    <n v="9"/>
    <n v="9.3800000000000008"/>
    <n v="15523709"/>
    <n v="351128"/>
    <n v="9753857"/>
    <n v="0"/>
    <n v="0"/>
    <n v="0"/>
    <m/>
    <n v="0"/>
    <n v="0"/>
    <n v="0"/>
    <s v="500000/500000/"/>
    <s v="07/12/"/>
    <d v="2022-03-31T00:00:00"/>
    <n v="1"/>
    <s v="O"/>
    <n v="1"/>
    <n v="30"/>
    <n v="0"/>
    <m/>
    <m/>
    <m/>
    <m/>
    <m/>
    <m/>
    <n v="1"/>
    <n v="1"/>
    <m/>
    <m/>
    <n v="459163.77"/>
    <s v="SUSTITUCION"/>
    <n v="0"/>
    <n v="0"/>
    <s v="800-197-268-4"/>
    <s v="DIRECCION DE IMPUESTOS Y ADUANAS NACIONALES"/>
    <n v="5"/>
    <m/>
    <m/>
    <m/>
    <m/>
    <n v="1"/>
    <n v="7"/>
    <n v="2"/>
  </r>
  <r>
    <n v="1990009.9575501196"/>
    <s v="C"/>
    <x v="479"/>
    <x v="1"/>
    <n v="4"/>
    <s v="10 211000480"/>
    <d v="2021-06-03T00:00:00"/>
    <d v="2024-06-30T00:00:00"/>
    <n v="0"/>
    <n v="1"/>
    <n v="9"/>
    <n v="30"/>
    <n v="2"/>
    <n v="17.690000000000001"/>
    <n v="19.2"/>
    <n v="4000000"/>
    <n v="144817"/>
    <n v="3192215"/>
    <n v="0"/>
    <n v="0"/>
    <n v="0"/>
    <m/>
    <n v="0"/>
    <n v="0"/>
    <n v="0"/>
    <m/>
    <m/>
    <d v="2022-03-31T00:00:00"/>
    <n v="1"/>
    <s v="O"/>
    <n v="1"/>
    <n v="30"/>
    <n v="0"/>
    <m/>
    <m/>
    <m/>
    <m/>
    <m/>
    <m/>
    <n v="1"/>
    <n v="1"/>
    <m/>
    <m/>
    <n v="150298.38"/>
    <s v="TARJETA DE AFINIDAD"/>
    <n v="0"/>
    <n v="0"/>
    <m/>
    <m/>
    <n v="5"/>
    <m/>
    <m/>
    <m/>
    <m/>
    <n v="1"/>
    <n v="7"/>
    <n v="2"/>
  </r>
  <r>
    <n v="55555.034936452168"/>
    <s v="C"/>
    <x v="479"/>
    <x v="1"/>
    <n v="4"/>
    <s v="10 211001031"/>
    <d v="2021-10-09T00:00:00"/>
    <d v="2024-10-31T00:00:00"/>
    <n v="0"/>
    <n v="1"/>
    <n v="5"/>
    <n v="30"/>
    <n v="2"/>
    <n v="17.690000000000001"/>
    <n v="19.2"/>
    <n v="100000"/>
    <n v="3620"/>
    <n v="89120"/>
    <n v="0"/>
    <n v="0"/>
    <n v="0"/>
    <m/>
    <n v="0"/>
    <n v="0"/>
    <n v="0"/>
    <m/>
    <m/>
    <d v="2022-03-31T00:00:00"/>
    <n v="1"/>
    <s v="O"/>
    <n v="1"/>
    <n v="30"/>
    <n v="0"/>
    <m/>
    <m/>
    <m/>
    <m/>
    <m/>
    <m/>
    <n v="1"/>
    <n v="1"/>
    <m/>
    <m/>
    <n v="4197.92"/>
    <s v="TARJETA DE AFINIDAD"/>
    <n v="0"/>
    <n v="0"/>
    <m/>
    <m/>
    <n v="5"/>
    <m/>
    <m/>
    <m/>
    <m/>
    <n v="1"/>
    <n v="7"/>
    <n v="2"/>
  </r>
  <r>
    <n v="213555.98632207068"/>
    <s v="C"/>
    <x v="479"/>
    <x v="1"/>
    <n v="4"/>
    <s v="10 221000271"/>
    <d v="2022-02-19T00:00:00"/>
    <d v="2025-02-28T00:00:00"/>
    <n v="0"/>
    <n v="1"/>
    <n v="1"/>
    <n v="30"/>
    <n v="2"/>
    <n v="17.7"/>
    <n v="19.2"/>
    <n v="350000"/>
    <n v="12672"/>
    <n v="342609"/>
    <n v="0"/>
    <n v="0"/>
    <n v="0"/>
    <m/>
    <n v="0"/>
    <n v="0"/>
    <n v="0"/>
    <m/>
    <m/>
    <d v="2022-03-31T00:00:00"/>
    <n v="1"/>
    <s v="O"/>
    <n v="1"/>
    <n v="30"/>
    <n v="0"/>
    <m/>
    <m/>
    <m/>
    <m/>
    <m/>
    <m/>
    <n v="1"/>
    <n v="1"/>
    <m/>
    <m/>
    <n v="16155.64"/>
    <s v="TARJETA DE AFINIDAD"/>
    <n v="0"/>
    <n v="0"/>
    <m/>
    <m/>
    <n v="5"/>
    <m/>
    <m/>
    <m/>
    <m/>
    <n v="1"/>
    <n v="7"/>
    <n v="2"/>
  </r>
  <r>
    <n v="83328.519539669069"/>
    <s v="C"/>
    <x v="479"/>
    <x v="1"/>
    <n v="4"/>
    <s v="10 211001018"/>
    <d v="2021-10-07T00:00:00"/>
    <d v="2024-10-31T00:00:00"/>
    <n v="0"/>
    <n v="1"/>
    <n v="5"/>
    <n v="30"/>
    <n v="2"/>
    <n v="17.690000000000001"/>
    <n v="19.2"/>
    <n v="150000"/>
    <n v="5431"/>
    <n v="133674"/>
    <n v="0"/>
    <n v="0"/>
    <n v="0"/>
    <m/>
    <n v="0"/>
    <n v="0"/>
    <n v="0"/>
    <m/>
    <m/>
    <d v="2022-03-31T00:00:00"/>
    <n v="1"/>
    <s v="O"/>
    <n v="1"/>
    <n v="30"/>
    <n v="0"/>
    <m/>
    <m/>
    <m/>
    <m/>
    <m/>
    <m/>
    <n v="1"/>
    <n v="1"/>
    <m/>
    <m/>
    <n v="6296.89"/>
    <s v="TARJETA DE AFINIDAD"/>
    <n v="0"/>
    <n v="0"/>
    <m/>
    <m/>
    <n v="5"/>
    <m/>
    <m/>
    <m/>
    <m/>
    <n v="1"/>
    <n v="7"/>
    <n v="2"/>
  </r>
  <r>
    <n v="14719662.147323295"/>
    <s v="C"/>
    <x v="480"/>
    <x v="0"/>
    <n v="4"/>
    <s v="13 211003629"/>
    <d v="2021-11-26T00:00:00"/>
    <d v="2024-11-30T00:00:00"/>
    <n v="1"/>
    <n v="1"/>
    <n v="4"/>
    <n v="30"/>
    <n v="2"/>
    <n v="9"/>
    <n v="9.3800000000000008"/>
    <n v="27003136"/>
    <n v="693765"/>
    <n v="24028317"/>
    <n v="0"/>
    <n v="0"/>
    <n v="0"/>
    <m/>
    <n v="0"/>
    <n v="0"/>
    <n v="0"/>
    <s v="1000000/1000000/"/>
    <s v="06/12/"/>
    <d v="2022-03-31T00:00:00"/>
    <n v="1"/>
    <s v="O"/>
    <n v="1"/>
    <n v="30"/>
    <n v="336"/>
    <m/>
    <m/>
    <m/>
    <m/>
    <m/>
    <m/>
    <n v="1"/>
    <n v="1"/>
    <m/>
    <m/>
    <n v="1163535.21"/>
    <s v="SUSTITUCION"/>
    <n v="0"/>
    <n v="0"/>
    <s v="800-197-268-4"/>
    <s v="DIRECCION DE IMPUESTOS Y ADUANAS NACIONALES"/>
    <n v="5"/>
    <m/>
    <m/>
    <m/>
    <m/>
    <n v="1"/>
    <n v="7"/>
    <n v="2"/>
  </r>
  <r>
    <n v="1093883.4418613017"/>
    <s v="C"/>
    <x v="480"/>
    <x v="0"/>
    <n v="4"/>
    <s v="13 201003019"/>
    <d v="2020-11-06T00:00:00"/>
    <d v="2022-11-30T00:00:00"/>
    <n v="0"/>
    <n v="1"/>
    <n v="16"/>
    <n v="30"/>
    <n v="2"/>
    <n v="8.76"/>
    <n v="9.1199999999999992"/>
    <n v="5046816"/>
    <n v="230941"/>
    <n v="1785615"/>
    <n v="0"/>
    <n v="0"/>
    <n v="0"/>
    <m/>
    <n v="0"/>
    <n v="0"/>
    <n v="0"/>
    <m/>
    <m/>
    <d v="2022-03-31T00:00:00"/>
    <n v="1"/>
    <s v="O"/>
    <n v="1"/>
    <n v="30"/>
    <n v="0"/>
    <m/>
    <m/>
    <m/>
    <m/>
    <m/>
    <m/>
    <n v="1"/>
    <n v="1"/>
    <m/>
    <m/>
    <n v="86443.73"/>
    <s v="LIBRE INVERSION"/>
    <n v="0"/>
    <n v="0"/>
    <s v="800-197-268-4"/>
    <s v="DIRECCION DE IMPUESTOS Y ADUANAS NACIONALES"/>
    <n v="5"/>
    <m/>
    <m/>
    <m/>
    <m/>
    <n v="1"/>
    <n v="7"/>
    <n v="2"/>
  </r>
  <r>
    <n v="680056.80081540206"/>
    <s v="C"/>
    <x v="480"/>
    <x v="1"/>
    <n v="4"/>
    <s v="13 201002428"/>
    <d v="2020-08-25T00:00:00"/>
    <d v="2022-08-31T00:00:00"/>
    <n v="0"/>
    <n v="1"/>
    <n v="19"/>
    <n v="30"/>
    <n v="2"/>
    <n v="7.2"/>
    <n v="7.44"/>
    <n v="5022549"/>
    <n v="226248"/>
    <n v="1110064"/>
    <n v="0"/>
    <n v="0"/>
    <n v="0"/>
    <m/>
    <n v="0"/>
    <n v="0"/>
    <n v="0"/>
    <m/>
    <m/>
    <d v="2022-03-31T00:00:00"/>
    <n v="1"/>
    <s v="O"/>
    <n v="1"/>
    <n v="30"/>
    <n v="0"/>
    <m/>
    <m/>
    <m/>
    <m/>
    <m/>
    <m/>
    <n v="1"/>
    <n v="1"/>
    <m/>
    <m/>
    <n v="53717.67"/>
    <s v="LIBRE INVERSION"/>
    <n v="0"/>
    <n v="0"/>
    <m/>
    <m/>
    <n v="5"/>
    <m/>
    <m/>
    <m/>
    <m/>
    <n v="1"/>
    <n v="7"/>
    <n v="2"/>
  </r>
  <r>
    <n v="0"/>
    <s v="C"/>
    <x v="481"/>
    <x v="0"/>
    <n v="3"/>
    <s v="13 201002549"/>
    <d v="2020-09-11T00:00:00"/>
    <d v="2022-08-31T00:00:00"/>
    <n v="0"/>
    <n v="1"/>
    <n v="20"/>
    <n v="30"/>
    <n v="2"/>
    <n v="9.59"/>
    <n v="10.029999999999999"/>
    <n v="38046457"/>
    <n v="1419487"/>
    <n v="8141639"/>
    <n v="0"/>
    <n v="0"/>
    <n v="0"/>
    <m/>
    <n v="0"/>
    <n v="0"/>
    <n v="0"/>
    <s v="2000000/"/>
    <s v="07/"/>
    <d v="2022-03-31T00:00:00"/>
    <n v="1"/>
    <s v="O"/>
    <n v="1"/>
    <n v="30"/>
    <n v="0"/>
    <m/>
    <m/>
    <m/>
    <m/>
    <m/>
    <m/>
    <n v="1"/>
    <n v="1"/>
    <n v="44085"/>
    <s v="A"/>
    <n v="2892595"/>
    <s v="SUSTITUCION"/>
    <n v="0"/>
    <n v="0"/>
    <s v="800-197-268-4"/>
    <s v="DIRECCION DE IMPUESTOS Y ADUANAS NACIONALES"/>
    <n v="5"/>
    <m/>
    <m/>
    <m/>
    <m/>
    <n v="1"/>
    <n v="7"/>
    <n v="2"/>
  </r>
  <r>
    <n v="0"/>
    <s v="C"/>
    <x v="482"/>
    <x v="1"/>
    <n v="4"/>
    <s v="13 211003703"/>
    <d v="2021-11-30T00:00:00"/>
    <d v="2023-05-31T00:00:00"/>
    <n v="0"/>
    <n v="1"/>
    <n v="4"/>
    <n v="30"/>
    <n v="2"/>
    <n v="5.99"/>
    <n v="6.16"/>
    <n v="11013167"/>
    <n v="643326"/>
    <n v="8656146"/>
    <n v="0"/>
    <n v="0"/>
    <n v="0"/>
    <m/>
    <n v="0"/>
    <n v="0"/>
    <n v="0"/>
    <m/>
    <m/>
    <d v="2022-03-31T00:00:00"/>
    <n v="1"/>
    <s v="O"/>
    <n v="1"/>
    <n v="30"/>
    <n v="0"/>
    <m/>
    <m/>
    <m/>
    <m/>
    <m/>
    <m/>
    <n v="1"/>
    <n v="1"/>
    <m/>
    <m/>
    <n v="2073810"/>
    <s v="LIBRE INVERSION"/>
    <n v="0"/>
    <n v="0"/>
    <m/>
    <m/>
    <n v="5"/>
    <m/>
    <m/>
    <m/>
    <m/>
    <n v="1"/>
    <n v="7"/>
    <n v="2"/>
  </r>
  <r>
    <n v="10260983.532077707"/>
    <s v="C"/>
    <x v="483"/>
    <x v="0"/>
    <n v="3"/>
    <s v="13 201003023"/>
    <d v="2020-10-29T00:00:00"/>
    <d v="2024-10-31T00:00:00"/>
    <n v="1"/>
    <n v="1"/>
    <n v="19"/>
    <n v="30"/>
    <n v="2"/>
    <n v="9"/>
    <n v="9.3800000000000008"/>
    <n v="50638103"/>
    <n v="763719"/>
    <n v="34332681"/>
    <n v="0"/>
    <n v="0"/>
    <n v="0"/>
    <m/>
    <n v="0"/>
    <n v="0"/>
    <n v="0"/>
    <s v="3000000/3000000/"/>
    <s v="06/12/"/>
    <d v="2022-03-31T00:00:00"/>
    <n v="1"/>
    <s v="O"/>
    <n v="1"/>
    <n v="30"/>
    <n v="1009"/>
    <m/>
    <m/>
    <m/>
    <m/>
    <m/>
    <m/>
    <n v="1"/>
    <n v="1"/>
    <n v="44133"/>
    <s v="A"/>
    <n v="2665398.29"/>
    <s v="COMPRA CARTERA"/>
    <n v="0"/>
    <n v="0"/>
    <s v="800-197-268-4"/>
    <s v="DIRECCION DE IMPUESTOS Y ADUANAS NACIONALES"/>
    <n v="5"/>
    <m/>
    <m/>
    <m/>
    <m/>
    <n v="1"/>
    <n v="7"/>
    <n v="2"/>
  </r>
  <r>
    <n v="731116.27715262561"/>
    <s v="C"/>
    <x v="483"/>
    <x v="1"/>
    <n v="4"/>
    <s v="10 191000439"/>
    <d v="2019-09-17T00:00:00"/>
    <d v="2022-09-30T00:00:00"/>
    <n v="0"/>
    <n v="1"/>
    <n v="30"/>
    <n v="30"/>
    <n v="2"/>
    <n v="11.04"/>
    <n v="11.61"/>
    <n v="12852773"/>
    <n v="464659"/>
    <n v="2446764"/>
    <n v="0"/>
    <n v="0"/>
    <n v="0"/>
    <m/>
    <n v="0"/>
    <n v="0"/>
    <n v="0"/>
    <m/>
    <m/>
    <d v="2022-03-31T00:00:00"/>
    <n v="1"/>
    <s v="O"/>
    <n v="1"/>
    <n v="30"/>
    <n v="0"/>
    <m/>
    <m/>
    <m/>
    <m/>
    <m/>
    <m/>
    <n v="1"/>
    <n v="1"/>
    <m/>
    <m/>
    <n v="190099.45"/>
    <s v="TARJETA DE AFINIDAD"/>
    <n v="0"/>
    <n v="0"/>
    <m/>
    <m/>
    <n v="5"/>
    <m/>
    <m/>
    <m/>
    <m/>
    <n v="1"/>
    <n v="7"/>
    <n v="2"/>
  </r>
  <r>
    <n v="402172.50835218001"/>
    <s v="C"/>
    <x v="483"/>
    <x v="1"/>
    <n v="4"/>
    <s v="11 18729"/>
    <d v="2017-09-07T00:00:00"/>
    <d v="2022-09-30T00:00:00"/>
    <n v="0"/>
    <n v="1"/>
    <n v="35"/>
    <n v="30"/>
    <n v="2"/>
    <n v="13.55"/>
    <n v="14.43"/>
    <n v="10123519"/>
    <n v="233254"/>
    <n v="1345779"/>
    <n v="0"/>
    <n v="0"/>
    <n v="0"/>
    <m/>
    <n v="0"/>
    <n v="0"/>
    <n v="0"/>
    <m/>
    <m/>
    <d v="2022-03-31T00:00:00"/>
    <n v="1"/>
    <s v="O"/>
    <n v="1"/>
    <n v="30"/>
    <n v="0"/>
    <m/>
    <m/>
    <m/>
    <m/>
    <m/>
    <m/>
    <n v="1"/>
    <n v="1"/>
    <m/>
    <m/>
    <n v="104518.28"/>
    <s v="SUSTITUCION"/>
    <n v="0"/>
    <n v="0"/>
    <m/>
    <m/>
    <n v="5"/>
    <m/>
    <m/>
    <m/>
    <m/>
    <n v="1"/>
    <n v="7"/>
    <n v="2"/>
  </r>
  <r>
    <n v="1518503.3025191948"/>
    <s v="C"/>
    <x v="483"/>
    <x v="1"/>
    <n v="4"/>
    <s v="13 201001542"/>
    <d v="2020-05-11T00:00:00"/>
    <d v="2023-06-30T00:00:00"/>
    <n v="0"/>
    <n v="1"/>
    <n v="25"/>
    <n v="30"/>
    <n v="2"/>
    <n v="8.2799999999999994"/>
    <n v="8.6"/>
    <n v="12213032"/>
    <n v="256703"/>
    <n v="5080707"/>
    <n v="0"/>
    <n v="0"/>
    <n v="0"/>
    <m/>
    <n v="0"/>
    <n v="0"/>
    <n v="0"/>
    <s v="750000/750000/"/>
    <s v="07/12/"/>
    <d v="2022-03-31T00:00:00"/>
    <n v="1"/>
    <s v="O"/>
    <n v="1"/>
    <n v="30"/>
    <n v="0"/>
    <m/>
    <m/>
    <m/>
    <m/>
    <m/>
    <m/>
    <n v="1"/>
    <n v="1"/>
    <m/>
    <m/>
    <n v="394401.74"/>
    <s v="SUSTITUCION"/>
    <n v="0"/>
    <n v="0"/>
    <m/>
    <m/>
    <n v="5"/>
    <m/>
    <m/>
    <m/>
    <m/>
    <n v="1"/>
    <n v="7"/>
    <n v="2"/>
  </r>
  <r>
    <n v="715679.26989829075"/>
    <s v="C"/>
    <x v="483"/>
    <x v="1"/>
    <n v="4"/>
    <s v="10 211000500"/>
    <d v="2021-06-09T00:00:00"/>
    <d v="2024-06-30T00:00:00"/>
    <n v="0"/>
    <n v="1"/>
    <n v="9"/>
    <n v="30"/>
    <n v="2"/>
    <n v="17.690000000000001"/>
    <n v="19.2"/>
    <n v="3000000"/>
    <n v="108613"/>
    <n v="2394156"/>
    <n v="0"/>
    <n v="0"/>
    <n v="0"/>
    <m/>
    <n v="0"/>
    <n v="0"/>
    <n v="0"/>
    <m/>
    <m/>
    <d v="2022-03-31T00:00:00"/>
    <n v="1"/>
    <s v="O"/>
    <n v="1"/>
    <n v="30"/>
    <n v="0"/>
    <m/>
    <m/>
    <m/>
    <m/>
    <m/>
    <m/>
    <n v="1"/>
    <n v="1"/>
    <m/>
    <m/>
    <n v="185729.35"/>
    <s v="TARJETA DE AFINIDAD"/>
    <n v="0"/>
    <n v="0"/>
    <m/>
    <m/>
    <n v="5"/>
    <m/>
    <m/>
    <m/>
    <m/>
    <n v="1"/>
    <n v="7"/>
    <n v="2"/>
  </r>
  <r>
    <n v="0"/>
    <s v="C"/>
    <x v="484"/>
    <x v="0"/>
    <n v="4"/>
    <s v="13 211001814"/>
    <d v="2021-07-06T00:00:00"/>
    <d v="2024-07-31T00:00:00"/>
    <n v="1"/>
    <n v="1"/>
    <n v="7"/>
    <n v="30"/>
    <n v="2"/>
    <n v="5.99"/>
    <n v="6.16"/>
    <n v="10066399"/>
    <n v="308082"/>
    <n v="8009063"/>
    <n v="0"/>
    <n v="0"/>
    <n v="0"/>
    <m/>
    <n v="0"/>
    <n v="0"/>
    <n v="0"/>
    <m/>
    <m/>
    <d v="2022-03-31T00:00:00"/>
    <n v="1"/>
    <s v="O"/>
    <n v="1"/>
    <n v="30"/>
    <n v="16018"/>
    <m/>
    <m/>
    <m/>
    <m/>
    <m/>
    <m/>
    <n v="1"/>
    <n v="1"/>
    <m/>
    <m/>
    <n v="1543616"/>
    <s v="SUSTITUCION"/>
    <n v="0"/>
    <n v="0"/>
    <s v="800-197-268-4"/>
    <s v="DIRECCION DE IMPUESTOS Y ADUANAS NACIONALES"/>
    <n v="5"/>
    <m/>
    <m/>
    <m/>
    <m/>
    <n v="1"/>
    <n v="7"/>
    <n v="2"/>
  </r>
  <r>
    <n v="26299702"/>
    <s v="C"/>
    <x v="485"/>
    <x v="0"/>
    <n v="3"/>
    <s v="13 211001459"/>
    <d v="2021-05-19T00:00:00"/>
    <d v="2024-05-31T00:00:00"/>
    <n v="0"/>
    <n v="1"/>
    <n v="12"/>
    <n v="30"/>
    <n v="2"/>
    <n v="9"/>
    <n v="9.3800000000000008"/>
    <n v="52070825"/>
    <n v="1325620"/>
    <n v="38368982"/>
    <n v="0"/>
    <n v="0"/>
    <n v="0"/>
    <m/>
    <n v="0"/>
    <n v="0"/>
    <n v="0"/>
    <s v="2000000/2000000/"/>
    <s v="06/12/"/>
    <d v="2022-03-31T00:00:00"/>
    <n v="1"/>
    <s v="O"/>
    <n v="1"/>
    <n v="30"/>
    <n v="0"/>
    <m/>
    <m/>
    <m/>
    <m/>
    <m/>
    <m/>
    <n v="1"/>
    <n v="1"/>
    <n v="44335"/>
    <s v="A"/>
    <n v="1508671"/>
    <s v="COMPRA CARTERA"/>
    <n v="0"/>
    <n v="0"/>
    <s v="800-197-268-4"/>
    <s v="DIRECCION DE IMPUESTOS Y ADUANAS NACIONALES"/>
    <n v="5"/>
    <m/>
    <m/>
    <m/>
    <m/>
    <n v="1"/>
    <n v="7"/>
    <n v="2"/>
  </r>
  <r>
    <n v="0"/>
    <s v="C"/>
    <x v="486"/>
    <x v="0"/>
    <n v="4"/>
    <s v="13 221000124"/>
    <d v="2022-01-14T00:00:00"/>
    <d v="2023-07-31T00:00:00"/>
    <n v="1"/>
    <n v="1"/>
    <n v="1"/>
    <n v="30"/>
    <n v="2"/>
    <n v="5.99"/>
    <n v="6.16"/>
    <n v="7031825"/>
    <n v="410759"/>
    <n v="6283485"/>
    <n v="0"/>
    <n v="0"/>
    <n v="0"/>
    <m/>
    <n v="0"/>
    <n v="0"/>
    <n v="0"/>
    <m/>
    <m/>
    <d v="2022-03-31T00:00:00"/>
    <n v="1"/>
    <s v="O"/>
    <n v="1"/>
    <n v="30"/>
    <n v="126"/>
    <m/>
    <m/>
    <m/>
    <m/>
    <m/>
    <m/>
    <n v="1"/>
    <n v="1"/>
    <m/>
    <m/>
    <n v="978009.73"/>
    <s v="LIBRE INVERSION"/>
    <n v="0"/>
    <n v="0"/>
    <s v="800-197-268-4"/>
    <s v="DIRECCION DE IMPUESTOS Y ADUANAS NACIONALES"/>
    <n v="5"/>
    <m/>
    <m/>
    <m/>
    <m/>
    <n v="1"/>
    <n v="7"/>
    <n v="2"/>
  </r>
  <r>
    <n v="30416579"/>
    <s v="C"/>
    <x v="487"/>
    <x v="0"/>
    <n v="4"/>
    <s v="13 201002313"/>
    <d v="2020-08-28T00:00:00"/>
    <d v="2026-09-30T00:00:00"/>
    <n v="0"/>
    <n v="1"/>
    <n v="18"/>
    <n v="30"/>
    <n v="2"/>
    <n v="10.96"/>
    <n v="11.52"/>
    <n v="50540589"/>
    <n v="971422"/>
    <n v="40918133"/>
    <n v="0"/>
    <n v="0"/>
    <n v="0"/>
    <m/>
    <n v="0"/>
    <n v="0"/>
    <n v="0"/>
    <m/>
    <m/>
    <d v="2022-03-31T00:00:00"/>
    <n v="1"/>
    <s v="O"/>
    <n v="1"/>
    <n v="30"/>
    <n v="0"/>
    <m/>
    <m/>
    <m/>
    <m/>
    <m/>
    <m/>
    <n v="1"/>
    <n v="1"/>
    <m/>
    <m/>
    <n v="1312688"/>
    <s v="SUSTITUCION"/>
    <n v="0"/>
    <n v="0"/>
    <s v="800-197-268-4"/>
    <s v="DIRECCION DE IMPUESTOS Y ADUANAS NACIONALES"/>
    <n v="5"/>
    <m/>
    <m/>
    <m/>
    <m/>
    <n v="1"/>
    <n v="7"/>
    <n v="2"/>
  </r>
  <r>
    <n v="7273411"/>
    <s v="C"/>
    <x v="488"/>
    <x v="0"/>
    <n v="4"/>
    <s v="13 201002379"/>
    <d v="2020-08-19T00:00:00"/>
    <d v="2023-09-30T00:00:00"/>
    <n v="0"/>
    <n v="1"/>
    <n v="21"/>
    <n v="30"/>
    <n v="2"/>
    <n v="9"/>
    <n v="9.3800000000000008"/>
    <n v="35386344"/>
    <n v="881810"/>
    <n v="18906342"/>
    <n v="0"/>
    <n v="0"/>
    <n v="0"/>
    <m/>
    <n v="0"/>
    <n v="0"/>
    <n v="0"/>
    <s v="1500000/1500000/"/>
    <s v="07/12/"/>
    <d v="2022-03-31T00:00:00"/>
    <n v="1"/>
    <s v="O"/>
    <n v="1"/>
    <n v="30"/>
    <n v="0"/>
    <m/>
    <m/>
    <m/>
    <m/>
    <m/>
    <m/>
    <n v="1"/>
    <n v="1"/>
    <m/>
    <m/>
    <n v="1435372"/>
    <s v="COMPRA CARTERA"/>
    <n v="0"/>
    <n v="0"/>
    <s v="800-197-268-4"/>
    <s v="DIRECCION DE IMPUESTOS Y ADUANAS NACIONALES"/>
    <n v="5"/>
    <m/>
    <m/>
    <m/>
    <m/>
    <n v="1"/>
    <n v="7"/>
    <n v="2"/>
  </r>
  <r>
    <n v="19292212.09"/>
    <s v="C"/>
    <x v="489"/>
    <x v="0"/>
    <n v="4"/>
    <s v="13 211000801"/>
    <d v="2021-03-15T00:00:00"/>
    <d v="2026-03-31T00:00:00"/>
    <n v="1"/>
    <n v="1"/>
    <n v="13"/>
    <n v="30"/>
    <n v="2"/>
    <n v="10.96"/>
    <n v="11.53"/>
    <n v="63330690"/>
    <n v="406422"/>
    <n v="25276535"/>
    <n v="0"/>
    <n v="0"/>
    <n v="0"/>
    <m/>
    <n v="0"/>
    <n v="0"/>
    <n v="0"/>
    <s v="1500000/1500000/"/>
    <s v="06/12/"/>
    <d v="2022-03-31T00:00:00"/>
    <n v="1"/>
    <s v="O"/>
    <n v="1"/>
    <n v="30"/>
    <n v="505"/>
    <m/>
    <m/>
    <m/>
    <m/>
    <m/>
    <m/>
    <n v="1"/>
    <n v="1"/>
    <m/>
    <m/>
    <n v="719949.91"/>
    <s v="LIBRE INVERSION"/>
    <n v="0"/>
    <n v="0"/>
    <s v="800-197-268-4"/>
    <s v="DIRECCION DE IMPUESTOS Y ADUANAS NACIONALES"/>
    <n v="5"/>
    <m/>
    <m/>
    <m/>
    <m/>
    <n v="1"/>
    <n v="7"/>
    <n v="2"/>
  </r>
  <r>
    <n v="25947588"/>
    <s v="C"/>
    <x v="490"/>
    <x v="0"/>
    <n v="4"/>
    <s v="13 211003034"/>
    <d v="2021-10-21T00:00:00"/>
    <d v="2024-10-31T00:00:00"/>
    <n v="30"/>
    <n v="1"/>
    <n v="4"/>
    <n v="30"/>
    <n v="2"/>
    <n v="8.3800000000000008"/>
    <n v="8.7100000000000009"/>
    <n v="41111947"/>
    <n v="1134802"/>
    <n v="37354939"/>
    <n v="256715"/>
    <n v="0"/>
    <n v="0"/>
    <m/>
    <n v="0"/>
    <n v="0"/>
    <n v="0"/>
    <s v="1000000/1000000/"/>
    <s v="06/12/"/>
    <d v="2022-03-31T00:00:00"/>
    <n v="1"/>
    <s v="O"/>
    <n v="1"/>
    <n v="30"/>
    <n v="1494729"/>
    <m/>
    <m/>
    <m/>
    <m/>
    <m/>
    <m/>
    <n v="1"/>
    <n v="1"/>
    <m/>
    <m/>
    <n v="2878824"/>
    <s v="LIBRE INVERSION"/>
    <n v="0"/>
    <n v="0"/>
    <s v="800-197-268-4"/>
    <s v="DIRECCION DE IMPUESTOS Y ADUANAS NACIONALES"/>
    <n v="5"/>
    <m/>
    <m/>
    <m/>
    <m/>
    <n v="1"/>
    <n v="7"/>
    <n v="2"/>
  </r>
  <r>
    <n v="0"/>
    <s v="C"/>
    <x v="491"/>
    <x v="1"/>
    <n v="4"/>
    <s v="10 191004010"/>
    <d v="2021-01-20T00:00:00"/>
    <d v="2022-07-31T00:00:00"/>
    <n v="0"/>
    <n v="1"/>
    <n v="14"/>
    <n v="30"/>
    <n v="2"/>
    <n v="17.690000000000001"/>
    <n v="19.2"/>
    <n v="400000"/>
    <n v="25542"/>
    <n v="98428"/>
    <n v="0"/>
    <n v="0"/>
    <n v="0"/>
    <m/>
    <n v="0"/>
    <n v="0"/>
    <n v="0"/>
    <m/>
    <m/>
    <d v="2022-03-31T00:00:00"/>
    <n v="1"/>
    <s v="O"/>
    <n v="1"/>
    <n v="30"/>
    <n v="0"/>
    <m/>
    <m/>
    <m/>
    <m/>
    <m/>
    <m/>
    <n v="1"/>
    <n v="1"/>
    <m/>
    <m/>
    <n v="66133.11"/>
    <s v="TARJETA DE AFINIDAD"/>
    <n v="0"/>
    <n v="0"/>
    <m/>
    <m/>
    <n v="5"/>
    <m/>
    <m/>
    <m/>
    <m/>
    <n v="1"/>
    <n v="7"/>
    <n v="2"/>
  </r>
  <r>
    <n v="0"/>
    <s v="C"/>
    <x v="491"/>
    <x v="1"/>
    <n v="4"/>
    <s v="10 191004013"/>
    <d v="2021-01-20T00:00:00"/>
    <d v="2022-07-31T00:00:00"/>
    <n v="0"/>
    <n v="1"/>
    <n v="14"/>
    <n v="30"/>
    <n v="2"/>
    <n v="17.690000000000001"/>
    <n v="19.2"/>
    <n v="400000"/>
    <n v="25542"/>
    <n v="98428"/>
    <n v="0"/>
    <n v="0"/>
    <n v="0"/>
    <m/>
    <n v="0"/>
    <n v="0"/>
    <n v="0"/>
    <m/>
    <m/>
    <d v="2022-03-31T00:00:00"/>
    <n v="1"/>
    <s v="O"/>
    <n v="1"/>
    <n v="30"/>
    <n v="0"/>
    <m/>
    <m/>
    <m/>
    <m/>
    <m/>
    <m/>
    <n v="1"/>
    <n v="1"/>
    <m/>
    <m/>
    <n v="66133.11"/>
    <s v="TARJETA DE AFINIDAD"/>
    <n v="0"/>
    <n v="0"/>
    <m/>
    <m/>
    <n v="5"/>
    <m/>
    <m/>
    <m/>
    <m/>
    <n v="1"/>
    <n v="7"/>
    <n v="2"/>
  </r>
  <r>
    <n v="0"/>
    <s v="C"/>
    <x v="491"/>
    <x v="1"/>
    <n v="4"/>
    <s v="10 191004014"/>
    <d v="2021-01-20T00:00:00"/>
    <d v="2022-07-31T00:00:00"/>
    <n v="0"/>
    <n v="1"/>
    <n v="14"/>
    <n v="30"/>
    <n v="2"/>
    <n v="17.690000000000001"/>
    <n v="19.2"/>
    <n v="200000"/>
    <n v="12771"/>
    <n v="49213"/>
    <n v="0"/>
    <n v="0"/>
    <n v="0"/>
    <m/>
    <n v="0"/>
    <n v="0"/>
    <n v="0"/>
    <m/>
    <m/>
    <d v="2022-03-31T00:00:00"/>
    <n v="1"/>
    <s v="O"/>
    <n v="1"/>
    <n v="30"/>
    <n v="0"/>
    <m/>
    <m/>
    <m/>
    <m/>
    <m/>
    <m/>
    <n v="1"/>
    <n v="1"/>
    <m/>
    <m/>
    <n v="33066.550000000003"/>
    <s v="TARJETA DE AFINIDAD"/>
    <n v="0"/>
    <n v="0"/>
    <m/>
    <m/>
    <n v="5"/>
    <m/>
    <m/>
    <m/>
    <m/>
    <n v="1"/>
    <n v="7"/>
    <n v="2"/>
  </r>
  <r>
    <n v="0"/>
    <s v="C"/>
    <x v="491"/>
    <x v="1"/>
    <n v="4"/>
    <s v="10 191003996"/>
    <d v="2021-01-18T00:00:00"/>
    <d v="2022-07-31T00:00:00"/>
    <n v="0"/>
    <n v="1"/>
    <n v="14"/>
    <n v="30"/>
    <n v="2"/>
    <n v="17.690000000000001"/>
    <n v="19.2"/>
    <n v="300000"/>
    <n v="19157"/>
    <n v="73813"/>
    <n v="0"/>
    <n v="0"/>
    <n v="0"/>
    <m/>
    <n v="0"/>
    <n v="0"/>
    <n v="0"/>
    <m/>
    <m/>
    <d v="2022-03-31T00:00:00"/>
    <n v="1"/>
    <s v="O"/>
    <n v="1"/>
    <n v="30"/>
    <n v="0"/>
    <m/>
    <m/>
    <m/>
    <m/>
    <m/>
    <m/>
    <n v="1"/>
    <n v="1"/>
    <m/>
    <m/>
    <n v="49554.54"/>
    <s v="TARJETA DE AFINIDAD"/>
    <n v="0"/>
    <n v="0"/>
    <m/>
    <m/>
    <n v="5"/>
    <m/>
    <m/>
    <m/>
    <m/>
    <n v="1"/>
    <n v="7"/>
    <n v="2"/>
  </r>
  <r>
    <n v="0"/>
    <s v="C"/>
    <x v="491"/>
    <x v="1"/>
    <n v="4"/>
    <s v="10 191003997"/>
    <d v="2021-01-18T00:00:00"/>
    <d v="2022-07-31T00:00:00"/>
    <n v="0"/>
    <n v="1"/>
    <n v="14"/>
    <n v="30"/>
    <n v="2"/>
    <n v="17.690000000000001"/>
    <n v="19.2"/>
    <n v="300000"/>
    <n v="19157"/>
    <n v="73813"/>
    <n v="0"/>
    <n v="0"/>
    <n v="0"/>
    <m/>
    <n v="0"/>
    <n v="0"/>
    <n v="0"/>
    <m/>
    <m/>
    <d v="2022-03-31T00:00:00"/>
    <n v="1"/>
    <s v="O"/>
    <n v="1"/>
    <n v="30"/>
    <n v="0"/>
    <m/>
    <m/>
    <m/>
    <m/>
    <m/>
    <m/>
    <n v="1"/>
    <n v="1"/>
    <m/>
    <m/>
    <n v="49554.54"/>
    <s v="TARJETA DE AFINIDAD"/>
    <n v="0"/>
    <n v="0"/>
    <m/>
    <m/>
    <n v="5"/>
    <m/>
    <m/>
    <m/>
    <m/>
    <n v="1"/>
    <n v="7"/>
    <n v="2"/>
  </r>
  <r>
    <n v="0"/>
    <s v="C"/>
    <x v="491"/>
    <x v="1"/>
    <n v="4"/>
    <s v="10 191003998"/>
    <d v="2021-01-18T00:00:00"/>
    <d v="2022-07-31T00:00:00"/>
    <n v="0"/>
    <n v="1"/>
    <n v="14"/>
    <n v="30"/>
    <n v="2"/>
    <n v="17.690000000000001"/>
    <n v="19.2"/>
    <n v="300000"/>
    <n v="19157"/>
    <n v="73813"/>
    <n v="0"/>
    <n v="0"/>
    <n v="0"/>
    <m/>
    <n v="0"/>
    <n v="0"/>
    <n v="0"/>
    <m/>
    <m/>
    <d v="2022-03-31T00:00:00"/>
    <n v="1"/>
    <s v="O"/>
    <n v="1"/>
    <n v="30"/>
    <n v="0"/>
    <m/>
    <m/>
    <m/>
    <m/>
    <m/>
    <m/>
    <n v="1"/>
    <n v="1"/>
    <m/>
    <m/>
    <n v="49554.54"/>
    <s v="TARJETA DE AFINIDAD"/>
    <n v="0"/>
    <n v="0"/>
    <m/>
    <m/>
    <n v="5"/>
    <m/>
    <m/>
    <m/>
    <m/>
    <n v="1"/>
    <n v="7"/>
    <n v="2"/>
  </r>
  <r>
    <n v="0"/>
    <s v="C"/>
    <x v="491"/>
    <x v="1"/>
    <n v="4"/>
    <s v="10 191003999"/>
    <d v="2021-01-18T00:00:00"/>
    <d v="2022-07-31T00:00:00"/>
    <n v="0"/>
    <n v="1"/>
    <n v="14"/>
    <n v="30"/>
    <n v="2"/>
    <n v="17.690000000000001"/>
    <n v="19.2"/>
    <n v="300000"/>
    <n v="19157"/>
    <n v="73813"/>
    <n v="0"/>
    <n v="0"/>
    <n v="0"/>
    <m/>
    <n v="0"/>
    <n v="0"/>
    <n v="0"/>
    <m/>
    <m/>
    <d v="2022-03-31T00:00:00"/>
    <n v="1"/>
    <s v="O"/>
    <n v="1"/>
    <n v="30"/>
    <n v="0"/>
    <m/>
    <m/>
    <m/>
    <m/>
    <m/>
    <m/>
    <n v="1"/>
    <n v="1"/>
    <m/>
    <m/>
    <n v="49554.54"/>
    <s v="TARJETA DE AFINIDAD"/>
    <n v="0"/>
    <n v="0"/>
    <m/>
    <m/>
    <n v="5"/>
    <m/>
    <m/>
    <m/>
    <m/>
    <n v="1"/>
    <n v="7"/>
    <n v="2"/>
  </r>
  <r>
    <n v="0"/>
    <s v="C"/>
    <x v="491"/>
    <x v="1"/>
    <n v="4"/>
    <s v="10 211001164"/>
    <d v="2021-10-28T00:00:00"/>
    <d v="2023-04-30T00:00:00"/>
    <n v="0"/>
    <n v="1"/>
    <n v="5"/>
    <n v="30"/>
    <n v="2"/>
    <n v="17.690000000000001"/>
    <n v="19.2"/>
    <n v="453613"/>
    <n v="28965"/>
    <n v="339617"/>
    <n v="0"/>
    <n v="0"/>
    <n v="0"/>
    <m/>
    <n v="0"/>
    <n v="0"/>
    <n v="0"/>
    <m/>
    <m/>
    <d v="2022-03-31T00:00:00"/>
    <n v="1"/>
    <s v="O"/>
    <n v="1"/>
    <n v="30"/>
    <n v="0"/>
    <m/>
    <m/>
    <m/>
    <m/>
    <m/>
    <m/>
    <n v="1"/>
    <n v="1"/>
    <m/>
    <m/>
    <n v="228204.52"/>
    <s v="TARJETA DE AFINIDAD"/>
    <n v="0"/>
    <n v="0"/>
    <m/>
    <m/>
    <n v="5"/>
    <m/>
    <m/>
    <m/>
    <m/>
    <n v="1"/>
    <n v="7"/>
    <n v="2"/>
  </r>
  <r>
    <n v="0"/>
    <s v="C"/>
    <x v="491"/>
    <x v="1"/>
    <n v="4"/>
    <s v="10 211001165"/>
    <d v="2021-10-28T00:00:00"/>
    <d v="2023-04-30T00:00:00"/>
    <n v="0"/>
    <n v="1"/>
    <n v="5"/>
    <n v="30"/>
    <n v="2"/>
    <n v="17.690000000000001"/>
    <n v="19.2"/>
    <n v="106286"/>
    <n v="6787"/>
    <n v="79575"/>
    <n v="0"/>
    <n v="0"/>
    <n v="0"/>
    <m/>
    <n v="0"/>
    <n v="0"/>
    <n v="0"/>
    <m/>
    <m/>
    <d v="2022-03-31T00:00:00"/>
    <n v="1"/>
    <s v="O"/>
    <n v="1"/>
    <n v="30"/>
    <n v="0"/>
    <m/>
    <m/>
    <m/>
    <m/>
    <m/>
    <m/>
    <n v="1"/>
    <n v="1"/>
    <m/>
    <m/>
    <n v="53450.05"/>
    <s v="TARJETA DE AFINIDAD"/>
    <n v="0"/>
    <n v="0"/>
    <m/>
    <m/>
    <n v="5"/>
    <m/>
    <m/>
    <m/>
    <m/>
    <n v="1"/>
    <n v="7"/>
    <n v="2"/>
  </r>
  <r>
    <n v="0"/>
    <s v="C"/>
    <x v="491"/>
    <x v="1"/>
    <n v="4"/>
    <s v="10 211001166"/>
    <d v="2021-10-28T00:00:00"/>
    <d v="2023-04-30T00:00:00"/>
    <n v="0"/>
    <n v="1"/>
    <n v="5"/>
    <n v="30"/>
    <n v="2"/>
    <n v="17.690000000000001"/>
    <n v="19.2"/>
    <n v="518101"/>
    <n v="33083"/>
    <n v="387896"/>
    <n v="0"/>
    <n v="0"/>
    <n v="0"/>
    <m/>
    <n v="0"/>
    <n v="0"/>
    <n v="0"/>
    <m/>
    <m/>
    <d v="2022-03-31T00:00:00"/>
    <n v="1"/>
    <s v="O"/>
    <n v="1"/>
    <n v="30"/>
    <n v="0"/>
    <m/>
    <m/>
    <m/>
    <m/>
    <m/>
    <m/>
    <n v="1"/>
    <n v="1"/>
    <m/>
    <m/>
    <n v="260636.92"/>
    <s v="TARJETA DE AFINIDAD"/>
    <n v="0"/>
    <n v="0"/>
    <m/>
    <m/>
    <n v="5"/>
    <m/>
    <m/>
    <m/>
    <m/>
    <n v="1"/>
    <n v="7"/>
    <n v="2"/>
  </r>
  <r>
    <n v="0"/>
    <s v="C"/>
    <x v="492"/>
    <x v="1"/>
    <n v="4"/>
    <s v="13 221001289"/>
    <d v="2022-03-28T00:00:00"/>
    <d v="2024-03-31T00:00:00"/>
    <n v="0"/>
    <n v="1"/>
    <n v="0"/>
    <n v="30"/>
    <n v="2"/>
    <n v="7.2"/>
    <n v="7.44"/>
    <n v="4019154"/>
    <n v="181049"/>
    <n v="4019154"/>
    <n v="0"/>
    <n v="0"/>
    <n v="0"/>
    <m/>
    <n v="0"/>
    <n v="0"/>
    <n v="0"/>
    <m/>
    <m/>
    <d v="2022-03-28T00:00:00"/>
    <n v="1"/>
    <s v="O"/>
    <n v="1"/>
    <n v="30"/>
    <n v="0"/>
    <m/>
    <m/>
    <m/>
    <m/>
    <m/>
    <m/>
    <n v="1"/>
    <n v="1"/>
    <m/>
    <m/>
    <n v="908627"/>
    <s v="LIBRE INVERSION"/>
    <n v="0"/>
    <n v="0"/>
    <m/>
    <m/>
    <n v="5"/>
    <m/>
    <m/>
    <m/>
    <m/>
    <n v="1"/>
    <n v="7"/>
    <n v="2"/>
  </r>
  <r>
    <n v="23015706"/>
    <s v="C"/>
    <x v="493"/>
    <x v="0"/>
    <n v="4"/>
    <s v="13 211001722"/>
    <d v="2021-06-23T00:00:00"/>
    <d v="2024-12-31T00:00:00"/>
    <n v="1"/>
    <n v="1"/>
    <n v="9"/>
    <n v="30"/>
    <n v="2"/>
    <n v="8.69"/>
    <n v="9.0500000000000007"/>
    <n v="50119287"/>
    <n v="931637"/>
    <n v="42088731"/>
    <n v="0"/>
    <n v="0"/>
    <n v="0"/>
    <m/>
    <n v="0"/>
    <n v="0"/>
    <n v="0"/>
    <s v="2850000/2850000/"/>
    <s v="06/12/"/>
    <d v="2022-03-31T00:00:00"/>
    <n v="1"/>
    <s v="O"/>
    <n v="1"/>
    <n v="30"/>
    <n v="978"/>
    <m/>
    <m/>
    <m/>
    <m/>
    <m/>
    <m/>
    <n v="1"/>
    <n v="1"/>
    <m/>
    <m/>
    <n v="2245467"/>
    <s v="LIBRE INVERSION"/>
    <n v="0"/>
    <n v="0"/>
    <s v="800-197-268-4"/>
    <s v="DIRECCION DE IMPUESTOS Y ADUANAS NACIONALES"/>
    <n v="5"/>
    <m/>
    <m/>
    <m/>
    <m/>
    <n v="1"/>
    <n v="7"/>
    <n v="2"/>
  </r>
  <r>
    <n v="1195841.6451544429"/>
    <s v="C"/>
    <x v="494"/>
    <x v="10"/>
    <n v="4"/>
    <s v="13 211001958"/>
    <d v="2021-07-28T00:00:00"/>
    <d v="2021-12-31T00:00:00"/>
    <n v="90"/>
    <n v="1"/>
    <n v="0"/>
    <n v="150"/>
    <n v="2"/>
    <n v="18.899999999999999"/>
    <n v="19.95"/>
    <n v="1510292"/>
    <n v="1635572"/>
    <n v="1510292"/>
    <n v="122741"/>
    <n v="0"/>
    <n v="0"/>
    <m/>
    <n v="1439016"/>
    <n v="122741"/>
    <n v="0"/>
    <m/>
    <m/>
    <d v="2021-07-28T00:00:00"/>
    <n v="1"/>
    <s v="O"/>
    <n v="1"/>
    <n v="150"/>
    <n v="1510292"/>
    <m/>
    <m/>
    <m/>
    <m/>
    <m/>
    <m/>
    <n v="1"/>
    <n v="1"/>
    <m/>
    <m/>
    <n v="101836.81"/>
    <s v="LIBRE INVERSION"/>
    <n v="0"/>
    <n v="0"/>
    <m/>
    <m/>
    <n v="5"/>
    <m/>
    <m/>
    <m/>
    <m/>
    <n v="1"/>
    <n v="7"/>
    <n v="2"/>
  </r>
  <r>
    <n v="4335541.862337701"/>
    <s v="C"/>
    <x v="494"/>
    <x v="11"/>
    <n v="4"/>
    <s v="13 201002516"/>
    <d v="2020-09-24T00:00:00"/>
    <d v="2023-03-31T00:00:00"/>
    <n v="0"/>
    <n v="1"/>
    <n v="21"/>
    <n v="30"/>
    <n v="2"/>
    <n v="11.03"/>
    <n v="11.61"/>
    <n v="12652703"/>
    <n v="320068"/>
    <n v="5475488"/>
    <n v="0"/>
    <n v="0"/>
    <n v="0"/>
    <m/>
    <n v="521708"/>
    <n v="0"/>
    <n v="0"/>
    <s v="1000000/1000000/"/>
    <s v="07/12/"/>
    <d v="2022-03-31T00:00:00"/>
    <n v="1"/>
    <s v="O"/>
    <n v="1"/>
    <n v="30"/>
    <n v="0"/>
    <m/>
    <m/>
    <m/>
    <m/>
    <m/>
    <m/>
    <n v="1"/>
    <n v="1"/>
    <m/>
    <m/>
    <n v="369126.38"/>
    <s v="LIBRE INVERSION"/>
    <n v="0"/>
    <n v="0"/>
    <s v="800-197-268-4"/>
    <s v="DIRECCION DE IMPUESTOS Y ADUANAS NACIONALES"/>
    <n v="5"/>
    <m/>
    <m/>
    <m/>
    <m/>
    <n v="1"/>
    <n v="7"/>
    <n v="2"/>
  </r>
  <r>
    <n v="2393262.9555505542"/>
    <s v="C"/>
    <x v="494"/>
    <x v="11"/>
    <n v="4"/>
    <s v="13 211001796"/>
    <d v="2021-07-06T00:00:00"/>
    <d v="2023-07-31T00:00:00"/>
    <n v="0"/>
    <n v="1"/>
    <n v="8"/>
    <n v="30"/>
    <n v="2"/>
    <n v="11.7"/>
    <n v="12.34"/>
    <n v="4361245"/>
    <n v="205509"/>
    <n v="3022522"/>
    <n v="0"/>
    <n v="0"/>
    <n v="0"/>
    <m/>
    <n v="287988"/>
    <n v="0"/>
    <n v="0"/>
    <m/>
    <m/>
    <d v="2022-03-31T00:00:00"/>
    <n v="1"/>
    <s v="O"/>
    <n v="1"/>
    <n v="30"/>
    <n v="0"/>
    <m/>
    <m/>
    <m/>
    <m/>
    <m/>
    <m/>
    <n v="1"/>
    <n v="1"/>
    <m/>
    <m/>
    <n v="203759.13"/>
    <s v="SUSTITUCION"/>
    <n v="0"/>
    <n v="0"/>
    <s v="800-197-268-4"/>
    <s v="DIRECCION DE IMPUESTOS Y ADUANAS NACIONALES"/>
    <n v="5"/>
    <m/>
    <m/>
    <m/>
    <m/>
    <n v="1"/>
    <n v="7"/>
    <n v="2"/>
  </r>
  <r>
    <n v="1033878.735298308"/>
    <s v="C"/>
    <x v="494"/>
    <x v="10"/>
    <n v="4"/>
    <s v="10 211000236"/>
    <d v="2021-03-30T00:00:00"/>
    <d v="2023-09-30T00:00:00"/>
    <n v="0"/>
    <n v="1"/>
    <n v="12"/>
    <n v="30"/>
    <n v="2"/>
    <n v="17.690000000000001"/>
    <n v="19.2"/>
    <n v="2000000"/>
    <n v="83380"/>
    <n v="1305771"/>
    <n v="0"/>
    <n v="0"/>
    <n v="0"/>
    <m/>
    <n v="124415"/>
    <n v="0"/>
    <n v="0"/>
    <m/>
    <m/>
    <d v="2022-03-31T00:00:00"/>
    <n v="1"/>
    <s v="O"/>
    <n v="1"/>
    <n v="30"/>
    <n v="0"/>
    <m/>
    <m/>
    <m/>
    <m/>
    <m/>
    <m/>
    <n v="1"/>
    <n v="1"/>
    <m/>
    <m/>
    <n v="88070.46"/>
    <s v="TARJETA DE AFINIDAD"/>
    <n v="0"/>
    <n v="0"/>
    <m/>
    <m/>
    <n v="5"/>
    <m/>
    <m/>
    <m/>
    <m/>
    <n v="1"/>
    <n v="7"/>
    <n v="2"/>
  </r>
  <r>
    <n v="541755.15082949749"/>
    <s v="C"/>
    <x v="494"/>
    <x v="10"/>
    <n v="4"/>
    <s v="10 211000346"/>
    <d v="2021-04-28T00:00:00"/>
    <d v="2023-10-31T00:00:00"/>
    <n v="0"/>
    <n v="1"/>
    <n v="11"/>
    <n v="30"/>
    <n v="2"/>
    <n v="17.690000000000001"/>
    <n v="19.2"/>
    <n v="1000000"/>
    <n v="41690"/>
    <n v="684255"/>
    <n v="0"/>
    <n v="0"/>
    <n v="0"/>
    <m/>
    <n v="65196"/>
    <n v="0"/>
    <n v="0"/>
    <m/>
    <m/>
    <d v="2022-03-31T00:00:00"/>
    <n v="1"/>
    <s v="O"/>
    <n v="1"/>
    <n v="30"/>
    <n v="0"/>
    <m/>
    <m/>
    <m/>
    <m/>
    <m/>
    <m/>
    <n v="1"/>
    <n v="1"/>
    <m/>
    <m/>
    <n v="46172.86"/>
    <s v="TARJETA DE AFINIDAD"/>
    <n v="0"/>
    <n v="0"/>
    <m/>
    <m/>
    <n v="5"/>
    <m/>
    <m/>
    <m/>
    <m/>
    <n v="1"/>
    <n v="7"/>
    <n v="2"/>
  </r>
  <r>
    <n v="541755.15082949749"/>
    <s v="C"/>
    <x v="494"/>
    <x v="10"/>
    <n v="4"/>
    <s v="10 211000294"/>
    <d v="2021-04-14T00:00:00"/>
    <d v="2023-10-31T00:00:00"/>
    <n v="0"/>
    <n v="1"/>
    <n v="11"/>
    <n v="30"/>
    <n v="2"/>
    <n v="17.690000000000001"/>
    <n v="19.2"/>
    <n v="1000000"/>
    <n v="41690"/>
    <n v="684255"/>
    <n v="0"/>
    <n v="0"/>
    <n v="0"/>
    <m/>
    <n v="65196"/>
    <n v="0"/>
    <n v="0"/>
    <m/>
    <m/>
    <d v="2022-03-31T00:00:00"/>
    <n v="1"/>
    <s v="O"/>
    <n v="1"/>
    <n v="30"/>
    <n v="0"/>
    <m/>
    <m/>
    <m/>
    <m/>
    <m/>
    <m/>
    <n v="1"/>
    <n v="1"/>
    <m/>
    <m/>
    <n v="46172.86"/>
    <s v="TARJETA DE AFINIDAD"/>
    <n v="0"/>
    <n v="0"/>
    <m/>
    <m/>
    <n v="5"/>
    <m/>
    <m/>
    <m/>
    <m/>
    <n v="1"/>
    <n v="7"/>
    <n v="2"/>
  </r>
  <r>
    <n v="0"/>
    <s v="C"/>
    <x v="495"/>
    <x v="1"/>
    <n v="4"/>
    <s v="13 191001715"/>
    <d v="2019-10-18T00:00:00"/>
    <d v="2022-10-31T00:00:00"/>
    <n v="30"/>
    <n v="1"/>
    <n v="27"/>
    <n v="30"/>
    <n v="2"/>
    <n v="10.199999999999999"/>
    <n v="10.69"/>
    <n v="10164110"/>
    <n v="326848"/>
    <n v="2900974"/>
    <n v="46445"/>
    <n v="0"/>
    <n v="0"/>
    <m/>
    <n v="0"/>
    <n v="0"/>
    <n v="0"/>
    <m/>
    <m/>
    <d v="2022-03-17T00:00:00"/>
    <n v="1"/>
    <s v="O"/>
    <n v="1"/>
    <n v="30"/>
    <n v="606947"/>
    <m/>
    <m/>
    <m/>
    <m/>
    <m/>
    <m/>
    <n v="1"/>
    <n v="1"/>
    <m/>
    <m/>
    <n v="967340"/>
    <s v="LIBRE INVERSION"/>
    <n v="0"/>
    <n v="0"/>
    <m/>
    <m/>
    <n v="5"/>
    <m/>
    <m/>
    <m/>
    <m/>
    <n v="1"/>
    <n v="7"/>
    <n v="2"/>
  </r>
  <r>
    <n v="8680803.4805960953"/>
    <s v="C"/>
    <x v="496"/>
    <x v="0"/>
    <n v="3"/>
    <s v="13 211000685"/>
    <d v="2021-03-09T00:00:00"/>
    <d v="2025-03-31T00:00:00"/>
    <n v="0"/>
    <n v="1"/>
    <n v="12"/>
    <n v="30"/>
    <n v="2"/>
    <n v="12.63"/>
    <n v="13.39"/>
    <n v="12938242"/>
    <n v="347359"/>
    <n v="10303311"/>
    <n v="0"/>
    <n v="0"/>
    <n v="0"/>
    <m/>
    <n v="0"/>
    <n v="0"/>
    <n v="0"/>
    <m/>
    <m/>
    <d v="2022-03-31T00:00:00"/>
    <n v="1"/>
    <s v="O"/>
    <n v="1"/>
    <n v="30"/>
    <n v="0"/>
    <m/>
    <m/>
    <m/>
    <m/>
    <m/>
    <m/>
    <n v="1"/>
    <n v="1"/>
    <n v="44264"/>
    <s v="A"/>
    <n v="340567.38"/>
    <s v="SUSTITUCION"/>
    <n v="0"/>
    <n v="0"/>
    <s v="800-197-268-4"/>
    <s v="DIRECCION DE IMPUESTOS Y ADUANAS NACIONALES"/>
    <n v="5"/>
    <m/>
    <m/>
    <m/>
    <m/>
    <n v="1"/>
    <n v="7"/>
    <n v="2"/>
  </r>
  <r>
    <n v="6846661.4929453246"/>
    <s v="C"/>
    <x v="496"/>
    <x v="0"/>
    <n v="3"/>
    <s v="13 221000707"/>
    <d v="2022-02-14T00:00:00"/>
    <d v="2026-02-28T00:00:00"/>
    <n v="0"/>
    <n v="1"/>
    <n v="1"/>
    <n v="30"/>
    <n v="2"/>
    <n v="12.55"/>
    <n v="13.29"/>
    <n v="8258510"/>
    <n v="221367"/>
    <n v="8126295"/>
    <n v="0"/>
    <n v="0"/>
    <n v="0"/>
    <m/>
    <n v="0"/>
    <n v="0"/>
    <n v="0"/>
    <m/>
    <m/>
    <d v="2022-03-31T00:00:00"/>
    <n v="1"/>
    <s v="O"/>
    <n v="1"/>
    <n v="30"/>
    <n v="0"/>
    <m/>
    <m/>
    <m/>
    <m/>
    <m/>
    <m/>
    <n v="1"/>
    <n v="1"/>
    <n v="44606"/>
    <s v="A"/>
    <n v="268558.15999999997"/>
    <s v="SUSTITUCION"/>
    <n v="0"/>
    <n v="0"/>
    <s v="800-197-268-4"/>
    <s v="DIRECCION DE IMPUESTOS Y ADUANAS NACIONALES"/>
    <n v="5"/>
    <m/>
    <m/>
    <m/>
    <m/>
    <n v="1"/>
    <n v="7"/>
    <n v="2"/>
  </r>
  <r>
    <n v="3245993.3086111937"/>
    <s v="C"/>
    <x v="496"/>
    <x v="1"/>
    <n v="4"/>
    <s v="10 191002189"/>
    <d v="2019-10-22T00:00:00"/>
    <d v="2024-02-29T00:00:00"/>
    <n v="0"/>
    <n v="1"/>
    <n v="29"/>
    <n v="30"/>
    <n v="2"/>
    <n v="18"/>
    <n v="19.559999999999999"/>
    <n v="3852682"/>
    <n v="199696"/>
    <n v="3852682"/>
    <n v="0"/>
    <n v="0"/>
    <n v="0"/>
    <m/>
    <n v="0"/>
    <n v="0"/>
    <n v="0"/>
    <m/>
    <m/>
    <d v="2022-03-31T00:00:00"/>
    <n v="1"/>
    <s v="O"/>
    <n v="1"/>
    <n v="30"/>
    <n v="0"/>
    <m/>
    <m/>
    <m/>
    <m/>
    <m/>
    <m/>
    <n v="1"/>
    <n v="1"/>
    <m/>
    <m/>
    <n v="127337.18"/>
    <s v="TARJETA DE AFINIDAD"/>
    <n v="0"/>
    <n v="0"/>
    <m/>
    <m/>
    <n v="5"/>
    <m/>
    <m/>
    <m/>
    <m/>
    <n v="1"/>
    <n v="7"/>
    <n v="2"/>
  </r>
  <r>
    <n v="246135.97091753123"/>
    <s v="C"/>
    <x v="496"/>
    <x v="1"/>
    <n v="4"/>
    <s v="13 201001365"/>
    <d v="2020-04-07T00:00:00"/>
    <d v="2022-05-31T00:00:00"/>
    <n v="0"/>
    <n v="1"/>
    <n v="26"/>
    <n v="30"/>
    <n v="2"/>
    <n v="9"/>
    <n v="9.3800000000000008"/>
    <n v="5084423"/>
    <n v="147706"/>
    <n v="292117"/>
    <n v="0"/>
    <n v="0"/>
    <n v="0"/>
    <m/>
    <n v="0"/>
    <n v="0"/>
    <n v="0"/>
    <m/>
    <m/>
    <d v="2022-03-31T00:00:00"/>
    <n v="1"/>
    <s v="O"/>
    <n v="1"/>
    <n v="30"/>
    <n v="0"/>
    <m/>
    <m/>
    <m/>
    <m/>
    <m/>
    <m/>
    <n v="1"/>
    <n v="1"/>
    <m/>
    <m/>
    <n v="9635.77"/>
    <s v="LIBRE INVERSION"/>
    <n v="0"/>
    <n v="0"/>
    <m/>
    <m/>
    <n v="5"/>
    <m/>
    <m/>
    <m/>
    <m/>
    <n v="1"/>
    <n v="7"/>
    <n v="2"/>
  </r>
  <r>
    <n v="3871691.3460335941"/>
    <s v="C"/>
    <x v="496"/>
    <x v="1"/>
    <n v="4"/>
    <s v="13 211003812"/>
    <d v="2021-12-16T00:00:00"/>
    <d v="2024-06-30T00:00:00"/>
    <n v="0"/>
    <n v="1"/>
    <n v="3"/>
    <n v="30"/>
    <n v="2"/>
    <n v="10.199999999999999"/>
    <n v="10.69"/>
    <n v="5041775"/>
    <n v="192054"/>
    <n v="4595337"/>
    <n v="0"/>
    <n v="0"/>
    <n v="0"/>
    <m/>
    <n v="0"/>
    <n v="0"/>
    <n v="0"/>
    <m/>
    <m/>
    <d v="2022-03-31T00:00:00"/>
    <n v="1"/>
    <s v="O"/>
    <n v="1"/>
    <n v="30"/>
    <n v="0"/>
    <m/>
    <m/>
    <m/>
    <m/>
    <m/>
    <m/>
    <n v="1"/>
    <n v="1"/>
    <m/>
    <m/>
    <n v="151892.85"/>
    <s v="LIBRE INVERSION"/>
    <n v="0"/>
    <n v="0"/>
    <m/>
    <m/>
    <n v="5"/>
    <m/>
    <m/>
    <m/>
    <m/>
    <n v="1"/>
    <n v="7"/>
    <n v="2"/>
  </r>
  <r>
    <n v="134679.92584368633"/>
    <s v="C"/>
    <x v="496"/>
    <x v="1"/>
    <n v="4"/>
    <s v="10 221000454"/>
    <d v="2022-03-15T00:00:00"/>
    <d v="2025-03-31T00:00:00"/>
    <n v="0"/>
    <n v="1"/>
    <n v="0"/>
    <n v="30"/>
    <n v="2"/>
    <n v="17.7"/>
    <n v="19.2"/>
    <n v="159853"/>
    <n v="5787"/>
    <n v="159853"/>
    <n v="1179"/>
    <n v="0"/>
    <n v="0"/>
    <m/>
    <n v="0"/>
    <n v="0"/>
    <n v="0"/>
    <m/>
    <m/>
    <d v="2022-03-15T00:00:00"/>
    <n v="1"/>
    <s v="O"/>
    <n v="1"/>
    <n v="30"/>
    <n v="0"/>
    <m/>
    <m/>
    <m/>
    <m/>
    <m/>
    <m/>
    <n v="1"/>
    <n v="1"/>
    <m/>
    <m/>
    <n v="5284.13"/>
    <s v="TARJETA DE AFINIDAD"/>
    <n v="0"/>
    <n v="0"/>
    <m/>
    <m/>
    <n v="5"/>
    <m/>
    <m/>
    <m/>
    <m/>
    <n v="1"/>
    <n v="7"/>
    <n v="2"/>
  </r>
  <r>
    <n v="505558.28277193301"/>
    <s v="C"/>
    <x v="496"/>
    <x v="1"/>
    <n v="4"/>
    <s v="10 221000456"/>
    <d v="2022-03-15T00:00:00"/>
    <d v="2025-03-31T00:00:00"/>
    <n v="0"/>
    <n v="1"/>
    <n v="0"/>
    <n v="30"/>
    <n v="2"/>
    <n v="17.690000000000001"/>
    <n v="19.2"/>
    <n v="600000"/>
    <n v="21723"/>
    <n v="600000"/>
    <n v="4425"/>
    <n v="0"/>
    <n v="0"/>
    <m/>
    <n v="0"/>
    <n v="0"/>
    <n v="0"/>
    <m/>
    <m/>
    <d v="2022-03-15T00:00:00"/>
    <n v="1"/>
    <s v="O"/>
    <n v="1"/>
    <n v="30"/>
    <n v="0"/>
    <m/>
    <m/>
    <m/>
    <m/>
    <m/>
    <m/>
    <n v="1"/>
    <n v="1"/>
    <m/>
    <m/>
    <n v="19789.59"/>
    <s v="TARJETA DE AFINIDAD"/>
    <n v="0"/>
    <n v="0"/>
    <m/>
    <m/>
    <n v="5"/>
    <m/>
    <m/>
    <m/>
    <m/>
    <n v="1"/>
    <n v="7"/>
    <n v="2"/>
  </r>
  <r>
    <n v="224097.34359555694"/>
    <s v="C"/>
    <x v="496"/>
    <x v="1"/>
    <n v="4"/>
    <s v="10 221000460"/>
    <d v="2022-03-15T00:00:00"/>
    <d v="2025-03-31T00:00:00"/>
    <n v="0"/>
    <n v="1"/>
    <n v="0"/>
    <n v="30"/>
    <n v="2"/>
    <n v="17.7"/>
    <n v="19.2"/>
    <n v="266000"/>
    <n v="9630"/>
    <n v="266000"/>
    <n v="1962"/>
    <n v="0"/>
    <n v="0"/>
    <m/>
    <n v="0"/>
    <n v="0"/>
    <n v="0"/>
    <m/>
    <m/>
    <d v="2022-03-15T00:00:00"/>
    <n v="1"/>
    <s v="O"/>
    <n v="1"/>
    <n v="30"/>
    <n v="0"/>
    <m/>
    <m/>
    <m/>
    <m/>
    <m/>
    <m/>
    <n v="1"/>
    <n v="1"/>
    <m/>
    <m/>
    <n v="8806.8799999999992"/>
    <s v="TARJETA DE AFINIDAD"/>
    <n v="0"/>
    <n v="0"/>
    <m/>
    <m/>
    <n v="5"/>
    <m/>
    <m/>
    <m/>
    <m/>
    <n v="1"/>
    <n v="7"/>
    <n v="2"/>
  </r>
  <r>
    <n v="174715.80577146437"/>
    <s v="C"/>
    <x v="496"/>
    <x v="1"/>
    <n v="4"/>
    <s v="10 221000461"/>
    <d v="2022-03-15T00:00:00"/>
    <d v="2025-03-31T00:00:00"/>
    <n v="0"/>
    <n v="1"/>
    <n v="0"/>
    <n v="30"/>
    <n v="2"/>
    <n v="17.690000000000001"/>
    <n v="19.2"/>
    <n v="207353"/>
    <n v="7507"/>
    <n v="207353"/>
    <n v="1529"/>
    <n v="0"/>
    <n v="0"/>
    <m/>
    <n v="0"/>
    <n v="0"/>
    <n v="0"/>
    <m/>
    <m/>
    <d v="2022-03-15T00:00:00"/>
    <n v="1"/>
    <s v="O"/>
    <n v="1"/>
    <n v="30"/>
    <n v="0"/>
    <m/>
    <m/>
    <m/>
    <m/>
    <m/>
    <m/>
    <n v="1"/>
    <n v="1"/>
    <m/>
    <m/>
    <n v="6838.29"/>
    <s v="TARJETA DE AFINIDAD"/>
    <n v="0"/>
    <n v="0"/>
    <m/>
    <m/>
    <n v="5"/>
    <m/>
    <m/>
    <m/>
    <m/>
    <n v="1"/>
    <n v="7"/>
    <n v="2"/>
  </r>
  <r>
    <n v="401377.43098091474"/>
    <s v="C"/>
    <x v="496"/>
    <x v="1"/>
    <n v="4"/>
    <s v="10 221000462"/>
    <d v="2022-03-15T00:00:00"/>
    <d v="2025-03-31T00:00:00"/>
    <n v="0"/>
    <n v="1"/>
    <n v="0"/>
    <n v="30"/>
    <n v="2"/>
    <n v="17.690000000000001"/>
    <n v="19.2"/>
    <n v="476400"/>
    <n v="17248"/>
    <n v="476400"/>
    <n v="3513"/>
    <n v="0"/>
    <n v="0"/>
    <m/>
    <n v="0"/>
    <n v="0"/>
    <n v="0"/>
    <m/>
    <m/>
    <d v="2022-03-15T00:00:00"/>
    <n v="1"/>
    <s v="O"/>
    <n v="1"/>
    <n v="30"/>
    <n v="0"/>
    <m/>
    <m/>
    <m/>
    <m/>
    <m/>
    <m/>
    <n v="1"/>
    <n v="1"/>
    <m/>
    <m/>
    <n v="15748.78"/>
    <s v="TARJETA DE AFINIDAD"/>
    <n v="0"/>
    <n v="0"/>
    <m/>
    <m/>
    <n v="5"/>
    <m/>
    <m/>
    <m/>
    <m/>
    <n v="1"/>
    <n v="7"/>
    <n v="2"/>
  </r>
  <r>
    <n v="505558.28277193301"/>
    <s v="C"/>
    <x v="496"/>
    <x v="1"/>
    <n v="4"/>
    <s v="10 221000436"/>
    <d v="2022-03-12T00:00:00"/>
    <d v="2025-03-31T00:00:00"/>
    <n v="0"/>
    <n v="1"/>
    <n v="0"/>
    <n v="30"/>
    <n v="2"/>
    <n v="17.690000000000001"/>
    <n v="19.2"/>
    <n v="600000"/>
    <n v="21723"/>
    <n v="600000"/>
    <n v="5310"/>
    <n v="0"/>
    <n v="0"/>
    <m/>
    <n v="0"/>
    <n v="0"/>
    <n v="0"/>
    <m/>
    <m/>
    <d v="2022-03-12T00:00:00"/>
    <n v="1"/>
    <s v="O"/>
    <n v="1"/>
    <n v="30"/>
    <n v="0"/>
    <m/>
    <m/>
    <m/>
    <m/>
    <m/>
    <m/>
    <n v="1"/>
    <n v="1"/>
    <m/>
    <m/>
    <n v="19789.59"/>
    <s v="TARJETA DE AFINIDAD"/>
    <n v="0"/>
    <n v="0"/>
    <m/>
    <m/>
    <n v="5"/>
    <m/>
    <m/>
    <m/>
    <m/>
    <n v="1"/>
    <n v="7"/>
    <n v="2"/>
  </r>
  <r>
    <n v="80071.769855556049"/>
    <s v="C"/>
    <x v="496"/>
    <x v="1"/>
    <n v="4"/>
    <s v="10 221000439"/>
    <d v="2022-03-12T00:00:00"/>
    <d v="2025-03-31T00:00:00"/>
    <n v="0"/>
    <n v="1"/>
    <n v="0"/>
    <n v="30"/>
    <n v="2"/>
    <n v="17.7"/>
    <n v="19.21"/>
    <n v="95000"/>
    <n v="3439"/>
    <n v="95000"/>
    <n v="841"/>
    <n v="0"/>
    <n v="0"/>
    <m/>
    <n v="0"/>
    <n v="0"/>
    <n v="0"/>
    <m/>
    <m/>
    <d v="2022-03-12T00:00:00"/>
    <n v="1"/>
    <s v="O"/>
    <n v="1"/>
    <n v="30"/>
    <n v="0"/>
    <m/>
    <m/>
    <m/>
    <m/>
    <m/>
    <m/>
    <n v="1"/>
    <n v="1"/>
    <m/>
    <m/>
    <n v="3108.31"/>
    <s v="TARJETA DE AFINIDAD"/>
    <n v="0"/>
    <n v="0"/>
    <m/>
    <m/>
    <n v="5"/>
    <m/>
    <m/>
    <m/>
    <m/>
    <n v="1"/>
    <n v="7"/>
    <n v="2"/>
  </r>
  <r>
    <n v="168484.88759064433"/>
    <s v="C"/>
    <x v="496"/>
    <x v="1"/>
    <n v="4"/>
    <s v="10 221000535"/>
    <d v="2022-03-23T00:00:00"/>
    <d v="2025-03-31T00:00:00"/>
    <n v="0"/>
    <n v="1"/>
    <n v="0"/>
    <n v="30"/>
    <n v="2"/>
    <n v="17.690000000000001"/>
    <n v="19.2"/>
    <n v="200000"/>
    <n v="7241"/>
    <n v="200000"/>
    <n v="688"/>
    <n v="0"/>
    <n v="0"/>
    <m/>
    <n v="0"/>
    <n v="0"/>
    <n v="0"/>
    <m/>
    <m/>
    <d v="2022-03-23T00:00:00"/>
    <n v="1"/>
    <s v="O"/>
    <n v="1"/>
    <n v="30"/>
    <n v="0"/>
    <m/>
    <m/>
    <m/>
    <m/>
    <m/>
    <m/>
    <n v="1"/>
    <n v="1"/>
    <m/>
    <m/>
    <n v="6631.07"/>
    <s v="TARJETA DE AFINIDAD"/>
    <n v="0"/>
    <n v="0"/>
    <m/>
    <m/>
    <n v="5"/>
    <m/>
    <m/>
    <m/>
    <m/>
    <n v="1"/>
    <n v="7"/>
    <n v="2"/>
  </r>
  <r>
    <n v="48139.371690008491"/>
    <s v="C"/>
    <x v="496"/>
    <x v="1"/>
    <n v="4"/>
    <s v="10 221000521"/>
    <d v="2022-03-21T00:00:00"/>
    <d v="2025-03-31T00:00:00"/>
    <n v="0"/>
    <n v="1"/>
    <n v="0"/>
    <n v="30"/>
    <n v="2"/>
    <n v="17.7"/>
    <n v="19.21"/>
    <n v="57110"/>
    <n v="2068"/>
    <n v="57110"/>
    <n v="253"/>
    <n v="0"/>
    <n v="0"/>
    <m/>
    <n v="0"/>
    <n v="0"/>
    <n v="0"/>
    <m/>
    <m/>
    <d v="2022-03-21T00:00:00"/>
    <n v="1"/>
    <s v="O"/>
    <n v="1"/>
    <n v="30"/>
    <n v="0"/>
    <m/>
    <m/>
    <m/>
    <m/>
    <m/>
    <m/>
    <n v="1"/>
    <n v="1"/>
    <m/>
    <m/>
    <n v="1864.99"/>
    <s v="TARJETA DE AFINIDAD"/>
    <n v="0"/>
    <n v="0"/>
    <m/>
    <m/>
    <n v="5"/>
    <m/>
    <m/>
    <m/>
    <m/>
    <n v="1"/>
    <n v="7"/>
    <n v="2"/>
  </r>
  <r>
    <n v="25231.29363859665"/>
    <s v="C"/>
    <x v="496"/>
    <x v="1"/>
    <n v="4"/>
    <s v="10 221000539"/>
    <d v="2022-03-23T00:00:00"/>
    <d v="2025-03-31T00:00:00"/>
    <n v="0"/>
    <n v="1"/>
    <n v="0"/>
    <n v="30"/>
    <n v="2"/>
    <n v="17.690000000000001"/>
    <n v="19.190000000000001"/>
    <n v="30000"/>
    <n v="1086"/>
    <n v="30000"/>
    <n v="103"/>
    <n v="0"/>
    <n v="0"/>
    <m/>
    <n v="0"/>
    <n v="0"/>
    <n v="0"/>
    <m/>
    <m/>
    <d v="2022-03-23T00:00:00"/>
    <n v="1"/>
    <s v="O"/>
    <n v="1"/>
    <n v="30"/>
    <n v="0"/>
    <m/>
    <m/>
    <m/>
    <m/>
    <m/>
    <m/>
    <n v="1"/>
    <n v="1"/>
    <m/>
    <m/>
    <n v="1036.0999999999999"/>
    <s v="TARJETA DE AFINIDAD"/>
    <n v="0"/>
    <n v="0"/>
    <m/>
    <m/>
    <n v="5"/>
    <m/>
    <m/>
    <m/>
    <m/>
    <n v="1"/>
    <n v="7"/>
    <n v="2"/>
  </r>
  <r>
    <n v="252727.33638596651"/>
    <s v="C"/>
    <x v="496"/>
    <x v="1"/>
    <n v="4"/>
    <s v="10 221000475"/>
    <d v="2022-03-17T00:00:00"/>
    <d v="2025-03-31T00:00:00"/>
    <n v="0"/>
    <n v="1"/>
    <n v="0"/>
    <n v="30"/>
    <n v="2"/>
    <n v="17.7"/>
    <n v="19.21"/>
    <n v="300000"/>
    <n v="10861"/>
    <n v="300000"/>
    <n v="1918"/>
    <n v="0"/>
    <n v="0"/>
    <m/>
    <n v="0"/>
    <n v="0"/>
    <n v="0"/>
    <m/>
    <m/>
    <d v="2022-03-17T00:00:00"/>
    <n v="1"/>
    <s v="O"/>
    <n v="1"/>
    <n v="30"/>
    <n v="0"/>
    <m/>
    <m/>
    <m/>
    <m/>
    <m/>
    <m/>
    <n v="1"/>
    <n v="1"/>
    <m/>
    <m/>
    <n v="9946.6"/>
    <s v="TARJETA DE AFINIDAD"/>
    <n v="0"/>
    <n v="0"/>
    <m/>
    <m/>
    <n v="5"/>
    <m/>
    <m/>
    <m/>
    <m/>
    <n v="1"/>
    <n v="7"/>
    <n v="2"/>
  </r>
  <r>
    <n v="81294612.391897425"/>
    <s v="C"/>
    <x v="497"/>
    <x v="4"/>
    <n v="2"/>
    <s v="10 191000416"/>
    <d v="2019-06-21T00:00:00"/>
    <d v="2027-12-31T00:00:00"/>
    <n v="0"/>
    <n v="1"/>
    <n v="37"/>
    <n v="30"/>
    <n v="2"/>
    <n v="9.9499999999999993"/>
    <n v="10.42"/>
    <n v="150437755"/>
    <n v="1436320"/>
    <n v="119964877"/>
    <n v="0"/>
    <n v="0"/>
    <n v="368500000"/>
    <n v="43532"/>
    <n v="0"/>
    <n v="0"/>
    <n v="0"/>
    <s v="5684000/1400000/2800000/"/>
    <s v="05/07/12/"/>
    <d v="2022-03-31T00:00:00"/>
    <n v="2"/>
    <s v="O"/>
    <n v="1"/>
    <n v="30"/>
    <n v="0"/>
    <m/>
    <m/>
    <m/>
    <m/>
    <m/>
    <m/>
    <n v="1"/>
    <n v="1"/>
    <n v="44348"/>
    <s v="A"/>
    <n v="4329562.78"/>
    <s v="LIBRE INVERSION"/>
    <n v="1"/>
    <n v="0"/>
    <m/>
    <m/>
    <n v="5"/>
    <m/>
    <m/>
    <m/>
    <m/>
    <n v="1"/>
    <n v="7"/>
    <n v="2"/>
  </r>
  <r>
    <n v="3400868.6081025759"/>
    <s v="C"/>
    <x v="497"/>
    <x v="1"/>
    <n v="4"/>
    <s v="10 211000789"/>
    <d v="2021-09-02T00:00:00"/>
    <d v="2024-09-30T00:00:00"/>
    <n v="0"/>
    <n v="1"/>
    <n v="7"/>
    <n v="30"/>
    <n v="2"/>
    <n v="10.19"/>
    <n v="10.69"/>
    <n v="6000000"/>
    <n v="191182"/>
    <n v="5018898"/>
    <n v="0"/>
    <n v="0"/>
    <n v="0"/>
    <m/>
    <n v="0"/>
    <n v="0"/>
    <n v="0"/>
    <m/>
    <m/>
    <d v="2022-03-31T00:00:00"/>
    <n v="1"/>
    <s v="O"/>
    <n v="1"/>
    <n v="30"/>
    <n v="0"/>
    <m/>
    <m/>
    <m/>
    <m/>
    <m/>
    <m/>
    <n v="1"/>
    <n v="1"/>
    <m/>
    <m/>
    <n v="181338.22"/>
    <s v="TARJETA DE AFINIDAD"/>
    <n v="0"/>
    <n v="0"/>
    <m/>
    <m/>
    <n v="5"/>
    <m/>
    <m/>
    <m/>
    <m/>
    <n v="1"/>
    <n v="7"/>
    <n v="2"/>
  </r>
  <r>
    <n v="18855127"/>
    <s v="C"/>
    <x v="498"/>
    <x v="0"/>
    <n v="4"/>
    <s v="13 211000349"/>
    <d v="2021-02-10T00:00:00"/>
    <d v="2025-02-28T00:00:00"/>
    <n v="1"/>
    <n v="1"/>
    <n v="14"/>
    <n v="30"/>
    <n v="2"/>
    <n v="9"/>
    <n v="9.3800000000000008"/>
    <n v="35209851"/>
    <n v="633797"/>
    <n v="27187895"/>
    <n v="0"/>
    <n v="0"/>
    <n v="0"/>
    <m/>
    <n v="0"/>
    <n v="0"/>
    <n v="0"/>
    <s v="1500000/1500000/"/>
    <s v="06/12/"/>
    <d v="2022-03-31T00:00:00"/>
    <n v="1"/>
    <s v="O"/>
    <n v="1"/>
    <n v="30"/>
    <n v="505"/>
    <m/>
    <m/>
    <m/>
    <m/>
    <m/>
    <m/>
    <n v="1"/>
    <n v="1"/>
    <m/>
    <m/>
    <n v="1041301"/>
    <s v="LIBRE INVERSION"/>
    <n v="0"/>
    <n v="0"/>
    <s v="800-197-268-4"/>
    <s v="DIRECCION DE IMPUESTOS Y ADUANAS NACIONALES"/>
    <n v="5"/>
    <m/>
    <m/>
    <m/>
    <m/>
    <n v="1"/>
    <n v="7"/>
    <n v="2"/>
  </r>
  <r>
    <n v="36094201.649995871"/>
    <s v="C"/>
    <x v="499"/>
    <x v="4"/>
    <n v="4"/>
    <s v="11 21017"/>
    <d v="2018-09-06T00:00:00"/>
    <d v="2026-09-30T00:00:00"/>
    <n v="0"/>
    <n v="1"/>
    <n v="41"/>
    <n v="30"/>
    <n v="2"/>
    <n v="12"/>
    <n v="12.68"/>
    <n v="80702499"/>
    <n v="956452"/>
    <n v="53823618"/>
    <n v="0"/>
    <n v="0"/>
    <n v="171206333.75"/>
    <n v="43585"/>
    <n v="0"/>
    <n v="0"/>
    <n v="0"/>
    <s v="1400000/2800000/"/>
    <s v="06/12/"/>
    <d v="2022-03-31T00:00:00"/>
    <n v="2"/>
    <s v="O"/>
    <n v="1"/>
    <n v="30"/>
    <n v="0"/>
    <m/>
    <m/>
    <m/>
    <m/>
    <m/>
    <m/>
    <n v="1"/>
    <n v="1"/>
    <m/>
    <m/>
    <n v="2061366.79"/>
    <s v="VIVIENDA"/>
    <n v="0"/>
    <n v="0"/>
    <m/>
    <m/>
    <n v="5"/>
    <m/>
    <m/>
    <m/>
    <m/>
    <n v="1"/>
    <n v="7"/>
    <n v="2"/>
  </r>
  <r>
    <n v="14722501.191100352"/>
    <s v="C"/>
    <x v="499"/>
    <x v="4"/>
    <n v="3"/>
    <s v="13 191002444"/>
    <d v="2019-11-01T00:00:00"/>
    <d v="2024-11-30T00:00:00"/>
    <n v="0"/>
    <n v="1"/>
    <n v="28"/>
    <n v="30"/>
    <n v="2"/>
    <n v="14.88"/>
    <n v="15.93"/>
    <n v="35206519"/>
    <n v="835345"/>
    <n v="21953963"/>
    <n v="0"/>
    <n v="0"/>
    <n v="69832866.25"/>
    <n v="43585"/>
    <n v="0"/>
    <n v="0"/>
    <n v="0"/>
    <m/>
    <m/>
    <d v="2022-03-31T00:00:00"/>
    <n v="2"/>
    <s v="O"/>
    <n v="1"/>
    <n v="30"/>
    <n v="0"/>
    <m/>
    <m/>
    <m/>
    <m/>
    <m/>
    <m/>
    <n v="1"/>
    <n v="1"/>
    <d v="2019-11-01T00:00:00"/>
    <s v="A"/>
    <n v="840665.48"/>
    <s v="SUSTITUCION"/>
    <n v="0"/>
    <n v="0"/>
    <m/>
    <m/>
    <n v="5"/>
    <m/>
    <m/>
    <m/>
    <m/>
    <n v="1"/>
    <n v="7"/>
    <n v="2"/>
  </r>
  <r>
    <n v="1971042.1057991255"/>
    <s v="C"/>
    <x v="499"/>
    <x v="0"/>
    <n v="3"/>
    <s v="10 191000590"/>
    <d v="2019-07-29T00:00:00"/>
    <d v="2022-07-31T00:00:00"/>
    <n v="0"/>
    <n v="1"/>
    <n v="32"/>
    <n v="30"/>
    <n v="2"/>
    <n v="15.6"/>
    <n v="16.760000000000002"/>
    <n v="21707269"/>
    <n v="758883"/>
    <n v="2939402"/>
    <n v="0"/>
    <n v="0"/>
    <n v="0"/>
    <m/>
    <n v="0"/>
    <n v="0"/>
    <n v="0"/>
    <m/>
    <m/>
    <d v="2022-03-31T00:00:00"/>
    <n v="1"/>
    <s v="O"/>
    <n v="1"/>
    <n v="30"/>
    <n v="0"/>
    <m/>
    <m/>
    <m/>
    <m/>
    <m/>
    <m/>
    <n v="1"/>
    <n v="1"/>
    <n v="43675"/>
    <s v="A"/>
    <n v="112700.28"/>
    <s v="SUSTITUCION"/>
    <n v="0"/>
    <n v="0"/>
    <s v="800-197-268-4"/>
    <s v="DIRECCION DE IMPUESTOS Y ADUANAS NACIONALES"/>
    <n v="5"/>
    <m/>
    <m/>
    <m/>
    <m/>
    <n v="1"/>
    <n v="7"/>
    <n v="2"/>
  </r>
  <r>
    <n v="213923.72861192017"/>
    <s v="C"/>
    <x v="499"/>
    <x v="1"/>
    <n v="4"/>
    <s v="10 191002053"/>
    <d v="2019-10-17T00:00:00"/>
    <d v="2022-04-30T00:00:00"/>
    <n v="0"/>
    <n v="1"/>
    <n v="29"/>
    <n v="30"/>
    <n v="2"/>
    <n v="11.04"/>
    <n v="11.61"/>
    <n v="8402764"/>
    <n v="349884"/>
    <n v="318868"/>
    <n v="0"/>
    <n v="0"/>
    <n v="0"/>
    <m/>
    <n v="0"/>
    <n v="0"/>
    <n v="0"/>
    <m/>
    <m/>
    <d v="2022-03-31T00:00:00"/>
    <n v="1"/>
    <s v="O"/>
    <n v="1"/>
    <n v="30"/>
    <n v="0"/>
    <m/>
    <m/>
    <m/>
    <m/>
    <m/>
    <m/>
    <n v="1"/>
    <n v="1"/>
    <m/>
    <m/>
    <n v="12121.83"/>
    <s v="TARJETA DE AFINIDAD"/>
    <n v="0"/>
    <n v="0"/>
    <m/>
    <m/>
    <n v="5"/>
    <m/>
    <m/>
    <m/>
    <m/>
    <n v="1"/>
    <n v="7"/>
    <n v="2"/>
  </r>
  <r>
    <n v="832195.18042889785"/>
    <s v="C"/>
    <x v="499"/>
    <x v="1"/>
    <n v="4"/>
    <s v="10 211000585"/>
    <d v="2021-07-16T00:00:00"/>
    <d v="2024-01-31T00:00:00"/>
    <n v="0"/>
    <n v="1"/>
    <n v="8"/>
    <n v="30"/>
    <n v="2"/>
    <n v="17.690000000000001"/>
    <n v="19.2"/>
    <n v="1600000"/>
    <n v="66704"/>
    <n v="1240936"/>
    <n v="0"/>
    <n v="0"/>
    <n v="0"/>
    <m/>
    <n v="0"/>
    <n v="0"/>
    <n v="0"/>
    <m/>
    <m/>
    <d v="2022-03-31T00:00:00"/>
    <n v="1"/>
    <s v="O"/>
    <n v="1"/>
    <n v="30"/>
    <n v="0"/>
    <m/>
    <m/>
    <m/>
    <m/>
    <m/>
    <m/>
    <n v="1"/>
    <n v="1"/>
    <m/>
    <m/>
    <n v="47504.480000000003"/>
    <s v="TARJETA DE AFINIDAD"/>
    <n v="0"/>
    <n v="0"/>
    <m/>
    <m/>
    <n v="5"/>
    <m/>
    <m/>
    <m/>
    <m/>
    <n v="1"/>
    <n v="7"/>
    <n v="2"/>
  </r>
  <r>
    <n v="783581.0742558171"/>
    <s v="C"/>
    <x v="499"/>
    <x v="1"/>
    <n v="4"/>
    <s v="10 211000213"/>
    <d v="2021-03-23T00:00:00"/>
    <d v="2023-09-30T00:00:00"/>
    <n v="0"/>
    <n v="1"/>
    <n v="12"/>
    <n v="30"/>
    <n v="2"/>
    <n v="17.690000000000001"/>
    <n v="19.2"/>
    <n v="1790000"/>
    <n v="74625"/>
    <n v="1168662"/>
    <n v="0"/>
    <n v="0"/>
    <n v="0"/>
    <m/>
    <n v="0"/>
    <n v="0"/>
    <n v="0"/>
    <m/>
    <m/>
    <d v="2022-03-31T00:00:00"/>
    <n v="1"/>
    <s v="O"/>
    <n v="1"/>
    <n v="30"/>
    <n v="0"/>
    <m/>
    <m/>
    <m/>
    <m/>
    <m/>
    <m/>
    <n v="1"/>
    <n v="1"/>
    <m/>
    <m/>
    <n v="44883.54"/>
    <s v="TARJETA DE AFINIDAD"/>
    <n v="0"/>
    <n v="0"/>
    <m/>
    <m/>
    <n v="5"/>
    <m/>
    <m/>
    <m/>
    <m/>
    <n v="1"/>
    <n v="7"/>
    <n v="2"/>
  </r>
  <r>
    <n v="1218287.0218418417"/>
    <s v="C"/>
    <x v="499"/>
    <x v="1"/>
    <n v="4"/>
    <s v="10 211000107"/>
    <d v="2021-03-05T00:00:00"/>
    <d v="2023-03-31T00:00:00"/>
    <n v="0"/>
    <n v="1"/>
    <n v="12"/>
    <n v="30"/>
    <n v="2"/>
    <n v="17.690000000000001"/>
    <n v="19.2"/>
    <n v="4000000"/>
    <n v="166760"/>
    <n v="1816535"/>
    <n v="0"/>
    <n v="0"/>
    <n v="0"/>
    <m/>
    <n v="0"/>
    <n v="0"/>
    <n v="0"/>
    <m/>
    <m/>
    <d v="2022-03-31T00:00:00"/>
    <n v="1"/>
    <s v="O"/>
    <n v="1"/>
    <n v="30"/>
    <n v="0"/>
    <m/>
    <m/>
    <m/>
    <m/>
    <m/>
    <m/>
    <n v="1"/>
    <n v="1"/>
    <m/>
    <m/>
    <n v="69454.83"/>
    <s v="TARJETA DE AFINIDAD"/>
    <n v="0"/>
    <n v="0"/>
    <m/>
    <m/>
    <n v="5"/>
    <m/>
    <m/>
    <m/>
    <m/>
    <n v="1"/>
    <n v="7"/>
    <n v="2"/>
  </r>
  <r>
    <n v="578624.82381781051"/>
    <s v="C"/>
    <x v="499"/>
    <x v="1"/>
    <n v="4"/>
    <s v="10 211001014"/>
    <d v="2021-10-06T00:00:00"/>
    <d v="2024-04-30T00:00:00"/>
    <n v="0"/>
    <n v="1"/>
    <n v="5"/>
    <n v="30"/>
    <n v="2"/>
    <n v="17.690000000000001"/>
    <n v="19.2"/>
    <n v="1000000"/>
    <n v="41690"/>
    <n v="862906"/>
    <n v="0"/>
    <n v="0"/>
    <n v="0"/>
    <m/>
    <n v="0"/>
    <n v="0"/>
    <n v="0"/>
    <m/>
    <m/>
    <d v="2022-03-31T00:00:00"/>
    <n v="1"/>
    <s v="O"/>
    <n v="1"/>
    <n v="30"/>
    <n v="0"/>
    <m/>
    <m/>
    <m/>
    <m/>
    <m/>
    <m/>
    <n v="1"/>
    <n v="1"/>
    <m/>
    <m/>
    <n v="33089.33"/>
    <s v="TARJETA DE AFINIDAD"/>
    <n v="0"/>
    <n v="0"/>
    <m/>
    <m/>
    <n v="5"/>
    <m/>
    <m/>
    <m/>
    <m/>
    <n v="1"/>
    <n v="7"/>
    <n v="2"/>
  </r>
  <r>
    <n v="951960.2241483666"/>
    <s v="C"/>
    <x v="499"/>
    <x v="1"/>
    <n v="4"/>
    <s v="10 221000138"/>
    <d v="2022-02-01T00:00:00"/>
    <d v="2024-07-31T00:00:00"/>
    <n v="0"/>
    <n v="1"/>
    <n v="2"/>
    <n v="30"/>
    <n v="2"/>
    <n v="17.690000000000001"/>
    <n v="19.2"/>
    <n v="1500000"/>
    <n v="62535"/>
    <n v="1419586"/>
    <n v="0"/>
    <n v="0"/>
    <n v="0"/>
    <m/>
    <n v="0"/>
    <n v="0"/>
    <n v="0"/>
    <m/>
    <m/>
    <d v="2022-03-31T00:00:00"/>
    <n v="1"/>
    <s v="O"/>
    <n v="1"/>
    <n v="30"/>
    <n v="0"/>
    <m/>
    <m/>
    <m/>
    <m/>
    <m/>
    <m/>
    <n v="1"/>
    <n v="1"/>
    <m/>
    <m/>
    <n v="54384.44"/>
    <s v="TARJETA DE AFINIDAD"/>
    <n v="0"/>
    <n v="0"/>
    <m/>
    <m/>
    <n v="5"/>
    <m/>
    <m/>
    <m/>
    <m/>
    <n v="1"/>
    <n v="7"/>
    <n v="2"/>
  </r>
  <r>
    <n v="1218387.739851204"/>
    <s v="C"/>
    <x v="500"/>
    <x v="0"/>
    <n v="4"/>
    <s v="13 211002170"/>
    <d v="2021-08-24T00:00:00"/>
    <d v="2023-08-31T00:00:00"/>
    <n v="0"/>
    <n v="1"/>
    <n v="7"/>
    <n v="30"/>
    <n v="2"/>
    <n v="9"/>
    <n v="9.3800000000000008"/>
    <n v="4105669"/>
    <n v="188327"/>
    <n v="2986549"/>
    <n v="0"/>
    <n v="0"/>
    <n v="0"/>
    <m/>
    <n v="0"/>
    <n v="0"/>
    <n v="0"/>
    <m/>
    <m/>
    <d v="2022-03-31T00:00:00"/>
    <n v="1"/>
    <s v="O"/>
    <n v="1"/>
    <n v="30"/>
    <n v="0"/>
    <m/>
    <m/>
    <m/>
    <m/>
    <m/>
    <m/>
    <n v="1"/>
    <n v="1"/>
    <m/>
    <m/>
    <n v="221048.24"/>
    <s v="SUSTITUCION"/>
    <n v="0"/>
    <n v="0"/>
    <s v="800-197-268-4"/>
    <s v="DIRECCION DE IMPUESTOS Y ADUANAS NACIONALES"/>
    <n v="5"/>
    <m/>
    <m/>
    <m/>
    <m/>
    <n v="1"/>
    <n v="7"/>
    <n v="2"/>
  </r>
  <r>
    <n v="2399752.2601487958"/>
    <s v="C"/>
    <x v="500"/>
    <x v="1"/>
    <n v="4"/>
    <s v="13 221000639"/>
    <d v="2022-02-08T00:00:00"/>
    <d v="2024-08-31T00:00:00"/>
    <n v="0"/>
    <n v="1"/>
    <n v="1"/>
    <n v="30"/>
    <n v="2"/>
    <n v="10.199999999999999"/>
    <n v="10.69"/>
    <n v="6059397"/>
    <n v="230818"/>
    <n v="5882120"/>
    <n v="0"/>
    <n v="0"/>
    <n v="0"/>
    <m/>
    <n v="0"/>
    <n v="0"/>
    <n v="0"/>
    <m/>
    <m/>
    <d v="2022-03-31T00:00:00"/>
    <n v="1"/>
    <s v="O"/>
    <n v="1"/>
    <n v="30"/>
    <n v="0"/>
    <m/>
    <m/>
    <m/>
    <m/>
    <m/>
    <m/>
    <n v="1"/>
    <n v="1"/>
    <m/>
    <m/>
    <n v="435270.76"/>
    <s v="SUSTITUCION"/>
    <n v="0"/>
    <n v="0"/>
    <m/>
    <m/>
    <n v="5"/>
    <m/>
    <m/>
    <m/>
    <m/>
    <n v="1"/>
    <n v="7"/>
    <n v="2"/>
  </r>
  <r>
    <n v="40212590.046790741"/>
    <s v="C"/>
    <x v="501"/>
    <x v="0"/>
    <n v="3"/>
    <s v="13 221000808"/>
    <d v="2022-02-17T00:00:00"/>
    <d v="2026-02-28T00:00:00"/>
    <n v="0"/>
    <n v="1"/>
    <n v="1"/>
    <n v="30"/>
    <n v="2"/>
    <n v="17.510000000000002"/>
    <n v="18.98"/>
    <n v="45455113"/>
    <n v="1002216"/>
    <n v="45131693"/>
    <n v="0"/>
    <n v="0"/>
    <n v="0"/>
    <m/>
    <n v="0"/>
    <n v="0"/>
    <n v="0"/>
    <s v="2000000/2000000/"/>
    <s v="06/12/"/>
    <d v="2022-03-31T00:00:00"/>
    <n v="1"/>
    <s v="O"/>
    <n v="1"/>
    <n v="30"/>
    <n v="0"/>
    <m/>
    <m/>
    <m/>
    <m/>
    <m/>
    <m/>
    <n v="1"/>
    <n v="1"/>
    <n v="44609"/>
    <s v="A"/>
    <n v="639386.93999999994"/>
    <s v="SUSTITUCION"/>
    <n v="0"/>
    <n v="0"/>
    <s v="800-197-268-4"/>
    <s v="DIRECCION DE IMPUESTOS Y ADUANAS NACIONALES"/>
    <n v="5"/>
    <m/>
    <m/>
    <m/>
    <m/>
    <n v="1"/>
    <n v="7"/>
    <n v="2"/>
  </r>
  <r>
    <n v="2248431.9532092595"/>
    <s v="C"/>
    <x v="501"/>
    <x v="1"/>
    <n v="4"/>
    <s v="10 191001721"/>
    <d v="2019-10-18T00:00:00"/>
    <d v="2023-01-31T00:00:00"/>
    <n v="0"/>
    <n v="1"/>
    <n v="29"/>
    <n v="30"/>
    <n v="2"/>
    <n v="18"/>
    <n v="19.559999999999999"/>
    <n v="3000000"/>
    <n v="273760"/>
    <n v="2523514"/>
    <n v="0"/>
    <n v="0"/>
    <n v="0"/>
    <m/>
    <n v="0"/>
    <n v="0"/>
    <n v="0"/>
    <m/>
    <m/>
    <d v="2022-03-31T00:00:00"/>
    <n v="1"/>
    <s v="O"/>
    <n v="1"/>
    <n v="30"/>
    <n v="0"/>
    <m/>
    <m/>
    <m/>
    <m/>
    <m/>
    <m/>
    <n v="1"/>
    <n v="1"/>
    <m/>
    <m/>
    <n v="35784.06"/>
    <s v="TARJETA DE AFINIDAD"/>
    <n v="0"/>
    <n v="0"/>
    <m/>
    <m/>
    <n v="5"/>
    <m/>
    <m/>
    <m/>
    <m/>
    <n v="1"/>
    <n v="7"/>
    <n v="2"/>
  </r>
  <r>
    <n v="14050439"/>
    <s v="C"/>
    <x v="502"/>
    <x v="0"/>
    <n v="4"/>
    <s v="13 211001802"/>
    <d v="2021-07-07T00:00:00"/>
    <d v="2024-07-31T00:00:00"/>
    <n v="1"/>
    <n v="1"/>
    <n v="8"/>
    <n v="30"/>
    <n v="2"/>
    <n v="9"/>
    <n v="9.3800000000000008"/>
    <n v="33417052"/>
    <n v="904140"/>
    <n v="27112269"/>
    <n v="0"/>
    <n v="0"/>
    <n v="0"/>
    <m/>
    <n v="0"/>
    <n v="0"/>
    <n v="0"/>
    <s v="1000000/1000000/"/>
    <s v="06/12/"/>
    <d v="2022-03-31T00:00:00"/>
    <n v="1"/>
    <s v="O"/>
    <n v="1"/>
    <n v="30"/>
    <n v="336"/>
    <m/>
    <m/>
    <m/>
    <m/>
    <m/>
    <m/>
    <n v="1"/>
    <n v="1"/>
    <m/>
    <m/>
    <n v="1623210"/>
    <s v="SUSTITUCION"/>
    <n v="0"/>
    <n v="0"/>
    <s v="800-197-268-4"/>
    <s v="DIRECCION DE IMPUESTOS Y ADUANAS NACIONALES"/>
    <n v="5"/>
    <m/>
    <m/>
    <m/>
    <m/>
    <n v="1"/>
    <n v="7"/>
    <n v="2"/>
  </r>
  <r>
    <n v="0"/>
    <s v="C"/>
    <x v="503"/>
    <x v="0"/>
    <n v="4"/>
    <s v="11 20836"/>
    <d v="2018-08-10T00:00:00"/>
    <d v="2022-08-31T00:00:00"/>
    <n v="0"/>
    <n v="1"/>
    <n v="41"/>
    <n v="30"/>
    <n v="2"/>
    <n v="12.6"/>
    <n v="13.35"/>
    <n v="34269250"/>
    <n v="747631"/>
    <n v="4582334"/>
    <n v="0"/>
    <n v="0"/>
    <n v="0"/>
    <m/>
    <n v="0"/>
    <n v="0"/>
    <n v="0"/>
    <s v="1000000/"/>
    <s v="07/"/>
    <d v="2022-03-31T00:00:00"/>
    <n v="1"/>
    <s v="O"/>
    <n v="1"/>
    <n v="30"/>
    <n v="0"/>
    <m/>
    <m/>
    <m/>
    <m/>
    <m/>
    <m/>
    <n v="1"/>
    <n v="1"/>
    <m/>
    <m/>
    <n v="1940923"/>
    <s v="SUSTITUCION"/>
    <n v="0"/>
    <n v="0"/>
    <s v="800-197-268-4"/>
    <s v="DIRECCION DE IMPUESTOS Y ADUANAS NACIONALES"/>
    <n v="5"/>
    <m/>
    <m/>
    <m/>
    <m/>
    <n v="1"/>
    <n v="7"/>
    <n v="2"/>
  </r>
  <r>
    <n v="41614107.052818395"/>
    <s v="C"/>
    <x v="504"/>
    <x v="2"/>
    <n v="4"/>
    <s v="13 211003775"/>
    <d v="2021-12-10T00:00:00"/>
    <d v="2025-06-30T00:00:00"/>
    <n v="0"/>
    <n v="1"/>
    <n v="3"/>
    <n v="30"/>
    <n v="2"/>
    <n v="11.7"/>
    <n v="12.34"/>
    <n v="46434019"/>
    <n v="1158838"/>
    <n v="44341541"/>
    <n v="0"/>
    <n v="0"/>
    <n v="60685050"/>
    <n v="44537"/>
    <n v="0"/>
    <n v="0"/>
    <n v="0"/>
    <s v="1415000/1415000/"/>
    <s v="06/12/"/>
    <d v="2022-03-31T00:00:00"/>
    <n v="3"/>
    <s v="O"/>
    <n v="1"/>
    <n v="30"/>
    <n v="0"/>
    <m/>
    <m/>
    <m/>
    <m/>
    <m/>
    <m/>
    <n v="1"/>
    <n v="1"/>
    <m/>
    <m/>
    <n v="1229708.3999999999"/>
    <s v="SUSTITUCION"/>
    <n v="0"/>
    <n v="0"/>
    <s v="800-197-268-4"/>
    <s v="DIRECCION DE IMPUESTOS Y ADUANAS NACIONALES"/>
    <n v="5"/>
    <m/>
    <m/>
    <m/>
    <m/>
    <n v="1"/>
    <n v="7"/>
    <n v="2"/>
  </r>
  <r>
    <n v="179568.59137415193"/>
    <s v="C"/>
    <x v="504"/>
    <x v="1"/>
    <n v="4"/>
    <s v="10 211001211"/>
    <d v="2021-11-03T00:00:00"/>
    <d v="2023-10-31T00:00:00"/>
    <n v="0"/>
    <n v="1"/>
    <n v="5"/>
    <n v="30"/>
    <n v="2"/>
    <n v="17.690000000000001"/>
    <n v="19.2"/>
    <n v="233304"/>
    <n v="11659"/>
    <n v="191359"/>
    <n v="0"/>
    <n v="0"/>
    <n v="0"/>
    <m/>
    <n v="0"/>
    <n v="0"/>
    <n v="0"/>
    <m/>
    <m/>
    <d v="2022-03-31T00:00:00"/>
    <n v="1"/>
    <s v="O"/>
    <n v="1"/>
    <n v="30"/>
    <n v="0"/>
    <m/>
    <m/>
    <m/>
    <m/>
    <m/>
    <m/>
    <n v="1"/>
    <n v="1"/>
    <m/>
    <m/>
    <n v="5326.87"/>
    <s v="TARJETA DE AFINIDAD"/>
    <n v="0"/>
    <n v="0"/>
    <m/>
    <m/>
    <n v="5"/>
    <m/>
    <m/>
    <m/>
    <m/>
    <n v="1"/>
    <n v="7"/>
    <n v="2"/>
  </r>
  <r>
    <n v="1539480.2520655184"/>
    <s v="C"/>
    <x v="504"/>
    <x v="1"/>
    <n v="4"/>
    <s v="10 211001050"/>
    <d v="2021-10-12T00:00:00"/>
    <d v="2023-10-31T00:00:00"/>
    <n v="0"/>
    <n v="1"/>
    <n v="5"/>
    <n v="30"/>
    <n v="2"/>
    <n v="17.690000000000001"/>
    <n v="19.2"/>
    <n v="2000000"/>
    <n v="99948"/>
    <n v="1640434"/>
    <n v="0"/>
    <n v="0"/>
    <n v="0"/>
    <m/>
    <n v="0"/>
    <n v="0"/>
    <n v="0"/>
    <m/>
    <m/>
    <d v="2022-03-31T00:00:00"/>
    <n v="1"/>
    <s v="O"/>
    <n v="1"/>
    <n v="30"/>
    <n v="0"/>
    <m/>
    <m/>
    <m/>
    <m/>
    <m/>
    <m/>
    <n v="1"/>
    <n v="1"/>
    <m/>
    <m/>
    <n v="45544.76"/>
    <s v="TARJETA DE AFINIDAD"/>
    <n v="0"/>
    <n v="0"/>
    <m/>
    <m/>
    <n v="5"/>
    <m/>
    <m/>
    <m/>
    <m/>
    <n v="1"/>
    <n v="7"/>
    <n v="2"/>
  </r>
  <r>
    <n v="452940.47788035386"/>
    <s v="C"/>
    <x v="504"/>
    <x v="1"/>
    <n v="4"/>
    <s v="10 221000251"/>
    <d v="2022-02-17T00:00:00"/>
    <d v="2024-02-29T00:00:00"/>
    <n v="0"/>
    <n v="1"/>
    <n v="1"/>
    <n v="30"/>
    <n v="2"/>
    <n v="17.7"/>
    <n v="19.2"/>
    <n v="500000"/>
    <n v="24988"/>
    <n v="482557"/>
    <n v="0"/>
    <n v="0"/>
    <n v="0"/>
    <m/>
    <n v="0"/>
    <n v="0"/>
    <n v="0"/>
    <m/>
    <m/>
    <d v="2022-03-31T00:00:00"/>
    <n v="1"/>
    <s v="O"/>
    <n v="1"/>
    <n v="30"/>
    <n v="0"/>
    <m/>
    <m/>
    <m/>
    <m/>
    <m/>
    <m/>
    <n v="1"/>
    <n v="1"/>
    <m/>
    <m/>
    <n v="13317.18"/>
    <s v="TARJETA DE AFINIDAD"/>
    <n v="0"/>
    <n v="0"/>
    <m/>
    <m/>
    <n v="5"/>
    <m/>
    <m/>
    <m/>
    <m/>
    <n v="1"/>
    <n v="7"/>
    <n v="2"/>
  </r>
  <r>
    <n v="56300.919049447934"/>
    <s v="C"/>
    <x v="504"/>
    <x v="1"/>
    <n v="4"/>
    <s v="10 211001294"/>
    <d v="2021-11-13T00:00:00"/>
    <d v="2023-11-30T00:00:00"/>
    <n v="0"/>
    <n v="1"/>
    <n v="4"/>
    <n v="30"/>
    <n v="2"/>
    <n v="17.690000000000001"/>
    <n v="19.2"/>
    <n v="69900"/>
    <n v="3493"/>
    <n v="59923"/>
    <n v="0"/>
    <n v="0"/>
    <n v="0"/>
    <m/>
    <n v="0"/>
    <n v="0"/>
    <n v="0"/>
    <m/>
    <m/>
    <d v="2022-03-31T00:00:00"/>
    <n v="1"/>
    <s v="O"/>
    <n v="1"/>
    <n v="30"/>
    <n v="0"/>
    <m/>
    <m/>
    <m/>
    <m/>
    <m/>
    <m/>
    <n v="1"/>
    <n v="1"/>
    <m/>
    <m/>
    <n v="1598.06"/>
    <s v="TARJETA DE AFINIDAD"/>
    <n v="0"/>
    <n v="0"/>
    <m/>
    <m/>
    <n v="5"/>
    <m/>
    <m/>
    <m/>
    <m/>
    <n v="1"/>
    <n v="7"/>
    <n v="2"/>
  </r>
  <r>
    <n v="70181.377097453122"/>
    <s v="C"/>
    <x v="504"/>
    <x v="1"/>
    <n v="4"/>
    <s v="10 221000112"/>
    <d v="2022-01-25T00:00:00"/>
    <d v="2024-01-31T00:00:00"/>
    <n v="0"/>
    <n v="1"/>
    <n v="2"/>
    <n v="30"/>
    <n v="2"/>
    <n v="17.690000000000001"/>
    <n v="19.2"/>
    <n v="80500"/>
    <n v="4023"/>
    <n v="74840"/>
    <n v="0"/>
    <n v="0"/>
    <n v="0"/>
    <m/>
    <n v="0"/>
    <n v="0"/>
    <n v="0"/>
    <m/>
    <m/>
    <d v="2022-03-31T00:00:00"/>
    <n v="1"/>
    <s v="O"/>
    <n v="1"/>
    <n v="30"/>
    <n v="0"/>
    <m/>
    <m/>
    <m/>
    <m/>
    <m/>
    <m/>
    <n v="1"/>
    <n v="1"/>
    <m/>
    <m/>
    <n v="2130.75"/>
    <s v="TARJETA DE AFINIDAD"/>
    <n v="0"/>
    <n v="0"/>
    <m/>
    <m/>
    <n v="5"/>
    <m/>
    <m/>
    <m/>
    <m/>
    <n v="1"/>
    <n v="7"/>
    <n v="2"/>
  </r>
  <r>
    <n v="1154675.3297146834"/>
    <s v="C"/>
    <x v="504"/>
    <x v="1"/>
    <n v="4"/>
    <s v="10 211001201"/>
    <d v="2021-11-02T00:00:00"/>
    <d v="2023-10-31T00:00:00"/>
    <n v="0"/>
    <n v="1"/>
    <n v="5"/>
    <n v="30"/>
    <n v="2"/>
    <n v="17.690000000000001"/>
    <n v="19.2"/>
    <n v="1500000"/>
    <n v="74961"/>
    <n v="1230324"/>
    <n v="0"/>
    <n v="0"/>
    <n v="0"/>
    <m/>
    <n v="0"/>
    <n v="0"/>
    <n v="0"/>
    <m/>
    <m/>
    <d v="2022-03-31T00:00:00"/>
    <n v="1"/>
    <s v="O"/>
    <n v="1"/>
    <n v="30"/>
    <n v="0"/>
    <m/>
    <m/>
    <m/>
    <m/>
    <m/>
    <m/>
    <n v="1"/>
    <n v="1"/>
    <m/>
    <m/>
    <n v="34091.980000000003"/>
    <s v="TARJETA DE AFINIDAD"/>
    <n v="0"/>
    <n v="0"/>
    <m/>
    <m/>
    <n v="5"/>
    <m/>
    <m/>
    <m/>
    <m/>
    <n v="1"/>
    <n v="7"/>
    <n v="2"/>
  </r>
  <r>
    <n v="2744492.9557874324"/>
    <s v="C"/>
    <x v="505"/>
    <x v="0"/>
    <n v="3"/>
    <s v="13 211000214"/>
    <d v="2021-01-28T00:00:00"/>
    <d v="2023-07-31T00:00:00"/>
    <n v="1"/>
    <n v="1"/>
    <n v="15"/>
    <n v="30"/>
    <n v="2"/>
    <n v="10.15"/>
    <n v="10.63"/>
    <n v="20393200"/>
    <n v="569386"/>
    <n v="11376969"/>
    <n v="0"/>
    <n v="0"/>
    <n v="0"/>
    <m/>
    <n v="0"/>
    <n v="0"/>
    <n v="0"/>
    <s v="1540000/1540000/"/>
    <s v="07/12/"/>
    <d v="2022-03-31T00:00:00"/>
    <n v="1"/>
    <s v="O"/>
    <n v="1"/>
    <n v="30"/>
    <n v="474"/>
    <m/>
    <m/>
    <m/>
    <m/>
    <m/>
    <m/>
    <n v="1"/>
    <n v="1"/>
    <n v="44224"/>
    <s v="A"/>
    <n v="1074101.3"/>
    <s v="SUSTITUCION"/>
    <n v="0"/>
    <n v="0"/>
    <s v="800-197-268-4"/>
    <s v="DIRECCION DE IMPUESTOS Y ADUANAS NACIONALES"/>
    <n v="5"/>
    <m/>
    <m/>
    <m/>
    <m/>
    <n v="1"/>
    <n v="7"/>
    <n v="2"/>
  </r>
  <r>
    <n v="1205315.0642125662"/>
    <s v="C"/>
    <x v="505"/>
    <x v="1"/>
    <n v="4"/>
    <s v="10 191002172"/>
    <d v="2019-10-21T00:00:00"/>
    <d v="2024-05-31T00:00:00"/>
    <n v="0"/>
    <n v="1"/>
    <n v="29"/>
    <n v="30"/>
    <n v="2"/>
    <n v="18"/>
    <n v="19.559999999999999"/>
    <n v="5000000"/>
    <n v="249621"/>
    <n v="4996220"/>
    <n v="0"/>
    <n v="0"/>
    <n v="0"/>
    <m/>
    <n v="0"/>
    <n v="0"/>
    <n v="0"/>
    <m/>
    <m/>
    <d v="2022-03-31T00:00:00"/>
    <n v="1"/>
    <s v="O"/>
    <n v="1"/>
    <n v="30"/>
    <n v="0"/>
    <m/>
    <m/>
    <m/>
    <m/>
    <m/>
    <m/>
    <n v="1"/>
    <n v="1"/>
    <m/>
    <m/>
    <n v="471628.68"/>
    <s v="TARJETA DE AFINIDAD"/>
    <n v="0"/>
    <n v="0"/>
    <m/>
    <m/>
    <n v="5"/>
    <m/>
    <m/>
    <m/>
    <m/>
    <n v="1"/>
    <n v="7"/>
    <n v="2"/>
  </r>
  <r>
    <n v="4108939.2371763913"/>
    <s v="C"/>
    <x v="506"/>
    <x v="0"/>
    <n v="3"/>
    <s v="10 191000709"/>
    <d v="2019-08-13T00:00:00"/>
    <d v="2024-08-31T00:00:00"/>
    <n v="0"/>
    <n v="1"/>
    <n v="36"/>
    <n v="30"/>
    <n v="2"/>
    <n v="13.55"/>
    <n v="14.43"/>
    <n v="19204000"/>
    <n v="327109"/>
    <n v="10983335"/>
    <n v="0"/>
    <n v="0"/>
    <n v="0"/>
    <m/>
    <n v="0"/>
    <n v="0"/>
    <n v="0"/>
    <s v="700000/700000/"/>
    <s v="07/12/"/>
    <d v="2022-03-31T00:00:00"/>
    <n v="1"/>
    <s v="O"/>
    <n v="1"/>
    <n v="30"/>
    <n v="0"/>
    <m/>
    <m/>
    <m/>
    <m/>
    <m/>
    <m/>
    <n v="1"/>
    <n v="1"/>
    <n v="43690"/>
    <s v="A"/>
    <n v="846067.56"/>
    <s v="SUSTITUCION"/>
    <n v="0"/>
    <n v="0"/>
    <s v="800-197-268-4"/>
    <s v="DIRECCION DE IMPUESTOS Y ADUANAS NACIONALES"/>
    <n v="5"/>
    <m/>
    <m/>
    <m/>
    <m/>
    <n v="1"/>
    <n v="7"/>
    <n v="2"/>
  </r>
  <r>
    <n v="985455.3208698018"/>
    <s v="C"/>
    <x v="506"/>
    <x v="0"/>
    <n v="4"/>
    <s v="13 211002271"/>
    <d v="2021-08-26T00:00:00"/>
    <d v="2023-08-31T00:00:00"/>
    <n v="0"/>
    <n v="1"/>
    <n v="7"/>
    <n v="30"/>
    <n v="2"/>
    <n v="9"/>
    <n v="9.3800000000000008"/>
    <n v="3621150"/>
    <n v="166102"/>
    <n v="2634103"/>
    <n v="0"/>
    <n v="0"/>
    <n v="0"/>
    <m/>
    <n v="0"/>
    <n v="0"/>
    <n v="0"/>
    <m/>
    <m/>
    <d v="2022-03-31T00:00:00"/>
    <n v="1"/>
    <s v="O"/>
    <n v="1"/>
    <n v="30"/>
    <n v="0"/>
    <m/>
    <m/>
    <m/>
    <m/>
    <m/>
    <m/>
    <n v="1"/>
    <n v="1"/>
    <m/>
    <m/>
    <n v="202890.32"/>
    <s v="COMPRA CARTERA"/>
    <n v="0"/>
    <n v="0"/>
    <s v="800-197-268-4"/>
    <s v="DIRECCION DE IMPUESTOS Y ADUANAS NACIONALES"/>
    <n v="5"/>
    <m/>
    <m/>
    <m/>
    <m/>
    <n v="1"/>
    <n v="7"/>
    <n v="2"/>
  </r>
  <r>
    <n v="1006399.0375415704"/>
    <s v="C"/>
    <x v="506"/>
    <x v="1"/>
    <n v="4"/>
    <s v="13 201002749"/>
    <d v="2020-09-29T00:00:00"/>
    <d v="2023-09-30T00:00:00"/>
    <n v="0"/>
    <n v="1"/>
    <n v="18"/>
    <n v="30"/>
    <n v="2"/>
    <n v="9"/>
    <n v="9.3800000000000008"/>
    <n v="5027582"/>
    <n v="160821"/>
    <n v="2690088"/>
    <n v="0"/>
    <n v="0"/>
    <n v="0"/>
    <m/>
    <n v="0"/>
    <n v="0"/>
    <n v="0"/>
    <m/>
    <m/>
    <d v="2022-03-31T00:00:00"/>
    <n v="1"/>
    <s v="O"/>
    <n v="1"/>
    <n v="30"/>
    <n v="0"/>
    <m/>
    <m/>
    <m/>
    <m/>
    <m/>
    <m/>
    <n v="1"/>
    <n v="1"/>
    <m/>
    <m/>
    <n v="207203.6"/>
    <s v="LIBRE INVERSION"/>
    <n v="0"/>
    <n v="0"/>
    <m/>
    <m/>
    <n v="5"/>
    <m/>
    <m/>
    <m/>
    <m/>
    <n v="1"/>
    <n v="7"/>
    <n v="2"/>
  </r>
  <r>
    <n v="51900.699253470913"/>
    <s v="C"/>
    <x v="506"/>
    <x v="1"/>
    <n v="4"/>
    <s v="10 211000950"/>
    <d v="2021-09-24T00:00:00"/>
    <d v="2024-09-30T00:00:00"/>
    <n v="0"/>
    <n v="1"/>
    <n v="6"/>
    <n v="30"/>
    <n v="2"/>
    <n v="17.690000000000001"/>
    <n v="19.2"/>
    <n v="160000"/>
    <n v="5793"/>
    <n v="138946"/>
    <n v="0"/>
    <n v="0"/>
    <n v="0"/>
    <m/>
    <n v="0"/>
    <n v="0"/>
    <n v="0"/>
    <m/>
    <m/>
    <d v="2022-03-31T00:00:00"/>
    <n v="1"/>
    <s v="O"/>
    <n v="1"/>
    <n v="30"/>
    <n v="0"/>
    <m/>
    <m/>
    <m/>
    <m/>
    <m/>
    <m/>
    <n v="1"/>
    <n v="1"/>
    <m/>
    <m/>
    <n v="10783.21"/>
    <s v="TARJETA DE AFINIDAD"/>
    <n v="0"/>
    <n v="0"/>
    <m/>
    <m/>
    <n v="5"/>
    <m/>
    <m/>
    <m/>
    <m/>
    <n v="1"/>
    <n v="7"/>
    <n v="2"/>
  </r>
  <r>
    <n v="812217.26954856887"/>
    <s v="C"/>
    <x v="506"/>
    <x v="1"/>
    <n v="4"/>
    <s v="10 211000853"/>
    <d v="2021-09-13T00:00:00"/>
    <d v="2024-09-30T00:00:00"/>
    <n v="0"/>
    <n v="1"/>
    <n v="6"/>
    <n v="30"/>
    <n v="2"/>
    <n v="17.690000000000001"/>
    <n v="19.2"/>
    <n v="2500000"/>
    <n v="90510"/>
    <n v="2171040"/>
    <n v="0"/>
    <n v="0"/>
    <n v="0"/>
    <m/>
    <n v="0"/>
    <n v="0"/>
    <n v="0"/>
    <m/>
    <m/>
    <d v="2022-03-31T00:00:00"/>
    <n v="1"/>
    <s v="O"/>
    <n v="1"/>
    <n v="30"/>
    <n v="0"/>
    <m/>
    <m/>
    <m/>
    <m/>
    <m/>
    <m/>
    <n v="1"/>
    <n v="1"/>
    <m/>
    <m/>
    <n v="167222.76"/>
    <s v="TARJETA DE AFINIDAD"/>
    <n v="0"/>
    <n v="0"/>
    <m/>
    <m/>
    <n v="5"/>
    <m/>
    <m/>
    <m/>
    <m/>
    <n v="1"/>
    <n v="7"/>
    <n v="2"/>
  </r>
  <r>
    <n v="27661.250872018354"/>
    <s v="C"/>
    <x v="506"/>
    <x v="1"/>
    <n v="4"/>
    <s v="10 211000935"/>
    <d v="2021-09-22T00:00:00"/>
    <d v="2024-09-30T00:00:00"/>
    <n v="0"/>
    <n v="1"/>
    <n v="6"/>
    <n v="30"/>
    <n v="2"/>
    <n v="17.690000000000001"/>
    <n v="19.2"/>
    <n v="85000"/>
    <n v="3077"/>
    <n v="73817"/>
    <n v="0"/>
    <n v="0"/>
    <n v="0"/>
    <m/>
    <n v="0"/>
    <n v="0"/>
    <n v="0"/>
    <m/>
    <m/>
    <d v="2022-03-31T00:00:00"/>
    <n v="1"/>
    <s v="O"/>
    <n v="1"/>
    <n v="30"/>
    <n v="0"/>
    <m/>
    <m/>
    <m/>
    <m/>
    <m/>
    <m/>
    <n v="1"/>
    <n v="1"/>
    <m/>
    <m/>
    <n v="5640.45"/>
    <s v="TARJETA DE AFINIDAD"/>
    <n v="0"/>
    <n v="0"/>
    <m/>
    <m/>
    <n v="5"/>
    <m/>
    <m/>
    <m/>
    <m/>
    <n v="1"/>
    <n v="7"/>
    <n v="2"/>
  </r>
  <r>
    <n v="25721.557827589386"/>
    <s v="C"/>
    <x v="506"/>
    <x v="1"/>
    <n v="4"/>
    <s v="10 211000881"/>
    <d v="2021-09-17T00:00:00"/>
    <d v="2024-09-30T00:00:00"/>
    <n v="0"/>
    <n v="1"/>
    <n v="6"/>
    <n v="30"/>
    <n v="2"/>
    <n v="17.690000000000001"/>
    <n v="19.2"/>
    <n v="79200"/>
    <n v="2867"/>
    <n v="68782"/>
    <n v="0"/>
    <n v="0"/>
    <n v="0"/>
    <m/>
    <n v="0"/>
    <n v="0"/>
    <n v="0"/>
    <m/>
    <m/>
    <d v="2022-03-31T00:00:00"/>
    <n v="1"/>
    <s v="O"/>
    <n v="1"/>
    <n v="30"/>
    <n v="0"/>
    <m/>
    <m/>
    <m/>
    <m/>
    <m/>
    <m/>
    <n v="1"/>
    <n v="1"/>
    <m/>
    <m/>
    <n v="5308.66"/>
    <s v="TARJETA DE AFINIDAD"/>
    <n v="0"/>
    <n v="0"/>
    <m/>
    <m/>
    <n v="5"/>
    <m/>
    <m/>
    <m/>
    <m/>
    <n v="1"/>
    <n v="7"/>
    <n v="2"/>
  </r>
  <r>
    <n v="23788.061705160857"/>
    <s v="C"/>
    <x v="506"/>
    <x v="1"/>
    <n v="4"/>
    <s v="10 211000896"/>
    <d v="2021-09-18T00:00:00"/>
    <d v="2024-09-30T00:00:00"/>
    <n v="0"/>
    <n v="1"/>
    <n v="6"/>
    <n v="30"/>
    <n v="2"/>
    <n v="17.690000000000001"/>
    <n v="19.2"/>
    <n v="73000"/>
    <n v="2643"/>
    <n v="63393"/>
    <n v="0"/>
    <n v="0"/>
    <n v="0"/>
    <m/>
    <n v="0"/>
    <n v="0"/>
    <n v="0"/>
    <m/>
    <m/>
    <d v="2022-03-31T00:00:00"/>
    <n v="1"/>
    <s v="O"/>
    <n v="1"/>
    <n v="30"/>
    <n v="0"/>
    <m/>
    <m/>
    <m/>
    <m/>
    <m/>
    <m/>
    <n v="1"/>
    <n v="1"/>
    <m/>
    <m/>
    <n v="4810.97"/>
    <s v="TARJETA DE AFINIDAD"/>
    <n v="0"/>
    <n v="0"/>
    <m/>
    <m/>
    <n v="5"/>
    <m/>
    <m/>
    <m/>
    <m/>
    <n v="1"/>
    <n v="7"/>
    <n v="2"/>
  </r>
  <r>
    <n v="64917.120997519422"/>
    <s v="C"/>
    <x v="506"/>
    <x v="1"/>
    <n v="4"/>
    <s v="10 211000836"/>
    <d v="2021-09-10T00:00:00"/>
    <d v="2024-09-30T00:00:00"/>
    <n v="0"/>
    <n v="1"/>
    <n v="6"/>
    <n v="30"/>
    <n v="2"/>
    <n v="17.690000000000001"/>
    <n v="19.2"/>
    <n v="200000"/>
    <n v="7241"/>
    <n v="173682"/>
    <n v="0"/>
    <n v="0"/>
    <n v="0"/>
    <m/>
    <n v="0"/>
    <n v="0"/>
    <n v="0"/>
    <m/>
    <m/>
    <d v="2022-03-31T00:00:00"/>
    <n v="1"/>
    <s v="O"/>
    <n v="1"/>
    <n v="30"/>
    <n v="0"/>
    <m/>
    <m/>
    <m/>
    <m/>
    <m/>
    <m/>
    <n v="1"/>
    <n v="1"/>
    <m/>
    <m/>
    <n v="13437.54"/>
    <s v="TARJETA DE AFINIDAD"/>
    <n v="0"/>
    <n v="0"/>
    <m/>
    <m/>
    <n v="5"/>
    <m/>
    <m/>
    <m/>
    <m/>
    <n v="1"/>
    <n v="7"/>
    <n v="2"/>
  </r>
  <r>
    <n v="64862.533222270984"/>
    <s v="C"/>
    <x v="506"/>
    <x v="1"/>
    <n v="4"/>
    <s v="10 211000837"/>
    <d v="2021-09-10T00:00:00"/>
    <d v="2024-09-30T00:00:00"/>
    <n v="0"/>
    <n v="1"/>
    <n v="6"/>
    <n v="30"/>
    <n v="2"/>
    <n v="17.690000000000001"/>
    <n v="19.2"/>
    <n v="199860"/>
    <n v="7236"/>
    <n v="173561"/>
    <n v="0"/>
    <n v="0"/>
    <n v="0"/>
    <m/>
    <n v="0"/>
    <n v="0"/>
    <n v="0"/>
    <m/>
    <m/>
    <d v="2022-03-31T00:00:00"/>
    <n v="1"/>
    <s v="O"/>
    <n v="1"/>
    <n v="30"/>
    <n v="0"/>
    <m/>
    <m/>
    <m/>
    <m/>
    <m/>
    <m/>
    <n v="1"/>
    <n v="1"/>
    <m/>
    <m/>
    <n v="13437.54"/>
    <s v="TARJETA DE AFINIDAD"/>
    <n v="0"/>
    <n v="0"/>
    <m/>
    <m/>
    <n v="5"/>
    <m/>
    <m/>
    <m/>
    <m/>
    <n v="1"/>
    <n v="7"/>
    <n v="2"/>
  </r>
  <r>
    <n v="315067.54028370784"/>
    <s v="C"/>
    <x v="506"/>
    <x v="1"/>
    <n v="4"/>
    <s v="10 211000782"/>
    <d v="2021-09-02T00:00:00"/>
    <d v="2024-08-31T00:00:00"/>
    <n v="0"/>
    <n v="1"/>
    <n v="7"/>
    <n v="30"/>
    <n v="2"/>
    <n v="17.690000000000001"/>
    <n v="19.2"/>
    <n v="996280"/>
    <n v="36070"/>
    <n v="842164"/>
    <n v="0"/>
    <n v="0"/>
    <n v="0"/>
    <m/>
    <n v="0"/>
    <n v="0"/>
    <n v="0"/>
    <m/>
    <m/>
    <d v="2022-03-31T00:00:00"/>
    <n v="1"/>
    <s v="O"/>
    <n v="1"/>
    <n v="30"/>
    <n v="0"/>
    <m/>
    <m/>
    <m/>
    <m/>
    <m/>
    <m/>
    <n v="1"/>
    <n v="1"/>
    <m/>
    <m/>
    <n v="64865.18"/>
    <s v="TARJETA DE AFINIDAD"/>
    <n v="0"/>
    <n v="0"/>
    <m/>
    <m/>
    <n v="5"/>
    <m/>
    <m/>
    <m/>
    <m/>
    <n v="1"/>
    <n v="7"/>
    <n v="2"/>
  </r>
  <r>
    <n v="19721.785201060949"/>
    <s v="C"/>
    <x v="506"/>
    <x v="1"/>
    <n v="4"/>
    <s v="10 211000963"/>
    <d v="2021-09-25T00:00:00"/>
    <d v="2024-09-30T00:00:00"/>
    <n v="0"/>
    <n v="1"/>
    <n v="6"/>
    <n v="30"/>
    <n v="2"/>
    <n v="17.690000000000001"/>
    <n v="19.2"/>
    <n v="60500"/>
    <n v="2190"/>
    <n v="52541"/>
    <n v="0"/>
    <n v="0"/>
    <n v="0"/>
    <m/>
    <n v="0"/>
    <n v="0"/>
    <n v="0"/>
    <m/>
    <m/>
    <d v="2022-03-31T00:00:00"/>
    <n v="1"/>
    <s v="O"/>
    <n v="1"/>
    <n v="30"/>
    <n v="0"/>
    <m/>
    <m/>
    <m/>
    <m/>
    <m/>
    <m/>
    <n v="1"/>
    <n v="1"/>
    <m/>
    <m/>
    <n v="3981.49"/>
    <s v="TARJETA DE AFINIDAD"/>
    <n v="0"/>
    <n v="0"/>
    <m/>
    <m/>
    <n v="5"/>
    <m/>
    <m/>
    <m/>
    <m/>
    <n v="1"/>
    <n v="7"/>
    <n v="2"/>
  </r>
  <r>
    <n v="55412.397352019078"/>
    <s v="C"/>
    <x v="506"/>
    <x v="1"/>
    <n v="4"/>
    <s v="10 211000844"/>
    <d v="2021-09-11T00:00:00"/>
    <d v="2024-09-30T00:00:00"/>
    <n v="0"/>
    <n v="1"/>
    <n v="6"/>
    <n v="30"/>
    <n v="2"/>
    <n v="17.690000000000001"/>
    <n v="19.2"/>
    <n v="170660"/>
    <n v="6179"/>
    <n v="148201"/>
    <n v="0"/>
    <n v="0"/>
    <n v="0"/>
    <m/>
    <n v="0"/>
    <n v="0"/>
    <n v="0"/>
    <m/>
    <m/>
    <d v="2022-03-31T00:00:00"/>
    <n v="1"/>
    <s v="O"/>
    <n v="1"/>
    <n v="30"/>
    <n v="0"/>
    <m/>
    <m/>
    <m/>
    <m/>
    <m/>
    <m/>
    <n v="1"/>
    <n v="1"/>
    <m/>
    <m/>
    <n v="11446.8"/>
    <s v="TARJETA DE AFINIDAD"/>
    <n v="0"/>
    <n v="0"/>
    <m/>
    <m/>
    <n v="5"/>
    <m/>
    <m/>
    <m/>
    <m/>
    <n v="1"/>
    <n v="7"/>
    <n v="2"/>
  </r>
  <r>
    <n v="65425.554243015227"/>
    <s v="C"/>
    <x v="506"/>
    <x v="1"/>
    <n v="4"/>
    <s v="10 211000794"/>
    <d v="2021-09-03T00:00:00"/>
    <d v="2024-08-31T00:00:00"/>
    <n v="0"/>
    <n v="1"/>
    <n v="7"/>
    <n v="30"/>
    <n v="2"/>
    <n v="17.690000000000001"/>
    <n v="19.2"/>
    <n v="206800"/>
    <n v="7487"/>
    <n v="174809"/>
    <n v="0"/>
    <n v="0"/>
    <n v="0"/>
    <m/>
    <n v="0"/>
    <n v="0"/>
    <n v="0"/>
    <m/>
    <m/>
    <d v="2022-03-31T00:00:00"/>
    <n v="1"/>
    <s v="O"/>
    <n v="1"/>
    <n v="30"/>
    <n v="0"/>
    <m/>
    <m/>
    <m/>
    <m/>
    <m/>
    <m/>
    <n v="1"/>
    <n v="1"/>
    <m/>
    <m/>
    <n v="13437.54"/>
    <s v="TARJETA DE AFINIDAD"/>
    <n v="0"/>
    <n v="0"/>
    <m/>
    <m/>
    <n v="5"/>
    <m/>
    <m/>
    <m/>
    <m/>
    <n v="1"/>
    <n v="7"/>
    <n v="2"/>
  </r>
  <r>
    <n v="27080.184305737421"/>
    <s v="C"/>
    <x v="506"/>
    <x v="1"/>
    <n v="4"/>
    <s v="10 211000798"/>
    <d v="2021-09-04T00:00:00"/>
    <d v="2024-08-31T00:00:00"/>
    <n v="0"/>
    <n v="1"/>
    <n v="7"/>
    <n v="30"/>
    <n v="2"/>
    <n v="17.690000000000001"/>
    <n v="19.2"/>
    <n v="85800"/>
    <n v="3106"/>
    <n v="72529"/>
    <n v="0"/>
    <n v="0"/>
    <n v="0"/>
    <m/>
    <n v="0"/>
    <n v="0"/>
    <n v="0"/>
    <m/>
    <m/>
    <d v="2022-03-31T00:00:00"/>
    <n v="1"/>
    <s v="O"/>
    <n v="1"/>
    <n v="30"/>
    <n v="0"/>
    <m/>
    <m/>
    <m/>
    <m/>
    <m/>
    <m/>
    <n v="1"/>
    <n v="1"/>
    <m/>
    <m/>
    <n v="5640.45"/>
    <s v="TARJETA DE AFINIDAD"/>
    <n v="0"/>
    <n v="0"/>
    <m/>
    <m/>
    <n v="5"/>
    <m/>
    <m/>
    <m/>
    <m/>
    <n v="1"/>
    <n v="7"/>
    <n v="2"/>
  </r>
  <r>
    <n v="34248.857144403984"/>
    <s v="C"/>
    <x v="506"/>
    <x v="1"/>
    <n v="4"/>
    <s v="10 211001300"/>
    <d v="2021-11-15T00:00:00"/>
    <d v="2024-11-30T00:00:00"/>
    <n v="0"/>
    <n v="1"/>
    <n v="4"/>
    <n v="30"/>
    <n v="2"/>
    <n v="17.690000000000001"/>
    <n v="19.2"/>
    <n v="100000"/>
    <n v="3620"/>
    <n v="91361"/>
    <n v="0"/>
    <n v="0"/>
    <n v="0"/>
    <m/>
    <n v="0"/>
    <n v="0"/>
    <n v="0"/>
    <m/>
    <m/>
    <d v="2022-03-31T00:00:00"/>
    <n v="1"/>
    <s v="O"/>
    <n v="1"/>
    <n v="30"/>
    <n v="0"/>
    <m/>
    <m/>
    <m/>
    <m/>
    <m/>
    <m/>
    <n v="1"/>
    <n v="1"/>
    <m/>
    <m/>
    <n v="6967.62"/>
    <s v="TARJETA DE AFINIDAD"/>
    <n v="0"/>
    <n v="0"/>
    <m/>
    <m/>
    <n v="5"/>
    <m/>
    <m/>
    <m/>
    <m/>
    <n v="1"/>
    <n v="7"/>
    <n v="2"/>
  </r>
  <r>
    <n v="6508.6670106626752"/>
    <s v="C"/>
    <x v="506"/>
    <x v="1"/>
    <n v="4"/>
    <s v="10 211000999"/>
    <d v="2021-10-02T00:00:00"/>
    <d v="2024-09-30T00:00:00"/>
    <n v="0"/>
    <n v="1"/>
    <n v="6"/>
    <n v="30"/>
    <n v="2"/>
    <n v="17.690000000000001"/>
    <n v="19.2"/>
    <n v="20000"/>
    <n v="724"/>
    <n v="17369"/>
    <n v="0"/>
    <n v="0"/>
    <n v="0"/>
    <m/>
    <n v="0"/>
    <n v="0"/>
    <n v="0"/>
    <m/>
    <m/>
    <d v="2022-03-31T00:00:00"/>
    <n v="1"/>
    <s v="O"/>
    <n v="1"/>
    <n v="30"/>
    <n v="0"/>
    <m/>
    <m/>
    <m/>
    <m/>
    <m/>
    <m/>
    <n v="1"/>
    <n v="1"/>
    <m/>
    <m/>
    <n v="1327.16"/>
    <s v="TARJETA DE AFINIDAD"/>
    <n v="0"/>
    <n v="0"/>
    <m/>
    <m/>
    <n v="5"/>
    <m/>
    <m/>
    <m/>
    <m/>
    <n v="1"/>
    <n v="7"/>
    <n v="2"/>
  </r>
  <r>
    <n v="56733.9114428795"/>
    <s v="C"/>
    <x v="506"/>
    <x v="1"/>
    <n v="4"/>
    <s v="10 211001034"/>
    <d v="2021-10-09T00:00:00"/>
    <d v="2024-10-31T00:00:00"/>
    <n v="0"/>
    <n v="1"/>
    <n v="5"/>
    <n v="30"/>
    <n v="2"/>
    <n v="17.690000000000001"/>
    <n v="19.2"/>
    <n v="170000"/>
    <n v="6155"/>
    <n v="151498"/>
    <n v="0"/>
    <n v="0"/>
    <n v="0"/>
    <m/>
    <n v="0"/>
    <n v="0"/>
    <n v="0"/>
    <m/>
    <m/>
    <d v="2022-03-31T00:00:00"/>
    <n v="1"/>
    <s v="O"/>
    <n v="1"/>
    <n v="30"/>
    <n v="0"/>
    <m/>
    <m/>
    <m/>
    <m/>
    <m/>
    <m/>
    <n v="1"/>
    <n v="1"/>
    <m/>
    <m/>
    <n v="11612.69"/>
    <s v="TARJETA DE AFINIDAD"/>
    <n v="0"/>
    <n v="0"/>
    <m/>
    <m/>
    <n v="5"/>
    <m/>
    <m/>
    <m/>
    <m/>
    <n v="1"/>
    <n v="7"/>
    <n v="2"/>
  </r>
  <r>
    <n v="17272.176476283519"/>
    <s v="C"/>
    <x v="506"/>
    <x v="1"/>
    <n v="4"/>
    <s v="10 221000216"/>
    <d v="2022-02-12T00:00:00"/>
    <d v="2025-02-28T00:00:00"/>
    <n v="0"/>
    <n v="1"/>
    <n v="1"/>
    <n v="30"/>
    <n v="2"/>
    <n v="17.7"/>
    <n v="19.2"/>
    <n v="47000"/>
    <n v="1702"/>
    <n v="46008"/>
    <n v="0"/>
    <n v="0"/>
    <n v="0"/>
    <m/>
    <n v="0"/>
    <n v="0"/>
    <n v="0"/>
    <m/>
    <m/>
    <d v="2022-03-31T00:00:00"/>
    <n v="1"/>
    <s v="O"/>
    <n v="1"/>
    <n v="30"/>
    <n v="0"/>
    <m/>
    <m/>
    <m/>
    <m/>
    <m/>
    <m/>
    <n v="1"/>
    <n v="1"/>
    <m/>
    <m/>
    <n v="3483.81"/>
    <s v="TARJETA DE AFINIDAD"/>
    <n v="0"/>
    <n v="0"/>
    <m/>
    <m/>
    <n v="5"/>
    <m/>
    <m/>
    <m/>
    <m/>
    <n v="1"/>
    <n v="7"/>
    <n v="2"/>
  </r>
  <r>
    <n v="6916.0452011531124"/>
    <s v="C"/>
    <x v="506"/>
    <x v="1"/>
    <n v="4"/>
    <s v="10 211001293"/>
    <d v="2021-11-13T00:00:00"/>
    <d v="2024-11-30T00:00:00"/>
    <n v="0"/>
    <n v="1"/>
    <n v="4"/>
    <n v="30"/>
    <n v="2"/>
    <n v="17.690000000000001"/>
    <n v="19.2"/>
    <n v="20000"/>
    <n v="724"/>
    <n v="18272"/>
    <n v="0"/>
    <n v="0"/>
    <n v="0"/>
    <m/>
    <n v="0"/>
    <n v="0"/>
    <n v="0"/>
    <m/>
    <m/>
    <d v="2022-03-31T00:00:00"/>
    <n v="1"/>
    <s v="O"/>
    <n v="1"/>
    <n v="30"/>
    <n v="0"/>
    <m/>
    <m/>
    <m/>
    <m/>
    <m/>
    <m/>
    <n v="1"/>
    <n v="1"/>
    <m/>
    <m/>
    <n v="1327.16"/>
    <s v="TARJETA DE AFINIDAD"/>
    <n v="0"/>
    <n v="0"/>
    <m/>
    <m/>
    <n v="5"/>
    <m/>
    <m/>
    <m/>
    <m/>
    <n v="1"/>
    <n v="7"/>
    <n v="2"/>
  </r>
  <r>
    <n v="19235.006610209148"/>
    <s v="C"/>
    <x v="506"/>
    <x v="1"/>
    <n v="4"/>
    <s v="10 211001514"/>
    <d v="2021-12-18T00:00:00"/>
    <d v="2024-12-31T00:00:00"/>
    <n v="0"/>
    <n v="1"/>
    <n v="3"/>
    <n v="30"/>
    <n v="2"/>
    <n v="17.690000000000001"/>
    <n v="19.2"/>
    <n v="55000"/>
    <n v="1991"/>
    <n v="51462"/>
    <n v="0"/>
    <n v="0"/>
    <n v="0"/>
    <m/>
    <n v="0"/>
    <n v="0"/>
    <n v="0"/>
    <m/>
    <m/>
    <d v="2022-03-31T00:00:00"/>
    <n v="1"/>
    <s v="O"/>
    <n v="1"/>
    <n v="30"/>
    <n v="0"/>
    <m/>
    <m/>
    <m/>
    <m/>
    <m/>
    <m/>
    <n v="1"/>
    <n v="1"/>
    <m/>
    <m/>
    <n v="3981.49"/>
    <s v="TARJETA DE AFINIDAD"/>
    <n v="0"/>
    <n v="0"/>
    <m/>
    <m/>
    <n v="5"/>
    <m/>
    <m/>
    <m/>
    <m/>
    <n v="1"/>
    <n v="7"/>
    <n v="2"/>
  </r>
  <r>
    <n v="58728.311281494302"/>
    <s v="C"/>
    <x v="506"/>
    <x v="1"/>
    <n v="4"/>
    <s v="10 221000132"/>
    <d v="2022-01-29T00:00:00"/>
    <d v="2025-01-31T00:00:00"/>
    <n v="0"/>
    <n v="1"/>
    <n v="2"/>
    <n v="30"/>
    <n v="2"/>
    <n v="17.690000000000001"/>
    <n v="19.2"/>
    <n v="164000"/>
    <n v="5937"/>
    <n v="157022"/>
    <n v="0"/>
    <n v="0"/>
    <n v="0"/>
    <m/>
    <n v="0"/>
    <n v="0"/>
    <n v="0"/>
    <m/>
    <m/>
    <d v="2022-03-31T00:00:00"/>
    <n v="1"/>
    <s v="O"/>
    <n v="1"/>
    <n v="30"/>
    <n v="0"/>
    <m/>
    <m/>
    <m/>
    <m/>
    <m/>
    <m/>
    <n v="1"/>
    <n v="1"/>
    <m/>
    <m/>
    <n v="12110.38"/>
    <s v="TARJETA DE AFINIDAD"/>
    <n v="0"/>
    <n v="0"/>
    <m/>
    <m/>
    <n v="5"/>
    <m/>
    <m/>
    <m/>
    <m/>
    <n v="1"/>
    <n v="7"/>
    <n v="2"/>
  </r>
  <r>
    <n v="5948.2238028115098"/>
    <s v="C"/>
    <x v="506"/>
    <x v="1"/>
    <n v="4"/>
    <s v="10 221000304"/>
    <d v="2022-02-24T00:00:00"/>
    <d v="2025-02-28T00:00:00"/>
    <n v="0"/>
    <n v="1"/>
    <n v="1"/>
    <n v="30"/>
    <n v="2"/>
    <n v="17.66"/>
    <n v="19.170000000000002"/>
    <n v="16100"/>
    <n v="583"/>
    <n v="15759"/>
    <n v="0"/>
    <n v="0"/>
    <n v="0"/>
    <m/>
    <n v="0"/>
    <n v="0"/>
    <n v="0"/>
    <m/>
    <m/>
    <d v="2022-03-31T00:00:00"/>
    <n v="1"/>
    <s v="O"/>
    <n v="1"/>
    <n v="30"/>
    <n v="0"/>
    <m/>
    <m/>
    <m/>
    <m/>
    <m/>
    <m/>
    <n v="1"/>
    <n v="1"/>
    <m/>
    <m/>
    <n v="1161.27"/>
    <s v="TARJETA DE AFINIDAD"/>
    <n v="0"/>
    <n v="0"/>
    <m/>
    <m/>
    <n v="5"/>
    <m/>
    <m/>
    <m/>
    <m/>
    <n v="1"/>
    <n v="7"/>
    <n v="2"/>
  </r>
  <r>
    <n v="18198.612138828179"/>
    <s v="C"/>
    <x v="506"/>
    <x v="1"/>
    <n v="4"/>
    <s v="10 221000239"/>
    <d v="2022-02-15T00:00:00"/>
    <d v="2025-02-28T00:00:00"/>
    <n v="0"/>
    <n v="1"/>
    <n v="1"/>
    <n v="30"/>
    <n v="2"/>
    <n v="17.7"/>
    <n v="19.21"/>
    <n v="49850"/>
    <n v="1805"/>
    <n v="48797"/>
    <n v="0"/>
    <n v="0"/>
    <n v="0"/>
    <m/>
    <n v="0"/>
    <n v="0"/>
    <n v="0"/>
    <m/>
    <m/>
    <d v="2022-03-31T00:00:00"/>
    <n v="1"/>
    <s v="O"/>
    <n v="1"/>
    <n v="30"/>
    <n v="0"/>
    <m/>
    <m/>
    <m/>
    <m/>
    <m/>
    <m/>
    <n v="1"/>
    <n v="1"/>
    <m/>
    <m/>
    <n v="3815.6"/>
    <s v="TARJETA DE AFINIDAD"/>
    <n v="0"/>
    <n v="0"/>
    <m/>
    <m/>
    <n v="5"/>
    <m/>
    <m/>
    <m/>
    <m/>
    <n v="1"/>
    <n v="7"/>
    <n v="2"/>
  </r>
  <r>
    <n v="37413.188491371155"/>
    <s v="C"/>
    <x v="506"/>
    <x v="1"/>
    <n v="4"/>
    <s v="10 221000392"/>
    <d v="2022-03-05T00:00:00"/>
    <d v="2025-02-28T00:00:00"/>
    <n v="0"/>
    <n v="1"/>
    <n v="1"/>
    <n v="30"/>
    <n v="2"/>
    <n v="17.690000000000001"/>
    <n v="19.2"/>
    <n v="102000"/>
    <n v="3693"/>
    <n v="99846"/>
    <n v="0"/>
    <n v="0"/>
    <n v="0"/>
    <m/>
    <n v="0"/>
    <n v="0"/>
    <n v="0"/>
    <m/>
    <m/>
    <d v="2022-03-31T00:00:00"/>
    <n v="1"/>
    <s v="O"/>
    <n v="1"/>
    <n v="30"/>
    <n v="0"/>
    <m/>
    <m/>
    <m/>
    <m/>
    <m/>
    <m/>
    <n v="1"/>
    <n v="1"/>
    <m/>
    <m/>
    <n v="7631.2"/>
    <s v="TARJETA DE AFINIDAD"/>
    <n v="0"/>
    <n v="0"/>
    <m/>
    <m/>
    <n v="5"/>
    <m/>
    <m/>
    <m/>
    <m/>
    <n v="1"/>
    <n v="7"/>
    <n v="2"/>
  </r>
  <r>
    <n v="8812601.6827282347"/>
    <s v="C"/>
    <x v="507"/>
    <x v="0"/>
    <n v="3"/>
    <s v="13 201002146"/>
    <d v="2020-09-14T00:00:00"/>
    <d v="2023-07-31T00:00:00"/>
    <n v="1"/>
    <n v="1"/>
    <n v="19"/>
    <n v="30"/>
    <n v="2"/>
    <n v="10.56"/>
    <n v="11.08"/>
    <n v="32139175"/>
    <n v="472576"/>
    <n v="14114518"/>
    <n v="0"/>
    <n v="0"/>
    <n v="0"/>
    <m/>
    <n v="0"/>
    <n v="0"/>
    <n v="0"/>
    <s v="2700000/2700000/"/>
    <s v="06/12/"/>
    <d v="2022-03-31T00:00:00"/>
    <n v="1"/>
    <s v="O"/>
    <n v="1"/>
    <n v="30"/>
    <n v="908"/>
    <m/>
    <m/>
    <m/>
    <m/>
    <m/>
    <m/>
    <n v="1"/>
    <n v="1"/>
    <n v="44088"/>
    <s v="A"/>
    <n v="1091055.3600000001"/>
    <s v="SUSTITUCION"/>
    <n v="0"/>
    <n v="0"/>
    <s v="800-197-268-4"/>
    <s v="DIRECCION DE IMPUESTOS Y ADUANAS NACIONALES"/>
    <n v="5"/>
    <m/>
    <m/>
    <m/>
    <m/>
    <n v="1"/>
    <n v="7"/>
    <n v="2"/>
  </r>
  <r>
    <n v="8020324.7072717659"/>
    <s v="C"/>
    <x v="507"/>
    <x v="1"/>
    <n v="4"/>
    <s v="13 211001314"/>
    <d v="2021-05-24T00:00:00"/>
    <d v="2024-05-31T00:00:00"/>
    <n v="0"/>
    <n v="1"/>
    <n v="10"/>
    <n v="30"/>
    <n v="2"/>
    <n v="10.199999999999999"/>
    <n v="10.69"/>
    <n v="17055083"/>
    <n v="555162"/>
    <n v="12845782"/>
    <n v="0"/>
    <n v="0"/>
    <n v="0"/>
    <m/>
    <n v="0"/>
    <n v="0"/>
    <n v="0"/>
    <m/>
    <m/>
    <d v="2022-03-31T00:00:00"/>
    <n v="1"/>
    <s v="O"/>
    <n v="1"/>
    <n v="30"/>
    <n v="0"/>
    <m/>
    <m/>
    <m/>
    <m/>
    <m/>
    <m/>
    <n v="1"/>
    <n v="1"/>
    <m/>
    <m/>
    <n v="993105.25"/>
    <s v="COMPRA CARTERA"/>
    <n v="0"/>
    <n v="0"/>
    <m/>
    <m/>
    <n v="5"/>
    <m/>
    <m/>
    <m/>
    <m/>
    <n v="1"/>
    <n v="7"/>
    <n v="2"/>
  </r>
  <r>
    <n v="29407721.065963026"/>
    <s v="C"/>
    <x v="508"/>
    <x v="2"/>
    <n v="4"/>
    <s v="13 211000909"/>
    <d v="2021-03-24T00:00:00"/>
    <d v="2027-03-31T00:00:00"/>
    <n v="0"/>
    <n v="1"/>
    <n v="26"/>
    <n v="15"/>
    <n v="2"/>
    <n v="10.11"/>
    <n v="10.62"/>
    <n v="37906308"/>
    <n v="297033"/>
    <n v="33125331"/>
    <n v="0"/>
    <n v="0"/>
    <n v="37790000"/>
    <n v="44271"/>
    <n v="0"/>
    <n v="0"/>
    <n v="0"/>
    <s v="700000/700000/"/>
    <s v="06/12/"/>
    <d v="2022-03-31T00:00:00"/>
    <n v="3"/>
    <s v="O"/>
    <n v="1"/>
    <n v="15"/>
    <n v="0"/>
    <m/>
    <m/>
    <m/>
    <m/>
    <m/>
    <m/>
    <n v="1"/>
    <n v="1"/>
    <m/>
    <m/>
    <n v="447161.25"/>
    <s v="SUSTITUCION"/>
    <n v="0"/>
    <n v="0"/>
    <s v="890-324-067-3"/>
    <s v="FONDO DE EMPLEADOS DE LA DIRECCION DE IMPUESTOS Y "/>
    <n v="5"/>
    <m/>
    <m/>
    <m/>
    <m/>
    <n v="1"/>
    <n v="7"/>
    <n v="2"/>
  </r>
  <r>
    <n v="38710132.474036969"/>
    <s v="C"/>
    <x v="508"/>
    <x v="2"/>
    <n v="4"/>
    <s v="13 211003369"/>
    <d v="2021-11-11T00:00:00"/>
    <d v="2029-11-30T00:00:00"/>
    <n v="0"/>
    <n v="1"/>
    <n v="9"/>
    <n v="15"/>
    <n v="2"/>
    <n v="8.98"/>
    <n v="9.3800000000000008"/>
    <n v="46766506"/>
    <n v="228204"/>
    <n v="43603792"/>
    <n v="0"/>
    <n v="0"/>
    <n v="257166020"/>
    <n v="44509"/>
    <n v="0"/>
    <n v="0"/>
    <n v="0"/>
    <s v="2752000/"/>
    <s v="01/"/>
    <d v="2022-03-31T00:00:00"/>
    <n v="2"/>
    <s v="O"/>
    <n v="1"/>
    <n v="15"/>
    <n v="0"/>
    <m/>
    <m/>
    <m/>
    <m/>
    <m/>
    <m/>
    <n v="1"/>
    <n v="1"/>
    <m/>
    <m/>
    <n v="588677.21"/>
    <s v="LIBRE INVERSION"/>
    <n v="0"/>
    <n v="0"/>
    <s v="890-324-067-3"/>
    <s v="FONDO DE EMPLEADOS DE LA DIRECCION DE IMPUESTOS Y "/>
    <n v="5"/>
    <m/>
    <m/>
    <m/>
    <m/>
    <n v="1"/>
    <n v="7"/>
    <n v="2"/>
  </r>
  <r>
    <n v="3461475.932270865"/>
    <s v="C"/>
    <x v="509"/>
    <x v="0"/>
    <n v="4"/>
    <s v="13 211000831"/>
    <d v="2021-03-19T00:00:00"/>
    <d v="2024-02-29T00:00:00"/>
    <n v="0"/>
    <n v="1"/>
    <n v="14"/>
    <n v="30"/>
    <n v="2"/>
    <n v="11.37"/>
    <n v="11.98"/>
    <n v="13071335"/>
    <n v="271538"/>
    <n v="9134813"/>
    <n v="0"/>
    <n v="0"/>
    <n v="0"/>
    <m/>
    <n v="0"/>
    <n v="0"/>
    <n v="0"/>
    <s v="1000000/1000000/"/>
    <s v="06/12/"/>
    <d v="2022-03-31T00:00:00"/>
    <n v="1"/>
    <s v="O"/>
    <n v="1"/>
    <n v="30"/>
    <n v="0"/>
    <m/>
    <m/>
    <m/>
    <m/>
    <m/>
    <m/>
    <n v="1"/>
    <n v="1"/>
    <m/>
    <m/>
    <n v="709159.84"/>
    <s v="LIBRE INVERSION"/>
    <n v="0"/>
    <n v="0"/>
    <s v="800-197-268-4"/>
    <s v="DIRECCION DE IMPUESTOS Y ADUANAS NACIONALES"/>
    <n v="5"/>
    <m/>
    <m/>
    <m/>
    <m/>
    <n v="1"/>
    <n v="7"/>
    <n v="2"/>
  </r>
  <r>
    <n v="49408.067729134811"/>
    <s v="C"/>
    <x v="509"/>
    <x v="1"/>
    <n v="4"/>
    <s v="10 211000345"/>
    <d v="2021-04-27T00:00:00"/>
    <d v="2022-04-30T00:00:00"/>
    <n v="0"/>
    <n v="1"/>
    <n v="11"/>
    <n v="30"/>
    <n v="2"/>
    <n v="9"/>
    <n v="9.3800000000000008"/>
    <n v="1500000"/>
    <n v="131458"/>
    <n v="130431"/>
    <n v="0"/>
    <n v="0"/>
    <n v="0"/>
    <m/>
    <n v="0"/>
    <n v="0"/>
    <n v="0"/>
    <m/>
    <m/>
    <d v="2022-03-31T00:00:00"/>
    <n v="1"/>
    <s v="O"/>
    <n v="1"/>
    <n v="30"/>
    <n v="0"/>
    <m/>
    <m/>
    <m/>
    <m/>
    <m/>
    <m/>
    <n v="1"/>
    <n v="1"/>
    <m/>
    <m/>
    <n v="10142.16"/>
    <s v="TARJETA DE AFINIDAD"/>
    <n v="0"/>
    <n v="0"/>
    <m/>
    <m/>
    <n v="5"/>
    <m/>
    <m/>
    <m/>
    <m/>
    <n v="1"/>
    <n v="7"/>
    <n v="2"/>
  </r>
  <r>
    <n v="0"/>
    <s v="C"/>
    <x v="510"/>
    <x v="0"/>
    <n v="4"/>
    <s v="10 191001724"/>
    <d v="2019-10-18T00:00:00"/>
    <d v="2023-05-15T00:00:00"/>
    <n v="0"/>
    <n v="1"/>
    <n v="46"/>
    <n v="15"/>
    <n v="2"/>
    <n v="17.93"/>
    <n v="19.559999999999999"/>
    <n v="1000000"/>
    <n v="32000"/>
    <n v="778879"/>
    <n v="0"/>
    <n v="0"/>
    <n v="0"/>
    <m/>
    <n v="0"/>
    <n v="0"/>
    <n v="0"/>
    <m/>
    <m/>
    <d v="2022-03-31T00:00:00"/>
    <n v="1"/>
    <s v="O"/>
    <n v="1"/>
    <n v="15"/>
    <n v="0"/>
    <m/>
    <m/>
    <m/>
    <m/>
    <m/>
    <m/>
    <n v="1"/>
    <n v="1"/>
    <m/>
    <m/>
    <n v="147765.69"/>
    <s v="TARJETA DE AFINIDAD"/>
    <n v="0"/>
    <n v="0"/>
    <s v="890-324-067-3"/>
    <s v="FONDO DE EMPLEADOS DE LA DIRECCION DE IMPUESTOS Y "/>
    <n v="5"/>
    <m/>
    <m/>
    <m/>
    <m/>
    <n v="1"/>
    <n v="7"/>
    <n v="2"/>
  </r>
  <r>
    <n v="0"/>
    <s v="C"/>
    <x v="510"/>
    <x v="0"/>
    <n v="4"/>
    <s v="13 221000130"/>
    <d v="2022-01-13T00:00:00"/>
    <d v="2022-10-15T00:00:00"/>
    <n v="0"/>
    <n v="1"/>
    <n v="5"/>
    <n v="15"/>
    <n v="2"/>
    <n v="5.99"/>
    <n v="6.16"/>
    <n v="2509611"/>
    <n v="142979"/>
    <n v="1824516"/>
    <n v="0"/>
    <n v="0"/>
    <n v="0"/>
    <m/>
    <n v="0"/>
    <n v="0"/>
    <n v="0"/>
    <m/>
    <m/>
    <d v="2022-03-31T00:00:00"/>
    <n v="1"/>
    <s v="O"/>
    <n v="1"/>
    <n v="15"/>
    <n v="0"/>
    <m/>
    <m/>
    <m/>
    <m/>
    <m/>
    <m/>
    <n v="1"/>
    <n v="1"/>
    <m/>
    <m/>
    <n v="346181.41"/>
    <s v="LIBRE INVERSION"/>
    <n v="0"/>
    <n v="0"/>
    <s v="890-324-067-3"/>
    <s v="FONDO DE EMPLEADOS DE LA DIRECCION DE IMPUESTOS Y "/>
    <n v="5"/>
    <m/>
    <m/>
    <m/>
    <m/>
    <n v="1"/>
    <n v="7"/>
    <n v="2"/>
  </r>
  <r>
    <n v="5642342.5350844143"/>
    <s v="C"/>
    <x v="511"/>
    <x v="1"/>
    <n v="4"/>
    <s v="13 221000026"/>
    <d v="2022-01-07T00:00:00"/>
    <d v="2025-01-31T00:00:00"/>
    <n v="0"/>
    <n v="1"/>
    <n v="2"/>
    <n v="30"/>
    <n v="2"/>
    <n v="10.199999999999999"/>
    <n v="10.69"/>
    <n v="10091543"/>
    <n v="328491"/>
    <n v="9610784"/>
    <n v="0"/>
    <n v="0"/>
    <n v="0"/>
    <m/>
    <n v="0"/>
    <n v="0"/>
    <n v="0"/>
    <m/>
    <m/>
    <d v="2022-03-31T00:00:00"/>
    <n v="1"/>
    <s v="O"/>
    <n v="1"/>
    <n v="30"/>
    <n v="0"/>
    <m/>
    <m/>
    <m/>
    <m/>
    <m/>
    <m/>
    <n v="1"/>
    <n v="1"/>
    <m/>
    <m/>
    <n v="528839.17000000004"/>
    <s v="LIBRE INVERSION"/>
    <n v="0"/>
    <n v="0"/>
    <m/>
    <m/>
    <n v="5"/>
    <m/>
    <m/>
    <m/>
    <m/>
    <n v="1"/>
    <n v="7"/>
    <n v="2"/>
  </r>
  <r>
    <n v="905230.4949155855"/>
    <s v="C"/>
    <x v="511"/>
    <x v="1"/>
    <n v="4"/>
    <s v="13 221001340"/>
    <d v="2022-03-23T00:00:00"/>
    <d v="2022-11-30T00:00:00"/>
    <n v="0"/>
    <n v="1"/>
    <n v="0"/>
    <n v="30"/>
    <n v="2"/>
    <n v="16.5"/>
    <n v="17.8"/>
    <n v="1541926"/>
    <n v="205157"/>
    <n v="1541926"/>
    <n v="0"/>
    <n v="0"/>
    <n v="0"/>
    <m/>
    <n v="0"/>
    <n v="0"/>
    <n v="0"/>
    <m/>
    <m/>
    <d v="2022-03-23T00:00:00"/>
    <n v="1"/>
    <s v="O"/>
    <n v="1"/>
    <n v="30"/>
    <n v="0"/>
    <m/>
    <m/>
    <m/>
    <m/>
    <m/>
    <m/>
    <n v="1"/>
    <n v="1"/>
    <m/>
    <m/>
    <n v="84855.8"/>
    <s v="LIBRE INVERSION"/>
    <n v="0"/>
    <n v="0"/>
    <m/>
    <m/>
    <n v="5"/>
    <m/>
    <m/>
    <m/>
    <m/>
    <n v="1"/>
    <n v="7"/>
    <n v="2"/>
  </r>
  <r>
    <n v="81885432.64364028"/>
    <s v="C"/>
    <x v="512"/>
    <x v="2"/>
    <n v="3"/>
    <s v="13 211000658"/>
    <d v="2021-03-04T00:00:00"/>
    <d v="2028-03-31T00:00:00"/>
    <n v="1"/>
    <n v="1"/>
    <n v="13"/>
    <n v="30"/>
    <n v="2"/>
    <n v="10.81"/>
    <n v="11.37"/>
    <n v="97414929"/>
    <n v="1344206"/>
    <n v="87710909"/>
    <n v="0"/>
    <n v="0"/>
    <n v="325472086"/>
    <n v="44247"/>
    <n v="0"/>
    <n v="0"/>
    <n v="0"/>
    <s v="2000000/2000000/"/>
    <s v="06/12/"/>
    <d v="2022-03-31T00:00:00"/>
    <n v="2"/>
    <s v="O"/>
    <n v="1"/>
    <n v="30"/>
    <n v="672"/>
    <m/>
    <m/>
    <m/>
    <m/>
    <m/>
    <m/>
    <n v="1"/>
    <n v="1"/>
    <n v="44259"/>
    <s v="A"/>
    <n v="943001.87"/>
    <s v="LIBRE INVERSION"/>
    <n v="0"/>
    <n v="0"/>
    <s v="800-197-268-4"/>
    <s v="DIRECCION DE IMPUESTOS Y ADUANAS NACIONALES"/>
    <n v="5"/>
    <m/>
    <m/>
    <m/>
    <m/>
    <n v="1"/>
    <n v="7"/>
    <n v="2"/>
  </r>
  <r>
    <n v="20372939.567168124"/>
    <s v="C"/>
    <x v="512"/>
    <x v="1"/>
    <n v="4"/>
    <s v="13 211003428"/>
    <d v="2021-11-26T00:00:00"/>
    <d v="2026-11-30T00:00:00"/>
    <n v="1"/>
    <n v="1"/>
    <n v="3"/>
    <n v="30"/>
    <n v="2"/>
    <n v="12.36"/>
    <n v="13.08"/>
    <n v="22073896"/>
    <n v="317745"/>
    <n v="21822338"/>
    <n v="224770"/>
    <n v="0"/>
    <n v="0"/>
    <m/>
    <n v="0"/>
    <n v="0"/>
    <n v="0"/>
    <s v="1000000/1500000/"/>
    <s v="06/12/"/>
    <d v="2022-02-28T00:00:00"/>
    <n v="1"/>
    <s v="O"/>
    <n v="1"/>
    <n v="30"/>
    <n v="85643"/>
    <m/>
    <m/>
    <m/>
    <m/>
    <m/>
    <m/>
    <n v="1"/>
    <n v="1"/>
    <m/>
    <m/>
    <n v="234646.36"/>
    <s v="LIBRE INVERSION"/>
    <n v="0"/>
    <n v="0"/>
    <m/>
    <m/>
    <n v="5"/>
    <m/>
    <m/>
    <m/>
    <m/>
    <n v="1"/>
    <n v="7"/>
    <n v="2"/>
  </r>
  <r>
    <n v="20244664.658310466"/>
    <s v="C"/>
    <x v="512"/>
    <x v="1"/>
    <n v="4"/>
    <s v="13 211002097"/>
    <d v="2021-08-11T00:00:00"/>
    <d v="2025-08-31T00:00:00"/>
    <n v="0"/>
    <n v="1"/>
    <n v="7"/>
    <n v="30"/>
    <n v="2"/>
    <n v="10.199999999999999"/>
    <n v="10.69"/>
    <n v="24666782"/>
    <n v="632783"/>
    <n v="21684875"/>
    <n v="0"/>
    <n v="0"/>
    <n v="0"/>
    <m/>
    <n v="0"/>
    <n v="0"/>
    <n v="0"/>
    <m/>
    <m/>
    <d v="2022-03-31T00:00:00"/>
    <n v="1"/>
    <s v="O"/>
    <n v="1"/>
    <n v="30"/>
    <n v="0"/>
    <m/>
    <m/>
    <m/>
    <m/>
    <m/>
    <m/>
    <n v="1"/>
    <n v="1"/>
    <m/>
    <m/>
    <n v="233110.22"/>
    <s v="SUSTITUCION"/>
    <n v="0"/>
    <n v="0"/>
    <m/>
    <m/>
    <n v="5"/>
    <m/>
    <m/>
    <m/>
    <m/>
    <n v="1"/>
    <n v="7"/>
    <n v="2"/>
  </r>
  <r>
    <n v="38495531.532332204"/>
    <s v="C"/>
    <x v="512"/>
    <x v="1"/>
    <n v="4"/>
    <s v="13 211002900"/>
    <d v="2021-10-12T00:00:00"/>
    <d v="2026-10-31T00:00:00"/>
    <n v="0"/>
    <n v="1"/>
    <n v="6"/>
    <n v="30"/>
    <n v="2"/>
    <n v="10.199999999999999"/>
    <n v="10.69"/>
    <n v="44267753"/>
    <n v="785476"/>
    <n v="41234227"/>
    <n v="0"/>
    <n v="0"/>
    <n v="0"/>
    <m/>
    <n v="0"/>
    <n v="0"/>
    <n v="0"/>
    <s v="1000000/1000000/"/>
    <s v="07/12/"/>
    <d v="2022-03-31T00:00:00"/>
    <n v="1"/>
    <s v="O"/>
    <n v="1"/>
    <n v="30"/>
    <n v="0"/>
    <m/>
    <m/>
    <m/>
    <m/>
    <m/>
    <m/>
    <n v="1"/>
    <n v="1"/>
    <m/>
    <m/>
    <n v="443370.25"/>
    <s v="SUSTITUCION"/>
    <n v="0"/>
    <n v="0"/>
    <m/>
    <m/>
    <n v="5"/>
    <m/>
    <m/>
    <m/>
    <m/>
    <n v="1"/>
    <n v="7"/>
    <n v="2"/>
  </r>
  <r>
    <n v="3655521.7034924915"/>
    <s v="C"/>
    <x v="512"/>
    <x v="1"/>
    <n v="4"/>
    <s v="10 221000309"/>
    <d v="2022-02-25T00:00:00"/>
    <d v="2025-02-28T00:00:00"/>
    <n v="0"/>
    <n v="1"/>
    <n v="1"/>
    <n v="30"/>
    <n v="2"/>
    <n v="17.690000000000001"/>
    <n v="19.2"/>
    <n v="4000000"/>
    <n v="144826"/>
    <n v="3915534"/>
    <n v="0"/>
    <n v="0"/>
    <n v="0"/>
    <m/>
    <n v="0"/>
    <n v="0"/>
    <n v="0"/>
    <m/>
    <m/>
    <d v="2022-03-31T00:00:00"/>
    <n v="1"/>
    <s v="O"/>
    <n v="1"/>
    <n v="30"/>
    <n v="0"/>
    <m/>
    <m/>
    <m/>
    <m/>
    <m/>
    <m/>
    <n v="1"/>
    <n v="1"/>
    <m/>
    <m/>
    <n v="42052.01"/>
    <s v="TARJETA DE AFINIDAD"/>
    <n v="0"/>
    <n v="0"/>
    <m/>
    <m/>
    <n v="5"/>
    <m/>
    <m/>
    <m/>
    <m/>
    <n v="1"/>
    <n v="7"/>
    <n v="2"/>
  </r>
  <r>
    <n v="2072600.9150564363"/>
    <s v="C"/>
    <x v="512"/>
    <x v="1"/>
    <n v="4"/>
    <s v="13 221000610"/>
    <d v="2022-02-20T00:00:00"/>
    <d v="2022-06-30T00:00:00"/>
    <n v="0"/>
    <n v="1"/>
    <n v="0"/>
    <n v="120"/>
    <n v="2"/>
    <n v="19.350000000000001"/>
    <n v="20.62"/>
    <n v="2219988"/>
    <n v="2366171"/>
    <n v="2219988"/>
    <n v="35800"/>
    <n v="0"/>
    <n v="0"/>
    <m/>
    <n v="0"/>
    <n v="0"/>
    <n v="0"/>
    <m/>
    <m/>
    <d v="2022-02-20T00:00:00"/>
    <n v="1"/>
    <s v="O"/>
    <n v="1"/>
    <n v="120"/>
    <n v="0"/>
    <m/>
    <m/>
    <m/>
    <m/>
    <m/>
    <m/>
    <n v="1"/>
    <n v="1"/>
    <m/>
    <m/>
    <n v="23810.27"/>
    <s v="LIBRE INVERSION"/>
    <n v="0"/>
    <n v="0"/>
    <m/>
    <m/>
    <n v="5"/>
    <m/>
    <m/>
    <m/>
    <m/>
    <n v="1"/>
    <n v="7"/>
    <n v="2"/>
  </r>
  <r>
    <n v="22510244.034604486"/>
    <s v="C"/>
    <x v="513"/>
    <x v="4"/>
    <n v="3"/>
    <s v="10 191000295"/>
    <d v="2019-05-31T00:00:00"/>
    <d v="2027-05-31T00:00:00"/>
    <n v="0"/>
    <n v="1"/>
    <n v="34"/>
    <n v="30"/>
    <n v="2"/>
    <n v="12.6"/>
    <n v="13.35"/>
    <n v="39758353"/>
    <n v="659364"/>
    <n v="29935352"/>
    <n v="0"/>
    <n v="0"/>
    <n v="96905132.090000004"/>
    <n v="44618"/>
    <n v="0"/>
    <n v="0"/>
    <n v="0"/>
    <m/>
    <m/>
    <d v="2022-03-31T00:00:00"/>
    <n v="2"/>
    <s v="O"/>
    <n v="1"/>
    <n v="30"/>
    <n v="0"/>
    <m/>
    <m/>
    <m/>
    <m/>
    <m/>
    <m/>
    <n v="1"/>
    <n v="1"/>
    <n v="43616"/>
    <s v="A"/>
    <n v="1249129.04"/>
    <s v="LIBRE INVERSION"/>
    <n v="0"/>
    <n v="0"/>
    <m/>
    <m/>
    <n v="5"/>
    <m/>
    <m/>
    <m/>
    <m/>
    <n v="1"/>
    <n v="7"/>
    <n v="2"/>
  </r>
  <r>
    <n v="31979055.428636726"/>
    <s v="C"/>
    <x v="513"/>
    <x v="4"/>
    <n v="4"/>
    <s v="13 221001053"/>
    <d v="2022-03-07T00:00:00"/>
    <d v="2028-03-31T00:00:00"/>
    <n v="0"/>
    <n v="1"/>
    <n v="0"/>
    <n v="30"/>
    <n v="2"/>
    <n v="10.199999999999999"/>
    <n v="10.69"/>
    <n v="42527470"/>
    <n v="465770"/>
    <n v="42527470"/>
    <n v="0"/>
    <n v="0"/>
    <n v="137667667.91"/>
    <n v="44618"/>
    <n v="0"/>
    <n v="0"/>
    <n v="0"/>
    <s v="2000000/2000000/"/>
    <s v="06/12/"/>
    <d v="2022-03-07T00:00:00"/>
    <n v="2"/>
    <s v="O"/>
    <n v="1"/>
    <n v="30"/>
    <n v="0"/>
    <m/>
    <m/>
    <m/>
    <m/>
    <m/>
    <m/>
    <n v="1"/>
    <n v="1"/>
    <m/>
    <m/>
    <n v="1774548.86"/>
    <s v="COMPRA CARTERA"/>
    <n v="0"/>
    <n v="0"/>
    <m/>
    <m/>
    <n v="5"/>
    <m/>
    <m/>
    <m/>
    <m/>
    <n v="1"/>
    <n v="7"/>
    <n v="2"/>
  </r>
  <r>
    <n v="1690373.2367587904"/>
    <s v="C"/>
    <x v="513"/>
    <x v="1"/>
    <n v="4"/>
    <s v="10 191003261"/>
    <d v="2020-05-15T00:00:00"/>
    <d v="2023-06-30T00:00:00"/>
    <n v="0"/>
    <n v="1"/>
    <n v="21"/>
    <n v="30"/>
    <n v="2"/>
    <n v="9"/>
    <n v="9.3800000000000008"/>
    <n v="5000000"/>
    <n v="158999"/>
    <n v="2247754"/>
    <n v="0"/>
    <n v="0"/>
    <n v="0"/>
    <m/>
    <n v="0"/>
    <n v="0"/>
    <n v="0"/>
    <m/>
    <m/>
    <d v="2022-03-31T00:00:00"/>
    <n v="1"/>
    <s v="O"/>
    <n v="1"/>
    <n v="30"/>
    <n v="0"/>
    <m/>
    <m/>
    <m/>
    <m/>
    <m/>
    <m/>
    <n v="1"/>
    <n v="1"/>
    <m/>
    <m/>
    <n v="93645.4"/>
    <s v="TARJETA DE AFINIDAD"/>
    <n v="0"/>
    <n v="0"/>
    <m/>
    <m/>
    <n v="5"/>
    <m/>
    <m/>
    <m/>
    <m/>
    <n v="1"/>
    <n v="7"/>
    <n v="2"/>
  </r>
  <r>
    <n v="6322245"/>
    <s v="C"/>
    <x v="514"/>
    <x v="0"/>
    <n v="4"/>
    <s v="13 211002818"/>
    <d v="2021-10-07T00:00:00"/>
    <d v="2023-06-30T00:00:00"/>
    <n v="0"/>
    <n v="1"/>
    <n v="5"/>
    <n v="30"/>
    <n v="2"/>
    <n v="9"/>
    <n v="9.3800000000000008"/>
    <n v="14102430"/>
    <n v="391315"/>
    <n v="7542761"/>
    <n v="0"/>
    <n v="0"/>
    <n v="0"/>
    <m/>
    <n v="0"/>
    <n v="0"/>
    <n v="0"/>
    <s v="1000000/1000000/"/>
    <s v="06/12/"/>
    <d v="2022-03-31T00:00:00"/>
    <n v="1"/>
    <s v="O"/>
    <n v="1"/>
    <n v="30"/>
    <n v="0"/>
    <m/>
    <m/>
    <m/>
    <m/>
    <m/>
    <m/>
    <n v="1"/>
    <n v="1"/>
    <m/>
    <m/>
    <n v="152565"/>
    <s v="LIBRE INVERSION"/>
    <n v="0"/>
    <n v="0"/>
    <s v="800-197-268-4"/>
    <s v="DIRECCION DE IMPUESTOS Y ADUANAS NACIONALES"/>
    <n v="5"/>
    <m/>
    <m/>
    <m/>
    <m/>
    <n v="1"/>
    <n v="7"/>
    <n v="2"/>
  </r>
  <r>
    <n v="0"/>
    <s v="C"/>
    <x v="515"/>
    <x v="1"/>
    <n v="3"/>
    <s v="13 201003257"/>
    <d v="2020-11-27T00:00:00"/>
    <d v="2025-11-30T00:00:00"/>
    <n v="30"/>
    <n v="1"/>
    <n v="14"/>
    <n v="30"/>
    <n v="2"/>
    <n v="11.64"/>
    <n v="12.28"/>
    <n v="8989806"/>
    <n v="200170"/>
    <n v="7345973"/>
    <n v="79267"/>
    <n v="0"/>
    <n v="0"/>
    <m/>
    <n v="0"/>
    <n v="0"/>
    <n v="0"/>
    <m/>
    <m/>
    <d v="2022-03-29T00:00:00"/>
    <n v="1"/>
    <s v="O"/>
    <n v="1"/>
    <n v="30"/>
    <n v="254160"/>
    <m/>
    <m/>
    <m/>
    <m/>
    <m/>
    <m/>
    <n v="1"/>
    <n v="1"/>
    <n v="44162"/>
    <s v="A"/>
    <n v="1045108.68"/>
    <s v="SUSTITUCION"/>
    <n v="0"/>
    <n v="0"/>
    <m/>
    <m/>
    <n v="5"/>
    <m/>
    <m/>
    <m/>
    <m/>
    <n v="1"/>
    <n v="7"/>
    <n v="2"/>
  </r>
  <r>
    <n v="0"/>
    <s v="C"/>
    <x v="515"/>
    <x v="1"/>
    <n v="4"/>
    <s v="10 211000332"/>
    <d v="2021-04-22T00:00:00"/>
    <d v="2024-04-30T00:00:00"/>
    <n v="1"/>
    <n v="1"/>
    <n v="10"/>
    <n v="30"/>
    <n v="2"/>
    <n v="9"/>
    <n v="9.3800000000000008"/>
    <n v="1500000"/>
    <n v="47982"/>
    <n v="1124675"/>
    <n v="8435"/>
    <n v="0"/>
    <n v="0"/>
    <m/>
    <n v="0"/>
    <n v="0"/>
    <n v="0"/>
    <m/>
    <m/>
    <d v="2022-03-29T00:00:00"/>
    <n v="1"/>
    <s v="O"/>
    <n v="1"/>
    <n v="30"/>
    <n v="39169"/>
    <m/>
    <m/>
    <m/>
    <m/>
    <m/>
    <m/>
    <n v="1"/>
    <n v="1"/>
    <m/>
    <m/>
    <n v="160044.32"/>
    <s v="TARJETA DE AFINIDAD"/>
    <n v="0"/>
    <n v="0"/>
    <m/>
    <m/>
    <n v="5"/>
    <m/>
    <m/>
    <m/>
    <m/>
    <n v="1"/>
    <n v="7"/>
    <n v="2"/>
  </r>
  <r>
    <n v="699030"/>
    <s v="C"/>
    <x v="516"/>
    <x v="1"/>
    <n v="3"/>
    <s v="13 211001052"/>
    <d v="2021-05-21T00:00:00"/>
    <d v="2024-08-31T00:00:00"/>
    <n v="1"/>
    <n v="1"/>
    <n v="8"/>
    <n v="30"/>
    <n v="2"/>
    <n v="10.15"/>
    <n v="10.63"/>
    <n v="11961441"/>
    <n v="341871"/>
    <n v="8949400"/>
    <n v="75712"/>
    <n v="0"/>
    <n v="0"/>
    <m/>
    <n v="0"/>
    <n v="0"/>
    <n v="0"/>
    <m/>
    <m/>
    <d v="2022-03-29T00:00:00"/>
    <n v="1"/>
    <s v="O"/>
    <n v="1"/>
    <n v="30"/>
    <n v="263152"/>
    <m/>
    <m/>
    <m/>
    <m/>
    <m/>
    <m/>
    <n v="1"/>
    <n v="1"/>
    <n v="44337"/>
    <s v="A"/>
    <n v="940564"/>
    <s v="LIBRE INVERSION"/>
    <n v="0"/>
    <n v="0"/>
    <m/>
    <m/>
    <n v="5"/>
    <m/>
    <m/>
    <m/>
    <m/>
    <n v="1"/>
    <n v="7"/>
    <n v="2"/>
  </r>
  <r>
    <n v="0"/>
    <s v="C"/>
    <x v="517"/>
    <x v="6"/>
    <n v="3"/>
    <s v="13 201000967"/>
    <d v="2020-03-11T00:00:00"/>
    <d v="2024-03-31T00:00:00"/>
    <n v="120"/>
    <n v="1"/>
    <n v="19"/>
    <n v="30"/>
    <n v="2"/>
    <n v="7.2"/>
    <n v="7.44"/>
    <n v="3435215"/>
    <n v="82580"/>
    <n v="2192014"/>
    <n v="50098"/>
    <n v="0"/>
    <n v="0"/>
    <m/>
    <n v="375601"/>
    <n v="50098"/>
    <n v="11471"/>
    <m/>
    <m/>
    <d v="2021-10-31T00:00:00"/>
    <n v="1"/>
    <s v="O"/>
    <n v="1"/>
    <n v="30"/>
    <n v="351331"/>
    <m/>
    <m/>
    <m/>
    <m/>
    <m/>
    <m/>
    <n v="1"/>
    <n v="1"/>
    <n v="43901"/>
    <s v="A"/>
    <n v="448584"/>
    <s v="SUSTITUCION"/>
    <n v="0"/>
    <n v="0"/>
    <m/>
    <m/>
    <n v="5"/>
    <m/>
    <m/>
    <m/>
    <m/>
    <n v="1"/>
    <n v="7"/>
    <n v="2"/>
  </r>
  <r>
    <n v="0"/>
    <s v="C"/>
    <x v="518"/>
    <x v="1"/>
    <n v="4"/>
    <s v="13 201000931"/>
    <d v="2020-03-06T00:00:00"/>
    <d v="2040-04-30T00:00:00"/>
    <n v="0"/>
    <n v="1"/>
    <n v="0"/>
    <n v="360"/>
    <n v="2"/>
    <n v="0"/>
    <n v="0"/>
    <n v="7809777"/>
    <n v="7809855"/>
    <n v="7809777"/>
    <n v="0"/>
    <n v="0"/>
    <n v="0"/>
    <m/>
    <n v="0"/>
    <n v="0"/>
    <n v="0"/>
    <m/>
    <m/>
    <d v="2020-03-06T00:00:00"/>
    <n v="1"/>
    <s v="O"/>
    <n v="1"/>
    <n v="360"/>
    <n v="0"/>
    <m/>
    <m/>
    <m/>
    <m/>
    <m/>
    <m/>
    <n v="1"/>
    <n v="1"/>
    <m/>
    <m/>
    <n v="1302398"/>
    <s v="FIDELIZACION"/>
    <n v="0"/>
    <n v="0"/>
    <m/>
    <m/>
    <n v="5"/>
    <m/>
    <m/>
    <m/>
    <m/>
    <n v="1"/>
    <n v="7"/>
    <n v="2"/>
  </r>
  <r>
    <n v="54721577"/>
    <s v="C"/>
    <x v="519"/>
    <x v="1"/>
    <n v="4"/>
    <s v="13 221001389"/>
    <d v="2022-03-28T00:00:00"/>
    <d v="2028-03-31T00:00:00"/>
    <n v="0"/>
    <n v="1"/>
    <n v="0"/>
    <n v="30"/>
    <n v="2"/>
    <n v="9.6199999999999992"/>
    <n v="10.06"/>
    <n v="100105765"/>
    <n v="1855917"/>
    <n v="100105765"/>
    <n v="0"/>
    <n v="0"/>
    <n v="0"/>
    <m/>
    <n v="0"/>
    <n v="0"/>
    <n v="0"/>
    <m/>
    <m/>
    <d v="2022-03-28T00:00:00"/>
    <n v="1"/>
    <s v="O"/>
    <n v="1"/>
    <n v="30"/>
    <n v="0"/>
    <m/>
    <m/>
    <m/>
    <m/>
    <m/>
    <m/>
    <n v="1"/>
    <n v="1"/>
    <m/>
    <m/>
    <n v="5121475"/>
    <s v="SUSTITUCION"/>
    <n v="0"/>
    <n v="0"/>
    <m/>
    <m/>
    <n v="5"/>
    <m/>
    <m/>
    <m/>
    <m/>
    <n v="1"/>
    <n v="7"/>
    <n v="2"/>
  </r>
  <r>
    <n v="0"/>
    <s v="C"/>
    <x v="520"/>
    <x v="1"/>
    <n v="3"/>
    <s v="13 201003477"/>
    <d v="2021-01-08T00:00:00"/>
    <d v="2023-09-30T00:00:00"/>
    <n v="0"/>
    <n v="1"/>
    <n v="16"/>
    <n v="30"/>
    <n v="2"/>
    <n v="10.78"/>
    <n v="11.32"/>
    <n v="12704776"/>
    <n v="222324"/>
    <n v="7985403"/>
    <n v="0"/>
    <n v="0"/>
    <n v="0"/>
    <m/>
    <n v="0"/>
    <n v="0"/>
    <n v="0"/>
    <s v="1500000/1500000/"/>
    <s v="06/12/"/>
    <d v="2022-03-31T00:00:00"/>
    <n v="1"/>
    <s v="O"/>
    <n v="1"/>
    <n v="30"/>
    <n v="0"/>
    <m/>
    <m/>
    <m/>
    <m/>
    <m/>
    <m/>
    <n v="1"/>
    <n v="1"/>
    <n v="44204"/>
    <s v="A"/>
    <n v="1762768"/>
    <s v="SUSTITUCION"/>
    <n v="0"/>
    <n v="0"/>
    <m/>
    <m/>
    <n v="5"/>
    <m/>
    <m/>
    <m/>
    <m/>
    <n v="1"/>
    <n v="7"/>
    <n v="2"/>
  </r>
  <r>
    <n v="2603958.1063521649"/>
    <s v="C"/>
    <x v="521"/>
    <x v="0"/>
    <n v="4"/>
    <s v="13 211003096"/>
    <d v="2021-10-26T00:00:00"/>
    <d v="2024-10-31T00:00:00"/>
    <n v="1"/>
    <n v="1"/>
    <n v="5"/>
    <n v="30"/>
    <n v="2"/>
    <n v="9.44"/>
    <n v="9.86"/>
    <n v="8535220"/>
    <n v="106015"/>
    <n v="7327885"/>
    <n v="0"/>
    <n v="0"/>
    <n v="0"/>
    <m/>
    <n v="0"/>
    <n v="0"/>
    <n v="0"/>
    <s v="1000000/1000000/"/>
    <s v="06/12/"/>
    <d v="2022-03-31T00:00:00"/>
    <n v="1"/>
    <s v="O"/>
    <n v="1"/>
    <n v="30"/>
    <n v="336"/>
    <m/>
    <m/>
    <m/>
    <m/>
    <m/>
    <m/>
    <n v="1"/>
    <n v="1"/>
    <m/>
    <m/>
    <n v="714764.85"/>
    <s v="LIBRE INVERSION"/>
    <n v="0"/>
    <n v="0"/>
    <s v="800-197-268-4"/>
    <s v="DIRECCION DE IMPUESTOS Y ADUANAS NACIONALES"/>
    <n v="5"/>
    <m/>
    <m/>
    <m/>
    <m/>
    <n v="1"/>
    <n v="7"/>
    <n v="2"/>
  </r>
  <r>
    <n v="999402.89364783536"/>
    <s v="C"/>
    <x v="521"/>
    <x v="1"/>
    <n v="4"/>
    <s v="10 191002798"/>
    <d v="2020-01-20T00:00:00"/>
    <d v="2024-02-29T00:00:00"/>
    <n v="0"/>
    <n v="1"/>
    <n v="26"/>
    <n v="30"/>
    <n v="2"/>
    <n v="18"/>
    <n v="19.559999999999999"/>
    <n v="3000000"/>
    <n v="150000"/>
    <n v="2812595"/>
    <n v="0"/>
    <n v="0"/>
    <n v="0"/>
    <m/>
    <n v="0"/>
    <n v="0"/>
    <n v="0"/>
    <m/>
    <m/>
    <d v="2022-03-31T00:00:00"/>
    <n v="1"/>
    <s v="O"/>
    <n v="1"/>
    <n v="30"/>
    <n v="0"/>
    <m/>
    <m/>
    <m/>
    <m/>
    <m/>
    <m/>
    <n v="1"/>
    <n v="1"/>
    <m/>
    <m/>
    <n v="274392.15000000002"/>
    <s v="TARJETA DE AFINIDAD"/>
    <n v="0"/>
    <n v="0"/>
    <m/>
    <m/>
    <n v="5"/>
    <m/>
    <m/>
    <m/>
    <m/>
    <n v="1"/>
    <n v="7"/>
    <n v="2"/>
  </r>
  <r>
    <n v="977154.65852275002"/>
    <s v="C"/>
    <x v="522"/>
    <x v="0"/>
    <n v="4"/>
    <s v="11 18549"/>
    <d v="2017-08-24T00:00:00"/>
    <d v="2022-08-31T00:00:00"/>
    <n v="1"/>
    <n v="1"/>
    <n v="40"/>
    <n v="30"/>
    <n v="2"/>
    <n v="11.03"/>
    <n v="11.61"/>
    <n v="26084726"/>
    <n v="402516"/>
    <n v="2922581"/>
    <n v="0"/>
    <n v="0"/>
    <n v="0"/>
    <m/>
    <n v="0"/>
    <n v="0"/>
    <n v="0"/>
    <s v="1000000/"/>
    <s v="07/"/>
    <d v="2022-03-31T00:00:00"/>
    <n v="1"/>
    <s v="O"/>
    <n v="1"/>
    <n v="30"/>
    <n v="345"/>
    <m/>
    <m/>
    <m/>
    <m/>
    <m/>
    <m/>
    <n v="1"/>
    <n v="1"/>
    <m/>
    <m/>
    <n v="240422.96"/>
    <s v="LIBRE INVERSION"/>
    <n v="0"/>
    <n v="0"/>
    <s v="800-197-268-4"/>
    <s v="DIRECCION DE IMPUESTOS Y ADUANAS NACIONALES"/>
    <n v="5"/>
    <m/>
    <m/>
    <m/>
    <m/>
    <n v="1"/>
    <n v="7"/>
    <n v="2"/>
  </r>
  <r>
    <n v="6157958.6214772481"/>
    <s v="C"/>
    <x v="522"/>
    <x v="0"/>
    <n v="4"/>
    <s v="13 211000329"/>
    <d v="2021-02-08T00:00:00"/>
    <d v="2026-02-28T00:00:00"/>
    <n v="0"/>
    <n v="1"/>
    <n v="15"/>
    <n v="30"/>
    <n v="2"/>
    <n v="9.76"/>
    <n v="10.210000000000001"/>
    <n v="22175152"/>
    <n v="306912"/>
    <n v="18416529"/>
    <n v="0"/>
    <n v="0"/>
    <n v="0"/>
    <m/>
    <n v="0"/>
    <n v="0"/>
    <n v="0"/>
    <s v="1000000/1000000/"/>
    <s v="06/12/"/>
    <d v="2022-03-31T00:00:00"/>
    <n v="1"/>
    <s v="O"/>
    <n v="1"/>
    <n v="30"/>
    <n v="0"/>
    <m/>
    <m/>
    <m/>
    <m/>
    <m/>
    <m/>
    <n v="1"/>
    <n v="1"/>
    <m/>
    <m/>
    <n v="1514558.76"/>
    <s v="SUSTITUCION"/>
    <n v="0"/>
    <n v="0"/>
    <s v="800-197-268-4"/>
    <s v="DIRECCION DE IMPUESTOS Y ADUANAS NACIONALES"/>
    <n v="5"/>
    <m/>
    <m/>
    <m/>
    <m/>
    <n v="1"/>
    <n v="7"/>
    <n v="2"/>
  </r>
  <r>
    <n v="8195907.8332085777"/>
    <s v="C"/>
    <x v="523"/>
    <x v="1"/>
    <n v="4"/>
    <s v="11 21605"/>
    <d v="2018-10-29T00:00:00"/>
    <d v="2024-04-30T00:00:00"/>
    <n v="0"/>
    <n v="1"/>
    <n v="41"/>
    <n v="30"/>
    <n v="2"/>
    <n v="14.4"/>
    <n v="15.38"/>
    <n v="25056875"/>
    <n v="383060"/>
    <n v="11687491"/>
    <n v="0"/>
    <n v="0"/>
    <n v="0"/>
    <m/>
    <n v="0"/>
    <n v="0"/>
    <n v="0"/>
    <s v="1000000/1000000/"/>
    <s v="07/12/"/>
    <d v="2022-03-31T00:00:00"/>
    <n v="1"/>
    <s v="O"/>
    <n v="1"/>
    <n v="30"/>
    <n v="0"/>
    <m/>
    <m/>
    <m/>
    <m/>
    <m/>
    <m/>
    <n v="1"/>
    <n v="1"/>
    <m/>
    <m/>
    <n v="436418.54"/>
    <s v="COMPRA CARTERA"/>
    <n v="0"/>
    <n v="0"/>
    <m/>
    <m/>
    <n v="5"/>
    <m/>
    <m/>
    <m/>
    <m/>
    <n v="1"/>
    <n v="7"/>
    <n v="2"/>
  </r>
  <r>
    <n v="213193.80565971311"/>
    <s v="C"/>
    <x v="523"/>
    <x v="1"/>
    <n v="4"/>
    <s v="13 201002844"/>
    <d v="2020-10-06T00:00:00"/>
    <d v="2022-04-30T00:00:00"/>
    <n v="0"/>
    <n v="1"/>
    <n v="17"/>
    <n v="30"/>
    <n v="2"/>
    <n v="9"/>
    <n v="9.3800000000000008"/>
    <n v="5043201"/>
    <n v="301232"/>
    <n v="303934"/>
    <n v="0"/>
    <n v="0"/>
    <n v="0"/>
    <m/>
    <n v="0"/>
    <n v="0"/>
    <n v="0"/>
    <m/>
    <m/>
    <d v="2022-03-31T00:00:00"/>
    <n v="1"/>
    <s v="O"/>
    <n v="1"/>
    <n v="30"/>
    <n v="0"/>
    <m/>
    <m/>
    <m/>
    <m/>
    <m/>
    <m/>
    <n v="1"/>
    <n v="1"/>
    <m/>
    <m/>
    <n v="11290.43"/>
    <s v="LIBRE INVERSION"/>
    <n v="0"/>
    <n v="0"/>
    <m/>
    <m/>
    <n v="5"/>
    <m/>
    <m/>
    <m/>
    <m/>
    <n v="1"/>
    <n v="7"/>
    <n v="2"/>
  </r>
  <r>
    <n v="14301089.924076617"/>
    <s v="C"/>
    <x v="523"/>
    <x v="1"/>
    <n v="4"/>
    <s v="13 211001177"/>
    <d v="2021-04-22T00:00:00"/>
    <d v="2026-04-30T00:00:00"/>
    <n v="0"/>
    <n v="1"/>
    <n v="12"/>
    <n v="30"/>
    <n v="2"/>
    <n v="10.199999999999999"/>
    <n v="10.69"/>
    <n v="23095799"/>
    <n v="349778"/>
    <n v="20393596"/>
    <n v="0"/>
    <n v="0"/>
    <n v="0"/>
    <m/>
    <n v="0"/>
    <n v="0"/>
    <n v="0"/>
    <s v="1000000/1000000/"/>
    <s v="06/12/"/>
    <d v="2022-03-31T00:00:00"/>
    <n v="1"/>
    <s v="O"/>
    <n v="1"/>
    <n v="30"/>
    <n v="0"/>
    <m/>
    <m/>
    <m/>
    <m/>
    <m/>
    <m/>
    <n v="1"/>
    <n v="1"/>
    <m/>
    <m/>
    <n v="761525.02"/>
    <s v="LIBRE INVERSION"/>
    <n v="0"/>
    <n v="0"/>
    <m/>
    <m/>
    <n v="5"/>
    <m/>
    <m/>
    <m/>
    <m/>
    <n v="1"/>
    <n v="7"/>
    <n v="2"/>
  </r>
  <r>
    <n v="2130313.9541929299"/>
    <s v="C"/>
    <x v="523"/>
    <x v="1"/>
    <n v="4"/>
    <s v="13 221000718"/>
    <d v="2022-02-11T00:00:00"/>
    <d v="2022-06-30T00:00:00"/>
    <n v="0"/>
    <n v="1"/>
    <n v="0"/>
    <n v="120"/>
    <n v="2"/>
    <n v="19.350000000000001"/>
    <n v="20.62"/>
    <n v="3037925"/>
    <n v="3237969"/>
    <n v="3037925"/>
    <n v="48990"/>
    <n v="0"/>
    <n v="0"/>
    <m/>
    <n v="0"/>
    <n v="0"/>
    <n v="0"/>
    <m/>
    <m/>
    <d v="2022-02-11T00:00:00"/>
    <n v="1"/>
    <s v="O"/>
    <n v="1"/>
    <n v="120"/>
    <n v="0"/>
    <m/>
    <m/>
    <m/>
    <m/>
    <m/>
    <m/>
    <n v="1"/>
    <n v="1"/>
    <m/>
    <m/>
    <n v="113483.29"/>
    <s v="LIBRE INVERSION"/>
    <n v="0"/>
    <n v="0"/>
    <m/>
    <m/>
    <n v="5"/>
    <m/>
    <m/>
    <m/>
    <m/>
    <n v="1"/>
    <n v="7"/>
    <n v="2"/>
  </r>
  <r>
    <n v="640617.69561203057"/>
    <s v="C"/>
    <x v="523"/>
    <x v="1"/>
    <n v="4"/>
    <s v="10 211001279"/>
    <d v="2021-11-11T00:00:00"/>
    <d v="2024-11-30T00:00:00"/>
    <n v="0"/>
    <n v="1"/>
    <n v="4"/>
    <n v="30"/>
    <n v="2"/>
    <n v="17.690000000000001"/>
    <n v="19.2"/>
    <n v="1000000"/>
    <n v="36204"/>
    <n v="913597"/>
    <n v="0"/>
    <n v="0"/>
    <n v="0"/>
    <m/>
    <n v="0"/>
    <n v="0"/>
    <n v="0"/>
    <m/>
    <m/>
    <d v="2022-03-31T00:00:00"/>
    <n v="1"/>
    <s v="O"/>
    <n v="1"/>
    <n v="30"/>
    <n v="0"/>
    <m/>
    <m/>
    <m/>
    <m/>
    <m/>
    <m/>
    <n v="1"/>
    <n v="1"/>
    <m/>
    <m/>
    <n v="34160.79"/>
    <s v="TARJETA DE AFINIDAD"/>
    <n v="0"/>
    <n v="0"/>
    <m/>
    <m/>
    <n v="5"/>
    <m/>
    <m/>
    <m/>
    <m/>
    <n v="1"/>
    <n v="7"/>
    <n v="2"/>
  </r>
  <r>
    <n v="384456.58505281195"/>
    <s v="C"/>
    <x v="523"/>
    <x v="1"/>
    <n v="4"/>
    <s v="10 211001347"/>
    <d v="2021-11-21T00:00:00"/>
    <d v="2024-11-30T00:00:00"/>
    <n v="0"/>
    <n v="1"/>
    <n v="4"/>
    <n v="30"/>
    <n v="2"/>
    <n v="17.690000000000001"/>
    <n v="19.2"/>
    <n v="600000"/>
    <n v="21723"/>
    <n v="548157"/>
    <n v="0"/>
    <n v="0"/>
    <n v="0"/>
    <m/>
    <n v="0"/>
    <n v="0"/>
    <n v="0"/>
    <m/>
    <m/>
    <d v="2022-03-31T00:00:00"/>
    <n v="1"/>
    <s v="O"/>
    <n v="1"/>
    <n v="30"/>
    <n v="0"/>
    <m/>
    <m/>
    <m/>
    <m/>
    <m/>
    <m/>
    <n v="1"/>
    <n v="1"/>
    <m/>
    <m/>
    <n v="20409.62"/>
    <s v="TARJETA DE AFINIDAD"/>
    <n v="0"/>
    <n v="0"/>
    <m/>
    <m/>
    <n v="5"/>
    <m/>
    <m/>
    <m/>
    <m/>
    <n v="1"/>
    <n v="7"/>
    <n v="2"/>
  </r>
  <r>
    <n v="312462.33116664994"/>
    <s v="C"/>
    <x v="523"/>
    <x v="1"/>
    <n v="4"/>
    <s v="10 211001073"/>
    <d v="2021-10-15T00:00:00"/>
    <d v="2024-10-31T00:00:00"/>
    <n v="0"/>
    <n v="1"/>
    <n v="5"/>
    <n v="30"/>
    <n v="2"/>
    <n v="17.690000000000001"/>
    <n v="19.2"/>
    <n v="500000"/>
    <n v="18102"/>
    <n v="445587"/>
    <n v="0"/>
    <n v="0"/>
    <n v="0"/>
    <m/>
    <n v="0"/>
    <n v="0"/>
    <n v="0"/>
    <m/>
    <m/>
    <d v="2022-03-31T00:00:00"/>
    <n v="1"/>
    <s v="O"/>
    <n v="1"/>
    <n v="30"/>
    <n v="0"/>
    <m/>
    <m/>
    <m/>
    <m/>
    <m/>
    <m/>
    <n v="1"/>
    <n v="1"/>
    <m/>
    <m/>
    <n v="16646.150000000001"/>
    <s v="TARJETA DE AFINIDAD"/>
    <n v="0"/>
    <n v="0"/>
    <m/>
    <m/>
    <n v="5"/>
    <m/>
    <m/>
    <m/>
    <m/>
    <n v="1"/>
    <n v="7"/>
    <n v="2"/>
  </r>
  <r>
    <n v="62494.3865812105"/>
    <s v="C"/>
    <x v="523"/>
    <x v="1"/>
    <n v="4"/>
    <s v="10 211001143"/>
    <d v="2021-10-25T00:00:00"/>
    <d v="2024-10-31T00:00:00"/>
    <n v="0"/>
    <n v="1"/>
    <n v="5"/>
    <n v="30"/>
    <n v="2"/>
    <n v="17.690000000000001"/>
    <n v="19.2"/>
    <n v="100000"/>
    <n v="3620"/>
    <n v="89120"/>
    <n v="0"/>
    <n v="0"/>
    <n v="0"/>
    <m/>
    <n v="0"/>
    <n v="0"/>
    <n v="0"/>
    <m/>
    <m/>
    <d v="2022-03-31T00:00:00"/>
    <n v="1"/>
    <s v="O"/>
    <n v="1"/>
    <n v="30"/>
    <n v="0"/>
    <m/>
    <m/>
    <m/>
    <m/>
    <m/>
    <m/>
    <n v="1"/>
    <n v="1"/>
    <m/>
    <m/>
    <n v="3329.23"/>
    <s v="TARJETA DE AFINIDAD"/>
    <n v="0"/>
    <n v="0"/>
    <m/>
    <m/>
    <n v="5"/>
    <m/>
    <m/>
    <m/>
    <m/>
    <n v="1"/>
    <n v="7"/>
    <n v="2"/>
  </r>
  <r>
    <n v="411796.60165872733"/>
    <s v="C"/>
    <x v="523"/>
    <x v="1"/>
    <n v="4"/>
    <s v="10 221000167"/>
    <d v="2022-02-06T00:00:00"/>
    <d v="2025-02-28T00:00:00"/>
    <n v="0"/>
    <n v="1"/>
    <n v="1"/>
    <n v="30"/>
    <n v="2"/>
    <n v="17.690000000000001"/>
    <n v="19.2"/>
    <n v="600000"/>
    <n v="21723"/>
    <n v="587329"/>
    <n v="0"/>
    <n v="0"/>
    <n v="0"/>
    <m/>
    <n v="0"/>
    <n v="0"/>
    <n v="0"/>
    <m/>
    <m/>
    <d v="2022-03-31T00:00:00"/>
    <n v="1"/>
    <s v="O"/>
    <n v="1"/>
    <n v="30"/>
    <n v="0"/>
    <m/>
    <m/>
    <m/>
    <m/>
    <m/>
    <m/>
    <n v="1"/>
    <n v="1"/>
    <m/>
    <m/>
    <n v="22001.86"/>
    <s v="TARJETA DE AFINIDAD"/>
    <n v="0"/>
    <n v="0"/>
    <m/>
    <m/>
    <n v="5"/>
    <m/>
    <m/>
    <m/>
    <m/>
    <n v="1"/>
    <n v="7"/>
    <n v="2"/>
  </r>
  <r>
    <n v="126426.83297316532"/>
    <s v="C"/>
    <x v="523"/>
    <x v="1"/>
    <n v="4"/>
    <s v="10 221000173"/>
    <d v="2022-02-06T00:00:00"/>
    <d v="2025-02-28T00:00:00"/>
    <n v="0"/>
    <n v="1"/>
    <n v="1"/>
    <n v="30"/>
    <n v="2"/>
    <n v="17.690000000000001"/>
    <n v="19.2"/>
    <n v="184274"/>
    <n v="6671"/>
    <n v="180383"/>
    <n v="0"/>
    <n v="0"/>
    <n v="0"/>
    <m/>
    <n v="0"/>
    <n v="0"/>
    <n v="0"/>
    <m/>
    <m/>
    <d v="2022-03-31T00:00:00"/>
    <n v="1"/>
    <s v="O"/>
    <n v="1"/>
    <n v="30"/>
    <n v="0"/>
    <m/>
    <m/>
    <m/>
    <m/>
    <m/>
    <m/>
    <n v="1"/>
    <n v="1"/>
    <m/>
    <m/>
    <n v="6803.21"/>
    <s v="TARJETA DE AFINIDAD"/>
    <n v="0"/>
    <n v="0"/>
    <m/>
    <m/>
    <n v="5"/>
    <m/>
    <m/>
    <m/>
    <m/>
    <n v="1"/>
    <n v="7"/>
    <n v="2"/>
  </r>
  <r>
    <n v="402875.03981756809"/>
    <s v="C"/>
    <x v="523"/>
    <x v="1"/>
    <n v="4"/>
    <s v="10 221000103"/>
    <d v="2022-01-21T00:00:00"/>
    <d v="2025-01-31T00:00:00"/>
    <n v="0"/>
    <n v="1"/>
    <n v="2"/>
    <n v="30"/>
    <n v="2"/>
    <n v="17.690000000000001"/>
    <n v="19.2"/>
    <n v="600000"/>
    <n v="21723"/>
    <n v="574466"/>
    <n v="0"/>
    <n v="0"/>
    <n v="0"/>
    <m/>
    <n v="0"/>
    <n v="0"/>
    <n v="0"/>
    <m/>
    <m/>
    <d v="2022-03-31T00:00:00"/>
    <n v="1"/>
    <s v="O"/>
    <n v="1"/>
    <n v="30"/>
    <n v="0"/>
    <m/>
    <m/>
    <m/>
    <m/>
    <m/>
    <m/>
    <n v="1"/>
    <n v="1"/>
    <m/>
    <m/>
    <n v="21422.87"/>
    <s v="TARJETA DE AFINIDAD"/>
    <n v="0"/>
    <n v="0"/>
    <m/>
    <m/>
    <n v="5"/>
    <m/>
    <m/>
    <m/>
    <m/>
    <n v="1"/>
    <n v="7"/>
    <n v="2"/>
  </r>
  <r>
    <n v="4708161"/>
    <s v="C"/>
    <x v="524"/>
    <x v="4"/>
    <n v="4"/>
    <s v="11 19757"/>
    <d v="2018-02-21T00:00:00"/>
    <d v="2024-02-29T00:00:00"/>
    <n v="0"/>
    <n v="1"/>
    <n v="41"/>
    <n v="30"/>
    <n v="2"/>
    <n v="14.04"/>
    <n v="14.97"/>
    <n v="73748782"/>
    <n v="1241279"/>
    <n v="30800555"/>
    <n v="0"/>
    <n v="0"/>
    <n v="61000000"/>
    <n v="43150"/>
    <n v="0"/>
    <n v="0"/>
    <n v="0"/>
    <s v="1700000/1700000/"/>
    <s v="07/12/"/>
    <d v="2022-03-31T00:00:00"/>
    <n v="3"/>
    <s v="O"/>
    <n v="1"/>
    <n v="30"/>
    <n v="0"/>
    <m/>
    <m/>
    <m/>
    <m/>
    <m/>
    <m/>
    <n v="1"/>
    <n v="1"/>
    <m/>
    <m/>
    <n v="3253610"/>
    <s v="SUSTITUCION"/>
    <n v="0"/>
    <n v="0"/>
    <m/>
    <m/>
    <n v="5"/>
    <m/>
    <m/>
    <m/>
    <m/>
    <n v="1"/>
    <n v="7"/>
    <n v="2"/>
  </r>
  <r>
    <n v="1598250.4815088839"/>
    <s v="C"/>
    <x v="525"/>
    <x v="0"/>
    <n v="4"/>
    <s v="13 211000424"/>
    <d v="2021-02-18T00:00:00"/>
    <d v="2024-02-29T00:00:00"/>
    <n v="0"/>
    <n v="1"/>
    <n v="13"/>
    <n v="30"/>
    <n v="2"/>
    <n v="5.99"/>
    <n v="6.16"/>
    <n v="5036357"/>
    <n v="154138"/>
    <n v="3327429"/>
    <n v="0"/>
    <n v="0"/>
    <n v="0"/>
    <m/>
    <n v="0"/>
    <n v="0"/>
    <n v="0"/>
    <m/>
    <m/>
    <d v="2022-03-31T00:00:00"/>
    <n v="1"/>
    <s v="O"/>
    <n v="1"/>
    <n v="30"/>
    <n v="0"/>
    <m/>
    <m/>
    <m/>
    <m/>
    <m/>
    <m/>
    <n v="1"/>
    <n v="1"/>
    <m/>
    <m/>
    <n v="199079.92"/>
    <s v="LIBRE INVERSION"/>
    <n v="0"/>
    <n v="0"/>
    <s v="800-197-268-4"/>
    <s v="DIRECCION DE IMPUESTOS Y ADUANAS NACIONALES"/>
    <n v="5"/>
    <m/>
    <m/>
    <m/>
    <m/>
    <n v="1"/>
    <n v="7"/>
    <n v="2"/>
  </r>
  <r>
    <n v="6987536.8568482492"/>
    <s v="C"/>
    <x v="525"/>
    <x v="0"/>
    <n v="4"/>
    <s v="13 211000425"/>
    <d v="2021-02-18T00:00:00"/>
    <d v="2024-02-29T00:00:00"/>
    <n v="0"/>
    <n v="1"/>
    <n v="13"/>
    <n v="30"/>
    <n v="2"/>
    <n v="9"/>
    <n v="9.3800000000000008"/>
    <n v="21690922"/>
    <n v="693843"/>
    <n v="14547962"/>
    <n v="0"/>
    <n v="0"/>
    <n v="0"/>
    <m/>
    <n v="0"/>
    <n v="0"/>
    <n v="0"/>
    <m/>
    <m/>
    <d v="2022-03-31T00:00:00"/>
    <n v="1"/>
    <s v="O"/>
    <n v="1"/>
    <n v="30"/>
    <n v="0"/>
    <m/>
    <m/>
    <m/>
    <m/>
    <m/>
    <m/>
    <n v="1"/>
    <n v="1"/>
    <m/>
    <m/>
    <n v="870630.63"/>
    <s v="COMPRA CARTERA"/>
    <n v="0"/>
    <n v="0"/>
    <s v="800-197-268-4"/>
    <s v="DIRECCION DE IMPUESTOS Y ADUANAS NACIONALES"/>
    <n v="5"/>
    <m/>
    <m/>
    <m/>
    <m/>
    <n v="1"/>
    <n v="7"/>
    <n v="2"/>
  </r>
  <r>
    <n v="5039862.0945448466"/>
    <s v="C"/>
    <x v="525"/>
    <x v="0"/>
    <n v="4"/>
    <s v="13 211001460"/>
    <d v="2021-05-19T00:00:00"/>
    <d v="2023-11-30T00:00:00"/>
    <n v="0"/>
    <n v="1"/>
    <n v="10"/>
    <n v="30"/>
    <n v="2"/>
    <n v="10.56"/>
    <n v="11.08"/>
    <n v="15070147"/>
    <n v="576596"/>
    <n v="10493132"/>
    <n v="0"/>
    <n v="0"/>
    <n v="0"/>
    <m/>
    <n v="0"/>
    <n v="0"/>
    <n v="0"/>
    <m/>
    <m/>
    <d v="2022-03-31T00:00:00"/>
    <n v="1"/>
    <s v="O"/>
    <n v="1"/>
    <n v="30"/>
    <n v="0"/>
    <m/>
    <m/>
    <m/>
    <m/>
    <m/>
    <m/>
    <n v="1"/>
    <n v="1"/>
    <m/>
    <m/>
    <n v="628065.05000000005"/>
    <s v="LIBRE INVERSION"/>
    <n v="0"/>
    <n v="0"/>
    <s v="800-197-268-4"/>
    <s v="DIRECCION DE IMPUESTOS Y ADUANAS NACIONALES"/>
    <n v="5"/>
    <m/>
    <m/>
    <m/>
    <m/>
    <n v="1"/>
    <n v="7"/>
    <n v="2"/>
  </r>
  <r>
    <n v="1099268.5670980192"/>
    <s v="C"/>
    <x v="525"/>
    <x v="1"/>
    <n v="4"/>
    <s v="10 191002545"/>
    <d v="2019-11-27T00:00:00"/>
    <d v="2023-05-31T00:00:00"/>
    <n v="0"/>
    <n v="1"/>
    <n v="28"/>
    <n v="30"/>
    <n v="2"/>
    <n v="18"/>
    <n v="19.559999999999999"/>
    <n v="3700000"/>
    <n v="184179"/>
    <n v="2288841"/>
    <n v="0"/>
    <n v="0"/>
    <n v="0"/>
    <m/>
    <n v="0"/>
    <n v="0"/>
    <n v="0"/>
    <m/>
    <m/>
    <d v="2022-03-31T00:00:00"/>
    <n v="1"/>
    <s v="O"/>
    <n v="1"/>
    <n v="30"/>
    <n v="0"/>
    <m/>
    <m/>
    <m/>
    <m/>
    <m/>
    <m/>
    <n v="1"/>
    <n v="1"/>
    <m/>
    <m/>
    <n v="137062.39999999999"/>
    <s v="TARJETA DE AFINIDAD"/>
    <n v="0"/>
    <n v="0"/>
    <m/>
    <m/>
    <n v="5"/>
    <m/>
    <m/>
    <m/>
    <m/>
    <n v="1"/>
    <n v="7"/>
    <n v="2"/>
  </r>
  <r>
    <n v="0"/>
    <s v="C"/>
    <x v="526"/>
    <x v="1"/>
    <n v="3"/>
    <s v="10 191000375"/>
    <d v="2019-06-14T00:00:00"/>
    <d v="2039-07-31T00:00:00"/>
    <n v="0"/>
    <n v="1"/>
    <n v="0"/>
    <n v="360"/>
    <n v="2"/>
    <n v="0.01"/>
    <n v="0.01"/>
    <n v="14513437"/>
    <n v="14514888"/>
    <n v="14513437"/>
    <n v="0"/>
    <n v="0"/>
    <n v="0"/>
    <m/>
    <n v="0"/>
    <n v="0"/>
    <n v="0"/>
    <m/>
    <m/>
    <d v="2019-06-14T00:00:00"/>
    <n v="1"/>
    <s v="O"/>
    <n v="1"/>
    <n v="360"/>
    <n v="0"/>
    <m/>
    <m/>
    <m/>
    <m/>
    <m/>
    <m/>
    <n v="1"/>
    <n v="1"/>
    <n v="43630"/>
    <s v="A"/>
    <n v="2329090"/>
    <s v="FIDELIZACION"/>
    <n v="0"/>
    <n v="0"/>
    <m/>
    <m/>
    <n v="5"/>
    <m/>
    <m/>
    <m/>
    <m/>
    <n v="1"/>
    <n v="7"/>
    <n v="2"/>
  </r>
  <r>
    <n v="8035899.9162156694"/>
    <s v="C"/>
    <x v="527"/>
    <x v="0"/>
    <n v="3"/>
    <s v="13 211000605"/>
    <d v="2021-03-05T00:00:00"/>
    <d v="2024-10-31T00:00:00"/>
    <n v="1"/>
    <n v="1"/>
    <n v="12"/>
    <n v="30"/>
    <n v="2"/>
    <n v="11.17"/>
    <n v="11.75"/>
    <n v="51396269"/>
    <n v="1158874"/>
    <n v="35186046"/>
    <n v="0"/>
    <n v="0"/>
    <n v="0"/>
    <m/>
    <n v="0"/>
    <n v="0"/>
    <n v="0"/>
    <s v="1000000/1200000/"/>
    <s v="06/12/"/>
    <d v="2022-03-31T00:00:00"/>
    <n v="1"/>
    <s v="O"/>
    <n v="1"/>
    <n v="30"/>
    <n v="10434"/>
    <m/>
    <m/>
    <m/>
    <m/>
    <m/>
    <m/>
    <n v="1"/>
    <n v="1"/>
    <n v="44260"/>
    <s v="A"/>
    <n v="3083683.16"/>
    <s v="SUSTITUCION"/>
    <n v="0"/>
    <n v="0"/>
    <s v="800-197-268-4"/>
    <s v="DIRECCION DE IMPUESTOS Y ADUANAS NACIONALES"/>
    <n v="5"/>
    <m/>
    <m/>
    <m/>
    <m/>
    <n v="1"/>
    <n v="7"/>
    <n v="2"/>
  </r>
  <r>
    <n v="3457264.0837843288"/>
    <s v="C"/>
    <x v="527"/>
    <x v="0"/>
    <n v="4"/>
    <s v="13 221001036"/>
    <d v="2022-03-04T00:00:00"/>
    <d v="2025-03-31T00:00:00"/>
    <n v="0"/>
    <n v="1"/>
    <n v="0"/>
    <n v="30"/>
    <n v="2"/>
    <n v="10.28"/>
    <n v="10.78"/>
    <n v="15137791"/>
    <n v="493373"/>
    <n v="15137791"/>
    <n v="0"/>
    <n v="0"/>
    <n v="0"/>
    <m/>
    <n v="0"/>
    <n v="0"/>
    <n v="0"/>
    <m/>
    <m/>
    <d v="2022-03-04T00:00:00"/>
    <n v="1"/>
    <s v="O"/>
    <n v="1"/>
    <n v="30"/>
    <n v="0"/>
    <m/>
    <m/>
    <m/>
    <m/>
    <m/>
    <m/>
    <n v="1"/>
    <n v="1"/>
    <m/>
    <m/>
    <n v="1326618.8400000001"/>
    <s v="LIBRE INVERSION"/>
    <n v="0"/>
    <n v="0"/>
    <s v="800-197-268-4"/>
    <s v="DIRECCION DE IMPUESTOS Y ADUANAS NACIONALES"/>
    <n v="5"/>
    <m/>
    <m/>
    <m/>
    <m/>
    <n v="1"/>
    <n v="7"/>
    <n v="2"/>
  </r>
  <r>
    <n v="9164346.3099999987"/>
    <s v="C"/>
    <x v="528"/>
    <x v="1"/>
    <n v="3"/>
    <s v="13 211000261"/>
    <d v="2021-01-28T00:00:00"/>
    <d v="2026-01-31T00:00:00"/>
    <n v="1"/>
    <n v="1"/>
    <n v="13"/>
    <n v="30"/>
    <n v="2"/>
    <n v="12"/>
    <n v="12.68"/>
    <n v="32907332"/>
    <n v="738728"/>
    <n v="27391708"/>
    <n v="273917"/>
    <n v="0"/>
    <n v="0"/>
    <m/>
    <n v="0"/>
    <n v="0"/>
    <n v="0"/>
    <m/>
    <m/>
    <d v="2022-03-03T00:00:00"/>
    <n v="1"/>
    <s v="O"/>
    <n v="1"/>
    <n v="30"/>
    <n v="455607"/>
    <m/>
    <m/>
    <m/>
    <m/>
    <m/>
    <m/>
    <n v="1"/>
    <n v="1"/>
    <n v="44224"/>
    <s v="A"/>
    <n v="1985965.69"/>
    <s v="FIDELIZACION"/>
    <n v="0"/>
    <n v="0"/>
    <m/>
    <m/>
    <n v="5"/>
    <m/>
    <m/>
    <m/>
    <m/>
    <n v="1"/>
    <n v="7"/>
    <n v="2"/>
  </r>
  <r>
    <n v="197269230"/>
    <s v="C"/>
    <x v="529"/>
    <x v="2"/>
    <n v="3"/>
    <s v="13 211002024"/>
    <d v="2021-08-06T00:00:00"/>
    <d v="2029-09-30T00:00:00"/>
    <n v="1"/>
    <n v="1"/>
    <n v="7"/>
    <n v="30"/>
    <n v="2"/>
    <n v="10.81"/>
    <n v="11.36"/>
    <n v="221198026"/>
    <n v="2272864"/>
    <n v="213523969"/>
    <n v="0"/>
    <n v="0"/>
    <n v="846970000"/>
    <n v="44286"/>
    <n v="0"/>
    <n v="0"/>
    <n v="0"/>
    <s v="6000000/6000000/6000000/"/>
    <s v="05/06/12/"/>
    <d v="2022-03-31T00:00:00"/>
    <n v="2"/>
    <s v="O"/>
    <n v="1"/>
    <n v="30"/>
    <n v="8"/>
    <m/>
    <m/>
    <m/>
    <m/>
    <m/>
    <m/>
    <n v="1"/>
    <n v="1"/>
    <n v="44414"/>
    <s v="A"/>
    <n v="3366234"/>
    <s v="LIBRE INVERSION"/>
    <n v="0"/>
    <n v="0"/>
    <s v="800-197-268-4"/>
    <s v="DIRECCION DE IMPUESTOS Y ADUANAS NACIONALES"/>
    <n v="5"/>
    <m/>
    <m/>
    <m/>
    <m/>
    <n v="1"/>
    <n v="7"/>
    <n v="2"/>
  </r>
  <r>
    <n v="10170044.373167573"/>
    <s v="C"/>
    <x v="530"/>
    <x v="0"/>
    <n v="3"/>
    <s v="13 211002654"/>
    <d v="2021-09-23T00:00:00"/>
    <d v="2023-05-31T00:00:00"/>
    <n v="0"/>
    <n v="1"/>
    <n v="7"/>
    <n v="30"/>
    <n v="2"/>
    <n v="9"/>
    <n v="9.3800000000000008"/>
    <n v="15555054"/>
    <n v="631412"/>
    <n v="10993491"/>
    <n v="0"/>
    <n v="0"/>
    <n v="0"/>
    <m/>
    <n v="0"/>
    <n v="0"/>
    <n v="0"/>
    <s v="1400000/1400000/"/>
    <s v="07/12/"/>
    <d v="2022-03-31T00:00:00"/>
    <n v="1"/>
    <s v="O"/>
    <n v="1"/>
    <n v="30"/>
    <n v="0"/>
    <m/>
    <m/>
    <m/>
    <m/>
    <m/>
    <m/>
    <n v="1"/>
    <n v="1"/>
    <n v="44462"/>
    <s v="A"/>
    <n v="228626.5"/>
    <s v="COMPRA CARTERA"/>
    <n v="0"/>
    <n v="0"/>
    <s v="800-197-268-4"/>
    <s v="DIRECCION DE IMPUESTOS Y ADUANAS NACIONALES"/>
    <n v="5"/>
    <m/>
    <m/>
    <m/>
    <m/>
    <n v="1"/>
    <n v="7"/>
    <n v="2"/>
  </r>
  <r>
    <n v="18501956.626832426"/>
    <s v="C"/>
    <x v="530"/>
    <x v="0"/>
    <n v="3"/>
    <s v="13 221000154"/>
    <d v="2022-01-24T00:00:00"/>
    <d v="2025-01-31T00:00:00"/>
    <n v="0"/>
    <n v="1"/>
    <n v="2"/>
    <n v="30"/>
    <n v="2"/>
    <n v="11.67"/>
    <n v="12.32"/>
    <n v="20783443"/>
    <n v="598953"/>
    <n v="20000026"/>
    <n v="0"/>
    <n v="0"/>
    <n v="0"/>
    <m/>
    <n v="0"/>
    <n v="0"/>
    <n v="0"/>
    <s v="1500000/1500000/"/>
    <s v="06/12/"/>
    <d v="2022-03-31T00:00:00"/>
    <n v="1"/>
    <s v="O"/>
    <n v="1"/>
    <n v="30"/>
    <n v="0"/>
    <m/>
    <m/>
    <m/>
    <m/>
    <m/>
    <m/>
    <n v="1"/>
    <n v="1"/>
    <n v="44585"/>
    <s v="A"/>
    <n v="415936.5"/>
    <s v="SUSTITUCION"/>
    <n v="0"/>
    <n v="0"/>
    <s v="800-197-268-4"/>
    <s v="DIRECCION DE IMPUESTOS Y ADUANAS NACIONALES"/>
    <n v="5"/>
    <m/>
    <m/>
    <m/>
    <m/>
    <n v="1"/>
    <n v="7"/>
    <n v="2"/>
  </r>
  <r>
    <n v="0"/>
    <s v="C"/>
    <x v="531"/>
    <x v="1"/>
    <n v="4"/>
    <s v="10 191003151"/>
    <d v="2020-03-31T00:00:00"/>
    <d v="2024-08-31T00:00:00"/>
    <n v="0"/>
    <n v="1"/>
    <n v="24"/>
    <n v="30"/>
    <n v="2"/>
    <n v="9"/>
    <n v="9.3800000000000008"/>
    <n v="5000000"/>
    <n v="180762"/>
    <n v="4643246"/>
    <n v="0"/>
    <n v="0"/>
    <n v="0"/>
    <m/>
    <n v="0"/>
    <n v="0"/>
    <n v="0"/>
    <m/>
    <m/>
    <d v="2022-03-31T00:00:00"/>
    <n v="1"/>
    <s v="O"/>
    <n v="1"/>
    <n v="30"/>
    <n v="0"/>
    <m/>
    <m/>
    <m/>
    <m/>
    <m/>
    <m/>
    <n v="1"/>
    <n v="1"/>
    <m/>
    <m/>
    <n v="1371388.15"/>
    <s v="TARJETA DE AFINIDAD"/>
    <n v="0"/>
    <n v="0"/>
    <m/>
    <m/>
    <n v="5"/>
    <m/>
    <m/>
    <m/>
    <m/>
    <n v="1"/>
    <n v="7"/>
    <n v="2"/>
  </r>
  <r>
    <n v="0"/>
    <s v="C"/>
    <x v="531"/>
    <x v="1"/>
    <n v="4"/>
    <s v="13 221001270"/>
    <d v="2022-03-22T00:00:00"/>
    <d v="2022-06-30T00:00:00"/>
    <n v="0"/>
    <n v="1"/>
    <n v="0"/>
    <n v="90"/>
    <n v="2"/>
    <n v="7.24"/>
    <n v="7.44"/>
    <n v="3013542"/>
    <n v="3071151"/>
    <n v="3013542"/>
    <n v="0"/>
    <n v="0"/>
    <n v="0"/>
    <m/>
    <n v="0"/>
    <n v="0"/>
    <n v="0"/>
    <m/>
    <m/>
    <d v="2022-03-22T00:00:00"/>
    <n v="1"/>
    <s v="O"/>
    <n v="1"/>
    <n v="90"/>
    <n v="0"/>
    <m/>
    <m/>
    <m/>
    <m/>
    <m/>
    <m/>
    <n v="1"/>
    <n v="1"/>
    <m/>
    <m/>
    <n v="890135.85"/>
    <s v="LIBRE INVERSION"/>
    <n v="0"/>
    <n v="0"/>
    <m/>
    <m/>
    <n v="5"/>
    <m/>
    <m/>
    <m/>
    <m/>
    <n v="1"/>
    <n v="7"/>
    <n v="2"/>
  </r>
  <r>
    <n v="0"/>
    <s v="C"/>
    <x v="532"/>
    <x v="1"/>
    <n v="4"/>
    <s v="10 191002435"/>
    <d v="2019-11-14T00:00:00"/>
    <d v="2022-11-30T00:00:00"/>
    <n v="0"/>
    <n v="1"/>
    <n v="28"/>
    <n v="30"/>
    <n v="2"/>
    <n v="11.04"/>
    <n v="11.61"/>
    <n v="6362728"/>
    <n v="230028"/>
    <n v="1600463"/>
    <n v="0"/>
    <n v="0"/>
    <n v="0"/>
    <m/>
    <n v="0"/>
    <n v="0"/>
    <n v="0"/>
    <m/>
    <m/>
    <d v="2022-03-31T00:00:00"/>
    <n v="1"/>
    <s v="O"/>
    <n v="1"/>
    <n v="30"/>
    <n v="0"/>
    <m/>
    <m/>
    <m/>
    <m/>
    <m/>
    <m/>
    <n v="1"/>
    <n v="1"/>
    <m/>
    <m/>
    <n v="221836.81"/>
    <s v="TARJETA DE AFINIDAD"/>
    <n v="0"/>
    <n v="0"/>
    <m/>
    <m/>
    <n v="5"/>
    <m/>
    <m/>
    <m/>
    <m/>
    <n v="1"/>
    <n v="7"/>
    <n v="2"/>
  </r>
  <r>
    <n v="0"/>
    <s v="C"/>
    <x v="532"/>
    <x v="1"/>
    <n v="4"/>
    <s v="10 191003911"/>
    <d v="2020-12-07T00:00:00"/>
    <d v="2023-12-31T00:00:00"/>
    <n v="0"/>
    <n v="1"/>
    <n v="15"/>
    <n v="30"/>
    <n v="2"/>
    <n v="17.690000000000001"/>
    <n v="19.2"/>
    <n v="400000"/>
    <n v="14482"/>
    <n v="258990"/>
    <n v="0"/>
    <n v="0"/>
    <n v="0"/>
    <m/>
    <n v="0"/>
    <n v="0"/>
    <n v="0"/>
    <m/>
    <m/>
    <d v="2022-03-31T00:00:00"/>
    <n v="1"/>
    <s v="O"/>
    <n v="1"/>
    <n v="30"/>
    <n v="0"/>
    <m/>
    <m/>
    <m/>
    <m/>
    <m/>
    <m/>
    <n v="1"/>
    <n v="1"/>
    <m/>
    <m/>
    <n v="35895.599999999999"/>
    <s v="TARJETA DE AFINIDAD"/>
    <n v="0"/>
    <n v="0"/>
    <m/>
    <m/>
    <n v="5"/>
    <m/>
    <m/>
    <m/>
    <m/>
    <n v="1"/>
    <n v="7"/>
    <n v="2"/>
  </r>
  <r>
    <n v="0"/>
    <s v="C"/>
    <x v="532"/>
    <x v="1"/>
    <n v="4"/>
    <s v="10 191003774"/>
    <d v="2020-10-30T00:00:00"/>
    <d v="2023-10-31T00:00:00"/>
    <n v="0"/>
    <n v="1"/>
    <n v="17"/>
    <n v="30"/>
    <n v="2"/>
    <n v="17.690000000000001"/>
    <n v="19.2"/>
    <n v="400000"/>
    <n v="14482"/>
    <n v="237680"/>
    <n v="0"/>
    <n v="0"/>
    <n v="0"/>
    <m/>
    <n v="0"/>
    <n v="0"/>
    <n v="0"/>
    <m/>
    <m/>
    <d v="2022-03-31T00:00:00"/>
    <n v="1"/>
    <s v="O"/>
    <n v="1"/>
    <n v="30"/>
    <n v="0"/>
    <m/>
    <m/>
    <m/>
    <m/>
    <m/>
    <m/>
    <n v="1"/>
    <n v="1"/>
    <m/>
    <m/>
    <n v="32962.300000000003"/>
    <s v="TARJETA DE AFINIDAD"/>
    <n v="0"/>
    <n v="0"/>
    <m/>
    <m/>
    <n v="5"/>
    <m/>
    <m/>
    <m/>
    <m/>
    <n v="1"/>
    <n v="7"/>
    <n v="2"/>
  </r>
  <r>
    <n v="0"/>
    <s v="C"/>
    <x v="532"/>
    <x v="1"/>
    <n v="4"/>
    <s v="10 191003775"/>
    <d v="2020-10-30T00:00:00"/>
    <d v="2023-10-31T00:00:00"/>
    <n v="0"/>
    <n v="1"/>
    <n v="17"/>
    <n v="30"/>
    <n v="2"/>
    <n v="17.690000000000001"/>
    <n v="19.2"/>
    <n v="400000"/>
    <n v="14482"/>
    <n v="237680"/>
    <n v="0"/>
    <n v="0"/>
    <n v="0"/>
    <m/>
    <n v="0"/>
    <n v="0"/>
    <n v="0"/>
    <m/>
    <m/>
    <d v="2022-03-31T00:00:00"/>
    <n v="1"/>
    <s v="O"/>
    <n v="1"/>
    <n v="30"/>
    <n v="0"/>
    <m/>
    <m/>
    <m/>
    <m/>
    <m/>
    <m/>
    <n v="1"/>
    <n v="1"/>
    <m/>
    <m/>
    <n v="32962.300000000003"/>
    <s v="TARJETA DE AFINIDAD"/>
    <n v="0"/>
    <n v="0"/>
    <m/>
    <m/>
    <n v="5"/>
    <m/>
    <m/>
    <m/>
    <m/>
    <n v="1"/>
    <n v="7"/>
    <n v="2"/>
  </r>
  <r>
    <n v="0"/>
    <s v="C"/>
    <x v="532"/>
    <x v="1"/>
    <n v="4"/>
    <s v="10 191003776"/>
    <d v="2020-10-30T00:00:00"/>
    <d v="2023-10-31T00:00:00"/>
    <n v="0"/>
    <n v="1"/>
    <n v="17"/>
    <n v="30"/>
    <n v="2"/>
    <n v="17.690000000000001"/>
    <n v="19.2"/>
    <n v="400000"/>
    <n v="14482"/>
    <n v="237680"/>
    <n v="0"/>
    <n v="0"/>
    <n v="0"/>
    <m/>
    <n v="0"/>
    <n v="0"/>
    <n v="0"/>
    <m/>
    <m/>
    <d v="2022-03-31T00:00:00"/>
    <n v="1"/>
    <s v="O"/>
    <n v="1"/>
    <n v="30"/>
    <n v="0"/>
    <m/>
    <m/>
    <m/>
    <m/>
    <m/>
    <m/>
    <n v="1"/>
    <n v="1"/>
    <m/>
    <m/>
    <n v="32962.300000000003"/>
    <s v="TARJETA DE AFINIDAD"/>
    <n v="0"/>
    <n v="0"/>
    <m/>
    <m/>
    <n v="5"/>
    <m/>
    <m/>
    <m/>
    <m/>
    <n v="1"/>
    <n v="7"/>
    <n v="2"/>
  </r>
  <r>
    <n v="0"/>
    <s v="C"/>
    <x v="532"/>
    <x v="1"/>
    <n v="4"/>
    <s v="10 191003777"/>
    <d v="2020-10-30T00:00:00"/>
    <d v="2023-10-31T00:00:00"/>
    <n v="0"/>
    <n v="1"/>
    <n v="17"/>
    <n v="30"/>
    <n v="2"/>
    <n v="17.690000000000001"/>
    <n v="19.2"/>
    <n v="400000"/>
    <n v="14482"/>
    <n v="237680"/>
    <n v="0"/>
    <n v="0"/>
    <n v="0"/>
    <m/>
    <n v="0"/>
    <n v="0"/>
    <n v="0"/>
    <m/>
    <m/>
    <d v="2022-03-31T00:00:00"/>
    <n v="1"/>
    <s v="O"/>
    <n v="1"/>
    <n v="30"/>
    <n v="0"/>
    <m/>
    <m/>
    <m/>
    <m/>
    <m/>
    <m/>
    <n v="1"/>
    <n v="1"/>
    <m/>
    <m/>
    <n v="32962.300000000003"/>
    <s v="TARJETA DE AFINIDAD"/>
    <n v="0"/>
    <n v="0"/>
    <m/>
    <m/>
    <n v="5"/>
    <m/>
    <m/>
    <m/>
    <m/>
    <n v="1"/>
    <n v="7"/>
    <n v="2"/>
  </r>
  <r>
    <n v="0"/>
    <s v="C"/>
    <x v="532"/>
    <x v="1"/>
    <n v="4"/>
    <s v="10 191003877"/>
    <d v="2020-12-02T00:00:00"/>
    <d v="2023-12-31T00:00:00"/>
    <n v="0"/>
    <n v="1"/>
    <n v="15"/>
    <n v="30"/>
    <n v="2"/>
    <n v="17.690000000000001"/>
    <n v="19.2"/>
    <n v="400000"/>
    <n v="14482"/>
    <n v="258990"/>
    <n v="0"/>
    <n v="0"/>
    <n v="0"/>
    <m/>
    <n v="0"/>
    <n v="0"/>
    <n v="0"/>
    <m/>
    <m/>
    <d v="2022-03-31T00:00:00"/>
    <n v="1"/>
    <s v="O"/>
    <n v="1"/>
    <n v="30"/>
    <n v="0"/>
    <m/>
    <m/>
    <m/>
    <m/>
    <m/>
    <m/>
    <n v="1"/>
    <n v="1"/>
    <m/>
    <m/>
    <n v="35895.599999999999"/>
    <s v="TARJETA DE AFINIDAD"/>
    <n v="0"/>
    <n v="0"/>
    <m/>
    <m/>
    <n v="5"/>
    <m/>
    <m/>
    <m/>
    <m/>
    <n v="1"/>
    <n v="7"/>
    <n v="2"/>
  </r>
  <r>
    <n v="0"/>
    <s v="C"/>
    <x v="532"/>
    <x v="1"/>
    <n v="4"/>
    <s v="10 191003878"/>
    <d v="2020-12-02T00:00:00"/>
    <d v="2023-12-31T00:00:00"/>
    <n v="0"/>
    <n v="1"/>
    <n v="15"/>
    <n v="30"/>
    <n v="2"/>
    <n v="17.690000000000001"/>
    <n v="19.2"/>
    <n v="400000"/>
    <n v="14482"/>
    <n v="258990"/>
    <n v="0"/>
    <n v="0"/>
    <n v="0"/>
    <m/>
    <n v="0"/>
    <n v="0"/>
    <n v="0"/>
    <m/>
    <m/>
    <d v="2022-03-31T00:00:00"/>
    <n v="1"/>
    <s v="O"/>
    <n v="1"/>
    <n v="30"/>
    <n v="0"/>
    <m/>
    <m/>
    <m/>
    <m/>
    <m/>
    <m/>
    <n v="1"/>
    <n v="1"/>
    <m/>
    <m/>
    <n v="35895.599999999999"/>
    <s v="TARJETA DE AFINIDAD"/>
    <n v="0"/>
    <n v="0"/>
    <m/>
    <m/>
    <n v="5"/>
    <m/>
    <m/>
    <m/>
    <m/>
    <n v="1"/>
    <n v="7"/>
    <n v="2"/>
  </r>
  <r>
    <n v="0"/>
    <s v="C"/>
    <x v="532"/>
    <x v="1"/>
    <n v="4"/>
    <s v="10 191003879"/>
    <d v="2020-12-02T00:00:00"/>
    <d v="2023-12-31T00:00:00"/>
    <n v="0"/>
    <n v="1"/>
    <n v="15"/>
    <n v="30"/>
    <n v="2"/>
    <n v="17.690000000000001"/>
    <n v="19.2"/>
    <n v="400000"/>
    <n v="14482"/>
    <n v="258990"/>
    <n v="0"/>
    <n v="0"/>
    <n v="0"/>
    <m/>
    <n v="0"/>
    <n v="0"/>
    <n v="0"/>
    <m/>
    <m/>
    <d v="2022-03-31T00:00:00"/>
    <n v="1"/>
    <s v="O"/>
    <n v="1"/>
    <n v="30"/>
    <n v="0"/>
    <m/>
    <m/>
    <m/>
    <m/>
    <m/>
    <m/>
    <n v="1"/>
    <n v="1"/>
    <m/>
    <m/>
    <n v="35895.599999999999"/>
    <s v="TARJETA DE AFINIDAD"/>
    <n v="0"/>
    <n v="0"/>
    <m/>
    <m/>
    <n v="5"/>
    <m/>
    <m/>
    <m/>
    <m/>
    <n v="1"/>
    <n v="7"/>
    <n v="2"/>
  </r>
  <r>
    <n v="0"/>
    <s v="C"/>
    <x v="533"/>
    <x v="0"/>
    <n v="4"/>
    <s v="13 211002879"/>
    <d v="2021-10-07T00:00:00"/>
    <d v="2023-03-31T00:00:00"/>
    <n v="30"/>
    <n v="1"/>
    <n v="4"/>
    <n v="30"/>
    <n v="2"/>
    <n v="9"/>
    <n v="9.3800000000000008"/>
    <n v="14093602"/>
    <n v="727953"/>
    <n v="9563339"/>
    <n v="71723"/>
    <n v="0"/>
    <n v="0"/>
    <m/>
    <n v="0"/>
    <n v="0"/>
    <n v="0"/>
    <s v="1000000/"/>
    <s v="07/"/>
    <d v="2022-02-28T00:00:00"/>
    <n v="1"/>
    <s v="O"/>
    <n v="1"/>
    <n v="30"/>
    <n v="653349"/>
    <m/>
    <m/>
    <m/>
    <m/>
    <m/>
    <m/>
    <n v="1"/>
    <n v="1"/>
    <m/>
    <m/>
    <n v="1223264.01"/>
    <s v="COMPRA CARTERA"/>
    <n v="0"/>
    <n v="0"/>
    <s v="800-197-268-4"/>
    <s v="DIRECCION DE IMPUESTOS Y ADUANAS NACIONALES"/>
    <n v="5"/>
    <m/>
    <m/>
    <m/>
    <m/>
    <n v="1"/>
    <n v="7"/>
    <n v="2"/>
  </r>
  <r>
    <n v="0"/>
    <s v="C"/>
    <x v="533"/>
    <x v="0"/>
    <n v="4"/>
    <s v="13 211001045"/>
    <d v="2021-04-08T00:00:00"/>
    <d v="2022-03-31T00:00:00"/>
    <n v="1"/>
    <n v="1"/>
    <n v="11"/>
    <n v="30"/>
    <n v="2"/>
    <n v="5.99"/>
    <n v="6.16"/>
    <n v="8038104"/>
    <n v="525743"/>
    <n v="21915"/>
    <n v="110"/>
    <n v="0"/>
    <n v="0"/>
    <m/>
    <n v="0"/>
    <n v="0"/>
    <n v="0"/>
    <m/>
    <m/>
    <d v="2022-02-28T00:00:00"/>
    <n v="1"/>
    <s v="O"/>
    <n v="1"/>
    <n v="30"/>
    <n v="21915"/>
    <m/>
    <m/>
    <m/>
    <m/>
    <m/>
    <m/>
    <n v="1"/>
    <n v="1"/>
    <m/>
    <m/>
    <n v="2819.99"/>
    <s v="LIBRE INVERSION"/>
    <n v="0"/>
    <n v="0"/>
    <s v="800-197-268-4"/>
    <s v="DIRECCION DE IMPUESTOS Y ADUANAS NACIONALES"/>
    <n v="5"/>
    <m/>
    <m/>
    <m/>
    <m/>
    <n v="1"/>
    <n v="7"/>
    <n v="2"/>
  </r>
  <r>
    <n v="12523849.781393044"/>
    <s v="C"/>
    <x v="534"/>
    <x v="0"/>
    <n v="4"/>
    <s v="13 211000842"/>
    <d v="2021-03-17T00:00:00"/>
    <d v="2026-03-31T00:00:00"/>
    <n v="1"/>
    <n v="1"/>
    <n v="13"/>
    <n v="30"/>
    <n v="2"/>
    <n v="10.199999999999999"/>
    <n v="10.69"/>
    <n v="20117364"/>
    <n v="349671"/>
    <n v="16896726"/>
    <n v="0"/>
    <n v="0"/>
    <n v="0"/>
    <m/>
    <n v="0"/>
    <n v="0"/>
    <n v="0"/>
    <s v="500000/500000/"/>
    <s v="06/12/"/>
    <d v="2022-03-31T00:00:00"/>
    <n v="1"/>
    <s v="O"/>
    <n v="1"/>
    <n v="30"/>
    <n v="168"/>
    <m/>
    <m/>
    <m/>
    <m/>
    <m/>
    <m/>
    <n v="1"/>
    <n v="1"/>
    <m/>
    <m/>
    <n v="872848.1"/>
    <s v="IMPUESTOS"/>
    <n v="0"/>
    <n v="0"/>
    <s v="800-197-268-4"/>
    <s v="DIRECCION DE IMPUESTOS Y ADUANAS NACIONALES"/>
    <n v="5"/>
    <m/>
    <m/>
    <m/>
    <m/>
    <n v="1"/>
    <n v="7"/>
    <n v="2"/>
  </r>
  <r>
    <n v="31413753.333019968"/>
    <s v="C"/>
    <x v="534"/>
    <x v="2"/>
    <n v="4"/>
    <s v="11 22641"/>
    <d v="2019-03-11T00:00:00"/>
    <d v="2025-03-31T00:00:00"/>
    <n v="0"/>
    <n v="1"/>
    <n v="41"/>
    <n v="30"/>
    <n v="2"/>
    <n v="12"/>
    <n v="12.68"/>
    <n v="72005473"/>
    <n v="1072773"/>
    <n v="42382978"/>
    <n v="0"/>
    <n v="0"/>
    <n v="32320000"/>
    <n v="43531"/>
    <n v="0"/>
    <n v="0"/>
    <n v="0"/>
    <s v="2000000/2000000/"/>
    <s v="06/12/"/>
    <d v="2022-03-31T00:00:00"/>
    <n v="3"/>
    <s v="O"/>
    <n v="1"/>
    <n v="30"/>
    <n v="0"/>
    <m/>
    <m/>
    <m/>
    <m/>
    <m/>
    <m/>
    <n v="1"/>
    <n v="1"/>
    <m/>
    <m/>
    <n v="2189913.5299999998"/>
    <s v="SUSTITUCION"/>
    <n v="0"/>
    <n v="0"/>
    <s v="800-197-268-4"/>
    <s v="DIRECCION DE IMPUESTOS Y ADUANAS NACIONALES"/>
    <n v="5"/>
    <m/>
    <m/>
    <m/>
    <m/>
    <n v="1"/>
    <n v="7"/>
    <n v="2"/>
  </r>
  <r>
    <n v="6677493.5055869892"/>
    <s v="C"/>
    <x v="534"/>
    <x v="1"/>
    <n v="4"/>
    <s v="10 191002072"/>
    <d v="2019-10-17T00:00:00"/>
    <d v="2024-12-31T00:00:00"/>
    <n v="0"/>
    <n v="1"/>
    <n v="27"/>
    <n v="30"/>
    <n v="2"/>
    <n v="13.5"/>
    <n v="14.36"/>
    <n v="10000000"/>
    <n v="331631"/>
    <n v="9009140"/>
    <n v="0"/>
    <n v="0"/>
    <n v="0"/>
    <m/>
    <n v="0"/>
    <n v="0"/>
    <n v="0"/>
    <m/>
    <m/>
    <d v="2022-03-31T00:00:00"/>
    <n v="1"/>
    <s v="O"/>
    <n v="1"/>
    <n v="30"/>
    <n v="0"/>
    <m/>
    <m/>
    <m/>
    <m/>
    <m/>
    <m/>
    <n v="1"/>
    <n v="1"/>
    <m/>
    <m/>
    <n v="465471.75"/>
    <s v="TARJETA DE AFINIDAD"/>
    <n v="0"/>
    <n v="0"/>
    <m/>
    <m/>
    <n v="5"/>
    <m/>
    <m/>
    <m/>
    <m/>
    <n v="1"/>
    <n v="7"/>
    <n v="2"/>
  </r>
  <r>
    <n v="613077.12718104851"/>
    <s v="C"/>
    <x v="535"/>
    <x v="1"/>
    <n v="4"/>
    <s v="13 221000148"/>
    <d v="2022-01-18T00:00:00"/>
    <d v="2022-06-30T00:00:00"/>
    <n v="0"/>
    <n v="1"/>
    <n v="0"/>
    <n v="150"/>
    <n v="2"/>
    <n v="7.28"/>
    <n v="7.44"/>
    <n v="4118487"/>
    <n v="4250457"/>
    <n v="4118487"/>
    <n v="50018"/>
    <n v="0"/>
    <n v="0"/>
    <m/>
    <n v="0"/>
    <n v="0"/>
    <n v="0"/>
    <m/>
    <m/>
    <d v="2022-01-18T00:00:00"/>
    <n v="1"/>
    <s v="O"/>
    <n v="1"/>
    <n v="150"/>
    <n v="0"/>
    <m/>
    <m/>
    <m/>
    <m/>
    <m/>
    <m/>
    <n v="1"/>
    <n v="1"/>
    <m/>
    <m/>
    <n v="416514.19"/>
    <s v="LIBRE INVERSION"/>
    <n v="0"/>
    <n v="0"/>
    <m/>
    <m/>
    <n v="5"/>
    <m/>
    <m/>
    <m/>
    <m/>
    <n v="1"/>
    <n v="7"/>
    <n v="2"/>
  </r>
  <r>
    <n v="1024489.1962701883"/>
    <s v="C"/>
    <x v="535"/>
    <x v="1"/>
    <n v="4"/>
    <s v="13 221000642"/>
    <d v="2022-02-08T00:00:00"/>
    <d v="2025-02-28T00:00:00"/>
    <n v="0"/>
    <n v="1"/>
    <n v="1"/>
    <n v="30"/>
    <n v="2"/>
    <n v="7.2"/>
    <n v="7.44"/>
    <n v="7057200"/>
    <n v="219857"/>
    <n v="6882058"/>
    <n v="0"/>
    <n v="0"/>
    <n v="0"/>
    <m/>
    <n v="0"/>
    <n v="0"/>
    <n v="0"/>
    <m/>
    <m/>
    <d v="2022-03-31T00:00:00"/>
    <n v="1"/>
    <s v="O"/>
    <n v="1"/>
    <n v="30"/>
    <n v="0"/>
    <m/>
    <m/>
    <m/>
    <m/>
    <m/>
    <m/>
    <n v="1"/>
    <n v="1"/>
    <m/>
    <m/>
    <n v="695974.45"/>
    <s v="LIBRE INVERSION"/>
    <n v="0"/>
    <n v="0"/>
    <m/>
    <m/>
    <n v="5"/>
    <m/>
    <m/>
    <m/>
    <m/>
    <n v="1"/>
    <n v="7"/>
    <n v="2"/>
  </r>
  <r>
    <n v="749701.87654876197"/>
    <s v="C"/>
    <x v="535"/>
    <x v="1"/>
    <n v="4"/>
    <s v="13 221001408"/>
    <d v="2022-03-29T00:00:00"/>
    <d v="2026-03-31T00:00:00"/>
    <n v="0"/>
    <n v="1"/>
    <n v="0"/>
    <n v="30"/>
    <n v="2"/>
    <n v="7.2"/>
    <n v="7.44"/>
    <n v="5036113"/>
    <n v="122010"/>
    <n v="5036113"/>
    <n v="0"/>
    <n v="0"/>
    <n v="0"/>
    <m/>
    <n v="0"/>
    <n v="0"/>
    <n v="0"/>
    <m/>
    <m/>
    <d v="2022-03-29T00:00:00"/>
    <n v="1"/>
    <s v="O"/>
    <n v="1"/>
    <n v="30"/>
    <n v="0"/>
    <m/>
    <m/>
    <m/>
    <m/>
    <m/>
    <m/>
    <n v="1"/>
    <n v="1"/>
    <m/>
    <m/>
    <n v="509289.16"/>
    <s v="LIBRE INVERSION"/>
    <n v="0"/>
    <n v="0"/>
    <m/>
    <m/>
    <n v="5"/>
    <m/>
    <m/>
    <m/>
    <m/>
    <n v="1"/>
    <n v="7"/>
    <n v="2"/>
  </r>
  <r>
    <n v="7920925.5228950009"/>
    <s v="C"/>
    <x v="536"/>
    <x v="2"/>
    <n v="4"/>
    <s v="11 17210"/>
    <d v="2017-01-13T00:00:00"/>
    <d v="2025-01-31T00:00:00"/>
    <n v="0"/>
    <n v="1"/>
    <n v="41"/>
    <n v="30"/>
    <n v="2"/>
    <n v="10.31"/>
    <n v="10.82"/>
    <n v="80448884"/>
    <n v="929470"/>
    <n v="36869173"/>
    <n v="0"/>
    <n v="0"/>
    <n v="99358400"/>
    <n v="43585"/>
    <n v="0"/>
    <n v="0"/>
    <n v="0"/>
    <s v="1250000/2500000/"/>
    <s v="07/12/"/>
    <d v="2022-03-31T00:00:00"/>
    <n v="2"/>
    <s v="O"/>
    <n v="1"/>
    <n v="30"/>
    <n v="0"/>
    <m/>
    <m/>
    <m/>
    <m/>
    <m/>
    <m/>
    <n v="1"/>
    <n v="1"/>
    <m/>
    <m/>
    <n v="3277117.29"/>
    <s v="SUSTITUCION"/>
    <n v="0"/>
    <n v="0"/>
    <s v="800-197-268-4"/>
    <s v="DIRECCION DE IMPUESTOS Y ADUANAS NACIONALES"/>
    <n v="5"/>
    <m/>
    <m/>
    <m/>
    <m/>
    <n v="1"/>
    <n v="7"/>
    <n v="2"/>
  </r>
  <r>
    <n v="406813.14714531298"/>
    <s v="C"/>
    <x v="536"/>
    <x v="0"/>
    <n v="4"/>
    <s v="13 211002255"/>
    <d v="2021-08-25T00:00:00"/>
    <d v="2023-02-28T00:00:00"/>
    <n v="0"/>
    <n v="1"/>
    <n v="7"/>
    <n v="30"/>
    <n v="2"/>
    <n v="9"/>
    <n v="9.3800000000000008"/>
    <n v="3016910"/>
    <n v="180359"/>
    <n v="1893750"/>
    <n v="0"/>
    <n v="0"/>
    <n v="0"/>
    <m/>
    <n v="0"/>
    <n v="0"/>
    <n v="0"/>
    <m/>
    <m/>
    <d v="2022-03-31T00:00:00"/>
    <n v="1"/>
    <s v="O"/>
    <n v="1"/>
    <n v="30"/>
    <n v="0"/>
    <m/>
    <m/>
    <m/>
    <m/>
    <m/>
    <m/>
    <n v="1"/>
    <n v="1"/>
    <m/>
    <m/>
    <n v="168363.67"/>
    <s v="COMPRA CARTERA"/>
    <n v="0"/>
    <n v="0"/>
    <s v="800-197-268-4"/>
    <s v="DIRECCION DE IMPUESTOS Y ADUANAS NACIONALES"/>
    <n v="5"/>
    <m/>
    <m/>
    <m/>
    <m/>
    <n v="1"/>
    <n v="7"/>
    <n v="2"/>
  </r>
  <r>
    <n v="423257.32995968778"/>
    <s v="C"/>
    <x v="536"/>
    <x v="1"/>
    <n v="4"/>
    <s v="10 191003567"/>
    <d v="2020-08-27T00:00:00"/>
    <d v="2023-02-28T00:00:00"/>
    <n v="0"/>
    <n v="1"/>
    <n v="19"/>
    <n v="30"/>
    <n v="2"/>
    <n v="9"/>
    <n v="9.3800000000000008"/>
    <n v="5000000"/>
    <n v="187673"/>
    <n v="1970542"/>
    <n v="0"/>
    <n v="0"/>
    <n v="0"/>
    <m/>
    <n v="0"/>
    <n v="0"/>
    <n v="0"/>
    <m/>
    <m/>
    <d v="2022-03-31T00:00:00"/>
    <n v="1"/>
    <s v="O"/>
    <n v="1"/>
    <n v="30"/>
    <n v="0"/>
    <m/>
    <m/>
    <m/>
    <m/>
    <m/>
    <m/>
    <n v="1"/>
    <n v="1"/>
    <m/>
    <m/>
    <n v="175243.04"/>
    <s v="TARJETA DE AFINIDAD"/>
    <n v="0"/>
    <n v="0"/>
    <m/>
    <m/>
    <n v="5"/>
    <m/>
    <m/>
    <m/>
    <m/>
    <n v="1"/>
    <n v="7"/>
    <n v="2"/>
  </r>
  <r>
    <n v="7170273.3669722565"/>
    <s v="C"/>
    <x v="537"/>
    <x v="0"/>
    <n v="4"/>
    <s v="13 211000608"/>
    <d v="2021-03-01T00:00:00"/>
    <d v="2023-03-31T00:00:00"/>
    <n v="0"/>
    <n v="1"/>
    <n v="12"/>
    <n v="30"/>
    <n v="2"/>
    <n v="9"/>
    <n v="9.3800000000000008"/>
    <n v="43605341"/>
    <n v="2000175"/>
    <n v="22823008"/>
    <n v="0"/>
    <n v="0"/>
    <n v="0"/>
    <m/>
    <n v="0"/>
    <n v="0"/>
    <n v="0"/>
    <m/>
    <m/>
    <d v="2022-03-31T00:00:00"/>
    <n v="1"/>
    <s v="O"/>
    <n v="1"/>
    <n v="30"/>
    <n v="0"/>
    <m/>
    <m/>
    <m/>
    <m/>
    <m/>
    <m/>
    <n v="1"/>
    <n v="1"/>
    <m/>
    <m/>
    <n v="1956666.43"/>
    <s v="COMPRA CARTERA"/>
    <n v="0"/>
    <n v="0"/>
    <s v="800-197-268-4"/>
    <s v="DIRECCION DE IMPUESTOS Y ADUANAS NACIONALES"/>
    <n v="5"/>
    <m/>
    <m/>
    <m/>
    <m/>
    <n v="1"/>
    <n v="7"/>
    <n v="2"/>
  </r>
  <r>
    <n v="669069.15079308068"/>
    <s v="C"/>
    <x v="537"/>
    <x v="1"/>
    <n v="4"/>
    <s v="10 191002827"/>
    <d v="2020-01-28T00:00:00"/>
    <d v="2023-01-31T00:00:00"/>
    <n v="0"/>
    <n v="1"/>
    <n v="26"/>
    <n v="30"/>
    <n v="2"/>
    <n v="11.04"/>
    <n v="11.61"/>
    <n v="6834020"/>
    <n v="247066"/>
    <n v="2129424"/>
    <n v="0"/>
    <n v="0"/>
    <n v="0"/>
    <m/>
    <n v="0"/>
    <n v="0"/>
    <n v="0"/>
    <m/>
    <m/>
    <d v="2022-03-31T00:00:00"/>
    <n v="1"/>
    <s v="O"/>
    <n v="1"/>
    <n v="30"/>
    <n v="0"/>
    <m/>
    <m/>
    <m/>
    <m/>
    <m/>
    <m/>
    <n v="1"/>
    <n v="1"/>
    <m/>
    <m/>
    <n v="182489.27"/>
    <s v="TARJETA DE AFINIDAD"/>
    <n v="0"/>
    <n v="0"/>
    <m/>
    <m/>
    <n v="5"/>
    <m/>
    <m/>
    <m/>
    <m/>
    <n v="1"/>
    <n v="7"/>
    <n v="2"/>
  </r>
  <r>
    <n v="33530.637274582383"/>
    <s v="C"/>
    <x v="537"/>
    <x v="1"/>
    <n v="4"/>
    <s v="10 191002852"/>
    <d v="2020-02-03T00:00:00"/>
    <d v="2023-02-28T00:00:00"/>
    <n v="0"/>
    <n v="1"/>
    <n v="25"/>
    <n v="30"/>
    <n v="2"/>
    <n v="18"/>
    <n v="19.559999999999999"/>
    <n v="292815"/>
    <n v="10586"/>
    <n v="106610"/>
    <n v="0"/>
    <n v="0"/>
    <n v="0"/>
    <m/>
    <n v="0"/>
    <n v="0"/>
    <n v="0"/>
    <m/>
    <m/>
    <d v="2022-03-31T00:00:00"/>
    <n v="1"/>
    <s v="O"/>
    <n v="1"/>
    <n v="30"/>
    <n v="0"/>
    <m/>
    <m/>
    <m/>
    <m/>
    <m/>
    <m/>
    <n v="1"/>
    <n v="1"/>
    <m/>
    <m/>
    <n v="9102.7900000000009"/>
    <s v="TARJETA DE AFINIDAD"/>
    <n v="0"/>
    <n v="0"/>
    <m/>
    <m/>
    <n v="5"/>
    <m/>
    <m/>
    <m/>
    <m/>
    <n v="1"/>
    <n v="7"/>
    <n v="2"/>
  </r>
  <r>
    <n v="11737.283033968186"/>
    <s v="C"/>
    <x v="537"/>
    <x v="1"/>
    <n v="4"/>
    <s v="10 191002838"/>
    <d v="2020-01-31T00:00:00"/>
    <d v="2023-01-31T00:00:00"/>
    <n v="0"/>
    <n v="1"/>
    <n v="26"/>
    <n v="30"/>
    <n v="2"/>
    <n v="18"/>
    <n v="19.559999999999999"/>
    <n v="112437"/>
    <n v="4065"/>
    <n v="37480"/>
    <n v="0"/>
    <n v="0"/>
    <n v="0"/>
    <m/>
    <n v="0"/>
    <n v="0"/>
    <n v="0"/>
    <m/>
    <m/>
    <d v="2022-03-31T00:00:00"/>
    <n v="1"/>
    <s v="O"/>
    <n v="1"/>
    <n v="30"/>
    <n v="0"/>
    <m/>
    <m/>
    <m/>
    <m/>
    <m/>
    <m/>
    <n v="1"/>
    <n v="1"/>
    <m/>
    <m/>
    <n v="3251"/>
    <s v="TARJETA DE AFINIDAD"/>
    <n v="0"/>
    <n v="0"/>
    <m/>
    <m/>
    <n v="5"/>
    <m/>
    <m/>
    <m/>
    <m/>
    <n v="1"/>
    <n v="7"/>
    <n v="2"/>
  </r>
  <r>
    <n v="23040.667420757447"/>
    <s v="C"/>
    <x v="537"/>
    <x v="1"/>
    <n v="4"/>
    <s v="10 191002839"/>
    <d v="2020-01-31T00:00:00"/>
    <d v="2023-01-31T00:00:00"/>
    <n v="0"/>
    <n v="1"/>
    <n v="26"/>
    <n v="30"/>
    <n v="2"/>
    <n v="18"/>
    <n v="19.559999999999999"/>
    <n v="220000"/>
    <n v="7954"/>
    <n v="73333"/>
    <n v="0"/>
    <n v="0"/>
    <n v="0"/>
    <m/>
    <n v="0"/>
    <n v="0"/>
    <n v="0"/>
    <m/>
    <m/>
    <d v="2022-03-31T00:00:00"/>
    <n v="1"/>
    <s v="O"/>
    <n v="1"/>
    <n v="30"/>
    <n v="0"/>
    <m/>
    <m/>
    <m/>
    <m/>
    <m/>
    <m/>
    <n v="1"/>
    <n v="1"/>
    <m/>
    <m/>
    <n v="6285.26"/>
    <s v="TARJETA DE AFINIDAD"/>
    <n v="0"/>
    <n v="0"/>
    <m/>
    <m/>
    <n v="5"/>
    <m/>
    <m/>
    <m/>
    <m/>
    <n v="1"/>
    <n v="7"/>
    <n v="2"/>
  </r>
  <r>
    <n v="21154.696369492071"/>
    <s v="C"/>
    <x v="537"/>
    <x v="1"/>
    <n v="4"/>
    <s v="10 191002876"/>
    <d v="2020-02-06T00:00:00"/>
    <d v="2023-02-28T00:00:00"/>
    <n v="0"/>
    <n v="1"/>
    <n v="25"/>
    <n v="30"/>
    <n v="2"/>
    <n v="18"/>
    <n v="19.559999999999999"/>
    <n v="184000"/>
    <n v="6652"/>
    <n v="66991"/>
    <n v="0"/>
    <n v="0"/>
    <n v="0"/>
    <m/>
    <n v="0"/>
    <n v="0"/>
    <n v="0"/>
    <m/>
    <m/>
    <d v="2022-03-31T00:00:00"/>
    <n v="1"/>
    <s v="O"/>
    <n v="1"/>
    <n v="30"/>
    <n v="0"/>
    <m/>
    <m/>
    <m/>
    <m/>
    <m/>
    <m/>
    <n v="1"/>
    <n v="1"/>
    <m/>
    <m/>
    <n v="5635.06"/>
    <s v="TARJETA DE AFINIDAD"/>
    <n v="0"/>
    <n v="0"/>
    <m/>
    <m/>
    <n v="5"/>
    <m/>
    <m/>
    <m/>
    <m/>
    <n v="1"/>
    <n v="7"/>
    <n v="2"/>
  </r>
  <r>
    <n v="5864.239483484118"/>
    <s v="C"/>
    <x v="537"/>
    <x v="1"/>
    <n v="4"/>
    <s v="10 191002878"/>
    <d v="2020-02-06T00:00:00"/>
    <d v="2023-02-28T00:00:00"/>
    <n v="0"/>
    <n v="1"/>
    <n v="25"/>
    <n v="30"/>
    <n v="2"/>
    <n v="18"/>
    <n v="19.559999999999999"/>
    <n v="50700"/>
    <n v="1833"/>
    <n v="18458"/>
    <n v="0"/>
    <n v="0"/>
    <n v="0"/>
    <m/>
    <n v="0"/>
    <n v="0"/>
    <n v="0"/>
    <m/>
    <m/>
    <d v="2022-03-31T00:00:00"/>
    <n v="1"/>
    <s v="O"/>
    <n v="1"/>
    <n v="30"/>
    <n v="0"/>
    <m/>
    <m/>
    <m/>
    <m/>
    <m/>
    <m/>
    <n v="1"/>
    <n v="1"/>
    <m/>
    <m/>
    <n v="1517.13"/>
    <s v="TARJETA DE AFINIDAD"/>
    <n v="0"/>
    <n v="0"/>
    <m/>
    <m/>
    <n v="5"/>
    <m/>
    <m/>
    <m/>
    <m/>
    <n v="1"/>
    <n v="7"/>
    <n v="2"/>
  </r>
  <r>
    <n v="8241.6886523788107"/>
    <s v="C"/>
    <x v="537"/>
    <x v="1"/>
    <n v="4"/>
    <s v="10 191002906"/>
    <d v="2020-02-12T00:00:00"/>
    <d v="2023-02-28T00:00:00"/>
    <n v="0"/>
    <n v="1"/>
    <n v="25"/>
    <n v="30"/>
    <n v="2"/>
    <n v="18"/>
    <n v="19.559999999999999"/>
    <n v="71500"/>
    <n v="2585"/>
    <n v="26029"/>
    <n v="0"/>
    <n v="0"/>
    <n v="0"/>
    <m/>
    <n v="0"/>
    <n v="0"/>
    <n v="0"/>
    <m/>
    <m/>
    <d v="2022-03-31T00:00:00"/>
    <n v="1"/>
    <s v="O"/>
    <n v="1"/>
    <n v="30"/>
    <n v="0"/>
    <m/>
    <m/>
    <m/>
    <m/>
    <m/>
    <m/>
    <n v="1"/>
    <n v="1"/>
    <m/>
    <m/>
    <n v="2167.33"/>
    <s v="TARJETA DE AFINIDAD"/>
    <n v="0"/>
    <n v="0"/>
    <m/>
    <m/>
    <n v="5"/>
    <m/>
    <m/>
    <m/>
    <m/>
    <n v="1"/>
    <n v="7"/>
    <n v="2"/>
  </r>
  <r>
    <n v="0"/>
    <s v="C"/>
    <x v="538"/>
    <x v="0"/>
    <n v="4"/>
    <s v="13 211002912"/>
    <d v="2021-10-21T00:00:00"/>
    <d v="2022-07-31T00:00:00"/>
    <n v="0"/>
    <n v="1"/>
    <n v="5"/>
    <n v="30"/>
    <n v="2"/>
    <n v="9"/>
    <n v="9.3800000000000008"/>
    <n v="56587748"/>
    <n v="693876"/>
    <n v="3544331"/>
    <n v="0"/>
    <n v="0"/>
    <n v="0"/>
    <m/>
    <n v="0"/>
    <n v="0"/>
    <n v="0"/>
    <s v="2000000/"/>
    <s v="06/"/>
    <d v="2022-03-31T00:00:00"/>
    <n v="1"/>
    <s v="O"/>
    <n v="1"/>
    <n v="30"/>
    <n v="0"/>
    <m/>
    <m/>
    <m/>
    <m/>
    <m/>
    <m/>
    <n v="1"/>
    <n v="1"/>
    <m/>
    <m/>
    <n v="1707134"/>
    <s v="LIBRE INVERSION"/>
    <n v="0"/>
    <n v="0"/>
    <s v="800-197-268-4"/>
    <s v="DIRECCION DE IMPUESTOS Y ADUANAS NACIONALES"/>
    <n v="5"/>
    <m/>
    <m/>
    <m/>
    <m/>
    <n v="1"/>
    <n v="7"/>
    <n v="2"/>
  </r>
  <r>
    <n v="1145666.3117862632"/>
    <s v="C"/>
    <x v="539"/>
    <x v="0"/>
    <n v="4"/>
    <s v="13 211002880"/>
    <d v="2021-10-08T00:00:00"/>
    <d v="2023-10-31T00:00:00"/>
    <n v="0"/>
    <n v="1"/>
    <n v="5"/>
    <n v="30"/>
    <n v="2"/>
    <n v="10.72"/>
    <n v="11.27"/>
    <n v="8069994"/>
    <n v="376617"/>
    <n v="6532944"/>
    <n v="0"/>
    <n v="0"/>
    <n v="0"/>
    <m/>
    <n v="0"/>
    <n v="0"/>
    <n v="0"/>
    <m/>
    <m/>
    <d v="2022-03-31T00:00:00"/>
    <n v="1"/>
    <s v="O"/>
    <n v="1"/>
    <n v="30"/>
    <n v="0"/>
    <m/>
    <m/>
    <m/>
    <m/>
    <m/>
    <m/>
    <n v="1"/>
    <n v="1"/>
    <m/>
    <m/>
    <n v="753095.17"/>
    <s v="SUSTITUCION"/>
    <n v="0"/>
    <n v="0"/>
    <s v="800-197-268-4"/>
    <s v="DIRECCION DE IMPUESTOS Y ADUANAS NACIONALES"/>
    <n v="5"/>
    <m/>
    <m/>
    <m/>
    <m/>
    <n v="1"/>
    <n v="7"/>
    <n v="2"/>
  </r>
  <r>
    <n v="636997.04882501625"/>
    <s v="C"/>
    <x v="539"/>
    <x v="1"/>
    <n v="4"/>
    <s v="10 191001714"/>
    <d v="2019-10-18T00:00:00"/>
    <d v="2022-10-31T00:00:00"/>
    <n v="0"/>
    <n v="1"/>
    <n v="29"/>
    <n v="30"/>
    <n v="2"/>
    <n v="11.04"/>
    <n v="11.61"/>
    <n v="16429164"/>
    <n v="593954"/>
    <n v="3632372"/>
    <n v="0"/>
    <n v="0"/>
    <n v="0"/>
    <m/>
    <n v="0"/>
    <n v="0"/>
    <n v="0"/>
    <m/>
    <m/>
    <d v="2022-03-31T00:00:00"/>
    <n v="1"/>
    <s v="O"/>
    <n v="1"/>
    <n v="30"/>
    <n v="0"/>
    <m/>
    <m/>
    <m/>
    <m/>
    <m/>
    <m/>
    <n v="1"/>
    <n v="1"/>
    <m/>
    <m/>
    <n v="418730.36"/>
    <s v="TARJETA DE AFINIDAD"/>
    <n v="0"/>
    <n v="0"/>
    <m/>
    <m/>
    <n v="5"/>
    <m/>
    <m/>
    <m/>
    <m/>
    <n v="1"/>
    <n v="7"/>
    <n v="2"/>
  </r>
  <r>
    <n v="15880.457856561879"/>
    <s v="C"/>
    <x v="539"/>
    <x v="1"/>
    <n v="4"/>
    <s v="10 191002693"/>
    <d v="2019-12-24T00:00:00"/>
    <d v="2022-12-31T00:00:00"/>
    <n v="0"/>
    <n v="1"/>
    <n v="27"/>
    <n v="30"/>
    <n v="2"/>
    <n v="18"/>
    <n v="19.559999999999999"/>
    <n v="300000"/>
    <n v="10846"/>
    <n v="90669"/>
    <n v="0"/>
    <n v="0"/>
    <n v="0"/>
    <m/>
    <n v="0"/>
    <n v="0"/>
    <n v="0"/>
    <m/>
    <m/>
    <d v="2022-03-31T00:00:00"/>
    <n v="1"/>
    <s v="O"/>
    <n v="1"/>
    <n v="30"/>
    <n v="0"/>
    <m/>
    <m/>
    <m/>
    <m/>
    <m/>
    <m/>
    <n v="1"/>
    <n v="1"/>
    <m/>
    <m/>
    <n v="10471.950000000001"/>
    <s v="TARJETA DE AFINIDAD"/>
    <n v="0"/>
    <n v="0"/>
    <m/>
    <m/>
    <n v="5"/>
    <m/>
    <m/>
    <m/>
    <m/>
    <n v="1"/>
    <n v="7"/>
    <n v="2"/>
  </r>
  <r>
    <n v="15880.457856561879"/>
    <s v="C"/>
    <x v="539"/>
    <x v="1"/>
    <n v="4"/>
    <s v="10 191002697"/>
    <d v="2019-12-24T00:00:00"/>
    <d v="2022-12-31T00:00:00"/>
    <n v="0"/>
    <n v="1"/>
    <n v="27"/>
    <n v="30"/>
    <n v="2"/>
    <n v="18"/>
    <n v="19.559999999999999"/>
    <n v="300000"/>
    <n v="10846"/>
    <n v="90669"/>
    <n v="0"/>
    <n v="0"/>
    <n v="0"/>
    <m/>
    <n v="0"/>
    <n v="0"/>
    <n v="0"/>
    <m/>
    <m/>
    <d v="2022-03-31T00:00:00"/>
    <n v="1"/>
    <s v="O"/>
    <n v="1"/>
    <n v="30"/>
    <n v="0"/>
    <m/>
    <m/>
    <m/>
    <m/>
    <m/>
    <m/>
    <n v="1"/>
    <n v="1"/>
    <m/>
    <m/>
    <n v="10471.950000000001"/>
    <s v="TARJETA DE AFINIDAD"/>
    <n v="0"/>
    <n v="0"/>
    <m/>
    <m/>
    <n v="5"/>
    <m/>
    <m/>
    <m/>
    <m/>
    <n v="1"/>
    <n v="7"/>
    <n v="2"/>
  </r>
  <r>
    <n v="15880.457856561879"/>
    <s v="C"/>
    <x v="539"/>
    <x v="1"/>
    <n v="4"/>
    <s v="10 191002698"/>
    <d v="2019-12-24T00:00:00"/>
    <d v="2022-12-31T00:00:00"/>
    <n v="0"/>
    <n v="1"/>
    <n v="27"/>
    <n v="30"/>
    <n v="2"/>
    <n v="18"/>
    <n v="19.559999999999999"/>
    <n v="300000"/>
    <n v="10846"/>
    <n v="90669"/>
    <n v="0"/>
    <n v="0"/>
    <n v="0"/>
    <m/>
    <n v="0"/>
    <n v="0"/>
    <n v="0"/>
    <m/>
    <m/>
    <d v="2022-03-31T00:00:00"/>
    <n v="1"/>
    <s v="O"/>
    <n v="1"/>
    <n v="30"/>
    <n v="0"/>
    <m/>
    <m/>
    <m/>
    <m/>
    <m/>
    <m/>
    <n v="1"/>
    <n v="1"/>
    <m/>
    <m/>
    <n v="10471.950000000001"/>
    <s v="TARJETA DE AFINIDAD"/>
    <n v="0"/>
    <n v="0"/>
    <m/>
    <m/>
    <n v="5"/>
    <m/>
    <m/>
    <m/>
    <m/>
    <n v="1"/>
    <n v="7"/>
    <n v="2"/>
  </r>
  <r>
    <n v="4498.7864163933409"/>
    <s v="C"/>
    <x v="539"/>
    <x v="1"/>
    <n v="4"/>
    <s v="10 191003125"/>
    <d v="2020-03-19T00:00:00"/>
    <d v="2023-03-31T00:00:00"/>
    <n v="0"/>
    <n v="1"/>
    <n v="24"/>
    <n v="30"/>
    <n v="2"/>
    <n v="18"/>
    <n v="19.559999999999999"/>
    <n v="65000"/>
    <n v="2350"/>
    <n v="25628"/>
    <n v="0"/>
    <n v="0"/>
    <n v="0"/>
    <m/>
    <n v="0"/>
    <n v="0"/>
    <n v="0"/>
    <m/>
    <m/>
    <d v="2022-03-31T00:00:00"/>
    <n v="1"/>
    <s v="O"/>
    <n v="1"/>
    <n v="30"/>
    <n v="0"/>
    <m/>
    <m/>
    <m/>
    <m/>
    <m/>
    <m/>
    <n v="1"/>
    <n v="1"/>
    <m/>
    <m/>
    <n v="2949.84"/>
    <s v="TARJETA DE AFINIDAD"/>
    <n v="0"/>
    <n v="0"/>
    <m/>
    <m/>
    <n v="5"/>
    <m/>
    <m/>
    <m/>
    <m/>
    <n v="1"/>
    <n v="7"/>
    <n v="2"/>
  </r>
  <r>
    <n v="369211.78781103599"/>
    <s v="C"/>
    <x v="539"/>
    <x v="1"/>
    <n v="4"/>
    <s v="10 191003136"/>
    <d v="2020-03-25T00:00:00"/>
    <d v="2023-05-31T00:00:00"/>
    <n v="0"/>
    <n v="1"/>
    <n v="22"/>
    <n v="30"/>
    <n v="2"/>
    <n v="9"/>
    <n v="9.3800000000000008"/>
    <n v="5000000"/>
    <n v="158999"/>
    <n v="2105613"/>
    <n v="0"/>
    <n v="0"/>
    <n v="0"/>
    <m/>
    <n v="0"/>
    <n v="0"/>
    <n v="0"/>
    <m/>
    <m/>
    <d v="2022-03-31T00:00:00"/>
    <n v="1"/>
    <s v="O"/>
    <n v="1"/>
    <n v="30"/>
    <n v="0"/>
    <m/>
    <m/>
    <m/>
    <m/>
    <m/>
    <m/>
    <n v="1"/>
    <n v="1"/>
    <m/>
    <m/>
    <n v="242772.16"/>
    <s v="TARJETA DE AFINIDAD"/>
    <n v="0"/>
    <n v="0"/>
    <m/>
    <m/>
    <n v="5"/>
    <m/>
    <m/>
    <m/>
    <m/>
    <n v="1"/>
    <n v="7"/>
    <n v="2"/>
  </r>
  <r>
    <n v="2390.5127770853305"/>
    <s v="C"/>
    <x v="539"/>
    <x v="1"/>
    <n v="4"/>
    <s v="10 191003029"/>
    <d v="2020-03-04T00:00:00"/>
    <d v="2023-03-31T00:00:00"/>
    <n v="0"/>
    <n v="1"/>
    <n v="24"/>
    <n v="30"/>
    <n v="2"/>
    <n v="18"/>
    <n v="19.559999999999999"/>
    <n v="34993"/>
    <n v="1265"/>
    <n v="13807"/>
    <n v="0"/>
    <n v="0"/>
    <n v="0"/>
    <m/>
    <n v="0"/>
    <n v="0"/>
    <n v="0"/>
    <m/>
    <m/>
    <d v="2022-03-31T00:00:00"/>
    <n v="1"/>
    <s v="O"/>
    <n v="1"/>
    <n v="30"/>
    <n v="0"/>
    <m/>
    <m/>
    <m/>
    <m/>
    <m/>
    <m/>
    <n v="1"/>
    <n v="1"/>
    <m/>
    <m/>
    <n v="1622.41"/>
    <s v="TARJETA DE AFINIDAD"/>
    <n v="0"/>
    <n v="0"/>
    <m/>
    <m/>
    <n v="5"/>
    <m/>
    <m/>
    <m/>
    <m/>
    <n v="1"/>
    <n v="7"/>
    <n v="2"/>
  </r>
  <r>
    <n v="2129.9384923726611"/>
    <s v="C"/>
    <x v="539"/>
    <x v="1"/>
    <n v="4"/>
    <s v="10 191003030"/>
    <d v="2020-03-04T00:00:00"/>
    <d v="2023-03-31T00:00:00"/>
    <n v="0"/>
    <n v="1"/>
    <n v="24"/>
    <n v="30"/>
    <n v="2"/>
    <n v="18"/>
    <n v="19.559999999999999"/>
    <n v="31494"/>
    <n v="1139"/>
    <n v="12403"/>
    <n v="0"/>
    <n v="0"/>
    <n v="0"/>
    <m/>
    <n v="0"/>
    <n v="0"/>
    <n v="0"/>
    <m/>
    <m/>
    <d v="2022-03-31T00:00:00"/>
    <n v="1"/>
    <s v="O"/>
    <n v="1"/>
    <n v="30"/>
    <n v="0"/>
    <m/>
    <m/>
    <m/>
    <m/>
    <m/>
    <m/>
    <n v="1"/>
    <n v="1"/>
    <m/>
    <m/>
    <n v="1474.92"/>
    <s v="TARJETA DE AFINIDAD"/>
    <n v="0"/>
    <n v="0"/>
    <m/>
    <m/>
    <n v="5"/>
    <m/>
    <m/>
    <m/>
    <m/>
    <n v="1"/>
    <n v="7"/>
    <n v="2"/>
  </r>
  <r>
    <n v="3856.8633634994931"/>
    <s v="C"/>
    <x v="539"/>
    <x v="1"/>
    <n v="4"/>
    <s v="10 191003031"/>
    <d v="2020-03-04T00:00:00"/>
    <d v="2023-03-31T00:00:00"/>
    <n v="0"/>
    <n v="1"/>
    <n v="24"/>
    <n v="30"/>
    <n v="2"/>
    <n v="18"/>
    <n v="19.559999999999999"/>
    <n v="55500"/>
    <n v="2006"/>
    <n v="21897"/>
    <n v="0"/>
    <n v="0"/>
    <n v="0"/>
    <m/>
    <n v="0"/>
    <n v="0"/>
    <n v="0"/>
    <m/>
    <m/>
    <d v="2022-03-31T00:00:00"/>
    <n v="1"/>
    <s v="O"/>
    <n v="1"/>
    <n v="30"/>
    <n v="0"/>
    <m/>
    <m/>
    <m/>
    <m/>
    <m/>
    <m/>
    <n v="1"/>
    <n v="1"/>
    <m/>
    <m/>
    <n v="2507.37"/>
    <s v="TARJETA DE AFINIDAD"/>
    <n v="0"/>
    <n v="0"/>
    <m/>
    <m/>
    <n v="5"/>
    <m/>
    <m/>
    <m/>
    <m/>
    <n v="1"/>
    <n v="7"/>
    <n v="2"/>
  </r>
  <r>
    <n v="24728.058345394325"/>
    <s v="C"/>
    <x v="539"/>
    <x v="1"/>
    <n v="4"/>
    <s v="10 191003120"/>
    <d v="2020-03-18T00:00:00"/>
    <d v="2023-03-31T00:00:00"/>
    <n v="0"/>
    <n v="1"/>
    <n v="24"/>
    <n v="30"/>
    <n v="2"/>
    <n v="18"/>
    <n v="19.559999999999999"/>
    <n v="358635"/>
    <n v="12966"/>
    <n v="141409"/>
    <n v="0"/>
    <n v="0"/>
    <n v="0"/>
    <m/>
    <n v="0"/>
    <n v="0"/>
    <n v="0"/>
    <m/>
    <m/>
    <d v="2022-03-31T00:00:00"/>
    <n v="1"/>
    <s v="O"/>
    <n v="1"/>
    <n v="30"/>
    <n v="0"/>
    <m/>
    <m/>
    <m/>
    <m/>
    <m/>
    <m/>
    <n v="1"/>
    <n v="1"/>
    <m/>
    <m/>
    <n v="16371.63"/>
    <s v="TARJETA DE AFINIDAD"/>
    <n v="0"/>
    <n v="0"/>
    <m/>
    <m/>
    <n v="5"/>
    <m/>
    <m/>
    <m/>
    <m/>
    <n v="1"/>
    <n v="7"/>
    <n v="2"/>
  </r>
  <r>
    <n v="6189.8286132535504"/>
    <s v="C"/>
    <x v="539"/>
    <x v="1"/>
    <n v="4"/>
    <s v="10 191003109"/>
    <d v="2020-03-16T00:00:00"/>
    <d v="2023-03-31T00:00:00"/>
    <n v="0"/>
    <n v="1"/>
    <n v="24"/>
    <n v="30"/>
    <n v="2"/>
    <n v="18"/>
    <n v="19.559999999999999"/>
    <n v="90016"/>
    <n v="3254"/>
    <n v="35506"/>
    <n v="0"/>
    <n v="0"/>
    <n v="0"/>
    <m/>
    <n v="0"/>
    <n v="0"/>
    <n v="0"/>
    <m/>
    <m/>
    <d v="2022-03-31T00:00:00"/>
    <n v="1"/>
    <s v="O"/>
    <n v="1"/>
    <n v="30"/>
    <n v="0"/>
    <m/>
    <m/>
    <m/>
    <m/>
    <m/>
    <m/>
    <n v="1"/>
    <n v="1"/>
    <m/>
    <m/>
    <n v="4129.78"/>
    <s v="TARJETA DE AFINIDAD"/>
    <n v="0"/>
    <n v="0"/>
    <m/>
    <m/>
    <n v="5"/>
    <m/>
    <m/>
    <m/>
    <m/>
    <n v="1"/>
    <n v="7"/>
    <n v="2"/>
  </r>
  <r>
    <n v="7296005.0718349926"/>
    <s v="C"/>
    <x v="540"/>
    <x v="7"/>
    <n v="4"/>
    <s v="13 191003324"/>
    <d v="2019-12-20T00:00:00"/>
    <d v="2023-12-31T00:00:00"/>
    <n v="1"/>
    <n v="1"/>
    <n v="30"/>
    <n v="30"/>
    <n v="2"/>
    <n v="13.19"/>
    <n v="14.02"/>
    <n v="35001568"/>
    <n v="861867"/>
    <n v="18489619"/>
    <n v="203386"/>
    <n v="0"/>
    <n v="0"/>
    <m/>
    <n v="175180"/>
    <n v="0"/>
    <n v="0"/>
    <s v="500000/500000/"/>
    <s v="07/12/"/>
    <d v="2022-02-28T00:00:00"/>
    <n v="1"/>
    <s v="O"/>
    <n v="1"/>
    <n v="30"/>
    <n v="658481"/>
    <m/>
    <m/>
    <m/>
    <m/>
    <m/>
    <m/>
    <n v="1"/>
    <n v="1"/>
    <m/>
    <m/>
    <n v="1387970.44"/>
    <s v="SUSTITUCION"/>
    <n v="0"/>
    <n v="0"/>
    <m/>
    <m/>
    <n v="5"/>
    <m/>
    <m/>
    <m/>
    <m/>
    <n v="1"/>
    <n v="7"/>
    <n v="2"/>
  </r>
  <r>
    <n v="1055690.9281650065"/>
    <s v="C"/>
    <x v="540"/>
    <x v="7"/>
    <n v="4"/>
    <s v="10 191003447"/>
    <d v="2020-07-21T00:00:00"/>
    <d v="2023-08-31T00:00:00"/>
    <n v="1"/>
    <n v="1"/>
    <n v="18"/>
    <n v="30"/>
    <n v="2"/>
    <n v="9"/>
    <n v="9.3800000000000008"/>
    <n v="5000000"/>
    <n v="159939"/>
    <n v="2675327"/>
    <n v="20065"/>
    <n v="0"/>
    <n v="0"/>
    <m/>
    <n v="25347"/>
    <n v="0"/>
    <n v="0"/>
    <m/>
    <m/>
    <d v="2022-02-28T00:00:00"/>
    <n v="1"/>
    <s v="O"/>
    <n v="1"/>
    <n v="30"/>
    <n v="138975"/>
    <m/>
    <m/>
    <m/>
    <m/>
    <m/>
    <m/>
    <n v="1"/>
    <n v="1"/>
    <m/>
    <m/>
    <n v="200823.56"/>
    <s v="TARJETA DE AFINIDAD"/>
    <n v="0"/>
    <n v="0"/>
    <m/>
    <m/>
    <n v="5"/>
    <m/>
    <m/>
    <m/>
    <m/>
    <n v="1"/>
    <n v="7"/>
    <n v="2"/>
  </r>
  <r>
    <n v="0"/>
    <s v="C"/>
    <x v="541"/>
    <x v="1"/>
    <n v="4"/>
    <s v="10 191002406"/>
    <d v="2019-11-12T00:00:00"/>
    <d v="2022-11-30T00:00:00"/>
    <n v="0"/>
    <n v="1"/>
    <n v="28"/>
    <n v="30"/>
    <n v="2"/>
    <n v="18"/>
    <n v="19.559999999999999"/>
    <n v="49900"/>
    <n v="1804"/>
    <n v="13509"/>
    <n v="0"/>
    <n v="0"/>
    <n v="0"/>
    <m/>
    <n v="0"/>
    <n v="0"/>
    <n v="0"/>
    <m/>
    <m/>
    <d v="2022-03-31T00:00:00"/>
    <n v="1"/>
    <s v="O"/>
    <n v="1"/>
    <n v="30"/>
    <n v="0"/>
    <m/>
    <m/>
    <m/>
    <m/>
    <m/>
    <m/>
    <n v="1"/>
    <n v="1"/>
    <m/>
    <m/>
    <n v="2353.17"/>
    <s v="TARJETA DE AFINIDAD"/>
    <n v="0"/>
    <n v="0"/>
    <m/>
    <m/>
    <n v="5"/>
    <m/>
    <m/>
    <m/>
    <m/>
    <n v="1"/>
    <n v="7"/>
    <n v="2"/>
  </r>
  <r>
    <n v="0"/>
    <s v="C"/>
    <x v="541"/>
    <x v="1"/>
    <n v="4"/>
    <s v="10 191002419"/>
    <d v="2019-11-14T00:00:00"/>
    <d v="2022-11-30T00:00:00"/>
    <n v="0"/>
    <n v="1"/>
    <n v="28"/>
    <n v="30"/>
    <n v="2"/>
    <n v="18"/>
    <n v="19.559999999999999"/>
    <n v="85010"/>
    <n v="3073"/>
    <n v="23017"/>
    <n v="0"/>
    <n v="0"/>
    <n v="0"/>
    <m/>
    <n v="0"/>
    <n v="0"/>
    <n v="0"/>
    <m/>
    <m/>
    <d v="2022-03-31T00:00:00"/>
    <n v="1"/>
    <s v="O"/>
    <n v="1"/>
    <n v="30"/>
    <n v="0"/>
    <m/>
    <m/>
    <m/>
    <m/>
    <m/>
    <m/>
    <n v="1"/>
    <n v="1"/>
    <m/>
    <m/>
    <n v="3982.29"/>
    <s v="TARJETA DE AFINIDAD"/>
    <n v="0"/>
    <n v="0"/>
    <m/>
    <m/>
    <n v="5"/>
    <m/>
    <m/>
    <m/>
    <m/>
    <n v="1"/>
    <n v="7"/>
    <n v="2"/>
  </r>
  <r>
    <n v="0"/>
    <s v="C"/>
    <x v="541"/>
    <x v="1"/>
    <n v="4"/>
    <s v="10 191002420"/>
    <d v="2019-11-14T00:00:00"/>
    <d v="2022-11-30T00:00:00"/>
    <n v="0"/>
    <n v="1"/>
    <n v="28"/>
    <n v="30"/>
    <n v="2"/>
    <n v="18"/>
    <n v="19.559999999999999"/>
    <n v="20000"/>
    <n v="723"/>
    <n v="5415"/>
    <n v="0"/>
    <n v="0"/>
    <n v="0"/>
    <m/>
    <n v="0"/>
    <n v="0"/>
    <n v="0"/>
    <m/>
    <m/>
    <d v="2022-03-31T00:00:00"/>
    <n v="1"/>
    <s v="O"/>
    <n v="1"/>
    <n v="30"/>
    <n v="0"/>
    <m/>
    <m/>
    <m/>
    <m/>
    <m/>
    <m/>
    <n v="1"/>
    <n v="1"/>
    <m/>
    <m/>
    <n v="905.07"/>
    <s v="TARJETA DE AFINIDAD"/>
    <n v="0"/>
    <n v="0"/>
    <m/>
    <m/>
    <n v="5"/>
    <m/>
    <m/>
    <m/>
    <m/>
    <n v="1"/>
    <n v="7"/>
    <n v="2"/>
  </r>
  <r>
    <n v="0"/>
    <s v="C"/>
    <x v="541"/>
    <x v="1"/>
    <n v="4"/>
    <s v="10 191002482"/>
    <d v="2019-11-17T00:00:00"/>
    <d v="2022-11-30T00:00:00"/>
    <n v="0"/>
    <n v="1"/>
    <n v="28"/>
    <n v="30"/>
    <n v="2"/>
    <n v="18"/>
    <n v="19.559999999999999"/>
    <n v="200000"/>
    <n v="7230"/>
    <n v="54140"/>
    <n v="0"/>
    <n v="0"/>
    <n v="0"/>
    <m/>
    <n v="0"/>
    <n v="0"/>
    <n v="0"/>
    <m/>
    <m/>
    <d v="2022-03-31T00:00:00"/>
    <n v="1"/>
    <s v="O"/>
    <n v="1"/>
    <n v="30"/>
    <n v="0"/>
    <m/>
    <m/>
    <m/>
    <m/>
    <m/>
    <m/>
    <n v="1"/>
    <n v="1"/>
    <m/>
    <m/>
    <n v="9231.68"/>
    <s v="TARJETA DE AFINIDAD"/>
    <n v="0"/>
    <n v="0"/>
    <m/>
    <m/>
    <n v="5"/>
    <m/>
    <m/>
    <m/>
    <m/>
    <n v="1"/>
    <n v="7"/>
    <n v="2"/>
  </r>
  <r>
    <n v="0"/>
    <s v="C"/>
    <x v="541"/>
    <x v="1"/>
    <n v="4"/>
    <s v="10 191002487"/>
    <d v="2019-11-17T00:00:00"/>
    <d v="2022-11-30T00:00:00"/>
    <n v="0"/>
    <n v="1"/>
    <n v="28"/>
    <n v="30"/>
    <n v="2"/>
    <n v="18"/>
    <n v="19.559999999999999"/>
    <n v="42300"/>
    <n v="1529"/>
    <n v="11456"/>
    <n v="0"/>
    <n v="0"/>
    <n v="0"/>
    <m/>
    <n v="0"/>
    <n v="0"/>
    <n v="0"/>
    <m/>
    <m/>
    <d v="2022-03-31T00:00:00"/>
    <n v="1"/>
    <s v="O"/>
    <n v="1"/>
    <n v="30"/>
    <n v="0"/>
    <m/>
    <m/>
    <m/>
    <m/>
    <m/>
    <m/>
    <n v="1"/>
    <n v="1"/>
    <m/>
    <m/>
    <n v="1991.15"/>
    <s v="TARJETA DE AFINIDAD"/>
    <n v="0"/>
    <n v="0"/>
    <m/>
    <m/>
    <n v="5"/>
    <m/>
    <m/>
    <m/>
    <m/>
    <n v="1"/>
    <n v="7"/>
    <n v="2"/>
  </r>
  <r>
    <n v="0"/>
    <s v="C"/>
    <x v="541"/>
    <x v="1"/>
    <n v="4"/>
    <s v="10 191002490"/>
    <d v="2019-11-18T00:00:00"/>
    <d v="2022-11-30T00:00:00"/>
    <n v="0"/>
    <n v="1"/>
    <n v="28"/>
    <n v="30"/>
    <n v="2"/>
    <n v="18"/>
    <n v="19.559999999999999"/>
    <n v="190000"/>
    <n v="6869"/>
    <n v="51421"/>
    <n v="0"/>
    <n v="0"/>
    <n v="0"/>
    <m/>
    <n v="0"/>
    <n v="0"/>
    <n v="0"/>
    <m/>
    <m/>
    <d v="2022-03-31T00:00:00"/>
    <n v="1"/>
    <s v="O"/>
    <n v="1"/>
    <n v="30"/>
    <n v="0"/>
    <m/>
    <m/>
    <m/>
    <m/>
    <m/>
    <m/>
    <n v="1"/>
    <n v="1"/>
    <m/>
    <m/>
    <n v="8688.64"/>
    <s v="TARJETA DE AFINIDAD"/>
    <n v="0"/>
    <n v="0"/>
    <m/>
    <m/>
    <n v="5"/>
    <m/>
    <m/>
    <m/>
    <m/>
    <n v="1"/>
    <n v="7"/>
    <n v="2"/>
  </r>
  <r>
    <n v="0"/>
    <s v="C"/>
    <x v="541"/>
    <x v="1"/>
    <n v="4"/>
    <s v="10 191002460"/>
    <d v="2019-11-15T00:00:00"/>
    <d v="2022-11-30T00:00:00"/>
    <n v="0"/>
    <n v="1"/>
    <n v="28"/>
    <n v="30"/>
    <n v="2"/>
    <n v="18"/>
    <n v="19.559999999999999"/>
    <n v="60000"/>
    <n v="2169"/>
    <n v="16241"/>
    <n v="0"/>
    <n v="0"/>
    <n v="0"/>
    <m/>
    <n v="0"/>
    <n v="0"/>
    <n v="0"/>
    <m/>
    <m/>
    <d v="2022-03-31T00:00:00"/>
    <n v="1"/>
    <s v="O"/>
    <n v="1"/>
    <n v="30"/>
    <n v="0"/>
    <m/>
    <m/>
    <m/>
    <m/>
    <m/>
    <m/>
    <n v="1"/>
    <n v="1"/>
    <m/>
    <m/>
    <n v="2715.2"/>
    <s v="TARJETA DE AFINIDAD"/>
    <n v="0"/>
    <n v="0"/>
    <m/>
    <m/>
    <n v="5"/>
    <m/>
    <m/>
    <m/>
    <m/>
    <n v="1"/>
    <n v="7"/>
    <n v="2"/>
  </r>
  <r>
    <n v="0"/>
    <s v="C"/>
    <x v="541"/>
    <x v="1"/>
    <n v="4"/>
    <s v="10 191002461"/>
    <d v="2019-11-15T00:00:00"/>
    <d v="2022-11-30T00:00:00"/>
    <n v="0"/>
    <n v="1"/>
    <n v="28"/>
    <n v="30"/>
    <n v="2"/>
    <n v="18"/>
    <n v="19.559999999999999"/>
    <n v="20000"/>
    <n v="723"/>
    <n v="5415"/>
    <n v="0"/>
    <n v="0"/>
    <n v="0"/>
    <m/>
    <n v="0"/>
    <n v="0"/>
    <n v="0"/>
    <m/>
    <m/>
    <d v="2022-03-31T00:00:00"/>
    <n v="1"/>
    <s v="O"/>
    <n v="1"/>
    <n v="30"/>
    <n v="0"/>
    <m/>
    <m/>
    <m/>
    <m/>
    <m/>
    <m/>
    <n v="1"/>
    <n v="1"/>
    <m/>
    <m/>
    <n v="905.07"/>
    <s v="TARJETA DE AFINIDAD"/>
    <n v="0"/>
    <n v="0"/>
    <m/>
    <m/>
    <n v="5"/>
    <m/>
    <m/>
    <m/>
    <m/>
    <n v="1"/>
    <n v="7"/>
    <n v="2"/>
  </r>
  <r>
    <n v="0"/>
    <s v="C"/>
    <x v="541"/>
    <x v="1"/>
    <n v="4"/>
    <s v="10 191002462"/>
    <d v="2019-11-15T00:00:00"/>
    <d v="2022-11-30T00:00:00"/>
    <n v="0"/>
    <n v="1"/>
    <n v="28"/>
    <n v="30"/>
    <n v="2"/>
    <n v="18"/>
    <n v="19.559999999999999"/>
    <n v="44224"/>
    <n v="1599"/>
    <n v="11960"/>
    <n v="0"/>
    <n v="0"/>
    <n v="0"/>
    <m/>
    <n v="0"/>
    <n v="0"/>
    <n v="0"/>
    <m/>
    <m/>
    <d v="2022-03-31T00:00:00"/>
    <n v="1"/>
    <s v="O"/>
    <n v="1"/>
    <n v="30"/>
    <n v="0"/>
    <m/>
    <m/>
    <m/>
    <m/>
    <m/>
    <m/>
    <n v="1"/>
    <n v="1"/>
    <m/>
    <m/>
    <n v="1991.15"/>
    <s v="TARJETA DE AFINIDAD"/>
    <n v="0"/>
    <n v="0"/>
    <m/>
    <m/>
    <n v="5"/>
    <m/>
    <m/>
    <m/>
    <m/>
    <n v="1"/>
    <n v="7"/>
    <n v="2"/>
  </r>
  <r>
    <n v="0"/>
    <s v="C"/>
    <x v="541"/>
    <x v="1"/>
    <n v="4"/>
    <s v="10 191002463"/>
    <d v="2019-11-15T00:00:00"/>
    <d v="2022-11-30T00:00:00"/>
    <n v="0"/>
    <n v="1"/>
    <n v="28"/>
    <n v="30"/>
    <n v="2"/>
    <n v="11.04"/>
    <n v="11.61"/>
    <n v="7873162"/>
    <n v="284634"/>
    <n v="1980395"/>
    <n v="0"/>
    <n v="0"/>
    <n v="0"/>
    <m/>
    <n v="0"/>
    <n v="0"/>
    <n v="0"/>
    <m/>
    <m/>
    <d v="2022-03-31T00:00:00"/>
    <n v="1"/>
    <s v="O"/>
    <n v="1"/>
    <n v="30"/>
    <n v="0"/>
    <m/>
    <m/>
    <m/>
    <m/>
    <m/>
    <m/>
    <n v="1"/>
    <n v="1"/>
    <m/>
    <m/>
    <n v="336141.7"/>
    <s v="TARJETA DE AFINIDAD"/>
    <n v="0"/>
    <n v="0"/>
    <m/>
    <m/>
    <n v="5"/>
    <m/>
    <m/>
    <m/>
    <m/>
    <n v="1"/>
    <n v="7"/>
    <n v="2"/>
  </r>
  <r>
    <n v="0"/>
    <s v="C"/>
    <x v="541"/>
    <x v="1"/>
    <n v="4"/>
    <s v="10 191002400"/>
    <d v="2019-11-12T00:00:00"/>
    <d v="2022-11-30T00:00:00"/>
    <n v="0"/>
    <n v="1"/>
    <n v="28"/>
    <n v="30"/>
    <n v="2"/>
    <n v="18"/>
    <n v="19.559999999999999"/>
    <n v="60000"/>
    <n v="2169"/>
    <n v="16241"/>
    <n v="0"/>
    <n v="0"/>
    <n v="0"/>
    <m/>
    <n v="0"/>
    <n v="0"/>
    <n v="0"/>
    <m/>
    <m/>
    <d v="2022-03-31T00:00:00"/>
    <n v="1"/>
    <s v="O"/>
    <n v="1"/>
    <n v="30"/>
    <n v="0"/>
    <m/>
    <m/>
    <m/>
    <m/>
    <m/>
    <m/>
    <n v="1"/>
    <n v="1"/>
    <m/>
    <m/>
    <n v="2715.2"/>
    <s v="TARJETA DE AFINIDAD"/>
    <n v="0"/>
    <n v="0"/>
    <m/>
    <m/>
    <n v="5"/>
    <m/>
    <m/>
    <m/>
    <m/>
    <n v="1"/>
    <n v="7"/>
    <n v="2"/>
  </r>
  <r>
    <n v="0"/>
    <s v="C"/>
    <x v="541"/>
    <x v="1"/>
    <n v="4"/>
    <s v="13 201001239"/>
    <d v="2020-03-25T00:00:00"/>
    <d v="2022-05-31T00:00:00"/>
    <n v="0"/>
    <n v="1"/>
    <n v="22"/>
    <n v="30"/>
    <n v="2"/>
    <n v="9"/>
    <n v="9.3800000000000008"/>
    <n v="1542742"/>
    <n v="70480"/>
    <n v="139381"/>
    <n v="0"/>
    <n v="0"/>
    <n v="0"/>
    <m/>
    <n v="0"/>
    <n v="0"/>
    <n v="0"/>
    <m/>
    <m/>
    <d v="2022-03-31T00:00:00"/>
    <n v="1"/>
    <s v="O"/>
    <n v="1"/>
    <n v="30"/>
    <n v="0"/>
    <m/>
    <m/>
    <m/>
    <m/>
    <m/>
    <m/>
    <n v="1"/>
    <n v="1"/>
    <m/>
    <m/>
    <n v="23712.74"/>
    <s v="LIBRE INVERSION"/>
    <n v="0"/>
    <n v="0"/>
    <m/>
    <m/>
    <n v="5"/>
    <m/>
    <m/>
    <m/>
    <m/>
    <n v="1"/>
    <n v="7"/>
    <n v="2"/>
  </r>
  <r>
    <n v="0"/>
    <s v="C"/>
    <x v="541"/>
    <x v="1"/>
    <n v="4"/>
    <s v="10 191002977"/>
    <d v="2020-02-25T00:00:00"/>
    <d v="2023-02-28T00:00:00"/>
    <n v="0"/>
    <n v="1"/>
    <n v="25"/>
    <n v="30"/>
    <n v="2"/>
    <n v="18"/>
    <n v="19.559999999999999"/>
    <n v="20000"/>
    <n v="723"/>
    <n v="7284"/>
    <n v="0"/>
    <n v="0"/>
    <n v="0"/>
    <m/>
    <n v="0"/>
    <n v="0"/>
    <n v="0"/>
    <m/>
    <m/>
    <d v="2022-03-31T00:00:00"/>
    <n v="1"/>
    <s v="O"/>
    <n v="1"/>
    <n v="30"/>
    <n v="0"/>
    <m/>
    <m/>
    <m/>
    <m/>
    <m/>
    <m/>
    <n v="1"/>
    <n v="1"/>
    <m/>
    <m/>
    <n v="1267.0899999999999"/>
    <s v="TARJETA DE AFINIDAD"/>
    <n v="0"/>
    <n v="0"/>
    <m/>
    <m/>
    <n v="5"/>
    <m/>
    <m/>
    <m/>
    <m/>
    <n v="1"/>
    <n v="7"/>
    <n v="2"/>
  </r>
  <r>
    <n v="0"/>
    <s v="C"/>
    <x v="541"/>
    <x v="1"/>
    <n v="4"/>
    <s v="10 191003171"/>
    <d v="2020-04-06T00:00:00"/>
    <d v="2023-04-30T00:00:00"/>
    <n v="0"/>
    <n v="1"/>
    <n v="23"/>
    <n v="30"/>
    <n v="2"/>
    <n v="18"/>
    <n v="19.559999999999999"/>
    <n v="240000"/>
    <n v="8677"/>
    <n v="101777"/>
    <n v="0"/>
    <n v="0"/>
    <n v="0"/>
    <m/>
    <n v="0"/>
    <n v="0"/>
    <n v="0"/>
    <m/>
    <m/>
    <d v="2022-03-31T00:00:00"/>
    <n v="1"/>
    <s v="O"/>
    <n v="1"/>
    <n v="30"/>
    <n v="0"/>
    <m/>
    <m/>
    <m/>
    <m/>
    <m/>
    <m/>
    <n v="1"/>
    <n v="1"/>
    <m/>
    <m/>
    <n v="17196.259999999998"/>
    <s v="TARJETA DE AFINIDAD"/>
    <n v="0"/>
    <n v="0"/>
    <m/>
    <m/>
    <n v="5"/>
    <m/>
    <m/>
    <m/>
    <m/>
    <n v="1"/>
    <n v="7"/>
    <n v="2"/>
  </r>
  <r>
    <n v="0"/>
    <s v="C"/>
    <x v="541"/>
    <x v="1"/>
    <n v="4"/>
    <s v="10 191002439"/>
    <d v="2019-11-14T00:00:00"/>
    <d v="2022-11-30T00:00:00"/>
    <n v="0"/>
    <n v="1"/>
    <n v="28"/>
    <n v="30"/>
    <n v="2"/>
    <n v="18"/>
    <n v="19.559999999999999"/>
    <n v="40000"/>
    <n v="1446"/>
    <n v="10830"/>
    <n v="0"/>
    <n v="0"/>
    <n v="0"/>
    <m/>
    <n v="0"/>
    <n v="0"/>
    <n v="0"/>
    <m/>
    <m/>
    <d v="2022-03-31T00:00:00"/>
    <n v="1"/>
    <s v="O"/>
    <n v="1"/>
    <n v="30"/>
    <n v="0"/>
    <m/>
    <m/>
    <m/>
    <m/>
    <m/>
    <m/>
    <n v="1"/>
    <n v="1"/>
    <m/>
    <m/>
    <n v="1810.13"/>
    <s v="TARJETA DE AFINIDAD"/>
    <n v="0"/>
    <n v="0"/>
    <m/>
    <m/>
    <n v="5"/>
    <m/>
    <m/>
    <m/>
    <m/>
    <n v="1"/>
    <n v="7"/>
    <n v="2"/>
  </r>
  <r>
    <n v="0"/>
    <s v="C"/>
    <x v="541"/>
    <x v="1"/>
    <n v="4"/>
    <s v="10 191002509"/>
    <d v="2019-11-20T00:00:00"/>
    <d v="2022-11-30T00:00:00"/>
    <n v="0"/>
    <n v="1"/>
    <n v="28"/>
    <n v="30"/>
    <n v="2"/>
    <n v="18"/>
    <n v="19.559999999999999"/>
    <n v="220000"/>
    <n v="7954"/>
    <n v="59522"/>
    <n v="0"/>
    <n v="0"/>
    <n v="0"/>
    <m/>
    <n v="0"/>
    <n v="0"/>
    <n v="0"/>
    <m/>
    <m/>
    <d v="2022-03-31T00:00:00"/>
    <n v="1"/>
    <s v="O"/>
    <n v="1"/>
    <n v="30"/>
    <n v="0"/>
    <m/>
    <m/>
    <m/>
    <m/>
    <m/>
    <m/>
    <n v="1"/>
    <n v="1"/>
    <m/>
    <m/>
    <n v="10136.74"/>
    <s v="TARJETA DE AFINIDAD"/>
    <n v="0"/>
    <n v="0"/>
    <m/>
    <m/>
    <n v="5"/>
    <m/>
    <m/>
    <m/>
    <m/>
    <n v="1"/>
    <n v="7"/>
    <n v="2"/>
  </r>
  <r>
    <n v="0"/>
    <s v="C"/>
    <x v="541"/>
    <x v="1"/>
    <n v="4"/>
    <s v="10 191003024"/>
    <d v="2020-03-03T00:00:00"/>
    <d v="2023-03-31T00:00:00"/>
    <n v="0"/>
    <n v="1"/>
    <n v="24"/>
    <n v="30"/>
    <n v="2"/>
    <n v="18"/>
    <n v="19.559999999999999"/>
    <n v="400000"/>
    <n v="14461"/>
    <n v="157731"/>
    <n v="0"/>
    <n v="0"/>
    <n v="0"/>
    <m/>
    <n v="0"/>
    <n v="0"/>
    <n v="0"/>
    <m/>
    <m/>
    <d v="2022-03-31T00:00:00"/>
    <n v="1"/>
    <s v="O"/>
    <n v="1"/>
    <n v="30"/>
    <n v="0"/>
    <m/>
    <m/>
    <m/>
    <m/>
    <m/>
    <m/>
    <n v="1"/>
    <n v="1"/>
    <m/>
    <m/>
    <n v="26789.97"/>
    <s v="TARJETA DE AFINIDAD"/>
    <n v="0"/>
    <n v="0"/>
    <m/>
    <m/>
    <n v="5"/>
    <m/>
    <m/>
    <m/>
    <m/>
    <n v="1"/>
    <n v="7"/>
    <n v="2"/>
  </r>
  <r>
    <n v="0"/>
    <s v="C"/>
    <x v="541"/>
    <x v="1"/>
    <n v="4"/>
    <s v="10 191003225"/>
    <d v="2020-04-29T00:00:00"/>
    <d v="2023-04-30T00:00:00"/>
    <n v="0"/>
    <n v="1"/>
    <n v="23"/>
    <n v="30"/>
    <n v="2"/>
    <n v="18"/>
    <n v="19.559999999999999"/>
    <n v="230000"/>
    <n v="8315"/>
    <n v="97549"/>
    <n v="0"/>
    <n v="0"/>
    <n v="0"/>
    <m/>
    <n v="0"/>
    <n v="0"/>
    <n v="0"/>
    <m/>
    <m/>
    <d v="2022-03-31T00:00:00"/>
    <n v="1"/>
    <s v="O"/>
    <n v="1"/>
    <n v="30"/>
    <n v="0"/>
    <m/>
    <m/>
    <m/>
    <m/>
    <m/>
    <m/>
    <n v="1"/>
    <n v="1"/>
    <m/>
    <m/>
    <n v="16472.21"/>
    <s v="TARJETA DE AFINIDAD"/>
    <n v="0"/>
    <n v="0"/>
    <m/>
    <m/>
    <n v="5"/>
    <m/>
    <m/>
    <m/>
    <m/>
    <n v="1"/>
    <n v="7"/>
    <n v="2"/>
  </r>
  <r>
    <n v="0"/>
    <s v="C"/>
    <x v="541"/>
    <x v="1"/>
    <n v="4"/>
    <s v="10 191003863"/>
    <d v="2020-11-26T00:00:00"/>
    <d v="2023-11-30T00:00:00"/>
    <n v="0"/>
    <n v="1"/>
    <n v="16"/>
    <n v="30"/>
    <n v="2"/>
    <n v="17.690000000000001"/>
    <n v="19.2"/>
    <n v="350000"/>
    <n v="12671"/>
    <n v="217376"/>
    <n v="0"/>
    <n v="0"/>
    <n v="0"/>
    <m/>
    <n v="0"/>
    <n v="0"/>
    <n v="0"/>
    <m/>
    <m/>
    <d v="2022-03-31T00:00:00"/>
    <n v="1"/>
    <s v="O"/>
    <n v="1"/>
    <n v="30"/>
    <n v="0"/>
    <m/>
    <m/>
    <m/>
    <m/>
    <m/>
    <m/>
    <n v="1"/>
    <n v="1"/>
    <m/>
    <m/>
    <n v="36926.71"/>
    <s v="TARJETA DE AFINIDAD"/>
    <n v="0"/>
    <n v="0"/>
    <m/>
    <m/>
    <n v="5"/>
    <m/>
    <m/>
    <m/>
    <m/>
    <n v="1"/>
    <n v="7"/>
    <n v="2"/>
  </r>
  <r>
    <n v="0"/>
    <s v="C"/>
    <x v="541"/>
    <x v="1"/>
    <n v="4"/>
    <s v="10 191002715"/>
    <d v="2019-12-31T00:00:00"/>
    <d v="2022-12-31T00:00:00"/>
    <n v="0"/>
    <n v="1"/>
    <n v="27"/>
    <n v="30"/>
    <n v="2"/>
    <n v="18"/>
    <n v="19.559999999999999"/>
    <n v="270000"/>
    <n v="9761"/>
    <n v="81614"/>
    <n v="0"/>
    <n v="0"/>
    <n v="0"/>
    <m/>
    <n v="0"/>
    <n v="0"/>
    <n v="0"/>
    <m/>
    <m/>
    <d v="2022-03-31T00:00:00"/>
    <n v="1"/>
    <s v="O"/>
    <n v="1"/>
    <n v="30"/>
    <n v="0"/>
    <m/>
    <m/>
    <m/>
    <m/>
    <m/>
    <m/>
    <n v="1"/>
    <n v="1"/>
    <m/>
    <m/>
    <n v="13938.02"/>
    <s v="TARJETA DE AFINIDAD"/>
    <n v="0"/>
    <n v="0"/>
    <m/>
    <m/>
    <n v="5"/>
    <m/>
    <m/>
    <m/>
    <m/>
    <n v="1"/>
    <n v="7"/>
    <n v="2"/>
  </r>
  <r>
    <n v="0"/>
    <s v="C"/>
    <x v="541"/>
    <x v="1"/>
    <n v="4"/>
    <s v="10 191002793"/>
    <d v="2020-01-20T00:00:00"/>
    <d v="2023-01-31T00:00:00"/>
    <n v="0"/>
    <n v="1"/>
    <n v="26"/>
    <n v="30"/>
    <n v="2"/>
    <n v="18"/>
    <n v="19.559999999999999"/>
    <n v="20000"/>
    <n v="723"/>
    <n v="6670"/>
    <n v="0"/>
    <n v="0"/>
    <n v="0"/>
    <m/>
    <n v="0"/>
    <n v="0"/>
    <n v="0"/>
    <m/>
    <m/>
    <d v="2022-03-31T00:00:00"/>
    <n v="1"/>
    <s v="O"/>
    <n v="1"/>
    <n v="30"/>
    <n v="0"/>
    <m/>
    <m/>
    <m/>
    <m/>
    <m/>
    <m/>
    <n v="1"/>
    <n v="1"/>
    <m/>
    <m/>
    <n v="1086.08"/>
    <s v="TARJETA DE AFINIDAD"/>
    <n v="0"/>
    <n v="0"/>
    <m/>
    <m/>
    <n v="5"/>
    <m/>
    <m/>
    <m/>
    <m/>
    <n v="1"/>
    <n v="7"/>
    <n v="2"/>
  </r>
  <r>
    <n v="0"/>
    <s v="C"/>
    <x v="541"/>
    <x v="1"/>
    <n v="4"/>
    <s v="10 191003304"/>
    <d v="2020-06-05T00:00:00"/>
    <d v="2023-06-30T00:00:00"/>
    <n v="0"/>
    <n v="1"/>
    <n v="21"/>
    <n v="30"/>
    <n v="2"/>
    <n v="18"/>
    <n v="19.559999999999999"/>
    <n v="240000"/>
    <n v="8677"/>
    <n v="115763"/>
    <n v="0"/>
    <n v="0"/>
    <n v="0"/>
    <m/>
    <n v="0"/>
    <n v="0"/>
    <n v="0"/>
    <m/>
    <m/>
    <d v="2022-03-31T00:00:00"/>
    <n v="1"/>
    <s v="O"/>
    <n v="1"/>
    <n v="30"/>
    <n v="0"/>
    <m/>
    <m/>
    <m/>
    <m/>
    <m/>
    <m/>
    <n v="1"/>
    <n v="1"/>
    <m/>
    <m/>
    <n v="19730.45"/>
    <s v="TARJETA DE AFINIDAD"/>
    <n v="0"/>
    <n v="0"/>
    <m/>
    <m/>
    <n v="5"/>
    <m/>
    <m/>
    <m/>
    <m/>
    <n v="1"/>
    <n v="7"/>
    <n v="2"/>
  </r>
  <r>
    <n v="0"/>
    <s v="C"/>
    <x v="541"/>
    <x v="1"/>
    <n v="4"/>
    <s v="10 191003702"/>
    <d v="2020-10-05T00:00:00"/>
    <d v="2023-10-31T00:00:00"/>
    <n v="0"/>
    <n v="1"/>
    <n v="17"/>
    <n v="30"/>
    <n v="2"/>
    <n v="17.690000000000001"/>
    <n v="19.2"/>
    <n v="340000"/>
    <n v="12309"/>
    <n v="202038"/>
    <n v="0"/>
    <n v="0"/>
    <n v="0"/>
    <m/>
    <n v="0"/>
    <n v="0"/>
    <n v="0"/>
    <m/>
    <m/>
    <d v="2022-03-31T00:00:00"/>
    <n v="1"/>
    <s v="O"/>
    <n v="1"/>
    <n v="30"/>
    <n v="0"/>
    <m/>
    <m/>
    <m/>
    <m/>
    <m/>
    <m/>
    <n v="1"/>
    <n v="1"/>
    <m/>
    <m/>
    <n v="34211.51"/>
    <s v="TARJETA DE AFINIDAD"/>
    <n v="0"/>
    <n v="0"/>
    <m/>
    <m/>
    <n v="5"/>
    <m/>
    <m/>
    <m/>
    <m/>
    <n v="1"/>
    <n v="7"/>
    <n v="2"/>
  </r>
  <r>
    <n v="0"/>
    <s v="C"/>
    <x v="541"/>
    <x v="1"/>
    <n v="4"/>
    <s v="10 191003579"/>
    <d v="2020-09-03T00:00:00"/>
    <d v="2023-09-30T00:00:00"/>
    <n v="0"/>
    <n v="1"/>
    <n v="18"/>
    <n v="30"/>
    <n v="2"/>
    <n v="17.690000000000001"/>
    <n v="19.2"/>
    <n v="260000"/>
    <n v="9413"/>
    <n v="147416"/>
    <n v="0"/>
    <n v="0"/>
    <n v="0"/>
    <m/>
    <n v="0"/>
    <n v="0"/>
    <n v="0"/>
    <m/>
    <m/>
    <d v="2022-03-31T00:00:00"/>
    <n v="1"/>
    <s v="O"/>
    <n v="1"/>
    <n v="30"/>
    <n v="0"/>
    <m/>
    <m/>
    <m/>
    <m/>
    <m/>
    <m/>
    <n v="1"/>
    <n v="1"/>
    <m/>
    <m/>
    <n v="24979.84"/>
    <s v="TARJETA DE AFINIDAD"/>
    <n v="0"/>
    <n v="0"/>
    <m/>
    <m/>
    <n v="5"/>
    <m/>
    <m/>
    <m/>
    <m/>
    <n v="1"/>
    <n v="7"/>
    <n v="2"/>
  </r>
  <r>
    <n v="0"/>
    <s v="C"/>
    <x v="541"/>
    <x v="1"/>
    <n v="4"/>
    <s v="10 191004094"/>
    <d v="2021-02-05T00:00:00"/>
    <d v="2024-02-29T00:00:00"/>
    <n v="0"/>
    <n v="1"/>
    <n v="13"/>
    <n v="30"/>
    <n v="2"/>
    <n v="17.690000000000001"/>
    <n v="19.2"/>
    <n v="140000"/>
    <n v="5069"/>
    <n v="97879"/>
    <n v="0"/>
    <n v="0"/>
    <n v="0"/>
    <m/>
    <n v="0"/>
    <n v="0"/>
    <n v="0"/>
    <m/>
    <m/>
    <d v="2022-03-31T00:00:00"/>
    <n v="1"/>
    <s v="O"/>
    <n v="1"/>
    <n v="30"/>
    <n v="0"/>
    <m/>
    <m/>
    <m/>
    <m/>
    <m/>
    <m/>
    <n v="1"/>
    <n v="1"/>
    <m/>
    <m/>
    <n v="16653.22"/>
    <s v="TARJETA DE AFINIDAD"/>
    <n v="0"/>
    <n v="0"/>
    <m/>
    <m/>
    <n v="5"/>
    <m/>
    <m/>
    <m/>
    <m/>
    <n v="1"/>
    <n v="7"/>
    <n v="2"/>
  </r>
  <r>
    <n v="0"/>
    <s v="C"/>
    <x v="541"/>
    <x v="1"/>
    <n v="4"/>
    <s v="10 211000004"/>
    <d v="2021-02-06T00:00:00"/>
    <d v="2024-02-29T00:00:00"/>
    <n v="0"/>
    <n v="1"/>
    <n v="13"/>
    <n v="30"/>
    <n v="2"/>
    <n v="17.690000000000001"/>
    <n v="19.2"/>
    <n v="400000"/>
    <n v="14482"/>
    <n v="279670"/>
    <n v="0"/>
    <n v="0"/>
    <n v="0"/>
    <m/>
    <n v="0"/>
    <n v="0"/>
    <n v="0"/>
    <m/>
    <m/>
    <d v="2022-03-31T00:00:00"/>
    <n v="1"/>
    <s v="O"/>
    <n v="1"/>
    <n v="30"/>
    <n v="0"/>
    <m/>
    <m/>
    <m/>
    <m/>
    <m/>
    <m/>
    <n v="1"/>
    <n v="1"/>
    <m/>
    <m/>
    <n v="47425.48"/>
    <s v="TARJETA DE AFINIDAD"/>
    <n v="0"/>
    <n v="0"/>
    <m/>
    <m/>
    <n v="5"/>
    <m/>
    <m/>
    <m/>
    <m/>
    <n v="1"/>
    <n v="7"/>
    <n v="2"/>
  </r>
  <r>
    <n v="0"/>
    <s v="C"/>
    <x v="541"/>
    <x v="1"/>
    <n v="4"/>
    <s v="10 211000005"/>
    <d v="2021-02-06T00:00:00"/>
    <d v="2024-02-29T00:00:00"/>
    <n v="0"/>
    <n v="1"/>
    <n v="13"/>
    <n v="30"/>
    <n v="2"/>
    <n v="17.690000000000001"/>
    <n v="19.2"/>
    <n v="220000"/>
    <n v="7965"/>
    <n v="153818"/>
    <n v="0"/>
    <n v="0"/>
    <n v="0"/>
    <m/>
    <n v="0"/>
    <n v="0"/>
    <n v="0"/>
    <m/>
    <m/>
    <d v="2022-03-31T00:00:00"/>
    <n v="1"/>
    <s v="O"/>
    <n v="1"/>
    <n v="30"/>
    <n v="0"/>
    <m/>
    <m/>
    <m/>
    <m/>
    <m/>
    <m/>
    <n v="1"/>
    <n v="1"/>
    <m/>
    <m/>
    <n v="26065.919999999998"/>
    <s v="TARJETA DE AFINIDAD"/>
    <n v="0"/>
    <n v="0"/>
    <m/>
    <m/>
    <n v="5"/>
    <m/>
    <m/>
    <m/>
    <m/>
    <n v="1"/>
    <n v="7"/>
    <n v="2"/>
  </r>
  <r>
    <n v="0"/>
    <s v="C"/>
    <x v="541"/>
    <x v="1"/>
    <n v="4"/>
    <s v="10 191003440"/>
    <d v="2020-07-15T00:00:00"/>
    <d v="2023-08-31T00:00:00"/>
    <n v="0"/>
    <n v="1"/>
    <n v="19"/>
    <n v="30"/>
    <n v="2"/>
    <n v="9"/>
    <n v="9.3800000000000008"/>
    <n v="3000000"/>
    <n v="95963"/>
    <n v="1521818"/>
    <n v="0"/>
    <n v="0"/>
    <n v="0"/>
    <m/>
    <n v="0"/>
    <n v="0"/>
    <n v="0"/>
    <m/>
    <m/>
    <d v="2022-03-31T00:00:00"/>
    <n v="1"/>
    <s v="O"/>
    <n v="1"/>
    <n v="30"/>
    <n v="0"/>
    <m/>
    <m/>
    <m/>
    <m/>
    <m/>
    <m/>
    <n v="1"/>
    <n v="1"/>
    <m/>
    <m/>
    <n v="258305.98"/>
    <s v="TARJETA DE AFINIDAD"/>
    <n v="0"/>
    <n v="0"/>
    <m/>
    <m/>
    <n v="5"/>
    <m/>
    <m/>
    <m/>
    <m/>
    <n v="1"/>
    <n v="7"/>
    <n v="2"/>
  </r>
  <r>
    <n v="0"/>
    <s v="C"/>
    <x v="541"/>
    <x v="1"/>
    <n v="4"/>
    <s v="10 191003424"/>
    <d v="2020-07-08T00:00:00"/>
    <d v="2023-07-31T00:00:00"/>
    <n v="0"/>
    <n v="1"/>
    <n v="20"/>
    <n v="30"/>
    <n v="2"/>
    <n v="17.690000000000001"/>
    <n v="19.2"/>
    <n v="250000"/>
    <n v="9051"/>
    <n v="127816"/>
    <n v="0"/>
    <n v="0"/>
    <n v="0"/>
    <m/>
    <n v="0"/>
    <n v="0"/>
    <n v="0"/>
    <m/>
    <m/>
    <d v="2022-03-31T00:00:00"/>
    <n v="1"/>
    <s v="O"/>
    <n v="1"/>
    <n v="30"/>
    <n v="0"/>
    <m/>
    <m/>
    <m/>
    <m/>
    <m/>
    <m/>
    <n v="1"/>
    <n v="1"/>
    <m/>
    <m/>
    <n v="21721.599999999999"/>
    <s v="TARJETA DE AFINIDAD"/>
    <n v="0"/>
    <n v="0"/>
    <m/>
    <m/>
    <n v="5"/>
    <m/>
    <m/>
    <m/>
    <m/>
    <n v="1"/>
    <n v="7"/>
    <n v="2"/>
  </r>
  <r>
    <n v="0"/>
    <s v="C"/>
    <x v="541"/>
    <x v="1"/>
    <n v="4"/>
    <s v="10 191003501"/>
    <d v="2020-08-10T00:00:00"/>
    <d v="2023-08-31T00:00:00"/>
    <n v="0"/>
    <n v="1"/>
    <n v="19"/>
    <n v="30"/>
    <n v="2"/>
    <n v="17.690000000000001"/>
    <n v="19.2"/>
    <n v="250000"/>
    <n v="9051"/>
    <n v="134833"/>
    <n v="0"/>
    <n v="0"/>
    <n v="0"/>
    <m/>
    <n v="0"/>
    <n v="0"/>
    <n v="0"/>
    <m/>
    <m/>
    <d v="2022-03-31T00:00:00"/>
    <n v="1"/>
    <s v="O"/>
    <n v="1"/>
    <n v="30"/>
    <n v="0"/>
    <m/>
    <m/>
    <m/>
    <m/>
    <m/>
    <m/>
    <n v="1"/>
    <n v="1"/>
    <m/>
    <m/>
    <n v="22807.68"/>
    <s v="TARJETA DE AFINIDAD"/>
    <n v="0"/>
    <n v="0"/>
    <m/>
    <m/>
    <n v="5"/>
    <m/>
    <m/>
    <m/>
    <m/>
    <n v="1"/>
    <n v="7"/>
    <n v="2"/>
  </r>
  <r>
    <n v="0"/>
    <s v="C"/>
    <x v="541"/>
    <x v="1"/>
    <n v="4"/>
    <s v="10 191003931"/>
    <d v="2020-12-19T00:00:00"/>
    <d v="2023-12-31T00:00:00"/>
    <n v="0"/>
    <n v="1"/>
    <n v="15"/>
    <n v="30"/>
    <n v="2"/>
    <n v="17.690000000000001"/>
    <n v="19.2"/>
    <n v="360000"/>
    <n v="13034"/>
    <n v="233088"/>
    <n v="0"/>
    <n v="0"/>
    <n v="0"/>
    <m/>
    <n v="0"/>
    <n v="0"/>
    <n v="0"/>
    <m/>
    <m/>
    <d v="2022-03-31T00:00:00"/>
    <n v="1"/>
    <s v="O"/>
    <n v="1"/>
    <n v="30"/>
    <n v="0"/>
    <m/>
    <m/>
    <m/>
    <m/>
    <m/>
    <m/>
    <n v="1"/>
    <n v="1"/>
    <m/>
    <m/>
    <n v="39641.910000000003"/>
    <s v="TARJETA DE AFINIDAD"/>
    <n v="0"/>
    <n v="0"/>
    <m/>
    <m/>
    <n v="5"/>
    <m/>
    <m/>
    <m/>
    <m/>
    <n v="1"/>
    <n v="7"/>
    <n v="2"/>
  </r>
  <r>
    <n v="0"/>
    <s v="C"/>
    <x v="541"/>
    <x v="1"/>
    <n v="4"/>
    <s v="10 211000612"/>
    <d v="2021-07-29T00:00:00"/>
    <d v="2024-07-31T00:00:00"/>
    <n v="0"/>
    <n v="1"/>
    <n v="8"/>
    <n v="30"/>
    <n v="2"/>
    <n v="17.690000000000001"/>
    <n v="19.2"/>
    <n v="140000"/>
    <n v="5069"/>
    <n v="115056"/>
    <n v="0"/>
    <n v="0"/>
    <n v="0"/>
    <m/>
    <n v="0"/>
    <n v="0"/>
    <n v="0"/>
    <m/>
    <m/>
    <d v="2022-03-31T00:00:00"/>
    <n v="1"/>
    <s v="O"/>
    <n v="1"/>
    <n v="30"/>
    <n v="0"/>
    <m/>
    <m/>
    <m/>
    <m/>
    <m/>
    <m/>
    <n v="1"/>
    <n v="1"/>
    <m/>
    <m/>
    <n v="19549.439999999999"/>
    <s v="TARJETA DE AFINIDAD"/>
    <n v="0"/>
    <n v="0"/>
    <m/>
    <m/>
    <n v="5"/>
    <m/>
    <m/>
    <m/>
    <m/>
    <n v="1"/>
    <n v="7"/>
    <n v="2"/>
  </r>
  <r>
    <n v="0"/>
    <s v="C"/>
    <x v="541"/>
    <x v="1"/>
    <n v="4"/>
    <s v="10 211000518"/>
    <d v="2021-06-22T00:00:00"/>
    <d v="2024-06-30T00:00:00"/>
    <n v="0"/>
    <n v="1"/>
    <n v="9"/>
    <n v="30"/>
    <n v="2"/>
    <n v="17.690000000000001"/>
    <n v="19.2"/>
    <n v="67100"/>
    <n v="2429"/>
    <n v="53555"/>
    <n v="0"/>
    <n v="0"/>
    <n v="0"/>
    <m/>
    <n v="0"/>
    <n v="0"/>
    <n v="0"/>
    <m/>
    <m/>
    <d v="2022-03-31T00:00:00"/>
    <n v="1"/>
    <s v="O"/>
    <n v="1"/>
    <n v="30"/>
    <n v="0"/>
    <m/>
    <m/>
    <m/>
    <m/>
    <m/>
    <m/>
    <n v="1"/>
    <n v="1"/>
    <m/>
    <m/>
    <n v="9050.67"/>
    <s v="TARJETA DE AFINIDAD"/>
    <n v="0"/>
    <n v="0"/>
    <m/>
    <m/>
    <n v="5"/>
    <m/>
    <m/>
    <m/>
    <m/>
    <n v="1"/>
    <n v="7"/>
    <n v="2"/>
  </r>
  <r>
    <n v="0"/>
    <s v="C"/>
    <x v="541"/>
    <x v="1"/>
    <n v="4"/>
    <s v="10 211000519"/>
    <d v="2021-06-22T00:00:00"/>
    <d v="2024-06-30T00:00:00"/>
    <n v="0"/>
    <n v="1"/>
    <n v="9"/>
    <n v="30"/>
    <n v="2"/>
    <n v="17.690000000000001"/>
    <n v="19.2"/>
    <n v="150000"/>
    <n v="5431"/>
    <n v="119704"/>
    <n v="0"/>
    <n v="0"/>
    <n v="0"/>
    <m/>
    <n v="0"/>
    <n v="0"/>
    <n v="0"/>
    <m/>
    <m/>
    <d v="2022-03-31T00:00:00"/>
    <n v="1"/>
    <s v="O"/>
    <n v="1"/>
    <n v="30"/>
    <n v="0"/>
    <m/>
    <m/>
    <m/>
    <m/>
    <m/>
    <m/>
    <n v="1"/>
    <n v="1"/>
    <m/>
    <m/>
    <n v="20273.490000000002"/>
    <s v="TARJETA DE AFINIDAD"/>
    <n v="0"/>
    <n v="0"/>
    <m/>
    <m/>
    <n v="5"/>
    <m/>
    <m/>
    <m/>
    <m/>
    <n v="1"/>
    <n v="7"/>
    <n v="2"/>
  </r>
  <r>
    <n v="0"/>
    <s v="C"/>
    <x v="541"/>
    <x v="1"/>
    <n v="4"/>
    <s v="10 211000520"/>
    <d v="2021-06-22T00:00:00"/>
    <d v="2024-06-30T00:00:00"/>
    <n v="0"/>
    <n v="1"/>
    <n v="9"/>
    <n v="30"/>
    <n v="2"/>
    <n v="17.690000000000001"/>
    <n v="19.2"/>
    <n v="150000"/>
    <n v="5431"/>
    <n v="119704"/>
    <n v="0"/>
    <n v="0"/>
    <n v="0"/>
    <m/>
    <n v="0"/>
    <n v="0"/>
    <n v="0"/>
    <m/>
    <m/>
    <d v="2022-03-31T00:00:00"/>
    <n v="1"/>
    <s v="O"/>
    <n v="1"/>
    <n v="30"/>
    <n v="0"/>
    <m/>
    <m/>
    <m/>
    <m/>
    <m/>
    <m/>
    <n v="1"/>
    <n v="1"/>
    <m/>
    <m/>
    <n v="20273.490000000002"/>
    <s v="TARJETA DE AFINIDAD"/>
    <n v="0"/>
    <n v="0"/>
    <m/>
    <m/>
    <n v="5"/>
    <m/>
    <m/>
    <m/>
    <m/>
    <n v="1"/>
    <n v="7"/>
    <n v="2"/>
  </r>
  <r>
    <n v="0"/>
    <s v="C"/>
    <x v="541"/>
    <x v="1"/>
    <n v="4"/>
    <s v="10 211000521"/>
    <d v="2021-06-22T00:00:00"/>
    <d v="2024-06-30T00:00:00"/>
    <n v="0"/>
    <n v="1"/>
    <n v="9"/>
    <n v="30"/>
    <n v="2"/>
    <n v="17.690000000000001"/>
    <n v="19.2"/>
    <n v="177619"/>
    <n v="6431"/>
    <n v="141748"/>
    <n v="0"/>
    <n v="0"/>
    <n v="0"/>
    <m/>
    <n v="0"/>
    <n v="0"/>
    <n v="0"/>
    <m/>
    <m/>
    <d v="2022-03-31T00:00:00"/>
    <n v="1"/>
    <s v="O"/>
    <n v="1"/>
    <n v="30"/>
    <n v="0"/>
    <m/>
    <m/>
    <m/>
    <m/>
    <m/>
    <m/>
    <n v="1"/>
    <n v="1"/>
    <m/>
    <m/>
    <n v="24074.77"/>
    <s v="TARJETA DE AFINIDAD"/>
    <n v="0"/>
    <n v="0"/>
    <m/>
    <m/>
    <n v="5"/>
    <m/>
    <m/>
    <m/>
    <m/>
    <n v="1"/>
    <n v="7"/>
    <n v="2"/>
  </r>
  <r>
    <n v="0"/>
    <s v="C"/>
    <x v="541"/>
    <x v="1"/>
    <n v="4"/>
    <s v="10 211000522"/>
    <d v="2021-06-22T00:00:00"/>
    <d v="2024-06-30T00:00:00"/>
    <n v="0"/>
    <n v="1"/>
    <n v="9"/>
    <n v="30"/>
    <n v="2"/>
    <n v="17.690000000000001"/>
    <n v="19.2"/>
    <n v="25350"/>
    <n v="918"/>
    <n v="20229"/>
    <n v="0"/>
    <n v="0"/>
    <n v="0"/>
    <m/>
    <n v="0"/>
    <n v="0"/>
    <n v="0"/>
    <m/>
    <m/>
    <d v="2022-03-31T00:00:00"/>
    <n v="1"/>
    <s v="O"/>
    <n v="1"/>
    <n v="30"/>
    <n v="0"/>
    <m/>
    <m/>
    <m/>
    <m/>
    <m/>
    <m/>
    <n v="1"/>
    <n v="1"/>
    <m/>
    <m/>
    <n v="3439.25"/>
    <s v="TARJETA DE AFINIDAD"/>
    <n v="0"/>
    <n v="0"/>
    <m/>
    <m/>
    <n v="5"/>
    <m/>
    <m/>
    <m/>
    <m/>
    <n v="1"/>
    <n v="7"/>
    <n v="2"/>
  </r>
  <r>
    <n v="0"/>
    <s v="C"/>
    <x v="541"/>
    <x v="1"/>
    <n v="4"/>
    <s v="10 211000538"/>
    <d v="2021-06-25T00:00:00"/>
    <d v="2024-06-30T00:00:00"/>
    <n v="0"/>
    <n v="1"/>
    <n v="9"/>
    <n v="30"/>
    <n v="2"/>
    <n v="17.690000000000001"/>
    <n v="19.2"/>
    <n v="120000"/>
    <n v="4345"/>
    <n v="95762"/>
    <n v="0"/>
    <n v="0"/>
    <n v="0"/>
    <m/>
    <n v="0"/>
    <n v="0"/>
    <n v="0"/>
    <m/>
    <m/>
    <d v="2022-03-31T00:00:00"/>
    <n v="1"/>
    <s v="O"/>
    <n v="1"/>
    <n v="30"/>
    <n v="0"/>
    <m/>
    <m/>
    <m/>
    <m/>
    <m/>
    <m/>
    <n v="1"/>
    <n v="1"/>
    <m/>
    <m/>
    <n v="16291.2"/>
    <s v="TARJETA DE AFINIDAD"/>
    <n v="0"/>
    <n v="0"/>
    <m/>
    <m/>
    <n v="5"/>
    <m/>
    <m/>
    <m/>
    <m/>
    <n v="1"/>
    <n v="7"/>
    <n v="2"/>
  </r>
  <r>
    <n v="0"/>
    <s v="C"/>
    <x v="541"/>
    <x v="1"/>
    <n v="4"/>
    <s v="10 211000539"/>
    <d v="2021-06-25T00:00:00"/>
    <d v="2024-06-30T00:00:00"/>
    <n v="0"/>
    <n v="1"/>
    <n v="9"/>
    <n v="30"/>
    <n v="2"/>
    <n v="17.690000000000001"/>
    <n v="19.2"/>
    <n v="64085"/>
    <n v="2320"/>
    <n v="51146"/>
    <n v="0"/>
    <n v="0"/>
    <n v="0"/>
    <m/>
    <n v="0"/>
    <n v="0"/>
    <n v="0"/>
    <m/>
    <m/>
    <d v="2022-03-31T00:00:00"/>
    <n v="1"/>
    <s v="O"/>
    <n v="1"/>
    <n v="30"/>
    <n v="0"/>
    <m/>
    <m/>
    <m/>
    <m/>
    <m/>
    <m/>
    <n v="1"/>
    <n v="1"/>
    <m/>
    <m/>
    <n v="8688.64"/>
    <s v="TARJETA DE AFINIDAD"/>
    <n v="0"/>
    <n v="0"/>
    <m/>
    <m/>
    <n v="5"/>
    <m/>
    <m/>
    <m/>
    <m/>
    <n v="1"/>
    <n v="7"/>
    <n v="2"/>
  </r>
  <r>
    <n v="0"/>
    <s v="C"/>
    <x v="541"/>
    <x v="1"/>
    <n v="4"/>
    <s v="10 211000542"/>
    <d v="2021-06-26T00:00:00"/>
    <d v="2024-06-30T00:00:00"/>
    <n v="0"/>
    <n v="1"/>
    <n v="9"/>
    <n v="30"/>
    <n v="2"/>
    <n v="17.690000000000001"/>
    <n v="19.2"/>
    <n v="110000"/>
    <n v="3982"/>
    <n v="87791"/>
    <n v="0"/>
    <n v="0"/>
    <n v="0"/>
    <m/>
    <n v="0"/>
    <n v="0"/>
    <n v="0"/>
    <m/>
    <m/>
    <d v="2022-03-31T00:00:00"/>
    <n v="1"/>
    <s v="O"/>
    <n v="1"/>
    <n v="30"/>
    <n v="0"/>
    <m/>
    <m/>
    <m/>
    <m/>
    <m/>
    <m/>
    <n v="1"/>
    <n v="1"/>
    <m/>
    <m/>
    <n v="14843.09"/>
    <s v="TARJETA DE AFINIDAD"/>
    <n v="0"/>
    <n v="0"/>
    <m/>
    <m/>
    <n v="5"/>
    <m/>
    <m/>
    <m/>
    <m/>
    <n v="1"/>
    <n v="7"/>
    <n v="2"/>
  </r>
  <r>
    <n v="0"/>
    <s v="C"/>
    <x v="541"/>
    <x v="1"/>
    <n v="4"/>
    <s v="10 211000875"/>
    <d v="2021-09-17T00:00:00"/>
    <d v="2024-09-30T00:00:00"/>
    <n v="0"/>
    <n v="1"/>
    <n v="6"/>
    <n v="30"/>
    <n v="2"/>
    <n v="17.690000000000001"/>
    <n v="19.2"/>
    <n v="150000"/>
    <n v="5431"/>
    <n v="130259"/>
    <n v="0"/>
    <n v="0"/>
    <n v="0"/>
    <m/>
    <n v="0"/>
    <n v="0"/>
    <n v="0"/>
    <m/>
    <m/>
    <d v="2022-03-31T00:00:00"/>
    <n v="1"/>
    <s v="O"/>
    <n v="1"/>
    <n v="30"/>
    <n v="0"/>
    <m/>
    <m/>
    <m/>
    <m/>
    <m/>
    <m/>
    <n v="1"/>
    <n v="1"/>
    <m/>
    <m/>
    <n v="22083.62"/>
    <s v="TARJETA DE AFINIDAD"/>
    <n v="0"/>
    <n v="0"/>
    <m/>
    <m/>
    <n v="5"/>
    <m/>
    <m/>
    <m/>
    <m/>
    <n v="1"/>
    <n v="7"/>
    <n v="2"/>
  </r>
  <r>
    <n v="0"/>
    <s v="C"/>
    <x v="541"/>
    <x v="1"/>
    <n v="4"/>
    <s v="10 211000940"/>
    <d v="2021-09-23T00:00:00"/>
    <d v="2024-09-30T00:00:00"/>
    <n v="0"/>
    <n v="1"/>
    <n v="6"/>
    <n v="30"/>
    <n v="2"/>
    <n v="17.690000000000001"/>
    <n v="19.2"/>
    <n v="100000"/>
    <n v="3620"/>
    <n v="86845"/>
    <n v="0"/>
    <n v="0"/>
    <n v="0"/>
    <m/>
    <n v="0"/>
    <n v="0"/>
    <n v="0"/>
    <m/>
    <m/>
    <d v="2022-03-31T00:00:00"/>
    <n v="1"/>
    <s v="O"/>
    <n v="1"/>
    <n v="30"/>
    <n v="0"/>
    <m/>
    <m/>
    <m/>
    <m/>
    <m/>
    <m/>
    <n v="1"/>
    <n v="1"/>
    <m/>
    <m/>
    <n v="14662.08"/>
    <s v="TARJETA DE AFINIDAD"/>
    <n v="0"/>
    <n v="0"/>
    <m/>
    <m/>
    <n v="5"/>
    <m/>
    <m/>
    <m/>
    <m/>
    <n v="1"/>
    <n v="7"/>
    <n v="2"/>
  </r>
  <r>
    <n v="0"/>
    <s v="C"/>
    <x v="541"/>
    <x v="1"/>
    <n v="4"/>
    <s v="10 211000905"/>
    <d v="2021-09-20T00:00:00"/>
    <d v="2024-09-30T00:00:00"/>
    <n v="0"/>
    <n v="1"/>
    <n v="6"/>
    <n v="30"/>
    <n v="2"/>
    <n v="17.690000000000001"/>
    <n v="19.2"/>
    <n v="50000"/>
    <n v="1810"/>
    <n v="43422"/>
    <n v="0"/>
    <n v="0"/>
    <n v="0"/>
    <m/>
    <n v="0"/>
    <n v="0"/>
    <n v="0"/>
    <m/>
    <m/>
    <d v="2022-03-31T00:00:00"/>
    <n v="1"/>
    <s v="O"/>
    <n v="1"/>
    <n v="30"/>
    <n v="0"/>
    <m/>
    <m/>
    <m/>
    <m/>
    <m/>
    <m/>
    <n v="1"/>
    <n v="1"/>
    <m/>
    <m/>
    <n v="7421.55"/>
    <s v="TARJETA DE AFINIDAD"/>
    <n v="0"/>
    <n v="0"/>
    <m/>
    <m/>
    <n v="5"/>
    <m/>
    <m/>
    <m/>
    <m/>
    <n v="1"/>
    <n v="7"/>
    <n v="2"/>
  </r>
  <r>
    <n v="0"/>
    <s v="C"/>
    <x v="541"/>
    <x v="1"/>
    <n v="4"/>
    <s v="10 211000526"/>
    <d v="2021-06-23T00:00:00"/>
    <d v="2024-06-30T00:00:00"/>
    <n v="0"/>
    <n v="1"/>
    <n v="9"/>
    <n v="30"/>
    <n v="2"/>
    <n v="17.690000000000001"/>
    <n v="19.2"/>
    <n v="83980"/>
    <n v="3040"/>
    <n v="67025"/>
    <n v="0"/>
    <n v="0"/>
    <n v="0"/>
    <m/>
    <n v="0"/>
    <n v="0"/>
    <n v="0"/>
    <m/>
    <m/>
    <d v="2022-03-31T00:00:00"/>
    <n v="1"/>
    <s v="O"/>
    <n v="1"/>
    <n v="30"/>
    <n v="0"/>
    <m/>
    <m/>
    <m/>
    <m/>
    <m/>
    <m/>
    <n v="1"/>
    <n v="1"/>
    <m/>
    <m/>
    <n v="11403.84"/>
    <s v="TARJETA DE AFINIDAD"/>
    <n v="0"/>
    <n v="0"/>
    <m/>
    <m/>
    <n v="5"/>
    <m/>
    <m/>
    <m/>
    <m/>
    <n v="1"/>
    <n v="7"/>
    <n v="2"/>
  </r>
  <r>
    <n v="0"/>
    <s v="C"/>
    <x v="541"/>
    <x v="1"/>
    <n v="4"/>
    <s v="10 211000527"/>
    <d v="2021-06-23T00:00:00"/>
    <d v="2024-06-30T00:00:00"/>
    <n v="0"/>
    <n v="1"/>
    <n v="9"/>
    <n v="30"/>
    <n v="2"/>
    <n v="17.690000000000001"/>
    <n v="19.2"/>
    <n v="239400"/>
    <n v="8667"/>
    <n v="191054"/>
    <n v="0"/>
    <n v="0"/>
    <n v="0"/>
    <m/>
    <n v="0"/>
    <n v="0"/>
    <n v="0"/>
    <m/>
    <m/>
    <d v="2022-03-31T00:00:00"/>
    <n v="1"/>
    <s v="O"/>
    <n v="1"/>
    <n v="30"/>
    <n v="0"/>
    <m/>
    <m/>
    <m/>
    <m/>
    <m/>
    <m/>
    <n v="1"/>
    <n v="1"/>
    <m/>
    <m/>
    <n v="32401.38"/>
    <s v="TARJETA DE AFINIDAD"/>
    <n v="0"/>
    <n v="0"/>
    <m/>
    <m/>
    <n v="5"/>
    <m/>
    <m/>
    <m/>
    <m/>
    <n v="1"/>
    <n v="7"/>
    <n v="2"/>
  </r>
  <r>
    <n v="0"/>
    <s v="C"/>
    <x v="541"/>
    <x v="1"/>
    <n v="4"/>
    <s v="10 211000531"/>
    <d v="2021-06-24T00:00:00"/>
    <d v="2024-06-30T00:00:00"/>
    <n v="0"/>
    <n v="1"/>
    <n v="9"/>
    <n v="30"/>
    <n v="2"/>
    <n v="17.690000000000001"/>
    <n v="19.2"/>
    <n v="79800"/>
    <n v="2889"/>
    <n v="63684"/>
    <n v="0"/>
    <n v="0"/>
    <n v="0"/>
    <m/>
    <n v="0"/>
    <n v="0"/>
    <n v="0"/>
    <m/>
    <m/>
    <d v="2022-03-31T00:00:00"/>
    <n v="1"/>
    <s v="O"/>
    <n v="1"/>
    <n v="30"/>
    <n v="0"/>
    <m/>
    <m/>
    <m/>
    <m/>
    <m/>
    <m/>
    <n v="1"/>
    <n v="1"/>
    <m/>
    <m/>
    <n v="10860.8"/>
    <s v="TARJETA DE AFINIDAD"/>
    <n v="0"/>
    <n v="0"/>
    <m/>
    <m/>
    <n v="5"/>
    <m/>
    <m/>
    <m/>
    <m/>
    <n v="1"/>
    <n v="7"/>
    <n v="2"/>
  </r>
  <r>
    <n v="0"/>
    <s v="C"/>
    <x v="541"/>
    <x v="1"/>
    <n v="4"/>
    <s v="10 211000532"/>
    <d v="2021-06-24T00:00:00"/>
    <d v="2024-06-30T00:00:00"/>
    <n v="0"/>
    <n v="1"/>
    <n v="9"/>
    <n v="30"/>
    <n v="2"/>
    <n v="17.690000000000001"/>
    <n v="19.2"/>
    <n v="300000"/>
    <n v="10861"/>
    <n v="239418"/>
    <n v="0"/>
    <n v="0"/>
    <n v="0"/>
    <m/>
    <n v="0"/>
    <n v="0"/>
    <n v="0"/>
    <m/>
    <m/>
    <d v="2022-03-31T00:00:00"/>
    <n v="1"/>
    <s v="O"/>
    <n v="1"/>
    <n v="30"/>
    <n v="0"/>
    <m/>
    <m/>
    <m/>
    <m/>
    <m/>
    <m/>
    <n v="1"/>
    <n v="1"/>
    <m/>
    <m/>
    <n v="40546.980000000003"/>
    <s v="TARJETA DE AFINIDAD"/>
    <n v="0"/>
    <n v="0"/>
    <m/>
    <m/>
    <n v="5"/>
    <m/>
    <m/>
    <m/>
    <m/>
    <n v="1"/>
    <n v="7"/>
    <n v="2"/>
  </r>
  <r>
    <n v="0"/>
    <s v="C"/>
    <x v="541"/>
    <x v="1"/>
    <n v="4"/>
    <s v="10 211000946"/>
    <d v="2021-09-24T00:00:00"/>
    <d v="2024-09-30T00:00:00"/>
    <n v="0"/>
    <n v="1"/>
    <n v="6"/>
    <n v="30"/>
    <n v="2"/>
    <n v="17.690000000000001"/>
    <n v="19.2"/>
    <n v="217875"/>
    <n v="7888"/>
    <n v="189206"/>
    <n v="0"/>
    <n v="0"/>
    <n v="0"/>
    <m/>
    <n v="0"/>
    <n v="0"/>
    <n v="0"/>
    <m/>
    <m/>
    <d v="2022-03-31T00:00:00"/>
    <n v="1"/>
    <s v="O"/>
    <n v="1"/>
    <n v="30"/>
    <n v="0"/>
    <m/>
    <m/>
    <m/>
    <m/>
    <m/>
    <m/>
    <n v="1"/>
    <n v="1"/>
    <m/>
    <m/>
    <n v="32039.35"/>
    <s v="TARJETA DE AFINIDAD"/>
    <n v="0"/>
    <n v="0"/>
    <m/>
    <m/>
    <n v="5"/>
    <m/>
    <m/>
    <m/>
    <m/>
    <n v="1"/>
    <n v="7"/>
    <n v="2"/>
  </r>
  <r>
    <n v="0"/>
    <s v="C"/>
    <x v="541"/>
    <x v="1"/>
    <n v="4"/>
    <s v="10 211000947"/>
    <d v="2021-09-24T00:00:00"/>
    <d v="2024-09-30T00:00:00"/>
    <n v="0"/>
    <n v="1"/>
    <n v="6"/>
    <n v="30"/>
    <n v="2"/>
    <n v="17.690000000000001"/>
    <n v="19.2"/>
    <n v="50000"/>
    <n v="1810"/>
    <n v="43422"/>
    <n v="0"/>
    <n v="0"/>
    <n v="0"/>
    <m/>
    <n v="0"/>
    <n v="0"/>
    <n v="0"/>
    <m/>
    <m/>
    <d v="2022-03-31T00:00:00"/>
    <n v="1"/>
    <s v="O"/>
    <n v="1"/>
    <n v="30"/>
    <n v="0"/>
    <m/>
    <m/>
    <m/>
    <m/>
    <m/>
    <m/>
    <n v="1"/>
    <n v="1"/>
    <m/>
    <m/>
    <n v="7421.55"/>
    <s v="TARJETA DE AFINIDAD"/>
    <n v="0"/>
    <n v="0"/>
    <m/>
    <m/>
    <n v="5"/>
    <m/>
    <m/>
    <m/>
    <m/>
    <n v="1"/>
    <n v="7"/>
    <n v="2"/>
  </r>
  <r>
    <n v="0"/>
    <s v="C"/>
    <x v="541"/>
    <x v="1"/>
    <n v="4"/>
    <s v="10 211000917"/>
    <d v="2021-09-21T00:00:00"/>
    <d v="2024-09-30T00:00:00"/>
    <n v="0"/>
    <n v="1"/>
    <n v="6"/>
    <n v="30"/>
    <n v="2"/>
    <n v="17.690000000000001"/>
    <n v="19.2"/>
    <n v="60000"/>
    <n v="2172"/>
    <n v="52106"/>
    <n v="0"/>
    <n v="0"/>
    <n v="0"/>
    <m/>
    <n v="0"/>
    <n v="0"/>
    <n v="0"/>
    <m/>
    <m/>
    <d v="2022-03-31T00:00:00"/>
    <n v="1"/>
    <s v="O"/>
    <n v="1"/>
    <n v="30"/>
    <n v="0"/>
    <m/>
    <m/>
    <m/>
    <m/>
    <m/>
    <m/>
    <n v="1"/>
    <n v="1"/>
    <m/>
    <m/>
    <n v="8869.65"/>
    <s v="TARJETA DE AFINIDAD"/>
    <n v="0"/>
    <n v="0"/>
    <m/>
    <m/>
    <n v="5"/>
    <m/>
    <m/>
    <m/>
    <m/>
    <n v="1"/>
    <n v="7"/>
    <n v="2"/>
  </r>
  <r>
    <n v="0"/>
    <s v="C"/>
    <x v="541"/>
    <x v="1"/>
    <n v="4"/>
    <s v="10 211000898"/>
    <d v="2021-09-19T00:00:00"/>
    <d v="2024-09-30T00:00:00"/>
    <n v="0"/>
    <n v="1"/>
    <n v="6"/>
    <n v="30"/>
    <n v="2"/>
    <n v="17.690000000000001"/>
    <n v="19.2"/>
    <n v="189606"/>
    <n v="6865"/>
    <n v="164653"/>
    <n v="0"/>
    <n v="0"/>
    <n v="0"/>
    <m/>
    <n v="0"/>
    <n v="0"/>
    <n v="0"/>
    <m/>
    <m/>
    <d v="2022-03-31T00:00:00"/>
    <n v="1"/>
    <s v="O"/>
    <n v="1"/>
    <n v="30"/>
    <n v="0"/>
    <m/>
    <m/>
    <m/>
    <m/>
    <m/>
    <m/>
    <n v="1"/>
    <n v="1"/>
    <m/>
    <m/>
    <n v="27876.05"/>
    <s v="TARJETA DE AFINIDAD"/>
    <n v="0"/>
    <n v="0"/>
    <m/>
    <m/>
    <n v="5"/>
    <m/>
    <m/>
    <m/>
    <m/>
    <n v="1"/>
    <n v="7"/>
    <n v="2"/>
  </r>
  <r>
    <n v="0"/>
    <s v="C"/>
    <x v="541"/>
    <x v="1"/>
    <n v="4"/>
    <s v="10 211000533"/>
    <d v="2021-06-24T00:00:00"/>
    <d v="2024-06-30T00:00:00"/>
    <n v="0"/>
    <n v="1"/>
    <n v="9"/>
    <n v="30"/>
    <n v="2"/>
    <n v="17.690000000000001"/>
    <n v="19.2"/>
    <n v="56700"/>
    <n v="2053"/>
    <n v="45248"/>
    <n v="0"/>
    <n v="0"/>
    <n v="0"/>
    <m/>
    <n v="0"/>
    <n v="0"/>
    <n v="0"/>
    <m/>
    <m/>
    <d v="2022-03-31T00:00:00"/>
    <n v="1"/>
    <s v="O"/>
    <n v="1"/>
    <n v="30"/>
    <n v="0"/>
    <m/>
    <m/>
    <m/>
    <m/>
    <m/>
    <m/>
    <n v="1"/>
    <n v="1"/>
    <m/>
    <m/>
    <n v="7602.56"/>
    <s v="TARJETA DE AFINIDAD"/>
    <n v="0"/>
    <n v="0"/>
    <m/>
    <m/>
    <n v="5"/>
    <m/>
    <m/>
    <m/>
    <m/>
    <n v="1"/>
    <n v="7"/>
    <n v="2"/>
  </r>
  <r>
    <n v="0"/>
    <s v="C"/>
    <x v="541"/>
    <x v="1"/>
    <n v="4"/>
    <s v="10 221000027"/>
    <d v="2022-01-06T00:00:00"/>
    <d v="2025-01-31T00:00:00"/>
    <n v="0"/>
    <n v="1"/>
    <n v="2"/>
    <n v="30"/>
    <n v="2"/>
    <n v="17.690000000000001"/>
    <n v="19.2"/>
    <n v="540000"/>
    <n v="19550"/>
    <n v="517020"/>
    <n v="0"/>
    <n v="0"/>
    <n v="0"/>
    <m/>
    <n v="0"/>
    <n v="0"/>
    <n v="0"/>
    <m/>
    <m/>
    <d v="2022-03-31T00:00:00"/>
    <n v="1"/>
    <s v="O"/>
    <n v="1"/>
    <n v="30"/>
    <n v="0"/>
    <m/>
    <m/>
    <m/>
    <m/>
    <m/>
    <m/>
    <n v="1"/>
    <n v="1"/>
    <m/>
    <m/>
    <n v="87791.45"/>
    <s v="TARJETA DE AFINIDAD"/>
    <n v="0"/>
    <n v="0"/>
    <m/>
    <m/>
    <n v="5"/>
    <m/>
    <m/>
    <m/>
    <m/>
    <n v="1"/>
    <n v="7"/>
    <n v="2"/>
  </r>
  <r>
    <n v="0"/>
    <s v="C"/>
    <x v="541"/>
    <x v="1"/>
    <n v="4"/>
    <s v="10 211000982"/>
    <d v="2021-09-30T00:00:00"/>
    <d v="2024-09-30T00:00:00"/>
    <n v="0"/>
    <n v="1"/>
    <n v="6"/>
    <n v="30"/>
    <n v="2"/>
    <n v="17.690000000000001"/>
    <n v="19.2"/>
    <n v="20000"/>
    <n v="724"/>
    <n v="17369"/>
    <n v="0"/>
    <n v="0"/>
    <n v="0"/>
    <m/>
    <n v="0"/>
    <n v="0"/>
    <n v="0"/>
    <m/>
    <m/>
    <d v="2022-03-31T00:00:00"/>
    <n v="1"/>
    <s v="O"/>
    <n v="1"/>
    <n v="30"/>
    <n v="0"/>
    <m/>
    <m/>
    <m/>
    <m/>
    <m/>
    <m/>
    <n v="1"/>
    <n v="1"/>
    <m/>
    <m/>
    <n v="2896.21"/>
    <s v="TARJETA DE AFINIDAD"/>
    <n v="0"/>
    <n v="0"/>
    <m/>
    <m/>
    <n v="5"/>
    <m/>
    <m/>
    <m/>
    <m/>
    <n v="1"/>
    <n v="7"/>
    <n v="2"/>
  </r>
  <r>
    <n v="0"/>
    <s v="C"/>
    <x v="541"/>
    <x v="1"/>
    <n v="4"/>
    <s v="10 211001038"/>
    <d v="2021-10-10T00:00:00"/>
    <d v="2024-10-31T00:00:00"/>
    <n v="0"/>
    <n v="1"/>
    <n v="5"/>
    <n v="30"/>
    <n v="2"/>
    <n v="17.690000000000001"/>
    <n v="19.2"/>
    <n v="300000"/>
    <n v="10861"/>
    <n v="267353"/>
    <n v="0"/>
    <n v="0"/>
    <n v="0"/>
    <m/>
    <n v="0"/>
    <n v="0"/>
    <n v="0"/>
    <m/>
    <m/>
    <d v="2022-03-31T00:00:00"/>
    <n v="1"/>
    <s v="O"/>
    <n v="1"/>
    <n v="30"/>
    <n v="0"/>
    <m/>
    <m/>
    <m/>
    <m/>
    <m/>
    <m/>
    <n v="1"/>
    <n v="1"/>
    <m/>
    <m/>
    <n v="45434.34"/>
    <s v="TARJETA DE AFINIDAD"/>
    <n v="0"/>
    <n v="0"/>
    <m/>
    <m/>
    <n v="5"/>
    <m/>
    <m/>
    <m/>
    <m/>
    <n v="1"/>
    <n v="7"/>
    <n v="2"/>
  </r>
  <r>
    <n v="0"/>
    <s v="C"/>
    <x v="541"/>
    <x v="1"/>
    <n v="4"/>
    <s v="10 211001056"/>
    <d v="2021-10-14T00:00:00"/>
    <d v="2024-10-31T00:00:00"/>
    <n v="0"/>
    <n v="1"/>
    <n v="5"/>
    <n v="30"/>
    <n v="2"/>
    <n v="17.690000000000001"/>
    <n v="19.2"/>
    <n v="470000"/>
    <n v="17016"/>
    <n v="418851"/>
    <n v="0"/>
    <n v="0"/>
    <n v="0"/>
    <m/>
    <n v="0"/>
    <n v="0"/>
    <n v="0"/>
    <m/>
    <m/>
    <d v="2022-03-31T00:00:00"/>
    <n v="1"/>
    <s v="O"/>
    <n v="1"/>
    <n v="30"/>
    <n v="0"/>
    <m/>
    <m/>
    <m/>
    <m/>
    <m/>
    <m/>
    <n v="1"/>
    <n v="1"/>
    <m/>
    <m/>
    <n v="71138.23"/>
    <s v="TARJETA DE AFINIDAD"/>
    <n v="0"/>
    <n v="0"/>
    <m/>
    <m/>
    <n v="5"/>
    <m/>
    <m/>
    <m/>
    <m/>
    <n v="1"/>
    <n v="7"/>
    <n v="2"/>
  </r>
  <r>
    <n v="0"/>
    <s v="C"/>
    <x v="541"/>
    <x v="1"/>
    <n v="4"/>
    <s v="10 211001057"/>
    <d v="2021-10-14T00:00:00"/>
    <d v="2024-10-31T00:00:00"/>
    <n v="0"/>
    <n v="1"/>
    <n v="5"/>
    <n v="30"/>
    <n v="2"/>
    <n v="17.690000000000001"/>
    <n v="19.2"/>
    <n v="80000"/>
    <n v="2896"/>
    <n v="71296"/>
    <n v="0"/>
    <n v="0"/>
    <n v="0"/>
    <m/>
    <n v="0"/>
    <n v="0"/>
    <n v="0"/>
    <m/>
    <m/>
    <d v="2022-03-31T00:00:00"/>
    <n v="1"/>
    <s v="O"/>
    <n v="1"/>
    <n v="30"/>
    <n v="0"/>
    <m/>
    <m/>
    <m/>
    <m/>
    <m/>
    <m/>
    <n v="1"/>
    <n v="1"/>
    <m/>
    <m/>
    <n v="12127.89"/>
    <s v="TARJETA DE AFINIDAD"/>
    <n v="0"/>
    <n v="0"/>
    <m/>
    <m/>
    <n v="5"/>
    <m/>
    <m/>
    <m/>
    <m/>
    <n v="1"/>
    <n v="7"/>
    <n v="2"/>
  </r>
  <r>
    <n v="0"/>
    <s v="C"/>
    <x v="541"/>
    <x v="1"/>
    <n v="4"/>
    <s v="10 221000226"/>
    <d v="2022-02-13T00:00:00"/>
    <d v="2025-02-28T00:00:00"/>
    <n v="0"/>
    <n v="1"/>
    <n v="1"/>
    <n v="30"/>
    <n v="2"/>
    <n v="17.690000000000001"/>
    <n v="19.2"/>
    <n v="240000"/>
    <n v="8689"/>
    <n v="234932"/>
    <n v="0"/>
    <n v="0"/>
    <n v="0"/>
    <m/>
    <n v="0"/>
    <n v="0"/>
    <n v="0"/>
    <m/>
    <m/>
    <d v="2022-03-31T00:00:00"/>
    <n v="1"/>
    <s v="O"/>
    <n v="1"/>
    <n v="30"/>
    <n v="0"/>
    <m/>
    <m/>
    <m/>
    <m/>
    <m/>
    <m/>
    <n v="1"/>
    <n v="1"/>
    <m/>
    <m/>
    <n v="39822.93"/>
    <s v="TARJETA DE AFINIDAD"/>
    <n v="0"/>
    <n v="0"/>
    <m/>
    <m/>
    <n v="5"/>
    <m/>
    <m/>
    <m/>
    <m/>
    <n v="1"/>
    <n v="7"/>
    <n v="2"/>
  </r>
  <r>
    <n v="0"/>
    <s v="C"/>
    <x v="541"/>
    <x v="1"/>
    <n v="4"/>
    <s v="10 211001436"/>
    <d v="2021-12-09T00:00:00"/>
    <d v="2024-12-31T00:00:00"/>
    <n v="0"/>
    <n v="1"/>
    <n v="3"/>
    <n v="30"/>
    <n v="2"/>
    <n v="17.690000000000001"/>
    <n v="19.2"/>
    <n v="510000"/>
    <n v="18464"/>
    <n v="477199"/>
    <n v="0"/>
    <n v="0"/>
    <n v="0"/>
    <m/>
    <n v="0"/>
    <n v="0"/>
    <n v="0"/>
    <m/>
    <m/>
    <d v="2022-03-31T00:00:00"/>
    <n v="1"/>
    <s v="O"/>
    <n v="1"/>
    <n v="30"/>
    <n v="0"/>
    <m/>
    <m/>
    <m/>
    <m/>
    <m/>
    <m/>
    <n v="1"/>
    <n v="1"/>
    <m/>
    <m/>
    <n v="80912.95"/>
    <s v="TARJETA DE AFINIDAD"/>
    <n v="0"/>
    <n v="0"/>
    <m/>
    <m/>
    <n v="5"/>
    <m/>
    <m/>
    <m/>
    <m/>
    <n v="1"/>
    <n v="7"/>
    <n v="2"/>
  </r>
  <r>
    <n v="0"/>
    <s v="C"/>
    <x v="541"/>
    <x v="1"/>
    <n v="4"/>
    <s v="10 211001255"/>
    <d v="2021-11-09T00:00:00"/>
    <d v="2024-11-30T00:00:00"/>
    <n v="0"/>
    <n v="1"/>
    <n v="4"/>
    <n v="30"/>
    <n v="2"/>
    <n v="17.690000000000001"/>
    <n v="19.2"/>
    <n v="500000"/>
    <n v="18102"/>
    <n v="456798"/>
    <n v="0"/>
    <n v="0"/>
    <n v="0"/>
    <m/>
    <n v="0"/>
    <n v="0"/>
    <n v="0"/>
    <m/>
    <m/>
    <d v="2022-03-31T00:00:00"/>
    <n v="1"/>
    <s v="O"/>
    <n v="1"/>
    <n v="30"/>
    <n v="0"/>
    <m/>
    <m/>
    <m/>
    <m/>
    <m/>
    <m/>
    <n v="1"/>
    <n v="1"/>
    <m/>
    <m/>
    <n v="77473.69"/>
    <s v="TARJETA DE AFINIDAD"/>
    <n v="0"/>
    <n v="0"/>
    <m/>
    <m/>
    <n v="5"/>
    <m/>
    <m/>
    <m/>
    <m/>
    <n v="1"/>
    <n v="7"/>
    <n v="2"/>
  </r>
  <r>
    <n v="2076491"/>
    <s v="C"/>
    <x v="542"/>
    <x v="0"/>
    <n v="4"/>
    <s v="13 201002097"/>
    <d v="2020-07-17T00:00:00"/>
    <d v="2025-07-31T00:00:00"/>
    <n v="1"/>
    <n v="1"/>
    <n v="19"/>
    <n v="30"/>
    <n v="2"/>
    <n v="10.8"/>
    <n v="11.35"/>
    <n v="15102263"/>
    <n v="329892"/>
    <n v="10969770"/>
    <n v="0"/>
    <n v="0"/>
    <n v="0"/>
    <m/>
    <n v="0"/>
    <n v="0"/>
    <n v="0"/>
    <m/>
    <m/>
    <d v="2022-03-31T00:00:00"/>
    <n v="1"/>
    <s v="O"/>
    <n v="1"/>
    <n v="30"/>
    <n v="63"/>
    <m/>
    <m/>
    <m/>
    <m/>
    <m/>
    <m/>
    <n v="1"/>
    <n v="1"/>
    <m/>
    <m/>
    <n v="1111660"/>
    <s v="SUSTITUCION"/>
    <n v="0"/>
    <n v="0"/>
    <s v="800-197-268-4"/>
    <s v="DIRECCION DE IMPUESTOS Y ADUANAS NACIONALES"/>
    <n v="5"/>
    <m/>
    <m/>
    <m/>
    <m/>
    <n v="1"/>
    <n v="7"/>
    <n v="2"/>
  </r>
  <r>
    <n v="0"/>
    <s v="C"/>
    <x v="543"/>
    <x v="0"/>
    <n v="4"/>
    <s v="13 211001302"/>
    <d v="2021-04-28T00:00:00"/>
    <d v="2023-04-30T00:00:00"/>
    <n v="0"/>
    <n v="1"/>
    <n v="11"/>
    <n v="30"/>
    <n v="2"/>
    <n v="9"/>
    <n v="9.3800000000000008"/>
    <n v="4227654"/>
    <n v="193922"/>
    <n v="2387963"/>
    <n v="0"/>
    <n v="0"/>
    <n v="0"/>
    <m/>
    <n v="0"/>
    <n v="0"/>
    <n v="0"/>
    <m/>
    <m/>
    <d v="2022-03-31T00:00:00"/>
    <n v="1"/>
    <s v="O"/>
    <n v="1"/>
    <n v="30"/>
    <n v="0"/>
    <m/>
    <m/>
    <m/>
    <m/>
    <m/>
    <m/>
    <n v="1"/>
    <n v="1"/>
    <m/>
    <m/>
    <n v="2223729"/>
    <s v="COMPRA CARTERA"/>
    <n v="0"/>
    <n v="0"/>
    <s v="800-197-268-4"/>
    <s v="DIRECCION DE IMPUESTOS Y ADUANAS NACIONALES"/>
    <n v="5"/>
    <m/>
    <m/>
    <m/>
    <m/>
    <n v="1"/>
    <n v="7"/>
    <n v="2"/>
  </r>
  <r>
    <n v="342463"/>
    <s v="C"/>
    <x v="544"/>
    <x v="0"/>
    <n v="3"/>
    <s v="13 211000650"/>
    <d v="2021-03-02T00:00:00"/>
    <d v="2023-03-31T00:00:00"/>
    <n v="1"/>
    <n v="1"/>
    <n v="13"/>
    <n v="30"/>
    <n v="2"/>
    <n v="13.47"/>
    <n v="14.34"/>
    <n v="19044478"/>
    <n v="410286"/>
    <n v="10182055"/>
    <n v="0"/>
    <n v="0"/>
    <n v="0"/>
    <m/>
    <n v="0"/>
    <n v="0"/>
    <n v="0"/>
    <s v="3000000/3000000/"/>
    <s v="06/12/"/>
    <d v="2022-03-31T00:00:00"/>
    <n v="1"/>
    <s v="O"/>
    <n v="1"/>
    <n v="30"/>
    <n v="1008"/>
    <m/>
    <m/>
    <m/>
    <m/>
    <m/>
    <m/>
    <n v="1"/>
    <n v="1"/>
    <n v="44257"/>
    <s v="A"/>
    <n v="1229931"/>
    <s v="SUSTITUCION"/>
    <n v="0"/>
    <n v="0"/>
    <s v="800-197-268-4"/>
    <s v="DIRECCION DE IMPUESTOS Y ADUANAS NACIONALES"/>
    <n v="5"/>
    <m/>
    <m/>
    <m/>
    <m/>
    <n v="1"/>
    <n v="7"/>
    <n v="2"/>
  </r>
  <r>
    <n v="0"/>
    <s v="C"/>
    <x v="545"/>
    <x v="1"/>
    <n v="4"/>
    <s v="13 191003078"/>
    <d v="2019-12-06T00:00:00"/>
    <d v="2022-12-31T00:00:00"/>
    <n v="0"/>
    <n v="1"/>
    <n v="31"/>
    <n v="30"/>
    <n v="2"/>
    <n v="10.92"/>
    <n v="11.48"/>
    <n v="27221226"/>
    <n v="528050"/>
    <n v="8754966"/>
    <n v="0"/>
    <n v="0"/>
    <n v="0"/>
    <m/>
    <n v="0"/>
    <n v="0"/>
    <n v="0"/>
    <s v="1500000/3000000/"/>
    <s v="07/12/"/>
    <d v="2022-03-31T00:00:00"/>
    <n v="1"/>
    <s v="O"/>
    <n v="1"/>
    <n v="30"/>
    <n v="0"/>
    <m/>
    <m/>
    <m/>
    <m/>
    <m/>
    <m/>
    <n v="1"/>
    <n v="1"/>
    <m/>
    <m/>
    <n v="1904477"/>
    <s v="SUSTITUCION"/>
    <n v="0"/>
    <n v="0"/>
    <m/>
    <m/>
    <n v="5"/>
    <m/>
    <m/>
    <m/>
    <m/>
    <n v="1"/>
    <n v="7"/>
    <n v="2"/>
  </r>
  <r>
    <n v="1395174.0637390185"/>
    <s v="C"/>
    <x v="546"/>
    <x v="1"/>
    <n v="4"/>
    <s v="10 191003245"/>
    <d v="2020-05-06T00:00:00"/>
    <d v="2023-04-30T00:00:00"/>
    <n v="0"/>
    <n v="1"/>
    <n v="21"/>
    <n v="30"/>
    <n v="2"/>
    <n v="9"/>
    <n v="9.3800000000000008"/>
    <n v="5000000"/>
    <n v="158999"/>
    <n v="1843250"/>
    <n v="0"/>
    <n v="0"/>
    <n v="0"/>
    <m/>
    <n v="0"/>
    <n v="0"/>
    <n v="0"/>
    <m/>
    <m/>
    <d v="2022-03-31T00:00:00"/>
    <n v="1"/>
    <s v="O"/>
    <n v="1"/>
    <n v="30"/>
    <n v="0"/>
    <m/>
    <m/>
    <m/>
    <m/>
    <m/>
    <m/>
    <n v="1"/>
    <n v="1"/>
    <m/>
    <m/>
    <n v="65124.89"/>
    <s v="TARJETA DE AFINIDAD"/>
    <n v="0"/>
    <n v="0"/>
    <m/>
    <m/>
    <n v="5"/>
    <m/>
    <m/>
    <m/>
    <m/>
    <n v="1"/>
    <n v="7"/>
    <n v="2"/>
  </r>
  <r>
    <n v="2488291.0491444124"/>
    <s v="C"/>
    <x v="546"/>
    <x v="1"/>
    <n v="4"/>
    <s v="10 211000568"/>
    <d v="2021-07-09T00:00:00"/>
    <d v="2024-07-31T00:00:00"/>
    <n v="0"/>
    <n v="1"/>
    <n v="8"/>
    <n v="30"/>
    <n v="2"/>
    <n v="17.690000000000001"/>
    <n v="19.2"/>
    <n v="4000000"/>
    <n v="144817"/>
    <n v="3287437"/>
    <n v="0"/>
    <n v="0"/>
    <n v="0"/>
    <m/>
    <n v="0"/>
    <n v="0"/>
    <n v="0"/>
    <m/>
    <m/>
    <d v="2022-03-31T00:00:00"/>
    <n v="1"/>
    <s v="O"/>
    <n v="1"/>
    <n v="30"/>
    <n v="0"/>
    <m/>
    <m/>
    <m/>
    <m/>
    <m/>
    <m/>
    <n v="1"/>
    <n v="1"/>
    <m/>
    <m/>
    <n v="116152.63"/>
    <s v="TARJETA DE AFINIDAD"/>
    <n v="0"/>
    <n v="0"/>
    <m/>
    <m/>
    <n v="5"/>
    <m/>
    <m/>
    <m/>
    <m/>
    <n v="1"/>
    <n v="7"/>
    <n v="2"/>
  </r>
  <r>
    <n v="2928732.529725038"/>
    <s v="C"/>
    <x v="546"/>
    <x v="1"/>
    <n v="4"/>
    <s v="10 211000385"/>
    <d v="2021-05-10T00:00:00"/>
    <d v="2024-05-31T00:00:00"/>
    <n v="0"/>
    <n v="1"/>
    <n v="10"/>
    <n v="30"/>
    <n v="2"/>
    <n v="17.690000000000001"/>
    <n v="19.2"/>
    <n v="5000000"/>
    <n v="181021"/>
    <n v="3869445"/>
    <n v="0"/>
    <n v="0"/>
    <n v="0"/>
    <m/>
    <n v="0"/>
    <n v="0"/>
    <n v="0"/>
    <m/>
    <m/>
    <d v="2022-03-31T00:00:00"/>
    <n v="1"/>
    <s v="O"/>
    <n v="1"/>
    <n v="30"/>
    <n v="0"/>
    <m/>
    <m/>
    <m/>
    <m/>
    <m/>
    <m/>
    <n v="1"/>
    <n v="1"/>
    <m/>
    <m/>
    <n v="136801.98000000001"/>
    <s v="TARJETA DE AFINIDAD"/>
    <n v="0"/>
    <n v="0"/>
    <m/>
    <m/>
    <n v="5"/>
    <m/>
    <m/>
    <m/>
    <m/>
    <n v="1"/>
    <n v="7"/>
    <n v="2"/>
  </r>
  <r>
    <n v="187139.86954661395"/>
    <s v="C"/>
    <x v="546"/>
    <x v="1"/>
    <n v="4"/>
    <s v="10 211000591"/>
    <d v="2021-07-19T00:00:00"/>
    <d v="2023-11-30T00:00:00"/>
    <n v="0"/>
    <n v="1"/>
    <n v="8"/>
    <n v="30"/>
    <n v="2"/>
    <n v="17.690000000000001"/>
    <n v="19.2"/>
    <n v="398426"/>
    <n v="14425"/>
    <n v="247243"/>
    <n v="0"/>
    <n v="0"/>
    <n v="0"/>
    <m/>
    <n v="0"/>
    <n v="0"/>
    <n v="0"/>
    <m/>
    <m/>
    <d v="2022-03-31T00:00:00"/>
    <n v="1"/>
    <s v="O"/>
    <n v="1"/>
    <n v="30"/>
    <n v="0"/>
    <m/>
    <m/>
    <m/>
    <m/>
    <m/>
    <m/>
    <n v="1"/>
    <n v="1"/>
    <m/>
    <m/>
    <n v="8736.27"/>
    <s v="TARJETA DE AFINIDAD"/>
    <n v="0"/>
    <n v="0"/>
    <m/>
    <m/>
    <n v="5"/>
    <m/>
    <m/>
    <m/>
    <m/>
    <n v="1"/>
    <n v="7"/>
    <n v="2"/>
  </r>
  <r>
    <n v="2535102.3660574928"/>
    <s v="C"/>
    <x v="546"/>
    <x v="1"/>
    <n v="4"/>
    <s v="10 211000869"/>
    <d v="2021-09-16T00:00:00"/>
    <d v="2024-08-31T00:00:00"/>
    <n v="0"/>
    <n v="1"/>
    <n v="6"/>
    <n v="30"/>
    <n v="2"/>
    <n v="17.690000000000001"/>
    <n v="19.2"/>
    <n v="4000000"/>
    <n v="144817"/>
    <n v="3349281"/>
    <n v="0"/>
    <n v="0"/>
    <n v="0"/>
    <m/>
    <n v="0"/>
    <n v="0"/>
    <n v="0"/>
    <m/>
    <m/>
    <d v="2022-03-31T00:00:00"/>
    <n v="1"/>
    <s v="O"/>
    <n v="1"/>
    <n v="30"/>
    <n v="0"/>
    <m/>
    <m/>
    <m/>
    <m/>
    <m/>
    <m/>
    <n v="1"/>
    <n v="1"/>
    <m/>
    <m/>
    <n v="118336.69"/>
    <s v="TARJETA DE AFINIDAD"/>
    <n v="0"/>
    <n v="0"/>
    <m/>
    <m/>
    <n v="5"/>
    <m/>
    <m/>
    <m/>
    <m/>
    <n v="1"/>
    <n v="7"/>
    <n v="2"/>
  </r>
  <r>
    <n v="31863475.374062836"/>
    <s v="C"/>
    <x v="546"/>
    <x v="1"/>
    <n v="3"/>
    <s v="13 211001062"/>
    <d v="2021-04-15T00:00:00"/>
    <d v="2026-04-30T00:00:00"/>
    <n v="0"/>
    <n v="1"/>
    <n v="11"/>
    <n v="30"/>
    <n v="2"/>
    <n v="10.199999999999999"/>
    <n v="10.69"/>
    <n v="49303674"/>
    <n v="1062251"/>
    <n v="42098300"/>
    <n v="0"/>
    <n v="0"/>
    <n v="0"/>
    <m/>
    <n v="0"/>
    <n v="0"/>
    <n v="0"/>
    <m/>
    <m/>
    <d v="2022-03-31T00:00:00"/>
    <n v="1"/>
    <s v="O"/>
    <n v="1"/>
    <n v="30"/>
    <n v="0"/>
    <m/>
    <m/>
    <m/>
    <m/>
    <m/>
    <m/>
    <n v="1"/>
    <n v="1"/>
    <n v="44301"/>
    <s v="A"/>
    <n v="1488540.6"/>
    <s v="SUSTITUCION"/>
    <n v="0"/>
    <n v="0"/>
    <m/>
    <m/>
    <n v="5"/>
    <m/>
    <m/>
    <m/>
    <m/>
    <n v="1"/>
    <n v="7"/>
    <n v="2"/>
  </r>
  <r>
    <n v="164439.85834871943"/>
    <s v="C"/>
    <x v="546"/>
    <x v="1"/>
    <n v="4"/>
    <s v="10 211001373"/>
    <d v="2021-11-24T00:00:00"/>
    <d v="2024-11-30T00:00:00"/>
    <n v="0"/>
    <n v="1"/>
    <n v="4"/>
    <n v="30"/>
    <n v="2"/>
    <n v="17.690000000000001"/>
    <n v="19.2"/>
    <n v="237891"/>
    <n v="8613"/>
    <n v="217337"/>
    <n v="0"/>
    <n v="0"/>
    <n v="0"/>
    <m/>
    <n v="0"/>
    <n v="0"/>
    <n v="0"/>
    <m/>
    <m/>
    <d v="2022-03-31T00:00:00"/>
    <n v="1"/>
    <s v="O"/>
    <n v="1"/>
    <n v="30"/>
    <n v="0"/>
    <m/>
    <m/>
    <m/>
    <m/>
    <m/>
    <m/>
    <n v="1"/>
    <n v="1"/>
    <m/>
    <m/>
    <n v="7743.51"/>
    <s v="TARJETA DE AFINIDAD"/>
    <n v="0"/>
    <n v="0"/>
    <m/>
    <m/>
    <n v="5"/>
    <m/>
    <m/>
    <m/>
    <m/>
    <n v="1"/>
    <n v="7"/>
    <n v="2"/>
  </r>
  <r>
    <n v="138205.35569143615"/>
    <s v="C"/>
    <x v="546"/>
    <x v="1"/>
    <n v="4"/>
    <s v="10 211001380"/>
    <d v="2021-11-25T00:00:00"/>
    <d v="2024-11-30T00:00:00"/>
    <n v="0"/>
    <n v="1"/>
    <n v="4"/>
    <n v="30"/>
    <n v="2"/>
    <n v="17.690000000000001"/>
    <n v="19.2"/>
    <n v="200000"/>
    <n v="7241"/>
    <n v="182719"/>
    <n v="0"/>
    <n v="0"/>
    <n v="0"/>
    <m/>
    <n v="0"/>
    <n v="0"/>
    <n v="0"/>
    <m/>
    <m/>
    <d v="2022-03-31T00:00:00"/>
    <n v="1"/>
    <s v="O"/>
    <n v="1"/>
    <n v="30"/>
    <n v="0"/>
    <m/>
    <m/>
    <m/>
    <m/>
    <m/>
    <m/>
    <n v="1"/>
    <n v="1"/>
    <m/>
    <m/>
    <n v="6552.2"/>
    <s v="TARJETA DE AFINIDAD"/>
    <n v="0"/>
    <n v="0"/>
    <m/>
    <m/>
    <n v="5"/>
    <m/>
    <m/>
    <m/>
    <m/>
    <n v="1"/>
    <n v="7"/>
    <n v="2"/>
  </r>
  <r>
    <n v="276608.46914147609"/>
    <s v="C"/>
    <x v="546"/>
    <x v="1"/>
    <n v="4"/>
    <s v="10 211001320"/>
    <d v="2021-11-19T00:00:00"/>
    <d v="2024-11-30T00:00:00"/>
    <n v="0"/>
    <n v="1"/>
    <n v="4"/>
    <n v="30"/>
    <n v="2"/>
    <n v="17.690000000000001"/>
    <n v="19.2"/>
    <n v="400000"/>
    <n v="14482"/>
    <n v="365437"/>
    <n v="0"/>
    <n v="0"/>
    <n v="0"/>
    <m/>
    <n v="0"/>
    <n v="0"/>
    <n v="0"/>
    <m/>
    <m/>
    <d v="2022-03-31T00:00:00"/>
    <n v="1"/>
    <s v="O"/>
    <n v="1"/>
    <n v="30"/>
    <n v="0"/>
    <m/>
    <m/>
    <m/>
    <m/>
    <m/>
    <m/>
    <n v="1"/>
    <n v="1"/>
    <m/>
    <m/>
    <n v="12905.85"/>
    <s v="TARJETA DE AFINIDAD"/>
    <n v="0"/>
    <n v="0"/>
    <m/>
    <m/>
    <n v="5"/>
    <m/>
    <m/>
    <m/>
    <m/>
    <n v="1"/>
    <n v="7"/>
    <n v="2"/>
  </r>
  <r>
    <n v="138205.35569143615"/>
    <s v="C"/>
    <x v="546"/>
    <x v="1"/>
    <n v="4"/>
    <s v="10 211001321"/>
    <d v="2021-11-19T00:00:00"/>
    <d v="2024-11-30T00:00:00"/>
    <n v="0"/>
    <n v="1"/>
    <n v="4"/>
    <n v="30"/>
    <n v="2"/>
    <n v="17.690000000000001"/>
    <n v="19.2"/>
    <n v="200000"/>
    <n v="7241"/>
    <n v="182719"/>
    <n v="0"/>
    <n v="0"/>
    <n v="0"/>
    <m/>
    <n v="0"/>
    <n v="0"/>
    <n v="0"/>
    <m/>
    <m/>
    <d v="2022-03-31T00:00:00"/>
    <n v="1"/>
    <s v="O"/>
    <n v="1"/>
    <n v="30"/>
    <n v="0"/>
    <m/>
    <m/>
    <m/>
    <m/>
    <m/>
    <m/>
    <n v="1"/>
    <n v="1"/>
    <m/>
    <m/>
    <n v="6552.2"/>
    <s v="TARJETA DE AFINIDAD"/>
    <n v="0"/>
    <n v="0"/>
    <m/>
    <m/>
    <n v="5"/>
    <m/>
    <m/>
    <m/>
    <m/>
    <n v="1"/>
    <n v="7"/>
    <n v="2"/>
  </r>
  <r>
    <n v="386528.69885151938"/>
    <s v="C"/>
    <x v="546"/>
    <x v="1"/>
    <n v="4"/>
    <s v="10 211001148"/>
    <d v="2021-10-27T00:00:00"/>
    <d v="2024-09-30T00:00:00"/>
    <n v="0"/>
    <n v="1"/>
    <n v="5"/>
    <n v="30"/>
    <n v="2"/>
    <n v="17.690000000000001"/>
    <n v="19.2"/>
    <n v="600000"/>
    <n v="21723"/>
    <n v="510699"/>
    <n v="0"/>
    <n v="0"/>
    <n v="0"/>
    <m/>
    <n v="0"/>
    <n v="0"/>
    <n v="0"/>
    <m/>
    <m/>
    <d v="2022-03-31T00:00:00"/>
    <n v="1"/>
    <s v="O"/>
    <n v="1"/>
    <n v="30"/>
    <n v="0"/>
    <m/>
    <m/>
    <m/>
    <m/>
    <m/>
    <m/>
    <n v="1"/>
    <n v="1"/>
    <m/>
    <m/>
    <n v="18068.189999999999"/>
    <s v="TARJETA DE AFINIDAD"/>
    <n v="0"/>
    <n v="0"/>
    <m/>
    <m/>
    <n v="5"/>
    <m/>
    <m/>
    <m/>
    <m/>
    <n v="1"/>
    <n v="7"/>
    <n v="2"/>
  </r>
  <r>
    <n v="8783282.5160860382"/>
    <s v="C"/>
    <x v="547"/>
    <x v="0"/>
    <n v="4"/>
    <s v="13 201002946"/>
    <d v="2020-10-27T00:00:00"/>
    <d v="2024-10-31T00:00:00"/>
    <n v="0"/>
    <n v="1"/>
    <n v="20"/>
    <n v="30"/>
    <n v="2"/>
    <n v="9"/>
    <n v="9.3800000000000008"/>
    <n v="15544684"/>
    <n v="305777"/>
    <n v="10603256"/>
    <n v="0"/>
    <n v="0"/>
    <n v="0"/>
    <m/>
    <n v="0"/>
    <n v="0"/>
    <n v="0"/>
    <s v="500000/500000/"/>
    <s v="07/12/"/>
    <d v="2022-03-31T00:00:00"/>
    <n v="1"/>
    <s v="O"/>
    <n v="1"/>
    <n v="30"/>
    <n v="0"/>
    <m/>
    <m/>
    <m/>
    <m/>
    <m/>
    <m/>
    <n v="1"/>
    <n v="1"/>
    <m/>
    <m/>
    <n v="655571.1"/>
    <s v="COMPRA CARTERA"/>
    <n v="0"/>
    <n v="0"/>
    <s v="800-197-268-4"/>
    <s v="DIRECCION DE IMPUESTOS Y ADUANAS NACIONALES"/>
    <n v="5"/>
    <m/>
    <m/>
    <m/>
    <m/>
    <n v="1"/>
    <n v="7"/>
    <n v="2"/>
  </r>
  <r>
    <n v="2409863.593084746"/>
    <s v="C"/>
    <x v="547"/>
    <x v="1"/>
    <n v="4"/>
    <s v="10 211000314"/>
    <d v="2021-04-19T00:00:00"/>
    <d v="2024-04-30T00:00:00"/>
    <n v="0"/>
    <n v="1"/>
    <n v="11"/>
    <n v="30"/>
    <n v="2"/>
    <n v="10.19"/>
    <n v="10.69"/>
    <n v="4000000"/>
    <n v="130204"/>
    <n v="2909198"/>
    <n v="0"/>
    <n v="0"/>
    <n v="0"/>
    <m/>
    <n v="0"/>
    <n v="0"/>
    <n v="0"/>
    <m/>
    <m/>
    <d v="2022-03-31T00:00:00"/>
    <n v="1"/>
    <s v="O"/>
    <n v="1"/>
    <n v="30"/>
    <n v="0"/>
    <m/>
    <m/>
    <m/>
    <m/>
    <m/>
    <m/>
    <n v="1"/>
    <n v="1"/>
    <m/>
    <m/>
    <n v="179859.23"/>
    <s v="TARJETA DE AFINIDAD"/>
    <n v="0"/>
    <n v="0"/>
    <m/>
    <m/>
    <n v="5"/>
    <m/>
    <m/>
    <m/>
    <m/>
    <n v="1"/>
    <n v="7"/>
    <n v="2"/>
  </r>
  <r>
    <n v="486481.53332408582"/>
    <s v="C"/>
    <x v="547"/>
    <x v="1"/>
    <n v="4"/>
    <s v="10 221000299"/>
    <d v="2022-02-23T00:00:00"/>
    <d v="2025-02-28T00:00:00"/>
    <n v="0"/>
    <n v="1"/>
    <n v="1"/>
    <n v="30"/>
    <n v="2"/>
    <n v="17.690000000000001"/>
    <n v="19.2"/>
    <n v="600000"/>
    <n v="21724"/>
    <n v="587330"/>
    <n v="0"/>
    <n v="0"/>
    <n v="0"/>
    <m/>
    <n v="0"/>
    <n v="0"/>
    <n v="0"/>
    <m/>
    <m/>
    <d v="2022-03-31T00:00:00"/>
    <n v="1"/>
    <s v="O"/>
    <n v="1"/>
    <n v="30"/>
    <n v="0"/>
    <m/>
    <m/>
    <m/>
    <m/>
    <m/>
    <m/>
    <n v="1"/>
    <n v="1"/>
    <m/>
    <m/>
    <n v="36350.5"/>
    <s v="TARJETA DE AFINIDAD"/>
    <n v="0"/>
    <n v="0"/>
    <m/>
    <m/>
    <n v="5"/>
    <m/>
    <m/>
    <m/>
    <m/>
    <n v="1"/>
    <n v="7"/>
    <n v="2"/>
  </r>
  <r>
    <n v="486481.53332408582"/>
    <s v="C"/>
    <x v="547"/>
    <x v="1"/>
    <n v="4"/>
    <s v="10 221000300"/>
    <d v="2022-02-23T00:00:00"/>
    <d v="2025-02-28T00:00:00"/>
    <n v="0"/>
    <n v="1"/>
    <n v="1"/>
    <n v="30"/>
    <n v="2"/>
    <n v="17.690000000000001"/>
    <n v="19.2"/>
    <n v="600000"/>
    <n v="21724"/>
    <n v="587330"/>
    <n v="0"/>
    <n v="0"/>
    <n v="0"/>
    <m/>
    <n v="0"/>
    <n v="0"/>
    <n v="0"/>
    <m/>
    <m/>
    <d v="2022-03-31T00:00:00"/>
    <n v="1"/>
    <s v="O"/>
    <n v="1"/>
    <n v="30"/>
    <n v="0"/>
    <m/>
    <m/>
    <m/>
    <m/>
    <m/>
    <m/>
    <n v="1"/>
    <n v="1"/>
    <m/>
    <m/>
    <n v="36350.5"/>
    <s v="TARJETA DE AFINIDAD"/>
    <n v="0"/>
    <n v="0"/>
    <m/>
    <m/>
    <n v="5"/>
    <m/>
    <m/>
    <m/>
    <m/>
    <n v="1"/>
    <n v="7"/>
    <n v="2"/>
  </r>
  <r>
    <n v="1763601.0940113363"/>
    <s v="C"/>
    <x v="547"/>
    <x v="1"/>
    <n v="4"/>
    <s v="13 221000024"/>
    <d v="2022-01-11T00:00:00"/>
    <d v="2022-06-30T00:00:00"/>
    <n v="0"/>
    <n v="1"/>
    <n v="0"/>
    <n v="150"/>
    <n v="2"/>
    <n v="19.5"/>
    <n v="20.62"/>
    <n v="2129048"/>
    <n v="2305655"/>
    <n v="2129048"/>
    <n v="69211"/>
    <n v="0"/>
    <n v="0"/>
    <m/>
    <n v="0"/>
    <n v="0"/>
    <n v="0"/>
    <m/>
    <m/>
    <d v="2022-01-11T00:00:00"/>
    <n v="1"/>
    <s v="O"/>
    <n v="1"/>
    <n v="150"/>
    <n v="0"/>
    <m/>
    <m/>
    <m/>
    <m/>
    <m/>
    <m/>
    <n v="1"/>
    <n v="1"/>
    <m/>
    <m/>
    <n v="131644.32999999999"/>
    <s v="LIBRE INVERSION"/>
    <n v="0"/>
    <n v="0"/>
    <m/>
    <m/>
    <n v="5"/>
    <m/>
    <m/>
    <m/>
    <m/>
    <n v="1"/>
    <n v="7"/>
    <n v="2"/>
  </r>
  <r>
    <n v="486481.53332408582"/>
    <s v="C"/>
    <x v="547"/>
    <x v="1"/>
    <n v="4"/>
    <s v="10 221000343"/>
    <d v="2022-02-28T00:00:00"/>
    <d v="2025-02-28T00:00:00"/>
    <n v="0"/>
    <n v="1"/>
    <n v="1"/>
    <n v="30"/>
    <n v="2"/>
    <n v="17.690000000000001"/>
    <n v="19.2"/>
    <n v="600000"/>
    <n v="21724"/>
    <n v="587330"/>
    <n v="0"/>
    <n v="0"/>
    <n v="0"/>
    <m/>
    <n v="0"/>
    <n v="0"/>
    <n v="0"/>
    <m/>
    <m/>
    <d v="2022-03-31T00:00:00"/>
    <n v="1"/>
    <s v="O"/>
    <n v="1"/>
    <n v="30"/>
    <n v="0"/>
    <m/>
    <m/>
    <m/>
    <m/>
    <m/>
    <m/>
    <n v="1"/>
    <n v="1"/>
    <m/>
    <m/>
    <n v="36350.5"/>
    <s v="TARJETA DE AFINIDAD"/>
    <n v="0"/>
    <n v="0"/>
    <m/>
    <m/>
    <n v="5"/>
    <m/>
    <m/>
    <m/>
    <m/>
    <n v="1"/>
    <n v="7"/>
    <n v="2"/>
  </r>
  <r>
    <n v="486481.53332408582"/>
    <s v="C"/>
    <x v="547"/>
    <x v="1"/>
    <n v="4"/>
    <s v="10 221000344"/>
    <d v="2022-02-28T00:00:00"/>
    <d v="2025-02-28T00:00:00"/>
    <n v="0"/>
    <n v="1"/>
    <n v="1"/>
    <n v="30"/>
    <n v="2"/>
    <n v="17.690000000000001"/>
    <n v="19.2"/>
    <n v="600000"/>
    <n v="21724"/>
    <n v="587330"/>
    <n v="0"/>
    <n v="0"/>
    <n v="0"/>
    <m/>
    <n v="0"/>
    <n v="0"/>
    <n v="0"/>
    <m/>
    <m/>
    <d v="2022-03-31T00:00:00"/>
    <n v="1"/>
    <s v="O"/>
    <n v="1"/>
    <n v="30"/>
    <n v="0"/>
    <m/>
    <m/>
    <m/>
    <m/>
    <m/>
    <m/>
    <n v="1"/>
    <n v="1"/>
    <m/>
    <m/>
    <n v="36350.5"/>
    <s v="TARJETA DE AFINIDAD"/>
    <n v="0"/>
    <n v="0"/>
    <m/>
    <m/>
    <n v="5"/>
    <m/>
    <m/>
    <m/>
    <m/>
    <n v="1"/>
    <n v="7"/>
    <n v="2"/>
  </r>
  <r>
    <n v="324320.73215457372"/>
    <s v="C"/>
    <x v="547"/>
    <x v="1"/>
    <n v="4"/>
    <s v="10 221000345"/>
    <d v="2022-02-28T00:00:00"/>
    <d v="2025-02-28T00:00:00"/>
    <n v="0"/>
    <n v="1"/>
    <n v="1"/>
    <n v="30"/>
    <n v="2"/>
    <n v="17.690000000000001"/>
    <n v="19.2"/>
    <n v="400000"/>
    <n v="14483"/>
    <n v="391553"/>
    <n v="0"/>
    <n v="0"/>
    <n v="0"/>
    <m/>
    <n v="0"/>
    <n v="0"/>
    <n v="0"/>
    <m/>
    <m/>
    <d v="2022-03-31T00:00:00"/>
    <n v="1"/>
    <s v="O"/>
    <n v="1"/>
    <n v="30"/>
    <n v="0"/>
    <m/>
    <m/>
    <m/>
    <m/>
    <m/>
    <m/>
    <n v="1"/>
    <n v="1"/>
    <m/>
    <m/>
    <n v="24233.66"/>
    <s v="TARJETA DE AFINIDAD"/>
    <n v="0"/>
    <n v="0"/>
    <m/>
    <m/>
    <n v="5"/>
    <m/>
    <m/>
    <m/>
    <m/>
    <n v="1"/>
    <n v="7"/>
    <n v="2"/>
  </r>
  <r>
    <n v="1681762.6913669624"/>
    <s v="C"/>
    <x v="547"/>
    <x v="1"/>
    <n v="4"/>
    <s v="13 221000685"/>
    <d v="2022-02-09T00:00:00"/>
    <d v="2022-06-30T00:00:00"/>
    <n v="0"/>
    <n v="1"/>
    <n v="0"/>
    <n v="120"/>
    <n v="2"/>
    <n v="19.350000000000001"/>
    <n v="20.62"/>
    <n v="2030308"/>
    <n v="2164001"/>
    <n v="2030308"/>
    <n v="32741"/>
    <n v="0"/>
    <n v="0"/>
    <m/>
    <n v="0"/>
    <n v="0"/>
    <n v="0"/>
    <m/>
    <m/>
    <d v="2022-02-09T00:00:00"/>
    <n v="1"/>
    <s v="O"/>
    <n v="1"/>
    <n v="120"/>
    <n v="0"/>
    <m/>
    <m/>
    <m/>
    <m/>
    <m/>
    <m/>
    <n v="1"/>
    <n v="1"/>
    <m/>
    <m/>
    <n v="125585.92"/>
    <s v="LIBRE INVERSION"/>
    <n v="0"/>
    <n v="0"/>
    <m/>
    <m/>
    <n v="5"/>
    <m/>
    <m/>
    <m/>
    <m/>
    <n v="1"/>
    <n v="7"/>
    <n v="2"/>
  </r>
  <r>
    <n v="3258751.7374751894"/>
    <s v="C"/>
    <x v="548"/>
    <x v="0"/>
    <n v="4"/>
    <s v="13 211000648"/>
    <d v="2021-03-02T00:00:00"/>
    <d v="2024-03-31T00:00:00"/>
    <n v="0"/>
    <n v="1"/>
    <n v="12"/>
    <n v="30"/>
    <n v="2"/>
    <n v="14.09"/>
    <n v="15.04"/>
    <n v="5081413"/>
    <n v="174915"/>
    <n v="3625117"/>
    <n v="0"/>
    <n v="0"/>
    <n v="0"/>
    <m/>
    <n v="0"/>
    <n v="0"/>
    <n v="0"/>
    <m/>
    <m/>
    <d v="2022-03-31T00:00:00"/>
    <n v="1"/>
    <s v="O"/>
    <n v="1"/>
    <n v="30"/>
    <n v="0"/>
    <m/>
    <m/>
    <m/>
    <m/>
    <m/>
    <m/>
    <n v="1"/>
    <n v="1"/>
    <m/>
    <m/>
    <n v="45832.82"/>
    <s v="LIBRE INVERSION"/>
    <n v="0"/>
    <n v="0"/>
    <s v="800-197-268-4"/>
    <s v="DIRECCION DE IMPUESTOS Y ADUANAS NACIONALES"/>
    <n v="5"/>
    <m/>
    <m/>
    <m/>
    <m/>
    <n v="1"/>
    <n v="7"/>
    <n v="2"/>
  </r>
  <r>
    <n v="72494611.41467078"/>
    <s v="C"/>
    <x v="548"/>
    <x v="0"/>
    <n v="4"/>
    <s v="13 221000503"/>
    <d v="2022-01-31T00:00:00"/>
    <d v="2029-01-31T00:00:00"/>
    <n v="0"/>
    <n v="1"/>
    <n v="2"/>
    <n v="30"/>
    <n v="2"/>
    <n v="9"/>
    <n v="9.3800000000000008"/>
    <n v="81363446"/>
    <n v="996007"/>
    <n v="80643752"/>
    <n v="0"/>
    <n v="0"/>
    <n v="0"/>
    <m/>
    <n v="0"/>
    <n v="0"/>
    <n v="0"/>
    <s v="2000000/2000000/"/>
    <s v="06/12/"/>
    <d v="2022-03-31T00:00:00"/>
    <n v="1"/>
    <s v="O"/>
    <n v="1"/>
    <n v="30"/>
    <n v="0"/>
    <m/>
    <m/>
    <m/>
    <m/>
    <m/>
    <m/>
    <n v="1"/>
    <n v="1"/>
    <m/>
    <m/>
    <n v="1018628.99"/>
    <s v="COMPRA CARTERA"/>
    <n v="0"/>
    <n v="0"/>
    <s v="800-197-268-4"/>
    <s v="DIRECCION DE IMPUESTOS Y ADUANAS NACIONALES"/>
    <n v="5"/>
    <m/>
    <m/>
    <m/>
    <m/>
    <n v="1"/>
    <n v="7"/>
    <n v="2"/>
  </r>
  <r>
    <n v="2280070.8478540364"/>
    <s v="C"/>
    <x v="548"/>
    <x v="1"/>
    <n v="4"/>
    <s v="10 191003466"/>
    <d v="2020-07-28T00:00:00"/>
    <d v="2023-08-31T00:00:00"/>
    <n v="0"/>
    <n v="1"/>
    <n v="19"/>
    <n v="30"/>
    <n v="2"/>
    <n v="9"/>
    <n v="9.3800000000000008"/>
    <n v="5000000"/>
    <n v="159939"/>
    <n v="2536352"/>
    <n v="0"/>
    <n v="0"/>
    <n v="0"/>
    <m/>
    <n v="0"/>
    <n v="0"/>
    <n v="0"/>
    <m/>
    <m/>
    <d v="2022-03-31T00:00:00"/>
    <n v="1"/>
    <s v="O"/>
    <n v="1"/>
    <n v="30"/>
    <n v="0"/>
    <m/>
    <m/>
    <m/>
    <m/>
    <m/>
    <m/>
    <n v="1"/>
    <n v="1"/>
    <m/>
    <m/>
    <n v="32017.19"/>
    <s v="TARJETA DE AFINIDAD"/>
    <n v="0"/>
    <n v="0"/>
    <m/>
    <m/>
    <n v="5"/>
    <m/>
    <m/>
    <m/>
    <m/>
    <n v="1"/>
    <n v="7"/>
    <n v="2"/>
  </r>
  <r>
    <n v="11672460.174701229"/>
    <s v="C"/>
    <x v="549"/>
    <x v="3"/>
    <n v="3"/>
    <s v="13 201002007"/>
    <d v="2020-07-09T00:00:00"/>
    <d v="2024-07-31T00:00:00"/>
    <n v="150"/>
    <n v="1"/>
    <n v="14"/>
    <n v="30"/>
    <n v="2"/>
    <n v="16.68"/>
    <n v="18.010000000000002"/>
    <n v="20229244"/>
    <n v="584587"/>
    <n v="15669790"/>
    <n v="479539"/>
    <n v="0"/>
    <n v="0"/>
    <m/>
    <n v="7526587"/>
    <n v="479539"/>
    <n v="750501"/>
    <m/>
    <m/>
    <d v="2021-12-31T00:00:00"/>
    <n v="1"/>
    <s v="O"/>
    <n v="1"/>
    <n v="30"/>
    <n v="2247749"/>
    <m/>
    <m/>
    <m/>
    <m/>
    <m/>
    <m/>
    <n v="1"/>
    <n v="1"/>
    <n v="44021"/>
    <s v="A"/>
    <n v="880912.3"/>
    <s v="SUSTITUCION"/>
    <n v="0"/>
    <n v="0"/>
    <m/>
    <m/>
    <n v="5"/>
    <m/>
    <m/>
    <m/>
    <m/>
    <n v="1"/>
    <n v="7"/>
    <n v="2"/>
  </r>
  <r>
    <n v="2602865.8252987713"/>
    <s v="C"/>
    <x v="549"/>
    <x v="3"/>
    <n v="4"/>
    <s v="13 201002996"/>
    <d v="2020-10-26T00:00:00"/>
    <d v="2020-12-31T00:00:00"/>
    <n v="450"/>
    <n v="1"/>
    <n v="0"/>
    <n v="60"/>
    <n v="2"/>
    <n v="18.899999999999999"/>
    <n v="20.45"/>
    <n v="4518046"/>
    <n v="4664522"/>
    <n v="3494184"/>
    <n v="0"/>
    <n v="0"/>
    <n v="0"/>
    <m/>
    <n v="3356686"/>
    <n v="0"/>
    <n v="0"/>
    <m/>
    <m/>
    <d v="2021-11-30T00:00:00"/>
    <n v="1"/>
    <s v="O"/>
    <n v="1"/>
    <n v="60"/>
    <n v="3494184"/>
    <m/>
    <m/>
    <m/>
    <m/>
    <m/>
    <m/>
    <n v="1"/>
    <n v="1"/>
    <m/>
    <m/>
    <n v="196392.7"/>
    <s v="LIBRE INVERSION"/>
    <n v="0"/>
    <n v="0"/>
    <m/>
    <m/>
    <n v="5"/>
    <m/>
    <m/>
    <m/>
    <m/>
    <n v="1"/>
    <n v="7"/>
    <n v="2"/>
  </r>
  <r>
    <n v="0"/>
    <s v="C"/>
    <x v="550"/>
    <x v="1"/>
    <n v="4"/>
    <s v="10 211000709"/>
    <d v="2021-08-20T00:00:00"/>
    <d v="2024-08-31T00:00:00"/>
    <n v="0"/>
    <n v="1"/>
    <n v="7"/>
    <n v="30"/>
    <n v="2"/>
    <n v="7.2"/>
    <n v="7.44"/>
    <n v="12000000"/>
    <n v="434450"/>
    <n v="9912736"/>
    <n v="0"/>
    <n v="0"/>
    <n v="0"/>
    <m/>
    <n v="0"/>
    <n v="0"/>
    <n v="0"/>
    <m/>
    <m/>
    <d v="2022-03-31T00:00:00"/>
    <n v="1"/>
    <s v="O"/>
    <n v="1"/>
    <n v="30"/>
    <n v="0"/>
    <m/>
    <m/>
    <m/>
    <m/>
    <m/>
    <m/>
    <n v="1"/>
    <n v="1"/>
    <m/>
    <m/>
    <n v="2618834"/>
    <s v="TARJETA DE AFINIDAD"/>
    <n v="0"/>
    <n v="0"/>
    <m/>
    <m/>
    <n v="5"/>
    <m/>
    <m/>
    <m/>
    <m/>
    <n v="1"/>
    <n v="7"/>
    <n v="2"/>
  </r>
  <r>
    <n v="4484101.0744688557"/>
    <s v="C"/>
    <x v="551"/>
    <x v="1"/>
    <n v="4"/>
    <s v="11 21144"/>
    <d v="2018-09-14T00:00:00"/>
    <d v="2023-09-30T00:00:00"/>
    <n v="0"/>
    <n v="1"/>
    <n v="35"/>
    <n v="30"/>
    <n v="2"/>
    <n v="10.199999999999999"/>
    <n v="10.69"/>
    <n v="20129729"/>
    <n v="429681"/>
    <n v="7143578"/>
    <n v="0"/>
    <n v="0"/>
    <n v="0"/>
    <m/>
    <n v="0"/>
    <n v="0"/>
    <n v="0"/>
    <m/>
    <m/>
    <d v="2022-03-31T00:00:00"/>
    <n v="1"/>
    <s v="O"/>
    <n v="1"/>
    <n v="30"/>
    <n v="0"/>
    <m/>
    <m/>
    <m/>
    <m/>
    <m/>
    <m/>
    <n v="1"/>
    <n v="1"/>
    <m/>
    <m/>
    <n v="571793.63"/>
    <s v="LIBRE INVERSION"/>
    <n v="0"/>
    <n v="0"/>
    <m/>
    <m/>
    <n v="5"/>
    <m/>
    <m/>
    <m/>
    <m/>
    <n v="1"/>
    <n v="7"/>
    <n v="2"/>
  </r>
  <r>
    <n v="11902070.925531143"/>
    <s v="C"/>
    <x v="551"/>
    <x v="1"/>
    <n v="4"/>
    <s v="13 211001171"/>
    <d v="2021-04-20T00:00:00"/>
    <d v="2024-04-30T00:00:00"/>
    <n v="0"/>
    <n v="1"/>
    <n v="13"/>
    <n v="30"/>
    <n v="2"/>
    <n v="10.199999999999999"/>
    <n v="10.69"/>
    <n v="26300223"/>
    <n v="687160"/>
    <n v="18961630"/>
    <n v="0"/>
    <n v="0"/>
    <n v="0"/>
    <m/>
    <n v="0"/>
    <n v="0"/>
    <n v="0"/>
    <s v="1000000/1000000/"/>
    <s v="06/12/"/>
    <d v="2022-03-31T00:00:00"/>
    <n v="1"/>
    <s v="O"/>
    <n v="1"/>
    <n v="30"/>
    <n v="0"/>
    <m/>
    <m/>
    <m/>
    <m/>
    <m/>
    <m/>
    <n v="1"/>
    <n v="1"/>
    <m/>
    <m/>
    <n v="1518095.37"/>
    <s v="COMPRA CARTERA"/>
    <n v="0"/>
    <n v="0"/>
    <m/>
    <m/>
    <n v="5"/>
    <m/>
    <m/>
    <m/>
    <m/>
    <n v="1"/>
    <n v="7"/>
    <n v="2"/>
  </r>
  <r>
    <n v="32545874.584525265"/>
    <s v="C"/>
    <x v="552"/>
    <x v="0"/>
    <n v="4"/>
    <s v="13 211000514"/>
    <d v="2021-02-17T00:00:00"/>
    <d v="2026-02-28T00:00:00"/>
    <n v="1"/>
    <n v="1"/>
    <n v="14"/>
    <n v="30"/>
    <n v="2"/>
    <n v="11.1"/>
    <n v="11.68"/>
    <n v="50243437"/>
    <n v="856063"/>
    <n v="41908273"/>
    <n v="0"/>
    <n v="0"/>
    <n v="0"/>
    <m/>
    <n v="0"/>
    <n v="0"/>
    <n v="0"/>
    <s v="1500000/1500000/"/>
    <s v="06/12/"/>
    <d v="2022-03-31T00:00:00"/>
    <n v="1"/>
    <s v="O"/>
    <n v="1"/>
    <n v="30"/>
    <n v="504"/>
    <m/>
    <m/>
    <m/>
    <m/>
    <m/>
    <m/>
    <n v="1"/>
    <n v="1"/>
    <m/>
    <m/>
    <n v="1728707.17"/>
    <s v="SUSTITUCION"/>
    <n v="0"/>
    <n v="0"/>
    <s v="800-197-268-4"/>
    <s v="DIRECCION DE IMPUESTOS Y ADUANAS NACIONALES"/>
    <n v="5"/>
    <m/>
    <m/>
    <m/>
    <m/>
    <n v="1"/>
    <n v="7"/>
    <n v="2"/>
  </r>
  <r>
    <n v="3031162.6360614067"/>
    <s v="C"/>
    <x v="552"/>
    <x v="1"/>
    <n v="4"/>
    <s v="10 191003048"/>
    <d v="2020-03-07T00:00:00"/>
    <d v="2023-09-30T00:00:00"/>
    <n v="0"/>
    <n v="1"/>
    <n v="21"/>
    <n v="30"/>
    <n v="2"/>
    <n v="17.989999999999998"/>
    <n v="19.55"/>
    <n v="5000000"/>
    <n v="249621"/>
    <n v="3903067"/>
    <n v="0"/>
    <n v="0"/>
    <n v="0"/>
    <m/>
    <n v="0"/>
    <n v="0"/>
    <n v="0"/>
    <m/>
    <m/>
    <d v="2022-03-31T00:00:00"/>
    <n v="1"/>
    <s v="O"/>
    <n v="1"/>
    <n v="30"/>
    <n v="0"/>
    <m/>
    <m/>
    <m/>
    <m/>
    <m/>
    <m/>
    <n v="1"/>
    <n v="1"/>
    <m/>
    <m/>
    <n v="160951.46"/>
    <s v="TARJETA DE AFINIDAD"/>
    <n v="0"/>
    <n v="0"/>
    <m/>
    <m/>
    <n v="5"/>
    <m/>
    <m/>
    <m/>
    <m/>
    <n v="1"/>
    <n v="7"/>
    <n v="2"/>
  </r>
  <r>
    <n v="16491838.779413326"/>
    <s v="C"/>
    <x v="552"/>
    <x v="1"/>
    <n v="4"/>
    <s v="13 201002593"/>
    <d v="2020-09-09T00:00:00"/>
    <d v="2024-12-31T00:00:00"/>
    <n v="0"/>
    <n v="1"/>
    <n v="18"/>
    <n v="30"/>
    <n v="2"/>
    <n v="12.63"/>
    <n v="13.39"/>
    <n v="30222778"/>
    <n v="783227"/>
    <n v="21235825"/>
    <n v="0"/>
    <n v="0"/>
    <n v="0"/>
    <m/>
    <n v="0"/>
    <n v="0"/>
    <n v="0"/>
    <m/>
    <m/>
    <d v="2022-03-31T00:00:00"/>
    <n v="1"/>
    <s v="O"/>
    <n v="1"/>
    <n v="30"/>
    <n v="0"/>
    <m/>
    <m/>
    <m/>
    <m/>
    <m/>
    <m/>
    <n v="1"/>
    <n v="1"/>
    <m/>
    <m/>
    <n v="875830.37"/>
    <s v="LIBRE INVERSION"/>
    <n v="0"/>
    <n v="0"/>
    <m/>
    <m/>
    <n v="5"/>
    <m/>
    <m/>
    <m/>
    <m/>
    <n v="1"/>
    <n v="7"/>
    <n v="2"/>
  </r>
  <r>
    <n v="350044.74866379239"/>
    <s v="C"/>
    <x v="553"/>
    <x v="0"/>
    <n v="4"/>
    <s v="13 191002730"/>
    <d v="2019-11-15T00:00:00"/>
    <d v="2023-11-30T00:00:00"/>
    <n v="0"/>
    <n v="1"/>
    <n v="33"/>
    <n v="30"/>
    <n v="2"/>
    <n v="14.4"/>
    <n v="15.38"/>
    <n v="12104893"/>
    <n v="247871"/>
    <n v="5709686"/>
    <n v="0"/>
    <n v="0"/>
    <n v="0"/>
    <m/>
    <n v="0"/>
    <n v="0"/>
    <n v="0"/>
    <s v="500000/500000/"/>
    <s v="07/12/"/>
    <d v="2022-03-31T00:00:00"/>
    <n v="1"/>
    <s v="O"/>
    <n v="1"/>
    <n v="30"/>
    <n v="0"/>
    <m/>
    <m/>
    <m/>
    <m/>
    <m/>
    <m/>
    <n v="1"/>
    <n v="1"/>
    <m/>
    <m/>
    <n v="587560.91"/>
    <s v="LIBRE INVERSION"/>
    <n v="0"/>
    <n v="0"/>
    <s v="800-197-268-4"/>
    <s v="DIRECCION DE IMPUESTOS Y ADUANAS NACIONALES"/>
    <n v="5"/>
    <m/>
    <m/>
    <m/>
    <m/>
    <n v="1"/>
    <n v="7"/>
    <n v="2"/>
  </r>
  <r>
    <n v="285008.01193953119"/>
    <s v="C"/>
    <x v="553"/>
    <x v="0"/>
    <n v="4"/>
    <s v="13 201002969"/>
    <d v="2020-10-20T00:00:00"/>
    <d v="2023-04-30T00:00:00"/>
    <n v="0"/>
    <n v="1"/>
    <n v="17"/>
    <n v="30"/>
    <n v="2"/>
    <n v="9"/>
    <n v="9.3800000000000008"/>
    <n v="10051275"/>
    <n v="377270"/>
    <n v="4645705"/>
    <n v="0"/>
    <n v="0"/>
    <n v="0"/>
    <m/>
    <n v="0"/>
    <n v="0"/>
    <n v="0"/>
    <m/>
    <m/>
    <d v="2022-03-31T00:00:00"/>
    <n v="1"/>
    <s v="O"/>
    <n v="1"/>
    <n v="30"/>
    <n v="0"/>
    <m/>
    <m/>
    <m/>
    <m/>
    <m/>
    <m/>
    <n v="1"/>
    <n v="1"/>
    <m/>
    <m/>
    <n v="477877.95"/>
    <s v="COMPRA CARTERA"/>
    <n v="0"/>
    <n v="0"/>
    <s v="800-197-268-4"/>
    <s v="DIRECCION DE IMPUESTOS Y ADUANAS NACIONALES"/>
    <n v="5"/>
    <m/>
    <m/>
    <m/>
    <m/>
    <n v="1"/>
    <n v="7"/>
    <n v="2"/>
  </r>
  <r>
    <n v="473023.42919161078"/>
    <s v="C"/>
    <x v="553"/>
    <x v="0"/>
    <n v="4"/>
    <s v="13 211001647"/>
    <d v="2021-06-17T00:00:00"/>
    <d v="2024-06-30T00:00:00"/>
    <n v="0"/>
    <n v="1"/>
    <n v="9"/>
    <n v="30"/>
    <n v="2"/>
    <n v="5.99"/>
    <n v="6.16"/>
    <n v="10047996"/>
    <n v="307519"/>
    <n v="7713482"/>
    <n v="0"/>
    <n v="0"/>
    <n v="0"/>
    <m/>
    <n v="0"/>
    <n v="0"/>
    <n v="0"/>
    <m/>
    <m/>
    <d v="2022-03-31T00:00:00"/>
    <n v="1"/>
    <s v="O"/>
    <n v="1"/>
    <n v="30"/>
    <n v="0"/>
    <m/>
    <m/>
    <m/>
    <m/>
    <m/>
    <m/>
    <n v="1"/>
    <n v="1"/>
    <m/>
    <m/>
    <n v="793631.93"/>
    <s v="LIBRE INVERSION"/>
    <n v="0"/>
    <n v="0"/>
    <s v="800-197-268-4"/>
    <s v="DIRECCION DE IMPUESTOS Y ADUANAS NACIONALES"/>
    <n v="5"/>
    <m/>
    <m/>
    <m/>
    <m/>
    <n v="1"/>
    <n v="7"/>
    <n v="2"/>
  </r>
  <r>
    <n v="650158.4300303366"/>
    <s v="C"/>
    <x v="553"/>
    <x v="0"/>
    <n v="4"/>
    <s v="13 211002439"/>
    <d v="2021-09-10T00:00:00"/>
    <d v="2025-03-31T00:00:00"/>
    <n v="0"/>
    <n v="1"/>
    <n v="6"/>
    <n v="30"/>
    <n v="2"/>
    <n v="9"/>
    <n v="9.3800000000000008"/>
    <n v="12095137"/>
    <n v="339080"/>
    <n v="10600306"/>
    <n v="0"/>
    <n v="0"/>
    <n v="0"/>
    <m/>
    <n v="0"/>
    <n v="0"/>
    <n v="0"/>
    <m/>
    <m/>
    <d v="2022-03-31T00:00:00"/>
    <n v="1"/>
    <s v="O"/>
    <n v="1"/>
    <n v="30"/>
    <n v="0"/>
    <m/>
    <m/>
    <m/>
    <m/>
    <m/>
    <m/>
    <n v="1"/>
    <n v="1"/>
    <m/>
    <m/>
    <n v="1090551.46"/>
    <s v="LIBRE INVERSION"/>
    <n v="0"/>
    <n v="0"/>
    <s v="800-197-268-4"/>
    <s v="DIRECCION DE IMPUESTOS Y ADUANAS NACIONALES"/>
    <n v="5"/>
    <m/>
    <m/>
    <m/>
    <m/>
    <n v="1"/>
    <n v="7"/>
    <n v="2"/>
  </r>
  <r>
    <n v="61924.048817273695"/>
    <s v="C"/>
    <x v="553"/>
    <x v="1"/>
    <n v="4"/>
    <s v="13 221000519"/>
    <d v="2022-01-25T00:00:00"/>
    <d v="2022-07-31T00:00:00"/>
    <n v="0"/>
    <n v="1"/>
    <n v="0"/>
    <n v="180"/>
    <n v="2"/>
    <n v="19.649999999999999"/>
    <n v="20.62"/>
    <n v="1011292"/>
    <n v="1112742"/>
    <n v="1011292"/>
    <n v="33137"/>
    <n v="0"/>
    <n v="0"/>
    <m/>
    <n v="0"/>
    <n v="0"/>
    <n v="0"/>
    <m/>
    <m/>
    <d v="2022-01-25T00:00:00"/>
    <n v="1"/>
    <s v="O"/>
    <n v="1"/>
    <n v="180"/>
    <n v="0"/>
    <m/>
    <m/>
    <m/>
    <m/>
    <m/>
    <m/>
    <n v="1"/>
    <n v="1"/>
    <m/>
    <m/>
    <n v="104143.42"/>
    <s v="LIBRE INVERSION"/>
    <n v="0"/>
    <n v="0"/>
    <m/>
    <m/>
    <n v="5"/>
    <m/>
    <m/>
    <m/>
    <m/>
    <n v="1"/>
    <n v="7"/>
    <n v="2"/>
  </r>
  <r>
    <n v="381302.34135745559"/>
    <s v="C"/>
    <x v="553"/>
    <x v="1"/>
    <n v="4"/>
    <s v="13 221000520"/>
    <d v="2022-01-25T00:00:00"/>
    <d v="2022-06-30T00:00:00"/>
    <n v="0"/>
    <n v="1"/>
    <n v="0"/>
    <n v="150"/>
    <n v="2"/>
    <n v="7.28"/>
    <n v="7.44"/>
    <n v="6214883"/>
    <n v="6414028"/>
    <n v="6214883"/>
    <n v="75479"/>
    <n v="0"/>
    <n v="0"/>
    <m/>
    <n v="0"/>
    <n v="0"/>
    <n v="0"/>
    <m/>
    <m/>
    <d v="2022-01-25T00:00:00"/>
    <n v="1"/>
    <s v="O"/>
    <n v="1"/>
    <n v="150"/>
    <n v="0"/>
    <m/>
    <m/>
    <m/>
    <m/>
    <m/>
    <m/>
    <n v="1"/>
    <n v="1"/>
    <m/>
    <m/>
    <n v="639263.31999999995"/>
    <s v="LIBRE INVERSION"/>
    <n v="0"/>
    <n v="0"/>
    <m/>
    <m/>
    <n v="5"/>
    <m/>
    <m/>
    <m/>
    <m/>
    <n v="1"/>
    <n v="7"/>
    <n v="2"/>
  </r>
  <r>
    <n v="0"/>
    <s v="C"/>
    <x v="554"/>
    <x v="1"/>
    <n v="4"/>
    <s v="10 191003001"/>
    <d v="2020-02-27T00:00:00"/>
    <d v="2024-02-29T00:00:00"/>
    <n v="0"/>
    <n v="1"/>
    <n v="23"/>
    <n v="30"/>
    <n v="2"/>
    <n v="18"/>
    <n v="19.559999999999999"/>
    <n v="5000000"/>
    <n v="250000"/>
    <n v="4779814"/>
    <n v="0"/>
    <n v="0"/>
    <n v="0"/>
    <m/>
    <n v="0"/>
    <n v="0"/>
    <n v="0"/>
    <m/>
    <m/>
    <d v="2022-03-31T00:00:00"/>
    <n v="1"/>
    <s v="O"/>
    <n v="1"/>
    <n v="30"/>
    <n v="0"/>
    <m/>
    <m/>
    <m/>
    <m/>
    <m/>
    <m/>
    <n v="1"/>
    <n v="1"/>
    <m/>
    <m/>
    <n v="1989215"/>
    <s v="TARJETA DE AFINIDAD"/>
    <n v="0"/>
    <n v="0"/>
    <m/>
    <m/>
    <n v="5"/>
    <m/>
    <m/>
    <m/>
    <m/>
    <n v="1"/>
    <n v="7"/>
    <n v="2"/>
  </r>
  <r>
    <n v="36770742.094095424"/>
    <s v="C"/>
    <x v="555"/>
    <x v="0"/>
    <n v="4"/>
    <s v="13 201002134"/>
    <d v="2020-07-24T00:00:00"/>
    <d v="2025-08-31T00:00:00"/>
    <n v="1"/>
    <n v="1"/>
    <n v="21"/>
    <n v="30"/>
    <n v="2"/>
    <n v="9"/>
    <n v="9.3800000000000008"/>
    <n v="56069761"/>
    <n v="945039"/>
    <n v="40922256"/>
    <n v="0"/>
    <n v="0"/>
    <n v="0"/>
    <m/>
    <n v="0"/>
    <n v="0"/>
    <n v="0"/>
    <s v="1000000/1750000/"/>
    <s v="06/12/"/>
    <d v="2022-03-31T00:00:00"/>
    <n v="1"/>
    <s v="O"/>
    <n v="1"/>
    <n v="30"/>
    <n v="588"/>
    <m/>
    <m/>
    <m/>
    <m/>
    <m/>
    <m/>
    <n v="1"/>
    <n v="1"/>
    <m/>
    <m/>
    <n v="846399.28"/>
    <s v="COMPRA CARTERA"/>
    <n v="0"/>
    <n v="0"/>
    <s v="800-197-268-4"/>
    <s v="DIRECCION DE IMPUESTOS Y ADUANAS NACIONALES"/>
    <n v="5"/>
    <m/>
    <m/>
    <m/>
    <m/>
    <n v="1"/>
    <n v="7"/>
    <n v="2"/>
  </r>
  <r>
    <n v="18529185.087628201"/>
    <s v="C"/>
    <x v="555"/>
    <x v="0"/>
    <n v="4"/>
    <s v="13 211002903"/>
    <d v="2021-10-21T00:00:00"/>
    <d v="2026-10-31T00:00:00"/>
    <n v="1"/>
    <n v="1"/>
    <n v="5"/>
    <n v="30"/>
    <n v="2"/>
    <n v="9"/>
    <n v="9.3800000000000008"/>
    <n v="22093230"/>
    <n v="462955"/>
    <n v="20621177"/>
    <n v="0"/>
    <n v="0"/>
    <n v="0"/>
    <m/>
    <n v="0"/>
    <n v="0"/>
    <n v="0"/>
    <m/>
    <m/>
    <d v="2022-03-31T00:00:00"/>
    <n v="1"/>
    <s v="O"/>
    <n v="1"/>
    <n v="30"/>
    <n v="1"/>
    <m/>
    <m/>
    <m/>
    <m/>
    <m/>
    <m/>
    <n v="1"/>
    <n v="1"/>
    <m/>
    <m/>
    <n v="426508.13"/>
    <s v="COMPRA CARTERA"/>
    <n v="0"/>
    <n v="0"/>
    <s v="800-197-268-4"/>
    <s v="DIRECCION DE IMPUESTOS Y ADUANAS NACIONALES"/>
    <n v="5"/>
    <m/>
    <m/>
    <m/>
    <m/>
    <n v="1"/>
    <n v="7"/>
    <n v="2"/>
  </r>
  <r>
    <n v="2278997.3868549904"/>
    <s v="C"/>
    <x v="555"/>
    <x v="1"/>
    <n v="4"/>
    <s v="10 191003419"/>
    <d v="2020-07-07T00:00:00"/>
    <d v="2023-08-31T00:00:00"/>
    <n v="0"/>
    <n v="1"/>
    <n v="19"/>
    <n v="30"/>
    <n v="2"/>
    <n v="9"/>
    <n v="9.3800000000000008"/>
    <n v="5000000"/>
    <n v="159939"/>
    <n v="2536352"/>
    <n v="0"/>
    <n v="0"/>
    <n v="0"/>
    <m/>
    <n v="0"/>
    <n v="0"/>
    <n v="0"/>
    <m/>
    <m/>
    <d v="2022-03-31T00:00:00"/>
    <n v="1"/>
    <s v="O"/>
    <n v="1"/>
    <n v="30"/>
    <n v="0"/>
    <m/>
    <m/>
    <m/>
    <m/>
    <m/>
    <m/>
    <n v="1"/>
    <n v="1"/>
    <m/>
    <m/>
    <n v="52504.37"/>
    <s v="TARJETA DE AFINIDAD"/>
    <n v="0"/>
    <n v="0"/>
    <m/>
    <m/>
    <n v="5"/>
    <m/>
    <m/>
    <m/>
    <m/>
    <n v="1"/>
    <n v="7"/>
    <n v="2"/>
  </r>
  <r>
    <n v="189943.5970478603"/>
    <s v="C"/>
    <x v="555"/>
    <x v="1"/>
    <n v="4"/>
    <s v="10 211000761"/>
    <d v="2021-08-31T00:00:00"/>
    <d v="2024-08-31T00:00:00"/>
    <n v="0"/>
    <n v="1"/>
    <n v="7"/>
    <n v="30"/>
    <n v="2"/>
    <n v="17.690000000000001"/>
    <n v="19.2"/>
    <n v="250000"/>
    <n v="9051"/>
    <n v="211327"/>
    <n v="0"/>
    <n v="0"/>
    <n v="0"/>
    <m/>
    <n v="0"/>
    <n v="0"/>
    <n v="0"/>
    <m/>
    <m/>
    <d v="2022-03-31T00:00:00"/>
    <n v="1"/>
    <s v="O"/>
    <n v="1"/>
    <n v="30"/>
    <n v="0"/>
    <m/>
    <m/>
    <m/>
    <m/>
    <m/>
    <m/>
    <n v="1"/>
    <n v="1"/>
    <m/>
    <m/>
    <n v="4315.43"/>
    <s v="TARJETA DE AFINIDAD"/>
    <n v="0"/>
    <n v="0"/>
    <m/>
    <m/>
    <n v="5"/>
    <m/>
    <m/>
    <m/>
    <m/>
    <n v="1"/>
    <n v="7"/>
    <n v="2"/>
  </r>
  <r>
    <n v="303765.72942971636"/>
    <s v="C"/>
    <x v="555"/>
    <x v="1"/>
    <n v="4"/>
    <s v="10 211000641"/>
    <d v="2021-08-06T00:00:00"/>
    <d v="2024-08-31T00:00:00"/>
    <n v="0"/>
    <n v="1"/>
    <n v="7"/>
    <n v="30"/>
    <n v="2"/>
    <n v="17.690000000000001"/>
    <n v="19.2"/>
    <n v="400000"/>
    <n v="14482"/>
    <n v="338123"/>
    <n v="0"/>
    <n v="0"/>
    <n v="0"/>
    <m/>
    <n v="0"/>
    <n v="0"/>
    <n v="0"/>
    <m/>
    <m/>
    <d v="2022-03-31T00:00:00"/>
    <n v="1"/>
    <s v="O"/>
    <n v="1"/>
    <n v="30"/>
    <n v="0"/>
    <m/>
    <m/>
    <m/>
    <m/>
    <m/>
    <m/>
    <n v="1"/>
    <n v="1"/>
    <m/>
    <m/>
    <n v="7048.53"/>
    <s v="TARJETA DE AFINIDAD"/>
    <n v="0"/>
    <n v="0"/>
    <m/>
    <m/>
    <n v="5"/>
    <m/>
    <m/>
    <m/>
    <m/>
    <n v="1"/>
    <n v="7"/>
    <n v="2"/>
  </r>
  <r>
    <n v="455719.14029312361"/>
    <s v="C"/>
    <x v="555"/>
    <x v="1"/>
    <n v="4"/>
    <s v="10 211000642"/>
    <d v="2021-08-06T00:00:00"/>
    <d v="2024-08-31T00:00:00"/>
    <n v="0"/>
    <n v="1"/>
    <n v="7"/>
    <n v="30"/>
    <n v="2"/>
    <n v="17.690000000000001"/>
    <n v="19.2"/>
    <n v="600000"/>
    <n v="21723"/>
    <n v="507183"/>
    <n v="0"/>
    <n v="0"/>
    <n v="0"/>
    <m/>
    <n v="0"/>
    <n v="0"/>
    <n v="0"/>
    <m/>
    <m/>
    <d v="2022-03-31T00:00:00"/>
    <n v="1"/>
    <s v="O"/>
    <n v="1"/>
    <n v="30"/>
    <n v="0"/>
    <m/>
    <m/>
    <m/>
    <m/>
    <m/>
    <m/>
    <n v="1"/>
    <n v="1"/>
    <m/>
    <m/>
    <n v="10500.87"/>
    <s v="TARJETA DE AFINIDAD"/>
    <n v="0"/>
    <n v="0"/>
    <m/>
    <m/>
    <n v="5"/>
    <m/>
    <m/>
    <m/>
    <m/>
    <n v="1"/>
    <n v="7"/>
    <n v="2"/>
  </r>
  <r>
    <n v="156058.26180088901"/>
    <s v="C"/>
    <x v="555"/>
    <x v="1"/>
    <n v="4"/>
    <s v="10 211001005"/>
    <d v="2021-10-04T00:00:00"/>
    <d v="2024-09-30T00:00:00"/>
    <n v="0"/>
    <n v="1"/>
    <n v="6"/>
    <n v="30"/>
    <n v="2"/>
    <n v="17.690000000000001"/>
    <n v="19.2"/>
    <n v="200000"/>
    <n v="7241"/>
    <n v="173682"/>
    <n v="0"/>
    <n v="0"/>
    <n v="0"/>
    <m/>
    <n v="0"/>
    <n v="0"/>
    <n v="0"/>
    <m/>
    <m/>
    <d v="2022-03-31T00:00:00"/>
    <n v="1"/>
    <s v="O"/>
    <n v="1"/>
    <n v="30"/>
    <n v="0"/>
    <m/>
    <m/>
    <m/>
    <m/>
    <m/>
    <m/>
    <n v="1"/>
    <n v="1"/>
    <m/>
    <m/>
    <n v="3596.19"/>
    <s v="TARJETA DE AFINIDAD"/>
    <n v="0"/>
    <n v="0"/>
    <m/>
    <m/>
    <n v="5"/>
    <m/>
    <m/>
    <m/>
    <m/>
    <n v="1"/>
    <n v="7"/>
    <n v="2"/>
  </r>
  <r>
    <n v="527809.76255089394"/>
    <s v="C"/>
    <x v="555"/>
    <x v="1"/>
    <n v="4"/>
    <s v="10 221000200"/>
    <d v="2022-02-10T00:00:00"/>
    <d v="2025-02-28T00:00:00"/>
    <n v="0"/>
    <n v="1"/>
    <n v="1"/>
    <n v="30"/>
    <n v="2"/>
    <n v="17.690000000000001"/>
    <n v="19.2"/>
    <n v="600000"/>
    <n v="21723"/>
    <n v="587329"/>
    <n v="0"/>
    <n v="0"/>
    <n v="0"/>
    <m/>
    <n v="0"/>
    <n v="0"/>
    <n v="0"/>
    <m/>
    <m/>
    <d v="2022-03-31T00:00:00"/>
    <n v="1"/>
    <s v="O"/>
    <n v="1"/>
    <n v="30"/>
    <n v="0"/>
    <m/>
    <m/>
    <m/>
    <m/>
    <m/>
    <m/>
    <n v="1"/>
    <n v="1"/>
    <m/>
    <m/>
    <n v="12083.2"/>
    <s v="TARJETA DE AFINIDAD"/>
    <n v="0"/>
    <n v="0"/>
    <m/>
    <m/>
    <n v="5"/>
    <m/>
    <m/>
    <m/>
    <m/>
    <n v="1"/>
    <n v="7"/>
    <n v="2"/>
  </r>
  <r>
    <n v="527809.76255089394"/>
    <s v="C"/>
    <x v="555"/>
    <x v="1"/>
    <n v="4"/>
    <s v="10 221000201"/>
    <d v="2022-02-10T00:00:00"/>
    <d v="2025-02-28T00:00:00"/>
    <n v="0"/>
    <n v="1"/>
    <n v="1"/>
    <n v="30"/>
    <n v="2"/>
    <n v="17.690000000000001"/>
    <n v="19.2"/>
    <n v="600000"/>
    <n v="21723"/>
    <n v="587329"/>
    <n v="0"/>
    <n v="0"/>
    <n v="0"/>
    <m/>
    <n v="0"/>
    <n v="0"/>
    <n v="0"/>
    <m/>
    <m/>
    <d v="2022-03-31T00:00:00"/>
    <n v="1"/>
    <s v="O"/>
    <n v="1"/>
    <n v="30"/>
    <n v="0"/>
    <m/>
    <m/>
    <m/>
    <m/>
    <m/>
    <m/>
    <n v="1"/>
    <n v="1"/>
    <m/>
    <m/>
    <n v="12083.2"/>
    <s v="TARJETA DE AFINIDAD"/>
    <n v="0"/>
    <n v="0"/>
    <m/>
    <m/>
    <n v="5"/>
    <m/>
    <m/>
    <m/>
    <m/>
    <n v="1"/>
    <n v="7"/>
    <n v="2"/>
  </r>
  <r>
    <n v="468174.78540266701"/>
    <s v="C"/>
    <x v="555"/>
    <x v="1"/>
    <n v="4"/>
    <s v="10 211000981"/>
    <d v="2021-09-30T00:00:00"/>
    <d v="2024-09-30T00:00:00"/>
    <n v="0"/>
    <n v="1"/>
    <n v="6"/>
    <n v="30"/>
    <n v="2"/>
    <n v="17.690000000000001"/>
    <n v="19.2"/>
    <n v="600000"/>
    <n v="21723"/>
    <n v="521046"/>
    <n v="0"/>
    <n v="0"/>
    <n v="0"/>
    <m/>
    <n v="0"/>
    <n v="0"/>
    <n v="0"/>
    <m/>
    <m/>
    <d v="2022-03-31T00:00:00"/>
    <n v="1"/>
    <s v="O"/>
    <n v="1"/>
    <n v="30"/>
    <n v="0"/>
    <m/>
    <m/>
    <m/>
    <m/>
    <m/>
    <m/>
    <n v="1"/>
    <n v="1"/>
    <m/>
    <m/>
    <n v="10788.57"/>
    <s v="TARJETA DE AFINIDAD"/>
    <n v="0"/>
    <n v="0"/>
    <m/>
    <m/>
    <n v="5"/>
    <m/>
    <m/>
    <m/>
    <m/>
    <n v="1"/>
    <n v="7"/>
    <n v="2"/>
  </r>
  <r>
    <n v="351872.55887772882"/>
    <s v="C"/>
    <x v="555"/>
    <x v="1"/>
    <n v="4"/>
    <s v="10 221000215"/>
    <d v="2022-02-12T00:00:00"/>
    <d v="2025-02-28T00:00:00"/>
    <n v="0"/>
    <n v="1"/>
    <n v="1"/>
    <n v="30"/>
    <n v="2"/>
    <n v="17.690000000000001"/>
    <n v="19.2"/>
    <n v="400000"/>
    <n v="14482"/>
    <n v="391552"/>
    <n v="0"/>
    <n v="0"/>
    <n v="0"/>
    <m/>
    <n v="0"/>
    <n v="0"/>
    <n v="0"/>
    <m/>
    <m/>
    <d v="2022-03-31T00:00:00"/>
    <n v="1"/>
    <s v="O"/>
    <n v="1"/>
    <n v="30"/>
    <n v="0"/>
    <m/>
    <m/>
    <m/>
    <m/>
    <m/>
    <m/>
    <n v="1"/>
    <n v="1"/>
    <m/>
    <m/>
    <n v="8055.47"/>
    <s v="TARJETA DE AFINIDAD"/>
    <n v="0"/>
    <n v="0"/>
    <m/>
    <m/>
    <n v="5"/>
    <m/>
    <m/>
    <m/>
    <m/>
    <n v="1"/>
    <n v="7"/>
    <n v="2"/>
  </r>
  <r>
    <n v="527810.68178519455"/>
    <s v="C"/>
    <x v="555"/>
    <x v="1"/>
    <n v="4"/>
    <s v="10 221000254"/>
    <d v="2022-02-17T00:00:00"/>
    <d v="2025-02-28T00:00:00"/>
    <n v="0"/>
    <n v="1"/>
    <n v="1"/>
    <n v="30"/>
    <n v="2"/>
    <n v="17.690000000000001"/>
    <n v="19.2"/>
    <n v="600000"/>
    <n v="21724"/>
    <n v="587330"/>
    <n v="0"/>
    <n v="0"/>
    <n v="0"/>
    <m/>
    <n v="0"/>
    <n v="0"/>
    <n v="0"/>
    <m/>
    <m/>
    <d v="2022-03-31T00:00:00"/>
    <n v="1"/>
    <s v="O"/>
    <n v="1"/>
    <n v="30"/>
    <n v="0"/>
    <m/>
    <m/>
    <m/>
    <m/>
    <m/>
    <m/>
    <n v="1"/>
    <n v="1"/>
    <m/>
    <m/>
    <n v="12083.2"/>
    <s v="TARJETA DE AFINIDAD"/>
    <n v="0"/>
    <n v="0"/>
    <m/>
    <m/>
    <n v="5"/>
    <m/>
    <m/>
    <m/>
    <m/>
    <n v="1"/>
    <n v="7"/>
    <n v="2"/>
  </r>
  <r>
    <n v="527810.68178519455"/>
    <s v="C"/>
    <x v="555"/>
    <x v="1"/>
    <n v="4"/>
    <s v="10 221000255"/>
    <d v="2022-02-17T00:00:00"/>
    <d v="2025-02-28T00:00:00"/>
    <n v="0"/>
    <n v="1"/>
    <n v="1"/>
    <n v="30"/>
    <n v="2"/>
    <n v="17.690000000000001"/>
    <n v="19.2"/>
    <n v="600000"/>
    <n v="21724"/>
    <n v="587330"/>
    <n v="0"/>
    <n v="0"/>
    <n v="0"/>
    <m/>
    <n v="0"/>
    <n v="0"/>
    <n v="0"/>
    <m/>
    <m/>
    <d v="2022-03-31T00:00:00"/>
    <n v="1"/>
    <s v="O"/>
    <n v="1"/>
    <n v="30"/>
    <n v="0"/>
    <m/>
    <m/>
    <m/>
    <m/>
    <m/>
    <m/>
    <n v="1"/>
    <n v="1"/>
    <m/>
    <m/>
    <n v="12083.2"/>
    <s v="TARJETA DE AFINIDAD"/>
    <n v="0"/>
    <n v="0"/>
    <m/>
    <m/>
    <n v="5"/>
    <m/>
    <m/>
    <m/>
    <m/>
    <n v="1"/>
    <n v="7"/>
    <n v="2"/>
  </r>
  <r>
    <n v="527810.68178519455"/>
    <s v="C"/>
    <x v="555"/>
    <x v="1"/>
    <n v="4"/>
    <s v="10 221000328"/>
    <d v="2022-02-26T00:00:00"/>
    <d v="2025-02-28T00:00:00"/>
    <n v="0"/>
    <n v="1"/>
    <n v="1"/>
    <n v="30"/>
    <n v="2"/>
    <n v="17.690000000000001"/>
    <n v="19.2"/>
    <n v="600000"/>
    <n v="21724"/>
    <n v="587330"/>
    <n v="0"/>
    <n v="0"/>
    <n v="0"/>
    <m/>
    <n v="0"/>
    <n v="0"/>
    <n v="0"/>
    <m/>
    <m/>
    <d v="2022-03-31T00:00:00"/>
    <n v="1"/>
    <s v="O"/>
    <n v="1"/>
    <n v="30"/>
    <n v="0"/>
    <m/>
    <m/>
    <m/>
    <m/>
    <m/>
    <m/>
    <n v="1"/>
    <n v="1"/>
    <m/>
    <m/>
    <n v="12083.2"/>
    <s v="TARJETA DE AFINIDAD"/>
    <n v="0"/>
    <n v="0"/>
    <m/>
    <m/>
    <n v="5"/>
    <m/>
    <m/>
    <m/>
    <m/>
    <n v="1"/>
    <n v="7"/>
    <n v="2"/>
  </r>
  <r>
    <n v="351873.47811202949"/>
    <s v="C"/>
    <x v="555"/>
    <x v="1"/>
    <n v="4"/>
    <s v="10 221000329"/>
    <d v="2022-02-26T00:00:00"/>
    <d v="2025-02-28T00:00:00"/>
    <n v="0"/>
    <n v="1"/>
    <n v="1"/>
    <n v="30"/>
    <n v="2"/>
    <n v="17.7"/>
    <n v="19.2"/>
    <n v="400000"/>
    <n v="14483"/>
    <n v="391553"/>
    <n v="0"/>
    <n v="0"/>
    <n v="0"/>
    <m/>
    <n v="0"/>
    <n v="0"/>
    <n v="0"/>
    <m/>
    <m/>
    <d v="2022-03-31T00:00:00"/>
    <n v="1"/>
    <s v="O"/>
    <n v="1"/>
    <n v="30"/>
    <n v="0"/>
    <m/>
    <m/>
    <m/>
    <m/>
    <m/>
    <m/>
    <n v="1"/>
    <n v="1"/>
    <m/>
    <m/>
    <n v="8055.47"/>
    <s v="TARJETA DE AFINIDAD"/>
    <n v="0"/>
    <n v="0"/>
    <m/>
    <m/>
    <n v="5"/>
    <m/>
    <m/>
    <m/>
    <m/>
    <n v="1"/>
    <n v="7"/>
    <n v="2"/>
  </r>
  <r>
    <n v="14527898.886622528"/>
    <s v="C"/>
    <x v="556"/>
    <x v="1"/>
    <n v="3"/>
    <s v="13 211000701"/>
    <d v="2021-03-11T00:00:00"/>
    <d v="2026-03-31T00:00:00"/>
    <n v="0"/>
    <n v="1"/>
    <n v="14"/>
    <n v="30"/>
    <n v="2"/>
    <n v="12.8"/>
    <n v="13.58"/>
    <n v="28993343"/>
    <n v="562137"/>
    <n v="24611581"/>
    <n v="0"/>
    <n v="0"/>
    <n v="0"/>
    <m/>
    <n v="0"/>
    <n v="0"/>
    <n v="0"/>
    <s v="600000/600000/"/>
    <s v="06/12/"/>
    <d v="2022-03-31T00:00:00"/>
    <n v="1"/>
    <s v="O"/>
    <n v="1"/>
    <n v="30"/>
    <n v="0"/>
    <m/>
    <m/>
    <m/>
    <m/>
    <m/>
    <m/>
    <n v="1"/>
    <n v="1"/>
    <d v="2021-03-11T00:00:00"/>
    <s v="A"/>
    <n v="2049096.64"/>
    <s v="SUSTITUCION"/>
    <n v="0"/>
    <n v="0"/>
    <m/>
    <m/>
    <n v="5"/>
    <m/>
    <m/>
    <m/>
    <m/>
    <n v="1"/>
    <n v="7"/>
    <n v="2"/>
  </r>
  <r>
    <n v="1657636.9857648045"/>
    <s v="C"/>
    <x v="556"/>
    <x v="1"/>
    <n v="3"/>
    <s v="13 211002025"/>
    <d v="2021-08-03T00:00:00"/>
    <d v="2024-08-31T00:00:00"/>
    <n v="0"/>
    <n v="1"/>
    <n v="7"/>
    <n v="30"/>
    <n v="2"/>
    <n v="16.86"/>
    <n v="18.22"/>
    <n v="3328943"/>
    <n v="119122"/>
    <n v="2808277"/>
    <n v="0"/>
    <n v="0"/>
    <n v="0"/>
    <m/>
    <n v="0"/>
    <n v="0"/>
    <n v="0"/>
    <m/>
    <m/>
    <d v="2022-03-31T00:00:00"/>
    <n v="1"/>
    <s v="O"/>
    <n v="1"/>
    <n v="30"/>
    <n v="0"/>
    <m/>
    <m/>
    <m/>
    <m/>
    <m/>
    <m/>
    <n v="1"/>
    <n v="1"/>
    <n v="44411"/>
    <s v="A"/>
    <n v="233862.6"/>
    <s v="LIBRE INVERSION"/>
    <n v="0"/>
    <n v="0"/>
    <m/>
    <m/>
    <n v="5"/>
    <m/>
    <m/>
    <m/>
    <m/>
    <n v="1"/>
    <n v="7"/>
    <n v="2"/>
  </r>
  <r>
    <n v="2761460.1839343221"/>
    <s v="C"/>
    <x v="556"/>
    <x v="1"/>
    <n v="4"/>
    <s v="10 211001542"/>
    <d v="2021-12-23T00:00:00"/>
    <d v="2024-12-31T00:00:00"/>
    <n v="0"/>
    <n v="1"/>
    <n v="3"/>
    <n v="30"/>
    <n v="2"/>
    <n v="17.690000000000001"/>
    <n v="19.2"/>
    <n v="5000000"/>
    <n v="181021"/>
    <n v="4678425"/>
    <n v="0"/>
    <n v="0"/>
    <n v="0"/>
    <m/>
    <n v="0"/>
    <n v="0"/>
    <n v="0"/>
    <m/>
    <m/>
    <d v="2022-03-31T00:00:00"/>
    <n v="1"/>
    <s v="O"/>
    <n v="1"/>
    <n v="30"/>
    <n v="0"/>
    <m/>
    <m/>
    <m/>
    <m/>
    <m/>
    <m/>
    <n v="1"/>
    <n v="1"/>
    <m/>
    <m/>
    <n v="389667.34"/>
    <s v="TARJETA DE AFINIDAD"/>
    <n v="0"/>
    <n v="0"/>
    <m/>
    <m/>
    <n v="5"/>
    <m/>
    <m/>
    <m/>
    <m/>
    <n v="1"/>
    <n v="7"/>
    <n v="2"/>
  </r>
  <r>
    <n v="2889208.7336783446"/>
    <s v="C"/>
    <x v="556"/>
    <x v="1"/>
    <n v="4"/>
    <s v="10 221000372"/>
    <d v="2022-03-03T00:00:00"/>
    <d v="2025-02-28T00:00:00"/>
    <n v="0"/>
    <n v="1"/>
    <n v="1"/>
    <n v="30"/>
    <n v="2"/>
    <n v="17.690000000000001"/>
    <n v="19.2"/>
    <n v="5000000"/>
    <n v="181021"/>
    <n v="4894409"/>
    <n v="0"/>
    <n v="0"/>
    <n v="0"/>
    <m/>
    <n v="0"/>
    <n v="0"/>
    <n v="0"/>
    <m/>
    <m/>
    <d v="2022-03-31T00:00:00"/>
    <n v="1"/>
    <s v="O"/>
    <n v="1"/>
    <n v="30"/>
    <n v="0"/>
    <m/>
    <m/>
    <m/>
    <m/>
    <m/>
    <m/>
    <n v="1"/>
    <n v="1"/>
    <m/>
    <m/>
    <n v="407393.63"/>
    <s v="TARJETA DE AFINIDAD"/>
    <n v="0"/>
    <n v="0"/>
    <m/>
    <m/>
    <n v="5"/>
    <m/>
    <m/>
    <m/>
    <m/>
    <n v="1"/>
    <n v="7"/>
    <n v="2"/>
  </r>
  <r>
    <n v="30399240.703826375"/>
    <s v="C"/>
    <x v="557"/>
    <x v="4"/>
    <n v="4"/>
    <s v="11 22034"/>
    <d v="2018-12-20T00:00:00"/>
    <d v="2026-12-31T00:00:00"/>
    <n v="1"/>
    <n v="1"/>
    <n v="38"/>
    <n v="30"/>
    <n v="2"/>
    <n v="13.19"/>
    <n v="14.02"/>
    <n v="59130532"/>
    <n v="729980"/>
    <n v="45679551"/>
    <n v="502475"/>
    <n v="0"/>
    <n v="135686500"/>
    <n v="43585"/>
    <n v="0"/>
    <n v="0"/>
    <n v="0"/>
    <s v="2000000/2000000/"/>
    <s v="06/12/"/>
    <d v="2022-02-28T00:00:00"/>
    <n v="2"/>
    <s v="O"/>
    <n v="1"/>
    <n v="30"/>
    <n v="227505"/>
    <m/>
    <m/>
    <m/>
    <m/>
    <m/>
    <m/>
    <n v="1"/>
    <n v="1"/>
    <m/>
    <m/>
    <n v="1869626"/>
    <s v="VIVIENDA"/>
    <n v="0"/>
    <n v="0"/>
    <m/>
    <m/>
    <n v="5"/>
    <m/>
    <m/>
    <m/>
    <m/>
    <n v="1"/>
    <n v="7"/>
    <n v="2"/>
  </r>
  <r>
    <n v="1495872.7597986013"/>
    <s v="C"/>
    <x v="557"/>
    <x v="1"/>
    <n v="4"/>
    <s v="10 191003246"/>
    <d v="2020-05-06T00:00:00"/>
    <d v="2023-06-30T00:00:00"/>
    <n v="0"/>
    <n v="1"/>
    <n v="21"/>
    <n v="30"/>
    <n v="2"/>
    <n v="9"/>
    <n v="9.3800000000000008"/>
    <n v="5000000"/>
    <n v="158999"/>
    <n v="2247754"/>
    <n v="0"/>
    <n v="0"/>
    <n v="0"/>
    <m/>
    <n v="0"/>
    <n v="0"/>
    <n v="0"/>
    <m/>
    <m/>
    <d v="2022-03-31T00:00:00"/>
    <n v="1"/>
    <s v="O"/>
    <n v="1"/>
    <n v="30"/>
    <n v="0"/>
    <m/>
    <m/>
    <m/>
    <m/>
    <m/>
    <m/>
    <n v="1"/>
    <n v="1"/>
    <m/>
    <m/>
    <n v="91981.6"/>
    <s v="TARJETA DE AFINIDAD"/>
    <n v="0"/>
    <n v="0"/>
    <m/>
    <m/>
    <n v="5"/>
    <m/>
    <m/>
    <m/>
    <m/>
    <n v="1"/>
    <n v="7"/>
    <n v="2"/>
  </r>
  <r>
    <n v="130500.54164281064"/>
    <s v="C"/>
    <x v="557"/>
    <x v="1"/>
    <n v="4"/>
    <s v="10 211001120"/>
    <d v="2021-10-22T00:00:00"/>
    <d v="2024-10-31T00:00:00"/>
    <n v="0"/>
    <n v="1"/>
    <n v="5"/>
    <n v="30"/>
    <n v="2"/>
    <n v="17.690000000000001"/>
    <n v="19.2"/>
    <n v="220000"/>
    <n v="7965"/>
    <n v="196058"/>
    <n v="0"/>
    <n v="0"/>
    <n v="0"/>
    <m/>
    <n v="0"/>
    <n v="0"/>
    <n v="0"/>
    <m/>
    <m/>
    <d v="2022-03-31T00:00:00"/>
    <n v="1"/>
    <s v="O"/>
    <n v="1"/>
    <n v="30"/>
    <n v="0"/>
    <m/>
    <m/>
    <m/>
    <m/>
    <m/>
    <m/>
    <n v="1"/>
    <n v="1"/>
    <m/>
    <m/>
    <n v="7998.4"/>
    <s v="TARJETA DE AFINIDAD"/>
    <n v="0"/>
    <n v="0"/>
    <m/>
    <m/>
    <n v="5"/>
    <m/>
    <m/>
    <m/>
    <m/>
    <n v="1"/>
    <n v="7"/>
    <n v="2"/>
  </r>
  <r>
    <n v="118709.18344716722"/>
    <s v="C"/>
    <x v="557"/>
    <x v="1"/>
    <n v="4"/>
    <s v="10 211001069"/>
    <d v="2021-10-15T00:00:00"/>
    <d v="2024-10-31T00:00:00"/>
    <n v="0"/>
    <n v="1"/>
    <n v="5"/>
    <n v="30"/>
    <n v="2"/>
    <n v="17.690000000000001"/>
    <n v="19.2"/>
    <n v="200000"/>
    <n v="7241"/>
    <n v="178234"/>
    <n v="0"/>
    <n v="0"/>
    <n v="0"/>
    <m/>
    <n v="0"/>
    <n v="0"/>
    <n v="0"/>
    <m/>
    <m/>
    <d v="2022-03-31T00:00:00"/>
    <n v="1"/>
    <s v="O"/>
    <n v="1"/>
    <n v="30"/>
    <n v="0"/>
    <m/>
    <m/>
    <m/>
    <m/>
    <m/>
    <m/>
    <n v="1"/>
    <n v="1"/>
    <m/>
    <m/>
    <n v="7198.56"/>
    <s v="TARJETA DE AFINIDAD"/>
    <n v="0"/>
    <n v="0"/>
    <m/>
    <m/>
    <n v="5"/>
    <m/>
    <m/>
    <m/>
    <m/>
    <n v="1"/>
    <n v="7"/>
    <n v="2"/>
  </r>
  <r>
    <n v="109534.31101315963"/>
    <s v="C"/>
    <x v="557"/>
    <x v="1"/>
    <n v="4"/>
    <s v="10 211001536"/>
    <d v="2021-12-21T00:00:00"/>
    <d v="2024-12-31T00:00:00"/>
    <n v="0"/>
    <n v="1"/>
    <n v="3"/>
    <n v="30"/>
    <n v="2"/>
    <n v="17.690000000000001"/>
    <n v="19.2"/>
    <n v="176000"/>
    <n v="6372"/>
    <n v="164680"/>
    <n v="0"/>
    <n v="0"/>
    <n v="0"/>
    <m/>
    <n v="0"/>
    <n v="0"/>
    <n v="0"/>
    <m/>
    <m/>
    <d v="2022-03-31T00:00:00"/>
    <n v="1"/>
    <s v="O"/>
    <n v="1"/>
    <n v="30"/>
    <n v="0"/>
    <m/>
    <m/>
    <m/>
    <m/>
    <m/>
    <m/>
    <n v="1"/>
    <n v="1"/>
    <m/>
    <m/>
    <n v="6798.64"/>
    <s v="TARJETA DE AFINIDAD"/>
    <n v="0"/>
    <n v="0"/>
    <m/>
    <m/>
    <n v="5"/>
    <m/>
    <m/>
    <m/>
    <m/>
    <n v="1"/>
    <n v="7"/>
    <n v="2"/>
  </r>
  <r>
    <n v="248996.3431439659"/>
    <s v="C"/>
    <x v="557"/>
    <x v="1"/>
    <n v="4"/>
    <s v="10 211001537"/>
    <d v="2021-12-21T00:00:00"/>
    <d v="2024-12-31T00:00:00"/>
    <n v="0"/>
    <n v="1"/>
    <n v="3"/>
    <n v="30"/>
    <n v="2"/>
    <n v="17.690000000000001"/>
    <n v="19.2"/>
    <n v="400000"/>
    <n v="14482"/>
    <n v="374273"/>
    <n v="0"/>
    <n v="0"/>
    <n v="0"/>
    <m/>
    <n v="0"/>
    <n v="0"/>
    <n v="0"/>
    <m/>
    <m/>
    <d v="2022-03-31T00:00:00"/>
    <n v="1"/>
    <s v="O"/>
    <n v="1"/>
    <n v="30"/>
    <n v="0"/>
    <m/>
    <m/>
    <m/>
    <m/>
    <m/>
    <m/>
    <n v="1"/>
    <n v="1"/>
    <m/>
    <m/>
    <n v="15396.92"/>
    <s v="TARJETA DE AFINIDAD"/>
    <n v="0"/>
    <n v="0"/>
    <m/>
    <m/>
    <n v="5"/>
    <m/>
    <m/>
    <m/>
    <m/>
    <n v="1"/>
    <n v="7"/>
    <n v="2"/>
  </r>
  <r>
    <n v="11236.157127917719"/>
    <s v="C"/>
    <x v="557"/>
    <x v="1"/>
    <n v="4"/>
    <s v="10 221000116"/>
    <d v="2022-01-27T00:00:00"/>
    <d v="2025-01-31T00:00:00"/>
    <n v="0"/>
    <n v="1"/>
    <n v="2"/>
    <n v="30"/>
    <n v="2"/>
    <n v="17.690000000000001"/>
    <n v="19.2"/>
    <n v="17500"/>
    <n v="634"/>
    <n v="16755"/>
    <n v="0"/>
    <n v="0"/>
    <n v="0"/>
    <m/>
    <n v="0"/>
    <n v="0"/>
    <n v="0"/>
    <m/>
    <m/>
    <d v="2022-03-31T00:00:00"/>
    <n v="1"/>
    <s v="O"/>
    <n v="1"/>
    <n v="30"/>
    <n v="0"/>
    <m/>
    <m/>
    <m/>
    <m/>
    <m/>
    <m/>
    <n v="1"/>
    <n v="1"/>
    <m/>
    <m/>
    <n v="599.88"/>
    <s v="TARJETA DE AFINIDAD"/>
    <n v="0"/>
    <n v="0"/>
    <m/>
    <m/>
    <n v="5"/>
    <m/>
    <m/>
    <m/>
    <m/>
    <n v="1"/>
    <n v="7"/>
    <n v="2"/>
  </r>
  <r>
    <n v="4252127.2474344261"/>
    <s v="C"/>
    <x v="558"/>
    <x v="1"/>
    <n v="4"/>
    <s v="10 191000581"/>
    <d v="2019-07-25T00:00:00"/>
    <d v="2024-07-31T00:00:00"/>
    <n v="0"/>
    <n v="1"/>
    <n v="32"/>
    <n v="30"/>
    <n v="2"/>
    <n v="19.2"/>
    <n v="20.98"/>
    <n v="10067831"/>
    <n v="262274"/>
    <n v="5881932"/>
    <n v="0"/>
    <n v="0"/>
    <n v="0"/>
    <m/>
    <n v="0"/>
    <n v="0"/>
    <n v="0"/>
    <m/>
    <m/>
    <d v="2022-03-31T00:00:00"/>
    <n v="1"/>
    <s v="O"/>
    <n v="1"/>
    <n v="30"/>
    <n v="0"/>
    <m/>
    <m/>
    <m/>
    <m/>
    <m/>
    <m/>
    <n v="1"/>
    <n v="1"/>
    <m/>
    <m/>
    <n v="367650.8"/>
    <s v="LIBRE INVERSION"/>
    <n v="0"/>
    <n v="0"/>
    <m/>
    <m/>
    <n v="5"/>
    <m/>
    <m/>
    <m/>
    <m/>
    <n v="1"/>
    <n v="7"/>
    <n v="2"/>
  </r>
  <r>
    <n v="5675274.9391361764"/>
    <s v="C"/>
    <x v="558"/>
    <x v="1"/>
    <n v="4"/>
    <s v="10 191002300"/>
    <d v="2019-11-01T00:00:00"/>
    <d v="2025-11-30T00:00:00"/>
    <n v="0"/>
    <n v="1"/>
    <n v="28"/>
    <n v="30"/>
    <n v="2"/>
    <n v="18"/>
    <n v="19.559999999999999"/>
    <n v="8000000"/>
    <n v="249621"/>
    <n v="7850452"/>
    <n v="0"/>
    <n v="0"/>
    <n v="0"/>
    <m/>
    <n v="0"/>
    <n v="0"/>
    <n v="0"/>
    <m/>
    <m/>
    <d v="2022-03-31T00:00:00"/>
    <n v="1"/>
    <s v="O"/>
    <n v="1"/>
    <n v="30"/>
    <n v="0"/>
    <m/>
    <m/>
    <m/>
    <m/>
    <m/>
    <m/>
    <n v="1"/>
    <n v="1"/>
    <m/>
    <m/>
    <n v="490615.08"/>
    <s v="TARJETA DE AFINIDAD"/>
    <n v="0"/>
    <n v="0"/>
    <m/>
    <m/>
    <n v="5"/>
    <m/>
    <m/>
    <m/>
    <m/>
    <n v="1"/>
    <n v="7"/>
    <n v="2"/>
  </r>
  <r>
    <n v="1303207.6108336565"/>
    <s v="C"/>
    <x v="558"/>
    <x v="1"/>
    <n v="4"/>
    <s v="13 201003331"/>
    <d v="2020-12-07T00:00:00"/>
    <d v="2023-12-31T00:00:00"/>
    <n v="0"/>
    <n v="1"/>
    <n v="15"/>
    <n v="30"/>
    <n v="2"/>
    <n v="5.99"/>
    <n v="6.16"/>
    <n v="2972673"/>
    <n v="90979"/>
    <n v="1802844"/>
    <n v="0"/>
    <n v="0"/>
    <n v="0"/>
    <m/>
    <n v="0"/>
    <n v="0"/>
    <n v="0"/>
    <m/>
    <m/>
    <d v="2022-03-31T00:00:00"/>
    <n v="1"/>
    <s v="O"/>
    <n v="1"/>
    <n v="30"/>
    <n v="0"/>
    <m/>
    <m/>
    <m/>
    <m/>
    <m/>
    <m/>
    <n v="1"/>
    <n v="1"/>
    <m/>
    <m/>
    <n v="112779.37"/>
    <s v="LIBRE INVERSION"/>
    <n v="0"/>
    <n v="0"/>
    <m/>
    <m/>
    <n v="5"/>
    <m/>
    <m/>
    <m/>
    <m/>
    <n v="1"/>
    <n v="7"/>
    <n v="2"/>
  </r>
  <r>
    <n v="13144873.37935373"/>
    <s v="C"/>
    <x v="558"/>
    <x v="1"/>
    <n v="3"/>
    <s v="13 211002703"/>
    <d v="2021-09-28T00:00:00"/>
    <d v="2024-09-30T00:00:00"/>
    <n v="0"/>
    <n v="1"/>
    <n v="7"/>
    <n v="30"/>
    <n v="2"/>
    <n v="12.26"/>
    <n v="12.97"/>
    <n v="21190079"/>
    <n v="443751"/>
    <n v="18183124"/>
    <n v="0"/>
    <n v="0"/>
    <n v="0"/>
    <m/>
    <n v="0"/>
    <n v="0"/>
    <n v="0"/>
    <s v="1600000/1600000/"/>
    <s v="07/12/"/>
    <d v="2022-03-31T00:00:00"/>
    <n v="1"/>
    <s v="O"/>
    <n v="1"/>
    <n v="30"/>
    <n v="0"/>
    <m/>
    <m/>
    <m/>
    <m/>
    <m/>
    <m/>
    <n v="1"/>
    <n v="1"/>
    <n v="44467"/>
    <s v="A"/>
    <n v="1136488.1000000001"/>
    <s v="LIBRE INVERSION"/>
    <n v="0"/>
    <n v="0"/>
    <m/>
    <m/>
    <n v="5"/>
    <m/>
    <m/>
    <m/>
    <m/>
    <n v="1"/>
    <n v="7"/>
    <n v="2"/>
  </r>
  <r>
    <n v="2323032.9418614674"/>
    <s v="C"/>
    <x v="558"/>
    <x v="1"/>
    <n v="4"/>
    <s v="13 211003848"/>
    <d v="2021-12-27T00:00:00"/>
    <d v="2022-06-30T00:00:00"/>
    <n v="0"/>
    <n v="1"/>
    <n v="0"/>
    <n v="180"/>
    <n v="2"/>
    <n v="19.649999999999999"/>
    <n v="20.62"/>
    <n v="3213572"/>
    <n v="3535950"/>
    <n v="3213572"/>
    <n v="157947"/>
    <n v="0"/>
    <n v="0"/>
    <m/>
    <n v="0"/>
    <n v="0"/>
    <n v="0"/>
    <m/>
    <m/>
    <d v="2021-12-27T00:00:00"/>
    <n v="1"/>
    <s v="O"/>
    <n v="1"/>
    <n v="180"/>
    <n v="0"/>
    <m/>
    <m/>
    <m/>
    <m/>
    <m/>
    <m/>
    <n v="1"/>
    <n v="1"/>
    <m/>
    <m/>
    <n v="200965.87"/>
    <s v="LIBRE INVERSION"/>
    <n v="0"/>
    <n v="0"/>
    <m/>
    <m/>
    <n v="5"/>
    <m/>
    <m/>
    <m/>
    <m/>
    <n v="1"/>
    <n v="7"/>
    <n v="2"/>
  </r>
  <r>
    <n v="2033511.4713805418"/>
    <s v="C"/>
    <x v="558"/>
    <x v="1"/>
    <n v="4"/>
    <s v="13 221000531"/>
    <d v="2022-01-28T00:00:00"/>
    <d v="2022-06-30T00:00:00"/>
    <n v="0"/>
    <n v="1"/>
    <n v="0"/>
    <n v="150"/>
    <n v="2"/>
    <n v="19.5"/>
    <n v="20.62"/>
    <n v="2813007"/>
    <n v="3046349"/>
    <n v="2813007"/>
    <n v="91445"/>
    <n v="0"/>
    <n v="0"/>
    <m/>
    <n v="0"/>
    <n v="0"/>
    <n v="0"/>
    <m/>
    <m/>
    <d v="2022-01-28T00:00:00"/>
    <n v="1"/>
    <s v="O"/>
    <n v="1"/>
    <n v="150"/>
    <n v="0"/>
    <m/>
    <m/>
    <m/>
    <m/>
    <m/>
    <m/>
    <n v="1"/>
    <n v="1"/>
    <m/>
    <m/>
    <n v="175876.19"/>
    <s v="LIBRE INVERSION"/>
    <n v="0"/>
    <n v="0"/>
    <m/>
    <m/>
    <n v="5"/>
    <m/>
    <m/>
    <m/>
    <m/>
    <n v="1"/>
    <n v="7"/>
    <n v="2"/>
  </r>
  <r>
    <n v="14855223.774940355"/>
    <s v="C"/>
    <x v="559"/>
    <x v="0"/>
    <n v="4"/>
    <s v="11 21029"/>
    <d v="2018-09-12T00:00:00"/>
    <d v="2024-09-30T00:00:00"/>
    <n v="0"/>
    <n v="1"/>
    <n v="35"/>
    <n v="30"/>
    <n v="2"/>
    <n v="10.199999999999999"/>
    <n v="10.69"/>
    <n v="45276375"/>
    <n v="843356"/>
    <n v="22150776"/>
    <n v="0"/>
    <n v="0"/>
    <n v="0"/>
    <m/>
    <n v="0"/>
    <n v="0"/>
    <n v="0"/>
    <m/>
    <m/>
    <d v="2022-03-31T00:00:00"/>
    <n v="1"/>
    <s v="O"/>
    <n v="1"/>
    <n v="30"/>
    <n v="0"/>
    <m/>
    <m/>
    <m/>
    <m/>
    <m/>
    <m/>
    <n v="1"/>
    <n v="1"/>
    <m/>
    <m/>
    <n v="911891.3"/>
    <s v="SUSTITUCION"/>
    <n v="0"/>
    <n v="0"/>
    <s v="800-197-268-4"/>
    <s v="DIRECCION DE IMPUESTOS Y ADUANAS NACIONALES"/>
    <n v="5"/>
    <m/>
    <m/>
    <m/>
    <m/>
    <n v="1"/>
    <n v="7"/>
    <n v="2"/>
  </r>
  <r>
    <n v="13229619.225059645"/>
    <s v="C"/>
    <x v="559"/>
    <x v="0"/>
    <n v="4"/>
    <s v="13 211001275"/>
    <d v="2021-04-27T00:00:00"/>
    <d v="2025-03-31T00:00:00"/>
    <n v="0"/>
    <n v="1"/>
    <n v="12"/>
    <n v="30"/>
    <n v="2"/>
    <n v="9"/>
    <n v="9.3800000000000008"/>
    <n v="30057487"/>
    <n v="415632"/>
    <n v="19727008"/>
    <n v="0"/>
    <n v="0"/>
    <n v="0"/>
    <m/>
    <n v="0"/>
    <n v="0"/>
    <n v="0"/>
    <s v="1300000/1300000/"/>
    <s v="06/12/"/>
    <d v="2022-03-31T00:00:00"/>
    <n v="1"/>
    <s v="O"/>
    <n v="1"/>
    <n v="30"/>
    <n v="0"/>
    <m/>
    <m/>
    <m/>
    <m/>
    <m/>
    <m/>
    <n v="1"/>
    <n v="1"/>
    <m/>
    <m/>
    <n v="812236.7"/>
    <s v="LIBRE INVERSION"/>
    <n v="0"/>
    <n v="0"/>
    <s v="800-197-268-4"/>
    <s v="DIRECCION DE IMPUESTOS Y ADUANAS NACIONALES"/>
    <n v="5"/>
    <m/>
    <m/>
    <m/>
    <m/>
    <n v="1"/>
    <n v="7"/>
    <n v="2"/>
  </r>
  <r>
    <n v="46961.883811643522"/>
    <s v="C"/>
    <x v="560"/>
    <x v="1"/>
    <n v="4"/>
    <s v="10 211000407"/>
    <d v="2021-05-16T00:00:00"/>
    <d v="2024-05-31T00:00:00"/>
    <n v="0"/>
    <n v="1"/>
    <n v="10"/>
    <n v="30"/>
    <n v="2"/>
    <n v="17.690000000000001"/>
    <n v="19.2"/>
    <n v="199970"/>
    <n v="7240"/>
    <n v="154753"/>
    <n v="0"/>
    <n v="0"/>
    <n v="0"/>
    <m/>
    <n v="0"/>
    <n v="0"/>
    <n v="0"/>
    <m/>
    <m/>
    <d v="2022-03-31T00:00:00"/>
    <n v="1"/>
    <s v="O"/>
    <n v="1"/>
    <n v="30"/>
    <n v="0"/>
    <m/>
    <m/>
    <m/>
    <m/>
    <m/>
    <m/>
    <n v="1"/>
    <n v="1"/>
    <m/>
    <m/>
    <n v="16728.77"/>
    <s v="TARJETA DE AFINIDAD"/>
    <n v="0"/>
    <n v="0"/>
    <m/>
    <m/>
    <n v="5"/>
    <m/>
    <m/>
    <m/>
    <m/>
    <n v="1"/>
    <n v="7"/>
    <n v="2"/>
  </r>
  <r>
    <n v="68310.080963049579"/>
    <s v="C"/>
    <x v="560"/>
    <x v="1"/>
    <n v="4"/>
    <s v="10 211000408"/>
    <d v="2021-05-16T00:00:00"/>
    <d v="2024-05-31T00:00:00"/>
    <n v="0"/>
    <n v="1"/>
    <n v="10"/>
    <n v="30"/>
    <n v="2"/>
    <n v="17.690000000000001"/>
    <n v="19.2"/>
    <n v="290899"/>
    <n v="10532"/>
    <n v="225122"/>
    <n v="0"/>
    <n v="0"/>
    <n v="0"/>
    <m/>
    <n v="0"/>
    <n v="0"/>
    <n v="0"/>
    <m/>
    <m/>
    <d v="2022-03-31T00:00:00"/>
    <n v="1"/>
    <s v="O"/>
    <n v="1"/>
    <n v="30"/>
    <n v="0"/>
    <m/>
    <m/>
    <m/>
    <m/>
    <m/>
    <m/>
    <n v="1"/>
    <n v="1"/>
    <m/>
    <m/>
    <n v="24341.87"/>
    <s v="TARJETA DE AFINIDAD"/>
    <n v="0"/>
    <n v="0"/>
    <m/>
    <m/>
    <n v="5"/>
    <m/>
    <m/>
    <m/>
    <m/>
    <n v="1"/>
    <n v="7"/>
    <n v="2"/>
  </r>
  <r>
    <n v="70160.151797530154"/>
    <s v="C"/>
    <x v="560"/>
    <x v="1"/>
    <n v="4"/>
    <s v="10 211000448"/>
    <d v="2021-05-27T00:00:00"/>
    <d v="2024-05-31T00:00:00"/>
    <n v="0"/>
    <n v="1"/>
    <n v="10"/>
    <n v="30"/>
    <n v="2"/>
    <n v="17.690000000000001"/>
    <n v="19.2"/>
    <n v="298900"/>
    <n v="10821"/>
    <n v="231321"/>
    <n v="0"/>
    <n v="0"/>
    <n v="0"/>
    <m/>
    <n v="0"/>
    <n v="0"/>
    <n v="0"/>
    <m/>
    <m/>
    <d v="2022-03-31T00:00:00"/>
    <n v="1"/>
    <s v="O"/>
    <n v="1"/>
    <n v="30"/>
    <n v="0"/>
    <m/>
    <m/>
    <m/>
    <m/>
    <m/>
    <m/>
    <n v="1"/>
    <n v="1"/>
    <m/>
    <m/>
    <n v="25043.08"/>
    <s v="TARJETA DE AFINIDAD"/>
    <n v="0"/>
    <n v="0"/>
    <m/>
    <m/>
    <n v="5"/>
    <m/>
    <m/>
    <m/>
    <m/>
    <n v="1"/>
    <n v="7"/>
    <n v="2"/>
  </r>
  <r>
    <n v="37474.530506433744"/>
    <s v="C"/>
    <x v="560"/>
    <x v="1"/>
    <n v="4"/>
    <s v="10 211000458"/>
    <d v="2021-05-29T00:00:00"/>
    <d v="2024-05-31T00:00:00"/>
    <n v="0"/>
    <n v="1"/>
    <n v="10"/>
    <n v="30"/>
    <n v="2"/>
    <n v="17.690000000000001"/>
    <n v="19.2"/>
    <n v="159799"/>
    <n v="5785"/>
    <n v="123669"/>
    <n v="0"/>
    <n v="0"/>
    <n v="0"/>
    <m/>
    <n v="0"/>
    <n v="0"/>
    <n v="0"/>
    <m/>
    <m/>
    <d v="2022-03-31T00:00:00"/>
    <n v="1"/>
    <s v="O"/>
    <n v="1"/>
    <n v="30"/>
    <n v="0"/>
    <m/>
    <m/>
    <m/>
    <m/>
    <m/>
    <m/>
    <n v="1"/>
    <n v="1"/>
    <m/>
    <m/>
    <n v="13423.09"/>
    <s v="TARJETA DE AFINIDAD"/>
    <n v="0"/>
    <n v="0"/>
    <m/>
    <m/>
    <n v="5"/>
    <m/>
    <m/>
    <m/>
    <m/>
    <n v="1"/>
    <n v="7"/>
    <n v="2"/>
  </r>
  <r>
    <n v="12116.023085973349"/>
    <s v="C"/>
    <x v="560"/>
    <x v="1"/>
    <n v="4"/>
    <s v="10 211000541"/>
    <d v="2021-06-26T00:00:00"/>
    <d v="2024-06-30T00:00:00"/>
    <n v="0"/>
    <n v="1"/>
    <n v="9"/>
    <n v="30"/>
    <n v="2"/>
    <n v="17.690000000000001"/>
    <n v="19.2"/>
    <n v="50000"/>
    <n v="1810"/>
    <n v="39905"/>
    <n v="0"/>
    <n v="0"/>
    <n v="0"/>
    <m/>
    <n v="0"/>
    <n v="0"/>
    <n v="0"/>
    <m/>
    <m/>
    <d v="2022-03-31T00:00:00"/>
    <n v="1"/>
    <s v="O"/>
    <n v="1"/>
    <n v="30"/>
    <n v="0"/>
    <m/>
    <m/>
    <m/>
    <m/>
    <m/>
    <m/>
    <n v="1"/>
    <n v="1"/>
    <m/>
    <m/>
    <n v="4307.41"/>
    <s v="TARJETA DE AFINIDAD"/>
    <n v="0"/>
    <n v="0"/>
    <m/>
    <m/>
    <n v="5"/>
    <m/>
    <m/>
    <m/>
    <m/>
    <n v="1"/>
    <n v="7"/>
    <n v="2"/>
  </r>
  <r>
    <n v="935442.70620889054"/>
    <s v="C"/>
    <x v="560"/>
    <x v="1"/>
    <n v="4"/>
    <s v="13 211001438"/>
    <d v="2021-05-14T00:00:00"/>
    <d v="2023-05-31T00:00:00"/>
    <n v="0"/>
    <n v="1"/>
    <n v="12"/>
    <n v="30"/>
    <n v="2"/>
    <n v="9.9499999999999993"/>
    <n v="10.42"/>
    <n v="5441445"/>
    <n v="137044"/>
    <n v="3083162"/>
    <n v="0"/>
    <n v="0"/>
    <n v="0"/>
    <m/>
    <n v="0"/>
    <n v="0"/>
    <n v="0"/>
    <s v="675000/675000/"/>
    <s v="06/12/"/>
    <d v="2022-03-31T00:00:00"/>
    <n v="1"/>
    <s v="O"/>
    <n v="1"/>
    <n v="30"/>
    <n v="0"/>
    <m/>
    <m/>
    <m/>
    <m/>
    <m/>
    <m/>
    <n v="1"/>
    <n v="1"/>
    <m/>
    <m/>
    <n v="333473.59000000003"/>
    <s v="SUSTITUCION"/>
    <n v="0"/>
    <n v="0"/>
    <m/>
    <m/>
    <n v="5"/>
    <m/>
    <m/>
    <m/>
    <m/>
    <n v="1"/>
    <n v="7"/>
    <n v="2"/>
  </r>
  <r>
    <n v="5523.631010133231"/>
    <s v="C"/>
    <x v="560"/>
    <x v="1"/>
    <n v="4"/>
    <s v="10 211000351"/>
    <d v="2021-04-30T00:00:00"/>
    <d v="2024-04-30T00:00:00"/>
    <n v="0"/>
    <n v="1"/>
    <n v="11"/>
    <n v="30"/>
    <n v="2"/>
    <n v="17.690000000000001"/>
    <n v="19.2"/>
    <n v="24400"/>
    <n v="883"/>
    <n v="18289"/>
    <n v="0"/>
    <n v="0"/>
    <n v="0"/>
    <m/>
    <n v="0"/>
    <n v="0"/>
    <n v="0"/>
    <m/>
    <m/>
    <d v="2022-03-31T00:00:00"/>
    <n v="1"/>
    <s v="O"/>
    <n v="1"/>
    <n v="30"/>
    <n v="0"/>
    <m/>
    <m/>
    <m/>
    <m/>
    <m/>
    <m/>
    <n v="1"/>
    <n v="1"/>
    <m/>
    <m/>
    <n v="2003.45"/>
    <s v="TARJETA DE AFINIDAD"/>
    <n v="0"/>
    <n v="0"/>
    <m/>
    <m/>
    <n v="5"/>
    <m/>
    <m/>
    <m/>
    <m/>
    <n v="1"/>
    <n v="7"/>
    <n v="2"/>
  </r>
  <r>
    <n v="9108.2935151538477"/>
    <s v="C"/>
    <x v="560"/>
    <x v="1"/>
    <n v="4"/>
    <s v="10 211000352"/>
    <d v="2021-04-30T00:00:00"/>
    <d v="2024-04-30T00:00:00"/>
    <n v="0"/>
    <n v="1"/>
    <n v="11"/>
    <n v="30"/>
    <n v="2"/>
    <n v="17.690000000000001"/>
    <n v="19.2"/>
    <n v="40250"/>
    <n v="1457"/>
    <n v="30163"/>
    <n v="0"/>
    <n v="0"/>
    <n v="0"/>
    <m/>
    <n v="0"/>
    <n v="0"/>
    <n v="0"/>
    <m/>
    <m/>
    <d v="2022-03-31T00:00:00"/>
    <n v="1"/>
    <s v="O"/>
    <n v="1"/>
    <n v="30"/>
    <n v="0"/>
    <m/>
    <m/>
    <m/>
    <m/>
    <m/>
    <m/>
    <n v="1"/>
    <n v="1"/>
    <m/>
    <m/>
    <n v="3305.69"/>
    <s v="TARJETA DE AFINIDAD"/>
    <n v="0"/>
    <n v="0"/>
    <m/>
    <m/>
    <n v="5"/>
    <m/>
    <m/>
    <m/>
    <m/>
    <n v="1"/>
    <n v="7"/>
    <n v="2"/>
  </r>
  <r>
    <n v="36700.047193050385"/>
    <s v="C"/>
    <x v="560"/>
    <x v="1"/>
    <n v="4"/>
    <s v="10 211000353"/>
    <d v="2021-04-30T00:00:00"/>
    <d v="2024-04-30T00:00:00"/>
    <n v="0"/>
    <n v="1"/>
    <n v="11"/>
    <n v="30"/>
    <n v="2"/>
    <n v="17.690000000000001"/>
    <n v="19.2"/>
    <n v="161550"/>
    <n v="5849"/>
    <n v="121057"/>
    <n v="0"/>
    <n v="0"/>
    <n v="0"/>
    <m/>
    <n v="0"/>
    <n v="0"/>
    <n v="0"/>
    <m/>
    <m/>
    <d v="2022-03-31T00:00:00"/>
    <n v="1"/>
    <s v="O"/>
    <n v="1"/>
    <n v="30"/>
    <n v="0"/>
    <m/>
    <m/>
    <m/>
    <m/>
    <m/>
    <m/>
    <n v="1"/>
    <n v="1"/>
    <m/>
    <m/>
    <n v="13122.57"/>
    <s v="TARJETA DE AFINIDAD"/>
    <n v="0"/>
    <n v="0"/>
    <m/>
    <m/>
    <n v="5"/>
    <m/>
    <m/>
    <m/>
    <m/>
    <n v="1"/>
    <n v="7"/>
    <n v="2"/>
  </r>
  <r>
    <n v="34397.828423439438"/>
    <s v="C"/>
    <x v="560"/>
    <x v="1"/>
    <n v="4"/>
    <s v="10 211000354"/>
    <d v="2021-04-30T00:00:00"/>
    <d v="2024-04-30T00:00:00"/>
    <n v="0"/>
    <n v="1"/>
    <n v="11"/>
    <n v="30"/>
    <n v="2"/>
    <n v="17.690000000000001"/>
    <n v="19.2"/>
    <n v="151480"/>
    <n v="5484"/>
    <n v="113516"/>
    <n v="0"/>
    <n v="0"/>
    <n v="0"/>
    <m/>
    <n v="0"/>
    <n v="0"/>
    <n v="0"/>
    <m/>
    <m/>
    <d v="2022-03-31T00:00:00"/>
    <n v="1"/>
    <s v="O"/>
    <n v="1"/>
    <n v="30"/>
    <n v="0"/>
    <m/>
    <m/>
    <m/>
    <m/>
    <m/>
    <m/>
    <n v="1"/>
    <n v="1"/>
    <m/>
    <m/>
    <n v="12321.19"/>
    <s v="TARJETA DE AFINIDAD"/>
    <n v="0"/>
    <n v="0"/>
    <m/>
    <m/>
    <n v="5"/>
    <m/>
    <m/>
    <m/>
    <m/>
    <n v="1"/>
    <n v="7"/>
    <n v="2"/>
  </r>
  <r>
    <n v="6138.5978875499259"/>
    <s v="C"/>
    <x v="560"/>
    <x v="1"/>
    <n v="4"/>
    <s v="10 211000410"/>
    <d v="2021-05-18T00:00:00"/>
    <d v="2024-05-31T00:00:00"/>
    <n v="0"/>
    <n v="1"/>
    <n v="10"/>
    <n v="30"/>
    <n v="2"/>
    <n v="17.690000000000001"/>
    <n v="19.2"/>
    <n v="26200"/>
    <n v="949"/>
    <n v="20270"/>
    <n v="0"/>
    <n v="0"/>
    <n v="0"/>
    <m/>
    <n v="0"/>
    <n v="0"/>
    <n v="0"/>
    <m/>
    <m/>
    <d v="2022-03-31T00:00:00"/>
    <n v="1"/>
    <s v="O"/>
    <n v="1"/>
    <n v="30"/>
    <n v="0"/>
    <m/>
    <m/>
    <m/>
    <m/>
    <m/>
    <m/>
    <n v="1"/>
    <n v="1"/>
    <m/>
    <m/>
    <n v="2203.79"/>
    <s v="TARJETA DE AFINIDAD"/>
    <n v="0"/>
    <n v="0"/>
    <m/>
    <m/>
    <n v="5"/>
    <m/>
    <m/>
    <m/>
    <m/>
    <n v="1"/>
    <n v="7"/>
    <n v="2"/>
  </r>
  <r>
    <n v="12909.849873984957"/>
    <s v="C"/>
    <x v="560"/>
    <x v="1"/>
    <n v="4"/>
    <s v="10 211000438"/>
    <d v="2021-05-24T00:00:00"/>
    <d v="2024-05-31T00:00:00"/>
    <n v="0"/>
    <n v="1"/>
    <n v="10"/>
    <n v="30"/>
    <n v="2"/>
    <n v="17.690000000000001"/>
    <n v="19.2"/>
    <n v="55000"/>
    <n v="1991"/>
    <n v="42564"/>
    <n v="0"/>
    <n v="0"/>
    <n v="0"/>
    <m/>
    <n v="0"/>
    <n v="0"/>
    <n v="0"/>
    <m/>
    <m/>
    <d v="2022-03-31T00:00:00"/>
    <n v="1"/>
    <s v="O"/>
    <n v="1"/>
    <n v="30"/>
    <n v="0"/>
    <m/>
    <m/>
    <m/>
    <m/>
    <m/>
    <m/>
    <n v="1"/>
    <n v="1"/>
    <m/>
    <m/>
    <n v="4607.93"/>
    <s v="TARJETA DE AFINIDAD"/>
    <n v="0"/>
    <n v="0"/>
    <m/>
    <m/>
    <n v="5"/>
    <m/>
    <m/>
    <m/>
    <m/>
    <n v="1"/>
    <n v="7"/>
    <n v="2"/>
  </r>
  <r>
    <n v="14098.617299822046"/>
    <s v="C"/>
    <x v="560"/>
    <x v="1"/>
    <n v="4"/>
    <s v="10 211000439"/>
    <d v="2021-05-24T00:00:00"/>
    <d v="2024-05-31T00:00:00"/>
    <n v="0"/>
    <n v="1"/>
    <n v="10"/>
    <n v="30"/>
    <n v="2"/>
    <n v="17.690000000000001"/>
    <n v="19.2"/>
    <n v="59990"/>
    <n v="2172"/>
    <n v="46426"/>
    <n v="0"/>
    <n v="0"/>
    <n v="0"/>
    <m/>
    <n v="0"/>
    <n v="0"/>
    <n v="0"/>
    <m/>
    <m/>
    <d v="2022-03-31T00:00:00"/>
    <n v="1"/>
    <s v="O"/>
    <n v="1"/>
    <n v="30"/>
    <n v="0"/>
    <m/>
    <m/>
    <m/>
    <m/>
    <m/>
    <m/>
    <n v="1"/>
    <n v="1"/>
    <m/>
    <m/>
    <n v="5008.62"/>
    <s v="TARJETA DE AFINIDAD"/>
    <n v="0"/>
    <n v="0"/>
    <m/>
    <m/>
    <n v="5"/>
    <m/>
    <m/>
    <m/>
    <m/>
    <n v="1"/>
    <n v="7"/>
    <n v="2"/>
  </r>
  <r>
    <n v="22855.194322596522"/>
    <s v="C"/>
    <x v="560"/>
    <x v="1"/>
    <n v="4"/>
    <s v="10 211000567"/>
    <d v="2021-07-08T00:00:00"/>
    <d v="2024-07-31T00:00:00"/>
    <n v="0"/>
    <n v="1"/>
    <n v="8"/>
    <n v="30"/>
    <n v="2"/>
    <n v="17.690000000000001"/>
    <n v="19.2"/>
    <n v="91850"/>
    <n v="3325"/>
    <n v="75491"/>
    <n v="0"/>
    <n v="0"/>
    <n v="0"/>
    <m/>
    <n v="0"/>
    <n v="0"/>
    <n v="0"/>
    <m/>
    <m/>
    <d v="2022-03-31T00:00:00"/>
    <n v="1"/>
    <s v="O"/>
    <n v="1"/>
    <n v="30"/>
    <n v="0"/>
    <m/>
    <m/>
    <m/>
    <m/>
    <m/>
    <m/>
    <n v="1"/>
    <n v="1"/>
    <m/>
    <m/>
    <n v="8214.1299999999992"/>
    <s v="TARJETA DE AFINIDAD"/>
    <n v="0"/>
    <n v="0"/>
    <m/>
    <m/>
    <n v="5"/>
    <m/>
    <m/>
    <m/>
    <m/>
    <n v="1"/>
    <n v="7"/>
    <n v="2"/>
  </r>
  <r>
    <n v="9698.9781584627235"/>
    <s v="C"/>
    <x v="560"/>
    <x v="1"/>
    <n v="4"/>
    <s v="10 211000477"/>
    <d v="2021-06-03T00:00:00"/>
    <d v="2024-06-30T00:00:00"/>
    <n v="0"/>
    <n v="1"/>
    <n v="9"/>
    <n v="30"/>
    <n v="2"/>
    <n v="17.690000000000001"/>
    <n v="19.2"/>
    <n v="40200"/>
    <n v="1455"/>
    <n v="32085"/>
    <n v="0"/>
    <n v="0"/>
    <n v="0"/>
    <m/>
    <n v="0"/>
    <n v="0"/>
    <n v="0"/>
    <m/>
    <m/>
    <d v="2022-03-31T00:00:00"/>
    <n v="1"/>
    <s v="O"/>
    <n v="1"/>
    <n v="30"/>
    <n v="0"/>
    <m/>
    <m/>
    <m/>
    <m/>
    <m/>
    <m/>
    <n v="1"/>
    <n v="1"/>
    <m/>
    <m/>
    <n v="3506.03"/>
    <s v="TARJETA DE AFINIDAD"/>
    <n v="0"/>
    <n v="0"/>
    <m/>
    <m/>
    <n v="5"/>
    <m/>
    <m/>
    <m/>
    <m/>
    <n v="1"/>
    <n v="7"/>
    <n v="2"/>
  </r>
  <r>
    <n v="12080.628643036533"/>
    <s v="C"/>
    <x v="560"/>
    <x v="1"/>
    <n v="4"/>
    <s v="10 211000478"/>
    <d v="2021-06-03T00:00:00"/>
    <d v="2024-06-30T00:00:00"/>
    <n v="0"/>
    <n v="1"/>
    <n v="9"/>
    <n v="30"/>
    <n v="2"/>
    <n v="17.690000000000001"/>
    <n v="19.2"/>
    <n v="49900"/>
    <n v="1807"/>
    <n v="39819"/>
    <n v="0"/>
    <n v="0"/>
    <n v="0"/>
    <m/>
    <n v="0"/>
    <n v="0"/>
    <n v="0"/>
    <m/>
    <m/>
    <d v="2022-03-31T00:00:00"/>
    <n v="1"/>
    <s v="O"/>
    <n v="1"/>
    <n v="30"/>
    <n v="0"/>
    <m/>
    <m/>
    <m/>
    <m/>
    <m/>
    <m/>
    <n v="1"/>
    <n v="1"/>
    <m/>
    <m/>
    <n v="4307.41"/>
    <s v="TARJETA DE AFINIDAD"/>
    <n v="0"/>
    <n v="0"/>
    <m/>
    <m/>
    <n v="5"/>
    <m/>
    <m/>
    <m/>
    <m/>
    <n v="1"/>
    <n v="7"/>
    <n v="2"/>
  </r>
  <r>
    <n v="22729.004513116874"/>
    <s v="C"/>
    <x v="560"/>
    <x v="1"/>
    <n v="4"/>
    <s v="10 211000337"/>
    <d v="2021-04-26T00:00:00"/>
    <d v="2024-04-30T00:00:00"/>
    <n v="0"/>
    <n v="1"/>
    <n v="11"/>
    <n v="30"/>
    <n v="2"/>
    <n v="17.690000000000001"/>
    <n v="19.2"/>
    <n v="100000"/>
    <n v="3620"/>
    <n v="74941"/>
    <n v="0"/>
    <n v="0"/>
    <n v="0"/>
    <m/>
    <n v="0"/>
    <n v="0"/>
    <n v="0"/>
    <m/>
    <m/>
    <d v="2022-03-31T00:00:00"/>
    <n v="1"/>
    <s v="O"/>
    <n v="1"/>
    <n v="30"/>
    <n v="0"/>
    <m/>
    <m/>
    <m/>
    <m/>
    <m/>
    <m/>
    <n v="1"/>
    <n v="1"/>
    <m/>
    <m/>
    <n v="8113.96"/>
    <s v="TARJETA DE AFINIDAD"/>
    <n v="0"/>
    <n v="0"/>
    <m/>
    <m/>
    <n v="5"/>
    <m/>
    <m/>
    <m/>
    <m/>
    <n v="1"/>
    <n v="7"/>
    <n v="2"/>
  </r>
  <r>
    <n v="28763.888451596125"/>
    <s v="C"/>
    <x v="560"/>
    <x v="1"/>
    <n v="4"/>
    <s v="10 211000327"/>
    <d v="2021-04-22T00:00:00"/>
    <d v="2024-04-30T00:00:00"/>
    <n v="0"/>
    <n v="1"/>
    <n v="11"/>
    <n v="30"/>
    <n v="2"/>
    <n v="17.690000000000001"/>
    <n v="19.2"/>
    <n v="126720"/>
    <n v="4588"/>
    <n v="94959"/>
    <n v="0"/>
    <n v="0"/>
    <n v="0"/>
    <m/>
    <n v="0"/>
    <n v="0"/>
    <n v="0"/>
    <m/>
    <m/>
    <d v="2022-03-31T00:00:00"/>
    <n v="1"/>
    <s v="O"/>
    <n v="1"/>
    <n v="30"/>
    <n v="0"/>
    <m/>
    <m/>
    <m/>
    <m/>
    <m/>
    <m/>
    <n v="1"/>
    <n v="1"/>
    <m/>
    <m/>
    <n v="10317.75"/>
    <s v="TARJETA DE AFINIDAD"/>
    <n v="0"/>
    <n v="0"/>
    <m/>
    <m/>
    <n v="5"/>
    <m/>
    <m/>
    <m/>
    <m/>
    <n v="1"/>
    <n v="7"/>
    <n v="2"/>
  </r>
  <r>
    <n v="48459.56514770379"/>
    <s v="C"/>
    <x v="560"/>
    <x v="1"/>
    <n v="4"/>
    <s v="10 211000537"/>
    <d v="2021-06-25T00:00:00"/>
    <d v="2024-06-30T00:00:00"/>
    <n v="0"/>
    <n v="1"/>
    <n v="9"/>
    <n v="30"/>
    <n v="2"/>
    <n v="17.690000000000001"/>
    <n v="19.2"/>
    <n v="200000"/>
    <n v="7241"/>
    <n v="159609"/>
    <n v="0"/>
    <n v="0"/>
    <n v="0"/>
    <m/>
    <n v="0"/>
    <n v="0"/>
    <n v="0"/>
    <m/>
    <m/>
    <d v="2022-03-31T00:00:00"/>
    <n v="1"/>
    <s v="O"/>
    <n v="1"/>
    <n v="30"/>
    <n v="0"/>
    <m/>
    <m/>
    <m/>
    <m/>
    <m/>
    <m/>
    <n v="1"/>
    <n v="1"/>
    <m/>
    <m/>
    <n v="17229.64"/>
    <s v="TARJETA DE AFINIDAD"/>
    <n v="0"/>
    <n v="0"/>
    <m/>
    <m/>
    <n v="5"/>
    <m/>
    <m/>
    <m/>
    <m/>
    <n v="1"/>
    <n v="7"/>
    <n v="2"/>
  </r>
  <r>
    <n v="32814.692043605821"/>
    <s v="C"/>
    <x v="560"/>
    <x v="1"/>
    <n v="4"/>
    <s v="10 211000490"/>
    <d v="2021-06-06T00:00:00"/>
    <d v="2024-06-30T00:00:00"/>
    <n v="0"/>
    <n v="1"/>
    <n v="9"/>
    <n v="30"/>
    <n v="2"/>
    <n v="17.690000000000001"/>
    <n v="19.2"/>
    <n v="135590"/>
    <n v="4909"/>
    <n v="108209"/>
    <n v="0"/>
    <n v="0"/>
    <n v="0"/>
    <m/>
    <n v="0"/>
    <n v="0"/>
    <n v="0"/>
    <m/>
    <m/>
    <d v="2022-03-31T00:00:00"/>
    <n v="1"/>
    <s v="O"/>
    <n v="1"/>
    <n v="30"/>
    <n v="0"/>
    <m/>
    <m/>
    <m/>
    <m/>
    <m/>
    <m/>
    <n v="1"/>
    <n v="1"/>
    <m/>
    <m/>
    <n v="11720.16"/>
    <s v="TARJETA DE AFINIDAD"/>
    <n v="0"/>
    <n v="0"/>
    <m/>
    <m/>
    <n v="5"/>
    <m/>
    <m/>
    <m/>
    <m/>
    <n v="1"/>
    <n v="7"/>
    <n v="2"/>
  </r>
  <r>
    <n v="101162.63682933195"/>
    <s v="C"/>
    <x v="560"/>
    <x v="1"/>
    <n v="4"/>
    <s v="10 211000491"/>
    <d v="2021-06-06T00:00:00"/>
    <d v="2024-06-30T00:00:00"/>
    <n v="0"/>
    <n v="1"/>
    <n v="9"/>
    <n v="30"/>
    <n v="2"/>
    <n v="17.690000000000001"/>
    <n v="19.2"/>
    <n v="417799"/>
    <n v="15126"/>
    <n v="333423"/>
    <n v="0"/>
    <n v="0"/>
    <n v="0"/>
    <m/>
    <n v="0"/>
    <n v="0"/>
    <n v="0"/>
    <m/>
    <m/>
    <d v="2022-03-31T00:00:00"/>
    <n v="1"/>
    <s v="O"/>
    <n v="1"/>
    <n v="30"/>
    <n v="0"/>
    <m/>
    <m/>
    <m/>
    <m/>
    <m/>
    <m/>
    <n v="1"/>
    <n v="1"/>
    <m/>
    <m/>
    <n v="36062.03"/>
    <s v="TARJETA DE AFINIDAD"/>
    <n v="0"/>
    <n v="0"/>
    <m/>
    <m/>
    <n v="5"/>
    <m/>
    <m/>
    <m/>
    <m/>
    <n v="1"/>
    <n v="7"/>
    <n v="2"/>
  </r>
  <r>
    <n v="8328.6199995399729"/>
    <s v="C"/>
    <x v="560"/>
    <x v="1"/>
    <n v="4"/>
    <s v="10 211000493"/>
    <d v="2021-06-08T00:00:00"/>
    <d v="2024-06-30T00:00:00"/>
    <n v="0"/>
    <n v="1"/>
    <n v="9"/>
    <n v="30"/>
    <n v="2"/>
    <n v="17.690000000000001"/>
    <n v="19.2"/>
    <n v="34200"/>
    <n v="1238"/>
    <n v="27295"/>
    <n v="0"/>
    <n v="0"/>
    <n v="0"/>
    <m/>
    <n v="0"/>
    <n v="0"/>
    <n v="0"/>
    <m/>
    <m/>
    <d v="2022-03-31T00:00:00"/>
    <n v="1"/>
    <s v="O"/>
    <n v="1"/>
    <n v="30"/>
    <n v="0"/>
    <m/>
    <m/>
    <m/>
    <m/>
    <m/>
    <m/>
    <n v="1"/>
    <n v="1"/>
    <m/>
    <m/>
    <n v="2905"/>
    <s v="TARJETA DE AFINIDAD"/>
    <n v="0"/>
    <n v="0"/>
    <m/>
    <m/>
    <n v="5"/>
    <m/>
    <m/>
    <m/>
    <m/>
    <n v="1"/>
    <n v="7"/>
    <n v="2"/>
  </r>
  <r>
    <n v="26543.319333936837"/>
    <s v="C"/>
    <x v="560"/>
    <x v="1"/>
    <n v="4"/>
    <s v="10 211000494"/>
    <d v="2021-06-08T00:00:00"/>
    <d v="2024-06-30T00:00:00"/>
    <n v="0"/>
    <n v="1"/>
    <n v="9"/>
    <n v="30"/>
    <n v="2"/>
    <n v="17.690000000000001"/>
    <n v="19.2"/>
    <n v="109486"/>
    <n v="3964"/>
    <n v="87373"/>
    <n v="0"/>
    <n v="0"/>
    <n v="0"/>
    <m/>
    <n v="0"/>
    <n v="0"/>
    <n v="0"/>
    <m/>
    <m/>
    <d v="2022-03-31T00:00:00"/>
    <n v="1"/>
    <s v="O"/>
    <n v="1"/>
    <n v="30"/>
    <n v="0"/>
    <m/>
    <m/>
    <m/>
    <m/>
    <m/>
    <m/>
    <n v="1"/>
    <n v="1"/>
    <m/>
    <m/>
    <n v="9416.2000000000007"/>
    <s v="TARJETA DE AFINIDAD"/>
    <n v="0"/>
    <n v="0"/>
    <m/>
    <m/>
    <n v="5"/>
    <m/>
    <m/>
    <m/>
    <m/>
    <n v="1"/>
    <n v="7"/>
    <n v="2"/>
  </r>
  <r>
    <n v="111139.26008798074"/>
    <s v="C"/>
    <x v="560"/>
    <x v="1"/>
    <n v="4"/>
    <s v="10 211000514"/>
    <d v="2021-06-21T00:00:00"/>
    <d v="2024-06-30T00:00:00"/>
    <n v="0"/>
    <n v="1"/>
    <n v="9"/>
    <n v="30"/>
    <n v="2"/>
    <n v="17.690000000000001"/>
    <n v="19.2"/>
    <n v="459150"/>
    <n v="16623"/>
    <n v="366426"/>
    <n v="0"/>
    <n v="0"/>
    <n v="0"/>
    <m/>
    <n v="0"/>
    <n v="0"/>
    <n v="0"/>
    <m/>
    <m/>
    <d v="2022-03-31T00:00:00"/>
    <n v="1"/>
    <s v="O"/>
    <n v="1"/>
    <n v="30"/>
    <n v="0"/>
    <m/>
    <m/>
    <m/>
    <m/>
    <m/>
    <m/>
    <n v="1"/>
    <n v="1"/>
    <m/>
    <m/>
    <n v="39668.230000000003"/>
    <s v="TARJETA DE AFINIDAD"/>
    <n v="0"/>
    <n v="0"/>
    <m/>
    <m/>
    <n v="5"/>
    <m/>
    <m/>
    <m/>
    <m/>
    <n v="1"/>
    <n v="7"/>
    <n v="2"/>
  </r>
  <r>
    <n v="19969.046042855101"/>
    <s v="C"/>
    <x v="560"/>
    <x v="1"/>
    <n v="4"/>
    <s v="10 211000507"/>
    <d v="2021-06-15T00:00:00"/>
    <d v="2024-06-30T00:00:00"/>
    <n v="0"/>
    <n v="1"/>
    <n v="9"/>
    <n v="30"/>
    <n v="2"/>
    <n v="17.690000000000001"/>
    <n v="19.2"/>
    <n v="82450"/>
    <n v="2985"/>
    <n v="65801"/>
    <n v="0"/>
    <n v="0"/>
    <n v="0"/>
    <m/>
    <n v="0"/>
    <n v="0"/>
    <n v="0"/>
    <m/>
    <m/>
    <d v="2022-03-31T00:00:00"/>
    <n v="1"/>
    <s v="O"/>
    <n v="1"/>
    <n v="30"/>
    <n v="0"/>
    <m/>
    <m/>
    <m/>
    <m/>
    <m/>
    <m/>
    <n v="1"/>
    <n v="1"/>
    <m/>
    <m/>
    <n v="7112.23"/>
    <s v="TARJETA DE AFINIDAD"/>
    <n v="0"/>
    <n v="0"/>
    <m/>
    <m/>
    <n v="5"/>
    <m/>
    <m/>
    <m/>
    <m/>
    <n v="1"/>
    <n v="7"/>
    <n v="2"/>
  </r>
  <r>
    <n v="36912.825413961255"/>
    <s v="C"/>
    <x v="560"/>
    <x v="1"/>
    <n v="4"/>
    <s v="10 211000945"/>
    <d v="2021-09-24T00:00:00"/>
    <d v="2024-09-30T00:00:00"/>
    <n v="0"/>
    <n v="1"/>
    <n v="6"/>
    <n v="30"/>
    <n v="2"/>
    <n v="17.690000000000001"/>
    <n v="19.2"/>
    <n v="140000"/>
    <n v="5069"/>
    <n v="121574"/>
    <n v="0"/>
    <n v="0"/>
    <n v="0"/>
    <m/>
    <n v="0"/>
    <n v="0"/>
    <n v="0"/>
    <m/>
    <m/>
    <d v="2022-03-31T00:00:00"/>
    <n v="1"/>
    <s v="O"/>
    <n v="1"/>
    <n v="30"/>
    <n v="0"/>
    <m/>
    <m/>
    <m/>
    <m/>
    <m/>
    <m/>
    <n v="1"/>
    <n v="1"/>
    <m/>
    <m/>
    <n v="13122.57"/>
    <s v="TARJETA DE AFINIDAD"/>
    <n v="0"/>
    <n v="0"/>
    <m/>
    <m/>
    <n v="5"/>
    <m/>
    <m/>
    <m/>
    <m/>
    <n v="1"/>
    <n v="7"/>
    <n v="2"/>
  </r>
  <r>
    <n v="23482.919662002074"/>
    <s v="C"/>
    <x v="560"/>
    <x v="1"/>
    <n v="4"/>
    <s v="10 211000435"/>
    <d v="2021-05-23T00:00:00"/>
    <d v="2024-05-31T00:00:00"/>
    <n v="0"/>
    <n v="1"/>
    <n v="10"/>
    <n v="30"/>
    <n v="2"/>
    <n v="17.690000000000001"/>
    <n v="19.2"/>
    <n v="100150"/>
    <n v="3626"/>
    <n v="77503"/>
    <n v="0"/>
    <n v="0"/>
    <n v="0"/>
    <m/>
    <n v="0"/>
    <n v="0"/>
    <n v="0"/>
    <m/>
    <m/>
    <d v="2022-03-31T00:00:00"/>
    <n v="1"/>
    <s v="O"/>
    <n v="1"/>
    <n v="30"/>
    <n v="0"/>
    <m/>
    <m/>
    <m/>
    <m/>
    <m/>
    <m/>
    <n v="1"/>
    <n v="1"/>
    <m/>
    <m/>
    <n v="8414.4699999999993"/>
    <s v="TARJETA DE AFINIDAD"/>
    <n v="0"/>
    <n v="0"/>
    <m/>
    <m/>
    <n v="5"/>
    <m/>
    <m/>
    <m/>
    <m/>
    <n v="1"/>
    <n v="7"/>
    <n v="2"/>
  </r>
  <r>
    <n v="33488.512471487229"/>
    <s v="C"/>
    <x v="560"/>
    <x v="1"/>
    <n v="4"/>
    <s v="10 211000372"/>
    <d v="2021-05-07T00:00:00"/>
    <d v="2024-05-31T00:00:00"/>
    <n v="0"/>
    <n v="1"/>
    <n v="10"/>
    <n v="30"/>
    <n v="2"/>
    <n v="17.690000000000001"/>
    <n v="19.2"/>
    <n v="142560"/>
    <n v="5161"/>
    <n v="110333"/>
    <n v="0"/>
    <n v="0"/>
    <n v="0"/>
    <m/>
    <n v="0"/>
    <n v="0"/>
    <n v="0"/>
    <m/>
    <m/>
    <d v="2022-03-31T00:00:00"/>
    <n v="1"/>
    <s v="O"/>
    <n v="1"/>
    <n v="30"/>
    <n v="0"/>
    <m/>
    <m/>
    <m/>
    <m/>
    <m/>
    <m/>
    <n v="1"/>
    <n v="1"/>
    <m/>
    <m/>
    <n v="11920.5"/>
    <s v="TARJETA DE AFINIDAD"/>
    <n v="0"/>
    <n v="0"/>
    <m/>
    <m/>
    <n v="5"/>
    <m/>
    <m/>
    <m/>
    <m/>
    <n v="1"/>
    <n v="7"/>
    <n v="2"/>
  </r>
  <r>
    <n v="12512.861419709658"/>
    <s v="C"/>
    <x v="560"/>
    <x v="1"/>
    <n v="4"/>
    <s v="10 211000382"/>
    <d v="2021-05-09T00:00:00"/>
    <d v="2024-05-31T00:00:00"/>
    <n v="0"/>
    <n v="1"/>
    <n v="10"/>
    <n v="30"/>
    <n v="2"/>
    <n v="17.690000000000001"/>
    <n v="19.2"/>
    <n v="53441"/>
    <n v="1935"/>
    <n v="41356"/>
    <n v="0"/>
    <n v="0"/>
    <n v="0"/>
    <m/>
    <n v="0"/>
    <n v="0"/>
    <n v="0"/>
    <m/>
    <m/>
    <d v="2022-03-31T00:00:00"/>
    <n v="1"/>
    <s v="O"/>
    <n v="1"/>
    <n v="30"/>
    <n v="0"/>
    <m/>
    <m/>
    <m/>
    <m/>
    <m/>
    <m/>
    <n v="1"/>
    <n v="1"/>
    <m/>
    <m/>
    <n v="4507.75"/>
    <s v="TARJETA DE AFINIDAD"/>
    <n v="0"/>
    <n v="0"/>
    <m/>
    <m/>
    <n v="5"/>
    <m/>
    <m/>
    <m/>
    <m/>
    <n v="1"/>
    <n v="7"/>
    <n v="2"/>
  </r>
  <r>
    <n v="28469.127813770647"/>
    <s v="C"/>
    <x v="560"/>
    <x v="1"/>
    <n v="4"/>
    <s v="10 211000383"/>
    <d v="2021-05-09T00:00:00"/>
    <d v="2024-05-31T00:00:00"/>
    <n v="0"/>
    <n v="1"/>
    <n v="10"/>
    <n v="30"/>
    <n v="2"/>
    <n v="17.690000000000001"/>
    <n v="19.2"/>
    <n v="121150"/>
    <n v="4386"/>
    <n v="93756"/>
    <n v="0"/>
    <n v="0"/>
    <n v="0"/>
    <m/>
    <n v="0"/>
    <n v="0"/>
    <n v="0"/>
    <m/>
    <m/>
    <d v="2022-03-31T00:00:00"/>
    <n v="1"/>
    <s v="O"/>
    <n v="1"/>
    <n v="30"/>
    <n v="0"/>
    <m/>
    <m/>
    <m/>
    <m/>
    <m/>
    <m/>
    <n v="1"/>
    <n v="1"/>
    <m/>
    <m/>
    <n v="10117.4"/>
    <s v="TARJETA DE AFINIDAD"/>
    <n v="0"/>
    <n v="0"/>
    <m/>
    <m/>
    <n v="5"/>
    <m/>
    <m/>
    <m/>
    <m/>
    <n v="1"/>
    <n v="7"/>
    <n v="2"/>
  </r>
  <r>
    <n v="4662.4679631066865"/>
    <s v="C"/>
    <x v="560"/>
    <x v="1"/>
    <n v="4"/>
    <s v="10 211000384"/>
    <d v="2021-05-09T00:00:00"/>
    <d v="2024-05-31T00:00:00"/>
    <n v="0"/>
    <n v="1"/>
    <n v="10"/>
    <n v="30"/>
    <n v="2"/>
    <n v="17.690000000000001"/>
    <n v="19.2"/>
    <n v="19680"/>
    <n v="713"/>
    <n v="15223"/>
    <n v="0"/>
    <n v="0"/>
    <n v="0"/>
    <m/>
    <n v="0"/>
    <n v="0"/>
    <n v="0"/>
    <m/>
    <m/>
    <d v="2022-03-31T00:00:00"/>
    <n v="1"/>
    <s v="O"/>
    <n v="1"/>
    <n v="30"/>
    <n v="0"/>
    <m/>
    <m/>
    <m/>
    <m/>
    <m/>
    <m/>
    <n v="1"/>
    <n v="1"/>
    <m/>
    <m/>
    <n v="1602.76"/>
    <s v="TARJETA DE AFINIDAD"/>
    <n v="0"/>
    <n v="0"/>
    <m/>
    <m/>
    <n v="5"/>
    <m/>
    <m/>
    <m/>
    <m/>
    <n v="1"/>
    <n v="7"/>
    <n v="2"/>
  </r>
  <r>
    <n v="27564.580500758995"/>
    <s v="C"/>
    <x v="560"/>
    <x v="1"/>
    <n v="4"/>
    <s v="10 211000697"/>
    <d v="2021-08-19T00:00:00"/>
    <d v="2024-08-31T00:00:00"/>
    <n v="0"/>
    <n v="1"/>
    <n v="7"/>
    <n v="30"/>
    <n v="2"/>
    <n v="17.690000000000001"/>
    <n v="19.2"/>
    <n v="107450"/>
    <n v="3890"/>
    <n v="90828"/>
    <n v="0"/>
    <n v="0"/>
    <n v="0"/>
    <m/>
    <n v="0"/>
    <n v="0"/>
    <n v="0"/>
    <m/>
    <m/>
    <d v="2022-03-31T00:00:00"/>
    <n v="1"/>
    <s v="O"/>
    <n v="1"/>
    <n v="30"/>
    <n v="0"/>
    <m/>
    <m/>
    <m/>
    <m/>
    <m/>
    <m/>
    <n v="1"/>
    <n v="1"/>
    <m/>
    <m/>
    <n v="9816.89"/>
    <s v="TARJETA DE AFINIDAD"/>
    <n v="0"/>
    <n v="0"/>
    <m/>
    <m/>
    <n v="5"/>
    <m/>
    <m/>
    <m/>
    <m/>
    <n v="1"/>
    <n v="7"/>
    <n v="2"/>
  </r>
  <r>
    <n v="11112.710583370583"/>
    <s v="C"/>
    <x v="560"/>
    <x v="1"/>
    <n v="4"/>
    <s v="10 211000939"/>
    <d v="2021-09-23T00:00:00"/>
    <d v="2024-09-30T00:00:00"/>
    <n v="0"/>
    <n v="1"/>
    <n v="6"/>
    <n v="30"/>
    <n v="2"/>
    <n v="17.690000000000001"/>
    <n v="19.2"/>
    <n v="42300"/>
    <n v="1531"/>
    <n v="36737"/>
    <n v="0"/>
    <n v="0"/>
    <n v="0"/>
    <m/>
    <n v="0"/>
    <n v="0"/>
    <n v="0"/>
    <m/>
    <m/>
    <d v="2022-03-31T00:00:00"/>
    <n v="1"/>
    <s v="O"/>
    <n v="1"/>
    <n v="30"/>
    <n v="0"/>
    <m/>
    <m/>
    <m/>
    <m/>
    <m/>
    <m/>
    <n v="1"/>
    <n v="1"/>
    <m/>
    <m/>
    <n v="4006.89"/>
    <s v="TARJETA DE AFINIDAD"/>
    <n v="0"/>
    <n v="0"/>
    <m/>
    <m/>
    <n v="5"/>
    <m/>
    <m/>
    <m/>
    <m/>
    <n v="1"/>
    <n v="7"/>
    <n v="2"/>
  </r>
  <r>
    <n v="63605.79366490565"/>
    <s v="C"/>
    <x v="560"/>
    <x v="1"/>
    <n v="4"/>
    <s v="10 211000280"/>
    <d v="2021-04-10T00:00:00"/>
    <d v="2024-04-30T00:00:00"/>
    <n v="0"/>
    <n v="1"/>
    <n v="11"/>
    <n v="30"/>
    <n v="2"/>
    <n v="17.690000000000001"/>
    <n v="19.2"/>
    <n v="279651"/>
    <n v="10125"/>
    <n v="209554"/>
    <n v="0"/>
    <n v="0"/>
    <n v="0"/>
    <m/>
    <n v="0"/>
    <n v="0"/>
    <n v="0"/>
    <m/>
    <m/>
    <d v="2022-03-31T00:00:00"/>
    <n v="1"/>
    <s v="O"/>
    <n v="1"/>
    <n v="30"/>
    <n v="0"/>
    <m/>
    <m/>
    <m/>
    <m/>
    <m/>
    <m/>
    <n v="1"/>
    <n v="1"/>
    <m/>
    <m/>
    <n v="22638.94"/>
    <s v="TARJETA DE AFINIDAD"/>
    <n v="0"/>
    <n v="0"/>
    <m/>
    <m/>
    <n v="5"/>
    <m/>
    <m/>
    <m/>
    <m/>
    <n v="1"/>
    <n v="7"/>
    <n v="2"/>
  </r>
  <r>
    <n v="14255.262792758956"/>
    <s v="C"/>
    <x v="560"/>
    <x v="1"/>
    <n v="4"/>
    <s v="10 211000282"/>
    <d v="2021-04-10T00:00:00"/>
    <d v="2024-04-30T00:00:00"/>
    <n v="0"/>
    <n v="1"/>
    <n v="11"/>
    <n v="30"/>
    <n v="2"/>
    <n v="17.690000000000001"/>
    <n v="19.2"/>
    <n v="62800"/>
    <n v="2274"/>
    <n v="47050"/>
    <n v="0"/>
    <n v="0"/>
    <n v="0"/>
    <m/>
    <n v="0"/>
    <n v="0"/>
    <n v="0"/>
    <m/>
    <m/>
    <d v="2022-03-31T00:00:00"/>
    <n v="1"/>
    <s v="O"/>
    <n v="1"/>
    <n v="30"/>
    <n v="0"/>
    <m/>
    <m/>
    <m/>
    <m/>
    <m/>
    <m/>
    <n v="1"/>
    <n v="1"/>
    <m/>
    <m/>
    <n v="5108.79"/>
    <s v="TARJETA DE AFINIDAD"/>
    <n v="0"/>
    <n v="0"/>
    <m/>
    <m/>
    <n v="5"/>
    <m/>
    <m/>
    <m/>
    <m/>
    <n v="1"/>
    <n v="7"/>
    <n v="2"/>
  </r>
  <r>
    <n v="136359.64236355253"/>
    <s v="C"/>
    <x v="560"/>
    <x v="1"/>
    <n v="4"/>
    <s v="10 211000263"/>
    <d v="2021-04-08T00:00:00"/>
    <d v="2024-04-30T00:00:00"/>
    <n v="0"/>
    <n v="1"/>
    <n v="11"/>
    <n v="30"/>
    <n v="2"/>
    <n v="17.690000000000001"/>
    <n v="19.2"/>
    <n v="600000"/>
    <n v="21723"/>
    <n v="449611"/>
    <n v="0"/>
    <n v="0"/>
    <n v="0"/>
    <m/>
    <n v="0"/>
    <n v="0"/>
    <n v="0"/>
    <m/>
    <m/>
    <d v="2022-03-31T00:00:00"/>
    <n v="1"/>
    <s v="O"/>
    <n v="1"/>
    <n v="30"/>
    <n v="0"/>
    <m/>
    <m/>
    <m/>
    <m/>
    <m/>
    <m/>
    <n v="1"/>
    <n v="1"/>
    <m/>
    <m/>
    <n v="48683.74"/>
    <s v="TARJETA DE AFINIDAD"/>
    <n v="0"/>
    <n v="0"/>
    <m/>
    <m/>
    <n v="5"/>
    <m/>
    <m/>
    <m/>
    <m/>
    <n v="1"/>
    <n v="7"/>
    <n v="2"/>
  </r>
  <r>
    <n v="45453.080266754187"/>
    <s v="C"/>
    <x v="560"/>
    <x v="1"/>
    <n v="4"/>
    <s v="10 211000264"/>
    <d v="2021-04-08T00:00:00"/>
    <d v="2024-04-30T00:00:00"/>
    <n v="0"/>
    <n v="1"/>
    <n v="11"/>
    <n v="30"/>
    <n v="2"/>
    <n v="17.690000000000001"/>
    <n v="19.2"/>
    <n v="200000"/>
    <n v="7241"/>
    <n v="149870"/>
    <n v="0"/>
    <n v="0"/>
    <n v="0"/>
    <m/>
    <n v="0"/>
    <n v="0"/>
    <n v="0"/>
    <m/>
    <m/>
    <d v="2022-03-31T00:00:00"/>
    <n v="1"/>
    <s v="O"/>
    <n v="1"/>
    <n v="30"/>
    <n v="0"/>
    <m/>
    <m/>
    <m/>
    <m/>
    <m/>
    <m/>
    <n v="1"/>
    <n v="1"/>
    <m/>
    <m/>
    <n v="16227.91"/>
    <s v="TARJETA DE AFINIDAD"/>
    <n v="0"/>
    <n v="0"/>
    <m/>
    <m/>
    <n v="5"/>
    <m/>
    <m/>
    <m/>
    <m/>
    <n v="1"/>
    <n v="7"/>
    <n v="2"/>
  </r>
  <r>
    <n v="13597.914896476068"/>
    <s v="C"/>
    <x v="560"/>
    <x v="1"/>
    <n v="4"/>
    <s v="10 211000288"/>
    <d v="2021-04-12T00:00:00"/>
    <d v="2024-04-30T00:00:00"/>
    <n v="0"/>
    <n v="1"/>
    <n v="11"/>
    <n v="30"/>
    <n v="2"/>
    <n v="17.690000000000001"/>
    <n v="19.2"/>
    <n v="60000"/>
    <n v="2172"/>
    <n v="44966"/>
    <n v="0"/>
    <n v="0"/>
    <n v="0"/>
    <m/>
    <n v="0"/>
    <n v="0"/>
    <n v="0"/>
    <m/>
    <m/>
    <d v="2022-03-31T00:00:00"/>
    <n v="1"/>
    <s v="O"/>
    <n v="1"/>
    <n v="30"/>
    <n v="0"/>
    <m/>
    <m/>
    <m/>
    <m/>
    <m/>
    <m/>
    <n v="1"/>
    <n v="1"/>
    <m/>
    <m/>
    <n v="4908.4399999999996"/>
    <s v="TARJETA DE AFINIDAD"/>
    <n v="0"/>
    <n v="0"/>
    <m/>
    <m/>
    <n v="5"/>
    <m/>
    <m/>
    <m/>
    <m/>
    <n v="1"/>
    <n v="7"/>
    <n v="2"/>
  </r>
  <r>
    <n v="15068.44305539882"/>
    <s v="C"/>
    <x v="560"/>
    <x v="1"/>
    <n v="4"/>
    <s v="10 211000289"/>
    <d v="2021-04-12T00:00:00"/>
    <d v="2024-04-30T00:00:00"/>
    <n v="0"/>
    <n v="1"/>
    <n v="11"/>
    <n v="30"/>
    <n v="2"/>
    <n v="17.690000000000001"/>
    <n v="19.2"/>
    <n v="66400"/>
    <n v="2404"/>
    <n v="49756"/>
    <n v="0"/>
    <n v="0"/>
    <n v="0"/>
    <m/>
    <n v="0"/>
    <n v="0"/>
    <n v="0"/>
    <m/>
    <m/>
    <d v="2022-03-31T00:00:00"/>
    <n v="1"/>
    <s v="O"/>
    <n v="1"/>
    <n v="30"/>
    <n v="0"/>
    <m/>
    <m/>
    <m/>
    <m/>
    <m/>
    <m/>
    <n v="1"/>
    <n v="1"/>
    <m/>
    <m/>
    <n v="5409.3"/>
    <s v="TARJETA DE AFINIDAD"/>
    <n v="0"/>
    <n v="0"/>
    <m/>
    <m/>
    <n v="5"/>
    <m/>
    <m/>
    <m/>
    <m/>
    <n v="1"/>
    <n v="7"/>
    <n v="2"/>
  </r>
  <r>
    <n v="68181.673216581112"/>
    <s v="C"/>
    <x v="560"/>
    <x v="1"/>
    <n v="4"/>
    <s v="10 211000291"/>
    <d v="2021-04-13T00:00:00"/>
    <d v="2024-04-30T00:00:00"/>
    <n v="0"/>
    <n v="1"/>
    <n v="11"/>
    <n v="30"/>
    <n v="2"/>
    <n v="17.690000000000001"/>
    <n v="19.2"/>
    <n v="300000"/>
    <n v="10861"/>
    <n v="224810"/>
    <n v="0"/>
    <n v="0"/>
    <n v="0"/>
    <m/>
    <n v="0"/>
    <n v="0"/>
    <n v="0"/>
    <m/>
    <m/>
    <d v="2022-03-31T00:00:00"/>
    <n v="1"/>
    <s v="O"/>
    <n v="1"/>
    <n v="30"/>
    <n v="0"/>
    <m/>
    <m/>
    <m/>
    <m/>
    <m/>
    <m/>
    <n v="1"/>
    <n v="1"/>
    <m/>
    <m/>
    <n v="24341.87"/>
    <s v="TARJETA DE AFINIDAD"/>
    <n v="0"/>
    <n v="0"/>
    <m/>
    <m/>
    <n v="5"/>
    <m/>
    <m/>
    <m/>
    <m/>
    <n v="1"/>
    <n v="7"/>
    <n v="2"/>
  </r>
  <r>
    <n v="11414.798038203418"/>
    <s v="C"/>
    <x v="560"/>
    <x v="1"/>
    <n v="4"/>
    <s v="10 211000292"/>
    <d v="2021-04-13T00:00:00"/>
    <d v="2024-04-30T00:00:00"/>
    <n v="0"/>
    <n v="1"/>
    <n v="11"/>
    <n v="30"/>
    <n v="2"/>
    <n v="17.690000000000001"/>
    <n v="19.2"/>
    <n v="50000"/>
    <n v="1810"/>
    <n v="37471"/>
    <n v="0"/>
    <n v="0"/>
    <n v="0"/>
    <m/>
    <n v="0"/>
    <n v="0"/>
    <n v="0"/>
    <m/>
    <m/>
    <d v="2022-03-31T00:00:00"/>
    <n v="1"/>
    <s v="O"/>
    <n v="1"/>
    <n v="30"/>
    <n v="0"/>
    <m/>
    <m/>
    <m/>
    <m/>
    <m/>
    <m/>
    <n v="1"/>
    <n v="1"/>
    <m/>
    <m/>
    <n v="4006.89"/>
    <s v="TARJETA DE AFINIDAD"/>
    <n v="0"/>
    <n v="0"/>
    <m/>
    <m/>
    <n v="5"/>
    <m/>
    <m/>
    <m/>
    <m/>
    <n v="1"/>
    <n v="7"/>
    <n v="2"/>
  </r>
  <r>
    <n v="100500.35017356955"/>
    <s v="C"/>
    <x v="560"/>
    <x v="1"/>
    <n v="4"/>
    <s v="10 211000270"/>
    <d v="2021-04-08T00:00:00"/>
    <d v="2024-04-30T00:00:00"/>
    <n v="0"/>
    <n v="1"/>
    <n v="11"/>
    <n v="30"/>
    <n v="2"/>
    <n v="17.690000000000001"/>
    <n v="19.2"/>
    <n v="442150"/>
    <n v="16008"/>
    <n v="331327"/>
    <n v="0"/>
    <n v="0"/>
    <n v="0"/>
    <m/>
    <n v="0"/>
    <n v="0"/>
    <n v="0"/>
    <m/>
    <m/>
    <d v="2022-03-31T00:00:00"/>
    <n v="1"/>
    <s v="O"/>
    <n v="1"/>
    <n v="30"/>
    <n v="0"/>
    <m/>
    <m/>
    <m/>
    <m/>
    <m/>
    <m/>
    <n v="1"/>
    <n v="1"/>
    <m/>
    <m/>
    <n v="35861.68"/>
    <s v="TARJETA DE AFINIDAD"/>
    <n v="0"/>
    <n v="0"/>
    <m/>
    <m/>
    <n v="5"/>
    <m/>
    <m/>
    <m/>
    <m/>
    <n v="1"/>
    <n v="7"/>
    <n v="2"/>
  </r>
  <r>
    <n v="96960.95963044485"/>
    <s v="C"/>
    <x v="560"/>
    <x v="1"/>
    <n v="4"/>
    <s v="10 211000317"/>
    <d v="2021-04-20T00:00:00"/>
    <d v="2024-04-30T00:00:00"/>
    <n v="0"/>
    <n v="1"/>
    <n v="11"/>
    <n v="30"/>
    <n v="2"/>
    <n v="17.690000000000001"/>
    <n v="19.2"/>
    <n v="426449"/>
    <n v="15439"/>
    <n v="319563"/>
    <n v="0"/>
    <n v="0"/>
    <n v="0"/>
    <m/>
    <n v="0"/>
    <n v="0"/>
    <n v="0"/>
    <m/>
    <m/>
    <d v="2022-03-31T00:00:00"/>
    <n v="1"/>
    <s v="O"/>
    <n v="1"/>
    <n v="30"/>
    <n v="0"/>
    <m/>
    <m/>
    <m/>
    <m/>
    <m/>
    <m/>
    <n v="1"/>
    <n v="1"/>
    <m/>
    <m/>
    <n v="34559.440000000002"/>
    <s v="TARJETA DE AFINIDAD"/>
    <n v="0"/>
    <n v="0"/>
    <m/>
    <m/>
    <n v="5"/>
    <m/>
    <m/>
    <m/>
    <m/>
    <n v="1"/>
    <n v="7"/>
    <n v="2"/>
  </r>
  <r>
    <n v="80252.996024487511"/>
    <s v="C"/>
    <x v="560"/>
    <x v="1"/>
    <n v="4"/>
    <s v="10 211000365"/>
    <d v="2021-05-05T00:00:00"/>
    <d v="2024-05-31T00:00:00"/>
    <n v="0"/>
    <n v="1"/>
    <n v="10"/>
    <n v="30"/>
    <n v="2"/>
    <n v="17.690000000000001"/>
    <n v="19.2"/>
    <n v="341599"/>
    <n v="12367"/>
    <n v="264363"/>
    <n v="0"/>
    <n v="0"/>
    <n v="0"/>
    <m/>
    <n v="0"/>
    <n v="0"/>
    <n v="0"/>
    <m/>
    <m/>
    <d v="2022-03-31T00:00:00"/>
    <n v="1"/>
    <s v="O"/>
    <n v="1"/>
    <n v="30"/>
    <n v="0"/>
    <m/>
    <m/>
    <m/>
    <m/>
    <m/>
    <m/>
    <n v="1"/>
    <n v="1"/>
    <m/>
    <m/>
    <n v="28549.11"/>
    <s v="TARJETA DE AFINIDAD"/>
    <n v="0"/>
    <n v="0"/>
    <m/>
    <m/>
    <n v="5"/>
    <m/>
    <m/>
    <m/>
    <m/>
    <n v="1"/>
    <n v="7"/>
    <n v="2"/>
  </r>
  <r>
    <n v="6007.3091980517293"/>
    <s v="C"/>
    <x v="560"/>
    <x v="1"/>
    <n v="4"/>
    <s v="10 211000545"/>
    <d v="2021-06-28T00:00:00"/>
    <d v="2024-06-30T00:00:00"/>
    <n v="0"/>
    <n v="1"/>
    <n v="9"/>
    <n v="30"/>
    <n v="2"/>
    <n v="17.690000000000001"/>
    <n v="19.2"/>
    <n v="25000"/>
    <n v="905"/>
    <n v="19951"/>
    <n v="0"/>
    <n v="0"/>
    <n v="0"/>
    <m/>
    <n v="0"/>
    <n v="0"/>
    <n v="0"/>
    <m/>
    <m/>
    <d v="2022-03-31T00:00:00"/>
    <n v="1"/>
    <s v="O"/>
    <n v="1"/>
    <n v="30"/>
    <n v="0"/>
    <m/>
    <m/>
    <m/>
    <m/>
    <m/>
    <m/>
    <n v="1"/>
    <n v="1"/>
    <m/>
    <m/>
    <n v="2203.79"/>
    <s v="TARJETA DE AFINIDAD"/>
    <n v="0"/>
    <n v="0"/>
    <m/>
    <m/>
    <n v="5"/>
    <m/>
    <m/>
    <m/>
    <m/>
    <n v="1"/>
    <n v="7"/>
    <n v="2"/>
  </r>
  <r>
    <n v="8516.1327392241074"/>
    <s v="C"/>
    <x v="560"/>
    <x v="1"/>
    <n v="4"/>
    <s v="10 211001243"/>
    <d v="2021-11-07T00:00:00"/>
    <d v="2024-11-30T00:00:00"/>
    <n v="0"/>
    <n v="1"/>
    <n v="4"/>
    <n v="30"/>
    <n v="2"/>
    <n v="17.690000000000001"/>
    <n v="19.2"/>
    <n v="30640"/>
    <n v="1109"/>
    <n v="27994"/>
    <n v="0"/>
    <n v="0"/>
    <n v="0"/>
    <m/>
    <n v="0"/>
    <n v="0"/>
    <n v="0"/>
    <m/>
    <m/>
    <d v="2022-03-31T00:00:00"/>
    <n v="1"/>
    <s v="O"/>
    <n v="1"/>
    <n v="30"/>
    <n v="0"/>
    <m/>
    <m/>
    <m/>
    <m/>
    <m/>
    <m/>
    <n v="1"/>
    <n v="1"/>
    <m/>
    <m/>
    <n v="3005.17"/>
    <s v="TARJETA DE AFINIDAD"/>
    <n v="0"/>
    <n v="0"/>
    <m/>
    <m/>
    <n v="5"/>
    <m/>
    <m/>
    <m/>
    <m/>
    <n v="1"/>
    <n v="7"/>
    <n v="2"/>
  </r>
  <r>
    <n v="15701.097154283925"/>
    <s v="C"/>
    <x v="560"/>
    <x v="1"/>
    <n v="4"/>
    <s v="10 211001037"/>
    <d v="2021-10-10T00:00:00"/>
    <d v="2024-10-31T00:00:00"/>
    <n v="0"/>
    <n v="1"/>
    <n v="5"/>
    <n v="30"/>
    <n v="2"/>
    <n v="17.690000000000001"/>
    <n v="19.2"/>
    <n v="58100"/>
    <n v="2103"/>
    <n v="51780"/>
    <n v="0"/>
    <n v="0"/>
    <n v="0"/>
    <m/>
    <n v="0"/>
    <n v="0"/>
    <n v="0"/>
    <m/>
    <m/>
    <d v="2022-03-31T00:00:00"/>
    <n v="1"/>
    <s v="O"/>
    <n v="1"/>
    <n v="30"/>
    <n v="0"/>
    <m/>
    <m/>
    <m/>
    <m/>
    <m/>
    <m/>
    <n v="1"/>
    <n v="1"/>
    <m/>
    <m/>
    <n v="5609.65"/>
    <s v="TARJETA DE AFINIDAD"/>
    <n v="0"/>
    <n v="0"/>
    <m/>
    <m/>
    <n v="5"/>
    <m/>
    <m/>
    <m/>
    <m/>
    <n v="1"/>
    <n v="7"/>
    <n v="2"/>
  </r>
  <r>
    <n v="22887.707822503595"/>
    <s v="C"/>
    <x v="560"/>
    <x v="1"/>
    <n v="4"/>
    <s v="10 221000250"/>
    <d v="2022-02-16T00:00:00"/>
    <d v="2025-02-28T00:00:00"/>
    <n v="0"/>
    <n v="1"/>
    <n v="1"/>
    <n v="30"/>
    <n v="2"/>
    <n v="17.690000000000001"/>
    <n v="19.2"/>
    <n v="77200"/>
    <n v="2795"/>
    <n v="75570"/>
    <n v="0"/>
    <n v="0"/>
    <n v="0"/>
    <m/>
    <n v="0"/>
    <n v="0"/>
    <n v="0"/>
    <m/>
    <m/>
    <d v="2022-03-31T00:00:00"/>
    <n v="1"/>
    <s v="O"/>
    <n v="1"/>
    <n v="30"/>
    <n v="0"/>
    <m/>
    <m/>
    <m/>
    <m/>
    <m/>
    <m/>
    <n v="1"/>
    <n v="1"/>
    <m/>
    <m/>
    <n v="8214.1299999999992"/>
    <s v="TARJETA DE AFINIDAD"/>
    <n v="0"/>
    <n v="0"/>
    <m/>
    <m/>
    <n v="5"/>
    <m/>
    <m/>
    <m/>
    <m/>
    <n v="1"/>
    <n v="7"/>
    <n v="2"/>
  </r>
  <r>
    <n v="7871.5433049300773"/>
    <s v="C"/>
    <x v="560"/>
    <x v="1"/>
    <n v="4"/>
    <s v="10 221000289"/>
    <d v="2022-02-21T00:00:00"/>
    <d v="2025-02-28T00:00:00"/>
    <n v="0"/>
    <n v="1"/>
    <n v="1"/>
    <n v="30"/>
    <n v="2"/>
    <n v="17.690000000000001"/>
    <n v="19.190000000000001"/>
    <n v="26500"/>
    <n v="959"/>
    <n v="25941"/>
    <n v="0"/>
    <n v="0"/>
    <n v="0"/>
    <m/>
    <n v="0"/>
    <n v="0"/>
    <n v="0"/>
    <m/>
    <m/>
    <d v="2022-03-31T00:00:00"/>
    <n v="1"/>
    <s v="O"/>
    <n v="1"/>
    <n v="30"/>
    <n v="0"/>
    <m/>
    <m/>
    <m/>
    <m/>
    <m/>
    <m/>
    <n v="1"/>
    <n v="1"/>
    <m/>
    <m/>
    <n v="2804.82"/>
    <s v="TARJETA DE AFINIDAD"/>
    <n v="0"/>
    <n v="0"/>
    <m/>
    <m/>
    <n v="5"/>
    <m/>
    <m/>
    <m/>
    <m/>
    <n v="1"/>
    <n v="7"/>
    <n v="2"/>
  </r>
  <r>
    <n v="36901.301641842292"/>
    <s v="C"/>
    <x v="560"/>
    <x v="1"/>
    <n v="4"/>
    <s v="10 211001479"/>
    <d v="2021-12-13T00:00:00"/>
    <d v="2024-12-31T00:00:00"/>
    <n v="0"/>
    <n v="1"/>
    <n v="3"/>
    <n v="30"/>
    <n v="2"/>
    <n v="17.690000000000001"/>
    <n v="19.2"/>
    <n v="129900"/>
    <n v="4703"/>
    <n v="121546"/>
    <n v="0"/>
    <n v="0"/>
    <n v="0"/>
    <m/>
    <n v="0"/>
    <n v="0"/>
    <n v="0"/>
    <m/>
    <m/>
    <d v="2022-03-31T00:00:00"/>
    <n v="1"/>
    <s v="O"/>
    <n v="1"/>
    <n v="30"/>
    <n v="0"/>
    <m/>
    <m/>
    <m/>
    <m/>
    <m/>
    <m/>
    <n v="1"/>
    <n v="1"/>
    <m/>
    <m/>
    <n v="13122.57"/>
    <s v="TARJETA DE AFINIDAD"/>
    <n v="0"/>
    <n v="0"/>
    <m/>
    <m/>
    <n v="5"/>
    <m/>
    <m/>
    <m/>
    <m/>
    <n v="1"/>
    <n v="7"/>
    <n v="2"/>
  </r>
  <r>
    <n v="7422.6878761194384"/>
    <s v="C"/>
    <x v="560"/>
    <x v="1"/>
    <n v="4"/>
    <s v="10 221000141"/>
    <d v="2022-02-01T00:00:00"/>
    <d v="2025-01-31T00:00:00"/>
    <n v="0"/>
    <n v="1"/>
    <n v="2"/>
    <n v="30"/>
    <n v="2"/>
    <n v="17.690000000000001"/>
    <n v="19.2"/>
    <n v="25700"/>
    <n v="930"/>
    <n v="24607"/>
    <n v="0"/>
    <n v="0"/>
    <n v="0"/>
    <m/>
    <n v="0"/>
    <n v="0"/>
    <n v="0"/>
    <m/>
    <m/>
    <d v="2022-03-31T00:00:00"/>
    <n v="1"/>
    <s v="O"/>
    <n v="1"/>
    <n v="30"/>
    <n v="0"/>
    <m/>
    <m/>
    <m/>
    <m/>
    <m/>
    <m/>
    <n v="1"/>
    <n v="1"/>
    <m/>
    <m/>
    <n v="2704.65"/>
    <s v="TARJETA DE AFINIDAD"/>
    <n v="0"/>
    <n v="0"/>
    <m/>
    <m/>
    <n v="5"/>
    <m/>
    <m/>
    <m/>
    <m/>
    <n v="1"/>
    <n v="7"/>
    <n v="2"/>
  </r>
  <r>
    <n v="14795.325151402387"/>
    <s v="C"/>
    <x v="560"/>
    <x v="1"/>
    <n v="4"/>
    <s v="10 221000130"/>
    <d v="2022-01-29T00:00:00"/>
    <d v="2025-01-31T00:00:00"/>
    <n v="0"/>
    <n v="1"/>
    <n v="2"/>
    <n v="30"/>
    <n v="2"/>
    <n v="17.690000000000001"/>
    <n v="19.2"/>
    <n v="51020"/>
    <n v="1847"/>
    <n v="48849"/>
    <n v="0"/>
    <n v="0"/>
    <n v="0"/>
    <m/>
    <n v="0"/>
    <n v="0"/>
    <n v="0"/>
    <m/>
    <m/>
    <d v="2022-03-31T00:00:00"/>
    <n v="1"/>
    <s v="O"/>
    <n v="1"/>
    <n v="30"/>
    <n v="0"/>
    <m/>
    <m/>
    <m/>
    <m/>
    <m/>
    <m/>
    <n v="1"/>
    <n v="1"/>
    <m/>
    <m/>
    <n v="5309.13"/>
    <s v="TARJETA DE AFINIDAD"/>
    <n v="0"/>
    <n v="0"/>
    <m/>
    <m/>
    <n v="5"/>
    <m/>
    <m/>
    <m/>
    <m/>
    <n v="1"/>
    <n v="7"/>
    <n v="2"/>
  </r>
  <r>
    <n v="7124.6247319742506"/>
    <s v="C"/>
    <x v="560"/>
    <x v="1"/>
    <n v="4"/>
    <s v="10 221000305"/>
    <d v="2022-02-24T00:00:00"/>
    <d v="2025-02-28T00:00:00"/>
    <n v="0"/>
    <n v="1"/>
    <n v="1"/>
    <n v="30"/>
    <n v="2"/>
    <n v="17.72"/>
    <n v="19.23"/>
    <n v="23900"/>
    <n v="865"/>
    <n v="23396"/>
    <n v="0"/>
    <n v="0"/>
    <n v="0"/>
    <m/>
    <n v="0"/>
    <n v="0"/>
    <n v="0"/>
    <m/>
    <m/>
    <d v="2022-03-31T00:00:00"/>
    <n v="1"/>
    <s v="O"/>
    <n v="1"/>
    <n v="30"/>
    <n v="0"/>
    <m/>
    <m/>
    <m/>
    <m/>
    <m/>
    <m/>
    <n v="1"/>
    <n v="1"/>
    <m/>
    <m/>
    <n v="2504.31"/>
    <s v="TARJETA DE AFINIDAD"/>
    <n v="0"/>
    <n v="0"/>
    <m/>
    <m/>
    <n v="5"/>
    <m/>
    <m/>
    <m/>
    <m/>
    <n v="1"/>
    <n v="7"/>
    <n v="2"/>
  </r>
  <r>
    <n v="6424.8858168251809"/>
    <s v="C"/>
    <x v="560"/>
    <x v="1"/>
    <n v="4"/>
    <s v="10 211001041"/>
    <d v="2021-10-11T00:00:00"/>
    <d v="2024-10-31T00:00:00"/>
    <n v="0"/>
    <n v="1"/>
    <n v="5"/>
    <n v="30"/>
    <n v="2"/>
    <n v="17.690000000000001"/>
    <n v="19.2"/>
    <n v="23800"/>
    <n v="862"/>
    <n v="21209"/>
    <n v="0"/>
    <n v="0"/>
    <n v="0"/>
    <m/>
    <n v="0"/>
    <n v="0"/>
    <n v="0"/>
    <m/>
    <m/>
    <d v="2022-03-31T00:00:00"/>
    <n v="1"/>
    <s v="O"/>
    <n v="1"/>
    <n v="30"/>
    <n v="0"/>
    <m/>
    <m/>
    <m/>
    <m/>
    <m/>
    <m/>
    <n v="1"/>
    <n v="1"/>
    <m/>
    <m/>
    <n v="2303.96"/>
    <s v="TARJETA DE AFINIDAD"/>
    <n v="0"/>
    <n v="0"/>
    <m/>
    <m/>
    <n v="5"/>
    <m/>
    <m/>
    <m/>
    <m/>
    <n v="1"/>
    <n v="7"/>
    <n v="2"/>
  </r>
  <r>
    <n v="21094.844285327847"/>
    <s v="C"/>
    <x v="560"/>
    <x v="1"/>
    <n v="4"/>
    <s v="10 211001051"/>
    <d v="2021-10-13T00:00:00"/>
    <d v="2024-10-31T00:00:00"/>
    <n v="0"/>
    <n v="1"/>
    <n v="5"/>
    <n v="30"/>
    <n v="2"/>
    <n v="17.690000000000001"/>
    <n v="19.2"/>
    <n v="78000"/>
    <n v="2824"/>
    <n v="69510"/>
    <n v="0"/>
    <n v="0"/>
    <n v="0"/>
    <m/>
    <n v="0"/>
    <n v="0"/>
    <n v="0"/>
    <m/>
    <m/>
    <d v="2022-03-31T00:00:00"/>
    <n v="1"/>
    <s v="O"/>
    <n v="1"/>
    <n v="30"/>
    <n v="0"/>
    <m/>
    <m/>
    <m/>
    <m/>
    <m/>
    <m/>
    <n v="1"/>
    <n v="1"/>
    <m/>
    <m/>
    <n v="7512.92"/>
    <s v="TARJETA DE AFINIDAD"/>
    <n v="0"/>
    <n v="0"/>
    <m/>
    <m/>
    <n v="5"/>
    <m/>
    <m/>
    <m/>
    <m/>
    <n v="1"/>
    <n v="7"/>
    <n v="2"/>
  </r>
  <r>
    <n v="34977.550978458312"/>
    <s v="C"/>
    <x v="560"/>
    <x v="1"/>
    <n v="4"/>
    <s v="10 211001230"/>
    <d v="2021-11-06T00:00:00"/>
    <d v="2024-11-30T00:00:00"/>
    <n v="0"/>
    <n v="1"/>
    <n v="4"/>
    <n v="30"/>
    <n v="2"/>
    <n v="17.690000000000001"/>
    <n v="19.2"/>
    <n v="126060"/>
    <n v="4564"/>
    <n v="115168"/>
    <n v="0"/>
    <n v="0"/>
    <n v="0"/>
    <m/>
    <n v="0"/>
    <n v="0"/>
    <n v="0"/>
    <m/>
    <m/>
    <d v="2022-03-31T00:00:00"/>
    <n v="1"/>
    <s v="O"/>
    <n v="1"/>
    <n v="30"/>
    <n v="0"/>
    <m/>
    <m/>
    <m/>
    <m/>
    <m/>
    <m/>
    <n v="1"/>
    <n v="1"/>
    <m/>
    <m/>
    <n v="12421.37"/>
    <s v="TARJETA DE AFINIDAD"/>
    <n v="0"/>
    <n v="0"/>
    <m/>
    <m/>
    <n v="5"/>
    <m/>
    <m/>
    <m/>
    <m/>
    <n v="1"/>
    <n v="7"/>
    <n v="2"/>
  </r>
  <r>
    <n v="26889.12381971773"/>
    <s v="C"/>
    <x v="560"/>
    <x v="1"/>
    <n v="4"/>
    <s v="10 221000395"/>
    <d v="2022-03-06T00:00:00"/>
    <d v="2025-03-31T00:00:00"/>
    <n v="0"/>
    <n v="1"/>
    <n v="0"/>
    <n v="30"/>
    <n v="2"/>
    <n v="17.7"/>
    <n v="19.21"/>
    <n v="88700"/>
    <n v="3211"/>
    <n v="88700"/>
    <n v="1047"/>
    <n v="0"/>
    <n v="0"/>
    <m/>
    <n v="0"/>
    <n v="0"/>
    <n v="0"/>
    <m/>
    <m/>
    <d v="2022-03-06T00:00:00"/>
    <n v="1"/>
    <s v="O"/>
    <n v="1"/>
    <n v="30"/>
    <n v="0"/>
    <m/>
    <m/>
    <m/>
    <m/>
    <m/>
    <m/>
    <n v="1"/>
    <n v="1"/>
    <m/>
    <m/>
    <n v="9616.5400000000009"/>
    <s v="TARJETA DE AFINIDAD"/>
    <n v="0"/>
    <n v="0"/>
    <m/>
    <m/>
    <n v="5"/>
    <m/>
    <m/>
    <m/>
    <m/>
    <n v="1"/>
    <n v="7"/>
    <n v="2"/>
  </r>
  <r>
    <n v="34827.330377621824"/>
    <s v="C"/>
    <x v="560"/>
    <x v="1"/>
    <n v="4"/>
    <s v="10 221000390"/>
    <d v="2022-03-05T00:00:00"/>
    <d v="2025-02-28T00:00:00"/>
    <n v="0"/>
    <n v="1"/>
    <n v="1"/>
    <n v="30"/>
    <n v="2"/>
    <n v="17.7"/>
    <n v="19.21"/>
    <n v="117280"/>
    <n v="4246"/>
    <n v="114803"/>
    <n v="0"/>
    <n v="0"/>
    <n v="0"/>
    <m/>
    <n v="0"/>
    <n v="0"/>
    <n v="0"/>
    <m/>
    <m/>
    <d v="2022-03-31T00:00:00"/>
    <n v="1"/>
    <s v="O"/>
    <n v="1"/>
    <n v="30"/>
    <n v="0"/>
    <m/>
    <m/>
    <m/>
    <m/>
    <m/>
    <m/>
    <n v="1"/>
    <n v="1"/>
    <m/>
    <m/>
    <n v="12421.37"/>
    <s v="TARJETA DE AFINIDAD"/>
    <n v="0"/>
    <n v="0"/>
    <m/>
    <m/>
    <n v="5"/>
    <m/>
    <m/>
    <m/>
    <m/>
    <n v="1"/>
    <n v="7"/>
    <n v="2"/>
  </r>
  <r>
    <n v="43417024.108478017"/>
    <s v="C"/>
    <x v="561"/>
    <x v="0"/>
    <n v="4"/>
    <s v="13 211001887"/>
    <d v="2021-07-22T00:00:00"/>
    <d v="2027-07-31T00:00:00"/>
    <n v="1"/>
    <n v="1"/>
    <n v="8"/>
    <n v="30"/>
    <n v="2"/>
    <n v="10.71"/>
    <n v="11.25"/>
    <n v="60194743"/>
    <n v="984900"/>
    <n v="55637042"/>
    <n v="0"/>
    <n v="0"/>
    <n v="0"/>
    <m/>
    <n v="0"/>
    <n v="0"/>
    <n v="0"/>
    <s v="1000000/1000000/"/>
    <s v="06/12/"/>
    <d v="2022-03-31T00:00:00"/>
    <n v="1"/>
    <s v="O"/>
    <n v="1"/>
    <n v="30"/>
    <n v="336"/>
    <m/>
    <m/>
    <m/>
    <m/>
    <m/>
    <m/>
    <n v="1"/>
    <n v="1"/>
    <m/>
    <m/>
    <n v="1527510.67"/>
    <s v="SUSTITUCION"/>
    <n v="0"/>
    <n v="0"/>
    <s v="800-197-268-4"/>
    <s v="DIRECCION DE IMPUESTOS Y ADUANAS NACIONALES"/>
    <n v="5"/>
    <m/>
    <m/>
    <m/>
    <m/>
    <n v="1"/>
    <n v="7"/>
    <n v="2"/>
  </r>
  <r>
    <n v="3865570.4670932237"/>
    <s v="C"/>
    <x v="561"/>
    <x v="1"/>
    <n v="4"/>
    <s v="13 191001581"/>
    <d v="2019-10-09T00:00:00"/>
    <d v="2023-10-31T00:00:00"/>
    <n v="0"/>
    <n v="1"/>
    <n v="29"/>
    <n v="30"/>
    <n v="2"/>
    <n v="19.2"/>
    <n v="20.98"/>
    <n v="10144959"/>
    <n v="304407"/>
    <n v="4953497"/>
    <n v="0"/>
    <n v="0"/>
    <n v="0"/>
    <m/>
    <n v="0"/>
    <n v="0"/>
    <n v="0"/>
    <m/>
    <m/>
    <d v="2022-03-31T00:00:00"/>
    <n v="1"/>
    <s v="O"/>
    <n v="1"/>
    <n v="30"/>
    <n v="0"/>
    <m/>
    <m/>
    <m/>
    <m/>
    <m/>
    <m/>
    <n v="1"/>
    <n v="1"/>
    <m/>
    <m/>
    <n v="135947.41"/>
    <s v="LIBRE INVERSION"/>
    <n v="0"/>
    <n v="0"/>
    <m/>
    <m/>
    <n v="5"/>
    <m/>
    <m/>
    <m/>
    <m/>
    <n v="1"/>
    <n v="7"/>
    <n v="2"/>
  </r>
  <r>
    <n v="1754010.4344287545"/>
    <s v="C"/>
    <x v="561"/>
    <x v="1"/>
    <n v="4"/>
    <s v="10 191003286"/>
    <d v="2020-05-28T00:00:00"/>
    <d v="2023-06-30T00:00:00"/>
    <n v="0"/>
    <n v="1"/>
    <n v="21"/>
    <n v="30"/>
    <n v="2"/>
    <n v="9"/>
    <n v="9.3800000000000008"/>
    <n v="5000000"/>
    <n v="158999"/>
    <n v="2247754"/>
    <n v="0"/>
    <n v="0"/>
    <n v="0"/>
    <m/>
    <n v="0"/>
    <n v="0"/>
    <n v="0"/>
    <m/>
    <m/>
    <d v="2022-03-31T00:00:00"/>
    <n v="1"/>
    <s v="O"/>
    <n v="1"/>
    <n v="30"/>
    <n v="0"/>
    <m/>
    <m/>
    <m/>
    <m/>
    <m/>
    <m/>
    <n v="1"/>
    <n v="1"/>
    <m/>
    <m/>
    <n v="61762.91"/>
    <s v="TARJETA DE AFINIDAD"/>
    <n v="0"/>
    <n v="0"/>
    <m/>
    <m/>
    <n v="5"/>
    <m/>
    <m/>
    <m/>
    <m/>
    <n v="1"/>
    <n v="7"/>
    <n v="2"/>
  </r>
  <r>
    <n v="18915741.101852112"/>
    <s v="C"/>
    <x v="562"/>
    <x v="1"/>
    <n v="3"/>
    <s v="13 211000334"/>
    <d v="2021-02-03T00:00:00"/>
    <d v="2025-02-28T00:00:00"/>
    <n v="0"/>
    <n v="1"/>
    <n v="13"/>
    <n v="30"/>
    <n v="2"/>
    <n v="18.899999999999999"/>
    <n v="20.62"/>
    <n v="29448106"/>
    <n v="885220"/>
    <n v="23550324"/>
    <n v="0"/>
    <n v="0"/>
    <n v="0"/>
    <m/>
    <n v="0"/>
    <n v="0"/>
    <n v="0"/>
    <m/>
    <m/>
    <d v="2022-03-31T00:00:00"/>
    <n v="1"/>
    <s v="O"/>
    <n v="1"/>
    <n v="30"/>
    <n v="0"/>
    <m/>
    <m/>
    <m/>
    <m/>
    <m/>
    <m/>
    <n v="1"/>
    <n v="1"/>
    <n v="44230"/>
    <s v="A"/>
    <n v="931456.31"/>
    <s v="SUSTITUCION"/>
    <n v="0"/>
    <n v="0"/>
    <m/>
    <m/>
    <n v="5"/>
    <m/>
    <m/>
    <m/>
    <m/>
    <n v="1"/>
    <n v="7"/>
    <n v="2"/>
  </r>
  <r>
    <n v="27853448.898147888"/>
    <s v="C"/>
    <x v="562"/>
    <x v="1"/>
    <n v="3"/>
    <s v="13 211002392"/>
    <d v="2021-09-03T00:00:00"/>
    <d v="2027-09-30T00:00:00"/>
    <n v="0"/>
    <n v="1"/>
    <n v="7"/>
    <n v="30"/>
    <n v="2"/>
    <n v="18.04"/>
    <n v="19.61"/>
    <n v="36429811"/>
    <n v="673279"/>
    <n v="34677531"/>
    <n v="0"/>
    <n v="0"/>
    <n v="0"/>
    <m/>
    <n v="0"/>
    <n v="0"/>
    <n v="0"/>
    <s v="1000000/1000000/"/>
    <s v="07/12/"/>
    <d v="2022-03-31T00:00:00"/>
    <n v="1"/>
    <s v="O"/>
    <n v="1"/>
    <n v="30"/>
    <n v="0"/>
    <m/>
    <m/>
    <m/>
    <m/>
    <m/>
    <m/>
    <n v="1"/>
    <n v="1"/>
    <n v="44442"/>
    <s v="A"/>
    <n v="1371278.69"/>
    <s v="LIBRE INVERSION"/>
    <n v="0"/>
    <n v="0"/>
    <m/>
    <m/>
    <n v="5"/>
    <m/>
    <m/>
    <m/>
    <m/>
    <n v="1"/>
    <n v="7"/>
    <n v="2"/>
  </r>
  <r>
    <n v="37627450"/>
    <s v="C"/>
    <x v="563"/>
    <x v="0"/>
    <n v="4"/>
    <s v="13 201002732"/>
    <d v="2020-09-29T00:00:00"/>
    <d v="2026-09-30T00:00:00"/>
    <n v="0"/>
    <n v="1"/>
    <n v="18"/>
    <n v="30"/>
    <n v="2"/>
    <n v="10.92"/>
    <n v="11.48"/>
    <n v="60070725"/>
    <n v="1153360"/>
    <n v="48622196"/>
    <n v="0"/>
    <n v="0"/>
    <n v="0"/>
    <m/>
    <n v="0"/>
    <n v="0"/>
    <n v="0"/>
    <m/>
    <m/>
    <d v="2022-03-31T00:00:00"/>
    <n v="1"/>
    <s v="O"/>
    <n v="1"/>
    <n v="30"/>
    <n v="0"/>
    <m/>
    <m/>
    <m/>
    <m/>
    <m/>
    <m/>
    <n v="1"/>
    <n v="1"/>
    <m/>
    <m/>
    <n v="1374355"/>
    <s v="LIBRE INVERSION"/>
    <n v="0"/>
    <n v="0"/>
    <s v="800-197-268-4"/>
    <s v="DIRECCION DE IMPUESTOS Y ADUANAS NACIONALES"/>
    <n v="5"/>
    <m/>
    <m/>
    <m/>
    <m/>
    <n v="1"/>
    <n v="7"/>
    <n v="2"/>
  </r>
  <r>
    <n v="1603006.4994638541"/>
    <s v="C"/>
    <x v="564"/>
    <x v="3"/>
    <n v="4"/>
    <s v="13 211000734"/>
    <d v="2021-03-10T00:00:00"/>
    <d v="2021-06-30T00:00:00"/>
    <n v="270"/>
    <n v="1"/>
    <n v="0"/>
    <n v="90"/>
    <n v="2"/>
    <n v="18.899999999999999"/>
    <n v="20.28"/>
    <n v="2029433"/>
    <n v="2128888"/>
    <n v="2029433"/>
    <n v="97409"/>
    <n v="0"/>
    <n v="0"/>
    <m/>
    <n v="1975269"/>
    <n v="97409"/>
    <n v="0"/>
    <m/>
    <m/>
    <d v="2021-03-10T00:00:00"/>
    <n v="1"/>
    <s v="O"/>
    <n v="1"/>
    <n v="90"/>
    <n v="2029433"/>
    <m/>
    <m/>
    <m/>
    <m/>
    <m/>
    <m/>
    <n v="1"/>
    <n v="1"/>
    <m/>
    <m/>
    <n v="77371.05"/>
    <s v="LIBRE INVERSION"/>
    <n v="0"/>
    <n v="0"/>
    <m/>
    <m/>
    <n v="5"/>
    <m/>
    <m/>
    <m/>
    <m/>
    <n v="1"/>
    <n v="7"/>
    <n v="2"/>
  </r>
  <r>
    <n v="577872.60066380736"/>
    <s v="C"/>
    <x v="564"/>
    <x v="3"/>
    <n v="4"/>
    <s v="10 191003219"/>
    <d v="2020-04-21T00:00:00"/>
    <d v="2021-11-30T00:00:00"/>
    <n v="270"/>
    <n v="1"/>
    <n v="12"/>
    <n v="30"/>
    <n v="2"/>
    <n v="0"/>
    <n v="0"/>
    <n v="2100000"/>
    <n v="125155"/>
    <n v="731606"/>
    <n v="13762"/>
    <n v="0"/>
    <n v="0"/>
    <m/>
    <n v="356040"/>
    <n v="13762"/>
    <n v="5564"/>
    <m/>
    <m/>
    <d v="2021-06-15T00:00:00"/>
    <n v="1"/>
    <s v="O"/>
    <n v="1"/>
    <n v="30"/>
    <n v="731606"/>
    <m/>
    <m/>
    <m/>
    <m/>
    <m/>
    <m/>
    <n v="1"/>
    <n v="1"/>
    <m/>
    <m/>
    <n v="27899.7"/>
    <s v="TARJETA DE AFINIDAD"/>
    <n v="0"/>
    <n v="0"/>
    <m/>
    <m/>
    <n v="5"/>
    <m/>
    <m/>
    <m/>
    <m/>
    <n v="1"/>
    <n v="7"/>
    <n v="2"/>
  </r>
  <r>
    <n v="3645672.8998723384"/>
    <s v="C"/>
    <x v="564"/>
    <x v="5"/>
    <n v="4"/>
    <s v="13 201003441"/>
    <d v="2020-12-30T00:00:00"/>
    <d v="2022-12-31T00:00:00"/>
    <n v="30"/>
    <n v="1"/>
    <n v="13"/>
    <n v="30"/>
    <n v="2"/>
    <n v="17.690000000000001"/>
    <n v="19.2"/>
    <n v="10017556"/>
    <n v="500617"/>
    <n v="4615499"/>
    <n v="68066"/>
    <n v="0"/>
    <n v="0"/>
    <m/>
    <n v="2246158"/>
    <n v="68066"/>
    <n v="0"/>
    <m/>
    <m/>
    <d v="2022-03-31T00:00:00"/>
    <n v="1"/>
    <s v="O"/>
    <n v="1"/>
    <n v="30"/>
    <n v="431813"/>
    <m/>
    <m/>
    <m/>
    <m/>
    <m/>
    <m/>
    <n v="1"/>
    <n v="1"/>
    <m/>
    <m/>
    <n v="175976.25"/>
    <s v="LIBRE INVERSION"/>
    <n v="0"/>
    <n v="0"/>
    <s v="800-197-268-4"/>
    <s v="DIRECCION DE IMPUESTOS Y ADUANAS NACIONALES"/>
    <n v="5"/>
    <m/>
    <m/>
    <m/>
    <m/>
    <n v="1"/>
    <n v="7"/>
    <n v="2"/>
  </r>
  <r>
    <n v="67167594.117247507"/>
    <s v="C"/>
    <x v="565"/>
    <x v="2"/>
    <n v="4"/>
    <s v="13 211002186"/>
    <d v="2021-08-20T00:00:00"/>
    <d v="2029-08-31T00:00:00"/>
    <n v="1"/>
    <n v="1"/>
    <n v="7"/>
    <n v="30"/>
    <n v="2"/>
    <n v="11.19"/>
    <n v="11.78"/>
    <n v="76957349"/>
    <n v="901754"/>
    <n v="73761704"/>
    <n v="0"/>
    <n v="0"/>
    <n v="109500000"/>
    <n v="44426"/>
    <n v="0"/>
    <n v="0"/>
    <n v="0"/>
    <s v="2000000/2000000/"/>
    <s v="06/12/"/>
    <d v="2022-03-31T00:00:00"/>
    <n v="2"/>
    <s v="O"/>
    <n v="1"/>
    <n v="30"/>
    <n v="672"/>
    <m/>
    <m/>
    <m/>
    <m/>
    <m/>
    <m/>
    <n v="1"/>
    <n v="1"/>
    <m/>
    <m/>
    <n v="1792854.4"/>
    <s v="LIBRE INVERSION"/>
    <n v="0"/>
    <n v="0"/>
    <s v="800-197-268-4"/>
    <s v="DIRECCION DE IMPUESTOS Y ADUANAS NACIONALES"/>
    <n v="5"/>
    <m/>
    <m/>
    <m/>
    <m/>
    <n v="1"/>
    <n v="7"/>
    <n v="2"/>
  </r>
  <r>
    <n v="23840030.882752493"/>
    <s v="C"/>
    <x v="565"/>
    <x v="1"/>
    <n v="4"/>
    <s v="13 201002882"/>
    <d v="2020-10-09T00:00:00"/>
    <d v="2024-10-31T00:00:00"/>
    <n v="0"/>
    <n v="1"/>
    <n v="17"/>
    <n v="30"/>
    <n v="2"/>
    <n v="10.199999999999999"/>
    <n v="10.69"/>
    <n v="37780008"/>
    <n v="969180"/>
    <n v="26180655"/>
    <n v="0"/>
    <n v="0"/>
    <n v="0"/>
    <m/>
    <n v="0"/>
    <n v="0"/>
    <n v="0"/>
    <m/>
    <m/>
    <d v="2022-03-31T00:00:00"/>
    <n v="1"/>
    <s v="O"/>
    <n v="1"/>
    <n v="30"/>
    <n v="0"/>
    <m/>
    <m/>
    <m/>
    <m/>
    <m/>
    <m/>
    <n v="1"/>
    <n v="1"/>
    <m/>
    <m/>
    <n v="636487.6"/>
    <s v="COMPRA CARTERA"/>
    <n v="0"/>
    <n v="0"/>
    <m/>
    <m/>
    <n v="5"/>
    <m/>
    <m/>
    <m/>
    <m/>
    <n v="1"/>
    <n v="7"/>
    <n v="2"/>
  </r>
  <r>
    <n v="10909606"/>
    <s v="C"/>
    <x v="566"/>
    <x v="0"/>
    <n v="4"/>
    <s v="10 191001273"/>
    <d v="2019-09-27T00:00:00"/>
    <d v="2023-09-30T00:00:00"/>
    <n v="0"/>
    <n v="1"/>
    <n v="35"/>
    <n v="30"/>
    <n v="2"/>
    <n v="11.39"/>
    <n v="12.01"/>
    <n v="50080254"/>
    <n v="782570"/>
    <n v="21343972"/>
    <n v="0"/>
    <n v="0"/>
    <n v="0"/>
    <m/>
    <n v="0"/>
    <n v="0"/>
    <n v="0"/>
    <s v="3000000/3250000/"/>
    <s v="07/12/"/>
    <d v="2022-03-31T00:00:00"/>
    <n v="1"/>
    <s v="O"/>
    <n v="1"/>
    <n v="30"/>
    <n v="0"/>
    <m/>
    <m/>
    <m/>
    <m/>
    <m/>
    <m/>
    <n v="1"/>
    <n v="1"/>
    <m/>
    <m/>
    <n v="1304308"/>
    <s v="SUSTITUCION"/>
    <n v="0"/>
    <n v="0"/>
    <s v="800-197-268-4"/>
    <s v="DIRECCION DE IMPUESTOS Y ADUANAS NACIONALES"/>
    <n v="5"/>
    <m/>
    <m/>
    <m/>
    <m/>
    <n v="1"/>
    <n v="7"/>
    <n v="2"/>
  </r>
  <r>
    <n v="0"/>
    <s v="C"/>
    <x v="567"/>
    <x v="1"/>
    <n v="4"/>
    <s v="11 22394"/>
    <d v="2019-01-29T00:00:00"/>
    <d v="2023-01-31T00:00:00"/>
    <n v="0"/>
    <n v="1"/>
    <n v="35"/>
    <n v="30"/>
    <n v="2"/>
    <n v="11.03"/>
    <n v="11.61"/>
    <n v="15037725"/>
    <n v="388950"/>
    <n v="3699723"/>
    <n v="0"/>
    <n v="0"/>
    <n v="0"/>
    <m/>
    <n v="0"/>
    <n v="0"/>
    <n v="0"/>
    <m/>
    <m/>
    <d v="2022-03-31T00:00:00"/>
    <n v="1"/>
    <s v="O"/>
    <n v="1"/>
    <n v="30"/>
    <n v="0"/>
    <m/>
    <m/>
    <m/>
    <m/>
    <m/>
    <m/>
    <n v="1"/>
    <n v="1"/>
    <m/>
    <m/>
    <n v="849068.34"/>
    <s v="LIBRE INVERSION"/>
    <n v="0"/>
    <n v="0"/>
    <m/>
    <m/>
    <n v="5"/>
    <m/>
    <m/>
    <m/>
    <m/>
    <n v="1"/>
    <n v="7"/>
    <n v="2"/>
  </r>
  <r>
    <n v="0"/>
    <s v="C"/>
    <x v="567"/>
    <x v="1"/>
    <n v="4"/>
    <s v="13 211000369"/>
    <d v="2021-02-09T00:00:00"/>
    <d v="2024-02-29T00:00:00"/>
    <n v="0"/>
    <n v="1"/>
    <n v="13"/>
    <n v="30"/>
    <n v="2"/>
    <n v="7.2"/>
    <n v="7.44"/>
    <n v="3039022"/>
    <n v="94677"/>
    <n v="2020382"/>
    <n v="0"/>
    <n v="0"/>
    <n v="0"/>
    <m/>
    <n v="0"/>
    <n v="0"/>
    <n v="0"/>
    <m/>
    <m/>
    <d v="2022-03-31T00:00:00"/>
    <n v="1"/>
    <s v="O"/>
    <n v="1"/>
    <n v="30"/>
    <n v="0"/>
    <m/>
    <m/>
    <m/>
    <m/>
    <m/>
    <m/>
    <n v="1"/>
    <n v="1"/>
    <m/>
    <m/>
    <n v="463686.87"/>
    <s v="LIBRE INVERSION"/>
    <n v="0"/>
    <n v="0"/>
    <m/>
    <m/>
    <n v="5"/>
    <m/>
    <m/>
    <m/>
    <m/>
    <n v="1"/>
    <n v="7"/>
    <n v="2"/>
  </r>
  <r>
    <n v="0"/>
    <s v="C"/>
    <x v="567"/>
    <x v="1"/>
    <n v="4"/>
    <s v="13 211001242"/>
    <d v="2021-04-26T00:00:00"/>
    <d v="2024-04-30T00:00:00"/>
    <n v="0"/>
    <n v="1"/>
    <n v="11"/>
    <n v="30"/>
    <n v="2"/>
    <n v="9.19"/>
    <n v="9.58"/>
    <n v="4030419"/>
    <n v="129286"/>
    <n v="2919050"/>
    <n v="0"/>
    <n v="0"/>
    <n v="0"/>
    <m/>
    <n v="0"/>
    <n v="0"/>
    <n v="0"/>
    <m/>
    <m/>
    <d v="2022-03-31T00:00:00"/>
    <n v="1"/>
    <s v="O"/>
    <n v="1"/>
    <n v="30"/>
    <n v="0"/>
    <m/>
    <m/>
    <m/>
    <m/>
    <m/>
    <m/>
    <n v="1"/>
    <n v="1"/>
    <m/>
    <m/>
    <n v="669858.03"/>
    <s v="LIBRE INVERSION"/>
    <n v="0"/>
    <n v="0"/>
    <m/>
    <m/>
    <n v="5"/>
    <m/>
    <m/>
    <m/>
    <m/>
    <n v="1"/>
    <n v="7"/>
    <n v="2"/>
  </r>
  <r>
    <n v="13701465"/>
    <s v="C"/>
    <x v="568"/>
    <x v="1"/>
    <n v="4"/>
    <s v="13 211003795"/>
    <d v="2021-12-10T00:00:00"/>
    <d v="2024-12-31T00:00:00"/>
    <n v="0"/>
    <n v="1"/>
    <n v="3"/>
    <n v="30"/>
    <n v="2"/>
    <n v="10.199999999999999"/>
    <n v="10.69"/>
    <n v="15865481"/>
    <n v="353320"/>
    <n v="15220416"/>
    <n v="0"/>
    <n v="0"/>
    <n v="0"/>
    <m/>
    <n v="0"/>
    <n v="0"/>
    <n v="0"/>
    <s v="1000000/1000000/"/>
    <s v="06/12/"/>
    <d v="2022-03-31T00:00:00"/>
    <n v="1"/>
    <s v="O"/>
    <n v="1"/>
    <n v="30"/>
    <n v="0"/>
    <m/>
    <m/>
    <m/>
    <m/>
    <m/>
    <m/>
    <n v="1"/>
    <n v="1"/>
    <m/>
    <m/>
    <n v="846120"/>
    <s v="LIBRE INVERSION"/>
    <n v="0"/>
    <n v="0"/>
    <m/>
    <m/>
    <n v="5"/>
    <m/>
    <m/>
    <m/>
    <m/>
    <n v="1"/>
    <n v="7"/>
    <n v="2"/>
  </r>
  <r>
    <n v="15943708.652010713"/>
    <s v="C"/>
    <x v="569"/>
    <x v="0"/>
    <n v="3"/>
    <s v="13 211001732"/>
    <d v="2021-06-28T00:00:00"/>
    <d v="2024-06-30T00:00:00"/>
    <n v="0"/>
    <n v="1"/>
    <n v="11"/>
    <n v="30"/>
    <n v="2"/>
    <n v="11.83"/>
    <n v="12.49"/>
    <n v="30480244"/>
    <n v="929882"/>
    <n v="23612587"/>
    <n v="0"/>
    <n v="0"/>
    <n v="0"/>
    <m/>
    <n v="0"/>
    <n v="0"/>
    <n v="0"/>
    <s v="500000/500000/"/>
    <s v="07/12/"/>
    <d v="2022-03-31T00:00:00"/>
    <n v="1"/>
    <s v="O"/>
    <n v="1"/>
    <n v="30"/>
    <n v="0"/>
    <m/>
    <m/>
    <m/>
    <m/>
    <m/>
    <m/>
    <n v="1"/>
    <n v="1"/>
    <n v="44375"/>
    <s v="A"/>
    <n v="1931121.77"/>
    <s v="LIBRE INVERSION"/>
    <n v="0"/>
    <n v="0"/>
    <s v="800-197-268-4"/>
    <s v="DIRECCION DE IMPUESTOS Y ADUANAS NACIONALES"/>
    <n v="5"/>
    <m/>
    <m/>
    <m/>
    <m/>
    <n v="1"/>
    <n v="7"/>
    <n v="2"/>
  </r>
  <r>
    <n v="1052437.0343889091"/>
    <s v="C"/>
    <x v="569"/>
    <x v="1"/>
    <n v="4"/>
    <s v="10 191001718"/>
    <d v="2019-10-18T00:00:00"/>
    <d v="2022-10-31T00:00:00"/>
    <n v="0"/>
    <n v="1"/>
    <n v="29"/>
    <n v="30"/>
    <n v="2"/>
    <n v="11.04"/>
    <n v="11.61"/>
    <n v="7048900"/>
    <n v="254835"/>
    <n v="1558484"/>
    <n v="0"/>
    <n v="0"/>
    <n v="0"/>
    <m/>
    <n v="0"/>
    <n v="0"/>
    <n v="0"/>
    <m/>
    <m/>
    <d v="2022-03-31T00:00:00"/>
    <n v="1"/>
    <s v="O"/>
    <n v="1"/>
    <n v="30"/>
    <n v="0"/>
    <m/>
    <m/>
    <m/>
    <m/>
    <m/>
    <m/>
    <n v="1"/>
    <n v="1"/>
    <m/>
    <m/>
    <n v="127342.09"/>
    <s v="TARJETA DE AFINIDAD"/>
    <n v="0"/>
    <n v="0"/>
    <m/>
    <m/>
    <n v="5"/>
    <m/>
    <m/>
    <m/>
    <m/>
    <n v="1"/>
    <n v="7"/>
    <n v="2"/>
  </r>
  <r>
    <n v="6526.6832616161137"/>
    <s v="C"/>
    <x v="569"/>
    <x v="1"/>
    <n v="4"/>
    <s v="10 191001719"/>
    <d v="2019-10-18T00:00:00"/>
    <d v="2022-10-31T00:00:00"/>
    <n v="0"/>
    <n v="1"/>
    <n v="29"/>
    <n v="30"/>
    <n v="2"/>
    <n v="18"/>
    <n v="19.559999999999999"/>
    <n v="40000"/>
    <n v="1446"/>
    <n v="9546"/>
    <n v="0"/>
    <n v="0"/>
    <n v="0"/>
    <m/>
    <n v="0"/>
    <n v="0"/>
    <n v="0"/>
    <m/>
    <m/>
    <d v="2022-03-31T00:00:00"/>
    <n v="1"/>
    <s v="O"/>
    <n v="1"/>
    <n v="30"/>
    <n v="0"/>
    <m/>
    <m/>
    <m/>
    <m/>
    <m/>
    <m/>
    <n v="1"/>
    <n v="1"/>
    <m/>
    <m/>
    <n v="699.68"/>
    <s v="TARJETA DE AFINIDAD"/>
    <n v="0"/>
    <n v="0"/>
    <m/>
    <m/>
    <n v="5"/>
    <m/>
    <m/>
    <m/>
    <m/>
    <n v="1"/>
    <n v="7"/>
    <n v="2"/>
  </r>
  <r>
    <n v="9787.7538794569755"/>
    <s v="C"/>
    <x v="569"/>
    <x v="1"/>
    <n v="4"/>
    <s v="10 191002036"/>
    <d v="2019-10-17T00:00:00"/>
    <d v="2022-10-31T00:00:00"/>
    <n v="0"/>
    <n v="1"/>
    <n v="29"/>
    <n v="30"/>
    <n v="2"/>
    <n v="18"/>
    <n v="19.559999999999999"/>
    <n v="60000"/>
    <n v="2169"/>
    <n v="14316"/>
    <n v="0"/>
    <n v="0"/>
    <n v="0"/>
    <m/>
    <n v="0"/>
    <n v="0"/>
    <n v="0"/>
    <m/>
    <m/>
    <d v="2022-03-31T00:00:00"/>
    <n v="1"/>
    <s v="O"/>
    <n v="1"/>
    <n v="30"/>
    <n v="0"/>
    <m/>
    <m/>
    <m/>
    <m/>
    <m/>
    <m/>
    <n v="1"/>
    <n v="1"/>
    <m/>
    <m/>
    <n v="1049.52"/>
    <s v="TARJETA DE AFINIDAD"/>
    <n v="0"/>
    <n v="0"/>
    <m/>
    <m/>
    <n v="5"/>
    <m/>
    <m/>
    <m/>
    <m/>
    <n v="1"/>
    <n v="7"/>
    <n v="2"/>
  </r>
  <r>
    <n v="15964.587141073091"/>
    <s v="C"/>
    <x v="569"/>
    <x v="1"/>
    <n v="4"/>
    <s v="10 191002037"/>
    <d v="2019-10-17T00:00:00"/>
    <d v="2022-10-31T00:00:00"/>
    <n v="0"/>
    <n v="1"/>
    <n v="29"/>
    <n v="30"/>
    <n v="2"/>
    <n v="18"/>
    <n v="19.559999999999999"/>
    <n v="100000"/>
    <n v="3615"/>
    <n v="23862"/>
    <n v="0"/>
    <n v="0"/>
    <n v="0"/>
    <m/>
    <n v="0"/>
    <n v="0"/>
    <n v="0"/>
    <m/>
    <m/>
    <d v="2022-03-31T00:00:00"/>
    <n v="1"/>
    <s v="O"/>
    <n v="1"/>
    <n v="30"/>
    <n v="0"/>
    <m/>
    <m/>
    <m/>
    <m/>
    <m/>
    <m/>
    <n v="1"/>
    <n v="1"/>
    <m/>
    <m/>
    <n v="2099.0500000000002"/>
    <s v="TARJETA DE AFINIDAD"/>
    <n v="0"/>
    <n v="0"/>
    <m/>
    <m/>
    <n v="5"/>
    <m/>
    <m/>
    <m/>
    <m/>
    <n v="1"/>
    <n v="7"/>
    <n v="2"/>
  </r>
  <r>
    <n v="6526.6832616161137"/>
    <s v="C"/>
    <x v="569"/>
    <x v="1"/>
    <n v="4"/>
    <s v="10 191002038"/>
    <d v="2019-10-17T00:00:00"/>
    <d v="2022-10-31T00:00:00"/>
    <n v="0"/>
    <n v="1"/>
    <n v="29"/>
    <n v="30"/>
    <n v="2"/>
    <n v="18"/>
    <n v="19.559999999999999"/>
    <n v="40000"/>
    <n v="1446"/>
    <n v="9546"/>
    <n v="0"/>
    <n v="0"/>
    <n v="0"/>
    <m/>
    <n v="0"/>
    <n v="0"/>
    <n v="0"/>
    <m/>
    <m/>
    <d v="2022-03-31T00:00:00"/>
    <n v="1"/>
    <s v="O"/>
    <n v="1"/>
    <n v="30"/>
    <n v="0"/>
    <m/>
    <m/>
    <m/>
    <m/>
    <m/>
    <m/>
    <n v="1"/>
    <n v="1"/>
    <m/>
    <m/>
    <n v="699.68"/>
    <s v="TARJETA DE AFINIDAD"/>
    <n v="0"/>
    <n v="0"/>
    <m/>
    <m/>
    <n v="5"/>
    <m/>
    <m/>
    <m/>
    <m/>
    <n v="1"/>
    <n v="7"/>
    <n v="2"/>
  </r>
  <r>
    <n v="6526.6832616161137"/>
    <s v="C"/>
    <x v="569"/>
    <x v="1"/>
    <n v="4"/>
    <s v="10 191002039"/>
    <d v="2019-10-17T00:00:00"/>
    <d v="2022-10-31T00:00:00"/>
    <n v="0"/>
    <n v="1"/>
    <n v="29"/>
    <n v="30"/>
    <n v="2"/>
    <n v="18"/>
    <n v="19.559999999999999"/>
    <n v="40000"/>
    <n v="1446"/>
    <n v="9546"/>
    <n v="0"/>
    <n v="0"/>
    <n v="0"/>
    <m/>
    <n v="0"/>
    <n v="0"/>
    <n v="0"/>
    <m/>
    <m/>
    <d v="2022-03-31T00:00:00"/>
    <n v="1"/>
    <s v="O"/>
    <n v="1"/>
    <n v="30"/>
    <n v="0"/>
    <m/>
    <m/>
    <m/>
    <m/>
    <m/>
    <m/>
    <n v="1"/>
    <n v="1"/>
    <m/>
    <m/>
    <n v="699.68"/>
    <s v="TARJETA DE AFINIDAD"/>
    <n v="0"/>
    <n v="0"/>
    <m/>
    <m/>
    <n v="5"/>
    <m/>
    <m/>
    <m/>
    <m/>
    <n v="1"/>
    <n v="7"/>
    <n v="2"/>
  </r>
  <r>
    <n v="6526.6832616161137"/>
    <s v="C"/>
    <x v="569"/>
    <x v="1"/>
    <n v="4"/>
    <s v="10 191002040"/>
    <d v="2019-10-17T00:00:00"/>
    <d v="2022-10-31T00:00:00"/>
    <n v="0"/>
    <n v="1"/>
    <n v="29"/>
    <n v="30"/>
    <n v="2"/>
    <n v="18"/>
    <n v="19.559999999999999"/>
    <n v="40000"/>
    <n v="1446"/>
    <n v="9546"/>
    <n v="0"/>
    <n v="0"/>
    <n v="0"/>
    <m/>
    <n v="0"/>
    <n v="0"/>
    <n v="0"/>
    <m/>
    <m/>
    <d v="2022-03-31T00:00:00"/>
    <n v="1"/>
    <s v="O"/>
    <n v="1"/>
    <n v="30"/>
    <n v="0"/>
    <m/>
    <m/>
    <m/>
    <m/>
    <m/>
    <m/>
    <n v="1"/>
    <n v="1"/>
    <m/>
    <m/>
    <n v="699.68"/>
    <s v="TARJETA DE AFINIDAD"/>
    <n v="0"/>
    <n v="0"/>
    <m/>
    <m/>
    <n v="5"/>
    <m/>
    <m/>
    <m/>
    <m/>
    <n v="1"/>
    <n v="7"/>
    <n v="2"/>
  </r>
  <r>
    <n v="15964.587141073091"/>
    <s v="C"/>
    <x v="569"/>
    <x v="1"/>
    <n v="4"/>
    <s v="10 191002041"/>
    <d v="2019-10-17T00:00:00"/>
    <d v="2022-10-31T00:00:00"/>
    <n v="0"/>
    <n v="1"/>
    <n v="29"/>
    <n v="30"/>
    <n v="2"/>
    <n v="18"/>
    <n v="19.559999999999999"/>
    <n v="100000"/>
    <n v="3615"/>
    <n v="23862"/>
    <n v="0"/>
    <n v="0"/>
    <n v="0"/>
    <m/>
    <n v="0"/>
    <n v="0"/>
    <n v="0"/>
    <m/>
    <m/>
    <d v="2022-03-31T00:00:00"/>
    <n v="1"/>
    <s v="O"/>
    <n v="1"/>
    <n v="30"/>
    <n v="0"/>
    <m/>
    <m/>
    <m/>
    <m/>
    <m/>
    <m/>
    <n v="1"/>
    <n v="1"/>
    <m/>
    <m/>
    <n v="2099.0500000000002"/>
    <s v="TARJETA DE AFINIDAD"/>
    <n v="0"/>
    <n v="0"/>
    <m/>
    <m/>
    <n v="5"/>
    <m/>
    <m/>
    <m/>
    <m/>
    <n v="1"/>
    <n v="7"/>
    <n v="2"/>
  </r>
  <r>
    <n v="9787.7538794569755"/>
    <s v="C"/>
    <x v="569"/>
    <x v="1"/>
    <n v="4"/>
    <s v="10 191002042"/>
    <d v="2019-10-17T00:00:00"/>
    <d v="2022-10-31T00:00:00"/>
    <n v="0"/>
    <n v="1"/>
    <n v="29"/>
    <n v="30"/>
    <n v="2"/>
    <n v="18"/>
    <n v="19.559999999999999"/>
    <n v="60000"/>
    <n v="2169"/>
    <n v="14316"/>
    <n v="0"/>
    <n v="0"/>
    <n v="0"/>
    <m/>
    <n v="0"/>
    <n v="0"/>
    <n v="0"/>
    <m/>
    <m/>
    <d v="2022-03-31T00:00:00"/>
    <n v="1"/>
    <s v="O"/>
    <n v="1"/>
    <n v="30"/>
    <n v="0"/>
    <m/>
    <m/>
    <m/>
    <m/>
    <m/>
    <m/>
    <n v="1"/>
    <n v="1"/>
    <m/>
    <m/>
    <n v="1049.52"/>
    <s v="TARJETA DE AFINIDAD"/>
    <n v="0"/>
    <n v="0"/>
    <m/>
    <m/>
    <n v="5"/>
    <m/>
    <m/>
    <m/>
    <m/>
    <n v="1"/>
    <n v="7"/>
    <n v="2"/>
  </r>
  <r>
    <n v="6526.6832616161137"/>
    <s v="C"/>
    <x v="569"/>
    <x v="1"/>
    <n v="4"/>
    <s v="10 191002043"/>
    <d v="2019-10-17T00:00:00"/>
    <d v="2022-10-31T00:00:00"/>
    <n v="0"/>
    <n v="1"/>
    <n v="29"/>
    <n v="30"/>
    <n v="2"/>
    <n v="18"/>
    <n v="19.559999999999999"/>
    <n v="40000"/>
    <n v="1446"/>
    <n v="9546"/>
    <n v="0"/>
    <n v="0"/>
    <n v="0"/>
    <m/>
    <n v="0"/>
    <n v="0"/>
    <n v="0"/>
    <m/>
    <m/>
    <d v="2022-03-31T00:00:00"/>
    <n v="1"/>
    <s v="O"/>
    <n v="1"/>
    <n v="30"/>
    <n v="0"/>
    <m/>
    <m/>
    <m/>
    <m/>
    <m/>
    <m/>
    <n v="1"/>
    <n v="1"/>
    <m/>
    <m/>
    <n v="699.68"/>
    <s v="TARJETA DE AFINIDAD"/>
    <n v="0"/>
    <n v="0"/>
    <m/>
    <m/>
    <n v="5"/>
    <m/>
    <m/>
    <m/>
    <m/>
    <n v="1"/>
    <n v="7"/>
    <n v="2"/>
  </r>
  <r>
    <n v="9787.7538794569755"/>
    <s v="C"/>
    <x v="569"/>
    <x v="1"/>
    <n v="4"/>
    <s v="10 191002044"/>
    <d v="2019-10-17T00:00:00"/>
    <d v="2022-10-31T00:00:00"/>
    <n v="0"/>
    <n v="1"/>
    <n v="29"/>
    <n v="30"/>
    <n v="2"/>
    <n v="18"/>
    <n v="19.559999999999999"/>
    <n v="60000"/>
    <n v="2169"/>
    <n v="14316"/>
    <n v="0"/>
    <n v="0"/>
    <n v="0"/>
    <m/>
    <n v="0"/>
    <n v="0"/>
    <n v="0"/>
    <m/>
    <m/>
    <d v="2022-03-31T00:00:00"/>
    <n v="1"/>
    <s v="O"/>
    <n v="1"/>
    <n v="30"/>
    <n v="0"/>
    <m/>
    <m/>
    <m/>
    <m/>
    <m/>
    <m/>
    <n v="1"/>
    <n v="1"/>
    <m/>
    <m/>
    <n v="1049.52"/>
    <s v="TARJETA DE AFINIDAD"/>
    <n v="0"/>
    <n v="0"/>
    <m/>
    <m/>
    <n v="5"/>
    <m/>
    <m/>
    <m/>
    <m/>
    <n v="1"/>
    <n v="7"/>
    <n v="2"/>
  </r>
  <r>
    <n v="9787.7538794569755"/>
    <s v="C"/>
    <x v="569"/>
    <x v="1"/>
    <n v="4"/>
    <s v="10 191002045"/>
    <d v="2019-10-17T00:00:00"/>
    <d v="2022-10-31T00:00:00"/>
    <n v="0"/>
    <n v="1"/>
    <n v="29"/>
    <n v="30"/>
    <n v="2"/>
    <n v="18"/>
    <n v="19.559999999999999"/>
    <n v="60000"/>
    <n v="2169"/>
    <n v="14316"/>
    <n v="0"/>
    <n v="0"/>
    <n v="0"/>
    <m/>
    <n v="0"/>
    <n v="0"/>
    <n v="0"/>
    <m/>
    <m/>
    <d v="2022-03-31T00:00:00"/>
    <n v="1"/>
    <s v="O"/>
    <n v="1"/>
    <n v="30"/>
    <n v="0"/>
    <m/>
    <m/>
    <m/>
    <m/>
    <m/>
    <m/>
    <n v="1"/>
    <n v="1"/>
    <m/>
    <m/>
    <n v="1049.52"/>
    <s v="TARJETA DE AFINIDAD"/>
    <n v="0"/>
    <n v="0"/>
    <m/>
    <m/>
    <n v="5"/>
    <m/>
    <m/>
    <m/>
    <m/>
    <n v="1"/>
    <n v="7"/>
    <n v="2"/>
  </r>
  <r>
    <n v="32277.510273501386"/>
    <s v="C"/>
    <x v="569"/>
    <x v="1"/>
    <n v="4"/>
    <s v="10 191002046"/>
    <d v="2019-10-17T00:00:00"/>
    <d v="2022-10-31T00:00:00"/>
    <n v="0"/>
    <n v="1"/>
    <n v="29"/>
    <n v="30"/>
    <n v="2"/>
    <n v="18"/>
    <n v="19.559999999999999"/>
    <n v="200000"/>
    <n v="7230"/>
    <n v="47722"/>
    <n v="0"/>
    <n v="0"/>
    <n v="0"/>
    <m/>
    <n v="0"/>
    <n v="0"/>
    <n v="0"/>
    <m/>
    <m/>
    <d v="2022-03-31T00:00:00"/>
    <n v="1"/>
    <s v="O"/>
    <n v="1"/>
    <n v="30"/>
    <n v="0"/>
    <m/>
    <m/>
    <m/>
    <m/>
    <m/>
    <m/>
    <n v="1"/>
    <n v="1"/>
    <m/>
    <m/>
    <n v="3848.25"/>
    <s v="TARJETA DE AFINIDAD"/>
    <n v="0"/>
    <n v="0"/>
    <m/>
    <m/>
    <n v="5"/>
    <m/>
    <m/>
    <m/>
    <m/>
    <n v="1"/>
    <n v="7"/>
    <n v="2"/>
  </r>
  <r>
    <n v="15964.587141073091"/>
    <s v="C"/>
    <x v="569"/>
    <x v="1"/>
    <n v="4"/>
    <s v="10 191002047"/>
    <d v="2019-10-17T00:00:00"/>
    <d v="2022-10-31T00:00:00"/>
    <n v="0"/>
    <n v="1"/>
    <n v="29"/>
    <n v="30"/>
    <n v="2"/>
    <n v="18"/>
    <n v="19.559999999999999"/>
    <n v="100000"/>
    <n v="3615"/>
    <n v="23862"/>
    <n v="0"/>
    <n v="0"/>
    <n v="0"/>
    <m/>
    <n v="0"/>
    <n v="0"/>
    <n v="0"/>
    <m/>
    <m/>
    <d v="2022-03-31T00:00:00"/>
    <n v="1"/>
    <s v="O"/>
    <n v="1"/>
    <n v="30"/>
    <n v="0"/>
    <m/>
    <m/>
    <m/>
    <m/>
    <m/>
    <m/>
    <n v="1"/>
    <n v="1"/>
    <m/>
    <m/>
    <n v="2099.0500000000002"/>
    <s v="TARJETA DE AFINIDAD"/>
    <n v="0"/>
    <n v="0"/>
    <m/>
    <m/>
    <n v="5"/>
    <m/>
    <m/>
    <m/>
    <m/>
    <n v="1"/>
    <n v="7"/>
    <n v="2"/>
  </r>
  <r>
    <n v="30484.924038061727"/>
    <s v="C"/>
    <x v="569"/>
    <x v="1"/>
    <n v="4"/>
    <s v="10 191003292"/>
    <d v="2020-05-30T00:00:00"/>
    <d v="2023-05-31T00:00:00"/>
    <n v="0"/>
    <n v="1"/>
    <n v="22"/>
    <n v="30"/>
    <n v="2"/>
    <n v="18"/>
    <n v="19.559999999999999"/>
    <n v="100000"/>
    <n v="3615"/>
    <n v="45354"/>
    <n v="0"/>
    <n v="0"/>
    <n v="0"/>
    <m/>
    <n v="0"/>
    <n v="0"/>
    <n v="0"/>
    <m/>
    <m/>
    <d v="2022-03-31T00:00:00"/>
    <n v="1"/>
    <s v="O"/>
    <n v="1"/>
    <n v="30"/>
    <n v="0"/>
    <m/>
    <m/>
    <m/>
    <m/>
    <m/>
    <m/>
    <n v="1"/>
    <n v="1"/>
    <m/>
    <m/>
    <n v="3848.25"/>
    <s v="TARJETA DE AFINIDAD"/>
    <n v="0"/>
    <n v="0"/>
    <m/>
    <m/>
    <n v="5"/>
    <m/>
    <m/>
    <m/>
    <m/>
    <n v="1"/>
    <n v="7"/>
    <n v="2"/>
  </r>
  <r>
    <n v="13396.185478226858"/>
    <s v="C"/>
    <x v="569"/>
    <x v="1"/>
    <n v="4"/>
    <s v="10 191002721"/>
    <d v="2020-01-02T00:00:00"/>
    <d v="2023-01-31T00:00:00"/>
    <n v="0"/>
    <n v="1"/>
    <n v="26"/>
    <n v="30"/>
    <n v="2"/>
    <n v="18"/>
    <n v="19.559999999999999"/>
    <n v="60000"/>
    <n v="2169"/>
    <n v="20007"/>
    <n v="0"/>
    <n v="0"/>
    <n v="0"/>
    <m/>
    <n v="0"/>
    <n v="0"/>
    <n v="0"/>
    <m/>
    <m/>
    <d v="2022-03-31T00:00:00"/>
    <n v="1"/>
    <s v="O"/>
    <n v="1"/>
    <n v="30"/>
    <n v="0"/>
    <m/>
    <m/>
    <m/>
    <m/>
    <m/>
    <m/>
    <n v="1"/>
    <n v="1"/>
    <m/>
    <m/>
    <n v="1749.2"/>
    <s v="TARJETA DE AFINIDAD"/>
    <n v="0"/>
    <n v="0"/>
    <m/>
    <m/>
    <n v="5"/>
    <m/>
    <m/>
    <m/>
    <m/>
    <n v="1"/>
    <n v="7"/>
    <n v="2"/>
  </r>
  <r>
    <n v="4349.538830398018"/>
    <s v="C"/>
    <x v="569"/>
    <x v="1"/>
    <n v="4"/>
    <s v="10 191002744"/>
    <d v="2020-01-09T00:00:00"/>
    <d v="2023-01-31T00:00:00"/>
    <n v="0"/>
    <n v="1"/>
    <n v="26"/>
    <n v="30"/>
    <n v="2"/>
    <n v="18"/>
    <n v="19.559999999999999"/>
    <n v="20000"/>
    <n v="723"/>
    <n v="6670"/>
    <n v="0"/>
    <n v="0"/>
    <n v="0"/>
    <m/>
    <n v="0"/>
    <n v="0"/>
    <n v="0"/>
    <m/>
    <m/>
    <d v="2022-03-31T00:00:00"/>
    <n v="1"/>
    <s v="O"/>
    <n v="1"/>
    <n v="30"/>
    <n v="0"/>
    <m/>
    <m/>
    <m/>
    <m/>
    <m/>
    <m/>
    <n v="1"/>
    <n v="1"/>
    <m/>
    <m/>
    <n v="699.68"/>
    <s v="TARJETA DE AFINIDAD"/>
    <n v="0"/>
    <n v="0"/>
    <m/>
    <m/>
    <n v="5"/>
    <m/>
    <m/>
    <m/>
    <m/>
    <n v="1"/>
    <n v="7"/>
    <n v="2"/>
  </r>
  <r>
    <n v="30484.924038061727"/>
    <s v="C"/>
    <x v="569"/>
    <x v="1"/>
    <n v="4"/>
    <s v="10 191003283"/>
    <d v="2020-05-26T00:00:00"/>
    <d v="2023-05-31T00:00:00"/>
    <n v="0"/>
    <n v="1"/>
    <n v="22"/>
    <n v="30"/>
    <n v="2"/>
    <n v="18"/>
    <n v="19.559999999999999"/>
    <n v="100000"/>
    <n v="3615"/>
    <n v="45354"/>
    <n v="0"/>
    <n v="0"/>
    <n v="0"/>
    <m/>
    <n v="0"/>
    <n v="0"/>
    <n v="0"/>
    <m/>
    <m/>
    <d v="2022-03-31T00:00:00"/>
    <n v="1"/>
    <s v="O"/>
    <n v="1"/>
    <n v="30"/>
    <n v="0"/>
    <m/>
    <m/>
    <m/>
    <m/>
    <m/>
    <m/>
    <n v="1"/>
    <n v="1"/>
    <m/>
    <m/>
    <n v="3848.25"/>
    <s v="TARJETA DE AFINIDAD"/>
    <n v="0"/>
    <n v="0"/>
    <m/>
    <m/>
    <n v="5"/>
    <m/>
    <m/>
    <m/>
    <m/>
    <n v="1"/>
    <n v="7"/>
    <n v="2"/>
  </r>
  <r>
    <n v="20436.86467475156"/>
    <s v="C"/>
    <x v="569"/>
    <x v="1"/>
    <n v="4"/>
    <s v="10 191002581"/>
    <d v="2019-12-04T00:00:00"/>
    <d v="2022-12-31T00:00:00"/>
    <n v="0"/>
    <n v="1"/>
    <n v="27"/>
    <n v="30"/>
    <n v="2"/>
    <n v="18"/>
    <n v="19.559999999999999"/>
    <n v="100000"/>
    <n v="3615"/>
    <n v="30232"/>
    <n v="0"/>
    <n v="0"/>
    <n v="0"/>
    <m/>
    <n v="0"/>
    <n v="0"/>
    <n v="0"/>
    <m/>
    <m/>
    <d v="2022-03-31T00:00:00"/>
    <n v="1"/>
    <s v="O"/>
    <n v="1"/>
    <n v="30"/>
    <n v="0"/>
    <m/>
    <m/>
    <m/>
    <m/>
    <m/>
    <m/>
    <n v="1"/>
    <n v="1"/>
    <m/>
    <m/>
    <n v="2448.89"/>
    <s v="TARJETA DE AFINIDAD"/>
    <n v="0"/>
    <n v="0"/>
    <m/>
    <m/>
    <n v="5"/>
    <m/>
    <m/>
    <m/>
    <m/>
    <n v="1"/>
    <n v="7"/>
    <n v="2"/>
  </r>
  <r>
    <n v="20436.86467475156"/>
    <s v="C"/>
    <x v="569"/>
    <x v="1"/>
    <n v="4"/>
    <s v="10 191002712"/>
    <d v="2019-12-30T00:00:00"/>
    <d v="2022-12-31T00:00:00"/>
    <n v="0"/>
    <n v="1"/>
    <n v="27"/>
    <n v="30"/>
    <n v="2"/>
    <n v="18"/>
    <n v="19.559999999999999"/>
    <n v="100000"/>
    <n v="3615"/>
    <n v="30232"/>
    <n v="0"/>
    <n v="0"/>
    <n v="0"/>
    <m/>
    <n v="0"/>
    <n v="0"/>
    <n v="0"/>
    <m/>
    <m/>
    <d v="2022-03-31T00:00:00"/>
    <n v="1"/>
    <s v="O"/>
    <n v="1"/>
    <n v="30"/>
    <n v="0"/>
    <m/>
    <m/>
    <m/>
    <m/>
    <m/>
    <m/>
    <n v="1"/>
    <n v="1"/>
    <m/>
    <m/>
    <n v="2448.89"/>
    <s v="TARJETA DE AFINIDAD"/>
    <n v="0"/>
    <n v="0"/>
    <m/>
    <m/>
    <n v="5"/>
    <m/>
    <m/>
    <m/>
    <m/>
    <n v="1"/>
    <n v="7"/>
    <n v="2"/>
  </r>
  <r>
    <n v="12331.184399664056"/>
    <s v="C"/>
    <x v="569"/>
    <x v="1"/>
    <n v="4"/>
    <s v="10 191002570"/>
    <d v="2019-12-03T00:00:00"/>
    <d v="2022-12-31T00:00:00"/>
    <n v="0"/>
    <n v="1"/>
    <n v="27"/>
    <n v="30"/>
    <n v="2"/>
    <n v="18"/>
    <n v="19.559999999999999"/>
    <n v="60000"/>
    <n v="2169"/>
    <n v="18138"/>
    <n v="0"/>
    <n v="0"/>
    <n v="0"/>
    <m/>
    <n v="0"/>
    <n v="0"/>
    <n v="0"/>
    <m/>
    <m/>
    <d v="2022-03-31T00:00:00"/>
    <n v="1"/>
    <s v="O"/>
    <n v="1"/>
    <n v="30"/>
    <n v="0"/>
    <m/>
    <m/>
    <m/>
    <m/>
    <m/>
    <m/>
    <n v="1"/>
    <n v="1"/>
    <m/>
    <m/>
    <n v="1399.36"/>
    <s v="TARJETA DE AFINIDAD"/>
    <n v="0"/>
    <n v="0"/>
    <m/>
    <m/>
    <n v="5"/>
    <m/>
    <m/>
    <m/>
    <m/>
    <n v="1"/>
    <n v="7"/>
    <n v="2"/>
  </r>
  <r>
    <n v="26707.680475396977"/>
    <s v="C"/>
    <x v="569"/>
    <x v="1"/>
    <n v="4"/>
    <s v="10 191003026"/>
    <d v="2020-03-03T00:00:00"/>
    <d v="2023-03-31T00:00:00"/>
    <n v="0"/>
    <n v="1"/>
    <n v="24"/>
    <n v="30"/>
    <n v="2"/>
    <n v="18"/>
    <n v="19.559999999999999"/>
    <n v="100000"/>
    <n v="3615"/>
    <n v="39440"/>
    <n v="0"/>
    <n v="0"/>
    <n v="0"/>
    <m/>
    <n v="0"/>
    <n v="0"/>
    <n v="0"/>
    <m/>
    <m/>
    <d v="2022-03-31T00:00:00"/>
    <n v="1"/>
    <s v="O"/>
    <n v="1"/>
    <n v="30"/>
    <n v="0"/>
    <m/>
    <m/>
    <m/>
    <m/>
    <m/>
    <m/>
    <n v="1"/>
    <n v="1"/>
    <m/>
    <m/>
    <n v="3148.57"/>
    <s v="TARJETA DE AFINIDAD"/>
    <n v="0"/>
    <n v="0"/>
    <m/>
    <m/>
    <n v="5"/>
    <m/>
    <m/>
    <m/>
    <m/>
    <n v="1"/>
    <n v="7"/>
    <n v="2"/>
  </r>
  <r>
    <n v="32673.423534115802"/>
    <s v="C"/>
    <x v="569"/>
    <x v="1"/>
    <n v="4"/>
    <s v="10 191003312"/>
    <d v="2020-06-06T00:00:00"/>
    <d v="2023-06-30T00:00:00"/>
    <n v="0"/>
    <n v="1"/>
    <n v="21"/>
    <n v="30"/>
    <n v="2"/>
    <n v="18"/>
    <n v="19.559999999999999"/>
    <n v="100000"/>
    <n v="3615"/>
    <n v="48245"/>
    <n v="0"/>
    <n v="0"/>
    <n v="0"/>
    <m/>
    <n v="0"/>
    <n v="0"/>
    <n v="0"/>
    <m/>
    <m/>
    <d v="2022-03-31T00:00:00"/>
    <n v="1"/>
    <s v="O"/>
    <n v="1"/>
    <n v="30"/>
    <n v="0"/>
    <m/>
    <m/>
    <m/>
    <m/>
    <m/>
    <m/>
    <n v="1"/>
    <n v="1"/>
    <m/>
    <m/>
    <n v="3848.25"/>
    <s v="TARJETA DE AFINIDAD"/>
    <n v="0"/>
    <n v="0"/>
    <m/>
    <m/>
    <n v="5"/>
    <m/>
    <m/>
    <m/>
    <m/>
    <n v="1"/>
    <n v="7"/>
    <n v="2"/>
  </r>
  <r>
    <n v="9917.2016185871198"/>
    <s v="C"/>
    <x v="569"/>
    <x v="1"/>
    <n v="4"/>
    <s v="10 191003328"/>
    <d v="2020-06-09T00:00:00"/>
    <d v="2023-06-30T00:00:00"/>
    <n v="0"/>
    <n v="1"/>
    <n v="21"/>
    <n v="30"/>
    <n v="2"/>
    <n v="17.690000000000001"/>
    <n v="19.2"/>
    <n v="30000"/>
    <n v="1086"/>
    <n v="14487"/>
    <n v="0"/>
    <n v="0"/>
    <n v="0"/>
    <m/>
    <n v="0"/>
    <n v="0"/>
    <n v="0"/>
    <m/>
    <m/>
    <d v="2022-03-31T00:00:00"/>
    <n v="1"/>
    <s v="O"/>
    <n v="1"/>
    <n v="30"/>
    <n v="0"/>
    <m/>
    <m/>
    <m/>
    <m/>
    <m/>
    <m/>
    <n v="1"/>
    <n v="1"/>
    <m/>
    <m/>
    <n v="1049.52"/>
    <s v="TARJETA DE AFINIDAD"/>
    <n v="0"/>
    <n v="0"/>
    <m/>
    <m/>
    <n v="5"/>
    <m/>
    <m/>
    <m/>
    <m/>
    <n v="1"/>
    <n v="7"/>
    <n v="2"/>
  </r>
  <r>
    <n v="32673.423534115802"/>
    <s v="C"/>
    <x v="569"/>
    <x v="1"/>
    <n v="4"/>
    <s v="10 191003316"/>
    <d v="2020-06-07T00:00:00"/>
    <d v="2023-06-30T00:00:00"/>
    <n v="0"/>
    <n v="1"/>
    <n v="21"/>
    <n v="30"/>
    <n v="2"/>
    <n v="18"/>
    <n v="19.559999999999999"/>
    <n v="100000"/>
    <n v="3615"/>
    <n v="48245"/>
    <n v="0"/>
    <n v="0"/>
    <n v="0"/>
    <m/>
    <n v="0"/>
    <n v="0"/>
    <n v="0"/>
    <m/>
    <m/>
    <d v="2022-03-31T00:00:00"/>
    <n v="1"/>
    <s v="O"/>
    <n v="1"/>
    <n v="30"/>
    <n v="0"/>
    <m/>
    <m/>
    <m/>
    <m/>
    <m/>
    <m/>
    <n v="1"/>
    <n v="1"/>
    <m/>
    <m/>
    <n v="3848.25"/>
    <s v="TARJETA DE AFINIDAD"/>
    <n v="0"/>
    <n v="0"/>
    <m/>
    <m/>
    <n v="5"/>
    <m/>
    <m/>
    <m/>
    <m/>
    <n v="1"/>
    <n v="7"/>
    <n v="2"/>
  </r>
  <r>
    <n v="49186.081804605405"/>
    <s v="C"/>
    <x v="569"/>
    <x v="1"/>
    <n v="4"/>
    <s v="10 191002902"/>
    <d v="2020-02-11T00:00:00"/>
    <d v="2023-02-28T00:00:00"/>
    <n v="0"/>
    <n v="1"/>
    <n v="25"/>
    <n v="30"/>
    <n v="2"/>
    <n v="18"/>
    <n v="19.559999999999999"/>
    <n v="200000"/>
    <n v="7230"/>
    <n v="72831"/>
    <n v="0"/>
    <n v="0"/>
    <n v="0"/>
    <m/>
    <n v="0"/>
    <n v="0"/>
    <n v="0"/>
    <m/>
    <m/>
    <d v="2022-03-31T00:00:00"/>
    <n v="1"/>
    <s v="O"/>
    <n v="1"/>
    <n v="30"/>
    <n v="0"/>
    <m/>
    <m/>
    <m/>
    <m/>
    <m/>
    <m/>
    <n v="1"/>
    <n v="1"/>
    <m/>
    <m/>
    <n v="5947.3"/>
    <s v="TARJETA DE AFINIDAD"/>
    <n v="0"/>
    <n v="0"/>
    <m/>
    <m/>
    <n v="5"/>
    <m/>
    <m/>
    <m/>
    <m/>
    <n v="1"/>
    <n v="7"/>
    <n v="2"/>
  </r>
  <r>
    <n v="4227.7651375437508"/>
    <s v="C"/>
    <x v="569"/>
    <x v="1"/>
    <n v="4"/>
    <s v="10 191002590"/>
    <d v="2019-12-09T00:00:00"/>
    <d v="2022-12-31T00:00:00"/>
    <n v="0"/>
    <n v="1"/>
    <n v="27"/>
    <n v="30"/>
    <n v="2"/>
    <n v="18"/>
    <n v="19.559999999999999"/>
    <n v="20000"/>
    <n v="723"/>
    <n v="6047"/>
    <n v="0"/>
    <n v="0"/>
    <n v="0"/>
    <m/>
    <n v="0"/>
    <n v="0"/>
    <n v="0"/>
    <m/>
    <m/>
    <d v="2022-03-31T00:00:00"/>
    <n v="1"/>
    <s v="O"/>
    <n v="1"/>
    <n v="30"/>
    <n v="0"/>
    <m/>
    <m/>
    <m/>
    <m/>
    <m/>
    <m/>
    <n v="1"/>
    <n v="1"/>
    <m/>
    <m/>
    <n v="349.84"/>
    <s v="TARJETA DE AFINIDAD"/>
    <n v="0"/>
    <n v="0"/>
    <m/>
    <m/>
    <n v="5"/>
    <m/>
    <m/>
    <m/>
    <m/>
    <n v="1"/>
    <n v="7"/>
    <n v="2"/>
  </r>
  <r>
    <n v="5271.5700950793953"/>
    <s v="C"/>
    <x v="569"/>
    <x v="1"/>
    <n v="4"/>
    <s v="10 191003069"/>
    <d v="2020-03-10T00:00:00"/>
    <d v="2023-03-31T00:00:00"/>
    <n v="0"/>
    <n v="1"/>
    <n v="24"/>
    <n v="30"/>
    <n v="2"/>
    <n v="18"/>
    <n v="19.559999999999999"/>
    <n v="20000"/>
    <n v="723"/>
    <n v="7888"/>
    <n v="0"/>
    <n v="0"/>
    <n v="0"/>
    <m/>
    <n v="0"/>
    <n v="0"/>
    <n v="0"/>
    <m/>
    <m/>
    <d v="2022-03-31T00:00:00"/>
    <n v="1"/>
    <s v="O"/>
    <n v="1"/>
    <n v="30"/>
    <n v="0"/>
    <m/>
    <m/>
    <m/>
    <m/>
    <m/>
    <m/>
    <n v="1"/>
    <n v="1"/>
    <m/>
    <m/>
    <n v="699.68"/>
    <s v="TARJETA DE AFINIDAD"/>
    <n v="0"/>
    <n v="0"/>
    <m/>
    <m/>
    <n v="5"/>
    <m/>
    <m/>
    <m/>
    <m/>
    <n v="1"/>
    <n v="7"/>
    <n v="2"/>
  </r>
  <r>
    <n v="15813.186276593391"/>
    <s v="C"/>
    <x v="569"/>
    <x v="1"/>
    <n v="4"/>
    <s v="10 191003017"/>
    <d v="2020-03-02T00:00:00"/>
    <d v="2023-03-31T00:00:00"/>
    <n v="0"/>
    <n v="1"/>
    <n v="24"/>
    <n v="30"/>
    <n v="2"/>
    <n v="18"/>
    <n v="19.559999999999999"/>
    <n v="60000"/>
    <n v="2169"/>
    <n v="23662"/>
    <n v="0"/>
    <n v="0"/>
    <n v="0"/>
    <m/>
    <n v="0"/>
    <n v="0"/>
    <n v="0"/>
    <m/>
    <m/>
    <d v="2022-03-31T00:00:00"/>
    <n v="1"/>
    <s v="O"/>
    <n v="1"/>
    <n v="30"/>
    <n v="0"/>
    <m/>
    <m/>
    <m/>
    <m/>
    <m/>
    <m/>
    <n v="1"/>
    <n v="1"/>
    <m/>
    <m/>
    <n v="2099.0500000000002"/>
    <s v="TARJETA DE AFINIDAD"/>
    <n v="0"/>
    <n v="0"/>
    <m/>
    <m/>
    <n v="5"/>
    <m/>
    <m/>
    <m/>
    <m/>
    <n v="1"/>
    <n v="7"/>
    <n v="2"/>
  </r>
  <r>
    <n v="2625.9439913485171"/>
    <s v="C"/>
    <x v="569"/>
    <x v="1"/>
    <n v="4"/>
    <s v="10 191003087"/>
    <d v="2020-03-13T00:00:00"/>
    <d v="2023-03-31T00:00:00"/>
    <n v="0"/>
    <n v="1"/>
    <n v="24"/>
    <n v="30"/>
    <n v="2"/>
    <n v="18"/>
    <n v="19.559999999999999"/>
    <n v="10000"/>
    <n v="362"/>
    <n v="3931"/>
    <n v="0"/>
    <n v="0"/>
    <n v="0"/>
    <m/>
    <n v="0"/>
    <n v="0"/>
    <n v="0"/>
    <m/>
    <m/>
    <d v="2022-03-31T00:00:00"/>
    <n v="1"/>
    <s v="O"/>
    <n v="1"/>
    <n v="30"/>
    <n v="0"/>
    <m/>
    <m/>
    <m/>
    <m/>
    <m/>
    <m/>
    <n v="1"/>
    <n v="1"/>
    <m/>
    <m/>
    <n v="349.84"/>
    <s v="TARJETA DE AFINIDAD"/>
    <n v="0"/>
    <n v="0"/>
    <m/>
    <m/>
    <n v="5"/>
    <m/>
    <m/>
    <m/>
    <m/>
    <n v="1"/>
    <n v="7"/>
    <n v="2"/>
  </r>
  <r>
    <n v="5271.5700950793953"/>
    <s v="C"/>
    <x v="569"/>
    <x v="1"/>
    <n v="4"/>
    <s v="10 191003055"/>
    <d v="2020-03-09T00:00:00"/>
    <d v="2023-03-31T00:00:00"/>
    <n v="0"/>
    <n v="1"/>
    <n v="24"/>
    <n v="30"/>
    <n v="2"/>
    <n v="18"/>
    <n v="19.559999999999999"/>
    <n v="20000"/>
    <n v="723"/>
    <n v="7888"/>
    <n v="0"/>
    <n v="0"/>
    <n v="0"/>
    <m/>
    <n v="0"/>
    <n v="0"/>
    <n v="0"/>
    <m/>
    <m/>
    <d v="2022-03-31T00:00:00"/>
    <n v="1"/>
    <s v="O"/>
    <n v="1"/>
    <n v="30"/>
    <n v="0"/>
    <m/>
    <m/>
    <m/>
    <m/>
    <m/>
    <m/>
    <n v="1"/>
    <n v="1"/>
    <m/>
    <m/>
    <n v="699.68"/>
    <s v="TARJETA DE AFINIDAD"/>
    <n v="0"/>
    <n v="0"/>
    <m/>
    <m/>
    <n v="5"/>
    <m/>
    <m/>
    <m/>
    <m/>
    <n v="1"/>
    <n v="7"/>
    <n v="2"/>
  </r>
  <r>
    <n v="64994.73605526441"/>
    <s v="C"/>
    <x v="569"/>
    <x v="1"/>
    <n v="4"/>
    <s v="10 191003307"/>
    <d v="2020-06-05T00:00:00"/>
    <d v="2023-06-30T00:00:00"/>
    <n v="0"/>
    <n v="1"/>
    <n v="21"/>
    <n v="30"/>
    <n v="2"/>
    <n v="18"/>
    <n v="19.559999999999999"/>
    <n v="200000"/>
    <n v="7230"/>
    <n v="96487"/>
    <n v="0"/>
    <n v="0"/>
    <n v="0"/>
    <m/>
    <n v="0"/>
    <n v="0"/>
    <n v="0"/>
    <m/>
    <m/>
    <d v="2022-03-31T00:00:00"/>
    <n v="1"/>
    <s v="O"/>
    <n v="1"/>
    <n v="30"/>
    <n v="0"/>
    <m/>
    <m/>
    <m/>
    <m/>
    <m/>
    <m/>
    <n v="1"/>
    <n v="1"/>
    <m/>
    <m/>
    <n v="8046.34"/>
    <s v="TARJETA DE AFINIDAD"/>
    <n v="0"/>
    <n v="0"/>
    <m/>
    <m/>
    <n v="5"/>
    <m/>
    <m/>
    <m/>
    <m/>
    <n v="1"/>
    <n v="7"/>
    <n v="2"/>
  </r>
  <r>
    <n v="9537.9424530654687"/>
    <s v="C"/>
    <x v="569"/>
    <x v="1"/>
    <n v="4"/>
    <s v="10 211000032"/>
    <d v="2021-02-11T00:00:00"/>
    <d v="2024-02-29T00:00:00"/>
    <n v="0"/>
    <n v="1"/>
    <n v="13"/>
    <n v="30"/>
    <n v="2"/>
    <n v="17.690000000000001"/>
    <n v="19.2"/>
    <n v="20000"/>
    <n v="724"/>
    <n v="13986"/>
    <n v="0"/>
    <n v="0"/>
    <n v="0"/>
    <m/>
    <n v="0"/>
    <n v="0"/>
    <n v="0"/>
    <m/>
    <m/>
    <d v="2022-03-31T00:00:00"/>
    <n v="1"/>
    <s v="O"/>
    <n v="1"/>
    <n v="30"/>
    <n v="0"/>
    <m/>
    <m/>
    <m/>
    <m/>
    <m/>
    <m/>
    <n v="1"/>
    <n v="1"/>
    <m/>
    <m/>
    <n v="1049.52"/>
    <s v="TARJETA DE AFINIDAD"/>
    <n v="0"/>
    <n v="0"/>
    <m/>
    <m/>
    <n v="5"/>
    <m/>
    <m/>
    <m/>
    <m/>
    <n v="1"/>
    <n v="7"/>
    <n v="2"/>
  </r>
  <r>
    <n v="40090.239875820662"/>
    <s v="C"/>
    <x v="569"/>
    <x v="1"/>
    <n v="4"/>
    <s v="10 191003712"/>
    <d v="2020-10-08T00:00:00"/>
    <d v="2023-10-31T00:00:00"/>
    <n v="0"/>
    <n v="1"/>
    <n v="17"/>
    <n v="30"/>
    <n v="2"/>
    <n v="17.690000000000001"/>
    <n v="19.2"/>
    <n v="100000"/>
    <n v="3620"/>
    <n v="59429"/>
    <n v="0"/>
    <n v="0"/>
    <n v="0"/>
    <m/>
    <n v="0"/>
    <n v="0"/>
    <n v="0"/>
    <m/>
    <m/>
    <d v="2022-03-31T00:00:00"/>
    <n v="1"/>
    <s v="O"/>
    <n v="1"/>
    <n v="30"/>
    <n v="0"/>
    <m/>
    <m/>
    <m/>
    <m/>
    <m/>
    <m/>
    <n v="1"/>
    <n v="1"/>
    <m/>
    <m/>
    <n v="4897.7700000000004"/>
    <s v="TARJETA DE AFINIDAD"/>
    <n v="0"/>
    <n v="0"/>
    <m/>
    <m/>
    <n v="5"/>
    <m/>
    <m/>
    <m/>
    <m/>
    <n v="1"/>
    <n v="7"/>
    <n v="2"/>
  </r>
  <r>
    <n v="24197.558145375428"/>
    <s v="C"/>
    <x v="569"/>
    <x v="1"/>
    <n v="4"/>
    <s v="10 191003713"/>
    <d v="2020-10-08T00:00:00"/>
    <d v="2023-10-31T00:00:00"/>
    <n v="0"/>
    <n v="1"/>
    <n v="17"/>
    <n v="30"/>
    <n v="2"/>
    <n v="17.690000000000001"/>
    <n v="19.2"/>
    <n v="60000"/>
    <n v="2172"/>
    <n v="35662"/>
    <n v="0"/>
    <n v="0"/>
    <n v="0"/>
    <m/>
    <n v="0"/>
    <n v="0"/>
    <n v="0"/>
    <m/>
    <m/>
    <d v="2022-03-31T00:00:00"/>
    <n v="1"/>
    <s v="O"/>
    <n v="1"/>
    <n v="30"/>
    <n v="0"/>
    <m/>
    <m/>
    <m/>
    <m/>
    <m/>
    <m/>
    <n v="1"/>
    <n v="1"/>
    <m/>
    <m/>
    <n v="2798.73"/>
    <s v="TARJETA DE AFINIDAD"/>
    <n v="0"/>
    <n v="0"/>
    <m/>
    <m/>
    <n v="5"/>
    <m/>
    <m/>
    <m/>
    <m/>
    <n v="1"/>
    <n v="7"/>
    <n v="2"/>
  </r>
  <r>
    <n v="36284.883150175279"/>
    <s v="C"/>
    <x v="569"/>
    <x v="1"/>
    <n v="4"/>
    <s v="10 191003570"/>
    <d v="2020-08-30T00:00:00"/>
    <d v="2023-08-31T00:00:00"/>
    <n v="0"/>
    <n v="1"/>
    <n v="19"/>
    <n v="30"/>
    <n v="2"/>
    <n v="17.690000000000001"/>
    <n v="19.2"/>
    <n v="100000"/>
    <n v="3620"/>
    <n v="53940"/>
    <n v="0"/>
    <n v="0"/>
    <n v="0"/>
    <m/>
    <n v="0"/>
    <n v="0"/>
    <n v="0"/>
    <m/>
    <m/>
    <d v="2022-03-31T00:00:00"/>
    <n v="1"/>
    <s v="O"/>
    <n v="1"/>
    <n v="30"/>
    <n v="0"/>
    <m/>
    <m/>
    <m/>
    <m/>
    <m/>
    <m/>
    <n v="1"/>
    <n v="1"/>
    <m/>
    <m/>
    <n v="4547.93"/>
    <s v="TARJETA DE AFINIDAD"/>
    <n v="0"/>
    <n v="0"/>
    <m/>
    <m/>
    <n v="5"/>
    <m/>
    <m/>
    <m/>
    <m/>
    <n v="1"/>
    <n v="7"/>
    <n v="2"/>
  </r>
  <r>
    <n v="36284.883150175279"/>
    <s v="C"/>
    <x v="569"/>
    <x v="1"/>
    <n v="4"/>
    <s v="10 191003571"/>
    <d v="2020-08-31T00:00:00"/>
    <d v="2023-08-31T00:00:00"/>
    <n v="0"/>
    <n v="1"/>
    <n v="19"/>
    <n v="30"/>
    <n v="2"/>
    <n v="17.690000000000001"/>
    <n v="19.2"/>
    <n v="100000"/>
    <n v="3620"/>
    <n v="53940"/>
    <n v="0"/>
    <n v="0"/>
    <n v="0"/>
    <m/>
    <n v="0"/>
    <n v="0"/>
    <n v="0"/>
    <m/>
    <m/>
    <d v="2022-03-31T00:00:00"/>
    <n v="1"/>
    <s v="O"/>
    <n v="1"/>
    <n v="30"/>
    <n v="0"/>
    <m/>
    <m/>
    <m/>
    <m/>
    <m/>
    <m/>
    <n v="1"/>
    <n v="1"/>
    <m/>
    <m/>
    <n v="4547.93"/>
    <s v="TARJETA DE AFINIDAD"/>
    <n v="0"/>
    <n v="0"/>
    <m/>
    <m/>
    <n v="5"/>
    <m/>
    <m/>
    <m/>
    <m/>
    <n v="1"/>
    <n v="7"/>
    <n v="2"/>
  </r>
  <r>
    <n v="21704.74291171716"/>
    <s v="C"/>
    <x v="569"/>
    <x v="1"/>
    <n v="4"/>
    <s v="10 191003572"/>
    <d v="2020-08-31T00:00:00"/>
    <d v="2023-08-31T00:00:00"/>
    <n v="0"/>
    <n v="1"/>
    <n v="19"/>
    <n v="30"/>
    <n v="2"/>
    <n v="17.690000000000001"/>
    <n v="19.2"/>
    <n v="60000"/>
    <n v="2172"/>
    <n v="32369"/>
    <n v="0"/>
    <n v="0"/>
    <n v="0"/>
    <m/>
    <n v="0"/>
    <n v="0"/>
    <n v="0"/>
    <m/>
    <m/>
    <d v="2022-03-31T00:00:00"/>
    <n v="1"/>
    <s v="O"/>
    <n v="1"/>
    <n v="30"/>
    <n v="0"/>
    <m/>
    <m/>
    <m/>
    <m/>
    <m/>
    <m/>
    <n v="1"/>
    <n v="1"/>
    <m/>
    <m/>
    <n v="2798.73"/>
    <s v="TARJETA DE AFINIDAD"/>
    <n v="0"/>
    <n v="0"/>
    <m/>
    <m/>
    <n v="5"/>
    <m/>
    <m/>
    <m/>
    <m/>
    <n v="1"/>
    <n v="7"/>
    <n v="2"/>
  </r>
  <r>
    <n v="3732640.6697348179"/>
    <s v="C"/>
    <x v="569"/>
    <x v="1"/>
    <n v="4"/>
    <s v="13 211000276"/>
    <d v="2021-02-01T00:00:00"/>
    <d v="2024-02-29T00:00:00"/>
    <n v="0"/>
    <n v="1"/>
    <n v="13"/>
    <n v="30"/>
    <n v="2"/>
    <n v="12.36"/>
    <n v="13.08"/>
    <n v="8106222"/>
    <n v="272207"/>
    <n v="5527888"/>
    <n v="0"/>
    <n v="0"/>
    <n v="0"/>
    <m/>
    <n v="0"/>
    <n v="0"/>
    <n v="0"/>
    <m/>
    <m/>
    <d v="2022-03-31T00:00:00"/>
    <n v="1"/>
    <s v="O"/>
    <n v="1"/>
    <n v="30"/>
    <n v="0"/>
    <m/>
    <m/>
    <m/>
    <m/>
    <m/>
    <m/>
    <n v="1"/>
    <n v="1"/>
    <m/>
    <m/>
    <n v="451994.44"/>
    <s v="SUSTITUCION"/>
    <n v="0"/>
    <n v="0"/>
    <m/>
    <m/>
    <n v="5"/>
    <m/>
    <m/>
    <m/>
    <m/>
    <n v="1"/>
    <n v="7"/>
    <n v="2"/>
  </r>
  <r>
    <n v="94310.192418272345"/>
    <s v="C"/>
    <x v="569"/>
    <x v="1"/>
    <n v="4"/>
    <s v="10 211000015"/>
    <d v="2021-02-08T00:00:00"/>
    <d v="2024-02-29T00:00:00"/>
    <n v="0"/>
    <n v="1"/>
    <n v="13"/>
    <n v="30"/>
    <n v="2"/>
    <n v="17.690000000000001"/>
    <n v="19.2"/>
    <n v="200000"/>
    <n v="7241"/>
    <n v="139834"/>
    <n v="0"/>
    <n v="0"/>
    <n v="0"/>
    <m/>
    <n v="0"/>
    <n v="0"/>
    <n v="0"/>
    <m/>
    <m/>
    <d v="2022-03-31T00:00:00"/>
    <n v="1"/>
    <s v="O"/>
    <n v="1"/>
    <n v="30"/>
    <n v="0"/>
    <m/>
    <m/>
    <m/>
    <m/>
    <m/>
    <m/>
    <n v="1"/>
    <n v="1"/>
    <m/>
    <m/>
    <n v="11544.75"/>
    <s v="TARJETA DE AFINIDAD"/>
    <n v="0"/>
    <n v="0"/>
    <m/>
    <m/>
    <n v="5"/>
    <m/>
    <m/>
    <m/>
    <m/>
    <n v="1"/>
    <n v="7"/>
    <n v="2"/>
  </r>
  <r>
    <n v="28263.220354874007"/>
    <s v="C"/>
    <x v="569"/>
    <x v="1"/>
    <n v="4"/>
    <s v="10 211000022"/>
    <d v="2021-02-09T00:00:00"/>
    <d v="2024-02-29T00:00:00"/>
    <n v="0"/>
    <n v="1"/>
    <n v="13"/>
    <n v="30"/>
    <n v="2"/>
    <n v="17.690000000000001"/>
    <n v="19.2"/>
    <n v="60000"/>
    <n v="2172"/>
    <n v="41957"/>
    <n v="0"/>
    <n v="0"/>
    <n v="0"/>
    <m/>
    <n v="0"/>
    <n v="0"/>
    <n v="0"/>
    <m/>
    <m/>
    <d v="2022-03-31T00:00:00"/>
    <n v="1"/>
    <s v="O"/>
    <n v="1"/>
    <n v="30"/>
    <n v="0"/>
    <m/>
    <m/>
    <m/>
    <m/>
    <m/>
    <m/>
    <n v="1"/>
    <n v="1"/>
    <m/>
    <m/>
    <n v="3498.41"/>
    <s v="TARJETA DE AFINIDAD"/>
    <n v="0"/>
    <n v="0"/>
    <m/>
    <m/>
    <n v="5"/>
    <m/>
    <m/>
    <m/>
    <m/>
    <n v="1"/>
    <n v="7"/>
    <n v="2"/>
  </r>
  <r>
    <n v="38378.00010160714"/>
    <s v="C"/>
    <x v="569"/>
    <x v="1"/>
    <n v="4"/>
    <s v="10 191003576"/>
    <d v="2020-09-02T00:00:00"/>
    <d v="2023-09-30T00:00:00"/>
    <n v="0"/>
    <n v="1"/>
    <n v="18"/>
    <n v="30"/>
    <n v="2"/>
    <n v="17.690000000000001"/>
    <n v="19.2"/>
    <n v="100000"/>
    <n v="3620"/>
    <n v="56705"/>
    <n v="0"/>
    <n v="0"/>
    <n v="0"/>
    <m/>
    <n v="0"/>
    <n v="0"/>
    <n v="0"/>
    <m/>
    <m/>
    <d v="2022-03-31T00:00:00"/>
    <n v="1"/>
    <s v="O"/>
    <n v="1"/>
    <n v="30"/>
    <n v="0"/>
    <m/>
    <m/>
    <m/>
    <m/>
    <m/>
    <m/>
    <n v="1"/>
    <n v="1"/>
    <m/>
    <m/>
    <n v="4547.93"/>
    <s v="TARJETA DE AFINIDAD"/>
    <n v="0"/>
    <n v="0"/>
    <m/>
    <m/>
    <n v="5"/>
    <m/>
    <m/>
    <m/>
    <m/>
    <n v="1"/>
    <n v="7"/>
    <n v="2"/>
  </r>
  <r>
    <n v="38378.00010160714"/>
    <s v="C"/>
    <x v="569"/>
    <x v="1"/>
    <n v="4"/>
    <s v="10 191003611"/>
    <d v="2020-09-10T00:00:00"/>
    <d v="2023-09-30T00:00:00"/>
    <n v="0"/>
    <n v="1"/>
    <n v="18"/>
    <n v="30"/>
    <n v="2"/>
    <n v="17.690000000000001"/>
    <n v="19.2"/>
    <n v="100000"/>
    <n v="3620"/>
    <n v="56705"/>
    <n v="0"/>
    <n v="0"/>
    <n v="0"/>
    <m/>
    <n v="0"/>
    <n v="0"/>
    <n v="0"/>
    <m/>
    <m/>
    <d v="2022-03-31T00:00:00"/>
    <n v="1"/>
    <s v="O"/>
    <n v="1"/>
    <n v="30"/>
    <n v="0"/>
    <m/>
    <m/>
    <m/>
    <m/>
    <m/>
    <m/>
    <n v="1"/>
    <n v="1"/>
    <m/>
    <m/>
    <n v="4547.93"/>
    <s v="TARJETA DE AFINIDAD"/>
    <n v="0"/>
    <n v="0"/>
    <m/>
    <m/>
    <n v="5"/>
    <m/>
    <m/>
    <m/>
    <m/>
    <n v="1"/>
    <n v="7"/>
    <n v="2"/>
  </r>
  <r>
    <n v="40090.239875820662"/>
    <s v="C"/>
    <x v="569"/>
    <x v="1"/>
    <n v="4"/>
    <s v="10 191003699"/>
    <d v="2020-10-03T00:00:00"/>
    <d v="2023-10-31T00:00:00"/>
    <n v="0"/>
    <n v="1"/>
    <n v="17"/>
    <n v="30"/>
    <n v="2"/>
    <n v="17.690000000000001"/>
    <n v="19.2"/>
    <n v="100000"/>
    <n v="3620"/>
    <n v="59429"/>
    <n v="0"/>
    <n v="0"/>
    <n v="0"/>
    <m/>
    <n v="0"/>
    <n v="0"/>
    <n v="0"/>
    <m/>
    <m/>
    <d v="2022-03-31T00:00:00"/>
    <n v="1"/>
    <s v="O"/>
    <n v="1"/>
    <n v="30"/>
    <n v="0"/>
    <m/>
    <m/>
    <m/>
    <m/>
    <m/>
    <m/>
    <n v="1"/>
    <n v="1"/>
    <m/>
    <m/>
    <n v="4897.7700000000004"/>
    <s v="TARJETA DE AFINIDAD"/>
    <n v="0"/>
    <n v="0"/>
    <m/>
    <m/>
    <n v="5"/>
    <m/>
    <m/>
    <m/>
    <m/>
    <n v="1"/>
    <n v="7"/>
    <n v="2"/>
  </r>
  <r>
    <n v="17508.118954443638"/>
    <s v="C"/>
    <x v="569"/>
    <x v="1"/>
    <n v="4"/>
    <s v="10 191003902"/>
    <d v="2020-12-05T00:00:00"/>
    <d v="2023-12-31T00:00:00"/>
    <n v="0"/>
    <n v="1"/>
    <n v="15"/>
    <n v="30"/>
    <n v="2"/>
    <n v="17.690000000000001"/>
    <n v="19.2"/>
    <n v="40000"/>
    <n v="1448"/>
    <n v="25901"/>
    <n v="0"/>
    <n v="0"/>
    <n v="0"/>
    <m/>
    <n v="0"/>
    <n v="0"/>
    <n v="0"/>
    <m/>
    <m/>
    <d v="2022-03-31T00:00:00"/>
    <n v="1"/>
    <s v="O"/>
    <n v="1"/>
    <n v="30"/>
    <n v="0"/>
    <m/>
    <m/>
    <m/>
    <m/>
    <m/>
    <m/>
    <n v="1"/>
    <n v="1"/>
    <m/>
    <m/>
    <n v="2099.0500000000002"/>
    <s v="TARJETA DE AFINIDAD"/>
    <n v="0"/>
    <n v="0"/>
    <m/>
    <m/>
    <n v="5"/>
    <m/>
    <m/>
    <m/>
    <m/>
    <n v="1"/>
    <n v="7"/>
    <n v="2"/>
  </r>
  <r>
    <n v="43772.204896915093"/>
    <s v="C"/>
    <x v="569"/>
    <x v="1"/>
    <n v="4"/>
    <s v="10 191003903"/>
    <d v="2020-12-05T00:00:00"/>
    <d v="2023-12-31T00:00:00"/>
    <n v="0"/>
    <n v="1"/>
    <n v="15"/>
    <n v="30"/>
    <n v="2"/>
    <n v="17.690000000000001"/>
    <n v="19.2"/>
    <n v="100000"/>
    <n v="3620"/>
    <n v="64755"/>
    <n v="0"/>
    <n v="0"/>
    <n v="0"/>
    <m/>
    <n v="0"/>
    <n v="0"/>
    <n v="0"/>
    <m/>
    <m/>
    <d v="2022-03-31T00:00:00"/>
    <n v="1"/>
    <s v="O"/>
    <n v="1"/>
    <n v="30"/>
    <n v="0"/>
    <m/>
    <m/>
    <m/>
    <m/>
    <m/>
    <m/>
    <n v="1"/>
    <n v="1"/>
    <m/>
    <m/>
    <n v="5247.61"/>
    <s v="TARJETA DE AFINIDAD"/>
    <n v="0"/>
    <n v="0"/>
    <m/>
    <m/>
    <n v="5"/>
    <m/>
    <m/>
    <m/>
    <m/>
    <n v="1"/>
    <n v="7"/>
    <n v="2"/>
  </r>
  <r>
    <n v="131304.49262158689"/>
    <s v="C"/>
    <x v="569"/>
    <x v="1"/>
    <n v="4"/>
    <s v="10 191003904"/>
    <d v="2020-12-05T00:00:00"/>
    <d v="2023-12-31T00:00:00"/>
    <n v="0"/>
    <n v="1"/>
    <n v="15"/>
    <n v="30"/>
    <n v="2"/>
    <n v="17.690000000000001"/>
    <n v="19.2"/>
    <n v="300000"/>
    <n v="10861"/>
    <n v="194249"/>
    <n v="0"/>
    <n v="0"/>
    <n v="0"/>
    <m/>
    <n v="0"/>
    <n v="0"/>
    <n v="0"/>
    <m/>
    <m/>
    <d v="2022-03-31T00:00:00"/>
    <n v="1"/>
    <s v="O"/>
    <n v="1"/>
    <n v="30"/>
    <n v="0"/>
    <m/>
    <m/>
    <m/>
    <m/>
    <m/>
    <m/>
    <n v="1"/>
    <n v="1"/>
    <m/>
    <m/>
    <n v="15742.84"/>
    <s v="TARJETA DE AFINIDAD"/>
    <n v="0"/>
    <n v="0"/>
    <m/>
    <m/>
    <n v="5"/>
    <m/>
    <m/>
    <m/>
    <m/>
    <n v="1"/>
    <n v="7"/>
    <n v="2"/>
  </r>
  <r>
    <n v="8755.9569880278159"/>
    <s v="C"/>
    <x v="569"/>
    <x v="1"/>
    <n v="4"/>
    <s v="10 191003924"/>
    <d v="2020-12-14T00:00:00"/>
    <d v="2023-12-31T00:00:00"/>
    <n v="0"/>
    <n v="1"/>
    <n v="15"/>
    <n v="30"/>
    <n v="2"/>
    <n v="17.690000000000001"/>
    <n v="19.2"/>
    <n v="20000"/>
    <n v="724"/>
    <n v="12953"/>
    <n v="0"/>
    <n v="0"/>
    <n v="0"/>
    <m/>
    <n v="0"/>
    <n v="0"/>
    <n v="0"/>
    <m/>
    <m/>
    <d v="2022-03-31T00:00:00"/>
    <n v="1"/>
    <s v="O"/>
    <n v="1"/>
    <n v="30"/>
    <n v="0"/>
    <m/>
    <m/>
    <m/>
    <m/>
    <m/>
    <m/>
    <n v="1"/>
    <n v="1"/>
    <m/>
    <m/>
    <n v="1049.52"/>
    <s v="TARJETA DE AFINIDAD"/>
    <n v="0"/>
    <n v="0"/>
    <m/>
    <m/>
    <n v="5"/>
    <m/>
    <m/>
    <m/>
    <m/>
    <n v="1"/>
    <n v="7"/>
    <n v="2"/>
  </r>
  <r>
    <n v="26265.58995111625"/>
    <s v="C"/>
    <x v="569"/>
    <x v="1"/>
    <n v="4"/>
    <s v="10 191003925"/>
    <d v="2020-12-14T00:00:00"/>
    <d v="2023-12-31T00:00:00"/>
    <n v="0"/>
    <n v="1"/>
    <n v="15"/>
    <n v="30"/>
    <n v="2"/>
    <n v="17.690000000000001"/>
    <n v="19.2"/>
    <n v="60000"/>
    <n v="2172"/>
    <n v="38856"/>
    <n v="0"/>
    <n v="0"/>
    <n v="0"/>
    <m/>
    <n v="0"/>
    <n v="0"/>
    <n v="0"/>
    <m/>
    <m/>
    <d v="2022-03-31T00:00:00"/>
    <n v="1"/>
    <s v="O"/>
    <n v="1"/>
    <n v="30"/>
    <n v="0"/>
    <m/>
    <m/>
    <m/>
    <m/>
    <m/>
    <m/>
    <n v="1"/>
    <n v="1"/>
    <m/>
    <m/>
    <n v="3148.57"/>
    <s v="TARJETA DE AFINIDAD"/>
    <n v="0"/>
    <n v="0"/>
    <m/>
    <m/>
    <n v="5"/>
    <m/>
    <m/>
    <m/>
    <m/>
    <n v="1"/>
    <n v="7"/>
    <n v="2"/>
  </r>
  <r>
    <n v="45392.847148118402"/>
    <s v="C"/>
    <x v="569"/>
    <x v="1"/>
    <n v="4"/>
    <s v="10 191003964"/>
    <d v="2021-01-04T00:00:00"/>
    <d v="2024-01-31T00:00:00"/>
    <n v="0"/>
    <n v="1"/>
    <n v="14"/>
    <n v="30"/>
    <n v="2"/>
    <n v="17.690000000000001"/>
    <n v="19.2"/>
    <n v="100000"/>
    <n v="3620"/>
    <n v="67358"/>
    <n v="0"/>
    <n v="0"/>
    <n v="0"/>
    <m/>
    <n v="0"/>
    <n v="0"/>
    <n v="0"/>
    <m/>
    <m/>
    <d v="2022-03-31T00:00:00"/>
    <n v="1"/>
    <s v="O"/>
    <n v="1"/>
    <n v="30"/>
    <n v="0"/>
    <m/>
    <m/>
    <m/>
    <m/>
    <m/>
    <m/>
    <n v="1"/>
    <n v="1"/>
    <m/>
    <m/>
    <n v="5597.45"/>
    <s v="TARJETA DE AFINIDAD"/>
    <n v="0"/>
    <n v="0"/>
    <m/>
    <m/>
    <n v="5"/>
    <m/>
    <m/>
    <m/>
    <m/>
    <n v="1"/>
    <n v="7"/>
    <n v="2"/>
  </r>
  <r>
    <n v="45392.847148118402"/>
    <s v="C"/>
    <x v="569"/>
    <x v="1"/>
    <n v="4"/>
    <s v="10 191003965"/>
    <d v="2021-01-04T00:00:00"/>
    <d v="2024-01-31T00:00:00"/>
    <n v="0"/>
    <n v="1"/>
    <n v="14"/>
    <n v="30"/>
    <n v="2"/>
    <n v="17.690000000000001"/>
    <n v="19.2"/>
    <n v="100000"/>
    <n v="3620"/>
    <n v="67358"/>
    <n v="0"/>
    <n v="0"/>
    <n v="0"/>
    <m/>
    <n v="0"/>
    <n v="0"/>
    <n v="0"/>
    <m/>
    <m/>
    <d v="2022-03-31T00:00:00"/>
    <n v="1"/>
    <s v="O"/>
    <n v="1"/>
    <n v="30"/>
    <n v="0"/>
    <m/>
    <m/>
    <m/>
    <m/>
    <m/>
    <m/>
    <n v="1"/>
    <n v="1"/>
    <m/>
    <m/>
    <n v="5597.45"/>
    <s v="TARJETA DE AFINIDAD"/>
    <n v="0"/>
    <n v="0"/>
    <m/>
    <m/>
    <n v="5"/>
    <m/>
    <m/>
    <m/>
    <m/>
    <n v="1"/>
    <n v="7"/>
    <n v="2"/>
  </r>
  <r>
    <n v="27448.030702702716"/>
    <s v="C"/>
    <x v="569"/>
    <x v="1"/>
    <n v="4"/>
    <s v="10 191003966"/>
    <d v="2021-01-04T00:00:00"/>
    <d v="2024-01-31T00:00:00"/>
    <n v="0"/>
    <n v="1"/>
    <n v="14"/>
    <n v="30"/>
    <n v="2"/>
    <n v="17.690000000000001"/>
    <n v="19.2"/>
    <n v="60000"/>
    <n v="2172"/>
    <n v="40418"/>
    <n v="0"/>
    <n v="0"/>
    <n v="0"/>
    <m/>
    <n v="0"/>
    <n v="0"/>
    <n v="0"/>
    <m/>
    <m/>
    <d v="2022-03-31T00:00:00"/>
    <n v="1"/>
    <s v="O"/>
    <n v="1"/>
    <n v="30"/>
    <n v="0"/>
    <m/>
    <m/>
    <m/>
    <m/>
    <m/>
    <m/>
    <n v="1"/>
    <n v="1"/>
    <m/>
    <m/>
    <n v="3148.57"/>
    <s v="TARJETA DE AFINIDAD"/>
    <n v="0"/>
    <n v="0"/>
    <m/>
    <m/>
    <n v="5"/>
    <m/>
    <m/>
    <m/>
    <m/>
    <n v="1"/>
    <n v="7"/>
    <n v="2"/>
  </r>
  <r>
    <n v="72905.223218224972"/>
    <s v="C"/>
    <x v="569"/>
    <x v="1"/>
    <n v="4"/>
    <s v="10 191003496"/>
    <d v="2020-08-08T00:00:00"/>
    <d v="2023-08-31T00:00:00"/>
    <n v="0"/>
    <n v="1"/>
    <n v="19"/>
    <n v="30"/>
    <n v="2"/>
    <n v="17.690000000000001"/>
    <n v="19.2"/>
    <n v="200000"/>
    <n v="7241"/>
    <n v="107861"/>
    <n v="0"/>
    <n v="0"/>
    <n v="0"/>
    <m/>
    <n v="0"/>
    <n v="0"/>
    <n v="0"/>
    <m/>
    <m/>
    <d v="2022-03-31T00:00:00"/>
    <n v="1"/>
    <s v="O"/>
    <n v="1"/>
    <n v="30"/>
    <n v="0"/>
    <m/>
    <m/>
    <m/>
    <m/>
    <m/>
    <m/>
    <n v="1"/>
    <n v="1"/>
    <m/>
    <m/>
    <n v="8746.02"/>
    <s v="TARJETA DE AFINIDAD"/>
    <n v="0"/>
    <n v="0"/>
    <m/>
    <m/>
    <n v="5"/>
    <m/>
    <m/>
    <m/>
    <m/>
    <n v="1"/>
    <n v="7"/>
    <n v="2"/>
  </r>
  <r>
    <n v="11399.3120787915"/>
    <s v="C"/>
    <x v="569"/>
    <x v="1"/>
    <n v="4"/>
    <s v="10 211000688"/>
    <d v="2021-08-18T00:00:00"/>
    <d v="2024-08-31T00:00:00"/>
    <n v="0"/>
    <n v="1"/>
    <n v="7"/>
    <n v="30"/>
    <n v="2"/>
    <n v="17.690000000000001"/>
    <n v="19.2"/>
    <n v="20000"/>
    <n v="724"/>
    <n v="16907"/>
    <n v="0"/>
    <n v="0"/>
    <n v="0"/>
    <m/>
    <n v="0"/>
    <n v="0"/>
    <n v="0"/>
    <m/>
    <m/>
    <d v="2022-03-31T00:00:00"/>
    <n v="1"/>
    <s v="O"/>
    <n v="1"/>
    <n v="30"/>
    <n v="0"/>
    <m/>
    <m/>
    <m/>
    <m/>
    <m/>
    <m/>
    <n v="1"/>
    <n v="1"/>
    <m/>
    <m/>
    <n v="1399.36"/>
    <s v="TARJETA DE AFINIDAD"/>
    <n v="0"/>
    <n v="0"/>
    <m/>
    <m/>
    <n v="5"/>
    <m/>
    <m/>
    <m/>
    <m/>
    <n v="1"/>
    <n v="7"/>
    <n v="2"/>
  </r>
  <r>
    <n v="22798.614157582997"/>
    <s v="C"/>
    <x v="569"/>
    <x v="1"/>
    <n v="4"/>
    <s v="10 211000689"/>
    <d v="2021-08-18T00:00:00"/>
    <d v="2024-08-31T00:00:00"/>
    <n v="0"/>
    <n v="1"/>
    <n v="7"/>
    <n v="30"/>
    <n v="2"/>
    <n v="17.690000000000001"/>
    <n v="19.2"/>
    <n v="40000"/>
    <n v="1448"/>
    <n v="33814"/>
    <n v="0"/>
    <n v="0"/>
    <n v="0"/>
    <m/>
    <n v="0"/>
    <n v="0"/>
    <n v="0"/>
    <m/>
    <m/>
    <d v="2022-03-31T00:00:00"/>
    <n v="1"/>
    <s v="O"/>
    <n v="1"/>
    <n v="30"/>
    <n v="0"/>
    <m/>
    <m/>
    <m/>
    <m/>
    <m/>
    <m/>
    <n v="1"/>
    <n v="1"/>
    <m/>
    <m/>
    <n v="2798.73"/>
    <s v="TARJETA DE AFINIDAD"/>
    <n v="0"/>
    <n v="0"/>
    <m/>
    <m/>
    <n v="5"/>
    <m/>
    <m/>
    <m/>
    <m/>
    <n v="1"/>
    <n v="7"/>
    <n v="2"/>
  </r>
  <r>
    <n v="56996.540393957483"/>
    <s v="C"/>
    <x v="569"/>
    <x v="1"/>
    <n v="4"/>
    <s v="10 211000631"/>
    <d v="2021-08-02T00:00:00"/>
    <d v="2024-08-31T00:00:00"/>
    <n v="0"/>
    <n v="1"/>
    <n v="7"/>
    <n v="30"/>
    <n v="2"/>
    <n v="17.690000000000001"/>
    <n v="19.2"/>
    <n v="100000"/>
    <n v="3620"/>
    <n v="84535"/>
    <n v="0"/>
    <n v="0"/>
    <n v="0"/>
    <m/>
    <n v="0"/>
    <n v="0"/>
    <n v="0"/>
    <m/>
    <m/>
    <d v="2022-03-31T00:00:00"/>
    <n v="1"/>
    <s v="O"/>
    <n v="1"/>
    <n v="30"/>
    <n v="0"/>
    <m/>
    <m/>
    <m/>
    <m/>
    <m/>
    <m/>
    <n v="1"/>
    <n v="1"/>
    <m/>
    <m/>
    <n v="6996.82"/>
    <s v="TARJETA DE AFINIDAD"/>
    <n v="0"/>
    <n v="0"/>
    <m/>
    <m/>
    <n v="5"/>
    <m/>
    <m/>
    <m/>
    <m/>
    <n v="1"/>
    <n v="7"/>
    <n v="2"/>
  </r>
  <r>
    <n v="34197.9262363745"/>
    <s v="C"/>
    <x v="569"/>
    <x v="1"/>
    <n v="4"/>
    <s v="10 211000632"/>
    <d v="2021-08-02T00:00:00"/>
    <d v="2024-08-31T00:00:00"/>
    <n v="0"/>
    <n v="1"/>
    <n v="7"/>
    <n v="30"/>
    <n v="2"/>
    <n v="17.690000000000001"/>
    <n v="19.2"/>
    <n v="60000"/>
    <n v="2172"/>
    <n v="50721"/>
    <n v="0"/>
    <n v="0"/>
    <n v="0"/>
    <m/>
    <n v="0"/>
    <n v="0"/>
    <n v="0"/>
    <m/>
    <m/>
    <d v="2022-03-31T00:00:00"/>
    <n v="1"/>
    <s v="O"/>
    <n v="1"/>
    <n v="30"/>
    <n v="0"/>
    <m/>
    <m/>
    <m/>
    <m/>
    <m/>
    <m/>
    <n v="1"/>
    <n v="1"/>
    <m/>
    <m/>
    <n v="4198.09"/>
    <s v="TARJETA DE AFINIDAD"/>
    <n v="0"/>
    <n v="0"/>
    <m/>
    <m/>
    <n v="5"/>
    <m/>
    <m/>
    <m/>
    <m/>
    <n v="1"/>
    <n v="7"/>
    <n v="2"/>
  </r>
  <r>
    <n v="34197.9262363745"/>
    <s v="C"/>
    <x v="569"/>
    <x v="1"/>
    <n v="4"/>
    <s v="10 211000633"/>
    <d v="2021-08-02T00:00:00"/>
    <d v="2024-08-31T00:00:00"/>
    <n v="0"/>
    <n v="1"/>
    <n v="7"/>
    <n v="30"/>
    <n v="2"/>
    <n v="17.690000000000001"/>
    <n v="19.2"/>
    <n v="60000"/>
    <n v="2172"/>
    <n v="50721"/>
    <n v="0"/>
    <n v="0"/>
    <n v="0"/>
    <m/>
    <n v="0"/>
    <n v="0"/>
    <n v="0"/>
    <m/>
    <m/>
    <d v="2022-03-31T00:00:00"/>
    <n v="1"/>
    <s v="O"/>
    <n v="1"/>
    <n v="30"/>
    <n v="0"/>
    <m/>
    <m/>
    <m/>
    <m/>
    <m/>
    <m/>
    <n v="1"/>
    <n v="1"/>
    <m/>
    <m/>
    <n v="4198.09"/>
    <s v="TARJETA DE AFINIDAD"/>
    <n v="0"/>
    <n v="0"/>
    <m/>
    <m/>
    <n v="5"/>
    <m/>
    <m/>
    <m/>
    <m/>
    <n v="1"/>
    <n v="7"/>
    <n v="2"/>
  </r>
  <r>
    <n v="34197.9262363745"/>
    <s v="C"/>
    <x v="569"/>
    <x v="1"/>
    <n v="4"/>
    <s v="10 211000634"/>
    <d v="2021-08-02T00:00:00"/>
    <d v="2024-08-31T00:00:00"/>
    <n v="0"/>
    <n v="1"/>
    <n v="7"/>
    <n v="30"/>
    <n v="2"/>
    <n v="17.690000000000001"/>
    <n v="19.2"/>
    <n v="60000"/>
    <n v="2172"/>
    <n v="50721"/>
    <n v="0"/>
    <n v="0"/>
    <n v="0"/>
    <m/>
    <n v="0"/>
    <n v="0"/>
    <n v="0"/>
    <m/>
    <m/>
    <d v="2022-03-31T00:00:00"/>
    <n v="1"/>
    <s v="O"/>
    <n v="1"/>
    <n v="30"/>
    <n v="0"/>
    <m/>
    <m/>
    <m/>
    <m/>
    <m/>
    <m/>
    <n v="1"/>
    <n v="1"/>
    <m/>
    <m/>
    <n v="4198.09"/>
    <s v="TARJETA DE AFINIDAD"/>
    <n v="0"/>
    <n v="0"/>
    <m/>
    <m/>
    <n v="5"/>
    <m/>
    <m/>
    <m/>
    <m/>
    <n v="1"/>
    <n v="7"/>
    <n v="2"/>
  </r>
  <r>
    <n v="34197.9262363745"/>
    <s v="C"/>
    <x v="569"/>
    <x v="1"/>
    <n v="4"/>
    <s v="10 211000636"/>
    <d v="2021-08-04T00:00:00"/>
    <d v="2024-08-31T00:00:00"/>
    <n v="0"/>
    <n v="1"/>
    <n v="7"/>
    <n v="30"/>
    <n v="2"/>
    <n v="17.690000000000001"/>
    <n v="19.2"/>
    <n v="60000"/>
    <n v="2172"/>
    <n v="50721"/>
    <n v="0"/>
    <n v="0"/>
    <n v="0"/>
    <m/>
    <n v="0"/>
    <n v="0"/>
    <n v="0"/>
    <m/>
    <m/>
    <d v="2022-03-31T00:00:00"/>
    <n v="1"/>
    <s v="O"/>
    <n v="1"/>
    <n v="30"/>
    <n v="0"/>
    <m/>
    <m/>
    <m/>
    <m/>
    <m/>
    <m/>
    <n v="1"/>
    <n v="1"/>
    <m/>
    <m/>
    <n v="4198.09"/>
    <s v="TARJETA DE AFINIDAD"/>
    <n v="0"/>
    <n v="0"/>
    <m/>
    <m/>
    <n v="5"/>
    <m/>
    <m/>
    <m/>
    <m/>
    <n v="1"/>
    <n v="7"/>
    <n v="2"/>
  </r>
  <r>
    <n v="113985.51074469098"/>
    <s v="C"/>
    <x v="569"/>
    <x v="1"/>
    <n v="4"/>
    <s v="10 211000786"/>
    <d v="2021-09-02T00:00:00"/>
    <d v="2024-08-31T00:00:00"/>
    <n v="0"/>
    <n v="1"/>
    <n v="7"/>
    <n v="30"/>
    <n v="2"/>
    <n v="17.690000000000001"/>
    <n v="19.2"/>
    <n v="200000"/>
    <n v="7241"/>
    <n v="169060"/>
    <n v="0"/>
    <n v="0"/>
    <n v="0"/>
    <m/>
    <n v="0"/>
    <n v="0"/>
    <n v="0"/>
    <m/>
    <m/>
    <d v="2022-03-31T00:00:00"/>
    <n v="1"/>
    <s v="O"/>
    <n v="1"/>
    <n v="30"/>
    <n v="0"/>
    <m/>
    <m/>
    <m/>
    <m/>
    <m/>
    <m/>
    <n v="1"/>
    <n v="1"/>
    <m/>
    <m/>
    <n v="13993.64"/>
    <s v="TARJETA DE AFINIDAD"/>
    <n v="0"/>
    <n v="0"/>
    <m/>
    <m/>
    <n v="5"/>
    <m/>
    <m/>
    <m/>
    <m/>
    <n v="1"/>
    <n v="7"/>
    <n v="2"/>
  </r>
  <r>
    <n v="56996.540393957483"/>
    <s v="C"/>
    <x v="569"/>
    <x v="1"/>
    <n v="4"/>
    <s v="10 211000787"/>
    <d v="2021-09-02T00:00:00"/>
    <d v="2024-08-31T00:00:00"/>
    <n v="0"/>
    <n v="1"/>
    <n v="7"/>
    <n v="30"/>
    <n v="2"/>
    <n v="17.690000000000001"/>
    <n v="19.2"/>
    <n v="100000"/>
    <n v="3620"/>
    <n v="84535"/>
    <n v="0"/>
    <n v="0"/>
    <n v="0"/>
    <m/>
    <n v="0"/>
    <n v="0"/>
    <n v="0"/>
    <m/>
    <m/>
    <d v="2022-03-31T00:00:00"/>
    <n v="1"/>
    <s v="O"/>
    <n v="1"/>
    <n v="30"/>
    <n v="0"/>
    <m/>
    <m/>
    <m/>
    <m/>
    <m/>
    <m/>
    <n v="1"/>
    <n v="1"/>
    <m/>
    <m/>
    <n v="6996.82"/>
    <s v="TARJETA DE AFINIDAD"/>
    <n v="0"/>
    <n v="0"/>
    <m/>
    <m/>
    <n v="5"/>
    <m/>
    <m/>
    <m/>
    <m/>
    <n v="1"/>
    <n v="7"/>
    <n v="2"/>
  </r>
  <r>
    <n v="22798.614157582997"/>
    <s v="C"/>
    <x v="569"/>
    <x v="1"/>
    <n v="4"/>
    <s v="10 211000788"/>
    <d v="2021-09-02T00:00:00"/>
    <d v="2024-08-31T00:00:00"/>
    <n v="0"/>
    <n v="1"/>
    <n v="7"/>
    <n v="30"/>
    <n v="2"/>
    <n v="17.690000000000001"/>
    <n v="19.2"/>
    <n v="40000"/>
    <n v="1448"/>
    <n v="33814"/>
    <n v="0"/>
    <n v="0"/>
    <n v="0"/>
    <m/>
    <n v="0"/>
    <n v="0"/>
    <n v="0"/>
    <m/>
    <m/>
    <d v="2022-03-31T00:00:00"/>
    <n v="1"/>
    <s v="O"/>
    <n v="1"/>
    <n v="30"/>
    <n v="0"/>
    <m/>
    <m/>
    <m/>
    <m/>
    <m/>
    <m/>
    <n v="1"/>
    <n v="1"/>
    <m/>
    <m/>
    <n v="2798.73"/>
    <s v="TARJETA DE AFINIDAD"/>
    <n v="0"/>
    <n v="0"/>
    <m/>
    <m/>
    <n v="5"/>
    <m/>
    <m/>
    <m/>
    <m/>
    <n v="1"/>
    <n v="7"/>
    <n v="2"/>
  </r>
  <r>
    <n v="63593.625057556666"/>
    <s v="C"/>
    <x v="569"/>
    <x v="1"/>
    <n v="4"/>
    <s v="10 211000133"/>
    <d v="2021-03-09T00:00:00"/>
    <d v="2024-03-31T00:00:00"/>
    <n v="0"/>
    <n v="1"/>
    <n v="12"/>
    <n v="30"/>
    <n v="2"/>
    <n v="17.690000000000001"/>
    <n v="19.2"/>
    <n v="130000"/>
    <n v="4707"/>
    <n v="94174"/>
    <n v="0"/>
    <n v="0"/>
    <n v="0"/>
    <m/>
    <n v="0"/>
    <n v="0"/>
    <n v="0"/>
    <m/>
    <m/>
    <d v="2022-03-31T00:00:00"/>
    <n v="1"/>
    <s v="O"/>
    <n v="1"/>
    <n v="30"/>
    <n v="0"/>
    <m/>
    <m/>
    <m/>
    <m/>
    <m/>
    <m/>
    <n v="1"/>
    <n v="1"/>
    <m/>
    <m/>
    <n v="7696.5"/>
    <s v="TARJETA DE AFINIDAD"/>
    <n v="0"/>
    <n v="0"/>
    <m/>
    <m/>
    <n v="5"/>
    <m/>
    <m/>
    <m/>
    <m/>
    <n v="1"/>
    <n v="7"/>
    <n v="2"/>
  </r>
  <r>
    <n v="20986.449812812873"/>
    <s v="C"/>
    <x v="569"/>
    <x v="1"/>
    <n v="4"/>
    <s v="10 211000418"/>
    <d v="2021-05-19T00:00:00"/>
    <d v="2024-05-31T00:00:00"/>
    <n v="0"/>
    <n v="1"/>
    <n v="10"/>
    <n v="30"/>
    <n v="2"/>
    <n v="17.690000000000001"/>
    <n v="19.2"/>
    <n v="40000"/>
    <n v="1448"/>
    <n v="30958"/>
    <n v="0"/>
    <n v="0"/>
    <n v="0"/>
    <m/>
    <n v="0"/>
    <n v="0"/>
    <n v="0"/>
    <m/>
    <m/>
    <d v="2022-03-31T00:00:00"/>
    <n v="1"/>
    <s v="O"/>
    <n v="1"/>
    <n v="30"/>
    <n v="0"/>
    <m/>
    <m/>
    <m/>
    <m/>
    <m/>
    <m/>
    <n v="1"/>
    <n v="1"/>
    <m/>
    <m/>
    <n v="2448.89"/>
    <s v="TARJETA DE AFINIDAD"/>
    <n v="0"/>
    <n v="0"/>
    <m/>
    <m/>
    <n v="5"/>
    <m/>
    <m/>
    <m/>
    <m/>
    <n v="1"/>
    <n v="7"/>
    <n v="2"/>
  </r>
  <r>
    <n v="30191.206360971111"/>
    <s v="C"/>
    <x v="569"/>
    <x v="1"/>
    <n v="4"/>
    <s v="10 211000254"/>
    <d v="2021-04-06T00:00:00"/>
    <d v="2024-04-30T00:00:00"/>
    <n v="0"/>
    <n v="1"/>
    <n v="11"/>
    <n v="30"/>
    <n v="2"/>
    <n v="17.690000000000001"/>
    <n v="19.2"/>
    <n v="60000"/>
    <n v="2172"/>
    <n v="44966"/>
    <n v="0"/>
    <n v="0"/>
    <n v="0"/>
    <m/>
    <n v="0"/>
    <n v="0"/>
    <n v="0"/>
    <m/>
    <m/>
    <d v="2022-03-31T00:00:00"/>
    <n v="1"/>
    <s v="O"/>
    <n v="1"/>
    <n v="30"/>
    <n v="0"/>
    <m/>
    <m/>
    <m/>
    <m/>
    <m/>
    <m/>
    <n v="1"/>
    <n v="1"/>
    <m/>
    <m/>
    <n v="3848.25"/>
    <s v="TARJETA DE AFINIDAD"/>
    <n v="0"/>
    <n v="0"/>
    <m/>
    <m/>
    <n v="5"/>
    <m/>
    <m/>
    <m/>
    <m/>
    <n v="1"/>
    <n v="7"/>
    <n v="2"/>
  </r>
  <r>
    <n v="33133.578159082201"/>
    <s v="C"/>
    <x v="569"/>
    <x v="1"/>
    <n v="4"/>
    <s v="10 211000578"/>
    <d v="2021-07-12T00:00:00"/>
    <d v="2024-07-31T00:00:00"/>
    <n v="0"/>
    <n v="1"/>
    <n v="8"/>
    <n v="30"/>
    <n v="2"/>
    <n v="17.690000000000001"/>
    <n v="19.2"/>
    <n v="60000"/>
    <n v="2172"/>
    <n v="49315"/>
    <n v="0"/>
    <n v="0"/>
    <n v="0"/>
    <m/>
    <n v="0"/>
    <n v="0"/>
    <n v="0"/>
    <m/>
    <m/>
    <d v="2022-03-31T00:00:00"/>
    <n v="1"/>
    <s v="O"/>
    <n v="1"/>
    <n v="30"/>
    <n v="0"/>
    <m/>
    <m/>
    <m/>
    <m/>
    <m/>
    <m/>
    <n v="1"/>
    <n v="1"/>
    <m/>
    <m/>
    <n v="4198.09"/>
    <s v="TARJETA DE AFINIDAD"/>
    <n v="0"/>
    <n v="0"/>
    <m/>
    <m/>
    <n v="5"/>
    <m/>
    <m/>
    <m/>
    <m/>
    <n v="1"/>
    <n v="7"/>
    <n v="2"/>
  </r>
  <r>
    <n v="15828.440366093251"/>
    <s v="C"/>
    <x v="569"/>
    <x v="1"/>
    <n v="4"/>
    <s v="10 211000470"/>
    <d v="2021-06-01T00:00:00"/>
    <d v="2024-05-31T00:00:00"/>
    <n v="0"/>
    <n v="1"/>
    <n v="10"/>
    <n v="30"/>
    <n v="2"/>
    <n v="17.690000000000001"/>
    <n v="19.2"/>
    <n v="30000"/>
    <n v="1086"/>
    <n v="23220"/>
    <n v="0"/>
    <n v="0"/>
    <n v="0"/>
    <m/>
    <n v="0"/>
    <n v="0"/>
    <n v="0"/>
    <m/>
    <m/>
    <d v="2022-03-31T00:00:00"/>
    <n v="1"/>
    <s v="O"/>
    <n v="1"/>
    <n v="30"/>
    <n v="0"/>
    <m/>
    <m/>
    <m/>
    <m/>
    <m/>
    <m/>
    <n v="1"/>
    <n v="1"/>
    <m/>
    <m/>
    <n v="1749.2"/>
    <s v="TARJETA DE AFINIDAD"/>
    <n v="0"/>
    <n v="0"/>
    <m/>
    <m/>
    <n v="5"/>
    <m/>
    <m/>
    <m/>
    <m/>
    <n v="1"/>
    <n v="7"/>
    <n v="2"/>
  </r>
  <r>
    <n v="52290.452527709778"/>
    <s v="C"/>
    <x v="569"/>
    <x v="1"/>
    <n v="4"/>
    <s v="10 211000375"/>
    <d v="2021-05-07T00:00:00"/>
    <d v="2024-05-31T00:00:00"/>
    <n v="0"/>
    <n v="1"/>
    <n v="10"/>
    <n v="30"/>
    <n v="2"/>
    <n v="17.690000000000001"/>
    <n v="19.2"/>
    <n v="100000"/>
    <n v="3620"/>
    <n v="77394"/>
    <n v="0"/>
    <n v="0"/>
    <n v="0"/>
    <m/>
    <n v="0"/>
    <n v="0"/>
    <n v="0"/>
    <m/>
    <m/>
    <d v="2022-03-31T00:00:00"/>
    <n v="1"/>
    <s v="O"/>
    <n v="1"/>
    <n v="30"/>
    <n v="0"/>
    <m/>
    <m/>
    <m/>
    <m/>
    <m/>
    <m/>
    <n v="1"/>
    <n v="1"/>
    <m/>
    <m/>
    <n v="6297.14"/>
    <s v="TARJETA DE AFINIDAD"/>
    <n v="0"/>
    <n v="0"/>
    <m/>
    <m/>
    <n v="5"/>
    <m/>
    <m/>
    <m/>
    <m/>
    <n v="1"/>
    <n v="7"/>
    <n v="2"/>
  </r>
  <r>
    <n v="43084.844972177249"/>
    <s v="C"/>
    <x v="569"/>
    <x v="1"/>
    <n v="4"/>
    <s v="10 211000474"/>
    <d v="2021-06-02T00:00:00"/>
    <d v="2024-06-30T00:00:00"/>
    <n v="0"/>
    <n v="1"/>
    <n v="9"/>
    <n v="30"/>
    <n v="2"/>
    <n v="17.690000000000001"/>
    <n v="19.2"/>
    <n v="80000"/>
    <n v="2896"/>
    <n v="63847"/>
    <n v="0"/>
    <n v="0"/>
    <n v="0"/>
    <m/>
    <n v="0"/>
    <n v="0"/>
    <n v="0"/>
    <m/>
    <m/>
    <d v="2022-03-31T00:00:00"/>
    <n v="1"/>
    <s v="O"/>
    <n v="1"/>
    <n v="30"/>
    <n v="0"/>
    <m/>
    <m/>
    <m/>
    <m/>
    <m/>
    <m/>
    <n v="1"/>
    <n v="1"/>
    <m/>
    <m/>
    <n v="5247.61"/>
    <s v="TARJETA DE AFINIDAD"/>
    <n v="0"/>
    <n v="0"/>
    <m/>
    <m/>
    <n v="5"/>
    <m/>
    <m/>
    <m/>
    <m/>
    <n v="1"/>
    <n v="7"/>
    <n v="2"/>
  </r>
  <r>
    <n v="107880.59289370276"/>
    <s v="C"/>
    <x v="569"/>
    <x v="1"/>
    <n v="4"/>
    <s v="10 211000475"/>
    <d v="2021-06-02T00:00:00"/>
    <d v="2024-06-30T00:00:00"/>
    <n v="0"/>
    <n v="1"/>
    <n v="9"/>
    <n v="30"/>
    <n v="2"/>
    <n v="17.690000000000001"/>
    <n v="19.2"/>
    <n v="200000"/>
    <n v="7241"/>
    <n v="159609"/>
    <n v="0"/>
    <n v="0"/>
    <n v="0"/>
    <m/>
    <n v="0"/>
    <n v="0"/>
    <n v="0"/>
    <m/>
    <m/>
    <d v="2022-03-31T00:00:00"/>
    <n v="1"/>
    <s v="O"/>
    <n v="1"/>
    <n v="30"/>
    <n v="0"/>
    <m/>
    <m/>
    <m/>
    <m/>
    <m/>
    <m/>
    <n v="1"/>
    <n v="1"/>
    <m/>
    <m/>
    <n v="12944.11"/>
    <s v="TARJETA DE AFINIDAD"/>
    <n v="0"/>
    <n v="0"/>
    <m/>
    <m/>
    <n v="5"/>
    <m/>
    <m/>
    <m/>
    <m/>
    <n v="1"/>
    <n v="7"/>
    <n v="2"/>
  </r>
  <r>
    <n v="55571.205257933005"/>
    <s v="C"/>
    <x v="569"/>
    <x v="1"/>
    <n v="4"/>
    <s v="10 211000575"/>
    <d v="2021-07-11T00:00:00"/>
    <d v="2024-07-31T00:00:00"/>
    <n v="0"/>
    <n v="1"/>
    <n v="8"/>
    <n v="30"/>
    <n v="2"/>
    <n v="17.690000000000001"/>
    <n v="19.2"/>
    <n v="100000"/>
    <n v="3620"/>
    <n v="82190"/>
    <n v="0"/>
    <n v="0"/>
    <n v="0"/>
    <m/>
    <n v="0"/>
    <n v="0"/>
    <n v="0"/>
    <m/>
    <m/>
    <d v="2022-03-31T00:00:00"/>
    <n v="1"/>
    <s v="O"/>
    <n v="1"/>
    <n v="30"/>
    <n v="0"/>
    <m/>
    <m/>
    <m/>
    <m/>
    <m/>
    <m/>
    <n v="1"/>
    <n v="1"/>
    <m/>
    <m/>
    <n v="6646.98"/>
    <s v="TARJETA DE AFINIDAD"/>
    <n v="0"/>
    <n v="0"/>
    <m/>
    <m/>
    <n v="5"/>
    <m/>
    <m/>
    <m/>
    <m/>
    <n v="1"/>
    <n v="7"/>
    <n v="2"/>
  </r>
  <r>
    <n v="55571.205257933005"/>
    <s v="C"/>
    <x v="569"/>
    <x v="1"/>
    <n v="4"/>
    <s v="10 211000571"/>
    <d v="2021-07-09T00:00:00"/>
    <d v="2024-07-31T00:00:00"/>
    <n v="0"/>
    <n v="1"/>
    <n v="8"/>
    <n v="30"/>
    <n v="2"/>
    <n v="17.690000000000001"/>
    <n v="19.2"/>
    <n v="100000"/>
    <n v="3620"/>
    <n v="82190"/>
    <n v="0"/>
    <n v="0"/>
    <n v="0"/>
    <m/>
    <n v="0"/>
    <n v="0"/>
    <n v="0"/>
    <m/>
    <m/>
    <d v="2022-03-31T00:00:00"/>
    <n v="1"/>
    <s v="O"/>
    <n v="1"/>
    <n v="30"/>
    <n v="0"/>
    <m/>
    <m/>
    <m/>
    <m/>
    <m/>
    <m/>
    <n v="1"/>
    <n v="1"/>
    <m/>
    <m/>
    <n v="6646.98"/>
    <s v="TARJETA DE AFINIDAD"/>
    <n v="0"/>
    <n v="0"/>
    <m/>
    <m/>
    <n v="5"/>
    <m/>
    <m/>
    <m/>
    <m/>
    <n v="1"/>
    <n v="7"/>
    <n v="2"/>
  </r>
  <r>
    <n v="4235.2311777158438"/>
    <s v="C"/>
    <x v="569"/>
    <x v="1"/>
    <n v="4"/>
    <s v="10 211000144"/>
    <d v="2021-03-10T00:00:00"/>
    <d v="2024-03-31T00:00:00"/>
    <n v="0"/>
    <n v="1"/>
    <n v="12"/>
    <n v="30"/>
    <n v="2"/>
    <n v="17.690000000000001"/>
    <n v="19.2"/>
    <n v="9000"/>
    <n v="326"/>
    <n v="6519"/>
    <n v="0"/>
    <n v="0"/>
    <n v="0"/>
    <m/>
    <n v="0"/>
    <n v="0"/>
    <n v="0"/>
    <m/>
    <m/>
    <d v="2022-03-31T00:00:00"/>
    <n v="1"/>
    <s v="O"/>
    <n v="1"/>
    <n v="30"/>
    <n v="0"/>
    <m/>
    <m/>
    <m/>
    <m/>
    <m/>
    <m/>
    <n v="1"/>
    <n v="1"/>
    <m/>
    <m/>
    <n v="699.68"/>
    <s v="TARJETA DE AFINIDAD"/>
    <n v="0"/>
    <n v="0"/>
    <m/>
    <m/>
    <n v="5"/>
    <m/>
    <m/>
    <m/>
    <m/>
    <n v="1"/>
    <n v="7"/>
    <n v="2"/>
  </r>
  <r>
    <n v="19489.095263108633"/>
    <s v="C"/>
    <x v="569"/>
    <x v="1"/>
    <n v="4"/>
    <s v="10 211000145"/>
    <d v="2021-03-10T00:00:00"/>
    <d v="2024-03-31T00:00:00"/>
    <n v="0"/>
    <n v="1"/>
    <n v="12"/>
    <n v="30"/>
    <n v="2"/>
    <n v="17.690000000000001"/>
    <n v="19.2"/>
    <n v="40000"/>
    <n v="1448"/>
    <n v="28980"/>
    <n v="0"/>
    <n v="0"/>
    <n v="0"/>
    <m/>
    <n v="0"/>
    <n v="0"/>
    <n v="0"/>
    <m/>
    <m/>
    <d v="2022-03-31T00:00:00"/>
    <n v="1"/>
    <s v="O"/>
    <n v="1"/>
    <n v="30"/>
    <n v="0"/>
    <m/>
    <m/>
    <m/>
    <m/>
    <m/>
    <m/>
    <n v="1"/>
    <n v="1"/>
    <m/>
    <m/>
    <n v="2448.89"/>
    <s v="TARJETA DE AFINIDAD"/>
    <n v="0"/>
    <n v="0"/>
    <m/>
    <m/>
    <n v="5"/>
    <m/>
    <m/>
    <m/>
    <m/>
    <n v="1"/>
    <n v="7"/>
    <n v="2"/>
  </r>
  <r>
    <n v="29410.838907630139"/>
    <s v="C"/>
    <x v="569"/>
    <x v="1"/>
    <n v="4"/>
    <s v="10 211000147"/>
    <d v="2021-03-10T00:00:00"/>
    <d v="2024-03-31T00:00:00"/>
    <n v="0"/>
    <n v="1"/>
    <n v="12"/>
    <n v="30"/>
    <n v="2"/>
    <n v="17.690000000000001"/>
    <n v="19.2"/>
    <n v="60000"/>
    <n v="2172"/>
    <n v="43473"/>
    <n v="0"/>
    <n v="0"/>
    <n v="0"/>
    <m/>
    <n v="0"/>
    <n v="0"/>
    <n v="0"/>
    <m/>
    <m/>
    <d v="2022-03-31T00:00:00"/>
    <n v="1"/>
    <s v="O"/>
    <n v="1"/>
    <n v="30"/>
    <n v="0"/>
    <m/>
    <m/>
    <m/>
    <m/>
    <m/>
    <m/>
    <n v="1"/>
    <n v="1"/>
    <m/>
    <m/>
    <n v="3498.41"/>
    <s v="TARJETA DE AFINIDAD"/>
    <n v="0"/>
    <n v="0"/>
    <m/>
    <m/>
    <n v="5"/>
    <m/>
    <m/>
    <m/>
    <m/>
    <n v="1"/>
    <n v="7"/>
    <n v="2"/>
  </r>
  <r>
    <n v="50433.52092486625"/>
    <s v="C"/>
    <x v="569"/>
    <x v="1"/>
    <n v="4"/>
    <s v="10 211000256"/>
    <d v="2021-04-07T00:00:00"/>
    <d v="2024-04-30T00:00:00"/>
    <n v="0"/>
    <n v="1"/>
    <n v="11"/>
    <n v="30"/>
    <n v="2"/>
    <n v="17.690000000000001"/>
    <n v="19.2"/>
    <n v="100000"/>
    <n v="3620"/>
    <n v="74941"/>
    <n v="0"/>
    <n v="0"/>
    <n v="0"/>
    <m/>
    <n v="0"/>
    <n v="0"/>
    <n v="0"/>
    <m/>
    <m/>
    <d v="2022-03-31T00:00:00"/>
    <n v="1"/>
    <s v="O"/>
    <n v="1"/>
    <n v="30"/>
    <n v="0"/>
    <m/>
    <m/>
    <m/>
    <m/>
    <m/>
    <m/>
    <n v="1"/>
    <n v="1"/>
    <m/>
    <m/>
    <n v="6297.14"/>
    <s v="TARJETA DE AFINIDAD"/>
    <n v="0"/>
    <n v="0"/>
    <m/>
    <m/>
    <n v="5"/>
    <m/>
    <m/>
    <m/>
    <m/>
    <n v="1"/>
    <n v="7"/>
    <n v="2"/>
  </r>
  <r>
    <n v="29410.838907630139"/>
    <s v="C"/>
    <x v="569"/>
    <x v="1"/>
    <n v="4"/>
    <s v="10 211000106"/>
    <d v="2021-03-05T00:00:00"/>
    <d v="2024-03-31T00:00:00"/>
    <n v="0"/>
    <n v="1"/>
    <n v="12"/>
    <n v="30"/>
    <n v="2"/>
    <n v="17.690000000000001"/>
    <n v="19.2"/>
    <n v="60000"/>
    <n v="2172"/>
    <n v="43473"/>
    <n v="0"/>
    <n v="0"/>
    <n v="0"/>
    <m/>
    <n v="0"/>
    <n v="0"/>
    <n v="0"/>
    <m/>
    <m/>
    <d v="2022-03-31T00:00:00"/>
    <n v="1"/>
    <s v="O"/>
    <n v="1"/>
    <n v="30"/>
    <n v="0"/>
    <m/>
    <m/>
    <m/>
    <m/>
    <m/>
    <m/>
    <n v="1"/>
    <n v="1"/>
    <m/>
    <m/>
    <n v="3498.41"/>
    <s v="TARJETA DE AFINIDAD"/>
    <n v="0"/>
    <n v="0"/>
    <m/>
    <m/>
    <n v="5"/>
    <m/>
    <m/>
    <m/>
    <m/>
    <n v="1"/>
    <n v="7"/>
    <n v="2"/>
  </r>
  <r>
    <n v="30191.206360971111"/>
    <s v="C"/>
    <x v="569"/>
    <x v="1"/>
    <n v="4"/>
    <s v="10 211000271"/>
    <d v="2021-04-08T00:00:00"/>
    <d v="2024-04-30T00:00:00"/>
    <n v="0"/>
    <n v="1"/>
    <n v="11"/>
    <n v="30"/>
    <n v="2"/>
    <n v="17.690000000000001"/>
    <n v="19.2"/>
    <n v="60000"/>
    <n v="2172"/>
    <n v="44966"/>
    <n v="0"/>
    <n v="0"/>
    <n v="0"/>
    <m/>
    <n v="0"/>
    <n v="0"/>
    <n v="0"/>
    <m/>
    <m/>
    <d v="2022-03-31T00:00:00"/>
    <n v="1"/>
    <s v="O"/>
    <n v="1"/>
    <n v="30"/>
    <n v="0"/>
    <m/>
    <m/>
    <m/>
    <m/>
    <m/>
    <m/>
    <n v="1"/>
    <n v="1"/>
    <m/>
    <m/>
    <n v="3848.25"/>
    <s v="TARJETA DE AFINIDAD"/>
    <n v="0"/>
    <n v="0"/>
    <m/>
    <m/>
    <n v="5"/>
    <m/>
    <m/>
    <m/>
    <m/>
    <n v="1"/>
    <n v="7"/>
    <n v="2"/>
  </r>
  <r>
    <n v="129215.16069176703"/>
    <s v="C"/>
    <x v="569"/>
    <x v="1"/>
    <n v="4"/>
    <s v="10 221000046"/>
    <d v="2022-01-08T00:00:00"/>
    <d v="2025-01-31T00:00:00"/>
    <n v="0"/>
    <n v="1"/>
    <n v="2"/>
    <n v="30"/>
    <n v="2"/>
    <n v="17.690000000000001"/>
    <n v="19.2"/>
    <n v="200000"/>
    <n v="7241"/>
    <n v="191489"/>
    <n v="0"/>
    <n v="0"/>
    <n v="0"/>
    <m/>
    <n v="0"/>
    <n v="0"/>
    <n v="0"/>
    <m/>
    <m/>
    <d v="2022-03-31T00:00:00"/>
    <n v="1"/>
    <s v="O"/>
    <n v="1"/>
    <n v="30"/>
    <n v="0"/>
    <m/>
    <m/>
    <m/>
    <m/>
    <m/>
    <m/>
    <n v="1"/>
    <n v="1"/>
    <m/>
    <m/>
    <n v="15742.84"/>
    <s v="TARJETA DE AFINIDAD"/>
    <n v="0"/>
    <n v="0"/>
    <m/>
    <m/>
    <n v="5"/>
    <m/>
    <m/>
    <m/>
    <m/>
    <n v="1"/>
    <n v="7"/>
    <n v="2"/>
  </r>
  <r>
    <n v="64783.635852367115"/>
    <s v="C"/>
    <x v="569"/>
    <x v="1"/>
    <n v="4"/>
    <s v="10 221000063"/>
    <d v="2022-01-11T00:00:00"/>
    <d v="2025-01-31T00:00:00"/>
    <n v="0"/>
    <n v="1"/>
    <n v="2"/>
    <n v="30"/>
    <n v="2"/>
    <n v="17.690000000000001"/>
    <n v="19.2"/>
    <n v="100000"/>
    <n v="3620"/>
    <n v="95746"/>
    <n v="0"/>
    <n v="0"/>
    <n v="0"/>
    <m/>
    <n v="0"/>
    <n v="0"/>
    <n v="0"/>
    <m/>
    <m/>
    <d v="2022-03-31T00:00:00"/>
    <n v="1"/>
    <s v="O"/>
    <n v="1"/>
    <n v="30"/>
    <n v="0"/>
    <m/>
    <m/>
    <m/>
    <m/>
    <m/>
    <m/>
    <n v="1"/>
    <n v="1"/>
    <m/>
    <m/>
    <n v="7696.5"/>
    <s v="TARJETA DE AFINIDAD"/>
    <n v="0"/>
    <n v="0"/>
    <m/>
    <m/>
    <n v="5"/>
    <m/>
    <m/>
    <m/>
    <m/>
    <n v="1"/>
    <n v="7"/>
    <n v="2"/>
  </r>
  <r>
    <n v="5697.7635285897522"/>
    <s v="C"/>
    <x v="569"/>
    <x v="1"/>
    <n v="4"/>
    <s v="10 211000644"/>
    <d v="2021-08-06T00:00:00"/>
    <d v="2024-08-31T00:00:00"/>
    <n v="0"/>
    <n v="1"/>
    <n v="7"/>
    <n v="30"/>
    <n v="2"/>
    <n v="17.690000000000001"/>
    <n v="19.2"/>
    <n v="10000"/>
    <n v="362"/>
    <n v="8451"/>
    <n v="0"/>
    <n v="0"/>
    <n v="0"/>
    <m/>
    <n v="0"/>
    <n v="0"/>
    <n v="0"/>
    <m/>
    <m/>
    <d v="2022-03-31T00:00:00"/>
    <n v="1"/>
    <s v="O"/>
    <n v="1"/>
    <n v="30"/>
    <n v="0"/>
    <m/>
    <m/>
    <m/>
    <m/>
    <m/>
    <m/>
    <n v="1"/>
    <n v="1"/>
    <m/>
    <m/>
    <n v="699.68"/>
    <s v="TARJETA DE AFINIDAD"/>
    <n v="0"/>
    <n v="0"/>
    <m/>
    <m/>
    <n v="5"/>
    <m/>
    <m/>
    <m/>
    <m/>
    <n v="1"/>
    <n v="7"/>
    <n v="2"/>
  </r>
  <r>
    <n v="104571.83100355079"/>
    <s v="C"/>
    <x v="569"/>
    <x v="1"/>
    <n v="4"/>
    <s v="10 211000363"/>
    <d v="2021-05-03T00:00:00"/>
    <d v="2024-05-31T00:00:00"/>
    <n v="0"/>
    <n v="1"/>
    <n v="10"/>
    <n v="30"/>
    <n v="2"/>
    <n v="17.690000000000001"/>
    <n v="19.2"/>
    <n v="200000"/>
    <n v="7241"/>
    <n v="154776"/>
    <n v="0"/>
    <n v="0"/>
    <n v="0"/>
    <m/>
    <n v="0"/>
    <n v="0"/>
    <n v="0"/>
    <m/>
    <m/>
    <d v="2022-03-31T00:00:00"/>
    <n v="1"/>
    <s v="O"/>
    <n v="1"/>
    <n v="30"/>
    <n v="0"/>
    <m/>
    <m/>
    <m/>
    <m/>
    <m/>
    <m/>
    <n v="1"/>
    <n v="1"/>
    <m/>
    <m/>
    <n v="12594.27"/>
    <s v="TARJETA DE AFINIDAD"/>
    <n v="0"/>
    <n v="0"/>
    <m/>
    <m/>
    <n v="5"/>
    <m/>
    <m/>
    <m/>
    <m/>
    <n v="1"/>
    <n v="7"/>
    <n v="2"/>
  </r>
  <r>
    <n v="20986.449812812873"/>
    <s v="C"/>
    <x v="569"/>
    <x v="1"/>
    <n v="4"/>
    <s v="10 211000369"/>
    <d v="2021-05-06T00:00:00"/>
    <d v="2024-05-31T00:00:00"/>
    <n v="0"/>
    <n v="1"/>
    <n v="10"/>
    <n v="30"/>
    <n v="2"/>
    <n v="17.690000000000001"/>
    <n v="19.2"/>
    <n v="40000"/>
    <n v="1448"/>
    <n v="30958"/>
    <n v="0"/>
    <n v="0"/>
    <n v="0"/>
    <m/>
    <n v="0"/>
    <n v="0"/>
    <n v="0"/>
    <m/>
    <m/>
    <d v="2022-03-31T00:00:00"/>
    <n v="1"/>
    <s v="O"/>
    <n v="1"/>
    <n v="30"/>
    <n v="0"/>
    <m/>
    <m/>
    <m/>
    <m/>
    <m/>
    <m/>
    <n v="1"/>
    <n v="1"/>
    <m/>
    <m/>
    <n v="2448.89"/>
    <s v="TARJETA DE AFINIDAD"/>
    <n v="0"/>
    <n v="0"/>
    <m/>
    <m/>
    <n v="5"/>
    <m/>
    <m/>
    <m/>
    <m/>
    <n v="1"/>
    <n v="7"/>
    <n v="2"/>
  </r>
  <r>
    <n v="240811.02679674976"/>
    <s v="C"/>
    <x v="569"/>
    <x v="1"/>
    <n v="4"/>
    <s v="10 211001178"/>
    <d v="2021-10-29T00:00:00"/>
    <d v="2024-10-31T00:00:00"/>
    <n v="0"/>
    <n v="1"/>
    <n v="5"/>
    <n v="30"/>
    <n v="2"/>
    <n v="17.690000000000001"/>
    <n v="19.2"/>
    <n v="400000"/>
    <n v="14482"/>
    <n v="356468"/>
    <n v="0"/>
    <n v="0"/>
    <n v="0"/>
    <m/>
    <n v="0"/>
    <n v="0"/>
    <n v="0"/>
    <m/>
    <m/>
    <d v="2022-03-31T00:00:00"/>
    <n v="1"/>
    <s v="O"/>
    <n v="1"/>
    <n v="30"/>
    <n v="0"/>
    <m/>
    <m/>
    <m/>
    <m/>
    <m/>
    <m/>
    <n v="1"/>
    <n v="1"/>
    <m/>
    <m/>
    <n v="29036.79"/>
    <s v="TARJETA DE AFINIDAD"/>
    <n v="0"/>
    <n v="0"/>
    <m/>
    <m/>
    <n v="5"/>
    <m/>
    <m/>
    <m/>
    <m/>
    <n v="1"/>
    <n v="7"/>
    <n v="2"/>
  </r>
  <r>
    <n v="361042.37219944701"/>
    <s v="C"/>
    <x v="569"/>
    <x v="1"/>
    <n v="4"/>
    <s v="10 211001179"/>
    <d v="2021-10-29T00:00:00"/>
    <d v="2024-10-31T00:00:00"/>
    <n v="0"/>
    <n v="1"/>
    <n v="5"/>
    <n v="30"/>
    <n v="2"/>
    <n v="17.690000000000001"/>
    <n v="19.2"/>
    <n v="600000"/>
    <n v="21723"/>
    <n v="534703"/>
    <n v="0"/>
    <n v="0"/>
    <n v="0"/>
    <m/>
    <n v="0"/>
    <n v="0"/>
    <n v="0"/>
    <m/>
    <m/>
    <d v="2022-03-31T00:00:00"/>
    <n v="1"/>
    <s v="O"/>
    <n v="1"/>
    <n v="30"/>
    <n v="0"/>
    <m/>
    <m/>
    <m/>
    <m/>
    <m/>
    <m/>
    <n v="1"/>
    <n v="1"/>
    <m/>
    <m/>
    <n v="43730.11"/>
    <s v="TARJETA DE AFINIDAD"/>
    <n v="0"/>
    <n v="0"/>
    <m/>
    <m/>
    <n v="5"/>
    <m/>
    <m/>
    <m/>
    <m/>
    <n v="1"/>
    <n v="7"/>
    <n v="2"/>
  </r>
  <r>
    <n v="24186.96008486185"/>
    <s v="C"/>
    <x v="569"/>
    <x v="1"/>
    <n v="4"/>
    <s v="10 211001207"/>
    <d v="2021-11-03T00:00:00"/>
    <d v="2024-10-31T00:00:00"/>
    <n v="0"/>
    <n v="1"/>
    <n v="5"/>
    <n v="30"/>
    <n v="2"/>
    <n v="17.690000000000001"/>
    <n v="19.2"/>
    <n v="40000"/>
    <n v="1448"/>
    <n v="35648"/>
    <n v="0"/>
    <n v="0"/>
    <n v="0"/>
    <m/>
    <n v="0"/>
    <n v="0"/>
    <n v="0"/>
    <m/>
    <m/>
    <d v="2022-03-31T00:00:00"/>
    <n v="1"/>
    <s v="O"/>
    <n v="1"/>
    <n v="30"/>
    <n v="0"/>
    <m/>
    <m/>
    <m/>
    <m/>
    <m/>
    <m/>
    <n v="1"/>
    <n v="1"/>
    <m/>
    <m/>
    <n v="2798.73"/>
    <s v="TARJETA DE AFINIDAD"/>
    <n v="0"/>
    <n v="0"/>
    <m/>
    <m/>
    <n v="5"/>
    <m/>
    <m/>
    <m/>
    <m/>
    <n v="1"/>
    <n v="7"/>
    <n v="2"/>
  </r>
  <r>
    <n v="24186.96008486185"/>
    <s v="C"/>
    <x v="569"/>
    <x v="1"/>
    <n v="4"/>
    <s v="10 211001208"/>
    <d v="2021-11-03T00:00:00"/>
    <d v="2024-10-31T00:00:00"/>
    <n v="0"/>
    <n v="1"/>
    <n v="5"/>
    <n v="30"/>
    <n v="2"/>
    <n v="17.690000000000001"/>
    <n v="19.2"/>
    <n v="40000"/>
    <n v="1448"/>
    <n v="35648"/>
    <n v="0"/>
    <n v="0"/>
    <n v="0"/>
    <m/>
    <n v="0"/>
    <n v="0"/>
    <n v="0"/>
    <m/>
    <m/>
    <d v="2022-03-31T00:00:00"/>
    <n v="1"/>
    <s v="O"/>
    <n v="1"/>
    <n v="30"/>
    <n v="0"/>
    <m/>
    <m/>
    <m/>
    <m/>
    <m/>
    <m/>
    <n v="1"/>
    <n v="1"/>
    <m/>
    <m/>
    <n v="2798.73"/>
    <s v="TARJETA DE AFINIDAD"/>
    <n v="0"/>
    <n v="0"/>
    <m/>
    <m/>
    <n v="5"/>
    <m/>
    <m/>
    <m/>
    <m/>
    <n v="1"/>
    <n v="7"/>
    <n v="2"/>
  </r>
  <r>
    <n v="36279.688122970387"/>
    <s v="C"/>
    <x v="569"/>
    <x v="1"/>
    <n v="4"/>
    <s v="10 211001209"/>
    <d v="2021-11-03T00:00:00"/>
    <d v="2024-10-31T00:00:00"/>
    <n v="0"/>
    <n v="1"/>
    <n v="5"/>
    <n v="30"/>
    <n v="2"/>
    <n v="17.690000000000001"/>
    <n v="19.2"/>
    <n v="60000"/>
    <n v="2172"/>
    <n v="53471"/>
    <n v="0"/>
    <n v="0"/>
    <n v="0"/>
    <m/>
    <n v="0"/>
    <n v="0"/>
    <n v="0"/>
    <m/>
    <m/>
    <d v="2022-03-31T00:00:00"/>
    <n v="1"/>
    <s v="O"/>
    <n v="1"/>
    <n v="30"/>
    <n v="0"/>
    <m/>
    <m/>
    <m/>
    <m/>
    <m/>
    <m/>
    <n v="1"/>
    <n v="1"/>
    <m/>
    <m/>
    <n v="4198.09"/>
    <s v="TARJETA DE AFINIDAD"/>
    <n v="0"/>
    <n v="0"/>
    <m/>
    <m/>
    <n v="5"/>
    <m/>
    <m/>
    <m/>
    <m/>
    <n v="1"/>
    <n v="7"/>
    <n v="2"/>
  </r>
  <r>
    <n v="25843.181539217887"/>
    <s v="C"/>
    <x v="569"/>
    <x v="1"/>
    <n v="4"/>
    <s v="10 221000035"/>
    <d v="2022-01-07T00:00:00"/>
    <d v="2025-01-31T00:00:00"/>
    <n v="0"/>
    <n v="1"/>
    <n v="2"/>
    <n v="30"/>
    <n v="2"/>
    <n v="17.690000000000001"/>
    <n v="19.2"/>
    <n v="40000"/>
    <n v="1448"/>
    <n v="38298"/>
    <n v="0"/>
    <n v="0"/>
    <n v="0"/>
    <m/>
    <n v="0"/>
    <n v="0"/>
    <n v="0"/>
    <m/>
    <m/>
    <d v="2022-03-31T00:00:00"/>
    <n v="1"/>
    <s v="O"/>
    <n v="1"/>
    <n v="30"/>
    <n v="0"/>
    <m/>
    <m/>
    <m/>
    <m/>
    <m/>
    <m/>
    <n v="1"/>
    <n v="1"/>
    <m/>
    <m/>
    <n v="3148.57"/>
    <s v="TARJETA DE AFINIDAD"/>
    <n v="0"/>
    <n v="0"/>
    <m/>
    <m/>
    <n v="5"/>
    <m/>
    <m/>
    <m/>
    <m/>
    <n v="1"/>
    <n v="7"/>
    <n v="2"/>
  </r>
  <r>
    <n v="64783.635852367115"/>
    <s v="C"/>
    <x v="569"/>
    <x v="1"/>
    <n v="4"/>
    <s v="10 221000042"/>
    <d v="2022-01-07T00:00:00"/>
    <d v="2025-01-31T00:00:00"/>
    <n v="0"/>
    <n v="1"/>
    <n v="2"/>
    <n v="30"/>
    <n v="2"/>
    <n v="17.690000000000001"/>
    <n v="19.2"/>
    <n v="100000"/>
    <n v="3620"/>
    <n v="95746"/>
    <n v="0"/>
    <n v="0"/>
    <n v="0"/>
    <m/>
    <n v="0"/>
    <n v="0"/>
    <n v="0"/>
    <m/>
    <m/>
    <d v="2022-03-31T00:00:00"/>
    <n v="1"/>
    <s v="O"/>
    <n v="1"/>
    <n v="30"/>
    <n v="0"/>
    <m/>
    <m/>
    <m/>
    <m/>
    <m/>
    <m/>
    <n v="1"/>
    <n v="1"/>
    <m/>
    <m/>
    <n v="7696.5"/>
    <s v="TARJETA DE AFINIDAD"/>
    <n v="0"/>
    <n v="0"/>
    <m/>
    <m/>
    <n v="5"/>
    <m/>
    <m/>
    <m/>
    <m/>
    <n v="1"/>
    <n v="7"/>
    <n v="2"/>
  </r>
  <r>
    <n v="33203.326559794754"/>
    <s v="C"/>
    <x v="569"/>
    <x v="1"/>
    <n v="4"/>
    <s v="10 221000192"/>
    <d v="2022-02-08T00:00:00"/>
    <d v="2025-02-28T00:00:00"/>
    <n v="0"/>
    <n v="1"/>
    <n v="1"/>
    <n v="30"/>
    <n v="2"/>
    <n v="17.7"/>
    <n v="19.21"/>
    <n v="50000"/>
    <n v="1810"/>
    <n v="48945"/>
    <n v="0"/>
    <n v="0"/>
    <n v="0"/>
    <m/>
    <n v="0"/>
    <n v="0"/>
    <n v="0"/>
    <m/>
    <m/>
    <d v="2022-03-31T00:00:00"/>
    <n v="1"/>
    <s v="O"/>
    <n v="1"/>
    <n v="30"/>
    <n v="0"/>
    <m/>
    <m/>
    <m/>
    <m/>
    <m/>
    <m/>
    <n v="1"/>
    <n v="1"/>
    <m/>
    <m/>
    <n v="3848.25"/>
    <s v="TARJETA DE AFINIDAD"/>
    <n v="0"/>
    <n v="0"/>
    <m/>
    <m/>
    <n v="5"/>
    <m/>
    <m/>
    <m/>
    <m/>
    <n v="1"/>
    <n v="7"/>
    <n v="2"/>
  </r>
  <r>
    <n v="35246.377222896423"/>
    <s v="C"/>
    <x v="569"/>
    <x v="1"/>
    <n v="4"/>
    <s v="10 211001009"/>
    <d v="2021-10-04T00:00:00"/>
    <d v="2024-09-30T00:00:00"/>
    <n v="0"/>
    <n v="1"/>
    <n v="6"/>
    <n v="30"/>
    <n v="2"/>
    <n v="17.690000000000001"/>
    <n v="19.2"/>
    <n v="60000"/>
    <n v="2172"/>
    <n v="52106"/>
    <n v="0"/>
    <n v="0"/>
    <n v="0"/>
    <m/>
    <n v="0"/>
    <n v="0"/>
    <n v="0"/>
    <m/>
    <m/>
    <d v="2022-03-31T00:00:00"/>
    <n v="1"/>
    <s v="O"/>
    <n v="1"/>
    <n v="30"/>
    <n v="0"/>
    <m/>
    <m/>
    <m/>
    <m/>
    <m/>
    <m/>
    <n v="1"/>
    <n v="1"/>
    <m/>
    <m/>
    <n v="4198.09"/>
    <s v="TARJETA DE AFINIDAD"/>
    <n v="0"/>
    <n v="0"/>
    <m/>
    <m/>
    <n v="5"/>
    <m/>
    <m/>
    <m/>
    <m/>
    <n v="1"/>
    <n v="7"/>
    <n v="2"/>
  </r>
  <r>
    <n v="1018657.6275397693"/>
    <s v="C"/>
    <x v="569"/>
    <x v="1"/>
    <n v="4"/>
    <s v="13 221000563"/>
    <d v="2022-01-31T00:00:00"/>
    <d v="2022-06-30T00:00:00"/>
    <n v="0"/>
    <n v="1"/>
    <n v="0"/>
    <n v="150"/>
    <n v="2"/>
    <n v="19.5"/>
    <n v="20.62"/>
    <n v="1508778"/>
    <n v="1633933"/>
    <n v="1508778"/>
    <n v="49047"/>
    <n v="0"/>
    <n v="0"/>
    <m/>
    <n v="0"/>
    <n v="0"/>
    <n v="0"/>
    <m/>
    <m/>
    <d v="2022-01-31T00:00:00"/>
    <n v="1"/>
    <s v="O"/>
    <n v="1"/>
    <n v="150"/>
    <n v="0"/>
    <m/>
    <m/>
    <m/>
    <m/>
    <m/>
    <m/>
    <n v="1"/>
    <n v="1"/>
    <m/>
    <m/>
    <n v="123493.84"/>
    <s v="LIBRE INVERSION"/>
    <n v="0"/>
    <n v="0"/>
    <m/>
    <m/>
    <n v="5"/>
    <m/>
    <m/>
    <m/>
    <m/>
    <n v="1"/>
    <n v="7"/>
    <n v="2"/>
  </r>
  <r>
    <n v="38939.697308826828"/>
    <s v="C"/>
    <x v="569"/>
    <x v="1"/>
    <n v="4"/>
    <s v="10 221000148"/>
    <d v="2022-02-03T00:00:00"/>
    <d v="2025-01-31T00:00:00"/>
    <n v="0"/>
    <n v="1"/>
    <n v="2"/>
    <n v="30"/>
    <n v="2"/>
    <n v="17.690000000000001"/>
    <n v="19.2"/>
    <n v="60000"/>
    <n v="2172"/>
    <n v="57447"/>
    <n v="0"/>
    <n v="0"/>
    <n v="0"/>
    <m/>
    <n v="0"/>
    <n v="0"/>
    <n v="0"/>
    <m/>
    <m/>
    <d v="2022-03-31T00:00:00"/>
    <n v="1"/>
    <s v="O"/>
    <n v="1"/>
    <n v="30"/>
    <n v="0"/>
    <m/>
    <m/>
    <m/>
    <m/>
    <m/>
    <m/>
    <n v="1"/>
    <n v="1"/>
    <m/>
    <m/>
    <n v="4547.93"/>
    <s v="TARJETA DE AFINIDAD"/>
    <n v="0"/>
    <n v="0"/>
    <m/>
    <m/>
    <n v="5"/>
    <m/>
    <m/>
    <m/>
    <m/>
    <n v="1"/>
    <n v="7"/>
    <n v="2"/>
  </r>
  <r>
    <n v="175879.01809719251"/>
    <s v="C"/>
    <x v="569"/>
    <x v="1"/>
    <n v="4"/>
    <s v="10 211000990"/>
    <d v="2021-10-01T00:00:00"/>
    <d v="2024-09-30T00:00:00"/>
    <n v="0"/>
    <n v="1"/>
    <n v="6"/>
    <n v="30"/>
    <n v="2"/>
    <n v="17.690000000000001"/>
    <n v="19.2"/>
    <n v="300000"/>
    <n v="10861"/>
    <n v="260526"/>
    <n v="0"/>
    <n v="0"/>
    <n v="0"/>
    <m/>
    <n v="0"/>
    <n v="0"/>
    <n v="0"/>
    <m/>
    <m/>
    <d v="2022-03-31T00:00:00"/>
    <n v="1"/>
    <s v="O"/>
    <n v="1"/>
    <n v="30"/>
    <n v="0"/>
    <m/>
    <m/>
    <m/>
    <m/>
    <m/>
    <m/>
    <n v="1"/>
    <n v="1"/>
    <m/>
    <m/>
    <n v="21340.29"/>
    <s v="TARJETA DE AFINIDAD"/>
    <n v="0"/>
    <n v="0"/>
    <m/>
    <m/>
    <n v="5"/>
    <m/>
    <m/>
    <m/>
    <m/>
    <n v="1"/>
    <n v="7"/>
    <n v="2"/>
  </r>
  <r>
    <n v="64783.635852367115"/>
    <s v="C"/>
    <x v="569"/>
    <x v="1"/>
    <n v="4"/>
    <s v="10 221000156"/>
    <d v="2022-02-04T00:00:00"/>
    <d v="2025-01-31T00:00:00"/>
    <n v="0"/>
    <n v="1"/>
    <n v="2"/>
    <n v="30"/>
    <n v="2"/>
    <n v="17.690000000000001"/>
    <n v="19.2"/>
    <n v="100000"/>
    <n v="3620"/>
    <n v="95746"/>
    <n v="0"/>
    <n v="0"/>
    <n v="0"/>
    <m/>
    <n v="0"/>
    <n v="0"/>
    <n v="0"/>
    <m/>
    <m/>
    <d v="2022-03-31T00:00:00"/>
    <n v="1"/>
    <s v="O"/>
    <n v="1"/>
    <n v="30"/>
    <n v="0"/>
    <m/>
    <m/>
    <m/>
    <m/>
    <m/>
    <m/>
    <n v="1"/>
    <n v="1"/>
    <m/>
    <m/>
    <n v="7696.5"/>
    <s v="TARJETA DE AFINIDAD"/>
    <n v="0"/>
    <n v="0"/>
    <m/>
    <m/>
    <n v="5"/>
    <m/>
    <m/>
    <m/>
    <m/>
    <n v="1"/>
    <n v="7"/>
    <n v="2"/>
  </r>
  <r>
    <n v="64783.635852367115"/>
    <s v="C"/>
    <x v="569"/>
    <x v="1"/>
    <n v="4"/>
    <s v="10 221000160"/>
    <d v="2022-02-05T00:00:00"/>
    <d v="2025-01-31T00:00:00"/>
    <n v="0"/>
    <n v="1"/>
    <n v="2"/>
    <n v="30"/>
    <n v="2"/>
    <n v="17.690000000000001"/>
    <n v="19.2"/>
    <n v="100000"/>
    <n v="3620"/>
    <n v="95746"/>
    <n v="0"/>
    <n v="0"/>
    <n v="0"/>
    <m/>
    <n v="0"/>
    <n v="0"/>
    <n v="0"/>
    <m/>
    <m/>
    <d v="2022-03-31T00:00:00"/>
    <n v="1"/>
    <s v="O"/>
    <n v="1"/>
    <n v="30"/>
    <n v="0"/>
    <m/>
    <m/>
    <m/>
    <m/>
    <m/>
    <m/>
    <n v="1"/>
    <n v="1"/>
    <m/>
    <m/>
    <n v="7696.5"/>
    <s v="TARJETA DE AFINIDAD"/>
    <n v="0"/>
    <n v="0"/>
    <m/>
    <m/>
    <n v="5"/>
    <m/>
    <m/>
    <m/>
    <m/>
    <n v="1"/>
    <n v="7"/>
    <n v="2"/>
  </r>
  <r>
    <n v="25843.181539217887"/>
    <s v="C"/>
    <x v="569"/>
    <x v="1"/>
    <n v="4"/>
    <s v="10 221000161"/>
    <d v="2022-02-05T00:00:00"/>
    <d v="2025-01-31T00:00:00"/>
    <n v="0"/>
    <n v="1"/>
    <n v="2"/>
    <n v="30"/>
    <n v="2"/>
    <n v="17.690000000000001"/>
    <n v="19.2"/>
    <n v="40000"/>
    <n v="1448"/>
    <n v="38298"/>
    <n v="0"/>
    <n v="0"/>
    <n v="0"/>
    <m/>
    <n v="0"/>
    <n v="0"/>
    <n v="0"/>
    <m/>
    <m/>
    <d v="2022-03-31T00:00:00"/>
    <n v="1"/>
    <s v="O"/>
    <n v="1"/>
    <n v="30"/>
    <n v="0"/>
    <m/>
    <m/>
    <m/>
    <m/>
    <m/>
    <m/>
    <n v="1"/>
    <n v="1"/>
    <m/>
    <m/>
    <n v="3148.57"/>
    <s v="TARJETA DE AFINIDAD"/>
    <n v="0"/>
    <n v="0"/>
    <m/>
    <m/>
    <n v="5"/>
    <m/>
    <m/>
    <m/>
    <m/>
    <n v="1"/>
    <n v="7"/>
    <n v="2"/>
  </r>
  <r>
    <n v="66056.056115267114"/>
    <s v="C"/>
    <x v="569"/>
    <x v="1"/>
    <n v="4"/>
    <s v="10 221000181"/>
    <d v="2022-02-07T00:00:00"/>
    <d v="2025-02-28T00:00:00"/>
    <n v="0"/>
    <n v="1"/>
    <n v="1"/>
    <n v="30"/>
    <n v="2"/>
    <n v="17.7"/>
    <n v="19.21"/>
    <n v="100000"/>
    <n v="3620"/>
    <n v="97889"/>
    <n v="0"/>
    <n v="0"/>
    <n v="0"/>
    <m/>
    <n v="0"/>
    <n v="0"/>
    <n v="0"/>
    <m/>
    <m/>
    <d v="2022-03-31T00:00:00"/>
    <n v="1"/>
    <s v="O"/>
    <n v="1"/>
    <n v="30"/>
    <n v="0"/>
    <m/>
    <m/>
    <m/>
    <m/>
    <m/>
    <m/>
    <n v="1"/>
    <n v="1"/>
    <m/>
    <m/>
    <n v="8046.34"/>
    <s v="TARJETA DE AFINIDAD"/>
    <n v="0"/>
    <n v="0"/>
    <m/>
    <m/>
    <n v="5"/>
    <m/>
    <m/>
    <m/>
    <m/>
    <n v="1"/>
    <n v="7"/>
    <n v="2"/>
  </r>
  <r>
    <n v="63136.394446827973"/>
    <s v="C"/>
    <x v="569"/>
    <x v="1"/>
    <n v="4"/>
    <s v="10 211001447"/>
    <d v="2021-12-09T00:00:00"/>
    <d v="2024-12-31T00:00:00"/>
    <n v="0"/>
    <n v="1"/>
    <n v="3"/>
    <n v="30"/>
    <n v="2"/>
    <n v="17.690000000000001"/>
    <n v="19.2"/>
    <n v="100000"/>
    <n v="3620"/>
    <n v="93570"/>
    <n v="0"/>
    <n v="0"/>
    <n v="0"/>
    <m/>
    <n v="0"/>
    <n v="0"/>
    <n v="0"/>
    <m/>
    <m/>
    <d v="2022-03-31T00:00:00"/>
    <n v="1"/>
    <s v="O"/>
    <n v="1"/>
    <n v="30"/>
    <n v="0"/>
    <m/>
    <m/>
    <m/>
    <m/>
    <m/>
    <m/>
    <n v="1"/>
    <n v="1"/>
    <m/>
    <m/>
    <n v="7696.5"/>
    <s v="TARJETA DE AFINIDAD"/>
    <n v="0"/>
    <n v="0"/>
    <m/>
    <m/>
    <n v="5"/>
    <m/>
    <m/>
    <m/>
    <m/>
    <n v="1"/>
    <n v="7"/>
    <n v="2"/>
  </r>
  <r>
    <n v="37951.049663774385"/>
    <s v="C"/>
    <x v="569"/>
    <x v="1"/>
    <n v="4"/>
    <s v="10 211001448"/>
    <d v="2021-12-09T00:00:00"/>
    <d v="2024-12-31T00:00:00"/>
    <n v="0"/>
    <n v="1"/>
    <n v="3"/>
    <n v="30"/>
    <n v="2"/>
    <n v="17.690000000000001"/>
    <n v="19.2"/>
    <n v="60000"/>
    <n v="2172"/>
    <n v="56141"/>
    <n v="0"/>
    <n v="0"/>
    <n v="0"/>
    <m/>
    <n v="0"/>
    <n v="0"/>
    <n v="0"/>
    <m/>
    <m/>
    <d v="2022-03-31T00:00:00"/>
    <n v="1"/>
    <s v="O"/>
    <n v="1"/>
    <n v="30"/>
    <n v="0"/>
    <m/>
    <m/>
    <m/>
    <m/>
    <m/>
    <m/>
    <n v="1"/>
    <n v="1"/>
    <m/>
    <m/>
    <n v="4547.93"/>
    <s v="TARJETA DE AFINIDAD"/>
    <n v="0"/>
    <n v="0"/>
    <m/>
    <m/>
    <n v="5"/>
    <m/>
    <m/>
    <m/>
    <m/>
    <n v="1"/>
    <n v="7"/>
    <n v="2"/>
  </r>
  <r>
    <n v="37951.049663774385"/>
    <s v="C"/>
    <x v="569"/>
    <x v="1"/>
    <n v="4"/>
    <s v="10 211001449"/>
    <d v="2021-12-09T00:00:00"/>
    <d v="2024-12-31T00:00:00"/>
    <n v="0"/>
    <n v="1"/>
    <n v="3"/>
    <n v="30"/>
    <n v="2"/>
    <n v="17.690000000000001"/>
    <n v="19.2"/>
    <n v="60000"/>
    <n v="2172"/>
    <n v="56141"/>
    <n v="0"/>
    <n v="0"/>
    <n v="0"/>
    <m/>
    <n v="0"/>
    <n v="0"/>
    <n v="0"/>
    <m/>
    <m/>
    <d v="2022-03-31T00:00:00"/>
    <n v="1"/>
    <s v="O"/>
    <n v="1"/>
    <n v="30"/>
    <n v="0"/>
    <m/>
    <m/>
    <m/>
    <m/>
    <m/>
    <m/>
    <n v="1"/>
    <n v="1"/>
    <m/>
    <m/>
    <n v="4547.93"/>
    <s v="TARJETA DE AFINIDAD"/>
    <n v="0"/>
    <n v="0"/>
    <m/>
    <m/>
    <n v="5"/>
    <m/>
    <m/>
    <m/>
    <m/>
    <n v="1"/>
    <n v="7"/>
    <n v="2"/>
  </r>
  <r>
    <n v="63136.394446827973"/>
    <s v="C"/>
    <x v="569"/>
    <x v="1"/>
    <n v="4"/>
    <s v="10 211001460"/>
    <d v="2021-12-10T00:00:00"/>
    <d v="2024-12-31T00:00:00"/>
    <n v="0"/>
    <n v="1"/>
    <n v="3"/>
    <n v="30"/>
    <n v="2"/>
    <n v="17.690000000000001"/>
    <n v="19.2"/>
    <n v="100000"/>
    <n v="3620"/>
    <n v="93570"/>
    <n v="0"/>
    <n v="0"/>
    <n v="0"/>
    <m/>
    <n v="0"/>
    <n v="0"/>
    <n v="0"/>
    <m/>
    <m/>
    <d v="2022-03-31T00:00:00"/>
    <n v="1"/>
    <s v="O"/>
    <n v="1"/>
    <n v="30"/>
    <n v="0"/>
    <m/>
    <m/>
    <m/>
    <m/>
    <m/>
    <m/>
    <n v="1"/>
    <n v="1"/>
    <m/>
    <m/>
    <n v="7696.5"/>
    <s v="TARJETA DE AFINIDAD"/>
    <n v="0"/>
    <n v="0"/>
    <m/>
    <m/>
    <n v="5"/>
    <m/>
    <m/>
    <m/>
    <m/>
    <n v="1"/>
    <n v="7"/>
    <n v="2"/>
  </r>
  <r>
    <n v="12767.218889365595"/>
    <s v="C"/>
    <x v="569"/>
    <x v="1"/>
    <n v="4"/>
    <s v="10 211001484"/>
    <d v="2021-12-13T00:00:00"/>
    <d v="2024-12-31T00:00:00"/>
    <n v="0"/>
    <n v="1"/>
    <n v="3"/>
    <n v="30"/>
    <n v="2"/>
    <n v="17.690000000000001"/>
    <n v="19.2"/>
    <n v="20000"/>
    <n v="724"/>
    <n v="18714"/>
    <n v="0"/>
    <n v="0"/>
    <n v="0"/>
    <m/>
    <n v="0"/>
    <n v="0"/>
    <n v="0"/>
    <m/>
    <m/>
    <d v="2022-03-31T00:00:00"/>
    <n v="1"/>
    <s v="O"/>
    <n v="1"/>
    <n v="30"/>
    <n v="0"/>
    <m/>
    <m/>
    <m/>
    <m/>
    <m/>
    <m/>
    <n v="1"/>
    <n v="1"/>
    <m/>
    <m/>
    <n v="1399.36"/>
    <s v="TARJETA DE AFINIDAD"/>
    <n v="0"/>
    <n v="0"/>
    <m/>
    <m/>
    <n v="5"/>
    <m/>
    <m/>
    <m/>
    <m/>
    <n v="1"/>
    <n v="7"/>
    <n v="2"/>
  </r>
  <r>
    <n v="36279.688122970387"/>
    <s v="C"/>
    <x v="569"/>
    <x v="1"/>
    <n v="4"/>
    <s v="10 211001217"/>
    <d v="2021-11-04T00:00:00"/>
    <d v="2024-10-31T00:00:00"/>
    <n v="0"/>
    <n v="1"/>
    <n v="5"/>
    <n v="30"/>
    <n v="2"/>
    <n v="17.690000000000001"/>
    <n v="19.2"/>
    <n v="60000"/>
    <n v="2172"/>
    <n v="53471"/>
    <n v="0"/>
    <n v="0"/>
    <n v="0"/>
    <m/>
    <n v="0"/>
    <n v="0"/>
    <n v="0"/>
    <m/>
    <m/>
    <d v="2022-03-31T00:00:00"/>
    <n v="1"/>
    <s v="O"/>
    <n v="1"/>
    <n v="30"/>
    <n v="0"/>
    <m/>
    <m/>
    <m/>
    <m/>
    <m/>
    <m/>
    <n v="1"/>
    <n v="1"/>
    <m/>
    <m/>
    <n v="4198.09"/>
    <s v="TARJETA DE AFINIDAD"/>
    <n v="0"/>
    <n v="0"/>
    <m/>
    <m/>
    <n v="5"/>
    <m/>
    <m/>
    <m/>
    <m/>
    <n v="1"/>
    <n v="7"/>
    <n v="2"/>
  </r>
  <r>
    <n v="36279.688122970387"/>
    <s v="C"/>
    <x v="569"/>
    <x v="1"/>
    <n v="4"/>
    <s v="10 211001218"/>
    <d v="2021-11-04T00:00:00"/>
    <d v="2024-10-31T00:00:00"/>
    <n v="0"/>
    <n v="1"/>
    <n v="5"/>
    <n v="30"/>
    <n v="2"/>
    <n v="17.690000000000001"/>
    <n v="19.2"/>
    <n v="60000"/>
    <n v="2172"/>
    <n v="53471"/>
    <n v="0"/>
    <n v="0"/>
    <n v="0"/>
    <m/>
    <n v="0"/>
    <n v="0"/>
    <n v="0"/>
    <m/>
    <m/>
    <d v="2022-03-31T00:00:00"/>
    <n v="1"/>
    <s v="O"/>
    <n v="1"/>
    <n v="30"/>
    <n v="0"/>
    <m/>
    <m/>
    <m/>
    <m/>
    <m/>
    <m/>
    <n v="1"/>
    <n v="1"/>
    <m/>
    <m/>
    <n v="4198.09"/>
    <s v="TARJETA DE AFINIDAD"/>
    <n v="0"/>
    <n v="0"/>
    <m/>
    <m/>
    <n v="5"/>
    <m/>
    <m/>
    <m/>
    <m/>
    <n v="1"/>
    <n v="7"/>
    <n v="2"/>
  </r>
  <r>
    <n v="48383.657222862996"/>
    <s v="C"/>
    <x v="569"/>
    <x v="1"/>
    <n v="4"/>
    <s v="10 211001432"/>
    <d v="2021-12-08T00:00:00"/>
    <d v="2024-12-31T00:00:00"/>
    <n v="0"/>
    <n v="1"/>
    <n v="3"/>
    <n v="30"/>
    <n v="2"/>
    <n v="17.690000000000001"/>
    <n v="19.2"/>
    <n v="76704"/>
    <n v="2777"/>
    <n v="71771"/>
    <n v="0"/>
    <n v="0"/>
    <n v="0"/>
    <m/>
    <n v="0"/>
    <n v="0"/>
    <n v="0"/>
    <m/>
    <m/>
    <d v="2022-03-31T00:00:00"/>
    <n v="1"/>
    <s v="O"/>
    <n v="1"/>
    <n v="30"/>
    <n v="0"/>
    <m/>
    <m/>
    <m/>
    <m/>
    <m/>
    <m/>
    <n v="1"/>
    <n v="1"/>
    <m/>
    <m/>
    <n v="5947.3"/>
    <s v="TARJETA DE AFINIDAD"/>
    <n v="0"/>
    <n v="0"/>
    <m/>
    <m/>
    <n v="5"/>
    <m/>
    <m/>
    <m/>
    <m/>
    <n v="1"/>
    <n v="7"/>
    <n v="2"/>
  </r>
  <r>
    <n v="7655.2727032603916"/>
    <s v="C"/>
    <x v="569"/>
    <x v="1"/>
    <n v="4"/>
    <s v="10 211001446"/>
    <d v="2021-12-09T00:00:00"/>
    <d v="2024-12-31T00:00:00"/>
    <n v="0"/>
    <n v="1"/>
    <n v="3"/>
    <n v="30"/>
    <n v="2"/>
    <n v="17.690000000000001"/>
    <n v="19.2"/>
    <n v="12290"/>
    <n v="445"/>
    <n v="11499"/>
    <n v="0"/>
    <n v="0"/>
    <n v="0"/>
    <m/>
    <n v="0"/>
    <n v="0"/>
    <n v="0"/>
    <m/>
    <m/>
    <d v="2022-03-31T00:00:00"/>
    <n v="1"/>
    <s v="O"/>
    <n v="1"/>
    <n v="30"/>
    <n v="0"/>
    <m/>
    <m/>
    <m/>
    <m/>
    <m/>
    <m/>
    <n v="1"/>
    <n v="1"/>
    <m/>
    <m/>
    <n v="1049.52"/>
    <s v="TARJETA DE AFINIDAD"/>
    <n v="0"/>
    <n v="0"/>
    <m/>
    <m/>
    <n v="5"/>
    <m/>
    <m/>
    <m/>
    <m/>
    <n v="1"/>
    <n v="7"/>
    <n v="2"/>
  </r>
  <r>
    <n v="24516.152962053311"/>
    <s v="C"/>
    <x v="569"/>
    <x v="1"/>
    <n v="4"/>
    <s v="10 211001236"/>
    <d v="2021-11-06T00:00:00"/>
    <d v="2024-11-30T00:00:00"/>
    <n v="0"/>
    <n v="1"/>
    <n v="4"/>
    <n v="30"/>
    <n v="2"/>
    <n v="17.690000000000001"/>
    <n v="19.2"/>
    <n v="40000"/>
    <n v="1448"/>
    <n v="36545"/>
    <n v="0"/>
    <n v="0"/>
    <n v="0"/>
    <m/>
    <n v="0"/>
    <n v="0"/>
    <n v="0"/>
    <m/>
    <m/>
    <d v="2022-03-31T00:00:00"/>
    <n v="1"/>
    <s v="O"/>
    <n v="1"/>
    <n v="30"/>
    <n v="0"/>
    <m/>
    <m/>
    <m/>
    <m/>
    <m/>
    <m/>
    <n v="1"/>
    <n v="1"/>
    <m/>
    <m/>
    <n v="3148.57"/>
    <s v="TARJETA DE AFINIDAD"/>
    <n v="0"/>
    <n v="0"/>
    <m/>
    <m/>
    <n v="5"/>
    <m/>
    <m/>
    <m/>
    <m/>
    <n v="1"/>
    <n v="7"/>
    <n v="2"/>
  </r>
  <r>
    <n v="24516.152962053311"/>
    <s v="C"/>
    <x v="569"/>
    <x v="1"/>
    <n v="4"/>
    <s v="10 211001237"/>
    <d v="2021-11-06T00:00:00"/>
    <d v="2024-11-30T00:00:00"/>
    <n v="0"/>
    <n v="1"/>
    <n v="4"/>
    <n v="30"/>
    <n v="2"/>
    <n v="17.690000000000001"/>
    <n v="19.2"/>
    <n v="40000"/>
    <n v="1448"/>
    <n v="36545"/>
    <n v="0"/>
    <n v="0"/>
    <n v="0"/>
    <m/>
    <n v="0"/>
    <n v="0"/>
    <n v="0"/>
    <m/>
    <m/>
    <d v="2022-03-31T00:00:00"/>
    <n v="1"/>
    <s v="O"/>
    <n v="1"/>
    <n v="30"/>
    <n v="0"/>
    <m/>
    <m/>
    <m/>
    <m/>
    <m/>
    <m/>
    <n v="1"/>
    <n v="1"/>
    <m/>
    <m/>
    <n v="3148.57"/>
    <s v="TARJETA DE AFINIDAD"/>
    <n v="0"/>
    <n v="0"/>
    <m/>
    <m/>
    <n v="5"/>
    <m/>
    <m/>
    <m/>
    <m/>
    <n v="1"/>
    <n v="7"/>
    <n v="2"/>
  </r>
  <r>
    <n v="61814.011898649675"/>
    <s v="C"/>
    <x v="569"/>
    <x v="1"/>
    <n v="4"/>
    <s v="10 211001238"/>
    <d v="2021-11-06T00:00:00"/>
    <d v="2024-11-30T00:00:00"/>
    <n v="0"/>
    <n v="1"/>
    <n v="4"/>
    <n v="30"/>
    <n v="2"/>
    <n v="17.690000000000001"/>
    <n v="19.2"/>
    <n v="100000"/>
    <n v="3620"/>
    <n v="91361"/>
    <n v="0"/>
    <n v="0"/>
    <n v="0"/>
    <m/>
    <n v="0"/>
    <n v="0"/>
    <n v="0"/>
    <m/>
    <m/>
    <d v="2022-03-31T00:00:00"/>
    <n v="1"/>
    <s v="O"/>
    <n v="1"/>
    <n v="30"/>
    <n v="0"/>
    <m/>
    <m/>
    <m/>
    <m/>
    <m/>
    <m/>
    <n v="1"/>
    <n v="1"/>
    <m/>
    <m/>
    <n v="7346.66"/>
    <s v="TARJETA DE AFINIDAD"/>
    <n v="0"/>
    <n v="0"/>
    <m/>
    <m/>
    <n v="5"/>
    <m/>
    <m/>
    <m/>
    <m/>
    <n v="1"/>
    <n v="7"/>
    <n v="2"/>
  </r>
  <r>
    <n v="440904.90013568092"/>
    <s v="C"/>
    <x v="569"/>
    <x v="1"/>
    <n v="4"/>
    <s v="10 211001167"/>
    <d v="2021-10-28T00:00:00"/>
    <d v="2024-10-31T00:00:00"/>
    <n v="0"/>
    <n v="1"/>
    <n v="5"/>
    <n v="30"/>
    <n v="2"/>
    <n v="17.690000000000001"/>
    <n v="19.2"/>
    <n v="732900"/>
    <n v="26534"/>
    <n v="653141"/>
    <n v="0"/>
    <n v="0"/>
    <n v="0"/>
    <m/>
    <n v="0"/>
    <n v="0"/>
    <n v="0"/>
    <m/>
    <m/>
    <d v="2022-03-31T00:00:00"/>
    <n v="1"/>
    <s v="O"/>
    <n v="1"/>
    <n v="30"/>
    <n v="0"/>
    <m/>
    <m/>
    <m/>
    <m/>
    <m/>
    <m/>
    <n v="1"/>
    <n v="1"/>
    <m/>
    <m/>
    <n v="53525.66"/>
    <s v="TARJETA DE AFINIDAD"/>
    <n v="0"/>
    <n v="0"/>
    <m/>
    <m/>
    <n v="5"/>
    <m/>
    <m/>
    <m/>
    <m/>
    <n v="1"/>
    <n v="7"/>
    <n v="2"/>
  </r>
  <r>
    <n v="60117.56521215463"/>
    <s v="C"/>
    <x v="569"/>
    <x v="1"/>
    <n v="4"/>
    <s v="10 211001192"/>
    <d v="2021-11-01T00:00:00"/>
    <d v="2024-10-31T00:00:00"/>
    <n v="0"/>
    <n v="1"/>
    <n v="5"/>
    <n v="30"/>
    <n v="2"/>
    <n v="17.690000000000001"/>
    <n v="19.2"/>
    <n v="100000"/>
    <n v="3620"/>
    <n v="89120"/>
    <n v="0"/>
    <n v="0"/>
    <n v="0"/>
    <m/>
    <n v="0"/>
    <n v="0"/>
    <n v="0"/>
    <m/>
    <m/>
    <d v="2022-03-31T00:00:00"/>
    <n v="1"/>
    <s v="O"/>
    <n v="1"/>
    <n v="30"/>
    <n v="0"/>
    <m/>
    <m/>
    <m/>
    <m/>
    <m/>
    <m/>
    <n v="1"/>
    <n v="1"/>
    <m/>
    <m/>
    <n v="7346.66"/>
    <s v="TARJETA DE AFINIDAD"/>
    <n v="0"/>
    <n v="0"/>
    <m/>
    <m/>
    <n v="5"/>
    <m/>
    <m/>
    <m/>
    <m/>
    <n v="1"/>
    <n v="7"/>
    <n v="2"/>
  </r>
  <r>
    <n v="4290.4924932509348"/>
    <s v="C"/>
    <x v="569"/>
    <x v="1"/>
    <n v="4"/>
    <s v="10 211001101"/>
    <d v="2021-10-19T00:00:00"/>
    <d v="2024-10-31T00:00:00"/>
    <n v="0"/>
    <n v="1"/>
    <n v="5"/>
    <n v="30"/>
    <n v="2"/>
    <n v="17.690000000000001"/>
    <n v="19.2"/>
    <n v="7400"/>
    <n v="268"/>
    <n v="6592"/>
    <n v="0"/>
    <n v="0"/>
    <n v="0"/>
    <m/>
    <n v="0"/>
    <n v="0"/>
    <n v="0"/>
    <m/>
    <m/>
    <d v="2022-03-31T00:00:00"/>
    <n v="1"/>
    <s v="O"/>
    <n v="1"/>
    <n v="30"/>
    <n v="0"/>
    <m/>
    <m/>
    <m/>
    <m/>
    <m/>
    <m/>
    <n v="1"/>
    <n v="1"/>
    <m/>
    <m/>
    <n v="699.68"/>
    <s v="TARJETA DE AFINIDAD"/>
    <n v="0"/>
    <n v="0"/>
    <m/>
    <m/>
    <n v="5"/>
    <m/>
    <m/>
    <m/>
    <m/>
    <n v="1"/>
    <n v="7"/>
    <n v="2"/>
  </r>
  <r>
    <n v="24186.96008486185"/>
    <s v="C"/>
    <x v="569"/>
    <x v="1"/>
    <n v="4"/>
    <s v="10 211001198"/>
    <d v="2021-11-02T00:00:00"/>
    <d v="2024-10-31T00:00:00"/>
    <n v="0"/>
    <n v="1"/>
    <n v="5"/>
    <n v="30"/>
    <n v="2"/>
    <n v="17.690000000000001"/>
    <n v="19.2"/>
    <n v="40000"/>
    <n v="1448"/>
    <n v="35648"/>
    <n v="0"/>
    <n v="0"/>
    <n v="0"/>
    <m/>
    <n v="0"/>
    <n v="0"/>
    <n v="0"/>
    <m/>
    <m/>
    <d v="2022-03-31T00:00:00"/>
    <n v="1"/>
    <s v="O"/>
    <n v="1"/>
    <n v="30"/>
    <n v="0"/>
    <m/>
    <m/>
    <m/>
    <m/>
    <m/>
    <m/>
    <n v="1"/>
    <n v="1"/>
    <m/>
    <m/>
    <n v="2798.73"/>
    <s v="TARJETA DE AFINIDAD"/>
    <n v="0"/>
    <n v="0"/>
    <m/>
    <m/>
    <n v="5"/>
    <m/>
    <m/>
    <m/>
    <m/>
    <n v="1"/>
    <n v="7"/>
    <n v="2"/>
  </r>
  <r>
    <n v="36279.688122970387"/>
    <s v="C"/>
    <x v="569"/>
    <x v="1"/>
    <n v="4"/>
    <s v="10 211001199"/>
    <d v="2021-11-02T00:00:00"/>
    <d v="2024-10-31T00:00:00"/>
    <n v="0"/>
    <n v="1"/>
    <n v="5"/>
    <n v="30"/>
    <n v="2"/>
    <n v="17.690000000000001"/>
    <n v="19.2"/>
    <n v="60000"/>
    <n v="2172"/>
    <n v="53471"/>
    <n v="0"/>
    <n v="0"/>
    <n v="0"/>
    <m/>
    <n v="0"/>
    <n v="0"/>
    <n v="0"/>
    <m/>
    <m/>
    <d v="2022-03-31T00:00:00"/>
    <n v="1"/>
    <s v="O"/>
    <n v="1"/>
    <n v="30"/>
    <n v="0"/>
    <m/>
    <m/>
    <m/>
    <m/>
    <m/>
    <m/>
    <n v="1"/>
    <n v="1"/>
    <m/>
    <m/>
    <n v="4198.09"/>
    <s v="TARJETA DE AFINIDAD"/>
    <n v="0"/>
    <n v="0"/>
    <m/>
    <m/>
    <n v="5"/>
    <m/>
    <m/>
    <m/>
    <m/>
    <n v="1"/>
    <n v="7"/>
    <n v="2"/>
  </r>
  <r>
    <n v="690276.5668052797"/>
    <s v="C"/>
    <x v="569"/>
    <x v="1"/>
    <n v="4"/>
    <s v="13 221001040"/>
    <d v="2022-03-04T00:00:00"/>
    <d v="2022-06-30T00:00:00"/>
    <n v="0"/>
    <n v="1"/>
    <n v="0"/>
    <n v="90"/>
    <n v="2"/>
    <n v="19.190000000000001"/>
    <n v="20.62"/>
    <n v="1022304"/>
    <n v="1072403"/>
    <n v="1022304"/>
    <n v="0"/>
    <n v="0"/>
    <n v="0"/>
    <m/>
    <n v="0"/>
    <n v="0"/>
    <n v="0"/>
    <m/>
    <m/>
    <d v="2022-03-04T00:00:00"/>
    <n v="1"/>
    <s v="O"/>
    <n v="1"/>
    <n v="90"/>
    <n v="0"/>
    <m/>
    <m/>
    <m/>
    <m/>
    <m/>
    <m/>
    <n v="1"/>
    <n v="1"/>
    <m/>
    <m/>
    <n v="83611.98"/>
    <s v="LIBRE INVERSION"/>
    <n v="0"/>
    <n v="0"/>
    <m/>
    <m/>
    <n v="5"/>
    <m/>
    <m/>
    <m/>
    <m/>
    <n v="1"/>
    <n v="7"/>
    <n v="2"/>
  </r>
  <r>
    <n v="39563.364867431301"/>
    <s v="C"/>
    <x v="569"/>
    <x v="1"/>
    <n v="4"/>
    <s v="10 221000349"/>
    <d v="2022-03-01T00:00:00"/>
    <d v="2025-02-28T00:00:00"/>
    <n v="0"/>
    <n v="1"/>
    <n v="1"/>
    <n v="30"/>
    <n v="2"/>
    <n v="17.68"/>
    <n v="19.190000000000001"/>
    <n v="60000"/>
    <n v="2172"/>
    <n v="58733"/>
    <n v="0"/>
    <n v="0"/>
    <n v="0"/>
    <m/>
    <n v="0"/>
    <n v="0"/>
    <n v="0"/>
    <m/>
    <m/>
    <d v="2022-03-31T00:00:00"/>
    <n v="1"/>
    <s v="O"/>
    <n v="1"/>
    <n v="30"/>
    <n v="0"/>
    <m/>
    <m/>
    <m/>
    <m/>
    <m/>
    <m/>
    <n v="1"/>
    <n v="1"/>
    <m/>
    <m/>
    <n v="4897.7700000000004"/>
    <s v="TARJETA DE AFINIDAD"/>
    <n v="0"/>
    <n v="0"/>
    <m/>
    <m/>
    <n v="5"/>
    <m/>
    <m/>
    <m/>
    <m/>
    <n v="1"/>
    <n v="7"/>
    <n v="2"/>
  </r>
  <r>
    <n v="132111.35522621183"/>
    <s v="C"/>
    <x v="569"/>
    <x v="1"/>
    <n v="4"/>
    <s v="10 221000350"/>
    <d v="2022-03-01T00:00:00"/>
    <d v="2025-02-28T00:00:00"/>
    <n v="0"/>
    <n v="1"/>
    <n v="1"/>
    <n v="30"/>
    <n v="2"/>
    <n v="17.7"/>
    <n v="19.21"/>
    <n v="200000"/>
    <n v="7241"/>
    <n v="195777"/>
    <n v="0"/>
    <n v="0"/>
    <n v="0"/>
    <m/>
    <n v="0"/>
    <n v="0"/>
    <n v="0"/>
    <m/>
    <m/>
    <d v="2022-03-31T00:00:00"/>
    <n v="1"/>
    <s v="O"/>
    <n v="1"/>
    <n v="30"/>
    <n v="0"/>
    <m/>
    <m/>
    <m/>
    <m/>
    <m/>
    <m/>
    <n v="1"/>
    <n v="1"/>
    <m/>
    <m/>
    <n v="16092.68"/>
    <s v="TARJETA DE AFINIDAD"/>
    <n v="0"/>
    <n v="0"/>
    <m/>
    <m/>
    <n v="5"/>
    <m/>
    <m/>
    <m/>
    <m/>
    <n v="1"/>
    <n v="7"/>
    <n v="2"/>
  </r>
  <r>
    <n v="1019239.0068593712"/>
    <s v="C"/>
    <x v="569"/>
    <x v="1"/>
    <n v="4"/>
    <s v="13 221001407"/>
    <d v="2022-03-29T00:00:00"/>
    <d v="2022-06-30T00:00:00"/>
    <n v="0"/>
    <n v="1"/>
    <n v="0"/>
    <n v="90"/>
    <n v="2"/>
    <n v="19.190000000000001"/>
    <n v="20.62"/>
    <n v="1509546"/>
    <n v="1583523"/>
    <n v="1509546"/>
    <n v="0"/>
    <n v="0"/>
    <n v="0"/>
    <m/>
    <n v="0"/>
    <n v="0"/>
    <n v="0"/>
    <m/>
    <m/>
    <d v="2022-03-29T00:00:00"/>
    <n v="1"/>
    <s v="O"/>
    <n v="1"/>
    <n v="90"/>
    <n v="0"/>
    <m/>
    <m/>
    <m/>
    <m/>
    <m/>
    <m/>
    <n v="1"/>
    <n v="1"/>
    <m/>
    <m/>
    <n v="123493.84"/>
    <s v="LIBRE INVERSION"/>
    <n v="0"/>
    <n v="0"/>
    <m/>
    <m/>
    <n v="5"/>
    <m/>
    <m/>
    <m/>
    <m/>
    <n v="1"/>
    <n v="7"/>
    <n v="2"/>
  </r>
  <r>
    <n v="138821.23353384837"/>
    <s v="C"/>
    <x v="569"/>
    <x v="1"/>
    <n v="4"/>
    <s v="10 221000355"/>
    <d v="2022-03-02T00:00:00"/>
    <d v="2025-02-28T00:00:00"/>
    <n v="0"/>
    <n v="1"/>
    <n v="1"/>
    <n v="30"/>
    <n v="2"/>
    <n v="17.7"/>
    <n v="19.21"/>
    <n v="210000"/>
    <n v="7603"/>
    <n v="205565"/>
    <n v="0"/>
    <n v="0"/>
    <n v="0"/>
    <m/>
    <n v="0"/>
    <n v="0"/>
    <n v="0"/>
    <m/>
    <m/>
    <d v="2022-03-31T00:00:00"/>
    <n v="1"/>
    <s v="O"/>
    <n v="1"/>
    <n v="30"/>
    <n v="0"/>
    <m/>
    <m/>
    <m/>
    <m/>
    <m/>
    <m/>
    <n v="1"/>
    <n v="1"/>
    <m/>
    <m/>
    <n v="16792.36"/>
    <s v="TARJETA DE AFINIDAD"/>
    <n v="0"/>
    <n v="0"/>
    <m/>
    <m/>
    <n v="5"/>
    <m/>
    <m/>
    <m/>
    <m/>
    <n v="1"/>
    <n v="7"/>
    <n v="2"/>
  </r>
  <r>
    <n v="67654.092239850346"/>
    <s v="C"/>
    <x v="569"/>
    <x v="1"/>
    <n v="4"/>
    <s v="10 221000577"/>
    <d v="2022-03-31T00:00:00"/>
    <d v="2025-03-31T00:00:00"/>
    <n v="0"/>
    <n v="1"/>
    <n v="0"/>
    <n v="30"/>
    <n v="2"/>
    <n v="17.7"/>
    <n v="19.2"/>
    <n v="100000"/>
    <n v="3620"/>
    <n v="100000"/>
    <n v="0"/>
    <n v="0"/>
    <n v="0"/>
    <m/>
    <n v="0"/>
    <n v="0"/>
    <n v="0"/>
    <m/>
    <m/>
    <d v="2022-03-31T00:00:00"/>
    <n v="1"/>
    <s v="O"/>
    <n v="1"/>
    <n v="30"/>
    <n v="0"/>
    <m/>
    <m/>
    <m/>
    <m/>
    <m/>
    <m/>
    <n v="1"/>
    <n v="1"/>
    <m/>
    <m/>
    <n v="8046.34"/>
    <s v="TARJETA DE AFINIDAD"/>
    <n v="0"/>
    <n v="0"/>
    <m/>
    <m/>
    <n v="5"/>
    <m/>
    <m/>
    <m/>
    <m/>
    <n v="1"/>
    <n v="7"/>
    <n v="2"/>
  </r>
  <r>
    <n v="19171311"/>
    <s v="C"/>
    <x v="570"/>
    <x v="0"/>
    <n v="4"/>
    <s v="13 211002278"/>
    <d v="2021-08-27T00:00:00"/>
    <d v="2026-08-31T00:00:00"/>
    <n v="0"/>
    <n v="1"/>
    <n v="8"/>
    <n v="30"/>
    <n v="2"/>
    <n v="9"/>
    <n v="9.3800000000000008"/>
    <n v="40073722"/>
    <n v="590537"/>
    <n v="36556445"/>
    <n v="0"/>
    <n v="0"/>
    <n v="0"/>
    <m/>
    <n v="0"/>
    <n v="0"/>
    <n v="0"/>
    <s v="1500000/1500000/"/>
    <s v="06/12/"/>
    <d v="2022-03-31T00:00:00"/>
    <n v="1"/>
    <s v="O"/>
    <n v="1"/>
    <n v="30"/>
    <n v="0"/>
    <m/>
    <m/>
    <m/>
    <m/>
    <m/>
    <m/>
    <n v="1"/>
    <n v="1"/>
    <m/>
    <m/>
    <n v="2057013"/>
    <s v="LIBRE INVERSION"/>
    <n v="0"/>
    <n v="0"/>
    <s v="800-197-268-4"/>
    <s v="DIRECCION DE IMPUESTOS Y ADUANAS NACIONALES"/>
    <n v="5"/>
    <m/>
    <m/>
    <m/>
    <m/>
    <n v="1"/>
    <n v="7"/>
    <n v="2"/>
  </r>
  <r>
    <n v="31137454.038091566"/>
    <s v="C"/>
    <x v="571"/>
    <x v="4"/>
    <n v="3"/>
    <s v="13 211000258"/>
    <d v="2021-02-15T00:00:00"/>
    <d v="2027-02-28T00:00:00"/>
    <n v="0"/>
    <n v="1"/>
    <n v="15"/>
    <n v="30"/>
    <n v="2"/>
    <n v="14.95"/>
    <n v="16.010000000000002"/>
    <n v="58004748"/>
    <n v="1069852"/>
    <n v="50944542"/>
    <n v="0"/>
    <n v="0"/>
    <n v="60180000"/>
    <n v="43585"/>
    <n v="0"/>
    <n v="0"/>
    <n v="0"/>
    <s v="1000000/1300000/"/>
    <s v="07/12/"/>
    <d v="2022-03-31T00:00:00"/>
    <n v="2"/>
    <s v="O"/>
    <n v="1"/>
    <n v="30"/>
    <n v="0"/>
    <m/>
    <m/>
    <m/>
    <m/>
    <m/>
    <m/>
    <n v="1"/>
    <n v="1"/>
    <n v="44242"/>
    <s v="A"/>
    <n v="3944718.55"/>
    <s v="SUSTITUCION"/>
    <n v="0"/>
    <n v="0"/>
    <m/>
    <m/>
    <n v="5"/>
    <m/>
    <m/>
    <m/>
    <m/>
    <n v="1"/>
    <n v="7"/>
    <n v="2"/>
  </r>
  <r>
    <n v="7570461.3803005517"/>
    <s v="C"/>
    <x v="571"/>
    <x v="0"/>
    <n v="3"/>
    <s v="13 191002617"/>
    <d v="2019-11-12T00:00:00"/>
    <d v="2024-11-30T00:00:00"/>
    <n v="0"/>
    <n v="1"/>
    <n v="28"/>
    <n v="30"/>
    <n v="2"/>
    <n v="14.04"/>
    <n v="14.97"/>
    <n v="20020718"/>
    <n v="466262"/>
    <n v="12385933"/>
    <n v="0"/>
    <n v="0"/>
    <n v="0"/>
    <m/>
    <n v="0"/>
    <n v="0"/>
    <n v="0"/>
    <m/>
    <m/>
    <d v="2022-03-31T00:00:00"/>
    <n v="1"/>
    <s v="O"/>
    <n v="1"/>
    <n v="30"/>
    <n v="0"/>
    <m/>
    <m/>
    <m/>
    <m/>
    <m/>
    <m/>
    <n v="1"/>
    <n v="1"/>
    <n v="43781"/>
    <s v="A"/>
    <n v="958920.22"/>
    <s v="SUSTITUCION"/>
    <n v="0"/>
    <n v="0"/>
    <s v="800-197-268-4"/>
    <s v="DIRECCION DE IMPUESTOS Y ADUANAS NACIONALES"/>
    <n v="5"/>
    <m/>
    <m/>
    <m/>
    <m/>
    <n v="1"/>
    <n v="7"/>
    <n v="2"/>
  </r>
  <r>
    <n v="510122.22654992912"/>
    <s v="C"/>
    <x v="571"/>
    <x v="1"/>
    <n v="4"/>
    <s v="10 191002708"/>
    <d v="2019-12-28T00:00:00"/>
    <d v="2023-06-30T00:00:00"/>
    <n v="0"/>
    <n v="1"/>
    <n v="27"/>
    <n v="30"/>
    <n v="2"/>
    <n v="18"/>
    <n v="19.559999999999999"/>
    <n v="1000000"/>
    <n v="64000"/>
    <n v="834741"/>
    <n v="0"/>
    <n v="0"/>
    <n v="0"/>
    <m/>
    <n v="0"/>
    <n v="0"/>
    <n v="0"/>
    <m/>
    <m/>
    <d v="2022-03-31T00:00:00"/>
    <n v="1"/>
    <s v="O"/>
    <n v="1"/>
    <n v="30"/>
    <n v="0"/>
    <m/>
    <m/>
    <m/>
    <m/>
    <m/>
    <m/>
    <n v="1"/>
    <n v="1"/>
    <m/>
    <m/>
    <n v="64709.279999999999"/>
    <s v="TARJETA DE AFINIDAD"/>
    <n v="0"/>
    <n v="0"/>
    <m/>
    <m/>
    <n v="5"/>
    <m/>
    <m/>
    <m/>
    <m/>
    <n v="1"/>
    <n v="7"/>
    <n v="2"/>
  </r>
  <r>
    <n v="895077.4450579572"/>
    <s v="C"/>
    <x v="571"/>
    <x v="1"/>
    <n v="4"/>
    <s v="13 201001745"/>
    <d v="2020-06-10T00:00:00"/>
    <d v="2023-07-31T00:00:00"/>
    <n v="0"/>
    <n v="1"/>
    <n v="20"/>
    <n v="30"/>
    <n v="2"/>
    <n v="9"/>
    <n v="9.3800000000000008"/>
    <n v="3064353"/>
    <n v="97446"/>
    <n v="1464044"/>
    <n v="0"/>
    <n v="0"/>
    <n v="0"/>
    <m/>
    <n v="0"/>
    <n v="0"/>
    <n v="0"/>
    <m/>
    <m/>
    <d v="2022-03-31T00:00:00"/>
    <n v="1"/>
    <s v="O"/>
    <n v="1"/>
    <n v="30"/>
    <n v="0"/>
    <m/>
    <m/>
    <m/>
    <m/>
    <m/>
    <m/>
    <n v="1"/>
    <n v="1"/>
    <m/>
    <m/>
    <n v="113113.86"/>
    <s v="LIBRE INVERSION"/>
    <n v="0"/>
    <n v="0"/>
    <m/>
    <m/>
    <n v="5"/>
    <m/>
    <m/>
    <m/>
    <m/>
    <n v="1"/>
    <n v="7"/>
    <n v="2"/>
  </r>
  <r>
    <n v="8300391.8694109693"/>
    <s v="C"/>
    <x v="572"/>
    <x v="0"/>
    <n v="4"/>
    <s v="13 211001365"/>
    <d v="2021-05-07T00:00:00"/>
    <d v="2027-03-31T00:00:00"/>
    <n v="1"/>
    <n v="1"/>
    <n v="9"/>
    <n v="30"/>
    <n v="2"/>
    <n v="9"/>
    <n v="9.3800000000000008"/>
    <n v="60397368"/>
    <n v="496890"/>
    <n v="23596184"/>
    <n v="0"/>
    <n v="0"/>
    <n v="0"/>
    <m/>
    <n v="0"/>
    <n v="0"/>
    <n v="0"/>
    <m/>
    <m/>
    <d v="2022-03-31T00:00:00"/>
    <n v="1"/>
    <s v="O"/>
    <n v="1"/>
    <n v="30"/>
    <n v="161"/>
    <m/>
    <m/>
    <m/>
    <m/>
    <m/>
    <m/>
    <n v="1"/>
    <n v="1"/>
    <m/>
    <m/>
    <n v="1912004.52"/>
    <s v="LIBRE INVERSION"/>
    <n v="0"/>
    <n v="0"/>
    <s v="800-197-268-4"/>
    <s v="DIRECCION DE IMPUESTOS Y ADUANAS NACIONALES"/>
    <n v="5"/>
    <m/>
    <m/>
    <m/>
    <m/>
    <n v="1"/>
    <n v="7"/>
    <n v="2"/>
  </r>
  <r>
    <n v="457300.13058903033"/>
    <s v="C"/>
    <x v="572"/>
    <x v="0"/>
    <n v="4"/>
    <s v="13 211002246"/>
    <d v="2021-08-25T00:00:00"/>
    <d v="2022-08-31T00:00:00"/>
    <n v="1"/>
    <n v="1"/>
    <n v="6"/>
    <n v="30"/>
    <n v="2"/>
    <n v="11.7"/>
    <n v="12.34"/>
    <n v="3013628"/>
    <n v="267903"/>
    <n v="1299920"/>
    <n v="0"/>
    <n v="0"/>
    <n v="0"/>
    <m/>
    <n v="0"/>
    <n v="0"/>
    <n v="0"/>
    <m/>
    <m/>
    <d v="2022-03-31T00:00:00"/>
    <n v="1"/>
    <s v="O"/>
    <n v="1"/>
    <n v="30"/>
    <n v="2"/>
    <m/>
    <m/>
    <m/>
    <m/>
    <m/>
    <m/>
    <n v="1"/>
    <n v="1"/>
    <m/>
    <m/>
    <n v="105303.48"/>
    <s v="EDUCACION"/>
    <n v="0"/>
    <n v="0"/>
    <s v="800-197-268-4"/>
    <s v="DIRECCION DE IMPUESTOS Y ADUANAS NACIONALES"/>
    <n v="5"/>
    <m/>
    <m/>
    <m/>
    <m/>
    <n v="1"/>
    <n v="7"/>
    <n v="2"/>
  </r>
  <r>
    <n v="54197938"/>
    <s v="C"/>
    <x v="573"/>
    <x v="2"/>
    <n v="4"/>
    <s v="11 19974"/>
    <d v="2018-04-10T00:00:00"/>
    <d v="2026-04-30T00:00:00"/>
    <n v="0"/>
    <n v="1"/>
    <n v="35"/>
    <n v="30"/>
    <n v="2"/>
    <n v="11.52"/>
    <n v="12.14"/>
    <n v="115798499"/>
    <n v="1851649"/>
    <n v="72107114"/>
    <n v="0"/>
    <n v="0"/>
    <n v="147945003"/>
    <n v="43585"/>
    <n v="0"/>
    <n v="0"/>
    <n v="0"/>
    <m/>
    <m/>
    <d v="2022-03-31T00:00:00"/>
    <n v="2"/>
    <s v="O"/>
    <n v="1"/>
    <n v="30"/>
    <n v="0"/>
    <m/>
    <m/>
    <m/>
    <m/>
    <m/>
    <m/>
    <n v="1"/>
    <n v="1"/>
    <m/>
    <m/>
    <n v="2209672"/>
    <s v="SUSTITUCION"/>
    <n v="0"/>
    <n v="0"/>
    <s v="800-197-268-4"/>
    <s v="DIRECCION DE IMPUESTOS Y ADUANAS NACIONALES"/>
    <n v="5"/>
    <m/>
    <m/>
    <m/>
    <m/>
    <n v="1"/>
    <n v="7"/>
    <n v="2"/>
  </r>
  <r>
    <n v="35204580.748894848"/>
    <s v="C"/>
    <x v="574"/>
    <x v="2"/>
    <n v="4"/>
    <s v="11 19654"/>
    <d v="2018-01-24T00:00:00"/>
    <d v="2026-01-31T00:00:00"/>
    <n v="0"/>
    <n v="1"/>
    <n v="41"/>
    <n v="30"/>
    <n v="2"/>
    <n v="11.64"/>
    <n v="12.28"/>
    <n v="65933321"/>
    <n v="895672"/>
    <n v="39459466"/>
    <n v="0"/>
    <n v="0"/>
    <n v="69793400"/>
    <n v="43585"/>
    <n v="0"/>
    <n v="0"/>
    <n v="0"/>
    <s v="670000/1340000/"/>
    <s v="07/12/"/>
    <d v="2022-03-31T00:00:00"/>
    <n v="2"/>
    <s v="O"/>
    <n v="1"/>
    <n v="30"/>
    <n v="0"/>
    <m/>
    <m/>
    <m/>
    <m/>
    <m/>
    <m/>
    <n v="1"/>
    <n v="1"/>
    <m/>
    <m/>
    <n v="570412.78"/>
    <s v="SUSTITUCION"/>
    <n v="0"/>
    <n v="0"/>
    <s v="800-197-268-4"/>
    <s v="DIRECCION DE IMPUESTOS Y ADUANAS NACIONALES"/>
    <n v="5"/>
    <m/>
    <m/>
    <m/>
    <m/>
    <n v="1"/>
    <n v="7"/>
    <n v="2"/>
  </r>
  <r>
    <n v="85093.527770759043"/>
    <s v="C"/>
    <x v="574"/>
    <x v="1"/>
    <n v="4"/>
    <s v="10 191001706"/>
    <d v="2019-10-18T00:00:00"/>
    <d v="2022-10-31T00:00:00"/>
    <n v="0"/>
    <n v="1"/>
    <n v="29"/>
    <n v="30"/>
    <n v="2"/>
    <n v="18"/>
    <n v="19.559999999999999"/>
    <n v="400000"/>
    <n v="14461"/>
    <n v="95415"/>
    <n v="0"/>
    <n v="0"/>
    <n v="0"/>
    <m/>
    <n v="0"/>
    <n v="0"/>
    <n v="0"/>
    <m/>
    <m/>
    <d v="2022-03-31T00:00:00"/>
    <n v="1"/>
    <s v="O"/>
    <n v="1"/>
    <n v="30"/>
    <n v="0"/>
    <m/>
    <m/>
    <m/>
    <m/>
    <m/>
    <m/>
    <n v="1"/>
    <n v="1"/>
    <m/>
    <m/>
    <n v="1412.23"/>
    <s v="TARJETA DE AFINIDAD"/>
    <n v="0"/>
    <n v="0"/>
    <m/>
    <m/>
    <n v="5"/>
    <m/>
    <m/>
    <m/>
    <m/>
    <n v="1"/>
    <n v="7"/>
    <n v="2"/>
  </r>
  <r>
    <n v="34511.251009798914"/>
    <s v="C"/>
    <x v="574"/>
    <x v="1"/>
    <n v="4"/>
    <s v="10 191002499"/>
    <d v="2019-11-19T00:00:00"/>
    <d v="2022-11-30T00:00:00"/>
    <n v="0"/>
    <n v="1"/>
    <n v="28"/>
    <n v="30"/>
    <n v="2"/>
    <n v="18"/>
    <n v="19.559999999999999"/>
    <n v="142800"/>
    <n v="5163"/>
    <n v="38632"/>
    <n v="0"/>
    <n v="0"/>
    <n v="0"/>
    <m/>
    <n v="0"/>
    <n v="0"/>
    <n v="0"/>
    <m/>
    <m/>
    <d v="2022-03-31T00:00:00"/>
    <n v="1"/>
    <s v="O"/>
    <n v="1"/>
    <n v="30"/>
    <n v="0"/>
    <m/>
    <m/>
    <m/>
    <m/>
    <m/>
    <m/>
    <n v="1"/>
    <n v="1"/>
    <m/>
    <m/>
    <n v="513.54"/>
    <s v="TARJETA DE AFINIDAD"/>
    <n v="0"/>
    <n v="0"/>
    <m/>
    <m/>
    <n v="5"/>
    <m/>
    <m/>
    <m/>
    <m/>
    <n v="1"/>
    <n v="7"/>
    <n v="2"/>
  </r>
  <r>
    <n v="96603.50084263699"/>
    <s v="C"/>
    <x v="574"/>
    <x v="1"/>
    <n v="4"/>
    <s v="10 191002501"/>
    <d v="2019-11-19T00:00:00"/>
    <d v="2022-11-30T00:00:00"/>
    <n v="0"/>
    <n v="1"/>
    <n v="28"/>
    <n v="30"/>
    <n v="2"/>
    <n v="18"/>
    <n v="19.559999999999999"/>
    <n v="400000"/>
    <n v="14461"/>
    <n v="108252"/>
    <n v="0"/>
    <n v="0"/>
    <n v="0"/>
    <m/>
    <n v="0"/>
    <n v="0"/>
    <n v="0"/>
    <m/>
    <m/>
    <d v="2022-03-31T00:00:00"/>
    <n v="1"/>
    <s v="O"/>
    <n v="1"/>
    <n v="30"/>
    <n v="0"/>
    <m/>
    <m/>
    <m/>
    <m/>
    <m/>
    <m/>
    <n v="1"/>
    <n v="1"/>
    <m/>
    <m/>
    <n v="1540.62"/>
    <s v="TARJETA DE AFINIDAD"/>
    <n v="0"/>
    <n v="0"/>
    <m/>
    <m/>
    <n v="5"/>
    <m/>
    <m/>
    <m/>
    <m/>
    <n v="1"/>
    <n v="7"/>
    <n v="2"/>
  </r>
  <r>
    <n v="839982.70365134359"/>
    <s v="C"/>
    <x v="574"/>
    <x v="1"/>
    <n v="4"/>
    <s v="10 191001994"/>
    <d v="2019-10-17T00:00:00"/>
    <d v="2022-10-31T00:00:00"/>
    <n v="0"/>
    <n v="1"/>
    <n v="29"/>
    <n v="30"/>
    <n v="2"/>
    <n v="11.04"/>
    <n v="11.61"/>
    <n v="4258397"/>
    <n v="153951"/>
    <n v="941503"/>
    <n v="0"/>
    <n v="0"/>
    <n v="0"/>
    <m/>
    <n v="0"/>
    <n v="0"/>
    <n v="0"/>
    <m/>
    <m/>
    <d v="2022-03-31T00:00:00"/>
    <n v="1"/>
    <s v="O"/>
    <n v="1"/>
    <n v="30"/>
    <n v="0"/>
    <m/>
    <m/>
    <m/>
    <m/>
    <m/>
    <m/>
    <n v="1"/>
    <n v="1"/>
    <m/>
    <m/>
    <n v="13608.77"/>
    <s v="TARJETA DE AFINIDAD"/>
    <n v="0"/>
    <n v="0"/>
    <m/>
    <m/>
    <n v="5"/>
    <m/>
    <m/>
    <m/>
    <m/>
    <n v="1"/>
    <n v="7"/>
    <n v="2"/>
  </r>
  <r>
    <n v="48314.44319089131"/>
    <s v="C"/>
    <x v="574"/>
    <x v="1"/>
    <n v="4"/>
    <s v="10 191002440"/>
    <d v="2019-11-14T00:00:00"/>
    <d v="2022-11-30T00:00:00"/>
    <n v="0"/>
    <n v="1"/>
    <n v="28"/>
    <n v="30"/>
    <n v="2"/>
    <n v="18"/>
    <n v="19.559999999999999"/>
    <n v="200000"/>
    <n v="7230"/>
    <n v="54140"/>
    <n v="0"/>
    <n v="0"/>
    <n v="0"/>
    <m/>
    <n v="0"/>
    <n v="0"/>
    <n v="0"/>
    <m/>
    <m/>
    <d v="2022-03-31T00:00:00"/>
    <n v="1"/>
    <s v="O"/>
    <n v="1"/>
    <n v="30"/>
    <n v="0"/>
    <m/>
    <m/>
    <m/>
    <m/>
    <m/>
    <m/>
    <n v="1"/>
    <n v="1"/>
    <m/>
    <m/>
    <n v="770.31"/>
    <s v="TARJETA DE AFINIDAD"/>
    <n v="0"/>
    <n v="0"/>
    <m/>
    <m/>
    <n v="5"/>
    <m/>
    <m/>
    <m/>
    <m/>
    <n v="1"/>
    <n v="7"/>
    <n v="2"/>
  </r>
  <r>
    <n v="89264.009201828492"/>
    <s v="C"/>
    <x v="574"/>
    <x v="1"/>
    <n v="4"/>
    <s v="10 191002809"/>
    <d v="2020-01-23T00:00:00"/>
    <d v="2023-01-31T00:00:00"/>
    <n v="0"/>
    <n v="1"/>
    <n v="26"/>
    <n v="30"/>
    <n v="2"/>
    <n v="18"/>
    <n v="19.559999999999999"/>
    <n v="300000"/>
    <n v="10846"/>
    <n v="100015"/>
    <n v="0"/>
    <n v="0"/>
    <n v="0"/>
    <m/>
    <n v="0"/>
    <n v="0"/>
    <n v="0"/>
    <m/>
    <m/>
    <d v="2022-03-31T00:00:00"/>
    <n v="1"/>
    <s v="O"/>
    <n v="1"/>
    <n v="30"/>
    <n v="0"/>
    <m/>
    <m/>
    <m/>
    <m/>
    <m/>
    <m/>
    <n v="1"/>
    <n v="1"/>
    <m/>
    <m/>
    <n v="1412.23"/>
    <s v="TARJETA DE AFINIDAD"/>
    <n v="0"/>
    <n v="0"/>
    <m/>
    <m/>
    <n v="5"/>
    <m/>
    <m/>
    <m/>
    <m/>
    <n v="1"/>
    <n v="7"/>
    <n v="2"/>
  </r>
  <r>
    <n v="129983.2921076588"/>
    <s v="C"/>
    <x v="574"/>
    <x v="1"/>
    <n v="4"/>
    <s v="10 191002905"/>
    <d v="2020-02-12T00:00:00"/>
    <d v="2023-02-28T00:00:00"/>
    <n v="0"/>
    <n v="1"/>
    <n v="25"/>
    <n v="30"/>
    <n v="2"/>
    <n v="18"/>
    <n v="19.559999999999999"/>
    <n v="400000"/>
    <n v="14461"/>
    <n v="145636"/>
    <n v="0"/>
    <n v="0"/>
    <n v="0"/>
    <m/>
    <n v="0"/>
    <n v="0"/>
    <n v="0"/>
    <m/>
    <m/>
    <d v="2022-03-31T00:00:00"/>
    <n v="1"/>
    <s v="O"/>
    <n v="1"/>
    <n v="30"/>
    <n v="0"/>
    <m/>
    <m/>
    <m/>
    <m/>
    <m/>
    <m/>
    <n v="1"/>
    <n v="1"/>
    <m/>
    <m/>
    <n v="2054.15"/>
    <s v="TARJETA DE AFINIDAD"/>
    <n v="0"/>
    <n v="0"/>
    <m/>
    <m/>
    <n v="5"/>
    <m/>
    <m/>
    <m/>
    <m/>
    <n v="1"/>
    <n v="7"/>
    <n v="2"/>
  </r>
  <r>
    <n v="97482.92844875381"/>
    <s v="C"/>
    <x v="574"/>
    <x v="1"/>
    <n v="4"/>
    <s v="10 191002886"/>
    <d v="2020-02-08T00:00:00"/>
    <d v="2023-02-28T00:00:00"/>
    <n v="0"/>
    <n v="1"/>
    <n v="25"/>
    <n v="30"/>
    <n v="2"/>
    <n v="18"/>
    <n v="19.559999999999999"/>
    <n v="300000"/>
    <n v="10846"/>
    <n v="109222"/>
    <n v="0"/>
    <n v="0"/>
    <n v="0"/>
    <m/>
    <n v="0"/>
    <n v="0"/>
    <n v="0"/>
    <m/>
    <m/>
    <d v="2022-03-31T00:00:00"/>
    <n v="1"/>
    <s v="O"/>
    <n v="1"/>
    <n v="30"/>
    <n v="0"/>
    <m/>
    <m/>
    <m/>
    <m/>
    <m/>
    <m/>
    <n v="1"/>
    <n v="1"/>
    <m/>
    <m/>
    <n v="1540.62"/>
    <s v="TARJETA DE AFINIDAD"/>
    <n v="0"/>
    <n v="0"/>
    <m/>
    <m/>
    <n v="5"/>
    <m/>
    <m/>
    <m/>
    <m/>
    <n v="1"/>
    <n v="7"/>
    <n v="2"/>
  </r>
  <r>
    <n v="16619.173773462335"/>
    <s v="C"/>
    <x v="574"/>
    <x v="1"/>
    <n v="4"/>
    <s v="10 191002891"/>
    <d v="2020-02-08T00:00:00"/>
    <d v="2023-02-28T00:00:00"/>
    <n v="0"/>
    <n v="1"/>
    <n v="25"/>
    <n v="30"/>
    <n v="2"/>
    <n v="18"/>
    <n v="19.559999999999999"/>
    <n v="51120"/>
    <n v="1848"/>
    <n v="18614"/>
    <n v="0"/>
    <n v="0"/>
    <n v="0"/>
    <m/>
    <n v="0"/>
    <n v="0"/>
    <n v="0"/>
    <m/>
    <m/>
    <d v="2022-03-31T00:00:00"/>
    <n v="1"/>
    <s v="O"/>
    <n v="1"/>
    <n v="30"/>
    <n v="0"/>
    <m/>
    <m/>
    <m/>
    <m/>
    <m/>
    <m/>
    <n v="1"/>
    <n v="1"/>
    <m/>
    <m/>
    <n v="256.77"/>
    <s v="TARJETA DE AFINIDAD"/>
    <n v="0"/>
    <n v="0"/>
    <m/>
    <m/>
    <n v="5"/>
    <m/>
    <m/>
    <m/>
    <m/>
    <n v="1"/>
    <n v="7"/>
    <n v="2"/>
  </r>
  <r>
    <n v="104253.97533797956"/>
    <s v="C"/>
    <x v="574"/>
    <x v="1"/>
    <n v="4"/>
    <s v="10 191002675"/>
    <d v="2019-12-20T00:00:00"/>
    <d v="2022-12-31T00:00:00"/>
    <n v="0"/>
    <n v="1"/>
    <n v="27"/>
    <n v="30"/>
    <n v="2"/>
    <n v="18"/>
    <n v="19.559999999999999"/>
    <n v="386510"/>
    <n v="13973"/>
    <n v="116832"/>
    <n v="0"/>
    <n v="0"/>
    <n v="0"/>
    <m/>
    <n v="0"/>
    <n v="0"/>
    <n v="0"/>
    <m/>
    <m/>
    <d v="2022-03-31T00:00:00"/>
    <n v="1"/>
    <s v="O"/>
    <n v="1"/>
    <n v="30"/>
    <n v="0"/>
    <m/>
    <m/>
    <m/>
    <m/>
    <m/>
    <m/>
    <n v="1"/>
    <n v="1"/>
    <m/>
    <m/>
    <n v="1669"/>
    <s v="TARJETA DE AFINIDAD"/>
    <n v="0"/>
    <n v="0"/>
    <m/>
    <m/>
    <n v="5"/>
    <m/>
    <m/>
    <m/>
    <m/>
    <n v="1"/>
    <n v="7"/>
    <n v="2"/>
  </r>
  <r>
    <n v="55654.851458097859"/>
    <s v="C"/>
    <x v="574"/>
    <x v="1"/>
    <n v="4"/>
    <s v="10 191002923"/>
    <d v="2020-02-16T00:00:00"/>
    <d v="2023-02-28T00:00:00"/>
    <n v="0"/>
    <n v="1"/>
    <n v="25"/>
    <n v="30"/>
    <n v="2"/>
    <n v="18"/>
    <n v="19.559999999999999"/>
    <n v="171285"/>
    <n v="6192"/>
    <n v="62378"/>
    <n v="0"/>
    <n v="0"/>
    <n v="0"/>
    <m/>
    <n v="0"/>
    <n v="0"/>
    <n v="0"/>
    <m/>
    <m/>
    <d v="2022-03-31T00:00:00"/>
    <n v="1"/>
    <s v="O"/>
    <n v="1"/>
    <n v="30"/>
    <n v="0"/>
    <m/>
    <m/>
    <m/>
    <m/>
    <m/>
    <m/>
    <n v="1"/>
    <n v="1"/>
    <m/>
    <m/>
    <n v="898.69"/>
    <s v="TARJETA DE AFINIDAD"/>
    <n v="0"/>
    <n v="0"/>
    <m/>
    <m/>
    <n v="5"/>
    <m/>
    <m/>
    <m/>
    <m/>
    <n v="1"/>
    <n v="7"/>
    <n v="2"/>
  </r>
  <r>
    <n v="53105.418026757143"/>
    <s v="C"/>
    <x v="574"/>
    <x v="1"/>
    <n v="4"/>
    <s v="10 191002788"/>
    <d v="2020-01-19T00:00:00"/>
    <d v="2023-01-31T00:00:00"/>
    <n v="0"/>
    <n v="1"/>
    <n v="26"/>
    <n v="30"/>
    <n v="2"/>
    <n v="18"/>
    <n v="19.559999999999999"/>
    <n v="178660"/>
    <n v="6459"/>
    <n v="59566"/>
    <n v="0"/>
    <n v="0"/>
    <n v="0"/>
    <m/>
    <n v="0"/>
    <n v="0"/>
    <n v="0"/>
    <m/>
    <m/>
    <d v="2022-03-31T00:00:00"/>
    <n v="1"/>
    <s v="O"/>
    <n v="1"/>
    <n v="30"/>
    <n v="0"/>
    <m/>
    <m/>
    <m/>
    <m/>
    <m/>
    <m/>
    <n v="1"/>
    <n v="1"/>
    <m/>
    <m/>
    <n v="898.69"/>
    <s v="TARJETA DE AFINIDAD"/>
    <n v="0"/>
    <n v="0"/>
    <m/>
    <m/>
    <n v="5"/>
    <m/>
    <m/>
    <m/>
    <m/>
    <n v="1"/>
    <n v="7"/>
    <n v="2"/>
  </r>
  <r>
    <n v="32606728.101828787"/>
    <s v="C"/>
    <x v="574"/>
    <x v="1"/>
    <n v="4"/>
    <s v="13 211001588"/>
    <d v="2021-06-04T00:00:00"/>
    <d v="2026-06-30T00:00:00"/>
    <n v="0"/>
    <n v="1"/>
    <n v="10"/>
    <n v="30"/>
    <n v="2"/>
    <n v="10.199999999999999"/>
    <n v="10.69"/>
    <n v="40338546"/>
    <n v="542758"/>
    <n v="36547613"/>
    <n v="0"/>
    <n v="0"/>
    <n v="0"/>
    <m/>
    <n v="0"/>
    <n v="0"/>
    <n v="0"/>
    <s v="2000000/2000000/"/>
    <s v="06/12/"/>
    <d v="2022-03-31T00:00:00"/>
    <n v="1"/>
    <s v="O"/>
    <n v="1"/>
    <n v="30"/>
    <n v="0"/>
    <m/>
    <m/>
    <m/>
    <m/>
    <m/>
    <m/>
    <n v="1"/>
    <n v="1"/>
    <m/>
    <m/>
    <n v="528302.63"/>
    <s v="LIBRE INVERSION"/>
    <n v="0"/>
    <n v="0"/>
    <m/>
    <m/>
    <n v="5"/>
    <m/>
    <m/>
    <m/>
    <m/>
    <n v="1"/>
    <n v="7"/>
    <n v="2"/>
  </r>
  <r>
    <n v="8866828.6744563915"/>
    <s v="C"/>
    <x v="574"/>
    <x v="1"/>
    <n v="4"/>
    <s v="13 221000498"/>
    <d v="2022-02-03T00:00:00"/>
    <d v="2026-02-28T00:00:00"/>
    <n v="0"/>
    <n v="1"/>
    <n v="1"/>
    <n v="30"/>
    <n v="2"/>
    <n v="9.9"/>
    <n v="10.36"/>
    <n v="10109561"/>
    <n v="257879"/>
    <n v="9938483"/>
    <n v="0"/>
    <n v="0"/>
    <n v="0"/>
    <m/>
    <n v="0"/>
    <n v="0"/>
    <n v="0"/>
    <m/>
    <m/>
    <d v="2022-03-31T00:00:00"/>
    <n v="1"/>
    <s v="O"/>
    <n v="1"/>
    <n v="30"/>
    <n v="0"/>
    <m/>
    <m/>
    <m/>
    <m/>
    <m/>
    <m/>
    <n v="1"/>
    <n v="1"/>
    <m/>
    <m/>
    <n v="143662.37"/>
    <s v="IMPUESTOS"/>
    <n v="0"/>
    <n v="0"/>
    <m/>
    <m/>
    <n v="5"/>
    <m/>
    <m/>
    <m/>
    <m/>
    <n v="1"/>
    <n v="7"/>
    <n v="2"/>
  </r>
  <r>
    <n v="24046395.422128581"/>
    <s v="C"/>
    <x v="575"/>
    <x v="2"/>
    <n v="4"/>
    <s v="13 221001113"/>
    <d v="2022-03-07T00:00:00"/>
    <d v="2026-03-31T00:00:00"/>
    <n v="0"/>
    <n v="1"/>
    <n v="0"/>
    <n v="30"/>
    <n v="2"/>
    <n v="9"/>
    <n v="9.3800000000000008"/>
    <n v="33224732"/>
    <n v="833174"/>
    <n v="33224732"/>
    <n v="0"/>
    <n v="0"/>
    <n v="18698426.140000001"/>
    <n v="43584"/>
    <n v="0"/>
    <n v="0"/>
    <n v="0"/>
    <m/>
    <m/>
    <d v="2022-03-07T00:00:00"/>
    <n v="3"/>
    <s v="O"/>
    <n v="1"/>
    <n v="30"/>
    <n v="0"/>
    <m/>
    <m/>
    <m/>
    <m/>
    <m/>
    <m/>
    <n v="1"/>
    <n v="1"/>
    <m/>
    <m/>
    <n v="1055680.6200000001"/>
    <s v="COMPRA CARTERA"/>
    <n v="0"/>
    <n v="0"/>
    <s v="800-197-268-4"/>
    <s v="DIRECCION DE IMPUESTOS Y ADUANAS NACIONALES"/>
    <n v="5"/>
    <m/>
    <m/>
    <m/>
    <m/>
    <n v="1"/>
    <n v="7"/>
    <n v="2"/>
  </r>
  <r>
    <n v="4889873.7647186657"/>
    <s v="C"/>
    <x v="575"/>
    <x v="4"/>
    <n v="4"/>
    <s v="11 23026"/>
    <d v="2019-04-30T00:00:00"/>
    <d v="2023-04-30T00:00:00"/>
    <n v="0"/>
    <n v="1"/>
    <n v="41"/>
    <n v="30"/>
    <n v="2"/>
    <n v="11.28"/>
    <n v="11.88"/>
    <n v="21607659"/>
    <n v="477308"/>
    <n v="6756463"/>
    <n v="0"/>
    <n v="0"/>
    <n v="3802445.25"/>
    <n v="43584"/>
    <n v="0"/>
    <n v="0"/>
    <n v="0"/>
    <s v="500000/500000/"/>
    <s v="07/12/"/>
    <d v="2022-03-31T00:00:00"/>
    <n v="3"/>
    <s v="O"/>
    <n v="1"/>
    <n v="30"/>
    <n v="0"/>
    <m/>
    <m/>
    <m/>
    <m/>
    <m/>
    <m/>
    <n v="1"/>
    <n v="1"/>
    <m/>
    <m/>
    <n v="214794.89"/>
    <s v="SUSTITUCION"/>
    <n v="0"/>
    <n v="0"/>
    <m/>
    <m/>
    <n v="5"/>
    <m/>
    <m/>
    <m/>
    <m/>
    <n v="1"/>
    <n v="7"/>
    <n v="2"/>
  </r>
  <r>
    <n v="4802261.0696593011"/>
    <s v="C"/>
    <x v="575"/>
    <x v="4"/>
    <n v="4"/>
    <s v="13 201001809"/>
    <d v="2020-06-17T00:00:00"/>
    <d v="2024-07-31T00:00:00"/>
    <n v="0"/>
    <n v="1"/>
    <n v="23"/>
    <n v="30"/>
    <n v="2"/>
    <n v="10.8"/>
    <n v="11.35"/>
    <n v="10165072"/>
    <n v="181863"/>
    <n v="6635073"/>
    <n v="0"/>
    <n v="0"/>
    <n v="3734128.61"/>
    <n v="43584"/>
    <n v="0"/>
    <n v="0"/>
    <n v="0"/>
    <s v="500000/500000/"/>
    <s v="07/12/"/>
    <d v="2022-03-31T00:00:00"/>
    <n v="3"/>
    <s v="O"/>
    <n v="1"/>
    <n v="30"/>
    <n v="0"/>
    <m/>
    <m/>
    <m/>
    <m/>
    <m/>
    <m/>
    <n v="1"/>
    <n v="1"/>
    <m/>
    <m/>
    <n v="210694.55"/>
    <s v="LIBRE INVERSION"/>
    <n v="0"/>
    <n v="0"/>
    <m/>
    <m/>
    <n v="5"/>
    <m/>
    <m/>
    <m/>
    <m/>
    <n v="1"/>
    <n v="7"/>
    <n v="2"/>
  </r>
  <r>
    <n v="24178333.661669917"/>
    <s v="C"/>
    <x v="575"/>
    <x v="0"/>
    <n v="3"/>
    <s v="10 191000440"/>
    <d v="2019-06-28T00:00:00"/>
    <d v="2025-06-30T00:00:00"/>
    <n v="0"/>
    <n v="1"/>
    <n v="39"/>
    <n v="30"/>
    <n v="2"/>
    <n v="14.88"/>
    <n v="15.93"/>
    <n v="52323785"/>
    <n v="930111"/>
    <n v="33406878"/>
    <n v="0"/>
    <n v="0"/>
    <n v="0"/>
    <m/>
    <n v="0"/>
    <n v="0"/>
    <n v="0"/>
    <s v="1000000/1000000/"/>
    <s v="07/12/"/>
    <d v="2022-03-31T00:00:00"/>
    <n v="1"/>
    <s v="O"/>
    <n v="1"/>
    <n v="30"/>
    <n v="0"/>
    <m/>
    <m/>
    <m/>
    <m/>
    <m/>
    <m/>
    <n v="1"/>
    <n v="1"/>
    <n v="43644"/>
    <s v="A"/>
    <n v="1061358.02"/>
    <s v="SUSTITUCION"/>
    <n v="0"/>
    <n v="0"/>
    <s v="800-197-268-4"/>
    <s v="DIRECCION DE IMPUESTOS Y ADUANAS NACIONALES"/>
    <n v="5"/>
    <m/>
    <m/>
    <m/>
    <m/>
    <n v="1"/>
    <n v="7"/>
    <n v="2"/>
  </r>
  <r>
    <n v="7065255.7869603066"/>
    <s v="C"/>
    <x v="575"/>
    <x v="1"/>
    <n v="4"/>
    <s v="10 191002257"/>
    <d v="2019-10-27T00:00:00"/>
    <d v="2025-03-31T00:00:00"/>
    <n v="0"/>
    <n v="1"/>
    <n v="29"/>
    <n v="30"/>
    <n v="2"/>
    <n v="18"/>
    <n v="19.559999999999999"/>
    <n v="10000000"/>
    <n v="362000"/>
    <n v="9761843"/>
    <n v="0"/>
    <n v="0"/>
    <n v="0"/>
    <m/>
    <n v="0"/>
    <n v="0"/>
    <n v="0"/>
    <m/>
    <m/>
    <d v="2022-03-31T00:00:00"/>
    <n v="1"/>
    <s v="O"/>
    <n v="1"/>
    <n v="30"/>
    <n v="0"/>
    <m/>
    <m/>
    <m/>
    <m/>
    <m/>
    <m/>
    <n v="1"/>
    <n v="1"/>
    <m/>
    <m/>
    <n v="310049.01"/>
    <s v="TARJETA DE AFINIDAD"/>
    <n v="0"/>
    <n v="0"/>
    <m/>
    <m/>
    <n v="5"/>
    <m/>
    <m/>
    <m/>
    <m/>
    <n v="1"/>
    <n v="7"/>
    <n v="2"/>
  </r>
  <r>
    <n v="1237179.7545308736"/>
    <s v="C"/>
    <x v="575"/>
    <x v="1"/>
    <n v="4"/>
    <s v="13 221000131"/>
    <d v="2022-01-14T00:00:00"/>
    <d v="2023-01-31T00:00:00"/>
    <n v="0"/>
    <n v="1"/>
    <n v="2"/>
    <n v="30"/>
    <n v="2"/>
    <n v="16.5"/>
    <n v="17.8"/>
    <n v="2023415"/>
    <n v="184452"/>
    <n v="1709318"/>
    <n v="0"/>
    <n v="0"/>
    <n v="0"/>
    <m/>
    <n v="0"/>
    <n v="0"/>
    <n v="0"/>
    <m/>
    <m/>
    <d v="2022-03-31T00:00:00"/>
    <n v="1"/>
    <s v="O"/>
    <n v="1"/>
    <n v="30"/>
    <n v="0"/>
    <m/>
    <m/>
    <m/>
    <m/>
    <m/>
    <m/>
    <n v="1"/>
    <n v="1"/>
    <m/>
    <m/>
    <n v="54250.69"/>
    <s v="LIBRE INVERSION"/>
    <n v="0"/>
    <n v="0"/>
    <m/>
    <m/>
    <n v="5"/>
    <m/>
    <m/>
    <m/>
    <m/>
    <n v="1"/>
    <n v="7"/>
    <n v="2"/>
  </r>
  <r>
    <n v="994426.99797723116"/>
    <s v="C"/>
    <x v="575"/>
    <x v="1"/>
    <n v="4"/>
    <s v="13 221000132"/>
    <d v="2022-01-28T00:00:00"/>
    <d v="2023-01-31T00:00:00"/>
    <n v="0"/>
    <n v="1"/>
    <n v="2"/>
    <n v="30"/>
    <n v="2"/>
    <n v="16.5"/>
    <n v="17.8"/>
    <n v="1626269"/>
    <n v="148249"/>
    <n v="1373820"/>
    <n v="0"/>
    <n v="0"/>
    <n v="0"/>
    <m/>
    <n v="0"/>
    <n v="0"/>
    <n v="0"/>
    <m/>
    <m/>
    <d v="2022-03-31T00:00:00"/>
    <n v="1"/>
    <s v="O"/>
    <n v="1"/>
    <n v="30"/>
    <n v="0"/>
    <m/>
    <m/>
    <m/>
    <m/>
    <m/>
    <m/>
    <n v="1"/>
    <n v="1"/>
    <m/>
    <m/>
    <n v="43526.720000000001"/>
    <s v="LIBRE INVERSION"/>
    <n v="0"/>
    <n v="0"/>
    <m/>
    <m/>
    <n v="5"/>
    <m/>
    <m/>
    <m/>
    <m/>
    <n v="1"/>
    <n v="7"/>
    <n v="2"/>
  </r>
  <r>
    <n v="4132453.7123551229"/>
    <s v="C"/>
    <x v="575"/>
    <x v="1"/>
    <n v="4"/>
    <s v="13 221001228"/>
    <d v="2022-03-15T00:00:00"/>
    <d v="2024-03-31T00:00:00"/>
    <n v="0"/>
    <n v="1"/>
    <n v="0"/>
    <n v="30"/>
    <n v="2"/>
    <n v="16.5"/>
    <n v="17.8"/>
    <n v="5709701"/>
    <n v="282035"/>
    <n v="5709701"/>
    <n v="0"/>
    <n v="0"/>
    <n v="0"/>
    <m/>
    <n v="0"/>
    <n v="0"/>
    <n v="0"/>
    <m/>
    <m/>
    <d v="2022-03-15T00:00:00"/>
    <n v="1"/>
    <s v="O"/>
    <n v="1"/>
    <n v="30"/>
    <n v="0"/>
    <m/>
    <m/>
    <m/>
    <m/>
    <m/>
    <m/>
    <n v="1"/>
    <n v="1"/>
    <m/>
    <m/>
    <n v="181361.33"/>
    <s v="LIBRE INVERSION"/>
    <n v="0"/>
    <n v="0"/>
    <m/>
    <m/>
    <n v="5"/>
    <m/>
    <m/>
    <m/>
    <m/>
    <n v="1"/>
    <n v="7"/>
    <n v="2"/>
  </r>
  <r>
    <n v="3437531.1901021097"/>
    <s v="C"/>
    <x v="576"/>
    <x v="0"/>
    <n v="4"/>
    <s v="11 21241"/>
    <d v="2018-09-20T00:00:00"/>
    <d v="2023-09-30T00:00:00"/>
    <n v="0"/>
    <n v="1"/>
    <n v="41"/>
    <n v="30"/>
    <n v="2"/>
    <n v="13.44"/>
    <n v="14.29"/>
    <n v="40188395"/>
    <n v="619585"/>
    <n v="14372431"/>
    <n v="0"/>
    <n v="0"/>
    <n v="0"/>
    <m/>
    <n v="0"/>
    <n v="0"/>
    <n v="0"/>
    <s v="1200000/2400000/"/>
    <s v="07/12/"/>
    <d v="2022-03-31T00:00:00"/>
    <n v="1"/>
    <s v="O"/>
    <n v="1"/>
    <n v="30"/>
    <n v="0"/>
    <m/>
    <m/>
    <m/>
    <m/>
    <m/>
    <m/>
    <n v="1"/>
    <n v="1"/>
    <m/>
    <m/>
    <n v="1472832.59"/>
    <s v="SUSTITUCION"/>
    <n v="0"/>
    <n v="0"/>
    <s v="800-197-268-4"/>
    <s v="DIRECCION DE IMPUESTOS Y ADUANAS NACIONALES"/>
    <n v="5"/>
    <m/>
    <m/>
    <m/>
    <m/>
    <n v="1"/>
    <n v="7"/>
    <n v="2"/>
  </r>
  <r>
    <n v="2359740.5391462678"/>
    <s v="C"/>
    <x v="576"/>
    <x v="0"/>
    <n v="4"/>
    <s v="13 211000249"/>
    <d v="2021-01-29T00:00:00"/>
    <d v="2025-01-31T00:00:00"/>
    <n v="0"/>
    <n v="1"/>
    <n v="14"/>
    <n v="30"/>
    <n v="2"/>
    <n v="11.7"/>
    <n v="12.34"/>
    <n v="13046687"/>
    <n v="344231"/>
    <n v="9866434"/>
    <n v="0"/>
    <n v="0"/>
    <n v="0"/>
    <m/>
    <n v="0"/>
    <n v="0"/>
    <n v="0"/>
    <m/>
    <m/>
    <d v="2022-03-31T00:00:00"/>
    <n v="1"/>
    <s v="O"/>
    <n v="1"/>
    <n v="30"/>
    <n v="0"/>
    <m/>
    <m/>
    <m/>
    <m/>
    <m/>
    <m/>
    <n v="1"/>
    <n v="1"/>
    <m/>
    <m/>
    <n v="1011142.24"/>
    <s v="EDUCACION"/>
    <n v="0"/>
    <n v="0"/>
    <s v="800-197-268-4"/>
    <s v="DIRECCION DE IMPUESTOS Y ADUANAS NACIONALES"/>
    <n v="5"/>
    <m/>
    <m/>
    <m/>
    <m/>
    <n v="1"/>
    <n v="7"/>
    <n v="2"/>
  </r>
  <r>
    <n v="485412.48075162177"/>
    <s v="C"/>
    <x v="576"/>
    <x v="1"/>
    <n v="4"/>
    <s v="10 191003509"/>
    <d v="2020-08-11T00:00:00"/>
    <d v="2023-08-31T00:00:00"/>
    <n v="0"/>
    <n v="1"/>
    <n v="19"/>
    <n v="30"/>
    <n v="2"/>
    <n v="9"/>
    <n v="9.3800000000000008"/>
    <n v="4000000"/>
    <n v="127951"/>
    <n v="2029086"/>
    <n v="0"/>
    <n v="0"/>
    <n v="0"/>
    <m/>
    <n v="0"/>
    <n v="0"/>
    <n v="0"/>
    <m/>
    <m/>
    <d v="2022-03-31T00:00:00"/>
    <n v="1"/>
    <s v="O"/>
    <n v="1"/>
    <n v="30"/>
    <n v="0"/>
    <m/>
    <m/>
    <m/>
    <m/>
    <m/>
    <m/>
    <n v="1"/>
    <n v="1"/>
    <m/>
    <m/>
    <n v="207827.96"/>
    <s v="TARJETA DE AFINIDAD"/>
    <n v="0"/>
    <n v="0"/>
    <m/>
    <m/>
    <n v="5"/>
    <m/>
    <m/>
    <m/>
    <m/>
    <n v="1"/>
    <n v="7"/>
    <n v="2"/>
  </r>
  <r>
    <n v="54737395"/>
    <s v="C"/>
    <x v="577"/>
    <x v="0"/>
    <n v="3"/>
    <s v="13 211003613"/>
    <d v="2021-11-22T00:00:00"/>
    <d v="2025-11-30T00:00:00"/>
    <n v="0"/>
    <n v="1"/>
    <n v="5"/>
    <n v="30"/>
    <n v="2"/>
    <n v="9"/>
    <n v="9.3800000000000008"/>
    <n v="76330044"/>
    <n v="1556573"/>
    <n v="69872535"/>
    <n v="0"/>
    <n v="0"/>
    <n v="0"/>
    <m/>
    <n v="0"/>
    <n v="0"/>
    <n v="0"/>
    <s v="1700000/2500000/"/>
    <s v="07/12/"/>
    <d v="2022-03-31T00:00:00"/>
    <n v="1"/>
    <s v="O"/>
    <n v="1"/>
    <n v="30"/>
    <n v="0"/>
    <m/>
    <m/>
    <m/>
    <m/>
    <m/>
    <m/>
    <n v="1"/>
    <n v="1"/>
    <n v="44522"/>
    <s v="A"/>
    <n v="1891910"/>
    <s v="SUSTITUCION"/>
    <n v="0"/>
    <n v="0"/>
    <s v="800-197-268-4"/>
    <s v="DIRECCION DE IMPUESTOS Y ADUANAS NACIONALES"/>
    <n v="5"/>
    <m/>
    <m/>
    <m/>
    <m/>
    <n v="1"/>
    <n v="7"/>
    <n v="2"/>
  </r>
  <r>
    <n v="79562470.302203298"/>
    <s v="C"/>
    <x v="578"/>
    <x v="2"/>
    <n v="4"/>
    <s v="13 201003017"/>
    <d v="2020-10-27T00:00:00"/>
    <d v="2028-11-30T00:00:00"/>
    <n v="1"/>
    <n v="1"/>
    <n v="16"/>
    <n v="30"/>
    <n v="2"/>
    <n v="10.59"/>
    <n v="11.12"/>
    <n v="100157889"/>
    <n v="1033649"/>
    <n v="91145557"/>
    <n v="0"/>
    <n v="0"/>
    <n v="178249087.06999999"/>
    <n v="44067"/>
    <n v="0"/>
    <n v="0"/>
    <n v="0"/>
    <s v="6500000/"/>
    <s v="05/"/>
    <d v="2022-03-31T00:00:00"/>
    <n v="2"/>
    <s v="O"/>
    <n v="1"/>
    <n v="30"/>
    <n v="31263"/>
    <m/>
    <m/>
    <m/>
    <m/>
    <m/>
    <m/>
    <n v="1"/>
    <n v="1"/>
    <m/>
    <m/>
    <n v="1371972.5"/>
    <s v="LIBRE INVERSION"/>
    <n v="0"/>
    <n v="0"/>
    <s v="800-197-268-4"/>
    <s v="DIRECCION DE IMPUESTOS Y ADUANAS NACIONALES"/>
    <n v="5"/>
    <m/>
    <m/>
    <m/>
    <m/>
    <n v="1"/>
    <n v="7"/>
    <n v="2"/>
  </r>
  <r>
    <n v="74430012.031671807"/>
    <s v="C"/>
    <x v="578"/>
    <x v="4"/>
    <n v="3"/>
    <s v="13 211001361"/>
    <d v="2021-05-05T00:00:00"/>
    <d v="2029-05-31T00:00:00"/>
    <n v="0"/>
    <n v="1"/>
    <n v="12"/>
    <n v="30"/>
    <n v="2"/>
    <n v="11.98"/>
    <n v="12.66"/>
    <n v="92203928"/>
    <n v="1004761"/>
    <n v="85266102"/>
    <n v="0"/>
    <n v="0"/>
    <n v="166750912.93000001"/>
    <n v="44067"/>
    <n v="0"/>
    <n v="0"/>
    <n v="0"/>
    <s v="3000000/3000000/"/>
    <s v="06/12/"/>
    <d v="2022-03-31T00:00:00"/>
    <n v="2"/>
    <s v="O"/>
    <n v="1"/>
    <n v="30"/>
    <n v="0"/>
    <m/>
    <m/>
    <m/>
    <m/>
    <m/>
    <m/>
    <n v="1"/>
    <n v="1"/>
    <n v="44321"/>
    <s v="A"/>
    <n v="1283656.1100000001"/>
    <s v="LIBRE INVERSION"/>
    <n v="0"/>
    <n v="0"/>
    <m/>
    <m/>
    <n v="5"/>
    <m/>
    <m/>
    <m/>
    <m/>
    <n v="1"/>
    <n v="7"/>
    <n v="2"/>
  </r>
  <r>
    <n v="728233.66612489987"/>
    <s v="C"/>
    <x v="578"/>
    <x v="1"/>
    <n v="4"/>
    <s v="10 211000986"/>
    <d v="2021-09-30T00:00:00"/>
    <d v="2024-03-31T00:00:00"/>
    <n v="0"/>
    <n v="1"/>
    <n v="6"/>
    <n v="30"/>
    <n v="2"/>
    <n v="17.690000000000001"/>
    <n v="19.2"/>
    <n v="1000000"/>
    <n v="41690"/>
    <n v="834234"/>
    <n v="0"/>
    <n v="0"/>
    <n v="0"/>
    <m/>
    <n v="0"/>
    <n v="0"/>
    <n v="0"/>
    <m/>
    <m/>
    <d v="2022-03-31T00:00:00"/>
    <n v="1"/>
    <s v="O"/>
    <n v="1"/>
    <n v="30"/>
    <n v="0"/>
    <m/>
    <m/>
    <m/>
    <m/>
    <m/>
    <m/>
    <n v="1"/>
    <n v="1"/>
    <m/>
    <m/>
    <n v="12540.39"/>
    <s v="TARJETA DE AFINIDAD"/>
    <n v="0"/>
    <n v="0"/>
    <m/>
    <m/>
    <n v="5"/>
    <m/>
    <m/>
    <m/>
    <m/>
    <n v="1"/>
    <n v="7"/>
    <n v="2"/>
  </r>
  <r>
    <n v="5455229"/>
    <s v="C"/>
    <x v="579"/>
    <x v="0"/>
    <n v="4"/>
    <s v="13 201003332"/>
    <d v="2020-12-07T00:00:00"/>
    <d v="2023-12-31T00:00:00"/>
    <n v="0"/>
    <n v="1"/>
    <n v="17"/>
    <n v="30"/>
    <n v="2"/>
    <n v="11.84"/>
    <n v="12.5"/>
    <n v="30252945"/>
    <n v="722801"/>
    <n v="18262751"/>
    <n v="0"/>
    <n v="0"/>
    <n v="0"/>
    <m/>
    <n v="0"/>
    <n v="0"/>
    <n v="0"/>
    <s v="2500000/2500000/"/>
    <s v="07/12/"/>
    <d v="2022-03-31T00:00:00"/>
    <n v="1"/>
    <s v="O"/>
    <n v="1"/>
    <n v="30"/>
    <n v="0"/>
    <m/>
    <m/>
    <m/>
    <m/>
    <m/>
    <m/>
    <n v="1"/>
    <n v="1"/>
    <m/>
    <m/>
    <n v="2095326"/>
    <s v="LIBRE INVERSION"/>
    <n v="0"/>
    <n v="0"/>
    <s v="800-197-268-4"/>
    <s v="DIRECCION DE IMPUESTOS Y ADUANAS NACIONALES"/>
    <n v="5"/>
    <m/>
    <m/>
    <m/>
    <m/>
    <n v="1"/>
    <n v="7"/>
    <n v="2"/>
  </r>
  <r>
    <n v="12427909.32"/>
    <s v="C"/>
    <x v="580"/>
    <x v="0"/>
    <n v="3"/>
    <s v="13 211003704"/>
    <d v="2021-12-01T00:00:00"/>
    <d v="2023-12-31T00:00:00"/>
    <n v="30"/>
    <n v="1"/>
    <n v="1"/>
    <n v="30"/>
    <n v="2"/>
    <n v="9.6300000000000008"/>
    <n v="10.07"/>
    <n v="19209801"/>
    <n v="560219"/>
    <n v="18407572"/>
    <n v="147811"/>
    <n v="0"/>
    <n v="0"/>
    <m/>
    <n v="0"/>
    <n v="0"/>
    <n v="0"/>
    <s v="2000000/2000000/"/>
    <s v="06/12/"/>
    <d v="2022-03-31T00:00:00"/>
    <n v="1"/>
    <s v="O"/>
    <n v="1"/>
    <n v="30"/>
    <n v="406357"/>
    <m/>
    <m/>
    <m/>
    <m/>
    <m/>
    <m/>
    <n v="1"/>
    <n v="1"/>
    <n v="44531"/>
    <s v="A"/>
    <n v="1257456.68"/>
    <s v="SUSTITUCION"/>
    <n v="0"/>
    <n v="0"/>
    <s v="800-197-268-4"/>
    <s v="DIRECCION DE IMPUESTOS Y ADUANAS NACIONALES"/>
    <n v="5"/>
    <m/>
    <m/>
    <m/>
    <m/>
    <n v="1"/>
    <n v="7"/>
    <n v="2"/>
  </r>
  <r>
    <n v="0"/>
    <s v="C"/>
    <x v="581"/>
    <x v="1"/>
    <n v="4"/>
    <s v="10 191003732"/>
    <d v="2020-10-13T00:00:00"/>
    <d v="2023-10-31T00:00:00"/>
    <n v="0"/>
    <n v="1"/>
    <n v="17"/>
    <n v="30"/>
    <n v="2"/>
    <n v="17.690000000000001"/>
    <n v="19.2"/>
    <n v="5000000"/>
    <n v="181021"/>
    <n v="2971072"/>
    <n v="0"/>
    <n v="0"/>
    <n v="0"/>
    <m/>
    <n v="0"/>
    <n v="0"/>
    <n v="0"/>
    <m/>
    <m/>
    <d v="2022-03-31T00:00:00"/>
    <n v="1"/>
    <s v="O"/>
    <n v="1"/>
    <n v="30"/>
    <n v="0"/>
    <m/>
    <m/>
    <m/>
    <m/>
    <m/>
    <m/>
    <n v="1"/>
    <n v="1"/>
    <m/>
    <m/>
    <n v="985200.66"/>
    <s v="TARJETA DE AFINIDAD"/>
    <n v="0"/>
    <n v="0"/>
    <m/>
    <m/>
    <n v="5"/>
    <m/>
    <m/>
    <m/>
    <m/>
    <n v="1"/>
    <n v="7"/>
    <n v="2"/>
  </r>
  <r>
    <n v="0"/>
    <s v="C"/>
    <x v="581"/>
    <x v="1"/>
    <n v="4"/>
    <s v="10 211000325"/>
    <d v="2021-04-21T00:00:00"/>
    <d v="2024-04-30T00:00:00"/>
    <n v="0"/>
    <n v="1"/>
    <n v="11"/>
    <n v="30"/>
    <n v="2"/>
    <n v="9"/>
    <n v="9.3800000000000008"/>
    <n v="3000000"/>
    <n v="95963"/>
    <n v="2171022"/>
    <n v="0"/>
    <n v="0"/>
    <n v="0"/>
    <m/>
    <n v="0"/>
    <n v="0"/>
    <n v="0"/>
    <m/>
    <m/>
    <d v="2022-03-31T00:00:00"/>
    <n v="1"/>
    <s v="O"/>
    <n v="1"/>
    <n v="30"/>
    <n v="0"/>
    <m/>
    <m/>
    <m/>
    <m/>
    <m/>
    <m/>
    <n v="1"/>
    <n v="1"/>
    <m/>
    <m/>
    <n v="719972.76"/>
    <s v="TARJETA DE AFINIDAD"/>
    <n v="0"/>
    <n v="0"/>
    <m/>
    <m/>
    <n v="5"/>
    <m/>
    <m/>
    <m/>
    <m/>
    <n v="1"/>
    <n v="7"/>
    <n v="2"/>
  </r>
  <r>
    <n v="0"/>
    <s v="C"/>
    <x v="581"/>
    <x v="1"/>
    <n v="4"/>
    <s v="10 211001442"/>
    <d v="2021-12-09T00:00:00"/>
    <d v="2024-12-31T00:00:00"/>
    <n v="0"/>
    <n v="1"/>
    <n v="3"/>
    <n v="30"/>
    <n v="2"/>
    <n v="17.690000000000001"/>
    <n v="19.2"/>
    <n v="600000"/>
    <n v="21723"/>
    <n v="561410"/>
    <n v="0"/>
    <n v="0"/>
    <n v="0"/>
    <m/>
    <n v="0"/>
    <n v="0"/>
    <n v="0"/>
    <m/>
    <m/>
    <d v="2022-03-31T00:00:00"/>
    <n v="1"/>
    <s v="O"/>
    <n v="1"/>
    <n v="30"/>
    <n v="0"/>
    <m/>
    <m/>
    <m/>
    <m/>
    <m/>
    <m/>
    <n v="1"/>
    <n v="1"/>
    <m/>
    <m/>
    <n v="186162.67"/>
    <s v="TARJETA DE AFINIDAD"/>
    <n v="0"/>
    <n v="0"/>
    <m/>
    <m/>
    <n v="5"/>
    <m/>
    <m/>
    <m/>
    <m/>
    <n v="1"/>
    <n v="7"/>
    <n v="2"/>
  </r>
  <r>
    <n v="0"/>
    <s v="C"/>
    <x v="581"/>
    <x v="1"/>
    <n v="4"/>
    <s v="10 211001443"/>
    <d v="2021-12-09T00:00:00"/>
    <d v="2024-12-31T00:00:00"/>
    <n v="0"/>
    <n v="1"/>
    <n v="3"/>
    <n v="30"/>
    <n v="2"/>
    <n v="17.690000000000001"/>
    <n v="19.2"/>
    <n v="600000"/>
    <n v="21723"/>
    <n v="561410"/>
    <n v="0"/>
    <n v="0"/>
    <n v="0"/>
    <m/>
    <n v="0"/>
    <n v="0"/>
    <n v="0"/>
    <m/>
    <m/>
    <d v="2022-03-31T00:00:00"/>
    <n v="1"/>
    <s v="O"/>
    <n v="1"/>
    <n v="30"/>
    <n v="0"/>
    <m/>
    <m/>
    <m/>
    <m/>
    <m/>
    <m/>
    <n v="1"/>
    <n v="1"/>
    <m/>
    <m/>
    <n v="186162.67"/>
    <s v="TARJETA DE AFINIDAD"/>
    <n v="0"/>
    <n v="0"/>
    <m/>
    <m/>
    <n v="5"/>
    <m/>
    <m/>
    <m/>
    <m/>
    <n v="1"/>
    <n v="7"/>
    <n v="2"/>
  </r>
  <r>
    <n v="0"/>
    <s v="C"/>
    <x v="581"/>
    <x v="1"/>
    <n v="4"/>
    <s v="10 211001510"/>
    <d v="2021-12-17T00:00:00"/>
    <d v="2024-12-31T00:00:00"/>
    <n v="0"/>
    <n v="1"/>
    <n v="3"/>
    <n v="30"/>
    <n v="2"/>
    <n v="17.690000000000001"/>
    <n v="19.2"/>
    <n v="210000"/>
    <n v="7603"/>
    <n v="196494"/>
    <n v="0"/>
    <n v="0"/>
    <n v="0"/>
    <m/>
    <n v="0"/>
    <n v="0"/>
    <n v="0"/>
    <m/>
    <m/>
    <d v="2022-03-31T00:00:00"/>
    <n v="1"/>
    <s v="O"/>
    <n v="1"/>
    <n v="30"/>
    <n v="0"/>
    <m/>
    <m/>
    <m/>
    <m/>
    <m/>
    <m/>
    <n v="1"/>
    <n v="1"/>
    <m/>
    <m/>
    <n v="65168.92"/>
    <s v="TARJETA DE AFINIDAD"/>
    <n v="0"/>
    <n v="0"/>
    <m/>
    <m/>
    <n v="5"/>
    <m/>
    <m/>
    <m/>
    <m/>
    <n v="1"/>
    <n v="7"/>
    <n v="2"/>
  </r>
  <r>
    <n v="0"/>
    <s v="C"/>
    <x v="581"/>
    <x v="1"/>
    <n v="4"/>
    <s v="10 211001511"/>
    <d v="2021-12-17T00:00:00"/>
    <d v="2024-12-31T00:00:00"/>
    <n v="0"/>
    <n v="1"/>
    <n v="3"/>
    <n v="30"/>
    <n v="2"/>
    <n v="17.690000000000001"/>
    <n v="19.2"/>
    <n v="600000"/>
    <n v="21723"/>
    <n v="561410"/>
    <n v="0"/>
    <n v="0"/>
    <n v="0"/>
    <m/>
    <n v="0"/>
    <n v="0"/>
    <n v="0"/>
    <m/>
    <m/>
    <d v="2022-03-31T00:00:00"/>
    <n v="1"/>
    <s v="O"/>
    <n v="1"/>
    <n v="30"/>
    <n v="0"/>
    <m/>
    <m/>
    <m/>
    <m/>
    <m/>
    <m/>
    <n v="1"/>
    <n v="1"/>
    <m/>
    <m/>
    <n v="186162.67"/>
    <s v="TARJETA DE AFINIDAD"/>
    <n v="0"/>
    <n v="0"/>
    <m/>
    <m/>
    <n v="5"/>
    <m/>
    <m/>
    <m/>
    <m/>
    <n v="1"/>
    <n v="7"/>
    <n v="2"/>
  </r>
  <r>
    <n v="49962071.810843617"/>
    <s v="C"/>
    <x v="582"/>
    <x v="2"/>
    <n v="3"/>
    <s v="13 201001768"/>
    <d v="2020-06-12T00:00:00"/>
    <d v="2026-11-30T00:00:00"/>
    <n v="1"/>
    <n v="1"/>
    <n v="23"/>
    <n v="30"/>
    <n v="2"/>
    <n v="9.9499999999999993"/>
    <n v="10.42"/>
    <n v="88795557"/>
    <n v="940049"/>
    <n v="71714796"/>
    <n v="0"/>
    <n v="0"/>
    <n v="131031600"/>
    <n v="43585"/>
    <n v="0"/>
    <n v="0"/>
    <n v="0"/>
    <s v="4551000/2500000/2500000/"/>
    <s v="05/06/12/"/>
    <d v="2022-03-31T00:00:00"/>
    <n v="2"/>
    <s v="O"/>
    <n v="1"/>
    <n v="30"/>
    <n v="840"/>
    <m/>
    <m/>
    <m/>
    <m/>
    <m/>
    <m/>
    <n v="1"/>
    <n v="1"/>
    <n v="43994"/>
    <s v="A"/>
    <n v="2452451.7200000002"/>
    <s v="LIBRE INVERSION"/>
    <n v="0"/>
    <n v="0"/>
    <s v="800-197-268-4"/>
    <s v="DIRECCION DE IMPUESTOS Y ADUANAS NACIONALES"/>
    <n v="5"/>
    <m/>
    <m/>
    <m/>
    <m/>
    <n v="1"/>
    <n v="7"/>
    <n v="2"/>
  </r>
  <r>
    <n v="9972.0352532110501"/>
    <s v="C"/>
    <x v="582"/>
    <x v="1"/>
    <n v="4"/>
    <s v="10 191000460"/>
    <d v="2019-09-19T00:00:00"/>
    <d v="2022-09-30T00:00:00"/>
    <n v="0"/>
    <n v="1"/>
    <n v="30"/>
    <n v="30"/>
    <n v="2"/>
    <n v="18"/>
    <n v="19.559999999999999"/>
    <n v="70000"/>
    <n v="2531"/>
    <n v="14401"/>
    <n v="0"/>
    <n v="0"/>
    <n v="0"/>
    <m/>
    <n v="0"/>
    <n v="0"/>
    <n v="0"/>
    <m/>
    <m/>
    <d v="2022-03-31T00:00:00"/>
    <n v="1"/>
    <s v="O"/>
    <n v="1"/>
    <n v="30"/>
    <n v="0"/>
    <m/>
    <m/>
    <m/>
    <m/>
    <m/>
    <m/>
    <n v="1"/>
    <n v="1"/>
    <m/>
    <m/>
    <n v="553.29"/>
    <s v="TARJETA DE AFINIDAD"/>
    <n v="0"/>
    <n v="0"/>
    <m/>
    <m/>
    <n v="5"/>
    <m/>
    <m/>
    <m/>
    <m/>
    <n v="1"/>
    <n v="7"/>
    <n v="2"/>
  </r>
  <r>
    <n v="1486957.0916521749"/>
    <s v="C"/>
    <x v="582"/>
    <x v="1"/>
    <n v="4"/>
    <s v="10 191000330"/>
    <d v="2019-09-11T00:00:00"/>
    <d v="2022-09-30T00:00:00"/>
    <n v="0"/>
    <n v="1"/>
    <n v="30"/>
    <n v="30"/>
    <n v="2"/>
    <n v="11.04"/>
    <n v="11.61"/>
    <n v="11212000"/>
    <n v="405341"/>
    <n v="2134417"/>
    <n v="0"/>
    <n v="0"/>
    <n v="0"/>
    <m/>
    <n v="0"/>
    <n v="0"/>
    <n v="0"/>
    <m/>
    <m/>
    <d v="2022-03-31T00:00:00"/>
    <n v="1"/>
    <s v="O"/>
    <n v="1"/>
    <n v="30"/>
    <n v="0"/>
    <m/>
    <m/>
    <m/>
    <m/>
    <m/>
    <m/>
    <n v="1"/>
    <n v="1"/>
    <m/>
    <m/>
    <n v="73034.100000000006"/>
    <s v="TARJETA DE AFINIDAD"/>
    <n v="0"/>
    <n v="0"/>
    <m/>
    <m/>
    <n v="5"/>
    <m/>
    <m/>
    <m/>
    <m/>
    <n v="1"/>
    <n v="7"/>
    <n v="2"/>
  </r>
  <r>
    <n v="12987.623892524211"/>
    <s v="C"/>
    <x v="582"/>
    <x v="1"/>
    <n v="4"/>
    <s v="10 191000404"/>
    <d v="2019-09-16T00:00:00"/>
    <d v="2022-09-30T00:00:00"/>
    <n v="0"/>
    <n v="1"/>
    <n v="30"/>
    <n v="30"/>
    <n v="2"/>
    <n v="18"/>
    <n v="19.559999999999999"/>
    <n v="90000"/>
    <n v="3254"/>
    <n v="18527"/>
    <n v="0"/>
    <n v="0"/>
    <n v="0"/>
    <m/>
    <n v="0"/>
    <n v="0"/>
    <n v="0"/>
    <m/>
    <m/>
    <d v="2022-03-31T00:00:00"/>
    <n v="1"/>
    <s v="O"/>
    <n v="1"/>
    <n v="30"/>
    <n v="0"/>
    <m/>
    <m/>
    <m/>
    <m/>
    <m/>
    <m/>
    <n v="1"/>
    <n v="1"/>
    <m/>
    <m/>
    <n v="553.29"/>
    <s v="TARJETA DE AFINIDAD"/>
    <n v="0"/>
    <n v="0"/>
    <m/>
    <m/>
    <n v="5"/>
    <m/>
    <m/>
    <m/>
    <m/>
    <n v="1"/>
    <n v="7"/>
    <n v="2"/>
  </r>
  <r>
    <n v="5337.9387511400109"/>
    <s v="C"/>
    <x v="582"/>
    <x v="1"/>
    <n v="4"/>
    <s v="10 191002313"/>
    <d v="2019-11-03T00:00:00"/>
    <d v="2022-11-30T00:00:00"/>
    <n v="0"/>
    <n v="1"/>
    <n v="28"/>
    <n v="30"/>
    <n v="2"/>
    <n v="18"/>
    <n v="19.559999999999999"/>
    <n v="28400"/>
    <n v="1027"/>
    <n v="7682"/>
    <n v="0"/>
    <n v="0"/>
    <n v="0"/>
    <m/>
    <n v="0"/>
    <n v="0"/>
    <n v="0"/>
    <m/>
    <m/>
    <d v="2022-03-31T00:00:00"/>
    <n v="1"/>
    <s v="O"/>
    <n v="1"/>
    <n v="30"/>
    <n v="0"/>
    <m/>
    <m/>
    <m/>
    <m/>
    <m/>
    <m/>
    <n v="1"/>
    <n v="1"/>
    <m/>
    <m/>
    <n v="276.64"/>
    <s v="TARJETA DE AFINIDAD"/>
    <n v="0"/>
    <n v="0"/>
    <m/>
    <m/>
    <n v="5"/>
    <m/>
    <m/>
    <m/>
    <m/>
    <n v="1"/>
    <n v="7"/>
    <n v="2"/>
  </r>
  <r>
    <n v="24603.396142782105"/>
    <s v="C"/>
    <x v="582"/>
    <x v="1"/>
    <n v="4"/>
    <s v="10 191002301"/>
    <d v="2019-11-02T00:00:00"/>
    <d v="2022-11-30T00:00:00"/>
    <n v="0"/>
    <n v="1"/>
    <n v="28"/>
    <n v="30"/>
    <n v="2"/>
    <n v="18"/>
    <n v="19.559999999999999"/>
    <n v="130000"/>
    <n v="4700"/>
    <n v="35177"/>
    <n v="0"/>
    <n v="0"/>
    <n v="0"/>
    <m/>
    <n v="0"/>
    <n v="0"/>
    <n v="0"/>
    <m/>
    <m/>
    <d v="2022-03-31T00:00:00"/>
    <n v="1"/>
    <s v="O"/>
    <n v="1"/>
    <n v="30"/>
    <n v="0"/>
    <m/>
    <m/>
    <m/>
    <m/>
    <m/>
    <m/>
    <n v="1"/>
    <n v="1"/>
    <m/>
    <m/>
    <n v="1106.58"/>
    <s v="TARJETA DE AFINIDAD"/>
    <n v="0"/>
    <n v="0"/>
    <m/>
    <m/>
    <n v="5"/>
    <m/>
    <m/>
    <m/>
    <m/>
    <n v="1"/>
    <n v="7"/>
    <n v="2"/>
  </r>
  <r>
    <n v="15000.08316987002"/>
    <s v="C"/>
    <x v="582"/>
    <x v="1"/>
    <n v="4"/>
    <s v="10 191002351"/>
    <d v="2019-11-06T00:00:00"/>
    <d v="2022-11-30T00:00:00"/>
    <n v="0"/>
    <n v="1"/>
    <n v="28"/>
    <n v="30"/>
    <n v="2"/>
    <n v="18"/>
    <n v="19.559999999999999"/>
    <n v="80000"/>
    <n v="2892"/>
    <n v="21659"/>
    <n v="0"/>
    <n v="0"/>
    <n v="0"/>
    <m/>
    <n v="0"/>
    <n v="0"/>
    <n v="0"/>
    <m/>
    <m/>
    <d v="2022-03-31T00:00:00"/>
    <n v="1"/>
    <s v="O"/>
    <n v="1"/>
    <n v="30"/>
    <n v="0"/>
    <m/>
    <m/>
    <m/>
    <m/>
    <m/>
    <m/>
    <n v="1"/>
    <n v="1"/>
    <m/>
    <m/>
    <n v="829.93"/>
    <s v="TARJETA DE AFINIDAD"/>
    <n v="0"/>
    <n v="0"/>
    <m/>
    <m/>
    <n v="5"/>
    <m/>
    <m/>
    <m/>
    <m/>
    <n v="1"/>
    <n v="7"/>
    <n v="2"/>
  </r>
  <r>
    <n v="12987.623892524211"/>
    <s v="C"/>
    <x v="582"/>
    <x v="1"/>
    <n v="4"/>
    <s v="10 191001010"/>
    <d v="2019-09-21T00:00:00"/>
    <d v="2022-09-30T00:00:00"/>
    <n v="0"/>
    <n v="1"/>
    <n v="30"/>
    <n v="30"/>
    <n v="2"/>
    <n v="18"/>
    <n v="19.559999999999999"/>
    <n v="90000"/>
    <n v="3254"/>
    <n v="18527"/>
    <n v="0"/>
    <n v="0"/>
    <n v="0"/>
    <m/>
    <n v="0"/>
    <n v="0"/>
    <n v="0"/>
    <m/>
    <m/>
    <d v="2022-03-31T00:00:00"/>
    <n v="1"/>
    <s v="O"/>
    <n v="1"/>
    <n v="30"/>
    <n v="0"/>
    <m/>
    <m/>
    <m/>
    <m/>
    <m/>
    <m/>
    <n v="1"/>
    <n v="1"/>
    <m/>
    <m/>
    <n v="553.29"/>
    <s v="TARJETA DE AFINIDAD"/>
    <n v="0"/>
    <n v="0"/>
    <m/>
    <m/>
    <n v="5"/>
    <m/>
    <m/>
    <m/>
    <m/>
    <n v="1"/>
    <n v="7"/>
    <n v="2"/>
  </r>
  <r>
    <n v="19163.144946294586"/>
    <s v="C"/>
    <x v="582"/>
    <x v="1"/>
    <n v="4"/>
    <s v="10 191002290"/>
    <d v="2019-11-01T00:00:00"/>
    <d v="2022-11-30T00:00:00"/>
    <n v="0"/>
    <n v="1"/>
    <n v="28"/>
    <n v="30"/>
    <n v="2"/>
    <n v="18"/>
    <n v="19.559999999999999"/>
    <n v="101050"/>
    <n v="3653"/>
    <n v="27355"/>
    <n v="0"/>
    <n v="0"/>
    <n v="0"/>
    <m/>
    <n v="0"/>
    <n v="0"/>
    <n v="0"/>
    <m/>
    <m/>
    <d v="2022-03-31T00:00:00"/>
    <n v="1"/>
    <s v="O"/>
    <n v="1"/>
    <n v="30"/>
    <n v="0"/>
    <m/>
    <m/>
    <m/>
    <m/>
    <m/>
    <m/>
    <n v="1"/>
    <n v="1"/>
    <m/>
    <m/>
    <n v="829.93"/>
    <s v="TARJETA DE AFINIDAD"/>
    <n v="0"/>
    <n v="0"/>
    <m/>
    <m/>
    <n v="5"/>
    <m/>
    <m/>
    <m/>
    <m/>
    <n v="1"/>
    <n v="7"/>
    <n v="2"/>
  </r>
  <r>
    <n v="21554.187271426195"/>
    <s v="C"/>
    <x v="582"/>
    <x v="1"/>
    <n v="4"/>
    <s v="10 191002235"/>
    <d v="2019-10-24T00:00:00"/>
    <d v="2022-10-31T00:00:00"/>
    <n v="0"/>
    <n v="1"/>
    <n v="29"/>
    <n v="30"/>
    <n v="2"/>
    <n v="18"/>
    <n v="19.559999999999999"/>
    <n v="130000"/>
    <n v="4700"/>
    <n v="31005"/>
    <n v="0"/>
    <n v="0"/>
    <n v="0"/>
    <m/>
    <n v="0"/>
    <n v="0"/>
    <n v="0"/>
    <m/>
    <m/>
    <d v="2022-03-31T00:00:00"/>
    <n v="1"/>
    <s v="O"/>
    <n v="1"/>
    <n v="30"/>
    <n v="0"/>
    <m/>
    <m/>
    <m/>
    <m/>
    <m/>
    <m/>
    <n v="1"/>
    <n v="1"/>
    <m/>
    <m/>
    <n v="1106.58"/>
    <s v="TARJETA DE AFINIDAD"/>
    <n v="0"/>
    <n v="0"/>
    <m/>
    <m/>
    <n v="5"/>
    <m/>
    <m/>
    <m/>
    <m/>
    <n v="1"/>
    <n v="7"/>
    <n v="2"/>
  </r>
  <r>
    <n v="18030.28930137568"/>
    <s v="C"/>
    <x v="582"/>
    <x v="1"/>
    <n v="4"/>
    <s v="10 191002264"/>
    <d v="2019-10-29T00:00:00"/>
    <d v="2022-10-31T00:00:00"/>
    <n v="0"/>
    <n v="1"/>
    <n v="29"/>
    <n v="30"/>
    <n v="2"/>
    <n v="18"/>
    <n v="19.559999999999999"/>
    <n v="108155"/>
    <n v="3910"/>
    <n v="25805"/>
    <n v="0"/>
    <n v="0"/>
    <n v="0"/>
    <m/>
    <n v="0"/>
    <n v="0"/>
    <n v="0"/>
    <m/>
    <m/>
    <d v="2022-03-31T00:00:00"/>
    <n v="1"/>
    <s v="O"/>
    <n v="1"/>
    <n v="30"/>
    <n v="0"/>
    <m/>
    <m/>
    <m/>
    <m/>
    <m/>
    <m/>
    <n v="1"/>
    <n v="1"/>
    <m/>
    <m/>
    <n v="829.93"/>
    <s v="TARJETA DE AFINIDAD"/>
    <n v="0"/>
    <n v="0"/>
    <m/>
    <m/>
    <n v="5"/>
    <m/>
    <m/>
    <m/>
    <m/>
    <n v="1"/>
    <n v="7"/>
    <n v="2"/>
  </r>
  <r>
    <n v="3836.7223029700572"/>
    <s v="C"/>
    <x v="582"/>
    <x v="1"/>
    <n v="4"/>
    <s v="10 191002265"/>
    <d v="2019-10-29T00:00:00"/>
    <d v="2022-10-31T00:00:00"/>
    <n v="0"/>
    <n v="1"/>
    <n v="29"/>
    <n v="30"/>
    <n v="2"/>
    <n v="18"/>
    <n v="19.559999999999999"/>
    <n v="23570"/>
    <n v="852"/>
    <n v="5628"/>
    <n v="0"/>
    <n v="0"/>
    <n v="0"/>
    <m/>
    <n v="0"/>
    <n v="0"/>
    <n v="0"/>
    <m/>
    <m/>
    <d v="2022-03-31T00:00:00"/>
    <n v="1"/>
    <s v="O"/>
    <n v="1"/>
    <n v="30"/>
    <n v="0"/>
    <m/>
    <m/>
    <m/>
    <m/>
    <m/>
    <m/>
    <n v="1"/>
    <n v="1"/>
    <m/>
    <m/>
    <n v="276.64"/>
    <s v="TARJETA DE AFINIDAD"/>
    <n v="0"/>
    <n v="0"/>
    <m/>
    <m/>
    <n v="5"/>
    <m/>
    <m/>
    <m/>
    <m/>
    <n v="1"/>
    <n v="7"/>
    <n v="2"/>
  </r>
  <r>
    <n v="14229.741331325167"/>
    <s v="C"/>
    <x v="582"/>
    <x v="1"/>
    <n v="4"/>
    <s v="10 191001115"/>
    <d v="2019-09-26T00:00:00"/>
    <d v="2022-09-30T00:00:00"/>
    <n v="0"/>
    <n v="1"/>
    <n v="30"/>
    <n v="30"/>
    <n v="2"/>
    <n v="18"/>
    <n v="19.559999999999999"/>
    <n v="100000"/>
    <n v="3615"/>
    <n v="20605"/>
    <n v="0"/>
    <n v="0"/>
    <n v="0"/>
    <m/>
    <n v="0"/>
    <n v="0"/>
    <n v="0"/>
    <m/>
    <m/>
    <d v="2022-03-31T00:00:00"/>
    <n v="1"/>
    <s v="O"/>
    <n v="1"/>
    <n v="30"/>
    <n v="0"/>
    <m/>
    <m/>
    <m/>
    <m/>
    <m/>
    <m/>
    <n v="1"/>
    <n v="1"/>
    <m/>
    <m/>
    <n v="829.93"/>
    <s v="TARJETA DE AFINIDAD"/>
    <n v="0"/>
    <n v="0"/>
    <m/>
    <m/>
    <n v="5"/>
    <m/>
    <m/>
    <m/>
    <m/>
    <n v="1"/>
    <n v="7"/>
    <n v="2"/>
  </r>
  <r>
    <n v="12987.623892524211"/>
    <s v="C"/>
    <x v="582"/>
    <x v="1"/>
    <n v="4"/>
    <s v="10 191000364"/>
    <d v="2019-09-13T00:00:00"/>
    <d v="2022-09-30T00:00:00"/>
    <n v="0"/>
    <n v="1"/>
    <n v="30"/>
    <n v="30"/>
    <n v="2"/>
    <n v="18"/>
    <n v="19.559999999999999"/>
    <n v="90000"/>
    <n v="3254"/>
    <n v="18527"/>
    <n v="0"/>
    <n v="0"/>
    <n v="0"/>
    <m/>
    <n v="0"/>
    <n v="0"/>
    <n v="0"/>
    <m/>
    <m/>
    <d v="2022-03-31T00:00:00"/>
    <n v="1"/>
    <s v="O"/>
    <n v="1"/>
    <n v="30"/>
    <n v="0"/>
    <m/>
    <m/>
    <m/>
    <m/>
    <m/>
    <m/>
    <n v="1"/>
    <n v="1"/>
    <m/>
    <m/>
    <n v="553.29"/>
    <s v="TARJETA DE AFINIDAD"/>
    <n v="0"/>
    <n v="0"/>
    <m/>
    <m/>
    <n v="5"/>
    <m/>
    <m/>
    <m/>
    <m/>
    <n v="1"/>
    <n v="7"/>
    <n v="2"/>
  </r>
  <r>
    <n v="8428.8074752445555"/>
    <s v="C"/>
    <x v="582"/>
    <x v="1"/>
    <n v="4"/>
    <s v="10 191001904"/>
    <d v="2019-10-17T00:00:00"/>
    <d v="2022-10-31T00:00:00"/>
    <n v="0"/>
    <n v="1"/>
    <n v="29"/>
    <n v="30"/>
    <n v="2"/>
    <n v="18"/>
    <n v="19.559999999999999"/>
    <n v="50000"/>
    <n v="1808"/>
    <n v="11911"/>
    <n v="0"/>
    <n v="0"/>
    <n v="0"/>
    <m/>
    <n v="0"/>
    <n v="0"/>
    <n v="0"/>
    <m/>
    <m/>
    <d v="2022-03-31T00:00:00"/>
    <n v="1"/>
    <s v="O"/>
    <n v="1"/>
    <n v="30"/>
    <n v="0"/>
    <m/>
    <m/>
    <m/>
    <m/>
    <m/>
    <m/>
    <n v="1"/>
    <n v="1"/>
    <m/>
    <m/>
    <n v="276.64"/>
    <s v="TARJETA DE AFINIDAD"/>
    <n v="0"/>
    <n v="0"/>
    <m/>
    <m/>
    <n v="5"/>
    <m/>
    <m/>
    <m/>
    <m/>
    <n v="1"/>
    <n v="7"/>
    <n v="2"/>
  </r>
  <r>
    <n v="36586.067447071808"/>
    <s v="C"/>
    <x v="582"/>
    <x v="1"/>
    <n v="4"/>
    <s v="10 191001905"/>
    <d v="2019-10-17T00:00:00"/>
    <d v="2022-10-31T00:00:00"/>
    <n v="0"/>
    <n v="1"/>
    <n v="29"/>
    <n v="30"/>
    <n v="2"/>
    <n v="18"/>
    <n v="19.559999999999999"/>
    <n v="219400"/>
    <n v="7932"/>
    <n v="52329"/>
    <n v="0"/>
    <n v="0"/>
    <n v="0"/>
    <m/>
    <n v="0"/>
    <n v="0"/>
    <n v="0"/>
    <m/>
    <m/>
    <d v="2022-03-31T00:00:00"/>
    <n v="1"/>
    <s v="O"/>
    <n v="1"/>
    <n v="30"/>
    <n v="0"/>
    <m/>
    <m/>
    <m/>
    <m/>
    <m/>
    <m/>
    <n v="1"/>
    <n v="1"/>
    <m/>
    <m/>
    <n v="1659.87"/>
    <s v="TARJETA DE AFINIDAD"/>
    <n v="0"/>
    <n v="0"/>
    <m/>
    <m/>
    <n v="5"/>
    <m/>
    <m/>
    <m/>
    <m/>
    <n v="1"/>
    <n v="7"/>
    <n v="2"/>
  </r>
  <r>
    <n v="10254.883727135964"/>
    <s v="C"/>
    <x v="582"/>
    <x v="1"/>
    <n v="4"/>
    <s v="10 191001906"/>
    <d v="2019-10-17T00:00:00"/>
    <d v="2022-10-31T00:00:00"/>
    <n v="0"/>
    <n v="1"/>
    <n v="29"/>
    <n v="30"/>
    <n v="2"/>
    <n v="18"/>
    <n v="19.559999999999999"/>
    <n v="62060"/>
    <n v="2244"/>
    <n v="14788"/>
    <n v="0"/>
    <n v="0"/>
    <n v="0"/>
    <m/>
    <n v="0"/>
    <n v="0"/>
    <n v="0"/>
    <m/>
    <m/>
    <d v="2022-03-31T00:00:00"/>
    <n v="1"/>
    <s v="O"/>
    <n v="1"/>
    <n v="30"/>
    <n v="0"/>
    <m/>
    <m/>
    <m/>
    <m/>
    <m/>
    <m/>
    <n v="1"/>
    <n v="1"/>
    <m/>
    <m/>
    <n v="553.29"/>
    <s v="TARJETA DE AFINIDAD"/>
    <n v="0"/>
    <n v="0"/>
    <m/>
    <m/>
    <n v="5"/>
    <m/>
    <m/>
    <m/>
    <m/>
    <n v="1"/>
    <n v="7"/>
    <n v="2"/>
  </r>
  <r>
    <n v="16021.845874125909"/>
    <s v="C"/>
    <x v="582"/>
    <x v="1"/>
    <n v="4"/>
    <s v="10 191003280"/>
    <d v="2020-05-23T00:00:00"/>
    <d v="2023-05-31T00:00:00"/>
    <n v="0"/>
    <n v="1"/>
    <n v="22"/>
    <n v="30"/>
    <n v="2"/>
    <n v="18"/>
    <n v="19.559999999999999"/>
    <n v="50821"/>
    <n v="1837"/>
    <n v="23057"/>
    <n v="0"/>
    <n v="0"/>
    <n v="0"/>
    <m/>
    <n v="0"/>
    <n v="0"/>
    <n v="0"/>
    <m/>
    <m/>
    <d v="2022-03-31T00:00:00"/>
    <n v="1"/>
    <s v="O"/>
    <n v="1"/>
    <n v="30"/>
    <n v="0"/>
    <m/>
    <m/>
    <m/>
    <m/>
    <m/>
    <m/>
    <n v="1"/>
    <n v="1"/>
    <m/>
    <m/>
    <n v="829.93"/>
    <s v="TARJETA DE AFINIDAD"/>
    <n v="0"/>
    <n v="0"/>
    <m/>
    <m/>
    <n v="5"/>
    <m/>
    <m/>
    <m/>
    <m/>
    <n v="1"/>
    <n v="7"/>
    <n v="2"/>
  </r>
  <r>
    <n v="27259.755951207633"/>
    <s v="C"/>
    <x v="582"/>
    <x v="1"/>
    <n v="4"/>
    <s v="10 191002912"/>
    <d v="2020-02-14T00:00:00"/>
    <d v="2023-02-28T00:00:00"/>
    <n v="0"/>
    <n v="1"/>
    <n v="25"/>
    <n v="30"/>
    <n v="2"/>
    <n v="18"/>
    <n v="19.559999999999999"/>
    <n v="107630"/>
    <n v="3891"/>
    <n v="39190"/>
    <n v="0"/>
    <n v="0"/>
    <n v="0"/>
    <m/>
    <n v="0"/>
    <n v="0"/>
    <n v="0"/>
    <m/>
    <m/>
    <d v="2022-03-31T00:00:00"/>
    <n v="1"/>
    <s v="O"/>
    <n v="1"/>
    <n v="30"/>
    <n v="0"/>
    <m/>
    <m/>
    <m/>
    <m/>
    <m/>
    <m/>
    <n v="1"/>
    <n v="1"/>
    <m/>
    <m/>
    <n v="1383.22"/>
    <s v="TARJETA DE AFINIDAD"/>
    <n v="0"/>
    <n v="0"/>
    <m/>
    <m/>
    <n v="5"/>
    <m/>
    <m/>
    <m/>
    <m/>
    <n v="1"/>
    <n v="7"/>
    <n v="2"/>
  </r>
  <r>
    <n v="10631.28415109289"/>
    <s v="C"/>
    <x v="582"/>
    <x v="1"/>
    <n v="4"/>
    <s v="10 191002913"/>
    <d v="2020-02-14T00:00:00"/>
    <d v="2023-02-28T00:00:00"/>
    <n v="0"/>
    <n v="1"/>
    <n v="25"/>
    <n v="30"/>
    <n v="2"/>
    <n v="18"/>
    <n v="19.559999999999999"/>
    <n v="42000"/>
    <n v="1518"/>
    <n v="15303"/>
    <n v="0"/>
    <n v="0"/>
    <n v="0"/>
    <m/>
    <n v="0"/>
    <n v="0"/>
    <n v="0"/>
    <m/>
    <m/>
    <d v="2022-03-31T00:00:00"/>
    <n v="1"/>
    <s v="O"/>
    <n v="1"/>
    <n v="30"/>
    <n v="0"/>
    <m/>
    <m/>
    <m/>
    <m/>
    <m/>
    <m/>
    <n v="1"/>
    <n v="1"/>
    <m/>
    <m/>
    <n v="553.29"/>
    <s v="TARJETA DE AFINIDAD"/>
    <n v="0"/>
    <n v="0"/>
    <m/>
    <m/>
    <n v="5"/>
    <m/>
    <m/>
    <m/>
    <m/>
    <n v="1"/>
    <n v="7"/>
    <n v="2"/>
  </r>
  <r>
    <n v="10912.670875798553"/>
    <s v="C"/>
    <x v="582"/>
    <x v="1"/>
    <n v="4"/>
    <s v="10 191003081"/>
    <d v="2020-03-12T00:00:00"/>
    <d v="2023-03-31T00:00:00"/>
    <n v="0"/>
    <n v="1"/>
    <n v="24"/>
    <n v="30"/>
    <n v="2"/>
    <n v="18"/>
    <n v="19.559999999999999"/>
    <n v="39800"/>
    <n v="1439"/>
    <n v="15688"/>
    <n v="0"/>
    <n v="0"/>
    <n v="0"/>
    <m/>
    <n v="0"/>
    <n v="0"/>
    <n v="0"/>
    <m/>
    <m/>
    <d v="2022-03-31T00:00:00"/>
    <n v="1"/>
    <s v="O"/>
    <n v="1"/>
    <n v="30"/>
    <n v="0"/>
    <m/>
    <m/>
    <m/>
    <m/>
    <m/>
    <m/>
    <n v="1"/>
    <n v="1"/>
    <m/>
    <m/>
    <n v="553.29"/>
    <s v="TARJETA DE AFINIDAD"/>
    <n v="0"/>
    <n v="0"/>
    <m/>
    <m/>
    <n v="5"/>
    <m/>
    <m/>
    <m/>
    <m/>
    <n v="1"/>
    <n v="7"/>
    <n v="2"/>
  </r>
  <r>
    <n v="9168.0731826234423"/>
    <s v="C"/>
    <x v="582"/>
    <x v="1"/>
    <n v="4"/>
    <s v="10 191002683"/>
    <d v="2019-12-23T00:00:00"/>
    <d v="2022-12-31T00:00:00"/>
    <n v="0"/>
    <n v="1"/>
    <n v="27"/>
    <n v="30"/>
    <n v="2"/>
    <n v="18"/>
    <n v="19.559999999999999"/>
    <n v="44050"/>
    <n v="1593"/>
    <n v="13301"/>
    <n v="0"/>
    <n v="0"/>
    <n v="0"/>
    <m/>
    <n v="0"/>
    <n v="0"/>
    <n v="0"/>
    <m/>
    <m/>
    <d v="2022-03-31T00:00:00"/>
    <n v="1"/>
    <s v="O"/>
    <n v="1"/>
    <n v="30"/>
    <n v="0"/>
    <m/>
    <m/>
    <m/>
    <m/>
    <m/>
    <m/>
    <n v="1"/>
    <n v="1"/>
    <m/>
    <m/>
    <n v="553.29"/>
    <s v="TARJETA DE AFINIDAD"/>
    <n v="0"/>
    <n v="0"/>
    <m/>
    <m/>
    <n v="5"/>
    <m/>
    <m/>
    <m/>
    <m/>
    <n v="1"/>
    <n v="7"/>
    <n v="2"/>
  </r>
  <r>
    <n v="42640.624792692324"/>
    <s v="C"/>
    <x v="582"/>
    <x v="1"/>
    <n v="4"/>
    <s v="10 191002684"/>
    <d v="2019-12-23T00:00:00"/>
    <d v="2022-12-31T00:00:00"/>
    <n v="0"/>
    <n v="1"/>
    <n v="27"/>
    <n v="30"/>
    <n v="2"/>
    <n v="18"/>
    <n v="19.559999999999999"/>
    <n v="203100"/>
    <n v="7343"/>
    <n v="61370"/>
    <n v="0"/>
    <n v="0"/>
    <n v="0"/>
    <m/>
    <n v="0"/>
    <n v="0"/>
    <n v="0"/>
    <m/>
    <m/>
    <d v="2022-03-31T00:00:00"/>
    <n v="1"/>
    <s v="O"/>
    <n v="1"/>
    <n v="30"/>
    <n v="0"/>
    <m/>
    <m/>
    <m/>
    <m/>
    <m/>
    <m/>
    <n v="1"/>
    <n v="1"/>
    <m/>
    <m/>
    <n v="2213.15"/>
    <s v="TARJETA DE AFINIDAD"/>
    <n v="0"/>
    <n v="0"/>
    <m/>
    <m/>
    <n v="5"/>
    <m/>
    <m/>
    <m/>
    <m/>
    <n v="1"/>
    <n v="7"/>
    <n v="2"/>
  </r>
  <r>
    <n v="31586.885117236125"/>
    <s v="C"/>
    <x v="582"/>
    <x v="1"/>
    <n v="4"/>
    <s v="10 191002942"/>
    <d v="2020-02-19T00:00:00"/>
    <d v="2023-02-28T00:00:00"/>
    <n v="0"/>
    <n v="1"/>
    <n v="25"/>
    <n v="30"/>
    <n v="2"/>
    <n v="18"/>
    <n v="19.559999999999999"/>
    <n v="124920"/>
    <n v="4516"/>
    <n v="45489"/>
    <n v="0"/>
    <n v="0"/>
    <n v="0"/>
    <m/>
    <n v="0"/>
    <n v="0"/>
    <n v="0"/>
    <m/>
    <m/>
    <d v="2022-03-31T00:00:00"/>
    <n v="1"/>
    <s v="O"/>
    <n v="1"/>
    <n v="30"/>
    <n v="0"/>
    <m/>
    <m/>
    <m/>
    <m/>
    <m/>
    <m/>
    <n v="1"/>
    <n v="1"/>
    <m/>
    <m/>
    <n v="1659.87"/>
    <s v="TARJETA DE AFINIDAD"/>
    <n v="0"/>
    <n v="0"/>
    <m/>
    <m/>
    <n v="5"/>
    <m/>
    <m/>
    <m/>
    <m/>
    <n v="1"/>
    <n v="7"/>
    <n v="2"/>
  </r>
  <r>
    <n v="49862.748287445844"/>
    <s v="C"/>
    <x v="582"/>
    <x v="1"/>
    <n v="4"/>
    <s v="10 211000050"/>
    <d v="2021-02-14T00:00:00"/>
    <d v="2024-02-29T00:00:00"/>
    <n v="0"/>
    <n v="1"/>
    <n v="13"/>
    <n v="30"/>
    <n v="2"/>
    <n v="17.690000000000001"/>
    <n v="19.2"/>
    <n v="102450"/>
    <n v="3709"/>
    <n v="71630"/>
    <n v="0"/>
    <n v="0"/>
    <n v="0"/>
    <m/>
    <n v="0"/>
    <n v="0"/>
    <n v="0"/>
    <m/>
    <m/>
    <d v="2022-03-31T00:00:00"/>
    <n v="1"/>
    <s v="O"/>
    <n v="1"/>
    <n v="30"/>
    <n v="0"/>
    <m/>
    <m/>
    <m/>
    <m/>
    <m/>
    <m/>
    <n v="1"/>
    <n v="1"/>
    <m/>
    <m/>
    <n v="2489.8000000000002"/>
    <s v="TARJETA DE AFINIDAD"/>
    <n v="0"/>
    <n v="0"/>
    <m/>
    <m/>
    <n v="5"/>
    <m/>
    <m/>
    <m/>
    <m/>
    <n v="1"/>
    <n v="7"/>
    <n v="2"/>
  </r>
  <r>
    <n v="72749.319972218596"/>
    <s v="C"/>
    <x v="582"/>
    <x v="1"/>
    <n v="4"/>
    <s v="10 211000058"/>
    <d v="2021-02-18T00:00:00"/>
    <d v="2024-02-29T00:00:00"/>
    <n v="0"/>
    <n v="1"/>
    <n v="13"/>
    <n v="30"/>
    <n v="2"/>
    <n v="17.690000000000001"/>
    <n v="19.2"/>
    <n v="149400"/>
    <n v="5409"/>
    <n v="104458"/>
    <n v="0"/>
    <n v="0"/>
    <n v="0"/>
    <m/>
    <n v="0"/>
    <n v="0"/>
    <n v="0"/>
    <m/>
    <m/>
    <d v="2022-03-31T00:00:00"/>
    <n v="1"/>
    <s v="O"/>
    <n v="1"/>
    <n v="30"/>
    <n v="0"/>
    <m/>
    <m/>
    <m/>
    <m/>
    <m/>
    <m/>
    <n v="1"/>
    <n v="1"/>
    <m/>
    <m/>
    <n v="3596.38"/>
    <s v="TARJETA DE AFINIDAD"/>
    <n v="0"/>
    <n v="0"/>
    <m/>
    <m/>
    <n v="5"/>
    <m/>
    <m/>
    <m/>
    <m/>
    <n v="1"/>
    <n v="7"/>
    <n v="2"/>
  </r>
  <r>
    <n v="12707.698917037796"/>
    <s v="C"/>
    <x v="582"/>
    <x v="1"/>
    <n v="4"/>
    <s v="10 191002884"/>
    <d v="2020-02-08T00:00:00"/>
    <d v="2023-02-28T00:00:00"/>
    <n v="0"/>
    <n v="1"/>
    <n v="25"/>
    <n v="30"/>
    <n v="2"/>
    <n v="18"/>
    <n v="19.559999999999999"/>
    <n v="49800"/>
    <n v="1800"/>
    <n v="18144"/>
    <n v="0"/>
    <n v="0"/>
    <n v="0"/>
    <m/>
    <n v="0"/>
    <n v="0"/>
    <n v="0"/>
    <m/>
    <m/>
    <d v="2022-03-31T00:00:00"/>
    <n v="1"/>
    <s v="O"/>
    <n v="1"/>
    <n v="30"/>
    <n v="0"/>
    <m/>
    <m/>
    <m/>
    <m/>
    <m/>
    <m/>
    <n v="1"/>
    <n v="1"/>
    <m/>
    <m/>
    <n v="553.29"/>
    <s v="TARJETA DE AFINIDAD"/>
    <n v="0"/>
    <n v="0"/>
    <m/>
    <m/>
    <n v="5"/>
    <m/>
    <m/>
    <m/>
    <m/>
    <n v="1"/>
    <n v="7"/>
    <n v="2"/>
  </r>
  <r>
    <n v="24702.064215081497"/>
    <s v="C"/>
    <x v="582"/>
    <x v="1"/>
    <n v="4"/>
    <s v="10 191002890"/>
    <d v="2020-02-08T00:00:00"/>
    <d v="2023-02-28T00:00:00"/>
    <n v="0"/>
    <n v="1"/>
    <n v="25"/>
    <n v="30"/>
    <n v="2"/>
    <n v="18"/>
    <n v="19.559999999999999"/>
    <n v="96980"/>
    <n v="3506"/>
    <n v="35312"/>
    <n v="0"/>
    <n v="0"/>
    <n v="0"/>
    <m/>
    <n v="0"/>
    <n v="0"/>
    <n v="0"/>
    <m/>
    <m/>
    <d v="2022-03-31T00:00:00"/>
    <n v="1"/>
    <s v="O"/>
    <n v="1"/>
    <n v="30"/>
    <n v="0"/>
    <m/>
    <m/>
    <m/>
    <m/>
    <m/>
    <m/>
    <n v="1"/>
    <n v="1"/>
    <m/>
    <m/>
    <n v="1106.58"/>
    <s v="TARJETA DE AFINIDAD"/>
    <n v="0"/>
    <n v="0"/>
    <m/>
    <m/>
    <n v="5"/>
    <m/>
    <m/>
    <m/>
    <m/>
    <n v="1"/>
    <n v="7"/>
    <n v="2"/>
  </r>
  <r>
    <n v="6911.5117856628494"/>
    <s v="C"/>
    <x v="582"/>
    <x v="1"/>
    <n v="4"/>
    <s v="10 191002961"/>
    <d v="2020-02-21T00:00:00"/>
    <d v="2023-02-28T00:00:00"/>
    <n v="0"/>
    <n v="1"/>
    <n v="25"/>
    <n v="30"/>
    <n v="2"/>
    <n v="18"/>
    <n v="19.559999999999999"/>
    <n v="27000"/>
    <n v="976"/>
    <n v="9835"/>
    <n v="0"/>
    <n v="0"/>
    <n v="0"/>
    <m/>
    <n v="0"/>
    <n v="0"/>
    <n v="0"/>
    <m/>
    <m/>
    <d v="2022-03-31T00:00:00"/>
    <n v="1"/>
    <s v="O"/>
    <n v="1"/>
    <n v="30"/>
    <n v="0"/>
    <m/>
    <m/>
    <m/>
    <m/>
    <m/>
    <m/>
    <n v="1"/>
    <n v="1"/>
    <m/>
    <m/>
    <n v="276.64"/>
    <s v="TARJETA DE AFINIDAD"/>
    <n v="0"/>
    <n v="0"/>
    <m/>
    <m/>
    <n v="5"/>
    <m/>
    <m/>
    <m/>
    <m/>
    <n v="1"/>
    <n v="7"/>
    <n v="2"/>
  </r>
  <r>
    <n v="5670.4866985194303"/>
    <s v="C"/>
    <x v="582"/>
    <x v="1"/>
    <n v="4"/>
    <s v="10 191002964"/>
    <d v="2020-02-22T00:00:00"/>
    <d v="2023-02-28T00:00:00"/>
    <n v="0"/>
    <n v="1"/>
    <n v="25"/>
    <n v="30"/>
    <n v="2"/>
    <n v="18"/>
    <n v="19.559999999999999"/>
    <n v="22350"/>
    <n v="808"/>
    <n v="8137"/>
    <n v="0"/>
    <n v="0"/>
    <n v="0"/>
    <m/>
    <n v="0"/>
    <n v="0"/>
    <n v="0"/>
    <m/>
    <m/>
    <d v="2022-03-31T00:00:00"/>
    <n v="1"/>
    <s v="O"/>
    <n v="1"/>
    <n v="30"/>
    <n v="0"/>
    <m/>
    <m/>
    <m/>
    <m/>
    <m/>
    <m/>
    <n v="1"/>
    <n v="1"/>
    <m/>
    <m/>
    <n v="276.64"/>
    <s v="TARJETA DE AFINIDAD"/>
    <n v="0"/>
    <n v="0"/>
    <m/>
    <m/>
    <n v="5"/>
    <m/>
    <m/>
    <m/>
    <m/>
    <n v="1"/>
    <n v="7"/>
    <n v="2"/>
  </r>
  <r>
    <n v="14946.729323367388"/>
    <s v="C"/>
    <x v="582"/>
    <x v="1"/>
    <n v="4"/>
    <s v="10 191002967"/>
    <d v="2020-02-22T00:00:00"/>
    <d v="2023-02-28T00:00:00"/>
    <n v="0"/>
    <n v="1"/>
    <n v="25"/>
    <n v="30"/>
    <n v="2"/>
    <n v="18"/>
    <n v="19.559999999999999"/>
    <n v="59300"/>
    <n v="2144"/>
    <n v="21586"/>
    <n v="0"/>
    <n v="0"/>
    <n v="0"/>
    <m/>
    <n v="0"/>
    <n v="0"/>
    <n v="0"/>
    <m/>
    <m/>
    <d v="2022-03-31T00:00:00"/>
    <n v="1"/>
    <s v="O"/>
    <n v="1"/>
    <n v="30"/>
    <n v="0"/>
    <m/>
    <m/>
    <m/>
    <m/>
    <m/>
    <m/>
    <n v="1"/>
    <n v="1"/>
    <m/>
    <m/>
    <n v="829.93"/>
    <s v="TARJETA DE AFINIDAD"/>
    <n v="0"/>
    <n v="0"/>
    <m/>
    <m/>
    <n v="5"/>
    <m/>
    <m/>
    <m/>
    <m/>
    <n v="1"/>
    <n v="7"/>
    <n v="2"/>
  </r>
  <r>
    <n v="9193.6537939603204"/>
    <s v="C"/>
    <x v="582"/>
    <x v="1"/>
    <n v="4"/>
    <s v="10 191002918"/>
    <d v="2020-02-15T00:00:00"/>
    <d v="2023-02-28T00:00:00"/>
    <n v="0"/>
    <n v="1"/>
    <n v="25"/>
    <n v="30"/>
    <n v="2"/>
    <n v="18"/>
    <n v="19.559999999999999"/>
    <n v="36625"/>
    <n v="1324"/>
    <n v="13336"/>
    <n v="0"/>
    <n v="0"/>
    <n v="0"/>
    <m/>
    <n v="0"/>
    <n v="0"/>
    <n v="0"/>
    <m/>
    <m/>
    <d v="2022-03-31T00:00:00"/>
    <n v="1"/>
    <s v="O"/>
    <n v="1"/>
    <n v="30"/>
    <n v="0"/>
    <m/>
    <m/>
    <m/>
    <m/>
    <m/>
    <m/>
    <n v="1"/>
    <n v="1"/>
    <m/>
    <m/>
    <n v="553.29"/>
    <s v="TARJETA DE AFINIDAD"/>
    <n v="0"/>
    <n v="0"/>
    <m/>
    <m/>
    <n v="5"/>
    <m/>
    <m/>
    <m/>
    <m/>
    <n v="1"/>
    <n v="7"/>
    <n v="2"/>
  </r>
  <r>
    <n v="19887.793161480968"/>
    <s v="C"/>
    <x v="582"/>
    <x v="1"/>
    <n v="4"/>
    <s v="10 191002717"/>
    <d v="2019-12-31T00:00:00"/>
    <d v="2022-12-31T00:00:00"/>
    <n v="0"/>
    <n v="1"/>
    <n v="27"/>
    <n v="30"/>
    <n v="2"/>
    <n v="18"/>
    <n v="19.559999999999999"/>
    <n v="95016"/>
    <n v="3435"/>
    <n v="28725"/>
    <n v="0"/>
    <n v="0"/>
    <n v="0"/>
    <m/>
    <n v="0"/>
    <n v="0"/>
    <n v="0"/>
    <m/>
    <m/>
    <d v="2022-03-31T00:00:00"/>
    <n v="1"/>
    <s v="O"/>
    <n v="1"/>
    <n v="30"/>
    <n v="0"/>
    <m/>
    <m/>
    <m/>
    <m/>
    <m/>
    <m/>
    <n v="1"/>
    <n v="1"/>
    <m/>
    <m/>
    <n v="1106.58"/>
    <s v="TARJETA DE AFINIDAD"/>
    <n v="0"/>
    <n v="0"/>
    <m/>
    <m/>
    <n v="5"/>
    <m/>
    <m/>
    <m/>
    <m/>
    <n v="1"/>
    <n v="7"/>
    <n v="2"/>
  </r>
  <r>
    <n v="23515.123849050335"/>
    <s v="C"/>
    <x v="582"/>
    <x v="1"/>
    <n v="4"/>
    <s v="10 191003041"/>
    <d v="2020-03-07T00:00:00"/>
    <d v="2023-03-31T00:00:00"/>
    <n v="0"/>
    <n v="1"/>
    <n v="24"/>
    <n v="30"/>
    <n v="2"/>
    <n v="18"/>
    <n v="19.559999999999999"/>
    <n v="85400"/>
    <n v="3087"/>
    <n v="33688"/>
    <n v="0"/>
    <n v="0"/>
    <n v="0"/>
    <m/>
    <n v="0"/>
    <n v="0"/>
    <n v="0"/>
    <m/>
    <m/>
    <d v="2022-03-31T00:00:00"/>
    <n v="1"/>
    <s v="O"/>
    <n v="1"/>
    <n v="30"/>
    <n v="0"/>
    <m/>
    <m/>
    <m/>
    <m/>
    <m/>
    <m/>
    <n v="1"/>
    <n v="1"/>
    <m/>
    <m/>
    <n v="1106.58"/>
    <s v="TARJETA DE AFINIDAD"/>
    <n v="0"/>
    <n v="0"/>
    <m/>
    <m/>
    <n v="5"/>
    <m/>
    <m/>
    <m/>
    <m/>
    <n v="1"/>
    <n v="7"/>
    <n v="2"/>
  </r>
  <r>
    <n v="23760.697717884366"/>
    <s v="C"/>
    <x v="582"/>
    <x v="1"/>
    <n v="4"/>
    <s v="10 191003276"/>
    <d v="2020-05-22T00:00:00"/>
    <d v="2023-05-31T00:00:00"/>
    <n v="0"/>
    <n v="1"/>
    <n v="22"/>
    <n v="30"/>
    <n v="2"/>
    <n v="18"/>
    <n v="19.559999999999999"/>
    <n v="75000"/>
    <n v="2711"/>
    <n v="34024"/>
    <n v="0"/>
    <n v="0"/>
    <n v="0"/>
    <m/>
    <n v="0"/>
    <n v="0"/>
    <n v="0"/>
    <m/>
    <m/>
    <d v="2022-03-31T00:00:00"/>
    <n v="1"/>
    <s v="O"/>
    <n v="1"/>
    <n v="30"/>
    <n v="0"/>
    <m/>
    <m/>
    <m/>
    <m/>
    <m/>
    <m/>
    <n v="1"/>
    <n v="1"/>
    <m/>
    <m/>
    <n v="1106.58"/>
    <s v="TARJETA DE AFINIDAD"/>
    <n v="0"/>
    <n v="0"/>
    <m/>
    <m/>
    <n v="5"/>
    <m/>
    <m/>
    <m/>
    <m/>
    <n v="1"/>
    <n v="7"/>
    <n v="2"/>
  </r>
  <r>
    <n v="25401.87269354063"/>
    <s v="C"/>
    <x v="582"/>
    <x v="1"/>
    <n v="4"/>
    <s v="10 191002995"/>
    <d v="2020-02-27T00:00:00"/>
    <d v="2023-02-28T00:00:00"/>
    <n v="0"/>
    <n v="1"/>
    <n v="25"/>
    <n v="30"/>
    <n v="2"/>
    <n v="18"/>
    <n v="19.559999999999999"/>
    <n v="100700"/>
    <n v="3641"/>
    <n v="36648"/>
    <n v="0"/>
    <n v="0"/>
    <n v="0"/>
    <m/>
    <n v="0"/>
    <n v="0"/>
    <n v="0"/>
    <m/>
    <m/>
    <d v="2022-03-31T00:00:00"/>
    <n v="1"/>
    <s v="O"/>
    <n v="1"/>
    <n v="30"/>
    <n v="0"/>
    <m/>
    <m/>
    <m/>
    <m/>
    <m/>
    <m/>
    <n v="1"/>
    <n v="1"/>
    <m/>
    <m/>
    <n v="1383.22"/>
    <s v="TARJETA DE AFINIDAD"/>
    <n v="0"/>
    <n v="0"/>
    <m/>
    <m/>
    <n v="5"/>
    <m/>
    <m/>
    <m/>
    <m/>
    <n v="1"/>
    <n v="7"/>
    <n v="2"/>
  </r>
  <r>
    <n v="23069.290337179023"/>
    <s v="C"/>
    <x v="582"/>
    <x v="1"/>
    <n v="4"/>
    <s v="10 191003192"/>
    <d v="2020-04-12T00:00:00"/>
    <d v="2023-04-30T00:00:00"/>
    <n v="0"/>
    <n v="1"/>
    <n v="23"/>
    <n v="30"/>
    <n v="2"/>
    <n v="18"/>
    <n v="19.559999999999999"/>
    <n v="78000"/>
    <n v="2820"/>
    <n v="33078"/>
    <n v="0"/>
    <n v="0"/>
    <n v="0"/>
    <m/>
    <n v="0"/>
    <n v="0"/>
    <n v="0"/>
    <m/>
    <m/>
    <d v="2022-03-31T00:00:00"/>
    <n v="1"/>
    <s v="O"/>
    <n v="1"/>
    <n v="30"/>
    <n v="0"/>
    <m/>
    <m/>
    <m/>
    <m/>
    <m/>
    <m/>
    <n v="1"/>
    <n v="1"/>
    <m/>
    <m/>
    <n v="1106.58"/>
    <s v="TARJETA DE AFINIDAD"/>
    <n v="0"/>
    <n v="0"/>
    <m/>
    <m/>
    <n v="5"/>
    <m/>
    <m/>
    <m/>
    <m/>
    <n v="1"/>
    <n v="7"/>
    <n v="2"/>
  </r>
  <r>
    <n v="11369.467506814239"/>
    <s v="C"/>
    <x v="582"/>
    <x v="1"/>
    <n v="4"/>
    <s v="10 191003181"/>
    <d v="2020-04-08T00:00:00"/>
    <d v="2023-04-30T00:00:00"/>
    <n v="0"/>
    <n v="1"/>
    <n v="23"/>
    <n v="30"/>
    <n v="2"/>
    <n v="18"/>
    <n v="19.559999999999999"/>
    <n v="38452"/>
    <n v="1390"/>
    <n v="16313"/>
    <n v="0"/>
    <n v="0"/>
    <n v="0"/>
    <m/>
    <n v="0"/>
    <n v="0"/>
    <n v="0"/>
    <m/>
    <m/>
    <d v="2022-03-31T00:00:00"/>
    <n v="1"/>
    <s v="O"/>
    <n v="1"/>
    <n v="30"/>
    <n v="0"/>
    <m/>
    <m/>
    <m/>
    <m/>
    <m/>
    <m/>
    <n v="1"/>
    <n v="1"/>
    <m/>
    <m/>
    <n v="553.29"/>
    <s v="TARJETA DE AFINIDAD"/>
    <n v="0"/>
    <n v="0"/>
    <m/>
    <m/>
    <n v="5"/>
    <m/>
    <m/>
    <m/>
    <m/>
    <n v="1"/>
    <n v="7"/>
    <n v="2"/>
  </r>
  <r>
    <n v="3832.3370553123068"/>
    <s v="C"/>
    <x v="582"/>
    <x v="1"/>
    <n v="4"/>
    <s v="10 191003182"/>
    <d v="2020-04-08T00:00:00"/>
    <d v="2023-04-30T00:00:00"/>
    <n v="0"/>
    <n v="1"/>
    <n v="23"/>
    <n v="30"/>
    <n v="2"/>
    <n v="18"/>
    <n v="19.559999999999999"/>
    <n v="13230"/>
    <n v="478"/>
    <n v="5622"/>
    <n v="0"/>
    <n v="0"/>
    <n v="0"/>
    <m/>
    <n v="0"/>
    <n v="0"/>
    <n v="0"/>
    <m/>
    <m/>
    <d v="2022-03-31T00:00:00"/>
    <n v="1"/>
    <s v="O"/>
    <n v="1"/>
    <n v="30"/>
    <n v="0"/>
    <m/>
    <m/>
    <m/>
    <m/>
    <m/>
    <m/>
    <n v="1"/>
    <n v="1"/>
    <m/>
    <m/>
    <n v="276.64"/>
    <s v="TARJETA DE AFINIDAD"/>
    <n v="0"/>
    <n v="0"/>
    <m/>
    <m/>
    <n v="5"/>
    <m/>
    <m/>
    <m/>
    <m/>
    <n v="1"/>
    <n v="7"/>
    <n v="2"/>
  </r>
  <r>
    <n v="7918.6569977262361"/>
    <s v="C"/>
    <x v="582"/>
    <x v="1"/>
    <n v="4"/>
    <s v="10 191003183"/>
    <d v="2020-04-08T00:00:00"/>
    <d v="2023-04-30T00:00:00"/>
    <n v="0"/>
    <n v="1"/>
    <n v="23"/>
    <n v="30"/>
    <n v="2"/>
    <n v="18"/>
    <n v="19.559999999999999"/>
    <n v="26443"/>
    <n v="956"/>
    <n v="11213"/>
    <n v="0"/>
    <n v="0"/>
    <n v="0"/>
    <m/>
    <n v="0"/>
    <n v="0"/>
    <n v="0"/>
    <m/>
    <m/>
    <d v="2022-03-31T00:00:00"/>
    <n v="1"/>
    <s v="O"/>
    <n v="1"/>
    <n v="30"/>
    <n v="0"/>
    <m/>
    <m/>
    <m/>
    <m/>
    <m/>
    <m/>
    <n v="1"/>
    <n v="1"/>
    <m/>
    <m/>
    <n v="276.64"/>
    <s v="TARJETA DE AFINIDAD"/>
    <n v="0"/>
    <n v="0"/>
    <m/>
    <m/>
    <n v="5"/>
    <m/>
    <m/>
    <m/>
    <m/>
    <n v="1"/>
    <n v="7"/>
    <n v="2"/>
  </r>
  <r>
    <n v="26510.609476341902"/>
    <s v="C"/>
    <x v="582"/>
    <x v="1"/>
    <n v="4"/>
    <s v="10 191003193"/>
    <d v="2020-04-12T00:00:00"/>
    <d v="2023-04-30T00:00:00"/>
    <n v="0"/>
    <n v="1"/>
    <n v="23"/>
    <n v="30"/>
    <n v="2"/>
    <n v="18"/>
    <n v="19.559999999999999"/>
    <n v="90000"/>
    <n v="3254"/>
    <n v="38165"/>
    <n v="0"/>
    <n v="0"/>
    <n v="0"/>
    <m/>
    <n v="0"/>
    <n v="0"/>
    <n v="0"/>
    <m/>
    <m/>
    <d v="2022-03-31T00:00:00"/>
    <n v="1"/>
    <s v="O"/>
    <n v="1"/>
    <n v="30"/>
    <n v="0"/>
    <m/>
    <m/>
    <m/>
    <m/>
    <m/>
    <m/>
    <n v="1"/>
    <n v="1"/>
    <m/>
    <m/>
    <n v="1383.22"/>
    <s v="TARJETA DE AFINIDAD"/>
    <n v="0"/>
    <n v="0"/>
    <m/>
    <m/>
    <n v="5"/>
    <m/>
    <m/>
    <m/>
    <m/>
    <n v="1"/>
    <n v="7"/>
    <n v="2"/>
  </r>
  <r>
    <n v="7730.8222230525862"/>
    <s v="C"/>
    <x v="582"/>
    <x v="1"/>
    <n v="4"/>
    <s v="10 191003194"/>
    <d v="2020-04-12T00:00:00"/>
    <d v="2023-04-30T00:00:00"/>
    <n v="0"/>
    <n v="1"/>
    <n v="23"/>
    <n v="30"/>
    <n v="2"/>
    <n v="18"/>
    <n v="19.559999999999999"/>
    <n v="25834"/>
    <n v="934"/>
    <n v="10956"/>
    <n v="0"/>
    <n v="0"/>
    <n v="0"/>
    <m/>
    <n v="0"/>
    <n v="0"/>
    <n v="0"/>
    <m/>
    <m/>
    <d v="2022-03-31T00:00:00"/>
    <n v="1"/>
    <s v="O"/>
    <n v="1"/>
    <n v="30"/>
    <n v="0"/>
    <m/>
    <m/>
    <m/>
    <m/>
    <m/>
    <m/>
    <n v="1"/>
    <n v="1"/>
    <m/>
    <m/>
    <n v="276.64"/>
    <s v="TARJETA DE AFINIDAD"/>
    <n v="0"/>
    <n v="0"/>
    <m/>
    <m/>
    <n v="5"/>
    <m/>
    <m/>
    <m/>
    <m/>
    <n v="1"/>
    <n v="7"/>
    <n v="2"/>
  </r>
  <r>
    <n v="28406.498213709412"/>
    <s v="C"/>
    <x v="582"/>
    <x v="1"/>
    <n v="4"/>
    <s v="10 191003195"/>
    <d v="2020-04-12T00:00:00"/>
    <d v="2023-04-30T00:00:00"/>
    <n v="0"/>
    <n v="1"/>
    <n v="23"/>
    <n v="30"/>
    <n v="2"/>
    <n v="18"/>
    <n v="19.559999999999999"/>
    <n v="96136"/>
    <n v="3476"/>
    <n v="40759"/>
    <n v="0"/>
    <n v="0"/>
    <n v="0"/>
    <m/>
    <n v="0"/>
    <n v="0"/>
    <n v="0"/>
    <m/>
    <m/>
    <d v="2022-03-31T00:00:00"/>
    <n v="1"/>
    <s v="O"/>
    <n v="1"/>
    <n v="30"/>
    <n v="0"/>
    <m/>
    <m/>
    <m/>
    <m/>
    <m/>
    <m/>
    <n v="1"/>
    <n v="1"/>
    <m/>
    <m/>
    <n v="1383.22"/>
    <s v="TARJETA DE AFINIDAD"/>
    <n v="0"/>
    <n v="0"/>
    <m/>
    <m/>
    <n v="5"/>
    <m/>
    <m/>
    <m/>
    <m/>
    <n v="1"/>
    <n v="7"/>
    <n v="2"/>
  </r>
  <r>
    <n v="10762.841580825407"/>
    <s v="C"/>
    <x v="582"/>
    <x v="1"/>
    <n v="4"/>
    <s v="10 191003196"/>
    <d v="2020-04-12T00:00:00"/>
    <d v="2023-04-30T00:00:00"/>
    <n v="0"/>
    <n v="1"/>
    <n v="23"/>
    <n v="30"/>
    <n v="2"/>
    <n v="18"/>
    <n v="19.559999999999999"/>
    <n v="36490"/>
    <n v="1319"/>
    <n v="15483"/>
    <n v="0"/>
    <n v="0"/>
    <n v="0"/>
    <m/>
    <n v="0"/>
    <n v="0"/>
    <n v="0"/>
    <m/>
    <m/>
    <d v="2022-03-31T00:00:00"/>
    <n v="1"/>
    <s v="O"/>
    <n v="1"/>
    <n v="30"/>
    <n v="0"/>
    <m/>
    <m/>
    <m/>
    <m/>
    <m/>
    <m/>
    <n v="1"/>
    <n v="1"/>
    <m/>
    <m/>
    <n v="553.29"/>
    <s v="TARJETA DE AFINIDAD"/>
    <n v="0"/>
    <n v="0"/>
    <m/>
    <m/>
    <n v="5"/>
    <m/>
    <m/>
    <m/>
    <m/>
    <n v="1"/>
    <n v="7"/>
    <n v="2"/>
  </r>
  <r>
    <n v="54582.367118843016"/>
    <s v="C"/>
    <x v="582"/>
    <x v="1"/>
    <n v="4"/>
    <s v="10 191003200"/>
    <d v="2020-04-13T00:00:00"/>
    <d v="2023-04-30T00:00:00"/>
    <n v="0"/>
    <n v="1"/>
    <n v="23"/>
    <n v="30"/>
    <n v="2"/>
    <n v="18"/>
    <n v="19.559999999999999"/>
    <n v="185000"/>
    <n v="6688"/>
    <n v="78466"/>
    <n v="0"/>
    <n v="0"/>
    <n v="0"/>
    <m/>
    <n v="0"/>
    <n v="0"/>
    <n v="0"/>
    <m/>
    <m/>
    <d v="2022-03-31T00:00:00"/>
    <n v="1"/>
    <s v="O"/>
    <n v="1"/>
    <n v="30"/>
    <n v="0"/>
    <m/>
    <m/>
    <m/>
    <m/>
    <m/>
    <m/>
    <n v="1"/>
    <n v="1"/>
    <m/>
    <m/>
    <n v="2766.44"/>
    <s v="TARJETA DE AFINIDAD"/>
    <n v="0"/>
    <n v="0"/>
    <m/>
    <m/>
    <n v="5"/>
    <m/>
    <m/>
    <m/>
    <m/>
    <n v="1"/>
    <n v="7"/>
    <n v="2"/>
  </r>
  <r>
    <n v="76011.574832023325"/>
    <s v="C"/>
    <x v="582"/>
    <x v="1"/>
    <n v="4"/>
    <s v="10 191003305"/>
    <d v="2020-06-05T00:00:00"/>
    <d v="2023-06-30T00:00:00"/>
    <n v="0"/>
    <n v="1"/>
    <n v="21"/>
    <n v="30"/>
    <n v="2"/>
    <n v="18"/>
    <n v="19.559999999999999"/>
    <n v="226590"/>
    <n v="8192"/>
    <n v="109300"/>
    <n v="0"/>
    <n v="0"/>
    <n v="0"/>
    <m/>
    <n v="0"/>
    <n v="0"/>
    <n v="0"/>
    <m/>
    <m/>
    <d v="2022-03-31T00:00:00"/>
    <n v="1"/>
    <s v="O"/>
    <n v="1"/>
    <n v="30"/>
    <n v="0"/>
    <m/>
    <m/>
    <m/>
    <m/>
    <m/>
    <m/>
    <n v="1"/>
    <n v="1"/>
    <m/>
    <m/>
    <n v="3873.02"/>
    <s v="TARJETA DE AFINIDAD"/>
    <n v="0"/>
    <n v="0"/>
    <m/>
    <m/>
    <n v="5"/>
    <m/>
    <m/>
    <m/>
    <m/>
    <n v="1"/>
    <n v="7"/>
    <n v="2"/>
  </r>
  <r>
    <n v="51881.423959230364"/>
    <s v="C"/>
    <x v="582"/>
    <x v="1"/>
    <n v="4"/>
    <s v="10 211000029"/>
    <d v="2021-02-10T00:00:00"/>
    <d v="2024-02-29T00:00:00"/>
    <n v="0"/>
    <n v="1"/>
    <n v="13"/>
    <n v="30"/>
    <n v="2"/>
    <n v="17.690000000000001"/>
    <n v="19.2"/>
    <n v="106396"/>
    <n v="3852"/>
    <n v="74392"/>
    <n v="0"/>
    <n v="0"/>
    <n v="0"/>
    <m/>
    <n v="0"/>
    <n v="0"/>
    <n v="0"/>
    <m/>
    <m/>
    <d v="2022-03-31T00:00:00"/>
    <n v="1"/>
    <s v="O"/>
    <n v="1"/>
    <n v="30"/>
    <n v="0"/>
    <m/>
    <m/>
    <m/>
    <m/>
    <m/>
    <m/>
    <n v="1"/>
    <n v="1"/>
    <m/>
    <m/>
    <n v="2489.8000000000002"/>
    <s v="TARJETA DE AFINIDAD"/>
    <n v="0"/>
    <n v="0"/>
    <m/>
    <m/>
    <n v="5"/>
    <m/>
    <m/>
    <m/>
    <m/>
    <n v="1"/>
    <n v="7"/>
    <n v="2"/>
  </r>
  <r>
    <n v="38670.152436160875"/>
    <s v="C"/>
    <x v="582"/>
    <x v="1"/>
    <n v="4"/>
    <s v="10 211000037"/>
    <d v="2021-02-12T00:00:00"/>
    <d v="2024-02-29T00:00:00"/>
    <n v="0"/>
    <n v="1"/>
    <n v="13"/>
    <n v="30"/>
    <n v="2"/>
    <n v="17.690000000000001"/>
    <n v="19.2"/>
    <n v="79450"/>
    <n v="2876"/>
    <n v="55559"/>
    <n v="0"/>
    <n v="0"/>
    <n v="0"/>
    <m/>
    <n v="0"/>
    <n v="0"/>
    <n v="0"/>
    <m/>
    <m/>
    <d v="2022-03-31T00:00:00"/>
    <n v="1"/>
    <s v="O"/>
    <n v="1"/>
    <n v="30"/>
    <n v="0"/>
    <m/>
    <m/>
    <m/>
    <m/>
    <m/>
    <m/>
    <n v="1"/>
    <n v="1"/>
    <m/>
    <m/>
    <n v="1936.51"/>
    <s v="TARJETA DE AFINIDAD"/>
    <n v="0"/>
    <n v="0"/>
    <m/>
    <m/>
    <n v="5"/>
    <m/>
    <m/>
    <m/>
    <m/>
    <n v="1"/>
    <n v="7"/>
    <n v="2"/>
  </r>
  <r>
    <n v="88353.836444248576"/>
    <s v="C"/>
    <x v="582"/>
    <x v="1"/>
    <n v="4"/>
    <s v="10 211000040"/>
    <d v="2021-02-12T00:00:00"/>
    <d v="2024-02-29T00:00:00"/>
    <n v="0"/>
    <n v="1"/>
    <n v="13"/>
    <n v="30"/>
    <n v="2"/>
    <n v="17.690000000000001"/>
    <n v="19.2"/>
    <n v="181560"/>
    <n v="6573"/>
    <n v="126944"/>
    <n v="0"/>
    <n v="0"/>
    <n v="0"/>
    <m/>
    <n v="0"/>
    <n v="0"/>
    <n v="0"/>
    <m/>
    <m/>
    <d v="2022-03-31T00:00:00"/>
    <n v="1"/>
    <s v="O"/>
    <n v="1"/>
    <n v="30"/>
    <n v="0"/>
    <m/>
    <m/>
    <m/>
    <m/>
    <m/>
    <m/>
    <n v="1"/>
    <n v="1"/>
    <m/>
    <m/>
    <n v="4426.3100000000004"/>
    <s v="TARJETA DE AFINIDAD"/>
    <n v="0"/>
    <n v="0"/>
    <m/>
    <m/>
    <n v="5"/>
    <m/>
    <m/>
    <m/>
    <m/>
    <n v="1"/>
    <n v="7"/>
    <n v="2"/>
  </r>
  <r>
    <n v="19979.152487684107"/>
    <s v="C"/>
    <x v="582"/>
    <x v="1"/>
    <n v="4"/>
    <s v="10 211000041"/>
    <d v="2021-02-12T00:00:00"/>
    <d v="2024-02-29T00:00:00"/>
    <n v="0"/>
    <n v="1"/>
    <n v="13"/>
    <n v="30"/>
    <n v="2"/>
    <n v="17.690000000000001"/>
    <n v="19.2"/>
    <n v="41251"/>
    <n v="1493"/>
    <n v="28850"/>
    <n v="0"/>
    <n v="0"/>
    <n v="0"/>
    <m/>
    <n v="0"/>
    <n v="0"/>
    <n v="0"/>
    <m/>
    <m/>
    <d v="2022-03-31T00:00:00"/>
    <n v="1"/>
    <s v="O"/>
    <n v="1"/>
    <n v="30"/>
    <n v="0"/>
    <m/>
    <m/>
    <m/>
    <m/>
    <m/>
    <m/>
    <n v="1"/>
    <n v="1"/>
    <m/>
    <m/>
    <n v="1106.58"/>
    <s v="TARJETA DE AFINIDAD"/>
    <n v="0"/>
    <n v="0"/>
    <m/>
    <m/>
    <n v="5"/>
    <m/>
    <m/>
    <m/>
    <m/>
    <n v="1"/>
    <n v="7"/>
    <n v="2"/>
  </r>
  <r>
    <n v="98538.935606422223"/>
    <s v="C"/>
    <x v="582"/>
    <x v="1"/>
    <n v="4"/>
    <s v="10 191003584"/>
    <d v="2020-09-04T00:00:00"/>
    <d v="2023-09-30T00:00:00"/>
    <n v="0"/>
    <n v="1"/>
    <n v="18"/>
    <n v="30"/>
    <n v="2"/>
    <n v="17.690000000000001"/>
    <n v="19.2"/>
    <n v="249140"/>
    <n v="9020"/>
    <n v="141258"/>
    <n v="0"/>
    <n v="0"/>
    <n v="0"/>
    <m/>
    <n v="0"/>
    <n v="0"/>
    <n v="0"/>
    <m/>
    <m/>
    <d v="2022-03-31T00:00:00"/>
    <n v="1"/>
    <s v="O"/>
    <n v="1"/>
    <n v="30"/>
    <n v="0"/>
    <m/>
    <m/>
    <m/>
    <m/>
    <m/>
    <m/>
    <n v="1"/>
    <n v="1"/>
    <m/>
    <m/>
    <n v="4702.95"/>
    <s v="TARJETA DE AFINIDAD"/>
    <n v="0"/>
    <n v="0"/>
    <m/>
    <m/>
    <n v="5"/>
    <m/>
    <m/>
    <m/>
    <m/>
    <n v="1"/>
    <n v="7"/>
    <n v="2"/>
  </r>
  <r>
    <n v="73248.507330592533"/>
    <s v="C"/>
    <x v="582"/>
    <x v="1"/>
    <n v="4"/>
    <s v="10 191003764"/>
    <d v="2020-10-23T00:00:00"/>
    <d v="2023-10-31T00:00:00"/>
    <n v="0"/>
    <n v="1"/>
    <n v="17"/>
    <n v="30"/>
    <n v="2"/>
    <n v="17.690000000000001"/>
    <n v="19.2"/>
    <n v="176940"/>
    <n v="6406"/>
    <n v="105141"/>
    <n v="0"/>
    <n v="0"/>
    <n v="0"/>
    <m/>
    <n v="0"/>
    <n v="0"/>
    <n v="0"/>
    <m/>
    <m/>
    <d v="2022-03-31T00:00:00"/>
    <n v="1"/>
    <s v="O"/>
    <n v="1"/>
    <n v="30"/>
    <n v="0"/>
    <m/>
    <m/>
    <m/>
    <m/>
    <m/>
    <m/>
    <n v="1"/>
    <n v="1"/>
    <m/>
    <m/>
    <n v="3596.38"/>
    <s v="TARJETA DE AFINIDAD"/>
    <n v="0"/>
    <n v="0"/>
    <m/>
    <m/>
    <n v="5"/>
    <m/>
    <m/>
    <m/>
    <m/>
    <n v="1"/>
    <n v="7"/>
    <n v="2"/>
  </r>
  <r>
    <n v="62817.482822536927"/>
    <s v="C"/>
    <x v="582"/>
    <x v="1"/>
    <n v="4"/>
    <s v="10 191003627"/>
    <d v="2020-09-14T00:00:00"/>
    <d v="2023-09-30T00:00:00"/>
    <n v="0"/>
    <n v="1"/>
    <n v="18"/>
    <n v="30"/>
    <n v="2"/>
    <n v="17.690000000000001"/>
    <n v="19.2"/>
    <n v="158950"/>
    <n v="5755"/>
    <n v="90112"/>
    <n v="0"/>
    <n v="0"/>
    <n v="0"/>
    <m/>
    <n v="0"/>
    <n v="0"/>
    <n v="0"/>
    <m/>
    <m/>
    <d v="2022-03-31T00:00:00"/>
    <n v="1"/>
    <s v="O"/>
    <n v="1"/>
    <n v="30"/>
    <n v="0"/>
    <m/>
    <m/>
    <m/>
    <m/>
    <m/>
    <m/>
    <n v="1"/>
    <n v="1"/>
    <m/>
    <m/>
    <n v="3043.09"/>
    <s v="TARJETA DE AFINIDAD"/>
    <n v="0"/>
    <n v="0"/>
    <m/>
    <m/>
    <n v="5"/>
    <m/>
    <m/>
    <m/>
    <m/>
    <n v="1"/>
    <n v="7"/>
    <n v="2"/>
  </r>
  <r>
    <n v="54405.495463313746"/>
    <s v="C"/>
    <x v="582"/>
    <x v="1"/>
    <n v="4"/>
    <s v="10 191003823"/>
    <d v="2020-11-10T00:00:00"/>
    <d v="2023-11-30T00:00:00"/>
    <n v="0"/>
    <n v="1"/>
    <n v="16"/>
    <n v="30"/>
    <n v="2"/>
    <n v="17.690000000000001"/>
    <n v="19.2"/>
    <n v="125950"/>
    <n v="4560"/>
    <n v="78224"/>
    <n v="0"/>
    <n v="0"/>
    <n v="0"/>
    <m/>
    <n v="0"/>
    <n v="0"/>
    <n v="0"/>
    <m/>
    <m/>
    <d v="2022-03-31T00:00:00"/>
    <n v="1"/>
    <s v="O"/>
    <n v="1"/>
    <n v="30"/>
    <n v="0"/>
    <m/>
    <m/>
    <m/>
    <m/>
    <m/>
    <m/>
    <n v="1"/>
    <n v="1"/>
    <m/>
    <m/>
    <n v="2766.44"/>
    <s v="TARJETA DE AFINIDAD"/>
    <n v="0"/>
    <n v="0"/>
    <m/>
    <m/>
    <n v="5"/>
    <m/>
    <m/>
    <m/>
    <m/>
    <n v="1"/>
    <n v="7"/>
    <n v="2"/>
  </r>
  <r>
    <n v="13540.89597201041"/>
    <s v="C"/>
    <x v="582"/>
    <x v="1"/>
    <n v="4"/>
    <s v="10 191003824"/>
    <d v="2020-11-10T00:00:00"/>
    <d v="2023-11-30T00:00:00"/>
    <n v="0"/>
    <n v="1"/>
    <n v="16"/>
    <n v="30"/>
    <n v="2"/>
    <n v="17.690000000000001"/>
    <n v="19.2"/>
    <n v="31060"/>
    <n v="1125"/>
    <n v="19284"/>
    <n v="0"/>
    <n v="0"/>
    <n v="0"/>
    <m/>
    <n v="0"/>
    <n v="0"/>
    <n v="0"/>
    <m/>
    <m/>
    <d v="2022-03-31T00:00:00"/>
    <n v="1"/>
    <s v="O"/>
    <n v="1"/>
    <n v="30"/>
    <n v="0"/>
    <m/>
    <m/>
    <m/>
    <m/>
    <m/>
    <m/>
    <n v="1"/>
    <n v="1"/>
    <m/>
    <m/>
    <n v="553.29"/>
    <s v="TARJETA DE AFINIDAD"/>
    <n v="0"/>
    <n v="0"/>
    <m/>
    <m/>
    <n v="5"/>
    <m/>
    <m/>
    <m/>
    <m/>
    <n v="1"/>
    <n v="7"/>
    <n v="2"/>
  </r>
  <r>
    <n v="70360.090873354144"/>
    <s v="C"/>
    <x v="582"/>
    <x v="1"/>
    <n v="4"/>
    <s v="10 191003846"/>
    <d v="2020-11-13T00:00:00"/>
    <d v="2023-11-30T00:00:00"/>
    <n v="0"/>
    <n v="1"/>
    <n v="16"/>
    <n v="30"/>
    <n v="2"/>
    <n v="17.690000000000001"/>
    <n v="19.2"/>
    <n v="162921"/>
    <n v="5898"/>
    <n v="101189"/>
    <n v="0"/>
    <n v="0"/>
    <n v="0"/>
    <m/>
    <n v="0"/>
    <n v="0"/>
    <n v="0"/>
    <m/>
    <m/>
    <d v="2022-03-31T00:00:00"/>
    <n v="1"/>
    <s v="O"/>
    <n v="1"/>
    <n v="30"/>
    <n v="0"/>
    <m/>
    <m/>
    <m/>
    <m/>
    <m/>
    <m/>
    <n v="1"/>
    <n v="1"/>
    <m/>
    <m/>
    <n v="3596.38"/>
    <s v="TARJETA DE AFINIDAD"/>
    <n v="0"/>
    <n v="0"/>
    <m/>
    <m/>
    <n v="5"/>
    <m/>
    <m/>
    <m/>
    <m/>
    <n v="1"/>
    <n v="7"/>
    <n v="2"/>
  </r>
  <r>
    <n v="11291.263923584354"/>
    <s v="C"/>
    <x v="582"/>
    <x v="1"/>
    <n v="4"/>
    <s v="10 191003533"/>
    <d v="2020-08-15T00:00:00"/>
    <d v="2023-08-31T00:00:00"/>
    <n v="0"/>
    <n v="1"/>
    <n v="19"/>
    <n v="30"/>
    <n v="2"/>
    <n v="17.690000000000001"/>
    <n v="19.2"/>
    <n v="30030"/>
    <n v="1087"/>
    <n v="16206"/>
    <n v="0"/>
    <n v="0"/>
    <n v="0"/>
    <m/>
    <n v="0"/>
    <n v="0"/>
    <n v="0"/>
    <m/>
    <m/>
    <d v="2022-03-31T00:00:00"/>
    <n v="1"/>
    <s v="O"/>
    <n v="1"/>
    <n v="30"/>
    <n v="0"/>
    <m/>
    <m/>
    <m/>
    <m/>
    <m/>
    <m/>
    <n v="1"/>
    <n v="1"/>
    <m/>
    <m/>
    <n v="553.29"/>
    <s v="TARJETA DE AFINIDAD"/>
    <n v="0"/>
    <n v="0"/>
    <m/>
    <m/>
    <n v="5"/>
    <m/>
    <m/>
    <m/>
    <m/>
    <n v="1"/>
    <n v="7"/>
    <n v="2"/>
  </r>
  <r>
    <n v="94802.704602018726"/>
    <s v="C"/>
    <x v="582"/>
    <x v="1"/>
    <n v="4"/>
    <s v="10 191003714"/>
    <d v="2020-10-09T00:00:00"/>
    <d v="2023-10-31T00:00:00"/>
    <n v="0"/>
    <n v="1"/>
    <n v="17"/>
    <n v="30"/>
    <n v="2"/>
    <n v="17.690000000000001"/>
    <n v="19.2"/>
    <n v="229131"/>
    <n v="8296"/>
    <n v="136146"/>
    <n v="0"/>
    <n v="0"/>
    <n v="0"/>
    <m/>
    <n v="0"/>
    <n v="0"/>
    <n v="0"/>
    <m/>
    <m/>
    <d v="2022-03-31T00:00:00"/>
    <n v="1"/>
    <s v="O"/>
    <n v="1"/>
    <n v="30"/>
    <n v="0"/>
    <m/>
    <m/>
    <m/>
    <m/>
    <m/>
    <m/>
    <n v="1"/>
    <n v="1"/>
    <m/>
    <m/>
    <n v="4702.95"/>
    <s v="TARJETA DE AFINIDAD"/>
    <n v="0"/>
    <n v="0"/>
    <m/>
    <m/>
    <n v="5"/>
    <m/>
    <m/>
    <m/>
    <m/>
    <n v="1"/>
    <n v="7"/>
    <n v="2"/>
  </r>
  <r>
    <n v="2815.3289962758818"/>
    <s v="C"/>
    <x v="582"/>
    <x v="1"/>
    <n v="4"/>
    <s v="10 191003375"/>
    <d v="2020-06-21T00:00:00"/>
    <d v="2023-06-30T00:00:00"/>
    <n v="0"/>
    <n v="1"/>
    <n v="21"/>
    <n v="30"/>
    <n v="2"/>
    <n v="17.690000000000001"/>
    <n v="19.2"/>
    <n v="8000"/>
    <n v="290"/>
    <n v="3852"/>
    <n v="0"/>
    <n v="0"/>
    <n v="0"/>
    <m/>
    <n v="0"/>
    <n v="0"/>
    <n v="0"/>
    <m/>
    <m/>
    <d v="2022-03-31T00:00:00"/>
    <n v="1"/>
    <s v="O"/>
    <n v="1"/>
    <n v="30"/>
    <n v="0"/>
    <m/>
    <m/>
    <m/>
    <m/>
    <m/>
    <m/>
    <n v="1"/>
    <n v="1"/>
    <m/>
    <m/>
    <n v="0"/>
    <s v="TARJETA DE AFINIDAD"/>
    <n v="0"/>
    <n v="0"/>
    <m/>
    <m/>
    <n v="5"/>
    <m/>
    <m/>
    <m/>
    <m/>
    <n v="1"/>
    <n v="7"/>
    <n v="2"/>
  </r>
  <r>
    <n v="1334.5770371754309"/>
    <s v="C"/>
    <x v="582"/>
    <x v="1"/>
    <n v="4"/>
    <s v="10 191003376"/>
    <d v="2020-06-21T00:00:00"/>
    <d v="2023-06-30T00:00:00"/>
    <n v="0"/>
    <n v="1"/>
    <n v="21"/>
    <n v="30"/>
    <n v="2"/>
    <n v="17.690000000000001"/>
    <n v="19.2"/>
    <n v="3780"/>
    <n v="137"/>
    <n v="1826"/>
    <n v="0"/>
    <n v="0"/>
    <n v="0"/>
    <m/>
    <n v="0"/>
    <n v="0"/>
    <n v="0"/>
    <m/>
    <m/>
    <d v="2022-03-31T00:00:00"/>
    <n v="1"/>
    <s v="O"/>
    <n v="1"/>
    <n v="30"/>
    <n v="0"/>
    <m/>
    <m/>
    <m/>
    <m/>
    <m/>
    <m/>
    <n v="1"/>
    <n v="1"/>
    <m/>
    <m/>
    <n v="0"/>
    <s v="TARJETA DE AFINIDAD"/>
    <n v="0"/>
    <n v="0"/>
    <m/>
    <m/>
    <n v="5"/>
    <m/>
    <m/>
    <m/>
    <m/>
    <n v="1"/>
    <n v="7"/>
    <n v="2"/>
  </r>
  <r>
    <n v="2363.6484875275701"/>
    <s v="C"/>
    <x v="582"/>
    <x v="1"/>
    <n v="4"/>
    <s v="10 191003377"/>
    <d v="2020-06-21T00:00:00"/>
    <d v="2023-06-30T00:00:00"/>
    <n v="0"/>
    <n v="1"/>
    <n v="21"/>
    <n v="30"/>
    <n v="2"/>
    <n v="17.690000000000001"/>
    <n v="19.2"/>
    <n v="6690"/>
    <n v="242"/>
    <n v="3234"/>
    <n v="0"/>
    <n v="0"/>
    <n v="0"/>
    <m/>
    <n v="0"/>
    <n v="0"/>
    <n v="0"/>
    <m/>
    <m/>
    <d v="2022-03-31T00:00:00"/>
    <n v="1"/>
    <s v="O"/>
    <n v="1"/>
    <n v="30"/>
    <n v="0"/>
    <m/>
    <m/>
    <m/>
    <m/>
    <m/>
    <m/>
    <n v="1"/>
    <n v="1"/>
    <m/>
    <m/>
    <n v="0"/>
    <s v="TARJETA DE AFINIDAD"/>
    <n v="0"/>
    <n v="0"/>
    <m/>
    <m/>
    <n v="5"/>
    <m/>
    <m/>
    <m/>
    <m/>
    <n v="1"/>
    <n v="7"/>
    <n v="2"/>
  </r>
  <r>
    <n v="25141.319855466179"/>
    <s v="C"/>
    <x v="582"/>
    <x v="1"/>
    <n v="4"/>
    <s v="10 191003378"/>
    <d v="2020-06-21T00:00:00"/>
    <d v="2023-06-30T00:00:00"/>
    <n v="0"/>
    <n v="1"/>
    <n v="21"/>
    <n v="30"/>
    <n v="2"/>
    <n v="17.690000000000001"/>
    <n v="19.2"/>
    <n v="74390"/>
    <n v="2693"/>
    <n v="35913"/>
    <n v="0"/>
    <n v="0"/>
    <n v="0"/>
    <m/>
    <n v="0"/>
    <n v="0"/>
    <n v="0"/>
    <m/>
    <m/>
    <d v="2022-03-31T00:00:00"/>
    <n v="1"/>
    <s v="O"/>
    <n v="1"/>
    <n v="30"/>
    <n v="0"/>
    <m/>
    <m/>
    <m/>
    <m/>
    <m/>
    <m/>
    <n v="1"/>
    <n v="1"/>
    <m/>
    <m/>
    <n v="1106.58"/>
    <s v="TARJETA DE AFINIDAD"/>
    <n v="0"/>
    <n v="0"/>
    <m/>
    <m/>
    <n v="5"/>
    <m/>
    <m/>
    <m/>
    <m/>
    <n v="1"/>
    <n v="7"/>
    <n v="2"/>
  </r>
  <r>
    <n v="12693.812299454919"/>
    <s v="C"/>
    <x v="582"/>
    <x v="1"/>
    <n v="4"/>
    <s v="10 191003379"/>
    <d v="2020-06-21T00:00:00"/>
    <d v="2023-06-30T00:00:00"/>
    <n v="0"/>
    <n v="1"/>
    <n v="21"/>
    <n v="30"/>
    <n v="2"/>
    <n v="17.690000000000001"/>
    <n v="19.2"/>
    <n v="37520"/>
    <n v="1358"/>
    <n v="18125"/>
    <n v="0"/>
    <n v="0"/>
    <n v="0"/>
    <m/>
    <n v="0"/>
    <n v="0"/>
    <n v="0"/>
    <m/>
    <m/>
    <d v="2022-03-31T00:00:00"/>
    <n v="1"/>
    <s v="O"/>
    <n v="1"/>
    <n v="30"/>
    <n v="0"/>
    <m/>
    <m/>
    <m/>
    <m/>
    <m/>
    <m/>
    <n v="1"/>
    <n v="1"/>
    <m/>
    <m/>
    <n v="553.29"/>
    <s v="TARJETA DE AFINIDAD"/>
    <n v="0"/>
    <n v="0"/>
    <m/>
    <m/>
    <n v="5"/>
    <m/>
    <m/>
    <m/>
    <m/>
    <n v="1"/>
    <n v="7"/>
    <n v="2"/>
  </r>
  <r>
    <n v="1422.2819903304428"/>
    <s v="C"/>
    <x v="582"/>
    <x v="1"/>
    <n v="4"/>
    <s v="10 191003380"/>
    <d v="2020-06-21T00:00:00"/>
    <d v="2023-06-30T00:00:00"/>
    <n v="0"/>
    <n v="1"/>
    <n v="21"/>
    <n v="30"/>
    <n v="2"/>
    <n v="17.690000000000001"/>
    <n v="19.2"/>
    <n v="4050"/>
    <n v="147"/>
    <n v="1946"/>
    <n v="0"/>
    <n v="0"/>
    <n v="0"/>
    <m/>
    <n v="0"/>
    <n v="0"/>
    <n v="0"/>
    <m/>
    <m/>
    <d v="2022-03-31T00:00:00"/>
    <n v="1"/>
    <s v="O"/>
    <n v="1"/>
    <n v="30"/>
    <n v="0"/>
    <m/>
    <m/>
    <m/>
    <m/>
    <m/>
    <m/>
    <n v="1"/>
    <n v="1"/>
    <m/>
    <m/>
    <n v="0"/>
    <s v="TARJETA DE AFINIDAD"/>
    <n v="0"/>
    <n v="0"/>
    <m/>
    <m/>
    <n v="5"/>
    <m/>
    <m/>
    <m/>
    <m/>
    <n v="1"/>
    <n v="7"/>
    <n v="2"/>
  </r>
  <r>
    <n v="7186.3206388818871"/>
    <s v="C"/>
    <x v="582"/>
    <x v="1"/>
    <n v="4"/>
    <s v="10 191003381"/>
    <d v="2020-06-21T00:00:00"/>
    <d v="2023-06-30T00:00:00"/>
    <n v="0"/>
    <n v="1"/>
    <n v="21"/>
    <n v="30"/>
    <n v="2"/>
    <n v="17.690000000000001"/>
    <n v="19.2"/>
    <n v="21138"/>
    <n v="765"/>
    <n v="10211"/>
    <n v="0"/>
    <n v="0"/>
    <n v="0"/>
    <m/>
    <n v="0"/>
    <n v="0"/>
    <n v="0"/>
    <m/>
    <m/>
    <d v="2022-03-31T00:00:00"/>
    <n v="1"/>
    <s v="O"/>
    <n v="1"/>
    <n v="30"/>
    <n v="0"/>
    <m/>
    <m/>
    <m/>
    <m/>
    <m/>
    <m/>
    <n v="1"/>
    <n v="1"/>
    <m/>
    <m/>
    <n v="276.64"/>
    <s v="TARJETA DE AFINIDAD"/>
    <n v="0"/>
    <n v="0"/>
    <m/>
    <m/>
    <n v="5"/>
    <m/>
    <m/>
    <m/>
    <m/>
    <n v="1"/>
    <n v="7"/>
    <n v="2"/>
  </r>
  <r>
    <n v="69308.010833055727"/>
    <s v="C"/>
    <x v="582"/>
    <x v="1"/>
    <n v="4"/>
    <s v="10 191003736"/>
    <d v="2020-10-16T00:00:00"/>
    <d v="2023-10-31T00:00:00"/>
    <n v="0"/>
    <n v="1"/>
    <n v="17"/>
    <n v="30"/>
    <n v="2"/>
    <n v="17.690000000000001"/>
    <n v="19.2"/>
    <n v="167240"/>
    <n v="6055"/>
    <n v="99371"/>
    <n v="0"/>
    <n v="0"/>
    <n v="0"/>
    <m/>
    <n v="0"/>
    <n v="0"/>
    <n v="0"/>
    <m/>
    <m/>
    <d v="2022-03-31T00:00:00"/>
    <n v="1"/>
    <s v="O"/>
    <n v="1"/>
    <n v="30"/>
    <n v="0"/>
    <m/>
    <m/>
    <m/>
    <m/>
    <m/>
    <m/>
    <n v="1"/>
    <n v="1"/>
    <m/>
    <m/>
    <n v="3319.73"/>
    <s v="TARJETA DE AFINIDAD"/>
    <n v="0"/>
    <n v="0"/>
    <m/>
    <m/>
    <n v="5"/>
    <m/>
    <m/>
    <m/>
    <m/>
    <n v="1"/>
    <n v="7"/>
    <n v="2"/>
  </r>
  <r>
    <n v="129906.55834077083"/>
    <s v="C"/>
    <x v="582"/>
    <x v="1"/>
    <n v="4"/>
    <s v="10 211000732"/>
    <d v="2021-08-25T00:00:00"/>
    <d v="2024-08-31T00:00:00"/>
    <n v="0"/>
    <n v="1"/>
    <n v="7"/>
    <n v="30"/>
    <n v="2"/>
    <n v="17.690000000000001"/>
    <n v="19.2"/>
    <n v="220570"/>
    <n v="7986"/>
    <n v="186447"/>
    <n v="0"/>
    <n v="0"/>
    <n v="0"/>
    <m/>
    <n v="0"/>
    <n v="0"/>
    <n v="0"/>
    <m/>
    <m/>
    <d v="2022-03-31T00:00:00"/>
    <n v="1"/>
    <s v="O"/>
    <n v="1"/>
    <n v="30"/>
    <n v="0"/>
    <m/>
    <m/>
    <m/>
    <m/>
    <m/>
    <m/>
    <n v="1"/>
    <n v="1"/>
    <m/>
    <m/>
    <n v="6362.82"/>
    <s v="TARJETA DE AFINIDAD"/>
    <n v="0"/>
    <n v="0"/>
    <m/>
    <m/>
    <n v="5"/>
    <m/>
    <m/>
    <m/>
    <m/>
    <n v="1"/>
    <n v="7"/>
    <n v="2"/>
  </r>
  <r>
    <n v="78989.888866245601"/>
    <s v="C"/>
    <x v="582"/>
    <x v="1"/>
    <n v="4"/>
    <s v="10 191003546"/>
    <d v="2020-08-19T00:00:00"/>
    <d v="2023-08-31T00:00:00"/>
    <n v="0"/>
    <n v="1"/>
    <n v="19"/>
    <n v="30"/>
    <n v="2"/>
    <n v="17.690000000000001"/>
    <n v="19.2"/>
    <n v="210200"/>
    <n v="7610"/>
    <n v="113375"/>
    <n v="0"/>
    <n v="0"/>
    <n v="0"/>
    <m/>
    <n v="0"/>
    <n v="0"/>
    <n v="0"/>
    <m/>
    <m/>
    <d v="2022-03-31T00:00:00"/>
    <n v="1"/>
    <s v="O"/>
    <n v="1"/>
    <n v="30"/>
    <n v="0"/>
    <m/>
    <m/>
    <m/>
    <m/>
    <m/>
    <m/>
    <n v="1"/>
    <n v="1"/>
    <m/>
    <m/>
    <n v="3873.02"/>
    <s v="TARJETA DE AFINIDAD"/>
    <n v="0"/>
    <n v="0"/>
    <m/>
    <m/>
    <n v="5"/>
    <m/>
    <m/>
    <m/>
    <m/>
    <n v="1"/>
    <n v="7"/>
    <n v="2"/>
  </r>
  <r>
    <n v="33824.092297298557"/>
    <s v="C"/>
    <x v="582"/>
    <x v="1"/>
    <n v="4"/>
    <s v="10 191003547"/>
    <d v="2020-08-19T00:00:00"/>
    <d v="2023-08-31T00:00:00"/>
    <n v="0"/>
    <n v="1"/>
    <n v="19"/>
    <n v="30"/>
    <n v="2"/>
    <n v="17.690000000000001"/>
    <n v="19.2"/>
    <n v="90000"/>
    <n v="3258"/>
    <n v="48550"/>
    <n v="0"/>
    <n v="0"/>
    <n v="0"/>
    <m/>
    <n v="0"/>
    <n v="0"/>
    <n v="0"/>
    <m/>
    <m/>
    <d v="2022-03-31T00:00:00"/>
    <n v="1"/>
    <s v="O"/>
    <n v="1"/>
    <n v="30"/>
    <n v="0"/>
    <m/>
    <m/>
    <m/>
    <m/>
    <m/>
    <m/>
    <n v="1"/>
    <n v="1"/>
    <m/>
    <m/>
    <n v="1659.87"/>
    <s v="TARJETA DE AFINIDAD"/>
    <n v="0"/>
    <n v="0"/>
    <m/>
    <m/>
    <n v="5"/>
    <m/>
    <m/>
    <m/>
    <m/>
    <n v="1"/>
    <n v="7"/>
    <n v="2"/>
  </r>
  <r>
    <n v="101807.75833771359"/>
    <s v="C"/>
    <x v="582"/>
    <x v="1"/>
    <n v="4"/>
    <s v="10 191003565"/>
    <d v="2020-08-27T00:00:00"/>
    <d v="2023-08-31T00:00:00"/>
    <n v="0"/>
    <n v="1"/>
    <n v="19"/>
    <n v="30"/>
    <n v="2"/>
    <n v="17.690000000000001"/>
    <n v="19.2"/>
    <n v="270910"/>
    <n v="9808"/>
    <n v="146109"/>
    <n v="0"/>
    <n v="0"/>
    <n v="0"/>
    <m/>
    <n v="0"/>
    <n v="0"/>
    <n v="0"/>
    <m/>
    <m/>
    <d v="2022-03-31T00:00:00"/>
    <n v="1"/>
    <s v="O"/>
    <n v="1"/>
    <n v="30"/>
    <n v="0"/>
    <m/>
    <m/>
    <m/>
    <m/>
    <m/>
    <m/>
    <n v="1"/>
    <n v="1"/>
    <m/>
    <m/>
    <n v="4979.6000000000004"/>
    <s v="TARJETA DE AFINIDAD"/>
    <n v="0"/>
    <n v="0"/>
    <m/>
    <m/>
    <n v="5"/>
    <m/>
    <m/>
    <m/>
    <m/>
    <n v="1"/>
    <n v="7"/>
    <n v="2"/>
  </r>
  <r>
    <n v="37517.563176782096"/>
    <s v="C"/>
    <x v="582"/>
    <x v="1"/>
    <n v="4"/>
    <s v="10 211000609"/>
    <d v="2021-07-28T00:00:00"/>
    <d v="2024-07-31T00:00:00"/>
    <n v="0"/>
    <n v="1"/>
    <n v="8"/>
    <n v="30"/>
    <n v="2"/>
    <n v="17.690000000000001"/>
    <n v="19.2"/>
    <n v="65681"/>
    <n v="2378"/>
    <n v="53982"/>
    <n v="0"/>
    <n v="0"/>
    <n v="0"/>
    <m/>
    <n v="0"/>
    <n v="0"/>
    <n v="0"/>
    <m/>
    <m/>
    <d v="2022-03-31T00:00:00"/>
    <n v="1"/>
    <s v="O"/>
    <n v="1"/>
    <n v="30"/>
    <n v="0"/>
    <m/>
    <m/>
    <m/>
    <m/>
    <m/>
    <m/>
    <n v="1"/>
    <n v="1"/>
    <m/>
    <m/>
    <n v="1936.51"/>
    <s v="TARJETA DE AFINIDAD"/>
    <n v="0"/>
    <n v="0"/>
    <m/>
    <m/>
    <n v="5"/>
    <m/>
    <m/>
    <m/>
    <m/>
    <n v="1"/>
    <n v="7"/>
    <n v="2"/>
  </r>
  <r>
    <n v="49851.054293691843"/>
    <s v="C"/>
    <x v="582"/>
    <x v="1"/>
    <n v="4"/>
    <s v="10 211000623"/>
    <d v="2021-07-31T00:00:00"/>
    <d v="2024-07-31T00:00:00"/>
    <n v="0"/>
    <n v="1"/>
    <n v="8"/>
    <n v="30"/>
    <n v="2"/>
    <n v="17.690000000000001"/>
    <n v="19.2"/>
    <n v="87140"/>
    <n v="3155"/>
    <n v="71614"/>
    <n v="0"/>
    <n v="0"/>
    <n v="0"/>
    <m/>
    <n v="0"/>
    <n v="0"/>
    <n v="0"/>
    <m/>
    <m/>
    <d v="2022-03-31T00:00:00"/>
    <n v="1"/>
    <s v="O"/>
    <n v="1"/>
    <n v="30"/>
    <n v="0"/>
    <m/>
    <m/>
    <m/>
    <m/>
    <m/>
    <m/>
    <n v="1"/>
    <n v="1"/>
    <m/>
    <m/>
    <n v="2489.8000000000002"/>
    <s v="TARJETA DE AFINIDAD"/>
    <n v="0"/>
    <n v="0"/>
    <m/>
    <m/>
    <n v="5"/>
    <m/>
    <m/>
    <m/>
    <m/>
    <n v="1"/>
    <n v="7"/>
    <n v="2"/>
  </r>
  <r>
    <n v="61086.771746944694"/>
    <s v="C"/>
    <x v="582"/>
    <x v="1"/>
    <n v="4"/>
    <s v="10 211000114"/>
    <d v="2021-03-06T00:00:00"/>
    <d v="2024-03-31T00:00:00"/>
    <n v="0"/>
    <n v="1"/>
    <n v="12"/>
    <n v="30"/>
    <n v="2"/>
    <n v="17.690000000000001"/>
    <n v="19.2"/>
    <n v="121120"/>
    <n v="4385"/>
    <n v="87744"/>
    <n v="0"/>
    <n v="0"/>
    <n v="0"/>
    <m/>
    <n v="0"/>
    <n v="0"/>
    <n v="0"/>
    <m/>
    <m/>
    <d v="2022-03-31T00:00:00"/>
    <n v="1"/>
    <s v="O"/>
    <n v="1"/>
    <n v="30"/>
    <n v="0"/>
    <m/>
    <m/>
    <m/>
    <m/>
    <m/>
    <m/>
    <n v="1"/>
    <n v="1"/>
    <m/>
    <m/>
    <n v="3043.09"/>
    <s v="TARJETA DE AFINIDAD"/>
    <n v="0"/>
    <n v="0"/>
    <m/>
    <m/>
    <n v="5"/>
    <m/>
    <m/>
    <m/>
    <m/>
    <n v="1"/>
    <n v="7"/>
    <n v="2"/>
  </r>
  <r>
    <n v="40141.4030253362"/>
    <s v="C"/>
    <x v="582"/>
    <x v="1"/>
    <n v="4"/>
    <s v="10 211000459"/>
    <d v="2021-05-29T00:00:00"/>
    <d v="2024-05-31T00:00:00"/>
    <n v="0"/>
    <n v="1"/>
    <n v="10"/>
    <n v="30"/>
    <n v="2"/>
    <n v="17.690000000000001"/>
    <n v="19.2"/>
    <n v="74400"/>
    <n v="2694"/>
    <n v="57572"/>
    <n v="0"/>
    <n v="0"/>
    <n v="0"/>
    <m/>
    <n v="0"/>
    <n v="0"/>
    <n v="0"/>
    <m/>
    <m/>
    <d v="2022-03-31T00:00:00"/>
    <n v="1"/>
    <s v="O"/>
    <n v="1"/>
    <n v="30"/>
    <n v="0"/>
    <m/>
    <m/>
    <m/>
    <m/>
    <m/>
    <m/>
    <n v="1"/>
    <n v="1"/>
    <m/>
    <m/>
    <n v="1936.51"/>
    <s v="TARJETA DE AFINIDAD"/>
    <n v="0"/>
    <n v="0"/>
    <m/>
    <m/>
    <n v="5"/>
    <m/>
    <m/>
    <m/>
    <m/>
    <n v="1"/>
    <n v="7"/>
    <n v="2"/>
  </r>
  <r>
    <n v="87371.189491864527"/>
    <s v="C"/>
    <x v="582"/>
    <x v="1"/>
    <n v="4"/>
    <s v="10 211000200"/>
    <d v="2021-03-19T00:00:00"/>
    <d v="2024-03-31T00:00:00"/>
    <n v="0"/>
    <n v="1"/>
    <n v="12"/>
    <n v="30"/>
    <n v="2"/>
    <n v="17.690000000000001"/>
    <n v="19.2"/>
    <n v="172850"/>
    <n v="6258"/>
    <n v="125221"/>
    <n v="0"/>
    <n v="0"/>
    <n v="0"/>
    <m/>
    <n v="0"/>
    <n v="0"/>
    <n v="0"/>
    <m/>
    <m/>
    <d v="2022-03-31T00:00:00"/>
    <n v="1"/>
    <s v="O"/>
    <n v="1"/>
    <n v="30"/>
    <n v="0"/>
    <m/>
    <m/>
    <m/>
    <m/>
    <m/>
    <m/>
    <n v="1"/>
    <n v="1"/>
    <m/>
    <m/>
    <n v="4149.66"/>
    <s v="TARJETA DE AFINIDAD"/>
    <n v="0"/>
    <n v="0"/>
    <m/>
    <m/>
    <n v="5"/>
    <m/>
    <m/>
    <m/>
    <m/>
    <n v="1"/>
    <n v="7"/>
    <n v="2"/>
  </r>
  <r>
    <n v="98909.109635940447"/>
    <s v="C"/>
    <x v="582"/>
    <x v="1"/>
    <n v="4"/>
    <s v="10 211000248"/>
    <d v="2021-04-02T00:00:00"/>
    <d v="2024-04-30T00:00:00"/>
    <n v="0"/>
    <n v="1"/>
    <n v="11"/>
    <n v="30"/>
    <n v="2"/>
    <n v="17.690000000000001"/>
    <n v="19.2"/>
    <n v="189680"/>
    <n v="6867"/>
    <n v="142143"/>
    <n v="0"/>
    <n v="0"/>
    <n v="0"/>
    <m/>
    <n v="0"/>
    <n v="0"/>
    <n v="0"/>
    <m/>
    <m/>
    <d v="2022-03-31T00:00:00"/>
    <n v="1"/>
    <s v="O"/>
    <n v="1"/>
    <n v="30"/>
    <n v="0"/>
    <m/>
    <m/>
    <m/>
    <m/>
    <m/>
    <m/>
    <n v="1"/>
    <n v="1"/>
    <m/>
    <m/>
    <n v="4979.6000000000004"/>
    <s v="TARJETA DE AFINIDAD"/>
    <n v="0"/>
    <n v="0"/>
    <m/>
    <m/>
    <n v="5"/>
    <m/>
    <m/>
    <m/>
    <m/>
    <n v="1"/>
    <n v="7"/>
    <n v="2"/>
  </r>
  <r>
    <n v="180397.85879249428"/>
    <s v="C"/>
    <x v="582"/>
    <x v="1"/>
    <n v="4"/>
    <s v="10 211000499"/>
    <d v="2021-06-09T00:00:00"/>
    <d v="2024-06-30T00:00:00"/>
    <n v="0"/>
    <n v="1"/>
    <n v="9"/>
    <n v="30"/>
    <n v="2"/>
    <n v="17.690000000000001"/>
    <n v="19.2"/>
    <n v="324461"/>
    <n v="11747"/>
    <n v="258937"/>
    <n v="0"/>
    <n v="0"/>
    <n v="0"/>
    <m/>
    <n v="0"/>
    <n v="0"/>
    <n v="0"/>
    <m/>
    <m/>
    <d v="2022-03-31T00:00:00"/>
    <n v="1"/>
    <s v="O"/>
    <n v="1"/>
    <n v="30"/>
    <n v="0"/>
    <m/>
    <m/>
    <m/>
    <m/>
    <m/>
    <m/>
    <n v="1"/>
    <n v="1"/>
    <m/>
    <m/>
    <n v="8852.6200000000008"/>
    <s v="TARJETA DE AFINIDAD"/>
    <n v="0"/>
    <n v="0"/>
    <m/>
    <m/>
    <n v="5"/>
    <m/>
    <m/>
    <m/>
    <m/>
    <n v="1"/>
    <n v="7"/>
    <n v="2"/>
  </r>
  <r>
    <n v="80235.299201046771"/>
    <s v="C"/>
    <x v="582"/>
    <x v="1"/>
    <n v="4"/>
    <s v="10 211000338"/>
    <d v="2021-04-26T00:00:00"/>
    <d v="2024-04-30T00:00:00"/>
    <n v="0"/>
    <n v="1"/>
    <n v="11"/>
    <n v="30"/>
    <n v="2"/>
    <n v="17.690000000000001"/>
    <n v="19.2"/>
    <n v="153570"/>
    <n v="5560"/>
    <n v="115079"/>
    <n v="0"/>
    <n v="0"/>
    <n v="0"/>
    <m/>
    <n v="0"/>
    <n v="0"/>
    <n v="0"/>
    <m/>
    <m/>
    <d v="2022-03-31T00:00:00"/>
    <n v="1"/>
    <s v="O"/>
    <n v="1"/>
    <n v="30"/>
    <n v="0"/>
    <m/>
    <m/>
    <m/>
    <m/>
    <m/>
    <m/>
    <n v="1"/>
    <n v="1"/>
    <m/>
    <m/>
    <n v="3873.02"/>
    <s v="TARJETA DE AFINIDAD"/>
    <n v="0"/>
    <n v="0"/>
    <m/>
    <m/>
    <n v="5"/>
    <m/>
    <m/>
    <m/>
    <m/>
    <n v="1"/>
    <n v="7"/>
    <n v="2"/>
  </r>
  <r>
    <n v="48447.04416860202"/>
    <s v="C"/>
    <x v="582"/>
    <x v="1"/>
    <n v="4"/>
    <s v="10 211000390"/>
    <d v="2021-05-11T00:00:00"/>
    <d v="2024-05-31T00:00:00"/>
    <n v="0"/>
    <n v="1"/>
    <n v="10"/>
    <n v="30"/>
    <n v="2"/>
    <n v="17.690000000000001"/>
    <n v="19.2"/>
    <n v="90051"/>
    <n v="3260"/>
    <n v="69693"/>
    <n v="0"/>
    <n v="0"/>
    <n v="0"/>
    <m/>
    <n v="0"/>
    <n v="0"/>
    <n v="0"/>
    <m/>
    <m/>
    <d v="2022-03-31T00:00:00"/>
    <n v="1"/>
    <s v="O"/>
    <n v="1"/>
    <n v="30"/>
    <n v="0"/>
    <m/>
    <m/>
    <m/>
    <m/>
    <m/>
    <m/>
    <n v="1"/>
    <n v="1"/>
    <m/>
    <m/>
    <n v="2489.8000000000002"/>
    <s v="TARJETA DE AFINIDAD"/>
    <n v="0"/>
    <n v="0"/>
    <m/>
    <m/>
    <n v="5"/>
    <m/>
    <m/>
    <m/>
    <m/>
    <n v="1"/>
    <n v="7"/>
    <n v="2"/>
  </r>
  <r>
    <n v="59392.604401833712"/>
    <s v="C"/>
    <x v="582"/>
    <x v="1"/>
    <n v="4"/>
    <s v="10 211000091"/>
    <d v="2021-03-02T00:00:00"/>
    <d v="2024-03-31T00:00:00"/>
    <n v="0"/>
    <n v="1"/>
    <n v="12"/>
    <n v="30"/>
    <n v="2"/>
    <n v="17.690000000000001"/>
    <n v="19.2"/>
    <n v="117915"/>
    <n v="4269"/>
    <n v="85426"/>
    <n v="0"/>
    <n v="0"/>
    <n v="0"/>
    <m/>
    <n v="0"/>
    <n v="0"/>
    <n v="0"/>
    <m/>
    <m/>
    <d v="2022-03-31T00:00:00"/>
    <n v="1"/>
    <s v="O"/>
    <n v="1"/>
    <n v="30"/>
    <n v="0"/>
    <m/>
    <m/>
    <m/>
    <m/>
    <m/>
    <m/>
    <n v="1"/>
    <n v="1"/>
    <m/>
    <m/>
    <n v="3043.09"/>
    <s v="TARJETA DE AFINIDAD"/>
    <n v="0"/>
    <n v="0"/>
    <m/>
    <m/>
    <n v="5"/>
    <m/>
    <m/>
    <m/>
    <m/>
    <n v="1"/>
    <n v="7"/>
    <n v="2"/>
  </r>
  <r>
    <n v="72951.041364475124"/>
    <s v="C"/>
    <x v="582"/>
    <x v="1"/>
    <n v="4"/>
    <s v="10 211000082"/>
    <d v="2021-02-25T00:00:00"/>
    <d v="2024-02-29T00:00:00"/>
    <n v="0"/>
    <n v="1"/>
    <n v="13"/>
    <n v="30"/>
    <n v="2"/>
    <n v="17.690000000000001"/>
    <n v="19.2"/>
    <n v="149790"/>
    <n v="5423"/>
    <n v="104734"/>
    <n v="0"/>
    <n v="0"/>
    <n v="0"/>
    <m/>
    <n v="0"/>
    <n v="0"/>
    <n v="0"/>
    <m/>
    <m/>
    <d v="2022-03-31T00:00:00"/>
    <n v="1"/>
    <s v="O"/>
    <n v="1"/>
    <n v="30"/>
    <n v="0"/>
    <m/>
    <m/>
    <m/>
    <m/>
    <m/>
    <m/>
    <n v="1"/>
    <n v="1"/>
    <m/>
    <m/>
    <n v="3596.38"/>
    <s v="TARJETA DE AFINIDAD"/>
    <n v="0"/>
    <n v="0"/>
    <m/>
    <m/>
    <n v="5"/>
    <m/>
    <m/>
    <m/>
    <m/>
    <n v="1"/>
    <n v="7"/>
    <n v="2"/>
  </r>
  <r>
    <n v="75069.115983168653"/>
    <s v="C"/>
    <x v="582"/>
    <x v="1"/>
    <n v="4"/>
    <s v="10 211000328"/>
    <d v="2021-04-22T00:00:00"/>
    <d v="2024-04-30T00:00:00"/>
    <n v="0"/>
    <n v="1"/>
    <n v="11"/>
    <n v="30"/>
    <n v="2"/>
    <n v="17.690000000000001"/>
    <n v="19.2"/>
    <n v="143630"/>
    <n v="5200"/>
    <n v="107632"/>
    <n v="0"/>
    <n v="0"/>
    <n v="0"/>
    <m/>
    <n v="0"/>
    <n v="0"/>
    <n v="0"/>
    <m/>
    <m/>
    <d v="2022-03-31T00:00:00"/>
    <n v="1"/>
    <s v="O"/>
    <n v="1"/>
    <n v="30"/>
    <n v="0"/>
    <m/>
    <m/>
    <m/>
    <m/>
    <m/>
    <m/>
    <n v="1"/>
    <n v="1"/>
    <m/>
    <m/>
    <n v="3596.38"/>
    <s v="TARJETA DE AFINIDAD"/>
    <n v="0"/>
    <n v="0"/>
    <m/>
    <m/>
    <n v="5"/>
    <m/>
    <m/>
    <m/>
    <m/>
    <n v="1"/>
    <n v="7"/>
    <n v="2"/>
  </r>
  <r>
    <n v="135351.93565952574"/>
    <s v="C"/>
    <x v="582"/>
    <x v="1"/>
    <n v="4"/>
    <s v="10 211000832"/>
    <d v="2021-09-10T00:00:00"/>
    <d v="2024-09-30T00:00:00"/>
    <n v="0"/>
    <n v="1"/>
    <n v="6"/>
    <n v="30"/>
    <n v="2"/>
    <n v="17.690000000000001"/>
    <n v="19.2"/>
    <n v="223710"/>
    <n v="8099"/>
    <n v="194276"/>
    <n v="0"/>
    <n v="0"/>
    <n v="0"/>
    <m/>
    <n v="0"/>
    <n v="0"/>
    <n v="0"/>
    <m/>
    <m/>
    <d v="2022-03-31T00:00:00"/>
    <n v="1"/>
    <s v="O"/>
    <n v="1"/>
    <n v="30"/>
    <n v="0"/>
    <m/>
    <m/>
    <m/>
    <m/>
    <m/>
    <m/>
    <n v="1"/>
    <n v="1"/>
    <m/>
    <m/>
    <n v="6639.46"/>
    <s v="TARJETA DE AFINIDAD"/>
    <n v="0"/>
    <n v="0"/>
    <m/>
    <m/>
    <n v="5"/>
    <m/>
    <m/>
    <m/>
    <m/>
    <n v="1"/>
    <n v="7"/>
    <n v="2"/>
  </r>
  <r>
    <n v="105424.4873831865"/>
    <s v="C"/>
    <x v="582"/>
    <x v="1"/>
    <n v="4"/>
    <s v="10 211000779"/>
    <d v="2021-09-02T00:00:00"/>
    <d v="2024-08-31T00:00:00"/>
    <n v="0"/>
    <n v="1"/>
    <n v="7"/>
    <n v="30"/>
    <n v="2"/>
    <n v="17.690000000000001"/>
    <n v="19.2"/>
    <n v="179150"/>
    <n v="6486"/>
    <n v="151436"/>
    <n v="0"/>
    <n v="0"/>
    <n v="0"/>
    <m/>
    <n v="0"/>
    <n v="0"/>
    <n v="0"/>
    <m/>
    <m/>
    <d v="2022-03-31T00:00:00"/>
    <n v="1"/>
    <s v="O"/>
    <n v="1"/>
    <n v="30"/>
    <n v="0"/>
    <m/>
    <m/>
    <m/>
    <m/>
    <m/>
    <m/>
    <n v="1"/>
    <n v="1"/>
    <m/>
    <m/>
    <n v="5256.24"/>
    <s v="TARJETA DE AFINIDAD"/>
    <n v="0"/>
    <n v="0"/>
    <m/>
    <m/>
    <n v="5"/>
    <m/>
    <m/>
    <m/>
    <m/>
    <n v="1"/>
    <n v="7"/>
    <n v="2"/>
  </r>
  <r>
    <n v="40141.4030253362"/>
    <s v="C"/>
    <x v="582"/>
    <x v="1"/>
    <n v="4"/>
    <s v="10 211000465"/>
    <d v="2021-06-01T00:00:00"/>
    <d v="2024-05-31T00:00:00"/>
    <n v="0"/>
    <n v="1"/>
    <n v="10"/>
    <n v="30"/>
    <n v="2"/>
    <n v="17.690000000000001"/>
    <n v="19.2"/>
    <n v="74400"/>
    <n v="2694"/>
    <n v="57572"/>
    <n v="0"/>
    <n v="0"/>
    <n v="0"/>
    <m/>
    <n v="0"/>
    <n v="0"/>
    <n v="0"/>
    <m/>
    <m/>
    <d v="2022-03-31T00:00:00"/>
    <n v="1"/>
    <s v="O"/>
    <n v="1"/>
    <n v="30"/>
    <n v="0"/>
    <m/>
    <m/>
    <m/>
    <m/>
    <m/>
    <m/>
    <n v="1"/>
    <n v="1"/>
    <m/>
    <m/>
    <n v="1936.51"/>
    <s v="TARJETA DE AFINIDAD"/>
    <n v="0"/>
    <n v="0"/>
    <m/>
    <m/>
    <n v="5"/>
    <m/>
    <m/>
    <m/>
    <m/>
    <n v="1"/>
    <n v="7"/>
    <n v="2"/>
  </r>
  <r>
    <n v="80160.749990865006"/>
    <s v="C"/>
    <x v="582"/>
    <x v="1"/>
    <n v="4"/>
    <s v="10 211000956"/>
    <d v="2021-09-25T00:00:00"/>
    <d v="2024-09-30T00:00:00"/>
    <n v="0"/>
    <n v="1"/>
    <n v="6"/>
    <n v="30"/>
    <n v="2"/>
    <n v="17.690000000000001"/>
    <n v="19.2"/>
    <n v="132402"/>
    <n v="4794"/>
    <n v="114977"/>
    <n v="0"/>
    <n v="0"/>
    <n v="0"/>
    <m/>
    <n v="0"/>
    <n v="0"/>
    <n v="0"/>
    <m/>
    <m/>
    <d v="2022-03-31T00:00:00"/>
    <n v="1"/>
    <s v="O"/>
    <n v="1"/>
    <n v="30"/>
    <n v="0"/>
    <m/>
    <m/>
    <m/>
    <m/>
    <m/>
    <m/>
    <n v="1"/>
    <n v="1"/>
    <m/>
    <m/>
    <n v="3873.02"/>
    <s v="TARJETA DE AFINIDAD"/>
    <n v="0"/>
    <n v="0"/>
    <m/>
    <m/>
    <n v="5"/>
    <m/>
    <m/>
    <m/>
    <m/>
    <n v="1"/>
    <n v="7"/>
    <n v="2"/>
  </r>
  <r>
    <n v="19932.376512668099"/>
    <s v="C"/>
    <x v="582"/>
    <x v="1"/>
    <n v="4"/>
    <s v="10 211000461"/>
    <d v="2021-05-31T00:00:00"/>
    <d v="2024-05-31T00:00:00"/>
    <n v="0"/>
    <n v="1"/>
    <n v="10"/>
    <n v="30"/>
    <n v="2"/>
    <n v="17.690000000000001"/>
    <n v="19.2"/>
    <n v="37200"/>
    <n v="1347"/>
    <n v="28786"/>
    <n v="0"/>
    <n v="0"/>
    <n v="0"/>
    <m/>
    <n v="0"/>
    <n v="0"/>
    <n v="0"/>
    <m/>
    <m/>
    <d v="2022-03-31T00:00:00"/>
    <n v="1"/>
    <s v="O"/>
    <n v="1"/>
    <n v="30"/>
    <n v="0"/>
    <m/>
    <m/>
    <m/>
    <m/>
    <m/>
    <m/>
    <n v="1"/>
    <n v="1"/>
    <m/>
    <m/>
    <n v="1106.58"/>
    <s v="TARJETA DE AFINIDAD"/>
    <n v="0"/>
    <n v="0"/>
    <m/>
    <m/>
    <n v="5"/>
    <m/>
    <m/>
    <m/>
    <m/>
    <n v="1"/>
    <n v="7"/>
    <n v="2"/>
  </r>
  <r>
    <n v="87377.387965789443"/>
    <s v="C"/>
    <x v="582"/>
    <x v="1"/>
    <n v="4"/>
    <s v="10 211000488"/>
    <d v="2021-06-04T00:00:00"/>
    <d v="2024-06-30T00:00:00"/>
    <n v="0"/>
    <n v="1"/>
    <n v="9"/>
    <n v="30"/>
    <n v="2"/>
    <n v="17.690000000000001"/>
    <n v="19.2"/>
    <n v="157400"/>
    <n v="5699"/>
    <n v="125608"/>
    <n v="0"/>
    <n v="0"/>
    <n v="0"/>
    <m/>
    <n v="0"/>
    <n v="0"/>
    <n v="0"/>
    <m/>
    <m/>
    <d v="2022-03-31T00:00:00"/>
    <n v="1"/>
    <s v="O"/>
    <n v="1"/>
    <n v="30"/>
    <n v="0"/>
    <m/>
    <m/>
    <m/>
    <m/>
    <m/>
    <m/>
    <n v="1"/>
    <n v="1"/>
    <m/>
    <m/>
    <n v="4426.3100000000004"/>
    <s v="TARJETA DE AFINIDAD"/>
    <n v="0"/>
    <n v="0"/>
    <m/>
    <m/>
    <n v="5"/>
    <m/>
    <m/>
    <m/>
    <m/>
    <n v="1"/>
    <n v="7"/>
    <n v="2"/>
  </r>
  <r>
    <n v="65934.293635026261"/>
    <s v="C"/>
    <x v="582"/>
    <x v="1"/>
    <n v="4"/>
    <s v="10 211000573"/>
    <d v="2021-07-10T00:00:00"/>
    <d v="2024-07-31T00:00:00"/>
    <n v="0"/>
    <n v="1"/>
    <n v="8"/>
    <n v="30"/>
    <n v="2"/>
    <n v="17.690000000000001"/>
    <n v="19.2"/>
    <n v="115292"/>
    <n v="4174"/>
    <n v="94755"/>
    <n v="0"/>
    <n v="0"/>
    <n v="0"/>
    <m/>
    <n v="0"/>
    <n v="0"/>
    <n v="0"/>
    <m/>
    <m/>
    <d v="2022-03-31T00:00:00"/>
    <n v="1"/>
    <s v="O"/>
    <n v="1"/>
    <n v="30"/>
    <n v="0"/>
    <m/>
    <m/>
    <m/>
    <m/>
    <m/>
    <m/>
    <n v="1"/>
    <n v="1"/>
    <m/>
    <m/>
    <n v="3319.73"/>
    <s v="TARJETA DE AFINIDAD"/>
    <n v="0"/>
    <n v="0"/>
    <m/>
    <m/>
    <n v="5"/>
    <m/>
    <m/>
    <m/>
    <m/>
    <n v="1"/>
    <n v="7"/>
    <n v="2"/>
  </r>
  <r>
    <n v="84578.517608487018"/>
    <s v="C"/>
    <x v="582"/>
    <x v="1"/>
    <n v="4"/>
    <s v="10 211000303"/>
    <d v="2021-04-16T00:00:00"/>
    <d v="2024-04-30T00:00:00"/>
    <n v="0"/>
    <n v="1"/>
    <n v="11"/>
    <n v="30"/>
    <n v="2"/>
    <n v="17.690000000000001"/>
    <n v="19.2"/>
    <n v="162012"/>
    <n v="5866"/>
    <n v="121400"/>
    <n v="0"/>
    <n v="0"/>
    <n v="0"/>
    <m/>
    <n v="0"/>
    <n v="0"/>
    <n v="0"/>
    <m/>
    <m/>
    <d v="2022-03-31T00:00:00"/>
    <n v="1"/>
    <s v="O"/>
    <n v="1"/>
    <n v="30"/>
    <n v="0"/>
    <m/>
    <m/>
    <m/>
    <m/>
    <m/>
    <m/>
    <n v="1"/>
    <n v="1"/>
    <m/>
    <m/>
    <n v="4149.66"/>
    <s v="TARJETA DE AFINIDAD"/>
    <n v="0"/>
    <n v="0"/>
    <m/>
    <m/>
    <n v="5"/>
    <m/>
    <m/>
    <m/>
    <m/>
    <n v="1"/>
    <n v="7"/>
    <n v="2"/>
  </r>
  <r>
    <n v="103166.45423700665"/>
    <s v="C"/>
    <x v="582"/>
    <x v="1"/>
    <n v="4"/>
    <s v="10 211000664"/>
    <d v="2021-08-13T00:00:00"/>
    <d v="2024-08-31T00:00:00"/>
    <n v="0"/>
    <n v="1"/>
    <n v="7"/>
    <n v="30"/>
    <n v="2"/>
    <n v="17.690000000000001"/>
    <n v="19.2"/>
    <n v="175050"/>
    <n v="6338"/>
    <n v="147968"/>
    <n v="0"/>
    <n v="0"/>
    <n v="0"/>
    <m/>
    <n v="0"/>
    <n v="0"/>
    <n v="0"/>
    <m/>
    <m/>
    <d v="2022-03-31T00:00:00"/>
    <n v="1"/>
    <s v="O"/>
    <n v="1"/>
    <n v="30"/>
    <n v="0"/>
    <m/>
    <m/>
    <m/>
    <m/>
    <m/>
    <m/>
    <n v="1"/>
    <n v="1"/>
    <m/>
    <m/>
    <n v="4979.6000000000004"/>
    <s v="TARJETA DE AFINIDAD"/>
    <n v="0"/>
    <n v="0"/>
    <m/>
    <m/>
    <n v="5"/>
    <m/>
    <m/>
    <m/>
    <m/>
    <n v="1"/>
    <n v="7"/>
    <n v="2"/>
  </r>
  <r>
    <n v="106563.19002498241"/>
    <s v="C"/>
    <x v="582"/>
    <x v="1"/>
    <n v="4"/>
    <s v="10 211000710"/>
    <d v="2021-08-21T00:00:00"/>
    <d v="2024-08-31T00:00:00"/>
    <n v="0"/>
    <n v="1"/>
    <n v="7"/>
    <n v="30"/>
    <n v="2"/>
    <n v="17.690000000000001"/>
    <n v="19.2"/>
    <n v="180991"/>
    <n v="6553"/>
    <n v="152994"/>
    <n v="0"/>
    <n v="0"/>
    <n v="0"/>
    <m/>
    <n v="0"/>
    <n v="0"/>
    <n v="0"/>
    <m/>
    <m/>
    <d v="2022-03-31T00:00:00"/>
    <n v="1"/>
    <s v="O"/>
    <n v="1"/>
    <n v="30"/>
    <n v="0"/>
    <m/>
    <m/>
    <m/>
    <m/>
    <m/>
    <m/>
    <n v="1"/>
    <n v="1"/>
    <m/>
    <m/>
    <n v="5256.24"/>
    <s v="TARJETA DE AFINIDAD"/>
    <n v="0"/>
    <n v="0"/>
    <m/>
    <m/>
    <n v="5"/>
    <m/>
    <m/>
    <m/>
    <m/>
    <n v="1"/>
    <n v="7"/>
    <n v="2"/>
  </r>
  <r>
    <n v="75856.998812344507"/>
    <s v="C"/>
    <x v="582"/>
    <x v="1"/>
    <n v="4"/>
    <s v="10 211000161"/>
    <d v="2021-03-12T00:00:00"/>
    <d v="2024-03-31T00:00:00"/>
    <n v="0"/>
    <n v="1"/>
    <n v="12"/>
    <n v="30"/>
    <n v="2"/>
    <n v="17.690000000000001"/>
    <n v="19.2"/>
    <n v="150050"/>
    <n v="5432"/>
    <n v="108710"/>
    <n v="0"/>
    <n v="0"/>
    <n v="0"/>
    <m/>
    <n v="0"/>
    <n v="0"/>
    <n v="0"/>
    <m/>
    <m/>
    <d v="2022-03-31T00:00:00"/>
    <n v="1"/>
    <s v="O"/>
    <n v="1"/>
    <n v="30"/>
    <n v="0"/>
    <m/>
    <m/>
    <m/>
    <m/>
    <m/>
    <m/>
    <n v="1"/>
    <n v="1"/>
    <m/>
    <m/>
    <n v="3596.38"/>
    <s v="TARJETA DE AFINIDAD"/>
    <n v="0"/>
    <n v="0"/>
    <m/>
    <m/>
    <n v="5"/>
    <m/>
    <m/>
    <m/>
    <m/>
    <n v="1"/>
    <n v="7"/>
    <n v="2"/>
  </r>
  <r>
    <n v="92092.990947090584"/>
    <s v="C"/>
    <x v="582"/>
    <x v="1"/>
    <n v="4"/>
    <s v="10 211000589"/>
    <d v="2021-07-18T00:00:00"/>
    <d v="2024-07-31T00:00:00"/>
    <n v="0"/>
    <n v="1"/>
    <n v="8"/>
    <n v="30"/>
    <n v="2"/>
    <n v="17.690000000000001"/>
    <n v="19.2"/>
    <n v="160687"/>
    <n v="5818"/>
    <n v="132060"/>
    <n v="0"/>
    <n v="0"/>
    <n v="0"/>
    <m/>
    <n v="0"/>
    <n v="0"/>
    <n v="0"/>
    <m/>
    <m/>
    <d v="2022-03-31T00:00:00"/>
    <n v="1"/>
    <s v="O"/>
    <n v="1"/>
    <n v="30"/>
    <n v="0"/>
    <m/>
    <m/>
    <m/>
    <m/>
    <m/>
    <m/>
    <n v="1"/>
    <n v="1"/>
    <m/>
    <m/>
    <n v="4426.3100000000004"/>
    <s v="TARJETA DE AFINIDAD"/>
    <n v="0"/>
    <n v="0"/>
    <m/>
    <m/>
    <n v="5"/>
    <m/>
    <m/>
    <m/>
    <m/>
    <n v="1"/>
    <n v="7"/>
    <n v="2"/>
  </r>
  <r>
    <n v="64023.425928418343"/>
    <s v="C"/>
    <x v="582"/>
    <x v="1"/>
    <n v="4"/>
    <s v="10 211000276"/>
    <d v="2021-04-10T00:00:00"/>
    <d v="2024-04-30T00:00:00"/>
    <n v="0"/>
    <n v="1"/>
    <n v="11"/>
    <n v="30"/>
    <n v="2"/>
    <n v="17.690000000000001"/>
    <n v="19.2"/>
    <n v="122450"/>
    <n v="4433"/>
    <n v="91762"/>
    <n v="0"/>
    <n v="0"/>
    <n v="0"/>
    <m/>
    <n v="0"/>
    <n v="0"/>
    <n v="0"/>
    <m/>
    <m/>
    <d v="2022-03-31T00:00:00"/>
    <n v="1"/>
    <s v="O"/>
    <n v="1"/>
    <n v="30"/>
    <n v="0"/>
    <m/>
    <m/>
    <m/>
    <m/>
    <m/>
    <m/>
    <n v="1"/>
    <n v="1"/>
    <m/>
    <m/>
    <n v="3043.09"/>
    <s v="TARJETA DE AFINIDAD"/>
    <n v="0"/>
    <n v="0"/>
    <m/>
    <m/>
    <n v="5"/>
    <m/>
    <m/>
    <m/>
    <m/>
    <n v="1"/>
    <n v="7"/>
    <n v="2"/>
  </r>
  <r>
    <n v="40681.519361849147"/>
    <s v="C"/>
    <x v="582"/>
    <x v="1"/>
    <n v="4"/>
    <s v="10 211000281"/>
    <d v="2021-04-10T00:00:00"/>
    <d v="2024-04-30T00:00:00"/>
    <n v="0"/>
    <n v="1"/>
    <n v="11"/>
    <n v="30"/>
    <n v="2"/>
    <n v="17.690000000000001"/>
    <n v="19.2"/>
    <n v="77811"/>
    <n v="2817"/>
    <n v="58311"/>
    <n v="0"/>
    <n v="0"/>
    <n v="0"/>
    <m/>
    <n v="0"/>
    <n v="0"/>
    <n v="0"/>
    <m/>
    <m/>
    <d v="2022-03-31T00:00:00"/>
    <n v="1"/>
    <s v="O"/>
    <n v="1"/>
    <n v="30"/>
    <n v="0"/>
    <m/>
    <m/>
    <m/>
    <m/>
    <m/>
    <m/>
    <n v="1"/>
    <n v="1"/>
    <m/>
    <m/>
    <n v="1936.51"/>
    <s v="TARJETA DE AFINIDAD"/>
    <n v="0"/>
    <n v="0"/>
    <m/>
    <m/>
    <n v="5"/>
    <m/>
    <m/>
    <m/>
    <m/>
    <n v="1"/>
    <n v="7"/>
    <n v="2"/>
  </r>
  <r>
    <n v="55182.415173345231"/>
    <s v="C"/>
    <x v="582"/>
    <x v="1"/>
    <n v="4"/>
    <s v="10 211000265"/>
    <d v="2021-04-08T00:00:00"/>
    <d v="2024-04-30T00:00:00"/>
    <n v="0"/>
    <n v="1"/>
    <n v="11"/>
    <n v="30"/>
    <n v="2"/>
    <n v="17.690000000000001"/>
    <n v="19.2"/>
    <n v="105800"/>
    <n v="3830"/>
    <n v="79287"/>
    <n v="0"/>
    <n v="0"/>
    <n v="0"/>
    <m/>
    <n v="0"/>
    <n v="0"/>
    <n v="0"/>
    <m/>
    <m/>
    <d v="2022-03-31T00:00:00"/>
    <n v="1"/>
    <s v="O"/>
    <n v="1"/>
    <n v="30"/>
    <n v="0"/>
    <m/>
    <m/>
    <m/>
    <m/>
    <m/>
    <m/>
    <n v="1"/>
    <n v="1"/>
    <m/>
    <m/>
    <n v="2766.44"/>
    <s v="TARJETA DE AFINIDAD"/>
    <n v="0"/>
    <n v="0"/>
    <m/>
    <m/>
    <n v="5"/>
    <m/>
    <m/>
    <m/>
    <m/>
    <n v="1"/>
    <n v="7"/>
    <n v="2"/>
  </r>
  <r>
    <n v="126993.29214680519"/>
    <s v="C"/>
    <x v="582"/>
    <x v="1"/>
    <n v="4"/>
    <s v="10 211001029"/>
    <d v="2021-10-09T00:00:00"/>
    <d v="2024-10-31T00:00:00"/>
    <n v="0"/>
    <n v="1"/>
    <n v="5"/>
    <n v="30"/>
    <n v="2"/>
    <n v="17.690000000000001"/>
    <n v="19.2"/>
    <n v="204740"/>
    <n v="7412"/>
    <n v="182461"/>
    <n v="0"/>
    <n v="0"/>
    <n v="0"/>
    <m/>
    <n v="0"/>
    <n v="0"/>
    <n v="0"/>
    <m/>
    <m/>
    <d v="2022-03-31T00:00:00"/>
    <n v="1"/>
    <s v="O"/>
    <n v="1"/>
    <n v="30"/>
    <n v="0"/>
    <m/>
    <m/>
    <m/>
    <m/>
    <m/>
    <m/>
    <n v="1"/>
    <n v="1"/>
    <m/>
    <m/>
    <n v="6362.82"/>
    <s v="TARJETA DE AFINIDAD"/>
    <n v="0"/>
    <n v="0"/>
    <m/>
    <m/>
    <n v="5"/>
    <m/>
    <m/>
    <m/>
    <m/>
    <n v="1"/>
    <n v="7"/>
    <n v="2"/>
  </r>
  <r>
    <n v="77214.594439466237"/>
    <s v="C"/>
    <x v="582"/>
    <x v="1"/>
    <n v="4"/>
    <s v="10 211001311"/>
    <d v="2021-11-18T00:00:00"/>
    <d v="2024-11-30T00:00:00"/>
    <n v="0"/>
    <n v="1"/>
    <n v="4"/>
    <n v="30"/>
    <n v="2"/>
    <n v="17.690000000000001"/>
    <n v="19.2"/>
    <n v="121440"/>
    <n v="4397"/>
    <n v="110946"/>
    <n v="0"/>
    <n v="0"/>
    <n v="0"/>
    <m/>
    <n v="0"/>
    <n v="0"/>
    <n v="0"/>
    <m/>
    <m/>
    <d v="2022-03-31T00:00:00"/>
    <n v="1"/>
    <s v="O"/>
    <n v="1"/>
    <n v="30"/>
    <n v="0"/>
    <m/>
    <m/>
    <m/>
    <m/>
    <m/>
    <m/>
    <n v="1"/>
    <n v="1"/>
    <m/>
    <m/>
    <n v="3873.02"/>
    <s v="TARJETA DE AFINIDAD"/>
    <n v="0"/>
    <n v="0"/>
    <m/>
    <m/>
    <n v="5"/>
    <m/>
    <m/>
    <m/>
    <m/>
    <n v="1"/>
    <n v="7"/>
    <n v="2"/>
  </r>
  <r>
    <n v="59088.560564229672"/>
    <s v="C"/>
    <x v="582"/>
    <x v="1"/>
    <n v="4"/>
    <s v="10 221000433"/>
    <d v="2022-03-12T00:00:00"/>
    <d v="2025-03-31T00:00:00"/>
    <n v="0"/>
    <n v="1"/>
    <n v="0"/>
    <n v="30"/>
    <n v="2"/>
    <n v="17.690000000000001"/>
    <n v="19.2"/>
    <n v="85010"/>
    <n v="3078"/>
    <n v="85010"/>
    <n v="752"/>
    <n v="0"/>
    <n v="0"/>
    <m/>
    <n v="0"/>
    <n v="0"/>
    <n v="0"/>
    <m/>
    <m/>
    <d v="2022-03-12T00:00:00"/>
    <n v="1"/>
    <s v="O"/>
    <n v="1"/>
    <n v="30"/>
    <n v="0"/>
    <m/>
    <m/>
    <m/>
    <m/>
    <m/>
    <m/>
    <n v="1"/>
    <n v="1"/>
    <m/>
    <m/>
    <n v="3043.09"/>
    <s v="TARJETA DE AFINIDAD"/>
    <n v="0"/>
    <n v="0"/>
    <m/>
    <m/>
    <n v="5"/>
    <m/>
    <m/>
    <m/>
    <m/>
    <n v="1"/>
    <n v="7"/>
    <n v="2"/>
  </r>
  <r>
    <n v="25243.642300813695"/>
    <s v="C"/>
    <x v="582"/>
    <x v="1"/>
    <n v="4"/>
    <s v="10 221000434"/>
    <d v="2022-03-12T00:00:00"/>
    <d v="2025-03-31T00:00:00"/>
    <n v="0"/>
    <n v="1"/>
    <n v="0"/>
    <n v="30"/>
    <n v="2"/>
    <n v="17.690000000000001"/>
    <n v="19.2"/>
    <n v="36053"/>
    <n v="1305"/>
    <n v="36053"/>
    <n v="319"/>
    <n v="0"/>
    <n v="0"/>
    <m/>
    <n v="0"/>
    <n v="0"/>
    <n v="0"/>
    <m/>
    <m/>
    <d v="2022-03-12T00:00:00"/>
    <n v="1"/>
    <s v="O"/>
    <n v="1"/>
    <n v="30"/>
    <n v="0"/>
    <m/>
    <m/>
    <m/>
    <m/>
    <m/>
    <m/>
    <n v="1"/>
    <n v="1"/>
    <m/>
    <m/>
    <n v="1106.58"/>
    <s v="TARJETA DE AFINIDAD"/>
    <n v="0"/>
    <n v="0"/>
    <m/>
    <m/>
    <n v="5"/>
    <m/>
    <m/>
    <m/>
    <m/>
    <n v="1"/>
    <n v="7"/>
    <n v="2"/>
  </r>
  <r>
    <n v="53510.904941132627"/>
    <s v="C"/>
    <x v="582"/>
    <x v="1"/>
    <n v="4"/>
    <s v="10 221000517"/>
    <d v="2022-03-21T00:00:00"/>
    <d v="2025-03-31T00:00:00"/>
    <n v="0"/>
    <n v="1"/>
    <n v="0"/>
    <n v="30"/>
    <n v="2"/>
    <n v="17.7"/>
    <n v="19.21"/>
    <n v="77000"/>
    <n v="2788"/>
    <n v="77000"/>
    <n v="341"/>
    <n v="0"/>
    <n v="0"/>
    <m/>
    <n v="0"/>
    <n v="0"/>
    <n v="0"/>
    <m/>
    <m/>
    <d v="2022-03-21T00:00:00"/>
    <n v="1"/>
    <s v="O"/>
    <n v="1"/>
    <n v="30"/>
    <n v="0"/>
    <m/>
    <m/>
    <m/>
    <m/>
    <m/>
    <m/>
    <n v="1"/>
    <n v="1"/>
    <m/>
    <m/>
    <n v="2766.44"/>
    <s v="TARJETA DE AFINIDAD"/>
    <n v="0"/>
    <n v="0"/>
    <m/>
    <m/>
    <n v="5"/>
    <m/>
    <m/>
    <m/>
    <m/>
    <n v="1"/>
    <n v="7"/>
    <n v="2"/>
  </r>
  <r>
    <n v="42545.611093441068"/>
    <s v="C"/>
    <x v="582"/>
    <x v="1"/>
    <n v="4"/>
    <s v="10 221000518"/>
    <d v="2022-03-21T00:00:00"/>
    <d v="2025-03-31T00:00:00"/>
    <n v="0"/>
    <n v="1"/>
    <n v="0"/>
    <n v="30"/>
    <n v="2"/>
    <n v="17.7"/>
    <n v="19.2"/>
    <n v="61240"/>
    <n v="2217"/>
    <n v="61240"/>
    <n v="271"/>
    <n v="0"/>
    <n v="0"/>
    <m/>
    <n v="0"/>
    <n v="0"/>
    <n v="0"/>
    <m/>
    <m/>
    <d v="2022-03-21T00:00:00"/>
    <n v="1"/>
    <s v="O"/>
    <n v="1"/>
    <n v="30"/>
    <n v="0"/>
    <m/>
    <m/>
    <m/>
    <m/>
    <m/>
    <m/>
    <n v="1"/>
    <n v="1"/>
    <m/>
    <m/>
    <n v="2213.15"/>
    <s v="TARJETA DE AFINIDAD"/>
    <n v="0"/>
    <n v="0"/>
    <m/>
    <m/>
    <n v="5"/>
    <m/>
    <m/>
    <m/>
    <m/>
    <n v="1"/>
    <n v="7"/>
    <n v="2"/>
  </r>
  <r>
    <n v="98950.769488689082"/>
    <s v="C"/>
    <x v="582"/>
    <x v="1"/>
    <n v="4"/>
    <s v="10 221000537"/>
    <d v="2022-03-23T00:00:00"/>
    <d v="2025-03-31T00:00:00"/>
    <n v="0"/>
    <n v="1"/>
    <n v="0"/>
    <n v="30"/>
    <n v="2"/>
    <n v="17.690000000000001"/>
    <n v="19.2"/>
    <n v="142200"/>
    <n v="5148"/>
    <n v="142200"/>
    <n v="489"/>
    <n v="0"/>
    <n v="0"/>
    <m/>
    <n v="0"/>
    <n v="0"/>
    <n v="0"/>
    <m/>
    <m/>
    <d v="2022-03-23T00:00:00"/>
    <n v="1"/>
    <s v="O"/>
    <n v="1"/>
    <n v="30"/>
    <n v="0"/>
    <m/>
    <m/>
    <m/>
    <m/>
    <m/>
    <m/>
    <n v="1"/>
    <n v="1"/>
    <m/>
    <m/>
    <n v="4979.6000000000004"/>
    <s v="TARJETA DE AFINIDAD"/>
    <n v="0"/>
    <n v="0"/>
    <m/>
    <m/>
    <n v="5"/>
    <m/>
    <m/>
    <m/>
    <m/>
    <n v="1"/>
    <n v="7"/>
    <n v="2"/>
  </r>
  <r>
    <n v="73013.896580902874"/>
    <s v="C"/>
    <x v="582"/>
    <x v="1"/>
    <n v="4"/>
    <s v="10 221000477"/>
    <d v="2022-03-17T00:00:00"/>
    <d v="2025-03-31T00:00:00"/>
    <n v="0"/>
    <n v="1"/>
    <n v="0"/>
    <n v="30"/>
    <n v="2"/>
    <n v="17.7"/>
    <n v="19.2"/>
    <n v="104820"/>
    <n v="3795"/>
    <n v="104820"/>
    <n v="670"/>
    <n v="0"/>
    <n v="0"/>
    <m/>
    <n v="0"/>
    <n v="0"/>
    <n v="0"/>
    <m/>
    <m/>
    <d v="2022-03-17T00:00:00"/>
    <n v="1"/>
    <s v="O"/>
    <n v="1"/>
    <n v="30"/>
    <n v="0"/>
    <m/>
    <m/>
    <m/>
    <m/>
    <m/>
    <m/>
    <n v="1"/>
    <n v="1"/>
    <m/>
    <m/>
    <n v="3596.38"/>
    <s v="TARJETA DE AFINIDAD"/>
    <n v="0"/>
    <n v="0"/>
    <m/>
    <m/>
    <n v="5"/>
    <m/>
    <m/>
    <m/>
    <m/>
    <n v="1"/>
    <n v="7"/>
    <n v="2"/>
  </r>
  <r>
    <n v="485574.69000000134"/>
    <s v="C"/>
    <x v="583"/>
    <x v="0"/>
    <n v="4"/>
    <s v="13 211000960"/>
    <d v="2021-03-30T00:00:00"/>
    <d v="2026-03-31T00:00:00"/>
    <n v="1"/>
    <n v="1"/>
    <n v="13"/>
    <n v="30"/>
    <n v="2"/>
    <n v="6.8"/>
    <n v="7.01"/>
    <n v="25308890"/>
    <n v="336348"/>
    <n v="20948578"/>
    <n v="0"/>
    <n v="0"/>
    <n v="0"/>
    <m/>
    <n v="0"/>
    <n v="0"/>
    <n v="0"/>
    <s v="1000000/1000000/"/>
    <s v="06/12/"/>
    <d v="2022-03-31T00:00:00"/>
    <n v="1"/>
    <s v="O"/>
    <n v="1"/>
    <n v="30"/>
    <n v="336"/>
    <m/>
    <m/>
    <m/>
    <m/>
    <m/>
    <m/>
    <n v="1"/>
    <n v="1"/>
    <m/>
    <m/>
    <n v="2341570.31"/>
    <s v="SUSTITUCION"/>
    <n v="0"/>
    <n v="0"/>
    <s v="800-197-268-4"/>
    <s v="DIRECCION DE IMPUESTOS Y ADUANAS NACIONALES"/>
    <n v="5"/>
    <m/>
    <m/>
    <m/>
    <m/>
    <n v="1"/>
    <n v="7"/>
    <n v="2"/>
  </r>
  <r>
    <n v="17158607.587863933"/>
    <s v="C"/>
    <x v="584"/>
    <x v="0"/>
    <n v="4"/>
    <s v="13 211001046"/>
    <d v="2021-04-09T00:00:00"/>
    <d v="2026-04-30T00:00:00"/>
    <n v="1"/>
    <n v="1"/>
    <n v="12"/>
    <n v="30"/>
    <n v="2"/>
    <n v="9"/>
    <n v="9.3800000000000008"/>
    <n v="23918527"/>
    <n v="332470"/>
    <n v="20162905"/>
    <n v="0"/>
    <n v="0"/>
    <n v="0"/>
    <m/>
    <n v="0"/>
    <n v="0"/>
    <n v="0"/>
    <s v="1000000/1000000/"/>
    <s v="06/12/"/>
    <d v="2022-03-31T00:00:00"/>
    <n v="1"/>
    <s v="O"/>
    <n v="1"/>
    <n v="30"/>
    <n v="336"/>
    <m/>
    <m/>
    <m/>
    <m/>
    <m/>
    <m/>
    <n v="1"/>
    <n v="1"/>
    <m/>
    <m/>
    <n v="375534.19"/>
    <s v="SUSTITUCION"/>
    <n v="0"/>
    <n v="0"/>
    <s v="800-197-268-4"/>
    <s v="DIRECCION DE IMPUESTOS Y ADUANAS NACIONALES"/>
    <n v="5"/>
    <m/>
    <m/>
    <m/>
    <m/>
    <n v="1"/>
    <n v="7"/>
    <n v="2"/>
  </r>
  <r>
    <n v="16639311.162608596"/>
    <s v="C"/>
    <x v="584"/>
    <x v="1"/>
    <n v="4"/>
    <s v="13 201001694"/>
    <d v="2020-06-09T00:00:00"/>
    <d v="2025-07-31T00:00:00"/>
    <n v="0"/>
    <n v="1"/>
    <n v="23"/>
    <n v="30"/>
    <n v="2"/>
    <n v="10.199999999999999"/>
    <n v="10.69"/>
    <n v="26962387"/>
    <n v="429731"/>
    <n v="19552655"/>
    <n v="0"/>
    <n v="0"/>
    <n v="0"/>
    <m/>
    <n v="0"/>
    <n v="0"/>
    <n v="0"/>
    <s v="1000000/1000000/"/>
    <s v="07/12/"/>
    <d v="2022-03-31T00:00:00"/>
    <n v="1"/>
    <s v="O"/>
    <n v="1"/>
    <n v="30"/>
    <n v="0"/>
    <m/>
    <m/>
    <m/>
    <m/>
    <m/>
    <m/>
    <n v="1"/>
    <n v="1"/>
    <m/>
    <m/>
    <n v="364142.7"/>
    <s v="COMPRA CARTERA"/>
    <n v="0"/>
    <n v="0"/>
    <m/>
    <m/>
    <n v="5"/>
    <m/>
    <m/>
    <m/>
    <m/>
    <n v="1"/>
    <n v="7"/>
    <n v="2"/>
  </r>
  <r>
    <n v="1369742.2495274704"/>
    <s v="C"/>
    <x v="584"/>
    <x v="1"/>
    <n v="4"/>
    <s v="10 211001385"/>
    <d v="2021-11-26T00:00:00"/>
    <d v="2023-10-31T00:00:00"/>
    <n v="0"/>
    <n v="1"/>
    <n v="4"/>
    <n v="30"/>
    <n v="2"/>
    <n v="17.690000000000001"/>
    <n v="19.2"/>
    <n v="2000000"/>
    <n v="99948"/>
    <n v="1609616"/>
    <n v="0"/>
    <n v="0"/>
    <n v="0"/>
    <m/>
    <n v="0"/>
    <n v="0"/>
    <n v="0"/>
    <m/>
    <m/>
    <d v="2022-03-31T00:00:00"/>
    <n v="1"/>
    <s v="O"/>
    <n v="1"/>
    <n v="30"/>
    <n v="0"/>
    <m/>
    <m/>
    <m/>
    <m/>
    <m/>
    <m/>
    <n v="1"/>
    <n v="1"/>
    <m/>
    <m/>
    <n v="30018.11"/>
    <s v="TARJETA DE AFINIDAD"/>
    <n v="0"/>
    <n v="0"/>
    <m/>
    <m/>
    <n v="5"/>
    <m/>
    <m/>
    <m/>
    <m/>
    <n v="1"/>
    <n v="7"/>
    <n v="2"/>
  </r>
  <r>
    <n v="10020166"/>
    <s v="C"/>
    <x v="585"/>
    <x v="0"/>
    <n v="4"/>
    <s v="13 221001417"/>
    <d v="2022-03-29T00:00:00"/>
    <d v="2024-03-31T00:00:00"/>
    <n v="0"/>
    <n v="1"/>
    <n v="0"/>
    <n v="30"/>
    <n v="2"/>
    <n v="9"/>
    <n v="9.3800000000000008"/>
    <n v="10520166"/>
    <n v="273366"/>
    <n v="10520166"/>
    <n v="0"/>
    <n v="0"/>
    <n v="0"/>
    <m/>
    <n v="0"/>
    <n v="0"/>
    <n v="0"/>
    <s v="1250000/1250000/"/>
    <s v="06/12/"/>
    <d v="2022-03-29T00:00:00"/>
    <n v="1"/>
    <s v="O"/>
    <n v="1"/>
    <n v="30"/>
    <n v="0"/>
    <m/>
    <m/>
    <m/>
    <m/>
    <m/>
    <m/>
    <n v="1"/>
    <n v="1"/>
    <m/>
    <m/>
    <n v="500000"/>
    <s v="LIBRE INVERSION"/>
    <n v="0"/>
    <n v="0"/>
    <s v="800-197-268-4"/>
    <s v="DIRECCION DE IMPUESTOS Y ADUANAS NACIONALES"/>
    <n v="5"/>
    <m/>
    <m/>
    <m/>
    <m/>
    <n v="1"/>
    <n v="7"/>
    <n v="2"/>
  </r>
  <r>
    <n v="2543399.2908932036"/>
    <s v="C"/>
    <x v="586"/>
    <x v="0"/>
    <n v="3"/>
    <s v="13 211001747"/>
    <d v="2021-06-30T00:00:00"/>
    <d v="2022-12-31T00:00:00"/>
    <n v="1"/>
    <n v="1"/>
    <n v="10"/>
    <n v="30"/>
    <n v="2"/>
    <n v="12.09"/>
    <n v="12.79"/>
    <n v="10415178"/>
    <n v="249671"/>
    <n v="5398250"/>
    <n v="0"/>
    <n v="0"/>
    <n v="0"/>
    <m/>
    <n v="0"/>
    <n v="0"/>
    <n v="0"/>
    <s v="1500000/2000000/"/>
    <s v="07/12/"/>
    <d v="2022-03-31T00:00:00"/>
    <n v="1"/>
    <s v="O"/>
    <n v="1"/>
    <n v="30"/>
    <n v="672"/>
    <m/>
    <m/>
    <m/>
    <m/>
    <m/>
    <m/>
    <n v="1"/>
    <n v="1"/>
    <n v="44377"/>
    <s v="A"/>
    <n v="356831.14"/>
    <s v="LIBRE INVERSION"/>
    <n v="0"/>
    <n v="0"/>
    <s v="800-197-268-4"/>
    <s v="DIRECCION DE IMPUESTOS Y ADUANAS NACIONALES"/>
    <n v="5"/>
    <m/>
    <m/>
    <m/>
    <m/>
    <n v="1"/>
    <n v="7"/>
    <n v="2"/>
  </r>
  <r>
    <n v="1413012.7091067969"/>
    <s v="C"/>
    <x v="586"/>
    <x v="1"/>
    <n v="4"/>
    <s v="10 211000373"/>
    <d v="2021-05-07T00:00:00"/>
    <d v="2024-05-31T00:00:00"/>
    <n v="0"/>
    <n v="1"/>
    <n v="10"/>
    <n v="30"/>
    <n v="2"/>
    <n v="9"/>
    <n v="9.3800000000000008"/>
    <n v="4000000"/>
    <n v="127951"/>
    <n v="2999144"/>
    <n v="0"/>
    <n v="0"/>
    <n v="0"/>
    <m/>
    <n v="0"/>
    <n v="0"/>
    <n v="0"/>
    <m/>
    <m/>
    <d v="2022-03-31T00:00:00"/>
    <n v="1"/>
    <s v="O"/>
    <n v="1"/>
    <n v="30"/>
    <n v="0"/>
    <m/>
    <m/>
    <m/>
    <m/>
    <m/>
    <m/>
    <n v="1"/>
    <n v="1"/>
    <m/>
    <m/>
    <n v="198288.86"/>
    <s v="TARJETA DE AFINIDAD"/>
    <n v="0"/>
    <n v="0"/>
    <m/>
    <m/>
    <n v="5"/>
    <m/>
    <m/>
    <m/>
    <m/>
    <n v="1"/>
    <n v="7"/>
    <n v="2"/>
  </r>
  <r>
    <n v="11162055.304881871"/>
    <s v="C"/>
    <x v="587"/>
    <x v="0"/>
    <n v="4"/>
    <s v="13 211001829"/>
    <d v="2021-07-12T00:00:00"/>
    <d v="2025-07-31T00:00:00"/>
    <n v="0"/>
    <n v="1"/>
    <n v="9"/>
    <n v="30"/>
    <n v="2"/>
    <n v="9"/>
    <n v="9.3800000000000008"/>
    <n v="20125000"/>
    <n v="257446"/>
    <n v="17769258"/>
    <n v="0"/>
    <n v="0"/>
    <n v="0"/>
    <m/>
    <n v="0"/>
    <n v="0"/>
    <n v="0"/>
    <s v="1500000/1500000/"/>
    <s v="06/12/"/>
    <d v="2022-03-31T00:00:00"/>
    <n v="1"/>
    <s v="O"/>
    <n v="1"/>
    <n v="30"/>
    <n v="0"/>
    <m/>
    <m/>
    <m/>
    <m/>
    <m/>
    <m/>
    <n v="1"/>
    <n v="1"/>
    <m/>
    <m/>
    <n v="916919.03"/>
    <s v="LIBRE INVERSION"/>
    <n v="0"/>
    <n v="0"/>
    <s v="800-197-268-4"/>
    <s v="DIRECCION DE IMPUESTOS Y ADUANAS NACIONALES"/>
    <n v="5"/>
    <m/>
    <m/>
    <m/>
    <m/>
    <n v="1"/>
    <n v="7"/>
    <n v="2"/>
  </r>
  <r>
    <n v="1030483.6851181276"/>
    <s v="C"/>
    <x v="587"/>
    <x v="1"/>
    <n v="4"/>
    <s v="10 211001227"/>
    <d v="2021-11-05T00:00:00"/>
    <d v="2023-10-31T00:00:00"/>
    <n v="0"/>
    <n v="1"/>
    <n v="5"/>
    <n v="30"/>
    <n v="2"/>
    <n v="17.690000000000001"/>
    <n v="19.2"/>
    <n v="2000000"/>
    <n v="99948"/>
    <n v="1640434"/>
    <n v="0"/>
    <n v="0"/>
    <n v="0"/>
    <m/>
    <n v="0"/>
    <n v="0"/>
    <n v="0"/>
    <m/>
    <m/>
    <d v="2022-03-31T00:00:00"/>
    <n v="1"/>
    <s v="O"/>
    <n v="1"/>
    <n v="30"/>
    <n v="0"/>
    <m/>
    <m/>
    <m/>
    <m/>
    <m/>
    <m/>
    <n v="1"/>
    <n v="1"/>
    <m/>
    <m/>
    <n v="84630.98"/>
    <s v="TARJETA DE AFINIDAD"/>
    <n v="0"/>
    <n v="0"/>
    <m/>
    <m/>
    <n v="5"/>
    <m/>
    <m/>
    <m/>
    <m/>
    <n v="1"/>
    <n v="7"/>
    <n v="2"/>
  </r>
  <r>
    <n v="21741166.540358312"/>
    <s v="C"/>
    <x v="588"/>
    <x v="4"/>
    <n v="4"/>
    <s v="13 211002933"/>
    <d v="2021-10-11T00:00:00"/>
    <d v="2026-03-31T00:00:00"/>
    <n v="0"/>
    <n v="1"/>
    <n v="4"/>
    <n v="30"/>
    <n v="2"/>
    <n v="10.199999999999999"/>
    <n v="10.69"/>
    <n v="40258790"/>
    <n v="229445"/>
    <n v="23592975"/>
    <n v="0"/>
    <n v="0"/>
    <n v="46750000"/>
    <n v="44480"/>
    <n v="0"/>
    <n v="0"/>
    <n v="0"/>
    <s v="2000000/2500000/"/>
    <s v="06/12/"/>
    <d v="2022-03-31T00:00:00"/>
    <n v="3"/>
    <s v="O"/>
    <n v="1"/>
    <n v="30"/>
    <n v="0"/>
    <m/>
    <m/>
    <m/>
    <m/>
    <m/>
    <m/>
    <n v="1"/>
    <n v="1"/>
    <m/>
    <m/>
    <n v="231334.24"/>
    <s v="SUSTITUCION"/>
    <n v="0"/>
    <n v="0"/>
    <m/>
    <m/>
    <n v="5"/>
    <m/>
    <m/>
    <m/>
    <m/>
    <n v="1"/>
    <n v="7"/>
    <n v="2"/>
  </r>
  <r>
    <n v="51077348.367761113"/>
    <s v="C"/>
    <x v="588"/>
    <x v="0"/>
    <n v="4"/>
    <s v="13 221000877"/>
    <d v="2022-02-22T00:00:00"/>
    <d v="2026-02-28T00:00:00"/>
    <n v="0"/>
    <n v="1"/>
    <n v="1"/>
    <n v="30"/>
    <n v="2"/>
    <n v="9"/>
    <n v="9.3800000000000008"/>
    <n v="56146569"/>
    <n v="1158953"/>
    <n v="55427805"/>
    <n v="0"/>
    <n v="0"/>
    <n v="0"/>
    <m/>
    <n v="0"/>
    <n v="0"/>
    <n v="0"/>
    <s v="1500000/1500000/"/>
    <s v="06/12/"/>
    <d v="2022-03-31T00:00:00"/>
    <n v="1"/>
    <s v="O"/>
    <n v="1"/>
    <n v="30"/>
    <n v="0"/>
    <m/>
    <m/>
    <m/>
    <m/>
    <m/>
    <m/>
    <n v="1"/>
    <n v="1"/>
    <m/>
    <m/>
    <n v="543419.62"/>
    <s v="COMPRA CARTERA"/>
    <n v="0"/>
    <n v="0"/>
    <s v="800-197-268-4"/>
    <s v="DIRECCION DE IMPUESTOS Y ADUANAS NACIONALES"/>
    <n v="5"/>
    <m/>
    <m/>
    <m/>
    <m/>
    <n v="1"/>
    <n v="7"/>
    <n v="2"/>
  </r>
  <r>
    <n v="251845.9436938125"/>
    <s v="C"/>
    <x v="588"/>
    <x v="1"/>
    <n v="4"/>
    <s v="10 221000134"/>
    <d v="2022-01-30T00:00:00"/>
    <d v="2025-01-31T00:00:00"/>
    <n v="0"/>
    <n v="1"/>
    <n v="2"/>
    <n v="30"/>
    <n v="2"/>
    <n v="17.690000000000001"/>
    <n v="19.2"/>
    <n v="285476"/>
    <n v="10335"/>
    <n v="273328"/>
    <n v="0"/>
    <n v="0"/>
    <n v="0"/>
    <m/>
    <n v="0"/>
    <n v="0"/>
    <n v="0"/>
    <m/>
    <m/>
    <d v="2022-03-31T00:00:00"/>
    <n v="1"/>
    <s v="O"/>
    <n v="1"/>
    <n v="30"/>
    <n v="0"/>
    <m/>
    <m/>
    <m/>
    <m/>
    <m/>
    <m/>
    <n v="1"/>
    <n v="1"/>
    <m/>
    <m/>
    <n v="2708.63"/>
    <s v="TARJETA DE AFINIDAD"/>
    <n v="0"/>
    <n v="0"/>
    <m/>
    <m/>
    <n v="5"/>
    <m/>
    <m/>
    <m/>
    <m/>
    <n v="1"/>
    <n v="7"/>
    <n v="2"/>
  </r>
  <r>
    <n v="29177.59874523649"/>
    <s v="C"/>
    <x v="588"/>
    <x v="1"/>
    <n v="4"/>
    <s v="10 221000163"/>
    <d v="2022-02-05T00:00:00"/>
    <d v="2025-01-31T00:00:00"/>
    <n v="0"/>
    <n v="1"/>
    <n v="2"/>
    <n v="30"/>
    <n v="2"/>
    <n v="17.690000000000001"/>
    <n v="19.2"/>
    <n v="33100"/>
    <n v="1198"/>
    <n v="31693"/>
    <n v="0"/>
    <n v="0"/>
    <n v="0"/>
    <m/>
    <n v="0"/>
    <n v="0"/>
    <n v="0"/>
    <m/>
    <m/>
    <d v="2022-03-31T00:00:00"/>
    <n v="1"/>
    <s v="O"/>
    <n v="1"/>
    <n v="30"/>
    <n v="0"/>
    <m/>
    <m/>
    <m/>
    <m/>
    <m/>
    <m/>
    <n v="1"/>
    <n v="1"/>
    <m/>
    <m/>
    <n v="338.58"/>
    <s v="TARJETA DE AFINIDAD"/>
    <n v="0"/>
    <n v="0"/>
    <m/>
    <m/>
    <n v="5"/>
    <m/>
    <m/>
    <m/>
    <m/>
    <n v="1"/>
    <n v="7"/>
    <n v="2"/>
  </r>
  <r>
    <n v="3189.7552204725012"/>
    <s v="C"/>
    <x v="588"/>
    <x v="1"/>
    <n v="4"/>
    <s v="10 221000218"/>
    <d v="2022-02-13T00:00:00"/>
    <d v="2025-02-28T00:00:00"/>
    <n v="0"/>
    <n v="1"/>
    <n v="1"/>
    <n v="30"/>
    <n v="2"/>
    <n v="17.64"/>
    <n v="19.14"/>
    <n v="3500"/>
    <n v="127"/>
    <n v="3425"/>
    <n v="0"/>
    <n v="0"/>
    <n v="0"/>
    <m/>
    <n v="0"/>
    <n v="0"/>
    <n v="0"/>
    <m/>
    <m/>
    <d v="2022-03-31T00:00:00"/>
    <n v="1"/>
    <s v="O"/>
    <n v="1"/>
    <n v="30"/>
    <n v="0"/>
    <m/>
    <m/>
    <m/>
    <m/>
    <m/>
    <m/>
    <n v="1"/>
    <n v="1"/>
    <m/>
    <m/>
    <n v="0"/>
    <s v="TARJETA DE AFINIDAD"/>
    <n v="0"/>
    <n v="0"/>
    <m/>
    <m/>
    <n v="5"/>
    <m/>
    <m/>
    <m/>
    <m/>
    <n v="1"/>
    <n v="7"/>
    <n v="2"/>
  </r>
  <r>
    <n v="16239.555906424815"/>
    <s v="C"/>
    <x v="588"/>
    <x v="1"/>
    <n v="4"/>
    <s v="10 221000223"/>
    <d v="2022-02-13T00:00:00"/>
    <d v="2025-02-28T00:00:00"/>
    <n v="0"/>
    <n v="1"/>
    <n v="1"/>
    <n v="30"/>
    <n v="2"/>
    <n v="17.68"/>
    <n v="19.18"/>
    <n v="18000"/>
    <n v="652"/>
    <n v="17619"/>
    <n v="0"/>
    <n v="0"/>
    <n v="0"/>
    <m/>
    <n v="0"/>
    <n v="0"/>
    <n v="0"/>
    <m/>
    <m/>
    <d v="2022-03-31T00:00:00"/>
    <n v="1"/>
    <s v="O"/>
    <n v="1"/>
    <n v="30"/>
    <n v="0"/>
    <m/>
    <m/>
    <m/>
    <m/>
    <m/>
    <m/>
    <n v="1"/>
    <n v="1"/>
    <m/>
    <m/>
    <n v="169.29"/>
    <s v="TARJETA DE AFINIDAD"/>
    <n v="0"/>
    <n v="0"/>
    <m/>
    <m/>
    <n v="5"/>
    <m/>
    <m/>
    <m/>
    <m/>
    <n v="1"/>
    <n v="7"/>
    <n v="2"/>
  </r>
  <r>
    <n v="64415.266751674309"/>
    <s v="C"/>
    <x v="588"/>
    <x v="1"/>
    <n v="4"/>
    <s v="10 221000225"/>
    <d v="2022-02-13T00:00:00"/>
    <d v="2025-02-28T00:00:00"/>
    <n v="0"/>
    <n v="1"/>
    <n v="1"/>
    <n v="30"/>
    <n v="2"/>
    <n v="17.7"/>
    <n v="19.21"/>
    <n v="71400"/>
    <n v="2585"/>
    <n v="69893"/>
    <n v="0"/>
    <n v="0"/>
    <n v="0"/>
    <m/>
    <n v="0"/>
    <n v="0"/>
    <n v="0"/>
    <m/>
    <m/>
    <d v="2022-03-31T00:00:00"/>
    <n v="1"/>
    <s v="O"/>
    <n v="1"/>
    <n v="30"/>
    <n v="0"/>
    <m/>
    <m/>
    <m/>
    <m/>
    <m/>
    <m/>
    <n v="1"/>
    <n v="1"/>
    <m/>
    <m/>
    <n v="677.16"/>
    <s v="TARJETA DE AFINIDAD"/>
    <n v="0"/>
    <n v="0"/>
    <m/>
    <m/>
    <n v="5"/>
    <m/>
    <m/>
    <m/>
    <m/>
    <n v="1"/>
    <n v="7"/>
    <n v="2"/>
  </r>
  <r>
    <n v="418154.06842412433"/>
    <s v="C"/>
    <x v="588"/>
    <x v="1"/>
    <n v="4"/>
    <s v="10 221000168"/>
    <d v="2022-02-06T00:00:00"/>
    <d v="2025-02-28T00:00:00"/>
    <n v="0"/>
    <n v="1"/>
    <n v="1"/>
    <n v="30"/>
    <n v="2"/>
    <n v="17.690000000000001"/>
    <n v="19.2"/>
    <n v="463600"/>
    <n v="16784"/>
    <n v="453810"/>
    <n v="0"/>
    <n v="0"/>
    <n v="0"/>
    <m/>
    <n v="0"/>
    <n v="0"/>
    <n v="0"/>
    <m/>
    <m/>
    <d v="2022-03-31T00:00:00"/>
    <n v="1"/>
    <s v="O"/>
    <n v="1"/>
    <n v="30"/>
    <n v="0"/>
    <m/>
    <m/>
    <m/>
    <m/>
    <m/>
    <m/>
    <n v="1"/>
    <n v="1"/>
    <m/>
    <m/>
    <n v="4486.17"/>
    <s v="TARJETA DE AFINIDAD"/>
    <n v="0"/>
    <n v="0"/>
    <m/>
    <m/>
    <n v="5"/>
    <m/>
    <m/>
    <m/>
    <m/>
    <n v="1"/>
    <n v="7"/>
    <n v="2"/>
  </r>
  <r>
    <n v="58892.466771392581"/>
    <s v="C"/>
    <x v="588"/>
    <x v="1"/>
    <n v="4"/>
    <s v="10 221000172"/>
    <d v="2022-02-06T00:00:00"/>
    <d v="2025-02-28T00:00:00"/>
    <n v="0"/>
    <n v="1"/>
    <n v="1"/>
    <n v="30"/>
    <n v="2"/>
    <n v="17.7"/>
    <n v="19.2"/>
    <n v="65250"/>
    <n v="2362"/>
    <n v="63872"/>
    <n v="0"/>
    <n v="0"/>
    <n v="0"/>
    <m/>
    <n v="0"/>
    <n v="0"/>
    <n v="0"/>
    <m/>
    <m/>
    <d v="2022-03-31T00:00:00"/>
    <n v="1"/>
    <s v="O"/>
    <n v="1"/>
    <n v="30"/>
    <n v="0"/>
    <m/>
    <m/>
    <m/>
    <m/>
    <m/>
    <m/>
    <n v="1"/>
    <n v="1"/>
    <m/>
    <m/>
    <n v="592.51"/>
    <s v="TARJETA DE AFINIDAD"/>
    <n v="0"/>
    <n v="0"/>
    <m/>
    <m/>
    <n v="5"/>
    <m/>
    <m/>
    <m/>
    <m/>
    <n v="1"/>
    <n v="7"/>
    <n v="2"/>
  </r>
  <r>
    <n v="71806.295409990445"/>
    <s v="C"/>
    <x v="588"/>
    <x v="1"/>
    <n v="4"/>
    <s v="10 221000179"/>
    <d v="2022-02-06T00:00:00"/>
    <d v="2025-02-28T00:00:00"/>
    <n v="0"/>
    <n v="1"/>
    <n v="1"/>
    <n v="30"/>
    <n v="2"/>
    <n v="17.690000000000001"/>
    <n v="19.2"/>
    <n v="79601"/>
    <n v="2882"/>
    <n v="77920"/>
    <n v="0"/>
    <n v="0"/>
    <n v="0"/>
    <m/>
    <n v="0"/>
    <n v="0"/>
    <n v="0"/>
    <m/>
    <m/>
    <d v="2022-03-31T00:00:00"/>
    <n v="1"/>
    <s v="O"/>
    <n v="1"/>
    <n v="30"/>
    <n v="0"/>
    <m/>
    <m/>
    <m/>
    <m/>
    <m/>
    <m/>
    <n v="1"/>
    <n v="1"/>
    <m/>
    <m/>
    <n v="761.8"/>
    <s v="TARJETA DE AFINIDAD"/>
    <n v="0"/>
    <n v="0"/>
    <m/>
    <m/>
    <n v="5"/>
    <m/>
    <m/>
    <m/>
    <m/>
    <n v="1"/>
    <n v="7"/>
    <n v="2"/>
  </r>
  <r>
    <n v="676541.56143723568"/>
    <s v="C"/>
    <x v="588"/>
    <x v="1"/>
    <n v="4"/>
    <s v="10 221000295"/>
    <d v="2022-02-22T00:00:00"/>
    <d v="2025-02-28T00:00:00"/>
    <n v="0"/>
    <n v="1"/>
    <n v="1"/>
    <n v="30"/>
    <n v="2"/>
    <n v="17.690000000000001"/>
    <n v="19.2"/>
    <n v="750000"/>
    <n v="27155"/>
    <n v="734162"/>
    <n v="0"/>
    <n v="0"/>
    <n v="0"/>
    <m/>
    <n v="0"/>
    <n v="0"/>
    <n v="0"/>
    <m/>
    <m/>
    <d v="2022-03-31T00:00:00"/>
    <n v="1"/>
    <s v="O"/>
    <n v="1"/>
    <n v="30"/>
    <n v="0"/>
    <m/>
    <m/>
    <m/>
    <m/>
    <m/>
    <m/>
    <n v="1"/>
    <n v="1"/>
    <m/>
    <m/>
    <n v="7194.81"/>
    <s v="TARJETA DE AFINIDAD"/>
    <n v="0"/>
    <n v="0"/>
    <m/>
    <m/>
    <n v="5"/>
    <m/>
    <m/>
    <m/>
    <m/>
    <n v="1"/>
    <n v="7"/>
    <n v="2"/>
  </r>
  <r>
    <n v="541233.61967594572"/>
    <s v="C"/>
    <x v="588"/>
    <x v="1"/>
    <n v="4"/>
    <s v="10 221000282"/>
    <d v="2022-02-20T00:00:00"/>
    <d v="2025-02-28T00:00:00"/>
    <n v="0"/>
    <n v="1"/>
    <n v="1"/>
    <n v="30"/>
    <n v="2"/>
    <n v="17.690000000000001"/>
    <n v="19.2"/>
    <n v="600000"/>
    <n v="21724"/>
    <n v="587330"/>
    <n v="0"/>
    <n v="0"/>
    <n v="0"/>
    <m/>
    <n v="0"/>
    <n v="0"/>
    <n v="0"/>
    <m/>
    <m/>
    <d v="2022-03-31T00:00:00"/>
    <n v="1"/>
    <s v="O"/>
    <n v="1"/>
    <n v="30"/>
    <n v="0"/>
    <m/>
    <m/>
    <m/>
    <m/>
    <m/>
    <m/>
    <n v="1"/>
    <n v="1"/>
    <m/>
    <m/>
    <n v="5755.85"/>
    <s v="TARJETA DE AFINIDAD"/>
    <n v="0"/>
    <n v="0"/>
    <m/>
    <m/>
    <n v="5"/>
    <m/>
    <m/>
    <m/>
    <m/>
    <n v="1"/>
    <n v="7"/>
    <n v="2"/>
  </r>
  <r>
    <n v="529337.82846246893"/>
    <s v="C"/>
    <x v="588"/>
    <x v="1"/>
    <n v="4"/>
    <s v="10 221000119"/>
    <d v="2022-01-28T00:00:00"/>
    <d v="2025-01-31T00:00:00"/>
    <n v="0"/>
    <n v="1"/>
    <n v="2"/>
    <n v="30"/>
    <n v="2"/>
    <n v="17.690000000000001"/>
    <n v="19.2"/>
    <n v="600000"/>
    <n v="21723"/>
    <n v="574466"/>
    <n v="0"/>
    <n v="0"/>
    <n v="0"/>
    <m/>
    <n v="0"/>
    <n v="0"/>
    <n v="0"/>
    <m/>
    <m/>
    <d v="2022-03-31T00:00:00"/>
    <n v="1"/>
    <s v="O"/>
    <n v="1"/>
    <n v="30"/>
    <n v="0"/>
    <m/>
    <m/>
    <m/>
    <m/>
    <m/>
    <m/>
    <n v="1"/>
    <n v="1"/>
    <m/>
    <m/>
    <n v="5671.2"/>
    <s v="TARJETA DE AFINIDAD"/>
    <n v="0"/>
    <n v="0"/>
    <m/>
    <m/>
    <n v="5"/>
    <m/>
    <m/>
    <m/>
    <m/>
    <n v="1"/>
    <n v="7"/>
    <n v="2"/>
  </r>
  <r>
    <n v="529337.82846246893"/>
    <s v="C"/>
    <x v="588"/>
    <x v="1"/>
    <n v="4"/>
    <s v="10 221000120"/>
    <d v="2022-01-28T00:00:00"/>
    <d v="2025-01-31T00:00:00"/>
    <n v="0"/>
    <n v="1"/>
    <n v="2"/>
    <n v="30"/>
    <n v="2"/>
    <n v="17.690000000000001"/>
    <n v="19.2"/>
    <n v="600000"/>
    <n v="21723"/>
    <n v="574466"/>
    <n v="0"/>
    <n v="0"/>
    <n v="0"/>
    <m/>
    <n v="0"/>
    <n v="0"/>
    <n v="0"/>
    <m/>
    <m/>
    <d v="2022-03-31T00:00:00"/>
    <n v="1"/>
    <s v="O"/>
    <n v="1"/>
    <n v="30"/>
    <n v="0"/>
    <m/>
    <m/>
    <m/>
    <m/>
    <m/>
    <m/>
    <n v="1"/>
    <n v="1"/>
    <m/>
    <m/>
    <n v="5671.2"/>
    <s v="TARJETA DE AFINIDAD"/>
    <n v="0"/>
    <n v="0"/>
    <m/>
    <m/>
    <n v="5"/>
    <m/>
    <m/>
    <m/>
    <m/>
    <n v="1"/>
    <n v="7"/>
    <n v="2"/>
  </r>
  <r>
    <n v="471442.70077605825"/>
    <s v="C"/>
    <x v="588"/>
    <x v="1"/>
    <n v="4"/>
    <s v="10 221000122"/>
    <d v="2022-01-28T00:00:00"/>
    <d v="2025-01-31T00:00:00"/>
    <n v="0"/>
    <n v="1"/>
    <n v="2"/>
    <n v="30"/>
    <n v="2"/>
    <n v="17.690000000000001"/>
    <n v="19.2"/>
    <n v="534310"/>
    <n v="19344"/>
    <n v="511574"/>
    <n v="0"/>
    <n v="0"/>
    <n v="0"/>
    <m/>
    <n v="0"/>
    <n v="0"/>
    <n v="0"/>
    <m/>
    <m/>
    <d v="2022-03-31T00:00:00"/>
    <n v="1"/>
    <s v="O"/>
    <n v="1"/>
    <n v="30"/>
    <n v="0"/>
    <m/>
    <m/>
    <m/>
    <m/>
    <m/>
    <m/>
    <n v="1"/>
    <n v="1"/>
    <m/>
    <m/>
    <n v="4994.04"/>
    <s v="TARJETA DE AFINIDAD"/>
    <n v="0"/>
    <n v="0"/>
    <m/>
    <m/>
    <n v="5"/>
    <m/>
    <m/>
    <m/>
    <m/>
    <n v="1"/>
    <n v="7"/>
    <n v="2"/>
  </r>
  <r>
    <n v="208959.17296449389"/>
    <s v="C"/>
    <x v="588"/>
    <x v="1"/>
    <n v="4"/>
    <s v="10 221000123"/>
    <d v="2022-01-28T00:00:00"/>
    <d v="2025-01-31T00:00:00"/>
    <n v="0"/>
    <n v="1"/>
    <n v="2"/>
    <n v="30"/>
    <n v="2"/>
    <n v="17.690000000000001"/>
    <n v="19.2"/>
    <n v="236811"/>
    <n v="8574"/>
    <n v="226733"/>
    <n v="0"/>
    <n v="0"/>
    <n v="0"/>
    <m/>
    <n v="0"/>
    <n v="0"/>
    <n v="0"/>
    <m/>
    <m/>
    <d v="2022-03-31T00:00:00"/>
    <n v="1"/>
    <s v="O"/>
    <n v="1"/>
    <n v="30"/>
    <n v="0"/>
    <m/>
    <m/>
    <m/>
    <m/>
    <m/>
    <m/>
    <n v="1"/>
    <n v="1"/>
    <m/>
    <m/>
    <n v="2200.7600000000002"/>
    <s v="TARJETA DE AFINIDAD"/>
    <n v="0"/>
    <n v="0"/>
    <m/>
    <m/>
    <n v="5"/>
    <m/>
    <m/>
    <m/>
    <m/>
    <n v="1"/>
    <n v="7"/>
    <n v="2"/>
  </r>
  <r>
    <n v="65612.938346864859"/>
    <s v="C"/>
    <x v="588"/>
    <x v="1"/>
    <n v="4"/>
    <s v="10 221000238"/>
    <d v="2022-02-15T00:00:00"/>
    <d v="2025-02-28T00:00:00"/>
    <n v="0"/>
    <n v="1"/>
    <n v="1"/>
    <n v="30"/>
    <n v="2"/>
    <n v="17.690000000000001"/>
    <n v="19.2"/>
    <n v="72714"/>
    <n v="2633"/>
    <n v="71179"/>
    <n v="0"/>
    <n v="0"/>
    <n v="0"/>
    <m/>
    <n v="0"/>
    <n v="0"/>
    <n v="0"/>
    <m/>
    <m/>
    <d v="2022-03-31T00:00:00"/>
    <n v="1"/>
    <s v="O"/>
    <n v="1"/>
    <n v="30"/>
    <n v="0"/>
    <m/>
    <m/>
    <m/>
    <m/>
    <m/>
    <m/>
    <n v="1"/>
    <n v="1"/>
    <m/>
    <m/>
    <n v="677.16"/>
    <s v="TARJETA DE AFINIDAD"/>
    <n v="0"/>
    <n v="0"/>
    <m/>
    <m/>
    <n v="5"/>
    <m/>
    <m/>
    <m/>
    <m/>
    <n v="1"/>
    <n v="7"/>
    <n v="2"/>
  </r>
  <r>
    <n v="529337.82846246893"/>
    <s v="C"/>
    <x v="588"/>
    <x v="1"/>
    <n v="4"/>
    <s v="10 221000135"/>
    <d v="2022-01-31T00:00:00"/>
    <d v="2025-01-31T00:00:00"/>
    <n v="0"/>
    <n v="1"/>
    <n v="2"/>
    <n v="30"/>
    <n v="2"/>
    <n v="17.690000000000001"/>
    <n v="19.2"/>
    <n v="600000"/>
    <n v="21723"/>
    <n v="574466"/>
    <n v="0"/>
    <n v="0"/>
    <n v="0"/>
    <m/>
    <n v="0"/>
    <n v="0"/>
    <n v="0"/>
    <m/>
    <m/>
    <d v="2022-03-31T00:00:00"/>
    <n v="1"/>
    <s v="O"/>
    <n v="1"/>
    <n v="30"/>
    <n v="0"/>
    <m/>
    <m/>
    <m/>
    <m/>
    <m/>
    <m/>
    <n v="1"/>
    <n v="1"/>
    <m/>
    <m/>
    <n v="5671.2"/>
    <s v="TARJETA DE AFINIDAD"/>
    <n v="0"/>
    <n v="0"/>
    <m/>
    <m/>
    <n v="5"/>
    <m/>
    <m/>
    <m/>
    <m/>
    <n v="1"/>
    <n v="7"/>
    <n v="2"/>
  </r>
  <r>
    <n v="529337.82846246893"/>
    <s v="C"/>
    <x v="588"/>
    <x v="1"/>
    <n v="4"/>
    <s v="10 221000137"/>
    <d v="2022-01-31T00:00:00"/>
    <d v="2025-01-31T00:00:00"/>
    <n v="0"/>
    <n v="1"/>
    <n v="2"/>
    <n v="30"/>
    <n v="2"/>
    <n v="17.690000000000001"/>
    <n v="19.2"/>
    <n v="600000"/>
    <n v="21723"/>
    <n v="574466"/>
    <n v="0"/>
    <n v="0"/>
    <n v="0"/>
    <m/>
    <n v="0"/>
    <n v="0"/>
    <n v="0"/>
    <m/>
    <m/>
    <d v="2022-03-31T00:00:00"/>
    <n v="1"/>
    <s v="O"/>
    <n v="1"/>
    <n v="30"/>
    <n v="0"/>
    <m/>
    <m/>
    <m/>
    <m/>
    <m/>
    <m/>
    <n v="1"/>
    <n v="1"/>
    <m/>
    <m/>
    <n v="5671.2"/>
    <s v="TARJETA DE AFINIDAD"/>
    <n v="0"/>
    <n v="0"/>
    <m/>
    <m/>
    <n v="5"/>
    <m/>
    <m/>
    <m/>
    <m/>
    <n v="1"/>
    <n v="7"/>
    <n v="2"/>
  </r>
  <r>
    <n v="33095.64260290884"/>
    <s v="C"/>
    <x v="588"/>
    <x v="1"/>
    <n v="4"/>
    <s v="10 221000463"/>
    <d v="2022-03-15T00:00:00"/>
    <d v="2025-03-31T00:00:00"/>
    <n v="0"/>
    <n v="1"/>
    <n v="0"/>
    <n v="30"/>
    <n v="2"/>
    <n v="17.7"/>
    <n v="19.21"/>
    <n v="35900"/>
    <n v="1300"/>
    <n v="35900"/>
    <n v="265"/>
    <n v="0"/>
    <n v="0"/>
    <m/>
    <n v="0"/>
    <n v="0"/>
    <n v="0"/>
    <m/>
    <m/>
    <d v="2022-03-15T00:00:00"/>
    <n v="1"/>
    <s v="O"/>
    <n v="1"/>
    <n v="30"/>
    <n v="0"/>
    <m/>
    <m/>
    <m/>
    <m/>
    <m/>
    <m/>
    <n v="1"/>
    <n v="1"/>
    <m/>
    <m/>
    <n v="338.58"/>
    <s v="TARJETA DE AFINIDAD"/>
    <n v="0"/>
    <n v="0"/>
    <m/>
    <m/>
    <n v="5"/>
    <m/>
    <m/>
    <m/>
    <m/>
    <n v="1"/>
    <n v="7"/>
    <n v="2"/>
  </r>
  <r>
    <n v="37760.711106386145"/>
    <s v="C"/>
    <x v="588"/>
    <x v="1"/>
    <n v="4"/>
    <s v="10 221000466"/>
    <d v="2022-03-16T00:00:00"/>
    <d v="2025-03-31T00:00:00"/>
    <n v="0"/>
    <n v="1"/>
    <n v="0"/>
    <n v="30"/>
    <n v="2"/>
    <n v="17.690000000000001"/>
    <n v="19.2"/>
    <n v="41000"/>
    <n v="1484"/>
    <n v="41000"/>
    <n v="282"/>
    <n v="0"/>
    <n v="0"/>
    <m/>
    <n v="0"/>
    <n v="0"/>
    <n v="0"/>
    <m/>
    <m/>
    <d v="2022-03-16T00:00:00"/>
    <n v="1"/>
    <s v="O"/>
    <n v="1"/>
    <n v="30"/>
    <n v="0"/>
    <m/>
    <m/>
    <m/>
    <m/>
    <m/>
    <m/>
    <n v="1"/>
    <n v="1"/>
    <m/>
    <m/>
    <n v="423.22"/>
    <s v="TARJETA DE AFINIDAD"/>
    <n v="0"/>
    <n v="0"/>
    <m/>
    <m/>
    <n v="5"/>
    <m/>
    <m/>
    <m/>
    <m/>
    <n v="1"/>
    <n v="7"/>
    <n v="2"/>
  </r>
  <r>
    <n v="205320.52372467314"/>
    <s v="C"/>
    <x v="588"/>
    <x v="1"/>
    <n v="4"/>
    <s v="10 221000469"/>
    <d v="2022-03-16T00:00:00"/>
    <d v="2025-03-31T00:00:00"/>
    <n v="0"/>
    <n v="1"/>
    <n v="0"/>
    <n v="30"/>
    <n v="2"/>
    <n v="17.7"/>
    <n v="19.2"/>
    <n v="222826"/>
    <n v="8067"/>
    <n v="222826"/>
    <n v="1534"/>
    <n v="0"/>
    <n v="0"/>
    <m/>
    <n v="0"/>
    <n v="0"/>
    <n v="0"/>
    <m/>
    <m/>
    <d v="2022-03-16T00:00:00"/>
    <n v="1"/>
    <s v="O"/>
    <n v="1"/>
    <n v="30"/>
    <n v="0"/>
    <m/>
    <m/>
    <m/>
    <m/>
    <m/>
    <m/>
    <n v="1"/>
    <n v="1"/>
    <m/>
    <m/>
    <n v="2200.7600000000002"/>
    <s v="TARJETA DE AFINIDAD"/>
    <n v="0"/>
    <n v="0"/>
    <m/>
    <m/>
    <n v="5"/>
    <m/>
    <m/>
    <m/>
    <m/>
    <n v="1"/>
    <n v="7"/>
    <n v="2"/>
  </r>
  <r>
    <n v="33654.431838612058"/>
    <s v="C"/>
    <x v="588"/>
    <x v="1"/>
    <n v="4"/>
    <s v="10 221000414"/>
    <d v="2022-03-08T00:00:00"/>
    <d v="2025-03-31T00:00:00"/>
    <n v="0"/>
    <n v="1"/>
    <n v="0"/>
    <n v="30"/>
    <n v="2"/>
    <n v="17.7"/>
    <n v="19.21"/>
    <n v="36500"/>
    <n v="1321"/>
    <n v="36500"/>
    <n v="395"/>
    <n v="0"/>
    <n v="0"/>
    <m/>
    <n v="0"/>
    <n v="0"/>
    <n v="0"/>
    <m/>
    <m/>
    <d v="2022-03-08T00:00:00"/>
    <n v="1"/>
    <s v="O"/>
    <n v="1"/>
    <n v="30"/>
    <n v="0"/>
    <m/>
    <m/>
    <m/>
    <m/>
    <m/>
    <m/>
    <n v="1"/>
    <n v="1"/>
    <m/>
    <m/>
    <n v="338.58"/>
    <s v="TARJETA DE AFINIDAD"/>
    <n v="0"/>
    <n v="0"/>
    <m/>
    <m/>
    <n v="5"/>
    <m/>
    <m/>
    <m/>
    <m/>
    <n v="1"/>
    <n v="7"/>
    <n v="2"/>
  </r>
  <r>
    <n v="101344.31321225551"/>
    <s v="C"/>
    <x v="588"/>
    <x v="1"/>
    <n v="4"/>
    <s v="10 221000402"/>
    <d v="2022-03-07T00:00:00"/>
    <d v="2025-03-31T00:00:00"/>
    <n v="0"/>
    <n v="1"/>
    <n v="0"/>
    <n v="30"/>
    <n v="2"/>
    <n v="17.7"/>
    <n v="19.2"/>
    <n v="110000"/>
    <n v="3982"/>
    <n v="110000"/>
    <n v="1244"/>
    <n v="0"/>
    <n v="0"/>
    <m/>
    <n v="0"/>
    <n v="0"/>
    <n v="0"/>
    <m/>
    <m/>
    <d v="2022-03-07T00:00:00"/>
    <n v="1"/>
    <s v="O"/>
    <n v="1"/>
    <n v="30"/>
    <n v="0"/>
    <m/>
    <m/>
    <m/>
    <m/>
    <m/>
    <m/>
    <n v="1"/>
    <n v="1"/>
    <m/>
    <m/>
    <n v="1100.3800000000001"/>
    <s v="TARJETA DE AFINIDAD"/>
    <n v="0"/>
    <n v="0"/>
    <m/>
    <m/>
    <n v="5"/>
    <m/>
    <m/>
    <m/>
    <m/>
    <n v="1"/>
    <n v="7"/>
    <n v="2"/>
  </r>
  <r>
    <n v="552948.74570321187"/>
    <s v="C"/>
    <x v="588"/>
    <x v="1"/>
    <n v="4"/>
    <s v="10 221000443"/>
    <d v="2022-03-13T00:00:00"/>
    <d v="2025-03-31T00:00:00"/>
    <n v="0"/>
    <n v="1"/>
    <n v="0"/>
    <n v="30"/>
    <n v="2"/>
    <n v="17.690000000000001"/>
    <n v="19.2"/>
    <n v="600000"/>
    <n v="21723"/>
    <n v="600000"/>
    <n v="5015"/>
    <n v="0"/>
    <n v="0"/>
    <m/>
    <n v="0"/>
    <n v="0"/>
    <n v="0"/>
    <m/>
    <m/>
    <d v="2022-03-13T00:00:00"/>
    <n v="1"/>
    <s v="O"/>
    <n v="1"/>
    <n v="30"/>
    <n v="0"/>
    <m/>
    <m/>
    <m/>
    <m/>
    <m/>
    <m/>
    <n v="1"/>
    <n v="1"/>
    <m/>
    <m/>
    <n v="5840.49"/>
    <s v="TARJETA DE AFINIDAD"/>
    <n v="0"/>
    <n v="0"/>
    <m/>
    <m/>
    <n v="5"/>
    <m/>
    <m/>
    <m/>
    <m/>
    <n v="1"/>
    <n v="7"/>
    <n v="2"/>
  </r>
  <r>
    <n v="184316.24856773732"/>
    <s v="C"/>
    <x v="588"/>
    <x v="1"/>
    <n v="4"/>
    <s v="10 221000444"/>
    <d v="2022-03-13T00:00:00"/>
    <d v="2025-03-31T00:00:00"/>
    <n v="0"/>
    <n v="1"/>
    <n v="0"/>
    <n v="30"/>
    <n v="2"/>
    <n v="17.7"/>
    <n v="19.21"/>
    <n v="200000"/>
    <n v="7241"/>
    <n v="200000"/>
    <n v="1672"/>
    <n v="0"/>
    <n v="0"/>
    <m/>
    <n v="0"/>
    <n v="0"/>
    <n v="0"/>
    <m/>
    <m/>
    <d v="2022-03-13T00:00:00"/>
    <n v="1"/>
    <s v="O"/>
    <n v="1"/>
    <n v="30"/>
    <n v="0"/>
    <m/>
    <m/>
    <m/>
    <m/>
    <m/>
    <m/>
    <n v="1"/>
    <n v="1"/>
    <m/>
    <m/>
    <n v="1946.83"/>
    <s v="TARJETA DE AFINIDAD"/>
    <n v="0"/>
    <n v="0"/>
    <m/>
    <m/>
    <n v="5"/>
    <m/>
    <m/>
    <m/>
    <m/>
    <n v="1"/>
    <n v="7"/>
    <n v="2"/>
  </r>
  <r>
    <n v="56869.649738146953"/>
    <s v="C"/>
    <x v="588"/>
    <x v="1"/>
    <n v="4"/>
    <s v="10 221000445"/>
    <d v="2022-03-13T00:00:00"/>
    <d v="2025-03-31T00:00:00"/>
    <n v="0"/>
    <n v="1"/>
    <n v="0"/>
    <n v="30"/>
    <n v="2"/>
    <n v="17.7"/>
    <n v="19.21"/>
    <n v="61700"/>
    <n v="2234"/>
    <n v="61700"/>
    <n v="516"/>
    <n v="0"/>
    <n v="0"/>
    <m/>
    <n v="0"/>
    <n v="0"/>
    <n v="0"/>
    <m/>
    <m/>
    <d v="2022-03-13T00:00:00"/>
    <n v="1"/>
    <s v="O"/>
    <n v="1"/>
    <n v="30"/>
    <n v="0"/>
    <m/>
    <m/>
    <m/>
    <m/>
    <m/>
    <m/>
    <n v="1"/>
    <n v="1"/>
    <m/>
    <m/>
    <n v="592.51"/>
    <s v="TARJETA DE AFINIDAD"/>
    <n v="0"/>
    <n v="0"/>
    <m/>
    <m/>
    <n v="5"/>
    <m/>
    <m/>
    <m/>
    <m/>
    <n v="1"/>
    <n v="7"/>
    <n v="2"/>
  </r>
  <r>
    <n v="66843.205980804763"/>
    <s v="C"/>
    <x v="588"/>
    <x v="1"/>
    <n v="4"/>
    <s v="10 221000491"/>
    <d v="2022-03-18T00:00:00"/>
    <d v="2025-03-31T00:00:00"/>
    <n v="0"/>
    <n v="1"/>
    <n v="0"/>
    <n v="30"/>
    <n v="2"/>
    <n v="17.7"/>
    <n v="19.21"/>
    <n v="72500"/>
    <n v="2625"/>
    <n v="72500"/>
    <n v="428"/>
    <n v="0"/>
    <n v="0"/>
    <m/>
    <n v="0"/>
    <n v="0"/>
    <n v="0"/>
    <m/>
    <m/>
    <d v="2022-03-18T00:00:00"/>
    <n v="1"/>
    <s v="O"/>
    <n v="1"/>
    <n v="30"/>
    <n v="0"/>
    <m/>
    <m/>
    <m/>
    <m/>
    <m/>
    <m/>
    <n v="1"/>
    <n v="1"/>
    <m/>
    <m/>
    <n v="677.16"/>
    <s v="TARJETA DE AFINIDAD"/>
    <n v="0"/>
    <n v="0"/>
    <m/>
    <m/>
    <n v="5"/>
    <m/>
    <m/>
    <m/>
    <m/>
    <n v="1"/>
    <n v="7"/>
    <n v="2"/>
  </r>
  <r>
    <n v="143741.10234419265"/>
    <s v="C"/>
    <x v="588"/>
    <x v="1"/>
    <n v="4"/>
    <s v="10 221000432"/>
    <d v="2022-03-11T00:00:00"/>
    <d v="2025-03-31T00:00:00"/>
    <n v="0"/>
    <n v="1"/>
    <n v="0"/>
    <n v="30"/>
    <n v="2"/>
    <n v="17.690000000000001"/>
    <n v="19.2"/>
    <n v="155978"/>
    <n v="5647"/>
    <n v="155978"/>
    <n v="1457"/>
    <n v="0"/>
    <n v="0"/>
    <m/>
    <n v="0"/>
    <n v="0"/>
    <n v="0"/>
    <m/>
    <m/>
    <d v="2022-03-11T00:00:00"/>
    <n v="1"/>
    <s v="O"/>
    <n v="1"/>
    <n v="30"/>
    <n v="0"/>
    <m/>
    <m/>
    <m/>
    <m/>
    <m/>
    <m/>
    <n v="1"/>
    <n v="1"/>
    <m/>
    <m/>
    <n v="1523.61"/>
    <s v="TARJETA DE AFINIDAD"/>
    <n v="0"/>
    <n v="0"/>
    <m/>
    <m/>
    <n v="5"/>
    <m/>
    <m/>
    <m/>
    <m/>
    <n v="1"/>
    <n v="7"/>
    <n v="2"/>
  </r>
  <r>
    <n v="62991.285516023956"/>
    <s v="C"/>
    <x v="588"/>
    <x v="1"/>
    <n v="4"/>
    <s v="10 221000481"/>
    <d v="2022-03-17T00:00:00"/>
    <d v="2025-03-31T00:00:00"/>
    <n v="0"/>
    <n v="1"/>
    <n v="0"/>
    <n v="30"/>
    <n v="2"/>
    <n v="17.7"/>
    <n v="19.2"/>
    <n v="68364"/>
    <n v="2475"/>
    <n v="68364"/>
    <n v="437"/>
    <n v="0"/>
    <n v="0"/>
    <m/>
    <n v="0"/>
    <n v="0"/>
    <n v="0"/>
    <m/>
    <m/>
    <d v="2022-03-17T00:00:00"/>
    <n v="1"/>
    <s v="O"/>
    <n v="1"/>
    <n v="30"/>
    <n v="0"/>
    <m/>
    <m/>
    <m/>
    <m/>
    <m/>
    <m/>
    <n v="1"/>
    <n v="1"/>
    <m/>
    <m/>
    <n v="677.16"/>
    <s v="TARJETA DE AFINIDAD"/>
    <n v="0"/>
    <n v="0"/>
    <m/>
    <m/>
    <n v="5"/>
    <m/>
    <m/>
    <m/>
    <m/>
    <n v="1"/>
    <n v="7"/>
    <n v="2"/>
  </r>
  <r>
    <n v="21911.376349560738"/>
    <s v="C"/>
    <x v="588"/>
    <x v="1"/>
    <n v="4"/>
    <s v="10 221000482"/>
    <d v="2022-03-17T00:00:00"/>
    <d v="2025-03-31T00:00:00"/>
    <n v="0"/>
    <n v="1"/>
    <n v="0"/>
    <n v="30"/>
    <n v="2"/>
    <n v="17.690000000000001"/>
    <n v="19.2"/>
    <n v="23800"/>
    <n v="862"/>
    <n v="23800"/>
    <n v="152"/>
    <n v="0"/>
    <n v="0"/>
    <m/>
    <n v="0"/>
    <n v="0"/>
    <n v="0"/>
    <m/>
    <m/>
    <d v="2022-03-17T00:00:00"/>
    <n v="1"/>
    <s v="O"/>
    <n v="1"/>
    <n v="30"/>
    <n v="0"/>
    <m/>
    <m/>
    <m/>
    <m/>
    <m/>
    <m/>
    <n v="1"/>
    <n v="1"/>
    <m/>
    <m/>
    <n v="253.93"/>
    <s v="TARJETA DE AFINIDAD"/>
    <n v="0"/>
    <n v="0"/>
    <m/>
    <m/>
    <n v="5"/>
    <m/>
    <m/>
    <m/>
    <m/>
    <n v="1"/>
    <n v="7"/>
    <n v="2"/>
  </r>
  <r>
    <n v="155699.40138973802"/>
    <s v="C"/>
    <x v="588"/>
    <x v="1"/>
    <n v="4"/>
    <s v="10 221000578"/>
    <d v="2022-03-31T00:00:00"/>
    <d v="2025-03-31T00:00:00"/>
    <n v="0"/>
    <n v="1"/>
    <n v="0"/>
    <n v="30"/>
    <n v="2"/>
    <n v="17.7"/>
    <n v="19.2"/>
    <n v="169000"/>
    <n v="6119"/>
    <n v="169000"/>
    <n v="0"/>
    <n v="0"/>
    <n v="0"/>
    <m/>
    <n v="0"/>
    <n v="0"/>
    <n v="0"/>
    <m/>
    <m/>
    <d v="2022-03-31T00:00:00"/>
    <n v="1"/>
    <s v="O"/>
    <n v="1"/>
    <n v="30"/>
    <n v="0"/>
    <m/>
    <m/>
    <m/>
    <m/>
    <m/>
    <m/>
    <n v="1"/>
    <n v="1"/>
    <m/>
    <m/>
    <n v="1692.9"/>
    <s v="TARJETA DE AFINIDAD"/>
    <n v="0"/>
    <n v="0"/>
    <m/>
    <m/>
    <n v="5"/>
    <m/>
    <m/>
    <m/>
    <m/>
    <n v="1"/>
    <n v="7"/>
    <n v="2"/>
  </r>
  <r>
    <n v="24360.735832726485"/>
    <s v="C"/>
    <x v="588"/>
    <x v="1"/>
    <n v="4"/>
    <s v="10 221000387"/>
    <d v="2022-03-05T00:00:00"/>
    <d v="2025-02-28T00:00:00"/>
    <n v="0"/>
    <n v="1"/>
    <n v="1"/>
    <n v="30"/>
    <n v="2"/>
    <n v="17.71"/>
    <n v="19.23"/>
    <n v="27000"/>
    <n v="978"/>
    <n v="26430"/>
    <n v="0"/>
    <n v="0"/>
    <n v="0"/>
    <m/>
    <n v="0"/>
    <n v="0"/>
    <n v="0"/>
    <m/>
    <m/>
    <d v="2022-03-31T00:00:00"/>
    <n v="1"/>
    <s v="O"/>
    <n v="1"/>
    <n v="30"/>
    <n v="0"/>
    <m/>
    <m/>
    <m/>
    <m/>
    <m/>
    <m/>
    <n v="1"/>
    <n v="1"/>
    <m/>
    <m/>
    <n v="253.93"/>
    <s v="TARJETA DE AFINIDAD"/>
    <n v="0"/>
    <n v="0"/>
    <m/>
    <m/>
    <n v="5"/>
    <m/>
    <m/>
    <m/>
    <m/>
    <n v="1"/>
    <n v="7"/>
    <n v="2"/>
  </r>
  <r>
    <n v="13581488"/>
    <s v="C"/>
    <x v="589"/>
    <x v="0"/>
    <n v="4"/>
    <s v="13 211001144"/>
    <d v="2021-04-16T00:00:00"/>
    <d v="2024-04-30T00:00:00"/>
    <n v="1"/>
    <n v="1"/>
    <n v="12"/>
    <n v="30"/>
    <n v="2"/>
    <n v="9"/>
    <n v="9.3800000000000008"/>
    <n v="35148438"/>
    <n v="635128"/>
    <n v="24954174"/>
    <n v="0"/>
    <n v="0"/>
    <n v="0"/>
    <m/>
    <n v="0"/>
    <n v="0"/>
    <n v="0"/>
    <s v="2900000/2900000/"/>
    <s v="06/12/"/>
    <d v="2022-03-31T00:00:00"/>
    <n v="1"/>
    <s v="O"/>
    <n v="1"/>
    <n v="30"/>
    <n v="975"/>
    <m/>
    <m/>
    <m/>
    <m/>
    <m/>
    <m/>
    <n v="1"/>
    <n v="1"/>
    <m/>
    <m/>
    <n v="1413713"/>
    <s v="LIBRE INVERSION"/>
    <n v="0"/>
    <n v="0"/>
    <s v="800-197-268-4"/>
    <s v="DIRECCION DE IMPUESTOS Y ADUANAS NACIONALES"/>
    <n v="5"/>
    <m/>
    <m/>
    <m/>
    <m/>
    <n v="1"/>
    <n v="7"/>
    <n v="2"/>
  </r>
  <r>
    <n v="0"/>
    <s v="C"/>
    <x v="590"/>
    <x v="0"/>
    <n v="4"/>
    <s v="13 211001782"/>
    <d v="2021-07-06T00:00:00"/>
    <d v="2024-07-31T00:00:00"/>
    <n v="1"/>
    <n v="1"/>
    <n v="8"/>
    <n v="30"/>
    <n v="2"/>
    <n v="6.6"/>
    <n v="6.8"/>
    <n v="20114353"/>
    <n v="455830"/>
    <n v="16333584"/>
    <n v="0"/>
    <n v="0"/>
    <n v="0"/>
    <m/>
    <n v="0"/>
    <n v="0"/>
    <n v="0"/>
    <s v="1000000/1000000/"/>
    <s v="06/12/"/>
    <d v="2022-03-31T00:00:00"/>
    <n v="1"/>
    <s v="O"/>
    <n v="1"/>
    <n v="30"/>
    <n v="337"/>
    <m/>
    <m/>
    <m/>
    <m/>
    <m/>
    <m/>
    <n v="1"/>
    <n v="1"/>
    <m/>
    <m/>
    <n v="2104530"/>
    <s v="LIBRE INVERSION"/>
    <n v="0"/>
    <n v="0"/>
    <s v="800-197-268-4"/>
    <s v="DIRECCION DE IMPUESTOS Y ADUANAS NACIONALES"/>
    <n v="5"/>
    <m/>
    <m/>
    <m/>
    <m/>
    <n v="1"/>
    <n v="7"/>
    <n v="2"/>
  </r>
  <r>
    <n v="68834569"/>
    <s v="C"/>
    <x v="591"/>
    <x v="0"/>
    <n v="3"/>
    <s v="13 211000845"/>
    <d v="2021-04-06T00:00:00"/>
    <d v="2027-05-31T00:00:00"/>
    <n v="0"/>
    <n v="1"/>
    <n v="13"/>
    <n v="30"/>
    <n v="2"/>
    <n v="9.23"/>
    <n v="9.6300000000000008"/>
    <n v="90226401"/>
    <n v="1539364"/>
    <n v="78720086"/>
    <n v="0"/>
    <n v="0"/>
    <n v="0"/>
    <m/>
    <n v="0"/>
    <n v="0"/>
    <n v="0"/>
    <s v="1036000/1036000/"/>
    <s v="06/12/"/>
    <d v="2022-03-31T00:00:00"/>
    <n v="1"/>
    <s v="O"/>
    <n v="1"/>
    <n v="30"/>
    <n v="0"/>
    <m/>
    <m/>
    <m/>
    <m/>
    <m/>
    <m/>
    <n v="1"/>
    <n v="1"/>
    <n v="44292"/>
    <s v="A"/>
    <n v="1233858"/>
    <s v="SUSTITUCION"/>
    <n v="0"/>
    <n v="0"/>
    <s v="800-197-268-4"/>
    <s v="DIRECCION DE IMPUESTOS Y ADUANAS NACIONALES"/>
    <n v="5"/>
    <m/>
    <m/>
    <m/>
    <m/>
    <n v="1"/>
    <n v="7"/>
    <n v="2"/>
  </r>
  <r>
    <n v="2284763.3455894347"/>
    <s v="C"/>
    <x v="592"/>
    <x v="1"/>
    <n v="4"/>
    <s v="10 191002627"/>
    <d v="2019-12-13T00:00:00"/>
    <d v="2024-02-29T00:00:00"/>
    <n v="0"/>
    <n v="1"/>
    <n v="25"/>
    <n v="30"/>
    <n v="2"/>
    <n v="18"/>
    <n v="19.559999999999999"/>
    <n v="5000000"/>
    <n v="249621"/>
    <n v="4799257"/>
    <n v="0"/>
    <n v="0"/>
    <n v="0"/>
    <m/>
    <n v="0"/>
    <n v="0"/>
    <n v="0"/>
    <m/>
    <m/>
    <d v="2022-03-31T00:00:00"/>
    <n v="1"/>
    <s v="O"/>
    <n v="1"/>
    <n v="30"/>
    <n v="0"/>
    <m/>
    <m/>
    <m/>
    <m/>
    <m/>
    <m/>
    <n v="1"/>
    <n v="1"/>
    <m/>
    <m/>
    <n v="299080.33"/>
    <s v="TARJETA DE AFINIDAD"/>
    <n v="0"/>
    <n v="0"/>
    <m/>
    <m/>
    <n v="5"/>
    <m/>
    <m/>
    <m/>
    <m/>
    <n v="1"/>
    <n v="7"/>
    <n v="2"/>
  </r>
  <r>
    <n v="386551.05742873979"/>
    <s v="C"/>
    <x v="592"/>
    <x v="1"/>
    <n v="4"/>
    <s v="13 201002722"/>
    <d v="2020-09-22T00:00:00"/>
    <d v="2022-09-30T00:00:00"/>
    <n v="0"/>
    <n v="1"/>
    <n v="18"/>
    <n v="30"/>
    <n v="2"/>
    <n v="9"/>
    <n v="9.3800000000000008"/>
    <n v="3032354"/>
    <n v="139094"/>
    <n v="812145"/>
    <n v="0"/>
    <n v="0"/>
    <n v="0"/>
    <m/>
    <n v="0"/>
    <n v="0"/>
    <n v="0"/>
    <m/>
    <m/>
    <d v="2022-03-31T00:00:00"/>
    <n v="1"/>
    <s v="O"/>
    <n v="1"/>
    <n v="30"/>
    <n v="0"/>
    <m/>
    <m/>
    <m/>
    <m/>
    <m/>
    <m/>
    <n v="1"/>
    <n v="1"/>
    <m/>
    <m/>
    <n v="50694.9"/>
    <s v="LIBRE INVERSION"/>
    <n v="0"/>
    <n v="0"/>
    <m/>
    <m/>
    <n v="5"/>
    <m/>
    <m/>
    <m/>
    <m/>
    <n v="1"/>
    <n v="7"/>
    <n v="2"/>
  </r>
  <r>
    <n v="12285453.866981825"/>
    <s v="C"/>
    <x v="592"/>
    <x v="1"/>
    <n v="3"/>
    <s v="13 221001335"/>
    <d v="2022-03-31T00:00:00"/>
    <d v="2026-03-31T00:00:00"/>
    <n v="0"/>
    <n v="1"/>
    <n v="0"/>
    <n v="30"/>
    <n v="2"/>
    <n v="12.64"/>
    <n v="13.4"/>
    <n v="25805380"/>
    <n v="526203"/>
    <n v="25805380"/>
    <n v="0"/>
    <n v="0"/>
    <n v="0"/>
    <m/>
    <n v="0"/>
    <n v="0"/>
    <n v="0"/>
    <s v="1000000/1000000/"/>
    <s v="07/12/"/>
    <d v="2022-03-31T00:00:00"/>
    <n v="1"/>
    <s v="O"/>
    <n v="1"/>
    <n v="30"/>
    <n v="0"/>
    <m/>
    <m/>
    <m/>
    <m/>
    <m/>
    <m/>
    <n v="1"/>
    <n v="1"/>
    <n v="44651"/>
    <s v="A"/>
    <n v="1607752.5"/>
    <s v="SUSTITUCION"/>
    <n v="0"/>
    <n v="0"/>
    <m/>
    <m/>
    <n v="5"/>
    <m/>
    <m/>
    <m/>
    <m/>
    <n v="1"/>
    <n v="7"/>
    <n v="2"/>
  </r>
  <r>
    <n v="0"/>
    <s v="C"/>
    <x v="593"/>
    <x v="0"/>
    <n v="4"/>
    <s v="11 21602"/>
    <d v="2018-10-24T00:00:00"/>
    <d v="2022-10-31T00:00:00"/>
    <n v="0"/>
    <n v="1"/>
    <n v="41"/>
    <n v="30"/>
    <n v="2"/>
    <n v="9.7200000000000006"/>
    <n v="10.16"/>
    <n v="20063650"/>
    <n v="294963"/>
    <n v="2967711"/>
    <n v="0"/>
    <n v="0"/>
    <n v="0"/>
    <m/>
    <n v="0"/>
    <n v="0"/>
    <n v="0"/>
    <s v="1000000/"/>
    <s v="07/"/>
    <d v="2022-03-31T00:00:00"/>
    <n v="1"/>
    <s v="O"/>
    <n v="1"/>
    <n v="30"/>
    <n v="0"/>
    <m/>
    <m/>
    <m/>
    <m/>
    <m/>
    <m/>
    <n v="1"/>
    <n v="1"/>
    <m/>
    <m/>
    <n v="1743870.07"/>
    <s v="SUSTITUCION"/>
    <n v="0"/>
    <n v="0"/>
    <s v="800-197-268-4"/>
    <s v="DIRECCION DE IMPUESTOS Y ADUANAS NACIONALES"/>
    <n v="5"/>
    <m/>
    <m/>
    <m/>
    <m/>
    <n v="1"/>
    <n v="7"/>
    <n v="2"/>
  </r>
  <r>
    <n v="0"/>
    <s v="C"/>
    <x v="593"/>
    <x v="1"/>
    <n v="4"/>
    <s v="10 191002597"/>
    <d v="2019-12-10T00:00:00"/>
    <d v="2022-06-30T00:00:00"/>
    <n v="0"/>
    <n v="1"/>
    <n v="27"/>
    <n v="30"/>
    <n v="2"/>
    <n v="11.04"/>
    <n v="11.61"/>
    <n v="5423090"/>
    <n v="225813"/>
    <n v="611771"/>
    <n v="0"/>
    <n v="0"/>
    <n v="0"/>
    <m/>
    <n v="0"/>
    <n v="0"/>
    <n v="0"/>
    <m/>
    <m/>
    <d v="2022-03-31T00:00:00"/>
    <n v="1"/>
    <s v="O"/>
    <n v="1"/>
    <n v="30"/>
    <n v="0"/>
    <m/>
    <m/>
    <m/>
    <m/>
    <m/>
    <m/>
    <n v="1"/>
    <n v="1"/>
    <m/>
    <m/>
    <n v="359458.93"/>
    <s v="TARJETA DE AFINIDAD"/>
    <n v="0"/>
    <n v="0"/>
    <m/>
    <m/>
    <n v="5"/>
    <m/>
    <m/>
    <m/>
    <m/>
    <n v="1"/>
    <n v="7"/>
    <n v="2"/>
  </r>
  <r>
    <n v="877661.74356092419"/>
    <s v="C"/>
    <x v="594"/>
    <x v="1"/>
    <n v="4"/>
    <s v="10 191002656"/>
    <d v="2019-12-17T00:00:00"/>
    <d v="2025-02-28T00:00:00"/>
    <n v="0"/>
    <n v="1"/>
    <n v="27"/>
    <n v="30"/>
    <n v="2"/>
    <n v="18"/>
    <n v="19.559999999999999"/>
    <n v="10000000"/>
    <n v="361524"/>
    <n v="9784014"/>
    <n v="0"/>
    <n v="0"/>
    <n v="0"/>
    <m/>
    <n v="0"/>
    <n v="0"/>
    <n v="0"/>
    <m/>
    <m/>
    <d v="2022-03-31T00:00:00"/>
    <n v="1"/>
    <s v="O"/>
    <n v="1"/>
    <n v="30"/>
    <n v="0"/>
    <m/>
    <m/>
    <m/>
    <m/>
    <m/>
    <m/>
    <n v="1"/>
    <n v="1"/>
    <m/>
    <m/>
    <n v="914320.28"/>
    <s v="TARJETA DE AFINIDAD"/>
    <n v="0"/>
    <n v="0"/>
    <m/>
    <m/>
    <n v="5"/>
    <m/>
    <m/>
    <m/>
    <m/>
    <n v="1"/>
    <n v="7"/>
    <n v="2"/>
  </r>
  <r>
    <n v="921255.59948267415"/>
    <s v="C"/>
    <x v="594"/>
    <x v="1"/>
    <n v="3"/>
    <s v="13 201002743"/>
    <d v="2020-09-25T00:00:00"/>
    <d v="2024-09-30T00:00:00"/>
    <n v="0"/>
    <n v="1"/>
    <n v="21"/>
    <n v="30"/>
    <n v="2"/>
    <n v="10.15"/>
    <n v="10.63"/>
    <n v="15256508"/>
    <n v="307620"/>
    <n v="10269962"/>
    <n v="0"/>
    <n v="0"/>
    <n v="0"/>
    <m/>
    <n v="0"/>
    <n v="0"/>
    <n v="0"/>
    <s v="500000/500000/"/>
    <s v="07/12/"/>
    <d v="2022-03-31T00:00:00"/>
    <n v="1"/>
    <s v="O"/>
    <n v="1"/>
    <n v="30"/>
    <n v="0"/>
    <m/>
    <m/>
    <m/>
    <m/>
    <m/>
    <m/>
    <n v="1"/>
    <n v="1"/>
    <n v="44099"/>
    <s v="A"/>
    <n v="959729.78"/>
    <s v="SUSTITUCION"/>
    <n v="0"/>
    <n v="0"/>
    <m/>
    <m/>
    <n v="5"/>
    <m/>
    <m/>
    <m/>
    <m/>
    <n v="1"/>
    <n v="7"/>
    <n v="2"/>
  </r>
  <r>
    <n v="380663.61695640348"/>
    <s v="C"/>
    <x v="594"/>
    <x v="1"/>
    <n v="4"/>
    <s v="13 221001161"/>
    <d v="2022-03-09T00:00:00"/>
    <d v="2025-03-31T00:00:00"/>
    <n v="0"/>
    <n v="1"/>
    <n v="0"/>
    <n v="30"/>
    <n v="2"/>
    <n v="7.2"/>
    <n v="7.44"/>
    <n v="4244053"/>
    <n v="132218"/>
    <n v="4244053"/>
    <n v="0"/>
    <n v="0"/>
    <n v="0"/>
    <m/>
    <n v="0"/>
    <n v="0"/>
    <n v="0"/>
    <m/>
    <m/>
    <d v="2022-03-09T00:00:00"/>
    <n v="1"/>
    <s v="O"/>
    <n v="1"/>
    <n v="30"/>
    <n v="0"/>
    <m/>
    <m/>
    <m/>
    <m/>
    <m/>
    <m/>
    <n v="1"/>
    <n v="1"/>
    <m/>
    <m/>
    <n v="396651.98"/>
    <s v="LIBRE INVERSION"/>
    <n v="0"/>
    <n v="0"/>
    <m/>
    <m/>
    <n v="5"/>
    <m/>
    <m/>
    <m/>
    <m/>
    <n v="1"/>
    <n v="7"/>
    <n v="2"/>
  </r>
  <r>
    <n v="1454775.574016192"/>
    <s v="C"/>
    <x v="595"/>
    <x v="11"/>
    <n v="3"/>
    <s v="13 201002295"/>
    <d v="2020-08-12T00:00:00"/>
    <d v="2023-10-31T00:00:00"/>
    <n v="90"/>
    <n v="1"/>
    <n v="18"/>
    <n v="30"/>
    <n v="2"/>
    <n v="12.9"/>
    <n v="13.7"/>
    <n v="14948969"/>
    <n v="282620"/>
    <n v="7319312"/>
    <n v="302528"/>
    <n v="0"/>
    <n v="0"/>
    <m/>
    <n v="680823"/>
    <n v="302528"/>
    <n v="0"/>
    <s v="1800000/"/>
    <s v="07/"/>
    <d v="2021-11-30T00:00:00"/>
    <n v="1"/>
    <s v="O"/>
    <n v="1"/>
    <n v="30"/>
    <n v="798534"/>
    <m/>
    <m/>
    <m/>
    <m/>
    <m/>
    <m/>
    <n v="1"/>
    <n v="1"/>
    <n v="44055"/>
    <s v="A"/>
    <n v="730120.82"/>
    <s v="SUSTITUCION"/>
    <n v="0"/>
    <n v="0"/>
    <s v="800-197-268-4"/>
    <s v="DIRECCION DE IMPUESTOS Y ADUANAS NACIONALES"/>
    <n v="5"/>
    <m/>
    <m/>
    <m/>
    <m/>
    <n v="1"/>
    <n v="7"/>
    <n v="2"/>
  </r>
  <r>
    <n v="883714.42598380707"/>
    <s v="C"/>
    <x v="595"/>
    <x v="10"/>
    <n v="4"/>
    <s v="10 191003002"/>
    <d v="2020-02-27T00:00:00"/>
    <d v="2023-08-31T00:00:00"/>
    <n v="90"/>
    <n v="1"/>
    <n v="20"/>
    <n v="30"/>
    <n v="2"/>
    <n v="18"/>
    <n v="19.559999999999999"/>
    <n v="5000000"/>
    <n v="250000"/>
    <n v="4446174"/>
    <n v="250108"/>
    <n v="0"/>
    <n v="0"/>
    <m/>
    <n v="413571"/>
    <n v="250108"/>
    <n v="0"/>
    <m/>
    <m/>
    <d v="2021-11-30T00:00:00"/>
    <n v="1"/>
    <s v="O"/>
    <n v="1"/>
    <n v="30"/>
    <n v="749892"/>
    <m/>
    <m/>
    <m/>
    <m/>
    <m/>
    <m/>
    <n v="1"/>
    <n v="1"/>
    <m/>
    <m/>
    <n v="443518.18"/>
    <s v="TARJETA DE AFINIDAD"/>
    <n v="0"/>
    <n v="0"/>
    <m/>
    <m/>
    <n v="5"/>
    <m/>
    <m/>
    <m/>
    <m/>
    <n v="1"/>
    <n v="7"/>
    <n v="2"/>
  </r>
  <r>
    <n v="619864"/>
    <s v="C"/>
    <x v="596"/>
    <x v="1"/>
    <n v="4"/>
    <s v="10 191002842"/>
    <d v="2020-01-31T00:00:00"/>
    <d v="2022-06-30T00:00:00"/>
    <n v="0"/>
    <n v="1"/>
    <n v="25"/>
    <n v="30"/>
    <n v="2"/>
    <n v="13.5"/>
    <n v="14.36"/>
    <n v="619864"/>
    <n v="237000"/>
    <n v="619864"/>
    <n v="0"/>
    <n v="0"/>
    <n v="0"/>
    <m/>
    <n v="0"/>
    <n v="0"/>
    <n v="0"/>
    <m/>
    <m/>
    <d v="2022-03-31T00:00:00"/>
    <n v="1"/>
    <s v="O"/>
    <n v="1"/>
    <n v="30"/>
    <n v="0"/>
    <m/>
    <m/>
    <m/>
    <m/>
    <m/>
    <m/>
    <n v="1"/>
    <n v="1"/>
    <m/>
    <m/>
    <n v="0"/>
    <s v="TARJETA DE AFINIDAD"/>
    <n v="0"/>
    <n v="0"/>
    <m/>
    <m/>
    <n v="5"/>
    <m/>
    <m/>
    <m/>
    <m/>
    <n v="1"/>
    <n v="7"/>
    <n v="2"/>
  </r>
  <r>
    <n v="0"/>
    <s v="C"/>
    <x v="597"/>
    <x v="0"/>
    <n v="4"/>
    <s v="13 211001160"/>
    <d v="2021-04-13T00:00:00"/>
    <d v="2024-04-30T00:00:00"/>
    <n v="0"/>
    <n v="1"/>
    <n v="11"/>
    <n v="30"/>
    <n v="2"/>
    <n v="5.99"/>
    <n v="6.16"/>
    <n v="6043372"/>
    <n v="184957"/>
    <n v="4318028"/>
    <n v="0"/>
    <n v="0"/>
    <n v="0"/>
    <m/>
    <n v="0"/>
    <n v="0"/>
    <n v="0"/>
    <m/>
    <m/>
    <d v="2022-03-31T00:00:00"/>
    <n v="1"/>
    <s v="O"/>
    <n v="1"/>
    <n v="30"/>
    <n v="0"/>
    <m/>
    <m/>
    <m/>
    <m/>
    <m/>
    <m/>
    <n v="1"/>
    <n v="1"/>
    <m/>
    <m/>
    <n v="1003726.9"/>
    <s v="SUSTITUCION"/>
    <n v="0"/>
    <n v="0"/>
    <s v="800-197-268-4"/>
    <s v="DIRECCION DE IMPUESTOS Y ADUANAS NACIONALES"/>
    <n v="5"/>
    <m/>
    <m/>
    <m/>
    <m/>
    <n v="1"/>
    <n v="7"/>
    <n v="2"/>
  </r>
  <r>
    <n v="0"/>
    <s v="C"/>
    <x v="597"/>
    <x v="0"/>
    <n v="4"/>
    <s v="13 211003447"/>
    <d v="2021-11-22T00:00:00"/>
    <d v="2023-05-31T00:00:00"/>
    <n v="0"/>
    <n v="1"/>
    <n v="4"/>
    <n v="30"/>
    <n v="2"/>
    <n v="9"/>
    <n v="9.3800000000000008"/>
    <n v="4021149"/>
    <n v="240395"/>
    <n v="3175735"/>
    <n v="0"/>
    <n v="0"/>
    <n v="0"/>
    <m/>
    <n v="0"/>
    <n v="0"/>
    <n v="0"/>
    <m/>
    <m/>
    <d v="2022-03-31T00:00:00"/>
    <n v="1"/>
    <s v="O"/>
    <n v="1"/>
    <n v="30"/>
    <n v="0"/>
    <m/>
    <m/>
    <m/>
    <m/>
    <m/>
    <m/>
    <n v="1"/>
    <n v="1"/>
    <m/>
    <m/>
    <n v="738156.92"/>
    <s v="COMPRA CARTERA"/>
    <n v="0"/>
    <n v="0"/>
    <s v="800-197-268-4"/>
    <s v="DIRECCION DE IMPUESTOS Y ADUANAS NACIONALES"/>
    <n v="5"/>
    <m/>
    <m/>
    <m/>
    <m/>
    <n v="1"/>
    <n v="7"/>
    <n v="2"/>
  </r>
  <r>
    <n v="0"/>
    <s v="C"/>
    <x v="597"/>
    <x v="1"/>
    <n v="4"/>
    <s v="10 191003450"/>
    <d v="2020-07-21T00:00:00"/>
    <d v="2023-10-31T00:00:00"/>
    <n v="0"/>
    <n v="1"/>
    <n v="20"/>
    <n v="30"/>
    <n v="2"/>
    <n v="17.7"/>
    <n v="19.21"/>
    <n v="5000000"/>
    <n v="250000"/>
    <n v="3997368"/>
    <n v="0"/>
    <n v="0"/>
    <n v="0"/>
    <m/>
    <n v="0"/>
    <n v="0"/>
    <n v="0"/>
    <m/>
    <m/>
    <d v="2022-03-31T00:00:00"/>
    <n v="1"/>
    <s v="O"/>
    <n v="1"/>
    <n v="30"/>
    <n v="0"/>
    <m/>
    <m/>
    <m/>
    <m/>
    <m/>
    <m/>
    <n v="1"/>
    <n v="1"/>
    <m/>
    <m/>
    <n v="929078.7"/>
    <s v="TARJETA DE AFINIDAD"/>
    <n v="0"/>
    <n v="0"/>
    <m/>
    <m/>
    <n v="5"/>
    <m/>
    <m/>
    <m/>
    <m/>
    <n v="1"/>
    <n v="7"/>
    <n v="2"/>
  </r>
  <r>
    <n v="17266509.62861995"/>
    <s v="C"/>
    <x v="598"/>
    <x v="0"/>
    <n v="4"/>
    <s v="13 211001862"/>
    <d v="2021-07-21T00:00:00"/>
    <d v="2026-07-31T00:00:00"/>
    <n v="1"/>
    <n v="1"/>
    <n v="8"/>
    <n v="30"/>
    <n v="2"/>
    <n v="9"/>
    <n v="9.3800000000000008"/>
    <n v="35122327"/>
    <n v="488713"/>
    <n v="31831750"/>
    <n v="0"/>
    <n v="0"/>
    <n v="0"/>
    <m/>
    <n v="0"/>
    <n v="0"/>
    <n v="0"/>
    <s v="1500000/1500000/"/>
    <s v="06/12/"/>
    <d v="2022-03-31T00:00:00"/>
    <n v="1"/>
    <s v="O"/>
    <n v="1"/>
    <n v="30"/>
    <n v="504"/>
    <m/>
    <m/>
    <m/>
    <m/>
    <m/>
    <m/>
    <n v="1"/>
    <n v="1"/>
    <m/>
    <m/>
    <n v="1619724.29"/>
    <s v="LIBRE INVERSION"/>
    <n v="0"/>
    <n v="0"/>
    <s v="800-197-268-4"/>
    <s v="DIRECCION DE IMPUESTOS Y ADUANAS NACIONALES"/>
    <n v="5"/>
    <m/>
    <m/>
    <m/>
    <m/>
    <n v="1"/>
    <n v="7"/>
    <n v="2"/>
  </r>
  <r>
    <n v="67985.311380051033"/>
    <s v="C"/>
    <x v="598"/>
    <x v="1"/>
    <n v="4"/>
    <s v="10 191003868"/>
    <d v="2020-11-28T00:00:00"/>
    <d v="2022-11-30T00:00:00"/>
    <n v="0"/>
    <n v="1"/>
    <n v="16"/>
    <n v="30"/>
    <n v="2"/>
    <n v="17.690000000000001"/>
    <n v="19.2"/>
    <n v="335005"/>
    <n v="16742"/>
    <n v="125271"/>
    <n v="0"/>
    <n v="0"/>
    <n v="0"/>
    <m/>
    <n v="0"/>
    <n v="0"/>
    <n v="0"/>
    <m/>
    <m/>
    <d v="2022-03-31T00:00:00"/>
    <n v="1"/>
    <s v="O"/>
    <n v="1"/>
    <n v="30"/>
    <n v="0"/>
    <m/>
    <m/>
    <m/>
    <m/>
    <m/>
    <m/>
    <n v="1"/>
    <n v="1"/>
    <m/>
    <m/>
    <n v="6339.77"/>
    <s v="TARJETA DE AFINIDAD"/>
    <n v="0"/>
    <n v="0"/>
    <m/>
    <m/>
    <n v="5"/>
    <m/>
    <m/>
    <m/>
    <m/>
    <n v="1"/>
    <n v="7"/>
    <n v="2"/>
  </r>
  <r>
    <n v="26702470.682018068"/>
    <s v="C"/>
    <x v="599"/>
    <x v="2"/>
    <n v="4"/>
    <s v="11 21569"/>
    <d v="2018-10-18T00:00:00"/>
    <d v="2026-10-31T00:00:00"/>
    <n v="0"/>
    <n v="1"/>
    <n v="35"/>
    <n v="30"/>
    <n v="2"/>
    <n v="12"/>
    <n v="12.68"/>
    <n v="60302499"/>
    <n v="980087"/>
    <n v="41307915"/>
    <n v="0"/>
    <n v="0"/>
    <n v="184326000"/>
    <n v="43585"/>
    <n v="0"/>
    <n v="0"/>
    <n v="0"/>
    <m/>
    <m/>
    <d v="2022-03-31T00:00:00"/>
    <n v="2"/>
    <s v="O"/>
    <n v="1"/>
    <n v="30"/>
    <n v="0"/>
    <m/>
    <m/>
    <m/>
    <m/>
    <m/>
    <m/>
    <n v="1"/>
    <n v="1"/>
    <m/>
    <m/>
    <n v="1786879.78"/>
    <s v="VIVIENDA"/>
    <n v="0"/>
    <n v="0"/>
    <s v="800-197-268-4"/>
    <s v="DIRECCION DE IMPUESTOS Y ADUANAS NACIONALES"/>
    <n v="5"/>
    <m/>
    <m/>
    <m/>
    <m/>
    <n v="1"/>
    <n v="7"/>
    <n v="2"/>
  </r>
  <r>
    <n v="6807737.3179819304"/>
    <s v="C"/>
    <x v="599"/>
    <x v="0"/>
    <n v="4"/>
    <s v="11 18471"/>
    <d v="2017-08-09T00:00:00"/>
    <d v="2023-08-31T00:00:00"/>
    <n v="0"/>
    <n v="1"/>
    <n v="35"/>
    <n v="30"/>
    <n v="2"/>
    <n v="11.03"/>
    <n v="11.61"/>
    <n v="35269663"/>
    <n v="672048"/>
    <n v="10531551"/>
    <n v="0"/>
    <n v="0"/>
    <n v="0"/>
    <m/>
    <n v="0"/>
    <n v="0"/>
    <n v="0"/>
    <m/>
    <m/>
    <d v="2022-03-31T00:00:00"/>
    <n v="1"/>
    <s v="O"/>
    <n v="1"/>
    <n v="30"/>
    <n v="0"/>
    <m/>
    <m/>
    <m/>
    <m/>
    <m/>
    <m/>
    <n v="1"/>
    <n v="1"/>
    <m/>
    <m/>
    <n v="455690.22"/>
    <s v="SUSTITUCION"/>
    <n v="0"/>
    <n v="0"/>
    <s v="800-197-268-4"/>
    <s v="DIRECCION DE IMPUESTOS Y ADUANAS NACIONALES"/>
    <n v="5"/>
    <m/>
    <m/>
    <m/>
    <m/>
    <n v="1"/>
    <n v="7"/>
    <n v="2"/>
  </r>
  <r>
    <n v="20328337"/>
    <s v="C"/>
    <x v="600"/>
    <x v="0"/>
    <n v="4"/>
    <s v="13 211003119"/>
    <d v="2021-11-10T00:00:00"/>
    <d v="2024-08-31T00:00:00"/>
    <n v="1"/>
    <n v="1"/>
    <n v="2"/>
    <n v="30"/>
    <n v="2"/>
    <n v="8.5"/>
    <n v="8.84"/>
    <n v="60326796"/>
    <n v="1079611"/>
    <n v="32210452"/>
    <n v="0"/>
    <n v="0"/>
    <n v="0"/>
    <m/>
    <n v="0"/>
    <n v="0"/>
    <n v="0"/>
    <s v="1000000/1000000/"/>
    <s v="06/12/"/>
    <d v="2022-03-31T00:00:00"/>
    <n v="1"/>
    <s v="O"/>
    <n v="1"/>
    <n v="30"/>
    <n v="270"/>
    <m/>
    <m/>
    <m/>
    <m/>
    <m/>
    <m/>
    <n v="1"/>
    <n v="1"/>
    <m/>
    <m/>
    <n v="1485259"/>
    <s v="LIBRE INVERSION"/>
    <n v="0"/>
    <n v="0"/>
    <s v="800-197-268-4"/>
    <s v="DIRECCION DE IMPUESTOS Y ADUANAS NACIONALES"/>
    <n v="5"/>
    <m/>
    <m/>
    <m/>
    <m/>
    <n v="1"/>
    <n v="7"/>
    <n v="2"/>
  </r>
  <r>
    <n v="0"/>
    <s v="C"/>
    <x v="601"/>
    <x v="1"/>
    <n v="4"/>
    <s v="10 191002521"/>
    <d v="2019-11-22T00:00:00"/>
    <d v="2022-04-30T00:00:00"/>
    <n v="0"/>
    <n v="1"/>
    <n v="27"/>
    <n v="30"/>
    <n v="2"/>
    <n v="18"/>
    <n v="19.559999999999999"/>
    <n v="7000000"/>
    <n v="150000"/>
    <n v="150000"/>
    <n v="0"/>
    <n v="0"/>
    <n v="0"/>
    <m/>
    <n v="0"/>
    <n v="0"/>
    <n v="0"/>
    <m/>
    <m/>
    <d v="2022-02-04T00:00:00"/>
    <n v="1"/>
    <s v="O"/>
    <n v="1"/>
    <n v="30"/>
    <n v="0"/>
    <m/>
    <m/>
    <m/>
    <m/>
    <m/>
    <m/>
    <n v="1"/>
    <n v="1"/>
    <m/>
    <m/>
    <n v="720017.33"/>
    <s v="TARJETA DE AFINIDAD"/>
    <n v="0"/>
    <n v="0"/>
    <m/>
    <m/>
    <n v="5"/>
    <m/>
    <m/>
    <m/>
    <m/>
    <n v="1"/>
    <n v="7"/>
    <n v="2"/>
  </r>
  <r>
    <n v="0"/>
    <s v="C"/>
    <x v="602"/>
    <x v="1"/>
    <n v="4"/>
    <s v="10 211001289"/>
    <d v="2021-11-12T00:00:00"/>
    <d v="2024-11-30T00:00:00"/>
    <n v="0"/>
    <n v="1"/>
    <n v="4"/>
    <n v="30"/>
    <n v="2"/>
    <n v="17.690000000000001"/>
    <n v="19.2"/>
    <n v="600000"/>
    <n v="21723"/>
    <n v="548157"/>
    <n v="0"/>
    <n v="0"/>
    <n v="0"/>
    <m/>
    <n v="0"/>
    <n v="0"/>
    <n v="0"/>
    <m/>
    <m/>
    <d v="2022-03-31T00:00:00"/>
    <n v="1"/>
    <s v="O"/>
    <n v="1"/>
    <n v="30"/>
    <n v="0"/>
    <m/>
    <m/>
    <m/>
    <m/>
    <m/>
    <m/>
    <n v="1"/>
    <n v="1"/>
    <m/>
    <m/>
    <n v="573134.49"/>
    <s v="TARJETA DE AFINIDAD"/>
    <n v="0"/>
    <n v="0"/>
    <m/>
    <m/>
    <n v="5"/>
    <m/>
    <m/>
    <m/>
    <m/>
    <n v="1"/>
    <n v="7"/>
    <n v="2"/>
  </r>
  <r>
    <n v="0"/>
    <s v="C"/>
    <x v="602"/>
    <x v="1"/>
    <n v="4"/>
    <s v="10 211001288"/>
    <d v="2021-11-12T00:00:00"/>
    <d v="2023-10-31T00:00:00"/>
    <n v="0"/>
    <n v="1"/>
    <n v="3"/>
    <n v="30"/>
    <n v="2"/>
    <n v="17.690000000000001"/>
    <n v="19.2"/>
    <n v="600000"/>
    <n v="21723"/>
    <n v="341689"/>
    <n v="0"/>
    <n v="0"/>
    <n v="0"/>
    <m/>
    <n v="0"/>
    <n v="0"/>
    <n v="0"/>
    <m/>
    <m/>
    <d v="2022-03-31T00:00:00"/>
    <n v="1"/>
    <s v="O"/>
    <n v="1"/>
    <n v="30"/>
    <n v="0"/>
    <m/>
    <m/>
    <m/>
    <m/>
    <m/>
    <m/>
    <n v="1"/>
    <n v="1"/>
    <m/>
    <m/>
    <n v="357101.89"/>
    <s v="TARJETA DE AFINIDAD"/>
    <n v="0"/>
    <n v="0"/>
    <m/>
    <m/>
    <n v="5"/>
    <m/>
    <m/>
    <m/>
    <m/>
    <n v="1"/>
    <n v="7"/>
    <n v="2"/>
  </r>
  <r>
    <n v="0"/>
    <s v="C"/>
    <x v="602"/>
    <x v="1"/>
    <n v="4"/>
    <s v="10 211001372"/>
    <d v="2021-11-23T00:00:00"/>
    <d v="2024-11-30T00:00:00"/>
    <n v="0"/>
    <n v="1"/>
    <n v="4"/>
    <n v="30"/>
    <n v="2"/>
    <n v="17.690000000000001"/>
    <n v="19.2"/>
    <n v="59900"/>
    <n v="2169"/>
    <n v="54723"/>
    <n v="0"/>
    <n v="0"/>
    <n v="0"/>
    <m/>
    <n v="0"/>
    <n v="0"/>
    <n v="0"/>
    <m/>
    <m/>
    <d v="2022-03-31T00:00:00"/>
    <n v="1"/>
    <s v="O"/>
    <n v="1"/>
    <n v="30"/>
    <n v="0"/>
    <m/>
    <m/>
    <m/>
    <m/>
    <m/>
    <m/>
    <n v="1"/>
    <n v="1"/>
    <m/>
    <m/>
    <n v="57248.639999999999"/>
    <s v="TARJETA DE AFINIDAD"/>
    <n v="0"/>
    <n v="0"/>
    <m/>
    <m/>
    <n v="5"/>
    <m/>
    <m/>
    <m/>
    <m/>
    <n v="1"/>
    <n v="7"/>
    <n v="2"/>
  </r>
  <r>
    <n v="0"/>
    <s v="C"/>
    <x v="602"/>
    <x v="1"/>
    <n v="4"/>
    <s v="10 211001353"/>
    <d v="2021-11-21T00:00:00"/>
    <d v="2024-11-30T00:00:00"/>
    <n v="0"/>
    <n v="1"/>
    <n v="4"/>
    <n v="30"/>
    <n v="2"/>
    <n v="17.690000000000001"/>
    <n v="19.2"/>
    <n v="728074"/>
    <n v="26359"/>
    <n v="665167"/>
    <n v="0"/>
    <n v="0"/>
    <n v="0"/>
    <m/>
    <n v="0"/>
    <n v="0"/>
    <n v="0"/>
    <m/>
    <m/>
    <d v="2022-03-31T00:00:00"/>
    <n v="1"/>
    <s v="O"/>
    <n v="1"/>
    <n v="30"/>
    <n v="0"/>
    <m/>
    <m/>
    <m/>
    <m/>
    <m/>
    <m/>
    <n v="1"/>
    <n v="1"/>
    <m/>
    <m/>
    <n v="695408.94"/>
    <s v="TARJETA DE AFINIDAD"/>
    <n v="0"/>
    <n v="0"/>
    <m/>
    <m/>
    <n v="5"/>
    <m/>
    <m/>
    <m/>
    <m/>
    <n v="1"/>
    <n v="7"/>
    <n v="2"/>
  </r>
  <r>
    <n v="0"/>
    <s v="C"/>
    <x v="602"/>
    <x v="1"/>
    <n v="4"/>
    <s v="10 211001354"/>
    <d v="2021-11-21T00:00:00"/>
    <d v="2024-11-30T00:00:00"/>
    <n v="0"/>
    <n v="1"/>
    <n v="4"/>
    <n v="30"/>
    <n v="2"/>
    <n v="17.690000000000001"/>
    <n v="19.2"/>
    <n v="100000"/>
    <n v="3620"/>
    <n v="91361"/>
    <n v="0"/>
    <n v="0"/>
    <n v="0"/>
    <m/>
    <n v="0"/>
    <n v="0"/>
    <n v="0"/>
    <m/>
    <m/>
    <d v="2022-03-31T00:00:00"/>
    <n v="1"/>
    <s v="O"/>
    <n v="1"/>
    <n v="30"/>
    <n v="0"/>
    <m/>
    <m/>
    <m/>
    <m/>
    <m/>
    <m/>
    <n v="1"/>
    <n v="1"/>
    <m/>
    <m/>
    <n v="95486.41"/>
    <s v="TARJETA DE AFINIDAD"/>
    <n v="0"/>
    <n v="0"/>
    <m/>
    <m/>
    <n v="5"/>
    <m/>
    <m/>
    <m/>
    <m/>
    <n v="1"/>
    <n v="7"/>
    <n v="2"/>
  </r>
  <r>
    <n v="0"/>
    <s v="C"/>
    <x v="602"/>
    <x v="1"/>
    <n v="4"/>
    <s v="10 211001333"/>
    <d v="2021-11-19T00:00:00"/>
    <d v="2024-11-30T00:00:00"/>
    <n v="0"/>
    <n v="1"/>
    <n v="4"/>
    <n v="30"/>
    <n v="2"/>
    <n v="17.690000000000001"/>
    <n v="19.2"/>
    <n v="200000"/>
    <n v="7241"/>
    <n v="182719"/>
    <n v="0"/>
    <n v="0"/>
    <n v="0"/>
    <m/>
    <n v="0"/>
    <n v="0"/>
    <n v="0"/>
    <m/>
    <m/>
    <d v="2022-03-31T00:00:00"/>
    <n v="1"/>
    <s v="O"/>
    <n v="1"/>
    <n v="30"/>
    <n v="0"/>
    <m/>
    <m/>
    <m/>
    <m/>
    <m/>
    <m/>
    <n v="1"/>
    <n v="1"/>
    <m/>
    <m/>
    <n v="190972.82"/>
    <s v="TARJETA DE AFINIDAD"/>
    <n v="0"/>
    <n v="0"/>
    <m/>
    <m/>
    <n v="5"/>
    <m/>
    <m/>
    <m/>
    <m/>
    <n v="1"/>
    <n v="7"/>
    <n v="2"/>
  </r>
  <r>
    <n v="0"/>
    <s v="C"/>
    <x v="602"/>
    <x v="1"/>
    <n v="4"/>
    <s v="10 211001254"/>
    <d v="2021-11-08T00:00:00"/>
    <d v="2024-11-30T00:00:00"/>
    <n v="0"/>
    <n v="1"/>
    <n v="4"/>
    <n v="30"/>
    <n v="2"/>
    <n v="17.690000000000001"/>
    <n v="19.2"/>
    <n v="200000"/>
    <n v="7241"/>
    <n v="182719"/>
    <n v="0"/>
    <n v="0"/>
    <n v="0"/>
    <m/>
    <n v="0"/>
    <n v="0"/>
    <n v="0"/>
    <m/>
    <m/>
    <d v="2022-03-31T00:00:00"/>
    <n v="1"/>
    <s v="O"/>
    <n v="1"/>
    <n v="30"/>
    <n v="0"/>
    <m/>
    <m/>
    <m/>
    <m/>
    <m/>
    <m/>
    <n v="1"/>
    <n v="1"/>
    <m/>
    <m/>
    <n v="190972.82"/>
    <s v="TARJETA DE AFINIDAD"/>
    <n v="0"/>
    <n v="0"/>
    <m/>
    <m/>
    <n v="5"/>
    <m/>
    <m/>
    <m/>
    <m/>
    <n v="1"/>
    <n v="7"/>
    <n v="2"/>
  </r>
  <r>
    <n v="0"/>
    <s v="C"/>
    <x v="603"/>
    <x v="0"/>
    <n v="4"/>
    <s v="11 22904"/>
    <d v="2019-04-25T00:00:00"/>
    <d v="2023-04-30T00:00:00"/>
    <n v="0"/>
    <n v="1"/>
    <n v="41"/>
    <n v="30"/>
    <n v="2"/>
    <n v="14.4"/>
    <n v="15.38"/>
    <n v="19086558"/>
    <n v="441107"/>
    <n v="6199848"/>
    <n v="0"/>
    <n v="0"/>
    <n v="0"/>
    <m/>
    <n v="0"/>
    <n v="0"/>
    <n v="0"/>
    <s v="500000/500000/"/>
    <s v="07/12/"/>
    <d v="2022-03-31T00:00:00"/>
    <n v="1"/>
    <s v="O"/>
    <n v="1"/>
    <n v="30"/>
    <n v="0"/>
    <m/>
    <m/>
    <m/>
    <m/>
    <m/>
    <m/>
    <n v="1"/>
    <n v="1"/>
    <m/>
    <m/>
    <n v="2155326"/>
    <s v="SUSTITUCION"/>
    <n v="0"/>
    <n v="0"/>
    <s v="800-197-268-4"/>
    <s v="DIRECCION DE IMPUESTOS Y ADUANAS NACIONALES"/>
    <n v="5"/>
    <m/>
    <m/>
    <m/>
    <m/>
    <n v="1"/>
    <n v="7"/>
    <n v="2"/>
  </r>
  <r>
    <n v="17515996.892132707"/>
    <s v="C"/>
    <x v="604"/>
    <x v="0"/>
    <n v="3"/>
    <s v="13 211000037"/>
    <d v="2021-01-12T00:00:00"/>
    <d v="2026-01-31T00:00:00"/>
    <n v="1"/>
    <n v="1"/>
    <n v="15"/>
    <n v="30"/>
    <n v="2"/>
    <n v="14.83"/>
    <n v="15.89"/>
    <n v="26134163"/>
    <n v="461375"/>
    <n v="22006523"/>
    <n v="0"/>
    <n v="0"/>
    <n v="0"/>
    <m/>
    <n v="0"/>
    <n v="0"/>
    <n v="0"/>
    <s v="1000000/1000000/"/>
    <s v="06/12/"/>
    <d v="2022-03-31T00:00:00"/>
    <n v="1"/>
    <s v="O"/>
    <n v="1"/>
    <n v="30"/>
    <n v="337"/>
    <m/>
    <m/>
    <m/>
    <m/>
    <m/>
    <m/>
    <n v="1"/>
    <n v="1"/>
    <n v="44208"/>
    <s v="A"/>
    <n v="691018.68"/>
    <s v="LIBRE INVERSION"/>
    <n v="0"/>
    <n v="0"/>
    <s v="800-197-268-4"/>
    <s v="DIRECCION DE IMPUESTOS Y ADUANAS NACIONALES"/>
    <n v="5"/>
    <m/>
    <m/>
    <m/>
    <m/>
    <n v="1"/>
    <n v="7"/>
    <n v="2"/>
  </r>
  <r>
    <n v="6196468.8332732283"/>
    <s v="C"/>
    <x v="604"/>
    <x v="1"/>
    <n v="4"/>
    <s v="10 191001722"/>
    <d v="2019-10-18T00:00:00"/>
    <d v="2024-11-30T00:00:00"/>
    <n v="0"/>
    <n v="1"/>
    <n v="29"/>
    <n v="30"/>
    <n v="2"/>
    <n v="14.63"/>
    <n v="15.65"/>
    <n v="8000000"/>
    <n v="303140"/>
    <n v="7785034"/>
    <n v="0"/>
    <n v="0"/>
    <n v="0"/>
    <m/>
    <n v="0"/>
    <n v="0"/>
    <n v="0"/>
    <m/>
    <m/>
    <d v="2022-03-31T00:00:00"/>
    <n v="1"/>
    <s v="O"/>
    <n v="1"/>
    <n v="30"/>
    <n v="0"/>
    <m/>
    <m/>
    <m/>
    <m/>
    <m/>
    <m/>
    <n v="1"/>
    <n v="1"/>
    <m/>
    <m/>
    <n v="244450.31"/>
    <s v="TARJETA DE AFINIDAD"/>
    <n v="0"/>
    <n v="0"/>
    <m/>
    <m/>
    <n v="5"/>
    <m/>
    <m/>
    <m/>
    <m/>
    <n v="1"/>
    <n v="7"/>
    <n v="2"/>
  </r>
  <r>
    <n v="14728052.862122713"/>
    <s v="C"/>
    <x v="604"/>
    <x v="1"/>
    <n v="3"/>
    <s v="13 211001746"/>
    <d v="2021-06-30T00:00:00"/>
    <d v="2026-06-30T00:00:00"/>
    <n v="0"/>
    <n v="1"/>
    <n v="10"/>
    <n v="30"/>
    <n v="2"/>
    <n v="16.93"/>
    <n v="18.309999999999999"/>
    <n v="20035380"/>
    <n v="340615"/>
    <n v="18503689"/>
    <n v="0"/>
    <n v="0"/>
    <n v="0"/>
    <m/>
    <n v="0"/>
    <n v="0"/>
    <n v="0"/>
    <s v="1000000/1000000/"/>
    <s v="06/12/"/>
    <d v="2022-03-31T00:00:00"/>
    <n v="1"/>
    <s v="O"/>
    <n v="1"/>
    <n v="30"/>
    <n v="0"/>
    <m/>
    <m/>
    <m/>
    <m/>
    <m/>
    <m/>
    <n v="1"/>
    <n v="1"/>
    <n v="44377"/>
    <s v="A"/>
    <n v="580905.93000000005"/>
    <s v="SUSTITUCION"/>
    <n v="0"/>
    <n v="0"/>
    <m/>
    <m/>
    <n v="5"/>
    <m/>
    <m/>
    <m/>
    <m/>
    <n v="1"/>
    <n v="7"/>
    <n v="2"/>
  </r>
  <r>
    <n v="3614778.2657798552"/>
    <s v="C"/>
    <x v="604"/>
    <x v="1"/>
    <n v="4"/>
    <s v="13 211003244"/>
    <d v="2021-11-05T00:00:00"/>
    <d v="2024-05-31T00:00:00"/>
    <n v="0"/>
    <n v="1"/>
    <n v="4"/>
    <n v="30"/>
    <n v="2"/>
    <n v="18.899999999999999"/>
    <n v="20.62"/>
    <n v="5087685"/>
    <n v="215123"/>
    <n v="4541551"/>
    <n v="0"/>
    <n v="0"/>
    <n v="0"/>
    <m/>
    <n v="0"/>
    <n v="0"/>
    <n v="0"/>
    <m/>
    <m/>
    <d v="2022-03-31T00:00:00"/>
    <n v="1"/>
    <s v="O"/>
    <n v="1"/>
    <n v="30"/>
    <n v="0"/>
    <m/>
    <m/>
    <m/>
    <m/>
    <m/>
    <m/>
    <n v="1"/>
    <n v="1"/>
    <m/>
    <m/>
    <n v="142657.19"/>
    <s v="LIBRE INVERSION"/>
    <n v="0"/>
    <n v="0"/>
    <m/>
    <m/>
    <n v="5"/>
    <m/>
    <m/>
    <m/>
    <m/>
    <n v="1"/>
    <n v="7"/>
    <n v="2"/>
  </r>
  <r>
    <n v="2415501.9141826113"/>
    <s v="C"/>
    <x v="604"/>
    <x v="1"/>
    <n v="4"/>
    <s v="13 221000119"/>
    <d v="2022-01-13T00:00:00"/>
    <d v="2022-06-30T00:00:00"/>
    <n v="0"/>
    <n v="1"/>
    <n v="0"/>
    <n v="150"/>
    <n v="2"/>
    <n v="19.5"/>
    <n v="20.62"/>
    <n v="3034628"/>
    <n v="3286354"/>
    <n v="3034628"/>
    <n v="98650"/>
    <n v="0"/>
    <n v="0"/>
    <m/>
    <n v="0"/>
    <n v="0"/>
    <n v="0"/>
    <m/>
    <m/>
    <d v="2022-01-13T00:00:00"/>
    <n v="1"/>
    <s v="O"/>
    <n v="1"/>
    <n v="150"/>
    <n v="0"/>
    <m/>
    <m/>
    <m/>
    <m/>
    <m/>
    <m/>
    <n v="1"/>
    <n v="1"/>
    <m/>
    <m/>
    <n v="95186.36"/>
    <s v="LIBRE INVERSION"/>
    <n v="0"/>
    <n v="0"/>
    <m/>
    <m/>
    <n v="5"/>
    <m/>
    <m/>
    <m/>
    <m/>
    <n v="1"/>
    <n v="7"/>
    <n v="2"/>
  </r>
  <r>
    <n v="17543735.302508883"/>
    <s v="C"/>
    <x v="604"/>
    <x v="1"/>
    <n v="3"/>
    <s v="13 221001414"/>
    <d v="2022-03-29T00:00:00"/>
    <d v="2027-03-31T00:00:00"/>
    <n v="0"/>
    <n v="1"/>
    <n v="0"/>
    <n v="30"/>
    <n v="2"/>
    <n v="18.52"/>
    <n v="20.170000000000002"/>
    <n v="22041233"/>
    <n v="404058"/>
    <n v="22041233"/>
    <n v="0"/>
    <n v="0"/>
    <n v="0"/>
    <m/>
    <n v="0"/>
    <n v="0"/>
    <n v="0"/>
    <s v="1000000/1000000/"/>
    <s v="07/12/"/>
    <d v="2022-03-29T00:00:00"/>
    <n v="1"/>
    <s v="O"/>
    <n v="1"/>
    <n v="30"/>
    <n v="0"/>
    <m/>
    <m/>
    <m/>
    <m/>
    <m/>
    <m/>
    <n v="1"/>
    <n v="1"/>
    <n v="44649"/>
    <s v="A"/>
    <n v="691997.46"/>
    <s v="SUSTITUCION"/>
    <n v="0"/>
    <n v="0"/>
    <m/>
    <m/>
    <n v="5"/>
    <m/>
    <m/>
    <m/>
    <m/>
    <n v="1"/>
    <n v="7"/>
    <n v="2"/>
  </r>
  <r>
    <n v="21151197"/>
    <s v="C"/>
    <x v="605"/>
    <x v="5"/>
    <n v="4"/>
    <s v="11 19855"/>
    <d v="2018-03-08T00:00:00"/>
    <d v="2022-12-31T00:00:00"/>
    <n v="750"/>
    <n v="1"/>
    <n v="11"/>
    <n v="30"/>
    <n v="2"/>
    <n v="11.03"/>
    <n v="11.61"/>
    <n v="34639938"/>
    <n v="505814"/>
    <n v="21151197"/>
    <n v="556195"/>
    <n v="0"/>
    <n v="0"/>
    <m/>
    <n v="21151197"/>
    <n v="556195"/>
    <n v="2854158"/>
    <s v="1000000/482558/"/>
    <s v="07/12/"/>
    <d v="2020-01-31T00:00:00"/>
    <n v="1"/>
    <s v="O"/>
    <n v="1"/>
    <n v="30"/>
    <n v="15721848"/>
    <m/>
    <m/>
    <m/>
    <m/>
    <m/>
    <m/>
    <n v="1"/>
    <n v="1"/>
    <m/>
    <m/>
    <n v="0"/>
    <s v="LIBRE INVERSION"/>
    <n v="0"/>
    <n v="0"/>
    <n v="0"/>
    <s v="OTRO  ,"/>
    <n v="5"/>
    <m/>
    <m/>
    <m/>
    <m/>
    <n v="1"/>
    <n v="7"/>
    <n v="2"/>
  </r>
  <r>
    <n v="37942973.025483094"/>
    <s v="C"/>
    <x v="606"/>
    <x v="0"/>
    <n v="4"/>
    <s v="13 211003562"/>
    <d v="2021-11-24T00:00:00"/>
    <d v="2027-11-30T00:00:00"/>
    <n v="0"/>
    <n v="1"/>
    <n v="4"/>
    <n v="30"/>
    <n v="2"/>
    <n v="9"/>
    <n v="9.3800000000000008"/>
    <n v="47323124"/>
    <n v="862525"/>
    <n v="45317416"/>
    <n v="0"/>
    <n v="0"/>
    <n v="0"/>
    <m/>
    <n v="0"/>
    <n v="0"/>
    <n v="0"/>
    <m/>
    <m/>
    <d v="2022-03-31T00:00:00"/>
    <n v="1"/>
    <s v="O"/>
    <n v="1"/>
    <n v="30"/>
    <n v="0"/>
    <m/>
    <m/>
    <m/>
    <m/>
    <m/>
    <m/>
    <n v="1"/>
    <n v="1"/>
    <m/>
    <m/>
    <n v="921782.89"/>
    <s v="SUSTITUCION"/>
    <n v="0"/>
    <n v="0"/>
    <s v="800-197-268-4"/>
    <s v="DIRECCION DE IMPUESTOS Y ADUANAS NACIONALES"/>
    <n v="5"/>
    <m/>
    <m/>
    <m/>
    <m/>
    <n v="1"/>
    <n v="7"/>
    <n v="2"/>
  </r>
  <r>
    <n v="2964242.974516904"/>
    <s v="C"/>
    <x v="606"/>
    <x v="1"/>
    <n v="4"/>
    <s v="13 221001013"/>
    <d v="2022-03-03T00:00:00"/>
    <d v="2022-06-30T00:00:00"/>
    <n v="0"/>
    <n v="1"/>
    <n v="0"/>
    <n v="90"/>
    <n v="2"/>
    <n v="10.28"/>
    <n v="10.69"/>
    <n v="3540408"/>
    <n v="3635070"/>
    <n v="3540408"/>
    <n v="0"/>
    <n v="0"/>
    <n v="0"/>
    <m/>
    <n v="0"/>
    <n v="0"/>
    <n v="0"/>
    <m/>
    <m/>
    <d v="2022-03-03T00:00:00"/>
    <n v="1"/>
    <s v="O"/>
    <n v="1"/>
    <n v="90"/>
    <n v="0"/>
    <m/>
    <m/>
    <m/>
    <m/>
    <m/>
    <m/>
    <n v="1"/>
    <n v="1"/>
    <m/>
    <m/>
    <n v="72053.11"/>
    <s v="IMPUESTOS"/>
    <n v="0"/>
    <n v="0"/>
    <m/>
    <m/>
    <n v="5"/>
    <m/>
    <m/>
    <m/>
    <m/>
    <n v="1"/>
    <n v="7"/>
    <n v="2"/>
  </r>
  <r>
    <n v="53851529.211353384"/>
    <s v="C"/>
    <x v="607"/>
    <x v="0"/>
    <n v="3"/>
    <s v="13 211001741"/>
    <d v="2021-06-30T00:00:00"/>
    <d v="2027-06-30T00:00:00"/>
    <n v="1"/>
    <n v="1"/>
    <n v="9"/>
    <n v="30"/>
    <n v="2"/>
    <n v="1.1000000000000001"/>
    <n v="1.1100000000000001"/>
    <n v="67202109"/>
    <n v="727598"/>
    <n v="59880023"/>
    <n v="0"/>
    <n v="0"/>
    <n v="0"/>
    <m/>
    <n v="0"/>
    <n v="0"/>
    <n v="0"/>
    <s v="1500000/1500000/"/>
    <s v="06/12/"/>
    <d v="2022-03-31T00:00:00"/>
    <n v="1"/>
    <s v="O"/>
    <n v="1"/>
    <n v="30"/>
    <n v="505"/>
    <m/>
    <m/>
    <m/>
    <m/>
    <m/>
    <m/>
    <n v="1"/>
    <n v="1"/>
    <n v="44377"/>
    <s v="A"/>
    <n v="1135555.79"/>
    <s v="SUSTITUCION"/>
    <n v="0"/>
    <n v="0"/>
    <s v="800-197-268-4"/>
    <s v="DIRECCION DE IMPUESTOS Y ADUANAS NACIONALES"/>
    <n v="5"/>
    <m/>
    <m/>
    <m/>
    <m/>
    <n v="1"/>
    <n v="7"/>
    <n v="2"/>
  </r>
  <r>
    <n v="23519019.944042843"/>
    <s v="C"/>
    <x v="607"/>
    <x v="4"/>
    <n v="4"/>
    <s v="13 201000103"/>
    <d v="2020-01-16T00:00:00"/>
    <d v="2026-01-31T00:00:00"/>
    <n v="0"/>
    <n v="1"/>
    <n v="30"/>
    <n v="30"/>
    <n v="2"/>
    <n v="14.4"/>
    <n v="15.38"/>
    <n v="35244717"/>
    <n v="571142"/>
    <n v="26151916"/>
    <n v="0"/>
    <n v="0"/>
    <n v="54161093"/>
    <n v="43607"/>
    <n v="0"/>
    <n v="0"/>
    <n v="0"/>
    <s v="1000000/1000000/"/>
    <s v="07/12/"/>
    <d v="2022-03-31T00:00:00"/>
    <n v="2"/>
    <s v="O"/>
    <n v="1"/>
    <n v="30"/>
    <n v="0"/>
    <m/>
    <m/>
    <m/>
    <m/>
    <m/>
    <m/>
    <n v="1"/>
    <n v="1"/>
    <m/>
    <m/>
    <n v="495961.28"/>
    <s v="SUSTITUCION"/>
    <n v="0"/>
    <n v="0"/>
    <m/>
    <m/>
    <n v="5"/>
    <m/>
    <m/>
    <m/>
    <m/>
    <n v="1"/>
    <n v="7"/>
    <n v="2"/>
  </r>
  <r>
    <n v="3678563.2005732423"/>
    <s v="C"/>
    <x v="607"/>
    <x v="1"/>
    <n v="4"/>
    <s v="10 191002077"/>
    <d v="2019-10-17T00:00:00"/>
    <d v="2024-07-31T00:00:00"/>
    <n v="0"/>
    <n v="1"/>
    <n v="27"/>
    <n v="30"/>
    <n v="2"/>
    <n v="18"/>
    <n v="19.559999999999999"/>
    <n v="5000000"/>
    <n v="180762"/>
    <n v="4090296"/>
    <n v="0"/>
    <n v="0"/>
    <n v="0"/>
    <m/>
    <n v="0"/>
    <n v="0"/>
    <n v="0"/>
    <m/>
    <m/>
    <d v="2022-03-31T00:00:00"/>
    <n v="1"/>
    <s v="O"/>
    <n v="1"/>
    <n v="30"/>
    <n v="0"/>
    <m/>
    <m/>
    <m/>
    <m/>
    <m/>
    <m/>
    <n v="1"/>
    <n v="1"/>
    <m/>
    <m/>
    <n v="77505.06"/>
    <s v="TARJETA DE AFINIDAD"/>
    <n v="0"/>
    <n v="0"/>
    <m/>
    <m/>
    <n v="5"/>
    <m/>
    <m/>
    <m/>
    <m/>
    <n v="1"/>
    <n v="7"/>
    <n v="2"/>
  </r>
  <r>
    <n v="2292677.4686280484"/>
    <s v="C"/>
    <x v="607"/>
    <x v="1"/>
    <n v="4"/>
    <s v="13 211003951"/>
    <d v="2021-12-28T00:00:00"/>
    <d v="2022-07-31T00:00:00"/>
    <n v="0"/>
    <n v="1"/>
    <n v="0"/>
    <n v="180"/>
    <n v="2"/>
    <n v="19.649999999999999"/>
    <n v="20.62"/>
    <n v="2549342"/>
    <n v="2805086"/>
    <n v="2549342"/>
    <n v="83533"/>
    <n v="0"/>
    <n v="0"/>
    <m/>
    <n v="0"/>
    <n v="0"/>
    <n v="0"/>
    <m/>
    <m/>
    <d v="2021-12-28T00:00:00"/>
    <n v="1"/>
    <s v="O"/>
    <n v="1"/>
    <n v="180"/>
    <n v="0"/>
    <m/>
    <m/>
    <m/>
    <m/>
    <m/>
    <m/>
    <n v="1"/>
    <n v="1"/>
    <m/>
    <m/>
    <n v="48351.78"/>
    <s v="LIBRE INVERSION"/>
    <n v="0"/>
    <n v="0"/>
    <m/>
    <m/>
    <n v="5"/>
    <m/>
    <m/>
    <m/>
    <m/>
    <n v="1"/>
    <n v="7"/>
    <n v="2"/>
  </r>
  <r>
    <n v="914219.76540248131"/>
    <s v="C"/>
    <x v="607"/>
    <x v="1"/>
    <n v="4"/>
    <s v="13 221000775"/>
    <d v="2022-02-15T00:00:00"/>
    <d v="2022-06-30T00:00:00"/>
    <n v="0"/>
    <n v="1"/>
    <n v="0"/>
    <n v="120"/>
    <n v="2"/>
    <n v="19.350000000000001"/>
    <n v="20.62"/>
    <n v="1016477"/>
    <n v="1083403"/>
    <n v="1016477"/>
    <n v="16392"/>
    <n v="0"/>
    <n v="0"/>
    <m/>
    <n v="0"/>
    <n v="0"/>
    <n v="0"/>
    <m/>
    <m/>
    <d v="2022-02-15T00:00:00"/>
    <n v="1"/>
    <s v="O"/>
    <n v="1"/>
    <n v="120"/>
    <n v="0"/>
    <m/>
    <m/>
    <m/>
    <m/>
    <m/>
    <m/>
    <n v="1"/>
    <n v="1"/>
    <m/>
    <m/>
    <n v="19198.5"/>
    <s v="LIBRE INVERSION"/>
    <n v="0"/>
    <n v="0"/>
    <m/>
    <m/>
    <n v="5"/>
    <m/>
    <m/>
    <m/>
    <m/>
    <n v="1"/>
    <n v="7"/>
    <n v="2"/>
  </r>
  <r>
    <n v="9228181"/>
    <s v="C"/>
    <x v="608"/>
    <x v="0"/>
    <n v="3"/>
    <s v="13 211001465"/>
    <d v="2021-05-19T00:00:00"/>
    <d v="2024-11-30T00:00:00"/>
    <n v="0"/>
    <n v="1"/>
    <n v="12"/>
    <n v="30"/>
    <n v="2"/>
    <n v="9.14"/>
    <n v="9.5299999999999994"/>
    <n v="22831496"/>
    <n v="552528"/>
    <n v="17728463"/>
    <n v="0"/>
    <n v="0"/>
    <n v="0"/>
    <m/>
    <n v="0"/>
    <n v="0"/>
    <n v="0"/>
    <s v="600000/600000/"/>
    <s v="07/12/"/>
    <d v="2022-03-31T00:00:00"/>
    <n v="1"/>
    <s v="O"/>
    <n v="1"/>
    <n v="30"/>
    <n v="0"/>
    <m/>
    <m/>
    <m/>
    <m/>
    <m/>
    <m/>
    <n v="1"/>
    <n v="1"/>
    <n v="44335"/>
    <s v="A"/>
    <n v="1718793"/>
    <s v="SUSTITUCION"/>
    <n v="0"/>
    <n v="0"/>
    <s v="800-197-268-4"/>
    <s v="DIRECCION DE IMPUESTOS Y ADUANAS NACIONALES"/>
    <n v="5"/>
    <m/>
    <m/>
    <m/>
    <m/>
    <n v="1"/>
    <n v="7"/>
    <n v="2"/>
  </r>
  <r>
    <n v="6807777.3496853849"/>
    <s v="C"/>
    <x v="609"/>
    <x v="1"/>
    <n v="4"/>
    <s v="10 221000140"/>
    <d v="2022-02-01T00:00:00"/>
    <d v="2023-01-31T00:00:00"/>
    <n v="0"/>
    <n v="1"/>
    <n v="2"/>
    <n v="30"/>
    <n v="2"/>
    <n v="17.690000000000001"/>
    <n v="19.2"/>
    <n v="10000000"/>
    <n v="917291"/>
    <n v="8455575"/>
    <n v="0"/>
    <n v="0"/>
    <n v="0"/>
    <m/>
    <n v="0"/>
    <n v="0"/>
    <n v="0"/>
    <m/>
    <m/>
    <d v="2022-03-31T00:00:00"/>
    <n v="1"/>
    <s v="O"/>
    <n v="1"/>
    <n v="30"/>
    <n v="0"/>
    <m/>
    <m/>
    <m/>
    <m/>
    <m/>
    <m/>
    <n v="1"/>
    <n v="1"/>
    <m/>
    <m/>
    <n v="285628.59000000003"/>
    <s v="TARJETA DE AFINIDAD"/>
    <n v="0"/>
    <n v="0"/>
    <m/>
    <m/>
    <n v="5"/>
    <m/>
    <m/>
    <m/>
    <m/>
    <n v="1"/>
    <n v="7"/>
    <n v="2"/>
  </r>
  <r>
    <n v="64415.527752084367"/>
    <s v="C"/>
    <x v="609"/>
    <x v="1"/>
    <n v="4"/>
    <s v="10 221000560"/>
    <d v="2022-03-29T00:00:00"/>
    <d v="2023-03-31T00:00:00"/>
    <n v="0"/>
    <n v="1"/>
    <n v="0"/>
    <n v="30"/>
    <n v="2"/>
    <n v="17.690000000000001"/>
    <n v="19.2"/>
    <n v="80000"/>
    <n v="7338"/>
    <n v="80000"/>
    <n v="39"/>
    <n v="0"/>
    <n v="0"/>
    <m/>
    <n v="0"/>
    <n v="0"/>
    <n v="0"/>
    <m/>
    <m/>
    <d v="2022-03-29T00:00:00"/>
    <n v="1"/>
    <s v="O"/>
    <n v="1"/>
    <n v="30"/>
    <n v="0"/>
    <m/>
    <m/>
    <m/>
    <m/>
    <m/>
    <m/>
    <n v="1"/>
    <n v="1"/>
    <m/>
    <m/>
    <n v="2696.7"/>
    <s v="TARJETA DE AFINIDAD"/>
    <n v="0"/>
    <n v="0"/>
    <m/>
    <m/>
    <n v="5"/>
    <m/>
    <m/>
    <m/>
    <m/>
    <n v="1"/>
    <n v="7"/>
    <n v="2"/>
  </r>
  <r>
    <n v="161020.34938021092"/>
    <s v="C"/>
    <x v="609"/>
    <x v="1"/>
    <n v="4"/>
    <s v="10 221000561"/>
    <d v="2022-03-29T00:00:00"/>
    <d v="2023-03-31T00:00:00"/>
    <n v="0"/>
    <n v="1"/>
    <n v="0"/>
    <n v="30"/>
    <n v="2"/>
    <n v="17.690000000000001"/>
    <n v="19.2"/>
    <n v="200000"/>
    <n v="18346"/>
    <n v="200000"/>
    <n v="98"/>
    <n v="0"/>
    <n v="0"/>
    <m/>
    <n v="0"/>
    <n v="0"/>
    <n v="0"/>
    <m/>
    <m/>
    <d v="2022-03-29T00:00:00"/>
    <n v="1"/>
    <s v="O"/>
    <n v="1"/>
    <n v="30"/>
    <n v="0"/>
    <m/>
    <m/>
    <m/>
    <m/>
    <m/>
    <m/>
    <n v="1"/>
    <n v="1"/>
    <m/>
    <m/>
    <n v="6760.22"/>
    <s v="TARJETA DE AFINIDAD"/>
    <n v="0"/>
    <n v="0"/>
    <m/>
    <m/>
    <n v="5"/>
    <m/>
    <m/>
    <m/>
    <m/>
    <n v="1"/>
    <n v="7"/>
    <n v="2"/>
  </r>
  <r>
    <n v="483061.04814063269"/>
    <s v="C"/>
    <x v="609"/>
    <x v="1"/>
    <n v="4"/>
    <s v="10 221000546"/>
    <d v="2022-03-25T00:00:00"/>
    <d v="2023-03-31T00:00:00"/>
    <n v="0"/>
    <n v="1"/>
    <n v="0"/>
    <n v="30"/>
    <n v="2"/>
    <n v="17.690000000000001"/>
    <n v="19.2"/>
    <n v="600000"/>
    <n v="55037"/>
    <n v="600000"/>
    <n v="1475"/>
    <n v="0"/>
    <n v="0"/>
    <m/>
    <n v="0"/>
    <n v="0"/>
    <n v="0"/>
    <m/>
    <m/>
    <d v="2022-03-25T00:00:00"/>
    <n v="1"/>
    <s v="O"/>
    <n v="1"/>
    <n v="30"/>
    <n v="0"/>
    <m/>
    <m/>
    <m/>
    <m/>
    <m/>
    <m/>
    <n v="1"/>
    <n v="1"/>
    <m/>
    <m/>
    <n v="20280.66"/>
    <s v="TARJETA DE AFINIDAD"/>
    <n v="0"/>
    <n v="0"/>
    <m/>
    <m/>
    <n v="5"/>
    <m/>
    <m/>
    <m/>
    <m/>
    <n v="1"/>
    <n v="7"/>
    <n v="2"/>
  </r>
  <r>
    <n v="161020.34938021092"/>
    <s v="C"/>
    <x v="609"/>
    <x v="1"/>
    <n v="4"/>
    <s v="10 221000547"/>
    <d v="2022-03-25T00:00:00"/>
    <d v="2023-03-31T00:00:00"/>
    <n v="0"/>
    <n v="1"/>
    <n v="0"/>
    <n v="30"/>
    <n v="2"/>
    <n v="17.7"/>
    <n v="19.21"/>
    <n v="200000"/>
    <n v="18346"/>
    <n v="200000"/>
    <n v="492"/>
    <n v="0"/>
    <n v="0"/>
    <m/>
    <n v="0"/>
    <n v="0"/>
    <n v="0"/>
    <m/>
    <m/>
    <d v="2022-03-25T00:00:00"/>
    <n v="1"/>
    <s v="O"/>
    <n v="1"/>
    <n v="30"/>
    <n v="0"/>
    <m/>
    <m/>
    <m/>
    <m/>
    <m/>
    <m/>
    <n v="1"/>
    <n v="1"/>
    <m/>
    <m/>
    <n v="6760.22"/>
    <s v="TARJETA DE AFINIDAD"/>
    <n v="0"/>
    <n v="0"/>
    <m/>
    <m/>
    <n v="5"/>
    <m/>
    <m/>
    <m/>
    <m/>
    <n v="1"/>
    <n v="7"/>
    <n v="2"/>
  </r>
  <r>
    <n v="483061.04814063269"/>
    <s v="C"/>
    <x v="609"/>
    <x v="1"/>
    <n v="4"/>
    <s v="10 221000486"/>
    <d v="2022-03-18T00:00:00"/>
    <d v="2023-03-31T00:00:00"/>
    <n v="0"/>
    <n v="1"/>
    <n v="0"/>
    <n v="30"/>
    <n v="2"/>
    <n v="17.690000000000001"/>
    <n v="19.2"/>
    <n v="600000"/>
    <n v="55037"/>
    <n v="600000"/>
    <n v="3540"/>
    <n v="0"/>
    <n v="0"/>
    <m/>
    <n v="0"/>
    <n v="0"/>
    <n v="0"/>
    <m/>
    <m/>
    <d v="2022-03-18T00:00:00"/>
    <n v="1"/>
    <s v="O"/>
    <n v="1"/>
    <n v="30"/>
    <n v="0"/>
    <m/>
    <m/>
    <m/>
    <m/>
    <m/>
    <m/>
    <n v="1"/>
    <n v="1"/>
    <m/>
    <m/>
    <n v="20280.66"/>
    <s v="TARJETA DE AFINIDAD"/>
    <n v="0"/>
    <n v="0"/>
    <m/>
    <m/>
    <n v="5"/>
    <m/>
    <m/>
    <m/>
    <m/>
    <n v="1"/>
    <n v="7"/>
    <n v="2"/>
  </r>
  <r>
    <n v="161020.34938021092"/>
    <s v="C"/>
    <x v="609"/>
    <x v="1"/>
    <n v="4"/>
    <s v="10 221000487"/>
    <d v="2022-03-18T00:00:00"/>
    <d v="2023-03-31T00:00:00"/>
    <n v="0"/>
    <n v="1"/>
    <n v="0"/>
    <n v="30"/>
    <n v="2"/>
    <n v="17.690000000000001"/>
    <n v="19.2"/>
    <n v="200000"/>
    <n v="18346"/>
    <n v="200000"/>
    <n v="1180"/>
    <n v="0"/>
    <n v="0"/>
    <m/>
    <n v="0"/>
    <n v="0"/>
    <n v="0"/>
    <m/>
    <m/>
    <d v="2022-03-18T00:00:00"/>
    <n v="1"/>
    <s v="O"/>
    <n v="1"/>
    <n v="30"/>
    <n v="0"/>
    <m/>
    <m/>
    <m/>
    <m/>
    <m/>
    <m/>
    <n v="1"/>
    <n v="1"/>
    <m/>
    <m/>
    <n v="6760.22"/>
    <s v="TARJETA DE AFINIDAD"/>
    <n v="0"/>
    <n v="0"/>
    <m/>
    <m/>
    <n v="5"/>
    <m/>
    <m/>
    <m/>
    <m/>
    <n v="1"/>
    <n v="7"/>
    <n v="2"/>
  </r>
  <r>
    <n v="80528.644690105459"/>
    <s v="C"/>
    <x v="609"/>
    <x v="1"/>
    <n v="4"/>
    <s v="10 221000575"/>
    <d v="2022-03-31T00:00:00"/>
    <d v="2023-03-31T00:00:00"/>
    <n v="0"/>
    <n v="1"/>
    <n v="0"/>
    <n v="30"/>
    <n v="2"/>
    <n v="17.7"/>
    <n v="19.2"/>
    <n v="100000"/>
    <n v="9173"/>
    <n v="100000"/>
    <n v="0"/>
    <n v="0"/>
    <n v="0"/>
    <m/>
    <n v="0"/>
    <n v="0"/>
    <n v="0"/>
    <m/>
    <m/>
    <d v="2022-03-31T00:00:00"/>
    <n v="1"/>
    <s v="O"/>
    <n v="1"/>
    <n v="30"/>
    <n v="0"/>
    <m/>
    <m/>
    <m/>
    <m/>
    <m/>
    <m/>
    <n v="1"/>
    <n v="1"/>
    <m/>
    <m/>
    <n v="3361.64"/>
    <s v="TARJETA DE AFINIDAD"/>
    <n v="0"/>
    <n v="0"/>
    <m/>
    <m/>
    <n v="5"/>
    <m/>
    <m/>
    <m/>
    <m/>
    <n v="1"/>
    <n v="7"/>
    <n v="2"/>
  </r>
  <r>
    <n v="402569.34345052729"/>
    <s v="C"/>
    <x v="609"/>
    <x v="1"/>
    <n v="4"/>
    <s v="10 221000551"/>
    <d v="2022-03-26T00:00:00"/>
    <d v="2023-03-31T00:00:00"/>
    <n v="0"/>
    <n v="1"/>
    <n v="0"/>
    <n v="30"/>
    <n v="2"/>
    <n v="17.690000000000001"/>
    <n v="19.2"/>
    <n v="500000"/>
    <n v="45865"/>
    <n v="500000"/>
    <n v="983"/>
    <n v="0"/>
    <n v="0"/>
    <m/>
    <n v="0"/>
    <n v="0"/>
    <n v="0"/>
    <m/>
    <m/>
    <d v="2022-03-26T00:00:00"/>
    <n v="1"/>
    <s v="O"/>
    <n v="1"/>
    <n v="30"/>
    <n v="0"/>
    <m/>
    <m/>
    <m/>
    <m/>
    <m/>
    <m/>
    <n v="1"/>
    <n v="1"/>
    <m/>
    <m/>
    <n v="16882.080000000002"/>
    <s v="TARJETA DE AFINIDAD"/>
    <n v="0"/>
    <n v="0"/>
    <m/>
    <m/>
    <n v="5"/>
    <m/>
    <m/>
    <m/>
    <m/>
    <n v="1"/>
    <n v="7"/>
    <n v="2"/>
  </r>
  <r>
    <n v="44267797.810000002"/>
    <s v="C"/>
    <x v="610"/>
    <x v="0"/>
    <n v="3"/>
    <s v="13 211001858"/>
    <d v="2021-07-21T00:00:00"/>
    <d v="2026-07-31T00:00:00"/>
    <n v="1"/>
    <n v="1"/>
    <n v="8"/>
    <n v="30"/>
    <n v="2"/>
    <n v="9.34"/>
    <n v="9.75"/>
    <n v="60373517"/>
    <n v="1110608"/>
    <n v="54245790"/>
    <n v="0"/>
    <n v="0"/>
    <n v="0"/>
    <m/>
    <n v="0"/>
    <n v="0"/>
    <n v="0"/>
    <s v="1000000/1000000/"/>
    <s v="06/12/"/>
    <d v="2022-03-31T00:00:00"/>
    <n v="1"/>
    <s v="O"/>
    <n v="1"/>
    <n v="30"/>
    <n v="336"/>
    <m/>
    <m/>
    <m/>
    <m/>
    <m/>
    <m/>
    <n v="1"/>
    <n v="1"/>
    <n v="44398"/>
    <s v="A"/>
    <n v="2518900.19"/>
    <s v="SUSTITUCION"/>
    <n v="0"/>
    <n v="0"/>
    <s v="800-197-268-4"/>
    <s v="DIRECCION DE IMPUESTOS Y ADUANAS NACIONALES"/>
    <n v="5"/>
    <m/>
    <m/>
    <m/>
    <m/>
    <n v="1"/>
    <n v="7"/>
    <n v="2"/>
  </r>
  <r>
    <n v="0"/>
    <s v="C"/>
    <x v="611"/>
    <x v="0"/>
    <n v="3"/>
    <s v="10 191000461"/>
    <d v="2019-07-08T00:00:00"/>
    <d v="2022-07-31T00:00:00"/>
    <n v="0"/>
    <n v="1"/>
    <n v="32"/>
    <n v="30"/>
    <n v="2"/>
    <n v="6.35"/>
    <n v="6.54"/>
    <n v="9544029"/>
    <n v="291907"/>
    <n v="1152325"/>
    <n v="0"/>
    <n v="0"/>
    <n v="0"/>
    <m/>
    <n v="0"/>
    <n v="0"/>
    <n v="0"/>
    <m/>
    <m/>
    <d v="2022-03-31T00:00:00"/>
    <n v="1"/>
    <s v="O"/>
    <n v="1"/>
    <n v="30"/>
    <n v="0"/>
    <m/>
    <m/>
    <m/>
    <m/>
    <m/>
    <m/>
    <n v="1"/>
    <n v="1"/>
    <n v="43654"/>
    <s v="A"/>
    <n v="406087.85"/>
    <s v="SUSTITUCION"/>
    <n v="0"/>
    <n v="0"/>
    <s v="800-197-268-4"/>
    <s v="DIRECCION DE IMPUESTOS Y ADUANAS NACIONALES"/>
    <n v="5"/>
    <m/>
    <m/>
    <m/>
    <m/>
    <n v="1"/>
    <n v="7"/>
    <n v="2"/>
  </r>
  <r>
    <n v="0"/>
    <s v="C"/>
    <x v="611"/>
    <x v="1"/>
    <n v="4"/>
    <s v="13 201000507"/>
    <d v="2020-02-07T00:00:00"/>
    <d v="2025-02-28T00:00:00"/>
    <n v="0"/>
    <n v="1"/>
    <n v="25"/>
    <n v="30"/>
    <n v="2"/>
    <n v="7.2"/>
    <n v="7.44"/>
    <n v="3557674"/>
    <n v="70782"/>
    <n v="2228560"/>
    <n v="0"/>
    <n v="0"/>
    <n v="0"/>
    <m/>
    <n v="0"/>
    <n v="0"/>
    <n v="0"/>
    <m/>
    <m/>
    <d v="2022-03-31T00:00:00"/>
    <n v="1"/>
    <s v="O"/>
    <n v="1"/>
    <n v="30"/>
    <n v="0"/>
    <m/>
    <m/>
    <m/>
    <m/>
    <m/>
    <m/>
    <n v="1"/>
    <n v="1"/>
    <m/>
    <m/>
    <n v="785197.84"/>
    <s v="LIBRE INVERSION"/>
    <n v="0"/>
    <n v="0"/>
    <m/>
    <m/>
    <n v="5"/>
    <m/>
    <m/>
    <m/>
    <m/>
    <n v="1"/>
    <n v="7"/>
    <n v="2"/>
  </r>
  <r>
    <n v="0"/>
    <s v="C"/>
    <x v="611"/>
    <x v="1"/>
    <n v="4"/>
    <s v="13 201002085"/>
    <d v="2020-07-16T00:00:00"/>
    <d v="2025-07-31T00:00:00"/>
    <n v="0"/>
    <n v="1"/>
    <n v="20"/>
    <n v="30"/>
    <n v="2"/>
    <n v="7.2"/>
    <n v="7.44"/>
    <n v="9457212"/>
    <n v="189967"/>
    <n v="6693617"/>
    <n v="0"/>
    <n v="0"/>
    <n v="0"/>
    <m/>
    <n v="0"/>
    <n v="0"/>
    <n v="0"/>
    <m/>
    <m/>
    <d v="2022-03-31T00:00:00"/>
    <n v="1"/>
    <s v="O"/>
    <n v="1"/>
    <n v="30"/>
    <n v="0"/>
    <m/>
    <m/>
    <m/>
    <m/>
    <m/>
    <m/>
    <n v="1"/>
    <n v="1"/>
    <m/>
    <m/>
    <n v="2358433.2999999998"/>
    <s v="LIBRE INVERSION"/>
    <n v="0"/>
    <n v="0"/>
    <m/>
    <m/>
    <n v="5"/>
    <m/>
    <m/>
    <m/>
    <m/>
    <n v="1"/>
    <n v="7"/>
    <n v="2"/>
  </r>
  <r>
    <n v="0"/>
    <s v="C"/>
    <x v="612"/>
    <x v="0"/>
    <n v="3"/>
    <s v="13 201002861"/>
    <d v="2020-10-07T00:00:00"/>
    <d v="2023-10-31T00:00:00"/>
    <n v="0"/>
    <n v="1"/>
    <n v="20"/>
    <n v="30"/>
    <n v="2"/>
    <n v="12.02"/>
    <n v="12.7"/>
    <n v="17015777"/>
    <n v="399316"/>
    <n v="9571533"/>
    <n v="0"/>
    <n v="0"/>
    <n v="0"/>
    <m/>
    <n v="0"/>
    <n v="0"/>
    <n v="0"/>
    <s v="1000000/1000000/"/>
    <s v="06/12/"/>
    <d v="2022-03-31T00:00:00"/>
    <n v="1"/>
    <s v="O"/>
    <n v="1"/>
    <n v="30"/>
    <n v="0"/>
    <m/>
    <m/>
    <m/>
    <m/>
    <m/>
    <m/>
    <n v="1"/>
    <n v="1"/>
    <n v="44111"/>
    <s v="A"/>
    <n v="1761779"/>
    <s v="SUSTITUCION"/>
    <n v="0"/>
    <n v="0"/>
    <s v="800-197-268-4"/>
    <s v="DIRECCION DE IMPUESTOS Y ADUANAS NACIONALES"/>
    <n v="5"/>
    <m/>
    <m/>
    <m/>
    <m/>
    <n v="1"/>
    <n v="7"/>
    <n v="2"/>
  </r>
  <r>
    <n v="13732362"/>
    <s v="C"/>
    <x v="613"/>
    <x v="0"/>
    <n v="4"/>
    <s v="13 221001360"/>
    <d v="2022-03-24T00:00:00"/>
    <d v="2024-03-31T00:00:00"/>
    <n v="0"/>
    <n v="1"/>
    <n v="0"/>
    <n v="30"/>
    <n v="2"/>
    <n v="9"/>
    <n v="9.3800000000000008"/>
    <n v="15039948"/>
    <n v="388643"/>
    <n v="15039948"/>
    <n v="0"/>
    <n v="0"/>
    <n v="0"/>
    <m/>
    <n v="0"/>
    <n v="0"/>
    <n v="0"/>
    <s v="1800000/1800000/"/>
    <s v="06/12/"/>
    <d v="2022-03-24T00:00:00"/>
    <n v="1"/>
    <s v="O"/>
    <n v="1"/>
    <n v="30"/>
    <n v="0"/>
    <m/>
    <m/>
    <m/>
    <m/>
    <m/>
    <m/>
    <n v="1"/>
    <n v="1"/>
    <m/>
    <m/>
    <n v="163450"/>
    <s v="LIBRE INVERSION"/>
    <n v="0"/>
    <n v="0"/>
    <s v="800-197-268-4"/>
    <s v="DIRECCION DE IMPUESTOS Y ADUANAS NACIONALES"/>
    <n v="5"/>
    <m/>
    <m/>
    <m/>
    <m/>
    <n v="1"/>
    <n v="7"/>
    <n v="2"/>
  </r>
  <r>
    <n v="0"/>
    <s v="C"/>
    <x v="614"/>
    <x v="0"/>
    <n v="4"/>
    <s v="13 221001015"/>
    <d v="2022-03-03T00:00:00"/>
    <d v="2026-03-31T00:00:00"/>
    <n v="0"/>
    <n v="1"/>
    <n v="0"/>
    <n v="30"/>
    <n v="2"/>
    <n v="6"/>
    <n v="6.16"/>
    <n v="36197189"/>
    <n v="856880"/>
    <n v="36197189"/>
    <n v="0"/>
    <n v="0"/>
    <n v="0"/>
    <m/>
    <n v="0"/>
    <n v="0"/>
    <n v="0"/>
    <m/>
    <m/>
    <d v="2022-03-03T00:00:00"/>
    <n v="1"/>
    <s v="O"/>
    <n v="1"/>
    <n v="30"/>
    <n v="0"/>
    <m/>
    <m/>
    <m/>
    <m/>
    <m/>
    <m/>
    <n v="1"/>
    <n v="1"/>
    <m/>
    <m/>
    <n v="3923820"/>
    <s v="LIBRE INVERSION"/>
    <n v="0"/>
    <n v="0"/>
    <s v="800-197-268-4"/>
    <s v="DIRECCION DE IMPUESTOS Y ADUANAS NACIONALES"/>
    <n v="5"/>
    <m/>
    <m/>
    <m/>
    <m/>
    <n v="1"/>
    <n v="7"/>
    <n v="2"/>
  </r>
  <r>
    <n v="0"/>
    <s v="C"/>
    <x v="615"/>
    <x v="0"/>
    <n v="4"/>
    <s v="13 211002704"/>
    <d v="2021-09-27T00:00:00"/>
    <d v="2023-09-30T00:00:00"/>
    <n v="0"/>
    <n v="1"/>
    <n v="6"/>
    <n v="30"/>
    <n v="2"/>
    <n v="9"/>
    <n v="9.3800000000000008"/>
    <n v="7873417"/>
    <n v="361153"/>
    <n v="6041107"/>
    <n v="0"/>
    <n v="0"/>
    <n v="0"/>
    <m/>
    <n v="0"/>
    <n v="0"/>
    <n v="0"/>
    <m/>
    <m/>
    <d v="2022-03-31T00:00:00"/>
    <n v="1"/>
    <s v="O"/>
    <n v="1"/>
    <n v="30"/>
    <n v="0"/>
    <m/>
    <m/>
    <m/>
    <m/>
    <m/>
    <m/>
    <n v="1"/>
    <n v="1"/>
    <m/>
    <m/>
    <n v="810952.98"/>
    <s v="SUSTITUCION"/>
    <n v="0"/>
    <n v="0"/>
    <s v="800-197-268-4"/>
    <s v="DIRECCION DE IMPUESTOS Y ADUANAS NACIONALES"/>
    <n v="5"/>
    <m/>
    <m/>
    <m/>
    <m/>
    <n v="1"/>
    <n v="7"/>
    <n v="2"/>
  </r>
  <r>
    <n v="0"/>
    <s v="C"/>
    <x v="616"/>
    <x v="0"/>
    <n v="4"/>
    <s v="13 211003364"/>
    <d v="2021-11-10T00:00:00"/>
    <d v="2022-11-30T00:00:00"/>
    <n v="0"/>
    <n v="1"/>
    <n v="4"/>
    <n v="30"/>
    <n v="2"/>
    <n v="5.99"/>
    <n v="6.16"/>
    <n v="12048741"/>
    <n v="1039226"/>
    <n v="8117680"/>
    <n v="0"/>
    <n v="0"/>
    <n v="0"/>
    <m/>
    <n v="0"/>
    <n v="0"/>
    <n v="0"/>
    <m/>
    <m/>
    <d v="2022-03-31T00:00:00"/>
    <n v="1"/>
    <s v="O"/>
    <n v="1"/>
    <n v="30"/>
    <n v="0"/>
    <m/>
    <m/>
    <m/>
    <m/>
    <m/>
    <m/>
    <n v="1"/>
    <n v="1"/>
    <m/>
    <m/>
    <n v="1635110"/>
    <s v="LIBRE INVERSION"/>
    <n v="0"/>
    <n v="0"/>
    <s v="800-197-268-4"/>
    <s v="DIRECCION DE IMPUESTOS Y ADUANAS NACIONALES"/>
    <n v="5"/>
    <m/>
    <m/>
    <m/>
    <m/>
    <n v="1"/>
    <n v="7"/>
    <n v="2"/>
  </r>
  <r>
    <n v="10620969"/>
    <s v="C"/>
    <x v="617"/>
    <x v="0"/>
    <n v="3"/>
    <s v="13 211001448"/>
    <d v="2021-05-19T00:00:00"/>
    <d v="2023-11-30T00:00:00"/>
    <n v="1"/>
    <n v="1"/>
    <n v="11"/>
    <n v="30"/>
    <n v="2"/>
    <n v="9.09"/>
    <n v="9.48"/>
    <n v="49583538"/>
    <n v="1446737"/>
    <n v="33520351"/>
    <n v="0"/>
    <n v="0"/>
    <n v="0"/>
    <m/>
    <n v="0"/>
    <n v="0"/>
    <n v="0"/>
    <s v="2450000/2450000/"/>
    <s v="06/12/"/>
    <d v="2022-03-31T00:00:00"/>
    <n v="1"/>
    <s v="O"/>
    <n v="1"/>
    <n v="30"/>
    <n v="1549"/>
    <m/>
    <m/>
    <m/>
    <m/>
    <m/>
    <m/>
    <n v="1"/>
    <n v="1"/>
    <n v="44335"/>
    <s v="A"/>
    <n v="2595746"/>
    <s v="SUSTITUCION"/>
    <n v="0"/>
    <n v="0"/>
    <s v="800-197-268-4"/>
    <s v="DIRECCION DE IMPUESTOS Y ADUANAS NACIONALES"/>
    <n v="5"/>
    <m/>
    <m/>
    <m/>
    <m/>
    <n v="1"/>
    <n v="7"/>
    <n v="2"/>
  </r>
  <r>
    <n v="0"/>
    <s v="C"/>
    <x v="618"/>
    <x v="0"/>
    <n v="4"/>
    <s v="13 201002933"/>
    <d v="2020-10-16T00:00:00"/>
    <d v="2023-04-30T00:00:00"/>
    <n v="0"/>
    <n v="1"/>
    <n v="17"/>
    <n v="30"/>
    <n v="2"/>
    <n v="5.99"/>
    <n v="6.16"/>
    <n v="16059230"/>
    <n v="580720"/>
    <n v="7274750"/>
    <n v="0"/>
    <n v="0"/>
    <n v="0"/>
    <m/>
    <n v="0"/>
    <n v="0"/>
    <n v="0"/>
    <m/>
    <m/>
    <d v="2022-03-31T00:00:00"/>
    <n v="1"/>
    <s v="O"/>
    <n v="1"/>
    <n v="30"/>
    <n v="0"/>
    <m/>
    <m/>
    <m/>
    <m/>
    <m/>
    <m/>
    <n v="1"/>
    <n v="1"/>
    <m/>
    <m/>
    <n v="3385851"/>
    <s v="LIBRE INVERSION"/>
    <n v="0"/>
    <n v="0"/>
    <s v="800-197-268-4"/>
    <s v="DIRECCION DE IMPUESTOS Y ADUANAS NACIONALES"/>
    <n v="5"/>
    <m/>
    <m/>
    <m/>
    <m/>
    <n v="1"/>
    <n v="7"/>
    <n v="2"/>
  </r>
  <r>
    <n v="0"/>
    <s v="C"/>
    <x v="619"/>
    <x v="0"/>
    <n v="4"/>
    <s v="11 21935"/>
    <d v="2018-12-07T00:00:00"/>
    <d v="2022-12-31T00:00:00"/>
    <n v="0"/>
    <n v="1"/>
    <n v="35"/>
    <n v="30"/>
    <n v="2"/>
    <n v="7.68"/>
    <n v="7.95"/>
    <n v="13095037"/>
    <n v="317725"/>
    <n v="2770117"/>
    <n v="0"/>
    <n v="0"/>
    <n v="0"/>
    <m/>
    <n v="0"/>
    <n v="0"/>
    <n v="0"/>
    <m/>
    <m/>
    <d v="2022-03-31T00:00:00"/>
    <n v="1"/>
    <s v="O"/>
    <n v="1"/>
    <n v="30"/>
    <n v="0"/>
    <m/>
    <m/>
    <m/>
    <m/>
    <m/>
    <m/>
    <n v="1"/>
    <n v="1"/>
    <m/>
    <m/>
    <n v="1361100.8"/>
    <s v="SUSTITUCION"/>
    <n v="0"/>
    <n v="0"/>
    <s v="800-197-268-4"/>
    <s v="DIRECCION DE IMPUESTOS Y ADUANAS NACIONALES"/>
    <n v="5"/>
    <m/>
    <m/>
    <m/>
    <m/>
    <n v="1"/>
    <n v="7"/>
    <n v="2"/>
  </r>
  <r>
    <n v="17940516"/>
    <s v="C"/>
    <x v="620"/>
    <x v="2"/>
    <n v="4"/>
    <s v="13 201002374"/>
    <d v="2020-08-18T00:00:00"/>
    <d v="2025-08-31T00:00:00"/>
    <n v="0"/>
    <n v="1"/>
    <n v="22"/>
    <n v="30"/>
    <n v="2"/>
    <n v="11.03"/>
    <n v="11.61"/>
    <n v="50227041"/>
    <n v="831500"/>
    <n v="36899570"/>
    <n v="0"/>
    <n v="0"/>
    <n v="50000000"/>
    <n v="44056"/>
    <n v="0"/>
    <n v="0"/>
    <n v="0"/>
    <s v="1500000/2000000/"/>
    <s v="07/12/"/>
    <d v="2022-03-31T00:00:00"/>
    <n v="3"/>
    <s v="O"/>
    <n v="1"/>
    <n v="30"/>
    <n v="0"/>
    <m/>
    <m/>
    <m/>
    <m/>
    <m/>
    <m/>
    <n v="1"/>
    <n v="1"/>
    <m/>
    <m/>
    <n v="2211241"/>
    <s v="SUSTITUCION"/>
    <n v="0"/>
    <n v="0"/>
    <s v="800-197-268-4"/>
    <s v="DIRECCION DE IMPUESTOS Y ADUANAS NACIONALES"/>
    <n v="5"/>
    <m/>
    <m/>
    <m/>
    <m/>
    <n v="1"/>
    <n v="7"/>
    <n v="2"/>
  </r>
  <r>
    <n v="0"/>
    <s v="C"/>
    <x v="621"/>
    <x v="2"/>
    <n v="4"/>
    <s v="11 12856"/>
    <d v="2015-02-13T00:00:00"/>
    <d v="2023-02-28T00:00:00"/>
    <n v="0"/>
    <n v="1"/>
    <n v="41"/>
    <n v="30"/>
    <n v="2"/>
    <n v="11.39"/>
    <n v="12.01"/>
    <n v="50320715"/>
    <n v="673389"/>
    <n v="8690548"/>
    <n v="0"/>
    <n v="0"/>
    <n v="71920000"/>
    <n v="43585"/>
    <n v="0"/>
    <n v="0"/>
    <n v="0"/>
    <s v="800000/1000000/"/>
    <s v="07/12/"/>
    <d v="2022-03-31T00:00:00"/>
    <n v="2"/>
    <s v="O"/>
    <n v="1"/>
    <n v="30"/>
    <n v="0"/>
    <m/>
    <m/>
    <m/>
    <m/>
    <m/>
    <m/>
    <n v="1"/>
    <n v="1"/>
    <m/>
    <m/>
    <n v="2873951"/>
    <s v="VIVIENDA"/>
    <n v="0"/>
    <n v="0"/>
    <s v="800-197-268-4"/>
    <s v="DIRECCION DE IMPUESTOS Y ADUANAS NACIONALES"/>
    <n v="5"/>
    <m/>
    <m/>
    <m/>
    <m/>
    <n v="1"/>
    <n v="7"/>
    <n v="2"/>
  </r>
  <r>
    <n v="31885356.345279116"/>
    <s v="C"/>
    <x v="622"/>
    <x v="0"/>
    <n v="4"/>
    <s v="13 211000472"/>
    <d v="2021-02-18T00:00:00"/>
    <d v="2026-02-28T00:00:00"/>
    <n v="1"/>
    <n v="1"/>
    <n v="14"/>
    <n v="30"/>
    <n v="2"/>
    <n v="9.9499999999999993"/>
    <n v="10.42"/>
    <n v="60275435"/>
    <n v="794687"/>
    <n v="50202082"/>
    <n v="0"/>
    <n v="0"/>
    <n v="0"/>
    <m/>
    <n v="0"/>
    <n v="0"/>
    <n v="0"/>
    <s v="3000000/3000000/"/>
    <s v="06/12/"/>
    <d v="2022-03-31T00:00:00"/>
    <n v="1"/>
    <s v="O"/>
    <n v="1"/>
    <n v="30"/>
    <n v="1008"/>
    <m/>
    <m/>
    <m/>
    <m/>
    <m/>
    <m/>
    <n v="1"/>
    <n v="1"/>
    <m/>
    <m/>
    <n v="2125550.17"/>
    <s v="LIBRE INVERSION"/>
    <n v="0"/>
    <n v="0"/>
    <s v="800-197-268-4"/>
    <s v="DIRECCION DE IMPUESTOS Y ADUANAS NACIONALES"/>
    <n v="5"/>
    <m/>
    <m/>
    <m/>
    <m/>
    <n v="1"/>
    <n v="7"/>
    <n v="2"/>
  </r>
  <r>
    <n v="32012.791241923354"/>
    <s v="C"/>
    <x v="622"/>
    <x v="1"/>
    <n v="4"/>
    <s v="10 211000036"/>
    <d v="2021-02-11T00:00:00"/>
    <d v="2023-02-28T00:00:00"/>
    <n v="0"/>
    <n v="1"/>
    <n v="13"/>
    <n v="30"/>
    <n v="2"/>
    <n v="17.690000000000001"/>
    <n v="19.2"/>
    <n v="100000"/>
    <n v="4997"/>
    <n v="50313"/>
    <n v="0"/>
    <n v="0"/>
    <n v="0"/>
    <m/>
    <n v="0"/>
    <n v="0"/>
    <n v="0"/>
    <m/>
    <m/>
    <d v="2022-03-31T00:00:00"/>
    <n v="1"/>
    <s v="O"/>
    <n v="1"/>
    <n v="30"/>
    <n v="0"/>
    <m/>
    <m/>
    <m/>
    <m/>
    <m/>
    <m/>
    <n v="1"/>
    <n v="1"/>
    <m/>
    <m/>
    <n v="2073.2600000000002"/>
    <s v="TARJETA DE AFINIDAD"/>
    <n v="0"/>
    <n v="0"/>
    <m/>
    <m/>
    <n v="5"/>
    <m/>
    <m/>
    <m/>
    <m/>
    <n v="1"/>
    <n v="7"/>
    <n v="2"/>
  </r>
  <r>
    <n v="84229.280245064729"/>
    <s v="C"/>
    <x v="622"/>
    <x v="1"/>
    <n v="4"/>
    <s v="10 211000002"/>
    <d v="2021-02-06T00:00:00"/>
    <d v="2023-02-28T00:00:00"/>
    <n v="0"/>
    <n v="1"/>
    <n v="13"/>
    <n v="30"/>
    <n v="2"/>
    <n v="17.690000000000001"/>
    <n v="19.2"/>
    <n v="263366"/>
    <n v="13161"/>
    <n v="132488"/>
    <n v="0"/>
    <n v="0"/>
    <n v="0"/>
    <m/>
    <n v="0"/>
    <n v="0"/>
    <n v="0"/>
    <m/>
    <m/>
    <d v="2022-03-31T00:00:00"/>
    <n v="1"/>
    <s v="O"/>
    <n v="1"/>
    <n v="30"/>
    <n v="0"/>
    <m/>
    <m/>
    <m/>
    <m/>
    <m/>
    <m/>
    <n v="1"/>
    <n v="1"/>
    <m/>
    <m/>
    <n v="5528.69"/>
    <s v="TARJETA DE AFINIDAD"/>
    <n v="0"/>
    <n v="0"/>
    <m/>
    <m/>
    <n v="5"/>
    <m/>
    <m/>
    <m/>
    <m/>
    <n v="1"/>
    <n v="7"/>
    <n v="2"/>
  </r>
  <r>
    <n v="53130.409523192953"/>
    <s v="C"/>
    <x v="622"/>
    <x v="1"/>
    <n v="4"/>
    <s v="10 191003912"/>
    <d v="2020-12-07T00:00:00"/>
    <d v="2022-12-31T00:00:00"/>
    <n v="0"/>
    <n v="1"/>
    <n v="15"/>
    <n v="30"/>
    <n v="2"/>
    <n v="17.690000000000001"/>
    <n v="19.2"/>
    <n v="200000"/>
    <n v="9995"/>
    <n v="83524"/>
    <n v="0"/>
    <n v="0"/>
    <n v="0"/>
    <m/>
    <n v="0"/>
    <n v="0"/>
    <n v="0"/>
    <m/>
    <m/>
    <d v="2022-03-31T00:00:00"/>
    <n v="1"/>
    <s v="O"/>
    <n v="1"/>
    <n v="30"/>
    <n v="0"/>
    <m/>
    <m/>
    <m/>
    <m/>
    <m/>
    <m/>
    <n v="1"/>
    <n v="1"/>
    <m/>
    <m/>
    <n v="3455.43"/>
    <s v="TARJETA DE AFINIDAD"/>
    <n v="0"/>
    <n v="0"/>
    <m/>
    <m/>
    <n v="5"/>
    <m/>
    <m/>
    <m/>
    <m/>
    <n v="1"/>
    <n v="7"/>
    <n v="2"/>
  </r>
  <r>
    <n v="106029.10408638581"/>
    <s v="C"/>
    <x v="622"/>
    <x v="1"/>
    <n v="4"/>
    <s v="10 191003913"/>
    <d v="2020-12-07T00:00:00"/>
    <d v="2022-12-31T00:00:00"/>
    <n v="0"/>
    <n v="1"/>
    <n v="15"/>
    <n v="30"/>
    <n v="2"/>
    <n v="17.690000000000001"/>
    <n v="19.2"/>
    <n v="400000"/>
    <n v="19990"/>
    <n v="167046"/>
    <n v="0"/>
    <n v="0"/>
    <n v="0"/>
    <m/>
    <n v="0"/>
    <n v="0"/>
    <n v="0"/>
    <m/>
    <m/>
    <d v="2022-03-31T00:00:00"/>
    <n v="1"/>
    <s v="O"/>
    <n v="1"/>
    <n v="30"/>
    <n v="0"/>
    <m/>
    <m/>
    <m/>
    <m/>
    <m/>
    <m/>
    <n v="1"/>
    <n v="1"/>
    <m/>
    <m/>
    <n v="7141.22"/>
    <s v="TARJETA DE AFINIDAD"/>
    <n v="0"/>
    <n v="0"/>
    <m/>
    <m/>
    <n v="5"/>
    <m/>
    <m/>
    <m/>
    <m/>
    <n v="1"/>
    <n v="7"/>
    <n v="2"/>
  </r>
  <r>
    <n v="106029.10408638581"/>
    <s v="C"/>
    <x v="622"/>
    <x v="1"/>
    <n v="4"/>
    <s v="10 191003887"/>
    <d v="2020-12-03T00:00:00"/>
    <d v="2022-12-31T00:00:00"/>
    <n v="0"/>
    <n v="1"/>
    <n v="15"/>
    <n v="30"/>
    <n v="2"/>
    <n v="17.690000000000001"/>
    <n v="19.2"/>
    <n v="400000"/>
    <n v="19990"/>
    <n v="167046"/>
    <n v="0"/>
    <n v="0"/>
    <n v="0"/>
    <m/>
    <n v="0"/>
    <n v="0"/>
    <n v="0"/>
    <m/>
    <m/>
    <d v="2022-03-31T00:00:00"/>
    <n v="1"/>
    <s v="O"/>
    <n v="1"/>
    <n v="30"/>
    <n v="0"/>
    <m/>
    <m/>
    <m/>
    <m/>
    <m/>
    <m/>
    <n v="1"/>
    <n v="1"/>
    <m/>
    <m/>
    <n v="7141.22"/>
    <s v="TARJETA DE AFINIDAD"/>
    <n v="0"/>
    <n v="0"/>
    <m/>
    <m/>
    <n v="5"/>
    <m/>
    <m/>
    <m/>
    <m/>
    <n v="1"/>
    <n v="7"/>
    <n v="2"/>
  </r>
  <r>
    <n v="106029.10408638581"/>
    <s v="C"/>
    <x v="622"/>
    <x v="1"/>
    <n v="4"/>
    <s v="10 191003888"/>
    <d v="2020-12-03T00:00:00"/>
    <d v="2022-12-31T00:00:00"/>
    <n v="0"/>
    <n v="1"/>
    <n v="15"/>
    <n v="30"/>
    <n v="2"/>
    <n v="17.690000000000001"/>
    <n v="19.2"/>
    <n v="400000"/>
    <n v="19990"/>
    <n v="167046"/>
    <n v="0"/>
    <n v="0"/>
    <n v="0"/>
    <m/>
    <n v="0"/>
    <n v="0"/>
    <n v="0"/>
    <m/>
    <m/>
    <d v="2022-03-31T00:00:00"/>
    <n v="1"/>
    <s v="O"/>
    <n v="1"/>
    <n v="30"/>
    <n v="0"/>
    <m/>
    <m/>
    <m/>
    <m/>
    <m/>
    <m/>
    <n v="1"/>
    <n v="1"/>
    <m/>
    <m/>
    <n v="7141.22"/>
    <s v="TARJETA DE AFINIDAD"/>
    <n v="0"/>
    <n v="0"/>
    <m/>
    <m/>
    <n v="5"/>
    <m/>
    <m/>
    <m/>
    <m/>
    <n v="1"/>
    <n v="7"/>
    <n v="2"/>
  </r>
  <r>
    <n v="106029.10408638581"/>
    <s v="C"/>
    <x v="622"/>
    <x v="1"/>
    <n v="4"/>
    <s v="10 191003889"/>
    <d v="2020-12-03T00:00:00"/>
    <d v="2022-12-31T00:00:00"/>
    <n v="0"/>
    <n v="1"/>
    <n v="15"/>
    <n v="30"/>
    <n v="2"/>
    <n v="17.690000000000001"/>
    <n v="19.2"/>
    <n v="400000"/>
    <n v="19990"/>
    <n v="167046"/>
    <n v="0"/>
    <n v="0"/>
    <n v="0"/>
    <m/>
    <n v="0"/>
    <n v="0"/>
    <n v="0"/>
    <m/>
    <m/>
    <d v="2022-03-31T00:00:00"/>
    <n v="1"/>
    <s v="O"/>
    <n v="1"/>
    <n v="30"/>
    <n v="0"/>
    <m/>
    <m/>
    <m/>
    <m/>
    <m/>
    <m/>
    <n v="1"/>
    <n v="1"/>
    <m/>
    <m/>
    <n v="7141.22"/>
    <s v="TARJETA DE AFINIDAD"/>
    <n v="0"/>
    <n v="0"/>
    <m/>
    <m/>
    <n v="5"/>
    <m/>
    <m/>
    <m/>
    <m/>
    <n v="1"/>
    <n v="7"/>
    <n v="2"/>
  </r>
  <r>
    <n v="106029.10408638581"/>
    <s v="C"/>
    <x v="622"/>
    <x v="1"/>
    <n v="4"/>
    <s v="10 191003890"/>
    <d v="2020-12-03T00:00:00"/>
    <d v="2022-12-31T00:00:00"/>
    <n v="0"/>
    <n v="1"/>
    <n v="15"/>
    <n v="30"/>
    <n v="2"/>
    <n v="17.690000000000001"/>
    <n v="19.2"/>
    <n v="400000"/>
    <n v="19990"/>
    <n v="167046"/>
    <n v="0"/>
    <n v="0"/>
    <n v="0"/>
    <m/>
    <n v="0"/>
    <n v="0"/>
    <n v="0"/>
    <m/>
    <m/>
    <d v="2022-03-31T00:00:00"/>
    <n v="1"/>
    <s v="O"/>
    <n v="1"/>
    <n v="30"/>
    <n v="0"/>
    <m/>
    <m/>
    <m/>
    <m/>
    <m/>
    <m/>
    <n v="1"/>
    <n v="1"/>
    <m/>
    <m/>
    <n v="7141.22"/>
    <s v="TARJETA DE AFINIDAD"/>
    <n v="0"/>
    <n v="0"/>
    <m/>
    <m/>
    <n v="5"/>
    <m/>
    <m/>
    <m/>
    <m/>
    <n v="1"/>
    <n v="7"/>
    <n v="2"/>
  </r>
  <r>
    <n v="59707.351763590064"/>
    <s v="C"/>
    <x v="622"/>
    <x v="1"/>
    <n v="4"/>
    <s v="10 211000861"/>
    <d v="2021-09-15T00:00:00"/>
    <d v="2023-09-30T00:00:00"/>
    <n v="0"/>
    <n v="1"/>
    <n v="6"/>
    <n v="30"/>
    <n v="2"/>
    <n v="17.690000000000001"/>
    <n v="19.2"/>
    <n v="120000"/>
    <n v="5997"/>
    <n v="93912"/>
    <n v="0"/>
    <n v="0"/>
    <n v="0"/>
    <m/>
    <n v="0"/>
    <n v="0"/>
    <n v="0"/>
    <m/>
    <m/>
    <d v="2022-03-31T00:00:00"/>
    <n v="1"/>
    <s v="O"/>
    <n v="1"/>
    <n v="30"/>
    <n v="0"/>
    <m/>
    <m/>
    <m/>
    <m/>
    <m/>
    <m/>
    <n v="1"/>
    <n v="1"/>
    <m/>
    <m/>
    <n v="3916.15"/>
    <s v="TARJETA DE AFINIDAD"/>
    <n v="0"/>
    <n v="0"/>
    <m/>
    <m/>
    <n v="5"/>
    <m/>
    <m/>
    <m/>
    <m/>
    <n v="1"/>
    <n v="7"/>
    <n v="2"/>
  </r>
  <r>
    <n v="298314.50857795071"/>
    <s v="C"/>
    <x v="622"/>
    <x v="1"/>
    <n v="4"/>
    <s v="10 211000855"/>
    <d v="2021-09-14T00:00:00"/>
    <d v="2023-09-30T00:00:00"/>
    <n v="0"/>
    <n v="1"/>
    <n v="6"/>
    <n v="30"/>
    <n v="2"/>
    <n v="17.690000000000001"/>
    <n v="19.2"/>
    <n v="600000"/>
    <n v="29984"/>
    <n v="469572"/>
    <n v="0"/>
    <n v="0"/>
    <n v="0"/>
    <m/>
    <n v="0"/>
    <n v="0"/>
    <n v="0"/>
    <m/>
    <m/>
    <d v="2022-03-31T00:00:00"/>
    <n v="1"/>
    <s v="O"/>
    <n v="1"/>
    <n v="30"/>
    <n v="0"/>
    <m/>
    <m/>
    <m/>
    <m/>
    <m/>
    <m/>
    <n v="1"/>
    <n v="1"/>
    <m/>
    <m/>
    <n v="19811.13"/>
    <s v="TARJETA DE AFINIDAD"/>
    <n v="0"/>
    <n v="0"/>
    <m/>
    <m/>
    <n v="5"/>
    <m/>
    <m/>
    <m/>
    <m/>
    <n v="1"/>
    <n v="7"/>
    <n v="2"/>
  </r>
  <r>
    <n v="380621.10058290698"/>
    <s v="C"/>
    <x v="622"/>
    <x v="1"/>
    <n v="4"/>
    <s v="10 211001402"/>
    <d v="2021-12-03T00:00:00"/>
    <d v="2023-11-30T00:00:00"/>
    <n v="0"/>
    <n v="1"/>
    <n v="4"/>
    <n v="30"/>
    <n v="2"/>
    <n v="17.690000000000001"/>
    <n v="19.2"/>
    <n v="699000"/>
    <n v="34932"/>
    <n v="599222"/>
    <n v="0"/>
    <n v="0"/>
    <n v="0"/>
    <m/>
    <n v="0"/>
    <n v="0"/>
    <n v="0"/>
    <m/>
    <m/>
    <d v="2022-03-31T00:00:00"/>
    <n v="1"/>
    <s v="O"/>
    <n v="1"/>
    <n v="30"/>
    <n v="0"/>
    <m/>
    <m/>
    <m/>
    <m/>
    <m/>
    <m/>
    <n v="1"/>
    <n v="1"/>
    <m/>
    <m/>
    <n v="25339.82"/>
    <s v="TARJETA DE AFINIDAD"/>
    <n v="0"/>
    <n v="0"/>
    <m/>
    <m/>
    <n v="5"/>
    <m/>
    <m/>
    <m/>
    <m/>
    <n v="1"/>
    <n v="7"/>
    <n v="2"/>
  </r>
  <r>
    <n v="76811.595324620168"/>
    <s v="C"/>
    <x v="622"/>
    <x v="1"/>
    <n v="4"/>
    <s v="10 221000039"/>
    <d v="2022-01-07T00:00:00"/>
    <d v="2024-01-31T00:00:00"/>
    <n v="0"/>
    <n v="1"/>
    <n v="2"/>
    <n v="30"/>
    <n v="2"/>
    <n v="17.690000000000001"/>
    <n v="19.2"/>
    <n v="130000"/>
    <n v="6497"/>
    <n v="120859"/>
    <n v="0"/>
    <n v="0"/>
    <n v="0"/>
    <m/>
    <n v="0"/>
    <n v="0"/>
    <n v="0"/>
    <m/>
    <m/>
    <d v="2022-03-31T00:00:00"/>
    <n v="1"/>
    <s v="O"/>
    <n v="1"/>
    <n v="30"/>
    <n v="0"/>
    <m/>
    <m/>
    <m/>
    <m/>
    <m/>
    <m/>
    <n v="1"/>
    <n v="1"/>
    <m/>
    <m/>
    <n v="5067.96"/>
    <s v="TARJETA DE AFINIDAD"/>
    <n v="0"/>
    <n v="0"/>
    <m/>
    <m/>
    <n v="5"/>
    <m/>
    <m/>
    <m/>
    <m/>
    <n v="1"/>
    <n v="7"/>
    <n v="2"/>
  </r>
  <r>
    <n v="32716.692961963072"/>
    <s v="C"/>
    <x v="622"/>
    <x v="1"/>
    <n v="4"/>
    <s v="10 211001381"/>
    <d v="2021-11-26T00:00:00"/>
    <d v="2023-11-30T00:00:00"/>
    <n v="0"/>
    <n v="1"/>
    <n v="4"/>
    <n v="30"/>
    <n v="2"/>
    <n v="17.690000000000001"/>
    <n v="19.2"/>
    <n v="59900"/>
    <n v="2993"/>
    <n v="51352"/>
    <n v="0"/>
    <n v="0"/>
    <n v="0"/>
    <m/>
    <n v="0"/>
    <n v="0"/>
    <n v="0"/>
    <m/>
    <m/>
    <d v="2022-03-31T00:00:00"/>
    <n v="1"/>
    <s v="O"/>
    <n v="1"/>
    <n v="30"/>
    <n v="0"/>
    <m/>
    <m/>
    <m/>
    <m/>
    <m/>
    <m/>
    <n v="1"/>
    <n v="1"/>
    <m/>
    <m/>
    <n v="2073.2600000000002"/>
    <s v="TARJETA DE AFINIDAD"/>
    <n v="0"/>
    <n v="0"/>
    <m/>
    <m/>
    <n v="5"/>
    <m/>
    <m/>
    <m/>
    <m/>
    <n v="1"/>
    <n v="7"/>
    <n v="2"/>
  </r>
  <r>
    <n v="7669.0400004587345"/>
    <s v="C"/>
    <x v="622"/>
    <x v="1"/>
    <n v="4"/>
    <s v="10 211001312"/>
    <d v="2021-11-18T00:00:00"/>
    <d v="2023-11-30T00:00:00"/>
    <n v="0"/>
    <n v="1"/>
    <n v="4"/>
    <n v="30"/>
    <n v="2"/>
    <n v="17.690000000000001"/>
    <n v="19.2"/>
    <n v="14000"/>
    <n v="700"/>
    <n v="12000"/>
    <n v="0"/>
    <n v="0"/>
    <n v="0"/>
    <m/>
    <n v="0"/>
    <n v="0"/>
    <n v="0"/>
    <m/>
    <m/>
    <d v="2022-03-31T00:00:00"/>
    <n v="1"/>
    <s v="O"/>
    <n v="1"/>
    <n v="30"/>
    <n v="0"/>
    <m/>
    <m/>
    <m/>
    <m/>
    <m/>
    <m/>
    <n v="1"/>
    <n v="1"/>
    <m/>
    <m/>
    <n v="460.72"/>
    <s v="TARJETA DE AFINIDAD"/>
    <n v="0"/>
    <n v="0"/>
    <m/>
    <m/>
    <n v="5"/>
    <m/>
    <m/>
    <m/>
    <m/>
    <n v="1"/>
    <n v="7"/>
    <n v="2"/>
  </r>
  <r>
    <n v="54393.2154432772"/>
    <s v="C"/>
    <x v="622"/>
    <x v="1"/>
    <n v="4"/>
    <s v="10 211001313"/>
    <d v="2021-11-18T00:00:00"/>
    <d v="2023-11-30T00:00:00"/>
    <n v="0"/>
    <n v="1"/>
    <n v="4"/>
    <n v="30"/>
    <n v="2"/>
    <n v="17.690000000000001"/>
    <n v="19.2"/>
    <n v="100000"/>
    <n v="4997"/>
    <n v="85728"/>
    <n v="0"/>
    <n v="0"/>
    <n v="0"/>
    <m/>
    <n v="0"/>
    <n v="0"/>
    <n v="0"/>
    <m/>
    <m/>
    <d v="2022-03-31T00:00:00"/>
    <n v="1"/>
    <s v="O"/>
    <n v="1"/>
    <n v="30"/>
    <n v="0"/>
    <m/>
    <m/>
    <m/>
    <m/>
    <m/>
    <m/>
    <n v="1"/>
    <n v="1"/>
    <m/>
    <m/>
    <n v="3685.79"/>
    <s v="TARJETA DE AFINIDAD"/>
    <n v="0"/>
    <n v="0"/>
    <m/>
    <m/>
    <n v="5"/>
    <m/>
    <m/>
    <m/>
    <m/>
    <n v="1"/>
    <n v="7"/>
    <n v="2"/>
  </r>
  <r>
    <n v="367888.61866213649"/>
    <s v="C"/>
    <x v="622"/>
    <x v="1"/>
    <n v="4"/>
    <s v="10 221000293"/>
    <d v="2022-02-22T00:00:00"/>
    <d v="2024-02-29T00:00:00"/>
    <n v="0"/>
    <n v="1"/>
    <n v="1"/>
    <n v="30"/>
    <n v="2"/>
    <n v="17.690000000000001"/>
    <n v="19.2"/>
    <n v="600000"/>
    <n v="29986"/>
    <n v="579068"/>
    <n v="0"/>
    <n v="0"/>
    <n v="0"/>
    <m/>
    <n v="0"/>
    <n v="0"/>
    <n v="0"/>
    <m/>
    <m/>
    <d v="2022-03-31T00:00:00"/>
    <n v="1"/>
    <s v="O"/>
    <n v="1"/>
    <n v="30"/>
    <n v="0"/>
    <m/>
    <m/>
    <m/>
    <m/>
    <m/>
    <m/>
    <n v="1"/>
    <n v="1"/>
    <m/>
    <m/>
    <n v="24418.37"/>
    <s v="TARJETA DE AFINIDAD"/>
    <n v="0"/>
    <n v="0"/>
    <m/>
    <m/>
    <n v="5"/>
    <m/>
    <m/>
    <m/>
    <m/>
    <n v="1"/>
    <n v="7"/>
    <n v="2"/>
  </r>
  <r>
    <n v="73876.091284441529"/>
    <s v="C"/>
    <x v="622"/>
    <x v="1"/>
    <n v="4"/>
    <s v="10 211001521"/>
    <d v="2021-12-20T00:00:00"/>
    <d v="2023-12-31T00:00:00"/>
    <n v="0"/>
    <n v="1"/>
    <n v="3"/>
    <n v="30"/>
    <n v="2"/>
    <n v="17.690000000000001"/>
    <n v="19.2"/>
    <n v="130000"/>
    <n v="6497"/>
    <n v="116186"/>
    <n v="0"/>
    <n v="0"/>
    <n v="0"/>
    <m/>
    <n v="0"/>
    <n v="0"/>
    <n v="0"/>
    <m/>
    <m/>
    <d v="2022-03-31T00:00:00"/>
    <n v="1"/>
    <s v="O"/>
    <n v="1"/>
    <n v="30"/>
    <n v="0"/>
    <m/>
    <m/>
    <m/>
    <m/>
    <m/>
    <m/>
    <n v="1"/>
    <n v="1"/>
    <m/>
    <m/>
    <n v="4837.6000000000004"/>
    <s v="TARJETA DE AFINIDAD"/>
    <n v="0"/>
    <n v="0"/>
    <m/>
    <m/>
    <n v="5"/>
    <m/>
    <m/>
    <m/>
    <m/>
    <n v="1"/>
    <n v="7"/>
    <n v="2"/>
  </r>
  <r>
    <n v="367888.61866213649"/>
    <s v="C"/>
    <x v="622"/>
    <x v="1"/>
    <n v="4"/>
    <s v="10 221000275"/>
    <d v="2022-02-19T00:00:00"/>
    <d v="2024-02-29T00:00:00"/>
    <n v="0"/>
    <n v="1"/>
    <n v="1"/>
    <n v="30"/>
    <n v="2"/>
    <n v="17.690000000000001"/>
    <n v="19.2"/>
    <n v="600000"/>
    <n v="29986"/>
    <n v="579068"/>
    <n v="0"/>
    <n v="0"/>
    <n v="0"/>
    <m/>
    <n v="0"/>
    <n v="0"/>
    <n v="0"/>
    <m/>
    <m/>
    <d v="2022-03-31T00:00:00"/>
    <n v="1"/>
    <s v="O"/>
    <n v="1"/>
    <n v="30"/>
    <n v="0"/>
    <m/>
    <m/>
    <m/>
    <m/>
    <m/>
    <m/>
    <n v="1"/>
    <n v="1"/>
    <m/>
    <m/>
    <n v="24418.37"/>
    <s v="TARJETA DE AFINIDAD"/>
    <n v="0"/>
    <n v="0"/>
    <m/>
    <m/>
    <n v="5"/>
    <m/>
    <m/>
    <m/>
    <m/>
    <n v="1"/>
    <n v="7"/>
    <n v="2"/>
  </r>
  <r>
    <n v="253945.21001529114"/>
    <s v="C"/>
    <x v="622"/>
    <x v="1"/>
    <n v="4"/>
    <s v="10 221000502"/>
    <d v="2022-03-19T00:00:00"/>
    <d v="2024-03-31T00:00:00"/>
    <n v="0"/>
    <n v="1"/>
    <n v="0"/>
    <n v="30"/>
    <n v="2"/>
    <n v="17.690000000000001"/>
    <n v="19.2"/>
    <n v="400000"/>
    <n v="19990"/>
    <n v="400000"/>
    <n v="2163"/>
    <n v="0"/>
    <n v="0"/>
    <m/>
    <n v="0"/>
    <n v="0"/>
    <n v="0"/>
    <m/>
    <m/>
    <d v="2022-03-19T00:00:00"/>
    <n v="1"/>
    <s v="O"/>
    <n v="1"/>
    <n v="30"/>
    <n v="0"/>
    <m/>
    <m/>
    <m/>
    <m/>
    <m/>
    <m/>
    <n v="1"/>
    <n v="1"/>
    <m/>
    <m/>
    <n v="17046.79"/>
    <s v="TARJETA DE AFINIDAD"/>
    <n v="0"/>
    <n v="0"/>
    <m/>
    <m/>
    <n v="5"/>
    <m/>
    <m/>
    <m/>
    <m/>
    <n v="1"/>
    <n v="7"/>
    <n v="2"/>
  </r>
  <r>
    <n v="29335364.744977936"/>
    <s v="C"/>
    <x v="623"/>
    <x v="0"/>
    <n v="4"/>
    <s v="13 211002076"/>
    <d v="2021-08-27T00:00:00"/>
    <d v="2025-08-31T00:00:00"/>
    <n v="0"/>
    <n v="1"/>
    <n v="7"/>
    <n v="30"/>
    <n v="2"/>
    <n v="9"/>
    <n v="9.3800000000000008"/>
    <n v="39764714"/>
    <n v="642685"/>
    <n v="37391894"/>
    <n v="0"/>
    <n v="0"/>
    <n v="0"/>
    <m/>
    <n v="0"/>
    <n v="0"/>
    <n v="0"/>
    <s v="2500000/2500000/"/>
    <s v="06/12/"/>
    <d v="2022-03-31T00:00:00"/>
    <n v="1"/>
    <s v="O"/>
    <n v="1"/>
    <n v="30"/>
    <n v="0"/>
    <m/>
    <m/>
    <m/>
    <m/>
    <m/>
    <m/>
    <n v="1"/>
    <n v="1"/>
    <m/>
    <m/>
    <n v="1112761.8700000001"/>
    <s v="COMPRA CARTERA"/>
    <n v="0"/>
    <n v="0"/>
    <s v="800-197-268-4"/>
    <s v="DIRECCION DE IMPUESTOS Y ADUANAS NACIONALES"/>
    <n v="5"/>
    <m/>
    <m/>
    <m/>
    <m/>
    <n v="1"/>
    <n v="7"/>
    <n v="2"/>
  </r>
  <r>
    <n v="1763401.2515376909"/>
    <s v="C"/>
    <x v="623"/>
    <x v="1"/>
    <n v="4"/>
    <s v="10 191003256"/>
    <d v="2020-05-12T00:00:00"/>
    <d v="2023-06-30T00:00:00"/>
    <n v="0"/>
    <n v="1"/>
    <n v="21"/>
    <n v="30"/>
    <n v="2"/>
    <n v="9"/>
    <n v="9.3800000000000008"/>
    <n v="5000000"/>
    <n v="158999"/>
    <n v="2247754"/>
    <n v="0"/>
    <n v="0"/>
    <n v="0"/>
    <m/>
    <n v="0"/>
    <n v="0"/>
    <n v="0"/>
    <m/>
    <m/>
    <d v="2022-03-31T00:00:00"/>
    <n v="1"/>
    <s v="O"/>
    <n v="1"/>
    <n v="30"/>
    <n v="0"/>
    <m/>
    <m/>
    <m/>
    <m/>
    <m/>
    <m/>
    <n v="1"/>
    <n v="1"/>
    <m/>
    <m/>
    <n v="66939.259999999995"/>
    <s v="TARJETA DE AFINIDAD"/>
    <n v="0"/>
    <n v="0"/>
    <m/>
    <m/>
    <n v="5"/>
    <m/>
    <m/>
    <m/>
    <m/>
    <n v="1"/>
    <n v="7"/>
    <n v="2"/>
  </r>
  <r>
    <n v="1753046.1911110452"/>
    <s v="C"/>
    <x v="623"/>
    <x v="1"/>
    <n v="4"/>
    <s v="13 221000022"/>
    <d v="2022-01-07T00:00:00"/>
    <d v="2022-06-30T00:00:00"/>
    <n v="0"/>
    <n v="1"/>
    <n v="0"/>
    <n v="150"/>
    <n v="2"/>
    <n v="19.5"/>
    <n v="20.62"/>
    <n v="2234530"/>
    <n v="2419887"/>
    <n v="2234530"/>
    <n v="72640"/>
    <n v="0"/>
    <n v="0"/>
    <m/>
    <n v="0"/>
    <n v="0"/>
    <n v="0"/>
    <m/>
    <m/>
    <d v="2022-01-07T00:00:00"/>
    <n v="1"/>
    <s v="O"/>
    <n v="1"/>
    <n v="150"/>
    <n v="0"/>
    <m/>
    <m/>
    <m/>
    <m/>
    <m/>
    <m/>
    <n v="1"/>
    <n v="1"/>
    <m/>
    <m/>
    <n v="66526.05"/>
    <s v="LIBRE INVERSION"/>
    <n v="0"/>
    <n v="0"/>
    <m/>
    <m/>
    <n v="5"/>
    <m/>
    <m/>
    <m/>
    <m/>
    <n v="1"/>
    <n v="7"/>
    <n v="2"/>
  </r>
  <r>
    <n v="878154.48378078244"/>
    <s v="C"/>
    <x v="623"/>
    <x v="1"/>
    <n v="4"/>
    <s v="13 221000023"/>
    <d v="2022-01-11T00:00:00"/>
    <d v="2022-07-31T00:00:00"/>
    <n v="0"/>
    <n v="1"/>
    <n v="0"/>
    <n v="180"/>
    <n v="2"/>
    <n v="19.649999999999999"/>
    <n v="20.62"/>
    <n v="1119353"/>
    <n v="1231644"/>
    <n v="1119353"/>
    <n v="36677"/>
    <n v="0"/>
    <n v="0"/>
    <m/>
    <n v="0"/>
    <n v="0"/>
    <n v="0"/>
    <m/>
    <m/>
    <d v="2022-01-11T00:00:00"/>
    <n v="1"/>
    <s v="O"/>
    <n v="1"/>
    <n v="180"/>
    <n v="0"/>
    <m/>
    <m/>
    <m/>
    <m/>
    <m/>
    <m/>
    <n v="1"/>
    <n v="1"/>
    <m/>
    <m/>
    <n v="33331.89"/>
    <s v="LIBRE INVERSION"/>
    <n v="0"/>
    <n v="0"/>
    <m/>
    <m/>
    <n v="5"/>
    <m/>
    <m/>
    <m/>
    <m/>
    <n v="1"/>
    <n v="7"/>
    <n v="2"/>
  </r>
  <r>
    <n v="358333.70930662961"/>
    <s v="C"/>
    <x v="623"/>
    <x v="1"/>
    <n v="4"/>
    <s v="10 211001370"/>
    <d v="2021-11-23T00:00:00"/>
    <d v="2024-11-30T00:00:00"/>
    <n v="0"/>
    <n v="1"/>
    <n v="4"/>
    <n v="30"/>
    <n v="2"/>
    <n v="17.690000000000001"/>
    <n v="19.2"/>
    <n v="500000"/>
    <n v="18102"/>
    <n v="456798"/>
    <n v="0"/>
    <n v="0"/>
    <n v="0"/>
    <m/>
    <n v="0"/>
    <n v="0"/>
    <n v="0"/>
    <m/>
    <m/>
    <d v="2022-03-31T00:00:00"/>
    <n v="1"/>
    <s v="O"/>
    <n v="1"/>
    <n v="30"/>
    <n v="0"/>
    <m/>
    <m/>
    <m/>
    <m/>
    <m/>
    <m/>
    <n v="1"/>
    <n v="1"/>
    <m/>
    <m/>
    <n v="13635.77"/>
    <s v="TARJETA DE AFINIDAD"/>
    <n v="0"/>
    <n v="0"/>
    <m/>
    <m/>
    <n v="5"/>
    <m/>
    <m/>
    <m/>
    <m/>
    <n v="1"/>
    <n v="7"/>
    <n v="2"/>
  </r>
  <r>
    <n v="71640.335877856283"/>
    <s v="C"/>
    <x v="623"/>
    <x v="1"/>
    <n v="4"/>
    <s v="10 211001371"/>
    <d v="2021-11-23T00:00:00"/>
    <d v="2024-11-30T00:00:00"/>
    <n v="0"/>
    <n v="1"/>
    <n v="4"/>
    <n v="30"/>
    <n v="2"/>
    <n v="17.690000000000001"/>
    <n v="19.2"/>
    <n v="100000"/>
    <n v="3620"/>
    <n v="91361"/>
    <n v="0"/>
    <n v="0"/>
    <n v="0"/>
    <m/>
    <n v="0"/>
    <n v="0"/>
    <n v="0"/>
    <m/>
    <m/>
    <d v="2022-03-31T00:00:00"/>
    <n v="1"/>
    <s v="O"/>
    <n v="1"/>
    <n v="30"/>
    <n v="0"/>
    <m/>
    <m/>
    <m/>
    <m/>
    <m/>
    <m/>
    <n v="1"/>
    <n v="1"/>
    <m/>
    <m/>
    <n v="2754.7"/>
    <s v="TARJETA DE AFINIDAD"/>
    <n v="0"/>
    <n v="0"/>
    <m/>
    <m/>
    <n v="5"/>
    <m/>
    <m/>
    <m/>
    <m/>
    <n v="1"/>
    <n v="7"/>
    <n v="2"/>
  </r>
  <r>
    <n v="220176.36011963006"/>
    <s v="C"/>
    <x v="623"/>
    <x v="1"/>
    <n v="4"/>
    <s v="10 221000010"/>
    <d v="2022-01-01T00:00:00"/>
    <d v="2024-12-31T00:00:00"/>
    <n v="0"/>
    <n v="1"/>
    <n v="3"/>
    <n v="30"/>
    <n v="2"/>
    <n v="17.690000000000001"/>
    <n v="19.2"/>
    <n v="300000"/>
    <n v="10861"/>
    <n v="280706"/>
    <n v="0"/>
    <n v="0"/>
    <n v="0"/>
    <m/>
    <n v="0"/>
    <n v="0"/>
    <n v="0"/>
    <m/>
    <m/>
    <d v="2022-03-31T00:00:00"/>
    <n v="1"/>
    <s v="O"/>
    <n v="1"/>
    <n v="30"/>
    <n v="0"/>
    <m/>
    <m/>
    <m/>
    <m/>
    <m/>
    <m/>
    <n v="1"/>
    <n v="1"/>
    <m/>
    <m/>
    <n v="8401.84"/>
    <s v="TARJETA DE AFINIDAD"/>
    <n v="0"/>
    <n v="0"/>
    <m/>
    <m/>
    <n v="5"/>
    <m/>
    <m/>
    <m/>
    <m/>
    <n v="1"/>
    <n v="7"/>
    <n v="2"/>
  </r>
  <r>
    <n v="440488.82164421689"/>
    <s v="C"/>
    <x v="623"/>
    <x v="1"/>
    <n v="4"/>
    <s v="10 221000012"/>
    <d v="2022-01-01T00:00:00"/>
    <d v="2024-12-31T00:00:00"/>
    <n v="0"/>
    <n v="1"/>
    <n v="3"/>
    <n v="30"/>
    <n v="2"/>
    <n v="17.690000000000001"/>
    <n v="19.2"/>
    <n v="600000"/>
    <n v="21723"/>
    <n v="561410"/>
    <n v="0"/>
    <n v="0"/>
    <n v="0"/>
    <m/>
    <n v="0"/>
    <n v="0"/>
    <n v="0"/>
    <m/>
    <m/>
    <d v="2022-03-31T00:00:00"/>
    <n v="1"/>
    <s v="O"/>
    <n v="1"/>
    <n v="30"/>
    <n v="0"/>
    <m/>
    <m/>
    <m/>
    <m/>
    <m/>
    <m/>
    <n v="1"/>
    <n v="1"/>
    <m/>
    <m/>
    <n v="16665.95"/>
    <s v="TARJETA DE AFINIDAD"/>
    <n v="0"/>
    <n v="0"/>
    <m/>
    <m/>
    <n v="5"/>
    <m/>
    <m/>
    <m/>
    <m/>
    <n v="1"/>
    <n v="7"/>
    <n v="2"/>
  </r>
  <r>
    <n v="440488.82164421689"/>
    <s v="C"/>
    <x v="623"/>
    <x v="1"/>
    <n v="4"/>
    <s v="10 221000013"/>
    <d v="2022-01-01T00:00:00"/>
    <d v="2024-12-31T00:00:00"/>
    <n v="0"/>
    <n v="1"/>
    <n v="3"/>
    <n v="30"/>
    <n v="2"/>
    <n v="17.690000000000001"/>
    <n v="19.2"/>
    <n v="600000"/>
    <n v="21723"/>
    <n v="561410"/>
    <n v="0"/>
    <n v="0"/>
    <n v="0"/>
    <m/>
    <n v="0"/>
    <n v="0"/>
    <n v="0"/>
    <m/>
    <m/>
    <d v="2022-03-31T00:00:00"/>
    <n v="1"/>
    <s v="O"/>
    <n v="1"/>
    <n v="30"/>
    <n v="0"/>
    <m/>
    <m/>
    <m/>
    <m/>
    <m/>
    <m/>
    <n v="1"/>
    <n v="1"/>
    <m/>
    <m/>
    <n v="16665.95"/>
    <s v="TARJETA DE AFINIDAD"/>
    <n v="0"/>
    <n v="0"/>
    <m/>
    <m/>
    <n v="5"/>
    <m/>
    <m/>
    <m/>
    <m/>
    <n v="1"/>
    <n v="7"/>
    <n v="2"/>
  </r>
  <r>
    <n v="61027007.255763315"/>
    <s v="C"/>
    <x v="624"/>
    <x v="0"/>
    <n v="4"/>
    <s v="13 221001191"/>
    <d v="2022-03-14T00:00:00"/>
    <d v="2029-03-31T00:00:00"/>
    <n v="0"/>
    <n v="1"/>
    <n v="0"/>
    <n v="30"/>
    <n v="2"/>
    <n v="9"/>
    <n v="9.3800000000000008"/>
    <n v="70340714"/>
    <n v="727493"/>
    <n v="70340714"/>
    <n v="0"/>
    <n v="0"/>
    <n v="0"/>
    <m/>
    <n v="0"/>
    <n v="0"/>
    <n v="0"/>
    <s v="2500000/2500000/"/>
    <s v="06/12/"/>
    <d v="2022-03-14T00:00:00"/>
    <n v="1"/>
    <s v="O"/>
    <n v="1"/>
    <n v="30"/>
    <n v="0"/>
    <m/>
    <m/>
    <m/>
    <m/>
    <m/>
    <m/>
    <n v="1"/>
    <n v="1"/>
    <m/>
    <m/>
    <n v="1164237.1299999999"/>
    <s v="COMPRA CARTERA"/>
    <n v="0"/>
    <n v="0"/>
    <s v="800-197-268-4"/>
    <s v="DIRECCION DE IMPUESTOS Y ADUANAS NACIONALES"/>
    <n v="5"/>
    <m/>
    <m/>
    <m/>
    <m/>
    <n v="1"/>
    <n v="7"/>
    <n v="2"/>
  </r>
  <r>
    <n v="54224.413606171671"/>
    <s v="C"/>
    <x v="624"/>
    <x v="1"/>
    <n v="4"/>
    <s v="10 221000002"/>
    <d v="2022-01-01T00:00:00"/>
    <d v="2023-12-31T00:00:00"/>
    <n v="0"/>
    <n v="1"/>
    <n v="3"/>
    <n v="30"/>
    <n v="2"/>
    <n v="17.690000000000001"/>
    <n v="19.2"/>
    <n v="70000"/>
    <n v="3498"/>
    <n v="62563"/>
    <n v="0"/>
    <n v="0"/>
    <n v="0"/>
    <m/>
    <n v="0"/>
    <n v="0"/>
    <n v="0"/>
    <m/>
    <m/>
    <d v="2022-03-31T00:00:00"/>
    <n v="1"/>
    <s v="O"/>
    <n v="1"/>
    <n v="30"/>
    <n v="0"/>
    <m/>
    <m/>
    <m/>
    <m/>
    <m/>
    <m/>
    <n v="1"/>
    <n v="1"/>
    <m/>
    <m/>
    <n v="1090.22"/>
    <s v="TARJETA DE AFINIDAD"/>
    <n v="0"/>
    <n v="0"/>
    <m/>
    <m/>
    <n v="5"/>
    <m/>
    <m/>
    <m/>
    <m/>
    <n v="1"/>
    <n v="7"/>
    <n v="2"/>
  </r>
  <r>
    <n v="2092521.2918335958"/>
    <s v="C"/>
    <x v="624"/>
    <x v="1"/>
    <n v="4"/>
    <s v="10 211001125"/>
    <d v="2021-10-22T00:00:00"/>
    <d v="2023-10-31T00:00:00"/>
    <n v="0"/>
    <n v="1"/>
    <n v="5"/>
    <n v="30"/>
    <n v="2"/>
    <n v="7.2"/>
    <n v="7.44"/>
    <n v="3000000"/>
    <n v="135140"/>
    <n v="2411936"/>
    <n v="0"/>
    <n v="0"/>
    <n v="0"/>
    <m/>
    <n v="0"/>
    <n v="0"/>
    <n v="0"/>
    <m/>
    <m/>
    <d v="2022-03-31T00:00:00"/>
    <n v="1"/>
    <s v="O"/>
    <n v="1"/>
    <n v="30"/>
    <n v="0"/>
    <m/>
    <m/>
    <m/>
    <m/>
    <m/>
    <m/>
    <n v="1"/>
    <n v="1"/>
    <m/>
    <m/>
    <n v="39974.85"/>
    <s v="TARJETA DE AFINIDAD"/>
    <n v="0"/>
    <n v="0"/>
    <m/>
    <m/>
    <n v="5"/>
    <m/>
    <m/>
    <m/>
    <m/>
    <n v="1"/>
    <n v="7"/>
    <n v="2"/>
  </r>
  <r>
    <n v="96637.579181446752"/>
    <s v="C"/>
    <x v="624"/>
    <x v="1"/>
    <n v="4"/>
    <s v="10 211001280"/>
    <d v="2021-11-11T00:00:00"/>
    <d v="2023-11-30T00:00:00"/>
    <n v="0"/>
    <n v="1"/>
    <n v="4"/>
    <n v="30"/>
    <n v="2"/>
    <n v="17.690000000000001"/>
    <n v="19.2"/>
    <n v="129900"/>
    <n v="6492"/>
    <n v="111356"/>
    <n v="0"/>
    <n v="0"/>
    <n v="0"/>
    <m/>
    <n v="0"/>
    <n v="0"/>
    <n v="0"/>
    <m/>
    <m/>
    <d v="2022-03-31T00:00:00"/>
    <n v="1"/>
    <s v="O"/>
    <n v="1"/>
    <n v="30"/>
    <n v="0"/>
    <m/>
    <m/>
    <m/>
    <m/>
    <m/>
    <m/>
    <n v="1"/>
    <n v="1"/>
    <m/>
    <m/>
    <n v="1817.04"/>
    <s v="TARJETA DE AFINIDAD"/>
    <n v="0"/>
    <n v="0"/>
    <m/>
    <m/>
    <n v="5"/>
    <m/>
    <m/>
    <m/>
    <m/>
    <n v="1"/>
    <n v="7"/>
    <n v="2"/>
  </r>
  <r>
    <n v="36329.378131513309"/>
    <s v="C"/>
    <x v="624"/>
    <x v="1"/>
    <n v="4"/>
    <s v="10 211001362"/>
    <d v="2021-11-22T00:00:00"/>
    <d v="2023-11-30T00:00:00"/>
    <n v="0"/>
    <n v="1"/>
    <n v="4"/>
    <n v="30"/>
    <n v="2"/>
    <n v="17.690000000000001"/>
    <n v="19.2"/>
    <n v="48890"/>
    <n v="2443"/>
    <n v="41912"/>
    <n v="0"/>
    <n v="0"/>
    <n v="0"/>
    <m/>
    <n v="0"/>
    <n v="0"/>
    <n v="0"/>
    <m/>
    <m/>
    <d v="2022-03-31T00:00:00"/>
    <n v="1"/>
    <s v="O"/>
    <n v="1"/>
    <n v="30"/>
    <n v="0"/>
    <m/>
    <m/>
    <m/>
    <m/>
    <m/>
    <m/>
    <n v="1"/>
    <n v="1"/>
    <m/>
    <m/>
    <n v="726.82"/>
    <s v="TARJETA DE AFINIDAD"/>
    <n v="0"/>
    <n v="0"/>
    <m/>
    <m/>
    <n v="5"/>
    <m/>
    <m/>
    <m/>
    <m/>
    <n v="1"/>
    <n v="7"/>
    <n v="2"/>
  </r>
  <r>
    <n v="70344.092513925658"/>
    <s v="C"/>
    <x v="624"/>
    <x v="1"/>
    <n v="4"/>
    <s v="10 221000221"/>
    <d v="2022-02-13T00:00:00"/>
    <d v="2024-02-29T00:00:00"/>
    <n v="0"/>
    <n v="1"/>
    <n v="1"/>
    <n v="30"/>
    <n v="2"/>
    <n v="17.690000000000001"/>
    <n v="19.2"/>
    <n v="84000"/>
    <n v="4198"/>
    <n v="81069"/>
    <n v="0"/>
    <n v="0"/>
    <n v="0"/>
    <m/>
    <n v="0"/>
    <n v="0"/>
    <n v="0"/>
    <m/>
    <m/>
    <d v="2022-03-31T00:00:00"/>
    <n v="1"/>
    <s v="O"/>
    <n v="1"/>
    <n v="30"/>
    <n v="0"/>
    <m/>
    <m/>
    <m/>
    <m/>
    <m/>
    <m/>
    <n v="1"/>
    <n v="1"/>
    <m/>
    <m/>
    <n v="1332.49"/>
    <s v="TARJETA DE AFINIDAD"/>
    <n v="0"/>
    <n v="0"/>
    <m/>
    <m/>
    <n v="5"/>
    <m/>
    <m/>
    <m/>
    <m/>
    <n v="1"/>
    <n v="7"/>
    <n v="2"/>
  </r>
  <r>
    <n v="37587.51350899812"/>
    <s v="C"/>
    <x v="624"/>
    <x v="1"/>
    <n v="4"/>
    <s v="10 211001377"/>
    <d v="2021-11-24T00:00:00"/>
    <d v="2023-11-30T00:00:00"/>
    <n v="0"/>
    <n v="1"/>
    <n v="4"/>
    <n v="30"/>
    <n v="2"/>
    <n v="17.690000000000001"/>
    <n v="19.2"/>
    <n v="50550"/>
    <n v="2526"/>
    <n v="43335"/>
    <n v="0"/>
    <n v="0"/>
    <n v="0"/>
    <m/>
    <n v="0"/>
    <n v="0"/>
    <n v="0"/>
    <m/>
    <m/>
    <d v="2022-03-31T00:00:00"/>
    <n v="1"/>
    <s v="O"/>
    <n v="1"/>
    <n v="30"/>
    <n v="0"/>
    <m/>
    <m/>
    <m/>
    <m/>
    <m/>
    <m/>
    <n v="1"/>
    <n v="1"/>
    <m/>
    <m/>
    <n v="726.82"/>
    <s v="TARJETA DE AFINIDAD"/>
    <n v="0"/>
    <n v="0"/>
    <m/>
    <m/>
    <n v="5"/>
    <m/>
    <m/>
    <m/>
    <m/>
    <n v="1"/>
    <n v="7"/>
    <n v="2"/>
  </r>
  <r>
    <n v="57271.170114121531"/>
    <s v="C"/>
    <x v="624"/>
    <x v="1"/>
    <n v="4"/>
    <s v="10 211001378"/>
    <d v="2021-11-24T00:00:00"/>
    <d v="2023-11-30T00:00:00"/>
    <n v="0"/>
    <n v="1"/>
    <n v="4"/>
    <n v="30"/>
    <n v="2"/>
    <n v="17.690000000000001"/>
    <n v="19.2"/>
    <n v="77000"/>
    <n v="3848"/>
    <n v="66009"/>
    <n v="0"/>
    <n v="0"/>
    <n v="0"/>
    <m/>
    <n v="0"/>
    <n v="0"/>
    <n v="0"/>
    <m/>
    <m/>
    <d v="2022-03-31T00:00:00"/>
    <n v="1"/>
    <s v="O"/>
    <n v="1"/>
    <n v="30"/>
    <n v="0"/>
    <m/>
    <m/>
    <m/>
    <m/>
    <m/>
    <m/>
    <n v="1"/>
    <n v="1"/>
    <m/>
    <m/>
    <n v="1090.22"/>
    <s v="TARJETA DE AFINIDAD"/>
    <n v="0"/>
    <n v="0"/>
    <m/>
    <m/>
    <n v="5"/>
    <m/>
    <m/>
    <m/>
    <m/>
    <n v="1"/>
    <n v="7"/>
    <n v="2"/>
  </r>
  <r>
    <n v="25815.175346917225"/>
    <s v="C"/>
    <x v="624"/>
    <x v="1"/>
    <n v="4"/>
    <s v="10 211001379"/>
    <d v="2021-11-24T00:00:00"/>
    <d v="2023-11-30T00:00:00"/>
    <n v="0"/>
    <n v="1"/>
    <n v="4"/>
    <n v="30"/>
    <n v="2"/>
    <n v="17.690000000000001"/>
    <n v="19.2"/>
    <n v="34700"/>
    <n v="1734"/>
    <n v="29746"/>
    <n v="0"/>
    <n v="0"/>
    <n v="0"/>
    <m/>
    <n v="0"/>
    <n v="0"/>
    <n v="0"/>
    <m/>
    <m/>
    <d v="2022-03-31T00:00:00"/>
    <n v="1"/>
    <s v="O"/>
    <n v="1"/>
    <n v="30"/>
    <n v="0"/>
    <m/>
    <m/>
    <m/>
    <m/>
    <m/>
    <m/>
    <n v="1"/>
    <n v="1"/>
    <m/>
    <m/>
    <n v="484.54"/>
    <s v="TARJETA DE AFINIDAD"/>
    <n v="0"/>
    <n v="0"/>
    <m/>
    <m/>
    <n v="5"/>
    <m/>
    <m/>
    <m/>
    <m/>
    <n v="1"/>
    <n v="7"/>
    <n v="2"/>
  </r>
  <r>
    <n v="16279948.706835639"/>
    <s v="C"/>
    <x v="625"/>
    <x v="0"/>
    <n v="4"/>
    <s v="10 191000316"/>
    <d v="2019-06-06T00:00:00"/>
    <d v="2025-06-30T00:00:00"/>
    <n v="0"/>
    <n v="1"/>
    <n v="33"/>
    <n v="30"/>
    <n v="2"/>
    <n v="8.64"/>
    <n v="8.99"/>
    <n v="40280042"/>
    <n v="718893"/>
    <n v="24368558"/>
    <n v="0"/>
    <n v="0"/>
    <n v="0"/>
    <m/>
    <n v="0"/>
    <n v="0"/>
    <n v="0"/>
    <m/>
    <m/>
    <d v="2022-03-31T00:00:00"/>
    <n v="1"/>
    <s v="O"/>
    <n v="1"/>
    <n v="30"/>
    <n v="0"/>
    <m/>
    <m/>
    <m/>
    <m/>
    <m/>
    <m/>
    <n v="1"/>
    <n v="1"/>
    <m/>
    <m/>
    <n v="764463.15"/>
    <s v="SUSTITUCION"/>
    <n v="0"/>
    <n v="0"/>
    <s v="800-197-268-4"/>
    <s v="DIRECCION DE IMPUESTOS Y ADUANAS NACIONALES"/>
    <n v="5"/>
    <m/>
    <m/>
    <m/>
    <m/>
    <n v="1"/>
    <n v="7"/>
    <n v="2"/>
  </r>
  <r>
    <n v="22324757.688967377"/>
    <s v="C"/>
    <x v="625"/>
    <x v="1"/>
    <n v="4"/>
    <s v="13 201002321"/>
    <d v="2020-08-13T00:00:00"/>
    <d v="2025-08-31T00:00:00"/>
    <n v="0"/>
    <n v="1"/>
    <n v="19"/>
    <n v="30"/>
    <n v="2"/>
    <n v="10.199999999999999"/>
    <n v="10.69"/>
    <n v="45260055"/>
    <n v="975131"/>
    <n v="33416784"/>
    <n v="0"/>
    <n v="0"/>
    <n v="0"/>
    <m/>
    <n v="0"/>
    <n v="0"/>
    <n v="0"/>
    <m/>
    <m/>
    <d v="2022-03-31T00:00:00"/>
    <n v="1"/>
    <s v="O"/>
    <n v="1"/>
    <n v="30"/>
    <n v="0"/>
    <m/>
    <m/>
    <m/>
    <m/>
    <m/>
    <m/>
    <n v="1"/>
    <n v="1"/>
    <m/>
    <m/>
    <n v="1048370.48"/>
    <s v="COMPRA CARTERA"/>
    <n v="0"/>
    <n v="0"/>
    <m/>
    <m/>
    <n v="5"/>
    <m/>
    <m/>
    <m/>
    <m/>
    <n v="1"/>
    <n v="7"/>
    <n v="2"/>
  </r>
  <r>
    <n v="41625.896742214187"/>
    <s v="C"/>
    <x v="625"/>
    <x v="1"/>
    <n v="4"/>
    <s v="10 221000155"/>
    <d v="2022-02-04T00:00:00"/>
    <d v="2025-01-31T00:00:00"/>
    <n v="0"/>
    <n v="1"/>
    <n v="2"/>
    <n v="30"/>
    <n v="2"/>
    <n v="17.690000000000001"/>
    <n v="19.2"/>
    <n v="64990"/>
    <n v="2353"/>
    <n v="62225"/>
    <n v="0"/>
    <n v="0"/>
    <n v="0"/>
    <m/>
    <n v="0"/>
    <n v="0"/>
    <n v="0"/>
    <m/>
    <m/>
    <d v="2022-03-31T00:00:00"/>
    <n v="1"/>
    <s v="O"/>
    <n v="1"/>
    <n v="30"/>
    <n v="0"/>
    <m/>
    <m/>
    <m/>
    <m/>
    <m/>
    <m/>
    <n v="1"/>
    <n v="1"/>
    <m/>
    <m/>
    <n v="1896.93"/>
    <s v="TARJETA DE AFINIDAD"/>
    <n v="0"/>
    <n v="0"/>
    <m/>
    <m/>
    <n v="5"/>
    <m/>
    <m/>
    <m/>
    <m/>
    <n v="1"/>
    <n v="7"/>
    <n v="2"/>
  </r>
  <r>
    <n v="49829.885056958825"/>
    <s v="C"/>
    <x v="625"/>
    <x v="1"/>
    <n v="4"/>
    <s v="10 221000162"/>
    <d v="2022-02-05T00:00:00"/>
    <d v="2025-01-31T00:00:00"/>
    <n v="0"/>
    <n v="1"/>
    <n v="2"/>
    <n v="30"/>
    <n v="2"/>
    <n v="17.690000000000001"/>
    <n v="19.2"/>
    <n v="77870"/>
    <n v="2819"/>
    <n v="74557"/>
    <n v="0"/>
    <n v="0"/>
    <n v="0"/>
    <m/>
    <n v="0"/>
    <n v="0"/>
    <n v="0"/>
    <m/>
    <m/>
    <d v="2022-03-31T00:00:00"/>
    <n v="1"/>
    <s v="O"/>
    <n v="1"/>
    <n v="30"/>
    <n v="0"/>
    <m/>
    <m/>
    <m/>
    <m/>
    <m/>
    <m/>
    <n v="1"/>
    <n v="1"/>
    <m/>
    <m/>
    <n v="2318.4699999999998"/>
    <s v="TARJETA DE AFINIDAD"/>
    <n v="0"/>
    <n v="0"/>
    <m/>
    <m/>
    <n v="5"/>
    <m/>
    <m/>
    <m/>
    <m/>
    <n v="1"/>
    <n v="7"/>
    <n v="2"/>
  </r>
  <r>
    <n v="110610.93192874786"/>
    <s v="C"/>
    <x v="625"/>
    <x v="1"/>
    <n v="4"/>
    <s v="10 221000180"/>
    <d v="2022-02-07T00:00:00"/>
    <d v="2025-02-28T00:00:00"/>
    <n v="0"/>
    <n v="1"/>
    <n v="1"/>
    <n v="30"/>
    <n v="2"/>
    <n v="17.7"/>
    <n v="19.2"/>
    <n v="169250"/>
    <n v="6128"/>
    <n v="165675"/>
    <n v="0"/>
    <n v="0"/>
    <n v="0"/>
    <m/>
    <n v="0"/>
    <n v="0"/>
    <n v="0"/>
    <m/>
    <m/>
    <d v="2022-03-31T00:00:00"/>
    <n v="1"/>
    <s v="O"/>
    <n v="1"/>
    <n v="30"/>
    <n v="0"/>
    <m/>
    <m/>
    <m/>
    <m/>
    <m/>
    <m/>
    <n v="1"/>
    <n v="1"/>
    <m/>
    <m/>
    <n v="5269.25"/>
    <s v="TARJETA DE AFINIDAD"/>
    <n v="0"/>
    <n v="0"/>
    <m/>
    <m/>
    <n v="5"/>
    <m/>
    <m/>
    <m/>
    <m/>
    <n v="1"/>
    <n v="7"/>
    <n v="2"/>
  </r>
  <r>
    <n v="24724.113512805205"/>
    <s v="C"/>
    <x v="625"/>
    <x v="1"/>
    <n v="4"/>
    <s v="10 221000182"/>
    <d v="2022-02-07T00:00:00"/>
    <d v="2025-02-28T00:00:00"/>
    <n v="0"/>
    <n v="1"/>
    <n v="1"/>
    <n v="30"/>
    <n v="2"/>
    <n v="17.7"/>
    <n v="19.21"/>
    <n v="37650"/>
    <n v="1363"/>
    <n v="36855"/>
    <n v="0"/>
    <n v="0"/>
    <n v="0"/>
    <m/>
    <n v="0"/>
    <n v="0"/>
    <n v="0"/>
    <m/>
    <m/>
    <d v="2022-03-31T00:00:00"/>
    <n v="1"/>
    <s v="O"/>
    <n v="1"/>
    <n v="30"/>
    <n v="0"/>
    <m/>
    <m/>
    <m/>
    <m/>
    <m/>
    <m/>
    <n v="1"/>
    <n v="1"/>
    <m/>
    <m/>
    <n v="1053.8499999999999"/>
    <s v="TARJETA DE AFINIDAD"/>
    <n v="0"/>
    <n v="0"/>
    <m/>
    <m/>
    <n v="5"/>
    <m/>
    <m/>
    <m/>
    <m/>
    <n v="1"/>
    <n v="7"/>
    <n v="2"/>
  </r>
  <r>
    <n v="227531.98885898484"/>
    <s v="C"/>
    <x v="625"/>
    <x v="1"/>
    <n v="4"/>
    <s v="10 211001522"/>
    <d v="2021-12-20T00:00:00"/>
    <d v="2024-12-31T00:00:00"/>
    <n v="0"/>
    <n v="1"/>
    <n v="3"/>
    <n v="30"/>
    <n v="2"/>
    <n v="17.690000000000001"/>
    <n v="19.2"/>
    <n v="364092"/>
    <n v="13182"/>
    <n v="340673"/>
    <n v="0"/>
    <n v="0"/>
    <n v="0"/>
    <m/>
    <n v="0"/>
    <n v="0"/>
    <n v="0"/>
    <m/>
    <m/>
    <d v="2022-03-31T00:00:00"/>
    <n v="1"/>
    <s v="O"/>
    <n v="1"/>
    <n v="30"/>
    <n v="0"/>
    <m/>
    <m/>
    <m/>
    <m/>
    <m/>
    <m/>
    <n v="1"/>
    <n v="1"/>
    <m/>
    <m/>
    <n v="10749.28"/>
    <s v="TARJETA DE AFINIDAD"/>
    <n v="0"/>
    <n v="0"/>
    <m/>
    <m/>
    <n v="5"/>
    <m/>
    <m/>
    <m/>
    <m/>
    <n v="1"/>
    <n v="7"/>
    <n v="2"/>
  </r>
  <r>
    <n v="5828108.7880972736"/>
    <s v="C"/>
    <x v="625"/>
    <x v="1"/>
    <n v="4"/>
    <s v="10 211001265"/>
    <d v="2021-11-10T00:00:00"/>
    <d v="2024-08-31T00:00:00"/>
    <n v="0"/>
    <n v="1"/>
    <n v="4"/>
    <n v="30"/>
    <n v="2"/>
    <n v="17.690000000000001"/>
    <n v="19.2"/>
    <n v="10391519"/>
    <n v="376216"/>
    <n v="8723642"/>
    <n v="0"/>
    <n v="0"/>
    <n v="0"/>
    <m/>
    <n v="0"/>
    <n v="0"/>
    <n v="0"/>
    <m/>
    <m/>
    <d v="2022-03-31T00:00:00"/>
    <n v="1"/>
    <s v="O"/>
    <n v="1"/>
    <n v="30"/>
    <n v="0"/>
    <m/>
    <m/>
    <m/>
    <m/>
    <m/>
    <m/>
    <n v="1"/>
    <n v="1"/>
    <m/>
    <m/>
    <n v="273579.59000000003"/>
    <s v="TARJETA DE AFINIDAD"/>
    <n v="0"/>
    <n v="0"/>
    <m/>
    <m/>
    <n v="5"/>
    <m/>
    <m/>
    <m/>
    <m/>
    <n v="1"/>
    <n v="7"/>
    <n v="2"/>
  </r>
  <r>
    <n v="2422369.897285772"/>
    <s v="C"/>
    <x v="626"/>
    <x v="0"/>
    <n v="4"/>
    <s v="11 22668"/>
    <d v="2019-03-14T00:00:00"/>
    <d v="2023-03-31T00:00:00"/>
    <n v="0"/>
    <n v="1"/>
    <n v="35"/>
    <n v="30"/>
    <n v="2"/>
    <n v="5.99"/>
    <n v="6.16"/>
    <n v="13067792"/>
    <n v="306897"/>
    <n v="3565836"/>
    <n v="0"/>
    <n v="0"/>
    <n v="0"/>
    <m/>
    <n v="0"/>
    <n v="0"/>
    <n v="0"/>
    <m/>
    <m/>
    <d v="2022-03-31T00:00:00"/>
    <n v="1"/>
    <s v="O"/>
    <n v="1"/>
    <n v="30"/>
    <n v="0"/>
    <m/>
    <m/>
    <m/>
    <m/>
    <m/>
    <m/>
    <n v="1"/>
    <n v="1"/>
    <m/>
    <m/>
    <n v="133785.29"/>
    <s v="LIBRE INVERSION"/>
    <n v="0"/>
    <n v="0"/>
    <s v="800-197-268-4"/>
    <s v="DIRECCION DE IMPUESTOS Y ADUANAS NACIONALES"/>
    <n v="5"/>
    <m/>
    <m/>
    <m/>
    <m/>
    <n v="1"/>
    <n v="7"/>
    <n v="2"/>
  </r>
  <r>
    <n v="50680450.102714233"/>
    <s v="C"/>
    <x v="626"/>
    <x v="0"/>
    <n v="4"/>
    <s v="13 221000844"/>
    <d v="2022-02-21T00:00:00"/>
    <d v="2028-02-29T00:00:00"/>
    <n v="0"/>
    <n v="1"/>
    <n v="1"/>
    <n v="30"/>
    <n v="2"/>
    <n v="9"/>
    <n v="9.3800000000000008"/>
    <n v="75220655"/>
    <n v="1205024"/>
    <n v="74605361"/>
    <n v="0"/>
    <n v="0"/>
    <n v="0"/>
    <m/>
    <n v="0"/>
    <n v="0"/>
    <n v="0"/>
    <s v="1000000/1000000/"/>
    <s v="06/12/"/>
    <d v="2022-03-31T00:00:00"/>
    <n v="1"/>
    <s v="O"/>
    <n v="1"/>
    <n v="30"/>
    <n v="0"/>
    <m/>
    <m/>
    <m/>
    <m/>
    <m/>
    <m/>
    <n v="1"/>
    <n v="1"/>
    <m/>
    <m/>
    <n v="2800102.71"/>
    <s v="SUSTITUCION"/>
    <n v="0"/>
    <n v="0"/>
    <s v="800-197-268-4"/>
    <s v="DIRECCION DE IMPUESTOS Y ADUANAS NACIONALES"/>
    <n v="5"/>
    <m/>
    <m/>
    <m/>
    <m/>
    <n v="1"/>
    <n v="7"/>
    <n v="2"/>
  </r>
  <r>
    <n v="39576856"/>
    <s v="C"/>
    <x v="627"/>
    <x v="0"/>
    <n v="3"/>
    <s v="13 211002468"/>
    <d v="2021-09-17T00:00:00"/>
    <d v="2026-09-30T00:00:00"/>
    <n v="0"/>
    <n v="1"/>
    <n v="6"/>
    <n v="30"/>
    <n v="2"/>
    <n v="10.6"/>
    <n v="11.13"/>
    <n v="65680687"/>
    <n v="1428359"/>
    <n v="60610953"/>
    <n v="0"/>
    <n v="0"/>
    <n v="0"/>
    <m/>
    <n v="0"/>
    <n v="0"/>
    <n v="0"/>
    <m/>
    <m/>
    <d v="2022-03-31T00:00:00"/>
    <n v="1"/>
    <s v="O"/>
    <n v="1"/>
    <n v="30"/>
    <n v="0"/>
    <m/>
    <m/>
    <m/>
    <m/>
    <m/>
    <m/>
    <n v="1"/>
    <n v="1"/>
    <n v="44456"/>
    <s v="A"/>
    <n v="2358776"/>
    <s v="SUSTITUCION"/>
    <n v="0"/>
    <n v="0"/>
    <s v="800-197-268-4"/>
    <s v="DIRECCION DE IMPUESTOS Y ADUANAS NACIONALES"/>
    <n v="5"/>
    <m/>
    <m/>
    <m/>
    <m/>
    <n v="1"/>
    <n v="7"/>
    <n v="2"/>
  </r>
  <r>
    <n v="29952554.672068216"/>
    <s v="C"/>
    <x v="628"/>
    <x v="2"/>
    <n v="4"/>
    <s v="13 201002002"/>
    <d v="2020-07-07T00:00:00"/>
    <d v="2025-07-31T00:00:00"/>
    <n v="0"/>
    <n v="1"/>
    <n v="23"/>
    <n v="30"/>
    <n v="2"/>
    <n v="12"/>
    <n v="12.68"/>
    <n v="50426669"/>
    <n v="557126"/>
    <n v="38100501"/>
    <n v="0"/>
    <n v="0"/>
    <n v="50000000"/>
    <n v="44018"/>
    <n v="0"/>
    <n v="0"/>
    <n v="0"/>
    <s v="3500000/3500000/"/>
    <s v="06/12/"/>
    <d v="2022-03-31T00:00:00"/>
    <n v="3"/>
    <s v="O"/>
    <n v="1"/>
    <n v="30"/>
    <n v="0"/>
    <m/>
    <m/>
    <m/>
    <m/>
    <m/>
    <m/>
    <n v="1"/>
    <n v="1"/>
    <m/>
    <m/>
    <n v="1258026.42"/>
    <s v="SUSTITUCION"/>
    <n v="0"/>
    <n v="0"/>
    <s v="800-197-268-4"/>
    <s v="DIRECCION DE IMPUESTOS Y ADUANAS NACIONALES"/>
    <n v="5"/>
    <m/>
    <m/>
    <m/>
    <m/>
    <n v="1"/>
    <n v="7"/>
    <n v="2"/>
  </r>
  <r>
    <n v="2110694.3279317841"/>
    <s v="C"/>
    <x v="628"/>
    <x v="1"/>
    <n v="4"/>
    <s v="10 191002738"/>
    <d v="2020-01-08T00:00:00"/>
    <d v="2023-08-31T00:00:00"/>
    <n v="0"/>
    <n v="1"/>
    <n v="26"/>
    <n v="30"/>
    <n v="2"/>
    <n v="18"/>
    <n v="19.559999999999999"/>
    <n v="3000000"/>
    <n v="191417"/>
    <n v="2684812"/>
    <n v="0"/>
    <n v="0"/>
    <n v="0"/>
    <m/>
    <n v="0"/>
    <n v="0"/>
    <n v="0"/>
    <m/>
    <m/>
    <d v="2022-03-31T00:00:00"/>
    <n v="1"/>
    <s v="O"/>
    <n v="1"/>
    <n v="30"/>
    <n v="0"/>
    <m/>
    <m/>
    <m/>
    <m/>
    <m/>
    <m/>
    <n v="1"/>
    <n v="1"/>
    <m/>
    <m/>
    <n v="88608.58"/>
    <s v="TARJETA DE AFINIDAD"/>
    <n v="0"/>
    <n v="0"/>
    <m/>
    <m/>
    <n v="5"/>
    <m/>
    <m/>
    <m/>
    <m/>
    <n v="1"/>
    <n v="7"/>
    <n v="2"/>
  </r>
  <r>
    <n v="4134946"/>
    <s v="C"/>
    <x v="629"/>
    <x v="0"/>
    <n v="3"/>
    <s v="13 201003444"/>
    <d v="2021-01-06T00:00:00"/>
    <d v="2023-07-31T00:00:00"/>
    <n v="0"/>
    <n v="1"/>
    <n v="16"/>
    <n v="30"/>
    <n v="2"/>
    <n v="14.02"/>
    <n v="14.95"/>
    <n v="14090923"/>
    <n v="360199"/>
    <n v="7994937"/>
    <n v="0"/>
    <n v="0"/>
    <n v="0"/>
    <m/>
    <n v="0"/>
    <n v="0"/>
    <n v="0"/>
    <s v="1500000/1500000/"/>
    <s v="07/12/"/>
    <d v="2022-03-31T00:00:00"/>
    <n v="1"/>
    <s v="O"/>
    <n v="1"/>
    <n v="30"/>
    <n v="0"/>
    <m/>
    <m/>
    <m/>
    <m/>
    <m/>
    <m/>
    <n v="1"/>
    <n v="1"/>
    <n v="44202"/>
    <s v="A"/>
    <n v="482497"/>
    <s v="LIBRE INVERSION"/>
    <n v="0"/>
    <n v="0"/>
    <s v="800-197-268-4"/>
    <s v="DIRECCION DE IMPUESTOS Y ADUANAS NACIONALES"/>
    <n v="5"/>
    <m/>
    <m/>
    <m/>
    <m/>
    <n v="1"/>
    <n v="7"/>
    <n v="2"/>
  </r>
  <r>
    <n v="27738573"/>
    <s v="C"/>
    <x v="630"/>
    <x v="0"/>
    <n v="4"/>
    <s v="13 201001963"/>
    <d v="2020-07-17T00:00:00"/>
    <d v="2024-08-31T00:00:00"/>
    <n v="1"/>
    <n v="1"/>
    <n v="21"/>
    <n v="30"/>
    <n v="2"/>
    <n v="9"/>
    <n v="9.3800000000000008"/>
    <n v="81248028"/>
    <n v="1539136"/>
    <n v="53175242"/>
    <n v="0"/>
    <n v="0"/>
    <n v="0"/>
    <m/>
    <n v="0"/>
    <n v="0"/>
    <n v="0"/>
    <s v="3000000/3000000/"/>
    <s v="06/12/"/>
    <d v="2022-03-31T00:00:00"/>
    <n v="1"/>
    <s v="O"/>
    <n v="1"/>
    <n v="30"/>
    <n v="1008"/>
    <m/>
    <m/>
    <m/>
    <m/>
    <m/>
    <m/>
    <n v="1"/>
    <n v="1"/>
    <m/>
    <m/>
    <n v="2945094"/>
    <s v="COMPRA CARTERA"/>
    <n v="0"/>
    <n v="0"/>
    <s v="800-197-268-4"/>
    <s v="DIRECCION DE IMPUESTOS Y ADUANAS NACIONALES"/>
    <n v="5"/>
    <m/>
    <m/>
    <m/>
    <m/>
    <n v="1"/>
    <n v="7"/>
    <n v="2"/>
  </r>
  <r>
    <n v="14388346"/>
    <s v="C"/>
    <x v="631"/>
    <x v="0"/>
    <n v="4"/>
    <s v="13 221001187"/>
    <d v="2022-03-16T00:00:00"/>
    <d v="2025-03-31T00:00:00"/>
    <n v="0"/>
    <n v="1"/>
    <n v="0"/>
    <n v="30"/>
    <n v="2"/>
    <n v="9"/>
    <n v="9.3800000000000008"/>
    <n v="25122386"/>
    <n v="552539"/>
    <n v="25122386"/>
    <n v="0"/>
    <n v="0"/>
    <n v="0"/>
    <m/>
    <n v="0"/>
    <n v="0"/>
    <n v="0"/>
    <s v="1500000/1500000/"/>
    <s v="06/12/"/>
    <d v="2022-03-16T00:00:00"/>
    <n v="1"/>
    <s v="O"/>
    <n v="1"/>
    <n v="30"/>
    <n v="0"/>
    <m/>
    <m/>
    <m/>
    <m/>
    <m/>
    <m/>
    <n v="1"/>
    <n v="1"/>
    <m/>
    <m/>
    <n v="1987506"/>
    <s v="COMPRA CARTERA"/>
    <n v="0"/>
    <n v="0"/>
    <s v="800-197-268-4"/>
    <s v="DIRECCION DE IMPUESTOS Y ADUANAS NACIONALES"/>
    <n v="5"/>
    <m/>
    <m/>
    <m/>
    <m/>
    <n v="1"/>
    <n v="7"/>
    <n v="2"/>
  </r>
  <r>
    <n v="0"/>
    <s v="C"/>
    <x v="632"/>
    <x v="0"/>
    <n v="4"/>
    <s v="13 201002189"/>
    <d v="2020-07-29T00:00:00"/>
    <d v="2022-07-31T00:00:00"/>
    <n v="1"/>
    <n v="1"/>
    <n v="20"/>
    <n v="30"/>
    <n v="2"/>
    <n v="10.56"/>
    <n v="11.08"/>
    <n v="25033614"/>
    <n v="703993"/>
    <n v="2899202"/>
    <n v="0"/>
    <n v="0"/>
    <n v="0"/>
    <m/>
    <n v="0"/>
    <n v="0"/>
    <n v="0"/>
    <s v="700000/"/>
    <s v="06/"/>
    <d v="2022-03-31T00:00:00"/>
    <n v="1"/>
    <s v="O"/>
    <n v="1"/>
    <n v="30"/>
    <n v="5365"/>
    <m/>
    <m/>
    <m/>
    <m/>
    <m/>
    <m/>
    <n v="1"/>
    <n v="1"/>
    <m/>
    <m/>
    <n v="620952.05000000005"/>
    <s v="SUSTITUCION"/>
    <n v="0"/>
    <n v="0"/>
    <s v="800-197-268-4"/>
    <s v="DIRECCION DE IMPUESTOS Y ADUANAS NACIONALES"/>
    <n v="5"/>
    <m/>
    <m/>
    <m/>
    <m/>
    <n v="1"/>
    <n v="7"/>
    <n v="2"/>
  </r>
  <r>
    <n v="0"/>
    <s v="C"/>
    <x v="633"/>
    <x v="1"/>
    <n v="4"/>
    <s v="10 211000347"/>
    <d v="2021-04-29T00:00:00"/>
    <d v="2024-04-30T00:00:00"/>
    <n v="0"/>
    <n v="1"/>
    <n v="11"/>
    <n v="30"/>
    <n v="2"/>
    <n v="7.2"/>
    <n v="7.44"/>
    <n v="6465443"/>
    <n v="201422"/>
    <n v="4643424"/>
    <n v="0"/>
    <n v="0"/>
    <n v="0"/>
    <m/>
    <n v="0"/>
    <n v="0"/>
    <n v="0"/>
    <m/>
    <m/>
    <d v="2022-03-31T00:00:00"/>
    <n v="1"/>
    <s v="O"/>
    <n v="1"/>
    <n v="30"/>
    <n v="0"/>
    <m/>
    <m/>
    <m/>
    <m/>
    <m/>
    <m/>
    <n v="1"/>
    <n v="1"/>
    <m/>
    <m/>
    <n v="1843179"/>
    <s v="TARJETA DE AFINIDAD"/>
    <n v="0"/>
    <n v="0"/>
    <m/>
    <m/>
    <n v="5"/>
    <m/>
    <m/>
    <m/>
    <m/>
    <n v="1"/>
    <n v="7"/>
    <n v="2"/>
  </r>
  <r>
    <n v="17954396.36552617"/>
    <s v="C"/>
    <x v="634"/>
    <x v="0"/>
    <n v="4"/>
    <s v="13 211001863"/>
    <d v="2021-07-16T00:00:00"/>
    <d v="2025-07-31T00:00:00"/>
    <n v="1"/>
    <n v="1"/>
    <n v="8"/>
    <n v="30"/>
    <n v="2"/>
    <n v="9"/>
    <n v="9.3800000000000008"/>
    <n v="29547759"/>
    <n v="576149"/>
    <n v="25690695"/>
    <n v="0"/>
    <n v="0"/>
    <n v="0"/>
    <m/>
    <n v="0"/>
    <n v="0"/>
    <n v="0"/>
    <s v="1000000/1000000/"/>
    <s v="06/12/"/>
    <d v="2022-03-31T00:00:00"/>
    <n v="1"/>
    <s v="O"/>
    <n v="1"/>
    <n v="30"/>
    <n v="336"/>
    <m/>
    <m/>
    <m/>
    <m/>
    <m/>
    <m/>
    <n v="1"/>
    <n v="1"/>
    <m/>
    <m/>
    <n v="1333022.4099999999"/>
    <s v="SUSTITUCION"/>
    <n v="0"/>
    <n v="0"/>
    <s v="800-197-268-4"/>
    <s v="DIRECCION DE IMPUESTOS Y ADUANAS NACIONALES"/>
    <n v="5"/>
    <m/>
    <m/>
    <m/>
    <m/>
    <n v="1"/>
    <n v="7"/>
    <n v="2"/>
  </r>
  <r>
    <n v="14128231.553232878"/>
    <s v="C"/>
    <x v="634"/>
    <x v="1"/>
    <n v="3"/>
    <s v="13 201001066"/>
    <d v="2020-03-13T00:00:00"/>
    <d v="2025-03-31T00:00:00"/>
    <n v="0"/>
    <n v="1"/>
    <n v="24"/>
    <n v="30"/>
    <n v="2"/>
    <n v="13.32"/>
    <n v="14.16"/>
    <n v="29858380"/>
    <n v="684271"/>
    <n v="20215823"/>
    <n v="0"/>
    <n v="0"/>
    <n v="0"/>
    <m/>
    <n v="0"/>
    <n v="0"/>
    <n v="0"/>
    <m/>
    <m/>
    <d v="2022-03-31T00:00:00"/>
    <n v="1"/>
    <s v="O"/>
    <n v="1"/>
    <n v="30"/>
    <n v="0"/>
    <m/>
    <m/>
    <m/>
    <m/>
    <m/>
    <m/>
    <n v="1"/>
    <n v="1"/>
    <n v="43903"/>
    <s v="A"/>
    <n v="1048899.47"/>
    <s v="SUSTITUCION"/>
    <n v="0"/>
    <n v="0"/>
    <m/>
    <m/>
    <n v="5"/>
    <m/>
    <m/>
    <m/>
    <m/>
    <n v="1"/>
    <n v="7"/>
    <n v="2"/>
  </r>
  <r>
    <n v="964144.07124095457"/>
    <s v="C"/>
    <x v="634"/>
    <x v="1"/>
    <n v="4"/>
    <s v="10 211000611"/>
    <d v="2021-07-28T00:00:00"/>
    <d v="2023-07-31T00:00:00"/>
    <n v="0"/>
    <n v="1"/>
    <n v="8"/>
    <n v="30"/>
    <n v="2"/>
    <n v="10.19"/>
    <n v="10.69"/>
    <n v="2000000"/>
    <n v="92848"/>
    <n v="1379662"/>
    <n v="0"/>
    <n v="0"/>
    <n v="0"/>
    <m/>
    <n v="0"/>
    <n v="0"/>
    <n v="0"/>
    <m/>
    <m/>
    <d v="2022-03-31T00:00:00"/>
    <n v="1"/>
    <s v="O"/>
    <n v="1"/>
    <n v="30"/>
    <n v="0"/>
    <m/>
    <m/>
    <m/>
    <m/>
    <m/>
    <m/>
    <n v="1"/>
    <n v="1"/>
    <m/>
    <m/>
    <n v="71644.13"/>
    <s v="TARJETA DE AFINIDAD"/>
    <n v="0"/>
    <n v="0"/>
    <m/>
    <m/>
    <n v="5"/>
    <m/>
    <m/>
    <m/>
    <m/>
    <n v="1"/>
    <n v="7"/>
    <n v="2"/>
  </r>
  <r>
    <n v="1432045"/>
    <s v="C"/>
    <x v="635"/>
    <x v="1"/>
    <n v="4"/>
    <s v="11 215834"/>
    <d v="2018-10-23T00:00:00"/>
    <d v="2024-01-31T00:00:00"/>
    <n v="30"/>
    <n v="1"/>
    <n v="33"/>
    <n v="30"/>
    <n v="2"/>
    <n v="12"/>
    <n v="12.68"/>
    <n v="40132395"/>
    <n v="892723"/>
    <n v="18282787"/>
    <n v="358558"/>
    <n v="0"/>
    <n v="0"/>
    <m/>
    <n v="0"/>
    <n v="0"/>
    <n v="0"/>
    <m/>
    <m/>
    <d v="2022-01-31T00:00:00"/>
    <n v="1"/>
    <s v="O"/>
    <n v="1"/>
    <n v="30"/>
    <n v="1426888"/>
    <m/>
    <m/>
    <m/>
    <m/>
    <m/>
    <m/>
    <n v="1"/>
    <n v="1"/>
    <m/>
    <m/>
    <n v="2333382"/>
    <s v="COMPRA CARTERA"/>
    <n v="0"/>
    <n v="0"/>
    <m/>
    <m/>
    <n v="5"/>
    <m/>
    <m/>
    <m/>
    <m/>
    <n v="1"/>
    <n v="7"/>
    <n v="2"/>
  </r>
  <r>
    <n v="0"/>
    <s v="C"/>
    <x v="636"/>
    <x v="1"/>
    <n v="4"/>
    <s v="13 211000405"/>
    <d v="2021-02-15T00:00:00"/>
    <d v="2022-08-31T00:00:00"/>
    <n v="0"/>
    <n v="1"/>
    <n v="15"/>
    <n v="30"/>
    <n v="2"/>
    <n v="10.199999999999999"/>
    <n v="10.69"/>
    <n v="6339884"/>
    <n v="246286"/>
    <n v="1199976"/>
    <n v="0"/>
    <n v="0"/>
    <n v="0"/>
    <m/>
    <n v="0"/>
    <n v="0"/>
    <n v="0"/>
    <m/>
    <m/>
    <d v="2022-03-31T00:00:00"/>
    <n v="1"/>
    <s v="O"/>
    <n v="1"/>
    <n v="30"/>
    <n v="0"/>
    <m/>
    <m/>
    <m/>
    <m/>
    <m/>
    <m/>
    <n v="1"/>
    <n v="1"/>
    <m/>
    <m/>
    <n v="531717"/>
    <s v="LIBRE INVERSION"/>
    <n v="0"/>
    <n v="0"/>
    <m/>
    <m/>
    <n v="5"/>
    <m/>
    <m/>
    <m/>
    <m/>
    <n v="1"/>
    <n v="7"/>
    <n v="2"/>
  </r>
  <r>
    <n v="11305660"/>
    <s v="C"/>
    <x v="637"/>
    <x v="0"/>
    <n v="3"/>
    <s v="13 221000684"/>
    <d v="2022-02-10T00:00:00"/>
    <d v="2024-08-31T00:00:00"/>
    <n v="0"/>
    <n v="1"/>
    <n v="1"/>
    <n v="30"/>
    <n v="2"/>
    <n v="13.34"/>
    <n v="14.19"/>
    <n v="14967051"/>
    <n v="386916"/>
    <n v="14751660"/>
    <n v="0"/>
    <n v="0"/>
    <n v="0"/>
    <m/>
    <n v="0"/>
    <n v="0"/>
    <n v="0"/>
    <s v="1500000/1500000/"/>
    <s v="06/12/"/>
    <d v="2022-03-31T00:00:00"/>
    <n v="1"/>
    <s v="O"/>
    <n v="1"/>
    <n v="30"/>
    <n v="0"/>
    <m/>
    <m/>
    <m/>
    <m/>
    <m/>
    <m/>
    <n v="1"/>
    <n v="1"/>
    <n v="44602"/>
    <s v="A"/>
    <n v="868254"/>
    <s v="SUSTITUCION"/>
    <n v="0"/>
    <n v="0"/>
    <s v="800-197-268-4"/>
    <s v="DIRECCION DE IMPUESTOS Y ADUANAS NACIONALES"/>
    <n v="5"/>
    <m/>
    <m/>
    <m/>
    <m/>
    <n v="1"/>
    <n v="7"/>
    <n v="2"/>
  </r>
  <r>
    <n v="11465837"/>
    <s v="C"/>
    <x v="638"/>
    <x v="0"/>
    <n v="4"/>
    <s v="13 221000620"/>
    <d v="2022-02-03T00:00:00"/>
    <d v="2024-08-31T00:00:00"/>
    <n v="0"/>
    <n v="1"/>
    <n v="1"/>
    <n v="30"/>
    <n v="2"/>
    <n v="7.53"/>
    <n v="7.79"/>
    <n v="35219660"/>
    <n v="1094901"/>
    <n v="34357655"/>
    <n v="0"/>
    <n v="0"/>
    <n v="0"/>
    <m/>
    <n v="0"/>
    <n v="0"/>
    <n v="0"/>
    <s v="1500000/1500000/"/>
    <s v="06/12/"/>
    <d v="2022-03-31T00:00:00"/>
    <n v="1"/>
    <s v="O"/>
    <n v="1"/>
    <n v="30"/>
    <n v="0"/>
    <m/>
    <m/>
    <m/>
    <m/>
    <m/>
    <m/>
    <n v="1"/>
    <n v="1"/>
    <m/>
    <m/>
    <n v="2620428"/>
    <s v="SUSTITUCION"/>
    <n v="0"/>
    <n v="0"/>
    <s v="800-197-268-4"/>
    <s v="DIRECCION DE IMPUESTOS Y ADUANAS NACIONALES"/>
    <n v="5"/>
    <m/>
    <m/>
    <m/>
    <m/>
    <n v="1"/>
    <n v="7"/>
    <n v="2"/>
  </r>
  <r>
    <n v="12679499"/>
    <s v="C"/>
    <x v="639"/>
    <x v="0"/>
    <n v="4"/>
    <s v="13 211001977"/>
    <d v="2021-08-11T00:00:00"/>
    <d v="2025-08-31T00:00:00"/>
    <n v="0"/>
    <n v="1"/>
    <n v="8"/>
    <n v="30"/>
    <n v="2"/>
    <n v="9"/>
    <n v="9.3800000000000008"/>
    <n v="25153703"/>
    <n v="464672"/>
    <n v="22212428"/>
    <n v="0"/>
    <n v="0"/>
    <n v="0"/>
    <m/>
    <n v="0"/>
    <n v="0"/>
    <n v="0"/>
    <s v="1000000/1000000/"/>
    <s v="06/12/"/>
    <d v="2022-03-31T00:00:00"/>
    <n v="1"/>
    <s v="O"/>
    <n v="1"/>
    <n v="30"/>
    <n v="0"/>
    <m/>
    <m/>
    <m/>
    <m/>
    <m/>
    <m/>
    <n v="1"/>
    <n v="1"/>
    <m/>
    <m/>
    <n v="1191619"/>
    <s v="LIBRE INVERSION"/>
    <n v="0"/>
    <n v="0"/>
    <s v="800-197-268-4"/>
    <s v="DIRECCION DE IMPUESTOS Y ADUANAS NACIONALES"/>
    <n v="5"/>
    <m/>
    <m/>
    <m/>
    <m/>
    <n v="1"/>
    <n v="7"/>
    <n v="2"/>
  </r>
  <r>
    <n v="38218335"/>
    <s v="C"/>
    <x v="640"/>
    <x v="0"/>
    <n v="4"/>
    <s v="13 221000608"/>
    <d v="2022-02-10T00:00:00"/>
    <d v="2027-02-28T00:00:00"/>
    <n v="1"/>
    <n v="1"/>
    <n v="0"/>
    <n v="30"/>
    <n v="2"/>
    <n v="8.83"/>
    <n v="9.19"/>
    <n v="50288782"/>
    <n v="883475"/>
    <n v="50288782"/>
    <n v="370041"/>
    <n v="0"/>
    <n v="0"/>
    <m/>
    <n v="0"/>
    <n v="0"/>
    <n v="0"/>
    <s v="1000000/1000000/"/>
    <s v="06/12/"/>
    <d v="2022-02-10T00:00:00"/>
    <n v="1"/>
    <s v="O"/>
    <n v="1"/>
    <n v="30"/>
    <n v="496537"/>
    <m/>
    <m/>
    <m/>
    <m/>
    <m/>
    <m/>
    <n v="1"/>
    <n v="1"/>
    <m/>
    <m/>
    <n v="1621552"/>
    <s v="LIBRE INVERSION"/>
    <n v="0"/>
    <n v="0"/>
    <s v="800-197-268-4"/>
    <s v="DIRECCION DE IMPUESTOS Y ADUANAS NACIONALES"/>
    <n v="5"/>
    <m/>
    <m/>
    <m/>
    <m/>
    <n v="1"/>
    <n v="7"/>
    <n v="2"/>
  </r>
  <r>
    <n v="4796.6732530215886"/>
    <s v="C"/>
    <x v="641"/>
    <x v="0"/>
    <n v="2"/>
    <s v="11 22454"/>
    <d v="2019-02-11T00:00:00"/>
    <d v="2022-04-30T00:00:00"/>
    <n v="0"/>
    <n v="1"/>
    <n v="35"/>
    <n v="30"/>
    <n v="2"/>
    <n v="14.4"/>
    <n v="15.38"/>
    <n v="5062843"/>
    <n v="174021"/>
    <n v="45999"/>
    <n v="0"/>
    <n v="0"/>
    <n v="0"/>
    <m/>
    <n v="0"/>
    <n v="0"/>
    <n v="0"/>
    <m/>
    <m/>
    <d v="2022-03-31T00:00:00"/>
    <n v="1"/>
    <s v="O"/>
    <n v="1"/>
    <n v="30"/>
    <n v="0"/>
    <m/>
    <m/>
    <m/>
    <m/>
    <m/>
    <m/>
    <n v="1"/>
    <n v="1"/>
    <n v="44439"/>
    <s v="A"/>
    <n v="5115.82"/>
    <s v="LIBRE INVERSION"/>
    <n v="1"/>
    <n v="0"/>
    <s v="800-197-268-4"/>
    <s v="DIRECCION DE IMPUESTOS Y ADUANAS NACIONALES"/>
    <n v="5"/>
    <m/>
    <m/>
    <m/>
    <m/>
    <n v="1"/>
    <n v="7"/>
    <n v="2"/>
  </r>
  <r>
    <n v="535394.27458140953"/>
    <s v="C"/>
    <x v="641"/>
    <x v="0"/>
    <n v="3"/>
    <s v="13 221001271"/>
    <d v="2022-03-18T00:00:00"/>
    <d v="2024-03-31T00:00:00"/>
    <n v="0"/>
    <n v="1"/>
    <n v="0"/>
    <n v="30"/>
    <n v="2"/>
    <n v="6"/>
    <n v="6.16"/>
    <n v="5176409"/>
    <n v="230363"/>
    <n v="5176409"/>
    <n v="0"/>
    <n v="0"/>
    <n v="0"/>
    <m/>
    <n v="0"/>
    <n v="0"/>
    <n v="0"/>
    <m/>
    <m/>
    <d v="2022-03-18T00:00:00"/>
    <n v="1"/>
    <s v="O"/>
    <n v="1"/>
    <n v="30"/>
    <n v="0"/>
    <m/>
    <m/>
    <m/>
    <m/>
    <m/>
    <m/>
    <n v="1"/>
    <n v="1"/>
    <n v="44638"/>
    <s v="A"/>
    <n v="580089.09"/>
    <s v="LIBRE INVERSION"/>
    <n v="0"/>
    <n v="0"/>
    <s v="800-197-268-4"/>
    <s v="DIRECCION DE IMPUESTOS Y ADUANAS NACIONALES"/>
    <n v="5"/>
    <m/>
    <m/>
    <m/>
    <m/>
    <n v="1"/>
    <n v="7"/>
    <n v="2"/>
  </r>
  <r>
    <n v="175831.30750461994"/>
    <s v="C"/>
    <x v="641"/>
    <x v="1"/>
    <n v="4"/>
    <s v="10 191002171"/>
    <d v="2019-10-21T00:00:00"/>
    <d v="2024-04-30T00:00:00"/>
    <n v="0"/>
    <n v="1"/>
    <n v="29"/>
    <n v="30"/>
    <n v="2"/>
    <n v="18"/>
    <n v="19.559999999999999"/>
    <n v="1700519"/>
    <n v="83278"/>
    <n v="1700519"/>
    <n v="0"/>
    <n v="0"/>
    <n v="0"/>
    <m/>
    <n v="0"/>
    <n v="0"/>
    <n v="0"/>
    <m/>
    <m/>
    <d v="2022-03-31T00:00:00"/>
    <n v="1"/>
    <s v="O"/>
    <n v="1"/>
    <n v="30"/>
    <n v="0"/>
    <m/>
    <m/>
    <m/>
    <m/>
    <m/>
    <m/>
    <n v="1"/>
    <n v="1"/>
    <m/>
    <m/>
    <n v="190619.77"/>
    <s v="TARJETA DE AFINIDAD"/>
    <n v="0"/>
    <n v="0"/>
    <m/>
    <m/>
    <n v="5"/>
    <m/>
    <m/>
    <m/>
    <m/>
    <n v="1"/>
    <n v="7"/>
    <n v="2"/>
  </r>
  <r>
    <n v="310258.74466094887"/>
    <s v="C"/>
    <x v="641"/>
    <x v="1"/>
    <n v="4"/>
    <s v="10 211001403"/>
    <d v="2021-12-03T00:00:00"/>
    <d v="2023-11-30T00:00:00"/>
    <n v="0"/>
    <n v="1"/>
    <n v="4"/>
    <n v="30"/>
    <n v="2"/>
    <n v="17.690000000000001"/>
    <n v="19.2"/>
    <n v="3500000"/>
    <n v="174909"/>
    <n v="3000404"/>
    <n v="0"/>
    <n v="0"/>
    <n v="0"/>
    <m/>
    <n v="0"/>
    <n v="0"/>
    <n v="0"/>
    <m/>
    <m/>
    <d v="2022-03-31T00:00:00"/>
    <n v="1"/>
    <s v="O"/>
    <n v="1"/>
    <n v="30"/>
    <n v="0"/>
    <m/>
    <m/>
    <m/>
    <m/>
    <m/>
    <m/>
    <n v="1"/>
    <n v="1"/>
    <m/>
    <m/>
    <n v="336309.32"/>
    <s v="TARJETA DE AFINIDAD"/>
    <n v="0"/>
    <n v="0"/>
    <m/>
    <m/>
    <n v="5"/>
    <m/>
    <m/>
    <m/>
    <m/>
    <n v="1"/>
    <n v="7"/>
    <n v="2"/>
  </r>
  <r>
    <n v="52341859.192937702"/>
    <s v="C"/>
    <x v="642"/>
    <x v="4"/>
    <n v="3"/>
    <s v="13 201001547"/>
    <d v="2020-05-15T00:00:00"/>
    <d v="2027-06-30T00:00:00"/>
    <n v="0"/>
    <n v="1"/>
    <n v="25"/>
    <n v="30"/>
    <n v="2"/>
    <n v="14.36"/>
    <n v="15.34"/>
    <n v="84372643"/>
    <n v="1252666"/>
    <n v="69409718"/>
    <n v="0"/>
    <n v="0"/>
    <n v="88138809.930000007"/>
    <n v="44312"/>
    <n v="0"/>
    <n v="0"/>
    <n v="0"/>
    <s v="2000000/2000000/"/>
    <s v="07/12/"/>
    <d v="2022-03-31T00:00:00"/>
    <n v="2"/>
    <s v="O"/>
    <n v="1"/>
    <n v="30"/>
    <n v="0"/>
    <m/>
    <m/>
    <m/>
    <m/>
    <m/>
    <m/>
    <n v="1"/>
    <n v="1"/>
    <n v="43966"/>
    <s v="A"/>
    <n v="1437082.51"/>
    <s v="SUSTITUCION"/>
    <n v="0"/>
    <n v="0"/>
    <m/>
    <m/>
    <n v="5"/>
    <m/>
    <m/>
    <m/>
    <m/>
    <n v="1"/>
    <n v="7"/>
    <n v="2"/>
  </r>
  <r>
    <n v="69992805.71095252"/>
    <s v="C"/>
    <x v="642"/>
    <x v="4"/>
    <n v="4"/>
    <s v="13 211001299"/>
    <d v="2021-04-30T00:00:00"/>
    <d v="2028-04-30T00:00:00"/>
    <n v="0"/>
    <n v="1"/>
    <n v="11"/>
    <n v="30"/>
    <n v="2"/>
    <n v="10.199999999999999"/>
    <n v="10.69"/>
    <n v="102321446"/>
    <n v="1730718"/>
    <n v="92816229"/>
    <n v="0"/>
    <n v="0"/>
    <n v="117861190.06999999"/>
    <n v="44312"/>
    <n v="0"/>
    <n v="0"/>
    <n v="0"/>
    <m/>
    <m/>
    <d v="2022-03-31T00:00:00"/>
    <n v="2"/>
    <s v="O"/>
    <n v="1"/>
    <n v="30"/>
    <n v="0"/>
    <m/>
    <m/>
    <m/>
    <m/>
    <m/>
    <m/>
    <n v="1"/>
    <n v="1"/>
    <m/>
    <m/>
    <n v="1921599.25"/>
    <s v="COMPRA CARTERA"/>
    <n v="0"/>
    <n v="0"/>
    <m/>
    <m/>
    <n v="5"/>
    <m/>
    <m/>
    <m/>
    <m/>
    <n v="1"/>
    <n v="7"/>
    <n v="2"/>
  </r>
  <r>
    <n v="10748983.27610977"/>
    <s v="C"/>
    <x v="642"/>
    <x v="1"/>
    <n v="4"/>
    <s v="13 211003725"/>
    <d v="2021-12-06T00:00:00"/>
    <d v="2024-12-31T00:00:00"/>
    <n v="0"/>
    <n v="1"/>
    <n v="3"/>
    <n v="30"/>
    <n v="2"/>
    <n v="18.899999999999999"/>
    <n v="20.62"/>
    <n v="15215071"/>
    <n v="560059"/>
    <n v="14253844"/>
    <n v="0"/>
    <n v="0"/>
    <n v="0"/>
    <m/>
    <n v="0"/>
    <n v="0"/>
    <n v="0"/>
    <m/>
    <m/>
    <d v="2022-03-31T00:00:00"/>
    <n v="1"/>
    <s v="O"/>
    <n v="1"/>
    <n v="30"/>
    <n v="0"/>
    <m/>
    <m/>
    <m/>
    <m/>
    <m/>
    <m/>
    <n v="1"/>
    <n v="1"/>
    <m/>
    <m/>
    <n v="294955.06"/>
    <s v="LIBRE INVERSION"/>
    <n v="0"/>
    <n v="0"/>
    <m/>
    <m/>
    <n v="5"/>
    <m/>
    <m/>
    <m/>
    <m/>
    <n v="1"/>
    <n v="7"/>
    <n v="2"/>
  </r>
  <r>
    <n v="0"/>
    <s v="C"/>
    <x v="643"/>
    <x v="0"/>
    <n v="4"/>
    <s v="13 191002618"/>
    <d v="2019-11-07T00:00:00"/>
    <d v="2023-11-30T00:00:00"/>
    <n v="0"/>
    <n v="1"/>
    <n v="28"/>
    <n v="30"/>
    <n v="2"/>
    <n v="8.65"/>
    <n v="9.01"/>
    <n v="9686333"/>
    <n v="239484"/>
    <n v="4445180"/>
    <n v="0"/>
    <n v="0"/>
    <n v="0"/>
    <m/>
    <n v="0"/>
    <n v="0"/>
    <n v="0"/>
    <m/>
    <m/>
    <d v="2022-03-31T00:00:00"/>
    <n v="1"/>
    <s v="O"/>
    <n v="1"/>
    <n v="30"/>
    <n v="0"/>
    <m/>
    <m/>
    <m/>
    <m/>
    <m/>
    <m/>
    <n v="1"/>
    <n v="1"/>
    <m/>
    <m/>
    <n v="1328121"/>
    <s v="SUSTITUCION"/>
    <n v="0"/>
    <n v="0"/>
    <s v="800-197-268-4"/>
    <s v="DIRECCION DE IMPUESTOS Y ADUANAS NACIONALES"/>
    <n v="5"/>
    <m/>
    <m/>
    <m/>
    <m/>
    <n v="1"/>
    <n v="7"/>
    <n v="2"/>
  </r>
  <r>
    <n v="71328637"/>
    <s v="C"/>
    <x v="644"/>
    <x v="2"/>
    <n v="3"/>
    <s v="13 201001979"/>
    <d v="2020-07-23T00:00:00"/>
    <d v="2027-08-31T00:00:00"/>
    <n v="1"/>
    <n v="1"/>
    <n v="21"/>
    <n v="30"/>
    <n v="2"/>
    <n v="10.67"/>
    <n v="11.21"/>
    <n v="109051769"/>
    <n v="1398075"/>
    <n v="91190061"/>
    <n v="0"/>
    <n v="0"/>
    <n v="160000000"/>
    <n v="43585"/>
    <n v="0"/>
    <n v="0"/>
    <n v="0"/>
    <s v="3000000/3000000/"/>
    <s v="06/12/"/>
    <d v="2022-03-31T00:00:00"/>
    <n v="2"/>
    <s v="O"/>
    <n v="1"/>
    <n v="30"/>
    <n v="2021"/>
    <m/>
    <m/>
    <m/>
    <m/>
    <m/>
    <m/>
    <n v="1"/>
    <n v="1"/>
    <n v="44035"/>
    <s v="A"/>
    <n v="2322484"/>
    <s v="SUSTITUCION"/>
    <n v="0"/>
    <n v="0"/>
    <s v="800-197-268-4"/>
    <s v="DIRECCION DE IMPUESTOS Y ADUANAS NACIONALES"/>
    <n v="5"/>
    <m/>
    <m/>
    <m/>
    <m/>
    <n v="1"/>
    <n v="7"/>
    <n v="2"/>
  </r>
  <r>
    <n v="64886621.021837056"/>
    <s v="C"/>
    <x v="645"/>
    <x v="0"/>
    <n v="4"/>
    <s v="13 211001742"/>
    <d v="2021-06-25T00:00:00"/>
    <d v="2028-06-30T00:00:00"/>
    <n v="0"/>
    <n v="1"/>
    <n v="10"/>
    <n v="30"/>
    <n v="2"/>
    <n v="9"/>
    <n v="9.3800000000000008"/>
    <n v="82598408"/>
    <n v="1190768"/>
    <n v="76526812"/>
    <n v="0"/>
    <n v="0"/>
    <n v="0"/>
    <m/>
    <n v="0"/>
    <n v="0"/>
    <n v="0"/>
    <s v="1000000/1000000/"/>
    <s v="06/12/"/>
    <d v="2022-03-31T00:00:00"/>
    <n v="1"/>
    <s v="O"/>
    <n v="1"/>
    <n v="30"/>
    <n v="0"/>
    <m/>
    <m/>
    <m/>
    <m/>
    <m/>
    <m/>
    <n v="1"/>
    <n v="1"/>
    <m/>
    <m/>
    <n v="1404321.43"/>
    <s v="SUSTITUCION"/>
    <n v="0"/>
    <n v="0"/>
    <s v="800-197-268-4"/>
    <s v="DIRECCION DE IMPUESTOS Y ADUANAS NACIONALES"/>
    <n v="5"/>
    <m/>
    <m/>
    <m/>
    <m/>
    <n v="1"/>
    <n v="7"/>
    <n v="2"/>
  </r>
  <r>
    <n v="5408306.3215280585"/>
    <s v="C"/>
    <x v="645"/>
    <x v="1"/>
    <n v="4"/>
    <s v="11 22119"/>
    <d v="2019-01-15T00:00:00"/>
    <d v="2024-01-31T00:00:00"/>
    <n v="0"/>
    <n v="1"/>
    <n v="35"/>
    <n v="30"/>
    <n v="2"/>
    <n v="9.48"/>
    <n v="9.9"/>
    <n v="15100656"/>
    <n v="316994"/>
    <n v="6378460"/>
    <n v="0"/>
    <n v="0"/>
    <n v="0"/>
    <m/>
    <n v="0"/>
    <n v="0"/>
    <n v="0"/>
    <m/>
    <m/>
    <d v="2022-03-31T00:00:00"/>
    <n v="1"/>
    <s v="O"/>
    <n v="1"/>
    <n v="30"/>
    <n v="0"/>
    <m/>
    <m/>
    <m/>
    <m/>
    <m/>
    <m/>
    <n v="1"/>
    <n v="1"/>
    <m/>
    <m/>
    <n v="117000.61"/>
    <s v="SUSTITUCION"/>
    <n v="0"/>
    <n v="0"/>
    <m/>
    <m/>
    <n v="5"/>
    <m/>
    <m/>
    <m/>
    <m/>
    <n v="1"/>
    <n v="7"/>
    <n v="2"/>
  </r>
  <r>
    <n v="2269258.6566348779"/>
    <s v="C"/>
    <x v="645"/>
    <x v="1"/>
    <n v="4"/>
    <s v="13 201003261"/>
    <d v="2020-12-02T00:00:00"/>
    <d v="2023-06-30T00:00:00"/>
    <n v="0"/>
    <n v="1"/>
    <n v="15"/>
    <n v="30"/>
    <n v="2"/>
    <n v="9"/>
    <n v="9.3800000000000008"/>
    <n v="5057081"/>
    <n v="189815"/>
    <n v="2676397"/>
    <n v="0"/>
    <n v="0"/>
    <n v="0"/>
    <m/>
    <n v="0"/>
    <n v="0"/>
    <n v="0"/>
    <m/>
    <m/>
    <d v="2022-03-31T00:00:00"/>
    <n v="1"/>
    <s v="O"/>
    <n v="1"/>
    <n v="30"/>
    <n v="0"/>
    <m/>
    <m/>
    <m/>
    <m/>
    <m/>
    <m/>
    <n v="1"/>
    <n v="1"/>
    <m/>
    <m/>
    <n v="49155.96"/>
    <s v="LIBRE INVERSION"/>
    <n v="0"/>
    <n v="0"/>
    <m/>
    <m/>
    <n v="5"/>
    <m/>
    <m/>
    <m/>
    <m/>
    <n v="1"/>
    <n v="7"/>
    <n v="2"/>
  </r>
  <r>
    <n v="3286397.1040260335"/>
    <s v="C"/>
    <x v="646"/>
    <x v="1"/>
    <n v="4"/>
    <s v="10 191001227"/>
    <d v="2019-09-27T00:00:00"/>
    <d v="2024-08-31T00:00:00"/>
    <n v="0"/>
    <n v="1"/>
    <n v="29"/>
    <n v="30"/>
    <n v="2"/>
    <n v="18"/>
    <n v="19.559999999999999"/>
    <n v="5000000"/>
    <n v="208196"/>
    <n v="4860064"/>
    <n v="0"/>
    <n v="0"/>
    <n v="0"/>
    <m/>
    <n v="0"/>
    <n v="0"/>
    <n v="0"/>
    <m/>
    <m/>
    <d v="2022-03-31T00:00:00"/>
    <n v="1"/>
    <s v="O"/>
    <n v="1"/>
    <n v="30"/>
    <n v="0"/>
    <m/>
    <m/>
    <m/>
    <m/>
    <m/>
    <m/>
    <n v="1"/>
    <n v="1"/>
    <m/>
    <m/>
    <n v="196720.64000000001"/>
    <s v="TARJETA DE AFINIDAD"/>
    <n v="0"/>
    <n v="0"/>
    <m/>
    <m/>
    <n v="5"/>
    <m/>
    <m/>
    <m/>
    <m/>
    <n v="1"/>
    <n v="7"/>
    <n v="2"/>
  </r>
  <r>
    <n v="1625055.5180590912"/>
    <s v="C"/>
    <x v="646"/>
    <x v="1"/>
    <n v="4"/>
    <s v="13 201002186"/>
    <d v="2020-07-28T00:00:00"/>
    <d v="2023-08-31T00:00:00"/>
    <n v="0"/>
    <n v="1"/>
    <n v="22"/>
    <n v="30"/>
    <n v="2"/>
    <n v="9"/>
    <n v="9.3800000000000008"/>
    <n v="5066565"/>
    <n v="91523"/>
    <n v="2403169"/>
    <n v="0"/>
    <n v="0"/>
    <n v="0"/>
    <m/>
    <n v="0"/>
    <n v="0"/>
    <n v="0"/>
    <s v="500000/500000/"/>
    <s v="07/12/"/>
    <d v="2022-03-31T00:00:00"/>
    <n v="1"/>
    <s v="O"/>
    <n v="1"/>
    <n v="30"/>
    <n v="0"/>
    <m/>
    <m/>
    <m/>
    <m/>
    <m/>
    <m/>
    <n v="1"/>
    <n v="1"/>
    <m/>
    <m/>
    <n v="97251.14"/>
    <s v="LIBRE INVERSION"/>
    <n v="0"/>
    <n v="0"/>
    <m/>
    <m/>
    <n v="5"/>
    <m/>
    <m/>
    <m/>
    <m/>
    <n v="1"/>
    <n v="7"/>
    <n v="2"/>
  </r>
  <r>
    <n v="1706878.3779148753"/>
    <s v="C"/>
    <x v="646"/>
    <x v="1"/>
    <n v="4"/>
    <s v="13 221001249"/>
    <d v="2022-03-18T00:00:00"/>
    <d v="2022-06-30T00:00:00"/>
    <n v="0"/>
    <n v="1"/>
    <n v="0"/>
    <n v="90"/>
    <n v="2"/>
    <n v="19.190000000000001"/>
    <n v="20.62"/>
    <n v="2524192"/>
    <n v="2647894"/>
    <n v="2524192"/>
    <n v="0"/>
    <n v="0"/>
    <n v="0"/>
    <m/>
    <n v="0"/>
    <n v="0"/>
    <n v="0"/>
    <m/>
    <m/>
    <d v="2022-03-18T00:00:00"/>
    <n v="1"/>
    <s v="O"/>
    <n v="1"/>
    <n v="90"/>
    <n v="0"/>
    <m/>
    <m/>
    <m/>
    <m/>
    <m/>
    <m/>
    <n v="1"/>
    <n v="1"/>
    <m/>
    <m/>
    <n v="102163.22"/>
    <s v="LIBRE INVERSION"/>
    <n v="0"/>
    <n v="0"/>
    <m/>
    <m/>
    <n v="5"/>
    <m/>
    <m/>
    <m/>
    <m/>
    <n v="1"/>
    <n v="7"/>
    <n v="2"/>
  </r>
  <r>
    <n v="0"/>
    <s v="C"/>
    <x v="647"/>
    <x v="0"/>
    <n v="4"/>
    <s v="11 19714"/>
    <d v="2018-02-13T00:00:00"/>
    <d v="2022-02-28T00:00:00"/>
    <n v="30"/>
    <n v="1"/>
    <n v="39"/>
    <n v="30"/>
    <n v="2"/>
    <n v="0"/>
    <n v="0"/>
    <n v="32651017"/>
    <n v="603998"/>
    <n v="505734"/>
    <n v="0"/>
    <n v="0"/>
    <n v="0"/>
    <m/>
    <n v="0"/>
    <n v="0"/>
    <n v="0"/>
    <m/>
    <m/>
    <d v="2022-02-28T00:00:00"/>
    <n v="1"/>
    <s v="O"/>
    <n v="1"/>
    <n v="30"/>
    <n v="505734"/>
    <m/>
    <m/>
    <m/>
    <m/>
    <m/>
    <m/>
    <n v="1"/>
    <n v="1"/>
    <m/>
    <m/>
    <n v="64079.94"/>
    <s v="SUSTITUCION"/>
    <n v="0"/>
    <n v="0"/>
    <s v="800-197-268-4"/>
    <s v="DIRECCION DE IMPUESTOS Y ADUANAS NACIONALES"/>
    <n v="5"/>
    <m/>
    <m/>
    <m/>
    <m/>
    <n v="1"/>
    <n v="7"/>
    <n v="2"/>
  </r>
  <r>
    <n v="0"/>
    <s v="C"/>
    <x v="647"/>
    <x v="0"/>
    <n v="4"/>
    <s v="13 211003805"/>
    <d v="2021-12-14T00:00:00"/>
    <d v="2023-12-31T00:00:00"/>
    <n v="30"/>
    <n v="1"/>
    <n v="1"/>
    <n v="30"/>
    <n v="2"/>
    <n v="5.99"/>
    <n v="6.16"/>
    <n v="17664427"/>
    <n v="540669"/>
    <n v="17218015"/>
    <n v="169936"/>
    <n v="0"/>
    <n v="0"/>
    <m/>
    <n v="0"/>
    <n v="0"/>
    <n v="0"/>
    <s v="1000000/2000000/"/>
    <s v="06/12/"/>
    <d v="2022-01-31T00:00:00"/>
    <n v="1"/>
    <s v="O"/>
    <n v="1"/>
    <n v="30"/>
    <n v="899983"/>
    <m/>
    <m/>
    <m/>
    <m/>
    <m/>
    <m/>
    <n v="1"/>
    <n v="1"/>
    <m/>
    <m/>
    <n v="2184339.06"/>
    <s v="SUSTITUCION"/>
    <n v="0"/>
    <n v="0"/>
    <s v="800-197-268-4"/>
    <s v="DIRECCION DE IMPUESTOS Y ADUANAS NACIONALES"/>
    <n v="5"/>
    <m/>
    <m/>
    <m/>
    <m/>
    <n v="1"/>
    <n v="7"/>
    <n v="2"/>
  </r>
  <r>
    <n v="2488552"/>
    <s v="C"/>
    <x v="648"/>
    <x v="0"/>
    <n v="4"/>
    <s v="13 201003333"/>
    <d v="2020-12-10T00:00:00"/>
    <d v="2024-12-31T00:00:00"/>
    <n v="0"/>
    <n v="1"/>
    <n v="17"/>
    <n v="30"/>
    <n v="2"/>
    <n v="8.15"/>
    <n v="8.4700000000000006"/>
    <n v="30170963"/>
    <n v="453233"/>
    <n v="22257864"/>
    <n v="0"/>
    <n v="0"/>
    <n v="0"/>
    <m/>
    <n v="0"/>
    <n v="0"/>
    <n v="0"/>
    <s v="2000000/2000000/"/>
    <s v="07/12/"/>
    <d v="2022-03-31T00:00:00"/>
    <n v="1"/>
    <s v="O"/>
    <n v="1"/>
    <n v="30"/>
    <n v="0"/>
    <m/>
    <m/>
    <m/>
    <m/>
    <m/>
    <m/>
    <n v="1"/>
    <n v="1"/>
    <m/>
    <m/>
    <n v="2290247"/>
    <s v="LIBRE INVERSION"/>
    <n v="0"/>
    <n v="0"/>
    <s v="800-197-268-4"/>
    <s v="DIRECCION DE IMPUESTOS Y ADUANAS NACIONALES"/>
    <n v="5"/>
    <m/>
    <m/>
    <m/>
    <m/>
    <n v="1"/>
    <n v="7"/>
    <n v="2"/>
  </r>
  <r>
    <n v="28000.52972922544"/>
    <s v="C"/>
    <x v="649"/>
    <x v="1"/>
    <n v="4"/>
    <s v="10 191003177"/>
    <d v="2020-04-07T00:00:00"/>
    <d v="2023-05-31T00:00:00"/>
    <n v="0"/>
    <n v="1"/>
    <n v="22"/>
    <n v="30"/>
    <n v="2"/>
    <n v="7.2"/>
    <n v="7.44"/>
    <n v="5000000"/>
    <n v="154843"/>
    <n v="2073298"/>
    <n v="0"/>
    <n v="0"/>
    <n v="0"/>
    <m/>
    <n v="0"/>
    <n v="0"/>
    <n v="0"/>
    <m/>
    <m/>
    <d v="2022-03-31T00:00:00"/>
    <n v="1"/>
    <s v="O"/>
    <n v="1"/>
    <n v="30"/>
    <n v="0"/>
    <m/>
    <m/>
    <m/>
    <m/>
    <m/>
    <m/>
    <n v="1"/>
    <n v="1"/>
    <m/>
    <m/>
    <n v="239316.13"/>
    <s v="TARJETA DE AFINIDAD"/>
    <n v="0"/>
    <n v="0"/>
    <m/>
    <m/>
    <n v="5"/>
    <m/>
    <m/>
    <m/>
    <m/>
    <n v="1"/>
    <n v="7"/>
    <n v="2"/>
  </r>
  <r>
    <n v="211100.89655552804"/>
    <s v="C"/>
    <x v="649"/>
    <x v="1"/>
    <n v="4"/>
    <s v="13 211000934"/>
    <d v="2021-03-25T00:00:00"/>
    <d v="2024-03-31T00:00:00"/>
    <n v="0"/>
    <n v="1"/>
    <n v="12"/>
    <n v="30"/>
    <n v="2"/>
    <n v="10.199999999999999"/>
    <n v="10.69"/>
    <n v="22337712"/>
    <n v="727118"/>
    <n v="15662592"/>
    <n v="0"/>
    <n v="0"/>
    <n v="0"/>
    <m/>
    <n v="0"/>
    <n v="0"/>
    <n v="0"/>
    <m/>
    <m/>
    <d v="2022-03-31T00:00:00"/>
    <n v="1"/>
    <s v="O"/>
    <n v="1"/>
    <n v="30"/>
    <n v="0"/>
    <m/>
    <m/>
    <m/>
    <m/>
    <m/>
    <m/>
    <n v="1"/>
    <n v="1"/>
    <m/>
    <m/>
    <n v="1808325.05"/>
    <s v="LIBRE INVERSION"/>
    <n v="0"/>
    <n v="0"/>
    <m/>
    <m/>
    <n v="5"/>
    <m/>
    <m/>
    <m/>
    <m/>
    <n v="1"/>
    <n v="7"/>
    <n v="2"/>
  </r>
  <r>
    <n v="815.10089174142195"/>
    <s v="C"/>
    <x v="649"/>
    <x v="1"/>
    <n v="4"/>
    <s v="10 221000338"/>
    <d v="2022-02-28T00:00:00"/>
    <d v="2025-02-28T00:00:00"/>
    <n v="0"/>
    <n v="1"/>
    <n v="1"/>
    <n v="30"/>
    <n v="2"/>
    <n v="17.690000000000001"/>
    <n v="19.2"/>
    <n v="57400"/>
    <n v="2078"/>
    <n v="56188"/>
    <n v="0"/>
    <n v="0"/>
    <n v="0"/>
    <m/>
    <n v="0"/>
    <n v="0"/>
    <n v="0"/>
    <m/>
    <m/>
    <d v="2022-03-31T00:00:00"/>
    <n v="1"/>
    <s v="O"/>
    <n v="1"/>
    <n v="30"/>
    <n v="0"/>
    <m/>
    <m/>
    <m/>
    <m/>
    <m/>
    <m/>
    <n v="1"/>
    <n v="1"/>
    <m/>
    <m/>
    <n v="6429.39"/>
    <s v="TARJETA DE AFINIDAD"/>
    <n v="0"/>
    <n v="0"/>
    <m/>
    <m/>
    <n v="5"/>
    <m/>
    <m/>
    <m/>
    <m/>
    <n v="1"/>
    <n v="7"/>
    <n v="2"/>
  </r>
  <r>
    <n v="5240.2772537557757"/>
    <s v="C"/>
    <x v="649"/>
    <x v="1"/>
    <n v="4"/>
    <s v="10 221000314"/>
    <d v="2022-02-25T00:00:00"/>
    <d v="2025-02-28T00:00:00"/>
    <n v="0"/>
    <n v="1"/>
    <n v="1"/>
    <n v="30"/>
    <n v="2"/>
    <n v="17.690000000000001"/>
    <n v="19.2"/>
    <n v="400000"/>
    <n v="14483"/>
    <n v="391553"/>
    <n v="0"/>
    <n v="0"/>
    <n v="0"/>
    <m/>
    <n v="0"/>
    <n v="0"/>
    <n v="0"/>
    <m/>
    <m/>
    <d v="2022-03-31T00:00:00"/>
    <n v="1"/>
    <s v="O"/>
    <n v="1"/>
    <n v="30"/>
    <n v="0"/>
    <m/>
    <m/>
    <m/>
    <m/>
    <m/>
    <m/>
    <n v="1"/>
    <n v="1"/>
    <m/>
    <m/>
    <n v="45243.85"/>
    <s v="TARJETA DE AFINIDAD"/>
    <n v="0"/>
    <n v="0"/>
    <m/>
    <m/>
    <n v="5"/>
    <m/>
    <m/>
    <m/>
    <m/>
    <n v="1"/>
    <n v="7"/>
    <n v="2"/>
  </r>
  <r>
    <n v="8065.3172436259338"/>
    <s v="C"/>
    <x v="649"/>
    <x v="1"/>
    <n v="4"/>
    <s v="10 221000527"/>
    <d v="2022-03-22T00:00:00"/>
    <d v="2025-03-31T00:00:00"/>
    <n v="0"/>
    <n v="1"/>
    <n v="0"/>
    <n v="30"/>
    <n v="2"/>
    <n v="17.690000000000001"/>
    <n v="19.2"/>
    <n v="600000"/>
    <n v="21723"/>
    <n v="600000"/>
    <n v="2360"/>
    <n v="0"/>
    <n v="0"/>
    <m/>
    <n v="0"/>
    <n v="0"/>
    <n v="0"/>
    <m/>
    <m/>
    <d v="2022-03-22T00:00:00"/>
    <n v="1"/>
    <s v="O"/>
    <n v="1"/>
    <n v="30"/>
    <n v="0"/>
    <m/>
    <m/>
    <m/>
    <m/>
    <m/>
    <m/>
    <n v="1"/>
    <n v="1"/>
    <m/>
    <m/>
    <n v="69294.52"/>
    <s v="TARJETA DE AFINIDAD"/>
    <n v="0"/>
    <n v="0"/>
    <m/>
    <m/>
    <n v="5"/>
    <m/>
    <m/>
    <m/>
    <m/>
    <n v="1"/>
    <n v="7"/>
    <n v="2"/>
  </r>
  <r>
    <n v="8065.3172436259338"/>
    <s v="C"/>
    <x v="649"/>
    <x v="1"/>
    <n v="4"/>
    <s v="10 221000530"/>
    <d v="2022-03-22T00:00:00"/>
    <d v="2025-03-31T00:00:00"/>
    <n v="0"/>
    <n v="1"/>
    <n v="0"/>
    <n v="30"/>
    <n v="2"/>
    <n v="17.690000000000001"/>
    <n v="19.2"/>
    <n v="600000"/>
    <n v="21723"/>
    <n v="600000"/>
    <n v="2360"/>
    <n v="0"/>
    <n v="0"/>
    <m/>
    <n v="0"/>
    <n v="0"/>
    <n v="0"/>
    <m/>
    <m/>
    <d v="2022-03-22T00:00:00"/>
    <n v="1"/>
    <s v="O"/>
    <n v="1"/>
    <n v="30"/>
    <n v="0"/>
    <m/>
    <m/>
    <m/>
    <m/>
    <m/>
    <m/>
    <n v="1"/>
    <n v="1"/>
    <m/>
    <m/>
    <n v="69294.52"/>
    <s v="TARJETA DE AFINIDAD"/>
    <n v="0"/>
    <n v="0"/>
    <m/>
    <m/>
    <n v="5"/>
    <m/>
    <m/>
    <m/>
    <m/>
    <n v="1"/>
    <n v="7"/>
    <n v="2"/>
  </r>
  <r>
    <n v="8065.3172436259338"/>
    <s v="C"/>
    <x v="649"/>
    <x v="1"/>
    <n v="4"/>
    <s v="10 221000503"/>
    <d v="2022-03-19T00:00:00"/>
    <d v="2025-03-31T00:00:00"/>
    <n v="0"/>
    <n v="1"/>
    <n v="0"/>
    <n v="30"/>
    <n v="2"/>
    <n v="17.690000000000001"/>
    <n v="19.2"/>
    <n v="600000"/>
    <n v="21723"/>
    <n v="600000"/>
    <n v="3245"/>
    <n v="0"/>
    <n v="0"/>
    <m/>
    <n v="0"/>
    <n v="0"/>
    <n v="0"/>
    <m/>
    <m/>
    <d v="2022-03-19T00:00:00"/>
    <n v="1"/>
    <s v="O"/>
    <n v="1"/>
    <n v="30"/>
    <n v="0"/>
    <m/>
    <m/>
    <m/>
    <m/>
    <m/>
    <m/>
    <n v="1"/>
    <n v="1"/>
    <m/>
    <m/>
    <n v="69294.52"/>
    <s v="TARJETA DE AFINIDAD"/>
    <n v="0"/>
    <n v="0"/>
    <m/>
    <m/>
    <n v="5"/>
    <m/>
    <m/>
    <m/>
    <m/>
    <n v="1"/>
    <n v="7"/>
    <n v="2"/>
  </r>
  <r>
    <n v="3420.075518177473"/>
    <s v="C"/>
    <x v="649"/>
    <x v="1"/>
    <n v="4"/>
    <s v="10 221000581"/>
    <d v="2022-03-31T00:00:00"/>
    <d v="2025-03-31T00:00:00"/>
    <n v="0"/>
    <n v="1"/>
    <n v="0"/>
    <n v="30"/>
    <n v="2"/>
    <n v="17.7"/>
    <n v="19.2"/>
    <n v="250000"/>
    <n v="9051"/>
    <n v="250000"/>
    <n v="0"/>
    <n v="0"/>
    <n v="0"/>
    <m/>
    <n v="0"/>
    <n v="0"/>
    <n v="0"/>
    <m/>
    <m/>
    <d v="2022-03-31T00:00:00"/>
    <n v="1"/>
    <s v="O"/>
    <n v="1"/>
    <n v="30"/>
    <n v="0"/>
    <m/>
    <m/>
    <m/>
    <m/>
    <m/>
    <m/>
    <n v="1"/>
    <n v="1"/>
    <m/>
    <m/>
    <n v="28813.19"/>
    <s v="TARJETA DE AFINIDAD"/>
    <n v="0"/>
    <n v="0"/>
    <m/>
    <m/>
    <n v="5"/>
    <m/>
    <m/>
    <m/>
    <m/>
    <n v="1"/>
    <n v="7"/>
    <n v="2"/>
  </r>
  <r>
    <n v="5240.1483206936973"/>
    <s v="C"/>
    <x v="649"/>
    <x v="1"/>
    <n v="4"/>
    <s v="10 221000389"/>
    <d v="2022-03-05T00:00:00"/>
    <d v="2025-02-28T00:00:00"/>
    <n v="0"/>
    <n v="1"/>
    <n v="1"/>
    <n v="30"/>
    <n v="2"/>
    <n v="17.7"/>
    <n v="19.21"/>
    <n v="400000"/>
    <n v="14482"/>
    <n v="391552"/>
    <n v="0"/>
    <n v="0"/>
    <n v="0"/>
    <m/>
    <n v="0"/>
    <n v="0"/>
    <n v="0"/>
    <m/>
    <m/>
    <d v="2022-03-31T00:00:00"/>
    <n v="1"/>
    <s v="O"/>
    <n v="1"/>
    <n v="30"/>
    <n v="0"/>
    <m/>
    <m/>
    <m/>
    <m/>
    <m/>
    <m/>
    <n v="1"/>
    <n v="1"/>
    <m/>
    <m/>
    <n v="45243.85"/>
    <s v="TARJETA DE AFINIDAD"/>
    <n v="0"/>
    <n v="0"/>
    <m/>
    <m/>
    <n v="5"/>
    <m/>
    <m/>
    <m/>
    <m/>
    <n v="1"/>
    <n v="7"/>
    <n v="2"/>
  </r>
  <r>
    <n v="877010.46885839768"/>
    <s v="C"/>
    <x v="650"/>
    <x v="1"/>
    <n v="4"/>
    <s v="10 211000734"/>
    <d v="2021-08-25T00:00:00"/>
    <d v="2023-08-31T00:00:00"/>
    <n v="0"/>
    <n v="1"/>
    <n v="7"/>
    <n v="30"/>
    <n v="2"/>
    <n v="17.690000000000001"/>
    <n v="19.2"/>
    <n v="1956150"/>
    <n v="97757"/>
    <n v="1456251"/>
    <n v="0"/>
    <n v="0"/>
    <n v="0"/>
    <m/>
    <n v="0"/>
    <n v="0"/>
    <n v="0"/>
    <m/>
    <m/>
    <d v="2022-03-31T00:00:00"/>
    <n v="1"/>
    <s v="O"/>
    <n v="1"/>
    <n v="30"/>
    <n v="0"/>
    <m/>
    <m/>
    <m/>
    <m/>
    <m/>
    <m/>
    <n v="1"/>
    <n v="1"/>
    <m/>
    <m/>
    <n v="72412.350000000006"/>
    <s v="TARJETA DE AFINIDAD"/>
    <n v="0"/>
    <n v="0"/>
    <m/>
    <m/>
    <n v="5"/>
    <m/>
    <m/>
    <m/>
    <m/>
    <n v="1"/>
    <n v="7"/>
    <n v="2"/>
  </r>
  <r>
    <n v="269006.23863085295"/>
    <s v="C"/>
    <x v="650"/>
    <x v="1"/>
    <n v="4"/>
    <s v="10 211000747"/>
    <d v="2021-08-27T00:00:00"/>
    <d v="2023-08-31T00:00:00"/>
    <n v="0"/>
    <n v="1"/>
    <n v="7"/>
    <n v="30"/>
    <n v="2"/>
    <n v="17.690000000000001"/>
    <n v="19.2"/>
    <n v="600000"/>
    <n v="29984"/>
    <n v="446672"/>
    <n v="0"/>
    <n v="0"/>
    <n v="0"/>
    <m/>
    <n v="0"/>
    <n v="0"/>
    <n v="0"/>
    <m/>
    <m/>
    <d v="2022-03-31T00:00:00"/>
    <n v="1"/>
    <s v="O"/>
    <n v="1"/>
    <n v="30"/>
    <n v="0"/>
    <m/>
    <m/>
    <m/>
    <m/>
    <m/>
    <m/>
    <n v="1"/>
    <n v="1"/>
    <m/>
    <m/>
    <n v="22207.7"/>
    <s v="TARJETA DE AFINIDAD"/>
    <n v="0"/>
    <n v="0"/>
    <m/>
    <m/>
    <n v="5"/>
    <m/>
    <m/>
    <m/>
    <m/>
    <n v="1"/>
    <n v="7"/>
    <n v="2"/>
  </r>
  <r>
    <n v="269006.23863085295"/>
    <s v="C"/>
    <x v="650"/>
    <x v="1"/>
    <n v="4"/>
    <s v="10 211000748"/>
    <d v="2021-08-27T00:00:00"/>
    <d v="2023-08-31T00:00:00"/>
    <n v="0"/>
    <n v="1"/>
    <n v="7"/>
    <n v="30"/>
    <n v="2"/>
    <n v="17.690000000000001"/>
    <n v="19.2"/>
    <n v="600000"/>
    <n v="29984"/>
    <n v="446672"/>
    <n v="0"/>
    <n v="0"/>
    <n v="0"/>
    <m/>
    <n v="0"/>
    <n v="0"/>
    <n v="0"/>
    <m/>
    <m/>
    <d v="2022-03-31T00:00:00"/>
    <n v="1"/>
    <s v="O"/>
    <n v="1"/>
    <n v="30"/>
    <n v="0"/>
    <m/>
    <m/>
    <m/>
    <m/>
    <m/>
    <m/>
    <n v="1"/>
    <n v="1"/>
    <m/>
    <m/>
    <n v="22207.7"/>
    <s v="TARJETA DE AFINIDAD"/>
    <n v="0"/>
    <n v="0"/>
    <m/>
    <m/>
    <n v="5"/>
    <m/>
    <m/>
    <m/>
    <m/>
    <n v="1"/>
    <n v="7"/>
    <n v="2"/>
  </r>
  <r>
    <n v="246991.45521797473"/>
    <s v="C"/>
    <x v="650"/>
    <x v="1"/>
    <n v="4"/>
    <s v="10 211001145"/>
    <d v="2021-10-25T00:00:00"/>
    <d v="2023-10-31T00:00:00"/>
    <n v="0"/>
    <n v="1"/>
    <n v="5"/>
    <n v="30"/>
    <n v="2"/>
    <n v="17.690000000000001"/>
    <n v="19.2"/>
    <n v="500000"/>
    <n v="24987"/>
    <n v="410107"/>
    <n v="0"/>
    <n v="0"/>
    <n v="0"/>
    <m/>
    <n v="0"/>
    <n v="0"/>
    <n v="0"/>
    <m/>
    <m/>
    <d v="2022-03-31T00:00:00"/>
    <n v="1"/>
    <s v="O"/>
    <n v="1"/>
    <n v="30"/>
    <n v="0"/>
    <m/>
    <m/>
    <m/>
    <m/>
    <m/>
    <m/>
    <n v="1"/>
    <n v="1"/>
    <m/>
    <m/>
    <n v="20383.43"/>
    <s v="TARJETA DE AFINIDAD"/>
    <n v="0"/>
    <n v="0"/>
    <m/>
    <m/>
    <n v="5"/>
    <m/>
    <m/>
    <m/>
    <m/>
    <n v="1"/>
    <n v="7"/>
    <n v="2"/>
  </r>
  <r>
    <n v="296392.09933096083"/>
    <s v="C"/>
    <x v="650"/>
    <x v="1"/>
    <n v="4"/>
    <s v="10 211001117"/>
    <d v="2021-10-21T00:00:00"/>
    <d v="2023-10-31T00:00:00"/>
    <n v="0"/>
    <n v="1"/>
    <n v="5"/>
    <n v="30"/>
    <n v="2"/>
    <n v="17.690000000000001"/>
    <n v="19.2"/>
    <n v="600000"/>
    <n v="29984"/>
    <n v="492132"/>
    <n v="0"/>
    <n v="0"/>
    <n v="0"/>
    <m/>
    <n v="0"/>
    <n v="0"/>
    <n v="0"/>
    <m/>
    <m/>
    <d v="2022-03-31T00:00:00"/>
    <n v="1"/>
    <s v="O"/>
    <n v="1"/>
    <n v="30"/>
    <n v="0"/>
    <m/>
    <m/>
    <m/>
    <m/>
    <m/>
    <m/>
    <n v="1"/>
    <n v="1"/>
    <m/>
    <m/>
    <n v="24460.11"/>
    <s v="TARJETA DE AFINIDAD"/>
    <n v="0"/>
    <n v="0"/>
    <m/>
    <m/>
    <n v="5"/>
    <m/>
    <m/>
    <m/>
    <m/>
    <n v="1"/>
    <n v="7"/>
    <n v="2"/>
  </r>
  <r>
    <n v="296392.09933096083"/>
    <s v="C"/>
    <x v="650"/>
    <x v="1"/>
    <n v="4"/>
    <s v="10 211001118"/>
    <d v="2021-10-21T00:00:00"/>
    <d v="2023-10-31T00:00:00"/>
    <n v="0"/>
    <n v="1"/>
    <n v="5"/>
    <n v="30"/>
    <n v="2"/>
    <n v="17.690000000000001"/>
    <n v="19.2"/>
    <n v="600000"/>
    <n v="29984"/>
    <n v="492132"/>
    <n v="0"/>
    <n v="0"/>
    <n v="0"/>
    <m/>
    <n v="0"/>
    <n v="0"/>
    <n v="0"/>
    <m/>
    <m/>
    <d v="2022-03-31T00:00:00"/>
    <n v="1"/>
    <s v="O"/>
    <n v="1"/>
    <n v="30"/>
    <n v="0"/>
    <m/>
    <m/>
    <m/>
    <m/>
    <m/>
    <m/>
    <n v="1"/>
    <n v="1"/>
    <m/>
    <m/>
    <n v="24460.11"/>
    <s v="TARJETA DE AFINIDAD"/>
    <n v="0"/>
    <n v="0"/>
    <m/>
    <m/>
    <n v="5"/>
    <m/>
    <m/>
    <m/>
    <m/>
    <n v="1"/>
    <n v="7"/>
    <n v="2"/>
  </r>
  <r>
    <n v="49273776.007345431"/>
    <s v="C"/>
    <x v="651"/>
    <x v="2"/>
    <n v="2"/>
    <s v="13 201002972"/>
    <d v="2020-10-21T00:00:00"/>
    <d v="2026-05-31T00:00:00"/>
    <n v="0"/>
    <n v="1"/>
    <n v="18"/>
    <n v="30"/>
    <n v="2"/>
    <n v="10.92"/>
    <n v="11.49"/>
    <n v="70234072"/>
    <n v="870164"/>
    <n v="60573414"/>
    <n v="0"/>
    <n v="0"/>
    <n v="111337560"/>
    <n v="44114"/>
    <n v="0"/>
    <n v="0"/>
    <n v="0"/>
    <s v="5000000/1500000/1500000/"/>
    <s v="05/06/12/"/>
    <d v="2022-03-31T00:00:00"/>
    <n v="2"/>
    <s v="O"/>
    <n v="1"/>
    <n v="30"/>
    <n v="0"/>
    <m/>
    <m/>
    <m/>
    <m/>
    <m/>
    <m/>
    <n v="1"/>
    <n v="1"/>
    <n v="44348"/>
    <s v="A"/>
    <n v="1969162.66"/>
    <s v="LIBRE INVERSION"/>
    <n v="1"/>
    <n v="0"/>
    <s v="800-197-268-4"/>
    <s v="DIRECCION DE IMPUESTOS Y ADUANAS NACIONALES"/>
    <n v="5"/>
    <m/>
    <m/>
    <m/>
    <m/>
    <n v="1"/>
    <n v="7"/>
    <n v="2"/>
  </r>
  <r>
    <n v="6412772.9180094618"/>
    <s v="C"/>
    <x v="651"/>
    <x v="0"/>
    <n v="3"/>
    <s v="13 211000412"/>
    <d v="2021-02-17T00:00:00"/>
    <d v="2024-02-29T00:00:00"/>
    <n v="0"/>
    <n v="1"/>
    <n v="13"/>
    <n v="30"/>
    <n v="2"/>
    <n v="13.05"/>
    <n v="13.86"/>
    <n v="11521787"/>
    <n v="390785"/>
    <n v="7883395"/>
    <n v="0"/>
    <n v="0"/>
    <n v="0"/>
    <m/>
    <n v="0"/>
    <n v="0"/>
    <n v="0"/>
    <m/>
    <m/>
    <d v="2022-03-31T00:00:00"/>
    <n v="1"/>
    <s v="O"/>
    <n v="1"/>
    <n v="30"/>
    <n v="0"/>
    <m/>
    <m/>
    <m/>
    <m/>
    <m/>
    <m/>
    <n v="1"/>
    <n v="1"/>
    <n v="44244"/>
    <s v="A"/>
    <n v="256296.89"/>
    <s v="SUSTITUCION"/>
    <n v="0"/>
    <n v="0"/>
    <s v="800-197-268-4"/>
    <s v="DIRECCION DE IMPUESTOS Y ADUANAS NACIONALES"/>
    <n v="5"/>
    <m/>
    <m/>
    <m/>
    <m/>
    <n v="1"/>
    <n v="7"/>
    <n v="2"/>
  </r>
  <r>
    <n v="3021592.8635504609"/>
    <s v="C"/>
    <x v="651"/>
    <x v="1"/>
    <n v="4"/>
    <s v="13 221000525"/>
    <d v="2022-01-27T00:00:00"/>
    <d v="2022-06-30T00:00:00"/>
    <n v="0"/>
    <n v="1"/>
    <n v="0"/>
    <n v="150"/>
    <n v="2"/>
    <n v="19.5"/>
    <n v="20.62"/>
    <n v="3714362"/>
    <n v="4022473"/>
    <n v="3714362"/>
    <n v="120746"/>
    <n v="0"/>
    <n v="0"/>
    <m/>
    <n v="0"/>
    <n v="0"/>
    <n v="0"/>
    <m/>
    <m/>
    <d v="2022-01-27T00:00:00"/>
    <n v="1"/>
    <s v="O"/>
    <n v="1"/>
    <n v="150"/>
    <n v="0"/>
    <m/>
    <m/>
    <m/>
    <m/>
    <m/>
    <m/>
    <n v="1"/>
    <n v="1"/>
    <m/>
    <m/>
    <n v="120624.35"/>
    <s v="LIBRE INVERSION"/>
    <n v="0"/>
    <n v="0"/>
    <m/>
    <m/>
    <n v="5"/>
    <m/>
    <m/>
    <m/>
    <m/>
    <n v="1"/>
    <n v="7"/>
    <n v="2"/>
  </r>
  <r>
    <n v="1064662.2110946497"/>
    <s v="C"/>
    <x v="651"/>
    <x v="1"/>
    <n v="4"/>
    <s v="13 221001442"/>
    <d v="2022-03-31T00:00:00"/>
    <d v="2022-07-31T00:00:00"/>
    <n v="0"/>
    <n v="1"/>
    <n v="0"/>
    <n v="120"/>
    <n v="2"/>
    <n v="19.350000000000001"/>
    <n v="20.62"/>
    <n v="1308778"/>
    <n v="1394959"/>
    <n v="1308778"/>
    <n v="0"/>
    <n v="0"/>
    <n v="0"/>
    <m/>
    <n v="0"/>
    <n v="0"/>
    <n v="0"/>
    <m/>
    <m/>
    <d v="2022-03-31T00:00:00"/>
    <n v="1"/>
    <s v="O"/>
    <n v="1"/>
    <n v="120"/>
    <n v="0"/>
    <m/>
    <m/>
    <m/>
    <m/>
    <m/>
    <m/>
    <n v="1"/>
    <n v="1"/>
    <m/>
    <m/>
    <n v="42517.1"/>
    <s v="LIBRE INVERSION"/>
    <n v="0"/>
    <n v="0"/>
    <m/>
    <m/>
    <n v="5"/>
    <m/>
    <m/>
    <m/>
    <m/>
    <n v="1"/>
    <n v="7"/>
    <n v="2"/>
  </r>
  <r>
    <n v="0"/>
    <s v="C"/>
    <x v="652"/>
    <x v="0"/>
    <n v="4"/>
    <s v="13 201002687"/>
    <d v="2020-09-22T00:00:00"/>
    <d v="2023-09-30T00:00:00"/>
    <n v="0"/>
    <n v="1"/>
    <n v="21"/>
    <n v="30"/>
    <n v="2"/>
    <n v="6.96"/>
    <n v="7.18"/>
    <n v="10045644"/>
    <n v="220150"/>
    <n v="5291308"/>
    <n v="0"/>
    <n v="0"/>
    <n v="0"/>
    <m/>
    <n v="0"/>
    <n v="0"/>
    <n v="0"/>
    <s v="550000/550000/"/>
    <s v="07/12/"/>
    <d v="2022-03-31T00:00:00"/>
    <n v="1"/>
    <s v="O"/>
    <n v="1"/>
    <n v="30"/>
    <n v="0"/>
    <m/>
    <m/>
    <m/>
    <m/>
    <m/>
    <m/>
    <n v="1"/>
    <n v="1"/>
    <m/>
    <m/>
    <n v="1744475"/>
    <s v="SUSTITUCION"/>
    <n v="0"/>
    <n v="0"/>
    <s v="800-197-268-4"/>
    <s v="DIRECCION DE IMPUESTOS Y ADUANAS NACIONALES"/>
    <n v="5"/>
    <m/>
    <m/>
    <m/>
    <m/>
    <n v="1"/>
    <n v="7"/>
    <n v="2"/>
  </r>
  <r>
    <n v="33747184"/>
    <s v="C"/>
    <x v="653"/>
    <x v="2"/>
    <n v="2"/>
    <s v="10 191000148"/>
    <d v="2019-05-15T00:00:00"/>
    <d v="2024-06-30T00:00:00"/>
    <n v="0"/>
    <n v="1"/>
    <n v="41"/>
    <n v="30"/>
    <n v="2"/>
    <n v="11.03"/>
    <n v="11.61"/>
    <n v="150753393"/>
    <n v="1556548"/>
    <n v="59720036"/>
    <n v="0"/>
    <n v="0"/>
    <n v="252353000"/>
    <n v="43546"/>
    <n v="0"/>
    <n v="0"/>
    <n v="0"/>
    <s v="5998000/1500000/3000000/"/>
    <s v="05/07/12/"/>
    <d v="2022-03-31T00:00:00"/>
    <n v="2"/>
    <s v="O"/>
    <n v="1"/>
    <n v="30"/>
    <n v="0"/>
    <m/>
    <m/>
    <m/>
    <m/>
    <m/>
    <m/>
    <n v="1"/>
    <n v="1"/>
    <d v="2020-06-30T00:00:00"/>
    <s v="A"/>
    <n v="3043211"/>
    <s v="LIBRE INVERSION"/>
    <n v="1"/>
    <n v="0"/>
    <s v="800-197-268-4"/>
    <s v="DIRECCION DE IMPUESTOS Y ADUANAS NACIONALES"/>
    <n v="5"/>
    <m/>
    <m/>
    <m/>
    <m/>
    <n v="1"/>
    <n v="7"/>
    <n v="2"/>
  </r>
  <r>
    <n v="24541769.964155566"/>
    <s v="C"/>
    <x v="654"/>
    <x v="2"/>
    <n v="4"/>
    <s v="11 19066"/>
    <d v="2017-10-31T00:00:00"/>
    <d v="2025-02-28T00:00:00"/>
    <n v="0"/>
    <n v="1"/>
    <n v="34"/>
    <n v="30"/>
    <n v="2"/>
    <n v="11.39"/>
    <n v="12.01"/>
    <n v="60059017"/>
    <n v="613365"/>
    <n v="31137302"/>
    <n v="0"/>
    <n v="0"/>
    <n v="78511784.590000004"/>
    <n v="43585"/>
    <n v="0"/>
    <n v="0"/>
    <n v="0"/>
    <s v="5000000/"/>
    <s v="06/"/>
    <d v="2022-03-31T00:00:00"/>
    <n v="2"/>
    <s v="O"/>
    <n v="1"/>
    <n v="30"/>
    <n v="0"/>
    <m/>
    <m/>
    <m/>
    <m/>
    <m/>
    <m/>
    <n v="1"/>
    <n v="1"/>
    <m/>
    <m/>
    <n v="708338.5"/>
    <s v="VIVIENDA"/>
    <n v="0"/>
    <n v="0"/>
    <s v="800-197-268-4"/>
    <s v="DIRECCION DE IMPUESTOS Y ADUANAS NACIONALES"/>
    <n v="5"/>
    <m/>
    <m/>
    <m/>
    <m/>
    <n v="1"/>
    <n v="7"/>
    <n v="2"/>
  </r>
  <r>
    <n v="39265232.98256582"/>
    <s v="C"/>
    <x v="654"/>
    <x v="4"/>
    <n v="4"/>
    <s v="11 19067"/>
    <d v="2017-10-31T00:00:00"/>
    <d v="2025-12-31T00:00:00"/>
    <n v="0"/>
    <n v="1"/>
    <n v="39"/>
    <n v="30"/>
    <n v="2"/>
    <n v="12.24"/>
    <n v="12.95"/>
    <n v="84975695"/>
    <n v="1168895"/>
    <n v="49817336"/>
    <n v="0"/>
    <n v="0"/>
    <n v="125612936.95"/>
    <d v="2019-04-30T00:00:00"/>
    <n v="0"/>
    <n v="0"/>
    <n v="0"/>
    <s v="1000000/2000000/"/>
    <s v="07/12/"/>
    <d v="2022-03-31T00:00:00"/>
    <n v="2"/>
    <s v="O"/>
    <n v="1"/>
    <n v="30"/>
    <n v="0"/>
    <m/>
    <m/>
    <m/>
    <m/>
    <m/>
    <m/>
    <n v="1"/>
    <n v="1"/>
    <m/>
    <m/>
    <n v="1133037.1499999999"/>
    <s v="SUSTITUCION"/>
    <n v="0"/>
    <n v="0"/>
    <m/>
    <m/>
    <n v="5"/>
    <m/>
    <m/>
    <m/>
    <m/>
    <n v="1"/>
    <n v="7"/>
    <n v="2"/>
  </r>
  <r>
    <n v="24108542.053278618"/>
    <s v="C"/>
    <x v="654"/>
    <x v="4"/>
    <n v="4"/>
    <s v="13 201001835"/>
    <d v="2020-07-08T00:00:00"/>
    <d v="2025-07-31T00:00:00"/>
    <n v="0"/>
    <n v="1"/>
    <n v="20"/>
    <n v="30"/>
    <n v="2"/>
    <n v="10.199999999999999"/>
    <n v="10.69"/>
    <n v="42288265"/>
    <n v="911103"/>
    <n v="30587422"/>
    <n v="0"/>
    <n v="0"/>
    <n v="77125278.459999993"/>
    <n v="43585"/>
    <n v="0"/>
    <n v="0"/>
    <n v="0"/>
    <m/>
    <m/>
    <d v="2022-03-31T00:00:00"/>
    <n v="2"/>
    <s v="O"/>
    <n v="1"/>
    <n v="30"/>
    <n v="0"/>
    <m/>
    <m/>
    <m/>
    <m/>
    <m/>
    <m/>
    <n v="1"/>
    <n v="1"/>
    <m/>
    <m/>
    <n v="695653.35"/>
    <s v="COMPRA CARTERA"/>
    <n v="0"/>
    <n v="0"/>
    <m/>
    <m/>
    <n v="5"/>
    <m/>
    <m/>
    <m/>
    <m/>
    <n v="1"/>
    <n v="7"/>
    <n v="2"/>
  </r>
  <r>
    <n v="482994.73587740446"/>
    <s v="C"/>
    <x v="655"/>
    <x v="1"/>
    <n v="4"/>
    <s v="10 191002900"/>
    <d v="2020-02-10T00:00:00"/>
    <d v="2024-02-29T00:00:00"/>
    <n v="0"/>
    <n v="1"/>
    <n v="24"/>
    <n v="30"/>
    <n v="2"/>
    <n v="18"/>
    <n v="19.559999999999999"/>
    <n v="3500000"/>
    <n v="175000"/>
    <n v="3374125"/>
    <n v="0"/>
    <n v="0"/>
    <n v="0"/>
    <m/>
    <n v="0"/>
    <n v="0"/>
    <n v="0"/>
    <m/>
    <m/>
    <d v="2022-03-31T00:00:00"/>
    <n v="1"/>
    <s v="O"/>
    <n v="1"/>
    <n v="30"/>
    <n v="0"/>
    <m/>
    <m/>
    <m/>
    <m/>
    <m/>
    <m/>
    <n v="1"/>
    <n v="1"/>
    <m/>
    <m/>
    <n v="353058.39"/>
    <s v="TARJETA DE AFINIDAD"/>
    <n v="0"/>
    <n v="0"/>
    <m/>
    <m/>
    <n v="5"/>
    <m/>
    <m/>
    <m/>
    <m/>
    <n v="1"/>
    <n v="7"/>
    <n v="2"/>
  </r>
  <r>
    <n v="1001149.3820778346"/>
    <s v="C"/>
    <x v="655"/>
    <x v="1"/>
    <n v="4"/>
    <s v="13 211001701"/>
    <d v="2021-06-22T00:00:00"/>
    <d v="2023-06-30T00:00:00"/>
    <n v="0"/>
    <n v="1"/>
    <n v="10"/>
    <n v="30"/>
    <n v="2"/>
    <n v="9.27"/>
    <n v="9.68"/>
    <n v="10038089"/>
    <n v="298320"/>
    <n v="6993206"/>
    <n v="0"/>
    <n v="0"/>
    <n v="0"/>
    <m/>
    <n v="0"/>
    <n v="0"/>
    <n v="0"/>
    <s v="1000000/1000000/"/>
    <s v="06/12/"/>
    <d v="2022-03-31T00:00:00"/>
    <n v="1"/>
    <s v="O"/>
    <n v="1"/>
    <n v="30"/>
    <n v="0"/>
    <m/>
    <m/>
    <m/>
    <m/>
    <m/>
    <m/>
    <n v="1"/>
    <n v="1"/>
    <m/>
    <m/>
    <n v="731652.97"/>
    <s v="LIBRE INVERSION"/>
    <n v="0"/>
    <n v="0"/>
    <m/>
    <m/>
    <n v="5"/>
    <m/>
    <m/>
    <m/>
    <m/>
    <n v="1"/>
    <n v="7"/>
    <n v="2"/>
  </r>
  <r>
    <n v="574510.26717302296"/>
    <s v="C"/>
    <x v="655"/>
    <x v="1"/>
    <n v="4"/>
    <s v="13 221001383"/>
    <d v="2022-03-25T00:00:00"/>
    <d v="2022-06-30T00:00:00"/>
    <n v="0"/>
    <n v="1"/>
    <n v="0"/>
    <n v="90"/>
    <n v="2"/>
    <n v="7.24"/>
    <n v="7.44"/>
    <n v="4012743"/>
    <n v="4089453"/>
    <n v="4012743"/>
    <n v="0"/>
    <n v="0"/>
    <n v="0"/>
    <m/>
    <n v="0"/>
    <n v="0"/>
    <n v="0"/>
    <m/>
    <m/>
    <d v="2022-03-25T00:00:00"/>
    <n v="1"/>
    <s v="O"/>
    <n v="1"/>
    <n v="90"/>
    <n v="0"/>
    <m/>
    <m/>
    <m/>
    <m/>
    <m/>
    <m/>
    <n v="1"/>
    <n v="1"/>
    <m/>
    <m/>
    <n v="419781.98"/>
    <s v="LIBRE INVERSION"/>
    <n v="0"/>
    <n v="0"/>
    <m/>
    <m/>
    <n v="5"/>
    <m/>
    <m/>
    <m/>
    <m/>
    <n v="1"/>
    <n v="7"/>
    <n v="2"/>
  </r>
  <r>
    <n v="144600.78487173852"/>
    <s v="C"/>
    <x v="655"/>
    <x v="1"/>
    <n v="4"/>
    <s v="13 221001384"/>
    <d v="2022-03-25T00:00:00"/>
    <d v="2022-07-31T00:00:00"/>
    <n v="0"/>
    <n v="1"/>
    <n v="0"/>
    <n v="120"/>
    <n v="2"/>
    <n v="7.26"/>
    <n v="7.44"/>
    <n v="1009773"/>
    <n v="1035584"/>
    <n v="1009773"/>
    <n v="0"/>
    <n v="0"/>
    <n v="0"/>
    <m/>
    <n v="0"/>
    <n v="0"/>
    <n v="0"/>
    <m/>
    <m/>
    <d v="2022-03-25T00:00:00"/>
    <n v="1"/>
    <s v="O"/>
    <n v="1"/>
    <n v="120"/>
    <n v="0"/>
    <m/>
    <m/>
    <m/>
    <m/>
    <m/>
    <m/>
    <n v="1"/>
    <n v="1"/>
    <m/>
    <m/>
    <n v="105604.49"/>
    <s v="LIBRE INVERSION"/>
    <n v="0"/>
    <n v="0"/>
    <m/>
    <m/>
    <n v="5"/>
    <m/>
    <m/>
    <m/>
    <m/>
    <n v="1"/>
    <n v="7"/>
    <n v="2"/>
  </r>
  <r>
    <n v="29275.595803390024"/>
    <s v="C"/>
    <x v="656"/>
    <x v="1"/>
    <n v="4"/>
    <s v="10 191001258"/>
    <d v="2019-09-25T00:00:00"/>
    <d v="2022-09-30T00:00:00"/>
    <n v="0"/>
    <n v="1"/>
    <n v="30"/>
    <n v="30"/>
    <n v="2"/>
    <n v="16.79"/>
    <n v="18.149999999999999"/>
    <n v="7041045"/>
    <n v="250332"/>
    <n v="1431061"/>
    <n v="0"/>
    <n v="0"/>
    <n v="0"/>
    <m/>
    <n v="0"/>
    <n v="0"/>
    <n v="0"/>
    <m/>
    <m/>
    <d v="2022-03-31T00:00:00"/>
    <n v="1"/>
    <s v="O"/>
    <n v="1"/>
    <n v="30"/>
    <n v="0"/>
    <m/>
    <m/>
    <m/>
    <m/>
    <m/>
    <m/>
    <n v="1"/>
    <n v="1"/>
    <m/>
    <m/>
    <n v="157658.31"/>
    <s v="LIBRE INVERSION"/>
    <n v="0"/>
    <n v="0"/>
    <m/>
    <m/>
    <n v="5"/>
    <m/>
    <m/>
    <m/>
    <m/>
    <n v="1"/>
    <n v="7"/>
    <n v="2"/>
  </r>
  <r>
    <n v="51881.179625096265"/>
    <s v="C"/>
    <x v="656"/>
    <x v="1"/>
    <n v="4"/>
    <s v="10 191003413"/>
    <d v="2020-07-03T00:00:00"/>
    <d v="2023-08-31T00:00:00"/>
    <n v="0"/>
    <n v="1"/>
    <n v="19"/>
    <n v="30"/>
    <n v="2"/>
    <n v="9"/>
    <n v="9.3800000000000008"/>
    <n v="5000000"/>
    <n v="159939"/>
    <n v="2536352"/>
    <n v="0"/>
    <n v="0"/>
    <n v="0"/>
    <m/>
    <n v="0"/>
    <n v="0"/>
    <n v="0"/>
    <m/>
    <m/>
    <d v="2022-03-31T00:00:00"/>
    <n v="1"/>
    <s v="O"/>
    <n v="1"/>
    <n v="30"/>
    <n v="0"/>
    <m/>
    <m/>
    <m/>
    <m/>
    <m/>
    <m/>
    <n v="1"/>
    <n v="1"/>
    <m/>
    <m/>
    <n v="279432.57"/>
    <s v="TARJETA DE AFINIDAD"/>
    <n v="0"/>
    <n v="0"/>
    <m/>
    <m/>
    <n v="5"/>
    <m/>
    <m/>
    <m/>
    <m/>
    <n v="1"/>
    <n v="7"/>
    <n v="2"/>
  </r>
  <r>
    <n v="106250.57304427214"/>
    <s v="C"/>
    <x v="656"/>
    <x v="1"/>
    <n v="4"/>
    <s v="13 211001311"/>
    <d v="2021-05-04T00:00:00"/>
    <d v="2023-11-30T00:00:00"/>
    <n v="0"/>
    <n v="1"/>
    <n v="10"/>
    <n v="30"/>
    <n v="2"/>
    <n v="7.2"/>
    <n v="7.44"/>
    <n v="7561028"/>
    <n v="277541"/>
    <n v="5198091"/>
    <n v="0"/>
    <n v="0"/>
    <n v="0"/>
    <m/>
    <n v="0"/>
    <n v="0"/>
    <n v="0"/>
    <m/>
    <m/>
    <d v="2022-03-31T00:00:00"/>
    <n v="1"/>
    <s v="O"/>
    <n v="1"/>
    <n v="30"/>
    <n v="0"/>
    <m/>
    <m/>
    <m/>
    <m/>
    <m/>
    <m/>
    <n v="1"/>
    <n v="1"/>
    <m/>
    <m/>
    <n v="572755.74"/>
    <s v="LIBRE INVERSION"/>
    <n v="0"/>
    <n v="0"/>
    <m/>
    <m/>
    <n v="5"/>
    <m/>
    <m/>
    <m/>
    <m/>
    <n v="1"/>
    <n v="7"/>
    <n v="2"/>
  </r>
  <r>
    <n v="26620.613054887857"/>
    <s v="C"/>
    <x v="656"/>
    <x v="1"/>
    <n v="4"/>
    <s v="10 211000925"/>
    <d v="2021-09-21T00:00:00"/>
    <d v="2024-09-30T00:00:00"/>
    <n v="0"/>
    <n v="1"/>
    <n v="6"/>
    <n v="30"/>
    <n v="2"/>
    <n v="17.690000000000001"/>
    <n v="19.2"/>
    <n v="1500000"/>
    <n v="54306"/>
    <n v="1302625"/>
    <n v="0"/>
    <n v="0"/>
    <n v="0"/>
    <m/>
    <n v="0"/>
    <n v="0"/>
    <n v="0"/>
    <m/>
    <m/>
    <d v="2022-03-31T00:00:00"/>
    <n v="1"/>
    <s v="O"/>
    <n v="1"/>
    <n v="30"/>
    <n v="0"/>
    <m/>
    <m/>
    <m/>
    <m/>
    <m/>
    <m/>
    <n v="1"/>
    <n v="1"/>
    <m/>
    <m/>
    <n v="143536.20000000001"/>
    <s v="TARJETA DE AFINIDAD"/>
    <n v="0"/>
    <n v="0"/>
    <m/>
    <m/>
    <n v="5"/>
    <m/>
    <m/>
    <m/>
    <m/>
    <n v="1"/>
    <n v="7"/>
    <n v="2"/>
  </r>
  <r>
    <n v="71929.457381084096"/>
    <s v="C"/>
    <x v="656"/>
    <x v="1"/>
    <n v="4"/>
    <s v="13 211003219"/>
    <d v="2021-10-29T00:00:00"/>
    <d v="2024-10-31T00:00:00"/>
    <n v="0"/>
    <n v="1"/>
    <n v="5"/>
    <n v="30"/>
    <n v="2"/>
    <n v="7.2"/>
    <n v="7.44"/>
    <n v="4027135"/>
    <n v="125460"/>
    <n v="3521044"/>
    <n v="0"/>
    <n v="0"/>
    <n v="0"/>
    <m/>
    <n v="0"/>
    <n v="0"/>
    <n v="0"/>
    <m/>
    <m/>
    <d v="2022-03-31T00:00:00"/>
    <n v="1"/>
    <s v="O"/>
    <n v="1"/>
    <n v="30"/>
    <n v="0"/>
    <m/>
    <m/>
    <m/>
    <m/>
    <m/>
    <m/>
    <n v="1"/>
    <n v="1"/>
    <m/>
    <m/>
    <n v="388010.76"/>
    <s v="LIBRE INVERSION"/>
    <n v="0"/>
    <n v="0"/>
    <m/>
    <m/>
    <n v="5"/>
    <m/>
    <m/>
    <m/>
    <m/>
    <n v="1"/>
    <n v="7"/>
    <n v="2"/>
  </r>
  <r>
    <n v="19898.40013245563"/>
    <s v="C"/>
    <x v="656"/>
    <x v="1"/>
    <n v="4"/>
    <s v="10 221000423"/>
    <d v="2022-03-10T00:00:00"/>
    <d v="2025-03-31T00:00:00"/>
    <n v="0"/>
    <n v="1"/>
    <n v="0"/>
    <n v="30"/>
    <n v="2"/>
    <n v="17.7"/>
    <n v="19.2"/>
    <n v="980000"/>
    <n v="35480"/>
    <n v="980000"/>
    <n v="9637"/>
    <n v="0"/>
    <n v="0"/>
    <m/>
    <n v="0"/>
    <n v="0"/>
    <n v="0"/>
    <m/>
    <m/>
    <d v="2022-03-10T00:00:00"/>
    <n v="1"/>
    <s v="O"/>
    <n v="1"/>
    <n v="30"/>
    <n v="0"/>
    <m/>
    <m/>
    <m/>
    <m/>
    <m/>
    <m/>
    <n v="1"/>
    <n v="1"/>
    <m/>
    <m/>
    <n v="108115.17"/>
    <s v="TARJETA DE AFINIDAD"/>
    <n v="0"/>
    <n v="0"/>
    <m/>
    <m/>
    <n v="5"/>
    <m/>
    <m/>
    <m/>
    <m/>
    <n v="1"/>
    <n v="7"/>
    <n v="2"/>
  </r>
  <r>
    <n v="123301.6909588147"/>
    <s v="C"/>
    <x v="656"/>
    <x v="1"/>
    <n v="4"/>
    <s v="13 221001229"/>
    <d v="2022-03-17T00:00:00"/>
    <d v="2024-09-30T00:00:00"/>
    <n v="0"/>
    <n v="1"/>
    <n v="0"/>
    <n v="30"/>
    <n v="2"/>
    <n v="7.2"/>
    <n v="7.44"/>
    <n v="6037549"/>
    <n v="221619"/>
    <n v="6037549"/>
    <n v="0"/>
    <n v="0"/>
    <n v="0"/>
    <m/>
    <n v="0"/>
    <n v="0"/>
    <n v="0"/>
    <m/>
    <m/>
    <d v="2022-03-17T00:00:00"/>
    <n v="1"/>
    <s v="O"/>
    <n v="1"/>
    <n v="30"/>
    <n v="0"/>
    <m/>
    <m/>
    <m/>
    <m/>
    <m/>
    <m/>
    <n v="1"/>
    <n v="1"/>
    <m/>
    <m/>
    <n v="665359.74"/>
    <s v="LIBRE INVERSION"/>
    <n v="0"/>
    <n v="0"/>
    <m/>
    <m/>
    <n v="5"/>
    <m/>
    <m/>
    <m/>
    <m/>
    <n v="1"/>
    <n v="7"/>
    <n v="2"/>
  </r>
  <r>
    <n v="15630396.334299466"/>
    <s v="C"/>
    <x v="657"/>
    <x v="0"/>
    <n v="4"/>
    <s v="13 201000449"/>
    <d v="2020-02-11T00:00:00"/>
    <d v="2024-02-29T00:00:00"/>
    <n v="0"/>
    <n v="1"/>
    <n v="29"/>
    <n v="30"/>
    <n v="2"/>
    <n v="12"/>
    <n v="12.68"/>
    <n v="40393064"/>
    <n v="467091"/>
    <n v="20539826"/>
    <n v="0"/>
    <n v="0"/>
    <n v="0"/>
    <m/>
    <n v="0"/>
    <n v="0"/>
    <n v="0"/>
    <s v="4000000/4000000/"/>
    <s v="06/12/"/>
    <d v="2022-03-31T00:00:00"/>
    <n v="1"/>
    <s v="O"/>
    <n v="1"/>
    <n v="30"/>
    <n v="0"/>
    <m/>
    <m/>
    <m/>
    <m/>
    <m/>
    <m/>
    <n v="1"/>
    <n v="1"/>
    <m/>
    <m/>
    <n v="862758.34"/>
    <s v="SUSTITUCION"/>
    <n v="0"/>
    <n v="0"/>
    <s v="800-197-268-4"/>
    <s v="DIRECCION DE IMPUESTOS Y ADUANAS NACIONALES"/>
    <n v="5"/>
    <m/>
    <m/>
    <m/>
    <m/>
    <n v="1"/>
    <n v="7"/>
    <n v="2"/>
  </r>
  <r>
    <n v="22749147.665700532"/>
    <s v="C"/>
    <x v="657"/>
    <x v="0"/>
    <n v="4"/>
    <s v="13 221000825"/>
    <d v="2022-02-17T00:00:00"/>
    <d v="2025-02-28T00:00:00"/>
    <n v="0"/>
    <n v="1"/>
    <n v="1"/>
    <n v="30"/>
    <n v="2"/>
    <n v="9"/>
    <n v="9.3800000000000008"/>
    <n v="30123507"/>
    <n v="465402"/>
    <n v="29894273"/>
    <n v="0"/>
    <n v="0"/>
    <n v="0"/>
    <m/>
    <n v="0"/>
    <n v="0"/>
    <n v="0"/>
    <s v="3000000/3000000/"/>
    <s v="06/12/"/>
    <d v="2022-03-31T00:00:00"/>
    <n v="1"/>
    <s v="O"/>
    <n v="1"/>
    <n v="30"/>
    <n v="0"/>
    <m/>
    <m/>
    <m/>
    <m/>
    <m/>
    <m/>
    <n v="1"/>
    <n v="1"/>
    <m/>
    <m/>
    <n v="1255479.6599999999"/>
    <s v="COMPRA CARTERA"/>
    <n v="0"/>
    <n v="0"/>
    <s v="800-197-268-4"/>
    <s v="DIRECCION DE IMPUESTOS Y ADUANAS NACIONALES"/>
    <n v="5"/>
    <m/>
    <m/>
    <m/>
    <m/>
    <n v="1"/>
    <n v="7"/>
    <n v="2"/>
  </r>
  <r>
    <n v="65540023"/>
    <s v="C"/>
    <x v="658"/>
    <x v="2"/>
    <n v="4"/>
    <s v="13 211003834"/>
    <d v="2021-12-20T00:00:00"/>
    <d v="2026-12-31T00:00:00"/>
    <n v="0"/>
    <n v="1"/>
    <n v="3"/>
    <n v="30"/>
    <n v="2"/>
    <n v="9"/>
    <n v="9.3800000000000008"/>
    <n v="79621750"/>
    <n v="1014188"/>
    <n v="78441737"/>
    <n v="0"/>
    <n v="0"/>
    <n v="156322740"/>
    <n v="44463"/>
    <n v="0"/>
    <n v="0"/>
    <n v="0"/>
    <s v="4000000/4000000/"/>
    <s v="06/12/"/>
    <d v="2022-03-31T00:00:00"/>
    <n v="2"/>
    <s v="O"/>
    <n v="1"/>
    <n v="30"/>
    <n v="0"/>
    <m/>
    <m/>
    <m/>
    <m/>
    <m/>
    <m/>
    <n v="1"/>
    <n v="1"/>
    <m/>
    <m/>
    <n v="1645018"/>
    <s v="COMPRA CARTERA"/>
    <n v="0"/>
    <n v="0"/>
    <s v="800-197-268-4"/>
    <s v="DIRECCION DE IMPUESTOS Y ADUANAS NACIONALES"/>
    <n v="5"/>
    <m/>
    <m/>
    <m/>
    <m/>
    <n v="1"/>
    <n v="7"/>
    <n v="2"/>
  </r>
  <r>
    <n v="0"/>
    <s v="C"/>
    <x v="659"/>
    <x v="1"/>
    <n v="4"/>
    <s v="10 221000145"/>
    <d v="2022-02-03T00:00:00"/>
    <d v="2025-01-31T00:00:00"/>
    <n v="30"/>
    <n v="1"/>
    <n v="0"/>
    <n v="30"/>
    <n v="2"/>
    <n v="17.690000000000001"/>
    <n v="19.2"/>
    <n v="280000"/>
    <n v="10137"/>
    <n v="280000"/>
    <n v="7760"/>
    <n v="0"/>
    <n v="0"/>
    <m/>
    <n v="0"/>
    <n v="0"/>
    <n v="0"/>
    <m/>
    <m/>
    <d v="2022-02-03T00:00:00"/>
    <n v="1"/>
    <s v="O"/>
    <n v="1"/>
    <n v="30"/>
    <n v="11915"/>
    <m/>
    <m/>
    <m/>
    <m/>
    <m/>
    <m/>
    <n v="1"/>
    <n v="1"/>
    <m/>
    <m/>
    <n v="61523.7"/>
    <s v="TARJETA DE AFINIDAD"/>
    <n v="0"/>
    <n v="0"/>
    <m/>
    <m/>
    <n v="5"/>
    <m/>
    <m/>
    <m/>
    <m/>
    <n v="1"/>
    <n v="7"/>
    <n v="2"/>
  </r>
  <r>
    <n v="0"/>
    <s v="C"/>
    <x v="659"/>
    <x v="1"/>
    <n v="4"/>
    <s v="10 211001414"/>
    <d v="2021-12-05T00:00:00"/>
    <d v="2024-11-30T00:00:00"/>
    <n v="30"/>
    <n v="1"/>
    <n v="2"/>
    <n v="30"/>
    <n v="2"/>
    <n v="17.690000000000001"/>
    <n v="19.2"/>
    <n v="600000"/>
    <n v="21723"/>
    <n v="574466"/>
    <n v="16755"/>
    <n v="0"/>
    <n v="0"/>
    <m/>
    <n v="0"/>
    <n v="0"/>
    <n v="0"/>
    <m/>
    <m/>
    <d v="2022-01-31T00:00:00"/>
    <n v="1"/>
    <s v="O"/>
    <n v="1"/>
    <n v="30"/>
    <n v="26309"/>
    <m/>
    <m/>
    <m/>
    <m/>
    <m/>
    <m/>
    <n v="1"/>
    <n v="1"/>
    <m/>
    <m/>
    <n v="126268.53"/>
    <s v="TARJETA DE AFINIDAD"/>
    <n v="0"/>
    <n v="0"/>
    <m/>
    <m/>
    <n v="5"/>
    <m/>
    <m/>
    <m/>
    <m/>
    <n v="1"/>
    <n v="7"/>
    <n v="2"/>
  </r>
  <r>
    <n v="0"/>
    <s v="C"/>
    <x v="659"/>
    <x v="1"/>
    <n v="4"/>
    <s v="10 211001440"/>
    <d v="2021-12-09T00:00:00"/>
    <d v="2024-12-31T00:00:00"/>
    <n v="30"/>
    <n v="1"/>
    <n v="1"/>
    <n v="30"/>
    <n v="2"/>
    <n v="17.690000000000001"/>
    <n v="19.2"/>
    <n v="259365"/>
    <n v="9390"/>
    <n v="253888"/>
    <n v="7408"/>
    <n v="0"/>
    <n v="0"/>
    <m/>
    <n v="0"/>
    <n v="0"/>
    <n v="0"/>
    <m/>
    <m/>
    <d v="2022-01-31T00:00:00"/>
    <n v="1"/>
    <s v="O"/>
    <n v="1"/>
    <n v="30"/>
    <n v="11204"/>
    <m/>
    <m/>
    <m/>
    <m/>
    <m/>
    <m/>
    <n v="1"/>
    <n v="1"/>
    <m/>
    <m/>
    <n v="55833.02"/>
    <s v="TARJETA DE AFINIDAD"/>
    <n v="0"/>
    <n v="0"/>
    <m/>
    <m/>
    <n v="5"/>
    <m/>
    <m/>
    <m/>
    <m/>
    <n v="1"/>
    <n v="7"/>
    <n v="2"/>
  </r>
  <r>
    <n v="0"/>
    <s v="C"/>
    <x v="659"/>
    <x v="1"/>
    <n v="4"/>
    <s v="10 211001441"/>
    <d v="2021-12-09T00:00:00"/>
    <d v="2024-12-31T00:00:00"/>
    <n v="30"/>
    <n v="1"/>
    <n v="1"/>
    <n v="30"/>
    <n v="2"/>
    <n v="17.690000000000001"/>
    <n v="19.2"/>
    <n v="600000"/>
    <n v="21723"/>
    <n v="587329"/>
    <n v="17137"/>
    <n v="0"/>
    <n v="0"/>
    <m/>
    <n v="0"/>
    <n v="0"/>
    <n v="0"/>
    <m/>
    <m/>
    <d v="2022-01-31T00:00:00"/>
    <n v="1"/>
    <s v="O"/>
    <n v="1"/>
    <n v="30"/>
    <n v="25919"/>
    <m/>
    <m/>
    <m/>
    <m/>
    <m/>
    <m/>
    <n v="1"/>
    <n v="1"/>
    <m/>
    <m/>
    <n v="129060.18"/>
    <s v="TARJETA DE AFINIDAD"/>
    <n v="0"/>
    <n v="0"/>
    <m/>
    <m/>
    <n v="5"/>
    <m/>
    <m/>
    <m/>
    <m/>
    <n v="1"/>
    <n v="7"/>
    <n v="2"/>
  </r>
  <r>
    <n v="0"/>
    <s v="C"/>
    <x v="659"/>
    <x v="1"/>
    <n v="4"/>
    <s v="10 191003176"/>
    <d v="2020-04-07T00:00:00"/>
    <d v="2023-05-31T00:00:00"/>
    <n v="1"/>
    <n v="1"/>
    <n v="21"/>
    <n v="30"/>
    <n v="2"/>
    <n v="9"/>
    <n v="9.3800000000000008"/>
    <n v="5000000"/>
    <n v="158999"/>
    <n v="2247754"/>
    <n v="16858"/>
    <n v="0"/>
    <n v="0"/>
    <m/>
    <n v="0"/>
    <n v="0"/>
    <n v="0"/>
    <m/>
    <m/>
    <d v="2022-02-28T00:00:00"/>
    <n v="1"/>
    <s v="O"/>
    <n v="1"/>
    <n v="30"/>
    <n v="142141"/>
    <m/>
    <m/>
    <m/>
    <m/>
    <m/>
    <m/>
    <n v="1"/>
    <n v="1"/>
    <m/>
    <m/>
    <n v="494014.89"/>
    <s v="TARJETA DE AFINIDAD"/>
    <n v="0"/>
    <n v="0"/>
    <m/>
    <m/>
    <n v="5"/>
    <m/>
    <m/>
    <m/>
    <m/>
    <n v="1"/>
    <n v="7"/>
    <n v="2"/>
  </r>
  <r>
    <n v="0"/>
    <s v="C"/>
    <x v="659"/>
    <x v="1"/>
    <n v="3"/>
    <s v="10 191000099"/>
    <d v="2019-05-09T00:00:00"/>
    <d v="2022-05-31T00:00:00"/>
    <n v="0"/>
    <n v="1"/>
    <n v="39"/>
    <n v="30"/>
    <n v="2"/>
    <n v="16.79"/>
    <n v="18.149999999999999"/>
    <n v="5685195"/>
    <n v="127423"/>
    <n v="249603"/>
    <n v="0"/>
    <n v="0"/>
    <n v="0"/>
    <m/>
    <n v="0"/>
    <n v="0"/>
    <n v="0"/>
    <m/>
    <m/>
    <d v="2022-03-31T00:00:00"/>
    <n v="1"/>
    <s v="O"/>
    <n v="1"/>
    <n v="30"/>
    <n v="0"/>
    <m/>
    <m/>
    <m/>
    <m/>
    <m/>
    <m/>
    <n v="1"/>
    <n v="1"/>
    <n v="43594"/>
    <s v="A"/>
    <n v="54866.68"/>
    <s v="SUSTITUCION"/>
    <n v="0"/>
    <n v="0"/>
    <m/>
    <m/>
    <n v="5"/>
    <m/>
    <m/>
    <m/>
    <m/>
    <n v="1"/>
    <n v="7"/>
    <n v="2"/>
  </r>
  <r>
    <n v="0"/>
    <s v="C"/>
    <x v="659"/>
    <x v="1"/>
    <n v="4"/>
    <s v="10 211001489"/>
    <d v="2021-12-14T00:00:00"/>
    <d v="2024-12-31T00:00:00"/>
    <n v="0"/>
    <n v="1"/>
    <n v="3"/>
    <n v="30"/>
    <n v="2"/>
    <n v="17.690000000000001"/>
    <n v="19.2"/>
    <n v="300000"/>
    <n v="10861"/>
    <n v="280706"/>
    <n v="0"/>
    <n v="0"/>
    <n v="0"/>
    <m/>
    <n v="0"/>
    <n v="0"/>
    <n v="0"/>
    <m/>
    <m/>
    <d v="2022-03-31T00:00:00"/>
    <n v="1"/>
    <s v="O"/>
    <n v="1"/>
    <n v="30"/>
    <n v="0"/>
    <m/>
    <m/>
    <m/>
    <m/>
    <m/>
    <m/>
    <n v="1"/>
    <n v="1"/>
    <m/>
    <m/>
    <n v="61738.44"/>
    <s v="TARJETA DE AFINIDAD"/>
    <n v="0"/>
    <n v="0"/>
    <m/>
    <m/>
    <n v="5"/>
    <m/>
    <m/>
    <m/>
    <m/>
    <n v="1"/>
    <n v="7"/>
    <n v="2"/>
  </r>
  <r>
    <n v="0"/>
    <s v="C"/>
    <x v="659"/>
    <x v="1"/>
    <n v="4"/>
    <s v="10 211001496"/>
    <d v="2021-12-15T00:00:00"/>
    <d v="2024-12-31T00:00:00"/>
    <n v="0"/>
    <n v="1"/>
    <n v="3"/>
    <n v="30"/>
    <n v="2"/>
    <n v="17.690000000000001"/>
    <n v="19.2"/>
    <n v="159500"/>
    <n v="5775"/>
    <n v="149241"/>
    <n v="0"/>
    <n v="0"/>
    <n v="0"/>
    <m/>
    <n v="0"/>
    <n v="0"/>
    <n v="0"/>
    <m/>
    <m/>
    <d v="2022-03-31T00:00:00"/>
    <n v="1"/>
    <s v="O"/>
    <n v="1"/>
    <n v="30"/>
    <n v="0"/>
    <m/>
    <m/>
    <m/>
    <m/>
    <m/>
    <m/>
    <n v="1"/>
    <n v="1"/>
    <m/>
    <m/>
    <n v="32855.589999999997"/>
    <s v="TARJETA DE AFINIDAD"/>
    <n v="0"/>
    <n v="0"/>
    <m/>
    <m/>
    <n v="5"/>
    <m/>
    <m/>
    <m/>
    <m/>
    <n v="1"/>
    <n v="7"/>
    <n v="2"/>
  </r>
  <r>
    <n v="0"/>
    <s v="C"/>
    <x v="659"/>
    <x v="1"/>
    <n v="4"/>
    <s v="10 211001504"/>
    <d v="2021-12-16T00:00:00"/>
    <d v="2024-12-31T00:00:00"/>
    <n v="0"/>
    <n v="1"/>
    <n v="3"/>
    <n v="30"/>
    <n v="2"/>
    <n v="17.690000000000001"/>
    <n v="19.2"/>
    <n v="40000"/>
    <n v="1448"/>
    <n v="37428"/>
    <n v="0"/>
    <n v="0"/>
    <n v="0"/>
    <m/>
    <n v="0"/>
    <n v="0"/>
    <n v="0"/>
    <m/>
    <m/>
    <d v="2022-03-31T00:00:00"/>
    <n v="1"/>
    <s v="O"/>
    <n v="1"/>
    <n v="30"/>
    <n v="0"/>
    <m/>
    <m/>
    <m/>
    <m/>
    <m/>
    <m/>
    <n v="1"/>
    <n v="1"/>
    <m/>
    <m/>
    <n v="8267.58"/>
    <s v="TARJETA DE AFINIDAD"/>
    <n v="0"/>
    <n v="0"/>
    <m/>
    <m/>
    <n v="5"/>
    <m/>
    <m/>
    <m/>
    <m/>
    <n v="1"/>
    <n v="7"/>
    <n v="2"/>
  </r>
  <r>
    <n v="0"/>
    <s v="C"/>
    <x v="659"/>
    <x v="1"/>
    <n v="4"/>
    <s v="10 211001505"/>
    <d v="2021-12-16T00:00:00"/>
    <d v="2024-12-31T00:00:00"/>
    <n v="0"/>
    <n v="1"/>
    <n v="3"/>
    <n v="30"/>
    <n v="2"/>
    <n v="17.690000000000001"/>
    <n v="19.2"/>
    <n v="240000"/>
    <n v="8689"/>
    <n v="224564"/>
    <n v="0"/>
    <n v="0"/>
    <n v="0"/>
    <m/>
    <n v="0"/>
    <n v="0"/>
    <n v="0"/>
    <m/>
    <m/>
    <d v="2022-03-31T00:00:00"/>
    <n v="1"/>
    <s v="O"/>
    <n v="1"/>
    <n v="30"/>
    <n v="0"/>
    <m/>
    <m/>
    <m/>
    <m/>
    <m/>
    <m/>
    <n v="1"/>
    <n v="1"/>
    <m/>
    <m/>
    <n v="49390.75"/>
    <s v="TARJETA DE AFINIDAD"/>
    <n v="0"/>
    <n v="0"/>
    <m/>
    <m/>
    <n v="5"/>
    <m/>
    <m/>
    <m/>
    <m/>
    <n v="1"/>
    <n v="7"/>
    <n v="2"/>
  </r>
  <r>
    <n v="730903.15572365932"/>
    <s v="C"/>
    <x v="660"/>
    <x v="0"/>
    <n v="4"/>
    <s v="13 201002750"/>
    <d v="2020-10-02T00:00:00"/>
    <d v="2023-09-30T00:00:00"/>
    <n v="0"/>
    <n v="1"/>
    <n v="21"/>
    <n v="30"/>
    <n v="2"/>
    <n v="8.5500000000000007"/>
    <n v="8.89"/>
    <n v="12026334"/>
    <n v="311185"/>
    <n v="6169364"/>
    <n v="0"/>
    <n v="0"/>
    <n v="0"/>
    <m/>
    <n v="0"/>
    <n v="0"/>
    <n v="0"/>
    <s v="500000/500000/"/>
    <s v="07/12/"/>
    <d v="2022-03-31T00:00:00"/>
    <n v="1"/>
    <s v="O"/>
    <n v="1"/>
    <n v="30"/>
    <n v="0"/>
    <m/>
    <m/>
    <m/>
    <m/>
    <m/>
    <m/>
    <n v="1"/>
    <n v="1"/>
    <m/>
    <m/>
    <n v="661160.93000000005"/>
    <s v="SUSTITUCION"/>
    <n v="0"/>
    <n v="0"/>
    <s v="800-197-268-4"/>
    <s v="DIRECCION DE IMPUESTOS Y ADUANAS NACIONALES"/>
    <n v="5"/>
    <m/>
    <m/>
    <m/>
    <m/>
    <n v="1"/>
    <n v="7"/>
    <n v="2"/>
  </r>
  <r>
    <n v="1198474.8442763407"/>
    <s v="C"/>
    <x v="660"/>
    <x v="0"/>
    <n v="3"/>
    <s v="13 211001535"/>
    <d v="2021-05-28T00:00:00"/>
    <d v="2024-05-31T00:00:00"/>
    <n v="0"/>
    <n v="1"/>
    <n v="10"/>
    <n v="30"/>
    <n v="2"/>
    <n v="9.32"/>
    <n v="9.73"/>
    <n v="13475958"/>
    <n v="433120"/>
    <n v="10116595"/>
    <n v="0"/>
    <n v="0"/>
    <n v="0"/>
    <m/>
    <n v="0"/>
    <n v="0"/>
    <n v="0"/>
    <m/>
    <m/>
    <d v="2022-03-31T00:00:00"/>
    <n v="1"/>
    <s v="O"/>
    <n v="1"/>
    <n v="30"/>
    <n v="0"/>
    <m/>
    <m/>
    <m/>
    <m/>
    <m/>
    <m/>
    <n v="1"/>
    <n v="1"/>
    <n v="44344"/>
    <s v="A"/>
    <n v="1084248.07"/>
    <s v="LIBRE INVERSION"/>
    <n v="0"/>
    <n v="0"/>
    <s v="800-197-268-4"/>
    <s v="DIRECCION DE IMPUESTOS Y ADUANAS NACIONALES"/>
    <n v="5"/>
    <m/>
    <m/>
    <m/>
    <m/>
    <n v="1"/>
    <n v="7"/>
    <n v="2"/>
  </r>
  <r>
    <n v="0"/>
    <s v="C"/>
    <x v="661"/>
    <x v="1"/>
    <n v="4"/>
    <s v="13 211001897"/>
    <d v="2021-07-21T00:00:00"/>
    <d v="2023-07-31T00:00:00"/>
    <n v="0"/>
    <n v="1"/>
    <n v="9"/>
    <n v="30"/>
    <n v="2"/>
    <n v="7.2"/>
    <n v="7.44"/>
    <n v="7030135"/>
    <n v="230999"/>
    <n v="4485858"/>
    <n v="0"/>
    <n v="0"/>
    <n v="0"/>
    <m/>
    <n v="0"/>
    <n v="0"/>
    <n v="0"/>
    <s v="1000000/"/>
    <s v="06/"/>
    <d v="2022-03-31T00:00:00"/>
    <n v="1"/>
    <s v="O"/>
    <n v="1"/>
    <n v="30"/>
    <n v="0"/>
    <m/>
    <m/>
    <m/>
    <m/>
    <m/>
    <m/>
    <n v="1"/>
    <n v="1"/>
    <m/>
    <m/>
    <n v="1524821.33"/>
    <s v="LIBRE INVERSION"/>
    <n v="0"/>
    <n v="0"/>
    <m/>
    <m/>
    <n v="5"/>
    <m/>
    <m/>
    <m/>
    <m/>
    <n v="1"/>
    <n v="7"/>
    <n v="2"/>
  </r>
  <r>
    <n v="10623634.4796317"/>
    <s v="C"/>
    <x v="662"/>
    <x v="0"/>
    <n v="4"/>
    <s v="10 191000160"/>
    <d v="2019-05-16T00:00:00"/>
    <d v="2023-11-30T00:00:00"/>
    <n v="0"/>
    <n v="1"/>
    <n v="39"/>
    <n v="30"/>
    <n v="2"/>
    <n v="11.03"/>
    <n v="11.61"/>
    <n v="43225295"/>
    <n v="651455"/>
    <n v="18714631"/>
    <n v="0"/>
    <n v="0"/>
    <n v="0"/>
    <m/>
    <n v="0"/>
    <n v="0"/>
    <n v="0"/>
    <s v="2500000/2500000/"/>
    <s v="06/12/"/>
    <d v="2022-03-31T00:00:00"/>
    <n v="1"/>
    <s v="O"/>
    <n v="1"/>
    <n v="30"/>
    <n v="0"/>
    <m/>
    <m/>
    <m/>
    <m/>
    <m/>
    <m/>
    <n v="1"/>
    <n v="1"/>
    <m/>
    <m/>
    <n v="943024.29"/>
    <s v="LIBRE INVERSION"/>
    <n v="0"/>
    <n v="0"/>
    <s v="800-197-268-4"/>
    <s v="DIRECCION DE IMPUESTOS Y ADUANAS NACIONALES"/>
    <n v="5"/>
    <m/>
    <m/>
    <m/>
    <m/>
    <n v="1"/>
    <n v="7"/>
    <n v="2"/>
  </r>
  <r>
    <n v="18074284.310368299"/>
    <s v="C"/>
    <x v="662"/>
    <x v="0"/>
    <n v="4"/>
    <s v="13 201002407"/>
    <d v="2020-08-21T00:00:00"/>
    <d v="2025-08-31T00:00:00"/>
    <n v="0"/>
    <n v="1"/>
    <n v="19"/>
    <n v="30"/>
    <n v="2"/>
    <n v="9"/>
    <n v="9.3800000000000008"/>
    <n v="43474983"/>
    <n v="911000"/>
    <n v="31839473"/>
    <n v="0"/>
    <n v="0"/>
    <n v="0"/>
    <m/>
    <n v="0"/>
    <n v="0"/>
    <n v="0"/>
    <m/>
    <m/>
    <d v="2022-03-31T00:00:00"/>
    <n v="1"/>
    <s v="O"/>
    <n v="1"/>
    <n v="30"/>
    <n v="0"/>
    <m/>
    <m/>
    <m/>
    <m/>
    <m/>
    <m/>
    <n v="1"/>
    <n v="1"/>
    <m/>
    <m/>
    <n v="1604239.92"/>
    <s v="COMPRA CARTERA"/>
    <n v="0"/>
    <n v="0"/>
    <s v="800-197-268-4"/>
    <s v="DIRECCION DE IMPUESTOS Y ADUANAS NACIONALES"/>
    <n v="5"/>
    <m/>
    <m/>
    <m/>
    <m/>
    <n v="1"/>
    <n v="7"/>
    <n v="2"/>
  </r>
  <r>
    <n v="12984142"/>
    <s v="C"/>
    <x v="663"/>
    <x v="0"/>
    <n v="4"/>
    <s v="13 221000104"/>
    <d v="2022-01-13T00:00:00"/>
    <d v="2024-12-31T00:00:00"/>
    <n v="0"/>
    <n v="1"/>
    <n v="2"/>
    <n v="30"/>
    <n v="2"/>
    <n v="9"/>
    <n v="9.3800000000000008"/>
    <n v="30153533"/>
    <n v="634953"/>
    <n v="27153069"/>
    <n v="0"/>
    <n v="0"/>
    <n v="0"/>
    <m/>
    <n v="0"/>
    <n v="0"/>
    <n v="0"/>
    <s v="2000000/2000000/"/>
    <s v="06/12/"/>
    <d v="2022-03-31T00:00:00"/>
    <n v="1"/>
    <s v="O"/>
    <n v="1"/>
    <n v="30"/>
    <n v="0"/>
    <m/>
    <m/>
    <m/>
    <m/>
    <m/>
    <m/>
    <n v="1"/>
    <n v="1"/>
    <m/>
    <m/>
    <n v="1729036"/>
    <s v="LIBRE INVERSION"/>
    <n v="0"/>
    <n v="0"/>
    <s v="800-197-268-4"/>
    <s v="DIRECCION DE IMPUESTOS Y ADUANAS NACIONALES"/>
    <n v="5"/>
    <m/>
    <m/>
    <m/>
    <m/>
    <n v="1"/>
    <n v="7"/>
    <n v="2"/>
  </r>
  <r>
    <n v="10812182"/>
    <s v="C"/>
    <x v="664"/>
    <x v="1"/>
    <n v="4"/>
    <s v="13 211001867"/>
    <d v="2021-07-23T00:00:00"/>
    <d v="2025-07-31T00:00:00"/>
    <n v="0"/>
    <n v="1"/>
    <n v="9"/>
    <n v="30"/>
    <n v="2"/>
    <n v="10.199999999999999"/>
    <n v="10.69"/>
    <n v="18760651"/>
    <n v="356753"/>
    <n v="16157940"/>
    <n v="0"/>
    <n v="0"/>
    <n v="0"/>
    <m/>
    <n v="0"/>
    <n v="0"/>
    <n v="0"/>
    <s v="500000/1000000/"/>
    <s v="06/12/"/>
    <d v="2022-03-31T00:00:00"/>
    <n v="1"/>
    <s v="O"/>
    <n v="1"/>
    <n v="30"/>
    <n v="0"/>
    <m/>
    <m/>
    <m/>
    <m/>
    <m/>
    <m/>
    <n v="1"/>
    <n v="1"/>
    <m/>
    <m/>
    <n v="668225"/>
    <s v="SUSTITUCION"/>
    <n v="0"/>
    <n v="0"/>
    <m/>
    <m/>
    <n v="5"/>
    <m/>
    <m/>
    <m/>
    <m/>
    <n v="1"/>
    <n v="7"/>
    <n v="2"/>
  </r>
  <r>
    <n v="78489178.973065913"/>
    <s v="C"/>
    <x v="665"/>
    <x v="2"/>
    <n v="3"/>
    <s v="13 201003469"/>
    <d v="2020-12-29T00:00:00"/>
    <d v="2026-10-31T00:00:00"/>
    <n v="0"/>
    <n v="1"/>
    <n v="16"/>
    <n v="30"/>
    <n v="2"/>
    <n v="10.29"/>
    <n v="10.8"/>
    <n v="120888012"/>
    <n v="1181378"/>
    <n v="89635351"/>
    <n v="0"/>
    <n v="0"/>
    <n v="300000000"/>
    <n v="44203"/>
    <n v="0"/>
    <n v="0"/>
    <n v="0"/>
    <s v="5350000/2450000/2450000/"/>
    <s v="05/06/12/"/>
    <d v="2022-03-31T00:00:00"/>
    <n v="2"/>
    <s v="O"/>
    <n v="1"/>
    <n v="30"/>
    <n v="0"/>
    <m/>
    <m/>
    <m/>
    <m/>
    <m/>
    <m/>
    <n v="1"/>
    <n v="1"/>
    <n v="44194"/>
    <s v="A"/>
    <n v="1393313.69"/>
    <s v="SUSTITUCION"/>
    <n v="0"/>
    <n v="0"/>
    <s v="800-197-268-4"/>
    <s v="DIRECCION DE IMPUESTOS Y ADUANAS NACIONALES"/>
    <n v="5"/>
    <m/>
    <m/>
    <m/>
    <m/>
    <n v="1"/>
    <n v="7"/>
    <n v="2"/>
  </r>
  <r>
    <n v="1538566.0269340936"/>
    <s v="C"/>
    <x v="665"/>
    <x v="1"/>
    <n v="4"/>
    <s v="10 191001210"/>
    <d v="2019-09-27T00:00:00"/>
    <d v="2022-09-30T00:00:00"/>
    <n v="0"/>
    <n v="1"/>
    <n v="30"/>
    <n v="30"/>
    <n v="2"/>
    <n v="11.04"/>
    <n v="11.61"/>
    <n v="9229453"/>
    <n v="333667"/>
    <n v="1757015"/>
    <n v="0"/>
    <n v="0"/>
    <n v="0"/>
    <m/>
    <n v="0"/>
    <n v="0"/>
    <n v="0"/>
    <m/>
    <m/>
    <d v="2022-03-31T00:00:00"/>
    <n v="1"/>
    <s v="O"/>
    <n v="1"/>
    <n v="30"/>
    <n v="0"/>
    <m/>
    <m/>
    <m/>
    <m/>
    <m/>
    <m/>
    <n v="1"/>
    <n v="1"/>
    <m/>
    <m/>
    <n v="27275.31"/>
    <s v="TARJETA DE AFINIDAD"/>
    <n v="0"/>
    <n v="0"/>
    <m/>
    <m/>
    <n v="5"/>
    <m/>
    <m/>
    <m/>
    <m/>
    <n v="1"/>
    <n v="7"/>
    <n v="2"/>
  </r>
  <r>
    <n v="0"/>
    <s v="C"/>
    <x v="666"/>
    <x v="0"/>
    <n v="4"/>
    <s v="13 201002819"/>
    <d v="2020-10-23T00:00:00"/>
    <d v="2022-10-31T00:00:00"/>
    <n v="0"/>
    <n v="1"/>
    <n v="20"/>
    <n v="30"/>
    <n v="2"/>
    <n v="9"/>
    <n v="9.3800000000000008"/>
    <n v="5276722"/>
    <n v="112976"/>
    <n v="751226"/>
    <n v="0"/>
    <n v="0"/>
    <n v="0"/>
    <m/>
    <n v="0"/>
    <n v="0"/>
    <n v="0"/>
    <m/>
    <m/>
    <d v="2022-03-31T00:00:00"/>
    <n v="1"/>
    <s v="O"/>
    <n v="1"/>
    <n v="30"/>
    <n v="0"/>
    <m/>
    <m/>
    <m/>
    <m/>
    <m/>
    <m/>
    <n v="1"/>
    <n v="1"/>
    <m/>
    <m/>
    <n v="735238"/>
    <s v="LIBRE INVERSION"/>
    <n v="0"/>
    <n v="0"/>
    <s v="800-197-268-4"/>
    <s v="DIRECCION DE IMPUESTOS Y ADUANAS NACIONALES"/>
    <n v="5"/>
    <m/>
    <m/>
    <m/>
    <m/>
    <n v="1"/>
    <n v="7"/>
    <n v="2"/>
  </r>
  <r>
    <n v="0"/>
    <s v="C"/>
    <x v="667"/>
    <x v="1"/>
    <n v="4"/>
    <s v="13 191002956"/>
    <d v="2019-11-28T00:00:00"/>
    <d v="2022-11-30T00:00:00"/>
    <n v="0"/>
    <n v="1"/>
    <n v="28"/>
    <n v="30"/>
    <n v="2"/>
    <n v="7.2"/>
    <n v="7.44"/>
    <n v="3026046"/>
    <n v="93712"/>
    <n v="729868"/>
    <n v="0"/>
    <n v="0"/>
    <n v="0"/>
    <m/>
    <n v="0"/>
    <n v="0"/>
    <n v="0"/>
    <m/>
    <m/>
    <d v="2022-03-31T00:00:00"/>
    <n v="1"/>
    <s v="O"/>
    <n v="1"/>
    <n v="30"/>
    <n v="0"/>
    <m/>
    <m/>
    <m/>
    <m/>
    <m/>
    <m/>
    <n v="1"/>
    <n v="1"/>
    <m/>
    <m/>
    <n v="900952"/>
    <s v="LIBRE INVERSION"/>
    <n v="0"/>
    <n v="0"/>
    <m/>
    <m/>
    <n v="5"/>
    <m/>
    <m/>
    <m/>
    <m/>
    <n v="1"/>
    <n v="7"/>
    <n v="2"/>
  </r>
  <r>
    <n v="4777819.8522321796"/>
    <s v="C"/>
    <x v="668"/>
    <x v="0"/>
    <n v="4"/>
    <s v="11 21943"/>
    <d v="2018-12-11T00:00:00"/>
    <d v="2023-12-31T00:00:00"/>
    <n v="0"/>
    <n v="1"/>
    <n v="35"/>
    <n v="30"/>
    <n v="2"/>
    <n v="8.8699999999999992"/>
    <n v="9.25"/>
    <n v="35203095"/>
    <n v="728710"/>
    <n v="14124891"/>
    <n v="0"/>
    <n v="0"/>
    <n v="0"/>
    <m/>
    <n v="0"/>
    <n v="0"/>
    <n v="0"/>
    <m/>
    <m/>
    <d v="2022-03-31T00:00:00"/>
    <n v="1"/>
    <s v="O"/>
    <n v="1"/>
    <n v="30"/>
    <n v="0"/>
    <m/>
    <m/>
    <m/>
    <m/>
    <m/>
    <m/>
    <n v="1"/>
    <n v="1"/>
    <m/>
    <m/>
    <n v="1085506.49"/>
    <s v="SUSTITUCION"/>
    <n v="0"/>
    <n v="0"/>
    <s v="800-197-268-4"/>
    <s v="DIRECCION DE IMPUESTOS Y ADUANAS NACIONALES"/>
    <n v="5"/>
    <m/>
    <m/>
    <m/>
    <m/>
    <n v="1"/>
    <n v="7"/>
    <n v="2"/>
  </r>
  <r>
    <n v="6019668.1377678216"/>
    <s v="C"/>
    <x v="668"/>
    <x v="0"/>
    <n v="4"/>
    <s v="13 211003453"/>
    <d v="2021-11-16T00:00:00"/>
    <d v="2024-11-30T00:00:00"/>
    <n v="0"/>
    <n v="1"/>
    <n v="5"/>
    <n v="30"/>
    <n v="2"/>
    <n v="9"/>
    <n v="9.3800000000000008"/>
    <n v="20096147"/>
    <n v="472826"/>
    <n v="17796140"/>
    <n v="0"/>
    <n v="0"/>
    <n v="0"/>
    <m/>
    <n v="0"/>
    <n v="0"/>
    <n v="0"/>
    <s v="1000000/1000000/"/>
    <s v="06/12/"/>
    <d v="2022-03-31T00:00:00"/>
    <n v="1"/>
    <s v="O"/>
    <n v="1"/>
    <n v="30"/>
    <n v="0"/>
    <m/>
    <m/>
    <m/>
    <m/>
    <m/>
    <m/>
    <n v="1"/>
    <n v="1"/>
    <m/>
    <m/>
    <n v="1367615.52"/>
    <s v="COMPRA CARTERA"/>
    <n v="0"/>
    <n v="0"/>
    <s v="800-197-268-4"/>
    <s v="DIRECCION DE IMPUESTOS Y ADUANAS NACIONALES"/>
    <n v="5"/>
    <m/>
    <m/>
    <m/>
    <m/>
    <n v="1"/>
    <n v="7"/>
    <n v="2"/>
  </r>
  <r>
    <n v="23317934.588262867"/>
    <s v="C"/>
    <x v="669"/>
    <x v="2"/>
    <n v="4"/>
    <s v="13 201002439"/>
    <d v="2020-08-25T00:00:00"/>
    <d v="2025-08-31T00:00:00"/>
    <n v="0"/>
    <n v="1"/>
    <n v="22"/>
    <n v="30"/>
    <n v="2"/>
    <n v="9"/>
    <n v="9.3800000000000008"/>
    <n v="41585485"/>
    <n v="719149"/>
    <n v="30106363"/>
    <n v="0"/>
    <n v="0"/>
    <n v="32500000"/>
    <n v="44026"/>
    <n v="0"/>
    <n v="0"/>
    <n v="0"/>
    <s v="1000000/1000000/"/>
    <s v="07/12/"/>
    <d v="2022-03-31T00:00:00"/>
    <n v="3"/>
    <s v="O"/>
    <n v="1"/>
    <n v="30"/>
    <n v="0"/>
    <m/>
    <m/>
    <m/>
    <m/>
    <m/>
    <m/>
    <n v="1"/>
    <n v="1"/>
    <m/>
    <m/>
    <n v="1149807.54"/>
    <s v="COMPRA CARTERA"/>
    <n v="0"/>
    <n v="0"/>
    <s v="800-197-268-4"/>
    <s v="DIRECCION DE IMPUESTOS Y ADUANAS NACIONALES"/>
    <n v="5"/>
    <m/>
    <m/>
    <m/>
    <m/>
    <n v="1"/>
    <n v="7"/>
    <n v="2"/>
  </r>
  <r>
    <n v="10085226.646944672"/>
    <s v="C"/>
    <x v="669"/>
    <x v="0"/>
    <n v="4"/>
    <s v="13 221001378"/>
    <d v="2022-03-28T00:00:00"/>
    <d v="2023-07-31T00:00:00"/>
    <n v="0"/>
    <n v="1"/>
    <n v="0"/>
    <n v="30"/>
    <n v="2"/>
    <n v="11.16"/>
    <n v="11.74"/>
    <n v="13021166"/>
    <n v="415379"/>
    <n v="13021166"/>
    <n v="0"/>
    <n v="0"/>
    <n v="0"/>
    <m/>
    <n v="0"/>
    <n v="0"/>
    <n v="0"/>
    <s v="2500000/2500000/"/>
    <s v="06/12/"/>
    <d v="2022-03-28T00:00:00"/>
    <n v="1"/>
    <s v="O"/>
    <n v="1"/>
    <n v="30"/>
    <n v="0"/>
    <m/>
    <m/>
    <m/>
    <m/>
    <m/>
    <m/>
    <n v="1"/>
    <n v="1"/>
    <m/>
    <m/>
    <n v="497205.11"/>
    <s v="LIBRE INVERSION"/>
    <n v="0"/>
    <n v="0"/>
    <s v="800-197-268-4"/>
    <s v="DIRECCION DE IMPUESTOS Y ADUANAS NACIONALES"/>
    <n v="5"/>
    <m/>
    <m/>
    <m/>
    <m/>
    <n v="1"/>
    <n v="7"/>
    <n v="2"/>
  </r>
  <r>
    <n v="147692.27504854693"/>
    <s v="C"/>
    <x v="669"/>
    <x v="1"/>
    <n v="4"/>
    <s v="10 221000265"/>
    <d v="2022-02-18T00:00:00"/>
    <d v="2024-02-29T00:00:00"/>
    <n v="0"/>
    <n v="1"/>
    <n v="1"/>
    <n v="30"/>
    <n v="2"/>
    <n v="17.7"/>
    <n v="19.2"/>
    <n v="197600"/>
    <n v="9875"/>
    <n v="190707"/>
    <n v="0"/>
    <n v="0"/>
    <n v="0"/>
    <m/>
    <n v="0"/>
    <n v="0"/>
    <n v="0"/>
    <m/>
    <m/>
    <d v="2022-03-31T00:00:00"/>
    <n v="1"/>
    <s v="O"/>
    <n v="1"/>
    <n v="30"/>
    <n v="0"/>
    <m/>
    <m/>
    <m/>
    <m/>
    <m/>
    <m/>
    <n v="1"/>
    <n v="1"/>
    <m/>
    <m/>
    <n v="7297.21"/>
    <s v="TARJETA DE AFINIDAD"/>
    <n v="0"/>
    <n v="0"/>
    <m/>
    <m/>
    <n v="5"/>
    <m/>
    <m/>
    <m/>
    <m/>
    <n v="1"/>
    <n v="7"/>
    <n v="2"/>
  </r>
  <r>
    <n v="41083.479743915988"/>
    <s v="C"/>
    <x v="669"/>
    <x v="1"/>
    <n v="4"/>
    <s v="10 221000531"/>
    <d v="2022-03-22T00:00:00"/>
    <d v="2024-03-31T00:00:00"/>
    <n v="0"/>
    <n v="1"/>
    <n v="0"/>
    <n v="30"/>
    <n v="2"/>
    <n v="17.690000000000001"/>
    <n v="19.190000000000001"/>
    <n v="53000"/>
    <n v="2649"/>
    <n v="53000"/>
    <n v="208"/>
    <n v="0"/>
    <n v="0"/>
    <m/>
    <n v="0"/>
    <n v="0"/>
    <n v="0"/>
    <m/>
    <m/>
    <d v="2022-03-22T00:00:00"/>
    <n v="1"/>
    <s v="O"/>
    <n v="1"/>
    <n v="30"/>
    <n v="0"/>
    <m/>
    <m/>
    <m/>
    <m/>
    <m/>
    <m/>
    <n v="1"/>
    <n v="1"/>
    <m/>
    <m/>
    <n v="1990.15"/>
    <s v="TARJETA DE AFINIDAD"/>
    <n v="0"/>
    <n v="0"/>
    <m/>
    <m/>
    <n v="5"/>
    <m/>
    <m/>
    <m/>
    <m/>
    <n v="1"/>
    <n v="7"/>
    <n v="2"/>
  </r>
  <r>
    <n v="0"/>
    <s v="C"/>
    <x v="670"/>
    <x v="1"/>
    <n v="4"/>
    <s v="10 211000778"/>
    <d v="2021-09-01T00:00:00"/>
    <d v="2023-08-31T00:00:00"/>
    <n v="0"/>
    <n v="1"/>
    <n v="7"/>
    <n v="30"/>
    <n v="2"/>
    <n v="17.690000000000001"/>
    <n v="19.2"/>
    <n v="300000"/>
    <n v="14992"/>
    <n v="223338"/>
    <n v="0"/>
    <n v="0"/>
    <n v="0"/>
    <m/>
    <n v="0"/>
    <n v="0"/>
    <n v="0"/>
    <m/>
    <m/>
    <d v="2022-03-31T00:00:00"/>
    <n v="1"/>
    <s v="O"/>
    <n v="1"/>
    <n v="30"/>
    <n v="0"/>
    <m/>
    <m/>
    <m/>
    <m/>
    <m/>
    <m/>
    <n v="1"/>
    <n v="1"/>
    <m/>
    <m/>
    <n v="126074.55"/>
    <s v="TARJETA DE AFINIDAD"/>
    <n v="0"/>
    <n v="0"/>
    <m/>
    <m/>
    <n v="5"/>
    <m/>
    <m/>
    <m/>
    <m/>
    <n v="1"/>
    <n v="7"/>
    <n v="2"/>
  </r>
  <r>
    <n v="0"/>
    <s v="C"/>
    <x v="670"/>
    <x v="1"/>
    <n v="4"/>
    <s v="10 211001136"/>
    <d v="2021-10-24T00:00:00"/>
    <d v="2023-10-31T00:00:00"/>
    <n v="0"/>
    <n v="1"/>
    <n v="5"/>
    <n v="30"/>
    <n v="2"/>
    <n v="17.690000000000001"/>
    <n v="19.2"/>
    <n v="230000"/>
    <n v="11494"/>
    <n v="188650"/>
    <n v="0"/>
    <n v="0"/>
    <n v="0"/>
    <m/>
    <n v="0"/>
    <n v="0"/>
    <n v="0"/>
    <m/>
    <m/>
    <d v="2022-03-31T00:00:00"/>
    <n v="1"/>
    <s v="O"/>
    <n v="1"/>
    <n v="30"/>
    <n v="0"/>
    <m/>
    <m/>
    <m/>
    <m/>
    <m/>
    <m/>
    <n v="1"/>
    <n v="1"/>
    <m/>
    <m/>
    <n v="106498"/>
    <s v="TARJETA DE AFINIDAD"/>
    <n v="0"/>
    <n v="0"/>
    <m/>
    <m/>
    <n v="5"/>
    <m/>
    <m/>
    <m/>
    <m/>
    <n v="1"/>
    <n v="7"/>
    <n v="2"/>
  </r>
  <r>
    <n v="0"/>
    <s v="C"/>
    <x v="670"/>
    <x v="1"/>
    <n v="4"/>
    <s v="10 211001350"/>
    <d v="2021-11-21T00:00:00"/>
    <d v="2023-11-30T00:00:00"/>
    <n v="0"/>
    <n v="1"/>
    <n v="4"/>
    <n v="30"/>
    <n v="2"/>
    <n v="17.690000000000001"/>
    <n v="19.2"/>
    <n v="130000"/>
    <n v="6497"/>
    <n v="111442"/>
    <n v="0"/>
    <n v="0"/>
    <n v="0"/>
    <m/>
    <n v="0"/>
    <n v="0"/>
    <n v="0"/>
    <m/>
    <m/>
    <d v="2022-03-31T00:00:00"/>
    <n v="1"/>
    <s v="O"/>
    <n v="1"/>
    <n v="30"/>
    <n v="0"/>
    <m/>
    <m/>
    <m/>
    <m/>
    <m/>
    <m/>
    <n v="1"/>
    <n v="1"/>
    <m/>
    <m/>
    <n v="62895.71"/>
    <s v="TARJETA DE AFINIDAD"/>
    <n v="0"/>
    <n v="0"/>
    <m/>
    <m/>
    <n v="5"/>
    <m/>
    <m/>
    <m/>
    <m/>
    <n v="1"/>
    <n v="7"/>
    <n v="2"/>
  </r>
  <r>
    <n v="0"/>
    <s v="C"/>
    <x v="670"/>
    <x v="1"/>
    <n v="4"/>
    <s v="10 221000222"/>
    <d v="2022-02-13T00:00:00"/>
    <d v="2024-02-29T00:00:00"/>
    <n v="0"/>
    <n v="1"/>
    <n v="1"/>
    <n v="30"/>
    <n v="2"/>
    <n v="17.7"/>
    <n v="19.21"/>
    <n v="200000"/>
    <n v="9995"/>
    <n v="193022"/>
    <n v="0"/>
    <n v="0"/>
    <n v="0"/>
    <m/>
    <n v="0"/>
    <n v="0"/>
    <n v="0"/>
    <m/>
    <m/>
    <d v="2022-03-31T00:00:00"/>
    <n v="1"/>
    <s v="O"/>
    <n v="1"/>
    <n v="30"/>
    <n v="0"/>
    <m/>
    <m/>
    <m/>
    <m/>
    <m/>
    <m/>
    <n v="1"/>
    <n v="1"/>
    <m/>
    <m/>
    <n v="108965.3"/>
    <s v="TARJETA DE AFINIDAD"/>
    <n v="0"/>
    <n v="0"/>
    <m/>
    <m/>
    <n v="5"/>
    <m/>
    <m/>
    <m/>
    <m/>
    <n v="1"/>
    <n v="7"/>
    <n v="2"/>
  </r>
  <r>
    <n v="41561162"/>
    <s v="C"/>
    <x v="671"/>
    <x v="0"/>
    <n v="3"/>
    <s v="13 221001026"/>
    <d v="2022-03-03T00:00:00"/>
    <d v="2026-10-31T00:00:00"/>
    <n v="0"/>
    <n v="1"/>
    <n v="0"/>
    <n v="30"/>
    <n v="2"/>
    <n v="10.57"/>
    <n v="11.1"/>
    <n v="53047677"/>
    <n v="818913"/>
    <n v="53047677"/>
    <n v="0"/>
    <n v="0"/>
    <n v="0"/>
    <m/>
    <n v="0"/>
    <n v="0"/>
    <n v="0"/>
    <s v="2500000/2500000/"/>
    <s v="06/12/"/>
    <d v="2022-03-03T00:00:00"/>
    <n v="1"/>
    <s v="O"/>
    <n v="1"/>
    <n v="30"/>
    <n v="0"/>
    <m/>
    <m/>
    <m/>
    <m/>
    <m/>
    <m/>
    <n v="1"/>
    <n v="1"/>
    <n v="44623"/>
    <s v="A"/>
    <n v="1435810"/>
    <s v="SUSTITUCION"/>
    <n v="0"/>
    <n v="0"/>
    <s v="800-197-268-4"/>
    <s v="DIRECCION DE IMPUESTOS Y ADUANAS NACIONALES"/>
    <n v="5"/>
    <m/>
    <m/>
    <m/>
    <m/>
    <n v="1"/>
    <n v="7"/>
    <n v="2"/>
  </r>
  <r>
    <n v="2278508.2004199186"/>
    <s v="C"/>
    <x v="672"/>
    <x v="0"/>
    <n v="4"/>
    <s v="13 211001801"/>
    <d v="2021-07-06T00:00:00"/>
    <d v="2024-01-31T00:00:00"/>
    <n v="1"/>
    <n v="1"/>
    <n v="9"/>
    <n v="30"/>
    <n v="2"/>
    <n v="14.09"/>
    <n v="15.04"/>
    <n v="7087797"/>
    <n v="147545"/>
    <n v="5534590"/>
    <n v="0"/>
    <n v="0"/>
    <n v="0"/>
    <m/>
    <n v="0"/>
    <n v="0"/>
    <n v="0"/>
    <s v="1000000/1000000/"/>
    <s v="06/12/"/>
    <d v="2022-03-31T00:00:00"/>
    <n v="1"/>
    <s v="O"/>
    <n v="1"/>
    <n v="30"/>
    <n v="1"/>
    <m/>
    <m/>
    <m/>
    <m/>
    <m/>
    <m/>
    <n v="1"/>
    <n v="1"/>
    <m/>
    <m/>
    <n v="680714.37"/>
    <s v="LIBRE INVERSION"/>
    <n v="0"/>
    <n v="0"/>
    <s v="800-197-268-4"/>
    <s v="DIRECCION DE IMPUESTOS Y ADUANAS NACIONALES"/>
    <n v="5"/>
    <m/>
    <m/>
    <m/>
    <m/>
    <n v="1"/>
    <n v="7"/>
    <n v="2"/>
  </r>
  <r>
    <n v="1278388.7995800814"/>
    <s v="C"/>
    <x v="672"/>
    <x v="1"/>
    <n v="4"/>
    <s v="10 211000053"/>
    <d v="2021-02-16T00:00:00"/>
    <d v="2023-08-31T00:00:00"/>
    <n v="0"/>
    <n v="1"/>
    <n v="13"/>
    <n v="30"/>
    <n v="2"/>
    <n v="17.690000000000001"/>
    <n v="19.2"/>
    <n v="5000000"/>
    <n v="208450"/>
    <n v="3105224"/>
    <n v="0"/>
    <n v="0"/>
    <n v="0"/>
    <m/>
    <n v="0"/>
    <n v="0"/>
    <n v="0"/>
    <m/>
    <m/>
    <d v="2022-03-31T00:00:00"/>
    <n v="1"/>
    <s v="O"/>
    <n v="1"/>
    <n v="30"/>
    <n v="0"/>
    <m/>
    <m/>
    <m/>
    <m/>
    <m/>
    <m/>
    <n v="1"/>
    <n v="1"/>
    <m/>
    <m/>
    <n v="381905.63"/>
    <s v="TARJETA DE AFINIDAD"/>
    <n v="0"/>
    <n v="0"/>
    <m/>
    <m/>
    <n v="5"/>
    <m/>
    <m/>
    <m/>
    <m/>
    <n v="1"/>
    <n v="7"/>
    <n v="2"/>
  </r>
  <r>
    <n v="0"/>
    <s v="C"/>
    <x v="673"/>
    <x v="1"/>
    <n v="4"/>
    <s v="13 221001037"/>
    <d v="2022-03-03T00:00:00"/>
    <d v="2024-03-31T00:00:00"/>
    <n v="0"/>
    <n v="1"/>
    <n v="0"/>
    <n v="30"/>
    <n v="2"/>
    <n v="7.2"/>
    <n v="7.44"/>
    <n v="3019813"/>
    <n v="136032"/>
    <n v="3019813"/>
    <n v="0"/>
    <n v="0"/>
    <n v="0"/>
    <m/>
    <n v="0"/>
    <n v="0"/>
    <n v="0"/>
    <m/>
    <m/>
    <d v="2022-03-03T00:00:00"/>
    <n v="1"/>
    <s v="O"/>
    <n v="1"/>
    <n v="30"/>
    <n v="0"/>
    <m/>
    <m/>
    <m/>
    <m/>
    <m/>
    <m/>
    <n v="1"/>
    <n v="1"/>
    <m/>
    <m/>
    <n v="1906637"/>
    <s v="LIBRE INVERSION"/>
    <n v="0"/>
    <n v="0"/>
    <m/>
    <m/>
    <n v="5"/>
    <m/>
    <m/>
    <m/>
    <m/>
    <n v="1"/>
    <n v="7"/>
    <n v="2"/>
  </r>
  <r>
    <n v="17649524.633364566"/>
    <s v="C"/>
    <x v="674"/>
    <x v="2"/>
    <n v="4"/>
    <s v="11 19944"/>
    <d v="2018-03-27T00:00:00"/>
    <d v="2024-07-31T00:00:00"/>
    <n v="0"/>
    <n v="1"/>
    <n v="41"/>
    <n v="30"/>
    <n v="2"/>
    <n v="11.28"/>
    <n v="11.88"/>
    <n v="66124539"/>
    <n v="840443"/>
    <n v="25562125"/>
    <n v="0"/>
    <n v="0"/>
    <n v="94699142"/>
    <n v="43585"/>
    <n v="0"/>
    <n v="0"/>
    <n v="0"/>
    <s v="1250000/1250000/"/>
    <s v="07/12/"/>
    <d v="2022-03-31T00:00:00"/>
    <n v="2"/>
    <s v="O"/>
    <n v="1"/>
    <n v="30"/>
    <n v="0"/>
    <m/>
    <m/>
    <m/>
    <m/>
    <m/>
    <m/>
    <n v="1"/>
    <n v="1"/>
    <m/>
    <m/>
    <n v="969510.95"/>
    <s v="SUSTITUCION"/>
    <n v="0"/>
    <n v="0"/>
    <s v="800-197-268-4"/>
    <s v="DIRECCION DE IMPUESTOS Y ADUANAS NACIONALES"/>
    <n v="5"/>
    <m/>
    <m/>
    <m/>
    <m/>
    <n v="1"/>
    <n v="7"/>
    <n v="2"/>
  </r>
  <r>
    <n v="18573018.366635434"/>
    <s v="C"/>
    <x v="674"/>
    <x v="1"/>
    <n v="4"/>
    <s v="13 211001557"/>
    <d v="2021-05-26T00:00:00"/>
    <d v="2023-11-30T00:00:00"/>
    <n v="0"/>
    <n v="1"/>
    <n v="10"/>
    <n v="30"/>
    <n v="2"/>
    <n v="10.199999999999999"/>
    <n v="10.69"/>
    <n v="38675790"/>
    <n v="1473257"/>
    <n v="26899932"/>
    <n v="0"/>
    <n v="0"/>
    <n v="0"/>
    <m/>
    <n v="0"/>
    <n v="0"/>
    <n v="0"/>
    <m/>
    <m/>
    <d v="2022-03-31T00:00:00"/>
    <n v="1"/>
    <s v="O"/>
    <n v="1"/>
    <n v="30"/>
    <n v="0"/>
    <m/>
    <m/>
    <m/>
    <m/>
    <m/>
    <m/>
    <n v="1"/>
    <n v="1"/>
    <m/>
    <m/>
    <n v="1020454.05"/>
    <s v="COMPRA CARTERA"/>
    <n v="0"/>
    <n v="0"/>
    <m/>
    <m/>
    <n v="5"/>
    <m/>
    <m/>
    <m/>
    <m/>
    <n v="1"/>
    <n v="7"/>
    <n v="2"/>
  </r>
  <r>
    <n v="2113114.3687866628"/>
    <s v="C"/>
    <x v="675"/>
    <x v="1"/>
    <n v="4"/>
    <s v="10 191002455"/>
    <d v="2019-11-14T00:00:00"/>
    <d v="2029-12-31T00:00:00"/>
    <n v="0"/>
    <n v="1"/>
    <n v="28"/>
    <n v="30"/>
    <n v="2"/>
    <n v="18"/>
    <n v="19.559999999999999"/>
    <n v="4500000"/>
    <n v="90381"/>
    <n v="4445787"/>
    <n v="0"/>
    <n v="0"/>
    <n v="0"/>
    <m/>
    <n v="0"/>
    <n v="0"/>
    <n v="0"/>
    <m/>
    <m/>
    <d v="2022-03-31T00:00:00"/>
    <n v="1"/>
    <s v="O"/>
    <n v="1"/>
    <n v="30"/>
    <n v="0"/>
    <m/>
    <m/>
    <m/>
    <m/>
    <m/>
    <m/>
    <n v="1"/>
    <n v="1"/>
    <m/>
    <m/>
    <n v="290124.88"/>
    <s v="TARJETA DE AFINIDAD"/>
    <n v="0"/>
    <n v="0"/>
    <m/>
    <m/>
    <n v="5"/>
    <m/>
    <m/>
    <m/>
    <m/>
    <n v="1"/>
    <n v="7"/>
    <n v="2"/>
  </r>
  <r>
    <n v="367718.39275114489"/>
    <s v="C"/>
    <x v="675"/>
    <x v="1"/>
    <n v="3"/>
    <s v="13 201002691"/>
    <d v="2020-09-22T00:00:00"/>
    <d v="2022-09-30T00:00:00"/>
    <n v="0"/>
    <n v="1"/>
    <n v="18"/>
    <n v="30"/>
    <n v="2"/>
    <n v="15.01"/>
    <n v="16.09"/>
    <n v="2768817"/>
    <n v="134808"/>
    <n v="773673"/>
    <n v="0"/>
    <n v="0"/>
    <n v="0"/>
    <m/>
    <n v="0"/>
    <n v="0"/>
    <n v="0"/>
    <m/>
    <m/>
    <d v="2022-03-31T00:00:00"/>
    <n v="1"/>
    <s v="O"/>
    <n v="1"/>
    <n v="30"/>
    <n v="0"/>
    <m/>
    <m/>
    <m/>
    <m/>
    <m/>
    <m/>
    <n v="1"/>
    <n v="1"/>
    <n v="44096"/>
    <s v="A"/>
    <n v="50502.57"/>
    <s v="SUSTITUCION"/>
    <n v="0"/>
    <n v="0"/>
    <m/>
    <m/>
    <n v="5"/>
    <m/>
    <m/>
    <m/>
    <m/>
    <n v="1"/>
    <n v="7"/>
    <n v="2"/>
  </r>
  <r>
    <n v="947012.54585957935"/>
    <s v="C"/>
    <x v="675"/>
    <x v="1"/>
    <n v="4"/>
    <s v="13 201003490"/>
    <d v="2021-01-06T00:00:00"/>
    <d v="2023-07-31T00:00:00"/>
    <n v="0"/>
    <n v="1"/>
    <n v="14"/>
    <n v="30"/>
    <n v="2"/>
    <n v="9"/>
    <n v="9.3800000000000008"/>
    <n v="3543045"/>
    <n v="132987"/>
    <n v="1992479"/>
    <n v="0"/>
    <n v="0"/>
    <n v="0"/>
    <m/>
    <n v="0"/>
    <n v="0"/>
    <n v="0"/>
    <m/>
    <m/>
    <d v="2022-03-31T00:00:00"/>
    <n v="1"/>
    <s v="O"/>
    <n v="1"/>
    <n v="30"/>
    <n v="0"/>
    <m/>
    <m/>
    <m/>
    <m/>
    <m/>
    <m/>
    <n v="1"/>
    <n v="1"/>
    <m/>
    <m/>
    <n v="130052.94"/>
    <s v="LIBRE INVERSION"/>
    <n v="0"/>
    <n v="0"/>
    <m/>
    <m/>
    <n v="5"/>
    <m/>
    <m/>
    <m/>
    <m/>
    <n v="1"/>
    <n v="7"/>
    <n v="2"/>
  </r>
  <r>
    <n v="1255036.7260864845"/>
    <s v="C"/>
    <x v="675"/>
    <x v="1"/>
    <n v="4"/>
    <s v="13 221000009"/>
    <d v="2022-01-06T00:00:00"/>
    <d v="2022-06-30T00:00:00"/>
    <n v="0"/>
    <n v="1"/>
    <n v="0"/>
    <n v="150"/>
    <n v="2"/>
    <n v="19.5"/>
    <n v="20.62"/>
    <n v="2640533"/>
    <n v="2859568"/>
    <n v="2640533"/>
    <n v="85838"/>
    <n v="0"/>
    <n v="0"/>
    <m/>
    <n v="0"/>
    <n v="0"/>
    <n v="0"/>
    <m/>
    <m/>
    <d v="2022-01-06T00:00:00"/>
    <n v="1"/>
    <s v="O"/>
    <n v="1"/>
    <n v="150"/>
    <n v="0"/>
    <m/>
    <m/>
    <m/>
    <m/>
    <m/>
    <m/>
    <n v="1"/>
    <n v="1"/>
    <m/>
    <m/>
    <n v="172344.42"/>
    <s v="LIBRE INVERSION"/>
    <n v="0"/>
    <n v="0"/>
    <m/>
    <m/>
    <n v="5"/>
    <m/>
    <m/>
    <m/>
    <m/>
    <n v="1"/>
    <n v="7"/>
    <n v="2"/>
  </r>
  <r>
    <n v="481631.97867086076"/>
    <s v="C"/>
    <x v="675"/>
    <x v="1"/>
    <n v="4"/>
    <s v="13 221000497"/>
    <d v="2022-01-21T00:00:00"/>
    <d v="2022-07-31T00:00:00"/>
    <n v="0"/>
    <n v="1"/>
    <n v="0"/>
    <n v="180"/>
    <n v="2"/>
    <n v="19.649999999999999"/>
    <n v="20.62"/>
    <n v="1013313"/>
    <n v="1114966"/>
    <n v="1013313"/>
    <n v="33203"/>
    <n v="0"/>
    <n v="0"/>
    <m/>
    <n v="0"/>
    <n v="0"/>
    <n v="0"/>
    <m/>
    <m/>
    <d v="2022-01-21T00:00:00"/>
    <n v="1"/>
    <s v="O"/>
    <n v="1"/>
    <n v="180"/>
    <n v="0"/>
    <m/>
    <m/>
    <m/>
    <m/>
    <m/>
    <m/>
    <n v="1"/>
    <n v="1"/>
    <m/>
    <m/>
    <n v="66130.11"/>
    <s v="LIBRE INVERSION"/>
    <n v="0"/>
    <n v="0"/>
    <m/>
    <m/>
    <n v="5"/>
    <m/>
    <m/>
    <m/>
    <m/>
    <n v="1"/>
    <n v="7"/>
    <n v="2"/>
  </r>
  <r>
    <n v="1239684.6378452675"/>
    <s v="C"/>
    <x v="675"/>
    <x v="1"/>
    <n v="4"/>
    <s v="13 211003284"/>
    <d v="2021-11-08T00:00:00"/>
    <d v="2023-11-30T00:00:00"/>
    <n v="0"/>
    <n v="1"/>
    <n v="4"/>
    <n v="30"/>
    <n v="2"/>
    <n v="16.5"/>
    <n v="17.8"/>
    <n v="3047872"/>
    <n v="150552"/>
    <n v="2608213"/>
    <n v="0"/>
    <n v="0"/>
    <n v="0"/>
    <m/>
    <n v="0"/>
    <n v="0"/>
    <n v="0"/>
    <m/>
    <m/>
    <d v="2022-03-31T00:00:00"/>
    <n v="1"/>
    <s v="O"/>
    <n v="1"/>
    <n v="30"/>
    <n v="0"/>
    <m/>
    <m/>
    <m/>
    <m/>
    <m/>
    <m/>
    <n v="1"/>
    <n v="1"/>
    <m/>
    <m/>
    <n v="170225.43"/>
    <s v="LIBRE INVERSION"/>
    <n v="0"/>
    <n v="0"/>
    <m/>
    <m/>
    <n v="5"/>
    <m/>
    <m/>
    <m/>
    <m/>
    <n v="1"/>
    <n v="7"/>
    <n v="2"/>
  </r>
  <r>
    <n v="0"/>
    <s v="C"/>
    <x v="676"/>
    <x v="1"/>
    <n v="4"/>
    <s v="11 22723"/>
    <d v="2019-03-27T00:00:00"/>
    <d v="2022-09-30T00:00:00"/>
    <n v="0"/>
    <n v="1"/>
    <n v="41"/>
    <n v="30"/>
    <n v="2"/>
    <n v="11.03"/>
    <n v="11.61"/>
    <n v="17258958"/>
    <n v="414014"/>
    <n v="2888039"/>
    <n v="0"/>
    <n v="0"/>
    <n v="0"/>
    <m/>
    <n v="0"/>
    <n v="0"/>
    <n v="0"/>
    <s v="500000/"/>
    <s v="07/"/>
    <d v="2022-03-31T00:00:00"/>
    <n v="1"/>
    <s v="O"/>
    <n v="1"/>
    <n v="30"/>
    <n v="0"/>
    <m/>
    <m/>
    <m/>
    <m/>
    <m/>
    <m/>
    <n v="1"/>
    <n v="1"/>
    <m/>
    <m/>
    <n v="392625.46"/>
    <s v="LIBRE INVERSION"/>
    <n v="0"/>
    <n v="0"/>
    <m/>
    <m/>
    <n v="5"/>
    <m/>
    <m/>
    <m/>
    <m/>
    <n v="1"/>
    <n v="7"/>
    <n v="2"/>
  </r>
  <r>
    <n v="0"/>
    <s v="C"/>
    <x v="676"/>
    <x v="1"/>
    <n v="4"/>
    <s v="13 201001456"/>
    <d v="2020-04-28T00:00:00"/>
    <d v="2023-05-31T00:00:00"/>
    <n v="0"/>
    <n v="1"/>
    <n v="22"/>
    <n v="30"/>
    <n v="2"/>
    <n v="9"/>
    <n v="9.3800000000000008"/>
    <n v="2546555"/>
    <n v="80980"/>
    <n v="1072410"/>
    <n v="0"/>
    <n v="0"/>
    <n v="0"/>
    <m/>
    <n v="0"/>
    <n v="0"/>
    <n v="0"/>
    <m/>
    <m/>
    <d v="2022-03-31T00:00:00"/>
    <n v="1"/>
    <s v="O"/>
    <n v="1"/>
    <n v="30"/>
    <n v="0"/>
    <m/>
    <m/>
    <m/>
    <m/>
    <m/>
    <m/>
    <n v="1"/>
    <n v="1"/>
    <m/>
    <m/>
    <n v="145762.29999999999"/>
    <s v="LIBRE INVERSION"/>
    <n v="0"/>
    <n v="0"/>
    <m/>
    <m/>
    <n v="5"/>
    <m/>
    <m/>
    <m/>
    <m/>
    <n v="1"/>
    <n v="7"/>
    <n v="2"/>
  </r>
  <r>
    <n v="0"/>
    <s v="C"/>
    <x v="676"/>
    <x v="1"/>
    <n v="4"/>
    <s v="10 211000801"/>
    <d v="2021-09-04T00:00:00"/>
    <d v="2024-02-29T00:00:00"/>
    <n v="0"/>
    <n v="1"/>
    <n v="7"/>
    <n v="30"/>
    <n v="2"/>
    <n v="17.690000000000001"/>
    <n v="19.2"/>
    <n v="2000000"/>
    <n v="96172"/>
    <n v="1854049"/>
    <n v="0"/>
    <n v="0"/>
    <n v="0"/>
    <m/>
    <n v="0"/>
    <n v="0"/>
    <n v="0"/>
    <m/>
    <m/>
    <d v="2022-03-31T00:00:00"/>
    <n v="1"/>
    <s v="O"/>
    <n v="1"/>
    <n v="30"/>
    <n v="0"/>
    <m/>
    <m/>
    <m/>
    <m/>
    <m/>
    <m/>
    <n v="1"/>
    <n v="1"/>
    <m/>
    <m/>
    <n v="252080.25"/>
    <s v="TARJETA DE AFINIDAD"/>
    <n v="0"/>
    <n v="0"/>
    <m/>
    <m/>
    <n v="5"/>
    <m/>
    <m/>
    <m/>
    <m/>
    <n v="1"/>
    <n v="7"/>
    <n v="2"/>
  </r>
  <r>
    <n v="0"/>
    <s v="C"/>
    <x v="677"/>
    <x v="1"/>
    <n v="4"/>
    <s v="10 191000666"/>
    <d v="2019-08-05T00:00:00"/>
    <d v="2024-08-31T00:00:00"/>
    <n v="0"/>
    <n v="1"/>
    <n v="31"/>
    <n v="30"/>
    <n v="2"/>
    <n v="10.8"/>
    <n v="11.35"/>
    <n v="30266379"/>
    <n v="655050"/>
    <n v="16654210"/>
    <n v="0"/>
    <n v="0"/>
    <n v="0"/>
    <m/>
    <n v="0"/>
    <n v="0"/>
    <n v="0"/>
    <m/>
    <m/>
    <d v="2022-03-31T00:00:00"/>
    <n v="1"/>
    <s v="O"/>
    <n v="1"/>
    <n v="30"/>
    <n v="0"/>
    <m/>
    <m/>
    <m/>
    <m/>
    <m/>
    <m/>
    <n v="1"/>
    <n v="1"/>
    <m/>
    <m/>
    <n v="2693387"/>
    <s v="SUSTITUCION"/>
    <n v="0"/>
    <n v="0"/>
    <m/>
    <m/>
    <n v="5"/>
    <m/>
    <m/>
    <m/>
    <m/>
    <n v="1"/>
    <n v="7"/>
    <n v="2"/>
  </r>
  <r>
    <n v="1261292.292316007"/>
    <s v="C"/>
    <x v="678"/>
    <x v="0"/>
    <n v="4"/>
    <s v="13 211002419"/>
    <d v="2021-09-07T00:00:00"/>
    <d v="2023-09-30T00:00:00"/>
    <n v="0"/>
    <n v="1"/>
    <n v="7"/>
    <n v="30"/>
    <n v="2"/>
    <n v="11.14"/>
    <n v="11.73"/>
    <n v="5053215"/>
    <n v="136311"/>
    <n v="3890943"/>
    <n v="0"/>
    <n v="0"/>
    <n v="0"/>
    <m/>
    <n v="0"/>
    <n v="0"/>
    <n v="0"/>
    <s v="600000/600000/"/>
    <s v="06/12/"/>
    <d v="2022-03-31T00:00:00"/>
    <n v="1"/>
    <s v="O"/>
    <n v="1"/>
    <n v="30"/>
    <n v="0"/>
    <m/>
    <m/>
    <m/>
    <m/>
    <m/>
    <m/>
    <n v="1"/>
    <n v="1"/>
    <m/>
    <m/>
    <n v="312395.43"/>
    <s v="LIBRE INVERSION"/>
    <n v="0"/>
    <n v="0"/>
    <s v="800-197-268-4"/>
    <s v="DIRECCION DE IMPUESTOS Y ADUANAS NACIONALES"/>
    <n v="5"/>
    <m/>
    <m/>
    <m/>
    <m/>
    <n v="1"/>
    <n v="7"/>
    <n v="2"/>
  </r>
  <r>
    <n v="188483.18768399284"/>
    <s v="C"/>
    <x v="678"/>
    <x v="1"/>
    <n v="4"/>
    <s v="10 211000897"/>
    <d v="2021-09-18T00:00:00"/>
    <d v="2023-01-31T00:00:00"/>
    <n v="0"/>
    <n v="1"/>
    <n v="6"/>
    <n v="30"/>
    <n v="2"/>
    <n v="17.690000000000001"/>
    <n v="19.2"/>
    <n v="1360000"/>
    <n v="67965"/>
    <n v="581461"/>
    <n v="0"/>
    <n v="0"/>
    <n v="0"/>
    <m/>
    <n v="0"/>
    <n v="0"/>
    <n v="0"/>
    <m/>
    <m/>
    <d v="2022-03-31T00:00:00"/>
    <n v="1"/>
    <s v="O"/>
    <n v="1"/>
    <n v="30"/>
    <n v="0"/>
    <m/>
    <m/>
    <m/>
    <m/>
    <m/>
    <m/>
    <n v="1"/>
    <n v="1"/>
    <m/>
    <m/>
    <n v="46688.09"/>
    <s v="TARJETA DE AFINIDAD"/>
    <n v="0"/>
    <n v="0"/>
    <m/>
    <m/>
    <n v="5"/>
    <m/>
    <m/>
    <m/>
    <m/>
    <n v="1"/>
    <n v="7"/>
    <n v="2"/>
  </r>
  <r>
    <n v="78553.824802474497"/>
    <s v="C"/>
    <x v="679"/>
    <x v="1"/>
    <n v="4"/>
    <s v="10 191003235"/>
    <d v="2020-05-04T00:00:00"/>
    <d v="2022-11-30T00:00:00"/>
    <n v="0"/>
    <n v="1"/>
    <n v="22"/>
    <n v="30"/>
    <n v="2"/>
    <n v="18"/>
    <n v="19.559999999999999"/>
    <n v="400000"/>
    <n v="16656"/>
    <n v="124676"/>
    <n v="0"/>
    <n v="0"/>
    <n v="0"/>
    <m/>
    <n v="0"/>
    <n v="0"/>
    <n v="0"/>
    <m/>
    <m/>
    <d v="2022-03-31T00:00:00"/>
    <n v="1"/>
    <s v="O"/>
    <n v="1"/>
    <n v="30"/>
    <n v="0"/>
    <m/>
    <m/>
    <m/>
    <m/>
    <m/>
    <m/>
    <n v="1"/>
    <n v="1"/>
    <m/>
    <m/>
    <n v="5762.44"/>
    <s v="TARJETA DE AFINIDAD"/>
    <n v="0"/>
    <n v="0"/>
    <m/>
    <m/>
    <n v="5"/>
    <m/>
    <m/>
    <m/>
    <m/>
    <n v="1"/>
    <n v="7"/>
    <n v="2"/>
  </r>
  <r>
    <n v="78553.824802474497"/>
    <s v="C"/>
    <x v="679"/>
    <x v="1"/>
    <n v="4"/>
    <s v="10 191003236"/>
    <d v="2020-05-04T00:00:00"/>
    <d v="2022-11-30T00:00:00"/>
    <n v="0"/>
    <n v="1"/>
    <n v="22"/>
    <n v="30"/>
    <n v="2"/>
    <n v="18"/>
    <n v="19.559999999999999"/>
    <n v="400000"/>
    <n v="16656"/>
    <n v="124676"/>
    <n v="0"/>
    <n v="0"/>
    <n v="0"/>
    <m/>
    <n v="0"/>
    <n v="0"/>
    <n v="0"/>
    <m/>
    <m/>
    <d v="2022-03-31T00:00:00"/>
    <n v="1"/>
    <s v="O"/>
    <n v="1"/>
    <n v="30"/>
    <n v="0"/>
    <m/>
    <m/>
    <m/>
    <m/>
    <m/>
    <m/>
    <n v="1"/>
    <n v="1"/>
    <m/>
    <m/>
    <n v="5762.44"/>
    <s v="TARJETA DE AFINIDAD"/>
    <n v="0"/>
    <n v="0"/>
    <m/>
    <m/>
    <n v="5"/>
    <m/>
    <m/>
    <m/>
    <m/>
    <n v="1"/>
    <n v="7"/>
    <n v="2"/>
  </r>
  <r>
    <n v="518324.08858337952"/>
    <s v="C"/>
    <x v="679"/>
    <x v="1"/>
    <n v="4"/>
    <s v="13 201002210"/>
    <d v="2020-07-30T00:00:00"/>
    <d v="2022-08-31T00:00:00"/>
    <n v="0"/>
    <n v="1"/>
    <n v="22"/>
    <n v="30"/>
    <n v="2"/>
    <n v="9"/>
    <n v="9.3800000000000008"/>
    <n v="5055188"/>
    <n v="168344"/>
    <n v="822722"/>
    <n v="0"/>
    <n v="0"/>
    <n v="0"/>
    <m/>
    <n v="0"/>
    <n v="0"/>
    <n v="0"/>
    <m/>
    <m/>
    <d v="2022-03-31T00:00:00"/>
    <n v="1"/>
    <s v="O"/>
    <n v="1"/>
    <n v="30"/>
    <n v="0"/>
    <m/>
    <m/>
    <m/>
    <m/>
    <m/>
    <m/>
    <n v="1"/>
    <n v="1"/>
    <m/>
    <m/>
    <n v="38068.85"/>
    <s v="LIBRE INVERSION"/>
    <n v="0"/>
    <n v="0"/>
    <m/>
    <m/>
    <n v="5"/>
    <m/>
    <m/>
    <m/>
    <m/>
    <n v="1"/>
    <n v="7"/>
    <n v="2"/>
  </r>
  <r>
    <n v="639667.72066298849"/>
    <s v="C"/>
    <x v="679"/>
    <x v="1"/>
    <n v="4"/>
    <s v="10 191002659"/>
    <d v="2019-12-18T00:00:00"/>
    <d v="2022-06-30T00:00:00"/>
    <n v="0"/>
    <n v="1"/>
    <n v="27"/>
    <n v="30"/>
    <n v="2"/>
    <n v="11.04"/>
    <n v="11.61"/>
    <n v="9000179"/>
    <n v="374760"/>
    <n v="1015293"/>
    <n v="0"/>
    <n v="0"/>
    <n v="0"/>
    <m/>
    <n v="0"/>
    <n v="0"/>
    <n v="0"/>
    <m/>
    <m/>
    <d v="2022-03-31T00:00:00"/>
    <n v="1"/>
    <s v="O"/>
    <n v="1"/>
    <n v="30"/>
    <n v="0"/>
    <m/>
    <m/>
    <m/>
    <m/>
    <m/>
    <m/>
    <n v="1"/>
    <n v="1"/>
    <m/>
    <m/>
    <n v="46957.72"/>
    <s v="TARJETA DE AFINIDAD"/>
    <n v="0"/>
    <n v="0"/>
    <m/>
    <m/>
    <n v="5"/>
    <m/>
    <m/>
    <m/>
    <m/>
    <n v="1"/>
    <n v="7"/>
    <n v="2"/>
  </r>
  <r>
    <n v="32629.841154122198"/>
    <s v="C"/>
    <x v="679"/>
    <x v="1"/>
    <n v="4"/>
    <s v="10 191002925"/>
    <d v="2020-02-17T00:00:00"/>
    <d v="2022-08-31T00:00:00"/>
    <n v="0"/>
    <n v="1"/>
    <n v="25"/>
    <n v="30"/>
    <n v="2"/>
    <n v="18"/>
    <n v="19.559999999999999"/>
    <n v="260000"/>
    <n v="10826"/>
    <n v="51784"/>
    <n v="0"/>
    <n v="0"/>
    <n v="0"/>
    <m/>
    <n v="0"/>
    <n v="0"/>
    <n v="0"/>
    <m/>
    <m/>
    <d v="2022-03-31T00:00:00"/>
    <n v="1"/>
    <s v="O"/>
    <n v="1"/>
    <n v="30"/>
    <n v="0"/>
    <m/>
    <m/>
    <m/>
    <m/>
    <m/>
    <m/>
    <n v="1"/>
    <n v="1"/>
    <m/>
    <m/>
    <n v="2390.8000000000002"/>
    <s v="TARJETA DE AFINIDAD"/>
    <n v="0"/>
    <n v="0"/>
    <m/>
    <m/>
    <n v="5"/>
    <m/>
    <m/>
    <m/>
    <m/>
    <n v="1"/>
    <n v="7"/>
    <n v="2"/>
  </r>
  <r>
    <n v="49345.580313299972"/>
    <s v="C"/>
    <x v="679"/>
    <x v="1"/>
    <n v="4"/>
    <s v="10 211000066"/>
    <d v="2021-02-20T00:00:00"/>
    <d v="2023-08-31T00:00:00"/>
    <n v="0"/>
    <n v="1"/>
    <n v="13"/>
    <n v="30"/>
    <n v="2"/>
    <n v="17.690000000000001"/>
    <n v="19.2"/>
    <n v="126100"/>
    <n v="5257"/>
    <n v="78314"/>
    <n v="0"/>
    <n v="0"/>
    <n v="0"/>
    <m/>
    <n v="0"/>
    <n v="0"/>
    <n v="0"/>
    <m/>
    <m/>
    <d v="2022-03-31T00:00:00"/>
    <n v="1"/>
    <s v="O"/>
    <n v="1"/>
    <n v="30"/>
    <n v="0"/>
    <m/>
    <m/>
    <m/>
    <m/>
    <m/>
    <m/>
    <n v="1"/>
    <n v="1"/>
    <m/>
    <m/>
    <n v="3616.85"/>
    <s v="TARJETA DE AFINIDAD"/>
    <n v="0"/>
    <n v="0"/>
    <m/>
    <m/>
    <n v="5"/>
    <m/>
    <m/>
    <m/>
    <m/>
    <n v="1"/>
    <n v="7"/>
    <n v="2"/>
  </r>
  <r>
    <n v="114547.78856279842"/>
    <s v="C"/>
    <x v="679"/>
    <x v="1"/>
    <n v="4"/>
    <s v="10 191003589"/>
    <d v="2020-09-05T00:00:00"/>
    <d v="2023-03-31T00:00:00"/>
    <n v="0"/>
    <n v="1"/>
    <n v="18"/>
    <n v="30"/>
    <n v="2"/>
    <n v="17.690000000000001"/>
    <n v="19.2"/>
    <n v="400000"/>
    <n v="16676"/>
    <n v="181797"/>
    <n v="0"/>
    <n v="0"/>
    <n v="0"/>
    <m/>
    <n v="0"/>
    <n v="0"/>
    <n v="0"/>
    <m/>
    <m/>
    <d v="2022-03-31T00:00:00"/>
    <n v="1"/>
    <s v="O"/>
    <n v="1"/>
    <n v="30"/>
    <n v="0"/>
    <m/>
    <m/>
    <m/>
    <m/>
    <m/>
    <m/>
    <n v="1"/>
    <n v="1"/>
    <m/>
    <m/>
    <n v="8398.44"/>
    <s v="TARJETA DE AFINIDAD"/>
    <n v="0"/>
    <n v="0"/>
    <m/>
    <m/>
    <n v="5"/>
    <m/>
    <m/>
    <m/>
    <m/>
    <n v="1"/>
    <n v="7"/>
    <n v="2"/>
  </r>
  <r>
    <n v="114547.78856279842"/>
    <s v="C"/>
    <x v="679"/>
    <x v="1"/>
    <n v="4"/>
    <s v="10 191003590"/>
    <d v="2020-09-05T00:00:00"/>
    <d v="2023-03-31T00:00:00"/>
    <n v="0"/>
    <n v="1"/>
    <n v="18"/>
    <n v="30"/>
    <n v="2"/>
    <n v="17.690000000000001"/>
    <n v="19.2"/>
    <n v="400000"/>
    <n v="16676"/>
    <n v="181797"/>
    <n v="0"/>
    <n v="0"/>
    <n v="0"/>
    <m/>
    <n v="0"/>
    <n v="0"/>
    <n v="0"/>
    <m/>
    <m/>
    <d v="2022-03-31T00:00:00"/>
    <n v="1"/>
    <s v="O"/>
    <n v="1"/>
    <n v="30"/>
    <n v="0"/>
    <m/>
    <m/>
    <m/>
    <m/>
    <m/>
    <m/>
    <n v="1"/>
    <n v="1"/>
    <m/>
    <m/>
    <n v="8398.44"/>
    <s v="TARJETA DE AFINIDAD"/>
    <n v="0"/>
    <n v="0"/>
    <m/>
    <m/>
    <n v="5"/>
    <m/>
    <m/>
    <m/>
    <m/>
    <n v="1"/>
    <n v="7"/>
    <n v="2"/>
  </r>
  <r>
    <n v="114547.78856279842"/>
    <s v="C"/>
    <x v="679"/>
    <x v="1"/>
    <n v="4"/>
    <s v="10 191003630"/>
    <d v="2020-09-14T00:00:00"/>
    <d v="2023-03-31T00:00:00"/>
    <n v="0"/>
    <n v="1"/>
    <n v="18"/>
    <n v="30"/>
    <n v="2"/>
    <n v="17.690000000000001"/>
    <n v="19.2"/>
    <n v="400000"/>
    <n v="16676"/>
    <n v="181797"/>
    <n v="0"/>
    <n v="0"/>
    <n v="0"/>
    <m/>
    <n v="0"/>
    <n v="0"/>
    <n v="0"/>
    <m/>
    <m/>
    <d v="2022-03-31T00:00:00"/>
    <n v="1"/>
    <s v="O"/>
    <n v="1"/>
    <n v="30"/>
    <n v="0"/>
    <m/>
    <m/>
    <m/>
    <m/>
    <m/>
    <m/>
    <n v="1"/>
    <n v="1"/>
    <m/>
    <m/>
    <n v="8398.44"/>
    <s v="TARJETA DE AFINIDAD"/>
    <n v="0"/>
    <n v="0"/>
    <m/>
    <m/>
    <n v="5"/>
    <m/>
    <m/>
    <m/>
    <m/>
    <n v="1"/>
    <n v="7"/>
    <n v="2"/>
  </r>
  <r>
    <n v="41170.988438654065"/>
    <s v="C"/>
    <x v="679"/>
    <x v="1"/>
    <n v="4"/>
    <s v="10 191003718"/>
    <d v="2020-10-09T00:00:00"/>
    <d v="2023-04-30T00:00:00"/>
    <n v="0"/>
    <n v="1"/>
    <n v="17"/>
    <n v="30"/>
    <n v="2"/>
    <n v="17.690000000000001"/>
    <n v="19.2"/>
    <n v="133632"/>
    <n v="5571"/>
    <n v="65320"/>
    <n v="0"/>
    <n v="0"/>
    <n v="0"/>
    <m/>
    <n v="0"/>
    <n v="0"/>
    <n v="0"/>
    <m/>
    <m/>
    <d v="2022-03-31T00:00:00"/>
    <n v="1"/>
    <s v="O"/>
    <n v="1"/>
    <n v="30"/>
    <n v="0"/>
    <m/>
    <m/>
    <m/>
    <m/>
    <m/>
    <m/>
    <n v="1"/>
    <n v="1"/>
    <m/>
    <m/>
    <n v="3003.82"/>
    <s v="TARJETA DE AFINIDAD"/>
    <n v="0"/>
    <n v="0"/>
    <m/>
    <m/>
    <n v="5"/>
    <m/>
    <m/>
    <m/>
    <m/>
    <n v="1"/>
    <n v="7"/>
    <n v="2"/>
  </r>
  <r>
    <n v="115243.91557215685"/>
    <s v="C"/>
    <x v="679"/>
    <x v="1"/>
    <n v="4"/>
    <s v="10 191003813"/>
    <d v="2020-11-08T00:00:00"/>
    <d v="2023-05-31T00:00:00"/>
    <n v="0"/>
    <n v="1"/>
    <n v="16"/>
    <n v="30"/>
    <n v="2"/>
    <n v="17.690000000000001"/>
    <n v="19.2"/>
    <n v="350000"/>
    <n v="14591"/>
    <n v="182917"/>
    <n v="0"/>
    <n v="0"/>
    <n v="0"/>
    <m/>
    <n v="0"/>
    <n v="0"/>
    <n v="0"/>
    <m/>
    <m/>
    <d v="2022-03-31T00:00:00"/>
    <n v="1"/>
    <s v="O"/>
    <n v="1"/>
    <n v="30"/>
    <n v="0"/>
    <m/>
    <m/>
    <m/>
    <m/>
    <m/>
    <m/>
    <n v="1"/>
    <n v="1"/>
    <m/>
    <m/>
    <n v="8459.75"/>
    <s v="TARJETA DE AFINIDAD"/>
    <n v="0"/>
    <n v="0"/>
    <m/>
    <m/>
    <n v="5"/>
    <m/>
    <m/>
    <m/>
    <m/>
    <n v="1"/>
    <n v="7"/>
    <n v="2"/>
  </r>
  <r>
    <n v="138570.88297711394"/>
    <s v="C"/>
    <x v="679"/>
    <x v="1"/>
    <n v="4"/>
    <s v="10 211000818"/>
    <d v="2021-09-08T00:00:00"/>
    <d v="2024-03-31T00:00:00"/>
    <n v="0"/>
    <n v="1"/>
    <n v="6"/>
    <n v="30"/>
    <n v="2"/>
    <n v="17.690000000000001"/>
    <n v="19.2"/>
    <n v="263656"/>
    <n v="10992"/>
    <n v="219948"/>
    <n v="0"/>
    <n v="0"/>
    <n v="0"/>
    <m/>
    <n v="0"/>
    <n v="0"/>
    <n v="0"/>
    <m/>
    <m/>
    <d v="2022-03-31T00:00:00"/>
    <n v="1"/>
    <s v="O"/>
    <n v="1"/>
    <n v="30"/>
    <n v="0"/>
    <m/>
    <m/>
    <m/>
    <m/>
    <m/>
    <m/>
    <n v="1"/>
    <n v="1"/>
    <m/>
    <m/>
    <n v="10176.219999999999"/>
    <s v="TARJETA DE AFINIDAD"/>
    <n v="0"/>
    <n v="0"/>
    <m/>
    <m/>
    <n v="5"/>
    <m/>
    <m/>
    <m/>
    <m/>
    <n v="1"/>
    <n v="7"/>
    <n v="2"/>
  </r>
  <r>
    <n v="55460.175047721539"/>
    <s v="C"/>
    <x v="679"/>
    <x v="1"/>
    <n v="4"/>
    <s v="10 191003753"/>
    <d v="2020-10-19T00:00:00"/>
    <d v="2023-04-30T00:00:00"/>
    <n v="0"/>
    <n v="1"/>
    <n v="17"/>
    <n v="30"/>
    <n v="2"/>
    <n v="17.690000000000001"/>
    <n v="19.2"/>
    <n v="180000"/>
    <n v="7504"/>
    <n v="87990"/>
    <n v="0"/>
    <n v="0"/>
    <n v="0"/>
    <m/>
    <n v="0"/>
    <n v="0"/>
    <n v="0"/>
    <m/>
    <m/>
    <d v="2022-03-31T00:00:00"/>
    <n v="1"/>
    <s v="O"/>
    <n v="1"/>
    <n v="30"/>
    <n v="0"/>
    <m/>
    <m/>
    <m/>
    <m/>
    <m/>
    <m/>
    <n v="1"/>
    <n v="1"/>
    <m/>
    <m/>
    <n v="4045.97"/>
    <s v="TARJETA DE AFINIDAD"/>
    <n v="0"/>
    <n v="0"/>
    <m/>
    <m/>
    <n v="5"/>
    <m/>
    <m/>
    <m/>
    <m/>
    <n v="1"/>
    <n v="7"/>
    <n v="2"/>
  </r>
  <r>
    <n v="105110.3244878634"/>
    <s v="C"/>
    <x v="679"/>
    <x v="1"/>
    <n v="4"/>
    <s v="10 211000909"/>
    <d v="2021-09-20T00:00:00"/>
    <d v="2024-03-31T00:00:00"/>
    <n v="0"/>
    <n v="1"/>
    <n v="6"/>
    <n v="30"/>
    <n v="2"/>
    <n v="17.690000000000001"/>
    <n v="19.2"/>
    <n v="200000"/>
    <n v="8338"/>
    <n v="166845"/>
    <n v="0"/>
    <n v="0"/>
    <n v="0"/>
    <m/>
    <n v="0"/>
    <n v="0"/>
    <n v="0"/>
    <m/>
    <m/>
    <d v="2022-03-31T00:00:00"/>
    <n v="1"/>
    <s v="O"/>
    <n v="1"/>
    <n v="30"/>
    <n v="0"/>
    <m/>
    <m/>
    <m/>
    <m/>
    <m/>
    <m/>
    <n v="1"/>
    <n v="1"/>
    <m/>
    <m/>
    <n v="7724.12"/>
    <s v="TARJETA DE AFINIDAD"/>
    <n v="0"/>
    <n v="0"/>
    <m/>
    <m/>
    <n v="5"/>
    <m/>
    <m/>
    <m/>
    <m/>
    <n v="1"/>
    <n v="7"/>
    <n v="2"/>
  </r>
  <r>
    <n v="315333.68859576655"/>
    <s v="C"/>
    <x v="679"/>
    <x v="1"/>
    <n v="4"/>
    <s v="10 211000910"/>
    <d v="2021-09-20T00:00:00"/>
    <d v="2024-03-31T00:00:00"/>
    <n v="0"/>
    <n v="1"/>
    <n v="6"/>
    <n v="30"/>
    <n v="2"/>
    <n v="17.690000000000001"/>
    <n v="19.2"/>
    <n v="600000"/>
    <n v="25014"/>
    <n v="500539"/>
    <n v="0"/>
    <n v="0"/>
    <n v="0"/>
    <m/>
    <n v="0"/>
    <n v="0"/>
    <n v="0"/>
    <m/>
    <m/>
    <d v="2022-03-31T00:00:00"/>
    <n v="1"/>
    <s v="O"/>
    <n v="1"/>
    <n v="30"/>
    <n v="0"/>
    <m/>
    <m/>
    <m/>
    <m/>
    <m/>
    <m/>
    <n v="1"/>
    <n v="1"/>
    <m/>
    <m/>
    <n v="23172.35"/>
    <s v="TARJETA DE AFINIDAD"/>
    <n v="0"/>
    <n v="0"/>
    <m/>
    <m/>
    <n v="5"/>
    <m/>
    <m/>
    <m/>
    <m/>
    <n v="1"/>
    <n v="7"/>
    <n v="2"/>
  </r>
  <r>
    <n v="37099.918294388794"/>
    <s v="C"/>
    <x v="679"/>
    <x v="1"/>
    <n v="4"/>
    <s v="10 211000943"/>
    <d v="2021-09-23T00:00:00"/>
    <d v="2024-03-31T00:00:00"/>
    <n v="0"/>
    <n v="1"/>
    <n v="6"/>
    <n v="30"/>
    <n v="2"/>
    <n v="17.690000000000001"/>
    <n v="19.2"/>
    <n v="70542"/>
    <n v="2941"/>
    <n v="58847"/>
    <n v="0"/>
    <n v="0"/>
    <n v="0"/>
    <m/>
    <n v="0"/>
    <n v="0"/>
    <n v="0"/>
    <m/>
    <m/>
    <d v="2022-03-31T00:00:00"/>
    <n v="1"/>
    <s v="O"/>
    <n v="1"/>
    <n v="30"/>
    <n v="0"/>
    <m/>
    <m/>
    <m/>
    <m/>
    <m/>
    <m/>
    <n v="1"/>
    <n v="1"/>
    <m/>
    <m/>
    <n v="2697.31"/>
    <s v="TARJETA DE AFINIDAD"/>
    <n v="0"/>
    <n v="0"/>
    <m/>
    <m/>
    <n v="5"/>
    <m/>
    <m/>
    <m/>
    <m/>
    <n v="1"/>
    <n v="7"/>
    <n v="2"/>
  </r>
  <r>
    <n v="315333.68859576655"/>
    <s v="C"/>
    <x v="679"/>
    <x v="1"/>
    <n v="4"/>
    <s v="10 211000823"/>
    <d v="2021-09-09T00:00:00"/>
    <d v="2024-03-31T00:00:00"/>
    <n v="0"/>
    <n v="1"/>
    <n v="6"/>
    <n v="30"/>
    <n v="2"/>
    <n v="17.690000000000001"/>
    <n v="19.2"/>
    <n v="600000"/>
    <n v="25014"/>
    <n v="500539"/>
    <n v="0"/>
    <n v="0"/>
    <n v="0"/>
    <m/>
    <n v="0"/>
    <n v="0"/>
    <n v="0"/>
    <m/>
    <m/>
    <d v="2022-03-31T00:00:00"/>
    <n v="1"/>
    <s v="O"/>
    <n v="1"/>
    <n v="30"/>
    <n v="0"/>
    <m/>
    <m/>
    <m/>
    <m/>
    <m/>
    <m/>
    <n v="1"/>
    <n v="1"/>
    <m/>
    <m/>
    <n v="23172.35"/>
    <s v="TARJETA DE AFINIDAD"/>
    <n v="0"/>
    <n v="0"/>
    <m/>
    <m/>
    <n v="5"/>
    <m/>
    <m/>
    <m/>
    <m/>
    <n v="1"/>
    <n v="7"/>
    <n v="2"/>
  </r>
  <r>
    <n v="101480.20088833178"/>
    <s v="C"/>
    <x v="679"/>
    <x v="1"/>
    <n v="4"/>
    <s v="10 211000711"/>
    <d v="2021-08-21T00:00:00"/>
    <d v="2024-02-29T00:00:00"/>
    <n v="0"/>
    <n v="1"/>
    <n v="7"/>
    <n v="30"/>
    <n v="2"/>
    <n v="17.690000000000001"/>
    <n v="19.2"/>
    <n v="200000"/>
    <n v="8338"/>
    <n v="161024"/>
    <n v="0"/>
    <n v="0"/>
    <n v="0"/>
    <m/>
    <n v="0"/>
    <n v="0"/>
    <n v="0"/>
    <m/>
    <m/>
    <d v="2022-03-31T00:00:00"/>
    <n v="1"/>
    <s v="O"/>
    <n v="1"/>
    <n v="30"/>
    <n v="0"/>
    <m/>
    <m/>
    <m/>
    <m/>
    <m/>
    <m/>
    <n v="1"/>
    <n v="1"/>
    <m/>
    <m/>
    <n v="7417.6"/>
    <s v="TARJETA DE AFINIDAD"/>
    <n v="0"/>
    <n v="0"/>
    <m/>
    <m/>
    <n v="5"/>
    <m/>
    <m/>
    <m/>
    <m/>
    <n v="1"/>
    <n v="7"/>
    <n v="2"/>
  </r>
  <r>
    <n v="246773.46428746296"/>
    <s v="C"/>
    <x v="679"/>
    <x v="1"/>
    <n v="4"/>
    <s v="10 211000164"/>
    <d v="2021-03-13T00:00:00"/>
    <d v="2023-09-30T00:00:00"/>
    <n v="0"/>
    <n v="1"/>
    <n v="12"/>
    <n v="30"/>
    <n v="2"/>
    <n v="17.690000000000001"/>
    <n v="19.2"/>
    <n v="600000"/>
    <n v="25014"/>
    <n v="391728"/>
    <n v="0"/>
    <n v="0"/>
    <n v="0"/>
    <m/>
    <n v="0"/>
    <n v="0"/>
    <n v="0"/>
    <m/>
    <m/>
    <d v="2022-03-31T00:00:00"/>
    <n v="1"/>
    <s v="O"/>
    <n v="1"/>
    <n v="30"/>
    <n v="0"/>
    <m/>
    <m/>
    <m/>
    <m/>
    <m/>
    <m/>
    <n v="1"/>
    <n v="1"/>
    <m/>
    <m/>
    <n v="18145.54"/>
    <s v="TARJETA DE AFINIDAD"/>
    <n v="0"/>
    <n v="0"/>
    <m/>
    <m/>
    <n v="5"/>
    <m/>
    <m/>
    <m/>
    <m/>
    <n v="1"/>
    <n v="7"/>
    <n v="2"/>
  </r>
  <r>
    <n v="24658.365949707666"/>
    <s v="C"/>
    <x v="679"/>
    <x v="1"/>
    <n v="4"/>
    <s v="10 211000170"/>
    <d v="2021-03-13T00:00:00"/>
    <d v="2023-09-30T00:00:00"/>
    <n v="0"/>
    <n v="1"/>
    <n v="12"/>
    <n v="30"/>
    <n v="2"/>
    <n v="17.690000000000001"/>
    <n v="19.2"/>
    <n v="60000"/>
    <n v="2501"/>
    <n v="39181"/>
    <n v="0"/>
    <n v="0"/>
    <n v="0"/>
    <m/>
    <n v="0"/>
    <n v="0"/>
    <n v="0"/>
    <m/>
    <m/>
    <d v="2022-03-31T00:00:00"/>
    <n v="1"/>
    <s v="O"/>
    <n v="1"/>
    <n v="30"/>
    <n v="0"/>
    <m/>
    <m/>
    <m/>
    <m/>
    <m/>
    <m/>
    <n v="1"/>
    <n v="1"/>
    <m/>
    <m/>
    <n v="1839.08"/>
    <s v="TARJETA DE AFINIDAD"/>
    <n v="0"/>
    <n v="0"/>
    <m/>
    <m/>
    <n v="5"/>
    <m/>
    <m/>
    <m/>
    <m/>
    <n v="1"/>
    <n v="7"/>
    <n v="2"/>
  </r>
  <r>
    <n v="123388.08470981962"/>
    <s v="C"/>
    <x v="679"/>
    <x v="1"/>
    <n v="4"/>
    <s v="10 211000192"/>
    <d v="2021-03-18T00:00:00"/>
    <d v="2023-09-30T00:00:00"/>
    <n v="0"/>
    <n v="1"/>
    <n v="12"/>
    <n v="30"/>
    <n v="2"/>
    <n v="17.690000000000001"/>
    <n v="19.2"/>
    <n v="300000"/>
    <n v="12507"/>
    <n v="195866"/>
    <n v="0"/>
    <n v="0"/>
    <n v="0"/>
    <m/>
    <n v="0"/>
    <n v="0"/>
    <n v="0"/>
    <m/>
    <m/>
    <d v="2022-03-31T00:00:00"/>
    <n v="1"/>
    <s v="O"/>
    <n v="1"/>
    <n v="30"/>
    <n v="0"/>
    <m/>
    <m/>
    <m/>
    <m/>
    <m/>
    <m/>
    <n v="1"/>
    <n v="1"/>
    <m/>
    <m/>
    <n v="9072.77"/>
    <s v="TARJETA DE AFINIDAD"/>
    <n v="0"/>
    <n v="0"/>
    <m/>
    <m/>
    <n v="5"/>
    <m/>
    <m/>
    <m/>
    <m/>
    <n v="1"/>
    <n v="7"/>
    <n v="2"/>
  </r>
  <r>
    <n v="164537.43209106344"/>
    <s v="C"/>
    <x v="679"/>
    <x v="1"/>
    <n v="4"/>
    <s v="10 211000127"/>
    <d v="2021-03-08T00:00:00"/>
    <d v="2023-09-30T00:00:00"/>
    <n v="0"/>
    <n v="1"/>
    <n v="12"/>
    <n v="30"/>
    <n v="2"/>
    <n v="17.690000000000001"/>
    <n v="19.2"/>
    <n v="400000"/>
    <n v="16676"/>
    <n v="261154"/>
    <n v="0"/>
    <n v="0"/>
    <n v="0"/>
    <m/>
    <n v="0"/>
    <n v="0"/>
    <n v="0"/>
    <m/>
    <m/>
    <d v="2022-03-31T00:00:00"/>
    <n v="1"/>
    <s v="O"/>
    <n v="1"/>
    <n v="30"/>
    <n v="0"/>
    <m/>
    <m/>
    <m/>
    <m/>
    <m/>
    <m/>
    <n v="1"/>
    <n v="1"/>
    <m/>
    <m/>
    <n v="12076.59"/>
    <s v="TARJETA DE AFINIDAD"/>
    <n v="0"/>
    <n v="0"/>
    <m/>
    <m/>
    <n v="5"/>
    <m/>
    <m/>
    <m/>
    <m/>
    <n v="1"/>
    <n v="7"/>
    <n v="2"/>
  </r>
  <r>
    <n v="315333.68859576655"/>
    <s v="C"/>
    <x v="679"/>
    <x v="1"/>
    <n v="4"/>
    <s v="10 211000899"/>
    <d v="2021-09-19T00:00:00"/>
    <d v="2024-03-31T00:00:00"/>
    <n v="0"/>
    <n v="1"/>
    <n v="6"/>
    <n v="30"/>
    <n v="2"/>
    <n v="17.690000000000001"/>
    <n v="19.2"/>
    <n v="600000"/>
    <n v="25014"/>
    <n v="500539"/>
    <n v="0"/>
    <n v="0"/>
    <n v="0"/>
    <m/>
    <n v="0"/>
    <n v="0"/>
    <n v="0"/>
    <m/>
    <m/>
    <d v="2022-03-31T00:00:00"/>
    <n v="1"/>
    <s v="O"/>
    <n v="1"/>
    <n v="30"/>
    <n v="0"/>
    <m/>
    <m/>
    <m/>
    <m/>
    <m/>
    <m/>
    <n v="1"/>
    <n v="1"/>
    <m/>
    <m/>
    <n v="23172.35"/>
    <s v="TARJETA DE AFINIDAD"/>
    <n v="0"/>
    <n v="0"/>
    <m/>
    <m/>
    <n v="5"/>
    <m/>
    <m/>
    <m/>
    <m/>
    <n v="1"/>
    <n v="7"/>
    <n v="2"/>
  </r>
  <r>
    <n v="2685345.7619439405"/>
    <s v="C"/>
    <x v="679"/>
    <x v="1"/>
    <n v="4"/>
    <s v="13 221000006"/>
    <d v="2022-01-05T00:00:00"/>
    <d v="2022-06-30T00:00:00"/>
    <n v="0"/>
    <n v="1"/>
    <n v="0"/>
    <n v="150"/>
    <n v="2"/>
    <n v="19.5"/>
    <n v="20.62"/>
    <n v="4262170"/>
    <n v="4615722"/>
    <n v="4262170"/>
    <n v="138555"/>
    <n v="0"/>
    <n v="0"/>
    <m/>
    <n v="0"/>
    <n v="0"/>
    <n v="0"/>
    <m/>
    <m/>
    <d v="2022-01-05T00:00:00"/>
    <n v="1"/>
    <s v="O"/>
    <n v="1"/>
    <n v="150"/>
    <n v="0"/>
    <m/>
    <m/>
    <m/>
    <m/>
    <m/>
    <m/>
    <n v="1"/>
    <n v="1"/>
    <m/>
    <m/>
    <n v="197087.54"/>
    <s v="LIBRE INVERSION"/>
    <n v="0"/>
    <n v="0"/>
    <m/>
    <m/>
    <n v="5"/>
    <m/>
    <m/>
    <m/>
    <m/>
    <n v="1"/>
    <n v="7"/>
    <n v="2"/>
  </r>
  <r>
    <n v="298129.44132175983"/>
    <s v="C"/>
    <x v="679"/>
    <x v="1"/>
    <n v="4"/>
    <s v="10 221000146"/>
    <d v="2022-02-03T00:00:00"/>
    <d v="2024-07-31T00:00:00"/>
    <n v="0"/>
    <n v="1"/>
    <n v="2"/>
    <n v="30"/>
    <n v="2"/>
    <n v="17.690000000000001"/>
    <n v="19.2"/>
    <n v="500000"/>
    <n v="20845"/>
    <n v="473196"/>
    <n v="0"/>
    <n v="0"/>
    <n v="0"/>
    <m/>
    <n v="0"/>
    <n v="0"/>
    <n v="0"/>
    <m/>
    <m/>
    <d v="2022-03-31T00:00:00"/>
    <n v="1"/>
    <s v="O"/>
    <n v="1"/>
    <n v="30"/>
    <n v="0"/>
    <m/>
    <m/>
    <m/>
    <m/>
    <m/>
    <m/>
    <n v="1"/>
    <n v="1"/>
    <m/>
    <m/>
    <n v="21884.99"/>
    <s v="TARJETA DE AFINIDAD"/>
    <n v="0"/>
    <n v="0"/>
    <m/>
    <m/>
    <n v="5"/>
    <m/>
    <m/>
    <m/>
    <m/>
    <n v="1"/>
    <n v="7"/>
    <n v="2"/>
  </r>
  <r>
    <n v="108743.59774560502"/>
    <s v="C"/>
    <x v="679"/>
    <x v="1"/>
    <n v="4"/>
    <s v="10 211001022"/>
    <d v="2021-10-08T00:00:00"/>
    <d v="2024-04-30T00:00:00"/>
    <n v="0"/>
    <n v="1"/>
    <n v="5"/>
    <n v="30"/>
    <n v="2"/>
    <n v="17.690000000000001"/>
    <n v="19.2"/>
    <n v="200000"/>
    <n v="8338"/>
    <n v="172580"/>
    <n v="0"/>
    <n v="0"/>
    <n v="0"/>
    <m/>
    <n v="0"/>
    <n v="0"/>
    <n v="0"/>
    <m/>
    <m/>
    <d v="2022-03-31T00:00:00"/>
    <n v="1"/>
    <s v="O"/>
    <n v="1"/>
    <n v="30"/>
    <n v="0"/>
    <m/>
    <m/>
    <m/>
    <m/>
    <m/>
    <m/>
    <n v="1"/>
    <n v="1"/>
    <m/>
    <m/>
    <n v="7969.33"/>
    <s v="TARJETA DE AFINIDAD"/>
    <n v="0"/>
    <n v="0"/>
    <m/>
    <m/>
    <n v="5"/>
    <m/>
    <m/>
    <m/>
    <m/>
    <n v="1"/>
    <n v="7"/>
    <n v="2"/>
  </r>
  <r>
    <n v="100520.31349178606"/>
    <s v="C"/>
    <x v="679"/>
    <x v="1"/>
    <n v="4"/>
    <s v="10 211001413"/>
    <d v="2021-12-05T00:00:00"/>
    <d v="2024-05-31T00:00:00"/>
    <n v="0"/>
    <n v="1"/>
    <n v="4"/>
    <n v="30"/>
    <n v="2"/>
    <n v="17.690000000000001"/>
    <n v="19.2"/>
    <n v="179000"/>
    <n v="7463"/>
    <n v="159514"/>
    <n v="0"/>
    <n v="0"/>
    <n v="0"/>
    <m/>
    <n v="0"/>
    <n v="0"/>
    <n v="0"/>
    <m/>
    <m/>
    <d v="2022-03-31T00:00:00"/>
    <n v="1"/>
    <s v="O"/>
    <n v="1"/>
    <n v="30"/>
    <n v="0"/>
    <m/>
    <m/>
    <m/>
    <m/>
    <m/>
    <m/>
    <n v="1"/>
    <n v="1"/>
    <m/>
    <m/>
    <n v="7356.3"/>
    <s v="TARJETA DE AFINIDAD"/>
    <n v="0"/>
    <n v="0"/>
    <m/>
    <m/>
    <n v="5"/>
    <m/>
    <m/>
    <m/>
    <m/>
    <n v="1"/>
    <n v="7"/>
    <n v="2"/>
  </r>
  <r>
    <n v="48464.141749866358"/>
    <s v="C"/>
    <x v="679"/>
    <x v="1"/>
    <n v="4"/>
    <s v="10 211001439"/>
    <d v="2021-12-09T00:00:00"/>
    <d v="2024-06-30T00:00:00"/>
    <n v="0"/>
    <n v="1"/>
    <n v="3"/>
    <n v="30"/>
    <n v="2"/>
    <n v="17.690000000000001"/>
    <n v="19.2"/>
    <n v="83700"/>
    <n v="3489"/>
    <n v="76920"/>
    <n v="0"/>
    <n v="0"/>
    <n v="0"/>
    <m/>
    <n v="0"/>
    <n v="0"/>
    <n v="0"/>
    <m/>
    <m/>
    <d v="2022-03-31T00:00:00"/>
    <n v="1"/>
    <s v="O"/>
    <n v="1"/>
    <n v="30"/>
    <n v="0"/>
    <m/>
    <m/>
    <m/>
    <m/>
    <m/>
    <m/>
    <n v="1"/>
    <n v="1"/>
    <m/>
    <m/>
    <n v="3555.55"/>
    <s v="TARJETA DE AFINIDAD"/>
    <n v="0"/>
    <n v="0"/>
    <m/>
    <m/>
    <n v="5"/>
    <m/>
    <m/>
    <m/>
    <m/>
    <n v="1"/>
    <n v="7"/>
    <n v="2"/>
  </r>
  <r>
    <n v="40500.791941980671"/>
    <s v="C"/>
    <x v="679"/>
    <x v="1"/>
    <n v="4"/>
    <s v="10 211001455"/>
    <d v="2021-12-10T00:00:00"/>
    <d v="2024-06-30T00:00:00"/>
    <n v="0"/>
    <n v="1"/>
    <n v="3"/>
    <n v="30"/>
    <n v="2"/>
    <n v="17.690000000000001"/>
    <n v="19.2"/>
    <n v="70000"/>
    <n v="2918"/>
    <n v="64329"/>
    <n v="0"/>
    <n v="0"/>
    <n v="0"/>
    <m/>
    <n v="0"/>
    <n v="0"/>
    <n v="0"/>
    <m/>
    <m/>
    <d v="2022-03-31T00:00:00"/>
    <n v="1"/>
    <s v="O"/>
    <n v="1"/>
    <n v="30"/>
    <n v="0"/>
    <m/>
    <m/>
    <m/>
    <m/>
    <m/>
    <m/>
    <n v="1"/>
    <n v="1"/>
    <m/>
    <m/>
    <n v="3003.82"/>
    <s v="TARJETA DE AFINIDAD"/>
    <n v="0"/>
    <n v="0"/>
    <m/>
    <m/>
    <n v="5"/>
    <m/>
    <m/>
    <m/>
    <m/>
    <n v="1"/>
    <n v="7"/>
    <n v="2"/>
  </r>
  <r>
    <n v="336897.54711684608"/>
    <s v="C"/>
    <x v="679"/>
    <x v="1"/>
    <n v="4"/>
    <s v="10 211001232"/>
    <d v="2021-11-06T00:00:00"/>
    <d v="2024-05-31T00:00:00"/>
    <n v="0"/>
    <n v="1"/>
    <n v="4"/>
    <n v="30"/>
    <n v="2"/>
    <n v="17.690000000000001"/>
    <n v="19.2"/>
    <n v="600000"/>
    <n v="25014"/>
    <n v="534691"/>
    <n v="0"/>
    <n v="0"/>
    <n v="0"/>
    <m/>
    <n v="0"/>
    <n v="0"/>
    <n v="0"/>
    <m/>
    <m/>
    <d v="2022-03-31T00:00:00"/>
    <n v="1"/>
    <s v="O"/>
    <n v="1"/>
    <n v="30"/>
    <n v="0"/>
    <m/>
    <m/>
    <m/>
    <m/>
    <m/>
    <m/>
    <n v="1"/>
    <n v="1"/>
    <m/>
    <m/>
    <n v="24704.91"/>
    <s v="TARJETA DE AFINIDAD"/>
    <n v="0"/>
    <n v="0"/>
    <m/>
    <m/>
    <n v="5"/>
    <m/>
    <m/>
    <m/>
    <m/>
    <n v="1"/>
    <n v="7"/>
    <n v="2"/>
  </r>
  <r>
    <n v="112318.71066155657"/>
    <s v="C"/>
    <x v="679"/>
    <x v="1"/>
    <n v="4"/>
    <s v="10 211001315"/>
    <d v="2021-11-18T00:00:00"/>
    <d v="2024-05-31T00:00:00"/>
    <n v="0"/>
    <n v="1"/>
    <n v="4"/>
    <n v="30"/>
    <n v="2"/>
    <n v="17.690000000000001"/>
    <n v="19.2"/>
    <n v="200000"/>
    <n v="8338"/>
    <n v="178229"/>
    <n v="0"/>
    <n v="0"/>
    <n v="0"/>
    <m/>
    <n v="0"/>
    <n v="0"/>
    <n v="0"/>
    <m/>
    <m/>
    <d v="2022-03-31T00:00:00"/>
    <n v="1"/>
    <s v="O"/>
    <n v="1"/>
    <n v="30"/>
    <n v="0"/>
    <m/>
    <m/>
    <m/>
    <m/>
    <m/>
    <m/>
    <n v="1"/>
    <n v="1"/>
    <m/>
    <m/>
    <n v="8214.5400000000009"/>
    <s v="TARJETA DE AFINIDAD"/>
    <n v="0"/>
    <n v="0"/>
    <m/>
    <m/>
    <n v="5"/>
    <m/>
    <m/>
    <m/>
    <m/>
    <n v="1"/>
    <n v="7"/>
    <n v="2"/>
  </r>
  <r>
    <n v="150553.91541791559"/>
    <s v="C"/>
    <x v="679"/>
    <x v="1"/>
    <n v="4"/>
    <s v="10 211001547"/>
    <d v="2021-12-27T00:00:00"/>
    <d v="2024-06-30T00:00:00"/>
    <n v="0"/>
    <n v="1"/>
    <n v="3"/>
    <n v="30"/>
    <n v="2"/>
    <n v="17.690000000000001"/>
    <n v="19.2"/>
    <n v="260000"/>
    <n v="10839"/>
    <n v="238936"/>
    <n v="0"/>
    <n v="0"/>
    <n v="0"/>
    <m/>
    <n v="0"/>
    <n v="0"/>
    <n v="0"/>
    <m/>
    <m/>
    <d v="2022-03-31T00:00:00"/>
    <n v="1"/>
    <s v="O"/>
    <n v="1"/>
    <n v="30"/>
    <n v="0"/>
    <m/>
    <m/>
    <m/>
    <m/>
    <m/>
    <m/>
    <n v="1"/>
    <n v="1"/>
    <m/>
    <m/>
    <n v="11034.45"/>
    <s v="TARJETA DE AFINIDAD"/>
    <n v="0"/>
    <n v="0"/>
    <m/>
    <m/>
    <n v="5"/>
    <m/>
    <m/>
    <m/>
    <m/>
    <n v="1"/>
    <n v="7"/>
    <n v="2"/>
  </r>
  <r>
    <n v="251999.85762801021"/>
    <s v="C"/>
    <x v="679"/>
    <x v="1"/>
    <n v="4"/>
    <s v="10 221000494"/>
    <d v="2022-03-18T00:00:00"/>
    <d v="2024-09-30T00:00:00"/>
    <n v="0"/>
    <n v="1"/>
    <n v="0"/>
    <n v="30"/>
    <n v="2"/>
    <n v="17.690000000000001"/>
    <n v="19.2"/>
    <n v="400000"/>
    <n v="16676"/>
    <n v="400000"/>
    <n v="2360"/>
    <n v="0"/>
    <n v="0"/>
    <m/>
    <n v="0"/>
    <n v="0"/>
    <n v="0"/>
    <m/>
    <m/>
    <d v="2022-03-18T00:00:00"/>
    <n v="1"/>
    <s v="O"/>
    <n v="1"/>
    <n v="30"/>
    <n v="0"/>
    <m/>
    <m/>
    <m/>
    <m/>
    <m/>
    <m/>
    <n v="1"/>
    <n v="1"/>
    <m/>
    <m/>
    <n v="18513.36"/>
    <s v="TARJETA DE AFINIDAD"/>
    <n v="0"/>
    <n v="0"/>
    <m/>
    <m/>
    <n v="5"/>
    <m/>
    <m/>
    <m/>
    <m/>
    <n v="1"/>
    <n v="7"/>
    <n v="2"/>
  </r>
  <r>
    <n v="377999.79644201527"/>
    <s v="C"/>
    <x v="679"/>
    <x v="1"/>
    <n v="4"/>
    <s v="10 221000417"/>
    <d v="2022-03-09T00:00:00"/>
    <d v="2024-09-30T00:00:00"/>
    <n v="0"/>
    <n v="1"/>
    <n v="0"/>
    <n v="30"/>
    <n v="2"/>
    <n v="17.690000000000001"/>
    <n v="19.2"/>
    <n v="600000"/>
    <n v="25014"/>
    <n v="600000"/>
    <n v="6195"/>
    <n v="0"/>
    <n v="0"/>
    <m/>
    <n v="0"/>
    <n v="0"/>
    <n v="0"/>
    <m/>
    <m/>
    <d v="2022-03-09T00:00:00"/>
    <n v="1"/>
    <s v="O"/>
    <n v="1"/>
    <n v="30"/>
    <n v="0"/>
    <m/>
    <m/>
    <m/>
    <m/>
    <m/>
    <m/>
    <n v="1"/>
    <n v="1"/>
    <m/>
    <m/>
    <n v="27770.03"/>
    <s v="TARJETA DE AFINIDAD"/>
    <n v="0"/>
    <n v="0"/>
    <m/>
    <m/>
    <n v="5"/>
    <m/>
    <m/>
    <m/>
    <m/>
    <n v="1"/>
    <n v="7"/>
    <n v="2"/>
  </r>
  <r>
    <n v="29880169.978272427"/>
    <s v="C"/>
    <x v="680"/>
    <x v="2"/>
    <n v="2"/>
    <s v="13 201000778"/>
    <d v="2020-02-25T00:00:00"/>
    <d v="2028-05-31T00:00:00"/>
    <n v="0"/>
    <n v="1"/>
    <n v="26"/>
    <n v="30"/>
    <n v="2"/>
    <n v="10.8"/>
    <n v="11.35"/>
    <n v="60147384"/>
    <n v="633511"/>
    <n v="50583750"/>
    <n v="0"/>
    <n v="0"/>
    <n v="101080000"/>
    <n v="43803"/>
    <n v="0"/>
    <n v="0"/>
    <n v="0"/>
    <s v="5000000/1500000/1500000/"/>
    <s v="05/06/12/"/>
    <d v="2022-03-31T00:00:00"/>
    <n v="2"/>
    <s v="O"/>
    <n v="1"/>
    <n v="30"/>
    <n v="0"/>
    <m/>
    <m/>
    <m/>
    <m/>
    <m/>
    <m/>
    <n v="1"/>
    <n v="1"/>
    <n v="44348"/>
    <s v="A"/>
    <n v="2354811.89"/>
    <s v="LIBRE INVERSION"/>
    <n v="1"/>
    <n v="0"/>
    <s v="800-197-268-4"/>
    <s v="DIRECCION DE IMPUESTOS Y ADUANAS NACIONALES"/>
    <n v="5"/>
    <m/>
    <m/>
    <m/>
    <m/>
    <n v="1"/>
    <n v="7"/>
    <n v="2"/>
  </r>
  <r>
    <n v="2698212.4417275698"/>
    <s v="C"/>
    <x v="680"/>
    <x v="0"/>
    <n v="3"/>
    <s v="10 191000338"/>
    <d v="2019-06-14T00:00:00"/>
    <d v="2022-12-31T00:00:00"/>
    <n v="0"/>
    <n v="1"/>
    <n v="39"/>
    <n v="30"/>
    <n v="2"/>
    <n v="9.59"/>
    <n v="10.029999999999999"/>
    <n v="17386807"/>
    <n v="202974"/>
    <n v="4567848"/>
    <n v="0"/>
    <n v="0"/>
    <n v="0"/>
    <m/>
    <n v="0"/>
    <n v="0"/>
    <n v="0"/>
    <s v="1500000/1500000/"/>
    <s v="07/12/"/>
    <d v="2022-03-31T00:00:00"/>
    <n v="1"/>
    <s v="O"/>
    <n v="1"/>
    <n v="30"/>
    <n v="0"/>
    <m/>
    <m/>
    <m/>
    <m/>
    <m/>
    <m/>
    <n v="1"/>
    <n v="1"/>
    <n v="43630"/>
    <s v="A"/>
    <n v="212692.69"/>
    <s v="SUSTITUCION"/>
    <n v="0"/>
    <n v="0"/>
    <s v="800-197-268-4"/>
    <s v="DIRECCION DE IMPUESTOS Y ADUANAS NACIONALES"/>
    <n v="5"/>
    <m/>
    <m/>
    <m/>
    <m/>
    <n v="1"/>
    <n v="7"/>
    <n v="2"/>
  </r>
  <r>
    <n v="0"/>
    <s v="C"/>
    <x v="681"/>
    <x v="0"/>
    <n v="4"/>
    <s v="13 191003290"/>
    <d v="2019-12-18T00:00:00"/>
    <d v="2027-12-31T00:00:00"/>
    <n v="0"/>
    <n v="1"/>
    <n v="31"/>
    <n v="30"/>
    <n v="2"/>
    <n v="10.8"/>
    <n v="11.35"/>
    <n v="30173906"/>
    <n v="307780"/>
    <n v="24591011"/>
    <n v="0"/>
    <n v="0"/>
    <n v="0"/>
    <m/>
    <n v="0"/>
    <n v="0"/>
    <n v="0"/>
    <s v="1000000/1000000/"/>
    <s v="06/12/"/>
    <d v="2022-03-31T00:00:00"/>
    <n v="1"/>
    <s v="O"/>
    <n v="1"/>
    <n v="30"/>
    <n v="0"/>
    <m/>
    <m/>
    <m/>
    <m/>
    <m/>
    <m/>
    <n v="1"/>
    <n v="1"/>
    <m/>
    <m/>
    <n v="3087616"/>
    <s v="LIBRE INVERSION"/>
    <n v="0"/>
    <n v="0"/>
    <s v="800-197-268-4"/>
    <s v="DIRECCION DE IMPUESTOS Y ADUANAS NACIONALES"/>
    <n v="5"/>
    <m/>
    <m/>
    <m/>
    <m/>
    <n v="1"/>
    <n v="7"/>
    <n v="2"/>
  </r>
  <r>
    <n v="1424350.5123313698"/>
    <s v="C"/>
    <x v="682"/>
    <x v="1"/>
    <n v="4"/>
    <s v="10 191000362"/>
    <d v="2019-06-17T00:00:00"/>
    <d v="2023-06-30T00:00:00"/>
    <n v="0"/>
    <n v="1"/>
    <n v="33"/>
    <n v="30"/>
    <n v="2"/>
    <n v="7.2"/>
    <n v="7.44"/>
    <n v="14069488"/>
    <n v="338218"/>
    <n v="4837837"/>
    <n v="0"/>
    <n v="0"/>
    <n v="0"/>
    <m/>
    <n v="0"/>
    <n v="0"/>
    <n v="0"/>
    <m/>
    <m/>
    <d v="2022-03-31T00:00:00"/>
    <n v="1"/>
    <s v="O"/>
    <n v="1"/>
    <n v="30"/>
    <n v="0"/>
    <m/>
    <m/>
    <m/>
    <m/>
    <m/>
    <m/>
    <n v="1"/>
    <n v="1"/>
    <m/>
    <m/>
    <n v="383566.59"/>
    <s v="LIBRE INVERSION"/>
    <n v="0"/>
    <n v="0"/>
    <m/>
    <m/>
    <n v="5"/>
    <m/>
    <m/>
    <m/>
    <m/>
    <n v="1"/>
    <n v="7"/>
    <n v="2"/>
  </r>
  <r>
    <n v="837390.11166361929"/>
    <s v="C"/>
    <x v="682"/>
    <x v="1"/>
    <n v="4"/>
    <s v="10 191002070"/>
    <d v="2019-10-17T00:00:00"/>
    <d v="2023-08-31T00:00:00"/>
    <n v="0"/>
    <n v="1"/>
    <n v="28"/>
    <n v="30"/>
    <n v="2"/>
    <n v="18"/>
    <n v="19.559999999999999"/>
    <n v="3000000"/>
    <n v="191417"/>
    <n v="2843812"/>
    <n v="0"/>
    <n v="0"/>
    <n v="0"/>
    <m/>
    <n v="0"/>
    <n v="0"/>
    <n v="0"/>
    <m/>
    <m/>
    <d v="2022-03-31T00:00:00"/>
    <n v="1"/>
    <s v="O"/>
    <n v="1"/>
    <n v="30"/>
    <n v="0"/>
    <m/>
    <m/>
    <m/>
    <m/>
    <m/>
    <m/>
    <n v="1"/>
    <n v="1"/>
    <m/>
    <m/>
    <n v="225352.67"/>
    <s v="TARJETA DE AFINIDAD"/>
    <n v="0"/>
    <n v="0"/>
    <m/>
    <m/>
    <n v="5"/>
    <m/>
    <m/>
    <m/>
    <m/>
    <n v="1"/>
    <n v="7"/>
    <n v="2"/>
  </r>
  <r>
    <n v="3786237.6461321097"/>
    <s v="C"/>
    <x v="682"/>
    <x v="1"/>
    <n v="4"/>
    <s v="13 191003086"/>
    <d v="2019-12-10T00:00:00"/>
    <d v="2024-12-31T00:00:00"/>
    <n v="0"/>
    <n v="1"/>
    <n v="27"/>
    <n v="30"/>
    <n v="2"/>
    <n v="14.4"/>
    <n v="15.38"/>
    <n v="20201098"/>
    <n v="474244"/>
    <n v="12860114"/>
    <n v="0"/>
    <n v="0"/>
    <n v="0"/>
    <m/>
    <n v="0"/>
    <n v="0"/>
    <n v="0"/>
    <m/>
    <m/>
    <d v="2022-03-31T00:00:00"/>
    <n v="1"/>
    <s v="O"/>
    <n v="1"/>
    <n v="30"/>
    <n v="0"/>
    <m/>
    <m/>
    <m/>
    <m/>
    <m/>
    <m/>
    <n v="1"/>
    <n v="1"/>
    <m/>
    <m/>
    <n v="1019633.25"/>
    <s v="SUSTITUCION"/>
    <n v="0"/>
    <n v="0"/>
    <m/>
    <m/>
    <n v="5"/>
    <m/>
    <m/>
    <m/>
    <m/>
    <n v="1"/>
    <n v="7"/>
    <n v="2"/>
  </r>
  <r>
    <n v="3416295.8459580643"/>
    <s v="C"/>
    <x v="682"/>
    <x v="1"/>
    <n v="4"/>
    <s v="13 211001551"/>
    <d v="2021-06-11T00:00:00"/>
    <d v="2023-12-31T00:00:00"/>
    <n v="0"/>
    <n v="1"/>
    <n v="10"/>
    <n v="30"/>
    <n v="2"/>
    <n v="16.5"/>
    <n v="17.8"/>
    <n v="15152105"/>
    <n v="421828"/>
    <n v="11603037"/>
    <n v="0"/>
    <n v="0"/>
    <n v="0"/>
    <m/>
    <n v="0"/>
    <n v="0"/>
    <n v="0"/>
    <s v="1500000/1500000/"/>
    <s v="06/12/"/>
    <d v="2022-03-31T00:00:00"/>
    <n v="1"/>
    <s v="O"/>
    <n v="1"/>
    <n v="30"/>
    <n v="0"/>
    <m/>
    <m/>
    <m/>
    <m/>
    <m/>
    <m/>
    <n v="1"/>
    <n v="1"/>
    <m/>
    <m/>
    <n v="919800.85"/>
    <s v="LIBRE INVERSION"/>
    <n v="0"/>
    <n v="0"/>
    <m/>
    <m/>
    <n v="5"/>
    <m/>
    <m/>
    <m/>
    <m/>
    <n v="1"/>
    <n v="7"/>
    <n v="2"/>
  </r>
  <r>
    <n v="1375820.7839148371"/>
    <s v="C"/>
    <x v="682"/>
    <x v="1"/>
    <n v="4"/>
    <s v="13 211003953"/>
    <d v="2022-01-06T00:00:00"/>
    <d v="2024-01-31T00:00:00"/>
    <n v="0"/>
    <n v="1"/>
    <n v="2"/>
    <n v="30"/>
    <n v="2"/>
    <n v="10.199999999999999"/>
    <n v="10.69"/>
    <n v="5054477"/>
    <n v="234648"/>
    <n v="4672825"/>
    <n v="0"/>
    <n v="0"/>
    <n v="0"/>
    <m/>
    <n v="0"/>
    <n v="0"/>
    <n v="0"/>
    <m/>
    <m/>
    <d v="2022-03-31T00:00:00"/>
    <n v="1"/>
    <s v="O"/>
    <n v="1"/>
    <n v="30"/>
    <n v="0"/>
    <m/>
    <m/>
    <m/>
    <m/>
    <m/>
    <m/>
    <n v="1"/>
    <n v="1"/>
    <m/>
    <m/>
    <n v="370430.74"/>
    <s v="LIBRE INVERSION"/>
    <n v="0"/>
    <n v="0"/>
    <m/>
    <m/>
    <n v="5"/>
    <m/>
    <m/>
    <m/>
    <m/>
    <n v="1"/>
    <n v="7"/>
    <n v="2"/>
  </r>
  <r>
    <n v="17325966.202665705"/>
    <s v="C"/>
    <x v="683"/>
    <x v="2"/>
    <n v="4"/>
    <s v="11 22823"/>
    <d v="2019-04-10T00:00:00"/>
    <d v="2024-04-30T00:00:00"/>
    <n v="0"/>
    <n v="1"/>
    <n v="35"/>
    <n v="30"/>
    <n v="2"/>
    <n v="12"/>
    <n v="12.68"/>
    <n v="44462586"/>
    <n v="989046"/>
    <n v="21781889"/>
    <n v="0"/>
    <n v="0"/>
    <n v="41962078.780000001"/>
    <n v="43585"/>
    <n v="0"/>
    <n v="0"/>
    <n v="0"/>
    <m/>
    <m/>
    <d v="2022-03-31T00:00:00"/>
    <n v="2"/>
    <s v="O"/>
    <n v="1"/>
    <n v="30"/>
    <n v="0"/>
    <m/>
    <m/>
    <m/>
    <m/>
    <m/>
    <m/>
    <n v="1"/>
    <n v="1"/>
    <m/>
    <m/>
    <n v="537136.29"/>
    <s v="COMPRA CARTERA"/>
    <n v="0"/>
    <n v="0"/>
    <s v="800-197-268-4"/>
    <s v="DIRECCION DE IMPUESTOS Y ADUANAS NACIONALES"/>
    <n v="5"/>
    <m/>
    <m/>
    <m/>
    <m/>
    <n v="1"/>
    <n v="7"/>
    <n v="2"/>
  </r>
  <r>
    <n v="42279331.830795787"/>
    <s v="C"/>
    <x v="683"/>
    <x v="2"/>
    <n v="2"/>
    <s v="11 19723"/>
    <d v="2018-02-15T00:00:00"/>
    <d v="2025-05-31T00:00:00"/>
    <n v="0"/>
    <n v="1"/>
    <n v="43"/>
    <n v="30"/>
    <n v="2"/>
    <n v="11.52"/>
    <n v="12.14"/>
    <n v="100982290"/>
    <n v="1079305"/>
    <n v="53152714"/>
    <n v="0"/>
    <n v="0"/>
    <n v="102396921.22"/>
    <n v="43585"/>
    <n v="0"/>
    <n v="0"/>
    <n v="0"/>
    <s v="4600000/1150000/2300000/"/>
    <s v="05/07/12/"/>
    <d v="2022-03-31T00:00:00"/>
    <n v="2"/>
    <s v="O"/>
    <n v="1"/>
    <n v="30"/>
    <n v="0"/>
    <m/>
    <m/>
    <m/>
    <m/>
    <m/>
    <m/>
    <n v="1"/>
    <n v="1"/>
    <d v="2020-09-01T00:00:00"/>
    <s v="A"/>
    <n v="1310660.6599999999"/>
    <s v="SUSTITUCION"/>
    <n v="2"/>
    <n v="0"/>
    <s v="800-197-268-4"/>
    <s v="DIRECCION DE IMPUESTOS Y ADUANAS NACIONALES"/>
    <n v="5"/>
    <m/>
    <m/>
    <m/>
    <m/>
    <n v="1"/>
    <n v="7"/>
    <n v="2"/>
  </r>
  <r>
    <n v="4012812.7565385127"/>
    <s v="C"/>
    <x v="683"/>
    <x v="1"/>
    <n v="4"/>
    <s v="13 221001223"/>
    <d v="2022-03-16T00:00:00"/>
    <d v="2022-06-30T00:00:00"/>
    <n v="0"/>
    <n v="1"/>
    <n v="0"/>
    <n v="90"/>
    <n v="2"/>
    <n v="19.190000000000001"/>
    <n v="20.62"/>
    <n v="5044719"/>
    <n v="5291943"/>
    <n v="5044719"/>
    <n v="0"/>
    <n v="0"/>
    <n v="0"/>
    <m/>
    <n v="0"/>
    <n v="0"/>
    <n v="0"/>
    <m/>
    <m/>
    <d v="2022-03-16T00:00:00"/>
    <n v="1"/>
    <s v="O"/>
    <n v="1"/>
    <n v="90"/>
    <n v="0"/>
    <m/>
    <m/>
    <m/>
    <m/>
    <m/>
    <m/>
    <n v="1"/>
    <n v="1"/>
    <m/>
    <m/>
    <n v="124309.26"/>
    <s v="LIBRE INVERSION"/>
    <n v="0"/>
    <n v="0"/>
    <m/>
    <m/>
    <n v="5"/>
    <m/>
    <m/>
    <m/>
    <m/>
    <n v="1"/>
    <n v="7"/>
    <n v="2"/>
  </r>
  <r>
    <n v="1145973.5408262364"/>
    <s v="C"/>
    <x v="684"/>
    <x v="0"/>
    <n v="4"/>
    <s v="10 191000237"/>
    <d v="2019-07-17T00:00:00"/>
    <d v="2023-03-31T00:00:00"/>
    <n v="0"/>
    <n v="1"/>
    <n v="59"/>
    <n v="15"/>
    <n v="2"/>
    <n v="17.93"/>
    <n v="19.559999999999999"/>
    <n v="1500000"/>
    <n v="70000"/>
    <n v="1374750"/>
    <n v="0"/>
    <n v="0"/>
    <n v="0"/>
    <m/>
    <n v="0"/>
    <n v="0"/>
    <n v="0"/>
    <m/>
    <m/>
    <d v="2022-03-31T00:00:00"/>
    <n v="1"/>
    <s v="O"/>
    <n v="1"/>
    <n v="15"/>
    <n v="0"/>
    <m/>
    <m/>
    <m/>
    <m/>
    <m/>
    <m/>
    <n v="1"/>
    <n v="1"/>
    <m/>
    <m/>
    <n v="28467.759999999998"/>
    <s v="TARJETA DE AFINIDAD"/>
    <n v="0"/>
    <n v="0"/>
    <s v="890-324-067-3"/>
    <s v="FONDO DE EMPLEADOS DE LA DIRECCION DE IMPUESTOS Y "/>
    <n v="5"/>
    <m/>
    <m/>
    <m/>
    <m/>
    <n v="1"/>
    <n v="7"/>
    <n v="2"/>
  </r>
  <r>
    <n v="13321806.279173763"/>
    <s v="C"/>
    <x v="684"/>
    <x v="0"/>
    <n v="3"/>
    <s v="13 211003130"/>
    <d v="2021-10-27T00:00:00"/>
    <d v="2025-10-31T00:00:00"/>
    <n v="0"/>
    <n v="1"/>
    <n v="11"/>
    <n v="15"/>
    <n v="2"/>
    <n v="8.8699999999999992"/>
    <n v="9.26"/>
    <n v="17573661"/>
    <n v="194136"/>
    <n v="15981542"/>
    <n v="0"/>
    <n v="0"/>
    <n v="0"/>
    <m/>
    <n v="0"/>
    <n v="0"/>
    <n v="0"/>
    <s v="300000/300000/"/>
    <s v="06/12/"/>
    <d v="2022-03-31T00:00:00"/>
    <n v="1"/>
    <s v="O"/>
    <n v="1"/>
    <n v="15"/>
    <n v="0"/>
    <m/>
    <m/>
    <m/>
    <m/>
    <m/>
    <m/>
    <n v="1"/>
    <n v="1"/>
    <n v="44496"/>
    <s v="A"/>
    <n v="331136.42"/>
    <s v="SUSTITUCION"/>
    <n v="0"/>
    <n v="0"/>
    <s v="890-324-067-3"/>
    <s v="FONDO DE EMPLEADOS DE LA DIRECCION DE IMPUESTOS Y "/>
    <n v="5"/>
    <m/>
    <m/>
    <m/>
    <m/>
    <n v="1"/>
    <n v="7"/>
    <n v="2"/>
  </r>
  <r>
    <n v="1924606.4707436869"/>
    <s v="C"/>
    <x v="685"/>
    <x v="0"/>
    <n v="4"/>
    <s v="13 211000790"/>
    <d v="2021-03-15T00:00:00"/>
    <d v="2024-03-31T00:00:00"/>
    <n v="1"/>
    <n v="1"/>
    <n v="11"/>
    <n v="30"/>
    <n v="2"/>
    <n v="13.37"/>
    <n v="14.22"/>
    <n v="7568039"/>
    <n v="257836"/>
    <n v="5381987"/>
    <n v="0"/>
    <n v="0"/>
    <n v="0"/>
    <m/>
    <n v="0"/>
    <n v="0"/>
    <n v="0"/>
    <m/>
    <m/>
    <d v="2022-03-31T00:00:00"/>
    <n v="1"/>
    <s v="O"/>
    <n v="1"/>
    <n v="30"/>
    <n v="9"/>
    <m/>
    <m/>
    <m/>
    <m/>
    <m/>
    <m/>
    <n v="1"/>
    <n v="1"/>
    <m/>
    <m/>
    <n v="420242.12"/>
    <s v="LIBRE INVERSION"/>
    <n v="0"/>
    <n v="0"/>
    <s v="800-197-268-4"/>
    <s v="DIRECCION DE IMPUESTOS Y ADUANAS NACIONALES"/>
    <n v="5"/>
    <m/>
    <m/>
    <m/>
    <m/>
    <n v="1"/>
    <n v="7"/>
    <n v="2"/>
  </r>
  <r>
    <n v="839628.52925631311"/>
    <s v="C"/>
    <x v="685"/>
    <x v="1"/>
    <n v="4"/>
    <s v="10 211000838"/>
    <d v="2021-09-10T00:00:00"/>
    <d v="2023-09-30T00:00:00"/>
    <n v="0"/>
    <n v="1"/>
    <n v="6"/>
    <n v="30"/>
    <n v="2"/>
    <n v="17.690000000000001"/>
    <n v="19.2"/>
    <n v="3000000"/>
    <n v="149922"/>
    <n v="2347851"/>
    <n v="0"/>
    <n v="0"/>
    <n v="0"/>
    <m/>
    <n v="0"/>
    <n v="0"/>
    <n v="0"/>
    <m/>
    <m/>
    <d v="2022-03-31T00:00:00"/>
    <n v="1"/>
    <s v="O"/>
    <n v="1"/>
    <n v="30"/>
    <n v="0"/>
    <m/>
    <m/>
    <m/>
    <m/>
    <m/>
    <m/>
    <n v="1"/>
    <n v="1"/>
    <m/>
    <m/>
    <n v="183293.88"/>
    <s v="TARJETA DE AFINIDAD"/>
    <n v="0"/>
    <n v="0"/>
    <m/>
    <m/>
    <n v="5"/>
    <m/>
    <m/>
    <m/>
    <m/>
    <n v="1"/>
    <n v="7"/>
    <n v="2"/>
  </r>
  <r>
    <n v="0"/>
    <s v="C"/>
    <x v="686"/>
    <x v="1"/>
    <n v="4"/>
    <s v="10 191002612"/>
    <d v="2019-12-11T00:00:00"/>
    <d v="2024-01-31T00:00:00"/>
    <n v="0"/>
    <n v="1"/>
    <n v="27"/>
    <n v="30"/>
    <n v="2"/>
    <n v="18"/>
    <n v="19.559999999999999"/>
    <n v="3000000"/>
    <n v="150000"/>
    <n v="2777573"/>
    <n v="0"/>
    <n v="0"/>
    <n v="0"/>
    <m/>
    <n v="0"/>
    <n v="0"/>
    <n v="0"/>
    <m/>
    <m/>
    <d v="2022-03-31T00:00:00"/>
    <n v="1"/>
    <s v="O"/>
    <n v="1"/>
    <n v="30"/>
    <n v="0"/>
    <m/>
    <m/>
    <m/>
    <m/>
    <m/>
    <m/>
    <n v="1"/>
    <n v="1"/>
    <m/>
    <m/>
    <n v="375328.95"/>
    <s v="TARJETA DE AFINIDAD"/>
    <n v="0"/>
    <n v="0"/>
    <m/>
    <m/>
    <n v="5"/>
    <m/>
    <m/>
    <m/>
    <m/>
    <n v="1"/>
    <n v="7"/>
    <n v="2"/>
  </r>
  <r>
    <n v="21088612.653109156"/>
    <s v="C"/>
    <x v="687"/>
    <x v="2"/>
    <n v="4"/>
    <s v="11 22719"/>
    <d v="2019-03-22T00:00:00"/>
    <d v="2027-03-31T00:00:00"/>
    <n v="0"/>
    <n v="1"/>
    <n v="37"/>
    <n v="30"/>
    <n v="2"/>
    <n v="11.39"/>
    <n v="12.01"/>
    <n v="45380756"/>
    <n v="489373"/>
    <n v="33222078"/>
    <n v="0"/>
    <n v="0"/>
    <n v="174722500"/>
    <n v="43601"/>
    <n v="0"/>
    <n v="0"/>
    <n v="0"/>
    <s v="4143000/"/>
    <s v="05/"/>
    <d v="2022-03-31T00:00:00"/>
    <n v="2"/>
    <s v="O"/>
    <n v="1"/>
    <n v="30"/>
    <n v="0"/>
    <m/>
    <m/>
    <m/>
    <m/>
    <m/>
    <m/>
    <n v="1"/>
    <n v="1"/>
    <m/>
    <m/>
    <n v="1382528.11"/>
    <s v="VIVIENDA"/>
    <n v="0"/>
    <n v="0"/>
    <s v="800-197-268-4"/>
    <s v="DIRECCION DE IMPUESTOS Y ADUANAS NACIONALES"/>
    <n v="5"/>
    <m/>
    <m/>
    <m/>
    <m/>
    <n v="1"/>
    <n v="7"/>
    <n v="2"/>
  </r>
  <r>
    <n v="13440360.95785019"/>
    <s v="C"/>
    <x v="687"/>
    <x v="0"/>
    <n v="3"/>
    <s v="13 211002945"/>
    <d v="2021-10-13T00:00:00"/>
    <d v="2024-10-31T00:00:00"/>
    <n v="0"/>
    <n v="1"/>
    <n v="6"/>
    <n v="30"/>
    <n v="2"/>
    <n v="10.81"/>
    <n v="11.36"/>
    <n v="24336704"/>
    <n v="545627"/>
    <n v="21173356"/>
    <n v="0"/>
    <n v="0"/>
    <n v="0"/>
    <m/>
    <n v="0"/>
    <n v="0"/>
    <n v="0"/>
    <s v="1500000/1500000/"/>
    <s v="06/12/"/>
    <d v="2022-03-31T00:00:00"/>
    <n v="1"/>
    <s v="O"/>
    <n v="1"/>
    <n v="30"/>
    <n v="0"/>
    <m/>
    <m/>
    <m/>
    <m/>
    <m/>
    <m/>
    <n v="1"/>
    <n v="1"/>
    <n v="44482"/>
    <s v="A"/>
    <n v="881123.18"/>
    <s v="SUSTITUCION"/>
    <n v="0"/>
    <n v="0"/>
    <s v="800-197-268-4"/>
    <s v="DIRECCION DE IMPUESTOS Y ADUANAS NACIONALES"/>
    <n v="5"/>
    <m/>
    <m/>
    <m/>
    <m/>
    <n v="1"/>
    <n v="7"/>
    <n v="2"/>
  </r>
  <r>
    <n v="961091.38904065802"/>
    <s v="C"/>
    <x v="687"/>
    <x v="1"/>
    <n v="4"/>
    <s v="13 221000845"/>
    <d v="2022-02-23T00:00:00"/>
    <d v="2022-06-30T00:00:00"/>
    <n v="0"/>
    <n v="1"/>
    <n v="0"/>
    <n v="120"/>
    <n v="2"/>
    <n v="19.350000000000001"/>
    <n v="20.62"/>
    <n v="1514130"/>
    <n v="1613858"/>
    <n v="1514130"/>
    <n v="24417"/>
    <n v="0"/>
    <n v="0"/>
    <m/>
    <n v="0"/>
    <n v="0"/>
    <n v="0"/>
    <m/>
    <m/>
    <d v="2022-02-23T00:00:00"/>
    <n v="1"/>
    <s v="O"/>
    <n v="1"/>
    <n v="120"/>
    <n v="0"/>
    <m/>
    <m/>
    <m/>
    <m/>
    <m/>
    <m/>
    <n v="1"/>
    <n v="1"/>
    <m/>
    <m/>
    <n v="63053.71"/>
    <s v="LIBRE INVERSION"/>
    <n v="0"/>
    <n v="0"/>
    <m/>
    <m/>
    <n v="5"/>
    <m/>
    <m/>
    <m/>
    <m/>
    <n v="1"/>
    <n v="7"/>
    <n v="2"/>
  </r>
  <r>
    <n v="13030245.303581748"/>
    <s v="C"/>
    <x v="688"/>
    <x v="1"/>
    <n v="4"/>
    <s v="13 211002946"/>
    <d v="2021-10-14T00:00:00"/>
    <d v="2024-10-31T00:00:00"/>
    <n v="1"/>
    <n v="1"/>
    <n v="4"/>
    <n v="30"/>
    <n v="2"/>
    <n v="10.199999999999999"/>
    <n v="10.69"/>
    <n v="25139338"/>
    <n v="818314"/>
    <n v="22722813"/>
    <n v="193144"/>
    <n v="0"/>
    <n v="0"/>
    <m/>
    <n v="0"/>
    <n v="0"/>
    <n v="0"/>
    <m/>
    <m/>
    <d v="2022-02-28T00:00:00"/>
    <n v="1"/>
    <s v="O"/>
    <n v="1"/>
    <n v="30"/>
    <n v="617535"/>
    <m/>
    <m/>
    <m/>
    <m/>
    <m/>
    <m/>
    <n v="1"/>
    <n v="1"/>
    <m/>
    <m/>
    <n v="1207472.8999999999"/>
    <s v="LIBRE INVERSION"/>
    <n v="0"/>
    <n v="0"/>
    <m/>
    <m/>
    <n v="5"/>
    <m/>
    <m/>
    <m/>
    <m/>
    <n v="1"/>
    <n v="7"/>
    <n v="2"/>
  </r>
  <r>
    <n v="1512729.6964182518"/>
    <s v="C"/>
    <x v="688"/>
    <x v="1"/>
    <n v="4"/>
    <s v="10 191002540"/>
    <d v="2019-11-25T00:00:00"/>
    <d v="2022-12-31T00:00:00"/>
    <n v="0"/>
    <n v="1"/>
    <n v="24"/>
    <n v="30"/>
    <n v="2"/>
    <n v="18.079999999999998"/>
    <n v="19.66"/>
    <n v="8000000"/>
    <n v="288219"/>
    <n v="2637933"/>
    <n v="11096"/>
    <n v="0"/>
    <n v="0"/>
    <m/>
    <n v="0"/>
    <n v="0"/>
    <n v="0"/>
    <m/>
    <m/>
    <d v="2022-03-16T00:00:00"/>
    <n v="1"/>
    <s v="O"/>
    <n v="1"/>
    <n v="30"/>
    <n v="0"/>
    <m/>
    <m/>
    <m/>
    <m/>
    <m/>
    <m/>
    <n v="1"/>
    <n v="1"/>
    <m/>
    <m/>
    <n v="140153.1"/>
    <s v="TARJETA DE AFINIDAD"/>
    <n v="0"/>
    <n v="0"/>
    <m/>
    <m/>
    <n v="5"/>
    <m/>
    <m/>
    <m/>
    <m/>
    <n v="1"/>
    <n v="7"/>
    <n v="2"/>
  </r>
  <r>
    <n v="6546491.837438901"/>
    <s v="C"/>
    <x v="689"/>
    <x v="0"/>
    <n v="4"/>
    <s v="13 211001852"/>
    <d v="2021-07-14T00:00:00"/>
    <d v="2024-07-31T00:00:00"/>
    <n v="0"/>
    <n v="1"/>
    <n v="8"/>
    <n v="30"/>
    <n v="2"/>
    <n v="9"/>
    <n v="9.3800000000000008"/>
    <n v="9514107"/>
    <n v="304335"/>
    <n v="7624633"/>
    <n v="0"/>
    <n v="0"/>
    <n v="0"/>
    <m/>
    <n v="0"/>
    <n v="0"/>
    <n v="0"/>
    <m/>
    <m/>
    <d v="2022-03-31T00:00:00"/>
    <n v="1"/>
    <s v="O"/>
    <n v="1"/>
    <n v="30"/>
    <n v="0"/>
    <m/>
    <m/>
    <m/>
    <m/>
    <m/>
    <m/>
    <n v="1"/>
    <n v="1"/>
    <m/>
    <m/>
    <n v="456336.13"/>
    <s v="LIBRE INVERSION"/>
    <n v="0"/>
    <n v="0"/>
    <s v="800-197-268-4"/>
    <s v="DIRECCION DE IMPUESTOS Y ADUANAS NACIONALES"/>
    <n v="5"/>
    <m/>
    <m/>
    <m/>
    <m/>
    <n v="1"/>
    <n v="7"/>
    <n v="2"/>
  </r>
  <r>
    <n v="1471771.1625610993"/>
    <s v="C"/>
    <x v="689"/>
    <x v="1"/>
    <n v="4"/>
    <s v="10 211000767"/>
    <d v="2021-08-31T00:00:00"/>
    <d v="2024-02-29T00:00:00"/>
    <n v="0"/>
    <n v="1"/>
    <n v="7"/>
    <n v="30"/>
    <n v="2"/>
    <n v="17.690000000000001"/>
    <n v="19.2"/>
    <n v="2129000"/>
    <n v="88758"/>
    <n v="1714118"/>
    <n v="0"/>
    <n v="0"/>
    <n v="0"/>
    <m/>
    <n v="0"/>
    <n v="0"/>
    <n v="0"/>
    <m/>
    <m/>
    <d v="2022-03-31T00:00:00"/>
    <n v="1"/>
    <s v="O"/>
    <n v="1"/>
    <n v="30"/>
    <n v="0"/>
    <m/>
    <m/>
    <m/>
    <m/>
    <m/>
    <m/>
    <n v="1"/>
    <n v="1"/>
    <m/>
    <m/>
    <n v="102556.87"/>
    <s v="TARJETA DE AFINIDAD"/>
    <n v="0"/>
    <n v="0"/>
    <m/>
    <m/>
    <n v="5"/>
    <m/>
    <m/>
    <m/>
    <m/>
    <n v="1"/>
    <n v="7"/>
    <n v="2"/>
  </r>
  <r>
    <n v="95298566"/>
    <s v="C"/>
    <x v="690"/>
    <x v="4"/>
    <n v="3"/>
    <s v="13 211001770"/>
    <d v="2021-06-30T00:00:00"/>
    <d v="2029-06-30T00:00:00"/>
    <n v="0"/>
    <n v="1"/>
    <n v="10"/>
    <n v="30"/>
    <n v="2"/>
    <n v="10.98"/>
    <n v="11.55"/>
    <n v="131375957"/>
    <n v="1323913"/>
    <n v="128079914"/>
    <n v="0"/>
    <n v="0"/>
    <n v="510000000"/>
    <n v="44375"/>
    <n v="0"/>
    <n v="0"/>
    <n v="0"/>
    <s v="4500000/2500000/2500000/"/>
    <s v="05/06/12/"/>
    <d v="2022-03-31T00:00:00"/>
    <n v="2"/>
    <s v="O"/>
    <n v="1"/>
    <n v="30"/>
    <n v="0"/>
    <m/>
    <m/>
    <m/>
    <m/>
    <m/>
    <m/>
    <n v="1"/>
    <n v="1"/>
    <n v="44377"/>
    <s v="A"/>
    <n v="4320892"/>
    <s v="LIBRE INVERSION"/>
    <n v="0"/>
    <n v="0"/>
    <m/>
    <m/>
    <n v="5"/>
    <m/>
    <m/>
    <m/>
    <m/>
    <n v="1"/>
    <n v="7"/>
    <n v="2"/>
  </r>
  <r>
    <n v="121294741"/>
    <s v="C"/>
    <x v="691"/>
    <x v="2"/>
    <n v="3"/>
    <s v="13 201002840"/>
    <d v="2020-10-06T00:00:00"/>
    <d v="2028-10-31T00:00:00"/>
    <n v="1"/>
    <n v="1"/>
    <n v="19"/>
    <n v="30"/>
    <n v="2"/>
    <n v="11.01"/>
    <n v="11.58"/>
    <n v="148609280"/>
    <n v="1606077"/>
    <n v="130357873"/>
    <n v="0"/>
    <n v="0"/>
    <n v="117359000"/>
    <d v="2020-07-23T00:00:00"/>
    <n v="0"/>
    <n v="0"/>
    <n v="0"/>
    <s v="4500000/4500000/"/>
    <s v="06/12/"/>
    <d v="2022-03-31T00:00:00"/>
    <n v="2"/>
    <s v="O"/>
    <n v="1"/>
    <n v="30"/>
    <n v="1516"/>
    <m/>
    <m/>
    <m/>
    <m/>
    <m/>
    <m/>
    <n v="1"/>
    <n v="1"/>
    <d v="2020-10-06T00:00:00"/>
    <s v="A"/>
    <n v="1393057"/>
    <s v="LIBRE INVERSION"/>
    <n v="0"/>
    <n v="0"/>
    <s v="800-197-268-4"/>
    <s v="DIRECCION DE IMPUESTOS Y ADUANAS NACIONALES"/>
    <n v="5"/>
    <m/>
    <m/>
    <m/>
    <m/>
    <n v="1"/>
    <n v="7"/>
    <n v="2"/>
  </r>
  <r>
    <n v="13908121.578691373"/>
    <s v="C"/>
    <x v="692"/>
    <x v="2"/>
    <n v="4"/>
    <s v="13 191002191"/>
    <d v="2019-10-25T00:00:00"/>
    <d v="2024-10-31T00:00:00"/>
    <n v="0"/>
    <n v="1"/>
    <n v="29"/>
    <n v="30"/>
    <n v="2"/>
    <n v="12"/>
    <n v="12.68"/>
    <n v="37102631"/>
    <n v="793960"/>
    <n v="21037877"/>
    <n v="0"/>
    <n v="0"/>
    <n v="35000000"/>
    <n v="43756"/>
    <n v="0"/>
    <n v="0"/>
    <n v="0"/>
    <m/>
    <m/>
    <d v="2022-03-31T00:00:00"/>
    <n v="3"/>
    <s v="O"/>
    <n v="1"/>
    <n v="30"/>
    <n v="0"/>
    <m/>
    <m/>
    <m/>
    <m/>
    <m/>
    <m/>
    <n v="1"/>
    <n v="1"/>
    <m/>
    <m/>
    <n v="891187.11"/>
    <s v="SUSTITUCION"/>
    <n v="0"/>
    <n v="0"/>
    <s v="800-197-268-4"/>
    <s v="DIRECCION DE IMPUESTOS Y ADUANAS NACIONALES"/>
    <n v="5"/>
    <m/>
    <m/>
    <m/>
    <m/>
    <n v="1"/>
    <n v="7"/>
    <n v="2"/>
  </r>
  <r>
    <n v="10448567.421308625"/>
    <s v="C"/>
    <x v="692"/>
    <x v="0"/>
    <n v="4"/>
    <s v="13 221000155"/>
    <d v="2022-01-21T00:00:00"/>
    <d v="2025-01-31T00:00:00"/>
    <n v="0"/>
    <n v="1"/>
    <n v="2"/>
    <n v="30"/>
    <n v="2"/>
    <n v="9"/>
    <n v="9.3800000000000008"/>
    <n v="16262653"/>
    <n v="355410"/>
    <n v="15804915"/>
    <n v="0"/>
    <n v="0"/>
    <n v="0"/>
    <m/>
    <n v="0"/>
    <n v="0"/>
    <n v="0"/>
    <s v="1000000/1000000/"/>
    <s v="06/12/"/>
    <d v="2022-03-31T00:00:00"/>
    <n v="1"/>
    <s v="O"/>
    <n v="1"/>
    <n v="30"/>
    <n v="0"/>
    <m/>
    <m/>
    <m/>
    <m/>
    <m/>
    <m/>
    <n v="1"/>
    <n v="1"/>
    <m/>
    <m/>
    <n v="669560.89"/>
    <s v="SUSTITUCION"/>
    <n v="0"/>
    <n v="0"/>
    <s v="800-197-268-4"/>
    <s v="DIRECCION DE IMPUESTOS Y ADUANAS NACIONALES"/>
    <n v="5"/>
    <m/>
    <m/>
    <m/>
    <m/>
    <n v="1"/>
    <n v="7"/>
    <n v="2"/>
  </r>
  <r>
    <n v="1503913"/>
    <s v="C"/>
    <x v="693"/>
    <x v="6"/>
    <n v="3"/>
    <s v="13 201002046"/>
    <d v="2020-07-14T00:00:00"/>
    <d v="2022-04-30T00:00:00"/>
    <n v="120"/>
    <n v="1"/>
    <n v="13"/>
    <n v="30"/>
    <n v="2"/>
    <n v="10.08"/>
    <n v="10.55"/>
    <n v="18648649"/>
    <n v="299344"/>
    <n v="1503913"/>
    <n v="35771"/>
    <n v="0"/>
    <n v="0"/>
    <m/>
    <n v="300783"/>
    <n v="35771"/>
    <n v="2890"/>
    <m/>
    <m/>
    <d v="2021-10-31T00:00:00"/>
    <n v="1"/>
    <s v="O"/>
    <n v="1"/>
    <n v="30"/>
    <n v="1456251"/>
    <m/>
    <m/>
    <m/>
    <m/>
    <m/>
    <m/>
    <n v="1"/>
    <n v="1"/>
    <n v="44026"/>
    <s v="A"/>
    <n v="0"/>
    <s v="SUSTITUCION"/>
    <n v="0"/>
    <n v="0"/>
    <m/>
    <m/>
    <n v="5"/>
    <m/>
    <m/>
    <m/>
    <m/>
    <n v="1"/>
    <n v="7"/>
    <n v="2"/>
  </r>
  <r>
    <n v="16063387.17887789"/>
    <s v="C"/>
    <x v="694"/>
    <x v="1"/>
    <n v="3"/>
    <s v="13 211001876"/>
    <d v="2021-07-19T00:00:00"/>
    <d v="2026-07-31T00:00:00"/>
    <n v="0"/>
    <n v="1"/>
    <n v="9"/>
    <n v="30"/>
    <n v="2"/>
    <n v="11.12"/>
    <n v="11.7"/>
    <n v="28487083"/>
    <n v="394776"/>
    <n v="25631898"/>
    <n v="0"/>
    <n v="0"/>
    <n v="0"/>
    <m/>
    <n v="0"/>
    <n v="0"/>
    <n v="0"/>
    <s v="1000000/1800000/"/>
    <s v="06/12/"/>
    <d v="2022-03-31T00:00:00"/>
    <n v="1"/>
    <s v="O"/>
    <n v="1"/>
    <n v="30"/>
    <n v="0"/>
    <m/>
    <m/>
    <m/>
    <m/>
    <m/>
    <m/>
    <n v="1"/>
    <n v="1"/>
    <n v="44396"/>
    <s v="A"/>
    <n v="1980218.31"/>
    <s v="LIBRE INVERSION"/>
    <n v="0"/>
    <n v="0"/>
    <m/>
    <m/>
    <n v="5"/>
    <m/>
    <m/>
    <m/>
    <m/>
    <n v="1"/>
    <n v="7"/>
    <n v="2"/>
  </r>
  <r>
    <n v="1209734.8211221118"/>
    <s v="C"/>
    <x v="694"/>
    <x v="1"/>
    <n v="4"/>
    <s v="10 221000189"/>
    <d v="2022-02-08T00:00:00"/>
    <d v="2024-02-29T00:00:00"/>
    <n v="0"/>
    <n v="1"/>
    <n v="1"/>
    <n v="30"/>
    <n v="2"/>
    <n v="17.690000000000001"/>
    <n v="19.2"/>
    <n v="2000000"/>
    <n v="99948"/>
    <n v="1930224"/>
    <n v="0"/>
    <n v="0"/>
    <n v="0"/>
    <m/>
    <n v="0"/>
    <n v="0"/>
    <n v="0"/>
    <m/>
    <m/>
    <d v="2022-03-31T00:00:00"/>
    <n v="1"/>
    <s v="O"/>
    <n v="1"/>
    <n v="30"/>
    <n v="0"/>
    <m/>
    <m/>
    <m/>
    <m/>
    <m/>
    <m/>
    <n v="1"/>
    <n v="1"/>
    <m/>
    <m/>
    <n v="149048.69"/>
    <s v="TARJETA DE AFINIDAD"/>
    <n v="0"/>
    <n v="0"/>
    <m/>
    <m/>
    <n v="5"/>
    <m/>
    <m/>
    <m/>
    <m/>
    <n v="1"/>
    <n v="7"/>
    <n v="2"/>
  </r>
  <r>
    <n v="0"/>
    <s v="C"/>
    <x v="695"/>
    <x v="1"/>
    <n v="4"/>
    <s v="10 221000408"/>
    <d v="2022-03-08T00:00:00"/>
    <d v="2024-03-31T00:00:00"/>
    <n v="0"/>
    <n v="1"/>
    <n v="0"/>
    <n v="30"/>
    <n v="2"/>
    <n v="17.7"/>
    <n v="19.2"/>
    <n v="39103"/>
    <n v="1954"/>
    <n v="39103"/>
    <n v="423"/>
    <n v="0"/>
    <n v="0"/>
    <m/>
    <n v="0"/>
    <n v="0"/>
    <n v="0"/>
    <m/>
    <m/>
    <d v="2022-03-08T00:00:00"/>
    <n v="1"/>
    <s v="O"/>
    <n v="1"/>
    <n v="30"/>
    <n v="0"/>
    <m/>
    <m/>
    <m/>
    <m/>
    <m/>
    <m/>
    <n v="1"/>
    <n v="1"/>
    <m/>
    <m/>
    <n v="93400"/>
    <s v="TARJETA DE AFINIDAD"/>
    <n v="0"/>
    <n v="0"/>
    <m/>
    <m/>
    <n v="5"/>
    <m/>
    <m/>
    <m/>
    <m/>
    <n v="1"/>
    <n v="7"/>
    <n v="2"/>
  </r>
  <r>
    <n v="0"/>
    <s v="C"/>
    <x v="696"/>
    <x v="1"/>
    <n v="4"/>
    <s v="13 221000613"/>
    <d v="2022-02-02T00:00:00"/>
    <d v="2022-07-31T00:00:00"/>
    <n v="0"/>
    <n v="1"/>
    <n v="0"/>
    <n v="150"/>
    <n v="2"/>
    <n v="7.28"/>
    <n v="7.44"/>
    <n v="3025420"/>
    <n v="3122364"/>
    <n v="3025420"/>
    <n v="18372"/>
    <n v="0"/>
    <n v="0"/>
    <m/>
    <n v="0"/>
    <n v="0"/>
    <n v="0"/>
    <m/>
    <m/>
    <d v="2022-02-02T00:00:00"/>
    <n v="1"/>
    <s v="O"/>
    <n v="1"/>
    <n v="150"/>
    <n v="0"/>
    <m/>
    <m/>
    <m/>
    <m/>
    <m/>
    <m/>
    <n v="1"/>
    <n v="1"/>
    <m/>
    <m/>
    <n v="508273.78"/>
    <s v="LIBRE INVERSION"/>
    <n v="0"/>
    <n v="0"/>
    <m/>
    <m/>
    <n v="5"/>
    <m/>
    <m/>
    <m/>
    <m/>
    <n v="1"/>
    <n v="7"/>
    <n v="2"/>
  </r>
  <r>
    <n v="0"/>
    <s v="C"/>
    <x v="696"/>
    <x v="1"/>
    <n v="4"/>
    <s v="13 221000616"/>
    <d v="2022-02-02T00:00:00"/>
    <d v="2022-06-30T00:00:00"/>
    <n v="0"/>
    <n v="1"/>
    <n v="0"/>
    <n v="120"/>
    <n v="2"/>
    <n v="7.26"/>
    <n v="7.44"/>
    <n v="5036565"/>
    <n v="5165307"/>
    <n v="5036565"/>
    <n v="30492"/>
    <n v="0"/>
    <n v="0"/>
    <m/>
    <n v="0"/>
    <n v="0"/>
    <n v="0"/>
    <m/>
    <m/>
    <d v="2022-02-02T00:00:00"/>
    <n v="1"/>
    <s v="O"/>
    <n v="1"/>
    <n v="120"/>
    <n v="0"/>
    <m/>
    <m/>
    <m/>
    <m/>
    <m/>
    <m/>
    <n v="1"/>
    <n v="1"/>
    <m/>
    <m/>
    <n v="846140.04"/>
    <s v="LIBRE INVERSION"/>
    <n v="0"/>
    <n v="0"/>
    <m/>
    <m/>
    <n v="5"/>
    <m/>
    <m/>
    <m/>
    <m/>
    <n v="1"/>
    <n v="7"/>
    <n v="2"/>
  </r>
  <r>
    <n v="0"/>
    <s v="C"/>
    <x v="697"/>
    <x v="1"/>
    <n v="4"/>
    <s v="13 211000570"/>
    <d v="2021-02-26T00:00:00"/>
    <d v="2022-08-31T00:00:00"/>
    <n v="0"/>
    <n v="1"/>
    <n v="13"/>
    <n v="30"/>
    <n v="2"/>
    <n v="10.199999999999999"/>
    <n v="10.69"/>
    <n v="5653910"/>
    <n v="309654"/>
    <n v="1247234"/>
    <n v="0"/>
    <n v="0"/>
    <n v="0"/>
    <m/>
    <n v="0"/>
    <n v="0"/>
    <n v="0"/>
    <m/>
    <m/>
    <d v="2022-03-31T00:00:00"/>
    <n v="1"/>
    <s v="O"/>
    <n v="1"/>
    <n v="30"/>
    <n v="0"/>
    <m/>
    <m/>
    <m/>
    <m/>
    <m/>
    <m/>
    <n v="1"/>
    <n v="1"/>
    <m/>
    <m/>
    <n v="472220.96"/>
    <s v="COMPRA CARTERA"/>
    <n v="0"/>
    <n v="0"/>
    <m/>
    <m/>
    <n v="5"/>
    <m/>
    <m/>
    <m/>
    <m/>
    <n v="1"/>
    <n v="7"/>
    <n v="2"/>
  </r>
  <r>
    <n v="0"/>
    <s v="C"/>
    <x v="697"/>
    <x v="1"/>
    <n v="4"/>
    <s v="10 191003528"/>
    <d v="2020-08-14T00:00:00"/>
    <d v="2022-09-30T00:00:00"/>
    <n v="0"/>
    <n v="1"/>
    <n v="18"/>
    <n v="30"/>
    <n v="2"/>
    <n v="9"/>
    <n v="9.3800000000000008"/>
    <n v="5000000"/>
    <n v="229350"/>
    <n v="1339127"/>
    <n v="0"/>
    <n v="0"/>
    <n v="0"/>
    <m/>
    <n v="0"/>
    <n v="0"/>
    <n v="0"/>
    <m/>
    <m/>
    <d v="2022-03-31T00:00:00"/>
    <n v="1"/>
    <s v="O"/>
    <n v="1"/>
    <n v="30"/>
    <n v="0"/>
    <m/>
    <m/>
    <m/>
    <m/>
    <m/>
    <m/>
    <n v="1"/>
    <n v="1"/>
    <m/>
    <m/>
    <n v="507027.12"/>
    <s v="TARJETA DE AFINIDAD"/>
    <n v="0"/>
    <n v="0"/>
    <m/>
    <m/>
    <n v="5"/>
    <m/>
    <m/>
    <m/>
    <m/>
    <n v="1"/>
    <n v="7"/>
    <n v="2"/>
  </r>
  <r>
    <n v="0"/>
    <s v="C"/>
    <x v="697"/>
    <x v="1"/>
    <n v="4"/>
    <s v="10 221000567"/>
    <d v="2022-03-30T00:00:00"/>
    <d v="2024-03-31T00:00:00"/>
    <n v="0"/>
    <n v="1"/>
    <n v="0"/>
    <n v="30"/>
    <n v="2"/>
    <n v="17.7"/>
    <n v="19.2"/>
    <n v="100000"/>
    <n v="4997"/>
    <n v="100000"/>
    <n v="0"/>
    <n v="0"/>
    <n v="0"/>
    <m/>
    <n v="0"/>
    <n v="0"/>
    <n v="0"/>
    <m/>
    <m/>
    <d v="2022-03-30T00:00:00"/>
    <n v="1"/>
    <s v="O"/>
    <n v="1"/>
    <n v="30"/>
    <n v="0"/>
    <m/>
    <m/>
    <m/>
    <m/>
    <m/>
    <m/>
    <n v="1"/>
    <n v="1"/>
    <m/>
    <m/>
    <n v="37923.14"/>
    <s v="TARJETA DE AFINIDAD"/>
    <n v="0"/>
    <n v="0"/>
    <m/>
    <m/>
    <n v="5"/>
    <m/>
    <m/>
    <m/>
    <m/>
    <n v="1"/>
    <n v="7"/>
    <n v="2"/>
  </r>
  <r>
    <n v="0"/>
    <s v="C"/>
    <x v="698"/>
    <x v="0"/>
    <n v="4"/>
    <s v="11 22935"/>
    <d v="2019-04-29T00:00:00"/>
    <d v="2024-04-30T00:00:00"/>
    <n v="0"/>
    <n v="1"/>
    <n v="35"/>
    <n v="30"/>
    <n v="2"/>
    <n v="11.75"/>
    <n v="12.41"/>
    <n v="26149932"/>
    <n v="578524"/>
    <n v="12772488"/>
    <n v="0"/>
    <n v="0"/>
    <n v="0"/>
    <m/>
    <n v="0"/>
    <n v="0"/>
    <n v="0"/>
    <m/>
    <m/>
    <d v="2022-03-31T00:00:00"/>
    <n v="1"/>
    <s v="O"/>
    <n v="1"/>
    <n v="30"/>
    <n v="0"/>
    <m/>
    <m/>
    <m/>
    <m/>
    <m/>
    <m/>
    <n v="1"/>
    <n v="1"/>
    <m/>
    <m/>
    <n v="3471034"/>
    <s v="SUSTITUCION"/>
    <n v="0"/>
    <n v="0"/>
    <s v="800-197-268-4"/>
    <s v="DIRECCION DE IMPUESTOS Y ADUANAS NACIONALES"/>
    <n v="5"/>
    <m/>
    <m/>
    <m/>
    <m/>
    <n v="1"/>
    <n v="7"/>
    <n v="2"/>
  </r>
  <r>
    <n v="86535923"/>
    <s v="C"/>
    <x v="699"/>
    <x v="2"/>
    <n v="4"/>
    <s v="10 191001013"/>
    <d v="2019-09-06T00:00:00"/>
    <d v="2027-11-30T00:00:00"/>
    <n v="0"/>
    <n v="1"/>
    <n v="37"/>
    <n v="30"/>
    <n v="2"/>
    <n v="11.75"/>
    <n v="12.41"/>
    <n v="121005727"/>
    <n v="1348295"/>
    <n v="97113985"/>
    <n v="0"/>
    <n v="0"/>
    <n v="265699200"/>
    <n v="43658"/>
    <n v="0"/>
    <n v="0"/>
    <n v="0"/>
    <s v="4329000/2000000/1000000/"/>
    <s v="05/07/12/"/>
    <d v="2022-03-31T00:00:00"/>
    <n v="2"/>
    <s v="O"/>
    <n v="1"/>
    <n v="30"/>
    <n v="0"/>
    <m/>
    <m/>
    <m/>
    <m/>
    <m/>
    <m/>
    <n v="1"/>
    <n v="1"/>
    <m/>
    <m/>
    <n v="1322256"/>
    <s v="LIBRE INVERSION"/>
    <n v="0"/>
    <n v="0"/>
    <s v="800-197-268-4"/>
    <s v="DIRECCION DE IMPUESTOS Y ADUANAS NACIONALES"/>
    <n v="5"/>
    <m/>
    <m/>
    <m/>
    <m/>
    <n v="1"/>
    <n v="7"/>
    <n v="2"/>
  </r>
  <r>
    <n v="108626530"/>
    <s v="C"/>
    <x v="700"/>
    <x v="2"/>
    <n v="4"/>
    <s v="13 211000568"/>
    <d v="2021-02-25T00:00:00"/>
    <d v="2029-03-31T00:00:00"/>
    <n v="1"/>
    <n v="1"/>
    <n v="14"/>
    <n v="30"/>
    <n v="2"/>
    <n v="9"/>
    <n v="9.3800000000000008"/>
    <n v="147953790"/>
    <n v="1454969"/>
    <n v="119482125"/>
    <n v="0"/>
    <n v="0"/>
    <n v="433498730"/>
    <n v="44249"/>
    <n v="0"/>
    <n v="0"/>
    <n v="0"/>
    <s v="3000000/3000000/"/>
    <s v="06/12/"/>
    <d v="2022-03-31T00:00:00"/>
    <n v="2"/>
    <s v="O"/>
    <n v="1"/>
    <n v="30"/>
    <n v="65"/>
    <m/>
    <m/>
    <m/>
    <m/>
    <m/>
    <m/>
    <n v="1"/>
    <n v="1"/>
    <m/>
    <m/>
    <n v="7537080"/>
    <s v="COMPRA CARTERA"/>
    <n v="0"/>
    <n v="0"/>
    <s v="800-197-268-4"/>
    <s v="DIRECCION DE IMPUESTOS Y ADUANAS NACIONALES"/>
    <n v="5"/>
    <m/>
    <m/>
    <m/>
    <m/>
    <n v="1"/>
    <n v="7"/>
    <n v="2"/>
  </r>
  <r>
    <n v="5686414.0512795299"/>
    <s v="C"/>
    <x v="701"/>
    <x v="0"/>
    <n v="4"/>
    <s v="13 201001541"/>
    <d v="2020-05-11T00:00:00"/>
    <d v="2024-06-30T00:00:00"/>
    <n v="0"/>
    <n v="1"/>
    <n v="25"/>
    <n v="30"/>
    <n v="2"/>
    <n v="12.72"/>
    <n v="13.48"/>
    <n v="28523774"/>
    <n v="417326"/>
    <n v="16736088"/>
    <n v="0"/>
    <n v="0"/>
    <n v="0"/>
    <m/>
    <n v="0"/>
    <n v="0"/>
    <n v="0"/>
    <s v="2000000/2000000/"/>
    <s v="07/12/"/>
    <d v="2022-03-31T00:00:00"/>
    <n v="1"/>
    <s v="O"/>
    <n v="1"/>
    <n v="30"/>
    <n v="0"/>
    <m/>
    <m/>
    <m/>
    <m/>
    <m/>
    <m/>
    <n v="1"/>
    <n v="1"/>
    <m/>
    <m/>
    <n v="1381250.22"/>
    <s v="LIBRE INVERSION"/>
    <n v="0"/>
    <n v="0"/>
    <s v="800-197-268-4"/>
    <s v="DIRECCION DE IMPUESTOS Y ADUANAS NACIONALES"/>
    <n v="5"/>
    <m/>
    <m/>
    <m/>
    <m/>
    <n v="1"/>
    <n v="7"/>
    <n v="2"/>
  </r>
  <r>
    <n v="346461.94872046902"/>
    <s v="C"/>
    <x v="701"/>
    <x v="1"/>
    <n v="4"/>
    <s v="13 221000701"/>
    <d v="2022-02-09T00:00:00"/>
    <d v="2022-06-30T00:00:00"/>
    <n v="0"/>
    <n v="1"/>
    <n v="0"/>
    <n v="120"/>
    <n v="2"/>
    <n v="19.350000000000001"/>
    <n v="20.62"/>
    <n v="1019590"/>
    <n v="1086729"/>
    <n v="1019590"/>
    <n v="16442"/>
    <n v="0"/>
    <n v="0"/>
    <m/>
    <n v="0"/>
    <n v="0"/>
    <n v="0"/>
    <m/>
    <m/>
    <d v="2022-02-09T00:00:00"/>
    <n v="1"/>
    <s v="O"/>
    <n v="1"/>
    <n v="120"/>
    <n v="0"/>
    <m/>
    <m/>
    <m/>
    <m/>
    <m/>
    <m/>
    <n v="1"/>
    <n v="1"/>
    <m/>
    <m/>
    <n v="84111.78"/>
    <s v="LIBRE INVERSION"/>
    <n v="0"/>
    <n v="0"/>
    <m/>
    <m/>
    <n v="5"/>
    <m/>
    <m/>
    <m/>
    <m/>
    <n v="1"/>
    <n v="7"/>
    <n v="2"/>
  </r>
  <r>
    <n v="0"/>
    <s v="C"/>
    <x v="702"/>
    <x v="0"/>
    <n v="4"/>
    <s v="13 211000756"/>
    <d v="2021-03-12T00:00:00"/>
    <d v="2023-03-31T00:00:00"/>
    <n v="0"/>
    <n v="1"/>
    <n v="14"/>
    <n v="30"/>
    <n v="2"/>
    <n v="6.68"/>
    <n v="6.89"/>
    <n v="25100979"/>
    <n v="706857"/>
    <n v="12994939"/>
    <n v="0"/>
    <n v="0"/>
    <n v="0"/>
    <m/>
    <n v="0"/>
    <n v="0"/>
    <n v="0"/>
    <s v="2500000/2500000/"/>
    <s v="06/12/"/>
    <d v="2022-03-31T00:00:00"/>
    <n v="1"/>
    <s v="O"/>
    <n v="1"/>
    <n v="30"/>
    <n v="0"/>
    <m/>
    <m/>
    <m/>
    <m/>
    <m/>
    <m/>
    <n v="1"/>
    <n v="1"/>
    <m/>
    <m/>
    <n v="2417763"/>
    <s v="SUSTITUCION"/>
    <n v="0"/>
    <n v="0"/>
    <s v="800-197-268-4"/>
    <s v="DIRECCION DE IMPUESTOS Y ADUANAS NACIONALES"/>
    <n v="5"/>
    <m/>
    <m/>
    <m/>
    <m/>
    <n v="1"/>
    <n v="7"/>
    <n v="2"/>
  </r>
  <r>
    <n v="0"/>
    <s v="C"/>
    <x v="703"/>
    <x v="1"/>
    <n v="4"/>
    <s v="13 221001355"/>
    <d v="2022-03-23T00:00:00"/>
    <d v="2022-07-31T00:00:00"/>
    <n v="0"/>
    <n v="1"/>
    <n v="0"/>
    <n v="120"/>
    <n v="2"/>
    <n v="7.26"/>
    <n v="7.44"/>
    <n v="609619"/>
    <n v="625202"/>
    <n v="609619"/>
    <n v="0"/>
    <n v="0"/>
    <n v="0"/>
    <m/>
    <n v="0"/>
    <n v="0"/>
    <n v="0"/>
    <m/>
    <m/>
    <d v="2022-03-23T00:00:00"/>
    <n v="1"/>
    <s v="O"/>
    <n v="1"/>
    <n v="120"/>
    <n v="0"/>
    <m/>
    <m/>
    <m/>
    <m/>
    <m/>
    <m/>
    <n v="1"/>
    <n v="1"/>
    <m/>
    <m/>
    <n v="401434"/>
    <s v="LIBRE INVERSION"/>
    <n v="0"/>
    <n v="0"/>
    <m/>
    <m/>
    <n v="5"/>
    <m/>
    <m/>
    <m/>
    <m/>
    <n v="1"/>
    <n v="7"/>
    <n v="2"/>
  </r>
  <r>
    <n v="7081635"/>
    <s v="C"/>
    <x v="704"/>
    <x v="1"/>
    <n v="4"/>
    <s v="13 211001920"/>
    <d v="2021-07-22T00:00:00"/>
    <d v="2024-03-31T00:00:00"/>
    <n v="0"/>
    <n v="1"/>
    <n v="9"/>
    <n v="30"/>
    <n v="2"/>
    <n v="9.59"/>
    <n v="10.029999999999999"/>
    <n v="10047599"/>
    <n v="159547"/>
    <n v="7081635"/>
    <n v="0"/>
    <n v="0"/>
    <n v="0"/>
    <m/>
    <n v="0"/>
    <n v="0"/>
    <n v="0"/>
    <s v="1000000/1000000/"/>
    <s v="06/12/"/>
    <d v="2022-03-31T00:00:00"/>
    <n v="1"/>
    <s v="O"/>
    <n v="1"/>
    <n v="30"/>
    <n v="0"/>
    <m/>
    <m/>
    <m/>
    <m/>
    <m/>
    <m/>
    <n v="1"/>
    <n v="1"/>
    <m/>
    <m/>
    <n v="0"/>
    <s v="LIBRE INVERSION"/>
    <n v="0"/>
    <n v="0"/>
    <m/>
    <m/>
    <n v="5"/>
    <m/>
    <m/>
    <m/>
    <m/>
    <n v="1"/>
    <n v="7"/>
    <n v="2"/>
  </r>
  <r>
    <n v="24779934"/>
    <s v="C"/>
    <x v="705"/>
    <x v="0"/>
    <n v="4"/>
    <s v="13 201002045"/>
    <d v="2020-10-06T00:00:00"/>
    <d v="2025-10-31T00:00:00"/>
    <n v="0"/>
    <n v="1"/>
    <n v="20"/>
    <n v="30"/>
    <n v="2"/>
    <n v="9"/>
    <n v="9.3800000000000008"/>
    <n v="52368758"/>
    <n v="942721"/>
    <n v="39500047"/>
    <n v="0"/>
    <n v="0"/>
    <n v="0"/>
    <m/>
    <n v="0"/>
    <n v="0"/>
    <n v="0"/>
    <s v="1000000/1000000/"/>
    <s v="07/12/"/>
    <d v="2022-03-31T00:00:00"/>
    <n v="1"/>
    <s v="O"/>
    <n v="1"/>
    <n v="30"/>
    <n v="0"/>
    <m/>
    <m/>
    <m/>
    <m/>
    <m/>
    <m/>
    <n v="1"/>
    <n v="1"/>
    <m/>
    <m/>
    <n v="1834998"/>
    <s v="COMPRA CARTERA"/>
    <n v="0"/>
    <n v="0"/>
    <s v="800-197-268-4"/>
    <s v="DIRECCION DE IMPUESTOS Y ADUANAS NACIONALES"/>
    <n v="5"/>
    <m/>
    <m/>
    <m/>
    <m/>
    <n v="1"/>
    <n v="7"/>
    <n v="2"/>
  </r>
  <r>
    <n v="8443944.6393739413"/>
    <s v="C"/>
    <x v="706"/>
    <x v="0"/>
    <n v="4"/>
    <s v="13 211003246"/>
    <d v="2021-11-04T00:00:00"/>
    <d v="2023-11-30T00:00:00"/>
    <n v="0"/>
    <n v="1"/>
    <n v="5"/>
    <n v="30"/>
    <n v="2"/>
    <n v="9"/>
    <n v="9.3800000000000008"/>
    <n v="12095592"/>
    <n v="299856"/>
    <n v="9730061"/>
    <n v="0"/>
    <n v="0"/>
    <n v="0"/>
    <m/>
    <n v="0"/>
    <n v="0"/>
    <n v="0"/>
    <s v="1500000/1500000/"/>
    <s v="06/12/"/>
    <d v="2022-03-31T00:00:00"/>
    <n v="1"/>
    <s v="O"/>
    <n v="1"/>
    <n v="30"/>
    <n v="0"/>
    <m/>
    <m/>
    <m/>
    <m/>
    <m/>
    <m/>
    <n v="1"/>
    <n v="1"/>
    <m/>
    <m/>
    <n v="160768.56"/>
    <s v="LIBRE INVERSION"/>
    <n v="0"/>
    <n v="0"/>
    <s v="800-197-268-4"/>
    <s v="DIRECCION DE IMPUESTOS Y ADUANAS NACIONALES"/>
    <n v="5"/>
    <m/>
    <m/>
    <m/>
    <m/>
    <n v="1"/>
    <n v="7"/>
    <n v="2"/>
  </r>
  <r>
    <n v="3093533.5964728775"/>
    <s v="C"/>
    <x v="706"/>
    <x v="1"/>
    <n v="4"/>
    <s v="10 211001061"/>
    <d v="2021-10-14T00:00:00"/>
    <d v="2024-10-31T00:00:00"/>
    <n v="0"/>
    <n v="1"/>
    <n v="5"/>
    <n v="30"/>
    <n v="2"/>
    <n v="17.690000000000001"/>
    <n v="19.2"/>
    <n v="4000000"/>
    <n v="144817"/>
    <n v="3564698"/>
    <n v="0"/>
    <n v="0"/>
    <n v="0"/>
    <m/>
    <n v="0"/>
    <n v="0"/>
    <n v="0"/>
    <m/>
    <m/>
    <d v="2022-03-31T00:00:00"/>
    <n v="1"/>
    <s v="O"/>
    <n v="1"/>
    <n v="30"/>
    <n v="0"/>
    <m/>
    <m/>
    <m/>
    <m/>
    <m/>
    <m/>
    <n v="1"/>
    <n v="1"/>
    <m/>
    <m/>
    <n v="58882.81"/>
    <s v="TARJETA DE AFINIDAD"/>
    <n v="0"/>
    <n v="0"/>
    <m/>
    <m/>
    <n v="5"/>
    <m/>
    <m/>
    <m/>
    <m/>
    <n v="1"/>
    <n v="7"/>
    <n v="2"/>
  </r>
  <r>
    <n v="4379885.7541531799"/>
    <s v="C"/>
    <x v="706"/>
    <x v="1"/>
    <n v="4"/>
    <s v="13 221000744"/>
    <d v="2022-02-15T00:00:00"/>
    <d v="2022-06-30T00:00:00"/>
    <n v="0"/>
    <n v="1"/>
    <n v="0"/>
    <n v="120"/>
    <n v="2"/>
    <n v="19.350000000000001"/>
    <n v="20.62"/>
    <n v="5047006"/>
    <n v="5379345"/>
    <n v="5047006"/>
    <n v="81388"/>
    <n v="0"/>
    <n v="0"/>
    <m/>
    <n v="0"/>
    <n v="0"/>
    <n v="0"/>
    <m/>
    <m/>
    <d v="2022-02-15T00:00:00"/>
    <n v="1"/>
    <s v="O"/>
    <n v="1"/>
    <n v="120"/>
    <n v="0"/>
    <m/>
    <m/>
    <m/>
    <m/>
    <m/>
    <m/>
    <n v="1"/>
    <n v="1"/>
    <m/>
    <m/>
    <n v="83399.64"/>
    <s v="LIBRE INVERSION"/>
    <n v="0"/>
    <n v="0"/>
    <m/>
    <m/>
    <n v="5"/>
    <m/>
    <m/>
    <m/>
    <m/>
    <n v="1"/>
    <n v="7"/>
    <n v="2"/>
  </r>
  <r>
    <n v="0"/>
    <s v="C"/>
    <x v="707"/>
    <x v="4"/>
    <n v="4"/>
    <s v="10 191001116"/>
    <d v="2019-09-18T00:00:00"/>
    <d v="2022-09-30T00:00:00"/>
    <n v="0"/>
    <n v="1"/>
    <n v="35"/>
    <n v="30"/>
    <n v="2"/>
    <n v="10.199999999999999"/>
    <n v="10.69"/>
    <n v="63312842"/>
    <n v="1161367"/>
    <n v="11913243"/>
    <n v="0"/>
    <n v="0"/>
    <n v="6700000"/>
    <d v="2019-10-24T00:00:00"/>
    <n v="0"/>
    <n v="0"/>
    <n v="0"/>
    <s v="5325000/"/>
    <s v="07/"/>
    <d v="2022-03-31T00:00:00"/>
    <n v="3"/>
    <s v="O"/>
    <n v="1"/>
    <n v="30"/>
    <n v="0"/>
    <m/>
    <m/>
    <m/>
    <m/>
    <m/>
    <m/>
    <n v="1"/>
    <n v="1"/>
    <m/>
    <m/>
    <n v="4544111"/>
    <s v="SUSTITUCION"/>
    <n v="0"/>
    <n v="0"/>
    <m/>
    <m/>
    <n v="5"/>
    <m/>
    <m/>
    <m/>
    <m/>
    <n v="1"/>
    <n v="7"/>
    <n v="2"/>
  </r>
  <r>
    <n v="2612678.8466962771"/>
    <s v="C"/>
    <x v="708"/>
    <x v="1"/>
    <n v="4"/>
    <s v="10 211001375"/>
    <d v="2021-11-24T00:00:00"/>
    <d v="2023-11-30T00:00:00"/>
    <n v="30"/>
    <n v="1"/>
    <n v="2"/>
    <n v="30"/>
    <n v="2"/>
    <n v="17.690000000000001"/>
    <n v="19.2"/>
    <n v="3000000"/>
    <n v="149922"/>
    <n v="2789093"/>
    <n v="80688"/>
    <n v="0"/>
    <n v="0"/>
    <m/>
    <n v="0"/>
    <n v="0"/>
    <n v="0"/>
    <m/>
    <m/>
    <d v="2022-01-31T00:00:00"/>
    <n v="1"/>
    <s v="O"/>
    <n v="1"/>
    <n v="30"/>
    <n v="217318"/>
    <m/>
    <m/>
    <m/>
    <m/>
    <m/>
    <m/>
    <n v="1"/>
    <n v="1"/>
    <m/>
    <m/>
    <n v="119796.64"/>
    <s v="TARJETA DE AFINIDAD"/>
    <n v="0"/>
    <n v="0"/>
    <m/>
    <m/>
    <n v="5"/>
    <m/>
    <m/>
    <m/>
    <m/>
    <n v="1"/>
    <n v="7"/>
    <n v="2"/>
  </r>
  <r>
    <n v="149882.69164563331"/>
    <s v="C"/>
    <x v="708"/>
    <x v="1"/>
    <n v="4"/>
    <s v="10 221000370"/>
    <d v="2022-03-03T00:00:00"/>
    <d v="2024-02-29T00:00:00"/>
    <n v="1"/>
    <n v="1"/>
    <n v="0"/>
    <n v="30"/>
    <n v="2"/>
    <n v="17.690000000000001"/>
    <n v="19.2"/>
    <n v="160000"/>
    <n v="7996"/>
    <n v="160000"/>
    <n v="2124"/>
    <n v="0"/>
    <n v="0"/>
    <m/>
    <n v="0"/>
    <n v="0"/>
    <n v="0"/>
    <m/>
    <m/>
    <d v="2022-03-03T00:00:00"/>
    <n v="1"/>
    <s v="O"/>
    <n v="1"/>
    <n v="30"/>
    <n v="5582"/>
    <m/>
    <m/>
    <m/>
    <m/>
    <m/>
    <m/>
    <n v="1"/>
    <n v="1"/>
    <m/>
    <m/>
    <n v="6869.37"/>
    <s v="TARJETA DE AFINIDAD"/>
    <n v="0"/>
    <n v="0"/>
    <m/>
    <m/>
    <n v="5"/>
    <m/>
    <m/>
    <m/>
    <m/>
    <n v="1"/>
    <n v="7"/>
    <n v="2"/>
  </r>
  <r>
    <n v="46866.429264260412"/>
    <s v="C"/>
    <x v="708"/>
    <x v="1"/>
    <n v="4"/>
    <s v="10 221000371"/>
    <d v="2022-03-03T00:00:00"/>
    <d v="2024-02-29T00:00:00"/>
    <n v="1"/>
    <n v="1"/>
    <n v="0"/>
    <n v="30"/>
    <n v="2"/>
    <n v="17.690000000000001"/>
    <n v="19.2"/>
    <n v="50000"/>
    <n v="2499"/>
    <n v="50000"/>
    <n v="664"/>
    <n v="0"/>
    <n v="0"/>
    <m/>
    <n v="0"/>
    <n v="0"/>
    <n v="0"/>
    <m/>
    <m/>
    <d v="2022-03-03T00:00:00"/>
    <n v="1"/>
    <s v="O"/>
    <n v="1"/>
    <n v="30"/>
    <n v="1744"/>
    <m/>
    <m/>
    <m/>
    <m/>
    <m/>
    <m/>
    <n v="1"/>
    <n v="1"/>
    <m/>
    <m/>
    <n v="2118.59"/>
    <s v="TARJETA DE AFINIDAD"/>
    <n v="0"/>
    <n v="0"/>
    <m/>
    <m/>
    <n v="5"/>
    <m/>
    <m/>
    <m/>
    <m/>
    <n v="1"/>
    <n v="7"/>
    <n v="2"/>
  </r>
  <r>
    <n v="10756625.332393829"/>
    <s v="C"/>
    <x v="708"/>
    <x v="0"/>
    <n v="4"/>
    <s v="13 211002982"/>
    <d v="2021-10-15T00:00:00"/>
    <d v="2025-10-31T00:00:00"/>
    <n v="0"/>
    <n v="1"/>
    <n v="6"/>
    <n v="30"/>
    <n v="2"/>
    <n v="9"/>
    <n v="9.3800000000000008"/>
    <n v="12682317"/>
    <n v="233998"/>
    <n v="11482906"/>
    <n v="0"/>
    <n v="0"/>
    <n v="0"/>
    <m/>
    <n v="0"/>
    <n v="0"/>
    <n v="0"/>
    <s v="500000/500000/"/>
    <s v="07/12/"/>
    <d v="2022-03-31T00:00:00"/>
    <n v="1"/>
    <s v="O"/>
    <n v="1"/>
    <n v="30"/>
    <n v="0"/>
    <m/>
    <m/>
    <m/>
    <m/>
    <m/>
    <m/>
    <n v="1"/>
    <n v="1"/>
    <m/>
    <m/>
    <n v="493182.1"/>
    <s v="LIBRE INVERSION"/>
    <n v="0"/>
    <n v="0"/>
    <s v="800-197-268-4"/>
    <s v="DIRECCION DE IMPUESTOS Y ADUANAS NACIONALES"/>
    <n v="5"/>
    <m/>
    <m/>
    <m/>
    <m/>
    <n v="1"/>
    <n v="7"/>
    <n v="2"/>
  </r>
  <r>
    <n v="0"/>
    <s v="C"/>
    <x v="709"/>
    <x v="1"/>
    <n v="4"/>
    <s v="13 221001041"/>
    <d v="2022-03-03T00:00:00"/>
    <d v="2025-03-31T00:00:00"/>
    <n v="0"/>
    <n v="1"/>
    <n v="0"/>
    <n v="30"/>
    <n v="2"/>
    <n v="7.2"/>
    <n v="7.44"/>
    <n v="16112824"/>
    <n v="301313"/>
    <n v="16112824"/>
    <n v="0"/>
    <n v="0"/>
    <n v="0"/>
    <m/>
    <n v="0"/>
    <n v="0"/>
    <n v="0"/>
    <s v="1200000/1200000/"/>
    <s v="06/12/"/>
    <d v="2022-03-03T00:00:00"/>
    <n v="1"/>
    <s v="O"/>
    <n v="1"/>
    <n v="30"/>
    <n v="0"/>
    <m/>
    <m/>
    <m/>
    <m/>
    <m/>
    <m/>
    <n v="1"/>
    <n v="1"/>
    <m/>
    <m/>
    <n v="4447163.78"/>
    <s v="LIBRE INVERSION"/>
    <n v="0"/>
    <n v="0"/>
    <m/>
    <m/>
    <n v="5"/>
    <m/>
    <m/>
    <m/>
    <m/>
    <n v="1"/>
    <n v="7"/>
    <n v="2"/>
  </r>
  <r>
    <n v="12861312.559999999"/>
    <s v="C"/>
    <x v="710"/>
    <x v="0"/>
    <n v="4"/>
    <s v="13 211001712"/>
    <d v="2021-06-25T00:00:00"/>
    <d v="2025-06-30T00:00:00"/>
    <n v="0"/>
    <n v="1"/>
    <n v="10"/>
    <n v="30"/>
    <n v="2"/>
    <n v="14.16"/>
    <n v="15.11"/>
    <n v="20074131"/>
    <n v="371321"/>
    <n v="17571354"/>
    <n v="0"/>
    <n v="0"/>
    <n v="0"/>
    <m/>
    <n v="0"/>
    <n v="0"/>
    <n v="0"/>
    <s v="1250000/1250000/"/>
    <s v="06/12/"/>
    <d v="2022-03-31T00:00:00"/>
    <n v="1"/>
    <s v="O"/>
    <n v="1"/>
    <n v="30"/>
    <n v="0"/>
    <m/>
    <m/>
    <m/>
    <m/>
    <m/>
    <m/>
    <n v="1"/>
    <n v="1"/>
    <m/>
    <m/>
    <n v="565647.43999999994"/>
    <s v="LIBRE INVERSION"/>
    <n v="0"/>
    <n v="0"/>
    <s v="800-197-268-4"/>
    <s v="DIRECCION DE IMPUESTOS Y ADUANAS NACIONALES"/>
    <n v="5"/>
    <m/>
    <m/>
    <m/>
    <m/>
    <n v="1"/>
    <n v="7"/>
    <n v="2"/>
  </r>
  <r>
    <n v="35562411"/>
    <s v="C"/>
    <x v="711"/>
    <x v="0"/>
    <n v="4"/>
    <s v="13 211002122"/>
    <d v="2021-08-12T00:00:00"/>
    <d v="2027-08-31T00:00:00"/>
    <n v="0"/>
    <n v="1"/>
    <n v="7"/>
    <n v="30"/>
    <n v="2"/>
    <n v="9"/>
    <n v="9.3800000000000008"/>
    <n v="42241339"/>
    <n v="769903"/>
    <n v="39095866"/>
    <n v="0"/>
    <n v="0"/>
    <n v="0"/>
    <m/>
    <n v="0"/>
    <n v="0"/>
    <n v="0"/>
    <m/>
    <m/>
    <d v="2022-03-31T00:00:00"/>
    <n v="1"/>
    <s v="O"/>
    <n v="1"/>
    <n v="30"/>
    <n v="0"/>
    <m/>
    <m/>
    <m/>
    <m/>
    <m/>
    <m/>
    <n v="1"/>
    <n v="1"/>
    <m/>
    <m/>
    <n v="2191681"/>
    <s v="LIBRE INVERSION"/>
    <n v="0"/>
    <n v="0"/>
    <s v="800-197-268-4"/>
    <s v="DIRECCION DE IMPUESTOS Y ADUANAS NACIONALES"/>
    <n v="5"/>
    <m/>
    <m/>
    <m/>
    <m/>
    <n v="1"/>
    <n v="7"/>
    <n v="2"/>
  </r>
  <r>
    <n v="45645753.227080926"/>
    <s v="C"/>
    <x v="712"/>
    <x v="2"/>
    <n v="4"/>
    <s v="13 191003287"/>
    <d v="2019-12-18T00:00:00"/>
    <d v="2027-12-31T00:00:00"/>
    <n v="0"/>
    <n v="1"/>
    <n v="33"/>
    <n v="30"/>
    <n v="2"/>
    <n v="12"/>
    <n v="12.68"/>
    <n v="70344842"/>
    <n v="716845"/>
    <n v="55353962"/>
    <n v="0"/>
    <n v="0"/>
    <n v="131731388.81"/>
    <n v="43815"/>
    <n v="0"/>
    <n v="0"/>
    <n v="0"/>
    <s v="4329000/1000000/1000000/"/>
    <s v="05/07/12/"/>
    <d v="2022-03-31T00:00:00"/>
    <n v="2"/>
    <s v="O"/>
    <n v="1"/>
    <n v="30"/>
    <n v="0"/>
    <m/>
    <m/>
    <m/>
    <m/>
    <m/>
    <m/>
    <n v="1"/>
    <n v="1"/>
    <m/>
    <m/>
    <n v="1166798.27"/>
    <s v="LIBRE INVERSION"/>
    <n v="0"/>
    <n v="0"/>
    <s v="800-197-268-4"/>
    <s v="DIRECCION DE IMPUESTOS Y ADUANAS NACIONALES"/>
    <n v="5"/>
    <m/>
    <m/>
    <m/>
    <m/>
    <n v="1"/>
    <n v="7"/>
    <n v="2"/>
  </r>
  <r>
    <n v="26445509.772919066"/>
    <s v="C"/>
    <x v="712"/>
    <x v="2"/>
    <n v="4"/>
    <s v="13 201003055"/>
    <d v="2020-11-12T00:00:00"/>
    <d v="2025-11-30T00:00:00"/>
    <n v="0"/>
    <n v="1"/>
    <n v="19"/>
    <n v="30"/>
    <n v="2"/>
    <n v="9.36"/>
    <n v="9.77"/>
    <n v="41602081"/>
    <n v="708902"/>
    <n v="32069981"/>
    <n v="0"/>
    <n v="0"/>
    <n v="76320158.189999998"/>
    <n v="43815"/>
    <n v="0"/>
    <n v="0"/>
    <n v="0"/>
    <s v="1000000/1000000/"/>
    <s v="06/12/"/>
    <d v="2022-03-31T00:00:00"/>
    <n v="2"/>
    <s v="O"/>
    <n v="1"/>
    <n v="30"/>
    <n v="0"/>
    <m/>
    <m/>
    <m/>
    <m/>
    <m/>
    <m/>
    <n v="1"/>
    <n v="1"/>
    <m/>
    <m/>
    <n v="675902.73"/>
    <s v="SUSTITUCION"/>
    <n v="0"/>
    <n v="0"/>
    <s v="800-197-268-4"/>
    <s v="DIRECCION DE IMPUESTOS Y ADUANAS NACIONALES"/>
    <n v="5"/>
    <m/>
    <m/>
    <m/>
    <m/>
    <n v="1"/>
    <n v="7"/>
    <n v="2"/>
  </r>
  <r>
    <n v="73463534.465865642"/>
    <s v="C"/>
    <x v="713"/>
    <x v="0"/>
    <n v="3"/>
    <s v="13 211002219"/>
    <d v="2021-08-25T00:00:00"/>
    <d v="2028-08-31T00:00:00"/>
    <n v="30"/>
    <n v="1"/>
    <n v="5"/>
    <n v="30"/>
    <n v="2"/>
    <n v="10.4"/>
    <n v="10.91"/>
    <n v="83774930"/>
    <n v="1043849"/>
    <n v="81998384"/>
    <n v="710789"/>
    <n v="0"/>
    <n v="0"/>
    <m/>
    <n v="0"/>
    <n v="0"/>
    <n v="0"/>
    <s v="2700000/2700000/"/>
    <s v="06/12/"/>
    <d v="2022-03-31T00:00:00"/>
    <n v="1"/>
    <s v="O"/>
    <n v="1"/>
    <n v="30"/>
    <n v="305610"/>
    <m/>
    <m/>
    <m/>
    <m/>
    <m/>
    <m/>
    <n v="1"/>
    <n v="1"/>
    <n v="44433"/>
    <s v="A"/>
    <n v="904083.9"/>
    <s v="SUSTITUCION"/>
    <n v="0"/>
    <n v="0"/>
    <s v="800-197-268-4"/>
    <s v="DIRECCION DE IMPUESTOS Y ADUANAS NACIONALES"/>
    <n v="5"/>
    <m/>
    <m/>
    <m/>
    <m/>
    <n v="1"/>
    <n v="7"/>
    <n v="2"/>
  </r>
  <r>
    <n v="56062411.534134358"/>
    <s v="C"/>
    <x v="713"/>
    <x v="4"/>
    <n v="3"/>
    <s v="13 211002220"/>
    <d v="2021-08-25T00:00:00"/>
    <d v="2027-01-31T00:00:00"/>
    <n v="0"/>
    <n v="1"/>
    <n v="7"/>
    <n v="30"/>
    <n v="2"/>
    <n v="12.45"/>
    <n v="13.19"/>
    <n v="67833862"/>
    <n v="1454235"/>
    <n v="62575547"/>
    <n v="0"/>
    <n v="0"/>
    <n v="202000000"/>
    <n v="43585"/>
    <n v="0"/>
    <n v="0"/>
    <n v="0"/>
    <m/>
    <m/>
    <d v="2022-03-31T00:00:00"/>
    <n v="2"/>
    <s v="O"/>
    <n v="1"/>
    <n v="30"/>
    <n v="0"/>
    <m/>
    <m/>
    <m/>
    <m/>
    <m/>
    <m/>
    <n v="1"/>
    <n v="1"/>
    <n v="44433"/>
    <s v="A"/>
    <n v="689858.1"/>
    <s v="SUSTITUCION"/>
    <n v="0"/>
    <n v="0"/>
    <m/>
    <m/>
    <n v="5"/>
    <m/>
    <m/>
    <m/>
    <m/>
    <n v="1"/>
    <n v="7"/>
    <n v="2"/>
  </r>
  <r>
    <n v="0"/>
    <s v="C"/>
    <x v="714"/>
    <x v="0"/>
    <n v="4"/>
    <s v="13 221001112"/>
    <d v="2022-03-07T00:00:00"/>
    <d v="2025-02-28T00:00:00"/>
    <n v="0"/>
    <n v="1"/>
    <n v="0"/>
    <n v="30"/>
    <n v="2"/>
    <n v="6"/>
    <n v="6.16"/>
    <n v="3037921"/>
    <n v="95386"/>
    <n v="3037921"/>
    <n v="0"/>
    <n v="0"/>
    <n v="0"/>
    <m/>
    <n v="0"/>
    <n v="0"/>
    <n v="0"/>
    <m/>
    <m/>
    <d v="2022-03-07T00:00:00"/>
    <n v="1"/>
    <s v="O"/>
    <n v="1"/>
    <n v="30"/>
    <n v="0"/>
    <m/>
    <m/>
    <m/>
    <m/>
    <m/>
    <m/>
    <n v="1"/>
    <n v="1"/>
    <m/>
    <m/>
    <n v="1182703.28"/>
    <s v="LIBRE INVERSION"/>
    <n v="0"/>
    <n v="0"/>
    <s v="800-197-268-4"/>
    <s v="DIRECCION DE IMPUESTOS Y ADUANAS NACIONALES"/>
    <n v="5"/>
    <m/>
    <m/>
    <m/>
    <m/>
    <n v="1"/>
    <n v="7"/>
    <n v="2"/>
  </r>
  <r>
    <n v="0"/>
    <s v="C"/>
    <x v="714"/>
    <x v="1"/>
    <n v="4"/>
    <s v="10 191002587"/>
    <d v="2019-12-06T00:00:00"/>
    <d v="2022-12-31T00:00:00"/>
    <n v="0"/>
    <n v="1"/>
    <n v="27"/>
    <n v="30"/>
    <n v="2"/>
    <n v="11.04"/>
    <n v="11.61"/>
    <n v="7247228"/>
    <n v="262005"/>
    <n v="2041574"/>
    <n v="0"/>
    <n v="0"/>
    <n v="0"/>
    <m/>
    <n v="0"/>
    <n v="0"/>
    <n v="0"/>
    <m/>
    <m/>
    <d v="2022-03-31T00:00:00"/>
    <n v="1"/>
    <s v="O"/>
    <n v="1"/>
    <n v="30"/>
    <n v="0"/>
    <m/>
    <m/>
    <m/>
    <m/>
    <m/>
    <m/>
    <n v="1"/>
    <n v="1"/>
    <m/>
    <m/>
    <n v="794730.72"/>
    <s v="TARJETA DE AFINIDAD"/>
    <n v="0"/>
    <n v="0"/>
    <m/>
    <m/>
    <n v="5"/>
    <m/>
    <m/>
    <m/>
    <m/>
    <n v="1"/>
    <n v="7"/>
    <n v="2"/>
  </r>
  <r>
    <n v="0"/>
    <s v="C"/>
    <x v="715"/>
    <x v="0"/>
    <n v="4"/>
    <s v="13 201000928"/>
    <d v="2020-03-06T00:00:00"/>
    <d v="2023-03-31T00:00:00"/>
    <n v="0"/>
    <n v="1"/>
    <n v="28"/>
    <n v="30"/>
    <n v="2"/>
    <n v="19"/>
    <n v="20.74"/>
    <n v="9645110"/>
    <n v="185631"/>
    <n v="3799781"/>
    <n v="0"/>
    <n v="0"/>
    <n v="0"/>
    <m/>
    <n v="0"/>
    <n v="0"/>
    <n v="0"/>
    <s v="1000000/1000000/"/>
    <s v="06/12/"/>
    <d v="2022-03-31T00:00:00"/>
    <n v="1"/>
    <s v="O"/>
    <n v="1"/>
    <n v="30"/>
    <n v="0"/>
    <m/>
    <m/>
    <m/>
    <m/>
    <m/>
    <m/>
    <n v="1"/>
    <n v="1"/>
    <m/>
    <m/>
    <n v="794512"/>
    <s v="SUSTITUCION"/>
    <n v="0"/>
    <n v="0"/>
    <s v="800-197-268-4"/>
    <s v="DIRECCION DE IMPUESTOS Y ADUANAS NACIONALES"/>
    <n v="5"/>
    <m/>
    <m/>
    <m/>
    <m/>
    <n v="1"/>
    <n v="7"/>
    <n v="2"/>
  </r>
  <r>
    <n v="238015.22000570875"/>
    <s v="C"/>
    <x v="716"/>
    <x v="0"/>
    <n v="4"/>
    <s v="11 22795"/>
    <d v="2019-04-04T00:00:00"/>
    <d v="2024-04-30T00:00:00"/>
    <n v="0"/>
    <n v="1"/>
    <n v="35"/>
    <n v="30"/>
    <n v="2"/>
    <n v="5.99"/>
    <n v="6.16"/>
    <n v="8076073"/>
    <n v="156133"/>
    <n v="3660645"/>
    <n v="0"/>
    <n v="0"/>
    <n v="0"/>
    <m/>
    <n v="0"/>
    <n v="0"/>
    <n v="0"/>
    <m/>
    <m/>
    <d v="2022-03-31T00:00:00"/>
    <n v="1"/>
    <s v="O"/>
    <n v="1"/>
    <n v="30"/>
    <n v="0"/>
    <m/>
    <m/>
    <m/>
    <m/>
    <m/>
    <m/>
    <n v="1"/>
    <n v="1"/>
    <m/>
    <m/>
    <n v="394274.73"/>
    <s v="LIBRE INVERSION"/>
    <n v="0"/>
    <n v="0"/>
    <s v="800-197-268-4"/>
    <s v="DIRECCION DE IMPUESTOS Y ADUANAS NACIONALES"/>
    <n v="5"/>
    <m/>
    <m/>
    <m/>
    <m/>
    <n v="1"/>
    <n v="7"/>
    <n v="2"/>
  </r>
  <r>
    <n v="187428.23696602881"/>
    <s v="C"/>
    <x v="716"/>
    <x v="0"/>
    <n v="4"/>
    <s v="13 191002712"/>
    <d v="2019-11-14T00:00:00"/>
    <d v="2024-11-30T00:00:00"/>
    <n v="0"/>
    <n v="1"/>
    <n v="28"/>
    <n v="30"/>
    <n v="2"/>
    <n v="5.99"/>
    <n v="6.16"/>
    <n v="5054818"/>
    <n v="97724"/>
    <n v="2883169"/>
    <n v="0"/>
    <n v="0"/>
    <n v="0"/>
    <m/>
    <n v="0"/>
    <n v="0"/>
    <n v="0"/>
    <m/>
    <m/>
    <d v="2022-03-31T00:00:00"/>
    <n v="1"/>
    <s v="O"/>
    <n v="1"/>
    <n v="30"/>
    <n v="0"/>
    <m/>
    <m/>
    <m/>
    <m/>
    <m/>
    <m/>
    <n v="1"/>
    <n v="1"/>
    <m/>
    <m/>
    <n v="310571.09999999998"/>
    <s v="LIBRE INVERSION"/>
    <n v="0"/>
    <n v="0"/>
    <s v="800-197-268-4"/>
    <s v="DIRECCION DE IMPUESTOS Y ADUANAS NACIONALES"/>
    <n v="5"/>
    <m/>
    <m/>
    <m/>
    <m/>
    <n v="1"/>
    <n v="7"/>
    <n v="2"/>
  </r>
  <r>
    <n v="26657.582504157501"/>
    <s v="C"/>
    <x v="716"/>
    <x v="0"/>
    <n v="4"/>
    <s v="13 191003117"/>
    <d v="2019-12-12T00:00:00"/>
    <d v="2022-12-31T00:00:00"/>
    <n v="0"/>
    <n v="1"/>
    <n v="27"/>
    <n v="30"/>
    <n v="2"/>
    <n v="5.99"/>
    <n v="6.16"/>
    <n v="1529408"/>
    <n v="46528"/>
    <n v="408455"/>
    <n v="0"/>
    <n v="0"/>
    <n v="0"/>
    <m/>
    <n v="0"/>
    <n v="0"/>
    <n v="0"/>
    <m/>
    <m/>
    <d v="2022-03-31T00:00:00"/>
    <n v="1"/>
    <s v="O"/>
    <n v="1"/>
    <n v="30"/>
    <n v="0"/>
    <m/>
    <m/>
    <m/>
    <m/>
    <m/>
    <m/>
    <n v="1"/>
    <n v="1"/>
    <m/>
    <m/>
    <n v="43893.37"/>
    <s v="LIBRE INVERSION"/>
    <n v="0"/>
    <n v="0"/>
    <s v="800-197-268-4"/>
    <s v="DIRECCION DE IMPUESTOS Y ADUANAS NACIONALES"/>
    <n v="5"/>
    <m/>
    <m/>
    <m/>
    <m/>
    <n v="1"/>
    <n v="7"/>
    <n v="2"/>
  </r>
  <r>
    <n v="10494.520619607181"/>
    <s v="C"/>
    <x v="716"/>
    <x v="0"/>
    <n v="4"/>
    <s v="13 201002628"/>
    <d v="2020-09-11T00:00:00"/>
    <d v="2022-09-30T00:00:00"/>
    <n v="0"/>
    <n v="1"/>
    <n v="18"/>
    <n v="30"/>
    <n v="2"/>
    <n v="5.99"/>
    <n v="6.16"/>
    <n v="609476"/>
    <n v="27123"/>
    <n v="159747"/>
    <n v="0"/>
    <n v="0"/>
    <n v="0"/>
    <m/>
    <n v="0"/>
    <n v="0"/>
    <n v="0"/>
    <m/>
    <m/>
    <d v="2022-03-31T00:00:00"/>
    <n v="1"/>
    <s v="O"/>
    <n v="1"/>
    <n v="30"/>
    <n v="0"/>
    <m/>
    <m/>
    <m/>
    <m/>
    <m/>
    <m/>
    <n v="1"/>
    <n v="1"/>
    <m/>
    <m/>
    <n v="17098"/>
    <s v="LIBRE INVERSION"/>
    <n v="0"/>
    <n v="0"/>
    <s v="800-197-268-4"/>
    <s v="DIRECCION DE IMPUESTOS Y ADUANAS NACIONALES"/>
    <n v="5"/>
    <m/>
    <m/>
    <m/>
    <m/>
    <n v="1"/>
    <n v="7"/>
    <n v="2"/>
  </r>
  <r>
    <n v="126457.0158760557"/>
    <s v="C"/>
    <x v="716"/>
    <x v="0"/>
    <n v="4"/>
    <s v="13 201003035"/>
    <d v="2020-10-30T00:00:00"/>
    <d v="2023-10-31T00:00:00"/>
    <n v="0"/>
    <n v="1"/>
    <n v="17"/>
    <n v="30"/>
    <n v="2"/>
    <n v="5.99"/>
    <n v="6.16"/>
    <n v="3526334"/>
    <n v="107923"/>
    <n v="1945107"/>
    <n v="0"/>
    <n v="0"/>
    <n v="0"/>
    <m/>
    <n v="0"/>
    <n v="0"/>
    <n v="0"/>
    <m/>
    <m/>
    <d v="2022-03-31T00:00:00"/>
    <n v="1"/>
    <s v="O"/>
    <n v="1"/>
    <n v="30"/>
    <n v="0"/>
    <m/>
    <m/>
    <m/>
    <m/>
    <m/>
    <m/>
    <n v="1"/>
    <n v="1"/>
    <m/>
    <m/>
    <n v="209514.27"/>
    <s v="LIBRE INVERSION"/>
    <n v="0"/>
    <n v="0"/>
    <s v="800-197-268-4"/>
    <s v="DIRECCION DE IMPUESTOS Y ADUANAS NACIONALES"/>
    <n v="5"/>
    <m/>
    <m/>
    <m/>
    <m/>
    <n v="1"/>
    <n v="7"/>
    <n v="2"/>
  </r>
  <r>
    <n v="112086.77329005627"/>
    <s v="C"/>
    <x v="716"/>
    <x v="0"/>
    <n v="4"/>
    <s v="13 211002458"/>
    <d v="2021-09-07T00:00:00"/>
    <d v="2024-09-30T00:00:00"/>
    <n v="0"/>
    <n v="1"/>
    <n v="6"/>
    <n v="30"/>
    <n v="2"/>
    <n v="5.99"/>
    <n v="6.16"/>
    <n v="2034093"/>
    <n v="62253"/>
    <n v="1721553"/>
    <n v="0"/>
    <n v="0"/>
    <n v="0"/>
    <m/>
    <n v="0"/>
    <n v="0"/>
    <n v="0"/>
    <m/>
    <m/>
    <d v="2022-03-31T00:00:00"/>
    <n v="1"/>
    <s v="O"/>
    <n v="1"/>
    <n v="30"/>
    <n v="0"/>
    <m/>
    <m/>
    <m/>
    <m/>
    <m/>
    <m/>
    <n v="1"/>
    <n v="1"/>
    <m/>
    <m/>
    <n v="185270.84"/>
    <s v="LIBRE INVERSION"/>
    <n v="0"/>
    <n v="0"/>
    <s v="800-197-268-4"/>
    <s v="DIRECCION DE IMPUESTOS Y ADUANAS NACIONALES"/>
    <n v="5"/>
    <m/>
    <m/>
    <m/>
    <m/>
    <n v="1"/>
    <n v="7"/>
    <n v="2"/>
  </r>
  <r>
    <n v="433738.08247085474"/>
    <s v="C"/>
    <x v="716"/>
    <x v="0"/>
    <n v="4"/>
    <s v="13 211003286"/>
    <d v="2021-11-05T00:00:00"/>
    <d v="2026-11-30T00:00:00"/>
    <n v="0"/>
    <n v="1"/>
    <n v="4"/>
    <n v="30"/>
    <n v="2"/>
    <n v="5.99"/>
    <n v="6.16"/>
    <n v="7073215"/>
    <n v="138075"/>
    <n v="6668663"/>
    <n v="0"/>
    <n v="0"/>
    <n v="0"/>
    <m/>
    <n v="0"/>
    <n v="0"/>
    <n v="0"/>
    <m/>
    <m/>
    <d v="2022-03-31T00:00:00"/>
    <n v="1"/>
    <s v="O"/>
    <n v="1"/>
    <n v="30"/>
    <n v="0"/>
    <m/>
    <m/>
    <m/>
    <m/>
    <m/>
    <m/>
    <n v="1"/>
    <n v="1"/>
    <m/>
    <m/>
    <n v="718115.92"/>
    <s v="LIBRE INVERSION"/>
    <n v="0"/>
    <n v="0"/>
    <s v="800-197-268-4"/>
    <s v="DIRECCION DE IMPUESTOS Y ADUANAS NACIONALES"/>
    <n v="5"/>
    <m/>
    <m/>
    <m/>
    <m/>
    <n v="1"/>
    <n v="7"/>
    <n v="2"/>
  </r>
  <r>
    <n v="131563.70848485758"/>
    <s v="C"/>
    <x v="716"/>
    <x v="0"/>
    <n v="4"/>
    <s v="13 221000717"/>
    <d v="2022-02-11T00:00:00"/>
    <d v="2027-02-28T00:00:00"/>
    <n v="0"/>
    <n v="1"/>
    <n v="1"/>
    <n v="30"/>
    <n v="2"/>
    <n v="7.2"/>
    <n v="7.44"/>
    <n v="2051640"/>
    <n v="41211"/>
    <n v="2023428"/>
    <n v="0"/>
    <n v="0"/>
    <n v="0"/>
    <m/>
    <n v="0"/>
    <n v="0"/>
    <n v="0"/>
    <m/>
    <m/>
    <d v="2022-03-31T00:00:00"/>
    <n v="1"/>
    <s v="O"/>
    <n v="1"/>
    <n v="30"/>
    <n v="0"/>
    <m/>
    <m/>
    <m/>
    <m/>
    <m/>
    <m/>
    <n v="1"/>
    <n v="1"/>
    <m/>
    <m/>
    <n v="217935.68"/>
    <s v="LIBRE INVERSION"/>
    <n v="0"/>
    <n v="0"/>
    <s v="800-197-268-4"/>
    <s v="DIRECCION DE IMPUESTOS Y ADUANAS NACIONALES"/>
    <n v="5"/>
    <m/>
    <m/>
    <m/>
    <m/>
    <n v="1"/>
    <n v="7"/>
    <n v="2"/>
  </r>
  <r>
    <n v="166274.10955969198"/>
    <s v="C"/>
    <x v="716"/>
    <x v="0"/>
    <n v="4"/>
    <s v="13 221001056"/>
    <d v="2022-03-04T00:00:00"/>
    <d v="2027-03-31T00:00:00"/>
    <n v="0"/>
    <n v="1"/>
    <n v="0"/>
    <n v="30"/>
    <n v="2"/>
    <n v="6"/>
    <n v="6.16"/>
    <n v="2555332"/>
    <n v="49882"/>
    <n v="2555332"/>
    <n v="0"/>
    <n v="0"/>
    <n v="0"/>
    <m/>
    <n v="0"/>
    <n v="0"/>
    <n v="0"/>
    <m/>
    <m/>
    <d v="2022-03-04T00:00:00"/>
    <n v="1"/>
    <s v="O"/>
    <n v="1"/>
    <n v="30"/>
    <n v="0"/>
    <m/>
    <m/>
    <m/>
    <m/>
    <m/>
    <m/>
    <n v="1"/>
    <n v="1"/>
    <m/>
    <m/>
    <n v="275099.13"/>
    <s v="LIBRE INVERSION"/>
    <n v="0"/>
    <n v="0"/>
    <s v="800-197-268-4"/>
    <s v="DIRECCION DE IMPUESTOS Y ADUANAS NACIONALES"/>
    <n v="5"/>
    <m/>
    <m/>
    <m/>
    <m/>
    <n v="1"/>
    <n v="7"/>
    <n v="2"/>
  </r>
  <r>
    <n v="109012.75022298191"/>
    <s v="C"/>
    <x v="716"/>
    <x v="1"/>
    <n v="4"/>
    <s v="13 211002098"/>
    <d v="2021-08-10T00:00:00"/>
    <d v="2024-08-31T00:00:00"/>
    <n v="0"/>
    <n v="1"/>
    <n v="7"/>
    <n v="30"/>
    <n v="2"/>
    <n v="7.2"/>
    <n v="7.44"/>
    <n v="2034423"/>
    <n v="63380"/>
    <n v="1674207"/>
    <n v="0"/>
    <n v="0"/>
    <n v="0"/>
    <m/>
    <n v="0"/>
    <n v="0"/>
    <n v="0"/>
    <m/>
    <m/>
    <d v="2022-03-31T00:00:00"/>
    <n v="1"/>
    <s v="O"/>
    <n v="1"/>
    <n v="30"/>
    <n v="0"/>
    <m/>
    <m/>
    <m/>
    <m/>
    <m/>
    <m/>
    <n v="1"/>
    <n v="1"/>
    <m/>
    <m/>
    <n v="180166.96"/>
    <s v="LIBRE INVERSION"/>
    <n v="0"/>
    <n v="0"/>
    <m/>
    <m/>
    <n v="5"/>
    <m/>
    <m/>
    <m/>
    <m/>
    <n v="1"/>
    <n v="7"/>
    <n v="2"/>
  </r>
  <r>
    <n v="202076.38064261898"/>
    <s v="C"/>
    <x v="717"/>
    <x v="1"/>
    <n v="4"/>
    <s v="13 191002914"/>
    <d v="2019-11-26T00:00:00"/>
    <d v="2022-11-30T00:00:00"/>
    <n v="0"/>
    <n v="1"/>
    <n v="32"/>
    <n v="30"/>
    <n v="2"/>
    <n v="10.199999999999999"/>
    <n v="10.69"/>
    <n v="15041747"/>
    <n v="343444"/>
    <n v="3612074"/>
    <n v="0"/>
    <n v="0"/>
    <n v="0"/>
    <m/>
    <n v="0"/>
    <n v="0"/>
    <n v="0"/>
    <s v="1000000/"/>
    <s v="07/"/>
    <d v="2022-03-31T00:00:00"/>
    <n v="1"/>
    <s v="O"/>
    <n v="1"/>
    <n v="30"/>
    <n v="0"/>
    <m/>
    <m/>
    <m/>
    <m/>
    <m/>
    <m/>
    <n v="1"/>
    <n v="1"/>
    <m/>
    <m/>
    <n v="760005.05"/>
    <s v="SUSTITUCION"/>
    <n v="0"/>
    <n v="0"/>
    <m/>
    <m/>
    <n v="5"/>
    <m/>
    <m/>
    <m/>
    <m/>
    <n v="1"/>
    <n v="7"/>
    <n v="2"/>
  </r>
  <r>
    <n v="195149.61935738102"/>
    <s v="C"/>
    <x v="717"/>
    <x v="1"/>
    <n v="4"/>
    <s v="13 211000864"/>
    <d v="2021-03-22T00:00:00"/>
    <d v="2022-09-30T00:00:00"/>
    <n v="0"/>
    <n v="1"/>
    <n v="14"/>
    <n v="30"/>
    <n v="2"/>
    <n v="8.1"/>
    <n v="8.4"/>
    <n v="10037850"/>
    <n v="261400"/>
    <n v="3489571"/>
    <n v="0"/>
    <n v="0"/>
    <n v="0"/>
    <m/>
    <n v="0"/>
    <n v="0"/>
    <n v="0"/>
    <s v="2000000/"/>
    <s v="06/"/>
    <d v="2022-03-31T00:00:00"/>
    <n v="1"/>
    <s v="O"/>
    <n v="1"/>
    <n v="30"/>
    <n v="0"/>
    <m/>
    <m/>
    <m/>
    <m/>
    <m/>
    <m/>
    <n v="1"/>
    <n v="1"/>
    <m/>
    <m/>
    <n v="734302.95"/>
    <s v="LIBRE INVERSION"/>
    <n v="0"/>
    <n v="0"/>
    <m/>
    <m/>
    <n v="5"/>
    <m/>
    <m/>
    <m/>
    <m/>
    <n v="1"/>
    <n v="7"/>
    <n v="2"/>
  </r>
  <r>
    <n v="915980.66923399363"/>
    <s v="C"/>
    <x v="718"/>
    <x v="1"/>
    <n v="4"/>
    <s v="13 211000870"/>
    <d v="2021-04-13T00:00:00"/>
    <d v="2022-10-31T00:00:00"/>
    <n v="0"/>
    <n v="1"/>
    <n v="13"/>
    <n v="30"/>
    <n v="2"/>
    <n v="13.96"/>
    <n v="14.89"/>
    <n v="10102282"/>
    <n v="457557"/>
    <n v="4020682"/>
    <n v="0"/>
    <n v="0"/>
    <n v="0"/>
    <m/>
    <n v="0"/>
    <n v="0"/>
    <n v="0"/>
    <s v="1000000/"/>
    <s v="06/"/>
    <d v="2022-03-31T00:00:00"/>
    <n v="1"/>
    <s v="O"/>
    <n v="1"/>
    <n v="30"/>
    <n v="0"/>
    <m/>
    <m/>
    <m/>
    <m/>
    <m/>
    <m/>
    <n v="1"/>
    <n v="1"/>
    <m/>
    <m/>
    <n v="626775.48"/>
    <s v="LIBRE INVERSION"/>
    <n v="0"/>
    <n v="0"/>
    <m/>
    <m/>
    <n v="5"/>
    <m/>
    <m/>
    <m/>
    <m/>
    <n v="1"/>
    <n v="7"/>
    <n v="2"/>
  </r>
  <r>
    <n v="534846.87959012436"/>
    <s v="C"/>
    <x v="718"/>
    <x v="1"/>
    <n v="4"/>
    <s v="10 211000859"/>
    <d v="2021-09-14T00:00:00"/>
    <d v="2023-09-30T00:00:00"/>
    <n v="0"/>
    <n v="1"/>
    <n v="6"/>
    <n v="30"/>
    <n v="2"/>
    <n v="17.690000000000001"/>
    <n v="19.2"/>
    <n v="3000000"/>
    <n v="149922"/>
    <n v="2347851"/>
    <n v="0"/>
    <n v="0"/>
    <n v="0"/>
    <m/>
    <n v="0"/>
    <n v="0"/>
    <n v="0"/>
    <m/>
    <m/>
    <d v="2022-03-31T00:00:00"/>
    <n v="1"/>
    <s v="O"/>
    <n v="1"/>
    <n v="30"/>
    <n v="0"/>
    <m/>
    <m/>
    <m/>
    <m/>
    <m/>
    <m/>
    <n v="1"/>
    <n v="1"/>
    <m/>
    <m/>
    <n v="366035.5"/>
    <s v="TARJETA DE AFINIDAD"/>
    <n v="0"/>
    <n v="0"/>
    <m/>
    <m/>
    <n v="5"/>
    <m/>
    <m/>
    <m/>
    <m/>
    <n v="1"/>
    <n v="7"/>
    <n v="2"/>
  </r>
  <r>
    <n v="1067799.4611758823"/>
    <s v="C"/>
    <x v="718"/>
    <x v="1"/>
    <n v="4"/>
    <s v="13 221000091"/>
    <d v="2022-01-12T00:00:00"/>
    <d v="2024-01-31T00:00:00"/>
    <n v="0"/>
    <n v="1"/>
    <n v="2"/>
    <n v="30"/>
    <n v="2"/>
    <n v="12.99"/>
    <n v="13.79"/>
    <n v="5058724"/>
    <n v="241446"/>
    <n v="4686723"/>
    <n v="0"/>
    <n v="0"/>
    <n v="0"/>
    <m/>
    <n v="0"/>
    <n v="0"/>
    <n v="0"/>
    <m/>
    <m/>
    <d v="2022-03-31T00:00:00"/>
    <n v="1"/>
    <s v="O"/>
    <n v="1"/>
    <n v="30"/>
    <n v="0"/>
    <m/>
    <m/>
    <m/>
    <m/>
    <m/>
    <m/>
    <n v="1"/>
    <n v="1"/>
    <m/>
    <m/>
    <n v="730520.01"/>
    <s v="LIBRE INVERSION"/>
    <n v="0"/>
    <n v="0"/>
    <m/>
    <m/>
    <n v="5"/>
    <m/>
    <m/>
    <m/>
    <m/>
    <n v="1"/>
    <n v="7"/>
    <n v="2"/>
  </r>
  <r>
    <n v="15993458"/>
    <s v="C"/>
    <x v="719"/>
    <x v="0"/>
    <n v="4"/>
    <s v="13 211002254"/>
    <d v="2021-08-24T00:00:00"/>
    <d v="2023-08-31T00:00:00"/>
    <n v="0"/>
    <n v="1"/>
    <n v="8"/>
    <n v="30"/>
    <n v="2"/>
    <n v="9"/>
    <n v="9.3800000000000008"/>
    <n v="31063805"/>
    <n v="1092780"/>
    <n v="22929265"/>
    <n v="0"/>
    <n v="0"/>
    <n v="0"/>
    <m/>
    <n v="0"/>
    <n v="0"/>
    <n v="0"/>
    <s v="2000000/2000000/"/>
    <s v="06/12/"/>
    <d v="2022-03-31T00:00:00"/>
    <n v="1"/>
    <s v="O"/>
    <n v="1"/>
    <n v="30"/>
    <n v="0"/>
    <m/>
    <m/>
    <m/>
    <m/>
    <m/>
    <m/>
    <n v="1"/>
    <n v="1"/>
    <m/>
    <m/>
    <n v="866977"/>
    <s v="COMPRA CARTERA"/>
    <n v="0"/>
    <n v="0"/>
    <s v="800-197-268-4"/>
    <s v="DIRECCION DE IMPUESTOS Y ADUANAS NACIONALES"/>
    <n v="5"/>
    <m/>
    <m/>
    <m/>
    <m/>
    <n v="1"/>
    <n v="7"/>
    <n v="2"/>
  </r>
  <r>
    <n v="1883671.554978319"/>
    <s v="C"/>
    <x v="720"/>
    <x v="1"/>
    <n v="4"/>
    <s v="11 21540"/>
    <d v="2018-10-17T00:00:00"/>
    <d v="2023-01-31T00:00:00"/>
    <n v="0"/>
    <n v="1"/>
    <n v="32"/>
    <n v="30"/>
    <n v="2"/>
    <n v="11.03"/>
    <n v="11.61"/>
    <n v="10573110"/>
    <n v="273473"/>
    <n v="2601295"/>
    <n v="0"/>
    <n v="0"/>
    <n v="0"/>
    <m/>
    <n v="0"/>
    <n v="0"/>
    <n v="0"/>
    <m/>
    <m/>
    <d v="2022-03-31T00:00:00"/>
    <n v="1"/>
    <s v="O"/>
    <n v="1"/>
    <n v="30"/>
    <n v="0"/>
    <m/>
    <m/>
    <m/>
    <m/>
    <m/>
    <m/>
    <n v="1"/>
    <n v="1"/>
    <m/>
    <m/>
    <n v="147082.81"/>
    <s v="LIBRE INVERSION"/>
    <n v="0"/>
    <n v="0"/>
    <m/>
    <m/>
    <n v="5"/>
    <m/>
    <m/>
    <m/>
    <m/>
    <n v="1"/>
    <n v="7"/>
    <n v="2"/>
  </r>
  <r>
    <n v="8969587.1384000145"/>
    <s v="C"/>
    <x v="720"/>
    <x v="1"/>
    <n v="4"/>
    <s v="13 201003317"/>
    <d v="2020-12-04T00:00:00"/>
    <d v="2025-12-31T00:00:00"/>
    <n v="0"/>
    <n v="1"/>
    <n v="17"/>
    <n v="30"/>
    <n v="2"/>
    <n v="18.899999999999999"/>
    <n v="20.62"/>
    <n v="15248809"/>
    <n v="284451"/>
    <n v="12386962"/>
    <n v="0"/>
    <n v="0"/>
    <n v="0"/>
    <m/>
    <n v="0"/>
    <n v="0"/>
    <n v="0"/>
    <s v="1000000/1000000/"/>
    <s v="06/12/"/>
    <d v="2022-03-31T00:00:00"/>
    <n v="1"/>
    <s v="O"/>
    <n v="1"/>
    <n v="30"/>
    <n v="0"/>
    <m/>
    <m/>
    <m/>
    <m/>
    <m/>
    <m/>
    <n v="1"/>
    <n v="1"/>
    <m/>
    <m/>
    <n v="700549.14"/>
    <s v="LIBRE INVERSION"/>
    <n v="0"/>
    <n v="0"/>
    <m/>
    <m/>
    <n v="5"/>
    <m/>
    <m/>
    <m/>
    <m/>
    <n v="1"/>
    <n v="7"/>
    <n v="2"/>
  </r>
  <r>
    <n v="1466990.6532570592"/>
    <s v="C"/>
    <x v="720"/>
    <x v="1"/>
    <n v="4"/>
    <s v="13 211003806"/>
    <d v="2021-12-13T00:00:00"/>
    <d v="2022-06-30T00:00:00"/>
    <n v="0"/>
    <n v="1"/>
    <n v="0"/>
    <n v="180"/>
    <n v="2"/>
    <n v="19.649999999999999"/>
    <n v="20.62"/>
    <n v="2025903"/>
    <n v="2229137"/>
    <n v="2025903"/>
    <n v="99573"/>
    <n v="0"/>
    <n v="0"/>
    <m/>
    <n v="0"/>
    <n v="0"/>
    <n v="0"/>
    <m/>
    <m/>
    <d v="2021-12-13T00:00:00"/>
    <n v="1"/>
    <s v="O"/>
    <n v="1"/>
    <n v="180"/>
    <n v="0"/>
    <m/>
    <m/>
    <m/>
    <m/>
    <m/>
    <m/>
    <n v="1"/>
    <n v="1"/>
    <m/>
    <m/>
    <n v="114572.13"/>
    <s v="LIBRE INVERSION"/>
    <n v="0"/>
    <n v="0"/>
    <m/>
    <m/>
    <n v="5"/>
    <m/>
    <m/>
    <m/>
    <m/>
    <n v="1"/>
    <n v="7"/>
    <n v="2"/>
  </r>
  <r>
    <n v="2032641.763364607"/>
    <s v="C"/>
    <x v="720"/>
    <x v="1"/>
    <n v="4"/>
    <s v="10 211001459"/>
    <d v="2021-12-10T00:00:00"/>
    <d v="2024-12-31T00:00:00"/>
    <n v="0"/>
    <n v="1"/>
    <n v="3"/>
    <n v="30"/>
    <n v="2"/>
    <n v="17.690000000000001"/>
    <n v="19.2"/>
    <n v="3000000"/>
    <n v="108613"/>
    <n v="2807053"/>
    <n v="0"/>
    <n v="0"/>
    <n v="0"/>
    <m/>
    <n v="0"/>
    <n v="0"/>
    <n v="0"/>
    <m/>
    <m/>
    <d v="2022-03-31T00:00:00"/>
    <n v="1"/>
    <s v="O"/>
    <n v="1"/>
    <n v="30"/>
    <n v="0"/>
    <m/>
    <m/>
    <m/>
    <m/>
    <m/>
    <m/>
    <n v="1"/>
    <n v="1"/>
    <m/>
    <m/>
    <n v="158741.81"/>
    <s v="TARJETA DE AFINIDAD"/>
    <n v="0"/>
    <n v="0"/>
    <m/>
    <m/>
    <n v="5"/>
    <m/>
    <m/>
    <m/>
    <m/>
    <n v="1"/>
    <n v="7"/>
    <n v="2"/>
  </r>
  <r>
    <n v="5095703.2297214326"/>
    <s v="C"/>
    <x v="721"/>
    <x v="0"/>
    <n v="4"/>
    <s v="13 211001143"/>
    <d v="2021-04-13T00:00:00"/>
    <d v="2025-04-30T00:00:00"/>
    <n v="1"/>
    <n v="1"/>
    <n v="12"/>
    <n v="30"/>
    <n v="2"/>
    <n v="11.88"/>
    <n v="12.54"/>
    <n v="20147029"/>
    <n v="418096"/>
    <n v="15566558"/>
    <n v="0"/>
    <n v="0"/>
    <n v="0"/>
    <m/>
    <n v="0"/>
    <n v="0"/>
    <n v="0"/>
    <s v="1000000/1000000/"/>
    <s v="06/12/"/>
    <d v="2022-03-31T00:00:00"/>
    <n v="1"/>
    <s v="O"/>
    <n v="1"/>
    <n v="30"/>
    <n v="140"/>
    <m/>
    <m/>
    <m/>
    <m/>
    <m/>
    <m/>
    <n v="1"/>
    <n v="1"/>
    <m/>
    <m/>
    <n v="1218207.4099999999"/>
    <s v="SUSTITUCION"/>
    <n v="0"/>
    <n v="0"/>
    <s v="800-197-268-4"/>
    <s v="DIRECCION DE IMPUESTOS Y ADUANAS NACIONALES"/>
    <n v="5"/>
    <m/>
    <m/>
    <m/>
    <m/>
    <n v="1"/>
    <n v="7"/>
    <n v="2"/>
  </r>
  <r>
    <n v="1835760.1864003451"/>
    <s v="C"/>
    <x v="721"/>
    <x v="0"/>
    <n v="4"/>
    <s v="13 221000125"/>
    <d v="2022-01-17T00:00:00"/>
    <d v="2024-01-31T00:00:00"/>
    <n v="0"/>
    <n v="1"/>
    <n v="2"/>
    <n v="30"/>
    <n v="2"/>
    <n v="14.09"/>
    <n v="15.04"/>
    <n v="6047993"/>
    <n v="291821"/>
    <n v="5607900"/>
    <n v="0"/>
    <n v="0"/>
    <n v="0"/>
    <m/>
    <n v="0"/>
    <n v="0"/>
    <n v="0"/>
    <m/>
    <m/>
    <d v="2022-03-31T00:00:00"/>
    <n v="1"/>
    <s v="O"/>
    <n v="1"/>
    <n v="30"/>
    <n v="0"/>
    <m/>
    <m/>
    <m/>
    <m/>
    <m/>
    <m/>
    <n v="1"/>
    <n v="1"/>
    <m/>
    <m/>
    <n v="438845.38"/>
    <s v="LIBRE INVERSION"/>
    <n v="0"/>
    <n v="0"/>
    <s v="800-197-268-4"/>
    <s v="DIRECCION DE IMPUESTOS Y ADUANAS NACIONALES"/>
    <n v="5"/>
    <m/>
    <m/>
    <m/>
    <m/>
    <n v="1"/>
    <n v="7"/>
    <n v="2"/>
  </r>
  <r>
    <n v="1854579.4938782235"/>
    <s v="C"/>
    <x v="721"/>
    <x v="1"/>
    <n v="4"/>
    <s v="10 191002665"/>
    <d v="2019-12-18T00:00:00"/>
    <d v="2024-02-29T00:00:00"/>
    <n v="0"/>
    <n v="1"/>
    <n v="27"/>
    <n v="30"/>
    <n v="2"/>
    <n v="18"/>
    <n v="19.559999999999999"/>
    <n v="6000000"/>
    <n v="299545"/>
    <n v="5665365"/>
    <n v="0"/>
    <n v="0"/>
    <n v="0"/>
    <m/>
    <n v="0"/>
    <n v="0"/>
    <n v="0"/>
    <m/>
    <m/>
    <d v="2022-03-31T00:00:00"/>
    <n v="1"/>
    <s v="O"/>
    <n v="1"/>
    <n v="30"/>
    <n v="0"/>
    <m/>
    <m/>
    <m/>
    <m/>
    <m/>
    <m/>
    <n v="1"/>
    <n v="1"/>
    <m/>
    <m/>
    <n v="443334.3"/>
    <s v="TARJETA DE AFINIDAD"/>
    <n v="0"/>
    <n v="0"/>
    <m/>
    <m/>
    <n v="5"/>
    <m/>
    <m/>
    <m/>
    <m/>
    <n v="1"/>
    <n v="7"/>
    <n v="2"/>
  </r>
  <r>
    <n v="2651060"/>
    <s v="C"/>
    <x v="722"/>
    <x v="7"/>
    <n v="2"/>
    <s v="10 191003159"/>
    <d v="2020-04-02T00:00:00"/>
    <d v="2023-09-30T00:00:00"/>
    <n v="0"/>
    <n v="1"/>
    <n v="21"/>
    <n v="30"/>
    <n v="2"/>
    <n v="9"/>
    <n v="9.3800000000000008"/>
    <n v="5000000"/>
    <n v="158999"/>
    <n v="2651060"/>
    <n v="0"/>
    <n v="0"/>
    <n v="0"/>
    <m/>
    <n v="26511"/>
    <n v="0"/>
    <n v="0"/>
    <m/>
    <m/>
    <d v="2022-03-31T00:00:00"/>
    <n v="1"/>
    <s v="O"/>
    <n v="1"/>
    <n v="30"/>
    <n v="0"/>
    <m/>
    <m/>
    <m/>
    <m/>
    <m/>
    <m/>
    <n v="1"/>
    <n v="1"/>
    <n v="44460"/>
    <s v="D"/>
    <n v="0"/>
    <s v="TARJETA DE AFINIDAD"/>
    <n v="1"/>
    <n v="0"/>
    <m/>
    <m/>
    <n v="5"/>
    <m/>
    <m/>
    <m/>
    <m/>
    <n v="1"/>
    <n v="7"/>
    <n v="2"/>
  </r>
  <r>
    <n v="0"/>
    <s v="C"/>
    <x v="723"/>
    <x v="1"/>
    <n v="4"/>
    <s v="10 191001108"/>
    <d v="2019-09-25T00:00:00"/>
    <d v="2023-09-30T00:00:00"/>
    <n v="0"/>
    <n v="1"/>
    <n v="29"/>
    <n v="30"/>
    <n v="2"/>
    <n v="18"/>
    <n v="19.559999999999999"/>
    <n v="5000000"/>
    <n v="320000"/>
    <n v="4694762"/>
    <n v="0"/>
    <n v="0"/>
    <n v="0"/>
    <m/>
    <n v="0"/>
    <n v="0"/>
    <n v="0"/>
    <m/>
    <m/>
    <d v="2022-03-31T00:00:00"/>
    <n v="1"/>
    <s v="O"/>
    <n v="1"/>
    <n v="30"/>
    <n v="0"/>
    <m/>
    <m/>
    <m/>
    <m/>
    <m/>
    <m/>
    <n v="1"/>
    <n v="1"/>
    <m/>
    <m/>
    <n v="786705.12"/>
    <s v="TARJETA DE AFINIDAD"/>
    <n v="0"/>
    <n v="0"/>
    <m/>
    <m/>
    <n v="5"/>
    <m/>
    <m/>
    <m/>
    <m/>
    <n v="1"/>
    <n v="7"/>
    <n v="2"/>
  </r>
  <r>
    <n v="0"/>
    <s v="C"/>
    <x v="723"/>
    <x v="1"/>
    <n v="4"/>
    <s v="13 211001385"/>
    <d v="2021-05-12T00:00:00"/>
    <d v="2023-01-31T00:00:00"/>
    <n v="0"/>
    <n v="1"/>
    <n v="12"/>
    <n v="30"/>
    <n v="2"/>
    <n v="7.2"/>
    <n v="7.44"/>
    <n v="5035576"/>
    <n v="156861"/>
    <n v="2198206"/>
    <n v="0"/>
    <n v="0"/>
    <n v="0"/>
    <m/>
    <n v="0"/>
    <n v="0"/>
    <n v="0"/>
    <s v="700000/"/>
    <s v="07/"/>
    <d v="2022-03-31T00:00:00"/>
    <n v="1"/>
    <s v="O"/>
    <n v="1"/>
    <n v="30"/>
    <n v="0"/>
    <m/>
    <m/>
    <m/>
    <m/>
    <m/>
    <m/>
    <n v="1"/>
    <n v="1"/>
    <m/>
    <m/>
    <n v="368342.86"/>
    <s v="LIBRE INVERSION"/>
    <n v="0"/>
    <n v="0"/>
    <m/>
    <m/>
    <n v="5"/>
    <m/>
    <m/>
    <m/>
    <m/>
    <n v="1"/>
    <n v="7"/>
    <n v="2"/>
  </r>
  <r>
    <n v="0"/>
    <s v="C"/>
    <x v="723"/>
    <x v="1"/>
    <n v="4"/>
    <s v="13 221001039"/>
    <d v="2022-03-08T00:00:00"/>
    <d v="2025-03-31T00:00:00"/>
    <n v="0"/>
    <n v="1"/>
    <n v="0"/>
    <n v="30"/>
    <n v="2"/>
    <n v="7.2"/>
    <n v="7.44"/>
    <n v="5048415"/>
    <n v="157276"/>
    <n v="5048415"/>
    <n v="0"/>
    <n v="0"/>
    <n v="0"/>
    <m/>
    <n v="0"/>
    <n v="0"/>
    <n v="0"/>
    <m/>
    <m/>
    <d v="2022-03-08T00:00:00"/>
    <n v="1"/>
    <s v="O"/>
    <n v="1"/>
    <n v="30"/>
    <n v="0"/>
    <m/>
    <m/>
    <m/>
    <m/>
    <m/>
    <m/>
    <n v="1"/>
    <n v="1"/>
    <m/>
    <m/>
    <n v="845928.09"/>
    <s v="LIBRE INVERSION"/>
    <n v="0"/>
    <n v="0"/>
    <m/>
    <m/>
    <n v="5"/>
    <m/>
    <m/>
    <m/>
    <m/>
    <n v="1"/>
    <n v="7"/>
    <n v="2"/>
  </r>
  <r>
    <n v="0"/>
    <s v="C"/>
    <x v="724"/>
    <x v="0"/>
    <n v="4"/>
    <s v="13 211003282"/>
    <d v="2021-11-08T00:00:00"/>
    <d v="2022-11-30T00:00:00"/>
    <n v="0"/>
    <n v="1"/>
    <n v="4"/>
    <n v="30"/>
    <n v="2"/>
    <n v="5.99"/>
    <n v="6.16"/>
    <n v="5027119"/>
    <n v="433598"/>
    <n v="3386954"/>
    <n v="0"/>
    <n v="0"/>
    <n v="0"/>
    <m/>
    <n v="0"/>
    <n v="0"/>
    <n v="0"/>
    <m/>
    <m/>
    <d v="2022-03-31T00:00:00"/>
    <n v="1"/>
    <s v="O"/>
    <n v="1"/>
    <n v="30"/>
    <n v="0"/>
    <m/>
    <m/>
    <m/>
    <m/>
    <m/>
    <m/>
    <n v="1"/>
    <n v="1"/>
    <m/>
    <m/>
    <n v="701935.06"/>
    <s v="LIBRE INVERSION"/>
    <n v="0"/>
    <n v="0"/>
    <s v="800-197-268-4"/>
    <s v="DIRECCION DE IMPUESTOS Y ADUANAS NACIONALES"/>
    <n v="5"/>
    <m/>
    <m/>
    <m/>
    <m/>
    <n v="1"/>
    <n v="7"/>
    <n v="2"/>
  </r>
  <r>
    <n v="0"/>
    <s v="C"/>
    <x v="724"/>
    <x v="1"/>
    <n v="4"/>
    <s v="13 211001552"/>
    <d v="2021-05-27T00:00:00"/>
    <d v="2023-05-31T00:00:00"/>
    <n v="0"/>
    <n v="1"/>
    <n v="10"/>
    <n v="30"/>
    <n v="2"/>
    <n v="7.2"/>
    <n v="7.44"/>
    <n v="5720968"/>
    <n v="257710"/>
    <n v="3442127"/>
    <n v="0"/>
    <n v="0"/>
    <n v="0"/>
    <m/>
    <n v="0"/>
    <n v="0"/>
    <n v="0"/>
    <m/>
    <m/>
    <d v="2022-03-31T00:00:00"/>
    <n v="1"/>
    <s v="O"/>
    <n v="1"/>
    <n v="30"/>
    <n v="0"/>
    <m/>
    <m/>
    <m/>
    <m/>
    <m/>
    <m/>
    <n v="1"/>
    <n v="1"/>
    <m/>
    <m/>
    <n v="713411.27"/>
    <s v="LIBRE INVERSION"/>
    <n v="0"/>
    <n v="0"/>
    <m/>
    <m/>
    <n v="5"/>
    <m/>
    <m/>
    <m/>
    <m/>
    <n v="1"/>
    <n v="7"/>
    <n v="2"/>
  </r>
  <r>
    <n v="0"/>
    <s v="C"/>
    <x v="724"/>
    <x v="1"/>
    <n v="4"/>
    <s v="10 211000401"/>
    <d v="2021-05-14T00:00:00"/>
    <d v="2022-05-31T00:00:00"/>
    <n v="0"/>
    <n v="1"/>
    <n v="10"/>
    <n v="30"/>
    <n v="2"/>
    <n v="7.2"/>
    <n v="7.44"/>
    <n v="2000000"/>
    <n v="173610"/>
    <n v="343951"/>
    <n v="0"/>
    <n v="0"/>
    <n v="0"/>
    <m/>
    <n v="0"/>
    <n v="0"/>
    <n v="0"/>
    <m/>
    <m/>
    <d v="2022-03-31T00:00:00"/>
    <n v="1"/>
    <s v="O"/>
    <n v="1"/>
    <n v="30"/>
    <n v="0"/>
    <m/>
    <m/>
    <m/>
    <m/>
    <m/>
    <m/>
    <n v="1"/>
    <n v="1"/>
    <m/>
    <m/>
    <n v="71215.360000000001"/>
    <s v="TARJETA DE AFINIDAD"/>
    <n v="0"/>
    <n v="0"/>
    <m/>
    <m/>
    <n v="5"/>
    <m/>
    <m/>
    <m/>
    <m/>
    <n v="1"/>
    <n v="7"/>
    <n v="2"/>
  </r>
  <r>
    <n v="9095266.4787856396"/>
    <s v="C"/>
    <x v="725"/>
    <x v="0"/>
    <n v="4"/>
    <s v="13 201001971"/>
    <d v="2020-07-07T00:00:00"/>
    <d v="2024-07-31T00:00:00"/>
    <n v="0"/>
    <n v="1"/>
    <n v="23"/>
    <n v="30"/>
    <n v="2"/>
    <n v="9"/>
    <n v="9.3800000000000008"/>
    <n v="37665074"/>
    <n v="780330"/>
    <n v="23975616"/>
    <n v="0"/>
    <n v="0"/>
    <n v="0"/>
    <m/>
    <n v="0"/>
    <n v="0"/>
    <n v="0"/>
    <s v="1000000/1000000/"/>
    <s v="07/12/"/>
    <d v="2022-03-31T00:00:00"/>
    <n v="1"/>
    <s v="O"/>
    <n v="1"/>
    <n v="30"/>
    <n v="0"/>
    <m/>
    <m/>
    <m/>
    <m/>
    <m/>
    <m/>
    <n v="1"/>
    <n v="1"/>
    <m/>
    <m/>
    <n v="1756554.65"/>
    <s v="COMPRA CARTERA"/>
    <n v="0"/>
    <n v="0"/>
    <s v="800-197-268-4"/>
    <s v="DIRECCION DE IMPUESTOS Y ADUANAS NACIONALES"/>
    <n v="5"/>
    <m/>
    <m/>
    <m/>
    <m/>
    <n v="1"/>
    <n v="7"/>
    <n v="2"/>
  </r>
  <r>
    <n v="1448995.5212143606"/>
    <s v="C"/>
    <x v="725"/>
    <x v="1"/>
    <n v="4"/>
    <s v="10 191002518"/>
    <d v="2019-11-22T00:00:00"/>
    <d v="2023-09-30T00:00:00"/>
    <n v="0"/>
    <n v="1"/>
    <n v="28"/>
    <n v="30"/>
    <n v="2"/>
    <n v="18"/>
    <n v="19.559999999999999"/>
    <n v="5000000"/>
    <n v="249621"/>
    <n v="3819525"/>
    <n v="0"/>
    <n v="0"/>
    <n v="0"/>
    <m/>
    <n v="0"/>
    <n v="0"/>
    <n v="0"/>
    <m/>
    <m/>
    <d v="2022-03-31T00:00:00"/>
    <n v="1"/>
    <s v="O"/>
    <n v="1"/>
    <n v="30"/>
    <n v="0"/>
    <m/>
    <m/>
    <m/>
    <m/>
    <m/>
    <m/>
    <n v="1"/>
    <n v="1"/>
    <m/>
    <m/>
    <n v="279794.34999999998"/>
    <s v="TARJETA DE AFINIDAD"/>
    <n v="0"/>
    <n v="0"/>
    <m/>
    <m/>
    <n v="5"/>
    <m/>
    <m/>
    <m/>
    <m/>
    <n v="1"/>
    <n v="7"/>
    <n v="2"/>
  </r>
  <r>
    <n v="2783601"/>
    <s v="C"/>
    <x v="726"/>
    <x v="0"/>
    <n v="4"/>
    <s v="13 211001053"/>
    <d v="2021-04-07T00:00:00"/>
    <d v="2023-04-30T00:00:00"/>
    <n v="0"/>
    <n v="1"/>
    <n v="13"/>
    <n v="30"/>
    <n v="2"/>
    <n v="9.9700000000000006"/>
    <n v="10.44"/>
    <n v="20144841"/>
    <n v="428695"/>
    <n v="10928483"/>
    <n v="0"/>
    <n v="0"/>
    <n v="0"/>
    <m/>
    <n v="0"/>
    <n v="0"/>
    <n v="0"/>
    <s v="3000000/3000000/"/>
    <s v="07/12/"/>
    <d v="2022-03-31T00:00:00"/>
    <n v="1"/>
    <s v="O"/>
    <n v="1"/>
    <n v="30"/>
    <n v="0"/>
    <m/>
    <m/>
    <m/>
    <m/>
    <m/>
    <m/>
    <n v="1"/>
    <n v="1"/>
    <m/>
    <m/>
    <n v="1018120"/>
    <s v="SUSTITUCION"/>
    <n v="0"/>
    <n v="0"/>
    <s v="800-197-268-4"/>
    <s v="DIRECCION DE IMPUESTOS Y ADUANAS NACIONALES"/>
    <n v="5"/>
    <m/>
    <m/>
    <m/>
    <m/>
    <n v="1"/>
    <n v="7"/>
    <n v="2"/>
  </r>
  <r>
    <n v="46171328"/>
    <s v="C"/>
    <x v="727"/>
    <x v="0"/>
    <n v="4"/>
    <s v="13 211001432"/>
    <d v="2021-05-13T00:00:00"/>
    <d v="2026-05-31T00:00:00"/>
    <n v="1"/>
    <n v="1"/>
    <n v="11"/>
    <n v="30"/>
    <n v="2"/>
    <n v="9"/>
    <n v="9.3800000000000008"/>
    <n v="62306722"/>
    <n v="795460"/>
    <n v="52835455"/>
    <n v="0"/>
    <n v="0"/>
    <n v="0"/>
    <m/>
    <n v="0"/>
    <n v="0"/>
    <n v="0"/>
    <s v="3000000/3000000/"/>
    <s v="06/12/"/>
    <d v="2022-03-31T00:00:00"/>
    <n v="1"/>
    <s v="O"/>
    <n v="1"/>
    <n v="30"/>
    <n v="1010"/>
    <m/>
    <m/>
    <m/>
    <m/>
    <m/>
    <m/>
    <n v="1"/>
    <n v="1"/>
    <m/>
    <m/>
    <n v="833015"/>
    <s v="LIBRE INVERSION"/>
    <n v="0"/>
    <n v="0"/>
    <s v="800-197-268-4"/>
    <s v="DIRECCION DE IMPUESTOS Y ADUANAS NACIONALES"/>
    <n v="5"/>
    <m/>
    <m/>
    <m/>
    <m/>
    <n v="1"/>
    <n v="7"/>
    <n v="2"/>
  </r>
  <r>
    <n v="55352026"/>
    <s v="C"/>
    <x v="728"/>
    <x v="0"/>
    <n v="4"/>
    <s v="13 211003685"/>
    <d v="2021-12-03T00:00:00"/>
    <d v="2028-12-31T00:00:00"/>
    <n v="0"/>
    <n v="1"/>
    <n v="3"/>
    <n v="30"/>
    <n v="2"/>
    <n v="9"/>
    <n v="9.3800000000000008"/>
    <n v="80601456"/>
    <n v="1067949"/>
    <n v="79282104"/>
    <n v="0"/>
    <n v="0"/>
    <n v="0"/>
    <m/>
    <n v="0"/>
    <n v="0"/>
    <n v="0"/>
    <s v="1500000/1500000/"/>
    <s v="06/12/"/>
    <d v="2022-03-31T00:00:00"/>
    <n v="1"/>
    <s v="O"/>
    <n v="1"/>
    <n v="30"/>
    <n v="0"/>
    <m/>
    <m/>
    <m/>
    <m/>
    <m/>
    <m/>
    <n v="1"/>
    <n v="1"/>
    <m/>
    <m/>
    <n v="2849767"/>
    <s v="LIBRE INVERSION"/>
    <n v="0"/>
    <n v="0"/>
    <s v="800-197-268-4"/>
    <s v="DIRECCION DE IMPUESTOS Y ADUANAS NACIONALES"/>
    <n v="5"/>
    <m/>
    <m/>
    <m/>
    <m/>
    <n v="1"/>
    <n v="7"/>
    <n v="2"/>
  </r>
  <r>
    <n v="2249860.4068026198"/>
    <s v="C"/>
    <x v="729"/>
    <x v="0"/>
    <n v="4"/>
    <s v="13 211000690"/>
    <d v="2021-03-12T00:00:00"/>
    <d v="2023-03-31T00:00:00"/>
    <n v="0"/>
    <n v="1"/>
    <n v="12"/>
    <n v="30"/>
    <n v="2"/>
    <n v="9.56"/>
    <n v="9.99"/>
    <n v="6046241"/>
    <n v="278912"/>
    <n v="3173034"/>
    <n v="0"/>
    <n v="0"/>
    <n v="0"/>
    <m/>
    <n v="0"/>
    <n v="0"/>
    <n v="0"/>
    <m/>
    <m/>
    <d v="2022-03-31T00:00:00"/>
    <n v="1"/>
    <s v="O"/>
    <n v="1"/>
    <n v="30"/>
    <n v="0"/>
    <m/>
    <m/>
    <m/>
    <m/>
    <m/>
    <m/>
    <n v="1"/>
    <n v="1"/>
    <m/>
    <m/>
    <n v="110882.03"/>
    <s v="SUSTITUCION"/>
    <n v="0"/>
    <n v="0"/>
    <s v="800-197-268-4"/>
    <s v="DIRECCION DE IMPUESTOS Y ADUANAS NACIONALES"/>
    <n v="5"/>
    <m/>
    <m/>
    <m/>
    <m/>
    <n v="1"/>
    <n v="7"/>
    <n v="2"/>
  </r>
  <r>
    <n v="6892420.6689303843"/>
    <s v="C"/>
    <x v="729"/>
    <x v="0"/>
    <n v="4"/>
    <s v="13 221000015"/>
    <d v="2022-01-06T00:00:00"/>
    <d v="2024-01-31T00:00:00"/>
    <n v="0"/>
    <n v="1"/>
    <n v="2"/>
    <n v="30"/>
    <n v="2"/>
    <n v="15.3"/>
    <n v="16.41"/>
    <n v="10119475"/>
    <n v="330545"/>
    <n v="9720640"/>
    <n v="0"/>
    <n v="0"/>
    <n v="0"/>
    <m/>
    <n v="0"/>
    <n v="0"/>
    <n v="0"/>
    <s v="1000000/1000000/"/>
    <s v="06/12/"/>
    <d v="2022-03-31T00:00:00"/>
    <n v="1"/>
    <s v="O"/>
    <n v="1"/>
    <n v="30"/>
    <n v="0"/>
    <m/>
    <m/>
    <m/>
    <m/>
    <m/>
    <m/>
    <n v="1"/>
    <n v="1"/>
    <m/>
    <m/>
    <n v="339751.24"/>
    <s v="LIBRE INVERSION"/>
    <n v="0"/>
    <n v="0"/>
    <s v="800-197-268-4"/>
    <s v="DIRECCION DE IMPUESTOS Y ADUANAS NACIONALES"/>
    <n v="5"/>
    <m/>
    <m/>
    <m/>
    <m/>
    <n v="1"/>
    <n v="7"/>
    <n v="2"/>
  </r>
  <r>
    <n v="515754.80445764167"/>
    <s v="C"/>
    <x v="729"/>
    <x v="1"/>
    <n v="4"/>
    <s v="10 211000222"/>
    <d v="2021-03-26T00:00:00"/>
    <d v="2022-09-30T00:00:00"/>
    <n v="0"/>
    <n v="1"/>
    <n v="12"/>
    <n v="30"/>
    <n v="2"/>
    <n v="17.690000000000001"/>
    <n v="19.2"/>
    <n v="2000000"/>
    <n v="127710"/>
    <n v="727374"/>
    <n v="0"/>
    <n v="0"/>
    <n v="0"/>
    <m/>
    <n v="0"/>
    <n v="0"/>
    <n v="0"/>
    <m/>
    <m/>
    <d v="2022-03-31T00:00:00"/>
    <n v="1"/>
    <s v="O"/>
    <n v="1"/>
    <n v="30"/>
    <n v="0"/>
    <m/>
    <m/>
    <m/>
    <m/>
    <m/>
    <m/>
    <n v="1"/>
    <n v="1"/>
    <m/>
    <m/>
    <n v="25412.63"/>
    <s v="TARJETA DE AFINIDAD"/>
    <n v="0"/>
    <n v="0"/>
    <m/>
    <m/>
    <n v="5"/>
    <m/>
    <m/>
    <m/>
    <m/>
    <n v="1"/>
    <n v="7"/>
    <n v="2"/>
  </r>
  <r>
    <n v="227015.85874889672"/>
    <s v="C"/>
    <x v="729"/>
    <x v="1"/>
    <n v="4"/>
    <s v="10 211001295"/>
    <d v="2021-11-14T00:00:00"/>
    <d v="2023-05-31T00:00:00"/>
    <n v="0"/>
    <n v="1"/>
    <n v="4"/>
    <n v="30"/>
    <n v="2"/>
    <n v="17.690000000000001"/>
    <n v="19.2"/>
    <n v="400000"/>
    <n v="25542"/>
    <n v="320185"/>
    <n v="0"/>
    <n v="0"/>
    <n v="0"/>
    <m/>
    <n v="0"/>
    <n v="0"/>
    <n v="0"/>
    <m/>
    <m/>
    <d v="2022-03-31T00:00:00"/>
    <n v="1"/>
    <s v="O"/>
    <n v="1"/>
    <n v="30"/>
    <n v="0"/>
    <m/>
    <m/>
    <m/>
    <m/>
    <m/>
    <m/>
    <n v="1"/>
    <n v="1"/>
    <m/>
    <m/>
    <n v="11202.3"/>
    <s v="TARJETA DE AFINIDAD"/>
    <n v="0"/>
    <n v="0"/>
    <m/>
    <m/>
    <n v="5"/>
    <m/>
    <m/>
    <m/>
    <m/>
    <n v="1"/>
    <n v="7"/>
    <n v="2"/>
  </r>
  <r>
    <n v="170261.33106045739"/>
    <s v="C"/>
    <x v="729"/>
    <x v="1"/>
    <n v="4"/>
    <s v="10 211001306"/>
    <d v="2021-11-16T00:00:00"/>
    <d v="2023-05-31T00:00:00"/>
    <n v="0"/>
    <n v="1"/>
    <n v="4"/>
    <n v="30"/>
    <n v="2"/>
    <n v="17.690000000000001"/>
    <n v="19.2"/>
    <n v="300000"/>
    <n v="19157"/>
    <n v="240138"/>
    <n v="0"/>
    <n v="0"/>
    <n v="0"/>
    <m/>
    <n v="0"/>
    <n v="0"/>
    <n v="0"/>
    <m/>
    <m/>
    <d v="2022-03-31T00:00:00"/>
    <n v="1"/>
    <s v="O"/>
    <n v="1"/>
    <n v="30"/>
    <n v="0"/>
    <m/>
    <m/>
    <m/>
    <m/>
    <m/>
    <m/>
    <n v="1"/>
    <n v="1"/>
    <m/>
    <m/>
    <n v="8401.73"/>
    <s v="TARJETA DE AFINIDAD"/>
    <n v="0"/>
    <n v="0"/>
    <m/>
    <m/>
    <n v="5"/>
    <m/>
    <m/>
    <m/>
    <m/>
    <n v="1"/>
    <n v="7"/>
    <n v="2"/>
  </r>
  <r>
    <n v="32887352"/>
    <s v="C"/>
    <x v="730"/>
    <x v="0"/>
    <n v="4"/>
    <s v="13 211001608"/>
    <d v="2021-06-18T00:00:00"/>
    <d v="2024-06-30T00:00:00"/>
    <n v="30"/>
    <n v="1"/>
    <n v="8"/>
    <n v="30"/>
    <n v="2"/>
    <n v="9"/>
    <n v="9.3800000000000008"/>
    <n v="43819547"/>
    <n v="1074651"/>
    <n v="35775106"/>
    <n v="268311"/>
    <n v="0"/>
    <n v="0"/>
    <m/>
    <n v="0"/>
    <n v="0"/>
    <n v="0"/>
    <s v="2000000/2000000/"/>
    <s v="06/12/"/>
    <d v="2022-03-31T00:00:00"/>
    <n v="1"/>
    <s v="O"/>
    <n v="1"/>
    <n v="30"/>
    <n v="794583"/>
    <m/>
    <m/>
    <m/>
    <m/>
    <m/>
    <m/>
    <n v="1"/>
    <n v="1"/>
    <m/>
    <m/>
    <n v="360966"/>
    <s v="COMPRA CARTERA"/>
    <n v="0"/>
    <n v="0"/>
    <s v="800-197-268-4"/>
    <s v="DIRECCION DE IMPUESTOS Y ADUANAS NACIONALES"/>
    <n v="5"/>
    <m/>
    <m/>
    <m/>
    <m/>
    <n v="1"/>
    <n v="7"/>
    <n v="2"/>
  </r>
  <r>
    <n v="8571591.5215052888"/>
    <s v="C"/>
    <x v="731"/>
    <x v="0"/>
    <n v="3"/>
    <s v="13 211000691"/>
    <d v="2021-03-23T00:00:00"/>
    <d v="2023-03-31T00:00:00"/>
    <n v="0"/>
    <n v="1"/>
    <n v="14"/>
    <n v="30"/>
    <n v="2"/>
    <n v="16.68"/>
    <n v="18.02"/>
    <n v="20117116"/>
    <n v="578817"/>
    <n v="10912814"/>
    <n v="0"/>
    <n v="0"/>
    <n v="0"/>
    <m/>
    <n v="0"/>
    <n v="0"/>
    <n v="0"/>
    <s v="2500000/2500000/"/>
    <s v="07/12/"/>
    <d v="2022-03-31T00:00:00"/>
    <n v="1"/>
    <s v="O"/>
    <n v="1"/>
    <n v="30"/>
    <n v="0"/>
    <m/>
    <m/>
    <m/>
    <m/>
    <m/>
    <m/>
    <n v="1"/>
    <n v="1"/>
    <n v="44278"/>
    <s v="A"/>
    <n v="292663.86"/>
    <s v="SUSTITUCION"/>
    <n v="0"/>
    <n v="0"/>
    <s v="800-197-268-4"/>
    <s v="DIRECCION DE IMPUESTOS Y ADUANAS NACIONALES"/>
    <n v="5"/>
    <m/>
    <m/>
    <m/>
    <m/>
    <n v="1"/>
    <n v="7"/>
    <n v="2"/>
  </r>
  <r>
    <n v="7678561.4784947112"/>
    <s v="C"/>
    <x v="731"/>
    <x v="1"/>
    <n v="4"/>
    <s v="10 191002135"/>
    <d v="2019-10-20T00:00:00"/>
    <d v="2025-02-28T00:00:00"/>
    <n v="0"/>
    <n v="1"/>
    <n v="28"/>
    <n v="30"/>
    <n v="2"/>
    <n v="18"/>
    <n v="19.559999999999999"/>
    <n v="10000000"/>
    <n v="361524"/>
    <n v="9775835"/>
    <n v="0"/>
    <n v="0"/>
    <n v="0"/>
    <m/>
    <n v="0"/>
    <n v="0"/>
    <n v="0"/>
    <m/>
    <m/>
    <d v="2022-03-31T00:00:00"/>
    <n v="1"/>
    <s v="O"/>
    <n v="1"/>
    <n v="30"/>
    <n v="0"/>
    <m/>
    <m/>
    <m/>
    <m/>
    <m/>
    <m/>
    <n v="1"/>
    <n v="1"/>
    <m/>
    <m/>
    <n v="262149.14"/>
    <s v="TARJETA DE AFINIDAD"/>
    <n v="0"/>
    <n v="0"/>
    <m/>
    <m/>
    <n v="5"/>
    <m/>
    <m/>
    <m/>
    <m/>
    <n v="1"/>
    <n v="7"/>
    <n v="2"/>
  </r>
  <r>
    <n v="7542763.1686941031"/>
    <s v="C"/>
    <x v="732"/>
    <x v="0"/>
    <n v="3"/>
    <s v="13 191003046"/>
    <d v="2019-12-10T00:00:00"/>
    <d v="2024-12-31T00:00:00"/>
    <n v="0"/>
    <n v="1"/>
    <n v="27"/>
    <n v="30"/>
    <n v="2"/>
    <n v="18"/>
    <n v="19.559999999999999"/>
    <n v="28904172"/>
    <n v="733976"/>
    <n v="18994535"/>
    <n v="0"/>
    <n v="0"/>
    <n v="0"/>
    <m/>
    <n v="0"/>
    <n v="0"/>
    <n v="0"/>
    <m/>
    <m/>
    <d v="2022-03-31T00:00:00"/>
    <n v="1"/>
    <s v="O"/>
    <n v="1"/>
    <n v="30"/>
    <n v="0"/>
    <m/>
    <m/>
    <m/>
    <m/>
    <m/>
    <m/>
    <n v="1"/>
    <n v="1"/>
    <n v="43809"/>
    <s v="A"/>
    <n v="1431405.94"/>
    <s v="LIBRE INVERSION"/>
    <n v="0"/>
    <n v="0"/>
    <s v="800-197-268-4"/>
    <s v="DIRECCION DE IMPUESTOS Y ADUANAS NACIONALES"/>
    <n v="5"/>
    <m/>
    <m/>
    <m/>
    <m/>
    <n v="1"/>
    <n v="7"/>
    <n v="2"/>
  </r>
  <r>
    <n v="403233.83130589477"/>
    <s v="C"/>
    <x v="732"/>
    <x v="1"/>
    <n v="4"/>
    <s v="10 191003150"/>
    <d v="2020-03-31T00:00:00"/>
    <d v="2023-02-28T00:00:00"/>
    <n v="0"/>
    <n v="1"/>
    <n v="24"/>
    <n v="30"/>
    <n v="2"/>
    <n v="9"/>
    <n v="9.3800000000000008"/>
    <n v="1015621"/>
    <n v="98273"/>
    <n v="1015621"/>
    <n v="0"/>
    <n v="0"/>
    <n v="0"/>
    <m/>
    <n v="0"/>
    <n v="0"/>
    <n v="0"/>
    <m/>
    <m/>
    <d v="2022-03-31T00:00:00"/>
    <n v="1"/>
    <s v="O"/>
    <n v="1"/>
    <n v="30"/>
    <n v="0"/>
    <m/>
    <m/>
    <m/>
    <m/>
    <m/>
    <m/>
    <n v="1"/>
    <n v="1"/>
    <m/>
    <m/>
    <n v="76607.06"/>
    <s v="TARJETA DE AFINIDAD"/>
    <n v="0"/>
    <n v="0"/>
    <m/>
    <m/>
    <n v="5"/>
    <m/>
    <m/>
    <m/>
    <m/>
    <n v="1"/>
    <n v="7"/>
    <n v="2"/>
  </r>
  <r>
    <n v="4403918.4085600721"/>
    <s v="C"/>
    <x v="733"/>
    <x v="4"/>
    <n v="4"/>
    <s v="11 18530"/>
    <d v="2017-08-23T00:00:00"/>
    <d v="2022-12-31T00:00:00"/>
    <n v="0"/>
    <n v="1"/>
    <n v="41"/>
    <n v="30"/>
    <n v="2"/>
    <n v="12"/>
    <n v="12.68"/>
    <n v="59669785"/>
    <n v="417373"/>
    <n v="5550314"/>
    <n v="0"/>
    <n v="0"/>
    <n v="84960000"/>
    <n v="43585"/>
    <n v="0"/>
    <n v="0"/>
    <n v="0"/>
    <s v="1000000/1165254/"/>
    <s v="07/12/"/>
    <d v="2022-03-31T00:00:00"/>
    <n v="2"/>
    <s v="O"/>
    <n v="1"/>
    <n v="30"/>
    <n v="0"/>
    <m/>
    <m/>
    <m/>
    <m/>
    <m/>
    <m/>
    <n v="1"/>
    <n v="1"/>
    <m/>
    <m/>
    <n v="137204.38"/>
    <s v="VIVIENDA"/>
    <n v="0"/>
    <n v="0"/>
    <m/>
    <m/>
    <n v="5"/>
    <m/>
    <m/>
    <m/>
    <m/>
    <n v="1"/>
    <n v="7"/>
    <n v="2"/>
  </r>
  <r>
    <n v="29638097.0460965"/>
    <s v="C"/>
    <x v="733"/>
    <x v="0"/>
    <n v="4"/>
    <s v="13 211002820"/>
    <d v="2021-10-26T00:00:00"/>
    <d v="2026-10-31T00:00:00"/>
    <n v="0"/>
    <n v="1"/>
    <n v="6"/>
    <n v="30"/>
    <n v="2"/>
    <n v="10.56"/>
    <n v="11.08"/>
    <n v="40090519"/>
    <n v="701858"/>
    <n v="37353964"/>
    <n v="0"/>
    <n v="0"/>
    <n v="0"/>
    <m/>
    <n v="0"/>
    <n v="0"/>
    <n v="0"/>
    <s v="1000000/1000000/"/>
    <s v="06/12/"/>
    <d v="2022-03-31T00:00:00"/>
    <n v="1"/>
    <s v="O"/>
    <n v="1"/>
    <n v="30"/>
    <n v="0"/>
    <m/>
    <m/>
    <m/>
    <m/>
    <m/>
    <m/>
    <n v="1"/>
    <n v="1"/>
    <m/>
    <m/>
    <n v="923946.32"/>
    <s v="LIBRE INVERSION"/>
    <n v="0"/>
    <n v="0"/>
    <s v="800-197-268-4"/>
    <s v="DIRECCION DE IMPUESTOS Y ADUANAS NACIONALES"/>
    <n v="5"/>
    <m/>
    <m/>
    <m/>
    <m/>
    <n v="1"/>
    <n v="7"/>
    <n v="2"/>
  </r>
  <r>
    <n v="3546090.359741102"/>
    <s v="C"/>
    <x v="733"/>
    <x v="1"/>
    <n v="4"/>
    <s v="10 191002312"/>
    <d v="2019-11-02T00:00:00"/>
    <d v="2023-05-31T00:00:00"/>
    <n v="0"/>
    <n v="1"/>
    <n v="28"/>
    <n v="30"/>
    <n v="2"/>
    <n v="17.989999999999998"/>
    <n v="19.559999999999999"/>
    <n v="10000000"/>
    <n v="362042"/>
    <n v="4469352"/>
    <n v="0"/>
    <n v="0"/>
    <n v="0"/>
    <m/>
    <n v="0"/>
    <n v="0"/>
    <n v="0"/>
    <m/>
    <m/>
    <d v="2022-03-31T00:00:00"/>
    <n v="1"/>
    <s v="O"/>
    <n v="1"/>
    <n v="30"/>
    <n v="0"/>
    <m/>
    <m/>
    <m/>
    <m/>
    <m/>
    <m/>
    <n v="1"/>
    <n v="1"/>
    <m/>
    <m/>
    <n v="110617.39"/>
    <s v="TARJETA DE AFINIDAD"/>
    <n v="0"/>
    <n v="0"/>
    <m/>
    <m/>
    <n v="5"/>
    <m/>
    <m/>
    <m/>
    <m/>
    <n v="1"/>
    <n v="7"/>
    <n v="2"/>
  </r>
  <r>
    <n v="22624225.635602325"/>
    <s v="C"/>
    <x v="733"/>
    <x v="1"/>
    <n v="3"/>
    <s v="13 211001623"/>
    <d v="2021-06-04T00:00:00"/>
    <d v="2024-06-30T00:00:00"/>
    <n v="0"/>
    <n v="1"/>
    <n v="9"/>
    <n v="30"/>
    <n v="2"/>
    <n v="11.01"/>
    <n v="11.58"/>
    <n v="36510162"/>
    <n v="1202522"/>
    <n v="28514293"/>
    <n v="0"/>
    <n v="0"/>
    <n v="0"/>
    <m/>
    <n v="0"/>
    <n v="0"/>
    <n v="0"/>
    <m/>
    <m/>
    <d v="2022-03-31T00:00:00"/>
    <n v="1"/>
    <s v="O"/>
    <n v="1"/>
    <n v="30"/>
    <n v="0"/>
    <m/>
    <m/>
    <m/>
    <m/>
    <m/>
    <m/>
    <n v="1"/>
    <n v="1"/>
    <n v="44351"/>
    <s v="A"/>
    <n v="705428.46"/>
    <s v="LIBRE INVERSION"/>
    <n v="0"/>
    <n v="0"/>
    <m/>
    <m/>
    <n v="5"/>
    <m/>
    <m/>
    <m/>
    <m/>
    <n v="1"/>
    <n v="7"/>
    <n v="2"/>
  </r>
  <r>
    <n v="0"/>
    <s v="C"/>
    <x v="734"/>
    <x v="1"/>
    <n v="4"/>
    <s v="10 211000261"/>
    <d v="2021-04-07T00:00:00"/>
    <d v="2023-04-30T00:00:00"/>
    <n v="0"/>
    <n v="1"/>
    <n v="11"/>
    <n v="30"/>
    <n v="2"/>
    <n v="17.690000000000001"/>
    <n v="19.2"/>
    <n v="600000"/>
    <n v="29984"/>
    <n v="351563"/>
    <n v="0"/>
    <n v="0"/>
    <n v="0"/>
    <m/>
    <n v="0"/>
    <n v="0"/>
    <n v="0"/>
    <m/>
    <m/>
    <d v="2022-03-31T00:00:00"/>
    <n v="1"/>
    <s v="O"/>
    <n v="1"/>
    <n v="30"/>
    <n v="0"/>
    <m/>
    <m/>
    <m/>
    <m/>
    <m/>
    <m/>
    <n v="1"/>
    <n v="1"/>
    <m/>
    <m/>
    <n v="402113"/>
    <s v="TARJETA DE AFINIDAD"/>
    <n v="0"/>
    <n v="0"/>
    <m/>
    <m/>
    <n v="5"/>
    <m/>
    <m/>
    <m/>
    <m/>
    <n v="1"/>
    <n v="7"/>
    <n v="2"/>
  </r>
  <r>
    <n v="1893832.0066089947"/>
    <s v="C"/>
    <x v="735"/>
    <x v="1"/>
    <n v="4"/>
    <s v="10 211000793"/>
    <d v="2021-09-03T00:00:00"/>
    <d v="2024-08-31T00:00:00"/>
    <n v="1"/>
    <n v="1"/>
    <n v="6"/>
    <n v="30"/>
    <n v="2"/>
    <n v="17.690000000000001"/>
    <n v="19.2"/>
    <n v="5120000"/>
    <n v="185365"/>
    <n v="4446286"/>
    <n v="65583"/>
    <n v="0"/>
    <n v="0"/>
    <m/>
    <n v="0"/>
    <n v="0"/>
    <n v="0"/>
    <m/>
    <m/>
    <d v="2022-02-28T00:00:00"/>
    <n v="1"/>
    <s v="O"/>
    <n v="1"/>
    <n v="30"/>
    <n v="118288"/>
    <m/>
    <m/>
    <m/>
    <m/>
    <m/>
    <m/>
    <n v="1"/>
    <n v="1"/>
    <m/>
    <m/>
    <n v="319076.46999999997"/>
    <s v="TARJETA DE AFINIDAD"/>
    <n v="0"/>
    <n v="0"/>
    <m/>
    <m/>
    <n v="5"/>
    <m/>
    <m/>
    <m/>
    <m/>
    <n v="1"/>
    <n v="7"/>
    <n v="2"/>
  </r>
  <r>
    <n v="1761096.9933910053"/>
    <s v="C"/>
    <x v="735"/>
    <x v="1"/>
    <n v="4"/>
    <s v="10 211000619"/>
    <d v="2021-07-30T00:00:00"/>
    <d v="2024-07-31T00:00:00"/>
    <n v="1"/>
    <n v="1"/>
    <n v="7"/>
    <n v="30"/>
    <n v="2"/>
    <n v="9"/>
    <n v="9.3800000000000008"/>
    <n v="5000000"/>
    <n v="159939"/>
    <n v="4134555"/>
    <n v="31009"/>
    <n v="0"/>
    <n v="0"/>
    <m/>
    <n v="0"/>
    <n v="0"/>
    <n v="0"/>
    <m/>
    <m/>
    <d v="2022-02-28T00:00:00"/>
    <n v="1"/>
    <s v="O"/>
    <n v="1"/>
    <n v="30"/>
    <n v="127541"/>
    <m/>
    <m/>
    <m/>
    <m/>
    <m/>
    <m/>
    <n v="1"/>
    <n v="1"/>
    <m/>
    <m/>
    <n v="296663.53000000003"/>
    <s v="TARJETA DE AFINIDAD"/>
    <n v="0"/>
    <n v="0"/>
    <m/>
    <m/>
    <n v="5"/>
    <m/>
    <m/>
    <m/>
    <m/>
    <n v="1"/>
    <n v="7"/>
    <n v="2"/>
  </r>
  <r>
    <n v="27170984"/>
    <s v="C"/>
    <x v="736"/>
    <x v="0"/>
    <n v="4"/>
    <s v="13 211002469"/>
    <d v="2021-09-13T00:00:00"/>
    <d v="2026-09-30T00:00:00"/>
    <n v="1"/>
    <n v="1"/>
    <n v="6"/>
    <n v="30"/>
    <n v="2"/>
    <n v="9"/>
    <n v="9.3800000000000008"/>
    <n v="35192344"/>
    <n v="402591"/>
    <n v="32516742"/>
    <n v="238471"/>
    <n v="0"/>
    <n v="0"/>
    <m/>
    <n v="0"/>
    <n v="0"/>
    <n v="0"/>
    <s v="2000000/2000000/"/>
    <s v="06/12/"/>
    <d v="2022-03-31T00:00:00"/>
    <n v="1"/>
    <s v="O"/>
    <n v="1"/>
    <n v="30"/>
    <n v="147790"/>
    <m/>
    <m/>
    <m/>
    <m/>
    <m/>
    <m/>
    <n v="1"/>
    <n v="1"/>
    <m/>
    <m/>
    <n v="668225"/>
    <s v="LIBRE INVERSION"/>
    <n v="0"/>
    <n v="0"/>
    <s v="800-197-268-4"/>
    <s v="DIRECCION DE IMPUESTOS Y ADUANAS NACIONALES"/>
    <n v="5"/>
    <m/>
    <m/>
    <m/>
    <m/>
    <n v="1"/>
    <n v="7"/>
    <n v="2"/>
  </r>
  <r>
    <n v="23816255.759999998"/>
    <s v="C"/>
    <x v="737"/>
    <x v="2"/>
    <n v="3"/>
    <s v="10 191000435"/>
    <d v="2019-07-03T00:00:00"/>
    <d v="2024-11-30T00:00:00"/>
    <n v="0"/>
    <n v="1"/>
    <n v="37"/>
    <n v="30"/>
    <n v="2"/>
    <n v="9.9499999999999993"/>
    <n v="10.42"/>
    <n v="111314272"/>
    <n v="1110056"/>
    <n v="47068205"/>
    <n v="0"/>
    <n v="0"/>
    <n v="164520376"/>
    <n v="43598"/>
    <n v="0"/>
    <n v="0"/>
    <n v="0"/>
    <s v="4143000/1000000/2000000/"/>
    <s v="05/07/12/"/>
    <d v="2022-03-31T00:00:00"/>
    <n v="2"/>
    <s v="O"/>
    <n v="1"/>
    <n v="30"/>
    <n v="0"/>
    <m/>
    <m/>
    <m/>
    <m/>
    <m/>
    <m/>
    <n v="1"/>
    <n v="1"/>
    <n v="43649"/>
    <s v="A"/>
    <n v="2670176.2400000002"/>
    <s v="LIBRE INVERSION"/>
    <n v="0"/>
    <n v="0"/>
    <s v="800-197-268-4"/>
    <s v="DIRECCION DE IMPUESTOS Y ADUANAS NACIONALES"/>
    <n v="5"/>
    <m/>
    <m/>
    <m/>
    <m/>
    <n v="1"/>
    <n v="7"/>
    <n v="2"/>
  </r>
  <r>
    <n v="1197872"/>
    <s v="C"/>
    <x v="738"/>
    <x v="0"/>
    <n v="4"/>
    <s v="13 211002613"/>
    <d v="2021-09-22T00:00:00"/>
    <d v="2023-09-30T00:00:00"/>
    <n v="0"/>
    <n v="1"/>
    <n v="6"/>
    <n v="30"/>
    <n v="2"/>
    <n v="9"/>
    <n v="9.3800000000000008"/>
    <n v="5528531"/>
    <n v="253594"/>
    <n v="4241923"/>
    <n v="0"/>
    <n v="0"/>
    <n v="0"/>
    <m/>
    <n v="0"/>
    <n v="0"/>
    <n v="0"/>
    <m/>
    <m/>
    <d v="2022-03-31T00:00:00"/>
    <n v="1"/>
    <s v="O"/>
    <n v="1"/>
    <n v="30"/>
    <n v="0"/>
    <m/>
    <m/>
    <m/>
    <m/>
    <m/>
    <m/>
    <n v="1"/>
    <n v="1"/>
    <m/>
    <m/>
    <n v="380506"/>
    <s v="LIBRE INVERSION"/>
    <n v="0"/>
    <n v="0"/>
    <s v="800-197-268-4"/>
    <s v="DIRECCION DE IMPUESTOS Y ADUANAS NACIONALES"/>
    <n v="5"/>
    <m/>
    <m/>
    <m/>
    <m/>
    <n v="1"/>
    <n v="7"/>
    <n v="2"/>
  </r>
  <r>
    <n v="0"/>
    <s v="C"/>
    <x v="739"/>
    <x v="0"/>
    <n v="3"/>
    <s v="13 191003420"/>
    <d v="2019-12-24T00:00:00"/>
    <d v="2022-12-31T00:00:00"/>
    <n v="0"/>
    <n v="1"/>
    <n v="27"/>
    <n v="30"/>
    <n v="2"/>
    <n v="12.96"/>
    <n v="13.75"/>
    <n v="8128690"/>
    <n v="273731"/>
    <n v="2335650"/>
    <n v="0"/>
    <n v="0"/>
    <n v="0"/>
    <m/>
    <n v="0"/>
    <n v="0"/>
    <n v="0"/>
    <m/>
    <m/>
    <d v="2022-03-31T00:00:00"/>
    <n v="1"/>
    <s v="O"/>
    <n v="1"/>
    <n v="30"/>
    <n v="0"/>
    <m/>
    <m/>
    <m/>
    <m/>
    <m/>
    <m/>
    <n v="1"/>
    <n v="1"/>
    <n v="43823"/>
    <s v="A"/>
    <n v="781865.16"/>
    <s v="LIBRE INVERSION"/>
    <n v="0"/>
    <n v="0"/>
    <s v="800-197-268-4"/>
    <s v="DIRECCION DE IMPUESTOS Y ADUANAS NACIONALES"/>
    <n v="5"/>
    <m/>
    <m/>
    <m/>
    <m/>
    <n v="1"/>
    <n v="7"/>
    <n v="2"/>
  </r>
  <r>
    <n v="0"/>
    <s v="C"/>
    <x v="739"/>
    <x v="0"/>
    <n v="4"/>
    <s v="13 201002546"/>
    <d v="2020-09-08T00:00:00"/>
    <d v="2023-09-30T00:00:00"/>
    <n v="0"/>
    <n v="1"/>
    <n v="18"/>
    <n v="30"/>
    <n v="2"/>
    <n v="9"/>
    <n v="9.3800000000000008"/>
    <n v="5053924"/>
    <n v="161664"/>
    <n v="2704174"/>
    <n v="0"/>
    <n v="0"/>
    <n v="0"/>
    <m/>
    <n v="0"/>
    <n v="0"/>
    <n v="0"/>
    <m/>
    <m/>
    <d v="2022-03-31T00:00:00"/>
    <n v="1"/>
    <s v="O"/>
    <n v="1"/>
    <n v="30"/>
    <n v="0"/>
    <m/>
    <m/>
    <m/>
    <m/>
    <m/>
    <m/>
    <n v="1"/>
    <n v="1"/>
    <m/>
    <m/>
    <n v="905370.84"/>
    <s v="LIBRE INVERSION"/>
    <n v="0"/>
    <n v="0"/>
    <s v="800-197-268-4"/>
    <s v="DIRECCION DE IMPUESTOS Y ADUANAS NACIONALES"/>
    <n v="5"/>
    <m/>
    <m/>
    <m/>
    <m/>
    <n v="1"/>
    <n v="7"/>
    <n v="2"/>
  </r>
  <r>
    <n v="1382264.4275369444"/>
    <s v="C"/>
    <x v="740"/>
    <x v="0"/>
    <n v="4"/>
    <s v="13 201003085"/>
    <d v="2020-11-06T00:00:00"/>
    <d v="2023-05-31T00:00:00"/>
    <n v="1"/>
    <n v="1"/>
    <n v="16"/>
    <n v="30"/>
    <n v="2"/>
    <n v="10.47"/>
    <n v="10.99"/>
    <n v="15126715"/>
    <n v="450045"/>
    <n v="5893213"/>
    <n v="0"/>
    <n v="0"/>
    <n v="0"/>
    <m/>
    <n v="0"/>
    <n v="0"/>
    <n v="0"/>
    <m/>
    <m/>
    <d v="2022-03-31T00:00:00"/>
    <n v="1"/>
    <s v="O"/>
    <n v="1"/>
    <n v="30"/>
    <n v="1142"/>
    <m/>
    <m/>
    <m/>
    <m/>
    <m/>
    <m/>
    <n v="1"/>
    <n v="1"/>
    <m/>
    <m/>
    <n v="555207.91"/>
    <s v="LIBRE INVERSION"/>
    <n v="0"/>
    <n v="0"/>
    <s v="800-197-268-4"/>
    <s v="DIRECCION DE IMPUESTOS Y ADUANAS NACIONALES"/>
    <n v="5"/>
    <m/>
    <m/>
    <m/>
    <m/>
    <n v="1"/>
    <n v="7"/>
    <n v="2"/>
  </r>
  <r>
    <n v="469126.67246305523"/>
    <s v="C"/>
    <x v="740"/>
    <x v="1"/>
    <n v="4"/>
    <s v="10 221000458"/>
    <d v="2022-03-15T00:00:00"/>
    <d v="2024-03-31T00:00:00"/>
    <n v="0"/>
    <n v="1"/>
    <n v="0"/>
    <n v="30"/>
    <n v="2"/>
    <n v="17.690000000000001"/>
    <n v="19.2"/>
    <n v="2000000"/>
    <n v="99948"/>
    <n v="2000000"/>
    <n v="14750"/>
    <n v="0"/>
    <n v="0"/>
    <m/>
    <n v="0"/>
    <n v="0"/>
    <n v="0"/>
    <m/>
    <m/>
    <d v="2022-03-15T00:00:00"/>
    <n v="1"/>
    <s v="O"/>
    <n v="1"/>
    <n v="30"/>
    <n v="0"/>
    <m/>
    <m/>
    <m/>
    <m/>
    <m/>
    <m/>
    <n v="1"/>
    <n v="1"/>
    <m/>
    <m/>
    <n v="188399.99"/>
    <s v="TARJETA DE AFINIDAD"/>
    <n v="0"/>
    <n v="0"/>
    <m/>
    <m/>
    <n v="5"/>
    <m/>
    <m/>
    <m/>
    <m/>
    <n v="1"/>
    <n v="7"/>
    <n v="2"/>
  </r>
  <r>
    <n v="0"/>
    <s v="C"/>
    <x v="741"/>
    <x v="1"/>
    <n v="4"/>
    <s v="13 201001220"/>
    <d v="2020-03-20T00:00:00"/>
    <d v="2023-05-31T00:00:00"/>
    <n v="0"/>
    <n v="1"/>
    <n v="22"/>
    <n v="30"/>
    <n v="2"/>
    <n v="9"/>
    <n v="9.3800000000000008"/>
    <n v="5041654"/>
    <n v="160323"/>
    <n v="2123173"/>
    <n v="0"/>
    <n v="0"/>
    <n v="0"/>
    <m/>
    <n v="0"/>
    <n v="0"/>
    <n v="0"/>
    <m/>
    <m/>
    <d v="2022-03-31T00:00:00"/>
    <n v="1"/>
    <s v="O"/>
    <n v="1"/>
    <n v="30"/>
    <n v="0"/>
    <m/>
    <m/>
    <m/>
    <m/>
    <m/>
    <m/>
    <n v="1"/>
    <n v="1"/>
    <m/>
    <m/>
    <n v="968504"/>
    <s v="SUSTITUCION"/>
    <n v="0"/>
    <n v="0"/>
    <m/>
    <m/>
    <n v="5"/>
    <m/>
    <m/>
    <m/>
    <m/>
    <n v="1"/>
    <n v="7"/>
    <n v="2"/>
  </r>
  <r>
    <n v="34679518"/>
    <s v="C"/>
    <x v="742"/>
    <x v="0"/>
    <n v="3"/>
    <s v="13 201002971"/>
    <d v="2020-10-29T00:00:00"/>
    <d v="2026-10-15T00:00:00"/>
    <n v="0"/>
    <n v="1"/>
    <n v="19"/>
    <n v="30"/>
    <n v="2"/>
    <n v="8.76"/>
    <n v="9.1199999999999992"/>
    <n v="65404060"/>
    <n v="1048663"/>
    <n v="53595170"/>
    <n v="195756"/>
    <n v="0"/>
    <n v="0"/>
    <m/>
    <n v="0"/>
    <n v="0"/>
    <n v="0"/>
    <s v="900000/900000/"/>
    <s v="06/12/"/>
    <d v="2022-03-15T00:00:00"/>
    <n v="1"/>
    <s v="O"/>
    <n v="1"/>
    <n v="30"/>
    <n v="0"/>
    <m/>
    <m/>
    <m/>
    <m/>
    <m/>
    <m/>
    <n v="1"/>
    <n v="1"/>
    <n v="44133"/>
    <s v="A"/>
    <n v="2309273"/>
    <s v="SUSTITUCION"/>
    <n v="0"/>
    <n v="0"/>
    <s v="890-324-067-3"/>
    <s v="FONDO DE EMPLEADOS DE LA DIRECCION DE IMPUESTOS Y "/>
    <n v="5"/>
    <m/>
    <m/>
    <m/>
    <m/>
    <n v="1"/>
    <n v="7"/>
    <n v="2"/>
  </r>
  <r>
    <n v="12526729.449702378"/>
    <s v="C"/>
    <x v="743"/>
    <x v="0"/>
    <n v="3"/>
    <s v="13 221001421"/>
    <d v="2022-03-31T00:00:00"/>
    <d v="2025-03-31T00:00:00"/>
    <n v="0"/>
    <n v="1"/>
    <n v="0"/>
    <n v="30"/>
    <n v="2"/>
    <n v="15.56"/>
    <n v="16.72"/>
    <n v="19353336"/>
    <n v="414221"/>
    <n v="19353336"/>
    <n v="0"/>
    <n v="0"/>
    <n v="0"/>
    <m/>
    <n v="0"/>
    <n v="0"/>
    <n v="0"/>
    <s v="1200000/2000000/"/>
    <s v="06/12/"/>
    <d v="2022-03-31T00:00:00"/>
    <n v="1"/>
    <s v="O"/>
    <n v="1"/>
    <n v="30"/>
    <n v="0"/>
    <m/>
    <m/>
    <m/>
    <m/>
    <m/>
    <m/>
    <n v="1"/>
    <n v="1"/>
    <n v="44651"/>
    <s v="A"/>
    <n v="797689.66"/>
    <s v="SUSTITUCION"/>
    <n v="0"/>
    <n v="0"/>
    <s v="800-197-268-4"/>
    <s v="DIRECCION DE IMPUESTOS Y ADUANAS NACIONALES"/>
    <n v="5"/>
    <m/>
    <m/>
    <m/>
    <m/>
    <n v="1"/>
    <n v="7"/>
    <n v="2"/>
  </r>
  <r>
    <n v="10645.009581818282"/>
    <s v="C"/>
    <x v="743"/>
    <x v="1"/>
    <n v="4"/>
    <s v="10 191001701"/>
    <d v="2019-10-18T00:00:00"/>
    <d v="2022-04-30T00:00:00"/>
    <n v="0"/>
    <n v="1"/>
    <n v="29"/>
    <n v="30"/>
    <n v="2"/>
    <n v="18"/>
    <n v="19.559999999999999"/>
    <n v="400000"/>
    <n v="16656"/>
    <n v="16401"/>
    <n v="0"/>
    <n v="0"/>
    <n v="0"/>
    <m/>
    <n v="0"/>
    <n v="0"/>
    <n v="0"/>
    <m/>
    <m/>
    <d v="2022-03-31T00:00:00"/>
    <n v="1"/>
    <s v="O"/>
    <n v="1"/>
    <n v="30"/>
    <n v="0"/>
    <m/>
    <m/>
    <m/>
    <m/>
    <m/>
    <m/>
    <n v="1"/>
    <n v="1"/>
    <m/>
    <m/>
    <n v="646.78"/>
    <s v="TARJETA DE AFINIDAD"/>
    <n v="0"/>
    <n v="0"/>
    <m/>
    <m/>
    <n v="5"/>
    <m/>
    <m/>
    <m/>
    <m/>
    <n v="1"/>
    <n v="7"/>
    <n v="2"/>
  </r>
  <r>
    <n v="5402.326074431212"/>
    <s v="C"/>
    <x v="743"/>
    <x v="1"/>
    <n v="4"/>
    <s v="10 191002324"/>
    <d v="2019-11-04T00:00:00"/>
    <d v="2022-05-31T00:00:00"/>
    <n v="0"/>
    <n v="1"/>
    <n v="28"/>
    <n v="30"/>
    <n v="2"/>
    <n v="18"/>
    <n v="19.559999999999999"/>
    <n v="103989"/>
    <n v="4330"/>
    <n v="8473"/>
    <n v="0"/>
    <n v="0"/>
    <n v="0"/>
    <m/>
    <n v="0"/>
    <n v="0"/>
    <n v="0"/>
    <m/>
    <m/>
    <d v="2022-03-31T00:00:00"/>
    <n v="1"/>
    <s v="O"/>
    <n v="1"/>
    <n v="30"/>
    <n v="0"/>
    <m/>
    <m/>
    <m/>
    <m/>
    <m/>
    <m/>
    <n v="1"/>
    <n v="1"/>
    <m/>
    <m/>
    <n v="431.18"/>
    <s v="TARJETA DE AFINIDAD"/>
    <n v="0"/>
    <n v="0"/>
    <m/>
    <m/>
    <n v="5"/>
    <m/>
    <m/>
    <m/>
    <m/>
    <n v="1"/>
    <n v="7"/>
    <n v="2"/>
  </r>
  <r>
    <n v="81187.576816299115"/>
    <s v="C"/>
    <x v="743"/>
    <x v="1"/>
    <n v="4"/>
    <s v="10 191001912"/>
    <d v="2019-10-17T00:00:00"/>
    <d v="2022-04-30T00:00:00"/>
    <n v="0"/>
    <n v="1"/>
    <n v="29"/>
    <n v="30"/>
    <n v="2"/>
    <n v="11.04"/>
    <n v="11.61"/>
    <n v="3305802"/>
    <n v="137651"/>
    <n v="125438"/>
    <n v="0"/>
    <n v="0"/>
    <n v="0"/>
    <m/>
    <n v="0"/>
    <n v="0"/>
    <n v="0"/>
    <m/>
    <m/>
    <d v="2022-03-31T00:00:00"/>
    <n v="1"/>
    <s v="O"/>
    <n v="1"/>
    <n v="30"/>
    <n v="0"/>
    <m/>
    <m/>
    <m/>
    <m/>
    <m/>
    <m/>
    <n v="1"/>
    <n v="1"/>
    <m/>
    <m/>
    <n v="5174.2"/>
    <s v="TARJETA DE AFINIDAD"/>
    <n v="0"/>
    <n v="0"/>
    <m/>
    <m/>
    <n v="5"/>
    <m/>
    <m/>
    <m/>
    <m/>
    <n v="1"/>
    <n v="7"/>
    <n v="2"/>
  </r>
  <r>
    <n v="18998.073336682537"/>
    <s v="C"/>
    <x v="743"/>
    <x v="1"/>
    <n v="4"/>
    <s v="10 191003211"/>
    <d v="2020-04-16T00:00:00"/>
    <d v="2023-04-30T00:00:00"/>
    <n v="0"/>
    <n v="1"/>
    <n v="23"/>
    <n v="30"/>
    <n v="2"/>
    <n v="18"/>
    <n v="19.559999999999999"/>
    <n v="69487"/>
    <n v="2512"/>
    <n v="29473"/>
    <n v="0"/>
    <n v="0"/>
    <n v="0"/>
    <m/>
    <n v="0"/>
    <n v="0"/>
    <n v="0"/>
    <m/>
    <m/>
    <d v="2022-03-31T00:00:00"/>
    <n v="1"/>
    <s v="O"/>
    <n v="1"/>
    <n v="30"/>
    <n v="0"/>
    <m/>
    <m/>
    <m/>
    <m/>
    <m/>
    <m/>
    <n v="1"/>
    <n v="1"/>
    <m/>
    <m/>
    <n v="1293.55"/>
    <s v="TARJETA DE AFINIDAD"/>
    <n v="0"/>
    <n v="0"/>
    <m/>
    <m/>
    <n v="5"/>
    <m/>
    <m/>
    <m/>
    <m/>
    <n v="1"/>
    <n v="7"/>
    <n v="2"/>
  </r>
  <r>
    <n v="4532.8687979879705"/>
    <s v="C"/>
    <x v="743"/>
    <x v="1"/>
    <n v="4"/>
    <s v="10 191002720"/>
    <d v="2020-01-02T00:00:00"/>
    <d v="2022-07-31T00:00:00"/>
    <n v="0"/>
    <n v="1"/>
    <n v="26"/>
    <n v="30"/>
    <n v="2"/>
    <n v="18"/>
    <n v="19.559999999999999"/>
    <n v="42900"/>
    <n v="1786"/>
    <n v="6897"/>
    <n v="0"/>
    <n v="0"/>
    <n v="0"/>
    <m/>
    <n v="0"/>
    <n v="0"/>
    <n v="0"/>
    <m/>
    <m/>
    <d v="2022-03-31T00:00:00"/>
    <n v="1"/>
    <s v="O"/>
    <n v="1"/>
    <n v="30"/>
    <n v="0"/>
    <m/>
    <m/>
    <m/>
    <m/>
    <m/>
    <m/>
    <n v="1"/>
    <n v="1"/>
    <m/>
    <m/>
    <n v="215.59"/>
    <s v="TARJETA DE AFINIDAD"/>
    <n v="0"/>
    <n v="0"/>
    <m/>
    <m/>
    <n v="5"/>
    <m/>
    <m/>
    <m/>
    <m/>
    <n v="1"/>
    <n v="7"/>
    <n v="2"/>
  </r>
  <r>
    <n v="1362792.6744247996"/>
    <s v="C"/>
    <x v="743"/>
    <x v="1"/>
    <n v="4"/>
    <s v="10 191003143"/>
    <d v="2020-03-30T00:00:00"/>
    <d v="2023-05-31T00:00:00"/>
    <n v="0"/>
    <n v="1"/>
    <n v="22"/>
    <n v="30"/>
    <n v="2"/>
    <n v="9"/>
    <n v="9.3800000000000008"/>
    <n v="5000000"/>
    <n v="158999"/>
    <n v="2105613"/>
    <n v="0"/>
    <n v="0"/>
    <n v="0"/>
    <m/>
    <n v="0"/>
    <n v="0"/>
    <n v="0"/>
    <m/>
    <m/>
    <d v="2022-03-31T00:00:00"/>
    <n v="1"/>
    <s v="O"/>
    <n v="1"/>
    <n v="30"/>
    <n v="0"/>
    <m/>
    <m/>
    <m/>
    <m/>
    <m/>
    <m/>
    <n v="1"/>
    <n v="1"/>
    <m/>
    <m/>
    <n v="86883.5"/>
    <s v="TARJETA DE AFINIDAD"/>
    <n v="0"/>
    <n v="0"/>
    <m/>
    <m/>
    <n v="5"/>
    <m/>
    <m/>
    <m/>
    <m/>
    <n v="1"/>
    <n v="7"/>
    <n v="2"/>
  </r>
  <r>
    <n v="10019.868130669511"/>
    <s v="C"/>
    <x v="743"/>
    <x v="1"/>
    <n v="4"/>
    <s v="10 191002356"/>
    <d v="2019-11-06T00:00:00"/>
    <d v="2022-05-31T00:00:00"/>
    <n v="0"/>
    <n v="1"/>
    <n v="28"/>
    <n v="30"/>
    <n v="2"/>
    <n v="18"/>
    <n v="19.559999999999999"/>
    <n v="190000"/>
    <n v="7911"/>
    <n v="15493"/>
    <n v="0"/>
    <n v="0"/>
    <n v="0"/>
    <m/>
    <n v="0"/>
    <n v="0"/>
    <n v="0"/>
    <m/>
    <m/>
    <d v="2022-03-31T00:00:00"/>
    <n v="1"/>
    <s v="O"/>
    <n v="1"/>
    <n v="30"/>
    <n v="0"/>
    <m/>
    <m/>
    <m/>
    <m/>
    <m/>
    <m/>
    <n v="1"/>
    <n v="1"/>
    <m/>
    <m/>
    <n v="646.78"/>
    <s v="TARJETA DE AFINIDAD"/>
    <n v="0"/>
    <n v="0"/>
    <m/>
    <m/>
    <n v="5"/>
    <m/>
    <m/>
    <m/>
    <m/>
    <n v="1"/>
    <n v="7"/>
    <n v="2"/>
  </r>
  <r>
    <n v="15254.204652148852"/>
    <s v="C"/>
    <x v="743"/>
    <x v="1"/>
    <n v="4"/>
    <s v="10 191003082"/>
    <d v="2020-03-12T00:00:00"/>
    <d v="2022-09-30T00:00:00"/>
    <n v="0"/>
    <n v="1"/>
    <n v="24"/>
    <n v="30"/>
    <n v="2"/>
    <n v="18"/>
    <n v="19.559999999999999"/>
    <n v="100000"/>
    <n v="4164"/>
    <n v="23722"/>
    <n v="0"/>
    <n v="0"/>
    <n v="0"/>
    <m/>
    <n v="0"/>
    <n v="0"/>
    <n v="0"/>
    <m/>
    <m/>
    <d v="2022-03-31T00:00:00"/>
    <n v="1"/>
    <s v="O"/>
    <n v="1"/>
    <n v="30"/>
    <n v="0"/>
    <m/>
    <m/>
    <m/>
    <m/>
    <m/>
    <m/>
    <n v="1"/>
    <n v="1"/>
    <m/>
    <m/>
    <n v="1077.96"/>
    <s v="TARJETA DE AFINIDAD"/>
    <n v="0"/>
    <n v="0"/>
    <m/>
    <m/>
    <n v="5"/>
    <m/>
    <m/>
    <m/>
    <m/>
    <n v="1"/>
    <n v="7"/>
    <n v="2"/>
  </r>
  <r>
    <n v="3117.3502698361262"/>
    <s v="C"/>
    <x v="743"/>
    <x v="1"/>
    <n v="4"/>
    <s v="10 191003090"/>
    <d v="2020-03-14T00:00:00"/>
    <d v="2022-09-30T00:00:00"/>
    <n v="0"/>
    <n v="1"/>
    <n v="24"/>
    <n v="30"/>
    <n v="2"/>
    <n v="18"/>
    <n v="19.559999999999999"/>
    <n v="20390"/>
    <n v="849"/>
    <n v="4841"/>
    <n v="0"/>
    <n v="0"/>
    <n v="0"/>
    <m/>
    <n v="0"/>
    <n v="0"/>
    <n v="0"/>
    <m/>
    <m/>
    <d v="2022-03-31T00:00:00"/>
    <n v="1"/>
    <s v="O"/>
    <n v="1"/>
    <n v="30"/>
    <n v="0"/>
    <m/>
    <m/>
    <m/>
    <m/>
    <m/>
    <m/>
    <n v="1"/>
    <n v="1"/>
    <m/>
    <m/>
    <n v="215.59"/>
    <s v="TARJETA DE AFINIDAD"/>
    <n v="0"/>
    <n v="0"/>
    <m/>
    <m/>
    <n v="5"/>
    <m/>
    <m/>
    <m/>
    <m/>
    <n v="1"/>
    <n v="7"/>
    <n v="2"/>
  </r>
  <r>
    <n v="7732.836880751247"/>
    <s v="C"/>
    <x v="743"/>
    <x v="1"/>
    <n v="4"/>
    <s v="10 191003040"/>
    <d v="2020-03-06T00:00:00"/>
    <d v="2022-09-30T00:00:00"/>
    <n v="0"/>
    <n v="1"/>
    <n v="24"/>
    <n v="30"/>
    <n v="2"/>
    <n v="18"/>
    <n v="19.559999999999999"/>
    <n v="50000"/>
    <n v="2082"/>
    <n v="11858"/>
    <n v="0"/>
    <n v="0"/>
    <n v="0"/>
    <m/>
    <n v="0"/>
    <n v="0"/>
    <n v="0"/>
    <m/>
    <m/>
    <d v="2022-03-31T00:00:00"/>
    <n v="1"/>
    <s v="O"/>
    <n v="1"/>
    <n v="30"/>
    <n v="0"/>
    <m/>
    <m/>
    <m/>
    <m/>
    <m/>
    <m/>
    <n v="1"/>
    <n v="1"/>
    <m/>
    <m/>
    <n v="431.18"/>
    <s v="TARJETA DE AFINIDAD"/>
    <n v="0"/>
    <n v="0"/>
    <m/>
    <m/>
    <n v="5"/>
    <m/>
    <m/>
    <m/>
    <m/>
    <n v="1"/>
    <n v="7"/>
    <n v="2"/>
  </r>
  <r>
    <n v="3339.7298829650395"/>
    <s v="C"/>
    <x v="743"/>
    <x v="1"/>
    <n v="4"/>
    <s v="10 191003003"/>
    <d v="2020-02-28T00:00:00"/>
    <d v="2022-08-31T00:00:00"/>
    <n v="0"/>
    <n v="1"/>
    <n v="25"/>
    <n v="30"/>
    <n v="2"/>
    <n v="18"/>
    <n v="19.559999999999999"/>
    <n v="25894"/>
    <n v="1078"/>
    <n v="5164"/>
    <n v="0"/>
    <n v="0"/>
    <n v="0"/>
    <m/>
    <n v="0"/>
    <n v="0"/>
    <n v="0"/>
    <m/>
    <m/>
    <d v="2022-03-31T00:00:00"/>
    <n v="1"/>
    <s v="O"/>
    <n v="1"/>
    <n v="30"/>
    <n v="0"/>
    <m/>
    <m/>
    <m/>
    <m/>
    <m/>
    <m/>
    <n v="1"/>
    <n v="1"/>
    <m/>
    <m/>
    <n v="215.59"/>
    <s v="TARJETA DE AFINIDAD"/>
    <n v="0"/>
    <n v="0"/>
    <m/>
    <m/>
    <n v="5"/>
    <m/>
    <m/>
    <m/>
    <m/>
    <n v="1"/>
    <n v="7"/>
    <n v="2"/>
  </r>
  <r>
    <n v="7732.836880751247"/>
    <s v="C"/>
    <x v="743"/>
    <x v="1"/>
    <n v="4"/>
    <s v="10 191003016"/>
    <d v="2020-03-02T00:00:00"/>
    <d v="2022-09-30T00:00:00"/>
    <n v="0"/>
    <n v="1"/>
    <n v="24"/>
    <n v="30"/>
    <n v="2"/>
    <n v="18"/>
    <n v="19.559999999999999"/>
    <n v="50000"/>
    <n v="2082"/>
    <n v="11858"/>
    <n v="0"/>
    <n v="0"/>
    <n v="0"/>
    <m/>
    <n v="0"/>
    <n v="0"/>
    <n v="0"/>
    <m/>
    <m/>
    <d v="2022-03-31T00:00:00"/>
    <n v="1"/>
    <s v="O"/>
    <n v="1"/>
    <n v="30"/>
    <n v="0"/>
    <m/>
    <m/>
    <m/>
    <m/>
    <m/>
    <m/>
    <n v="1"/>
    <n v="1"/>
    <m/>
    <m/>
    <n v="431.18"/>
    <s v="TARJETA DE AFINIDAD"/>
    <n v="0"/>
    <n v="0"/>
    <m/>
    <m/>
    <n v="5"/>
    <m/>
    <m/>
    <m/>
    <m/>
    <n v="1"/>
    <n v="7"/>
    <n v="2"/>
  </r>
  <r>
    <n v="9161.3313580015383"/>
    <s v="C"/>
    <x v="743"/>
    <x v="1"/>
    <n v="4"/>
    <s v="10 191003049"/>
    <d v="2020-03-08T00:00:00"/>
    <d v="2022-09-30T00:00:00"/>
    <n v="0"/>
    <n v="1"/>
    <n v="24"/>
    <n v="30"/>
    <n v="2"/>
    <n v="18"/>
    <n v="19.559999999999999"/>
    <n v="60000"/>
    <n v="2498"/>
    <n v="14246"/>
    <n v="0"/>
    <n v="0"/>
    <n v="0"/>
    <m/>
    <n v="0"/>
    <n v="0"/>
    <n v="0"/>
    <m/>
    <m/>
    <d v="2022-03-31T00:00:00"/>
    <n v="1"/>
    <s v="O"/>
    <n v="1"/>
    <n v="30"/>
    <n v="0"/>
    <m/>
    <m/>
    <m/>
    <m/>
    <m/>
    <m/>
    <n v="1"/>
    <n v="1"/>
    <m/>
    <m/>
    <n v="646.78"/>
    <s v="TARJETA DE AFINIDAD"/>
    <n v="0"/>
    <n v="0"/>
    <m/>
    <m/>
    <n v="5"/>
    <m/>
    <m/>
    <m/>
    <m/>
    <n v="1"/>
    <n v="7"/>
    <n v="2"/>
  </r>
  <r>
    <n v="6421.9675823071266"/>
    <s v="C"/>
    <x v="743"/>
    <x v="1"/>
    <n v="4"/>
    <s v="10 191002996"/>
    <d v="2020-02-27T00:00:00"/>
    <d v="2022-08-31T00:00:00"/>
    <n v="0"/>
    <n v="1"/>
    <n v="25"/>
    <n v="30"/>
    <n v="2"/>
    <n v="18"/>
    <n v="19.559999999999999"/>
    <n v="50000"/>
    <n v="2082"/>
    <n v="9954"/>
    <n v="0"/>
    <n v="0"/>
    <n v="0"/>
    <m/>
    <n v="0"/>
    <n v="0"/>
    <n v="0"/>
    <m/>
    <m/>
    <d v="2022-03-31T00:00:00"/>
    <n v="1"/>
    <s v="O"/>
    <n v="1"/>
    <n v="30"/>
    <n v="0"/>
    <m/>
    <m/>
    <m/>
    <m/>
    <m/>
    <m/>
    <n v="1"/>
    <n v="1"/>
    <m/>
    <m/>
    <n v="431.18"/>
    <s v="TARJETA DE AFINIDAD"/>
    <n v="0"/>
    <n v="0"/>
    <m/>
    <m/>
    <n v="5"/>
    <m/>
    <m/>
    <m/>
    <m/>
    <n v="1"/>
    <n v="7"/>
    <n v="2"/>
  </r>
  <r>
    <n v="5091.1323124056125"/>
    <s v="C"/>
    <x v="743"/>
    <x v="1"/>
    <n v="4"/>
    <s v="10 191002818"/>
    <d v="2020-01-26T00:00:00"/>
    <d v="2022-07-31T00:00:00"/>
    <n v="0"/>
    <n v="1"/>
    <n v="26"/>
    <n v="30"/>
    <n v="2"/>
    <n v="18"/>
    <n v="19.559999999999999"/>
    <n v="50000"/>
    <n v="2082"/>
    <n v="8021"/>
    <n v="0"/>
    <n v="0"/>
    <n v="0"/>
    <m/>
    <n v="0"/>
    <n v="0"/>
    <n v="0"/>
    <m/>
    <m/>
    <d v="2022-03-31T00:00:00"/>
    <n v="1"/>
    <s v="O"/>
    <n v="1"/>
    <n v="30"/>
    <n v="0"/>
    <m/>
    <m/>
    <m/>
    <m/>
    <m/>
    <m/>
    <n v="1"/>
    <n v="1"/>
    <m/>
    <m/>
    <n v="431.18"/>
    <s v="TARJETA DE AFINIDAD"/>
    <n v="0"/>
    <n v="0"/>
    <m/>
    <m/>
    <n v="5"/>
    <m/>
    <m/>
    <m/>
    <m/>
    <n v="1"/>
    <n v="7"/>
    <n v="2"/>
  </r>
  <r>
    <n v="69324.728180194768"/>
    <s v="C"/>
    <x v="743"/>
    <x v="1"/>
    <n v="4"/>
    <s v="10 191003687"/>
    <d v="2020-10-01T00:00:00"/>
    <d v="2023-10-31T00:00:00"/>
    <n v="0"/>
    <n v="1"/>
    <n v="17"/>
    <n v="30"/>
    <n v="2"/>
    <n v="17.690000000000001"/>
    <n v="19.2"/>
    <n v="180000"/>
    <n v="6517"/>
    <n v="106955"/>
    <n v="0"/>
    <n v="0"/>
    <n v="0"/>
    <m/>
    <n v="0"/>
    <n v="0"/>
    <n v="0"/>
    <m/>
    <m/>
    <d v="2022-03-31T00:00:00"/>
    <n v="1"/>
    <s v="O"/>
    <n v="1"/>
    <n v="30"/>
    <n v="0"/>
    <m/>
    <m/>
    <m/>
    <m/>
    <m/>
    <m/>
    <n v="1"/>
    <n v="1"/>
    <m/>
    <m/>
    <n v="4311.84"/>
    <s v="TARJETA DE AFINIDAD"/>
    <n v="0"/>
    <n v="0"/>
    <m/>
    <m/>
    <n v="5"/>
    <m/>
    <m/>
    <m/>
    <m/>
    <n v="1"/>
    <n v="7"/>
    <n v="2"/>
  </r>
  <r>
    <n v="38544.273370396848"/>
    <s v="C"/>
    <x v="743"/>
    <x v="1"/>
    <n v="4"/>
    <s v="10 191003688"/>
    <d v="2020-10-01T00:00:00"/>
    <d v="2023-10-31T00:00:00"/>
    <n v="0"/>
    <n v="1"/>
    <n v="17"/>
    <n v="30"/>
    <n v="2"/>
    <n v="17.690000000000001"/>
    <n v="19.2"/>
    <n v="100000"/>
    <n v="3620"/>
    <n v="59429"/>
    <n v="0"/>
    <n v="0"/>
    <n v="0"/>
    <m/>
    <n v="0"/>
    <n v="0"/>
    <n v="0"/>
    <m/>
    <m/>
    <d v="2022-03-31T00:00:00"/>
    <n v="1"/>
    <s v="O"/>
    <n v="1"/>
    <n v="30"/>
    <n v="0"/>
    <m/>
    <m/>
    <m/>
    <m/>
    <m/>
    <m/>
    <n v="1"/>
    <n v="1"/>
    <m/>
    <m/>
    <n v="2371.5100000000002"/>
    <s v="TARJETA DE AFINIDAD"/>
    <n v="0"/>
    <n v="0"/>
    <m/>
    <m/>
    <n v="5"/>
    <m/>
    <m/>
    <m/>
    <m/>
    <n v="1"/>
    <n v="7"/>
    <n v="2"/>
  </r>
  <r>
    <n v="82907.299084117607"/>
    <s v="C"/>
    <x v="743"/>
    <x v="1"/>
    <n v="4"/>
    <s v="10 191003867"/>
    <d v="2020-11-28T00:00:00"/>
    <d v="2023-11-30T00:00:00"/>
    <n v="0"/>
    <n v="1"/>
    <n v="16"/>
    <n v="30"/>
    <n v="2"/>
    <n v="17.690000000000001"/>
    <n v="19.2"/>
    <n v="206500"/>
    <n v="7476"/>
    <n v="128249"/>
    <n v="0"/>
    <n v="0"/>
    <n v="0"/>
    <m/>
    <n v="0"/>
    <n v="0"/>
    <n v="0"/>
    <m/>
    <m/>
    <d v="2022-03-31T00:00:00"/>
    <n v="1"/>
    <s v="O"/>
    <n v="1"/>
    <n v="30"/>
    <n v="0"/>
    <m/>
    <m/>
    <m/>
    <m/>
    <m/>
    <m/>
    <n v="1"/>
    <n v="1"/>
    <m/>
    <m/>
    <n v="5389.8"/>
    <s v="TARJETA DE AFINIDAD"/>
    <n v="0"/>
    <n v="0"/>
    <m/>
    <m/>
    <n v="5"/>
    <m/>
    <m/>
    <m/>
    <m/>
    <n v="1"/>
    <n v="7"/>
    <n v="2"/>
  </r>
  <r>
    <n v="26370.145767651888"/>
    <s v="C"/>
    <x v="743"/>
    <x v="1"/>
    <n v="4"/>
    <s v="10 191003251"/>
    <d v="2020-05-08T00:00:00"/>
    <d v="2023-05-31T00:00:00"/>
    <n v="0"/>
    <n v="1"/>
    <n v="22"/>
    <n v="30"/>
    <n v="2"/>
    <n v="18"/>
    <n v="19.559999999999999"/>
    <n v="90000"/>
    <n v="3254"/>
    <n v="40807"/>
    <n v="0"/>
    <n v="0"/>
    <n v="0"/>
    <m/>
    <n v="0"/>
    <n v="0"/>
    <n v="0"/>
    <m/>
    <m/>
    <d v="2022-03-31T00:00:00"/>
    <n v="1"/>
    <s v="O"/>
    <n v="1"/>
    <n v="30"/>
    <n v="0"/>
    <m/>
    <m/>
    <m/>
    <m/>
    <m/>
    <m/>
    <n v="1"/>
    <n v="1"/>
    <m/>
    <m/>
    <n v="1724.73"/>
    <s v="TARJETA DE AFINIDAD"/>
    <n v="0"/>
    <n v="0"/>
    <m/>
    <m/>
    <n v="5"/>
    <m/>
    <m/>
    <m/>
    <m/>
    <n v="1"/>
    <n v="7"/>
    <n v="2"/>
  </r>
  <r>
    <n v="29285.072395816496"/>
    <s v="C"/>
    <x v="743"/>
    <x v="1"/>
    <n v="4"/>
    <s v="10 191003252"/>
    <d v="2020-05-08T00:00:00"/>
    <d v="2023-05-31T00:00:00"/>
    <n v="0"/>
    <n v="1"/>
    <n v="22"/>
    <n v="30"/>
    <n v="2"/>
    <n v="18"/>
    <n v="19.559999999999999"/>
    <n v="100000"/>
    <n v="3615"/>
    <n v="45354"/>
    <n v="0"/>
    <n v="0"/>
    <n v="0"/>
    <m/>
    <n v="0"/>
    <n v="0"/>
    <n v="0"/>
    <m/>
    <m/>
    <d v="2022-03-31T00:00:00"/>
    <n v="1"/>
    <s v="O"/>
    <n v="1"/>
    <n v="30"/>
    <n v="0"/>
    <m/>
    <m/>
    <m/>
    <m/>
    <m/>
    <m/>
    <n v="1"/>
    <n v="1"/>
    <m/>
    <m/>
    <n v="1940.33"/>
    <s v="TARJETA DE AFINIDAD"/>
    <n v="0"/>
    <n v="0"/>
    <m/>
    <m/>
    <n v="5"/>
    <m/>
    <m/>
    <m/>
    <m/>
    <n v="1"/>
    <n v="7"/>
    <n v="2"/>
  </r>
  <r>
    <n v="14752.39664323143"/>
    <s v="C"/>
    <x v="743"/>
    <x v="1"/>
    <n v="4"/>
    <s v="10 191003585"/>
    <d v="2020-09-04T00:00:00"/>
    <d v="2023-09-30T00:00:00"/>
    <n v="0"/>
    <n v="1"/>
    <n v="18"/>
    <n v="30"/>
    <n v="2"/>
    <n v="17.690000000000001"/>
    <n v="19.2"/>
    <n v="40000"/>
    <n v="1448"/>
    <n v="22680"/>
    <n v="0"/>
    <n v="0"/>
    <n v="0"/>
    <m/>
    <n v="0"/>
    <n v="0"/>
    <n v="0"/>
    <m/>
    <m/>
    <d v="2022-03-31T00:00:00"/>
    <n v="1"/>
    <s v="O"/>
    <n v="1"/>
    <n v="30"/>
    <n v="0"/>
    <m/>
    <m/>
    <m/>
    <m/>
    <m/>
    <m/>
    <n v="1"/>
    <n v="1"/>
    <m/>
    <m/>
    <n v="862.37"/>
    <s v="TARJETA DE AFINIDAD"/>
    <n v="0"/>
    <n v="0"/>
    <m/>
    <m/>
    <n v="5"/>
    <m/>
    <m/>
    <m/>
    <m/>
    <n v="1"/>
    <n v="7"/>
    <n v="2"/>
  </r>
  <r>
    <n v="17492.458900700236"/>
    <s v="C"/>
    <x v="743"/>
    <x v="1"/>
    <n v="4"/>
    <s v="10 191003562"/>
    <d v="2020-08-25T00:00:00"/>
    <d v="2023-08-31T00:00:00"/>
    <n v="0"/>
    <n v="1"/>
    <n v="19"/>
    <n v="30"/>
    <n v="2"/>
    <n v="17.690000000000001"/>
    <n v="19.2"/>
    <n v="50000"/>
    <n v="1810"/>
    <n v="26973"/>
    <n v="0"/>
    <n v="0"/>
    <n v="0"/>
    <m/>
    <n v="0"/>
    <n v="0"/>
    <n v="0"/>
    <m/>
    <m/>
    <d v="2022-03-31T00:00:00"/>
    <n v="1"/>
    <s v="O"/>
    <n v="1"/>
    <n v="30"/>
    <n v="0"/>
    <m/>
    <m/>
    <m/>
    <m/>
    <m/>
    <m/>
    <n v="1"/>
    <n v="1"/>
    <m/>
    <m/>
    <n v="1077.96"/>
    <s v="TARJETA DE AFINIDAD"/>
    <n v="0"/>
    <n v="0"/>
    <m/>
    <m/>
    <n v="5"/>
    <m/>
    <m/>
    <m/>
    <m/>
    <n v="1"/>
    <n v="7"/>
    <n v="2"/>
  </r>
  <r>
    <n v="9112.4491520196425"/>
    <s v="C"/>
    <x v="743"/>
    <x v="1"/>
    <n v="4"/>
    <s v="10 191003593"/>
    <d v="2020-09-06T00:00:00"/>
    <d v="2023-09-30T00:00:00"/>
    <n v="0"/>
    <n v="1"/>
    <n v="18"/>
    <n v="30"/>
    <n v="2"/>
    <n v="17.690000000000001"/>
    <n v="19.2"/>
    <n v="25000"/>
    <n v="905"/>
    <n v="14175"/>
    <n v="0"/>
    <n v="0"/>
    <n v="0"/>
    <m/>
    <n v="0"/>
    <n v="0"/>
    <n v="0"/>
    <m/>
    <m/>
    <d v="2022-03-31T00:00:00"/>
    <n v="1"/>
    <s v="O"/>
    <n v="1"/>
    <n v="30"/>
    <n v="0"/>
    <m/>
    <m/>
    <m/>
    <m/>
    <m/>
    <m/>
    <n v="1"/>
    <n v="1"/>
    <m/>
    <m/>
    <n v="646.78"/>
    <s v="TARJETA DE AFINIDAD"/>
    <n v="0"/>
    <n v="0"/>
    <m/>
    <m/>
    <n v="5"/>
    <m/>
    <m/>
    <m/>
    <m/>
    <n v="1"/>
    <n v="7"/>
    <n v="2"/>
  </r>
  <r>
    <n v="69732.90266779477"/>
    <s v="C"/>
    <x v="743"/>
    <x v="1"/>
    <n v="4"/>
    <s v="10 191003520"/>
    <d v="2020-08-13T00:00:00"/>
    <d v="2023-08-31T00:00:00"/>
    <n v="0"/>
    <n v="1"/>
    <n v="19"/>
    <n v="30"/>
    <n v="2"/>
    <n v="17.690000000000001"/>
    <n v="19.2"/>
    <n v="200000"/>
    <n v="7241"/>
    <n v="107861"/>
    <n v="0"/>
    <n v="0"/>
    <n v="0"/>
    <m/>
    <n v="0"/>
    <n v="0"/>
    <n v="0"/>
    <m/>
    <m/>
    <d v="2022-03-31T00:00:00"/>
    <n v="1"/>
    <s v="O"/>
    <n v="1"/>
    <n v="30"/>
    <n v="0"/>
    <m/>
    <m/>
    <m/>
    <m/>
    <m/>
    <m/>
    <n v="1"/>
    <n v="1"/>
    <m/>
    <m/>
    <n v="4527.43"/>
    <s v="TARJETA DE AFINIDAD"/>
    <n v="0"/>
    <n v="0"/>
    <m/>
    <m/>
    <n v="5"/>
    <m/>
    <m/>
    <m/>
    <m/>
    <n v="1"/>
    <n v="7"/>
    <n v="2"/>
  </r>
  <r>
    <n v="69732.90266779477"/>
    <s v="C"/>
    <x v="743"/>
    <x v="1"/>
    <n v="4"/>
    <s v="10 191003521"/>
    <d v="2020-08-13T00:00:00"/>
    <d v="2023-08-31T00:00:00"/>
    <n v="0"/>
    <n v="1"/>
    <n v="19"/>
    <n v="30"/>
    <n v="2"/>
    <n v="17.690000000000001"/>
    <n v="19.2"/>
    <n v="200000"/>
    <n v="7241"/>
    <n v="107861"/>
    <n v="0"/>
    <n v="0"/>
    <n v="0"/>
    <m/>
    <n v="0"/>
    <n v="0"/>
    <n v="0"/>
    <m/>
    <m/>
    <d v="2022-03-31T00:00:00"/>
    <n v="1"/>
    <s v="O"/>
    <n v="1"/>
    <n v="30"/>
    <n v="0"/>
    <m/>
    <m/>
    <m/>
    <m/>
    <m/>
    <m/>
    <n v="1"/>
    <n v="1"/>
    <m/>
    <m/>
    <n v="4527.43"/>
    <s v="TARJETA DE AFINIDAD"/>
    <n v="0"/>
    <n v="0"/>
    <m/>
    <m/>
    <n v="5"/>
    <m/>
    <m/>
    <m/>
    <m/>
    <n v="1"/>
    <n v="7"/>
    <n v="2"/>
  </r>
  <r>
    <n v="79752.780798464271"/>
    <s v="C"/>
    <x v="743"/>
    <x v="1"/>
    <n v="4"/>
    <s v="10 191004035"/>
    <d v="2021-01-23T00:00:00"/>
    <d v="2024-01-31T00:00:00"/>
    <n v="0"/>
    <n v="1"/>
    <n v="14"/>
    <n v="30"/>
    <n v="2"/>
    <n v="17.690000000000001"/>
    <n v="19.2"/>
    <n v="183150"/>
    <n v="6631"/>
    <n v="123354"/>
    <n v="0"/>
    <n v="0"/>
    <n v="0"/>
    <m/>
    <n v="0"/>
    <n v="0"/>
    <n v="0"/>
    <m/>
    <m/>
    <d v="2022-03-31T00:00:00"/>
    <n v="1"/>
    <s v="O"/>
    <n v="1"/>
    <n v="30"/>
    <n v="0"/>
    <m/>
    <m/>
    <m/>
    <m/>
    <m/>
    <m/>
    <n v="1"/>
    <n v="1"/>
    <m/>
    <m/>
    <n v="5174.2"/>
    <s v="TARJETA DE AFINIDAD"/>
    <n v="0"/>
    <n v="0"/>
    <m/>
    <m/>
    <n v="5"/>
    <m/>
    <m/>
    <m/>
    <m/>
    <n v="1"/>
    <n v="7"/>
    <n v="2"/>
  </r>
  <r>
    <n v="13051.158178706524"/>
    <s v="C"/>
    <x v="743"/>
    <x v="1"/>
    <n v="4"/>
    <s v="10 191004036"/>
    <d v="2021-01-23T00:00:00"/>
    <d v="2024-01-31T00:00:00"/>
    <n v="0"/>
    <n v="1"/>
    <n v="14"/>
    <n v="30"/>
    <n v="2"/>
    <n v="17.690000000000001"/>
    <n v="19.2"/>
    <n v="30000"/>
    <n v="1086"/>
    <n v="20209"/>
    <n v="0"/>
    <n v="0"/>
    <n v="0"/>
    <m/>
    <n v="0"/>
    <n v="0"/>
    <n v="0"/>
    <m/>
    <m/>
    <d v="2022-03-31T00:00:00"/>
    <n v="1"/>
    <s v="O"/>
    <n v="1"/>
    <n v="30"/>
    <n v="0"/>
    <m/>
    <m/>
    <m/>
    <m/>
    <m/>
    <m/>
    <n v="1"/>
    <n v="1"/>
    <m/>
    <m/>
    <n v="862.37"/>
    <s v="TARJETA DE AFINIDAD"/>
    <n v="0"/>
    <n v="0"/>
    <m/>
    <m/>
    <n v="5"/>
    <m/>
    <m/>
    <m/>
    <m/>
    <n v="1"/>
    <n v="7"/>
    <n v="2"/>
  </r>
  <r>
    <n v="73324.616880187605"/>
    <s v="C"/>
    <x v="743"/>
    <x v="1"/>
    <n v="4"/>
    <s v="10 191003574"/>
    <d v="2020-09-01T00:00:00"/>
    <d v="2023-09-30T00:00:00"/>
    <n v="0"/>
    <n v="1"/>
    <n v="18"/>
    <n v="30"/>
    <n v="2"/>
    <n v="17.690000000000001"/>
    <n v="19.2"/>
    <n v="200000"/>
    <n v="7241"/>
    <n v="113391"/>
    <n v="0"/>
    <n v="0"/>
    <n v="0"/>
    <m/>
    <n v="0"/>
    <n v="0"/>
    <n v="0"/>
    <m/>
    <m/>
    <d v="2022-03-31T00:00:00"/>
    <n v="1"/>
    <s v="O"/>
    <n v="1"/>
    <n v="30"/>
    <n v="0"/>
    <m/>
    <m/>
    <m/>
    <m/>
    <m/>
    <m/>
    <n v="1"/>
    <n v="1"/>
    <m/>
    <m/>
    <n v="4743.0200000000004"/>
    <s v="TARJETA DE AFINIDAD"/>
    <n v="0"/>
    <n v="0"/>
    <m/>
    <m/>
    <n v="5"/>
    <m/>
    <m/>
    <m/>
    <m/>
    <n v="1"/>
    <n v="7"/>
    <n v="2"/>
  </r>
  <r>
    <n v="87135.170456049527"/>
    <s v="C"/>
    <x v="743"/>
    <x v="1"/>
    <n v="4"/>
    <s v="10 191004053"/>
    <d v="2021-01-29T00:00:00"/>
    <d v="2024-01-31T00:00:00"/>
    <n v="0"/>
    <n v="1"/>
    <n v="14"/>
    <n v="30"/>
    <n v="2"/>
    <n v="17.690000000000001"/>
    <n v="19.2"/>
    <n v="200000"/>
    <n v="7241"/>
    <n v="134703"/>
    <n v="0"/>
    <n v="0"/>
    <n v="0"/>
    <m/>
    <n v="0"/>
    <n v="0"/>
    <n v="0"/>
    <m/>
    <m/>
    <d v="2022-03-31T00:00:00"/>
    <n v="1"/>
    <s v="O"/>
    <n v="1"/>
    <n v="30"/>
    <n v="0"/>
    <m/>
    <m/>
    <m/>
    <m/>
    <m/>
    <m/>
    <n v="1"/>
    <n v="1"/>
    <m/>
    <m/>
    <n v="5605.39"/>
    <s v="TARJETA DE AFINIDAD"/>
    <n v="0"/>
    <n v="0"/>
    <m/>
    <m/>
    <n v="5"/>
    <m/>
    <m/>
    <m/>
    <m/>
    <n v="1"/>
    <n v="7"/>
    <n v="2"/>
  </r>
  <r>
    <n v="122080.85479630961"/>
    <s v="C"/>
    <x v="743"/>
    <x v="1"/>
    <n v="4"/>
    <s v="10 191004054"/>
    <d v="2021-01-29T00:00:00"/>
    <d v="2024-01-31T00:00:00"/>
    <n v="0"/>
    <n v="1"/>
    <n v="14"/>
    <n v="30"/>
    <n v="2"/>
    <n v="17.690000000000001"/>
    <n v="19.2"/>
    <n v="280000"/>
    <n v="10137"/>
    <n v="188592"/>
    <n v="0"/>
    <n v="0"/>
    <n v="0"/>
    <m/>
    <n v="0"/>
    <n v="0"/>
    <n v="0"/>
    <m/>
    <m/>
    <d v="2022-03-31T00:00:00"/>
    <n v="1"/>
    <s v="O"/>
    <n v="1"/>
    <n v="30"/>
    <n v="0"/>
    <m/>
    <m/>
    <m/>
    <m/>
    <m/>
    <m/>
    <n v="1"/>
    <n v="1"/>
    <m/>
    <m/>
    <n v="7761.3"/>
    <s v="TARJETA DE AFINIDAD"/>
    <n v="0"/>
    <n v="0"/>
    <m/>
    <m/>
    <n v="5"/>
    <m/>
    <m/>
    <m/>
    <m/>
    <n v="1"/>
    <n v="7"/>
    <n v="2"/>
  </r>
  <r>
    <n v="13790857.245009217"/>
    <s v="C"/>
    <x v="743"/>
    <x v="1"/>
    <n v="3"/>
    <s v="13 201003387"/>
    <d v="2020-12-11T00:00:00"/>
    <d v="2024-12-31T00:00:00"/>
    <n v="0"/>
    <n v="1"/>
    <n v="17"/>
    <n v="30"/>
    <n v="2"/>
    <n v="14.43"/>
    <n v="15.43"/>
    <n v="28160230"/>
    <n v="636110"/>
    <n v="21306560"/>
    <n v="0"/>
    <n v="0"/>
    <n v="0"/>
    <m/>
    <n v="0"/>
    <n v="0"/>
    <n v="0"/>
    <s v="1000000/1000000/"/>
    <s v="07/12/"/>
    <d v="2022-03-31T00:00:00"/>
    <n v="1"/>
    <s v="O"/>
    <n v="1"/>
    <n v="30"/>
    <n v="0"/>
    <m/>
    <m/>
    <m/>
    <m/>
    <m/>
    <m/>
    <n v="1"/>
    <n v="1"/>
    <n v="44176"/>
    <s v="A"/>
    <n v="878320.99"/>
    <s v="SUSTITUCION"/>
    <n v="0"/>
    <n v="0"/>
    <m/>
    <m/>
    <n v="5"/>
    <m/>
    <m/>
    <m/>
    <m/>
    <n v="1"/>
    <n v="7"/>
    <n v="2"/>
  </r>
  <r>
    <n v="24288.960568277111"/>
    <s v="C"/>
    <x v="743"/>
    <x v="1"/>
    <n v="4"/>
    <s v="10 211000339"/>
    <d v="2021-04-27T00:00:00"/>
    <d v="2024-04-30T00:00:00"/>
    <n v="0"/>
    <n v="1"/>
    <n v="11"/>
    <n v="30"/>
    <n v="2"/>
    <n v="17.690000000000001"/>
    <n v="19.2"/>
    <n v="50000"/>
    <n v="1810"/>
    <n v="37471"/>
    <n v="0"/>
    <n v="0"/>
    <n v="0"/>
    <m/>
    <n v="0"/>
    <n v="0"/>
    <n v="0"/>
    <m/>
    <m/>
    <d v="2022-03-31T00:00:00"/>
    <n v="1"/>
    <s v="O"/>
    <n v="1"/>
    <n v="30"/>
    <n v="0"/>
    <m/>
    <m/>
    <m/>
    <m/>
    <m/>
    <m/>
    <n v="1"/>
    <n v="1"/>
    <m/>
    <m/>
    <n v="1509.14"/>
    <s v="TARJETA DE AFINIDAD"/>
    <n v="0"/>
    <n v="0"/>
    <m/>
    <m/>
    <n v="5"/>
    <m/>
    <m/>
    <m/>
    <m/>
    <n v="1"/>
    <n v="7"/>
    <n v="2"/>
  </r>
  <r>
    <n v="20020.468771656022"/>
    <s v="C"/>
    <x v="743"/>
    <x v="1"/>
    <n v="4"/>
    <s v="10 211000440"/>
    <d v="2021-05-24T00:00:00"/>
    <d v="2024-05-31T00:00:00"/>
    <n v="0"/>
    <n v="1"/>
    <n v="10"/>
    <n v="30"/>
    <n v="2"/>
    <n v="17.690000000000001"/>
    <n v="19.2"/>
    <n v="40000"/>
    <n v="1448"/>
    <n v="30958"/>
    <n v="0"/>
    <n v="0"/>
    <n v="0"/>
    <m/>
    <n v="0"/>
    <n v="0"/>
    <n v="0"/>
    <m/>
    <m/>
    <d v="2022-03-31T00:00:00"/>
    <n v="1"/>
    <s v="O"/>
    <n v="1"/>
    <n v="30"/>
    <n v="0"/>
    <m/>
    <m/>
    <m/>
    <m/>
    <m/>
    <m/>
    <n v="1"/>
    <n v="1"/>
    <m/>
    <m/>
    <n v="1293.55"/>
    <s v="TARJETA DE AFINIDAD"/>
    <n v="0"/>
    <n v="0"/>
    <m/>
    <m/>
    <n v="5"/>
    <m/>
    <m/>
    <m/>
    <m/>
    <n v="1"/>
    <n v="7"/>
    <n v="2"/>
  </r>
  <r>
    <n v="123888.70273125039"/>
    <s v="C"/>
    <x v="743"/>
    <x v="1"/>
    <n v="4"/>
    <s v="10 211000515"/>
    <d v="2021-06-21T00:00:00"/>
    <d v="2024-06-30T00:00:00"/>
    <n v="0"/>
    <n v="1"/>
    <n v="9"/>
    <n v="30"/>
    <n v="2"/>
    <n v="17.690000000000001"/>
    <n v="19.2"/>
    <n v="240000"/>
    <n v="8689"/>
    <n v="191531"/>
    <n v="0"/>
    <n v="0"/>
    <n v="0"/>
    <m/>
    <n v="0"/>
    <n v="0"/>
    <n v="0"/>
    <m/>
    <m/>
    <d v="2022-03-31T00:00:00"/>
    <n v="1"/>
    <s v="O"/>
    <n v="1"/>
    <n v="30"/>
    <n v="0"/>
    <m/>
    <m/>
    <m/>
    <m/>
    <m/>
    <m/>
    <n v="1"/>
    <n v="1"/>
    <m/>
    <m/>
    <n v="7976.9"/>
    <s v="TARJETA DE AFINIDAD"/>
    <n v="0"/>
    <n v="0"/>
    <m/>
    <m/>
    <n v="5"/>
    <m/>
    <m/>
    <m/>
    <m/>
    <n v="1"/>
    <n v="7"/>
    <n v="2"/>
  </r>
  <r>
    <n v="51713.850414298955"/>
    <s v="C"/>
    <x v="743"/>
    <x v="1"/>
    <n v="4"/>
    <s v="10 211000508"/>
    <d v="2021-06-15T00:00:00"/>
    <d v="2024-06-30T00:00:00"/>
    <n v="0"/>
    <n v="1"/>
    <n v="9"/>
    <n v="30"/>
    <n v="2"/>
    <n v="17.690000000000001"/>
    <n v="19.2"/>
    <n v="100000"/>
    <n v="3620"/>
    <n v="79810"/>
    <n v="0"/>
    <n v="0"/>
    <n v="0"/>
    <m/>
    <n v="0"/>
    <n v="0"/>
    <n v="0"/>
    <m/>
    <m/>
    <d v="2022-03-31T00:00:00"/>
    <n v="1"/>
    <s v="O"/>
    <n v="1"/>
    <n v="30"/>
    <n v="0"/>
    <m/>
    <m/>
    <m/>
    <m/>
    <m/>
    <m/>
    <n v="1"/>
    <n v="1"/>
    <m/>
    <m/>
    <n v="3233.88"/>
    <s v="TARJETA DE AFINIDAD"/>
    <n v="0"/>
    <n v="0"/>
    <m/>
    <m/>
    <n v="5"/>
    <m/>
    <m/>
    <m/>
    <m/>
    <n v="1"/>
    <n v="7"/>
    <n v="2"/>
  </r>
  <r>
    <n v="300494.38382209023"/>
    <s v="C"/>
    <x v="743"/>
    <x v="1"/>
    <n v="4"/>
    <s v="10 211000379"/>
    <d v="2021-05-08T00:00:00"/>
    <d v="2024-05-31T00:00:00"/>
    <n v="0"/>
    <n v="1"/>
    <n v="10"/>
    <n v="30"/>
    <n v="2"/>
    <n v="17.690000000000001"/>
    <n v="19.2"/>
    <n v="600000"/>
    <n v="21723"/>
    <n v="464329"/>
    <n v="0"/>
    <n v="0"/>
    <n v="0"/>
    <m/>
    <n v="0"/>
    <n v="0"/>
    <n v="0"/>
    <m/>
    <m/>
    <d v="2022-03-31T00:00:00"/>
    <n v="1"/>
    <s v="O"/>
    <n v="1"/>
    <n v="30"/>
    <n v="0"/>
    <m/>
    <m/>
    <m/>
    <m/>
    <m/>
    <m/>
    <n v="1"/>
    <n v="1"/>
    <m/>
    <m/>
    <n v="19187.669999999998"/>
    <s v="TARJETA DE AFINIDAD"/>
    <n v="0"/>
    <n v="0"/>
    <m/>
    <m/>
    <n v="5"/>
    <m/>
    <m/>
    <m/>
    <m/>
    <n v="1"/>
    <n v="7"/>
    <n v="2"/>
  </r>
  <r>
    <n v="300494.38382209023"/>
    <s v="C"/>
    <x v="743"/>
    <x v="1"/>
    <n v="4"/>
    <s v="10 211000380"/>
    <d v="2021-05-08T00:00:00"/>
    <d v="2024-05-31T00:00:00"/>
    <n v="0"/>
    <n v="1"/>
    <n v="10"/>
    <n v="30"/>
    <n v="2"/>
    <n v="17.690000000000001"/>
    <n v="19.2"/>
    <n v="600000"/>
    <n v="21723"/>
    <n v="464329"/>
    <n v="0"/>
    <n v="0"/>
    <n v="0"/>
    <m/>
    <n v="0"/>
    <n v="0"/>
    <n v="0"/>
    <m/>
    <m/>
    <d v="2022-03-31T00:00:00"/>
    <n v="1"/>
    <s v="O"/>
    <n v="1"/>
    <n v="30"/>
    <n v="0"/>
    <m/>
    <m/>
    <m/>
    <m/>
    <m/>
    <m/>
    <n v="1"/>
    <n v="1"/>
    <m/>
    <m/>
    <n v="19187.669999999998"/>
    <s v="TARJETA DE AFINIDAD"/>
    <n v="0"/>
    <n v="0"/>
    <m/>
    <m/>
    <n v="5"/>
    <m/>
    <m/>
    <m/>
    <m/>
    <n v="1"/>
    <n v="7"/>
    <n v="2"/>
  </r>
  <r>
    <n v="100092.7051134386"/>
    <s v="C"/>
    <x v="743"/>
    <x v="1"/>
    <n v="4"/>
    <s v="10 211000381"/>
    <d v="2021-05-08T00:00:00"/>
    <d v="2024-05-31T00:00:00"/>
    <n v="0"/>
    <n v="1"/>
    <n v="10"/>
    <n v="30"/>
    <n v="2"/>
    <n v="17.690000000000001"/>
    <n v="19.2"/>
    <n v="200000"/>
    <n v="7241"/>
    <n v="154776"/>
    <n v="0"/>
    <n v="0"/>
    <n v="0"/>
    <m/>
    <n v="0"/>
    <n v="0"/>
    <n v="0"/>
    <m/>
    <m/>
    <d v="2022-03-31T00:00:00"/>
    <n v="1"/>
    <s v="O"/>
    <n v="1"/>
    <n v="30"/>
    <n v="0"/>
    <m/>
    <m/>
    <m/>
    <m/>
    <m/>
    <m/>
    <n v="1"/>
    <n v="1"/>
    <m/>
    <m/>
    <n v="6467.75"/>
    <s v="TARJETA DE AFINIDAD"/>
    <n v="0"/>
    <n v="0"/>
    <m/>
    <m/>
    <n v="5"/>
    <m/>
    <m/>
    <m/>
    <m/>
    <n v="1"/>
    <n v="7"/>
    <n v="2"/>
  </r>
  <r>
    <n v="295515.4740389107"/>
    <s v="C"/>
    <x v="743"/>
    <x v="1"/>
    <n v="4"/>
    <s v="10 211000671"/>
    <d v="2021-08-14T00:00:00"/>
    <d v="2024-08-31T00:00:00"/>
    <n v="0"/>
    <n v="1"/>
    <n v="7"/>
    <n v="30"/>
    <n v="2"/>
    <n v="17.690000000000001"/>
    <n v="19.2"/>
    <n v="540000"/>
    <n v="19550"/>
    <n v="456471"/>
    <n v="0"/>
    <n v="0"/>
    <n v="0"/>
    <m/>
    <n v="0"/>
    <n v="0"/>
    <n v="0"/>
    <m/>
    <m/>
    <d v="2022-03-31T00:00:00"/>
    <n v="1"/>
    <s v="O"/>
    <n v="1"/>
    <n v="30"/>
    <n v="0"/>
    <m/>
    <m/>
    <m/>
    <m/>
    <m/>
    <m/>
    <n v="1"/>
    <n v="1"/>
    <m/>
    <m/>
    <n v="18756.490000000002"/>
    <s v="TARJETA DE AFINIDAD"/>
    <n v="0"/>
    <n v="0"/>
    <m/>
    <m/>
    <n v="5"/>
    <m/>
    <m/>
    <m/>
    <m/>
    <n v="1"/>
    <n v="7"/>
    <n v="2"/>
  </r>
  <r>
    <n v="109495.78877886708"/>
    <s v="C"/>
    <x v="743"/>
    <x v="1"/>
    <n v="4"/>
    <s v="10 211000672"/>
    <d v="2021-08-14T00:00:00"/>
    <d v="2024-08-31T00:00:00"/>
    <n v="0"/>
    <n v="1"/>
    <n v="7"/>
    <n v="30"/>
    <n v="2"/>
    <n v="17.690000000000001"/>
    <n v="19.2"/>
    <n v="200000"/>
    <n v="7241"/>
    <n v="169060"/>
    <n v="0"/>
    <n v="0"/>
    <n v="0"/>
    <m/>
    <n v="0"/>
    <n v="0"/>
    <n v="0"/>
    <m/>
    <m/>
    <d v="2022-03-31T00:00:00"/>
    <n v="1"/>
    <s v="O"/>
    <n v="1"/>
    <n v="30"/>
    <n v="0"/>
    <m/>
    <m/>
    <m/>
    <m/>
    <m/>
    <m/>
    <n v="1"/>
    <n v="1"/>
    <m/>
    <m/>
    <n v="6898.94"/>
    <s v="TARJETA DE AFINIDAD"/>
    <n v="0"/>
    <n v="0"/>
    <m/>
    <m/>
    <n v="5"/>
    <m/>
    <m/>
    <m/>
    <m/>
    <n v="1"/>
    <n v="7"/>
    <n v="2"/>
  </r>
  <r>
    <n v="46658.423949546763"/>
    <s v="C"/>
    <x v="743"/>
    <x v="1"/>
    <n v="4"/>
    <s v="10 211001171"/>
    <d v="2021-10-29T00:00:00"/>
    <d v="2024-10-31T00:00:00"/>
    <n v="0"/>
    <n v="1"/>
    <n v="5"/>
    <n v="30"/>
    <n v="2"/>
    <n v="17.690000000000001"/>
    <n v="19.2"/>
    <n v="80964"/>
    <n v="2931"/>
    <n v="72154"/>
    <n v="0"/>
    <n v="0"/>
    <n v="0"/>
    <m/>
    <n v="0"/>
    <n v="0"/>
    <n v="0"/>
    <m/>
    <m/>
    <d v="2022-03-31T00:00:00"/>
    <n v="1"/>
    <s v="O"/>
    <n v="1"/>
    <n v="30"/>
    <n v="0"/>
    <m/>
    <m/>
    <m/>
    <m/>
    <m/>
    <m/>
    <n v="1"/>
    <n v="1"/>
    <m/>
    <m/>
    <n v="3018.29"/>
    <s v="TARJETA DE AFINIDAD"/>
    <n v="0"/>
    <n v="0"/>
    <m/>
    <m/>
    <n v="5"/>
    <m/>
    <m/>
    <m/>
    <m/>
    <n v="1"/>
    <n v="7"/>
    <n v="2"/>
  </r>
  <r>
    <n v="115380.74057714774"/>
    <s v="C"/>
    <x v="743"/>
    <x v="1"/>
    <n v="4"/>
    <s v="10 211001181"/>
    <d v="2021-10-30T00:00:00"/>
    <d v="2024-10-31T00:00:00"/>
    <n v="0"/>
    <n v="1"/>
    <n v="5"/>
    <n v="30"/>
    <n v="2"/>
    <n v="17.690000000000001"/>
    <n v="19.2"/>
    <n v="200000"/>
    <n v="7241"/>
    <n v="178234"/>
    <n v="0"/>
    <n v="0"/>
    <n v="0"/>
    <m/>
    <n v="0"/>
    <n v="0"/>
    <n v="0"/>
    <m/>
    <m/>
    <d v="2022-03-31T00:00:00"/>
    <n v="1"/>
    <s v="O"/>
    <n v="1"/>
    <n v="30"/>
    <n v="0"/>
    <m/>
    <m/>
    <m/>
    <m/>
    <m/>
    <m/>
    <n v="1"/>
    <n v="1"/>
    <m/>
    <m/>
    <n v="7330.12"/>
    <s v="TARJETA DE AFINIDAD"/>
    <n v="0"/>
    <n v="0"/>
    <m/>
    <m/>
    <n v="5"/>
    <m/>
    <m/>
    <m/>
    <m/>
    <n v="1"/>
    <n v="7"/>
    <n v="2"/>
  </r>
  <r>
    <n v="199867.41685172272"/>
    <s v="C"/>
    <x v="743"/>
    <x v="1"/>
    <n v="4"/>
    <s v="10 221000015"/>
    <d v="2022-01-01T00:00:00"/>
    <d v="2024-12-31T00:00:00"/>
    <n v="0"/>
    <n v="1"/>
    <n v="3"/>
    <n v="30"/>
    <n v="2"/>
    <n v="17.690000000000001"/>
    <n v="19.2"/>
    <n v="330000"/>
    <n v="11947"/>
    <n v="308777"/>
    <n v="0"/>
    <n v="0"/>
    <n v="0"/>
    <m/>
    <n v="0"/>
    <n v="0"/>
    <n v="0"/>
    <m/>
    <m/>
    <d v="2022-03-31T00:00:00"/>
    <n v="1"/>
    <s v="O"/>
    <n v="1"/>
    <n v="30"/>
    <n v="0"/>
    <m/>
    <m/>
    <m/>
    <m/>
    <m/>
    <m/>
    <n v="1"/>
    <n v="1"/>
    <m/>
    <m/>
    <n v="12719.92"/>
    <s v="TARJETA DE AFINIDAD"/>
    <n v="0"/>
    <n v="0"/>
    <m/>
    <m/>
    <n v="5"/>
    <m/>
    <m/>
    <m/>
    <m/>
    <n v="1"/>
    <n v="7"/>
    <n v="2"/>
  </r>
  <r>
    <n v="60540.589629945549"/>
    <s v="C"/>
    <x v="743"/>
    <x v="1"/>
    <n v="4"/>
    <s v="10 221000014"/>
    <d v="2022-01-01T00:00:00"/>
    <d v="2024-12-31T00:00:00"/>
    <n v="0"/>
    <n v="1"/>
    <n v="3"/>
    <n v="30"/>
    <n v="2"/>
    <n v="17.690000000000001"/>
    <n v="19.2"/>
    <n v="100000"/>
    <n v="3620"/>
    <n v="93570"/>
    <n v="0"/>
    <n v="0"/>
    <n v="0"/>
    <m/>
    <n v="0"/>
    <n v="0"/>
    <n v="0"/>
    <m/>
    <m/>
    <d v="2022-03-31T00:00:00"/>
    <n v="1"/>
    <s v="O"/>
    <n v="1"/>
    <n v="30"/>
    <n v="0"/>
    <m/>
    <m/>
    <m/>
    <m/>
    <m/>
    <m/>
    <n v="1"/>
    <n v="1"/>
    <m/>
    <m/>
    <n v="3880.65"/>
    <s v="TARJETA DE AFINIDAD"/>
    <n v="0"/>
    <n v="0"/>
    <m/>
    <m/>
    <n v="5"/>
    <m/>
    <m/>
    <m/>
    <m/>
    <n v="1"/>
    <n v="7"/>
    <n v="2"/>
  </r>
  <r>
    <n v="118252.99133529999"/>
    <s v="C"/>
    <x v="743"/>
    <x v="1"/>
    <n v="4"/>
    <s v="10 211001395"/>
    <d v="2021-12-01T00:00:00"/>
    <d v="2024-11-30T00:00:00"/>
    <n v="0"/>
    <n v="1"/>
    <n v="4"/>
    <n v="30"/>
    <n v="2"/>
    <n v="17.690000000000001"/>
    <n v="19.2"/>
    <n v="200000"/>
    <n v="7241"/>
    <n v="182719"/>
    <n v="0"/>
    <n v="0"/>
    <n v="0"/>
    <m/>
    <n v="0"/>
    <n v="0"/>
    <n v="0"/>
    <m/>
    <m/>
    <d v="2022-03-31T00:00:00"/>
    <n v="1"/>
    <s v="O"/>
    <n v="1"/>
    <n v="30"/>
    <n v="0"/>
    <m/>
    <m/>
    <m/>
    <m/>
    <m/>
    <m/>
    <n v="1"/>
    <n v="1"/>
    <m/>
    <m/>
    <n v="7545.71"/>
    <s v="TARJETA DE AFINIDAD"/>
    <n v="0"/>
    <n v="0"/>
    <m/>
    <m/>
    <n v="5"/>
    <m/>
    <m/>
    <m/>
    <m/>
    <n v="1"/>
    <n v="7"/>
    <n v="2"/>
  </r>
  <r>
    <n v="124112.4593079281"/>
    <s v="C"/>
    <x v="743"/>
    <x v="1"/>
    <n v="4"/>
    <s v="10 211001396"/>
    <d v="2021-12-01T00:00:00"/>
    <d v="2024-11-30T00:00:00"/>
    <n v="0"/>
    <n v="1"/>
    <n v="4"/>
    <n v="30"/>
    <n v="2"/>
    <n v="17.690000000000001"/>
    <n v="19.2"/>
    <n v="210000"/>
    <n v="7603"/>
    <n v="191856"/>
    <n v="0"/>
    <n v="0"/>
    <n v="0"/>
    <m/>
    <n v="0"/>
    <n v="0"/>
    <n v="0"/>
    <m/>
    <m/>
    <d v="2022-03-31T00:00:00"/>
    <n v="1"/>
    <s v="O"/>
    <n v="1"/>
    <n v="30"/>
    <n v="0"/>
    <m/>
    <m/>
    <m/>
    <m/>
    <m/>
    <m/>
    <n v="1"/>
    <n v="1"/>
    <m/>
    <m/>
    <n v="7976.9"/>
    <s v="TARJETA DE AFINIDAD"/>
    <n v="0"/>
    <n v="0"/>
    <m/>
    <m/>
    <n v="5"/>
    <m/>
    <m/>
    <m/>
    <m/>
    <n v="1"/>
    <n v="7"/>
    <n v="2"/>
  </r>
  <r>
    <n v="23892.395066226789"/>
    <s v="C"/>
    <x v="743"/>
    <x v="1"/>
    <n v="4"/>
    <s v="10 211001128"/>
    <d v="2021-10-24T00:00:00"/>
    <d v="2024-10-31T00:00:00"/>
    <n v="0"/>
    <n v="1"/>
    <n v="5"/>
    <n v="30"/>
    <n v="2"/>
    <n v="17.690000000000001"/>
    <n v="19.2"/>
    <n v="41400"/>
    <n v="1499"/>
    <n v="36895"/>
    <n v="0"/>
    <n v="0"/>
    <n v="0"/>
    <m/>
    <n v="0"/>
    <n v="0"/>
    <n v="0"/>
    <m/>
    <m/>
    <d v="2022-03-31T00:00:00"/>
    <n v="1"/>
    <s v="O"/>
    <n v="1"/>
    <n v="30"/>
    <n v="0"/>
    <m/>
    <m/>
    <m/>
    <m/>
    <m/>
    <m/>
    <n v="1"/>
    <n v="1"/>
    <m/>
    <m/>
    <n v="1509.14"/>
    <s v="TARJETA DE AFINIDAD"/>
    <n v="0"/>
    <n v="0"/>
    <m/>
    <m/>
    <n v="5"/>
    <m/>
    <m/>
    <m/>
    <m/>
    <n v="1"/>
    <n v="7"/>
    <n v="2"/>
  </r>
  <r>
    <n v="7666.7426304095261"/>
    <s v="C"/>
    <x v="743"/>
    <x v="1"/>
    <n v="4"/>
    <s v="10 211001129"/>
    <d v="2021-10-24T00:00:00"/>
    <d v="2024-10-31T00:00:00"/>
    <n v="0"/>
    <n v="1"/>
    <n v="5"/>
    <n v="30"/>
    <n v="2"/>
    <n v="17.690000000000001"/>
    <n v="19.2"/>
    <n v="13201"/>
    <n v="478"/>
    <n v="11762"/>
    <n v="0"/>
    <n v="0"/>
    <n v="0"/>
    <m/>
    <n v="0"/>
    <n v="0"/>
    <n v="0"/>
    <m/>
    <m/>
    <d v="2022-03-31T00:00:00"/>
    <n v="1"/>
    <s v="O"/>
    <n v="1"/>
    <n v="30"/>
    <n v="0"/>
    <m/>
    <m/>
    <m/>
    <m/>
    <m/>
    <m/>
    <n v="1"/>
    <n v="1"/>
    <m/>
    <m/>
    <n v="431.18"/>
    <s v="TARJETA DE AFINIDAD"/>
    <n v="0"/>
    <n v="0"/>
    <m/>
    <m/>
    <n v="5"/>
    <m/>
    <m/>
    <m/>
    <m/>
    <n v="1"/>
    <n v="7"/>
    <n v="2"/>
  </r>
  <r>
    <n v="230761.48115429547"/>
    <s v="C"/>
    <x v="743"/>
    <x v="1"/>
    <n v="4"/>
    <s v="10 211001130"/>
    <d v="2021-10-24T00:00:00"/>
    <d v="2024-10-31T00:00:00"/>
    <n v="0"/>
    <n v="1"/>
    <n v="5"/>
    <n v="30"/>
    <n v="2"/>
    <n v="17.690000000000001"/>
    <n v="19.2"/>
    <n v="400000"/>
    <n v="14482"/>
    <n v="356468"/>
    <n v="0"/>
    <n v="0"/>
    <n v="0"/>
    <m/>
    <n v="0"/>
    <n v="0"/>
    <n v="0"/>
    <m/>
    <m/>
    <d v="2022-03-31T00:00:00"/>
    <n v="1"/>
    <s v="O"/>
    <n v="1"/>
    <n v="30"/>
    <n v="0"/>
    <m/>
    <m/>
    <m/>
    <m/>
    <m/>
    <m/>
    <n v="1"/>
    <n v="1"/>
    <m/>
    <m/>
    <n v="14660.24"/>
    <s v="TARJETA DE AFINIDAD"/>
    <n v="0"/>
    <n v="0"/>
    <m/>
    <m/>
    <n v="5"/>
    <m/>
    <m/>
    <m/>
    <m/>
    <n v="1"/>
    <n v="7"/>
    <n v="2"/>
  </r>
  <r>
    <n v="2029586.1633459339"/>
    <s v="C"/>
    <x v="743"/>
    <x v="1"/>
    <n v="4"/>
    <s v="13 221000118"/>
    <d v="2022-01-13T00:00:00"/>
    <d v="2022-06-30T00:00:00"/>
    <n v="0"/>
    <n v="1"/>
    <n v="0"/>
    <n v="150"/>
    <n v="2"/>
    <n v="19.5"/>
    <n v="20.62"/>
    <n v="3135487"/>
    <n v="3395579"/>
    <n v="3135487"/>
    <n v="101928"/>
    <n v="0"/>
    <n v="0"/>
    <m/>
    <n v="0"/>
    <n v="0"/>
    <n v="0"/>
    <m/>
    <m/>
    <d v="2022-01-13T00:00:00"/>
    <n v="1"/>
    <s v="O"/>
    <n v="1"/>
    <n v="150"/>
    <n v="0"/>
    <m/>
    <m/>
    <m/>
    <m/>
    <m/>
    <m/>
    <n v="1"/>
    <n v="1"/>
    <m/>
    <m/>
    <n v="129139.49"/>
    <s v="LIBRE INVERSION"/>
    <n v="0"/>
    <n v="0"/>
    <m/>
    <m/>
    <n v="5"/>
    <m/>
    <m/>
    <m/>
    <m/>
    <n v="1"/>
    <n v="7"/>
    <n v="2"/>
  </r>
  <r>
    <n v="25449.052358129182"/>
    <s v="C"/>
    <x v="743"/>
    <x v="1"/>
    <n v="4"/>
    <s v="10 221000286"/>
    <d v="2022-02-20T00:00:00"/>
    <d v="2025-02-28T00:00:00"/>
    <n v="0"/>
    <n v="1"/>
    <n v="1"/>
    <n v="30"/>
    <n v="2"/>
    <n v="17.7"/>
    <n v="19.21"/>
    <n v="40000"/>
    <n v="1448"/>
    <n v="39156"/>
    <n v="0"/>
    <n v="0"/>
    <n v="0"/>
    <m/>
    <n v="0"/>
    <n v="0"/>
    <n v="0"/>
    <m/>
    <m/>
    <d v="2022-03-31T00:00:00"/>
    <n v="1"/>
    <s v="O"/>
    <n v="1"/>
    <n v="30"/>
    <n v="0"/>
    <m/>
    <m/>
    <m/>
    <m/>
    <m/>
    <m/>
    <n v="1"/>
    <n v="1"/>
    <m/>
    <m/>
    <n v="1509.14"/>
    <s v="TARJETA DE AFINIDAD"/>
    <n v="0"/>
    <n v="0"/>
    <m/>
    <m/>
    <n v="5"/>
    <m/>
    <m/>
    <m/>
    <m/>
    <n v="1"/>
    <n v="7"/>
    <n v="2"/>
  </r>
  <r>
    <n v="380219.72055419377"/>
    <s v="C"/>
    <x v="743"/>
    <x v="1"/>
    <n v="4"/>
    <s v="10 221000287"/>
    <d v="2022-02-20T00:00:00"/>
    <d v="2025-02-28T00:00:00"/>
    <n v="0"/>
    <n v="1"/>
    <n v="1"/>
    <n v="30"/>
    <n v="2"/>
    <n v="17.690000000000001"/>
    <n v="19.2"/>
    <n v="600000"/>
    <n v="21724"/>
    <n v="587330"/>
    <n v="0"/>
    <n v="0"/>
    <n v="0"/>
    <m/>
    <n v="0"/>
    <n v="0"/>
    <n v="0"/>
    <m/>
    <m/>
    <d v="2022-03-31T00:00:00"/>
    <n v="1"/>
    <s v="O"/>
    <n v="1"/>
    <n v="30"/>
    <n v="0"/>
    <m/>
    <m/>
    <m/>
    <m/>
    <m/>
    <m/>
    <n v="1"/>
    <n v="1"/>
    <m/>
    <m/>
    <n v="24146.28"/>
    <s v="TARJETA DE AFINIDAD"/>
    <n v="0"/>
    <n v="0"/>
    <m/>
    <m/>
    <n v="5"/>
    <m/>
    <m/>
    <m/>
    <m/>
    <n v="1"/>
    <n v="7"/>
    <n v="2"/>
  </r>
  <r>
    <n v="164660.80791896774"/>
    <s v="C"/>
    <x v="743"/>
    <x v="1"/>
    <n v="4"/>
    <s v="10 221000288"/>
    <d v="2022-02-20T00:00:00"/>
    <d v="2025-02-28T00:00:00"/>
    <n v="0"/>
    <n v="1"/>
    <n v="1"/>
    <n v="30"/>
    <n v="2"/>
    <n v="17.690000000000001"/>
    <n v="19.2"/>
    <n v="260000"/>
    <n v="9414"/>
    <n v="254509"/>
    <n v="0"/>
    <n v="0"/>
    <n v="0"/>
    <m/>
    <n v="0"/>
    <n v="0"/>
    <n v="0"/>
    <m/>
    <m/>
    <d v="2022-03-31T00:00:00"/>
    <n v="1"/>
    <s v="O"/>
    <n v="1"/>
    <n v="30"/>
    <n v="0"/>
    <m/>
    <m/>
    <m/>
    <m/>
    <m/>
    <m/>
    <n v="1"/>
    <n v="1"/>
    <m/>
    <m/>
    <n v="10564"/>
    <s v="TARJETA DE AFINIDAD"/>
    <n v="0"/>
    <n v="0"/>
    <m/>
    <m/>
    <n v="5"/>
    <m/>
    <m/>
    <m/>
    <m/>
    <n v="1"/>
    <n v="7"/>
    <n v="2"/>
  </r>
  <r>
    <n v="30701.279405742735"/>
    <s v="C"/>
    <x v="743"/>
    <x v="1"/>
    <n v="4"/>
    <s v="10 211001126"/>
    <d v="2021-10-23T00:00:00"/>
    <d v="2024-10-31T00:00:00"/>
    <n v="0"/>
    <n v="1"/>
    <n v="5"/>
    <n v="30"/>
    <n v="2"/>
    <n v="17.690000000000001"/>
    <n v="19.2"/>
    <n v="53200"/>
    <n v="1926"/>
    <n v="47411"/>
    <n v="0"/>
    <n v="0"/>
    <n v="0"/>
    <m/>
    <n v="0"/>
    <n v="0"/>
    <n v="0"/>
    <m/>
    <m/>
    <d v="2022-03-31T00:00:00"/>
    <n v="1"/>
    <s v="O"/>
    <n v="1"/>
    <n v="30"/>
    <n v="0"/>
    <m/>
    <m/>
    <m/>
    <m/>
    <m/>
    <m/>
    <n v="1"/>
    <n v="1"/>
    <m/>
    <m/>
    <n v="1940.33"/>
    <s v="TARJETA DE AFINIDAD"/>
    <n v="0"/>
    <n v="0"/>
    <m/>
    <m/>
    <n v="5"/>
    <m/>
    <m/>
    <m/>
    <m/>
    <n v="1"/>
    <n v="7"/>
    <n v="2"/>
  </r>
  <r>
    <n v="64751.937439292014"/>
    <s v="C"/>
    <x v="743"/>
    <x v="1"/>
    <n v="4"/>
    <s v="10 221000421"/>
    <d v="2022-03-10T00:00:00"/>
    <d v="2025-03-31T00:00:00"/>
    <n v="0"/>
    <n v="1"/>
    <n v="0"/>
    <n v="30"/>
    <n v="2"/>
    <n v="17.690000000000001"/>
    <n v="19.2"/>
    <n v="100000"/>
    <n v="3620"/>
    <n v="100000"/>
    <n v="983"/>
    <n v="0"/>
    <n v="0"/>
    <m/>
    <n v="0"/>
    <n v="0"/>
    <n v="0"/>
    <m/>
    <m/>
    <d v="2022-03-10T00:00:00"/>
    <n v="1"/>
    <s v="O"/>
    <n v="1"/>
    <n v="30"/>
    <n v="0"/>
    <m/>
    <m/>
    <m/>
    <m/>
    <m/>
    <m/>
    <n v="1"/>
    <n v="1"/>
    <m/>
    <m/>
    <n v="4096.24"/>
    <s v="TARJETA DE AFINIDAD"/>
    <n v="0"/>
    <n v="0"/>
    <m/>
    <m/>
    <n v="5"/>
    <m/>
    <m/>
    <m/>
    <m/>
    <n v="1"/>
    <n v="7"/>
    <n v="2"/>
  </r>
  <r>
    <n v="232977.60878145124"/>
    <s v="C"/>
    <x v="743"/>
    <x v="1"/>
    <n v="4"/>
    <s v="10 221000424"/>
    <d v="2022-03-10T00:00:00"/>
    <d v="2025-03-31T00:00:00"/>
    <n v="0"/>
    <n v="1"/>
    <n v="0"/>
    <n v="30"/>
    <n v="2"/>
    <n v="17.690000000000001"/>
    <n v="19.2"/>
    <n v="360000"/>
    <n v="13034"/>
    <n v="360000"/>
    <n v="3540"/>
    <n v="0"/>
    <n v="0"/>
    <m/>
    <n v="0"/>
    <n v="0"/>
    <n v="0"/>
    <m/>
    <m/>
    <d v="2022-03-10T00:00:00"/>
    <n v="1"/>
    <s v="O"/>
    <n v="1"/>
    <n v="30"/>
    <n v="0"/>
    <m/>
    <m/>
    <m/>
    <m/>
    <m/>
    <m/>
    <n v="1"/>
    <n v="1"/>
    <m/>
    <m/>
    <n v="14875.83"/>
    <s v="TARJETA DE AFINIDAD"/>
    <n v="0"/>
    <n v="0"/>
    <m/>
    <m/>
    <n v="5"/>
    <m/>
    <m/>
    <m/>
    <m/>
    <n v="1"/>
    <n v="7"/>
    <n v="2"/>
  </r>
  <r>
    <n v="14541544.363206631"/>
    <s v="C"/>
    <x v="744"/>
    <x v="0"/>
    <n v="4"/>
    <s v="13 211001806"/>
    <d v="2021-07-16T00:00:00"/>
    <d v="2024-01-31T00:00:00"/>
    <n v="0"/>
    <n v="1"/>
    <n v="9"/>
    <n v="30"/>
    <n v="2"/>
    <n v="15.3"/>
    <n v="16.41"/>
    <n v="25169820"/>
    <n v="612752"/>
    <n v="19676865"/>
    <n v="0"/>
    <n v="0"/>
    <n v="0"/>
    <m/>
    <n v="0"/>
    <n v="0"/>
    <n v="0"/>
    <s v="3000000/3000000/"/>
    <s v="06/12/"/>
    <d v="2022-03-31T00:00:00"/>
    <n v="1"/>
    <s v="O"/>
    <n v="1"/>
    <n v="30"/>
    <n v="0"/>
    <m/>
    <m/>
    <m/>
    <m/>
    <m/>
    <m/>
    <n v="1"/>
    <n v="1"/>
    <m/>
    <m/>
    <n v="627366.41"/>
    <s v="LIBRE INVERSION"/>
    <n v="0"/>
    <n v="0"/>
    <s v="800-197-268-4"/>
    <s v="DIRECCION DE IMPUESTOS Y ADUANAS NACIONALES"/>
    <n v="5"/>
    <m/>
    <m/>
    <m/>
    <m/>
    <n v="1"/>
    <n v="7"/>
    <n v="2"/>
  </r>
  <r>
    <n v="9097992.4570368808"/>
    <s v="C"/>
    <x v="744"/>
    <x v="0"/>
    <n v="3"/>
    <s v="13 221000014"/>
    <d v="2022-01-12T00:00:00"/>
    <d v="2024-07-31T00:00:00"/>
    <n v="0"/>
    <n v="1"/>
    <n v="2"/>
    <n v="30"/>
    <n v="2"/>
    <n v="14.03"/>
    <n v="14.97"/>
    <n v="12755385"/>
    <n v="374330"/>
    <n v="12310946"/>
    <n v="0"/>
    <n v="0"/>
    <n v="0"/>
    <m/>
    <n v="0"/>
    <n v="0"/>
    <n v="0"/>
    <s v="1000000/1000000/"/>
    <s v="07/12/"/>
    <d v="2022-03-31T00:00:00"/>
    <n v="1"/>
    <s v="O"/>
    <n v="1"/>
    <n v="30"/>
    <n v="0"/>
    <m/>
    <m/>
    <m/>
    <m/>
    <m/>
    <m/>
    <n v="1"/>
    <n v="1"/>
    <n v="44573"/>
    <s v="A"/>
    <n v="392525.54"/>
    <s v="SUSTITUCION"/>
    <n v="0"/>
    <n v="0"/>
    <s v="800-197-268-4"/>
    <s v="DIRECCION DE IMPUESTOS Y ADUANAS NACIONALES"/>
    <n v="5"/>
    <m/>
    <m/>
    <m/>
    <m/>
    <n v="1"/>
    <n v="7"/>
    <n v="2"/>
  </r>
  <r>
    <n v="3592233.8806547299"/>
    <s v="C"/>
    <x v="744"/>
    <x v="1"/>
    <n v="4"/>
    <s v="10 191002770"/>
    <d v="2020-01-15T00:00:00"/>
    <d v="2025-02-28T00:00:00"/>
    <n v="0"/>
    <n v="1"/>
    <n v="26"/>
    <n v="30"/>
    <n v="2"/>
    <n v="18"/>
    <n v="19.559999999999999"/>
    <n v="5000000"/>
    <n v="181000"/>
    <n v="4860834"/>
    <n v="0"/>
    <n v="0"/>
    <n v="0"/>
    <m/>
    <n v="0"/>
    <n v="0"/>
    <n v="0"/>
    <m/>
    <m/>
    <d v="2022-03-31T00:00:00"/>
    <n v="1"/>
    <s v="O"/>
    <n v="1"/>
    <n v="30"/>
    <n v="0"/>
    <m/>
    <m/>
    <m/>
    <m/>
    <m/>
    <m/>
    <n v="1"/>
    <n v="1"/>
    <m/>
    <m/>
    <n v="154986.89000000001"/>
    <s v="TARJETA DE AFINIDAD"/>
    <n v="0"/>
    <n v="0"/>
    <m/>
    <m/>
    <n v="5"/>
    <m/>
    <m/>
    <m/>
    <m/>
    <n v="1"/>
    <n v="7"/>
    <n v="2"/>
  </r>
  <r>
    <n v="2547538.2003087709"/>
    <s v="C"/>
    <x v="744"/>
    <x v="1"/>
    <n v="4"/>
    <s v="13 201001355"/>
    <d v="2020-04-06T00:00:00"/>
    <d v="2025-04-30T00:00:00"/>
    <n v="0"/>
    <n v="1"/>
    <n v="11"/>
    <n v="60"/>
    <n v="2"/>
    <n v="9.0299999999999994"/>
    <n v="9.3800000000000008"/>
    <n v="5038673"/>
    <n v="209974"/>
    <n v="3447230"/>
    <n v="25951"/>
    <n v="0"/>
    <n v="0"/>
    <m/>
    <n v="0"/>
    <n v="0"/>
    <n v="0"/>
    <m/>
    <m/>
    <d v="2022-02-28T00:00:00"/>
    <n v="1"/>
    <s v="O"/>
    <n v="1"/>
    <n v="60"/>
    <n v="0"/>
    <m/>
    <m/>
    <m/>
    <m/>
    <m/>
    <m/>
    <n v="1"/>
    <n v="1"/>
    <m/>
    <m/>
    <n v="109934.13"/>
    <s v="LIBRE INVERSION"/>
    <n v="0"/>
    <n v="0"/>
    <m/>
    <m/>
    <n v="5"/>
    <m/>
    <m/>
    <m/>
    <m/>
    <n v="1"/>
    <n v="7"/>
    <n v="2"/>
  </r>
  <r>
    <n v="1489104.198792988"/>
    <s v="C"/>
    <x v="744"/>
    <x v="1"/>
    <n v="4"/>
    <s v="13 221001284"/>
    <d v="2022-03-24T00:00:00"/>
    <d v="2022-06-30T00:00:00"/>
    <n v="0"/>
    <n v="1"/>
    <n v="0"/>
    <n v="90"/>
    <n v="2"/>
    <n v="19.190000000000001"/>
    <n v="20.62"/>
    <n v="2014930"/>
    <n v="2113675"/>
    <n v="2014930"/>
    <n v="0"/>
    <n v="0"/>
    <n v="0"/>
    <m/>
    <n v="0"/>
    <n v="0"/>
    <n v="0"/>
    <m/>
    <m/>
    <d v="2022-03-24T00:00:00"/>
    <n v="1"/>
    <s v="O"/>
    <n v="1"/>
    <n v="90"/>
    <n v="0"/>
    <m/>
    <m/>
    <m/>
    <m/>
    <m/>
    <m/>
    <n v="1"/>
    <n v="1"/>
    <m/>
    <m/>
    <n v="64206.93"/>
    <s v="LIBRE INVERSION"/>
    <n v="0"/>
    <n v="0"/>
    <m/>
    <m/>
    <n v="5"/>
    <m/>
    <m/>
    <m/>
    <m/>
    <n v="1"/>
    <n v="7"/>
    <n v="2"/>
  </r>
  <r>
    <n v="0"/>
    <s v="C"/>
    <x v="745"/>
    <x v="0"/>
    <n v="4"/>
    <s v="13 211001037"/>
    <d v="2021-04-08T00:00:00"/>
    <d v="2023-04-30T00:00:00"/>
    <n v="0"/>
    <n v="1"/>
    <n v="11"/>
    <n v="30"/>
    <n v="2"/>
    <n v="7.95"/>
    <n v="8.25"/>
    <n v="10066200"/>
    <n v="456936"/>
    <n v="5660201"/>
    <n v="0"/>
    <n v="0"/>
    <n v="0"/>
    <m/>
    <n v="0"/>
    <n v="0"/>
    <n v="0"/>
    <m/>
    <m/>
    <d v="2022-03-31T00:00:00"/>
    <n v="1"/>
    <s v="O"/>
    <n v="1"/>
    <n v="30"/>
    <n v="0"/>
    <m/>
    <m/>
    <m/>
    <m/>
    <m/>
    <m/>
    <n v="1"/>
    <n v="1"/>
    <m/>
    <m/>
    <n v="1053635"/>
    <s v="LIBRE INVERSION"/>
    <n v="0"/>
    <n v="0"/>
    <s v="800-197-268-4"/>
    <s v="DIRECCION DE IMPUESTOS Y ADUANAS NACIONALES"/>
    <n v="5"/>
    <m/>
    <m/>
    <m/>
    <m/>
    <n v="1"/>
    <n v="7"/>
    <n v="2"/>
  </r>
  <r>
    <n v="0"/>
    <s v="C"/>
    <x v="746"/>
    <x v="7"/>
    <n v="4"/>
    <s v="10 211001229"/>
    <d v="2021-11-05T00:00:00"/>
    <d v="2023-06-30T00:00:00"/>
    <n v="60"/>
    <n v="1"/>
    <n v="0"/>
    <n v="30"/>
    <n v="2"/>
    <n v="17.690000000000001"/>
    <n v="19.2"/>
    <n v="2000000"/>
    <n v="127710"/>
    <n v="2000000"/>
    <n v="108865"/>
    <n v="0"/>
    <n v="0"/>
    <m/>
    <n v="14738"/>
    <n v="0"/>
    <n v="0"/>
    <m/>
    <m/>
    <d v="2021-12-31T00:00:00"/>
    <n v="1"/>
    <s v="O"/>
    <n v="1"/>
    <n v="30"/>
    <n v="297051"/>
    <m/>
    <m/>
    <m/>
    <m/>
    <m/>
    <m/>
    <n v="1"/>
    <n v="1"/>
    <m/>
    <m/>
    <n v="751781.87"/>
    <s v="TARJETA DE AFINIDAD"/>
    <n v="0"/>
    <n v="0"/>
    <m/>
    <m/>
    <n v="5"/>
    <m/>
    <m/>
    <m/>
    <m/>
    <n v="1"/>
    <n v="7"/>
    <n v="2"/>
  </r>
  <r>
    <n v="0"/>
    <s v="C"/>
    <x v="746"/>
    <x v="7"/>
    <n v="4"/>
    <s v="10 211001287"/>
    <d v="2021-11-12T00:00:00"/>
    <d v="2023-05-31T00:00:00"/>
    <n v="60"/>
    <n v="1"/>
    <n v="1"/>
    <n v="30"/>
    <n v="2"/>
    <n v="17.690000000000001"/>
    <n v="19.2"/>
    <n v="100000"/>
    <n v="6386"/>
    <n v="95123"/>
    <n v="3989"/>
    <n v="0"/>
    <n v="0"/>
    <m/>
    <n v="701"/>
    <n v="0"/>
    <n v="0"/>
    <m/>
    <m/>
    <d v="2021-12-31T00:00:00"/>
    <n v="1"/>
    <s v="O"/>
    <n v="1"/>
    <n v="30"/>
    <n v="15078"/>
    <m/>
    <m/>
    <m/>
    <m/>
    <m/>
    <m/>
    <n v="1"/>
    <n v="1"/>
    <m/>
    <m/>
    <n v="35754.129999999997"/>
    <s v="TARJETA DE AFINIDAD"/>
    <n v="0"/>
    <n v="0"/>
    <m/>
    <m/>
    <n v="5"/>
    <m/>
    <m/>
    <m/>
    <m/>
    <n v="1"/>
    <n v="7"/>
    <n v="2"/>
  </r>
  <r>
    <n v="4956999"/>
    <s v="C"/>
    <x v="747"/>
    <x v="3"/>
    <n v="3"/>
    <s v="10 191000782"/>
    <d v="2019-08-21T00:00:00"/>
    <d v="2023-03-31T00:00:00"/>
    <n v="480"/>
    <n v="1"/>
    <n v="14"/>
    <n v="30"/>
    <n v="2"/>
    <n v="8.2799999999999994"/>
    <n v="8.6"/>
    <n v="7723151"/>
    <n v="189561"/>
    <n v="4956999"/>
    <n v="99387"/>
    <n v="0"/>
    <n v="0"/>
    <m/>
    <n v="4956999"/>
    <n v="99387"/>
    <n v="331130"/>
    <m/>
    <m/>
    <d v="2020-10-31T00:00:00"/>
    <n v="1"/>
    <s v="O"/>
    <n v="1"/>
    <n v="30"/>
    <n v="2792020"/>
    <m/>
    <m/>
    <m/>
    <m/>
    <m/>
    <m/>
    <n v="1"/>
    <n v="1"/>
    <n v="43698"/>
    <s v="A"/>
    <n v="0"/>
    <s v="SUSTITUCION"/>
    <n v="0"/>
    <n v="0"/>
    <m/>
    <m/>
    <n v="5"/>
    <m/>
    <m/>
    <m/>
    <m/>
    <n v="1"/>
    <n v="7"/>
    <n v="2"/>
  </r>
  <r>
    <n v="23743369"/>
    <s v="C"/>
    <x v="748"/>
    <x v="0"/>
    <n v="3"/>
    <s v="13 221000847"/>
    <d v="2022-02-25T00:00:00"/>
    <d v="2025-02-28T00:00:00"/>
    <n v="0"/>
    <n v="1"/>
    <n v="1"/>
    <n v="30"/>
    <n v="2"/>
    <n v="9.73"/>
    <n v="10.17"/>
    <n v="38180060"/>
    <n v="1068438"/>
    <n v="37434243"/>
    <n v="0"/>
    <n v="0"/>
    <n v="0"/>
    <m/>
    <n v="0"/>
    <n v="0"/>
    <n v="0"/>
    <s v="1000000/1000000/"/>
    <s v="06/12/"/>
    <d v="2022-03-31T00:00:00"/>
    <n v="1"/>
    <s v="O"/>
    <n v="1"/>
    <n v="30"/>
    <n v="0"/>
    <m/>
    <m/>
    <m/>
    <m/>
    <m/>
    <m/>
    <n v="1"/>
    <n v="1"/>
    <n v="44617"/>
    <s v="A"/>
    <n v="1711367"/>
    <s v="SUSTITUCION"/>
    <n v="0"/>
    <n v="0"/>
    <s v="800-197-268-4"/>
    <s v="DIRECCION DE IMPUESTOS Y ADUANAS NACIONALES"/>
    <n v="5"/>
    <m/>
    <m/>
    <m/>
    <m/>
    <n v="1"/>
    <n v="7"/>
    <n v="2"/>
  </r>
  <r>
    <n v="0"/>
    <s v="C"/>
    <x v="749"/>
    <x v="0"/>
    <n v="3"/>
    <s v="13 221001338"/>
    <d v="2022-03-23T00:00:00"/>
    <d v="2022-12-31T00:00:00"/>
    <n v="0"/>
    <n v="1"/>
    <n v="0"/>
    <n v="30"/>
    <n v="2"/>
    <n v="6"/>
    <n v="6.16"/>
    <n v="9871026"/>
    <n v="1126250"/>
    <n v="9871026"/>
    <n v="0"/>
    <n v="0"/>
    <n v="0"/>
    <m/>
    <n v="0"/>
    <n v="0"/>
    <n v="0"/>
    <m/>
    <m/>
    <d v="2022-03-23T00:00:00"/>
    <n v="1"/>
    <s v="O"/>
    <n v="1"/>
    <n v="30"/>
    <n v="0"/>
    <m/>
    <m/>
    <m/>
    <m/>
    <m/>
    <m/>
    <n v="1"/>
    <n v="1"/>
    <n v="44643"/>
    <s v="A"/>
    <n v="1711147"/>
    <s v="LIBRE INVERSION"/>
    <n v="0"/>
    <n v="0"/>
    <s v="800-197-268-4"/>
    <s v="DIRECCION DE IMPUESTOS Y ADUANAS NACIONALES"/>
    <n v="5"/>
    <m/>
    <m/>
    <m/>
    <m/>
    <n v="1"/>
    <n v="7"/>
    <n v="2"/>
  </r>
  <r>
    <n v="37156331"/>
    <s v="C"/>
    <x v="750"/>
    <x v="0"/>
    <n v="4"/>
    <s v="13 211001687"/>
    <d v="2021-06-21T00:00:00"/>
    <d v="2024-06-30T00:00:00"/>
    <n v="0"/>
    <n v="1"/>
    <n v="9"/>
    <n v="30"/>
    <n v="2"/>
    <n v="9"/>
    <n v="9.3800000000000008"/>
    <n v="63210499"/>
    <n v="1176973"/>
    <n v="56879749"/>
    <n v="0"/>
    <n v="0"/>
    <n v="0"/>
    <m/>
    <n v="0"/>
    <n v="0"/>
    <n v="0"/>
    <s v="10500000/"/>
    <s v="05/"/>
    <d v="2022-03-31T00:00:00"/>
    <n v="1"/>
    <s v="O"/>
    <n v="1"/>
    <n v="30"/>
    <n v="0"/>
    <m/>
    <m/>
    <m/>
    <m/>
    <m/>
    <m/>
    <n v="1"/>
    <n v="1"/>
    <m/>
    <m/>
    <n v="2291888"/>
    <s v="LIBRE INVERSION"/>
    <n v="0"/>
    <n v="0"/>
    <s v="800-197-268-4"/>
    <s v="DIRECCION DE IMPUESTOS Y ADUANAS NACIONALES"/>
    <n v="5"/>
    <m/>
    <m/>
    <m/>
    <m/>
    <n v="1"/>
    <n v="7"/>
    <n v="2"/>
  </r>
  <r>
    <n v="31665811"/>
    <s v="C"/>
    <x v="751"/>
    <x v="0"/>
    <n v="4"/>
    <s v="13 211001669"/>
    <d v="2021-06-18T00:00:00"/>
    <d v="2023-09-30T00:00:00"/>
    <n v="1"/>
    <n v="1"/>
    <n v="8"/>
    <n v="30"/>
    <n v="2"/>
    <n v="9"/>
    <n v="9.3800000000000008"/>
    <n v="47515430"/>
    <n v="1248332"/>
    <n v="31665811"/>
    <n v="0"/>
    <n v="0"/>
    <n v="0"/>
    <m/>
    <n v="0"/>
    <n v="0"/>
    <n v="0"/>
    <s v="4000000/4000000/"/>
    <s v="06/12/"/>
    <d v="2022-03-31T00:00:00"/>
    <n v="1"/>
    <s v="O"/>
    <n v="1"/>
    <n v="30"/>
    <n v="331"/>
    <m/>
    <m/>
    <m/>
    <m/>
    <m/>
    <m/>
    <n v="1"/>
    <n v="1"/>
    <m/>
    <m/>
    <n v="0"/>
    <s v="SUSTITUCION"/>
    <n v="0"/>
    <n v="0"/>
    <s v="800-197-268-4"/>
    <s v="DIRECCION DE IMPUESTOS Y ADUANAS NACIONALES"/>
    <n v="5"/>
    <m/>
    <m/>
    <m/>
    <m/>
    <n v="1"/>
    <n v="7"/>
    <n v="2"/>
  </r>
  <r>
    <n v="0"/>
    <s v="C"/>
    <x v="752"/>
    <x v="1"/>
    <n v="4"/>
    <s v="10 211000557"/>
    <d v="2021-06-30T00:00:00"/>
    <d v="2023-12-31T00:00:00"/>
    <n v="0"/>
    <n v="1"/>
    <n v="9"/>
    <n v="30"/>
    <n v="2"/>
    <n v="17.690000000000001"/>
    <n v="19.2"/>
    <n v="2000000"/>
    <n v="83380"/>
    <n v="1491192"/>
    <n v="0"/>
    <n v="0"/>
    <n v="0"/>
    <m/>
    <n v="0"/>
    <n v="0"/>
    <n v="0"/>
    <m/>
    <m/>
    <d v="2022-03-31T00:00:00"/>
    <n v="1"/>
    <s v="O"/>
    <n v="1"/>
    <n v="30"/>
    <n v="0"/>
    <m/>
    <m/>
    <m/>
    <m/>
    <m/>
    <m/>
    <n v="1"/>
    <n v="1"/>
    <m/>
    <m/>
    <n v="319343.52"/>
    <s v="TARJETA DE AFINIDAD"/>
    <n v="0"/>
    <n v="0"/>
    <m/>
    <m/>
    <n v="5"/>
    <m/>
    <m/>
    <m/>
    <m/>
    <n v="1"/>
    <n v="7"/>
    <n v="2"/>
  </r>
  <r>
    <n v="0"/>
    <s v="C"/>
    <x v="752"/>
    <x v="1"/>
    <n v="4"/>
    <s v="10 221000549"/>
    <d v="2022-03-25T00:00:00"/>
    <d v="2024-09-30T00:00:00"/>
    <n v="0"/>
    <n v="1"/>
    <n v="0"/>
    <n v="30"/>
    <n v="2"/>
    <n v="17.690000000000001"/>
    <n v="19.2"/>
    <n v="1000000"/>
    <n v="41690"/>
    <n v="1000000"/>
    <n v="2458"/>
    <n v="0"/>
    <n v="0"/>
    <m/>
    <n v="0"/>
    <n v="0"/>
    <n v="0"/>
    <m/>
    <m/>
    <d v="2022-03-25T00:00:00"/>
    <n v="1"/>
    <s v="O"/>
    <n v="1"/>
    <n v="30"/>
    <n v="0"/>
    <m/>
    <m/>
    <m/>
    <m/>
    <m/>
    <m/>
    <n v="1"/>
    <n v="1"/>
    <m/>
    <m/>
    <n v="214140.48"/>
    <s v="TARJETA DE AFINIDAD"/>
    <n v="0"/>
    <n v="0"/>
    <m/>
    <m/>
    <n v="5"/>
    <m/>
    <m/>
    <m/>
    <m/>
    <n v="1"/>
    <n v="7"/>
    <n v="2"/>
  </r>
  <r>
    <n v="0"/>
    <s v="C"/>
    <x v="753"/>
    <x v="0"/>
    <n v="4"/>
    <s v="10 191000459"/>
    <d v="2019-07-05T00:00:00"/>
    <d v="2022-07-31T00:00:00"/>
    <n v="0"/>
    <n v="1"/>
    <n v="37"/>
    <n v="30"/>
    <n v="2"/>
    <n v="9.59"/>
    <n v="10.029999999999999"/>
    <n v="25191454"/>
    <n v="541377"/>
    <n v="2090173"/>
    <n v="0"/>
    <n v="0"/>
    <n v="0"/>
    <m/>
    <n v="0"/>
    <n v="0"/>
    <n v="0"/>
    <m/>
    <m/>
    <d v="2022-03-31T00:00:00"/>
    <n v="1"/>
    <s v="O"/>
    <n v="1"/>
    <n v="30"/>
    <n v="0"/>
    <m/>
    <m/>
    <m/>
    <m/>
    <m/>
    <m/>
    <n v="1"/>
    <n v="1"/>
    <m/>
    <m/>
    <n v="866728.36"/>
    <s v="SUSTITUCION"/>
    <n v="0"/>
    <n v="0"/>
    <s v="800-197-268-4"/>
    <s v="DIRECCION DE IMPUESTOS Y ADUANAS NACIONALES"/>
    <n v="5"/>
    <m/>
    <m/>
    <m/>
    <m/>
    <n v="1"/>
    <n v="7"/>
    <n v="2"/>
  </r>
  <r>
    <n v="0"/>
    <s v="C"/>
    <x v="753"/>
    <x v="1"/>
    <n v="4"/>
    <s v="10 211000555"/>
    <d v="2021-06-30T00:00:00"/>
    <d v="2023-12-31T00:00:00"/>
    <n v="0"/>
    <n v="1"/>
    <n v="9"/>
    <n v="30"/>
    <n v="2"/>
    <n v="9"/>
    <n v="9.3800000000000008"/>
    <n v="2150000"/>
    <n v="80699"/>
    <n v="1556991"/>
    <n v="0"/>
    <n v="0"/>
    <n v="0"/>
    <m/>
    <n v="0"/>
    <n v="0"/>
    <n v="0"/>
    <m/>
    <m/>
    <d v="2022-03-31T00:00:00"/>
    <n v="1"/>
    <s v="O"/>
    <n v="1"/>
    <n v="30"/>
    <n v="0"/>
    <m/>
    <m/>
    <m/>
    <m/>
    <m/>
    <m/>
    <n v="1"/>
    <n v="1"/>
    <m/>
    <m/>
    <n v="645622.64"/>
    <s v="TARJETA DE AFINIDAD"/>
    <n v="0"/>
    <n v="0"/>
    <m/>
    <m/>
    <n v="5"/>
    <m/>
    <m/>
    <m/>
    <m/>
    <n v="1"/>
    <n v="7"/>
    <n v="2"/>
  </r>
  <r>
    <n v="306865.85288897896"/>
    <s v="C"/>
    <x v="754"/>
    <x v="0"/>
    <n v="4"/>
    <s v="10 211000242"/>
    <d v="2021-03-31T00:00:00"/>
    <d v="2022-09-30T00:00:00"/>
    <n v="1"/>
    <n v="1"/>
    <n v="11"/>
    <n v="30"/>
    <n v="2"/>
    <n v="17.690000000000001"/>
    <n v="19.2"/>
    <n v="2000000"/>
    <n v="127710"/>
    <n v="727445"/>
    <n v="0"/>
    <n v="0"/>
    <n v="0"/>
    <m/>
    <n v="0"/>
    <n v="0"/>
    <n v="0"/>
    <m/>
    <m/>
    <d v="2022-03-31T00:00:00"/>
    <n v="1"/>
    <s v="O"/>
    <n v="1"/>
    <n v="30"/>
    <n v="71"/>
    <m/>
    <m/>
    <m/>
    <m/>
    <m/>
    <m/>
    <n v="1"/>
    <n v="1"/>
    <m/>
    <m/>
    <n v="52557.85"/>
    <s v="TARJETA DE AFINIDAD"/>
    <n v="0"/>
    <n v="0"/>
    <s v="800-197-268-4"/>
    <s v="DIRECCION DE IMPUESTOS Y ADUANAS NACIONALES"/>
    <n v="5"/>
    <m/>
    <m/>
    <m/>
    <m/>
    <n v="1"/>
    <n v="7"/>
    <n v="2"/>
  </r>
  <r>
    <n v="2213675.1471110205"/>
    <s v="C"/>
    <x v="754"/>
    <x v="0"/>
    <n v="4"/>
    <s v="13 211000927"/>
    <d v="2021-03-25T00:00:00"/>
    <d v="2022-09-30T00:00:00"/>
    <n v="0"/>
    <n v="1"/>
    <n v="14"/>
    <n v="30"/>
    <n v="2"/>
    <n v="9"/>
    <n v="9.3800000000000008"/>
    <n v="15031817"/>
    <n v="563957"/>
    <n v="5247988"/>
    <n v="0"/>
    <n v="0"/>
    <n v="0"/>
    <m/>
    <n v="0"/>
    <n v="0"/>
    <n v="0"/>
    <s v="2000000/"/>
    <s v="06/"/>
    <d v="2022-03-31T00:00:00"/>
    <n v="1"/>
    <s v="O"/>
    <n v="1"/>
    <n v="30"/>
    <n v="0"/>
    <m/>
    <m/>
    <m/>
    <m/>
    <m/>
    <m/>
    <n v="1"/>
    <n v="1"/>
    <m/>
    <m/>
    <n v="379306.15"/>
    <s v="LIBRE INVERSION"/>
    <n v="0"/>
    <n v="0"/>
    <s v="800-197-268-4"/>
    <s v="DIRECCION DE IMPUESTOS Y ADUANAS NACIONALES"/>
    <n v="5"/>
    <m/>
    <m/>
    <m/>
    <m/>
    <n v="1"/>
    <n v="7"/>
    <n v="2"/>
  </r>
  <r>
    <n v="20167751.823712736"/>
    <s v="C"/>
    <x v="755"/>
    <x v="0"/>
    <n v="4"/>
    <s v="13 221001135"/>
    <d v="2022-03-09T00:00:00"/>
    <d v="2025-03-31T00:00:00"/>
    <n v="0"/>
    <n v="1"/>
    <n v="0"/>
    <n v="30"/>
    <n v="2"/>
    <n v="9"/>
    <n v="9.3800000000000008"/>
    <n v="24604546"/>
    <n v="619664"/>
    <n v="24604546"/>
    <n v="0"/>
    <n v="0"/>
    <n v="0"/>
    <m/>
    <n v="0"/>
    <n v="0"/>
    <n v="0"/>
    <s v="1000000/1000000/"/>
    <s v="06/12/"/>
    <d v="2022-03-09T00:00:00"/>
    <n v="1"/>
    <s v="O"/>
    <n v="1"/>
    <n v="30"/>
    <n v="0"/>
    <m/>
    <m/>
    <m/>
    <m/>
    <m/>
    <m/>
    <n v="1"/>
    <n v="1"/>
    <m/>
    <m/>
    <n v="503050.03"/>
    <s v="COMPRA CARTERA"/>
    <n v="0"/>
    <n v="0"/>
    <s v="800-197-268-4"/>
    <s v="DIRECCION DE IMPUESTOS Y ADUANAS NACIONALES"/>
    <n v="5"/>
    <m/>
    <m/>
    <m/>
    <m/>
    <n v="1"/>
    <n v="7"/>
    <n v="2"/>
  </r>
  <r>
    <n v="3335572.6758572119"/>
    <s v="C"/>
    <x v="755"/>
    <x v="1"/>
    <n v="4"/>
    <s v="13 211002123"/>
    <d v="2021-08-11T00:00:00"/>
    <d v="2024-08-31T00:00:00"/>
    <n v="0"/>
    <n v="1"/>
    <n v="7"/>
    <n v="30"/>
    <n v="2"/>
    <n v="7.2"/>
    <n v="7.44"/>
    <n v="4945013"/>
    <n v="154055"/>
    <n v="4069446"/>
    <n v="0"/>
    <n v="0"/>
    <n v="0"/>
    <m/>
    <n v="0"/>
    <n v="0"/>
    <n v="0"/>
    <m/>
    <m/>
    <d v="2022-03-31T00:00:00"/>
    <n v="1"/>
    <s v="O"/>
    <n v="1"/>
    <n v="30"/>
    <n v="0"/>
    <m/>
    <m/>
    <m/>
    <m/>
    <m/>
    <m/>
    <n v="1"/>
    <n v="1"/>
    <m/>
    <m/>
    <n v="83255.37"/>
    <s v="LIBRE INVERSION"/>
    <n v="0"/>
    <n v="0"/>
    <m/>
    <m/>
    <n v="5"/>
    <m/>
    <m/>
    <m/>
    <m/>
    <n v="1"/>
    <n v="7"/>
    <n v="2"/>
  </r>
  <r>
    <n v="7136495.4911326766"/>
    <s v="C"/>
    <x v="755"/>
    <x v="1"/>
    <n v="4"/>
    <s v="10 211000388"/>
    <d v="2021-05-10T00:00:00"/>
    <d v="2024-05-31T00:00:00"/>
    <n v="0"/>
    <n v="1"/>
    <n v="10"/>
    <n v="30"/>
    <n v="2"/>
    <n v="9"/>
    <n v="9.3800000000000008"/>
    <n v="11611859"/>
    <n v="371437"/>
    <n v="8706409"/>
    <n v="0"/>
    <n v="0"/>
    <n v="0"/>
    <m/>
    <n v="0"/>
    <n v="0"/>
    <n v="0"/>
    <m/>
    <m/>
    <d v="2022-03-31T00:00:00"/>
    <n v="1"/>
    <s v="O"/>
    <n v="1"/>
    <n v="30"/>
    <n v="0"/>
    <m/>
    <m/>
    <m/>
    <m/>
    <m/>
    <m/>
    <n v="1"/>
    <n v="1"/>
    <m/>
    <m/>
    <n v="177943.69"/>
    <s v="TARJETA DE AFINIDAD"/>
    <n v="0"/>
    <n v="0"/>
    <m/>
    <m/>
    <n v="5"/>
    <m/>
    <m/>
    <m/>
    <m/>
    <n v="1"/>
    <n v="7"/>
    <n v="2"/>
  </r>
  <r>
    <n v="86902732.009297371"/>
    <s v="C"/>
    <x v="755"/>
    <x v="1"/>
    <n v="4"/>
    <s v="13 211003519"/>
    <d v="2021-11-17T00:00:00"/>
    <d v="2029-11-30T00:00:00"/>
    <n v="0"/>
    <n v="1"/>
    <n v="5"/>
    <n v="30"/>
    <n v="2"/>
    <n v="10.6"/>
    <n v="11.13"/>
    <n v="110489765"/>
    <n v="1122460"/>
    <n v="106020423"/>
    <n v="0"/>
    <n v="0"/>
    <n v="0"/>
    <m/>
    <n v="0"/>
    <n v="0"/>
    <n v="0"/>
    <s v="3920000/3920000/"/>
    <s v="06/12/"/>
    <d v="2022-03-31T00:00:00"/>
    <n v="1"/>
    <s v="O"/>
    <n v="1"/>
    <n v="30"/>
    <n v="0"/>
    <m/>
    <m/>
    <m/>
    <m/>
    <m/>
    <m/>
    <n v="1"/>
    <n v="1"/>
    <m/>
    <m/>
    <n v="2167277.91"/>
    <s v="LIBRE INVERSION"/>
    <n v="0"/>
    <n v="0"/>
    <m/>
    <m/>
    <n v="5"/>
    <m/>
    <m/>
    <m/>
    <m/>
    <n v="1"/>
    <n v="7"/>
    <n v="2"/>
  </r>
  <r>
    <n v="36963840"/>
    <s v="C"/>
    <x v="756"/>
    <x v="4"/>
    <n v="2"/>
    <s v="11 17904"/>
    <d v="2017-04-26T00:00:00"/>
    <d v="2026-09-30T00:00:00"/>
    <n v="0"/>
    <n v="1"/>
    <n v="44"/>
    <n v="30"/>
    <n v="2"/>
    <n v="11.52"/>
    <n v="12.14"/>
    <n v="100187017"/>
    <n v="1072748"/>
    <n v="58191990"/>
    <n v="0"/>
    <n v="0"/>
    <n v="277725000"/>
    <n v="43585"/>
    <n v="0"/>
    <n v="0"/>
    <n v="0"/>
    <s v="4330000/1080000/2160000/"/>
    <s v="05/07/12/"/>
    <d v="2022-03-31T00:00:00"/>
    <n v="2"/>
    <s v="O"/>
    <n v="1"/>
    <n v="30"/>
    <n v="0"/>
    <m/>
    <m/>
    <m/>
    <m/>
    <m/>
    <m/>
    <n v="1"/>
    <n v="1"/>
    <d v="2020-09-01T00:00:00"/>
    <s v="A"/>
    <n v="2489919"/>
    <s v="SUSTITUCION"/>
    <n v="2"/>
    <n v="0"/>
    <m/>
    <m/>
    <n v="5"/>
    <m/>
    <m/>
    <m/>
    <m/>
    <n v="1"/>
    <n v="7"/>
    <n v="2"/>
  </r>
  <r>
    <n v="3626450.7868220434"/>
    <s v="C"/>
    <x v="757"/>
    <x v="2"/>
    <n v="4"/>
    <s v="11 15988"/>
    <d v="2016-07-13T00:00:00"/>
    <d v="2024-07-31T00:00:00"/>
    <n v="0"/>
    <n v="1"/>
    <n v="35"/>
    <n v="30"/>
    <n v="2"/>
    <n v="12"/>
    <n v="12.68"/>
    <n v="50338489"/>
    <n v="818143"/>
    <n v="19894387"/>
    <n v="0"/>
    <n v="0"/>
    <n v="281906000"/>
    <n v="43585"/>
    <n v="0"/>
    <n v="0"/>
    <n v="0"/>
    <m/>
    <m/>
    <d v="2022-03-31T00:00:00"/>
    <n v="2"/>
    <s v="O"/>
    <n v="1"/>
    <n v="30"/>
    <n v="0"/>
    <m/>
    <m/>
    <m/>
    <m/>
    <m/>
    <m/>
    <n v="1"/>
    <n v="1"/>
    <m/>
    <m/>
    <n v="1916109.72"/>
    <s v="VIVIENDA"/>
    <n v="0"/>
    <n v="0"/>
    <s v="800-197-268-4"/>
    <s v="DIRECCION DE IMPUESTOS Y ADUANAS NACIONALES"/>
    <n v="5"/>
    <m/>
    <m/>
    <m/>
    <m/>
    <n v="1"/>
    <n v="7"/>
    <n v="2"/>
  </r>
  <r>
    <n v="396948.2131779578"/>
    <s v="C"/>
    <x v="757"/>
    <x v="1"/>
    <n v="4"/>
    <s v="10 191002724"/>
    <d v="2020-01-02T00:00:00"/>
    <d v="2022-11-30T00:00:00"/>
    <n v="0"/>
    <n v="1"/>
    <n v="26"/>
    <n v="30"/>
    <n v="2"/>
    <n v="18"/>
    <n v="19.559999999999999"/>
    <n v="7500000"/>
    <n v="272000"/>
    <n v="2177962"/>
    <n v="0"/>
    <n v="0"/>
    <n v="0"/>
    <m/>
    <n v="0"/>
    <n v="0"/>
    <n v="0"/>
    <m/>
    <m/>
    <d v="2022-03-31T00:00:00"/>
    <n v="1"/>
    <s v="O"/>
    <n v="1"/>
    <n v="30"/>
    <n v="0"/>
    <m/>
    <m/>
    <m/>
    <m/>
    <m/>
    <m/>
    <n v="1"/>
    <n v="1"/>
    <m/>
    <m/>
    <n v="209830.28"/>
    <s v="TARJETA DE AFINIDAD"/>
    <n v="0"/>
    <n v="0"/>
    <m/>
    <m/>
    <n v="5"/>
    <m/>
    <m/>
    <m/>
    <m/>
    <n v="1"/>
    <n v="7"/>
    <n v="2"/>
  </r>
  <r>
    <n v="1493721.5606641709"/>
    <s v="C"/>
    <x v="758"/>
    <x v="1"/>
    <n v="4"/>
    <s v="13 201002311"/>
    <d v="2020-09-03T00:00:00"/>
    <d v="2023-03-31T00:00:00"/>
    <n v="1"/>
    <n v="1"/>
    <n v="17"/>
    <n v="30"/>
    <n v="2"/>
    <n v="9"/>
    <n v="9.3800000000000008"/>
    <n v="5055818"/>
    <n v="189768"/>
    <n v="2336798"/>
    <n v="17526"/>
    <n v="0"/>
    <n v="0"/>
    <m/>
    <n v="0"/>
    <n v="0"/>
    <n v="0"/>
    <m/>
    <m/>
    <d v="2022-03-10T00:00:00"/>
    <n v="1"/>
    <s v="O"/>
    <n v="1"/>
    <n v="30"/>
    <n v="171457"/>
    <m/>
    <m/>
    <m/>
    <m/>
    <m/>
    <m/>
    <n v="1"/>
    <n v="1"/>
    <m/>
    <m/>
    <n v="105389.71"/>
    <s v="LIBRE INVERSION"/>
    <n v="0"/>
    <n v="0"/>
    <m/>
    <m/>
    <n v="5"/>
    <m/>
    <m/>
    <m/>
    <m/>
    <n v="1"/>
    <n v="7"/>
    <n v="2"/>
  </r>
  <r>
    <n v="74108.821646143144"/>
    <s v="C"/>
    <x v="758"/>
    <x v="1"/>
    <n v="4"/>
    <s v="10 191003694"/>
    <d v="2020-10-01T00:00:00"/>
    <d v="2022-10-31T00:00:00"/>
    <n v="1"/>
    <n v="1"/>
    <n v="16"/>
    <n v="30"/>
    <n v="2"/>
    <n v="17.690000000000001"/>
    <n v="19.2"/>
    <n v="310000"/>
    <n v="15492"/>
    <n v="115925"/>
    <n v="1710"/>
    <n v="0"/>
    <n v="0"/>
    <m/>
    <n v="0"/>
    <n v="0"/>
    <n v="0"/>
    <m/>
    <m/>
    <d v="2022-03-10T00:00:00"/>
    <n v="1"/>
    <s v="O"/>
    <n v="1"/>
    <n v="30"/>
    <n v="13743"/>
    <m/>
    <m/>
    <m/>
    <m/>
    <m/>
    <m/>
    <n v="1"/>
    <n v="1"/>
    <m/>
    <m/>
    <n v="5220.66"/>
    <s v="TARJETA DE AFINIDAD"/>
    <n v="0"/>
    <n v="0"/>
    <m/>
    <m/>
    <n v="5"/>
    <m/>
    <m/>
    <m/>
    <m/>
    <n v="1"/>
    <n v="7"/>
    <n v="2"/>
  </r>
  <r>
    <n v="117789.09627295021"/>
    <s v="C"/>
    <x v="758"/>
    <x v="1"/>
    <n v="4"/>
    <s v="10 191003872"/>
    <d v="2020-12-01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73"/>
    <d v="2020-12-01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74"/>
    <d v="2020-12-01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75"/>
    <d v="2020-12-01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82.256036922039"/>
    <s v="C"/>
    <x v="758"/>
    <x v="1"/>
    <n v="4"/>
    <s v="10 191003952"/>
    <d v="2020-12-28T00:00:00"/>
    <d v="2022-12-31T00:00:00"/>
    <n v="1"/>
    <n v="1"/>
    <n v="14"/>
    <n v="30"/>
    <n v="2"/>
    <n v="17.690000000000001"/>
    <n v="19.2"/>
    <n v="40000"/>
    <n v="1999"/>
    <n v="18425"/>
    <n v="271"/>
    <n v="0"/>
    <n v="0"/>
    <m/>
    <n v="0"/>
    <n v="0"/>
    <n v="0"/>
    <m/>
    <m/>
    <d v="2022-03-10T00:00:00"/>
    <n v="1"/>
    <s v="O"/>
    <n v="1"/>
    <n v="30"/>
    <n v="1722"/>
    <m/>
    <m/>
    <m/>
    <m/>
    <m/>
    <m/>
    <n v="1"/>
    <n v="1"/>
    <m/>
    <m/>
    <n v="826.29"/>
    <s v="TARJETA DE AFINIDAD"/>
    <n v="0"/>
    <n v="0"/>
    <m/>
    <m/>
    <n v="5"/>
    <m/>
    <m/>
    <m/>
    <m/>
    <n v="1"/>
    <n v="7"/>
    <n v="2"/>
  </r>
  <r>
    <n v="10522.957324737617"/>
    <s v="C"/>
    <x v="758"/>
    <x v="1"/>
    <n v="4"/>
    <s v="10 191003682"/>
    <d v="2020-09-30T00:00:00"/>
    <d v="2022-09-30T00:00:00"/>
    <n v="1"/>
    <n v="1"/>
    <n v="17"/>
    <n v="30"/>
    <n v="2"/>
    <n v="17.690000000000001"/>
    <n v="19.2"/>
    <n v="50000"/>
    <n v="2499"/>
    <n v="16475"/>
    <n v="243"/>
    <n v="0"/>
    <n v="0"/>
    <m/>
    <n v="0"/>
    <n v="0"/>
    <n v="0"/>
    <m/>
    <m/>
    <d v="2022-03-10T00:00:00"/>
    <n v="1"/>
    <s v="O"/>
    <n v="1"/>
    <n v="30"/>
    <n v="2250"/>
    <m/>
    <m/>
    <m/>
    <m/>
    <m/>
    <m/>
    <n v="1"/>
    <n v="1"/>
    <m/>
    <m/>
    <n v="751.17"/>
    <s v="TARJETA DE AFINIDAD"/>
    <n v="0"/>
    <n v="0"/>
    <m/>
    <m/>
    <n v="5"/>
    <m/>
    <m/>
    <m/>
    <m/>
    <n v="1"/>
    <n v="7"/>
    <n v="2"/>
  </r>
  <r>
    <n v="50926.236070026789"/>
    <s v="C"/>
    <x v="758"/>
    <x v="1"/>
    <n v="4"/>
    <s v="10 191003482"/>
    <d v="2020-08-02T00:00:00"/>
    <d v="2022-08-31T00:00:00"/>
    <n v="1"/>
    <n v="1"/>
    <n v="18"/>
    <n v="30"/>
    <n v="2"/>
    <n v="17.690000000000001"/>
    <n v="19.2"/>
    <n v="280000"/>
    <n v="13993"/>
    <n v="79688"/>
    <n v="1175"/>
    <n v="0"/>
    <n v="0"/>
    <m/>
    <n v="0"/>
    <n v="0"/>
    <n v="0"/>
    <m/>
    <m/>
    <d v="2022-03-10T00:00:00"/>
    <n v="1"/>
    <s v="O"/>
    <n v="1"/>
    <n v="30"/>
    <n v="12791"/>
    <m/>
    <m/>
    <m/>
    <m/>
    <m/>
    <m/>
    <n v="1"/>
    <n v="1"/>
    <m/>
    <m/>
    <n v="3605.64"/>
    <s v="TARJETA DE AFINIDAD"/>
    <n v="0"/>
    <n v="0"/>
    <m/>
    <m/>
    <n v="5"/>
    <m/>
    <m/>
    <m/>
    <m/>
    <n v="1"/>
    <n v="7"/>
    <n v="2"/>
  </r>
  <r>
    <n v="5897.6240326998677"/>
    <s v="C"/>
    <x v="758"/>
    <x v="1"/>
    <n v="4"/>
    <s v="10 191003895"/>
    <d v="2020-12-04T00:00:00"/>
    <d v="2022-12-31T00:00:00"/>
    <n v="1"/>
    <n v="1"/>
    <n v="14"/>
    <n v="30"/>
    <n v="2"/>
    <n v="17.690000000000001"/>
    <n v="19.2"/>
    <n v="20000"/>
    <n v="999"/>
    <n v="9222"/>
    <n v="136"/>
    <n v="0"/>
    <n v="0"/>
    <m/>
    <n v="0"/>
    <n v="0"/>
    <n v="0"/>
    <m/>
    <m/>
    <d v="2022-03-10T00:00:00"/>
    <n v="1"/>
    <s v="O"/>
    <n v="1"/>
    <n v="30"/>
    <n v="860"/>
    <m/>
    <m/>
    <m/>
    <m/>
    <m/>
    <m/>
    <n v="1"/>
    <n v="1"/>
    <m/>
    <m/>
    <n v="413.15"/>
    <s v="TARJETA DE AFINIDAD"/>
    <n v="0"/>
    <n v="0"/>
    <m/>
    <m/>
    <n v="5"/>
    <m/>
    <m/>
    <m/>
    <m/>
    <n v="1"/>
    <n v="7"/>
    <n v="2"/>
  </r>
  <r>
    <n v="58876.447453763394"/>
    <s v="C"/>
    <x v="758"/>
    <x v="1"/>
    <n v="4"/>
    <s v="10 191003896"/>
    <d v="2020-12-04T00:00:00"/>
    <d v="2022-12-31T00:00:00"/>
    <n v="1"/>
    <n v="1"/>
    <n v="14"/>
    <n v="30"/>
    <n v="2"/>
    <n v="17.690000000000001"/>
    <n v="19.2"/>
    <n v="200000"/>
    <n v="9995"/>
    <n v="92129"/>
    <n v="1359"/>
    <n v="0"/>
    <n v="0"/>
    <m/>
    <n v="0"/>
    <n v="0"/>
    <n v="0"/>
    <m/>
    <m/>
    <d v="2022-03-10T00:00:00"/>
    <n v="1"/>
    <s v="O"/>
    <n v="1"/>
    <n v="30"/>
    <n v="8605"/>
    <m/>
    <m/>
    <m/>
    <m/>
    <m/>
    <m/>
    <n v="1"/>
    <n v="1"/>
    <m/>
    <m/>
    <n v="4169.0200000000004"/>
    <s v="TARJETA DE AFINIDAD"/>
    <n v="0"/>
    <n v="0"/>
    <m/>
    <m/>
    <n v="5"/>
    <m/>
    <m/>
    <m/>
    <m/>
    <n v="1"/>
    <n v="7"/>
    <n v="2"/>
  </r>
  <r>
    <n v="50150.749680670255"/>
    <s v="C"/>
    <x v="758"/>
    <x v="1"/>
    <n v="4"/>
    <s v="10 191003669"/>
    <d v="2020-09-23T00:00:00"/>
    <d v="2022-09-30T00:00:00"/>
    <n v="1"/>
    <n v="1"/>
    <n v="17"/>
    <n v="30"/>
    <n v="2"/>
    <n v="17.690000000000001"/>
    <n v="19.2"/>
    <n v="238000"/>
    <n v="11894"/>
    <n v="78445"/>
    <n v="1157"/>
    <n v="0"/>
    <n v="0"/>
    <m/>
    <n v="0"/>
    <n v="0"/>
    <n v="0"/>
    <m/>
    <m/>
    <d v="2022-03-10T00:00:00"/>
    <n v="1"/>
    <s v="O"/>
    <n v="1"/>
    <n v="30"/>
    <n v="10711"/>
    <m/>
    <m/>
    <m/>
    <m/>
    <m/>
    <m/>
    <n v="1"/>
    <n v="1"/>
    <m/>
    <m/>
    <n v="3530.52"/>
    <s v="TARJETA DE AFINIDAD"/>
    <n v="0"/>
    <n v="0"/>
    <m/>
    <m/>
    <n v="5"/>
    <m/>
    <m/>
    <m/>
    <m/>
    <n v="1"/>
    <n v="7"/>
    <n v="2"/>
  </r>
  <r>
    <n v="27484.226790788351"/>
    <s v="C"/>
    <x v="758"/>
    <x v="1"/>
    <n v="4"/>
    <s v="10 191003465"/>
    <d v="2020-07-28T00:00:00"/>
    <d v="2022-07-31T00:00:00"/>
    <n v="1"/>
    <n v="1"/>
    <n v="19"/>
    <n v="30"/>
    <n v="2"/>
    <n v="17.690000000000001"/>
    <n v="19.2"/>
    <n v="180000"/>
    <n v="8995"/>
    <n v="43017"/>
    <n v="635"/>
    <n v="0"/>
    <n v="0"/>
    <m/>
    <n v="0"/>
    <n v="0"/>
    <n v="0"/>
    <m/>
    <m/>
    <d v="2022-03-10T00:00:00"/>
    <n v="1"/>
    <s v="O"/>
    <n v="1"/>
    <n v="30"/>
    <n v="8346"/>
    <m/>
    <m/>
    <m/>
    <m/>
    <m/>
    <m/>
    <n v="1"/>
    <n v="1"/>
    <m/>
    <m/>
    <n v="1953.05"/>
    <s v="TARJETA DE AFINIDAD"/>
    <n v="0"/>
    <n v="0"/>
    <m/>
    <m/>
    <n v="5"/>
    <m/>
    <m/>
    <m/>
    <m/>
    <n v="1"/>
    <n v="7"/>
    <n v="2"/>
  </r>
  <r>
    <n v="117789.09627295021"/>
    <s v="C"/>
    <x v="758"/>
    <x v="1"/>
    <n v="4"/>
    <s v="10 191003885"/>
    <d v="2020-12-02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91"/>
    <d v="2020-12-03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92"/>
    <d v="2020-12-03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93"/>
    <d v="2020-12-03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82"/>
    <d v="2020-12-02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83"/>
    <d v="2020-12-02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17789.09627295021"/>
    <s v="C"/>
    <x v="758"/>
    <x v="1"/>
    <n v="4"/>
    <s v="10 191003884"/>
    <d v="2020-12-02T00:00:00"/>
    <d v="2022-12-31T00:00:00"/>
    <n v="1"/>
    <n v="1"/>
    <n v="14"/>
    <n v="30"/>
    <n v="2"/>
    <n v="17.690000000000001"/>
    <n v="19.2"/>
    <n v="400000"/>
    <n v="19990"/>
    <n v="184256"/>
    <n v="2718"/>
    <n v="0"/>
    <n v="0"/>
    <m/>
    <n v="0"/>
    <n v="0"/>
    <n v="0"/>
    <m/>
    <m/>
    <d v="2022-03-10T00:00:00"/>
    <n v="1"/>
    <s v="O"/>
    <n v="1"/>
    <n v="30"/>
    <n v="17210"/>
    <m/>
    <m/>
    <m/>
    <m/>
    <m/>
    <m/>
    <n v="1"/>
    <n v="1"/>
    <m/>
    <m/>
    <n v="8300.4699999999993"/>
    <s v="TARJETA DE AFINIDAD"/>
    <n v="0"/>
    <n v="0"/>
    <m/>
    <m/>
    <n v="5"/>
    <m/>
    <m/>
    <m/>
    <m/>
    <n v="1"/>
    <n v="7"/>
    <n v="2"/>
  </r>
  <r>
    <n v="13866.311983220574"/>
    <s v="C"/>
    <x v="758"/>
    <x v="1"/>
    <n v="4"/>
    <s v="10 191003454"/>
    <d v="2020-07-23T00:00:00"/>
    <d v="2022-07-31T00:00:00"/>
    <n v="1"/>
    <n v="1"/>
    <n v="19"/>
    <n v="30"/>
    <n v="2"/>
    <n v="17.690000000000001"/>
    <n v="19.2"/>
    <n v="90786"/>
    <n v="4537"/>
    <n v="21690"/>
    <n v="320"/>
    <n v="0"/>
    <n v="0"/>
    <m/>
    <n v="0"/>
    <n v="0"/>
    <n v="0"/>
    <m/>
    <m/>
    <d v="2022-03-10T00:00:00"/>
    <n v="1"/>
    <s v="O"/>
    <n v="1"/>
    <n v="30"/>
    <n v="4210"/>
    <m/>
    <m/>
    <m/>
    <m/>
    <m/>
    <m/>
    <n v="1"/>
    <n v="1"/>
    <m/>
    <m/>
    <n v="976.53"/>
    <s v="TARJETA DE AFINIDAD"/>
    <n v="0"/>
    <n v="0"/>
    <m/>
    <m/>
    <n v="5"/>
    <m/>
    <m/>
    <m/>
    <m/>
    <n v="1"/>
    <n v="7"/>
    <n v="2"/>
  </r>
  <r>
    <n v="322374.17003666726"/>
    <s v="C"/>
    <x v="758"/>
    <x v="1"/>
    <n v="4"/>
    <s v="10 211000805"/>
    <d v="2021-09-06T00:00:00"/>
    <d v="2023-09-30T00:00:00"/>
    <n v="1"/>
    <n v="1"/>
    <n v="5"/>
    <n v="30"/>
    <n v="2"/>
    <n v="17.690000000000001"/>
    <n v="19.2"/>
    <n v="614897"/>
    <n v="30729"/>
    <n v="504349"/>
    <n v="7439"/>
    <n v="0"/>
    <n v="0"/>
    <m/>
    <n v="0"/>
    <n v="0"/>
    <n v="0"/>
    <m/>
    <m/>
    <d v="2022-03-10T00:00:00"/>
    <n v="1"/>
    <s v="O"/>
    <n v="1"/>
    <n v="30"/>
    <n v="23121"/>
    <m/>
    <m/>
    <m/>
    <m/>
    <m/>
    <m/>
    <n v="1"/>
    <n v="1"/>
    <m/>
    <m/>
    <n v="22760.57"/>
    <s v="TARJETA DE AFINIDAD"/>
    <n v="0"/>
    <n v="0"/>
    <m/>
    <m/>
    <n v="5"/>
    <m/>
    <m/>
    <m/>
    <m/>
    <n v="1"/>
    <n v="7"/>
    <n v="2"/>
  </r>
  <r>
    <n v="154651.93698072611"/>
    <s v="C"/>
    <x v="758"/>
    <x v="1"/>
    <n v="4"/>
    <s v="10 211000857"/>
    <d v="2021-09-14T00:00:00"/>
    <d v="2023-09-30T00:00:00"/>
    <n v="1"/>
    <n v="1"/>
    <n v="5"/>
    <n v="30"/>
    <n v="2"/>
    <n v="17.690000000000001"/>
    <n v="19.2"/>
    <n v="295000"/>
    <n v="14742"/>
    <n v="241966"/>
    <n v="3569"/>
    <n v="0"/>
    <n v="0"/>
    <m/>
    <n v="0"/>
    <n v="0"/>
    <n v="0"/>
    <m/>
    <m/>
    <d v="2022-03-10T00:00:00"/>
    <n v="1"/>
    <s v="O"/>
    <n v="1"/>
    <n v="30"/>
    <n v="11092"/>
    <m/>
    <m/>
    <m/>
    <m/>
    <m/>
    <m/>
    <n v="1"/>
    <n v="1"/>
    <m/>
    <m/>
    <n v="10929.58"/>
    <s v="TARJETA DE AFINIDAD"/>
    <n v="0"/>
    <n v="0"/>
    <m/>
    <m/>
    <n v="5"/>
    <m/>
    <m/>
    <m/>
    <m/>
    <n v="1"/>
    <n v="7"/>
    <n v="2"/>
  </r>
  <r>
    <n v="52450.375572783196"/>
    <s v="C"/>
    <x v="758"/>
    <x v="1"/>
    <n v="4"/>
    <s v="10 211000972"/>
    <d v="2021-09-29T00:00:00"/>
    <d v="2023-09-30T00:00:00"/>
    <n v="1"/>
    <n v="1"/>
    <n v="5"/>
    <n v="30"/>
    <n v="2"/>
    <n v="17.690000000000001"/>
    <n v="19.2"/>
    <n v="100000"/>
    <n v="4997"/>
    <n v="82025"/>
    <n v="1210"/>
    <n v="0"/>
    <n v="0"/>
    <m/>
    <n v="0"/>
    <n v="0"/>
    <n v="0"/>
    <m/>
    <m/>
    <d v="2022-03-10T00:00:00"/>
    <n v="1"/>
    <s v="O"/>
    <n v="1"/>
    <n v="30"/>
    <n v="3759"/>
    <m/>
    <m/>
    <m/>
    <m/>
    <m/>
    <m/>
    <n v="1"/>
    <n v="1"/>
    <m/>
    <m/>
    <n v="3680.75"/>
    <s v="TARJETA DE AFINIDAD"/>
    <n v="0"/>
    <n v="0"/>
    <m/>
    <m/>
    <n v="5"/>
    <m/>
    <m/>
    <m/>
    <m/>
    <n v="1"/>
    <n v="7"/>
    <n v="2"/>
  </r>
  <r>
    <n v="314577.24572550977"/>
    <s v="C"/>
    <x v="758"/>
    <x v="1"/>
    <n v="4"/>
    <s v="10 211000973"/>
    <d v="2021-09-29T00:00:00"/>
    <d v="2023-09-30T00:00:00"/>
    <n v="1"/>
    <n v="1"/>
    <n v="5"/>
    <n v="30"/>
    <n v="2"/>
    <n v="17.690000000000001"/>
    <n v="19.2"/>
    <n v="600000"/>
    <n v="29984"/>
    <n v="492132"/>
    <n v="7259"/>
    <n v="0"/>
    <n v="0"/>
    <m/>
    <n v="0"/>
    <n v="0"/>
    <n v="0"/>
    <m/>
    <m/>
    <d v="2022-03-10T00:00:00"/>
    <n v="1"/>
    <s v="O"/>
    <n v="1"/>
    <n v="30"/>
    <n v="22560"/>
    <m/>
    <m/>
    <m/>
    <m/>
    <m/>
    <m/>
    <n v="1"/>
    <n v="1"/>
    <m/>
    <m/>
    <n v="22197.19"/>
    <s v="TARJETA DE AFINIDAD"/>
    <n v="0"/>
    <n v="0"/>
    <m/>
    <m/>
    <n v="5"/>
    <m/>
    <m/>
    <m/>
    <m/>
    <n v="1"/>
    <n v="7"/>
    <n v="2"/>
  </r>
  <r>
    <n v="314577.24572550977"/>
    <s v="C"/>
    <x v="758"/>
    <x v="1"/>
    <n v="4"/>
    <s v="10 211000974"/>
    <d v="2021-09-29T00:00:00"/>
    <d v="2023-09-30T00:00:00"/>
    <n v="1"/>
    <n v="1"/>
    <n v="5"/>
    <n v="30"/>
    <n v="2"/>
    <n v="17.690000000000001"/>
    <n v="19.2"/>
    <n v="600000"/>
    <n v="29984"/>
    <n v="492132"/>
    <n v="7259"/>
    <n v="0"/>
    <n v="0"/>
    <m/>
    <n v="0"/>
    <n v="0"/>
    <n v="0"/>
    <m/>
    <m/>
    <d v="2022-03-10T00:00:00"/>
    <n v="1"/>
    <s v="O"/>
    <n v="1"/>
    <n v="30"/>
    <n v="22560"/>
    <m/>
    <m/>
    <m/>
    <m/>
    <m/>
    <m/>
    <n v="1"/>
    <n v="1"/>
    <m/>
    <m/>
    <n v="22197.19"/>
    <s v="TARJETA DE AFINIDAD"/>
    <n v="0"/>
    <n v="0"/>
    <m/>
    <m/>
    <n v="5"/>
    <m/>
    <m/>
    <m/>
    <m/>
    <n v="1"/>
    <n v="7"/>
    <n v="2"/>
  </r>
  <r>
    <n v="164386.39588762948"/>
    <s v="C"/>
    <x v="758"/>
    <x v="1"/>
    <n v="4"/>
    <s v="10 211001225"/>
    <d v="2021-11-05T00:00:00"/>
    <d v="2023-10-31T00:00:00"/>
    <n v="1"/>
    <n v="1"/>
    <n v="4"/>
    <n v="30"/>
    <n v="2"/>
    <n v="17.690000000000001"/>
    <n v="19.2"/>
    <n v="300000"/>
    <n v="14992"/>
    <n v="257179"/>
    <n v="3794"/>
    <n v="0"/>
    <n v="0"/>
    <m/>
    <n v="0"/>
    <n v="0"/>
    <n v="0"/>
    <m/>
    <m/>
    <d v="2022-03-10T00:00:00"/>
    <n v="1"/>
    <s v="O"/>
    <n v="1"/>
    <n v="30"/>
    <n v="11112"/>
    <m/>
    <m/>
    <m/>
    <m/>
    <m/>
    <m/>
    <n v="1"/>
    <n v="1"/>
    <m/>
    <m/>
    <n v="11605.64"/>
    <s v="TARJETA DE AFINIDAD"/>
    <n v="0"/>
    <n v="0"/>
    <m/>
    <m/>
    <n v="5"/>
    <m/>
    <m/>
    <m/>
    <m/>
    <n v="1"/>
    <n v="7"/>
    <n v="2"/>
  </r>
  <r>
    <n v="383548.11297982221"/>
    <s v="C"/>
    <x v="758"/>
    <x v="1"/>
    <n v="4"/>
    <s v="10 221000316"/>
    <d v="2022-02-25T00:00:00"/>
    <d v="2024-02-29T00:00:00"/>
    <n v="1"/>
    <n v="1"/>
    <n v="0"/>
    <n v="30"/>
    <n v="2"/>
    <n v="17.690000000000001"/>
    <n v="19.2"/>
    <n v="600000"/>
    <n v="29986"/>
    <n v="600000"/>
    <n v="10325"/>
    <n v="0"/>
    <n v="0"/>
    <m/>
    <n v="0"/>
    <n v="0"/>
    <n v="0"/>
    <m/>
    <m/>
    <d v="2022-02-25T00:00:00"/>
    <n v="1"/>
    <s v="O"/>
    <n v="1"/>
    <n v="30"/>
    <n v="20932"/>
    <m/>
    <m/>
    <m/>
    <m/>
    <m/>
    <m/>
    <n v="1"/>
    <n v="1"/>
    <m/>
    <m/>
    <n v="27042.26"/>
    <s v="TARJETA DE AFINIDAD"/>
    <n v="0"/>
    <n v="0"/>
    <m/>
    <m/>
    <n v="5"/>
    <m/>
    <m/>
    <m/>
    <m/>
    <n v="1"/>
    <n v="7"/>
    <n v="2"/>
  </r>
  <r>
    <n v="255698.73531988147"/>
    <s v="C"/>
    <x v="758"/>
    <x v="1"/>
    <n v="4"/>
    <s v="10 221000317"/>
    <d v="2022-02-25T00:00:00"/>
    <d v="2024-02-29T00:00:00"/>
    <n v="1"/>
    <n v="1"/>
    <n v="0"/>
    <n v="30"/>
    <n v="2"/>
    <n v="17.690000000000001"/>
    <n v="19.2"/>
    <n v="400000"/>
    <n v="19991"/>
    <n v="400000"/>
    <n v="6883"/>
    <n v="0"/>
    <n v="0"/>
    <m/>
    <n v="0"/>
    <n v="0"/>
    <n v="0"/>
    <m/>
    <m/>
    <d v="2022-02-25T00:00:00"/>
    <n v="1"/>
    <s v="O"/>
    <n v="1"/>
    <n v="30"/>
    <n v="13955"/>
    <m/>
    <m/>
    <m/>
    <m/>
    <m/>
    <m/>
    <n v="1"/>
    <n v="1"/>
    <m/>
    <m/>
    <n v="18028.18"/>
    <s v="TARJETA DE AFINIDAD"/>
    <n v="0"/>
    <n v="0"/>
    <m/>
    <m/>
    <n v="5"/>
    <m/>
    <m/>
    <m/>
    <m/>
    <n v="1"/>
    <n v="7"/>
    <n v="2"/>
  </r>
  <r>
    <n v="268483.68108587549"/>
    <s v="C"/>
    <x v="758"/>
    <x v="1"/>
    <n v="4"/>
    <s v="10 221000483"/>
    <d v="2022-03-17T00:00:00"/>
    <d v="2024-03-31T00:00:00"/>
    <n v="0"/>
    <n v="1"/>
    <n v="0"/>
    <n v="30"/>
    <n v="2"/>
    <n v="17.7"/>
    <n v="19.21"/>
    <n v="420000"/>
    <n v="20989"/>
    <n v="420000"/>
    <n v="2685"/>
    <n v="0"/>
    <n v="0"/>
    <m/>
    <n v="0"/>
    <n v="0"/>
    <n v="0"/>
    <m/>
    <m/>
    <d v="2022-03-17T00:00:00"/>
    <n v="1"/>
    <s v="O"/>
    <n v="1"/>
    <n v="30"/>
    <n v="0"/>
    <m/>
    <m/>
    <m/>
    <m/>
    <m/>
    <m/>
    <n v="1"/>
    <n v="1"/>
    <m/>
    <m/>
    <n v="18929.580000000002"/>
    <s v="TARJETA DE AFINIDAD"/>
    <n v="0"/>
    <n v="0"/>
    <m/>
    <m/>
    <n v="5"/>
    <m/>
    <m/>
    <m/>
    <m/>
    <n v="1"/>
    <n v="7"/>
    <n v="2"/>
  </r>
  <r>
    <n v="0"/>
    <s v="C"/>
    <x v="759"/>
    <x v="0"/>
    <n v="4"/>
    <s v="13 201002331"/>
    <d v="2020-08-18T00:00:00"/>
    <d v="2022-09-30T00:00:00"/>
    <n v="0"/>
    <n v="1"/>
    <n v="18"/>
    <n v="30"/>
    <n v="2"/>
    <n v="9"/>
    <n v="9.3800000000000008"/>
    <n v="5070399"/>
    <n v="232579"/>
    <n v="1357419"/>
    <n v="0"/>
    <n v="0"/>
    <n v="0"/>
    <m/>
    <n v="0"/>
    <n v="0"/>
    <n v="0"/>
    <m/>
    <m/>
    <d v="2022-03-31T00:00:00"/>
    <n v="1"/>
    <s v="O"/>
    <n v="1"/>
    <n v="30"/>
    <n v="0"/>
    <m/>
    <m/>
    <m/>
    <m/>
    <m/>
    <m/>
    <n v="1"/>
    <n v="1"/>
    <m/>
    <m/>
    <n v="693534"/>
    <s v="LIBRE INVERSION"/>
    <n v="0"/>
    <n v="0"/>
    <s v="800-197-268-4"/>
    <s v="DIRECCION DE IMPUESTOS Y ADUANAS NACIONALES"/>
    <n v="5"/>
    <m/>
    <m/>
    <m/>
    <m/>
    <n v="1"/>
    <n v="7"/>
    <n v="2"/>
  </r>
  <r>
    <n v="12696929.390689809"/>
    <s v="C"/>
    <x v="760"/>
    <x v="1"/>
    <n v="3"/>
    <s v="13 211002020"/>
    <d v="2021-08-03T00:00:00"/>
    <d v="2025-08-31T00:00:00"/>
    <n v="0"/>
    <n v="1"/>
    <n v="8"/>
    <n v="30"/>
    <n v="2"/>
    <n v="9.85"/>
    <n v="10.3"/>
    <n v="30177344"/>
    <n v="602182"/>
    <n v="26473638"/>
    <n v="0"/>
    <n v="0"/>
    <n v="0"/>
    <m/>
    <n v="0"/>
    <n v="0"/>
    <n v="0"/>
    <s v="800000/1200000/"/>
    <s v="06/12/"/>
    <d v="2022-03-31T00:00:00"/>
    <n v="1"/>
    <s v="O"/>
    <n v="1"/>
    <n v="30"/>
    <n v="0"/>
    <m/>
    <m/>
    <m/>
    <m/>
    <m/>
    <m/>
    <n v="1"/>
    <n v="1"/>
    <n v="44411"/>
    <s v="A"/>
    <n v="1615845.13"/>
    <s v="SUSTITUCION"/>
    <n v="0"/>
    <n v="0"/>
    <m/>
    <m/>
    <n v="5"/>
    <m/>
    <m/>
    <m/>
    <m/>
    <n v="1"/>
    <n v="7"/>
    <n v="2"/>
  </r>
  <r>
    <n v="1388920.6093101923"/>
    <s v="C"/>
    <x v="760"/>
    <x v="1"/>
    <n v="4"/>
    <s v="10 211000795"/>
    <d v="2021-09-03T00:00:00"/>
    <d v="2024-03-31T00:00:00"/>
    <n v="0"/>
    <n v="1"/>
    <n v="7"/>
    <n v="30"/>
    <n v="2"/>
    <n v="17.690000000000001"/>
    <n v="19.2"/>
    <n v="3000000"/>
    <n v="149901"/>
    <n v="2895944"/>
    <n v="0"/>
    <n v="0"/>
    <n v="0"/>
    <m/>
    <n v="0"/>
    <n v="0"/>
    <n v="0"/>
    <m/>
    <m/>
    <d v="2022-03-31T00:00:00"/>
    <n v="1"/>
    <s v="O"/>
    <n v="1"/>
    <n v="30"/>
    <n v="0"/>
    <m/>
    <m/>
    <m/>
    <m/>
    <m/>
    <m/>
    <n v="1"/>
    <n v="1"/>
    <m/>
    <m/>
    <n v="176749.87"/>
    <s v="TARJETA DE AFINIDAD"/>
    <n v="0"/>
    <n v="0"/>
    <m/>
    <m/>
    <n v="5"/>
    <m/>
    <m/>
    <m/>
    <m/>
    <n v="1"/>
    <n v="7"/>
    <n v="2"/>
  </r>
  <r>
    <n v="0"/>
    <s v="C"/>
    <x v="761"/>
    <x v="0"/>
    <n v="4"/>
    <s v="13 211003124"/>
    <d v="2021-10-28T00:00:00"/>
    <d v="2023-01-31T00:00:00"/>
    <n v="0"/>
    <n v="1"/>
    <n v="5"/>
    <n v="30"/>
    <n v="2"/>
    <n v="9"/>
    <n v="9.3800000000000008"/>
    <n v="5015656"/>
    <n v="355720"/>
    <n v="3408580"/>
    <n v="0"/>
    <n v="0"/>
    <n v="0"/>
    <m/>
    <n v="0"/>
    <n v="0"/>
    <n v="0"/>
    <m/>
    <m/>
    <d v="2022-03-31T00:00:00"/>
    <n v="1"/>
    <s v="O"/>
    <n v="1"/>
    <n v="30"/>
    <n v="0"/>
    <m/>
    <m/>
    <m/>
    <m/>
    <m/>
    <m/>
    <n v="1"/>
    <n v="1"/>
    <m/>
    <m/>
    <n v="618913.21"/>
    <s v="COMPRA CARTERA"/>
    <n v="0"/>
    <n v="0"/>
    <s v="800-197-268-4"/>
    <s v="DIRECCION DE IMPUESTOS Y ADUANAS NACIONALES"/>
    <n v="5"/>
    <m/>
    <m/>
    <m/>
    <m/>
    <n v="1"/>
    <n v="7"/>
    <n v="2"/>
  </r>
  <r>
    <n v="0"/>
    <s v="C"/>
    <x v="761"/>
    <x v="1"/>
    <n v="4"/>
    <s v="13 211000581"/>
    <d v="2021-02-26T00:00:00"/>
    <d v="2022-04-30T00:00:00"/>
    <n v="0"/>
    <n v="1"/>
    <n v="13"/>
    <n v="30"/>
    <n v="2"/>
    <n v="10.54"/>
    <n v="11.07"/>
    <n v="7021324"/>
    <n v="536681"/>
    <n v="529532"/>
    <n v="0"/>
    <n v="0"/>
    <n v="0"/>
    <m/>
    <n v="0"/>
    <n v="0"/>
    <n v="0"/>
    <m/>
    <m/>
    <d v="2022-03-31T00:00:00"/>
    <n v="1"/>
    <s v="O"/>
    <n v="1"/>
    <n v="30"/>
    <n v="0"/>
    <m/>
    <m/>
    <m/>
    <m/>
    <m/>
    <m/>
    <n v="1"/>
    <n v="1"/>
    <m/>
    <m/>
    <n v="96143.96"/>
    <s v="LIBRE INVERSION"/>
    <n v="0"/>
    <n v="0"/>
    <m/>
    <m/>
    <n v="5"/>
    <m/>
    <m/>
    <m/>
    <m/>
    <n v="1"/>
    <n v="7"/>
    <n v="2"/>
  </r>
  <r>
    <n v="73781.672997188696"/>
    <s v="C"/>
    <x v="762"/>
    <x v="1"/>
    <n v="4"/>
    <s v="10 211001049"/>
    <d v="2021-10-12T00:00:00"/>
    <d v="2023-10-31T00:00:00"/>
    <n v="0"/>
    <n v="1"/>
    <n v="5"/>
    <n v="30"/>
    <n v="2"/>
    <n v="17.7"/>
    <n v="19.21"/>
    <n v="600000"/>
    <n v="29984"/>
    <n v="486568"/>
    <n v="0"/>
    <n v="0"/>
    <n v="0"/>
    <m/>
    <n v="0"/>
    <n v="0"/>
    <n v="0"/>
    <m/>
    <m/>
    <d v="2022-03-31T00:00:00"/>
    <n v="1"/>
    <s v="O"/>
    <n v="1"/>
    <n v="30"/>
    <n v="0"/>
    <m/>
    <m/>
    <m/>
    <m/>
    <m/>
    <m/>
    <n v="1"/>
    <n v="1"/>
    <m/>
    <m/>
    <n v="51596.88"/>
    <s v="TARJETA DE AFINIDAD"/>
    <n v="0"/>
    <n v="0"/>
    <m/>
    <m/>
    <n v="5"/>
    <m/>
    <m/>
    <m/>
    <m/>
    <n v="1"/>
    <n v="7"/>
    <n v="2"/>
  </r>
  <r>
    <n v="24871.885044402487"/>
    <s v="C"/>
    <x v="762"/>
    <x v="1"/>
    <n v="4"/>
    <s v="10 211001019"/>
    <d v="2021-10-07T00:00:00"/>
    <d v="2023-10-31T00:00:00"/>
    <n v="0"/>
    <n v="1"/>
    <n v="5"/>
    <n v="30"/>
    <n v="2"/>
    <n v="17.690000000000001"/>
    <n v="19.2"/>
    <n v="200000"/>
    <n v="9995"/>
    <n v="164042"/>
    <n v="0"/>
    <n v="0"/>
    <n v="0"/>
    <m/>
    <n v="0"/>
    <n v="0"/>
    <n v="0"/>
    <m/>
    <m/>
    <d v="2022-03-31T00:00:00"/>
    <n v="1"/>
    <s v="O"/>
    <n v="1"/>
    <n v="30"/>
    <n v="0"/>
    <m/>
    <m/>
    <m/>
    <m/>
    <m/>
    <m/>
    <n v="1"/>
    <n v="1"/>
    <m/>
    <m/>
    <n v="17398.36"/>
    <s v="TARJETA DE AFINIDAD"/>
    <n v="0"/>
    <n v="0"/>
    <m/>
    <m/>
    <n v="5"/>
    <m/>
    <m/>
    <m/>
    <m/>
    <n v="1"/>
    <n v="7"/>
    <n v="2"/>
  </r>
  <r>
    <n v="74617.211209640722"/>
    <s v="C"/>
    <x v="762"/>
    <x v="1"/>
    <n v="4"/>
    <s v="10 211001020"/>
    <d v="2021-10-07T00:00:00"/>
    <d v="2023-10-31T00:00:00"/>
    <n v="0"/>
    <n v="1"/>
    <n v="5"/>
    <n v="30"/>
    <n v="2"/>
    <n v="17.690000000000001"/>
    <n v="19.2"/>
    <n v="600000"/>
    <n v="29984"/>
    <n v="492132"/>
    <n v="0"/>
    <n v="0"/>
    <n v="0"/>
    <m/>
    <n v="0"/>
    <n v="0"/>
    <n v="0"/>
    <m/>
    <m/>
    <d v="2022-03-31T00:00:00"/>
    <n v="1"/>
    <s v="O"/>
    <n v="1"/>
    <n v="30"/>
    <n v="0"/>
    <m/>
    <m/>
    <m/>
    <m/>
    <m/>
    <m/>
    <n v="1"/>
    <n v="1"/>
    <m/>
    <m/>
    <n v="52195.07"/>
    <s v="TARJETA DE AFINIDAD"/>
    <n v="0"/>
    <n v="0"/>
    <m/>
    <m/>
    <n v="5"/>
    <m/>
    <m/>
    <m/>
    <m/>
    <n v="1"/>
    <n v="7"/>
    <n v="2"/>
  </r>
  <r>
    <n v="8711.2207487680862"/>
    <s v="C"/>
    <x v="762"/>
    <x v="1"/>
    <n v="4"/>
    <s v="10 211001055"/>
    <d v="2021-10-13T00:00:00"/>
    <d v="2023-10-31T00:00:00"/>
    <n v="0"/>
    <n v="1"/>
    <n v="5"/>
    <n v="30"/>
    <n v="2"/>
    <n v="17.690000000000001"/>
    <n v="19.2"/>
    <n v="70000"/>
    <n v="3498"/>
    <n v="57416"/>
    <n v="0"/>
    <n v="0"/>
    <n v="0"/>
    <m/>
    <n v="0"/>
    <n v="0"/>
    <n v="0"/>
    <m/>
    <m/>
    <d v="2022-03-31T00:00:00"/>
    <n v="1"/>
    <s v="O"/>
    <n v="1"/>
    <n v="30"/>
    <n v="0"/>
    <m/>
    <m/>
    <m/>
    <m/>
    <m/>
    <m/>
    <n v="1"/>
    <n v="1"/>
    <m/>
    <m/>
    <n v="6083.7"/>
    <s v="TARJETA DE AFINIDAD"/>
    <n v="0"/>
    <n v="0"/>
    <m/>
    <m/>
    <n v="5"/>
    <m/>
    <m/>
    <m/>
    <m/>
    <n v="1"/>
    <n v="7"/>
    <n v="2"/>
  </r>
  <r>
    <n v="313102.40216094581"/>
    <s v="C"/>
    <x v="763"/>
    <x v="1"/>
    <n v="4"/>
    <s v="10 191001290"/>
    <d v="2019-09-27T00:00:00"/>
    <d v="2022-09-30T00:00:00"/>
    <n v="0"/>
    <n v="1"/>
    <n v="30"/>
    <n v="30"/>
    <n v="2"/>
    <n v="11.03"/>
    <n v="11.61"/>
    <n v="3027603"/>
    <n v="99177"/>
    <n v="576366"/>
    <n v="0"/>
    <n v="0"/>
    <n v="0"/>
    <m/>
    <n v="0"/>
    <n v="0"/>
    <n v="0"/>
    <m/>
    <m/>
    <d v="2022-03-31T00:00:00"/>
    <n v="1"/>
    <s v="O"/>
    <n v="1"/>
    <n v="30"/>
    <n v="0"/>
    <m/>
    <m/>
    <m/>
    <m/>
    <m/>
    <m/>
    <n v="1"/>
    <n v="1"/>
    <m/>
    <m/>
    <n v="32327.72"/>
    <s v="LIBRE INVERSION"/>
    <n v="0"/>
    <n v="0"/>
    <m/>
    <m/>
    <n v="5"/>
    <m/>
    <m/>
    <m/>
    <m/>
    <n v="1"/>
    <n v="7"/>
    <n v="2"/>
  </r>
  <r>
    <n v="3159045.3464105637"/>
    <s v="C"/>
    <x v="763"/>
    <x v="1"/>
    <n v="4"/>
    <s v="13 211000652"/>
    <d v="2021-03-02T00:00:00"/>
    <d v="2024-03-31T00:00:00"/>
    <n v="0"/>
    <n v="1"/>
    <n v="12"/>
    <n v="30"/>
    <n v="2"/>
    <n v="14.99"/>
    <n v="16.07"/>
    <n v="8119897"/>
    <n v="283085"/>
    <n v="5815403"/>
    <n v="0"/>
    <n v="0"/>
    <n v="0"/>
    <m/>
    <n v="0"/>
    <n v="0"/>
    <n v="0"/>
    <m/>
    <m/>
    <d v="2022-03-31T00:00:00"/>
    <n v="1"/>
    <s v="O"/>
    <n v="1"/>
    <n v="30"/>
    <n v="0"/>
    <m/>
    <m/>
    <m/>
    <m/>
    <m/>
    <m/>
    <n v="1"/>
    <n v="1"/>
    <m/>
    <m/>
    <n v="326266.71000000002"/>
    <s v="LIBRE INVERSION"/>
    <n v="0"/>
    <n v="0"/>
    <m/>
    <m/>
    <n v="5"/>
    <m/>
    <m/>
    <m/>
    <m/>
    <n v="1"/>
    <n v="7"/>
    <n v="2"/>
  </r>
  <r>
    <n v="1336650.981428491"/>
    <s v="C"/>
    <x v="763"/>
    <x v="1"/>
    <n v="4"/>
    <s v="10 211001163"/>
    <d v="2021-10-28T00:00:00"/>
    <d v="2023-10-31T00:00:00"/>
    <n v="0"/>
    <n v="1"/>
    <n v="5"/>
    <n v="30"/>
    <n v="2"/>
    <n v="17.690000000000001"/>
    <n v="19.2"/>
    <n v="3000000"/>
    <n v="149922"/>
    <n v="2460651"/>
    <n v="0"/>
    <n v="0"/>
    <n v="0"/>
    <m/>
    <n v="0"/>
    <n v="0"/>
    <n v="0"/>
    <m/>
    <m/>
    <d v="2022-03-31T00:00:00"/>
    <n v="1"/>
    <s v="O"/>
    <n v="1"/>
    <n v="30"/>
    <n v="0"/>
    <m/>
    <m/>
    <m/>
    <m/>
    <m/>
    <m/>
    <n v="1"/>
    <n v="1"/>
    <m/>
    <m/>
    <n v="138076.84"/>
    <s v="TARJETA DE AFINIDAD"/>
    <n v="0"/>
    <n v="0"/>
    <m/>
    <m/>
    <n v="5"/>
    <m/>
    <m/>
    <m/>
    <m/>
    <n v="1"/>
    <n v="7"/>
    <n v="2"/>
  </r>
  <r>
    <n v="419435.94890665147"/>
    <s v="C"/>
    <x v="764"/>
    <x v="0"/>
    <n v="4"/>
    <s v="13 211002865"/>
    <d v="2021-10-07T00:00:00"/>
    <d v="2022-10-31T00:00:00"/>
    <n v="0"/>
    <n v="1"/>
    <n v="5"/>
    <n v="30"/>
    <n v="2"/>
    <n v="5.99"/>
    <n v="6.16"/>
    <n v="5027956"/>
    <n v="433671"/>
    <n v="2971921"/>
    <n v="0"/>
    <n v="0"/>
    <n v="0"/>
    <m/>
    <n v="0"/>
    <n v="0"/>
    <n v="0"/>
    <m/>
    <m/>
    <d v="2022-03-31T00:00:00"/>
    <n v="1"/>
    <s v="O"/>
    <n v="1"/>
    <n v="30"/>
    <n v="0"/>
    <m/>
    <m/>
    <m/>
    <m/>
    <m/>
    <m/>
    <n v="1"/>
    <n v="1"/>
    <m/>
    <m/>
    <n v="523472.2"/>
    <s v="LIBRE INVERSION"/>
    <n v="0"/>
    <n v="0"/>
    <s v="800-197-268-4"/>
    <s v="DIRECCION DE IMPUESTOS Y ADUANAS NACIONALES"/>
    <n v="5"/>
    <m/>
    <m/>
    <m/>
    <m/>
    <n v="1"/>
    <n v="7"/>
    <n v="2"/>
  </r>
  <r>
    <n v="709630.83921863046"/>
    <s v="C"/>
    <x v="764"/>
    <x v="0"/>
    <n v="4"/>
    <s v="13 221001029"/>
    <d v="2022-03-07T00:00:00"/>
    <d v="2023-03-31T00:00:00"/>
    <n v="0"/>
    <n v="1"/>
    <n v="0"/>
    <n v="30"/>
    <n v="2"/>
    <n v="6"/>
    <n v="6.16"/>
    <n v="5027956"/>
    <n v="433671"/>
    <n v="5027956"/>
    <n v="0"/>
    <n v="0"/>
    <n v="0"/>
    <m/>
    <n v="0"/>
    <n v="0"/>
    <n v="0"/>
    <m/>
    <m/>
    <d v="2022-03-07T00:00:00"/>
    <n v="1"/>
    <s v="O"/>
    <n v="1"/>
    <n v="30"/>
    <n v="0"/>
    <m/>
    <m/>
    <m/>
    <m/>
    <m/>
    <m/>
    <n v="1"/>
    <n v="1"/>
    <m/>
    <m/>
    <n v="885600.22"/>
    <s v="LIBRE INVERSION"/>
    <n v="0"/>
    <n v="0"/>
    <s v="800-197-268-4"/>
    <s v="DIRECCION DE IMPUESTOS Y ADUANAS NACIONALES"/>
    <n v="5"/>
    <m/>
    <m/>
    <m/>
    <m/>
    <n v="1"/>
    <n v="7"/>
    <n v="2"/>
  </r>
  <r>
    <n v="304082.90612794296"/>
    <s v="C"/>
    <x v="764"/>
    <x v="1"/>
    <n v="4"/>
    <s v="10 191002994"/>
    <d v="2020-02-26T00:00:00"/>
    <d v="2023-08-31T00:00:00"/>
    <n v="0"/>
    <n v="1"/>
    <n v="25"/>
    <n v="30"/>
    <n v="2"/>
    <n v="18"/>
    <n v="19.559999999999999"/>
    <n v="3000000"/>
    <n v="150000"/>
    <n v="2154617"/>
    <n v="0"/>
    <n v="0"/>
    <n v="0"/>
    <m/>
    <n v="0"/>
    <n v="0"/>
    <n v="0"/>
    <m/>
    <m/>
    <d v="2022-03-31T00:00:00"/>
    <n v="1"/>
    <s v="O"/>
    <n v="1"/>
    <n v="30"/>
    <n v="0"/>
    <m/>
    <m/>
    <m/>
    <m/>
    <m/>
    <m/>
    <n v="1"/>
    <n v="1"/>
    <m/>
    <m/>
    <n v="379517.34"/>
    <s v="TARJETA DE AFINIDAD"/>
    <n v="0"/>
    <n v="0"/>
    <m/>
    <m/>
    <n v="5"/>
    <m/>
    <m/>
    <m/>
    <m/>
    <n v="1"/>
    <n v="7"/>
    <n v="2"/>
  </r>
  <r>
    <n v="3392.3057467748185"/>
    <s v="C"/>
    <x v="764"/>
    <x v="1"/>
    <n v="4"/>
    <s v="13 201001358"/>
    <d v="2020-04-07T00:00:00"/>
    <d v="2022-04-30T00:00:00"/>
    <n v="0"/>
    <n v="1"/>
    <n v="22"/>
    <n v="30"/>
    <n v="2"/>
    <n v="9"/>
    <n v="9.3800000000000008"/>
    <n v="1537780"/>
    <n v="70253"/>
    <n v="23688"/>
    <n v="0"/>
    <n v="0"/>
    <n v="0"/>
    <m/>
    <n v="0"/>
    <n v="0"/>
    <n v="0"/>
    <m/>
    <m/>
    <d v="2022-03-31T00:00:00"/>
    <n v="1"/>
    <s v="O"/>
    <n v="1"/>
    <n v="30"/>
    <n v="0"/>
    <m/>
    <m/>
    <m/>
    <m/>
    <m/>
    <m/>
    <n v="1"/>
    <n v="1"/>
    <m/>
    <m/>
    <n v="4123.24"/>
    <s v="LIBRE INVERSION"/>
    <n v="0"/>
    <n v="0"/>
    <m/>
    <m/>
    <n v="5"/>
    <m/>
    <m/>
    <m/>
    <m/>
    <n v="1"/>
    <n v="7"/>
    <n v="2"/>
  </r>
  <r>
    <n v="6707666.7974055717"/>
    <s v="C"/>
    <x v="765"/>
    <x v="2"/>
    <n v="3"/>
    <s v="13 201000909"/>
    <d v="2020-03-05T00:00:00"/>
    <d v="2024-03-31T00:00:00"/>
    <n v="0"/>
    <n v="1"/>
    <n v="28"/>
    <n v="30"/>
    <n v="2"/>
    <n v="10.67"/>
    <n v="11.21"/>
    <n v="26864716"/>
    <n v="522778"/>
    <n v="14835911"/>
    <n v="0"/>
    <n v="0"/>
    <n v="42790000"/>
    <n v="43890"/>
    <n v="0"/>
    <n v="0"/>
    <n v="0"/>
    <s v="1000000/1000000/"/>
    <s v="06/12/"/>
    <d v="2022-03-31T00:00:00"/>
    <n v="3"/>
    <s v="O"/>
    <n v="1"/>
    <n v="30"/>
    <n v="0"/>
    <m/>
    <m/>
    <m/>
    <m/>
    <m/>
    <m/>
    <n v="1"/>
    <n v="1"/>
    <n v="43895"/>
    <s v="A"/>
    <n v="1009482.75"/>
    <s v="SUSTITUCION"/>
    <n v="0"/>
    <n v="0"/>
    <s v="800-197-268-4"/>
    <s v="DIRECCION DE IMPUESTOS Y ADUANAS NACIONALES"/>
    <n v="5"/>
    <m/>
    <m/>
    <m/>
    <m/>
    <n v="1"/>
    <n v="7"/>
    <n v="2"/>
  </r>
  <r>
    <n v="188864.30206867983"/>
    <s v="C"/>
    <x v="765"/>
    <x v="1"/>
    <n v="4"/>
    <s v="10 211000924"/>
    <d v="2021-09-21T00:00:00"/>
    <d v="2023-03-31T00:00:00"/>
    <n v="0"/>
    <n v="1"/>
    <n v="6"/>
    <n v="30"/>
    <n v="2"/>
    <n v="17.690000000000001"/>
    <n v="19.2"/>
    <n v="600000"/>
    <n v="38313"/>
    <n v="417676"/>
    <n v="0"/>
    <n v="0"/>
    <n v="0"/>
    <m/>
    <n v="0"/>
    <n v="0"/>
    <n v="0"/>
    <m/>
    <m/>
    <d v="2022-03-31T00:00:00"/>
    <n v="1"/>
    <s v="O"/>
    <n v="1"/>
    <n v="30"/>
    <n v="0"/>
    <m/>
    <m/>
    <m/>
    <m/>
    <m/>
    <m/>
    <n v="1"/>
    <n v="1"/>
    <m/>
    <m/>
    <n v="28396.92"/>
    <s v="TARJETA DE AFINIDAD"/>
    <n v="0"/>
    <n v="0"/>
    <m/>
    <m/>
    <n v="5"/>
    <m/>
    <m/>
    <m/>
    <m/>
    <n v="1"/>
    <n v="7"/>
    <n v="2"/>
  </r>
  <r>
    <n v="183509.51618819524"/>
    <s v="C"/>
    <x v="765"/>
    <x v="1"/>
    <n v="4"/>
    <s v="10 221000097"/>
    <d v="2022-01-18T00:00:00"/>
    <d v="2023-07-31T00:00:00"/>
    <n v="0"/>
    <n v="1"/>
    <n v="2"/>
    <n v="30"/>
    <n v="2"/>
    <n v="17.690000000000001"/>
    <n v="19.2"/>
    <n v="450000"/>
    <n v="28735"/>
    <n v="405776"/>
    <n v="0"/>
    <n v="0"/>
    <n v="0"/>
    <m/>
    <n v="0"/>
    <n v="0"/>
    <n v="0"/>
    <m/>
    <m/>
    <d v="2022-03-31T00:00:00"/>
    <n v="1"/>
    <s v="O"/>
    <n v="1"/>
    <n v="30"/>
    <n v="0"/>
    <m/>
    <m/>
    <m/>
    <m/>
    <m/>
    <m/>
    <n v="1"/>
    <n v="1"/>
    <m/>
    <m/>
    <n v="27561.72"/>
    <s v="TARJETA DE AFINIDAD"/>
    <n v="0"/>
    <n v="0"/>
    <m/>
    <m/>
    <n v="5"/>
    <m/>
    <m/>
    <m/>
    <m/>
    <n v="1"/>
    <n v="7"/>
    <n v="2"/>
  </r>
  <r>
    <n v="157387.78533536769"/>
    <s v="C"/>
    <x v="765"/>
    <x v="1"/>
    <n v="4"/>
    <s v="10 211000985"/>
    <d v="2021-09-30T00:00:00"/>
    <d v="2023-03-31T00:00:00"/>
    <n v="0"/>
    <n v="1"/>
    <n v="6"/>
    <n v="30"/>
    <n v="2"/>
    <n v="17.690000000000001"/>
    <n v="19.2"/>
    <n v="500000"/>
    <n v="31927"/>
    <n v="348065"/>
    <n v="0"/>
    <n v="0"/>
    <n v="0"/>
    <m/>
    <n v="0"/>
    <n v="0"/>
    <n v="0"/>
    <m/>
    <m/>
    <d v="2022-03-31T00:00:00"/>
    <n v="1"/>
    <s v="O"/>
    <n v="1"/>
    <n v="30"/>
    <n v="0"/>
    <m/>
    <m/>
    <m/>
    <m/>
    <m/>
    <m/>
    <n v="1"/>
    <n v="1"/>
    <m/>
    <m/>
    <n v="23664.1"/>
    <s v="TARJETA DE AFINIDAD"/>
    <n v="0"/>
    <n v="0"/>
    <m/>
    <m/>
    <n v="5"/>
    <m/>
    <m/>
    <m/>
    <m/>
    <n v="1"/>
    <n v="7"/>
    <n v="2"/>
  </r>
  <r>
    <n v="1832763.1530368973"/>
    <s v="C"/>
    <x v="765"/>
    <x v="1"/>
    <n v="4"/>
    <s v="13 221000683"/>
    <d v="2022-02-08T00:00:00"/>
    <d v="2022-06-30T00:00:00"/>
    <n v="0"/>
    <n v="1"/>
    <n v="0"/>
    <n v="120"/>
    <n v="2"/>
    <n v="19.350000000000001"/>
    <n v="20.62"/>
    <n v="4053812"/>
    <n v="4320750"/>
    <n v="4053812"/>
    <n v="65372"/>
    <n v="0"/>
    <n v="0"/>
    <m/>
    <n v="0"/>
    <n v="0"/>
    <n v="0"/>
    <m/>
    <m/>
    <d v="2022-02-08T00:00:00"/>
    <n v="1"/>
    <s v="O"/>
    <n v="1"/>
    <n v="120"/>
    <n v="0"/>
    <m/>
    <m/>
    <m/>
    <m/>
    <m/>
    <m/>
    <n v="1"/>
    <n v="1"/>
    <m/>
    <m/>
    <n v="275895.59000000003"/>
    <s v="LIBRE INVERSION"/>
    <n v="0"/>
    <n v="0"/>
    <m/>
    <m/>
    <n v="5"/>
    <m/>
    <m/>
    <m/>
    <m/>
    <n v="1"/>
    <n v="7"/>
    <n v="2"/>
  </r>
  <r>
    <n v="33792.913858339605"/>
    <s v="C"/>
    <x v="765"/>
    <x v="1"/>
    <n v="4"/>
    <s v="10 211001112"/>
    <d v="2021-10-21T00:00:00"/>
    <d v="2023-04-30T00:00:00"/>
    <n v="0"/>
    <n v="1"/>
    <n v="5"/>
    <n v="30"/>
    <n v="2"/>
    <n v="17.690000000000001"/>
    <n v="19.2"/>
    <n v="100000"/>
    <n v="6386"/>
    <n v="74867"/>
    <n v="0"/>
    <n v="0"/>
    <n v="0"/>
    <m/>
    <n v="0"/>
    <n v="0"/>
    <n v="0"/>
    <m/>
    <m/>
    <d v="2022-03-31T00:00:00"/>
    <n v="1"/>
    <s v="O"/>
    <n v="1"/>
    <n v="30"/>
    <n v="0"/>
    <m/>
    <m/>
    <m/>
    <m/>
    <m/>
    <m/>
    <n v="1"/>
    <n v="1"/>
    <m/>
    <m/>
    <n v="5150.42"/>
    <s v="TARJETA DE AFINIDAD"/>
    <n v="0"/>
    <n v="0"/>
    <m/>
    <m/>
    <n v="5"/>
    <m/>
    <m/>
    <m/>
    <m/>
    <n v="1"/>
    <n v="7"/>
    <n v="2"/>
  </r>
  <r>
    <n v="67863.392106948842"/>
    <s v="C"/>
    <x v="765"/>
    <x v="1"/>
    <n v="4"/>
    <s v="10 221000512"/>
    <d v="2022-03-20T00:00:00"/>
    <d v="2023-09-30T00:00:00"/>
    <n v="0"/>
    <n v="1"/>
    <n v="0"/>
    <n v="30"/>
    <n v="2"/>
    <n v="17.7"/>
    <n v="19.21"/>
    <n v="150000"/>
    <n v="9578"/>
    <n v="150000"/>
    <n v="738"/>
    <n v="0"/>
    <n v="0"/>
    <m/>
    <n v="0"/>
    <n v="0"/>
    <n v="0"/>
    <m/>
    <m/>
    <d v="2022-03-20T00:00:00"/>
    <n v="1"/>
    <s v="O"/>
    <n v="1"/>
    <n v="30"/>
    <n v="0"/>
    <m/>
    <m/>
    <m/>
    <m/>
    <m/>
    <m/>
    <n v="1"/>
    <n v="1"/>
    <m/>
    <m/>
    <n v="10161.64"/>
    <s v="TARJETA DE AFINIDAD"/>
    <n v="0"/>
    <n v="0"/>
    <m/>
    <m/>
    <n v="5"/>
    <m/>
    <m/>
    <m/>
    <m/>
    <n v="1"/>
    <n v="7"/>
    <n v="2"/>
  </r>
  <r>
    <n v="643912.37859066483"/>
    <s v="C"/>
    <x v="766"/>
    <x v="1"/>
    <n v="4"/>
    <s v="10 191002536"/>
    <d v="2019-11-23T00:00:00"/>
    <d v="2023-11-30T00:00:00"/>
    <n v="0"/>
    <n v="1"/>
    <n v="28"/>
    <n v="30"/>
    <n v="2"/>
    <n v="18"/>
    <n v="19.559999999999999"/>
    <n v="5000000"/>
    <n v="249621"/>
    <n v="3682383"/>
    <n v="0"/>
    <n v="0"/>
    <n v="0"/>
    <m/>
    <n v="0"/>
    <n v="0"/>
    <n v="0"/>
    <m/>
    <m/>
    <d v="2022-03-31T00:00:00"/>
    <n v="1"/>
    <s v="O"/>
    <n v="1"/>
    <n v="30"/>
    <n v="0"/>
    <m/>
    <m/>
    <m/>
    <m/>
    <m/>
    <m/>
    <n v="1"/>
    <n v="1"/>
    <m/>
    <m/>
    <n v="379589.44"/>
    <s v="TARJETA DE AFINIDAD"/>
    <n v="0"/>
    <n v="0"/>
    <m/>
    <m/>
    <n v="5"/>
    <m/>
    <m/>
    <m/>
    <m/>
    <n v="1"/>
    <n v="7"/>
    <n v="2"/>
  </r>
  <r>
    <n v="1099884.6214093342"/>
    <s v="C"/>
    <x v="766"/>
    <x v="1"/>
    <n v="3"/>
    <s v="13 211001033"/>
    <d v="2021-04-06T00:00:00"/>
    <d v="2023-04-30T00:00:00"/>
    <n v="0"/>
    <n v="1"/>
    <n v="13"/>
    <n v="30"/>
    <n v="2"/>
    <n v="13.21"/>
    <n v="14.04"/>
    <n v="12000000"/>
    <n v="442627"/>
    <n v="6289568"/>
    <n v="0"/>
    <n v="0"/>
    <n v="0"/>
    <m/>
    <n v="0"/>
    <n v="0"/>
    <n v="0"/>
    <s v="1000000/"/>
    <s v="06/"/>
    <d v="2022-03-31T00:00:00"/>
    <n v="1"/>
    <s v="O"/>
    <n v="1"/>
    <n v="30"/>
    <n v="0"/>
    <m/>
    <m/>
    <m/>
    <m/>
    <m/>
    <m/>
    <n v="1"/>
    <n v="1"/>
    <n v="44292"/>
    <s v="A"/>
    <n v="648272.56000000006"/>
    <s v="SUSTITUCION"/>
    <n v="0"/>
    <n v="0"/>
    <m/>
    <m/>
    <n v="5"/>
    <m/>
    <m/>
    <m/>
    <m/>
    <n v="1"/>
    <n v="7"/>
    <n v="2"/>
  </r>
  <r>
    <n v="3925686.7729914179"/>
    <s v="C"/>
    <x v="767"/>
    <x v="0"/>
    <n v="4"/>
    <s v="13 211001135"/>
    <d v="2021-04-13T00:00:00"/>
    <d v="2022-11-30T00:00:00"/>
    <n v="1"/>
    <n v="1"/>
    <n v="12"/>
    <n v="30"/>
    <n v="2"/>
    <n v="10.029999999999999"/>
    <n v="10.5"/>
    <n v="25135645"/>
    <n v="862606"/>
    <n v="10149477"/>
    <n v="0"/>
    <n v="0"/>
    <n v="0"/>
    <m/>
    <n v="0"/>
    <n v="0"/>
    <n v="0"/>
    <s v="3600000/"/>
    <s v="06/"/>
    <d v="2022-03-31T00:00:00"/>
    <n v="1"/>
    <s v="O"/>
    <n v="1"/>
    <n v="30"/>
    <n v="810"/>
    <m/>
    <m/>
    <m/>
    <m/>
    <m/>
    <m/>
    <n v="1"/>
    <n v="1"/>
    <m/>
    <m/>
    <n v="890626.81"/>
    <s v="LIBRE INVERSION"/>
    <n v="0"/>
    <n v="0"/>
    <s v="800-197-268-4"/>
    <s v="DIRECCION DE IMPUESTOS Y ADUANAS NACIONALES"/>
    <n v="5"/>
    <m/>
    <m/>
    <m/>
    <m/>
    <n v="1"/>
    <n v="7"/>
    <n v="2"/>
  </r>
  <r>
    <n v="886181.22700858186"/>
    <s v="C"/>
    <x v="767"/>
    <x v="1"/>
    <n v="4"/>
    <s v="10 191002601"/>
    <d v="2019-12-10T00:00:00"/>
    <d v="2023-04-30T00:00:00"/>
    <n v="0"/>
    <n v="1"/>
    <n v="27"/>
    <n v="30"/>
    <n v="2"/>
    <n v="17.989999999999998"/>
    <n v="19.55"/>
    <n v="4000000"/>
    <n v="199696"/>
    <n v="2291231"/>
    <n v="0"/>
    <n v="0"/>
    <n v="0"/>
    <m/>
    <n v="0"/>
    <n v="0"/>
    <n v="0"/>
    <m/>
    <m/>
    <d v="2022-03-31T00:00:00"/>
    <n v="1"/>
    <s v="O"/>
    <n v="1"/>
    <n v="30"/>
    <n v="0"/>
    <m/>
    <m/>
    <m/>
    <m/>
    <m/>
    <m/>
    <n v="1"/>
    <n v="1"/>
    <m/>
    <m/>
    <n v="201095.19"/>
    <s v="TARJETA DE AFINIDAD"/>
    <n v="0"/>
    <n v="0"/>
    <m/>
    <m/>
    <n v="5"/>
    <m/>
    <m/>
    <m/>
    <m/>
    <n v="1"/>
    <n v="7"/>
    <n v="2"/>
  </r>
  <r>
    <n v="0"/>
    <s v="C"/>
    <x v="768"/>
    <x v="0"/>
    <n v="3"/>
    <s v="10 191000533"/>
    <d v="2019-07-23T00:00:00"/>
    <d v="2023-07-31T00:00:00"/>
    <n v="0"/>
    <n v="1"/>
    <n v="32"/>
    <n v="30"/>
    <n v="2"/>
    <n v="12"/>
    <n v="12.68"/>
    <n v="14220158"/>
    <n v="374471"/>
    <n v="5511429"/>
    <n v="0"/>
    <n v="0"/>
    <n v="0"/>
    <m/>
    <n v="0"/>
    <n v="0"/>
    <n v="0"/>
    <m/>
    <m/>
    <d v="2022-03-31T00:00:00"/>
    <n v="1"/>
    <s v="O"/>
    <n v="1"/>
    <n v="30"/>
    <n v="0"/>
    <m/>
    <m/>
    <m/>
    <m/>
    <m/>
    <m/>
    <n v="1"/>
    <n v="1"/>
    <n v="43669"/>
    <s v="A"/>
    <n v="667769.01"/>
    <s v="EDUCACION"/>
    <n v="0"/>
    <n v="0"/>
    <s v="800-197-268-4"/>
    <s v="DIRECCION DE IMPUESTOS Y ADUANAS NACIONALES"/>
    <n v="5"/>
    <m/>
    <m/>
    <m/>
    <m/>
    <n v="1"/>
    <n v="7"/>
    <n v="2"/>
  </r>
  <r>
    <n v="0"/>
    <s v="C"/>
    <x v="768"/>
    <x v="0"/>
    <n v="4"/>
    <s v="13 201000605"/>
    <d v="2020-02-17T00:00:00"/>
    <d v="2023-02-28T00:00:00"/>
    <n v="0"/>
    <n v="1"/>
    <n v="25"/>
    <n v="30"/>
    <n v="2"/>
    <n v="10.8"/>
    <n v="11.35"/>
    <n v="8015826"/>
    <n v="261669"/>
    <n v="2728812"/>
    <n v="0"/>
    <n v="0"/>
    <n v="0"/>
    <m/>
    <n v="0"/>
    <n v="0"/>
    <n v="0"/>
    <m/>
    <m/>
    <d v="2022-03-31T00:00:00"/>
    <n v="1"/>
    <s v="O"/>
    <n v="1"/>
    <n v="30"/>
    <n v="0"/>
    <m/>
    <m/>
    <m/>
    <m/>
    <m/>
    <m/>
    <n v="1"/>
    <n v="1"/>
    <m/>
    <m/>
    <n v="330698.15000000002"/>
    <s v="SUSTITUCION"/>
    <n v="0"/>
    <n v="0"/>
    <s v="800-197-268-4"/>
    <s v="DIRECCION DE IMPUESTOS Y ADUANAS NACIONALES"/>
    <n v="5"/>
    <m/>
    <m/>
    <m/>
    <m/>
    <n v="1"/>
    <n v="7"/>
    <n v="2"/>
  </r>
  <r>
    <n v="0"/>
    <s v="C"/>
    <x v="768"/>
    <x v="1"/>
    <n v="4"/>
    <s v="10 191003360"/>
    <d v="2020-06-17T00:00:00"/>
    <d v="2023-06-30T00:00:00"/>
    <n v="0"/>
    <n v="1"/>
    <n v="21"/>
    <n v="30"/>
    <n v="2"/>
    <n v="17.690000000000001"/>
    <n v="19.2"/>
    <n v="86791"/>
    <n v="3142"/>
    <n v="41905"/>
    <n v="0"/>
    <n v="0"/>
    <n v="0"/>
    <m/>
    <n v="0"/>
    <n v="0"/>
    <n v="0"/>
    <m/>
    <m/>
    <d v="2022-03-31T00:00:00"/>
    <n v="1"/>
    <s v="O"/>
    <n v="1"/>
    <n v="30"/>
    <n v="0"/>
    <m/>
    <m/>
    <m/>
    <m/>
    <m/>
    <m/>
    <n v="1"/>
    <n v="1"/>
    <m/>
    <m/>
    <n v="5007.13"/>
    <s v="TARJETA DE AFINIDAD"/>
    <n v="0"/>
    <n v="0"/>
    <m/>
    <m/>
    <n v="5"/>
    <m/>
    <m/>
    <m/>
    <m/>
    <n v="1"/>
    <n v="7"/>
    <n v="2"/>
  </r>
  <r>
    <n v="0"/>
    <s v="C"/>
    <x v="768"/>
    <x v="1"/>
    <n v="4"/>
    <s v="10 191002681"/>
    <d v="2019-12-20T00:00:00"/>
    <d v="2022-12-31T00:00:00"/>
    <n v="0"/>
    <n v="1"/>
    <n v="27"/>
    <n v="30"/>
    <n v="2"/>
    <n v="11.04"/>
    <n v="11.61"/>
    <n v="4072383"/>
    <n v="147226"/>
    <n v="1147193"/>
    <n v="0"/>
    <n v="0"/>
    <n v="0"/>
    <m/>
    <n v="0"/>
    <n v="0"/>
    <n v="0"/>
    <m/>
    <m/>
    <d v="2022-03-31T00:00:00"/>
    <n v="1"/>
    <s v="O"/>
    <n v="1"/>
    <n v="30"/>
    <n v="0"/>
    <m/>
    <m/>
    <m/>
    <m/>
    <m/>
    <m/>
    <n v="1"/>
    <n v="1"/>
    <m/>
    <m/>
    <n v="139061.64000000001"/>
    <s v="TARJETA DE AFINIDAD"/>
    <n v="0"/>
    <n v="0"/>
    <m/>
    <m/>
    <n v="5"/>
    <m/>
    <m/>
    <m/>
    <m/>
    <n v="1"/>
    <n v="7"/>
    <n v="2"/>
  </r>
  <r>
    <n v="0"/>
    <s v="C"/>
    <x v="768"/>
    <x v="1"/>
    <n v="4"/>
    <s v="13 211003491"/>
    <d v="2021-11-12T00:00:00"/>
    <d v="2025-11-30T00:00:00"/>
    <n v="0"/>
    <n v="1"/>
    <n v="4"/>
    <n v="30"/>
    <n v="2"/>
    <n v="7.7"/>
    <n v="7.98"/>
    <n v="10073668"/>
    <n v="246435"/>
    <n v="9352896"/>
    <n v="0"/>
    <n v="0"/>
    <n v="0"/>
    <m/>
    <n v="0"/>
    <n v="0"/>
    <n v="0"/>
    <m/>
    <m/>
    <d v="2022-03-31T00:00:00"/>
    <n v="1"/>
    <s v="O"/>
    <n v="1"/>
    <n v="30"/>
    <n v="0"/>
    <m/>
    <m/>
    <m/>
    <m/>
    <m/>
    <m/>
    <n v="1"/>
    <n v="1"/>
    <m/>
    <m/>
    <n v="1133432.06"/>
    <s v="LIBRE INVERSION"/>
    <n v="0"/>
    <n v="0"/>
    <m/>
    <m/>
    <n v="5"/>
    <m/>
    <m/>
    <m/>
    <m/>
    <n v="1"/>
    <n v="7"/>
    <n v="2"/>
  </r>
  <r>
    <n v="5480252.6969783269"/>
    <s v="C"/>
    <x v="769"/>
    <x v="0"/>
    <n v="4"/>
    <s v="13 201003169"/>
    <d v="2020-11-13T00:00:00"/>
    <d v="2023-05-31T00:00:00"/>
    <n v="30"/>
    <n v="1"/>
    <n v="16"/>
    <n v="30"/>
    <n v="2"/>
    <n v="9"/>
    <n v="9.3800000000000008"/>
    <n v="15624365"/>
    <n v="388121"/>
    <n v="8625527"/>
    <n v="125304"/>
    <n v="0"/>
    <n v="0"/>
    <m/>
    <n v="0"/>
    <n v="0"/>
    <n v="0"/>
    <s v="1500000/1500000/"/>
    <s v="07/12/"/>
    <d v="2022-03-31T00:00:00"/>
    <n v="1"/>
    <s v="O"/>
    <n v="1"/>
    <n v="30"/>
    <n v="643576"/>
    <m/>
    <m/>
    <m/>
    <m/>
    <m/>
    <m/>
    <n v="1"/>
    <n v="1"/>
    <m/>
    <m/>
    <n v="798564.01"/>
    <s v="SUSTITUCION"/>
    <n v="0"/>
    <n v="0"/>
    <s v="800-197-268-4"/>
    <s v="DIRECCION DE IMPUESTOS Y ADUANAS NACIONALES"/>
    <n v="5"/>
    <m/>
    <m/>
    <m/>
    <m/>
    <n v="1"/>
    <n v="7"/>
    <n v="2"/>
  </r>
  <r>
    <n v="865316.30302167381"/>
    <s v="C"/>
    <x v="769"/>
    <x v="0"/>
    <n v="4"/>
    <s v="10 211000134"/>
    <d v="2021-03-09T00:00:00"/>
    <d v="2023-03-31T00:00:00"/>
    <n v="0"/>
    <n v="1"/>
    <n v="12"/>
    <n v="30"/>
    <n v="2"/>
    <n v="17.690000000000001"/>
    <n v="19.2"/>
    <n v="2500000"/>
    <n v="124935"/>
    <n v="1361997"/>
    <n v="0"/>
    <n v="0"/>
    <n v="0"/>
    <m/>
    <n v="0"/>
    <n v="0"/>
    <n v="0"/>
    <m/>
    <m/>
    <d v="2022-03-31T00:00:00"/>
    <n v="1"/>
    <s v="O"/>
    <n v="1"/>
    <n v="30"/>
    <n v="0"/>
    <m/>
    <m/>
    <m/>
    <m/>
    <m/>
    <m/>
    <n v="1"/>
    <n v="1"/>
    <m/>
    <m/>
    <n v="126127.99"/>
    <s v="TARJETA DE AFINIDAD"/>
    <n v="0"/>
    <n v="0"/>
    <s v="800-197-268-4"/>
    <s v="DIRECCION DE IMPUESTOS Y ADUANAS NACIONALES"/>
    <n v="5"/>
    <m/>
    <m/>
    <m/>
    <m/>
    <n v="1"/>
    <n v="7"/>
    <n v="2"/>
  </r>
  <r>
    <n v="6328307.0077314153"/>
    <s v="C"/>
    <x v="770"/>
    <x v="0"/>
    <n v="4"/>
    <s v="13 221000595"/>
    <d v="2022-02-03T00:00:00"/>
    <d v="2024-02-29T00:00:00"/>
    <n v="0"/>
    <n v="1"/>
    <n v="1"/>
    <n v="30"/>
    <n v="2"/>
    <n v="17.690000000000001"/>
    <n v="19.2"/>
    <n v="7110577"/>
    <n v="272609"/>
    <n v="6945238"/>
    <n v="0"/>
    <n v="0"/>
    <n v="0"/>
    <m/>
    <n v="0"/>
    <n v="0"/>
    <n v="0"/>
    <s v="500000/500000/"/>
    <s v="06/12/"/>
    <d v="2022-03-31T00:00:00"/>
    <n v="1"/>
    <s v="O"/>
    <n v="1"/>
    <n v="30"/>
    <n v="0"/>
    <m/>
    <m/>
    <m/>
    <m/>
    <m/>
    <m/>
    <n v="1"/>
    <n v="1"/>
    <m/>
    <m/>
    <n v="76822.48"/>
    <s v="LIBRE INVERSION"/>
    <n v="0"/>
    <n v="0"/>
    <s v="800-197-268-4"/>
    <s v="DIRECCION DE IMPUESTOS Y ADUANAS NACIONALES"/>
    <n v="5"/>
    <m/>
    <m/>
    <m/>
    <m/>
    <n v="1"/>
    <n v="7"/>
    <n v="2"/>
  </r>
  <r>
    <n v="1454337.0065859274"/>
    <s v="C"/>
    <x v="770"/>
    <x v="1"/>
    <n v="4"/>
    <s v="10 211000558"/>
    <d v="2021-07-01T00:00:00"/>
    <d v="2024-06-30T00:00:00"/>
    <n v="0"/>
    <n v="1"/>
    <n v="9"/>
    <n v="30"/>
    <n v="2"/>
    <n v="17.690000000000001"/>
    <n v="19.2"/>
    <n v="2000000"/>
    <n v="72408"/>
    <n v="1596113"/>
    <n v="0"/>
    <n v="0"/>
    <n v="0"/>
    <m/>
    <n v="0"/>
    <n v="0"/>
    <n v="0"/>
    <m/>
    <m/>
    <d v="2022-03-31T00:00:00"/>
    <n v="1"/>
    <s v="O"/>
    <n v="1"/>
    <n v="30"/>
    <n v="0"/>
    <m/>
    <m/>
    <m/>
    <m/>
    <m/>
    <m/>
    <n v="1"/>
    <n v="1"/>
    <m/>
    <m/>
    <n v="17651.490000000002"/>
    <s v="TARJETA DE AFINIDAD"/>
    <n v="0"/>
    <n v="0"/>
    <m/>
    <m/>
    <n v="5"/>
    <m/>
    <m/>
    <m/>
    <m/>
    <n v="1"/>
    <n v="7"/>
    <n v="2"/>
  </r>
  <r>
    <n v="924266.86051849753"/>
    <s v="C"/>
    <x v="770"/>
    <x v="1"/>
    <n v="4"/>
    <s v="13 221000159"/>
    <d v="2022-01-19T00:00:00"/>
    <d v="2022-06-30T00:00:00"/>
    <n v="0"/>
    <n v="1"/>
    <n v="0"/>
    <n v="150"/>
    <n v="2"/>
    <n v="19.5"/>
    <n v="20.62"/>
    <n v="1014369"/>
    <n v="1098512"/>
    <n v="1014369"/>
    <n v="32975"/>
    <n v="0"/>
    <n v="0"/>
    <m/>
    <n v="0"/>
    <n v="0"/>
    <n v="0"/>
    <m/>
    <m/>
    <d v="2022-01-19T00:00:00"/>
    <n v="1"/>
    <s v="O"/>
    <n v="1"/>
    <n v="150"/>
    <n v="0"/>
    <m/>
    <m/>
    <m/>
    <m/>
    <m/>
    <m/>
    <n v="1"/>
    <n v="1"/>
    <m/>
    <m/>
    <n v="11217.97"/>
    <s v="LIBRE INVERSION"/>
    <n v="0"/>
    <n v="0"/>
    <m/>
    <m/>
    <n v="5"/>
    <m/>
    <m/>
    <m/>
    <m/>
    <n v="1"/>
    <n v="7"/>
    <n v="2"/>
  </r>
  <r>
    <n v="87236.935787996335"/>
    <s v="C"/>
    <x v="770"/>
    <x v="1"/>
    <n v="4"/>
    <s v="10 221000095"/>
    <d v="2022-01-17T00:00:00"/>
    <d v="2025-01-31T00:00:00"/>
    <n v="0"/>
    <n v="1"/>
    <n v="2"/>
    <n v="30"/>
    <n v="2"/>
    <n v="17.690000000000001"/>
    <n v="19.2"/>
    <n v="100000"/>
    <n v="3620"/>
    <n v="95746"/>
    <n v="0"/>
    <n v="0"/>
    <n v="0"/>
    <m/>
    <n v="0"/>
    <n v="0"/>
    <n v="0"/>
    <m/>
    <m/>
    <d v="2022-03-31T00:00:00"/>
    <n v="1"/>
    <s v="O"/>
    <n v="1"/>
    <n v="30"/>
    <n v="0"/>
    <m/>
    <m/>
    <m/>
    <m/>
    <m/>
    <m/>
    <n v="1"/>
    <n v="1"/>
    <m/>
    <m/>
    <n v="1063.21"/>
    <s v="TARJETA DE AFINIDAD"/>
    <n v="0"/>
    <n v="0"/>
    <m/>
    <m/>
    <n v="5"/>
    <m/>
    <m/>
    <m/>
    <m/>
    <n v="1"/>
    <n v="7"/>
    <n v="2"/>
  </r>
  <r>
    <n v="6703.3967000977709"/>
    <s v="C"/>
    <x v="770"/>
    <x v="1"/>
    <n v="4"/>
    <s v="10 211001067"/>
    <d v="2021-10-15T00:00:00"/>
    <d v="2024-10-31T00:00:00"/>
    <n v="0"/>
    <n v="1"/>
    <n v="5"/>
    <n v="30"/>
    <n v="2"/>
    <n v="17.690000000000001"/>
    <n v="19.2"/>
    <n v="8250"/>
    <n v="299"/>
    <n v="7351"/>
    <n v="0"/>
    <n v="0"/>
    <n v="0"/>
    <m/>
    <n v="0"/>
    <n v="0"/>
    <n v="0"/>
    <m/>
    <m/>
    <d v="2022-03-31T00:00:00"/>
    <n v="1"/>
    <s v="O"/>
    <n v="1"/>
    <n v="30"/>
    <n v="0"/>
    <m/>
    <m/>
    <m/>
    <m/>
    <m/>
    <m/>
    <n v="1"/>
    <n v="1"/>
    <m/>
    <m/>
    <n v="75.94"/>
    <s v="TARJETA DE AFINIDAD"/>
    <n v="0"/>
    <n v="0"/>
    <m/>
    <m/>
    <n v="5"/>
    <m/>
    <m/>
    <m/>
    <m/>
    <n v="1"/>
    <n v="7"/>
    <n v="2"/>
  </r>
  <r>
    <n v="97440.15267606522"/>
    <s v="C"/>
    <x v="770"/>
    <x v="1"/>
    <n v="4"/>
    <s v="10 211001068"/>
    <d v="2021-10-15T00:00:00"/>
    <d v="2024-10-31T00:00:00"/>
    <n v="0"/>
    <n v="1"/>
    <n v="5"/>
    <n v="30"/>
    <n v="2"/>
    <n v="17.690000000000001"/>
    <n v="19.2"/>
    <n v="120000"/>
    <n v="4345"/>
    <n v="106939"/>
    <n v="0"/>
    <n v="0"/>
    <n v="0"/>
    <m/>
    <n v="0"/>
    <n v="0"/>
    <n v="0"/>
    <m/>
    <m/>
    <d v="2022-03-31T00:00:00"/>
    <n v="1"/>
    <s v="O"/>
    <n v="1"/>
    <n v="30"/>
    <n v="0"/>
    <m/>
    <m/>
    <m/>
    <m/>
    <m/>
    <m/>
    <n v="1"/>
    <n v="1"/>
    <m/>
    <m/>
    <n v="1182.55"/>
    <s v="TARJETA DE AFINIDAD"/>
    <n v="0"/>
    <n v="0"/>
    <m/>
    <m/>
    <n v="5"/>
    <m/>
    <m/>
    <m/>
    <m/>
    <n v="1"/>
    <n v="7"/>
    <n v="2"/>
  </r>
  <r>
    <n v="728762.09561797942"/>
    <s v="C"/>
    <x v="771"/>
    <x v="1"/>
    <n v="4"/>
    <s v="10 211000967"/>
    <d v="2021-09-28T00:00:00"/>
    <d v="2023-09-30T00:00:00"/>
    <n v="0"/>
    <n v="1"/>
    <n v="6"/>
    <n v="30"/>
    <n v="2"/>
    <n v="17.690000000000001"/>
    <n v="19.2"/>
    <n v="2000000"/>
    <n v="99948"/>
    <n v="1565233"/>
    <n v="0"/>
    <n v="0"/>
    <n v="0"/>
    <m/>
    <n v="0"/>
    <n v="0"/>
    <n v="0"/>
    <m/>
    <m/>
    <d v="2022-03-31T00:00:00"/>
    <n v="1"/>
    <s v="O"/>
    <n v="1"/>
    <n v="30"/>
    <n v="0"/>
    <m/>
    <m/>
    <m/>
    <m/>
    <m/>
    <m/>
    <n v="1"/>
    <n v="1"/>
    <m/>
    <m/>
    <n v="104555.59"/>
    <s v="TARJETA DE AFINIDAD"/>
    <n v="0"/>
    <n v="0"/>
    <m/>
    <m/>
    <n v="5"/>
    <m/>
    <m/>
    <m/>
    <m/>
    <n v="1"/>
    <n v="7"/>
    <n v="2"/>
  </r>
  <r>
    <n v="139671.9703370769"/>
    <s v="C"/>
    <x v="771"/>
    <x v="1"/>
    <n v="4"/>
    <s v="10 221000457"/>
    <d v="2022-03-15T00:00:00"/>
    <d v="2024-03-31T00:00:00"/>
    <n v="0"/>
    <n v="1"/>
    <n v="0"/>
    <n v="30"/>
    <n v="2"/>
    <n v="17.7"/>
    <n v="19.21"/>
    <n v="300000"/>
    <n v="14992"/>
    <n v="300000"/>
    <n v="2213"/>
    <n v="0"/>
    <n v="0"/>
    <m/>
    <n v="0"/>
    <n v="0"/>
    <n v="0"/>
    <m/>
    <m/>
    <d v="2022-03-15T00:00:00"/>
    <n v="1"/>
    <s v="O"/>
    <n v="1"/>
    <n v="30"/>
    <n v="0"/>
    <m/>
    <m/>
    <m/>
    <m/>
    <m/>
    <m/>
    <n v="1"/>
    <n v="1"/>
    <m/>
    <m/>
    <n v="20045.66"/>
    <s v="TARJETA DE AFINIDAD"/>
    <n v="0"/>
    <n v="0"/>
    <m/>
    <m/>
    <n v="5"/>
    <m/>
    <m/>
    <m/>
    <m/>
    <n v="1"/>
    <n v="7"/>
    <n v="2"/>
  </r>
  <r>
    <n v="18622.934044943584"/>
    <s v="C"/>
    <x v="771"/>
    <x v="1"/>
    <n v="4"/>
    <s v="10 221000493"/>
    <d v="2022-03-18T00:00:00"/>
    <d v="2024-03-31T00:00:00"/>
    <n v="0"/>
    <n v="1"/>
    <n v="0"/>
    <n v="30"/>
    <n v="2"/>
    <n v="17.690000000000001"/>
    <n v="19.2"/>
    <n v="40000"/>
    <n v="1999"/>
    <n v="40000"/>
    <n v="236"/>
    <n v="0"/>
    <n v="0"/>
    <m/>
    <n v="0"/>
    <n v="0"/>
    <n v="0"/>
    <m/>
    <m/>
    <d v="2022-03-18T00:00:00"/>
    <n v="1"/>
    <s v="O"/>
    <n v="1"/>
    <n v="30"/>
    <n v="0"/>
    <m/>
    <m/>
    <m/>
    <m/>
    <m/>
    <m/>
    <n v="1"/>
    <n v="1"/>
    <m/>
    <m/>
    <n v="2672.75"/>
    <s v="TARJETA DE AFINIDAD"/>
    <n v="0"/>
    <n v="0"/>
    <m/>
    <m/>
    <n v="5"/>
    <m/>
    <m/>
    <m/>
    <m/>
    <n v="1"/>
    <n v="7"/>
    <n v="2"/>
  </r>
  <r>
    <n v="3691129.4738677507"/>
    <s v="C"/>
    <x v="772"/>
    <x v="0"/>
    <n v="4"/>
    <s v="13 201002754"/>
    <d v="2020-10-05T00:00:00"/>
    <d v="2023-04-30T00:00:00"/>
    <n v="0"/>
    <n v="1"/>
    <n v="17"/>
    <n v="30"/>
    <n v="2"/>
    <n v="11.03"/>
    <n v="11.61"/>
    <n v="10098662"/>
    <n v="388657"/>
    <n v="4730760"/>
    <n v="0"/>
    <n v="0"/>
    <n v="0"/>
    <m/>
    <n v="0"/>
    <n v="0"/>
    <n v="0"/>
    <m/>
    <m/>
    <d v="2022-03-31T00:00:00"/>
    <n v="1"/>
    <s v="O"/>
    <n v="1"/>
    <n v="30"/>
    <n v="0"/>
    <m/>
    <m/>
    <m/>
    <m/>
    <m/>
    <m/>
    <n v="1"/>
    <n v="1"/>
    <m/>
    <m/>
    <n v="129951.16"/>
    <s v="LIBRE INVERSION"/>
    <n v="0"/>
    <n v="0"/>
    <s v="800-197-268-4"/>
    <s v="DIRECCION DE IMPUESTOS Y ADUANAS NACIONALES"/>
    <n v="5"/>
    <m/>
    <m/>
    <m/>
    <m/>
    <n v="1"/>
    <n v="7"/>
    <n v="2"/>
  </r>
  <r>
    <n v="2447600.8857601588"/>
    <s v="C"/>
    <x v="772"/>
    <x v="0"/>
    <n v="4"/>
    <s v="13 211000222"/>
    <d v="2021-02-02T00:00:00"/>
    <d v="2023-02-28T00:00:00"/>
    <n v="0"/>
    <n v="1"/>
    <n v="15"/>
    <n v="30"/>
    <n v="2"/>
    <n v="15.3"/>
    <n v="16.41"/>
    <n v="6089104"/>
    <n v="175216"/>
    <n v="3136988"/>
    <n v="0"/>
    <n v="0"/>
    <n v="0"/>
    <m/>
    <n v="0"/>
    <n v="0"/>
    <n v="0"/>
    <s v="500000/1000000/"/>
    <s v="07/12/"/>
    <d v="2022-03-31T00:00:00"/>
    <n v="1"/>
    <s v="O"/>
    <n v="1"/>
    <n v="30"/>
    <n v="0"/>
    <m/>
    <m/>
    <m/>
    <m/>
    <m/>
    <m/>
    <n v="1"/>
    <n v="1"/>
    <m/>
    <m/>
    <n v="86174.68"/>
    <s v="LIBRE INVERSION"/>
    <n v="0"/>
    <n v="0"/>
    <s v="800-197-268-4"/>
    <s v="DIRECCION DE IMPUESTOS Y ADUANAS NACIONALES"/>
    <n v="5"/>
    <m/>
    <m/>
    <m/>
    <m/>
    <n v="1"/>
    <n v="7"/>
    <n v="2"/>
  </r>
  <r>
    <n v="6767439.818746821"/>
    <s v="C"/>
    <x v="772"/>
    <x v="0"/>
    <n v="4"/>
    <s v="13 211002072"/>
    <d v="2021-08-10T00:00:00"/>
    <d v="2024-02-29T00:00:00"/>
    <n v="0"/>
    <n v="1"/>
    <n v="8"/>
    <n v="30"/>
    <n v="2"/>
    <n v="11.7"/>
    <n v="12.34"/>
    <n v="10996734"/>
    <n v="290065"/>
    <n v="8673517"/>
    <n v="0"/>
    <n v="0"/>
    <n v="0"/>
    <m/>
    <n v="0"/>
    <n v="0"/>
    <n v="0"/>
    <s v="1000000/1000000/"/>
    <s v="06/12/"/>
    <d v="2022-03-31T00:00:00"/>
    <n v="1"/>
    <s v="O"/>
    <n v="1"/>
    <n v="30"/>
    <n v="0"/>
    <m/>
    <m/>
    <m/>
    <m/>
    <m/>
    <m/>
    <n v="1"/>
    <n v="1"/>
    <m/>
    <m/>
    <n v="238243.8"/>
    <s v="EDUCACION"/>
    <n v="0"/>
    <n v="0"/>
    <s v="800-197-268-4"/>
    <s v="DIRECCION DE IMPUESTOS Y ADUANAS NACIONALES"/>
    <n v="5"/>
    <m/>
    <m/>
    <m/>
    <m/>
    <n v="1"/>
    <n v="7"/>
    <n v="2"/>
  </r>
  <r>
    <n v="2599644.1050313809"/>
    <s v="C"/>
    <x v="772"/>
    <x v="1"/>
    <n v="4"/>
    <s v="10 211000534"/>
    <d v="2021-06-24T00:00:00"/>
    <d v="2023-06-30T00:00:00"/>
    <n v="0"/>
    <n v="1"/>
    <n v="9"/>
    <n v="30"/>
    <n v="2"/>
    <n v="17.690000000000001"/>
    <n v="19.2"/>
    <n v="5000000"/>
    <n v="249870"/>
    <n v="3331891"/>
    <n v="0"/>
    <n v="0"/>
    <n v="0"/>
    <m/>
    <n v="0"/>
    <n v="0"/>
    <n v="0"/>
    <m/>
    <m/>
    <d v="2022-03-31T00:00:00"/>
    <n v="1"/>
    <s v="O"/>
    <n v="1"/>
    <n v="30"/>
    <n v="0"/>
    <m/>
    <m/>
    <m/>
    <m/>
    <m/>
    <m/>
    <n v="1"/>
    <n v="1"/>
    <m/>
    <m/>
    <n v="91556.5"/>
    <s v="TARJETA DE AFINIDAD"/>
    <n v="0"/>
    <n v="0"/>
    <m/>
    <m/>
    <n v="5"/>
    <m/>
    <m/>
    <m/>
    <m/>
    <n v="1"/>
    <n v="7"/>
    <n v="2"/>
  </r>
  <r>
    <n v="783434.07900326676"/>
    <s v="C"/>
    <x v="772"/>
    <x v="1"/>
    <n v="4"/>
    <s v="10 221000054"/>
    <d v="2022-01-11T00:00:00"/>
    <d v="2024-01-31T00:00:00"/>
    <n v="0"/>
    <n v="1"/>
    <n v="2"/>
    <n v="30"/>
    <n v="2"/>
    <n v="17.690000000000001"/>
    <n v="19.2"/>
    <n v="1080000"/>
    <n v="53972"/>
    <n v="1004073"/>
    <n v="0"/>
    <n v="0"/>
    <n v="0"/>
    <m/>
    <n v="0"/>
    <n v="0"/>
    <n v="0"/>
    <m/>
    <m/>
    <d v="2022-03-31T00:00:00"/>
    <n v="1"/>
    <s v="O"/>
    <n v="1"/>
    <n v="30"/>
    <n v="0"/>
    <m/>
    <m/>
    <m/>
    <m/>
    <m/>
    <m/>
    <n v="1"/>
    <n v="1"/>
    <m/>
    <m/>
    <n v="27565.4"/>
    <s v="TARJETA DE AFINIDAD"/>
    <n v="0"/>
    <n v="0"/>
    <m/>
    <m/>
    <n v="5"/>
    <m/>
    <m/>
    <m/>
    <m/>
    <n v="1"/>
    <n v="7"/>
    <n v="2"/>
  </r>
  <r>
    <n v="2352272.6375906211"/>
    <s v="C"/>
    <x v="772"/>
    <x v="1"/>
    <n v="4"/>
    <s v="13 221000517"/>
    <d v="2022-01-26T00:00:00"/>
    <d v="2022-06-30T00:00:00"/>
    <n v="0"/>
    <n v="1"/>
    <n v="0"/>
    <n v="150"/>
    <n v="2"/>
    <n v="19.5"/>
    <n v="20.62"/>
    <n v="3014821"/>
    <n v="3264904"/>
    <n v="3014821"/>
    <n v="98006"/>
    <n v="0"/>
    <n v="0"/>
    <m/>
    <n v="0"/>
    <n v="0"/>
    <n v="0"/>
    <m/>
    <m/>
    <d v="2022-01-26T00:00:00"/>
    <n v="1"/>
    <s v="O"/>
    <n v="1"/>
    <n v="150"/>
    <n v="0"/>
    <m/>
    <m/>
    <m/>
    <m/>
    <m/>
    <m/>
    <n v="1"/>
    <n v="1"/>
    <m/>
    <m/>
    <n v="82827.460000000006"/>
    <s v="LIBRE INVERSION"/>
    <n v="0"/>
    <n v="0"/>
    <m/>
    <m/>
    <n v="5"/>
    <m/>
    <m/>
    <m/>
    <m/>
    <n v="1"/>
    <n v="7"/>
    <n v="2"/>
  </r>
  <r>
    <n v="1313544.9443270422"/>
    <s v="C"/>
    <x v="773"/>
    <x v="0"/>
    <n v="3"/>
    <s v="13 211000019"/>
    <d v="2021-01-19T00:00:00"/>
    <d v="2023-01-31T00:00:00"/>
    <n v="0"/>
    <n v="1"/>
    <n v="16"/>
    <n v="30"/>
    <n v="2"/>
    <n v="12.73"/>
    <n v="13.5"/>
    <n v="7064498"/>
    <n v="173202"/>
    <n v="3487306"/>
    <n v="0"/>
    <n v="0"/>
    <n v="0"/>
    <m/>
    <n v="0"/>
    <n v="0"/>
    <n v="0"/>
    <s v="1000000/1000000/"/>
    <s v="07/12/"/>
    <d v="2022-03-31T00:00:00"/>
    <n v="1"/>
    <s v="O"/>
    <n v="1"/>
    <n v="30"/>
    <n v="0"/>
    <m/>
    <m/>
    <m/>
    <m/>
    <m/>
    <m/>
    <n v="1"/>
    <n v="1"/>
    <n v="44215"/>
    <s v="A"/>
    <n v="269483.52000000002"/>
    <s v="LIBRE INVERSION"/>
    <n v="0"/>
    <n v="0"/>
    <s v="800-197-268-4"/>
    <s v="DIRECCION DE IMPUESTOS Y ADUANAS NACIONALES"/>
    <n v="5"/>
    <m/>
    <m/>
    <m/>
    <m/>
    <n v="1"/>
    <n v="7"/>
    <n v="2"/>
  </r>
  <r>
    <n v="794039.05567295756"/>
    <s v="C"/>
    <x v="773"/>
    <x v="1"/>
    <n v="4"/>
    <s v="10 191004027"/>
    <d v="2021-01-22T00:00:00"/>
    <d v="2024-01-31T00:00:00"/>
    <n v="0"/>
    <n v="1"/>
    <n v="14"/>
    <n v="30"/>
    <n v="2"/>
    <n v="17.690000000000001"/>
    <n v="19.2"/>
    <n v="3130000"/>
    <n v="113319"/>
    <n v="2108151"/>
    <n v="0"/>
    <n v="0"/>
    <n v="0"/>
    <m/>
    <n v="0"/>
    <n v="0"/>
    <n v="0"/>
    <m/>
    <m/>
    <d v="2022-03-31T00:00:00"/>
    <n v="1"/>
    <s v="O"/>
    <n v="1"/>
    <n v="30"/>
    <n v="0"/>
    <m/>
    <m/>
    <m/>
    <m/>
    <m/>
    <m/>
    <n v="1"/>
    <n v="1"/>
    <m/>
    <m/>
    <n v="162935.48000000001"/>
    <s v="TARJETA DE AFINIDAD"/>
    <n v="0"/>
    <n v="0"/>
    <m/>
    <m/>
    <n v="5"/>
    <m/>
    <m/>
    <m/>
    <m/>
    <n v="1"/>
    <n v="7"/>
    <n v="2"/>
  </r>
  <r>
    <n v="4232641.5350391427"/>
    <s v="C"/>
    <x v="774"/>
    <x v="6"/>
    <n v="4"/>
    <s v="10 211000602"/>
    <d v="2021-07-22T00:00:00"/>
    <d v="2024-07-31T00:00:00"/>
    <n v="150"/>
    <n v="1"/>
    <n v="2"/>
    <n v="30"/>
    <n v="2"/>
    <n v="17.690000000000001"/>
    <n v="19.2"/>
    <n v="5000000"/>
    <n v="181021"/>
    <n v="4787226"/>
    <n v="206995"/>
    <n v="0"/>
    <n v="0"/>
    <m/>
    <n v="935600"/>
    <n v="206995"/>
    <n v="192110"/>
    <m/>
    <m/>
    <d v="2021-10-05T00:00:00"/>
    <n v="1"/>
    <s v="O"/>
    <n v="1"/>
    <n v="30"/>
    <n v="677929"/>
    <m/>
    <m/>
    <m/>
    <m/>
    <m/>
    <m/>
    <n v="1"/>
    <n v="1"/>
    <m/>
    <m/>
    <n v="156034.14000000001"/>
    <s v="TARJETA DE AFINIDAD"/>
    <n v="0"/>
    <n v="0"/>
    <m/>
    <m/>
    <n v="5"/>
    <m/>
    <m/>
    <m/>
    <m/>
    <n v="1"/>
    <n v="7"/>
    <n v="2"/>
  </r>
  <r>
    <n v="1794347.3693230089"/>
    <s v="C"/>
    <x v="774"/>
    <x v="6"/>
    <n v="4"/>
    <s v="13 211002459"/>
    <d v="2021-09-10T00:00:00"/>
    <d v="2021-12-31T00:00:00"/>
    <n v="90"/>
    <n v="1"/>
    <n v="0"/>
    <n v="90"/>
    <n v="2"/>
    <n v="18.899999999999999"/>
    <n v="20.28"/>
    <n v="2029433"/>
    <n v="2128888"/>
    <n v="2029433"/>
    <n v="97409"/>
    <n v="0"/>
    <n v="0"/>
    <m/>
    <n v="1983129"/>
    <n v="97409"/>
    <n v="0"/>
    <m/>
    <m/>
    <d v="2021-09-10T00:00:00"/>
    <n v="1"/>
    <s v="O"/>
    <n v="1"/>
    <n v="90"/>
    <n v="2029433"/>
    <m/>
    <m/>
    <m/>
    <m/>
    <m/>
    <m/>
    <n v="1"/>
    <n v="1"/>
    <m/>
    <m/>
    <n v="66129.5"/>
    <s v="LIBRE INVERSION"/>
    <n v="0"/>
    <n v="0"/>
    <m/>
    <m/>
    <n v="5"/>
    <m/>
    <m/>
    <m/>
    <m/>
    <n v="1"/>
    <n v="7"/>
    <n v="2"/>
  </r>
  <r>
    <n v="898819.81437829789"/>
    <s v="C"/>
    <x v="774"/>
    <x v="6"/>
    <n v="4"/>
    <s v="13 211002971"/>
    <d v="2021-10-15T00:00:00"/>
    <d v="2021-12-31T00:00:00"/>
    <n v="90"/>
    <n v="1"/>
    <n v="0"/>
    <n v="60"/>
    <n v="2"/>
    <n v="18.899999999999999"/>
    <n v="20.45"/>
    <n v="1016598"/>
    <n v="1049556"/>
    <n v="1016598"/>
    <n v="32275"/>
    <n v="0"/>
    <n v="0"/>
    <m/>
    <n v="993403"/>
    <n v="32275"/>
    <n v="0"/>
    <m/>
    <m/>
    <d v="2021-10-15T00:00:00"/>
    <n v="1"/>
    <s v="O"/>
    <n v="1"/>
    <n v="60"/>
    <n v="1016598"/>
    <m/>
    <m/>
    <m/>
    <m/>
    <m/>
    <m/>
    <n v="1"/>
    <n v="1"/>
    <m/>
    <m/>
    <n v="33143.480000000003"/>
    <s v="LIBRE INVERSION"/>
    <n v="0"/>
    <n v="0"/>
    <m/>
    <m/>
    <n v="5"/>
    <m/>
    <m/>
    <m/>
    <m/>
    <n v="1"/>
    <n v="7"/>
    <n v="2"/>
  </r>
  <r>
    <n v="3609885.6243612599"/>
    <s v="C"/>
    <x v="774"/>
    <x v="12"/>
    <n v="4"/>
    <s v="13 211002096"/>
    <d v="2021-08-10T00:00:00"/>
    <d v="2024-02-29T00:00:00"/>
    <n v="0"/>
    <n v="1"/>
    <n v="7"/>
    <n v="30"/>
    <n v="2"/>
    <n v="17.690000000000001"/>
    <n v="19.2"/>
    <n v="5071086"/>
    <n v="211413"/>
    <n v="4082883"/>
    <n v="0"/>
    <n v="0"/>
    <n v="0"/>
    <m/>
    <n v="797946"/>
    <n v="0"/>
    <n v="0"/>
    <m/>
    <m/>
    <d v="2022-03-31T00:00:00"/>
    <n v="1"/>
    <s v="O"/>
    <n v="1"/>
    <n v="30"/>
    <n v="0"/>
    <m/>
    <m/>
    <m/>
    <m/>
    <m/>
    <m/>
    <n v="1"/>
    <n v="1"/>
    <m/>
    <m/>
    <n v="133085.63"/>
    <s v="LIBRE INVERSION"/>
    <n v="0"/>
    <n v="0"/>
    <s v="800-197-268-4"/>
    <s v="DIRECCION DE IMPUESTOS Y ADUANAS NACIONALES"/>
    <n v="5"/>
    <m/>
    <m/>
    <m/>
    <m/>
    <n v="1"/>
    <n v="7"/>
    <n v="2"/>
  </r>
  <r>
    <n v="31499.321532953603"/>
    <s v="C"/>
    <x v="774"/>
    <x v="6"/>
    <n v="4"/>
    <s v="10 211001080"/>
    <d v="2021-10-16T00:00:00"/>
    <d v="2024-10-31T00:00:00"/>
    <n v="0"/>
    <n v="1"/>
    <n v="5"/>
    <n v="30"/>
    <n v="2"/>
    <n v="17.690000000000001"/>
    <n v="19.2"/>
    <n v="40000"/>
    <n v="1448"/>
    <n v="35648"/>
    <n v="0"/>
    <n v="0"/>
    <n v="0"/>
    <m/>
    <n v="6967"/>
    <n v="0"/>
    <n v="0"/>
    <m/>
    <m/>
    <d v="2022-03-31T00:00:00"/>
    <n v="1"/>
    <s v="O"/>
    <n v="1"/>
    <n v="30"/>
    <n v="0"/>
    <m/>
    <m/>
    <m/>
    <m/>
    <m/>
    <m/>
    <n v="1"/>
    <n v="1"/>
    <m/>
    <m/>
    <n v="1180.8800000000001"/>
    <s v="TARJETA DE AFINIDAD"/>
    <n v="0"/>
    <n v="0"/>
    <m/>
    <m/>
    <n v="5"/>
    <m/>
    <m/>
    <m/>
    <m/>
    <n v="1"/>
    <n v="7"/>
    <n v="2"/>
  </r>
  <r>
    <n v="31499.321532953603"/>
    <s v="C"/>
    <x v="774"/>
    <x v="6"/>
    <n v="4"/>
    <s v="10 211001058"/>
    <d v="2021-10-14T00:00:00"/>
    <d v="2024-10-31T00:00:00"/>
    <n v="0"/>
    <n v="1"/>
    <n v="5"/>
    <n v="30"/>
    <n v="2"/>
    <n v="17.690000000000001"/>
    <n v="19.2"/>
    <n v="40000"/>
    <n v="1448"/>
    <n v="35648"/>
    <n v="0"/>
    <n v="0"/>
    <n v="0"/>
    <m/>
    <n v="6967"/>
    <n v="0"/>
    <n v="0"/>
    <m/>
    <m/>
    <d v="2022-03-31T00:00:00"/>
    <n v="1"/>
    <s v="O"/>
    <n v="1"/>
    <n v="30"/>
    <n v="0"/>
    <m/>
    <m/>
    <m/>
    <m/>
    <m/>
    <m/>
    <n v="1"/>
    <n v="1"/>
    <m/>
    <m/>
    <n v="1180.8800000000001"/>
    <s v="TARJETA DE AFINIDAD"/>
    <n v="0"/>
    <n v="0"/>
    <m/>
    <m/>
    <n v="5"/>
    <m/>
    <m/>
    <m/>
    <m/>
    <n v="1"/>
    <n v="7"/>
    <n v="2"/>
  </r>
  <r>
    <n v="78787.653832383992"/>
    <s v="C"/>
    <x v="774"/>
    <x v="6"/>
    <n v="4"/>
    <s v="10 211001059"/>
    <d v="2021-10-14T00:00:00"/>
    <d v="2024-10-31T00:00:00"/>
    <n v="0"/>
    <n v="1"/>
    <n v="5"/>
    <n v="30"/>
    <n v="2"/>
    <n v="17.690000000000001"/>
    <n v="19.2"/>
    <n v="100000"/>
    <n v="3620"/>
    <n v="89120"/>
    <n v="0"/>
    <n v="0"/>
    <n v="0"/>
    <m/>
    <n v="17417"/>
    <n v="0"/>
    <n v="0"/>
    <m/>
    <m/>
    <d v="2022-03-31T00:00:00"/>
    <n v="1"/>
    <s v="O"/>
    <n v="1"/>
    <n v="30"/>
    <n v="0"/>
    <m/>
    <m/>
    <m/>
    <m/>
    <m/>
    <m/>
    <n v="1"/>
    <n v="1"/>
    <m/>
    <m/>
    <n v="2912.85"/>
    <s v="TARJETA DE AFINIDAD"/>
    <n v="0"/>
    <n v="0"/>
    <m/>
    <m/>
    <n v="5"/>
    <m/>
    <m/>
    <m/>
    <m/>
    <n v="1"/>
    <n v="7"/>
    <n v="2"/>
  </r>
  <r>
    <n v="0"/>
    <s v="C"/>
    <x v="775"/>
    <x v="0"/>
    <n v="4"/>
    <s v="13 211001384"/>
    <d v="2021-05-07T00:00:00"/>
    <d v="2023-05-31T00:00:00"/>
    <n v="0"/>
    <n v="1"/>
    <n v="10"/>
    <n v="30"/>
    <n v="2"/>
    <n v="9"/>
    <n v="9.3800000000000008"/>
    <n v="3235282"/>
    <n v="148402"/>
    <n v="1960469"/>
    <n v="0"/>
    <n v="0"/>
    <n v="0"/>
    <m/>
    <n v="0"/>
    <n v="0"/>
    <n v="0"/>
    <m/>
    <m/>
    <d v="2022-03-31T00:00:00"/>
    <n v="1"/>
    <s v="O"/>
    <n v="1"/>
    <n v="30"/>
    <n v="0"/>
    <m/>
    <m/>
    <m/>
    <m/>
    <m/>
    <m/>
    <n v="1"/>
    <n v="1"/>
    <m/>
    <m/>
    <n v="397401"/>
    <s v="LIBRE INVERSION"/>
    <n v="0"/>
    <n v="0"/>
    <s v="800-197-268-4"/>
    <s v="DIRECCION DE IMPUESTOS Y ADUANAS NACIONALES"/>
    <n v="5"/>
    <m/>
    <m/>
    <m/>
    <m/>
    <n v="1"/>
    <n v="7"/>
    <n v="2"/>
  </r>
  <r>
    <n v="784980.42664595856"/>
    <s v="C"/>
    <x v="776"/>
    <x v="0"/>
    <n v="4"/>
    <s v="13 211000260"/>
    <d v="2021-02-04T00:00:00"/>
    <d v="2022-08-31T00:00:00"/>
    <n v="0"/>
    <n v="1"/>
    <n v="15"/>
    <n v="30"/>
    <n v="2"/>
    <n v="9"/>
    <n v="9.3800000000000008"/>
    <n v="6052214"/>
    <n v="112749"/>
    <n v="2017202"/>
    <n v="0"/>
    <n v="0"/>
    <n v="0"/>
    <m/>
    <n v="0"/>
    <n v="0"/>
    <n v="0"/>
    <s v="1500000/"/>
    <s v="06/"/>
    <d v="2022-03-31T00:00:00"/>
    <n v="1"/>
    <s v="O"/>
    <n v="1"/>
    <n v="30"/>
    <n v="0"/>
    <m/>
    <m/>
    <m/>
    <m/>
    <m/>
    <m/>
    <n v="1"/>
    <n v="1"/>
    <m/>
    <m/>
    <n v="154028.82999999999"/>
    <s v="COMPRA CARTERA"/>
    <n v="0"/>
    <n v="0"/>
    <s v="800-197-268-4"/>
    <s v="DIRECCION DE IMPUESTOS Y ADUANAS NACIONALES"/>
    <n v="5"/>
    <m/>
    <m/>
    <m/>
    <m/>
    <n v="1"/>
    <n v="7"/>
    <n v="2"/>
  </r>
  <r>
    <n v="1154222.5733540414"/>
    <s v="C"/>
    <x v="776"/>
    <x v="0"/>
    <n v="4"/>
    <s v="13 211001118"/>
    <d v="2021-04-20T00:00:00"/>
    <d v="2023-04-30T00:00:00"/>
    <n v="0"/>
    <n v="1"/>
    <n v="11"/>
    <n v="30"/>
    <n v="2"/>
    <n v="17.690000000000001"/>
    <n v="19.2"/>
    <n v="5062083"/>
    <n v="252972"/>
    <n v="2966052"/>
    <n v="0"/>
    <n v="0"/>
    <n v="0"/>
    <m/>
    <n v="0"/>
    <n v="0"/>
    <n v="0"/>
    <m/>
    <m/>
    <d v="2022-03-31T00:00:00"/>
    <n v="1"/>
    <s v="O"/>
    <n v="1"/>
    <n v="30"/>
    <n v="0"/>
    <m/>
    <m/>
    <m/>
    <m/>
    <m/>
    <m/>
    <n v="1"/>
    <n v="1"/>
    <m/>
    <m/>
    <n v="226477.17"/>
    <s v="LIBRE INVERSION"/>
    <n v="0"/>
    <n v="0"/>
    <s v="800-197-268-4"/>
    <s v="DIRECCION DE IMPUESTOS Y ADUANAS NACIONALES"/>
    <n v="5"/>
    <m/>
    <m/>
    <m/>
    <m/>
    <n v="1"/>
    <n v="7"/>
    <n v="2"/>
  </r>
  <r>
    <n v="0"/>
    <s v="C"/>
    <x v="777"/>
    <x v="0"/>
    <n v="4"/>
    <s v="13 211002279"/>
    <d v="2021-08-25T00:00:00"/>
    <d v="2023-08-31T00:00:00"/>
    <n v="0"/>
    <n v="1"/>
    <n v="8"/>
    <n v="30"/>
    <n v="2"/>
    <n v="5.99"/>
    <n v="6.16"/>
    <n v="8024210"/>
    <n v="190843"/>
    <n v="5955198"/>
    <n v="0"/>
    <n v="0"/>
    <n v="0"/>
    <m/>
    <n v="0"/>
    <n v="0"/>
    <n v="0"/>
    <s v="1000000/1000000/"/>
    <s v="06/12/"/>
    <d v="2022-03-31T00:00:00"/>
    <n v="1"/>
    <s v="O"/>
    <n v="1"/>
    <n v="30"/>
    <n v="0"/>
    <m/>
    <m/>
    <m/>
    <m/>
    <m/>
    <m/>
    <n v="1"/>
    <n v="1"/>
    <m/>
    <m/>
    <n v="927773.94"/>
    <s v="LIBRE INVERSION"/>
    <n v="0"/>
    <n v="0"/>
    <s v="800-197-268-4"/>
    <s v="DIRECCION DE IMPUESTOS Y ADUANAS NACIONALES"/>
    <n v="5"/>
    <m/>
    <m/>
    <m/>
    <m/>
    <n v="1"/>
    <n v="7"/>
    <n v="2"/>
  </r>
  <r>
    <n v="0"/>
    <s v="C"/>
    <x v="777"/>
    <x v="0"/>
    <n v="4"/>
    <s v="13 211003754"/>
    <d v="2021-12-13T00:00:00"/>
    <d v="2023-12-31T00:00:00"/>
    <n v="0"/>
    <n v="1"/>
    <n v="3"/>
    <n v="30"/>
    <n v="2"/>
    <n v="5.99"/>
    <n v="6.16"/>
    <n v="3026087"/>
    <n v="72010"/>
    <n v="2857602"/>
    <n v="0"/>
    <n v="0"/>
    <n v="0"/>
    <m/>
    <n v="0"/>
    <n v="0"/>
    <n v="0"/>
    <s v="500000/500000/"/>
    <s v="06/12/"/>
    <d v="2022-03-31T00:00:00"/>
    <n v="1"/>
    <s v="O"/>
    <n v="1"/>
    <n v="30"/>
    <n v="0"/>
    <m/>
    <m/>
    <m/>
    <m/>
    <m/>
    <m/>
    <n v="1"/>
    <n v="1"/>
    <m/>
    <m/>
    <n v="445282.06"/>
    <s v="LIBRE INVERSION"/>
    <n v="0"/>
    <n v="0"/>
    <s v="800-197-268-4"/>
    <s v="DIRECCION DE IMPUESTOS Y ADUANAS NACIONALES"/>
    <n v="5"/>
    <m/>
    <m/>
    <m/>
    <m/>
    <n v="1"/>
    <n v="7"/>
    <n v="2"/>
  </r>
  <r>
    <n v="159652.72089094308"/>
    <s v="C"/>
    <x v="778"/>
    <x v="7"/>
    <n v="4"/>
    <s v="10 211001423"/>
    <d v="2021-12-07T00:00:00"/>
    <d v="2023-12-31T00:00:00"/>
    <n v="60"/>
    <n v="1"/>
    <n v="0"/>
    <n v="30"/>
    <n v="2"/>
    <n v="17.690000000000001"/>
    <n v="19.2"/>
    <n v="651000"/>
    <n v="32533"/>
    <n v="651000"/>
    <n v="35158"/>
    <n v="0"/>
    <n v="0"/>
    <m/>
    <n v="6080"/>
    <n v="0"/>
    <n v="0"/>
    <m/>
    <m/>
    <d v="2022-03-31T00:00:00"/>
    <n v="1"/>
    <s v="O"/>
    <n v="1"/>
    <n v="30"/>
    <n v="69170"/>
    <m/>
    <m/>
    <m/>
    <m/>
    <m/>
    <m/>
    <n v="1"/>
    <n v="1"/>
    <m/>
    <m/>
    <n v="61427.29"/>
    <s v="TARJETA DE AFINIDAD"/>
    <n v="0"/>
    <n v="0"/>
    <m/>
    <m/>
    <n v="5"/>
    <m/>
    <m/>
    <m/>
    <m/>
    <n v="1"/>
    <n v="7"/>
    <n v="2"/>
  </r>
  <r>
    <n v="460983.27910905681"/>
    <s v="C"/>
    <x v="778"/>
    <x v="9"/>
    <n v="4"/>
    <s v="10 211000467"/>
    <d v="2021-06-01T00:00:00"/>
    <d v="2023-05-31T00:00:00"/>
    <n v="1"/>
    <n v="1"/>
    <n v="9"/>
    <n v="30"/>
    <n v="2"/>
    <n v="17.690000000000001"/>
    <n v="19.2"/>
    <n v="3000000"/>
    <n v="149922"/>
    <n v="1879543"/>
    <n v="0"/>
    <n v="0"/>
    <n v="0"/>
    <m/>
    <n v="17554"/>
    <n v="0"/>
    <n v="0"/>
    <m/>
    <m/>
    <d v="2022-03-31T00:00:00"/>
    <n v="1"/>
    <s v="O"/>
    <n v="1"/>
    <n v="30"/>
    <n v="170"/>
    <m/>
    <m/>
    <m/>
    <m/>
    <m/>
    <m/>
    <n v="1"/>
    <n v="1"/>
    <m/>
    <m/>
    <n v="177310.71"/>
    <s v="TARJETA DE AFINIDAD"/>
    <n v="0"/>
    <n v="0"/>
    <s v="800-197-268-4"/>
    <s v="DIRECCION DE IMPUESTOS Y ADUANAS NACIONALES"/>
    <n v="5"/>
    <m/>
    <m/>
    <m/>
    <m/>
    <n v="1"/>
    <n v="7"/>
    <n v="2"/>
  </r>
  <r>
    <n v="0"/>
    <s v="C"/>
    <x v="779"/>
    <x v="0"/>
    <n v="4"/>
    <s v="13 211000474"/>
    <d v="2021-02-15T00:00:00"/>
    <d v="2022-04-30T00:00:00"/>
    <n v="0"/>
    <n v="1"/>
    <n v="15"/>
    <n v="30"/>
    <n v="2"/>
    <n v="10.37"/>
    <n v="10.88"/>
    <n v="25125291"/>
    <n v="736996"/>
    <n v="320721"/>
    <n v="0"/>
    <n v="0"/>
    <n v="0"/>
    <m/>
    <n v="0"/>
    <n v="0"/>
    <n v="0"/>
    <m/>
    <m/>
    <d v="2022-03-31T00:00:00"/>
    <n v="1"/>
    <s v="O"/>
    <n v="1"/>
    <n v="30"/>
    <n v="0"/>
    <m/>
    <m/>
    <m/>
    <m/>
    <m/>
    <m/>
    <n v="1"/>
    <n v="1"/>
    <m/>
    <m/>
    <n v="805614"/>
    <s v="SUSTITUCION"/>
    <n v="0"/>
    <n v="0"/>
    <s v="800-197-268-4"/>
    <s v="DIRECCION DE IMPUESTOS Y ADUANAS NACIONALES"/>
    <n v="5"/>
    <m/>
    <m/>
    <m/>
    <m/>
    <n v="1"/>
    <n v="7"/>
    <n v="2"/>
  </r>
  <r>
    <n v="7096890.9665564084"/>
    <s v="C"/>
    <x v="780"/>
    <x v="0"/>
    <n v="3"/>
    <s v="13 221001428"/>
    <d v="2022-03-31T00:00:00"/>
    <d v="2023-09-30T00:00:00"/>
    <n v="0"/>
    <n v="1"/>
    <n v="0"/>
    <n v="30"/>
    <n v="2"/>
    <n v="14.75"/>
    <n v="15.79"/>
    <n v="9229911"/>
    <n v="576476"/>
    <n v="9229911"/>
    <n v="0"/>
    <n v="0"/>
    <n v="0"/>
    <m/>
    <n v="0"/>
    <n v="0"/>
    <n v="0"/>
    <m/>
    <m/>
    <d v="2022-03-31T00:00:00"/>
    <n v="1"/>
    <s v="O"/>
    <n v="1"/>
    <n v="30"/>
    <n v="0"/>
    <m/>
    <m/>
    <m/>
    <m/>
    <m/>
    <m/>
    <n v="1"/>
    <n v="1"/>
    <n v="44651"/>
    <s v="A"/>
    <n v="552695.66"/>
    <s v="LIBRE INVERSION"/>
    <n v="0"/>
    <n v="0"/>
    <s v="800-197-268-4"/>
    <s v="DIRECCION DE IMPUESTOS Y ADUANAS NACIONALES"/>
    <n v="5"/>
    <m/>
    <m/>
    <m/>
    <m/>
    <n v="1"/>
    <n v="7"/>
    <n v="2"/>
  </r>
  <r>
    <n v="597064.46211028262"/>
    <s v="C"/>
    <x v="780"/>
    <x v="1"/>
    <n v="4"/>
    <s v="10 211000489"/>
    <d v="2021-06-04T00:00:00"/>
    <d v="2022-06-30T00:00:00"/>
    <n v="0"/>
    <n v="1"/>
    <n v="9"/>
    <n v="30"/>
    <n v="2"/>
    <n v="9"/>
    <n v="9.3800000000000008"/>
    <n v="3000000"/>
    <n v="262916"/>
    <n v="776544"/>
    <n v="0"/>
    <n v="0"/>
    <n v="0"/>
    <m/>
    <n v="0"/>
    <n v="0"/>
    <n v="0"/>
    <m/>
    <m/>
    <d v="2022-03-31T00:00:00"/>
    <n v="1"/>
    <s v="O"/>
    <n v="1"/>
    <n v="30"/>
    <n v="0"/>
    <m/>
    <m/>
    <m/>
    <m/>
    <m/>
    <m/>
    <n v="1"/>
    <n v="1"/>
    <m/>
    <m/>
    <n v="46521.440000000002"/>
    <s v="TARJETA DE AFINIDAD"/>
    <n v="0"/>
    <n v="0"/>
    <m/>
    <m/>
    <n v="5"/>
    <m/>
    <m/>
    <m/>
    <m/>
    <n v="1"/>
    <n v="7"/>
    <n v="2"/>
  </r>
  <r>
    <n v="589399.49944442406"/>
    <s v="C"/>
    <x v="780"/>
    <x v="1"/>
    <n v="4"/>
    <s v="10 211001427"/>
    <d v="2021-12-07T00:00:00"/>
    <d v="2022-12-31T00:00:00"/>
    <n v="0"/>
    <n v="1"/>
    <n v="3"/>
    <n v="30"/>
    <n v="2"/>
    <n v="17.690000000000001"/>
    <n v="19.2"/>
    <n v="1000000"/>
    <n v="91729"/>
    <n v="766585"/>
    <n v="0"/>
    <n v="0"/>
    <n v="0"/>
    <m/>
    <n v="0"/>
    <n v="0"/>
    <n v="0"/>
    <m/>
    <m/>
    <d v="2022-03-31T00:00:00"/>
    <n v="1"/>
    <s v="O"/>
    <n v="1"/>
    <n v="30"/>
    <n v="0"/>
    <m/>
    <m/>
    <m/>
    <m/>
    <m/>
    <m/>
    <n v="1"/>
    <n v="1"/>
    <m/>
    <m/>
    <n v="45932.56"/>
    <s v="TARJETA DE AFINIDAD"/>
    <n v="0"/>
    <n v="0"/>
    <m/>
    <m/>
    <n v="5"/>
    <m/>
    <m/>
    <m/>
    <m/>
    <n v="1"/>
    <n v="7"/>
    <n v="2"/>
  </r>
  <r>
    <n v="117906.07188888484"/>
    <s v="C"/>
    <x v="780"/>
    <x v="1"/>
    <n v="4"/>
    <s v="10 211001452"/>
    <d v="2021-12-09T00:00:00"/>
    <d v="2022-12-31T00:00:00"/>
    <n v="0"/>
    <n v="1"/>
    <n v="3"/>
    <n v="30"/>
    <n v="2"/>
    <n v="17.690000000000001"/>
    <n v="19.2"/>
    <n v="200000"/>
    <n v="18346"/>
    <n v="153317"/>
    <n v="0"/>
    <n v="0"/>
    <n v="0"/>
    <m/>
    <n v="0"/>
    <n v="0"/>
    <n v="0"/>
    <m/>
    <m/>
    <d v="2022-03-31T00:00:00"/>
    <n v="1"/>
    <s v="O"/>
    <n v="1"/>
    <n v="30"/>
    <n v="0"/>
    <m/>
    <m/>
    <m/>
    <m/>
    <m/>
    <m/>
    <n v="1"/>
    <n v="1"/>
    <m/>
    <m/>
    <n v="9160.34"/>
    <s v="TARJETA DE AFINIDAD"/>
    <n v="0"/>
    <n v="0"/>
    <m/>
    <m/>
    <n v="5"/>
    <m/>
    <m/>
    <m/>
    <m/>
    <n v="1"/>
    <n v="7"/>
    <n v="2"/>
  </r>
  <r>
    <n v="1900599"/>
    <s v="C"/>
    <x v="781"/>
    <x v="0"/>
    <n v="2"/>
    <s v="13 201002598"/>
    <d v="2020-09-11T00:00:00"/>
    <d v="2022-09-30T00:00:00"/>
    <n v="0"/>
    <n v="1"/>
    <n v="18"/>
    <n v="30"/>
    <n v="2"/>
    <n v="11.03"/>
    <n v="11.61"/>
    <n v="6994108"/>
    <n v="327421"/>
    <n v="1900599"/>
    <n v="0"/>
    <n v="0"/>
    <n v="0"/>
    <m/>
    <n v="0"/>
    <n v="0"/>
    <n v="0"/>
    <m/>
    <m/>
    <d v="2022-03-31T00:00:00"/>
    <n v="1"/>
    <s v="O"/>
    <n v="1"/>
    <n v="30"/>
    <n v="0"/>
    <m/>
    <m/>
    <m/>
    <m/>
    <m/>
    <m/>
    <n v="1"/>
    <n v="1"/>
    <n v="44085"/>
    <s v="E"/>
    <n v="0"/>
    <s v="SUSTITUCION"/>
    <n v="1"/>
    <n v="0"/>
    <s v="800-197-268-4"/>
    <s v="DIRECCION DE IMPUESTOS Y ADUANAS NACIONALES"/>
    <n v="5"/>
    <m/>
    <m/>
    <m/>
    <m/>
    <n v="1"/>
    <n v="7"/>
    <n v="2"/>
  </r>
  <r>
    <n v="438130.72656972543"/>
    <s v="C"/>
    <x v="782"/>
    <x v="1"/>
    <n v="4"/>
    <s v="10 191002520"/>
    <d v="2019-11-22T00:00:00"/>
    <d v="2023-02-28T00:00:00"/>
    <n v="0"/>
    <n v="1"/>
    <n v="27"/>
    <n v="30"/>
    <n v="2"/>
    <n v="18"/>
    <n v="19.559999999999999"/>
    <n v="2376792"/>
    <n v="251000"/>
    <n v="2376792"/>
    <n v="0"/>
    <n v="0"/>
    <n v="0"/>
    <m/>
    <n v="0"/>
    <n v="0"/>
    <n v="0"/>
    <m/>
    <m/>
    <d v="2022-03-31T00:00:00"/>
    <n v="1"/>
    <s v="O"/>
    <n v="1"/>
    <n v="30"/>
    <n v="0"/>
    <m/>
    <m/>
    <m/>
    <m/>
    <m/>
    <m/>
    <n v="1"/>
    <n v="1"/>
    <m/>
    <m/>
    <n v="428315.85"/>
    <s v="TARJETA DE AFINIDAD"/>
    <n v="0"/>
    <n v="0"/>
    <m/>
    <m/>
    <n v="5"/>
    <m/>
    <m/>
    <m/>
    <m/>
    <n v="1"/>
    <n v="7"/>
    <n v="2"/>
  </r>
  <r>
    <n v="516490.27343027457"/>
    <s v="C"/>
    <x v="782"/>
    <x v="1"/>
    <n v="4"/>
    <s v="10 221000321"/>
    <d v="2022-02-25T00:00:00"/>
    <d v="2023-04-30T00:00:00"/>
    <n v="0"/>
    <n v="1"/>
    <n v="1"/>
    <n v="30"/>
    <n v="2"/>
    <n v="17.7"/>
    <n v="19.2"/>
    <n v="6000000"/>
    <n v="251000"/>
    <n v="2801645"/>
    <n v="0"/>
    <n v="0"/>
    <n v="0"/>
    <m/>
    <n v="0"/>
    <n v="0"/>
    <n v="0"/>
    <m/>
    <m/>
    <d v="2022-03-31T00:00:00"/>
    <n v="1"/>
    <s v="O"/>
    <n v="1"/>
    <n v="30"/>
    <n v="0"/>
    <m/>
    <m/>
    <m/>
    <m/>
    <m/>
    <m/>
    <n v="1"/>
    <n v="1"/>
    <m/>
    <m/>
    <n v="504834.15"/>
    <s v="TARJETA DE AFINIDAD"/>
    <n v="0"/>
    <n v="0"/>
    <m/>
    <m/>
    <n v="5"/>
    <m/>
    <m/>
    <m/>
    <m/>
    <n v="1"/>
    <n v="7"/>
    <n v="2"/>
  </r>
  <r>
    <n v="0"/>
    <s v="C"/>
    <x v="783"/>
    <x v="1"/>
    <n v="4"/>
    <s v="13 201001669"/>
    <d v="2020-06-03T00:00:00"/>
    <d v="2023-07-31T00:00:00"/>
    <n v="0"/>
    <n v="1"/>
    <n v="20"/>
    <n v="30"/>
    <n v="2"/>
    <n v="11.59"/>
    <n v="12.23"/>
    <n v="10212100"/>
    <n v="337240"/>
    <n v="4977067"/>
    <n v="0"/>
    <n v="0"/>
    <n v="0"/>
    <m/>
    <n v="0"/>
    <n v="0"/>
    <n v="0"/>
    <m/>
    <m/>
    <d v="2022-03-31T00:00:00"/>
    <n v="1"/>
    <s v="O"/>
    <n v="1"/>
    <n v="30"/>
    <n v="0"/>
    <m/>
    <m/>
    <m/>
    <m/>
    <m/>
    <m/>
    <n v="1"/>
    <n v="1"/>
    <m/>
    <m/>
    <n v="892459"/>
    <s v="LIBRE INVERSION"/>
    <n v="0"/>
    <n v="0"/>
    <m/>
    <m/>
    <n v="5"/>
    <m/>
    <m/>
    <m/>
    <m/>
    <n v="1"/>
    <n v="7"/>
    <n v="2"/>
  </r>
  <r>
    <n v="471012.94303989946"/>
    <s v="C"/>
    <x v="784"/>
    <x v="1"/>
    <n v="4"/>
    <s v="10 211001308"/>
    <d v="2021-11-16T00:00:00"/>
    <d v="2023-11-30T00:00:00"/>
    <n v="1"/>
    <n v="1"/>
    <n v="3"/>
    <n v="30"/>
    <n v="2"/>
    <n v="17.690000000000001"/>
    <n v="19.2"/>
    <n v="625000"/>
    <n v="31234"/>
    <n v="558593"/>
    <n v="8239"/>
    <n v="0"/>
    <n v="0"/>
    <m/>
    <n v="0"/>
    <n v="0"/>
    <n v="0"/>
    <m/>
    <m/>
    <d v="2022-02-28T00:00:00"/>
    <n v="1"/>
    <s v="O"/>
    <n v="1"/>
    <n v="30"/>
    <n v="22807"/>
    <m/>
    <m/>
    <m/>
    <m/>
    <m/>
    <m/>
    <n v="1"/>
    <n v="1"/>
    <m/>
    <m/>
    <n v="14972.94"/>
    <s v="TARJETA DE AFINIDAD"/>
    <n v="0"/>
    <n v="0"/>
    <m/>
    <m/>
    <n v="5"/>
    <m/>
    <m/>
    <m/>
    <m/>
    <n v="1"/>
    <n v="7"/>
    <n v="2"/>
  </r>
  <r>
    <n v="1088972.3878822082"/>
    <s v="C"/>
    <x v="784"/>
    <x v="0"/>
    <n v="4"/>
    <s v="13 201003425"/>
    <d v="2020-12-16T00:00:00"/>
    <d v="2022-12-31T00:00:00"/>
    <n v="0"/>
    <n v="1"/>
    <n v="15"/>
    <n v="30"/>
    <n v="2"/>
    <n v="9"/>
    <n v="9.3800000000000008"/>
    <n v="3254462"/>
    <n v="149282"/>
    <n v="1291479"/>
    <n v="0"/>
    <n v="0"/>
    <n v="0"/>
    <m/>
    <n v="0"/>
    <n v="0"/>
    <n v="0"/>
    <m/>
    <m/>
    <d v="2022-03-31T00:00:00"/>
    <n v="1"/>
    <s v="O"/>
    <n v="1"/>
    <n v="30"/>
    <n v="0"/>
    <m/>
    <m/>
    <m/>
    <m/>
    <m/>
    <m/>
    <n v="1"/>
    <n v="1"/>
    <m/>
    <m/>
    <n v="34637.4"/>
    <s v="COMPRA CARTERA"/>
    <n v="0"/>
    <n v="0"/>
    <s v="800-197-268-4"/>
    <s v="DIRECCION DE IMPUESTOS Y ADUANAS NACIONALES"/>
    <n v="5"/>
    <m/>
    <m/>
    <m/>
    <m/>
    <n v="1"/>
    <n v="7"/>
    <n v="2"/>
  </r>
  <r>
    <n v="12863774.098291436"/>
    <s v="C"/>
    <x v="784"/>
    <x v="0"/>
    <n v="4"/>
    <s v="13 211001048"/>
    <d v="2021-04-07T00:00:00"/>
    <d v="2023-08-31T00:00:00"/>
    <n v="0"/>
    <n v="1"/>
    <n v="13"/>
    <n v="30"/>
    <n v="2"/>
    <n v="11.7"/>
    <n v="12.34"/>
    <n v="27219054"/>
    <n v="849530"/>
    <n v="15255991"/>
    <n v="0"/>
    <n v="0"/>
    <n v="0"/>
    <m/>
    <n v="0"/>
    <n v="0"/>
    <n v="0"/>
    <s v="2500000/"/>
    <s v="06/"/>
    <d v="2022-03-31T00:00:00"/>
    <n v="1"/>
    <s v="O"/>
    <n v="1"/>
    <n v="30"/>
    <n v="0"/>
    <m/>
    <m/>
    <m/>
    <m/>
    <m/>
    <m/>
    <n v="1"/>
    <n v="1"/>
    <m/>
    <m/>
    <n v="409210.45"/>
    <s v="SUSTITUCION"/>
    <n v="0"/>
    <n v="0"/>
    <s v="800-197-268-4"/>
    <s v="DIRECCION DE IMPUESTOS Y ADUANAS NACIONALES"/>
    <n v="5"/>
    <m/>
    <m/>
    <m/>
    <m/>
    <n v="1"/>
    <n v="7"/>
    <n v="2"/>
  </r>
  <r>
    <n v="1264799.4807864565"/>
    <s v="C"/>
    <x v="784"/>
    <x v="1"/>
    <n v="4"/>
    <s v="10 221000534"/>
    <d v="2022-03-23T00:00:00"/>
    <d v="2024-03-31T00:00:00"/>
    <n v="0"/>
    <n v="1"/>
    <n v="0"/>
    <n v="30"/>
    <n v="2"/>
    <n v="17.7"/>
    <n v="19.2"/>
    <n v="1500000"/>
    <n v="74961"/>
    <n v="1500000"/>
    <n v="5163"/>
    <n v="0"/>
    <n v="0"/>
    <m/>
    <n v="0"/>
    <n v="0"/>
    <n v="0"/>
    <m/>
    <m/>
    <d v="2022-03-23T00:00:00"/>
    <n v="1"/>
    <s v="O"/>
    <n v="1"/>
    <n v="30"/>
    <n v="0"/>
    <m/>
    <m/>
    <m/>
    <m/>
    <m/>
    <m/>
    <n v="1"/>
    <n v="1"/>
    <m/>
    <m/>
    <n v="40227.300000000003"/>
    <s v="TARJETA DE AFINIDAD"/>
    <n v="0"/>
    <n v="0"/>
    <m/>
    <m/>
    <n v="5"/>
    <m/>
    <m/>
    <m/>
    <m/>
    <n v="1"/>
    <n v="7"/>
    <n v="2"/>
  </r>
  <r>
    <n v="6351053"/>
    <s v="C"/>
    <x v="785"/>
    <x v="0"/>
    <n v="4"/>
    <s v="13 211003967"/>
    <d v="2021-12-30T00:00:00"/>
    <d v="2023-12-31T00:00:00"/>
    <n v="0"/>
    <n v="1"/>
    <n v="3"/>
    <n v="30"/>
    <n v="2"/>
    <n v="15.3"/>
    <n v="16.41"/>
    <n v="10017556"/>
    <n v="327674"/>
    <n v="9420053"/>
    <n v="0"/>
    <n v="0"/>
    <n v="0"/>
    <m/>
    <n v="0"/>
    <n v="0"/>
    <n v="0"/>
    <s v="1000000/1000000/"/>
    <s v="06/12/"/>
    <d v="2022-03-31T00:00:00"/>
    <n v="1"/>
    <s v="O"/>
    <n v="1"/>
    <n v="30"/>
    <n v="0"/>
    <m/>
    <m/>
    <m/>
    <m/>
    <m/>
    <m/>
    <n v="1"/>
    <n v="1"/>
    <m/>
    <m/>
    <n v="491254"/>
    <s v="LIBRE INVERSION"/>
    <n v="0"/>
    <n v="0"/>
    <s v="800-197-268-4"/>
    <s v="DIRECCION DE IMPUESTOS Y ADUANAS NACIONALES"/>
    <n v="5"/>
    <m/>
    <m/>
    <m/>
    <m/>
    <n v="1"/>
    <n v="7"/>
    <n v="2"/>
  </r>
  <r>
    <n v="0"/>
    <s v="C"/>
    <x v="786"/>
    <x v="4"/>
    <n v="4"/>
    <s v="11 22761"/>
    <d v="2019-04-03T00:00:00"/>
    <d v="2022-11-30T00:00:00"/>
    <n v="0"/>
    <n v="1"/>
    <n v="40"/>
    <n v="30"/>
    <n v="2"/>
    <n v="12.36"/>
    <n v="13.08"/>
    <n v="40403925"/>
    <n v="820802"/>
    <n v="6550730"/>
    <n v="0"/>
    <n v="0"/>
    <n v="48600000"/>
    <n v="43553"/>
    <n v="0"/>
    <n v="0"/>
    <n v="0"/>
    <s v="1000000/"/>
    <s v="07/"/>
    <d v="2022-03-31T00:00:00"/>
    <n v="3"/>
    <s v="O"/>
    <n v="1"/>
    <n v="30"/>
    <n v="0"/>
    <m/>
    <m/>
    <m/>
    <m/>
    <m/>
    <m/>
    <n v="1"/>
    <n v="1"/>
    <m/>
    <m/>
    <n v="1551981"/>
    <s v="SUSTITUCION"/>
    <n v="0"/>
    <n v="0"/>
    <m/>
    <m/>
    <n v="5"/>
    <m/>
    <m/>
    <m/>
    <m/>
    <n v="1"/>
    <n v="7"/>
    <n v="2"/>
  </r>
  <r>
    <n v="2914869"/>
    <s v="C"/>
    <x v="787"/>
    <x v="0"/>
    <n v="4"/>
    <s v="13 211002094"/>
    <d v="2021-08-10T00:00:00"/>
    <d v="2025-08-31T00:00:00"/>
    <n v="0"/>
    <n v="1"/>
    <n v="7"/>
    <n v="30"/>
    <n v="2"/>
    <n v="8.11"/>
    <n v="8.42"/>
    <n v="15102718"/>
    <n v="372365"/>
    <n v="13206354"/>
    <n v="0"/>
    <n v="0"/>
    <n v="0"/>
    <m/>
    <n v="0"/>
    <n v="0"/>
    <n v="0"/>
    <m/>
    <m/>
    <d v="2022-03-31T00:00:00"/>
    <n v="1"/>
    <s v="O"/>
    <n v="1"/>
    <n v="30"/>
    <n v="0"/>
    <m/>
    <m/>
    <m/>
    <m/>
    <m/>
    <m/>
    <n v="1"/>
    <n v="1"/>
    <m/>
    <m/>
    <n v="1286435"/>
    <s v="LIBRE INVERSION"/>
    <n v="0"/>
    <n v="0"/>
    <s v="800-197-268-4"/>
    <s v="DIRECCION DE IMPUESTOS Y ADUANAS NACIONALES"/>
    <n v="5"/>
    <m/>
    <m/>
    <m/>
    <m/>
    <n v="1"/>
    <n v="7"/>
    <n v="2"/>
  </r>
  <r>
    <n v="1925774"/>
    <s v="C"/>
    <x v="788"/>
    <x v="0"/>
    <n v="4"/>
    <s v="13 201001678"/>
    <d v="2020-06-03T00:00:00"/>
    <d v="2023-06-30T00:00:00"/>
    <n v="0"/>
    <n v="1"/>
    <n v="21"/>
    <n v="30"/>
    <n v="2"/>
    <n v="19.2"/>
    <n v="20.98"/>
    <n v="10170483"/>
    <n v="373839"/>
    <n v="4950466"/>
    <n v="0"/>
    <n v="0"/>
    <n v="0"/>
    <m/>
    <n v="0"/>
    <n v="0"/>
    <n v="0"/>
    <m/>
    <m/>
    <d v="2022-03-31T00:00:00"/>
    <n v="1"/>
    <s v="O"/>
    <n v="1"/>
    <n v="30"/>
    <n v="0"/>
    <m/>
    <m/>
    <m/>
    <m/>
    <m/>
    <m/>
    <n v="1"/>
    <n v="1"/>
    <m/>
    <m/>
    <n v="596831"/>
    <s v="LIBRE INVERSION"/>
    <n v="0"/>
    <n v="0"/>
    <s v="800-197-268-4"/>
    <s v="DIRECCION DE IMPUESTOS Y ADUANAS NACIONALES"/>
    <n v="5"/>
    <m/>
    <m/>
    <m/>
    <m/>
    <n v="1"/>
    <n v="7"/>
    <n v="2"/>
  </r>
  <r>
    <n v="1293455.6577506983"/>
    <s v="C"/>
    <x v="789"/>
    <x v="0"/>
    <n v="4"/>
    <s v="10 191000443"/>
    <d v="2019-07-04T00:00:00"/>
    <d v="2022-07-31T00:00:00"/>
    <n v="0"/>
    <n v="1"/>
    <n v="36"/>
    <n v="30"/>
    <n v="2"/>
    <n v="10.44"/>
    <n v="10.95"/>
    <n v="15138000"/>
    <n v="408643"/>
    <n v="1879482"/>
    <n v="0"/>
    <n v="0"/>
    <n v="0"/>
    <m/>
    <n v="0"/>
    <n v="0"/>
    <n v="0"/>
    <s v="300000/"/>
    <s v="07/"/>
    <d v="2022-03-31T00:00:00"/>
    <n v="1"/>
    <s v="O"/>
    <n v="1"/>
    <n v="30"/>
    <n v="0"/>
    <m/>
    <m/>
    <m/>
    <m/>
    <m/>
    <m/>
    <n v="1"/>
    <n v="1"/>
    <m/>
    <m/>
    <n v="104477.68"/>
    <s v="SUSTITUCION"/>
    <n v="0"/>
    <n v="0"/>
    <s v="800-197-268-4"/>
    <s v="DIRECCION DE IMPUESTOS Y ADUANAS NACIONALES"/>
    <n v="5"/>
    <m/>
    <m/>
    <m/>
    <m/>
    <n v="1"/>
    <n v="7"/>
    <n v="2"/>
  </r>
  <r>
    <n v="10255527.009643473"/>
    <s v="C"/>
    <x v="789"/>
    <x v="1"/>
    <n v="4"/>
    <s v="13 221000742"/>
    <d v="2022-02-14T00:00:00"/>
    <d v="2025-02-28T00:00:00"/>
    <n v="0"/>
    <n v="1"/>
    <n v="1"/>
    <n v="30"/>
    <n v="2"/>
    <n v="10.199999999999999"/>
    <n v="10.69"/>
    <n v="15094184"/>
    <n v="325328"/>
    <n v="14902228"/>
    <n v="0"/>
    <n v="0"/>
    <n v="0"/>
    <m/>
    <n v="0"/>
    <n v="0"/>
    <n v="0"/>
    <s v="1000000/1000000/"/>
    <s v="06/12/"/>
    <d v="2022-03-31T00:00:00"/>
    <n v="1"/>
    <s v="O"/>
    <n v="1"/>
    <n v="30"/>
    <n v="0"/>
    <m/>
    <m/>
    <m/>
    <m/>
    <m/>
    <m/>
    <n v="1"/>
    <n v="1"/>
    <m/>
    <m/>
    <n v="828548.99"/>
    <s v="LIBRE INVERSION"/>
    <n v="0"/>
    <n v="0"/>
    <m/>
    <m/>
    <n v="5"/>
    <m/>
    <m/>
    <m/>
    <m/>
    <n v="1"/>
    <n v="7"/>
    <n v="2"/>
  </r>
  <r>
    <n v="1128970.7626058292"/>
    <s v="C"/>
    <x v="789"/>
    <x v="1"/>
    <n v="4"/>
    <s v="10 211001107"/>
    <d v="2021-10-20T00:00:00"/>
    <d v="2023-10-31T00:00:00"/>
    <n v="0"/>
    <n v="1"/>
    <n v="5"/>
    <n v="30"/>
    <n v="2"/>
    <n v="17.690000000000001"/>
    <n v="19.2"/>
    <n v="2000000"/>
    <n v="99948"/>
    <n v="1640434"/>
    <n v="0"/>
    <n v="0"/>
    <n v="0"/>
    <m/>
    <n v="0"/>
    <n v="0"/>
    <n v="0"/>
    <m/>
    <m/>
    <d v="2022-03-31T00:00:00"/>
    <n v="1"/>
    <s v="O"/>
    <n v="1"/>
    <n v="30"/>
    <n v="0"/>
    <m/>
    <m/>
    <m/>
    <m/>
    <m/>
    <m/>
    <n v="1"/>
    <n v="1"/>
    <m/>
    <m/>
    <n v="91161.9"/>
    <s v="TARJETA DE AFINIDAD"/>
    <n v="0"/>
    <n v="0"/>
    <m/>
    <m/>
    <n v="5"/>
    <m/>
    <m/>
    <m/>
    <m/>
    <n v="1"/>
    <n v="7"/>
    <n v="2"/>
  </r>
  <r>
    <n v="2758913.0046885703"/>
    <s v="C"/>
    <x v="790"/>
    <x v="0"/>
    <n v="4"/>
    <s v="13 211000133"/>
    <d v="2021-01-25T00:00:00"/>
    <d v="2023-01-31T00:00:00"/>
    <n v="0"/>
    <n v="1"/>
    <n v="14"/>
    <n v="30"/>
    <n v="2"/>
    <n v="9"/>
    <n v="9.3800000000000008"/>
    <n v="10324505"/>
    <n v="473585"/>
    <n v="4537973"/>
    <n v="0"/>
    <n v="0"/>
    <n v="0"/>
    <m/>
    <n v="0"/>
    <n v="0"/>
    <n v="0"/>
    <m/>
    <m/>
    <d v="2022-03-31T00:00:00"/>
    <n v="1"/>
    <s v="O"/>
    <n v="1"/>
    <n v="30"/>
    <n v="0"/>
    <m/>
    <m/>
    <m/>
    <m/>
    <m/>
    <m/>
    <n v="1"/>
    <n v="1"/>
    <m/>
    <m/>
    <n v="372132.08"/>
    <s v="LIBRE INVERSION"/>
    <n v="0"/>
    <n v="0"/>
    <s v="800-197-268-4"/>
    <s v="DIRECCION DE IMPUESTOS Y ADUANAS NACIONALES"/>
    <n v="5"/>
    <m/>
    <m/>
    <m/>
    <m/>
    <n v="1"/>
    <n v="7"/>
    <n v="2"/>
  </r>
  <r>
    <n v="1983441.9953114293"/>
    <s v="C"/>
    <x v="790"/>
    <x v="0"/>
    <n v="4"/>
    <s v="13 211003849"/>
    <d v="2021-12-27T00:00:00"/>
    <d v="2023-12-31T00:00:00"/>
    <n v="0"/>
    <n v="1"/>
    <n v="3"/>
    <n v="30"/>
    <n v="2"/>
    <n v="9"/>
    <n v="9.3800000000000008"/>
    <n v="3686300"/>
    <n v="169090"/>
    <n v="3262383"/>
    <n v="0"/>
    <n v="0"/>
    <n v="0"/>
    <m/>
    <n v="0"/>
    <n v="0"/>
    <n v="0"/>
    <m/>
    <m/>
    <d v="2022-03-31T00:00:00"/>
    <n v="1"/>
    <s v="O"/>
    <n v="1"/>
    <n v="30"/>
    <n v="0"/>
    <m/>
    <m/>
    <m/>
    <m/>
    <m/>
    <m/>
    <n v="1"/>
    <n v="1"/>
    <m/>
    <m/>
    <n v="267489.91999999998"/>
    <s v="COMPRA CARTERA"/>
    <n v="0"/>
    <n v="0"/>
    <s v="800-197-268-4"/>
    <s v="DIRECCION DE IMPUESTOS Y ADUANAS NACIONALES"/>
    <n v="5"/>
    <m/>
    <m/>
    <m/>
    <m/>
    <n v="1"/>
    <n v="7"/>
    <n v="2"/>
  </r>
  <r>
    <n v="6906583.3001683448"/>
    <s v="C"/>
    <x v="791"/>
    <x v="0"/>
    <n v="4"/>
    <s v="13 211003186"/>
    <d v="2021-10-28T00:00:00"/>
    <d v="2023-10-31T00:00:00"/>
    <n v="0"/>
    <n v="1"/>
    <n v="6"/>
    <n v="30"/>
    <n v="2"/>
    <n v="9"/>
    <n v="9.3800000000000008"/>
    <n v="10022530"/>
    <n v="291071"/>
    <n v="7919380"/>
    <n v="0"/>
    <n v="0"/>
    <n v="0"/>
    <m/>
    <n v="0"/>
    <n v="0"/>
    <n v="0"/>
    <s v="1000000/1000000/"/>
    <s v="06/12/"/>
    <d v="2022-03-31T00:00:00"/>
    <n v="1"/>
    <s v="O"/>
    <n v="1"/>
    <n v="30"/>
    <n v="0"/>
    <m/>
    <m/>
    <m/>
    <m/>
    <m/>
    <m/>
    <n v="1"/>
    <n v="1"/>
    <m/>
    <m/>
    <n v="482675.26"/>
    <s v="LIBRE INVERSION"/>
    <n v="0"/>
    <n v="0"/>
    <s v="800-197-268-4"/>
    <s v="DIRECCION DE IMPUESTOS Y ADUANAS NACIONALES"/>
    <n v="5"/>
    <m/>
    <m/>
    <m/>
    <m/>
    <n v="1"/>
    <n v="7"/>
    <n v="2"/>
  </r>
  <r>
    <n v="14769.878565979496"/>
    <s v="C"/>
    <x v="791"/>
    <x v="1"/>
    <n v="4"/>
    <s v="10 221000053"/>
    <d v="2022-01-11T00:00:00"/>
    <d v="2023-01-31T00:00:00"/>
    <n v="0"/>
    <n v="1"/>
    <n v="2"/>
    <n v="30"/>
    <n v="2"/>
    <n v="17.690000000000001"/>
    <n v="19.2"/>
    <n v="20000"/>
    <n v="1835"/>
    <n v="16910"/>
    <n v="0"/>
    <n v="0"/>
    <n v="0"/>
    <m/>
    <n v="0"/>
    <n v="0"/>
    <n v="0"/>
    <m/>
    <m/>
    <d v="2022-03-31T00:00:00"/>
    <n v="1"/>
    <s v="O"/>
    <n v="1"/>
    <n v="30"/>
    <n v="0"/>
    <m/>
    <m/>
    <m/>
    <m/>
    <m/>
    <m/>
    <n v="1"/>
    <n v="1"/>
    <m/>
    <m/>
    <n v="1008.17"/>
    <s v="TARJETA DE AFINIDAD"/>
    <n v="0"/>
    <n v="0"/>
    <m/>
    <m/>
    <n v="5"/>
    <m/>
    <m/>
    <m/>
    <m/>
    <n v="1"/>
    <n v="7"/>
    <n v="2"/>
  </r>
  <r>
    <n v="147471.84932237485"/>
    <s v="C"/>
    <x v="791"/>
    <x v="1"/>
    <n v="4"/>
    <s v="10 221000057"/>
    <d v="2022-01-11T00:00:00"/>
    <d v="2023-01-31T00:00:00"/>
    <n v="0"/>
    <n v="1"/>
    <n v="2"/>
    <n v="30"/>
    <n v="2"/>
    <n v="17.690000000000001"/>
    <n v="19.2"/>
    <n v="200000"/>
    <n v="18346"/>
    <n v="169111"/>
    <n v="0"/>
    <n v="0"/>
    <n v="0"/>
    <m/>
    <n v="0"/>
    <n v="0"/>
    <n v="0"/>
    <m/>
    <m/>
    <d v="2022-03-31T00:00:00"/>
    <n v="1"/>
    <s v="O"/>
    <n v="1"/>
    <n v="30"/>
    <n v="0"/>
    <m/>
    <m/>
    <m/>
    <m/>
    <m/>
    <m/>
    <n v="1"/>
    <n v="1"/>
    <m/>
    <m/>
    <n v="10318.9"/>
    <s v="TARJETA DE AFINIDAD"/>
    <n v="0"/>
    <n v="0"/>
    <m/>
    <m/>
    <n v="5"/>
    <m/>
    <m/>
    <m/>
    <m/>
    <n v="1"/>
    <n v="7"/>
    <n v="2"/>
  </r>
  <r>
    <n v="12758.312050537084"/>
    <s v="C"/>
    <x v="791"/>
    <x v="1"/>
    <n v="4"/>
    <s v="10 221000067"/>
    <d v="2022-01-13T00:00:00"/>
    <d v="2023-01-31T00:00:00"/>
    <n v="0"/>
    <n v="1"/>
    <n v="2"/>
    <n v="30"/>
    <n v="2"/>
    <n v="17.690000000000001"/>
    <n v="19.2"/>
    <n v="17300"/>
    <n v="1587"/>
    <n v="14627"/>
    <n v="0"/>
    <n v="0"/>
    <n v="0"/>
    <m/>
    <n v="0"/>
    <n v="0"/>
    <n v="0"/>
    <m/>
    <m/>
    <d v="2022-03-31T00:00:00"/>
    <n v="1"/>
    <s v="O"/>
    <n v="1"/>
    <n v="30"/>
    <n v="0"/>
    <m/>
    <m/>
    <m/>
    <m/>
    <m/>
    <m/>
    <n v="1"/>
    <n v="1"/>
    <m/>
    <m/>
    <n v="889.56"/>
    <s v="TARJETA DE AFINIDAD"/>
    <n v="0"/>
    <n v="0"/>
    <m/>
    <m/>
    <n v="5"/>
    <m/>
    <m/>
    <m/>
    <m/>
    <n v="1"/>
    <n v="7"/>
    <n v="2"/>
  </r>
  <r>
    <n v="119617.61482899549"/>
    <s v="C"/>
    <x v="791"/>
    <x v="1"/>
    <n v="4"/>
    <s v="10 221000025"/>
    <d v="2022-01-05T00:00:00"/>
    <d v="2022-12-31T00:00:00"/>
    <n v="0"/>
    <n v="1"/>
    <n v="3"/>
    <n v="30"/>
    <n v="2"/>
    <n v="17.690000000000001"/>
    <n v="19.2"/>
    <n v="178926"/>
    <n v="16413"/>
    <n v="137161"/>
    <n v="0"/>
    <n v="0"/>
    <n v="0"/>
    <m/>
    <n v="0"/>
    <n v="0"/>
    <n v="0"/>
    <m/>
    <m/>
    <d v="2022-03-31T00:00:00"/>
    <n v="1"/>
    <s v="O"/>
    <n v="1"/>
    <n v="30"/>
    <n v="0"/>
    <m/>
    <m/>
    <m/>
    <m/>
    <m/>
    <m/>
    <n v="1"/>
    <n v="1"/>
    <m/>
    <m/>
    <n v="8361.86"/>
    <s v="TARJETA DE AFINIDAD"/>
    <n v="0"/>
    <n v="0"/>
    <m/>
    <m/>
    <n v="5"/>
    <m/>
    <m/>
    <m/>
    <m/>
    <n v="1"/>
    <n v="7"/>
    <n v="2"/>
  </r>
  <r>
    <n v="36502.23305620969"/>
    <s v="C"/>
    <x v="791"/>
    <x v="1"/>
    <n v="4"/>
    <s v="10 221000031"/>
    <d v="2022-01-06T00:00:00"/>
    <d v="2023-01-31T00:00:00"/>
    <n v="0"/>
    <n v="1"/>
    <n v="2"/>
    <n v="30"/>
    <n v="2"/>
    <n v="17.690000000000001"/>
    <n v="19.2"/>
    <n v="49500"/>
    <n v="4541"/>
    <n v="41854"/>
    <n v="0"/>
    <n v="0"/>
    <n v="0"/>
    <m/>
    <n v="0"/>
    <n v="0"/>
    <n v="0"/>
    <m/>
    <m/>
    <d v="2022-03-31T00:00:00"/>
    <n v="1"/>
    <s v="O"/>
    <n v="1"/>
    <n v="30"/>
    <n v="0"/>
    <m/>
    <m/>
    <m/>
    <m/>
    <m/>
    <m/>
    <n v="1"/>
    <n v="1"/>
    <m/>
    <m/>
    <n v="2550.0700000000002"/>
    <s v="TARJETA DE AFINIDAD"/>
    <n v="0"/>
    <n v="0"/>
    <m/>
    <m/>
    <n v="5"/>
    <m/>
    <m/>
    <m/>
    <m/>
    <n v="1"/>
    <n v="7"/>
    <n v="2"/>
  </r>
  <r>
    <n v="30719.04391819657"/>
    <s v="C"/>
    <x v="791"/>
    <x v="1"/>
    <n v="4"/>
    <s v="10 221000079"/>
    <d v="2022-01-14T00:00:00"/>
    <d v="2023-01-31T00:00:00"/>
    <n v="0"/>
    <n v="1"/>
    <n v="2"/>
    <n v="30"/>
    <n v="2"/>
    <n v="17.690000000000001"/>
    <n v="19.2"/>
    <n v="41643"/>
    <n v="3820"/>
    <n v="35211"/>
    <n v="0"/>
    <n v="0"/>
    <n v="0"/>
    <m/>
    <n v="0"/>
    <n v="0"/>
    <n v="0"/>
    <m/>
    <m/>
    <d v="2022-03-31T00:00:00"/>
    <n v="1"/>
    <s v="O"/>
    <n v="1"/>
    <n v="30"/>
    <n v="0"/>
    <m/>
    <m/>
    <m/>
    <m/>
    <m/>
    <m/>
    <n v="1"/>
    <n v="1"/>
    <m/>
    <m/>
    <n v="2134.94"/>
    <s v="TARJETA DE AFINIDAD"/>
    <n v="0"/>
    <n v="0"/>
    <m/>
    <m/>
    <n v="5"/>
    <m/>
    <m/>
    <m/>
    <m/>
    <n v="1"/>
    <n v="7"/>
    <n v="2"/>
  </r>
  <r>
    <n v="16104.043351149816"/>
    <s v="C"/>
    <x v="791"/>
    <x v="1"/>
    <n v="4"/>
    <s v="10 221000169"/>
    <d v="2022-02-06T00:00:00"/>
    <d v="2023-02-28T00:00:00"/>
    <n v="0"/>
    <n v="1"/>
    <n v="1"/>
    <n v="30"/>
    <n v="2"/>
    <n v="17.690000000000001"/>
    <n v="19.2"/>
    <n v="20000"/>
    <n v="1835"/>
    <n v="18467"/>
    <n v="0"/>
    <n v="0"/>
    <n v="0"/>
    <m/>
    <n v="0"/>
    <n v="0"/>
    <n v="0"/>
    <m/>
    <m/>
    <d v="2022-03-31T00:00:00"/>
    <n v="1"/>
    <s v="O"/>
    <n v="1"/>
    <n v="30"/>
    <n v="0"/>
    <m/>
    <m/>
    <m/>
    <m/>
    <m/>
    <m/>
    <n v="1"/>
    <n v="1"/>
    <m/>
    <m/>
    <n v="1126.78"/>
    <s v="TARJETA DE AFINIDAD"/>
    <n v="0"/>
    <n v="0"/>
    <m/>
    <m/>
    <n v="5"/>
    <m/>
    <m/>
    <m/>
    <m/>
    <n v="1"/>
    <n v="7"/>
    <n v="2"/>
  </r>
  <r>
    <n v="163781.17592512225"/>
    <s v="C"/>
    <x v="791"/>
    <x v="1"/>
    <n v="4"/>
    <s v="10 211001538"/>
    <d v="2021-12-21T00:00:00"/>
    <d v="2022-12-31T00:00:00"/>
    <n v="0"/>
    <n v="1"/>
    <n v="3"/>
    <n v="30"/>
    <n v="2"/>
    <n v="17.690000000000001"/>
    <n v="19.2"/>
    <n v="244981"/>
    <n v="22472"/>
    <n v="187798"/>
    <n v="0"/>
    <n v="0"/>
    <n v="0"/>
    <m/>
    <n v="0"/>
    <n v="0"/>
    <n v="0"/>
    <m/>
    <m/>
    <d v="2022-03-31T00:00:00"/>
    <n v="1"/>
    <s v="O"/>
    <n v="1"/>
    <n v="30"/>
    <n v="0"/>
    <m/>
    <m/>
    <m/>
    <m/>
    <m/>
    <m/>
    <n v="1"/>
    <n v="1"/>
    <m/>
    <m/>
    <n v="11445.67"/>
    <s v="TARJETA DE AFINIDAD"/>
    <n v="0"/>
    <n v="0"/>
    <m/>
    <m/>
    <n v="5"/>
    <m/>
    <m/>
    <m/>
    <m/>
    <n v="1"/>
    <n v="7"/>
    <n v="2"/>
  </r>
  <r>
    <n v="146883.61551960788"/>
    <s v="C"/>
    <x v="791"/>
    <x v="1"/>
    <n v="4"/>
    <s v="10 211001541"/>
    <d v="2021-12-22T00:00:00"/>
    <d v="2022-12-31T00:00:00"/>
    <n v="0"/>
    <n v="1"/>
    <n v="3"/>
    <n v="30"/>
    <n v="2"/>
    <n v="17.690000000000001"/>
    <n v="19.2"/>
    <n v="219700"/>
    <n v="20153"/>
    <n v="168417"/>
    <n v="0"/>
    <n v="0"/>
    <n v="0"/>
    <m/>
    <n v="0"/>
    <n v="0"/>
    <n v="0"/>
    <m/>
    <m/>
    <d v="2022-03-31T00:00:00"/>
    <n v="1"/>
    <s v="O"/>
    <n v="1"/>
    <n v="30"/>
    <n v="0"/>
    <m/>
    <m/>
    <m/>
    <m/>
    <m/>
    <m/>
    <n v="1"/>
    <n v="1"/>
    <m/>
    <m/>
    <n v="10259.59"/>
    <s v="TARJETA DE AFINIDAD"/>
    <n v="0"/>
    <n v="0"/>
    <m/>
    <m/>
    <n v="5"/>
    <m/>
    <m/>
    <m/>
    <m/>
    <n v="1"/>
    <n v="7"/>
    <n v="2"/>
  </r>
  <r>
    <n v="890101.23329348234"/>
    <s v="C"/>
    <x v="791"/>
    <x v="1"/>
    <n v="4"/>
    <s v="13 221000626"/>
    <d v="2022-02-07T00:00:00"/>
    <d v="2022-06-30T00:00:00"/>
    <n v="0"/>
    <n v="1"/>
    <n v="0"/>
    <n v="120"/>
    <n v="2"/>
    <n v="19.350000000000001"/>
    <n v="20.62"/>
    <n v="1020632"/>
    <n v="1087839"/>
    <n v="1020632"/>
    <n v="16459"/>
    <n v="0"/>
    <n v="0"/>
    <m/>
    <n v="0"/>
    <n v="0"/>
    <n v="0"/>
    <m/>
    <m/>
    <d v="2022-02-07T00:00:00"/>
    <n v="1"/>
    <s v="O"/>
    <n v="1"/>
    <n v="120"/>
    <n v="0"/>
    <m/>
    <m/>
    <m/>
    <m/>
    <m/>
    <m/>
    <n v="1"/>
    <n v="1"/>
    <m/>
    <m/>
    <n v="62209.9"/>
    <s v="LIBRE INVERSION"/>
    <n v="0"/>
    <n v="0"/>
    <m/>
    <m/>
    <n v="5"/>
    <m/>
    <m/>
    <m/>
    <m/>
    <n v="1"/>
    <n v="7"/>
    <n v="2"/>
  </r>
  <r>
    <n v="128906.90137439172"/>
    <s v="C"/>
    <x v="792"/>
    <x v="1"/>
    <n v="4"/>
    <s v="10 211000367"/>
    <d v="2021-05-06T00:00:00"/>
    <d v="2022-11-30T00:00:00"/>
    <n v="1"/>
    <n v="1"/>
    <n v="9"/>
    <n v="30"/>
    <n v="2"/>
    <n v="17.690000000000001"/>
    <n v="19.2"/>
    <n v="700000"/>
    <n v="44698"/>
    <n v="373549"/>
    <n v="5510"/>
    <n v="0"/>
    <n v="0"/>
    <m/>
    <n v="0"/>
    <n v="0"/>
    <n v="0"/>
    <m/>
    <m/>
    <d v="2022-02-28T00:00:00"/>
    <n v="1"/>
    <s v="O"/>
    <n v="1"/>
    <n v="30"/>
    <n v="39062"/>
    <m/>
    <m/>
    <m/>
    <m/>
    <m/>
    <m/>
    <n v="1"/>
    <n v="1"/>
    <m/>
    <m/>
    <n v="41386.06"/>
    <s v="TARJETA DE AFINIDAD"/>
    <n v="0"/>
    <n v="0"/>
    <m/>
    <m/>
    <n v="5"/>
    <m/>
    <m/>
    <m/>
    <m/>
    <n v="1"/>
    <n v="7"/>
    <n v="2"/>
  </r>
  <r>
    <n v="1787997.0986256087"/>
    <s v="C"/>
    <x v="792"/>
    <x v="0"/>
    <n v="4"/>
    <s v="13 211000150"/>
    <d v="2021-01-26T00:00:00"/>
    <d v="2023-07-31T00:00:00"/>
    <n v="0"/>
    <n v="1"/>
    <n v="14"/>
    <n v="30"/>
    <n v="2"/>
    <n v="9"/>
    <n v="9.3800000000000008"/>
    <n v="9215091"/>
    <n v="345884"/>
    <n v="5182247"/>
    <n v="0"/>
    <n v="0"/>
    <n v="0"/>
    <m/>
    <n v="0"/>
    <n v="0"/>
    <n v="0"/>
    <m/>
    <m/>
    <d v="2022-03-31T00:00:00"/>
    <n v="1"/>
    <s v="O"/>
    <n v="1"/>
    <n v="30"/>
    <n v="0"/>
    <m/>
    <m/>
    <m/>
    <m/>
    <m/>
    <m/>
    <n v="1"/>
    <n v="1"/>
    <m/>
    <m/>
    <n v="574477.93999999994"/>
    <s v="LIBRE INVERSION"/>
    <n v="0"/>
    <n v="0"/>
    <s v="800-197-268-4"/>
    <s v="DIRECCION DE IMPUESTOS Y ADUANAS NACIONALES"/>
    <n v="5"/>
    <m/>
    <m/>
    <m/>
    <m/>
    <n v="1"/>
    <n v="7"/>
    <n v="2"/>
  </r>
  <r>
    <n v="5499541.9931042623"/>
    <s v="C"/>
    <x v="793"/>
    <x v="1"/>
    <n v="3"/>
    <s v="13 211001450"/>
    <d v="2021-05-13T00:00:00"/>
    <d v="2023-11-30T00:00:00"/>
    <n v="0"/>
    <n v="1"/>
    <n v="10"/>
    <n v="30"/>
    <n v="2"/>
    <n v="15.01"/>
    <n v="16.079999999999998"/>
    <n v="11496109"/>
    <n v="464200"/>
    <n v="8141517"/>
    <n v="0"/>
    <n v="0"/>
    <n v="0"/>
    <m/>
    <n v="0"/>
    <n v="0"/>
    <n v="0"/>
    <m/>
    <m/>
    <d v="2022-03-31T00:00:00"/>
    <n v="1"/>
    <s v="O"/>
    <n v="1"/>
    <n v="30"/>
    <n v="0"/>
    <m/>
    <m/>
    <m/>
    <m/>
    <m/>
    <m/>
    <n v="1"/>
    <n v="1"/>
    <n v="44329"/>
    <s v="A"/>
    <n v="503415.79"/>
    <s v="SUSTITUCION"/>
    <n v="0"/>
    <n v="0"/>
    <m/>
    <m/>
    <n v="5"/>
    <m/>
    <m/>
    <m/>
    <m/>
    <n v="1"/>
    <n v="7"/>
    <n v="2"/>
  </r>
  <r>
    <n v="253914.33434556617"/>
    <s v="C"/>
    <x v="793"/>
    <x v="1"/>
    <n v="4"/>
    <s v="10 211000420"/>
    <d v="2021-05-20T00:00:00"/>
    <d v="2023-05-31T00:00:00"/>
    <n v="0"/>
    <n v="1"/>
    <n v="10"/>
    <n v="30"/>
    <n v="2"/>
    <n v="17.690000000000001"/>
    <n v="19.2"/>
    <n v="600000"/>
    <n v="29984"/>
    <n v="375877"/>
    <n v="0"/>
    <n v="0"/>
    <n v="0"/>
    <m/>
    <n v="0"/>
    <n v="0"/>
    <n v="0"/>
    <m/>
    <m/>
    <d v="2022-03-31T00:00:00"/>
    <n v="1"/>
    <s v="O"/>
    <n v="1"/>
    <n v="30"/>
    <n v="0"/>
    <m/>
    <m/>
    <m/>
    <m/>
    <m/>
    <m/>
    <n v="1"/>
    <n v="1"/>
    <m/>
    <m/>
    <n v="23229.81"/>
    <s v="TARJETA DE AFINIDAD"/>
    <n v="0"/>
    <n v="0"/>
    <m/>
    <m/>
    <n v="5"/>
    <m/>
    <m/>
    <m/>
    <m/>
    <n v="1"/>
    <n v="7"/>
    <n v="2"/>
  </r>
  <r>
    <n v="253914.33434556617"/>
    <s v="C"/>
    <x v="793"/>
    <x v="1"/>
    <n v="4"/>
    <s v="10 211000421"/>
    <d v="2021-05-20T00:00:00"/>
    <d v="2023-05-31T00:00:00"/>
    <n v="0"/>
    <n v="1"/>
    <n v="10"/>
    <n v="30"/>
    <n v="2"/>
    <n v="17.690000000000001"/>
    <n v="19.2"/>
    <n v="600000"/>
    <n v="29984"/>
    <n v="375877"/>
    <n v="0"/>
    <n v="0"/>
    <n v="0"/>
    <m/>
    <n v="0"/>
    <n v="0"/>
    <n v="0"/>
    <m/>
    <m/>
    <d v="2022-03-31T00:00:00"/>
    <n v="1"/>
    <s v="O"/>
    <n v="1"/>
    <n v="30"/>
    <n v="0"/>
    <m/>
    <m/>
    <m/>
    <m/>
    <m/>
    <m/>
    <n v="1"/>
    <n v="1"/>
    <m/>
    <m/>
    <n v="23229.81"/>
    <s v="TARJETA DE AFINIDAD"/>
    <n v="0"/>
    <n v="0"/>
    <m/>
    <m/>
    <n v="5"/>
    <m/>
    <m/>
    <m/>
    <m/>
    <n v="1"/>
    <n v="7"/>
    <n v="2"/>
  </r>
  <r>
    <n v="1692644.4882121996"/>
    <s v="C"/>
    <x v="793"/>
    <x v="1"/>
    <n v="4"/>
    <s v="10 211000428"/>
    <d v="2021-05-21T00:00:00"/>
    <d v="2023-05-31T00:00:00"/>
    <n v="0"/>
    <n v="1"/>
    <n v="10"/>
    <n v="30"/>
    <n v="2"/>
    <n v="17.690000000000001"/>
    <n v="19.2"/>
    <n v="4000000"/>
    <n v="199896"/>
    <n v="2505827"/>
    <n v="0"/>
    <n v="0"/>
    <n v="0"/>
    <m/>
    <n v="0"/>
    <n v="0"/>
    <n v="0"/>
    <m/>
    <m/>
    <d v="2022-03-31T00:00:00"/>
    <n v="1"/>
    <s v="O"/>
    <n v="1"/>
    <n v="30"/>
    <n v="0"/>
    <m/>
    <m/>
    <m/>
    <m/>
    <m/>
    <m/>
    <n v="1"/>
    <n v="1"/>
    <m/>
    <m/>
    <n v="154968.64000000001"/>
    <s v="TARJETA DE AFINIDAD"/>
    <n v="0"/>
    <n v="0"/>
    <m/>
    <m/>
    <n v="5"/>
    <m/>
    <m/>
    <m/>
    <m/>
    <n v="1"/>
    <n v="7"/>
    <n v="2"/>
  </r>
  <r>
    <n v="105767.83295774713"/>
    <s v="C"/>
    <x v="793"/>
    <x v="1"/>
    <n v="4"/>
    <s v="10 211000431"/>
    <d v="2021-05-22T00:00:00"/>
    <d v="2023-05-31T00:00:00"/>
    <n v="0"/>
    <n v="1"/>
    <n v="10"/>
    <n v="30"/>
    <n v="2"/>
    <n v="17.690000000000001"/>
    <n v="19.2"/>
    <n v="250000"/>
    <n v="12494"/>
    <n v="156610"/>
    <n v="0"/>
    <n v="0"/>
    <n v="0"/>
    <m/>
    <n v="0"/>
    <n v="0"/>
    <n v="0"/>
    <m/>
    <m/>
    <d v="2022-03-31T00:00:00"/>
    <n v="1"/>
    <s v="O"/>
    <n v="1"/>
    <n v="30"/>
    <n v="0"/>
    <m/>
    <m/>
    <m/>
    <m/>
    <m/>
    <m/>
    <n v="1"/>
    <n v="1"/>
    <m/>
    <m/>
    <n v="9704.9"/>
    <s v="TARJETA DE AFINIDAD"/>
    <n v="0"/>
    <n v="0"/>
    <m/>
    <m/>
    <n v="5"/>
    <m/>
    <m/>
    <m/>
    <m/>
    <n v="1"/>
    <n v="7"/>
    <n v="2"/>
  </r>
  <r>
    <n v="16927.282203915631"/>
    <s v="C"/>
    <x v="793"/>
    <x v="1"/>
    <n v="4"/>
    <s v="10 211000432"/>
    <d v="2021-05-22T00:00:00"/>
    <d v="2023-05-31T00:00:00"/>
    <n v="0"/>
    <n v="1"/>
    <n v="10"/>
    <n v="30"/>
    <n v="2"/>
    <n v="17.690000000000001"/>
    <n v="19.2"/>
    <n v="40000"/>
    <n v="1999"/>
    <n v="25058"/>
    <n v="0"/>
    <n v="0"/>
    <n v="0"/>
    <m/>
    <n v="0"/>
    <n v="0"/>
    <n v="0"/>
    <m/>
    <m/>
    <d v="2022-03-31T00:00:00"/>
    <n v="1"/>
    <s v="O"/>
    <n v="1"/>
    <n v="30"/>
    <n v="0"/>
    <m/>
    <m/>
    <m/>
    <m/>
    <m/>
    <m/>
    <n v="1"/>
    <n v="1"/>
    <m/>
    <m/>
    <n v="1548.65"/>
    <s v="TARJETA DE AFINIDAD"/>
    <n v="0"/>
    <n v="0"/>
    <m/>
    <m/>
    <n v="5"/>
    <m/>
    <m/>
    <m/>
    <m/>
    <n v="1"/>
    <n v="7"/>
    <n v="2"/>
  </r>
  <r>
    <n v="90604.959260197444"/>
    <s v="C"/>
    <x v="793"/>
    <x v="1"/>
    <n v="4"/>
    <s v="10 211000565"/>
    <d v="2021-07-07T00:00:00"/>
    <d v="2023-07-31T00:00:00"/>
    <n v="0"/>
    <n v="1"/>
    <n v="8"/>
    <n v="30"/>
    <n v="2"/>
    <n v="17.690000000000001"/>
    <n v="19.2"/>
    <n v="190000"/>
    <n v="9495"/>
    <n v="134085"/>
    <n v="0"/>
    <n v="0"/>
    <n v="0"/>
    <m/>
    <n v="0"/>
    <n v="0"/>
    <n v="0"/>
    <m/>
    <m/>
    <d v="2022-03-31T00:00:00"/>
    <n v="1"/>
    <s v="O"/>
    <n v="1"/>
    <n v="30"/>
    <n v="0"/>
    <m/>
    <m/>
    <m/>
    <m/>
    <m/>
    <m/>
    <n v="1"/>
    <n v="1"/>
    <m/>
    <m/>
    <n v="8259.49"/>
    <s v="TARJETA DE AFINIDAD"/>
    <n v="0"/>
    <n v="0"/>
    <m/>
    <m/>
    <n v="5"/>
    <m/>
    <m/>
    <m/>
    <m/>
    <n v="1"/>
    <n v="7"/>
    <n v="2"/>
  </r>
  <r>
    <n v="95290.579059807351"/>
    <s v="C"/>
    <x v="793"/>
    <x v="1"/>
    <n v="4"/>
    <s v="10 211000614"/>
    <d v="2021-07-30T00:00:00"/>
    <d v="2023-07-31T00:00:00"/>
    <n v="0"/>
    <n v="1"/>
    <n v="8"/>
    <n v="30"/>
    <n v="2"/>
    <n v="17.690000000000001"/>
    <n v="19.2"/>
    <n v="200000"/>
    <n v="9995"/>
    <n v="141140"/>
    <n v="0"/>
    <n v="0"/>
    <n v="0"/>
    <m/>
    <n v="0"/>
    <n v="0"/>
    <n v="0"/>
    <m/>
    <m/>
    <d v="2022-03-31T00:00:00"/>
    <n v="1"/>
    <s v="O"/>
    <n v="1"/>
    <n v="30"/>
    <n v="0"/>
    <m/>
    <m/>
    <m/>
    <m/>
    <m/>
    <m/>
    <n v="1"/>
    <n v="1"/>
    <m/>
    <m/>
    <n v="8775.7099999999991"/>
    <s v="TARJETA DE AFINIDAD"/>
    <n v="0"/>
    <n v="0"/>
    <m/>
    <m/>
    <n v="5"/>
    <m/>
    <m/>
    <m/>
    <m/>
    <n v="1"/>
    <n v="7"/>
    <n v="2"/>
  </r>
  <r>
    <n v="132793.38314082159"/>
    <s v="C"/>
    <x v="793"/>
    <x v="1"/>
    <n v="4"/>
    <s v="10 221000022"/>
    <d v="2022-01-04T00:00:00"/>
    <d v="2023-12-31T00:00:00"/>
    <n v="0"/>
    <n v="1"/>
    <n v="3"/>
    <n v="30"/>
    <n v="2"/>
    <n v="17.690000000000001"/>
    <n v="19.2"/>
    <n v="220000"/>
    <n v="10994"/>
    <n v="196624"/>
    <n v="0"/>
    <n v="0"/>
    <n v="0"/>
    <m/>
    <n v="0"/>
    <n v="0"/>
    <n v="0"/>
    <m/>
    <m/>
    <d v="2022-03-31T00:00:00"/>
    <n v="1"/>
    <s v="O"/>
    <n v="1"/>
    <n v="30"/>
    <n v="0"/>
    <m/>
    <m/>
    <m/>
    <m/>
    <m/>
    <m/>
    <n v="1"/>
    <n v="1"/>
    <m/>
    <m/>
    <n v="12182.74"/>
    <s v="TARJETA DE AFINIDAD"/>
    <n v="0"/>
    <n v="0"/>
    <m/>
    <m/>
    <n v="5"/>
    <m/>
    <m/>
    <m/>
    <m/>
    <n v="1"/>
    <n v="7"/>
    <n v="2"/>
  </r>
  <r>
    <n v="156984.69231673284"/>
    <s v="C"/>
    <x v="793"/>
    <x v="1"/>
    <n v="4"/>
    <s v="10 211001415"/>
    <d v="2021-12-06T00:00:00"/>
    <d v="2023-12-31T00:00:00"/>
    <n v="0"/>
    <n v="1"/>
    <n v="3"/>
    <n v="30"/>
    <n v="2"/>
    <n v="17.690000000000001"/>
    <n v="19.2"/>
    <n v="260000"/>
    <n v="12993"/>
    <n v="232374"/>
    <n v="0"/>
    <n v="0"/>
    <n v="0"/>
    <m/>
    <n v="0"/>
    <n v="0"/>
    <n v="0"/>
    <m/>
    <m/>
    <d v="2022-03-31T00:00:00"/>
    <n v="1"/>
    <s v="O"/>
    <n v="1"/>
    <n v="30"/>
    <n v="0"/>
    <m/>
    <m/>
    <m/>
    <m/>
    <m/>
    <m/>
    <n v="1"/>
    <n v="1"/>
    <m/>
    <m/>
    <n v="14350.86"/>
    <s v="TARJETA DE AFINIDAD"/>
    <n v="0"/>
    <n v="0"/>
    <m/>
    <m/>
    <n v="5"/>
    <m/>
    <m/>
    <m/>
    <m/>
    <n v="1"/>
    <n v="7"/>
    <n v="2"/>
  </r>
  <r>
    <n v="362250.97496535885"/>
    <s v="C"/>
    <x v="793"/>
    <x v="1"/>
    <n v="4"/>
    <s v="10 211001416"/>
    <d v="2021-12-06T00:00:00"/>
    <d v="2023-12-31T00:00:00"/>
    <n v="0"/>
    <n v="1"/>
    <n v="3"/>
    <n v="30"/>
    <n v="2"/>
    <n v="17.690000000000001"/>
    <n v="19.2"/>
    <n v="600000"/>
    <n v="29984"/>
    <n v="536251"/>
    <n v="0"/>
    <n v="0"/>
    <n v="0"/>
    <m/>
    <n v="0"/>
    <n v="0"/>
    <n v="0"/>
    <m/>
    <m/>
    <d v="2022-03-31T00:00:00"/>
    <n v="1"/>
    <s v="O"/>
    <n v="1"/>
    <n v="30"/>
    <n v="0"/>
    <m/>
    <m/>
    <m/>
    <m/>
    <m/>
    <m/>
    <n v="1"/>
    <n v="1"/>
    <m/>
    <m/>
    <n v="33141.199999999997"/>
    <s v="TARJETA DE AFINIDAD"/>
    <n v="0"/>
    <n v="0"/>
    <m/>
    <m/>
    <n v="5"/>
    <m/>
    <m/>
    <m/>
    <m/>
    <n v="1"/>
    <n v="7"/>
    <n v="2"/>
  </r>
  <r>
    <n v="176026.58894150914"/>
    <s v="C"/>
    <x v="793"/>
    <x v="1"/>
    <n v="4"/>
    <s v="10 221000165"/>
    <d v="2022-02-06T00:00:00"/>
    <d v="2024-02-29T00:00:00"/>
    <n v="0"/>
    <n v="1"/>
    <n v="1"/>
    <n v="30"/>
    <n v="2"/>
    <n v="17.690000000000001"/>
    <n v="19.2"/>
    <n v="270000"/>
    <n v="13493"/>
    <n v="260580"/>
    <n v="0"/>
    <n v="0"/>
    <n v="0"/>
    <m/>
    <n v="0"/>
    <n v="0"/>
    <n v="0"/>
    <m/>
    <m/>
    <d v="2022-03-31T00:00:00"/>
    <n v="1"/>
    <s v="O"/>
    <n v="1"/>
    <n v="30"/>
    <n v="0"/>
    <m/>
    <m/>
    <m/>
    <m/>
    <m/>
    <m/>
    <n v="1"/>
    <n v="1"/>
    <m/>
    <m/>
    <n v="16106"/>
    <s v="TARJETA DE AFINIDAD"/>
    <n v="0"/>
    <n v="0"/>
    <m/>
    <m/>
    <n v="5"/>
    <m/>
    <m/>
    <m/>
    <m/>
    <n v="1"/>
    <n v="7"/>
    <n v="2"/>
  </r>
  <r>
    <n v="1849508.9962784243"/>
    <s v="C"/>
    <x v="793"/>
    <x v="1"/>
    <n v="4"/>
    <s v="13 221001061"/>
    <d v="2022-03-09T00:00:00"/>
    <d v="2022-06-30T00:00:00"/>
    <n v="0"/>
    <n v="1"/>
    <n v="0"/>
    <n v="90"/>
    <n v="2"/>
    <n v="19.190000000000001"/>
    <n v="20.62"/>
    <n v="2738038"/>
    <n v="2872219"/>
    <n v="2738038"/>
    <n v="0"/>
    <n v="0"/>
    <n v="0"/>
    <m/>
    <n v="0"/>
    <n v="0"/>
    <n v="0"/>
    <m/>
    <m/>
    <d v="2022-03-09T00:00:00"/>
    <n v="1"/>
    <s v="O"/>
    <n v="1"/>
    <n v="90"/>
    <n v="0"/>
    <m/>
    <m/>
    <m/>
    <m/>
    <m/>
    <m/>
    <n v="1"/>
    <n v="1"/>
    <m/>
    <m/>
    <n v="169319.5"/>
    <s v="LIBRE INVERSION"/>
    <n v="0"/>
    <n v="0"/>
    <m/>
    <m/>
    <n v="5"/>
    <m/>
    <m/>
    <m/>
    <m/>
    <n v="1"/>
    <n v="7"/>
    <n v="2"/>
  </r>
  <r>
    <n v="416872.74192638288"/>
    <s v="C"/>
    <x v="793"/>
    <x v="1"/>
    <n v="4"/>
    <s v="13 221001062"/>
    <d v="2022-03-09T00:00:00"/>
    <d v="2022-07-31T00:00:00"/>
    <n v="0"/>
    <n v="1"/>
    <n v="0"/>
    <n v="120"/>
    <n v="2"/>
    <n v="19.350000000000001"/>
    <n v="20.62"/>
    <n v="617193"/>
    <n v="657834"/>
    <n v="617193"/>
    <n v="0"/>
    <n v="0"/>
    <n v="0"/>
    <m/>
    <n v="0"/>
    <n v="0"/>
    <n v="0"/>
    <m/>
    <m/>
    <d v="2022-03-09T00:00:00"/>
    <n v="1"/>
    <s v="O"/>
    <n v="1"/>
    <n v="120"/>
    <n v="0"/>
    <m/>
    <m/>
    <m/>
    <m/>
    <m/>
    <m/>
    <n v="1"/>
    <n v="1"/>
    <m/>
    <m/>
    <n v="38200.129999999997"/>
    <s v="LIBRE INVERSION"/>
    <n v="0"/>
    <n v="0"/>
    <m/>
    <m/>
    <n v="5"/>
    <m/>
    <m/>
    <m/>
    <m/>
    <n v="1"/>
    <n v="7"/>
    <n v="2"/>
  </r>
  <r>
    <n v="176026.58894150914"/>
    <s v="C"/>
    <x v="793"/>
    <x v="1"/>
    <n v="4"/>
    <s v="10 221000366"/>
    <d v="2022-03-03T00:00:00"/>
    <d v="2024-02-29T00:00:00"/>
    <n v="0"/>
    <n v="1"/>
    <n v="1"/>
    <n v="30"/>
    <n v="2"/>
    <n v="17.7"/>
    <n v="19.21"/>
    <n v="270000"/>
    <n v="13493"/>
    <n v="260580"/>
    <n v="0"/>
    <n v="0"/>
    <n v="0"/>
    <m/>
    <n v="0"/>
    <n v="0"/>
    <n v="0"/>
    <m/>
    <m/>
    <d v="2022-03-31T00:00:00"/>
    <n v="1"/>
    <s v="O"/>
    <n v="1"/>
    <n v="30"/>
    <n v="0"/>
    <m/>
    <m/>
    <m/>
    <m/>
    <m/>
    <m/>
    <n v="1"/>
    <n v="1"/>
    <m/>
    <m/>
    <n v="16106"/>
    <s v="TARJETA DE AFINIDAD"/>
    <n v="0"/>
    <n v="0"/>
    <m/>
    <m/>
    <n v="5"/>
    <m/>
    <m/>
    <m/>
    <m/>
    <n v="1"/>
    <n v="7"/>
    <n v="2"/>
  </r>
  <r>
    <n v="0"/>
    <s v="C"/>
    <x v="794"/>
    <x v="1"/>
    <n v="4"/>
    <s v="13 191002445"/>
    <d v="2019-10-31T00:00:00"/>
    <d v="2022-10-31T00:00:00"/>
    <n v="0"/>
    <n v="1"/>
    <n v="34"/>
    <n v="30"/>
    <n v="2"/>
    <n v="10.199999999999999"/>
    <n v="10.69"/>
    <n v="7524843"/>
    <n v="91738"/>
    <n v="1394250"/>
    <n v="0"/>
    <n v="0"/>
    <n v="0"/>
    <m/>
    <n v="0"/>
    <n v="0"/>
    <n v="0"/>
    <s v="800000/"/>
    <s v="07/"/>
    <d v="2022-03-31T00:00:00"/>
    <n v="1"/>
    <s v="O"/>
    <n v="1"/>
    <n v="30"/>
    <n v="0"/>
    <m/>
    <m/>
    <m/>
    <m/>
    <m/>
    <m/>
    <n v="1"/>
    <n v="1"/>
    <m/>
    <m/>
    <n v="939302"/>
    <s v="LIBRE INVERSION"/>
    <n v="0"/>
    <n v="0"/>
    <m/>
    <m/>
    <n v="5"/>
    <m/>
    <m/>
    <m/>
    <m/>
    <n v="1"/>
    <n v="7"/>
    <n v="2"/>
  </r>
  <r>
    <n v="1979532.0324814571"/>
    <s v="C"/>
    <x v="795"/>
    <x v="0"/>
    <n v="4"/>
    <s v="10 211000430"/>
    <d v="2021-05-21T00:00:00"/>
    <d v="2025-01-31T00:00:00"/>
    <n v="1"/>
    <n v="1"/>
    <n v="9"/>
    <n v="30"/>
    <n v="2"/>
    <n v="17.690000000000001"/>
    <n v="19.2"/>
    <n v="6000000"/>
    <n v="218000"/>
    <n v="4665426"/>
    <n v="0"/>
    <n v="0"/>
    <n v="0"/>
    <m/>
    <n v="0"/>
    <n v="0"/>
    <n v="0"/>
    <m/>
    <m/>
    <d v="2022-03-31T00:00:00"/>
    <n v="1"/>
    <s v="O"/>
    <n v="1"/>
    <n v="30"/>
    <n v="6"/>
    <m/>
    <m/>
    <m/>
    <m/>
    <m/>
    <m/>
    <n v="1"/>
    <n v="1"/>
    <m/>
    <m/>
    <n v="496476.89"/>
    <s v="TARJETA DE AFINIDAD"/>
    <n v="0"/>
    <n v="0"/>
    <s v="800-197-268-4"/>
    <s v="DIRECCION DE IMPUESTOS Y ADUANAS NACIONALES"/>
    <n v="5"/>
    <m/>
    <m/>
    <m/>
    <m/>
    <n v="1"/>
    <n v="7"/>
    <n v="2"/>
  </r>
  <r>
    <n v="1660314.9675185434"/>
    <s v="C"/>
    <x v="795"/>
    <x v="0"/>
    <n v="4"/>
    <s v="13 201002422"/>
    <d v="2020-08-24T00:00:00"/>
    <d v="2023-02-28T00:00:00"/>
    <n v="0"/>
    <n v="1"/>
    <n v="22"/>
    <n v="30"/>
    <n v="2"/>
    <n v="17.690000000000001"/>
    <n v="19.2"/>
    <n v="10051165"/>
    <n v="329941"/>
    <n v="3913244"/>
    <n v="0"/>
    <n v="0"/>
    <n v="0"/>
    <m/>
    <n v="0"/>
    <n v="0"/>
    <n v="0"/>
    <s v="650000/"/>
    <s v="07/"/>
    <d v="2022-03-31T00:00:00"/>
    <n v="1"/>
    <s v="O"/>
    <n v="1"/>
    <n v="30"/>
    <n v="0"/>
    <m/>
    <m/>
    <m/>
    <m/>
    <m/>
    <m/>
    <n v="1"/>
    <n v="1"/>
    <m/>
    <m/>
    <n v="416500.11"/>
    <s v="LIBRE INVERSION"/>
    <n v="0"/>
    <n v="0"/>
    <s v="800-197-268-4"/>
    <s v="DIRECCION DE IMPUESTOS Y ADUANAS NACIONALES"/>
    <n v="5"/>
    <m/>
    <m/>
    <m/>
    <m/>
    <n v="1"/>
    <n v="7"/>
    <n v="2"/>
  </r>
  <r>
    <n v="407333.86"/>
    <s v="C"/>
    <x v="796"/>
    <x v="0"/>
    <n v="4"/>
    <s v="10 221000497"/>
    <d v="2022-03-18T00:00:00"/>
    <d v="2024-03-31T00:00:00"/>
    <n v="0"/>
    <n v="1"/>
    <n v="0"/>
    <n v="15"/>
    <n v="2"/>
    <n v="17.63"/>
    <n v="19.2"/>
    <n v="800000"/>
    <n v="19915"/>
    <n v="800000"/>
    <n v="4703"/>
    <n v="0"/>
    <n v="0"/>
    <m/>
    <n v="0"/>
    <n v="0"/>
    <n v="0"/>
    <m/>
    <m/>
    <d v="2022-03-18T00:00:00"/>
    <n v="1"/>
    <s v="O"/>
    <n v="1"/>
    <n v="15"/>
    <n v="0"/>
    <m/>
    <m/>
    <m/>
    <m/>
    <m/>
    <m/>
    <n v="1"/>
    <n v="1"/>
    <m/>
    <m/>
    <n v="35571.14"/>
    <s v="TARJETA DE AFINIDAD"/>
    <n v="0"/>
    <n v="0"/>
    <s v="890-324-067-3"/>
    <s v="FONDO DE EMPLEADOS DE LA DIRECCION DE IMPUESTOS Y "/>
    <n v="5"/>
    <m/>
    <m/>
    <m/>
    <m/>
    <n v="1"/>
    <n v="7"/>
    <n v="2"/>
  </r>
  <r>
    <n v="356980"/>
    <s v="C"/>
    <x v="797"/>
    <x v="1"/>
    <n v="4"/>
    <s v="10 211001177"/>
    <d v="2021-10-29T00:00:00"/>
    <d v="2024-04-30T00:00:00"/>
    <n v="0"/>
    <n v="1"/>
    <n v="5"/>
    <n v="30"/>
    <n v="2"/>
    <n v="10.19"/>
    <n v="10.69"/>
    <n v="3000000"/>
    <n v="114277"/>
    <n v="2553332"/>
    <n v="0"/>
    <n v="0"/>
    <n v="0"/>
    <m/>
    <n v="0"/>
    <n v="0"/>
    <n v="0"/>
    <m/>
    <m/>
    <d v="2022-03-31T00:00:00"/>
    <n v="1"/>
    <s v="O"/>
    <n v="1"/>
    <n v="30"/>
    <n v="0"/>
    <m/>
    <m/>
    <m/>
    <m/>
    <m/>
    <m/>
    <n v="1"/>
    <n v="1"/>
    <m/>
    <m/>
    <n v="690165"/>
    <s v="TARJETA DE AFINIDAD"/>
    <n v="0"/>
    <n v="0"/>
    <m/>
    <m/>
    <n v="5"/>
    <m/>
    <m/>
    <m/>
    <m/>
    <n v="1"/>
    <n v="7"/>
    <n v="2"/>
  </r>
  <r>
    <n v="15763468"/>
    <s v="C"/>
    <x v="798"/>
    <x v="2"/>
    <n v="4"/>
    <s v="13 211002552"/>
    <d v="2021-09-17T00:00:00"/>
    <d v="2024-03-31T00:00:00"/>
    <n v="1"/>
    <n v="1"/>
    <n v="6"/>
    <n v="30"/>
    <n v="2"/>
    <n v="9"/>
    <n v="9.3800000000000008"/>
    <n v="22143375"/>
    <n v="529881"/>
    <n v="18121054"/>
    <n v="0"/>
    <n v="0"/>
    <n v="3180000"/>
    <n v="44450"/>
    <n v="0"/>
    <n v="0"/>
    <n v="0"/>
    <s v="1800000/1800000/"/>
    <s v="06/12/"/>
    <d v="2022-03-31T00:00:00"/>
    <n v="3"/>
    <s v="O"/>
    <n v="1"/>
    <n v="30"/>
    <n v="847"/>
    <m/>
    <m/>
    <m/>
    <m/>
    <m/>
    <m/>
    <n v="1"/>
    <n v="1"/>
    <m/>
    <m/>
    <n v="1213450"/>
    <s v="SUSTITUCION"/>
    <n v="0"/>
    <n v="0"/>
    <s v="800-197-268-4"/>
    <s v="DIRECCION DE IMPUESTOS Y ADUANAS NACIONALES"/>
    <n v="5"/>
    <m/>
    <m/>
    <m/>
    <m/>
    <n v="1"/>
    <n v="7"/>
    <n v="2"/>
  </r>
  <r>
    <n v="0"/>
    <s v="C"/>
    <x v="799"/>
    <x v="1"/>
    <n v="4"/>
    <s v="10 191002320"/>
    <d v="2019-11-03T00:00:00"/>
    <d v="2023-08-31T00:00:00"/>
    <n v="1"/>
    <n v="1"/>
    <n v="27"/>
    <n v="30"/>
    <n v="2"/>
    <n v="18"/>
    <n v="19.559999999999999"/>
    <n v="5000000"/>
    <n v="249621"/>
    <n v="3811108"/>
    <n v="57166"/>
    <n v="0"/>
    <n v="0"/>
    <m/>
    <n v="0"/>
    <n v="0"/>
    <n v="0"/>
    <m/>
    <m/>
    <d v="2022-02-28T00:00:00"/>
    <n v="1"/>
    <s v="O"/>
    <n v="1"/>
    <n v="30"/>
    <n v="192455"/>
    <m/>
    <m/>
    <m/>
    <m/>
    <m/>
    <m/>
    <n v="1"/>
    <n v="1"/>
    <m/>
    <m/>
    <n v="992713"/>
    <s v="TARJETA DE AFINIDAD"/>
    <n v="0"/>
    <n v="0"/>
    <m/>
    <m/>
    <n v="5"/>
    <m/>
    <m/>
    <m/>
    <m/>
    <n v="1"/>
    <n v="7"/>
    <n v="2"/>
  </r>
  <r>
    <n v="18989241.600000001"/>
    <s v="C"/>
    <x v="800"/>
    <x v="2"/>
    <n v="4"/>
    <s v="13 201001609"/>
    <d v="2020-05-26T00:00:00"/>
    <d v="2024-12-31T00:00:00"/>
    <n v="0"/>
    <n v="1"/>
    <n v="23"/>
    <n v="30"/>
    <n v="2"/>
    <n v="11.03"/>
    <n v="11.61"/>
    <n v="45514124"/>
    <n v="664747"/>
    <n v="28819091"/>
    <n v="0"/>
    <n v="0"/>
    <n v="50000000"/>
    <n v="43910"/>
    <n v="0"/>
    <n v="0"/>
    <n v="0"/>
    <s v="2000000/2000000/"/>
    <s v="06/12/"/>
    <d v="2022-03-31T00:00:00"/>
    <n v="3"/>
    <s v="O"/>
    <n v="1"/>
    <n v="30"/>
    <n v="0"/>
    <m/>
    <m/>
    <m/>
    <m/>
    <m/>
    <m/>
    <n v="1"/>
    <n v="1"/>
    <m/>
    <m/>
    <n v="1212574.3999999999"/>
    <s v="SUSTITUCION"/>
    <n v="0"/>
    <n v="0"/>
    <s v="800-197-268-4"/>
    <s v="DIRECCION DE IMPUESTOS Y ADUANAS NACIONALES"/>
    <n v="5"/>
    <m/>
    <m/>
    <m/>
    <m/>
    <n v="1"/>
    <n v="7"/>
    <n v="2"/>
  </r>
  <r>
    <n v="0"/>
    <s v="C"/>
    <x v="801"/>
    <x v="1"/>
    <n v="4"/>
    <s v="10 191002254"/>
    <d v="2019-10-25T00:00:00"/>
    <d v="2025-03-31T00:00:00"/>
    <n v="0"/>
    <n v="1"/>
    <n v="29"/>
    <n v="30"/>
    <n v="2"/>
    <n v="18"/>
    <n v="19.559999999999999"/>
    <n v="4000000"/>
    <n v="145000"/>
    <n v="3906747"/>
    <n v="15"/>
    <n v="0"/>
    <n v="0"/>
    <m/>
    <n v="0"/>
    <n v="0"/>
    <n v="0"/>
    <m/>
    <m/>
    <d v="2022-03-31T00:00:00"/>
    <n v="1"/>
    <s v="O"/>
    <n v="1"/>
    <n v="30"/>
    <n v="0"/>
    <m/>
    <m/>
    <m/>
    <m/>
    <m/>
    <m/>
    <n v="1"/>
    <n v="1"/>
    <m/>
    <m/>
    <n v="1709064"/>
    <s v="TARJETA DE AFINIDAD"/>
    <n v="0"/>
    <n v="0"/>
    <m/>
    <m/>
    <n v="5"/>
    <m/>
    <m/>
    <m/>
    <m/>
    <n v="1"/>
    <n v="7"/>
    <n v="2"/>
  </r>
  <r>
    <n v="1411887.5374633488"/>
    <s v="C"/>
    <x v="802"/>
    <x v="0"/>
    <n v="4"/>
    <s v="13 211000727"/>
    <d v="2021-03-12T00:00:00"/>
    <d v="2022-09-30T00:00:00"/>
    <n v="0"/>
    <n v="1"/>
    <n v="12"/>
    <n v="30"/>
    <n v="2"/>
    <n v="9"/>
    <n v="9.3800000000000008"/>
    <n v="5035659"/>
    <n v="301045"/>
    <n v="1757747"/>
    <n v="0"/>
    <n v="0"/>
    <n v="0"/>
    <m/>
    <n v="0"/>
    <n v="0"/>
    <n v="0"/>
    <m/>
    <m/>
    <d v="2022-03-31T00:00:00"/>
    <n v="1"/>
    <s v="O"/>
    <n v="1"/>
    <n v="30"/>
    <n v="0"/>
    <m/>
    <m/>
    <m/>
    <m/>
    <m/>
    <m/>
    <n v="1"/>
    <n v="1"/>
    <m/>
    <m/>
    <n v="43218.65"/>
    <s v="LIBRE INVERSION"/>
    <n v="0"/>
    <n v="0"/>
    <s v="800-197-268-4"/>
    <s v="DIRECCION DE IMPUESTOS Y ADUANAS NACIONALES"/>
    <n v="5"/>
    <m/>
    <m/>
    <m/>
    <m/>
    <n v="1"/>
    <n v="7"/>
    <n v="2"/>
  </r>
  <r>
    <n v="7675691.6825374849"/>
    <s v="C"/>
    <x v="802"/>
    <x v="0"/>
    <n v="4"/>
    <s v="13 211003824"/>
    <d v="2021-12-17T00:00:00"/>
    <d v="2024-06-30T00:00:00"/>
    <n v="0"/>
    <n v="1"/>
    <n v="3"/>
    <n v="30"/>
    <n v="2"/>
    <n v="9"/>
    <n v="9.3800000000000008"/>
    <n v="10054378"/>
    <n v="243602"/>
    <n v="9556045"/>
    <n v="0"/>
    <n v="0"/>
    <n v="0"/>
    <m/>
    <n v="0"/>
    <n v="0"/>
    <n v="0"/>
    <s v="1000000/1000000/"/>
    <s v="06/12/"/>
    <d v="2022-03-31T00:00:00"/>
    <n v="1"/>
    <s v="O"/>
    <n v="1"/>
    <n v="30"/>
    <n v="0"/>
    <m/>
    <m/>
    <m/>
    <m/>
    <m/>
    <m/>
    <n v="1"/>
    <n v="1"/>
    <m/>
    <m/>
    <n v="235037.34"/>
    <s v="LIBRE INVERSION"/>
    <n v="0"/>
    <n v="0"/>
    <s v="800-197-268-4"/>
    <s v="DIRECCION DE IMPUESTOS Y ADUANAS NACIONALES"/>
    <n v="5"/>
    <m/>
    <m/>
    <m/>
    <m/>
    <n v="1"/>
    <n v="7"/>
    <n v="2"/>
  </r>
  <r>
    <n v="3435738.1299991668"/>
    <s v="C"/>
    <x v="802"/>
    <x v="1"/>
    <n v="4"/>
    <s v="10 191002395"/>
    <d v="2019-11-10T00:00:00"/>
    <d v="2023-11-30T00:00:00"/>
    <n v="0"/>
    <n v="1"/>
    <n v="27"/>
    <n v="30"/>
    <n v="2"/>
    <n v="18"/>
    <n v="19.559999999999999"/>
    <n v="5000000"/>
    <n v="249621"/>
    <n v="4277389"/>
    <n v="0"/>
    <n v="0"/>
    <n v="0"/>
    <m/>
    <n v="0"/>
    <n v="0"/>
    <n v="0"/>
    <m/>
    <m/>
    <d v="2022-03-31T00:00:00"/>
    <n v="1"/>
    <s v="O"/>
    <n v="1"/>
    <n v="30"/>
    <n v="0"/>
    <m/>
    <m/>
    <m/>
    <m/>
    <m/>
    <m/>
    <n v="1"/>
    <n v="1"/>
    <m/>
    <m/>
    <n v="105189.66"/>
    <s v="TARJETA DE AFINIDAD"/>
    <n v="0"/>
    <n v="0"/>
    <m/>
    <m/>
    <n v="5"/>
    <m/>
    <m/>
    <m/>
    <m/>
    <n v="1"/>
    <n v="7"/>
    <n v="2"/>
  </r>
  <r>
    <n v="27287921.359509014"/>
    <s v="C"/>
    <x v="803"/>
    <x v="0"/>
    <n v="4"/>
    <s v="13 211001824"/>
    <d v="2021-07-09T00:00:00"/>
    <d v="2024-07-31T00:00:00"/>
    <n v="0"/>
    <n v="1"/>
    <n v="9"/>
    <n v="30"/>
    <n v="2"/>
    <n v="9"/>
    <n v="9.3800000000000008"/>
    <n v="36710630"/>
    <n v="844699"/>
    <n v="30082817"/>
    <n v="0"/>
    <n v="0"/>
    <n v="0"/>
    <m/>
    <n v="0"/>
    <n v="0"/>
    <n v="0"/>
    <s v="2000000/2000000/"/>
    <s v="06/12/"/>
    <d v="2022-03-31T00:00:00"/>
    <n v="1"/>
    <s v="O"/>
    <n v="1"/>
    <n v="30"/>
    <n v="0"/>
    <m/>
    <m/>
    <m/>
    <m/>
    <m/>
    <m/>
    <n v="1"/>
    <n v="1"/>
    <m/>
    <m/>
    <n v="683915.4"/>
    <s v="SUSTITUCION"/>
    <n v="0"/>
    <n v="0"/>
    <s v="800-197-268-4"/>
    <s v="DIRECCION DE IMPUESTOS Y ADUANAS NACIONALES"/>
    <n v="5"/>
    <m/>
    <m/>
    <m/>
    <m/>
    <n v="1"/>
    <n v="7"/>
    <n v="2"/>
  </r>
  <r>
    <n v="703532.64217524871"/>
    <s v="C"/>
    <x v="803"/>
    <x v="1"/>
    <n v="4"/>
    <s v="10 211000579"/>
    <d v="2021-07-13T00:00:00"/>
    <d v="2024-01-31T00:00:00"/>
    <n v="0"/>
    <n v="1"/>
    <n v="8"/>
    <n v="30"/>
    <n v="2"/>
    <n v="17.690000000000001"/>
    <n v="19.2"/>
    <n v="1000000"/>
    <n v="41690"/>
    <n v="775586"/>
    <n v="0"/>
    <n v="0"/>
    <n v="0"/>
    <m/>
    <n v="0"/>
    <n v="0"/>
    <n v="0"/>
    <m/>
    <m/>
    <d v="2022-03-31T00:00:00"/>
    <n v="1"/>
    <s v="O"/>
    <n v="1"/>
    <n v="30"/>
    <n v="0"/>
    <m/>
    <m/>
    <m/>
    <m/>
    <m/>
    <m/>
    <n v="1"/>
    <n v="1"/>
    <m/>
    <m/>
    <n v="17628.71"/>
    <s v="TARJETA DE AFINIDAD"/>
    <n v="0"/>
    <n v="0"/>
    <m/>
    <m/>
    <n v="5"/>
    <m/>
    <m/>
    <m/>
    <m/>
    <n v="1"/>
    <n v="7"/>
    <n v="2"/>
  </r>
  <r>
    <n v="2395512.1121377745"/>
    <s v="C"/>
    <x v="803"/>
    <x v="1"/>
    <n v="4"/>
    <s v="10 211000260"/>
    <d v="2021-04-07T00:00:00"/>
    <d v="2023-10-31T00:00:00"/>
    <n v="0"/>
    <n v="1"/>
    <n v="11"/>
    <n v="30"/>
    <n v="2"/>
    <n v="9"/>
    <n v="9.3800000000000008"/>
    <n v="4000000"/>
    <n v="166760"/>
    <n v="2640842"/>
    <n v="0"/>
    <n v="0"/>
    <n v="0"/>
    <m/>
    <n v="0"/>
    <n v="0"/>
    <n v="0"/>
    <m/>
    <m/>
    <d v="2022-03-31T00:00:00"/>
    <n v="1"/>
    <s v="O"/>
    <n v="1"/>
    <n v="30"/>
    <n v="0"/>
    <m/>
    <m/>
    <m/>
    <m/>
    <m/>
    <m/>
    <n v="1"/>
    <n v="1"/>
    <m/>
    <m/>
    <n v="60015.95"/>
    <s v="TARJETA DE AFINIDAD"/>
    <n v="0"/>
    <n v="0"/>
    <m/>
    <m/>
    <n v="5"/>
    <m/>
    <m/>
    <m/>
    <m/>
    <n v="1"/>
    <n v="7"/>
    <n v="2"/>
  </r>
  <r>
    <n v="42901.617280586019"/>
    <s v="C"/>
    <x v="803"/>
    <x v="1"/>
    <n v="4"/>
    <s v="10 221000060"/>
    <d v="2022-01-11T00:00:00"/>
    <d v="2024-07-31T00:00:00"/>
    <n v="0"/>
    <n v="1"/>
    <n v="2"/>
    <n v="30"/>
    <n v="2"/>
    <n v="17.690000000000001"/>
    <n v="19.2"/>
    <n v="50000"/>
    <n v="2085"/>
    <n v="47319"/>
    <n v="0"/>
    <n v="0"/>
    <n v="0"/>
    <m/>
    <n v="0"/>
    <n v="0"/>
    <n v="0"/>
    <m/>
    <m/>
    <d v="2022-03-31T00:00:00"/>
    <n v="1"/>
    <s v="O"/>
    <n v="1"/>
    <n v="30"/>
    <n v="0"/>
    <m/>
    <m/>
    <m/>
    <m/>
    <m/>
    <m/>
    <n v="1"/>
    <n v="1"/>
    <m/>
    <m/>
    <n v="1096.9000000000001"/>
    <s v="TARJETA DE AFINIDAD"/>
    <n v="0"/>
    <n v="0"/>
    <m/>
    <m/>
    <n v="5"/>
    <m/>
    <m/>
    <m/>
    <m/>
    <n v="1"/>
    <n v="7"/>
    <n v="2"/>
  </r>
  <r>
    <n v="89684.100938752614"/>
    <s v="C"/>
    <x v="803"/>
    <x v="1"/>
    <n v="4"/>
    <s v="10 221000032"/>
    <d v="2022-01-07T00:00:00"/>
    <d v="2024-07-31T00:00:00"/>
    <n v="0"/>
    <n v="1"/>
    <n v="2"/>
    <n v="30"/>
    <n v="2"/>
    <n v="17.690000000000001"/>
    <n v="19.2"/>
    <n v="104500"/>
    <n v="4357"/>
    <n v="98896"/>
    <n v="0"/>
    <n v="0"/>
    <n v="0"/>
    <m/>
    <n v="0"/>
    <n v="0"/>
    <n v="0"/>
    <m/>
    <m/>
    <d v="2022-03-31T00:00:00"/>
    <n v="1"/>
    <s v="O"/>
    <n v="1"/>
    <n v="30"/>
    <n v="0"/>
    <m/>
    <m/>
    <m/>
    <m/>
    <m/>
    <m/>
    <n v="1"/>
    <n v="1"/>
    <m/>
    <m/>
    <n v="2272.14"/>
    <s v="TARJETA DE AFINIDAD"/>
    <n v="0"/>
    <n v="0"/>
    <m/>
    <m/>
    <n v="5"/>
    <m/>
    <m/>
    <m/>
    <m/>
    <n v="1"/>
    <n v="7"/>
    <n v="2"/>
  </r>
  <r>
    <n v="166744.21363105785"/>
    <s v="C"/>
    <x v="803"/>
    <x v="1"/>
    <n v="4"/>
    <s v="10 221000001"/>
    <d v="2022-01-01T00:00:00"/>
    <d v="2024-06-30T00:00:00"/>
    <n v="0"/>
    <n v="1"/>
    <n v="3"/>
    <n v="30"/>
    <n v="2"/>
    <n v="17.690000000000001"/>
    <n v="19.2"/>
    <n v="200000"/>
    <n v="8338"/>
    <n v="183794"/>
    <n v="0"/>
    <n v="0"/>
    <n v="0"/>
    <m/>
    <n v="0"/>
    <n v="0"/>
    <n v="0"/>
    <m/>
    <m/>
    <d v="2022-03-31T00:00:00"/>
    <n v="1"/>
    <s v="O"/>
    <n v="1"/>
    <n v="30"/>
    <n v="0"/>
    <m/>
    <m/>
    <m/>
    <m/>
    <m/>
    <m/>
    <n v="1"/>
    <n v="1"/>
    <m/>
    <m/>
    <n v="4152.54"/>
    <s v="TARJETA DE AFINIDAD"/>
    <n v="0"/>
    <n v="0"/>
    <m/>
    <m/>
    <n v="5"/>
    <m/>
    <m/>
    <m/>
    <m/>
    <n v="1"/>
    <n v="7"/>
    <n v="2"/>
  </r>
  <r>
    <n v="65803.422058082986"/>
    <s v="C"/>
    <x v="803"/>
    <x v="1"/>
    <n v="4"/>
    <s v="10 211001344"/>
    <d v="2021-11-21T00:00:00"/>
    <d v="2024-05-31T00:00:00"/>
    <n v="0"/>
    <n v="1"/>
    <n v="4"/>
    <n v="30"/>
    <n v="2"/>
    <n v="17.690000000000001"/>
    <n v="19.2"/>
    <n v="81400"/>
    <n v="3394"/>
    <n v="72539"/>
    <n v="0"/>
    <n v="0"/>
    <n v="0"/>
    <m/>
    <n v="0"/>
    <n v="0"/>
    <n v="0"/>
    <m/>
    <m/>
    <d v="2022-03-31T00:00:00"/>
    <n v="1"/>
    <s v="O"/>
    <n v="1"/>
    <n v="30"/>
    <n v="0"/>
    <m/>
    <m/>
    <m/>
    <m/>
    <m/>
    <m/>
    <n v="1"/>
    <n v="1"/>
    <m/>
    <m/>
    <n v="1645.35"/>
    <s v="TARJETA DE AFINIDAD"/>
    <n v="0"/>
    <n v="0"/>
    <m/>
    <m/>
    <n v="5"/>
    <m/>
    <m/>
    <m/>
    <m/>
    <n v="1"/>
    <n v="7"/>
    <n v="2"/>
  </r>
  <r>
    <n v="189946.10828541612"/>
    <s v="C"/>
    <x v="803"/>
    <x v="1"/>
    <n v="4"/>
    <s v="10 211001345"/>
    <d v="2021-11-21T00:00:00"/>
    <d v="2024-05-31T00:00:00"/>
    <n v="0"/>
    <n v="1"/>
    <n v="4"/>
    <n v="30"/>
    <n v="2"/>
    <n v="17.690000000000001"/>
    <n v="19.2"/>
    <n v="235000"/>
    <n v="9797"/>
    <n v="209421"/>
    <n v="0"/>
    <n v="0"/>
    <n v="0"/>
    <m/>
    <n v="0"/>
    <n v="0"/>
    <n v="0"/>
    <m/>
    <m/>
    <d v="2022-03-31T00:00:00"/>
    <n v="1"/>
    <s v="O"/>
    <n v="1"/>
    <n v="30"/>
    <n v="0"/>
    <m/>
    <m/>
    <m/>
    <m/>
    <m/>
    <m/>
    <n v="1"/>
    <n v="1"/>
    <m/>
    <m/>
    <n v="4779.34"/>
    <s v="TARJETA DE AFINIDAD"/>
    <n v="0"/>
    <n v="0"/>
    <m/>
    <m/>
    <n v="5"/>
    <m/>
    <m/>
    <m/>
    <m/>
    <n v="1"/>
    <n v="7"/>
    <n v="2"/>
  </r>
  <r>
    <n v="158816.99154400162"/>
    <s v="C"/>
    <x v="803"/>
    <x v="1"/>
    <n v="4"/>
    <s v="10 211001327"/>
    <d v="2021-11-19T00:00:00"/>
    <d v="2024-05-31T00:00:00"/>
    <n v="0"/>
    <n v="1"/>
    <n v="4"/>
    <n v="30"/>
    <n v="2"/>
    <n v="17.690000000000001"/>
    <n v="19.2"/>
    <n v="196488"/>
    <n v="8192"/>
    <n v="175100"/>
    <n v="0"/>
    <n v="0"/>
    <n v="0"/>
    <m/>
    <n v="0"/>
    <n v="0"/>
    <n v="0"/>
    <m/>
    <m/>
    <d v="2022-03-31T00:00:00"/>
    <n v="1"/>
    <s v="O"/>
    <n v="1"/>
    <n v="30"/>
    <n v="0"/>
    <m/>
    <m/>
    <m/>
    <m/>
    <m/>
    <m/>
    <n v="1"/>
    <n v="1"/>
    <m/>
    <m/>
    <n v="3995.84"/>
    <s v="TARJETA DE AFINIDAD"/>
    <n v="0"/>
    <n v="0"/>
    <m/>
    <m/>
    <n v="5"/>
    <m/>
    <m/>
    <m/>
    <m/>
    <n v="1"/>
    <n v="7"/>
    <n v="2"/>
  </r>
  <r>
    <n v="161648.07244006774"/>
    <s v="C"/>
    <x v="803"/>
    <x v="1"/>
    <n v="4"/>
    <s v="10 211001328"/>
    <d v="2021-11-19T00:00:00"/>
    <d v="2024-05-31T00:00:00"/>
    <n v="0"/>
    <n v="1"/>
    <n v="4"/>
    <n v="30"/>
    <n v="2"/>
    <n v="17.690000000000001"/>
    <n v="19.2"/>
    <n v="200000"/>
    <n v="8338"/>
    <n v="178229"/>
    <n v="0"/>
    <n v="0"/>
    <n v="0"/>
    <m/>
    <n v="0"/>
    <n v="0"/>
    <n v="0"/>
    <m/>
    <m/>
    <d v="2022-03-31T00:00:00"/>
    <n v="1"/>
    <s v="O"/>
    <n v="1"/>
    <n v="30"/>
    <n v="0"/>
    <m/>
    <m/>
    <m/>
    <m/>
    <m/>
    <m/>
    <n v="1"/>
    <n v="1"/>
    <m/>
    <m/>
    <n v="4074.19"/>
    <s v="TARJETA DE AFINIDAD"/>
    <n v="0"/>
    <n v="0"/>
    <m/>
    <m/>
    <n v="5"/>
    <m/>
    <m/>
    <m/>
    <m/>
    <n v="1"/>
    <n v="7"/>
    <n v="2"/>
  </r>
  <r>
    <n v="7194196"/>
    <s v="C"/>
    <x v="804"/>
    <x v="1"/>
    <n v="4"/>
    <s v="13 211001759"/>
    <d v="2021-07-02T00:00:00"/>
    <d v="2024-01-30T00:00:00"/>
    <n v="0"/>
    <n v="1"/>
    <n v="9"/>
    <n v="30"/>
    <n v="2"/>
    <n v="9"/>
    <n v="9.3800000000000008"/>
    <n v="12106057"/>
    <n v="319566"/>
    <n v="9234658"/>
    <n v="0"/>
    <n v="0"/>
    <n v="0"/>
    <m/>
    <n v="0"/>
    <n v="0"/>
    <n v="0"/>
    <s v="1000000/1000000/"/>
    <s v="06/12/"/>
    <d v="2022-03-31T00:00:00"/>
    <n v="1"/>
    <s v="O"/>
    <n v="1"/>
    <n v="30"/>
    <n v="0"/>
    <m/>
    <m/>
    <m/>
    <m/>
    <m/>
    <m/>
    <n v="1"/>
    <n v="1"/>
    <m/>
    <m/>
    <n v="255053"/>
    <s v="SUSTITUCION"/>
    <n v="0"/>
    <n v="0"/>
    <m/>
    <m/>
    <n v="5"/>
    <m/>
    <m/>
    <m/>
    <m/>
    <n v="1"/>
    <n v="7"/>
    <n v="2"/>
  </r>
  <r>
    <n v="1779733.5615441795"/>
    <s v="C"/>
    <x v="805"/>
    <x v="0"/>
    <n v="4"/>
    <s v="13 221000640"/>
    <d v="2022-02-25T00:00:00"/>
    <d v="2024-02-29T00:00:00"/>
    <n v="0"/>
    <n v="1"/>
    <n v="1"/>
    <n v="30"/>
    <n v="2"/>
    <n v="14.09"/>
    <n v="15.04"/>
    <n v="3023408"/>
    <n v="103483"/>
    <n v="2956478"/>
    <n v="0"/>
    <n v="0"/>
    <n v="0"/>
    <m/>
    <n v="0"/>
    <n v="0"/>
    <n v="0"/>
    <s v="500000/"/>
    <s v="07/"/>
    <d v="2022-03-31T00:00:00"/>
    <n v="1"/>
    <s v="O"/>
    <n v="1"/>
    <n v="30"/>
    <n v="0"/>
    <m/>
    <m/>
    <m/>
    <m/>
    <m/>
    <m/>
    <n v="1"/>
    <n v="1"/>
    <m/>
    <m/>
    <n v="147080.57999999999"/>
    <s v="LIBRE INVERSION"/>
    <n v="0"/>
    <n v="0"/>
    <s v="800-197-268-4"/>
    <s v="DIRECCION DE IMPUESTOS Y ADUANAS NACIONALES"/>
    <n v="5"/>
    <m/>
    <m/>
    <m/>
    <m/>
    <n v="1"/>
    <n v="7"/>
    <n v="2"/>
  </r>
  <r>
    <n v="802281.32953209011"/>
    <s v="C"/>
    <x v="805"/>
    <x v="1"/>
    <n v="4"/>
    <s v="10 211000540"/>
    <d v="2021-06-25T00:00:00"/>
    <d v="2023-06-30T00:00:00"/>
    <n v="0"/>
    <n v="1"/>
    <n v="9"/>
    <n v="30"/>
    <n v="2"/>
    <n v="17.690000000000001"/>
    <n v="19.2"/>
    <n v="2000000"/>
    <n v="99948"/>
    <n v="1332756"/>
    <n v="0"/>
    <n v="0"/>
    <n v="0"/>
    <m/>
    <n v="0"/>
    <n v="0"/>
    <n v="0"/>
    <m/>
    <m/>
    <d v="2022-03-31T00:00:00"/>
    <n v="1"/>
    <s v="O"/>
    <n v="1"/>
    <n v="30"/>
    <n v="0"/>
    <m/>
    <m/>
    <m/>
    <m/>
    <m/>
    <m/>
    <n v="1"/>
    <n v="1"/>
    <m/>
    <m/>
    <n v="66310.66"/>
    <s v="TARJETA DE AFINIDAD"/>
    <n v="0"/>
    <n v="0"/>
    <m/>
    <m/>
    <n v="5"/>
    <m/>
    <m/>
    <m/>
    <m/>
    <n v="1"/>
    <n v="7"/>
    <n v="2"/>
  </r>
  <r>
    <n v="521496.52595776186"/>
    <s v="C"/>
    <x v="805"/>
    <x v="1"/>
    <n v="4"/>
    <s v="10 211000510"/>
    <d v="2021-06-16T00:00:00"/>
    <d v="2023-06-30T00:00:00"/>
    <n v="0"/>
    <n v="1"/>
    <n v="9"/>
    <n v="30"/>
    <n v="2"/>
    <n v="17.690000000000001"/>
    <n v="19.2"/>
    <n v="1300000"/>
    <n v="64966"/>
    <n v="866293"/>
    <n v="0"/>
    <n v="0"/>
    <n v="0"/>
    <m/>
    <n v="0"/>
    <n v="0"/>
    <n v="0"/>
    <m/>
    <m/>
    <d v="2022-03-31T00:00:00"/>
    <n v="1"/>
    <s v="O"/>
    <n v="1"/>
    <n v="30"/>
    <n v="0"/>
    <m/>
    <m/>
    <m/>
    <m/>
    <m/>
    <m/>
    <n v="1"/>
    <n v="1"/>
    <m/>
    <m/>
    <n v="43089.31"/>
    <s v="TARJETA DE AFINIDAD"/>
    <n v="0"/>
    <n v="0"/>
    <m/>
    <m/>
    <n v="5"/>
    <m/>
    <m/>
    <m/>
    <m/>
    <n v="1"/>
    <n v="7"/>
    <n v="2"/>
  </r>
  <r>
    <n v="620130.79694337689"/>
    <s v="C"/>
    <x v="805"/>
    <x v="1"/>
    <n v="4"/>
    <s v="10 211000457"/>
    <d v="2021-05-28T00:00:00"/>
    <d v="2023-05-31T00:00:00"/>
    <n v="0"/>
    <n v="1"/>
    <n v="10"/>
    <n v="30"/>
    <n v="2"/>
    <n v="9"/>
    <n v="9.3800000000000008"/>
    <n v="1700000"/>
    <n v="77979"/>
    <n v="1030140"/>
    <n v="0"/>
    <n v="0"/>
    <n v="0"/>
    <m/>
    <n v="0"/>
    <n v="0"/>
    <n v="0"/>
    <m/>
    <m/>
    <d v="2022-03-31T00:00:00"/>
    <n v="1"/>
    <s v="O"/>
    <n v="1"/>
    <n v="30"/>
    <n v="0"/>
    <m/>
    <m/>
    <m/>
    <m/>
    <m/>
    <m/>
    <n v="1"/>
    <n v="1"/>
    <m/>
    <m/>
    <n v="51238.42"/>
    <s v="TARJETA DE AFINIDAD"/>
    <n v="0"/>
    <n v="0"/>
    <m/>
    <m/>
    <n v="5"/>
    <m/>
    <m/>
    <m/>
    <m/>
    <n v="1"/>
    <n v="7"/>
    <n v="2"/>
  </r>
  <r>
    <n v="348583.44115301553"/>
    <s v="C"/>
    <x v="805"/>
    <x v="1"/>
    <n v="4"/>
    <s v="10 221000270"/>
    <d v="2022-02-19T00:00:00"/>
    <d v="2024-02-29T00:00:00"/>
    <n v="0"/>
    <n v="1"/>
    <n v="1"/>
    <n v="30"/>
    <n v="2"/>
    <n v="17.690000000000001"/>
    <n v="19.2"/>
    <n v="600000"/>
    <n v="29986"/>
    <n v="579068"/>
    <n v="0"/>
    <n v="0"/>
    <n v="0"/>
    <m/>
    <n v="0"/>
    <n v="0"/>
    <n v="0"/>
    <m/>
    <m/>
    <d v="2022-03-31T00:00:00"/>
    <n v="1"/>
    <s v="O"/>
    <n v="1"/>
    <n v="30"/>
    <n v="0"/>
    <m/>
    <m/>
    <m/>
    <m/>
    <m/>
    <m/>
    <n v="1"/>
    <n v="1"/>
    <m/>
    <m/>
    <n v="28810.34"/>
    <s v="TARJETA DE AFINIDAD"/>
    <n v="0"/>
    <n v="0"/>
    <m/>
    <m/>
    <n v="5"/>
    <m/>
    <m/>
    <m/>
    <m/>
    <n v="1"/>
    <n v="7"/>
    <n v="2"/>
  </r>
  <r>
    <n v="290480.4048695761"/>
    <s v="C"/>
    <x v="805"/>
    <x v="1"/>
    <n v="4"/>
    <s v="10 221000269"/>
    <d v="2022-02-19T00:00:00"/>
    <d v="2024-02-29T00:00:00"/>
    <n v="0"/>
    <n v="1"/>
    <n v="1"/>
    <n v="30"/>
    <n v="2"/>
    <n v="17.690000000000001"/>
    <n v="19.2"/>
    <n v="500000"/>
    <n v="24988"/>
    <n v="482557"/>
    <n v="0"/>
    <n v="0"/>
    <n v="0"/>
    <m/>
    <n v="0"/>
    <n v="0"/>
    <n v="0"/>
    <m/>
    <m/>
    <d v="2022-03-31T00:00:00"/>
    <n v="1"/>
    <s v="O"/>
    <n v="1"/>
    <n v="30"/>
    <n v="0"/>
    <m/>
    <m/>
    <m/>
    <m/>
    <m/>
    <m/>
    <n v="1"/>
    <n v="1"/>
    <m/>
    <m/>
    <n v="24014.63"/>
    <s v="TARJETA DE AFINIDAD"/>
    <n v="0"/>
    <n v="0"/>
    <m/>
    <m/>
    <n v="5"/>
    <m/>
    <m/>
    <m/>
    <m/>
    <n v="1"/>
    <n v="7"/>
    <n v="2"/>
  </r>
  <r>
    <n v="2966426.2275479352"/>
    <s v="C"/>
    <x v="806"/>
    <x v="0"/>
    <n v="4"/>
    <s v="13 211000594"/>
    <d v="2021-03-02T00:00:00"/>
    <d v="2023-03-31T00:00:00"/>
    <n v="0"/>
    <n v="1"/>
    <n v="14"/>
    <n v="30"/>
    <n v="2"/>
    <n v="17.690000000000001"/>
    <n v="19.2"/>
    <n v="7114069"/>
    <n v="272189"/>
    <n v="3868674"/>
    <n v="0"/>
    <n v="0"/>
    <n v="0"/>
    <m/>
    <n v="0"/>
    <n v="0"/>
    <n v="0"/>
    <s v="500000/500000/"/>
    <s v="07/12/"/>
    <d v="2022-03-31T00:00:00"/>
    <n v="1"/>
    <s v="O"/>
    <n v="1"/>
    <n v="30"/>
    <n v="0"/>
    <m/>
    <m/>
    <m/>
    <m/>
    <m/>
    <m/>
    <n v="1"/>
    <n v="1"/>
    <m/>
    <m/>
    <n v="112785.79"/>
    <s v="LIBRE INVERSION"/>
    <n v="0"/>
    <n v="0"/>
    <s v="800-197-268-4"/>
    <s v="DIRECCION DE IMPUESTOS Y ADUANAS NACIONALES"/>
    <n v="5"/>
    <m/>
    <m/>
    <m/>
    <m/>
    <n v="1"/>
    <n v="7"/>
    <n v="2"/>
  </r>
  <r>
    <n v="1742484.5919219297"/>
    <s v="C"/>
    <x v="806"/>
    <x v="1"/>
    <n v="4"/>
    <s v="10 191003604"/>
    <d v="2020-09-08T00:00:00"/>
    <d v="2023-03-31T00:00:00"/>
    <n v="0"/>
    <n v="1"/>
    <n v="18"/>
    <n v="30"/>
    <n v="2"/>
    <n v="17.690000000000001"/>
    <n v="19.2"/>
    <n v="5000000"/>
    <n v="208450"/>
    <n v="2272452"/>
    <n v="0"/>
    <n v="0"/>
    <n v="0"/>
    <m/>
    <n v="0"/>
    <n v="0"/>
    <n v="0"/>
    <m/>
    <m/>
    <d v="2022-03-31T00:00:00"/>
    <n v="1"/>
    <s v="O"/>
    <n v="1"/>
    <n v="30"/>
    <n v="0"/>
    <m/>
    <m/>
    <m/>
    <m/>
    <m/>
    <m/>
    <n v="1"/>
    <n v="1"/>
    <m/>
    <m/>
    <n v="66238.89"/>
    <s v="TARJETA DE AFINIDAD"/>
    <n v="0"/>
    <n v="0"/>
    <m/>
    <m/>
    <n v="5"/>
    <m/>
    <m/>
    <m/>
    <m/>
    <n v="1"/>
    <n v="7"/>
    <n v="2"/>
  </r>
  <r>
    <n v="180558.44496603377"/>
    <s v="C"/>
    <x v="806"/>
    <x v="1"/>
    <n v="4"/>
    <s v="10 191004045"/>
    <d v="2021-01-26T00:00:00"/>
    <d v="2023-07-31T00:00:00"/>
    <n v="0"/>
    <n v="1"/>
    <n v="14"/>
    <n v="30"/>
    <n v="2"/>
    <n v="17.690000000000001"/>
    <n v="19.2"/>
    <n v="400000"/>
    <n v="16676"/>
    <n v="235489"/>
    <n v="0"/>
    <n v="0"/>
    <n v="0"/>
    <m/>
    <n v="0"/>
    <n v="0"/>
    <n v="0"/>
    <m/>
    <m/>
    <d v="2022-03-31T00:00:00"/>
    <n v="1"/>
    <s v="O"/>
    <n v="1"/>
    <n v="30"/>
    <n v="0"/>
    <m/>
    <m/>
    <m/>
    <m/>
    <m/>
    <m/>
    <n v="1"/>
    <n v="1"/>
    <m/>
    <m/>
    <n v="6875.43"/>
    <s v="TARJETA DE AFINIDAD"/>
    <n v="0"/>
    <n v="0"/>
    <m/>
    <m/>
    <n v="5"/>
    <m/>
    <m/>
    <m/>
    <m/>
    <n v="1"/>
    <n v="7"/>
    <n v="2"/>
  </r>
  <r>
    <n v="287851.49131022615"/>
    <s v="C"/>
    <x v="806"/>
    <x v="1"/>
    <n v="4"/>
    <s v="10 211000913"/>
    <d v="2021-09-20T00:00:00"/>
    <d v="2024-03-31T00:00:00"/>
    <n v="0"/>
    <n v="1"/>
    <n v="6"/>
    <n v="30"/>
    <n v="2"/>
    <n v="17.690000000000001"/>
    <n v="19.2"/>
    <n v="450000"/>
    <n v="18760"/>
    <n v="375407"/>
    <n v="0"/>
    <n v="0"/>
    <n v="0"/>
    <m/>
    <n v="0"/>
    <n v="0"/>
    <n v="0"/>
    <m/>
    <m/>
    <d v="2022-03-31T00:00:00"/>
    <n v="1"/>
    <s v="O"/>
    <n v="1"/>
    <n v="30"/>
    <n v="0"/>
    <m/>
    <m/>
    <m/>
    <m/>
    <m/>
    <m/>
    <n v="1"/>
    <n v="1"/>
    <m/>
    <m/>
    <n v="10947.98"/>
    <s v="TARJETA DE AFINIDAD"/>
    <n v="0"/>
    <n v="0"/>
    <m/>
    <m/>
    <n v="5"/>
    <m/>
    <m/>
    <m/>
    <m/>
    <n v="1"/>
    <n v="7"/>
    <n v="2"/>
  </r>
  <r>
    <n v="140921.83880604705"/>
    <s v="C"/>
    <x v="806"/>
    <x v="1"/>
    <n v="4"/>
    <s v="10 221000018"/>
    <d v="2022-01-03T00:00:00"/>
    <d v="2024-06-30T00:00:00"/>
    <n v="0"/>
    <n v="1"/>
    <n v="3"/>
    <n v="30"/>
    <n v="2"/>
    <n v="17.690000000000001"/>
    <n v="19.2"/>
    <n v="200000"/>
    <n v="8338"/>
    <n v="183794"/>
    <n v="0"/>
    <n v="0"/>
    <n v="0"/>
    <m/>
    <n v="0"/>
    <n v="0"/>
    <n v="0"/>
    <m/>
    <m/>
    <d v="2022-03-31T00:00:00"/>
    <n v="1"/>
    <s v="O"/>
    <n v="1"/>
    <n v="30"/>
    <n v="0"/>
    <m/>
    <m/>
    <m/>
    <m/>
    <m/>
    <m/>
    <n v="1"/>
    <n v="1"/>
    <m/>
    <m/>
    <n v="5366.19"/>
    <s v="TARJETA DE AFINIDAD"/>
    <n v="0"/>
    <n v="0"/>
    <m/>
    <m/>
    <n v="5"/>
    <m/>
    <m/>
    <m/>
    <m/>
    <n v="1"/>
    <n v="7"/>
    <n v="2"/>
  </r>
  <r>
    <n v="136660.15200209449"/>
    <s v="C"/>
    <x v="806"/>
    <x v="1"/>
    <n v="4"/>
    <s v="10 211001283"/>
    <d v="2021-11-12T00:00:00"/>
    <d v="2024-05-31T00:00:00"/>
    <n v="0"/>
    <n v="1"/>
    <n v="4"/>
    <n v="30"/>
    <n v="2"/>
    <n v="17.690000000000001"/>
    <n v="19.2"/>
    <n v="200000"/>
    <n v="8338"/>
    <n v="178229"/>
    <n v="0"/>
    <n v="0"/>
    <n v="0"/>
    <m/>
    <n v="0"/>
    <n v="0"/>
    <n v="0"/>
    <m/>
    <m/>
    <d v="2022-03-31T00:00:00"/>
    <n v="1"/>
    <s v="O"/>
    <n v="1"/>
    <n v="30"/>
    <n v="0"/>
    <m/>
    <m/>
    <m/>
    <m/>
    <m/>
    <m/>
    <n v="1"/>
    <n v="1"/>
    <m/>
    <m/>
    <n v="5198.5"/>
    <s v="TARJETA DE AFINIDAD"/>
    <n v="0"/>
    <n v="0"/>
    <m/>
    <m/>
    <n v="5"/>
    <m/>
    <m/>
    <m/>
    <m/>
    <n v="1"/>
    <n v="7"/>
    <n v="2"/>
  </r>
  <r>
    <n v="330831.41950507311"/>
    <s v="C"/>
    <x v="806"/>
    <x v="1"/>
    <n v="4"/>
    <s v="10 211001015"/>
    <d v="2021-10-06T00:00:00"/>
    <d v="2024-04-30T00:00:00"/>
    <n v="0"/>
    <n v="1"/>
    <n v="5"/>
    <n v="30"/>
    <n v="2"/>
    <n v="17.690000000000001"/>
    <n v="19.2"/>
    <n v="500000"/>
    <n v="20845"/>
    <n v="431453"/>
    <n v="0"/>
    <n v="0"/>
    <n v="0"/>
    <m/>
    <n v="0"/>
    <n v="0"/>
    <n v="0"/>
    <m/>
    <m/>
    <d v="2022-03-31T00:00:00"/>
    <n v="1"/>
    <s v="O"/>
    <n v="1"/>
    <n v="30"/>
    <n v="0"/>
    <m/>
    <m/>
    <m/>
    <m/>
    <m/>
    <m/>
    <n v="1"/>
    <n v="1"/>
    <m/>
    <m/>
    <n v="12577.01"/>
    <s v="TARJETA DE AFINIDAD"/>
    <n v="0"/>
    <n v="0"/>
    <m/>
    <m/>
    <n v="5"/>
    <m/>
    <m/>
    <m/>
    <m/>
    <n v="1"/>
    <n v="7"/>
    <n v="2"/>
  </r>
  <r>
    <n v="159916.07440415886"/>
    <s v="C"/>
    <x v="806"/>
    <x v="1"/>
    <n v="4"/>
    <s v="10 211000966"/>
    <d v="2021-09-27T00:00:00"/>
    <d v="2024-03-31T00:00:00"/>
    <n v="0"/>
    <n v="1"/>
    <n v="6"/>
    <n v="30"/>
    <n v="2"/>
    <n v="17.690000000000001"/>
    <n v="19.2"/>
    <n v="250000"/>
    <n v="10422"/>
    <n v="208561"/>
    <n v="0"/>
    <n v="0"/>
    <n v="0"/>
    <m/>
    <n v="0"/>
    <n v="0"/>
    <n v="0"/>
    <m/>
    <m/>
    <d v="2022-03-31T00:00:00"/>
    <n v="1"/>
    <s v="O"/>
    <n v="1"/>
    <n v="30"/>
    <n v="0"/>
    <m/>
    <m/>
    <m/>
    <m/>
    <m/>
    <m/>
    <n v="1"/>
    <n v="1"/>
    <m/>
    <m/>
    <n v="6084.87"/>
    <s v="TARJETA DE AFINIDAD"/>
    <n v="0"/>
    <n v="0"/>
    <m/>
    <m/>
    <n v="5"/>
    <m/>
    <m/>
    <m/>
    <m/>
    <n v="1"/>
    <n v="7"/>
    <n v="2"/>
  </r>
  <r>
    <n v="127934.62097133161"/>
    <s v="C"/>
    <x v="806"/>
    <x v="1"/>
    <n v="4"/>
    <s v="10 211000975"/>
    <d v="2021-09-29T00:00:00"/>
    <d v="2024-03-31T00:00:00"/>
    <n v="0"/>
    <n v="1"/>
    <n v="6"/>
    <n v="30"/>
    <n v="2"/>
    <n v="17.690000000000001"/>
    <n v="19.2"/>
    <n v="200000"/>
    <n v="8338"/>
    <n v="166845"/>
    <n v="0"/>
    <n v="0"/>
    <n v="0"/>
    <m/>
    <n v="0"/>
    <n v="0"/>
    <n v="0"/>
    <m/>
    <m/>
    <d v="2022-03-31T00:00:00"/>
    <n v="1"/>
    <s v="O"/>
    <n v="1"/>
    <n v="30"/>
    <n v="0"/>
    <m/>
    <m/>
    <m/>
    <m/>
    <m/>
    <m/>
    <n v="1"/>
    <n v="1"/>
    <m/>
    <m/>
    <n v="4863.1099999999997"/>
    <s v="TARJETA DE AFINIDAD"/>
    <n v="0"/>
    <n v="0"/>
    <m/>
    <m/>
    <n v="5"/>
    <m/>
    <m/>
    <m/>
    <m/>
    <n v="1"/>
    <n v="7"/>
    <n v="2"/>
  </r>
  <r>
    <n v="72572.303382941172"/>
    <s v="C"/>
    <x v="806"/>
    <x v="1"/>
    <n v="4"/>
    <s v="10 221000164"/>
    <d v="2022-02-05T00:00:00"/>
    <d v="2024-07-31T00:00:00"/>
    <n v="0"/>
    <n v="1"/>
    <n v="2"/>
    <n v="30"/>
    <n v="2"/>
    <n v="17.690000000000001"/>
    <n v="19.2"/>
    <n v="100000"/>
    <n v="4169"/>
    <n v="94640"/>
    <n v="0"/>
    <n v="0"/>
    <n v="0"/>
    <m/>
    <n v="0"/>
    <n v="0"/>
    <n v="0"/>
    <m/>
    <m/>
    <d v="2022-03-31T00:00:00"/>
    <n v="1"/>
    <s v="O"/>
    <n v="1"/>
    <n v="30"/>
    <n v="0"/>
    <m/>
    <m/>
    <m/>
    <m/>
    <m/>
    <m/>
    <n v="1"/>
    <n v="1"/>
    <m/>
    <m/>
    <n v="2754.96"/>
    <s v="TARJETA DE AFINIDAD"/>
    <n v="0"/>
    <n v="0"/>
    <m/>
    <m/>
    <n v="5"/>
    <m/>
    <m/>
    <m/>
    <m/>
    <n v="1"/>
    <n v="7"/>
    <n v="2"/>
  </r>
  <r>
    <n v="70462.516272494846"/>
    <s v="C"/>
    <x v="806"/>
    <x v="1"/>
    <n v="4"/>
    <s v="10 211001444"/>
    <d v="2021-12-09T00:00:00"/>
    <d v="2024-06-30T00:00:00"/>
    <n v="0"/>
    <n v="1"/>
    <n v="3"/>
    <n v="30"/>
    <n v="2"/>
    <n v="17.690000000000001"/>
    <n v="19.2"/>
    <n v="100000"/>
    <n v="4169"/>
    <n v="91899"/>
    <n v="0"/>
    <n v="0"/>
    <n v="0"/>
    <m/>
    <n v="0"/>
    <n v="0"/>
    <n v="0"/>
    <m/>
    <m/>
    <d v="2022-03-31T00:00:00"/>
    <n v="1"/>
    <s v="O"/>
    <n v="1"/>
    <n v="30"/>
    <n v="0"/>
    <m/>
    <m/>
    <m/>
    <m/>
    <m/>
    <m/>
    <n v="1"/>
    <n v="1"/>
    <m/>
    <m/>
    <n v="2683.09"/>
    <s v="TARJETA DE AFINIDAD"/>
    <n v="0"/>
    <n v="0"/>
    <m/>
    <m/>
    <n v="5"/>
    <m/>
    <m/>
    <m/>
    <m/>
    <n v="1"/>
    <n v="7"/>
    <n v="2"/>
  </r>
  <r>
    <n v="84562.368909733952"/>
    <s v="C"/>
    <x v="806"/>
    <x v="1"/>
    <n v="4"/>
    <s v="10 211001470"/>
    <d v="2021-12-12T00:00:00"/>
    <d v="2024-06-30T00:00:00"/>
    <n v="0"/>
    <n v="1"/>
    <n v="3"/>
    <n v="30"/>
    <n v="2"/>
    <n v="17.690000000000001"/>
    <n v="19.2"/>
    <n v="120000"/>
    <n v="5003"/>
    <n v="110276"/>
    <n v="0"/>
    <n v="0"/>
    <n v="0"/>
    <m/>
    <n v="0"/>
    <n v="0"/>
    <n v="0"/>
    <m/>
    <m/>
    <d v="2022-03-31T00:00:00"/>
    <n v="1"/>
    <s v="O"/>
    <n v="1"/>
    <n v="30"/>
    <n v="0"/>
    <m/>
    <m/>
    <m/>
    <m/>
    <m/>
    <m/>
    <n v="1"/>
    <n v="1"/>
    <m/>
    <m/>
    <n v="3210.13"/>
    <s v="TARJETA DE AFINIDAD"/>
    <n v="0"/>
    <n v="0"/>
    <m/>
    <m/>
    <n v="5"/>
    <m/>
    <m/>
    <m/>
    <m/>
    <n v="1"/>
    <n v="7"/>
    <n v="2"/>
  </r>
  <r>
    <n v="1883323"/>
    <s v="C"/>
    <x v="807"/>
    <x v="1"/>
    <n v="4"/>
    <s v="10 211001285"/>
    <d v="2021-11-12T00:00:00"/>
    <d v="2023-11-30T00:00:00"/>
    <n v="0"/>
    <n v="1"/>
    <n v="4"/>
    <n v="30"/>
    <n v="2"/>
    <n v="9"/>
    <n v="9.3800000000000008"/>
    <n v="3000000"/>
    <n v="137610"/>
    <n v="2538199"/>
    <n v="0"/>
    <n v="0"/>
    <n v="0"/>
    <m/>
    <n v="0"/>
    <n v="0"/>
    <n v="0"/>
    <m/>
    <m/>
    <d v="2022-03-31T00:00:00"/>
    <n v="1"/>
    <s v="O"/>
    <n v="1"/>
    <n v="30"/>
    <n v="0"/>
    <m/>
    <m/>
    <m/>
    <m/>
    <m/>
    <m/>
    <n v="1"/>
    <n v="1"/>
    <m/>
    <m/>
    <n v="81858"/>
    <s v="TARJETA DE AFINIDAD"/>
    <n v="0"/>
    <n v="0"/>
    <m/>
    <m/>
    <n v="5"/>
    <m/>
    <m/>
    <m/>
    <m/>
    <n v="1"/>
    <n v="7"/>
    <n v="2"/>
  </r>
  <r>
    <n v="189745.93705013907"/>
    <s v="C"/>
    <x v="808"/>
    <x v="1"/>
    <n v="4"/>
    <s v="10 191003089"/>
    <d v="2020-03-13T00:00:00"/>
    <d v="2023-11-30T00:00:00"/>
    <n v="0"/>
    <n v="1"/>
    <n v="24"/>
    <n v="30"/>
    <n v="2"/>
    <n v="18"/>
    <n v="19.559999999999999"/>
    <n v="3500000"/>
    <n v="175000"/>
    <n v="3003738"/>
    <n v="0"/>
    <n v="0"/>
    <n v="0"/>
    <m/>
    <n v="0"/>
    <n v="0"/>
    <n v="0"/>
    <m/>
    <m/>
    <d v="2022-03-31T00:00:00"/>
    <n v="1"/>
    <s v="O"/>
    <n v="1"/>
    <n v="30"/>
    <n v="0"/>
    <m/>
    <m/>
    <m/>
    <m/>
    <m/>
    <m/>
    <n v="1"/>
    <n v="1"/>
    <m/>
    <m/>
    <n v="351776.74"/>
    <s v="TARJETA DE AFINIDAD"/>
    <n v="0"/>
    <n v="0"/>
    <m/>
    <m/>
    <n v="5"/>
    <m/>
    <m/>
    <m/>
    <m/>
    <n v="1"/>
    <n v="7"/>
    <n v="2"/>
  </r>
  <r>
    <n v="255780.06294986047"/>
    <s v="C"/>
    <x v="808"/>
    <x v="1"/>
    <n v="4"/>
    <s v="13 221001142"/>
    <d v="2022-03-11T00:00:00"/>
    <d v="2022-06-30T00:00:00"/>
    <n v="0"/>
    <n v="1"/>
    <n v="0"/>
    <n v="90"/>
    <n v="2"/>
    <n v="19.190000000000001"/>
    <n v="20.62"/>
    <n v="4047917"/>
    <n v="4246291"/>
    <n v="4047917"/>
    <n v="0"/>
    <n v="0"/>
    <n v="0"/>
    <m/>
    <n v="0"/>
    <n v="0"/>
    <n v="0"/>
    <m/>
    <m/>
    <d v="2022-03-11T00:00:00"/>
    <n v="1"/>
    <s v="O"/>
    <n v="1"/>
    <n v="90"/>
    <n v="0"/>
    <m/>
    <m/>
    <m/>
    <m/>
    <m/>
    <m/>
    <n v="1"/>
    <n v="1"/>
    <m/>
    <m/>
    <n v="473990.26"/>
    <s v="LIBRE INVERSION"/>
    <n v="0"/>
    <n v="0"/>
    <m/>
    <m/>
    <n v="5"/>
    <m/>
    <m/>
    <m/>
    <m/>
    <n v="1"/>
    <n v="7"/>
    <n v="2"/>
  </r>
  <r>
    <n v="1103714.8461550127"/>
    <s v="C"/>
    <x v="809"/>
    <x v="0"/>
    <n v="4"/>
    <s v="10 211000620"/>
    <d v="2021-07-30T00:00:00"/>
    <d v="2023-07-31T00:00:00"/>
    <n v="1"/>
    <n v="1"/>
    <n v="7"/>
    <n v="30"/>
    <n v="2"/>
    <n v="10.19"/>
    <n v="10.69"/>
    <n v="2100000"/>
    <n v="97490"/>
    <n v="1460652"/>
    <n v="0"/>
    <n v="0"/>
    <n v="0"/>
    <m/>
    <n v="0"/>
    <n v="0"/>
    <n v="0"/>
    <m/>
    <m/>
    <d v="2022-03-31T00:00:00"/>
    <n v="1"/>
    <s v="O"/>
    <n v="1"/>
    <n v="30"/>
    <n v="12006"/>
    <m/>
    <m/>
    <m/>
    <m/>
    <m/>
    <m/>
    <n v="1"/>
    <n v="1"/>
    <m/>
    <m/>
    <n v="76795.539999999994"/>
    <s v="TARJETA DE AFINIDAD"/>
    <n v="0"/>
    <n v="0"/>
    <s v="800-197-268-4"/>
    <s v="DIRECCION DE IMPUESTOS Y ADUANAS NACIONALES"/>
    <n v="5"/>
    <m/>
    <m/>
    <m/>
    <m/>
    <n v="1"/>
    <n v="7"/>
    <n v="2"/>
  </r>
  <r>
    <n v="192574.26984322097"/>
    <s v="C"/>
    <x v="809"/>
    <x v="1"/>
    <n v="4"/>
    <s v="10 211001072"/>
    <d v="2021-10-15T00:00:00"/>
    <d v="2022-06-30T00:00:00"/>
    <n v="0"/>
    <n v="1"/>
    <n v="5"/>
    <n v="30"/>
    <n v="2"/>
    <n v="9"/>
    <n v="9.3800000000000008"/>
    <n v="2342000"/>
    <n v="107427"/>
    <n v="254859"/>
    <n v="0"/>
    <n v="0"/>
    <n v="0"/>
    <m/>
    <n v="0"/>
    <n v="0"/>
    <n v="0"/>
    <m/>
    <m/>
    <d v="2022-03-31T00:00:00"/>
    <n v="1"/>
    <s v="O"/>
    <n v="1"/>
    <n v="30"/>
    <n v="0"/>
    <m/>
    <m/>
    <m/>
    <m/>
    <m/>
    <m/>
    <n v="1"/>
    <n v="1"/>
    <m/>
    <m/>
    <n v="13404.77"/>
    <s v="TARJETA DE AFINIDAD"/>
    <n v="0"/>
    <n v="0"/>
    <m/>
    <m/>
    <n v="5"/>
    <m/>
    <m/>
    <m/>
    <m/>
    <n v="1"/>
    <n v="7"/>
    <n v="2"/>
  </r>
  <r>
    <n v="41714.025155027564"/>
    <s v="C"/>
    <x v="809"/>
    <x v="1"/>
    <n v="4"/>
    <s v="10 221000331"/>
    <d v="2022-02-26T00:00:00"/>
    <d v="2024-02-29T00:00:00"/>
    <n v="0"/>
    <n v="1"/>
    <n v="1"/>
    <n v="30"/>
    <n v="2"/>
    <n v="17.690000000000001"/>
    <n v="19.190000000000001"/>
    <n v="57200"/>
    <n v="2859"/>
    <n v="55204"/>
    <n v="0"/>
    <n v="0"/>
    <n v="0"/>
    <m/>
    <n v="0"/>
    <n v="0"/>
    <n v="0"/>
    <m/>
    <m/>
    <d v="2022-03-31T00:00:00"/>
    <n v="1"/>
    <s v="O"/>
    <n v="1"/>
    <n v="30"/>
    <n v="0"/>
    <m/>
    <m/>
    <m/>
    <m/>
    <m/>
    <m/>
    <n v="1"/>
    <n v="1"/>
    <m/>
    <m/>
    <n v="2902.28"/>
    <s v="TARJETA DE AFINIDAD"/>
    <n v="0"/>
    <n v="0"/>
    <m/>
    <m/>
    <n v="5"/>
    <m/>
    <m/>
    <m/>
    <m/>
    <n v="1"/>
    <n v="7"/>
    <n v="2"/>
  </r>
  <r>
    <n v="45339.639917064953"/>
    <s v="C"/>
    <x v="809"/>
    <x v="1"/>
    <n v="4"/>
    <s v="10 221000412"/>
    <d v="2022-03-08T00:00:00"/>
    <d v="2024-03-31T00:00:00"/>
    <n v="0"/>
    <n v="1"/>
    <n v="0"/>
    <n v="30"/>
    <n v="2"/>
    <n v="17.690000000000001"/>
    <n v="19.2"/>
    <n v="60000"/>
    <n v="2998"/>
    <n v="60000"/>
    <n v="649"/>
    <n v="0"/>
    <n v="0"/>
    <m/>
    <n v="0"/>
    <n v="0"/>
    <n v="0"/>
    <m/>
    <m/>
    <d v="2022-03-08T00:00:00"/>
    <n v="1"/>
    <s v="O"/>
    <n v="1"/>
    <n v="30"/>
    <n v="0"/>
    <m/>
    <m/>
    <m/>
    <m/>
    <m/>
    <m/>
    <n v="1"/>
    <n v="1"/>
    <m/>
    <m/>
    <n v="3152.83"/>
    <s v="TARJETA DE AFINIDAD"/>
    <n v="0"/>
    <n v="0"/>
    <m/>
    <m/>
    <n v="5"/>
    <m/>
    <m/>
    <m/>
    <m/>
    <n v="1"/>
    <n v="7"/>
    <n v="2"/>
  </r>
  <r>
    <n v="75559.10319510827"/>
    <s v="C"/>
    <x v="809"/>
    <x v="1"/>
    <n v="4"/>
    <s v="10 221000484"/>
    <d v="2022-03-18T00:00:00"/>
    <d v="2024-03-31T00:00:00"/>
    <n v="0"/>
    <n v="1"/>
    <n v="0"/>
    <n v="30"/>
    <n v="2"/>
    <n v="17.690000000000001"/>
    <n v="19.2"/>
    <n v="100000"/>
    <n v="4997"/>
    <n v="100000"/>
    <n v="590"/>
    <n v="0"/>
    <n v="0"/>
    <m/>
    <n v="0"/>
    <n v="0"/>
    <n v="0"/>
    <m/>
    <m/>
    <d v="2022-03-18T00:00:00"/>
    <n v="1"/>
    <s v="O"/>
    <n v="1"/>
    <n v="30"/>
    <n v="0"/>
    <m/>
    <m/>
    <m/>
    <m/>
    <m/>
    <m/>
    <n v="1"/>
    <n v="1"/>
    <m/>
    <m/>
    <n v="5261.68"/>
    <s v="TARJETA DE AFINIDAD"/>
    <n v="0"/>
    <n v="0"/>
    <m/>
    <m/>
    <n v="5"/>
    <m/>
    <m/>
    <m/>
    <m/>
    <n v="1"/>
    <n v="7"/>
    <n v="2"/>
  </r>
  <r>
    <n v="30219.463278043306"/>
    <s v="C"/>
    <x v="809"/>
    <x v="1"/>
    <n v="4"/>
    <s v="10 221000430"/>
    <d v="2022-03-11T00:00:00"/>
    <d v="2024-03-31T00:00:00"/>
    <n v="0"/>
    <n v="1"/>
    <n v="0"/>
    <n v="30"/>
    <n v="2"/>
    <n v="17.7"/>
    <n v="19.21"/>
    <n v="40000"/>
    <n v="1999"/>
    <n v="40000"/>
    <n v="374"/>
    <n v="0"/>
    <n v="0"/>
    <m/>
    <n v="0"/>
    <n v="0"/>
    <n v="0"/>
    <m/>
    <m/>
    <d v="2022-03-11T00:00:00"/>
    <n v="1"/>
    <s v="O"/>
    <n v="1"/>
    <n v="30"/>
    <n v="0"/>
    <m/>
    <m/>
    <m/>
    <m/>
    <m/>
    <m/>
    <n v="1"/>
    <n v="1"/>
    <m/>
    <m/>
    <n v="2108.85"/>
    <s v="TARJETA DE AFINIDAD"/>
    <n v="0"/>
    <n v="0"/>
    <m/>
    <m/>
    <n v="5"/>
    <m/>
    <m/>
    <m/>
    <m/>
    <n v="1"/>
    <n v="7"/>
    <n v="2"/>
  </r>
  <r>
    <n v="1458525.9342199466"/>
    <s v="C"/>
    <x v="809"/>
    <x v="1"/>
    <n v="4"/>
    <s v="10 221000367"/>
    <d v="2022-03-03T00:00:00"/>
    <d v="2024-02-29T00:00:00"/>
    <n v="0"/>
    <n v="1"/>
    <n v="1"/>
    <n v="30"/>
    <n v="2"/>
    <n v="17.690000000000001"/>
    <n v="19.2"/>
    <n v="2000000"/>
    <n v="99948"/>
    <n v="1930224"/>
    <n v="0"/>
    <n v="0"/>
    <n v="0"/>
    <m/>
    <n v="0"/>
    <n v="0"/>
    <n v="0"/>
    <m/>
    <m/>
    <d v="2022-03-31T00:00:00"/>
    <n v="1"/>
    <s v="O"/>
    <n v="1"/>
    <n v="30"/>
    <n v="0"/>
    <m/>
    <m/>
    <m/>
    <m/>
    <m/>
    <m/>
    <n v="1"/>
    <n v="1"/>
    <m/>
    <m/>
    <n v="101496.22"/>
    <s v="TARJETA DE AFINIDAD"/>
    <n v="0"/>
    <n v="0"/>
    <m/>
    <m/>
    <n v="5"/>
    <m/>
    <m/>
    <m/>
    <m/>
    <n v="1"/>
    <n v="7"/>
    <n v="2"/>
  </r>
  <r>
    <n v="52899.718236575784"/>
    <s v="C"/>
    <x v="809"/>
    <x v="1"/>
    <n v="4"/>
    <s v="10 221000452"/>
    <d v="2022-03-14T00:00:00"/>
    <d v="2024-03-31T00:00:00"/>
    <n v="0"/>
    <n v="1"/>
    <n v="0"/>
    <n v="30"/>
    <n v="2"/>
    <n v="17.7"/>
    <n v="19.21"/>
    <n v="70000"/>
    <n v="3498"/>
    <n v="70000"/>
    <n v="551"/>
    <n v="0"/>
    <n v="0"/>
    <m/>
    <n v="0"/>
    <n v="0"/>
    <n v="0"/>
    <m/>
    <m/>
    <d v="2022-03-14T00:00:00"/>
    <n v="1"/>
    <s v="O"/>
    <n v="1"/>
    <n v="30"/>
    <n v="0"/>
    <m/>
    <m/>
    <m/>
    <m/>
    <m/>
    <m/>
    <n v="1"/>
    <n v="1"/>
    <m/>
    <m/>
    <n v="3674.83"/>
    <s v="TARJETA DE AFINIDAD"/>
    <n v="0"/>
    <n v="0"/>
    <m/>
    <m/>
    <n v="5"/>
    <m/>
    <m/>
    <m/>
    <m/>
    <n v="1"/>
    <n v="7"/>
    <n v="2"/>
  </r>
  <r>
    <n v="0"/>
    <s v="C"/>
    <x v="810"/>
    <x v="1"/>
    <n v="3"/>
    <s v="13 211001914"/>
    <d v="2021-07-26T00:00:00"/>
    <d v="2024-07-31T00:00:00"/>
    <n v="0"/>
    <n v="1"/>
    <n v="9"/>
    <n v="30"/>
    <n v="2"/>
    <n v="7.95"/>
    <n v="8.25"/>
    <n v="10889444"/>
    <n v="136490"/>
    <n v="8860814"/>
    <n v="0"/>
    <n v="0"/>
    <n v="0"/>
    <m/>
    <n v="0"/>
    <n v="0"/>
    <n v="0"/>
    <s v="1000000/1500000/"/>
    <s v="07/12/"/>
    <d v="2022-03-31T00:00:00"/>
    <n v="1"/>
    <s v="O"/>
    <n v="1"/>
    <n v="30"/>
    <n v="0"/>
    <m/>
    <m/>
    <m/>
    <m/>
    <m/>
    <m/>
    <n v="1"/>
    <n v="1"/>
    <n v="44403"/>
    <s v="A"/>
    <n v="1899965.54"/>
    <s v="LIBRE INVERSION"/>
    <n v="0"/>
    <n v="0"/>
    <m/>
    <m/>
    <n v="5"/>
    <m/>
    <m/>
    <m/>
    <m/>
    <n v="1"/>
    <n v="7"/>
    <n v="2"/>
  </r>
  <r>
    <n v="8394102"/>
    <s v="C"/>
    <x v="811"/>
    <x v="0"/>
    <n v="4"/>
    <s v="13 211003152"/>
    <d v="2021-10-28T00:00:00"/>
    <d v="2024-10-31T00:00:00"/>
    <n v="0"/>
    <n v="1"/>
    <n v="6"/>
    <n v="30"/>
    <n v="2"/>
    <n v="9"/>
    <n v="9.3800000000000008"/>
    <n v="15033795"/>
    <n v="312211"/>
    <n v="13022717"/>
    <n v="0"/>
    <n v="0"/>
    <n v="0"/>
    <m/>
    <n v="0"/>
    <n v="0"/>
    <n v="0"/>
    <s v="1000000/1000000/"/>
    <s v="06/12/"/>
    <d v="2022-03-31T00:00:00"/>
    <n v="1"/>
    <s v="O"/>
    <n v="1"/>
    <n v="30"/>
    <n v="0"/>
    <m/>
    <m/>
    <m/>
    <m/>
    <m/>
    <m/>
    <n v="1"/>
    <n v="1"/>
    <m/>
    <m/>
    <n v="578581"/>
    <s v="LIBRE INVERSION"/>
    <n v="0"/>
    <n v="0"/>
    <s v="800-197-268-4"/>
    <s v="DIRECCION DE IMPUESTOS Y ADUANAS NACIONALES"/>
    <n v="5"/>
    <m/>
    <m/>
    <m/>
    <m/>
    <n v="1"/>
    <n v="7"/>
    <n v="2"/>
  </r>
  <r>
    <n v="6146335"/>
    <s v="C"/>
    <x v="812"/>
    <x v="0"/>
    <n v="4"/>
    <s v="13 211002139"/>
    <d v="2021-08-17T00:00:00"/>
    <d v="2023-02-28T00:00:00"/>
    <n v="1"/>
    <n v="1"/>
    <n v="8"/>
    <n v="30"/>
    <n v="2"/>
    <n v="9"/>
    <n v="9.3800000000000008"/>
    <n v="16583121"/>
    <n v="878124"/>
    <n v="10197441"/>
    <n v="0"/>
    <n v="0"/>
    <n v="0"/>
    <m/>
    <n v="0"/>
    <n v="0"/>
    <n v="0"/>
    <s v="1000000/"/>
    <s v="06/"/>
    <d v="2022-03-31T00:00:00"/>
    <n v="1"/>
    <s v="O"/>
    <n v="1"/>
    <n v="30"/>
    <n v="1"/>
    <m/>
    <m/>
    <m/>
    <m/>
    <m/>
    <m/>
    <n v="1"/>
    <n v="1"/>
    <m/>
    <m/>
    <n v="506392"/>
    <s v="LIBRE INVERSION"/>
    <n v="0"/>
    <n v="0"/>
    <s v="800-197-268-4"/>
    <s v="DIRECCION DE IMPUESTOS Y ADUANAS NACIONALES"/>
    <n v="5"/>
    <m/>
    <m/>
    <m/>
    <m/>
    <n v="1"/>
    <n v="7"/>
    <n v="2"/>
  </r>
  <r>
    <n v="0"/>
    <s v="C"/>
    <x v="813"/>
    <x v="0"/>
    <n v="4"/>
    <s v="13 201003113"/>
    <d v="2020-11-10T00:00:00"/>
    <d v="2022-11-30T00:00:00"/>
    <n v="0"/>
    <n v="1"/>
    <n v="16"/>
    <n v="30"/>
    <n v="2"/>
    <n v="8.0399999999999991"/>
    <n v="8.34"/>
    <n v="3633678"/>
    <n v="165077"/>
    <n v="1279762"/>
    <n v="0"/>
    <n v="0"/>
    <n v="0"/>
    <m/>
    <n v="0"/>
    <n v="0"/>
    <n v="0"/>
    <m/>
    <m/>
    <d v="2022-03-31T00:00:00"/>
    <n v="1"/>
    <s v="O"/>
    <n v="1"/>
    <n v="30"/>
    <n v="0"/>
    <m/>
    <m/>
    <m/>
    <m/>
    <m/>
    <m/>
    <n v="1"/>
    <n v="1"/>
    <m/>
    <m/>
    <n v="1092233"/>
    <s v="LIBRE INVERSION"/>
    <n v="0"/>
    <n v="0"/>
    <s v="800-197-268-4"/>
    <s v="DIRECCION DE IMPUESTOS Y ADUANAS NACIONALES"/>
    <n v="5"/>
    <m/>
    <m/>
    <m/>
    <m/>
    <n v="1"/>
    <n v="7"/>
    <n v="2"/>
  </r>
  <r>
    <n v="13317263"/>
    <s v="C"/>
    <x v="814"/>
    <x v="1"/>
    <n v="3"/>
    <s v="13 221000160"/>
    <d v="2022-01-28T00:00:00"/>
    <d v="2023-09-30T00:00:00"/>
    <n v="1"/>
    <n v="1"/>
    <n v="1"/>
    <n v="30"/>
    <n v="2"/>
    <n v="11.05"/>
    <n v="11.62"/>
    <n v="16669370"/>
    <n v="695604"/>
    <n v="16132892"/>
    <n v="148584"/>
    <n v="0"/>
    <n v="0"/>
    <m/>
    <n v="0"/>
    <n v="0"/>
    <n v="0"/>
    <s v="1500000/1500000/"/>
    <s v="06/12/"/>
    <d v="2022-02-28T00:00:00"/>
    <n v="1"/>
    <s v="O"/>
    <n v="1"/>
    <n v="30"/>
    <n v="541599"/>
    <m/>
    <m/>
    <m/>
    <m/>
    <m/>
    <m/>
    <n v="1"/>
    <n v="1"/>
    <n v="44589"/>
    <s v="A"/>
    <n v="701955"/>
    <s v="LIBRE INVERSION"/>
    <n v="0"/>
    <n v="0"/>
    <m/>
    <m/>
    <n v="5"/>
    <m/>
    <m/>
    <m/>
    <m/>
    <n v="1"/>
    <n v="7"/>
    <n v="2"/>
  </r>
  <r>
    <n v="0"/>
    <s v="C"/>
    <x v="815"/>
    <x v="0"/>
    <n v="4"/>
    <s v="13 211003314"/>
    <d v="2021-11-11T00:00:00"/>
    <d v="2024-11-30T00:00:00"/>
    <n v="0"/>
    <n v="1"/>
    <n v="4"/>
    <n v="30"/>
    <n v="2"/>
    <n v="5.99"/>
    <n v="6.16"/>
    <n v="12064348"/>
    <n v="369229"/>
    <n v="10835138"/>
    <n v="0"/>
    <n v="0"/>
    <n v="0"/>
    <m/>
    <n v="0"/>
    <n v="0"/>
    <n v="0"/>
    <m/>
    <m/>
    <d v="2022-03-31T00:00:00"/>
    <n v="1"/>
    <s v="O"/>
    <n v="1"/>
    <n v="30"/>
    <n v="0"/>
    <m/>
    <m/>
    <m/>
    <m/>
    <m/>
    <m/>
    <n v="1"/>
    <n v="1"/>
    <m/>
    <m/>
    <n v="2291384"/>
    <s v="LIBRE INVERSION"/>
    <n v="0"/>
    <n v="0"/>
    <s v="800-197-268-4"/>
    <s v="DIRECCION DE IMPUESTOS Y ADUANAS NACIONALES"/>
    <n v="5"/>
    <m/>
    <m/>
    <m/>
    <m/>
    <n v="1"/>
    <n v="7"/>
    <n v="2"/>
  </r>
  <r>
    <n v="0"/>
    <s v="C"/>
    <x v="816"/>
    <x v="0"/>
    <n v="4"/>
    <s v="13 211001983"/>
    <d v="2021-07-29T00:00:00"/>
    <d v="2022-07-31T00:00:00"/>
    <n v="0"/>
    <n v="1"/>
    <n v="9"/>
    <n v="30"/>
    <n v="2"/>
    <n v="5.99"/>
    <n v="6.16"/>
    <n v="10010438"/>
    <n v="450024"/>
    <n v="4237443"/>
    <n v="0"/>
    <n v="0"/>
    <n v="0"/>
    <m/>
    <n v="0"/>
    <n v="0"/>
    <n v="0"/>
    <s v="2500000/"/>
    <s v="06/"/>
    <d v="2022-03-31T00:00:00"/>
    <n v="1"/>
    <s v="O"/>
    <n v="1"/>
    <n v="30"/>
    <n v="0"/>
    <m/>
    <m/>
    <m/>
    <m/>
    <m/>
    <m/>
    <n v="1"/>
    <n v="1"/>
    <m/>
    <m/>
    <n v="2116477"/>
    <s v="LIBRE INVERSION"/>
    <n v="0"/>
    <n v="0"/>
    <s v="800-197-268-4"/>
    <s v="DIRECCION DE IMPUESTOS Y ADUANAS NACIONALES"/>
    <n v="5"/>
    <m/>
    <m/>
    <m/>
    <m/>
    <n v="1"/>
    <n v="7"/>
    <n v="2"/>
  </r>
  <r>
    <n v="0"/>
    <s v="C"/>
    <x v="817"/>
    <x v="0"/>
    <n v="4"/>
    <s v="10 191001185"/>
    <d v="2019-09-20T00:00:00"/>
    <d v="2023-09-30T00:00:00"/>
    <n v="0"/>
    <n v="1"/>
    <n v="30"/>
    <n v="30"/>
    <n v="2"/>
    <n v="12"/>
    <n v="12.68"/>
    <n v="19462357"/>
    <n v="512519"/>
    <n v="8203559"/>
    <n v="0"/>
    <n v="0"/>
    <n v="0"/>
    <m/>
    <n v="0"/>
    <n v="0"/>
    <n v="0"/>
    <m/>
    <m/>
    <d v="2022-03-31T00:00:00"/>
    <n v="1"/>
    <s v="O"/>
    <n v="1"/>
    <n v="30"/>
    <n v="0"/>
    <m/>
    <m/>
    <m/>
    <m/>
    <m/>
    <m/>
    <n v="1"/>
    <n v="1"/>
    <m/>
    <m/>
    <n v="1180034.32"/>
    <s v="SUSTITUCION"/>
    <n v="0"/>
    <n v="0"/>
    <s v="800-197-268-4"/>
    <s v="DIRECCION DE IMPUESTOS Y ADUANAS NACIONALES"/>
    <n v="5"/>
    <m/>
    <m/>
    <m/>
    <m/>
    <n v="1"/>
    <n v="7"/>
    <n v="2"/>
  </r>
  <r>
    <n v="0"/>
    <s v="C"/>
    <x v="817"/>
    <x v="1"/>
    <n v="4"/>
    <s v="13 221000559"/>
    <d v="2022-01-28T00:00:00"/>
    <d v="2025-01-31T00:00:00"/>
    <n v="0"/>
    <n v="1"/>
    <n v="2"/>
    <n v="30"/>
    <n v="2"/>
    <n v="7.2"/>
    <n v="7.44"/>
    <n v="7029129"/>
    <n v="218983"/>
    <n v="6679131"/>
    <n v="0"/>
    <n v="0"/>
    <n v="0"/>
    <m/>
    <n v="0"/>
    <n v="0"/>
    <n v="0"/>
    <m/>
    <m/>
    <d v="2022-03-31T00:00:00"/>
    <n v="1"/>
    <s v="O"/>
    <n v="1"/>
    <n v="30"/>
    <n v="0"/>
    <m/>
    <m/>
    <m/>
    <m/>
    <m/>
    <m/>
    <n v="1"/>
    <n v="1"/>
    <m/>
    <m/>
    <n v="960811.68"/>
    <s v="LIBRE INVERSION"/>
    <n v="0"/>
    <n v="0"/>
    <m/>
    <m/>
    <n v="5"/>
    <m/>
    <m/>
    <m/>
    <m/>
    <n v="1"/>
    <n v="7"/>
    <n v="2"/>
  </r>
  <r>
    <n v="4876565"/>
    <s v="C"/>
    <x v="818"/>
    <x v="3"/>
    <n v="4"/>
    <s v="11 17823"/>
    <d v="2017-04-10T00:00:00"/>
    <d v="2019-12-31T00:00:00"/>
    <n v="1380"/>
    <n v="1"/>
    <n v="0"/>
    <n v="30"/>
    <n v="2"/>
    <n v="0"/>
    <n v="0"/>
    <n v="8093599"/>
    <n v="284867"/>
    <n v="4876565"/>
    <n v="187173"/>
    <n v="0"/>
    <n v="0"/>
    <m/>
    <n v="4876565"/>
    <n v="187173"/>
    <n v="513237"/>
    <m/>
    <m/>
    <d v="2017-04-10T00:00:00"/>
    <n v="1"/>
    <s v="O"/>
    <n v="1"/>
    <n v="30"/>
    <n v="4876565"/>
    <m/>
    <m/>
    <m/>
    <m/>
    <m/>
    <m/>
    <n v="1"/>
    <n v="1"/>
    <m/>
    <m/>
    <n v="0"/>
    <s v="SUSTITUCION"/>
    <n v="0"/>
    <n v="0"/>
    <m/>
    <m/>
    <n v="5"/>
    <m/>
    <m/>
    <m/>
    <m/>
    <n v="1"/>
    <n v="7"/>
    <n v="2"/>
  </r>
  <r>
    <n v="2942660"/>
    <s v="C"/>
    <x v="819"/>
    <x v="0"/>
    <n v="4"/>
    <s v="13 221001246"/>
    <d v="2022-03-30T00:00:00"/>
    <d v="2025-03-31T00:00:00"/>
    <n v="0"/>
    <n v="1"/>
    <n v="0"/>
    <n v="30"/>
    <n v="2"/>
    <n v="6"/>
    <n v="6.16"/>
    <n v="15026334"/>
    <n v="209147"/>
    <n v="15026334"/>
    <n v="0"/>
    <n v="0"/>
    <n v="0"/>
    <m/>
    <n v="0"/>
    <n v="0"/>
    <n v="0"/>
    <s v="1500000/1500000/"/>
    <s v="06/12/"/>
    <d v="2022-03-30T00:00:00"/>
    <n v="1"/>
    <s v="O"/>
    <n v="1"/>
    <n v="30"/>
    <n v="0"/>
    <m/>
    <m/>
    <m/>
    <m/>
    <m/>
    <m/>
    <n v="1"/>
    <n v="1"/>
    <m/>
    <m/>
    <n v="1508671"/>
    <s v="LIBRE INVERSION"/>
    <n v="0"/>
    <n v="0"/>
    <s v="800-197-268-4"/>
    <s v="DIRECCION DE IMPUESTOS Y ADUANAS NACIONALES"/>
    <n v="5"/>
    <m/>
    <m/>
    <m/>
    <m/>
    <n v="1"/>
    <n v="7"/>
    <n v="2"/>
  </r>
  <r>
    <n v="8617338.3841130696"/>
    <s v="C"/>
    <x v="820"/>
    <x v="0"/>
    <n v="4"/>
    <s v="13 211003641"/>
    <d v="2021-11-26T00:00:00"/>
    <d v="2023-11-30T00:00:00"/>
    <n v="0"/>
    <n v="1"/>
    <n v="5"/>
    <n v="30"/>
    <n v="2"/>
    <n v="9"/>
    <n v="9.3800000000000008"/>
    <n v="15032477"/>
    <n v="434571"/>
    <n v="12214860"/>
    <n v="0"/>
    <n v="0"/>
    <n v="0"/>
    <m/>
    <n v="0"/>
    <n v="0"/>
    <n v="0"/>
    <s v="1500000/1500000/"/>
    <s v="06/12/"/>
    <d v="2022-03-31T00:00:00"/>
    <n v="1"/>
    <s v="O"/>
    <n v="1"/>
    <n v="30"/>
    <n v="0"/>
    <m/>
    <m/>
    <m/>
    <m/>
    <m/>
    <m/>
    <n v="1"/>
    <n v="1"/>
    <m/>
    <m/>
    <n v="840759.98"/>
    <s v="LIBRE INVERSION"/>
    <n v="0"/>
    <n v="0"/>
    <s v="800-197-268-4"/>
    <s v="DIRECCION DE IMPUESTOS Y ADUANAS NACIONALES"/>
    <n v="5"/>
    <m/>
    <m/>
    <m/>
    <m/>
    <n v="1"/>
    <n v="7"/>
    <n v="2"/>
  </r>
  <r>
    <n v="3113166.6158869294"/>
    <s v="C"/>
    <x v="820"/>
    <x v="1"/>
    <n v="4"/>
    <s v="10 211000153"/>
    <d v="2021-03-11T00:00:00"/>
    <d v="2024-03-31T00:00:00"/>
    <n v="0"/>
    <n v="1"/>
    <n v="12"/>
    <n v="30"/>
    <n v="2"/>
    <n v="17.690000000000001"/>
    <n v="19.2"/>
    <n v="6000000"/>
    <n v="217225"/>
    <n v="4412854"/>
    <n v="0"/>
    <n v="0"/>
    <n v="0"/>
    <m/>
    <n v="0"/>
    <n v="0"/>
    <n v="0"/>
    <m/>
    <m/>
    <d v="2022-03-31T00:00:00"/>
    <n v="1"/>
    <s v="O"/>
    <n v="1"/>
    <n v="30"/>
    <n v="0"/>
    <m/>
    <m/>
    <m/>
    <m/>
    <m/>
    <m/>
    <n v="1"/>
    <n v="1"/>
    <m/>
    <m/>
    <n v="303754.02"/>
    <s v="TARJETA DE AFINIDAD"/>
    <n v="0"/>
    <n v="0"/>
    <m/>
    <m/>
    <n v="5"/>
    <m/>
    <m/>
    <m/>
    <m/>
    <n v="1"/>
    <n v="7"/>
    <n v="2"/>
  </r>
  <r>
    <n v="0"/>
    <s v="C"/>
    <x v="821"/>
    <x v="0"/>
    <n v="4"/>
    <s v="13 211000096"/>
    <d v="2021-01-20T00:00:00"/>
    <d v="2022-08-31T00:00:00"/>
    <n v="0"/>
    <n v="1"/>
    <n v="15"/>
    <n v="30"/>
    <n v="2"/>
    <n v="10.1"/>
    <n v="10.58"/>
    <n v="15612610"/>
    <n v="558438"/>
    <n v="3582225"/>
    <n v="0"/>
    <n v="0"/>
    <n v="0"/>
    <m/>
    <n v="0"/>
    <n v="0"/>
    <n v="0"/>
    <s v="1000000/"/>
    <s v="07/"/>
    <d v="2022-03-31T00:00:00"/>
    <n v="1"/>
    <s v="O"/>
    <n v="1"/>
    <n v="30"/>
    <n v="0"/>
    <m/>
    <m/>
    <m/>
    <m/>
    <m/>
    <m/>
    <n v="1"/>
    <n v="1"/>
    <m/>
    <m/>
    <n v="846483"/>
    <s v="SUSTITUCION"/>
    <n v="0"/>
    <n v="0"/>
    <s v="800-197-268-4"/>
    <s v="DIRECCION DE IMPUESTOS Y ADUANAS NACIONALES"/>
    <n v="5"/>
    <m/>
    <m/>
    <m/>
    <m/>
    <n v="1"/>
    <n v="7"/>
    <n v="2"/>
  </r>
  <r>
    <n v="41315.858061692976"/>
    <s v="C"/>
    <x v="822"/>
    <x v="1"/>
    <n v="4"/>
    <s v="10 191003374"/>
    <d v="2020-06-20T00:00:00"/>
    <d v="2022-06-30T00:00:00"/>
    <n v="1"/>
    <n v="1"/>
    <n v="20"/>
    <n v="30"/>
    <n v="2"/>
    <n v="17.690000000000001"/>
    <n v="19.2"/>
    <n v="300000"/>
    <n v="14992"/>
    <n v="44616"/>
    <n v="658"/>
    <n v="0"/>
    <n v="0"/>
    <m/>
    <n v="0"/>
    <n v="0"/>
    <n v="0"/>
    <m/>
    <m/>
    <d v="2022-02-28T00:00:00"/>
    <n v="1"/>
    <s v="O"/>
    <n v="1"/>
    <n v="30"/>
    <n v="14319"/>
    <m/>
    <m/>
    <m/>
    <m/>
    <m/>
    <m/>
    <n v="1"/>
    <n v="1"/>
    <m/>
    <m/>
    <n v="428.83"/>
    <s v="TARJETA DE AFINIDAD"/>
    <n v="0"/>
    <n v="0"/>
    <m/>
    <m/>
    <n v="5"/>
    <m/>
    <m/>
    <m/>
    <m/>
    <n v="1"/>
    <n v="7"/>
    <n v="2"/>
  </r>
  <r>
    <n v="9546.4240207444673"/>
    <s v="C"/>
    <x v="822"/>
    <x v="1"/>
    <n v="4"/>
    <s v="10 191003039"/>
    <d v="2020-03-06T00:00:00"/>
    <d v="2022-03-31T00:00:00"/>
    <n v="1"/>
    <n v="1"/>
    <n v="23"/>
    <n v="30"/>
    <n v="2"/>
    <n v="18"/>
    <n v="19.559999999999999"/>
    <n v="210000"/>
    <n v="10484"/>
    <n v="10334"/>
    <n v="155"/>
    <n v="0"/>
    <n v="0"/>
    <m/>
    <n v="0"/>
    <n v="0"/>
    <n v="0"/>
    <m/>
    <m/>
    <d v="2022-02-28T00:00:00"/>
    <n v="1"/>
    <s v="O"/>
    <n v="1"/>
    <n v="30"/>
    <n v="10334"/>
    <m/>
    <m/>
    <m/>
    <m/>
    <m/>
    <m/>
    <n v="1"/>
    <n v="1"/>
    <m/>
    <m/>
    <n v="122.52"/>
    <s v="TARJETA DE AFINIDAD"/>
    <n v="0"/>
    <n v="0"/>
    <m/>
    <m/>
    <n v="5"/>
    <m/>
    <m/>
    <m/>
    <m/>
    <n v="1"/>
    <n v="7"/>
    <n v="2"/>
  </r>
  <r>
    <n v="11758.286190769621"/>
    <s v="C"/>
    <x v="822"/>
    <x v="1"/>
    <n v="4"/>
    <s v="10 191003222"/>
    <d v="2020-04-23T00:00:00"/>
    <d v="2022-04-30T00:00:00"/>
    <n v="1"/>
    <n v="1"/>
    <n v="22"/>
    <n v="30"/>
    <n v="2"/>
    <n v="18"/>
    <n v="19.559999999999999"/>
    <n v="130000"/>
    <n v="6490"/>
    <n v="12698"/>
    <n v="190"/>
    <n v="0"/>
    <n v="0"/>
    <m/>
    <n v="0"/>
    <n v="0"/>
    <n v="0"/>
    <m/>
    <m/>
    <d v="2022-02-28T00:00:00"/>
    <n v="1"/>
    <s v="O"/>
    <n v="1"/>
    <n v="30"/>
    <n v="6300"/>
    <m/>
    <m/>
    <m/>
    <m/>
    <m/>
    <m/>
    <n v="1"/>
    <n v="1"/>
    <m/>
    <m/>
    <n v="122.52"/>
    <s v="TARJETA DE AFINIDAD"/>
    <n v="0"/>
    <n v="0"/>
    <m/>
    <m/>
    <n v="5"/>
    <m/>
    <m/>
    <m/>
    <m/>
    <n v="1"/>
    <n v="7"/>
    <n v="2"/>
  </r>
  <r>
    <n v="84708.392425631086"/>
    <s v="C"/>
    <x v="822"/>
    <x v="1"/>
    <n v="4"/>
    <s v="10 211000068"/>
    <d v="2021-02-21T00:00:00"/>
    <d v="2023-02-28T00:00:00"/>
    <n v="1"/>
    <n v="1"/>
    <n v="12"/>
    <n v="30"/>
    <n v="2"/>
    <n v="17.690000000000001"/>
    <n v="19.2"/>
    <n v="168000"/>
    <n v="8396"/>
    <n v="91517"/>
    <n v="1350"/>
    <n v="0"/>
    <n v="0"/>
    <m/>
    <n v="0"/>
    <n v="0"/>
    <n v="0"/>
    <m/>
    <m/>
    <d v="2022-02-28T00:00:00"/>
    <n v="1"/>
    <s v="O"/>
    <n v="1"/>
    <n v="30"/>
    <n v="7015"/>
    <m/>
    <m/>
    <m/>
    <m/>
    <m/>
    <m/>
    <n v="1"/>
    <n v="1"/>
    <m/>
    <m/>
    <n v="918.93"/>
    <s v="TARJETA DE AFINIDAD"/>
    <n v="0"/>
    <n v="0"/>
    <m/>
    <m/>
    <n v="5"/>
    <m/>
    <m/>
    <m/>
    <m/>
    <n v="1"/>
    <n v="7"/>
    <n v="2"/>
  </r>
  <r>
    <n v="41499.244265299123"/>
    <s v="C"/>
    <x v="822"/>
    <x v="1"/>
    <n v="4"/>
    <s v="10 211000011"/>
    <d v="2021-02-06T00:00:00"/>
    <d v="2023-02-28T00:00:00"/>
    <n v="1"/>
    <n v="1"/>
    <n v="12"/>
    <n v="30"/>
    <n v="2"/>
    <n v="17.690000000000001"/>
    <n v="19.2"/>
    <n v="82244"/>
    <n v="4110"/>
    <n v="44812"/>
    <n v="661"/>
    <n v="0"/>
    <n v="0"/>
    <m/>
    <n v="0"/>
    <n v="0"/>
    <n v="0"/>
    <m/>
    <m/>
    <d v="2022-02-28T00:00:00"/>
    <n v="1"/>
    <s v="O"/>
    <n v="1"/>
    <n v="30"/>
    <n v="3434"/>
    <m/>
    <m/>
    <m/>
    <m/>
    <m/>
    <m/>
    <n v="1"/>
    <n v="1"/>
    <m/>
    <m/>
    <n v="428.83"/>
    <s v="TARJETA DE AFINIDAD"/>
    <n v="0"/>
    <n v="0"/>
    <m/>
    <m/>
    <n v="5"/>
    <m/>
    <m/>
    <m/>
    <m/>
    <n v="1"/>
    <n v="7"/>
    <n v="2"/>
  </r>
  <r>
    <n v="60492.904053817387"/>
    <s v="C"/>
    <x v="822"/>
    <x v="1"/>
    <n v="4"/>
    <s v="10 211000018"/>
    <d v="2021-02-09T00:00:00"/>
    <d v="2023-02-28T00:00:00"/>
    <n v="1"/>
    <n v="1"/>
    <n v="12"/>
    <n v="30"/>
    <n v="2"/>
    <n v="17.690000000000001"/>
    <n v="19.2"/>
    <n v="120000"/>
    <n v="5997"/>
    <n v="65374"/>
    <n v="964"/>
    <n v="0"/>
    <n v="0"/>
    <m/>
    <n v="0"/>
    <n v="0"/>
    <n v="0"/>
    <m/>
    <m/>
    <d v="2022-02-28T00:00:00"/>
    <n v="1"/>
    <s v="O"/>
    <n v="1"/>
    <n v="30"/>
    <n v="5011"/>
    <m/>
    <m/>
    <m/>
    <m/>
    <m/>
    <m/>
    <n v="1"/>
    <n v="1"/>
    <m/>
    <m/>
    <n v="673.88"/>
    <s v="TARJETA DE AFINIDAD"/>
    <n v="0"/>
    <n v="0"/>
    <m/>
    <m/>
    <n v="5"/>
    <m/>
    <m/>
    <m/>
    <m/>
    <n v="1"/>
    <n v="7"/>
    <n v="2"/>
  </r>
  <r>
    <n v="54907.553141760785"/>
    <s v="C"/>
    <x v="822"/>
    <x v="1"/>
    <n v="4"/>
    <s v="10 191003575"/>
    <d v="2020-09-01T00:00:00"/>
    <d v="2022-09-30T00:00:00"/>
    <n v="1"/>
    <n v="1"/>
    <n v="17"/>
    <n v="30"/>
    <n v="2"/>
    <n v="17.690000000000001"/>
    <n v="19.2"/>
    <n v="180000"/>
    <n v="8995"/>
    <n v="59339"/>
    <n v="875"/>
    <n v="0"/>
    <n v="0"/>
    <m/>
    <n v="0"/>
    <n v="0"/>
    <n v="0"/>
    <m/>
    <m/>
    <d v="2022-02-28T00:00:00"/>
    <n v="1"/>
    <s v="O"/>
    <n v="1"/>
    <n v="30"/>
    <n v="8100"/>
    <m/>
    <m/>
    <m/>
    <m/>
    <m/>
    <m/>
    <n v="1"/>
    <n v="1"/>
    <m/>
    <m/>
    <n v="612.62"/>
    <s v="TARJETA DE AFINIDAD"/>
    <n v="0"/>
    <n v="0"/>
    <m/>
    <m/>
    <n v="5"/>
    <m/>
    <m/>
    <m/>
    <m/>
    <n v="1"/>
    <n v="7"/>
    <n v="2"/>
  </r>
  <r>
    <n v="22145.844073972894"/>
    <s v="C"/>
    <x v="822"/>
    <x v="1"/>
    <n v="4"/>
    <s v="10 191003918"/>
    <d v="2020-12-09T00:00:00"/>
    <d v="2022-12-31T00:00:00"/>
    <n v="1"/>
    <n v="1"/>
    <n v="14"/>
    <n v="30"/>
    <n v="2"/>
    <n v="17.690000000000001"/>
    <n v="19.2"/>
    <n v="51960"/>
    <n v="2597"/>
    <n v="23931"/>
    <n v="353"/>
    <n v="0"/>
    <n v="0"/>
    <m/>
    <n v="0"/>
    <n v="0"/>
    <n v="0"/>
    <m/>
    <m/>
    <d v="2022-02-28T00:00:00"/>
    <n v="1"/>
    <s v="O"/>
    <n v="1"/>
    <n v="30"/>
    <n v="2236"/>
    <m/>
    <m/>
    <m/>
    <m/>
    <m/>
    <m/>
    <n v="1"/>
    <n v="1"/>
    <m/>
    <m/>
    <n v="245.05"/>
    <s v="TARJETA DE AFINIDAD"/>
    <n v="0"/>
    <n v="0"/>
    <m/>
    <m/>
    <n v="5"/>
    <m/>
    <m/>
    <m/>
    <m/>
    <n v="1"/>
    <n v="7"/>
    <n v="2"/>
  </r>
  <r>
    <n v="65746.091382811836"/>
    <s v="C"/>
    <x v="822"/>
    <x v="1"/>
    <n v="4"/>
    <s v="10 191003754"/>
    <d v="2020-10-19T00:00:00"/>
    <d v="2022-10-31T00:00:00"/>
    <n v="1"/>
    <n v="1"/>
    <n v="16"/>
    <n v="30"/>
    <n v="2"/>
    <n v="17.690000000000001"/>
    <n v="19.2"/>
    <n v="190000"/>
    <n v="9495"/>
    <n v="71054"/>
    <n v="1048"/>
    <n v="0"/>
    <n v="0"/>
    <m/>
    <n v="0"/>
    <n v="0"/>
    <n v="0"/>
    <m/>
    <m/>
    <d v="2022-02-28T00:00:00"/>
    <n v="1"/>
    <s v="O"/>
    <n v="1"/>
    <n v="30"/>
    <n v="8423"/>
    <m/>
    <m/>
    <m/>
    <m/>
    <m/>
    <m/>
    <n v="1"/>
    <n v="1"/>
    <m/>
    <m/>
    <n v="735.15"/>
    <s v="TARJETA DE AFINIDAD"/>
    <n v="0"/>
    <n v="0"/>
    <m/>
    <m/>
    <n v="5"/>
    <m/>
    <m/>
    <m/>
    <m/>
    <n v="1"/>
    <n v="7"/>
    <n v="2"/>
  </r>
  <r>
    <n v="15804.492893988918"/>
    <s v="C"/>
    <x v="822"/>
    <x v="1"/>
    <n v="4"/>
    <s v="10 191003515"/>
    <d v="2020-08-12T00:00:00"/>
    <d v="2022-08-31T00:00:00"/>
    <n v="1"/>
    <n v="1"/>
    <n v="18"/>
    <n v="30"/>
    <n v="2"/>
    <n v="17.690000000000001"/>
    <n v="19.2"/>
    <n v="60000"/>
    <n v="2998"/>
    <n v="17088"/>
    <n v="252"/>
    <n v="0"/>
    <n v="0"/>
    <m/>
    <n v="0"/>
    <n v="0"/>
    <n v="0"/>
    <m/>
    <m/>
    <d v="2022-02-28T00:00:00"/>
    <n v="1"/>
    <s v="O"/>
    <n v="1"/>
    <n v="30"/>
    <n v="2740"/>
    <m/>
    <m/>
    <m/>
    <m/>
    <m/>
    <m/>
    <n v="1"/>
    <n v="1"/>
    <m/>
    <m/>
    <n v="183.79"/>
    <s v="TARJETA DE AFINIDAD"/>
    <n v="0"/>
    <n v="0"/>
    <m/>
    <m/>
    <n v="5"/>
    <m/>
    <m/>
    <m/>
    <m/>
    <n v="1"/>
    <n v="7"/>
    <n v="2"/>
  </r>
  <r>
    <n v="79041.640494626859"/>
    <s v="C"/>
    <x v="822"/>
    <x v="1"/>
    <n v="4"/>
    <s v="10 191003516"/>
    <d v="2020-08-12T00:00:00"/>
    <d v="2022-08-31T00:00:00"/>
    <n v="1"/>
    <n v="1"/>
    <n v="18"/>
    <n v="30"/>
    <n v="2"/>
    <n v="17.690000000000001"/>
    <n v="19.2"/>
    <n v="300000"/>
    <n v="14992"/>
    <n v="85395"/>
    <n v="1260"/>
    <n v="0"/>
    <n v="0"/>
    <m/>
    <n v="0"/>
    <n v="0"/>
    <n v="0"/>
    <m/>
    <m/>
    <d v="2022-02-28T00:00:00"/>
    <n v="1"/>
    <s v="O"/>
    <n v="1"/>
    <n v="30"/>
    <n v="13703"/>
    <m/>
    <m/>
    <m/>
    <m/>
    <m/>
    <m/>
    <n v="1"/>
    <n v="1"/>
    <m/>
    <m/>
    <n v="857.67"/>
    <s v="TARJETA DE AFINIDAD"/>
    <n v="0"/>
    <n v="0"/>
    <m/>
    <m/>
    <n v="5"/>
    <m/>
    <m/>
    <m/>
    <m/>
    <n v="1"/>
    <n v="7"/>
    <n v="2"/>
  </r>
  <r>
    <n v="178858.40675566022"/>
    <s v="C"/>
    <x v="822"/>
    <x v="1"/>
    <n v="4"/>
    <s v="10 211000446"/>
    <d v="2021-05-25T00:00:00"/>
    <d v="2023-05-31T00:00:00"/>
    <n v="1"/>
    <n v="1"/>
    <n v="9"/>
    <n v="30"/>
    <n v="2"/>
    <n v="17.690000000000001"/>
    <n v="19.2"/>
    <n v="290000"/>
    <n v="14492"/>
    <n v="193256"/>
    <n v="2850"/>
    <n v="0"/>
    <n v="0"/>
    <m/>
    <n v="0"/>
    <n v="0"/>
    <n v="0"/>
    <m/>
    <m/>
    <d v="2022-02-28T00:00:00"/>
    <n v="1"/>
    <s v="O"/>
    <n v="1"/>
    <n v="30"/>
    <n v="11577"/>
    <m/>
    <m/>
    <m/>
    <m/>
    <m/>
    <m/>
    <n v="1"/>
    <n v="1"/>
    <m/>
    <m/>
    <n v="1960.39"/>
    <s v="TARJETA DE AFINIDAD"/>
    <n v="0"/>
    <n v="0"/>
    <m/>
    <m/>
    <n v="5"/>
    <m/>
    <m/>
    <m/>
    <m/>
    <n v="1"/>
    <n v="7"/>
    <n v="2"/>
  </r>
  <r>
    <n v="45664.277743304032"/>
    <s v="C"/>
    <x v="822"/>
    <x v="1"/>
    <n v="4"/>
    <s v="10 211000138"/>
    <d v="2021-03-09T00:00:00"/>
    <d v="2023-03-31T00:00:00"/>
    <n v="1"/>
    <n v="1"/>
    <n v="11"/>
    <n v="30"/>
    <n v="2"/>
    <n v="17.690000000000001"/>
    <n v="19.2"/>
    <n v="84195"/>
    <n v="4208"/>
    <n v="49329"/>
    <n v="728"/>
    <n v="0"/>
    <n v="0"/>
    <m/>
    <n v="0"/>
    <n v="0"/>
    <n v="0"/>
    <m/>
    <m/>
    <d v="2022-02-28T00:00:00"/>
    <n v="1"/>
    <s v="O"/>
    <n v="1"/>
    <n v="30"/>
    <n v="3463"/>
    <m/>
    <m/>
    <m/>
    <m/>
    <m/>
    <m/>
    <n v="1"/>
    <n v="1"/>
    <m/>
    <m/>
    <n v="490.1"/>
    <s v="TARJETA DE AFINIDAD"/>
    <n v="0"/>
    <n v="0"/>
    <m/>
    <m/>
    <n v="5"/>
    <m/>
    <m/>
    <m/>
    <m/>
    <n v="1"/>
    <n v="7"/>
    <n v="2"/>
  </r>
  <r>
    <n v="70418.696999184773"/>
    <s v="C"/>
    <x v="822"/>
    <x v="1"/>
    <n v="4"/>
    <s v="10 211000916"/>
    <d v="2021-09-20T00:00:00"/>
    <d v="2023-09-30T00:00:00"/>
    <n v="1"/>
    <n v="1"/>
    <n v="5"/>
    <n v="30"/>
    <n v="2"/>
    <n v="17.690000000000001"/>
    <n v="19.2"/>
    <n v="92720"/>
    <n v="4634"/>
    <n v="76048"/>
    <n v="1121"/>
    <n v="0"/>
    <n v="0"/>
    <m/>
    <n v="0"/>
    <n v="0"/>
    <n v="0"/>
    <m/>
    <m/>
    <d v="2022-02-28T00:00:00"/>
    <n v="1"/>
    <s v="O"/>
    <n v="1"/>
    <n v="30"/>
    <n v="3487"/>
    <m/>
    <m/>
    <m/>
    <m/>
    <m/>
    <m/>
    <n v="1"/>
    <n v="1"/>
    <m/>
    <m/>
    <n v="735.15"/>
    <s v="TARJETA DE AFINIDAD"/>
    <n v="0"/>
    <n v="0"/>
    <m/>
    <m/>
    <n v="5"/>
    <m/>
    <m/>
    <m/>
    <m/>
    <n v="1"/>
    <n v="7"/>
    <n v="2"/>
  </r>
  <r>
    <n v="189467.22974507092"/>
    <s v="C"/>
    <x v="822"/>
    <x v="1"/>
    <n v="4"/>
    <s v="10 211000506"/>
    <d v="2021-06-14T00:00:00"/>
    <d v="2023-06-30T00:00:00"/>
    <n v="1"/>
    <n v="1"/>
    <n v="8"/>
    <n v="30"/>
    <n v="2"/>
    <n v="17.690000000000001"/>
    <n v="19.2"/>
    <n v="290000"/>
    <n v="14492"/>
    <n v="204660"/>
    <n v="3019"/>
    <n v="0"/>
    <n v="0"/>
    <m/>
    <n v="0"/>
    <n v="0"/>
    <n v="0"/>
    <m/>
    <m/>
    <d v="2022-02-28T00:00:00"/>
    <n v="1"/>
    <s v="O"/>
    <n v="1"/>
    <n v="30"/>
    <n v="11404"/>
    <m/>
    <m/>
    <m/>
    <m/>
    <m/>
    <m/>
    <n v="1"/>
    <n v="1"/>
    <m/>
    <m/>
    <n v="2021.65"/>
    <s v="TARJETA DE AFINIDAD"/>
    <n v="0"/>
    <n v="0"/>
    <m/>
    <m/>
    <n v="5"/>
    <m/>
    <m/>
    <m/>
    <m/>
    <n v="1"/>
    <n v="7"/>
    <n v="2"/>
  </r>
  <r>
    <n v="103062.514936083"/>
    <s v="C"/>
    <x v="822"/>
    <x v="1"/>
    <n v="4"/>
    <s v="10 211000151"/>
    <d v="2021-03-11T00:00:00"/>
    <d v="2023-03-31T00:00:00"/>
    <n v="1"/>
    <n v="1"/>
    <n v="11"/>
    <n v="30"/>
    <n v="2"/>
    <n v="17.690000000000001"/>
    <n v="19.2"/>
    <n v="190000"/>
    <n v="9495"/>
    <n v="111330"/>
    <n v="1642"/>
    <n v="0"/>
    <n v="0"/>
    <m/>
    <n v="0"/>
    <n v="0"/>
    <n v="0"/>
    <m/>
    <m/>
    <d v="2022-02-28T00:00:00"/>
    <n v="1"/>
    <s v="O"/>
    <n v="1"/>
    <n v="30"/>
    <n v="7816"/>
    <m/>
    <m/>
    <m/>
    <m/>
    <m/>
    <m/>
    <n v="1"/>
    <n v="1"/>
    <m/>
    <m/>
    <n v="1102.72"/>
    <s v="TARJETA DE AFINIDAD"/>
    <n v="0"/>
    <n v="0"/>
    <m/>
    <m/>
    <n v="5"/>
    <m/>
    <m/>
    <m/>
    <m/>
    <n v="1"/>
    <n v="7"/>
    <n v="2"/>
  </r>
  <r>
    <n v="199855.73327217012"/>
    <s v="C"/>
    <x v="822"/>
    <x v="1"/>
    <n v="4"/>
    <s v="10 211000583"/>
    <d v="2021-07-14T00:00:00"/>
    <d v="2023-07-31T00:00:00"/>
    <n v="1"/>
    <n v="1"/>
    <n v="7"/>
    <n v="30"/>
    <n v="2"/>
    <n v="17.690000000000001"/>
    <n v="19.2"/>
    <n v="290000"/>
    <n v="14492"/>
    <n v="215894"/>
    <n v="3185"/>
    <n v="0"/>
    <n v="0"/>
    <m/>
    <n v="0"/>
    <n v="0"/>
    <n v="0"/>
    <m/>
    <m/>
    <d v="2022-02-28T00:00:00"/>
    <n v="1"/>
    <s v="O"/>
    <n v="1"/>
    <n v="30"/>
    <n v="11234"/>
    <m/>
    <m/>
    <m/>
    <m/>
    <m/>
    <m/>
    <n v="1"/>
    <n v="1"/>
    <m/>
    <m/>
    <n v="2144.17"/>
    <s v="TARJETA DE AFINIDAD"/>
    <n v="0"/>
    <n v="0"/>
    <m/>
    <m/>
    <n v="5"/>
    <m/>
    <m/>
    <m/>
    <m/>
    <n v="1"/>
    <n v="7"/>
    <n v="2"/>
  </r>
  <r>
    <n v="87888.202881200923"/>
    <s v="C"/>
    <x v="822"/>
    <x v="1"/>
    <n v="4"/>
    <s v="10 211000873"/>
    <d v="2021-09-16T00:00:00"/>
    <d v="2023-09-30T00:00:00"/>
    <n v="1"/>
    <n v="1"/>
    <n v="5"/>
    <n v="30"/>
    <n v="2"/>
    <n v="17.690000000000001"/>
    <n v="19.2"/>
    <n v="115800"/>
    <n v="5787"/>
    <n v="94981"/>
    <n v="1401"/>
    <n v="0"/>
    <n v="0"/>
    <m/>
    <n v="0"/>
    <n v="0"/>
    <n v="0"/>
    <m/>
    <m/>
    <d v="2022-02-28T00:00:00"/>
    <n v="1"/>
    <s v="O"/>
    <n v="1"/>
    <n v="30"/>
    <n v="4354"/>
    <m/>
    <m/>
    <m/>
    <m/>
    <m/>
    <m/>
    <n v="1"/>
    <n v="1"/>
    <m/>
    <m/>
    <n v="980.19"/>
    <s v="TARJETA DE AFINIDAD"/>
    <n v="0"/>
    <n v="0"/>
    <m/>
    <m/>
    <n v="5"/>
    <m/>
    <m/>
    <m/>
    <m/>
    <n v="1"/>
    <n v="7"/>
    <n v="2"/>
  </r>
  <r>
    <n v="144938.3805446866"/>
    <s v="C"/>
    <x v="822"/>
    <x v="1"/>
    <n v="4"/>
    <s v="10 211000290"/>
    <d v="2021-04-12T00:00:00"/>
    <d v="2023-04-30T00:00:00"/>
    <n v="1"/>
    <n v="1"/>
    <n v="10"/>
    <n v="30"/>
    <n v="2"/>
    <n v="17.690000000000001"/>
    <n v="19.2"/>
    <n v="250000"/>
    <n v="12494"/>
    <n v="156610"/>
    <n v="2310"/>
    <n v="0"/>
    <n v="0"/>
    <m/>
    <n v="0"/>
    <n v="0"/>
    <n v="0"/>
    <m/>
    <m/>
    <d v="2022-02-28T00:00:00"/>
    <n v="1"/>
    <s v="O"/>
    <n v="1"/>
    <n v="30"/>
    <n v="10131"/>
    <m/>
    <m/>
    <m/>
    <m/>
    <m/>
    <m/>
    <n v="1"/>
    <n v="1"/>
    <m/>
    <m/>
    <n v="1592.81"/>
    <s v="TARJETA DE AFINIDAD"/>
    <n v="0"/>
    <n v="0"/>
    <m/>
    <m/>
    <n v="5"/>
    <m/>
    <m/>
    <m/>
    <m/>
    <n v="1"/>
    <n v="7"/>
    <n v="2"/>
  </r>
  <r>
    <n v="74379.770107872639"/>
    <s v="C"/>
    <x v="822"/>
    <x v="1"/>
    <n v="4"/>
    <s v="10 211001301"/>
    <d v="2021-11-15T00:00:00"/>
    <d v="2023-11-30T00:00:00"/>
    <n v="1"/>
    <n v="1"/>
    <n v="3"/>
    <n v="30"/>
    <n v="2"/>
    <n v="17.690000000000001"/>
    <n v="19.2"/>
    <n v="89900"/>
    <n v="4493"/>
    <n v="80347"/>
    <n v="1185"/>
    <n v="0"/>
    <n v="0"/>
    <m/>
    <n v="0"/>
    <n v="0"/>
    <n v="0"/>
    <m/>
    <m/>
    <d v="2022-02-28T00:00:00"/>
    <n v="1"/>
    <s v="O"/>
    <n v="1"/>
    <n v="30"/>
    <n v="3281"/>
    <m/>
    <m/>
    <m/>
    <m/>
    <m/>
    <m/>
    <n v="1"/>
    <n v="1"/>
    <m/>
    <m/>
    <n v="796.41"/>
    <s v="TARJETA DE AFINIDAD"/>
    <n v="0"/>
    <n v="0"/>
    <m/>
    <m/>
    <n v="5"/>
    <m/>
    <m/>
    <m/>
    <m/>
    <n v="1"/>
    <n v="7"/>
    <n v="2"/>
  </r>
  <r>
    <n v="19908.719518757098"/>
    <s v="C"/>
    <x v="822"/>
    <x v="1"/>
    <n v="4"/>
    <s v="10 211001302"/>
    <d v="2021-11-15T00:00:00"/>
    <d v="2023-11-30T00:00:00"/>
    <n v="1"/>
    <n v="1"/>
    <n v="3"/>
    <n v="30"/>
    <n v="2"/>
    <n v="17.690000000000001"/>
    <n v="19.2"/>
    <n v="24100"/>
    <n v="1204"/>
    <n v="21540"/>
    <n v="318"/>
    <n v="0"/>
    <n v="0"/>
    <m/>
    <n v="0"/>
    <n v="0"/>
    <n v="0"/>
    <m/>
    <m/>
    <d v="2022-02-28T00:00:00"/>
    <n v="1"/>
    <s v="O"/>
    <n v="1"/>
    <n v="30"/>
    <n v="879"/>
    <m/>
    <m/>
    <m/>
    <m/>
    <m/>
    <m/>
    <n v="1"/>
    <n v="1"/>
    <m/>
    <m/>
    <n v="245.05"/>
    <s v="TARJETA DE AFINIDAD"/>
    <n v="0"/>
    <n v="0"/>
    <m/>
    <m/>
    <n v="5"/>
    <m/>
    <m/>
    <m/>
    <m/>
    <n v="1"/>
    <n v="7"/>
    <n v="2"/>
  </r>
  <r>
    <n v="28544.2695316098"/>
    <s v="C"/>
    <x v="822"/>
    <x v="1"/>
    <n v="4"/>
    <s v="10 211001399"/>
    <d v="2021-12-02T00:00:00"/>
    <d v="2023-11-30T00:00:00"/>
    <n v="1"/>
    <n v="1"/>
    <n v="3"/>
    <n v="30"/>
    <n v="2"/>
    <n v="17.690000000000001"/>
    <n v="19.2"/>
    <n v="34500"/>
    <n v="1724"/>
    <n v="30835"/>
    <n v="455"/>
    <n v="0"/>
    <n v="0"/>
    <m/>
    <n v="0"/>
    <n v="0"/>
    <n v="0"/>
    <m/>
    <m/>
    <d v="2022-02-28T00:00:00"/>
    <n v="1"/>
    <s v="O"/>
    <n v="1"/>
    <n v="30"/>
    <n v="1259"/>
    <m/>
    <m/>
    <m/>
    <m/>
    <m/>
    <m/>
    <n v="1"/>
    <n v="1"/>
    <m/>
    <m/>
    <n v="306.31"/>
    <s v="TARJETA DE AFINIDAD"/>
    <n v="0"/>
    <n v="0"/>
    <m/>
    <m/>
    <n v="5"/>
    <m/>
    <m/>
    <m/>
    <m/>
    <n v="1"/>
    <n v="7"/>
    <n v="2"/>
  </r>
  <r>
    <n v="37200.896207306076"/>
    <s v="C"/>
    <x v="822"/>
    <x v="1"/>
    <n v="4"/>
    <s v="10 211001400"/>
    <d v="2021-12-02T00:00:00"/>
    <d v="2023-11-30T00:00:00"/>
    <n v="1"/>
    <n v="1"/>
    <n v="3"/>
    <n v="30"/>
    <n v="2"/>
    <n v="17.690000000000001"/>
    <n v="19.2"/>
    <n v="45000"/>
    <n v="2249"/>
    <n v="40218"/>
    <n v="594"/>
    <n v="0"/>
    <n v="0"/>
    <m/>
    <n v="0"/>
    <n v="0"/>
    <n v="0"/>
    <m/>
    <m/>
    <d v="2022-02-28T00:00:00"/>
    <n v="1"/>
    <s v="O"/>
    <n v="1"/>
    <n v="30"/>
    <n v="1641"/>
    <m/>
    <m/>
    <m/>
    <m/>
    <m/>
    <m/>
    <n v="1"/>
    <n v="1"/>
    <m/>
    <m/>
    <n v="428.83"/>
    <s v="TARJETA DE AFINIDAD"/>
    <n v="0"/>
    <n v="0"/>
    <m/>
    <m/>
    <n v="5"/>
    <m/>
    <m/>
    <m/>
    <m/>
    <n v="1"/>
    <n v="7"/>
    <n v="2"/>
  </r>
  <r>
    <n v="110928.52251970176"/>
    <s v="C"/>
    <x v="822"/>
    <x v="1"/>
    <n v="4"/>
    <s v="10 221000049"/>
    <d v="2022-01-09T00:00:00"/>
    <d v="2024-01-31T00:00:00"/>
    <n v="1"/>
    <n v="1"/>
    <n v="1"/>
    <n v="30"/>
    <n v="2"/>
    <n v="17.690000000000001"/>
    <n v="19.2"/>
    <n v="124201"/>
    <n v="6207"/>
    <n v="119868"/>
    <n v="1768"/>
    <n v="0"/>
    <n v="0"/>
    <m/>
    <n v="0"/>
    <n v="0"/>
    <n v="0"/>
    <m/>
    <m/>
    <d v="2022-02-28T00:00:00"/>
    <n v="1"/>
    <s v="O"/>
    <n v="1"/>
    <n v="30"/>
    <n v="4399"/>
    <m/>
    <m/>
    <m/>
    <m/>
    <m/>
    <m/>
    <n v="1"/>
    <n v="1"/>
    <m/>
    <m/>
    <n v="1225.24"/>
    <s v="TARJETA DE AFINIDAD"/>
    <n v="0"/>
    <n v="0"/>
    <m/>
    <m/>
    <n v="5"/>
    <m/>
    <m/>
    <m/>
    <m/>
    <n v="1"/>
    <n v="7"/>
    <n v="2"/>
  </r>
  <r>
    <n v="74169.25023128395"/>
    <s v="C"/>
    <x v="822"/>
    <x v="1"/>
    <n v="4"/>
    <s v="10 221000050"/>
    <d v="2022-01-11T00:00:00"/>
    <d v="2024-01-31T00:00:00"/>
    <n v="1"/>
    <n v="1"/>
    <n v="1"/>
    <n v="30"/>
    <n v="2"/>
    <n v="17.690000000000001"/>
    <n v="19.2"/>
    <n v="83018"/>
    <n v="4149"/>
    <n v="80122"/>
    <n v="1181"/>
    <n v="0"/>
    <n v="0"/>
    <m/>
    <n v="0"/>
    <n v="0"/>
    <n v="0"/>
    <m/>
    <m/>
    <d v="2022-02-28T00:00:00"/>
    <n v="1"/>
    <s v="O"/>
    <n v="1"/>
    <n v="30"/>
    <n v="2941"/>
    <m/>
    <m/>
    <m/>
    <m/>
    <m/>
    <m/>
    <n v="1"/>
    <n v="1"/>
    <m/>
    <m/>
    <n v="796.41"/>
    <s v="TARJETA DE AFINIDAD"/>
    <n v="0"/>
    <n v="0"/>
    <m/>
    <m/>
    <n v="5"/>
    <m/>
    <m/>
    <m/>
    <m/>
    <n v="1"/>
    <n v="7"/>
    <n v="2"/>
  </r>
  <r>
    <n v="52969.342136116225"/>
    <s v="C"/>
    <x v="822"/>
    <x v="1"/>
    <n v="4"/>
    <s v="10 211001401"/>
    <d v="2021-12-02T00:00:00"/>
    <d v="2023-11-30T00:00:00"/>
    <n v="1"/>
    <n v="1"/>
    <n v="3"/>
    <n v="30"/>
    <n v="2"/>
    <n v="17.690000000000001"/>
    <n v="19.2"/>
    <n v="64000"/>
    <n v="3198"/>
    <n v="57202"/>
    <n v="844"/>
    <n v="0"/>
    <n v="0"/>
    <m/>
    <n v="0"/>
    <n v="0"/>
    <n v="0"/>
    <m/>
    <m/>
    <d v="2022-02-28T00:00:00"/>
    <n v="1"/>
    <s v="O"/>
    <n v="1"/>
    <n v="30"/>
    <n v="2335"/>
    <m/>
    <m/>
    <m/>
    <m/>
    <m/>
    <m/>
    <n v="1"/>
    <n v="1"/>
    <m/>
    <m/>
    <n v="551.36"/>
    <s v="TARJETA DE AFINIDAD"/>
    <n v="0"/>
    <n v="0"/>
    <m/>
    <m/>
    <n v="5"/>
    <m/>
    <m/>
    <m/>
    <m/>
    <n v="1"/>
    <n v="7"/>
    <n v="2"/>
  </r>
  <r>
    <n v="169732.09684419722"/>
    <s v="C"/>
    <x v="822"/>
    <x v="1"/>
    <n v="4"/>
    <s v="10 221000064"/>
    <d v="2022-01-11T00:00:00"/>
    <d v="2024-01-31T00:00:00"/>
    <n v="1"/>
    <n v="1"/>
    <n v="1"/>
    <n v="30"/>
    <n v="2"/>
    <n v="17.690000000000001"/>
    <n v="19.2"/>
    <n v="190000"/>
    <n v="9495"/>
    <n v="183371"/>
    <n v="2705"/>
    <n v="0"/>
    <n v="0"/>
    <m/>
    <n v="0"/>
    <n v="0"/>
    <n v="0"/>
    <m/>
    <m/>
    <d v="2022-02-28T00:00:00"/>
    <n v="1"/>
    <s v="O"/>
    <n v="1"/>
    <n v="30"/>
    <n v="6728"/>
    <m/>
    <m/>
    <m/>
    <m/>
    <m/>
    <m/>
    <n v="1"/>
    <n v="1"/>
    <m/>
    <m/>
    <n v="1837.86"/>
    <s v="TARJETA DE AFINIDAD"/>
    <n v="0"/>
    <n v="0"/>
    <m/>
    <m/>
    <n v="5"/>
    <m/>
    <m/>
    <m/>
    <m/>
    <n v="1"/>
    <n v="7"/>
    <n v="2"/>
  </r>
  <r>
    <n v="26784.323363328367"/>
    <s v="C"/>
    <x v="822"/>
    <x v="1"/>
    <n v="4"/>
    <s v="10 221000142"/>
    <d v="2022-02-02T00:00:00"/>
    <d v="2024-01-31T00:00:00"/>
    <n v="1"/>
    <n v="1"/>
    <n v="1"/>
    <n v="30"/>
    <n v="2"/>
    <n v="17.690000000000001"/>
    <n v="19.2"/>
    <n v="30000"/>
    <n v="1499"/>
    <n v="28954"/>
    <n v="427"/>
    <n v="0"/>
    <n v="0"/>
    <m/>
    <n v="0"/>
    <n v="0"/>
    <n v="0"/>
    <m/>
    <m/>
    <d v="2022-02-28T00:00:00"/>
    <n v="1"/>
    <s v="O"/>
    <n v="1"/>
    <n v="30"/>
    <n v="1062"/>
    <m/>
    <m/>
    <m/>
    <m/>
    <m/>
    <m/>
    <n v="1"/>
    <n v="1"/>
    <m/>
    <m/>
    <n v="306.31"/>
    <s v="TARJETA DE AFINIDAD"/>
    <n v="0"/>
    <n v="0"/>
    <m/>
    <m/>
    <n v="5"/>
    <m/>
    <m/>
    <m/>
    <m/>
    <n v="1"/>
    <n v="7"/>
    <n v="2"/>
  </r>
  <r>
    <n v="8906.4435959148559"/>
    <s v="C"/>
    <x v="822"/>
    <x v="1"/>
    <n v="4"/>
    <s v="10 221000149"/>
    <d v="2022-02-03T00:00:00"/>
    <d v="2024-01-31T00:00:00"/>
    <n v="1"/>
    <n v="1"/>
    <n v="1"/>
    <n v="30"/>
    <n v="2"/>
    <n v="17.690000000000001"/>
    <n v="19.2"/>
    <n v="10000"/>
    <n v="500"/>
    <n v="9650"/>
    <n v="142"/>
    <n v="0"/>
    <n v="0"/>
    <m/>
    <n v="0"/>
    <n v="0"/>
    <n v="0"/>
    <m/>
    <m/>
    <d v="2022-02-28T00:00:00"/>
    <n v="1"/>
    <s v="O"/>
    <n v="1"/>
    <n v="30"/>
    <n v="355"/>
    <m/>
    <m/>
    <m/>
    <m/>
    <m/>
    <m/>
    <n v="1"/>
    <n v="1"/>
    <m/>
    <m/>
    <n v="122.52"/>
    <s v="TARJETA DE AFINIDAD"/>
    <n v="0"/>
    <n v="0"/>
    <m/>
    <m/>
    <n v="5"/>
    <m/>
    <m/>
    <m/>
    <m/>
    <n v="1"/>
    <n v="7"/>
    <n v="2"/>
  </r>
  <r>
    <n v="107874.08834618918"/>
    <s v="C"/>
    <x v="822"/>
    <x v="1"/>
    <n v="4"/>
    <s v="10 221000152"/>
    <d v="2022-02-04T00:00:00"/>
    <d v="2024-01-31T00:00:00"/>
    <n v="1"/>
    <n v="1"/>
    <n v="1"/>
    <n v="30"/>
    <n v="2"/>
    <n v="17.690000000000001"/>
    <n v="19.2"/>
    <n v="120750"/>
    <n v="6034"/>
    <n v="116538"/>
    <n v="1719"/>
    <n v="0"/>
    <n v="0"/>
    <m/>
    <n v="0"/>
    <n v="0"/>
    <n v="0"/>
    <m/>
    <m/>
    <d v="2022-02-28T00:00:00"/>
    <n v="1"/>
    <s v="O"/>
    <n v="1"/>
    <n v="30"/>
    <n v="4276"/>
    <m/>
    <m/>
    <m/>
    <m/>
    <m/>
    <m/>
    <n v="1"/>
    <n v="1"/>
    <m/>
    <m/>
    <n v="1163.98"/>
    <s v="TARJETA DE AFINIDAD"/>
    <n v="0"/>
    <n v="0"/>
    <m/>
    <m/>
    <n v="5"/>
    <m/>
    <m/>
    <m/>
    <m/>
    <n v="1"/>
    <n v="7"/>
    <n v="2"/>
  </r>
  <r>
    <n v="45562.292558645517"/>
    <s v="C"/>
    <x v="822"/>
    <x v="1"/>
    <n v="4"/>
    <s v="10 221000159"/>
    <d v="2022-02-04T00:00:00"/>
    <d v="2024-01-31T00:00:00"/>
    <n v="1"/>
    <n v="1"/>
    <n v="1"/>
    <n v="30"/>
    <n v="2"/>
    <n v="17.690000000000001"/>
    <n v="19.2"/>
    <n v="51000"/>
    <n v="2549"/>
    <n v="49220"/>
    <n v="726"/>
    <n v="0"/>
    <n v="0"/>
    <m/>
    <n v="0"/>
    <n v="0"/>
    <n v="0"/>
    <m/>
    <m/>
    <d v="2022-02-28T00:00:00"/>
    <n v="1"/>
    <s v="O"/>
    <n v="1"/>
    <n v="30"/>
    <n v="1806"/>
    <m/>
    <m/>
    <m/>
    <m/>
    <m/>
    <m/>
    <n v="1"/>
    <n v="1"/>
    <m/>
    <m/>
    <n v="490.1"/>
    <s v="TARJETA DE AFINIDAD"/>
    <n v="0"/>
    <n v="0"/>
    <m/>
    <m/>
    <n v="5"/>
    <m/>
    <m/>
    <m/>
    <m/>
    <n v="1"/>
    <n v="7"/>
    <n v="2"/>
  </r>
  <r>
    <n v="36996.925837989038"/>
    <s v="C"/>
    <x v="822"/>
    <x v="1"/>
    <n v="4"/>
    <s v="10 221000249"/>
    <d v="2022-02-16T00:00:00"/>
    <d v="2024-02-29T00:00:00"/>
    <n v="1"/>
    <n v="1"/>
    <n v="0"/>
    <n v="30"/>
    <n v="2"/>
    <n v="17.690000000000001"/>
    <n v="19.2"/>
    <n v="40000"/>
    <n v="1999"/>
    <n v="40000"/>
    <n v="865"/>
    <n v="0"/>
    <n v="0"/>
    <m/>
    <n v="0"/>
    <n v="0"/>
    <n v="0"/>
    <m/>
    <m/>
    <d v="2022-02-16T00:00:00"/>
    <n v="1"/>
    <s v="O"/>
    <n v="1"/>
    <n v="30"/>
    <n v="1395"/>
    <m/>
    <m/>
    <m/>
    <m/>
    <m/>
    <m/>
    <n v="1"/>
    <n v="1"/>
    <m/>
    <m/>
    <n v="428.83"/>
    <s v="TARJETA DE AFINIDAD"/>
    <n v="0"/>
    <n v="0"/>
    <m/>
    <m/>
    <n v="5"/>
    <m/>
    <m/>
    <m/>
    <m/>
    <n v="1"/>
    <n v="7"/>
    <n v="2"/>
  </r>
  <r>
    <n v="32379.96635824041"/>
    <s v="C"/>
    <x v="822"/>
    <x v="1"/>
    <n v="4"/>
    <s v="10 221000195"/>
    <d v="2022-02-09T00:00:00"/>
    <d v="2024-02-29T00:00:00"/>
    <n v="1"/>
    <n v="1"/>
    <n v="0"/>
    <n v="30"/>
    <n v="2"/>
    <n v="17.690000000000001"/>
    <n v="19.2"/>
    <n v="35000"/>
    <n v="1749"/>
    <n v="35000"/>
    <n v="877"/>
    <n v="0"/>
    <n v="0"/>
    <m/>
    <n v="0"/>
    <n v="0"/>
    <n v="0"/>
    <m/>
    <m/>
    <d v="2022-02-09T00:00:00"/>
    <n v="1"/>
    <s v="O"/>
    <n v="1"/>
    <n v="30"/>
    <n v="1221"/>
    <m/>
    <m/>
    <m/>
    <m/>
    <m/>
    <m/>
    <n v="1"/>
    <n v="1"/>
    <m/>
    <m/>
    <n v="367.57"/>
    <s v="TARJETA DE AFINIDAD"/>
    <n v="0"/>
    <n v="0"/>
    <m/>
    <m/>
    <n v="5"/>
    <m/>
    <m/>
    <m/>
    <m/>
    <n v="1"/>
    <n v="7"/>
    <n v="2"/>
  </r>
  <r>
    <n v="292568.59857802052"/>
    <s v="C"/>
    <x v="822"/>
    <x v="1"/>
    <n v="4"/>
    <s v="10 211001501"/>
    <d v="2021-12-15T00:00:00"/>
    <d v="2023-12-31T00:00:00"/>
    <n v="1"/>
    <n v="1"/>
    <n v="2"/>
    <n v="30"/>
    <n v="2"/>
    <n v="17.690000000000001"/>
    <n v="19.2"/>
    <n v="340000"/>
    <n v="16991"/>
    <n v="316097"/>
    <n v="4662"/>
    <n v="0"/>
    <n v="0"/>
    <m/>
    <n v="0"/>
    <n v="0"/>
    <n v="0"/>
    <m/>
    <m/>
    <d v="2022-02-28T00:00:00"/>
    <n v="1"/>
    <s v="O"/>
    <n v="1"/>
    <n v="30"/>
    <n v="12223"/>
    <m/>
    <m/>
    <m/>
    <m/>
    <m/>
    <m/>
    <n v="1"/>
    <n v="1"/>
    <m/>
    <m/>
    <n v="3185.63"/>
    <s v="TARJETA DE AFINIDAD"/>
    <n v="0"/>
    <n v="0"/>
    <m/>
    <m/>
    <n v="5"/>
    <m/>
    <m/>
    <m/>
    <m/>
    <n v="1"/>
    <n v="7"/>
    <n v="2"/>
  </r>
  <r>
    <n v="140625.50533112162"/>
    <s v="C"/>
    <x v="822"/>
    <x v="1"/>
    <n v="4"/>
    <s v="10 211001412"/>
    <d v="2021-12-04T00:00:00"/>
    <d v="2023-11-30T00:00:00"/>
    <n v="1"/>
    <n v="1"/>
    <n v="3"/>
    <n v="30"/>
    <n v="2"/>
    <n v="17.690000000000001"/>
    <n v="19.2"/>
    <n v="170000"/>
    <n v="8496"/>
    <n v="151935"/>
    <n v="2241"/>
    <n v="0"/>
    <n v="0"/>
    <m/>
    <n v="0"/>
    <n v="0"/>
    <n v="0"/>
    <m/>
    <m/>
    <d v="2022-02-28T00:00:00"/>
    <n v="1"/>
    <s v="O"/>
    <n v="1"/>
    <n v="30"/>
    <n v="6204"/>
    <m/>
    <m/>
    <m/>
    <m/>
    <m/>
    <m/>
    <n v="1"/>
    <n v="1"/>
    <m/>
    <m/>
    <n v="1531.55"/>
    <s v="TARJETA DE AFINIDAD"/>
    <n v="0"/>
    <n v="0"/>
    <m/>
    <m/>
    <n v="5"/>
    <m/>
    <m/>
    <m/>
    <m/>
    <n v="1"/>
    <n v="7"/>
    <n v="2"/>
  </r>
  <r>
    <n v="190417.40079659258"/>
    <s v="C"/>
    <x v="822"/>
    <x v="1"/>
    <n v="4"/>
    <s v="10 211001153"/>
    <d v="2021-10-27T00:00:00"/>
    <d v="2023-10-31T00:00:00"/>
    <n v="1"/>
    <n v="1"/>
    <n v="4"/>
    <n v="30"/>
    <n v="2"/>
    <n v="17.690000000000001"/>
    <n v="19.2"/>
    <n v="240000"/>
    <n v="11994"/>
    <n v="205741"/>
    <n v="3035"/>
    <n v="0"/>
    <n v="0"/>
    <m/>
    <n v="0"/>
    <n v="0"/>
    <n v="0"/>
    <m/>
    <m/>
    <d v="2022-02-28T00:00:00"/>
    <n v="1"/>
    <s v="O"/>
    <n v="1"/>
    <n v="30"/>
    <n v="8890"/>
    <m/>
    <m/>
    <m/>
    <m/>
    <m/>
    <m/>
    <n v="1"/>
    <n v="1"/>
    <m/>
    <m/>
    <n v="2082.91"/>
    <s v="TARJETA DE AFINIDAD"/>
    <n v="0"/>
    <n v="0"/>
    <m/>
    <m/>
    <n v="5"/>
    <m/>
    <m/>
    <m/>
    <m/>
    <n v="1"/>
    <n v="7"/>
    <n v="2"/>
  </r>
  <r>
    <n v="53013608.704251803"/>
    <s v="C"/>
    <x v="822"/>
    <x v="0"/>
    <n v="3"/>
    <s v="13 221000010"/>
    <d v="2022-01-11T00:00:00"/>
    <d v="2027-01-31T00:00:00"/>
    <n v="0"/>
    <n v="1"/>
    <n v="2"/>
    <n v="30"/>
    <n v="2"/>
    <n v="9"/>
    <n v="9.3800000000000008"/>
    <n v="58229303"/>
    <n v="932662"/>
    <n v="57272816"/>
    <n v="0"/>
    <n v="0"/>
    <n v="0"/>
    <m/>
    <n v="0"/>
    <n v="0"/>
    <n v="0"/>
    <s v="1500000/2000000/"/>
    <s v="06/12/"/>
    <d v="2022-03-31T00:00:00"/>
    <n v="1"/>
    <s v="O"/>
    <n v="1"/>
    <n v="30"/>
    <n v="0"/>
    <m/>
    <m/>
    <m/>
    <m/>
    <m/>
    <m/>
    <n v="1"/>
    <n v="1"/>
    <n v="44572"/>
    <s v="A"/>
    <n v="573351.99"/>
    <s v="SUSTITUCION"/>
    <n v="0"/>
    <n v="0"/>
    <s v="800-197-268-4"/>
    <s v="DIRECCION DE IMPUESTOS Y ADUANAS NACIONALES"/>
    <n v="5"/>
    <m/>
    <m/>
    <m/>
    <m/>
    <n v="1"/>
    <n v="7"/>
    <n v="2"/>
  </r>
  <r>
    <n v="139135.96024876967"/>
    <s v="C"/>
    <x v="822"/>
    <x v="1"/>
    <n v="4"/>
    <s v="10 191003930"/>
    <d v="2020-12-18T00:00:00"/>
    <d v="2022-12-31T00:00:00"/>
    <n v="0"/>
    <n v="1"/>
    <n v="15"/>
    <n v="30"/>
    <n v="2"/>
    <n v="17.690000000000001"/>
    <n v="19.2"/>
    <n v="360000"/>
    <n v="17991"/>
    <n v="150343"/>
    <n v="0"/>
    <n v="0"/>
    <n v="0"/>
    <m/>
    <n v="0"/>
    <n v="0"/>
    <n v="0"/>
    <m/>
    <m/>
    <d v="2022-03-31T00:00:00"/>
    <n v="1"/>
    <s v="O"/>
    <n v="1"/>
    <n v="30"/>
    <n v="0"/>
    <m/>
    <m/>
    <m/>
    <m/>
    <m/>
    <m/>
    <n v="1"/>
    <n v="1"/>
    <m/>
    <m/>
    <n v="1531.55"/>
    <s v="TARJETA DE AFINIDAD"/>
    <n v="0"/>
    <n v="0"/>
    <m/>
    <m/>
    <n v="5"/>
    <m/>
    <m/>
    <m/>
    <m/>
    <n v="1"/>
    <n v="7"/>
    <n v="2"/>
  </r>
  <r>
    <n v="297037.23382507643"/>
    <s v="C"/>
    <x v="822"/>
    <x v="1"/>
    <n v="4"/>
    <s v="10 211000955"/>
    <d v="2021-09-24T00:00:00"/>
    <d v="2023-09-30T00:00:00"/>
    <n v="0"/>
    <n v="1"/>
    <n v="6"/>
    <n v="30"/>
    <n v="2"/>
    <n v="17.690000000000001"/>
    <n v="19.2"/>
    <n v="410000"/>
    <n v="20489"/>
    <n v="320873"/>
    <n v="0"/>
    <n v="0"/>
    <n v="0"/>
    <m/>
    <n v="0"/>
    <n v="0"/>
    <n v="0"/>
    <m/>
    <m/>
    <d v="2022-03-31T00:00:00"/>
    <n v="1"/>
    <s v="O"/>
    <n v="1"/>
    <n v="30"/>
    <n v="0"/>
    <m/>
    <m/>
    <m/>
    <m/>
    <m/>
    <m/>
    <n v="1"/>
    <n v="1"/>
    <m/>
    <m/>
    <n v="3185.63"/>
    <s v="TARJETA DE AFINIDAD"/>
    <n v="0"/>
    <n v="0"/>
    <m/>
    <m/>
    <n v="5"/>
    <m/>
    <m/>
    <m/>
    <m/>
    <n v="1"/>
    <n v="7"/>
    <n v="2"/>
  </r>
  <r>
    <n v="86790.200094119224"/>
    <s v="C"/>
    <x v="822"/>
    <x v="1"/>
    <n v="4"/>
    <s v="10 221000396"/>
    <d v="2022-03-06T00:00:00"/>
    <d v="2024-03-31T00:00:00"/>
    <n v="0"/>
    <n v="1"/>
    <n v="0"/>
    <n v="30"/>
    <n v="2"/>
    <n v="17.690000000000001"/>
    <n v="19.2"/>
    <n v="93742"/>
    <n v="4685"/>
    <n v="93742"/>
    <n v="1106"/>
    <n v="0"/>
    <n v="0"/>
    <m/>
    <n v="0"/>
    <n v="0"/>
    <n v="0"/>
    <m/>
    <m/>
    <d v="2022-03-06T00:00:00"/>
    <n v="1"/>
    <s v="O"/>
    <n v="1"/>
    <n v="30"/>
    <n v="0"/>
    <m/>
    <m/>
    <m/>
    <m/>
    <m/>
    <m/>
    <n v="1"/>
    <n v="1"/>
    <m/>
    <m/>
    <n v="918.93"/>
    <s v="TARJETA DE AFINIDAD"/>
    <n v="0"/>
    <n v="0"/>
    <m/>
    <m/>
    <n v="5"/>
    <m/>
    <m/>
    <m/>
    <m/>
    <n v="1"/>
    <n v="7"/>
    <n v="2"/>
  </r>
  <r>
    <n v="21274.759606843698"/>
    <s v="C"/>
    <x v="822"/>
    <x v="1"/>
    <n v="4"/>
    <s v="10 221000397"/>
    <d v="2022-03-06T00:00:00"/>
    <d v="2024-03-31T00:00:00"/>
    <n v="0"/>
    <n v="1"/>
    <n v="0"/>
    <n v="30"/>
    <n v="2"/>
    <n v="17.68"/>
    <n v="19.190000000000001"/>
    <n v="23000"/>
    <n v="1149"/>
    <n v="23000"/>
    <n v="271"/>
    <n v="0"/>
    <n v="0"/>
    <m/>
    <n v="0"/>
    <n v="0"/>
    <n v="0"/>
    <m/>
    <m/>
    <d v="2022-03-06T00:00:00"/>
    <n v="1"/>
    <s v="O"/>
    <n v="1"/>
    <n v="30"/>
    <n v="0"/>
    <m/>
    <m/>
    <m/>
    <m/>
    <m/>
    <m/>
    <n v="1"/>
    <n v="1"/>
    <m/>
    <m/>
    <n v="245.05"/>
    <s v="TARJETA DE AFINIDAD"/>
    <n v="0"/>
    <n v="0"/>
    <m/>
    <m/>
    <n v="5"/>
    <m/>
    <m/>
    <m/>
    <m/>
    <n v="1"/>
    <n v="7"/>
    <n v="2"/>
  </r>
  <r>
    <n v="92592.620390036143"/>
    <s v="C"/>
    <x v="822"/>
    <x v="1"/>
    <n v="4"/>
    <s v="10 221000450"/>
    <d v="2022-03-13T00:00:00"/>
    <d v="2024-03-31T00:00:00"/>
    <n v="0"/>
    <n v="1"/>
    <n v="0"/>
    <n v="30"/>
    <n v="2"/>
    <n v="17.7"/>
    <n v="19.2"/>
    <n v="100009"/>
    <n v="4998"/>
    <n v="100009"/>
    <n v="836"/>
    <n v="0"/>
    <n v="0"/>
    <m/>
    <n v="0"/>
    <n v="0"/>
    <n v="0"/>
    <m/>
    <m/>
    <d v="2022-03-13T00:00:00"/>
    <n v="1"/>
    <s v="O"/>
    <n v="1"/>
    <n v="30"/>
    <n v="0"/>
    <m/>
    <m/>
    <m/>
    <m/>
    <m/>
    <m/>
    <n v="1"/>
    <n v="1"/>
    <m/>
    <m/>
    <n v="980.19"/>
    <s v="TARJETA DE AFINIDAD"/>
    <n v="0"/>
    <n v="0"/>
    <m/>
    <m/>
    <n v="5"/>
    <m/>
    <m/>
    <m/>
    <m/>
    <n v="1"/>
    <n v="7"/>
    <n v="2"/>
  </r>
  <r>
    <n v="36996.925837989038"/>
    <s v="C"/>
    <x v="822"/>
    <x v="1"/>
    <n v="4"/>
    <s v="10 221000451"/>
    <d v="2022-03-13T00:00:00"/>
    <d v="2024-03-31T00:00:00"/>
    <n v="0"/>
    <n v="1"/>
    <n v="0"/>
    <n v="30"/>
    <n v="2"/>
    <n v="17.690000000000001"/>
    <n v="19.2"/>
    <n v="40000"/>
    <n v="1999"/>
    <n v="40000"/>
    <n v="334"/>
    <n v="0"/>
    <n v="0"/>
    <m/>
    <n v="0"/>
    <n v="0"/>
    <n v="0"/>
    <m/>
    <m/>
    <d v="2022-03-13T00:00:00"/>
    <n v="1"/>
    <s v="O"/>
    <n v="1"/>
    <n v="30"/>
    <n v="0"/>
    <m/>
    <m/>
    <m/>
    <m/>
    <m/>
    <m/>
    <n v="1"/>
    <n v="1"/>
    <m/>
    <m/>
    <n v="428.83"/>
    <s v="TARJETA DE AFINIDAD"/>
    <n v="0"/>
    <n v="0"/>
    <m/>
    <m/>
    <n v="5"/>
    <m/>
    <m/>
    <m/>
    <m/>
    <n v="1"/>
    <n v="7"/>
    <n v="2"/>
  </r>
  <r>
    <n v="5533083.2634412982"/>
    <s v="C"/>
    <x v="823"/>
    <x v="11"/>
    <n v="4"/>
    <s v="13 211001665"/>
    <d v="2021-06-17T00:00:00"/>
    <d v="2023-12-31T00:00:00"/>
    <n v="90"/>
    <n v="1"/>
    <n v="5"/>
    <n v="30"/>
    <n v="2"/>
    <n v="9"/>
    <n v="9.3800000000000008"/>
    <n v="11057615"/>
    <n v="251536"/>
    <n v="9293154"/>
    <n v="65145"/>
    <n v="0"/>
    <n v="0"/>
    <m/>
    <n v="896415"/>
    <n v="65145"/>
    <n v="0"/>
    <s v="1000000/1000000/"/>
    <s v="06/12/"/>
    <d v="2022-03-31T00:00:00"/>
    <n v="1"/>
    <s v="O"/>
    <n v="1"/>
    <n v="30"/>
    <n v="790605"/>
    <m/>
    <m/>
    <m/>
    <m/>
    <m/>
    <m/>
    <n v="1"/>
    <n v="1"/>
    <m/>
    <m/>
    <n v="469984.74"/>
    <s v="COMPRA CARTERA"/>
    <n v="0"/>
    <n v="0"/>
    <s v="800-197-268-4"/>
    <s v="DIRECCION DE IMPUESTOS Y ADUANAS NACIONALES"/>
    <n v="5"/>
    <m/>
    <m/>
    <m/>
    <m/>
    <n v="1"/>
    <n v="7"/>
    <n v="2"/>
  </r>
  <r>
    <n v="852842.73655870184"/>
    <s v="C"/>
    <x v="823"/>
    <x v="11"/>
    <n v="4"/>
    <s v="13 201002718"/>
    <d v="2020-09-23T00:00:00"/>
    <d v="2022-09-30T00:00:00"/>
    <n v="1"/>
    <n v="1"/>
    <n v="17"/>
    <n v="30"/>
    <n v="2"/>
    <n v="9"/>
    <n v="9.3800000000000008"/>
    <n v="5026287"/>
    <n v="230556"/>
    <n v="1432450"/>
    <n v="0"/>
    <n v="0"/>
    <n v="0"/>
    <m/>
    <n v="138174"/>
    <n v="0"/>
    <n v="0"/>
    <m/>
    <m/>
    <d v="2022-03-31T00:00:00"/>
    <n v="1"/>
    <s v="O"/>
    <n v="1"/>
    <n v="30"/>
    <n v="86284"/>
    <m/>
    <m/>
    <m/>
    <m/>
    <m/>
    <m/>
    <n v="1"/>
    <n v="1"/>
    <m/>
    <m/>
    <n v="72472.259999999995"/>
    <s v="LIBRE INVERSION"/>
    <n v="0"/>
    <n v="0"/>
    <s v="800-197-268-4"/>
    <s v="DIRECCION DE IMPUESTOS Y ADUANAS NACIONALES"/>
    <n v="5"/>
    <m/>
    <m/>
    <m/>
    <m/>
    <n v="1"/>
    <n v="7"/>
    <n v="2"/>
  </r>
  <r>
    <n v="7673367"/>
    <s v="C"/>
    <x v="824"/>
    <x v="1"/>
    <n v="3"/>
    <s v="13 211002937"/>
    <d v="2021-10-15T00:00:00"/>
    <d v="2024-04-30T00:00:00"/>
    <n v="0"/>
    <n v="1"/>
    <n v="6"/>
    <n v="30"/>
    <n v="2"/>
    <n v="15.12"/>
    <n v="16.22"/>
    <n v="16254550"/>
    <n v="445773"/>
    <n v="13487772"/>
    <n v="0"/>
    <n v="0"/>
    <n v="0"/>
    <m/>
    <n v="0"/>
    <n v="0"/>
    <n v="0"/>
    <s v="1500000/1500000/"/>
    <s v="06/12/"/>
    <d v="2022-03-31T00:00:00"/>
    <n v="1"/>
    <s v="O"/>
    <n v="1"/>
    <n v="30"/>
    <n v="0"/>
    <m/>
    <m/>
    <m/>
    <m/>
    <m/>
    <m/>
    <n v="1"/>
    <n v="1"/>
    <n v="44484"/>
    <s v="A"/>
    <n v="1295547"/>
    <s v="SUSTITUCION"/>
    <n v="0"/>
    <n v="0"/>
    <m/>
    <m/>
    <n v="5"/>
    <m/>
    <m/>
    <m/>
    <m/>
    <n v="1"/>
    <n v="7"/>
    <n v="2"/>
  </r>
  <r>
    <n v="10364793"/>
    <s v="C"/>
    <x v="825"/>
    <x v="0"/>
    <n v="4"/>
    <s v="13 211002983"/>
    <d v="2021-10-19T00:00:00"/>
    <d v="2023-06-30T00:00:00"/>
    <n v="0"/>
    <n v="1"/>
    <n v="6"/>
    <n v="30"/>
    <n v="2"/>
    <n v="9"/>
    <n v="9.3800000000000008"/>
    <n v="15259206"/>
    <n v="528264"/>
    <n v="11647925"/>
    <n v="0"/>
    <n v="0"/>
    <n v="0"/>
    <m/>
    <n v="0"/>
    <n v="0"/>
    <n v="0"/>
    <s v="1500000/1500000/"/>
    <s v="06/12/"/>
    <d v="2022-03-31T00:00:00"/>
    <n v="1"/>
    <s v="O"/>
    <n v="1"/>
    <n v="30"/>
    <n v="0"/>
    <m/>
    <m/>
    <m/>
    <m/>
    <m/>
    <m/>
    <n v="1"/>
    <n v="1"/>
    <m/>
    <m/>
    <n v="335389"/>
    <s v="LIBRE INVERSION"/>
    <n v="0"/>
    <n v="0"/>
    <s v="800-197-268-4"/>
    <s v="DIRECCION DE IMPUESTOS Y ADUANAS NACIONALES"/>
    <n v="5"/>
    <m/>
    <m/>
    <m/>
    <m/>
    <n v="1"/>
    <n v="7"/>
    <n v="2"/>
  </r>
  <r>
    <n v="4997635.6754874941"/>
    <s v="C"/>
    <x v="826"/>
    <x v="0"/>
    <n v="3"/>
    <s v="13 201002541"/>
    <d v="2020-09-10T00:00:00"/>
    <d v="2023-03-31T00:00:00"/>
    <n v="0"/>
    <n v="1"/>
    <n v="21"/>
    <n v="30"/>
    <n v="2"/>
    <n v="11.48"/>
    <n v="12.1"/>
    <n v="15132472"/>
    <n v="368591"/>
    <n v="6566561"/>
    <n v="0"/>
    <n v="0"/>
    <n v="0"/>
    <m/>
    <n v="0"/>
    <n v="0"/>
    <n v="0"/>
    <s v="1300000/1300000/"/>
    <s v="07/12/"/>
    <d v="2022-03-31T00:00:00"/>
    <n v="1"/>
    <s v="O"/>
    <n v="1"/>
    <n v="30"/>
    <n v="0"/>
    <m/>
    <m/>
    <m/>
    <m/>
    <m/>
    <m/>
    <n v="1"/>
    <n v="1"/>
    <n v="44084"/>
    <s v="A"/>
    <n v="308460.09000000003"/>
    <s v="SUSTITUCION"/>
    <n v="0"/>
    <n v="0"/>
    <s v="800-197-268-4"/>
    <s v="DIRECCION DE IMPUESTOS Y ADUANAS NACIONALES"/>
    <n v="5"/>
    <m/>
    <m/>
    <m/>
    <m/>
    <n v="1"/>
    <n v="7"/>
    <n v="2"/>
  </r>
  <r>
    <n v="1357806.2299230881"/>
    <s v="C"/>
    <x v="826"/>
    <x v="0"/>
    <n v="4"/>
    <s v="13 211003958"/>
    <d v="2022-01-07T00:00:00"/>
    <d v="2023-04-30T00:00:00"/>
    <n v="0"/>
    <n v="1"/>
    <n v="2"/>
    <n v="30"/>
    <n v="2"/>
    <n v="15.3"/>
    <n v="16.41"/>
    <n v="2032787"/>
    <n v="150136"/>
    <n v="1784101"/>
    <n v="0"/>
    <n v="0"/>
    <n v="0"/>
    <m/>
    <n v="0"/>
    <n v="0"/>
    <n v="0"/>
    <m/>
    <m/>
    <d v="2022-03-31T00:00:00"/>
    <n v="1"/>
    <s v="O"/>
    <n v="1"/>
    <n v="30"/>
    <n v="0"/>
    <m/>
    <m/>
    <m/>
    <m/>
    <m/>
    <m/>
    <n v="1"/>
    <n v="1"/>
    <m/>
    <m/>
    <n v="83832.820000000007"/>
    <s v="LIBRE INVERSION"/>
    <n v="0"/>
    <n v="0"/>
    <s v="800-197-268-4"/>
    <s v="DIRECCION DE IMPUESTOS Y ADUANAS NACIONALES"/>
    <n v="5"/>
    <m/>
    <m/>
    <m/>
    <m/>
    <n v="1"/>
    <n v="7"/>
    <n v="2"/>
  </r>
  <r>
    <n v="3063762.8950357018"/>
    <s v="C"/>
    <x v="826"/>
    <x v="1"/>
    <n v="4"/>
    <s v="10 211000771"/>
    <d v="2021-08-31T00:00:00"/>
    <d v="2024-02-29T00:00:00"/>
    <n v="0"/>
    <n v="1"/>
    <n v="7"/>
    <n v="30"/>
    <n v="2"/>
    <n v="17.690000000000001"/>
    <n v="19.2"/>
    <n v="5000000"/>
    <n v="208450"/>
    <n v="4025643"/>
    <n v="0"/>
    <n v="0"/>
    <n v="0"/>
    <m/>
    <n v="0"/>
    <n v="0"/>
    <n v="0"/>
    <m/>
    <m/>
    <d v="2022-03-31T00:00:00"/>
    <n v="1"/>
    <s v="O"/>
    <n v="1"/>
    <n v="30"/>
    <n v="0"/>
    <m/>
    <m/>
    <m/>
    <m/>
    <m/>
    <m/>
    <n v="1"/>
    <n v="1"/>
    <m/>
    <m/>
    <n v="189149.44"/>
    <s v="TARJETA DE AFINIDAD"/>
    <n v="0"/>
    <n v="0"/>
    <m/>
    <m/>
    <n v="5"/>
    <m/>
    <m/>
    <m/>
    <m/>
    <n v="1"/>
    <n v="7"/>
    <n v="2"/>
  </r>
  <r>
    <n v="656732.66320977476"/>
    <s v="C"/>
    <x v="826"/>
    <x v="1"/>
    <n v="4"/>
    <s v="10 211001062"/>
    <d v="2021-10-14T00:00:00"/>
    <d v="2024-04-30T00:00:00"/>
    <n v="0"/>
    <n v="1"/>
    <n v="5"/>
    <n v="30"/>
    <n v="2"/>
    <n v="17.690000000000001"/>
    <n v="19.2"/>
    <n v="1000000"/>
    <n v="41690"/>
    <n v="862906"/>
    <n v="0"/>
    <n v="0"/>
    <n v="0"/>
    <m/>
    <n v="0"/>
    <n v="0"/>
    <n v="0"/>
    <m/>
    <m/>
    <d v="2022-03-31T00:00:00"/>
    <n v="1"/>
    <s v="O"/>
    <n v="1"/>
    <n v="30"/>
    <n v="0"/>
    <m/>
    <m/>
    <m/>
    <m/>
    <m/>
    <m/>
    <n v="1"/>
    <n v="1"/>
    <m/>
    <m/>
    <n v="40536.71"/>
    <s v="TARJETA DE AFINIDAD"/>
    <n v="0"/>
    <n v="0"/>
    <m/>
    <m/>
    <n v="5"/>
    <m/>
    <m/>
    <m/>
    <m/>
    <n v="1"/>
    <n v="7"/>
    <n v="2"/>
  </r>
  <r>
    <n v="567479.53634394181"/>
    <s v="C"/>
    <x v="826"/>
    <x v="1"/>
    <n v="4"/>
    <s v="10 221000233"/>
    <d v="2022-02-14T00:00:00"/>
    <d v="2024-08-31T00:00:00"/>
    <n v="0"/>
    <n v="1"/>
    <n v="1"/>
    <n v="30"/>
    <n v="2"/>
    <n v="17.7"/>
    <n v="19.2"/>
    <n v="766000"/>
    <n v="31934"/>
    <n v="745621"/>
    <n v="0"/>
    <n v="0"/>
    <n v="0"/>
    <m/>
    <n v="0"/>
    <n v="0"/>
    <n v="0"/>
    <m/>
    <m/>
    <d v="2022-03-31T00:00:00"/>
    <n v="1"/>
    <s v="O"/>
    <n v="1"/>
    <n v="30"/>
    <n v="0"/>
    <m/>
    <m/>
    <m/>
    <m/>
    <m/>
    <m/>
    <n v="1"/>
    <n v="1"/>
    <m/>
    <m/>
    <n v="35017.94"/>
    <s v="TARJETA DE AFINIDAD"/>
    <n v="0"/>
    <n v="0"/>
    <m/>
    <m/>
    <n v="5"/>
    <m/>
    <m/>
    <m/>
    <m/>
    <n v="1"/>
    <n v="7"/>
    <n v="2"/>
  </r>
  <r>
    <n v="0"/>
    <s v="C"/>
    <x v="827"/>
    <x v="1"/>
    <n v="4"/>
    <s v="13 221000129"/>
    <d v="2022-01-13T00:00:00"/>
    <d v="2022-06-30T00:00:00"/>
    <n v="0"/>
    <n v="1"/>
    <n v="2"/>
    <n v="30"/>
    <n v="2"/>
    <n v="7.2"/>
    <n v="7.44"/>
    <n v="510503"/>
    <n v="104050"/>
    <n v="308235"/>
    <n v="0"/>
    <n v="0"/>
    <n v="0"/>
    <m/>
    <n v="0"/>
    <n v="0"/>
    <n v="0"/>
    <m/>
    <m/>
    <d v="2022-03-31T00:00:00"/>
    <n v="1"/>
    <s v="O"/>
    <n v="1"/>
    <n v="30"/>
    <n v="0"/>
    <m/>
    <m/>
    <m/>
    <m/>
    <m/>
    <m/>
    <n v="1"/>
    <n v="1"/>
    <m/>
    <m/>
    <n v="95501"/>
    <s v="LIBRE INVERSION"/>
    <n v="0"/>
    <n v="0"/>
    <m/>
    <m/>
    <n v="5"/>
    <m/>
    <m/>
    <m/>
    <m/>
    <n v="1"/>
    <n v="7"/>
    <n v="2"/>
  </r>
  <r>
    <n v="13665125"/>
    <s v="C"/>
    <x v="828"/>
    <x v="2"/>
    <n v="4"/>
    <s v="11 22881"/>
    <d v="2019-04-17T00:00:00"/>
    <d v="2024-04-30T00:00:00"/>
    <n v="0"/>
    <n v="1"/>
    <n v="41"/>
    <n v="30"/>
    <n v="2"/>
    <n v="11.03"/>
    <n v="11.61"/>
    <n v="50240739"/>
    <n v="843042"/>
    <n v="24070933"/>
    <n v="0"/>
    <n v="0"/>
    <n v="76750000"/>
    <n v="43572"/>
    <n v="0"/>
    <n v="0"/>
    <n v="0"/>
    <s v="1000000/2000000/"/>
    <s v="07/12/"/>
    <d v="2022-03-31T00:00:00"/>
    <n v="3"/>
    <s v="O"/>
    <n v="1"/>
    <n v="30"/>
    <n v="0"/>
    <m/>
    <m/>
    <m/>
    <m/>
    <m/>
    <m/>
    <n v="1"/>
    <n v="1"/>
    <m/>
    <m/>
    <n v="1300738"/>
    <s v="LIBRE INVERSION"/>
    <n v="0"/>
    <n v="0"/>
    <s v="800-197-268-4"/>
    <s v="DIRECCION DE IMPUESTOS Y ADUANAS NACIONALES"/>
    <n v="5"/>
    <m/>
    <m/>
    <m/>
    <m/>
    <n v="1"/>
    <n v="7"/>
    <n v="2"/>
  </r>
  <r>
    <n v="1079976.0690722561"/>
    <s v="C"/>
    <x v="829"/>
    <x v="0"/>
    <n v="4"/>
    <s v="13 211000411"/>
    <d v="2021-02-12T00:00:00"/>
    <d v="2022-08-31T00:00:00"/>
    <n v="1"/>
    <n v="1"/>
    <n v="14"/>
    <n v="30"/>
    <n v="2"/>
    <n v="10.09"/>
    <n v="10.58"/>
    <n v="15088729"/>
    <n v="627403"/>
    <n v="3058120"/>
    <n v="0"/>
    <n v="0"/>
    <n v="0"/>
    <m/>
    <n v="0"/>
    <n v="0"/>
    <n v="0"/>
    <m/>
    <m/>
    <d v="2022-03-31T00:00:00"/>
    <n v="1"/>
    <s v="O"/>
    <n v="1"/>
    <n v="30"/>
    <n v="675"/>
    <m/>
    <m/>
    <m/>
    <m/>
    <m/>
    <m/>
    <n v="1"/>
    <n v="1"/>
    <m/>
    <m/>
    <n v="402880.38"/>
    <s v="LIBRE INVERSION"/>
    <n v="0"/>
    <n v="0"/>
    <s v="800-197-268-4"/>
    <s v="DIRECCION DE IMPUESTOS Y ADUANAS NACIONALES"/>
    <n v="5"/>
    <m/>
    <m/>
    <m/>
    <m/>
    <n v="1"/>
    <n v="7"/>
    <n v="2"/>
  </r>
  <r>
    <n v="2004613.9309277437"/>
    <s v="C"/>
    <x v="829"/>
    <x v="0"/>
    <n v="4"/>
    <s v="13 221001267"/>
    <d v="2022-03-21T00:00:00"/>
    <d v="2023-03-31T00:00:00"/>
    <n v="0"/>
    <n v="1"/>
    <n v="0"/>
    <n v="30"/>
    <n v="2"/>
    <n v="9.75"/>
    <n v="10.199999999999999"/>
    <n v="5676510"/>
    <n v="248401"/>
    <n v="5676510"/>
    <n v="0"/>
    <n v="0"/>
    <n v="0"/>
    <m/>
    <n v="0"/>
    <n v="0"/>
    <n v="0"/>
    <s v="1500000/1500000/"/>
    <s v="06/12/"/>
    <d v="2022-03-21T00:00:00"/>
    <n v="1"/>
    <s v="O"/>
    <n v="1"/>
    <n v="30"/>
    <n v="0"/>
    <m/>
    <m/>
    <m/>
    <m/>
    <m/>
    <m/>
    <n v="1"/>
    <n v="1"/>
    <m/>
    <m/>
    <n v="747877.62"/>
    <s v="LIBRE INVERSION"/>
    <n v="0"/>
    <n v="0"/>
    <s v="800-197-268-4"/>
    <s v="DIRECCION DE IMPUESTOS Y ADUANAS NACIONALES"/>
    <n v="5"/>
    <m/>
    <m/>
    <m/>
    <m/>
    <n v="1"/>
    <n v="7"/>
    <n v="2"/>
  </r>
  <r>
    <n v="6006988"/>
    <s v="C"/>
    <x v="830"/>
    <x v="0"/>
    <n v="3"/>
    <s v="13 221000930"/>
    <d v="2022-03-04T00:00:00"/>
    <d v="2024-03-31T00:00:00"/>
    <n v="0"/>
    <n v="1"/>
    <n v="0"/>
    <n v="30"/>
    <n v="2"/>
    <n v="13.34"/>
    <n v="14.19"/>
    <n v="6877380"/>
    <n v="329414"/>
    <n v="6877380"/>
    <n v="0"/>
    <n v="0"/>
    <n v="0"/>
    <m/>
    <n v="0"/>
    <n v="0"/>
    <n v="0"/>
    <m/>
    <m/>
    <d v="2022-03-04T00:00:00"/>
    <n v="1"/>
    <s v="O"/>
    <n v="1"/>
    <n v="30"/>
    <n v="0"/>
    <m/>
    <m/>
    <m/>
    <m/>
    <m/>
    <m/>
    <n v="1"/>
    <n v="1"/>
    <n v="44624"/>
    <s v="A"/>
    <n v="108797"/>
    <s v="SUSTITUCION"/>
    <n v="0"/>
    <n v="0"/>
    <s v="800-197-268-4"/>
    <s v="DIRECCION DE IMPUESTOS Y ADUANAS NACIONALES"/>
    <n v="5"/>
    <m/>
    <m/>
    <m/>
    <m/>
    <n v="1"/>
    <n v="7"/>
    <n v="2"/>
  </r>
  <r>
    <n v="0"/>
    <s v="C"/>
    <x v="831"/>
    <x v="1"/>
    <n v="4"/>
    <s v="13 221000582"/>
    <d v="2022-02-03T00:00:00"/>
    <d v="2026-02-28T00:00:00"/>
    <n v="0"/>
    <n v="1"/>
    <n v="1"/>
    <n v="30"/>
    <n v="2"/>
    <n v="9.65"/>
    <n v="10.09"/>
    <n v="30252496"/>
    <n v="66089"/>
    <n v="5413333"/>
    <n v="0"/>
    <n v="0"/>
    <n v="0"/>
    <m/>
    <n v="0"/>
    <n v="0"/>
    <n v="0"/>
    <s v="1500000/1500000/"/>
    <s v="06/12/"/>
    <d v="2022-03-31T00:00:00"/>
    <n v="1"/>
    <s v="O"/>
    <n v="1"/>
    <n v="30"/>
    <n v="0"/>
    <m/>
    <m/>
    <m/>
    <m/>
    <m/>
    <m/>
    <n v="1"/>
    <n v="1"/>
    <m/>
    <m/>
    <n v="1422016"/>
    <s v="LIBRE INVERSION"/>
    <n v="0"/>
    <n v="0"/>
    <m/>
    <m/>
    <n v="5"/>
    <m/>
    <m/>
    <m/>
    <m/>
    <n v="1"/>
    <n v="7"/>
    <n v="2"/>
  </r>
  <r>
    <n v="29221938"/>
    <s v="C"/>
    <x v="832"/>
    <x v="0"/>
    <n v="4"/>
    <s v="13 211002897"/>
    <d v="2021-10-21T00:00:00"/>
    <d v="2025-10-31T00:00:00"/>
    <n v="30"/>
    <n v="1"/>
    <n v="4"/>
    <n v="30"/>
    <n v="2"/>
    <n v="9.34"/>
    <n v="9.75"/>
    <n v="36620032"/>
    <n v="586840"/>
    <n v="33381928"/>
    <n v="259904"/>
    <n v="0"/>
    <n v="0"/>
    <m/>
    <n v="0"/>
    <n v="0"/>
    <n v="0"/>
    <s v="2000000/2000000/"/>
    <s v="06/12/"/>
    <d v="2022-03-31T00:00:00"/>
    <n v="1"/>
    <s v="O"/>
    <n v="1"/>
    <n v="30"/>
    <n v="333831"/>
    <m/>
    <m/>
    <m/>
    <m/>
    <m/>
    <m/>
    <n v="1"/>
    <n v="1"/>
    <m/>
    <m/>
    <n v="782496"/>
    <s v="SUSTITUCION"/>
    <n v="0"/>
    <n v="0"/>
    <s v="800-197-268-4"/>
    <s v="DIRECCION DE IMPUESTOS Y ADUANAS NACIONALES"/>
    <n v="5"/>
    <m/>
    <m/>
    <m/>
    <m/>
    <n v="1"/>
    <n v="7"/>
    <n v="2"/>
  </r>
  <r>
    <n v="11301478.316402381"/>
    <s v="C"/>
    <x v="833"/>
    <x v="0"/>
    <n v="3"/>
    <s v="13 211003836"/>
    <d v="2022-01-20T00:00:00"/>
    <d v="2024-07-31T00:00:00"/>
    <n v="0"/>
    <n v="1"/>
    <n v="2"/>
    <n v="30"/>
    <n v="2"/>
    <n v="10.63"/>
    <n v="11.17"/>
    <n v="16388828"/>
    <n v="492569"/>
    <n v="15702079"/>
    <n v="0"/>
    <n v="0"/>
    <n v="0"/>
    <m/>
    <n v="0"/>
    <n v="0"/>
    <n v="0"/>
    <s v="1000000/1000000/"/>
    <s v="06/12/"/>
    <d v="2022-03-31T00:00:00"/>
    <n v="1"/>
    <s v="O"/>
    <n v="1"/>
    <n v="30"/>
    <n v="0"/>
    <m/>
    <m/>
    <m/>
    <m/>
    <m/>
    <m/>
    <n v="1"/>
    <n v="1"/>
    <n v="44581"/>
    <s v="A"/>
    <n v="978002.06"/>
    <s v="LIBRE INVERSION"/>
    <n v="0"/>
    <n v="0"/>
    <s v="800-197-268-4"/>
    <s v="DIRECCION DE IMPUESTOS Y ADUANAS NACIONALES"/>
    <n v="5"/>
    <m/>
    <m/>
    <m/>
    <m/>
    <n v="1"/>
    <n v="7"/>
    <n v="2"/>
  </r>
  <r>
    <n v="19856.698334671317"/>
    <s v="C"/>
    <x v="833"/>
    <x v="1"/>
    <n v="4"/>
    <s v="10 191001067"/>
    <d v="2019-09-13T00:00:00"/>
    <d v="2022-04-30T00:00:00"/>
    <n v="0"/>
    <n v="1"/>
    <n v="30"/>
    <n v="30"/>
    <n v="2"/>
    <n v="11.03"/>
    <n v="11.61"/>
    <n v="6056128"/>
    <n v="198385"/>
    <n v="27644"/>
    <n v="0"/>
    <n v="0"/>
    <n v="0"/>
    <m/>
    <n v="0"/>
    <n v="0"/>
    <n v="0"/>
    <m/>
    <m/>
    <d v="2022-03-31T00:00:00"/>
    <n v="1"/>
    <s v="O"/>
    <n v="1"/>
    <n v="30"/>
    <n v="0"/>
    <m/>
    <m/>
    <m/>
    <m/>
    <m/>
    <m/>
    <n v="1"/>
    <n v="1"/>
    <m/>
    <m/>
    <n v="1761.71"/>
    <s v="SUSTITUCION"/>
    <n v="0"/>
    <n v="0"/>
    <m/>
    <m/>
    <n v="5"/>
    <m/>
    <m/>
    <m/>
    <m/>
    <n v="1"/>
    <n v="7"/>
    <n v="2"/>
  </r>
  <r>
    <n v="2573624.1017992808"/>
    <s v="C"/>
    <x v="833"/>
    <x v="1"/>
    <n v="4"/>
    <s v="10 211000368"/>
    <d v="2021-05-06T00:00:00"/>
    <d v="2023-11-30T00:00:00"/>
    <n v="0"/>
    <n v="1"/>
    <n v="10"/>
    <n v="30"/>
    <n v="2"/>
    <n v="17.690000000000001"/>
    <n v="19.2"/>
    <n v="5000000"/>
    <n v="208450"/>
    <n v="3575769"/>
    <n v="0"/>
    <n v="0"/>
    <n v="0"/>
    <m/>
    <n v="0"/>
    <n v="0"/>
    <n v="0"/>
    <m/>
    <m/>
    <d v="2022-03-31T00:00:00"/>
    <n v="1"/>
    <s v="O"/>
    <n v="1"/>
    <n v="30"/>
    <n v="0"/>
    <m/>
    <m/>
    <m/>
    <m/>
    <m/>
    <m/>
    <n v="1"/>
    <n v="1"/>
    <m/>
    <m/>
    <n v="222730.78"/>
    <s v="TARJETA DE AFINIDAD"/>
    <n v="0"/>
    <n v="0"/>
    <m/>
    <m/>
    <n v="5"/>
    <m/>
    <m/>
    <m/>
    <m/>
    <n v="1"/>
    <n v="7"/>
    <n v="2"/>
  </r>
  <r>
    <n v="647103.04346366692"/>
    <s v="C"/>
    <x v="833"/>
    <x v="1"/>
    <n v="4"/>
    <s v="10 221000041"/>
    <d v="2022-01-07T00:00:00"/>
    <d v="2024-07-31T00:00:00"/>
    <n v="0"/>
    <n v="1"/>
    <n v="2"/>
    <n v="30"/>
    <n v="2"/>
    <n v="17.690000000000001"/>
    <n v="19.2"/>
    <n v="950000"/>
    <n v="39605"/>
    <n v="899072"/>
    <n v="0"/>
    <n v="0"/>
    <n v="0"/>
    <m/>
    <n v="0"/>
    <n v="0"/>
    <n v="0"/>
    <m/>
    <m/>
    <d v="2022-03-31T00:00:00"/>
    <n v="1"/>
    <s v="O"/>
    <n v="1"/>
    <n v="30"/>
    <n v="0"/>
    <m/>
    <m/>
    <m/>
    <m/>
    <m/>
    <m/>
    <n v="1"/>
    <n v="1"/>
    <m/>
    <m/>
    <n v="55997.29"/>
    <s v="TARJETA DE AFINIDAD"/>
    <n v="0"/>
    <n v="0"/>
    <m/>
    <m/>
    <n v="5"/>
    <m/>
    <m/>
    <m/>
    <m/>
    <n v="1"/>
    <n v="7"/>
    <n v="2"/>
  </r>
  <r>
    <n v="2892626.2817877829"/>
    <s v="C"/>
    <x v="834"/>
    <x v="0"/>
    <n v="4"/>
    <s v="13 211001040"/>
    <d v="2021-04-08T00:00:00"/>
    <d v="2024-04-30T00:00:00"/>
    <n v="0"/>
    <n v="1"/>
    <n v="11"/>
    <n v="30"/>
    <n v="2"/>
    <n v="14.09"/>
    <n v="15.04"/>
    <n v="6078099"/>
    <n v="209224"/>
    <n v="4491092"/>
    <n v="0"/>
    <n v="0"/>
    <n v="0"/>
    <m/>
    <n v="0"/>
    <n v="0"/>
    <n v="0"/>
    <m/>
    <m/>
    <d v="2022-03-31T00:00:00"/>
    <n v="1"/>
    <s v="O"/>
    <n v="1"/>
    <n v="30"/>
    <n v="0"/>
    <m/>
    <m/>
    <m/>
    <m/>
    <m/>
    <m/>
    <n v="1"/>
    <n v="1"/>
    <m/>
    <m/>
    <n v="199807.63"/>
    <s v="LIBRE INVERSION"/>
    <n v="0"/>
    <n v="0"/>
    <s v="800-197-268-4"/>
    <s v="DIRECCION DE IMPUESTOS Y ADUANAS NACIONALES"/>
    <n v="5"/>
    <m/>
    <m/>
    <m/>
    <m/>
    <n v="1"/>
    <n v="7"/>
    <n v="2"/>
  </r>
  <r>
    <n v="2949902.910954901"/>
    <s v="C"/>
    <x v="834"/>
    <x v="0"/>
    <n v="4"/>
    <s v="13 211001406"/>
    <d v="2021-05-12T00:00:00"/>
    <d v="2024-05-31T00:00:00"/>
    <n v="0"/>
    <n v="1"/>
    <n v="10"/>
    <n v="30"/>
    <n v="2"/>
    <n v="11.12"/>
    <n v="11.71"/>
    <n v="6059738"/>
    <n v="199913"/>
    <n v="4579997"/>
    <n v="0"/>
    <n v="0"/>
    <n v="0"/>
    <m/>
    <n v="0"/>
    <n v="0"/>
    <n v="0"/>
    <m/>
    <m/>
    <d v="2022-03-31T00:00:00"/>
    <n v="1"/>
    <s v="O"/>
    <n v="1"/>
    <n v="30"/>
    <n v="0"/>
    <m/>
    <m/>
    <m/>
    <m/>
    <m/>
    <m/>
    <n v="1"/>
    <n v="1"/>
    <m/>
    <m/>
    <n v="203748.37"/>
    <s v="SUSTITUCION"/>
    <n v="0"/>
    <n v="0"/>
    <s v="800-197-268-4"/>
    <s v="DIRECCION DE IMPUESTOS Y ADUANAS NACIONALES"/>
    <n v="5"/>
    <m/>
    <m/>
    <m/>
    <m/>
    <n v="1"/>
    <n v="7"/>
    <n v="2"/>
  </r>
  <r>
    <n v="3071523.8072573161"/>
    <s v="C"/>
    <x v="834"/>
    <x v="1"/>
    <n v="4"/>
    <s v="10 191002857"/>
    <d v="2020-02-03T00:00:00"/>
    <d v="2025-01-31T00:00:00"/>
    <n v="0"/>
    <n v="1"/>
    <n v="25"/>
    <n v="30"/>
    <n v="2"/>
    <n v="18"/>
    <n v="19.559999999999999"/>
    <n v="5000000"/>
    <n v="181000"/>
    <n v="4768876"/>
    <n v="0"/>
    <n v="0"/>
    <n v="0"/>
    <m/>
    <n v="0"/>
    <n v="0"/>
    <n v="0"/>
    <m/>
    <m/>
    <d v="2022-03-31T00:00:00"/>
    <n v="1"/>
    <s v="O"/>
    <n v="1"/>
    <n v="30"/>
    <n v="0"/>
    <m/>
    <m/>
    <m/>
    <m/>
    <m/>
    <m/>
    <n v="1"/>
    <n v="1"/>
    <m/>
    <m/>
    <n v="212184"/>
    <s v="TARJETA DE AFINIDAD"/>
    <n v="0"/>
    <n v="0"/>
    <m/>
    <m/>
    <n v="5"/>
    <m/>
    <m/>
    <m/>
    <m/>
    <n v="1"/>
    <n v="7"/>
    <n v="2"/>
  </r>
  <r>
    <n v="10984818.34"/>
    <s v="C"/>
    <x v="835"/>
    <x v="0"/>
    <n v="4"/>
    <s v="13 201000168"/>
    <d v="2020-02-12T00:00:00"/>
    <d v="2025-02-28T00:00:00"/>
    <n v="0"/>
    <n v="1"/>
    <n v="29"/>
    <n v="30"/>
    <n v="2"/>
    <n v="11.16"/>
    <n v="11.74"/>
    <n v="30208416"/>
    <n v="327465"/>
    <n v="19948535"/>
    <n v="0"/>
    <n v="0"/>
    <n v="0"/>
    <m/>
    <n v="0"/>
    <n v="0"/>
    <n v="0"/>
    <s v="2000000/2000000/"/>
    <s v="06/12/"/>
    <d v="2022-03-31T00:00:00"/>
    <n v="1"/>
    <s v="O"/>
    <n v="1"/>
    <n v="30"/>
    <n v="0"/>
    <m/>
    <m/>
    <m/>
    <m/>
    <m/>
    <m/>
    <n v="1"/>
    <n v="1"/>
    <m/>
    <m/>
    <n v="994459.66"/>
    <s v="SUSTITUCION"/>
    <n v="0"/>
    <n v="0"/>
    <s v="800-197-268-4"/>
    <s v="DIRECCION DE IMPUESTOS Y ADUANAS NACIONALES"/>
    <n v="5"/>
    <m/>
    <m/>
    <m/>
    <m/>
    <n v="1"/>
    <n v="7"/>
    <n v="2"/>
  </r>
  <r>
    <n v="12354786"/>
    <s v="C"/>
    <x v="836"/>
    <x v="2"/>
    <n v="3"/>
    <s v="13 191002745"/>
    <d v="2019-11-15T00:00:00"/>
    <d v="2024-02-29T00:00:00"/>
    <n v="0"/>
    <n v="1"/>
    <n v="33"/>
    <n v="30"/>
    <n v="2"/>
    <n v="11.64"/>
    <n v="12.28"/>
    <n v="53275861"/>
    <n v="748637"/>
    <n v="24065472"/>
    <n v="0"/>
    <n v="0"/>
    <n v="58200000"/>
    <d v="2019-11-07T00:00:00"/>
    <n v="0"/>
    <n v="0"/>
    <n v="0"/>
    <s v="2500000/2500000/"/>
    <s v="06/12/"/>
    <d v="2022-03-31T00:00:00"/>
    <n v="3"/>
    <s v="O"/>
    <n v="1"/>
    <n v="30"/>
    <n v="0"/>
    <m/>
    <m/>
    <m/>
    <m/>
    <m/>
    <m/>
    <n v="1"/>
    <n v="1"/>
    <n v="43784"/>
    <s v="A"/>
    <n v="1463822"/>
    <s v="SUSTITUCION"/>
    <n v="0"/>
    <n v="0"/>
    <s v="800-197-268-4"/>
    <s v="DIRECCION DE IMPUESTOS Y ADUANAS NACIONALES"/>
    <n v="5"/>
    <m/>
    <m/>
    <m/>
    <m/>
    <n v="1"/>
    <n v="7"/>
    <n v="2"/>
  </r>
  <r>
    <n v="3870000.7851532623"/>
    <s v="C"/>
    <x v="837"/>
    <x v="1"/>
    <n v="4"/>
    <s v="10 211000696"/>
    <d v="2021-08-18T00:00:00"/>
    <d v="2024-02-29T00:00:00"/>
    <n v="0"/>
    <n v="1"/>
    <n v="7"/>
    <n v="30"/>
    <n v="2"/>
    <n v="9"/>
    <n v="9.3800000000000008"/>
    <n v="10000000"/>
    <n v="416900"/>
    <n v="7944555"/>
    <n v="0"/>
    <n v="0"/>
    <n v="0"/>
    <m/>
    <n v="0"/>
    <n v="0"/>
    <n v="0"/>
    <m/>
    <m/>
    <d v="2022-03-31T00:00:00"/>
    <n v="1"/>
    <s v="O"/>
    <n v="1"/>
    <n v="30"/>
    <n v="0"/>
    <m/>
    <m/>
    <m/>
    <m/>
    <m/>
    <m/>
    <n v="1"/>
    <n v="1"/>
    <m/>
    <m/>
    <n v="509307.33"/>
    <s v="TARJETA DE AFINIDAD"/>
    <n v="0"/>
    <n v="0"/>
    <m/>
    <m/>
    <n v="5"/>
    <m/>
    <m/>
    <m/>
    <m/>
    <n v="1"/>
    <n v="7"/>
    <n v="2"/>
  </r>
  <r>
    <n v="2464784.2148467377"/>
    <s v="C"/>
    <x v="837"/>
    <x v="1"/>
    <n v="4"/>
    <s v="13 221000690"/>
    <d v="2022-02-10T00:00:00"/>
    <d v="2022-06-30T00:00:00"/>
    <n v="0"/>
    <n v="1"/>
    <n v="0"/>
    <n v="120"/>
    <n v="2"/>
    <n v="19.350000000000001"/>
    <n v="20.62"/>
    <n v="5059879"/>
    <n v="5393066"/>
    <n v="5059879"/>
    <n v="81596"/>
    <n v="0"/>
    <n v="0"/>
    <m/>
    <n v="0"/>
    <n v="0"/>
    <n v="0"/>
    <m/>
    <m/>
    <d v="2022-02-10T00:00:00"/>
    <n v="1"/>
    <s v="O"/>
    <n v="1"/>
    <n v="120"/>
    <n v="0"/>
    <m/>
    <m/>
    <m/>
    <m/>
    <m/>
    <m/>
    <n v="1"/>
    <n v="1"/>
    <m/>
    <m/>
    <n v="324392.67"/>
    <s v="LIBRE INVERSION"/>
    <n v="0"/>
    <n v="0"/>
    <m/>
    <m/>
    <n v="5"/>
    <m/>
    <m/>
    <m/>
    <m/>
    <n v="1"/>
    <n v="7"/>
    <n v="2"/>
  </r>
  <r>
    <n v="5050315.1426689439"/>
    <s v="C"/>
    <x v="838"/>
    <x v="0"/>
    <n v="4"/>
    <s v="13 211001285"/>
    <d v="2021-05-05T00:00:00"/>
    <d v="2024-05-31T00:00:00"/>
    <n v="0"/>
    <n v="1"/>
    <n v="12"/>
    <n v="30"/>
    <n v="2"/>
    <n v="9"/>
    <n v="9.3800000000000008"/>
    <n v="11534890"/>
    <n v="233511"/>
    <n v="8375479"/>
    <n v="0"/>
    <n v="0"/>
    <n v="0"/>
    <m/>
    <n v="0"/>
    <n v="0"/>
    <n v="0"/>
    <s v="800000/800000/"/>
    <s v="07/12/"/>
    <d v="2022-03-31T00:00:00"/>
    <n v="1"/>
    <s v="O"/>
    <n v="1"/>
    <n v="30"/>
    <n v="0"/>
    <m/>
    <m/>
    <m/>
    <m/>
    <m/>
    <m/>
    <n v="1"/>
    <n v="1"/>
    <m/>
    <m/>
    <n v="415631.6"/>
    <s v="COMPRA CARTERA"/>
    <n v="0"/>
    <n v="0"/>
    <s v="800-197-268-4"/>
    <s v="DIRECCION DE IMPUESTOS Y ADUANAS NACIONALES"/>
    <n v="5"/>
    <m/>
    <m/>
    <m/>
    <m/>
    <n v="1"/>
    <n v="7"/>
    <n v="2"/>
  </r>
  <r>
    <n v="223988.85733105626"/>
    <s v="C"/>
    <x v="838"/>
    <x v="1"/>
    <n v="4"/>
    <s v="13 201001433"/>
    <d v="2020-04-17T00:00:00"/>
    <d v="2022-05-31T00:00:00"/>
    <n v="0"/>
    <n v="1"/>
    <n v="22"/>
    <n v="30"/>
    <n v="2"/>
    <n v="9"/>
    <n v="9.3800000000000008"/>
    <n v="4111425"/>
    <n v="187829"/>
    <n v="371487"/>
    <n v="0"/>
    <n v="0"/>
    <n v="0"/>
    <m/>
    <n v="0"/>
    <n v="0"/>
    <n v="0"/>
    <m/>
    <m/>
    <d v="2022-03-31T00:00:00"/>
    <n v="1"/>
    <s v="O"/>
    <n v="1"/>
    <n v="30"/>
    <n v="0"/>
    <m/>
    <m/>
    <m/>
    <m/>
    <m/>
    <m/>
    <n v="1"/>
    <n v="1"/>
    <m/>
    <m/>
    <n v="18448.400000000001"/>
    <s v="LIBRE INVERSION"/>
    <n v="0"/>
    <n v="0"/>
    <m/>
    <m/>
    <n v="5"/>
    <m/>
    <m/>
    <m/>
    <m/>
    <n v="1"/>
    <n v="7"/>
    <n v="2"/>
  </r>
  <r>
    <n v="0"/>
    <s v="C"/>
    <x v="839"/>
    <x v="2"/>
    <n v="4"/>
    <s v="11 19704"/>
    <d v="2018-02-09T00:00:00"/>
    <d v="2023-02-28T00:00:00"/>
    <n v="0"/>
    <n v="1"/>
    <n v="41"/>
    <n v="30"/>
    <n v="2"/>
    <n v="11.52"/>
    <n v="12.14"/>
    <n v="30240662"/>
    <n v="444345"/>
    <n v="7135557"/>
    <n v="0"/>
    <n v="0"/>
    <n v="49650000"/>
    <n v="43138"/>
    <n v="0"/>
    <n v="0"/>
    <n v="0"/>
    <s v="900000/1800000/"/>
    <s v="07/12/"/>
    <d v="2022-03-31T00:00:00"/>
    <n v="3"/>
    <s v="O"/>
    <n v="1"/>
    <n v="30"/>
    <n v="0"/>
    <m/>
    <m/>
    <m/>
    <m/>
    <m/>
    <m/>
    <n v="1"/>
    <n v="1"/>
    <m/>
    <m/>
    <n v="1065492.2"/>
    <s v="SUSTITUCION"/>
    <n v="0"/>
    <n v="0"/>
    <s v="800-197-268-4"/>
    <s v="DIRECCION DE IMPUESTOS Y ADUANAS NACIONALES"/>
    <n v="5"/>
    <m/>
    <m/>
    <m/>
    <m/>
    <n v="1"/>
    <n v="7"/>
    <n v="2"/>
  </r>
  <r>
    <n v="0"/>
    <s v="C"/>
    <x v="840"/>
    <x v="1"/>
    <n v="4"/>
    <s v="10 211000856"/>
    <d v="2021-09-14T00:00:00"/>
    <d v="2024-03-31T00:00:00"/>
    <n v="0"/>
    <n v="1"/>
    <n v="6"/>
    <n v="30"/>
    <n v="2"/>
    <n v="17.690000000000001"/>
    <n v="19.2"/>
    <n v="700000"/>
    <n v="29183"/>
    <n v="583964"/>
    <n v="0"/>
    <n v="0"/>
    <n v="0"/>
    <m/>
    <n v="0"/>
    <n v="0"/>
    <n v="0"/>
    <m/>
    <m/>
    <d v="2022-03-31T00:00:00"/>
    <n v="1"/>
    <s v="O"/>
    <n v="1"/>
    <n v="30"/>
    <n v="0"/>
    <m/>
    <m/>
    <m/>
    <m/>
    <m/>
    <m/>
    <n v="1"/>
    <n v="1"/>
    <m/>
    <m/>
    <n v="77673.740000000005"/>
    <s v="TARJETA DE AFINIDAD"/>
    <n v="0"/>
    <n v="0"/>
    <m/>
    <m/>
    <n v="5"/>
    <m/>
    <m/>
    <m/>
    <m/>
    <n v="1"/>
    <n v="7"/>
    <n v="2"/>
  </r>
  <r>
    <n v="0"/>
    <s v="C"/>
    <x v="840"/>
    <x v="1"/>
    <n v="4"/>
    <s v="10 211001043"/>
    <d v="2021-10-12T00:00:00"/>
    <d v="2024-04-30T00:00:00"/>
    <n v="0"/>
    <n v="1"/>
    <n v="5"/>
    <n v="30"/>
    <n v="2"/>
    <n v="17.690000000000001"/>
    <n v="19.2"/>
    <n v="700000"/>
    <n v="29183"/>
    <n v="604034"/>
    <n v="0"/>
    <n v="0"/>
    <n v="0"/>
    <m/>
    <n v="0"/>
    <n v="0"/>
    <n v="0"/>
    <m/>
    <m/>
    <d v="2022-03-31T00:00:00"/>
    <n v="1"/>
    <s v="O"/>
    <n v="1"/>
    <n v="30"/>
    <n v="0"/>
    <m/>
    <m/>
    <m/>
    <m/>
    <m/>
    <m/>
    <n v="1"/>
    <n v="1"/>
    <m/>
    <m/>
    <n v="80349.429999999993"/>
    <s v="TARJETA DE AFINIDAD"/>
    <n v="0"/>
    <n v="0"/>
    <m/>
    <m/>
    <n v="5"/>
    <m/>
    <m/>
    <m/>
    <m/>
    <n v="1"/>
    <n v="7"/>
    <n v="2"/>
  </r>
  <r>
    <n v="0"/>
    <s v="C"/>
    <x v="840"/>
    <x v="1"/>
    <n v="4"/>
    <s v="10 211001358"/>
    <d v="2021-11-22T00:00:00"/>
    <d v="2024-05-31T00:00:00"/>
    <n v="0"/>
    <n v="1"/>
    <n v="4"/>
    <n v="30"/>
    <n v="2"/>
    <n v="17.690000000000001"/>
    <n v="19.2"/>
    <n v="500000"/>
    <n v="20845"/>
    <n v="445576"/>
    <n v="0"/>
    <n v="0"/>
    <n v="0"/>
    <m/>
    <n v="0"/>
    <n v="0"/>
    <n v="0"/>
    <m/>
    <m/>
    <d v="2022-03-31T00:00:00"/>
    <n v="1"/>
    <s v="O"/>
    <n v="1"/>
    <n v="30"/>
    <n v="0"/>
    <m/>
    <m/>
    <m/>
    <m/>
    <m/>
    <m/>
    <n v="1"/>
    <n v="1"/>
    <m/>
    <m/>
    <n v="59258.69"/>
    <s v="TARJETA DE AFINIDAD"/>
    <n v="0"/>
    <n v="0"/>
    <m/>
    <m/>
    <n v="5"/>
    <m/>
    <m/>
    <m/>
    <m/>
    <n v="1"/>
    <n v="7"/>
    <n v="2"/>
  </r>
  <r>
    <n v="0"/>
    <s v="C"/>
    <x v="840"/>
    <x v="1"/>
    <n v="4"/>
    <s v="10 211001438"/>
    <d v="2021-12-09T00:00:00"/>
    <d v="2024-06-30T00:00:00"/>
    <n v="0"/>
    <n v="1"/>
    <n v="3"/>
    <n v="30"/>
    <n v="2"/>
    <n v="17.690000000000001"/>
    <n v="19.2"/>
    <n v="700000"/>
    <n v="29183"/>
    <n v="643284"/>
    <n v="0"/>
    <n v="0"/>
    <n v="0"/>
    <m/>
    <n v="0"/>
    <n v="0"/>
    <n v="0"/>
    <m/>
    <m/>
    <d v="2022-03-31T00:00:00"/>
    <n v="1"/>
    <s v="O"/>
    <n v="1"/>
    <n v="30"/>
    <n v="0"/>
    <m/>
    <m/>
    <m/>
    <m/>
    <m/>
    <m/>
    <n v="1"/>
    <n v="1"/>
    <m/>
    <m/>
    <n v="85582.77"/>
    <s v="TARJETA DE AFINIDAD"/>
    <n v="0"/>
    <n v="0"/>
    <m/>
    <m/>
    <n v="5"/>
    <m/>
    <m/>
    <m/>
    <m/>
    <n v="1"/>
    <n v="7"/>
    <n v="2"/>
  </r>
  <r>
    <n v="0"/>
    <s v="C"/>
    <x v="840"/>
    <x v="1"/>
    <n v="4"/>
    <s v="10 221000360"/>
    <d v="2022-03-02T00:00:00"/>
    <d v="2024-08-31T00:00:00"/>
    <n v="0"/>
    <n v="1"/>
    <n v="1"/>
    <n v="30"/>
    <n v="2"/>
    <n v="17.7"/>
    <n v="19.2"/>
    <n v="700000"/>
    <n v="29185"/>
    <n v="681378"/>
    <n v="0"/>
    <n v="0"/>
    <n v="0"/>
    <m/>
    <n v="0"/>
    <n v="0"/>
    <n v="0"/>
    <m/>
    <m/>
    <d v="2022-03-31T00:00:00"/>
    <n v="1"/>
    <s v="O"/>
    <n v="1"/>
    <n v="30"/>
    <n v="0"/>
    <m/>
    <m/>
    <m/>
    <m/>
    <m/>
    <m/>
    <n v="1"/>
    <n v="1"/>
    <m/>
    <m/>
    <n v="90619.37"/>
    <s v="TARJETA DE AFINIDAD"/>
    <n v="0"/>
    <n v="0"/>
    <m/>
    <m/>
    <n v="5"/>
    <m/>
    <m/>
    <m/>
    <m/>
    <n v="1"/>
    <n v="7"/>
    <n v="2"/>
  </r>
  <r>
    <n v="37633364.939999998"/>
    <s v="C"/>
    <x v="841"/>
    <x v="2"/>
    <n v="3"/>
    <s v="13 211003028"/>
    <d v="2021-10-21T00:00:00"/>
    <d v="2025-10-31T00:00:00"/>
    <n v="0"/>
    <n v="1"/>
    <n v="6"/>
    <n v="30"/>
    <n v="2"/>
    <n v="10.6"/>
    <n v="11.13"/>
    <n v="54161549"/>
    <n v="960403"/>
    <n v="49127783"/>
    <n v="0"/>
    <n v="0"/>
    <n v="1"/>
    <n v="44482"/>
    <n v="0"/>
    <n v="0"/>
    <n v="0"/>
    <s v="2600000/2600000/"/>
    <s v="06/12/"/>
    <d v="2022-03-31T00:00:00"/>
    <n v="3"/>
    <s v="O"/>
    <n v="1"/>
    <n v="30"/>
    <n v="0"/>
    <m/>
    <m/>
    <m/>
    <m/>
    <m/>
    <m/>
    <n v="1"/>
    <n v="1"/>
    <n v="44490"/>
    <s v="A"/>
    <n v="1381770.06"/>
    <s v="SUSTITUCION"/>
    <n v="0"/>
    <n v="0"/>
    <s v="800-197-268-4"/>
    <s v="DIRECCION DE IMPUESTOS Y ADUANAS NACIONALES"/>
    <n v="5"/>
    <m/>
    <m/>
    <m/>
    <m/>
    <n v="1"/>
    <n v="7"/>
    <n v="2"/>
  </r>
  <r>
    <n v="55782.895143336165"/>
    <s v="C"/>
    <x v="842"/>
    <x v="1"/>
    <n v="4"/>
    <s v="10 211001297"/>
    <d v="2021-11-14T00:00:00"/>
    <d v="2024-05-31T00:00:00"/>
    <n v="0"/>
    <n v="1"/>
    <n v="4"/>
    <n v="30"/>
    <n v="2"/>
    <n v="17.690000000000001"/>
    <n v="19.2"/>
    <n v="100000"/>
    <n v="4169"/>
    <n v="89116"/>
    <n v="0"/>
    <n v="0"/>
    <n v="0"/>
    <m/>
    <n v="0"/>
    <n v="0"/>
    <n v="0"/>
    <m/>
    <m/>
    <d v="2022-03-31T00:00:00"/>
    <n v="1"/>
    <s v="O"/>
    <n v="1"/>
    <n v="30"/>
    <n v="0"/>
    <m/>
    <m/>
    <m/>
    <m/>
    <m/>
    <m/>
    <n v="1"/>
    <n v="1"/>
    <m/>
    <m/>
    <n v="4163.18"/>
    <s v="TARJETA DE AFINIDAD"/>
    <n v="0"/>
    <n v="0"/>
    <m/>
    <m/>
    <n v="5"/>
    <m/>
    <m/>
    <m/>
    <m/>
    <n v="1"/>
    <n v="7"/>
    <n v="2"/>
  </r>
  <r>
    <n v="223114.69254935978"/>
    <s v="C"/>
    <x v="842"/>
    <x v="1"/>
    <n v="4"/>
    <s v="10 211001298"/>
    <d v="2021-11-14T00:00:00"/>
    <d v="2024-05-31T00:00:00"/>
    <n v="0"/>
    <n v="1"/>
    <n v="4"/>
    <n v="30"/>
    <n v="2"/>
    <n v="17.690000000000001"/>
    <n v="19.2"/>
    <n v="400000"/>
    <n v="16676"/>
    <n v="356461"/>
    <n v="0"/>
    <n v="0"/>
    <n v="0"/>
    <m/>
    <n v="0"/>
    <n v="0"/>
    <n v="0"/>
    <m/>
    <m/>
    <d v="2022-03-31T00:00:00"/>
    <n v="1"/>
    <s v="O"/>
    <n v="1"/>
    <n v="30"/>
    <n v="0"/>
    <m/>
    <m/>
    <m/>
    <m/>
    <m/>
    <m/>
    <n v="1"/>
    <n v="1"/>
    <m/>
    <m/>
    <n v="16667.59"/>
    <s v="TARJETA DE AFINIDAD"/>
    <n v="0"/>
    <n v="0"/>
    <m/>
    <m/>
    <n v="5"/>
    <m/>
    <m/>
    <m/>
    <m/>
    <n v="1"/>
    <n v="7"/>
    <n v="2"/>
  </r>
  <r>
    <n v="196459.87673570952"/>
    <s v="C"/>
    <x v="842"/>
    <x v="1"/>
    <n v="4"/>
    <s v="10 211001513"/>
    <d v="2021-12-17T00:00:00"/>
    <d v="2024-02-29T00:00:00"/>
    <n v="0"/>
    <n v="1"/>
    <n v="3"/>
    <n v="30"/>
    <n v="2"/>
    <n v="17.690000000000001"/>
    <n v="19.2"/>
    <n v="400000"/>
    <n v="16676"/>
    <n v="313874"/>
    <n v="0"/>
    <n v="0"/>
    <n v="0"/>
    <m/>
    <n v="0"/>
    <n v="0"/>
    <n v="0"/>
    <m/>
    <m/>
    <d v="2022-03-31T00:00:00"/>
    <n v="1"/>
    <s v="O"/>
    <n v="1"/>
    <n v="30"/>
    <n v="0"/>
    <m/>
    <m/>
    <m/>
    <m/>
    <m/>
    <m/>
    <n v="1"/>
    <n v="1"/>
    <m/>
    <m/>
    <n v="14675.21"/>
    <s v="TARJETA DE AFINIDAD"/>
    <n v="0"/>
    <n v="0"/>
    <m/>
    <m/>
    <n v="5"/>
    <m/>
    <m/>
    <m/>
    <m/>
    <n v="1"/>
    <n v="7"/>
    <n v="2"/>
  </r>
  <r>
    <n v="334664.26748670894"/>
    <s v="C"/>
    <x v="842"/>
    <x v="1"/>
    <n v="4"/>
    <s v="10 211001331"/>
    <d v="2021-11-19T00:00:00"/>
    <d v="2024-05-31T00:00:00"/>
    <n v="0"/>
    <n v="1"/>
    <n v="4"/>
    <n v="30"/>
    <n v="2"/>
    <n v="17.690000000000001"/>
    <n v="19.2"/>
    <n v="600000"/>
    <n v="25014"/>
    <n v="534691"/>
    <n v="0"/>
    <n v="0"/>
    <n v="0"/>
    <m/>
    <n v="0"/>
    <n v="0"/>
    <n v="0"/>
    <m/>
    <m/>
    <d v="2022-03-31T00:00:00"/>
    <n v="1"/>
    <s v="O"/>
    <n v="1"/>
    <n v="30"/>
    <n v="0"/>
    <m/>
    <m/>
    <m/>
    <m/>
    <m/>
    <m/>
    <n v="1"/>
    <n v="1"/>
    <m/>
    <m/>
    <n v="25008.82"/>
    <s v="TARJETA DE AFINIDAD"/>
    <n v="0"/>
    <n v="0"/>
    <m/>
    <m/>
    <n v="5"/>
    <m/>
    <m/>
    <m/>
    <m/>
    <n v="1"/>
    <n v="7"/>
    <n v="2"/>
  </r>
  <r>
    <n v="278896.91501803434"/>
    <s v="C"/>
    <x v="842"/>
    <x v="1"/>
    <n v="4"/>
    <s v="10 211001332"/>
    <d v="2021-11-19T00:00:00"/>
    <d v="2024-05-31T00:00:00"/>
    <n v="0"/>
    <n v="1"/>
    <n v="4"/>
    <n v="30"/>
    <n v="2"/>
    <n v="17.690000000000001"/>
    <n v="19.2"/>
    <n v="500000"/>
    <n v="20845"/>
    <n v="445576"/>
    <n v="0"/>
    <n v="0"/>
    <n v="0"/>
    <m/>
    <n v="0"/>
    <n v="0"/>
    <n v="0"/>
    <m/>
    <m/>
    <d v="2022-03-31T00:00:00"/>
    <n v="1"/>
    <s v="O"/>
    <n v="1"/>
    <n v="30"/>
    <n v="0"/>
    <m/>
    <m/>
    <m/>
    <m/>
    <m/>
    <m/>
    <n v="1"/>
    <n v="1"/>
    <m/>
    <m/>
    <n v="20830.77"/>
    <s v="TARJETA DE AFINIDAD"/>
    <n v="0"/>
    <n v="0"/>
    <m/>
    <m/>
    <n v="5"/>
    <m/>
    <m/>
    <m/>
    <m/>
    <n v="1"/>
    <n v="7"/>
    <n v="2"/>
  </r>
  <r>
    <n v="147775.96748434083"/>
    <s v="C"/>
    <x v="842"/>
    <x v="1"/>
    <n v="4"/>
    <s v="10 221000485"/>
    <d v="2022-03-18T00:00:00"/>
    <d v="2024-09-30T00:00:00"/>
    <n v="0"/>
    <n v="1"/>
    <n v="0"/>
    <n v="30"/>
    <n v="2"/>
    <n v="17.7"/>
    <n v="19.2"/>
    <n v="236085"/>
    <n v="9842"/>
    <n v="236085"/>
    <n v="1393"/>
    <n v="0"/>
    <n v="0"/>
    <m/>
    <n v="0"/>
    <n v="0"/>
    <n v="0"/>
    <m/>
    <m/>
    <d v="2022-03-18T00:00:00"/>
    <n v="1"/>
    <s v="O"/>
    <n v="1"/>
    <n v="30"/>
    <n v="0"/>
    <m/>
    <m/>
    <m/>
    <m/>
    <m/>
    <m/>
    <n v="1"/>
    <n v="1"/>
    <m/>
    <m/>
    <n v="11032.43"/>
    <s v="TARJETA DE AFINIDAD"/>
    <n v="0"/>
    <n v="0"/>
    <m/>
    <m/>
    <n v="5"/>
    <m/>
    <m/>
    <m/>
    <m/>
    <n v="1"/>
    <n v="7"/>
    <n v="2"/>
  </r>
  <r>
    <n v="96821.810149850789"/>
    <s v="C"/>
    <x v="842"/>
    <x v="1"/>
    <n v="4"/>
    <s v="10 221000488"/>
    <d v="2022-03-18T00:00:00"/>
    <d v="2024-09-30T00:00:00"/>
    <n v="0"/>
    <n v="1"/>
    <n v="0"/>
    <n v="30"/>
    <n v="2"/>
    <n v="17.7"/>
    <n v="19.21"/>
    <n v="154700"/>
    <n v="6449"/>
    <n v="154700"/>
    <n v="913"/>
    <n v="0"/>
    <n v="0"/>
    <m/>
    <n v="0"/>
    <n v="0"/>
    <n v="0"/>
    <m/>
    <m/>
    <d v="2022-03-18T00:00:00"/>
    <n v="1"/>
    <s v="O"/>
    <n v="1"/>
    <n v="30"/>
    <n v="0"/>
    <m/>
    <m/>
    <m/>
    <m/>
    <m/>
    <m/>
    <n v="1"/>
    <n v="1"/>
    <m/>
    <m/>
    <n v="7240.96"/>
    <s v="TARJETA DE AFINIDAD"/>
    <n v="0"/>
    <n v="0"/>
    <m/>
    <m/>
    <n v="5"/>
    <m/>
    <m/>
    <m/>
    <m/>
    <n v="1"/>
    <n v="7"/>
    <n v="2"/>
  </r>
  <r>
    <n v="43748.888845989459"/>
    <s v="C"/>
    <x v="842"/>
    <x v="1"/>
    <n v="4"/>
    <s v="10 221000489"/>
    <d v="2022-03-18T00:00:00"/>
    <d v="2024-09-30T00:00:00"/>
    <n v="0"/>
    <n v="1"/>
    <n v="0"/>
    <n v="30"/>
    <n v="2"/>
    <n v="17.690000000000001"/>
    <n v="19.2"/>
    <n v="69900"/>
    <n v="2914"/>
    <n v="69900"/>
    <n v="412"/>
    <n v="0"/>
    <n v="0"/>
    <m/>
    <n v="0"/>
    <n v="0"/>
    <n v="0"/>
    <m/>
    <m/>
    <d v="2022-03-18T00:00:00"/>
    <n v="1"/>
    <s v="O"/>
    <n v="1"/>
    <n v="30"/>
    <n v="0"/>
    <m/>
    <m/>
    <m/>
    <m/>
    <m/>
    <m/>
    <n v="1"/>
    <n v="1"/>
    <m/>
    <m/>
    <n v="3271.07"/>
    <s v="TARJETA DE AFINIDAD"/>
    <n v="0"/>
    <n v="0"/>
    <m/>
    <m/>
    <n v="5"/>
    <m/>
    <m/>
    <m/>
    <m/>
    <n v="1"/>
    <n v="7"/>
    <n v="2"/>
  </r>
  <r>
    <n v="96821.810149850789"/>
    <s v="C"/>
    <x v="842"/>
    <x v="1"/>
    <n v="4"/>
    <s v="10 221000490"/>
    <d v="2022-03-18T00:00:00"/>
    <d v="2024-09-30T00:00:00"/>
    <n v="0"/>
    <n v="1"/>
    <n v="0"/>
    <n v="30"/>
    <n v="2"/>
    <n v="17.7"/>
    <n v="19.21"/>
    <n v="154700"/>
    <n v="6449"/>
    <n v="154700"/>
    <n v="913"/>
    <n v="0"/>
    <n v="0"/>
    <m/>
    <n v="0"/>
    <n v="0"/>
    <n v="0"/>
    <m/>
    <m/>
    <d v="2022-03-18T00:00:00"/>
    <n v="1"/>
    <s v="O"/>
    <n v="1"/>
    <n v="30"/>
    <n v="0"/>
    <m/>
    <m/>
    <m/>
    <m/>
    <m/>
    <m/>
    <n v="1"/>
    <n v="1"/>
    <m/>
    <m/>
    <n v="7240.96"/>
    <s v="TARJETA DE AFINIDAD"/>
    <n v="0"/>
    <n v="0"/>
    <m/>
    <m/>
    <n v="5"/>
    <m/>
    <m/>
    <m/>
    <m/>
    <n v="1"/>
    <n v="7"/>
    <n v="2"/>
  </r>
  <r>
    <n v="187781.39848064148"/>
    <s v="C"/>
    <x v="842"/>
    <x v="1"/>
    <n v="4"/>
    <s v="10 221000420"/>
    <d v="2022-03-10T00:00:00"/>
    <d v="2024-09-30T00:00:00"/>
    <n v="0"/>
    <n v="1"/>
    <n v="0"/>
    <n v="30"/>
    <n v="2"/>
    <n v="17.690000000000001"/>
    <n v="19.2"/>
    <n v="300000"/>
    <n v="12507"/>
    <n v="300000"/>
    <n v="2950"/>
    <n v="0"/>
    <n v="0"/>
    <m/>
    <n v="0"/>
    <n v="0"/>
    <n v="0"/>
    <m/>
    <m/>
    <d v="2022-03-10T00:00:00"/>
    <n v="1"/>
    <s v="O"/>
    <n v="1"/>
    <n v="30"/>
    <n v="0"/>
    <m/>
    <m/>
    <m/>
    <m/>
    <m/>
    <m/>
    <n v="1"/>
    <n v="1"/>
    <m/>
    <m/>
    <n v="14021"/>
    <s v="TARJETA DE AFINIDAD"/>
    <n v="0"/>
    <n v="0"/>
    <m/>
    <m/>
    <n v="5"/>
    <m/>
    <m/>
    <m/>
    <m/>
    <n v="1"/>
    <n v="7"/>
    <n v="2"/>
  </r>
  <r>
    <n v="328392.45795617782"/>
    <s v="C"/>
    <x v="842"/>
    <x v="1"/>
    <n v="4"/>
    <s v="10 221000394"/>
    <d v="2022-03-05T00:00:00"/>
    <d v="2024-08-31T00:00:00"/>
    <n v="0"/>
    <n v="1"/>
    <n v="1"/>
    <n v="30"/>
    <n v="2"/>
    <n v="17.7"/>
    <n v="19.2"/>
    <n v="539000"/>
    <n v="22471"/>
    <n v="524660"/>
    <n v="0"/>
    <n v="0"/>
    <n v="0"/>
    <m/>
    <n v="0"/>
    <n v="0"/>
    <n v="0"/>
    <m/>
    <m/>
    <d v="2022-03-31T00:00:00"/>
    <n v="1"/>
    <s v="O"/>
    <n v="1"/>
    <n v="30"/>
    <n v="0"/>
    <m/>
    <m/>
    <m/>
    <m/>
    <m/>
    <m/>
    <n v="1"/>
    <n v="1"/>
    <m/>
    <m/>
    <n v="24533.03"/>
    <s v="TARJETA DE AFINIDAD"/>
    <n v="0"/>
    <n v="0"/>
    <m/>
    <m/>
    <n v="5"/>
    <m/>
    <m/>
    <m/>
    <m/>
    <n v="1"/>
    <n v="7"/>
    <n v="2"/>
  </r>
  <r>
    <n v="3226888.9499999993"/>
    <s v="C"/>
    <x v="843"/>
    <x v="0"/>
    <n v="4"/>
    <s v="13 221000139"/>
    <d v="2022-01-21T00:00:00"/>
    <d v="2024-01-31T00:00:00"/>
    <n v="0"/>
    <n v="1"/>
    <n v="2"/>
    <n v="30"/>
    <n v="2"/>
    <n v="8.3000000000000007"/>
    <n v="8.6300000000000008"/>
    <n v="10138469"/>
    <n v="256585"/>
    <n v="9771168"/>
    <n v="0"/>
    <n v="0"/>
    <n v="0"/>
    <m/>
    <n v="0"/>
    <n v="0"/>
    <n v="0"/>
    <s v="1000000/1500000/"/>
    <s v="06/12/"/>
    <d v="2022-03-31T00:00:00"/>
    <n v="1"/>
    <s v="O"/>
    <n v="1"/>
    <n v="30"/>
    <n v="0"/>
    <m/>
    <m/>
    <m/>
    <m/>
    <m/>
    <m/>
    <n v="1"/>
    <n v="1"/>
    <m/>
    <m/>
    <n v="763917.05"/>
    <s v="SUSTITUCION"/>
    <n v="0"/>
    <n v="0"/>
    <s v="800-197-268-4"/>
    <s v="DIRECCION DE IMPUESTOS Y ADUANAS NACIONALES"/>
    <n v="5"/>
    <m/>
    <m/>
    <m/>
    <m/>
    <n v="1"/>
    <n v="7"/>
    <n v="2"/>
  </r>
  <r>
    <n v="0"/>
    <s v="C"/>
    <x v="844"/>
    <x v="1"/>
    <n v="4"/>
    <s v="10 211000400"/>
    <d v="2021-05-13T00:00:00"/>
    <d v="2022-12-31T00:00:00"/>
    <n v="0"/>
    <n v="1"/>
    <n v="10"/>
    <n v="30"/>
    <n v="2"/>
    <n v="7.2"/>
    <n v="7.44"/>
    <n v="3000000"/>
    <n v="135140"/>
    <n v="1067451"/>
    <n v="0"/>
    <n v="0"/>
    <n v="0"/>
    <m/>
    <n v="0"/>
    <n v="0"/>
    <n v="0"/>
    <m/>
    <m/>
    <d v="2022-03-31T00:00:00"/>
    <n v="1"/>
    <s v="O"/>
    <n v="1"/>
    <n v="30"/>
    <n v="0"/>
    <m/>
    <m/>
    <m/>
    <m/>
    <m/>
    <m/>
    <n v="1"/>
    <n v="1"/>
    <m/>
    <m/>
    <n v="715278.14"/>
    <s v="TARJETA DE AFINIDAD"/>
    <n v="0"/>
    <n v="0"/>
    <m/>
    <m/>
    <n v="5"/>
    <m/>
    <m/>
    <m/>
    <m/>
    <n v="1"/>
    <n v="7"/>
    <n v="2"/>
  </r>
  <r>
    <n v="0"/>
    <s v="C"/>
    <x v="844"/>
    <x v="1"/>
    <n v="4"/>
    <s v="10 211001529"/>
    <d v="2021-12-20T00:00:00"/>
    <d v="2023-12-31T00:00:00"/>
    <n v="0"/>
    <n v="1"/>
    <n v="3"/>
    <n v="30"/>
    <n v="2"/>
    <n v="17.690000000000001"/>
    <n v="19.2"/>
    <n v="219000"/>
    <n v="10944"/>
    <n v="195733"/>
    <n v="0"/>
    <n v="0"/>
    <n v="0"/>
    <m/>
    <n v="0"/>
    <n v="0"/>
    <n v="0"/>
    <m/>
    <m/>
    <d v="2022-03-31T00:00:00"/>
    <n v="1"/>
    <s v="O"/>
    <n v="1"/>
    <n v="30"/>
    <n v="0"/>
    <m/>
    <m/>
    <m/>
    <m/>
    <m/>
    <m/>
    <n v="1"/>
    <n v="1"/>
    <m/>
    <m/>
    <n v="131204.87"/>
    <s v="TARJETA DE AFINIDAD"/>
    <n v="0"/>
    <n v="0"/>
    <m/>
    <m/>
    <n v="5"/>
    <m/>
    <m/>
    <m/>
    <m/>
    <n v="1"/>
    <n v="7"/>
    <n v="2"/>
  </r>
  <r>
    <n v="0"/>
    <s v="C"/>
    <x v="845"/>
    <x v="1"/>
    <n v="4"/>
    <s v="13 201001399"/>
    <d v="2020-04-14T00:00:00"/>
    <d v="2022-05-31T00:00:00"/>
    <n v="0"/>
    <n v="1"/>
    <n v="22"/>
    <n v="30"/>
    <n v="2"/>
    <n v="11.03"/>
    <n v="11.61"/>
    <n v="8405261"/>
    <n v="391907"/>
    <n v="773131"/>
    <n v="0"/>
    <n v="0"/>
    <n v="0"/>
    <m/>
    <n v="0"/>
    <n v="0"/>
    <n v="0"/>
    <m/>
    <m/>
    <d v="2022-03-31T00:00:00"/>
    <n v="1"/>
    <s v="O"/>
    <n v="1"/>
    <n v="30"/>
    <n v="0"/>
    <m/>
    <m/>
    <m/>
    <m/>
    <m/>
    <m/>
    <n v="1"/>
    <n v="1"/>
    <m/>
    <m/>
    <n v="611788"/>
    <s v="LIBRE INVERSION"/>
    <n v="0"/>
    <n v="0"/>
    <m/>
    <m/>
    <n v="5"/>
    <m/>
    <m/>
    <m/>
    <m/>
    <n v="1"/>
    <n v="7"/>
    <n v="2"/>
  </r>
  <r>
    <n v="2103530.0435023261"/>
    <s v="C"/>
    <x v="846"/>
    <x v="0"/>
    <n v="4"/>
    <s v="13 211003118"/>
    <d v="2021-10-26T00:00:00"/>
    <d v="2023-10-31T00:00:00"/>
    <n v="0"/>
    <n v="1"/>
    <n v="6"/>
    <n v="30"/>
    <n v="2"/>
    <n v="14.09"/>
    <n v="15.04"/>
    <n v="5025338"/>
    <n v="157611"/>
    <n v="4004681"/>
    <n v="0"/>
    <n v="0"/>
    <n v="0"/>
    <m/>
    <n v="0"/>
    <n v="0"/>
    <n v="0"/>
    <s v="500000/500000/"/>
    <s v="06/12/"/>
    <d v="2022-03-31T00:00:00"/>
    <n v="1"/>
    <s v="O"/>
    <n v="1"/>
    <n v="30"/>
    <n v="0"/>
    <m/>
    <m/>
    <m/>
    <m/>
    <m/>
    <m/>
    <n v="1"/>
    <n v="1"/>
    <m/>
    <m/>
    <n v="340024.27"/>
    <s v="LIBRE INVERSION"/>
    <n v="0"/>
    <n v="0"/>
    <s v="800-197-268-4"/>
    <s v="DIRECCION DE IMPUESTOS Y ADUANAS NACIONALES"/>
    <n v="5"/>
    <m/>
    <m/>
    <m/>
    <m/>
    <n v="1"/>
    <n v="7"/>
    <n v="2"/>
  </r>
  <r>
    <n v="739560.85559880745"/>
    <s v="C"/>
    <x v="846"/>
    <x v="1"/>
    <n v="4"/>
    <s v="10 211000932"/>
    <d v="2021-09-22T00:00:00"/>
    <d v="2023-09-30T00:00:00"/>
    <n v="0"/>
    <n v="1"/>
    <n v="6"/>
    <n v="30"/>
    <n v="2"/>
    <n v="17.690000000000001"/>
    <n v="19.2"/>
    <n v="1799090"/>
    <n v="89908"/>
    <n v="1407995"/>
    <n v="0"/>
    <n v="0"/>
    <n v="0"/>
    <m/>
    <n v="0"/>
    <n v="0"/>
    <n v="0"/>
    <m/>
    <m/>
    <d v="2022-03-31T00:00:00"/>
    <n v="1"/>
    <s v="O"/>
    <n v="1"/>
    <n v="30"/>
    <n v="0"/>
    <m/>
    <m/>
    <m/>
    <m/>
    <m/>
    <m/>
    <n v="1"/>
    <n v="1"/>
    <m/>
    <m/>
    <n v="119561.82"/>
    <s v="TARJETA DE AFINIDAD"/>
    <n v="0"/>
    <n v="0"/>
    <m/>
    <m/>
    <n v="5"/>
    <m/>
    <m/>
    <m/>
    <m/>
    <n v="1"/>
    <n v="7"/>
    <n v="2"/>
  </r>
  <r>
    <n v="1272886.3968457235"/>
    <s v="C"/>
    <x v="846"/>
    <x v="1"/>
    <n v="4"/>
    <s v="13 221000142"/>
    <d v="2022-01-18T00:00:00"/>
    <d v="2022-06-30T00:00:00"/>
    <n v="0"/>
    <n v="1"/>
    <n v="0"/>
    <n v="150"/>
    <n v="2"/>
    <n v="19.5"/>
    <n v="20.62"/>
    <n v="2423349"/>
    <n v="2624369"/>
    <n v="2423349"/>
    <n v="78778"/>
    <n v="0"/>
    <n v="0"/>
    <m/>
    <n v="0"/>
    <n v="0"/>
    <n v="0"/>
    <m/>
    <m/>
    <d v="2022-01-18T00:00:00"/>
    <n v="1"/>
    <s v="O"/>
    <n v="1"/>
    <n v="150"/>
    <n v="0"/>
    <m/>
    <m/>
    <m/>
    <m/>
    <m/>
    <m/>
    <n v="1"/>
    <n v="1"/>
    <m/>
    <m/>
    <n v="205779.42"/>
    <s v="LIBRE INVERSION"/>
    <n v="0"/>
    <n v="0"/>
    <m/>
    <m/>
    <n v="5"/>
    <m/>
    <m/>
    <m/>
    <m/>
    <n v="1"/>
    <n v="7"/>
    <n v="2"/>
  </r>
  <r>
    <n v="41101.539110803846"/>
    <s v="C"/>
    <x v="846"/>
    <x v="1"/>
    <n v="4"/>
    <s v="10 211001007"/>
    <d v="2021-10-04T00:00:00"/>
    <d v="2023-09-30T00:00:00"/>
    <n v="0"/>
    <n v="1"/>
    <n v="6"/>
    <n v="30"/>
    <n v="2"/>
    <n v="17.690000000000001"/>
    <n v="19.2"/>
    <n v="100000"/>
    <n v="4997"/>
    <n v="78266"/>
    <n v="0"/>
    <n v="0"/>
    <n v="0"/>
    <m/>
    <n v="0"/>
    <n v="0"/>
    <n v="0"/>
    <m/>
    <m/>
    <d v="2022-03-31T00:00:00"/>
    <n v="1"/>
    <s v="O"/>
    <n v="1"/>
    <n v="30"/>
    <n v="0"/>
    <m/>
    <m/>
    <m/>
    <m/>
    <m/>
    <m/>
    <n v="1"/>
    <n v="1"/>
    <m/>
    <m/>
    <n v="6654.38"/>
    <s v="TARJETA DE AFINIDAD"/>
    <n v="0"/>
    <n v="0"/>
    <m/>
    <m/>
    <n v="5"/>
    <m/>
    <m/>
    <m/>
    <m/>
    <n v="1"/>
    <n v="7"/>
    <n v="2"/>
  </r>
  <r>
    <n v="73229.127741011936"/>
    <s v="C"/>
    <x v="846"/>
    <x v="1"/>
    <n v="4"/>
    <s v="10 221000088"/>
    <d v="2022-01-15T00:00:00"/>
    <d v="2024-01-31T00:00:00"/>
    <n v="0"/>
    <n v="1"/>
    <n v="2"/>
    <n v="30"/>
    <n v="2"/>
    <n v="17.690000000000001"/>
    <n v="19.2"/>
    <n v="150000"/>
    <n v="7496"/>
    <n v="139454"/>
    <n v="0"/>
    <n v="0"/>
    <n v="0"/>
    <m/>
    <n v="0"/>
    <n v="0"/>
    <n v="0"/>
    <m/>
    <m/>
    <d v="2022-03-31T00:00:00"/>
    <n v="1"/>
    <s v="O"/>
    <n v="1"/>
    <n v="30"/>
    <n v="0"/>
    <m/>
    <m/>
    <m/>
    <m/>
    <m/>
    <m/>
    <n v="1"/>
    <n v="1"/>
    <m/>
    <m/>
    <n v="11862.15"/>
    <s v="TARJETA DE AFINIDAD"/>
    <n v="0"/>
    <n v="0"/>
    <m/>
    <m/>
    <n v="5"/>
    <m/>
    <m/>
    <m/>
    <m/>
    <n v="1"/>
    <n v="7"/>
    <n v="2"/>
  </r>
  <r>
    <n v="43105.86513765475"/>
    <s v="C"/>
    <x v="846"/>
    <x v="1"/>
    <n v="4"/>
    <s v="10 211001017"/>
    <d v="2021-10-07T00:00:00"/>
    <d v="2023-10-31T00:00:00"/>
    <n v="0"/>
    <n v="1"/>
    <n v="5"/>
    <n v="30"/>
    <n v="2"/>
    <n v="17.690000000000001"/>
    <n v="19.2"/>
    <n v="100000"/>
    <n v="4997"/>
    <n v="82025"/>
    <n v="0"/>
    <n v="0"/>
    <n v="0"/>
    <m/>
    <n v="0"/>
    <n v="0"/>
    <n v="0"/>
    <m/>
    <m/>
    <d v="2022-03-31T00:00:00"/>
    <n v="1"/>
    <s v="O"/>
    <n v="1"/>
    <n v="30"/>
    <n v="0"/>
    <m/>
    <m/>
    <m/>
    <m/>
    <m/>
    <m/>
    <n v="1"/>
    <n v="1"/>
    <m/>
    <m/>
    <n v="6943.7"/>
    <s v="TARJETA DE AFINIDAD"/>
    <n v="0"/>
    <n v="0"/>
    <m/>
    <m/>
    <n v="5"/>
    <m/>
    <m/>
    <m/>
    <m/>
    <n v="1"/>
    <n v="7"/>
    <n v="2"/>
  </r>
  <r>
    <n v="27045.73686968055"/>
    <s v="C"/>
    <x v="846"/>
    <x v="1"/>
    <n v="4"/>
    <s v="10 211001326"/>
    <d v="2021-11-19T00:00:00"/>
    <d v="2023-11-30T00:00:00"/>
    <n v="0"/>
    <n v="1"/>
    <n v="4"/>
    <n v="30"/>
    <n v="2"/>
    <n v="17.690000000000001"/>
    <n v="19.2"/>
    <n v="60000"/>
    <n v="2998"/>
    <n v="51437"/>
    <n v="0"/>
    <n v="0"/>
    <n v="0"/>
    <m/>
    <n v="0"/>
    <n v="0"/>
    <n v="0"/>
    <m/>
    <m/>
    <d v="2022-03-31T00:00:00"/>
    <n v="1"/>
    <s v="O"/>
    <n v="1"/>
    <n v="30"/>
    <n v="0"/>
    <m/>
    <m/>
    <m/>
    <m/>
    <m/>
    <m/>
    <n v="1"/>
    <n v="1"/>
    <m/>
    <m/>
    <n v="4339.8100000000004"/>
    <s v="TARJETA DE AFINIDAD"/>
    <n v="0"/>
    <n v="0"/>
    <m/>
    <m/>
    <n v="5"/>
    <m/>
    <m/>
    <m/>
    <m/>
    <n v="1"/>
    <n v="7"/>
    <n v="2"/>
  </r>
  <r>
    <n v="31547.361298497828"/>
    <s v="C"/>
    <x v="846"/>
    <x v="1"/>
    <n v="4"/>
    <s v="10 221000565"/>
    <d v="2022-03-30T00:00:00"/>
    <d v="2024-03-31T00:00:00"/>
    <n v="0"/>
    <n v="1"/>
    <n v="0"/>
    <n v="30"/>
    <n v="2"/>
    <n v="17.7"/>
    <n v="19.2"/>
    <n v="60000"/>
    <n v="2998"/>
    <n v="60000"/>
    <n v="0"/>
    <n v="0"/>
    <n v="0"/>
    <m/>
    <n v="0"/>
    <n v="0"/>
    <n v="0"/>
    <m/>
    <m/>
    <d v="2022-03-30T00:00:00"/>
    <n v="1"/>
    <s v="O"/>
    <n v="1"/>
    <n v="30"/>
    <n v="0"/>
    <m/>
    <m/>
    <m/>
    <m/>
    <m/>
    <m/>
    <n v="1"/>
    <n v="1"/>
    <m/>
    <m/>
    <n v="5063.1099999999997"/>
    <s v="TARJETA DE AFINIDAD"/>
    <n v="0"/>
    <n v="0"/>
    <m/>
    <m/>
    <n v="5"/>
    <m/>
    <m/>
    <m/>
    <m/>
    <n v="1"/>
    <n v="7"/>
    <n v="2"/>
  </r>
  <r>
    <n v="31547.361298497828"/>
    <s v="C"/>
    <x v="846"/>
    <x v="1"/>
    <n v="4"/>
    <s v="10 221000572"/>
    <d v="2022-03-30T00:00:00"/>
    <d v="2024-03-31T00:00:00"/>
    <n v="0"/>
    <n v="1"/>
    <n v="0"/>
    <n v="30"/>
    <n v="2"/>
    <n v="17.7"/>
    <n v="19.2"/>
    <n v="60000"/>
    <n v="2998"/>
    <n v="60000"/>
    <n v="0"/>
    <n v="0"/>
    <n v="0"/>
    <m/>
    <n v="0"/>
    <n v="0"/>
    <n v="0"/>
    <m/>
    <m/>
    <d v="2022-03-30T00:00:00"/>
    <n v="1"/>
    <s v="O"/>
    <n v="1"/>
    <n v="30"/>
    <n v="0"/>
    <m/>
    <m/>
    <m/>
    <m/>
    <m/>
    <m/>
    <n v="1"/>
    <n v="1"/>
    <m/>
    <m/>
    <n v="5063.1099999999997"/>
    <s v="TARJETA DE AFINIDAD"/>
    <n v="0"/>
    <n v="0"/>
    <m/>
    <m/>
    <n v="5"/>
    <m/>
    <m/>
    <m/>
    <m/>
    <n v="1"/>
    <n v="7"/>
    <n v="2"/>
  </r>
  <r>
    <n v="63022.38259699566"/>
    <s v="C"/>
    <x v="846"/>
    <x v="1"/>
    <n v="4"/>
    <s v="10 221000574"/>
    <d v="2022-03-30T00:00:00"/>
    <d v="2024-03-31T00:00:00"/>
    <n v="0"/>
    <n v="1"/>
    <n v="0"/>
    <n v="30"/>
    <n v="2"/>
    <n v="17.7"/>
    <n v="19.2"/>
    <n v="120000"/>
    <n v="5997"/>
    <n v="120000"/>
    <n v="0"/>
    <n v="0"/>
    <n v="0"/>
    <m/>
    <n v="0"/>
    <n v="0"/>
    <n v="0"/>
    <m/>
    <m/>
    <d v="2022-03-30T00:00:00"/>
    <n v="1"/>
    <s v="O"/>
    <n v="1"/>
    <n v="30"/>
    <n v="0"/>
    <m/>
    <m/>
    <m/>
    <m/>
    <m/>
    <m/>
    <n v="1"/>
    <n v="1"/>
    <m/>
    <m/>
    <n v="10198.56"/>
    <s v="TARJETA DE AFINIDAD"/>
    <n v="0"/>
    <n v="0"/>
    <m/>
    <m/>
    <n v="5"/>
    <m/>
    <m/>
    <m/>
    <m/>
    <n v="1"/>
    <n v="7"/>
    <n v="2"/>
  </r>
  <r>
    <n v="2904241.5"/>
    <s v="C"/>
    <x v="847"/>
    <x v="1"/>
    <n v="4"/>
    <s v="10 221000557"/>
    <d v="2022-03-29T00:00:00"/>
    <d v="2024-03-31T00:00:00"/>
    <n v="0"/>
    <n v="1"/>
    <n v="0"/>
    <n v="30"/>
    <n v="2"/>
    <n v="17.690000000000001"/>
    <n v="19.2"/>
    <n v="3000000"/>
    <n v="149922"/>
    <n v="3000000"/>
    <n v="1475"/>
    <n v="0"/>
    <n v="0"/>
    <m/>
    <n v="0"/>
    <n v="0"/>
    <n v="0"/>
    <m/>
    <m/>
    <d v="2022-03-29T00:00:00"/>
    <n v="1"/>
    <s v="O"/>
    <n v="1"/>
    <n v="30"/>
    <n v="0"/>
    <m/>
    <m/>
    <m/>
    <m/>
    <m/>
    <m/>
    <n v="1"/>
    <n v="1"/>
    <m/>
    <m/>
    <n v="11970"/>
    <s v="TARJETA DE AFINIDAD"/>
    <n v="0"/>
    <n v="0"/>
    <m/>
    <m/>
    <n v="5"/>
    <m/>
    <m/>
    <m/>
    <m/>
    <n v="1"/>
    <n v="7"/>
    <n v="2"/>
  </r>
  <r>
    <n v="968080.5"/>
    <s v="C"/>
    <x v="847"/>
    <x v="1"/>
    <n v="4"/>
    <s v="10 221000479"/>
    <d v="2022-03-17T00:00:00"/>
    <d v="2024-03-31T00:00:00"/>
    <n v="0"/>
    <n v="1"/>
    <n v="0"/>
    <n v="30"/>
    <n v="2"/>
    <n v="17.7"/>
    <n v="19.2"/>
    <n v="1000000"/>
    <n v="49974"/>
    <n v="1000000"/>
    <n v="6392"/>
    <n v="0"/>
    <n v="0"/>
    <m/>
    <n v="0"/>
    <n v="0"/>
    <n v="0"/>
    <m/>
    <m/>
    <d v="2022-03-17T00:00:00"/>
    <n v="1"/>
    <s v="O"/>
    <n v="1"/>
    <n v="30"/>
    <n v="0"/>
    <m/>
    <m/>
    <m/>
    <m/>
    <m/>
    <m/>
    <n v="1"/>
    <n v="1"/>
    <m/>
    <m/>
    <n v="3990"/>
    <s v="TARJETA DE AFINIDAD"/>
    <n v="0"/>
    <n v="0"/>
    <m/>
    <m/>
    <n v="5"/>
    <m/>
    <m/>
    <m/>
    <m/>
    <n v="1"/>
    <n v="7"/>
    <n v="2"/>
  </r>
  <r>
    <n v="0"/>
    <s v="C"/>
    <x v="848"/>
    <x v="0"/>
    <n v="4"/>
    <s v="10 191001551"/>
    <d v="2019-10-08T00:00:00"/>
    <d v="2022-04-30T00:00:00"/>
    <n v="0"/>
    <n v="1"/>
    <n v="34"/>
    <n v="30"/>
    <n v="2"/>
    <n v="10.199999999999999"/>
    <n v="10.69"/>
    <n v="10038530"/>
    <n v="296400"/>
    <n v="284718"/>
    <n v="0"/>
    <n v="0"/>
    <n v="0"/>
    <m/>
    <n v="0"/>
    <n v="0"/>
    <n v="0"/>
    <m/>
    <m/>
    <d v="2022-03-31T00:00:00"/>
    <n v="1"/>
    <s v="O"/>
    <n v="1"/>
    <n v="30"/>
    <n v="0"/>
    <m/>
    <m/>
    <m/>
    <m/>
    <m/>
    <m/>
    <n v="1"/>
    <n v="1"/>
    <m/>
    <m/>
    <n v="880546"/>
    <s v="LIBRE INVERSION"/>
    <n v="0"/>
    <n v="0"/>
    <s v="800-197-268-4"/>
    <s v="DIRECCION DE IMPUESTOS Y ADUANAS NACIONALES"/>
    <n v="5"/>
    <m/>
    <m/>
    <m/>
    <m/>
    <n v="1"/>
    <n v="7"/>
    <n v="2"/>
  </r>
  <r>
    <n v="149062.85308127338"/>
    <s v="C"/>
    <x v="849"/>
    <x v="1"/>
    <n v="4"/>
    <s v="10 211000735"/>
    <d v="2021-08-25T00:00:00"/>
    <d v="2023-08-31T00:00:00"/>
    <n v="0"/>
    <n v="1"/>
    <n v="7"/>
    <n v="30"/>
    <n v="2"/>
    <n v="17.690000000000001"/>
    <n v="19.2"/>
    <n v="600000"/>
    <n v="29984"/>
    <n v="446672"/>
    <n v="0"/>
    <n v="0"/>
    <n v="0"/>
    <m/>
    <n v="0"/>
    <n v="0"/>
    <n v="0"/>
    <m/>
    <m/>
    <d v="2022-03-31T00:00:00"/>
    <n v="1"/>
    <s v="O"/>
    <n v="1"/>
    <n v="30"/>
    <n v="0"/>
    <m/>
    <m/>
    <m/>
    <m/>
    <m/>
    <m/>
    <n v="1"/>
    <n v="1"/>
    <m/>
    <m/>
    <n v="37193.78"/>
    <s v="TARJETA DE AFINIDAD"/>
    <n v="0"/>
    <n v="0"/>
    <m/>
    <m/>
    <n v="5"/>
    <m/>
    <m/>
    <m/>
    <m/>
    <n v="1"/>
    <n v="7"/>
    <n v="2"/>
  </r>
  <r>
    <n v="149062.85308127338"/>
    <s v="C"/>
    <x v="849"/>
    <x v="1"/>
    <n v="4"/>
    <s v="10 211000730"/>
    <d v="2021-08-23T00:00:00"/>
    <d v="2023-08-31T00:00:00"/>
    <n v="0"/>
    <n v="1"/>
    <n v="7"/>
    <n v="30"/>
    <n v="2"/>
    <n v="17.690000000000001"/>
    <n v="19.2"/>
    <n v="600000"/>
    <n v="29984"/>
    <n v="446672"/>
    <n v="0"/>
    <n v="0"/>
    <n v="0"/>
    <m/>
    <n v="0"/>
    <n v="0"/>
    <n v="0"/>
    <m/>
    <m/>
    <d v="2022-03-31T00:00:00"/>
    <n v="1"/>
    <s v="O"/>
    <n v="1"/>
    <n v="30"/>
    <n v="0"/>
    <m/>
    <m/>
    <m/>
    <m/>
    <m/>
    <m/>
    <n v="1"/>
    <n v="1"/>
    <m/>
    <m/>
    <n v="37193.78"/>
    <s v="TARJETA DE AFINIDAD"/>
    <n v="0"/>
    <n v="0"/>
    <m/>
    <m/>
    <n v="5"/>
    <m/>
    <m/>
    <m/>
    <m/>
    <n v="1"/>
    <n v="7"/>
    <n v="2"/>
  </r>
  <r>
    <n v="149062.85308127338"/>
    <s v="C"/>
    <x v="849"/>
    <x v="1"/>
    <n v="4"/>
    <s v="10 211000731"/>
    <d v="2021-08-23T00:00:00"/>
    <d v="2023-08-31T00:00:00"/>
    <n v="0"/>
    <n v="1"/>
    <n v="7"/>
    <n v="30"/>
    <n v="2"/>
    <n v="17.690000000000001"/>
    <n v="19.2"/>
    <n v="600000"/>
    <n v="29984"/>
    <n v="446672"/>
    <n v="0"/>
    <n v="0"/>
    <n v="0"/>
    <m/>
    <n v="0"/>
    <n v="0"/>
    <n v="0"/>
    <m/>
    <m/>
    <d v="2022-03-31T00:00:00"/>
    <n v="1"/>
    <s v="O"/>
    <n v="1"/>
    <n v="30"/>
    <n v="0"/>
    <m/>
    <m/>
    <m/>
    <m/>
    <m/>
    <m/>
    <n v="1"/>
    <n v="1"/>
    <m/>
    <m/>
    <n v="37193.78"/>
    <s v="TARJETA DE AFINIDAD"/>
    <n v="0"/>
    <n v="0"/>
    <m/>
    <m/>
    <n v="5"/>
    <m/>
    <m/>
    <m/>
    <m/>
    <n v="1"/>
    <n v="7"/>
    <n v="2"/>
  </r>
  <r>
    <n v="156701.34644580301"/>
    <s v="C"/>
    <x v="849"/>
    <x v="1"/>
    <n v="4"/>
    <s v="10 211000874"/>
    <d v="2021-09-16T00:00:00"/>
    <d v="2023-09-30T00:00:00"/>
    <n v="0"/>
    <n v="1"/>
    <n v="6"/>
    <n v="30"/>
    <n v="2"/>
    <n v="17.690000000000001"/>
    <n v="19.2"/>
    <n v="600000"/>
    <n v="29984"/>
    <n v="469572"/>
    <n v="0"/>
    <n v="0"/>
    <n v="0"/>
    <m/>
    <n v="0"/>
    <n v="0"/>
    <n v="0"/>
    <m/>
    <m/>
    <d v="2022-03-31T00:00:00"/>
    <n v="1"/>
    <s v="O"/>
    <n v="1"/>
    <n v="30"/>
    <n v="0"/>
    <m/>
    <m/>
    <m/>
    <m/>
    <m/>
    <m/>
    <n v="1"/>
    <n v="1"/>
    <m/>
    <m/>
    <n v="39104.300000000003"/>
    <s v="TARJETA DE AFINIDAD"/>
    <n v="0"/>
    <n v="0"/>
    <m/>
    <m/>
    <n v="5"/>
    <m/>
    <m/>
    <m/>
    <m/>
    <n v="1"/>
    <n v="7"/>
    <n v="2"/>
  </r>
  <r>
    <n v="98429.144310376782"/>
    <s v="C"/>
    <x v="849"/>
    <x v="1"/>
    <n v="4"/>
    <s v="10 211001530"/>
    <d v="2021-12-20T00:00:00"/>
    <d v="2023-12-31T00:00:00"/>
    <n v="0"/>
    <n v="1"/>
    <n v="3"/>
    <n v="30"/>
    <n v="2"/>
    <n v="17.690000000000001"/>
    <n v="19.2"/>
    <n v="330000"/>
    <n v="16491"/>
    <n v="294938"/>
    <n v="0"/>
    <n v="0"/>
    <n v="0"/>
    <m/>
    <n v="0"/>
    <n v="0"/>
    <n v="0"/>
    <m/>
    <m/>
    <d v="2022-03-31T00:00:00"/>
    <n v="1"/>
    <s v="O"/>
    <n v="1"/>
    <n v="30"/>
    <n v="0"/>
    <m/>
    <m/>
    <m/>
    <m/>
    <m/>
    <m/>
    <n v="1"/>
    <n v="1"/>
    <m/>
    <m/>
    <n v="24556.31"/>
    <s v="TARJETA DE AFINIDAD"/>
    <n v="0"/>
    <n v="0"/>
    <m/>
    <m/>
    <n v="5"/>
    <m/>
    <m/>
    <m/>
    <m/>
    <n v="1"/>
    <n v="7"/>
    <n v="2"/>
  </r>
  <r>
    <n v="5929152.2916744994"/>
    <s v="C"/>
    <x v="850"/>
    <x v="0"/>
    <n v="4"/>
    <s v="13 221000161"/>
    <d v="2022-01-21T00:00:00"/>
    <d v="2023-01-31T00:00:00"/>
    <n v="0"/>
    <n v="1"/>
    <n v="2"/>
    <n v="30"/>
    <n v="2"/>
    <n v="9"/>
    <n v="9.3800000000000008"/>
    <n v="10031180"/>
    <n v="714372"/>
    <n v="8754662"/>
    <n v="0"/>
    <n v="0"/>
    <n v="0"/>
    <m/>
    <n v="0"/>
    <n v="0"/>
    <n v="0"/>
    <s v="1000000/1000000/"/>
    <s v="06/12/"/>
    <d v="2022-03-31T00:00:00"/>
    <n v="1"/>
    <s v="O"/>
    <n v="1"/>
    <n v="30"/>
    <n v="0"/>
    <m/>
    <m/>
    <m/>
    <m/>
    <m/>
    <m/>
    <n v="1"/>
    <n v="1"/>
    <m/>
    <m/>
    <n v="353185.67"/>
    <s v="LIBRE INVERSION"/>
    <n v="0"/>
    <n v="0"/>
    <s v="800-197-268-4"/>
    <s v="DIRECCION DE IMPUESTOS Y ADUANAS NACIONALES"/>
    <n v="5"/>
    <m/>
    <m/>
    <m/>
    <m/>
    <n v="1"/>
    <n v="7"/>
    <n v="2"/>
  </r>
  <r>
    <n v="458584.70832550095"/>
    <s v="C"/>
    <x v="850"/>
    <x v="1"/>
    <n v="4"/>
    <s v="10 191002799"/>
    <d v="2020-01-20T00:00:00"/>
    <d v="2022-11-30T00:00:00"/>
    <n v="0"/>
    <n v="1"/>
    <n v="26"/>
    <n v="30"/>
    <n v="2"/>
    <n v="18"/>
    <n v="19.559999999999999"/>
    <n v="2000000"/>
    <n v="100000"/>
    <n v="677126"/>
    <n v="0"/>
    <n v="0"/>
    <n v="0"/>
    <m/>
    <n v="0"/>
    <n v="0"/>
    <n v="0"/>
    <m/>
    <m/>
    <d v="2022-03-31T00:00:00"/>
    <n v="1"/>
    <s v="O"/>
    <n v="1"/>
    <n v="30"/>
    <n v="0"/>
    <m/>
    <m/>
    <m/>
    <m/>
    <m/>
    <m/>
    <n v="1"/>
    <n v="1"/>
    <m/>
    <m/>
    <n v="27320.33"/>
    <s v="TARJETA DE AFINIDAD"/>
    <n v="0"/>
    <n v="0"/>
    <m/>
    <m/>
    <n v="5"/>
    <m/>
    <m/>
    <m/>
    <m/>
    <n v="1"/>
    <n v="7"/>
    <n v="2"/>
  </r>
  <r>
    <n v="4835454"/>
    <s v="C"/>
    <x v="851"/>
    <x v="0"/>
    <n v="4"/>
    <s v="13 221001359"/>
    <d v="2022-03-23T00:00:00"/>
    <d v="2024-03-31T00:00:00"/>
    <n v="0"/>
    <n v="1"/>
    <n v="0"/>
    <n v="30"/>
    <n v="2"/>
    <n v="9"/>
    <n v="9.3800000000000008"/>
    <n v="11344108"/>
    <n v="312137"/>
    <n v="11344108"/>
    <n v="0"/>
    <n v="0"/>
    <n v="0"/>
    <m/>
    <n v="0"/>
    <n v="0"/>
    <n v="0"/>
    <s v="1000000/1500000/"/>
    <s v="06/12/"/>
    <d v="2022-03-23T00:00:00"/>
    <n v="1"/>
    <s v="O"/>
    <n v="1"/>
    <n v="30"/>
    <n v="0"/>
    <m/>
    <m/>
    <m/>
    <m/>
    <m/>
    <m/>
    <n v="1"/>
    <n v="1"/>
    <m/>
    <m/>
    <n v="813582"/>
    <s v="LIBRE INVERSION"/>
    <n v="0"/>
    <n v="0"/>
    <s v="800-197-268-4"/>
    <s v="DIRECCION DE IMPUESTOS Y ADUANAS NACIONALES"/>
    <n v="5"/>
    <m/>
    <m/>
    <m/>
    <m/>
    <n v="1"/>
    <n v="7"/>
    <n v="2"/>
  </r>
  <r>
    <n v="0"/>
    <s v="C"/>
    <x v="852"/>
    <x v="0"/>
    <n v="4"/>
    <s v="13 211000255"/>
    <d v="2021-02-11T00:00:00"/>
    <d v="2023-01-31T00:00:00"/>
    <n v="1"/>
    <n v="1"/>
    <n v="13"/>
    <n v="30"/>
    <n v="2"/>
    <n v="7.86"/>
    <n v="8.14"/>
    <n v="6470993"/>
    <n v="293443"/>
    <n v="3098396"/>
    <n v="20295"/>
    <n v="0"/>
    <n v="0"/>
    <m/>
    <n v="0"/>
    <n v="0"/>
    <n v="0"/>
    <m/>
    <m/>
    <d v="2022-03-31T00:00:00"/>
    <n v="1"/>
    <s v="O"/>
    <n v="1"/>
    <n v="30"/>
    <n v="272107"/>
    <m/>
    <m/>
    <m/>
    <m/>
    <m/>
    <m/>
    <n v="1"/>
    <n v="1"/>
    <m/>
    <m/>
    <n v="600453.79"/>
    <s v="SUSTITUCION"/>
    <n v="0"/>
    <n v="0"/>
    <s v="800-197-268-4"/>
    <s v="DIRECCION DE IMPUESTOS Y ADUANAS NACIONALES"/>
    <n v="5"/>
    <m/>
    <m/>
    <m/>
    <m/>
    <n v="1"/>
    <n v="7"/>
    <n v="2"/>
  </r>
  <r>
    <n v="0"/>
    <s v="C"/>
    <x v="852"/>
    <x v="1"/>
    <n v="4"/>
    <s v="10 211000548"/>
    <d v="2021-06-29T00:00:00"/>
    <d v="2023-06-30T00:00:00"/>
    <n v="0"/>
    <n v="1"/>
    <n v="9"/>
    <n v="30"/>
    <n v="2"/>
    <n v="17.690000000000001"/>
    <n v="19.2"/>
    <n v="1500000"/>
    <n v="74961"/>
    <n v="999565"/>
    <n v="0"/>
    <n v="0"/>
    <n v="0"/>
    <m/>
    <n v="0"/>
    <n v="0"/>
    <n v="0"/>
    <m/>
    <m/>
    <d v="2022-03-31T00:00:00"/>
    <n v="1"/>
    <s v="O"/>
    <n v="1"/>
    <n v="30"/>
    <n v="0"/>
    <m/>
    <m/>
    <m/>
    <m/>
    <m/>
    <m/>
    <n v="1"/>
    <n v="1"/>
    <m/>
    <m/>
    <n v="193692.21"/>
    <s v="TARJETA DE AFINIDAD"/>
    <n v="0"/>
    <n v="0"/>
    <m/>
    <m/>
    <n v="5"/>
    <m/>
    <m/>
    <m/>
    <m/>
    <n v="1"/>
    <n v="7"/>
    <n v="2"/>
  </r>
  <r>
    <n v="138299.58534712216"/>
    <s v="C"/>
    <x v="853"/>
    <x v="1"/>
    <n v="4"/>
    <s v="10 191002618"/>
    <d v="2019-12-12T00:00:00"/>
    <d v="2022-09-30T00:00:00"/>
    <n v="0"/>
    <n v="1"/>
    <n v="26"/>
    <n v="30"/>
    <n v="2"/>
    <n v="18"/>
    <n v="19.559999999999999"/>
    <n v="4500000"/>
    <n v="225000"/>
    <n v="1241649"/>
    <n v="0"/>
    <n v="0"/>
    <n v="0"/>
    <m/>
    <n v="0"/>
    <n v="0"/>
    <n v="0"/>
    <m/>
    <m/>
    <d v="2022-03-31T00:00:00"/>
    <n v="1"/>
    <s v="O"/>
    <n v="1"/>
    <n v="30"/>
    <n v="0"/>
    <m/>
    <m/>
    <m/>
    <m/>
    <m/>
    <m/>
    <n v="1"/>
    <n v="1"/>
    <m/>
    <m/>
    <n v="119468.31"/>
    <s v="TARJETA DE AFINIDAD"/>
    <n v="0"/>
    <n v="0"/>
    <m/>
    <m/>
    <n v="5"/>
    <m/>
    <m/>
    <m/>
    <m/>
    <n v="1"/>
    <n v="7"/>
    <n v="2"/>
  </r>
  <r>
    <n v="1657.8065457061839"/>
    <s v="C"/>
    <x v="853"/>
    <x v="1"/>
    <n v="4"/>
    <s v="10 221000071"/>
    <d v="2022-01-13T00:00:00"/>
    <d v="2024-01-31T00:00:00"/>
    <n v="0"/>
    <n v="1"/>
    <n v="2"/>
    <n v="30"/>
    <n v="2"/>
    <n v="17.690000000000001"/>
    <n v="19.2"/>
    <n v="16190"/>
    <n v="809"/>
    <n v="15051"/>
    <n v="0"/>
    <n v="0"/>
    <n v="0"/>
    <m/>
    <n v="0"/>
    <n v="0"/>
    <n v="0"/>
    <m/>
    <m/>
    <d v="2022-03-31T00:00:00"/>
    <n v="1"/>
    <s v="O"/>
    <n v="1"/>
    <n v="30"/>
    <n v="0"/>
    <m/>
    <m/>
    <m/>
    <m/>
    <m/>
    <m/>
    <n v="1"/>
    <n v="1"/>
    <m/>
    <m/>
    <n v="1466.8"/>
    <s v="TARJETA DE AFINIDAD"/>
    <n v="0"/>
    <n v="0"/>
    <m/>
    <m/>
    <n v="5"/>
    <m/>
    <m/>
    <m/>
    <m/>
    <n v="1"/>
    <n v="7"/>
    <n v="2"/>
  </r>
  <r>
    <n v="138871.66108264192"/>
    <s v="C"/>
    <x v="853"/>
    <x v="1"/>
    <n v="4"/>
    <s v="10 211001180"/>
    <d v="2021-10-29T00:00:00"/>
    <d v="2023-10-31T00:00:00"/>
    <n v="0"/>
    <n v="1"/>
    <n v="5"/>
    <n v="30"/>
    <n v="2"/>
    <n v="5.99"/>
    <n v="6.16"/>
    <n v="1554538"/>
    <n v="69181"/>
    <n v="1246841"/>
    <n v="0"/>
    <n v="0"/>
    <n v="0"/>
    <m/>
    <n v="0"/>
    <n v="0"/>
    <n v="0"/>
    <m/>
    <m/>
    <d v="2022-03-31T00:00:00"/>
    <n v="1"/>
    <s v="O"/>
    <n v="1"/>
    <n v="30"/>
    <n v="0"/>
    <m/>
    <m/>
    <m/>
    <m/>
    <m/>
    <m/>
    <n v="1"/>
    <n v="1"/>
    <m/>
    <m/>
    <n v="119974.1"/>
    <s v="TARJETA DE AFINIDAD"/>
    <n v="0"/>
    <n v="0"/>
    <m/>
    <m/>
    <n v="5"/>
    <m/>
    <m/>
    <m/>
    <m/>
    <n v="1"/>
    <n v="7"/>
    <n v="2"/>
  </r>
  <r>
    <n v="27163.2786020083"/>
    <s v="C"/>
    <x v="853"/>
    <x v="1"/>
    <n v="4"/>
    <s v="10 211001188"/>
    <d v="2021-10-31T00:00:00"/>
    <d v="2023-10-31T00:00:00"/>
    <n v="0"/>
    <n v="1"/>
    <n v="5"/>
    <n v="30"/>
    <n v="2"/>
    <n v="17.690000000000001"/>
    <n v="19.2"/>
    <n v="297350"/>
    <n v="14860"/>
    <n v="243891"/>
    <n v="0"/>
    <n v="0"/>
    <n v="0"/>
    <m/>
    <n v="0"/>
    <n v="0"/>
    <n v="0"/>
    <m/>
    <m/>
    <d v="2022-03-31T00:00:00"/>
    <n v="1"/>
    <s v="O"/>
    <n v="1"/>
    <n v="30"/>
    <n v="0"/>
    <m/>
    <m/>
    <m/>
    <m/>
    <m/>
    <m/>
    <n v="1"/>
    <n v="1"/>
    <m/>
    <m/>
    <n v="23468.799999999999"/>
    <s v="TARJETA DE AFINIDAD"/>
    <n v="0"/>
    <n v="0"/>
    <m/>
    <m/>
    <n v="5"/>
    <m/>
    <m/>
    <m/>
    <m/>
    <n v="1"/>
    <n v="7"/>
    <n v="2"/>
  </r>
  <r>
    <n v="2135.6894967258486"/>
    <s v="C"/>
    <x v="853"/>
    <x v="1"/>
    <n v="4"/>
    <s v="10 221000248"/>
    <d v="2022-02-16T00:00:00"/>
    <d v="2024-02-29T00:00:00"/>
    <n v="0"/>
    <n v="1"/>
    <n v="1"/>
    <n v="30"/>
    <n v="2"/>
    <n v="17.71"/>
    <n v="19.22"/>
    <n v="20000"/>
    <n v="1000"/>
    <n v="19302"/>
    <n v="0"/>
    <n v="0"/>
    <n v="0"/>
    <m/>
    <n v="0"/>
    <n v="0"/>
    <n v="0"/>
    <m/>
    <m/>
    <d v="2022-03-31T00:00:00"/>
    <n v="1"/>
    <s v="O"/>
    <n v="1"/>
    <n v="30"/>
    <n v="0"/>
    <m/>
    <m/>
    <m/>
    <m/>
    <m/>
    <m/>
    <n v="1"/>
    <n v="1"/>
    <m/>
    <m/>
    <n v="1871.43"/>
    <s v="TARJETA DE AFINIDAD"/>
    <n v="0"/>
    <n v="0"/>
    <m/>
    <m/>
    <n v="5"/>
    <m/>
    <m/>
    <m/>
    <m/>
    <n v="1"/>
    <n v="7"/>
    <n v="2"/>
  </r>
  <r>
    <n v="11365.647210625539"/>
    <s v="C"/>
    <x v="853"/>
    <x v="1"/>
    <n v="4"/>
    <s v="10 211001310"/>
    <d v="2021-11-17T00:00:00"/>
    <d v="2023-11-30T00:00:00"/>
    <n v="0"/>
    <n v="1"/>
    <n v="4"/>
    <n v="30"/>
    <n v="2"/>
    <n v="17.690000000000001"/>
    <n v="19.2"/>
    <n v="119000"/>
    <n v="5947"/>
    <n v="102013"/>
    <n v="0"/>
    <n v="0"/>
    <n v="0"/>
    <m/>
    <n v="0"/>
    <n v="0"/>
    <n v="0"/>
    <m/>
    <m/>
    <d v="2022-03-31T00:00:00"/>
    <n v="1"/>
    <s v="O"/>
    <n v="1"/>
    <n v="30"/>
    <n v="0"/>
    <m/>
    <m/>
    <m/>
    <m/>
    <m/>
    <m/>
    <n v="1"/>
    <n v="1"/>
    <m/>
    <m/>
    <n v="9812.3799999999992"/>
    <s v="TARJETA DE AFINIDAD"/>
    <n v="0"/>
    <n v="0"/>
    <m/>
    <m/>
    <n v="5"/>
    <m/>
    <m/>
    <m/>
    <m/>
    <n v="1"/>
    <n v="7"/>
    <n v="2"/>
  </r>
  <r>
    <n v="3973.8433493204502"/>
    <s v="C"/>
    <x v="853"/>
    <x v="1"/>
    <n v="4"/>
    <s v="10 221000229"/>
    <d v="2022-02-14T00:00:00"/>
    <d v="2024-02-29T00:00:00"/>
    <n v="0"/>
    <n v="1"/>
    <n v="1"/>
    <n v="30"/>
    <n v="2"/>
    <n v="17.690000000000001"/>
    <n v="19.2"/>
    <n v="37000"/>
    <n v="1849"/>
    <n v="35709"/>
    <n v="0"/>
    <n v="0"/>
    <n v="0"/>
    <m/>
    <n v="0"/>
    <n v="0"/>
    <n v="0"/>
    <m/>
    <m/>
    <d v="2022-03-31T00:00:00"/>
    <n v="1"/>
    <s v="O"/>
    <n v="1"/>
    <n v="30"/>
    <n v="0"/>
    <m/>
    <m/>
    <m/>
    <m/>
    <m/>
    <m/>
    <n v="1"/>
    <n v="1"/>
    <m/>
    <m/>
    <n v="3439.39"/>
    <s v="TARJETA DE AFINIDAD"/>
    <n v="0"/>
    <n v="0"/>
    <m/>
    <m/>
    <n v="5"/>
    <m/>
    <m/>
    <m/>
    <m/>
    <n v="1"/>
    <n v="7"/>
    <n v="2"/>
  </r>
  <r>
    <n v="21509.010169776011"/>
    <s v="C"/>
    <x v="853"/>
    <x v="1"/>
    <n v="4"/>
    <s v="10 221000230"/>
    <d v="2022-02-14T00:00:00"/>
    <d v="2024-02-29T00:00:00"/>
    <n v="0"/>
    <n v="1"/>
    <n v="1"/>
    <n v="30"/>
    <n v="2"/>
    <n v="17.690000000000001"/>
    <n v="19.2"/>
    <n v="200000"/>
    <n v="9995"/>
    <n v="193022"/>
    <n v="0"/>
    <n v="0"/>
    <n v="0"/>
    <m/>
    <n v="0"/>
    <n v="0"/>
    <n v="0"/>
    <m/>
    <m/>
    <d v="2022-03-31T00:00:00"/>
    <n v="1"/>
    <s v="O"/>
    <n v="1"/>
    <n v="30"/>
    <n v="0"/>
    <m/>
    <m/>
    <m/>
    <m/>
    <m/>
    <m/>
    <n v="1"/>
    <n v="1"/>
    <m/>
    <m/>
    <n v="18562.599999999999"/>
    <s v="TARJETA DE AFINIDAD"/>
    <n v="0"/>
    <n v="0"/>
    <m/>
    <m/>
    <n v="5"/>
    <m/>
    <m/>
    <m/>
    <m/>
    <n v="1"/>
    <n v="7"/>
    <n v="2"/>
  </r>
  <r>
    <n v="27412.708941085875"/>
    <s v="C"/>
    <x v="853"/>
    <x v="1"/>
    <n v="4"/>
    <s v="10 211001220"/>
    <d v="2021-11-04T00:00:00"/>
    <d v="2023-10-31T00:00:00"/>
    <n v="0"/>
    <n v="1"/>
    <n v="5"/>
    <n v="30"/>
    <n v="2"/>
    <n v="17.690000000000001"/>
    <n v="19.2"/>
    <n v="300000"/>
    <n v="14992"/>
    <n v="246067"/>
    <n v="0"/>
    <n v="0"/>
    <n v="0"/>
    <m/>
    <n v="0"/>
    <n v="0"/>
    <n v="0"/>
    <m/>
    <m/>
    <d v="2022-03-31T00:00:00"/>
    <n v="1"/>
    <s v="O"/>
    <n v="1"/>
    <n v="30"/>
    <n v="0"/>
    <m/>
    <m/>
    <m/>
    <m/>
    <m/>
    <m/>
    <n v="1"/>
    <n v="1"/>
    <m/>
    <m/>
    <n v="23671.11"/>
    <s v="TARJETA DE AFINIDAD"/>
    <n v="0"/>
    <n v="0"/>
    <m/>
    <m/>
    <n v="5"/>
    <m/>
    <m/>
    <m/>
    <m/>
    <n v="1"/>
    <n v="7"/>
    <n v="2"/>
  </r>
  <r>
    <n v="26880.982556906267"/>
    <s v="C"/>
    <x v="853"/>
    <x v="1"/>
    <n v="4"/>
    <s v="10 211001435"/>
    <d v="2021-12-08T00:00:00"/>
    <d v="2023-12-31T00:00:00"/>
    <n v="0"/>
    <n v="1"/>
    <n v="3"/>
    <n v="30"/>
    <n v="2"/>
    <n v="17.690000000000001"/>
    <n v="19.2"/>
    <n v="270000"/>
    <n v="13493"/>
    <n v="241313"/>
    <n v="0"/>
    <n v="0"/>
    <n v="0"/>
    <m/>
    <n v="0"/>
    <n v="0"/>
    <n v="0"/>
    <m/>
    <m/>
    <d v="2022-03-31T00:00:00"/>
    <n v="1"/>
    <s v="O"/>
    <n v="1"/>
    <n v="30"/>
    <n v="0"/>
    <m/>
    <m/>
    <m/>
    <m/>
    <m/>
    <m/>
    <n v="1"/>
    <n v="1"/>
    <m/>
    <m/>
    <n v="23215.9"/>
    <s v="TARJETA DE AFINIDAD"/>
    <n v="0"/>
    <n v="0"/>
    <m/>
    <m/>
    <n v="5"/>
    <m/>
    <m/>
    <m/>
    <m/>
    <n v="1"/>
    <n v="7"/>
    <n v="2"/>
  </r>
  <r>
    <n v="25895.25736646523"/>
    <s v="C"/>
    <x v="853"/>
    <x v="1"/>
    <n v="4"/>
    <s v="10 221000102"/>
    <d v="2022-01-21T00:00:00"/>
    <d v="2024-01-31T00:00:00"/>
    <n v="0"/>
    <n v="1"/>
    <n v="2"/>
    <n v="30"/>
    <n v="2"/>
    <n v="17.690000000000001"/>
    <n v="19.2"/>
    <n v="250000"/>
    <n v="12494"/>
    <n v="232423"/>
    <n v="0"/>
    <n v="0"/>
    <n v="0"/>
    <m/>
    <n v="0"/>
    <n v="0"/>
    <n v="0"/>
    <m/>
    <m/>
    <d v="2022-03-31T00:00:00"/>
    <n v="1"/>
    <s v="O"/>
    <n v="1"/>
    <n v="30"/>
    <n v="0"/>
    <m/>
    <m/>
    <m/>
    <m/>
    <m/>
    <m/>
    <n v="1"/>
    <n v="1"/>
    <m/>
    <m/>
    <n v="22356.05"/>
    <s v="TARJETA DE AFINIDAD"/>
    <n v="0"/>
    <n v="0"/>
    <m/>
    <m/>
    <n v="5"/>
    <m/>
    <m/>
    <m/>
    <m/>
    <n v="1"/>
    <n v="7"/>
    <n v="2"/>
  </r>
  <r>
    <n v="30054.579867162916"/>
    <s v="C"/>
    <x v="853"/>
    <x v="1"/>
    <n v="4"/>
    <s v="10 221000410"/>
    <d v="2022-03-08T00:00:00"/>
    <d v="2024-03-31T00:00:00"/>
    <n v="0"/>
    <n v="1"/>
    <n v="0"/>
    <n v="30"/>
    <n v="2"/>
    <n v="17.7"/>
    <n v="19.21"/>
    <n v="270000"/>
    <n v="13493"/>
    <n v="270000"/>
    <n v="2921"/>
    <n v="0"/>
    <n v="0"/>
    <m/>
    <n v="0"/>
    <n v="0"/>
    <n v="0"/>
    <m/>
    <m/>
    <d v="2022-03-08T00:00:00"/>
    <n v="1"/>
    <s v="O"/>
    <n v="1"/>
    <n v="30"/>
    <n v="0"/>
    <m/>
    <m/>
    <m/>
    <m/>
    <m/>
    <m/>
    <n v="1"/>
    <n v="1"/>
    <m/>
    <m/>
    <n v="25997.759999999998"/>
    <s v="TARJETA DE AFINIDAD"/>
    <n v="0"/>
    <n v="0"/>
    <m/>
    <m/>
    <n v="5"/>
    <m/>
    <m/>
    <m/>
    <m/>
    <n v="1"/>
    <n v="7"/>
    <n v="2"/>
  </r>
  <r>
    <n v="4386.0395954304477"/>
    <s v="C"/>
    <x v="853"/>
    <x v="1"/>
    <n v="4"/>
    <s v="10 221000441"/>
    <d v="2022-03-12T00:00:00"/>
    <d v="2024-03-31T00:00:00"/>
    <n v="0"/>
    <n v="1"/>
    <n v="0"/>
    <n v="30"/>
    <n v="2"/>
    <n v="17.7"/>
    <n v="19.21"/>
    <n v="39400"/>
    <n v="1969"/>
    <n v="39400"/>
    <n v="349"/>
    <n v="0"/>
    <n v="0"/>
    <m/>
    <n v="0"/>
    <n v="0"/>
    <n v="0"/>
    <m/>
    <m/>
    <d v="2022-03-12T00:00:00"/>
    <n v="1"/>
    <s v="O"/>
    <n v="1"/>
    <n v="30"/>
    <n v="0"/>
    <m/>
    <m/>
    <m/>
    <m/>
    <m/>
    <m/>
    <n v="1"/>
    <n v="1"/>
    <m/>
    <m/>
    <n v="3793.45"/>
    <s v="TARJETA DE AFINIDAD"/>
    <n v="0"/>
    <n v="0"/>
    <m/>
    <m/>
    <n v="5"/>
    <m/>
    <m/>
    <m/>
    <m/>
    <n v="1"/>
    <n v="7"/>
    <n v="2"/>
  </r>
  <r>
    <n v="4619.6922388417079"/>
    <s v="C"/>
    <x v="853"/>
    <x v="1"/>
    <n v="4"/>
    <s v="10 221000245"/>
    <d v="2022-02-15T00:00:00"/>
    <d v="2024-02-29T00:00:00"/>
    <n v="0"/>
    <n v="1"/>
    <n v="1"/>
    <n v="30"/>
    <n v="2"/>
    <n v="17.690000000000001"/>
    <n v="19.2"/>
    <n v="43000"/>
    <n v="2149"/>
    <n v="41500"/>
    <n v="0"/>
    <n v="0"/>
    <n v="0"/>
    <m/>
    <n v="0"/>
    <n v="0"/>
    <n v="0"/>
    <m/>
    <m/>
    <d v="2022-03-31T00:00:00"/>
    <n v="1"/>
    <s v="O"/>
    <n v="1"/>
    <n v="30"/>
    <n v="0"/>
    <m/>
    <m/>
    <m/>
    <m/>
    <m/>
    <m/>
    <n v="1"/>
    <n v="1"/>
    <m/>
    <m/>
    <n v="3995.76"/>
    <s v="TARJETA DE AFINIDAD"/>
    <n v="0"/>
    <n v="0"/>
    <m/>
    <m/>
    <n v="5"/>
    <m/>
    <m/>
    <m/>
    <m/>
    <n v="1"/>
    <n v="7"/>
    <n v="2"/>
  </r>
  <r>
    <n v="33399.59763018103"/>
    <s v="C"/>
    <x v="853"/>
    <x v="1"/>
    <n v="4"/>
    <s v="10 221000579"/>
    <d v="2022-03-31T00:00:00"/>
    <d v="2024-03-31T00:00:00"/>
    <n v="0"/>
    <n v="1"/>
    <n v="0"/>
    <n v="30"/>
    <n v="2"/>
    <n v="17.7"/>
    <n v="19.2"/>
    <n v="300000"/>
    <n v="14992"/>
    <n v="300000"/>
    <n v="0"/>
    <n v="0"/>
    <n v="0"/>
    <m/>
    <n v="0"/>
    <n v="0"/>
    <n v="0"/>
    <m/>
    <m/>
    <d v="2022-03-31T00:00:00"/>
    <n v="1"/>
    <s v="O"/>
    <n v="1"/>
    <n v="30"/>
    <n v="0"/>
    <m/>
    <m/>
    <m/>
    <m/>
    <m/>
    <m/>
    <n v="1"/>
    <n v="1"/>
    <m/>
    <m/>
    <n v="28880.78"/>
    <s v="TARJETA DE AFINIDAD"/>
    <n v="0"/>
    <n v="0"/>
    <m/>
    <m/>
    <n v="5"/>
    <m/>
    <m/>
    <m/>
    <m/>
    <n v="1"/>
    <n v="7"/>
    <n v="2"/>
  </r>
  <r>
    <n v="806913"/>
    <s v="C"/>
    <x v="854"/>
    <x v="1"/>
    <n v="4"/>
    <s v="10 221000580"/>
    <d v="2022-03-31T00:00:00"/>
    <d v="2024-03-31T00:00:00"/>
    <n v="0"/>
    <n v="1"/>
    <n v="0"/>
    <n v="30"/>
    <n v="2"/>
    <n v="17.7"/>
    <n v="19.2"/>
    <n v="2000000"/>
    <n v="99948"/>
    <n v="2000000"/>
    <n v="0"/>
    <n v="0"/>
    <n v="0"/>
    <m/>
    <n v="0"/>
    <n v="0"/>
    <n v="0"/>
    <m/>
    <m/>
    <d v="2022-03-31T00:00:00"/>
    <n v="1"/>
    <s v="O"/>
    <n v="1"/>
    <n v="30"/>
    <n v="0"/>
    <m/>
    <m/>
    <m/>
    <m/>
    <m/>
    <m/>
    <n v="1"/>
    <n v="1"/>
    <m/>
    <m/>
    <n v="411636"/>
    <s v="TARJETA DE AFINIDAD"/>
    <n v="0"/>
    <n v="0"/>
    <m/>
    <m/>
    <n v="5"/>
    <m/>
    <m/>
    <m/>
    <m/>
    <n v="1"/>
    <n v="7"/>
    <n v="2"/>
  </r>
  <r>
    <n v="1764895.4349203394"/>
    <s v="C"/>
    <x v="855"/>
    <x v="0"/>
    <n v="4"/>
    <s v="13 211003135"/>
    <d v="2021-10-28T00:00:00"/>
    <d v="2024-10-31T00:00:00"/>
    <n v="0"/>
    <n v="1"/>
    <n v="5"/>
    <n v="30"/>
    <n v="2"/>
    <n v="13.84"/>
    <n v="14.76"/>
    <n v="5030160"/>
    <n v="172533"/>
    <n v="4452629"/>
    <n v="0"/>
    <n v="0"/>
    <n v="0"/>
    <m/>
    <n v="0"/>
    <n v="0"/>
    <n v="0"/>
    <m/>
    <m/>
    <d v="2022-03-31T00:00:00"/>
    <n v="1"/>
    <s v="O"/>
    <n v="1"/>
    <n v="30"/>
    <n v="0"/>
    <m/>
    <m/>
    <m/>
    <m/>
    <m/>
    <m/>
    <n v="1"/>
    <n v="1"/>
    <m/>
    <m/>
    <n v="335991.69"/>
    <s v="LIBRE INVERSION"/>
    <n v="0"/>
    <n v="0"/>
    <s v="800-197-268-4"/>
    <s v="DIRECCION DE IMPUESTOS Y ADUANAS NACIONALES"/>
    <n v="5"/>
    <m/>
    <m/>
    <m/>
    <m/>
    <n v="1"/>
    <n v="7"/>
    <n v="2"/>
  </r>
  <r>
    <n v="1677120.5650796606"/>
    <s v="C"/>
    <x v="855"/>
    <x v="1"/>
    <n v="4"/>
    <s v="10 211001144"/>
    <d v="2021-10-25T00:00:00"/>
    <d v="2024-04-30T00:00:00"/>
    <n v="0"/>
    <n v="1"/>
    <n v="5"/>
    <n v="30"/>
    <n v="2"/>
    <n v="7.2"/>
    <n v="7.44"/>
    <n v="5000000"/>
    <n v="183534"/>
    <n v="4231049"/>
    <n v="0"/>
    <n v="0"/>
    <n v="0"/>
    <m/>
    <n v="0"/>
    <n v="0"/>
    <n v="0"/>
    <m/>
    <m/>
    <d v="2022-03-31T00:00:00"/>
    <n v="1"/>
    <s v="O"/>
    <n v="1"/>
    <n v="30"/>
    <n v="0"/>
    <m/>
    <m/>
    <m/>
    <m/>
    <m/>
    <m/>
    <n v="1"/>
    <n v="1"/>
    <m/>
    <m/>
    <n v="319218.31"/>
    <s v="TARJETA DE AFINIDAD"/>
    <n v="0"/>
    <n v="0"/>
    <m/>
    <m/>
    <n v="5"/>
    <m/>
    <m/>
    <m/>
    <m/>
    <n v="1"/>
    <n v="7"/>
    <n v="2"/>
  </r>
  <r>
    <n v="122959"/>
    <s v="C"/>
    <x v="856"/>
    <x v="0"/>
    <n v="4"/>
    <s v="13 221000127"/>
    <d v="2022-01-17T00:00:00"/>
    <d v="2023-01-31T00:00:00"/>
    <n v="0"/>
    <n v="1"/>
    <n v="2"/>
    <n v="30"/>
    <n v="2"/>
    <n v="5.99"/>
    <n v="6.16"/>
    <n v="5019600"/>
    <n v="432950"/>
    <n v="4205102"/>
    <n v="0"/>
    <n v="0"/>
    <n v="0"/>
    <m/>
    <n v="0"/>
    <n v="0"/>
    <n v="0"/>
    <m/>
    <m/>
    <d v="2022-03-31T00:00:00"/>
    <n v="1"/>
    <s v="O"/>
    <n v="1"/>
    <n v="30"/>
    <n v="0"/>
    <m/>
    <m/>
    <m/>
    <m/>
    <m/>
    <m/>
    <n v="1"/>
    <n v="1"/>
    <m/>
    <m/>
    <n v="620518"/>
    <s v="LIBRE INVERSION"/>
    <n v="0"/>
    <n v="0"/>
    <s v="800-197-268-4"/>
    <s v="DIRECCION DE IMPUESTOS Y ADUANAS NACIONALES"/>
    <n v="5"/>
    <m/>
    <m/>
    <m/>
    <m/>
    <n v="1"/>
    <n v="7"/>
    <n v="2"/>
  </r>
  <r>
    <n v="1216399.7349209157"/>
    <s v="C"/>
    <x v="857"/>
    <x v="0"/>
    <n v="4"/>
    <s v="13 201003007"/>
    <d v="2020-10-29T00:00:00"/>
    <d v="2022-10-31T00:00:00"/>
    <n v="0"/>
    <n v="1"/>
    <n v="17"/>
    <n v="30"/>
    <n v="2"/>
    <n v="9.2200000000000006"/>
    <n v="9.6199999999999992"/>
    <n v="6020619"/>
    <n v="276797"/>
    <n v="1876847"/>
    <n v="0"/>
    <n v="0"/>
    <n v="0"/>
    <m/>
    <n v="0"/>
    <n v="0"/>
    <n v="0"/>
    <m/>
    <m/>
    <d v="2022-03-31T00:00:00"/>
    <n v="1"/>
    <s v="O"/>
    <n v="1"/>
    <n v="30"/>
    <n v="0"/>
    <m/>
    <m/>
    <m/>
    <m/>
    <m/>
    <m/>
    <n v="1"/>
    <n v="1"/>
    <m/>
    <m/>
    <n v="101133.16"/>
    <s v="LIBRE INVERSION"/>
    <n v="0"/>
    <n v="0"/>
    <s v="800-197-268-4"/>
    <s v="DIRECCION DE IMPUESTOS Y ADUANAS NACIONALES"/>
    <n v="5"/>
    <m/>
    <m/>
    <m/>
    <m/>
    <n v="1"/>
    <n v="7"/>
    <n v="2"/>
  </r>
  <r>
    <n v="3386669.4677933753"/>
    <s v="C"/>
    <x v="857"/>
    <x v="0"/>
    <n v="4"/>
    <s v="13 211001419"/>
    <d v="2021-05-13T00:00:00"/>
    <d v="2023-05-31T00:00:00"/>
    <n v="0"/>
    <n v="1"/>
    <n v="12"/>
    <n v="30"/>
    <n v="2"/>
    <n v="13.83"/>
    <n v="14.74"/>
    <n v="9076181"/>
    <n v="243655"/>
    <n v="5225138"/>
    <n v="0"/>
    <n v="0"/>
    <n v="0"/>
    <m/>
    <n v="0"/>
    <n v="0"/>
    <n v="0"/>
    <s v="1125000/1125000/"/>
    <s v="06/12/"/>
    <d v="2022-03-31T00:00:00"/>
    <n v="1"/>
    <s v="O"/>
    <n v="1"/>
    <n v="30"/>
    <n v="0"/>
    <m/>
    <m/>
    <m/>
    <m/>
    <m/>
    <m/>
    <n v="1"/>
    <n v="1"/>
    <m/>
    <m/>
    <n v="281339.27"/>
    <s v="LIBRE INVERSION"/>
    <n v="0"/>
    <n v="0"/>
    <s v="800-197-268-4"/>
    <s v="DIRECCION DE IMPUESTOS Y ADUANAS NACIONALES"/>
    <n v="5"/>
    <m/>
    <m/>
    <m/>
    <m/>
    <n v="1"/>
    <n v="7"/>
    <n v="2"/>
  </r>
  <r>
    <n v="8837938.8025296815"/>
    <s v="C"/>
    <x v="857"/>
    <x v="0"/>
    <n v="4"/>
    <s v="13 211003216"/>
    <d v="2021-11-03T00:00:00"/>
    <d v="2024-11-30T00:00:00"/>
    <n v="0"/>
    <n v="1"/>
    <n v="5"/>
    <n v="30"/>
    <n v="2"/>
    <n v="9"/>
    <n v="9.3800000000000008"/>
    <n v="15485080"/>
    <n v="325329"/>
    <n v="13635795"/>
    <n v="0"/>
    <n v="0"/>
    <n v="0"/>
    <m/>
    <n v="0"/>
    <n v="0"/>
    <n v="0"/>
    <s v="1000000/1000000/"/>
    <s v="06/12/"/>
    <d v="2022-03-31T00:00:00"/>
    <n v="1"/>
    <s v="O"/>
    <n v="1"/>
    <n v="30"/>
    <n v="0"/>
    <m/>
    <m/>
    <m/>
    <m/>
    <m/>
    <m/>
    <n v="1"/>
    <n v="1"/>
    <m/>
    <m/>
    <n v="734289.76"/>
    <s v="COMPRA CARTERA"/>
    <n v="0"/>
    <n v="0"/>
    <s v="800-197-268-4"/>
    <s v="DIRECCION DE IMPUESTOS Y ADUANAS NACIONALES"/>
    <n v="5"/>
    <m/>
    <m/>
    <m/>
    <m/>
    <n v="1"/>
    <n v="7"/>
    <n v="2"/>
  </r>
  <r>
    <n v="19789.374366382519"/>
    <s v="C"/>
    <x v="857"/>
    <x v="1"/>
    <n v="4"/>
    <s v="10 191003993"/>
    <d v="2021-01-17T00:00:00"/>
    <d v="2023-01-31T00:00:00"/>
    <n v="0"/>
    <n v="1"/>
    <n v="14"/>
    <n v="30"/>
    <n v="2"/>
    <n v="17.690000000000001"/>
    <n v="19.2"/>
    <n v="66500"/>
    <n v="3323"/>
    <n v="30639"/>
    <n v="0"/>
    <n v="0"/>
    <n v="0"/>
    <m/>
    <n v="0"/>
    <n v="0"/>
    <n v="0"/>
    <m/>
    <m/>
    <d v="2022-03-31T00:00:00"/>
    <n v="1"/>
    <s v="O"/>
    <n v="1"/>
    <n v="30"/>
    <n v="0"/>
    <m/>
    <m/>
    <m/>
    <m/>
    <m/>
    <m/>
    <n v="1"/>
    <n v="1"/>
    <m/>
    <m/>
    <n v="1718.98"/>
    <s v="TARJETA DE AFINIDAD"/>
    <n v="0"/>
    <n v="0"/>
    <m/>
    <m/>
    <n v="5"/>
    <m/>
    <m/>
    <m/>
    <m/>
    <n v="1"/>
    <n v="7"/>
    <n v="2"/>
  </r>
  <r>
    <n v="119462.24711812322"/>
    <s v="C"/>
    <x v="857"/>
    <x v="1"/>
    <n v="4"/>
    <s v="10 191004061"/>
    <d v="2021-01-30T00:00:00"/>
    <d v="2023-01-31T00:00:00"/>
    <n v="0"/>
    <n v="1"/>
    <n v="14"/>
    <n v="30"/>
    <n v="2"/>
    <n v="17.690000000000001"/>
    <n v="19.2"/>
    <n v="400000"/>
    <n v="19990"/>
    <n v="184256"/>
    <n v="0"/>
    <n v="0"/>
    <n v="0"/>
    <m/>
    <n v="0"/>
    <n v="0"/>
    <n v="0"/>
    <m/>
    <m/>
    <d v="2022-03-31T00:00:00"/>
    <n v="1"/>
    <s v="O"/>
    <n v="1"/>
    <n v="30"/>
    <n v="0"/>
    <m/>
    <m/>
    <m/>
    <m/>
    <m/>
    <m/>
    <n v="1"/>
    <n v="1"/>
    <m/>
    <m/>
    <n v="9884.1200000000008"/>
    <s v="TARJETA DE AFINIDAD"/>
    <n v="0"/>
    <n v="0"/>
    <m/>
    <m/>
    <n v="5"/>
    <m/>
    <m/>
    <m/>
    <m/>
    <n v="1"/>
    <n v="7"/>
    <n v="2"/>
  </r>
  <r>
    <n v="119462.24711812322"/>
    <s v="C"/>
    <x v="857"/>
    <x v="1"/>
    <n v="4"/>
    <s v="10 191004063"/>
    <d v="2021-01-30T00:00:00"/>
    <d v="2023-01-31T00:00:00"/>
    <n v="0"/>
    <n v="1"/>
    <n v="14"/>
    <n v="30"/>
    <n v="2"/>
    <n v="17.690000000000001"/>
    <n v="19.2"/>
    <n v="400000"/>
    <n v="19990"/>
    <n v="184256"/>
    <n v="0"/>
    <n v="0"/>
    <n v="0"/>
    <m/>
    <n v="0"/>
    <n v="0"/>
    <n v="0"/>
    <m/>
    <m/>
    <d v="2022-03-31T00:00:00"/>
    <n v="1"/>
    <s v="O"/>
    <n v="1"/>
    <n v="30"/>
    <n v="0"/>
    <m/>
    <m/>
    <m/>
    <m/>
    <m/>
    <m/>
    <n v="1"/>
    <n v="1"/>
    <m/>
    <m/>
    <n v="9884.1200000000008"/>
    <s v="TARJETA DE AFINIDAD"/>
    <n v="0"/>
    <n v="0"/>
    <m/>
    <m/>
    <n v="5"/>
    <m/>
    <m/>
    <m/>
    <m/>
    <n v="1"/>
    <n v="7"/>
    <n v="2"/>
  </r>
  <r>
    <n v="59660.205551762629"/>
    <s v="C"/>
    <x v="857"/>
    <x v="1"/>
    <n v="4"/>
    <s v="10 191004064"/>
    <d v="2021-01-30T00:00:00"/>
    <d v="2023-01-31T00:00:00"/>
    <n v="0"/>
    <n v="1"/>
    <n v="14"/>
    <n v="30"/>
    <n v="2"/>
    <n v="17.690000000000001"/>
    <n v="19.2"/>
    <n v="200000"/>
    <n v="9995"/>
    <n v="92129"/>
    <n v="0"/>
    <n v="0"/>
    <n v="0"/>
    <m/>
    <n v="0"/>
    <n v="0"/>
    <n v="0"/>
    <m/>
    <m/>
    <d v="2022-03-31T00:00:00"/>
    <n v="1"/>
    <s v="O"/>
    <n v="1"/>
    <n v="30"/>
    <n v="0"/>
    <m/>
    <m/>
    <m/>
    <m/>
    <m/>
    <m/>
    <n v="1"/>
    <n v="1"/>
    <m/>
    <m/>
    <n v="5013.68"/>
    <s v="TARJETA DE AFINIDAD"/>
    <n v="0"/>
    <n v="0"/>
    <m/>
    <m/>
    <n v="5"/>
    <m/>
    <m/>
    <m/>
    <m/>
    <n v="1"/>
    <n v="7"/>
    <n v="2"/>
  </r>
  <r>
    <n v="21427.825330550302"/>
    <s v="C"/>
    <x v="857"/>
    <x v="1"/>
    <n v="4"/>
    <s v="10 191003740"/>
    <d v="2020-10-16T00:00:00"/>
    <d v="2022-10-31T00:00:00"/>
    <n v="0"/>
    <n v="1"/>
    <n v="17"/>
    <n v="30"/>
    <n v="2"/>
    <n v="17.690000000000001"/>
    <n v="19.2"/>
    <n v="100000"/>
    <n v="4997"/>
    <n v="32973"/>
    <n v="0"/>
    <n v="0"/>
    <n v="0"/>
    <m/>
    <n v="0"/>
    <n v="0"/>
    <n v="0"/>
    <m/>
    <m/>
    <d v="2022-03-31T00:00:00"/>
    <n v="1"/>
    <s v="O"/>
    <n v="1"/>
    <n v="30"/>
    <n v="0"/>
    <m/>
    <m/>
    <m/>
    <m/>
    <m/>
    <m/>
    <n v="1"/>
    <n v="1"/>
    <m/>
    <m/>
    <n v="1718.98"/>
    <s v="TARJETA DE AFINIDAD"/>
    <n v="0"/>
    <n v="0"/>
    <m/>
    <m/>
    <n v="5"/>
    <m/>
    <m/>
    <m/>
    <m/>
    <n v="1"/>
    <n v="7"/>
    <n v="2"/>
  </r>
  <r>
    <n v="85389.711687150499"/>
    <s v="C"/>
    <x v="857"/>
    <x v="1"/>
    <n v="4"/>
    <s v="10 191003741"/>
    <d v="2020-10-16T00:00:00"/>
    <d v="2022-10-31T00:00:00"/>
    <n v="0"/>
    <n v="1"/>
    <n v="17"/>
    <n v="30"/>
    <n v="2"/>
    <n v="17.690000000000001"/>
    <n v="19.2"/>
    <n v="400000"/>
    <n v="19990"/>
    <n v="131842"/>
    <n v="0"/>
    <n v="0"/>
    <n v="0"/>
    <m/>
    <n v="0"/>
    <n v="0"/>
    <n v="0"/>
    <m/>
    <m/>
    <d v="2022-03-31T00:00:00"/>
    <n v="1"/>
    <s v="O"/>
    <n v="1"/>
    <n v="30"/>
    <n v="0"/>
    <m/>
    <m/>
    <m/>
    <m/>
    <m/>
    <m/>
    <n v="1"/>
    <n v="1"/>
    <m/>
    <m/>
    <n v="7162.41"/>
    <s v="TARJETA DE AFINIDAD"/>
    <n v="0"/>
    <n v="0"/>
    <m/>
    <m/>
    <n v="5"/>
    <m/>
    <m/>
    <m/>
    <m/>
    <n v="1"/>
    <n v="7"/>
    <n v="2"/>
  </r>
  <r>
    <n v="86394.263242302201"/>
    <s v="C"/>
    <x v="857"/>
    <x v="1"/>
    <n v="4"/>
    <s v="10 211000543"/>
    <d v="2021-06-26T00:00:00"/>
    <d v="2023-06-30T00:00:00"/>
    <n v="0"/>
    <n v="1"/>
    <n v="9"/>
    <n v="30"/>
    <n v="2"/>
    <n v="17.690000000000001"/>
    <n v="19.2"/>
    <n v="200000"/>
    <n v="9995"/>
    <n v="133273"/>
    <n v="0"/>
    <n v="0"/>
    <n v="0"/>
    <m/>
    <n v="0"/>
    <n v="0"/>
    <n v="0"/>
    <m/>
    <m/>
    <d v="2022-03-31T00:00:00"/>
    <n v="1"/>
    <s v="O"/>
    <n v="1"/>
    <n v="30"/>
    <n v="0"/>
    <m/>
    <m/>
    <m/>
    <m/>
    <m/>
    <m/>
    <n v="1"/>
    <n v="1"/>
    <m/>
    <m/>
    <n v="7162.41"/>
    <s v="TARJETA DE AFINIDAD"/>
    <n v="0"/>
    <n v="0"/>
    <m/>
    <m/>
    <n v="5"/>
    <m/>
    <m/>
    <m/>
    <m/>
    <n v="1"/>
    <n v="7"/>
    <n v="2"/>
  </r>
  <r>
    <n v="186079.03638096713"/>
    <s v="C"/>
    <x v="857"/>
    <x v="1"/>
    <n v="4"/>
    <s v="10 211000286"/>
    <d v="2021-04-11T00:00:00"/>
    <d v="2023-04-30T00:00:00"/>
    <n v="0"/>
    <n v="1"/>
    <n v="11"/>
    <n v="30"/>
    <n v="2"/>
    <n v="17.690000000000001"/>
    <n v="19.2"/>
    <n v="490000"/>
    <n v="24487"/>
    <n v="287111"/>
    <n v="0"/>
    <n v="0"/>
    <n v="0"/>
    <m/>
    <n v="0"/>
    <n v="0"/>
    <n v="0"/>
    <m/>
    <m/>
    <d v="2022-03-31T00:00:00"/>
    <n v="1"/>
    <s v="O"/>
    <n v="1"/>
    <n v="30"/>
    <n v="0"/>
    <m/>
    <m/>
    <m/>
    <m/>
    <m/>
    <m/>
    <n v="1"/>
    <n v="1"/>
    <m/>
    <m/>
    <n v="15470.79"/>
    <s v="TARJETA DE AFINIDAD"/>
    <n v="0"/>
    <n v="0"/>
    <m/>
    <m/>
    <n v="5"/>
    <m/>
    <m/>
    <m/>
    <m/>
    <n v="1"/>
    <n v="7"/>
    <n v="2"/>
  </r>
  <r>
    <n v="211849.25809301378"/>
    <s v="C"/>
    <x v="857"/>
    <x v="1"/>
    <n v="4"/>
    <s v="10 211000220"/>
    <d v="2021-03-26T00:00:00"/>
    <d v="2023-03-31T00:00:00"/>
    <n v="0"/>
    <n v="1"/>
    <n v="12"/>
    <n v="30"/>
    <n v="2"/>
    <n v="17.690000000000001"/>
    <n v="19.2"/>
    <n v="600000"/>
    <n v="29984"/>
    <n v="326882"/>
    <n v="0"/>
    <n v="0"/>
    <n v="0"/>
    <m/>
    <n v="0"/>
    <n v="0"/>
    <n v="0"/>
    <m/>
    <m/>
    <d v="2022-03-31T00:00:00"/>
    <n v="1"/>
    <s v="O"/>
    <n v="1"/>
    <n v="30"/>
    <n v="0"/>
    <m/>
    <m/>
    <m/>
    <m/>
    <m/>
    <m/>
    <n v="1"/>
    <n v="1"/>
    <m/>
    <m/>
    <n v="17619.52"/>
    <s v="TARJETA DE AFINIDAD"/>
    <n v="0"/>
    <n v="0"/>
    <m/>
    <m/>
    <n v="5"/>
    <m/>
    <m/>
    <m/>
    <m/>
    <n v="1"/>
    <n v="7"/>
    <n v="2"/>
  </r>
  <r>
    <n v="121762.59022136156"/>
    <s v="C"/>
    <x v="857"/>
    <x v="1"/>
    <n v="4"/>
    <s v="10 211000406"/>
    <d v="2021-05-15T00:00:00"/>
    <d v="2023-05-31T00:00:00"/>
    <n v="0"/>
    <n v="1"/>
    <n v="10"/>
    <n v="30"/>
    <n v="2"/>
    <n v="17.690000000000001"/>
    <n v="19.2"/>
    <n v="300000"/>
    <n v="14992"/>
    <n v="187941"/>
    <n v="0"/>
    <n v="0"/>
    <n v="0"/>
    <m/>
    <n v="0"/>
    <n v="0"/>
    <n v="0"/>
    <m/>
    <m/>
    <d v="2022-03-31T00:00:00"/>
    <n v="1"/>
    <s v="O"/>
    <n v="1"/>
    <n v="30"/>
    <n v="0"/>
    <m/>
    <m/>
    <m/>
    <m/>
    <m/>
    <m/>
    <n v="1"/>
    <n v="1"/>
    <m/>
    <m/>
    <n v="10170.620000000001"/>
    <s v="TARJETA DE AFINIDAD"/>
    <n v="0"/>
    <n v="0"/>
    <m/>
    <m/>
    <n v="5"/>
    <m/>
    <m/>
    <m/>
    <m/>
    <n v="1"/>
    <n v="7"/>
    <n v="2"/>
  </r>
  <r>
    <n v="135152.11457756034"/>
    <s v="C"/>
    <x v="857"/>
    <x v="1"/>
    <n v="4"/>
    <s v="10 211000638"/>
    <d v="2021-08-05T00:00:00"/>
    <d v="2023-08-31T00:00:00"/>
    <n v="0"/>
    <n v="1"/>
    <n v="7"/>
    <n v="30"/>
    <n v="2"/>
    <n v="17.690000000000001"/>
    <n v="19.2"/>
    <n v="280000"/>
    <n v="13993"/>
    <n v="208443"/>
    <n v="0"/>
    <n v="0"/>
    <n v="0"/>
    <m/>
    <n v="0"/>
    <n v="0"/>
    <n v="0"/>
    <m/>
    <m/>
    <d v="2022-03-31T00:00:00"/>
    <n v="1"/>
    <s v="O"/>
    <n v="1"/>
    <n v="30"/>
    <n v="0"/>
    <m/>
    <m/>
    <m/>
    <m/>
    <m/>
    <m/>
    <n v="1"/>
    <n v="1"/>
    <m/>
    <m/>
    <n v="11173.35"/>
    <s v="TARJETA DE AFINIDAD"/>
    <n v="0"/>
    <n v="0"/>
    <m/>
    <m/>
    <n v="5"/>
    <m/>
    <m/>
    <m/>
    <m/>
    <n v="1"/>
    <n v="7"/>
    <n v="2"/>
  </r>
  <r>
    <n v="289494.8037475379"/>
    <s v="C"/>
    <x v="857"/>
    <x v="1"/>
    <n v="4"/>
    <s v="10 211000639"/>
    <d v="2021-08-05T00:00:00"/>
    <d v="2023-08-31T00:00:00"/>
    <n v="0"/>
    <n v="1"/>
    <n v="7"/>
    <n v="30"/>
    <n v="2"/>
    <n v="17.690000000000001"/>
    <n v="19.2"/>
    <n v="600000"/>
    <n v="29984"/>
    <n v="446672"/>
    <n v="0"/>
    <n v="0"/>
    <n v="0"/>
    <m/>
    <n v="0"/>
    <n v="0"/>
    <n v="0"/>
    <m/>
    <m/>
    <d v="2022-03-31T00:00:00"/>
    <n v="1"/>
    <s v="O"/>
    <n v="1"/>
    <n v="30"/>
    <n v="0"/>
    <m/>
    <m/>
    <m/>
    <m/>
    <m/>
    <m/>
    <n v="1"/>
    <n v="1"/>
    <m/>
    <m/>
    <n v="24065.68"/>
    <s v="TARJETA DE AFINIDAD"/>
    <n v="0"/>
    <n v="0"/>
    <m/>
    <m/>
    <n v="5"/>
    <m/>
    <m/>
    <m/>
    <m/>
    <n v="1"/>
    <n v="7"/>
    <n v="2"/>
  </r>
  <r>
    <n v="120500.45083393058"/>
    <s v="C"/>
    <x v="857"/>
    <x v="1"/>
    <n v="4"/>
    <s v="10 221000092"/>
    <d v="2022-01-17T00:00:00"/>
    <d v="2024-01-31T00:00:00"/>
    <n v="0"/>
    <n v="1"/>
    <n v="2"/>
    <n v="30"/>
    <n v="2"/>
    <n v="17.690000000000001"/>
    <n v="19.2"/>
    <n v="200000"/>
    <n v="9995"/>
    <n v="185939"/>
    <n v="0"/>
    <n v="0"/>
    <n v="0"/>
    <m/>
    <n v="0"/>
    <n v="0"/>
    <n v="0"/>
    <m/>
    <m/>
    <d v="2022-03-31T00:00:00"/>
    <n v="1"/>
    <s v="O"/>
    <n v="1"/>
    <n v="30"/>
    <n v="0"/>
    <m/>
    <m/>
    <m/>
    <m/>
    <m/>
    <m/>
    <n v="1"/>
    <n v="1"/>
    <m/>
    <m/>
    <n v="10027.370000000001"/>
    <s v="TARJETA DE AFINIDAD"/>
    <n v="0"/>
    <n v="0"/>
    <m/>
    <m/>
    <n v="5"/>
    <m/>
    <m/>
    <m/>
    <m/>
    <n v="1"/>
    <n v="7"/>
    <n v="2"/>
  </r>
  <r>
    <n v="18147.500416695755"/>
    <s v="C"/>
    <x v="857"/>
    <x v="1"/>
    <n v="4"/>
    <s v="10 221000093"/>
    <d v="2022-01-17T00:00:00"/>
    <d v="2024-01-31T00:00:00"/>
    <n v="0"/>
    <n v="1"/>
    <n v="2"/>
    <n v="30"/>
    <n v="2"/>
    <n v="17.690000000000001"/>
    <n v="19.2"/>
    <n v="30000"/>
    <n v="1499"/>
    <n v="27892"/>
    <n v="0"/>
    <n v="0"/>
    <n v="0"/>
    <m/>
    <n v="0"/>
    <n v="0"/>
    <n v="0"/>
    <m/>
    <m/>
    <d v="2022-03-31T00:00:00"/>
    <n v="1"/>
    <s v="O"/>
    <n v="1"/>
    <n v="30"/>
    <n v="0"/>
    <m/>
    <m/>
    <m/>
    <m/>
    <m/>
    <m/>
    <n v="1"/>
    <n v="1"/>
    <m/>
    <m/>
    <n v="1432.48"/>
    <s v="TARJETA DE AFINIDAD"/>
    <n v="0"/>
    <n v="0"/>
    <m/>
    <m/>
    <n v="5"/>
    <m/>
    <m/>
    <m/>
    <m/>
    <n v="1"/>
    <n v="7"/>
    <n v="2"/>
  </r>
  <r>
    <n v="1052681.4386811538"/>
    <s v="C"/>
    <x v="857"/>
    <x v="1"/>
    <n v="4"/>
    <s v="13 221000027"/>
    <d v="2022-01-11T00:00:00"/>
    <d v="2022-06-30T00:00:00"/>
    <n v="0"/>
    <n v="1"/>
    <n v="0"/>
    <n v="150"/>
    <n v="2"/>
    <n v="19.5"/>
    <n v="20.62"/>
    <n v="1624242"/>
    <n v="1758975"/>
    <n v="1624242"/>
    <n v="52801"/>
    <n v="0"/>
    <n v="0"/>
    <m/>
    <n v="0"/>
    <n v="0"/>
    <n v="0"/>
    <m/>
    <m/>
    <d v="2022-01-11T00:00:00"/>
    <n v="1"/>
    <s v="O"/>
    <n v="1"/>
    <n v="150"/>
    <n v="0"/>
    <m/>
    <m/>
    <m/>
    <m/>
    <m/>
    <m/>
    <n v="1"/>
    <n v="1"/>
    <m/>
    <m/>
    <n v="87524.59"/>
    <s v="LIBRE INVERSION"/>
    <n v="0"/>
    <n v="0"/>
    <m/>
    <m/>
    <n v="5"/>
    <m/>
    <m/>
    <m/>
    <m/>
    <n v="1"/>
    <n v="7"/>
    <n v="2"/>
  </r>
  <r>
    <n v="220079.21307474229"/>
    <s v="C"/>
    <x v="857"/>
    <x v="1"/>
    <n v="4"/>
    <s v="10 221000003"/>
    <d v="2022-01-01T00:00:00"/>
    <d v="2023-12-31T00:00:00"/>
    <n v="0"/>
    <n v="1"/>
    <n v="3"/>
    <n v="30"/>
    <n v="2"/>
    <n v="17.690000000000001"/>
    <n v="19.2"/>
    <n v="380000"/>
    <n v="18990"/>
    <n v="339626"/>
    <n v="0"/>
    <n v="0"/>
    <n v="0"/>
    <m/>
    <n v="0"/>
    <n v="0"/>
    <n v="0"/>
    <m/>
    <m/>
    <d v="2022-03-31T00:00:00"/>
    <n v="1"/>
    <s v="O"/>
    <n v="1"/>
    <n v="30"/>
    <n v="0"/>
    <m/>
    <m/>
    <m/>
    <m/>
    <m/>
    <m/>
    <n v="1"/>
    <n v="1"/>
    <m/>
    <m/>
    <n v="18335.759999999998"/>
    <s v="TARJETA DE AFINIDAD"/>
    <n v="0"/>
    <n v="0"/>
    <m/>
    <m/>
    <n v="5"/>
    <m/>
    <m/>
    <m/>
    <m/>
    <n v="1"/>
    <n v="7"/>
    <n v="2"/>
  </r>
  <r>
    <n v="318972.17193565588"/>
    <s v="C"/>
    <x v="857"/>
    <x v="1"/>
    <n v="4"/>
    <s v="10 211001066"/>
    <d v="2021-10-15T00:00:00"/>
    <d v="2023-10-31T00:00:00"/>
    <n v="0"/>
    <n v="1"/>
    <n v="5"/>
    <n v="30"/>
    <n v="2"/>
    <n v="17.690000000000001"/>
    <n v="19.2"/>
    <n v="600000"/>
    <n v="29984"/>
    <n v="492132"/>
    <n v="0"/>
    <n v="0"/>
    <n v="0"/>
    <m/>
    <n v="0"/>
    <n v="0"/>
    <n v="0"/>
    <m/>
    <m/>
    <d v="2022-03-31T00:00:00"/>
    <n v="1"/>
    <s v="O"/>
    <n v="1"/>
    <n v="30"/>
    <n v="0"/>
    <m/>
    <m/>
    <m/>
    <m/>
    <m/>
    <m/>
    <n v="1"/>
    <n v="1"/>
    <m/>
    <m/>
    <n v="26500.9"/>
    <s v="TARJETA DE AFINIDAD"/>
    <n v="0"/>
    <n v="0"/>
    <m/>
    <m/>
    <n v="5"/>
    <m/>
    <m/>
    <m/>
    <m/>
    <n v="1"/>
    <n v="7"/>
    <n v="2"/>
  </r>
  <r>
    <n v="58121.471040131932"/>
    <s v="C"/>
    <x v="857"/>
    <x v="1"/>
    <n v="4"/>
    <s v="10 211001465"/>
    <d v="2021-12-11T00:00:00"/>
    <d v="2023-12-31T00:00:00"/>
    <n v="0"/>
    <n v="1"/>
    <n v="3"/>
    <n v="30"/>
    <n v="2"/>
    <n v="17.690000000000001"/>
    <n v="19.2"/>
    <n v="100400"/>
    <n v="5017"/>
    <n v="89733"/>
    <n v="0"/>
    <n v="0"/>
    <n v="0"/>
    <m/>
    <n v="0"/>
    <n v="0"/>
    <n v="0"/>
    <m/>
    <m/>
    <d v="2022-03-31T00:00:00"/>
    <n v="1"/>
    <s v="O"/>
    <n v="1"/>
    <n v="30"/>
    <n v="0"/>
    <m/>
    <m/>
    <m/>
    <m/>
    <m/>
    <m/>
    <n v="1"/>
    <n v="1"/>
    <m/>
    <m/>
    <n v="4870.4399999999996"/>
    <s v="TARJETA DE AFINIDAD"/>
    <n v="0"/>
    <n v="0"/>
    <m/>
    <m/>
    <n v="5"/>
    <m/>
    <m/>
    <m/>
    <m/>
    <n v="1"/>
    <n v="7"/>
    <n v="2"/>
  </r>
  <r>
    <n v="46262.300772144721"/>
    <s v="C"/>
    <x v="857"/>
    <x v="1"/>
    <n v="4"/>
    <s v="10 211001539"/>
    <d v="2021-12-22T00:00:00"/>
    <d v="2023-12-31T00:00:00"/>
    <n v="0"/>
    <n v="1"/>
    <n v="3"/>
    <n v="30"/>
    <n v="2"/>
    <n v="17.690000000000001"/>
    <n v="19.2"/>
    <n v="79900"/>
    <n v="3993"/>
    <n v="71411"/>
    <n v="0"/>
    <n v="0"/>
    <n v="0"/>
    <m/>
    <n v="0"/>
    <n v="0"/>
    <n v="0"/>
    <m/>
    <m/>
    <d v="2022-03-31T00:00:00"/>
    <n v="1"/>
    <s v="O"/>
    <n v="1"/>
    <n v="30"/>
    <n v="0"/>
    <m/>
    <m/>
    <m/>
    <m/>
    <m/>
    <m/>
    <n v="1"/>
    <n v="1"/>
    <m/>
    <m/>
    <n v="3867.7"/>
    <s v="TARJETA DE AFINIDAD"/>
    <n v="0"/>
    <n v="0"/>
    <m/>
    <m/>
    <n v="5"/>
    <m/>
    <m/>
    <m/>
    <m/>
    <n v="1"/>
    <n v="7"/>
    <n v="2"/>
  </r>
  <r>
    <n v="262777.62737081561"/>
    <s v="C"/>
    <x v="857"/>
    <x v="1"/>
    <n v="4"/>
    <s v="10 221000279"/>
    <d v="2022-02-19T00:00:00"/>
    <d v="2024-02-29T00:00:00"/>
    <n v="0"/>
    <n v="1"/>
    <n v="1"/>
    <n v="30"/>
    <n v="2"/>
    <n v="17.690000000000001"/>
    <n v="19.2"/>
    <n v="420000"/>
    <n v="20990"/>
    <n v="405348"/>
    <n v="0"/>
    <n v="0"/>
    <n v="0"/>
    <m/>
    <n v="0"/>
    <n v="0"/>
    <n v="0"/>
    <m/>
    <m/>
    <d v="2022-03-31T00:00:00"/>
    <n v="1"/>
    <s v="O"/>
    <n v="1"/>
    <n v="30"/>
    <n v="0"/>
    <m/>
    <m/>
    <m/>
    <m/>
    <m/>
    <m/>
    <n v="1"/>
    <n v="1"/>
    <m/>
    <m/>
    <n v="21773.71"/>
    <s v="TARJETA DE AFINIDAD"/>
    <n v="0"/>
    <n v="0"/>
    <m/>
    <m/>
    <n v="5"/>
    <m/>
    <m/>
    <m/>
    <m/>
    <n v="1"/>
    <n v="7"/>
    <n v="2"/>
  </r>
  <r>
    <n v="90432.750273252401"/>
    <s v="C"/>
    <x v="857"/>
    <x v="1"/>
    <n v="4"/>
    <s v="10 211001104"/>
    <d v="2021-10-20T00:00:00"/>
    <d v="2023-10-31T00:00:00"/>
    <n v="0"/>
    <n v="1"/>
    <n v="5"/>
    <n v="30"/>
    <n v="2"/>
    <n v="17.690000000000001"/>
    <n v="19.2"/>
    <n v="170000"/>
    <n v="8496"/>
    <n v="139434"/>
    <n v="0"/>
    <n v="0"/>
    <n v="0"/>
    <m/>
    <n v="0"/>
    <n v="0"/>
    <n v="0"/>
    <m/>
    <m/>
    <d v="2022-03-31T00:00:00"/>
    <n v="1"/>
    <s v="O"/>
    <n v="1"/>
    <n v="30"/>
    <n v="0"/>
    <m/>
    <m/>
    <m/>
    <m/>
    <m/>
    <m/>
    <n v="1"/>
    <n v="1"/>
    <m/>
    <m/>
    <n v="7448.9"/>
    <s v="TARJETA DE AFINIDAD"/>
    <n v="0"/>
    <n v="0"/>
    <m/>
    <m/>
    <n v="5"/>
    <m/>
    <m/>
    <m/>
    <m/>
    <n v="1"/>
    <n v="7"/>
    <n v="2"/>
  </r>
  <r>
    <n v="156339.11292266962"/>
    <s v="C"/>
    <x v="857"/>
    <x v="1"/>
    <n v="4"/>
    <s v="10 221000374"/>
    <d v="2022-03-04T00:00:00"/>
    <d v="2024-02-29T00:00:00"/>
    <n v="0"/>
    <n v="1"/>
    <n v="1"/>
    <n v="30"/>
    <n v="2"/>
    <n v="17.690000000000001"/>
    <n v="19.2"/>
    <n v="250000"/>
    <n v="12494"/>
    <n v="241277"/>
    <n v="0"/>
    <n v="0"/>
    <n v="0"/>
    <m/>
    <n v="0"/>
    <n v="0"/>
    <n v="0"/>
    <m/>
    <m/>
    <d v="2022-03-31T00:00:00"/>
    <n v="1"/>
    <s v="O"/>
    <n v="1"/>
    <n v="30"/>
    <n v="0"/>
    <m/>
    <m/>
    <m/>
    <m/>
    <m/>
    <m/>
    <n v="1"/>
    <n v="1"/>
    <m/>
    <m/>
    <n v="13035.58"/>
    <s v="TARJETA DE AFINIDAD"/>
    <n v="0"/>
    <n v="0"/>
    <m/>
    <m/>
    <n v="5"/>
    <m/>
    <m/>
    <m/>
    <m/>
    <n v="1"/>
    <n v="7"/>
    <n v="2"/>
  </r>
  <r>
    <n v="0"/>
    <s v="C"/>
    <x v="858"/>
    <x v="0"/>
    <n v="4"/>
    <s v="13 221000821"/>
    <d v="2022-02-23T00:00:00"/>
    <d v="2023-02-28T00:00:00"/>
    <n v="0"/>
    <n v="1"/>
    <n v="1"/>
    <n v="30"/>
    <n v="2"/>
    <n v="5.99"/>
    <n v="6.16"/>
    <n v="3012275"/>
    <n v="135402"/>
    <n v="2892958"/>
    <n v="0"/>
    <n v="0"/>
    <n v="0"/>
    <m/>
    <n v="0"/>
    <n v="0"/>
    <n v="0"/>
    <s v="750000/750000/"/>
    <s v="06/12/"/>
    <d v="2022-03-31T00:00:00"/>
    <n v="1"/>
    <s v="O"/>
    <n v="1"/>
    <n v="30"/>
    <n v="0"/>
    <m/>
    <m/>
    <m/>
    <m/>
    <m/>
    <m/>
    <n v="1"/>
    <n v="1"/>
    <m/>
    <m/>
    <n v="333676.49"/>
    <s v="LIBRE INVERSION"/>
    <n v="0"/>
    <n v="0"/>
    <s v="800-197-268-4"/>
    <s v="DIRECCION DE IMPUESTOS Y ADUANAS NACIONALES"/>
    <n v="5"/>
    <m/>
    <m/>
    <m/>
    <m/>
    <n v="1"/>
    <n v="7"/>
    <n v="2"/>
  </r>
  <r>
    <n v="0"/>
    <s v="C"/>
    <x v="858"/>
    <x v="1"/>
    <n v="4"/>
    <s v="13 201002947"/>
    <d v="2020-10-19T00:00:00"/>
    <d v="2023-10-31T00:00:00"/>
    <n v="0"/>
    <n v="1"/>
    <n v="17"/>
    <n v="30"/>
    <n v="2"/>
    <n v="7.2"/>
    <n v="7.44"/>
    <n v="5037350"/>
    <n v="156932"/>
    <n v="2800878"/>
    <n v="0"/>
    <n v="0"/>
    <n v="0"/>
    <m/>
    <n v="0"/>
    <n v="0"/>
    <n v="0"/>
    <m/>
    <m/>
    <d v="2022-03-31T00:00:00"/>
    <n v="1"/>
    <s v="O"/>
    <n v="1"/>
    <n v="30"/>
    <n v="0"/>
    <m/>
    <m/>
    <m/>
    <m/>
    <m/>
    <m/>
    <n v="1"/>
    <n v="1"/>
    <m/>
    <m/>
    <n v="323077.86"/>
    <s v="LIBRE INVERSION"/>
    <n v="0"/>
    <n v="0"/>
    <m/>
    <m/>
    <n v="5"/>
    <m/>
    <m/>
    <m/>
    <m/>
    <n v="1"/>
    <n v="7"/>
    <n v="2"/>
  </r>
  <r>
    <n v="1262967.0995504521"/>
    <s v="C"/>
    <x v="859"/>
    <x v="0"/>
    <n v="4"/>
    <s v="13 211002866"/>
    <d v="2021-10-07T00:00:00"/>
    <d v="2023-10-31T00:00:00"/>
    <n v="0"/>
    <n v="1"/>
    <n v="6"/>
    <n v="30"/>
    <n v="2"/>
    <n v="9"/>
    <n v="9.3800000000000008"/>
    <n v="7057836"/>
    <n v="179790"/>
    <n v="5401887"/>
    <n v="0"/>
    <n v="0"/>
    <n v="0"/>
    <m/>
    <n v="0"/>
    <n v="0"/>
    <n v="0"/>
    <s v="700000/1000000/"/>
    <s v="06/12/"/>
    <d v="2022-03-31T00:00:00"/>
    <n v="1"/>
    <s v="O"/>
    <n v="1"/>
    <n v="30"/>
    <n v="0"/>
    <m/>
    <m/>
    <m/>
    <m/>
    <m/>
    <m/>
    <n v="1"/>
    <n v="1"/>
    <m/>
    <m/>
    <n v="517362.26"/>
    <s v="LIBRE INVERSION"/>
    <n v="0"/>
    <n v="0"/>
    <s v="800-197-268-4"/>
    <s v="DIRECCION DE IMPUESTOS Y ADUANAS NACIONALES"/>
    <n v="5"/>
    <m/>
    <m/>
    <m/>
    <m/>
    <n v="1"/>
    <n v="7"/>
    <n v="2"/>
  </r>
  <r>
    <n v="289716.90044954815"/>
    <s v="C"/>
    <x v="859"/>
    <x v="1"/>
    <n v="4"/>
    <s v="10 191003010"/>
    <d v="2020-02-29T00:00:00"/>
    <d v="2023-01-31T00:00:00"/>
    <n v="0"/>
    <n v="1"/>
    <n v="25"/>
    <n v="30"/>
    <n v="2"/>
    <n v="18"/>
    <n v="19.559999999999999"/>
    <n v="1500000"/>
    <n v="137520"/>
    <n v="1239181"/>
    <n v="0"/>
    <n v="0"/>
    <n v="0"/>
    <m/>
    <n v="0"/>
    <n v="0"/>
    <n v="0"/>
    <m/>
    <m/>
    <d v="2022-03-31T00:00:00"/>
    <n v="1"/>
    <s v="O"/>
    <n v="1"/>
    <n v="30"/>
    <n v="0"/>
    <m/>
    <m/>
    <m/>
    <m/>
    <m/>
    <m/>
    <n v="1"/>
    <n v="1"/>
    <m/>
    <m/>
    <n v="118686.74"/>
    <s v="TARJETA DE AFINIDAD"/>
    <n v="0"/>
    <n v="0"/>
    <m/>
    <m/>
    <n v="5"/>
    <m/>
    <m/>
    <m/>
    <m/>
    <n v="1"/>
    <n v="7"/>
    <n v="2"/>
  </r>
  <r>
    <n v="2916766.8365718909"/>
    <s v="C"/>
    <x v="860"/>
    <x v="0"/>
    <n v="4"/>
    <s v="13 201002464"/>
    <d v="2020-08-26T00:00:00"/>
    <d v="2023-02-28T00:00:00"/>
    <n v="0"/>
    <n v="1"/>
    <n v="22"/>
    <n v="30"/>
    <n v="2"/>
    <n v="11.03"/>
    <n v="11.61"/>
    <n v="10034141"/>
    <n v="182501"/>
    <n v="3329806"/>
    <n v="0"/>
    <n v="0"/>
    <n v="0"/>
    <m/>
    <n v="0"/>
    <n v="0"/>
    <n v="0"/>
    <s v="1500000/"/>
    <s v="07/"/>
    <d v="2022-03-31T00:00:00"/>
    <n v="1"/>
    <s v="O"/>
    <n v="1"/>
    <n v="30"/>
    <n v="0"/>
    <m/>
    <m/>
    <m/>
    <m/>
    <m/>
    <m/>
    <n v="1"/>
    <n v="1"/>
    <m/>
    <m/>
    <n v="51626.27"/>
    <s v="LIBRE INVERSION"/>
    <n v="0"/>
    <n v="0"/>
    <s v="800-197-268-4"/>
    <s v="DIRECCION DE IMPUESTOS Y ADUANAS NACIONALES"/>
    <n v="5"/>
    <m/>
    <m/>
    <m/>
    <m/>
    <n v="1"/>
    <n v="7"/>
    <n v="2"/>
  </r>
  <r>
    <n v="16676106.424493087"/>
    <s v="C"/>
    <x v="860"/>
    <x v="0"/>
    <n v="4"/>
    <s v="13 211002402"/>
    <d v="2021-09-15T00:00:00"/>
    <d v="2023-09-30T00:00:00"/>
    <n v="0"/>
    <n v="1"/>
    <n v="7"/>
    <n v="30"/>
    <n v="2"/>
    <n v="9"/>
    <n v="9.3800000000000008"/>
    <n v="23103549"/>
    <n v="594583"/>
    <n v="19037628"/>
    <n v="0"/>
    <n v="0"/>
    <n v="0"/>
    <m/>
    <n v="0"/>
    <n v="0"/>
    <n v="0"/>
    <s v="2600000/1500000/1500000/"/>
    <s v="05/06/12/"/>
    <d v="2022-03-31T00:00:00"/>
    <n v="1"/>
    <s v="O"/>
    <n v="1"/>
    <n v="30"/>
    <n v="0"/>
    <m/>
    <m/>
    <m/>
    <m/>
    <m/>
    <m/>
    <n v="1"/>
    <n v="1"/>
    <m/>
    <m/>
    <n v="295201.73"/>
    <s v="LIBRE INVERSION"/>
    <n v="0"/>
    <n v="0"/>
    <s v="800-197-268-4"/>
    <s v="DIRECCION DE IMPUESTOS Y ADUANAS NACIONALES"/>
    <n v="5"/>
    <m/>
    <m/>
    <m/>
    <m/>
    <n v="1"/>
    <n v="7"/>
    <n v="2"/>
  </r>
  <r>
    <n v="126938.73893502113"/>
    <s v="C"/>
    <x v="860"/>
    <x v="1"/>
    <n v="4"/>
    <s v="10 221000511"/>
    <d v="2022-03-20T00:00:00"/>
    <d v="2023-03-31T00:00:00"/>
    <n v="0"/>
    <n v="1"/>
    <n v="0"/>
    <n v="30"/>
    <n v="2"/>
    <n v="17.690000000000001"/>
    <n v="19.2"/>
    <n v="144900"/>
    <n v="13292"/>
    <n v="144900"/>
    <n v="712"/>
    <n v="0"/>
    <n v="0"/>
    <m/>
    <n v="0"/>
    <n v="0"/>
    <n v="0"/>
    <m/>
    <m/>
    <d v="2022-03-20T00:00:00"/>
    <n v="1"/>
    <s v="O"/>
    <n v="1"/>
    <n v="30"/>
    <n v="0"/>
    <m/>
    <m/>
    <m/>
    <m/>
    <m/>
    <m/>
    <n v="1"/>
    <n v="1"/>
    <m/>
    <m/>
    <n v="2234"/>
    <s v="TARJETA DE AFINIDAD"/>
    <n v="0"/>
    <n v="0"/>
    <m/>
    <m/>
    <n v="5"/>
    <m/>
    <m/>
    <m/>
    <m/>
    <n v="1"/>
    <n v="7"/>
    <n v="2"/>
  </r>
  <r>
    <n v="1638967.58"/>
    <s v="C"/>
    <x v="861"/>
    <x v="0"/>
    <n v="4"/>
    <s v="13 211000410"/>
    <d v="2021-02-12T00:00:00"/>
    <d v="2022-08-31T00:00:00"/>
    <n v="0"/>
    <n v="1"/>
    <n v="15"/>
    <n v="30"/>
    <n v="2"/>
    <n v="11.7"/>
    <n v="12.34"/>
    <n v="12512408"/>
    <n v="653090"/>
    <n v="3654782"/>
    <n v="0"/>
    <n v="0"/>
    <n v="0"/>
    <m/>
    <n v="0"/>
    <n v="0"/>
    <n v="0"/>
    <s v="500000/"/>
    <s v="06/"/>
    <d v="2022-03-31T00:00:00"/>
    <n v="1"/>
    <s v="O"/>
    <n v="1"/>
    <n v="30"/>
    <n v="0"/>
    <m/>
    <m/>
    <m/>
    <m/>
    <m/>
    <m/>
    <n v="1"/>
    <n v="1"/>
    <m/>
    <m/>
    <n v="756863.42"/>
    <s v="SUSTITUCION"/>
    <n v="0"/>
    <n v="0"/>
    <s v="800-197-268-4"/>
    <s v="DIRECCION DE IMPUESTOS Y ADUANAS NACIONALES"/>
    <n v="5"/>
    <m/>
    <m/>
    <m/>
    <m/>
    <n v="1"/>
    <n v="7"/>
    <n v="2"/>
  </r>
  <r>
    <n v="4119401.533164707"/>
    <s v="C"/>
    <x v="862"/>
    <x v="0"/>
    <n v="4"/>
    <s v="13 211000565"/>
    <d v="2021-03-05T00:00:00"/>
    <d v="2023-09-30T00:00:00"/>
    <n v="0"/>
    <n v="1"/>
    <n v="14"/>
    <n v="30"/>
    <n v="2"/>
    <n v="8.73"/>
    <n v="9.09"/>
    <n v="17125122"/>
    <n v="473368"/>
    <n v="10739722"/>
    <n v="0"/>
    <n v="0"/>
    <n v="0"/>
    <m/>
    <n v="0"/>
    <n v="0"/>
    <n v="0"/>
    <s v="1000000/1000000/"/>
    <s v="06/12/"/>
    <d v="2022-03-31T00:00:00"/>
    <n v="1"/>
    <s v="O"/>
    <n v="1"/>
    <n v="30"/>
    <n v="0"/>
    <m/>
    <m/>
    <m/>
    <m/>
    <m/>
    <m/>
    <n v="1"/>
    <n v="1"/>
    <m/>
    <m/>
    <n v="813869.59"/>
    <s v="LIBRE INVERSION"/>
    <n v="0"/>
    <n v="0"/>
    <s v="800-197-268-4"/>
    <s v="DIRECCION DE IMPUESTOS Y ADUANAS NACIONALES"/>
    <n v="5"/>
    <m/>
    <m/>
    <m/>
    <m/>
    <n v="1"/>
    <n v="7"/>
    <n v="2"/>
  </r>
  <r>
    <n v="832727.30683529307"/>
    <s v="C"/>
    <x v="862"/>
    <x v="1"/>
    <n v="4"/>
    <s v="10 211000304"/>
    <d v="2021-04-16T00:00:00"/>
    <d v="2024-04-30T00:00:00"/>
    <n v="0"/>
    <n v="1"/>
    <n v="11"/>
    <n v="30"/>
    <n v="2"/>
    <n v="9"/>
    <n v="9.3800000000000008"/>
    <n v="3000000"/>
    <n v="95963"/>
    <n v="2171022"/>
    <n v="0"/>
    <n v="0"/>
    <n v="0"/>
    <m/>
    <n v="0"/>
    <n v="0"/>
    <n v="0"/>
    <m/>
    <m/>
    <d v="2022-03-31T00:00:00"/>
    <n v="1"/>
    <s v="O"/>
    <n v="1"/>
    <n v="30"/>
    <n v="0"/>
    <m/>
    <m/>
    <m/>
    <m/>
    <m/>
    <m/>
    <n v="1"/>
    <n v="1"/>
    <m/>
    <m/>
    <n v="164527.57"/>
    <s v="TARJETA DE AFINIDAD"/>
    <n v="0"/>
    <n v="0"/>
    <m/>
    <m/>
    <n v="5"/>
    <m/>
    <m/>
    <m/>
    <m/>
    <n v="1"/>
    <n v="7"/>
    <n v="2"/>
  </r>
  <r>
    <n v="0"/>
    <s v="C"/>
    <x v="863"/>
    <x v="1"/>
    <n v="4"/>
    <s v="13 201000514"/>
    <d v="2020-03-09T00:00:00"/>
    <d v="2023-03-31T00:00:00"/>
    <n v="0"/>
    <n v="1"/>
    <n v="28"/>
    <n v="30"/>
    <n v="2"/>
    <n v="11.64"/>
    <n v="12.28"/>
    <n v="10092714"/>
    <n v="166040"/>
    <n v="3760566"/>
    <n v="0"/>
    <n v="0"/>
    <n v="0"/>
    <m/>
    <n v="0"/>
    <n v="0"/>
    <n v="0"/>
    <s v="1000000/1000000/"/>
    <s v="06/12/"/>
    <d v="2022-03-31T00:00:00"/>
    <n v="1"/>
    <s v="O"/>
    <n v="1"/>
    <n v="30"/>
    <n v="0"/>
    <m/>
    <m/>
    <m/>
    <m/>
    <m/>
    <m/>
    <n v="1"/>
    <n v="1"/>
    <m/>
    <m/>
    <n v="492664.63"/>
    <s v="LIBRE INVERSION"/>
    <n v="0"/>
    <n v="0"/>
    <m/>
    <m/>
    <n v="5"/>
    <m/>
    <m/>
    <m/>
    <m/>
    <n v="1"/>
    <n v="7"/>
    <n v="2"/>
  </r>
  <r>
    <n v="0"/>
    <s v="C"/>
    <x v="863"/>
    <x v="1"/>
    <n v="4"/>
    <s v="13 211003083"/>
    <d v="2021-10-22T00:00:00"/>
    <d v="2023-10-31T00:00:00"/>
    <n v="0"/>
    <n v="1"/>
    <n v="5"/>
    <n v="30"/>
    <n v="2"/>
    <n v="9.36"/>
    <n v="9.77"/>
    <n v="4025865"/>
    <n v="185334"/>
    <n v="3250450"/>
    <n v="0"/>
    <n v="0"/>
    <n v="0"/>
    <m/>
    <n v="0"/>
    <n v="0"/>
    <n v="0"/>
    <m/>
    <m/>
    <d v="2022-03-31T00:00:00"/>
    <n v="1"/>
    <s v="O"/>
    <n v="1"/>
    <n v="30"/>
    <n v="0"/>
    <m/>
    <m/>
    <m/>
    <m/>
    <m/>
    <m/>
    <n v="1"/>
    <n v="1"/>
    <m/>
    <m/>
    <n v="425800.37"/>
    <s v="EDUCACION"/>
    <n v="0"/>
    <n v="0"/>
    <m/>
    <m/>
    <n v="5"/>
    <m/>
    <m/>
    <m/>
    <m/>
    <n v="1"/>
    <n v="7"/>
    <n v="2"/>
  </r>
  <r>
    <n v="14513766"/>
    <s v="C"/>
    <x v="864"/>
    <x v="0"/>
    <n v="4"/>
    <s v="13 221000078"/>
    <d v="2022-01-19T00:00:00"/>
    <d v="2024-01-31T00:00:00"/>
    <n v="0"/>
    <n v="1"/>
    <n v="2"/>
    <n v="30"/>
    <n v="2"/>
    <n v="9"/>
    <n v="9.3800000000000008"/>
    <n v="18869060"/>
    <n v="618366"/>
    <n v="17924357"/>
    <n v="0"/>
    <n v="0"/>
    <n v="0"/>
    <m/>
    <n v="0"/>
    <n v="0"/>
    <n v="0"/>
    <s v="1500000/1500000/"/>
    <s v="06/12/"/>
    <d v="2022-03-31T00:00:00"/>
    <n v="1"/>
    <s v="O"/>
    <n v="1"/>
    <n v="30"/>
    <n v="0"/>
    <m/>
    <m/>
    <m/>
    <m/>
    <m/>
    <m/>
    <n v="1"/>
    <n v="1"/>
    <m/>
    <m/>
    <n v="426321"/>
    <s v="SUSTITUCION"/>
    <n v="0"/>
    <n v="0"/>
    <s v="800-197-268-4"/>
    <s v="DIRECCION DE IMPUESTOS Y ADUANAS NACIONALES"/>
    <n v="5"/>
    <m/>
    <m/>
    <m/>
    <m/>
    <n v="1"/>
    <n v="7"/>
    <n v="2"/>
  </r>
  <r>
    <n v="0"/>
    <s v="C"/>
    <x v="865"/>
    <x v="1"/>
    <n v="4"/>
    <s v="10 191002173"/>
    <d v="2019-10-21T00:00:00"/>
    <d v="2022-06-30T00:00:00"/>
    <n v="0"/>
    <n v="1"/>
    <n v="21"/>
    <n v="30"/>
    <n v="2"/>
    <n v="18"/>
    <n v="19.559999999999999"/>
    <n v="1500000"/>
    <n v="137500"/>
    <n v="406590"/>
    <n v="0"/>
    <n v="0"/>
    <n v="0"/>
    <m/>
    <n v="0"/>
    <n v="0"/>
    <n v="0"/>
    <m/>
    <m/>
    <d v="2022-03-31T00:00:00"/>
    <n v="1"/>
    <s v="O"/>
    <n v="1"/>
    <n v="30"/>
    <n v="0"/>
    <m/>
    <m/>
    <m/>
    <m/>
    <m/>
    <m/>
    <n v="1"/>
    <n v="1"/>
    <m/>
    <m/>
    <n v="393484"/>
    <s v="TARJETA DE AFINIDAD"/>
    <n v="0"/>
    <n v="0"/>
    <m/>
    <m/>
    <n v="5"/>
    <m/>
    <m/>
    <m/>
    <m/>
    <n v="1"/>
    <n v="7"/>
    <n v="2"/>
  </r>
  <r>
    <n v="1686821.4048967334"/>
    <s v="C"/>
    <x v="866"/>
    <x v="0"/>
    <n v="4"/>
    <s v="13 211000540"/>
    <d v="2021-02-22T00:00:00"/>
    <d v="2023-02-28T00:00:00"/>
    <n v="0"/>
    <n v="1"/>
    <n v="13"/>
    <n v="30"/>
    <n v="2"/>
    <n v="17.690000000000001"/>
    <n v="19.2"/>
    <n v="5044441"/>
    <n v="252091"/>
    <n v="2537574"/>
    <n v="0"/>
    <n v="0"/>
    <n v="0"/>
    <m/>
    <n v="0"/>
    <n v="0"/>
    <n v="0"/>
    <m/>
    <m/>
    <d v="2022-03-31T00:00:00"/>
    <n v="1"/>
    <s v="O"/>
    <n v="1"/>
    <n v="30"/>
    <n v="0"/>
    <m/>
    <m/>
    <m/>
    <m/>
    <m/>
    <m/>
    <n v="1"/>
    <n v="1"/>
    <m/>
    <m/>
    <n v="106336.76"/>
    <s v="LIBRE INVERSION"/>
    <n v="0"/>
    <n v="0"/>
    <s v="800-197-268-4"/>
    <s v="DIRECCION DE IMPUESTOS Y ADUANAS NACIONALES"/>
    <n v="5"/>
    <m/>
    <m/>
    <m/>
    <m/>
    <n v="1"/>
    <n v="7"/>
    <n v="2"/>
  </r>
  <r>
    <n v="394894.40460662427"/>
    <s v="C"/>
    <x v="866"/>
    <x v="0"/>
    <n v="4"/>
    <s v="13 201003234"/>
    <d v="2020-11-19T00:00:00"/>
    <d v="2022-05-31T00:00:00"/>
    <n v="0"/>
    <n v="1"/>
    <n v="16"/>
    <n v="30"/>
    <n v="2"/>
    <n v="9"/>
    <n v="9.3800000000000008"/>
    <n v="5026888"/>
    <n v="300521"/>
    <n v="594043"/>
    <n v="0"/>
    <n v="0"/>
    <n v="0"/>
    <m/>
    <n v="0"/>
    <n v="0"/>
    <n v="0"/>
    <m/>
    <m/>
    <d v="2022-03-31T00:00:00"/>
    <n v="1"/>
    <s v="O"/>
    <n v="1"/>
    <n v="30"/>
    <n v="0"/>
    <m/>
    <m/>
    <m/>
    <m/>
    <m/>
    <m/>
    <n v="1"/>
    <n v="1"/>
    <m/>
    <m/>
    <n v="24881.75"/>
    <s v="LIBRE INVERSION"/>
    <n v="0"/>
    <n v="0"/>
    <s v="800-197-268-4"/>
    <s v="DIRECCION DE IMPUESTOS Y ADUANAS NACIONALES"/>
    <n v="5"/>
    <m/>
    <m/>
    <m/>
    <m/>
    <n v="1"/>
    <n v="7"/>
    <n v="2"/>
  </r>
  <r>
    <n v="3206517.2526815441"/>
    <s v="C"/>
    <x v="866"/>
    <x v="0"/>
    <n v="4"/>
    <s v="13 221000675"/>
    <d v="2022-02-08T00:00:00"/>
    <d v="2023-02-28T00:00:00"/>
    <n v="0"/>
    <n v="1"/>
    <n v="1"/>
    <n v="30"/>
    <n v="2"/>
    <n v="14.09"/>
    <n v="15.04"/>
    <n v="5051802"/>
    <n v="289104"/>
    <n v="4823754"/>
    <n v="0"/>
    <n v="0"/>
    <n v="0"/>
    <m/>
    <n v="0"/>
    <n v="0"/>
    <n v="0"/>
    <s v="1000000/1000000/"/>
    <s v="06/12/"/>
    <d v="2022-03-31T00:00:00"/>
    <n v="1"/>
    <s v="O"/>
    <n v="1"/>
    <n v="30"/>
    <n v="0"/>
    <m/>
    <m/>
    <m/>
    <m/>
    <m/>
    <m/>
    <n v="1"/>
    <n v="1"/>
    <m/>
    <m/>
    <n v="202153.34"/>
    <s v="LIBRE INVERSION"/>
    <n v="0"/>
    <n v="0"/>
    <s v="800-197-268-4"/>
    <s v="DIRECCION DE IMPUESTOS Y ADUANAS NACIONALES"/>
    <n v="5"/>
    <m/>
    <m/>
    <m/>
    <m/>
    <n v="1"/>
    <n v="7"/>
    <n v="2"/>
  </r>
  <r>
    <n v="1635694.5878150987"/>
    <s v="C"/>
    <x v="866"/>
    <x v="1"/>
    <n v="4"/>
    <s v="10 211001162"/>
    <d v="2021-10-28T00:00:00"/>
    <d v="2023-10-31T00:00:00"/>
    <n v="0"/>
    <n v="1"/>
    <n v="5"/>
    <n v="30"/>
    <n v="2"/>
    <n v="17.690000000000001"/>
    <n v="19.2"/>
    <n v="3000000"/>
    <n v="149922"/>
    <n v="2460651"/>
    <n v="0"/>
    <n v="0"/>
    <n v="0"/>
    <m/>
    <n v="0"/>
    <n v="0"/>
    <n v="0"/>
    <m/>
    <m/>
    <d v="2022-03-31T00:00:00"/>
    <n v="1"/>
    <s v="O"/>
    <n v="1"/>
    <n v="30"/>
    <n v="0"/>
    <m/>
    <m/>
    <m/>
    <m/>
    <m/>
    <m/>
    <n v="1"/>
    <n v="1"/>
    <m/>
    <m/>
    <n v="103106.5"/>
    <s v="TARJETA DE AFINIDAD"/>
    <n v="0"/>
    <n v="0"/>
    <m/>
    <m/>
    <n v="5"/>
    <m/>
    <m/>
    <m/>
    <m/>
    <n v="1"/>
    <n v="7"/>
    <n v="2"/>
  </r>
  <r>
    <n v="12326786"/>
    <s v="C"/>
    <x v="867"/>
    <x v="1"/>
    <n v="4"/>
    <s v="13 221000623"/>
    <d v="2022-02-10T00:00:00"/>
    <d v="2023-08-31T00:00:00"/>
    <n v="0"/>
    <n v="1"/>
    <n v="1"/>
    <n v="30"/>
    <n v="2"/>
    <n v="10.199999999999999"/>
    <n v="10.69"/>
    <n v="20126255"/>
    <n v="1214321"/>
    <n v="19089770"/>
    <n v="0"/>
    <n v="0"/>
    <n v="0"/>
    <m/>
    <n v="0"/>
    <n v="0"/>
    <n v="0"/>
    <m/>
    <m/>
    <d v="2022-03-31T00:00:00"/>
    <n v="1"/>
    <s v="O"/>
    <n v="1"/>
    <n v="30"/>
    <n v="0"/>
    <m/>
    <m/>
    <m/>
    <m/>
    <m/>
    <m/>
    <n v="1"/>
    <n v="1"/>
    <m/>
    <m/>
    <n v="845374"/>
    <s v="LIBRE INVERSION"/>
    <n v="0"/>
    <n v="0"/>
    <m/>
    <m/>
    <n v="5"/>
    <m/>
    <m/>
    <m/>
    <m/>
    <n v="1"/>
    <n v="7"/>
    <n v="2"/>
  </r>
  <r>
    <n v="1926425.8683646526"/>
    <s v="C"/>
    <x v="868"/>
    <x v="0"/>
    <n v="4"/>
    <s v="13 211003644"/>
    <d v="2021-11-25T00:00:00"/>
    <d v="2023-11-30T00:00:00"/>
    <n v="0"/>
    <n v="1"/>
    <n v="5"/>
    <n v="30"/>
    <n v="2"/>
    <n v="5.99"/>
    <n v="6.16"/>
    <n v="9025039"/>
    <n v="232495"/>
    <n v="7265671"/>
    <n v="0"/>
    <n v="0"/>
    <n v="0"/>
    <m/>
    <n v="0"/>
    <n v="0"/>
    <n v="0"/>
    <s v="1000000/1000000/"/>
    <s v="06/12/"/>
    <d v="2022-03-31T00:00:00"/>
    <n v="1"/>
    <s v="O"/>
    <n v="1"/>
    <n v="30"/>
    <n v="0"/>
    <m/>
    <m/>
    <m/>
    <m/>
    <m/>
    <m/>
    <n v="1"/>
    <n v="1"/>
    <m/>
    <m/>
    <n v="667425.24"/>
    <s v="LIBRE INVERSION"/>
    <n v="0"/>
    <n v="0"/>
    <s v="800-197-268-4"/>
    <s v="DIRECCION DE IMPUESTOS Y ADUANAS NACIONALES"/>
    <n v="5"/>
    <m/>
    <m/>
    <m/>
    <m/>
    <n v="1"/>
    <n v="7"/>
    <n v="2"/>
  </r>
  <r>
    <n v="1513152.1316353478"/>
    <s v="C"/>
    <x v="868"/>
    <x v="0"/>
    <n v="4"/>
    <s v="13 221001025"/>
    <d v="2022-03-03T00:00:00"/>
    <d v="2024-03-31T00:00:00"/>
    <n v="0"/>
    <n v="1"/>
    <n v="0"/>
    <n v="30"/>
    <n v="2"/>
    <n v="8.43"/>
    <n v="8.76"/>
    <n v="5706834"/>
    <n v="260307"/>
    <n v="5706834"/>
    <n v="0"/>
    <n v="0"/>
    <n v="0"/>
    <m/>
    <n v="0"/>
    <n v="0"/>
    <n v="0"/>
    <m/>
    <m/>
    <d v="2022-03-03T00:00:00"/>
    <n v="1"/>
    <s v="O"/>
    <n v="1"/>
    <n v="30"/>
    <n v="0"/>
    <m/>
    <m/>
    <m/>
    <m/>
    <m/>
    <m/>
    <n v="1"/>
    <n v="1"/>
    <m/>
    <m/>
    <n v="524192.76"/>
    <s v="LIBRE INVERSION"/>
    <n v="0"/>
    <n v="0"/>
    <s v="800-197-268-4"/>
    <s v="DIRECCION DE IMPUESTOS Y ADUANAS NACIONALES"/>
    <n v="5"/>
    <m/>
    <m/>
    <m/>
    <m/>
    <n v="1"/>
    <n v="7"/>
    <n v="2"/>
  </r>
  <r>
    <n v="13487.021051897842"/>
    <s v="C"/>
    <x v="869"/>
    <x v="1"/>
    <n v="4"/>
    <s v="10 211000813"/>
    <d v="2021-09-07T00:00:00"/>
    <d v="2024-09-30T00:00:00"/>
    <n v="0"/>
    <n v="1"/>
    <n v="6"/>
    <n v="30"/>
    <n v="2"/>
    <n v="17.690000000000001"/>
    <n v="19.2"/>
    <n v="400000"/>
    <n v="14482"/>
    <n v="347364"/>
    <n v="0"/>
    <n v="0"/>
    <n v="0"/>
    <m/>
    <n v="0"/>
    <n v="0"/>
    <n v="0"/>
    <m/>
    <m/>
    <d v="2022-03-31T00:00:00"/>
    <n v="1"/>
    <s v="O"/>
    <n v="1"/>
    <n v="30"/>
    <n v="0"/>
    <m/>
    <m/>
    <m/>
    <m/>
    <m/>
    <m/>
    <n v="1"/>
    <n v="1"/>
    <m/>
    <m/>
    <n v="51551.47"/>
    <s v="TARJETA DE AFINIDAD"/>
    <n v="0"/>
    <n v="0"/>
    <m/>
    <m/>
    <n v="5"/>
    <m/>
    <m/>
    <m/>
    <m/>
    <n v="1"/>
    <n v="7"/>
    <n v="2"/>
  </r>
  <r>
    <n v="20184.586577846669"/>
    <s v="C"/>
    <x v="869"/>
    <x v="1"/>
    <n v="4"/>
    <s v="10 211000814"/>
    <d v="2021-09-07T00:00:00"/>
    <d v="2024-09-30T00:00:00"/>
    <n v="0"/>
    <n v="1"/>
    <n v="6"/>
    <n v="30"/>
    <n v="2"/>
    <n v="17.690000000000001"/>
    <n v="19.2"/>
    <n v="600000"/>
    <n v="21723"/>
    <n v="521046"/>
    <n v="0"/>
    <n v="0"/>
    <n v="0"/>
    <m/>
    <n v="0"/>
    <n v="0"/>
    <n v="0"/>
    <m/>
    <m/>
    <d v="2022-03-31T00:00:00"/>
    <n v="1"/>
    <s v="O"/>
    <n v="1"/>
    <n v="30"/>
    <n v="0"/>
    <m/>
    <m/>
    <m/>
    <m/>
    <m/>
    <m/>
    <n v="1"/>
    <n v="1"/>
    <m/>
    <m/>
    <n v="77373.149999999994"/>
    <s v="TARJETA DE AFINIDAD"/>
    <n v="0"/>
    <n v="0"/>
    <m/>
    <m/>
    <n v="5"/>
    <m/>
    <m/>
    <m/>
    <m/>
    <n v="1"/>
    <n v="7"/>
    <n v="2"/>
  </r>
  <r>
    <n v="20184.586577846669"/>
    <s v="C"/>
    <x v="869"/>
    <x v="1"/>
    <n v="4"/>
    <s v="10 211000815"/>
    <d v="2021-09-07T00:00:00"/>
    <d v="2024-09-30T00:00:00"/>
    <n v="0"/>
    <n v="1"/>
    <n v="6"/>
    <n v="30"/>
    <n v="2"/>
    <n v="17.690000000000001"/>
    <n v="19.2"/>
    <n v="600000"/>
    <n v="21723"/>
    <n v="521046"/>
    <n v="0"/>
    <n v="0"/>
    <n v="0"/>
    <m/>
    <n v="0"/>
    <n v="0"/>
    <n v="0"/>
    <m/>
    <m/>
    <d v="2022-03-31T00:00:00"/>
    <n v="1"/>
    <s v="O"/>
    <n v="1"/>
    <n v="30"/>
    <n v="0"/>
    <m/>
    <m/>
    <m/>
    <m/>
    <m/>
    <m/>
    <n v="1"/>
    <n v="1"/>
    <m/>
    <m/>
    <n v="77373.149999999994"/>
    <s v="TARJETA DE AFINIDAD"/>
    <n v="0"/>
    <n v="0"/>
    <m/>
    <m/>
    <n v="5"/>
    <m/>
    <m/>
    <m/>
    <m/>
    <n v="1"/>
    <n v="7"/>
    <n v="2"/>
  </r>
  <r>
    <n v="57344.314845787128"/>
    <s v="C"/>
    <x v="869"/>
    <x v="1"/>
    <n v="4"/>
    <s v="10 211000821"/>
    <d v="2021-09-08T00:00:00"/>
    <d v="2024-09-30T00:00:00"/>
    <n v="0"/>
    <n v="1"/>
    <n v="6"/>
    <n v="30"/>
    <n v="2"/>
    <n v="17.690000000000001"/>
    <n v="19.2"/>
    <n v="1700000"/>
    <n v="61547"/>
    <n v="1476305"/>
    <n v="0"/>
    <n v="0"/>
    <n v="0"/>
    <m/>
    <n v="0"/>
    <n v="0"/>
    <n v="0"/>
    <m/>
    <m/>
    <d v="2022-03-31T00:00:00"/>
    <n v="1"/>
    <s v="O"/>
    <n v="1"/>
    <n v="30"/>
    <n v="0"/>
    <m/>
    <m/>
    <m/>
    <m/>
    <m/>
    <m/>
    <n v="1"/>
    <n v="1"/>
    <m/>
    <m/>
    <n v="219070.77"/>
    <s v="TARJETA DE AFINIDAD"/>
    <n v="0"/>
    <n v="0"/>
    <m/>
    <m/>
    <n v="5"/>
    <m/>
    <m/>
    <m/>
    <m/>
    <n v="1"/>
    <n v="7"/>
    <n v="2"/>
  </r>
  <r>
    <n v="19702.476053519349"/>
    <s v="C"/>
    <x v="869"/>
    <x v="1"/>
    <n v="4"/>
    <s v="10 211000693"/>
    <d v="2021-08-18T00:00:00"/>
    <d v="2024-08-31T00:00:00"/>
    <n v="0"/>
    <n v="1"/>
    <n v="7"/>
    <n v="30"/>
    <n v="2"/>
    <n v="17.690000000000001"/>
    <n v="19.2"/>
    <n v="600000"/>
    <n v="21723"/>
    <n v="507183"/>
    <n v="0"/>
    <n v="0"/>
    <n v="0"/>
    <m/>
    <n v="0"/>
    <n v="0"/>
    <n v="0"/>
    <m/>
    <m/>
    <d v="2022-03-31T00:00:00"/>
    <n v="1"/>
    <s v="O"/>
    <n v="1"/>
    <n v="30"/>
    <n v="0"/>
    <m/>
    <m/>
    <m/>
    <m/>
    <m/>
    <m/>
    <n v="1"/>
    <n v="1"/>
    <m/>
    <m/>
    <n v="75259.63"/>
    <s v="TARJETA DE AFINIDAD"/>
    <n v="0"/>
    <n v="0"/>
    <m/>
    <m/>
    <n v="5"/>
    <m/>
    <m/>
    <m/>
    <m/>
    <n v="1"/>
    <n v="7"/>
    <n v="2"/>
  </r>
  <r>
    <n v="19702.476053519349"/>
    <s v="C"/>
    <x v="869"/>
    <x v="1"/>
    <n v="4"/>
    <s v="10 211000694"/>
    <d v="2021-08-18T00:00:00"/>
    <d v="2024-08-31T00:00:00"/>
    <n v="0"/>
    <n v="1"/>
    <n v="7"/>
    <n v="30"/>
    <n v="2"/>
    <n v="17.690000000000001"/>
    <n v="19.2"/>
    <n v="600000"/>
    <n v="21723"/>
    <n v="507183"/>
    <n v="0"/>
    <n v="0"/>
    <n v="0"/>
    <m/>
    <n v="0"/>
    <n v="0"/>
    <n v="0"/>
    <m/>
    <m/>
    <d v="2022-03-31T00:00:00"/>
    <n v="1"/>
    <s v="O"/>
    <n v="1"/>
    <n v="30"/>
    <n v="0"/>
    <m/>
    <m/>
    <m/>
    <m/>
    <m/>
    <m/>
    <n v="1"/>
    <n v="1"/>
    <m/>
    <m/>
    <n v="75259.63"/>
    <s v="TARJETA DE AFINIDAD"/>
    <n v="0"/>
    <n v="0"/>
    <m/>
    <m/>
    <n v="5"/>
    <m/>
    <m/>
    <m/>
    <m/>
    <n v="1"/>
    <n v="7"/>
    <n v="2"/>
  </r>
  <r>
    <n v="13135.167936748941"/>
    <s v="C"/>
    <x v="869"/>
    <x v="1"/>
    <n v="4"/>
    <s v="10 211000695"/>
    <d v="2021-08-18T00:00:00"/>
    <d v="2024-08-31T00:00:00"/>
    <n v="0"/>
    <n v="1"/>
    <n v="7"/>
    <n v="30"/>
    <n v="2"/>
    <n v="17.690000000000001"/>
    <n v="19.2"/>
    <n v="400000"/>
    <n v="14482"/>
    <n v="338123"/>
    <n v="0"/>
    <n v="0"/>
    <n v="0"/>
    <m/>
    <n v="0"/>
    <n v="0"/>
    <n v="0"/>
    <m/>
    <m/>
    <d v="2022-03-31T00:00:00"/>
    <n v="1"/>
    <s v="O"/>
    <n v="1"/>
    <n v="30"/>
    <n v="0"/>
    <m/>
    <m/>
    <m/>
    <m/>
    <m/>
    <m/>
    <n v="1"/>
    <n v="1"/>
    <m/>
    <m/>
    <n v="50173.09"/>
    <s v="TARJETA DE AFINIDAD"/>
    <n v="0"/>
    <n v="0"/>
    <m/>
    <m/>
    <n v="5"/>
    <m/>
    <m/>
    <m/>
    <m/>
    <n v="1"/>
    <n v="7"/>
    <n v="2"/>
  </r>
  <r>
    <n v="13487.021051897842"/>
    <s v="C"/>
    <x v="869"/>
    <x v="1"/>
    <n v="4"/>
    <s v="10 211000937"/>
    <d v="2021-09-22T00:00:00"/>
    <d v="2024-09-30T00:00:00"/>
    <n v="0"/>
    <n v="1"/>
    <n v="6"/>
    <n v="30"/>
    <n v="2"/>
    <n v="17.690000000000001"/>
    <n v="19.2"/>
    <n v="400000"/>
    <n v="14482"/>
    <n v="347364"/>
    <n v="0"/>
    <n v="0"/>
    <n v="0"/>
    <m/>
    <n v="0"/>
    <n v="0"/>
    <n v="0"/>
    <m/>
    <m/>
    <d v="2022-03-31T00:00:00"/>
    <n v="1"/>
    <s v="O"/>
    <n v="1"/>
    <n v="30"/>
    <n v="0"/>
    <m/>
    <m/>
    <m/>
    <m/>
    <m/>
    <m/>
    <n v="1"/>
    <n v="1"/>
    <m/>
    <m/>
    <n v="51551.47"/>
    <s v="TARJETA DE AFINIDAD"/>
    <n v="0"/>
    <n v="0"/>
    <m/>
    <m/>
    <n v="5"/>
    <m/>
    <m/>
    <m/>
    <m/>
    <n v="1"/>
    <n v="7"/>
    <n v="2"/>
  </r>
  <r>
    <n v="20184.586577846669"/>
    <s v="C"/>
    <x v="869"/>
    <x v="1"/>
    <n v="4"/>
    <s v="10 211000938"/>
    <d v="2021-09-22T00:00:00"/>
    <d v="2024-09-30T00:00:00"/>
    <n v="0"/>
    <n v="1"/>
    <n v="6"/>
    <n v="30"/>
    <n v="2"/>
    <n v="17.690000000000001"/>
    <n v="19.2"/>
    <n v="600000"/>
    <n v="21723"/>
    <n v="521046"/>
    <n v="0"/>
    <n v="0"/>
    <n v="0"/>
    <m/>
    <n v="0"/>
    <n v="0"/>
    <n v="0"/>
    <m/>
    <m/>
    <d v="2022-03-31T00:00:00"/>
    <n v="1"/>
    <s v="O"/>
    <n v="1"/>
    <n v="30"/>
    <n v="0"/>
    <m/>
    <m/>
    <m/>
    <m/>
    <m/>
    <m/>
    <n v="1"/>
    <n v="1"/>
    <m/>
    <m/>
    <n v="77373.149999999994"/>
    <s v="TARJETA DE AFINIDAD"/>
    <n v="0"/>
    <n v="0"/>
    <m/>
    <m/>
    <n v="5"/>
    <m/>
    <m/>
    <m/>
    <m/>
    <n v="1"/>
    <n v="7"/>
    <n v="2"/>
  </r>
  <r>
    <n v="8291.537635042012"/>
    <s v="C"/>
    <x v="869"/>
    <x v="1"/>
    <n v="4"/>
    <s v="10 211000954"/>
    <d v="2021-09-24T00:00:00"/>
    <d v="2024-09-30T00:00:00"/>
    <n v="0"/>
    <n v="1"/>
    <n v="6"/>
    <n v="30"/>
    <n v="2"/>
    <n v="17.690000000000001"/>
    <n v="19.2"/>
    <n v="244840"/>
    <n v="8864"/>
    <n v="212624"/>
    <n v="0"/>
    <n v="0"/>
    <n v="0"/>
    <m/>
    <n v="0"/>
    <n v="0"/>
    <n v="0"/>
    <m/>
    <m/>
    <d v="2022-03-31T00:00:00"/>
    <n v="1"/>
    <s v="O"/>
    <n v="1"/>
    <n v="30"/>
    <n v="0"/>
    <m/>
    <m/>
    <m/>
    <m/>
    <m/>
    <m/>
    <n v="1"/>
    <n v="1"/>
    <m/>
    <m/>
    <n v="31518.99"/>
    <s v="TARJETA DE AFINIDAD"/>
    <n v="0"/>
    <n v="0"/>
    <m/>
    <m/>
    <n v="5"/>
    <m/>
    <m/>
    <m/>
    <m/>
    <n v="1"/>
    <n v="7"/>
    <n v="2"/>
  </r>
  <r>
    <n v="13084.311138478166"/>
    <s v="C"/>
    <x v="869"/>
    <x v="1"/>
    <n v="4"/>
    <s v="10 211000971"/>
    <d v="2021-09-28T00:00:00"/>
    <d v="2024-09-30T00:00:00"/>
    <n v="0"/>
    <n v="1"/>
    <n v="6"/>
    <n v="30"/>
    <n v="2"/>
    <n v="17.690000000000001"/>
    <n v="19.2"/>
    <n v="387350"/>
    <n v="14024"/>
    <n v="336379"/>
    <n v="0"/>
    <n v="0"/>
    <n v="0"/>
    <m/>
    <n v="0"/>
    <n v="0"/>
    <n v="0"/>
    <m/>
    <m/>
    <d v="2022-03-31T00:00:00"/>
    <n v="1"/>
    <s v="O"/>
    <n v="1"/>
    <n v="30"/>
    <n v="0"/>
    <m/>
    <m/>
    <m/>
    <m/>
    <m/>
    <m/>
    <n v="1"/>
    <n v="1"/>
    <m/>
    <m/>
    <n v="49897.41"/>
    <s v="TARJETA DE AFINIDAD"/>
    <n v="0"/>
    <n v="0"/>
    <m/>
    <m/>
    <n v="5"/>
    <m/>
    <m/>
    <m/>
    <m/>
    <n v="1"/>
    <n v="7"/>
    <n v="2"/>
  </r>
  <r>
    <n v="5548.1564288732188"/>
    <s v="C"/>
    <x v="869"/>
    <x v="1"/>
    <n v="4"/>
    <s v="10 211001089"/>
    <d v="2021-10-17T00:00:00"/>
    <d v="2024-10-31T00:00:00"/>
    <n v="0"/>
    <n v="1"/>
    <n v="5"/>
    <n v="30"/>
    <n v="2"/>
    <n v="17.690000000000001"/>
    <n v="19.2"/>
    <n v="159917"/>
    <n v="5790"/>
    <n v="142513"/>
    <n v="0"/>
    <n v="0"/>
    <n v="0"/>
    <m/>
    <n v="0"/>
    <n v="0"/>
    <n v="0"/>
    <m/>
    <m/>
    <d v="2022-03-31T00:00:00"/>
    <n v="1"/>
    <s v="O"/>
    <n v="1"/>
    <n v="30"/>
    <n v="0"/>
    <m/>
    <m/>
    <m/>
    <m/>
    <m/>
    <m/>
    <n v="1"/>
    <n v="1"/>
    <m/>
    <m/>
    <n v="21135.18"/>
    <s v="TARJETA DE AFINIDAD"/>
    <n v="0"/>
    <n v="0"/>
    <m/>
    <m/>
    <n v="5"/>
    <m/>
    <m/>
    <m/>
    <m/>
    <n v="1"/>
    <n v="7"/>
    <n v="2"/>
  </r>
  <r>
    <n v="5682.4488114806445"/>
    <s v="C"/>
    <x v="869"/>
    <x v="1"/>
    <n v="4"/>
    <s v="10 211001334"/>
    <d v="2021-11-19T00:00:00"/>
    <d v="2024-11-30T00:00:00"/>
    <n v="0"/>
    <n v="1"/>
    <n v="4"/>
    <n v="30"/>
    <n v="2"/>
    <n v="17.690000000000001"/>
    <n v="19.2"/>
    <n v="160000"/>
    <n v="5793"/>
    <n v="146175"/>
    <n v="0"/>
    <n v="0"/>
    <n v="0"/>
    <m/>
    <n v="0"/>
    <n v="0"/>
    <n v="0"/>
    <m/>
    <m/>
    <d v="2022-03-31T00:00:00"/>
    <n v="1"/>
    <s v="O"/>
    <n v="1"/>
    <n v="30"/>
    <n v="0"/>
    <m/>
    <m/>
    <m/>
    <m/>
    <m/>
    <m/>
    <n v="1"/>
    <n v="1"/>
    <m/>
    <m/>
    <n v="21686.54"/>
    <s v="TARJETA DE AFINIDAD"/>
    <n v="0"/>
    <n v="0"/>
    <m/>
    <m/>
    <n v="5"/>
    <m/>
    <m/>
    <m/>
    <m/>
    <n v="1"/>
    <n v="7"/>
    <n v="2"/>
  </r>
  <r>
    <n v="10360.289259215235"/>
    <s v="C"/>
    <x v="869"/>
    <x v="1"/>
    <n v="4"/>
    <s v="10 211001094"/>
    <d v="2021-10-18T00:00:00"/>
    <d v="2024-10-31T00:00:00"/>
    <n v="0"/>
    <n v="1"/>
    <n v="5"/>
    <n v="30"/>
    <n v="2"/>
    <n v="17.690000000000001"/>
    <n v="19.2"/>
    <n v="300000"/>
    <n v="10861"/>
    <n v="267353"/>
    <n v="0"/>
    <n v="0"/>
    <n v="0"/>
    <m/>
    <n v="0"/>
    <n v="0"/>
    <n v="0"/>
    <m/>
    <m/>
    <d v="2022-03-31T00:00:00"/>
    <n v="1"/>
    <s v="O"/>
    <n v="1"/>
    <n v="30"/>
    <n v="0"/>
    <m/>
    <m/>
    <m/>
    <m/>
    <m/>
    <m/>
    <n v="1"/>
    <n v="1"/>
    <m/>
    <m/>
    <n v="39697.39"/>
    <s v="TARJETA DE AFINIDAD"/>
    <n v="0"/>
    <n v="0"/>
    <m/>
    <m/>
    <n v="5"/>
    <m/>
    <m/>
    <m/>
    <m/>
    <n v="1"/>
    <n v="7"/>
    <n v="2"/>
  </r>
  <r>
    <n v="0"/>
    <s v="C"/>
    <x v="870"/>
    <x v="1"/>
    <n v="4"/>
    <s v="10 191002577"/>
    <d v="2019-12-04T00:00:00"/>
    <d v="2022-06-30T00:00:00"/>
    <n v="0"/>
    <n v="1"/>
    <n v="27"/>
    <n v="30"/>
    <n v="2"/>
    <n v="18"/>
    <n v="19.559999999999999"/>
    <n v="400000"/>
    <n v="16656"/>
    <n v="48497"/>
    <n v="0"/>
    <n v="0"/>
    <n v="0"/>
    <m/>
    <n v="0"/>
    <n v="0"/>
    <n v="0"/>
    <m/>
    <m/>
    <d v="2022-03-31T00:00:00"/>
    <n v="1"/>
    <s v="O"/>
    <n v="1"/>
    <n v="30"/>
    <n v="0"/>
    <m/>
    <m/>
    <m/>
    <m/>
    <m/>
    <m/>
    <n v="1"/>
    <n v="1"/>
    <m/>
    <m/>
    <n v="169288.86"/>
    <s v="TARJETA DE AFINIDAD"/>
    <n v="0"/>
    <n v="0"/>
    <m/>
    <m/>
    <n v="5"/>
    <m/>
    <m/>
    <m/>
    <m/>
    <n v="1"/>
    <n v="7"/>
    <n v="2"/>
  </r>
  <r>
    <n v="0"/>
    <s v="C"/>
    <x v="870"/>
    <x v="1"/>
    <n v="4"/>
    <s v="10 191002578"/>
    <d v="2019-12-04T00:00:00"/>
    <d v="2022-06-30T00:00:00"/>
    <n v="0"/>
    <n v="1"/>
    <n v="27"/>
    <n v="30"/>
    <n v="2"/>
    <n v="18"/>
    <n v="19.559999999999999"/>
    <n v="400000"/>
    <n v="16656"/>
    <n v="48497"/>
    <n v="0"/>
    <n v="0"/>
    <n v="0"/>
    <m/>
    <n v="0"/>
    <n v="0"/>
    <n v="0"/>
    <m/>
    <m/>
    <d v="2022-03-31T00:00:00"/>
    <n v="1"/>
    <s v="O"/>
    <n v="1"/>
    <n v="30"/>
    <n v="0"/>
    <m/>
    <m/>
    <m/>
    <m/>
    <m/>
    <m/>
    <n v="1"/>
    <n v="1"/>
    <m/>
    <m/>
    <n v="169288.86"/>
    <s v="TARJETA DE AFINIDAD"/>
    <n v="0"/>
    <n v="0"/>
    <m/>
    <m/>
    <n v="5"/>
    <m/>
    <m/>
    <m/>
    <m/>
    <n v="1"/>
    <n v="7"/>
    <n v="2"/>
  </r>
  <r>
    <n v="0"/>
    <s v="C"/>
    <x v="870"/>
    <x v="1"/>
    <n v="4"/>
    <s v="10 191002580"/>
    <d v="2019-12-04T00:00:00"/>
    <d v="2022-06-30T00:00:00"/>
    <n v="0"/>
    <n v="1"/>
    <n v="27"/>
    <n v="30"/>
    <n v="2"/>
    <n v="18"/>
    <n v="19.559999999999999"/>
    <n v="200000"/>
    <n v="8328"/>
    <n v="24243"/>
    <n v="0"/>
    <n v="0"/>
    <n v="0"/>
    <m/>
    <n v="0"/>
    <n v="0"/>
    <n v="0"/>
    <m/>
    <m/>
    <d v="2022-03-31T00:00:00"/>
    <n v="1"/>
    <s v="O"/>
    <n v="1"/>
    <n v="30"/>
    <n v="0"/>
    <m/>
    <m/>
    <m/>
    <m/>
    <m/>
    <m/>
    <n v="1"/>
    <n v="1"/>
    <m/>
    <m/>
    <n v="84644.43"/>
    <s v="TARJETA DE AFINIDAD"/>
    <n v="0"/>
    <n v="0"/>
    <m/>
    <m/>
    <n v="5"/>
    <m/>
    <m/>
    <m/>
    <m/>
    <n v="1"/>
    <n v="7"/>
    <n v="2"/>
  </r>
  <r>
    <n v="0"/>
    <s v="C"/>
    <x v="870"/>
    <x v="1"/>
    <n v="4"/>
    <s v="10 191002588"/>
    <d v="2019-12-06T00:00:00"/>
    <d v="2022-06-30T00:00:00"/>
    <n v="0"/>
    <n v="1"/>
    <n v="27"/>
    <n v="30"/>
    <n v="2"/>
    <n v="11.04"/>
    <n v="11.61"/>
    <n v="2954902"/>
    <n v="123040"/>
    <n v="333345"/>
    <n v="0"/>
    <n v="0"/>
    <n v="0"/>
    <m/>
    <n v="0"/>
    <n v="0"/>
    <n v="0"/>
    <m/>
    <m/>
    <d v="2022-03-31T00:00:00"/>
    <n v="1"/>
    <s v="O"/>
    <n v="1"/>
    <n v="30"/>
    <n v="0"/>
    <m/>
    <m/>
    <m/>
    <m/>
    <m/>
    <m/>
    <n v="1"/>
    <n v="1"/>
    <m/>
    <m/>
    <n v="1163432.55"/>
    <s v="TARJETA DE AFINIDAD"/>
    <n v="0"/>
    <n v="0"/>
    <m/>
    <m/>
    <n v="5"/>
    <m/>
    <m/>
    <m/>
    <m/>
    <n v="1"/>
    <n v="7"/>
    <n v="2"/>
  </r>
  <r>
    <n v="0"/>
    <s v="C"/>
    <x v="870"/>
    <x v="1"/>
    <n v="4"/>
    <s v="10 191002585"/>
    <d v="2019-12-05T00:00:00"/>
    <d v="2022-06-30T00:00:00"/>
    <n v="0"/>
    <n v="1"/>
    <n v="27"/>
    <n v="30"/>
    <n v="2"/>
    <n v="18"/>
    <n v="19.559999999999999"/>
    <n v="300000"/>
    <n v="12492"/>
    <n v="36372"/>
    <n v="0"/>
    <n v="0"/>
    <n v="0"/>
    <m/>
    <n v="0"/>
    <n v="0"/>
    <n v="0"/>
    <m/>
    <m/>
    <d v="2022-03-31T00:00:00"/>
    <n v="1"/>
    <s v="O"/>
    <n v="1"/>
    <n v="30"/>
    <n v="0"/>
    <m/>
    <m/>
    <m/>
    <m/>
    <m/>
    <m/>
    <n v="1"/>
    <n v="1"/>
    <m/>
    <m/>
    <n v="126966.65"/>
    <s v="TARJETA DE AFINIDAD"/>
    <n v="0"/>
    <n v="0"/>
    <m/>
    <m/>
    <n v="5"/>
    <m/>
    <m/>
    <m/>
    <m/>
    <n v="1"/>
    <n v="7"/>
    <n v="2"/>
  </r>
  <r>
    <n v="0"/>
    <s v="C"/>
    <x v="871"/>
    <x v="0"/>
    <n v="4"/>
    <s v="10 211001365"/>
    <d v="2021-11-23T00:00:00"/>
    <d v="2023-05-31T00:00:00"/>
    <n v="0"/>
    <n v="1"/>
    <n v="8"/>
    <n v="15"/>
    <n v="2"/>
    <n v="17.63"/>
    <n v="19.2"/>
    <n v="393460"/>
    <n v="12515"/>
    <n v="314956"/>
    <n v="0"/>
    <n v="0"/>
    <n v="0"/>
    <m/>
    <n v="0"/>
    <n v="0"/>
    <n v="0"/>
    <m/>
    <m/>
    <d v="2022-03-31T00:00:00"/>
    <n v="1"/>
    <s v="O"/>
    <n v="1"/>
    <n v="15"/>
    <n v="0"/>
    <m/>
    <m/>
    <m/>
    <m/>
    <m/>
    <m/>
    <n v="1"/>
    <n v="1"/>
    <m/>
    <m/>
    <n v="53965.93"/>
    <s v="TARJETA DE AFINIDAD"/>
    <n v="0"/>
    <n v="0"/>
    <s v="890-324-067-3"/>
    <s v="FONDO DE EMPLEADOS DE LA DIRECCION DE IMPUESTOS Y "/>
    <n v="5"/>
    <m/>
    <m/>
    <m/>
    <m/>
    <n v="1"/>
    <n v="7"/>
    <n v="2"/>
  </r>
  <r>
    <n v="0"/>
    <s v="C"/>
    <x v="871"/>
    <x v="0"/>
    <n v="4"/>
    <s v="10 211001544"/>
    <d v="2021-12-23T00:00:00"/>
    <d v="2023-06-30T00:00:00"/>
    <n v="0"/>
    <n v="1"/>
    <n v="6"/>
    <n v="15"/>
    <n v="2"/>
    <n v="17.63"/>
    <n v="19.2"/>
    <n v="200000"/>
    <n v="6362"/>
    <n v="170294"/>
    <n v="0"/>
    <n v="0"/>
    <n v="0"/>
    <m/>
    <n v="0"/>
    <n v="0"/>
    <n v="0"/>
    <m/>
    <m/>
    <d v="2022-03-31T00:00:00"/>
    <n v="1"/>
    <s v="O"/>
    <n v="1"/>
    <n v="15"/>
    <n v="0"/>
    <m/>
    <m/>
    <m/>
    <m/>
    <m/>
    <m/>
    <n v="1"/>
    <n v="1"/>
    <m/>
    <m/>
    <n v="29189.45"/>
    <s v="TARJETA DE AFINIDAD"/>
    <n v="0"/>
    <n v="0"/>
    <s v="890-324-067-3"/>
    <s v="FONDO DE EMPLEADOS DE LA DIRECCION DE IMPUESTOS Y "/>
    <n v="5"/>
    <m/>
    <m/>
    <m/>
    <m/>
    <n v="1"/>
    <n v="7"/>
    <n v="2"/>
  </r>
  <r>
    <n v="0"/>
    <s v="C"/>
    <x v="871"/>
    <x v="0"/>
    <n v="4"/>
    <s v="10 211001540"/>
    <d v="2021-12-22T00:00:00"/>
    <d v="2023-06-30T00:00:00"/>
    <n v="0"/>
    <n v="1"/>
    <n v="6"/>
    <n v="15"/>
    <n v="2"/>
    <n v="17.63"/>
    <n v="19.2"/>
    <n v="64500"/>
    <n v="2052"/>
    <n v="54918"/>
    <n v="0"/>
    <n v="0"/>
    <n v="0"/>
    <m/>
    <n v="0"/>
    <n v="0"/>
    <n v="0"/>
    <m/>
    <m/>
    <d v="2022-03-31T00:00:00"/>
    <n v="1"/>
    <s v="O"/>
    <n v="1"/>
    <n v="15"/>
    <n v="0"/>
    <m/>
    <m/>
    <m/>
    <m/>
    <m/>
    <m/>
    <n v="1"/>
    <n v="1"/>
    <m/>
    <m/>
    <n v="9410.81"/>
    <s v="TARJETA DE AFINIDAD"/>
    <n v="0"/>
    <n v="0"/>
    <s v="890-324-067-3"/>
    <s v="FONDO DE EMPLEADOS DE LA DIRECCION DE IMPUESTOS Y "/>
    <n v="5"/>
    <m/>
    <m/>
    <m/>
    <m/>
    <n v="1"/>
    <n v="7"/>
    <n v="2"/>
  </r>
  <r>
    <n v="0"/>
    <s v="C"/>
    <x v="871"/>
    <x v="0"/>
    <n v="4"/>
    <s v="10 211001305"/>
    <d v="2021-11-16T00:00:00"/>
    <d v="2023-05-31T00:00:00"/>
    <n v="0"/>
    <n v="1"/>
    <n v="8"/>
    <n v="15"/>
    <n v="2"/>
    <n v="17.63"/>
    <n v="19.2"/>
    <n v="943038"/>
    <n v="29997"/>
    <n v="754871"/>
    <n v="0"/>
    <n v="0"/>
    <n v="0"/>
    <m/>
    <n v="0"/>
    <n v="0"/>
    <n v="0"/>
    <m/>
    <m/>
    <d v="2022-03-31T00:00:00"/>
    <n v="1"/>
    <s v="O"/>
    <n v="1"/>
    <n v="15"/>
    <n v="0"/>
    <m/>
    <m/>
    <m/>
    <m/>
    <m/>
    <m/>
    <n v="1"/>
    <n v="1"/>
    <m/>
    <m/>
    <n v="129332.13"/>
    <s v="TARJETA DE AFINIDAD"/>
    <n v="0"/>
    <n v="0"/>
    <s v="890-324-067-3"/>
    <s v="FONDO DE EMPLEADOS DE LA DIRECCION DE IMPUESTOS Y "/>
    <n v="5"/>
    <m/>
    <m/>
    <m/>
    <m/>
    <n v="1"/>
    <n v="7"/>
    <n v="2"/>
  </r>
  <r>
    <n v="0"/>
    <s v="C"/>
    <x v="871"/>
    <x v="0"/>
    <n v="4"/>
    <s v="10 211001480"/>
    <d v="2021-12-13T00:00:00"/>
    <d v="2023-06-15T00:00:00"/>
    <n v="0"/>
    <n v="1"/>
    <n v="7"/>
    <n v="15"/>
    <n v="2"/>
    <n v="17.63"/>
    <n v="19.2"/>
    <n v="45250"/>
    <n v="1439"/>
    <n v="37381"/>
    <n v="0"/>
    <n v="0"/>
    <n v="0"/>
    <m/>
    <n v="0"/>
    <n v="0"/>
    <n v="0"/>
    <m/>
    <m/>
    <d v="2022-03-31T00:00:00"/>
    <n v="1"/>
    <s v="O"/>
    <n v="1"/>
    <n v="15"/>
    <n v="0"/>
    <m/>
    <m/>
    <m/>
    <m/>
    <m/>
    <m/>
    <n v="1"/>
    <n v="1"/>
    <m/>
    <m/>
    <n v="6406.79"/>
    <s v="TARJETA DE AFINIDAD"/>
    <n v="0"/>
    <n v="0"/>
    <s v="890-324-067-3"/>
    <s v="FONDO DE EMPLEADOS DE LA DIRECCION DE IMPUESTOS Y "/>
    <n v="5"/>
    <m/>
    <m/>
    <m/>
    <m/>
    <n v="1"/>
    <n v="7"/>
    <n v="2"/>
  </r>
  <r>
    <n v="0"/>
    <s v="C"/>
    <x v="871"/>
    <x v="0"/>
    <n v="4"/>
    <s v="10 211001098"/>
    <d v="2021-10-19T00:00:00"/>
    <d v="2022-11-15T00:00:00"/>
    <n v="0"/>
    <n v="1"/>
    <n v="10"/>
    <n v="15"/>
    <n v="2"/>
    <n v="17.63"/>
    <n v="19.2"/>
    <n v="287486"/>
    <n v="9145"/>
    <n v="121581"/>
    <n v="0"/>
    <n v="0"/>
    <n v="0"/>
    <m/>
    <n v="0"/>
    <n v="0"/>
    <n v="0"/>
    <m/>
    <m/>
    <d v="2022-03-31T00:00:00"/>
    <n v="1"/>
    <s v="O"/>
    <n v="1"/>
    <n v="15"/>
    <n v="0"/>
    <m/>
    <m/>
    <m/>
    <m/>
    <m/>
    <m/>
    <n v="1"/>
    <n v="1"/>
    <m/>
    <m/>
    <n v="20842.009999999998"/>
    <s v="TARJETA DE AFINIDAD"/>
    <n v="0"/>
    <n v="0"/>
    <s v="890-324-067-3"/>
    <s v="FONDO DE EMPLEADOS DE LA DIRECCION DE IMPUESTOS Y "/>
    <n v="5"/>
    <m/>
    <m/>
    <m/>
    <m/>
    <n v="1"/>
    <n v="7"/>
    <n v="2"/>
  </r>
  <r>
    <n v="0"/>
    <s v="C"/>
    <x v="871"/>
    <x v="0"/>
    <n v="4"/>
    <s v="10 211001194"/>
    <d v="2021-11-02T00:00:00"/>
    <d v="2023-05-15T00:00:00"/>
    <n v="0"/>
    <n v="1"/>
    <n v="9"/>
    <n v="15"/>
    <n v="2"/>
    <n v="17.63"/>
    <n v="19.2"/>
    <n v="34100"/>
    <n v="1085"/>
    <n v="26415"/>
    <n v="0"/>
    <n v="0"/>
    <n v="0"/>
    <m/>
    <n v="0"/>
    <n v="0"/>
    <n v="0"/>
    <m/>
    <m/>
    <d v="2022-03-31T00:00:00"/>
    <n v="1"/>
    <s v="O"/>
    <n v="1"/>
    <n v="15"/>
    <n v="0"/>
    <m/>
    <m/>
    <m/>
    <m/>
    <m/>
    <m/>
    <n v="1"/>
    <n v="1"/>
    <m/>
    <m/>
    <n v="4519.3100000000004"/>
    <s v="TARJETA DE AFINIDAD"/>
    <n v="0"/>
    <n v="0"/>
    <s v="890-324-067-3"/>
    <s v="FONDO DE EMPLEADOS DE LA DIRECCION DE IMPUESTOS Y "/>
    <n v="5"/>
    <m/>
    <m/>
    <m/>
    <m/>
    <n v="1"/>
    <n v="7"/>
    <n v="2"/>
  </r>
  <r>
    <n v="0"/>
    <s v="C"/>
    <x v="871"/>
    <x v="0"/>
    <n v="4"/>
    <s v="10 221000516"/>
    <d v="2022-03-20T00:00:00"/>
    <d v="2023-09-30T00:00:00"/>
    <n v="0"/>
    <n v="1"/>
    <n v="0"/>
    <n v="15"/>
    <n v="2"/>
    <n v="17.62"/>
    <n v="19.2"/>
    <n v="71100"/>
    <n v="2262"/>
    <n v="71100"/>
    <n v="348"/>
    <n v="0"/>
    <n v="0"/>
    <m/>
    <n v="0"/>
    <n v="0"/>
    <n v="0"/>
    <m/>
    <m/>
    <d v="2022-03-20T00:00:00"/>
    <n v="1"/>
    <s v="O"/>
    <n v="1"/>
    <n v="15"/>
    <n v="0"/>
    <m/>
    <m/>
    <m/>
    <m/>
    <m/>
    <m/>
    <n v="1"/>
    <n v="1"/>
    <m/>
    <m/>
    <n v="12175.56"/>
    <s v="TARJETA DE AFINIDAD"/>
    <n v="0"/>
    <n v="0"/>
    <s v="890-324-067-3"/>
    <s v="FONDO DE EMPLEADOS DE LA DIRECCION DE IMPUESTOS Y "/>
    <n v="5"/>
    <m/>
    <m/>
    <m/>
    <m/>
    <n v="1"/>
    <n v="7"/>
    <n v="2"/>
  </r>
  <r>
    <n v="2143813"/>
    <s v="C"/>
    <x v="872"/>
    <x v="0"/>
    <n v="4"/>
    <s v="13 201002013"/>
    <d v="2020-07-13T00:00:00"/>
    <d v="2023-07-31T00:00:00"/>
    <n v="0"/>
    <n v="1"/>
    <n v="23"/>
    <n v="30"/>
    <n v="2"/>
    <n v="10.199999999999999"/>
    <n v="10.69"/>
    <n v="11079249"/>
    <n v="290584"/>
    <n v="5254641"/>
    <n v="0"/>
    <n v="0"/>
    <n v="0"/>
    <m/>
    <n v="0"/>
    <n v="0"/>
    <n v="0"/>
    <s v="500000/500000/"/>
    <s v="07/12/"/>
    <d v="2022-03-31T00:00:00"/>
    <n v="1"/>
    <s v="O"/>
    <n v="1"/>
    <n v="30"/>
    <n v="0"/>
    <m/>
    <m/>
    <m/>
    <m/>
    <m/>
    <m/>
    <n v="1"/>
    <n v="1"/>
    <m/>
    <m/>
    <n v="388850"/>
    <s v="LIBRE INVERSION"/>
    <n v="0"/>
    <n v="0"/>
    <s v="800-197-268-4"/>
    <s v="DIRECCION DE IMPUESTOS Y ADUANAS NACIONALES"/>
    <n v="5"/>
    <m/>
    <m/>
    <m/>
    <m/>
    <n v="1"/>
    <n v="7"/>
    <n v="2"/>
  </r>
  <r>
    <n v="24863040"/>
    <s v="C"/>
    <x v="873"/>
    <x v="0"/>
    <n v="4"/>
    <s v="13 221001060"/>
    <d v="2022-03-04T00:00:00"/>
    <d v="2025-03-31T00:00:00"/>
    <n v="0"/>
    <n v="1"/>
    <n v="0"/>
    <n v="30"/>
    <n v="2"/>
    <n v="9"/>
    <n v="9.3800000000000008"/>
    <n v="27907091"/>
    <n v="557926"/>
    <n v="27907091"/>
    <n v="0"/>
    <n v="0"/>
    <n v="0"/>
    <m/>
    <n v="0"/>
    <n v="0"/>
    <n v="0"/>
    <s v="2000000/2000000/"/>
    <s v="06/12/"/>
    <d v="2022-03-04T00:00:00"/>
    <n v="1"/>
    <s v="O"/>
    <n v="1"/>
    <n v="30"/>
    <n v="0"/>
    <m/>
    <m/>
    <m/>
    <m/>
    <m/>
    <m/>
    <n v="1"/>
    <n v="1"/>
    <m/>
    <m/>
    <n v="380506"/>
    <s v="COMPRA CARTERA"/>
    <n v="0"/>
    <n v="0"/>
    <s v="800-197-268-4"/>
    <s v="DIRECCION DE IMPUESTOS Y ADUANAS NACIONALES"/>
    <n v="5"/>
    <m/>
    <m/>
    <m/>
    <m/>
    <n v="1"/>
    <n v="7"/>
    <n v="2"/>
  </r>
  <r>
    <n v="0"/>
    <s v="C"/>
    <x v="874"/>
    <x v="0"/>
    <n v="4"/>
    <s v="13 211003813"/>
    <d v="2021-12-15T00:00:00"/>
    <d v="2025-12-31T00:00:00"/>
    <n v="0"/>
    <n v="1"/>
    <n v="3"/>
    <n v="30"/>
    <n v="2"/>
    <n v="5.99"/>
    <n v="6.16"/>
    <n v="5047668"/>
    <n v="119480"/>
    <n v="4768547"/>
    <n v="0"/>
    <n v="0"/>
    <n v="0"/>
    <m/>
    <n v="0"/>
    <n v="0"/>
    <n v="0"/>
    <m/>
    <m/>
    <d v="2022-03-31T00:00:00"/>
    <n v="1"/>
    <s v="O"/>
    <n v="1"/>
    <n v="30"/>
    <n v="0"/>
    <m/>
    <m/>
    <m/>
    <m/>
    <m/>
    <m/>
    <n v="1"/>
    <n v="1"/>
    <m/>
    <m/>
    <n v="792558"/>
    <s v="LIBRE INVERSION"/>
    <n v="0"/>
    <n v="0"/>
    <s v="800-197-268-4"/>
    <s v="DIRECCION DE IMPUESTOS Y ADUANAS NACIONALES"/>
    <n v="5"/>
    <m/>
    <m/>
    <m/>
    <m/>
    <n v="1"/>
    <n v="7"/>
    <n v="2"/>
  </r>
  <r>
    <n v="0"/>
    <s v="C"/>
    <x v="875"/>
    <x v="0"/>
    <n v="4"/>
    <s v="13 221001415"/>
    <d v="2022-03-29T00:00:00"/>
    <d v="2022-09-30T00:00:00"/>
    <n v="0"/>
    <n v="1"/>
    <n v="0"/>
    <n v="30"/>
    <n v="2"/>
    <n v="6"/>
    <n v="6.16"/>
    <n v="1509028"/>
    <n v="256223"/>
    <n v="1509028"/>
    <n v="0"/>
    <n v="0"/>
    <n v="0"/>
    <m/>
    <n v="0"/>
    <n v="0"/>
    <n v="0"/>
    <m/>
    <m/>
    <d v="2022-03-29T00:00:00"/>
    <n v="1"/>
    <s v="O"/>
    <n v="1"/>
    <n v="30"/>
    <n v="0"/>
    <m/>
    <m/>
    <m/>
    <m/>
    <m/>
    <m/>
    <n v="1"/>
    <n v="1"/>
    <m/>
    <m/>
    <n v="241199.25"/>
    <s v="LIBRE INVERSION"/>
    <n v="0"/>
    <n v="0"/>
    <s v="800-197-268-4"/>
    <s v="DIRECCION DE IMPUESTOS Y ADUANAS NACIONALES"/>
    <n v="5"/>
    <m/>
    <m/>
    <m/>
    <m/>
    <n v="1"/>
    <n v="7"/>
    <n v="2"/>
  </r>
  <r>
    <n v="0"/>
    <s v="C"/>
    <x v="875"/>
    <x v="1"/>
    <n v="4"/>
    <s v="10 211000601"/>
    <d v="2021-07-22T00:00:00"/>
    <d v="2022-07-31T00:00:00"/>
    <n v="0"/>
    <n v="1"/>
    <n v="8"/>
    <n v="30"/>
    <n v="2"/>
    <n v="17.690000000000001"/>
    <n v="19.2"/>
    <n v="1745000"/>
    <n v="160067"/>
    <n v="616834"/>
    <n v="0"/>
    <n v="0"/>
    <n v="0"/>
    <m/>
    <n v="0"/>
    <n v="0"/>
    <n v="0"/>
    <m/>
    <m/>
    <d v="2022-03-31T00:00:00"/>
    <n v="1"/>
    <s v="O"/>
    <n v="1"/>
    <n v="30"/>
    <n v="0"/>
    <m/>
    <m/>
    <m/>
    <m/>
    <m/>
    <m/>
    <n v="1"/>
    <n v="1"/>
    <m/>
    <m/>
    <n v="98580.52"/>
    <s v="TARJETA DE AFINIDAD"/>
    <n v="0"/>
    <n v="0"/>
    <m/>
    <m/>
    <n v="5"/>
    <m/>
    <m/>
    <m/>
    <m/>
    <n v="1"/>
    <n v="7"/>
    <n v="2"/>
  </r>
  <r>
    <n v="0"/>
    <s v="C"/>
    <x v="875"/>
    <x v="1"/>
    <n v="4"/>
    <s v="10 211001187"/>
    <d v="2021-10-31T00:00:00"/>
    <d v="2022-10-31T00:00:00"/>
    <n v="0"/>
    <n v="1"/>
    <n v="5"/>
    <n v="30"/>
    <n v="2"/>
    <n v="17.690000000000001"/>
    <n v="19.2"/>
    <n v="192510"/>
    <n v="17659"/>
    <n v="116477"/>
    <n v="0"/>
    <n v="0"/>
    <n v="0"/>
    <m/>
    <n v="0"/>
    <n v="0"/>
    <n v="0"/>
    <m/>
    <m/>
    <d v="2022-03-31T00:00:00"/>
    <n v="1"/>
    <s v="O"/>
    <n v="1"/>
    <n v="30"/>
    <n v="0"/>
    <m/>
    <m/>
    <m/>
    <m/>
    <m/>
    <m/>
    <n v="1"/>
    <n v="1"/>
    <m/>
    <m/>
    <n v="18634.93"/>
    <s v="TARJETA DE AFINIDAD"/>
    <n v="0"/>
    <n v="0"/>
    <m/>
    <m/>
    <n v="5"/>
    <m/>
    <m/>
    <m/>
    <m/>
    <n v="1"/>
    <n v="7"/>
    <n v="2"/>
  </r>
  <r>
    <n v="0"/>
    <s v="C"/>
    <x v="875"/>
    <x v="1"/>
    <n v="4"/>
    <s v="10 221000128"/>
    <d v="2022-01-29T00:00:00"/>
    <d v="2023-01-31T00:00:00"/>
    <n v="0"/>
    <n v="1"/>
    <n v="2"/>
    <n v="30"/>
    <n v="2"/>
    <n v="17.690000000000001"/>
    <n v="19.2"/>
    <n v="600000"/>
    <n v="55037"/>
    <n v="507335"/>
    <n v="0"/>
    <n v="0"/>
    <n v="0"/>
    <m/>
    <n v="0"/>
    <n v="0"/>
    <n v="0"/>
    <m/>
    <m/>
    <d v="2022-03-31T00:00:00"/>
    <n v="1"/>
    <s v="O"/>
    <n v="1"/>
    <n v="30"/>
    <n v="0"/>
    <m/>
    <m/>
    <m/>
    <m/>
    <m/>
    <m/>
    <n v="1"/>
    <n v="1"/>
    <m/>
    <m/>
    <n v="81088.3"/>
    <s v="TARJETA DE AFINIDAD"/>
    <n v="0"/>
    <n v="0"/>
    <m/>
    <m/>
    <n v="5"/>
    <m/>
    <m/>
    <m/>
    <m/>
    <n v="1"/>
    <n v="7"/>
    <n v="2"/>
  </r>
  <r>
    <n v="598126.37783988402"/>
    <s v="C"/>
    <x v="876"/>
    <x v="0"/>
    <n v="4"/>
    <s v="13 211002132"/>
    <d v="2021-08-12T00:00:00"/>
    <d v="2022-06-30T00:00:00"/>
    <n v="0"/>
    <n v="1"/>
    <n v="7"/>
    <n v="30"/>
    <n v="2"/>
    <n v="10.57"/>
    <n v="11.09"/>
    <n v="8050964"/>
    <n v="846148"/>
    <n v="2492712"/>
    <n v="0"/>
    <n v="0"/>
    <n v="0"/>
    <m/>
    <n v="0"/>
    <n v="0"/>
    <n v="0"/>
    <m/>
    <m/>
    <d v="2022-03-31T00:00:00"/>
    <n v="1"/>
    <s v="O"/>
    <n v="1"/>
    <n v="30"/>
    <n v="0"/>
    <m/>
    <m/>
    <m/>
    <m/>
    <m/>
    <m/>
    <n v="1"/>
    <n v="1"/>
    <m/>
    <m/>
    <n v="236812.28"/>
    <s v="SUSTITUCION"/>
    <n v="0"/>
    <n v="0"/>
    <s v="800-197-268-4"/>
    <s v="DIRECCION DE IMPUESTOS Y ADUANAS NACIONALES"/>
    <n v="5"/>
    <m/>
    <m/>
    <m/>
    <m/>
    <n v="1"/>
    <n v="7"/>
    <n v="2"/>
  </r>
  <r>
    <n v="679296.62216011644"/>
    <s v="C"/>
    <x v="876"/>
    <x v="1"/>
    <n v="4"/>
    <s v="10 191002619"/>
    <d v="2019-12-12T00:00:00"/>
    <d v="2023-08-31T00:00:00"/>
    <n v="0"/>
    <n v="1"/>
    <n v="27"/>
    <n v="30"/>
    <n v="2"/>
    <n v="17.989999999999998"/>
    <n v="19.55"/>
    <n v="3000000"/>
    <n v="192000"/>
    <n v="2831085"/>
    <n v="0"/>
    <n v="0"/>
    <n v="0"/>
    <m/>
    <n v="0"/>
    <n v="0"/>
    <n v="0"/>
    <m/>
    <m/>
    <d v="2022-03-31T00:00:00"/>
    <n v="1"/>
    <s v="O"/>
    <n v="1"/>
    <n v="30"/>
    <n v="0"/>
    <m/>
    <m/>
    <m/>
    <m/>
    <m/>
    <m/>
    <n v="1"/>
    <n v="1"/>
    <m/>
    <m/>
    <n v="268980.71999999997"/>
    <s v="TARJETA DE AFINIDAD"/>
    <n v="0"/>
    <n v="0"/>
    <m/>
    <m/>
    <n v="5"/>
    <m/>
    <m/>
    <m/>
    <m/>
    <n v="1"/>
    <n v="7"/>
    <n v="2"/>
  </r>
  <r>
    <n v="0"/>
    <s v="C"/>
    <x v="877"/>
    <x v="1"/>
    <n v="4"/>
    <s v="13 201002424"/>
    <d v="2020-08-25T00:00:00"/>
    <d v="2022-08-31T00:00:00"/>
    <n v="0"/>
    <n v="1"/>
    <n v="22"/>
    <n v="30"/>
    <n v="2"/>
    <n v="8.6999999999999993"/>
    <n v="9.06"/>
    <n v="21609508"/>
    <n v="657409"/>
    <n v="5156633"/>
    <n v="0"/>
    <n v="0"/>
    <n v="0"/>
    <m/>
    <n v="0"/>
    <n v="0"/>
    <n v="0"/>
    <s v="2000000/"/>
    <s v="07/"/>
    <d v="2022-03-31T00:00:00"/>
    <n v="1"/>
    <s v="O"/>
    <n v="1"/>
    <n v="30"/>
    <n v="0"/>
    <m/>
    <m/>
    <m/>
    <m/>
    <m/>
    <m/>
    <n v="1"/>
    <n v="1"/>
    <m/>
    <m/>
    <n v="2220159"/>
    <s v="SUSTITUCION"/>
    <n v="0"/>
    <n v="0"/>
    <m/>
    <m/>
    <n v="5"/>
    <m/>
    <m/>
    <m/>
    <m/>
    <n v="1"/>
    <n v="7"/>
    <n v="2"/>
  </r>
  <r>
    <n v="8970912.2599999998"/>
    <s v="C"/>
    <x v="878"/>
    <x v="0"/>
    <n v="4"/>
    <s v="13 211000248"/>
    <d v="2021-01-29T00:00:00"/>
    <d v="2023-07-31T00:00:00"/>
    <n v="0"/>
    <n v="1"/>
    <n v="16"/>
    <n v="30"/>
    <n v="2"/>
    <n v="10.99"/>
    <n v="11.56"/>
    <n v="25029517"/>
    <n v="828234"/>
    <n v="14114330"/>
    <n v="0"/>
    <n v="0"/>
    <n v="0"/>
    <m/>
    <n v="0"/>
    <n v="0"/>
    <n v="0"/>
    <s v="1000000/1000000/"/>
    <s v="07/12/"/>
    <d v="2022-03-31T00:00:00"/>
    <n v="1"/>
    <s v="O"/>
    <n v="1"/>
    <n v="30"/>
    <n v="0"/>
    <m/>
    <m/>
    <m/>
    <m/>
    <m/>
    <m/>
    <n v="1"/>
    <n v="1"/>
    <m/>
    <m/>
    <n v="549207.74"/>
    <s v="SUSTITUCION"/>
    <n v="0"/>
    <n v="0"/>
    <s v="800-197-268-4"/>
    <s v="DIRECCION DE IMPUESTOS Y ADUANAS NACIONALES"/>
    <n v="5"/>
    <m/>
    <m/>
    <m/>
    <m/>
    <n v="1"/>
    <n v="7"/>
    <n v="2"/>
  </r>
  <r>
    <n v="2115006.2656966825"/>
    <s v="C"/>
    <x v="879"/>
    <x v="1"/>
    <n v="4"/>
    <s v="10 191000702"/>
    <d v="2019-09-20T00:00:00"/>
    <d v="2024-03-31T00:00:00"/>
    <n v="0"/>
    <n v="1"/>
    <n v="30"/>
    <n v="30"/>
    <n v="2"/>
    <n v="14.63"/>
    <n v="15.65"/>
    <n v="4000000"/>
    <n v="188961"/>
    <n v="3990945"/>
    <n v="57"/>
    <n v="0"/>
    <n v="0"/>
    <m/>
    <n v="0"/>
    <n v="0"/>
    <n v="0"/>
    <m/>
    <m/>
    <d v="2022-03-24T00:00:00"/>
    <n v="1"/>
    <s v="O"/>
    <n v="1"/>
    <n v="30"/>
    <n v="0"/>
    <m/>
    <m/>
    <m/>
    <m/>
    <m/>
    <m/>
    <n v="1"/>
    <n v="1"/>
    <m/>
    <m/>
    <n v="329843.78999999998"/>
    <s v="TARJETA DE AFINIDAD"/>
    <n v="0"/>
    <n v="0"/>
    <m/>
    <m/>
    <n v="5"/>
    <m/>
    <m/>
    <m/>
    <m/>
    <n v="1"/>
    <n v="7"/>
    <n v="2"/>
  </r>
  <r>
    <n v="551495.73647901381"/>
    <s v="C"/>
    <x v="879"/>
    <x v="1"/>
    <n v="3"/>
    <s v="13 201003238"/>
    <d v="2020-11-20T00:00:00"/>
    <d v="2022-11-30T00:00:00"/>
    <n v="0"/>
    <n v="1"/>
    <n v="16"/>
    <n v="30"/>
    <n v="2"/>
    <n v="10.78"/>
    <n v="11.32"/>
    <n v="2904757"/>
    <n v="135632"/>
    <n v="1040700"/>
    <n v="0"/>
    <n v="0"/>
    <n v="0"/>
    <m/>
    <n v="0"/>
    <n v="0"/>
    <n v="0"/>
    <m/>
    <m/>
    <d v="2022-03-24T00:00:00"/>
    <n v="1"/>
    <s v="O"/>
    <n v="1"/>
    <n v="30"/>
    <n v="0"/>
    <m/>
    <m/>
    <m/>
    <m/>
    <m/>
    <m/>
    <n v="1"/>
    <n v="1"/>
    <n v="44155"/>
    <s v="A"/>
    <n v="86036.34"/>
    <s v="LIBRE INVERSION"/>
    <n v="0"/>
    <n v="0"/>
    <m/>
    <m/>
    <n v="5"/>
    <m/>
    <m/>
    <m/>
    <m/>
    <n v="1"/>
    <n v="7"/>
    <n v="2"/>
  </r>
  <r>
    <n v="351065.2996778409"/>
    <s v="C"/>
    <x v="879"/>
    <x v="1"/>
    <n v="4"/>
    <s v="13 211002206"/>
    <d v="2021-08-19T00:00:00"/>
    <d v="2022-08-31T00:00:00"/>
    <n v="0"/>
    <n v="1"/>
    <n v="7"/>
    <n v="30"/>
    <n v="2"/>
    <n v="16.5"/>
    <n v="17.8"/>
    <n v="1516319"/>
    <n v="138226"/>
    <n v="662505"/>
    <n v="0"/>
    <n v="0"/>
    <n v="0"/>
    <m/>
    <n v="0"/>
    <n v="0"/>
    <n v="0"/>
    <m/>
    <m/>
    <d v="2022-03-24T00:00:00"/>
    <n v="1"/>
    <s v="O"/>
    <n v="1"/>
    <n v="30"/>
    <n v="0"/>
    <m/>
    <m/>
    <m/>
    <m/>
    <m/>
    <m/>
    <n v="1"/>
    <n v="1"/>
    <m/>
    <m/>
    <n v="54784.79"/>
    <s v="LIBRE INVERSION"/>
    <n v="0"/>
    <n v="0"/>
    <m/>
    <m/>
    <n v="5"/>
    <m/>
    <m/>
    <m/>
    <m/>
    <n v="1"/>
    <n v="7"/>
    <n v="2"/>
  </r>
  <r>
    <n v="593197.59014307219"/>
    <s v="C"/>
    <x v="879"/>
    <x v="1"/>
    <n v="4"/>
    <s v="13 211000683"/>
    <d v="2021-03-05T00:00:00"/>
    <d v="2023-03-31T00:00:00"/>
    <n v="0"/>
    <n v="1"/>
    <n v="12"/>
    <n v="30"/>
    <n v="2"/>
    <n v="18.899999999999999"/>
    <n v="20.62"/>
    <n v="2043967"/>
    <n v="103335"/>
    <n v="1119273"/>
    <n v="0"/>
    <n v="0"/>
    <n v="0"/>
    <m/>
    <n v="0"/>
    <n v="0"/>
    <n v="0"/>
    <m/>
    <m/>
    <d v="2022-03-24T00:00:00"/>
    <n v="1"/>
    <s v="O"/>
    <n v="1"/>
    <n v="30"/>
    <n v="0"/>
    <m/>
    <m/>
    <m/>
    <m/>
    <m/>
    <m/>
    <n v="1"/>
    <n v="1"/>
    <m/>
    <m/>
    <n v="92468.25"/>
    <s v="LIBRE INVERSION"/>
    <n v="0"/>
    <n v="0"/>
    <m/>
    <m/>
    <n v="5"/>
    <m/>
    <m/>
    <m/>
    <m/>
    <n v="1"/>
    <n v="7"/>
    <n v="2"/>
  </r>
  <r>
    <n v="430582.44875637832"/>
    <s v="C"/>
    <x v="879"/>
    <x v="1"/>
    <n v="4"/>
    <s v="13 221000163"/>
    <d v="2022-01-21T00:00:00"/>
    <d v="2022-06-30T00:00:00"/>
    <n v="0"/>
    <n v="1"/>
    <n v="0"/>
    <n v="150"/>
    <n v="2"/>
    <n v="19.5"/>
    <n v="20.62"/>
    <n v="812442"/>
    <n v="879835"/>
    <n v="812442"/>
    <n v="26411"/>
    <n v="0"/>
    <n v="0"/>
    <m/>
    <n v="0"/>
    <n v="0"/>
    <n v="0"/>
    <m/>
    <m/>
    <d v="2022-01-21T00:00:00"/>
    <n v="1"/>
    <s v="O"/>
    <n v="1"/>
    <n v="150"/>
    <n v="0"/>
    <m/>
    <m/>
    <m/>
    <m/>
    <m/>
    <m/>
    <n v="1"/>
    <n v="1"/>
    <m/>
    <m/>
    <n v="67118.94"/>
    <s v="LIBRE INVERSION"/>
    <n v="0"/>
    <n v="0"/>
    <m/>
    <m/>
    <n v="5"/>
    <m/>
    <m/>
    <m/>
    <m/>
    <n v="1"/>
    <n v="7"/>
    <n v="2"/>
  </r>
  <r>
    <n v="810708.64924701257"/>
    <s v="C"/>
    <x v="879"/>
    <x v="1"/>
    <n v="4"/>
    <s v="13 221001014"/>
    <d v="2022-03-03T00:00:00"/>
    <d v="2022-06-30T00:00:00"/>
    <n v="0"/>
    <n v="1"/>
    <n v="0"/>
    <n v="90"/>
    <n v="2"/>
    <n v="19.190000000000001"/>
    <n v="20.62"/>
    <n v="1529797"/>
    <n v="1604785"/>
    <n v="1529797"/>
    <n v="0"/>
    <n v="0"/>
    <n v="0"/>
    <m/>
    <n v="0"/>
    <n v="0"/>
    <n v="0"/>
    <m/>
    <m/>
    <d v="2022-03-03T00:00:00"/>
    <n v="1"/>
    <s v="O"/>
    <n v="1"/>
    <n v="90"/>
    <n v="0"/>
    <m/>
    <m/>
    <m/>
    <m/>
    <m/>
    <m/>
    <n v="1"/>
    <n v="1"/>
    <m/>
    <m/>
    <n v="126443.9"/>
    <s v="LIBRE INVERSION"/>
    <n v="0"/>
    <n v="0"/>
    <m/>
    <m/>
    <n v="5"/>
    <m/>
    <m/>
    <m/>
    <m/>
    <n v="1"/>
    <n v="7"/>
    <n v="2"/>
  </r>
  <r>
    <n v="3291224"/>
    <s v="C"/>
    <x v="880"/>
    <x v="0"/>
    <n v="4"/>
    <s v="13 211001612"/>
    <d v="2021-06-04T00:00:00"/>
    <d v="2024-06-30T00:00:00"/>
    <n v="0"/>
    <n v="1"/>
    <n v="11"/>
    <n v="30"/>
    <n v="2"/>
    <n v="9"/>
    <n v="9.3800000000000008"/>
    <n v="10091440"/>
    <n v="160849"/>
    <n v="7337598"/>
    <n v="0"/>
    <n v="0"/>
    <n v="0"/>
    <m/>
    <n v="0"/>
    <n v="0"/>
    <n v="0"/>
    <s v="900000/1000000/"/>
    <s v="07/12/"/>
    <d v="2022-03-31T00:00:00"/>
    <n v="1"/>
    <s v="O"/>
    <n v="1"/>
    <n v="30"/>
    <n v="0"/>
    <m/>
    <m/>
    <m/>
    <m/>
    <m/>
    <m/>
    <n v="1"/>
    <n v="1"/>
    <m/>
    <m/>
    <n v="505793"/>
    <s v="LIBRE INVERSION"/>
    <n v="0"/>
    <n v="0"/>
    <s v="800-197-268-4"/>
    <s v="DIRECCION DE IMPUESTOS Y ADUANAS NACIONALES"/>
    <n v="5"/>
    <m/>
    <m/>
    <m/>
    <m/>
    <n v="1"/>
    <n v="7"/>
    <n v="2"/>
  </r>
  <r>
    <n v="0"/>
    <s v="C"/>
    <x v="881"/>
    <x v="1"/>
    <n v="4"/>
    <s v="10 191002584"/>
    <d v="2019-12-04T00:00:00"/>
    <d v="2022-05-31T00:00:00"/>
    <n v="0"/>
    <n v="1"/>
    <n v="17"/>
    <n v="30"/>
    <n v="2"/>
    <n v="18"/>
    <n v="19.559999999999999"/>
    <n v="3000000"/>
    <n v="192000"/>
    <n v="234605"/>
    <n v="0"/>
    <n v="0"/>
    <n v="0"/>
    <m/>
    <n v="0"/>
    <n v="0"/>
    <n v="0"/>
    <m/>
    <m/>
    <d v="2022-03-31T00:00:00"/>
    <n v="1"/>
    <s v="O"/>
    <n v="1"/>
    <n v="30"/>
    <n v="0"/>
    <m/>
    <m/>
    <m/>
    <m/>
    <m/>
    <m/>
    <n v="1"/>
    <n v="1"/>
    <m/>
    <m/>
    <n v="433806"/>
    <s v="TARJETA DE AFINIDAD"/>
    <n v="0"/>
    <n v="0"/>
    <m/>
    <m/>
    <n v="5"/>
    <m/>
    <m/>
    <m/>
    <m/>
    <n v="1"/>
    <n v="7"/>
    <n v="2"/>
  </r>
  <r>
    <n v="2235151.9819989051"/>
    <s v="C"/>
    <x v="882"/>
    <x v="0"/>
    <n v="4"/>
    <s v="13 201002572"/>
    <d v="2020-09-08T00:00:00"/>
    <d v="2023-07-31T00:00:00"/>
    <n v="0"/>
    <n v="1"/>
    <n v="20"/>
    <n v="30"/>
    <n v="2"/>
    <n v="11.7"/>
    <n v="12.34"/>
    <n v="8092414"/>
    <n v="138444"/>
    <n v="3194074"/>
    <n v="0"/>
    <n v="0"/>
    <n v="0"/>
    <m/>
    <n v="0"/>
    <n v="0"/>
    <n v="0"/>
    <s v="500000/500000/"/>
    <s v="07/12/"/>
    <d v="2022-03-31T00:00:00"/>
    <n v="1"/>
    <s v="O"/>
    <n v="1"/>
    <n v="30"/>
    <n v="0"/>
    <m/>
    <m/>
    <m/>
    <m/>
    <m/>
    <m/>
    <n v="1"/>
    <n v="1"/>
    <m/>
    <m/>
    <n v="139373.99"/>
    <s v="SUSTITUCION"/>
    <n v="0"/>
    <n v="0"/>
    <s v="800-197-268-4"/>
    <s v="DIRECCION DE IMPUESTOS Y ADUANAS NACIONALES"/>
    <n v="5"/>
    <m/>
    <m/>
    <m/>
    <m/>
    <n v="1"/>
    <n v="7"/>
    <n v="2"/>
  </r>
  <r>
    <n v="3261638.4208492683"/>
    <s v="C"/>
    <x v="882"/>
    <x v="0"/>
    <n v="4"/>
    <s v="13 221000019"/>
    <d v="2022-01-07T00:00:00"/>
    <d v="2024-01-31T00:00:00"/>
    <n v="0"/>
    <n v="1"/>
    <n v="2"/>
    <n v="30"/>
    <n v="2"/>
    <n v="9"/>
    <n v="9.3800000000000008"/>
    <n v="5046357"/>
    <n v="231476"/>
    <n v="4660989"/>
    <n v="0"/>
    <n v="0"/>
    <n v="0"/>
    <m/>
    <n v="0"/>
    <n v="0"/>
    <n v="0"/>
    <m/>
    <m/>
    <d v="2022-03-31T00:00:00"/>
    <n v="1"/>
    <s v="O"/>
    <n v="1"/>
    <n v="30"/>
    <n v="0"/>
    <m/>
    <m/>
    <m/>
    <m/>
    <m/>
    <m/>
    <n v="1"/>
    <n v="1"/>
    <m/>
    <m/>
    <n v="203415.75"/>
    <s v="LIBRE INVERSION"/>
    <n v="0"/>
    <n v="0"/>
    <s v="800-197-268-4"/>
    <s v="DIRECCION DE IMPUESTOS Y ADUANAS NACIONALES"/>
    <n v="5"/>
    <m/>
    <m/>
    <m/>
    <m/>
    <n v="1"/>
    <n v="7"/>
    <n v="2"/>
  </r>
  <r>
    <n v="390331.18769128365"/>
    <s v="C"/>
    <x v="882"/>
    <x v="1"/>
    <n v="4"/>
    <s v="10 221000080"/>
    <d v="2022-01-14T00:00:00"/>
    <d v="2024-01-31T00:00:00"/>
    <n v="0"/>
    <n v="1"/>
    <n v="2"/>
    <n v="30"/>
    <n v="2"/>
    <n v="17.690000000000001"/>
    <n v="19.2"/>
    <n v="600000"/>
    <n v="29984"/>
    <n v="557820"/>
    <n v="0"/>
    <n v="0"/>
    <n v="0"/>
    <m/>
    <n v="0"/>
    <n v="0"/>
    <n v="0"/>
    <m/>
    <m/>
    <d v="2022-03-31T00:00:00"/>
    <n v="1"/>
    <s v="O"/>
    <n v="1"/>
    <n v="30"/>
    <n v="0"/>
    <m/>
    <m/>
    <m/>
    <m/>
    <m/>
    <m/>
    <n v="1"/>
    <n v="1"/>
    <m/>
    <m/>
    <n v="24361.17"/>
    <s v="TARJETA DE AFINIDAD"/>
    <n v="0"/>
    <n v="0"/>
    <m/>
    <m/>
    <n v="5"/>
    <m/>
    <m/>
    <m/>
    <m/>
    <n v="1"/>
    <n v="7"/>
    <n v="2"/>
  </r>
  <r>
    <n v="390331.18769128365"/>
    <s v="C"/>
    <x v="882"/>
    <x v="1"/>
    <n v="4"/>
    <s v="10 221000081"/>
    <d v="2022-01-14T00:00:00"/>
    <d v="2024-01-31T00:00:00"/>
    <n v="0"/>
    <n v="1"/>
    <n v="2"/>
    <n v="30"/>
    <n v="2"/>
    <n v="17.690000000000001"/>
    <n v="19.2"/>
    <n v="600000"/>
    <n v="29984"/>
    <n v="557820"/>
    <n v="0"/>
    <n v="0"/>
    <n v="0"/>
    <m/>
    <n v="0"/>
    <n v="0"/>
    <n v="0"/>
    <m/>
    <m/>
    <d v="2022-03-31T00:00:00"/>
    <n v="1"/>
    <s v="O"/>
    <n v="1"/>
    <n v="30"/>
    <n v="0"/>
    <m/>
    <m/>
    <m/>
    <m/>
    <m/>
    <m/>
    <n v="1"/>
    <n v="1"/>
    <m/>
    <m/>
    <n v="24361.17"/>
    <s v="TARJETA DE AFINIDAD"/>
    <n v="0"/>
    <n v="0"/>
    <m/>
    <m/>
    <n v="5"/>
    <m/>
    <m/>
    <m/>
    <m/>
    <n v="1"/>
    <n v="7"/>
    <n v="2"/>
  </r>
  <r>
    <n v="195165.59884564183"/>
    <s v="C"/>
    <x v="882"/>
    <x v="1"/>
    <n v="4"/>
    <s v="10 221000082"/>
    <d v="2022-01-14T00:00:00"/>
    <d v="2024-01-31T00:00:00"/>
    <n v="0"/>
    <n v="1"/>
    <n v="2"/>
    <n v="30"/>
    <n v="2"/>
    <n v="17.690000000000001"/>
    <n v="19.2"/>
    <n v="300000"/>
    <n v="14992"/>
    <n v="278910"/>
    <n v="0"/>
    <n v="0"/>
    <n v="0"/>
    <m/>
    <n v="0"/>
    <n v="0"/>
    <n v="0"/>
    <m/>
    <m/>
    <d v="2022-03-31T00:00:00"/>
    <n v="1"/>
    <s v="O"/>
    <n v="1"/>
    <n v="30"/>
    <n v="0"/>
    <m/>
    <m/>
    <m/>
    <m/>
    <m/>
    <m/>
    <n v="1"/>
    <n v="1"/>
    <m/>
    <m/>
    <n v="12180.58"/>
    <s v="TARJETA DE AFINIDAD"/>
    <n v="0"/>
    <n v="0"/>
    <m/>
    <m/>
    <n v="5"/>
    <m/>
    <m/>
    <m/>
    <m/>
    <n v="1"/>
    <n v="7"/>
    <n v="2"/>
  </r>
  <r>
    <n v="390331.18769128365"/>
    <s v="C"/>
    <x v="882"/>
    <x v="1"/>
    <n v="4"/>
    <s v="10 221000084"/>
    <d v="2022-01-15T00:00:00"/>
    <d v="2024-01-31T00:00:00"/>
    <n v="0"/>
    <n v="1"/>
    <n v="2"/>
    <n v="30"/>
    <n v="2"/>
    <n v="17.690000000000001"/>
    <n v="19.2"/>
    <n v="600000"/>
    <n v="29984"/>
    <n v="557820"/>
    <n v="0"/>
    <n v="0"/>
    <n v="0"/>
    <m/>
    <n v="0"/>
    <n v="0"/>
    <n v="0"/>
    <m/>
    <m/>
    <d v="2022-03-31T00:00:00"/>
    <n v="1"/>
    <s v="O"/>
    <n v="1"/>
    <n v="30"/>
    <n v="0"/>
    <m/>
    <m/>
    <m/>
    <m/>
    <m/>
    <m/>
    <n v="1"/>
    <n v="1"/>
    <m/>
    <m/>
    <n v="24361.17"/>
    <s v="TARJETA DE AFINIDAD"/>
    <n v="0"/>
    <n v="0"/>
    <m/>
    <m/>
    <n v="5"/>
    <m/>
    <m/>
    <m/>
    <m/>
    <n v="1"/>
    <n v="7"/>
    <n v="2"/>
  </r>
  <r>
    <n v="390331.18769128365"/>
    <s v="C"/>
    <x v="882"/>
    <x v="1"/>
    <n v="4"/>
    <s v="10 221000085"/>
    <d v="2022-01-15T00:00:00"/>
    <d v="2024-01-31T00:00:00"/>
    <n v="0"/>
    <n v="1"/>
    <n v="2"/>
    <n v="30"/>
    <n v="2"/>
    <n v="17.690000000000001"/>
    <n v="19.2"/>
    <n v="600000"/>
    <n v="29984"/>
    <n v="557820"/>
    <n v="0"/>
    <n v="0"/>
    <n v="0"/>
    <m/>
    <n v="0"/>
    <n v="0"/>
    <n v="0"/>
    <m/>
    <m/>
    <d v="2022-03-31T00:00:00"/>
    <n v="1"/>
    <s v="O"/>
    <n v="1"/>
    <n v="30"/>
    <n v="0"/>
    <m/>
    <m/>
    <m/>
    <m/>
    <m/>
    <m/>
    <n v="1"/>
    <n v="1"/>
    <m/>
    <m/>
    <n v="24361.17"/>
    <s v="TARJETA DE AFINIDAD"/>
    <n v="0"/>
    <n v="0"/>
    <m/>
    <m/>
    <n v="5"/>
    <m/>
    <m/>
    <m/>
    <m/>
    <n v="1"/>
    <n v="7"/>
    <n v="2"/>
  </r>
  <r>
    <n v="188675.68955078712"/>
    <s v="C"/>
    <x v="882"/>
    <x v="1"/>
    <n v="4"/>
    <s v="10 221000086"/>
    <d v="2022-01-15T00:00:00"/>
    <d v="2024-01-31T00:00:00"/>
    <n v="0"/>
    <n v="1"/>
    <n v="2"/>
    <n v="30"/>
    <n v="2"/>
    <n v="17.690000000000001"/>
    <n v="19.2"/>
    <n v="290000"/>
    <n v="14492"/>
    <n v="269613"/>
    <n v="0"/>
    <n v="0"/>
    <n v="0"/>
    <m/>
    <n v="0"/>
    <n v="0"/>
    <n v="0"/>
    <m/>
    <m/>
    <d v="2022-03-31T00:00:00"/>
    <n v="1"/>
    <s v="O"/>
    <n v="1"/>
    <n v="30"/>
    <n v="0"/>
    <m/>
    <m/>
    <m/>
    <m/>
    <m/>
    <m/>
    <n v="1"/>
    <n v="1"/>
    <m/>
    <m/>
    <n v="11758.95"/>
    <s v="TARJETA DE AFINIDAD"/>
    <n v="0"/>
    <n v="0"/>
    <m/>
    <m/>
    <n v="5"/>
    <m/>
    <m/>
    <m/>
    <m/>
    <n v="1"/>
    <n v="7"/>
    <n v="2"/>
  </r>
  <r>
    <n v="69984.707990262759"/>
    <s v="C"/>
    <x v="882"/>
    <x v="1"/>
    <n v="4"/>
    <s v="10 221000425"/>
    <d v="2022-03-11T00:00:00"/>
    <d v="2024-03-31T00:00:00"/>
    <n v="0"/>
    <n v="1"/>
    <n v="0"/>
    <n v="30"/>
    <n v="2"/>
    <n v="17.690000000000001"/>
    <n v="19.2"/>
    <n v="100000"/>
    <n v="4997"/>
    <n v="100000"/>
    <n v="934"/>
    <n v="0"/>
    <n v="0"/>
    <m/>
    <n v="0"/>
    <n v="0"/>
    <n v="0"/>
    <m/>
    <m/>
    <d v="2022-03-11T00:00:00"/>
    <n v="1"/>
    <s v="O"/>
    <n v="1"/>
    <n v="30"/>
    <n v="0"/>
    <m/>
    <m/>
    <m/>
    <m/>
    <m/>
    <m/>
    <n v="1"/>
    <n v="1"/>
    <m/>
    <m/>
    <n v="4356.8999999999996"/>
    <s v="TARJETA DE AFINIDAD"/>
    <n v="0"/>
    <n v="0"/>
    <m/>
    <m/>
    <n v="5"/>
    <m/>
    <m/>
    <m/>
    <m/>
    <n v="1"/>
    <n v="7"/>
    <n v="2"/>
  </r>
  <r>
    <n v="1961367"/>
    <s v="C"/>
    <x v="883"/>
    <x v="3"/>
    <n v="4"/>
    <s v="11 22913"/>
    <d v="2019-04-24T00:00:00"/>
    <d v="2022-10-31T00:00:00"/>
    <n v="750"/>
    <n v="1"/>
    <n v="18"/>
    <n v="30"/>
    <n v="2"/>
    <n v="12.35"/>
    <n v="13.08"/>
    <n v="6209676"/>
    <n v="70410"/>
    <n v="1961367"/>
    <n v="50968"/>
    <n v="0"/>
    <n v="0"/>
    <m/>
    <n v="1961367"/>
    <n v="50968"/>
    <n v="283426"/>
    <m/>
    <m/>
    <d v="2020-02-12T00:00:00"/>
    <n v="1"/>
    <s v="O"/>
    <n v="1"/>
    <n v="30"/>
    <n v="1488185"/>
    <m/>
    <m/>
    <m/>
    <m/>
    <m/>
    <m/>
    <n v="1"/>
    <n v="1"/>
    <m/>
    <m/>
    <n v="0"/>
    <s v="SUSTITUCION"/>
    <n v="0"/>
    <n v="0"/>
    <m/>
    <m/>
    <n v="5"/>
    <m/>
    <m/>
    <m/>
    <m/>
    <n v="1"/>
    <n v="7"/>
    <n v="2"/>
  </r>
  <r>
    <n v="781597"/>
    <s v="C"/>
    <x v="884"/>
    <x v="0"/>
    <n v="3"/>
    <s v="13 221001030"/>
    <d v="2022-03-09T00:00:00"/>
    <d v="2024-03-31T00:00:00"/>
    <n v="0"/>
    <n v="1"/>
    <n v="0"/>
    <n v="30"/>
    <n v="2"/>
    <n v="15.1"/>
    <n v="16.190000000000001"/>
    <n v="5055547"/>
    <n v="246356"/>
    <n v="5055547"/>
    <n v="0"/>
    <n v="0"/>
    <n v="0"/>
    <m/>
    <n v="0"/>
    <n v="0"/>
    <n v="0"/>
    <m/>
    <m/>
    <d v="2022-03-09T00:00:00"/>
    <n v="1"/>
    <s v="O"/>
    <n v="1"/>
    <n v="30"/>
    <n v="0"/>
    <m/>
    <m/>
    <m/>
    <m/>
    <m/>
    <m/>
    <n v="1"/>
    <n v="1"/>
    <n v="44629"/>
    <s v="A"/>
    <n v="896456"/>
    <s v="SUSTITUCION"/>
    <n v="0"/>
    <n v="0"/>
    <s v="800-197-268-4"/>
    <s v="DIRECCION DE IMPUESTOS Y ADUANAS NACIONALES"/>
    <n v="5"/>
    <m/>
    <m/>
    <m/>
    <m/>
    <n v="1"/>
    <n v="7"/>
    <n v="2"/>
  </r>
  <r>
    <n v="76078.735040615735"/>
    <s v="C"/>
    <x v="885"/>
    <x v="1"/>
    <n v="4"/>
    <s v="10 211000820"/>
    <d v="2021-09-08T00:00:00"/>
    <d v="2023-09-30T00:00:00"/>
    <n v="0"/>
    <n v="1"/>
    <n v="6"/>
    <n v="30"/>
    <n v="2"/>
    <n v="17.690000000000001"/>
    <n v="19.2"/>
    <n v="200000"/>
    <n v="9995"/>
    <n v="156522"/>
    <n v="0"/>
    <n v="0"/>
    <n v="0"/>
    <m/>
    <n v="0"/>
    <n v="0"/>
    <n v="0"/>
    <m/>
    <m/>
    <d v="2022-03-31T00:00:00"/>
    <n v="1"/>
    <s v="O"/>
    <n v="1"/>
    <n v="30"/>
    <n v="0"/>
    <m/>
    <m/>
    <m/>
    <m/>
    <m/>
    <m/>
    <n v="1"/>
    <n v="1"/>
    <m/>
    <m/>
    <n v="10054.799999999999"/>
    <s v="TARJETA DE AFINIDAD"/>
    <n v="0"/>
    <n v="0"/>
    <m/>
    <m/>
    <n v="5"/>
    <m/>
    <m/>
    <m/>
    <m/>
    <n v="1"/>
    <n v="7"/>
    <n v="2"/>
  </r>
  <r>
    <n v="65127.794377963663"/>
    <s v="C"/>
    <x v="885"/>
    <x v="1"/>
    <n v="4"/>
    <s v="10 211000733"/>
    <d v="2021-08-25T00:00:00"/>
    <d v="2023-08-31T00:00:00"/>
    <n v="0"/>
    <n v="1"/>
    <n v="7"/>
    <n v="30"/>
    <n v="2"/>
    <n v="17.690000000000001"/>
    <n v="19.2"/>
    <n v="180000"/>
    <n v="8995"/>
    <n v="134003"/>
    <n v="0"/>
    <n v="0"/>
    <n v="0"/>
    <m/>
    <n v="0"/>
    <n v="0"/>
    <n v="0"/>
    <m/>
    <m/>
    <d v="2022-03-31T00:00:00"/>
    <n v="1"/>
    <s v="O"/>
    <n v="1"/>
    <n v="30"/>
    <n v="0"/>
    <m/>
    <m/>
    <m/>
    <m/>
    <m/>
    <m/>
    <n v="1"/>
    <n v="1"/>
    <m/>
    <m/>
    <n v="8613.61"/>
    <s v="TARJETA DE AFINIDAD"/>
    <n v="0"/>
    <n v="0"/>
    <m/>
    <m/>
    <n v="5"/>
    <m/>
    <m/>
    <m/>
    <m/>
    <n v="1"/>
    <n v="7"/>
    <n v="2"/>
  </r>
  <r>
    <n v="76078.735040615735"/>
    <s v="C"/>
    <x v="885"/>
    <x v="1"/>
    <n v="4"/>
    <s v="10 211000880"/>
    <d v="2021-09-17T00:00:00"/>
    <d v="2023-09-30T00:00:00"/>
    <n v="0"/>
    <n v="1"/>
    <n v="6"/>
    <n v="30"/>
    <n v="2"/>
    <n v="17.690000000000001"/>
    <n v="19.2"/>
    <n v="200000"/>
    <n v="9995"/>
    <n v="156522"/>
    <n v="0"/>
    <n v="0"/>
    <n v="0"/>
    <m/>
    <n v="0"/>
    <n v="0"/>
    <n v="0"/>
    <m/>
    <m/>
    <d v="2022-03-31T00:00:00"/>
    <n v="1"/>
    <s v="O"/>
    <n v="1"/>
    <n v="30"/>
    <n v="0"/>
    <m/>
    <m/>
    <m/>
    <m/>
    <m/>
    <m/>
    <n v="1"/>
    <n v="1"/>
    <m/>
    <m/>
    <n v="10054.799999999999"/>
    <s v="TARJETA DE AFINIDAD"/>
    <n v="0"/>
    <n v="0"/>
    <m/>
    <m/>
    <n v="5"/>
    <m/>
    <m/>
    <m/>
    <m/>
    <n v="1"/>
    <n v="7"/>
    <n v="2"/>
  </r>
  <r>
    <n v="9130.1926083421204"/>
    <s v="C"/>
    <x v="885"/>
    <x v="1"/>
    <n v="4"/>
    <s v="10 211000895"/>
    <d v="2021-09-18T00:00:00"/>
    <d v="2023-09-30T00:00:00"/>
    <n v="0"/>
    <n v="1"/>
    <n v="6"/>
    <n v="30"/>
    <n v="2"/>
    <n v="17.690000000000001"/>
    <n v="19.2"/>
    <n v="24000"/>
    <n v="1199"/>
    <n v="18784"/>
    <n v="0"/>
    <n v="0"/>
    <n v="0"/>
    <m/>
    <n v="0"/>
    <n v="0"/>
    <n v="0"/>
    <m/>
    <m/>
    <d v="2022-03-31T00:00:00"/>
    <n v="1"/>
    <s v="O"/>
    <n v="1"/>
    <n v="30"/>
    <n v="0"/>
    <m/>
    <m/>
    <m/>
    <m/>
    <m/>
    <m/>
    <n v="1"/>
    <n v="1"/>
    <m/>
    <m/>
    <n v="1206.58"/>
    <s v="TARJETA DE AFINIDAD"/>
    <n v="0"/>
    <n v="0"/>
    <m/>
    <m/>
    <n v="5"/>
    <m/>
    <m/>
    <m/>
    <m/>
    <n v="1"/>
    <n v="7"/>
    <n v="2"/>
  </r>
  <r>
    <n v="21711.102448213958"/>
    <s v="C"/>
    <x v="885"/>
    <x v="1"/>
    <n v="4"/>
    <s v="10 211000781"/>
    <d v="2021-09-02T00:00:00"/>
    <d v="2023-08-31T00:00:00"/>
    <n v="0"/>
    <n v="1"/>
    <n v="7"/>
    <n v="30"/>
    <n v="2"/>
    <n v="17.690000000000001"/>
    <n v="19.2"/>
    <n v="60000"/>
    <n v="2998"/>
    <n v="44671"/>
    <n v="0"/>
    <n v="0"/>
    <n v="0"/>
    <m/>
    <n v="0"/>
    <n v="0"/>
    <n v="0"/>
    <m/>
    <m/>
    <d v="2022-03-31T00:00:00"/>
    <n v="1"/>
    <s v="O"/>
    <n v="1"/>
    <n v="30"/>
    <n v="0"/>
    <m/>
    <m/>
    <m/>
    <m/>
    <m/>
    <m/>
    <n v="1"/>
    <n v="1"/>
    <m/>
    <m/>
    <n v="2871.2"/>
    <s v="TARJETA DE AFINIDAD"/>
    <n v="0"/>
    <n v="0"/>
    <m/>
    <m/>
    <n v="5"/>
    <m/>
    <m/>
    <m/>
    <m/>
    <n v="1"/>
    <n v="7"/>
    <n v="2"/>
  </r>
  <r>
    <n v="38042.119003646963"/>
    <s v="C"/>
    <x v="885"/>
    <x v="1"/>
    <n v="4"/>
    <s v="10 211000902"/>
    <d v="2021-09-19T00:00:00"/>
    <d v="2023-09-30T00:00:00"/>
    <n v="0"/>
    <n v="1"/>
    <n v="6"/>
    <n v="30"/>
    <n v="2"/>
    <n v="17.690000000000001"/>
    <n v="19.2"/>
    <n v="100000"/>
    <n v="4997"/>
    <n v="78266"/>
    <n v="0"/>
    <n v="0"/>
    <n v="0"/>
    <m/>
    <n v="0"/>
    <n v="0"/>
    <n v="0"/>
    <m/>
    <m/>
    <d v="2022-03-31T00:00:00"/>
    <n v="1"/>
    <s v="O"/>
    <n v="1"/>
    <n v="30"/>
    <n v="0"/>
    <m/>
    <m/>
    <m/>
    <m/>
    <m/>
    <m/>
    <n v="1"/>
    <n v="1"/>
    <m/>
    <m/>
    <n v="5027.3999999999996"/>
    <s v="TARJETA DE AFINIDAD"/>
    <n v="0"/>
    <n v="0"/>
    <m/>
    <m/>
    <n v="5"/>
    <m/>
    <m/>
    <m/>
    <m/>
    <n v="1"/>
    <n v="7"/>
    <n v="2"/>
  </r>
  <r>
    <n v="165031.1858451209"/>
    <s v="C"/>
    <x v="885"/>
    <x v="1"/>
    <n v="4"/>
    <s v="10 221000045"/>
    <d v="2022-01-08T00:00:00"/>
    <d v="2024-01-31T00:00:00"/>
    <n v="0"/>
    <n v="1"/>
    <n v="2"/>
    <n v="30"/>
    <n v="2"/>
    <n v="17.690000000000001"/>
    <n v="19.2"/>
    <n v="365200"/>
    <n v="18251"/>
    <n v="339524"/>
    <n v="0"/>
    <n v="0"/>
    <n v="0"/>
    <m/>
    <n v="0"/>
    <n v="0"/>
    <n v="0"/>
    <m/>
    <m/>
    <d v="2022-03-31T00:00:00"/>
    <n v="1"/>
    <s v="O"/>
    <n v="1"/>
    <n v="30"/>
    <n v="0"/>
    <m/>
    <m/>
    <m/>
    <m/>
    <m/>
    <m/>
    <n v="1"/>
    <n v="1"/>
    <m/>
    <m/>
    <n v="21807.74"/>
    <s v="TARJETA DE AFINIDAD"/>
    <n v="0"/>
    <n v="0"/>
    <m/>
    <m/>
    <n v="5"/>
    <m/>
    <m/>
    <m/>
    <m/>
    <n v="1"/>
    <n v="7"/>
    <n v="2"/>
  </r>
  <r>
    <n v="72369.890575141078"/>
    <s v="C"/>
    <x v="885"/>
    <x v="1"/>
    <n v="4"/>
    <s v="10 211000714"/>
    <d v="2021-08-21T00:00:00"/>
    <d v="2023-08-31T00:00:00"/>
    <n v="0"/>
    <n v="1"/>
    <n v="7"/>
    <n v="30"/>
    <n v="2"/>
    <n v="17.690000000000001"/>
    <n v="19.2"/>
    <n v="200000"/>
    <n v="9995"/>
    <n v="148889"/>
    <n v="0"/>
    <n v="0"/>
    <n v="0"/>
    <m/>
    <n v="0"/>
    <n v="0"/>
    <n v="0"/>
    <m/>
    <m/>
    <d v="2022-03-31T00:00:00"/>
    <n v="1"/>
    <s v="O"/>
    <n v="1"/>
    <n v="30"/>
    <n v="0"/>
    <m/>
    <m/>
    <m/>
    <m/>
    <m/>
    <m/>
    <n v="1"/>
    <n v="1"/>
    <m/>
    <m/>
    <n v="9563.23"/>
    <s v="TARJETA DE AFINIDAD"/>
    <n v="0"/>
    <n v="0"/>
    <m/>
    <m/>
    <n v="5"/>
    <m/>
    <m/>
    <m/>
    <m/>
    <n v="1"/>
    <n v="7"/>
    <n v="2"/>
  </r>
  <r>
    <n v="38077.888287055306"/>
    <s v="C"/>
    <x v="885"/>
    <x v="1"/>
    <n v="4"/>
    <s v="10 211001032"/>
    <d v="2021-10-09T00:00:00"/>
    <d v="2023-10-31T00:00:00"/>
    <n v="0"/>
    <n v="1"/>
    <n v="5"/>
    <n v="30"/>
    <n v="2"/>
    <n v="17.690000000000001"/>
    <n v="19.2"/>
    <n v="95500"/>
    <n v="4773"/>
    <n v="78331"/>
    <n v="0"/>
    <n v="0"/>
    <n v="0"/>
    <m/>
    <n v="0"/>
    <n v="0"/>
    <n v="0"/>
    <m/>
    <m/>
    <d v="2022-03-31T00:00:00"/>
    <n v="1"/>
    <s v="O"/>
    <n v="1"/>
    <n v="30"/>
    <n v="0"/>
    <m/>
    <m/>
    <m/>
    <m/>
    <m/>
    <m/>
    <n v="1"/>
    <n v="1"/>
    <m/>
    <m/>
    <n v="5027.3999999999996"/>
    <s v="TARJETA DE AFINIDAD"/>
    <n v="0"/>
    <n v="0"/>
    <m/>
    <m/>
    <n v="5"/>
    <m/>
    <m/>
    <m/>
    <m/>
    <n v="1"/>
    <n v="7"/>
    <n v="2"/>
  </r>
  <r>
    <n v="39864.904177984601"/>
    <s v="C"/>
    <x v="885"/>
    <x v="1"/>
    <n v="4"/>
    <s v="10 211001033"/>
    <d v="2021-10-09T00:00:00"/>
    <d v="2023-10-31T00:00:00"/>
    <n v="0"/>
    <n v="1"/>
    <n v="5"/>
    <n v="30"/>
    <n v="2"/>
    <n v="17.690000000000001"/>
    <n v="19.2"/>
    <n v="100000"/>
    <n v="4997"/>
    <n v="82025"/>
    <n v="0"/>
    <n v="0"/>
    <n v="0"/>
    <m/>
    <n v="0"/>
    <n v="0"/>
    <n v="0"/>
    <m/>
    <m/>
    <d v="2022-03-31T00:00:00"/>
    <n v="1"/>
    <s v="O"/>
    <n v="1"/>
    <n v="30"/>
    <n v="0"/>
    <m/>
    <m/>
    <m/>
    <m/>
    <m/>
    <m/>
    <n v="1"/>
    <n v="1"/>
    <m/>
    <m/>
    <n v="5273.18"/>
    <s v="TARJETA DE AFINIDAD"/>
    <n v="0"/>
    <n v="0"/>
    <m/>
    <m/>
    <n v="5"/>
    <m/>
    <m/>
    <m/>
    <m/>
    <n v="1"/>
    <n v="7"/>
    <n v="2"/>
  </r>
  <r>
    <n v="9570.7002027163035"/>
    <s v="C"/>
    <x v="885"/>
    <x v="1"/>
    <n v="4"/>
    <s v="10 211001081"/>
    <d v="2021-10-16T00:00:00"/>
    <d v="2023-10-31T00:00:00"/>
    <n v="0"/>
    <n v="1"/>
    <n v="5"/>
    <n v="30"/>
    <n v="2"/>
    <n v="17.690000000000001"/>
    <n v="19.2"/>
    <n v="24000"/>
    <n v="1199"/>
    <n v="19686"/>
    <n v="0"/>
    <n v="0"/>
    <n v="0"/>
    <m/>
    <n v="0"/>
    <n v="0"/>
    <n v="0"/>
    <m/>
    <m/>
    <d v="2022-03-31T00:00:00"/>
    <n v="1"/>
    <s v="O"/>
    <n v="1"/>
    <n v="30"/>
    <n v="0"/>
    <m/>
    <m/>
    <m/>
    <m/>
    <m/>
    <m/>
    <n v="1"/>
    <n v="1"/>
    <m/>
    <m/>
    <n v="1262.44"/>
    <s v="TARJETA DE AFINIDAD"/>
    <n v="0"/>
    <n v="0"/>
    <m/>
    <m/>
    <n v="5"/>
    <m/>
    <m/>
    <m/>
    <m/>
    <n v="1"/>
    <n v="7"/>
    <n v="2"/>
  </r>
  <r>
    <n v="27909.073479587481"/>
    <s v="C"/>
    <x v="885"/>
    <x v="1"/>
    <n v="4"/>
    <s v="10 211001123"/>
    <d v="2021-10-22T00:00:00"/>
    <d v="2023-10-31T00:00:00"/>
    <n v="0"/>
    <n v="1"/>
    <n v="5"/>
    <n v="30"/>
    <n v="2"/>
    <n v="17.690000000000001"/>
    <n v="19.2"/>
    <n v="70000"/>
    <n v="3498"/>
    <n v="57416"/>
    <n v="0"/>
    <n v="0"/>
    <n v="0"/>
    <m/>
    <n v="0"/>
    <n v="0"/>
    <n v="0"/>
    <m/>
    <m/>
    <d v="2022-03-31T00:00:00"/>
    <n v="1"/>
    <s v="O"/>
    <n v="1"/>
    <n v="30"/>
    <n v="0"/>
    <m/>
    <m/>
    <m/>
    <m/>
    <m/>
    <m/>
    <n v="1"/>
    <n v="1"/>
    <m/>
    <m/>
    <n v="3686.76"/>
    <s v="TARJETA DE AFINIDAD"/>
    <n v="0"/>
    <n v="0"/>
    <m/>
    <m/>
    <n v="5"/>
    <m/>
    <m/>
    <m/>
    <m/>
    <n v="1"/>
    <n v="7"/>
    <n v="2"/>
  </r>
  <r>
    <n v="25796.233864571343"/>
    <s v="C"/>
    <x v="885"/>
    <x v="1"/>
    <n v="4"/>
    <s v="10 211001135"/>
    <d v="2021-10-24T00:00:00"/>
    <d v="2023-10-31T00:00:00"/>
    <n v="0"/>
    <n v="1"/>
    <n v="5"/>
    <n v="30"/>
    <n v="2"/>
    <n v="17.690000000000001"/>
    <n v="19.2"/>
    <n v="64700"/>
    <n v="3233"/>
    <n v="53069"/>
    <n v="0"/>
    <n v="0"/>
    <n v="0"/>
    <m/>
    <n v="0"/>
    <n v="0"/>
    <n v="0"/>
    <m/>
    <m/>
    <d v="2022-03-31T00:00:00"/>
    <n v="1"/>
    <s v="O"/>
    <n v="1"/>
    <n v="30"/>
    <n v="0"/>
    <m/>
    <m/>
    <m/>
    <m/>
    <m/>
    <m/>
    <n v="1"/>
    <n v="1"/>
    <m/>
    <m/>
    <n v="3407.46"/>
    <s v="TARJETA DE AFINIDAD"/>
    <n v="0"/>
    <n v="0"/>
    <m/>
    <m/>
    <n v="5"/>
    <m/>
    <m/>
    <m/>
    <m/>
    <n v="1"/>
    <n v="7"/>
    <n v="2"/>
  </r>
  <r>
    <n v="59805.499635303873"/>
    <s v="C"/>
    <x v="885"/>
    <x v="1"/>
    <n v="4"/>
    <s v="10 211001060"/>
    <d v="2021-10-14T00:00:00"/>
    <d v="2023-10-31T00:00:00"/>
    <n v="0"/>
    <n v="1"/>
    <n v="5"/>
    <n v="30"/>
    <n v="2"/>
    <n v="17.690000000000001"/>
    <n v="19.2"/>
    <n v="150000"/>
    <n v="7496"/>
    <n v="123032"/>
    <n v="0"/>
    <n v="0"/>
    <n v="0"/>
    <m/>
    <n v="0"/>
    <n v="0"/>
    <n v="0"/>
    <m/>
    <m/>
    <d v="2022-03-31T00:00:00"/>
    <n v="1"/>
    <s v="O"/>
    <n v="1"/>
    <n v="30"/>
    <n v="0"/>
    <m/>
    <m/>
    <m/>
    <m/>
    <m/>
    <m/>
    <n v="1"/>
    <n v="1"/>
    <m/>
    <m/>
    <n v="7898.6"/>
    <s v="TARJETA DE AFINIDAD"/>
    <n v="0"/>
    <n v="0"/>
    <m/>
    <m/>
    <n v="5"/>
    <m/>
    <m/>
    <m/>
    <m/>
    <n v="1"/>
    <n v="7"/>
    <n v="2"/>
  </r>
  <r>
    <n v="41061.123387487627"/>
    <s v="C"/>
    <x v="885"/>
    <x v="1"/>
    <n v="4"/>
    <s v="10 211001087"/>
    <d v="2021-10-17T00:00:00"/>
    <d v="2023-10-31T00:00:00"/>
    <n v="0"/>
    <n v="1"/>
    <n v="5"/>
    <n v="30"/>
    <n v="2"/>
    <n v="17.690000000000001"/>
    <n v="19.2"/>
    <n v="103000"/>
    <n v="5147"/>
    <n v="84483"/>
    <n v="0"/>
    <n v="0"/>
    <n v="0"/>
    <m/>
    <n v="0"/>
    <n v="0"/>
    <n v="0"/>
    <m/>
    <m/>
    <d v="2022-03-31T00:00:00"/>
    <n v="1"/>
    <s v="O"/>
    <n v="1"/>
    <n v="30"/>
    <n v="0"/>
    <m/>
    <m/>
    <m/>
    <m/>
    <m/>
    <m/>
    <n v="1"/>
    <n v="1"/>
    <m/>
    <m/>
    <n v="5429.59"/>
    <s v="TARJETA DE AFINIDAD"/>
    <n v="0"/>
    <n v="0"/>
    <m/>
    <m/>
    <n v="5"/>
    <m/>
    <m/>
    <m/>
    <m/>
    <n v="1"/>
    <n v="7"/>
    <n v="2"/>
  </r>
  <r>
    <n v="79592.012025633405"/>
    <s v="C"/>
    <x v="885"/>
    <x v="1"/>
    <n v="4"/>
    <s v="10 211001127"/>
    <d v="2021-10-23T00:00:00"/>
    <d v="2023-10-31T00:00:00"/>
    <n v="0"/>
    <n v="1"/>
    <n v="5"/>
    <n v="30"/>
    <n v="2"/>
    <n v="17.690000000000001"/>
    <n v="19.2"/>
    <n v="199650"/>
    <n v="9977"/>
    <n v="163759"/>
    <n v="0"/>
    <n v="0"/>
    <n v="0"/>
    <m/>
    <n v="0"/>
    <n v="0"/>
    <n v="0"/>
    <m/>
    <m/>
    <d v="2022-03-31T00:00:00"/>
    <n v="1"/>
    <s v="O"/>
    <n v="1"/>
    <n v="30"/>
    <n v="0"/>
    <m/>
    <m/>
    <m/>
    <m/>
    <m/>
    <m/>
    <n v="1"/>
    <n v="1"/>
    <m/>
    <m/>
    <n v="10524.02"/>
    <s v="TARJETA DE AFINIDAD"/>
    <n v="0"/>
    <n v="0"/>
    <m/>
    <m/>
    <n v="5"/>
    <m/>
    <m/>
    <m/>
    <m/>
    <n v="1"/>
    <n v="7"/>
    <n v="2"/>
  </r>
  <r>
    <n v="3531812.4632448666"/>
    <s v="C"/>
    <x v="886"/>
    <x v="12"/>
    <n v="3"/>
    <s v="13 211001607"/>
    <d v="2021-06-10T00:00:00"/>
    <d v="2023-12-31T00:00:00"/>
    <n v="90"/>
    <n v="1"/>
    <n v="7"/>
    <n v="30"/>
    <n v="2"/>
    <n v="11.63"/>
    <n v="12.27"/>
    <n v="7249422"/>
    <n v="189308"/>
    <n v="5322844"/>
    <n v="147268"/>
    <n v="0"/>
    <n v="0"/>
    <m/>
    <n v="1015995"/>
    <n v="147268"/>
    <n v="0"/>
    <s v="600000/700000/"/>
    <s v="07/12/"/>
    <d v="2022-02-28T00:00:00"/>
    <n v="1"/>
    <s v="O"/>
    <n v="1"/>
    <n v="30"/>
    <n v="537023"/>
    <m/>
    <m/>
    <m/>
    <m/>
    <m/>
    <m/>
    <n v="1"/>
    <n v="1"/>
    <n v="44357"/>
    <s v="A"/>
    <n v="346949.7"/>
    <s v="LIBRE INVERSION"/>
    <n v="0"/>
    <n v="0"/>
    <s v="800-197-268-4"/>
    <s v="DIRECCION DE IMPUESTOS Y ADUANAS NACIONALES"/>
    <n v="5"/>
    <m/>
    <m/>
    <m/>
    <m/>
    <n v="1"/>
    <n v="7"/>
    <n v="2"/>
  </r>
  <r>
    <n v="1916713.536755133"/>
    <s v="C"/>
    <x v="886"/>
    <x v="6"/>
    <n v="4"/>
    <s v="10 191002858"/>
    <d v="2020-02-03T00:00:00"/>
    <d v="2023-06-30T00:00:00"/>
    <n v="180"/>
    <n v="1"/>
    <n v="18"/>
    <n v="30"/>
    <n v="2"/>
    <n v="18"/>
    <n v="19.559999999999999"/>
    <n v="3000000"/>
    <n v="150000"/>
    <n v="2888722"/>
    <n v="125168"/>
    <n v="0"/>
    <n v="0"/>
    <m/>
    <n v="551383"/>
    <n v="125168"/>
    <n v="143695"/>
    <m/>
    <m/>
    <d v="2021-10-31T00:00:00"/>
    <n v="1"/>
    <s v="O"/>
    <n v="1"/>
    <n v="30"/>
    <n v="781137"/>
    <m/>
    <m/>
    <m/>
    <m/>
    <m/>
    <m/>
    <n v="1"/>
    <n v="1"/>
    <m/>
    <m/>
    <n v="188301.3"/>
    <s v="TARJETA DE AFINIDAD"/>
    <n v="0"/>
    <n v="0"/>
    <m/>
    <m/>
    <n v="5"/>
    <m/>
    <m/>
    <m/>
    <m/>
    <n v="1"/>
    <n v="7"/>
    <n v="2"/>
  </r>
  <r>
    <n v="0"/>
    <s v="C"/>
    <x v="887"/>
    <x v="0"/>
    <n v="4"/>
    <s v="10 191000235"/>
    <d v="2019-07-12T00:00:00"/>
    <d v="2022-10-15T00:00:00"/>
    <n v="0"/>
    <n v="1"/>
    <n v="63"/>
    <n v="15"/>
    <n v="2"/>
    <n v="17.93"/>
    <n v="19.559999999999999"/>
    <n v="500000"/>
    <n v="9500"/>
    <n v="109697"/>
    <n v="0"/>
    <n v="0"/>
    <n v="0"/>
    <m/>
    <n v="0"/>
    <n v="0"/>
    <n v="0"/>
    <m/>
    <m/>
    <d v="2022-03-31T00:00:00"/>
    <n v="1"/>
    <s v="O"/>
    <n v="1"/>
    <n v="15"/>
    <n v="0"/>
    <m/>
    <m/>
    <m/>
    <m/>
    <m/>
    <m/>
    <n v="1"/>
    <n v="1"/>
    <m/>
    <m/>
    <n v="304864"/>
    <s v="TARJETA DE AFINIDAD"/>
    <n v="0"/>
    <n v="0"/>
    <s v="890-324-067-3"/>
    <s v="FONDO DE EMPLEADOS DE LA DIRECCION DE IMPUESTOS Y "/>
    <n v="5"/>
    <m/>
    <m/>
    <m/>
    <m/>
    <n v="1"/>
    <n v="7"/>
    <n v="2"/>
  </r>
  <r>
    <n v="0"/>
    <s v="C"/>
    <x v="888"/>
    <x v="1"/>
    <n v="4"/>
    <s v="10 191003308"/>
    <d v="2020-06-05T00:00:00"/>
    <d v="2022-08-31T00:00:00"/>
    <n v="0"/>
    <n v="1"/>
    <n v="20"/>
    <n v="30"/>
    <n v="2"/>
    <n v="9"/>
    <n v="9.3800000000000008"/>
    <n v="5000000"/>
    <n v="158999"/>
    <n v="648513"/>
    <n v="0"/>
    <n v="0"/>
    <n v="0"/>
    <m/>
    <n v="0"/>
    <n v="0"/>
    <n v="0"/>
    <m/>
    <m/>
    <d v="2022-03-31T00:00:00"/>
    <n v="1"/>
    <s v="O"/>
    <n v="1"/>
    <n v="30"/>
    <n v="0"/>
    <m/>
    <m/>
    <m/>
    <m/>
    <m/>
    <m/>
    <n v="1"/>
    <n v="1"/>
    <m/>
    <m/>
    <n v="433806"/>
    <s v="TARJETA DE AFINIDAD"/>
    <n v="0"/>
    <n v="0"/>
    <m/>
    <m/>
    <n v="5"/>
    <m/>
    <m/>
    <m/>
    <m/>
    <n v="1"/>
    <n v="7"/>
    <n v="2"/>
  </r>
  <r>
    <n v="368814.68121350277"/>
    <s v="C"/>
    <x v="889"/>
    <x v="1"/>
    <n v="4"/>
    <s v="10 211001534"/>
    <d v="2021-12-21T00:00:00"/>
    <d v="2022-12-31T00:00:00"/>
    <n v="0"/>
    <n v="1"/>
    <n v="3"/>
    <n v="30"/>
    <n v="2"/>
    <n v="17.690000000000001"/>
    <n v="19.2"/>
    <n v="600000"/>
    <n v="55037"/>
    <n v="459952"/>
    <n v="0"/>
    <n v="0"/>
    <n v="0"/>
    <m/>
    <n v="0"/>
    <n v="0"/>
    <n v="0"/>
    <m/>
    <m/>
    <d v="2022-03-31T00:00:00"/>
    <n v="1"/>
    <s v="O"/>
    <n v="1"/>
    <n v="30"/>
    <n v="0"/>
    <m/>
    <m/>
    <m/>
    <m/>
    <m/>
    <m/>
    <n v="1"/>
    <n v="1"/>
    <m/>
    <m/>
    <n v="11390.44"/>
    <s v="TARJETA DE AFINIDAD"/>
    <n v="0"/>
    <n v="0"/>
    <m/>
    <m/>
    <n v="5"/>
    <m/>
    <m/>
    <m/>
    <m/>
    <n v="1"/>
    <n v="7"/>
    <n v="2"/>
  </r>
  <r>
    <n v="282982.23635949165"/>
    <s v="C"/>
    <x v="889"/>
    <x v="1"/>
    <n v="4"/>
    <s v="10 211001535"/>
    <d v="2021-12-21T00:00:00"/>
    <d v="2022-10-31T00:00:00"/>
    <n v="0"/>
    <n v="1"/>
    <n v="2"/>
    <n v="30"/>
    <n v="2"/>
    <n v="17.690000000000001"/>
    <n v="19.2"/>
    <n v="600000"/>
    <n v="55037"/>
    <n v="352913"/>
    <n v="0"/>
    <n v="0"/>
    <n v="0"/>
    <m/>
    <n v="0"/>
    <n v="0"/>
    <n v="0"/>
    <m/>
    <m/>
    <d v="2022-03-31T00:00:00"/>
    <n v="1"/>
    <s v="O"/>
    <n v="1"/>
    <n v="30"/>
    <n v="0"/>
    <m/>
    <m/>
    <m/>
    <m/>
    <m/>
    <m/>
    <n v="1"/>
    <n v="1"/>
    <m/>
    <m/>
    <n v="8742.4"/>
    <s v="TARJETA DE AFINIDAD"/>
    <n v="0"/>
    <n v="0"/>
    <m/>
    <m/>
    <n v="5"/>
    <m/>
    <m/>
    <m/>
    <m/>
    <n v="1"/>
    <n v="7"/>
    <n v="2"/>
  </r>
  <r>
    <n v="368814.68121350277"/>
    <s v="C"/>
    <x v="889"/>
    <x v="1"/>
    <n v="4"/>
    <s v="10 211001525"/>
    <d v="2021-12-20T00:00:00"/>
    <d v="2022-12-31T00:00:00"/>
    <n v="0"/>
    <n v="1"/>
    <n v="3"/>
    <n v="30"/>
    <n v="2"/>
    <n v="17.690000000000001"/>
    <n v="19.2"/>
    <n v="600000"/>
    <n v="55037"/>
    <n v="459952"/>
    <n v="0"/>
    <n v="0"/>
    <n v="0"/>
    <m/>
    <n v="0"/>
    <n v="0"/>
    <n v="0"/>
    <m/>
    <m/>
    <d v="2022-03-31T00:00:00"/>
    <n v="1"/>
    <s v="O"/>
    <n v="1"/>
    <n v="30"/>
    <n v="0"/>
    <m/>
    <m/>
    <m/>
    <m/>
    <m/>
    <m/>
    <n v="1"/>
    <n v="1"/>
    <m/>
    <m/>
    <n v="11390.44"/>
    <s v="TARJETA DE AFINIDAD"/>
    <n v="0"/>
    <n v="0"/>
    <m/>
    <m/>
    <n v="5"/>
    <m/>
    <m/>
    <m/>
    <m/>
    <n v="1"/>
    <n v="7"/>
    <n v="2"/>
  </r>
  <r>
    <n v="368814.68121350277"/>
    <s v="C"/>
    <x v="889"/>
    <x v="1"/>
    <n v="4"/>
    <s v="10 211001526"/>
    <d v="2021-12-20T00:00:00"/>
    <d v="2022-12-31T00:00:00"/>
    <n v="0"/>
    <n v="1"/>
    <n v="3"/>
    <n v="30"/>
    <n v="2"/>
    <n v="17.690000000000001"/>
    <n v="19.2"/>
    <n v="600000"/>
    <n v="55037"/>
    <n v="459952"/>
    <n v="0"/>
    <n v="0"/>
    <n v="0"/>
    <m/>
    <n v="0"/>
    <n v="0"/>
    <n v="0"/>
    <m/>
    <m/>
    <d v="2022-03-31T00:00:00"/>
    <n v="1"/>
    <s v="O"/>
    <n v="1"/>
    <n v="30"/>
    <n v="0"/>
    <m/>
    <m/>
    <m/>
    <m/>
    <m/>
    <m/>
    <n v="1"/>
    <n v="1"/>
    <m/>
    <m/>
    <n v="11390.44"/>
    <s v="TARJETA DE AFINIDAD"/>
    <n v="0"/>
    <n v="0"/>
    <m/>
    <m/>
    <n v="5"/>
    <m/>
    <m/>
    <m/>
    <m/>
    <n v="1"/>
    <n v="7"/>
    <n v="2"/>
  </r>
  <r>
    <n v="1515357"/>
    <s v="C"/>
    <x v="890"/>
    <x v="0"/>
    <n v="4"/>
    <s v="13 221000021"/>
    <d v="2022-01-11T00:00:00"/>
    <d v="2024-01-31T00:00:00"/>
    <n v="0"/>
    <n v="1"/>
    <n v="2"/>
    <n v="30"/>
    <n v="2"/>
    <n v="8.02"/>
    <n v="8.32"/>
    <n v="4637063"/>
    <n v="210626"/>
    <n v="4279689"/>
    <n v="0"/>
    <n v="0"/>
    <n v="0"/>
    <m/>
    <n v="0"/>
    <n v="0"/>
    <n v="0"/>
    <m/>
    <m/>
    <d v="2022-03-31T00:00:00"/>
    <n v="1"/>
    <s v="O"/>
    <n v="1"/>
    <n v="30"/>
    <n v="0"/>
    <m/>
    <m/>
    <m/>
    <m/>
    <m/>
    <m/>
    <n v="1"/>
    <n v="1"/>
    <m/>
    <m/>
    <n v="345537"/>
    <s v="SUSTITUCION"/>
    <n v="0"/>
    <n v="0"/>
    <s v="800-197-268-4"/>
    <s v="DIRECCION DE IMPUESTOS Y ADUANAS NACIONALES"/>
    <n v="5"/>
    <m/>
    <m/>
    <m/>
    <m/>
    <n v="1"/>
    <n v="7"/>
    <n v="2"/>
  </r>
  <r>
    <n v="11697647"/>
    <s v="C"/>
    <x v="891"/>
    <x v="0"/>
    <n v="4"/>
    <s v="13 221000001"/>
    <d v="2022-01-13T00:00:00"/>
    <d v="2024-07-31T00:00:00"/>
    <n v="0"/>
    <n v="1"/>
    <n v="2"/>
    <n v="30"/>
    <n v="2"/>
    <n v="9"/>
    <n v="9.3800000000000008"/>
    <n v="13077109"/>
    <n v="356014"/>
    <n v="12568039"/>
    <n v="0"/>
    <n v="0"/>
    <n v="0"/>
    <m/>
    <n v="0"/>
    <n v="0"/>
    <n v="0"/>
    <s v="1000000/1000000/"/>
    <s v="06/12/"/>
    <d v="2022-03-31T00:00:00"/>
    <n v="1"/>
    <s v="O"/>
    <n v="1"/>
    <n v="30"/>
    <n v="0"/>
    <m/>
    <m/>
    <m/>
    <m/>
    <m/>
    <m/>
    <n v="1"/>
    <n v="1"/>
    <m/>
    <m/>
    <n v="108797"/>
    <s v="SUSTITUCION"/>
    <n v="0"/>
    <n v="0"/>
    <s v="800-197-268-4"/>
    <s v="DIRECCION DE IMPUESTOS Y ADUANAS NACIONALES"/>
    <n v="5"/>
    <m/>
    <m/>
    <m/>
    <m/>
    <n v="1"/>
    <n v="7"/>
    <n v="2"/>
  </r>
  <r>
    <n v="0"/>
    <s v="C"/>
    <x v="892"/>
    <x v="0"/>
    <n v="4"/>
    <s v="13 201003426"/>
    <d v="2020-12-18T00:00:00"/>
    <d v="2022-12-31T00:00:00"/>
    <n v="0"/>
    <n v="1"/>
    <n v="17"/>
    <n v="30"/>
    <n v="2"/>
    <n v="12.61"/>
    <n v="13.37"/>
    <n v="10059432"/>
    <n v="349508"/>
    <n v="2982548"/>
    <n v="0"/>
    <n v="0"/>
    <n v="0"/>
    <m/>
    <n v="0"/>
    <n v="0"/>
    <n v="0"/>
    <m/>
    <m/>
    <d v="2022-03-31T00:00:00"/>
    <n v="1"/>
    <s v="O"/>
    <n v="1"/>
    <n v="30"/>
    <n v="0"/>
    <m/>
    <m/>
    <m/>
    <m/>
    <m/>
    <m/>
    <n v="1"/>
    <n v="1"/>
    <m/>
    <m/>
    <n v="507496"/>
    <s v="LIBRE INVERSION"/>
    <n v="0"/>
    <n v="0"/>
    <s v="800-197-268-4"/>
    <s v="DIRECCION DE IMPUESTOS Y ADUANAS NACIONALES"/>
    <n v="5"/>
    <m/>
    <m/>
    <m/>
    <m/>
    <n v="1"/>
    <n v="7"/>
    <n v="2"/>
  </r>
  <r>
    <n v="34234149"/>
    <s v="C"/>
    <x v="893"/>
    <x v="2"/>
    <n v="4"/>
    <s v="13 211003521"/>
    <d v="2021-11-30T00:00:00"/>
    <d v="2024-11-30T00:00:00"/>
    <n v="0"/>
    <n v="1"/>
    <n v="5"/>
    <n v="30"/>
    <n v="2"/>
    <n v="9"/>
    <n v="9.3800000000000008"/>
    <n v="41559340"/>
    <n v="1074383"/>
    <n v="36993519"/>
    <n v="0"/>
    <n v="0"/>
    <n v="41000000"/>
    <n v="44527"/>
    <n v="0"/>
    <n v="0"/>
    <n v="0"/>
    <s v="1500000/1500000/"/>
    <s v="06/12/"/>
    <d v="2022-03-31T00:00:00"/>
    <n v="3"/>
    <s v="O"/>
    <n v="1"/>
    <n v="30"/>
    <n v="0"/>
    <m/>
    <m/>
    <m/>
    <m/>
    <m/>
    <m/>
    <n v="1"/>
    <n v="1"/>
    <m/>
    <m/>
    <n v="1615234"/>
    <s v="SUSTITUCION"/>
    <n v="0"/>
    <n v="0"/>
    <s v="800-197-268-4"/>
    <s v="DIRECCION DE IMPUESTOS Y ADUANAS NACIONALES"/>
    <n v="5"/>
    <m/>
    <m/>
    <m/>
    <m/>
    <n v="1"/>
    <n v="7"/>
    <n v="2"/>
  </r>
  <r>
    <n v="3000747.7335032746"/>
    <s v="C"/>
    <x v="894"/>
    <x v="0"/>
    <n v="4"/>
    <s v="13 221000848"/>
    <d v="2022-02-25T00:00:00"/>
    <d v="2023-08-31T00:00:00"/>
    <n v="0"/>
    <n v="1"/>
    <n v="1"/>
    <n v="30"/>
    <n v="2"/>
    <n v="10.94"/>
    <n v="11.51"/>
    <n v="5035932"/>
    <n v="191904"/>
    <n v="4891685"/>
    <n v="0"/>
    <n v="0"/>
    <n v="0"/>
    <m/>
    <n v="0"/>
    <n v="0"/>
    <n v="0"/>
    <s v="1000000/1000000/"/>
    <s v="06/12/"/>
    <d v="2022-03-31T00:00:00"/>
    <n v="1"/>
    <s v="O"/>
    <n v="1"/>
    <n v="30"/>
    <n v="0"/>
    <m/>
    <m/>
    <m/>
    <m/>
    <m/>
    <m/>
    <n v="1"/>
    <n v="1"/>
    <m/>
    <m/>
    <n v="236374.72"/>
    <s v="EDUCACION"/>
    <n v="0"/>
    <n v="0"/>
    <s v="800-197-268-4"/>
    <s v="DIRECCION DE IMPUESTOS Y ADUANAS NACIONALES"/>
    <n v="5"/>
    <m/>
    <m/>
    <m/>
    <m/>
    <n v="1"/>
    <n v="7"/>
    <n v="2"/>
  </r>
  <r>
    <n v="1640049.5668925894"/>
    <s v="C"/>
    <x v="894"/>
    <x v="1"/>
    <n v="4"/>
    <s v="10 211001157"/>
    <d v="2021-10-28T00:00:00"/>
    <d v="2024-10-31T00:00:00"/>
    <n v="0"/>
    <n v="1"/>
    <n v="5"/>
    <n v="30"/>
    <n v="2"/>
    <n v="17.690000000000001"/>
    <n v="19.2"/>
    <n v="3000000"/>
    <n v="108613"/>
    <n v="2673521"/>
    <n v="0"/>
    <n v="0"/>
    <n v="0"/>
    <m/>
    <n v="0"/>
    <n v="0"/>
    <n v="0"/>
    <m/>
    <m/>
    <d v="2022-03-31T00:00:00"/>
    <n v="1"/>
    <s v="O"/>
    <n v="1"/>
    <n v="30"/>
    <n v="0"/>
    <m/>
    <m/>
    <m/>
    <m/>
    <m/>
    <m/>
    <n v="1"/>
    <n v="1"/>
    <m/>
    <m/>
    <n v="129180.23"/>
    <s v="TARJETA DE AFINIDAD"/>
    <n v="0"/>
    <n v="0"/>
    <m/>
    <m/>
    <n v="5"/>
    <m/>
    <m/>
    <m/>
    <m/>
    <n v="1"/>
    <n v="7"/>
    <n v="2"/>
  </r>
  <r>
    <n v="114230.68960413634"/>
    <s v="C"/>
    <x v="894"/>
    <x v="1"/>
    <n v="4"/>
    <s v="10 221000418"/>
    <d v="2022-03-09T00:00:00"/>
    <d v="2025-03-31T00:00:00"/>
    <n v="0"/>
    <n v="1"/>
    <n v="0"/>
    <n v="30"/>
    <n v="2"/>
    <n v="17.7"/>
    <n v="19.21"/>
    <n v="186200"/>
    <n v="6741"/>
    <n v="186200"/>
    <n v="1923"/>
    <n v="0"/>
    <n v="0"/>
    <m/>
    <n v="0"/>
    <n v="0"/>
    <n v="0"/>
    <m/>
    <m/>
    <d v="2022-03-09T00:00:00"/>
    <n v="1"/>
    <s v="O"/>
    <n v="1"/>
    <n v="30"/>
    <n v="0"/>
    <m/>
    <m/>
    <m/>
    <m/>
    <m/>
    <m/>
    <n v="1"/>
    <n v="1"/>
    <m/>
    <m/>
    <n v="8989.06"/>
    <s v="TARJETA DE AFINIDAD"/>
    <n v="0"/>
    <n v="0"/>
    <m/>
    <m/>
    <n v="5"/>
    <m/>
    <m/>
    <m/>
    <m/>
    <n v="1"/>
    <n v="7"/>
    <n v="2"/>
  </r>
  <r>
    <n v="51331.304957204571"/>
    <s v="C"/>
    <x v="895"/>
    <x v="0"/>
    <n v="4"/>
    <s v="10 191003857"/>
    <d v="2020-11-20T00:00:00"/>
    <d v="2022-05-31T00:00:00"/>
    <n v="0"/>
    <n v="1"/>
    <n v="31"/>
    <n v="15"/>
    <n v="2"/>
    <n v="5.99"/>
    <n v="6.16"/>
    <n v="1500000"/>
    <n v="33333"/>
    <n v="128028"/>
    <n v="0"/>
    <n v="0"/>
    <n v="0"/>
    <m/>
    <n v="0"/>
    <n v="0"/>
    <n v="0"/>
    <m/>
    <m/>
    <d v="2022-03-31T00:00:00"/>
    <n v="1"/>
    <s v="O"/>
    <n v="1"/>
    <n v="15"/>
    <n v="0"/>
    <m/>
    <m/>
    <m/>
    <m/>
    <m/>
    <m/>
    <n v="1"/>
    <n v="1"/>
    <m/>
    <m/>
    <n v="9211.99"/>
    <s v="TARJETA DE AFINIDAD"/>
    <n v="0"/>
    <n v="0"/>
    <s v="890-324-067-3"/>
    <s v="FONDO DE EMPLEADOS DE LA DIRECCION DE IMPUESTOS Y "/>
    <n v="5"/>
    <m/>
    <m/>
    <m/>
    <m/>
    <n v="1"/>
    <n v="7"/>
    <n v="2"/>
  </r>
  <r>
    <n v="494598.24157447368"/>
    <s v="C"/>
    <x v="895"/>
    <x v="0"/>
    <n v="4"/>
    <s v="10 211001158"/>
    <d v="2021-10-28T00:00:00"/>
    <d v="2023-10-31T00:00:00"/>
    <n v="0"/>
    <n v="1"/>
    <n v="10"/>
    <n v="15"/>
    <n v="2"/>
    <n v="5.99"/>
    <n v="6.16"/>
    <n v="1538190"/>
    <n v="38292"/>
    <n v="1233737"/>
    <n v="0"/>
    <n v="0"/>
    <n v="0"/>
    <m/>
    <n v="0"/>
    <n v="0"/>
    <n v="0"/>
    <m/>
    <m/>
    <d v="2022-03-31T00:00:00"/>
    <n v="1"/>
    <s v="O"/>
    <n v="1"/>
    <n v="15"/>
    <n v="0"/>
    <m/>
    <m/>
    <m/>
    <m/>
    <m/>
    <m/>
    <n v="1"/>
    <n v="1"/>
    <m/>
    <m/>
    <n v="88824.94"/>
    <s v="TARJETA DE AFINIDAD"/>
    <n v="0"/>
    <n v="0"/>
    <s v="890-324-067-3"/>
    <s v="FONDO DE EMPLEADOS DE LA DIRECCION DE IMPUESTOS Y "/>
    <n v="5"/>
    <m/>
    <m/>
    <m/>
    <m/>
    <n v="1"/>
    <n v="7"/>
    <n v="2"/>
  </r>
  <r>
    <n v="200452.84346832172"/>
    <s v="C"/>
    <x v="895"/>
    <x v="0"/>
    <n v="4"/>
    <s v="10 221000558"/>
    <d v="2022-03-29T00:00:00"/>
    <d v="2024-03-31T00:00:00"/>
    <n v="0"/>
    <n v="1"/>
    <n v="0"/>
    <n v="15"/>
    <n v="2"/>
    <n v="17.63"/>
    <n v="19.2"/>
    <n v="500000"/>
    <n v="12447"/>
    <n v="500000"/>
    <n v="245"/>
    <n v="0"/>
    <n v="0"/>
    <m/>
    <n v="0"/>
    <n v="0"/>
    <n v="0"/>
    <m/>
    <m/>
    <d v="2022-03-29T00:00:00"/>
    <n v="1"/>
    <s v="O"/>
    <n v="1"/>
    <n v="15"/>
    <n v="0"/>
    <m/>
    <m/>
    <m/>
    <m/>
    <m/>
    <m/>
    <n v="1"/>
    <n v="1"/>
    <m/>
    <m/>
    <n v="35992.68"/>
    <s v="TARJETA DE AFINIDAD"/>
    <n v="0"/>
    <n v="0"/>
    <s v="890-324-067-3"/>
    <s v="FONDO DE EMPLEADOS DE LA DIRECCION DE IMPUESTOS Y "/>
    <n v="5"/>
    <m/>
    <m/>
    <m/>
    <m/>
    <n v="1"/>
    <n v="7"/>
    <n v="2"/>
  </r>
  <r>
    <n v="0"/>
    <s v="C"/>
    <x v="896"/>
    <x v="0"/>
    <n v="4"/>
    <s v="13 201003216"/>
    <d v="2020-11-17T00:00:00"/>
    <d v="2022-05-31T00:00:00"/>
    <n v="0"/>
    <n v="1"/>
    <n v="17"/>
    <n v="30"/>
    <n v="2"/>
    <n v="9"/>
    <n v="9.3800000000000008"/>
    <n v="5029391"/>
    <n v="227072"/>
    <n v="449114"/>
    <n v="0"/>
    <n v="0"/>
    <n v="0"/>
    <m/>
    <n v="0"/>
    <n v="0"/>
    <n v="0"/>
    <m/>
    <m/>
    <d v="2022-03-31T00:00:00"/>
    <n v="1"/>
    <s v="O"/>
    <n v="1"/>
    <n v="30"/>
    <n v="0"/>
    <m/>
    <m/>
    <m/>
    <m/>
    <m/>
    <m/>
    <n v="1"/>
    <n v="1"/>
    <m/>
    <m/>
    <n v="446184"/>
    <s v="LIBRE INVERSION"/>
    <n v="0"/>
    <n v="0"/>
    <s v="800-197-268-4"/>
    <s v="DIRECCION DE IMPUESTOS Y ADUANAS NACIONALES"/>
    <n v="5"/>
    <m/>
    <m/>
    <m/>
    <m/>
    <n v="1"/>
    <n v="7"/>
    <n v="2"/>
  </r>
  <r>
    <n v="2251210"/>
    <s v="C"/>
    <x v="897"/>
    <x v="1"/>
    <n v="4"/>
    <s v="13 221000516"/>
    <d v="2022-01-27T00:00:00"/>
    <d v="2023-01-31T00:00:00"/>
    <n v="0"/>
    <n v="1"/>
    <n v="2"/>
    <n v="30"/>
    <n v="2"/>
    <n v="9.5399999999999991"/>
    <n v="9.9600000000000009"/>
    <n v="5813364"/>
    <n v="306157"/>
    <n v="5295261"/>
    <n v="0"/>
    <n v="0"/>
    <n v="0"/>
    <m/>
    <n v="0"/>
    <n v="0"/>
    <n v="0"/>
    <s v="1000000/1500000/"/>
    <s v="06/12/"/>
    <d v="2022-03-31T00:00:00"/>
    <n v="1"/>
    <s v="O"/>
    <n v="1"/>
    <n v="30"/>
    <n v="0"/>
    <m/>
    <m/>
    <m/>
    <m/>
    <m/>
    <m/>
    <n v="1"/>
    <n v="1"/>
    <m/>
    <m/>
    <n v="380506"/>
    <s v="LIBRE INVERSION"/>
    <n v="0"/>
    <n v="0"/>
    <m/>
    <m/>
    <n v="5"/>
    <m/>
    <m/>
    <m/>
    <m/>
    <n v="1"/>
    <n v="7"/>
    <n v="2"/>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r>
    <n v="0"/>
    <m/>
    <x v="898"/>
    <x v="13"/>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CF34533-CB19-45C5-8D38-F4F46278E821}" name="TablaDinámica1"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I1:BJ16" firstHeaderRow="1" firstDataRow="1" firstDataCol="1"/>
  <pivotFields count="57">
    <pivotField dataField="1" numFmtId="164" showAll="0"/>
    <pivotField showAll="0"/>
    <pivotField showAll="0"/>
    <pivotField axis="axisRow" showAll="0">
      <items count="16">
        <item x="2"/>
        <item x="4"/>
        <item x="0"/>
        <item x="9"/>
        <item x="11"/>
        <item x="12"/>
        <item x="5"/>
        <item x="1"/>
        <item x="7"/>
        <item x="10"/>
        <item x="6"/>
        <item x="3"/>
        <item m="1" x="14"/>
        <item x="8"/>
        <item x="13"/>
        <item t="default"/>
      </items>
    </pivotField>
    <pivotField showAll="0"/>
    <pivotField showAll="0"/>
    <pivotField numFmtId="14"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6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5">
    <i>
      <x/>
    </i>
    <i>
      <x v="1"/>
    </i>
    <i>
      <x v="2"/>
    </i>
    <i>
      <x v="3"/>
    </i>
    <i>
      <x v="4"/>
    </i>
    <i>
      <x v="5"/>
    </i>
    <i>
      <x v="6"/>
    </i>
    <i>
      <x v="7"/>
    </i>
    <i>
      <x v="8"/>
    </i>
    <i>
      <x v="9"/>
    </i>
    <i>
      <x v="10"/>
    </i>
    <i>
      <x v="11"/>
    </i>
    <i>
      <x v="13"/>
    </i>
    <i>
      <x v="14"/>
    </i>
    <i t="grand">
      <x/>
    </i>
  </rowItems>
  <colItems count="1">
    <i/>
  </colItems>
  <dataFields count="1">
    <dataField name="Suma de CARTERA NETA" fld="0" baseField="0" baseItem="0" numFmtId="175"/>
  </dataFields>
  <formats count="8">
    <format dxfId="7">
      <pivotArea type="all" dataOnly="0" outline="0" fieldPosition="0"/>
    </format>
    <format dxfId="6">
      <pivotArea outline="0" collapsedLevelsAreSubtotals="1" fieldPosition="0"/>
    </format>
    <format dxfId="5">
      <pivotArea field="3" type="button" dataOnly="0" labelOnly="1" outline="0" axis="axisRow" fieldPosition="0"/>
    </format>
    <format dxfId="4">
      <pivotArea dataOnly="0" labelOnly="1" fieldPosition="0">
        <references count="1">
          <reference field="3" count="0"/>
        </references>
      </pivotArea>
    </format>
    <format dxfId="3">
      <pivotArea dataOnly="0" labelOnly="1" grandRow="1" outline="0" fieldPosition="0"/>
    </format>
    <format dxfId="2">
      <pivotArea dataOnly="0" labelOnly="1" outline="0" axis="axisValues" fieldPosition="0"/>
    </format>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56C37FE-79B1-4DC0-A35E-D27E2DAF7FFF}" name="TablaDinámica2" cacheId="1" applyNumberFormats="0" applyBorderFormats="0" applyFontFormats="0" applyPatternFormats="0" applyAlignmentFormats="0" applyWidthHeightFormats="1" dataCaption="Valores" updatedVersion="7" minRefreshableVersion="3" useAutoFormatting="1" rowGrandTotals="0" colGrandTotals="0" itemPrintTitles="1" createdVersion="7" indent="0" outline="1" outlineData="1" multipleFieldFilters="0" rowHeaderCaption="ID">
  <location ref="BS1:CG901" firstHeaderRow="1" firstDataRow="2" firstDataCol="1"/>
  <pivotFields count="57">
    <pivotField dataField="1" numFmtId="164" showAll="0" defaultSubtotal="0"/>
    <pivotField showAll="0" defaultSubtotal="0"/>
    <pivotField axis="axisRow" numFmtId="41" showAll="0" defaultSubtotal="0">
      <items count="1876">
        <item m="1" x="1102"/>
        <item m="1" x="919"/>
        <item m="1" x="1516"/>
        <item m="1" x="1744"/>
        <item m="1" x="1307"/>
        <item m="1" x="1030"/>
        <item m="1" x="1369"/>
        <item m="1" x="1038"/>
        <item m="1" x="1356"/>
        <item m="1" x="1675"/>
        <item m="1" x="1654"/>
        <item m="1" x="914"/>
        <item m="1" x="1048"/>
        <item m="1" x="1172"/>
        <item m="1" x="1403"/>
        <item m="1" x="1078"/>
        <item m="1" x="1201"/>
        <item m="1" x="1197"/>
        <item m="1" x="1138"/>
        <item m="1" x="1387"/>
        <item x="20"/>
        <item m="1" x="1421"/>
        <item m="1" x="1867"/>
        <item m="1" x="1432"/>
        <item m="1" x="1222"/>
        <item m="1" x="966"/>
        <item m="1" x="1212"/>
        <item m="1" x="1803"/>
        <item m="1" x="1173"/>
        <item m="1" x="1613"/>
        <item m="1" x="1833"/>
        <item m="1" x="1159"/>
        <item m="1" x="1460"/>
        <item m="1" x="1237"/>
        <item m="1" x="1726"/>
        <item m="1" x="1706"/>
        <item m="1" x="1383"/>
        <item m="1" x="1211"/>
        <item m="1" x="1219"/>
        <item x="39"/>
        <item m="1" x="1232"/>
        <item m="1" x="1509"/>
        <item m="1" x="1653"/>
        <item m="1" x="1574"/>
        <item m="1" x="1163"/>
        <item m="1" x="1327"/>
        <item m="1" x="973"/>
        <item m="1" x="1009"/>
        <item m="1" x="1821"/>
        <item m="1" x="1215"/>
        <item m="1" x="1345"/>
        <item m="1" x="1520"/>
        <item m="1" x="1057"/>
        <item m="1" x="1658"/>
        <item m="1" x="1230"/>
        <item m="1" x="1630"/>
        <item m="1" x="1871"/>
        <item m="1" x="1552"/>
        <item m="1" x="1039"/>
        <item m="1" x="1091"/>
        <item m="1" x="1444"/>
        <item m="1" x="1081"/>
        <item m="1" x="1580"/>
        <item m="1" x="1688"/>
        <item m="1" x="1623"/>
        <item m="1" x="1784"/>
        <item m="1" x="1873"/>
        <item m="1" x="1862"/>
        <item m="1" x="1015"/>
        <item m="1" x="993"/>
        <item m="1" x="1128"/>
        <item m="1" x="1277"/>
        <item m="1" x="1333"/>
        <item m="1" x="1336"/>
        <item m="1" x="1430"/>
        <item m="1" x="1455"/>
        <item m="1" x="1401"/>
        <item m="1" x="1535"/>
        <item m="1" x="1539"/>
        <item m="1" x="1674"/>
        <item m="1" x="1755"/>
        <item m="1" x="1728"/>
        <item m="1" x="1260"/>
        <item m="1" x="1582"/>
        <item m="1" x="915"/>
        <item m="1" x="961"/>
        <item m="1" x="1227"/>
        <item m="1" x="1352"/>
        <item m="1" x="1315"/>
        <item m="1" x="1454"/>
        <item m="1" x="1598"/>
        <item m="1" x="1625"/>
        <item m="1" x="1056"/>
        <item m="1" x="1620"/>
        <item m="1" x="1721"/>
        <item m="1" x="1859"/>
        <item m="1" x="1785"/>
        <item m="1" x="1830"/>
        <item m="1" x="1795"/>
        <item m="1" x="1793"/>
        <item m="1" x="1154"/>
        <item m="1" x="1446"/>
        <item m="1" x="1759"/>
        <item m="1" x="950"/>
        <item m="1" x="1062"/>
        <item m="1" x="903"/>
        <item m="1" x="1826"/>
        <item m="1" x="936"/>
        <item m="1" x="1819"/>
        <item m="1" x="1561"/>
        <item m="1" x="1289"/>
        <item m="1" x="1400"/>
        <item m="1" x="1733"/>
        <item m="1" x="1599"/>
        <item m="1" x="1016"/>
        <item m="1" x="1146"/>
        <item m="1" x="1140"/>
        <item m="1" x="1073"/>
        <item m="1" x="1324"/>
        <item m="1" x="1152"/>
        <item m="1" x="1150"/>
        <item m="1" x="1827"/>
        <item m="1" x="1206"/>
        <item m="1" x="1124"/>
        <item m="1" x="1477"/>
        <item m="1" x="1593"/>
        <item m="1" x="978"/>
        <item m="1" x="1130"/>
        <item m="1" x="1364"/>
        <item m="1" x="1449"/>
        <item m="1" x="1725"/>
        <item m="1" x="1502"/>
        <item m="1" x="1636"/>
        <item m="1" x="1083"/>
        <item m="1" x="1404"/>
        <item m="1" x="1043"/>
        <item m="1" x="1692"/>
        <item m="1" x="1262"/>
        <item m="1" x="1318"/>
        <item m="1" x="1710"/>
        <item m="1" x="1814"/>
        <item m="1" x="1052"/>
        <item m="1" x="1442"/>
        <item m="1" x="1611"/>
        <item m="1" x="1568"/>
        <item m="1" x="1832"/>
        <item m="1" x="1864"/>
        <item m="1" x="924"/>
        <item m="1" x="916"/>
        <item m="1" x="1194"/>
        <item m="1" x="1301"/>
        <item m="1" x="1808"/>
        <item m="1" x="1844"/>
        <item m="1" x="902"/>
        <item m="1" x="1322"/>
        <item m="1" x="1517"/>
        <item m="1" x="975"/>
        <item m="1" x="1084"/>
        <item m="1" x="1126"/>
        <item m="1" x="1271"/>
        <item m="1" x="1380"/>
        <item m="1" x="911"/>
        <item m="1" x="1028"/>
        <item m="1" x="1669"/>
        <item m="1" x="1818"/>
        <item m="1" x="1541"/>
        <item m="1" x="1579"/>
        <item m="1" x="1346"/>
        <item m="1" x="1312"/>
        <item m="1" x="1304"/>
        <item m="1" x="1408"/>
        <item m="1" x="1642"/>
        <item m="1" x="1767"/>
        <item m="1" x="968"/>
        <item m="1" x="1101"/>
        <item m="1" x="1595"/>
        <item m="1" x="1665"/>
        <item m="1" x="1823"/>
        <item m="1" x="1849"/>
        <item m="1" x="952"/>
        <item m="1" x="1090"/>
        <item m="1" x="1343"/>
        <item m="1" x="1381"/>
        <item m="1" x="1417"/>
        <item m="1" x="1526"/>
        <item m="1" x="1735"/>
        <item m="1" x="959"/>
        <item m="1" x="1036"/>
        <item m="1" x="1064"/>
        <item m="1" x="1353"/>
        <item m="1" x="1741"/>
        <item m="1" x="1231"/>
        <item m="1" x="1253"/>
        <item m="1" x="1160"/>
        <item m="1" x="1317"/>
        <item m="1" x="1781"/>
        <item m="1" x="1129"/>
        <item m="1" x="1377"/>
        <item m="1" x="1863"/>
        <item m="1" x="1235"/>
        <item m="1" x="1484"/>
        <item m="1" x="917"/>
        <item m="1" x="999"/>
        <item m="1" x="1427"/>
        <item m="1" x="1723"/>
        <item m="1" x="1042"/>
        <item m="1" x="1375"/>
        <item m="1" x="1610"/>
        <item m="1" x="1742"/>
        <item m="1" x="1216"/>
        <item m="1" x="1651"/>
        <item m="1" x="1309"/>
        <item m="1" x="922"/>
        <item m="1" x="1029"/>
        <item m="1" x="1848"/>
        <item m="1" x="1032"/>
        <item m="1" x="1117"/>
        <item m="1" x="1330"/>
        <item m="1" x="1338"/>
        <item m="1" x="901"/>
        <item m="1" x="1362"/>
        <item m="1" x="934"/>
        <item m="1" x="1176"/>
        <item m="1" x="1631"/>
        <item m="1" x="1581"/>
        <item m="1" x="1588"/>
        <item m="1" x="1166"/>
        <item m="1" x="1433"/>
        <item m="1" x="1378"/>
        <item m="1" x="1144"/>
        <item m="1" x="1528"/>
        <item m="1" x="1640"/>
        <item m="1" x="1607"/>
        <item m="1" x="928"/>
        <item m="1" x="1686"/>
        <item m="1" x="1337"/>
        <item m="1" x="1290"/>
        <item m="1" x="1104"/>
        <item m="1" x="1245"/>
        <item m="1" x="1817"/>
        <item m="1" x="1743"/>
        <item m="1" x="1518"/>
        <item m="1" x="1228"/>
        <item m="1" x="1179"/>
        <item m="1" x="1313"/>
        <item m="1" x="1648"/>
        <item m="1" x="1672"/>
        <item m="1" x="1647"/>
        <item m="1" x="1382"/>
        <item m="1" x="1248"/>
        <item m="1" x="1024"/>
        <item m="1" x="1405"/>
        <item m="1" x="956"/>
        <item m="1" x="1161"/>
        <item m="1" x="1127"/>
        <item m="1" x="1789"/>
        <item m="1" x="1276"/>
        <item m="1" x="987"/>
        <item m="1" x="1601"/>
        <item m="1" x="1758"/>
        <item m="1" x="1776"/>
        <item m="1" x="1323"/>
        <item m="1" x="1418"/>
        <item m="1" x="1538"/>
        <item m="1" x="1023"/>
        <item m="1" x="1079"/>
        <item m="1" x="1187"/>
        <item m="1" x="1136"/>
        <item m="1" x="1075"/>
        <item m="1" x="1319"/>
        <item m="1" x="1603"/>
        <item m="1" x="1780"/>
        <item m="1" x="1087"/>
        <item m="1" x="1639"/>
        <item m="1" x="1614"/>
        <item m="1" x="1649"/>
        <item m="1" x="1850"/>
        <item m="1" x="1067"/>
        <item m="1" x="1769"/>
        <item x="264"/>
        <item m="1" x="1340"/>
        <item m="1" x="1820"/>
        <item m="1" x="1147"/>
        <item m="1" x="1500"/>
        <item m="1" x="1385"/>
        <item m="1" x="1050"/>
        <item m="1" x="1809"/>
        <item m="1" x="1525"/>
        <item m="1" x="1839"/>
        <item m="1" x="899"/>
        <item m="1" x="933"/>
        <item m="1" x="1493"/>
        <item m="1" x="1002"/>
        <item m="1" x="1527"/>
        <item m="1" x="1000"/>
        <item m="1" x="1026"/>
        <item m="1" x="1695"/>
        <item m="1" x="1185"/>
        <item m="1" x="1392"/>
        <item m="1" x="1547"/>
        <item m="1" x="1415"/>
        <item m="1" x="1003"/>
        <item m="1" x="1763"/>
        <item m="1" x="1151"/>
        <item m="1" x="906"/>
        <item m="1" x="1558"/>
        <item m="1" x="1186"/>
        <item m="1" x="1115"/>
        <item m="1" x="1266"/>
        <item m="1" x="1316"/>
        <item m="1" x="1203"/>
        <item m="1" x="1238"/>
        <item m="1" x="1285"/>
        <item m="1" x="1265"/>
        <item m="1" x="1458"/>
        <item m="1" x="1069"/>
        <item x="293"/>
        <item m="1" x="1192"/>
        <item m="1" x="1204"/>
        <item m="1" x="1252"/>
        <item m="1" x="1274"/>
        <item m="1" x="1303"/>
        <item m="1" x="1680"/>
        <item m="1" x="1034"/>
        <item m="1" x="1737"/>
        <item m="1" x="1487"/>
        <item m="1" x="931"/>
        <item m="1" x="1093"/>
        <item m="1" x="1246"/>
        <item m="1" x="1693"/>
        <item m="1" x="1678"/>
        <item m="1" x="1367"/>
        <item m="1" x="1426"/>
        <item m="1" x="1739"/>
        <item m="1" x="1564"/>
        <item m="1" x="1473"/>
        <item m="1" x="1035"/>
        <item m="1" x="1373"/>
        <item m="1" x="1004"/>
        <item m="1" x="1797"/>
        <item m="1" x="1594"/>
        <item m="1" x="1679"/>
        <item m="1" x="1384"/>
        <item m="1" x="962"/>
        <item m="1" x="1148"/>
        <item m="1" x="1157"/>
        <item m="1" x="1750"/>
        <item m="1" x="1756"/>
        <item m="1" x="1865"/>
        <item m="1" x="1616"/>
        <item m="1" x="1339"/>
        <item m="1" x="1436"/>
        <item m="1" x="1497"/>
        <item m="1" x="1787"/>
        <item m="1" x="1736"/>
        <item m="1" x="1851"/>
        <item m="1" x="965"/>
        <item m="1" x="1475"/>
        <item m="1" x="1014"/>
        <item m="1" x="1076"/>
        <item m="1" x="1590"/>
        <item m="1" x="1242"/>
        <item m="1" x="1834"/>
        <item m="1" x="1855"/>
        <item m="1" x="1351"/>
        <item m="1" x="1325"/>
        <item m="1" x="1118"/>
        <item m="1" x="1409"/>
        <item m="1" x="1572"/>
        <item m="1" x="1141"/>
        <item m="1" x="1155"/>
        <item m="1" x="1843"/>
        <item m="1" x="1491"/>
        <item m="1" x="929"/>
        <item m="1" x="990"/>
        <item m="1" x="963"/>
        <item m="1" x="1627"/>
        <item m="1" x="1374"/>
        <item m="1" x="949"/>
        <item m="1" x="1548"/>
        <item m="1" x="1065"/>
        <item m="1" x="997"/>
        <item m="1" x="1074"/>
        <item m="1" x="1782"/>
        <item m="1" x="1255"/>
        <item m="1" x="935"/>
        <item m="1" x="1514"/>
        <item m="1" x="1077"/>
        <item m="1" x="1542"/>
        <item m="1" x="1557"/>
        <item m="1" x="1562"/>
        <item m="1" x="1183"/>
        <item m="1" x="1699"/>
        <item m="1" x="1225"/>
        <item m="1" x="1363"/>
        <item m="1" x="1359"/>
        <item m="1" x="1388"/>
        <item m="1" x="1874"/>
        <item m="1" x="964"/>
        <item m="1" x="1434"/>
        <item m="1" x="1498"/>
        <item m="1" x="1515"/>
        <item m="1" x="1499"/>
        <item m="1" x="1578"/>
        <item m="1" x="1107"/>
        <item m="1" x="1591"/>
        <item m="1" x="1113"/>
        <item m="1" x="1825"/>
        <item m="1" x="1372"/>
        <item m="1" x="1869"/>
        <item m="1" x="1086"/>
        <item m="1" x="1655"/>
        <item m="1" x="923"/>
        <item m="1" x="1618"/>
        <item m="1" x="1061"/>
        <item m="1" x="1621"/>
        <item m="1" x="1365"/>
        <item m="1" x="994"/>
        <item m="1" x="1643"/>
        <item m="1" x="1164"/>
        <item m="1" x="1691"/>
        <item m="1" x="1724"/>
        <item m="1" x="1297"/>
        <item m="1" x="1284"/>
        <item m="1" x="1806"/>
        <item m="1" x="1018"/>
        <item m="1" x="1282"/>
        <item m="1" x="1646"/>
        <item m="1" x="1711"/>
        <item m="1" x="1085"/>
        <item m="1" x="1481"/>
        <item m="1" x="1494"/>
        <item m="1" x="1097"/>
        <item m="1" x="989"/>
        <item m="1" x="1095"/>
        <item m="1" x="1666"/>
        <item m="1" x="1208"/>
        <item m="1" x="908"/>
        <item m="1" x="1504"/>
        <item m="1" x="1565"/>
        <item m="1" x="1123"/>
        <item m="1" x="1425"/>
        <item m="1" x="1224"/>
        <item m="1" x="1802"/>
        <item m="1" x="1861"/>
        <item m="1" x="1828"/>
        <item m="1" x="1650"/>
        <item m="1" x="1628"/>
        <item m="1" x="1440"/>
        <item m="1" x="986"/>
        <item m="1" x="1522"/>
        <item m="1" x="1573"/>
        <item m="1" x="1683"/>
        <item m="1" x="1777"/>
        <item m="1" x="1294"/>
        <item m="1" x="1831"/>
        <item m="1" x="1838"/>
        <item m="1" x="1412"/>
        <item m="1" x="979"/>
        <item m="1" x="1437"/>
        <item m="1" x="1682"/>
        <item m="1" x="1272"/>
        <item m="1" x="1800"/>
        <item m="1" x="1840"/>
        <item m="1" x="1469"/>
        <item m="1" x="1037"/>
        <item m="1" x="1764"/>
        <item m="1" x="1334"/>
        <item m="1" x="1431"/>
        <item m="1" x="907"/>
        <item m="1" x="995"/>
        <item m="1" x="1506"/>
        <item m="1" x="1615"/>
        <item m="1" x="1606"/>
        <item m="1" x="1279"/>
        <item m="1" x="1632"/>
        <item m="1" x="1149"/>
        <item m="1" x="1634"/>
        <item m="1" x="1414"/>
        <item m="1" x="1480"/>
        <item m="1" x="1025"/>
        <item m="1" x="1489"/>
        <item m="1" x="1295"/>
        <item m="1" x="909"/>
        <item m="1" x="905"/>
        <item m="1" x="912"/>
        <item m="1" x="1463"/>
        <item m="1" x="1492"/>
        <item m="1" x="1264"/>
        <item m="1" x="927"/>
        <item m="1" x="1135"/>
        <item m="1" x="1027"/>
        <item m="1" x="1540"/>
        <item m="1" x="982"/>
        <item m="1" x="1566"/>
        <item m="1" x="1341"/>
        <item m="1" x="1001"/>
        <item m="1" x="1485"/>
        <item m="1" x="1053"/>
        <item m="1" x="1406"/>
        <item m="1" x="1342"/>
        <item m="1" x="1835"/>
        <item m="1" x="1314"/>
        <item m="1" x="1569"/>
        <item m="1" x="1214"/>
        <item m="1" x="1413"/>
        <item m="1" x="1471"/>
        <item m="1" x="1239"/>
        <item m="1" x="1543"/>
        <item m="1" x="1257"/>
        <item m="1" x="1860"/>
        <item m="1" x="971"/>
        <item m="1" x="1472"/>
        <item m="1" x="1872"/>
        <item m="1" x="1546"/>
        <item m="1" x="998"/>
        <item m="1" x="948"/>
        <item m="1" x="969"/>
        <item m="1" x="1529"/>
        <item m="1" x="953"/>
        <item m="1" x="1350"/>
        <item m="1" x="1482"/>
        <item m="1" x="1519"/>
        <item m="1" x="1456"/>
        <item m="1" x="1017"/>
        <item m="1" x="1223"/>
        <item m="1" x="1532"/>
        <item m="1" x="1280"/>
        <item m="1" x="1167"/>
        <item m="1" x="1638"/>
        <item m="1" x="1410"/>
        <item m="1" x="1371"/>
        <item m="1" x="1810"/>
        <item m="1" x="1783"/>
        <item m="1" x="1188"/>
        <item m="1" x="1816"/>
        <item m="1" x="1824"/>
        <item m="1" x="1576"/>
        <item m="1" x="1116"/>
        <item m="1" x="1145"/>
        <item m="1" x="1132"/>
        <item m="1" x="1771"/>
        <item m="1" x="1857"/>
        <item m="1" x="1355"/>
        <item m="1" x="981"/>
        <item m="1" x="1120"/>
        <item m="1" x="1703"/>
        <item m="1" x="1054"/>
        <item m="1" x="1072"/>
        <item m="1" x="1139"/>
        <item m="1" x="945"/>
        <item m="1" x="1853"/>
        <item m="1" x="1108"/>
        <item m="1" x="1360"/>
        <item m="1" x="976"/>
        <item m="1" x="1622"/>
        <item m="1" x="1165"/>
        <item m="1" x="1046"/>
        <item m="1" x="1451"/>
        <item m="1" x="941"/>
        <item m="1" x="1530"/>
        <item m="1" x="1722"/>
        <item m="1" x="1760"/>
        <item m="1" x="1275"/>
        <item m="1" x="1720"/>
        <item m="1" x="1019"/>
        <item m="1" x="1047"/>
        <item m="1" x="957"/>
        <item m="1" x="1055"/>
        <item m="1" x="1495"/>
        <item m="1" x="1667"/>
        <item m="1" x="1749"/>
        <item m="1" x="1354"/>
        <item m="1" x="1402"/>
        <item m="1" x="1584"/>
        <item m="1" x="1612"/>
        <item m="1" x="1668"/>
        <item m="1" x="937"/>
        <item m="1" x="1479"/>
        <item m="1" x="1772"/>
        <item m="1" x="1347"/>
        <item m="1" x="1567"/>
        <item m="1" x="1082"/>
        <item m="1" x="1296"/>
        <item m="1" x="1298"/>
        <item x="548"/>
        <item m="1" x="1858"/>
        <item m="1" x="1142"/>
        <item m="1" x="1583"/>
        <item m="1" x="1137"/>
        <item m="1" x="1180"/>
        <item m="1" x="996"/>
        <item m="1" x="1247"/>
        <item x="555"/>
        <item x="556"/>
        <item m="1" x="925"/>
        <item m="1" x="1716"/>
        <item m="1" x="1195"/>
        <item m="1" x="1393"/>
        <item m="1" x="1796"/>
        <item m="1" x="1429"/>
        <item m="1" x="1445"/>
        <item m="1" x="1435"/>
        <item m="1" x="1553"/>
        <item m="1" x="992"/>
        <item m="1" x="1811"/>
        <item m="1" x="1496"/>
        <item m="1" x="1273"/>
        <item x="568"/>
        <item m="1" x="1510"/>
        <item m="1" x="1501"/>
        <item m="1" x="1822"/>
        <item m="1" x="967"/>
        <item m="1" x="1244"/>
        <item m="1" x="1602"/>
        <item m="1" x="1641"/>
        <item m="1" x="1549"/>
        <item m="1" x="970"/>
        <item m="1" x="1466"/>
        <item m="1" x="1791"/>
        <item m="1" x="1066"/>
        <item m="1" x="1236"/>
        <item m="1" x="1745"/>
        <item m="1" x="1335"/>
        <item m="1" x="1169"/>
        <item m="1" x="1299"/>
        <item m="1" x="1457"/>
        <item m="1" x="1533"/>
        <item m="1" x="920"/>
        <item m="1" x="1812"/>
        <item m="1" x="1847"/>
        <item m="1" x="1193"/>
        <item m="1" x="1344"/>
        <item m="1" x="1071"/>
        <item m="1" x="1868"/>
        <item m="1" x="1010"/>
        <item m="1" x="1842"/>
        <item m="1" x="1684"/>
        <item m="1" x="1111"/>
        <item m="1" x="1459"/>
        <item m="1" x="1328"/>
        <item m="1" x="1428"/>
        <item m="1" x="1133"/>
        <item m="1" x="1731"/>
        <item x="602"/>
        <item m="1" x="1815"/>
        <item m="1" x="1105"/>
        <item m="1" x="1189"/>
        <item m="1" x="983"/>
        <item m="1" x="1305"/>
        <item m="1" x="1712"/>
        <item m="1" x="1207"/>
        <item m="1" x="940"/>
        <item m="1" x="1094"/>
        <item m="1" x="1209"/>
        <item m="1" x="1088"/>
        <item m="1" x="1521"/>
        <item x="618"/>
        <item m="1" x="1596"/>
        <item m="1" x="1348"/>
        <item m="1" x="1804"/>
        <item m="1" x="1836"/>
        <item x="622"/>
        <item m="1" x="1320"/>
        <item m="1" x="1841"/>
        <item m="1" x="1302"/>
        <item m="1" x="1829"/>
        <item m="1" x="1008"/>
        <item m="1" x="1746"/>
        <item m="1" x="1243"/>
        <item m="1" x="1555"/>
        <item m="1" x="921"/>
        <item m="1" x="1121"/>
        <item x="634"/>
        <item m="1" x="1357"/>
        <item x="636"/>
        <item m="1" x="1685"/>
        <item m="1" x="960"/>
        <item m="1" x="1626"/>
        <item m="1" x="1395"/>
        <item m="1" x="1420"/>
        <item m="1" x="1240"/>
        <item m="1" x="977"/>
        <item x="646"/>
        <item m="1" x="1554"/>
        <item m="1" x="1845"/>
        <item m="1" x="1577"/>
        <item m="1" x="1523"/>
        <item m="1" x="1005"/>
        <item x="652"/>
        <item m="1" x="1775"/>
        <item m="1" x="1331"/>
        <item m="1" x="1332"/>
        <item m="1" x="1773"/>
        <item m="1" x="1198"/>
        <item m="1" x="1531"/>
        <item m="1" x="1229"/>
        <item x="658"/>
        <item m="1" x="1852"/>
        <item m="1" x="1300"/>
        <item m="1" x="1608"/>
        <item m="1" x="1068"/>
        <item m="1" x="1306"/>
        <item m="1" x="1021"/>
        <item m="1" x="1286"/>
        <item m="1" x="1119"/>
        <item m="1" x="1109"/>
        <item m="1" x="1110"/>
        <item m="1" x="1196"/>
        <item m="1" x="1060"/>
        <item m="1" x="947"/>
        <item m="1" x="1174"/>
        <item m="1" x="1778"/>
        <item x="671"/>
        <item m="1" x="1467"/>
        <item m="1" x="1770"/>
        <item m="1" x="1366"/>
        <item m="1" x="1856"/>
        <item m="1" x="1106"/>
        <item m="1" x="1423"/>
        <item x="677"/>
        <item m="1" x="1696"/>
        <item m="1" x="1537"/>
        <item x="679"/>
        <item m="1" x="1570"/>
        <item m="1" x="1700"/>
        <item m="1" x="943"/>
        <item m="1" x="1241"/>
        <item m="1" x="1361"/>
        <item m="1" x="930"/>
        <item m="1" x="1452"/>
        <item m="1" x="1281"/>
        <item x="687"/>
        <item m="1" x="951"/>
        <item m="1" x="1287"/>
        <item m="1" x="1544"/>
        <item m="1" x="1153"/>
        <item m="1" x="904"/>
        <item m="1" x="1550"/>
        <item m="1" x="1143"/>
        <item m="1" x="1329"/>
        <item m="1" x="1801"/>
        <item m="1" x="1660"/>
        <item m="1" x="1805"/>
        <item m="1" x="1635"/>
        <item m="1" x="918"/>
        <item m="1" x="1709"/>
        <item m="1" x="1702"/>
        <item x="704"/>
        <item m="1" x="1007"/>
        <item m="1" x="1730"/>
        <item m="1" x="1470"/>
        <item m="1" x="1717"/>
        <item m="1" x="1220"/>
        <item m="1" x="1006"/>
        <item m="1" x="1754"/>
        <item m="1" x="1080"/>
        <item m="1" x="1807"/>
        <item m="1" x="910"/>
        <item m="1" x="1671"/>
        <item m="1" x="1464"/>
        <item m="1" x="1468"/>
        <item x="717"/>
        <item x="718"/>
        <item m="1" x="1267"/>
        <item m="1" x="1575"/>
        <item m="1" x="1508"/>
        <item m="1" x="1633"/>
        <item m="1" x="1422"/>
        <item m="1" x="932"/>
        <item m="1" x="1786"/>
        <item m="1" x="944"/>
        <item m="1" x="1571"/>
        <item m="1" x="1673"/>
        <item m="1" x="1707"/>
        <item m="1" x="1751"/>
        <item m="1" x="1524"/>
        <item m="1" x="1370"/>
        <item m="1" x="1171"/>
        <item m="1" x="1689"/>
        <item m="1" x="1719"/>
        <item m="1" x="1663"/>
        <item m="1" x="1168"/>
        <item m="1" x="1563"/>
        <item m="1" x="1488"/>
        <item m="1" x="1866"/>
        <item m="1" x="1766"/>
        <item m="1" x="1040"/>
        <item m="1" x="1292"/>
        <item m="1" x="1490"/>
        <item m="1" x="1483"/>
        <item m="1" x="1181"/>
        <item m="1" x="1732"/>
        <item m="1" x="1774"/>
        <item m="1" x="1474"/>
        <item m="1" x="1629"/>
        <item m="1" x="1051"/>
        <item m="1" x="1268"/>
        <item x="750"/>
        <item m="1" x="1205"/>
        <item m="1" x="1694"/>
        <item m="1" x="1587"/>
        <item x="754"/>
        <item m="1" x="1308"/>
        <item m="1" x="1768"/>
        <item m="1" x="1399"/>
        <item x="758"/>
        <item m="1" x="1182"/>
        <item m="1" x="1033"/>
        <item m="1" x="1012"/>
        <item m="1" x="1269"/>
        <item m="1" x="1098"/>
        <item m="1" x="1122"/>
        <item m="1" x="1512"/>
        <item m="1" x="1424"/>
        <item m="1" x="1448"/>
        <item m="1" x="955"/>
        <item m="1" x="1379"/>
        <item m="1" x="1398"/>
        <item m="1" x="1249"/>
        <item m="1" x="1391"/>
        <item m="1" x="1254"/>
        <item m="1" x="1478"/>
        <item m="1" x="1175"/>
        <item m="1" x="980"/>
        <item m="1" x="1846"/>
        <item m="1" x="1705"/>
        <item m="1" x="1779"/>
        <item m="1" x="1476"/>
        <item m="1" x="1664"/>
        <item m="1" x="1217"/>
        <item m="1" x="1443"/>
        <item m="1" x="1233"/>
        <item m="1" x="1690"/>
        <item m="1" x="1644"/>
        <item m="1" x="946"/>
        <item m="1" x="1199"/>
        <item m="1" x="1438"/>
        <item m="1" x="1394"/>
        <item m="1" x="1022"/>
        <item m="1" x="1718"/>
        <item m="1" x="1439"/>
        <item m="1" x="1701"/>
        <item m="1" x="1184"/>
        <item m="1" x="1256"/>
        <item m="1" x="1278"/>
        <item m="1" x="1259"/>
        <item m="1" x="1551"/>
        <item m="1" x="1559"/>
        <item m="1" x="1734"/>
        <item m="1" x="1790"/>
        <item m="1" x="1681"/>
        <item m="1" x="1507"/>
        <item m="1" x="1854"/>
        <item m="1" x="1358"/>
        <item m="1" x="1761"/>
        <item m="1" x="1609"/>
        <item m="1" x="1125"/>
        <item m="1" x="1221"/>
        <item m="1" x="972"/>
        <item m="1" x="1114"/>
        <item m="1" x="1727"/>
        <item m="1" x="1158"/>
        <item m="1" x="1096"/>
        <item m="1" x="1637"/>
        <item m="1" x="1657"/>
        <item m="1" x="1462"/>
        <item m="1" x="1397"/>
        <item m="1" x="1283"/>
        <item m="1" x="1178"/>
        <item m="1" x="1049"/>
        <item m="1" x="1092"/>
        <item m="1" x="1748"/>
        <item m="1" x="1794"/>
        <item m="1" x="1645"/>
        <item m="1" x="900"/>
        <item m="1" x="1441"/>
        <item m="1" x="938"/>
        <item m="1" x="1326"/>
        <item m="1" x="974"/>
        <item m="1" x="1020"/>
        <item m="1" x="991"/>
        <item m="1" x="1310"/>
        <item m="1" x="1177"/>
        <item m="1" x="1162"/>
        <item m="1" x="1103"/>
        <item m="1" x="1293"/>
        <item m="1" x="1697"/>
        <item m="1" x="1713"/>
        <item m="1" x="1676"/>
        <item m="1" x="1258"/>
        <item m="1" x="1545"/>
        <item m="1" x="1202"/>
        <item m="1" x="1592"/>
        <item m="1" x="1389"/>
        <item m="1" x="1704"/>
        <item m="1" x="1416"/>
        <item m="1" x="942"/>
        <item m="1" x="1044"/>
        <item m="1" x="1738"/>
        <item m="1" x="1089"/>
        <item m="1" x="958"/>
        <item m="1" x="1661"/>
        <item m="1" x="1870"/>
        <item m="1" x="1652"/>
        <item m="1" x="1511"/>
        <item m="1" x="1190"/>
        <item m="1" x="1031"/>
        <item m="1" x="1349"/>
        <item m="1" x="1063"/>
        <item m="1" x="1740"/>
        <item m="1" x="1585"/>
        <item m="1" x="1714"/>
        <item m="1" x="1513"/>
        <item m="1" x="1411"/>
        <item m="1" x="1698"/>
        <item m="1" x="1291"/>
        <item m="1" x="1617"/>
        <item m="1" x="954"/>
        <item m="1" x="1191"/>
        <item m="1" x="1560"/>
        <item m="1" x="1453"/>
        <item m="1" x="1234"/>
        <item m="1" x="1619"/>
        <item m="1" x="1534"/>
        <item m="1" x="1170"/>
        <item m="1" x="1311"/>
        <item m="1" x="988"/>
        <item m="1" x="1747"/>
        <item m="1" x="1677"/>
        <item m="1" x="1765"/>
        <item m="1" x="1659"/>
        <item m="1" x="1837"/>
        <item m="1" x="1813"/>
        <item m="1" x="1376"/>
        <item m="1" x="1013"/>
        <item m="1" x="1226"/>
        <item m="1" x="1729"/>
        <item m="1" x="1396"/>
        <item m="1" x="1099"/>
        <item m="1" x="1386"/>
        <item m="1" x="1045"/>
        <item m="1" x="1368"/>
        <item m="1" x="1788"/>
        <item m="1" x="1288"/>
        <item m="1" x="984"/>
        <item m="1" x="1762"/>
        <item m="1" x="1407"/>
        <item m="1" x="1200"/>
        <item m="1" x="926"/>
        <item m="1" x="939"/>
        <item m="1" x="1687"/>
        <item m="1" x="1461"/>
        <item m="1" x="1605"/>
        <item m="1" x="1321"/>
        <item m="1" x="1600"/>
        <item m="1" x="1753"/>
        <item m="1" x="1556"/>
        <item m="1" x="1112"/>
        <item m="1" x="1465"/>
        <item m="1" x="1589"/>
        <item m="1" x="1708"/>
        <item m="1" x="1624"/>
        <item m="1" x="1261"/>
        <item m="1" x="1505"/>
        <item m="1" x="1656"/>
        <item m="1" x="1450"/>
        <item m="1" x="1390"/>
        <item m="1" x="1210"/>
        <item m="1" x="1270"/>
        <item x="638"/>
        <item m="1" x="1156"/>
        <item m="1" x="1251"/>
        <item m="1" x="985"/>
        <item m="1" x="1792"/>
        <item m="1" x="1799"/>
        <item m="1" x="1263"/>
        <item m="1" x="1100"/>
        <item m="1" x="1011"/>
        <item m="1" x="1757"/>
        <item m="1" x="1218"/>
        <item m="1" x="1250"/>
        <item m="1" x="1486"/>
        <item m="1" x="1447"/>
        <item m="1" x="1419"/>
        <item m="1" x="913"/>
        <item m="1" x="1798"/>
        <item m="1" x="1058"/>
        <item m="1" x="1752"/>
        <item m="1" x="1715"/>
        <item m="1" x="1041"/>
        <item m="1" x="1597"/>
        <item m="1" x="1604"/>
        <item m="1" x="1536"/>
        <item m="1" x="1586"/>
        <item m="1" x="1503"/>
        <item m="1" x="1213"/>
        <item m="1" x="1059"/>
        <item m="1" x="1875"/>
        <item x="673"/>
        <item m="1" x="1131"/>
        <item m="1" x="1134"/>
        <item m="1" x="1070"/>
        <item m="1" x="1662"/>
        <item m="1" x="1670"/>
        <item x="898"/>
        <item x="0"/>
        <item x="1"/>
        <item x="2"/>
        <item x="3"/>
        <item x="4"/>
        <item x="5"/>
        <item x="6"/>
        <item x="7"/>
        <item x="8"/>
        <item x="9"/>
        <item x="10"/>
        <item x="11"/>
        <item x="12"/>
        <item x="13"/>
        <item x="14"/>
        <item x="15"/>
        <item x="16"/>
        <item x="17"/>
        <item x="18"/>
        <item x="19"/>
        <item x="21"/>
        <item x="22"/>
        <item x="23"/>
        <item x="24"/>
        <item x="25"/>
        <item x="26"/>
        <item x="27"/>
        <item x="28"/>
        <item x="29"/>
        <item x="30"/>
        <item x="31"/>
        <item x="32"/>
        <item x="33"/>
        <item x="34"/>
        <item x="35"/>
        <item x="36"/>
        <item x="37"/>
        <item x="38"/>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9"/>
        <item x="550"/>
        <item x="551"/>
        <item x="552"/>
        <item x="553"/>
        <item x="554"/>
        <item x="557"/>
        <item x="558"/>
        <item x="559"/>
        <item x="560"/>
        <item x="561"/>
        <item x="562"/>
        <item x="563"/>
        <item x="564"/>
        <item x="565"/>
        <item x="566"/>
        <item x="567"/>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3"/>
        <item x="604"/>
        <item x="605"/>
        <item x="606"/>
        <item x="607"/>
        <item x="608"/>
        <item x="609"/>
        <item x="610"/>
        <item x="611"/>
        <item x="612"/>
        <item x="613"/>
        <item x="614"/>
        <item x="615"/>
        <item x="616"/>
        <item x="617"/>
        <item x="619"/>
        <item x="620"/>
        <item x="621"/>
        <item x="623"/>
        <item x="624"/>
        <item x="625"/>
        <item x="626"/>
        <item x="627"/>
        <item x="628"/>
        <item x="629"/>
        <item x="630"/>
        <item x="631"/>
        <item x="632"/>
        <item x="633"/>
        <item x="635"/>
        <item x="637"/>
        <item x="639"/>
        <item x="640"/>
        <item x="641"/>
        <item x="642"/>
        <item x="643"/>
        <item x="644"/>
        <item x="645"/>
        <item x="647"/>
        <item x="648"/>
        <item x="649"/>
        <item x="650"/>
        <item x="651"/>
        <item x="653"/>
        <item x="654"/>
        <item x="655"/>
        <item x="656"/>
        <item x="657"/>
        <item x="659"/>
        <item x="660"/>
        <item x="661"/>
        <item x="662"/>
        <item x="663"/>
        <item x="664"/>
        <item x="665"/>
        <item x="666"/>
        <item x="667"/>
        <item x="668"/>
        <item x="669"/>
        <item x="670"/>
        <item x="672"/>
        <item x="674"/>
        <item x="675"/>
        <item x="676"/>
        <item x="678"/>
        <item x="680"/>
        <item x="681"/>
        <item x="682"/>
        <item x="683"/>
        <item x="684"/>
        <item x="685"/>
        <item x="686"/>
        <item x="688"/>
        <item x="689"/>
        <item x="690"/>
        <item x="691"/>
        <item x="692"/>
        <item x="693"/>
        <item x="694"/>
        <item x="695"/>
        <item x="696"/>
        <item x="697"/>
        <item x="698"/>
        <item x="699"/>
        <item x="700"/>
        <item x="701"/>
        <item x="702"/>
        <item x="703"/>
        <item x="705"/>
        <item x="706"/>
        <item x="707"/>
        <item x="708"/>
        <item x="709"/>
        <item x="710"/>
        <item x="711"/>
        <item x="712"/>
        <item x="713"/>
        <item x="714"/>
        <item x="715"/>
        <item x="716"/>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1"/>
        <item x="752"/>
        <item x="753"/>
        <item x="755"/>
        <item x="756"/>
        <item x="757"/>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s>
    </pivotField>
    <pivotField axis="axisCol" showAll="0" defaultSubtotal="0">
      <items count="15">
        <item x="2"/>
        <item x="4"/>
        <item x="0"/>
        <item x="9"/>
        <item x="11"/>
        <item x="12"/>
        <item x="5"/>
        <item x="1"/>
        <item x="7"/>
        <item x="10"/>
        <item x="6"/>
        <item x="3"/>
        <item m="1" x="14"/>
        <item x="8"/>
        <item x="13"/>
      </items>
    </pivotField>
    <pivotField showAll="0" defaultSubtotal="0"/>
    <pivotField showAll="0" defaultSubtotal="0"/>
    <pivotField numFmtId="14" showAll="0" defaultSubtotal="0"/>
    <pivotField numFmtId="14"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numFmtId="14"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numFmtId="164"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s>
  <rowFields count="1">
    <field x="2"/>
  </rowFields>
  <rowItems count="899">
    <i>
      <x v="20"/>
    </i>
    <i>
      <x v="39"/>
    </i>
    <i>
      <x v="279"/>
    </i>
    <i>
      <x v="316"/>
    </i>
    <i>
      <x v="585"/>
    </i>
    <i>
      <x v="593"/>
    </i>
    <i>
      <x v="594"/>
    </i>
    <i>
      <x v="608"/>
    </i>
    <i>
      <x v="644"/>
    </i>
    <i>
      <x v="657"/>
    </i>
    <i>
      <x v="662"/>
    </i>
    <i>
      <x v="673"/>
    </i>
    <i>
      <x v="675"/>
    </i>
    <i>
      <x v="683"/>
    </i>
    <i>
      <x v="689"/>
    </i>
    <i>
      <x v="697"/>
    </i>
    <i>
      <x v="713"/>
    </i>
    <i>
      <x v="720"/>
    </i>
    <i>
      <x v="723"/>
    </i>
    <i>
      <x v="732"/>
    </i>
    <i>
      <x v="748"/>
    </i>
    <i>
      <x v="762"/>
    </i>
    <i>
      <x v="763"/>
    </i>
    <i>
      <x v="798"/>
    </i>
    <i>
      <x v="802"/>
    </i>
    <i>
      <x v="806"/>
    </i>
    <i>
      <x v="970"/>
    </i>
    <i>
      <x v="999"/>
    </i>
    <i>
      <x v="1005"/>
    </i>
    <i>
      <x v="1006"/>
    </i>
    <i>
      <x v="1007"/>
    </i>
    <i>
      <x v="1008"/>
    </i>
    <i>
      <x v="1009"/>
    </i>
    <i>
      <x v="1010"/>
    </i>
    <i>
      <x v="1011"/>
    </i>
    <i>
      <x v="1012"/>
    </i>
    <i>
      <x v="1013"/>
    </i>
    <i>
      <x v="1014"/>
    </i>
    <i>
      <x v="1015"/>
    </i>
    <i>
      <x v="1016"/>
    </i>
    <i>
      <x v="1017"/>
    </i>
    <i>
      <x v="1018"/>
    </i>
    <i>
      <x v="1019"/>
    </i>
    <i>
      <x v="1020"/>
    </i>
    <i>
      <x v="1021"/>
    </i>
    <i>
      <x v="1022"/>
    </i>
    <i>
      <x v="1023"/>
    </i>
    <i>
      <x v="1024"/>
    </i>
    <i>
      <x v="1025"/>
    </i>
    <i>
      <x v="1026"/>
    </i>
    <i>
      <x v="1027"/>
    </i>
    <i>
      <x v="1028"/>
    </i>
    <i>
      <x v="1029"/>
    </i>
    <i>
      <x v="1030"/>
    </i>
    <i>
      <x v="1031"/>
    </i>
    <i>
      <x v="1032"/>
    </i>
    <i>
      <x v="1033"/>
    </i>
    <i>
      <x v="1034"/>
    </i>
    <i>
      <x v="1035"/>
    </i>
    <i>
      <x v="1036"/>
    </i>
    <i>
      <x v="1037"/>
    </i>
    <i>
      <x v="1038"/>
    </i>
    <i>
      <x v="1039"/>
    </i>
    <i>
      <x v="1040"/>
    </i>
    <i>
      <x v="1041"/>
    </i>
    <i>
      <x v="1042"/>
    </i>
    <i>
      <x v="1043"/>
    </i>
    <i>
      <x v="1044"/>
    </i>
    <i>
      <x v="1045"/>
    </i>
    <i>
      <x v="1046"/>
    </i>
    <i>
      <x v="1047"/>
    </i>
    <i>
      <x v="1048"/>
    </i>
    <i>
      <x v="1049"/>
    </i>
    <i>
      <x v="1050"/>
    </i>
    <i>
      <x v="1051"/>
    </i>
    <i>
      <x v="1052"/>
    </i>
    <i>
      <x v="1053"/>
    </i>
    <i>
      <x v="1054"/>
    </i>
    <i>
      <x v="1055"/>
    </i>
    <i>
      <x v="1056"/>
    </i>
    <i>
      <x v="1057"/>
    </i>
    <i>
      <x v="1058"/>
    </i>
    <i>
      <x v="1059"/>
    </i>
    <i>
      <x v="1060"/>
    </i>
    <i>
      <x v="1061"/>
    </i>
    <i>
      <x v="1062"/>
    </i>
    <i>
      <x v="1063"/>
    </i>
    <i>
      <x v="1064"/>
    </i>
    <i>
      <x v="1065"/>
    </i>
    <i>
      <x v="1066"/>
    </i>
    <i>
      <x v="1067"/>
    </i>
    <i>
      <x v="1068"/>
    </i>
    <i>
      <x v="1069"/>
    </i>
    <i>
      <x v="1070"/>
    </i>
    <i>
      <x v="1071"/>
    </i>
    <i>
      <x v="1072"/>
    </i>
    <i>
      <x v="1073"/>
    </i>
    <i>
      <x v="1074"/>
    </i>
    <i>
      <x v="1075"/>
    </i>
    <i>
      <x v="1076"/>
    </i>
    <i>
      <x v="1077"/>
    </i>
    <i>
      <x v="1078"/>
    </i>
    <i>
      <x v="1079"/>
    </i>
    <i>
      <x v="1080"/>
    </i>
    <i>
      <x v="1081"/>
    </i>
    <i>
      <x v="1082"/>
    </i>
    <i>
      <x v="1083"/>
    </i>
    <i>
      <x v="1084"/>
    </i>
    <i>
      <x v="1085"/>
    </i>
    <i>
      <x v="1086"/>
    </i>
    <i>
      <x v="1087"/>
    </i>
    <i>
      <x v="1088"/>
    </i>
    <i>
      <x v="1089"/>
    </i>
    <i>
      <x v="1090"/>
    </i>
    <i>
      <x v="1091"/>
    </i>
    <i>
      <x v="1092"/>
    </i>
    <i>
      <x v="1093"/>
    </i>
    <i>
      <x v="1094"/>
    </i>
    <i>
      <x v="1095"/>
    </i>
    <i>
      <x v="1096"/>
    </i>
    <i>
      <x v="1097"/>
    </i>
    <i>
      <x v="1098"/>
    </i>
    <i>
      <x v="1099"/>
    </i>
    <i>
      <x v="1100"/>
    </i>
    <i>
      <x v="1101"/>
    </i>
    <i>
      <x v="1102"/>
    </i>
    <i>
      <x v="1103"/>
    </i>
    <i>
      <x v="1104"/>
    </i>
    <i>
      <x v="1105"/>
    </i>
    <i>
      <x v="1106"/>
    </i>
    <i>
      <x v="1107"/>
    </i>
    <i>
      <x v="1108"/>
    </i>
    <i>
      <x v="1109"/>
    </i>
    <i>
      <x v="1110"/>
    </i>
    <i>
      <x v="1111"/>
    </i>
    <i>
      <x v="1112"/>
    </i>
    <i>
      <x v="1113"/>
    </i>
    <i>
      <x v="1114"/>
    </i>
    <i>
      <x v="1115"/>
    </i>
    <i>
      <x v="1116"/>
    </i>
    <i>
      <x v="1117"/>
    </i>
    <i>
      <x v="1118"/>
    </i>
    <i>
      <x v="1119"/>
    </i>
    <i>
      <x v="1120"/>
    </i>
    <i>
      <x v="1121"/>
    </i>
    <i>
      <x v="1122"/>
    </i>
    <i>
      <x v="1123"/>
    </i>
    <i>
      <x v="1124"/>
    </i>
    <i>
      <x v="1125"/>
    </i>
    <i>
      <x v="1126"/>
    </i>
    <i>
      <x v="1127"/>
    </i>
    <i>
      <x v="1128"/>
    </i>
    <i>
      <x v="1129"/>
    </i>
    <i>
      <x v="1130"/>
    </i>
    <i>
      <x v="1131"/>
    </i>
    <i>
      <x v="1132"/>
    </i>
    <i>
      <x v="1133"/>
    </i>
    <i>
      <x v="1134"/>
    </i>
    <i>
      <x v="1135"/>
    </i>
    <i>
      <x v="1136"/>
    </i>
    <i>
      <x v="1137"/>
    </i>
    <i>
      <x v="1138"/>
    </i>
    <i>
      <x v="1139"/>
    </i>
    <i>
      <x v="1140"/>
    </i>
    <i>
      <x v="1141"/>
    </i>
    <i>
      <x v="1142"/>
    </i>
    <i>
      <x v="1143"/>
    </i>
    <i>
      <x v="1144"/>
    </i>
    <i>
      <x v="1145"/>
    </i>
    <i>
      <x v="1146"/>
    </i>
    <i>
      <x v="1147"/>
    </i>
    <i>
      <x v="1148"/>
    </i>
    <i>
      <x v="1149"/>
    </i>
    <i>
      <x v="1150"/>
    </i>
    <i>
      <x v="1151"/>
    </i>
    <i>
      <x v="1152"/>
    </i>
    <i>
      <x v="1153"/>
    </i>
    <i>
      <x v="1154"/>
    </i>
    <i>
      <x v="1155"/>
    </i>
    <i>
      <x v="1156"/>
    </i>
    <i>
      <x v="1157"/>
    </i>
    <i>
      <x v="1158"/>
    </i>
    <i>
      <x v="1159"/>
    </i>
    <i>
      <x v="1160"/>
    </i>
    <i>
      <x v="1161"/>
    </i>
    <i>
      <x v="1162"/>
    </i>
    <i>
      <x v="1163"/>
    </i>
    <i>
      <x v="1164"/>
    </i>
    <i>
      <x v="1165"/>
    </i>
    <i>
      <x v="1166"/>
    </i>
    <i>
      <x v="1167"/>
    </i>
    <i>
      <x v="1168"/>
    </i>
    <i>
      <x v="1169"/>
    </i>
    <i>
      <x v="1170"/>
    </i>
    <i>
      <x v="1171"/>
    </i>
    <i>
      <x v="1172"/>
    </i>
    <i>
      <x v="1173"/>
    </i>
    <i>
      <x v="1174"/>
    </i>
    <i>
      <x v="1175"/>
    </i>
    <i>
      <x v="1176"/>
    </i>
    <i>
      <x v="1177"/>
    </i>
    <i>
      <x v="1178"/>
    </i>
    <i>
      <x v="1179"/>
    </i>
    <i>
      <x v="1180"/>
    </i>
    <i>
      <x v="1181"/>
    </i>
    <i>
      <x v="1182"/>
    </i>
    <i>
      <x v="1183"/>
    </i>
    <i>
      <x v="1184"/>
    </i>
    <i>
      <x v="1185"/>
    </i>
    <i>
      <x v="1186"/>
    </i>
    <i>
      <x v="1187"/>
    </i>
    <i>
      <x v="1188"/>
    </i>
    <i>
      <x v="1189"/>
    </i>
    <i>
      <x v="1190"/>
    </i>
    <i>
      <x v="1191"/>
    </i>
    <i>
      <x v="1192"/>
    </i>
    <i>
      <x v="1193"/>
    </i>
    <i>
      <x v="1194"/>
    </i>
    <i>
      <x v="1195"/>
    </i>
    <i>
      <x v="1196"/>
    </i>
    <i>
      <x v="1197"/>
    </i>
    <i>
      <x v="1198"/>
    </i>
    <i>
      <x v="1199"/>
    </i>
    <i>
      <x v="1200"/>
    </i>
    <i>
      <x v="1201"/>
    </i>
    <i>
      <x v="1202"/>
    </i>
    <i>
      <x v="1203"/>
    </i>
    <i>
      <x v="1204"/>
    </i>
    <i>
      <x v="1205"/>
    </i>
    <i>
      <x v="1206"/>
    </i>
    <i>
      <x v="1207"/>
    </i>
    <i>
      <x v="1208"/>
    </i>
    <i>
      <x v="1209"/>
    </i>
    <i>
      <x v="1210"/>
    </i>
    <i>
      <x v="1211"/>
    </i>
    <i>
      <x v="1212"/>
    </i>
    <i>
      <x v="1213"/>
    </i>
    <i>
      <x v="1214"/>
    </i>
    <i>
      <x v="1215"/>
    </i>
    <i>
      <x v="1216"/>
    </i>
    <i>
      <x v="1217"/>
    </i>
    <i>
      <x v="1218"/>
    </i>
    <i>
      <x v="1219"/>
    </i>
    <i>
      <x v="1220"/>
    </i>
    <i>
      <x v="1221"/>
    </i>
    <i>
      <x v="1222"/>
    </i>
    <i>
      <x v="1223"/>
    </i>
    <i>
      <x v="1224"/>
    </i>
    <i>
      <x v="1225"/>
    </i>
    <i>
      <x v="1226"/>
    </i>
    <i>
      <x v="1227"/>
    </i>
    <i>
      <x v="1228"/>
    </i>
    <i>
      <x v="1229"/>
    </i>
    <i>
      <x v="1230"/>
    </i>
    <i>
      <x v="1231"/>
    </i>
    <i>
      <x v="1232"/>
    </i>
    <i>
      <x v="1233"/>
    </i>
    <i>
      <x v="1234"/>
    </i>
    <i>
      <x v="1235"/>
    </i>
    <i>
      <x v="1236"/>
    </i>
    <i>
      <x v="1237"/>
    </i>
    <i>
      <x v="1238"/>
    </i>
    <i>
      <x v="1239"/>
    </i>
    <i>
      <x v="1240"/>
    </i>
    <i>
      <x v="1241"/>
    </i>
    <i>
      <x v="1242"/>
    </i>
    <i>
      <x v="1243"/>
    </i>
    <i>
      <x v="1244"/>
    </i>
    <i>
      <x v="1245"/>
    </i>
    <i>
      <x v="1246"/>
    </i>
    <i>
      <x v="1247"/>
    </i>
    <i>
      <x v="1248"/>
    </i>
    <i>
      <x v="1249"/>
    </i>
    <i>
      <x v="1250"/>
    </i>
    <i>
      <x v="1251"/>
    </i>
    <i>
      <x v="1252"/>
    </i>
    <i>
      <x v="1253"/>
    </i>
    <i>
      <x v="1254"/>
    </i>
    <i>
      <x v="1255"/>
    </i>
    <i>
      <x v="1256"/>
    </i>
    <i>
      <x v="1257"/>
    </i>
    <i>
      <x v="1258"/>
    </i>
    <i>
      <x v="1259"/>
    </i>
    <i>
      <x v="1260"/>
    </i>
    <i>
      <x v="1261"/>
    </i>
    <i>
      <x v="1262"/>
    </i>
    <i>
      <x v="1263"/>
    </i>
    <i>
      <x v="1264"/>
    </i>
    <i>
      <x v="1265"/>
    </i>
    <i>
      <x v="1266"/>
    </i>
    <i>
      <x v="1267"/>
    </i>
    <i>
      <x v="1268"/>
    </i>
    <i>
      <x v="1269"/>
    </i>
    <i>
      <x v="1270"/>
    </i>
    <i>
      <x v="1271"/>
    </i>
    <i>
      <x v="1272"/>
    </i>
    <i>
      <x v="1273"/>
    </i>
    <i>
      <x v="1274"/>
    </i>
    <i>
      <x v="1275"/>
    </i>
    <i>
      <x v="1276"/>
    </i>
    <i>
      <x v="1277"/>
    </i>
    <i>
      <x v="1278"/>
    </i>
    <i>
      <x v="1279"/>
    </i>
    <i>
      <x v="1280"/>
    </i>
    <i>
      <x v="1281"/>
    </i>
    <i>
      <x v="1282"/>
    </i>
    <i>
      <x v="1283"/>
    </i>
    <i>
      <x v="1284"/>
    </i>
    <i>
      <x v="1285"/>
    </i>
    <i>
      <x v="1286"/>
    </i>
    <i>
      <x v="1287"/>
    </i>
    <i>
      <x v="1288"/>
    </i>
    <i>
      <x v="1289"/>
    </i>
    <i>
      <x v="1290"/>
    </i>
    <i>
      <x v="1291"/>
    </i>
    <i>
      <x v="1292"/>
    </i>
    <i>
      <x v="1293"/>
    </i>
    <i>
      <x v="1294"/>
    </i>
    <i>
      <x v="1295"/>
    </i>
    <i>
      <x v="1296"/>
    </i>
    <i>
      <x v="1297"/>
    </i>
    <i>
      <x v="1298"/>
    </i>
    <i>
      <x v="1299"/>
    </i>
    <i>
      <x v="1300"/>
    </i>
    <i>
      <x v="1301"/>
    </i>
    <i>
      <x v="1302"/>
    </i>
    <i>
      <x v="1303"/>
    </i>
    <i>
      <x v="1304"/>
    </i>
    <i>
      <x v="1305"/>
    </i>
    <i>
      <x v="1306"/>
    </i>
    <i>
      <x v="1307"/>
    </i>
    <i>
      <x v="1308"/>
    </i>
    <i>
      <x v="1309"/>
    </i>
    <i>
      <x v="1310"/>
    </i>
    <i>
      <x v="1311"/>
    </i>
    <i>
      <x v="1312"/>
    </i>
    <i>
      <x v="1313"/>
    </i>
    <i>
      <x v="1314"/>
    </i>
    <i>
      <x v="1315"/>
    </i>
    <i>
      <x v="1316"/>
    </i>
    <i>
      <x v="1317"/>
    </i>
    <i>
      <x v="1318"/>
    </i>
    <i>
      <x v="1319"/>
    </i>
    <i>
      <x v="1320"/>
    </i>
    <i>
      <x v="1321"/>
    </i>
    <i>
      <x v="1322"/>
    </i>
    <i>
      <x v="1323"/>
    </i>
    <i>
      <x v="1324"/>
    </i>
    <i>
      <x v="1325"/>
    </i>
    <i>
      <x v="1326"/>
    </i>
    <i>
      <x v="1327"/>
    </i>
    <i>
      <x v="1328"/>
    </i>
    <i>
      <x v="1329"/>
    </i>
    <i>
      <x v="1330"/>
    </i>
    <i>
      <x v="1331"/>
    </i>
    <i>
      <x v="1332"/>
    </i>
    <i>
      <x v="1333"/>
    </i>
    <i>
      <x v="1334"/>
    </i>
    <i>
      <x v="1335"/>
    </i>
    <i>
      <x v="1336"/>
    </i>
    <i>
      <x v="1337"/>
    </i>
    <i>
      <x v="1338"/>
    </i>
    <i>
      <x v="1339"/>
    </i>
    <i>
      <x v="1340"/>
    </i>
    <i>
      <x v="1341"/>
    </i>
    <i>
      <x v="1342"/>
    </i>
    <i>
      <x v="1343"/>
    </i>
    <i>
      <x v="1344"/>
    </i>
    <i>
      <x v="1345"/>
    </i>
    <i>
      <x v="1346"/>
    </i>
    <i>
      <x v="1347"/>
    </i>
    <i>
      <x v="1348"/>
    </i>
    <i>
      <x v="1349"/>
    </i>
    <i>
      <x v="1350"/>
    </i>
    <i>
      <x v="1351"/>
    </i>
    <i>
      <x v="1352"/>
    </i>
    <i>
      <x v="1353"/>
    </i>
    <i>
      <x v="1354"/>
    </i>
    <i>
      <x v="1355"/>
    </i>
    <i>
      <x v="1356"/>
    </i>
    <i>
      <x v="1357"/>
    </i>
    <i>
      <x v="1358"/>
    </i>
    <i>
      <x v="1359"/>
    </i>
    <i>
      <x v="1360"/>
    </i>
    <i>
      <x v="1361"/>
    </i>
    <i>
      <x v="1362"/>
    </i>
    <i>
      <x v="1363"/>
    </i>
    <i>
      <x v="1364"/>
    </i>
    <i>
      <x v="1365"/>
    </i>
    <i>
      <x v="1366"/>
    </i>
    <i>
      <x v="1367"/>
    </i>
    <i>
      <x v="1368"/>
    </i>
    <i>
      <x v="1369"/>
    </i>
    <i>
      <x v="1370"/>
    </i>
    <i>
      <x v="1371"/>
    </i>
    <i>
      <x v="1372"/>
    </i>
    <i>
      <x v="1373"/>
    </i>
    <i>
      <x v="1374"/>
    </i>
    <i>
      <x v="1375"/>
    </i>
    <i>
      <x v="1376"/>
    </i>
    <i>
      <x v="1377"/>
    </i>
    <i>
      <x v="1378"/>
    </i>
    <i>
      <x v="1379"/>
    </i>
    <i>
      <x v="1380"/>
    </i>
    <i>
      <x v="1381"/>
    </i>
    <i>
      <x v="1382"/>
    </i>
    <i>
      <x v="1383"/>
    </i>
    <i>
      <x v="1384"/>
    </i>
    <i>
      <x v="1385"/>
    </i>
    <i>
      <x v="1386"/>
    </i>
    <i>
      <x v="1387"/>
    </i>
    <i>
      <x v="1388"/>
    </i>
    <i>
      <x v="1389"/>
    </i>
    <i>
      <x v="1390"/>
    </i>
    <i>
      <x v="1391"/>
    </i>
    <i>
      <x v="1392"/>
    </i>
    <i>
      <x v="1393"/>
    </i>
    <i>
      <x v="1394"/>
    </i>
    <i>
      <x v="1395"/>
    </i>
    <i>
      <x v="1396"/>
    </i>
    <i>
      <x v="1397"/>
    </i>
    <i>
      <x v="1398"/>
    </i>
    <i>
      <x v="1399"/>
    </i>
    <i>
      <x v="1400"/>
    </i>
    <i>
      <x v="1401"/>
    </i>
    <i>
      <x v="1402"/>
    </i>
    <i>
      <x v="1403"/>
    </i>
    <i>
      <x v="1404"/>
    </i>
    <i>
      <x v="1405"/>
    </i>
    <i>
      <x v="1406"/>
    </i>
    <i>
      <x v="1407"/>
    </i>
    <i>
      <x v="1408"/>
    </i>
    <i>
      <x v="1409"/>
    </i>
    <i>
      <x v="1410"/>
    </i>
    <i>
      <x v="1411"/>
    </i>
    <i>
      <x v="1412"/>
    </i>
    <i>
      <x v="1413"/>
    </i>
    <i>
      <x v="1414"/>
    </i>
    <i>
      <x v="1415"/>
    </i>
    <i>
      <x v="1416"/>
    </i>
    <i>
      <x v="1417"/>
    </i>
    <i>
      <x v="1418"/>
    </i>
    <i>
      <x v="1419"/>
    </i>
    <i>
      <x v="1420"/>
    </i>
    <i>
      <x v="1421"/>
    </i>
    <i>
      <x v="1422"/>
    </i>
    <i>
      <x v="1423"/>
    </i>
    <i>
      <x v="1424"/>
    </i>
    <i>
      <x v="1425"/>
    </i>
    <i>
      <x v="1426"/>
    </i>
    <i>
      <x v="1427"/>
    </i>
    <i>
      <x v="1428"/>
    </i>
    <i>
      <x v="1429"/>
    </i>
    <i>
      <x v="1430"/>
    </i>
    <i>
      <x v="1431"/>
    </i>
    <i>
      <x v="1432"/>
    </i>
    <i>
      <x v="1433"/>
    </i>
    <i>
      <x v="1434"/>
    </i>
    <i>
      <x v="1435"/>
    </i>
    <i>
      <x v="1436"/>
    </i>
    <i>
      <x v="1437"/>
    </i>
    <i>
      <x v="1438"/>
    </i>
    <i>
      <x v="1439"/>
    </i>
    <i>
      <x v="1440"/>
    </i>
    <i>
      <x v="1441"/>
    </i>
    <i>
      <x v="1442"/>
    </i>
    <i>
      <x v="1443"/>
    </i>
    <i>
      <x v="1444"/>
    </i>
    <i>
      <x v="1445"/>
    </i>
    <i>
      <x v="1446"/>
    </i>
    <i>
      <x v="1447"/>
    </i>
    <i>
      <x v="1448"/>
    </i>
    <i>
      <x v="1449"/>
    </i>
    <i>
      <x v="1450"/>
    </i>
    <i>
      <x v="1451"/>
    </i>
    <i>
      <x v="1452"/>
    </i>
    <i>
      <x v="1453"/>
    </i>
    <i>
      <x v="1454"/>
    </i>
    <i>
      <x v="1455"/>
    </i>
    <i>
      <x v="1456"/>
    </i>
    <i>
      <x v="1457"/>
    </i>
    <i>
      <x v="1458"/>
    </i>
    <i>
      <x v="1459"/>
    </i>
    <i>
      <x v="1460"/>
    </i>
    <i>
      <x v="1461"/>
    </i>
    <i>
      <x v="1462"/>
    </i>
    <i>
      <x v="1463"/>
    </i>
    <i>
      <x v="1464"/>
    </i>
    <i>
      <x v="1465"/>
    </i>
    <i>
      <x v="1466"/>
    </i>
    <i>
      <x v="1467"/>
    </i>
    <i>
      <x v="1468"/>
    </i>
    <i>
      <x v="1469"/>
    </i>
    <i>
      <x v="1470"/>
    </i>
    <i>
      <x v="1471"/>
    </i>
    <i>
      <x v="1472"/>
    </i>
    <i>
      <x v="1473"/>
    </i>
    <i>
      <x v="1474"/>
    </i>
    <i>
      <x v="1475"/>
    </i>
    <i>
      <x v="1476"/>
    </i>
    <i>
      <x v="1477"/>
    </i>
    <i>
      <x v="1478"/>
    </i>
    <i>
      <x v="1479"/>
    </i>
    <i>
      <x v="1480"/>
    </i>
    <i>
      <x v="1481"/>
    </i>
    <i>
      <x v="1482"/>
    </i>
    <i>
      <x v="1483"/>
    </i>
    <i>
      <x v="1484"/>
    </i>
    <i>
      <x v="1485"/>
    </i>
    <i>
      <x v="1486"/>
    </i>
    <i>
      <x v="1487"/>
    </i>
    <i>
      <x v="1488"/>
    </i>
    <i>
      <x v="1489"/>
    </i>
    <i>
      <x v="1490"/>
    </i>
    <i>
      <x v="1491"/>
    </i>
    <i>
      <x v="1492"/>
    </i>
    <i>
      <x v="1493"/>
    </i>
    <i>
      <x v="1494"/>
    </i>
    <i>
      <x v="1495"/>
    </i>
    <i>
      <x v="1496"/>
    </i>
    <i>
      <x v="1497"/>
    </i>
    <i>
      <x v="1498"/>
    </i>
    <i>
      <x v="1499"/>
    </i>
    <i>
      <x v="1500"/>
    </i>
    <i>
      <x v="1501"/>
    </i>
    <i>
      <x v="1502"/>
    </i>
    <i>
      <x v="1503"/>
    </i>
    <i>
      <x v="1504"/>
    </i>
    <i>
      <x v="1505"/>
    </i>
    <i>
      <x v="1506"/>
    </i>
    <i>
      <x v="1507"/>
    </i>
    <i>
      <x v="1508"/>
    </i>
    <i>
      <x v="1509"/>
    </i>
    <i>
      <x v="1510"/>
    </i>
    <i>
      <x v="1511"/>
    </i>
    <i>
      <x v="1512"/>
    </i>
    <i>
      <x v="1513"/>
    </i>
    <i>
      <x v="1514"/>
    </i>
    <i>
      <x v="1515"/>
    </i>
    <i>
      <x v="1516"/>
    </i>
    <i>
      <x v="1517"/>
    </i>
    <i>
      <x v="1518"/>
    </i>
    <i>
      <x v="1519"/>
    </i>
    <i>
      <x v="1520"/>
    </i>
    <i>
      <x v="1521"/>
    </i>
    <i>
      <x v="1522"/>
    </i>
    <i>
      <x v="1523"/>
    </i>
    <i>
      <x v="1524"/>
    </i>
    <i>
      <x v="1525"/>
    </i>
    <i>
      <x v="1526"/>
    </i>
    <i>
      <x v="1527"/>
    </i>
    <i>
      <x v="1528"/>
    </i>
    <i>
      <x v="1529"/>
    </i>
    <i>
      <x v="1530"/>
    </i>
    <i>
      <x v="1531"/>
    </i>
    <i>
      <x v="1532"/>
    </i>
    <i>
      <x v="1533"/>
    </i>
    <i>
      <x v="1534"/>
    </i>
    <i>
      <x v="1535"/>
    </i>
    <i>
      <x v="1536"/>
    </i>
    <i>
      <x v="1537"/>
    </i>
    <i>
      <x v="1538"/>
    </i>
    <i>
      <x v="1539"/>
    </i>
    <i>
      <x v="1540"/>
    </i>
    <i>
      <x v="1541"/>
    </i>
    <i>
      <x v="1542"/>
    </i>
    <i>
      <x v="1543"/>
    </i>
    <i>
      <x v="1544"/>
    </i>
    <i>
      <x v="1545"/>
    </i>
    <i>
      <x v="1546"/>
    </i>
    <i>
      <x v="1547"/>
    </i>
    <i>
      <x v="1548"/>
    </i>
    <i>
      <x v="1549"/>
    </i>
    <i>
      <x v="1550"/>
    </i>
    <i>
      <x v="1551"/>
    </i>
    <i>
      <x v="1552"/>
    </i>
    <i>
      <x v="1553"/>
    </i>
    <i>
      <x v="1554"/>
    </i>
    <i>
      <x v="1555"/>
    </i>
    <i>
      <x v="1556"/>
    </i>
    <i>
      <x v="1557"/>
    </i>
    <i>
      <x v="1558"/>
    </i>
    <i>
      <x v="1559"/>
    </i>
    <i>
      <x v="1560"/>
    </i>
    <i>
      <x v="1561"/>
    </i>
    <i>
      <x v="1562"/>
    </i>
    <i>
      <x v="1563"/>
    </i>
    <i>
      <x v="1564"/>
    </i>
    <i>
      <x v="1565"/>
    </i>
    <i>
      <x v="1566"/>
    </i>
    <i>
      <x v="1567"/>
    </i>
    <i>
      <x v="1568"/>
    </i>
    <i>
      <x v="1569"/>
    </i>
    <i>
      <x v="1570"/>
    </i>
    <i>
      <x v="1571"/>
    </i>
    <i>
      <x v="1572"/>
    </i>
    <i>
      <x v="1573"/>
    </i>
    <i>
      <x v="1574"/>
    </i>
    <i>
      <x v="1575"/>
    </i>
    <i>
      <x v="1576"/>
    </i>
    <i>
      <x v="1577"/>
    </i>
    <i>
      <x v="1578"/>
    </i>
    <i>
      <x v="1579"/>
    </i>
    <i>
      <x v="1580"/>
    </i>
    <i>
      <x v="1581"/>
    </i>
    <i>
      <x v="1582"/>
    </i>
    <i>
      <x v="1583"/>
    </i>
    <i>
      <x v="1584"/>
    </i>
    <i>
      <x v="1585"/>
    </i>
    <i>
      <x v="1586"/>
    </i>
    <i>
      <x v="1587"/>
    </i>
    <i>
      <x v="1588"/>
    </i>
    <i>
      <x v="1589"/>
    </i>
    <i>
      <x v="1590"/>
    </i>
    <i>
      <x v="1591"/>
    </i>
    <i>
      <x v="1592"/>
    </i>
    <i>
      <x v="1593"/>
    </i>
    <i>
      <x v="1594"/>
    </i>
    <i>
      <x v="1595"/>
    </i>
    <i>
      <x v="1596"/>
    </i>
    <i>
      <x v="1597"/>
    </i>
    <i>
      <x v="1598"/>
    </i>
    <i>
      <x v="1599"/>
    </i>
    <i>
      <x v="1600"/>
    </i>
    <i>
      <x v="1601"/>
    </i>
    <i>
      <x v="1602"/>
    </i>
    <i>
      <x v="1603"/>
    </i>
    <i>
      <x v="1604"/>
    </i>
    <i>
      <x v="1605"/>
    </i>
    <i>
      <x v="1606"/>
    </i>
    <i>
      <x v="1607"/>
    </i>
    <i>
      <x v="1608"/>
    </i>
    <i>
      <x v="1609"/>
    </i>
    <i>
      <x v="1610"/>
    </i>
    <i>
      <x v="1611"/>
    </i>
    <i>
      <x v="1612"/>
    </i>
    <i>
      <x v="1613"/>
    </i>
    <i>
      <x v="1614"/>
    </i>
    <i>
      <x v="1615"/>
    </i>
    <i>
      <x v="1616"/>
    </i>
    <i>
      <x v="1617"/>
    </i>
    <i>
      <x v="1618"/>
    </i>
    <i>
      <x v="1619"/>
    </i>
    <i>
      <x v="1620"/>
    </i>
    <i>
      <x v="1621"/>
    </i>
    <i>
      <x v="1622"/>
    </i>
    <i>
      <x v="1623"/>
    </i>
    <i>
      <x v="1624"/>
    </i>
    <i>
      <x v="1625"/>
    </i>
    <i>
      <x v="1626"/>
    </i>
    <i>
      <x v="1627"/>
    </i>
    <i>
      <x v="1628"/>
    </i>
    <i>
      <x v="1629"/>
    </i>
    <i>
      <x v="1630"/>
    </i>
    <i>
      <x v="1631"/>
    </i>
    <i>
      <x v="1632"/>
    </i>
    <i>
      <x v="1633"/>
    </i>
    <i>
      <x v="1634"/>
    </i>
    <i>
      <x v="1635"/>
    </i>
    <i>
      <x v="1636"/>
    </i>
    <i>
      <x v="1637"/>
    </i>
    <i>
      <x v="1638"/>
    </i>
    <i>
      <x v="1639"/>
    </i>
    <i>
      <x v="1640"/>
    </i>
    <i>
      <x v="1641"/>
    </i>
    <i>
      <x v="1642"/>
    </i>
    <i>
      <x v="1643"/>
    </i>
    <i>
      <x v="1644"/>
    </i>
    <i>
      <x v="1645"/>
    </i>
    <i>
      <x v="1646"/>
    </i>
    <i>
      <x v="1647"/>
    </i>
    <i>
      <x v="1648"/>
    </i>
    <i>
      <x v="1649"/>
    </i>
    <i>
      <x v="1650"/>
    </i>
    <i>
      <x v="1651"/>
    </i>
    <i>
      <x v="1652"/>
    </i>
    <i>
      <x v="1653"/>
    </i>
    <i>
      <x v="1654"/>
    </i>
    <i>
      <x v="1655"/>
    </i>
    <i>
      <x v="1656"/>
    </i>
    <i>
      <x v="1657"/>
    </i>
    <i>
      <x v="1658"/>
    </i>
    <i>
      <x v="1659"/>
    </i>
    <i>
      <x v="1660"/>
    </i>
    <i>
      <x v="1661"/>
    </i>
    <i>
      <x v="1662"/>
    </i>
    <i>
      <x v="1663"/>
    </i>
    <i>
      <x v="1664"/>
    </i>
    <i>
      <x v="1665"/>
    </i>
    <i>
      <x v="1666"/>
    </i>
    <i>
      <x v="1667"/>
    </i>
    <i>
      <x v="1668"/>
    </i>
    <i>
      <x v="1669"/>
    </i>
    <i>
      <x v="1670"/>
    </i>
    <i>
      <x v="1671"/>
    </i>
    <i>
      <x v="1672"/>
    </i>
    <i>
      <x v="1673"/>
    </i>
    <i>
      <x v="1674"/>
    </i>
    <i>
      <x v="1675"/>
    </i>
    <i>
      <x v="1676"/>
    </i>
    <i>
      <x v="1677"/>
    </i>
    <i>
      <x v="1678"/>
    </i>
    <i>
      <x v="1679"/>
    </i>
    <i>
      <x v="1680"/>
    </i>
    <i>
      <x v="1681"/>
    </i>
    <i>
      <x v="1682"/>
    </i>
    <i>
      <x v="1683"/>
    </i>
    <i>
      <x v="1684"/>
    </i>
    <i>
      <x v="1685"/>
    </i>
    <i>
      <x v="1686"/>
    </i>
    <i>
      <x v="1687"/>
    </i>
    <i>
      <x v="1688"/>
    </i>
    <i>
      <x v="1689"/>
    </i>
    <i>
      <x v="1690"/>
    </i>
    <i>
      <x v="1691"/>
    </i>
    <i>
      <x v="1692"/>
    </i>
    <i>
      <x v="1693"/>
    </i>
    <i>
      <x v="1694"/>
    </i>
    <i>
      <x v="1695"/>
    </i>
    <i>
      <x v="1696"/>
    </i>
    <i>
      <x v="1697"/>
    </i>
    <i>
      <x v="1698"/>
    </i>
    <i>
      <x v="1699"/>
    </i>
    <i>
      <x v="1700"/>
    </i>
    <i>
      <x v="1701"/>
    </i>
    <i>
      <x v="1702"/>
    </i>
    <i>
      <x v="1703"/>
    </i>
    <i>
      <x v="1704"/>
    </i>
    <i>
      <x v="1705"/>
    </i>
    <i>
      <x v="1706"/>
    </i>
    <i>
      <x v="1707"/>
    </i>
    <i>
      <x v="1708"/>
    </i>
    <i>
      <x v="1709"/>
    </i>
    <i>
      <x v="1710"/>
    </i>
    <i>
      <x v="1711"/>
    </i>
    <i>
      <x v="1712"/>
    </i>
    <i>
      <x v="1713"/>
    </i>
    <i>
      <x v="1714"/>
    </i>
    <i>
      <x v="1715"/>
    </i>
    <i>
      <x v="1716"/>
    </i>
    <i>
      <x v="1717"/>
    </i>
    <i>
      <x v="1718"/>
    </i>
    <i>
      <x v="1719"/>
    </i>
    <i>
      <x v="1720"/>
    </i>
    <i>
      <x v="1721"/>
    </i>
    <i>
      <x v="1722"/>
    </i>
    <i>
      <x v="1723"/>
    </i>
    <i>
      <x v="1724"/>
    </i>
    <i>
      <x v="1725"/>
    </i>
    <i>
      <x v="1726"/>
    </i>
    <i>
      <x v="1727"/>
    </i>
    <i>
      <x v="1728"/>
    </i>
    <i>
      <x v="1729"/>
    </i>
    <i>
      <x v="1730"/>
    </i>
    <i>
      <x v="1731"/>
    </i>
    <i>
      <x v="1732"/>
    </i>
    <i>
      <x v="1733"/>
    </i>
    <i>
      <x v="1734"/>
    </i>
    <i>
      <x v="1735"/>
    </i>
    <i>
      <x v="1736"/>
    </i>
    <i>
      <x v="1737"/>
    </i>
    <i>
      <x v="1738"/>
    </i>
    <i>
      <x v="1739"/>
    </i>
    <i>
      <x v="1740"/>
    </i>
    <i>
      <x v="1741"/>
    </i>
    <i>
      <x v="1742"/>
    </i>
    <i>
      <x v="1743"/>
    </i>
    <i>
      <x v="1744"/>
    </i>
    <i>
      <x v="1745"/>
    </i>
    <i>
      <x v="1746"/>
    </i>
    <i>
      <x v="1747"/>
    </i>
    <i>
      <x v="1748"/>
    </i>
    <i>
      <x v="1749"/>
    </i>
    <i>
      <x v="1750"/>
    </i>
    <i>
      <x v="1751"/>
    </i>
    <i>
      <x v="1752"/>
    </i>
    <i>
      <x v="1753"/>
    </i>
    <i>
      <x v="1754"/>
    </i>
    <i>
      <x v="1755"/>
    </i>
    <i>
      <x v="1756"/>
    </i>
    <i>
      <x v="1757"/>
    </i>
    <i>
      <x v="1758"/>
    </i>
    <i>
      <x v="1759"/>
    </i>
    <i>
      <x v="1760"/>
    </i>
    <i>
      <x v="1761"/>
    </i>
    <i>
      <x v="1762"/>
    </i>
    <i>
      <x v="1763"/>
    </i>
    <i>
      <x v="1764"/>
    </i>
    <i>
      <x v="1765"/>
    </i>
    <i>
      <x v="1766"/>
    </i>
    <i>
      <x v="1767"/>
    </i>
    <i>
      <x v="1768"/>
    </i>
    <i>
      <x v="1769"/>
    </i>
    <i>
      <x v="1770"/>
    </i>
    <i>
      <x v="1771"/>
    </i>
    <i>
      <x v="1772"/>
    </i>
    <i>
      <x v="1773"/>
    </i>
    <i>
      <x v="1774"/>
    </i>
    <i>
      <x v="1775"/>
    </i>
    <i>
      <x v="1776"/>
    </i>
    <i>
      <x v="1777"/>
    </i>
    <i>
      <x v="1778"/>
    </i>
    <i>
      <x v="1779"/>
    </i>
    <i>
      <x v="1780"/>
    </i>
    <i>
      <x v="1781"/>
    </i>
    <i>
      <x v="1782"/>
    </i>
    <i>
      <x v="1783"/>
    </i>
    <i>
      <x v="1784"/>
    </i>
    <i>
      <x v="1785"/>
    </i>
    <i>
      <x v="1786"/>
    </i>
    <i>
      <x v="1787"/>
    </i>
    <i>
      <x v="1788"/>
    </i>
    <i>
      <x v="1789"/>
    </i>
    <i>
      <x v="1790"/>
    </i>
    <i>
      <x v="1791"/>
    </i>
    <i>
      <x v="1792"/>
    </i>
    <i>
      <x v="1793"/>
    </i>
    <i>
      <x v="1794"/>
    </i>
    <i>
      <x v="1795"/>
    </i>
    <i>
      <x v="1796"/>
    </i>
    <i>
      <x v="1797"/>
    </i>
    <i>
      <x v="1798"/>
    </i>
    <i>
      <x v="1799"/>
    </i>
    <i>
      <x v="1800"/>
    </i>
    <i>
      <x v="1801"/>
    </i>
    <i>
      <x v="1802"/>
    </i>
    <i>
      <x v="1803"/>
    </i>
    <i>
      <x v="1804"/>
    </i>
    <i>
      <x v="1805"/>
    </i>
    <i>
      <x v="1806"/>
    </i>
    <i>
      <x v="1807"/>
    </i>
    <i>
      <x v="1808"/>
    </i>
    <i>
      <x v="1809"/>
    </i>
    <i>
      <x v="1810"/>
    </i>
    <i>
      <x v="1811"/>
    </i>
    <i>
      <x v="1812"/>
    </i>
    <i>
      <x v="1813"/>
    </i>
    <i>
      <x v="1814"/>
    </i>
    <i>
      <x v="1815"/>
    </i>
    <i>
      <x v="1816"/>
    </i>
    <i>
      <x v="1817"/>
    </i>
    <i>
      <x v="1818"/>
    </i>
    <i>
      <x v="1819"/>
    </i>
    <i>
      <x v="1820"/>
    </i>
    <i>
      <x v="1821"/>
    </i>
    <i>
      <x v="1822"/>
    </i>
    <i>
      <x v="1823"/>
    </i>
    <i>
      <x v="1824"/>
    </i>
    <i>
      <x v="1825"/>
    </i>
    <i>
      <x v="1826"/>
    </i>
    <i>
      <x v="1827"/>
    </i>
    <i>
      <x v="1828"/>
    </i>
    <i>
      <x v="1829"/>
    </i>
    <i>
      <x v="1830"/>
    </i>
    <i>
      <x v="1831"/>
    </i>
    <i>
      <x v="1832"/>
    </i>
    <i>
      <x v="1833"/>
    </i>
    <i>
      <x v="1834"/>
    </i>
    <i>
      <x v="1835"/>
    </i>
    <i>
      <x v="1836"/>
    </i>
    <i>
      <x v="1837"/>
    </i>
    <i>
      <x v="1838"/>
    </i>
    <i>
      <x v="1839"/>
    </i>
    <i>
      <x v="1840"/>
    </i>
    <i>
      <x v="1841"/>
    </i>
    <i>
      <x v="1842"/>
    </i>
    <i>
      <x v="1843"/>
    </i>
    <i>
      <x v="1844"/>
    </i>
    <i>
      <x v="1845"/>
    </i>
    <i>
      <x v="1846"/>
    </i>
    <i>
      <x v="1847"/>
    </i>
    <i>
      <x v="1848"/>
    </i>
    <i>
      <x v="1849"/>
    </i>
    <i>
      <x v="1850"/>
    </i>
    <i>
      <x v="1851"/>
    </i>
    <i>
      <x v="1852"/>
    </i>
    <i>
      <x v="1853"/>
    </i>
    <i>
      <x v="1854"/>
    </i>
    <i>
      <x v="1855"/>
    </i>
    <i>
      <x v="1856"/>
    </i>
    <i>
      <x v="1857"/>
    </i>
    <i>
      <x v="1858"/>
    </i>
    <i>
      <x v="1859"/>
    </i>
    <i>
      <x v="1860"/>
    </i>
    <i>
      <x v="1861"/>
    </i>
    <i>
      <x v="1862"/>
    </i>
    <i>
      <x v="1863"/>
    </i>
    <i>
      <x v="1864"/>
    </i>
    <i>
      <x v="1865"/>
    </i>
    <i>
      <x v="1866"/>
    </i>
    <i>
      <x v="1867"/>
    </i>
    <i>
      <x v="1868"/>
    </i>
    <i>
      <x v="1869"/>
    </i>
    <i>
      <x v="1870"/>
    </i>
    <i>
      <x v="1871"/>
    </i>
    <i>
      <x v="1872"/>
    </i>
    <i>
      <x v="1873"/>
    </i>
    <i>
      <x v="1874"/>
    </i>
    <i>
      <x v="1875"/>
    </i>
  </rowItems>
  <colFields count="1">
    <field x="3"/>
  </colFields>
  <colItems count="14">
    <i>
      <x/>
    </i>
    <i>
      <x v="1"/>
    </i>
    <i>
      <x v="2"/>
    </i>
    <i>
      <x v="3"/>
    </i>
    <i>
      <x v="4"/>
    </i>
    <i>
      <x v="5"/>
    </i>
    <i>
      <x v="6"/>
    </i>
    <i>
      <x v="7"/>
    </i>
    <i>
      <x v="8"/>
    </i>
    <i>
      <x v="9"/>
    </i>
    <i>
      <x v="10"/>
    </i>
    <i>
      <x v="11"/>
    </i>
    <i>
      <x v="13"/>
    </i>
    <i>
      <x v="14"/>
    </i>
  </colItems>
  <dataFields count="1">
    <dataField name="CARTERA NETA " fld="0" baseField="0" baseItem="0"/>
  </dataFields>
  <formats count="27">
    <format dxfId="34">
      <pivotArea type="all" dataOnly="0" outline="0" fieldPosition="0"/>
    </format>
    <format dxfId="33">
      <pivotArea outline="0" collapsedLevelsAreSubtotals="1" fieldPosition="0"/>
    </format>
    <format dxfId="32">
      <pivotArea type="origin" dataOnly="0" labelOnly="1" outline="0" fieldPosition="0"/>
    </format>
    <format dxfId="31">
      <pivotArea field="3" type="button" dataOnly="0" labelOnly="1" outline="0" axis="axisCol" fieldPosition="0"/>
    </format>
    <format dxfId="30">
      <pivotArea type="topRight" dataOnly="0" labelOnly="1" outline="0" fieldPosition="0"/>
    </format>
    <format dxfId="29">
      <pivotArea field="2" type="button" dataOnly="0" labelOnly="1" outline="0" axis="axisRow" fieldPosition="0"/>
    </format>
    <format dxfId="28">
      <pivotArea dataOnly="0" labelOnly="1"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27">
      <pivotArea dataOnly="0" labelOnly="1" fieldPosition="0">
        <references count="1">
          <reference field="2"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26">
      <pivotArea dataOnly="0" labelOnly="1" fieldPosition="0">
        <references count="1">
          <reference field="2"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25">
      <pivotArea dataOnly="0" labelOnly="1" fieldPosition="0">
        <references count="1">
          <reference field="2"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24">
      <pivotArea dataOnly="0" labelOnly="1" fieldPosition="0">
        <references count="1">
          <reference field="2"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23">
      <pivotArea dataOnly="0" labelOnly="1" fieldPosition="0">
        <references count="1">
          <reference field="2"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22">
      <pivotArea dataOnly="0" labelOnly="1" fieldPosition="0">
        <references count="1">
          <reference field="2"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21">
      <pivotArea dataOnly="0" labelOnly="1" fieldPosition="0">
        <references count="1">
          <reference field="2"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20">
      <pivotArea dataOnly="0" labelOnly="1" fieldPosition="0">
        <references count="1">
          <reference field="2"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19">
      <pivotArea dataOnly="0" labelOnly="1" fieldPosition="0">
        <references count="1">
          <reference field="2" count="50">
            <x v="450"/>
            <x v="451"/>
            <x v="452"/>
            <x v="453"/>
            <x v="454"/>
            <x v="455"/>
            <x v="456"/>
            <x v="457"/>
            <x v="458"/>
            <x v="459"/>
            <x v="460"/>
            <x v="461"/>
            <x v="462"/>
            <x v="463"/>
            <x v="464"/>
            <x v="465"/>
            <x v="466"/>
            <x v="467"/>
            <x v="468"/>
            <x v="469"/>
            <x v="470"/>
            <x v="471"/>
            <x v="472"/>
            <x v="473"/>
            <x v="474"/>
            <x v="475"/>
            <x v="476"/>
            <x v="477"/>
            <x v="478"/>
            <x v="479"/>
            <x v="480"/>
            <x v="481"/>
            <x v="482"/>
            <x v="483"/>
            <x v="484"/>
            <x v="485"/>
            <x v="486"/>
            <x v="487"/>
            <x v="488"/>
            <x v="489"/>
            <x v="490"/>
            <x v="491"/>
            <x v="492"/>
            <x v="493"/>
            <x v="494"/>
            <x v="495"/>
            <x v="496"/>
            <x v="497"/>
            <x v="498"/>
            <x v="499"/>
          </reference>
        </references>
      </pivotArea>
    </format>
    <format dxfId="18">
      <pivotArea dataOnly="0" labelOnly="1" fieldPosition="0">
        <references count="1">
          <reference field="2" count="50">
            <x v="500"/>
            <x v="501"/>
            <x v="502"/>
            <x v="503"/>
            <x v="504"/>
            <x v="505"/>
            <x v="506"/>
            <x v="507"/>
            <x v="508"/>
            <x v="509"/>
            <x v="510"/>
            <x v="511"/>
            <x v="512"/>
            <x v="513"/>
            <x v="514"/>
            <x v="515"/>
            <x v="516"/>
            <x v="517"/>
            <x v="518"/>
            <x v="519"/>
            <x v="520"/>
            <x v="521"/>
            <x v="522"/>
            <x v="523"/>
            <x v="524"/>
            <x v="525"/>
            <x v="526"/>
            <x v="527"/>
            <x v="528"/>
            <x v="529"/>
            <x v="530"/>
            <x v="531"/>
            <x v="532"/>
            <x v="533"/>
            <x v="534"/>
            <x v="535"/>
            <x v="536"/>
            <x v="537"/>
            <x v="538"/>
            <x v="539"/>
            <x v="540"/>
            <x v="541"/>
            <x v="542"/>
            <x v="543"/>
            <x v="544"/>
            <x v="545"/>
            <x v="546"/>
            <x v="547"/>
            <x v="548"/>
            <x v="549"/>
          </reference>
        </references>
      </pivotArea>
    </format>
    <format dxfId="17">
      <pivotArea dataOnly="0" labelOnly="1" fieldPosition="0">
        <references count="1">
          <reference field="2" count="50">
            <x v="550"/>
            <x v="551"/>
            <x v="552"/>
            <x v="553"/>
            <x v="554"/>
            <x v="555"/>
            <x v="556"/>
            <x v="557"/>
            <x v="558"/>
            <x v="559"/>
            <x v="560"/>
            <x v="561"/>
            <x v="562"/>
            <x v="563"/>
            <x v="564"/>
            <x v="565"/>
            <x v="566"/>
            <x v="567"/>
            <x v="568"/>
            <x v="569"/>
            <x v="570"/>
            <x v="571"/>
            <x v="572"/>
            <x v="573"/>
            <x v="574"/>
            <x v="575"/>
            <x v="576"/>
            <x v="577"/>
            <x v="578"/>
            <x v="579"/>
            <x v="580"/>
            <x v="581"/>
            <x v="582"/>
            <x v="583"/>
            <x v="584"/>
            <x v="585"/>
            <x v="586"/>
            <x v="587"/>
            <x v="588"/>
            <x v="589"/>
            <x v="590"/>
            <x v="591"/>
            <x v="592"/>
            <x v="593"/>
            <x v="594"/>
            <x v="595"/>
            <x v="596"/>
            <x v="597"/>
            <x v="598"/>
            <x v="599"/>
          </reference>
        </references>
      </pivotArea>
    </format>
    <format dxfId="16">
      <pivotArea dataOnly="0" labelOnly="1" fieldPosition="0">
        <references count="1">
          <reference field="2" count="50">
            <x v="600"/>
            <x v="601"/>
            <x v="602"/>
            <x v="603"/>
            <x v="604"/>
            <x v="605"/>
            <x v="606"/>
            <x v="607"/>
            <x v="608"/>
            <x v="609"/>
            <x v="610"/>
            <x v="611"/>
            <x v="612"/>
            <x v="613"/>
            <x v="614"/>
            <x v="615"/>
            <x v="616"/>
            <x v="617"/>
            <x v="618"/>
            <x v="619"/>
            <x v="620"/>
            <x v="621"/>
            <x v="622"/>
            <x v="623"/>
            <x v="624"/>
            <x v="625"/>
            <x v="626"/>
            <x v="627"/>
            <x v="628"/>
            <x v="629"/>
            <x v="630"/>
            <x v="631"/>
            <x v="632"/>
            <x v="633"/>
            <x v="634"/>
            <x v="635"/>
            <x v="636"/>
            <x v="637"/>
            <x v="638"/>
            <x v="639"/>
            <x v="640"/>
            <x v="641"/>
            <x v="642"/>
            <x v="643"/>
            <x v="644"/>
            <x v="645"/>
            <x v="646"/>
            <x v="647"/>
            <x v="648"/>
            <x v="649"/>
          </reference>
        </references>
      </pivotArea>
    </format>
    <format dxfId="15">
      <pivotArea dataOnly="0" labelOnly="1" fieldPosition="0">
        <references count="1">
          <reference field="2" count="50">
            <x v="650"/>
            <x v="651"/>
            <x v="652"/>
            <x v="653"/>
            <x v="654"/>
            <x v="655"/>
            <x v="656"/>
            <x v="657"/>
            <x v="658"/>
            <x v="659"/>
            <x v="660"/>
            <x v="661"/>
            <x v="662"/>
            <x v="663"/>
            <x v="664"/>
            <x v="665"/>
            <x v="666"/>
            <x v="667"/>
            <x v="668"/>
            <x v="669"/>
            <x v="670"/>
            <x v="671"/>
            <x v="672"/>
            <x v="673"/>
            <x v="674"/>
            <x v="675"/>
            <x v="676"/>
            <x v="677"/>
            <x v="678"/>
            <x v="679"/>
            <x v="680"/>
            <x v="681"/>
            <x v="682"/>
            <x v="683"/>
            <x v="684"/>
            <x v="685"/>
            <x v="686"/>
            <x v="687"/>
            <x v="688"/>
            <x v="689"/>
            <x v="690"/>
            <x v="691"/>
            <x v="692"/>
            <x v="693"/>
            <x v="694"/>
            <x v="695"/>
            <x v="696"/>
            <x v="697"/>
            <x v="698"/>
            <x v="699"/>
          </reference>
        </references>
      </pivotArea>
    </format>
    <format dxfId="14">
      <pivotArea dataOnly="0" labelOnly="1" fieldPosition="0">
        <references count="1">
          <reference field="2" count="50">
            <x v="700"/>
            <x v="701"/>
            <x v="702"/>
            <x v="703"/>
            <x v="704"/>
            <x v="705"/>
            <x v="706"/>
            <x v="707"/>
            <x v="708"/>
            <x v="709"/>
            <x v="710"/>
            <x v="711"/>
            <x v="712"/>
            <x v="713"/>
            <x v="714"/>
            <x v="715"/>
            <x v="716"/>
            <x v="717"/>
            <x v="718"/>
            <x v="719"/>
            <x v="720"/>
            <x v="721"/>
            <x v="722"/>
            <x v="723"/>
            <x v="724"/>
            <x v="725"/>
            <x v="726"/>
            <x v="727"/>
            <x v="728"/>
            <x v="729"/>
            <x v="730"/>
            <x v="731"/>
            <x v="732"/>
            <x v="733"/>
            <x v="734"/>
            <x v="735"/>
            <x v="736"/>
            <x v="737"/>
            <x v="738"/>
            <x v="739"/>
            <x v="740"/>
            <x v="741"/>
            <x v="742"/>
            <x v="743"/>
            <x v="744"/>
            <x v="745"/>
            <x v="746"/>
            <x v="747"/>
            <x v="748"/>
            <x v="749"/>
          </reference>
        </references>
      </pivotArea>
    </format>
    <format dxfId="13">
      <pivotArea dataOnly="0" labelOnly="1" fieldPosition="0">
        <references count="1">
          <reference field="2" count="50">
            <x v="750"/>
            <x v="751"/>
            <x v="752"/>
            <x v="753"/>
            <x v="754"/>
            <x v="755"/>
            <x v="756"/>
            <x v="757"/>
            <x v="758"/>
            <x v="759"/>
            <x v="760"/>
            <x v="761"/>
            <x v="762"/>
            <x v="763"/>
            <x v="764"/>
            <x v="765"/>
            <x v="766"/>
            <x v="767"/>
            <x v="768"/>
            <x v="769"/>
            <x v="770"/>
            <x v="771"/>
            <x v="772"/>
            <x v="773"/>
            <x v="774"/>
            <x v="775"/>
            <x v="776"/>
            <x v="777"/>
            <x v="778"/>
            <x v="779"/>
            <x v="780"/>
            <x v="781"/>
            <x v="782"/>
            <x v="783"/>
            <x v="784"/>
            <x v="785"/>
            <x v="786"/>
            <x v="787"/>
            <x v="788"/>
            <x v="789"/>
            <x v="790"/>
            <x v="791"/>
            <x v="792"/>
            <x v="793"/>
            <x v="794"/>
            <x v="795"/>
            <x v="796"/>
            <x v="797"/>
            <x v="798"/>
            <x v="799"/>
          </reference>
        </references>
      </pivotArea>
    </format>
    <format dxfId="12">
      <pivotArea dataOnly="0" labelOnly="1" fieldPosition="0">
        <references count="1">
          <reference field="2" count="50">
            <x v="800"/>
            <x v="801"/>
            <x v="802"/>
            <x v="803"/>
            <x v="804"/>
            <x v="805"/>
            <x v="806"/>
            <x v="807"/>
            <x v="808"/>
            <x v="809"/>
            <x v="810"/>
            <x v="811"/>
            <x v="812"/>
            <x v="813"/>
            <x v="814"/>
            <x v="815"/>
            <x v="816"/>
            <x v="817"/>
            <x v="818"/>
            <x v="819"/>
            <x v="820"/>
            <x v="821"/>
            <x v="822"/>
            <x v="823"/>
            <x v="824"/>
            <x v="825"/>
            <x v="826"/>
            <x v="827"/>
            <x v="828"/>
            <x v="829"/>
            <x v="830"/>
            <x v="831"/>
            <x v="832"/>
            <x v="833"/>
            <x v="834"/>
            <x v="835"/>
            <x v="836"/>
            <x v="837"/>
            <x v="838"/>
            <x v="839"/>
            <x v="840"/>
            <x v="841"/>
            <x v="842"/>
            <x v="843"/>
            <x v="844"/>
            <x v="845"/>
            <x v="846"/>
            <x v="847"/>
            <x v="848"/>
            <x v="849"/>
          </reference>
        </references>
      </pivotArea>
    </format>
    <format dxfId="11">
      <pivotArea dataOnly="0" labelOnly="1" fieldPosition="0">
        <references count="1">
          <reference field="2" count="50">
            <x v="850"/>
            <x v="851"/>
            <x v="852"/>
            <x v="853"/>
            <x v="854"/>
            <x v="855"/>
            <x v="856"/>
            <x v="857"/>
            <x v="858"/>
            <x v="859"/>
            <x v="860"/>
            <x v="861"/>
            <x v="862"/>
            <x v="863"/>
            <x v="864"/>
            <x v="865"/>
            <x v="866"/>
            <x v="867"/>
            <x v="868"/>
            <x v="869"/>
            <x v="870"/>
            <x v="871"/>
            <x v="872"/>
            <x v="873"/>
            <x v="874"/>
            <x v="875"/>
            <x v="876"/>
            <x v="877"/>
            <x v="878"/>
            <x v="879"/>
            <x v="880"/>
            <x v="881"/>
            <x v="882"/>
            <x v="883"/>
            <x v="884"/>
            <x v="885"/>
            <x v="886"/>
            <x v="887"/>
            <x v="888"/>
            <x v="889"/>
            <x v="890"/>
            <x v="891"/>
            <x v="892"/>
            <x v="893"/>
            <x v="894"/>
            <x v="895"/>
            <x v="896"/>
            <x v="897"/>
            <x v="898"/>
            <x v="899"/>
          </reference>
        </references>
      </pivotArea>
    </format>
    <format dxfId="10">
      <pivotArea dataOnly="0" labelOnly="1" fieldPosition="0">
        <references count="1">
          <reference field="2" count="50">
            <x v="900"/>
            <x v="901"/>
            <x v="902"/>
            <x v="903"/>
            <x v="904"/>
            <x v="905"/>
            <x v="906"/>
            <x v="907"/>
            <x v="908"/>
            <x v="909"/>
            <x v="910"/>
            <x v="911"/>
            <x v="912"/>
            <x v="913"/>
            <x v="914"/>
            <x v="915"/>
            <x v="916"/>
            <x v="917"/>
            <x v="918"/>
            <x v="919"/>
            <x v="920"/>
            <x v="921"/>
            <x v="922"/>
            <x v="923"/>
            <x v="924"/>
            <x v="925"/>
            <x v="926"/>
            <x v="927"/>
            <x v="928"/>
            <x v="929"/>
            <x v="930"/>
            <x v="931"/>
            <x v="932"/>
            <x v="933"/>
            <x v="934"/>
            <x v="935"/>
            <x v="936"/>
            <x v="937"/>
            <x v="938"/>
            <x v="939"/>
            <x v="940"/>
            <x v="941"/>
            <x v="942"/>
            <x v="943"/>
            <x v="944"/>
            <x v="945"/>
            <x v="946"/>
            <x v="947"/>
            <x v="948"/>
            <x v="949"/>
          </reference>
        </references>
      </pivotArea>
    </format>
    <format dxfId="9">
      <pivotArea dataOnly="0" labelOnly="1" fieldPosition="0">
        <references count="1">
          <reference field="2" count="12">
            <x v="950"/>
            <x v="951"/>
            <x v="952"/>
            <x v="953"/>
            <x v="954"/>
            <x v="955"/>
            <x v="956"/>
            <x v="957"/>
            <x v="958"/>
            <x v="959"/>
            <x v="960"/>
            <x v="961"/>
          </reference>
        </references>
      </pivotArea>
    </format>
    <format dxfId="8">
      <pivotArea dataOnly="0" labelOnly="1" fieldPosition="0">
        <references count="1">
          <reference field="3"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4.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8.bin"/></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65F50-C2C1-4AA1-AF01-736784D9A553}">
  <dimension ref="A1:J12"/>
  <sheetViews>
    <sheetView showGridLines="0" zoomScale="190" zoomScaleNormal="190" workbookViewId="0">
      <pane xSplit="2" ySplit="1" topLeftCell="C2" activePane="bottomRight" state="frozen"/>
      <selection sqref="A1:H67"/>
      <selection pane="topRight" sqref="A1:H67"/>
      <selection pane="bottomLeft" sqref="A1:H67"/>
      <selection pane="bottomRight" sqref="A1:H67"/>
    </sheetView>
  </sheetViews>
  <sheetFormatPr baseColWidth="10" defaultColWidth="11.5703125" defaultRowHeight="13.5" x14ac:dyDescent="0.25"/>
  <cols>
    <col min="1" max="1" width="6.28515625" style="56" bestFit="1" customWidth="1"/>
    <col min="2" max="2" width="25.140625" style="56" customWidth="1"/>
    <col min="3" max="3" width="5.5703125" style="160" bestFit="1" customWidth="1"/>
    <col min="4" max="4" width="7.140625" style="56" bestFit="1" customWidth="1"/>
    <col min="5" max="5" width="5.5703125" style="56" bestFit="1" customWidth="1"/>
    <col min="6" max="6" width="7.140625" style="56" bestFit="1" customWidth="1"/>
    <col min="7" max="7" width="7.140625" style="56" customWidth="1"/>
    <col min="8" max="9" width="7.140625" style="56" bestFit="1" customWidth="1"/>
    <col min="10" max="10" width="12" style="94" bestFit="1" customWidth="1"/>
    <col min="11" max="16384" width="11.5703125" style="56"/>
  </cols>
  <sheetData>
    <row r="1" spans="1:10" s="152" customFormat="1" ht="38.25" x14ac:dyDescent="0.25">
      <c r="A1" s="224" t="s">
        <v>2562</v>
      </c>
      <c r="B1" s="224" t="s">
        <v>2563</v>
      </c>
      <c r="C1" s="224" t="s">
        <v>0</v>
      </c>
      <c r="D1" s="224" t="s">
        <v>2564</v>
      </c>
      <c r="E1" s="224" t="s">
        <v>2565</v>
      </c>
      <c r="F1" s="224" t="s">
        <v>2566</v>
      </c>
      <c r="G1" s="224" t="s">
        <v>2567</v>
      </c>
      <c r="H1" s="224" t="s">
        <v>2568</v>
      </c>
      <c r="I1" s="224" t="s">
        <v>2569</v>
      </c>
      <c r="J1" s="224" t="s">
        <v>2570</v>
      </c>
    </row>
    <row r="2" spans="1:10" x14ac:dyDescent="0.25">
      <c r="A2" s="225">
        <v>100000</v>
      </c>
      <c r="B2" s="226" t="str">
        <f>PROPER(VLOOKUP(A2,cuc!A4:B2090,2,FALSE))</f>
        <v>Activo</v>
      </c>
      <c r="C2" s="227" t="s">
        <v>2571</v>
      </c>
      <c r="D2" s="228">
        <f>VLOOKUP(A2,cuc!$A$4:$H$2090,8,FALSE)</f>
        <v>35741854525.610001</v>
      </c>
      <c r="E2" s="229">
        <v>0.01</v>
      </c>
      <c r="F2" s="228">
        <f t="shared" ref="F2:F8" si="0">+D2*E2</f>
        <v>357418545.2561</v>
      </c>
      <c r="G2" s="228">
        <v>0</v>
      </c>
      <c r="H2" s="228">
        <v>0</v>
      </c>
      <c r="I2" s="228">
        <f>IF(+F2+G2+H2&gt;0,+F2+G2+H2,0)</f>
        <v>357418545.2561</v>
      </c>
      <c r="J2" s="230" t="s">
        <v>2572</v>
      </c>
    </row>
    <row r="3" spans="1:10" x14ac:dyDescent="0.25">
      <c r="A3" s="225">
        <v>110500</v>
      </c>
      <c r="B3" s="226" t="str">
        <f>PROPER(VLOOKUP(A3,cuc!A5:B2091,2,FALSE))</f>
        <v xml:space="preserve">      Caja</v>
      </c>
      <c r="C3" s="227" t="s">
        <v>2571</v>
      </c>
      <c r="D3" s="228">
        <f>VLOOKUP(A3,cuc!$A$4:$H$2090,8,FALSE)</f>
        <v>1970000</v>
      </c>
      <c r="E3" s="231">
        <v>0.2</v>
      </c>
      <c r="F3" s="228">
        <f t="shared" si="0"/>
        <v>394000</v>
      </c>
      <c r="G3" s="228">
        <f>-F3</f>
        <v>-394000</v>
      </c>
      <c r="H3" s="228">
        <f>-G3*10%</f>
        <v>39400</v>
      </c>
      <c r="I3" s="228">
        <f t="shared" ref="I3:I10" si="1">IF(+F3+G3+H3&gt;0,+F3+G3+H3,0)</f>
        <v>39400</v>
      </c>
      <c r="J3" s="232" t="s">
        <v>2573</v>
      </c>
    </row>
    <row r="4" spans="1:10" x14ac:dyDescent="0.25">
      <c r="A4" s="225">
        <v>111000</v>
      </c>
      <c r="B4" s="226" t="str">
        <f>PROPER(VLOOKUP(A4,cuc!A6:B2092,2,FALSE))</f>
        <v xml:space="preserve">      Bancos Y Otras Entidades Con Actividad Financiera</v>
      </c>
      <c r="C4" s="227" t="s">
        <v>2571</v>
      </c>
      <c r="D4" s="228">
        <f>VLOOKUP(A4,cuc!$A$4:$H$2090,8,FALSE)</f>
        <v>1792397969.8699999</v>
      </c>
      <c r="E4" s="231">
        <v>0.1</v>
      </c>
      <c r="F4" s="228">
        <f t="shared" si="0"/>
        <v>179239796.98699999</v>
      </c>
      <c r="G4" s="228">
        <f>-F4</f>
        <v>-179239796.98699999</v>
      </c>
      <c r="H4" s="228">
        <f>-G4*10%</f>
        <v>17923979.6987</v>
      </c>
      <c r="I4" s="228">
        <f t="shared" si="1"/>
        <v>17923979.6987</v>
      </c>
      <c r="J4" s="232" t="s">
        <v>2574</v>
      </c>
    </row>
    <row r="5" spans="1:10" x14ac:dyDescent="0.25">
      <c r="A5" s="225">
        <v>111500</v>
      </c>
      <c r="B5" s="226" t="str">
        <f>PROPER(VLOOKUP(A5,cuc!A7:B2093,2,FALSE))</f>
        <v xml:space="preserve">      Equivalentes Al  Efectivo (Compromiso De Pago)</v>
      </c>
      <c r="C5" s="227" t="s">
        <v>2575</v>
      </c>
      <c r="D5" s="228">
        <f>VLOOKUP(A5,cuc!$A$4:$H$2090,8,FALSE)</f>
        <v>516521888.75999999</v>
      </c>
      <c r="E5" s="231">
        <v>0.1</v>
      </c>
      <c r="F5" s="228">
        <f t="shared" si="0"/>
        <v>51652188.876000002</v>
      </c>
      <c r="G5" s="228">
        <v>0</v>
      </c>
      <c r="H5" s="228">
        <f>+G5*-10%</f>
        <v>0</v>
      </c>
      <c r="I5" s="228">
        <f t="shared" si="1"/>
        <v>51652188.876000002</v>
      </c>
      <c r="J5" s="232" t="s">
        <v>2576</v>
      </c>
    </row>
    <row r="6" spans="1:10" x14ac:dyDescent="0.25">
      <c r="A6" s="225">
        <v>120000</v>
      </c>
      <c r="B6" s="226" t="str">
        <f>PROPER(VLOOKUP(A6,cuc!A8:B2094,2,FALSE))</f>
        <v xml:space="preserve">   Inversiones</v>
      </c>
      <c r="C6" s="227" t="s">
        <v>2575</v>
      </c>
      <c r="D6" s="228">
        <f>VLOOKUP(A6,cuc!$A$4:$H$2090,8,FALSE)</f>
        <v>6878610012</v>
      </c>
      <c r="E6" s="299">
        <v>0.1</v>
      </c>
      <c r="F6" s="228">
        <f t="shared" si="0"/>
        <v>687861001.20000005</v>
      </c>
      <c r="G6" s="228">
        <v>0</v>
      </c>
      <c r="H6" s="228">
        <f>+G6*-10%</f>
        <v>0</v>
      </c>
      <c r="I6" s="228">
        <f t="shared" si="1"/>
        <v>687861001.20000005</v>
      </c>
      <c r="J6" s="232" t="s">
        <v>2576</v>
      </c>
    </row>
    <row r="7" spans="1:10" x14ac:dyDescent="0.25">
      <c r="A7" s="225">
        <v>140000</v>
      </c>
      <c r="B7" s="226" t="str">
        <f>PROPER(VLOOKUP(A7,cuc!A11:B2097,2,FALSE))</f>
        <v xml:space="preserve">   Cartera De CrÉditos</v>
      </c>
      <c r="C7" s="227" t="s">
        <v>2578</v>
      </c>
      <c r="D7" s="228">
        <f>VLOOKUP(A7,cuc!$A$4:$H$2090,8,FALSE)</f>
        <v>25213471559.43</v>
      </c>
      <c r="E7" s="231">
        <v>0.04</v>
      </c>
      <c r="F7" s="228">
        <f t="shared" si="0"/>
        <v>1008538862.3772</v>
      </c>
      <c r="G7" s="228">
        <f>-D7*1%</f>
        <v>-252134715.5943</v>
      </c>
      <c r="H7" s="228">
        <v>0</v>
      </c>
      <c r="I7" s="228">
        <f t="shared" si="1"/>
        <v>756404146.78289998</v>
      </c>
      <c r="J7" s="232" t="s">
        <v>2579</v>
      </c>
    </row>
    <row r="8" spans="1:10" x14ac:dyDescent="0.25">
      <c r="A8" s="225">
        <v>160000</v>
      </c>
      <c r="B8" s="226" t="str">
        <f>PROPER(VLOOKUP(A8,cuc!A12:B2098,2,FALSE))</f>
        <v xml:space="preserve">   Cuentas Por Cobrar Y Otras</v>
      </c>
      <c r="C8" s="227" t="s">
        <v>2578</v>
      </c>
      <c r="D8" s="228">
        <f>VLOOKUP(A8,cuc!$A$4:$H$2090,8,FALSE)</f>
        <v>105273252.67</v>
      </c>
      <c r="E8" s="231">
        <v>0.2</v>
      </c>
      <c r="F8" s="228">
        <f t="shared" si="0"/>
        <v>21054650.534000002</v>
      </c>
      <c r="G8" s="228">
        <v>0</v>
      </c>
      <c r="H8" s="228">
        <v>0</v>
      </c>
      <c r="I8" s="228">
        <f t="shared" si="1"/>
        <v>21054650.534000002</v>
      </c>
      <c r="J8" s="232" t="s">
        <v>2579</v>
      </c>
    </row>
    <row r="9" spans="1:10" x14ac:dyDescent="0.25">
      <c r="A9" s="225">
        <v>170000</v>
      </c>
      <c r="B9" s="226" t="str">
        <f>PROPER(VLOOKUP(A9,cuc!A15:B2101,2,FALSE))</f>
        <v xml:space="preserve">   Activos Materiales</v>
      </c>
      <c r="C9" s="227" t="s">
        <v>2571</v>
      </c>
      <c r="D9" s="228">
        <f>VLOOKUP(A9,cuc!$A$4:$H$2090,8,FALSE)</f>
        <v>807564619.88</v>
      </c>
      <c r="E9" s="233">
        <v>1</v>
      </c>
      <c r="F9" s="228">
        <f>+SUM(D9:D9)</f>
        <v>807564619.88</v>
      </c>
      <c r="G9" s="228">
        <f>-F9</f>
        <v>-807564619.88</v>
      </c>
      <c r="H9" s="228">
        <f>-G9*10%</f>
        <v>80756461.988000005</v>
      </c>
      <c r="I9" s="228">
        <f t="shared" si="1"/>
        <v>80756461.988000005</v>
      </c>
      <c r="J9" s="232" t="s">
        <v>2577</v>
      </c>
    </row>
    <row r="10" spans="1:10" x14ac:dyDescent="0.25">
      <c r="A10" s="225">
        <v>190000</v>
      </c>
      <c r="B10" s="226" t="str">
        <f>PROPER(VLOOKUP(A10,cuc!A21:B2107,2,FALSE))</f>
        <v xml:space="preserve">   Otros Activos</v>
      </c>
      <c r="C10" s="227" t="s">
        <v>2571</v>
      </c>
      <c r="D10" s="228">
        <f>VLOOKUP(A10,cuc!$A$4:$H$2090,8,FALSE)</f>
        <v>0</v>
      </c>
      <c r="E10" s="233">
        <v>1</v>
      </c>
      <c r="F10" s="228">
        <f>+SUM(D10:D15)</f>
        <v>0</v>
      </c>
      <c r="G10" s="228"/>
      <c r="H10" s="228"/>
      <c r="I10" s="228">
        <f t="shared" si="1"/>
        <v>0</v>
      </c>
      <c r="J10" s="232"/>
    </row>
    <row r="11" spans="1:10" x14ac:dyDescent="0.25">
      <c r="A11" s="73"/>
      <c r="B11" s="73" t="s">
        <v>2580</v>
      </c>
      <c r="C11" s="73"/>
      <c r="D11" s="73"/>
      <c r="E11" s="73"/>
      <c r="F11" s="73"/>
      <c r="G11" s="73"/>
      <c r="H11" s="73"/>
      <c r="I11" s="234">
        <f>+SUM(I2:I10)</f>
        <v>1973110374.3357</v>
      </c>
      <c r="J11" s="71"/>
    </row>
    <row r="12" spans="1:10" ht="12.75" x14ac:dyDescent="0.2">
      <c r="A12" s="73"/>
      <c r="B12" s="73" t="s">
        <v>2581</v>
      </c>
      <c r="C12" s="73"/>
      <c r="D12" s="73"/>
      <c r="E12" s="73"/>
      <c r="F12" s="73"/>
      <c r="G12" s="73"/>
      <c r="H12" s="73"/>
      <c r="I12" s="234">
        <f>+cuc!H1070-cuc!H1071+cuc!H1077</f>
        <v>1552736077.3299999</v>
      </c>
      <c r="J12" s="235">
        <f>+I12/I11</f>
        <v>0.78694841278343064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0AD4E-86CA-4775-85BE-613EC693773B}">
  <dimension ref="A1:V2075"/>
  <sheetViews>
    <sheetView showGridLines="0" zoomScale="200" zoomScaleNormal="200" workbookViewId="0">
      <pane xSplit="2" ySplit="3" topLeftCell="M2073" activePane="bottomRight" state="frozen"/>
      <selection sqref="A1:H67"/>
      <selection pane="topRight" sqref="A1:H67"/>
      <selection pane="bottomLeft" sqref="A1:H67"/>
      <selection pane="bottomRight" activeCell="P2047" sqref="P2047"/>
    </sheetView>
  </sheetViews>
  <sheetFormatPr baseColWidth="10" defaultColWidth="9.28515625" defaultRowHeight="13.5" x14ac:dyDescent="0.25"/>
  <cols>
    <col min="1" max="1" width="5.85546875" style="164" customWidth="1"/>
    <col min="2" max="2" width="34.7109375" style="165" customWidth="1"/>
    <col min="3" max="9" width="8.28515625" style="166" bestFit="1" customWidth="1"/>
    <col min="10" max="10" width="3.42578125" style="166" customWidth="1"/>
    <col min="11" max="18" width="7" style="166" bestFit="1" customWidth="1"/>
    <col min="19" max="19" width="2.85546875" style="166" customWidth="1"/>
    <col min="20" max="20" width="8.5703125" style="214" customWidth="1"/>
    <col min="21" max="22" width="8.7109375" style="214" customWidth="1"/>
    <col min="23" max="16384" width="9.28515625" style="214"/>
  </cols>
  <sheetData>
    <row r="1" spans="1:22" s="167" customFormat="1" x14ac:dyDescent="0.25">
      <c r="A1" s="164"/>
      <c r="B1" s="165"/>
      <c r="C1" s="247"/>
      <c r="D1" s="247"/>
      <c r="E1" s="166"/>
      <c r="F1" s="166"/>
      <c r="G1" s="166"/>
      <c r="H1" s="166" t="s">
        <v>5637</v>
      </c>
      <c r="I1" s="269">
        <v>3</v>
      </c>
      <c r="J1" s="166"/>
      <c r="K1" s="166"/>
      <c r="L1" s="166"/>
      <c r="M1" s="166"/>
      <c r="N1" s="166"/>
      <c r="O1" s="166"/>
      <c r="P1" s="166"/>
      <c r="Q1" s="166"/>
      <c r="R1" s="166"/>
      <c r="S1" s="166"/>
      <c r="T1" s="311" t="s">
        <v>5634</v>
      </c>
      <c r="U1" s="311"/>
      <c r="V1" s="311"/>
    </row>
    <row r="2" spans="1:22" s="167" customFormat="1" ht="12.75" x14ac:dyDescent="0.2">
      <c r="A2" s="270">
        <v>1</v>
      </c>
      <c r="B2" s="270">
        <v>2</v>
      </c>
      <c r="C2" s="270">
        <v>3</v>
      </c>
      <c r="D2" s="270">
        <v>4</v>
      </c>
      <c r="E2" s="270">
        <v>5</v>
      </c>
      <c r="F2" s="270">
        <v>6</v>
      </c>
      <c r="G2" s="270">
        <v>7</v>
      </c>
      <c r="H2" s="270">
        <v>8</v>
      </c>
      <c r="I2" s="270">
        <v>9</v>
      </c>
      <c r="J2" s="166"/>
      <c r="K2" s="166"/>
      <c r="L2" s="166"/>
      <c r="M2" s="166"/>
      <c r="N2" s="166"/>
      <c r="O2" s="166"/>
      <c r="P2" s="166"/>
      <c r="Q2" s="166"/>
      <c r="R2" s="166"/>
      <c r="S2" s="166"/>
      <c r="T2" s="187"/>
    </row>
    <row r="3" spans="1:22" s="163" customFormat="1" ht="22.9" customHeight="1" x14ac:dyDescent="0.2">
      <c r="A3" s="156" t="s">
        <v>1891</v>
      </c>
      <c r="B3" s="157" t="s">
        <v>1892</v>
      </c>
      <c r="C3" s="216">
        <v>42705</v>
      </c>
      <c r="D3" s="216">
        <v>43070</v>
      </c>
      <c r="E3" s="216">
        <v>43435</v>
      </c>
      <c r="F3" s="216">
        <v>43800</v>
      </c>
      <c r="G3" s="216">
        <v>44166</v>
      </c>
      <c r="H3" s="216">
        <v>44561</v>
      </c>
      <c r="I3" s="216">
        <f>EOMONTH(H3,I1)</f>
        <v>44651</v>
      </c>
      <c r="J3" s="166"/>
      <c r="K3" s="166"/>
      <c r="L3" s="166"/>
      <c r="M3" s="166"/>
      <c r="N3" s="166"/>
      <c r="O3" s="166"/>
      <c r="P3" s="313" t="s">
        <v>5636</v>
      </c>
      <c r="Q3" s="313"/>
      <c r="R3" s="313"/>
      <c r="S3" s="166"/>
      <c r="T3" s="215" t="s">
        <v>2560</v>
      </c>
      <c r="U3" s="215" t="s">
        <v>2559</v>
      </c>
      <c r="V3" s="215" t="s">
        <v>2561</v>
      </c>
    </row>
    <row r="4" spans="1:22" s="167" customFormat="1" x14ac:dyDescent="0.25">
      <c r="A4" s="168">
        <v>100000</v>
      </c>
      <c r="B4" s="169" t="s">
        <v>1402</v>
      </c>
      <c r="C4" s="170">
        <v>13432005058.959999</v>
      </c>
      <c r="D4" s="170">
        <v>16989378282.65</v>
      </c>
      <c r="E4" s="170">
        <v>20962315392.290001</v>
      </c>
      <c r="F4" s="170">
        <v>25012206479.860001</v>
      </c>
      <c r="G4" s="170">
        <v>29996957024.27</v>
      </c>
      <c r="H4" s="170">
        <v>34948818548.389999</v>
      </c>
      <c r="I4" s="170">
        <v>35741854525.610001</v>
      </c>
      <c r="J4" s="166"/>
      <c r="K4" s="166"/>
      <c r="L4" s="166"/>
      <c r="M4" s="166"/>
      <c r="N4" s="166"/>
      <c r="O4" s="166"/>
      <c r="P4" s="210"/>
      <c r="Q4" s="166"/>
      <c r="R4" s="166"/>
      <c r="S4" s="166"/>
      <c r="T4" s="170">
        <v>70314175056.238937</v>
      </c>
      <c r="U4" s="170">
        <v>42446206574.120003</v>
      </c>
      <c r="V4" s="170">
        <v>91008306897.552032</v>
      </c>
    </row>
    <row r="5" spans="1:22" s="167" customFormat="1" x14ac:dyDescent="0.25">
      <c r="A5" s="218">
        <v>110000</v>
      </c>
      <c r="B5" s="219" t="s">
        <v>1401</v>
      </c>
      <c r="C5" s="220">
        <v>1551628628.3399999</v>
      </c>
      <c r="D5" s="220">
        <v>2636701864.1199999</v>
      </c>
      <c r="E5" s="220">
        <v>4153755982.4499998</v>
      </c>
      <c r="F5" s="220">
        <v>3155853348.21</v>
      </c>
      <c r="G5" s="220">
        <v>5050581065.7600002</v>
      </c>
      <c r="H5" s="220">
        <v>4107477465.4000001</v>
      </c>
      <c r="I5" s="220">
        <v>2736935081.6300001</v>
      </c>
      <c r="J5" s="166"/>
      <c r="K5" s="166"/>
      <c r="L5" s="166"/>
      <c r="M5" s="166"/>
      <c r="N5" s="166"/>
      <c r="O5" s="166"/>
      <c r="P5" s="210"/>
      <c r="Q5" s="166"/>
      <c r="R5" s="166"/>
      <c r="S5" s="166"/>
      <c r="T5" s="217">
        <v>6843963669.2131147</v>
      </c>
      <c r="U5" s="217">
        <v>4035557777.7800002</v>
      </c>
      <c r="V5" s="217">
        <v>10593817228.60001</v>
      </c>
    </row>
    <row r="6" spans="1:22" s="167" customFormat="1" x14ac:dyDescent="0.25">
      <c r="A6" s="175">
        <v>110500</v>
      </c>
      <c r="B6" s="176" t="s">
        <v>1400</v>
      </c>
      <c r="C6" s="177">
        <v>2519849.7599999998</v>
      </c>
      <c r="D6" s="177">
        <v>2726118.76</v>
      </c>
      <c r="E6" s="177">
        <v>4476455</v>
      </c>
      <c r="F6" s="177">
        <v>6368466</v>
      </c>
      <c r="G6" s="177">
        <v>300000</v>
      </c>
      <c r="H6" s="177">
        <v>21836296</v>
      </c>
      <c r="I6" s="177">
        <v>1970000</v>
      </c>
      <c r="J6" s="166"/>
      <c r="K6" s="166"/>
      <c r="L6" s="166"/>
      <c r="M6" s="166"/>
      <c r="N6" s="166"/>
      <c r="O6" s="166"/>
      <c r="P6" s="166"/>
      <c r="Q6" s="166"/>
      <c r="R6" s="166"/>
      <c r="S6" s="166"/>
      <c r="T6" s="178">
        <v>80009795.821688309</v>
      </c>
      <c r="U6" s="178">
        <v>600000</v>
      </c>
      <c r="V6" s="178">
        <v>12362220.164000001</v>
      </c>
    </row>
    <row r="7" spans="1:22" s="167" customFormat="1" x14ac:dyDescent="0.25">
      <c r="A7" s="179">
        <v>110505</v>
      </c>
      <c r="B7" s="180" t="s">
        <v>1399</v>
      </c>
      <c r="C7" s="181">
        <v>0</v>
      </c>
      <c r="D7" s="181">
        <v>0</v>
      </c>
      <c r="E7" s="181">
        <v>0</v>
      </c>
      <c r="F7" s="181">
        <v>0</v>
      </c>
      <c r="G7" s="181">
        <v>0</v>
      </c>
      <c r="H7" s="181">
        <v>21536296</v>
      </c>
      <c r="I7" s="181">
        <v>1670000</v>
      </c>
      <c r="J7" s="166"/>
      <c r="K7" s="166"/>
      <c r="L7" s="166"/>
      <c r="M7" s="166"/>
      <c r="N7" s="166"/>
      <c r="O7" s="166"/>
      <c r="P7" s="166"/>
      <c r="Q7" s="166"/>
      <c r="R7" s="166"/>
      <c r="S7" s="166"/>
      <c r="T7" s="182">
        <v>78308516.404935062</v>
      </c>
      <c r="U7" s="182">
        <v>0</v>
      </c>
      <c r="V7" s="182">
        <v>8632763.6780000068</v>
      </c>
    </row>
    <row r="8" spans="1:22" s="167" customFormat="1" x14ac:dyDescent="0.25">
      <c r="A8" s="179">
        <v>110510</v>
      </c>
      <c r="B8" s="180" t="s">
        <v>1398</v>
      </c>
      <c r="C8" s="181">
        <v>200000</v>
      </c>
      <c r="D8" s="181">
        <v>200000</v>
      </c>
      <c r="E8" s="181">
        <v>200000</v>
      </c>
      <c r="F8" s="181">
        <v>300000</v>
      </c>
      <c r="G8" s="181">
        <v>300000</v>
      </c>
      <c r="H8" s="181">
        <v>300000</v>
      </c>
      <c r="I8" s="181">
        <v>300000</v>
      </c>
      <c r="J8" s="166"/>
      <c r="K8" s="166"/>
      <c r="L8" s="166"/>
      <c r="M8" s="166"/>
      <c r="N8" s="166"/>
      <c r="O8" s="166"/>
      <c r="P8" s="166"/>
      <c r="Q8" s="166"/>
      <c r="R8" s="166"/>
      <c r="S8" s="166"/>
      <c r="T8" s="182">
        <v>1701279.4167532469</v>
      </c>
      <c r="U8" s="182">
        <v>127250</v>
      </c>
      <c r="V8" s="182">
        <v>1360231.2</v>
      </c>
    </row>
    <row r="9" spans="1:22" s="167" customFormat="1" x14ac:dyDescent="0.25">
      <c r="A9" s="175">
        <v>111000</v>
      </c>
      <c r="B9" s="176" t="s">
        <v>1397</v>
      </c>
      <c r="C9" s="177">
        <v>440537793.99000001</v>
      </c>
      <c r="D9" s="177">
        <v>500766776.06999999</v>
      </c>
      <c r="E9" s="177">
        <v>345701313.72000003</v>
      </c>
      <c r="F9" s="177">
        <v>891325504.51999998</v>
      </c>
      <c r="G9" s="177">
        <v>912733214.09000003</v>
      </c>
      <c r="H9" s="177">
        <v>3527722581.0100002</v>
      </c>
      <c r="I9" s="177">
        <v>1792397969.8699999</v>
      </c>
      <c r="J9" s="166"/>
      <c r="K9" s="166"/>
      <c r="L9" s="166"/>
      <c r="M9" s="166"/>
      <c r="N9" s="166"/>
      <c r="O9" s="166"/>
      <c r="P9" s="166"/>
      <c r="Q9" s="166"/>
      <c r="R9" s="166"/>
      <c r="S9" s="166"/>
      <c r="T9" s="178">
        <v>4035844741.6985722</v>
      </c>
      <c r="U9" s="178">
        <v>2324934916.1900001</v>
      </c>
      <c r="V9" s="178">
        <v>4870449965.7840004</v>
      </c>
    </row>
    <row r="10" spans="1:22" s="167" customFormat="1" x14ac:dyDescent="0.25">
      <c r="A10" s="179">
        <v>111005</v>
      </c>
      <c r="B10" s="180" t="s">
        <v>1014</v>
      </c>
      <c r="C10" s="181">
        <v>439494206.99000001</v>
      </c>
      <c r="D10" s="181">
        <v>499723189.06999999</v>
      </c>
      <c r="E10" s="181">
        <v>344657726.72000003</v>
      </c>
      <c r="F10" s="181">
        <v>468136964.51999998</v>
      </c>
      <c r="G10" s="181">
        <v>365577915.08999997</v>
      </c>
      <c r="H10" s="181">
        <v>3319577860.0100002</v>
      </c>
      <c r="I10" s="181">
        <v>1437007938.48</v>
      </c>
      <c r="J10" s="166"/>
      <c r="K10" s="166"/>
      <c r="L10" s="166"/>
      <c r="M10" s="166"/>
      <c r="N10" s="166"/>
      <c r="O10" s="166"/>
      <c r="P10" s="166"/>
      <c r="Q10" s="166"/>
      <c r="R10" s="166"/>
      <c r="S10" s="166"/>
      <c r="T10" s="182">
        <v>3925119953.2111697</v>
      </c>
      <c r="U10" s="182">
        <v>2109907863.9400001</v>
      </c>
      <c r="V10" s="182">
        <v>4739885104.3320007</v>
      </c>
    </row>
    <row r="11" spans="1:22" s="167" customFormat="1" x14ac:dyDescent="0.25">
      <c r="A11" s="179">
        <v>111010</v>
      </c>
      <c r="B11" s="180" t="s">
        <v>1013</v>
      </c>
      <c r="C11" s="181">
        <v>1043587</v>
      </c>
      <c r="D11" s="181">
        <v>1043587</v>
      </c>
      <c r="E11" s="181">
        <v>1043587</v>
      </c>
      <c r="F11" s="181">
        <v>423188540</v>
      </c>
      <c r="G11" s="181">
        <v>547155299</v>
      </c>
      <c r="H11" s="181">
        <v>208144721</v>
      </c>
      <c r="I11" s="181">
        <v>355390031.38999999</v>
      </c>
      <c r="J11" s="166"/>
      <c r="K11" s="166"/>
      <c r="L11" s="166"/>
      <c r="M11" s="166"/>
      <c r="N11" s="166"/>
      <c r="O11" s="166"/>
      <c r="P11" s="166"/>
      <c r="Q11" s="166"/>
      <c r="R11" s="166"/>
      <c r="S11" s="166"/>
      <c r="T11" s="182">
        <v>79486155.161428571</v>
      </c>
      <c r="U11" s="182">
        <v>0</v>
      </c>
      <c r="V11" s="182">
        <v>2425194.8340000007</v>
      </c>
    </row>
    <row r="12" spans="1:22" s="167" customFormat="1" x14ac:dyDescent="0.25">
      <c r="A12" s="179">
        <v>111015</v>
      </c>
      <c r="B12" s="180" t="s">
        <v>1396</v>
      </c>
      <c r="C12" s="181">
        <v>0</v>
      </c>
      <c r="D12" s="181">
        <v>0</v>
      </c>
      <c r="E12" s="181">
        <v>0</v>
      </c>
      <c r="F12" s="181">
        <v>0</v>
      </c>
      <c r="G12" s="181">
        <v>0</v>
      </c>
      <c r="H12" s="181">
        <v>0</v>
      </c>
      <c r="I12" s="181">
        <v>0</v>
      </c>
      <c r="J12" s="166"/>
      <c r="K12" s="166"/>
      <c r="L12" s="166"/>
      <c r="M12" s="166"/>
      <c r="N12" s="166"/>
      <c r="O12" s="166"/>
      <c r="P12" s="166"/>
      <c r="Q12" s="166"/>
      <c r="R12" s="166"/>
      <c r="S12" s="166"/>
      <c r="T12" s="182">
        <v>15916724.797012985</v>
      </c>
      <c r="U12" s="182">
        <v>0</v>
      </c>
      <c r="V12" s="182">
        <v>0</v>
      </c>
    </row>
    <row r="13" spans="1:22" s="167" customFormat="1" x14ac:dyDescent="0.25">
      <c r="A13" s="179">
        <v>111020</v>
      </c>
      <c r="B13" s="180" t="s">
        <v>1011</v>
      </c>
      <c r="C13" s="181">
        <v>0</v>
      </c>
      <c r="D13" s="181">
        <v>0</v>
      </c>
      <c r="E13" s="181">
        <v>0</v>
      </c>
      <c r="F13" s="181">
        <v>0</v>
      </c>
      <c r="G13" s="181">
        <v>0</v>
      </c>
      <c r="H13" s="181">
        <v>0</v>
      </c>
      <c r="I13" s="181">
        <v>0</v>
      </c>
      <c r="J13" s="166"/>
      <c r="K13" s="166"/>
      <c r="L13" s="166"/>
      <c r="M13" s="166"/>
      <c r="N13" s="166"/>
      <c r="O13" s="166"/>
      <c r="P13" s="166"/>
      <c r="Q13" s="166"/>
      <c r="R13" s="166"/>
      <c r="S13" s="166"/>
      <c r="T13" s="182">
        <v>0</v>
      </c>
      <c r="U13" s="182">
        <v>0</v>
      </c>
      <c r="V13" s="182">
        <v>0</v>
      </c>
    </row>
    <row r="14" spans="1:22" s="167" customFormat="1" x14ac:dyDescent="0.25">
      <c r="A14" s="179">
        <v>111025</v>
      </c>
      <c r="B14" s="180" t="s">
        <v>1010</v>
      </c>
      <c r="C14" s="181">
        <v>0</v>
      </c>
      <c r="D14" s="181">
        <v>0</v>
      </c>
      <c r="E14" s="181">
        <v>0</v>
      </c>
      <c r="F14" s="181">
        <v>0</v>
      </c>
      <c r="G14" s="181">
        <v>0</v>
      </c>
      <c r="H14" s="181">
        <v>0</v>
      </c>
      <c r="I14" s="181">
        <v>0</v>
      </c>
      <c r="J14" s="166"/>
      <c r="K14" s="166"/>
      <c r="L14" s="166"/>
      <c r="M14" s="166"/>
      <c r="N14" s="166"/>
      <c r="O14" s="166"/>
      <c r="P14" s="166"/>
      <c r="Q14" s="166"/>
      <c r="R14" s="166"/>
      <c r="S14" s="166"/>
      <c r="T14" s="182">
        <v>15321908.52896104</v>
      </c>
      <c r="U14" s="182">
        <v>0</v>
      </c>
      <c r="V14" s="182">
        <v>0</v>
      </c>
    </row>
    <row r="15" spans="1:22" s="167" customFormat="1" x14ac:dyDescent="0.25">
      <c r="A15" s="175">
        <v>111500</v>
      </c>
      <c r="B15" s="176" t="s">
        <v>1395</v>
      </c>
      <c r="C15" s="177">
        <v>375951735.32999998</v>
      </c>
      <c r="D15" s="177">
        <v>389171269.66000003</v>
      </c>
      <c r="E15" s="177">
        <v>2337940807.1199999</v>
      </c>
      <c r="F15" s="177">
        <v>2158860188.9000001</v>
      </c>
      <c r="G15" s="177">
        <v>4137547851.6700001</v>
      </c>
      <c r="H15" s="177">
        <v>1652945.72</v>
      </c>
      <c r="I15" s="177">
        <v>516521888.75999999</v>
      </c>
      <c r="J15" s="166"/>
      <c r="K15" s="166"/>
      <c r="L15" s="166"/>
      <c r="M15" s="166"/>
      <c r="N15" s="166"/>
      <c r="O15" s="166"/>
      <c r="P15" s="166"/>
      <c r="Q15" s="166"/>
      <c r="R15" s="166"/>
      <c r="S15" s="166"/>
      <c r="T15" s="178">
        <v>1479300029.4062343</v>
      </c>
      <c r="U15" s="178">
        <v>5152853.26</v>
      </c>
      <c r="V15" s="178">
        <v>2312251719.2700024</v>
      </c>
    </row>
    <row r="16" spans="1:22" s="167" customFormat="1" x14ac:dyDescent="0.25">
      <c r="A16" s="179">
        <v>111505</v>
      </c>
      <c r="B16" s="180" t="s">
        <v>1893</v>
      </c>
      <c r="C16" s="181">
        <v>0</v>
      </c>
      <c r="D16" s="181">
        <v>0</v>
      </c>
      <c r="E16" s="181">
        <v>0</v>
      </c>
      <c r="F16" s="181">
        <v>0</v>
      </c>
      <c r="G16" s="181">
        <v>0</v>
      </c>
      <c r="H16" s="181">
        <v>0</v>
      </c>
      <c r="I16" s="181">
        <v>0</v>
      </c>
      <c r="J16" s="166"/>
      <c r="K16" s="166"/>
      <c r="L16" s="166"/>
      <c r="M16" s="166"/>
      <c r="N16" s="166"/>
      <c r="O16" s="166"/>
      <c r="P16" s="166"/>
      <c r="Q16" s="166"/>
      <c r="R16" s="166"/>
      <c r="S16" s="166"/>
      <c r="T16" s="182">
        <v>193695231.02376622</v>
      </c>
      <c r="U16" s="182">
        <v>0</v>
      </c>
      <c r="V16" s="182">
        <v>0</v>
      </c>
    </row>
    <row r="17" spans="1:22" s="167" customFormat="1" x14ac:dyDescent="0.25">
      <c r="A17" s="179">
        <v>111510</v>
      </c>
      <c r="B17" s="180" t="s">
        <v>1393</v>
      </c>
      <c r="C17" s="181">
        <v>0</v>
      </c>
      <c r="D17" s="181">
        <v>0</v>
      </c>
      <c r="E17" s="181">
        <v>0</v>
      </c>
      <c r="F17" s="181">
        <v>0</v>
      </c>
      <c r="G17" s="181">
        <v>0</v>
      </c>
      <c r="H17" s="181">
        <v>0</v>
      </c>
      <c r="I17" s="181">
        <v>0</v>
      </c>
      <c r="J17" s="166"/>
      <c r="K17" s="166"/>
      <c r="L17" s="166"/>
      <c r="M17" s="166"/>
      <c r="N17" s="166"/>
      <c r="O17" s="166"/>
      <c r="P17" s="166"/>
      <c r="Q17" s="166"/>
      <c r="R17" s="166"/>
      <c r="S17" s="166"/>
      <c r="T17" s="182">
        <v>830444143.34103894</v>
      </c>
      <c r="U17" s="182">
        <v>0</v>
      </c>
      <c r="V17" s="182">
        <v>534773.96000000276</v>
      </c>
    </row>
    <row r="18" spans="1:22" s="167" customFormat="1" x14ac:dyDescent="0.25">
      <c r="A18" s="179">
        <v>111515</v>
      </c>
      <c r="B18" s="180" t="s">
        <v>1392</v>
      </c>
      <c r="C18" s="181">
        <v>375951735.32999998</v>
      </c>
      <c r="D18" s="181">
        <v>389171269.66000003</v>
      </c>
      <c r="E18" s="181">
        <v>2337940807.1199999</v>
      </c>
      <c r="F18" s="181">
        <v>2158860188.9000001</v>
      </c>
      <c r="G18" s="181">
        <v>4137547851.6700001</v>
      </c>
      <c r="H18" s="181">
        <v>1652945.72</v>
      </c>
      <c r="I18" s="181">
        <v>516521888.75999999</v>
      </c>
      <c r="J18" s="166"/>
      <c r="K18" s="166"/>
      <c r="L18" s="166"/>
      <c r="M18" s="166"/>
      <c r="N18" s="166"/>
      <c r="O18" s="166"/>
      <c r="P18" s="166"/>
      <c r="Q18" s="166"/>
      <c r="R18" s="166"/>
      <c r="S18" s="166"/>
      <c r="T18" s="182">
        <v>455160590.10636377</v>
      </c>
      <c r="U18" s="182">
        <v>0</v>
      </c>
      <c r="V18" s="182">
        <v>490269061.88000047</v>
      </c>
    </row>
    <row r="19" spans="1:22" s="167" customFormat="1" x14ac:dyDescent="0.25">
      <c r="A19" s="175">
        <v>112000</v>
      </c>
      <c r="B19" s="176" t="s">
        <v>1894</v>
      </c>
      <c r="C19" s="177">
        <v>0</v>
      </c>
      <c r="D19" s="177">
        <v>0</v>
      </c>
      <c r="E19" s="177">
        <v>0</v>
      </c>
      <c r="F19" s="177">
        <v>0</v>
      </c>
      <c r="G19" s="177">
        <v>0</v>
      </c>
      <c r="H19" s="177">
        <v>556265642.66999996</v>
      </c>
      <c r="I19" s="177">
        <v>426045223</v>
      </c>
      <c r="J19" s="166"/>
      <c r="K19" s="166"/>
      <c r="L19" s="166"/>
      <c r="M19" s="166"/>
      <c r="N19" s="166"/>
      <c r="O19" s="166"/>
      <c r="P19" s="166"/>
      <c r="Q19" s="166"/>
      <c r="R19" s="166"/>
      <c r="S19" s="166"/>
      <c r="T19" s="178">
        <v>1248809102.2866237</v>
      </c>
      <c r="U19" s="178">
        <v>502783017</v>
      </c>
      <c r="V19" s="178">
        <v>1793539111.4520004</v>
      </c>
    </row>
    <row r="20" spans="1:22" s="167" customFormat="1" x14ac:dyDescent="0.25">
      <c r="A20" s="179">
        <v>112003</v>
      </c>
      <c r="B20" s="180" t="s">
        <v>1895</v>
      </c>
      <c r="C20" s="181">
        <v>0</v>
      </c>
      <c r="D20" s="181">
        <v>0</v>
      </c>
      <c r="E20" s="181">
        <v>0</v>
      </c>
      <c r="F20" s="181">
        <v>0</v>
      </c>
      <c r="G20" s="181">
        <v>0</v>
      </c>
      <c r="H20" s="181">
        <v>0</v>
      </c>
      <c r="I20" s="181">
        <v>0</v>
      </c>
      <c r="J20" s="166"/>
      <c r="K20" s="166"/>
      <c r="L20" s="166"/>
      <c r="M20" s="166"/>
      <c r="N20" s="166"/>
      <c r="O20" s="166"/>
      <c r="P20" s="166"/>
      <c r="Q20" s="166"/>
      <c r="R20" s="166"/>
      <c r="S20" s="166"/>
      <c r="T20" s="182">
        <v>65702051.94298701</v>
      </c>
      <c r="U20" s="182">
        <v>0</v>
      </c>
      <c r="V20" s="182">
        <v>0</v>
      </c>
    </row>
    <row r="21" spans="1:22" s="167" customFormat="1" x14ac:dyDescent="0.25">
      <c r="A21" s="179">
        <v>112005</v>
      </c>
      <c r="B21" s="180" t="s">
        <v>1389</v>
      </c>
      <c r="C21" s="181">
        <v>0</v>
      </c>
      <c r="D21" s="181">
        <v>0</v>
      </c>
      <c r="E21" s="181">
        <v>0</v>
      </c>
      <c r="F21" s="181">
        <v>0</v>
      </c>
      <c r="G21" s="181">
        <v>0</v>
      </c>
      <c r="H21" s="181">
        <v>133561892.67</v>
      </c>
      <c r="I21" s="181">
        <v>0</v>
      </c>
      <c r="J21" s="166"/>
      <c r="K21" s="166"/>
      <c r="L21" s="166"/>
      <c r="M21" s="166"/>
      <c r="N21" s="166"/>
      <c r="O21" s="166"/>
      <c r="P21" s="166"/>
      <c r="Q21" s="166"/>
      <c r="R21" s="166"/>
      <c r="S21" s="166"/>
      <c r="T21" s="182">
        <v>657373136.57740271</v>
      </c>
      <c r="U21" s="182">
        <v>0</v>
      </c>
      <c r="V21" s="182">
        <v>795572267.23200011</v>
      </c>
    </row>
    <row r="22" spans="1:22" s="167" customFormat="1" x14ac:dyDescent="0.25">
      <c r="A22" s="179">
        <v>112006</v>
      </c>
      <c r="B22" s="180" t="s">
        <v>1896</v>
      </c>
      <c r="C22" s="181">
        <v>0</v>
      </c>
      <c r="D22" s="181">
        <v>0</v>
      </c>
      <c r="E22" s="181">
        <v>0</v>
      </c>
      <c r="F22" s="181">
        <v>0</v>
      </c>
      <c r="G22" s="181">
        <v>0</v>
      </c>
      <c r="H22" s="181">
        <v>0</v>
      </c>
      <c r="I22" s="181">
        <v>0</v>
      </c>
      <c r="J22" s="166"/>
      <c r="K22" s="166"/>
      <c r="L22" s="166"/>
      <c r="M22" s="166"/>
      <c r="N22" s="166"/>
      <c r="O22" s="166"/>
      <c r="P22" s="166"/>
      <c r="Q22" s="166"/>
      <c r="R22" s="166"/>
      <c r="S22" s="166"/>
      <c r="T22" s="182">
        <v>9159427.0389610399</v>
      </c>
      <c r="U22" s="182">
        <v>0</v>
      </c>
      <c r="V22" s="182">
        <v>0</v>
      </c>
    </row>
    <row r="23" spans="1:22" s="167" customFormat="1" x14ac:dyDescent="0.25">
      <c r="A23" s="179">
        <v>112007</v>
      </c>
      <c r="B23" s="180" t="s">
        <v>1897</v>
      </c>
      <c r="C23" s="181">
        <v>0</v>
      </c>
      <c r="D23" s="181">
        <v>0</v>
      </c>
      <c r="E23" s="181">
        <v>0</v>
      </c>
      <c r="F23" s="181">
        <v>0</v>
      </c>
      <c r="G23" s="181">
        <v>0</v>
      </c>
      <c r="H23" s="181">
        <v>422703750</v>
      </c>
      <c r="I23" s="181">
        <v>426045223</v>
      </c>
      <c r="J23" s="166"/>
      <c r="K23" s="166"/>
      <c r="L23" s="166"/>
      <c r="M23" s="166"/>
      <c r="N23" s="166"/>
      <c r="O23" s="166"/>
      <c r="P23" s="166"/>
      <c r="Q23" s="166"/>
      <c r="R23" s="166"/>
      <c r="S23" s="166"/>
      <c r="T23" s="182">
        <v>511099372.84662342</v>
      </c>
      <c r="U23" s="182">
        <v>0</v>
      </c>
      <c r="V23" s="182">
        <v>703601675.68400025</v>
      </c>
    </row>
    <row r="24" spans="1:22" s="167" customFormat="1" x14ac:dyDescent="0.25">
      <c r="A24" s="179">
        <v>112008</v>
      </c>
      <c r="B24" s="180" t="s">
        <v>1898</v>
      </c>
      <c r="C24" s="181">
        <v>0</v>
      </c>
      <c r="D24" s="181">
        <v>0</v>
      </c>
      <c r="E24" s="181">
        <v>0</v>
      </c>
      <c r="F24" s="181">
        <v>0</v>
      </c>
      <c r="G24" s="181">
        <v>0</v>
      </c>
      <c r="H24" s="181">
        <v>0</v>
      </c>
      <c r="I24" s="181">
        <v>0</v>
      </c>
      <c r="J24" s="166"/>
      <c r="K24" s="166"/>
      <c r="L24" s="166"/>
      <c r="M24" s="166"/>
      <c r="N24" s="166"/>
      <c r="O24" s="166"/>
      <c r="P24" s="166"/>
      <c r="Q24" s="166"/>
      <c r="R24" s="166"/>
      <c r="S24" s="166"/>
      <c r="T24" s="182">
        <v>0</v>
      </c>
      <c r="U24" s="182">
        <v>0</v>
      </c>
      <c r="V24" s="182">
        <v>0</v>
      </c>
    </row>
    <row r="25" spans="1:22" s="167" customFormat="1" x14ac:dyDescent="0.25">
      <c r="A25" s="179">
        <v>112010</v>
      </c>
      <c r="B25" s="180" t="s">
        <v>1386</v>
      </c>
      <c r="C25" s="181">
        <v>0</v>
      </c>
      <c r="D25" s="181">
        <v>0</v>
      </c>
      <c r="E25" s="181">
        <v>0</v>
      </c>
      <c r="F25" s="181">
        <v>0</v>
      </c>
      <c r="G25" s="181">
        <v>0</v>
      </c>
      <c r="H25" s="181">
        <v>0</v>
      </c>
      <c r="I25" s="181">
        <v>0</v>
      </c>
      <c r="J25" s="166"/>
      <c r="K25" s="166"/>
      <c r="L25" s="166"/>
      <c r="M25" s="166"/>
      <c r="N25" s="166"/>
      <c r="O25" s="166"/>
      <c r="P25" s="166"/>
      <c r="Q25" s="166"/>
      <c r="R25" s="166"/>
      <c r="S25" s="166"/>
      <c r="T25" s="182">
        <v>0</v>
      </c>
      <c r="U25" s="182">
        <v>0</v>
      </c>
      <c r="V25" s="182">
        <v>0</v>
      </c>
    </row>
    <row r="26" spans="1:22" s="167" customFormat="1" x14ac:dyDescent="0.25">
      <c r="A26" s="179">
        <v>112015</v>
      </c>
      <c r="B26" s="180" t="s">
        <v>1385</v>
      </c>
      <c r="C26" s="181">
        <v>0</v>
      </c>
      <c r="D26" s="181">
        <v>0</v>
      </c>
      <c r="E26" s="181">
        <v>0</v>
      </c>
      <c r="F26" s="181">
        <v>0</v>
      </c>
      <c r="G26" s="181">
        <v>0</v>
      </c>
      <c r="H26" s="181">
        <v>0</v>
      </c>
      <c r="I26" s="181">
        <v>0</v>
      </c>
      <c r="J26" s="166"/>
      <c r="K26" s="166"/>
      <c r="L26" s="166"/>
      <c r="M26" s="166"/>
      <c r="N26" s="166"/>
      <c r="O26" s="166"/>
      <c r="P26" s="166"/>
      <c r="Q26" s="166"/>
      <c r="R26" s="166"/>
      <c r="S26" s="166"/>
      <c r="T26" s="182">
        <v>24136.095714285715</v>
      </c>
      <c r="U26" s="182">
        <v>0</v>
      </c>
      <c r="V26" s="182">
        <v>0</v>
      </c>
    </row>
    <row r="27" spans="1:22" s="167" customFormat="1" x14ac:dyDescent="0.25">
      <c r="A27" s="179">
        <v>112020</v>
      </c>
      <c r="B27" s="180" t="s">
        <v>1899</v>
      </c>
      <c r="C27" s="181">
        <v>0</v>
      </c>
      <c r="D27" s="181">
        <v>0</v>
      </c>
      <c r="E27" s="181">
        <v>0</v>
      </c>
      <c r="F27" s="181">
        <v>0</v>
      </c>
      <c r="G27" s="181">
        <v>0</v>
      </c>
      <c r="H27" s="181">
        <v>0</v>
      </c>
      <c r="I27" s="181">
        <v>0</v>
      </c>
      <c r="J27" s="166"/>
      <c r="K27" s="166"/>
      <c r="L27" s="166"/>
      <c r="M27" s="166"/>
      <c r="N27" s="166"/>
      <c r="O27" s="166"/>
      <c r="P27" s="166"/>
      <c r="Q27" s="166"/>
      <c r="R27" s="166"/>
      <c r="S27" s="166"/>
      <c r="T27" s="182">
        <v>0</v>
      </c>
      <c r="U27" s="182">
        <v>0</v>
      </c>
      <c r="V27" s="182">
        <v>0</v>
      </c>
    </row>
    <row r="28" spans="1:22" s="167" customFormat="1" x14ac:dyDescent="0.25">
      <c r="A28" s="179">
        <v>112025</v>
      </c>
      <c r="B28" s="180" t="s">
        <v>1900</v>
      </c>
      <c r="C28" s="181">
        <v>0</v>
      </c>
      <c r="D28" s="181">
        <v>0</v>
      </c>
      <c r="E28" s="181">
        <v>0</v>
      </c>
      <c r="F28" s="181">
        <v>0</v>
      </c>
      <c r="G28" s="181">
        <v>0</v>
      </c>
      <c r="H28" s="181">
        <v>0</v>
      </c>
      <c r="I28" s="181">
        <v>0</v>
      </c>
      <c r="J28" s="166"/>
      <c r="K28" s="166"/>
      <c r="L28" s="166"/>
      <c r="M28" s="166"/>
      <c r="N28" s="166"/>
      <c r="O28" s="166"/>
      <c r="P28" s="166"/>
      <c r="Q28" s="166"/>
      <c r="R28" s="166"/>
      <c r="S28" s="166"/>
      <c r="T28" s="182">
        <v>0</v>
      </c>
      <c r="U28" s="182">
        <v>0</v>
      </c>
      <c r="V28" s="182">
        <v>0</v>
      </c>
    </row>
    <row r="29" spans="1:22" s="167" customFormat="1" x14ac:dyDescent="0.25">
      <c r="A29" s="179">
        <v>112030</v>
      </c>
      <c r="B29" s="180" t="s">
        <v>1382</v>
      </c>
      <c r="C29" s="181">
        <v>0</v>
      </c>
      <c r="D29" s="181">
        <v>0</v>
      </c>
      <c r="E29" s="181">
        <v>0</v>
      </c>
      <c r="F29" s="181">
        <v>0</v>
      </c>
      <c r="G29" s="181">
        <v>0</v>
      </c>
      <c r="H29" s="181">
        <v>0</v>
      </c>
      <c r="I29" s="181">
        <v>0</v>
      </c>
      <c r="J29" s="166"/>
      <c r="K29" s="166"/>
      <c r="L29" s="166"/>
      <c r="M29" s="166"/>
      <c r="N29" s="166"/>
      <c r="O29" s="166"/>
      <c r="P29" s="166"/>
      <c r="Q29" s="166"/>
      <c r="R29" s="166"/>
      <c r="S29" s="166"/>
      <c r="T29" s="182">
        <v>0</v>
      </c>
      <c r="U29" s="182">
        <v>0</v>
      </c>
      <c r="V29" s="182">
        <v>0</v>
      </c>
    </row>
    <row r="30" spans="1:22" s="167" customFormat="1" x14ac:dyDescent="0.25">
      <c r="A30" s="179">
        <v>112035</v>
      </c>
      <c r="B30" s="180" t="s">
        <v>1381</v>
      </c>
      <c r="C30" s="181">
        <v>0</v>
      </c>
      <c r="D30" s="181">
        <v>0</v>
      </c>
      <c r="E30" s="181">
        <v>0</v>
      </c>
      <c r="F30" s="181">
        <v>0</v>
      </c>
      <c r="G30" s="181">
        <v>0</v>
      </c>
      <c r="H30" s="181">
        <v>0</v>
      </c>
      <c r="I30" s="181">
        <v>0</v>
      </c>
      <c r="J30" s="166"/>
      <c r="K30" s="166"/>
      <c r="L30" s="166"/>
      <c r="M30" s="166"/>
      <c r="N30" s="166"/>
      <c r="O30" s="166"/>
      <c r="P30" s="166"/>
      <c r="Q30" s="166"/>
      <c r="R30" s="166"/>
      <c r="S30" s="166"/>
      <c r="T30" s="182">
        <v>753246.75324675324</v>
      </c>
      <c r="U30" s="182">
        <v>0</v>
      </c>
      <c r="V30" s="182">
        <v>0</v>
      </c>
    </row>
    <row r="31" spans="1:22" s="167" customFormat="1" x14ac:dyDescent="0.25">
      <c r="A31" s="179">
        <v>112040</v>
      </c>
      <c r="B31" s="180" t="s">
        <v>1901</v>
      </c>
      <c r="C31" s="181">
        <v>0</v>
      </c>
      <c r="D31" s="181">
        <v>0</v>
      </c>
      <c r="E31" s="181">
        <v>0</v>
      </c>
      <c r="F31" s="181">
        <v>0</v>
      </c>
      <c r="G31" s="181">
        <v>0</v>
      </c>
      <c r="H31" s="181">
        <v>0</v>
      </c>
      <c r="I31" s="181">
        <v>0</v>
      </c>
      <c r="J31" s="166"/>
      <c r="K31" s="166"/>
      <c r="L31" s="166"/>
      <c r="M31" s="166"/>
      <c r="N31" s="166"/>
      <c r="O31" s="166"/>
      <c r="P31" s="166"/>
      <c r="Q31" s="166"/>
      <c r="R31" s="166"/>
      <c r="S31" s="166"/>
      <c r="T31" s="182">
        <v>25974.025974025975</v>
      </c>
      <c r="U31" s="182">
        <v>0</v>
      </c>
      <c r="V31" s="182">
        <v>0</v>
      </c>
    </row>
    <row r="32" spans="1:22" s="167" customFormat="1" x14ac:dyDescent="0.25">
      <c r="A32" s="179">
        <v>112045</v>
      </c>
      <c r="B32" s="180" t="s">
        <v>1902</v>
      </c>
      <c r="C32" s="181">
        <v>0</v>
      </c>
      <c r="D32" s="181">
        <v>0</v>
      </c>
      <c r="E32" s="181">
        <v>0</v>
      </c>
      <c r="F32" s="181">
        <v>0</v>
      </c>
      <c r="G32" s="181">
        <v>0</v>
      </c>
      <c r="H32" s="181">
        <v>0</v>
      </c>
      <c r="I32" s="181">
        <v>0</v>
      </c>
      <c r="J32" s="166"/>
      <c r="K32" s="166"/>
      <c r="L32" s="166"/>
      <c r="M32" s="166"/>
      <c r="N32" s="166"/>
      <c r="O32" s="166"/>
      <c r="P32" s="166"/>
      <c r="Q32" s="166"/>
      <c r="R32" s="166"/>
      <c r="S32" s="166"/>
      <c r="T32" s="182">
        <v>0</v>
      </c>
      <c r="U32" s="182">
        <v>0</v>
      </c>
      <c r="V32" s="182">
        <v>0</v>
      </c>
    </row>
    <row r="33" spans="1:22" s="167" customFormat="1" x14ac:dyDescent="0.25">
      <c r="A33" s="218">
        <v>120000</v>
      </c>
      <c r="B33" s="219" t="s">
        <v>1378</v>
      </c>
      <c r="C33" s="220">
        <v>209699598.94999999</v>
      </c>
      <c r="D33" s="220">
        <v>108526801.68000001</v>
      </c>
      <c r="E33" s="220">
        <v>120871962.58</v>
      </c>
      <c r="F33" s="220">
        <v>1454011114</v>
      </c>
      <c r="G33" s="220">
        <v>2517413919</v>
      </c>
      <c r="H33" s="220">
        <v>5863344099</v>
      </c>
      <c r="I33" s="220">
        <v>6878610012</v>
      </c>
      <c r="J33" s="166"/>
      <c r="K33" s="166"/>
      <c r="L33" s="166"/>
      <c r="M33" s="166"/>
      <c r="N33" s="166"/>
      <c r="O33" s="166"/>
      <c r="P33" s="166"/>
      <c r="Q33" s="166"/>
      <c r="R33" s="166"/>
      <c r="S33" s="166"/>
      <c r="T33" s="217">
        <v>10811781973.079088</v>
      </c>
      <c r="U33" s="217">
        <v>3117122705</v>
      </c>
      <c r="V33" s="217">
        <v>12890966438.952007</v>
      </c>
    </row>
    <row r="34" spans="1:22" s="167" customFormat="1" x14ac:dyDescent="0.25">
      <c r="A34" s="175">
        <v>120300</v>
      </c>
      <c r="B34" s="176" t="s">
        <v>1377</v>
      </c>
      <c r="C34" s="177">
        <v>0</v>
      </c>
      <c r="D34" s="177">
        <v>0</v>
      </c>
      <c r="E34" s="177">
        <v>0</v>
      </c>
      <c r="F34" s="177">
        <v>1299522200</v>
      </c>
      <c r="G34" s="177">
        <v>2355065000</v>
      </c>
      <c r="H34" s="177">
        <v>1031785000</v>
      </c>
      <c r="I34" s="177">
        <v>1507080000</v>
      </c>
      <c r="J34" s="166"/>
      <c r="K34" s="166"/>
      <c r="L34" s="166"/>
      <c r="M34" s="166"/>
      <c r="N34" s="166"/>
      <c r="O34" s="166"/>
      <c r="P34" s="166"/>
      <c r="Q34" s="166"/>
      <c r="R34" s="166"/>
      <c r="S34" s="166"/>
      <c r="T34" s="178">
        <v>2194686480.3925972</v>
      </c>
      <c r="U34" s="178">
        <v>1003073315</v>
      </c>
      <c r="V34" s="178">
        <v>3177278376.9520006</v>
      </c>
    </row>
    <row r="35" spans="1:22" s="167" customFormat="1" x14ac:dyDescent="0.25">
      <c r="A35" s="179">
        <v>120305</v>
      </c>
      <c r="B35" s="180" t="s">
        <v>1903</v>
      </c>
      <c r="C35" s="181">
        <v>0</v>
      </c>
      <c r="D35" s="181">
        <v>0</v>
      </c>
      <c r="E35" s="181">
        <v>0</v>
      </c>
      <c r="F35" s="181">
        <v>0</v>
      </c>
      <c r="G35" s="181">
        <v>0</v>
      </c>
      <c r="H35" s="181">
        <v>525945000</v>
      </c>
      <c r="I35" s="181">
        <v>1507080000</v>
      </c>
      <c r="J35" s="166"/>
      <c r="K35" s="166"/>
      <c r="L35" s="166"/>
      <c r="M35" s="166"/>
      <c r="N35" s="166"/>
      <c r="O35" s="166"/>
      <c r="P35" s="166"/>
      <c r="Q35" s="166"/>
      <c r="R35" s="166"/>
      <c r="S35" s="166"/>
      <c r="T35" s="182">
        <v>1660367874.1366234</v>
      </c>
      <c r="U35" s="182">
        <v>295161764</v>
      </c>
      <c r="V35" s="182">
        <v>2487980525.6380005</v>
      </c>
    </row>
    <row r="36" spans="1:22" s="167" customFormat="1" x14ac:dyDescent="0.25">
      <c r="A36" s="179">
        <v>120310</v>
      </c>
      <c r="B36" s="180" t="s">
        <v>1904</v>
      </c>
      <c r="C36" s="181">
        <v>0</v>
      </c>
      <c r="D36" s="181">
        <v>0</v>
      </c>
      <c r="E36" s="181">
        <v>0</v>
      </c>
      <c r="F36" s="181">
        <v>0</v>
      </c>
      <c r="G36" s="181">
        <v>0</v>
      </c>
      <c r="H36" s="181">
        <v>0</v>
      </c>
      <c r="I36" s="181">
        <v>0</v>
      </c>
      <c r="J36" s="166"/>
      <c r="K36" s="166"/>
      <c r="L36" s="166"/>
      <c r="M36" s="166"/>
      <c r="N36" s="166"/>
      <c r="O36" s="166"/>
      <c r="P36" s="166"/>
      <c r="Q36" s="166"/>
      <c r="R36" s="166"/>
      <c r="S36" s="166"/>
      <c r="T36" s="182">
        <v>396008461.51363635</v>
      </c>
      <c r="U36" s="182">
        <v>0</v>
      </c>
      <c r="V36" s="182">
        <v>0</v>
      </c>
    </row>
    <row r="37" spans="1:22" s="167" customFormat="1" x14ac:dyDescent="0.25">
      <c r="A37" s="179">
        <v>120315</v>
      </c>
      <c r="B37" s="180" t="s">
        <v>1905</v>
      </c>
      <c r="C37" s="181">
        <v>0</v>
      </c>
      <c r="D37" s="181">
        <v>0</v>
      </c>
      <c r="E37" s="181">
        <v>0</v>
      </c>
      <c r="F37" s="181">
        <v>0</v>
      </c>
      <c r="G37" s="181">
        <v>0</v>
      </c>
      <c r="H37" s="181">
        <v>0</v>
      </c>
      <c r="I37" s="181">
        <v>0</v>
      </c>
      <c r="J37" s="166"/>
      <c r="K37" s="166"/>
      <c r="L37" s="166"/>
      <c r="M37" s="166"/>
      <c r="N37" s="166"/>
      <c r="O37" s="166"/>
      <c r="P37" s="166"/>
      <c r="Q37" s="166"/>
      <c r="R37" s="166"/>
      <c r="S37" s="166"/>
      <c r="T37" s="182">
        <v>76376221.706103891</v>
      </c>
      <c r="U37" s="182">
        <v>0</v>
      </c>
      <c r="V37" s="182">
        <v>0</v>
      </c>
    </row>
    <row r="38" spans="1:22" s="167" customFormat="1" x14ac:dyDescent="0.25">
      <c r="A38" s="179">
        <v>120320</v>
      </c>
      <c r="B38" s="180" t="s">
        <v>1906</v>
      </c>
      <c r="C38" s="181">
        <v>0</v>
      </c>
      <c r="D38" s="181">
        <v>0</v>
      </c>
      <c r="E38" s="181">
        <v>0</v>
      </c>
      <c r="F38" s="181">
        <v>1299522200</v>
      </c>
      <c r="G38" s="181">
        <v>2355065000</v>
      </c>
      <c r="H38" s="181">
        <v>0</v>
      </c>
      <c r="I38" s="181">
        <v>0</v>
      </c>
      <c r="J38" s="166"/>
      <c r="K38" s="166"/>
      <c r="L38" s="166"/>
      <c r="M38" s="166"/>
      <c r="N38" s="166"/>
      <c r="O38" s="166"/>
      <c r="P38" s="166"/>
      <c r="Q38" s="166"/>
      <c r="R38" s="166"/>
      <c r="S38" s="166"/>
      <c r="T38" s="182">
        <v>7815663.9453246752</v>
      </c>
      <c r="U38" s="182">
        <v>0</v>
      </c>
      <c r="V38" s="182">
        <v>0</v>
      </c>
    </row>
    <row r="39" spans="1:22" s="167" customFormat="1" x14ac:dyDescent="0.25">
      <c r="A39" s="179">
        <v>120399</v>
      </c>
      <c r="B39" s="180" t="s">
        <v>1370</v>
      </c>
      <c r="C39" s="181">
        <v>0</v>
      </c>
      <c r="D39" s="181">
        <v>0</v>
      </c>
      <c r="E39" s="181">
        <v>0</v>
      </c>
      <c r="F39" s="181">
        <v>0</v>
      </c>
      <c r="G39" s="181">
        <v>0</v>
      </c>
      <c r="H39" s="181">
        <v>0</v>
      </c>
      <c r="I39" s="181">
        <v>0</v>
      </c>
      <c r="J39" s="166"/>
      <c r="K39" s="166"/>
      <c r="L39" s="166"/>
      <c r="M39" s="166"/>
      <c r="N39" s="166"/>
      <c r="O39" s="166"/>
      <c r="P39" s="166"/>
      <c r="Q39" s="166"/>
      <c r="R39" s="166"/>
      <c r="S39" s="166"/>
      <c r="T39" s="182">
        <v>0</v>
      </c>
      <c r="U39" s="182">
        <v>0</v>
      </c>
      <c r="V39" s="182">
        <v>0</v>
      </c>
    </row>
    <row r="40" spans="1:22" s="167" customFormat="1" x14ac:dyDescent="0.25">
      <c r="A40" s="175">
        <v>120400</v>
      </c>
      <c r="B40" s="176" t="s">
        <v>1907</v>
      </c>
      <c r="C40" s="177">
        <v>0</v>
      </c>
      <c r="D40" s="177">
        <v>0</v>
      </c>
      <c r="E40" s="177">
        <v>0</v>
      </c>
      <c r="F40" s="177">
        <v>0</v>
      </c>
      <c r="G40" s="177">
        <v>0</v>
      </c>
      <c r="H40" s="177">
        <v>0</v>
      </c>
      <c r="I40" s="177">
        <v>0</v>
      </c>
      <c r="J40" s="166"/>
      <c r="K40" s="166"/>
      <c r="L40" s="166"/>
      <c r="M40" s="166"/>
      <c r="N40" s="166"/>
      <c r="O40" s="166"/>
      <c r="P40" s="166"/>
      <c r="Q40" s="166"/>
      <c r="R40" s="166"/>
      <c r="S40" s="166"/>
      <c r="T40" s="178">
        <v>0</v>
      </c>
      <c r="U40" s="178">
        <v>0</v>
      </c>
      <c r="V40" s="178">
        <v>0</v>
      </c>
    </row>
    <row r="41" spans="1:22" s="167" customFormat="1" x14ac:dyDescent="0.25">
      <c r="A41" s="179">
        <v>120401</v>
      </c>
      <c r="B41" s="180" t="s">
        <v>1908</v>
      </c>
      <c r="C41" s="181">
        <v>0</v>
      </c>
      <c r="D41" s="181">
        <v>0</v>
      </c>
      <c r="E41" s="181">
        <v>0</v>
      </c>
      <c r="F41" s="181">
        <v>0</v>
      </c>
      <c r="G41" s="181">
        <v>0</v>
      </c>
      <c r="H41" s="181">
        <v>0</v>
      </c>
      <c r="I41" s="181">
        <v>0</v>
      </c>
      <c r="J41" s="166"/>
      <c r="K41" s="166"/>
      <c r="L41" s="166"/>
      <c r="M41" s="166"/>
      <c r="N41" s="166"/>
      <c r="O41" s="166"/>
      <c r="P41" s="166"/>
      <c r="Q41" s="166"/>
      <c r="R41" s="166"/>
      <c r="S41" s="166"/>
      <c r="T41" s="182">
        <v>0</v>
      </c>
      <c r="U41" s="182">
        <v>0</v>
      </c>
      <c r="V41" s="182">
        <v>0</v>
      </c>
    </row>
    <row r="42" spans="1:22" s="167" customFormat="1" x14ac:dyDescent="0.25">
      <c r="A42" s="179">
        <v>120402</v>
      </c>
      <c r="B42" s="180" t="s">
        <v>1909</v>
      </c>
      <c r="C42" s="181">
        <v>0</v>
      </c>
      <c r="D42" s="181">
        <v>0</v>
      </c>
      <c r="E42" s="181">
        <v>0</v>
      </c>
      <c r="F42" s="181">
        <v>0</v>
      </c>
      <c r="G42" s="181">
        <v>0</v>
      </c>
      <c r="H42" s="181">
        <v>0</v>
      </c>
      <c r="I42" s="181">
        <v>0</v>
      </c>
      <c r="J42" s="166"/>
      <c r="K42" s="166"/>
      <c r="L42" s="166"/>
      <c r="M42" s="166"/>
      <c r="N42" s="166"/>
      <c r="O42" s="166"/>
      <c r="P42" s="166"/>
      <c r="Q42" s="166"/>
      <c r="R42" s="166"/>
      <c r="S42" s="166"/>
      <c r="T42" s="182">
        <v>0</v>
      </c>
      <c r="U42" s="182">
        <v>0</v>
      </c>
      <c r="V42" s="182">
        <v>0</v>
      </c>
    </row>
    <row r="43" spans="1:22" s="167" customFormat="1" x14ac:dyDescent="0.25">
      <c r="A43" s="179">
        <v>120403</v>
      </c>
      <c r="B43" s="180" t="s">
        <v>1910</v>
      </c>
      <c r="C43" s="181">
        <v>0</v>
      </c>
      <c r="D43" s="181">
        <v>0</v>
      </c>
      <c r="E43" s="181">
        <v>0</v>
      </c>
      <c r="F43" s="181">
        <v>0</v>
      </c>
      <c r="G43" s="181">
        <v>0</v>
      </c>
      <c r="H43" s="181">
        <v>0</v>
      </c>
      <c r="I43" s="181">
        <v>0</v>
      </c>
      <c r="J43" s="166"/>
      <c r="K43" s="166"/>
      <c r="L43" s="166"/>
      <c r="M43" s="166"/>
      <c r="N43" s="166"/>
      <c r="O43" s="166"/>
      <c r="P43" s="166"/>
      <c r="Q43" s="166"/>
      <c r="R43" s="166"/>
      <c r="S43" s="166"/>
      <c r="T43" s="182">
        <v>0</v>
      </c>
      <c r="U43" s="182">
        <v>0</v>
      </c>
      <c r="V43" s="182">
        <v>0</v>
      </c>
    </row>
    <row r="44" spans="1:22" s="167" customFormat="1" x14ac:dyDescent="0.25">
      <c r="A44" s="179">
        <v>120404</v>
      </c>
      <c r="B44" s="180" t="s">
        <v>1911</v>
      </c>
      <c r="C44" s="181">
        <v>0</v>
      </c>
      <c r="D44" s="181">
        <v>0</v>
      </c>
      <c r="E44" s="181">
        <v>0</v>
      </c>
      <c r="F44" s="181">
        <v>0</v>
      </c>
      <c r="G44" s="181">
        <v>0</v>
      </c>
      <c r="H44" s="181">
        <v>0</v>
      </c>
      <c r="I44" s="181">
        <v>0</v>
      </c>
      <c r="J44" s="166"/>
      <c r="K44" s="166"/>
      <c r="L44" s="166"/>
      <c r="M44" s="166"/>
      <c r="N44" s="166"/>
      <c r="O44" s="166"/>
      <c r="P44" s="166"/>
      <c r="Q44" s="166"/>
      <c r="R44" s="166"/>
      <c r="S44" s="166"/>
      <c r="T44" s="182">
        <v>0</v>
      </c>
      <c r="U44" s="182">
        <v>0</v>
      </c>
      <c r="V44" s="182">
        <v>0</v>
      </c>
    </row>
    <row r="45" spans="1:22" s="167" customFormat="1" x14ac:dyDescent="0.25">
      <c r="A45" s="179">
        <v>120405</v>
      </c>
      <c r="B45" s="180" t="s">
        <v>1912</v>
      </c>
      <c r="C45" s="181">
        <v>0</v>
      </c>
      <c r="D45" s="181">
        <v>0</v>
      </c>
      <c r="E45" s="181">
        <v>0</v>
      </c>
      <c r="F45" s="181">
        <v>0</v>
      </c>
      <c r="G45" s="181">
        <v>0</v>
      </c>
      <c r="H45" s="181">
        <v>0</v>
      </c>
      <c r="I45" s="181">
        <v>0</v>
      </c>
      <c r="J45" s="166"/>
      <c r="K45" s="166"/>
      <c r="L45" s="166"/>
      <c r="M45" s="166"/>
      <c r="N45" s="166"/>
      <c r="O45" s="166"/>
      <c r="P45" s="166"/>
      <c r="Q45" s="166"/>
      <c r="R45" s="166"/>
      <c r="S45" s="166"/>
      <c r="T45" s="182">
        <v>0</v>
      </c>
      <c r="U45" s="182">
        <v>0</v>
      </c>
      <c r="V45" s="182">
        <v>0</v>
      </c>
    </row>
    <row r="46" spans="1:22" s="167" customFormat="1" x14ac:dyDescent="0.25">
      <c r="A46" s="179">
        <v>120406</v>
      </c>
      <c r="B46" s="180" t="s">
        <v>1913</v>
      </c>
      <c r="C46" s="181">
        <v>0</v>
      </c>
      <c r="D46" s="181">
        <v>0</v>
      </c>
      <c r="E46" s="181">
        <v>0</v>
      </c>
      <c r="F46" s="181">
        <v>0</v>
      </c>
      <c r="G46" s="181">
        <v>0</v>
      </c>
      <c r="H46" s="181">
        <v>0</v>
      </c>
      <c r="I46" s="181">
        <v>0</v>
      </c>
      <c r="J46" s="166"/>
      <c r="K46" s="166"/>
      <c r="L46" s="166"/>
      <c r="M46" s="166"/>
      <c r="N46" s="166"/>
      <c r="O46" s="166"/>
      <c r="P46" s="166"/>
      <c r="Q46" s="166"/>
      <c r="R46" s="166"/>
      <c r="S46" s="166"/>
      <c r="T46" s="182">
        <v>0</v>
      </c>
      <c r="U46" s="182">
        <v>0</v>
      </c>
      <c r="V46" s="182">
        <v>0</v>
      </c>
    </row>
    <row r="47" spans="1:22" s="167" customFormat="1" x14ac:dyDescent="0.25">
      <c r="A47" s="179">
        <v>120407</v>
      </c>
      <c r="B47" s="180" t="s">
        <v>1322</v>
      </c>
      <c r="C47" s="181">
        <v>0</v>
      </c>
      <c r="D47" s="181">
        <v>0</v>
      </c>
      <c r="E47" s="181">
        <v>0</v>
      </c>
      <c r="F47" s="181">
        <v>0</v>
      </c>
      <c r="G47" s="181">
        <v>0</v>
      </c>
      <c r="H47" s="181">
        <v>0</v>
      </c>
      <c r="I47" s="181">
        <v>0</v>
      </c>
      <c r="J47" s="166"/>
      <c r="K47" s="166"/>
      <c r="L47" s="166"/>
      <c r="M47" s="166"/>
      <c r="N47" s="166"/>
      <c r="O47" s="166"/>
      <c r="P47" s="166"/>
      <c r="Q47" s="166"/>
      <c r="R47" s="166"/>
      <c r="S47" s="166"/>
      <c r="T47" s="182">
        <v>0</v>
      </c>
      <c r="U47" s="182">
        <v>0</v>
      </c>
      <c r="V47" s="182">
        <v>0</v>
      </c>
    </row>
    <row r="48" spans="1:22" s="167" customFormat="1" x14ac:dyDescent="0.25">
      <c r="A48" s="179">
        <v>120408</v>
      </c>
      <c r="B48" s="180" t="s">
        <v>1914</v>
      </c>
      <c r="C48" s="181">
        <v>0</v>
      </c>
      <c r="D48" s="181">
        <v>0</v>
      </c>
      <c r="E48" s="181">
        <v>0</v>
      </c>
      <c r="F48" s="181">
        <v>0</v>
      </c>
      <c r="G48" s="181">
        <v>0</v>
      </c>
      <c r="H48" s="181">
        <v>0</v>
      </c>
      <c r="I48" s="181">
        <v>0</v>
      </c>
      <c r="J48" s="166"/>
      <c r="K48" s="166"/>
      <c r="L48" s="166"/>
      <c r="M48" s="166"/>
      <c r="N48" s="166"/>
      <c r="O48" s="166"/>
      <c r="P48" s="166"/>
      <c r="Q48" s="166"/>
      <c r="R48" s="166"/>
      <c r="S48" s="166"/>
      <c r="T48" s="182">
        <v>0</v>
      </c>
      <c r="U48" s="182">
        <v>0</v>
      </c>
      <c r="V48" s="182">
        <v>0</v>
      </c>
    </row>
    <row r="49" spans="1:22" s="167" customFormat="1" x14ac:dyDescent="0.25">
      <c r="A49" s="179">
        <v>120409</v>
      </c>
      <c r="B49" s="180" t="s">
        <v>1915</v>
      </c>
      <c r="C49" s="181">
        <v>0</v>
      </c>
      <c r="D49" s="181">
        <v>0</v>
      </c>
      <c r="E49" s="181">
        <v>0</v>
      </c>
      <c r="F49" s="181">
        <v>0</v>
      </c>
      <c r="G49" s="181">
        <v>0</v>
      </c>
      <c r="H49" s="181">
        <v>0</v>
      </c>
      <c r="I49" s="181">
        <v>0</v>
      </c>
      <c r="J49" s="166"/>
      <c r="K49" s="166"/>
      <c r="L49" s="166"/>
      <c r="M49" s="166"/>
      <c r="N49" s="166"/>
      <c r="O49" s="166"/>
      <c r="P49" s="166"/>
      <c r="Q49" s="166"/>
      <c r="R49" s="166"/>
      <c r="S49" s="166"/>
      <c r="T49" s="182">
        <v>0</v>
      </c>
      <c r="U49" s="182">
        <v>0</v>
      </c>
      <c r="V49" s="182">
        <v>0</v>
      </c>
    </row>
    <row r="50" spans="1:22" s="167" customFormat="1" x14ac:dyDescent="0.25">
      <c r="A50" s="179">
        <v>120410</v>
      </c>
      <c r="B50" s="180" t="s">
        <v>1916</v>
      </c>
      <c r="C50" s="181">
        <v>0</v>
      </c>
      <c r="D50" s="181">
        <v>0</v>
      </c>
      <c r="E50" s="181">
        <v>0</v>
      </c>
      <c r="F50" s="181">
        <v>0</v>
      </c>
      <c r="G50" s="181">
        <v>0</v>
      </c>
      <c r="H50" s="181">
        <v>0</v>
      </c>
      <c r="I50" s="181">
        <v>0</v>
      </c>
      <c r="J50" s="166"/>
      <c r="K50" s="166"/>
      <c r="L50" s="166"/>
      <c r="M50" s="166"/>
      <c r="N50" s="166"/>
      <c r="O50" s="166"/>
      <c r="P50" s="166"/>
      <c r="Q50" s="166"/>
      <c r="R50" s="166"/>
      <c r="S50" s="166"/>
      <c r="T50" s="182">
        <v>0</v>
      </c>
      <c r="U50" s="182">
        <v>0</v>
      </c>
      <c r="V50" s="182">
        <v>0</v>
      </c>
    </row>
    <row r="51" spans="1:22" s="167" customFormat="1" x14ac:dyDescent="0.25">
      <c r="A51" s="179">
        <v>120411</v>
      </c>
      <c r="B51" s="180" t="s">
        <v>1917</v>
      </c>
      <c r="C51" s="181">
        <v>0</v>
      </c>
      <c r="D51" s="181">
        <v>0</v>
      </c>
      <c r="E51" s="181">
        <v>0</v>
      </c>
      <c r="F51" s="181">
        <v>0</v>
      </c>
      <c r="G51" s="181">
        <v>0</v>
      </c>
      <c r="H51" s="181">
        <v>0</v>
      </c>
      <c r="I51" s="181">
        <v>0</v>
      </c>
      <c r="J51" s="166"/>
      <c r="K51" s="166"/>
      <c r="L51" s="166"/>
      <c r="M51" s="166"/>
      <c r="N51" s="166"/>
      <c r="O51" s="166"/>
      <c r="P51" s="166"/>
      <c r="Q51" s="166"/>
      <c r="R51" s="166"/>
      <c r="S51" s="166"/>
      <c r="T51" s="182">
        <v>0</v>
      </c>
      <c r="U51" s="182">
        <v>0</v>
      </c>
      <c r="V51" s="182">
        <v>0</v>
      </c>
    </row>
    <row r="52" spans="1:22" s="167" customFormat="1" x14ac:dyDescent="0.25">
      <c r="A52" s="179">
        <v>120414</v>
      </c>
      <c r="B52" s="180" t="s">
        <v>1918</v>
      </c>
      <c r="C52" s="181">
        <v>0</v>
      </c>
      <c r="D52" s="181">
        <v>0</v>
      </c>
      <c r="E52" s="181">
        <v>0</v>
      </c>
      <c r="F52" s="181">
        <v>0</v>
      </c>
      <c r="G52" s="181">
        <v>0</v>
      </c>
      <c r="H52" s="181">
        <v>0</v>
      </c>
      <c r="I52" s="181">
        <v>0</v>
      </c>
      <c r="J52" s="166"/>
      <c r="K52" s="166"/>
      <c r="L52" s="166"/>
      <c r="M52" s="166"/>
      <c r="N52" s="166"/>
      <c r="O52" s="166"/>
      <c r="P52" s="166"/>
      <c r="Q52" s="166"/>
      <c r="R52" s="166"/>
      <c r="S52" s="166"/>
      <c r="T52" s="182">
        <v>0</v>
      </c>
      <c r="U52" s="182">
        <v>0</v>
      </c>
      <c r="V52" s="182">
        <v>0</v>
      </c>
    </row>
    <row r="53" spans="1:22" s="167" customFormat="1" x14ac:dyDescent="0.25">
      <c r="A53" s="179">
        <v>120415</v>
      </c>
      <c r="B53" s="180" t="s">
        <v>1919</v>
      </c>
      <c r="C53" s="181">
        <v>0</v>
      </c>
      <c r="D53" s="181">
        <v>0</v>
      </c>
      <c r="E53" s="181">
        <v>0</v>
      </c>
      <c r="F53" s="181">
        <v>0</v>
      </c>
      <c r="G53" s="181">
        <v>0</v>
      </c>
      <c r="H53" s="181">
        <v>0</v>
      </c>
      <c r="I53" s="181">
        <v>0</v>
      </c>
      <c r="J53" s="166"/>
      <c r="K53" s="166"/>
      <c r="L53" s="166"/>
      <c r="M53" s="166"/>
      <c r="N53" s="166"/>
      <c r="O53" s="166"/>
      <c r="P53" s="166"/>
      <c r="Q53" s="166"/>
      <c r="R53" s="166"/>
      <c r="S53" s="166"/>
      <c r="T53" s="182">
        <v>0</v>
      </c>
      <c r="U53" s="182">
        <v>0</v>
      </c>
      <c r="V53" s="182">
        <v>0</v>
      </c>
    </row>
    <row r="54" spans="1:22" s="167" customFormat="1" x14ac:dyDescent="0.25">
      <c r="A54" s="179">
        <v>120416</v>
      </c>
      <c r="B54" s="180" t="s">
        <v>1920</v>
      </c>
      <c r="C54" s="181">
        <v>0</v>
      </c>
      <c r="D54" s="181">
        <v>0</v>
      </c>
      <c r="E54" s="181">
        <v>0</v>
      </c>
      <c r="F54" s="181">
        <v>0</v>
      </c>
      <c r="G54" s="181">
        <v>0</v>
      </c>
      <c r="H54" s="181">
        <v>0</v>
      </c>
      <c r="I54" s="181">
        <v>0</v>
      </c>
      <c r="J54" s="166"/>
      <c r="K54" s="166"/>
      <c r="L54" s="166"/>
      <c r="M54" s="166"/>
      <c r="N54" s="166"/>
      <c r="O54" s="166"/>
      <c r="P54" s="166"/>
      <c r="Q54" s="166"/>
      <c r="R54" s="166"/>
      <c r="S54" s="166"/>
      <c r="T54" s="182">
        <v>0</v>
      </c>
      <c r="U54" s="182">
        <v>0</v>
      </c>
      <c r="V54" s="182">
        <v>0</v>
      </c>
    </row>
    <row r="55" spans="1:22" s="167" customFormat="1" x14ac:dyDescent="0.25">
      <c r="A55" s="179">
        <v>120417</v>
      </c>
      <c r="B55" s="180" t="s">
        <v>1921</v>
      </c>
      <c r="C55" s="181">
        <v>0</v>
      </c>
      <c r="D55" s="181">
        <v>0</v>
      </c>
      <c r="E55" s="181">
        <v>0</v>
      </c>
      <c r="F55" s="181">
        <v>0</v>
      </c>
      <c r="G55" s="181">
        <v>0</v>
      </c>
      <c r="H55" s="181">
        <v>0</v>
      </c>
      <c r="I55" s="181">
        <v>0</v>
      </c>
      <c r="J55" s="166"/>
      <c r="K55" s="166"/>
      <c r="L55" s="166"/>
      <c r="M55" s="166"/>
      <c r="N55" s="166"/>
      <c r="O55" s="166"/>
      <c r="P55" s="166"/>
      <c r="Q55" s="166"/>
      <c r="R55" s="166"/>
      <c r="S55" s="166"/>
      <c r="T55" s="182">
        <v>0</v>
      </c>
      <c r="U55" s="182">
        <v>0</v>
      </c>
      <c r="V55" s="182">
        <v>0</v>
      </c>
    </row>
    <row r="56" spans="1:22" s="167" customFormat="1" x14ac:dyDescent="0.25">
      <c r="A56" s="179">
        <v>120418</v>
      </c>
      <c r="B56" s="180" t="s">
        <v>1922</v>
      </c>
      <c r="C56" s="181">
        <v>0</v>
      </c>
      <c r="D56" s="181">
        <v>0</v>
      </c>
      <c r="E56" s="181">
        <v>0</v>
      </c>
      <c r="F56" s="181">
        <v>0</v>
      </c>
      <c r="G56" s="181">
        <v>0</v>
      </c>
      <c r="H56" s="181">
        <v>0</v>
      </c>
      <c r="I56" s="181">
        <v>0</v>
      </c>
      <c r="J56" s="166"/>
      <c r="K56" s="166"/>
      <c r="L56" s="166"/>
      <c r="M56" s="166"/>
      <c r="N56" s="166"/>
      <c r="O56" s="166"/>
      <c r="P56" s="166"/>
      <c r="Q56" s="166"/>
      <c r="R56" s="166"/>
      <c r="S56" s="166"/>
      <c r="T56" s="182">
        <v>0</v>
      </c>
      <c r="U56" s="182">
        <v>0</v>
      </c>
      <c r="V56" s="182">
        <v>0</v>
      </c>
    </row>
    <row r="57" spans="1:22" s="167" customFormat="1" x14ac:dyDescent="0.25">
      <c r="A57" s="179">
        <v>120442</v>
      </c>
      <c r="B57" s="180" t="s">
        <v>1923</v>
      </c>
      <c r="C57" s="181">
        <v>0</v>
      </c>
      <c r="D57" s="181">
        <v>0</v>
      </c>
      <c r="E57" s="181">
        <v>0</v>
      </c>
      <c r="F57" s="181">
        <v>0</v>
      </c>
      <c r="G57" s="181">
        <v>0</v>
      </c>
      <c r="H57" s="181">
        <v>0</v>
      </c>
      <c r="I57" s="181">
        <v>0</v>
      </c>
      <c r="J57" s="166"/>
      <c r="K57" s="166"/>
      <c r="L57" s="166"/>
      <c r="M57" s="166"/>
      <c r="N57" s="166"/>
      <c r="O57" s="166"/>
      <c r="P57" s="166"/>
      <c r="Q57" s="166"/>
      <c r="R57" s="166"/>
      <c r="S57" s="166"/>
      <c r="T57" s="182">
        <v>0</v>
      </c>
      <c r="U57" s="182">
        <v>0</v>
      </c>
      <c r="V57" s="182">
        <v>0</v>
      </c>
    </row>
    <row r="58" spans="1:22" s="167" customFormat="1" x14ac:dyDescent="0.25">
      <c r="A58" s="179">
        <v>120495</v>
      </c>
      <c r="B58" s="180" t="s">
        <v>1924</v>
      </c>
      <c r="C58" s="181">
        <v>0</v>
      </c>
      <c r="D58" s="181">
        <v>0</v>
      </c>
      <c r="E58" s="181">
        <v>0</v>
      </c>
      <c r="F58" s="181">
        <v>0</v>
      </c>
      <c r="G58" s="181">
        <v>0</v>
      </c>
      <c r="H58" s="181">
        <v>0</v>
      </c>
      <c r="I58" s="181">
        <v>0</v>
      </c>
      <c r="J58" s="166"/>
      <c r="K58" s="166"/>
      <c r="L58" s="166"/>
      <c r="M58" s="166"/>
      <c r="N58" s="166"/>
      <c r="O58" s="166"/>
      <c r="P58" s="166"/>
      <c r="Q58" s="166"/>
      <c r="R58" s="166"/>
      <c r="S58" s="166"/>
      <c r="T58" s="182">
        <v>0</v>
      </c>
      <c r="U58" s="182">
        <v>0</v>
      </c>
      <c r="V58" s="182">
        <v>0</v>
      </c>
    </row>
    <row r="59" spans="1:22" s="167" customFormat="1" x14ac:dyDescent="0.25">
      <c r="A59" s="179">
        <v>120499</v>
      </c>
      <c r="B59" s="180" t="s">
        <v>1925</v>
      </c>
      <c r="C59" s="181">
        <v>0</v>
      </c>
      <c r="D59" s="181">
        <v>0</v>
      </c>
      <c r="E59" s="181">
        <v>0</v>
      </c>
      <c r="F59" s="181">
        <v>0</v>
      </c>
      <c r="G59" s="181">
        <v>0</v>
      </c>
      <c r="H59" s="181">
        <v>0</v>
      </c>
      <c r="I59" s="181">
        <v>0</v>
      </c>
      <c r="J59" s="166"/>
      <c r="K59" s="166"/>
      <c r="L59" s="166"/>
      <c r="M59" s="166"/>
      <c r="N59" s="166"/>
      <c r="O59" s="166"/>
      <c r="P59" s="166"/>
      <c r="Q59" s="166"/>
      <c r="R59" s="166"/>
      <c r="S59" s="166"/>
      <c r="T59" s="182">
        <v>0</v>
      </c>
      <c r="U59" s="182">
        <v>0</v>
      </c>
      <c r="V59" s="182">
        <v>0</v>
      </c>
    </row>
    <row r="60" spans="1:22" s="167" customFormat="1" x14ac:dyDescent="0.25">
      <c r="A60" s="175">
        <v>120600</v>
      </c>
      <c r="B60" s="176" t="s">
        <v>1926</v>
      </c>
      <c r="C60" s="177">
        <v>0</v>
      </c>
      <c r="D60" s="177">
        <v>0</v>
      </c>
      <c r="E60" s="177">
        <v>0</v>
      </c>
      <c r="F60" s="177">
        <v>0</v>
      </c>
      <c r="G60" s="177">
        <v>0</v>
      </c>
      <c r="H60" s="177">
        <v>0</v>
      </c>
      <c r="I60" s="177">
        <v>0</v>
      </c>
      <c r="J60" s="166"/>
      <c r="K60" s="166"/>
      <c r="L60" s="166"/>
      <c r="M60" s="166"/>
      <c r="N60" s="166"/>
      <c r="O60" s="166"/>
      <c r="P60" s="166"/>
      <c r="Q60" s="166"/>
      <c r="R60" s="166"/>
      <c r="S60" s="166"/>
      <c r="T60" s="178">
        <v>0</v>
      </c>
      <c r="U60" s="178">
        <v>0</v>
      </c>
      <c r="V60" s="178">
        <v>0</v>
      </c>
    </row>
    <row r="61" spans="1:22" s="167" customFormat="1" x14ac:dyDescent="0.25">
      <c r="A61" s="179">
        <v>120601</v>
      </c>
      <c r="B61" s="180" t="s">
        <v>1927</v>
      </c>
      <c r="C61" s="181">
        <v>0</v>
      </c>
      <c r="D61" s="181">
        <v>0</v>
      </c>
      <c r="E61" s="181">
        <v>0</v>
      </c>
      <c r="F61" s="181">
        <v>0</v>
      </c>
      <c r="G61" s="181">
        <v>0</v>
      </c>
      <c r="H61" s="181">
        <v>0</v>
      </c>
      <c r="I61" s="181">
        <v>0</v>
      </c>
      <c r="J61" s="166"/>
      <c r="K61" s="166"/>
      <c r="L61" s="166"/>
      <c r="M61" s="166"/>
      <c r="N61" s="166"/>
      <c r="O61" s="166"/>
      <c r="P61" s="166"/>
      <c r="Q61" s="166"/>
      <c r="R61" s="166"/>
      <c r="S61" s="166"/>
      <c r="T61" s="182">
        <v>0</v>
      </c>
      <c r="U61" s="182">
        <v>0</v>
      </c>
      <c r="V61" s="182">
        <v>0</v>
      </c>
    </row>
    <row r="62" spans="1:22" s="167" customFormat="1" x14ac:dyDescent="0.25">
      <c r="A62" s="179">
        <v>120602</v>
      </c>
      <c r="B62" s="180" t="s">
        <v>1928</v>
      </c>
      <c r="C62" s="181">
        <v>0</v>
      </c>
      <c r="D62" s="181">
        <v>0</v>
      </c>
      <c r="E62" s="181">
        <v>0</v>
      </c>
      <c r="F62" s="181">
        <v>0</v>
      </c>
      <c r="G62" s="181">
        <v>0</v>
      </c>
      <c r="H62" s="181">
        <v>0</v>
      </c>
      <c r="I62" s="181">
        <v>0</v>
      </c>
      <c r="J62" s="166"/>
      <c r="K62" s="166"/>
      <c r="L62" s="166"/>
      <c r="M62" s="166"/>
      <c r="N62" s="166"/>
      <c r="O62" s="166"/>
      <c r="P62" s="166"/>
      <c r="Q62" s="166"/>
      <c r="R62" s="166"/>
      <c r="S62" s="166"/>
      <c r="T62" s="182">
        <v>0</v>
      </c>
      <c r="U62" s="182">
        <v>0</v>
      </c>
      <c r="V62" s="182">
        <v>0</v>
      </c>
    </row>
    <row r="63" spans="1:22" s="167" customFormat="1" x14ac:dyDescent="0.25">
      <c r="A63" s="179">
        <v>120605</v>
      </c>
      <c r="B63" s="180" t="s">
        <v>1308</v>
      </c>
      <c r="C63" s="181">
        <v>0</v>
      </c>
      <c r="D63" s="181">
        <v>0</v>
      </c>
      <c r="E63" s="181">
        <v>0</v>
      </c>
      <c r="F63" s="181">
        <v>0</v>
      </c>
      <c r="G63" s="181">
        <v>0</v>
      </c>
      <c r="H63" s="181">
        <v>0</v>
      </c>
      <c r="I63" s="181">
        <v>0</v>
      </c>
      <c r="J63" s="166"/>
      <c r="K63" s="166"/>
      <c r="L63" s="166"/>
      <c r="M63" s="166"/>
      <c r="N63" s="166"/>
      <c r="O63" s="166"/>
      <c r="P63" s="166"/>
      <c r="Q63" s="166"/>
      <c r="R63" s="166"/>
      <c r="S63" s="166"/>
      <c r="T63" s="182">
        <v>0</v>
      </c>
      <c r="U63" s="182">
        <v>0</v>
      </c>
      <c r="V63" s="182">
        <v>0</v>
      </c>
    </row>
    <row r="64" spans="1:22" s="167" customFormat="1" x14ac:dyDescent="0.25">
      <c r="A64" s="179">
        <v>120606</v>
      </c>
      <c r="B64" s="180" t="s">
        <v>1307</v>
      </c>
      <c r="C64" s="181">
        <v>0</v>
      </c>
      <c r="D64" s="181">
        <v>0</v>
      </c>
      <c r="E64" s="181">
        <v>0</v>
      </c>
      <c r="F64" s="181">
        <v>0</v>
      </c>
      <c r="G64" s="181">
        <v>0</v>
      </c>
      <c r="H64" s="181">
        <v>0</v>
      </c>
      <c r="I64" s="181">
        <v>0</v>
      </c>
      <c r="J64" s="166"/>
      <c r="K64" s="166"/>
      <c r="L64" s="166"/>
      <c r="M64" s="166"/>
      <c r="N64" s="166"/>
      <c r="O64" s="166"/>
      <c r="P64" s="166"/>
      <c r="Q64" s="166"/>
      <c r="R64" s="166"/>
      <c r="S64" s="166"/>
      <c r="T64" s="182">
        <v>0</v>
      </c>
      <c r="U64" s="182">
        <v>0</v>
      </c>
      <c r="V64" s="182">
        <v>0</v>
      </c>
    </row>
    <row r="65" spans="1:22" s="167" customFormat="1" x14ac:dyDescent="0.25">
      <c r="A65" s="179">
        <v>120607</v>
      </c>
      <c r="B65" s="180" t="s">
        <v>1306</v>
      </c>
      <c r="C65" s="181">
        <v>0</v>
      </c>
      <c r="D65" s="181">
        <v>0</v>
      </c>
      <c r="E65" s="181">
        <v>0</v>
      </c>
      <c r="F65" s="181">
        <v>0</v>
      </c>
      <c r="G65" s="181">
        <v>0</v>
      </c>
      <c r="H65" s="181">
        <v>0</v>
      </c>
      <c r="I65" s="181">
        <v>0</v>
      </c>
      <c r="J65" s="166"/>
      <c r="K65" s="166"/>
      <c r="L65" s="166"/>
      <c r="M65" s="166"/>
      <c r="N65" s="166"/>
      <c r="O65" s="166"/>
      <c r="P65" s="166"/>
      <c r="Q65" s="166"/>
      <c r="R65" s="166"/>
      <c r="S65" s="166"/>
      <c r="T65" s="182">
        <v>0</v>
      </c>
      <c r="U65" s="182">
        <v>0</v>
      </c>
      <c r="V65" s="182">
        <v>0</v>
      </c>
    </row>
    <row r="66" spans="1:22" s="167" customFormat="1" x14ac:dyDescent="0.25">
      <c r="A66" s="179">
        <v>120608</v>
      </c>
      <c r="B66" s="180" t="s">
        <v>1929</v>
      </c>
      <c r="C66" s="181">
        <v>0</v>
      </c>
      <c r="D66" s="181">
        <v>0</v>
      </c>
      <c r="E66" s="181">
        <v>0</v>
      </c>
      <c r="F66" s="181">
        <v>0</v>
      </c>
      <c r="G66" s="181">
        <v>0</v>
      </c>
      <c r="H66" s="181">
        <v>0</v>
      </c>
      <c r="I66" s="181">
        <v>0</v>
      </c>
      <c r="J66" s="166"/>
      <c r="K66" s="166"/>
      <c r="L66" s="166"/>
      <c r="M66" s="166"/>
      <c r="N66" s="166"/>
      <c r="O66" s="166"/>
      <c r="P66" s="166"/>
      <c r="Q66" s="166"/>
      <c r="R66" s="166"/>
      <c r="S66" s="166"/>
      <c r="T66" s="182">
        <v>0</v>
      </c>
      <c r="U66" s="182">
        <v>0</v>
      </c>
      <c r="V66" s="182">
        <v>0</v>
      </c>
    </row>
    <row r="67" spans="1:22" s="167" customFormat="1" x14ac:dyDescent="0.25">
      <c r="A67" s="179">
        <v>120609</v>
      </c>
      <c r="B67" s="180" t="s">
        <v>1930</v>
      </c>
      <c r="C67" s="181">
        <v>0</v>
      </c>
      <c r="D67" s="181">
        <v>0</v>
      </c>
      <c r="E67" s="181">
        <v>0</v>
      </c>
      <c r="F67" s="181">
        <v>0</v>
      </c>
      <c r="G67" s="181">
        <v>0</v>
      </c>
      <c r="H67" s="181">
        <v>0</v>
      </c>
      <c r="I67" s="181">
        <v>0</v>
      </c>
      <c r="J67" s="166"/>
      <c r="K67" s="166"/>
      <c r="L67" s="166"/>
      <c r="M67" s="166"/>
      <c r="N67" s="166"/>
      <c r="O67" s="166"/>
      <c r="P67" s="166"/>
      <c r="Q67" s="166"/>
      <c r="R67" s="166"/>
      <c r="S67" s="166"/>
      <c r="T67" s="182">
        <v>0</v>
      </c>
      <c r="U67" s="182">
        <v>0</v>
      </c>
      <c r="V67" s="182">
        <v>0</v>
      </c>
    </row>
    <row r="68" spans="1:22" s="167" customFormat="1" x14ac:dyDescent="0.25">
      <c r="A68" s="179">
        <v>120610</v>
      </c>
      <c r="B68" s="180" t="s">
        <v>1931</v>
      </c>
      <c r="C68" s="181">
        <v>0</v>
      </c>
      <c r="D68" s="181">
        <v>0</v>
      </c>
      <c r="E68" s="181">
        <v>0</v>
      </c>
      <c r="F68" s="181">
        <v>0</v>
      </c>
      <c r="G68" s="181">
        <v>0</v>
      </c>
      <c r="H68" s="181">
        <v>0</v>
      </c>
      <c r="I68" s="181">
        <v>0</v>
      </c>
      <c r="J68" s="166"/>
      <c r="K68" s="166"/>
      <c r="L68" s="166"/>
      <c r="M68" s="166"/>
      <c r="N68" s="166"/>
      <c r="O68" s="166"/>
      <c r="P68" s="166"/>
      <c r="Q68" s="166"/>
      <c r="R68" s="166"/>
      <c r="S68" s="166"/>
      <c r="T68" s="182">
        <v>0</v>
      </c>
      <c r="U68" s="182">
        <v>0</v>
      </c>
      <c r="V68" s="182">
        <v>0</v>
      </c>
    </row>
    <row r="69" spans="1:22" s="167" customFormat="1" x14ac:dyDescent="0.25">
      <c r="A69" s="179">
        <v>120611</v>
      </c>
      <c r="B69" s="180" t="s">
        <v>1932</v>
      </c>
      <c r="C69" s="181">
        <v>0</v>
      </c>
      <c r="D69" s="181">
        <v>0</v>
      </c>
      <c r="E69" s="181">
        <v>0</v>
      </c>
      <c r="F69" s="181">
        <v>0</v>
      </c>
      <c r="G69" s="181">
        <v>0</v>
      </c>
      <c r="H69" s="181">
        <v>0</v>
      </c>
      <c r="I69" s="181">
        <v>0</v>
      </c>
      <c r="J69" s="166"/>
      <c r="K69" s="166"/>
      <c r="L69" s="166"/>
      <c r="M69" s="166"/>
      <c r="N69" s="166"/>
      <c r="O69" s="166"/>
      <c r="P69" s="166"/>
      <c r="Q69" s="166"/>
      <c r="R69" s="166"/>
      <c r="S69" s="166"/>
      <c r="T69" s="182">
        <v>0</v>
      </c>
      <c r="U69" s="182">
        <v>0</v>
      </c>
      <c r="V69" s="182">
        <v>0</v>
      </c>
    </row>
    <row r="70" spans="1:22" s="167" customFormat="1" x14ac:dyDescent="0.25">
      <c r="A70" s="179">
        <v>120612</v>
      </c>
      <c r="B70" s="180" t="s">
        <v>1933</v>
      </c>
      <c r="C70" s="181">
        <v>0</v>
      </c>
      <c r="D70" s="181">
        <v>0</v>
      </c>
      <c r="E70" s="181">
        <v>0</v>
      </c>
      <c r="F70" s="181">
        <v>0</v>
      </c>
      <c r="G70" s="181">
        <v>0</v>
      </c>
      <c r="H70" s="181">
        <v>0</v>
      </c>
      <c r="I70" s="181">
        <v>0</v>
      </c>
      <c r="J70" s="166"/>
      <c r="K70" s="166"/>
      <c r="L70" s="166"/>
      <c r="M70" s="166"/>
      <c r="N70" s="166"/>
      <c r="O70" s="166"/>
      <c r="P70" s="166"/>
      <c r="Q70" s="166"/>
      <c r="R70" s="166"/>
      <c r="S70" s="166"/>
      <c r="T70" s="182">
        <v>0</v>
      </c>
      <c r="U70" s="182">
        <v>0</v>
      </c>
      <c r="V70" s="182">
        <v>0</v>
      </c>
    </row>
    <row r="71" spans="1:22" s="167" customFormat="1" x14ac:dyDescent="0.25">
      <c r="A71" s="179">
        <v>120613</v>
      </c>
      <c r="B71" s="180" t="s">
        <v>1934</v>
      </c>
      <c r="C71" s="181">
        <v>0</v>
      </c>
      <c r="D71" s="181">
        <v>0</v>
      </c>
      <c r="E71" s="181">
        <v>0</v>
      </c>
      <c r="F71" s="181">
        <v>0</v>
      </c>
      <c r="G71" s="181">
        <v>0</v>
      </c>
      <c r="H71" s="181">
        <v>0</v>
      </c>
      <c r="I71" s="181">
        <v>0</v>
      </c>
      <c r="J71" s="166"/>
      <c r="K71" s="166"/>
      <c r="L71" s="166"/>
      <c r="M71" s="166"/>
      <c r="N71" s="166"/>
      <c r="O71" s="166"/>
      <c r="P71" s="166"/>
      <c r="Q71" s="166"/>
      <c r="R71" s="166"/>
      <c r="S71" s="166"/>
      <c r="T71" s="182">
        <v>0</v>
      </c>
      <c r="U71" s="182">
        <v>0</v>
      </c>
      <c r="V71" s="182">
        <v>0</v>
      </c>
    </row>
    <row r="72" spans="1:22" s="167" customFormat="1" x14ac:dyDescent="0.25">
      <c r="A72" s="179">
        <v>120614</v>
      </c>
      <c r="B72" s="180" t="s">
        <v>1935</v>
      </c>
      <c r="C72" s="181">
        <v>0</v>
      </c>
      <c r="D72" s="181">
        <v>0</v>
      </c>
      <c r="E72" s="181">
        <v>0</v>
      </c>
      <c r="F72" s="181">
        <v>0</v>
      </c>
      <c r="G72" s="181">
        <v>0</v>
      </c>
      <c r="H72" s="181">
        <v>0</v>
      </c>
      <c r="I72" s="181">
        <v>0</v>
      </c>
      <c r="J72" s="166"/>
      <c r="K72" s="166"/>
      <c r="L72" s="166"/>
      <c r="M72" s="166"/>
      <c r="N72" s="166"/>
      <c r="O72" s="166"/>
      <c r="P72" s="166"/>
      <c r="Q72" s="166"/>
      <c r="R72" s="166"/>
      <c r="S72" s="166"/>
      <c r="T72" s="182">
        <v>0</v>
      </c>
      <c r="U72" s="182">
        <v>0</v>
      </c>
      <c r="V72" s="182">
        <v>0</v>
      </c>
    </row>
    <row r="73" spans="1:22" s="167" customFormat="1" x14ac:dyDescent="0.25">
      <c r="A73" s="179">
        <v>120699</v>
      </c>
      <c r="B73" s="180" t="s">
        <v>1936</v>
      </c>
      <c r="C73" s="181">
        <v>0</v>
      </c>
      <c r="D73" s="181">
        <v>0</v>
      </c>
      <c r="E73" s="181">
        <v>0</v>
      </c>
      <c r="F73" s="181">
        <v>0</v>
      </c>
      <c r="G73" s="181">
        <v>0</v>
      </c>
      <c r="H73" s="181">
        <v>0</v>
      </c>
      <c r="I73" s="181">
        <v>0</v>
      </c>
      <c r="J73" s="166"/>
      <c r="K73" s="166"/>
      <c r="L73" s="166"/>
      <c r="M73" s="166"/>
      <c r="N73" s="166"/>
      <c r="O73" s="166"/>
      <c r="P73" s="166"/>
      <c r="Q73" s="166"/>
      <c r="R73" s="166"/>
      <c r="S73" s="166"/>
      <c r="T73" s="182">
        <v>0</v>
      </c>
      <c r="U73" s="182">
        <v>0</v>
      </c>
      <c r="V73" s="182">
        <v>0</v>
      </c>
    </row>
    <row r="74" spans="1:22" s="167" customFormat="1" x14ac:dyDescent="0.25">
      <c r="A74" s="175">
        <v>120800</v>
      </c>
      <c r="B74" s="176" t="s">
        <v>1365</v>
      </c>
      <c r="C74" s="177">
        <v>0</v>
      </c>
      <c r="D74" s="177">
        <v>0</v>
      </c>
      <c r="E74" s="177">
        <v>0</v>
      </c>
      <c r="F74" s="177">
        <v>0</v>
      </c>
      <c r="G74" s="177">
        <v>0</v>
      </c>
      <c r="H74" s="177">
        <v>0</v>
      </c>
      <c r="I74" s="177">
        <v>0</v>
      </c>
      <c r="J74" s="166"/>
      <c r="K74" s="166"/>
      <c r="L74" s="166"/>
      <c r="M74" s="166"/>
      <c r="N74" s="166"/>
      <c r="O74" s="166"/>
      <c r="P74" s="166"/>
      <c r="Q74" s="166"/>
      <c r="R74" s="166"/>
      <c r="S74" s="166"/>
      <c r="T74" s="178">
        <v>0</v>
      </c>
      <c r="U74" s="178">
        <v>0</v>
      </c>
      <c r="V74" s="178">
        <v>0</v>
      </c>
    </row>
    <row r="75" spans="1:22" s="167" customFormat="1" x14ac:dyDescent="0.25">
      <c r="A75" s="179">
        <v>120801</v>
      </c>
      <c r="B75" s="180" t="s">
        <v>1937</v>
      </c>
      <c r="C75" s="181">
        <v>0</v>
      </c>
      <c r="D75" s="181">
        <v>0</v>
      </c>
      <c r="E75" s="181">
        <v>0</v>
      </c>
      <c r="F75" s="181">
        <v>0</v>
      </c>
      <c r="G75" s="181">
        <v>0</v>
      </c>
      <c r="H75" s="181">
        <v>0</v>
      </c>
      <c r="I75" s="181">
        <v>0</v>
      </c>
      <c r="J75" s="166"/>
      <c r="K75" s="166"/>
      <c r="L75" s="166"/>
      <c r="M75" s="166"/>
      <c r="N75" s="166"/>
      <c r="O75" s="166"/>
      <c r="P75" s="166"/>
      <c r="Q75" s="166"/>
      <c r="R75" s="166"/>
      <c r="S75" s="166"/>
      <c r="T75" s="182">
        <v>0</v>
      </c>
      <c r="U75" s="182">
        <v>0</v>
      </c>
      <c r="V75" s="182">
        <v>0</v>
      </c>
    </row>
    <row r="76" spans="1:22" s="167" customFormat="1" x14ac:dyDescent="0.25">
      <c r="A76" s="179">
        <v>120802</v>
      </c>
      <c r="B76" s="180" t="s">
        <v>1938</v>
      </c>
      <c r="C76" s="181">
        <v>0</v>
      </c>
      <c r="D76" s="181">
        <v>0</v>
      </c>
      <c r="E76" s="181">
        <v>0</v>
      </c>
      <c r="F76" s="181">
        <v>0</v>
      </c>
      <c r="G76" s="181">
        <v>0</v>
      </c>
      <c r="H76" s="181">
        <v>0</v>
      </c>
      <c r="I76" s="181">
        <v>0</v>
      </c>
      <c r="J76" s="166"/>
      <c r="K76" s="166"/>
      <c r="L76" s="166"/>
      <c r="M76" s="166"/>
      <c r="N76" s="166"/>
      <c r="O76" s="166"/>
      <c r="P76" s="166"/>
      <c r="Q76" s="166"/>
      <c r="R76" s="166"/>
      <c r="S76" s="166"/>
      <c r="T76" s="182">
        <v>0</v>
      </c>
      <c r="U76" s="182">
        <v>0</v>
      </c>
      <c r="V76" s="182">
        <v>0</v>
      </c>
    </row>
    <row r="77" spans="1:22" s="167" customFormat="1" x14ac:dyDescent="0.25">
      <c r="A77" s="179">
        <v>120803</v>
      </c>
      <c r="B77" s="180" t="s">
        <v>1910</v>
      </c>
      <c r="C77" s="181">
        <v>0</v>
      </c>
      <c r="D77" s="181">
        <v>0</v>
      </c>
      <c r="E77" s="181">
        <v>0</v>
      </c>
      <c r="F77" s="181">
        <v>0</v>
      </c>
      <c r="G77" s="181">
        <v>0</v>
      </c>
      <c r="H77" s="181">
        <v>0</v>
      </c>
      <c r="I77" s="181">
        <v>0</v>
      </c>
      <c r="J77" s="166"/>
      <c r="K77" s="166"/>
      <c r="L77" s="166"/>
      <c r="M77" s="166"/>
      <c r="N77" s="166"/>
      <c r="O77" s="166"/>
      <c r="P77" s="166"/>
      <c r="Q77" s="166"/>
      <c r="R77" s="166"/>
      <c r="S77" s="166"/>
      <c r="T77" s="182">
        <v>0</v>
      </c>
      <c r="U77" s="182">
        <v>0</v>
      </c>
      <c r="V77" s="182">
        <v>0</v>
      </c>
    </row>
    <row r="78" spans="1:22" s="167" customFormat="1" x14ac:dyDescent="0.25">
      <c r="A78" s="179">
        <v>120804</v>
      </c>
      <c r="B78" s="180" t="s">
        <v>1911</v>
      </c>
      <c r="C78" s="181">
        <v>0</v>
      </c>
      <c r="D78" s="181">
        <v>0</v>
      </c>
      <c r="E78" s="181">
        <v>0</v>
      </c>
      <c r="F78" s="181">
        <v>0</v>
      </c>
      <c r="G78" s="181">
        <v>0</v>
      </c>
      <c r="H78" s="181">
        <v>0</v>
      </c>
      <c r="I78" s="181">
        <v>0</v>
      </c>
      <c r="J78" s="166"/>
      <c r="K78" s="166"/>
      <c r="L78" s="166"/>
      <c r="M78" s="166"/>
      <c r="N78" s="166"/>
      <c r="O78" s="166"/>
      <c r="P78" s="166"/>
      <c r="Q78" s="166"/>
      <c r="R78" s="166"/>
      <c r="S78" s="166"/>
      <c r="T78" s="182">
        <v>0</v>
      </c>
      <c r="U78" s="182">
        <v>0</v>
      </c>
      <c r="V78" s="182">
        <v>0</v>
      </c>
    </row>
    <row r="79" spans="1:22" s="167" customFormat="1" x14ac:dyDescent="0.25">
      <c r="A79" s="179">
        <v>120805</v>
      </c>
      <c r="B79" s="180" t="s">
        <v>1912</v>
      </c>
      <c r="C79" s="181">
        <v>0</v>
      </c>
      <c r="D79" s="181">
        <v>0</v>
      </c>
      <c r="E79" s="181">
        <v>0</v>
      </c>
      <c r="F79" s="181">
        <v>0</v>
      </c>
      <c r="G79" s="181">
        <v>0</v>
      </c>
      <c r="H79" s="181">
        <v>0</v>
      </c>
      <c r="I79" s="181">
        <v>0</v>
      </c>
      <c r="J79" s="166"/>
      <c r="K79" s="166"/>
      <c r="L79" s="166"/>
      <c r="M79" s="166"/>
      <c r="N79" s="166"/>
      <c r="O79" s="166"/>
      <c r="P79" s="166"/>
      <c r="Q79" s="166"/>
      <c r="R79" s="166"/>
      <c r="S79" s="166"/>
      <c r="T79" s="182">
        <v>0</v>
      </c>
      <c r="U79" s="182">
        <v>0</v>
      </c>
      <c r="V79" s="182">
        <v>0</v>
      </c>
    </row>
    <row r="80" spans="1:22" s="167" customFormat="1" x14ac:dyDescent="0.25">
      <c r="A80" s="179">
        <v>120806</v>
      </c>
      <c r="B80" s="180" t="s">
        <v>1913</v>
      </c>
      <c r="C80" s="181">
        <v>0</v>
      </c>
      <c r="D80" s="181">
        <v>0</v>
      </c>
      <c r="E80" s="181">
        <v>0</v>
      </c>
      <c r="F80" s="181">
        <v>0</v>
      </c>
      <c r="G80" s="181">
        <v>0</v>
      </c>
      <c r="H80" s="181">
        <v>0</v>
      </c>
      <c r="I80" s="181">
        <v>0</v>
      </c>
      <c r="J80" s="166"/>
      <c r="K80" s="166"/>
      <c r="L80" s="166"/>
      <c r="M80" s="166"/>
      <c r="N80" s="166"/>
      <c r="O80" s="166"/>
      <c r="P80" s="166"/>
      <c r="Q80" s="166"/>
      <c r="R80" s="166"/>
      <c r="S80" s="166"/>
      <c r="T80" s="182">
        <v>0</v>
      </c>
      <c r="U80" s="182">
        <v>0</v>
      </c>
      <c r="V80" s="182">
        <v>0</v>
      </c>
    </row>
    <row r="81" spans="1:22" s="167" customFormat="1" x14ac:dyDescent="0.25">
      <c r="A81" s="179">
        <v>120807</v>
      </c>
      <c r="B81" s="180" t="s">
        <v>1322</v>
      </c>
      <c r="C81" s="181">
        <v>0</v>
      </c>
      <c r="D81" s="181">
        <v>0</v>
      </c>
      <c r="E81" s="181">
        <v>0</v>
      </c>
      <c r="F81" s="181">
        <v>0</v>
      </c>
      <c r="G81" s="181">
        <v>0</v>
      </c>
      <c r="H81" s="181">
        <v>0</v>
      </c>
      <c r="I81" s="181">
        <v>0</v>
      </c>
      <c r="J81" s="166"/>
      <c r="K81" s="166"/>
      <c r="L81" s="166"/>
      <c r="M81" s="166"/>
      <c r="N81" s="166"/>
      <c r="O81" s="166"/>
      <c r="P81" s="166"/>
      <c r="Q81" s="166"/>
      <c r="R81" s="166"/>
      <c r="S81" s="166"/>
      <c r="T81" s="182">
        <v>0</v>
      </c>
      <c r="U81" s="182">
        <v>0</v>
      </c>
      <c r="V81" s="182">
        <v>0</v>
      </c>
    </row>
    <row r="82" spans="1:22" s="167" customFormat="1" x14ac:dyDescent="0.25">
      <c r="A82" s="179">
        <v>120808</v>
      </c>
      <c r="B82" s="180" t="s">
        <v>1914</v>
      </c>
      <c r="C82" s="181">
        <v>0</v>
      </c>
      <c r="D82" s="181">
        <v>0</v>
      </c>
      <c r="E82" s="181">
        <v>0</v>
      </c>
      <c r="F82" s="181">
        <v>0</v>
      </c>
      <c r="G82" s="181">
        <v>0</v>
      </c>
      <c r="H82" s="181">
        <v>0</v>
      </c>
      <c r="I82" s="181">
        <v>0</v>
      </c>
      <c r="J82" s="166"/>
      <c r="K82" s="166"/>
      <c r="L82" s="166"/>
      <c r="M82" s="166"/>
      <c r="N82" s="166"/>
      <c r="O82" s="166"/>
      <c r="P82" s="166"/>
      <c r="Q82" s="166"/>
      <c r="R82" s="166"/>
      <c r="S82" s="166"/>
      <c r="T82" s="182">
        <v>0</v>
      </c>
      <c r="U82" s="182">
        <v>0</v>
      </c>
      <c r="V82" s="182">
        <v>0</v>
      </c>
    </row>
    <row r="83" spans="1:22" s="167" customFormat="1" x14ac:dyDescent="0.25">
      <c r="A83" s="179">
        <v>120809</v>
      </c>
      <c r="B83" s="180" t="s">
        <v>1915</v>
      </c>
      <c r="C83" s="181">
        <v>0</v>
      </c>
      <c r="D83" s="181">
        <v>0</v>
      </c>
      <c r="E83" s="181">
        <v>0</v>
      </c>
      <c r="F83" s="181">
        <v>0</v>
      </c>
      <c r="G83" s="181">
        <v>0</v>
      </c>
      <c r="H83" s="181">
        <v>0</v>
      </c>
      <c r="I83" s="181">
        <v>0</v>
      </c>
      <c r="J83" s="166"/>
      <c r="K83" s="166"/>
      <c r="L83" s="166"/>
      <c r="M83" s="166"/>
      <c r="N83" s="166"/>
      <c r="O83" s="166"/>
      <c r="P83" s="166"/>
      <c r="Q83" s="166"/>
      <c r="R83" s="166"/>
      <c r="S83" s="166"/>
      <c r="T83" s="182">
        <v>0</v>
      </c>
      <c r="U83" s="182">
        <v>0</v>
      </c>
      <c r="V83" s="182">
        <v>0</v>
      </c>
    </row>
    <row r="84" spans="1:22" s="167" customFormat="1" x14ac:dyDescent="0.25">
      <c r="A84" s="179">
        <v>120810</v>
      </c>
      <c r="B84" s="180" t="s">
        <v>1916</v>
      </c>
      <c r="C84" s="181">
        <v>0</v>
      </c>
      <c r="D84" s="181">
        <v>0</v>
      </c>
      <c r="E84" s="181">
        <v>0</v>
      </c>
      <c r="F84" s="181">
        <v>0</v>
      </c>
      <c r="G84" s="181">
        <v>0</v>
      </c>
      <c r="H84" s="181">
        <v>0</v>
      </c>
      <c r="I84" s="181">
        <v>0</v>
      </c>
      <c r="J84" s="166"/>
      <c r="K84" s="166"/>
      <c r="L84" s="166"/>
      <c r="M84" s="166"/>
      <c r="N84" s="166"/>
      <c r="O84" s="166"/>
      <c r="P84" s="166"/>
      <c r="Q84" s="166"/>
      <c r="R84" s="166"/>
      <c r="S84" s="166"/>
      <c r="T84" s="182">
        <v>0</v>
      </c>
      <c r="U84" s="182">
        <v>0</v>
      </c>
      <c r="V84" s="182">
        <v>0</v>
      </c>
    </row>
    <row r="85" spans="1:22" s="167" customFormat="1" x14ac:dyDescent="0.25">
      <c r="A85" s="179">
        <v>120811</v>
      </c>
      <c r="B85" s="180" t="s">
        <v>1939</v>
      </c>
      <c r="C85" s="181">
        <v>0</v>
      </c>
      <c r="D85" s="181">
        <v>0</v>
      </c>
      <c r="E85" s="181">
        <v>0</v>
      </c>
      <c r="F85" s="181">
        <v>0</v>
      </c>
      <c r="G85" s="181">
        <v>0</v>
      </c>
      <c r="H85" s="181">
        <v>0</v>
      </c>
      <c r="I85" s="181">
        <v>0</v>
      </c>
      <c r="J85" s="166"/>
      <c r="K85" s="166"/>
      <c r="L85" s="166"/>
      <c r="M85" s="166"/>
      <c r="N85" s="166"/>
      <c r="O85" s="166"/>
      <c r="P85" s="166"/>
      <c r="Q85" s="166"/>
      <c r="R85" s="166"/>
      <c r="S85" s="166"/>
      <c r="T85" s="182">
        <v>0</v>
      </c>
      <c r="U85" s="182">
        <v>0</v>
      </c>
      <c r="V85" s="182">
        <v>0</v>
      </c>
    </row>
    <row r="86" spans="1:22" s="167" customFormat="1" x14ac:dyDescent="0.25">
      <c r="A86" s="179">
        <v>120814</v>
      </c>
      <c r="B86" s="180" t="s">
        <v>1918</v>
      </c>
      <c r="C86" s="181">
        <v>0</v>
      </c>
      <c r="D86" s="181">
        <v>0</v>
      </c>
      <c r="E86" s="181">
        <v>0</v>
      </c>
      <c r="F86" s="181">
        <v>0</v>
      </c>
      <c r="G86" s="181">
        <v>0</v>
      </c>
      <c r="H86" s="181">
        <v>0</v>
      </c>
      <c r="I86" s="181">
        <v>0</v>
      </c>
      <c r="J86" s="166"/>
      <c r="K86" s="166"/>
      <c r="L86" s="166"/>
      <c r="M86" s="166"/>
      <c r="N86" s="166"/>
      <c r="O86" s="166"/>
      <c r="P86" s="166"/>
      <c r="Q86" s="166"/>
      <c r="R86" s="166"/>
      <c r="S86" s="166"/>
      <c r="T86" s="182">
        <v>0</v>
      </c>
      <c r="U86" s="182">
        <v>0</v>
      </c>
      <c r="V86" s="182">
        <v>0</v>
      </c>
    </row>
    <row r="87" spans="1:22" s="167" customFormat="1" x14ac:dyDescent="0.25">
      <c r="A87" s="179">
        <v>120815</v>
      </c>
      <c r="B87" s="180" t="s">
        <v>1919</v>
      </c>
      <c r="C87" s="181">
        <v>0</v>
      </c>
      <c r="D87" s="181">
        <v>0</v>
      </c>
      <c r="E87" s="181">
        <v>0</v>
      </c>
      <c r="F87" s="181">
        <v>0</v>
      </c>
      <c r="G87" s="181">
        <v>0</v>
      </c>
      <c r="H87" s="181">
        <v>0</v>
      </c>
      <c r="I87" s="181">
        <v>0</v>
      </c>
      <c r="J87" s="166"/>
      <c r="K87" s="166"/>
      <c r="L87" s="166"/>
      <c r="M87" s="166"/>
      <c r="N87" s="166"/>
      <c r="O87" s="166"/>
      <c r="P87" s="166"/>
      <c r="Q87" s="166"/>
      <c r="R87" s="166"/>
      <c r="S87" s="166"/>
      <c r="T87" s="182">
        <v>0</v>
      </c>
      <c r="U87" s="182">
        <v>0</v>
      </c>
      <c r="V87" s="182">
        <v>0</v>
      </c>
    </row>
    <row r="88" spans="1:22" s="167" customFormat="1" x14ac:dyDescent="0.25">
      <c r="A88" s="179">
        <v>120816</v>
      </c>
      <c r="B88" s="180" t="s">
        <v>1920</v>
      </c>
      <c r="C88" s="181">
        <v>0</v>
      </c>
      <c r="D88" s="181">
        <v>0</v>
      </c>
      <c r="E88" s="181">
        <v>0</v>
      </c>
      <c r="F88" s="181">
        <v>0</v>
      </c>
      <c r="G88" s="181">
        <v>0</v>
      </c>
      <c r="H88" s="181">
        <v>0</v>
      </c>
      <c r="I88" s="181">
        <v>0</v>
      </c>
      <c r="J88" s="166"/>
      <c r="K88" s="166"/>
      <c r="L88" s="166"/>
      <c r="M88" s="166"/>
      <c r="N88" s="166"/>
      <c r="O88" s="166"/>
      <c r="P88" s="166"/>
      <c r="Q88" s="166"/>
      <c r="R88" s="166"/>
      <c r="S88" s="166"/>
      <c r="T88" s="182">
        <v>0</v>
      </c>
      <c r="U88" s="182">
        <v>0</v>
      </c>
      <c r="V88" s="182">
        <v>0</v>
      </c>
    </row>
    <row r="89" spans="1:22" s="167" customFormat="1" x14ac:dyDescent="0.25">
      <c r="A89" s="179">
        <v>120817</v>
      </c>
      <c r="B89" s="180" t="s">
        <v>1921</v>
      </c>
      <c r="C89" s="181">
        <v>0</v>
      </c>
      <c r="D89" s="181">
        <v>0</v>
      </c>
      <c r="E89" s="181">
        <v>0</v>
      </c>
      <c r="F89" s="181">
        <v>0</v>
      </c>
      <c r="G89" s="181">
        <v>0</v>
      </c>
      <c r="H89" s="181">
        <v>0</v>
      </c>
      <c r="I89" s="181">
        <v>0</v>
      </c>
      <c r="J89" s="166"/>
      <c r="K89" s="166"/>
      <c r="L89" s="166"/>
      <c r="M89" s="166"/>
      <c r="N89" s="166"/>
      <c r="O89" s="166"/>
      <c r="P89" s="166"/>
      <c r="Q89" s="166"/>
      <c r="R89" s="166"/>
      <c r="S89" s="166"/>
      <c r="T89" s="182">
        <v>0</v>
      </c>
      <c r="U89" s="182">
        <v>0</v>
      </c>
      <c r="V89" s="182">
        <v>0</v>
      </c>
    </row>
    <row r="90" spans="1:22" s="167" customFormat="1" x14ac:dyDescent="0.25">
      <c r="A90" s="179">
        <v>120818</v>
      </c>
      <c r="B90" s="180" t="s">
        <v>1922</v>
      </c>
      <c r="C90" s="181">
        <v>0</v>
      </c>
      <c r="D90" s="181">
        <v>0</v>
      </c>
      <c r="E90" s="181">
        <v>0</v>
      </c>
      <c r="F90" s="181">
        <v>0</v>
      </c>
      <c r="G90" s="181">
        <v>0</v>
      </c>
      <c r="H90" s="181">
        <v>0</v>
      </c>
      <c r="I90" s="181">
        <v>0</v>
      </c>
      <c r="J90" s="166"/>
      <c r="K90" s="166"/>
      <c r="L90" s="166"/>
      <c r="M90" s="166"/>
      <c r="N90" s="166"/>
      <c r="O90" s="166"/>
      <c r="P90" s="166"/>
      <c r="Q90" s="166"/>
      <c r="R90" s="166"/>
      <c r="S90" s="166"/>
      <c r="T90" s="182">
        <v>0</v>
      </c>
      <c r="U90" s="182">
        <v>0</v>
      </c>
      <c r="V90" s="182">
        <v>0</v>
      </c>
    </row>
    <row r="91" spans="1:22" s="167" customFormat="1" x14ac:dyDescent="0.25">
      <c r="A91" s="179">
        <v>120842</v>
      </c>
      <c r="B91" s="180" t="s">
        <v>1923</v>
      </c>
      <c r="C91" s="181">
        <v>0</v>
      </c>
      <c r="D91" s="181">
        <v>0</v>
      </c>
      <c r="E91" s="181">
        <v>0</v>
      </c>
      <c r="F91" s="181">
        <v>0</v>
      </c>
      <c r="G91" s="181">
        <v>0</v>
      </c>
      <c r="H91" s="181">
        <v>0</v>
      </c>
      <c r="I91" s="181">
        <v>0</v>
      </c>
      <c r="J91" s="166"/>
      <c r="K91" s="166"/>
      <c r="L91" s="166"/>
      <c r="M91" s="166"/>
      <c r="N91" s="166"/>
      <c r="O91" s="166"/>
      <c r="P91" s="166"/>
      <c r="Q91" s="166"/>
      <c r="R91" s="166"/>
      <c r="S91" s="166"/>
      <c r="T91" s="182">
        <v>0</v>
      </c>
      <c r="U91" s="182">
        <v>0</v>
      </c>
      <c r="V91" s="182">
        <v>0</v>
      </c>
    </row>
    <row r="92" spans="1:22" s="167" customFormat="1" x14ac:dyDescent="0.25">
      <c r="A92" s="179">
        <v>120895</v>
      </c>
      <c r="B92" s="180" t="s">
        <v>1924</v>
      </c>
      <c r="C92" s="181">
        <v>0</v>
      </c>
      <c r="D92" s="181">
        <v>0</v>
      </c>
      <c r="E92" s="181">
        <v>0</v>
      </c>
      <c r="F92" s="181">
        <v>0</v>
      </c>
      <c r="G92" s="181">
        <v>0</v>
      </c>
      <c r="H92" s="181">
        <v>0</v>
      </c>
      <c r="I92" s="181">
        <v>0</v>
      </c>
      <c r="J92" s="166"/>
      <c r="K92" s="166"/>
      <c r="L92" s="166"/>
      <c r="M92" s="166"/>
      <c r="N92" s="166"/>
      <c r="O92" s="166"/>
      <c r="P92" s="166"/>
      <c r="Q92" s="166"/>
      <c r="R92" s="166"/>
      <c r="S92" s="166"/>
      <c r="T92" s="182">
        <v>0</v>
      </c>
      <c r="U92" s="182">
        <v>0</v>
      </c>
      <c r="V92" s="182">
        <v>0</v>
      </c>
    </row>
    <row r="93" spans="1:22" s="167" customFormat="1" x14ac:dyDescent="0.25">
      <c r="A93" s="179">
        <v>120899</v>
      </c>
      <c r="B93" s="180" t="s">
        <v>1361</v>
      </c>
      <c r="C93" s="181">
        <v>0</v>
      </c>
      <c r="D93" s="181">
        <v>0</v>
      </c>
      <c r="E93" s="181">
        <v>0</v>
      </c>
      <c r="F93" s="181">
        <v>0</v>
      </c>
      <c r="G93" s="181">
        <v>0</v>
      </c>
      <c r="H93" s="181">
        <v>0</v>
      </c>
      <c r="I93" s="181">
        <v>0</v>
      </c>
      <c r="J93" s="166"/>
      <c r="K93" s="166"/>
      <c r="L93" s="166"/>
      <c r="M93" s="166"/>
      <c r="N93" s="166"/>
      <c r="O93" s="166"/>
      <c r="P93" s="166"/>
      <c r="Q93" s="166"/>
      <c r="R93" s="166"/>
      <c r="S93" s="166"/>
      <c r="T93" s="182">
        <v>0</v>
      </c>
      <c r="U93" s="182">
        <v>0</v>
      </c>
      <c r="V93" s="182">
        <v>0</v>
      </c>
    </row>
    <row r="94" spans="1:22" s="167" customFormat="1" x14ac:dyDescent="0.25">
      <c r="A94" s="175">
        <v>121300</v>
      </c>
      <c r="B94" s="176" t="s">
        <v>1940</v>
      </c>
      <c r="C94" s="177">
        <v>0</v>
      </c>
      <c r="D94" s="177">
        <v>0</v>
      </c>
      <c r="E94" s="177">
        <v>0</v>
      </c>
      <c r="F94" s="177">
        <v>0</v>
      </c>
      <c r="G94" s="177">
        <v>0</v>
      </c>
      <c r="H94" s="177">
        <v>0</v>
      </c>
      <c r="I94" s="177">
        <v>0</v>
      </c>
      <c r="J94" s="166"/>
      <c r="K94" s="166"/>
      <c r="L94" s="166"/>
      <c r="M94" s="166"/>
      <c r="N94" s="166"/>
      <c r="O94" s="166"/>
      <c r="P94" s="166"/>
      <c r="Q94" s="166"/>
      <c r="R94" s="166"/>
      <c r="S94" s="166"/>
      <c r="T94" s="178">
        <v>0</v>
      </c>
      <c r="U94" s="178">
        <v>0</v>
      </c>
      <c r="V94" s="178">
        <v>0</v>
      </c>
    </row>
    <row r="95" spans="1:22" s="167" customFormat="1" x14ac:dyDescent="0.25">
      <c r="A95" s="179">
        <v>121301</v>
      </c>
      <c r="B95" s="180" t="s">
        <v>1908</v>
      </c>
      <c r="C95" s="181">
        <v>0</v>
      </c>
      <c r="D95" s="181">
        <v>0</v>
      </c>
      <c r="E95" s="181">
        <v>0</v>
      </c>
      <c r="F95" s="181">
        <v>0</v>
      </c>
      <c r="G95" s="181">
        <v>0</v>
      </c>
      <c r="H95" s="181">
        <v>0</v>
      </c>
      <c r="I95" s="181">
        <v>0</v>
      </c>
      <c r="J95" s="166"/>
      <c r="K95" s="166"/>
      <c r="L95" s="166"/>
      <c r="M95" s="166"/>
      <c r="N95" s="166"/>
      <c r="O95" s="166"/>
      <c r="P95" s="166"/>
      <c r="Q95" s="166"/>
      <c r="R95" s="166"/>
      <c r="S95" s="166"/>
      <c r="T95" s="182">
        <v>0</v>
      </c>
      <c r="U95" s="182">
        <v>0</v>
      </c>
      <c r="V95" s="182">
        <v>0</v>
      </c>
    </row>
    <row r="96" spans="1:22" s="167" customFormat="1" x14ac:dyDescent="0.25">
      <c r="A96" s="179">
        <v>121302</v>
      </c>
      <c r="B96" s="180" t="s">
        <v>1909</v>
      </c>
      <c r="C96" s="181">
        <v>0</v>
      </c>
      <c r="D96" s="181">
        <v>0</v>
      </c>
      <c r="E96" s="181">
        <v>0</v>
      </c>
      <c r="F96" s="181">
        <v>0</v>
      </c>
      <c r="G96" s="181">
        <v>0</v>
      </c>
      <c r="H96" s="181">
        <v>0</v>
      </c>
      <c r="I96" s="181">
        <v>0</v>
      </c>
      <c r="J96" s="166"/>
      <c r="K96" s="166"/>
      <c r="L96" s="166"/>
      <c r="M96" s="166"/>
      <c r="N96" s="166"/>
      <c r="O96" s="166"/>
      <c r="P96" s="166"/>
      <c r="Q96" s="166"/>
      <c r="R96" s="166"/>
      <c r="S96" s="166"/>
      <c r="T96" s="182">
        <v>0</v>
      </c>
      <c r="U96" s="182">
        <v>0</v>
      </c>
      <c r="V96" s="182">
        <v>0</v>
      </c>
    </row>
    <row r="97" spans="1:22" s="167" customFormat="1" x14ac:dyDescent="0.25">
      <c r="A97" s="179">
        <v>121303</v>
      </c>
      <c r="B97" s="180" t="s">
        <v>1910</v>
      </c>
      <c r="C97" s="181">
        <v>0</v>
      </c>
      <c r="D97" s="181">
        <v>0</v>
      </c>
      <c r="E97" s="181">
        <v>0</v>
      </c>
      <c r="F97" s="181">
        <v>0</v>
      </c>
      <c r="G97" s="181">
        <v>0</v>
      </c>
      <c r="H97" s="181">
        <v>0</v>
      </c>
      <c r="I97" s="181">
        <v>0</v>
      </c>
      <c r="J97" s="166"/>
      <c r="K97" s="166"/>
      <c r="L97" s="166"/>
      <c r="M97" s="166"/>
      <c r="N97" s="166"/>
      <c r="O97" s="166"/>
      <c r="P97" s="166"/>
      <c r="Q97" s="166"/>
      <c r="R97" s="166"/>
      <c r="S97" s="166"/>
      <c r="T97" s="182">
        <v>0</v>
      </c>
      <c r="U97" s="182">
        <v>0</v>
      </c>
      <c r="V97" s="182">
        <v>0</v>
      </c>
    </row>
    <row r="98" spans="1:22" s="167" customFormat="1" x14ac:dyDescent="0.25">
      <c r="A98" s="179">
        <v>121304</v>
      </c>
      <c r="B98" s="180" t="s">
        <v>1911</v>
      </c>
      <c r="C98" s="181">
        <v>0</v>
      </c>
      <c r="D98" s="181">
        <v>0</v>
      </c>
      <c r="E98" s="181">
        <v>0</v>
      </c>
      <c r="F98" s="181">
        <v>0</v>
      </c>
      <c r="G98" s="181">
        <v>0</v>
      </c>
      <c r="H98" s="181">
        <v>0</v>
      </c>
      <c r="I98" s="181">
        <v>0</v>
      </c>
      <c r="J98" s="166"/>
      <c r="K98" s="166"/>
      <c r="L98" s="166"/>
      <c r="M98" s="166"/>
      <c r="N98" s="166"/>
      <c r="O98" s="166"/>
      <c r="P98" s="166"/>
      <c r="Q98" s="166"/>
      <c r="R98" s="166"/>
      <c r="S98" s="166"/>
      <c r="T98" s="182">
        <v>0</v>
      </c>
      <c r="U98" s="182">
        <v>0</v>
      </c>
      <c r="V98" s="182">
        <v>0</v>
      </c>
    </row>
    <row r="99" spans="1:22" s="167" customFormat="1" x14ac:dyDescent="0.25">
      <c r="A99" s="179">
        <v>121305</v>
      </c>
      <c r="B99" s="180" t="s">
        <v>1912</v>
      </c>
      <c r="C99" s="181">
        <v>0</v>
      </c>
      <c r="D99" s="181">
        <v>0</v>
      </c>
      <c r="E99" s="181">
        <v>0</v>
      </c>
      <c r="F99" s="181">
        <v>0</v>
      </c>
      <c r="G99" s="181">
        <v>0</v>
      </c>
      <c r="H99" s="181">
        <v>0</v>
      </c>
      <c r="I99" s="181">
        <v>0</v>
      </c>
      <c r="J99" s="166"/>
      <c r="K99" s="166"/>
      <c r="L99" s="166"/>
      <c r="M99" s="166"/>
      <c r="N99" s="166"/>
      <c r="O99" s="166"/>
      <c r="P99" s="166"/>
      <c r="Q99" s="166"/>
      <c r="R99" s="166"/>
      <c r="S99" s="166"/>
      <c r="T99" s="182">
        <v>0</v>
      </c>
      <c r="U99" s="182">
        <v>0</v>
      </c>
      <c r="V99" s="182">
        <v>0</v>
      </c>
    </row>
    <row r="100" spans="1:22" s="167" customFormat="1" x14ac:dyDescent="0.25">
      <c r="A100" s="179">
        <v>121306</v>
      </c>
      <c r="B100" s="180" t="s">
        <v>1913</v>
      </c>
      <c r="C100" s="181">
        <v>0</v>
      </c>
      <c r="D100" s="181">
        <v>0</v>
      </c>
      <c r="E100" s="181">
        <v>0</v>
      </c>
      <c r="F100" s="181">
        <v>0</v>
      </c>
      <c r="G100" s="181">
        <v>0</v>
      </c>
      <c r="H100" s="181">
        <v>0</v>
      </c>
      <c r="I100" s="181">
        <v>0</v>
      </c>
      <c r="J100" s="166"/>
      <c r="K100" s="166"/>
      <c r="L100" s="166"/>
      <c r="M100" s="166"/>
      <c r="N100" s="166"/>
      <c r="O100" s="166"/>
      <c r="P100" s="166"/>
      <c r="Q100" s="166"/>
      <c r="R100" s="166"/>
      <c r="S100" s="166"/>
      <c r="T100" s="182">
        <v>0</v>
      </c>
      <c r="U100" s="182">
        <v>0</v>
      </c>
      <c r="V100" s="182">
        <v>0</v>
      </c>
    </row>
    <row r="101" spans="1:22" s="167" customFormat="1" x14ac:dyDescent="0.25">
      <c r="A101" s="179">
        <v>121307</v>
      </c>
      <c r="B101" s="180" t="s">
        <v>1322</v>
      </c>
      <c r="C101" s="181">
        <v>0</v>
      </c>
      <c r="D101" s="181">
        <v>0</v>
      </c>
      <c r="E101" s="181">
        <v>0</v>
      </c>
      <c r="F101" s="181">
        <v>0</v>
      </c>
      <c r="G101" s="181">
        <v>0</v>
      </c>
      <c r="H101" s="181">
        <v>0</v>
      </c>
      <c r="I101" s="181">
        <v>0</v>
      </c>
      <c r="J101" s="166"/>
      <c r="K101" s="166"/>
      <c r="L101" s="166"/>
      <c r="M101" s="166"/>
      <c r="N101" s="166"/>
      <c r="O101" s="166"/>
      <c r="P101" s="166"/>
      <c r="Q101" s="166"/>
      <c r="R101" s="166"/>
      <c r="S101" s="166"/>
      <c r="T101" s="182">
        <v>0</v>
      </c>
      <c r="U101" s="182">
        <v>0</v>
      </c>
      <c r="V101" s="182">
        <v>0</v>
      </c>
    </row>
    <row r="102" spans="1:22" s="167" customFormat="1" x14ac:dyDescent="0.25">
      <c r="A102" s="179">
        <v>121308</v>
      </c>
      <c r="B102" s="180" t="s">
        <v>1914</v>
      </c>
      <c r="C102" s="181">
        <v>0</v>
      </c>
      <c r="D102" s="181">
        <v>0</v>
      </c>
      <c r="E102" s="181">
        <v>0</v>
      </c>
      <c r="F102" s="181">
        <v>0</v>
      </c>
      <c r="G102" s="181">
        <v>0</v>
      </c>
      <c r="H102" s="181">
        <v>0</v>
      </c>
      <c r="I102" s="181">
        <v>0</v>
      </c>
      <c r="J102" s="166"/>
      <c r="K102" s="166"/>
      <c r="L102" s="166"/>
      <c r="M102" s="166"/>
      <c r="N102" s="166"/>
      <c r="O102" s="166"/>
      <c r="P102" s="166"/>
      <c r="Q102" s="166"/>
      <c r="R102" s="166"/>
      <c r="S102" s="166"/>
      <c r="T102" s="182">
        <v>0</v>
      </c>
      <c r="U102" s="182">
        <v>0</v>
      </c>
      <c r="V102" s="182">
        <v>0</v>
      </c>
    </row>
    <row r="103" spans="1:22" s="167" customFormat="1" x14ac:dyDescent="0.25">
      <c r="A103" s="179">
        <v>121309</v>
      </c>
      <c r="B103" s="180" t="s">
        <v>1915</v>
      </c>
      <c r="C103" s="181">
        <v>0</v>
      </c>
      <c r="D103" s="181">
        <v>0</v>
      </c>
      <c r="E103" s="181">
        <v>0</v>
      </c>
      <c r="F103" s="181">
        <v>0</v>
      </c>
      <c r="G103" s="181">
        <v>0</v>
      </c>
      <c r="H103" s="181">
        <v>0</v>
      </c>
      <c r="I103" s="181">
        <v>0</v>
      </c>
      <c r="J103" s="166"/>
      <c r="K103" s="166"/>
      <c r="L103" s="166"/>
      <c r="M103" s="166"/>
      <c r="N103" s="166"/>
      <c r="O103" s="166"/>
      <c r="P103" s="166"/>
      <c r="Q103" s="166"/>
      <c r="R103" s="166"/>
      <c r="S103" s="166"/>
      <c r="T103" s="182">
        <v>0</v>
      </c>
      <c r="U103" s="182">
        <v>0</v>
      </c>
      <c r="V103" s="182">
        <v>0</v>
      </c>
    </row>
    <row r="104" spans="1:22" s="167" customFormat="1" x14ac:dyDescent="0.25">
      <c r="A104" s="179">
        <v>121310</v>
      </c>
      <c r="B104" s="180" t="s">
        <v>1916</v>
      </c>
      <c r="C104" s="181">
        <v>0</v>
      </c>
      <c r="D104" s="181">
        <v>0</v>
      </c>
      <c r="E104" s="181">
        <v>0</v>
      </c>
      <c r="F104" s="181">
        <v>0</v>
      </c>
      <c r="G104" s="181">
        <v>0</v>
      </c>
      <c r="H104" s="181">
        <v>0</v>
      </c>
      <c r="I104" s="181">
        <v>0</v>
      </c>
      <c r="J104" s="166"/>
      <c r="K104" s="166"/>
      <c r="L104" s="166"/>
      <c r="M104" s="166"/>
      <c r="N104" s="166"/>
      <c r="O104" s="166"/>
      <c r="P104" s="166"/>
      <c r="Q104" s="166"/>
      <c r="R104" s="166"/>
      <c r="S104" s="166"/>
      <c r="T104" s="182">
        <v>0</v>
      </c>
      <c r="U104" s="182">
        <v>0</v>
      </c>
      <c r="V104" s="182">
        <v>0</v>
      </c>
    </row>
    <row r="105" spans="1:22" s="167" customFormat="1" x14ac:dyDescent="0.25">
      <c r="A105" s="179">
        <v>121311</v>
      </c>
      <c r="B105" s="180" t="s">
        <v>1917</v>
      </c>
      <c r="C105" s="181">
        <v>0</v>
      </c>
      <c r="D105" s="181">
        <v>0</v>
      </c>
      <c r="E105" s="181">
        <v>0</v>
      </c>
      <c r="F105" s="181">
        <v>0</v>
      </c>
      <c r="G105" s="181">
        <v>0</v>
      </c>
      <c r="H105" s="181">
        <v>0</v>
      </c>
      <c r="I105" s="181">
        <v>0</v>
      </c>
      <c r="J105" s="166"/>
      <c r="K105" s="166"/>
      <c r="L105" s="166"/>
      <c r="M105" s="166"/>
      <c r="N105" s="166"/>
      <c r="O105" s="166"/>
      <c r="P105" s="166"/>
      <c r="Q105" s="166"/>
      <c r="R105" s="166"/>
      <c r="S105" s="166"/>
      <c r="T105" s="182">
        <v>0</v>
      </c>
      <c r="U105" s="182">
        <v>0</v>
      </c>
      <c r="V105" s="182">
        <v>0</v>
      </c>
    </row>
    <row r="106" spans="1:22" s="167" customFormat="1" x14ac:dyDescent="0.25">
      <c r="A106" s="179">
        <v>121314</v>
      </c>
      <c r="B106" s="180" t="s">
        <v>1918</v>
      </c>
      <c r="C106" s="181">
        <v>0</v>
      </c>
      <c r="D106" s="181">
        <v>0</v>
      </c>
      <c r="E106" s="181">
        <v>0</v>
      </c>
      <c r="F106" s="181">
        <v>0</v>
      </c>
      <c r="G106" s="181">
        <v>0</v>
      </c>
      <c r="H106" s="181">
        <v>0</v>
      </c>
      <c r="I106" s="181">
        <v>0</v>
      </c>
      <c r="J106" s="166"/>
      <c r="K106" s="166"/>
      <c r="L106" s="166"/>
      <c r="M106" s="166"/>
      <c r="N106" s="166"/>
      <c r="O106" s="166"/>
      <c r="P106" s="166"/>
      <c r="Q106" s="166"/>
      <c r="R106" s="166"/>
      <c r="S106" s="166"/>
      <c r="T106" s="182">
        <v>0</v>
      </c>
      <c r="U106" s="182">
        <v>0</v>
      </c>
      <c r="V106" s="182">
        <v>0</v>
      </c>
    </row>
    <row r="107" spans="1:22" s="167" customFormat="1" x14ac:dyDescent="0.25">
      <c r="A107" s="179">
        <v>121315</v>
      </c>
      <c r="B107" s="180" t="s">
        <v>1919</v>
      </c>
      <c r="C107" s="181">
        <v>0</v>
      </c>
      <c r="D107" s="181">
        <v>0</v>
      </c>
      <c r="E107" s="181">
        <v>0</v>
      </c>
      <c r="F107" s="181">
        <v>0</v>
      </c>
      <c r="G107" s="181">
        <v>0</v>
      </c>
      <c r="H107" s="181">
        <v>0</v>
      </c>
      <c r="I107" s="181">
        <v>0</v>
      </c>
      <c r="J107" s="166"/>
      <c r="K107" s="166"/>
      <c r="L107" s="166"/>
      <c r="M107" s="166"/>
      <c r="N107" s="166"/>
      <c r="O107" s="166"/>
      <c r="P107" s="166"/>
      <c r="Q107" s="166"/>
      <c r="R107" s="166"/>
      <c r="S107" s="166"/>
      <c r="T107" s="182">
        <v>0</v>
      </c>
      <c r="U107" s="182">
        <v>0</v>
      </c>
      <c r="V107" s="182">
        <v>0</v>
      </c>
    </row>
    <row r="108" spans="1:22" s="167" customFormat="1" x14ac:dyDescent="0.25">
      <c r="A108" s="179">
        <v>121316</v>
      </c>
      <c r="B108" s="180" t="s">
        <v>1920</v>
      </c>
      <c r="C108" s="181">
        <v>0</v>
      </c>
      <c r="D108" s="181">
        <v>0</v>
      </c>
      <c r="E108" s="181">
        <v>0</v>
      </c>
      <c r="F108" s="181">
        <v>0</v>
      </c>
      <c r="G108" s="181">
        <v>0</v>
      </c>
      <c r="H108" s="181">
        <v>0</v>
      </c>
      <c r="I108" s="181">
        <v>0</v>
      </c>
      <c r="J108" s="166"/>
      <c r="K108" s="166"/>
      <c r="L108" s="166"/>
      <c r="M108" s="166"/>
      <c r="N108" s="166"/>
      <c r="O108" s="166"/>
      <c r="P108" s="166"/>
      <c r="Q108" s="166"/>
      <c r="R108" s="166"/>
      <c r="S108" s="166"/>
      <c r="T108" s="182">
        <v>0</v>
      </c>
      <c r="U108" s="182">
        <v>0</v>
      </c>
      <c r="V108" s="182">
        <v>0</v>
      </c>
    </row>
    <row r="109" spans="1:22" s="167" customFormat="1" x14ac:dyDescent="0.25">
      <c r="A109" s="179">
        <v>121317</v>
      </c>
      <c r="B109" s="180" t="s">
        <v>1921</v>
      </c>
      <c r="C109" s="181">
        <v>0</v>
      </c>
      <c r="D109" s="181">
        <v>0</v>
      </c>
      <c r="E109" s="181">
        <v>0</v>
      </c>
      <c r="F109" s="181">
        <v>0</v>
      </c>
      <c r="G109" s="181">
        <v>0</v>
      </c>
      <c r="H109" s="181">
        <v>0</v>
      </c>
      <c r="I109" s="181">
        <v>0</v>
      </c>
      <c r="J109" s="166"/>
      <c r="K109" s="166"/>
      <c r="L109" s="166"/>
      <c r="M109" s="166"/>
      <c r="N109" s="166"/>
      <c r="O109" s="166"/>
      <c r="P109" s="166"/>
      <c r="Q109" s="166"/>
      <c r="R109" s="166"/>
      <c r="S109" s="166"/>
      <c r="T109" s="182">
        <v>0</v>
      </c>
      <c r="U109" s="182">
        <v>0</v>
      </c>
      <c r="V109" s="182">
        <v>0</v>
      </c>
    </row>
    <row r="110" spans="1:22" s="167" customFormat="1" x14ac:dyDescent="0.25">
      <c r="A110" s="179">
        <v>121318</v>
      </c>
      <c r="B110" s="180" t="s">
        <v>1922</v>
      </c>
      <c r="C110" s="181">
        <v>0</v>
      </c>
      <c r="D110" s="181">
        <v>0</v>
      </c>
      <c r="E110" s="181">
        <v>0</v>
      </c>
      <c r="F110" s="181">
        <v>0</v>
      </c>
      <c r="G110" s="181">
        <v>0</v>
      </c>
      <c r="H110" s="181">
        <v>0</v>
      </c>
      <c r="I110" s="181">
        <v>0</v>
      </c>
      <c r="J110" s="166"/>
      <c r="K110" s="166"/>
      <c r="L110" s="166"/>
      <c r="M110" s="166"/>
      <c r="N110" s="166"/>
      <c r="O110" s="166"/>
      <c r="P110" s="166"/>
      <c r="Q110" s="166"/>
      <c r="R110" s="166"/>
      <c r="S110" s="166"/>
      <c r="T110" s="182">
        <v>0</v>
      </c>
      <c r="U110" s="182">
        <v>0</v>
      </c>
      <c r="V110" s="182">
        <v>0</v>
      </c>
    </row>
    <row r="111" spans="1:22" s="167" customFormat="1" x14ac:dyDescent="0.25">
      <c r="A111" s="179">
        <v>121342</v>
      </c>
      <c r="B111" s="180" t="s">
        <v>1923</v>
      </c>
      <c r="C111" s="181">
        <v>0</v>
      </c>
      <c r="D111" s="181">
        <v>0</v>
      </c>
      <c r="E111" s="181">
        <v>0</v>
      </c>
      <c r="F111" s="181">
        <v>0</v>
      </c>
      <c r="G111" s="181">
        <v>0</v>
      </c>
      <c r="H111" s="181">
        <v>0</v>
      </c>
      <c r="I111" s="181">
        <v>0</v>
      </c>
      <c r="J111" s="166"/>
      <c r="K111" s="166"/>
      <c r="L111" s="166"/>
      <c r="M111" s="166"/>
      <c r="N111" s="166"/>
      <c r="O111" s="166"/>
      <c r="P111" s="166"/>
      <c r="Q111" s="166"/>
      <c r="R111" s="166"/>
      <c r="S111" s="166"/>
      <c r="T111" s="182">
        <v>0</v>
      </c>
      <c r="U111" s="182">
        <v>0</v>
      </c>
      <c r="V111" s="182">
        <v>0</v>
      </c>
    </row>
    <row r="112" spans="1:22" s="167" customFormat="1" x14ac:dyDescent="0.25">
      <c r="A112" s="179">
        <v>121395</v>
      </c>
      <c r="B112" s="180" t="s">
        <v>1924</v>
      </c>
      <c r="C112" s="181">
        <v>0</v>
      </c>
      <c r="D112" s="181">
        <v>0</v>
      </c>
      <c r="E112" s="181">
        <v>0</v>
      </c>
      <c r="F112" s="181">
        <v>0</v>
      </c>
      <c r="G112" s="181">
        <v>0</v>
      </c>
      <c r="H112" s="181">
        <v>0</v>
      </c>
      <c r="I112" s="181">
        <v>0</v>
      </c>
      <c r="J112" s="166"/>
      <c r="K112" s="166"/>
      <c r="L112" s="166"/>
      <c r="M112" s="166"/>
      <c r="N112" s="166"/>
      <c r="O112" s="166"/>
      <c r="P112" s="166"/>
      <c r="Q112" s="166"/>
      <c r="R112" s="166"/>
      <c r="S112" s="166"/>
      <c r="T112" s="182">
        <v>0</v>
      </c>
      <c r="U112" s="182">
        <v>0</v>
      </c>
      <c r="V112" s="182">
        <v>0</v>
      </c>
    </row>
    <row r="113" spans="1:22" s="167" customFormat="1" x14ac:dyDescent="0.25">
      <c r="A113" s="179">
        <v>121399</v>
      </c>
      <c r="B113" s="180" t="s">
        <v>1941</v>
      </c>
      <c r="C113" s="181">
        <v>0</v>
      </c>
      <c r="D113" s="181">
        <v>0</v>
      </c>
      <c r="E113" s="181">
        <v>0</v>
      </c>
      <c r="F113" s="181">
        <v>0</v>
      </c>
      <c r="G113" s="181">
        <v>0</v>
      </c>
      <c r="H113" s="181">
        <v>0</v>
      </c>
      <c r="I113" s="181">
        <v>0</v>
      </c>
      <c r="J113" s="166"/>
      <c r="K113" s="166"/>
      <c r="L113" s="166"/>
      <c r="M113" s="166"/>
      <c r="N113" s="166"/>
      <c r="O113" s="166"/>
      <c r="P113" s="166"/>
      <c r="Q113" s="166"/>
      <c r="R113" s="166"/>
      <c r="S113" s="166"/>
      <c r="T113" s="182">
        <v>0</v>
      </c>
      <c r="U113" s="182">
        <v>0</v>
      </c>
      <c r="V113" s="182">
        <v>0</v>
      </c>
    </row>
    <row r="114" spans="1:22" s="167" customFormat="1" x14ac:dyDescent="0.25">
      <c r="A114" s="175">
        <v>121600</v>
      </c>
      <c r="B114" s="176" t="s">
        <v>1942</v>
      </c>
      <c r="C114" s="177">
        <v>0</v>
      </c>
      <c r="D114" s="177">
        <v>0</v>
      </c>
      <c r="E114" s="177">
        <v>0</v>
      </c>
      <c r="F114" s="177">
        <v>0</v>
      </c>
      <c r="G114" s="177">
        <v>0</v>
      </c>
      <c r="H114" s="177">
        <v>0</v>
      </c>
      <c r="I114" s="177">
        <v>0</v>
      </c>
      <c r="J114" s="166"/>
      <c r="K114" s="166"/>
      <c r="L114" s="166"/>
      <c r="M114" s="166"/>
      <c r="N114" s="166"/>
      <c r="O114" s="166"/>
      <c r="P114" s="166"/>
      <c r="Q114" s="166"/>
      <c r="R114" s="166"/>
      <c r="S114" s="166"/>
      <c r="T114" s="178">
        <v>0</v>
      </c>
      <c r="U114" s="178">
        <v>0</v>
      </c>
      <c r="V114" s="178">
        <v>0</v>
      </c>
    </row>
    <row r="115" spans="1:22" s="167" customFormat="1" x14ac:dyDescent="0.25">
      <c r="A115" s="179">
        <v>121601</v>
      </c>
      <c r="B115" s="180" t="s">
        <v>1927</v>
      </c>
      <c r="C115" s="181">
        <v>0</v>
      </c>
      <c r="D115" s="181">
        <v>0</v>
      </c>
      <c r="E115" s="181">
        <v>0</v>
      </c>
      <c r="F115" s="181">
        <v>0</v>
      </c>
      <c r="G115" s="181">
        <v>0</v>
      </c>
      <c r="H115" s="181">
        <v>0</v>
      </c>
      <c r="I115" s="181">
        <v>0</v>
      </c>
      <c r="J115" s="166"/>
      <c r="K115" s="166"/>
      <c r="L115" s="166"/>
      <c r="M115" s="166"/>
      <c r="N115" s="166"/>
      <c r="O115" s="166"/>
      <c r="P115" s="166"/>
      <c r="Q115" s="166"/>
      <c r="R115" s="166"/>
      <c r="S115" s="166"/>
      <c r="T115" s="182">
        <v>0</v>
      </c>
      <c r="U115" s="182">
        <v>0</v>
      </c>
      <c r="V115" s="182">
        <v>0</v>
      </c>
    </row>
    <row r="116" spans="1:22" s="167" customFormat="1" x14ac:dyDescent="0.25">
      <c r="A116" s="179">
        <v>121602</v>
      </c>
      <c r="B116" s="180" t="s">
        <v>1928</v>
      </c>
      <c r="C116" s="181">
        <v>0</v>
      </c>
      <c r="D116" s="181">
        <v>0</v>
      </c>
      <c r="E116" s="181">
        <v>0</v>
      </c>
      <c r="F116" s="181">
        <v>0</v>
      </c>
      <c r="G116" s="181">
        <v>0</v>
      </c>
      <c r="H116" s="181">
        <v>0</v>
      </c>
      <c r="I116" s="181">
        <v>0</v>
      </c>
      <c r="J116" s="166"/>
      <c r="K116" s="166"/>
      <c r="L116" s="166"/>
      <c r="M116" s="166"/>
      <c r="N116" s="166"/>
      <c r="O116" s="166"/>
      <c r="P116" s="166"/>
      <c r="Q116" s="166"/>
      <c r="R116" s="166"/>
      <c r="S116" s="166"/>
      <c r="T116" s="182">
        <v>0</v>
      </c>
      <c r="U116" s="182">
        <v>0</v>
      </c>
      <c r="V116" s="182">
        <v>0</v>
      </c>
    </row>
    <row r="117" spans="1:22" s="167" customFormat="1" x14ac:dyDescent="0.25">
      <c r="A117" s="179">
        <v>121604</v>
      </c>
      <c r="B117" s="180" t="s">
        <v>1943</v>
      </c>
      <c r="C117" s="181">
        <v>0</v>
      </c>
      <c r="D117" s="181">
        <v>0</v>
      </c>
      <c r="E117" s="181">
        <v>0</v>
      </c>
      <c r="F117" s="181">
        <v>0</v>
      </c>
      <c r="G117" s="181">
        <v>0</v>
      </c>
      <c r="H117" s="181">
        <v>0</v>
      </c>
      <c r="I117" s="181">
        <v>0</v>
      </c>
      <c r="J117" s="166"/>
      <c r="K117" s="166"/>
      <c r="L117" s="166"/>
      <c r="M117" s="166"/>
      <c r="N117" s="166"/>
      <c r="O117" s="166"/>
      <c r="P117" s="166"/>
      <c r="Q117" s="166"/>
      <c r="R117" s="166"/>
      <c r="S117" s="166"/>
      <c r="T117" s="182">
        <v>0</v>
      </c>
      <c r="U117" s="182">
        <v>0</v>
      </c>
      <c r="V117" s="182">
        <v>0</v>
      </c>
    </row>
    <row r="118" spans="1:22" s="167" customFormat="1" x14ac:dyDescent="0.25">
      <c r="A118" s="179">
        <v>121608</v>
      </c>
      <c r="B118" s="180" t="s">
        <v>1929</v>
      </c>
      <c r="C118" s="181">
        <v>0</v>
      </c>
      <c r="D118" s="181">
        <v>0</v>
      </c>
      <c r="E118" s="181">
        <v>0</v>
      </c>
      <c r="F118" s="181">
        <v>0</v>
      </c>
      <c r="G118" s="181">
        <v>0</v>
      </c>
      <c r="H118" s="181">
        <v>0</v>
      </c>
      <c r="I118" s="181">
        <v>0</v>
      </c>
      <c r="J118" s="166"/>
      <c r="K118" s="166"/>
      <c r="L118" s="166"/>
      <c r="M118" s="166"/>
      <c r="N118" s="166"/>
      <c r="O118" s="166"/>
      <c r="P118" s="166"/>
      <c r="Q118" s="166"/>
      <c r="R118" s="166"/>
      <c r="S118" s="166"/>
      <c r="T118" s="182">
        <v>0</v>
      </c>
      <c r="U118" s="182">
        <v>0</v>
      </c>
      <c r="V118" s="182">
        <v>0</v>
      </c>
    </row>
    <row r="119" spans="1:22" s="167" customFormat="1" x14ac:dyDescent="0.25">
      <c r="A119" s="179">
        <v>121609</v>
      </c>
      <c r="B119" s="180" t="s">
        <v>1930</v>
      </c>
      <c r="C119" s="181">
        <v>0</v>
      </c>
      <c r="D119" s="181">
        <v>0</v>
      </c>
      <c r="E119" s="181">
        <v>0</v>
      </c>
      <c r="F119" s="181">
        <v>0</v>
      </c>
      <c r="G119" s="181">
        <v>0</v>
      </c>
      <c r="H119" s="181">
        <v>0</v>
      </c>
      <c r="I119" s="181">
        <v>0</v>
      </c>
      <c r="J119" s="166"/>
      <c r="K119" s="166"/>
      <c r="L119" s="166"/>
      <c r="M119" s="166"/>
      <c r="N119" s="166"/>
      <c r="O119" s="166"/>
      <c r="P119" s="166"/>
      <c r="Q119" s="166"/>
      <c r="R119" s="166"/>
      <c r="S119" s="166"/>
      <c r="T119" s="182">
        <v>0</v>
      </c>
      <c r="U119" s="182">
        <v>0</v>
      </c>
      <c r="V119" s="182">
        <v>0</v>
      </c>
    </row>
    <row r="120" spans="1:22" s="167" customFormat="1" x14ac:dyDescent="0.25">
      <c r="A120" s="179">
        <v>121610</v>
      </c>
      <c r="B120" s="180" t="s">
        <v>1944</v>
      </c>
      <c r="C120" s="181">
        <v>0</v>
      </c>
      <c r="D120" s="181">
        <v>0</v>
      </c>
      <c r="E120" s="181">
        <v>0</v>
      </c>
      <c r="F120" s="181">
        <v>0</v>
      </c>
      <c r="G120" s="181">
        <v>0</v>
      </c>
      <c r="H120" s="181">
        <v>0</v>
      </c>
      <c r="I120" s="181">
        <v>0</v>
      </c>
      <c r="J120" s="166"/>
      <c r="K120" s="166"/>
      <c r="L120" s="166"/>
      <c r="M120" s="166"/>
      <c r="N120" s="166"/>
      <c r="O120" s="166"/>
      <c r="P120" s="166"/>
      <c r="Q120" s="166"/>
      <c r="R120" s="166"/>
      <c r="S120" s="166"/>
      <c r="T120" s="182">
        <v>0</v>
      </c>
      <c r="U120" s="182">
        <v>0</v>
      </c>
      <c r="V120" s="182">
        <v>0</v>
      </c>
    </row>
    <row r="121" spans="1:22" s="167" customFormat="1" x14ac:dyDescent="0.25">
      <c r="A121" s="179">
        <v>121695</v>
      </c>
      <c r="B121" s="180" t="s">
        <v>1945</v>
      </c>
      <c r="C121" s="181">
        <v>0</v>
      </c>
      <c r="D121" s="181">
        <v>0</v>
      </c>
      <c r="E121" s="181">
        <v>0</v>
      </c>
      <c r="F121" s="181">
        <v>0</v>
      </c>
      <c r="G121" s="181">
        <v>0</v>
      </c>
      <c r="H121" s="181">
        <v>0</v>
      </c>
      <c r="I121" s="181">
        <v>0</v>
      </c>
      <c r="J121" s="166"/>
      <c r="K121" s="166"/>
      <c r="L121" s="166"/>
      <c r="M121" s="166"/>
      <c r="N121" s="166"/>
      <c r="O121" s="166"/>
      <c r="P121" s="166"/>
      <c r="Q121" s="166"/>
      <c r="R121" s="166"/>
      <c r="S121" s="166"/>
      <c r="T121" s="182">
        <v>0</v>
      </c>
      <c r="U121" s="182">
        <v>0</v>
      </c>
      <c r="V121" s="182">
        <v>0</v>
      </c>
    </row>
    <row r="122" spans="1:22" s="167" customFormat="1" x14ac:dyDescent="0.25">
      <c r="A122" s="179">
        <v>121699</v>
      </c>
      <c r="B122" s="180" t="s">
        <v>1946</v>
      </c>
      <c r="C122" s="181">
        <v>0</v>
      </c>
      <c r="D122" s="181">
        <v>0</v>
      </c>
      <c r="E122" s="181">
        <v>0</v>
      </c>
      <c r="F122" s="181">
        <v>0</v>
      </c>
      <c r="G122" s="181">
        <v>0</v>
      </c>
      <c r="H122" s="181">
        <v>0</v>
      </c>
      <c r="I122" s="181">
        <v>0</v>
      </c>
      <c r="J122" s="166"/>
      <c r="K122" s="166"/>
      <c r="L122" s="166"/>
      <c r="M122" s="166"/>
      <c r="N122" s="166"/>
      <c r="O122" s="166"/>
      <c r="P122" s="166"/>
      <c r="Q122" s="166"/>
      <c r="R122" s="166"/>
      <c r="S122" s="166"/>
      <c r="T122" s="182">
        <v>0</v>
      </c>
      <c r="U122" s="182">
        <v>0</v>
      </c>
      <c r="V122" s="182">
        <v>0</v>
      </c>
    </row>
    <row r="123" spans="1:22" s="167" customFormat="1" x14ac:dyDescent="0.25">
      <c r="A123" s="175">
        <v>121800</v>
      </c>
      <c r="B123" s="176" t="s">
        <v>1353</v>
      </c>
      <c r="C123" s="177">
        <v>0</v>
      </c>
      <c r="D123" s="177">
        <v>0</v>
      </c>
      <c r="E123" s="177">
        <v>0</v>
      </c>
      <c r="F123" s="177">
        <v>0</v>
      </c>
      <c r="G123" s="177">
        <v>0</v>
      </c>
      <c r="H123" s="177">
        <v>0</v>
      </c>
      <c r="I123" s="177">
        <v>0</v>
      </c>
      <c r="J123" s="166"/>
      <c r="K123" s="166"/>
      <c r="L123" s="166"/>
      <c r="M123" s="166"/>
      <c r="N123" s="166"/>
      <c r="O123" s="166"/>
      <c r="P123" s="166"/>
      <c r="Q123" s="166"/>
      <c r="R123" s="166"/>
      <c r="S123" s="166"/>
      <c r="T123" s="178">
        <v>341132139.01090908</v>
      </c>
      <c r="U123" s="178">
        <v>0</v>
      </c>
      <c r="V123" s="178">
        <v>0</v>
      </c>
    </row>
    <row r="124" spans="1:22" s="167" customFormat="1" x14ac:dyDescent="0.25">
      <c r="A124" s="179">
        <v>121801</v>
      </c>
      <c r="B124" s="180" t="s">
        <v>1350</v>
      </c>
      <c r="C124" s="181">
        <v>0</v>
      </c>
      <c r="D124" s="181">
        <v>0</v>
      </c>
      <c r="E124" s="181">
        <v>0</v>
      </c>
      <c r="F124" s="181">
        <v>0</v>
      </c>
      <c r="G124" s="181">
        <v>0</v>
      </c>
      <c r="H124" s="181">
        <v>0</v>
      </c>
      <c r="I124" s="181">
        <v>0</v>
      </c>
      <c r="J124" s="166"/>
      <c r="K124" s="166"/>
      <c r="L124" s="166"/>
      <c r="M124" s="166"/>
      <c r="N124" s="166"/>
      <c r="O124" s="166"/>
      <c r="P124" s="166"/>
      <c r="Q124" s="166"/>
      <c r="R124" s="166"/>
      <c r="S124" s="166"/>
      <c r="T124" s="182">
        <v>317716455.73090911</v>
      </c>
      <c r="U124" s="182">
        <v>0</v>
      </c>
      <c r="V124" s="182">
        <v>0</v>
      </c>
    </row>
    <row r="125" spans="1:22" s="167" customFormat="1" x14ac:dyDescent="0.25">
      <c r="A125" s="179">
        <v>121802</v>
      </c>
      <c r="B125" s="180" t="s">
        <v>1349</v>
      </c>
      <c r="C125" s="181">
        <v>0</v>
      </c>
      <c r="D125" s="181">
        <v>0</v>
      </c>
      <c r="E125" s="181">
        <v>0</v>
      </c>
      <c r="F125" s="181">
        <v>0</v>
      </c>
      <c r="G125" s="181">
        <v>0</v>
      </c>
      <c r="H125" s="181">
        <v>0</v>
      </c>
      <c r="I125" s="181">
        <v>0</v>
      </c>
      <c r="J125" s="166"/>
      <c r="K125" s="166"/>
      <c r="L125" s="166"/>
      <c r="M125" s="166"/>
      <c r="N125" s="166"/>
      <c r="O125" s="166"/>
      <c r="P125" s="166"/>
      <c r="Q125" s="166"/>
      <c r="R125" s="166"/>
      <c r="S125" s="166"/>
      <c r="T125" s="182">
        <v>18896103.896103896</v>
      </c>
      <c r="U125" s="182">
        <v>0</v>
      </c>
      <c r="V125" s="182">
        <v>0</v>
      </c>
    </row>
    <row r="126" spans="1:22" s="167" customFormat="1" x14ac:dyDescent="0.25">
      <c r="A126" s="179">
        <v>121803</v>
      </c>
      <c r="B126" s="180" t="s">
        <v>1947</v>
      </c>
      <c r="C126" s="181">
        <v>0</v>
      </c>
      <c r="D126" s="181">
        <v>0</v>
      </c>
      <c r="E126" s="181">
        <v>0</v>
      </c>
      <c r="F126" s="181">
        <v>0</v>
      </c>
      <c r="G126" s="181">
        <v>0</v>
      </c>
      <c r="H126" s="181">
        <v>0</v>
      </c>
      <c r="I126" s="181">
        <v>0</v>
      </c>
      <c r="J126" s="166"/>
      <c r="K126" s="166"/>
      <c r="L126" s="166"/>
      <c r="M126" s="166"/>
      <c r="N126" s="166"/>
      <c r="O126" s="166"/>
      <c r="P126" s="166"/>
      <c r="Q126" s="166"/>
      <c r="R126" s="166"/>
      <c r="S126" s="166"/>
      <c r="T126" s="182">
        <v>4519579.3838961041</v>
      </c>
      <c r="U126" s="182">
        <v>0</v>
      </c>
      <c r="V126" s="182">
        <v>0</v>
      </c>
    </row>
    <row r="127" spans="1:22" s="167" customFormat="1" x14ac:dyDescent="0.25">
      <c r="A127" s="179">
        <v>121899</v>
      </c>
      <c r="B127" s="180" t="s">
        <v>1352</v>
      </c>
      <c r="C127" s="181">
        <v>0</v>
      </c>
      <c r="D127" s="181">
        <v>0</v>
      </c>
      <c r="E127" s="181">
        <v>0</v>
      </c>
      <c r="F127" s="181">
        <v>0</v>
      </c>
      <c r="G127" s="181">
        <v>0</v>
      </c>
      <c r="H127" s="181">
        <v>0</v>
      </c>
      <c r="I127" s="181">
        <v>0</v>
      </c>
      <c r="J127" s="166"/>
      <c r="K127" s="166"/>
      <c r="L127" s="166"/>
      <c r="M127" s="166"/>
      <c r="N127" s="166"/>
      <c r="O127" s="166"/>
      <c r="P127" s="166"/>
      <c r="Q127" s="166"/>
      <c r="R127" s="166"/>
      <c r="S127" s="166"/>
      <c r="T127" s="182">
        <v>0</v>
      </c>
      <c r="U127" s="182">
        <v>0</v>
      </c>
      <c r="V127" s="182">
        <v>0</v>
      </c>
    </row>
    <row r="128" spans="1:22" s="167" customFormat="1" x14ac:dyDescent="0.25">
      <c r="A128" s="175">
        <v>122000</v>
      </c>
      <c r="B128" s="176" t="s">
        <v>1351</v>
      </c>
      <c r="C128" s="177">
        <v>0</v>
      </c>
      <c r="D128" s="177">
        <v>0</v>
      </c>
      <c r="E128" s="177">
        <v>0</v>
      </c>
      <c r="F128" s="177">
        <v>0</v>
      </c>
      <c r="G128" s="177">
        <v>0</v>
      </c>
      <c r="H128" s="177">
        <v>0</v>
      </c>
      <c r="I128" s="177">
        <v>0</v>
      </c>
      <c r="J128" s="166"/>
      <c r="K128" s="166"/>
      <c r="L128" s="166"/>
      <c r="M128" s="166"/>
      <c r="N128" s="166"/>
      <c r="O128" s="166"/>
      <c r="P128" s="166"/>
      <c r="Q128" s="166"/>
      <c r="R128" s="166"/>
      <c r="S128" s="166"/>
      <c r="T128" s="178">
        <v>1527397.6363636365</v>
      </c>
      <c r="U128" s="178">
        <v>0</v>
      </c>
      <c r="V128" s="178">
        <v>0</v>
      </c>
    </row>
    <row r="129" spans="1:22" s="167" customFormat="1" x14ac:dyDescent="0.25">
      <c r="A129" s="179">
        <v>122001</v>
      </c>
      <c r="B129" s="180" t="s">
        <v>1350</v>
      </c>
      <c r="C129" s="181">
        <v>0</v>
      </c>
      <c r="D129" s="181">
        <v>0</v>
      </c>
      <c r="E129" s="181">
        <v>0</v>
      </c>
      <c r="F129" s="181">
        <v>0</v>
      </c>
      <c r="G129" s="181">
        <v>0</v>
      </c>
      <c r="H129" s="181">
        <v>0</v>
      </c>
      <c r="I129" s="181">
        <v>0</v>
      </c>
      <c r="J129" s="166"/>
      <c r="K129" s="166"/>
      <c r="L129" s="166"/>
      <c r="M129" s="166"/>
      <c r="N129" s="166"/>
      <c r="O129" s="166"/>
      <c r="P129" s="166"/>
      <c r="Q129" s="166"/>
      <c r="R129" s="166"/>
      <c r="S129" s="166"/>
      <c r="T129" s="182">
        <v>1439194.8051948051</v>
      </c>
      <c r="U129" s="182">
        <v>0</v>
      </c>
      <c r="V129" s="182">
        <v>0</v>
      </c>
    </row>
    <row r="130" spans="1:22" s="167" customFormat="1" x14ac:dyDescent="0.25">
      <c r="A130" s="179">
        <v>122002</v>
      </c>
      <c r="B130" s="180" t="s">
        <v>1349</v>
      </c>
      <c r="C130" s="181">
        <v>0</v>
      </c>
      <c r="D130" s="181">
        <v>0</v>
      </c>
      <c r="E130" s="181">
        <v>0</v>
      </c>
      <c r="F130" s="181">
        <v>0</v>
      </c>
      <c r="G130" s="181">
        <v>0</v>
      </c>
      <c r="H130" s="181">
        <v>0</v>
      </c>
      <c r="I130" s="181">
        <v>0</v>
      </c>
      <c r="J130" s="166"/>
      <c r="K130" s="166"/>
      <c r="L130" s="166"/>
      <c r="M130" s="166"/>
      <c r="N130" s="166"/>
      <c r="O130" s="166"/>
      <c r="P130" s="166"/>
      <c r="Q130" s="166"/>
      <c r="R130" s="166"/>
      <c r="S130" s="166"/>
      <c r="T130" s="182">
        <v>88202.831168831166</v>
      </c>
      <c r="U130" s="182">
        <v>0</v>
      </c>
      <c r="V130" s="182">
        <v>0</v>
      </c>
    </row>
    <row r="131" spans="1:22" s="167" customFormat="1" x14ac:dyDescent="0.25">
      <c r="A131" s="179">
        <v>122003</v>
      </c>
      <c r="B131" s="180" t="s">
        <v>1947</v>
      </c>
      <c r="C131" s="181">
        <v>0</v>
      </c>
      <c r="D131" s="181">
        <v>0</v>
      </c>
      <c r="E131" s="181">
        <v>0</v>
      </c>
      <c r="F131" s="181">
        <v>0</v>
      </c>
      <c r="G131" s="181">
        <v>0</v>
      </c>
      <c r="H131" s="181">
        <v>0</v>
      </c>
      <c r="I131" s="181">
        <v>0</v>
      </c>
      <c r="J131" s="166"/>
      <c r="K131" s="166"/>
      <c r="L131" s="166"/>
      <c r="M131" s="166"/>
      <c r="N131" s="166"/>
      <c r="O131" s="166"/>
      <c r="P131" s="166"/>
      <c r="Q131" s="166"/>
      <c r="R131" s="166"/>
      <c r="S131" s="166"/>
      <c r="T131" s="182">
        <v>0</v>
      </c>
      <c r="U131" s="182">
        <v>0</v>
      </c>
      <c r="V131" s="182">
        <v>0</v>
      </c>
    </row>
    <row r="132" spans="1:22" s="167" customFormat="1" x14ac:dyDescent="0.25">
      <c r="A132" s="179">
        <v>122099</v>
      </c>
      <c r="B132" s="180" t="s">
        <v>1347</v>
      </c>
      <c r="C132" s="181">
        <v>0</v>
      </c>
      <c r="D132" s="181">
        <v>0</v>
      </c>
      <c r="E132" s="181">
        <v>0</v>
      </c>
      <c r="F132" s="181">
        <v>0</v>
      </c>
      <c r="G132" s="181">
        <v>0</v>
      </c>
      <c r="H132" s="181">
        <v>0</v>
      </c>
      <c r="I132" s="181">
        <v>0</v>
      </c>
      <c r="J132" s="166"/>
      <c r="K132" s="166"/>
      <c r="L132" s="166"/>
      <c r="M132" s="166"/>
      <c r="N132" s="166"/>
      <c r="O132" s="166"/>
      <c r="P132" s="166"/>
      <c r="Q132" s="166"/>
      <c r="R132" s="166"/>
      <c r="S132" s="166"/>
      <c r="T132" s="182">
        <v>0</v>
      </c>
      <c r="U132" s="182">
        <v>0</v>
      </c>
      <c r="V132" s="182">
        <v>0</v>
      </c>
    </row>
    <row r="133" spans="1:22" s="167" customFormat="1" x14ac:dyDescent="0.25">
      <c r="A133" s="175">
        <v>122200</v>
      </c>
      <c r="B133" s="176" t="s">
        <v>1346</v>
      </c>
      <c r="C133" s="177">
        <v>0</v>
      </c>
      <c r="D133" s="177">
        <v>0</v>
      </c>
      <c r="E133" s="177">
        <v>0</v>
      </c>
      <c r="F133" s="177">
        <v>0</v>
      </c>
      <c r="G133" s="177">
        <v>0</v>
      </c>
      <c r="H133" s="177">
        <v>0</v>
      </c>
      <c r="I133" s="177">
        <v>0</v>
      </c>
      <c r="J133" s="166"/>
      <c r="K133" s="166"/>
      <c r="L133" s="166"/>
      <c r="M133" s="166"/>
      <c r="N133" s="166"/>
      <c r="O133" s="166"/>
      <c r="P133" s="166"/>
      <c r="Q133" s="166"/>
      <c r="R133" s="166"/>
      <c r="S133" s="166"/>
      <c r="T133" s="178">
        <v>0</v>
      </c>
      <c r="U133" s="178">
        <v>0</v>
      </c>
      <c r="V133" s="178">
        <v>0</v>
      </c>
    </row>
    <row r="134" spans="1:22" s="167" customFormat="1" x14ac:dyDescent="0.25">
      <c r="A134" s="179">
        <v>122201</v>
      </c>
      <c r="B134" s="180" t="s">
        <v>1345</v>
      </c>
      <c r="C134" s="181">
        <v>0</v>
      </c>
      <c r="D134" s="181">
        <v>0</v>
      </c>
      <c r="E134" s="181">
        <v>0</v>
      </c>
      <c r="F134" s="181">
        <v>0</v>
      </c>
      <c r="G134" s="181">
        <v>0</v>
      </c>
      <c r="H134" s="181">
        <v>0</v>
      </c>
      <c r="I134" s="181">
        <v>0</v>
      </c>
      <c r="J134" s="166"/>
      <c r="K134" s="166"/>
      <c r="L134" s="166"/>
      <c r="M134" s="166"/>
      <c r="N134" s="166"/>
      <c r="O134" s="166"/>
      <c r="P134" s="166"/>
      <c r="Q134" s="166"/>
      <c r="R134" s="166"/>
      <c r="S134" s="166"/>
      <c r="T134" s="182">
        <v>0</v>
      </c>
      <c r="U134" s="182">
        <v>0</v>
      </c>
      <c r="V134" s="182">
        <v>0</v>
      </c>
    </row>
    <row r="135" spans="1:22" s="167" customFormat="1" x14ac:dyDescent="0.25">
      <c r="A135" s="179">
        <v>122202</v>
      </c>
      <c r="B135" s="180" t="s">
        <v>1344</v>
      </c>
      <c r="C135" s="181">
        <v>0</v>
      </c>
      <c r="D135" s="181">
        <v>0</v>
      </c>
      <c r="E135" s="181">
        <v>0</v>
      </c>
      <c r="F135" s="181">
        <v>0</v>
      </c>
      <c r="G135" s="181">
        <v>0</v>
      </c>
      <c r="H135" s="181">
        <v>0</v>
      </c>
      <c r="I135" s="181">
        <v>0</v>
      </c>
      <c r="J135" s="166"/>
      <c r="K135" s="166"/>
      <c r="L135" s="166"/>
      <c r="M135" s="166"/>
      <c r="N135" s="166"/>
      <c r="O135" s="166"/>
      <c r="P135" s="166"/>
      <c r="Q135" s="166"/>
      <c r="R135" s="166"/>
      <c r="S135" s="166"/>
      <c r="T135" s="182">
        <v>0</v>
      </c>
      <c r="U135" s="182">
        <v>0</v>
      </c>
      <c r="V135" s="182">
        <v>0</v>
      </c>
    </row>
    <row r="136" spans="1:22" s="167" customFormat="1" x14ac:dyDescent="0.25">
      <c r="A136" s="179">
        <v>122203</v>
      </c>
      <c r="B136" s="180" t="s">
        <v>1343</v>
      </c>
      <c r="C136" s="181">
        <v>0</v>
      </c>
      <c r="D136" s="181">
        <v>0</v>
      </c>
      <c r="E136" s="181">
        <v>0</v>
      </c>
      <c r="F136" s="181">
        <v>0</v>
      </c>
      <c r="G136" s="181">
        <v>0</v>
      </c>
      <c r="H136" s="181">
        <v>0</v>
      </c>
      <c r="I136" s="181">
        <v>0</v>
      </c>
      <c r="J136" s="166"/>
      <c r="K136" s="166"/>
      <c r="L136" s="166"/>
      <c r="M136" s="166"/>
      <c r="N136" s="166"/>
      <c r="O136" s="166"/>
      <c r="P136" s="166"/>
      <c r="Q136" s="166"/>
      <c r="R136" s="166"/>
      <c r="S136" s="166"/>
      <c r="T136" s="182">
        <v>0</v>
      </c>
      <c r="U136" s="182">
        <v>0</v>
      </c>
      <c r="V136" s="182">
        <v>0</v>
      </c>
    </row>
    <row r="137" spans="1:22" s="167" customFormat="1" x14ac:dyDescent="0.25">
      <c r="A137" s="179">
        <v>122299</v>
      </c>
      <c r="B137" s="180" t="s">
        <v>1342</v>
      </c>
      <c r="C137" s="181">
        <v>0</v>
      </c>
      <c r="D137" s="181">
        <v>0</v>
      </c>
      <c r="E137" s="181">
        <v>0</v>
      </c>
      <c r="F137" s="181">
        <v>0</v>
      </c>
      <c r="G137" s="181">
        <v>0</v>
      </c>
      <c r="H137" s="181">
        <v>0</v>
      </c>
      <c r="I137" s="181">
        <v>0</v>
      </c>
      <c r="J137" s="166"/>
      <c r="K137" s="166"/>
      <c r="L137" s="166"/>
      <c r="M137" s="166"/>
      <c r="N137" s="166"/>
      <c r="O137" s="166"/>
      <c r="P137" s="166"/>
      <c r="Q137" s="166"/>
      <c r="R137" s="166"/>
      <c r="S137" s="166"/>
      <c r="T137" s="182">
        <v>0</v>
      </c>
      <c r="U137" s="182">
        <v>0</v>
      </c>
      <c r="V137" s="182">
        <v>0</v>
      </c>
    </row>
    <row r="138" spans="1:22" s="167" customFormat="1" x14ac:dyDescent="0.25">
      <c r="A138" s="175">
        <v>122400</v>
      </c>
      <c r="B138" s="176" t="s">
        <v>1341</v>
      </c>
      <c r="C138" s="177">
        <v>0</v>
      </c>
      <c r="D138" s="177">
        <v>0</v>
      </c>
      <c r="E138" s="177">
        <v>0</v>
      </c>
      <c r="F138" s="177">
        <v>0</v>
      </c>
      <c r="G138" s="177">
        <v>0</v>
      </c>
      <c r="H138" s="177">
        <v>0</v>
      </c>
      <c r="I138" s="177">
        <v>0</v>
      </c>
      <c r="J138" s="166"/>
      <c r="K138" s="166"/>
      <c r="L138" s="166"/>
      <c r="M138" s="166"/>
      <c r="N138" s="166"/>
      <c r="O138" s="166"/>
      <c r="P138" s="166"/>
      <c r="Q138" s="166"/>
      <c r="R138" s="166"/>
      <c r="S138" s="166"/>
      <c r="T138" s="178">
        <v>0</v>
      </c>
      <c r="U138" s="178">
        <v>0</v>
      </c>
      <c r="V138" s="178">
        <v>0</v>
      </c>
    </row>
    <row r="139" spans="1:22" s="167" customFormat="1" x14ac:dyDescent="0.25">
      <c r="A139" s="179">
        <v>122401</v>
      </c>
      <c r="B139" s="180" t="s">
        <v>1340</v>
      </c>
      <c r="C139" s="181">
        <v>0</v>
      </c>
      <c r="D139" s="181">
        <v>0</v>
      </c>
      <c r="E139" s="181">
        <v>0</v>
      </c>
      <c r="F139" s="181">
        <v>0</v>
      </c>
      <c r="G139" s="181">
        <v>0</v>
      </c>
      <c r="H139" s="181">
        <v>0</v>
      </c>
      <c r="I139" s="181">
        <v>0</v>
      </c>
      <c r="J139" s="166"/>
      <c r="K139" s="166"/>
      <c r="L139" s="166"/>
      <c r="M139" s="166"/>
      <c r="N139" s="166"/>
      <c r="O139" s="166"/>
      <c r="P139" s="166"/>
      <c r="Q139" s="166"/>
      <c r="R139" s="166"/>
      <c r="S139" s="166"/>
      <c r="T139" s="182">
        <v>0</v>
      </c>
      <c r="U139" s="182">
        <v>0</v>
      </c>
      <c r="V139" s="182">
        <v>0</v>
      </c>
    </row>
    <row r="140" spans="1:22" s="167" customFormat="1" x14ac:dyDescent="0.25">
      <c r="A140" s="179">
        <v>122402</v>
      </c>
      <c r="B140" s="180" t="s">
        <v>1339</v>
      </c>
      <c r="C140" s="181">
        <v>0</v>
      </c>
      <c r="D140" s="181">
        <v>0</v>
      </c>
      <c r="E140" s="181">
        <v>0</v>
      </c>
      <c r="F140" s="181">
        <v>0</v>
      </c>
      <c r="G140" s="181">
        <v>0</v>
      </c>
      <c r="H140" s="181">
        <v>0</v>
      </c>
      <c r="I140" s="181">
        <v>0</v>
      </c>
      <c r="J140" s="166"/>
      <c r="K140" s="166"/>
      <c r="L140" s="166"/>
      <c r="M140" s="166"/>
      <c r="N140" s="166"/>
      <c r="O140" s="166"/>
      <c r="P140" s="166"/>
      <c r="Q140" s="166"/>
      <c r="R140" s="166"/>
      <c r="S140" s="166"/>
      <c r="T140" s="182">
        <v>0</v>
      </c>
      <c r="U140" s="182">
        <v>0</v>
      </c>
      <c r="V140" s="182">
        <v>0</v>
      </c>
    </row>
    <row r="141" spans="1:22" s="167" customFormat="1" x14ac:dyDescent="0.25">
      <c r="A141" s="179">
        <v>122403</v>
      </c>
      <c r="B141" s="180" t="s">
        <v>1338</v>
      </c>
      <c r="C141" s="181">
        <v>0</v>
      </c>
      <c r="D141" s="181">
        <v>0</v>
      </c>
      <c r="E141" s="181">
        <v>0</v>
      </c>
      <c r="F141" s="181">
        <v>0</v>
      </c>
      <c r="G141" s="181">
        <v>0</v>
      </c>
      <c r="H141" s="181">
        <v>0</v>
      </c>
      <c r="I141" s="181">
        <v>0</v>
      </c>
      <c r="J141" s="166"/>
      <c r="K141" s="166"/>
      <c r="L141" s="166"/>
      <c r="M141" s="166"/>
      <c r="N141" s="166"/>
      <c r="O141" s="166"/>
      <c r="P141" s="166"/>
      <c r="Q141" s="166"/>
      <c r="R141" s="166"/>
      <c r="S141" s="166"/>
      <c r="T141" s="182">
        <v>0</v>
      </c>
      <c r="U141" s="182">
        <v>0</v>
      </c>
      <c r="V141" s="182">
        <v>0</v>
      </c>
    </row>
    <row r="142" spans="1:22" s="167" customFormat="1" x14ac:dyDescent="0.25">
      <c r="A142" s="179">
        <v>122404</v>
      </c>
      <c r="B142" s="180" t="s">
        <v>1948</v>
      </c>
      <c r="C142" s="181">
        <v>0</v>
      </c>
      <c r="D142" s="181">
        <v>0</v>
      </c>
      <c r="E142" s="181">
        <v>0</v>
      </c>
      <c r="F142" s="181">
        <v>0</v>
      </c>
      <c r="G142" s="181">
        <v>0</v>
      </c>
      <c r="H142" s="181">
        <v>0</v>
      </c>
      <c r="I142" s="181">
        <v>0</v>
      </c>
      <c r="J142" s="166"/>
      <c r="K142" s="166"/>
      <c r="L142" s="166"/>
      <c r="M142" s="166"/>
      <c r="N142" s="166"/>
      <c r="O142" s="166"/>
      <c r="P142" s="166"/>
      <c r="Q142" s="166"/>
      <c r="R142" s="166"/>
      <c r="S142" s="166"/>
      <c r="T142" s="182">
        <v>0</v>
      </c>
      <c r="U142" s="182">
        <v>0</v>
      </c>
      <c r="V142" s="182">
        <v>0</v>
      </c>
    </row>
    <row r="143" spans="1:22" s="167" customFormat="1" x14ac:dyDescent="0.25">
      <c r="A143" s="179">
        <v>122499</v>
      </c>
      <c r="B143" s="180" t="s">
        <v>1336</v>
      </c>
      <c r="C143" s="181">
        <v>0</v>
      </c>
      <c r="D143" s="181">
        <v>0</v>
      </c>
      <c r="E143" s="181">
        <v>0</v>
      </c>
      <c r="F143" s="181">
        <v>0</v>
      </c>
      <c r="G143" s="181">
        <v>0</v>
      </c>
      <c r="H143" s="181">
        <v>0</v>
      </c>
      <c r="I143" s="181">
        <v>0</v>
      </c>
      <c r="J143" s="166"/>
      <c r="K143" s="166"/>
      <c r="L143" s="166"/>
      <c r="M143" s="166"/>
      <c r="N143" s="166"/>
      <c r="O143" s="166"/>
      <c r="P143" s="166"/>
      <c r="Q143" s="166"/>
      <c r="R143" s="166"/>
      <c r="S143" s="166"/>
      <c r="T143" s="182">
        <v>0</v>
      </c>
      <c r="U143" s="182">
        <v>0</v>
      </c>
      <c r="V143" s="182">
        <v>0</v>
      </c>
    </row>
    <row r="144" spans="1:22" s="167" customFormat="1" x14ac:dyDescent="0.25">
      <c r="A144" s="175">
        <v>122600</v>
      </c>
      <c r="B144" s="176" t="s">
        <v>1335</v>
      </c>
      <c r="C144" s="177">
        <v>95939598.950000003</v>
      </c>
      <c r="D144" s="177">
        <v>108526801.68000001</v>
      </c>
      <c r="E144" s="177">
        <v>120871962.58</v>
      </c>
      <c r="F144" s="177">
        <v>154488914</v>
      </c>
      <c r="G144" s="177">
        <v>162348919</v>
      </c>
      <c r="H144" s="177">
        <v>168833432</v>
      </c>
      <c r="I144" s="177">
        <v>169275696</v>
      </c>
      <c r="J144" s="166"/>
      <c r="K144" s="166"/>
      <c r="L144" s="166"/>
      <c r="M144" s="166"/>
      <c r="N144" s="166"/>
      <c r="O144" s="166"/>
      <c r="P144" s="166"/>
      <c r="Q144" s="166"/>
      <c r="R144" s="166"/>
      <c r="S144" s="166"/>
      <c r="T144" s="178">
        <v>78847484.347142845</v>
      </c>
      <c r="U144" s="178">
        <v>25862507.93</v>
      </c>
      <c r="V144" s="178">
        <v>123845062.60000001</v>
      </c>
    </row>
    <row r="145" spans="1:22" s="167" customFormat="1" x14ac:dyDescent="0.25">
      <c r="A145" s="179">
        <v>122601</v>
      </c>
      <c r="B145" s="180" t="s">
        <v>1334</v>
      </c>
      <c r="C145" s="181">
        <v>0</v>
      </c>
      <c r="D145" s="181">
        <v>0</v>
      </c>
      <c r="E145" s="181">
        <v>0</v>
      </c>
      <c r="F145" s="181">
        <v>0</v>
      </c>
      <c r="G145" s="181">
        <v>0</v>
      </c>
      <c r="H145" s="181">
        <v>0</v>
      </c>
      <c r="I145" s="181">
        <v>0</v>
      </c>
      <c r="J145" s="166"/>
      <c r="K145" s="166"/>
      <c r="L145" s="166"/>
      <c r="M145" s="166"/>
      <c r="N145" s="166"/>
      <c r="O145" s="166"/>
      <c r="P145" s="166"/>
      <c r="Q145" s="166"/>
      <c r="R145" s="166"/>
      <c r="S145" s="166"/>
      <c r="T145" s="182">
        <v>757214.16883116879</v>
      </c>
      <c r="U145" s="182">
        <v>0</v>
      </c>
      <c r="V145" s="182">
        <v>0</v>
      </c>
    </row>
    <row r="146" spans="1:22" s="167" customFormat="1" x14ac:dyDescent="0.25">
      <c r="A146" s="179">
        <v>122602</v>
      </c>
      <c r="B146" s="180" t="s">
        <v>1949</v>
      </c>
      <c r="C146" s="181">
        <v>7056286</v>
      </c>
      <c r="D146" s="181">
        <v>7899828</v>
      </c>
      <c r="E146" s="181">
        <v>8604572</v>
      </c>
      <c r="F146" s="181">
        <v>9372777</v>
      </c>
      <c r="G146" s="181">
        <v>9853083</v>
      </c>
      <c r="H146" s="181">
        <v>10398195</v>
      </c>
      <c r="I146" s="181">
        <v>10749696</v>
      </c>
      <c r="J146" s="166"/>
      <c r="K146" s="166"/>
      <c r="L146" s="166"/>
      <c r="M146" s="166"/>
      <c r="N146" s="166"/>
      <c r="O146" s="166"/>
      <c r="P146" s="166"/>
      <c r="Q146" s="166"/>
      <c r="R146" s="166"/>
      <c r="S146" s="166"/>
      <c r="T146" s="182">
        <v>63203511.583246753</v>
      </c>
      <c r="U146" s="182">
        <v>10902312</v>
      </c>
      <c r="V146" s="182">
        <v>106474775.92000002</v>
      </c>
    </row>
    <row r="147" spans="1:22" s="167" customFormat="1" x14ac:dyDescent="0.25">
      <c r="A147" s="179">
        <v>122603</v>
      </c>
      <c r="B147" s="180" t="s">
        <v>1332</v>
      </c>
      <c r="C147" s="181">
        <v>8388645</v>
      </c>
      <c r="D147" s="181">
        <v>9299107</v>
      </c>
      <c r="E147" s="181">
        <v>9949009</v>
      </c>
      <c r="F147" s="181">
        <v>10328131</v>
      </c>
      <c r="G147" s="181">
        <v>10436955</v>
      </c>
      <c r="H147" s="181">
        <v>10436955</v>
      </c>
      <c r="I147" s="181">
        <v>10527718</v>
      </c>
      <c r="J147" s="166"/>
      <c r="K147" s="166"/>
      <c r="L147" s="166"/>
      <c r="M147" s="166"/>
      <c r="N147" s="166"/>
      <c r="O147" s="166"/>
      <c r="P147" s="166"/>
      <c r="Q147" s="166"/>
      <c r="R147" s="166"/>
      <c r="S147" s="166"/>
      <c r="T147" s="182">
        <v>5638584.3225974031</v>
      </c>
      <c r="U147" s="182">
        <v>0</v>
      </c>
      <c r="V147" s="182">
        <v>8029206.200000003</v>
      </c>
    </row>
    <row r="148" spans="1:22" s="167" customFormat="1" x14ac:dyDescent="0.25">
      <c r="A148" s="179">
        <v>122604</v>
      </c>
      <c r="B148" s="180" t="s">
        <v>1331</v>
      </c>
      <c r="C148" s="181">
        <v>80494667.950000003</v>
      </c>
      <c r="D148" s="181">
        <v>91327866.680000007</v>
      </c>
      <c r="E148" s="181">
        <v>102318381.58</v>
      </c>
      <c r="F148" s="181">
        <v>134788006</v>
      </c>
      <c r="G148" s="181">
        <v>142058881</v>
      </c>
      <c r="H148" s="181">
        <v>147998282</v>
      </c>
      <c r="I148" s="181">
        <v>147998282</v>
      </c>
      <c r="J148" s="166"/>
      <c r="K148" s="166"/>
      <c r="L148" s="166"/>
      <c r="M148" s="166"/>
      <c r="N148" s="166"/>
      <c r="O148" s="166"/>
      <c r="P148" s="166"/>
      <c r="Q148" s="166"/>
      <c r="R148" s="166"/>
      <c r="S148" s="166"/>
      <c r="T148" s="182">
        <v>9868284.6750649344</v>
      </c>
      <c r="U148" s="182">
        <v>0</v>
      </c>
      <c r="V148" s="182">
        <v>0</v>
      </c>
    </row>
    <row r="149" spans="1:22" s="167" customFormat="1" x14ac:dyDescent="0.25">
      <c r="A149" s="179">
        <v>122699</v>
      </c>
      <c r="B149" s="180" t="s">
        <v>1330</v>
      </c>
      <c r="C149" s="181">
        <v>0</v>
      </c>
      <c r="D149" s="181">
        <v>0</v>
      </c>
      <c r="E149" s="181">
        <v>0</v>
      </c>
      <c r="F149" s="181">
        <v>0</v>
      </c>
      <c r="G149" s="181">
        <v>0</v>
      </c>
      <c r="H149" s="181">
        <v>0</v>
      </c>
      <c r="I149" s="181">
        <v>0</v>
      </c>
      <c r="J149" s="166"/>
      <c r="K149" s="166"/>
      <c r="L149" s="166"/>
      <c r="M149" s="166"/>
      <c r="N149" s="166"/>
      <c r="O149" s="166"/>
      <c r="P149" s="166"/>
      <c r="Q149" s="166"/>
      <c r="R149" s="166"/>
      <c r="S149" s="166"/>
      <c r="T149" s="182">
        <v>620110.40259740257</v>
      </c>
      <c r="U149" s="182">
        <v>0</v>
      </c>
      <c r="V149" s="182">
        <v>0</v>
      </c>
    </row>
    <row r="150" spans="1:22" s="167" customFormat="1" x14ac:dyDescent="0.25">
      <c r="A150" s="175">
        <v>122800</v>
      </c>
      <c r="B150" s="176" t="s">
        <v>1329</v>
      </c>
      <c r="C150" s="177">
        <v>0</v>
      </c>
      <c r="D150" s="177">
        <v>0</v>
      </c>
      <c r="E150" s="177">
        <v>0</v>
      </c>
      <c r="F150" s="177">
        <v>0</v>
      </c>
      <c r="G150" s="177">
        <v>0</v>
      </c>
      <c r="H150" s="177">
        <v>4662725667</v>
      </c>
      <c r="I150" s="177">
        <v>5202254316</v>
      </c>
      <c r="J150" s="166"/>
      <c r="K150" s="166"/>
      <c r="L150" s="166"/>
      <c r="M150" s="166"/>
      <c r="N150" s="166"/>
      <c r="O150" s="166"/>
      <c r="P150" s="166"/>
      <c r="Q150" s="166"/>
      <c r="R150" s="166"/>
      <c r="S150" s="166"/>
      <c r="T150" s="178">
        <v>5797813107.8187017</v>
      </c>
      <c r="U150" s="178">
        <v>0</v>
      </c>
      <c r="V150" s="178">
        <v>6276579960.7920036</v>
      </c>
    </row>
    <row r="151" spans="1:22" s="167" customFormat="1" x14ac:dyDescent="0.25">
      <c r="A151" s="179">
        <v>122801</v>
      </c>
      <c r="B151" s="180" t="s">
        <v>1908</v>
      </c>
      <c r="C151" s="181">
        <v>0</v>
      </c>
      <c r="D151" s="181">
        <v>0</v>
      </c>
      <c r="E151" s="181">
        <v>0</v>
      </c>
      <c r="F151" s="181">
        <v>0</v>
      </c>
      <c r="G151" s="181">
        <v>0</v>
      </c>
      <c r="H151" s="181">
        <v>0</v>
      </c>
      <c r="I151" s="181">
        <v>0</v>
      </c>
      <c r="J151" s="166"/>
      <c r="K151" s="166"/>
      <c r="L151" s="166"/>
      <c r="M151" s="166"/>
      <c r="N151" s="166"/>
      <c r="O151" s="166"/>
      <c r="P151" s="166"/>
      <c r="Q151" s="166"/>
      <c r="R151" s="166"/>
      <c r="S151" s="166"/>
      <c r="T151" s="182">
        <v>923750888.27272725</v>
      </c>
      <c r="U151" s="182">
        <v>0</v>
      </c>
      <c r="V151" s="182">
        <v>0</v>
      </c>
    </row>
    <row r="152" spans="1:22" s="167" customFormat="1" x14ac:dyDescent="0.25">
      <c r="A152" s="179">
        <v>122802</v>
      </c>
      <c r="B152" s="180" t="s">
        <v>1909</v>
      </c>
      <c r="C152" s="181">
        <v>0</v>
      </c>
      <c r="D152" s="181">
        <v>0</v>
      </c>
      <c r="E152" s="181">
        <v>0</v>
      </c>
      <c r="F152" s="181">
        <v>0</v>
      </c>
      <c r="G152" s="181">
        <v>0</v>
      </c>
      <c r="H152" s="181">
        <v>0</v>
      </c>
      <c r="I152" s="181">
        <v>0</v>
      </c>
      <c r="J152" s="166"/>
      <c r="K152" s="166"/>
      <c r="L152" s="166"/>
      <c r="M152" s="166"/>
      <c r="N152" s="166"/>
      <c r="O152" s="166"/>
      <c r="P152" s="166"/>
      <c r="Q152" s="166"/>
      <c r="R152" s="166"/>
      <c r="S152" s="166"/>
      <c r="T152" s="182">
        <v>0</v>
      </c>
      <c r="U152" s="182">
        <v>0</v>
      </c>
      <c r="V152" s="182">
        <v>0</v>
      </c>
    </row>
    <row r="153" spans="1:22" s="167" customFormat="1" x14ac:dyDescent="0.25">
      <c r="A153" s="179">
        <v>122803</v>
      </c>
      <c r="B153" s="180" t="s">
        <v>1910</v>
      </c>
      <c r="C153" s="181">
        <v>0</v>
      </c>
      <c r="D153" s="181">
        <v>0</v>
      </c>
      <c r="E153" s="181">
        <v>0</v>
      </c>
      <c r="F153" s="181">
        <v>0</v>
      </c>
      <c r="G153" s="181">
        <v>0</v>
      </c>
      <c r="H153" s="181">
        <v>0</v>
      </c>
      <c r="I153" s="181">
        <v>0</v>
      </c>
      <c r="J153" s="166"/>
      <c r="K153" s="166"/>
      <c r="L153" s="166"/>
      <c r="M153" s="166"/>
      <c r="N153" s="166"/>
      <c r="O153" s="166"/>
      <c r="P153" s="166"/>
      <c r="Q153" s="166"/>
      <c r="R153" s="166"/>
      <c r="S153" s="166"/>
      <c r="T153" s="182">
        <v>2909049.568311688</v>
      </c>
      <c r="U153" s="182">
        <v>0</v>
      </c>
      <c r="V153" s="182">
        <v>0</v>
      </c>
    </row>
    <row r="154" spans="1:22" s="167" customFormat="1" x14ac:dyDescent="0.25">
      <c r="A154" s="179">
        <v>122804</v>
      </c>
      <c r="B154" s="180" t="s">
        <v>1911</v>
      </c>
      <c r="C154" s="181">
        <v>0</v>
      </c>
      <c r="D154" s="181">
        <v>0</v>
      </c>
      <c r="E154" s="181">
        <v>0</v>
      </c>
      <c r="F154" s="181">
        <v>0</v>
      </c>
      <c r="G154" s="181">
        <v>0</v>
      </c>
      <c r="H154" s="181">
        <v>0</v>
      </c>
      <c r="I154" s="181">
        <v>0</v>
      </c>
      <c r="J154" s="166"/>
      <c r="K154" s="166"/>
      <c r="L154" s="166"/>
      <c r="M154" s="166"/>
      <c r="N154" s="166"/>
      <c r="O154" s="166"/>
      <c r="P154" s="166"/>
      <c r="Q154" s="166"/>
      <c r="R154" s="166"/>
      <c r="S154" s="166"/>
      <c r="T154" s="182">
        <v>73215367.337662339</v>
      </c>
      <c r="U154" s="182">
        <v>0</v>
      </c>
      <c r="V154" s="182">
        <v>0</v>
      </c>
    </row>
    <row r="155" spans="1:22" s="167" customFormat="1" x14ac:dyDescent="0.25">
      <c r="A155" s="179">
        <v>122805</v>
      </c>
      <c r="B155" s="180" t="s">
        <v>1912</v>
      </c>
      <c r="C155" s="181">
        <v>0</v>
      </c>
      <c r="D155" s="181">
        <v>0</v>
      </c>
      <c r="E155" s="181">
        <v>0</v>
      </c>
      <c r="F155" s="181">
        <v>0</v>
      </c>
      <c r="G155" s="181">
        <v>0</v>
      </c>
      <c r="H155" s="181">
        <v>0</v>
      </c>
      <c r="I155" s="181">
        <v>0</v>
      </c>
      <c r="J155" s="166"/>
      <c r="K155" s="166"/>
      <c r="L155" s="166"/>
      <c r="M155" s="166"/>
      <c r="N155" s="166"/>
      <c r="O155" s="166"/>
      <c r="P155" s="166"/>
      <c r="Q155" s="166"/>
      <c r="R155" s="166"/>
      <c r="S155" s="166"/>
      <c r="T155" s="182">
        <v>31602601.194805194</v>
      </c>
      <c r="U155" s="182">
        <v>0</v>
      </c>
      <c r="V155" s="182">
        <v>0</v>
      </c>
    </row>
    <row r="156" spans="1:22" s="167" customFormat="1" x14ac:dyDescent="0.25">
      <c r="A156" s="179">
        <v>122806</v>
      </c>
      <c r="B156" s="180" t="s">
        <v>1913</v>
      </c>
      <c r="C156" s="181">
        <v>0</v>
      </c>
      <c r="D156" s="181">
        <v>0</v>
      </c>
      <c r="E156" s="181">
        <v>0</v>
      </c>
      <c r="F156" s="181">
        <v>0</v>
      </c>
      <c r="G156" s="181">
        <v>0</v>
      </c>
      <c r="H156" s="181">
        <v>980130667</v>
      </c>
      <c r="I156" s="181">
        <v>994514316</v>
      </c>
      <c r="J156" s="166"/>
      <c r="K156" s="166"/>
      <c r="L156" s="166"/>
      <c r="M156" s="166"/>
      <c r="N156" s="166"/>
      <c r="O156" s="166"/>
      <c r="P156" s="166"/>
      <c r="Q156" s="166"/>
      <c r="R156" s="166"/>
      <c r="S156" s="166"/>
      <c r="T156" s="182">
        <v>0</v>
      </c>
      <c r="U156" s="182">
        <v>0</v>
      </c>
      <c r="V156" s="182">
        <v>0</v>
      </c>
    </row>
    <row r="157" spans="1:22" s="167" customFormat="1" x14ac:dyDescent="0.25">
      <c r="A157" s="179">
        <v>122807</v>
      </c>
      <c r="B157" s="180" t="s">
        <v>1322</v>
      </c>
      <c r="C157" s="181">
        <v>0</v>
      </c>
      <c r="D157" s="181">
        <v>0</v>
      </c>
      <c r="E157" s="181">
        <v>0</v>
      </c>
      <c r="F157" s="181">
        <v>0</v>
      </c>
      <c r="G157" s="181">
        <v>0</v>
      </c>
      <c r="H157" s="181">
        <v>0</v>
      </c>
      <c r="I157" s="181">
        <v>0</v>
      </c>
      <c r="J157" s="166"/>
      <c r="K157" s="166"/>
      <c r="L157" s="166"/>
      <c r="M157" s="166"/>
      <c r="N157" s="166"/>
      <c r="O157" s="166"/>
      <c r="P157" s="166"/>
      <c r="Q157" s="166"/>
      <c r="R157" s="166"/>
      <c r="S157" s="166"/>
      <c r="T157" s="182">
        <v>0</v>
      </c>
      <c r="U157" s="182">
        <v>0</v>
      </c>
      <c r="V157" s="182">
        <v>0</v>
      </c>
    </row>
    <row r="158" spans="1:22" s="167" customFormat="1" x14ac:dyDescent="0.25">
      <c r="A158" s="179">
        <v>122808</v>
      </c>
      <c r="B158" s="180" t="s">
        <v>1914</v>
      </c>
      <c r="C158" s="181">
        <v>0</v>
      </c>
      <c r="D158" s="181">
        <v>0</v>
      </c>
      <c r="E158" s="181">
        <v>0</v>
      </c>
      <c r="F158" s="181">
        <v>0</v>
      </c>
      <c r="G158" s="181">
        <v>0</v>
      </c>
      <c r="H158" s="181">
        <v>0</v>
      </c>
      <c r="I158" s="181">
        <v>0</v>
      </c>
      <c r="J158" s="166"/>
      <c r="K158" s="166"/>
      <c r="L158" s="166"/>
      <c r="M158" s="166"/>
      <c r="N158" s="166"/>
      <c r="O158" s="166"/>
      <c r="P158" s="166"/>
      <c r="Q158" s="166"/>
      <c r="R158" s="166"/>
      <c r="S158" s="166"/>
      <c r="T158" s="182">
        <v>0</v>
      </c>
      <c r="U158" s="182">
        <v>0</v>
      </c>
      <c r="V158" s="182">
        <v>0</v>
      </c>
    </row>
    <row r="159" spans="1:22" s="167" customFormat="1" x14ac:dyDescent="0.25">
      <c r="A159" s="179">
        <v>122809</v>
      </c>
      <c r="B159" s="180" t="s">
        <v>1915</v>
      </c>
      <c r="C159" s="181">
        <v>0</v>
      </c>
      <c r="D159" s="181">
        <v>0</v>
      </c>
      <c r="E159" s="181">
        <v>0</v>
      </c>
      <c r="F159" s="181">
        <v>0</v>
      </c>
      <c r="G159" s="181">
        <v>0</v>
      </c>
      <c r="H159" s="181">
        <v>0</v>
      </c>
      <c r="I159" s="181">
        <v>0</v>
      </c>
      <c r="J159" s="166"/>
      <c r="K159" s="166"/>
      <c r="L159" s="166"/>
      <c r="M159" s="166"/>
      <c r="N159" s="166"/>
      <c r="O159" s="166"/>
      <c r="P159" s="166"/>
      <c r="Q159" s="166"/>
      <c r="R159" s="166"/>
      <c r="S159" s="166"/>
      <c r="T159" s="182">
        <v>0</v>
      </c>
      <c r="U159" s="182">
        <v>0</v>
      </c>
      <c r="V159" s="182">
        <v>0</v>
      </c>
    </row>
    <row r="160" spans="1:22" s="167" customFormat="1" x14ac:dyDescent="0.25">
      <c r="A160" s="179">
        <v>122810</v>
      </c>
      <c r="B160" s="180" t="s">
        <v>1916</v>
      </c>
      <c r="C160" s="181">
        <v>0</v>
      </c>
      <c r="D160" s="181">
        <v>0</v>
      </c>
      <c r="E160" s="181">
        <v>0</v>
      </c>
      <c r="F160" s="181">
        <v>0</v>
      </c>
      <c r="G160" s="181">
        <v>0</v>
      </c>
      <c r="H160" s="181">
        <v>0</v>
      </c>
      <c r="I160" s="181">
        <v>0</v>
      </c>
      <c r="J160" s="166"/>
      <c r="K160" s="166"/>
      <c r="L160" s="166"/>
      <c r="M160" s="166"/>
      <c r="N160" s="166"/>
      <c r="O160" s="166"/>
      <c r="P160" s="166"/>
      <c r="Q160" s="166"/>
      <c r="R160" s="166"/>
      <c r="S160" s="166"/>
      <c r="T160" s="182">
        <v>0</v>
      </c>
      <c r="U160" s="182">
        <v>0</v>
      </c>
      <c r="V160" s="182">
        <v>0</v>
      </c>
    </row>
    <row r="161" spans="1:22" s="167" customFormat="1" x14ac:dyDescent="0.25">
      <c r="A161" s="179">
        <v>122811</v>
      </c>
      <c r="B161" s="180" t="s">
        <v>1917</v>
      </c>
      <c r="C161" s="181">
        <v>0</v>
      </c>
      <c r="D161" s="181">
        <v>0</v>
      </c>
      <c r="E161" s="181">
        <v>0</v>
      </c>
      <c r="F161" s="181">
        <v>0</v>
      </c>
      <c r="G161" s="181">
        <v>0</v>
      </c>
      <c r="H161" s="181">
        <v>3157685000</v>
      </c>
      <c r="I161" s="181">
        <v>3683320000</v>
      </c>
      <c r="J161" s="166"/>
      <c r="K161" s="166"/>
      <c r="L161" s="166"/>
      <c r="M161" s="166"/>
      <c r="N161" s="166"/>
      <c r="O161" s="166"/>
      <c r="P161" s="166"/>
      <c r="Q161" s="166"/>
      <c r="R161" s="166"/>
      <c r="S161" s="166"/>
      <c r="T161" s="182">
        <v>4589829065.3798704</v>
      </c>
      <c r="U161" s="182">
        <v>0</v>
      </c>
      <c r="V161" s="182">
        <v>5623417700.6000004</v>
      </c>
    </row>
    <row r="162" spans="1:22" s="167" customFormat="1" x14ac:dyDescent="0.25">
      <c r="A162" s="179">
        <v>122814</v>
      </c>
      <c r="B162" s="180" t="s">
        <v>1918</v>
      </c>
      <c r="C162" s="181">
        <v>0</v>
      </c>
      <c r="D162" s="181">
        <v>0</v>
      </c>
      <c r="E162" s="181">
        <v>0</v>
      </c>
      <c r="F162" s="181">
        <v>0</v>
      </c>
      <c r="G162" s="181">
        <v>0</v>
      </c>
      <c r="H162" s="181">
        <v>524910000</v>
      </c>
      <c r="I162" s="181">
        <v>524420000</v>
      </c>
      <c r="J162" s="166"/>
      <c r="K162" s="166"/>
      <c r="L162" s="166"/>
      <c r="M162" s="166"/>
      <c r="N162" s="166"/>
      <c r="O162" s="166"/>
      <c r="P162" s="166"/>
      <c r="Q162" s="166"/>
      <c r="R162" s="166"/>
      <c r="S162" s="166"/>
      <c r="T162" s="182">
        <v>4922875.6623376627</v>
      </c>
      <c r="U162" s="182">
        <v>0</v>
      </c>
      <c r="V162" s="182">
        <v>0</v>
      </c>
    </row>
    <row r="163" spans="1:22" s="167" customFormat="1" x14ac:dyDescent="0.25">
      <c r="A163" s="179">
        <v>122815</v>
      </c>
      <c r="B163" s="180" t="s">
        <v>1919</v>
      </c>
      <c r="C163" s="181">
        <v>0</v>
      </c>
      <c r="D163" s="181">
        <v>0</v>
      </c>
      <c r="E163" s="181">
        <v>0</v>
      </c>
      <c r="F163" s="181">
        <v>0</v>
      </c>
      <c r="G163" s="181">
        <v>0</v>
      </c>
      <c r="H163" s="181">
        <v>0</v>
      </c>
      <c r="I163" s="181">
        <v>0</v>
      </c>
      <c r="J163" s="166"/>
      <c r="K163" s="166"/>
      <c r="L163" s="166"/>
      <c r="M163" s="166"/>
      <c r="N163" s="166"/>
      <c r="O163" s="166"/>
      <c r="P163" s="166"/>
      <c r="Q163" s="166"/>
      <c r="R163" s="166"/>
      <c r="S163" s="166"/>
      <c r="T163" s="182">
        <v>0</v>
      </c>
      <c r="U163" s="182">
        <v>0</v>
      </c>
      <c r="V163" s="182">
        <v>0</v>
      </c>
    </row>
    <row r="164" spans="1:22" s="167" customFormat="1" x14ac:dyDescent="0.25">
      <c r="A164" s="179">
        <v>122816</v>
      </c>
      <c r="B164" s="180" t="s">
        <v>1920</v>
      </c>
      <c r="C164" s="181">
        <v>0</v>
      </c>
      <c r="D164" s="181">
        <v>0</v>
      </c>
      <c r="E164" s="181">
        <v>0</v>
      </c>
      <c r="F164" s="181">
        <v>0</v>
      </c>
      <c r="G164" s="181">
        <v>0</v>
      </c>
      <c r="H164" s="181">
        <v>0</v>
      </c>
      <c r="I164" s="181">
        <v>0</v>
      </c>
      <c r="J164" s="166"/>
      <c r="K164" s="166"/>
      <c r="L164" s="166"/>
      <c r="M164" s="166"/>
      <c r="N164" s="166"/>
      <c r="O164" s="166"/>
      <c r="P164" s="166"/>
      <c r="Q164" s="166"/>
      <c r="R164" s="166"/>
      <c r="S164" s="166"/>
      <c r="T164" s="182">
        <v>0</v>
      </c>
      <c r="U164" s="182">
        <v>0</v>
      </c>
      <c r="V164" s="182">
        <v>0</v>
      </c>
    </row>
    <row r="165" spans="1:22" s="167" customFormat="1" x14ac:dyDescent="0.25">
      <c r="A165" s="179">
        <v>122817</v>
      </c>
      <c r="B165" s="180" t="s">
        <v>1921</v>
      </c>
      <c r="C165" s="181">
        <v>0</v>
      </c>
      <c r="D165" s="181">
        <v>0</v>
      </c>
      <c r="E165" s="181">
        <v>0</v>
      </c>
      <c r="F165" s="181">
        <v>0</v>
      </c>
      <c r="G165" s="181">
        <v>0</v>
      </c>
      <c r="H165" s="181">
        <v>0</v>
      </c>
      <c r="I165" s="181">
        <v>0</v>
      </c>
      <c r="J165" s="166"/>
      <c r="K165" s="166"/>
      <c r="L165" s="166"/>
      <c r="M165" s="166"/>
      <c r="N165" s="166"/>
      <c r="O165" s="166"/>
      <c r="P165" s="166"/>
      <c r="Q165" s="166"/>
      <c r="R165" s="166"/>
      <c r="S165" s="166"/>
      <c r="T165" s="182">
        <v>0</v>
      </c>
      <c r="U165" s="182">
        <v>0</v>
      </c>
      <c r="V165" s="182">
        <v>0</v>
      </c>
    </row>
    <row r="166" spans="1:22" s="167" customFormat="1" x14ac:dyDescent="0.25">
      <c r="A166" s="179">
        <v>122818</v>
      </c>
      <c r="B166" s="180" t="s">
        <v>1922</v>
      </c>
      <c r="C166" s="181">
        <v>0</v>
      </c>
      <c r="D166" s="181">
        <v>0</v>
      </c>
      <c r="E166" s="181">
        <v>0</v>
      </c>
      <c r="F166" s="181">
        <v>0</v>
      </c>
      <c r="G166" s="181">
        <v>0</v>
      </c>
      <c r="H166" s="181">
        <v>0</v>
      </c>
      <c r="I166" s="181">
        <v>0</v>
      </c>
      <c r="J166" s="166"/>
      <c r="K166" s="166"/>
      <c r="L166" s="166"/>
      <c r="M166" s="166"/>
      <c r="N166" s="166"/>
      <c r="O166" s="166"/>
      <c r="P166" s="166"/>
      <c r="Q166" s="166"/>
      <c r="R166" s="166"/>
      <c r="S166" s="166"/>
      <c r="T166" s="182">
        <v>0</v>
      </c>
      <c r="U166" s="182">
        <v>0</v>
      </c>
      <c r="V166" s="182">
        <v>0</v>
      </c>
    </row>
    <row r="167" spans="1:22" s="167" customFormat="1" x14ac:dyDescent="0.25">
      <c r="A167" s="179">
        <v>122842</v>
      </c>
      <c r="B167" s="180" t="s">
        <v>1923</v>
      </c>
      <c r="C167" s="181">
        <v>0</v>
      </c>
      <c r="D167" s="181">
        <v>0</v>
      </c>
      <c r="E167" s="181">
        <v>0</v>
      </c>
      <c r="F167" s="181">
        <v>0</v>
      </c>
      <c r="G167" s="181">
        <v>0</v>
      </c>
      <c r="H167" s="181">
        <v>0</v>
      </c>
      <c r="I167" s="181">
        <v>0</v>
      </c>
      <c r="J167" s="166"/>
      <c r="K167" s="166"/>
      <c r="L167" s="166"/>
      <c r="M167" s="166"/>
      <c r="N167" s="166"/>
      <c r="O167" s="166"/>
      <c r="P167" s="166"/>
      <c r="Q167" s="166"/>
      <c r="R167" s="166"/>
      <c r="S167" s="166"/>
      <c r="T167" s="182">
        <v>0</v>
      </c>
      <c r="U167" s="182">
        <v>0</v>
      </c>
      <c r="V167" s="182">
        <v>0</v>
      </c>
    </row>
    <row r="168" spans="1:22" s="167" customFormat="1" x14ac:dyDescent="0.25">
      <c r="A168" s="179">
        <v>122895</v>
      </c>
      <c r="B168" s="180" t="s">
        <v>1924</v>
      </c>
      <c r="C168" s="181">
        <v>0</v>
      </c>
      <c r="D168" s="181">
        <v>0</v>
      </c>
      <c r="E168" s="181">
        <v>0</v>
      </c>
      <c r="F168" s="181">
        <v>0</v>
      </c>
      <c r="G168" s="181">
        <v>0</v>
      </c>
      <c r="H168" s="181">
        <v>0</v>
      </c>
      <c r="I168" s="181">
        <v>0</v>
      </c>
      <c r="J168" s="166"/>
      <c r="K168" s="166"/>
      <c r="L168" s="166"/>
      <c r="M168" s="166"/>
      <c r="N168" s="166"/>
      <c r="O168" s="166"/>
      <c r="P168" s="166"/>
      <c r="Q168" s="166"/>
      <c r="R168" s="166"/>
      <c r="S168" s="166"/>
      <c r="T168" s="182">
        <v>176794319.74376625</v>
      </c>
      <c r="U168" s="182">
        <v>0</v>
      </c>
      <c r="V168" s="182">
        <v>0</v>
      </c>
    </row>
    <row r="169" spans="1:22" s="167" customFormat="1" x14ac:dyDescent="0.25">
      <c r="A169" s="179">
        <v>122899</v>
      </c>
      <c r="B169" s="180" t="s">
        <v>1310</v>
      </c>
      <c r="C169" s="181">
        <v>0</v>
      </c>
      <c r="D169" s="181">
        <v>0</v>
      </c>
      <c r="E169" s="181">
        <v>0</v>
      </c>
      <c r="F169" s="181">
        <v>0</v>
      </c>
      <c r="G169" s="181">
        <v>0</v>
      </c>
      <c r="H169" s="181">
        <v>0</v>
      </c>
      <c r="I169" s="181">
        <v>0</v>
      </c>
      <c r="J169" s="166"/>
      <c r="K169" s="166"/>
      <c r="L169" s="166"/>
      <c r="M169" s="166"/>
      <c r="N169" s="166"/>
      <c r="O169" s="166"/>
      <c r="P169" s="166"/>
      <c r="Q169" s="166"/>
      <c r="R169" s="166"/>
      <c r="S169" s="166"/>
      <c r="T169" s="182">
        <v>5211059.3407792207</v>
      </c>
      <c r="U169" s="182">
        <v>0</v>
      </c>
      <c r="V169" s="182">
        <v>0</v>
      </c>
    </row>
    <row r="170" spans="1:22" s="167" customFormat="1" x14ac:dyDescent="0.25">
      <c r="A170" s="175">
        <v>123000</v>
      </c>
      <c r="B170" s="176" t="s">
        <v>1309</v>
      </c>
      <c r="C170" s="177">
        <v>0</v>
      </c>
      <c r="D170" s="177">
        <v>0</v>
      </c>
      <c r="E170" s="177">
        <v>0</v>
      </c>
      <c r="F170" s="177">
        <v>0</v>
      </c>
      <c r="G170" s="177">
        <v>0</v>
      </c>
      <c r="H170" s="177">
        <v>0</v>
      </c>
      <c r="I170" s="177">
        <v>0</v>
      </c>
      <c r="J170" s="166"/>
      <c r="K170" s="166"/>
      <c r="L170" s="166"/>
      <c r="M170" s="166"/>
      <c r="N170" s="166"/>
      <c r="O170" s="166"/>
      <c r="P170" s="166"/>
      <c r="Q170" s="166"/>
      <c r="R170" s="166"/>
      <c r="S170" s="166"/>
      <c r="T170" s="178">
        <v>847720795.08857143</v>
      </c>
      <c r="U170" s="178">
        <v>0</v>
      </c>
      <c r="V170" s="178">
        <v>35118215.548000023</v>
      </c>
    </row>
    <row r="171" spans="1:22" s="167" customFormat="1" x14ac:dyDescent="0.25">
      <c r="A171" s="179">
        <v>123001</v>
      </c>
      <c r="B171" s="180" t="s">
        <v>1927</v>
      </c>
      <c r="C171" s="181">
        <v>0</v>
      </c>
      <c r="D171" s="181">
        <v>0</v>
      </c>
      <c r="E171" s="181">
        <v>0</v>
      </c>
      <c r="F171" s="181">
        <v>0</v>
      </c>
      <c r="G171" s="181">
        <v>0</v>
      </c>
      <c r="H171" s="181">
        <v>0</v>
      </c>
      <c r="I171" s="181">
        <v>0</v>
      </c>
      <c r="J171" s="166"/>
      <c r="K171" s="166"/>
      <c r="L171" s="166"/>
      <c r="M171" s="166"/>
      <c r="N171" s="166"/>
      <c r="O171" s="166"/>
      <c r="P171" s="166"/>
      <c r="Q171" s="166"/>
      <c r="R171" s="166"/>
      <c r="S171" s="166"/>
      <c r="T171" s="182">
        <v>14305388.96103896</v>
      </c>
      <c r="U171" s="182">
        <v>0</v>
      </c>
      <c r="V171" s="182">
        <v>0</v>
      </c>
    </row>
    <row r="172" spans="1:22" s="167" customFormat="1" x14ac:dyDescent="0.25">
      <c r="A172" s="179">
        <v>123002</v>
      </c>
      <c r="B172" s="180" t="s">
        <v>1928</v>
      </c>
      <c r="C172" s="181">
        <v>0</v>
      </c>
      <c r="D172" s="181">
        <v>0</v>
      </c>
      <c r="E172" s="181">
        <v>0</v>
      </c>
      <c r="F172" s="181">
        <v>0</v>
      </c>
      <c r="G172" s="181">
        <v>0</v>
      </c>
      <c r="H172" s="181">
        <v>0</v>
      </c>
      <c r="I172" s="181">
        <v>0</v>
      </c>
      <c r="J172" s="166"/>
      <c r="K172" s="166"/>
      <c r="L172" s="166"/>
      <c r="M172" s="166"/>
      <c r="N172" s="166"/>
      <c r="O172" s="166"/>
      <c r="P172" s="166"/>
      <c r="Q172" s="166"/>
      <c r="R172" s="166"/>
      <c r="S172" s="166"/>
      <c r="T172" s="182">
        <v>518400.67792207794</v>
      </c>
      <c r="U172" s="182">
        <v>0</v>
      </c>
      <c r="V172" s="182">
        <v>0</v>
      </c>
    </row>
    <row r="173" spans="1:22" s="167" customFormat="1" x14ac:dyDescent="0.25">
      <c r="A173" s="179">
        <v>123003</v>
      </c>
      <c r="B173" s="180" t="s">
        <v>1950</v>
      </c>
      <c r="C173" s="181">
        <v>0</v>
      </c>
      <c r="D173" s="181">
        <v>0</v>
      </c>
      <c r="E173" s="181">
        <v>0</v>
      </c>
      <c r="F173" s="181">
        <v>0</v>
      </c>
      <c r="G173" s="181">
        <v>0</v>
      </c>
      <c r="H173" s="181">
        <v>0</v>
      </c>
      <c r="I173" s="181">
        <v>0</v>
      </c>
      <c r="J173" s="166"/>
      <c r="K173" s="166"/>
      <c r="L173" s="166"/>
      <c r="M173" s="166"/>
      <c r="N173" s="166"/>
      <c r="O173" s="166"/>
      <c r="P173" s="166"/>
      <c r="Q173" s="166"/>
      <c r="R173" s="166"/>
      <c r="S173" s="166"/>
      <c r="T173" s="182">
        <v>48590602.774675317</v>
      </c>
      <c r="U173" s="182">
        <v>0</v>
      </c>
      <c r="V173" s="182">
        <v>0</v>
      </c>
    </row>
    <row r="174" spans="1:22" s="167" customFormat="1" x14ac:dyDescent="0.25">
      <c r="A174" s="179">
        <v>123005</v>
      </c>
      <c r="B174" s="180" t="s">
        <v>1308</v>
      </c>
      <c r="C174" s="181">
        <v>0</v>
      </c>
      <c r="D174" s="181">
        <v>0</v>
      </c>
      <c r="E174" s="181">
        <v>0</v>
      </c>
      <c r="F174" s="181">
        <v>0</v>
      </c>
      <c r="G174" s="181">
        <v>0</v>
      </c>
      <c r="H174" s="181">
        <v>0</v>
      </c>
      <c r="I174" s="181">
        <v>0</v>
      </c>
      <c r="J174" s="166"/>
      <c r="K174" s="166"/>
      <c r="L174" s="166"/>
      <c r="M174" s="166"/>
      <c r="N174" s="166"/>
      <c r="O174" s="166"/>
      <c r="P174" s="166"/>
      <c r="Q174" s="166"/>
      <c r="R174" s="166"/>
      <c r="S174" s="166"/>
      <c r="T174" s="182">
        <v>16248.401038961038</v>
      </c>
      <c r="U174" s="182">
        <v>0</v>
      </c>
      <c r="V174" s="182">
        <v>0</v>
      </c>
    </row>
    <row r="175" spans="1:22" s="167" customFormat="1" x14ac:dyDescent="0.25">
      <c r="A175" s="179">
        <v>123006</v>
      </c>
      <c r="B175" s="180" t="s">
        <v>1307</v>
      </c>
      <c r="C175" s="181">
        <v>0</v>
      </c>
      <c r="D175" s="181">
        <v>0</v>
      </c>
      <c r="E175" s="181">
        <v>0</v>
      </c>
      <c r="F175" s="181">
        <v>0</v>
      </c>
      <c r="G175" s="181">
        <v>0</v>
      </c>
      <c r="H175" s="181">
        <v>0</v>
      </c>
      <c r="I175" s="181">
        <v>0</v>
      </c>
      <c r="J175" s="166"/>
      <c r="K175" s="166"/>
      <c r="L175" s="166"/>
      <c r="M175" s="166"/>
      <c r="N175" s="166"/>
      <c r="O175" s="166"/>
      <c r="P175" s="166"/>
      <c r="Q175" s="166"/>
      <c r="R175" s="166"/>
      <c r="S175" s="166"/>
      <c r="T175" s="182">
        <v>311861452.56220782</v>
      </c>
      <c r="U175" s="182">
        <v>0</v>
      </c>
      <c r="V175" s="182">
        <v>0</v>
      </c>
    </row>
    <row r="176" spans="1:22" s="167" customFormat="1" x14ac:dyDescent="0.25">
      <c r="A176" s="179">
        <v>123007</v>
      </c>
      <c r="B176" s="180" t="s">
        <v>1306</v>
      </c>
      <c r="C176" s="181">
        <v>0</v>
      </c>
      <c r="D176" s="181">
        <v>0</v>
      </c>
      <c r="E176" s="181">
        <v>0</v>
      </c>
      <c r="F176" s="181">
        <v>0</v>
      </c>
      <c r="G176" s="181">
        <v>0</v>
      </c>
      <c r="H176" s="181">
        <v>0</v>
      </c>
      <c r="I176" s="181">
        <v>0</v>
      </c>
      <c r="J176" s="166"/>
      <c r="K176" s="166"/>
      <c r="L176" s="166"/>
      <c r="M176" s="166"/>
      <c r="N176" s="166"/>
      <c r="O176" s="166"/>
      <c r="P176" s="166"/>
      <c r="Q176" s="166"/>
      <c r="R176" s="166"/>
      <c r="S176" s="166"/>
      <c r="T176" s="182">
        <v>23610080.649350651</v>
      </c>
      <c r="U176" s="182">
        <v>0</v>
      </c>
      <c r="V176" s="182">
        <v>0</v>
      </c>
    </row>
    <row r="177" spans="1:22" s="167" customFormat="1" x14ac:dyDescent="0.25">
      <c r="A177" s="179">
        <v>123008</v>
      </c>
      <c r="B177" s="180" t="s">
        <v>1929</v>
      </c>
      <c r="C177" s="181">
        <v>0</v>
      </c>
      <c r="D177" s="181">
        <v>0</v>
      </c>
      <c r="E177" s="181">
        <v>0</v>
      </c>
      <c r="F177" s="181">
        <v>0</v>
      </c>
      <c r="G177" s="181">
        <v>0</v>
      </c>
      <c r="H177" s="181">
        <v>0</v>
      </c>
      <c r="I177" s="181">
        <v>0</v>
      </c>
      <c r="J177" s="166"/>
      <c r="K177" s="166"/>
      <c r="L177" s="166"/>
      <c r="M177" s="166"/>
      <c r="N177" s="166"/>
      <c r="O177" s="166"/>
      <c r="P177" s="166"/>
      <c r="Q177" s="166"/>
      <c r="R177" s="166"/>
      <c r="S177" s="166"/>
      <c r="T177" s="182">
        <v>0</v>
      </c>
      <c r="U177" s="182">
        <v>0</v>
      </c>
      <c r="V177" s="182">
        <v>0</v>
      </c>
    </row>
    <row r="178" spans="1:22" s="167" customFormat="1" x14ac:dyDescent="0.25">
      <c r="A178" s="179">
        <v>123009</v>
      </c>
      <c r="B178" s="180" t="s">
        <v>1930</v>
      </c>
      <c r="C178" s="181">
        <v>0</v>
      </c>
      <c r="D178" s="181">
        <v>0</v>
      </c>
      <c r="E178" s="181">
        <v>0</v>
      </c>
      <c r="F178" s="181">
        <v>0</v>
      </c>
      <c r="G178" s="181">
        <v>0</v>
      </c>
      <c r="H178" s="181">
        <v>0</v>
      </c>
      <c r="I178" s="181">
        <v>0</v>
      </c>
      <c r="J178" s="166"/>
      <c r="K178" s="166"/>
      <c r="L178" s="166"/>
      <c r="M178" s="166"/>
      <c r="N178" s="166"/>
      <c r="O178" s="166"/>
      <c r="P178" s="166"/>
      <c r="Q178" s="166"/>
      <c r="R178" s="166"/>
      <c r="S178" s="166"/>
      <c r="T178" s="182">
        <v>0</v>
      </c>
      <c r="U178" s="182">
        <v>0</v>
      </c>
      <c r="V178" s="182">
        <v>0</v>
      </c>
    </row>
    <row r="179" spans="1:22" s="167" customFormat="1" x14ac:dyDescent="0.25">
      <c r="A179" s="179">
        <v>123010</v>
      </c>
      <c r="B179" s="180" t="s">
        <v>1931</v>
      </c>
      <c r="C179" s="181">
        <v>0</v>
      </c>
      <c r="D179" s="181">
        <v>0</v>
      </c>
      <c r="E179" s="181">
        <v>0</v>
      </c>
      <c r="F179" s="181">
        <v>0</v>
      </c>
      <c r="G179" s="181">
        <v>0</v>
      </c>
      <c r="H179" s="181">
        <v>0</v>
      </c>
      <c r="I179" s="181">
        <v>0</v>
      </c>
      <c r="J179" s="166"/>
      <c r="K179" s="166"/>
      <c r="L179" s="166"/>
      <c r="M179" s="166"/>
      <c r="N179" s="166"/>
      <c r="O179" s="166"/>
      <c r="P179" s="166"/>
      <c r="Q179" s="166"/>
      <c r="R179" s="166"/>
      <c r="S179" s="166"/>
      <c r="T179" s="182">
        <v>0</v>
      </c>
      <c r="U179" s="182">
        <v>0</v>
      </c>
      <c r="V179" s="182">
        <v>0</v>
      </c>
    </row>
    <row r="180" spans="1:22" s="167" customFormat="1" x14ac:dyDescent="0.25">
      <c r="A180" s="179">
        <v>123011</v>
      </c>
      <c r="B180" s="180" t="s">
        <v>1932</v>
      </c>
      <c r="C180" s="181">
        <v>0</v>
      </c>
      <c r="D180" s="181">
        <v>0</v>
      </c>
      <c r="E180" s="181">
        <v>0</v>
      </c>
      <c r="F180" s="181">
        <v>0</v>
      </c>
      <c r="G180" s="181">
        <v>0</v>
      </c>
      <c r="H180" s="181">
        <v>0</v>
      </c>
      <c r="I180" s="181">
        <v>0</v>
      </c>
      <c r="J180" s="166"/>
      <c r="K180" s="166"/>
      <c r="L180" s="166"/>
      <c r="M180" s="166"/>
      <c r="N180" s="166"/>
      <c r="O180" s="166"/>
      <c r="P180" s="166"/>
      <c r="Q180" s="166"/>
      <c r="R180" s="166"/>
      <c r="S180" s="166"/>
      <c r="T180" s="182">
        <v>0</v>
      </c>
      <c r="U180" s="182">
        <v>0</v>
      </c>
      <c r="V180" s="182">
        <v>0</v>
      </c>
    </row>
    <row r="181" spans="1:22" s="167" customFormat="1" x14ac:dyDescent="0.25">
      <c r="A181" s="179">
        <v>123012</v>
      </c>
      <c r="B181" s="180" t="s">
        <v>1933</v>
      </c>
      <c r="C181" s="181">
        <v>0</v>
      </c>
      <c r="D181" s="181">
        <v>0</v>
      </c>
      <c r="E181" s="181">
        <v>0</v>
      </c>
      <c r="F181" s="181">
        <v>0</v>
      </c>
      <c r="G181" s="181">
        <v>0</v>
      </c>
      <c r="H181" s="181">
        <v>0</v>
      </c>
      <c r="I181" s="181">
        <v>0</v>
      </c>
      <c r="J181" s="166"/>
      <c r="K181" s="166"/>
      <c r="L181" s="166"/>
      <c r="M181" s="166"/>
      <c r="N181" s="166"/>
      <c r="O181" s="166"/>
      <c r="P181" s="166"/>
      <c r="Q181" s="166"/>
      <c r="R181" s="166"/>
      <c r="S181" s="166"/>
      <c r="T181" s="182">
        <v>0</v>
      </c>
      <c r="U181" s="182">
        <v>0</v>
      </c>
      <c r="V181" s="182">
        <v>0</v>
      </c>
    </row>
    <row r="182" spans="1:22" s="167" customFormat="1" x14ac:dyDescent="0.25">
      <c r="A182" s="179">
        <v>123013</v>
      </c>
      <c r="B182" s="180" t="s">
        <v>1934</v>
      </c>
      <c r="C182" s="181">
        <v>0</v>
      </c>
      <c r="D182" s="181">
        <v>0</v>
      </c>
      <c r="E182" s="181">
        <v>0</v>
      </c>
      <c r="F182" s="181">
        <v>0</v>
      </c>
      <c r="G182" s="181">
        <v>0</v>
      </c>
      <c r="H182" s="181">
        <v>0</v>
      </c>
      <c r="I182" s="181">
        <v>0</v>
      </c>
      <c r="J182" s="166"/>
      <c r="K182" s="166"/>
      <c r="L182" s="166"/>
      <c r="M182" s="166"/>
      <c r="N182" s="166"/>
      <c r="O182" s="166"/>
      <c r="P182" s="166"/>
      <c r="Q182" s="166"/>
      <c r="R182" s="166"/>
      <c r="S182" s="166"/>
      <c r="T182" s="182">
        <v>686118.99324675335</v>
      </c>
      <c r="U182" s="182">
        <v>0</v>
      </c>
      <c r="V182" s="182">
        <v>0</v>
      </c>
    </row>
    <row r="183" spans="1:22" s="167" customFormat="1" x14ac:dyDescent="0.25">
      <c r="A183" s="179">
        <v>123014</v>
      </c>
      <c r="B183" s="180" t="s">
        <v>1935</v>
      </c>
      <c r="C183" s="181">
        <v>0</v>
      </c>
      <c r="D183" s="181">
        <v>0</v>
      </c>
      <c r="E183" s="181">
        <v>0</v>
      </c>
      <c r="F183" s="181">
        <v>0</v>
      </c>
      <c r="G183" s="181">
        <v>0</v>
      </c>
      <c r="H183" s="181">
        <v>0</v>
      </c>
      <c r="I183" s="181">
        <v>0</v>
      </c>
      <c r="J183" s="166"/>
      <c r="K183" s="166"/>
      <c r="L183" s="166"/>
      <c r="M183" s="166"/>
      <c r="N183" s="166"/>
      <c r="O183" s="166"/>
      <c r="P183" s="166"/>
      <c r="Q183" s="166"/>
      <c r="R183" s="166"/>
      <c r="S183" s="166"/>
      <c r="T183" s="182">
        <v>0</v>
      </c>
      <c r="U183" s="182">
        <v>0</v>
      </c>
      <c r="V183" s="182">
        <v>0</v>
      </c>
    </row>
    <row r="184" spans="1:22" s="167" customFormat="1" x14ac:dyDescent="0.25">
      <c r="A184" s="179">
        <v>123099</v>
      </c>
      <c r="B184" s="180" t="s">
        <v>1296</v>
      </c>
      <c r="C184" s="181">
        <v>0</v>
      </c>
      <c r="D184" s="181">
        <v>0</v>
      </c>
      <c r="E184" s="181">
        <v>0</v>
      </c>
      <c r="F184" s="181">
        <v>0</v>
      </c>
      <c r="G184" s="181">
        <v>0</v>
      </c>
      <c r="H184" s="181">
        <v>0</v>
      </c>
      <c r="I184" s="181">
        <v>0</v>
      </c>
      <c r="J184" s="166"/>
      <c r="K184" s="166"/>
      <c r="L184" s="166"/>
      <c r="M184" s="166"/>
      <c r="N184" s="166"/>
      <c r="O184" s="166"/>
      <c r="P184" s="166"/>
      <c r="Q184" s="166"/>
      <c r="R184" s="166"/>
      <c r="S184" s="166"/>
      <c r="T184" s="182">
        <v>7087302.5175324678</v>
      </c>
      <c r="U184" s="182">
        <v>0</v>
      </c>
      <c r="V184" s="182">
        <v>0</v>
      </c>
    </row>
    <row r="185" spans="1:22" s="167" customFormat="1" x14ac:dyDescent="0.25">
      <c r="A185" s="175">
        <v>123200</v>
      </c>
      <c r="B185" s="176" t="s">
        <v>1295</v>
      </c>
      <c r="C185" s="177">
        <v>0</v>
      </c>
      <c r="D185" s="177">
        <v>0</v>
      </c>
      <c r="E185" s="177">
        <v>0</v>
      </c>
      <c r="F185" s="177">
        <v>0</v>
      </c>
      <c r="G185" s="177">
        <v>0</v>
      </c>
      <c r="H185" s="177">
        <v>0</v>
      </c>
      <c r="I185" s="177">
        <v>0</v>
      </c>
      <c r="J185" s="166"/>
      <c r="K185" s="166"/>
      <c r="L185" s="166"/>
      <c r="M185" s="166"/>
      <c r="N185" s="166"/>
      <c r="O185" s="166"/>
      <c r="P185" s="166"/>
      <c r="Q185" s="166"/>
      <c r="R185" s="166"/>
      <c r="S185" s="166"/>
      <c r="T185" s="178">
        <v>1550054568.1354544</v>
      </c>
      <c r="U185" s="178">
        <v>0</v>
      </c>
      <c r="V185" s="178">
        <v>0</v>
      </c>
    </row>
    <row r="186" spans="1:22" s="167" customFormat="1" x14ac:dyDescent="0.25">
      <c r="A186" s="179">
        <v>123201</v>
      </c>
      <c r="B186" s="180" t="s">
        <v>1927</v>
      </c>
      <c r="C186" s="181">
        <v>0</v>
      </c>
      <c r="D186" s="181">
        <v>0</v>
      </c>
      <c r="E186" s="181">
        <v>0</v>
      </c>
      <c r="F186" s="181">
        <v>0</v>
      </c>
      <c r="G186" s="181">
        <v>0</v>
      </c>
      <c r="H186" s="181">
        <v>0</v>
      </c>
      <c r="I186" s="181">
        <v>0</v>
      </c>
      <c r="J186" s="166"/>
      <c r="K186" s="166"/>
      <c r="L186" s="166"/>
      <c r="M186" s="166"/>
      <c r="N186" s="166"/>
      <c r="O186" s="166"/>
      <c r="P186" s="166"/>
      <c r="Q186" s="166"/>
      <c r="R186" s="166"/>
      <c r="S186" s="166"/>
      <c r="T186" s="182">
        <v>126721587.67376624</v>
      </c>
      <c r="U186" s="182">
        <v>0</v>
      </c>
      <c r="V186" s="182">
        <v>0</v>
      </c>
    </row>
    <row r="187" spans="1:22" s="167" customFormat="1" x14ac:dyDescent="0.25">
      <c r="A187" s="179">
        <v>123202</v>
      </c>
      <c r="B187" s="180" t="s">
        <v>1928</v>
      </c>
      <c r="C187" s="181">
        <v>0</v>
      </c>
      <c r="D187" s="181">
        <v>0</v>
      </c>
      <c r="E187" s="181">
        <v>0</v>
      </c>
      <c r="F187" s="181">
        <v>0</v>
      </c>
      <c r="G187" s="181">
        <v>0</v>
      </c>
      <c r="H187" s="181">
        <v>0</v>
      </c>
      <c r="I187" s="181">
        <v>0</v>
      </c>
      <c r="J187" s="166"/>
      <c r="K187" s="166"/>
      <c r="L187" s="166"/>
      <c r="M187" s="166"/>
      <c r="N187" s="166"/>
      <c r="O187" s="166"/>
      <c r="P187" s="166"/>
      <c r="Q187" s="166"/>
      <c r="R187" s="166"/>
      <c r="S187" s="166"/>
      <c r="T187" s="182">
        <v>1380159366.883117</v>
      </c>
      <c r="U187" s="182">
        <v>0</v>
      </c>
      <c r="V187" s="182">
        <v>0</v>
      </c>
    </row>
    <row r="188" spans="1:22" s="167" customFormat="1" x14ac:dyDescent="0.25">
      <c r="A188" s="179">
        <v>123204</v>
      </c>
      <c r="B188" s="180" t="s">
        <v>1943</v>
      </c>
      <c r="C188" s="181">
        <v>0</v>
      </c>
      <c r="D188" s="181">
        <v>0</v>
      </c>
      <c r="E188" s="181">
        <v>0</v>
      </c>
      <c r="F188" s="181">
        <v>0</v>
      </c>
      <c r="G188" s="181">
        <v>0</v>
      </c>
      <c r="H188" s="181">
        <v>0</v>
      </c>
      <c r="I188" s="181">
        <v>0</v>
      </c>
      <c r="J188" s="166"/>
      <c r="K188" s="166"/>
      <c r="L188" s="166"/>
      <c r="M188" s="166"/>
      <c r="N188" s="166"/>
      <c r="O188" s="166"/>
      <c r="P188" s="166"/>
      <c r="Q188" s="166"/>
      <c r="R188" s="166"/>
      <c r="S188" s="166"/>
      <c r="T188" s="182">
        <v>43419490.81064935</v>
      </c>
      <c r="U188" s="182">
        <v>0</v>
      </c>
      <c r="V188" s="182">
        <v>0</v>
      </c>
    </row>
    <row r="189" spans="1:22" s="167" customFormat="1" x14ac:dyDescent="0.25">
      <c r="A189" s="179">
        <v>123295</v>
      </c>
      <c r="B189" s="180" t="s">
        <v>1291</v>
      </c>
      <c r="C189" s="181">
        <v>0</v>
      </c>
      <c r="D189" s="181">
        <v>0</v>
      </c>
      <c r="E189" s="181">
        <v>0</v>
      </c>
      <c r="F189" s="181">
        <v>0</v>
      </c>
      <c r="G189" s="181">
        <v>0</v>
      </c>
      <c r="H189" s="181">
        <v>0</v>
      </c>
      <c r="I189" s="181">
        <v>0</v>
      </c>
      <c r="J189" s="166"/>
      <c r="K189" s="166"/>
      <c r="L189" s="166"/>
      <c r="M189" s="166"/>
      <c r="N189" s="166"/>
      <c r="O189" s="166"/>
      <c r="P189" s="166"/>
      <c r="Q189" s="166"/>
      <c r="R189" s="166"/>
      <c r="S189" s="166"/>
      <c r="T189" s="182">
        <v>0</v>
      </c>
      <c r="U189" s="182">
        <v>0</v>
      </c>
      <c r="V189" s="182">
        <v>0</v>
      </c>
    </row>
    <row r="190" spans="1:22" s="167" customFormat="1" x14ac:dyDescent="0.25">
      <c r="A190" s="179">
        <v>123299</v>
      </c>
      <c r="B190" s="180" t="s">
        <v>1290</v>
      </c>
      <c r="C190" s="181">
        <v>0</v>
      </c>
      <c r="D190" s="181">
        <v>0</v>
      </c>
      <c r="E190" s="181">
        <v>0</v>
      </c>
      <c r="F190" s="181">
        <v>0</v>
      </c>
      <c r="G190" s="181">
        <v>0</v>
      </c>
      <c r="H190" s="181">
        <v>0</v>
      </c>
      <c r="I190" s="181">
        <v>0</v>
      </c>
      <c r="J190" s="166"/>
      <c r="K190" s="166"/>
      <c r="L190" s="166"/>
      <c r="M190" s="166"/>
      <c r="N190" s="166"/>
      <c r="O190" s="166"/>
      <c r="P190" s="166"/>
      <c r="Q190" s="166"/>
      <c r="R190" s="166"/>
      <c r="S190" s="166"/>
      <c r="T190" s="182">
        <v>245877.23207792209</v>
      </c>
      <c r="U190" s="182">
        <v>0</v>
      </c>
      <c r="V190" s="182">
        <v>0</v>
      </c>
    </row>
    <row r="191" spans="1:22" s="167" customFormat="1" x14ac:dyDescent="0.25">
      <c r="A191" s="175">
        <v>123400</v>
      </c>
      <c r="B191" s="176" t="s">
        <v>1289</v>
      </c>
      <c r="C191" s="177">
        <v>0</v>
      </c>
      <c r="D191" s="177">
        <v>0</v>
      </c>
      <c r="E191" s="177">
        <v>0</v>
      </c>
      <c r="F191" s="177">
        <v>0</v>
      </c>
      <c r="G191" s="177">
        <v>0</v>
      </c>
      <c r="H191" s="177">
        <v>0</v>
      </c>
      <c r="I191" s="177">
        <v>0</v>
      </c>
      <c r="J191" s="166"/>
      <c r="K191" s="166"/>
      <c r="L191" s="166"/>
      <c r="M191" s="166"/>
      <c r="N191" s="166"/>
      <c r="O191" s="166"/>
      <c r="P191" s="166"/>
      <c r="Q191" s="166"/>
      <c r="R191" s="166"/>
      <c r="S191" s="166"/>
      <c r="T191" s="178">
        <v>0</v>
      </c>
      <c r="U191" s="178">
        <v>0</v>
      </c>
      <c r="V191" s="178">
        <v>0</v>
      </c>
    </row>
    <row r="192" spans="1:22" s="167" customFormat="1" x14ac:dyDescent="0.25">
      <c r="A192" s="175">
        <v>123600</v>
      </c>
      <c r="B192" s="176" t="s">
        <v>1951</v>
      </c>
      <c r="C192" s="177">
        <v>0</v>
      </c>
      <c r="D192" s="177">
        <v>0</v>
      </c>
      <c r="E192" s="177">
        <v>0</v>
      </c>
      <c r="F192" s="177">
        <v>0</v>
      </c>
      <c r="G192" s="177">
        <v>0</v>
      </c>
      <c r="H192" s="177">
        <v>0</v>
      </c>
      <c r="I192" s="177">
        <v>0</v>
      </c>
      <c r="J192" s="166"/>
      <c r="K192" s="166"/>
      <c r="L192" s="166"/>
      <c r="M192" s="166"/>
      <c r="N192" s="166"/>
      <c r="O192" s="166"/>
      <c r="P192" s="166"/>
      <c r="Q192" s="166"/>
      <c r="R192" s="166"/>
      <c r="S192" s="166"/>
      <c r="T192" s="178">
        <v>0</v>
      </c>
      <c r="U192" s="178">
        <v>0</v>
      </c>
      <c r="V192" s="178">
        <v>0</v>
      </c>
    </row>
    <row r="193" spans="1:22" s="167" customFormat="1" x14ac:dyDescent="0.25">
      <c r="A193" s="179">
        <v>123601</v>
      </c>
      <c r="B193" s="180" t="s">
        <v>1285</v>
      </c>
      <c r="C193" s="181">
        <v>0</v>
      </c>
      <c r="D193" s="181">
        <v>0</v>
      </c>
      <c r="E193" s="181">
        <v>0</v>
      </c>
      <c r="F193" s="181">
        <v>0</v>
      </c>
      <c r="G193" s="181">
        <v>0</v>
      </c>
      <c r="H193" s="181">
        <v>0</v>
      </c>
      <c r="I193" s="181">
        <v>0</v>
      </c>
      <c r="J193" s="166"/>
      <c r="K193" s="166"/>
      <c r="L193" s="166"/>
      <c r="M193" s="166"/>
      <c r="N193" s="166"/>
      <c r="O193" s="166"/>
      <c r="P193" s="166"/>
      <c r="Q193" s="166"/>
      <c r="R193" s="166"/>
      <c r="S193" s="166"/>
      <c r="T193" s="182">
        <v>0</v>
      </c>
      <c r="U193" s="182">
        <v>0</v>
      </c>
      <c r="V193" s="182">
        <v>0</v>
      </c>
    </row>
    <row r="194" spans="1:22" s="167" customFormat="1" x14ac:dyDescent="0.25">
      <c r="A194" s="179">
        <v>123602</v>
      </c>
      <c r="B194" s="180" t="s">
        <v>1284</v>
      </c>
      <c r="C194" s="181">
        <v>0</v>
      </c>
      <c r="D194" s="181">
        <v>0</v>
      </c>
      <c r="E194" s="181">
        <v>0</v>
      </c>
      <c r="F194" s="181">
        <v>0</v>
      </c>
      <c r="G194" s="181">
        <v>0</v>
      </c>
      <c r="H194" s="181">
        <v>0</v>
      </c>
      <c r="I194" s="181">
        <v>0</v>
      </c>
      <c r="J194" s="166"/>
      <c r="K194" s="166"/>
      <c r="L194" s="166"/>
      <c r="M194" s="166"/>
      <c r="N194" s="166"/>
      <c r="O194" s="166"/>
      <c r="P194" s="166"/>
      <c r="Q194" s="166"/>
      <c r="R194" s="166"/>
      <c r="S194" s="166"/>
      <c r="T194" s="182">
        <v>0</v>
      </c>
      <c r="U194" s="182">
        <v>0</v>
      </c>
      <c r="V194" s="182">
        <v>0</v>
      </c>
    </row>
    <row r="195" spans="1:22" s="167" customFormat="1" x14ac:dyDescent="0.25">
      <c r="A195" s="179">
        <v>123603</v>
      </c>
      <c r="B195" s="180" t="s">
        <v>1283</v>
      </c>
      <c r="C195" s="181">
        <v>0</v>
      </c>
      <c r="D195" s="181">
        <v>0</v>
      </c>
      <c r="E195" s="181">
        <v>0</v>
      </c>
      <c r="F195" s="181">
        <v>0</v>
      </c>
      <c r="G195" s="181">
        <v>0</v>
      </c>
      <c r="H195" s="181">
        <v>0</v>
      </c>
      <c r="I195" s="181">
        <v>0</v>
      </c>
      <c r="J195" s="166"/>
      <c r="K195" s="166"/>
      <c r="L195" s="166"/>
      <c r="M195" s="166"/>
      <c r="N195" s="166"/>
      <c r="O195" s="166"/>
      <c r="P195" s="166"/>
      <c r="Q195" s="166"/>
      <c r="R195" s="166"/>
      <c r="S195" s="166"/>
      <c r="T195" s="182">
        <v>0</v>
      </c>
      <c r="U195" s="182">
        <v>0</v>
      </c>
      <c r="V195" s="182">
        <v>0</v>
      </c>
    </row>
    <row r="196" spans="1:22" s="167" customFormat="1" x14ac:dyDescent="0.25">
      <c r="A196" s="179">
        <v>123604</v>
      </c>
      <c r="B196" s="180" t="s">
        <v>1282</v>
      </c>
      <c r="C196" s="181">
        <v>0</v>
      </c>
      <c r="D196" s="181">
        <v>0</v>
      </c>
      <c r="E196" s="181">
        <v>0</v>
      </c>
      <c r="F196" s="181">
        <v>0</v>
      </c>
      <c r="G196" s="181">
        <v>0</v>
      </c>
      <c r="H196" s="181">
        <v>0</v>
      </c>
      <c r="I196" s="181">
        <v>0</v>
      </c>
      <c r="J196" s="166"/>
      <c r="K196" s="166"/>
      <c r="L196" s="166"/>
      <c r="M196" s="166"/>
      <c r="N196" s="166"/>
      <c r="O196" s="166"/>
      <c r="P196" s="166"/>
      <c r="Q196" s="166"/>
      <c r="R196" s="166"/>
      <c r="S196" s="166"/>
      <c r="T196" s="182">
        <v>0</v>
      </c>
      <c r="U196" s="182">
        <v>0</v>
      </c>
      <c r="V196" s="182">
        <v>0</v>
      </c>
    </row>
    <row r="197" spans="1:22" s="167" customFormat="1" x14ac:dyDescent="0.25">
      <c r="A197" s="179">
        <v>123605</v>
      </c>
      <c r="B197" s="180" t="s">
        <v>1281</v>
      </c>
      <c r="C197" s="181">
        <v>0</v>
      </c>
      <c r="D197" s="181">
        <v>0</v>
      </c>
      <c r="E197" s="181">
        <v>0</v>
      </c>
      <c r="F197" s="181">
        <v>0</v>
      </c>
      <c r="G197" s="181">
        <v>0</v>
      </c>
      <c r="H197" s="181">
        <v>0</v>
      </c>
      <c r="I197" s="181">
        <v>0</v>
      </c>
      <c r="J197" s="166"/>
      <c r="K197" s="166"/>
      <c r="L197" s="166"/>
      <c r="M197" s="166"/>
      <c r="N197" s="166"/>
      <c r="O197" s="166"/>
      <c r="P197" s="166"/>
      <c r="Q197" s="166"/>
      <c r="R197" s="166"/>
      <c r="S197" s="166"/>
      <c r="T197" s="182">
        <v>0</v>
      </c>
      <c r="U197" s="182">
        <v>0</v>
      </c>
      <c r="V197" s="182">
        <v>0</v>
      </c>
    </row>
    <row r="198" spans="1:22" s="167" customFormat="1" x14ac:dyDescent="0.25">
      <c r="A198" s="179">
        <v>123606</v>
      </c>
      <c r="B198" s="180" t="s">
        <v>1280</v>
      </c>
      <c r="C198" s="181">
        <v>0</v>
      </c>
      <c r="D198" s="181">
        <v>0</v>
      </c>
      <c r="E198" s="181">
        <v>0</v>
      </c>
      <c r="F198" s="181">
        <v>0</v>
      </c>
      <c r="G198" s="181">
        <v>0</v>
      </c>
      <c r="H198" s="181">
        <v>0</v>
      </c>
      <c r="I198" s="181">
        <v>0</v>
      </c>
      <c r="J198" s="166"/>
      <c r="K198" s="166"/>
      <c r="L198" s="166"/>
      <c r="M198" s="166"/>
      <c r="N198" s="166"/>
      <c r="O198" s="166"/>
      <c r="P198" s="166"/>
      <c r="Q198" s="166"/>
      <c r="R198" s="166"/>
      <c r="S198" s="166"/>
      <c r="T198" s="182">
        <v>0</v>
      </c>
      <c r="U198" s="182">
        <v>0</v>
      </c>
      <c r="V198" s="182">
        <v>0</v>
      </c>
    </row>
    <row r="199" spans="1:22" s="167" customFormat="1" x14ac:dyDescent="0.25">
      <c r="A199" s="179">
        <v>123607</v>
      </c>
      <c r="B199" s="180" t="s">
        <v>1279</v>
      </c>
      <c r="C199" s="181">
        <v>0</v>
      </c>
      <c r="D199" s="181">
        <v>0</v>
      </c>
      <c r="E199" s="181">
        <v>0</v>
      </c>
      <c r="F199" s="181">
        <v>0</v>
      </c>
      <c r="G199" s="181">
        <v>0</v>
      </c>
      <c r="H199" s="181">
        <v>0</v>
      </c>
      <c r="I199" s="181">
        <v>0</v>
      </c>
      <c r="J199" s="166"/>
      <c r="K199" s="166"/>
      <c r="L199" s="166"/>
      <c r="M199" s="166"/>
      <c r="N199" s="166"/>
      <c r="O199" s="166"/>
      <c r="P199" s="166"/>
      <c r="Q199" s="166"/>
      <c r="R199" s="166"/>
      <c r="S199" s="166"/>
      <c r="T199" s="182">
        <v>0</v>
      </c>
      <c r="U199" s="182">
        <v>0</v>
      </c>
      <c r="V199" s="182">
        <v>0</v>
      </c>
    </row>
    <row r="200" spans="1:22" s="167" customFormat="1" x14ac:dyDescent="0.25">
      <c r="A200" s="179">
        <v>123608</v>
      </c>
      <c r="B200" s="180" t="s">
        <v>1278</v>
      </c>
      <c r="C200" s="181">
        <v>0</v>
      </c>
      <c r="D200" s="181">
        <v>0</v>
      </c>
      <c r="E200" s="181">
        <v>0</v>
      </c>
      <c r="F200" s="181">
        <v>0</v>
      </c>
      <c r="G200" s="181">
        <v>0</v>
      </c>
      <c r="H200" s="181">
        <v>0</v>
      </c>
      <c r="I200" s="181">
        <v>0</v>
      </c>
      <c r="J200" s="166"/>
      <c r="K200" s="166"/>
      <c r="L200" s="166"/>
      <c r="M200" s="166"/>
      <c r="N200" s="166"/>
      <c r="O200" s="166"/>
      <c r="P200" s="166"/>
      <c r="Q200" s="166"/>
      <c r="R200" s="166"/>
      <c r="S200" s="166"/>
      <c r="T200" s="182">
        <v>0</v>
      </c>
      <c r="U200" s="182">
        <v>0</v>
      </c>
      <c r="V200" s="182">
        <v>0</v>
      </c>
    </row>
    <row r="201" spans="1:22" s="167" customFormat="1" x14ac:dyDescent="0.25">
      <c r="A201" s="179">
        <v>123609</v>
      </c>
      <c r="B201" s="180" t="s">
        <v>1277</v>
      </c>
      <c r="C201" s="181">
        <v>0</v>
      </c>
      <c r="D201" s="181">
        <v>0</v>
      </c>
      <c r="E201" s="181">
        <v>0</v>
      </c>
      <c r="F201" s="181">
        <v>0</v>
      </c>
      <c r="G201" s="181">
        <v>0</v>
      </c>
      <c r="H201" s="181">
        <v>0</v>
      </c>
      <c r="I201" s="181">
        <v>0</v>
      </c>
      <c r="J201" s="166"/>
      <c r="K201" s="166"/>
      <c r="L201" s="166"/>
      <c r="M201" s="166"/>
      <c r="N201" s="166"/>
      <c r="O201" s="166"/>
      <c r="P201" s="166"/>
      <c r="Q201" s="166"/>
      <c r="R201" s="166"/>
      <c r="S201" s="166"/>
      <c r="T201" s="182">
        <v>0</v>
      </c>
      <c r="U201" s="182">
        <v>0</v>
      </c>
      <c r="V201" s="182">
        <v>0</v>
      </c>
    </row>
    <row r="202" spans="1:22" s="167" customFormat="1" x14ac:dyDescent="0.25">
      <c r="A202" s="179">
        <v>123610</v>
      </c>
      <c r="B202" s="180" t="s">
        <v>1952</v>
      </c>
      <c r="C202" s="181">
        <v>0</v>
      </c>
      <c r="D202" s="181">
        <v>0</v>
      </c>
      <c r="E202" s="181">
        <v>0</v>
      </c>
      <c r="F202" s="181">
        <v>0</v>
      </c>
      <c r="G202" s="181">
        <v>0</v>
      </c>
      <c r="H202" s="181">
        <v>0</v>
      </c>
      <c r="I202" s="181">
        <v>0</v>
      </c>
      <c r="J202" s="166"/>
      <c r="K202" s="166"/>
      <c r="L202" s="166"/>
      <c r="M202" s="166"/>
      <c r="N202" s="166"/>
      <c r="O202" s="166"/>
      <c r="P202" s="166"/>
      <c r="Q202" s="166"/>
      <c r="R202" s="166"/>
      <c r="S202" s="166"/>
      <c r="T202" s="182">
        <v>0</v>
      </c>
      <c r="U202" s="182">
        <v>0</v>
      </c>
      <c r="V202" s="182">
        <v>0</v>
      </c>
    </row>
    <row r="203" spans="1:22" s="167" customFormat="1" x14ac:dyDescent="0.25">
      <c r="A203" s="175">
        <v>123800</v>
      </c>
      <c r="B203" s="176" t="s">
        <v>1287</v>
      </c>
      <c r="C203" s="177">
        <v>0</v>
      </c>
      <c r="D203" s="177">
        <v>0</v>
      </c>
      <c r="E203" s="177">
        <v>0</v>
      </c>
      <c r="F203" s="177">
        <v>0</v>
      </c>
      <c r="G203" s="177">
        <v>0</v>
      </c>
      <c r="H203" s="177">
        <v>0</v>
      </c>
      <c r="I203" s="177">
        <v>0</v>
      </c>
      <c r="J203" s="166"/>
      <c r="K203" s="166"/>
      <c r="L203" s="166"/>
      <c r="M203" s="166"/>
      <c r="N203" s="166"/>
      <c r="O203" s="166"/>
      <c r="P203" s="166"/>
      <c r="Q203" s="166"/>
      <c r="R203" s="166"/>
      <c r="S203" s="166"/>
      <c r="T203" s="178">
        <v>0</v>
      </c>
      <c r="U203" s="178">
        <v>0</v>
      </c>
      <c r="V203" s="178">
        <v>0</v>
      </c>
    </row>
    <row r="204" spans="1:22" s="167" customFormat="1" x14ac:dyDescent="0.25">
      <c r="A204" s="179">
        <v>123801</v>
      </c>
      <c r="B204" s="180" t="s">
        <v>1285</v>
      </c>
      <c r="C204" s="181">
        <v>0</v>
      </c>
      <c r="D204" s="181">
        <v>0</v>
      </c>
      <c r="E204" s="181">
        <v>0</v>
      </c>
      <c r="F204" s="181">
        <v>0</v>
      </c>
      <c r="G204" s="181">
        <v>0</v>
      </c>
      <c r="H204" s="181">
        <v>0</v>
      </c>
      <c r="I204" s="181">
        <v>0</v>
      </c>
      <c r="J204" s="166"/>
      <c r="K204" s="166"/>
      <c r="L204" s="166"/>
      <c r="M204" s="166"/>
      <c r="N204" s="166"/>
      <c r="O204" s="166"/>
      <c r="P204" s="166"/>
      <c r="Q204" s="166"/>
      <c r="R204" s="166"/>
      <c r="S204" s="166"/>
      <c r="T204" s="182">
        <v>0</v>
      </c>
      <c r="U204" s="182">
        <v>0</v>
      </c>
      <c r="V204" s="182">
        <v>0</v>
      </c>
    </row>
    <row r="205" spans="1:22" s="167" customFormat="1" x14ac:dyDescent="0.25">
      <c r="A205" s="179">
        <v>123802</v>
      </c>
      <c r="B205" s="180" t="s">
        <v>1284</v>
      </c>
      <c r="C205" s="181">
        <v>0</v>
      </c>
      <c r="D205" s="181">
        <v>0</v>
      </c>
      <c r="E205" s="181">
        <v>0</v>
      </c>
      <c r="F205" s="181">
        <v>0</v>
      </c>
      <c r="G205" s="181">
        <v>0</v>
      </c>
      <c r="H205" s="181">
        <v>0</v>
      </c>
      <c r="I205" s="181">
        <v>0</v>
      </c>
      <c r="J205" s="166"/>
      <c r="K205" s="166"/>
      <c r="L205" s="166"/>
      <c r="M205" s="166"/>
      <c r="N205" s="166"/>
      <c r="O205" s="166"/>
      <c r="P205" s="166"/>
      <c r="Q205" s="166"/>
      <c r="R205" s="166"/>
      <c r="S205" s="166"/>
      <c r="T205" s="182">
        <v>0</v>
      </c>
      <c r="U205" s="182">
        <v>0</v>
      </c>
      <c r="V205" s="182">
        <v>0</v>
      </c>
    </row>
    <row r="206" spans="1:22" s="167" customFormat="1" x14ac:dyDescent="0.25">
      <c r="A206" s="179">
        <v>123803</v>
      </c>
      <c r="B206" s="180" t="s">
        <v>1283</v>
      </c>
      <c r="C206" s="181">
        <v>0</v>
      </c>
      <c r="D206" s="181">
        <v>0</v>
      </c>
      <c r="E206" s="181">
        <v>0</v>
      </c>
      <c r="F206" s="181">
        <v>0</v>
      </c>
      <c r="G206" s="181">
        <v>0</v>
      </c>
      <c r="H206" s="181">
        <v>0</v>
      </c>
      <c r="I206" s="181">
        <v>0</v>
      </c>
      <c r="J206" s="166"/>
      <c r="K206" s="166"/>
      <c r="L206" s="166"/>
      <c r="M206" s="166"/>
      <c r="N206" s="166"/>
      <c r="O206" s="166"/>
      <c r="P206" s="166"/>
      <c r="Q206" s="166"/>
      <c r="R206" s="166"/>
      <c r="S206" s="166"/>
      <c r="T206" s="182">
        <v>0</v>
      </c>
      <c r="U206" s="182">
        <v>0</v>
      </c>
      <c r="V206" s="182">
        <v>0</v>
      </c>
    </row>
    <row r="207" spans="1:22" s="167" customFormat="1" x14ac:dyDescent="0.25">
      <c r="A207" s="179">
        <v>123804</v>
      </c>
      <c r="B207" s="180" t="s">
        <v>1282</v>
      </c>
      <c r="C207" s="181">
        <v>0</v>
      </c>
      <c r="D207" s="181">
        <v>0</v>
      </c>
      <c r="E207" s="181">
        <v>0</v>
      </c>
      <c r="F207" s="181">
        <v>0</v>
      </c>
      <c r="G207" s="181">
        <v>0</v>
      </c>
      <c r="H207" s="181">
        <v>0</v>
      </c>
      <c r="I207" s="181">
        <v>0</v>
      </c>
      <c r="J207" s="166"/>
      <c r="K207" s="166"/>
      <c r="L207" s="166"/>
      <c r="M207" s="166"/>
      <c r="N207" s="166"/>
      <c r="O207" s="166"/>
      <c r="P207" s="166"/>
      <c r="Q207" s="166"/>
      <c r="R207" s="166"/>
      <c r="S207" s="166"/>
      <c r="T207" s="182">
        <v>0</v>
      </c>
      <c r="U207" s="182">
        <v>0</v>
      </c>
      <c r="V207" s="182">
        <v>0</v>
      </c>
    </row>
    <row r="208" spans="1:22" s="167" customFormat="1" x14ac:dyDescent="0.25">
      <c r="A208" s="179">
        <v>123805</v>
      </c>
      <c r="B208" s="180" t="s">
        <v>1281</v>
      </c>
      <c r="C208" s="181">
        <v>0</v>
      </c>
      <c r="D208" s="181">
        <v>0</v>
      </c>
      <c r="E208" s="181">
        <v>0</v>
      </c>
      <c r="F208" s="181">
        <v>0</v>
      </c>
      <c r="G208" s="181">
        <v>0</v>
      </c>
      <c r="H208" s="181">
        <v>0</v>
      </c>
      <c r="I208" s="181">
        <v>0</v>
      </c>
      <c r="J208" s="166"/>
      <c r="K208" s="166"/>
      <c r="L208" s="166"/>
      <c r="M208" s="166"/>
      <c r="N208" s="166"/>
      <c r="O208" s="166"/>
      <c r="P208" s="166"/>
      <c r="Q208" s="166"/>
      <c r="R208" s="166"/>
      <c r="S208" s="166"/>
      <c r="T208" s="182">
        <v>0</v>
      </c>
      <c r="U208" s="182">
        <v>0</v>
      </c>
      <c r="V208" s="182">
        <v>0</v>
      </c>
    </row>
    <row r="209" spans="1:22" s="167" customFormat="1" x14ac:dyDescent="0.25">
      <c r="A209" s="179">
        <v>123806</v>
      </c>
      <c r="B209" s="180" t="s">
        <v>1280</v>
      </c>
      <c r="C209" s="181">
        <v>0</v>
      </c>
      <c r="D209" s="181">
        <v>0</v>
      </c>
      <c r="E209" s="181">
        <v>0</v>
      </c>
      <c r="F209" s="181">
        <v>0</v>
      </c>
      <c r="G209" s="181">
        <v>0</v>
      </c>
      <c r="H209" s="181">
        <v>0</v>
      </c>
      <c r="I209" s="181">
        <v>0</v>
      </c>
      <c r="J209" s="166"/>
      <c r="K209" s="166"/>
      <c r="L209" s="166"/>
      <c r="M209" s="166"/>
      <c r="N209" s="166"/>
      <c r="O209" s="166"/>
      <c r="P209" s="166"/>
      <c r="Q209" s="166"/>
      <c r="R209" s="166"/>
      <c r="S209" s="166"/>
      <c r="T209" s="182">
        <v>0</v>
      </c>
      <c r="U209" s="182">
        <v>0</v>
      </c>
      <c r="V209" s="182">
        <v>0</v>
      </c>
    </row>
    <row r="210" spans="1:22" s="167" customFormat="1" x14ac:dyDescent="0.25">
      <c r="A210" s="179">
        <v>123807</v>
      </c>
      <c r="B210" s="180" t="s">
        <v>1279</v>
      </c>
      <c r="C210" s="181">
        <v>0</v>
      </c>
      <c r="D210" s="181">
        <v>0</v>
      </c>
      <c r="E210" s="181">
        <v>0</v>
      </c>
      <c r="F210" s="181">
        <v>0</v>
      </c>
      <c r="G210" s="181">
        <v>0</v>
      </c>
      <c r="H210" s="181">
        <v>0</v>
      </c>
      <c r="I210" s="181">
        <v>0</v>
      </c>
      <c r="J210" s="166"/>
      <c r="K210" s="166"/>
      <c r="L210" s="166"/>
      <c r="M210" s="166"/>
      <c r="N210" s="166"/>
      <c r="O210" s="166"/>
      <c r="P210" s="166"/>
      <c r="Q210" s="166"/>
      <c r="R210" s="166"/>
      <c r="S210" s="166"/>
      <c r="T210" s="182">
        <v>0</v>
      </c>
      <c r="U210" s="182">
        <v>0</v>
      </c>
      <c r="V210" s="182">
        <v>0</v>
      </c>
    </row>
    <row r="211" spans="1:22" s="167" customFormat="1" x14ac:dyDescent="0.25">
      <c r="A211" s="179">
        <v>123808</v>
      </c>
      <c r="B211" s="180" t="s">
        <v>1278</v>
      </c>
      <c r="C211" s="181">
        <v>0</v>
      </c>
      <c r="D211" s="181">
        <v>0</v>
      </c>
      <c r="E211" s="181">
        <v>0</v>
      </c>
      <c r="F211" s="181">
        <v>0</v>
      </c>
      <c r="G211" s="181">
        <v>0</v>
      </c>
      <c r="H211" s="181">
        <v>0</v>
      </c>
      <c r="I211" s="181">
        <v>0</v>
      </c>
      <c r="J211" s="166"/>
      <c r="K211" s="166"/>
      <c r="L211" s="166"/>
      <c r="M211" s="166"/>
      <c r="N211" s="166"/>
      <c r="O211" s="166"/>
      <c r="P211" s="166"/>
      <c r="Q211" s="166"/>
      <c r="R211" s="166"/>
      <c r="S211" s="166"/>
      <c r="T211" s="182">
        <v>0</v>
      </c>
      <c r="U211" s="182">
        <v>0</v>
      </c>
      <c r="V211" s="182">
        <v>0</v>
      </c>
    </row>
    <row r="212" spans="1:22" s="167" customFormat="1" x14ac:dyDescent="0.25">
      <c r="A212" s="179">
        <v>123809</v>
      </c>
      <c r="B212" s="180" t="s">
        <v>1277</v>
      </c>
      <c r="C212" s="181">
        <v>0</v>
      </c>
      <c r="D212" s="181">
        <v>0</v>
      </c>
      <c r="E212" s="181">
        <v>0</v>
      </c>
      <c r="F212" s="181">
        <v>0</v>
      </c>
      <c r="G212" s="181">
        <v>0</v>
      </c>
      <c r="H212" s="181">
        <v>0</v>
      </c>
      <c r="I212" s="181">
        <v>0</v>
      </c>
      <c r="J212" s="166"/>
      <c r="K212" s="166"/>
      <c r="L212" s="166"/>
      <c r="M212" s="166"/>
      <c r="N212" s="166"/>
      <c r="O212" s="166"/>
      <c r="P212" s="166"/>
      <c r="Q212" s="166"/>
      <c r="R212" s="166"/>
      <c r="S212" s="166"/>
      <c r="T212" s="182">
        <v>0</v>
      </c>
      <c r="U212" s="182">
        <v>0</v>
      </c>
      <c r="V212" s="182">
        <v>0</v>
      </c>
    </row>
    <row r="213" spans="1:22" s="167" customFormat="1" x14ac:dyDescent="0.25">
      <c r="A213" s="179">
        <v>123810</v>
      </c>
      <c r="B213" s="180" t="s">
        <v>1952</v>
      </c>
      <c r="C213" s="181">
        <v>0</v>
      </c>
      <c r="D213" s="181">
        <v>0</v>
      </c>
      <c r="E213" s="181">
        <v>0</v>
      </c>
      <c r="F213" s="181">
        <v>0</v>
      </c>
      <c r="G213" s="181">
        <v>0</v>
      </c>
      <c r="H213" s="181">
        <v>0</v>
      </c>
      <c r="I213" s="181">
        <v>0</v>
      </c>
      <c r="J213" s="166"/>
      <c r="K213" s="166"/>
      <c r="L213" s="166"/>
      <c r="M213" s="166"/>
      <c r="N213" s="166"/>
      <c r="O213" s="166"/>
      <c r="P213" s="166"/>
      <c r="Q213" s="166"/>
      <c r="R213" s="166"/>
      <c r="S213" s="166"/>
      <c r="T213" s="182">
        <v>0</v>
      </c>
      <c r="U213" s="182">
        <v>0</v>
      </c>
      <c r="V213" s="182">
        <v>0</v>
      </c>
    </row>
    <row r="214" spans="1:22" s="167" customFormat="1" x14ac:dyDescent="0.25">
      <c r="A214" s="175">
        <v>124000</v>
      </c>
      <c r="B214" s="176" t="s">
        <v>1286</v>
      </c>
      <c r="C214" s="177">
        <v>0</v>
      </c>
      <c r="D214" s="177">
        <v>0</v>
      </c>
      <c r="E214" s="177">
        <v>0</v>
      </c>
      <c r="F214" s="177">
        <v>0</v>
      </c>
      <c r="G214" s="177">
        <v>0</v>
      </c>
      <c r="H214" s="177">
        <v>0</v>
      </c>
      <c r="I214" s="177">
        <v>0</v>
      </c>
      <c r="J214" s="166"/>
      <c r="K214" s="166"/>
      <c r="L214" s="166"/>
      <c r="M214" s="166"/>
      <c r="N214" s="166"/>
      <c r="O214" s="166"/>
      <c r="P214" s="166"/>
      <c r="Q214" s="166"/>
      <c r="R214" s="166"/>
      <c r="S214" s="166"/>
      <c r="T214" s="178">
        <v>0</v>
      </c>
      <c r="U214" s="178">
        <v>0</v>
      </c>
      <c r="V214" s="178">
        <v>0</v>
      </c>
    </row>
    <row r="215" spans="1:22" s="167" customFormat="1" x14ac:dyDescent="0.25">
      <c r="A215" s="179">
        <v>124001</v>
      </c>
      <c r="B215" s="180" t="s">
        <v>1285</v>
      </c>
      <c r="C215" s="181">
        <v>0</v>
      </c>
      <c r="D215" s="181">
        <v>0</v>
      </c>
      <c r="E215" s="181">
        <v>0</v>
      </c>
      <c r="F215" s="181">
        <v>0</v>
      </c>
      <c r="G215" s="181">
        <v>0</v>
      </c>
      <c r="H215" s="181">
        <v>0</v>
      </c>
      <c r="I215" s="181">
        <v>0</v>
      </c>
      <c r="J215" s="166"/>
      <c r="K215" s="166"/>
      <c r="L215" s="166"/>
      <c r="M215" s="166"/>
      <c r="N215" s="166"/>
      <c r="O215" s="166"/>
      <c r="P215" s="166"/>
      <c r="Q215" s="166"/>
      <c r="R215" s="166"/>
      <c r="S215" s="166"/>
      <c r="T215" s="182">
        <v>0</v>
      </c>
      <c r="U215" s="182">
        <v>0</v>
      </c>
      <c r="V215" s="182">
        <v>0</v>
      </c>
    </row>
    <row r="216" spans="1:22" s="167" customFormat="1" x14ac:dyDescent="0.25">
      <c r="A216" s="179">
        <v>124002</v>
      </c>
      <c r="B216" s="180" t="s">
        <v>1284</v>
      </c>
      <c r="C216" s="181">
        <v>0</v>
      </c>
      <c r="D216" s="181">
        <v>0</v>
      </c>
      <c r="E216" s="181">
        <v>0</v>
      </c>
      <c r="F216" s="181">
        <v>0</v>
      </c>
      <c r="G216" s="181">
        <v>0</v>
      </c>
      <c r="H216" s="181">
        <v>0</v>
      </c>
      <c r="I216" s="181">
        <v>0</v>
      </c>
      <c r="J216" s="166"/>
      <c r="K216" s="166"/>
      <c r="L216" s="166"/>
      <c r="M216" s="166"/>
      <c r="N216" s="166"/>
      <c r="O216" s="166"/>
      <c r="P216" s="166"/>
      <c r="Q216" s="166"/>
      <c r="R216" s="166"/>
      <c r="S216" s="166"/>
      <c r="T216" s="182">
        <v>0</v>
      </c>
      <c r="U216" s="182">
        <v>0</v>
      </c>
      <c r="V216" s="182">
        <v>0</v>
      </c>
    </row>
    <row r="217" spans="1:22" s="167" customFormat="1" x14ac:dyDescent="0.25">
      <c r="A217" s="179">
        <v>124003</v>
      </c>
      <c r="B217" s="180" t="s">
        <v>1283</v>
      </c>
      <c r="C217" s="181">
        <v>0</v>
      </c>
      <c r="D217" s="181">
        <v>0</v>
      </c>
      <c r="E217" s="181">
        <v>0</v>
      </c>
      <c r="F217" s="181">
        <v>0</v>
      </c>
      <c r="G217" s="181">
        <v>0</v>
      </c>
      <c r="H217" s="181">
        <v>0</v>
      </c>
      <c r="I217" s="181">
        <v>0</v>
      </c>
      <c r="J217" s="166"/>
      <c r="K217" s="166"/>
      <c r="L217" s="166"/>
      <c r="M217" s="166"/>
      <c r="N217" s="166"/>
      <c r="O217" s="166"/>
      <c r="P217" s="166"/>
      <c r="Q217" s="166"/>
      <c r="R217" s="166"/>
      <c r="S217" s="166"/>
      <c r="T217" s="182">
        <v>0</v>
      </c>
      <c r="U217" s="182">
        <v>0</v>
      </c>
      <c r="V217" s="182">
        <v>0</v>
      </c>
    </row>
    <row r="218" spans="1:22" s="167" customFormat="1" x14ac:dyDescent="0.25">
      <c r="A218" s="179">
        <v>124004</v>
      </c>
      <c r="B218" s="180" t="s">
        <v>1282</v>
      </c>
      <c r="C218" s="181">
        <v>0</v>
      </c>
      <c r="D218" s="181">
        <v>0</v>
      </c>
      <c r="E218" s="181">
        <v>0</v>
      </c>
      <c r="F218" s="181">
        <v>0</v>
      </c>
      <c r="G218" s="181">
        <v>0</v>
      </c>
      <c r="H218" s="181">
        <v>0</v>
      </c>
      <c r="I218" s="181">
        <v>0</v>
      </c>
      <c r="J218" s="166"/>
      <c r="K218" s="166"/>
      <c r="L218" s="166"/>
      <c r="M218" s="166"/>
      <c r="N218" s="166"/>
      <c r="O218" s="166"/>
      <c r="P218" s="166"/>
      <c r="Q218" s="166"/>
      <c r="R218" s="166"/>
      <c r="S218" s="166"/>
      <c r="T218" s="182">
        <v>0</v>
      </c>
      <c r="U218" s="182">
        <v>0</v>
      </c>
      <c r="V218" s="182">
        <v>0</v>
      </c>
    </row>
    <row r="219" spans="1:22" s="167" customFormat="1" x14ac:dyDescent="0.25">
      <c r="A219" s="179">
        <v>124005</v>
      </c>
      <c r="B219" s="180" t="s">
        <v>1281</v>
      </c>
      <c r="C219" s="181">
        <v>0</v>
      </c>
      <c r="D219" s="181">
        <v>0</v>
      </c>
      <c r="E219" s="181">
        <v>0</v>
      </c>
      <c r="F219" s="181">
        <v>0</v>
      </c>
      <c r="G219" s="181">
        <v>0</v>
      </c>
      <c r="H219" s="181">
        <v>0</v>
      </c>
      <c r="I219" s="181">
        <v>0</v>
      </c>
      <c r="J219" s="166"/>
      <c r="K219" s="166"/>
      <c r="L219" s="166"/>
      <c r="M219" s="166"/>
      <c r="N219" s="166"/>
      <c r="O219" s="166"/>
      <c r="P219" s="166"/>
      <c r="Q219" s="166"/>
      <c r="R219" s="166"/>
      <c r="S219" s="166"/>
      <c r="T219" s="182">
        <v>0</v>
      </c>
      <c r="U219" s="182">
        <v>0</v>
      </c>
      <c r="V219" s="182">
        <v>0</v>
      </c>
    </row>
    <row r="220" spans="1:22" s="167" customFormat="1" x14ac:dyDescent="0.25">
      <c r="A220" s="179">
        <v>124006</v>
      </c>
      <c r="B220" s="180" t="s">
        <v>1280</v>
      </c>
      <c r="C220" s="181">
        <v>0</v>
      </c>
      <c r="D220" s="181">
        <v>0</v>
      </c>
      <c r="E220" s="181">
        <v>0</v>
      </c>
      <c r="F220" s="181">
        <v>0</v>
      </c>
      <c r="G220" s="181">
        <v>0</v>
      </c>
      <c r="H220" s="181">
        <v>0</v>
      </c>
      <c r="I220" s="181">
        <v>0</v>
      </c>
      <c r="J220" s="166"/>
      <c r="K220" s="166"/>
      <c r="L220" s="166"/>
      <c r="M220" s="166"/>
      <c r="N220" s="166"/>
      <c r="O220" s="166"/>
      <c r="P220" s="166"/>
      <c r="Q220" s="166"/>
      <c r="R220" s="166"/>
      <c r="S220" s="166"/>
      <c r="T220" s="182">
        <v>0</v>
      </c>
      <c r="U220" s="182">
        <v>0</v>
      </c>
      <c r="V220" s="182">
        <v>0</v>
      </c>
    </row>
    <row r="221" spans="1:22" s="167" customFormat="1" x14ac:dyDescent="0.25">
      <c r="A221" s="179">
        <v>124007</v>
      </c>
      <c r="B221" s="180" t="s">
        <v>1279</v>
      </c>
      <c r="C221" s="181">
        <v>0</v>
      </c>
      <c r="D221" s="181">
        <v>0</v>
      </c>
      <c r="E221" s="181">
        <v>0</v>
      </c>
      <c r="F221" s="181">
        <v>0</v>
      </c>
      <c r="G221" s="181">
        <v>0</v>
      </c>
      <c r="H221" s="181">
        <v>0</v>
      </c>
      <c r="I221" s="181">
        <v>0</v>
      </c>
      <c r="J221" s="166"/>
      <c r="K221" s="166"/>
      <c r="L221" s="166"/>
      <c r="M221" s="166"/>
      <c r="N221" s="166"/>
      <c r="O221" s="166"/>
      <c r="P221" s="166"/>
      <c r="Q221" s="166"/>
      <c r="R221" s="166"/>
      <c r="S221" s="166"/>
      <c r="T221" s="182">
        <v>0</v>
      </c>
      <c r="U221" s="182">
        <v>0</v>
      </c>
      <c r="V221" s="182">
        <v>0</v>
      </c>
    </row>
    <row r="222" spans="1:22" s="167" customFormat="1" x14ac:dyDescent="0.25">
      <c r="A222" s="179">
        <v>124008</v>
      </c>
      <c r="B222" s="180" t="s">
        <v>1278</v>
      </c>
      <c r="C222" s="181">
        <v>0</v>
      </c>
      <c r="D222" s="181">
        <v>0</v>
      </c>
      <c r="E222" s="181">
        <v>0</v>
      </c>
      <c r="F222" s="181">
        <v>0</v>
      </c>
      <c r="G222" s="181">
        <v>0</v>
      </c>
      <c r="H222" s="181">
        <v>0</v>
      </c>
      <c r="I222" s="181">
        <v>0</v>
      </c>
      <c r="J222" s="166"/>
      <c r="K222" s="166"/>
      <c r="L222" s="166"/>
      <c r="M222" s="166"/>
      <c r="N222" s="166"/>
      <c r="O222" s="166"/>
      <c r="P222" s="166"/>
      <c r="Q222" s="166"/>
      <c r="R222" s="166"/>
      <c r="S222" s="166"/>
      <c r="T222" s="182">
        <v>0</v>
      </c>
      <c r="U222" s="182">
        <v>0</v>
      </c>
      <c r="V222" s="182">
        <v>0</v>
      </c>
    </row>
    <row r="223" spans="1:22" s="167" customFormat="1" x14ac:dyDescent="0.25">
      <c r="A223" s="179">
        <v>124009</v>
      </c>
      <c r="B223" s="180" t="s">
        <v>1277</v>
      </c>
      <c r="C223" s="181">
        <v>0</v>
      </c>
      <c r="D223" s="181">
        <v>0</v>
      </c>
      <c r="E223" s="181">
        <v>0</v>
      </c>
      <c r="F223" s="181">
        <v>0</v>
      </c>
      <c r="G223" s="181">
        <v>0</v>
      </c>
      <c r="H223" s="181">
        <v>0</v>
      </c>
      <c r="I223" s="181">
        <v>0</v>
      </c>
      <c r="J223" s="166"/>
      <c r="K223" s="166"/>
      <c r="L223" s="166"/>
      <c r="M223" s="166"/>
      <c r="N223" s="166"/>
      <c r="O223" s="166"/>
      <c r="P223" s="166"/>
      <c r="Q223" s="166"/>
      <c r="R223" s="166"/>
      <c r="S223" s="166"/>
      <c r="T223" s="182">
        <v>0</v>
      </c>
      <c r="U223" s="182">
        <v>0</v>
      </c>
      <c r="V223" s="182">
        <v>0</v>
      </c>
    </row>
    <row r="224" spans="1:22" s="167" customFormat="1" x14ac:dyDescent="0.25">
      <c r="A224" s="179">
        <v>124010</v>
      </c>
      <c r="B224" s="180" t="s">
        <v>1952</v>
      </c>
      <c r="C224" s="181">
        <v>0</v>
      </c>
      <c r="D224" s="181">
        <v>0</v>
      </c>
      <c r="E224" s="181">
        <v>0</v>
      </c>
      <c r="F224" s="181">
        <v>0</v>
      </c>
      <c r="G224" s="181">
        <v>0</v>
      </c>
      <c r="H224" s="181">
        <v>0</v>
      </c>
      <c r="I224" s="181">
        <v>0</v>
      </c>
      <c r="J224" s="166"/>
      <c r="K224" s="166"/>
      <c r="L224" s="166"/>
      <c r="M224" s="166"/>
      <c r="N224" s="166"/>
      <c r="O224" s="166"/>
      <c r="P224" s="166"/>
      <c r="Q224" s="166"/>
      <c r="R224" s="166"/>
      <c r="S224" s="166"/>
      <c r="T224" s="182">
        <v>0</v>
      </c>
      <c r="U224" s="182">
        <v>0</v>
      </c>
      <c r="V224" s="182">
        <v>0</v>
      </c>
    </row>
    <row r="225" spans="1:22" s="167" customFormat="1" x14ac:dyDescent="0.25">
      <c r="A225" s="171">
        <v>130000</v>
      </c>
      <c r="B225" s="172" t="s">
        <v>1275</v>
      </c>
      <c r="C225" s="173">
        <v>0</v>
      </c>
      <c r="D225" s="173">
        <v>0</v>
      </c>
      <c r="E225" s="173">
        <v>0</v>
      </c>
      <c r="F225" s="173">
        <v>0</v>
      </c>
      <c r="G225" s="173">
        <v>0</v>
      </c>
      <c r="H225" s="173">
        <v>0</v>
      </c>
      <c r="I225" s="173">
        <v>0</v>
      </c>
      <c r="J225" s="166"/>
      <c r="K225" s="166"/>
      <c r="L225" s="166"/>
      <c r="M225" s="166"/>
      <c r="N225" s="166"/>
      <c r="O225" s="166"/>
      <c r="P225" s="166"/>
      <c r="Q225" s="166"/>
      <c r="R225" s="166"/>
      <c r="S225" s="166"/>
      <c r="T225" s="174">
        <v>12341333.174415585</v>
      </c>
      <c r="U225" s="174">
        <v>0</v>
      </c>
      <c r="V225" s="174">
        <v>0</v>
      </c>
    </row>
    <row r="226" spans="1:22" s="167" customFormat="1" x14ac:dyDescent="0.25">
      <c r="A226" s="175">
        <v>130500</v>
      </c>
      <c r="B226" s="176" t="s">
        <v>1274</v>
      </c>
      <c r="C226" s="177">
        <v>0</v>
      </c>
      <c r="D226" s="177">
        <v>0</v>
      </c>
      <c r="E226" s="177">
        <v>0</v>
      </c>
      <c r="F226" s="177">
        <v>0</v>
      </c>
      <c r="G226" s="177">
        <v>0</v>
      </c>
      <c r="H226" s="177">
        <v>0</v>
      </c>
      <c r="I226" s="177">
        <v>0</v>
      </c>
      <c r="J226" s="166"/>
      <c r="K226" s="166"/>
      <c r="L226" s="166"/>
      <c r="M226" s="166"/>
      <c r="N226" s="166"/>
      <c r="O226" s="166"/>
      <c r="P226" s="166"/>
      <c r="Q226" s="166"/>
      <c r="R226" s="166"/>
      <c r="S226" s="166"/>
      <c r="T226" s="178">
        <v>8168024.4635064946</v>
      </c>
      <c r="U226" s="178">
        <v>0</v>
      </c>
      <c r="V226" s="178">
        <v>0</v>
      </c>
    </row>
    <row r="227" spans="1:22" s="167" customFormat="1" x14ac:dyDescent="0.25">
      <c r="A227" s="179">
        <v>130510</v>
      </c>
      <c r="B227" s="180" t="s">
        <v>1273</v>
      </c>
      <c r="C227" s="181">
        <v>0</v>
      </c>
      <c r="D227" s="181">
        <v>0</v>
      </c>
      <c r="E227" s="181">
        <v>0</v>
      </c>
      <c r="F227" s="181">
        <v>0</v>
      </c>
      <c r="G227" s="181">
        <v>0</v>
      </c>
      <c r="H227" s="181">
        <v>0</v>
      </c>
      <c r="I227" s="181">
        <v>0</v>
      </c>
      <c r="J227" s="166"/>
      <c r="K227" s="166"/>
      <c r="L227" s="166"/>
      <c r="M227" s="166"/>
      <c r="N227" s="166"/>
      <c r="O227" s="166"/>
      <c r="P227" s="166"/>
      <c r="Q227" s="166"/>
      <c r="R227" s="166"/>
      <c r="S227" s="166"/>
      <c r="T227" s="182">
        <v>10841.116883116883</v>
      </c>
      <c r="U227" s="182">
        <v>0</v>
      </c>
      <c r="V227" s="182">
        <v>0</v>
      </c>
    </row>
    <row r="228" spans="1:22" s="167" customFormat="1" x14ac:dyDescent="0.25">
      <c r="A228" s="179">
        <v>130515</v>
      </c>
      <c r="B228" s="180" t="s">
        <v>1953</v>
      </c>
      <c r="C228" s="181">
        <v>0</v>
      </c>
      <c r="D228" s="181">
        <v>0</v>
      </c>
      <c r="E228" s="181">
        <v>0</v>
      </c>
      <c r="F228" s="181">
        <v>0</v>
      </c>
      <c r="G228" s="181">
        <v>0</v>
      </c>
      <c r="H228" s="181">
        <v>0</v>
      </c>
      <c r="I228" s="181">
        <v>0</v>
      </c>
      <c r="J228" s="166"/>
      <c r="K228" s="166"/>
      <c r="L228" s="166"/>
      <c r="M228" s="166"/>
      <c r="N228" s="166"/>
      <c r="O228" s="166"/>
      <c r="P228" s="166"/>
      <c r="Q228" s="166"/>
      <c r="R228" s="166"/>
      <c r="S228" s="166"/>
      <c r="T228" s="182">
        <v>108468.5974025974</v>
      </c>
      <c r="U228" s="182">
        <v>0</v>
      </c>
      <c r="V228" s="182">
        <v>0</v>
      </c>
    </row>
    <row r="229" spans="1:22" s="167" customFormat="1" x14ac:dyDescent="0.25">
      <c r="A229" s="179">
        <v>130520</v>
      </c>
      <c r="B229" s="180" t="s">
        <v>1954</v>
      </c>
      <c r="C229" s="181">
        <v>0</v>
      </c>
      <c r="D229" s="181">
        <v>0</v>
      </c>
      <c r="E229" s="181">
        <v>0</v>
      </c>
      <c r="F229" s="181">
        <v>0</v>
      </c>
      <c r="G229" s="181">
        <v>0</v>
      </c>
      <c r="H229" s="181">
        <v>0</v>
      </c>
      <c r="I229" s="181">
        <v>0</v>
      </c>
      <c r="J229" s="166"/>
      <c r="K229" s="166"/>
      <c r="L229" s="166"/>
      <c r="M229" s="166"/>
      <c r="N229" s="166"/>
      <c r="O229" s="166"/>
      <c r="P229" s="166"/>
      <c r="Q229" s="166"/>
      <c r="R229" s="166"/>
      <c r="S229" s="166"/>
      <c r="T229" s="182">
        <v>4261430.0998701304</v>
      </c>
      <c r="U229" s="182">
        <v>0</v>
      </c>
      <c r="V229" s="182">
        <v>0</v>
      </c>
    </row>
    <row r="230" spans="1:22" s="167" customFormat="1" x14ac:dyDescent="0.25">
      <c r="A230" s="179">
        <v>130525</v>
      </c>
      <c r="B230" s="180" t="s">
        <v>555</v>
      </c>
      <c r="C230" s="181">
        <v>0</v>
      </c>
      <c r="D230" s="181">
        <v>0</v>
      </c>
      <c r="E230" s="181">
        <v>0</v>
      </c>
      <c r="F230" s="181">
        <v>0</v>
      </c>
      <c r="G230" s="181">
        <v>0</v>
      </c>
      <c r="H230" s="181">
        <v>0</v>
      </c>
      <c r="I230" s="181">
        <v>0</v>
      </c>
      <c r="J230" s="166"/>
      <c r="K230" s="166"/>
      <c r="L230" s="166"/>
      <c r="M230" s="166"/>
      <c r="N230" s="166"/>
      <c r="O230" s="166"/>
      <c r="P230" s="166"/>
      <c r="Q230" s="166"/>
      <c r="R230" s="166"/>
      <c r="S230" s="166"/>
      <c r="T230" s="182">
        <v>0</v>
      </c>
      <c r="U230" s="182">
        <v>0</v>
      </c>
      <c r="V230" s="182">
        <v>0</v>
      </c>
    </row>
    <row r="231" spans="1:22" s="167" customFormat="1" x14ac:dyDescent="0.25">
      <c r="A231" s="179">
        <v>130530</v>
      </c>
      <c r="B231" s="180" t="s">
        <v>1955</v>
      </c>
      <c r="C231" s="181">
        <v>0</v>
      </c>
      <c r="D231" s="181">
        <v>0</v>
      </c>
      <c r="E231" s="181">
        <v>0</v>
      </c>
      <c r="F231" s="181">
        <v>0</v>
      </c>
      <c r="G231" s="181">
        <v>0</v>
      </c>
      <c r="H231" s="181">
        <v>0</v>
      </c>
      <c r="I231" s="181">
        <v>0</v>
      </c>
      <c r="J231" s="166"/>
      <c r="K231" s="166"/>
      <c r="L231" s="166"/>
      <c r="M231" s="166"/>
      <c r="N231" s="166"/>
      <c r="O231" s="166"/>
      <c r="P231" s="166"/>
      <c r="Q231" s="166"/>
      <c r="R231" s="166"/>
      <c r="S231" s="166"/>
      <c r="T231" s="182">
        <v>4449536.1038961038</v>
      </c>
      <c r="U231" s="182">
        <v>0</v>
      </c>
      <c r="V231" s="182">
        <v>0</v>
      </c>
    </row>
    <row r="232" spans="1:22" s="167" customFormat="1" x14ac:dyDescent="0.25">
      <c r="A232" s="179">
        <v>130535</v>
      </c>
      <c r="B232" s="180" t="s">
        <v>558</v>
      </c>
      <c r="C232" s="181">
        <v>0</v>
      </c>
      <c r="D232" s="181">
        <v>0</v>
      </c>
      <c r="E232" s="181">
        <v>0</v>
      </c>
      <c r="F232" s="181">
        <v>0</v>
      </c>
      <c r="G232" s="181">
        <v>0</v>
      </c>
      <c r="H232" s="181">
        <v>0</v>
      </c>
      <c r="I232" s="181">
        <v>0</v>
      </c>
      <c r="J232" s="166"/>
      <c r="K232" s="166"/>
      <c r="L232" s="166"/>
      <c r="M232" s="166"/>
      <c r="N232" s="166"/>
      <c r="O232" s="166"/>
      <c r="P232" s="166"/>
      <c r="Q232" s="166"/>
      <c r="R232" s="166"/>
      <c r="S232" s="166"/>
      <c r="T232" s="182">
        <v>154767.45454545456</v>
      </c>
      <c r="U232" s="182">
        <v>0</v>
      </c>
      <c r="V232" s="182">
        <v>0</v>
      </c>
    </row>
    <row r="233" spans="1:22" s="167" customFormat="1" x14ac:dyDescent="0.25">
      <c r="A233" s="179">
        <v>130540</v>
      </c>
      <c r="B233" s="180" t="s">
        <v>1956</v>
      </c>
      <c r="C233" s="181">
        <v>0</v>
      </c>
      <c r="D233" s="181">
        <v>0</v>
      </c>
      <c r="E233" s="181">
        <v>0</v>
      </c>
      <c r="F233" s="181">
        <v>0</v>
      </c>
      <c r="G233" s="181">
        <v>0</v>
      </c>
      <c r="H233" s="181">
        <v>0</v>
      </c>
      <c r="I233" s="181">
        <v>0</v>
      </c>
      <c r="J233" s="166"/>
      <c r="K233" s="166"/>
      <c r="L233" s="166"/>
      <c r="M233" s="166"/>
      <c r="N233" s="166"/>
      <c r="O233" s="166"/>
      <c r="P233" s="166"/>
      <c r="Q233" s="166"/>
      <c r="R233" s="166"/>
      <c r="S233" s="166"/>
      <c r="T233" s="182">
        <v>0</v>
      </c>
      <c r="U233" s="182">
        <v>0</v>
      </c>
      <c r="V233" s="182">
        <v>0</v>
      </c>
    </row>
    <row r="234" spans="1:22" s="167" customFormat="1" x14ac:dyDescent="0.25">
      <c r="A234" s="179">
        <v>130599</v>
      </c>
      <c r="B234" s="180" t="s">
        <v>1268</v>
      </c>
      <c r="C234" s="181">
        <v>0</v>
      </c>
      <c r="D234" s="181">
        <v>0</v>
      </c>
      <c r="E234" s="181">
        <v>0</v>
      </c>
      <c r="F234" s="181">
        <v>0</v>
      </c>
      <c r="G234" s="181">
        <v>0</v>
      </c>
      <c r="H234" s="181">
        <v>0</v>
      </c>
      <c r="I234" s="181">
        <v>0</v>
      </c>
      <c r="J234" s="166"/>
      <c r="K234" s="166"/>
      <c r="L234" s="166"/>
      <c r="M234" s="166"/>
      <c r="N234" s="166"/>
      <c r="O234" s="166"/>
      <c r="P234" s="166"/>
      <c r="Q234" s="166"/>
      <c r="R234" s="166"/>
      <c r="S234" s="166"/>
      <c r="T234" s="182">
        <v>817018.90909090906</v>
      </c>
      <c r="U234" s="182">
        <v>0</v>
      </c>
      <c r="V234" s="182">
        <v>0</v>
      </c>
    </row>
    <row r="235" spans="1:22" s="167" customFormat="1" x14ac:dyDescent="0.25">
      <c r="A235" s="175">
        <v>131000</v>
      </c>
      <c r="B235" s="176" t="s">
        <v>1957</v>
      </c>
      <c r="C235" s="177">
        <v>0</v>
      </c>
      <c r="D235" s="177">
        <v>0</v>
      </c>
      <c r="E235" s="177">
        <v>0</v>
      </c>
      <c r="F235" s="177">
        <v>0</v>
      </c>
      <c r="G235" s="177">
        <v>0</v>
      </c>
      <c r="H235" s="177">
        <v>0</v>
      </c>
      <c r="I235" s="177">
        <v>0</v>
      </c>
      <c r="J235" s="166"/>
      <c r="K235" s="166"/>
      <c r="L235" s="166"/>
      <c r="M235" s="166"/>
      <c r="N235" s="166"/>
      <c r="O235" s="166"/>
      <c r="P235" s="166"/>
      <c r="Q235" s="166"/>
      <c r="R235" s="166"/>
      <c r="S235" s="166"/>
      <c r="T235" s="178">
        <v>4173308.7109090909</v>
      </c>
      <c r="U235" s="178">
        <v>0</v>
      </c>
      <c r="V235" s="178">
        <v>0</v>
      </c>
    </row>
    <row r="236" spans="1:22" s="167" customFormat="1" x14ac:dyDescent="0.25">
      <c r="A236" s="179">
        <v>131005</v>
      </c>
      <c r="B236" s="180" t="s">
        <v>1266</v>
      </c>
      <c r="C236" s="181">
        <v>0</v>
      </c>
      <c r="D236" s="181">
        <v>0</v>
      </c>
      <c r="E236" s="181">
        <v>0</v>
      </c>
      <c r="F236" s="181">
        <v>0</v>
      </c>
      <c r="G236" s="181">
        <v>0</v>
      </c>
      <c r="H236" s="181">
        <v>0</v>
      </c>
      <c r="I236" s="181">
        <v>0</v>
      </c>
      <c r="J236" s="166"/>
      <c r="K236" s="166"/>
      <c r="L236" s="166"/>
      <c r="M236" s="166"/>
      <c r="N236" s="166"/>
      <c r="O236" s="166"/>
      <c r="P236" s="166"/>
      <c r="Q236" s="166"/>
      <c r="R236" s="166"/>
      <c r="S236" s="166"/>
      <c r="T236" s="182">
        <v>557124.61688311689</v>
      </c>
      <c r="U236" s="182">
        <v>0</v>
      </c>
      <c r="V236" s="182">
        <v>0</v>
      </c>
    </row>
    <row r="237" spans="1:22" s="167" customFormat="1" x14ac:dyDescent="0.25">
      <c r="A237" s="179">
        <v>131010</v>
      </c>
      <c r="B237" s="180" t="s">
        <v>1265</v>
      </c>
      <c r="C237" s="181">
        <v>0</v>
      </c>
      <c r="D237" s="181">
        <v>0</v>
      </c>
      <c r="E237" s="181">
        <v>0</v>
      </c>
      <c r="F237" s="181">
        <v>0</v>
      </c>
      <c r="G237" s="181">
        <v>0</v>
      </c>
      <c r="H237" s="181">
        <v>0</v>
      </c>
      <c r="I237" s="181">
        <v>0</v>
      </c>
      <c r="J237" s="166"/>
      <c r="K237" s="166"/>
      <c r="L237" s="166"/>
      <c r="M237" s="166"/>
      <c r="N237" s="166"/>
      <c r="O237" s="166"/>
      <c r="P237" s="166"/>
      <c r="Q237" s="166"/>
      <c r="R237" s="166"/>
      <c r="S237" s="166"/>
      <c r="T237" s="182">
        <v>0</v>
      </c>
      <c r="U237" s="182">
        <v>0</v>
      </c>
      <c r="V237" s="182">
        <v>0</v>
      </c>
    </row>
    <row r="238" spans="1:22" s="167" customFormat="1" x14ac:dyDescent="0.25">
      <c r="A238" s="179">
        <v>131015</v>
      </c>
      <c r="B238" s="180" t="s">
        <v>1264</v>
      </c>
      <c r="C238" s="181">
        <v>0</v>
      </c>
      <c r="D238" s="181">
        <v>0</v>
      </c>
      <c r="E238" s="181">
        <v>0</v>
      </c>
      <c r="F238" s="181">
        <v>0</v>
      </c>
      <c r="G238" s="181">
        <v>0</v>
      </c>
      <c r="H238" s="181">
        <v>0</v>
      </c>
      <c r="I238" s="181">
        <v>0</v>
      </c>
      <c r="J238" s="166"/>
      <c r="K238" s="166"/>
      <c r="L238" s="166"/>
      <c r="M238" s="166"/>
      <c r="N238" s="166"/>
      <c r="O238" s="166"/>
      <c r="P238" s="166"/>
      <c r="Q238" s="166"/>
      <c r="R238" s="166"/>
      <c r="S238" s="166"/>
      <c r="T238" s="182">
        <v>0</v>
      </c>
      <c r="U238" s="182">
        <v>0</v>
      </c>
      <c r="V238" s="182">
        <v>0</v>
      </c>
    </row>
    <row r="239" spans="1:22" s="167" customFormat="1" x14ac:dyDescent="0.25">
      <c r="A239" s="179">
        <v>131020</v>
      </c>
      <c r="B239" s="180" t="s">
        <v>1958</v>
      </c>
      <c r="C239" s="181">
        <v>0</v>
      </c>
      <c r="D239" s="181">
        <v>0</v>
      </c>
      <c r="E239" s="181">
        <v>0</v>
      </c>
      <c r="F239" s="181">
        <v>0</v>
      </c>
      <c r="G239" s="181">
        <v>0</v>
      </c>
      <c r="H239" s="181">
        <v>0</v>
      </c>
      <c r="I239" s="181">
        <v>0</v>
      </c>
      <c r="J239" s="166"/>
      <c r="K239" s="166"/>
      <c r="L239" s="166"/>
      <c r="M239" s="166"/>
      <c r="N239" s="166"/>
      <c r="O239" s="166"/>
      <c r="P239" s="166"/>
      <c r="Q239" s="166"/>
      <c r="R239" s="166"/>
      <c r="S239" s="166"/>
      <c r="T239" s="182">
        <v>0</v>
      </c>
      <c r="U239" s="182">
        <v>0</v>
      </c>
      <c r="V239" s="182">
        <v>0</v>
      </c>
    </row>
    <row r="240" spans="1:22" s="167" customFormat="1" x14ac:dyDescent="0.25">
      <c r="A240" s="179">
        <v>131025</v>
      </c>
      <c r="B240" s="180" t="s">
        <v>1262</v>
      </c>
      <c r="C240" s="181">
        <v>0</v>
      </c>
      <c r="D240" s="181">
        <v>0</v>
      </c>
      <c r="E240" s="181">
        <v>0</v>
      </c>
      <c r="F240" s="181">
        <v>0</v>
      </c>
      <c r="G240" s="181">
        <v>0</v>
      </c>
      <c r="H240" s="181">
        <v>0</v>
      </c>
      <c r="I240" s="181">
        <v>0</v>
      </c>
      <c r="J240" s="166"/>
      <c r="K240" s="166"/>
      <c r="L240" s="166"/>
      <c r="M240" s="166"/>
      <c r="N240" s="166"/>
      <c r="O240" s="166"/>
      <c r="P240" s="166"/>
      <c r="Q240" s="166"/>
      <c r="R240" s="166"/>
      <c r="S240" s="166"/>
      <c r="T240" s="182">
        <v>0</v>
      </c>
      <c r="U240" s="182">
        <v>0</v>
      </c>
      <c r="V240" s="182">
        <v>0</v>
      </c>
    </row>
    <row r="241" spans="1:22" s="167" customFormat="1" x14ac:dyDescent="0.25">
      <c r="A241" s="179">
        <v>131030</v>
      </c>
      <c r="B241" s="180" t="s">
        <v>1959</v>
      </c>
      <c r="C241" s="181">
        <v>0</v>
      </c>
      <c r="D241" s="181">
        <v>0</v>
      </c>
      <c r="E241" s="181">
        <v>0</v>
      </c>
      <c r="F241" s="181">
        <v>0</v>
      </c>
      <c r="G241" s="181">
        <v>0</v>
      </c>
      <c r="H241" s="181">
        <v>0</v>
      </c>
      <c r="I241" s="181">
        <v>0</v>
      </c>
      <c r="J241" s="166"/>
      <c r="K241" s="166"/>
      <c r="L241" s="166"/>
      <c r="M241" s="166"/>
      <c r="N241" s="166"/>
      <c r="O241" s="166"/>
      <c r="P241" s="166"/>
      <c r="Q241" s="166"/>
      <c r="R241" s="166"/>
      <c r="S241" s="166"/>
      <c r="T241" s="182">
        <v>0</v>
      </c>
      <c r="U241" s="182">
        <v>0</v>
      </c>
      <c r="V241" s="182">
        <v>0</v>
      </c>
    </row>
    <row r="242" spans="1:22" s="167" customFormat="1" x14ac:dyDescent="0.25">
      <c r="A242" s="179">
        <v>131040</v>
      </c>
      <c r="B242" s="180" t="s">
        <v>1260</v>
      </c>
      <c r="C242" s="181">
        <v>0</v>
      </c>
      <c r="D242" s="181">
        <v>0</v>
      </c>
      <c r="E242" s="181">
        <v>0</v>
      </c>
      <c r="F242" s="181">
        <v>0</v>
      </c>
      <c r="G242" s="181">
        <v>0</v>
      </c>
      <c r="H242" s="181">
        <v>0</v>
      </c>
      <c r="I242" s="181">
        <v>0</v>
      </c>
      <c r="J242" s="166"/>
      <c r="K242" s="166"/>
      <c r="L242" s="166"/>
      <c r="M242" s="166"/>
      <c r="N242" s="166"/>
      <c r="O242" s="166"/>
      <c r="P242" s="166"/>
      <c r="Q242" s="166"/>
      <c r="R242" s="166"/>
      <c r="S242" s="166"/>
      <c r="T242" s="182">
        <v>3616184.0940259742</v>
      </c>
      <c r="U242" s="182">
        <v>0</v>
      </c>
      <c r="V242" s="182">
        <v>0</v>
      </c>
    </row>
    <row r="243" spans="1:22" s="167" customFormat="1" x14ac:dyDescent="0.25">
      <c r="A243" s="179">
        <v>131099</v>
      </c>
      <c r="B243" s="180" t="s">
        <v>1259</v>
      </c>
      <c r="C243" s="181">
        <v>0</v>
      </c>
      <c r="D243" s="181">
        <v>0</v>
      </c>
      <c r="E243" s="181">
        <v>0</v>
      </c>
      <c r="F243" s="181">
        <v>0</v>
      </c>
      <c r="G243" s="181">
        <v>0</v>
      </c>
      <c r="H243" s="181">
        <v>0</v>
      </c>
      <c r="I243" s="181">
        <v>0</v>
      </c>
      <c r="J243" s="166"/>
      <c r="K243" s="166"/>
      <c r="L243" s="166"/>
      <c r="M243" s="166"/>
      <c r="N243" s="166"/>
      <c r="O243" s="166"/>
      <c r="P243" s="166"/>
      <c r="Q243" s="166"/>
      <c r="R243" s="166"/>
      <c r="S243" s="166"/>
      <c r="T243" s="182">
        <v>0</v>
      </c>
      <c r="U243" s="182">
        <v>0</v>
      </c>
      <c r="V243" s="182">
        <v>0</v>
      </c>
    </row>
    <row r="244" spans="1:22" s="167" customFormat="1" x14ac:dyDescent="0.25">
      <c r="A244" s="175">
        <v>131500</v>
      </c>
      <c r="B244" s="176" t="s">
        <v>1258</v>
      </c>
      <c r="C244" s="177">
        <v>0</v>
      </c>
      <c r="D244" s="177">
        <v>0</v>
      </c>
      <c r="E244" s="177">
        <v>0</v>
      </c>
      <c r="F244" s="177">
        <v>0</v>
      </c>
      <c r="G244" s="177">
        <v>0</v>
      </c>
      <c r="H244" s="177">
        <v>0</v>
      </c>
      <c r="I244" s="177">
        <v>0</v>
      </c>
      <c r="J244" s="166"/>
      <c r="K244" s="166"/>
      <c r="L244" s="166"/>
      <c r="M244" s="166"/>
      <c r="N244" s="166"/>
      <c r="O244" s="166"/>
      <c r="P244" s="166"/>
      <c r="Q244" s="166"/>
      <c r="R244" s="166"/>
      <c r="S244" s="166"/>
      <c r="T244" s="178">
        <v>0</v>
      </c>
      <c r="U244" s="178">
        <v>0</v>
      </c>
      <c r="V244" s="178">
        <v>0</v>
      </c>
    </row>
    <row r="245" spans="1:22" s="167" customFormat="1" x14ac:dyDescent="0.25">
      <c r="A245" s="179">
        <v>131501</v>
      </c>
      <c r="B245" s="180" t="s">
        <v>1960</v>
      </c>
      <c r="C245" s="181">
        <v>0</v>
      </c>
      <c r="D245" s="181">
        <v>0</v>
      </c>
      <c r="E245" s="181">
        <v>0</v>
      </c>
      <c r="F245" s="181">
        <v>0</v>
      </c>
      <c r="G245" s="181">
        <v>0</v>
      </c>
      <c r="H245" s="181">
        <v>0</v>
      </c>
      <c r="I245" s="181">
        <v>0</v>
      </c>
      <c r="J245" s="166"/>
      <c r="K245" s="166"/>
      <c r="L245" s="166"/>
      <c r="M245" s="166"/>
      <c r="N245" s="166"/>
      <c r="O245" s="166"/>
      <c r="P245" s="166"/>
      <c r="Q245" s="166"/>
      <c r="R245" s="166"/>
      <c r="S245" s="166"/>
      <c r="T245" s="182">
        <v>0</v>
      </c>
      <c r="U245" s="182">
        <v>0</v>
      </c>
      <c r="V245" s="182">
        <v>0</v>
      </c>
    </row>
    <row r="246" spans="1:22" s="167" customFormat="1" x14ac:dyDescent="0.25">
      <c r="A246" s="179">
        <v>131502</v>
      </c>
      <c r="B246" s="180" t="s">
        <v>1961</v>
      </c>
      <c r="C246" s="181">
        <v>0</v>
      </c>
      <c r="D246" s="181">
        <v>0</v>
      </c>
      <c r="E246" s="181">
        <v>0</v>
      </c>
      <c r="F246" s="181">
        <v>0</v>
      </c>
      <c r="G246" s="181">
        <v>0</v>
      </c>
      <c r="H246" s="181">
        <v>0</v>
      </c>
      <c r="I246" s="181">
        <v>0</v>
      </c>
      <c r="J246" s="166"/>
      <c r="K246" s="166"/>
      <c r="L246" s="166"/>
      <c r="M246" s="166"/>
      <c r="N246" s="166"/>
      <c r="O246" s="166"/>
      <c r="P246" s="166"/>
      <c r="Q246" s="166"/>
      <c r="R246" s="166"/>
      <c r="S246" s="166"/>
      <c r="T246" s="182">
        <v>0</v>
      </c>
      <c r="U246" s="182">
        <v>0</v>
      </c>
      <c r="V246" s="182">
        <v>0</v>
      </c>
    </row>
    <row r="247" spans="1:22" s="167" customFormat="1" x14ac:dyDescent="0.25">
      <c r="A247" s="179">
        <v>131503</v>
      </c>
      <c r="B247" s="180" t="s">
        <v>1255</v>
      </c>
      <c r="C247" s="181">
        <v>0</v>
      </c>
      <c r="D247" s="181">
        <v>0</v>
      </c>
      <c r="E247" s="181">
        <v>0</v>
      </c>
      <c r="F247" s="181">
        <v>0</v>
      </c>
      <c r="G247" s="181">
        <v>0</v>
      </c>
      <c r="H247" s="181">
        <v>0</v>
      </c>
      <c r="I247" s="181">
        <v>0</v>
      </c>
      <c r="J247" s="166"/>
      <c r="K247" s="166"/>
      <c r="L247" s="166"/>
      <c r="M247" s="166"/>
      <c r="N247" s="166"/>
      <c r="O247" s="166"/>
      <c r="P247" s="166"/>
      <c r="Q247" s="166"/>
      <c r="R247" s="166"/>
      <c r="S247" s="166"/>
      <c r="T247" s="182">
        <v>0</v>
      </c>
      <c r="U247" s="182">
        <v>0</v>
      </c>
      <c r="V247" s="182">
        <v>0</v>
      </c>
    </row>
    <row r="248" spans="1:22" s="167" customFormat="1" x14ac:dyDescent="0.25">
      <c r="A248" s="179">
        <v>131599</v>
      </c>
      <c r="B248" s="180" t="s">
        <v>1254</v>
      </c>
      <c r="C248" s="181">
        <v>0</v>
      </c>
      <c r="D248" s="181">
        <v>0</v>
      </c>
      <c r="E248" s="181">
        <v>0</v>
      </c>
      <c r="F248" s="181">
        <v>0</v>
      </c>
      <c r="G248" s="181">
        <v>0</v>
      </c>
      <c r="H248" s="181">
        <v>0</v>
      </c>
      <c r="I248" s="181">
        <v>0</v>
      </c>
      <c r="J248" s="166"/>
      <c r="K248" s="166"/>
      <c r="L248" s="166"/>
      <c r="M248" s="166"/>
      <c r="N248" s="166"/>
      <c r="O248" s="166"/>
      <c r="P248" s="166"/>
      <c r="Q248" s="166"/>
      <c r="R248" s="166"/>
      <c r="S248" s="166"/>
      <c r="T248" s="182">
        <v>0</v>
      </c>
      <c r="U248" s="182">
        <v>0</v>
      </c>
      <c r="V248" s="182">
        <v>0</v>
      </c>
    </row>
    <row r="249" spans="1:22" s="167" customFormat="1" x14ac:dyDescent="0.25">
      <c r="A249" s="218">
        <v>140000</v>
      </c>
      <c r="B249" s="219" t="s">
        <v>1962</v>
      </c>
      <c r="C249" s="220">
        <v>11445450494</v>
      </c>
      <c r="D249" s="220">
        <v>14037404667</v>
      </c>
      <c r="E249" s="220">
        <v>16161443420.27</v>
      </c>
      <c r="F249" s="220">
        <v>19415840515</v>
      </c>
      <c r="G249" s="220">
        <v>21515613401</v>
      </c>
      <c r="H249" s="220">
        <v>24137644516.43</v>
      </c>
      <c r="I249" s="220">
        <v>25213471559.43</v>
      </c>
      <c r="J249" s="166"/>
      <c r="K249" s="166"/>
      <c r="L249" s="166"/>
      <c r="M249" s="166"/>
      <c r="N249" s="166"/>
      <c r="O249" s="166"/>
      <c r="P249" s="166"/>
      <c r="Q249" s="166"/>
      <c r="R249" s="166"/>
      <c r="S249" s="166"/>
      <c r="T249" s="217">
        <v>48748893790.61805</v>
      </c>
      <c r="U249" s="217">
        <v>29703186148</v>
      </c>
      <c r="V249" s="217">
        <v>64117061033.57402</v>
      </c>
    </row>
    <row r="250" spans="1:22" s="167" customFormat="1" x14ac:dyDescent="0.25">
      <c r="A250" s="175">
        <v>140400</v>
      </c>
      <c r="B250" s="176" t="s">
        <v>1963</v>
      </c>
      <c r="C250" s="177">
        <v>0</v>
      </c>
      <c r="D250" s="177">
        <v>0</v>
      </c>
      <c r="E250" s="177">
        <v>0</v>
      </c>
      <c r="F250" s="177">
        <v>0</v>
      </c>
      <c r="G250" s="177">
        <v>0</v>
      </c>
      <c r="H250" s="177">
        <v>0</v>
      </c>
      <c r="I250" s="177">
        <v>0</v>
      </c>
      <c r="J250" s="166"/>
      <c r="K250" s="166"/>
      <c r="L250" s="166"/>
      <c r="M250" s="166"/>
      <c r="N250" s="166"/>
      <c r="O250" s="166"/>
      <c r="P250" s="166"/>
      <c r="Q250" s="166"/>
      <c r="R250" s="166"/>
      <c r="S250" s="166"/>
      <c r="T250" s="178">
        <v>3734359454.6385713</v>
      </c>
      <c r="U250" s="178">
        <v>45076356</v>
      </c>
      <c r="V250" s="178">
        <v>5262968990.8000002</v>
      </c>
    </row>
    <row r="251" spans="1:22" s="167" customFormat="1" x14ac:dyDescent="0.25">
      <c r="A251" s="179">
        <v>140405</v>
      </c>
      <c r="B251" s="180" t="s">
        <v>1964</v>
      </c>
      <c r="C251" s="181">
        <v>0</v>
      </c>
      <c r="D251" s="181">
        <v>0</v>
      </c>
      <c r="E251" s="181">
        <v>0</v>
      </c>
      <c r="F251" s="181">
        <v>0</v>
      </c>
      <c r="G251" s="181">
        <v>0</v>
      </c>
      <c r="H251" s="181">
        <v>0</v>
      </c>
      <c r="I251" s="181">
        <v>0</v>
      </c>
      <c r="J251" s="166"/>
      <c r="K251" s="166"/>
      <c r="L251" s="166"/>
      <c r="M251" s="166"/>
      <c r="N251" s="166"/>
      <c r="O251" s="166"/>
      <c r="P251" s="166"/>
      <c r="Q251" s="166"/>
      <c r="R251" s="166"/>
      <c r="S251" s="166"/>
      <c r="T251" s="182">
        <v>3687410883.4827271</v>
      </c>
      <c r="U251" s="182">
        <v>37740342</v>
      </c>
      <c r="V251" s="182">
        <v>5262968990.8000002</v>
      </c>
    </row>
    <row r="252" spans="1:22" s="167" customFormat="1" x14ac:dyDescent="0.25">
      <c r="A252" s="179">
        <v>140410</v>
      </c>
      <c r="B252" s="180" t="s">
        <v>1965</v>
      </c>
      <c r="C252" s="181">
        <v>0</v>
      </c>
      <c r="D252" s="181">
        <v>0</v>
      </c>
      <c r="E252" s="181">
        <v>0</v>
      </c>
      <c r="F252" s="181">
        <v>0</v>
      </c>
      <c r="G252" s="181">
        <v>0</v>
      </c>
      <c r="H252" s="181">
        <v>0</v>
      </c>
      <c r="I252" s="181">
        <v>0</v>
      </c>
      <c r="J252" s="166"/>
      <c r="K252" s="166"/>
      <c r="L252" s="166"/>
      <c r="M252" s="166"/>
      <c r="N252" s="166"/>
      <c r="O252" s="166"/>
      <c r="P252" s="166"/>
      <c r="Q252" s="166"/>
      <c r="R252" s="166"/>
      <c r="S252" s="166"/>
      <c r="T252" s="182">
        <v>27021385.974025972</v>
      </c>
      <c r="U252" s="182">
        <v>0</v>
      </c>
      <c r="V252" s="182">
        <v>0</v>
      </c>
    </row>
    <row r="253" spans="1:22" s="167" customFormat="1" x14ac:dyDescent="0.25">
      <c r="A253" s="179">
        <v>140415</v>
      </c>
      <c r="B253" s="180" t="s">
        <v>1966</v>
      </c>
      <c r="C253" s="181">
        <v>0</v>
      </c>
      <c r="D253" s="181">
        <v>0</v>
      </c>
      <c r="E253" s="181">
        <v>0</v>
      </c>
      <c r="F253" s="181">
        <v>0</v>
      </c>
      <c r="G253" s="181">
        <v>0</v>
      </c>
      <c r="H253" s="181">
        <v>0</v>
      </c>
      <c r="I253" s="181">
        <v>0</v>
      </c>
      <c r="J253" s="166"/>
      <c r="K253" s="166"/>
      <c r="L253" s="166"/>
      <c r="M253" s="166"/>
      <c r="N253" s="166"/>
      <c r="O253" s="166"/>
      <c r="P253" s="166"/>
      <c r="Q253" s="166"/>
      <c r="R253" s="166"/>
      <c r="S253" s="166"/>
      <c r="T253" s="182">
        <v>5353799.4285714282</v>
      </c>
      <c r="U253" s="182">
        <v>0</v>
      </c>
      <c r="V253" s="182">
        <v>0</v>
      </c>
    </row>
    <row r="254" spans="1:22" s="167" customFormat="1" x14ac:dyDescent="0.25">
      <c r="A254" s="179">
        <v>140420</v>
      </c>
      <c r="B254" s="180" t="s">
        <v>1967</v>
      </c>
      <c r="C254" s="181">
        <v>0</v>
      </c>
      <c r="D254" s="181">
        <v>0</v>
      </c>
      <c r="E254" s="181">
        <v>0</v>
      </c>
      <c r="F254" s="181">
        <v>0</v>
      </c>
      <c r="G254" s="181">
        <v>0</v>
      </c>
      <c r="H254" s="181">
        <v>0</v>
      </c>
      <c r="I254" s="181">
        <v>0</v>
      </c>
      <c r="J254" s="166"/>
      <c r="K254" s="166"/>
      <c r="L254" s="166"/>
      <c r="M254" s="166"/>
      <c r="N254" s="166"/>
      <c r="O254" s="166"/>
      <c r="P254" s="166"/>
      <c r="Q254" s="166"/>
      <c r="R254" s="166"/>
      <c r="S254" s="166"/>
      <c r="T254" s="182">
        <v>0</v>
      </c>
      <c r="U254" s="182">
        <v>0</v>
      </c>
      <c r="V254" s="182">
        <v>0</v>
      </c>
    </row>
    <row r="255" spans="1:22" s="167" customFormat="1" x14ac:dyDescent="0.25">
      <c r="A255" s="179">
        <v>140425</v>
      </c>
      <c r="B255" s="180" t="s">
        <v>1968</v>
      </c>
      <c r="C255" s="181">
        <v>0</v>
      </c>
      <c r="D255" s="181">
        <v>0</v>
      </c>
      <c r="E255" s="181">
        <v>0</v>
      </c>
      <c r="F255" s="181">
        <v>0</v>
      </c>
      <c r="G255" s="181">
        <v>0</v>
      </c>
      <c r="H255" s="181">
        <v>0</v>
      </c>
      <c r="I255" s="181">
        <v>0</v>
      </c>
      <c r="J255" s="166"/>
      <c r="K255" s="166"/>
      <c r="L255" s="166"/>
      <c r="M255" s="166"/>
      <c r="N255" s="166"/>
      <c r="O255" s="166"/>
      <c r="P255" s="166"/>
      <c r="Q255" s="166"/>
      <c r="R255" s="166"/>
      <c r="S255" s="166"/>
      <c r="T255" s="182">
        <v>14573385.753246753</v>
      </c>
      <c r="U255" s="182">
        <v>0</v>
      </c>
      <c r="V255" s="182">
        <v>0</v>
      </c>
    </row>
    <row r="256" spans="1:22" s="167" customFormat="1" x14ac:dyDescent="0.25">
      <c r="A256" s="175">
        <v>140500</v>
      </c>
      <c r="B256" s="176" t="s">
        <v>1969</v>
      </c>
      <c r="C256" s="177">
        <v>0</v>
      </c>
      <c r="D256" s="177">
        <v>0</v>
      </c>
      <c r="E256" s="177">
        <v>0</v>
      </c>
      <c r="F256" s="177">
        <v>0</v>
      </c>
      <c r="G256" s="177">
        <v>0</v>
      </c>
      <c r="H256" s="177">
        <v>0</v>
      </c>
      <c r="I256" s="177">
        <v>0</v>
      </c>
      <c r="J256" s="166"/>
      <c r="K256" s="166"/>
      <c r="L256" s="166"/>
      <c r="M256" s="166"/>
      <c r="N256" s="166"/>
      <c r="O256" s="166"/>
      <c r="P256" s="166"/>
      <c r="Q256" s="166"/>
      <c r="R256" s="166"/>
      <c r="S256" s="166"/>
      <c r="T256" s="178">
        <v>3121411395.9396105</v>
      </c>
      <c r="U256" s="178">
        <v>0</v>
      </c>
      <c r="V256" s="178">
        <v>1749580430.8000004</v>
      </c>
    </row>
    <row r="257" spans="1:22" s="167" customFormat="1" x14ac:dyDescent="0.25">
      <c r="A257" s="179">
        <v>140505</v>
      </c>
      <c r="B257" s="180" t="s">
        <v>1964</v>
      </c>
      <c r="C257" s="181">
        <v>0</v>
      </c>
      <c r="D257" s="181">
        <v>0</v>
      </c>
      <c r="E257" s="181">
        <v>0</v>
      </c>
      <c r="F257" s="181">
        <v>0</v>
      </c>
      <c r="G257" s="181">
        <v>0</v>
      </c>
      <c r="H257" s="181">
        <v>0</v>
      </c>
      <c r="I257" s="181">
        <v>0</v>
      </c>
      <c r="J257" s="166"/>
      <c r="K257" s="166"/>
      <c r="L257" s="166"/>
      <c r="M257" s="166"/>
      <c r="N257" s="166"/>
      <c r="O257" s="166"/>
      <c r="P257" s="166"/>
      <c r="Q257" s="166"/>
      <c r="R257" s="166"/>
      <c r="S257" s="166"/>
      <c r="T257" s="182">
        <v>2925024318.9992208</v>
      </c>
      <c r="U257" s="182">
        <v>0</v>
      </c>
      <c r="V257" s="182">
        <v>1658213464.0040002</v>
      </c>
    </row>
    <row r="258" spans="1:22" s="167" customFormat="1" x14ac:dyDescent="0.25">
      <c r="A258" s="179">
        <v>140510</v>
      </c>
      <c r="B258" s="180" t="s">
        <v>1965</v>
      </c>
      <c r="C258" s="181">
        <v>0</v>
      </c>
      <c r="D258" s="181">
        <v>0</v>
      </c>
      <c r="E258" s="181">
        <v>0</v>
      </c>
      <c r="F258" s="181">
        <v>0</v>
      </c>
      <c r="G258" s="181">
        <v>0</v>
      </c>
      <c r="H258" s="181">
        <v>0</v>
      </c>
      <c r="I258" s="181">
        <v>0</v>
      </c>
      <c r="J258" s="166"/>
      <c r="K258" s="166"/>
      <c r="L258" s="166"/>
      <c r="M258" s="166"/>
      <c r="N258" s="166"/>
      <c r="O258" s="166"/>
      <c r="P258" s="166"/>
      <c r="Q258" s="166"/>
      <c r="R258" s="166"/>
      <c r="S258" s="166"/>
      <c r="T258" s="182">
        <v>80014952.07571429</v>
      </c>
      <c r="U258" s="182">
        <v>0</v>
      </c>
      <c r="V258" s="182">
        <v>12459115.400000002</v>
      </c>
    </row>
    <row r="259" spans="1:22" s="167" customFormat="1" x14ac:dyDescent="0.25">
      <c r="A259" s="179">
        <v>140515</v>
      </c>
      <c r="B259" s="180" t="s">
        <v>1966</v>
      </c>
      <c r="C259" s="181">
        <v>0</v>
      </c>
      <c r="D259" s="181">
        <v>0</v>
      </c>
      <c r="E259" s="181">
        <v>0</v>
      </c>
      <c r="F259" s="181">
        <v>0</v>
      </c>
      <c r="G259" s="181">
        <v>0</v>
      </c>
      <c r="H259" s="181">
        <v>0</v>
      </c>
      <c r="I259" s="181">
        <v>0</v>
      </c>
      <c r="J259" s="166"/>
      <c r="K259" s="166"/>
      <c r="L259" s="166"/>
      <c r="M259" s="166"/>
      <c r="N259" s="166"/>
      <c r="O259" s="166"/>
      <c r="P259" s="166"/>
      <c r="Q259" s="166"/>
      <c r="R259" s="166"/>
      <c r="S259" s="166"/>
      <c r="T259" s="182">
        <v>33619191.064935066</v>
      </c>
      <c r="U259" s="182">
        <v>0</v>
      </c>
      <c r="V259" s="182">
        <v>0</v>
      </c>
    </row>
    <row r="260" spans="1:22" s="167" customFormat="1" x14ac:dyDescent="0.25">
      <c r="A260" s="179">
        <v>140520</v>
      </c>
      <c r="B260" s="180" t="s">
        <v>1967</v>
      </c>
      <c r="C260" s="181">
        <v>0</v>
      </c>
      <c r="D260" s="181">
        <v>0</v>
      </c>
      <c r="E260" s="181">
        <v>0</v>
      </c>
      <c r="F260" s="181">
        <v>0</v>
      </c>
      <c r="G260" s="181">
        <v>0</v>
      </c>
      <c r="H260" s="181">
        <v>0</v>
      </c>
      <c r="I260" s="181">
        <v>0</v>
      </c>
      <c r="J260" s="166"/>
      <c r="K260" s="166"/>
      <c r="L260" s="166"/>
      <c r="M260" s="166"/>
      <c r="N260" s="166"/>
      <c r="O260" s="166"/>
      <c r="P260" s="166"/>
      <c r="Q260" s="166"/>
      <c r="R260" s="166"/>
      <c r="S260" s="166"/>
      <c r="T260" s="182">
        <v>22285865.324675325</v>
      </c>
      <c r="U260" s="182">
        <v>0</v>
      </c>
      <c r="V260" s="182">
        <v>0</v>
      </c>
    </row>
    <row r="261" spans="1:22" s="167" customFormat="1" x14ac:dyDescent="0.25">
      <c r="A261" s="179">
        <v>140525</v>
      </c>
      <c r="B261" s="180" t="s">
        <v>1968</v>
      </c>
      <c r="C261" s="181">
        <v>0</v>
      </c>
      <c r="D261" s="181">
        <v>0</v>
      </c>
      <c r="E261" s="181">
        <v>0</v>
      </c>
      <c r="F261" s="181">
        <v>0</v>
      </c>
      <c r="G261" s="181">
        <v>0</v>
      </c>
      <c r="H261" s="181">
        <v>0</v>
      </c>
      <c r="I261" s="181">
        <v>0</v>
      </c>
      <c r="J261" s="166"/>
      <c r="K261" s="166"/>
      <c r="L261" s="166"/>
      <c r="M261" s="166"/>
      <c r="N261" s="166"/>
      <c r="O261" s="166"/>
      <c r="P261" s="166"/>
      <c r="Q261" s="166"/>
      <c r="R261" s="166"/>
      <c r="S261" s="166"/>
      <c r="T261" s="182">
        <v>60467068.475064933</v>
      </c>
      <c r="U261" s="182">
        <v>0</v>
      </c>
      <c r="V261" s="182">
        <v>22602224.600000009</v>
      </c>
    </row>
    <row r="262" spans="1:22" s="167" customFormat="1" x14ac:dyDescent="0.25">
      <c r="A262" s="175">
        <v>140600</v>
      </c>
      <c r="B262" s="176" t="s">
        <v>1970</v>
      </c>
      <c r="C262" s="177">
        <v>0</v>
      </c>
      <c r="D262" s="177">
        <v>0</v>
      </c>
      <c r="E262" s="177">
        <v>0</v>
      </c>
      <c r="F262" s="177">
        <v>0</v>
      </c>
      <c r="G262" s="177">
        <v>0</v>
      </c>
      <c r="H262" s="177">
        <v>0</v>
      </c>
      <c r="I262" s="177">
        <v>0</v>
      </c>
      <c r="J262" s="166"/>
      <c r="K262" s="166"/>
      <c r="L262" s="166"/>
      <c r="M262" s="166"/>
      <c r="N262" s="166"/>
      <c r="O262" s="166"/>
      <c r="P262" s="166"/>
      <c r="Q262" s="166"/>
      <c r="R262" s="166"/>
      <c r="S262" s="166"/>
      <c r="T262" s="178">
        <v>21503128.317922078</v>
      </c>
      <c r="U262" s="178">
        <v>28434</v>
      </c>
      <c r="V262" s="178">
        <v>32259092.200000003</v>
      </c>
    </row>
    <row r="263" spans="1:22" s="167" customFormat="1" x14ac:dyDescent="0.25">
      <c r="A263" s="179">
        <v>140605</v>
      </c>
      <c r="B263" s="180" t="s">
        <v>1964</v>
      </c>
      <c r="C263" s="181">
        <v>0</v>
      </c>
      <c r="D263" s="181">
        <v>0</v>
      </c>
      <c r="E263" s="181">
        <v>0</v>
      </c>
      <c r="F263" s="181">
        <v>0</v>
      </c>
      <c r="G263" s="181">
        <v>0</v>
      </c>
      <c r="H263" s="181">
        <v>0</v>
      </c>
      <c r="I263" s="181">
        <v>0</v>
      </c>
      <c r="J263" s="166"/>
      <c r="K263" s="166"/>
      <c r="L263" s="166"/>
      <c r="M263" s="166"/>
      <c r="N263" s="166"/>
      <c r="O263" s="166"/>
      <c r="P263" s="166"/>
      <c r="Q263" s="166"/>
      <c r="R263" s="166"/>
      <c r="S263" s="166"/>
      <c r="T263" s="182">
        <v>13912573.759480519</v>
      </c>
      <c r="U263" s="182">
        <v>28434</v>
      </c>
      <c r="V263" s="182">
        <v>16594921.400000002</v>
      </c>
    </row>
    <row r="264" spans="1:22" s="167" customFormat="1" x14ac:dyDescent="0.25">
      <c r="A264" s="179">
        <v>140610</v>
      </c>
      <c r="B264" s="180" t="s">
        <v>1965</v>
      </c>
      <c r="C264" s="181">
        <v>0</v>
      </c>
      <c r="D264" s="181">
        <v>0</v>
      </c>
      <c r="E264" s="181">
        <v>0</v>
      </c>
      <c r="F264" s="181">
        <v>0</v>
      </c>
      <c r="G264" s="181">
        <v>0</v>
      </c>
      <c r="H264" s="181">
        <v>0</v>
      </c>
      <c r="I264" s="181">
        <v>0</v>
      </c>
      <c r="J264" s="166"/>
      <c r="K264" s="166"/>
      <c r="L264" s="166"/>
      <c r="M264" s="166"/>
      <c r="N264" s="166"/>
      <c r="O264" s="166"/>
      <c r="P264" s="166"/>
      <c r="Q264" s="166"/>
      <c r="R264" s="166"/>
      <c r="S264" s="166"/>
      <c r="T264" s="182">
        <v>2034300.4805194805</v>
      </c>
      <c r="U264" s="182">
        <v>0</v>
      </c>
      <c r="V264" s="182">
        <v>403566.80000000045</v>
      </c>
    </row>
    <row r="265" spans="1:22" s="167" customFormat="1" x14ac:dyDescent="0.25">
      <c r="A265" s="179">
        <v>140615</v>
      </c>
      <c r="B265" s="180" t="s">
        <v>1966</v>
      </c>
      <c r="C265" s="181">
        <v>0</v>
      </c>
      <c r="D265" s="181">
        <v>0</v>
      </c>
      <c r="E265" s="181">
        <v>0</v>
      </c>
      <c r="F265" s="181">
        <v>0</v>
      </c>
      <c r="G265" s="181">
        <v>0</v>
      </c>
      <c r="H265" s="181">
        <v>0</v>
      </c>
      <c r="I265" s="181">
        <v>0</v>
      </c>
      <c r="J265" s="166"/>
      <c r="K265" s="166"/>
      <c r="L265" s="166"/>
      <c r="M265" s="166"/>
      <c r="N265" s="166"/>
      <c r="O265" s="166"/>
      <c r="P265" s="166"/>
      <c r="Q265" s="166"/>
      <c r="R265" s="166"/>
      <c r="S265" s="166"/>
      <c r="T265" s="182">
        <v>1512513.2987012987</v>
      </c>
      <c r="U265" s="182">
        <v>0</v>
      </c>
      <c r="V265" s="182">
        <v>0</v>
      </c>
    </row>
    <row r="266" spans="1:22" s="167" customFormat="1" x14ac:dyDescent="0.25">
      <c r="A266" s="179">
        <v>140620</v>
      </c>
      <c r="B266" s="180" t="s">
        <v>1967</v>
      </c>
      <c r="C266" s="181">
        <v>0</v>
      </c>
      <c r="D266" s="181">
        <v>0</v>
      </c>
      <c r="E266" s="181">
        <v>0</v>
      </c>
      <c r="F266" s="181">
        <v>0</v>
      </c>
      <c r="G266" s="181">
        <v>0</v>
      </c>
      <c r="H266" s="181">
        <v>0</v>
      </c>
      <c r="I266" s="181">
        <v>0</v>
      </c>
      <c r="J266" s="166"/>
      <c r="K266" s="166"/>
      <c r="L266" s="166"/>
      <c r="M266" s="166"/>
      <c r="N266" s="166"/>
      <c r="O266" s="166"/>
      <c r="P266" s="166"/>
      <c r="Q266" s="166"/>
      <c r="R266" s="166"/>
      <c r="S266" s="166"/>
      <c r="T266" s="182">
        <v>541624.31168831163</v>
      </c>
      <c r="U266" s="182">
        <v>0</v>
      </c>
      <c r="V266" s="182">
        <v>0</v>
      </c>
    </row>
    <row r="267" spans="1:22" s="167" customFormat="1" x14ac:dyDescent="0.25">
      <c r="A267" s="179">
        <v>140625</v>
      </c>
      <c r="B267" s="180" t="s">
        <v>1968</v>
      </c>
      <c r="C267" s="181">
        <v>0</v>
      </c>
      <c r="D267" s="181">
        <v>0</v>
      </c>
      <c r="E267" s="181">
        <v>0</v>
      </c>
      <c r="F267" s="181">
        <v>0</v>
      </c>
      <c r="G267" s="181">
        <v>0</v>
      </c>
      <c r="H267" s="181">
        <v>0</v>
      </c>
      <c r="I267" s="181">
        <v>0</v>
      </c>
      <c r="J267" s="166"/>
      <c r="K267" s="166"/>
      <c r="L267" s="166"/>
      <c r="M267" s="166"/>
      <c r="N267" s="166"/>
      <c r="O267" s="166"/>
      <c r="P267" s="166"/>
      <c r="Q267" s="166"/>
      <c r="R267" s="166"/>
      <c r="S267" s="166"/>
      <c r="T267" s="182">
        <v>2922167.6103896103</v>
      </c>
      <c r="U267" s="182">
        <v>0</v>
      </c>
      <c r="V267" s="182">
        <v>0</v>
      </c>
    </row>
    <row r="268" spans="1:22" s="167" customFormat="1" x14ac:dyDescent="0.25">
      <c r="A268" s="175">
        <v>140700</v>
      </c>
      <c r="B268" s="176" t="s">
        <v>1971</v>
      </c>
      <c r="C268" s="177">
        <v>0</v>
      </c>
      <c r="D268" s="177">
        <v>0</v>
      </c>
      <c r="E268" s="177">
        <v>0</v>
      </c>
      <c r="F268" s="177">
        <v>0</v>
      </c>
      <c r="G268" s="177">
        <v>0</v>
      </c>
      <c r="H268" s="177">
        <v>0</v>
      </c>
      <c r="I268" s="177">
        <v>0</v>
      </c>
      <c r="J268" s="166"/>
      <c r="K268" s="166"/>
      <c r="L268" s="166"/>
      <c r="M268" s="166"/>
      <c r="N268" s="166"/>
      <c r="O268" s="166"/>
      <c r="P268" s="166"/>
      <c r="Q268" s="166"/>
      <c r="R268" s="166"/>
      <c r="S268" s="166"/>
      <c r="T268" s="178">
        <v>284447.3896103896</v>
      </c>
      <c r="U268" s="178">
        <v>0</v>
      </c>
      <c r="V268" s="178">
        <v>0</v>
      </c>
    </row>
    <row r="269" spans="1:22" s="167" customFormat="1" x14ac:dyDescent="0.25">
      <c r="A269" s="179">
        <v>140705</v>
      </c>
      <c r="B269" s="180" t="s">
        <v>1964</v>
      </c>
      <c r="C269" s="181">
        <v>0</v>
      </c>
      <c r="D269" s="181">
        <v>0</v>
      </c>
      <c r="E269" s="181">
        <v>0</v>
      </c>
      <c r="F269" s="181">
        <v>0</v>
      </c>
      <c r="G269" s="181">
        <v>0</v>
      </c>
      <c r="H269" s="181">
        <v>0</v>
      </c>
      <c r="I269" s="181">
        <v>0</v>
      </c>
      <c r="J269" s="166"/>
      <c r="K269" s="166"/>
      <c r="L269" s="166"/>
      <c r="M269" s="166"/>
      <c r="N269" s="166"/>
      <c r="O269" s="166"/>
      <c r="P269" s="166"/>
      <c r="Q269" s="166"/>
      <c r="R269" s="166"/>
      <c r="S269" s="166"/>
      <c r="T269" s="182">
        <v>194860.44155844155</v>
      </c>
      <c r="U269" s="182">
        <v>0</v>
      </c>
      <c r="V269" s="182">
        <v>0</v>
      </c>
    </row>
    <row r="270" spans="1:22" s="167" customFormat="1" x14ac:dyDescent="0.25">
      <c r="A270" s="179">
        <v>140710</v>
      </c>
      <c r="B270" s="180" t="s">
        <v>1965</v>
      </c>
      <c r="C270" s="181">
        <v>0</v>
      </c>
      <c r="D270" s="181">
        <v>0</v>
      </c>
      <c r="E270" s="181">
        <v>0</v>
      </c>
      <c r="F270" s="181">
        <v>0</v>
      </c>
      <c r="G270" s="181">
        <v>0</v>
      </c>
      <c r="H270" s="181">
        <v>0</v>
      </c>
      <c r="I270" s="181">
        <v>0</v>
      </c>
      <c r="J270" s="166"/>
      <c r="K270" s="166"/>
      <c r="L270" s="166"/>
      <c r="M270" s="166"/>
      <c r="N270" s="166"/>
      <c r="O270" s="166"/>
      <c r="P270" s="166"/>
      <c r="Q270" s="166"/>
      <c r="R270" s="166"/>
      <c r="S270" s="166"/>
      <c r="T270" s="182">
        <v>392.15584415584414</v>
      </c>
      <c r="U270" s="182">
        <v>0</v>
      </c>
      <c r="V270" s="182">
        <v>0</v>
      </c>
    </row>
    <row r="271" spans="1:22" s="167" customFormat="1" x14ac:dyDescent="0.25">
      <c r="A271" s="179">
        <v>140715</v>
      </c>
      <c r="B271" s="180" t="s">
        <v>1966</v>
      </c>
      <c r="C271" s="181">
        <v>0</v>
      </c>
      <c r="D271" s="181">
        <v>0</v>
      </c>
      <c r="E271" s="181">
        <v>0</v>
      </c>
      <c r="F271" s="181">
        <v>0</v>
      </c>
      <c r="G271" s="181">
        <v>0</v>
      </c>
      <c r="H271" s="181">
        <v>0</v>
      </c>
      <c r="I271" s="181">
        <v>0</v>
      </c>
      <c r="J271" s="166"/>
      <c r="K271" s="166"/>
      <c r="L271" s="166"/>
      <c r="M271" s="166"/>
      <c r="N271" s="166"/>
      <c r="O271" s="166"/>
      <c r="P271" s="166"/>
      <c r="Q271" s="166"/>
      <c r="R271" s="166"/>
      <c r="S271" s="166"/>
      <c r="T271" s="182">
        <v>2870.2207792207791</v>
      </c>
      <c r="U271" s="182">
        <v>0</v>
      </c>
      <c r="V271" s="182">
        <v>0</v>
      </c>
    </row>
    <row r="272" spans="1:22" s="167" customFormat="1" x14ac:dyDescent="0.25">
      <c r="A272" s="179">
        <v>140720</v>
      </c>
      <c r="B272" s="180" t="s">
        <v>1967</v>
      </c>
      <c r="C272" s="181">
        <v>0</v>
      </c>
      <c r="D272" s="181">
        <v>0</v>
      </c>
      <c r="E272" s="181">
        <v>0</v>
      </c>
      <c r="F272" s="181">
        <v>0</v>
      </c>
      <c r="G272" s="181">
        <v>0</v>
      </c>
      <c r="H272" s="181">
        <v>0</v>
      </c>
      <c r="I272" s="181">
        <v>0</v>
      </c>
      <c r="J272" s="166"/>
      <c r="K272" s="166"/>
      <c r="L272" s="166"/>
      <c r="M272" s="166"/>
      <c r="N272" s="166"/>
      <c r="O272" s="166"/>
      <c r="P272" s="166"/>
      <c r="Q272" s="166"/>
      <c r="R272" s="166"/>
      <c r="S272" s="166"/>
      <c r="T272" s="182">
        <v>0</v>
      </c>
      <c r="U272" s="182">
        <v>0</v>
      </c>
      <c r="V272" s="182">
        <v>0</v>
      </c>
    </row>
    <row r="273" spans="1:22" s="167" customFormat="1" x14ac:dyDescent="0.25">
      <c r="A273" s="179">
        <v>140725</v>
      </c>
      <c r="B273" s="180" t="s">
        <v>1968</v>
      </c>
      <c r="C273" s="181">
        <v>0</v>
      </c>
      <c r="D273" s="181">
        <v>0</v>
      </c>
      <c r="E273" s="181">
        <v>0</v>
      </c>
      <c r="F273" s="181">
        <v>0</v>
      </c>
      <c r="G273" s="181">
        <v>0</v>
      </c>
      <c r="H273" s="181">
        <v>0</v>
      </c>
      <c r="I273" s="181">
        <v>0</v>
      </c>
      <c r="J273" s="166"/>
      <c r="K273" s="166"/>
      <c r="L273" s="166"/>
      <c r="M273" s="166"/>
      <c r="N273" s="166"/>
      <c r="O273" s="166"/>
      <c r="P273" s="166"/>
      <c r="Q273" s="166"/>
      <c r="R273" s="166"/>
      <c r="S273" s="166"/>
      <c r="T273" s="182">
        <v>12304.207792207791</v>
      </c>
      <c r="U273" s="182">
        <v>0</v>
      </c>
      <c r="V273" s="182">
        <v>0</v>
      </c>
    </row>
    <row r="274" spans="1:22" s="167" customFormat="1" x14ac:dyDescent="0.25">
      <c r="A274" s="175">
        <v>140800</v>
      </c>
      <c r="B274" s="176" t="s">
        <v>1972</v>
      </c>
      <c r="C274" s="177">
        <v>0</v>
      </c>
      <c r="D274" s="177">
        <v>0</v>
      </c>
      <c r="E274" s="177">
        <v>0</v>
      </c>
      <c r="F274" s="177">
        <v>0</v>
      </c>
      <c r="G274" s="177">
        <v>0</v>
      </c>
      <c r="H274" s="177">
        <v>0</v>
      </c>
      <c r="I274" s="177">
        <v>0</v>
      </c>
      <c r="J274" s="166"/>
      <c r="K274" s="166"/>
      <c r="L274" s="166"/>
      <c r="M274" s="166"/>
      <c r="N274" s="166"/>
      <c r="O274" s="166"/>
      <c r="P274" s="166"/>
      <c r="Q274" s="166"/>
      <c r="R274" s="166"/>
      <c r="S274" s="166"/>
      <c r="T274" s="178">
        <v>39252518.055974022</v>
      </c>
      <c r="U274" s="178">
        <v>0</v>
      </c>
      <c r="V274" s="178">
        <v>7973141.2000000086</v>
      </c>
    </row>
    <row r="275" spans="1:22" s="167" customFormat="1" x14ac:dyDescent="0.25">
      <c r="A275" s="179">
        <v>140805</v>
      </c>
      <c r="B275" s="180" t="s">
        <v>1964</v>
      </c>
      <c r="C275" s="181">
        <v>0</v>
      </c>
      <c r="D275" s="181">
        <v>0</v>
      </c>
      <c r="E275" s="181">
        <v>0</v>
      </c>
      <c r="F275" s="181">
        <v>0</v>
      </c>
      <c r="G275" s="181">
        <v>0</v>
      </c>
      <c r="H275" s="181">
        <v>0</v>
      </c>
      <c r="I275" s="181">
        <v>0</v>
      </c>
      <c r="J275" s="166"/>
      <c r="K275" s="166"/>
      <c r="L275" s="166"/>
      <c r="M275" s="166"/>
      <c r="N275" s="166"/>
      <c r="O275" s="166"/>
      <c r="P275" s="166"/>
      <c r="Q275" s="166"/>
      <c r="R275" s="166"/>
      <c r="S275" s="166"/>
      <c r="T275" s="182">
        <v>0</v>
      </c>
      <c r="U275" s="182">
        <v>0</v>
      </c>
      <c r="V275" s="182">
        <v>0</v>
      </c>
    </row>
    <row r="276" spans="1:22" s="167" customFormat="1" x14ac:dyDescent="0.25">
      <c r="A276" s="179">
        <v>140810</v>
      </c>
      <c r="B276" s="180" t="s">
        <v>1965</v>
      </c>
      <c r="C276" s="181">
        <v>0</v>
      </c>
      <c r="D276" s="181">
        <v>0</v>
      </c>
      <c r="E276" s="181">
        <v>0</v>
      </c>
      <c r="F276" s="181">
        <v>0</v>
      </c>
      <c r="G276" s="181">
        <v>0</v>
      </c>
      <c r="H276" s="181">
        <v>0</v>
      </c>
      <c r="I276" s="181">
        <v>0</v>
      </c>
      <c r="J276" s="166"/>
      <c r="K276" s="166"/>
      <c r="L276" s="166"/>
      <c r="M276" s="166"/>
      <c r="N276" s="166"/>
      <c r="O276" s="166"/>
      <c r="P276" s="166"/>
      <c r="Q276" s="166"/>
      <c r="R276" s="166"/>
      <c r="S276" s="166"/>
      <c r="T276" s="182">
        <v>81710.934415584416</v>
      </c>
      <c r="U276" s="182">
        <v>0</v>
      </c>
      <c r="V276" s="182">
        <v>0</v>
      </c>
    </row>
    <row r="277" spans="1:22" s="167" customFormat="1" x14ac:dyDescent="0.25">
      <c r="A277" s="179">
        <v>140815</v>
      </c>
      <c r="B277" s="180" t="s">
        <v>1966</v>
      </c>
      <c r="C277" s="181">
        <v>0</v>
      </c>
      <c r="D277" s="181">
        <v>0</v>
      </c>
      <c r="E277" s="181">
        <v>0</v>
      </c>
      <c r="F277" s="181">
        <v>0</v>
      </c>
      <c r="G277" s="181">
        <v>0</v>
      </c>
      <c r="H277" s="181">
        <v>0</v>
      </c>
      <c r="I277" s="181">
        <v>0</v>
      </c>
      <c r="J277" s="166"/>
      <c r="K277" s="166"/>
      <c r="L277" s="166"/>
      <c r="M277" s="166"/>
      <c r="N277" s="166"/>
      <c r="O277" s="166"/>
      <c r="P277" s="166"/>
      <c r="Q277" s="166"/>
      <c r="R277" s="166"/>
      <c r="S277" s="166"/>
      <c r="T277" s="182">
        <v>739780.98480519478</v>
      </c>
      <c r="U277" s="182">
        <v>0</v>
      </c>
      <c r="V277" s="182">
        <v>0</v>
      </c>
    </row>
    <row r="278" spans="1:22" s="167" customFormat="1" x14ac:dyDescent="0.25">
      <c r="A278" s="179">
        <v>140820</v>
      </c>
      <c r="B278" s="180" t="s">
        <v>1967</v>
      </c>
      <c r="C278" s="181">
        <v>0</v>
      </c>
      <c r="D278" s="181">
        <v>0</v>
      </c>
      <c r="E278" s="181">
        <v>0</v>
      </c>
      <c r="F278" s="181">
        <v>0</v>
      </c>
      <c r="G278" s="181">
        <v>0</v>
      </c>
      <c r="H278" s="181">
        <v>0</v>
      </c>
      <c r="I278" s="181">
        <v>0</v>
      </c>
      <c r="J278" s="166"/>
      <c r="K278" s="166"/>
      <c r="L278" s="166"/>
      <c r="M278" s="166"/>
      <c r="N278" s="166"/>
      <c r="O278" s="166"/>
      <c r="P278" s="166"/>
      <c r="Q278" s="166"/>
      <c r="R278" s="166"/>
      <c r="S278" s="166"/>
      <c r="T278" s="182">
        <v>642847.69610389613</v>
      </c>
      <c r="U278" s="182">
        <v>0</v>
      </c>
      <c r="V278" s="182">
        <v>0</v>
      </c>
    </row>
    <row r="279" spans="1:22" s="167" customFormat="1" x14ac:dyDescent="0.25">
      <c r="A279" s="179">
        <v>140825</v>
      </c>
      <c r="B279" s="180" t="s">
        <v>1968</v>
      </c>
      <c r="C279" s="181">
        <v>0</v>
      </c>
      <c r="D279" s="181">
        <v>0</v>
      </c>
      <c r="E279" s="181">
        <v>0</v>
      </c>
      <c r="F279" s="181">
        <v>0</v>
      </c>
      <c r="G279" s="181">
        <v>0</v>
      </c>
      <c r="H279" s="181">
        <v>0</v>
      </c>
      <c r="I279" s="181">
        <v>0</v>
      </c>
      <c r="J279" s="166"/>
      <c r="K279" s="166"/>
      <c r="L279" s="166"/>
      <c r="M279" s="166"/>
      <c r="N279" s="166"/>
      <c r="O279" s="166"/>
      <c r="P279" s="166"/>
      <c r="Q279" s="166"/>
      <c r="R279" s="166"/>
      <c r="S279" s="166"/>
      <c r="T279" s="182">
        <v>37788178.440649353</v>
      </c>
      <c r="U279" s="182">
        <v>0</v>
      </c>
      <c r="V279" s="182">
        <v>7973141.2000000086</v>
      </c>
    </row>
    <row r="280" spans="1:22" s="167" customFormat="1" x14ac:dyDescent="0.25">
      <c r="A280" s="175">
        <v>140900</v>
      </c>
      <c r="B280" s="176" t="s">
        <v>1973</v>
      </c>
      <c r="C280" s="177">
        <v>0</v>
      </c>
      <c r="D280" s="177">
        <v>0</v>
      </c>
      <c r="E280" s="177">
        <v>0</v>
      </c>
      <c r="F280" s="177">
        <v>0</v>
      </c>
      <c r="G280" s="177">
        <v>0</v>
      </c>
      <c r="H280" s="177">
        <v>0</v>
      </c>
      <c r="I280" s="177">
        <v>0</v>
      </c>
      <c r="J280" s="166"/>
      <c r="K280" s="166"/>
      <c r="L280" s="166"/>
      <c r="M280" s="166"/>
      <c r="N280" s="166"/>
      <c r="O280" s="166"/>
      <c r="P280" s="166"/>
      <c r="Q280" s="166"/>
      <c r="R280" s="166"/>
      <c r="S280" s="166"/>
      <c r="T280" s="178">
        <v>5573103.7306493502</v>
      </c>
      <c r="U280" s="178">
        <v>0</v>
      </c>
      <c r="V280" s="178">
        <v>3728913.6000000061</v>
      </c>
    </row>
    <row r="281" spans="1:22" s="167" customFormat="1" x14ac:dyDescent="0.25">
      <c r="A281" s="179">
        <v>140905</v>
      </c>
      <c r="B281" s="180" t="s">
        <v>1964</v>
      </c>
      <c r="C281" s="181">
        <v>0</v>
      </c>
      <c r="D281" s="181">
        <v>0</v>
      </c>
      <c r="E281" s="181">
        <v>0</v>
      </c>
      <c r="F281" s="181">
        <v>0</v>
      </c>
      <c r="G281" s="181">
        <v>0</v>
      </c>
      <c r="H281" s="181">
        <v>0</v>
      </c>
      <c r="I281" s="181">
        <v>0</v>
      </c>
      <c r="J281" s="166"/>
      <c r="K281" s="166"/>
      <c r="L281" s="166"/>
      <c r="M281" s="166"/>
      <c r="N281" s="166"/>
      <c r="O281" s="166"/>
      <c r="P281" s="166"/>
      <c r="Q281" s="166"/>
      <c r="R281" s="166"/>
      <c r="S281" s="166"/>
      <c r="T281" s="182">
        <v>21809.16883116883</v>
      </c>
      <c r="U281" s="182">
        <v>0</v>
      </c>
      <c r="V281" s="182">
        <v>0</v>
      </c>
    </row>
    <row r="282" spans="1:22" s="167" customFormat="1" x14ac:dyDescent="0.25">
      <c r="A282" s="179">
        <v>140910</v>
      </c>
      <c r="B282" s="180" t="s">
        <v>1965</v>
      </c>
      <c r="C282" s="181">
        <v>0</v>
      </c>
      <c r="D282" s="181">
        <v>0</v>
      </c>
      <c r="E282" s="181">
        <v>0</v>
      </c>
      <c r="F282" s="181">
        <v>0</v>
      </c>
      <c r="G282" s="181">
        <v>0</v>
      </c>
      <c r="H282" s="181">
        <v>0</v>
      </c>
      <c r="I282" s="181">
        <v>0</v>
      </c>
      <c r="J282" s="166"/>
      <c r="K282" s="166"/>
      <c r="L282" s="166"/>
      <c r="M282" s="166"/>
      <c r="N282" s="166"/>
      <c r="O282" s="166"/>
      <c r="P282" s="166"/>
      <c r="Q282" s="166"/>
      <c r="R282" s="166"/>
      <c r="S282" s="166"/>
      <c r="T282" s="182">
        <v>96793.61896103897</v>
      </c>
      <c r="U282" s="182">
        <v>0</v>
      </c>
      <c r="V282" s="182">
        <v>0</v>
      </c>
    </row>
    <row r="283" spans="1:22" s="167" customFormat="1" x14ac:dyDescent="0.25">
      <c r="A283" s="179">
        <v>140915</v>
      </c>
      <c r="B283" s="180" t="s">
        <v>1966</v>
      </c>
      <c r="C283" s="181">
        <v>0</v>
      </c>
      <c r="D283" s="181">
        <v>0</v>
      </c>
      <c r="E283" s="181">
        <v>0</v>
      </c>
      <c r="F283" s="181">
        <v>0</v>
      </c>
      <c r="G283" s="181">
        <v>0</v>
      </c>
      <c r="H283" s="181">
        <v>0</v>
      </c>
      <c r="I283" s="181">
        <v>0</v>
      </c>
      <c r="J283" s="166"/>
      <c r="K283" s="166"/>
      <c r="L283" s="166"/>
      <c r="M283" s="166"/>
      <c r="N283" s="166"/>
      <c r="O283" s="166"/>
      <c r="P283" s="166"/>
      <c r="Q283" s="166"/>
      <c r="R283" s="166"/>
      <c r="S283" s="166"/>
      <c r="T283" s="182">
        <v>1353077.8961038962</v>
      </c>
      <c r="U283" s="182">
        <v>0</v>
      </c>
      <c r="V283" s="182">
        <v>0</v>
      </c>
    </row>
    <row r="284" spans="1:22" s="167" customFormat="1" x14ac:dyDescent="0.25">
      <c r="A284" s="179">
        <v>140920</v>
      </c>
      <c r="B284" s="180" t="s">
        <v>1967</v>
      </c>
      <c r="C284" s="181">
        <v>0</v>
      </c>
      <c r="D284" s="181">
        <v>0</v>
      </c>
      <c r="E284" s="181">
        <v>0</v>
      </c>
      <c r="F284" s="181">
        <v>0</v>
      </c>
      <c r="G284" s="181">
        <v>0</v>
      </c>
      <c r="H284" s="181">
        <v>0</v>
      </c>
      <c r="I284" s="181">
        <v>0</v>
      </c>
      <c r="J284" s="166"/>
      <c r="K284" s="166"/>
      <c r="L284" s="166"/>
      <c r="M284" s="166"/>
      <c r="N284" s="166"/>
      <c r="O284" s="166"/>
      <c r="P284" s="166"/>
      <c r="Q284" s="166"/>
      <c r="R284" s="166"/>
      <c r="S284" s="166"/>
      <c r="T284" s="182">
        <v>531017.48051948054</v>
      </c>
      <c r="U284" s="182">
        <v>0</v>
      </c>
      <c r="V284" s="182">
        <v>0</v>
      </c>
    </row>
    <row r="285" spans="1:22" s="167" customFormat="1" x14ac:dyDescent="0.25">
      <c r="A285" s="179">
        <v>140925</v>
      </c>
      <c r="B285" s="180" t="s">
        <v>1968</v>
      </c>
      <c r="C285" s="181">
        <v>0</v>
      </c>
      <c r="D285" s="181">
        <v>0</v>
      </c>
      <c r="E285" s="181">
        <v>0</v>
      </c>
      <c r="F285" s="181">
        <v>0</v>
      </c>
      <c r="G285" s="181">
        <v>0</v>
      </c>
      <c r="H285" s="181">
        <v>0</v>
      </c>
      <c r="I285" s="181">
        <v>0</v>
      </c>
      <c r="J285" s="166"/>
      <c r="K285" s="166"/>
      <c r="L285" s="166"/>
      <c r="M285" s="166"/>
      <c r="N285" s="166"/>
      <c r="O285" s="166"/>
      <c r="P285" s="166"/>
      <c r="Q285" s="166"/>
      <c r="R285" s="166"/>
      <c r="S285" s="166"/>
      <c r="T285" s="182">
        <v>2577197.5324675324</v>
      </c>
      <c r="U285" s="182">
        <v>0</v>
      </c>
      <c r="V285" s="182">
        <v>0</v>
      </c>
    </row>
    <row r="286" spans="1:22" s="167" customFormat="1" x14ac:dyDescent="0.25">
      <c r="A286" s="175">
        <v>141000</v>
      </c>
      <c r="B286" s="176" t="s">
        <v>1974</v>
      </c>
      <c r="C286" s="177">
        <v>0</v>
      </c>
      <c r="D286" s="177">
        <v>0</v>
      </c>
      <c r="E286" s="177">
        <v>0</v>
      </c>
      <c r="F286" s="177">
        <v>0</v>
      </c>
      <c r="G286" s="177">
        <v>0</v>
      </c>
      <c r="H286" s="177">
        <v>0</v>
      </c>
      <c r="I286" s="177">
        <v>0</v>
      </c>
      <c r="J286" s="166"/>
      <c r="K286" s="166"/>
      <c r="L286" s="166"/>
      <c r="M286" s="166"/>
      <c r="N286" s="166"/>
      <c r="O286" s="166"/>
      <c r="P286" s="166"/>
      <c r="Q286" s="166"/>
      <c r="R286" s="166"/>
      <c r="S286" s="166"/>
      <c r="T286" s="178">
        <v>90530.272727272721</v>
      </c>
      <c r="U286" s="178">
        <v>0</v>
      </c>
      <c r="V286" s="178">
        <v>0</v>
      </c>
    </row>
    <row r="287" spans="1:22" s="167" customFormat="1" x14ac:dyDescent="0.25">
      <c r="A287" s="179">
        <v>141005</v>
      </c>
      <c r="B287" s="180" t="s">
        <v>1964</v>
      </c>
      <c r="C287" s="181">
        <v>0</v>
      </c>
      <c r="D287" s="181">
        <v>0</v>
      </c>
      <c r="E287" s="181">
        <v>0</v>
      </c>
      <c r="F287" s="181">
        <v>0</v>
      </c>
      <c r="G287" s="181">
        <v>0</v>
      </c>
      <c r="H287" s="181">
        <v>0</v>
      </c>
      <c r="I287" s="181">
        <v>0</v>
      </c>
      <c r="J287" s="166"/>
      <c r="K287" s="166"/>
      <c r="L287" s="166"/>
      <c r="M287" s="166"/>
      <c r="N287" s="166"/>
      <c r="O287" s="166"/>
      <c r="P287" s="166"/>
      <c r="Q287" s="166"/>
      <c r="R287" s="166"/>
      <c r="S287" s="166"/>
      <c r="T287" s="182">
        <v>0</v>
      </c>
      <c r="U287" s="182">
        <v>0</v>
      </c>
      <c r="V287" s="182">
        <v>0</v>
      </c>
    </row>
    <row r="288" spans="1:22" s="167" customFormat="1" x14ac:dyDescent="0.25">
      <c r="A288" s="179">
        <v>141010</v>
      </c>
      <c r="B288" s="180" t="s">
        <v>1965</v>
      </c>
      <c r="C288" s="181">
        <v>0</v>
      </c>
      <c r="D288" s="181">
        <v>0</v>
      </c>
      <c r="E288" s="181">
        <v>0</v>
      </c>
      <c r="F288" s="181">
        <v>0</v>
      </c>
      <c r="G288" s="181">
        <v>0</v>
      </c>
      <c r="H288" s="181">
        <v>0</v>
      </c>
      <c r="I288" s="181">
        <v>0</v>
      </c>
      <c r="J288" s="166"/>
      <c r="K288" s="166"/>
      <c r="L288" s="166"/>
      <c r="M288" s="166"/>
      <c r="N288" s="166"/>
      <c r="O288" s="166"/>
      <c r="P288" s="166"/>
      <c r="Q288" s="166"/>
      <c r="R288" s="166"/>
      <c r="S288" s="166"/>
      <c r="T288" s="182">
        <v>0</v>
      </c>
      <c r="U288" s="182">
        <v>0</v>
      </c>
      <c r="V288" s="182">
        <v>0</v>
      </c>
    </row>
    <row r="289" spans="1:22" s="167" customFormat="1" x14ac:dyDescent="0.25">
      <c r="A289" s="179">
        <v>141015</v>
      </c>
      <c r="B289" s="180" t="s">
        <v>1966</v>
      </c>
      <c r="C289" s="181">
        <v>0</v>
      </c>
      <c r="D289" s="181">
        <v>0</v>
      </c>
      <c r="E289" s="181">
        <v>0</v>
      </c>
      <c r="F289" s="181">
        <v>0</v>
      </c>
      <c r="G289" s="181">
        <v>0</v>
      </c>
      <c r="H289" s="181">
        <v>0</v>
      </c>
      <c r="I289" s="181">
        <v>0</v>
      </c>
      <c r="J289" s="166"/>
      <c r="K289" s="166"/>
      <c r="L289" s="166"/>
      <c r="M289" s="166"/>
      <c r="N289" s="166"/>
      <c r="O289" s="166"/>
      <c r="P289" s="166"/>
      <c r="Q289" s="166"/>
      <c r="R289" s="166"/>
      <c r="S289" s="166"/>
      <c r="T289" s="182">
        <v>4170.4025974025972</v>
      </c>
      <c r="U289" s="182">
        <v>0</v>
      </c>
      <c r="V289" s="182">
        <v>0</v>
      </c>
    </row>
    <row r="290" spans="1:22" s="167" customFormat="1" x14ac:dyDescent="0.25">
      <c r="A290" s="179">
        <v>141020</v>
      </c>
      <c r="B290" s="180" t="s">
        <v>1967</v>
      </c>
      <c r="C290" s="181">
        <v>0</v>
      </c>
      <c r="D290" s="181">
        <v>0</v>
      </c>
      <c r="E290" s="181">
        <v>0</v>
      </c>
      <c r="F290" s="181">
        <v>0</v>
      </c>
      <c r="G290" s="181">
        <v>0</v>
      </c>
      <c r="H290" s="181">
        <v>0</v>
      </c>
      <c r="I290" s="181">
        <v>0</v>
      </c>
      <c r="J290" s="166"/>
      <c r="K290" s="166"/>
      <c r="L290" s="166"/>
      <c r="M290" s="166"/>
      <c r="N290" s="166"/>
      <c r="O290" s="166"/>
      <c r="P290" s="166"/>
      <c r="Q290" s="166"/>
      <c r="R290" s="166"/>
      <c r="S290" s="166"/>
      <c r="T290" s="182">
        <v>0</v>
      </c>
      <c r="U290" s="182">
        <v>0</v>
      </c>
      <c r="V290" s="182">
        <v>0</v>
      </c>
    </row>
    <row r="291" spans="1:22" s="167" customFormat="1" x14ac:dyDescent="0.25">
      <c r="A291" s="179">
        <v>141025</v>
      </c>
      <c r="B291" s="180" t="s">
        <v>1968</v>
      </c>
      <c r="C291" s="181">
        <v>0</v>
      </c>
      <c r="D291" s="181">
        <v>0</v>
      </c>
      <c r="E291" s="181">
        <v>0</v>
      </c>
      <c r="F291" s="181">
        <v>0</v>
      </c>
      <c r="G291" s="181">
        <v>0</v>
      </c>
      <c r="H291" s="181">
        <v>0</v>
      </c>
      <c r="I291" s="181">
        <v>0</v>
      </c>
      <c r="J291" s="166"/>
      <c r="K291" s="166"/>
      <c r="L291" s="166"/>
      <c r="M291" s="166"/>
      <c r="N291" s="166"/>
      <c r="O291" s="166"/>
      <c r="P291" s="166"/>
      <c r="Q291" s="166"/>
      <c r="R291" s="166"/>
      <c r="S291" s="166"/>
      <c r="T291" s="182">
        <v>12304.207792207791</v>
      </c>
      <c r="U291" s="182">
        <v>0</v>
      </c>
      <c r="V291" s="182">
        <v>0</v>
      </c>
    </row>
    <row r="292" spans="1:22" s="167" customFormat="1" x14ac:dyDescent="0.25">
      <c r="A292" s="175">
        <v>141100</v>
      </c>
      <c r="B292" s="176" t="s">
        <v>1975</v>
      </c>
      <c r="C292" s="177">
        <v>2211073511</v>
      </c>
      <c r="D292" s="177">
        <v>3518501134</v>
      </c>
      <c r="E292" s="177">
        <v>4826506976</v>
      </c>
      <c r="F292" s="177">
        <v>5853374514</v>
      </c>
      <c r="G292" s="177">
        <v>6508331137</v>
      </c>
      <c r="H292" s="177">
        <v>6860544148</v>
      </c>
      <c r="I292" s="177">
        <v>7298307740</v>
      </c>
      <c r="J292" s="166"/>
      <c r="K292" s="166"/>
      <c r="L292" s="166"/>
      <c r="M292" s="166"/>
      <c r="N292" s="166"/>
      <c r="O292" s="166"/>
      <c r="P292" s="166"/>
      <c r="Q292" s="166"/>
      <c r="R292" s="166"/>
      <c r="S292" s="166"/>
      <c r="T292" s="178">
        <v>7333177307.4888315</v>
      </c>
      <c r="U292" s="178">
        <v>1733115326</v>
      </c>
      <c r="V292" s="178">
        <v>11327000595.000006</v>
      </c>
    </row>
    <row r="293" spans="1:22" s="167" customFormat="1" x14ac:dyDescent="0.25">
      <c r="A293" s="179">
        <v>141105</v>
      </c>
      <c r="B293" s="180" t="s">
        <v>1964</v>
      </c>
      <c r="C293" s="181">
        <v>2211073511</v>
      </c>
      <c r="D293" s="181">
        <v>3518501134</v>
      </c>
      <c r="E293" s="181">
        <v>4826506976</v>
      </c>
      <c r="F293" s="181">
        <v>5853374514</v>
      </c>
      <c r="G293" s="181">
        <v>6508331137</v>
      </c>
      <c r="H293" s="181">
        <v>6860544148</v>
      </c>
      <c r="I293" s="181">
        <v>7298307740</v>
      </c>
      <c r="J293" s="166"/>
      <c r="K293" s="166"/>
      <c r="L293" s="166"/>
      <c r="M293" s="166"/>
      <c r="N293" s="166"/>
      <c r="O293" s="166"/>
      <c r="P293" s="166"/>
      <c r="Q293" s="166"/>
      <c r="R293" s="166"/>
      <c r="S293" s="166"/>
      <c r="T293" s="182">
        <v>7215405833.3329868</v>
      </c>
      <c r="U293" s="182">
        <v>1729006961</v>
      </c>
      <c r="V293" s="182">
        <v>11320298434.200006</v>
      </c>
    </row>
    <row r="294" spans="1:22" s="167" customFormat="1" x14ac:dyDescent="0.25">
      <c r="A294" s="179">
        <v>141110</v>
      </c>
      <c r="B294" s="180" t="s">
        <v>1965</v>
      </c>
      <c r="C294" s="181">
        <v>0</v>
      </c>
      <c r="D294" s="181">
        <v>0</v>
      </c>
      <c r="E294" s="181">
        <v>0</v>
      </c>
      <c r="F294" s="181">
        <v>0</v>
      </c>
      <c r="G294" s="181">
        <v>0</v>
      </c>
      <c r="H294" s="181">
        <v>0</v>
      </c>
      <c r="I294" s="181">
        <v>0</v>
      </c>
      <c r="J294" s="166"/>
      <c r="K294" s="166"/>
      <c r="L294" s="166"/>
      <c r="M294" s="166"/>
      <c r="N294" s="166"/>
      <c r="O294" s="166"/>
      <c r="P294" s="166"/>
      <c r="Q294" s="166"/>
      <c r="R294" s="166"/>
      <c r="S294" s="166"/>
      <c r="T294" s="182">
        <v>57935325.714285716</v>
      </c>
      <c r="U294" s="182">
        <v>0</v>
      </c>
      <c r="V294" s="182">
        <v>5891542.8000000026</v>
      </c>
    </row>
    <row r="295" spans="1:22" s="167" customFormat="1" x14ac:dyDescent="0.25">
      <c r="A295" s="179">
        <v>141115</v>
      </c>
      <c r="B295" s="180" t="s">
        <v>1966</v>
      </c>
      <c r="C295" s="181">
        <v>0</v>
      </c>
      <c r="D295" s="181">
        <v>0</v>
      </c>
      <c r="E295" s="181">
        <v>0</v>
      </c>
      <c r="F295" s="181">
        <v>0</v>
      </c>
      <c r="G295" s="181">
        <v>0</v>
      </c>
      <c r="H295" s="181">
        <v>0</v>
      </c>
      <c r="I295" s="181">
        <v>0</v>
      </c>
      <c r="J295" s="166"/>
      <c r="K295" s="166"/>
      <c r="L295" s="166"/>
      <c r="M295" s="166"/>
      <c r="N295" s="166"/>
      <c r="O295" s="166"/>
      <c r="P295" s="166"/>
      <c r="Q295" s="166"/>
      <c r="R295" s="166"/>
      <c r="S295" s="166"/>
      <c r="T295" s="182">
        <v>6676273.2337662335</v>
      </c>
      <c r="U295" s="182">
        <v>0</v>
      </c>
      <c r="V295" s="182">
        <v>0</v>
      </c>
    </row>
    <row r="296" spans="1:22" s="167" customFormat="1" x14ac:dyDescent="0.25">
      <c r="A296" s="179">
        <v>141120</v>
      </c>
      <c r="B296" s="180" t="s">
        <v>1967</v>
      </c>
      <c r="C296" s="181">
        <v>0</v>
      </c>
      <c r="D296" s="181">
        <v>0</v>
      </c>
      <c r="E296" s="181">
        <v>0</v>
      </c>
      <c r="F296" s="181">
        <v>0</v>
      </c>
      <c r="G296" s="181">
        <v>0</v>
      </c>
      <c r="H296" s="181">
        <v>0</v>
      </c>
      <c r="I296" s="181">
        <v>0</v>
      </c>
      <c r="J296" s="166"/>
      <c r="K296" s="166"/>
      <c r="L296" s="166"/>
      <c r="M296" s="166"/>
      <c r="N296" s="166"/>
      <c r="O296" s="166"/>
      <c r="P296" s="166"/>
      <c r="Q296" s="166"/>
      <c r="R296" s="166"/>
      <c r="S296" s="166"/>
      <c r="T296" s="182">
        <v>14290538.311688311</v>
      </c>
      <c r="U296" s="182">
        <v>0</v>
      </c>
      <c r="V296" s="182">
        <v>0</v>
      </c>
    </row>
    <row r="297" spans="1:22" s="167" customFormat="1" x14ac:dyDescent="0.25">
      <c r="A297" s="179">
        <v>141125</v>
      </c>
      <c r="B297" s="180" t="s">
        <v>1968</v>
      </c>
      <c r="C297" s="181">
        <v>0</v>
      </c>
      <c r="D297" s="181">
        <v>0</v>
      </c>
      <c r="E297" s="181">
        <v>0</v>
      </c>
      <c r="F297" s="181">
        <v>0</v>
      </c>
      <c r="G297" s="181">
        <v>0</v>
      </c>
      <c r="H297" s="181">
        <v>0</v>
      </c>
      <c r="I297" s="181">
        <v>0</v>
      </c>
      <c r="J297" s="166"/>
      <c r="K297" s="166"/>
      <c r="L297" s="166"/>
      <c r="M297" s="166"/>
      <c r="N297" s="166"/>
      <c r="O297" s="166"/>
      <c r="P297" s="166"/>
      <c r="Q297" s="166"/>
      <c r="R297" s="166"/>
      <c r="S297" s="166"/>
      <c r="T297" s="182">
        <v>38869336.896103896</v>
      </c>
      <c r="U297" s="182">
        <v>0</v>
      </c>
      <c r="V297" s="182">
        <v>6721238.2000000244</v>
      </c>
    </row>
    <row r="298" spans="1:22" s="167" customFormat="1" x14ac:dyDescent="0.25">
      <c r="A298" s="175">
        <v>141200</v>
      </c>
      <c r="B298" s="176" t="s">
        <v>1976</v>
      </c>
      <c r="C298" s="177">
        <v>953624914</v>
      </c>
      <c r="D298" s="177">
        <v>1408838496</v>
      </c>
      <c r="E298" s="177">
        <v>1666978801</v>
      </c>
      <c r="F298" s="177">
        <v>1585611712</v>
      </c>
      <c r="G298" s="177">
        <v>1938844296</v>
      </c>
      <c r="H298" s="177">
        <v>1617873248</v>
      </c>
      <c r="I298" s="177">
        <v>1563257873</v>
      </c>
      <c r="J298" s="166"/>
      <c r="K298" s="166"/>
      <c r="L298" s="166"/>
      <c r="M298" s="166"/>
      <c r="N298" s="166"/>
      <c r="O298" s="166"/>
      <c r="P298" s="166"/>
      <c r="Q298" s="166"/>
      <c r="R298" s="166"/>
      <c r="S298" s="166"/>
      <c r="T298" s="178">
        <v>1866104338.1274025</v>
      </c>
      <c r="U298" s="178">
        <v>396673048</v>
      </c>
      <c r="V298" s="178">
        <v>3003258030.400002</v>
      </c>
    </row>
    <row r="299" spans="1:22" s="167" customFormat="1" x14ac:dyDescent="0.25">
      <c r="A299" s="179">
        <v>141205</v>
      </c>
      <c r="B299" s="180" t="s">
        <v>1964</v>
      </c>
      <c r="C299" s="181">
        <v>953624914</v>
      </c>
      <c r="D299" s="181">
        <v>1408838496</v>
      </c>
      <c r="E299" s="181">
        <v>1666978801</v>
      </c>
      <c r="F299" s="181">
        <v>1585611712</v>
      </c>
      <c r="G299" s="181">
        <v>1938844296</v>
      </c>
      <c r="H299" s="181">
        <v>1617873248</v>
      </c>
      <c r="I299" s="181">
        <v>1476281850</v>
      </c>
      <c r="J299" s="166"/>
      <c r="K299" s="166"/>
      <c r="L299" s="166"/>
      <c r="M299" s="166"/>
      <c r="N299" s="166"/>
      <c r="O299" s="166"/>
      <c r="P299" s="166"/>
      <c r="Q299" s="166"/>
      <c r="R299" s="166"/>
      <c r="S299" s="166"/>
      <c r="T299" s="182">
        <v>1709710193.9715583</v>
      </c>
      <c r="U299" s="182">
        <v>387575312</v>
      </c>
      <c r="V299" s="182">
        <v>2345448481.6000004</v>
      </c>
    </row>
    <row r="300" spans="1:22" s="167" customFormat="1" x14ac:dyDescent="0.25">
      <c r="A300" s="179">
        <v>141210</v>
      </c>
      <c r="B300" s="180" t="s">
        <v>1965</v>
      </c>
      <c r="C300" s="181">
        <v>0</v>
      </c>
      <c r="D300" s="181">
        <v>0</v>
      </c>
      <c r="E300" s="181">
        <v>0</v>
      </c>
      <c r="F300" s="181">
        <v>0</v>
      </c>
      <c r="G300" s="181">
        <v>0</v>
      </c>
      <c r="H300" s="181">
        <v>0</v>
      </c>
      <c r="I300" s="181">
        <v>0</v>
      </c>
      <c r="J300" s="166"/>
      <c r="K300" s="166"/>
      <c r="L300" s="166"/>
      <c r="M300" s="166"/>
      <c r="N300" s="166"/>
      <c r="O300" s="166"/>
      <c r="P300" s="166"/>
      <c r="Q300" s="166"/>
      <c r="R300" s="166"/>
      <c r="S300" s="166"/>
      <c r="T300" s="182">
        <v>33229937.207792208</v>
      </c>
      <c r="U300" s="182">
        <v>0</v>
      </c>
      <c r="V300" s="182">
        <v>24506818.000000015</v>
      </c>
    </row>
    <row r="301" spans="1:22" s="167" customFormat="1" x14ac:dyDescent="0.25">
      <c r="A301" s="179">
        <v>141215</v>
      </c>
      <c r="B301" s="180" t="s">
        <v>1966</v>
      </c>
      <c r="C301" s="181">
        <v>0</v>
      </c>
      <c r="D301" s="181">
        <v>0</v>
      </c>
      <c r="E301" s="181">
        <v>0</v>
      </c>
      <c r="F301" s="181">
        <v>0</v>
      </c>
      <c r="G301" s="181">
        <v>0</v>
      </c>
      <c r="H301" s="181">
        <v>0</v>
      </c>
      <c r="I301" s="181">
        <v>86976023</v>
      </c>
      <c r="J301" s="166"/>
      <c r="K301" s="166"/>
      <c r="L301" s="166"/>
      <c r="M301" s="166"/>
      <c r="N301" s="166"/>
      <c r="O301" s="166"/>
      <c r="P301" s="166"/>
      <c r="Q301" s="166"/>
      <c r="R301" s="166"/>
      <c r="S301" s="166"/>
      <c r="T301" s="182">
        <v>15640198.818181818</v>
      </c>
      <c r="U301" s="182">
        <v>0</v>
      </c>
      <c r="V301" s="182">
        <v>3029684.4000000046</v>
      </c>
    </row>
    <row r="302" spans="1:22" s="167" customFormat="1" x14ac:dyDescent="0.25">
      <c r="A302" s="179">
        <v>141220</v>
      </c>
      <c r="B302" s="180" t="s">
        <v>1967</v>
      </c>
      <c r="C302" s="181">
        <v>0</v>
      </c>
      <c r="D302" s="181">
        <v>0</v>
      </c>
      <c r="E302" s="181">
        <v>0</v>
      </c>
      <c r="F302" s="181">
        <v>0</v>
      </c>
      <c r="G302" s="181">
        <v>0</v>
      </c>
      <c r="H302" s="181">
        <v>0</v>
      </c>
      <c r="I302" s="181">
        <v>0</v>
      </c>
      <c r="J302" s="166"/>
      <c r="K302" s="166"/>
      <c r="L302" s="166"/>
      <c r="M302" s="166"/>
      <c r="N302" s="166"/>
      <c r="O302" s="166"/>
      <c r="P302" s="166"/>
      <c r="Q302" s="166"/>
      <c r="R302" s="166"/>
      <c r="S302" s="166"/>
      <c r="T302" s="182">
        <v>15441164.896103896</v>
      </c>
      <c r="U302" s="182">
        <v>0</v>
      </c>
      <c r="V302" s="182">
        <v>8563925.2000000011</v>
      </c>
    </row>
    <row r="303" spans="1:22" s="167" customFormat="1" x14ac:dyDescent="0.25">
      <c r="A303" s="179">
        <v>141225</v>
      </c>
      <c r="B303" s="180" t="s">
        <v>1968</v>
      </c>
      <c r="C303" s="181">
        <v>0</v>
      </c>
      <c r="D303" s="181">
        <v>0</v>
      </c>
      <c r="E303" s="181">
        <v>0</v>
      </c>
      <c r="F303" s="181">
        <v>0</v>
      </c>
      <c r="G303" s="181">
        <v>0</v>
      </c>
      <c r="H303" s="181">
        <v>0</v>
      </c>
      <c r="I303" s="181">
        <v>0</v>
      </c>
      <c r="J303" s="166"/>
      <c r="K303" s="166"/>
      <c r="L303" s="166"/>
      <c r="M303" s="166"/>
      <c r="N303" s="166"/>
      <c r="O303" s="166"/>
      <c r="P303" s="166"/>
      <c r="Q303" s="166"/>
      <c r="R303" s="166"/>
      <c r="S303" s="166"/>
      <c r="T303" s="182">
        <v>92082843.233766228</v>
      </c>
      <c r="U303" s="182">
        <v>0</v>
      </c>
      <c r="V303" s="182">
        <v>70412628.600000054</v>
      </c>
    </row>
    <row r="304" spans="1:22" s="167" customFormat="1" x14ac:dyDescent="0.25">
      <c r="A304" s="175">
        <v>144100</v>
      </c>
      <c r="B304" s="176" t="s">
        <v>1977</v>
      </c>
      <c r="C304" s="177">
        <v>5690431320</v>
      </c>
      <c r="D304" s="177">
        <v>6419086829</v>
      </c>
      <c r="E304" s="177">
        <v>6574595288</v>
      </c>
      <c r="F304" s="177">
        <v>7280780874</v>
      </c>
      <c r="G304" s="177">
        <v>8294925923</v>
      </c>
      <c r="H304" s="177">
        <v>10425048411</v>
      </c>
      <c r="I304" s="177">
        <v>10539919601</v>
      </c>
      <c r="J304" s="166"/>
      <c r="K304" s="166"/>
      <c r="L304" s="166"/>
      <c r="M304" s="166"/>
      <c r="N304" s="166"/>
      <c r="O304" s="166"/>
      <c r="P304" s="166"/>
      <c r="Q304" s="166"/>
      <c r="R304" s="166"/>
      <c r="S304" s="166"/>
      <c r="T304" s="178">
        <v>27779860125.957531</v>
      </c>
      <c r="U304" s="178">
        <v>15640355855</v>
      </c>
      <c r="V304" s="178">
        <v>39464921459.400002</v>
      </c>
    </row>
    <row r="305" spans="1:22" s="167" customFormat="1" x14ac:dyDescent="0.25">
      <c r="A305" s="179">
        <v>144105</v>
      </c>
      <c r="B305" s="180" t="s">
        <v>1964</v>
      </c>
      <c r="C305" s="181">
        <v>5647821460</v>
      </c>
      <c r="D305" s="181">
        <v>6418050505</v>
      </c>
      <c r="E305" s="181">
        <v>6556077804</v>
      </c>
      <c r="F305" s="181">
        <v>7196402451</v>
      </c>
      <c r="G305" s="181">
        <v>8190829020</v>
      </c>
      <c r="H305" s="181">
        <v>10321669469</v>
      </c>
      <c r="I305" s="181">
        <v>10412864077</v>
      </c>
      <c r="J305" s="166"/>
      <c r="K305" s="166"/>
      <c r="L305" s="166"/>
      <c r="M305" s="166"/>
      <c r="N305" s="166"/>
      <c r="O305" s="166"/>
      <c r="P305" s="166"/>
      <c r="Q305" s="166"/>
      <c r="R305" s="166"/>
      <c r="S305" s="166"/>
      <c r="T305" s="182">
        <v>27270355403.118572</v>
      </c>
      <c r="U305" s="182">
        <v>15486405688</v>
      </c>
      <c r="V305" s="182">
        <v>38714062968.398003</v>
      </c>
    </row>
    <row r="306" spans="1:22" s="167" customFormat="1" x14ac:dyDescent="0.25">
      <c r="A306" s="179">
        <v>144110</v>
      </c>
      <c r="B306" s="180" t="s">
        <v>1965</v>
      </c>
      <c r="C306" s="181">
        <v>0</v>
      </c>
      <c r="D306" s="181">
        <v>0</v>
      </c>
      <c r="E306" s="181">
        <v>0</v>
      </c>
      <c r="F306" s="181">
        <v>0</v>
      </c>
      <c r="G306" s="181">
        <v>0</v>
      </c>
      <c r="H306" s="181">
        <v>12866159</v>
      </c>
      <c r="I306" s="181">
        <v>7550246</v>
      </c>
      <c r="J306" s="166"/>
      <c r="K306" s="166"/>
      <c r="L306" s="166"/>
      <c r="M306" s="166"/>
      <c r="N306" s="166"/>
      <c r="O306" s="166"/>
      <c r="P306" s="166"/>
      <c r="Q306" s="166"/>
      <c r="R306" s="166"/>
      <c r="S306" s="166"/>
      <c r="T306" s="183">
        <v>346007278.2844156</v>
      </c>
      <c r="U306" s="183">
        <v>18578368</v>
      </c>
      <c r="V306" s="183">
        <v>221995117.00000021</v>
      </c>
    </row>
    <row r="307" spans="1:22" s="167" customFormat="1" x14ac:dyDescent="0.25">
      <c r="A307" s="179">
        <v>144115</v>
      </c>
      <c r="B307" s="180" t="s">
        <v>1966</v>
      </c>
      <c r="C307" s="181">
        <v>0</v>
      </c>
      <c r="D307" s="181">
        <v>0</v>
      </c>
      <c r="E307" s="181">
        <v>0</v>
      </c>
      <c r="F307" s="181">
        <v>0</v>
      </c>
      <c r="G307" s="181">
        <v>0</v>
      </c>
      <c r="H307" s="181">
        <v>5701628</v>
      </c>
      <c r="I307" s="181">
        <v>26542926</v>
      </c>
      <c r="J307" s="166"/>
      <c r="K307" s="166"/>
      <c r="L307" s="166"/>
      <c r="M307" s="166"/>
      <c r="N307" s="166"/>
      <c r="O307" s="166"/>
      <c r="P307" s="166"/>
      <c r="Q307" s="166"/>
      <c r="R307" s="166"/>
      <c r="S307" s="166"/>
      <c r="T307" s="182">
        <v>31948193.688311689</v>
      </c>
      <c r="U307" s="182">
        <v>0</v>
      </c>
      <c r="V307" s="182">
        <v>28600358.400000013</v>
      </c>
    </row>
    <row r="308" spans="1:22" s="167" customFormat="1" x14ac:dyDescent="0.25">
      <c r="A308" s="179">
        <v>144120</v>
      </c>
      <c r="B308" s="180" t="s">
        <v>1967</v>
      </c>
      <c r="C308" s="181">
        <v>0</v>
      </c>
      <c r="D308" s="181">
        <v>0</v>
      </c>
      <c r="E308" s="181">
        <v>0</v>
      </c>
      <c r="F308" s="181">
        <v>0</v>
      </c>
      <c r="G308" s="181">
        <v>0</v>
      </c>
      <c r="H308" s="181">
        <v>5870029</v>
      </c>
      <c r="I308" s="181">
        <v>9405727</v>
      </c>
      <c r="J308" s="166"/>
      <c r="K308" s="166"/>
      <c r="L308" s="166"/>
      <c r="M308" s="166"/>
      <c r="N308" s="166"/>
      <c r="O308" s="166"/>
      <c r="P308" s="166"/>
      <c r="Q308" s="166"/>
      <c r="R308" s="166"/>
      <c r="S308" s="166"/>
      <c r="T308" s="182">
        <v>24179288.428571429</v>
      </c>
      <c r="U308" s="182">
        <v>0</v>
      </c>
      <c r="V308" s="182">
        <v>27482480.600000024</v>
      </c>
    </row>
    <row r="309" spans="1:22" s="167" customFormat="1" x14ac:dyDescent="0.25">
      <c r="A309" s="179">
        <v>144125</v>
      </c>
      <c r="B309" s="180" t="s">
        <v>1968</v>
      </c>
      <c r="C309" s="181">
        <v>2438569</v>
      </c>
      <c r="D309" s="181">
        <v>1036324</v>
      </c>
      <c r="E309" s="181">
        <v>0</v>
      </c>
      <c r="F309" s="181">
        <v>64377025</v>
      </c>
      <c r="G309" s="181">
        <v>78941126</v>
      </c>
      <c r="H309" s="181">
        <v>78941126</v>
      </c>
      <c r="I309" s="181">
        <v>83556625</v>
      </c>
      <c r="J309" s="166"/>
      <c r="K309" s="166"/>
      <c r="L309" s="166"/>
      <c r="M309" s="166"/>
      <c r="N309" s="166"/>
      <c r="O309" s="166"/>
      <c r="P309" s="166"/>
      <c r="Q309" s="166"/>
      <c r="R309" s="166"/>
      <c r="S309" s="166"/>
      <c r="T309" s="182">
        <v>107369962.43766232</v>
      </c>
      <c r="U309" s="182">
        <v>902059</v>
      </c>
      <c r="V309" s="182">
        <v>139091453.60000026</v>
      </c>
    </row>
    <row r="310" spans="1:22" s="167" customFormat="1" x14ac:dyDescent="0.25">
      <c r="A310" s="175">
        <v>144200</v>
      </c>
      <c r="B310" s="176" t="s">
        <v>1978</v>
      </c>
      <c r="C310" s="177">
        <v>2582147698</v>
      </c>
      <c r="D310" s="177">
        <v>2705901805</v>
      </c>
      <c r="E310" s="177">
        <v>3136424755.27</v>
      </c>
      <c r="F310" s="177">
        <v>4659986190</v>
      </c>
      <c r="G310" s="177">
        <v>4845930937</v>
      </c>
      <c r="H310" s="177">
        <v>5390283081.4300003</v>
      </c>
      <c r="I310" s="177">
        <v>5972769064.4300003</v>
      </c>
      <c r="J310" s="166"/>
      <c r="K310" s="166"/>
      <c r="L310" s="166"/>
      <c r="M310" s="166"/>
      <c r="N310" s="166"/>
      <c r="O310" s="166"/>
      <c r="P310" s="166"/>
      <c r="Q310" s="166"/>
      <c r="R310" s="166"/>
      <c r="S310" s="166"/>
      <c r="T310" s="178">
        <v>5704321018.0197411</v>
      </c>
      <c r="U310" s="178">
        <v>1899000125</v>
      </c>
      <c r="V310" s="178">
        <v>6553271867.958003</v>
      </c>
    </row>
    <row r="311" spans="1:22" s="167" customFormat="1" x14ac:dyDescent="0.25">
      <c r="A311" s="179">
        <v>144205</v>
      </c>
      <c r="B311" s="180" t="s">
        <v>1964</v>
      </c>
      <c r="C311" s="181">
        <v>2566849929</v>
      </c>
      <c r="D311" s="181">
        <v>2676691596</v>
      </c>
      <c r="E311" s="181">
        <v>3040820611.27</v>
      </c>
      <c r="F311" s="181">
        <v>4511416680</v>
      </c>
      <c r="G311" s="181">
        <v>4655200332</v>
      </c>
      <c r="H311" s="181">
        <v>5148772557.4300003</v>
      </c>
      <c r="I311" s="181">
        <v>5636475979.4300003</v>
      </c>
      <c r="J311" s="166"/>
      <c r="K311" s="166"/>
      <c r="L311" s="166"/>
      <c r="M311" s="166"/>
      <c r="N311" s="166"/>
      <c r="O311" s="166"/>
      <c r="P311" s="166"/>
      <c r="Q311" s="166"/>
      <c r="R311" s="166"/>
      <c r="S311" s="166"/>
      <c r="T311" s="182">
        <v>5151671755.5927277</v>
      </c>
      <c r="U311" s="182">
        <v>1449196653</v>
      </c>
      <c r="V311" s="182">
        <v>6153931635.2000046</v>
      </c>
    </row>
    <row r="312" spans="1:22" s="167" customFormat="1" x14ac:dyDescent="0.25">
      <c r="A312" s="179">
        <v>144210</v>
      </c>
      <c r="B312" s="180" t="s">
        <v>1965</v>
      </c>
      <c r="C312" s="181">
        <v>2630340</v>
      </c>
      <c r="D312" s="181">
        <v>3265901</v>
      </c>
      <c r="E312" s="181">
        <v>7974761</v>
      </c>
      <c r="F312" s="181">
        <v>41109073</v>
      </c>
      <c r="G312" s="181">
        <v>8729586</v>
      </c>
      <c r="H312" s="181">
        <v>51606688</v>
      </c>
      <c r="I312" s="181">
        <v>80043834</v>
      </c>
      <c r="J312" s="166"/>
      <c r="K312" s="166"/>
      <c r="L312" s="166"/>
      <c r="M312" s="166"/>
      <c r="N312" s="166"/>
      <c r="O312" s="166"/>
      <c r="P312" s="166"/>
      <c r="Q312" s="166"/>
      <c r="R312" s="166"/>
      <c r="S312" s="166"/>
      <c r="T312" s="182">
        <v>157280513.15584415</v>
      </c>
      <c r="U312" s="182">
        <v>26294707</v>
      </c>
      <c r="V312" s="182">
        <v>119664838.20000003</v>
      </c>
    </row>
    <row r="313" spans="1:22" s="167" customFormat="1" x14ac:dyDescent="0.25">
      <c r="A313" s="179">
        <v>144215</v>
      </c>
      <c r="B313" s="180" t="s">
        <v>1966</v>
      </c>
      <c r="C313" s="181">
        <v>972744</v>
      </c>
      <c r="D313" s="181">
        <v>0</v>
      </c>
      <c r="E313" s="181">
        <v>0</v>
      </c>
      <c r="F313" s="181">
        <v>7018613</v>
      </c>
      <c r="G313" s="181">
        <v>9943247</v>
      </c>
      <c r="H313" s="181">
        <v>31811432</v>
      </c>
      <c r="I313" s="181">
        <v>60665875</v>
      </c>
      <c r="J313" s="166"/>
      <c r="K313" s="166"/>
      <c r="L313" s="166"/>
      <c r="M313" s="166"/>
      <c r="N313" s="166"/>
      <c r="O313" s="166"/>
      <c r="P313" s="166"/>
      <c r="Q313" s="166"/>
      <c r="R313" s="166"/>
      <c r="S313" s="166"/>
      <c r="T313" s="182">
        <v>34937134.050909095</v>
      </c>
      <c r="U313" s="182">
        <v>6377975</v>
      </c>
      <c r="V313" s="182">
        <v>42449258.400000006</v>
      </c>
    </row>
    <row r="314" spans="1:22" s="167" customFormat="1" x14ac:dyDescent="0.25">
      <c r="A314" s="179">
        <v>144220</v>
      </c>
      <c r="B314" s="180" t="s">
        <v>1967</v>
      </c>
      <c r="C314" s="181">
        <v>11694685</v>
      </c>
      <c r="D314" s="181">
        <v>25944308</v>
      </c>
      <c r="E314" s="181">
        <v>56808510</v>
      </c>
      <c r="F314" s="181">
        <v>23675808</v>
      </c>
      <c r="G314" s="181">
        <v>19454065</v>
      </c>
      <c r="H314" s="181">
        <v>13914904</v>
      </c>
      <c r="I314" s="181">
        <v>37703223</v>
      </c>
      <c r="J314" s="166"/>
      <c r="K314" s="166"/>
      <c r="L314" s="166"/>
      <c r="M314" s="166"/>
      <c r="N314" s="166"/>
      <c r="O314" s="166"/>
      <c r="P314" s="166"/>
      <c r="Q314" s="166"/>
      <c r="R314" s="166"/>
      <c r="S314" s="166"/>
      <c r="T314" s="182">
        <v>62494253.916883118</v>
      </c>
      <c r="U314" s="182">
        <v>9064664</v>
      </c>
      <c r="V314" s="182">
        <v>80896400.400000036</v>
      </c>
    </row>
    <row r="315" spans="1:22" s="167" customFormat="1" x14ac:dyDescent="0.25">
      <c r="A315" s="179">
        <v>144225</v>
      </c>
      <c r="B315" s="180" t="s">
        <v>1968</v>
      </c>
      <c r="C315" s="181">
        <v>0</v>
      </c>
      <c r="D315" s="181">
        <v>0</v>
      </c>
      <c r="E315" s="181">
        <v>30820873</v>
      </c>
      <c r="F315" s="181">
        <v>76766016</v>
      </c>
      <c r="G315" s="181">
        <v>152603707</v>
      </c>
      <c r="H315" s="181">
        <v>144177500</v>
      </c>
      <c r="I315" s="181">
        <v>157880153</v>
      </c>
      <c r="J315" s="166"/>
      <c r="K315" s="166"/>
      <c r="L315" s="166"/>
      <c r="M315" s="166"/>
      <c r="N315" s="166"/>
      <c r="O315" s="166"/>
      <c r="P315" s="166"/>
      <c r="Q315" s="166"/>
      <c r="R315" s="166"/>
      <c r="S315" s="166"/>
      <c r="T315" s="183">
        <v>297937330.84883118</v>
      </c>
      <c r="U315" s="183">
        <v>110406799</v>
      </c>
      <c r="V315" s="183">
        <v>402971325.80000013</v>
      </c>
    </row>
    <row r="316" spans="1:22" s="167" customFormat="1" x14ac:dyDescent="0.25">
      <c r="A316" s="175">
        <v>144300</v>
      </c>
      <c r="B316" s="176" t="s">
        <v>1979</v>
      </c>
      <c r="C316" s="177">
        <v>7077778</v>
      </c>
      <c r="D316" s="177">
        <v>7306082</v>
      </c>
      <c r="E316" s="177">
        <v>9239746</v>
      </c>
      <c r="F316" s="177">
        <v>15476575</v>
      </c>
      <c r="G316" s="177">
        <v>19099867</v>
      </c>
      <c r="H316" s="177">
        <v>18835775</v>
      </c>
      <c r="I316" s="177">
        <v>32315665</v>
      </c>
      <c r="J316" s="166"/>
      <c r="K316" s="166"/>
      <c r="L316" s="166"/>
      <c r="M316" s="166"/>
      <c r="N316" s="166"/>
      <c r="O316" s="166"/>
      <c r="P316" s="166"/>
      <c r="Q316" s="166"/>
      <c r="R316" s="166"/>
      <c r="S316" s="166"/>
      <c r="T316" s="178">
        <v>111334013.80000001</v>
      </c>
      <c r="U316" s="178">
        <v>65750914</v>
      </c>
      <c r="V316" s="178">
        <v>160118197.40000007</v>
      </c>
    </row>
    <row r="317" spans="1:22" s="167" customFormat="1" x14ac:dyDescent="0.25">
      <c r="A317" s="179">
        <v>144305</v>
      </c>
      <c r="B317" s="180" t="s">
        <v>1964</v>
      </c>
      <c r="C317" s="181">
        <v>7008240</v>
      </c>
      <c r="D317" s="181">
        <v>6129884</v>
      </c>
      <c r="E317" s="181">
        <v>5895843</v>
      </c>
      <c r="F317" s="181">
        <v>10568931</v>
      </c>
      <c r="G317" s="181">
        <v>12691333</v>
      </c>
      <c r="H317" s="181">
        <v>9570936</v>
      </c>
      <c r="I317" s="181">
        <v>16898930</v>
      </c>
      <c r="J317" s="166"/>
      <c r="K317" s="166"/>
      <c r="L317" s="166"/>
      <c r="M317" s="166"/>
      <c r="N317" s="166"/>
      <c r="O317" s="166"/>
      <c r="P317" s="166"/>
      <c r="Q317" s="166"/>
      <c r="R317" s="166"/>
      <c r="S317" s="166"/>
      <c r="T317" s="182">
        <v>78157556.156103909</v>
      </c>
      <c r="U317" s="182">
        <v>29369986</v>
      </c>
      <c r="V317" s="182">
        <v>94605387.204000041</v>
      </c>
    </row>
    <row r="318" spans="1:22" s="167" customFormat="1" x14ac:dyDescent="0.25">
      <c r="A318" s="179">
        <v>144310</v>
      </c>
      <c r="B318" s="180" t="s">
        <v>1965</v>
      </c>
      <c r="C318" s="181">
        <v>0</v>
      </c>
      <c r="D318" s="181">
        <v>65245</v>
      </c>
      <c r="E318" s="181">
        <v>182966</v>
      </c>
      <c r="F318" s="181">
        <v>35233</v>
      </c>
      <c r="G318" s="181">
        <v>128934</v>
      </c>
      <c r="H318" s="181">
        <v>1679618</v>
      </c>
      <c r="I318" s="181">
        <v>1809798</v>
      </c>
      <c r="J318" s="166"/>
      <c r="K318" s="166"/>
      <c r="L318" s="166"/>
      <c r="M318" s="166"/>
      <c r="N318" s="166"/>
      <c r="O318" s="166"/>
      <c r="P318" s="166"/>
      <c r="Q318" s="166"/>
      <c r="R318" s="166"/>
      <c r="S318" s="166"/>
      <c r="T318" s="182">
        <v>6265217.7225974025</v>
      </c>
      <c r="U318" s="182">
        <v>1801059</v>
      </c>
      <c r="V318" s="182">
        <v>6586732.4000000013</v>
      </c>
    </row>
    <row r="319" spans="1:22" s="167" customFormat="1" x14ac:dyDescent="0.25">
      <c r="A319" s="179">
        <v>144315</v>
      </c>
      <c r="B319" s="180" t="s">
        <v>1966</v>
      </c>
      <c r="C319" s="181">
        <v>0</v>
      </c>
      <c r="D319" s="181">
        <v>0</v>
      </c>
      <c r="E319" s="181">
        <v>224323</v>
      </c>
      <c r="F319" s="181">
        <v>307710</v>
      </c>
      <c r="G319" s="181">
        <v>251355</v>
      </c>
      <c r="H319" s="181">
        <v>1202991</v>
      </c>
      <c r="I319" s="181">
        <v>5575708</v>
      </c>
      <c r="J319" s="166"/>
      <c r="K319" s="166"/>
      <c r="L319" s="166"/>
      <c r="M319" s="166"/>
      <c r="N319" s="166"/>
      <c r="O319" s="166"/>
      <c r="P319" s="166"/>
      <c r="Q319" s="166"/>
      <c r="R319" s="166"/>
      <c r="S319" s="166"/>
      <c r="T319" s="182">
        <v>2324289.5974025973</v>
      </c>
      <c r="U319" s="182">
        <v>517949</v>
      </c>
      <c r="V319" s="182">
        <v>3042998.6000000006</v>
      </c>
    </row>
    <row r="320" spans="1:22" s="167" customFormat="1" x14ac:dyDescent="0.25">
      <c r="A320" s="179">
        <v>144320</v>
      </c>
      <c r="B320" s="180" t="s">
        <v>1967</v>
      </c>
      <c r="C320" s="181">
        <v>0</v>
      </c>
      <c r="D320" s="181">
        <v>1086757</v>
      </c>
      <c r="E320" s="181">
        <v>1662684</v>
      </c>
      <c r="F320" s="181">
        <v>627919</v>
      </c>
      <c r="G320" s="181">
        <v>25371</v>
      </c>
      <c r="H320" s="181">
        <v>377665</v>
      </c>
      <c r="I320" s="181">
        <v>1667510</v>
      </c>
      <c r="J320" s="166"/>
      <c r="K320" s="166"/>
      <c r="L320" s="166"/>
      <c r="M320" s="166"/>
      <c r="N320" s="166"/>
      <c r="O320" s="166"/>
      <c r="P320" s="166"/>
      <c r="Q320" s="166"/>
      <c r="R320" s="166"/>
      <c r="S320" s="166"/>
      <c r="T320" s="182">
        <v>2598819.9350649351</v>
      </c>
      <c r="U320" s="182">
        <v>768751</v>
      </c>
      <c r="V320" s="182">
        <v>3826380.0000000014</v>
      </c>
    </row>
    <row r="321" spans="1:22" s="167" customFormat="1" x14ac:dyDescent="0.25">
      <c r="A321" s="179">
        <v>144325</v>
      </c>
      <c r="B321" s="180" t="s">
        <v>1968</v>
      </c>
      <c r="C321" s="181">
        <v>69538</v>
      </c>
      <c r="D321" s="181">
        <v>24196</v>
      </c>
      <c r="E321" s="181">
        <v>1273930</v>
      </c>
      <c r="F321" s="181">
        <v>3936782</v>
      </c>
      <c r="G321" s="181">
        <v>6002874</v>
      </c>
      <c r="H321" s="181">
        <v>6004565</v>
      </c>
      <c r="I321" s="181">
        <v>6363719</v>
      </c>
      <c r="J321" s="166"/>
      <c r="K321" s="166"/>
      <c r="L321" s="166"/>
      <c r="M321" s="166"/>
      <c r="N321" s="166"/>
      <c r="O321" s="166"/>
      <c r="P321" s="166"/>
      <c r="Q321" s="166"/>
      <c r="R321" s="166"/>
      <c r="S321" s="166"/>
      <c r="T321" s="182">
        <v>17106369.948051948</v>
      </c>
      <c r="U321" s="182">
        <v>5221799</v>
      </c>
      <c r="V321" s="182">
        <v>25669347</v>
      </c>
    </row>
    <row r="322" spans="1:22" s="167" customFormat="1" x14ac:dyDescent="0.25">
      <c r="A322" s="175">
        <v>144400</v>
      </c>
      <c r="B322" s="176" t="s">
        <v>1980</v>
      </c>
      <c r="C322" s="177">
        <v>0</v>
      </c>
      <c r="D322" s="177">
        <v>0</v>
      </c>
      <c r="E322" s="177">
        <v>0</v>
      </c>
      <c r="F322" s="177">
        <v>0</v>
      </c>
      <c r="G322" s="177">
        <v>0</v>
      </c>
      <c r="H322" s="177">
        <v>2912831</v>
      </c>
      <c r="I322" s="177">
        <v>0</v>
      </c>
      <c r="J322" s="166"/>
      <c r="K322" s="166"/>
      <c r="L322" s="166"/>
      <c r="M322" s="166"/>
      <c r="N322" s="166"/>
      <c r="O322" s="166"/>
      <c r="P322" s="166"/>
      <c r="Q322" s="166"/>
      <c r="R322" s="166"/>
      <c r="S322" s="166"/>
      <c r="T322" s="178">
        <v>1512331.0909090908</v>
      </c>
      <c r="U322" s="178">
        <v>0</v>
      </c>
      <c r="V322" s="178">
        <v>0</v>
      </c>
    </row>
    <row r="323" spans="1:22" s="167" customFormat="1" x14ac:dyDescent="0.25">
      <c r="A323" s="179">
        <v>144405</v>
      </c>
      <c r="B323" s="180" t="s">
        <v>1964</v>
      </c>
      <c r="C323" s="181">
        <v>0</v>
      </c>
      <c r="D323" s="181">
        <v>0</v>
      </c>
      <c r="E323" s="181">
        <v>0</v>
      </c>
      <c r="F323" s="181">
        <v>0</v>
      </c>
      <c r="G323" s="181">
        <v>0</v>
      </c>
      <c r="H323" s="181">
        <v>2912831</v>
      </c>
      <c r="I323" s="181">
        <v>0</v>
      </c>
      <c r="J323" s="166"/>
      <c r="K323" s="166"/>
      <c r="L323" s="166"/>
      <c r="M323" s="166"/>
      <c r="N323" s="166"/>
      <c r="O323" s="166"/>
      <c r="P323" s="166"/>
      <c r="Q323" s="166"/>
      <c r="R323" s="166"/>
      <c r="S323" s="166"/>
      <c r="T323" s="182">
        <v>861528.02597402595</v>
      </c>
      <c r="U323" s="182">
        <v>0</v>
      </c>
      <c r="V323" s="182">
        <v>0</v>
      </c>
    </row>
    <row r="324" spans="1:22" s="167" customFormat="1" x14ac:dyDescent="0.25">
      <c r="A324" s="179">
        <v>144410</v>
      </c>
      <c r="B324" s="180" t="s">
        <v>1965</v>
      </c>
      <c r="C324" s="181">
        <v>0</v>
      </c>
      <c r="D324" s="181">
        <v>0</v>
      </c>
      <c r="E324" s="181">
        <v>0</v>
      </c>
      <c r="F324" s="181">
        <v>0</v>
      </c>
      <c r="G324" s="181">
        <v>0</v>
      </c>
      <c r="H324" s="181">
        <v>0</v>
      </c>
      <c r="I324" s="181">
        <v>0</v>
      </c>
      <c r="J324" s="166"/>
      <c r="K324" s="166"/>
      <c r="L324" s="166"/>
      <c r="M324" s="166"/>
      <c r="N324" s="166"/>
      <c r="O324" s="166"/>
      <c r="P324" s="166"/>
      <c r="Q324" s="166"/>
      <c r="R324" s="166"/>
      <c r="S324" s="166"/>
      <c r="T324" s="182">
        <v>520.74025974025972</v>
      </c>
      <c r="U324" s="182">
        <v>0</v>
      </c>
      <c r="V324" s="182">
        <v>0</v>
      </c>
    </row>
    <row r="325" spans="1:22" s="167" customFormat="1" x14ac:dyDescent="0.25">
      <c r="A325" s="179">
        <v>144415</v>
      </c>
      <c r="B325" s="180" t="s">
        <v>1966</v>
      </c>
      <c r="C325" s="181">
        <v>0</v>
      </c>
      <c r="D325" s="181">
        <v>0</v>
      </c>
      <c r="E325" s="181">
        <v>0</v>
      </c>
      <c r="F325" s="181">
        <v>0</v>
      </c>
      <c r="G325" s="181">
        <v>0</v>
      </c>
      <c r="H325" s="181">
        <v>0</v>
      </c>
      <c r="I325" s="181">
        <v>0</v>
      </c>
      <c r="J325" s="166"/>
      <c r="K325" s="166"/>
      <c r="L325" s="166"/>
      <c r="M325" s="166"/>
      <c r="N325" s="166"/>
      <c r="O325" s="166"/>
      <c r="P325" s="166"/>
      <c r="Q325" s="166"/>
      <c r="R325" s="166"/>
      <c r="S325" s="166"/>
      <c r="T325" s="182">
        <v>307.49350649350652</v>
      </c>
      <c r="U325" s="182">
        <v>0</v>
      </c>
      <c r="V325" s="182">
        <v>0</v>
      </c>
    </row>
    <row r="326" spans="1:22" s="167" customFormat="1" x14ac:dyDescent="0.25">
      <c r="A326" s="179">
        <v>144420</v>
      </c>
      <c r="B326" s="180" t="s">
        <v>1967</v>
      </c>
      <c r="C326" s="181">
        <v>0</v>
      </c>
      <c r="D326" s="181">
        <v>0</v>
      </c>
      <c r="E326" s="181">
        <v>0</v>
      </c>
      <c r="F326" s="181">
        <v>0</v>
      </c>
      <c r="G326" s="181">
        <v>0</v>
      </c>
      <c r="H326" s="181">
        <v>0</v>
      </c>
      <c r="I326" s="181">
        <v>0</v>
      </c>
      <c r="J326" s="166"/>
      <c r="K326" s="166"/>
      <c r="L326" s="166"/>
      <c r="M326" s="166"/>
      <c r="N326" s="166"/>
      <c r="O326" s="166"/>
      <c r="P326" s="166"/>
      <c r="Q326" s="166"/>
      <c r="R326" s="166"/>
      <c r="S326" s="166"/>
      <c r="T326" s="182">
        <v>203.07792207792207</v>
      </c>
      <c r="U326" s="182">
        <v>0</v>
      </c>
      <c r="V326" s="182">
        <v>0</v>
      </c>
    </row>
    <row r="327" spans="1:22" s="167" customFormat="1" x14ac:dyDescent="0.25">
      <c r="A327" s="179">
        <v>144425</v>
      </c>
      <c r="B327" s="180" t="s">
        <v>1968</v>
      </c>
      <c r="C327" s="181">
        <v>0</v>
      </c>
      <c r="D327" s="181">
        <v>0</v>
      </c>
      <c r="E327" s="181">
        <v>0</v>
      </c>
      <c r="F327" s="181">
        <v>0</v>
      </c>
      <c r="G327" s="181">
        <v>0</v>
      </c>
      <c r="H327" s="181">
        <v>0</v>
      </c>
      <c r="I327" s="181">
        <v>0</v>
      </c>
      <c r="J327" s="166"/>
      <c r="K327" s="166"/>
      <c r="L327" s="166"/>
      <c r="M327" s="166"/>
      <c r="N327" s="166"/>
      <c r="O327" s="166"/>
      <c r="P327" s="166"/>
      <c r="Q327" s="166"/>
      <c r="R327" s="166"/>
      <c r="S327" s="166"/>
      <c r="T327" s="182">
        <v>150448.62337662338</v>
      </c>
      <c r="U327" s="182">
        <v>0</v>
      </c>
      <c r="V327" s="182">
        <v>0</v>
      </c>
    </row>
    <row r="328" spans="1:22" s="167" customFormat="1" x14ac:dyDescent="0.25">
      <c r="A328" s="175">
        <v>144500</v>
      </c>
      <c r="B328" s="176" t="s">
        <v>1981</v>
      </c>
      <c r="C328" s="177">
        <v>8250316</v>
      </c>
      <c r="D328" s="177">
        <v>6256630</v>
      </c>
      <c r="E328" s="177">
        <v>41657975</v>
      </c>
      <c r="F328" s="177">
        <v>99688699</v>
      </c>
      <c r="G328" s="177">
        <v>197536581</v>
      </c>
      <c r="H328" s="177">
        <v>221864110</v>
      </c>
      <c r="I328" s="177">
        <v>253320178</v>
      </c>
      <c r="J328" s="166"/>
      <c r="K328" s="166"/>
      <c r="L328" s="166"/>
      <c r="M328" s="166"/>
      <c r="N328" s="166"/>
      <c r="O328" s="166"/>
      <c r="P328" s="166"/>
      <c r="Q328" s="166"/>
      <c r="R328" s="166"/>
      <c r="S328" s="166"/>
      <c r="T328" s="178">
        <v>434695371.55740261</v>
      </c>
      <c r="U328" s="178">
        <v>192621310</v>
      </c>
      <c r="V328" s="178">
        <v>692488012.89200032</v>
      </c>
    </row>
    <row r="329" spans="1:22" s="167" customFormat="1" x14ac:dyDescent="0.25">
      <c r="A329" s="179">
        <v>144505</v>
      </c>
      <c r="B329" s="180" t="s">
        <v>1982</v>
      </c>
      <c r="C329" s="181">
        <v>0</v>
      </c>
      <c r="D329" s="181">
        <v>0</v>
      </c>
      <c r="E329" s="181">
        <v>0</v>
      </c>
      <c r="F329" s="181">
        <v>0</v>
      </c>
      <c r="G329" s="181">
        <v>0</v>
      </c>
      <c r="H329" s="181">
        <v>0</v>
      </c>
      <c r="I329" s="181">
        <v>0</v>
      </c>
      <c r="J329" s="166"/>
      <c r="K329" s="166"/>
      <c r="L329" s="166"/>
      <c r="M329" s="166"/>
      <c r="N329" s="166"/>
      <c r="O329" s="166"/>
      <c r="P329" s="166"/>
      <c r="Q329" s="166"/>
      <c r="R329" s="166"/>
      <c r="S329" s="166"/>
      <c r="T329" s="182">
        <v>1428100.87012987</v>
      </c>
      <c r="U329" s="182">
        <v>0</v>
      </c>
      <c r="V329" s="182">
        <v>0</v>
      </c>
    </row>
    <row r="330" spans="1:22" s="167" customFormat="1" x14ac:dyDescent="0.25">
      <c r="A330" s="179">
        <v>144510</v>
      </c>
      <c r="B330" s="180" t="s">
        <v>1983</v>
      </c>
      <c r="C330" s="181">
        <v>0</v>
      </c>
      <c r="D330" s="181">
        <v>0</v>
      </c>
      <c r="E330" s="181">
        <v>0</v>
      </c>
      <c r="F330" s="181">
        <v>0</v>
      </c>
      <c r="G330" s="181">
        <v>0</v>
      </c>
      <c r="H330" s="181">
        <v>0</v>
      </c>
      <c r="I330" s="181">
        <v>0</v>
      </c>
      <c r="J330" s="166"/>
      <c r="K330" s="166"/>
      <c r="L330" s="166"/>
      <c r="M330" s="166"/>
      <c r="N330" s="166"/>
      <c r="O330" s="166"/>
      <c r="P330" s="166"/>
      <c r="Q330" s="166"/>
      <c r="R330" s="166"/>
      <c r="S330" s="166"/>
      <c r="T330" s="182">
        <v>5004352.9787012991</v>
      </c>
      <c r="U330" s="182">
        <v>0</v>
      </c>
      <c r="V330" s="182">
        <v>0</v>
      </c>
    </row>
    <row r="331" spans="1:22" s="167" customFormat="1" x14ac:dyDescent="0.25">
      <c r="A331" s="179">
        <v>144515</v>
      </c>
      <c r="B331" s="180" t="s">
        <v>1984</v>
      </c>
      <c r="C331" s="181">
        <v>0</v>
      </c>
      <c r="D331" s="181">
        <v>0</v>
      </c>
      <c r="E331" s="181">
        <v>0</v>
      </c>
      <c r="F331" s="181">
        <v>0</v>
      </c>
      <c r="G331" s="181">
        <v>0</v>
      </c>
      <c r="H331" s="181">
        <v>0</v>
      </c>
      <c r="I331" s="181">
        <v>0</v>
      </c>
      <c r="J331" s="166"/>
      <c r="K331" s="166"/>
      <c r="L331" s="166"/>
      <c r="M331" s="166"/>
      <c r="N331" s="166"/>
      <c r="O331" s="166"/>
      <c r="P331" s="166"/>
      <c r="Q331" s="166"/>
      <c r="R331" s="166"/>
      <c r="S331" s="166"/>
      <c r="T331" s="182">
        <v>224920.15493506493</v>
      </c>
      <c r="U331" s="182">
        <v>0</v>
      </c>
      <c r="V331" s="182">
        <v>0</v>
      </c>
    </row>
    <row r="332" spans="1:22" s="167" customFormat="1" x14ac:dyDescent="0.25">
      <c r="A332" s="179">
        <v>144520</v>
      </c>
      <c r="B332" s="180" t="s">
        <v>1985</v>
      </c>
      <c r="C332" s="181">
        <v>180300</v>
      </c>
      <c r="D332" s="181">
        <v>31444</v>
      </c>
      <c r="E332" s="181">
        <v>65555</v>
      </c>
      <c r="F332" s="181">
        <v>549943</v>
      </c>
      <c r="G332" s="181">
        <v>127430</v>
      </c>
      <c r="H332" s="181">
        <v>3593997</v>
      </c>
      <c r="I332" s="181">
        <v>2583088</v>
      </c>
      <c r="J332" s="166"/>
      <c r="K332" s="166"/>
      <c r="L332" s="166"/>
      <c r="M332" s="166"/>
      <c r="N332" s="166"/>
      <c r="O332" s="166"/>
      <c r="P332" s="166"/>
      <c r="Q332" s="166"/>
      <c r="R332" s="166"/>
      <c r="S332" s="166"/>
      <c r="T332" s="182">
        <v>8970869.7792207804</v>
      </c>
      <c r="U332" s="182">
        <v>1252096</v>
      </c>
      <c r="V332" s="182">
        <v>4642781.84</v>
      </c>
    </row>
    <row r="333" spans="1:22" s="167" customFormat="1" x14ac:dyDescent="0.25">
      <c r="A333" s="179">
        <v>144525</v>
      </c>
      <c r="B333" s="180" t="s">
        <v>1986</v>
      </c>
      <c r="C333" s="181">
        <v>0</v>
      </c>
      <c r="D333" s="181">
        <v>0</v>
      </c>
      <c r="E333" s="181">
        <v>0</v>
      </c>
      <c r="F333" s="181">
        <v>0</v>
      </c>
      <c r="G333" s="181">
        <v>0</v>
      </c>
      <c r="H333" s="181">
        <v>0</v>
      </c>
      <c r="I333" s="181">
        <v>8498355</v>
      </c>
      <c r="J333" s="166"/>
      <c r="K333" s="166"/>
      <c r="L333" s="166"/>
      <c r="M333" s="166"/>
      <c r="N333" s="166"/>
      <c r="O333" s="166"/>
      <c r="P333" s="166"/>
      <c r="Q333" s="166"/>
      <c r="R333" s="166"/>
      <c r="S333" s="166"/>
      <c r="T333" s="182">
        <v>936462.72493506502</v>
      </c>
      <c r="U333" s="182">
        <v>0</v>
      </c>
      <c r="V333" s="182">
        <v>0</v>
      </c>
    </row>
    <row r="334" spans="1:22" s="167" customFormat="1" x14ac:dyDescent="0.25">
      <c r="A334" s="179">
        <v>144530</v>
      </c>
      <c r="B334" s="180" t="s">
        <v>1987</v>
      </c>
      <c r="C334" s="181">
        <v>97274</v>
      </c>
      <c r="D334" s="181">
        <v>0</v>
      </c>
      <c r="E334" s="181">
        <v>1294825</v>
      </c>
      <c r="F334" s="181">
        <v>996500</v>
      </c>
      <c r="G334" s="181">
        <v>1866879</v>
      </c>
      <c r="H334" s="181">
        <v>3518639</v>
      </c>
      <c r="I334" s="181">
        <v>11725149</v>
      </c>
      <c r="J334" s="166"/>
      <c r="K334" s="166"/>
      <c r="L334" s="166"/>
      <c r="M334" s="166"/>
      <c r="N334" s="166"/>
      <c r="O334" s="166"/>
      <c r="P334" s="166"/>
      <c r="Q334" s="166"/>
      <c r="R334" s="166"/>
      <c r="S334" s="166"/>
      <c r="T334" s="182">
        <v>6839168.4167532464</v>
      </c>
      <c r="U334" s="182">
        <v>1377374</v>
      </c>
      <c r="V334" s="182">
        <v>9585438.1999999993</v>
      </c>
    </row>
    <row r="335" spans="1:22" s="167" customFormat="1" x14ac:dyDescent="0.25">
      <c r="A335" s="179">
        <v>144535</v>
      </c>
      <c r="B335" s="180" t="s">
        <v>1988</v>
      </c>
      <c r="C335" s="181">
        <v>0</v>
      </c>
      <c r="D335" s="181">
        <v>0</v>
      </c>
      <c r="E335" s="181">
        <v>0</v>
      </c>
      <c r="F335" s="181">
        <v>0</v>
      </c>
      <c r="G335" s="181">
        <v>0</v>
      </c>
      <c r="H335" s="181">
        <v>0</v>
      </c>
      <c r="I335" s="181">
        <v>0</v>
      </c>
      <c r="J335" s="166"/>
      <c r="K335" s="166"/>
      <c r="L335" s="166"/>
      <c r="M335" s="166"/>
      <c r="N335" s="166"/>
      <c r="O335" s="166"/>
      <c r="P335" s="166"/>
      <c r="Q335" s="166"/>
      <c r="R335" s="166"/>
      <c r="S335" s="166"/>
      <c r="T335" s="182">
        <v>2509949.7870129868</v>
      </c>
      <c r="U335" s="182">
        <v>0</v>
      </c>
      <c r="V335" s="182">
        <v>0</v>
      </c>
    </row>
    <row r="336" spans="1:22" s="167" customFormat="1" x14ac:dyDescent="0.25">
      <c r="A336" s="179">
        <v>144540</v>
      </c>
      <c r="B336" s="180" t="s">
        <v>1989</v>
      </c>
      <c r="C336" s="181">
        <v>6753458</v>
      </c>
      <c r="D336" s="181">
        <v>5188862</v>
      </c>
      <c r="E336" s="181">
        <v>11915005</v>
      </c>
      <c r="F336" s="181">
        <v>4477116</v>
      </c>
      <c r="G336" s="181">
        <v>8252404</v>
      </c>
      <c r="H336" s="181">
        <v>5369814</v>
      </c>
      <c r="I336" s="181">
        <v>11424042</v>
      </c>
      <c r="J336" s="166"/>
      <c r="K336" s="166"/>
      <c r="L336" s="166"/>
      <c r="M336" s="166"/>
      <c r="N336" s="166"/>
      <c r="O336" s="166"/>
      <c r="P336" s="166"/>
      <c r="Q336" s="166"/>
      <c r="R336" s="166"/>
      <c r="S336" s="166"/>
      <c r="T336" s="182">
        <v>19631339.757272728</v>
      </c>
      <c r="U336" s="182">
        <v>5668263</v>
      </c>
      <c r="V336" s="182">
        <v>29203898.400000002</v>
      </c>
    </row>
    <row r="337" spans="1:22" s="167" customFormat="1" x14ac:dyDescent="0.25">
      <c r="A337" s="179">
        <v>144545</v>
      </c>
      <c r="B337" s="180" t="s">
        <v>1990</v>
      </c>
      <c r="C337" s="181">
        <v>0</v>
      </c>
      <c r="D337" s="181">
        <v>0</v>
      </c>
      <c r="E337" s="181">
        <v>0</v>
      </c>
      <c r="F337" s="181">
        <v>0</v>
      </c>
      <c r="G337" s="181">
        <v>0</v>
      </c>
      <c r="H337" s="181">
        <v>0</v>
      </c>
      <c r="I337" s="181">
        <v>0</v>
      </c>
      <c r="J337" s="166"/>
      <c r="K337" s="166"/>
      <c r="L337" s="166"/>
      <c r="M337" s="166"/>
      <c r="N337" s="166"/>
      <c r="O337" s="166"/>
      <c r="P337" s="166"/>
      <c r="Q337" s="166"/>
      <c r="R337" s="166"/>
      <c r="S337" s="166"/>
      <c r="T337" s="182">
        <v>71709699.137402594</v>
      </c>
      <c r="U337" s="182">
        <v>0</v>
      </c>
      <c r="V337" s="182">
        <v>47659402.400000036</v>
      </c>
    </row>
    <row r="338" spans="1:22" s="167" customFormat="1" x14ac:dyDescent="0.25">
      <c r="A338" s="179">
        <v>144550</v>
      </c>
      <c r="B338" s="180" t="s">
        <v>1991</v>
      </c>
      <c r="C338" s="181">
        <v>1219284</v>
      </c>
      <c r="D338" s="181">
        <v>1036324</v>
      </c>
      <c r="E338" s="181">
        <v>28382590</v>
      </c>
      <c r="F338" s="181">
        <v>93665140</v>
      </c>
      <c r="G338" s="181">
        <v>187289868</v>
      </c>
      <c r="H338" s="181">
        <v>209381660</v>
      </c>
      <c r="I338" s="181">
        <v>219089544</v>
      </c>
      <c r="J338" s="166"/>
      <c r="K338" s="166"/>
      <c r="L338" s="166"/>
      <c r="M338" s="166"/>
      <c r="N338" s="166"/>
      <c r="O338" s="166"/>
      <c r="P338" s="166"/>
      <c r="Q338" s="166"/>
      <c r="R338" s="166"/>
      <c r="S338" s="166"/>
      <c r="T338" s="182">
        <v>317440419.98558438</v>
      </c>
      <c r="U338" s="182">
        <v>118103535.06</v>
      </c>
      <c r="V338" s="182">
        <v>519958744.14400005</v>
      </c>
    </row>
    <row r="339" spans="1:22" s="167" customFormat="1" x14ac:dyDescent="0.25">
      <c r="A339" s="175">
        <v>144600</v>
      </c>
      <c r="B339" s="176" t="s">
        <v>1992</v>
      </c>
      <c r="C339" s="177">
        <v>69538</v>
      </c>
      <c r="D339" s="177">
        <v>1110953</v>
      </c>
      <c r="E339" s="177">
        <v>3160937</v>
      </c>
      <c r="F339" s="177">
        <v>4872411</v>
      </c>
      <c r="G339" s="177">
        <v>6279600</v>
      </c>
      <c r="H339" s="177">
        <v>7714905</v>
      </c>
      <c r="I339" s="177">
        <v>13672633</v>
      </c>
      <c r="J339" s="166"/>
      <c r="K339" s="166"/>
      <c r="L339" s="166"/>
      <c r="M339" s="166"/>
      <c r="N339" s="166"/>
      <c r="O339" s="166"/>
      <c r="P339" s="166"/>
      <c r="Q339" s="166"/>
      <c r="R339" s="166"/>
      <c r="S339" s="166"/>
      <c r="T339" s="178">
        <v>28767394.132727277</v>
      </c>
      <c r="U339" s="178">
        <v>12473004</v>
      </c>
      <c r="V339" s="178">
        <v>52537586.312000014</v>
      </c>
    </row>
    <row r="340" spans="1:22" s="167" customFormat="1" x14ac:dyDescent="0.25">
      <c r="A340" s="179">
        <v>144605</v>
      </c>
      <c r="B340" s="180" t="s">
        <v>1964</v>
      </c>
      <c r="C340" s="181">
        <v>0</v>
      </c>
      <c r="D340" s="181">
        <v>0</v>
      </c>
      <c r="E340" s="181">
        <v>0</v>
      </c>
      <c r="F340" s="181">
        <v>0</v>
      </c>
      <c r="G340" s="181">
        <v>0</v>
      </c>
      <c r="H340" s="181">
        <v>0</v>
      </c>
      <c r="I340" s="181">
        <v>0</v>
      </c>
      <c r="J340" s="166"/>
      <c r="K340" s="166"/>
      <c r="L340" s="166"/>
      <c r="M340" s="166"/>
      <c r="N340" s="166"/>
      <c r="O340" s="166"/>
      <c r="P340" s="166"/>
      <c r="Q340" s="166"/>
      <c r="R340" s="166"/>
      <c r="S340" s="166"/>
      <c r="T340" s="182">
        <v>1269707.3744155844</v>
      </c>
      <c r="U340" s="182">
        <v>0</v>
      </c>
      <c r="V340" s="182">
        <v>0</v>
      </c>
    </row>
    <row r="341" spans="1:22" s="167" customFormat="1" x14ac:dyDescent="0.25">
      <c r="A341" s="179">
        <v>144610</v>
      </c>
      <c r="B341" s="180" t="s">
        <v>1965</v>
      </c>
      <c r="C341" s="181">
        <v>0</v>
      </c>
      <c r="D341" s="181">
        <v>0</v>
      </c>
      <c r="E341" s="181">
        <v>0</v>
      </c>
      <c r="F341" s="181">
        <v>0</v>
      </c>
      <c r="G341" s="181">
        <v>0</v>
      </c>
      <c r="H341" s="181">
        <v>129684</v>
      </c>
      <c r="I341" s="181">
        <v>65696</v>
      </c>
      <c r="J341" s="166"/>
      <c r="K341" s="166"/>
      <c r="L341" s="166"/>
      <c r="M341" s="166"/>
      <c r="N341" s="166"/>
      <c r="O341" s="166"/>
      <c r="P341" s="166"/>
      <c r="Q341" s="166"/>
      <c r="R341" s="166"/>
      <c r="S341" s="166"/>
      <c r="T341" s="182">
        <v>191348.26311688311</v>
      </c>
      <c r="U341" s="182">
        <v>0</v>
      </c>
      <c r="V341" s="182">
        <v>0</v>
      </c>
    </row>
    <row r="342" spans="1:22" s="167" customFormat="1" x14ac:dyDescent="0.25">
      <c r="A342" s="179">
        <v>144615</v>
      </c>
      <c r="B342" s="180" t="s">
        <v>1966</v>
      </c>
      <c r="C342" s="181">
        <v>0</v>
      </c>
      <c r="D342" s="181">
        <v>0</v>
      </c>
      <c r="E342" s="181">
        <v>224323</v>
      </c>
      <c r="F342" s="181">
        <v>307710</v>
      </c>
      <c r="G342" s="181">
        <v>251355</v>
      </c>
      <c r="H342" s="181">
        <v>1202991</v>
      </c>
      <c r="I342" s="181">
        <v>5575708</v>
      </c>
      <c r="J342" s="166"/>
      <c r="K342" s="166"/>
      <c r="L342" s="166"/>
      <c r="M342" s="166"/>
      <c r="N342" s="166"/>
      <c r="O342" s="166"/>
      <c r="P342" s="166"/>
      <c r="Q342" s="166"/>
      <c r="R342" s="166"/>
      <c r="S342" s="166"/>
      <c r="T342" s="182">
        <v>2052087.1948051949</v>
      </c>
      <c r="U342" s="182">
        <v>461682</v>
      </c>
      <c r="V342" s="182">
        <v>2956742.8000000003</v>
      </c>
    </row>
    <row r="343" spans="1:22" s="167" customFormat="1" x14ac:dyDescent="0.25">
      <c r="A343" s="179">
        <v>144620</v>
      </c>
      <c r="B343" s="180" t="s">
        <v>1967</v>
      </c>
      <c r="C343" s="181">
        <v>0</v>
      </c>
      <c r="D343" s="181">
        <v>1086757</v>
      </c>
      <c r="E343" s="181">
        <v>1662684</v>
      </c>
      <c r="F343" s="181">
        <v>627919</v>
      </c>
      <c r="G343" s="181">
        <v>25371</v>
      </c>
      <c r="H343" s="181">
        <v>377665</v>
      </c>
      <c r="I343" s="181">
        <v>1667510</v>
      </c>
      <c r="J343" s="166"/>
      <c r="K343" s="166"/>
      <c r="L343" s="166"/>
      <c r="M343" s="166"/>
      <c r="N343" s="166"/>
      <c r="O343" s="166"/>
      <c r="P343" s="166"/>
      <c r="Q343" s="166"/>
      <c r="R343" s="166"/>
      <c r="S343" s="166"/>
      <c r="T343" s="182">
        <v>2452927.25974026</v>
      </c>
      <c r="U343" s="182">
        <v>746336</v>
      </c>
      <c r="V343" s="182">
        <v>3599617.2000000025</v>
      </c>
    </row>
    <row r="344" spans="1:22" s="167" customFormat="1" x14ac:dyDescent="0.25">
      <c r="A344" s="179">
        <v>144625</v>
      </c>
      <c r="B344" s="180" t="s">
        <v>1968</v>
      </c>
      <c r="C344" s="181">
        <v>69538</v>
      </c>
      <c r="D344" s="181">
        <v>24196</v>
      </c>
      <c r="E344" s="181">
        <v>1273930</v>
      </c>
      <c r="F344" s="181">
        <v>3936782</v>
      </c>
      <c r="G344" s="181">
        <v>6002874</v>
      </c>
      <c r="H344" s="181">
        <v>6004565</v>
      </c>
      <c r="I344" s="181">
        <v>6363719</v>
      </c>
      <c r="J344" s="166"/>
      <c r="K344" s="166"/>
      <c r="L344" s="166"/>
      <c r="M344" s="166"/>
      <c r="N344" s="166"/>
      <c r="O344" s="166"/>
      <c r="P344" s="166"/>
      <c r="Q344" s="166"/>
      <c r="R344" s="166"/>
      <c r="S344" s="166"/>
      <c r="T344" s="182">
        <v>17092488.480519481</v>
      </c>
      <c r="U344" s="182">
        <v>5478151</v>
      </c>
      <c r="V344" s="182">
        <v>27713027.40000001</v>
      </c>
    </row>
    <row r="345" spans="1:22" s="167" customFormat="1" x14ac:dyDescent="0.25">
      <c r="A345" s="175">
        <v>144700</v>
      </c>
      <c r="B345" s="176" t="s">
        <v>1993</v>
      </c>
      <c r="C345" s="177">
        <v>0</v>
      </c>
      <c r="D345" s="177">
        <v>0</v>
      </c>
      <c r="E345" s="177">
        <v>0</v>
      </c>
      <c r="F345" s="177">
        <v>0</v>
      </c>
      <c r="G345" s="177">
        <v>0</v>
      </c>
      <c r="H345" s="177">
        <v>0</v>
      </c>
      <c r="I345" s="177">
        <v>0</v>
      </c>
      <c r="J345" s="166"/>
      <c r="K345" s="166"/>
      <c r="L345" s="166"/>
      <c r="M345" s="166"/>
      <c r="N345" s="166"/>
      <c r="O345" s="166"/>
      <c r="P345" s="166"/>
      <c r="Q345" s="166"/>
      <c r="R345" s="166"/>
      <c r="S345" s="166"/>
      <c r="T345" s="178">
        <v>1645780.5714285714</v>
      </c>
      <c r="U345" s="178">
        <v>0</v>
      </c>
      <c r="V345" s="178">
        <v>0</v>
      </c>
    </row>
    <row r="346" spans="1:22" s="167" customFormat="1" x14ac:dyDescent="0.25">
      <c r="A346" s="179">
        <v>144705</v>
      </c>
      <c r="B346" s="180" t="s">
        <v>1964</v>
      </c>
      <c r="C346" s="181">
        <v>0</v>
      </c>
      <c r="D346" s="181">
        <v>0</v>
      </c>
      <c r="E346" s="181">
        <v>0</v>
      </c>
      <c r="F346" s="181">
        <v>0</v>
      </c>
      <c r="G346" s="181">
        <v>0</v>
      </c>
      <c r="H346" s="181">
        <v>0</v>
      </c>
      <c r="I346" s="181">
        <v>0</v>
      </c>
      <c r="J346" s="166"/>
      <c r="K346" s="166"/>
      <c r="L346" s="166"/>
      <c r="M346" s="166"/>
      <c r="N346" s="166"/>
      <c r="O346" s="166"/>
      <c r="P346" s="166"/>
      <c r="Q346" s="166"/>
      <c r="R346" s="166"/>
      <c r="S346" s="166"/>
      <c r="T346" s="182">
        <v>59484.311688311689</v>
      </c>
      <c r="U346" s="182">
        <v>0</v>
      </c>
      <c r="V346" s="182">
        <v>0</v>
      </c>
    </row>
    <row r="347" spans="1:22" s="167" customFormat="1" x14ac:dyDescent="0.25">
      <c r="A347" s="179">
        <v>144710</v>
      </c>
      <c r="B347" s="180" t="s">
        <v>1965</v>
      </c>
      <c r="C347" s="181">
        <v>0</v>
      </c>
      <c r="D347" s="181">
        <v>0</v>
      </c>
      <c r="E347" s="181">
        <v>0</v>
      </c>
      <c r="F347" s="181">
        <v>0</v>
      </c>
      <c r="G347" s="181">
        <v>0</v>
      </c>
      <c r="H347" s="181">
        <v>0</v>
      </c>
      <c r="I347" s="181">
        <v>0</v>
      </c>
      <c r="J347" s="166"/>
      <c r="K347" s="166"/>
      <c r="L347" s="166"/>
      <c r="M347" s="166"/>
      <c r="N347" s="166"/>
      <c r="O347" s="166"/>
      <c r="P347" s="166"/>
      <c r="Q347" s="166"/>
      <c r="R347" s="166"/>
      <c r="S347" s="166"/>
      <c r="T347" s="182">
        <v>410.72727272727275</v>
      </c>
      <c r="U347" s="182">
        <v>0</v>
      </c>
      <c r="V347" s="182">
        <v>0</v>
      </c>
    </row>
    <row r="348" spans="1:22" s="167" customFormat="1" x14ac:dyDescent="0.25">
      <c r="A348" s="179">
        <v>144715</v>
      </c>
      <c r="B348" s="180" t="s">
        <v>1966</v>
      </c>
      <c r="C348" s="181">
        <v>0</v>
      </c>
      <c r="D348" s="181">
        <v>0</v>
      </c>
      <c r="E348" s="181">
        <v>0</v>
      </c>
      <c r="F348" s="181">
        <v>0</v>
      </c>
      <c r="G348" s="181">
        <v>0</v>
      </c>
      <c r="H348" s="181">
        <v>0</v>
      </c>
      <c r="I348" s="181">
        <v>0</v>
      </c>
      <c r="J348" s="166"/>
      <c r="K348" s="166"/>
      <c r="L348" s="166"/>
      <c r="M348" s="166"/>
      <c r="N348" s="166"/>
      <c r="O348" s="166"/>
      <c r="P348" s="166"/>
      <c r="Q348" s="166"/>
      <c r="R348" s="166"/>
      <c r="S348" s="166"/>
      <c r="T348" s="182">
        <v>2769.2987012987014</v>
      </c>
      <c r="U348" s="182">
        <v>0</v>
      </c>
      <c r="V348" s="182">
        <v>0</v>
      </c>
    </row>
    <row r="349" spans="1:22" s="167" customFormat="1" x14ac:dyDescent="0.25">
      <c r="A349" s="179">
        <v>144720</v>
      </c>
      <c r="B349" s="180" t="s">
        <v>1967</v>
      </c>
      <c r="C349" s="181">
        <v>0</v>
      </c>
      <c r="D349" s="181">
        <v>0</v>
      </c>
      <c r="E349" s="181">
        <v>0</v>
      </c>
      <c r="F349" s="181">
        <v>0</v>
      </c>
      <c r="G349" s="181">
        <v>0</v>
      </c>
      <c r="H349" s="181">
        <v>0</v>
      </c>
      <c r="I349" s="181">
        <v>0</v>
      </c>
      <c r="J349" s="166"/>
      <c r="K349" s="166"/>
      <c r="L349" s="166"/>
      <c r="M349" s="166"/>
      <c r="N349" s="166"/>
      <c r="O349" s="166"/>
      <c r="P349" s="166"/>
      <c r="Q349" s="166"/>
      <c r="R349" s="166"/>
      <c r="S349" s="166"/>
      <c r="T349" s="182">
        <v>1984.1818181818182</v>
      </c>
      <c r="U349" s="182">
        <v>0</v>
      </c>
      <c r="V349" s="182">
        <v>0</v>
      </c>
    </row>
    <row r="350" spans="1:22" s="167" customFormat="1" x14ac:dyDescent="0.25">
      <c r="A350" s="179">
        <v>144725</v>
      </c>
      <c r="B350" s="180" t="s">
        <v>1968</v>
      </c>
      <c r="C350" s="181">
        <v>0</v>
      </c>
      <c r="D350" s="181">
        <v>0</v>
      </c>
      <c r="E350" s="181">
        <v>0</v>
      </c>
      <c r="F350" s="181">
        <v>0</v>
      </c>
      <c r="G350" s="181">
        <v>0</v>
      </c>
      <c r="H350" s="181">
        <v>0</v>
      </c>
      <c r="I350" s="181">
        <v>0</v>
      </c>
      <c r="J350" s="166"/>
      <c r="K350" s="166"/>
      <c r="L350" s="166"/>
      <c r="M350" s="166"/>
      <c r="N350" s="166"/>
      <c r="O350" s="166"/>
      <c r="P350" s="166"/>
      <c r="Q350" s="166"/>
      <c r="R350" s="166"/>
      <c r="S350" s="166"/>
      <c r="T350" s="182">
        <v>1083319.4155844157</v>
      </c>
      <c r="U350" s="182">
        <v>0</v>
      </c>
      <c r="V350" s="182">
        <v>0</v>
      </c>
    </row>
    <row r="351" spans="1:22" s="167" customFormat="1" x14ac:dyDescent="0.25">
      <c r="A351" s="175">
        <v>144800</v>
      </c>
      <c r="B351" s="176" t="s">
        <v>1994</v>
      </c>
      <c r="C351" s="177">
        <v>0</v>
      </c>
      <c r="D351" s="177">
        <v>0</v>
      </c>
      <c r="E351" s="177">
        <v>0</v>
      </c>
      <c r="F351" s="177">
        <v>0</v>
      </c>
      <c r="G351" s="177">
        <v>0</v>
      </c>
      <c r="H351" s="177">
        <v>0</v>
      </c>
      <c r="I351" s="177">
        <v>0</v>
      </c>
      <c r="J351" s="166"/>
      <c r="K351" s="166"/>
      <c r="L351" s="166"/>
      <c r="M351" s="166"/>
      <c r="N351" s="166"/>
      <c r="O351" s="166"/>
      <c r="P351" s="166"/>
      <c r="Q351" s="166"/>
      <c r="R351" s="166"/>
      <c r="S351" s="166"/>
      <c r="T351" s="178">
        <v>0</v>
      </c>
      <c r="U351" s="178">
        <v>0</v>
      </c>
      <c r="V351" s="178">
        <v>0</v>
      </c>
    </row>
    <row r="352" spans="1:22" s="167" customFormat="1" x14ac:dyDescent="0.25">
      <c r="A352" s="179">
        <v>144805</v>
      </c>
      <c r="B352" s="180" t="s">
        <v>1964</v>
      </c>
      <c r="C352" s="181">
        <v>0</v>
      </c>
      <c r="D352" s="181">
        <v>0</v>
      </c>
      <c r="E352" s="181">
        <v>0</v>
      </c>
      <c r="F352" s="181">
        <v>0</v>
      </c>
      <c r="G352" s="181">
        <v>0</v>
      </c>
      <c r="H352" s="181">
        <v>0</v>
      </c>
      <c r="I352" s="181">
        <v>0</v>
      </c>
      <c r="J352" s="166"/>
      <c r="K352" s="166"/>
      <c r="L352" s="166"/>
      <c r="M352" s="166"/>
      <c r="N352" s="166"/>
      <c r="O352" s="166"/>
      <c r="P352" s="166"/>
      <c r="Q352" s="166"/>
      <c r="R352" s="166"/>
      <c r="S352" s="166"/>
      <c r="T352" s="182">
        <v>0</v>
      </c>
      <c r="U352" s="182">
        <v>0</v>
      </c>
      <c r="V352" s="182">
        <v>0</v>
      </c>
    </row>
    <row r="353" spans="1:22" s="167" customFormat="1" x14ac:dyDescent="0.25">
      <c r="A353" s="179">
        <v>144810</v>
      </c>
      <c r="B353" s="180" t="s">
        <v>1965</v>
      </c>
      <c r="C353" s="181">
        <v>0</v>
      </c>
      <c r="D353" s="181">
        <v>0</v>
      </c>
      <c r="E353" s="181">
        <v>0</v>
      </c>
      <c r="F353" s="181">
        <v>0</v>
      </c>
      <c r="G353" s="181">
        <v>0</v>
      </c>
      <c r="H353" s="181">
        <v>0</v>
      </c>
      <c r="I353" s="181">
        <v>0</v>
      </c>
      <c r="J353" s="166"/>
      <c r="K353" s="166"/>
      <c r="L353" s="166"/>
      <c r="M353" s="166"/>
      <c r="N353" s="166"/>
      <c r="O353" s="166"/>
      <c r="P353" s="166"/>
      <c r="Q353" s="166"/>
      <c r="R353" s="166"/>
      <c r="S353" s="166"/>
      <c r="T353" s="182">
        <v>0</v>
      </c>
      <c r="U353" s="182">
        <v>0</v>
      </c>
      <c r="V353" s="182">
        <v>0</v>
      </c>
    </row>
    <row r="354" spans="1:22" s="167" customFormat="1" x14ac:dyDescent="0.25">
      <c r="A354" s="179">
        <v>144815</v>
      </c>
      <c r="B354" s="180" t="s">
        <v>1966</v>
      </c>
      <c r="C354" s="181">
        <v>0</v>
      </c>
      <c r="D354" s="181">
        <v>0</v>
      </c>
      <c r="E354" s="181">
        <v>0</v>
      </c>
      <c r="F354" s="181">
        <v>0</v>
      </c>
      <c r="G354" s="181">
        <v>0</v>
      </c>
      <c r="H354" s="181">
        <v>0</v>
      </c>
      <c r="I354" s="181">
        <v>0</v>
      </c>
      <c r="J354" s="166"/>
      <c r="K354" s="166"/>
      <c r="L354" s="166"/>
      <c r="M354" s="166"/>
      <c r="N354" s="166"/>
      <c r="O354" s="166"/>
      <c r="P354" s="166"/>
      <c r="Q354" s="166"/>
      <c r="R354" s="166"/>
      <c r="S354" s="166"/>
      <c r="T354" s="182">
        <v>0</v>
      </c>
      <c r="U354" s="182">
        <v>0</v>
      </c>
      <c r="V354" s="182">
        <v>0</v>
      </c>
    </row>
    <row r="355" spans="1:22" s="167" customFormat="1" x14ac:dyDescent="0.25">
      <c r="A355" s="179">
        <v>144820</v>
      </c>
      <c r="B355" s="180" t="s">
        <v>1967</v>
      </c>
      <c r="C355" s="181">
        <v>0</v>
      </c>
      <c r="D355" s="181">
        <v>0</v>
      </c>
      <c r="E355" s="181">
        <v>0</v>
      </c>
      <c r="F355" s="181">
        <v>0</v>
      </c>
      <c r="G355" s="181">
        <v>0</v>
      </c>
      <c r="H355" s="181">
        <v>0</v>
      </c>
      <c r="I355" s="181">
        <v>0</v>
      </c>
      <c r="J355" s="166"/>
      <c r="K355" s="166"/>
      <c r="L355" s="166"/>
      <c r="M355" s="166"/>
      <c r="N355" s="166"/>
      <c r="O355" s="166"/>
      <c r="P355" s="166"/>
      <c r="Q355" s="166"/>
      <c r="R355" s="166"/>
      <c r="S355" s="166"/>
      <c r="T355" s="182">
        <v>0</v>
      </c>
      <c r="U355" s="182">
        <v>0</v>
      </c>
      <c r="V355" s="182">
        <v>0</v>
      </c>
    </row>
    <row r="356" spans="1:22" s="167" customFormat="1" x14ac:dyDescent="0.25">
      <c r="A356" s="179">
        <v>144825</v>
      </c>
      <c r="B356" s="180" t="s">
        <v>1968</v>
      </c>
      <c r="C356" s="181">
        <v>0</v>
      </c>
      <c r="D356" s="181">
        <v>0</v>
      </c>
      <c r="E356" s="181">
        <v>0</v>
      </c>
      <c r="F356" s="181">
        <v>0</v>
      </c>
      <c r="G356" s="181">
        <v>0</v>
      </c>
      <c r="H356" s="181">
        <v>0</v>
      </c>
      <c r="I356" s="181">
        <v>0</v>
      </c>
      <c r="J356" s="166"/>
      <c r="K356" s="166"/>
      <c r="L356" s="166"/>
      <c r="M356" s="166"/>
      <c r="N356" s="166"/>
      <c r="O356" s="166"/>
      <c r="P356" s="166"/>
      <c r="Q356" s="166"/>
      <c r="R356" s="166"/>
      <c r="S356" s="166"/>
      <c r="T356" s="182">
        <v>0</v>
      </c>
      <c r="U356" s="182">
        <v>0</v>
      </c>
      <c r="V356" s="182">
        <v>0</v>
      </c>
    </row>
    <row r="357" spans="1:22" s="167" customFormat="1" x14ac:dyDescent="0.25">
      <c r="A357" s="175">
        <v>144900</v>
      </c>
      <c r="B357" s="176" t="s">
        <v>1995</v>
      </c>
      <c r="C357" s="177">
        <v>0</v>
      </c>
      <c r="D357" s="177">
        <v>0</v>
      </c>
      <c r="E357" s="177">
        <v>0</v>
      </c>
      <c r="F357" s="177">
        <v>0</v>
      </c>
      <c r="G357" s="177">
        <v>0</v>
      </c>
      <c r="H357" s="177">
        <v>0</v>
      </c>
      <c r="I357" s="177">
        <v>0</v>
      </c>
      <c r="J357" s="166"/>
      <c r="K357" s="166"/>
      <c r="L357" s="166"/>
      <c r="M357" s="166"/>
      <c r="N357" s="166"/>
      <c r="O357" s="166"/>
      <c r="P357" s="166"/>
      <c r="Q357" s="166"/>
      <c r="R357" s="166"/>
      <c r="S357" s="166"/>
      <c r="T357" s="178">
        <v>0</v>
      </c>
      <c r="U357" s="178">
        <v>0</v>
      </c>
      <c r="V357" s="178">
        <v>0</v>
      </c>
    </row>
    <row r="358" spans="1:22" s="167" customFormat="1" x14ac:dyDescent="0.25">
      <c r="A358" s="179">
        <v>144905</v>
      </c>
      <c r="B358" s="180" t="s">
        <v>1964</v>
      </c>
      <c r="C358" s="181">
        <v>0</v>
      </c>
      <c r="D358" s="181">
        <v>0</v>
      </c>
      <c r="E358" s="181">
        <v>0</v>
      </c>
      <c r="F358" s="181">
        <v>0</v>
      </c>
      <c r="G358" s="181">
        <v>0</v>
      </c>
      <c r="H358" s="181">
        <v>0</v>
      </c>
      <c r="I358" s="181">
        <v>0</v>
      </c>
      <c r="J358" s="166"/>
      <c r="K358" s="166"/>
      <c r="L358" s="166"/>
      <c r="M358" s="166"/>
      <c r="N358" s="166"/>
      <c r="O358" s="166"/>
      <c r="P358" s="166"/>
      <c r="Q358" s="166"/>
      <c r="R358" s="166"/>
      <c r="S358" s="166"/>
      <c r="T358" s="182">
        <v>0</v>
      </c>
      <c r="U358" s="182">
        <v>0</v>
      </c>
      <c r="V358" s="182">
        <v>0</v>
      </c>
    </row>
    <row r="359" spans="1:22" s="167" customFormat="1" x14ac:dyDescent="0.25">
      <c r="A359" s="179">
        <v>144910</v>
      </c>
      <c r="B359" s="180" t="s">
        <v>1965</v>
      </c>
      <c r="C359" s="181">
        <v>0</v>
      </c>
      <c r="D359" s="181">
        <v>0</v>
      </c>
      <c r="E359" s="181">
        <v>0</v>
      </c>
      <c r="F359" s="181">
        <v>0</v>
      </c>
      <c r="G359" s="181">
        <v>0</v>
      </c>
      <c r="H359" s="181">
        <v>0</v>
      </c>
      <c r="I359" s="181">
        <v>0</v>
      </c>
      <c r="J359" s="166"/>
      <c r="K359" s="166"/>
      <c r="L359" s="166"/>
      <c r="M359" s="166"/>
      <c r="N359" s="166"/>
      <c r="O359" s="166"/>
      <c r="P359" s="166"/>
      <c r="Q359" s="166"/>
      <c r="R359" s="166"/>
      <c r="S359" s="166"/>
      <c r="T359" s="182">
        <v>0</v>
      </c>
      <c r="U359" s="182">
        <v>0</v>
      </c>
      <c r="V359" s="182">
        <v>0</v>
      </c>
    </row>
    <row r="360" spans="1:22" s="167" customFormat="1" x14ac:dyDescent="0.25">
      <c r="A360" s="179">
        <v>144915</v>
      </c>
      <c r="B360" s="180" t="s">
        <v>1966</v>
      </c>
      <c r="C360" s="181">
        <v>0</v>
      </c>
      <c r="D360" s="181">
        <v>0</v>
      </c>
      <c r="E360" s="181">
        <v>0</v>
      </c>
      <c r="F360" s="181">
        <v>0</v>
      </c>
      <c r="G360" s="181">
        <v>0</v>
      </c>
      <c r="H360" s="181">
        <v>0</v>
      </c>
      <c r="I360" s="181">
        <v>0</v>
      </c>
      <c r="J360" s="166"/>
      <c r="K360" s="166"/>
      <c r="L360" s="166"/>
      <c r="M360" s="166"/>
      <c r="N360" s="166"/>
      <c r="O360" s="166"/>
      <c r="P360" s="166"/>
      <c r="Q360" s="166"/>
      <c r="R360" s="166"/>
      <c r="S360" s="166"/>
      <c r="T360" s="182">
        <v>0</v>
      </c>
      <c r="U360" s="182">
        <v>0</v>
      </c>
      <c r="V360" s="182">
        <v>0</v>
      </c>
    </row>
    <row r="361" spans="1:22" s="167" customFormat="1" x14ac:dyDescent="0.25">
      <c r="A361" s="179">
        <v>144920</v>
      </c>
      <c r="B361" s="180" t="s">
        <v>1967</v>
      </c>
      <c r="C361" s="181">
        <v>0</v>
      </c>
      <c r="D361" s="181">
        <v>0</v>
      </c>
      <c r="E361" s="181">
        <v>0</v>
      </c>
      <c r="F361" s="181">
        <v>0</v>
      </c>
      <c r="G361" s="181">
        <v>0</v>
      </c>
      <c r="H361" s="181">
        <v>0</v>
      </c>
      <c r="I361" s="181">
        <v>0</v>
      </c>
      <c r="J361" s="166"/>
      <c r="K361" s="166"/>
      <c r="L361" s="166"/>
      <c r="M361" s="166"/>
      <c r="N361" s="166"/>
      <c r="O361" s="166"/>
      <c r="P361" s="166"/>
      <c r="Q361" s="166"/>
      <c r="R361" s="166"/>
      <c r="S361" s="166"/>
      <c r="T361" s="182">
        <v>0</v>
      </c>
      <c r="U361" s="182">
        <v>0</v>
      </c>
      <c r="V361" s="182">
        <v>0</v>
      </c>
    </row>
    <row r="362" spans="1:22" s="167" customFormat="1" x14ac:dyDescent="0.25">
      <c r="A362" s="179">
        <v>144925</v>
      </c>
      <c r="B362" s="180" t="s">
        <v>1968</v>
      </c>
      <c r="C362" s="181">
        <v>0</v>
      </c>
      <c r="D362" s="181">
        <v>0</v>
      </c>
      <c r="E362" s="181">
        <v>0</v>
      </c>
      <c r="F362" s="181">
        <v>0</v>
      </c>
      <c r="G362" s="181">
        <v>0</v>
      </c>
      <c r="H362" s="181">
        <v>0</v>
      </c>
      <c r="I362" s="181">
        <v>0</v>
      </c>
      <c r="J362" s="166"/>
      <c r="K362" s="166"/>
      <c r="L362" s="166"/>
      <c r="M362" s="166"/>
      <c r="N362" s="166"/>
      <c r="O362" s="166"/>
      <c r="P362" s="166"/>
      <c r="Q362" s="166"/>
      <c r="R362" s="166"/>
      <c r="S362" s="166"/>
      <c r="T362" s="182">
        <v>0</v>
      </c>
      <c r="U362" s="182">
        <v>0</v>
      </c>
      <c r="V362" s="182">
        <v>0</v>
      </c>
    </row>
    <row r="363" spans="1:22" s="167" customFormat="1" x14ac:dyDescent="0.25">
      <c r="A363" s="175">
        <v>145000</v>
      </c>
      <c r="B363" s="176" t="s">
        <v>1996</v>
      </c>
      <c r="C363" s="177">
        <v>0</v>
      </c>
      <c r="D363" s="177">
        <v>0</v>
      </c>
      <c r="E363" s="177">
        <v>0</v>
      </c>
      <c r="F363" s="177">
        <v>0</v>
      </c>
      <c r="G363" s="177">
        <v>0</v>
      </c>
      <c r="H363" s="177">
        <v>0</v>
      </c>
      <c r="I363" s="177">
        <v>0</v>
      </c>
      <c r="J363" s="166"/>
      <c r="K363" s="166"/>
      <c r="L363" s="166"/>
      <c r="M363" s="166"/>
      <c r="N363" s="166"/>
      <c r="O363" s="166"/>
      <c r="P363" s="166"/>
      <c r="Q363" s="166"/>
      <c r="R363" s="166"/>
      <c r="S363" s="166"/>
      <c r="T363" s="178">
        <v>0</v>
      </c>
      <c r="U363" s="178">
        <v>0</v>
      </c>
      <c r="V363" s="178">
        <v>0</v>
      </c>
    </row>
    <row r="364" spans="1:22" s="167" customFormat="1" x14ac:dyDescent="0.25">
      <c r="A364" s="179">
        <v>145005</v>
      </c>
      <c r="B364" s="180" t="s">
        <v>1964</v>
      </c>
      <c r="C364" s="181">
        <v>0</v>
      </c>
      <c r="D364" s="181">
        <v>0</v>
      </c>
      <c r="E364" s="181">
        <v>0</v>
      </c>
      <c r="F364" s="181">
        <v>0</v>
      </c>
      <c r="G364" s="181">
        <v>0</v>
      </c>
      <c r="H364" s="181">
        <v>0</v>
      </c>
      <c r="I364" s="181">
        <v>0</v>
      </c>
      <c r="J364" s="166"/>
      <c r="K364" s="166"/>
      <c r="L364" s="166"/>
      <c r="M364" s="166"/>
      <c r="N364" s="166"/>
      <c r="O364" s="166"/>
      <c r="P364" s="166"/>
      <c r="Q364" s="166"/>
      <c r="R364" s="166"/>
      <c r="S364" s="166"/>
      <c r="T364" s="182">
        <v>0</v>
      </c>
      <c r="U364" s="182">
        <v>0</v>
      </c>
      <c r="V364" s="182">
        <v>0</v>
      </c>
    </row>
    <row r="365" spans="1:22" s="167" customFormat="1" x14ac:dyDescent="0.25">
      <c r="A365" s="179">
        <v>145010</v>
      </c>
      <c r="B365" s="180" t="s">
        <v>1965</v>
      </c>
      <c r="C365" s="181">
        <v>0</v>
      </c>
      <c r="D365" s="181">
        <v>0</v>
      </c>
      <c r="E365" s="181">
        <v>0</v>
      </c>
      <c r="F365" s="181">
        <v>0</v>
      </c>
      <c r="G365" s="181">
        <v>0</v>
      </c>
      <c r="H365" s="181">
        <v>0</v>
      </c>
      <c r="I365" s="181">
        <v>0</v>
      </c>
      <c r="J365" s="166"/>
      <c r="K365" s="166"/>
      <c r="L365" s="166"/>
      <c r="M365" s="166"/>
      <c r="N365" s="166"/>
      <c r="O365" s="166"/>
      <c r="P365" s="166"/>
      <c r="Q365" s="166"/>
      <c r="R365" s="166"/>
      <c r="S365" s="166"/>
      <c r="T365" s="182">
        <v>0</v>
      </c>
      <c r="U365" s="182">
        <v>0</v>
      </c>
      <c r="V365" s="182">
        <v>0</v>
      </c>
    </row>
    <row r="366" spans="1:22" s="167" customFormat="1" x14ac:dyDescent="0.25">
      <c r="A366" s="179">
        <v>145015</v>
      </c>
      <c r="B366" s="180" t="s">
        <v>1966</v>
      </c>
      <c r="C366" s="181">
        <v>0</v>
      </c>
      <c r="D366" s="181">
        <v>0</v>
      </c>
      <c r="E366" s="181">
        <v>0</v>
      </c>
      <c r="F366" s="181">
        <v>0</v>
      </c>
      <c r="G366" s="181">
        <v>0</v>
      </c>
      <c r="H366" s="181">
        <v>0</v>
      </c>
      <c r="I366" s="181">
        <v>0</v>
      </c>
      <c r="J366" s="166"/>
      <c r="K366" s="166"/>
      <c r="L366" s="166"/>
      <c r="M366" s="166"/>
      <c r="N366" s="166"/>
      <c r="O366" s="166"/>
      <c r="P366" s="166"/>
      <c r="Q366" s="166"/>
      <c r="R366" s="166"/>
      <c r="S366" s="166"/>
      <c r="T366" s="182">
        <v>0</v>
      </c>
      <c r="U366" s="182">
        <v>0</v>
      </c>
      <c r="V366" s="182">
        <v>0</v>
      </c>
    </row>
    <row r="367" spans="1:22" s="167" customFormat="1" x14ac:dyDescent="0.25">
      <c r="A367" s="179">
        <v>145020</v>
      </c>
      <c r="B367" s="180" t="s">
        <v>1967</v>
      </c>
      <c r="C367" s="181">
        <v>0</v>
      </c>
      <c r="D367" s="181">
        <v>0</v>
      </c>
      <c r="E367" s="181">
        <v>0</v>
      </c>
      <c r="F367" s="181">
        <v>0</v>
      </c>
      <c r="G367" s="181">
        <v>0</v>
      </c>
      <c r="H367" s="181">
        <v>0</v>
      </c>
      <c r="I367" s="181">
        <v>0</v>
      </c>
      <c r="J367" s="166"/>
      <c r="K367" s="166"/>
      <c r="L367" s="166"/>
      <c r="M367" s="166"/>
      <c r="N367" s="166"/>
      <c r="O367" s="166"/>
      <c r="P367" s="166"/>
      <c r="Q367" s="166"/>
      <c r="R367" s="166"/>
      <c r="S367" s="166"/>
      <c r="T367" s="182">
        <v>0</v>
      </c>
      <c r="U367" s="182">
        <v>0</v>
      </c>
      <c r="V367" s="182">
        <v>0</v>
      </c>
    </row>
    <row r="368" spans="1:22" s="167" customFormat="1" x14ac:dyDescent="0.25">
      <c r="A368" s="179">
        <v>145025</v>
      </c>
      <c r="B368" s="180" t="s">
        <v>1968</v>
      </c>
      <c r="C368" s="181">
        <v>0</v>
      </c>
      <c r="D368" s="181">
        <v>0</v>
      </c>
      <c r="E368" s="181">
        <v>0</v>
      </c>
      <c r="F368" s="181">
        <v>0</v>
      </c>
      <c r="G368" s="181">
        <v>0</v>
      </c>
      <c r="H368" s="181">
        <v>0</v>
      </c>
      <c r="I368" s="181">
        <v>0</v>
      </c>
      <c r="J368" s="166"/>
      <c r="K368" s="166"/>
      <c r="L368" s="166"/>
      <c r="M368" s="166"/>
      <c r="N368" s="166"/>
      <c r="O368" s="166"/>
      <c r="P368" s="166"/>
      <c r="Q368" s="166"/>
      <c r="R368" s="166"/>
      <c r="S368" s="166"/>
      <c r="T368" s="182">
        <v>0</v>
      </c>
      <c r="U368" s="182">
        <v>0</v>
      </c>
      <c r="V368" s="182">
        <v>0</v>
      </c>
    </row>
    <row r="369" spans="1:22" s="167" customFormat="1" x14ac:dyDescent="0.25">
      <c r="A369" s="175">
        <v>145100</v>
      </c>
      <c r="B369" s="176" t="s">
        <v>1997</v>
      </c>
      <c r="C369" s="177">
        <v>0</v>
      </c>
      <c r="D369" s="177">
        <v>0</v>
      </c>
      <c r="E369" s="177">
        <v>0</v>
      </c>
      <c r="F369" s="177">
        <v>0</v>
      </c>
      <c r="G369" s="177">
        <v>0</v>
      </c>
      <c r="H369" s="177">
        <v>0</v>
      </c>
      <c r="I369" s="177">
        <v>0</v>
      </c>
      <c r="J369" s="166"/>
      <c r="K369" s="166"/>
      <c r="L369" s="166"/>
      <c r="M369" s="166"/>
      <c r="N369" s="166"/>
      <c r="O369" s="166"/>
      <c r="P369" s="166"/>
      <c r="Q369" s="166"/>
      <c r="R369" s="166"/>
      <c r="S369" s="166"/>
      <c r="T369" s="178">
        <v>0</v>
      </c>
      <c r="U369" s="178">
        <v>0</v>
      </c>
      <c r="V369" s="178">
        <v>0</v>
      </c>
    </row>
    <row r="370" spans="1:22" s="167" customFormat="1" x14ac:dyDescent="0.25">
      <c r="A370" s="179">
        <v>145105</v>
      </c>
      <c r="B370" s="180" t="s">
        <v>1964</v>
      </c>
      <c r="C370" s="181">
        <v>0</v>
      </c>
      <c r="D370" s="181">
        <v>0</v>
      </c>
      <c r="E370" s="181">
        <v>0</v>
      </c>
      <c r="F370" s="181">
        <v>0</v>
      </c>
      <c r="G370" s="181">
        <v>0</v>
      </c>
      <c r="H370" s="181">
        <v>0</v>
      </c>
      <c r="I370" s="181">
        <v>0</v>
      </c>
      <c r="J370" s="166"/>
      <c r="K370" s="166"/>
      <c r="L370" s="166"/>
      <c r="M370" s="166"/>
      <c r="N370" s="166"/>
      <c r="O370" s="166"/>
      <c r="P370" s="166"/>
      <c r="Q370" s="166"/>
      <c r="R370" s="166"/>
      <c r="S370" s="166"/>
      <c r="T370" s="182">
        <v>0</v>
      </c>
      <c r="U370" s="182">
        <v>0</v>
      </c>
      <c r="V370" s="182">
        <v>0</v>
      </c>
    </row>
    <row r="371" spans="1:22" s="167" customFormat="1" x14ac:dyDescent="0.25">
      <c r="A371" s="179">
        <v>145110</v>
      </c>
      <c r="B371" s="180" t="s">
        <v>1965</v>
      </c>
      <c r="C371" s="181">
        <v>0</v>
      </c>
      <c r="D371" s="181">
        <v>0</v>
      </c>
      <c r="E371" s="181">
        <v>0</v>
      </c>
      <c r="F371" s="181">
        <v>0</v>
      </c>
      <c r="G371" s="181">
        <v>0</v>
      </c>
      <c r="H371" s="181">
        <v>0</v>
      </c>
      <c r="I371" s="181">
        <v>0</v>
      </c>
      <c r="J371" s="166"/>
      <c r="K371" s="166"/>
      <c r="L371" s="166"/>
      <c r="M371" s="166"/>
      <c r="N371" s="166"/>
      <c r="O371" s="166"/>
      <c r="P371" s="166"/>
      <c r="Q371" s="166"/>
      <c r="R371" s="166"/>
      <c r="S371" s="166"/>
      <c r="T371" s="182">
        <v>0</v>
      </c>
      <c r="U371" s="182">
        <v>0</v>
      </c>
      <c r="V371" s="182">
        <v>0</v>
      </c>
    </row>
    <row r="372" spans="1:22" s="167" customFormat="1" x14ac:dyDescent="0.25">
      <c r="A372" s="179">
        <v>145115</v>
      </c>
      <c r="B372" s="180" t="s">
        <v>1966</v>
      </c>
      <c r="C372" s="181">
        <v>0</v>
      </c>
      <c r="D372" s="181">
        <v>0</v>
      </c>
      <c r="E372" s="181">
        <v>0</v>
      </c>
      <c r="F372" s="181">
        <v>0</v>
      </c>
      <c r="G372" s="181">
        <v>0</v>
      </c>
      <c r="H372" s="181">
        <v>0</v>
      </c>
      <c r="I372" s="181">
        <v>0</v>
      </c>
      <c r="J372" s="166"/>
      <c r="K372" s="166"/>
      <c r="L372" s="166"/>
      <c r="M372" s="166"/>
      <c r="N372" s="166"/>
      <c r="O372" s="166"/>
      <c r="P372" s="166"/>
      <c r="Q372" s="166"/>
      <c r="R372" s="166"/>
      <c r="S372" s="166"/>
      <c r="T372" s="182">
        <v>0</v>
      </c>
      <c r="U372" s="182">
        <v>0</v>
      </c>
      <c r="V372" s="182">
        <v>0</v>
      </c>
    </row>
    <row r="373" spans="1:22" s="167" customFormat="1" x14ac:dyDescent="0.25">
      <c r="A373" s="179">
        <v>145120</v>
      </c>
      <c r="B373" s="180" t="s">
        <v>1967</v>
      </c>
      <c r="C373" s="181">
        <v>0</v>
      </c>
      <c r="D373" s="181">
        <v>0</v>
      </c>
      <c r="E373" s="181">
        <v>0</v>
      </c>
      <c r="F373" s="181">
        <v>0</v>
      </c>
      <c r="G373" s="181">
        <v>0</v>
      </c>
      <c r="H373" s="181">
        <v>0</v>
      </c>
      <c r="I373" s="181">
        <v>0</v>
      </c>
      <c r="J373" s="166"/>
      <c r="K373" s="166"/>
      <c r="L373" s="166"/>
      <c r="M373" s="166"/>
      <c r="N373" s="166"/>
      <c r="O373" s="166"/>
      <c r="P373" s="166"/>
      <c r="Q373" s="166"/>
      <c r="R373" s="166"/>
      <c r="S373" s="166"/>
      <c r="T373" s="182">
        <v>0</v>
      </c>
      <c r="U373" s="182">
        <v>0</v>
      </c>
      <c r="V373" s="182">
        <v>0</v>
      </c>
    </row>
    <row r="374" spans="1:22" s="167" customFormat="1" x14ac:dyDescent="0.25">
      <c r="A374" s="179">
        <v>145125</v>
      </c>
      <c r="B374" s="180" t="s">
        <v>1968</v>
      </c>
      <c r="C374" s="181">
        <v>0</v>
      </c>
      <c r="D374" s="181">
        <v>0</v>
      </c>
      <c r="E374" s="181">
        <v>0</v>
      </c>
      <c r="F374" s="181">
        <v>0</v>
      </c>
      <c r="G374" s="181">
        <v>0</v>
      </c>
      <c r="H374" s="181">
        <v>0</v>
      </c>
      <c r="I374" s="181">
        <v>0</v>
      </c>
      <c r="J374" s="166"/>
      <c r="K374" s="166"/>
      <c r="L374" s="166"/>
      <c r="M374" s="166"/>
      <c r="N374" s="166"/>
      <c r="O374" s="166"/>
      <c r="P374" s="166"/>
      <c r="Q374" s="166"/>
      <c r="R374" s="166"/>
      <c r="S374" s="166"/>
      <c r="T374" s="182">
        <v>0</v>
      </c>
      <c r="U374" s="182">
        <v>0</v>
      </c>
      <c r="V374" s="182">
        <v>0</v>
      </c>
    </row>
    <row r="375" spans="1:22" s="167" customFormat="1" x14ac:dyDescent="0.25">
      <c r="A375" s="175">
        <v>145200</v>
      </c>
      <c r="B375" s="176" t="s">
        <v>1998</v>
      </c>
      <c r="C375" s="177">
        <v>0</v>
      </c>
      <c r="D375" s="177">
        <v>0</v>
      </c>
      <c r="E375" s="177">
        <v>0</v>
      </c>
      <c r="F375" s="177">
        <v>0</v>
      </c>
      <c r="G375" s="177">
        <v>0</v>
      </c>
      <c r="H375" s="177">
        <v>0</v>
      </c>
      <c r="I375" s="177">
        <v>0</v>
      </c>
      <c r="J375" s="166"/>
      <c r="K375" s="166"/>
      <c r="L375" s="166"/>
      <c r="M375" s="166"/>
      <c r="N375" s="166"/>
      <c r="O375" s="166"/>
      <c r="P375" s="166"/>
      <c r="Q375" s="166"/>
      <c r="R375" s="166"/>
      <c r="S375" s="166"/>
      <c r="T375" s="178">
        <v>0</v>
      </c>
      <c r="U375" s="178">
        <v>0</v>
      </c>
      <c r="V375" s="178">
        <v>0</v>
      </c>
    </row>
    <row r="376" spans="1:22" s="167" customFormat="1" x14ac:dyDescent="0.25">
      <c r="A376" s="179">
        <v>145205</v>
      </c>
      <c r="B376" s="180" t="s">
        <v>1964</v>
      </c>
      <c r="C376" s="181">
        <v>0</v>
      </c>
      <c r="D376" s="181">
        <v>0</v>
      </c>
      <c r="E376" s="181">
        <v>0</v>
      </c>
      <c r="F376" s="181">
        <v>0</v>
      </c>
      <c r="G376" s="181">
        <v>0</v>
      </c>
      <c r="H376" s="181">
        <v>0</v>
      </c>
      <c r="I376" s="181">
        <v>0</v>
      </c>
      <c r="J376" s="166"/>
      <c r="K376" s="166"/>
      <c r="L376" s="166"/>
      <c r="M376" s="166"/>
      <c r="N376" s="166"/>
      <c r="O376" s="166"/>
      <c r="P376" s="166"/>
      <c r="Q376" s="166"/>
      <c r="R376" s="166"/>
      <c r="S376" s="166"/>
      <c r="T376" s="182">
        <v>0</v>
      </c>
      <c r="U376" s="182">
        <v>0</v>
      </c>
      <c r="V376" s="182">
        <v>0</v>
      </c>
    </row>
    <row r="377" spans="1:22" s="167" customFormat="1" x14ac:dyDescent="0.25">
      <c r="A377" s="179">
        <v>145210</v>
      </c>
      <c r="B377" s="180" t="s">
        <v>1965</v>
      </c>
      <c r="C377" s="181">
        <v>0</v>
      </c>
      <c r="D377" s="181">
        <v>0</v>
      </c>
      <c r="E377" s="181">
        <v>0</v>
      </c>
      <c r="F377" s="181">
        <v>0</v>
      </c>
      <c r="G377" s="181">
        <v>0</v>
      </c>
      <c r="H377" s="181">
        <v>0</v>
      </c>
      <c r="I377" s="181">
        <v>0</v>
      </c>
      <c r="J377" s="166"/>
      <c r="K377" s="166"/>
      <c r="L377" s="166"/>
      <c r="M377" s="166"/>
      <c r="N377" s="166"/>
      <c r="O377" s="166"/>
      <c r="P377" s="166"/>
      <c r="Q377" s="166"/>
      <c r="R377" s="166"/>
      <c r="S377" s="166"/>
      <c r="T377" s="182">
        <v>0</v>
      </c>
      <c r="U377" s="182">
        <v>0</v>
      </c>
      <c r="V377" s="182">
        <v>0</v>
      </c>
    </row>
    <row r="378" spans="1:22" s="167" customFormat="1" x14ac:dyDescent="0.25">
      <c r="A378" s="179">
        <v>145215</v>
      </c>
      <c r="B378" s="180" t="s">
        <v>1966</v>
      </c>
      <c r="C378" s="181">
        <v>0</v>
      </c>
      <c r="D378" s="181">
        <v>0</v>
      </c>
      <c r="E378" s="181">
        <v>0</v>
      </c>
      <c r="F378" s="181">
        <v>0</v>
      </c>
      <c r="G378" s="181">
        <v>0</v>
      </c>
      <c r="H378" s="181">
        <v>0</v>
      </c>
      <c r="I378" s="181">
        <v>0</v>
      </c>
      <c r="J378" s="166"/>
      <c r="K378" s="166"/>
      <c r="L378" s="166"/>
      <c r="M378" s="166"/>
      <c r="N378" s="166"/>
      <c r="O378" s="166"/>
      <c r="P378" s="166"/>
      <c r="Q378" s="166"/>
      <c r="R378" s="166"/>
      <c r="S378" s="166"/>
      <c r="T378" s="182">
        <v>0</v>
      </c>
      <c r="U378" s="182">
        <v>0</v>
      </c>
      <c r="V378" s="182">
        <v>0</v>
      </c>
    </row>
    <row r="379" spans="1:22" s="167" customFormat="1" x14ac:dyDescent="0.25">
      <c r="A379" s="179">
        <v>145220</v>
      </c>
      <c r="B379" s="180" t="s">
        <v>1967</v>
      </c>
      <c r="C379" s="181">
        <v>0</v>
      </c>
      <c r="D379" s="181">
        <v>0</v>
      </c>
      <c r="E379" s="181">
        <v>0</v>
      </c>
      <c r="F379" s="181">
        <v>0</v>
      </c>
      <c r="G379" s="181">
        <v>0</v>
      </c>
      <c r="H379" s="181">
        <v>0</v>
      </c>
      <c r="I379" s="181">
        <v>0</v>
      </c>
      <c r="J379" s="166"/>
      <c r="K379" s="166"/>
      <c r="L379" s="166"/>
      <c r="M379" s="166"/>
      <c r="N379" s="166"/>
      <c r="O379" s="166"/>
      <c r="P379" s="166"/>
      <c r="Q379" s="166"/>
      <c r="R379" s="166"/>
      <c r="S379" s="166"/>
      <c r="T379" s="182">
        <v>0</v>
      </c>
      <c r="U379" s="182">
        <v>0</v>
      </c>
      <c r="V379" s="182">
        <v>0</v>
      </c>
    </row>
    <row r="380" spans="1:22" s="167" customFormat="1" x14ac:dyDescent="0.25">
      <c r="A380" s="179">
        <v>145225</v>
      </c>
      <c r="B380" s="180" t="s">
        <v>1968</v>
      </c>
      <c r="C380" s="181">
        <v>0</v>
      </c>
      <c r="D380" s="181">
        <v>0</v>
      </c>
      <c r="E380" s="181">
        <v>0</v>
      </c>
      <c r="F380" s="181">
        <v>0</v>
      </c>
      <c r="G380" s="181">
        <v>0</v>
      </c>
      <c r="H380" s="181">
        <v>0</v>
      </c>
      <c r="I380" s="181">
        <v>0</v>
      </c>
      <c r="J380" s="166"/>
      <c r="K380" s="166"/>
      <c r="L380" s="166"/>
      <c r="M380" s="166"/>
      <c r="N380" s="166"/>
      <c r="O380" s="166"/>
      <c r="P380" s="166"/>
      <c r="Q380" s="166"/>
      <c r="R380" s="166"/>
      <c r="S380" s="166"/>
      <c r="T380" s="182">
        <v>0</v>
      </c>
      <c r="U380" s="182">
        <v>0</v>
      </c>
      <c r="V380" s="182">
        <v>0</v>
      </c>
    </row>
    <row r="381" spans="1:22" s="167" customFormat="1" x14ac:dyDescent="0.25">
      <c r="A381" s="175">
        <v>145300</v>
      </c>
      <c r="B381" s="176" t="s">
        <v>1999</v>
      </c>
      <c r="C381" s="177">
        <v>0</v>
      </c>
      <c r="D381" s="177">
        <v>0</v>
      </c>
      <c r="E381" s="177">
        <v>0</v>
      </c>
      <c r="F381" s="177">
        <v>0</v>
      </c>
      <c r="G381" s="177">
        <v>0</v>
      </c>
      <c r="H381" s="177">
        <v>0</v>
      </c>
      <c r="I381" s="177">
        <v>0</v>
      </c>
      <c r="J381" s="166"/>
      <c r="K381" s="166"/>
      <c r="L381" s="166"/>
      <c r="M381" s="166"/>
      <c r="N381" s="166"/>
      <c r="O381" s="166"/>
      <c r="P381" s="166"/>
      <c r="Q381" s="166"/>
      <c r="R381" s="166"/>
      <c r="S381" s="166"/>
      <c r="T381" s="178">
        <v>0</v>
      </c>
      <c r="U381" s="178">
        <v>0</v>
      </c>
      <c r="V381" s="178">
        <v>0</v>
      </c>
    </row>
    <row r="382" spans="1:22" s="167" customFormat="1" x14ac:dyDescent="0.25">
      <c r="A382" s="179">
        <v>145305</v>
      </c>
      <c r="B382" s="180" t="s">
        <v>1964</v>
      </c>
      <c r="C382" s="181">
        <v>0</v>
      </c>
      <c r="D382" s="181">
        <v>0</v>
      </c>
      <c r="E382" s="181">
        <v>0</v>
      </c>
      <c r="F382" s="181">
        <v>0</v>
      </c>
      <c r="G382" s="181">
        <v>0</v>
      </c>
      <c r="H382" s="181">
        <v>0</v>
      </c>
      <c r="I382" s="181">
        <v>0</v>
      </c>
      <c r="J382" s="166"/>
      <c r="K382" s="166"/>
      <c r="L382" s="166"/>
      <c r="M382" s="166"/>
      <c r="N382" s="166"/>
      <c r="O382" s="166"/>
      <c r="P382" s="166"/>
      <c r="Q382" s="166"/>
      <c r="R382" s="166"/>
      <c r="S382" s="166"/>
      <c r="T382" s="182">
        <v>0</v>
      </c>
      <c r="U382" s="182">
        <v>0</v>
      </c>
      <c r="V382" s="182">
        <v>0</v>
      </c>
    </row>
    <row r="383" spans="1:22" s="167" customFormat="1" x14ac:dyDescent="0.25">
      <c r="A383" s="179">
        <v>145310</v>
      </c>
      <c r="B383" s="180" t="s">
        <v>1965</v>
      </c>
      <c r="C383" s="181">
        <v>0</v>
      </c>
      <c r="D383" s="181">
        <v>0</v>
      </c>
      <c r="E383" s="181">
        <v>0</v>
      </c>
      <c r="F383" s="181">
        <v>0</v>
      </c>
      <c r="G383" s="181">
        <v>0</v>
      </c>
      <c r="H383" s="181">
        <v>0</v>
      </c>
      <c r="I383" s="181">
        <v>0</v>
      </c>
      <c r="J383" s="166"/>
      <c r="K383" s="166"/>
      <c r="L383" s="166"/>
      <c r="M383" s="166"/>
      <c r="N383" s="166"/>
      <c r="O383" s="166"/>
      <c r="P383" s="166"/>
      <c r="Q383" s="166"/>
      <c r="R383" s="166"/>
      <c r="S383" s="166"/>
      <c r="T383" s="182">
        <v>0</v>
      </c>
      <c r="U383" s="182">
        <v>0</v>
      </c>
      <c r="V383" s="182">
        <v>0</v>
      </c>
    </row>
    <row r="384" spans="1:22" s="167" customFormat="1" x14ac:dyDescent="0.25">
      <c r="A384" s="179">
        <v>145315</v>
      </c>
      <c r="B384" s="180" t="s">
        <v>1966</v>
      </c>
      <c r="C384" s="181">
        <v>0</v>
      </c>
      <c r="D384" s="181">
        <v>0</v>
      </c>
      <c r="E384" s="181">
        <v>0</v>
      </c>
      <c r="F384" s="181">
        <v>0</v>
      </c>
      <c r="G384" s="181">
        <v>0</v>
      </c>
      <c r="H384" s="181">
        <v>0</v>
      </c>
      <c r="I384" s="181">
        <v>0</v>
      </c>
      <c r="J384" s="166"/>
      <c r="K384" s="166"/>
      <c r="L384" s="166"/>
      <c r="M384" s="166"/>
      <c r="N384" s="166"/>
      <c r="O384" s="166"/>
      <c r="P384" s="166"/>
      <c r="Q384" s="166"/>
      <c r="R384" s="166"/>
      <c r="S384" s="166"/>
      <c r="T384" s="182">
        <v>0</v>
      </c>
      <c r="U384" s="182">
        <v>0</v>
      </c>
      <c r="V384" s="182">
        <v>0</v>
      </c>
    </row>
    <row r="385" spans="1:22" s="167" customFormat="1" x14ac:dyDescent="0.25">
      <c r="A385" s="179">
        <v>145320</v>
      </c>
      <c r="B385" s="180" t="s">
        <v>1967</v>
      </c>
      <c r="C385" s="181">
        <v>0</v>
      </c>
      <c r="D385" s="181">
        <v>0</v>
      </c>
      <c r="E385" s="181">
        <v>0</v>
      </c>
      <c r="F385" s="181">
        <v>0</v>
      </c>
      <c r="G385" s="181">
        <v>0</v>
      </c>
      <c r="H385" s="181">
        <v>0</v>
      </c>
      <c r="I385" s="181">
        <v>0</v>
      </c>
      <c r="J385" s="166"/>
      <c r="K385" s="166"/>
      <c r="L385" s="166"/>
      <c r="M385" s="166"/>
      <c r="N385" s="166"/>
      <c r="O385" s="166"/>
      <c r="P385" s="166"/>
      <c r="Q385" s="166"/>
      <c r="R385" s="166"/>
      <c r="S385" s="166"/>
      <c r="T385" s="182">
        <v>0</v>
      </c>
      <c r="U385" s="182">
        <v>0</v>
      </c>
      <c r="V385" s="182">
        <v>0</v>
      </c>
    </row>
    <row r="386" spans="1:22" s="167" customFormat="1" x14ac:dyDescent="0.25">
      <c r="A386" s="179">
        <v>145325</v>
      </c>
      <c r="B386" s="180" t="s">
        <v>1968</v>
      </c>
      <c r="C386" s="181">
        <v>0</v>
      </c>
      <c r="D386" s="181">
        <v>0</v>
      </c>
      <c r="E386" s="181">
        <v>0</v>
      </c>
      <c r="F386" s="181">
        <v>0</v>
      </c>
      <c r="G386" s="181">
        <v>0</v>
      </c>
      <c r="H386" s="181">
        <v>0</v>
      </c>
      <c r="I386" s="181">
        <v>0</v>
      </c>
      <c r="J386" s="166"/>
      <c r="K386" s="166"/>
      <c r="L386" s="166"/>
      <c r="M386" s="166"/>
      <c r="N386" s="166"/>
      <c r="O386" s="166"/>
      <c r="P386" s="166"/>
      <c r="Q386" s="166"/>
      <c r="R386" s="166"/>
      <c r="S386" s="166"/>
      <c r="T386" s="182">
        <v>0</v>
      </c>
      <c r="U386" s="182">
        <v>0</v>
      </c>
      <c r="V386" s="182">
        <v>0</v>
      </c>
    </row>
    <row r="387" spans="1:22" s="167" customFormat="1" x14ac:dyDescent="0.25">
      <c r="A387" s="175">
        <v>145400</v>
      </c>
      <c r="B387" s="176" t="s">
        <v>2000</v>
      </c>
      <c r="C387" s="177">
        <v>0</v>
      </c>
      <c r="D387" s="177">
        <v>0</v>
      </c>
      <c r="E387" s="177">
        <v>0</v>
      </c>
      <c r="F387" s="177">
        <v>0</v>
      </c>
      <c r="G387" s="177">
        <v>0</v>
      </c>
      <c r="H387" s="177">
        <v>0</v>
      </c>
      <c r="I387" s="177">
        <v>0</v>
      </c>
      <c r="J387" s="166"/>
      <c r="K387" s="166"/>
      <c r="L387" s="166"/>
      <c r="M387" s="166"/>
      <c r="N387" s="166"/>
      <c r="O387" s="166"/>
      <c r="P387" s="166"/>
      <c r="Q387" s="166"/>
      <c r="R387" s="166"/>
      <c r="S387" s="166"/>
      <c r="T387" s="178">
        <v>631827.48051948054</v>
      </c>
      <c r="U387" s="178">
        <v>0</v>
      </c>
      <c r="V387" s="178">
        <v>0</v>
      </c>
    </row>
    <row r="388" spans="1:22" s="167" customFormat="1" x14ac:dyDescent="0.25">
      <c r="A388" s="179">
        <v>145405</v>
      </c>
      <c r="B388" s="180" t="s">
        <v>1964</v>
      </c>
      <c r="C388" s="181">
        <v>0</v>
      </c>
      <c r="D388" s="181">
        <v>0</v>
      </c>
      <c r="E388" s="181">
        <v>0</v>
      </c>
      <c r="F388" s="181">
        <v>0</v>
      </c>
      <c r="G388" s="181">
        <v>0</v>
      </c>
      <c r="H388" s="181">
        <v>0</v>
      </c>
      <c r="I388" s="181">
        <v>0</v>
      </c>
      <c r="J388" s="166"/>
      <c r="K388" s="166"/>
      <c r="L388" s="166"/>
      <c r="M388" s="166"/>
      <c r="N388" s="166"/>
      <c r="O388" s="166"/>
      <c r="P388" s="166"/>
      <c r="Q388" s="166"/>
      <c r="R388" s="166"/>
      <c r="S388" s="166"/>
      <c r="T388" s="182">
        <v>155649.06493506493</v>
      </c>
      <c r="U388" s="182">
        <v>0</v>
      </c>
      <c r="V388" s="182">
        <v>0</v>
      </c>
    </row>
    <row r="389" spans="1:22" s="167" customFormat="1" x14ac:dyDescent="0.25">
      <c r="A389" s="179">
        <v>145410</v>
      </c>
      <c r="B389" s="180" t="s">
        <v>1965</v>
      </c>
      <c r="C389" s="181">
        <v>0</v>
      </c>
      <c r="D389" s="181">
        <v>0</v>
      </c>
      <c r="E389" s="181">
        <v>0</v>
      </c>
      <c r="F389" s="181">
        <v>0</v>
      </c>
      <c r="G389" s="181">
        <v>0</v>
      </c>
      <c r="H389" s="181">
        <v>0</v>
      </c>
      <c r="I389" s="181">
        <v>0</v>
      </c>
      <c r="J389" s="166"/>
      <c r="K389" s="166"/>
      <c r="L389" s="166"/>
      <c r="M389" s="166"/>
      <c r="N389" s="166"/>
      <c r="O389" s="166"/>
      <c r="P389" s="166"/>
      <c r="Q389" s="166"/>
      <c r="R389" s="166"/>
      <c r="S389" s="166"/>
      <c r="T389" s="182">
        <v>0</v>
      </c>
      <c r="U389" s="182">
        <v>0</v>
      </c>
      <c r="V389" s="182">
        <v>0</v>
      </c>
    </row>
    <row r="390" spans="1:22" s="167" customFormat="1" x14ac:dyDescent="0.25">
      <c r="A390" s="179">
        <v>145415</v>
      </c>
      <c r="B390" s="180" t="s">
        <v>1966</v>
      </c>
      <c r="C390" s="181">
        <v>0</v>
      </c>
      <c r="D390" s="181">
        <v>0</v>
      </c>
      <c r="E390" s="181">
        <v>0</v>
      </c>
      <c r="F390" s="181">
        <v>0</v>
      </c>
      <c r="G390" s="181">
        <v>0</v>
      </c>
      <c r="H390" s="181">
        <v>0</v>
      </c>
      <c r="I390" s="181">
        <v>0</v>
      </c>
      <c r="J390" s="166"/>
      <c r="K390" s="166"/>
      <c r="L390" s="166"/>
      <c r="M390" s="166"/>
      <c r="N390" s="166"/>
      <c r="O390" s="166"/>
      <c r="P390" s="166"/>
      <c r="Q390" s="166"/>
      <c r="R390" s="166"/>
      <c r="S390" s="166"/>
      <c r="T390" s="182">
        <v>0</v>
      </c>
      <c r="U390" s="182">
        <v>0</v>
      </c>
      <c r="V390" s="182">
        <v>0</v>
      </c>
    </row>
    <row r="391" spans="1:22" s="167" customFormat="1" x14ac:dyDescent="0.25">
      <c r="A391" s="179">
        <v>145420</v>
      </c>
      <c r="B391" s="180" t="s">
        <v>1967</v>
      </c>
      <c r="C391" s="181">
        <v>0</v>
      </c>
      <c r="D391" s="181">
        <v>0</v>
      </c>
      <c r="E391" s="181">
        <v>0</v>
      </c>
      <c r="F391" s="181">
        <v>0</v>
      </c>
      <c r="G391" s="181">
        <v>0</v>
      </c>
      <c r="H391" s="181">
        <v>0</v>
      </c>
      <c r="I391" s="181">
        <v>0</v>
      </c>
      <c r="J391" s="166"/>
      <c r="K391" s="166"/>
      <c r="L391" s="166"/>
      <c r="M391" s="166"/>
      <c r="N391" s="166"/>
      <c r="O391" s="166"/>
      <c r="P391" s="166"/>
      <c r="Q391" s="166"/>
      <c r="R391" s="166"/>
      <c r="S391" s="166"/>
      <c r="T391" s="182">
        <v>0</v>
      </c>
      <c r="U391" s="182">
        <v>0</v>
      </c>
      <c r="V391" s="182">
        <v>0</v>
      </c>
    </row>
    <row r="392" spans="1:22" s="167" customFormat="1" x14ac:dyDescent="0.25">
      <c r="A392" s="179">
        <v>145425</v>
      </c>
      <c r="B392" s="180" t="s">
        <v>1968</v>
      </c>
      <c r="C392" s="181">
        <v>0</v>
      </c>
      <c r="D392" s="181">
        <v>0</v>
      </c>
      <c r="E392" s="181">
        <v>0</v>
      </c>
      <c r="F392" s="181">
        <v>0</v>
      </c>
      <c r="G392" s="181">
        <v>0</v>
      </c>
      <c r="H392" s="181">
        <v>0</v>
      </c>
      <c r="I392" s="181">
        <v>0</v>
      </c>
      <c r="J392" s="166"/>
      <c r="K392" s="166"/>
      <c r="L392" s="166"/>
      <c r="M392" s="166"/>
      <c r="N392" s="166"/>
      <c r="O392" s="166"/>
      <c r="P392" s="166"/>
      <c r="Q392" s="166"/>
      <c r="R392" s="166"/>
      <c r="S392" s="166"/>
      <c r="T392" s="182">
        <v>476178.4155844156</v>
      </c>
      <c r="U392" s="182">
        <v>0</v>
      </c>
      <c r="V392" s="182">
        <v>0</v>
      </c>
    </row>
    <row r="393" spans="1:22" s="167" customFormat="1" x14ac:dyDescent="0.25">
      <c r="A393" s="175">
        <v>145500</v>
      </c>
      <c r="B393" s="176" t="s">
        <v>2001</v>
      </c>
      <c r="C393" s="177">
        <v>0</v>
      </c>
      <c r="D393" s="177">
        <v>0</v>
      </c>
      <c r="E393" s="177">
        <v>0</v>
      </c>
      <c r="F393" s="177">
        <v>0</v>
      </c>
      <c r="G393" s="177">
        <v>0</v>
      </c>
      <c r="H393" s="177">
        <v>0</v>
      </c>
      <c r="I393" s="177">
        <v>0</v>
      </c>
      <c r="J393" s="166"/>
      <c r="K393" s="166"/>
      <c r="L393" s="166"/>
      <c r="M393" s="166"/>
      <c r="N393" s="166"/>
      <c r="O393" s="166"/>
      <c r="P393" s="166"/>
      <c r="Q393" s="166"/>
      <c r="R393" s="166"/>
      <c r="S393" s="166"/>
      <c r="T393" s="178">
        <v>7013532.3506493503</v>
      </c>
      <c r="U393" s="178">
        <v>0</v>
      </c>
      <c r="V393" s="178">
        <v>0</v>
      </c>
    </row>
    <row r="394" spans="1:22" s="167" customFormat="1" x14ac:dyDescent="0.25">
      <c r="A394" s="179">
        <v>145505</v>
      </c>
      <c r="B394" s="180" t="s">
        <v>1964</v>
      </c>
      <c r="C394" s="181">
        <v>0</v>
      </c>
      <c r="D394" s="181">
        <v>0</v>
      </c>
      <c r="E394" s="181">
        <v>0</v>
      </c>
      <c r="F394" s="181">
        <v>0</v>
      </c>
      <c r="G394" s="181">
        <v>0</v>
      </c>
      <c r="H394" s="181">
        <v>0</v>
      </c>
      <c r="I394" s="181">
        <v>0</v>
      </c>
      <c r="J394" s="166"/>
      <c r="K394" s="166"/>
      <c r="L394" s="166"/>
      <c r="M394" s="166"/>
      <c r="N394" s="166"/>
      <c r="O394" s="166"/>
      <c r="P394" s="166"/>
      <c r="Q394" s="166"/>
      <c r="R394" s="166"/>
      <c r="S394" s="166"/>
      <c r="T394" s="182">
        <v>7013532.3506493503</v>
      </c>
      <c r="U394" s="182">
        <v>0</v>
      </c>
      <c r="V394" s="182">
        <v>0</v>
      </c>
    </row>
    <row r="395" spans="1:22" s="167" customFormat="1" x14ac:dyDescent="0.25">
      <c r="A395" s="179">
        <v>145510</v>
      </c>
      <c r="B395" s="180" t="s">
        <v>1965</v>
      </c>
      <c r="C395" s="181">
        <v>0</v>
      </c>
      <c r="D395" s="181">
        <v>0</v>
      </c>
      <c r="E395" s="181">
        <v>0</v>
      </c>
      <c r="F395" s="181">
        <v>0</v>
      </c>
      <c r="G395" s="181">
        <v>0</v>
      </c>
      <c r="H395" s="181">
        <v>0</v>
      </c>
      <c r="I395" s="181">
        <v>0</v>
      </c>
      <c r="J395" s="166"/>
      <c r="K395" s="166"/>
      <c r="L395" s="166"/>
      <c r="M395" s="166"/>
      <c r="N395" s="166"/>
      <c r="O395" s="166"/>
      <c r="P395" s="166"/>
      <c r="Q395" s="166"/>
      <c r="R395" s="166"/>
      <c r="S395" s="166"/>
      <c r="T395" s="182">
        <v>0</v>
      </c>
      <c r="U395" s="182">
        <v>0</v>
      </c>
      <c r="V395" s="182">
        <v>0</v>
      </c>
    </row>
    <row r="396" spans="1:22" s="167" customFormat="1" x14ac:dyDescent="0.25">
      <c r="A396" s="179">
        <v>145515</v>
      </c>
      <c r="B396" s="180" t="s">
        <v>1966</v>
      </c>
      <c r="C396" s="181">
        <v>0</v>
      </c>
      <c r="D396" s="181">
        <v>0</v>
      </c>
      <c r="E396" s="181">
        <v>0</v>
      </c>
      <c r="F396" s="181">
        <v>0</v>
      </c>
      <c r="G396" s="181">
        <v>0</v>
      </c>
      <c r="H396" s="181">
        <v>0</v>
      </c>
      <c r="I396" s="181">
        <v>0</v>
      </c>
      <c r="J396" s="166"/>
      <c r="K396" s="166"/>
      <c r="L396" s="166"/>
      <c r="M396" s="166"/>
      <c r="N396" s="166"/>
      <c r="O396" s="166"/>
      <c r="P396" s="166"/>
      <c r="Q396" s="166"/>
      <c r="R396" s="166"/>
      <c r="S396" s="166"/>
      <c r="T396" s="182">
        <v>0</v>
      </c>
      <c r="U396" s="182">
        <v>0</v>
      </c>
      <c r="V396" s="182">
        <v>0</v>
      </c>
    </row>
    <row r="397" spans="1:22" s="167" customFormat="1" x14ac:dyDescent="0.25">
      <c r="A397" s="179">
        <v>145520</v>
      </c>
      <c r="B397" s="180" t="s">
        <v>1967</v>
      </c>
      <c r="C397" s="181">
        <v>0</v>
      </c>
      <c r="D397" s="181">
        <v>0</v>
      </c>
      <c r="E397" s="181">
        <v>0</v>
      </c>
      <c r="F397" s="181">
        <v>0</v>
      </c>
      <c r="G397" s="181">
        <v>0</v>
      </c>
      <c r="H397" s="181">
        <v>0</v>
      </c>
      <c r="I397" s="181">
        <v>0</v>
      </c>
      <c r="J397" s="166"/>
      <c r="K397" s="166"/>
      <c r="L397" s="166"/>
      <c r="M397" s="166"/>
      <c r="N397" s="166"/>
      <c r="O397" s="166"/>
      <c r="P397" s="166"/>
      <c r="Q397" s="166"/>
      <c r="R397" s="166"/>
      <c r="S397" s="166"/>
      <c r="T397" s="182">
        <v>0</v>
      </c>
      <c r="U397" s="182">
        <v>0</v>
      </c>
      <c r="V397" s="182">
        <v>0</v>
      </c>
    </row>
    <row r="398" spans="1:22" s="167" customFormat="1" x14ac:dyDescent="0.25">
      <c r="A398" s="179">
        <v>145525</v>
      </c>
      <c r="B398" s="180" t="s">
        <v>1968</v>
      </c>
      <c r="C398" s="181">
        <v>0</v>
      </c>
      <c r="D398" s="181">
        <v>0</v>
      </c>
      <c r="E398" s="181">
        <v>0</v>
      </c>
      <c r="F398" s="181">
        <v>0</v>
      </c>
      <c r="G398" s="181">
        <v>0</v>
      </c>
      <c r="H398" s="181">
        <v>0</v>
      </c>
      <c r="I398" s="181">
        <v>0</v>
      </c>
      <c r="J398" s="166"/>
      <c r="K398" s="166"/>
      <c r="L398" s="166"/>
      <c r="M398" s="166"/>
      <c r="N398" s="166"/>
      <c r="O398" s="166"/>
      <c r="P398" s="166"/>
      <c r="Q398" s="166"/>
      <c r="R398" s="166"/>
      <c r="S398" s="166"/>
      <c r="T398" s="182">
        <v>0</v>
      </c>
      <c r="U398" s="182">
        <v>0</v>
      </c>
      <c r="V398" s="182">
        <v>0</v>
      </c>
    </row>
    <row r="399" spans="1:22" s="167" customFormat="1" x14ac:dyDescent="0.25">
      <c r="A399" s="175">
        <v>145600</v>
      </c>
      <c r="B399" s="176" t="s">
        <v>2002</v>
      </c>
      <c r="C399" s="177">
        <v>0</v>
      </c>
      <c r="D399" s="177">
        <v>0</v>
      </c>
      <c r="E399" s="177">
        <v>0</v>
      </c>
      <c r="F399" s="177">
        <v>0</v>
      </c>
      <c r="G399" s="177">
        <v>0</v>
      </c>
      <c r="H399" s="177">
        <v>0</v>
      </c>
      <c r="I399" s="177">
        <v>0</v>
      </c>
      <c r="J399" s="166"/>
      <c r="K399" s="166"/>
      <c r="L399" s="166"/>
      <c r="M399" s="166"/>
      <c r="N399" s="166"/>
      <c r="O399" s="166"/>
      <c r="P399" s="166"/>
      <c r="Q399" s="166"/>
      <c r="R399" s="166"/>
      <c r="S399" s="166"/>
      <c r="T399" s="178">
        <v>24541.727272727272</v>
      </c>
      <c r="U399" s="178">
        <v>0</v>
      </c>
      <c r="V399" s="178">
        <v>0</v>
      </c>
    </row>
    <row r="400" spans="1:22" s="167" customFormat="1" x14ac:dyDescent="0.25">
      <c r="A400" s="179">
        <v>145605</v>
      </c>
      <c r="B400" s="180" t="s">
        <v>1964</v>
      </c>
      <c r="C400" s="181">
        <v>0</v>
      </c>
      <c r="D400" s="181">
        <v>0</v>
      </c>
      <c r="E400" s="181">
        <v>0</v>
      </c>
      <c r="F400" s="181">
        <v>0</v>
      </c>
      <c r="G400" s="181">
        <v>0</v>
      </c>
      <c r="H400" s="181">
        <v>0</v>
      </c>
      <c r="I400" s="181">
        <v>0</v>
      </c>
      <c r="J400" s="166"/>
      <c r="K400" s="166"/>
      <c r="L400" s="166"/>
      <c r="M400" s="166"/>
      <c r="N400" s="166"/>
      <c r="O400" s="166"/>
      <c r="P400" s="166"/>
      <c r="Q400" s="166"/>
      <c r="R400" s="166"/>
      <c r="S400" s="166"/>
      <c r="T400" s="182">
        <v>9372.2467532467526</v>
      </c>
      <c r="U400" s="182">
        <v>0</v>
      </c>
      <c r="V400" s="182">
        <v>0</v>
      </c>
    </row>
    <row r="401" spans="1:22" s="167" customFormat="1" x14ac:dyDescent="0.25">
      <c r="A401" s="179">
        <v>145610</v>
      </c>
      <c r="B401" s="180" t="s">
        <v>1965</v>
      </c>
      <c r="C401" s="181">
        <v>0</v>
      </c>
      <c r="D401" s="181">
        <v>0</v>
      </c>
      <c r="E401" s="181">
        <v>0</v>
      </c>
      <c r="F401" s="181">
        <v>0</v>
      </c>
      <c r="G401" s="181">
        <v>0</v>
      </c>
      <c r="H401" s="181">
        <v>0</v>
      </c>
      <c r="I401" s="181">
        <v>0</v>
      </c>
      <c r="J401" s="166"/>
      <c r="K401" s="166"/>
      <c r="L401" s="166"/>
      <c r="M401" s="166"/>
      <c r="N401" s="166"/>
      <c r="O401" s="166"/>
      <c r="P401" s="166"/>
      <c r="Q401" s="166"/>
      <c r="R401" s="166"/>
      <c r="S401" s="166"/>
      <c r="T401" s="182">
        <v>0</v>
      </c>
      <c r="U401" s="182">
        <v>0</v>
      </c>
      <c r="V401" s="182">
        <v>0</v>
      </c>
    </row>
    <row r="402" spans="1:22" s="167" customFormat="1" x14ac:dyDescent="0.25">
      <c r="A402" s="179">
        <v>145615</v>
      </c>
      <c r="B402" s="180" t="s">
        <v>1966</v>
      </c>
      <c r="C402" s="181">
        <v>0</v>
      </c>
      <c r="D402" s="181">
        <v>0</v>
      </c>
      <c r="E402" s="181">
        <v>0</v>
      </c>
      <c r="F402" s="181">
        <v>0</v>
      </c>
      <c r="G402" s="181">
        <v>0</v>
      </c>
      <c r="H402" s="181">
        <v>0</v>
      </c>
      <c r="I402" s="181">
        <v>0</v>
      </c>
      <c r="J402" s="166"/>
      <c r="K402" s="166"/>
      <c r="L402" s="166"/>
      <c r="M402" s="166"/>
      <c r="N402" s="166"/>
      <c r="O402" s="166"/>
      <c r="P402" s="166"/>
      <c r="Q402" s="166"/>
      <c r="R402" s="166"/>
      <c r="S402" s="166"/>
      <c r="T402" s="182">
        <v>0</v>
      </c>
      <c r="U402" s="182">
        <v>0</v>
      </c>
      <c r="V402" s="182">
        <v>0</v>
      </c>
    </row>
    <row r="403" spans="1:22" s="167" customFormat="1" x14ac:dyDescent="0.25">
      <c r="A403" s="179">
        <v>145620</v>
      </c>
      <c r="B403" s="180" t="s">
        <v>1967</v>
      </c>
      <c r="C403" s="181">
        <v>0</v>
      </c>
      <c r="D403" s="181">
        <v>0</v>
      </c>
      <c r="E403" s="181">
        <v>0</v>
      </c>
      <c r="F403" s="181">
        <v>0</v>
      </c>
      <c r="G403" s="181">
        <v>0</v>
      </c>
      <c r="H403" s="181">
        <v>0</v>
      </c>
      <c r="I403" s="181">
        <v>0</v>
      </c>
      <c r="J403" s="166"/>
      <c r="K403" s="166"/>
      <c r="L403" s="166"/>
      <c r="M403" s="166"/>
      <c r="N403" s="166"/>
      <c r="O403" s="166"/>
      <c r="P403" s="166"/>
      <c r="Q403" s="166"/>
      <c r="R403" s="166"/>
      <c r="S403" s="166"/>
      <c r="T403" s="182">
        <v>0</v>
      </c>
      <c r="U403" s="182">
        <v>0</v>
      </c>
      <c r="V403" s="182">
        <v>0</v>
      </c>
    </row>
    <row r="404" spans="1:22" s="167" customFormat="1" x14ac:dyDescent="0.25">
      <c r="A404" s="179">
        <v>145625</v>
      </c>
      <c r="B404" s="180" t="s">
        <v>1968</v>
      </c>
      <c r="C404" s="181">
        <v>0</v>
      </c>
      <c r="D404" s="181">
        <v>0</v>
      </c>
      <c r="E404" s="181">
        <v>0</v>
      </c>
      <c r="F404" s="181">
        <v>0</v>
      </c>
      <c r="G404" s="181">
        <v>0</v>
      </c>
      <c r="H404" s="181">
        <v>0</v>
      </c>
      <c r="I404" s="181">
        <v>0</v>
      </c>
      <c r="J404" s="166"/>
      <c r="K404" s="166"/>
      <c r="L404" s="166"/>
      <c r="M404" s="166"/>
      <c r="N404" s="166"/>
      <c r="O404" s="166"/>
      <c r="P404" s="166"/>
      <c r="Q404" s="166"/>
      <c r="R404" s="166"/>
      <c r="S404" s="166"/>
      <c r="T404" s="182">
        <v>15169.480519480519</v>
      </c>
      <c r="U404" s="182">
        <v>0</v>
      </c>
      <c r="V404" s="182">
        <v>0</v>
      </c>
    </row>
    <row r="405" spans="1:22" s="167" customFormat="1" x14ac:dyDescent="0.25">
      <c r="A405" s="175">
        <v>145700</v>
      </c>
      <c r="B405" s="176" t="s">
        <v>2003</v>
      </c>
      <c r="C405" s="177">
        <v>0</v>
      </c>
      <c r="D405" s="177">
        <v>0</v>
      </c>
      <c r="E405" s="177">
        <v>0</v>
      </c>
      <c r="F405" s="177">
        <v>0</v>
      </c>
      <c r="G405" s="177">
        <v>0</v>
      </c>
      <c r="H405" s="177">
        <v>0</v>
      </c>
      <c r="I405" s="177">
        <v>0</v>
      </c>
      <c r="J405" s="166"/>
      <c r="K405" s="166"/>
      <c r="L405" s="166"/>
      <c r="M405" s="166"/>
      <c r="N405" s="166"/>
      <c r="O405" s="166"/>
      <c r="P405" s="166"/>
      <c r="Q405" s="166"/>
      <c r="R405" s="166"/>
      <c r="S405" s="166"/>
      <c r="T405" s="178">
        <v>0</v>
      </c>
      <c r="U405" s="178">
        <v>0</v>
      </c>
      <c r="V405" s="178">
        <v>0</v>
      </c>
    </row>
    <row r="406" spans="1:22" s="167" customFormat="1" x14ac:dyDescent="0.25">
      <c r="A406" s="179">
        <v>145705</v>
      </c>
      <c r="B406" s="180" t="s">
        <v>1964</v>
      </c>
      <c r="C406" s="181">
        <v>0</v>
      </c>
      <c r="D406" s="181">
        <v>0</v>
      </c>
      <c r="E406" s="181">
        <v>0</v>
      </c>
      <c r="F406" s="181">
        <v>0</v>
      </c>
      <c r="G406" s="181">
        <v>0</v>
      </c>
      <c r="H406" s="181">
        <v>0</v>
      </c>
      <c r="I406" s="181">
        <v>0</v>
      </c>
      <c r="J406" s="166"/>
      <c r="K406" s="166"/>
      <c r="L406" s="166"/>
      <c r="M406" s="166"/>
      <c r="N406" s="166"/>
      <c r="O406" s="166"/>
      <c r="P406" s="166"/>
      <c r="Q406" s="166"/>
      <c r="R406" s="166"/>
      <c r="S406" s="166"/>
      <c r="T406" s="182">
        <v>0</v>
      </c>
      <c r="U406" s="182">
        <v>0</v>
      </c>
      <c r="V406" s="182">
        <v>0</v>
      </c>
    </row>
    <row r="407" spans="1:22" s="167" customFormat="1" x14ac:dyDescent="0.25">
      <c r="A407" s="179">
        <v>145710</v>
      </c>
      <c r="B407" s="180" t="s">
        <v>1965</v>
      </c>
      <c r="C407" s="181">
        <v>0</v>
      </c>
      <c r="D407" s="181">
        <v>0</v>
      </c>
      <c r="E407" s="181">
        <v>0</v>
      </c>
      <c r="F407" s="181">
        <v>0</v>
      </c>
      <c r="G407" s="181">
        <v>0</v>
      </c>
      <c r="H407" s="181">
        <v>0</v>
      </c>
      <c r="I407" s="181">
        <v>0</v>
      </c>
      <c r="J407" s="166"/>
      <c r="K407" s="166"/>
      <c r="L407" s="166"/>
      <c r="M407" s="166"/>
      <c r="N407" s="166"/>
      <c r="O407" s="166"/>
      <c r="P407" s="166"/>
      <c r="Q407" s="166"/>
      <c r="R407" s="166"/>
      <c r="S407" s="166"/>
      <c r="T407" s="182">
        <v>0</v>
      </c>
      <c r="U407" s="182">
        <v>0</v>
      </c>
      <c r="V407" s="182">
        <v>0</v>
      </c>
    </row>
    <row r="408" spans="1:22" s="167" customFormat="1" x14ac:dyDescent="0.25">
      <c r="A408" s="179">
        <v>145715</v>
      </c>
      <c r="B408" s="180" t="s">
        <v>1966</v>
      </c>
      <c r="C408" s="181">
        <v>0</v>
      </c>
      <c r="D408" s="181">
        <v>0</v>
      </c>
      <c r="E408" s="181">
        <v>0</v>
      </c>
      <c r="F408" s="181">
        <v>0</v>
      </c>
      <c r="G408" s="181">
        <v>0</v>
      </c>
      <c r="H408" s="181">
        <v>0</v>
      </c>
      <c r="I408" s="181">
        <v>0</v>
      </c>
      <c r="J408" s="166"/>
      <c r="K408" s="166"/>
      <c r="L408" s="166"/>
      <c r="M408" s="166"/>
      <c r="N408" s="166"/>
      <c r="O408" s="166"/>
      <c r="P408" s="166"/>
      <c r="Q408" s="166"/>
      <c r="R408" s="166"/>
      <c r="S408" s="166"/>
      <c r="T408" s="182">
        <v>0</v>
      </c>
      <c r="U408" s="182">
        <v>0</v>
      </c>
      <c r="V408" s="182">
        <v>0</v>
      </c>
    </row>
    <row r="409" spans="1:22" s="167" customFormat="1" x14ac:dyDescent="0.25">
      <c r="A409" s="179">
        <v>145720</v>
      </c>
      <c r="B409" s="180" t="s">
        <v>1967</v>
      </c>
      <c r="C409" s="181">
        <v>0</v>
      </c>
      <c r="D409" s="181">
        <v>0</v>
      </c>
      <c r="E409" s="181">
        <v>0</v>
      </c>
      <c r="F409" s="181">
        <v>0</v>
      </c>
      <c r="G409" s="181">
        <v>0</v>
      </c>
      <c r="H409" s="181">
        <v>0</v>
      </c>
      <c r="I409" s="181">
        <v>0</v>
      </c>
      <c r="J409" s="166"/>
      <c r="K409" s="166"/>
      <c r="L409" s="166"/>
      <c r="M409" s="166"/>
      <c r="N409" s="166"/>
      <c r="O409" s="166"/>
      <c r="P409" s="166"/>
      <c r="Q409" s="166"/>
      <c r="R409" s="166"/>
      <c r="S409" s="166"/>
      <c r="T409" s="182">
        <v>0</v>
      </c>
      <c r="U409" s="182">
        <v>0</v>
      </c>
      <c r="V409" s="182">
        <v>0</v>
      </c>
    </row>
    <row r="410" spans="1:22" s="167" customFormat="1" x14ac:dyDescent="0.25">
      <c r="A410" s="179">
        <v>145725</v>
      </c>
      <c r="B410" s="180" t="s">
        <v>1968</v>
      </c>
      <c r="C410" s="181">
        <v>0</v>
      </c>
      <c r="D410" s="181">
        <v>0</v>
      </c>
      <c r="E410" s="181">
        <v>0</v>
      </c>
      <c r="F410" s="181">
        <v>0</v>
      </c>
      <c r="G410" s="181">
        <v>0</v>
      </c>
      <c r="H410" s="181">
        <v>0</v>
      </c>
      <c r="I410" s="181">
        <v>0</v>
      </c>
      <c r="J410" s="166"/>
      <c r="K410" s="166"/>
      <c r="L410" s="166"/>
      <c r="M410" s="166"/>
      <c r="N410" s="166"/>
      <c r="O410" s="166"/>
      <c r="P410" s="166"/>
      <c r="Q410" s="166"/>
      <c r="R410" s="166"/>
      <c r="S410" s="166"/>
      <c r="T410" s="182">
        <v>0</v>
      </c>
      <c r="U410" s="182">
        <v>0</v>
      </c>
      <c r="V410" s="182">
        <v>0</v>
      </c>
    </row>
    <row r="411" spans="1:22" s="167" customFormat="1" x14ac:dyDescent="0.25">
      <c r="A411" s="175">
        <v>145800</v>
      </c>
      <c r="B411" s="176" t="s">
        <v>2004</v>
      </c>
      <c r="C411" s="177">
        <v>0</v>
      </c>
      <c r="D411" s="177">
        <v>0</v>
      </c>
      <c r="E411" s="177">
        <v>0</v>
      </c>
      <c r="F411" s="177">
        <v>0</v>
      </c>
      <c r="G411" s="177">
        <v>0</v>
      </c>
      <c r="H411" s="177">
        <v>0</v>
      </c>
      <c r="I411" s="177">
        <v>0</v>
      </c>
      <c r="J411" s="166"/>
      <c r="K411" s="166"/>
      <c r="L411" s="166"/>
      <c r="M411" s="166"/>
      <c r="N411" s="166"/>
      <c r="O411" s="166"/>
      <c r="P411" s="166"/>
      <c r="Q411" s="166"/>
      <c r="R411" s="166"/>
      <c r="S411" s="166"/>
      <c r="T411" s="178">
        <v>545957.28571428568</v>
      </c>
      <c r="U411" s="178">
        <v>0</v>
      </c>
      <c r="V411" s="178">
        <v>0</v>
      </c>
    </row>
    <row r="412" spans="1:22" s="167" customFormat="1" x14ac:dyDescent="0.25">
      <c r="A412" s="179">
        <v>145805</v>
      </c>
      <c r="B412" s="180" t="s">
        <v>1982</v>
      </c>
      <c r="C412" s="181">
        <v>0</v>
      </c>
      <c r="D412" s="181">
        <v>0</v>
      </c>
      <c r="E412" s="181">
        <v>0</v>
      </c>
      <c r="F412" s="181">
        <v>0</v>
      </c>
      <c r="G412" s="181">
        <v>0</v>
      </c>
      <c r="H412" s="181">
        <v>0</v>
      </c>
      <c r="I412" s="181">
        <v>0</v>
      </c>
      <c r="J412" s="166"/>
      <c r="K412" s="166"/>
      <c r="L412" s="166"/>
      <c r="M412" s="166"/>
      <c r="N412" s="166"/>
      <c r="O412" s="166"/>
      <c r="P412" s="166"/>
      <c r="Q412" s="166"/>
      <c r="R412" s="166"/>
      <c r="S412" s="166"/>
      <c r="T412" s="182">
        <v>0</v>
      </c>
      <c r="U412" s="182">
        <v>0</v>
      </c>
      <c r="V412" s="182">
        <v>0</v>
      </c>
    </row>
    <row r="413" spans="1:22" s="167" customFormat="1" x14ac:dyDescent="0.25">
      <c r="A413" s="179">
        <v>145810</v>
      </c>
      <c r="B413" s="180" t="s">
        <v>1983</v>
      </c>
      <c r="C413" s="181">
        <v>0</v>
      </c>
      <c r="D413" s="181">
        <v>0</v>
      </c>
      <c r="E413" s="181">
        <v>0</v>
      </c>
      <c r="F413" s="181">
        <v>0</v>
      </c>
      <c r="G413" s="181">
        <v>0</v>
      </c>
      <c r="H413" s="181">
        <v>0</v>
      </c>
      <c r="I413" s="181">
        <v>0</v>
      </c>
      <c r="J413" s="166"/>
      <c r="K413" s="166"/>
      <c r="L413" s="166"/>
      <c r="M413" s="166"/>
      <c r="N413" s="166"/>
      <c r="O413" s="166"/>
      <c r="P413" s="166"/>
      <c r="Q413" s="166"/>
      <c r="R413" s="166"/>
      <c r="S413" s="166"/>
      <c r="T413" s="182">
        <v>69778.870129870134</v>
      </c>
      <c r="U413" s="182">
        <v>0</v>
      </c>
      <c r="V413" s="182">
        <v>0</v>
      </c>
    </row>
    <row r="414" spans="1:22" s="167" customFormat="1" x14ac:dyDescent="0.25">
      <c r="A414" s="179">
        <v>145815</v>
      </c>
      <c r="B414" s="180" t="s">
        <v>1984</v>
      </c>
      <c r="C414" s="181">
        <v>0</v>
      </c>
      <c r="D414" s="181">
        <v>0</v>
      </c>
      <c r="E414" s="181">
        <v>0</v>
      </c>
      <c r="F414" s="181">
        <v>0</v>
      </c>
      <c r="G414" s="181">
        <v>0</v>
      </c>
      <c r="H414" s="181">
        <v>0</v>
      </c>
      <c r="I414" s="181">
        <v>0</v>
      </c>
      <c r="J414" s="166"/>
      <c r="K414" s="166"/>
      <c r="L414" s="166"/>
      <c r="M414" s="166"/>
      <c r="N414" s="166"/>
      <c r="O414" s="166"/>
      <c r="P414" s="166"/>
      <c r="Q414" s="166"/>
      <c r="R414" s="166"/>
      <c r="S414" s="166"/>
      <c r="T414" s="182">
        <v>0</v>
      </c>
      <c r="U414" s="182">
        <v>0</v>
      </c>
      <c r="V414" s="182">
        <v>0</v>
      </c>
    </row>
    <row r="415" spans="1:22" s="167" customFormat="1" x14ac:dyDescent="0.25">
      <c r="A415" s="179">
        <v>145820</v>
      </c>
      <c r="B415" s="180" t="s">
        <v>1985</v>
      </c>
      <c r="C415" s="181">
        <v>0</v>
      </c>
      <c r="D415" s="181">
        <v>0</v>
      </c>
      <c r="E415" s="181">
        <v>0</v>
      </c>
      <c r="F415" s="181">
        <v>0</v>
      </c>
      <c r="G415" s="181">
        <v>0</v>
      </c>
      <c r="H415" s="181">
        <v>0</v>
      </c>
      <c r="I415" s="181">
        <v>0</v>
      </c>
      <c r="J415" s="166"/>
      <c r="K415" s="166"/>
      <c r="L415" s="166"/>
      <c r="M415" s="166"/>
      <c r="N415" s="166"/>
      <c r="O415" s="166"/>
      <c r="P415" s="166"/>
      <c r="Q415" s="166"/>
      <c r="R415" s="166"/>
      <c r="S415" s="166"/>
      <c r="T415" s="182">
        <v>0</v>
      </c>
      <c r="U415" s="182">
        <v>0</v>
      </c>
      <c r="V415" s="182">
        <v>0</v>
      </c>
    </row>
    <row r="416" spans="1:22" s="167" customFormat="1" x14ac:dyDescent="0.25">
      <c r="A416" s="179">
        <v>145825</v>
      </c>
      <c r="B416" s="180" t="s">
        <v>1986</v>
      </c>
      <c r="C416" s="181">
        <v>0</v>
      </c>
      <c r="D416" s="181">
        <v>0</v>
      </c>
      <c r="E416" s="181">
        <v>0</v>
      </c>
      <c r="F416" s="181">
        <v>0</v>
      </c>
      <c r="G416" s="181">
        <v>0</v>
      </c>
      <c r="H416" s="181">
        <v>0</v>
      </c>
      <c r="I416" s="181">
        <v>0</v>
      </c>
      <c r="J416" s="166"/>
      <c r="K416" s="166"/>
      <c r="L416" s="166"/>
      <c r="M416" s="166"/>
      <c r="N416" s="166"/>
      <c r="O416" s="166"/>
      <c r="P416" s="166"/>
      <c r="Q416" s="166"/>
      <c r="R416" s="166"/>
      <c r="S416" s="166"/>
      <c r="T416" s="182">
        <v>0</v>
      </c>
      <c r="U416" s="182">
        <v>0</v>
      </c>
      <c r="V416" s="182">
        <v>0</v>
      </c>
    </row>
    <row r="417" spans="1:22" s="167" customFormat="1" x14ac:dyDescent="0.25">
      <c r="A417" s="179">
        <v>145830</v>
      </c>
      <c r="B417" s="180" t="s">
        <v>1987</v>
      </c>
      <c r="C417" s="181">
        <v>0</v>
      </c>
      <c r="D417" s="181">
        <v>0</v>
      </c>
      <c r="E417" s="181">
        <v>0</v>
      </c>
      <c r="F417" s="181">
        <v>0</v>
      </c>
      <c r="G417" s="181">
        <v>0</v>
      </c>
      <c r="H417" s="181">
        <v>0</v>
      </c>
      <c r="I417" s="181">
        <v>0</v>
      </c>
      <c r="J417" s="166"/>
      <c r="K417" s="166"/>
      <c r="L417" s="166"/>
      <c r="M417" s="166"/>
      <c r="N417" s="166"/>
      <c r="O417" s="166"/>
      <c r="P417" s="166"/>
      <c r="Q417" s="166"/>
      <c r="R417" s="166"/>
      <c r="S417" s="166"/>
      <c r="T417" s="182">
        <v>0</v>
      </c>
      <c r="U417" s="182">
        <v>0</v>
      </c>
      <c r="V417" s="182">
        <v>0</v>
      </c>
    </row>
    <row r="418" spans="1:22" s="167" customFormat="1" x14ac:dyDescent="0.25">
      <c r="A418" s="179">
        <v>145835</v>
      </c>
      <c r="B418" s="180" t="s">
        <v>1988</v>
      </c>
      <c r="C418" s="181">
        <v>0</v>
      </c>
      <c r="D418" s="181">
        <v>0</v>
      </c>
      <c r="E418" s="181">
        <v>0</v>
      </c>
      <c r="F418" s="181">
        <v>0</v>
      </c>
      <c r="G418" s="181">
        <v>0</v>
      </c>
      <c r="H418" s="181">
        <v>0</v>
      </c>
      <c r="I418" s="181">
        <v>0</v>
      </c>
      <c r="J418" s="166"/>
      <c r="K418" s="166"/>
      <c r="L418" s="166"/>
      <c r="M418" s="166"/>
      <c r="N418" s="166"/>
      <c r="O418" s="166"/>
      <c r="P418" s="166"/>
      <c r="Q418" s="166"/>
      <c r="R418" s="166"/>
      <c r="S418" s="166"/>
      <c r="T418" s="182">
        <v>0</v>
      </c>
      <c r="U418" s="182">
        <v>0</v>
      </c>
      <c r="V418" s="182">
        <v>0</v>
      </c>
    </row>
    <row r="419" spans="1:22" s="167" customFormat="1" x14ac:dyDescent="0.25">
      <c r="A419" s="179">
        <v>145840</v>
      </c>
      <c r="B419" s="180" t="s">
        <v>1989</v>
      </c>
      <c r="C419" s="181">
        <v>0</v>
      </c>
      <c r="D419" s="181">
        <v>0</v>
      </c>
      <c r="E419" s="181">
        <v>0</v>
      </c>
      <c r="F419" s="181">
        <v>0</v>
      </c>
      <c r="G419" s="181">
        <v>0</v>
      </c>
      <c r="H419" s="181">
        <v>0</v>
      </c>
      <c r="I419" s="181">
        <v>0</v>
      </c>
      <c r="J419" s="166"/>
      <c r="K419" s="166"/>
      <c r="L419" s="166"/>
      <c r="M419" s="166"/>
      <c r="N419" s="166"/>
      <c r="O419" s="166"/>
      <c r="P419" s="166"/>
      <c r="Q419" s="166"/>
      <c r="R419" s="166"/>
      <c r="S419" s="166"/>
      <c r="T419" s="182">
        <v>0</v>
      </c>
      <c r="U419" s="182">
        <v>0</v>
      </c>
      <c r="V419" s="182">
        <v>0</v>
      </c>
    </row>
    <row r="420" spans="1:22" s="167" customFormat="1" x14ac:dyDescent="0.25">
      <c r="A420" s="179">
        <v>145845</v>
      </c>
      <c r="B420" s="180" t="s">
        <v>1990</v>
      </c>
      <c r="C420" s="181">
        <v>0</v>
      </c>
      <c r="D420" s="181">
        <v>0</v>
      </c>
      <c r="E420" s="181">
        <v>0</v>
      </c>
      <c r="F420" s="181">
        <v>0</v>
      </c>
      <c r="G420" s="181">
        <v>0</v>
      </c>
      <c r="H420" s="181">
        <v>0</v>
      </c>
      <c r="I420" s="181">
        <v>0</v>
      </c>
      <c r="J420" s="166"/>
      <c r="K420" s="166"/>
      <c r="L420" s="166"/>
      <c r="M420" s="166"/>
      <c r="N420" s="166"/>
      <c r="O420" s="166"/>
      <c r="P420" s="166"/>
      <c r="Q420" s="166"/>
      <c r="R420" s="166"/>
      <c r="S420" s="166"/>
      <c r="T420" s="182">
        <v>476178.4155844156</v>
      </c>
      <c r="U420" s="182">
        <v>0</v>
      </c>
      <c r="V420" s="182">
        <v>0</v>
      </c>
    </row>
    <row r="421" spans="1:22" s="167" customFormat="1" x14ac:dyDescent="0.25">
      <c r="A421" s="179">
        <v>145850</v>
      </c>
      <c r="B421" s="180" t="s">
        <v>1991</v>
      </c>
      <c r="C421" s="181">
        <v>0</v>
      </c>
      <c r="D421" s="181">
        <v>0</v>
      </c>
      <c r="E421" s="181">
        <v>0</v>
      </c>
      <c r="F421" s="181">
        <v>0</v>
      </c>
      <c r="G421" s="181">
        <v>0</v>
      </c>
      <c r="H421" s="181">
        <v>0</v>
      </c>
      <c r="I421" s="181">
        <v>0</v>
      </c>
      <c r="J421" s="166"/>
      <c r="K421" s="166"/>
      <c r="L421" s="166"/>
      <c r="M421" s="166"/>
      <c r="N421" s="166"/>
      <c r="O421" s="166"/>
      <c r="P421" s="166"/>
      <c r="Q421" s="166"/>
      <c r="R421" s="166"/>
      <c r="S421" s="166"/>
      <c r="T421" s="182">
        <v>0</v>
      </c>
      <c r="U421" s="182">
        <v>0</v>
      </c>
      <c r="V421" s="182">
        <v>0</v>
      </c>
    </row>
    <row r="422" spans="1:22" s="167" customFormat="1" x14ac:dyDescent="0.25">
      <c r="A422" s="175">
        <v>145900</v>
      </c>
      <c r="B422" s="176" t="s">
        <v>2005</v>
      </c>
      <c r="C422" s="177">
        <v>0</v>
      </c>
      <c r="D422" s="177">
        <v>0</v>
      </c>
      <c r="E422" s="177">
        <v>0</v>
      </c>
      <c r="F422" s="177">
        <v>0</v>
      </c>
      <c r="G422" s="177">
        <v>0</v>
      </c>
      <c r="H422" s="177">
        <v>0</v>
      </c>
      <c r="I422" s="177">
        <v>0</v>
      </c>
      <c r="J422" s="166"/>
      <c r="K422" s="166"/>
      <c r="L422" s="166"/>
      <c r="M422" s="166"/>
      <c r="N422" s="166"/>
      <c r="O422" s="166"/>
      <c r="P422" s="166"/>
      <c r="Q422" s="166"/>
      <c r="R422" s="166"/>
      <c r="S422" s="166"/>
      <c r="T422" s="178">
        <v>15169.480519480519</v>
      </c>
      <c r="U422" s="178">
        <v>0</v>
      </c>
      <c r="V422" s="178">
        <v>0</v>
      </c>
    </row>
    <row r="423" spans="1:22" s="167" customFormat="1" x14ac:dyDescent="0.25">
      <c r="A423" s="179">
        <v>145905</v>
      </c>
      <c r="B423" s="180" t="s">
        <v>1964</v>
      </c>
      <c r="C423" s="181">
        <v>0</v>
      </c>
      <c r="D423" s="181">
        <v>0</v>
      </c>
      <c r="E423" s="181">
        <v>0</v>
      </c>
      <c r="F423" s="181">
        <v>0</v>
      </c>
      <c r="G423" s="181">
        <v>0</v>
      </c>
      <c r="H423" s="181">
        <v>0</v>
      </c>
      <c r="I423" s="181">
        <v>0</v>
      </c>
      <c r="J423" s="166"/>
      <c r="K423" s="166"/>
      <c r="L423" s="166"/>
      <c r="M423" s="166"/>
      <c r="N423" s="166"/>
      <c r="O423" s="166"/>
      <c r="P423" s="166"/>
      <c r="Q423" s="166"/>
      <c r="R423" s="166"/>
      <c r="S423" s="166"/>
      <c r="T423" s="182">
        <v>0</v>
      </c>
      <c r="U423" s="182">
        <v>0</v>
      </c>
      <c r="V423" s="182">
        <v>0</v>
      </c>
    </row>
    <row r="424" spans="1:22" s="167" customFormat="1" x14ac:dyDescent="0.25">
      <c r="A424" s="179">
        <v>145910</v>
      </c>
      <c r="B424" s="180" t="s">
        <v>1965</v>
      </c>
      <c r="C424" s="181">
        <v>0</v>
      </c>
      <c r="D424" s="181">
        <v>0</v>
      </c>
      <c r="E424" s="181">
        <v>0</v>
      </c>
      <c r="F424" s="181">
        <v>0</v>
      </c>
      <c r="G424" s="181">
        <v>0</v>
      </c>
      <c r="H424" s="181">
        <v>0</v>
      </c>
      <c r="I424" s="181">
        <v>0</v>
      </c>
      <c r="J424" s="166"/>
      <c r="K424" s="166"/>
      <c r="L424" s="166"/>
      <c r="M424" s="166"/>
      <c r="N424" s="166"/>
      <c r="O424" s="166"/>
      <c r="P424" s="166"/>
      <c r="Q424" s="166"/>
      <c r="R424" s="166"/>
      <c r="S424" s="166"/>
      <c r="T424" s="182">
        <v>0</v>
      </c>
      <c r="U424" s="182">
        <v>0</v>
      </c>
      <c r="V424" s="182">
        <v>0</v>
      </c>
    </row>
    <row r="425" spans="1:22" s="167" customFormat="1" x14ac:dyDescent="0.25">
      <c r="A425" s="179">
        <v>145915</v>
      </c>
      <c r="B425" s="180" t="s">
        <v>1966</v>
      </c>
      <c r="C425" s="181">
        <v>0</v>
      </c>
      <c r="D425" s="181">
        <v>0</v>
      </c>
      <c r="E425" s="181">
        <v>0</v>
      </c>
      <c r="F425" s="181">
        <v>0</v>
      </c>
      <c r="G425" s="181">
        <v>0</v>
      </c>
      <c r="H425" s="181">
        <v>0</v>
      </c>
      <c r="I425" s="181">
        <v>0</v>
      </c>
      <c r="J425" s="166"/>
      <c r="K425" s="166"/>
      <c r="L425" s="166"/>
      <c r="M425" s="166"/>
      <c r="N425" s="166"/>
      <c r="O425" s="166"/>
      <c r="P425" s="166"/>
      <c r="Q425" s="166"/>
      <c r="R425" s="166"/>
      <c r="S425" s="166"/>
      <c r="T425" s="182">
        <v>0</v>
      </c>
      <c r="U425" s="182">
        <v>0</v>
      </c>
      <c r="V425" s="182">
        <v>0</v>
      </c>
    </row>
    <row r="426" spans="1:22" s="167" customFormat="1" x14ac:dyDescent="0.25">
      <c r="A426" s="179">
        <v>145920</v>
      </c>
      <c r="B426" s="180" t="s">
        <v>1967</v>
      </c>
      <c r="C426" s="181">
        <v>0</v>
      </c>
      <c r="D426" s="181">
        <v>0</v>
      </c>
      <c r="E426" s="181">
        <v>0</v>
      </c>
      <c r="F426" s="181">
        <v>0</v>
      </c>
      <c r="G426" s="181">
        <v>0</v>
      </c>
      <c r="H426" s="181">
        <v>0</v>
      </c>
      <c r="I426" s="181">
        <v>0</v>
      </c>
      <c r="J426" s="166"/>
      <c r="K426" s="166"/>
      <c r="L426" s="166"/>
      <c r="M426" s="166"/>
      <c r="N426" s="166"/>
      <c r="O426" s="166"/>
      <c r="P426" s="166"/>
      <c r="Q426" s="166"/>
      <c r="R426" s="166"/>
      <c r="S426" s="166"/>
      <c r="T426" s="182">
        <v>0</v>
      </c>
      <c r="U426" s="182">
        <v>0</v>
      </c>
      <c r="V426" s="182">
        <v>0</v>
      </c>
    </row>
    <row r="427" spans="1:22" s="167" customFormat="1" x14ac:dyDescent="0.25">
      <c r="A427" s="179">
        <v>145925</v>
      </c>
      <c r="B427" s="180" t="s">
        <v>1968</v>
      </c>
      <c r="C427" s="181">
        <v>0</v>
      </c>
      <c r="D427" s="181">
        <v>0</v>
      </c>
      <c r="E427" s="181">
        <v>0</v>
      </c>
      <c r="F427" s="181">
        <v>0</v>
      </c>
      <c r="G427" s="181">
        <v>0</v>
      </c>
      <c r="H427" s="181">
        <v>0</v>
      </c>
      <c r="I427" s="181">
        <v>0</v>
      </c>
      <c r="J427" s="166"/>
      <c r="K427" s="166"/>
      <c r="L427" s="166"/>
      <c r="M427" s="166"/>
      <c r="N427" s="166"/>
      <c r="O427" s="166"/>
      <c r="P427" s="166"/>
      <c r="Q427" s="166"/>
      <c r="R427" s="166"/>
      <c r="S427" s="166"/>
      <c r="T427" s="182">
        <v>15169.480519480519</v>
      </c>
      <c r="U427" s="182">
        <v>0</v>
      </c>
      <c r="V427" s="182">
        <v>0</v>
      </c>
    </row>
    <row r="428" spans="1:22" s="167" customFormat="1" x14ac:dyDescent="0.25">
      <c r="A428" s="175">
        <v>146000</v>
      </c>
      <c r="B428" s="176" t="s">
        <v>2006</v>
      </c>
      <c r="C428" s="177">
        <v>0</v>
      </c>
      <c r="D428" s="177">
        <v>0</v>
      </c>
      <c r="E428" s="177">
        <v>0</v>
      </c>
      <c r="F428" s="177">
        <v>0</v>
      </c>
      <c r="G428" s="177">
        <v>0</v>
      </c>
      <c r="H428" s="177">
        <v>0</v>
      </c>
      <c r="I428" s="177">
        <v>0</v>
      </c>
      <c r="J428" s="166"/>
      <c r="K428" s="166"/>
      <c r="L428" s="166"/>
      <c r="M428" s="166"/>
      <c r="N428" s="166"/>
      <c r="O428" s="166"/>
      <c r="P428" s="166"/>
      <c r="Q428" s="166"/>
      <c r="R428" s="166"/>
      <c r="S428" s="166"/>
      <c r="T428" s="178">
        <v>0</v>
      </c>
      <c r="U428" s="178">
        <v>0</v>
      </c>
      <c r="V428" s="178">
        <v>0</v>
      </c>
    </row>
    <row r="429" spans="1:22" s="167" customFormat="1" x14ac:dyDescent="0.25">
      <c r="A429" s="179">
        <v>146005</v>
      </c>
      <c r="B429" s="180" t="s">
        <v>1964</v>
      </c>
      <c r="C429" s="181">
        <v>0</v>
      </c>
      <c r="D429" s="181">
        <v>0</v>
      </c>
      <c r="E429" s="181">
        <v>0</v>
      </c>
      <c r="F429" s="181">
        <v>0</v>
      </c>
      <c r="G429" s="181">
        <v>0</v>
      </c>
      <c r="H429" s="181">
        <v>0</v>
      </c>
      <c r="I429" s="181">
        <v>0</v>
      </c>
      <c r="J429" s="166"/>
      <c r="K429" s="166"/>
      <c r="L429" s="166"/>
      <c r="M429" s="166"/>
      <c r="N429" s="166"/>
      <c r="O429" s="166"/>
      <c r="P429" s="166"/>
      <c r="Q429" s="166"/>
      <c r="R429" s="166"/>
      <c r="S429" s="166"/>
      <c r="T429" s="182">
        <v>0</v>
      </c>
      <c r="U429" s="182">
        <v>0</v>
      </c>
      <c r="V429" s="182">
        <v>0</v>
      </c>
    </row>
    <row r="430" spans="1:22" s="167" customFormat="1" x14ac:dyDescent="0.25">
      <c r="A430" s="179">
        <v>146010</v>
      </c>
      <c r="B430" s="180" t="s">
        <v>1965</v>
      </c>
      <c r="C430" s="181">
        <v>0</v>
      </c>
      <c r="D430" s="181">
        <v>0</v>
      </c>
      <c r="E430" s="181">
        <v>0</v>
      </c>
      <c r="F430" s="181">
        <v>0</v>
      </c>
      <c r="G430" s="181">
        <v>0</v>
      </c>
      <c r="H430" s="181">
        <v>0</v>
      </c>
      <c r="I430" s="181">
        <v>0</v>
      </c>
      <c r="J430" s="166"/>
      <c r="K430" s="166"/>
      <c r="L430" s="166"/>
      <c r="M430" s="166"/>
      <c r="N430" s="166"/>
      <c r="O430" s="166"/>
      <c r="P430" s="166"/>
      <c r="Q430" s="166"/>
      <c r="R430" s="166"/>
      <c r="S430" s="166"/>
      <c r="T430" s="182">
        <v>0</v>
      </c>
      <c r="U430" s="182">
        <v>0</v>
      </c>
      <c r="V430" s="182">
        <v>0</v>
      </c>
    </row>
    <row r="431" spans="1:22" s="167" customFormat="1" x14ac:dyDescent="0.25">
      <c r="A431" s="179">
        <v>146015</v>
      </c>
      <c r="B431" s="180" t="s">
        <v>1966</v>
      </c>
      <c r="C431" s="181">
        <v>0</v>
      </c>
      <c r="D431" s="181">
        <v>0</v>
      </c>
      <c r="E431" s="181">
        <v>0</v>
      </c>
      <c r="F431" s="181">
        <v>0</v>
      </c>
      <c r="G431" s="181">
        <v>0</v>
      </c>
      <c r="H431" s="181">
        <v>0</v>
      </c>
      <c r="I431" s="181">
        <v>0</v>
      </c>
      <c r="J431" s="166"/>
      <c r="K431" s="166"/>
      <c r="L431" s="166"/>
      <c r="M431" s="166"/>
      <c r="N431" s="166"/>
      <c r="O431" s="166"/>
      <c r="P431" s="166"/>
      <c r="Q431" s="166"/>
      <c r="R431" s="166"/>
      <c r="S431" s="166"/>
      <c r="T431" s="182">
        <v>0</v>
      </c>
      <c r="U431" s="182">
        <v>0</v>
      </c>
      <c r="V431" s="182">
        <v>0</v>
      </c>
    </row>
    <row r="432" spans="1:22" s="167" customFormat="1" x14ac:dyDescent="0.25">
      <c r="A432" s="179">
        <v>146020</v>
      </c>
      <c r="B432" s="180" t="s">
        <v>1967</v>
      </c>
      <c r="C432" s="181">
        <v>0</v>
      </c>
      <c r="D432" s="181">
        <v>0</v>
      </c>
      <c r="E432" s="181">
        <v>0</v>
      </c>
      <c r="F432" s="181">
        <v>0</v>
      </c>
      <c r="G432" s="181">
        <v>0</v>
      </c>
      <c r="H432" s="181">
        <v>0</v>
      </c>
      <c r="I432" s="181">
        <v>0</v>
      </c>
      <c r="J432" s="166"/>
      <c r="K432" s="166"/>
      <c r="L432" s="166"/>
      <c r="M432" s="166"/>
      <c r="N432" s="166"/>
      <c r="O432" s="166"/>
      <c r="P432" s="166"/>
      <c r="Q432" s="166"/>
      <c r="R432" s="166"/>
      <c r="S432" s="166"/>
      <c r="T432" s="182">
        <v>0</v>
      </c>
      <c r="U432" s="182">
        <v>0</v>
      </c>
      <c r="V432" s="182">
        <v>0</v>
      </c>
    </row>
    <row r="433" spans="1:22" s="167" customFormat="1" x14ac:dyDescent="0.25">
      <c r="A433" s="179">
        <v>146025</v>
      </c>
      <c r="B433" s="180" t="s">
        <v>1968</v>
      </c>
      <c r="C433" s="181">
        <v>0</v>
      </c>
      <c r="D433" s="181">
        <v>0</v>
      </c>
      <c r="E433" s="181">
        <v>0</v>
      </c>
      <c r="F433" s="181">
        <v>0</v>
      </c>
      <c r="G433" s="181">
        <v>0</v>
      </c>
      <c r="H433" s="181">
        <v>0</v>
      </c>
      <c r="I433" s="181">
        <v>0</v>
      </c>
      <c r="J433" s="166"/>
      <c r="K433" s="166"/>
      <c r="L433" s="166"/>
      <c r="M433" s="166"/>
      <c r="N433" s="166"/>
      <c r="O433" s="166"/>
      <c r="P433" s="166"/>
      <c r="Q433" s="166"/>
      <c r="R433" s="166"/>
      <c r="S433" s="166"/>
      <c r="T433" s="182">
        <v>0</v>
      </c>
      <c r="U433" s="182">
        <v>0</v>
      </c>
      <c r="V433" s="182">
        <v>0</v>
      </c>
    </row>
    <row r="434" spans="1:22" s="167" customFormat="1" x14ac:dyDescent="0.25">
      <c r="A434" s="175">
        <v>146100</v>
      </c>
      <c r="B434" s="176" t="s">
        <v>2007</v>
      </c>
      <c r="C434" s="177">
        <v>0</v>
      </c>
      <c r="D434" s="177">
        <v>0</v>
      </c>
      <c r="E434" s="177">
        <v>0</v>
      </c>
      <c r="F434" s="177">
        <v>0</v>
      </c>
      <c r="G434" s="177">
        <v>0</v>
      </c>
      <c r="H434" s="177">
        <v>0</v>
      </c>
      <c r="I434" s="177">
        <v>0</v>
      </c>
      <c r="J434" s="166"/>
      <c r="K434" s="166"/>
      <c r="L434" s="166"/>
      <c r="M434" s="166"/>
      <c r="N434" s="166"/>
      <c r="O434" s="166"/>
      <c r="P434" s="166"/>
      <c r="Q434" s="166"/>
      <c r="R434" s="166"/>
      <c r="S434" s="166"/>
      <c r="T434" s="178">
        <v>219713746.14285713</v>
      </c>
      <c r="U434" s="178">
        <v>0</v>
      </c>
      <c r="V434" s="178">
        <v>0</v>
      </c>
    </row>
    <row r="435" spans="1:22" s="167" customFormat="1" x14ac:dyDescent="0.25">
      <c r="A435" s="179">
        <v>146105</v>
      </c>
      <c r="B435" s="180" t="s">
        <v>1964</v>
      </c>
      <c r="C435" s="181">
        <v>0</v>
      </c>
      <c r="D435" s="181">
        <v>0</v>
      </c>
      <c r="E435" s="181">
        <v>0</v>
      </c>
      <c r="F435" s="181">
        <v>0</v>
      </c>
      <c r="G435" s="181">
        <v>0</v>
      </c>
      <c r="H435" s="181">
        <v>0</v>
      </c>
      <c r="I435" s="181">
        <v>0</v>
      </c>
      <c r="J435" s="166"/>
      <c r="K435" s="166"/>
      <c r="L435" s="166"/>
      <c r="M435" s="166"/>
      <c r="N435" s="166"/>
      <c r="O435" s="166"/>
      <c r="P435" s="166"/>
      <c r="Q435" s="166"/>
      <c r="R435" s="166"/>
      <c r="S435" s="166"/>
      <c r="T435" s="182">
        <v>213272662.53246754</v>
      </c>
      <c r="U435" s="182">
        <v>0</v>
      </c>
      <c r="V435" s="182">
        <v>0</v>
      </c>
    </row>
    <row r="436" spans="1:22" s="167" customFormat="1" x14ac:dyDescent="0.25">
      <c r="A436" s="179">
        <v>146110</v>
      </c>
      <c r="B436" s="180" t="s">
        <v>1965</v>
      </c>
      <c r="C436" s="181">
        <v>0</v>
      </c>
      <c r="D436" s="181">
        <v>0</v>
      </c>
      <c r="E436" s="181">
        <v>0</v>
      </c>
      <c r="F436" s="181">
        <v>0</v>
      </c>
      <c r="G436" s="181">
        <v>0</v>
      </c>
      <c r="H436" s="181">
        <v>0</v>
      </c>
      <c r="I436" s="181">
        <v>0</v>
      </c>
      <c r="J436" s="166"/>
      <c r="K436" s="166"/>
      <c r="L436" s="166"/>
      <c r="M436" s="166"/>
      <c r="N436" s="166"/>
      <c r="O436" s="166"/>
      <c r="P436" s="166"/>
      <c r="Q436" s="166"/>
      <c r="R436" s="166"/>
      <c r="S436" s="166"/>
      <c r="T436" s="182">
        <v>2842762.5194805195</v>
      </c>
      <c r="U436" s="182">
        <v>0</v>
      </c>
      <c r="V436" s="182">
        <v>0</v>
      </c>
    </row>
    <row r="437" spans="1:22" s="167" customFormat="1" x14ac:dyDescent="0.25">
      <c r="A437" s="179">
        <v>146115</v>
      </c>
      <c r="B437" s="180" t="s">
        <v>1966</v>
      </c>
      <c r="C437" s="181">
        <v>0</v>
      </c>
      <c r="D437" s="181">
        <v>0</v>
      </c>
      <c r="E437" s="181">
        <v>0</v>
      </c>
      <c r="F437" s="181">
        <v>0</v>
      </c>
      <c r="G437" s="181">
        <v>0</v>
      </c>
      <c r="H437" s="181">
        <v>0</v>
      </c>
      <c r="I437" s="181">
        <v>0</v>
      </c>
      <c r="J437" s="166"/>
      <c r="K437" s="166"/>
      <c r="L437" s="166"/>
      <c r="M437" s="166"/>
      <c r="N437" s="166"/>
      <c r="O437" s="166"/>
      <c r="P437" s="166"/>
      <c r="Q437" s="166"/>
      <c r="R437" s="166"/>
      <c r="S437" s="166"/>
      <c r="T437" s="182">
        <v>216219.45454545456</v>
      </c>
      <c r="U437" s="182">
        <v>0</v>
      </c>
      <c r="V437" s="182">
        <v>0</v>
      </c>
    </row>
    <row r="438" spans="1:22" s="167" customFormat="1" x14ac:dyDescent="0.25">
      <c r="A438" s="179">
        <v>146120</v>
      </c>
      <c r="B438" s="180" t="s">
        <v>1967</v>
      </c>
      <c r="C438" s="181">
        <v>0</v>
      </c>
      <c r="D438" s="181">
        <v>0</v>
      </c>
      <c r="E438" s="181">
        <v>0</v>
      </c>
      <c r="F438" s="181">
        <v>0</v>
      </c>
      <c r="G438" s="181">
        <v>0</v>
      </c>
      <c r="H438" s="181">
        <v>0</v>
      </c>
      <c r="I438" s="181">
        <v>0</v>
      </c>
      <c r="J438" s="166"/>
      <c r="K438" s="166"/>
      <c r="L438" s="166"/>
      <c r="M438" s="166"/>
      <c r="N438" s="166"/>
      <c r="O438" s="166"/>
      <c r="P438" s="166"/>
      <c r="Q438" s="166"/>
      <c r="R438" s="166"/>
      <c r="S438" s="166"/>
      <c r="T438" s="182">
        <v>1448454.6103896103</v>
      </c>
      <c r="U438" s="182">
        <v>0</v>
      </c>
      <c r="V438" s="182">
        <v>0</v>
      </c>
    </row>
    <row r="439" spans="1:22" s="167" customFormat="1" x14ac:dyDescent="0.25">
      <c r="A439" s="179">
        <v>146125</v>
      </c>
      <c r="B439" s="180" t="s">
        <v>1968</v>
      </c>
      <c r="C439" s="181">
        <v>0</v>
      </c>
      <c r="D439" s="181">
        <v>0</v>
      </c>
      <c r="E439" s="181">
        <v>0</v>
      </c>
      <c r="F439" s="181">
        <v>0</v>
      </c>
      <c r="G439" s="181">
        <v>0</v>
      </c>
      <c r="H439" s="181">
        <v>0</v>
      </c>
      <c r="I439" s="181">
        <v>0</v>
      </c>
      <c r="J439" s="166"/>
      <c r="K439" s="166"/>
      <c r="L439" s="166"/>
      <c r="M439" s="166"/>
      <c r="N439" s="166"/>
      <c r="O439" s="166"/>
      <c r="P439" s="166"/>
      <c r="Q439" s="166"/>
      <c r="R439" s="166"/>
      <c r="S439" s="166"/>
      <c r="T439" s="182">
        <v>1933647.0259740259</v>
      </c>
      <c r="U439" s="182">
        <v>0</v>
      </c>
      <c r="V439" s="182">
        <v>0</v>
      </c>
    </row>
    <row r="440" spans="1:22" s="167" customFormat="1" x14ac:dyDescent="0.25">
      <c r="A440" s="175">
        <v>146200</v>
      </c>
      <c r="B440" s="176" t="s">
        <v>2008</v>
      </c>
      <c r="C440" s="177">
        <v>0</v>
      </c>
      <c r="D440" s="177">
        <v>0</v>
      </c>
      <c r="E440" s="177">
        <v>0</v>
      </c>
      <c r="F440" s="177">
        <v>0</v>
      </c>
      <c r="G440" s="177">
        <v>0</v>
      </c>
      <c r="H440" s="177">
        <v>0</v>
      </c>
      <c r="I440" s="177">
        <v>0</v>
      </c>
      <c r="J440" s="166"/>
      <c r="K440" s="166"/>
      <c r="L440" s="166"/>
      <c r="M440" s="166"/>
      <c r="N440" s="166"/>
      <c r="O440" s="166"/>
      <c r="P440" s="166"/>
      <c r="Q440" s="166"/>
      <c r="R440" s="166"/>
      <c r="S440" s="166"/>
      <c r="T440" s="178">
        <v>34875444.675324678</v>
      </c>
      <c r="U440" s="178">
        <v>0</v>
      </c>
      <c r="V440" s="178">
        <v>0</v>
      </c>
    </row>
    <row r="441" spans="1:22" s="167" customFormat="1" x14ac:dyDescent="0.25">
      <c r="A441" s="179">
        <v>146205</v>
      </c>
      <c r="B441" s="180" t="s">
        <v>1964</v>
      </c>
      <c r="C441" s="181">
        <v>0</v>
      </c>
      <c r="D441" s="181">
        <v>0</v>
      </c>
      <c r="E441" s="181">
        <v>0</v>
      </c>
      <c r="F441" s="181">
        <v>0</v>
      </c>
      <c r="G441" s="181">
        <v>0</v>
      </c>
      <c r="H441" s="181">
        <v>0</v>
      </c>
      <c r="I441" s="181">
        <v>0</v>
      </c>
      <c r="J441" s="166"/>
      <c r="K441" s="166"/>
      <c r="L441" s="166"/>
      <c r="M441" s="166"/>
      <c r="N441" s="166"/>
      <c r="O441" s="166"/>
      <c r="P441" s="166"/>
      <c r="Q441" s="166"/>
      <c r="R441" s="166"/>
      <c r="S441" s="166"/>
      <c r="T441" s="182">
        <v>32699827.792207792</v>
      </c>
      <c r="U441" s="182">
        <v>0</v>
      </c>
      <c r="V441" s="182">
        <v>0</v>
      </c>
    </row>
    <row r="442" spans="1:22" s="167" customFormat="1" x14ac:dyDescent="0.25">
      <c r="A442" s="179">
        <v>146210</v>
      </c>
      <c r="B442" s="180" t="s">
        <v>1965</v>
      </c>
      <c r="C442" s="181">
        <v>0</v>
      </c>
      <c r="D442" s="181">
        <v>0</v>
      </c>
      <c r="E442" s="181">
        <v>0</v>
      </c>
      <c r="F442" s="181">
        <v>0</v>
      </c>
      <c r="G442" s="181">
        <v>0</v>
      </c>
      <c r="H442" s="181">
        <v>0</v>
      </c>
      <c r="I442" s="181">
        <v>0</v>
      </c>
      <c r="J442" s="166"/>
      <c r="K442" s="166"/>
      <c r="L442" s="166"/>
      <c r="M442" s="166"/>
      <c r="N442" s="166"/>
      <c r="O442" s="166"/>
      <c r="P442" s="166"/>
      <c r="Q442" s="166"/>
      <c r="R442" s="166"/>
      <c r="S442" s="166"/>
      <c r="T442" s="182">
        <v>941966.74025974027</v>
      </c>
      <c r="U442" s="182">
        <v>0</v>
      </c>
      <c r="V442" s="182">
        <v>0</v>
      </c>
    </row>
    <row r="443" spans="1:22" s="167" customFormat="1" x14ac:dyDescent="0.25">
      <c r="A443" s="179">
        <v>146215</v>
      </c>
      <c r="B443" s="180" t="s">
        <v>1966</v>
      </c>
      <c r="C443" s="181">
        <v>0</v>
      </c>
      <c r="D443" s="181">
        <v>0</v>
      </c>
      <c r="E443" s="181">
        <v>0</v>
      </c>
      <c r="F443" s="181">
        <v>0</v>
      </c>
      <c r="G443" s="181">
        <v>0</v>
      </c>
      <c r="H443" s="181">
        <v>0</v>
      </c>
      <c r="I443" s="181">
        <v>0</v>
      </c>
      <c r="J443" s="166"/>
      <c r="K443" s="166"/>
      <c r="L443" s="166"/>
      <c r="M443" s="166"/>
      <c r="N443" s="166"/>
      <c r="O443" s="166"/>
      <c r="P443" s="166"/>
      <c r="Q443" s="166"/>
      <c r="R443" s="166"/>
      <c r="S443" s="166"/>
      <c r="T443" s="182">
        <v>884477.71428571432</v>
      </c>
      <c r="U443" s="182">
        <v>0</v>
      </c>
      <c r="V443" s="182">
        <v>0</v>
      </c>
    </row>
    <row r="444" spans="1:22" s="167" customFormat="1" x14ac:dyDescent="0.25">
      <c r="A444" s="179">
        <v>146220</v>
      </c>
      <c r="B444" s="180" t="s">
        <v>1967</v>
      </c>
      <c r="C444" s="181">
        <v>0</v>
      </c>
      <c r="D444" s="181">
        <v>0</v>
      </c>
      <c r="E444" s="181">
        <v>0</v>
      </c>
      <c r="F444" s="181">
        <v>0</v>
      </c>
      <c r="G444" s="181">
        <v>0</v>
      </c>
      <c r="H444" s="181">
        <v>0</v>
      </c>
      <c r="I444" s="181">
        <v>0</v>
      </c>
      <c r="J444" s="166"/>
      <c r="K444" s="166"/>
      <c r="L444" s="166"/>
      <c r="M444" s="166"/>
      <c r="N444" s="166"/>
      <c r="O444" s="166"/>
      <c r="P444" s="166"/>
      <c r="Q444" s="166"/>
      <c r="R444" s="166"/>
      <c r="S444" s="166"/>
      <c r="T444" s="182">
        <v>118091.68831168831</v>
      </c>
      <c r="U444" s="182">
        <v>0</v>
      </c>
      <c r="V444" s="182">
        <v>0</v>
      </c>
    </row>
    <row r="445" spans="1:22" s="167" customFormat="1" x14ac:dyDescent="0.25">
      <c r="A445" s="179">
        <v>146225</v>
      </c>
      <c r="B445" s="180" t="s">
        <v>1968</v>
      </c>
      <c r="C445" s="181">
        <v>0</v>
      </c>
      <c r="D445" s="181">
        <v>0</v>
      </c>
      <c r="E445" s="181">
        <v>0</v>
      </c>
      <c r="F445" s="181">
        <v>0</v>
      </c>
      <c r="G445" s="181">
        <v>0</v>
      </c>
      <c r="H445" s="181">
        <v>0</v>
      </c>
      <c r="I445" s="181">
        <v>0</v>
      </c>
      <c r="J445" s="166"/>
      <c r="K445" s="166"/>
      <c r="L445" s="166"/>
      <c r="M445" s="166"/>
      <c r="N445" s="166"/>
      <c r="O445" s="166"/>
      <c r="P445" s="166"/>
      <c r="Q445" s="166"/>
      <c r="R445" s="166"/>
      <c r="S445" s="166"/>
      <c r="T445" s="182">
        <v>231080.74025974027</v>
      </c>
      <c r="U445" s="182">
        <v>0</v>
      </c>
      <c r="V445" s="182">
        <v>0</v>
      </c>
    </row>
    <row r="446" spans="1:22" s="167" customFormat="1" x14ac:dyDescent="0.25">
      <c r="A446" s="175">
        <v>146300</v>
      </c>
      <c r="B446" s="176" t="s">
        <v>2009</v>
      </c>
      <c r="C446" s="177">
        <v>0</v>
      </c>
      <c r="D446" s="177">
        <v>0</v>
      </c>
      <c r="E446" s="177">
        <v>0</v>
      </c>
      <c r="F446" s="177">
        <v>0</v>
      </c>
      <c r="G446" s="177">
        <v>0</v>
      </c>
      <c r="H446" s="177">
        <v>0</v>
      </c>
      <c r="I446" s="177">
        <v>0</v>
      </c>
      <c r="J446" s="166"/>
      <c r="K446" s="166"/>
      <c r="L446" s="166"/>
      <c r="M446" s="166"/>
      <c r="N446" s="166"/>
      <c r="O446" s="166"/>
      <c r="P446" s="166"/>
      <c r="Q446" s="166"/>
      <c r="R446" s="166"/>
      <c r="S446" s="166"/>
      <c r="T446" s="178">
        <v>1033216.2467532468</v>
      </c>
      <c r="U446" s="178">
        <v>0</v>
      </c>
      <c r="V446" s="178">
        <v>0</v>
      </c>
    </row>
    <row r="447" spans="1:22" s="167" customFormat="1" x14ac:dyDescent="0.25">
      <c r="A447" s="179">
        <v>146305</v>
      </c>
      <c r="B447" s="180" t="s">
        <v>1964</v>
      </c>
      <c r="C447" s="181">
        <v>0</v>
      </c>
      <c r="D447" s="181">
        <v>0</v>
      </c>
      <c r="E447" s="181">
        <v>0</v>
      </c>
      <c r="F447" s="181">
        <v>0</v>
      </c>
      <c r="G447" s="181">
        <v>0</v>
      </c>
      <c r="H447" s="181">
        <v>0</v>
      </c>
      <c r="I447" s="181">
        <v>0</v>
      </c>
      <c r="J447" s="166"/>
      <c r="K447" s="166"/>
      <c r="L447" s="166"/>
      <c r="M447" s="166"/>
      <c r="N447" s="166"/>
      <c r="O447" s="166"/>
      <c r="P447" s="166"/>
      <c r="Q447" s="166"/>
      <c r="R447" s="166"/>
      <c r="S447" s="166"/>
      <c r="T447" s="182">
        <v>817612.20779220783</v>
      </c>
      <c r="U447" s="182">
        <v>0</v>
      </c>
      <c r="V447" s="182">
        <v>0</v>
      </c>
    </row>
    <row r="448" spans="1:22" s="167" customFormat="1" x14ac:dyDescent="0.25">
      <c r="A448" s="179">
        <v>146310</v>
      </c>
      <c r="B448" s="180" t="s">
        <v>1965</v>
      </c>
      <c r="C448" s="181">
        <v>0</v>
      </c>
      <c r="D448" s="181">
        <v>0</v>
      </c>
      <c r="E448" s="181">
        <v>0</v>
      </c>
      <c r="F448" s="181">
        <v>0</v>
      </c>
      <c r="G448" s="181">
        <v>0</v>
      </c>
      <c r="H448" s="181">
        <v>0</v>
      </c>
      <c r="I448" s="181">
        <v>0</v>
      </c>
      <c r="J448" s="166"/>
      <c r="K448" s="166"/>
      <c r="L448" s="166"/>
      <c r="M448" s="166"/>
      <c r="N448" s="166"/>
      <c r="O448" s="166"/>
      <c r="P448" s="166"/>
      <c r="Q448" s="166"/>
      <c r="R448" s="166"/>
      <c r="S448" s="166"/>
      <c r="T448" s="182">
        <v>103972.87012987013</v>
      </c>
      <c r="U448" s="182">
        <v>0</v>
      </c>
      <c r="V448" s="182">
        <v>0</v>
      </c>
    </row>
    <row r="449" spans="1:22" s="167" customFormat="1" x14ac:dyDescent="0.25">
      <c r="A449" s="179">
        <v>146315</v>
      </c>
      <c r="B449" s="180" t="s">
        <v>1966</v>
      </c>
      <c r="C449" s="181">
        <v>0</v>
      </c>
      <c r="D449" s="181">
        <v>0</v>
      </c>
      <c r="E449" s="181">
        <v>0</v>
      </c>
      <c r="F449" s="181">
        <v>0</v>
      </c>
      <c r="G449" s="181">
        <v>0</v>
      </c>
      <c r="H449" s="181">
        <v>0</v>
      </c>
      <c r="I449" s="181">
        <v>0</v>
      </c>
      <c r="J449" s="166"/>
      <c r="K449" s="166"/>
      <c r="L449" s="166"/>
      <c r="M449" s="166"/>
      <c r="N449" s="166"/>
      <c r="O449" s="166"/>
      <c r="P449" s="166"/>
      <c r="Q449" s="166"/>
      <c r="R449" s="166"/>
      <c r="S449" s="166"/>
      <c r="T449" s="182">
        <v>16163.883116883117</v>
      </c>
      <c r="U449" s="182">
        <v>0</v>
      </c>
      <c r="V449" s="182">
        <v>0</v>
      </c>
    </row>
    <row r="450" spans="1:22" s="167" customFormat="1" x14ac:dyDescent="0.25">
      <c r="A450" s="179">
        <v>146320</v>
      </c>
      <c r="B450" s="180" t="s">
        <v>1967</v>
      </c>
      <c r="C450" s="181">
        <v>0</v>
      </c>
      <c r="D450" s="181">
        <v>0</v>
      </c>
      <c r="E450" s="181">
        <v>0</v>
      </c>
      <c r="F450" s="181">
        <v>0</v>
      </c>
      <c r="G450" s="181">
        <v>0</v>
      </c>
      <c r="H450" s="181">
        <v>0</v>
      </c>
      <c r="I450" s="181">
        <v>0</v>
      </c>
      <c r="J450" s="166"/>
      <c r="K450" s="166"/>
      <c r="L450" s="166"/>
      <c r="M450" s="166"/>
      <c r="N450" s="166"/>
      <c r="O450" s="166"/>
      <c r="P450" s="166"/>
      <c r="Q450" s="166"/>
      <c r="R450" s="166"/>
      <c r="S450" s="166"/>
      <c r="T450" s="182">
        <v>57742.571428571428</v>
      </c>
      <c r="U450" s="182">
        <v>0</v>
      </c>
      <c r="V450" s="182">
        <v>0</v>
      </c>
    </row>
    <row r="451" spans="1:22" s="167" customFormat="1" x14ac:dyDescent="0.25">
      <c r="A451" s="179">
        <v>146325</v>
      </c>
      <c r="B451" s="180" t="s">
        <v>1968</v>
      </c>
      <c r="C451" s="181">
        <v>0</v>
      </c>
      <c r="D451" s="181">
        <v>0</v>
      </c>
      <c r="E451" s="181">
        <v>0</v>
      </c>
      <c r="F451" s="181">
        <v>0</v>
      </c>
      <c r="G451" s="181">
        <v>0</v>
      </c>
      <c r="H451" s="181">
        <v>0</v>
      </c>
      <c r="I451" s="181">
        <v>0</v>
      </c>
      <c r="J451" s="166"/>
      <c r="K451" s="166"/>
      <c r="L451" s="166"/>
      <c r="M451" s="166"/>
      <c r="N451" s="166"/>
      <c r="O451" s="166"/>
      <c r="P451" s="166"/>
      <c r="Q451" s="166"/>
      <c r="R451" s="166"/>
      <c r="S451" s="166"/>
      <c r="T451" s="182">
        <v>37724.714285714283</v>
      </c>
      <c r="U451" s="182">
        <v>0</v>
      </c>
      <c r="V451" s="182">
        <v>0</v>
      </c>
    </row>
    <row r="452" spans="1:22" s="167" customFormat="1" x14ac:dyDescent="0.25">
      <c r="A452" s="175">
        <v>146400</v>
      </c>
      <c r="B452" s="176" t="s">
        <v>1220</v>
      </c>
      <c r="C452" s="177">
        <v>0</v>
      </c>
      <c r="D452" s="177">
        <v>0</v>
      </c>
      <c r="E452" s="177">
        <v>0</v>
      </c>
      <c r="F452" s="177">
        <v>0</v>
      </c>
      <c r="G452" s="177">
        <v>0</v>
      </c>
      <c r="H452" s="177">
        <v>0</v>
      </c>
      <c r="I452" s="177">
        <v>0</v>
      </c>
      <c r="J452" s="166"/>
      <c r="K452" s="166"/>
      <c r="L452" s="166"/>
      <c r="M452" s="166"/>
      <c r="N452" s="166"/>
      <c r="O452" s="166"/>
      <c r="P452" s="166"/>
      <c r="Q452" s="166"/>
      <c r="R452" s="166"/>
      <c r="S452" s="166"/>
      <c r="T452" s="178">
        <v>0</v>
      </c>
      <c r="U452" s="178">
        <v>0</v>
      </c>
      <c r="V452" s="178">
        <v>0</v>
      </c>
    </row>
    <row r="453" spans="1:22" s="167" customFormat="1" x14ac:dyDescent="0.25">
      <c r="A453" s="179">
        <v>146405</v>
      </c>
      <c r="B453" s="180" t="s">
        <v>1964</v>
      </c>
      <c r="C453" s="181">
        <v>0</v>
      </c>
      <c r="D453" s="181">
        <v>0</v>
      </c>
      <c r="E453" s="181">
        <v>0</v>
      </c>
      <c r="F453" s="181">
        <v>0</v>
      </c>
      <c r="G453" s="181">
        <v>0</v>
      </c>
      <c r="H453" s="181">
        <v>0</v>
      </c>
      <c r="I453" s="181">
        <v>0</v>
      </c>
      <c r="J453" s="166"/>
      <c r="K453" s="166"/>
      <c r="L453" s="166"/>
      <c r="M453" s="166"/>
      <c r="N453" s="166"/>
      <c r="O453" s="166"/>
      <c r="P453" s="166"/>
      <c r="Q453" s="166"/>
      <c r="R453" s="166"/>
      <c r="S453" s="166"/>
      <c r="T453" s="182">
        <v>0</v>
      </c>
      <c r="U453" s="182">
        <v>0</v>
      </c>
      <c r="V453" s="182">
        <v>0</v>
      </c>
    </row>
    <row r="454" spans="1:22" s="167" customFormat="1" x14ac:dyDescent="0.25">
      <c r="A454" s="179">
        <v>146410</v>
      </c>
      <c r="B454" s="180" t="s">
        <v>1965</v>
      </c>
      <c r="C454" s="181">
        <v>0</v>
      </c>
      <c r="D454" s="181">
        <v>0</v>
      </c>
      <c r="E454" s="181">
        <v>0</v>
      </c>
      <c r="F454" s="181">
        <v>0</v>
      </c>
      <c r="G454" s="181">
        <v>0</v>
      </c>
      <c r="H454" s="181">
        <v>0</v>
      </c>
      <c r="I454" s="181">
        <v>0</v>
      </c>
      <c r="J454" s="166"/>
      <c r="K454" s="166"/>
      <c r="L454" s="166"/>
      <c r="M454" s="166"/>
      <c r="N454" s="166"/>
      <c r="O454" s="166"/>
      <c r="P454" s="166"/>
      <c r="Q454" s="166"/>
      <c r="R454" s="166"/>
      <c r="S454" s="166"/>
      <c r="T454" s="182">
        <v>0</v>
      </c>
      <c r="U454" s="182">
        <v>0</v>
      </c>
      <c r="V454" s="182">
        <v>0</v>
      </c>
    </row>
    <row r="455" spans="1:22" s="167" customFormat="1" x14ac:dyDescent="0.25">
      <c r="A455" s="179">
        <v>146415</v>
      </c>
      <c r="B455" s="180" t="s">
        <v>1966</v>
      </c>
      <c r="C455" s="181">
        <v>0</v>
      </c>
      <c r="D455" s="181">
        <v>0</v>
      </c>
      <c r="E455" s="181">
        <v>0</v>
      </c>
      <c r="F455" s="181">
        <v>0</v>
      </c>
      <c r="G455" s="181">
        <v>0</v>
      </c>
      <c r="H455" s="181">
        <v>0</v>
      </c>
      <c r="I455" s="181">
        <v>0</v>
      </c>
      <c r="J455" s="166"/>
      <c r="K455" s="166"/>
      <c r="L455" s="166"/>
      <c r="M455" s="166"/>
      <c r="N455" s="166"/>
      <c r="O455" s="166"/>
      <c r="P455" s="166"/>
      <c r="Q455" s="166"/>
      <c r="R455" s="166"/>
      <c r="S455" s="166"/>
      <c r="T455" s="182">
        <v>0</v>
      </c>
      <c r="U455" s="182">
        <v>0</v>
      </c>
      <c r="V455" s="182">
        <v>0</v>
      </c>
    </row>
    <row r="456" spans="1:22" s="167" customFormat="1" x14ac:dyDescent="0.25">
      <c r="A456" s="179">
        <v>146420</v>
      </c>
      <c r="B456" s="180" t="s">
        <v>1967</v>
      </c>
      <c r="C456" s="181">
        <v>0</v>
      </c>
      <c r="D456" s="181">
        <v>0</v>
      </c>
      <c r="E456" s="181">
        <v>0</v>
      </c>
      <c r="F456" s="181">
        <v>0</v>
      </c>
      <c r="G456" s="181">
        <v>0</v>
      </c>
      <c r="H456" s="181">
        <v>0</v>
      </c>
      <c r="I456" s="181">
        <v>0</v>
      </c>
      <c r="J456" s="166"/>
      <c r="K456" s="166"/>
      <c r="L456" s="166"/>
      <c r="M456" s="166"/>
      <c r="N456" s="166"/>
      <c r="O456" s="166"/>
      <c r="P456" s="166"/>
      <c r="Q456" s="166"/>
      <c r="R456" s="166"/>
      <c r="S456" s="166"/>
      <c r="T456" s="182">
        <v>0</v>
      </c>
      <c r="U456" s="182">
        <v>0</v>
      </c>
      <c r="V456" s="182">
        <v>0</v>
      </c>
    </row>
    <row r="457" spans="1:22" s="167" customFormat="1" x14ac:dyDescent="0.25">
      <c r="A457" s="179">
        <v>146425</v>
      </c>
      <c r="B457" s="180" t="s">
        <v>1968</v>
      </c>
      <c r="C457" s="181">
        <v>0</v>
      </c>
      <c r="D457" s="181">
        <v>0</v>
      </c>
      <c r="E457" s="181">
        <v>0</v>
      </c>
      <c r="F457" s="181">
        <v>0</v>
      </c>
      <c r="G457" s="181">
        <v>0</v>
      </c>
      <c r="H457" s="181">
        <v>0</v>
      </c>
      <c r="I457" s="181">
        <v>0</v>
      </c>
      <c r="J457" s="166"/>
      <c r="K457" s="166"/>
      <c r="L457" s="166"/>
      <c r="M457" s="166"/>
      <c r="N457" s="166"/>
      <c r="O457" s="166"/>
      <c r="P457" s="166"/>
      <c r="Q457" s="166"/>
      <c r="R457" s="166"/>
      <c r="S457" s="166"/>
      <c r="T457" s="182">
        <v>0</v>
      </c>
      <c r="U457" s="182">
        <v>0</v>
      </c>
      <c r="V457" s="182">
        <v>0</v>
      </c>
    </row>
    <row r="458" spans="1:22" s="167" customFormat="1" x14ac:dyDescent="0.25">
      <c r="A458" s="175">
        <v>146500</v>
      </c>
      <c r="B458" s="176" t="s">
        <v>2010</v>
      </c>
      <c r="C458" s="177">
        <v>0</v>
      </c>
      <c r="D458" s="177">
        <v>0</v>
      </c>
      <c r="E458" s="177">
        <v>0</v>
      </c>
      <c r="F458" s="177">
        <v>0</v>
      </c>
      <c r="G458" s="177">
        <v>0</v>
      </c>
      <c r="H458" s="177">
        <v>0</v>
      </c>
      <c r="I458" s="177">
        <v>0</v>
      </c>
      <c r="J458" s="166"/>
      <c r="K458" s="166"/>
      <c r="L458" s="166"/>
      <c r="M458" s="166"/>
      <c r="N458" s="166"/>
      <c r="O458" s="166"/>
      <c r="P458" s="166"/>
      <c r="Q458" s="166"/>
      <c r="R458" s="166"/>
      <c r="S458" s="166"/>
      <c r="T458" s="178">
        <v>1027666.0053246752</v>
      </c>
      <c r="U458" s="178">
        <v>0</v>
      </c>
      <c r="V458" s="178">
        <v>0</v>
      </c>
    </row>
    <row r="459" spans="1:22" s="167" customFormat="1" x14ac:dyDescent="0.25">
      <c r="A459" s="179">
        <v>146505</v>
      </c>
      <c r="B459" s="180" t="s">
        <v>1982</v>
      </c>
      <c r="C459" s="181">
        <v>0</v>
      </c>
      <c r="D459" s="181">
        <v>0</v>
      </c>
      <c r="E459" s="181">
        <v>0</v>
      </c>
      <c r="F459" s="181">
        <v>0</v>
      </c>
      <c r="G459" s="181">
        <v>0</v>
      </c>
      <c r="H459" s="181">
        <v>0</v>
      </c>
      <c r="I459" s="181">
        <v>0</v>
      </c>
      <c r="J459" s="166"/>
      <c r="K459" s="166"/>
      <c r="L459" s="166"/>
      <c r="M459" s="166"/>
      <c r="N459" s="166"/>
      <c r="O459" s="166"/>
      <c r="P459" s="166"/>
      <c r="Q459" s="166"/>
      <c r="R459" s="166"/>
      <c r="S459" s="166"/>
      <c r="T459" s="182">
        <v>0</v>
      </c>
      <c r="U459" s="182">
        <v>0</v>
      </c>
      <c r="V459" s="182">
        <v>0</v>
      </c>
    </row>
    <row r="460" spans="1:22" s="167" customFormat="1" x14ac:dyDescent="0.25">
      <c r="A460" s="179">
        <v>146510</v>
      </c>
      <c r="B460" s="180" t="s">
        <v>1983</v>
      </c>
      <c r="C460" s="181">
        <v>0</v>
      </c>
      <c r="D460" s="181">
        <v>0</v>
      </c>
      <c r="E460" s="181">
        <v>0</v>
      </c>
      <c r="F460" s="181">
        <v>0</v>
      </c>
      <c r="G460" s="181">
        <v>0</v>
      </c>
      <c r="H460" s="181">
        <v>0</v>
      </c>
      <c r="I460" s="181">
        <v>0</v>
      </c>
      <c r="J460" s="166"/>
      <c r="K460" s="166"/>
      <c r="L460" s="166"/>
      <c r="M460" s="166"/>
      <c r="N460" s="166"/>
      <c r="O460" s="166"/>
      <c r="P460" s="166"/>
      <c r="Q460" s="166"/>
      <c r="R460" s="166"/>
      <c r="S460" s="166"/>
      <c r="T460" s="182">
        <v>0</v>
      </c>
      <c r="U460" s="182">
        <v>0</v>
      </c>
      <c r="V460" s="182">
        <v>0</v>
      </c>
    </row>
    <row r="461" spans="1:22" s="167" customFormat="1" x14ac:dyDescent="0.25">
      <c r="A461" s="179">
        <v>146515</v>
      </c>
      <c r="B461" s="180" t="s">
        <v>1984</v>
      </c>
      <c r="C461" s="181">
        <v>0</v>
      </c>
      <c r="D461" s="181">
        <v>0</v>
      </c>
      <c r="E461" s="181">
        <v>0</v>
      </c>
      <c r="F461" s="181">
        <v>0</v>
      </c>
      <c r="G461" s="181">
        <v>0</v>
      </c>
      <c r="H461" s="181">
        <v>0</v>
      </c>
      <c r="I461" s="181">
        <v>0</v>
      </c>
      <c r="J461" s="166"/>
      <c r="K461" s="166"/>
      <c r="L461" s="166"/>
      <c r="M461" s="166"/>
      <c r="N461" s="166"/>
      <c r="O461" s="166"/>
      <c r="P461" s="166"/>
      <c r="Q461" s="166"/>
      <c r="R461" s="166"/>
      <c r="S461" s="166"/>
      <c r="T461" s="182">
        <v>0</v>
      </c>
      <c r="U461" s="182">
        <v>0</v>
      </c>
      <c r="V461" s="182">
        <v>0</v>
      </c>
    </row>
    <row r="462" spans="1:22" s="167" customFormat="1" x14ac:dyDescent="0.25">
      <c r="A462" s="179">
        <v>146520</v>
      </c>
      <c r="B462" s="180" t="s">
        <v>1985</v>
      </c>
      <c r="C462" s="181">
        <v>0</v>
      </c>
      <c r="D462" s="181">
        <v>0</v>
      </c>
      <c r="E462" s="181">
        <v>0</v>
      </c>
      <c r="F462" s="181">
        <v>0</v>
      </c>
      <c r="G462" s="181">
        <v>0</v>
      </c>
      <c r="H462" s="181">
        <v>0</v>
      </c>
      <c r="I462" s="181">
        <v>0</v>
      </c>
      <c r="J462" s="166"/>
      <c r="K462" s="166"/>
      <c r="L462" s="166"/>
      <c r="M462" s="166"/>
      <c r="N462" s="166"/>
      <c r="O462" s="166"/>
      <c r="P462" s="166"/>
      <c r="Q462" s="166"/>
      <c r="R462" s="166"/>
      <c r="S462" s="166"/>
      <c r="T462" s="182">
        <v>8870.9794805194815</v>
      </c>
      <c r="U462" s="182">
        <v>0</v>
      </c>
      <c r="V462" s="182">
        <v>0</v>
      </c>
    </row>
    <row r="463" spans="1:22" s="167" customFormat="1" x14ac:dyDescent="0.25">
      <c r="A463" s="179">
        <v>146525</v>
      </c>
      <c r="B463" s="180" t="s">
        <v>1986</v>
      </c>
      <c r="C463" s="181">
        <v>0</v>
      </c>
      <c r="D463" s="181">
        <v>0</v>
      </c>
      <c r="E463" s="181">
        <v>0</v>
      </c>
      <c r="F463" s="181">
        <v>0</v>
      </c>
      <c r="G463" s="181">
        <v>0</v>
      </c>
      <c r="H463" s="181">
        <v>0</v>
      </c>
      <c r="I463" s="181">
        <v>0</v>
      </c>
      <c r="J463" s="166"/>
      <c r="K463" s="166"/>
      <c r="L463" s="166"/>
      <c r="M463" s="166"/>
      <c r="N463" s="166"/>
      <c r="O463" s="166"/>
      <c r="P463" s="166"/>
      <c r="Q463" s="166"/>
      <c r="R463" s="166"/>
      <c r="S463" s="166"/>
      <c r="T463" s="182">
        <v>0</v>
      </c>
      <c r="U463" s="182">
        <v>0</v>
      </c>
      <c r="V463" s="182">
        <v>0</v>
      </c>
    </row>
    <row r="464" spans="1:22" s="167" customFormat="1" x14ac:dyDescent="0.25">
      <c r="A464" s="179">
        <v>146530</v>
      </c>
      <c r="B464" s="180" t="s">
        <v>1987</v>
      </c>
      <c r="C464" s="181">
        <v>0</v>
      </c>
      <c r="D464" s="181">
        <v>0</v>
      </c>
      <c r="E464" s="181">
        <v>0</v>
      </c>
      <c r="F464" s="181">
        <v>0</v>
      </c>
      <c r="G464" s="181">
        <v>0</v>
      </c>
      <c r="H464" s="181">
        <v>0</v>
      </c>
      <c r="I464" s="181">
        <v>0</v>
      </c>
      <c r="J464" s="166"/>
      <c r="K464" s="166"/>
      <c r="L464" s="166"/>
      <c r="M464" s="166"/>
      <c r="N464" s="166"/>
      <c r="O464" s="166"/>
      <c r="P464" s="166"/>
      <c r="Q464" s="166"/>
      <c r="R464" s="166"/>
      <c r="S464" s="166"/>
      <c r="T464" s="182">
        <v>98641.516363636358</v>
      </c>
      <c r="U464" s="182">
        <v>0</v>
      </c>
      <c r="V464" s="182">
        <v>0</v>
      </c>
    </row>
    <row r="465" spans="1:22" s="167" customFormat="1" x14ac:dyDescent="0.25">
      <c r="A465" s="179">
        <v>146535</v>
      </c>
      <c r="B465" s="180" t="s">
        <v>1988</v>
      </c>
      <c r="C465" s="181">
        <v>0</v>
      </c>
      <c r="D465" s="181">
        <v>0</v>
      </c>
      <c r="E465" s="181">
        <v>0</v>
      </c>
      <c r="F465" s="181">
        <v>0</v>
      </c>
      <c r="G465" s="181">
        <v>0</v>
      </c>
      <c r="H465" s="181">
        <v>0</v>
      </c>
      <c r="I465" s="181">
        <v>0</v>
      </c>
      <c r="J465" s="166"/>
      <c r="K465" s="166"/>
      <c r="L465" s="166"/>
      <c r="M465" s="166"/>
      <c r="N465" s="166"/>
      <c r="O465" s="166"/>
      <c r="P465" s="166"/>
      <c r="Q465" s="166"/>
      <c r="R465" s="166"/>
      <c r="S465" s="166"/>
      <c r="T465" s="182">
        <v>25314.415584415583</v>
      </c>
      <c r="U465" s="182">
        <v>0</v>
      </c>
      <c r="V465" s="182">
        <v>0</v>
      </c>
    </row>
    <row r="466" spans="1:22" s="167" customFormat="1" x14ac:dyDescent="0.25">
      <c r="A466" s="179">
        <v>146540</v>
      </c>
      <c r="B466" s="180" t="s">
        <v>1989</v>
      </c>
      <c r="C466" s="181">
        <v>0</v>
      </c>
      <c r="D466" s="181">
        <v>0</v>
      </c>
      <c r="E466" s="181">
        <v>0</v>
      </c>
      <c r="F466" s="181">
        <v>0</v>
      </c>
      <c r="G466" s="181">
        <v>0</v>
      </c>
      <c r="H466" s="181">
        <v>0</v>
      </c>
      <c r="I466" s="181">
        <v>0</v>
      </c>
      <c r="J466" s="166"/>
      <c r="K466" s="166"/>
      <c r="L466" s="166"/>
      <c r="M466" s="166"/>
      <c r="N466" s="166"/>
      <c r="O466" s="166"/>
      <c r="P466" s="166"/>
      <c r="Q466" s="166"/>
      <c r="R466" s="166"/>
      <c r="S466" s="166"/>
      <c r="T466" s="182">
        <v>50112.348181818183</v>
      </c>
      <c r="U466" s="182">
        <v>0</v>
      </c>
      <c r="V466" s="182">
        <v>0</v>
      </c>
    </row>
    <row r="467" spans="1:22" s="167" customFormat="1" x14ac:dyDescent="0.25">
      <c r="A467" s="179">
        <v>146545</v>
      </c>
      <c r="B467" s="180" t="s">
        <v>1990</v>
      </c>
      <c r="C467" s="181">
        <v>0</v>
      </c>
      <c r="D467" s="181">
        <v>0</v>
      </c>
      <c r="E467" s="181">
        <v>0</v>
      </c>
      <c r="F467" s="181">
        <v>0</v>
      </c>
      <c r="G467" s="181">
        <v>0</v>
      </c>
      <c r="H467" s="181">
        <v>0</v>
      </c>
      <c r="I467" s="181">
        <v>0</v>
      </c>
      <c r="J467" s="166"/>
      <c r="K467" s="166"/>
      <c r="L467" s="166"/>
      <c r="M467" s="166"/>
      <c r="N467" s="166"/>
      <c r="O467" s="166"/>
      <c r="P467" s="166"/>
      <c r="Q467" s="166"/>
      <c r="R467" s="166"/>
      <c r="S467" s="166"/>
      <c r="T467" s="182">
        <v>632968.45454545459</v>
      </c>
      <c r="U467" s="182">
        <v>0</v>
      </c>
      <c r="V467" s="182">
        <v>0</v>
      </c>
    </row>
    <row r="468" spans="1:22" s="167" customFormat="1" x14ac:dyDescent="0.25">
      <c r="A468" s="179">
        <v>146550</v>
      </c>
      <c r="B468" s="180" t="s">
        <v>1991</v>
      </c>
      <c r="C468" s="181">
        <v>0</v>
      </c>
      <c r="D468" s="181">
        <v>0</v>
      </c>
      <c r="E468" s="181">
        <v>0</v>
      </c>
      <c r="F468" s="181">
        <v>0</v>
      </c>
      <c r="G468" s="181">
        <v>0</v>
      </c>
      <c r="H468" s="181">
        <v>0</v>
      </c>
      <c r="I468" s="181">
        <v>0</v>
      </c>
      <c r="J468" s="166"/>
      <c r="K468" s="166"/>
      <c r="L468" s="166"/>
      <c r="M468" s="166"/>
      <c r="N468" s="166"/>
      <c r="O468" s="166"/>
      <c r="P468" s="166"/>
      <c r="Q468" s="166"/>
      <c r="R468" s="166"/>
      <c r="S468" s="166"/>
      <c r="T468" s="182">
        <v>211758.29116883117</v>
      </c>
      <c r="U468" s="182">
        <v>0</v>
      </c>
      <c r="V468" s="182">
        <v>0</v>
      </c>
    </row>
    <row r="469" spans="1:22" s="167" customFormat="1" x14ac:dyDescent="0.25">
      <c r="A469" s="175">
        <v>146600</v>
      </c>
      <c r="B469" s="176" t="s">
        <v>2011</v>
      </c>
      <c r="C469" s="177">
        <v>0</v>
      </c>
      <c r="D469" s="177">
        <v>0</v>
      </c>
      <c r="E469" s="177">
        <v>0</v>
      </c>
      <c r="F469" s="177">
        <v>0</v>
      </c>
      <c r="G469" s="177">
        <v>0</v>
      </c>
      <c r="H469" s="177">
        <v>0</v>
      </c>
      <c r="I469" s="177">
        <v>0</v>
      </c>
      <c r="J469" s="166"/>
      <c r="K469" s="166"/>
      <c r="L469" s="166"/>
      <c r="M469" s="166"/>
      <c r="N469" s="166"/>
      <c r="O469" s="166"/>
      <c r="P469" s="166"/>
      <c r="Q469" s="166"/>
      <c r="R469" s="166"/>
      <c r="S469" s="166"/>
      <c r="T469" s="178">
        <v>170894.10311688311</v>
      </c>
      <c r="U469" s="178">
        <v>0</v>
      </c>
      <c r="V469" s="178">
        <v>0</v>
      </c>
    </row>
    <row r="470" spans="1:22" s="167" customFormat="1" x14ac:dyDescent="0.25">
      <c r="A470" s="179">
        <v>146605</v>
      </c>
      <c r="B470" s="180" t="s">
        <v>1964</v>
      </c>
      <c r="C470" s="181">
        <v>0</v>
      </c>
      <c r="D470" s="181">
        <v>0</v>
      </c>
      <c r="E470" s="181">
        <v>0</v>
      </c>
      <c r="F470" s="181">
        <v>0</v>
      </c>
      <c r="G470" s="181">
        <v>0</v>
      </c>
      <c r="H470" s="181">
        <v>0</v>
      </c>
      <c r="I470" s="181">
        <v>0</v>
      </c>
      <c r="J470" s="166"/>
      <c r="K470" s="166"/>
      <c r="L470" s="166"/>
      <c r="M470" s="166"/>
      <c r="N470" s="166"/>
      <c r="O470" s="166"/>
      <c r="P470" s="166"/>
      <c r="Q470" s="166"/>
      <c r="R470" s="166"/>
      <c r="S470" s="166"/>
      <c r="T470" s="182">
        <v>0</v>
      </c>
      <c r="U470" s="182">
        <v>0</v>
      </c>
      <c r="V470" s="182">
        <v>0</v>
      </c>
    </row>
    <row r="471" spans="1:22" s="167" customFormat="1" x14ac:dyDescent="0.25">
      <c r="A471" s="179">
        <v>146610</v>
      </c>
      <c r="B471" s="180" t="s">
        <v>1965</v>
      </c>
      <c r="C471" s="181">
        <v>0</v>
      </c>
      <c r="D471" s="181">
        <v>0</v>
      </c>
      <c r="E471" s="181">
        <v>0</v>
      </c>
      <c r="F471" s="181">
        <v>0</v>
      </c>
      <c r="G471" s="181">
        <v>0</v>
      </c>
      <c r="H471" s="181">
        <v>0</v>
      </c>
      <c r="I471" s="181">
        <v>0</v>
      </c>
      <c r="J471" s="166"/>
      <c r="K471" s="166"/>
      <c r="L471" s="166"/>
      <c r="M471" s="166"/>
      <c r="N471" s="166"/>
      <c r="O471" s="166"/>
      <c r="P471" s="166"/>
      <c r="Q471" s="166"/>
      <c r="R471" s="166"/>
      <c r="S471" s="166"/>
      <c r="T471" s="182">
        <v>3526.1168831168829</v>
      </c>
      <c r="U471" s="182">
        <v>0</v>
      </c>
      <c r="V471" s="182">
        <v>0</v>
      </c>
    </row>
    <row r="472" spans="1:22" s="167" customFormat="1" x14ac:dyDescent="0.25">
      <c r="A472" s="179">
        <v>146615</v>
      </c>
      <c r="B472" s="180" t="s">
        <v>1966</v>
      </c>
      <c r="C472" s="181">
        <v>0</v>
      </c>
      <c r="D472" s="181">
        <v>0</v>
      </c>
      <c r="E472" s="181">
        <v>0</v>
      </c>
      <c r="F472" s="181">
        <v>0</v>
      </c>
      <c r="G472" s="181">
        <v>0</v>
      </c>
      <c r="H472" s="181">
        <v>0</v>
      </c>
      <c r="I472" s="181">
        <v>0</v>
      </c>
      <c r="J472" s="166"/>
      <c r="K472" s="166"/>
      <c r="L472" s="166"/>
      <c r="M472" s="166"/>
      <c r="N472" s="166"/>
      <c r="O472" s="166"/>
      <c r="P472" s="166"/>
      <c r="Q472" s="166"/>
      <c r="R472" s="166"/>
      <c r="S472" s="166"/>
      <c r="T472" s="182">
        <v>6953.1558441558445</v>
      </c>
      <c r="U472" s="182">
        <v>0</v>
      </c>
      <c r="V472" s="182">
        <v>0</v>
      </c>
    </row>
    <row r="473" spans="1:22" s="167" customFormat="1" x14ac:dyDescent="0.25">
      <c r="A473" s="179">
        <v>146620</v>
      </c>
      <c r="B473" s="180" t="s">
        <v>1967</v>
      </c>
      <c r="C473" s="181">
        <v>0</v>
      </c>
      <c r="D473" s="181">
        <v>0</v>
      </c>
      <c r="E473" s="181">
        <v>0</v>
      </c>
      <c r="F473" s="181">
        <v>0</v>
      </c>
      <c r="G473" s="181">
        <v>0</v>
      </c>
      <c r="H473" s="181">
        <v>0</v>
      </c>
      <c r="I473" s="181">
        <v>0</v>
      </c>
      <c r="J473" s="166"/>
      <c r="K473" s="166"/>
      <c r="L473" s="166"/>
      <c r="M473" s="166"/>
      <c r="N473" s="166"/>
      <c r="O473" s="166"/>
      <c r="P473" s="166"/>
      <c r="Q473" s="166"/>
      <c r="R473" s="166"/>
      <c r="S473" s="166"/>
      <c r="T473" s="182">
        <v>98432.532467532466</v>
      </c>
      <c r="U473" s="182">
        <v>0</v>
      </c>
      <c r="V473" s="182">
        <v>0</v>
      </c>
    </row>
    <row r="474" spans="1:22" s="167" customFormat="1" x14ac:dyDescent="0.25">
      <c r="A474" s="179">
        <v>146625</v>
      </c>
      <c r="B474" s="180" t="s">
        <v>1968</v>
      </c>
      <c r="C474" s="181">
        <v>0</v>
      </c>
      <c r="D474" s="181">
        <v>0</v>
      </c>
      <c r="E474" s="181">
        <v>0</v>
      </c>
      <c r="F474" s="181">
        <v>0</v>
      </c>
      <c r="G474" s="181">
        <v>0</v>
      </c>
      <c r="H474" s="181">
        <v>0</v>
      </c>
      <c r="I474" s="181">
        <v>0</v>
      </c>
      <c r="J474" s="166"/>
      <c r="K474" s="166"/>
      <c r="L474" s="166"/>
      <c r="M474" s="166"/>
      <c r="N474" s="166"/>
      <c r="O474" s="166"/>
      <c r="P474" s="166"/>
      <c r="Q474" s="166"/>
      <c r="R474" s="166"/>
      <c r="S474" s="166"/>
      <c r="T474" s="182">
        <v>61938.987012987011</v>
      </c>
      <c r="U474" s="182">
        <v>0</v>
      </c>
      <c r="V474" s="182">
        <v>0</v>
      </c>
    </row>
    <row r="475" spans="1:22" s="167" customFormat="1" x14ac:dyDescent="0.25">
      <c r="A475" s="175">
        <v>146700</v>
      </c>
      <c r="B475" s="176" t="s">
        <v>2012</v>
      </c>
      <c r="C475" s="177">
        <v>0</v>
      </c>
      <c r="D475" s="177">
        <v>0</v>
      </c>
      <c r="E475" s="177">
        <v>0</v>
      </c>
      <c r="F475" s="177">
        <v>0</v>
      </c>
      <c r="G475" s="177">
        <v>0</v>
      </c>
      <c r="H475" s="177">
        <v>0</v>
      </c>
      <c r="I475" s="177">
        <v>0</v>
      </c>
      <c r="J475" s="166"/>
      <c r="K475" s="166"/>
      <c r="L475" s="166"/>
      <c r="M475" s="166"/>
      <c r="N475" s="166"/>
      <c r="O475" s="166"/>
      <c r="P475" s="166"/>
      <c r="Q475" s="166"/>
      <c r="R475" s="166"/>
      <c r="S475" s="166"/>
      <c r="T475" s="178">
        <v>0</v>
      </c>
      <c r="U475" s="178">
        <v>0</v>
      </c>
      <c r="V475" s="178">
        <v>0</v>
      </c>
    </row>
    <row r="476" spans="1:22" s="167" customFormat="1" x14ac:dyDescent="0.25">
      <c r="A476" s="179">
        <v>146705</v>
      </c>
      <c r="B476" s="180" t="s">
        <v>1964</v>
      </c>
      <c r="C476" s="181">
        <v>0</v>
      </c>
      <c r="D476" s="181">
        <v>0</v>
      </c>
      <c r="E476" s="181">
        <v>0</v>
      </c>
      <c r="F476" s="181">
        <v>0</v>
      </c>
      <c r="G476" s="181">
        <v>0</v>
      </c>
      <c r="H476" s="181">
        <v>0</v>
      </c>
      <c r="I476" s="181">
        <v>0</v>
      </c>
      <c r="J476" s="166"/>
      <c r="K476" s="166"/>
      <c r="L476" s="166"/>
      <c r="M476" s="166"/>
      <c r="N476" s="166"/>
      <c r="O476" s="166"/>
      <c r="P476" s="166"/>
      <c r="Q476" s="166"/>
      <c r="R476" s="166"/>
      <c r="S476" s="166"/>
      <c r="T476" s="182">
        <v>0</v>
      </c>
      <c r="U476" s="182">
        <v>0</v>
      </c>
      <c r="V476" s="182">
        <v>0</v>
      </c>
    </row>
    <row r="477" spans="1:22" s="167" customFormat="1" x14ac:dyDescent="0.25">
      <c r="A477" s="179">
        <v>146710</v>
      </c>
      <c r="B477" s="180" t="s">
        <v>1965</v>
      </c>
      <c r="C477" s="181">
        <v>0</v>
      </c>
      <c r="D477" s="181">
        <v>0</v>
      </c>
      <c r="E477" s="181">
        <v>0</v>
      </c>
      <c r="F477" s="181">
        <v>0</v>
      </c>
      <c r="G477" s="181">
        <v>0</v>
      </c>
      <c r="H477" s="181">
        <v>0</v>
      </c>
      <c r="I477" s="181">
        <v>0</v>
      </c>
      <c r="J477" s="166"/>
      <c r="K477" s="166"/>
      <c r="L477" s="166"/>
      <c r="M477" s="166"/>
      <c r="N477" s="166"/>
      <c r="O477" s="166"/>
      <c r="P477" s="166"/>
      <c r="Q477" s="166"/>
      <c r="R477" s="166"/>
      <c r="S477" s="166"/>
      <c r="T477" s="182">
        <v>0</v>
      </c>
      <c r="U477" s="182">
        <v>0</v>
      </c>
      <c r="V477" s="182">
        <v>0</v>
      </c>
    </row>
    <row r="478" spans="1:22" s="167" customFormat="1" x14ac:dyDescent="0.25">
      <c r="A478" s="179">
        <v>146715</v>
      </c>
      <c r="B478" s="180" t="s">
        <v>1966</v>
      </c>
      <c r="C478" s="181">
        <v>0</v>
      </c>
      <c r="D478" s="181">
        <v>0</v>
      </c>
      <c r="E478" s="181">
        <v>0</v>
      </c>
      <c r="F478" s="181">
        <v>0</v>
      </c>
      <c r="G478" s="181">
        <v>0</v>
      </c>
      <c r="H478" s="181">
        <v>0</v>
      </c>
      <c r="I478" s="181">
        <v>0</v>
      </c>
      <c r="J478" s="166"/>
      <c r="K478" s="166"/>
      <c r="L478" s="166"/>
      <c r="M478" s="166"/>
      <c r="N478" s="166"/>
      <c r="O478" s="166"/>
      <c r="P478" s="166"/>
      <c r="Q478" s="166"/>
      <c r="R478" s="166"/>
      <c r="S478" s="166"/>
      <c r="T478" s="182">
        <v>0</v>
      </c>
      <c r="U478" s="182">
        <v>0</v>
      </c>
      <c r="V478" s="182">
        <v>0</v>
      </c>
    </row>
    <row r="479" spans="1:22" s="167" customFormat="1" x14ac:dyDescent="0.25">
      <c r="A479" s="179">
        <v>146720</v>
      </c>
      <c r="B479" s="180" t="s">
        <v>1967</v>
      </c>
      <c r="C479" s="181">
        <v>0</v>
      </c>
      <c r="D479" s="181">
        <v>0</v>
      </c>
      <c r="E479" s="181">
        <v>0</v>
      </c>
      <c r="F479" s="181">
        <v>0</v>
      </c>
      <c r="G479" s="181">
        <v>0</v>
      </c>
      <c r="H479" s="181">
        <v>0</v>
      </c>
      <c r="I479" s="181">
        <v>0</v>
      </c>
      <c r="J479" s="166"/>
      <c r="K479" s="166"/>
      <c r="L479" s="166"/>
      <c r="M479" s="166"/>
      <c r="N479" s="166"/>
      <c r="O479" s="166"/>
      <c r="P479" s="166"/>
      <c r="Q479" s="166"/>
      <c r="R479" s="166"/>
      <c r="S479" s="166"/>
      <c r="T479" s="182">
        <v>0</v>
      </c>
      <c r="U479" s="182">
        <v>0</v>
      </c>
      <c r="V479" s="182">
        <v>0</v>
      </c>
    </row>
    <row r="480" spans="1:22" s="167" customFormat="1" x14ac:dyDescent="0.25">
      <c r="A480" s="179">
        <v>146725</v>
      </c>
      <c r="B480" s="180" t="s">
        <v>1968</v>
      </c>
      <c r="C480" s="181">
        <v>0</v>
      </c>
      <c r="D480" s="181">
        <v>0</v>
      </c>
      <c r="E480" s="181">
        <v>0</v>
      </c>
      <c r="F480" s="181">
        <v>0</v>
      </c>
      <c r="G480" s="181">
        <v>0</v>
      </c>
      <c r="H480" s="181">
        <v>0</v>
      </c>
      <c r="I480" s="181">
        <v>0</v>
      </c>
      <c r="J480" s="166"/>
      <c r="K480" s="166"/>
      <c r="L480" s="166"/>
      <c r="M480" s="166"/>
      <c r="N480" s="166"/>
      <c r="O480" s="166"/>
      <c r="P480" s="166"/>
      <c r="Q480" s="166"/>
      <c r="R480" s="166"/>
      <c r="S480" s="166"/>
      <c r="T480" s="182">
        <v>0</v>
      </c>
      <c r="U480" s="182">
        <v>0</v>
      </c>
      <c r="V480" s="182">
        <v>0</v>
      </c>
    </row>
    <row r="481" spans="1:22" s="167" customFormat="1" x14ac:dyDescent="0.25">
      <c r="A481" s="175">
        <v>146800</v>
      </c>
      <c r="B481" s="176" t="s">
        <v>2013</v>
      </c>
      <c r="C481" s="177">
        <v>126953781</v>
      </c>
      <c r="D481" s="177">
        <v>186160968</v>
      </c>
      <c r="E481" s="177">
        <v>194960081</v>
      </c>
      <c r="F481" s="177">
        <v>228267351</v>
      </c>
      <c r="G481" s="177">
        <v>252558421</v>
      </c>
      <c r="H481" s="177">
        <v>282321303</v>
      </c>
      <c r="I481" s="177">
        <v>294206862</v>
      </c>
      <c r="J481" s="166"/>
      <c r="K481" s="166"/>
      <c r="L481" s="166"/>
      <c r="M481" s="166"/>
      <c r="N481" s="166"/>
      <c r="O481" s="166"/>
      <c r="P481" s="166"/>
      <c r="Q481" s="166"/>
      <c r="R481" s="166"/>
      <c r="S481" s="166"/>
      <c r="T481" s="178">
        <v>797708522.32636356</v>
      </c>
      <c r="U481" s="178">
        <v>356699891</v>
      </c>
      <c r="V481" s="178">
        <v>893082073.45000005</v>
      </c>
    </row>
    <row r="482" spans="1:22" s="167" customFormat="1" x14ac:dyDescent="0.25">
      <c r="A482" s="175">
        <v>146900</v>
      </c>
      <c r="B482" s="176" t="s">
        <v>2014</v>
      </c>
      <c r="C482" s="177">
        <v>0</v>
      </c>
      <c r="D482" s="177">
        <v>0</v>
      </c>
      <c r="E482" s="177">
        <v>0</v>
      </c>
      <c r="F482" s="177">
        <v>0</v>
      </c>
      <c r="G482" s="177">
        <v>0</v>
      </c>
      <c r="H482" s="177">
        <v>0</v>
      </c>
      <c r="I482" s="177">
        <v>0</v>
      </c>
      <c r="J482" s="166"/>
      <c r="K482" s="166"/>
      <c r="L482" s="166"/>
      <c r="M482" s="166"/>
      <c r="N482" s="166"/>
      <c r="O482" s="166"/>
      <c r="P482" s="166"/>
      <c r="Q482" s="166"/>
      <c r="R482" s="166"/>
      <c r="S482" s="166"/>
      <c r="T482" s="178">
        <v>31754972.014415585</v>
      </c>
      <c r="U482" s="178">
        <v>0</v>
      </c>
      <c r="V482" s="178">
        <v>0</v>
      </c>
    </row>
    <row r="483" spans="1:22" s="167" customFormat="1" x14ac:dyDescent="0.25">
      <c r="A483" s="179">
        <v>146905</v>
      </c>
      <c r="B483" s="180" t="s">
        <v>2015</v>
      </c>
      <c r="C483" s="181">
        <v>0</v>
      </c>
      <c r="D483" s="181">
        <v>0</v>
      </c>
      <c r="E483" s="181">
        <v>0</v>
      </c>
      <c r="F483" s="181">
        <v>0</v>
      </c>
      <c r="G483" s="181">
        <v>0</v>
      </c>
      <c r="H483" s="181">
        <v>0</v>
      </c>
      <c r="I483" s="181">
        <v>0</v>
      </c>
      <c r="J483" s="166"/>
      <c r="K483" s="166"/>
      <c r="L483" s="166"/>
      <c r="M483" s="166"/>
      <c r="N483" s="166"/>
      <c r="O483" s="166"/>
      <c r="P483" s="166"/>
      <c r="Q483" s="166"/>
      <c r="R483" s="166"/>
      <c r="S483" s="166"/>
      <c r="T483" s="182">
        <v>12324402.480519481</v>
      </c>
      <c r="U483" s="182">
        <v>0</v>
      </c>
      <c r="V483" s="182">
        <v>0</v>
      </c>
    </row>
    <row r="484" spans="1:22" s="167" customFormat="1" x14ac:dyDescent="0.25">
      <c r="A484" s="179">
        <v>146910</v>
      </c>
      <c r="B484" s="180" t="s">
        <v>2016</v>
      </c>
      <c r="C484" s="181">
        <v>0</v>
      </c>
      <c r="D484" s="181">
        <v>0</v>
      </c>
      <c r="E484" s="181">
        <v>0</v>
      </c>
      <c r="F484" s="181">
        <v>0</v>
      </c>
      <c r="G484" s="181">
        <v>0</v>
      </c>
      <c r="H484" s="181">
        <v>0</v>
      </c>
      <c r="I484" s="181">
        <v>0</v>
      </c>
      <c r="J484" s="166"/>
      <c r="K484" s="166"/>
      <c r="L484" s="166"/>
      <c r="M484" s="166"/>
      <c r="N484" s="166"/>
      <c r="O484" s="166"/>
      <c r="P484" s="166"/>
      <c r="Q484" s="166"/>
      <c r="R484" s="166"/>
      <c r="S484" s="166"/>
      <c r="T484" s="182">
        <v>0</v>
      </c>
      <c r="U484" s="182">
        <v>0</v>
      </c>
      <c r="V484" s="182">
        <v>0</v>
      </c>
    </row>
    <row r="485" spans="1:22" s="167" customFormat="1" x14ac:dyDescent="0.25">
      <c r="A485" s="179">
        <v>146915</v>
      </c>
      <c r="B485" s="180" t="s">
        <v>2017</v>
      </c>
      <c r="C485" s="181">
        <v>0</v>
      </c>
      <c r="D485" s="181">
        <v>0</v>
      </c>
      <c r="E485" s="181">
        <v>0</v>
      </c>
      <c r="F485" s="181">
        <v>0</v>
      </c>
      <c r="G485" s="181">
        <v>0</v>
      </c>
      <c r="H485" s="181">
        <v>0</v>
      </c>
      <c r="I485" s="181">
        <v>0</v>
      </c>
      <c r="J485" s="166"/>
      <c r="K485" s="166"/>
      <c r="L485" s="166"/>
      <c r="M485" s="166"/>
      <c r="N485" s="166"/>
      <c r="O485" s="166"/>
      <c r="P485" s="166"/>
      <c r="Q485" s="166"/>
      <c r="R485" s="166"/>
      <c r="S485" s="166"/>
      <c r="T485" s="182">
        <v>0</v>
      </c>
      <c r="U485" s="182">
        <v>0</v>
      </c>
      <c r="V485" s="182">
        <v>0</v>
      </c>
    </row>
    <row r="486" spans="1:22" s="167" customFormat="1" x14ac:dyDescent="0.25">
      <c r="A486" s="179">
        <v>146920</v>
      </c>
      <c r="B486" s="180" t="s">
        <v>2018</v>
      </c>
      <c r="C486" s="181">
        <v>0</v>
      </c>
      <c r="D486" s="181">
        <v>0</v>
      </c>
      <c r="E486" s="181">
        <v>0</v>
      </c>
      <c r="F486" s="181">
        <v>0</v>
      </c>
      <c r="G486" s="181">
        <v>0</v>
      </c>
      <c r="H486" s="181">
        <v>0</v>
      </c>
      <c r="I486" s="181">
        <v>0</v>
      </c>
      <c r="J486" s="166"/>
      <c r="K486" s="166"/>
      <c r="L486" s="166"/>
      <c r="M486" s="166"/>
      <c r="N486" s="166"/>
      <c r="O486" s="166"/>
      <c r="P486" s="166"/>
      <c r="Q486" s="166"/>
      <c r="R486" s="166"/>
      <c r="S486" s="166"/>
      <c r="T486" s="182">
        <v>0</v>
      </c>
      <c r="U486" s="182">
        <v>0</v>
      </c>
      <c r="V486" s="182">
        <v>0</v>
      </c>
    </row>
    <row r="487" spans="1:22" s="167" customFormat="1" x14ac:dyDescent="0.25">
      <c r="A487" s="179">
        <v>146925</v>
      </c>
      <c r="B487" s="180" t="s">
        <v>2019</v>
      </c>
      <c r="C487" s="181">
        <v>0</v>
      </c>
      <c r="D487" s="181">
        <v>0</v>
      </c>
      <c r="E487" s="181">
        <v>0</v>
      </c>
      <c r="F487" s="181">
        <v>0</v>
      </c>
      <c r="G487" s="181">
        <v>0</v>
      </c>
      <c r="H487" s="181">
        <v>0</v>
      </c>
      <c r="I487" s="181">
        <v>0</v>
      </c>
      <c r="J487" s="166"/>
      <c r="K487" s="166"/>
      <c r="L487" s="166"/>
      <c r="M487" s="166"/>
      <c r="N487" s="166"/>
      <c r="O487" s="166"/>
      <c r="P487" s="166"/>
      <c r="Q487" s="166"/>
      <c r="R487" s="166"/>
      <c r="S487" s="166"/>
      <c r="T487" s="182">
        <v>2030195.3766233767</v>
      </c>
      <c r="U487" s="182">
        <v>0</v>
      </c>
      <c r="V487" s="182">
        <v>0</v>
      </c>
    </row>
    <row r="488" spans="1:22" s="167" customFormat="1" x14ac:dyDescent="0.25">
      <c r="A488" s="179">
        <v>146930</v>
      </c>
      <c r="B488" s="180" t="s">
        <v>2020</v>
      </c>
      <c r="C488" s="181">
        <v>0</v>
      </c>
      <c r="D488" s="181">
        <v>0</v>
      </c>
      <c r="E488" s="181">
        <v>0</v>
      </c>
      <c r="F488" s="181">
        <v>0</v>
      </c>
      <c r="G488" s="181">
        <v>0</v>
      </c>
      <c r="H488" s="181">
        <v>0</v>
      </c>
      <c r="I488" s="181">
        <v>0</v>
      </c>
      <c r="J488" s="166"/>
      <c r="K488" s="166"/>
      <c r="L488" s="166"/>
      <c r="M488" s="166"/>
      <c r="N488" s="166"/>
      <c r="O488" s="166"/>
      <c r="P488" s="166"/>
      <c r="Q488" s="166"/>
      <c r="R488" s="166"/>
      <c r="S488" s="166"/>
      <c r="T488" s="182">
        <v>17255510.715714287</v>
      </c>
      <c r="U488" s="182">
        <v>0</v>
      </c>
      <c r="V488" s="182">
        <v>0</v>
      </c>
    </row>
    <row r="489" spans="1:22" s="167" customFormat="1" x14ac:dyDescent="0.25">
      <c r="A489" s="179">
        <v>146935</v>
      </c>
      <c r="B489" s="180" t="s">
        <v>2021</v>
      </c>
      <c r="C489" s="181">
        <v>0</v>
      </c>
      <c r="D489" s="181">
        <v>0</v>
      </c>
      <c r="E489" s="181">
        <v>0</v>
      </c>
      <c r="F489" s="181">
        <v>0</v>
      </c>
      <c r="G489" s="181">
        <v>0</v>
      </c>
      <c r="H489" s="181">
        <v>0</v>
      </c>
      <c r="I489" s="181">
        <v>0</v>
      </c>
      <c r="J489" s="166"/>
      <c r="K489" s="166"/>
      <c r="L489" s="166"/>
      <c r="M489" s="166"/>
      <c r="N489" s="166"/>
      <c r="O489" s="166"/>
      <c r="P489" s="166"/>
      <c r="Q489" s="166"/>
      <c r="R489" s="166"/>
      <c r="S489" s="166"/>
      <c r="T489" s="182">
        <v>0</v>
      </c>
      <c r="U489" s="182">
        <v>0</v>
      </c>
      <c r="V489" s="182">
        <v>0</v>
      </c>
    </row>
    <row r="490" spans="1:22" s="167" customFormat="1" x14ac:dyDescent="0.25">
      <c r="A490" s="179">
        <v>146940</v>
      </c>
      <c r="B490" s="180" t="s">
        <v>2022</v>
      </c>
      <c r="C490" s="181">
        <v>0</v>
      </c>
      <c r="D490" s="181">
        <v>0</v>
      </c>
      <c r="E490" s="181">
        <v>0</v>
      </c>
      <c r="F490" s="181">
        <v>0</v>
      </c>
      <c r="G490" s="181">
        <v>0</v>
      </c>
      <c r="H490" s="181">
        <v>0</v>
      </c>
      <c r="I490" s="181">
        <v>0</v>
      </c>
      <c r="J490" s="166"/>
      <c r="K490" s="166"/>
      <c r="L490" s="166"/>
      <c r="M490" s="166"/>
      <c r="N490" s="166"/>
      <c r="O490" s="166"/>
      <c r="P490" s="166"/>
      <c r="Q490" s="166"/>
      <c r="R490" s="166"/>
      <c r="S490" s="166"/>
      <c r="T490" s="182">
        <v>0</v>
      </c>
      <c r="U490" s="182">
        <v>0</v>
      </c>
      <c r="V490" s="182">
        <v>0</v>
      </c>
    </row>
    <row r="491" spans="1:22" s="167" customFormat="1" x14ac:dyDescent="0.25">
      <c r="A491" s="179">
        <v>146945</v>
      </c>
      <c r="B491" s="180" t="s">
        <v>2023</v>
      </c>
      <c r="C491" s="181">
        <v>0</v>
      </c>
      <c r="D491" s="181">
        <v>0</v>
      </c>
      <c r="E491" s="181">
        <v>0</v>
      </c>
      <c r="F491" s="181">
        <v>0</v>
      </c>
      <c r="G491" s="181">
        <v>0</v>
      </c>
      <c r="H491" s="181">
        <v>0</v>
      </c>
      <c r="I491" s="181">
        <v>0</v>
      </c>
      <c r="J491" s="166"/>
      <c r="K491" s="166"/>
      <c r="L491" s="166"/>
      <c r="M491" s="166"/>
      <c r="N491" s="166"/>
      <c r="O491" s="166"/>
      <c r="P491" s="166"/>
      <c r="Q491" s="166"/>
      <c r="R491" s="166"/>
      <c r="S491" s="166"/>
      <c r="T491" s="182">
        <v>1560.1688311688313</v>
      </c>
      <c r="U491" s="182">
        <v>0</v>
      </c>
      <c r="V491" s="182">
        <v>0</v>
      </c>
    </row>
    <row r="492" spans="1:22" s="167" customFormat="1" x14ac:dyDescent="0.25">
      <c r="A492" s="179">
        <v>146950</v>
      </c>
      <c r="B492" s="180" t="s">
        <v>2024</v>
      </c>
      <c r="C492" s="181">
        <v>0</v>
      </c>
      <c r="D492" s="181">
        <v>0</v>
      </c>
      <c r="E492" s="181">
        <v>0</v>
      </c>
      <c r="F492" s="181">
        <v>0</v>
      </c>
      <c r="G492" s="181">
        <v>0</v>
      </c>
      <c r="H492" s="181">
        <v>0</v>
      </c>
      <c r="I492" s="181">
        <v>0</v>
      </c>
      <c r="J492" s="166"/>
      <c r="K492" s="166"/>
      <c r="L492" s="166"/>
      <c r="M492" s="166"/>
      <c r="N492" s="166"/>
      <c r="O492" s="166"/>
      <c r="P492" s="166"/>
      <c r="Q492" s="166"/>
      <c r="R492" s="166"/>
      <c r="S492" s="166"/>
      <c r="T492" s="182">
        <v>143303.27272727274</v>
      </c>
      <c r="U492" s="182">
        <v>0</v>
      </c>
      <c r="V492" s="182">
        <v>0</v>
      </c>
    </row>
    <row r="493" spans="1:22" s="167" customFormat="1" x14ac:dyDescent="0.25">
      <c r="A493" s="175">
        <v>147000</v>
      </c>
      <c r="B493" s="176" t="s">
        <v>2025</v>
      </c>
      <c r="C493" s="177">
        <v>0</v>
      </c>
      <c r="D493" s="177">
        <v>0</v>
      </c>
      <c r="E493" s="177">
        <v>0</v>
      </c>
      <c r="F493" s="177">
        <v>0</v>
      </c>
      <c r="G493" s="177">
        <v>0</v>
      </c>
      <c r="H493" s="177">
        <v>0</v>
      </c>
      <c r="I493" s="177">
        <v>0</v>
      </c>
      <c r="J493" s="166"/>
      <c r="K493" s="166"/>
      <c r="L493" s="166"/>
      <c r="M493" s="166"/>
      <c r="N493" s="166"/>
      <c r="O493" s="166"/>
      <c r="P493" s="166"/>
      <c r="Q493" s="166"/>
      <c r="R493" s="166"/>
      <c r="S493" s="166"/>
      <c r="T493" s="178">
        <v>123812.31168831169</v>
      </c>
      <c r="U493" s="178">
        <v>0</v>
      </c>
      <c r="V493" s="178">
        <v>0</v>
      </c>
    </row>
    <row r="494" spans="1:22" s="167" customFormat="1" x14ac:dyDescent="0.25">
      <c r="A494" s="179">
        <v>147005</v>
      </c>
      <c r="B494" s="180" t="s">
        <v>2015</v>
      </c>
      <c r="C494" s="181">
        <v>0</v>
      </c>
      <c r="D494" s="181">
        <v>0</v>
      </c>
      <c r="E494" s="181">
        <v>0</v>
      </c>
      <c r="F494" s="181">
        <v>0</v>
      </c>
      <c r="G494" s="181">
        <v>0</v>
      </c>
      <c r="H494" s="181">
        <v>0</v>
      </c>
      <c r="I494" s="181">
        <v>0</v>
      </c>
      <c r="J494" s="166"/>
      <c r="K494" s="166"/>
      <c r="L494" s="166"/>
      <c r="M494" s="166"/>
      <c r="N494" s="166"/>
      <c r="O494" s="166"/>
      <c r="P494" s="166"/>
      <c r="Q494" s="166"/>
      <c r="R494" s="166"/>
      <c r="S494" s="166"/>
      <c r="T494" s="182">
        <v>101155.41558441559</v>
      </c>
      <c r="U494" s="182">
        <v>0</v>
      </c>
      <c r="V494" s="182">
        <v>0</v>
      </c>
    </row>
    <row r="495" spans="1:22" s="167" customFormat="1" x14ac:dyDescent="0.25">
      <c r="A495" s="179">
        <v>147010</v>
      </c>
      <c r="B495" s="180" t="s">
        <v>2016</v>
      </c>
      <c r="C495" s="181">
        <v>0</v>
      </c>
      <c r="D495" s="181">
        <v>0</v>
      </c>
      <c r="E495" s="181">
        <v>0</v>
      </c>
      <c r="F495" s="181">
        <v>0</v>
      </c>
      <c r="G495" s="181">
        <v>0</v>
      </c>
      <c r="H495" s="181">
        <v>0</v>
      </c>
      <c r="I495" s="181">
        <v>0</v>
      </c>
      <c r="J495" s="166"/>
      <c r="K495" s="166"/>
      <c r="L495" s="166"/>
      <c r="M495" s="166"/>
      <c r="N495" s="166"/>
      <c r="O495" s="166"/>
      <c r="P495" s="166"/>
      <c r="Q495" s="166"/>
      <c r="R495" s="166"/>
      <c r="S495" s="166"/>
      <c r="T495" s="182">
        <v>0</v>
      </c>
      <c r="U495" s="182">
        <v>0</v>
      </c>
      <c r="V495" s="182">
        <v>0</v>
      </c>
    </row>
    <row r="496" spans="1:22" s="167" customFormat="1" x14ac:dyDescent="0.25">
      <c r="A496" s="179">
        <v>147015</v>
      </c>
      <c r="B496" s="180" t="s">
        <v>2017</v>
      </c>
      <c r="C496" s="181">
        <v>0</v>
      </c>
      <c r="D496" s="181">
        <v>0</v>
      </c>
      <c r="E496" s="181">
        <v>0</v>
      </c>
      <c r="F496" s="181">
        <v>0</v>
      </c>
      <c r="G496" s="181">
        <v>0</v>
      </c>
      <c r="H496" s="181">
        <v>0</v>
      </c>
      <c r="I496" s="181">
        <v>0</v>
      </c>
      <c r="J496" s="166"/>
      <c r="K496" s="166"/>
      <c r="L496" s="166"/>
      <c r="M496" s="166"/>
      <c r="N496" s="166"/>
      <c r="O496" s="166"/>
      <c r="P496" s="166"/>
      <c r="Q496" s="166"/>
      <c r="R496" s="166"/>
      <c r="S496" s="166"/>
      <c r="T496" s="182">
        <v>596.27272727272725</v>
      </c>
      <c r="U496" s="182">
        <v>0</v>
      </c>
      <c r="V496" s="182">
        <v>0</v>
      </c>
    </row>
    <row r="497" spans="1:22" s="167" customFormat="1" x14ac:dyDescent="0.25">
      <c r="A497" s="179">
        <v>147020</v>
      </c>
      <c r="B497" s="180" t="s">
        <v>2018</v>
      </c>
      <c r="C497" s="181">
        <v>0</v>
      </c>
      <c r="D497" s="181">
        <v>0</v>
      </c>
      <c r="E497" s="181">
        <v>0</v>
      </c>
      <c r="F497" s="181">
        <v>0</v>
      </c>
      <c r="G497" s="181">
        <v>0</v>
      </c>
      <c r="H497" s="181">
        <v>0</v>
      </c>
      <c r="I497" s="181">
        <v>0</v>
      </c>
      <c r="J497" s="166"/>
      <c r="K497" s="166"/>
      <c r="L497" s="166"/>
      <c r="M497" s="166"/>
      <c r="N497" s="166"/>
      <c r="O497" s="166"/>
      <c r="P497" s="166"/>
      <c r="Q497" s="166"/>
      <c r="R497" s="166"/>
      <c r="S497" s="166"/>
      <c r="T497" s="182">
        <v>0</v>
      </c>
      <c r="U497" s="182">
        <v>0</v>
      </c>
      <c r="V497" s="182">
        <v>0</v>
      </c>
    </row>
    <row r="498" spans="1:22" s="167" customFormat="1" x14ac:dyDescent="0.25">
      <c r="A498" s="179">
        <v>147025</v>
      </c>
      <c r="B498" s="180" t="s">
        <v>2019</v>
      </c>
      <c r="C498" s="181">
        <v>0</v>
      </c>
      <c r="D498" s="181">
        <v>0</v>
      </c>
      <c r="E498" s="181">
        <v>0</v>
      </c>
      <c r="F498" s="181">
        <v>0</v>
      </c>
      <c r="G498" s="181">
        <v>0</v>
      </c>
      <c r="H498" s="181">
        <v>0</v>
      </c>
      <c r="I498" s="181">
        <v>0</v>
      </c>
      <c r="J498" s="166"/>
      <c r="K498" s="166"/>
      <c r="L498" s="166"/>
      <c r="M498" s="166"/>
      <c r="N498" s="166"/>
      <c r="O498" s="166"/>
      <c r="P498" s="166"/>
      <c r="Q498" s="166"/>
      <c r="R498" s="166"/>
      <c r="S498" s="166"/>
      <c r="T498" s="182">
        <v>0</v>
      </c>
      <c r="U498" s="182">
        <v>0</v>
      </c>
      <c r="V498" s="182">
        <v>0</v>
      </c>
    </row>
    <row r="499" spans="1:22" s="167" customFormat="1" x14ac:dyDescent="0.25">
      <c r="A499" s="179">
        <v>147030</v>
      </c>
      <c r="B499" s="180" t="s">
        <v>2020</v>
      </c>
      <c r="C499" s="181">
        <v>0</v>
      </c>
      <c r="D499" s="181">
        <v>0</v>
      </c>
      <c r="E499" s="181">
        <v>0</v>
      </c>
      <c r="F499" s="181">
        <v>0</v>
      </c>
      <c r="G499" s="181">
        <v>0</v>
      </c>
      <c r="H499" s="181">
        <v>0</v>
      </c>
      <c r="I499" s="181">
        <v>0</v>
      </c>
      <c r="J499" s="166"/>
      <c r="K499" s="166"/>
      <c r="L499" s="166"/>
      <c r="M499" s="166"/>
      <c r="N499" s="166"/>
      <c r="O499" s="166"/>
      <c r="P499" s="166"/>
      <c r="Q499" s="166"/>
      <c r="R499" s="166"/>
      <c r="S499" s="166"/>
      <c r="T499" s="182">
        <v>21851.337662337661</v>
      </c>
      <c r="U499" s="182">
        <v>0</v>
      </c>
      <c r="V499" s="182">
        <v>0</v>
      </c>
    </row>
    <row r="500" spans="1:22" s="167" customFormat="1" x14ac:dyDescent="0.25">
      <c r="A500" s="179">
        <v>147035</v>
      </c>
      <c r="B500" s="180" t="s">
        <v>2021</v>
      </c>
      <c r="C500" s="181">
        <v>0</v>
      </c>
      <c r="D500" s="181">
        <v>0</v>
      </c>
      <c r="E500" s="181">
        <v>0</v>
      </c>
      <c r="F500" s="181">
        <v>0</v>
      </c>
      <c r="G500" s="181">
        <v>0</v>
      </c>
      <c r="H500" s="181">
        <v>0</v>
      </c>
      <c r="I500" s="181">
        <v>0</v>
      </c>
      <c r="J500" s="166"/>
      <c r="K500" s="166"/>
      <c r="L500" s="166"/>
      <c r="M500" s="166"/>
      <c r="N500" s="166"/>
      <c r="O500" s="166"/>
      <c r="P500" s="166"/>
      <c r="Q500" s="166"/>
      <c r="R500" s="166"/>
      <c r="S500" s="166"/>
      <c r="T500" s="182">
        <v>178.63636363636363</v>
      </c>
      <c r="U500" s="182">
        <v>0</v>
      </c>
      <c r="V500" s="182">
        <v>0</v>
      </c>
    </row>
    <row r="501" spans="1:22" s="167" customFormat="1" x14ac:dyDescent="0.25">
      <c r="A501" s="179">
        <v>147040</v>
      </c>
      <c r="B501" s="180" t="s">
        <v>2022</v>
      </c>
      <c r="C501" s="181">
        <v>0</v>
      </c>
      <c r="D501" s="181">
        <v>0</v>
      </c>
      <c r="E501" s="181">
        <v>0</v>
      </c>
      <c r="F501" s="181">
        <v>0</v>
      </c>
      <c r="G501" s="181">
        <v>0</v>
      </c>
      <c r="H501" s="181">
        <v>0</v>
      </c>
      <c r="I501" s="181">
        <v>0</v>
      </c>
      <c r="J501" s="166"/>
      <c r="K501" s="166"/>
      <c r="L501" s="166"/>
      <c r="M501" s="166"/>
      <c r="N501" s="166"/>
      <c r="O501" s="166"/>
      <c r="P501" s="166"/>
      <c r="Q501" s="166"/>
      <c r="R501" s="166"/>
      <c r="S501" s="166"/>
      <c r="T501" s="182">
        <v>0</v>
      </c>
      <c r="U501" s="182">
        <v>0</v>
      </c>
      <c r="V501" s="182">
        <v>0</v>
      </c>
    </row>
    <row r="502" spans="1:22" s="167" customFormat="1" x14ac:dyDescent="0.25">
      <c r="A502" s="179">
        <v>147045</v>
      </c>
      <c r="B502" s="180" t="s">
        <v>2023</v>
      </c>
      <c r="C502" s="181">
        <v>0</v>
      </c>
      <c r="D502" s="181">
        <v>0</v>
      </c>
      <c r="E502" s="181">
        <v>0</v>
      </c>
      <c r="F502" s="181">
        <v>0</v>
      </c>
      <c r="G502" s="181">
        <v>0</v>
      </c>
      <c r="H502" s="181">
        <v>0</v>
      </c>
      <c r="I502" s="181">
        <v>0</v>
      </c>
      <c r="J502" s="166"/>
      <c r="K502" s="166"/>
      <c r="L502" s="166"/>
      <c r="M502" s="166"/>
      <c r="N502" s="166"/>
      <c r="O502" s="166"/>
      <c r="P502" s="166"/>
      <c r="Q502" s="166"/>
      <c r="R502" s="166"/>
      <c r="S502" s="166"/>
      <c r="T502" s="182">
        <v>0</v>
      </c>
      <c r="U502" s="182">
        <v>0</v>
      </c>
      <c r="V502" s="182">
        <v>0</v>
      </c>
    </row>
    <row r="503" spans="1:22" s="167" customFormat="1" x14ac:dyDescent="0.25">
      <c r="A503" s="179">
        <v>147050</v>
      </c>
      <c r="B503" s="180" t="s">
        <v>2024</v>
      </c>
      <c r="C503" s="181">
        <v>0</v>
      </c>
      <c r="D503" s="181">
        <v>0</v>
      </c>
      <c r="E503" s="181">
        <v>0</v>
      </c>
      <c r="F503" s="181">
        <v>0</v>
      </c>
      <c r="G503" s="181">
        <v>0</v>
      </c>
      <c r="H503" s="181">
        <v>0</v>
      </c>
      <c r="I503" s="181">
        <v>0</v>
      </c>
      <c r="J503" s="166"/>
      <c r="K503" s="166"/>
      <c r="L503" s="166"/>
      <c r="M503" s="166"/>
      <c r="N503" s="166"/>
      <c r="O503" s="166"/>
      <c r="P503" s="166"/>
      <c r="Q503" s="166"/>
      <c r="R503" s="166"/>
      <c r="S503" s="166"/>
      <c r="T503" s="182">
        <v>0</v>
      </c>
      <c r="U503" s="182">
        <v>0</v>
      </c>
      <c r="V503" s="182">
        <v>0</v>
      </c>
    </row>
    <row r="504" spans="1:22" s="167" customFormat="1" x14ac:dyDescent="0.25">
      <c r="A504" s="175">
        <v>147100</v>
      </c>
      <c r="B504" s="176" t="s">
        <v>2026</v>
      </c>
      <c r="C504" s="177">
        <v>0</v>
      </c>
      <c r="D504" s="177">
        <v>0</v>
      </c>
      <c r="E504" s="177">
        <v>0</v>
      </c>
      <c r="F504" s="177">
        <v>0</v>
      </c>
      <c r="G504" s="177">
        <v>0</v>
      </c>
      <c r="H504" s="177">
        <v>0</v>
      </c>
      <c r="I504" s="177">
        <v>0</v>
      </c>
      <c r="J504" s="166"/>
      <c r="K504" s="166"/>
      <c r="L504" s="166"/>
      <c r="M504" s="166"/>
      <c r="N504" s="166"/>
      <c r="O504" s="166"/>
      <c r="P504" s="166"/>
      <c r="Q504" s="166"/>
      <c r="R504" s="166"/>
      <c r="S504" s="166"/>
      <c r="T504" s="178">
        <v>2173810.6883116881</v>
      </c>
      <c r="U504" s="178">
        <v>0</v>
      </c>
      <c r="V504" s="178">
        <v>0</v>
      </c>
    </row>
    <row r="505" spans="1:22" s="167" customFormat="1" x14ac:dyDescent="0.25">
      <c r="A505" s="179">
        <v>147105</v>
      </c>
      <c r="B505" s="180" t="s">
        <v>2015</v>
      </c>
      <c r="C505" s="181">
        <v>0</v>
      </c>
      <c r="D505" s="181">
        <v>0</v>
      </c>
      <c r="E505" s="181">
        <v>0</v>
      </c>
      <c r="F505" s="181">
        <v>0</v>
      </c>
      <c r="G505" s="181">
        <v>0</v>
      </c>
      <c r="H505" s="181">
        <v>0</v>
      </c>
      <c r="I505" s="181">
        <v>0</v>
      </c>
      <c r="J505" s="166"/>
      <c r="K505" s="166"/>
      <c r="L505" s="166"/>
      <c r="M505" s="166"/>
      <c r="N505" s="166"/>
      <c r="O505" s="166"/>
      <c r="P505" s="166"/>
      <c r="Q505" s="166"/>
      <c r="R505" s="166"/>
      <c r="S505" s="166"/>
      <c r="T505" s="182">
        <v>0</v>
      </c>
      <c r="U505" s="182">
        <v>0</v>
      </c>
      <c r="V505" s="182">
        <v>0</v>
      </c>
    </row>
    <row r="506" spans="1:22" s="167" customFormat="1" x14ac:dyDescent="0.25">
      <c r="A506" s="179">
        <v>147110</v>
      </c>
      <c r="B506" s="180" t="s">
        <v>2016</v>
      </c>
      <c r="C506" s="181">
        <v>0</v>
      </c>
      <c r="D506" s="181">
        <v>0</v>
      </c>
      <c r="E506" s="181">
        <v>0</v>
      </c>
      <c r="F506" s="181">
        <v>0</v>
      </c>
      <c r="G506" s="181">
        <v>0</v>
      </c>
      <c r="H506" s="181">
        <v>0</v>
      </c>
      <c r="I506" s="181">
        <v>0</v>
      </c>
      <c r="J506" s="166"/>
      <c r="K506" s="166"/>
      <c r="L506" s="166"/>
      <c r="M506" s="166"/>
      <c r="N506" s="166"/>
      <c r="O506" s="166"/>
      <c r="P506" s="166"/>
      <c r="Q506" s="166"/>
      <c r="R506" s="166"/>
      <c r="S506" s="166"/>
      <c r="T506" s="182">
        <v>0</v>
      </c>
      <c r="U506" s="182">
        <v>0</v>
      </c>
      <c r="V506" s="182">
        <v>0</v>
      </c>
    </row>
    <row r="507" spans="1:22" s="167" customFormat="1" x14ac:dyDescent="0.25">
      <c r="A507" s="179">
        <v>147115</v>
      </c>
      <c r="B507" s="180" t="s">
        <v>2017</v>
      </c>
      <c r="C507" s="181">
        <v>0</v>
      </c>
      <c r="D507" s="181">
        <v>0</v>
      </c>
      <c r="E507" s="181">
        <v>0</v>
      </c>
      <c r="F507" s="181">
        <v>0</v>
      </c>
      <c r="G507" s="181">
        <v>0</v>
      </c>
      <c r="H507" s="181">
        <v>0</v>
      </c>
      <c r="I507" s="181">
        <v>0</v>
      </c>
      <c r="J507" s="166"/>
      <c r="K507" s="166"/>
      <c r="L507" s="166"/>
      <c r="M507" s="166"/>
      <c r="N507" s="166"/>
      <c r="O507" s="166"/>
      <c r="P507" s="166"/>
      <c r="Q507" s="166"/>
      <c r="R507" s="166"/>
      <c r="S507" s="166"/>
      <c r="T507" s="182">
        <v>0</v>
      </c>
      <c r="U507" s="182">
        <v>0</v>
      </c>
      <c r="V507" s="182">
        <v>0</v>
      </c>
    </row>
    <row r="508" spans="1:22" s="167" customFormat="1" x14ac:dyDescent="0.25">
      <c r="A508" s="179">
        <v>147120</v>
      </c>
      <c r="B508" s="180" t="s">
        <v>2018</v>
      </c>
      <c r="C508" s="181">
        <v>0</v>
      </c>
      <c r="D508" s="181">
        <v>0</v>
      </c>
      <c r="E508" s="181">
        <v>0</v>
      </c>
      <c r="F508" s="181">
        <v>0</v>
      </c>
      <c r="G508" s="181">
        <v>0</v>
      </c>
      <c r="H508" s="181">
        <v>0</v>
      </c>
      <c r="I508" s="181">
        <v>0</v>
      </c>
      <c r="J508" s="166"/>
      <c r="K508" s="166"/>
      <c r="L508" s="166"/>
      <c r="M508" s="166"/>
      <c r="N508" s="166"/>
      <c r="O508" s="166"/>
      <c r="P508" s="166"/>
      <c r="Q508" s="166"/>
      <c r="R508" s="166"/>
      <c r="S508" s="166"/>
      <c r="T508" s="182">
        <v>0</v>
      </c>
      <c r="U508" s="182">
        <v>0</v>
      </c>
      <c r="V508" s="182">
        <v>0</v>
      </c>
    </row>
    <row r="509" spans="1:22" s="167" customFormat="1" x14ac:dyDescent="0.25">
      <c r="A509" s="179">
        <v>147125</v>
      </c>
      <c r="B509" s="180" t="s">
        <v>2019</v>
      </c>
      <c r="C509" s="181">
        <v>0</v>
      </c>
      <c r="D509" s="181">
        <v>0</v>
      </c>
      <c r="E509" s="181">
        <v>0</v>
      </c>
      <c r="F509" s="181">
        <v>0</v>
      </c>
      <c r="G509" s="181">
        <v>0</v>
      </c>
      <c r="H509" s="181">
        <v>0</v>
      </c>
      <c r="I509" s="181">
        <v>0</v>
      </c>
      <c r="J509" s="166"/>
      <c r="K509" s="166"/>
      <c r="L509" s="166"/>
      <c r="M509" s="166"/>
      <c r="N509" s="166"/>
      <c r="O509" s="166"/>
      <c r="P509" s="166"/>
      <c r="Q509" s="166"/>
      <c r="R509" s="166"/>
      <c r="S509" s="166"/>
      <c r="T509" s="182">
        <v>2030195.3766233767</v>
      </c>
      <c r="U509" s="182">
        <v>0</v>
      </c>
      <c r="V509" s="182">
        <v>0</v>
      </c>
    </row>
    <row r="510" spans="1:22" s="167" customFormat="1" x14ac:dyDescent="0.25">
      <c r="A510" s="179">
        <v>147130</v>
      </c>
      <c r="B510" s="180" t="s">
        <v>2020</v>
      </c>
      <c r="C510" s="181">
        <v>0</v>
      </c>
      <c r="D510" s="181">
        <v>0</v>
      </c>
      <c r="E510" s="181">
        <v>0</v>
      </c>
      <c r="F510" s="181">
        <v>0</v>
      </c>
      <c r="G510" s="181">
        <v>0</v>
      </c>
      <c r="H510" s="181">
        <v>0</v>
      </c>
      <c r="I510" s="181">
        <v>0</v>
      </c>
      <c r="J510" s="166"/>
      <c r="K510" s="166"/>
      <c r="L510" s="166"/>
      <c r="M510" s="166"/>
      <c r="N510" s="166"/>
      <c r="O510" s="166"/>
      <c r="P510" s="166"/>
      <c r="Q510" s="166"/>
      <c r="R510" s="166"/>
      <c r="S510" s="166"/>
      <c r="T510" s="182">
        <v>0</v>
      </c>
      <c r="U510" s="182">
        <v>0</v>
      </c>
      <c r="V510" s="182">
        <v>0</v>
      </c>
    </row>
    <row r="511" spans="1:22" s="167" customFormat="1" x14ac:dyDescent="0.25">
      <c r="A511" s="179">
        <v>147135</v>
      </c>
      <c r="B511" s="180" t="s">
        <v>2021</v>
      </c>
      <c r="C511" s="181">
        <v>0</v>
      </c>
      <c r="D511" s="181">
        <v>0</v>
      </c>
      <c r="E511" s="181">
        <v>0</v>
      </c>
      <c r="F511" s="181">
        <v>0</v>
      </c>
      <c r="G511" s="181">
        <v>0</v>
      </c>
      <c r="H511" s="181">
        <v>0</v>
      </c>
      <c r="I511" s="181">
        <v>0</v>
      </c>
      <c r="J511" s="166"/>
      <c r="K511" s="166"/>
      <c r="L511" s="166"/>
      <c r="M511" s="166"/>
      <c r="N511" s="166"/>
      <c r="O511" s="166"/>
      <c r="P511" s="166"/>
      <c r="Q511" s="166"/>
      <c r="R511" s="166"/>
      <c r="S511" s="166"/>
      <c r="T511" s="182">
        <v>0</v>
      </c>
      <c r="U511" s="182">
        <v>0</v>
      </c>
      <c r="V511" s="182">
        <v>0</v>
      </c>
    </row>
    <row r="512" spans="1:22" s="167" customFormat="1" x14ac:dyDescent="0.25">
      <c r="A512" s="179">
        <v>147140</v>
      </c>
      <c r="B512" s="180" t="s">
        <v>2022</v>
      </c>
      <c r="C512" s="181">
        <v>0</v>
      </c>
      <c r="D512" s="181">
        <v>0</v>
      </c>
      <c r="E512" s="181">
        <v>0</v>
      </c>
      <c r="F512" s="181">
        <v>0</v>
      </c>
      <c r="G512" s="181">
        <v>0</v>
      </c>
      <c r="H512" s="181">
        <v>0</v>
      </c>
      <c r="I512" s="181">
        <v>0</v>
      </c>
      <c r="J512" s="166"/>
      <c r="K512" s="166"/>
      <c r="L512" s="166"/>
      <c r="M512" s="166"/>
      <c r="N512" s="166"/>
      <c r="O512" s="166"/>
      <c r="P512" s="166"/>
      <c r="Q512" s="166"/>
      <c r="R512" s="166"/>
      <c r="S512" s="166"/>
      <c r="T512" s="182">
        <v>0</v>
      </c>
      <c r="U512" s="182">
        <v>0</v>
      </c>
      <c r="V512" s="182">
        <v>0</v>
      </c>
    </row>
    <row r="513" spans="1:22" s="167" customFormat="1" x14ac:dyDescent="0.25">
      <c r="A513" s="179">
        <v>147145</v>
      </c>
      <c r="B513" s="180" t="s">
        <v>2023</v>
      </c>
      <c r="C513" s="181">
        <v>0</v>
      </c>
      <c r="D513" s="181">
        <v>0</v>
      </c>
      <c r="E513" s="181">
        <v>0</v>
      </c>
      <c r="F513" s="181">
        <v>0</v>
      </c>
      <c r="G513" s="181">
        <v>0</v>
      </c>
      <c r="H513" s="181">
        <v>0</v>
      </c>
      <c r="I513" s="181">
        <v>0</v>
      </c>
      <c r="J513" s="166"/>
      <c r="K513" s="166"/>
      <c r="L513" s="166"/>
      <c r="M513" s="166"/>
      <c r="N513" s="166"/>
      <c r="O513" s="166"/>
      <c r="P513" s="166"/>
      <c r="Q513" s="166"/>
      <c r="R513" s="166"/>
      <c r="S513" s="166"/>
      <c r="T513" s="182">
        <v>312.03896103896102</v>
      </c>
      <c r="U513" s="182">
        <v>0</v>
      </c>
      <c r="V513" s="182">
        <v>0</v>
      </c>
    </row>
    <row r="514" spans="1:22" s="167" customFormat="1" x14ac:dyDescent="0.25">
      <c r="A514" s="179">
        <v>147150</v>
      </c>
      <c r="B514" s="180" t="s">
        <v>2024</v>
      </c>
      <c r="C514" s="181">
        <v>0</v>
      </c>
      <c r="D514" s="181">
        <v>0</v>
      </c>
      <c r="E514" s="181">
        <v>0</v>
      </c>
      <c r="F514" s="181">
        <v>0</v>
      </c>
      <c r="G514" s="181">
        <v>0</v>
      </c>
      <c r="H514" s="181">
        <v>0</v>
      </c>
      <c r="I514" s="181">
        <v>0</v>
      </c>
      <c r="J514" s="166"/>
      <c r="K514" s="166"/>
      <c r="L514" s="166"/>
      <c r="M514" s="166"/>
      <c r="N514" s="166"/>
      <c r="O514" s="166"/>
      <c r="P514" s="166"/>
      <c r="Q514" s="166"/>
      <c r="R514" s="166"/>
      <c r="S514" s="166"/>
      <c r="T514" s="182">
        <v>143303.27272727274</v>
      </c>
      <c r="U514" s="182">
        <v>0</v>
      </c>
      <c r="V514" s="182">
        <v>0</v>
      </c>
    </row>
    <row r="515" spans="1:22" s="167" customFormat="1" x14ac:dyDescent="0.25">
      <c r="A515" s="175">
        <v>147200</v>
      </c>
      <c r="B515" s="176" t="s">
        <v>2027</v>
      </c>
      <c r="C515" s="177">
        <v>0</v>
      </c>
      <c r="D515" s="177">
        <v>0</v>
      </c>
      <c r="E515" s="177">
        <v>0</v>
      </c>
      <c r="F515" s="177">
        <v>0</v>
      </c>
      <c r="G515" s="177">
        <v>0</v>
      </c>
      <c r="H515" s="177">
        <v>0</v>
      </c>
      <c r="I515" s="177">
        <v>0</v>
      </c>
      <c r="J515" s="166"/>
      <c r="K515" s="166"/>
      <c r="L515" s="166"/>
      <c r="M515" s="166"/>
      <c r="N515" s="166"/>
      <c r="O515" s="166"/>
      <c r="P515" s="166"/>
      <c r="Q515" s="166"/>
      <c r="R515" s="166"/>
      <c r="S515" s="166"/>
      <c r="T515" s="178">
        <v>102928.92207792208</v>
      </c>
      <c r="U515" s="178">
        <v>0</v>
      </c>
      <c r="V515" s="178">
        <v>0</v>
      </c>
    </row>
    <row r="516" spans="1:22" s="167" customFormat="1" x14ac:dyDescent="0.25">
      <c r="A516" s="179">
        <v>147205</v>
      </c>
      <c r="B516" s="180" t="s">
        <v>2028</v>
      </c>
      <c r="C516" s="181">
        <v>0</v>
      </c>
      <c r="D516" s="181">
        <v>0</v>
      </c>
      <c r="E516" s="181">
        <v>0</v>
      </c>
      <c r="F516" s="181">
        <v>0</v>
      </c>
      <c r="G516" s="181">
        <v>0</v>
      </c>
      <c r="H516" s="181">
        <v>0</v>
      </c>
      <c r="I516" s="181">
        <v>0</v>
      </c>
      <c r="J516" s="166"/>
      <c r="K516" s="166"/>
      <c r="L516" s="166"/>
      <c r="M516" s="166"/>
      <c r="N516" s="166"/>
      <c r="O516" s="166"/>
      <c r="P516" s="166"/>
      <c r="Q516" s="166"/>
      <c r="R516" s="166"/>
      <c r="S516" s="166"/>
      <c r="T516" s="182">
        <v>0</v>
      </c>
      <c r="U516" s="182">
        <v>0</v>
      </c>
      <c r="V516" s="182">
        <v>0</v>
      </c>
    </row>
    <row r="517" spans="1:22" s="167" customFormat="1" x14ac:dyDescent="0.25">
      <c r="A517" s="179">
        <v>147210</v>
      </c>
      <c r="B517" s="180" t="s">
        <v>2029</v>
      </c>
      <c r="C517" s="181">
        <v>0</v>
      </c>
      <c r="D517" s="181">
        <v>0</v>
      </c>
      <c r="E517" s="181">
        <v>0</v>
      </c>
      <c r="F517" s="181">
        <v>0</v>
      </c>
      <c r="G517" s="181">
        <v>0</v>
      </c>
      <c r="H517" s="181">
        <v>0</v>
      </c>
      <c r="I517" s="181">
        <v>0</v>
      </c>
      <c r="J517" s="166"/>
      <c r="K517" s="166"/>
      <c r="L517" s="166"/>
      <c r="M517" s="166"/>
      <c r="N517" s="166"/>
      <c r="O517" s="166"/>
      <c r="P517" s="166"/>
      <c r="Q517" s="166"/>
      <c r="R517" s="166"/>
      <c r="S517" s="166"/>
      <c r="T517" s="182">
        <v>0</v>
      </c>
      <c r="U517" s="182">
        <v>0</v>
      </c>
      <c r="V517" s="182">
        <v>0</v>
      </c>
    </row>
    <row r="518" spans="1:22" s="167" customFormat="1" x14ac:dyDescent="0.25">
      <c r="A518" s="179">
        <v>147215</v>
      </c>
      <c r="B518" s="180" t="s">
        <v>2030</v>
      </c>
      <c r="C518" s="181">
        <v>0</v>
      </c>
      <c r="D518" s="181">
        <v>0</v>
      </c>
      <c r="E518" s="181">
        <v>0</v>
      </c>
      <c r="F518" s="181">
        <v>0</v>
      </c>
      <c r="G518" s="181">
        <v>0</v>
      </c>
      <c r="H518" s="181">
        <v>0</v>
      </c>
      <c r="I518" s="181">
        <v>0</v>
      </c>
      <c r="J518" s="166"/>
      <c r="K518" s="166"/>
      <c r="L518" s="166"/>
      <c r="M518" s="166"/>
      <c r="N518" s="166"/>
      <c r="O518" s="166"/>
      <c r="P518" s="166"/>
      <c r="Q518" s="166"/>
      <c r="R518" s="166"/>
      <c r="S518" s="166"/>
      <c r="T518" s="182">
        <v>0</v>
      </c>
      <c r="U518" s="182">
        <v>0</v>
      </c>
      <c r="V518" s="182">
        <v>0</v>
      </c>
    </row>
    <row r="519" spans="1:22" s="167" customFormat="1" x14ac:dyDescent="0.25">
      <c r="A519" s="179">
        <v>147220</v>
      </c>
      <c r="B519" s="180" t="s">
        <v>2031</v>
      </c>
      <c r="C519" s="181">
        <v>0</v>
      </c>
      <c r="D519" s="181">
        <v>0</v>
      </c>
      <c r="E519" s="181">
        <v>0</v>
      </c>
      <c r="F519" s="181">
        <v>0</v>
      </c>
      <c r="G519" s="181">
        <v>0</v>
      </c>
      <c r="H519" s="181">
        <v>0</v>
      </c>
      <c r="I519" s="181">
        <v>0</v>
      </c>
      <c r="J519" s="166"/>
      <c r="K519" s="166"/>
      <c r="L519" s="166"/>
      <c r="M519" s="166"/>
      <c r="N519" s="166"/>
      <c r="O519" s="166"/>
      <c r="P519" s="166"/>
      <c r="Q519" s="166"/>
      <c r="R519" s="166"/>
      <c r="S519" s="166"/>
      <c r="T519" s="182">
        <v>0</v>
      </c>
      <c r="U519" s="182">
        <v>0</v>
      </c>
      <c r="V519" s="182">
        <v>0</v>
      </c>
    </row>
    <row r="520" spans="1:22" s="167" customFormat="1" x14ac:dyDescent="0.25">
      <c r="A520" s="179">
        <v>147225</v>
      </c>
      <c r="B520" s="180" t="s">
        <v>2032</v>
      </c>
      <c r="C520" s="181">
        <v>0</v>
      </c>
      <c r="D520" s="181">
        <v>0</v>
      </c>
      <c r="E520" s="181">
        <v>0</v>
      </c>
      <c r="F520" s="181">
        <v>0</v>
      </c>
      <c r="G520" s="181">
        <v>0</v>
      </c>
      <c r="H520" s="181">
        <v>0</v>
      </c>
      <c r="I520" s="181">
        <v>0</v>
      </c>
      <c r="J520" s="166"/>
      <c r="K520" s="166"/>
      <c r="L520" s="166"/>
      <c r="M520" s="166"/>
      <c r="N520" s="166"/>
      <c r="O520" s="166"/>
      <c r="P520" s="166"/>
      <c r="Q520" s="166"/>
      <c r="R520" s="166"/>
      <c r="S520" s="166"/>
      <c r="T520" s="182">
        <v>0</v>
      </c>
      <c r="U520" s="182">
        <v>0</v>
      </c>
      <c r="V520" s="182">
        <v>0</v>
      </c>
    </row>
    <row r="521" spans="1:22" s="167" customFormat="1" x14ac:dyDescent="0.25">
      <c r="A521" s="179">
        <v>147230</v>
      </c>
      <c r="B521" s="180" t="s">
        <v>2033</v>
      </c>
      <c r="C521" s="181">
        <v>0</v>
      </c>
      <c r="D521" s="181">
        <v>0</v>
      </c>
      <c r="E521" s="181">
        <v>0</v>
      </c>
      <c r="F521" s="181">
        <v>0</v>
      </c>
      <c r="G521" s="181">
        <v>0</v>
      </c>
      <c r="H521" s="181">
        <v>0</v>
      </c>
      <c r="I521" s="181">
        <v>0</v>
      </c>
      <c r="J521" s="166"/>
      <c r="K521" s="166"/>
      <c r="L521" s="166"/>
      <c r="M521" s="166"/>
      <c r="N521" s="166"/>
      <c r="O521" s="166"/>
      <c r="P521" s="166"/>
      <c r="Q521" s="166"/>
      <c r="R521" s="166"/>
      <c r="S521" s="166"/>
      <c r="T521" s="182">
        <v>3542.2337662337663</v>
      </c>
      <c r="U521" s="182">
        <v>0</v>
      </c>
      <c r="V521" s="182">
        <v>0</v>
      </c>
    </row>
    <row r="522" spans="1:22" s="167" customFormat="1" x14ac:dyDescent="0.25">
      <c r="A522" s="179">
        <v>147235</v>
      </c>
      <c r="B522" s="180" t="s">
        <v>2034</v>
      </c>
      <c r="C522" s="181">
        <v>0</v>
      </c>
      <c r="D522" s="181">
        <v>0</v>
      </c>
      <c r="E522" s="181">
        <v>0</v>
      </c>
      <c r="F522" s="181">
        <v>0</v>
      </c>
      <c r="G522" s="181">
        <v>0</v>
      </c>
      <c r="H522" s="181">
        <v>0</v>
      </c>
      <c r="I522" s="181">
        <v>0</v>
      </c>
      <c r="J522" s="166"/>
      <c r="K522" s="166"/>
      <c r="L522" s="166"/>
      <c r="M522" s="166"/>
      <c r="N522" s="166"/>
      <c r="O522" s="166"/>
      <c r="P522" s="166"/>
      <c r="Q522" s="166"/>
      <c r="R522" s="166"/>
      <c r="S522" s="166"/>
      <c r="T522" s="182">
        <v>0</v>
      </c>
      <c r="U522" s="182">
        <v>0</v>
      </c>
      <c r="V522" s="182">
        <v>0</v>
      </c>
    </row>
    <row r="523" spans="1:22" s="167" customFormat="1" x14ac:dyDescent="0.25">
      <c r="A523" s="179">
        <v>147240</v>
      </c>
      <c r="B523" s="180" t="s">
        <v>2035</v>
      </c>
      <c r="C523" s="181">
        <v>0</v>
      </c>
      <c r="D523" s="181">
        <v>0</v>
      </c>
      <c r="E523" s="181">
        <v>0</v>
      </c>
      <c r="F523" s="181">
        <v>0</v>
      </c>
      <c r="G523" s="181">
        <v>0</v>
      </c>
      <c r="H523" s="181">
        <v>0</v>
      </c>
      <c r="I523" s="181">
        <v>0</v>
      </c>
      <c r="J523" s="166"/>
      <c r="K523" s="166"/>
      <c r="L523" s="166"/>
      <c r="M523" s="166"/>
      <c r="N523" s="166"/>
      <c r="O523" s="166"/>
      <c r="P523" s="166"/>
      <c r="Q523" s="166"/>
      <c r="R523" s="166"/>
      <c r="S523" s="166"/>
      <c r="T523" s="182">
        <v>0</v>
      </c>
      <c r="U523" s="182">
        <v>0</v>
      </c>
      <c r="V523" s="182">
        <v>0</v>
      </c>
    </row>
    <row r="524" spans="1:22" s="167" customFormat="1" x14ac:dyDescent="0.25">
      <c r="A524" s="179">
        <v>147245</v>
      </c>
      <c r="B524" s="180" t="s">
        <v>2036</v>
      </c>
      <c r="C524" s="181">
        <v>0</v>
      </c>
      <c r="D524" s="181">
        <v>0</v>
      </c>
      <c r="E524" s="181">
        <v>0</v>
      </c>
      <c r="F524" s="181">
        <v>0</v>
      </c>
      <c r="G524" s="181">
        <v>0</v>
      </c>
      <c r="H524" s="181">
        <v>0</v>
      </c>
      <c r="I524" s="181">
        <v>0</v>
      </c>
      <c r="J524" s="166"/>
      <c r="K524" s="166"/>
      <c r="L524" s="166"/>
      <c r="M524" s="166"/>
      <c r="N524" s="166"/>
      <c r="O524" s="166"/>
      <c r="P524" s="166"/>
      <c r="Q524" s="166"/>
      <c r="R524" s="166"/>
      <c r="S524" s="166"/>
      <c r="T524" s="182">
        <v>99361.519480519477</v>
      </c>
      <c r="U524" s="182">
        <v>0</v>
      </c>
      <c r="V524" s="182">
        <v>0</v>
      </c>
    </row>
    <row r="525" spans="1:22" s="167" customFormat="1" x14ac:dyDescent="0.25">
      <c r="A525" s="179">
        <v>147250</v>
      </c>
      <c r="B525" s="180" t="s">
        <v>2037</v>
      </c>
      <c r="C525" s="181">
        <v>0</v>
      </c>
      <c r="D525" s="181">
        <v>0</v>
      </c>
      <c r="E525" s="181">
        <v>0</v>
      </c>
      <c r="F525" s="181">
        <v>0</v>
      </c>
      <c r="G525" s="181">
        <v>0</v>
      </c>
      <c r="H525" s="181">
        <v>0</v>
      </c>
      <c r="I525" s="181">
        <v>0</v>
      </c>
      <c r="J525" s="166"/>
      <c r="K525" s="166"/>
      <c r="L525" s="166"/>
      <c r="M525" s="166"/>
      <c r="N525" s="166"/>
      <c r="O525" s="166"/>
      <c r="P525" s="166"/>
      <c r="Q525" s="166"/>
      <c r="R525" s="166"/>
      <c r="S525" s="166"/>
      <c r="T525" s="182">
        <v>0</v>
      </c>
      <c r="U525" s="182">
        <v>0</v>
      </c>
      <c r="V525" s="182">
        <v>0</v>
      </c>
    </row>
    <row r="526" spans="1:22" s="167" customFormat="1" x14ac:dyDescent="0.25">
      <c r="A526" s="175">
        <v>147300</v>
      </c>
      <c r="B526" s="176" t="s">
        <v>1183</v>
      </c>
      <c r="C526" s="177">
        <v>136368908</v>
      </c>
      <c r="D526" s="177">
        <v>171298872</v>
      </c>
      <c r="E526" s="177">
        <v>187476847</v>
      </c>
      <c r="F526" s="177">
        <v>353439111</v>
      </c>
      <c r="G526" s="177">
        <v>364855843</v>
      </c>
      <c r="H526" s="177">
        <v>334047340</v>
      </c>
      <c r="I526" s="177">
        <v>368101289</v>
      </c>
      <c r="J526" s="166"/>
      <c r="K526" s="166"/>
      <c r="L526" s="166"/>
      <c r="M526" s="166"/>
      <c r="N526" s="166"/>
      <c r="O526" s="166"/>
      <c r="P526" s="166"/>
      <c r="Q526" s="166"/>
      <c r="R526" s="166"/>
      <c r="S526" s="166"/>
      <c r="T526" s="178">
        <v>91624818.706103906</v>
      </c>
      <c r="U526" s="178">
        <v>26177755</v>
      </c>
      <c r="V526" s="178">
        <v>147833434.8000001</v>
      </c>
    </row>
    <row r="527" spans="1:22" s="167" customFormat="1" x14ac:dyDescent="0.25">
      <c r="A527" s="179">
        <v>147305</v>
      </c>
      <c r="B527" s="180" t="s">
        <v>2038</v>
      </c>
      <c r="C527" s="181">
        <v>7038611</v>
      </c>
      <c r="D527" s="181">
        <v>8401997</v>
      </c>
      <c r="E527" s="181">
        <v>8603484</v>
      </c>
      <c r="F527" s="181">
        <v>9192906</v>
      </c>
      <c r="G527" s="181">
        <v>11830794</v>
      </c>
      <c r="H527" s="181">
        <v>12933519</v>
      </c>
      <c r="I527" s="181">
        <v>14048436</v>
      </c>
      <c r="J527" s="166"/>
      <c r="K527" s="166"/>
      <c r="L527" s="166"/>
      <c r="M527" s="166"/>
      <c r="N527" s="166"/>
      <c r="O527" s="166"/>
      <c r="P527" s="166"/>
      <c r="Q527" s="166"/>
      <c r="R527" s="166"/>
      <c r="S527" s="166"/>
      <c r="T527" s="182">
        <v>4848519.0277922079</v>
      </c>
      <c r="U527" s="182">
        <v>0</v>
      </c>
      <c r="V527" s="182">
        <v>1032690.7840000005</v>
      </c>
    </row>
    <row r="528" spans="1:22" s="167" customFormat="1" x14ac:dyDescent="0.25">
      <c r="A528" s="179">
        <v>147310</v>
      </c>
      <c r="B528" s="180" t="s">
        <v>2039</v>
      </c>
      <c r="C528" s="181">
        <v>0</v>
      </c>
      <c r="D528" s="181">
        <v>0</v>
      </c>
      <c r="E528" s="181">
        <v>0</v>
      </c>
      <c r="F528" s="181">
        <v>0</v>
      </c>
      <c r="G528" s="181">
        <v>0</v>
      </c>
      <c r="H528" s="181">
        <v>0</v>
      </c>
      <c r="I528" s="181">
        <v>0</v>
      </c>
      <c r="J528" s="166"/>
      <c r="K528" s="166"/>
      <c r="L528" s="166"/>
      <c r="M528" s="166"/>
      <c r="N528" s="166"/>
      <c r="O528" s="166"/>
      <c r="P528" s="166"/>
      <c r="Q528" s="166"/>
      <c r="R528" s="166"/>
      <c r="S528" s="166"/>
      <c r="T528" s="182">
        <v>150610.75324675324</v>
      </c>
      <c r="U528" s="182">
        <v>0</v>
      </c>
      <c r="V528" s="182">
        <v>0</v>
      </c>
    </row>
    <row r="529" spans="1:22" s="167" customFormat="1" x14ac:dyDescent="0.25">
      <c r="A529" s="179">
        <v>147315</v>
      </c>
      <c r="B529" s="180" t="s">
        <v>1180</v>
      </c>
      <c r="C529" s="181">
        <v>34614962</v>
      </c>
      <c r="D529" s="181">
        <v>50567239</v>
      </c>
      <c r="E529" s="181">
        <v>65502522</v>
      </c>
      <c r="F529" s="181">
        <v>79425118</v>
      </c>
      <c r="G529" s="181">
        <v>92653058</v>
      </c>
      <c r="H529" s="181">
        <v>100743525</v>
      </c>
      <c r="I529" s="181">
        <v>104810584</v>
      </c>
      <c r="J529" s="166"/>
      <c r="K529" s="166"/>
      <c r="L529" s="166"/>
      <c r="M529" s="166"/>
      <c r="N529" s="166"/>
      <c r="O529" s="166"/>
      <c r="P529" s="166"/>
      <c r="Q529" s="166"/>
      <c r="R529" s="166"/>
      <c r="S529" s="166"/>
      <c r="T529" s="182">
        <v>12615738.429480521</v>
      </c>
      <c r="U529" s="182">
        <v>0</v>
      </c>
      <c r="V529" s="182">
        <v>13721785.592</v>
      </c>
    </row>
    <row r="530" spans="1:22" s="167" customFormat="1" x14ac:dyDescent="0.25">
      <c r="A530" s="179">
        <v>147320</v>
      </c>
      <c r="B530" s="180" t="s">
        <v>1179</v>
      </c>
      <c r="C530" s="181">
        <v>4034600</v>
      </c>
      <c r="D530" s="181">
        <v>4561960</v>
      </c>
      <c r="E530" s="181">
        <v>5109058</v>
      </c>
      <c r="F530" s="181">
        <v>7022360</v>
      </c>
      <c r="G530" s="181">
        <v>8197944</v>
      </c>
      <c r="H530" s="181">
        <v>9286032</v>
      </c>
      <c r="I530" s="181">
        <v>9878744</v>
      </c>
      <c r="J530" s="166"/>
      <c r="K530" s="166"/>
      <c r="L530" s="166"/>
      <c r="M530" s="166"/>
      <c r="N530" s="166"/>
      <c r="O530" s="166"/>
      <c r="P530" s="166"/>
      <c r="Q530" s="166"/>
      <c r="R530" s="166"/>
      <c r="S530" s="166"/>
      <c r="T530" s="182">
        <v>11043782.36012987</v>
      </c>
      <c r="U530" s="182">
        <v>0</v>
      </c>
      <c r="V530" s="182">
        <v>4250101.4000000022</v>
      </c>
    </row>
    <row r="531" spans="1:22" s="167" customFormat="1" x14ac:dyDescent="0.25">
      <c r="A531" s="179">
        <v>147325</v>
      </c>
      <c r="B531" s="180" t="s">
        <v>2040</v>
      </c>
      <c r="C531" s="181">
        <v>34102444</v>
      </c>
      <c r="D531" s="181">
        <v>49225159</v>
      </c>
      <c r="E531" s="181">
        <v>57600778</v>
      </c>
      <c r="F531" s="181">
        <v>31508755</v>
      </c>
      <c r="G531" s="181">
        <v>30733567</v>
      </c>
      <c r="H531" s="181">
        <v>21558564</v>
      </c>
      <c r="I531" s="181">
        <v>25648182</v>
      </c>
      <c r="J531" s="166"/>
      <c r="K531" s="166"/>
      <c r="L531" s="166"/>
      <c r="M531" s="166"/>
      <c r="N531" s="166"/>
      <c r="O531" s="166"/>
      <c r="P531" s="166"/>
      <c r="Q531" s="166"/>
      <c r="R531" s="166"/>
      <c r="S531" s="166"/>
      <c r="T531" s="182">
        <v>15633206.227402598</v>
      </c>
      <c r="U531" s="182">
        <v>0</v>
      </c>
      <c r="V531" s="182">
        <v>9211580.0000000075</v>
      </c>
    </row>
    <row r="532" spans="1:22" s="167" customFormat="1" x14ac:dyDescent="0.25">
      <c r="A532" s="179">
        <v>147330</v>
      </c>
      <c r="B532" s="180" t="s">
        <v>1177</v>
      </c>
      <c r="C532" s="181">
        <v>0</v>
      </c>
      <c r="D532" s="181">
        <v>0</v>
      </c>
      <c r="E532" s="181">
        <v>0</v>
      </c>
      <c r="F532" s="181">
        <v>0</v>
      </c>
      <c r="G532" s="181">
        <v>0</v>
      </c>
      <c r="H532" s="181">
        <v>0</v>
      </c>
      <c r="I532" s="181">
        <v>0</v>
      </c>
      <c r="J532" s="166"/>
      <c r="K532" s="166"/>
      <c r="L532" s="166"/>
      <c r="M532" s="166"/>
      <c r="N532" s="166"/>
      <c r="O532" s="166"/>
      <c r="P532" s="166"/>
      <c r="Q532" s="166"/>
      <c r="R532" s="166"/>
      <c r="S532" s="166"/>
      <c r="T532" s="182">
        <v>3742977.9740259741</v>
      </c>
      <c r="U532" s="182">
        <v>0</v>
      </c>
      <c r="V532" s="182">
        <v>0</v>
      </c>
    </row>
    <row r="533" spans="1:22" s="167" customFormat="1" x14ac:dyDescent="0.25">
      <c r="A533" s="179">
        <v>147395</v>
      </c>
      <c r="B533" s="180" t="s">
        <v>1176</v>
      </c>
      <c r="C533" s="181">
        <v>58913815</v>
      </c>
      <c r="D533" s="181">
        <v>63200962</v>
      </c>
      <c r="E533" s="181">
        <v>58210582</v>
      </c>
      <c r="F533" s="181">
        <v>231717807</v>
      </c>
      <c r="G533" s="181">
        <v>230935840</v>
      </c>
      <c r="H533" s="181">
        <v>199034719</v>
      </c>
      <c r="I533" s="181">
        <v>224126363</v>
      </c>
      <c r="J533" s="166"/>
      <c r="K533" s="166"/>
      <c r="L533" s="166"/>
      <c r="M533" s="166"/>
      <c r="N533" s="166"/>
      <c r="O533" s="166"/>
      <c r="P533" s="166"/>
      <c r="Q533" s="166"/>
      <c r="R533" s="166"/>
      <c r="S533" s="166"/>
      <c r="T533" s="182">
        <v>51511721.821428575</v>
      </c>
      <c r="U533" s="182">
        <v>9081354</v>
      </c>
      <c r="V533" s="182">
        <v>72892615.948000014</v>
      </c>
    </row>
    <row r="534" spans="1:22" s="167" customFormat="1" x14ac:dyDescent="0.25">
      <c r="A534" s="179">
        <v>147399</v>
      </c>
      <c r="B534" s="180" t="s">
        <v>1175</v>
      </c>
      <c r="C534" s="181">
        <v>2335524</v>
      </c>
      <c r="D534" s="181">
        <v>4658445</v>
      </c>
      <c r="E534" s="181">
        <v>7549577</v>
      </c>
      <c r="F534" s="181">
        <v>5427835</v>
      </c>
      <c r="G534" s="181">
        <v>9495360</v>
      </c>
      <c r="H534" s="181">
        <v>9509019</v>
      </c>
      <c r="I534" s="181">
        <v>10411020</v>
      </c>
      <c r="J534" s="166"/>
      <c r="K534" s="166"/>
      <c r="L534" s="166"/>
      <c r="M534" s="166"/>
      <c r="N534" s="166"/>
      <c r="O534" s="166"/>
      <c r="P534" s="166"/>
      <c r="Q534" s="166"/>
      <c r="R534" s="166"/>
      <c r="S534" s="166"/>
      <c r="T534" s="182">
        <v>7921790.0692207795</v>
      </c>
      <c r="U534" s="182">
        <v>0</v>
      </c>
      <c r="V534" s="182">
        <v>396863.68800000136</v>
      </c>
    </row>
    <row r="535" spans="1:22" s="167" customFormat="1" x14ac:dyDescent="0.25">
      <c r="A535" s="175">
        <v>147400</v>
      </c>
      <c r="B535" s="176" t="s">
        <v>2041</v>
      </c>
      <c r="C535" s="177">
        <v>0</v>
      </c>
      <c r="D535" s="177">
        <v>0</v>
      </c>
      <c r="E535" s="177">
        <v>0</v>
      </c>
      <c r="F535" s="177">
        <v>0</v>
      </c>
      <c r="G535" s="177">
        <v>0</v>
      </c>
      <c r="H535" s="177">
        <v>0</v>
      </c>
      <c r="I535" s="177">
        <v>0</v>
      </c>
      <c r="J535" s="166"/>
      <c r="K535" s="166"/>
      <c r="L535" s="166"/>
      <c r="M535" s="166"/>
      <c r="N535" s="166"/>
      <c r="O535" s="166"/>
      <c r="P535" s="166"/>
      <c r="Q535" s="166"/>
      <c r="R535" s="166"/>
      <c r="S535" s="166"/>
      <c r="T535" s="178">
        <v>0</v>
      </c>
      <c r="U535" s="178">
        <v>0</v>
      </c>
      <c r="V535" s="178">
        <v>0</v>
      </c>
    </row>
    <row r="536" spans="1:22" s="167" customFormat="1" x14ac:dyDescent="0.25">
      <c r="A536" s="179">
        <v>147405</v>
      </c>
      <c r="B536" s="180" t="s">
        <v>1964</v>
      </c>
      <c r="C536" s="181">
        <v>0</v>
      </c>
      <c r="D536" s="181">
        <v>0</v>
      </c>
      <c r="E536" s="181">
        <v>0</v>
      </c>
      <c r="F536" s="181">
        <v>0</v>
      </c>
      <c r="G536" s="181">
        <v>0</v>
      </c>
      <c r="H536" s="181">
        <v>0</v>
      </c>
      <c r="I536" s="181">
        <v>0</v>
      </c>
      <c r="J536" s="166"/>
      <c r="K536" s="166"/>
      <c r="L536" s="166"/>
      <c r="M536" s="166"/>
      <c r="N536" s="166"/>
      <c r="O536" s="166"/>
      <c r="P536" s="166"/>
      <c r="Q536" s="166"/>
      <c r="R536" s="166"/>
      <c r="S536" s="166"/>
      <c r="T536" s="182">
        <v>0</v>
      </c>
      <c r="U536" s="182">
        <v>0</v>
      </c>
      <c r="V536" s="182">
        <v>0</v>
      </c>
    </row>
    <row r="537" spans="1:22" s="167" customFormat="1" x14ac:dyDescent="0.25">
      <c r="A537" s="179">
        <v>147410</v>
      </c>
      <c r="B537" s="180" t="s">
        <v>1965</v>
      </c>
      <c r="C537" s="181">
        <v>0</v>
      </c>
      <c r="D537" s="181">
        <v>0</v>
      </c>
      <c r="E537" s="181">
        <v>0</v>
      </c>
      <c r="F537" s="181">
        <v>0</v>
      </c>
      <c r="G537" s="181">
        <v>0</v>
      </c>
      <c r="H537" s="181">
        <v>0</v>
      </c>
      <c r="I537" s="181">
        <v>0</v>
      </c>
      <c r="J537" s="166"/>
      <c r="K537" s="166"/>
      <c r="L537" s="166"/>
      <c r="M537" s="166"/>
      <c r="N537" s="166"/>
      <c r="O537" s="166"/>
      <c r="P537" s="166"/>
      <c r="Q537" s="166"/>
      <c r="R537" s="166"/>
      <c r="S537" s="166"/>
      <c r="T537" s="182">
        <v>0</v>
      </c>
      <c r="U537" s="182">
        <v>0</v>
      </c>
      <c r="V537" s="182">
        <v>0</v>
      </c>
    </row>
    <row r="538" spans="1:22" s="167" customFormat="1" x14ac:dyDescent="0.25">
      <c r="A538" s="179">
        <v>147415</v>
      </c>
      <c r="B538" s="180" t="s">
        <v>1966</v>
      </c>
      <c r="C538" s="181">
        <v>0</v>
      </c>
      <c r="D538" s="181">
        <v>0</v>
      </c>
      <c r="E538" s="181">
        <v>0</v>
      </c>
      <c r="F538" s="181">
        <v>0</v>
      </c>
      <c r="G538" s="181">
        <v>0</v>
      </c>
      <c r="H538" s="181">
        <v>0</v>
      </c>
      <c r="I538" s="181">
        <v>0</v>
      </c>
      <c r="J538" s="166"/>
      <c r="K538" s="166"/>
      <c r="L538" s="166"/>
      <c r="M538" s="166"/>
      <c r="N538" s="166"/>
      <c r="O538" s="166"/>
      <c r="P538" s="166"/>
      <c r="Q538" s="166"/>
      <c r="R538" s="166"/>
      <c r="S538" s="166"/>
      <c r="T538" s="182">
        <v>0</v>
      </c>
      <c r="U538" s="182">
        <v>0</v>
      </c>
      <c r="V538" s="182">
        <v>0</v>
      </c>
    </row>
    <row r="539" spans="1:22" s="167" customFormat="1" x14ac:dyDescent="0.25">
      <c r="A539" s="179">
        <v>147420</v>
      </c>
      <c r="B539" s="180" t="s">
        <v>1967</v>
      </c>
      <c r="C539" s="181">
        <v>0</v>
      </c>
      <c r="D539" s="181">
        <v>0</v>
      </c>
      <c r="E539" s="181">
        <v>0</v>
      </c>
      <c r="F539" s="181">
        <v>0</v>
      </c>
      <c r="G539" s="181">
        <v>0</v>
      </c>
      <c r="H539" s="181">
        <v>0</v>
      </c>
      <c r="I539" s="181">
        <v>0</v>
      </c>
      <c r="J539" s="166"/>
      <c r="K539" s="166"/>
      <c r="L539" s="166"/>
      <c r="M539" s="166"/>
      <c r="N539" s="166"/>
      <c r="O539" s="166"/>
      <c r="P539" s="166"/>
      <c r="Q539" s="166"/>
      <c r="R539" s="166"/>
      <c r="S539" s="166"/>
      <c r="T539" s="182">
        <v>0</v>
      </c>
      <c r="U539" s="182">
        <v>0</v>
      </c>
      <c r="V539" s="182">
        <v>0</v>
      </c>
    </row>
    <row r="540" spans="1:22" s="167" customFormat="1" x14ac:dyDescent="0.25">
      <c r="A540" s="179">
        <v>147425</v>
      </c>
      <c r="B540" s="180" t="s">
        <v>1968</v>
      </c>
      <c r="C540" s="181">
        <v>0</v>
      </c>
      <c r="D540" s="181">
        <v>0</v>
      </c>
      <c r="E540" s="181">
        <v>0</v>
      </c>
      <c r="F540" s="181">
        <v>0</v>
      </c>
      <c r="G540" s="181">
        <v>0</v>
      </c>
      <c r="H540" s="181">
        <v>0</v>
      </c>
      <c r="I540" s="181">
        <v>0</v>
      </c>
      <c r="J540" s="166"/>
      <c r="K540" s="166"/>
      <c r="L540" s="166"/>
      <c r="M540" s="166"/>
      <c r="N540" s="166"/>
      <c r="O540" s="166"/>
      <c r="P540" s="166"/>
      <c r="Q540" s="166"/>
      <c r="R540" s="166"/>
      <c r="S540" s="166"/>
      <c r="T540" s="182">
        <v>0</v>
      </c>
      <c r="U540" s="182">
        <v>0</v>
      </c>
      <c r="V540" s="182">
        <v>0</v>
      </c>
    </row>
    <row r="541" spans="1:22" s="167" customFormat="1" x14ac:dyDescent="0.25">
      <c r="A541" s="175">
        <v>147500</v>
      </c>
      <c r="B541" s="176" t="s">
        <v>2042</v>
      </c>
      <c r="C541" s="177">
        <v>0</v>
      </c>
      <c r="D541" s="177">
        <v>0</v>
      </c>
      <c r="E541" s="177">
        <v>0</v>
      </c>
      <c r="F541" s="177">
        <v>0</v>
      </c>
      <c r="G541" s="177">
        <v>0</v>
      </c>
      <c r="H541" s="177">
        <v>0</v>
      </c>
      <c r="I541" s="177">
        <v>0</v>
      </c>
      <c r="J541" s="166"/>
      <c r="K541" s="166"/>
      <c r="L541" s="166"/>
      <c r="M541" s="166"/>
      <c r="N541" s="166"/>
      <c r="O541" s="166"/>
      <c r="P541" s="166"/>
      <c r="Q541" s="166"/>
      <c r="R541" s="166"/>
      <c r="S541" s="166"/>
      <c r="T541" s="178">
        <v>0</v>
      </c>
      <c r="U541" s="178">
        <v>0</v>
      </c>
      <c r="V541" s="178">
        <v>0</v>
      </c>
    </row>
    <row r="542" spans="1:22" s="167" customFormat="1" x14ac:dyDescent="0.25">
      <c r="A542" s="179">
        <v>147505</v>
      </c>
      <c r="B542" s="180" t="s">
        <v>1964</v>
      </c>
      <c r="C542" s="181">
        <v>0</v>
      </c>
      <c r="D542" s="181">
        <v>0</v>
      </c>
      <c r="E542" s="181">
        <v>0</v>
      </c>
      <c r="F542" s="181">
        <v>0</v>
      </c>
      <c r="G542" s="181">
        <v>0</v>
      </c>
      <c r="H542" s="181">
        <v>0</v>
      </c>
      <c r="I542" s="181">
        <v>0</v>
      </c>
      <c r="J542" s="166"/>
      <c r="K542" s="166"/>
      <c r="L542" s="166"/>
      <c r="M542" s="166"/>
      <c r="N542" s="166"/>
      <c r="O542" s="166"/>
      <c r="P542" s="166"/>
      <c r="Q542" s="166"/>
      <c r="R542" s="166"/>
      <c r="S542" s="166"/>
      <c r="T542" s="182">
        <v>0</v>
      </c>
      <c r="U542" s="182">
        <v>0</v>
      </c>
      <c r="V542" s="182">
        <v>0</v>
      </c>
    </row>
    <row r="543" spans="1:22" s="167" customFormat="1" x14ac:dyDescent="0.25">
      <c r="A543" s="179">
        <v>147510</v>
      </c>
      <c r="B543" s="180" t="s">
        <v>1965</v>
      </c>
      <c r="C543" s="181">
        <v>0</v>
      </c>
      <c r="D543" s="181">
        <v>0</v>
      </c>
      <c r="E543" s="181">
        <v>0</v>
      </c>
      <c r="F543" s="181">
        <v>0</v>
      </c>
      <c r="G543" s="181">
        <v>0</v>
      </c>
      <c r="H543" s="181">
        <v>0</v>
      </c>
      <c r="I543" s="181">
        <v>0</v>
      </c>
      <c r="J543" s="166"/>
      <c r="K543" s="166"/>
      <c r="L543" s="166"/>
      <c r="M543" s="166"/>
      <c r="N543" s="166"/>
      <c r="O543" s="166"/>
      <c r="P543" s="166"/>
      <c r="Q543" s="166"/>
      <c r="R543" s="166"/>
      <c r="S543" s="166"/>
      <c r="T543" s="182">
        <v>0</v>
      </c>
      <c r="U543" s="182">
        <v>0</v>
      </c>
      <c r="V543" s="182">
        <v>0</v>
      </c>
    </row>
    <row r="544" spans="1:22" s="167" customFormat="1" x14ac:dyDescent="0.25">
      <c r="A544" s="179">
        <v>147515</v>
      </c>
      <c r="B544" s="180" t="s">
        <v>1966</v>
      </c>
      <c r="C544" s="181">
        <v>0</v>
      </c>
      <c r="D544" s="181">
        <v>0</v>
      </c>
      <c r="E544" s="181">
        <v>0</v>
      </c>
      <c r="F544" s="181">
        <v>0</v>
      </c>
      <c r="G544" s="181">
        <v>0</v>
      </c>
      <c r="H544" s="181">
        <v>0</v>
      </c>
      <c r="I544" s="181">
        <v>0</v>
      </c>
      <c r="J544" s="166"/>
      <c r="K544" s="166"/>
      <c r="L544" s="166"/>
      <c r="M544" s="166"/>
      <c r="N544" s="166"/>
      <c r="O544" s="166"/>
      <c r="P544" s="166"/>
      <c r="Q544" s="166"/>
      <c r="R544" s="166"/>
      <c r="S544" s="166"/>
      <c r="T544" s="182">
        <v>0</v>
      </c>
      <c r="U544" s="182">
        <v>0</v>
      </c>
      <c r="V544" s="182">
        <v>0</v>
      </c>
    </row>
    <row r="545" spans="1:22" s="167" customFormat="1" x14ac:dyDescent="0.25">
      <c r="A545" s="179">
        <v>147520</v>
      </c>
      <c r="B545" s="180" t="s">
        <v>1967</v>
      </c>
      <c r="C545" s="181">
        <v>0</v>
      </c>
      <c r="D545" s="181">
        <v>0</v>
      </c>
      <c r="E545" s="181">
        <v>0</v>
      </c>
      <c r="F545" s="181">
        <v>0</v>
      </c>
      <c r="G545" s="181">
        <v>0</v>
      </c>
      <c r="H545" s="181">
        <v>0</v>
      </c>
      <c r="I545" s="181">
        <v>0</v>
      </c>
      <c r="J545" s="166"/>
      <c r="K545" s="166"/>
      <c r="L545" s="166"/>
      <c r="M545" s="166"/>
      <c r="N545" s="166"/>
      <c r="O545" s="166"/>
      <c r="P545" s="166"/>
      <c r="Q545" s="166"/>
      <c r="R545" s="166"/>
      <c r="S545" s="166"/>
      <c r="T545" s="182">
        <v>0</v>
      </c>
      <c r="U545" s="182">
        <v>0</v>
      </c>
      <c r="V545" s="182">
        <v>0</v>
      </c>
    </row>
    <row r="546" spans="1:22" s="167" customFormat="1" x14ac:dyDescent="0.25">
      <c r="A546" s="179">
        <v>147525</v>
      </c>
      <c r="B546" s="180" t="s">
        <v>1968</v>
      </c>
      <c r="C546" s="181">
        <v>0</v>
      </c>
      <c r="D546" s="181">
        <v>0</v>
      </c>
      <c r="E546" s="181">
        <v>0</v>
      </c>
      <c r="F546" s="181">
        <v>0</v>
      </c>
      <c r="G546" s="181">
        <v>0</v>
      </c>
      <c r="H546" s="181">
        <v>0</v>
      </c>
      <c r="I546" s="181">
        <v>0</v>
      </c>
      <c r="J546" s="166"/>
      <c r="K546" s="166"/>
      <c r="L546" s="166"/>
      <c r="M546" s="166"/>
      <c r="N546" s="166"/>
      <c r="O546" s="166"/>
      <c r="P546" s="166"/>
      <c r="Q546" s="166"/>
      <c r="R546" s="166"/>
      <c r="S546" s="166"/>
      <c r="T546" s="182">
        <v>0</v>
      </c>
      <c r="U546" s="182">
        <v>0</v>
      </c>
      <c r="V546" s="182">
        <v>0</v>
      </c>
    </row>
    <row r="547" spans="1:22" s="167" customFormat="1" x14ac:dyDescent="0.25">
      <c r="A547" s="171">
        <v>150000</v>
      </c>
      <c r="B547" s="172" t="s">
        <v>2043</v>
      </c>
      <c r="C547" s="173">
        <v>0</v>
      </c>
      <c r="D547" s="173">
        <v>0</v>
      </c>
      <c r="E547" s="173">
        <v>0</v>
      </c>
      <c r="F547" s="173">
        <v>0</v>
      </c>
      <c r="G547" s="173">
        <v>0</v>
      </c>
      <c r="H547" s="173">
        <v>0</v>
      </c>
      <c r="I547" s="173">
        <v>0</v>
      </c>
      <c r="J547" s="166"/>
      <c r="K547" s="166"/>
      <c r="L547" s="166"/>
      <c r="M547" s="166"/>
      <c r="N547" s="166"/>
      <c r="O547" s="166"/>
      <c r="P547" s="166"/>
      <c r="Q547" s="166"/>
      <c r="R547" s="166"/>
      <c r="S547" s="166"/>
      <c r="T547" s="174">
        <v>0</v>
      </c>
      <c r="U547" s="174">
        <v>0</v>
      </c>
      <c r="V547" s="174">
        <v>0</v>
      </c>
    </row>
    <row r="548" spans="1:22" s="167" customFormat="1" x14ac:dyDescent="0.25">
      <c r="A548" s="175">
        <v>150500</v>
      </c>
      <c r="B548" s="176" t="s">
        <v>2044</v>
      </c>
      <c r="C548" s="177">
        <v>0</v>
      </c>
      <c r="D548" s="177">
        <v>0</v>
      </c>
      <c r="E548" s="177">
        <v>0</v>
      </c>
      <c r="F548" s="177">
        <v>0</v>
      </c>
      <c r="G548" s="177">
        <v>0</v>
      </c>
      <c r="H548" s="177">
        <v>0</v>
      </c>
      <c r="I548" s="177">
        <v>0</v>
      </c>
      <c r="J548" s="166"/>
      <c r="K548" s="166"/>
      <c r="L548" s="166"/>
      <c r="M548" s="166"/>
      <c r="N548" s="166"/>
      <c r="O548" s="166"/>
      <c r="P548" s="166"/>
      <c r="Q548" s="166"/>
      <c r="R548" s="166"/>
      <c r="S548" s="166"/>
      <c r="T548" s="178">
        <v>0</v>
      </c>
      <c r="U548" s="178">
        <v>0</v>
      </c>
      <c r="V548" s="178">
        <v>0</v>
      </c>
    </row>
    <row r="549" spans="1:22" s="167" customFormat="1" x14ac:dyDescent="0.25">
      <c r="A549" s="179">
        <v>150505</v>
      </c>
      <c r="B549" s="180" t="s">
        <v>2045</v>
      </c>
      <c r="C549" s="181">
        <v>0</v>
      </c>
      <c r="D549" s="181">
        <v>0</v>
      </c>
      <c r="E549" s="181">
        <v>0</v>
      </c>
      <c r="F549" s="181">
        <v>0</v>
      </c>
      <c r="G549" s="181">
        <v>0</v>
      </c>
      <c r="H549" s="181">
        <v>0</v>
      </c>
      <c r="I549" s="181">
        <v>0</v>
      </c>
      <c r="J549" s="166"/>
      <c r="K549" s="166"/>
      <c r="L549" s="166"/>
      <c r="M549" s="166"/>
      <c r="N549" s="166"/>
      <c r="O549" s="166"/>
      <c r="P549" s="166"/>
      <c r="Q549" s="166"/>
      <c r="R549" s="166"/>
      <c r="S549" s="166"/>
      <c r="T549" s="182">
        <v>0</v>
      </c>
      <c r="U549" s="182">
        <v>0</v>
      </c>
      <c r="V549" s="182">
        <v>0</v>
      </c>
    </row>
    <row r="550" spans="1:22" s="167" customFormat="1" x14ac:dyDescent="0.25">
      <c r="A550" s="179">
        <v>150510</v>
      </c>
      <c r="B550" s="180" t="s">
        <v>512</v>
      </c>
      <c r="C550" s="181">
        <v>0</v>
      </c>
      <c r="D550" s="181">
        <v>0</v>
      </c>
      <c r="E550" s="181">
        <v>0</v>
      </c>
      <c r="F550" s="181">
        <v>0</v>
      </c>
      <c r="G550" s="181">
        <v>0</v>
      </c>
      <c r="H550" s="181">
        <v>0</v>
      </c>
      <c r="I550" s="181">
        <v>0</v>
      </c>
      <c r="J550" s="166"/>
      <c r="K550" s="166"/>
      <c r="L550" s="166"/>
      <c r="M550" s="166"/>
      <c r="N550" s="166"/>
      <c r="O550" s="166"/>
      <c r="P550" s="166"/>
      <c r="Q550" s="166"/>
      <c r="R550" s="166"/>
      <c r="S550" s="166"/>
      <c r="T550" s="182">
        <v>0</v>
      </c>
      <c r="U550" s="182">
        <v>0</v>
      </c>
      <c r="V550" s="182">
        <v>0</v>
      </c>
    </row>
    <row r="551" spans="1:22" s="167" customFormat="1" x14ac:dyDescent="0.25">
      <c r="A551" s="179">
        <v>150515</v>
      </c>
      <c r="B551" s="180" t="s">
        <v>510</v>
      </c>
      <c r="C551" s="181">
        <v>0</v>
      </c>
      <c r="D551" s="181">
        <v>0</v>
      </c>
      <c r="E551" s="181">
        <v>0</v>
      </c>
      <c r="F551" s="181">
        <v>0</v>
      </c>
      <c r="G551" s="181">
        <v>0</v>
      </c>
      <c r="H551" s="181">
        <v>0</v>
      </c>
      <c r="I551" s="181">
        <v>0</v>
      </c>
      <c r="J551" s="166"/>
      <c r="K551" s="166"/>
      <c r="L551" s="166"/>
      <c r="M551" s="166"/>
      <c r="N551" s="166"/>
      <c r="O551" s="166"/>
      <c r="P551" s="166"/>
      <c r="Q551" s="166"/>
      <c r="R551" s="166"/>
      <c r="S551" s="166"/>
      <c r="T551" s="182">
        <v>0</v>
      </c>
      <c r="U551" s="182">
        <v>0</v>
      </c>
      <c r="V551" s="182">
        <v>0</v>
      </c>
    </row>
    <row r="552" spans="1:22" s="167" customFormat="1" x14ac:dyDescent="0.25">
      <c r="A552" s="179">
        <v>150520</v>
      </c>
      <c r="B552" s="180" t="s">
        <v>213</v>
      </c>
      <c r="C552" s="181">
        <v>0</v>
      </c>
      <c r="D552" s="181">
        <v>0</v>
      </c>
      <c r="E552" s="181">
        <v>0</v>
      </c>
      <c r="F552" s="181">
        <v>0</v>
      </c>
      <c r="G552" s="181">
        <v>0</v>
      </c>
      <c r="H552" s="181">
        <v>0</v>
      </c>
      <c r="I552" s="181">
        <v>0</v>
      </c>
      <c r="J552" s="166"/>
      <c r="K552" s="166"/>
      <c r="L552" s="166"/>
      <c r="M552" s="166"/>
      <c r="N552" s="166"/>
      <c r="O552" s="166"/>
      <c r="P552" s="166"/>
      <c r="Q552" s="166"/>
      <c r="R552" s="166"/>
      <c r="S552" s="166"/>
      <c r="T552" s="182">
        <v>0</v>
      </c>
      <c r="U552" s="182">
        <v>0</v>
      </c>
      <c r="V552" s="182">
        <v>0</v>
      </c>
    </row>
    <row r="553" spans="1:22" s="167" customFormat="1" x14ac:dyDescent="0.25">
      <c r="A553" s="179">
        <v>150525</v>
      </c>
      <c r="B553" s="180" t="s">
        <v>2046</v>
      </c>
      <c r="C553" s="181">
        <v>0</v>
      </c>
      <c r="D553" s="181">
        <v>0</v>
      </c>
      <c r="E553" s="181">
        <v>0</v>
      </c>
      <c r="F553" s="181">
        <v>0</v>
      </c>
      <c r="G553" s="181">
        <v>0</v>
      </c>
      <c r="H553" s="181">
        <v>0</v>
      </c>
      <c r="I553" s="181">
        <v>0</v>
      </c>
      <c r="J553" s="166"/>
      <c r="K553" s="166"/>
      <c r="L553" s="166"/>
      <c r="M553" s="166"/>
      <c r="N553" s="166"/>
      <c r="O553" s="166"/>
      <c r="P553" s="166"/>
      <c r="Q553" s="166"/>
      <c r="R553" s="166"/>
      <c r="S553" s="166"/>
      <c r="T553" s="182">
        <v>0</v>
      </c>
      <c r="U553" s="182">
        <v>0</v>
      </c>
      <c r="V553" s="182">
        <v>0</v>
      </c>
    </row>
    <row r="554" spans="1:22" s="167" customFormat="1" x14ac:dyDescent="0.25">
      <c r="A554" s="179">
        <v>150599</v>
      </c>
      <c r="B554" s="180" t="s">
        <v>2047</v>
      </c>
      <c r="C554" s="181">
        <v>0</v>
      </c>
      <c r="D554" s="181">
        <v>0</v>
      </c>
      <c r="E554" s="181">
        <v>0</v>
      </c>
      <c r="F554" s="181">
        <v>0</v>
      </c>
      <c r="G554" s="181">
        <v>0</v>
      </c>
      <c r="H554" s="181">
        <v>0</v>
      </c>
      <c r="I554" s="181">
        <v>0</v>
      </c>
      <c r="J554" s="166"/>
      <c r="K554" s="166"/>
      <c r="L554" s="166"/>
      <c r="M554" s="166"/>
      <c r="N554" s="166"/>
      <c r="O554" s="166"/>
      <c r="P554" s="166"/>
      <c r="Q554" s="166"/>
      <c r="R554" s="166"/>
      <c r="S554" s="166"/>
      <c r="T554" s="182">
        <v>0</v>
      </c>
      <c r="U554" s="182">
        <v>0</v>
      </c>
      <c r="V554" s="182">
        <v>0</v>
      </c>
    </row>
    <row r="555" spans="1:22" s="167" customFormat="1" x14ac:dyDescent="0.25">
      <c r="A555" s="175">
        <v>151000</v>
      </c>
      <c r="B555" s="176" t="s">
        <v>2048</v>
      </c>
      <c r="C555" s="177">
        <v>0</v>
      </c>
      <c r="D555" s="177">
        <v>0</v>
      </c>
      <c r="E555" s="177">
        <v>0</v>
      </c>
      <c r="F555" s="177">
        <v>0</v>
      </c>
      <c r="G555" s="177">
        <v>0</v>
      </c>
      <c r="H555" s="177">
        <v>0</v>
      </c>
      <c r="I555" s="177">
        <v>0</v>
      </c>
      <c r="J555" s="166"/>
      <c r="K555" s="166"/>
      <c r="L555" s="166"/>
      <c r="M555" s="166"/>
      <c r="N555" s="166"/>
      <c r="O555" s="166"/>
      <c r="P555" s="166"/>
      <c r="Q555" s="166"/>
      <c r="R555" s="166"/>
      <c r="S555" s="166"/>
      <c r="T555" s="178">
        <v>0</v>
      </c>
      <c r="U555" s="178">
        <v>0</v>
      </c>
      <c r="V555" s="178">
        <v>0</v>
      </c>
    </row>
    <row r="556" spans="1:22" s="167" customFormat="1" x14ac:dyDescent="0.25">
      <c r="A556" s="179">
        <v>151005</v>
      </c>
      <c r="B556" s="180" t="s">
        <v>512</v>
      </c>
      <c r="C556" s="181">
        <v>0</v>
      </c>
      <c r="D556" s="181">
        <v>0</v>
      </c>
      <c r="E556" s="181">
        <v>0</v>
      </c>
      <c r="F556" s="181">
        <v>0</v>
      </c>
      <c r="G556" s="181">
        <v>0</v>
      </c>
      <c r="H556" s="181">
        <v>0</v>
      </c>
      <c r="I556" s="181">
        <v>0</v>
      </c>
      <c r="J556" s="166"/>
      <c r="K556" s="166"/>
      <c r="L556" s="166"/>
      <c r="M556" s="166"/>
      <c r="N556" s="166"/>
      <c r="O556" s="166"/>
      <c r="P556" s="166"/>
      <c r="Q556" s="166"/>
      <c r="R556" s="166"/>
      <c r="S556" s="166"/>
      <c r="T556" s="182">
        <v>0</v>
      </c>
      <c r="U556" s="182">
        <v>0</v>
      </c>
      <c r="V556" s="182">
        <v>0</v>
      </c>
    </row>
    <row r="557" spans="1:22" s="167" customFormat="1" x14ac:dyDescent="0.25">
      <c r="A557" s="179">
        <v>151010</v>
      </c>
      <c r="B557" s="180" t="s">
        <v>2049</v>
      </c>
      <c r="C557" s="181">
        <v>0</v>
      </c>
      <c r="D557" s="181">
        <v>0</v>
      </c>
      <c r="E557" s="181">
        <v>0</v>
      </c>
      <c r="F557" s="181">
        <v>0</v>
      </c>
      <c r="G557" s="181">
        <v>0</v>
      </c>
      <c r="H557" s="181">
        <v>0</v>
      </c>
      <c r="I557" s="181">
        <v>0</v>
      </c>
      <c r="J557" s="166"/>
      <c r="K557" s="166"/>
      <c r="L557" s="166"/>
      <c r="M557" s="166"/>
      <c r="N557" s="166"/>
      <c r="O557" s="166"/>
      <c r="P557" s="166"/>
      <c r="Q557" s="166"/>
      <c r="R557" s="166"/>
      <c r="S557" s="166"/>
      <c r="T557" s="182">
        <v>0</v>
      </c>
      <c r="U557" s="182">
        <v>0</v>
      </c>
      <c r="V557" s="182">
        <v>0</v>
      </c>
    </row>
    <row r="558" spans="1:22" s="167" customFormat="1" x14ac:dyDescent="0.25">
      <c r="A558" s="179">
        <v>151015</v>
      </c>
      <c r="B558" s="180" t="s">
        <v>510</v>
      </c>
      <c r="C558" s="181">
        <v>0</v>
      </c>
      <c r="D558" s="181">
        <v>0</v>
      </c>
      <c r="E558" s="181">
        <v>0</v>
      </c>
      <c r="F558" s="181">
        <v>0</v>
      </c>
      <c r="G558" s="181">
        <v>0</v>
      </c>
      <c r="H558" s="181">
        <v>0</v>
      </c>
      <c r="I558" s="181">
        <v>0</v>
      </c>
      <c r="J558" s="166"/>
      <c r="K558" s="166"/>
      <c r="L558" s="166"/>
      <c r="M558" s="166"/>
      <c r="N558" s="166"/>
      <c r="O558" s="166"/>
      <c r="P558" s="166"/>
      <c r="Q558" s="166"/>
      <c r="R558" s="166"/>
      <c r="S558" s="166"/>
      <c r="T558" s="182">
        <v>0</v>
      </c>
      <c r="U558" s="182">
        <v>0</v>
      </c>
      <c r="V558" s="182">
        <v>0</v>
      </c>
    </row>
    <row r="559" spans="1:22" s="167" customFormat="1" x14ac:dyDescent="0.25">
      <c r="A559" s="179">
        <v>151020</v>
      </c>
      <c r="B559" s="180" t="s">
        <v>213</v>
      </c>
      <c r="C559" s="181">
        <v>0</v>
      </c>
      <c r="D559" s="181">
        <v>0</v>
      </c>
      <c r="E559" s="181">
        <v>0</v>
      </c>
      <c r="F559" s="181">
        <v>0</v>
      </c>
      <c r="G559" s="181">
        <v>0</v>
      </c>
      <c r="H559" s="181">
        <v>0</v>
      </c>
      <c r="I559" s="181">
        <v>0</v>
      </c>
      <c r="J559" s="166"/>
      <c r="K559" s="166"/>
      <c r="L559" s="166"/>
      <c r="M559" s="166"/>
      <c r="N559" s="166"/>
      <c r="O559" s="166"/>
      <c r="P559" s="166"/>
      <c r="Q559" s="166"/>
      <c r="R559" s="166"/>
      <c r="S559" s="166"/>
      <c r="T559" s="182">
        <v>0</v>
      </c>
      <c r="U559" s="182">
        <v>0</v>
      </c>
      <c r="V559" s="182">
        <v>0</v>
      </c>
    </row>
    <row r="560" spans="1:22" s="167" customFormat="1" x14ac:dyDescent="0.25">
      <c r="A560" s="218">
        <v>160000</v>
      </c>
      <c r="B560" s="219" t="s">
        <v>1162</v>
      </c>
      <c r="C560" s="220">
        <v>27346056.239999998</v>
      </c>
      <c r="D560" s="220">
        <v>17087253.989999998</v>
      </c>
      <c r="E560" s="220">
        <v>23098765.34</v>
      </c>
      <c r="F560" s="220">
        <v>73299443.650000006</v>
      </c>
      <c r="G560" s="220">
        <v>38441990.630000003</v>
      </c>
      <c r="H560" s="220">
        <v>18862399.68</v>
      </c>
      <c r="I560" s="220">
        <v>105273252.67</v>
      </c>
      <c r="J560" s="166"/>
      <c r="K560" s="166"/>
      <c r="L560" s="166"/>
      <c r="M560" s="166"/>
      <c r="N560" s="166"/>
      <c r="O560" s="166"/>
      <c r="P560" s="166"/>
      <c r="Q560" s="166"/>
      <c r="R560" s="166"/>
      <c r="S560" s="166"/>
      <c r="T560" s="217">
        <v>791296005.21415591</v>
      </c>
      <c r="U560" s="217">
        <v>219450442</v>
      </c>
      <c r="V560" s="217">
        <v>911740229.88400018</v>
      </c>
    </row>
    <row r="561" spans="1:22" s="167" customFormat="1" x14ac:dyDescent="0.25">
      <c r="A561" s="175">
        <v>160500</v>
      </c>
      <c r="B561" s="176" t="s">
        <v>1161</v>
      </c>
      <c r="C561" s="177">
        <v>0</v>
      </c>
      <c r="D561" s="177">
        <v>0</v>
      </c>
      <c r="E561" s="177">
        <v>0</v>
      </c>
      <c r="F561" s="177">
        <v>936000</v>
      </c>
      <c r="G561" s="177">
        <v>399000</v>
      </c>
      <c r="H561" s="177">
        <v>399000</v>
      </c>
      <c r="I561" s="177">
        <v>1112950</v>
      </c>
      <c r="J561" s="166"/>
      <c r="K561" s="166"/>
      <c r="L561" s="166"/>
      <c r="M561" s="166"/>
      <c r="N561" s="166"/>
      <c r="O561" s="166"/>
      <c r="P561" s="166"/>
      <c r="Q561" s="166"/>
      <c r="R561" s="166"/>
      <c r="S561" s="166"/>
      <c r="T561" s="178">
        <v>1658803.5844155843</v>
      </c>
      <c r="U561" s="178">
        <v>0</v>
      </c>
      <c r="V561" s="178">
        <v>0</v>
      </c>
    </row>
    <row r="562" spans="1:22" s="167" customFormat="1" x14ac:dyDescent="0.25">
      <c r="A562" s="179">
        <v>160505</v>
      </c>
      <c r="B562" s="180" t="s">
        <v>1154</v>
      </c>
      <c r="C562" s="181">
        <v>0</v>
      </c>
      <c r="D562" s="181">
        <v>0</v>
      </c>
      <c r="E562" s="181">
        <v>399000</v>
      </c>
      <c r="F562" s="181">
        <v>936000</v>
      </c>
      <c r="G562" s="181">
        <v>399000</v>
      </c>
      <c r="H562" s="181">
        <v>399000</v>
      </c>
      <c r="I562" s="181">
        <v>1112950</v>
      </c>
      <c r="J562" s="166"/>
      <c r="K562" s="166"/>
      <c r="L562" s="166"/>
      <c r="M562" s="166"/>
      <c r="N562" s="166"/>
      <c r="O562" s="166"/>
      <c r="P562" s="166"/>
      <c r="Q562" s="166"/>
      <c r="R562" s="166"/>
      <c r="S562" s="166"/>
      <c r="T562" s="182">
        <v>1658803.5844155843</v>
      </c>
      <c r="U562" s="182">
        <v>0</v>
      </c>
      <c r="V562" s="182">
        <v>0</v>
      </c>
    </row>
    <row r="563" spans="1:22" s="167" customFormat="1" x14ac:dyDescent="0.25">
      <c r="A563" s="179">
        <v>160510</v>
      </c>
      <c r="B563" s="180" t="s">
        <v>2050</v>
      </c>
      <c r="C563" s="181">
        <v>0</v>
      </c>
      <c r="D563" s="181">
        <v>0</v>
      </c>
      <c r="E563" s="181">
        <v>0</v>
      </c>
      <c r="F563" s="181">
        <v>0</v>
      </c>
      <c r="G563" s="181">
        <v>0</v>
      </c>
      <c r="H563" s="181">
        <v>0</v>
      </c>
      <c r="I563" s="181">
        <v>0</v>
      </c>
      <c r="J563" s="166"/>
      <c r="K563" s="166"/>
      <c r="L563" s="166"/>
      <c r="M563" s="166"/>
      <c r="N563" s="166"/>
      <c r="O563" s="166"/>
      <c r="P563" s="166"/>
      <c r="Q563" s="166"/>
      <c r="R563" s="166"/>
      <c r="S563" s="166"/>
      <c r="T563" s="182">
        <v>0</v>
      </c>
      <c r="U563" s="182">
        <v>0</v>
      </c>
      <c r="V563" s="182">
        <v>0</v>
      </c>
    </row>
    <row r="564" spans="1:22" s="167" customFormat="1" x14ac:dyDescent="0.25">
      <c r="A564" s="179">
        <v>160515</v>
      </c>
      <c r="B564" s="180" t="s">
        <v>2051</v>
      </c>
      <c r="C564" s="181">
        <v>0</v>
      </c>
      <c r="D564" s="181">
        <v>0</v>
      </c>
      <c r="E564" s="181">
        <v>0</v>
      </c>
      <c r="F564" s="181">
        <v>0</v>
      </c>
      <c r="G564" s="181">
        <v>0</v>
      </c>
      <c r="H564" s="181">
        <v>0</v>
      </c>
      <c r="I564" s="181">
        <v>0</v>
      </c>
      <c r="J564" s="166"/>
      <c r="K564" s="166"/>
      <c r="L564" s="166"/>
      <c r="M564" s="166"/>
      <c r="N564" s="166"/>
      <c r="O564" s="166"/>
      <c r="P564" s="166"/>
      <c r="Q564" s="166"/>
      <c r="R564" s="166"/>
      <c r="S564" s="166"/>
      <c r="T564" s="182">
        <v>0</v>
      </c>
      <c r="U564" s="182">
        <v>0</v>
      </c>
      <c r="V564" s="182">
        <v>0</v>
      </c>
    </row>
    <row r="565" spans="1:22" s="167" customFormat="1" x14ac:dyDescent="0.25">
      <c r="A565" s="179">
        <v>160520</v>
      </c>
      <c r="B565" s="180" t="s">
        <v>2052</v>
      </c>
      <c r="C565" s="181">
        <v>0</v>
      </c>
      <c r="D565" s="181">
        <v>0</v>
      </c>
      <c r="E565" s="181">
        <v>0</v>
      </c>
      <c r="F565" s="181">
        <v>0</v>
      </c>
      <c r="G565" s="181">
        <v>0</v>
      </c>
      <c r="H565" s="181">
        <v>0</v>
      </c>
      <c r="I565" s="181">
        <v>0</v>
      </c>
      <c r="J565" s="166"/>
      <c r="K565" s="166"/>
      <c r="L565" s="166"/>
      <c r="M565" s="166"/>
      <c r="N565" s="166"/>
      <c r="O565" s="166"/>
      <c r="P565" s="166"/>
      <c r="Q565" s="166"/>
      <c r="R565" s="166"/>
      <c r="S565" s="166"/>
      <c r="T565" s="182">
        <v>0</v>
      </c>
      <c r="U565" s="182">
        <v>0</v>
      </c>
      <c r="V565" s="182">
        <v>0</v>
      </c>
    </row>
    <row r="566" spans="1:22" s="167" customFormat="1" x14ac:dyDescent="0.25">
      <c r="A566" s="179">
        <v>160599</v>
      </c>
      <c r="B566" s="180" t="s">
        <v>1160</v>
      </c>
      <c r="C566" s="181">
        <v>0</v>
      </c>
      <c r="D566" s="181">
        <v>0</v>
      </c>
      <c r="E566" s="181">
        <v>0</v>
      </c>
      <c r="F566" s="181">
        <v>0</v>
      </c>
      <c r="G566" s="181">
        <v>0</v>
      </c>
      <c r="H566" s="181">
        <v>0</v>
      </c>
      <c r="I566" s="181">
        <v>0</v>
      </c>
      <c r="J566" s="166"/>
      <c r="K566" s="166"/>
      <c r="L566" s="166"/>
      <c r="M566" s="166"/>
      <c r="N566" s="166"/>
      <c r="O566" s="166"/>
      <c r="P566" s="166"/>
      <c r="Q566" s="166"/>
      <c r="R566" s="166"/>
      <c r="S566" s="166"/>
      <c r="T566" s="182">
        <v>0</v>
      </c>
      <c r="U566" s="182">
        <v>0</v>
      </c>
      <c r="V566" s="182">
        <v>0</v>
      </c>
    </row>
    <row r="567" spans="1:22" s="167" customFormat="1" x14ac:dyDescent="0.25">
      <c r="A567" s="175">
        <v>161000</v>
      </c>
      <c r="B567" s="176" t="s">
        <v>1159</v>
      </c>
      <c r="C567" s="177">
        <v>0</v>
      </c>
      <c r="D567" s="177">
        <v>0</v>
      </c>
      <c r="E567" s="177">
        <v>0</v>
      </c>
      <c r="F567" s="177">
        <v>0</v>
      </c>
      <c r="G567" s="177">
        <v>0</v>
      </c>
      <c r="H567" s="177">
        <v>0</v>
      </c>
      <c r="I567" s="177">
        <v>0</v>
      </c>
      <c r="J567" s="166"/>
      <c r="K567" s="166"/>
      <c r="L567" s="166"/>
      <c r="M567" s="166"/>
      <c r="N567" s="166"/>
      <c r="O567" s="166"/>
      <c r="P567" s="166"/>
      <c r="Q567" s="166"/>
      <c r="R567" s="166"/>
      <c r="S567" s="166"/>
      <c r="T567" s="178">
        <v>0</v>
      </c>
      <c r="U567" s="178">
        <v>0</v>
      </c>
      <c r="V567" s="178">
        <v>0</v>
      </c>
    </row>
    <row r="568" spans="1:22" s="167" customFormat="1" x14ac:dyDescent="0.25">
      <c r="A568" s="179">
        <v>161005</v>
      </c>
      <c r="B568" s="180" t="s">
        <v>1154</v>
      </c>
      <c r="C568" s="181">
        <v>0</v>
      </c>
      <c r="D568" s="181">
        <v>0</v>
      </c>
      <c r="E568" s="181">
        <v>0</v>
      </c>
      <c r="F568" s="181">
        <v>0</v>
      </c>
      <c r="G568" s="181">
        <v>0</v>
      </c>
      <c r="H568" s="181">
        <v>0</v>
      </c>
      <c r="I568" s="181">
        <v>0</v>
      </c>
      <c r="J568" s="166"/>
      <c r="K568" s="166"/>
      <c r="L568" s="166"/>
      <c r="M568" s="166"/>
      <c r="N568" s="166"/>
      <c r="O568" s="166"/>
      <c r="P568" s="166"/>
      <c r="Q568" s="166"/>
      <c r="R568" s="166"/>
      <c r="S568" s="166"/>
      <c r="T568" s="182">
        <v>0</v>
      </c>
      <c r="U568" s="182">
        <v>0</v>
      </c>
      <c r="V568" s="182">
        <v>0</v>
      </c>
    </row>
    <row r="569" spans="1:22" s="167" customFormat="1" x14ac:dyDescent="0.25">
      <c r="A569" s="179">
        <v>161010</v>
      </c>
      <c r="B569" s="180" t="s">
        <v>2050</v>
      </c>
      <c r="C569" s="181">
        <v>0</v>
      </c>
      <c r="D569" s="181">
        <v>0</v>
      </c>
      <c r="E569" s="181">
        <v>0</v>
      </c>
      <c r="F569" s="181">
        <v>0</v>
      </c>
      <c r="G569" s="181">
        <v>0</v>
      </c>
      <c r="H569" s="181">
        <v>0</v>
      </c>
      <c r="I569" s="181">
        <v>0</v>
      </c>
      <c r="J569" s="166"/>
      <c r="K569" s="166"/>
      <c r="L569" s="166"/>
      <c r="M569" s="166"/>
      <c r="N569" s="166"/>
      <c r="O569" s="166"/>
      <c r="P569" s="166"/>
      <c r="Q569" s="166"/>
      <c r="R569" s="166"/>
      <c r="S569" s="166"/>
      <c r="T569" s="182">
        <v>0</v>
      </c>
      <c r="U569" s="182">
        <v>0</v>
      </c>
      <c r="V569" s="182">
        <v>0</v>
      </c>
    </row>
    <row r="570" spans="1:22" s="167" customFormat="1" x14ac:dyDescent="0.25">
      <c r="A570" s="179">
        <v>161015</v>
      </c>
      <c r="B570" s="180" t="s">
        <v>2051</v>
      </c>
      <c r="C570" s="181">
        <v>0</v>
      </c>
      <c r="D570" s="181">
        <v>0</v>
      </c>
      <c r="E570" s="181">
        <v>0</v>
      </c>
      <c r="F570" s="181">
        <v>0</v>
      </c>
      <c r="G570" s="181">
        <v>0</v>
      </c>
      <c r="H570" s="181">
        <v>0</v>
      </c>
      <c r="I570" s="181">
        <v>0</v>
      </c>
      <c r="J570" s="166"/>
      <c r="K570" s="166"/>
      <c r="L570" s="166"/>
      <c r="M570" s="166"/>
      <c r="N570" s="166"/>
      <c r="O570" s="166"/>
      <c r="P570" s="166"/>
      <c r="Q570" s="166"/>
      <c r="R570" s="166"/>
      <c r="S570" s="166"/>
      <c r="T570" s="182">
        <v>0</v>
      </c>
      <c r="U570" s="182">
        <v>0</v>
      </c>
      <c r="V570" s="182">
        <v>0</v>
      </c>
    </row>
    <row r="571" spans="1:22" s="167" customFormat="1" x14ac:dyDescent="0.25">
      <c r="A571" s="179">
        <v>161020</v>
      </c>
      <c r="B571" s="180" t="s">
        <v>2052</v>
      </c>
      <c r="C571" s="181">
        <v>0</v>
      </c>
      <c r="D571" s="181">
        <v>0</v>
      </c>
      <c r="E571" s="181">
        <v>0</v>
      </c>
      <c r="F571" s="181">
        <v>0</v>
      </c>
      <c r="G571" s="181">
        <v>0</v>
      </c>
      <c r="H571" s="181">
        <v>0</v>
      </c>
      <c r="I571" s="181">
        <v>0</v>
      </c>
      <c r="J571" s="166"/>
      <c r="K571" s="166"/>
      <c r="L571" s="166"/>
      <c r="M571" s="166"/>
      <c r="N571" s="166"/>
      <c r="O571" s="166"/>
      <c r="P571" s="166"/>
      <c r="Q571" s="166"/>
      <c r="R571" s="166"/>
      <c r="S571" s="166"/>
      <c r="T571" s="182">
        <v>0</v>
      </c>
      <c r="U571" s="182">
        <v>0</v>
      </c>
      <c r="V571" s="182">
        <v>0</v>
      </c>
    </row>
    <row r="572" spans="1:22" s="167" customFormat="1" x14ac:dyDescent="0.25">
      <c r="A572" s="179">
        <v>161099</v>
      </c>
      <c r="B572" s="180" t="s">
        <v>1158</v>
      </c>
      <c r="C572" s="181">
        <v>0</v>
      </c>
      <c r="D572" s="181">
        <v>0</v>
      </c>
      <c r="E572" s="181">
        <v>0</v>
      </c>
      <c r="F572" s="181">
        <v>0</v>
      </c>
      <c r="G572" s="181">
        <v>0</v>
      </c>
      <c r="H572" s="181">
        <v>0</v>
      </c>
      <c r="I572" s="181">
        <v>0</v>
      </c>
      <c r="J572" s="166"/>
      <c r="K572" s="166"/>
      <c r="L572" s="166"/>
      <c r="M572" s="166"/>
      <c r="N572" s="166"/>
      <c r="O572" s="166"/>
      <c r="P572" s="166"/>
      <c r="Q572" s="166"/>
      <c r="R572" s="166"/>
      <c r="S572" s="166"/>
      <c r="T572" s="182">
        <v>0</v>
      </c>
      <c r="U572" s="182">
        <v>0</v>
      </c>
      <c r="V572" s="182">
        <v>0</v>
      </c>
    </row>
    <row r="573" spans="1:22" s="167" customFormat="1" x14ac:dyDescent="0.25">
      <c r="A573" s="175">
        <v>161500</v>
      </c>
      <c r="B573" s="176" t="s">
        <v>2053</v>
      </c>
      <c r="C573" s="177">
        <v>0</v>
      </c>
      <c r="D573" s="177">
        <v>0</v>
      </c>
      <c r="E573" s="177">
        <v>0</v>
      </c>
      <c r="F573" s="177">
        <v>0</v>
      </c>
      <c r="G573" s="177">
        <v>0</v>
      </c>
      <c r="H573" s="177">
        <v>0</v>
      </c>
      <c r="I573" s="177">
        <v>0</v>
      </c>
      <c r="J573" s="166"/>
      <c r="K573" s="166"/>
      <c r="L573" s="166"/>
      <c r="M573" s="166"/>
      <c r="N573" s="166"/>
      <c r="O573" s="166"/>
      <c r="P573" s="166"/>
      <c r="Q573" s="166"/>
      <c r="R573" s="166"/>
      <c r="S573" s="166"/>
      <c r="T573" s="178">
        <v>277375.57142857142</v>
      </c>
      <c r="U573" s="178">
        <v>0</v>
      </c>
      <c r="V573" s="178">
        <v>0</v>
      </c>
    </row>
    <row r="574" spans="1:22" s="167" customFormat="1" x14ac:dyDescent="0.25">
      <c r="A574" s="179">
        <v>161505</v>
      </c>
      <c r="B574" s="180" t="s">
        <v>1154</v>
      </c>
      <c r="C574" s="181">
        <v>0</v>
      </c>
      <c r="D574" s="181">
        <v>0</v>
      </c>
      <c r="E574" s="181">
        <v>0</v>
      </c>
      <c r="F574" s="181">
        <v>0</v>
      </c>
      <c r="G574" s="181">
        <v>0</v>
      </c>
      <c r="H574" s="181">
        <v>0</v>
      </c>
      <c r="I574" s="181">
        <v>0</v>
      </c>
      <c r="J574" s="166"/>
      <c r="K574" s="166"/>
      <c r="L574" s="166"/>
      <c r="M574" s="166"/>
      <c r="N574" s="166"/>
      <c r="O574" s="166"/>
      <c r="P574" s="166"/>
      <c r="Q574" s="166"/>
      <c r="R574" s="166"/>
      <c r="S574" s="166"/>
      <c r="T574" s="182">
        <v>312261.28571428574</v>
      </c>
      <c r="U574" s="182">
        <v>0</v>
      </c>
      <c r="V574" s="182">
        <v>0</v>
      </c>
    </row>
    <row r="575" spans="1:22" s="167" customFormat="1" x14ac:dyDescent="0.25">
      <c r="A575" s="179">
        <v>161510</v>
      </c>
      <c r="B575" s="180" t="s">
        <v>2050</v>
      </c>
      <c r="C575" s="181">
        <v>0</v>
      </c>
      <c r="D575" s="181">
        <v>0</v>
      </c>
      <c r="E575" s="181">
        <v>0</v>
      </c>
      <c r="F575" s="181">
        <v>0</v>
      </c>
      <c r="G575" s="181">
        <v>0</v>
      </c>
      <c r="H575" s="181">
        <v>0</v>
      </c>
      <c r="I575" s="181">
        <v>0</v>
      </c>
      <c r="J575" s="166"/>
      <c r="K575" s="166"/>
      <c r="L575" s="166"/>
      <c r="M575" s="166"/>
      <c r="N575" s="166"/>
      <c r="O575" s="166"/>
      <c r="P575" s="166"/>
      <c r="Q575" s="166"/>
      <c r="R575" s="166"/>
      <c r="S575" s="166"/>
      <c r="T575" s="182">
        <v>0</v>
      </c>
      <c r="U575" s="182">
        <v>0</v>
      </c>
      <c r="V575" s="182">
        <v>0</v>
      </c>
    </row>
    <row r="576" spans="1:22" s="167" customFormat="1" x14ac:dyDescent="0.25">
      <c r="A576" s="179">
        <v>161515</v>
      </c>
      <c r="B576" s="180" t="s">
        <v>2051</v>
      </c>
      <c r="C576" s="181">
        <v>0</v>
      </c>
      <c r="D576" s="181">
        <v>0</v>
      </c>
      <c r="E576" s="181">
        <v>0</v>
      </c>
      <c r="F576" s="181">
        <v>0</v>
      </c>
      <c r="G576" s="181">
        <v>0</v>
      </c>
      <c r="H576" s="181">
        <v>0</v>
      </c>
      <c r="I576" s="181">
        <v>0</v>
      </c>
      <c r="J576" s="166"/>
      <c r="K576" s="166"/>
      <c r="L576" s="166"/>
      <c r="M576" s="166"/>
      <c r="N576" s="166"/>
      <c r="O576" s="166"/>
      <c r="P576" s="166"/>
      <c r="Q576" s="166"/>
      <c r="R576" s="166"/>
      <c r="S576" s="166"/>
      <c r="T576" s="182">
        <v>0</v>
      </c>
      <c r="U576" s="182">
        <v>0</v>
      </c>
      <c r="V576" s="182">
        <v>0</v>
      </c>
    </row>
    <row r="577" spans="1:22" s="167" customFormat="1" x14ac:dyDescent="0.25">
      <c r="A577" s="179">
        <v>161520</v>
      </c>
      <c r="B577" s="180" t="s">
        <v>2052</v>
      </c>
      <c r="C577" s="181">
        <v>0</v>
      </c>
      <c r="D577" s="181">
        <v>0</v>
      </c>
      <c r="E577" s="181">
        <v>0</v>
      </c>
      <c r="F577" s="181">
        <v>0</v>
      </c>
      <c r="G577" s="181">
        <v>0</v>
      </c>
      <c r="H577" s="181">
        <v>0</v>
      </c>
      <c r="I577" s="181">
        <v>0</v>
      </c>
      <c r="J577" s="166"/>
      <c r="K577" s="166"/>
      <c r="L577" s="166"/>
      <c r="M577" s="166"/>
      <c r="N577" s="166"/>
      <c r="O577" s="166"/>
      <c r="P577" s="166"/>
      <c r="Q577" s="166"/>
      <c r="R577" s="166"/>
      <c r="S577" s="166"/>
      <c r="T577" s="182">
        <v>0</v>
      </c>
      <c r="U577" s="182">
        <v>0</v>
      </c>
      <c r="V577" s="182">
        <v>0</v>
      </c>
    </row>
    <row r="578" spans="1:22" s="167" customFormat="1" x14ac:dyDescent="0.25">
      <c r="A578" s="179">
        <v>161599</v>
      </c>
      <c r="B578" s="180" t="s">
        <v>2054</v>
      </c>
      <c r="C578" s="181">
        <v>0</v>
      </c>
      <c r="D578" s="181">
        <v>0</v>
      </c>
      <c r="E578" s="181">
        <v>0</v>
      </c>
      <c r="F578" s="181">
        <v>0</v>
      </c>
      <c r="G578" s="181">
        <v>0</v>
      </c>
      <c r="H578" s="181">
        <v>0</v>
      </c>
      <c r="I578" s="181">
        <v>0</v>
      </c>
      <c r="J578" s="166"/>
      <c r="K578" s="166"/>
      <c r="L578" s="166"/>
      <c r="M578" s="166"/>
      <c r="N578" s="166"/>
      <c r="O578" s="166"/>
      <c r="P578" s="166"/>
      <c r="Q578" s="166"/>
      <c r="R578" s="166"/>
      <c r="S578" s="166"/>
      <c r="T578" s="182">
        <v>34885.714285714283</v>
      </c>
      <c r="U578" s="182">
        <v>0</v>
      </c>
      <c r="V578" s="182">
        <v>0</v>
      </c>
    </row>
    <row r="579" spans="1:22" s="167" customFormat="1" x14ac:dyDescent="0.25">
      <c r="A579" s="175">
        <v>162000</v>
      </c>
      <c r="B579" s="176" t="s">
        <v>2055</v>
      </c>
      <c r="C579" s="177">
        <v>0</v>
      </c>
      <c r="D579" s="177">
        <v>0</v>
      </c>
      <c r="E579" s="177">
        <v>0</v>
      </c>
      <c r="F579" s="177">
        <v>0</v>
      </c>
      <c r="G579" s="177">
        <v>0</v>
      </c>
      <c r="H579" s="177">
        <v>0</v>
      </c>
      <c r="I579" s="177">
        <v>0</v>
      </c>
      <c r="J579" s="166"/>
      <c r="K579" s="166"/>
      <c r="L579" s="166"/>
      <c r="M579" s="166"/>
      <c r="N579" s="166"/>
      <c r="O579" s="166"/>
      <c r="P579" s="166"/>
      <c r="Q579" s="166"/>
      <c r="R579" s="166"/>
      <c r="S579" s="166"/>
      <c r="T579" s="178">
        <v>1494.4025974025974</v>
      </c>
      <c r="U579" s="178">
        <v>0</v>
      </c>
      <c r="V579" s="178">
        <v>0</v>
      </c>
    </row>
    <row r="580" spans="1:22" s="167" customFormat="1" x14ac:dyDescent="0.25">
      <c r="A580" s="179">
        <v>162005</v>
      </c>
      <c r="B580" s="180" t="s">
        <v>1154</v>
      </c>
      <c r="C580" s="181">
        <v>0</v>
      </c>
      <c r="D580" s="181">
        <v>0</v>
      </c>
      <c r="E580" s="181">
        <v>0</v>
      </c>
      <c r="F580" s="181">
        <v>0</v>
      </c>
      <c r="G580" s="181">
        <v>0</v>
      </c>
      <c r="H580" s="181">
        <v>0</v>
      </c>
      <c r="I580" s="181">
        <v>0</v>
      </c>
      <c r="J580" s="166"/>
      <c r="K580" s="166"/>
      <c r="L580" s="166"/>
      <c r="M580" s="166"/>
      <c r="N580" s="166"/>
      <c r="O580" s="166"/>
      <c r="P580" s="166"/>
      <c r="Q580" s="166"/>
      <c r="R580" s="166"/>
      <c r="S580" s="166"/>
      <c r="T580" s="182">
        <v>1494.4025974025974</v>
      </c>
      <c r="U580" s="182">
        <v>0</v>
      </c>
      <c r="V580" s="182">
        <v>0</v>
      </c>
    </row>
    <row r="581" spans="1:22" s="167" customFormat="1" x14ac:dyDescent="0.25">
      <c r="A581" s="179">
        <v>162010</v>
      </c>
      <c r="B581" s="180" t="s">
        <v>2050</v>
      </c>
      <c r="C581" s="181">
        <v>0</v>
      </c>
      <c r="D581" s="181">
        <v>0</v>
      </c>
      <c r="E581" s="181">
        <v>0</v>
      </c>
      <c r="F581" s="181">
        <v>0</v>
      </c>
      <c r="G581" s="181">
        <v>0</v>
      </c>
      <c r="H581" s="181">
        <v>0</v>
      </c>
      <c r="I581" s="181">
        <v>0</v>
      </c>
      <c r="J581" s="166"/>
      <c r="K581" s="166"/>
      <c r="L581" s="166"/>
      <c r="M581" s="166"/>
      <c r="N581" s="166"/>
      <c r="O581" s="166"/>
      <c r="P581" s="166"/>
      <c r="Q581" s="166"/>
      <c r="R581" s="166"/>
      <c r="S581" s="166"/>
      <c r="T581" s="182">
        <v>0</v>
      </c>
      <c r="U581" s="182">
        <v>0</v>
      </c>
      <c r="V581" s="182">
        <v>0</v>
      </c>
    </row>
    <row r="582" spans="1:22" s="167" customFormat="1" x14ac:dyDescent="0.25">
      <c r="A582" s="179">
        <v>162015</v>
      </c>
      <c r="B582" s="180" t="s">
        <v>2051</v>
      </c>
      <c r="C582" s="181">
        <v>0</v>
      </c>
      <c r="D582" s="181">
        <v>0</v>
      </c>
      <c r="E582" s="181">
        <v>0</v>
      </c>
      <c r="F582" s="181">
        <v>0</v>
      </c>
      <c r="G582" s="181">
        <v>0</v>
      </c>
      <c r="H582" s="181">
        <v>0</v>
      </c>
      <c r="I582" s="181">
        <v>0</v>
      </c>
      <c r="J582" s="166"/>
      <c r="K582" s="166"/>
      <c r="L582" s="166"/>
      <c r="M582" s="166"/>
      <c r="N582" s="166"/>
      <c r="O582" s="166"/>
      <c r="P582" s="166"/>
      <c r="Q582" s="166"/>
      <c r="R582" s="166"/>
      <c r="S582" s="166"/>
      <c r="T582" s="182">
        <v>0</v>
      </c>
      <c r="U582" s="182">
        <v>0</v>
      </c>
      <c r="V582" s="182">
        <v>0</v>
      </c>
    </row>
    <row r="583" spans="1:22" s="167" customFormat="1" x14ac:dyDescent="0.25">
      <c r="A583" s="179">
        <v>162020</v>
      </c>
      <c r="B583" s="180" t="s">
        <v>2052</v>
      </c>
      <c r="C583" s="181">
        <v>0</v>
      </c>
      <c r="D583" s="181">
        <v>0</v>
      </c>
      <c r="E583" s="181">
        <v>0</v>
      </c>
      <c r="F583" s="181">
        <v>0</v>
      </c>
      <c r="G583" s="181">
        <v>0</v>
      </c>
      <c r="H583" s="181">
        <v>0</v>
      </c>
      <c r="I583" s="181">
        <v>0</v>
      </c>
      <c r="J583" s="166"/>
      <c r="K583" s="166"/>
      <c r="L583" s="166"/>
      <c r="M583" s="166"/>
      <c r="N583" s="166"/>
      <c r="O583" s="166"/>
      <c r="P583" s="166"/>
      <c r="Q583" s="166"/>
      <c r="R583" s="166"/>
      <c r="S583" s="166"/>
      <c r="T583" s="182">
        <v>0</v>
      </c>
      <c r="U583" s="182">
        <v>0</v>
      </c>
      <c r="V583" s="182">
        <v>0</v>
      </c>
    </row>
    <row r="584" spans="1:22" s="167" customFormat="1" x14ac:dyDescent="0.25">
      <c r="A584" s="179">
        <v>162099</v>
      </c>
      <c r="B584" s="180" t="s">
        <v>2056</v>
      </c>
      <c r="C584" s="181">
        <v>0</v>
      </c>
      <c r="D584" s="181">
        <v>0</v>
      </c>
      <c r="E584" s="181">
        <v>0</v>
      </c>
      <c r="F584" s="181">
        <v>0</v>
      </c>
      <c r="G584" s="181">
        <v>0</v>
      </c>
      <c r="H584" s="181">
        <v>0</v>
      </c>
      <c r="I584" s="181">
        <v>0</v>
      </c>
      <c r="J584" s="166"/>
      <c r="K584" s="166"/>
      <c r="L584" s="166"/>
      <c r="M584" s="166"/>
      <c r="N584" s="166"/>
      <c r="O584" s="166"/>
      <c r="P584" s="166"/>
      <c r="Q584" s="166"/>
      <c r="R584" s="166"/>
      <c r="S584" s="166"/>
      <c r="T584" s="182">
        <v>0</v>
      </c>
      <c r="U584" s="182">
        <v>0</v>
      </c>
      <c r="V584" s="182">
        <v>0</v>
      </c>
    </row>
    <row r="585" spans="1:22" s="167" customFormat="1" x14ac:dyDescent="0.25">
      <c r="A585" s="175">
        <v>162500</v>
      </c>
      <c r="B585" s="176" t="s">
        <v>1149</v>
      </c>
      <c r="C585" s="177">
        <v>0</v>
      </c>
      <c r="D585" s="177">
        <v>0</v>
      </c>
      <c r="E585" s="177">
        <v>0</v>
      </c>
      <c r="F585" s="177">
        <v>0</v>
      </c>
      <c r="G585" s="177">
        <v>0</v>
      </c>
      <c r="H585" s="177">
        <v>0</v>
      </c>
      <c r="I585" s="177">
        <v>0</v>
      </c>
      <c r="J585" s="166"/>
      <c r="K585" s="166"/>
      <c r="L585" s="166"/>
      <c r="M585" s="166"/>
      <c r="N585" s="166"/>
      <c r="O585" s="166"/>
      <c r="P585" s="166"/>
      <c r="Q585" s="166"/>
      <c r="R585" s="166"/>
      <c r="S585" s="166"/>
      <c r="T585" s="178">
        <v>24425.922077922078</v>
      </c>
      <c r="U585" s="178">
        <v>0</v>
      </c>
      <c r="V585" s="178">
        <v>0</v>
      </c>
    </row>
    <row r="586" spans="1:22" s="167" customFormat="1" x14ac:dyDescent="0.25">
      <c r="A586" s="179">
        <v>162505</v>
      </c>
      <c r="B586" s="180" t="s">
        <v>2057</v>
      </c>
      <c r="C586" s="181">
        <v>0</v>
      </c>
      <c r="D586" s="181">
        <v>0</v>
      </c>
      <c r="E586" s="181">
        <v>0</v>
      </c>
      <c r="F586" s="181">
        <v>0</v>
      </c>
      <c r="G586" s="181">
        <v>0</v>
      </c>
      <c r="H586" s="181">
        <v>0</v>
      </c>
      <c r="I586" s="181">
        <v>0</v>
      </c>
      <c r="J586" s="166"/>
      <c r="K586" s="166"/>
      <c r="L586" s="166"/>
      <c r="M586" s="166"/>
      <c r="N586" s="166"/>
      <c r="O586" s="166"/>
      <c r="P586" s="166"/>
      <c r="Q586" s="166"/>
      <c r="R586" s="166"/>
      <c r="S586" s="166"/>
      <c r="T586" s="182">
        <v>24425.922077922078</v>
      </c>
      <c r="U586" s="182">
        <v>0</v>
      </c>
      <c r="V586" s="182">
        <v>0</v>
      </c>
    </row>
    <row r="587" spans="1:22" s="167" customFormat="1" x14ac:dyDescent="0.25">
      <c r="A587" s="179">
        <v>162510</v>
      </c>
      <c r="B587" s="180" t="s">
        <v>1147</v>
      </c>
      <c r="C587" s="181">
        <v>0</v>
      </c>
      <c r="D587" s="181">
        <v>0</v>
      </c>
      <c r="E587" s="181">
        <v>0</v>
      </c>
      <c r="F587" s="181">
        <v>0</v>
      </c>
      <c r="G587" s="181">
        <v>0</v>
      </c>
      <c r="H587" s="181">
        <v>0</v>
      </c>
      <c r="I587" s="181">
        <v>0</v>
      </c>
      <c r="J587" s="166"/>
      <c r="K587" s="166"/>
      <c r="L587" s="166"/>
      <c r="M587" s="166"/>
      <c r="N587" s="166"/>
      <c r="O587" s="166"/>
      <c r="P587" s="166"/>
      <c r="Q587" s="166"/>
      <c r="R587" s="166"/>
      <c r="S587" s="166"/>
      <c r="T587" s="182">
        <v>0</v>
      </c>
      <c r="U587" s="182">
        <v>0</v>
      </c>
      <c r="V587" s="182">
        <v>0</v>
      </c>
    </row>
    <row r="588" spans="1:22" s="167" customFormat="1" x14ac:dyDescent="0.25">
      <c r="A588" s="179">
        <v>162515</v>
      </c>
      <c r="B588" s="180" t="s">
        <v>1146</v>
      </c>
      <c r="C588" s="181">
        <v>0</v>
      </c>
      <c r="D588" s="181">
        <v>0</v>
      </c>
      <c r="E588" s="181">
        <v>0</v>
      </c>
      <c r="F588" s="181">
        <v>0</v>
      </c>
      <c r="G588" s="181">
        <v>0</v>
      </c>
      <c r="H588" s="181">
        <v>0</v>
      </c>
      <c r="I588" s="181">
        <v>0</v>
      </c>
      <c r="J588" s="166"/>
      <c r="K588" s="166"/>
      <c r="L588" s="166"/>
      <c r="M588" s="166"/>
      <c r="N588" s="166"/>
      <c r="O588" s="166"/>
      <c r="P588" s="166"/>
      <c r="Q588" s="166"/>
      <c r="R588" s="166"/>
      <c r="S588" s="166"/>
      <c r="T588" s="182">
        <v>0</v>
      </c>
      <c r="U588" s="182">
        <v>0</v>
      </c>
      <c r="V588" s="182">
        <v>0</v>
      </c>
    </row>
    <row r="589" spans="1:22" s="167" customFormat="1" x14ac:dyDescent="0.25">
      <c r="A589" s="179">
        <v>162595</v>
      </c>
      <c r="B589" s="180" t="s">
        <v>1010</v>
      </c>
      <c r="C589" s="181">
        <v>0</v>
      </c>
      <c r="D589" s="181">
        <v>0</v>
      </c>
      <c r="E589" s="181">
        <v>0</v>
      </c>
      <c r="F589" s="181">
        <v>0</v>
      </c>
      <c r="G589" s="181">
        <v>0</v>
      </c>
      <c r="H589" s="181">
        <v>0</v>
      </c>
      <c r="I589" s="181">
        <v>0</v>
      </c>
      <c r="J589" s="166"/>
      <c r="K589" s="166"/>
      <c r="L589" s="166"/>
      <c r="M589" s="166"/>
      <c r="N589" s="166"/>
      <c r="O589" s="166"/>
      <c r="P589" s="166"/>
      <c r="Q589" s="166"/>
      <c r="R589" s="166"/>
      <c r="S589" s="166"/>
      <c r="T589" s="182">
        <v>0</v>
      </c>
      <c r="U589" s="182">
        <v>0</v>
      </c>
      <c r="V589" s="182">
        <v>0</v>
      </c>
    </row>
    <row r="590" spans="1:22" s="167" customFormat="1" x14ac:dyDescent="0.25">
      <c r="A590" s="179">
        <v>162599</v>
      </c>
      <c r="B590" s="180" t="s">
        <v>1145</v>
      </c>
      <c r="C590" s="181">
        <v>0</v>
      </c>
      <c r="D590" s="181">
        <v>0</v>
      </c>
      <c r="E590" s="181">
        <v>0</v>
      </c>
      <c r="F590" s="181">
        <v>0</v>
      </c>
      <c r="G590" s="181">
        <v>0</v>
      </c>
      <c r="H590" s="181">
        <v>0</v>
      </c>
      <c r="I590" s="181">
        <v>0</v>
      </c>
      <c r="J590" s="166"/>
      <c r="K590" s="166"/>
      <c r="L590" s="166"/>
      <c r="M590" s="166"/>
      <c r="N590" s="166"/>
      <c r="O590" s="166"/>
      <c r="P590" s="166"/>
      <c r="Q590" s="166"/>
      <c r="R590" s="166"/>
      <c r="S590" s="166"/>
      <c r="T590" s="182">
        <v>0</v>
      </c>
      <c r="U590" s="182">
        <v>0</v>
      </c>
      <c r="V590" s="182">
        <v>0</v>
      </c>
    </row>
    <row r="591" spans="1:22" s="167" customFormat="1" x14ac:dyDescent="0.25">
      <c r="A591" s="175">
        <v>163000</v>
      </c>
      <c r="B591" s="176" t="s">
        <v>1144</v>
      </c>
      <c r="C591" s="177">
        <v>0</v>
      </c>
      <c r="D591" s="177">
        <v>0</v>
      </c>
      <c r="E591" s="177">
        <v>0</v>
      </c>
      <c r="F591" s="177">
        <v>0</v>
      </c>
      <c r="G591" s="177">
        <v>0</v>
      </c>
      <c r="H591" s="177">
        <v>2081811</v>
      </c>
      <c r="I591" s="177">
        <v>89351108</v>
      </c>
      <c r="J591" s="166"/>
      <c r="K591" s="166"/>
      <c r="L591" s="166"/>
      <c r="M591" s="166"/>
      <c r="N591" s="166"/>
      <c r="O591" s="166"/>
      <c r="P591" s="166"/>
      <c r="Q591" s="166"/>
      <c r="R591" s="166"/>
      <c r="S591" s="166"/>
      <c r="T591" s="178">
        <v>25283030.277792208</v>
      </c>
      <c r="U591" s="178">
        <v>461989</v>
      </c>
      <c r="V591" s="178">
        <v>24345118.000000015</v>
      </c>
    </row>
    <row r="592" spans="1:22" s="167" customFormat="1" x14ac:dyDescent="0.25">
      <c r="A592" s="179">
        <v>163010</v>
      </c>
      <c r="B592" s="180" t="s">
        <v>1143</v>
      </c>
      <c r="C592" s="181">
        <v>0</v>
      </c>
      <c r="D592" s="181">
        <v>0</v>
      </c>
      <c r="E592" s="181">
        <v>0</v>
      </c>
      <c r="F592" s="181">
        <v>0</v>
      </c>
      <c r="G592" s="181">
        <v>0</v>
      </c>
      <c r="H592" s="181">
        <v>0</v>
      </c>
      <c r="I592" s="181">
        <v>0</v>
      </c>
      <c r="J592" s="166"/>
      <c r="K592" s="166"/>
      <c r="L592" s="166"/>
      <c r="M592" s="166"/>
      <c r="N592" s="166"/>
      <c r="O592" s="166"/>
      <c r="P592" s="166"/>
      <c r="Q592" s="166"/>
      <c r="R592" s="166"/>
      <c r="S592" s="166"/>
      <c r="T592" s="182">
        <v>499397.19051948056</v>
      </c>
      <c r="U592" s="182">
        <v>0</v>
      </c>
      <c r="V592" s="182">
        <v>0</v>
      </c>
    </row>
    <row r="593" spans="1:22" s="167" customFormat="1" x14ac:dyDescent="0.25">
      <c r="A593" s="179">
        <v>163020</v>
      </c>
      <c r="B593" s="180" t="s">
        <v>986</v>
      </c>
      <c r="C593" s="181">
        <v>0</v>
      </c>
      <c r="D593" s="181">
        <v>0</v>
      </c>
      <c r="E593" s="181">
        <v>0</v>
      </c>
      <c r="F593" s="181">
        <v>0</v>
      </c>
      <c r="G593" s="181">
        <v>0</v>
      </c>
      <c r="H593" s="181">
        <v>0</v>
      </c>
      <c r="I593" s="181">
        <v>0</v>
      </c>
      <c r="J593" s="166"/>
      <c r="K593" s="166"/>
      <c r="L593" s="166"/>
      <c r="M593" s="166"/>
      <c r="N593" s="166"/>
      <c r="O593" s="166"/>
      <c r="P593" s="166"/>
      <c r="Q593" s="166"/>
      <c r="R593" s="166"/>
      <c r="S593" s="166"/>
      <c r="T593" s="182">
        <v>43160.714285714283</v>
      </c>
      <c r="U593" s="182">
        <v>0</v>
      </c>
      <c r="V593" s="182">
        <v>0</v>
      </c>
    </row>
    <row r="594" spans="1:22" s="167" customFormat="1" x14ac:dyDescent="0.25">
      <c r="A594" s="179">
        <v>163095</v>
      </c>
      <c r="B594" s="180" t="s">
        <v>213</v>
      </c>
      <c r="C594" s="181">
        <v>0</v>
      </c>
      <c r="D594" s="181">
        <v>0</v>
      </c>
      <c r="E594" s="181">
        <v>0</v>
      </c>
      <c r="F594" s="181">
        <v>0</v>
      </c>
      <c r="G594" s="181">
        <v>0</v>
      </c>
      <c r="H594" s="181">
        <v>2081811</v>
      </c>
      <c r="I594" s="181">
        <v>89351108</v>
      </c>
      <c r="J594" s="166"/>
      <c r="K594" s="166"/>
      <c r="L594" s="166"/>
      <c r="M594" s="166"/>
      <c r="N594" s="166"/>
      <c r="O594" s="166"/>
      <c r="P594" s="166"/>
      <c r="Q594" s="166"/>
      <c r="R594" s="166"/>
      <c r="S594" s="166"/>
      <c r="T594" s="182">
        <v>25675789.398961037</v>
      </c>
      <c r="U594" s="182">
        <v>18297</v>
      </c>
      <c r="V594" s="182">
        <v>24242729.400000017</v>
      </c>
    </row>
    <row r="595" spans="1:22" s="167" customFormat="1" x14ac:dyDescent="0.25">
      <c r="A595" s="179">
        <v>163099</v>
      </c>
      <c r="B595" s="180" t="s">
        <v>1142</v>
      </c>
      <c r="C595" s="181">
        <v>0</v>
      </c>
      <c r="D595" s="181">
        <v>0</v>
      </c>
      <c r="E595" s="181">
        <v>0</v>
      </c>
      <c r="F595" s="181">
        <v>0</v>
      </c>
      <c r="G595" s="181">
        <v>0</v>
      </c>
      <c r="H595" s="181">
        <v>0</v>
      </c>
      <c r="I595" s="181">
        <v>0</v>
      </c>
      <c r="J595" s="166"/>
      <c r="K595" s="166"/>
      <c r="L595" s="166"/>
      <c r="M595" s="166"/>
      <c r="N595" s="166"/>
      <c r="O595" s="166"/>
      <c r="P595" s="166"/>
      <c r="Q595" s="166"/>
      <c r="R595" s="166"/>
      <c r="S595" s="166"/>
      <c r="T595" s="182">
        <v>935317.02597402595</v>
      </c>
      <c r="U595" s="182">
        <v>0</v>
      </c>
      <c r="V595" s="182">
        <v>0</v>
      </c>
    </row>
    <row r="596" spans="1:22" s="167" customFormat="1" x14ac:dyDescent="0.25">
      <c r="A596" s="175">
        <v>163500</v>
      </c>
      <c r="B596" s="176" t="s">
        <v>904</v>
      </c>
      <c r="C596" s="177">
        <v>0</v>
      </c>
      <c r="D596" s="177">
        <v>0</v>
      </c>
      <c r="E596" s="177">
        <v>0</v>
      </c>
      <c r="F596" s="177">
        <v>0</v>
      </c>
      <c r="G596" s="177">
        <v>0</v>
      </c>
      <c r="H596" s="177">
        <v>0</v>
      </c>
      <c r="I596" s="177">
        <v>0</v>
      </c>
      <c r="J596" s="166"/>
      <c r="K596" s="166"/>
      <c r="L596" s="166"/>
      <c r="M596" s="166"/>
      <c r="N596" s="166"/>
      <c r="O596" s="166"/>
      <c r="P596" s="166"/>
      <c r="Q596" s="166"/>
      <c r="R596" s="166"/>
      <c r="S596" s="166"/>
      <c r="T596" s="178">
        <v>14549.61038961039</v>
      </c>
      <c r="U596" s="178">
        <v>0</v>
      </c>
      <c r="V596" s="178">
        <v>0</v>
      </c>
    </row>
    <row r="597" spans="1:22" s="167" customFormat="1" x14ac:dyDescent="0.25">
      <c r="A597" s="179">
        <v>163505</v>
      </c>
      <c r="B597" s="180" t="s">
        <v>1141</v>
      </c>
      <c r="C597" s="181">
        <v>0</v>
      </c>
      <c r="D597" s="181">
        <v>0</v>
      </c>
      <c r="E597" s="181">
        <v>0</v>
      </c>
      <c r="F597" s="181">
        <v>0</v>
      </c>
      <c r="G597" s="181">
        <v>0</v>
      </c>
      <c r="H597" s="181">
        <v>0</v>
      </c>
      <c r="I597" s="181">
        <v>0</v>
      </c>
      <c r="J597" s="166"/>
      <c r="K597" s="166"/>
      <c r="L597" s="166"/>
      <c r="M597" s="166"/>
      <c r="N597" s="166"/>
      <c r="O597" s="166"/>
      <c r="P597" s="166"/>
      <c r="Q597" s="166"/>
      <c r="R597" s="166"/>
      <c r="S597" s="166"/>
      <c r="T597" s="182">
        <v>14549.61038961039</v>
      </c>
      <c r="U597" s="182">
        <v>0</v>
      </c>
      <c r="V597" s="182">
        <v>0</v>
      </c>
    </row>
    <row r="598" spans="1:22" s="167" customFormat="1" x14ac:dyDescent="0.25">
      <c r="A598" s="179">
        <v>163510</v>
      </c>
      <c r="B598" s="180" t="s">
        <v>1140</v>
      </c>
      <c r="C598" s="181">
        <v>0</v>
      </c>
      <c r="D598" s="181">
        <v>0</v>
      </c>
      <c r="E598" s="181">
        <v>0</v>
      </c>
      <c r="F598" s="181">
        <v>0</v>
      </c>
      <c r="G598" s="181">
        <v>0</v>
      </c>
      <c r="H598" s="181">
        <v>0</v>
      </c>
      <c r="I598" s="181">
        <v>0</v>
      </c>
      <c r="J598" s="166"/>
      <c r="K598" s="166"/>
      <c r="L598" s="166"/>
      <c r="M598" s="166"/>
      <c r="N598" s="166"/>
      <c r="O598" s="166"/>
      <c r="P598" s="166"/>
      <c r="Q598" s="166"/>
      <c r="R598" s="166"/>
      <c r="S598" s="166"/>
      <c r="T598" s="182">
        <v>0</v>
      </c>
      <c r="U598" s="182">
        <v>0</v>
      </c>
      <c r="V598" s="182">
        <v>0</v>
      </c>
    </row>
    <row r="599" spans="1:22" s="167" customFormat="1" x14ac:dyDescent="0.25">
      <c r="A599" s="179">
        <v>163599</v>
      </c>
      <c r="B599" s="180" t="s">
        <v>1138</v>
      </c>
      <c r="C599" s="181">
        <v>0</v>
      </c>
      <c r="D599" s="181">
        <v>0</v>
      </c>
      <c r="E599" s="181">
        <v>0</v>
      </c>
      <c r="F599" s="181">
        <v>0</v>
      </c>
      <c r="G599" s="181">
        <v>0</v>
      </c>
      <c r="H599" s="181">
        <v>0</v>
      </c>
      <c r="I599" s="181">
        <v>0</v>
      </c>
      <c r="J599" s="166"/>
      <c r="K599" s="166"/>
      <c r="L599" s="166"/>
      <c r="M599" s="166"/>
      <c r="N599" s="166"/>
      <c r="O599" s="166"/>
      <c r="P599" s="166"/>
      <c r="Q599" s="166"/>
      <c r="R599" s="166"/>
      <c r="S599" s="166"/>
      <c r="T599" s="182">
        <v>0</v>
      </c>
      <c r="U599" s="182">
        <v>0</v>
      </c>
      <c r="V599" s="182">
        <v>0</v>
      </c>
    </row>
    <row r="600" spans="1:22" s="167" customFormat="1" x14ac:dyDescent="0.25">
      <c r="A600" s="175">
        <v>164000</v>
      </c>
      <c r="B600" s="176" t="s">
        <v>1137</v>
      </c>
      <c r="C600" s="177">
        <v>0</v>
      </c>
      <c r="D600" s="177">
        <v>0</v>
      </c>
      <c r="E600" s="177">
        <v>0</v>
      </c>
      <c r="F600" s="177">
        <v>0</v>
      </c>
      <c r="G600" s="177">
        <v>0</v>
      </c>
      <c r="H600" s="177">
        <v>1910</v>
      </c>
      <c r="I600" s="177">
        <v>0</v>
      </c>
      <c r="J600" s="166"/>
      <c r="K600" s="166"/>
      <c r="L600" s="166"/>
      <c r="M600" s="166"/>
      <c r="N600" s="166"/>
      <c r="O600" s="166"/>
      <c r="P600" s="166"/>
      <c r="Q600" s="166"/>
      <c r="R600" s="166"/>
      <c r="S600" s="166"/>
      <c r="T600" s="178">
        <v>4944164.7124675317</v>
      </c>
      <c r="U600" s="178">
        <v>0</v>
      </c>
      <c r="V600" s="178">
        <v>2645391.4000000022</v>
      </c>
    </row>
    <row r="601" spans="1:22" s="167" customFormat="1" x14ac:dyDescent="0.25">
      <c r="A601" s="179">
        <v>164005</v>
      </c>
      <c r="B601" s="180" t="s">
        <v>950</v>
      </c>
      <c r="C601" s="181">
        <v>0</v>
      </c>
      <c r="D601" s="181">
        <v>0</v>
      </c>
      <c r="E601" s="181">
        <v>0</v>
      </c>
      <c r="F601" s="181">
        <v>0</v>
      </c>
      <c r="G601" s="181">
        <v>0</v>
      </c>
      <c r="H601" s="181">
        <v>0</v>
      </c>
      <c r="I601" s="181">
        <v>0</v>
      </c>
      <c r="J601" s="166"/>
      <c r="K601" s="166"/>
      <c r="L601" s="166"/>
      <c r="M601" s="166"/>
      <c r="N601" s="166"/>
      <c r="O601" s="166"/>
      <c r="P601" s="166"/>
      <c r="Q601" s="166"/>
      <c r="R601" s="166"/>
      <c r="S601" s="166"/>
      <c r="T601" s="182">
        <v>1130497.8311688311</v>
      </c>
      <c r="U601" s="182">
        <v>0</v>
      </c>
      <c r="V601" s="182">
        <v>0</v>
      </c>
    </row>
    <row r="602" spans="1:22" s="167" customFormat="1" x14ac:dyDescent="0.25">
      <c r="A602" s="179">
        <v>164010</v>
      </c>
      <c r="B602" s="180" t="s">
        <v>2058</v>
      </c>
      <c r="C602" s="181">
        <v>0</v>
      </c>
      <c r="D602" s="181">
        <v>0</v>
      </c>
      <c r="E602" s="181">
        <v>0</v>
      </c>
      <c r="F602" s="181">
        <v>0</v>
      </c>
      <c r="G602" s="181">
        <v>0</v>
      </c>
      <c r="H602" s="181">
        <v>0</v>
      </c>
      <c r="I602" s="181">
        <v>0</v>
      </c>
      <c r="J602" s="166"/>
      <c r="K602" s="166"/>
      <c r="L602" s="166"/>
      <c r="M602" s="166"/>
      <c r="N602" s="166"/>
      <c r="O602" s="166"/>
      <c r="P602" s="166"/>
      <c r="Q602" s="166"/>
      <c r="R602" s="166"/>
      <c r="S602" s="166"/>
      <c r="T602" s="182">
        <v>1281806.4250649351</v>
      </c>
      <c r="U602" s="182">
        <v>0</v>
      </c>
      <c r="V602" s="182">
        <v>0</v>
      </c>
    </row>
    <row r="603" spans="1:22" s="167" customFormat="1" x14ac:dyDescent="0.25">
      <c r="A603" s="179">
        <v>164015</v>
      </c>
      <c r="B603" s="180" t="s">
        <v>1135</v>
      </c>
      <c r="C603" s="181">
        <v>0</v>
      </c>
      <c r="D603" s="181">
        <v>0</v>
      </c>
      <c r="E603" s="181">
        <v>0</v>
      </c>
      <c r="F603" s="181">
        <v>0</v>
      </c>
      <c r="G603" s="181">
        <v>0</v>
      </c>
      <c r="H603" s="181">
        <v>0</v>
      </c>
      <c r="I603" s="181">
        <v>0</v>
      </c>
      <c r="J603" s="166"/>
      <c r="K603" s="166"/>
      <c r="L603" s="166"/>
      <c r="M603" s="166"/>
      <c r="N603" s="166"/>
      <c r="O603" s="166"/>
      <c r="P603" s="166"/>
      <c r="Q603" s="166"/>
      <c r="R603" s="166"/>
      <c r="S603" s="166"/>
      <c r="T603" s="182">
        <v>731863.60623376619</v>
      </c>
      <c r="U603" s="182">
        <v>0</v>
      </c>
      <c r="V603" s="182">
        <v>112552.00000000017</v>
      </c>
    </row>
    <row r="604" spans="1:22" s="167" customFormat="1" x14ac:dyDescent="0.25">
      <c r="A604" s="179">
        <v>164020</v>
      </c>
      <c r="B604" s="180" t="s">
        <v>1134</v>
      </c>
      <c r="C604" s="181">
        <v>0</v>
      </c>
      <c r="D604" s="181">
        <v>0</v>
      </c>
      <c r="E604" s="181">
        <v>0</v>
      </c>
      <c r="F604" s="181">
        <v>0</v>
      </c>
      <c r="G604" s="181">
        <v>0</v>
      </c>
      <c r="H604" s="181">
        <v>1910</v>
      </c>
      <c r="I604" s="181">
        <v>0</v>
      </c>
      <c r="J604" s="166"/>
      <c r="K604" s="166"/>
      <c r="L604" s="166"/>
      <c r="M604" s="166"/>
      <c r="N604" s="166"/>
      <c r="O604" s="166"/>
      <c r="P604" s="166"/>
      <c r="Q604" s="166"/>
      <c r="R604" s="166"/>
      <c r="S604" s="166"/>
      <c r="T604" s="182">
        <v>1763439.8067532468</v>
      </c>
      <c r="U604" s="182">
        <v>0</v>
      </c>
      <c r="V604" s="182">
        <v>359200.00000000006</v>
      </c>
    </row>
    <row r="605" spans="1:22" s="167" customFormat="1" x14ac:dyDescent="0.25">
      <c r="A605" s="179">
        <v>164025</v>
      </c>
      <c r="B605" s="180" t="s">
        <v>2059</v>
      </c>
      <c r="C605" s="181">
        <v>0</v>
      </c>
      <c r="D605" s="181">
        <v>0</v>
      </c>
      <c r="E605" s="181">
        <v>0</v>
      </c>
      <c r="F605" s="181">
        <v>0</v>
      </c>
      <c r="G605" s="181">
        <v>0</v>
      </c>
      <c r="H605" s="181">
        <v>0</v>
      </c>
      <c r="I605" s="181">
        <v>0</v>
      </c>
      <c r="J605" s="166"/>
      <c r="K605" s="166"/>
      <c r="L605" s="166"/>
      <c r="M605" s="166"/>
      <c r="N605" s="166"/>
      <c r="O605" s="166"/>
      <c r="P605" s="166"/>
      <c r="Q605" s="166"/>
      <c r="R605" s="166"/>
      <c r="S605" s="166"/>
      <c r="T605" s="182">
        <v>503.79220779220782</v>
      </c>
      <c r="U605" s="182">
        <v>0</v>
      </c>
      <c r="V605" s="182">
        <v>0</v>
      </c>
    </row>
    <row r="606" spans="1:22" s="167" customFormat="1" x14ac:dyDescent="0.25">
      <c r="A606" s="179">
        <v>164030</v>
      </c>
      <c r="B606" s="180" t="s">
        <v>1132</v>
      </c>
      <c r="C606" s="181">
        <v>0</v>
      </c>
      <c r="D606" s="181">
        <v>0</v>
      </c>
      <c r="E606" s="181">
        <v>0</v>
      </c>
      <c r="F606" s="181">
        <v>0</v>
      </c>
      <c r="G606" s="181">
        <v>0</v>
      </c>
      <c r="H606" s="181">
        <v>0</v>
      </c>
      <c r="I606" s="181">
        <v>0</v>
      </c>
      <c r="J606" s="166"/>
      <c r="K606" s="166"/>
      <c r="L606" s="166"/>
      <c r="M606" s="166"/>
      <c r="N606" s="166"/>
      <c r="O606" s="166"/>
      <c r="P606" s="166"/>
      <c r="Q606" s="166"/>
      <c r="R606" s="166"/>
      <c r="S606" s="166"/>
      <c r="T606" s="182">
        <v>0</v>
      </c>
      <c r="U606" s="182">
        <v>0</v>
      </c>
      <c r="V606" s="182">
        <v>0</v>
      </c>
    </row>
    <row r="607" spans="1:22" s="167" customFormat="1" x14ac:dyDescent="0.25">
      <c r="A607" s="179">
        <v>164035</v>
      </c>
      <c r="B607" s="180" t="s">
        <v>1131</v>
      </c>
      <c r="C607" s="181">
        <v>0</v>
      </c>
      <c r="D607" s="181">
        <v>0</v>
      </c>
      <c r="E607" s="181">
        <v>0</v>
      </c>
      <c r="F607" s="181">
        <v>0</v>
      </c>
      <c r="G607" s="181">
        <v>0</v>
      </c>
      <c r="H607" s="181">
        <v>0</v>
      </c>
      <c r="I607" s="181">
        <v>0</v>
      </c>
      <c r="J607" s="166"/>
      <c r="K607" s="166"/>
      <c r="L607" s="166"/>
      <c r="M607" s="166"/>
      <c r="N607" s="166"/>
      <c r="O607" s="166"/>
      <c r="P607" s="166"/>
      <c r="Q607" s="166"/>
      <c r="R607" s="166"/>
      <c r="S607" s="166"/>
      <c r="T607" s="182">
        <v>19700.259740259738</v>
      </c>
      <c r="U607" s="182">
        <v>0</v>
      </c>
      <c r="V607" s="182">
        <v>0</v>
      </c>
    </row>
    <row r="608" spans="1:22" s="167" customFormat="1" x14ac:dyDescent="0.25">
      <c r="A608" s="179">
        <v>164040</v>
      </c>
      <c r="B608" s="180" t="s">
        <v>1130</v>
      </c>
      <c r="C608" s="181">
        <v>0</v>
      </c>
      <c r="D608" s="181">
        <v>0</v>
      </c>
      <c r="E608" s="181">
        <v>0</v>
      </c>
      <c r="F608" s="181">
        <v>0</v>
      </c>
      <c r="G608" s="181">
        <v>0</v>
      </c>
      <c r="H608" s="181">
        <v>0</v>
      </c>
      <c r="I608" s="181">
        <v>0</v>
      </c>
      <c r="J608" s="166"/>
      <c r="K608" s="166"/>
      <c r="L608" s="166"/>
      <c r="M608" s="166"/>
      <c r="N608" s="166"/>
      <c r="O608" s="166"/>
      <c r="P608" s="166"/>
      <c r="Q608" s="166"/>
      <c r="R608" s="166"/>
      <c r="S608" s="166"/>
      <c r="T608" s="182">
        <v>0</v>
      </c>
      <c r="U608" s="182">
        <v>0</v>
      </c>
      <c r="V608" s="182">
        <v>0</v>
      </c>
    </row>
    <row r="609" spans="1:22" s="167" customFormat="1" x14ac:dyDescent="0.25">
      <c r="A609" s="179">
        <v>164095</v>
      </c>
      <c r="B609" s="180" t="s">
        <v>1129</v>
      </c>
      <c r="C609" s="181">
        <v>0</v>
      </c>
      <c r="D609" s="181">
        <v>0</v>
      </c>
      <c r="E609" s="181">
        <v>0</v>
      </c>
      <c r="F609" s="181">
        <v>0</v>
      </c>
      <c r="G609" s="181">
        <v>0</v>
      </c>
      <c r="H609" s="181">
        <v>0</v>
      </c>
      <c r="I609" s="181">
        <v>0</v>
      </c>
      <c r="J609" s="166"/>
      <c r="K609" s="166"/>
      <c r="L609" s="166"/>
      <c r="M609" s="166"/>
      <c r="N609" s="166"/>
      <c r="O609" s="166"/>
      <c r="P609" s="166"/>
      <c r="Q609" s="166"/>
      <c r="R609" s="166"/>
      <c r="S609" s="166"/>
      <c r="T609" s="182">
        <v>16352.983506493507</v>
      </c>
      <c r="U609" s="182">
        <v>0</v>
      </c>
      <c r="V609" s="182">
        <v>0</v>
      </c>
    </row>
    <row r="610" spans="1:22" s="167" customFormat="1" x14ac:dyDescent="0.25">
      <c r="A610" s="179">
        <v>164099</v>
      </c>
      <c r="B610" s="180" t="s">
        <v>1128</v>
      </c>
      <c r="C610" s="181">
        <v>0</v>
      </c>
      <c r="D610" s="181">
        <v>0</v>
      </c>
      <c r="E610" s="181">
        <v>0</v>
      </c>
      <c r="F610" s="181">
        <v>0</v>
      </c>
      <c r="G610" s="181">
        <v>0</v>
      </c>
      <c r="H610" s="181">
        <v>0</v>
      </c>
      <c r="I610" s="181">
        <v>0</v>
      </c>
      <c r="J610" s="166"/>
      <c r="K610" s="166"/>
      <c r="L610" s="166"/>
      <c r="M610" s="166"/>
      <c r="N610" s="166"/>
      <c r="O610" s="166"/>
      <c r="P610" s="166"/>
      <c r="Q610" s="166"/>
      <c r="R610" s="166"/>
      <c r="S610" s="166"/>
      <c r="T610" s="182">
        <v>0</v>
      </c>
      <c r="U610" s="182">
        <v>0</v>
      </c>
      <c r="V610" s="182">
        <v>0</v>
      </c>
    </row>
    <row r="611" spans="1:22" s="167" customFormat="1" x14ac:dyDescent="0.25">
      <c r="A611" s="175">
        <v>165000</v>
      </c>
      <c r="B611" s="176" t="s">
        <v>1127</v>
      </c>
      <c r="C611" s="177">
        <v>0</v>
      </c>
      <c r="D611" s="177">
        <v>0</v>
      </c>
      <c r="E611" s="177">
        <v>0</v>
      </c>
      <c r="F611" s="177">
        <v>0</v>
      </c>
      <c r="G611" s="177">
        <v>0</v>
      </c>
      <c r="H611" s="177">
        <v>0</v>
      </c>
      <c r="I611" s="177">
        <v>0</v>
      </c>
      <c r="J611" s="166"/>
      <c r="K611" s="166"/>
      <c r="L611" s="166"/>
      <c r="M611" s="166"/>
      <c r="N611" s="166"/>
      <c r="O611" s="166"/>
      <c r="P611" s="166"/>
      <c r="Q611" s="166"/>
      <c r="R611" s="166"/>
      <c r="S611" s="166"/>
      <c r="T611" s="178">
        <v>569376730.10701311</v>
      </c>
      <c r="U611" s="178">
        <v>77118241</v>
      </c>
      <c r="V611" s="178">
        <v>488349939.32000005</v>
      </c>
    </row>
    <row r="612" spans="1:22" s="167" customFormat="1" x14ac:dyDescent="0.25">
      <c r="A612" s="179">
        <v>165005</v>
      </c>
      <c r="B612" s="180" t="s">
        <v>1126</v>
      </c>
      <c r="C612" s="181">
        <v>0</v>
      </c>
      <c r="D612" s="181">
        <v>0</v>
      </c>
      <c r="E612" s="181">
        <v>0</v>
      </c>
      <c r="F612" s="181">
        <v>0</v>
      </c>
      <c r="G612" s="181">
        <v>0</v>
      </c>
      <c r="H612" s="181">
        <v>0</v>
      </c>
      <c r="I612" s="181">
        <v>0</v>
      </c>
      <c r="J612" s="166"/>
      <c r="K612" s="166"/>
      <c r="L612" s="166"/>
      <c r="M612" s="166"/>
      <c r="N612" s="166"/>
      <c r="O612" s="166"/>
      <c r="P612" s="166"/>
      <c r="Q612" s="166"/>
      <c r="R612" s="166"/>
      <c r="S612" s="166"/>
      <c r="T612" s="182">
        <v>564831788.67649341</v>
      </c>
      <c r="U612" s="182">
        <v>89607997</v>
      </c>
      <c r="V612" s="182">
        <v>466704423.80000007</v>
      </c>
    </row>
    <row r="613" spans="1:22" s="167" customFormat="1" x14ac:dyDescent="0.25">
      <c r="A613" s="179">
        <v>165010</v>
      </c>
      <c r="B613" s="180" t="s">
        <v>1125</v>
      </c>
      <c r="C613" s="181">
        <v>0</v>
      </c>
      <c r="D613" s="181">
        <v>0</v>
      </c>
      <c r="E613" s="181">
        <v>0</v>
      </c>
      <c r="F613" s="181">
        <v>0</v>
      </c>
      <c r="G613" s="181">
        <v>0</v>
      </c>
      <c r="H613" s="181">
        <v>0</v>
      </c>
      <c r="I613" s="181">
        <v>0</v>
      </c>
      <c r="J613" s="166"/>
      <c r="K613" s="166"/>
      <c r="L613" s="166"/>
      <c r="M613" s="166"/>
      <c r="N613" s="166"/>
      <c r="O613" s="166"/>
      <c r="P613" s="166"/>
      <c r="Q613" s="166"/>
      <c r="R613" s="166"/>
      <c r="S613" s="166"/>
      <c r="T613" s="182">
        <v>2134556.1715584411</v>
      </c>
      <c r="U613" s="182">
        <v>0</v>
      </c>
      <c r="V613" s="182">
        <v>0</v>
      </c>
    </row>
    <row r="614" spans="1:22" s="167" customFormat="1" x14ac:dyDescent="0.25">
      <c r="A614" s="179">
        <v>165015</v>
      </c>
      <c r="B614" s="180" t="s">
        <v>2060</v>
      </c>
      <c r="C614" s="181">
        <v>0</v>
      </c>
      <c r="D614" s="181">
        <v>0</v>
      </c>
      <c r="E614" s="181">
        <v>0</v>
      </c>
      <c r="F614" s="181">
        <v>0</v>
      </c>
      <c r="G614" s="181">
        <v>0</v>
      </c>
      <c r="H614" s="181">
        <v>0</v>
      </c>
      <c r="I614" s="181">
        <v>0</v>
      </c>
      <c r="J614" s="166"/>
      <c r="K614" s="166"/>
      <c r="L614" s="166"/>
      <c r="M614" s="166"/>
      <c r="N614" s="166"/>
      <c r="O614" s="166"/>
      <c r="P614" s="166"/>
      <c r="Q614" s="166"/>
      <c r="R614" s="166"/>
      <c r="S614" s="166"/>
      <c r="T614" s="182">
        <v>2068883.987012987</v>
      </c>
      <c r="U614" s="182">
        <v>0</v>
      </c>
      <c r="V614" s="182">
        <v>0</v>
      </c>
    </row>
    <row r="615" spans="1:22" s="167" customFormat="1" x14ac:dyDescent="0.25">
      <c r="A615" s="179">
        <v>165095</v>
      </c>
      <c r="B615" s="180" t="s">
        <v>213</v>
      </c>
      <c r="C615" s="181">
        <v>0</v>
      </c>
      <c r="D615" s="181">
        <v>0</v>
      </c>
      <c r="E615" s="181">
        <v>0</v>
      </c>
      <c r="F615" s="181">
        <v>0</v>
      </c>
      <c r="G615" s="181">
        <v>0</v>
      </c>
      <c r="H615" s="181">
        <v>0</v>
      </c>
      <c r="I615" s="181">
        <v>0</v>
      </c>
      <c r="J615" s="166"/>
      <c r="K615" s="166"/>
      <c r="L615" s="166"/>
      <c r="M615" s="166"/>
      <c r="N615" s="166"/>
      <c r="O615" s="166"/>
      <c r="P615" s="166"/>
      <c r="Q615" s="166"/>
      <c r="R615" s="166"/>
      <c r="S615" s="166"/>
      <c r="T615" s="182">
        <v>9763670.7532467525</v>
      </c>
      <c r="U615" s="182">
        <v>0</v>
      </c>
      <c r="V615" s="182">
        <v>0</v>
      </c>
    </row>
    <row r="616" spans="1:22" s="167" customFormat="1" x14ac:dyDescent="0.25">
      <c r="A616" s="179">
        <v>165099</v>
      </c>
      <c r="B616" s="180" t="s">
        <v>1123</v>
      </c>
      <c r="C616" s="181">
        <v>0</v>
      </c>
      <c r="D616" s="181">
        <v>0</v>
      </c>
      <c r="E616" s="181">
        <v>0</v>
      </c>
      <c r="F616" s="181">
        <v>0</v>
      </c>
      <c r="G616" s="181">
        <v>0</v>
      </c>
      <c r="H616" s="181">
        <v>0</v>
      </c>
      <c r="I616" s="181">
        <v>0</v>
      </c>
      <c r="J616" s="166"/>
      <c r="K616" s="166"/>
      <c r="L616" s="166"/>
      <c r="M616" s="166"/>
      <c r="N616" s="166"/>
      <c r="O616" s="166"/>
      <c r="P616" s="166"/>
      <c r="Q616" s="166"/>
      <c r="R616" s="166"/>
      <c r="S616" s="166"/>
      <c r="T616" s="182">
        <v>9422169.4812987</v>
      </c>
      <c r="U616" s="182">
        <v>0</v>
      </c>
      <c r="V616" s="182">
        <v>0</v>
      </c>
    </row>
    <row r="617" spans="1:22" s="167" customFormat="1" x14ac:dyDescent="0.25">
      <c r="A617" s="175">
        <v>165500</v>
      </c>
      <c r="B617" s="176" t="s">
        <v>1122</v>
      </c>
      <c r="C617" s="177">
        <v>31578.18</v>
      </c>
      <c r="D617" s="177">
        <v>36998.99</v>
      </c>
      <c r="E617" s="177">
        <v>71558.34</v>
      </c>
      <c r="F617" s="177">
        <v>111335</v>
      </c>
      <c r="G617" s="177">
        <v>1428920.98</v>
      </c>
      <c r="H617" s="177">
        <v>12788.68</v>
      </c>
      <c r="I617" s="177">
        <v>47688.67</v>
      </c>
      <c r="J617" s="166"/>
      <c r="K617" s="166"/>
      <c r="L617" s="166"/>
      <c r="M617" s="166"/>
      <c r="N617" s="166"/>
      <c r="O617" s="166"/>
      <c r="P617" s="166"/>
      <c r="Q617" s="166"/>
      <c r="R617" s="166"/>
      <c r="S617" s="166"/>
      <c r="T617" s="178">
        <v>3635737.4362337668</v>
      </c>
      <c r="U617" s="178">
        <v>0</v>
      </c>
      <c r="V617" s="178">
        <v>83008.000000000437</v>
      </c>
    </row>
    <row r="618" spans="1:22" s="167" customFormat="1" x14ac:dyDescent="0.25">
      <c r="A618" s="179">
        <v>165505</v>
      </c>
      <c r="B618" s="180" t="s">
        <v>1121</v>
      </c>
      <c r="C618" s="181">
        <v>0</v>
      </c>
      <c r="D618" s="181">
        <v>0</v>
      </c>
      <c r="E618" s="181">
        <v>0</v>
      </c>
      <c r="F618" s="181">
        <v>0</v>
      </c>
      <c r="G618" s="181">
        <v>0</v>
      </c>
      <c r="H618" s="181">
        <v>0</v>
      </c>
      <c r="I618" s="181">
        <v>0</v>
      </c>
      <c r="J618" s="166"/>
      <c r="K618" s="166"/>
      <c r="L618" s="166"/>
      <c r="M618" s="166"/>
      <c r="N618" s="166"/>
      <c r="O618" s="166"/>
      <c r="P618" s="166"/>
      <c r="Q618" s="166"/>
      <c r="R618" s="166"/>
      <c r="S618" s="166"/>
      <c r="T618" s="182">
        <v>0</v>
      </c>
      <c r="U618" s="182">
        <v>0</v>
      </c>
      <c r="V618" s="182">
        <v>0</v>
      </c>
    </row>
    <row r="619" spans="1:22" s="167" customFormat="1" x14ac:dyDescent="0.25">
      <c r="A619" s="179">
        <v>165510</v>
      </c>
      <c r="B619" s="180" t="s">
        <v>1120</v>
      </c>
      <c r="C619" s="181">
        <v>31578.18</v>
      </c>
      <c r="D619" s="181">
        <v>36998.99</v>
      </c>
      <c r="E619" s="181">
        <v>71558.34</v>
      </c>
      <c r="F619" s="181">
        <v>111335</v>
      </c>
      <c r="G619" s="181">
        <v>1428920.98</v>
      </c>
      <c r="H619" s="181">
        <v>12788.68</v>
      </c>
      <c r="I619" s="181">
        <v>47688.67</v>
      </c>
      <c r="J619" s="166"/>
      <c r="K619" s="166"/>
      <c r="L619" s="166"/>
      <c r="M619" s="166"/>
      <c r="N619" s="166"/>
      <c r="O619" s="166"/>
      <c r="P619" s="166"/>
      <c r="Q619" s="166"/>
      <c r="R619" s="166"/>
      <c r="S619" s="166"/>
      <c r="T619" s="182">
        <v>181865.03896103895</v>
      </c>
      <c r="U619" s="182">
        <v>0</v>
      </c>
      <c r="V619" s="182">
        <v>0</v>
      </c>
    </row>
    <row r="620" spans="1:22" s="167" customFormat="1" x14ac:dyDescent="0.25">
      <c r="A620" s="179">
        <v>165515</v>
      </c>
      <c r="B620" s="180" t="s">
        <v>1119</v>
      </c>
      <c r="C620" s="181">
        <v>0</v>
      </c>
      <c r="D620" s="181">
        <v>0</v>
      </c>
      <c r="E620" s="181">
        <v>0</v>
      </c>
      <c r="F620" s="181">
        <v>0</v>
      </c>
      <c r="G620" s="181">
        <v>0</v>
      </c>
      <c r="H620" s="181">
        <v>0</v>
      </c>
      <c r="I620" s="181">
        <v>0</v>
      </c>
      <c r="J620" s="166"/>
      <c r="K620" s="166"/>
      <c r="L620" s="166"/>
      <c r="M620" s="166"/>
      <c r="N620" s="166"/>
      <c r="O620" s="166"/>
      <c r="P620" s="166"/>
      <c r="Q620" s="166"/>
      <c r="R620" s="166"/>
      <c r="S620" s="166"/>
      <c r="T620" s="182">
        <v>1137722.2042857143</v>
      </c>
      <c r="U620" s="182">
        <v>0</v>
      </c>
      <c r="V620" s="182">
        <v>0</v>
      </c>
    </row>
    <row r="621" spans="1:22" s="167" customFormat="1" x14ac:dyDescent="0.25">
      <c r="A621" s="179">
        <v>165595</v>
      </c>
      <c r="B621" s="180" t="s">
        <v>213</v>
      </c>
      <c r="C621" s="181">
        <v>0</v>
      </c>
      <c r="D621" s="181">
        <v>0</v>
      </c>
      <c r="E621" s="181">
        <v>0</v>
      </c>
      <c r="F621" s="181">
        <v>0</v>
      </c>
      <c r="G621" s="181">
        <v>0</v>
      </c>
      <c r="H621" s="181">
        <v>0</v>
      </c>
      <c r="I621" s="181">
        <v>0</v>
      </c>
      <c r="J621" s="166"/>
      <c r="K621" s="166"/>
      <c r="L621" s="166"/>
      <c r="M621" s="166"/>
      <c r="N621" s="166"/>
      <c r="O621" s="166"/>
      <c r="P621" s="166"/>
      <c r="Q621" s="166"/>
      <c r="R621" s="166"/>
      <c r="S621" s="166"/>
      <c r="T621" s="182">
        <v>2548203.9127272726</v>
      </c>
      <c r="U621" s="182">
        <v>0</v>
      </c>
      <c r="V621" s="182">
        <v>0</v>
      </c>
    </row>
    <row r="622" spans="1:22" s="167" customFormat="1" x14ac:dyDescent="0.25">
      <c r="A622" s="179">
        <v>165599</v>
      </c>
      <c r="B622" s="180" t="s">
        <v>1118</v>
      </c>
      <c r="C622" s="181">
        <v>0</v>
      </c>
      <c r="D622" s="181">
        <v>0</v>
      </c>
      <c r="E622" s="181">
        <v>0</v>
      </c>
      <c r="F622" s="181">
        <v>0</v>
      </c>
      <c r="G622" s="181">
        <v>0</v>
      </c>
      <c r="H622" s="181">
        <v>0</v>
      </c>
      <c r="I622" s="181">
        <v>0</v>
      </c>
      <c r="J622" s="166"/>
      <c r="K622" s="166"/>
      <c r="L622" s="166"/>
      <c r="M622" s="166"/>
      <c r="N622" s="166"/>
      <c r="O622" s="166"/>
      <c r="P622" s="166"/>
      <c r="Q622" s="166"/>
      <c r="R622" s="166"/>
      <c r="S622" s="166"/>
      <c r="T622" s="182">
        <v>232053.71974025975</v>
      </c>
      <c r="U622" s="182">
        <v>0</v>
      </c>
      <c r="V622" s="182">
        <v>0</v>
      </c>
    </row>
    <row r="623" spans="1:22" s="167" customFormat="1" x14ac:dyDescent="0.25">
      <c r="A623" s="175">
        <v>166000</v>
      </c>
      <c r="B623" s="176" t="s">
        <v>1117</v>
      </c>
      <c r="C623" s="177">
        <v>10136003</v>
      </c>
      <c r="D623" s="177">
        <v>12761996</v>
      </c>
      <c r="E623" s="177">
        <v>13612761</v>
      </c>
      <c r="F623" s="177">
        <v>72252108.650000006</v>
      </c>
      <c r="G623" s="177">
        <v>36584069.649999999</v>
      </c>
      <c r="H623" s="177">
        <v>16366890</v>
      </c>
      <c r="I623" s="177">
        <v>14761506</v>
      </c>
      <c r="J623" s="166"/>
      <c r="K623" s="166"/>
      <c r="L623" s="166"/>
      <c r="M623" s="166"/>
      <c r="N623" s="166"/>
      <c r="O623" s="166"/>
      <c r="P623" s="166"/>
      <c r="Q623" s="166"/>
      <c r="R623" s="166"/>
      <c r="S623" s="166"/>
      <c r="T623" s="178">
        <v>186079447.14818186</v>
      </c>
      <c r="U623" s="178">
        <v>29243996</v>
      </c>
      <c r="V623" s="178">
        <v>197063953.78400007</v>
      </c>
    </row>
    <row r="624" spans="1:22" s="167" customFormat="1" x14ac:dyDescent="0.25">
      <c r="A624" s="179">
        <v>166005</v>
      </c>
      <c r="B624" s="180" t="s">
        <v>453</v>
      </c>
      <c r="C624" s="181">
        <v>0</v>
      </c>
      <c r="D624" s="181">
        <v>0</v>
      </c>
      <c r="E624" s="181">
        <v>0</v>
      </c>
      <c r="F624" s="181">
        <v>0</v>
      </c>
      <c r="G624" s="181">
        <v>0</v>
      </c>
      <c r="H624" s="181">
        <v>0</v>
      </c>
      <c r="I624" s="181">
        <v>0</v>
      </c>
      <c r="J624" s="166"/>
      <c r="K624" s="166"/>
      <c r="L624" s="166"/>
      <c r="M624" s="166"/>
      <c r="N624" s="166"/>
      <c r="O624" s="166"/>
      <c r="P624" s="166"/>
      <c r="Q624" s="166"/>
      <c r="R624" s="166"/>
      <c r="S624" s="166"/>
      <c r="T624" s="182">
        <v>586068.68831168837</v>
      </c>
      <c r="U624" s="182">
        <v>0</v>
      </c>
      <c r="V624" s="182">
        <v>0</v>
      </c>
    </row>
    <row r="625" spans="1:22" s="167" customFormat="1" x14ac:dyDescent="0.25">
      <c r="A625" s="179">
        <v>166010</v>
      </c>
      <c r="B625" s="180" t="s">
        <v>483</v>
      </c>
      <c r="C625" s="181">
        <v>0</v>
      </c>
      <c r="D625" s="181">
        <v>0</v>
      </c>
      <c r="E625" s="181">
        <v>0</v>
      </c>
      <c r="F625" s="181">
        <v>0</v>
      </c>
      <c r="G625" s="181">
        <v>0</v>
      </c>
      <c r="H625" s="181">
        <v>0</v>
      </c>
      <c r="I625" s="181">
        <v>0</v>
      </c>
      <c r="J625" s="166"/>
      <c r="K625" s="166"/>
      <c r="L625" s="166"/>
      <c r="M625" s="166"/>
      <c r="N625" s="166"/>
      <c r="O625" s="166"/>
      <c r="P625" s="166"/>
      <c r="Q625" s="166"/>
      <c r="R625" s="166"/>
      <c r="S625" s="166"/>
      <c r="T625" s="182">
        <v>5568535.7792207794</v>
      </c>
      <c r="U625" s="182">
        <v>0</v>
      </c>
      <c r="V625" s="182">
        <v>0</v>
      </c>
    </row>
    <row r="626" spans="1:22" s="167" customFormat="1" x14ac:dyDescent="0.25">
      <c r="A626" s="179">
        <v>166015</v>
      </c>
      <c r="B626" s="180" t="s">
        <v>2061</v>
      </c>
      <c r="C626" s="181">
        <v>0</v>
      </c>
      <c r="D626" s="181">
        <v>0</v>
      </c>
      <c r="E626" s="181">
        <v>779064</v>
      </c>
      <c r="F626" s="181">
        <v>14926467</v>
      </c>
      <c r="G626" s="181">
        <v>12906726</v>
      </c>
      <c r="H626" s="181">
        <v>11676952</v>
      </c>
      <c r="I626" s="181">
        <v>10281406</v>
      </c>
      <c r="J626" s="166"/>
      <c r="K626" s="166"/>
      <c r="L626" s="166"/>
      <c r="M626" s="166"/>
      <c r="N626" s="166"/>
      <c r="O626" s="166"/>
      <c r="P626" s="166"/>
      <c r="Q626" s="166"/>
      <c r="R626" s="166"/>
      <c r="S626" s="166"/>
      <c r="T626" s="182">
        <v>106884.23376623377</v>
      </c>
      <c r="U626" s="182">
        <v>0</v>
      </c>
      <c r="V626" s="182">
        <v>0</v>
      </c>
    </row>
    <row r="627" spans="1:22" s="167" customFormat="1" x14ac:dyDescent="0.25">
      <c r="A627" s="179">
        <v>166020</v>
      </c>
      <c r="B627" s="180" t="s">
        <v>425</v>
      </c>
      <c r="C627" s="181">
        <v>0</v>
      </c>
      <c r="D627" s="181">
        <v>0</v>
      </c>
      <c r="E627" s="181">
        <v>0</v>
      </c>
      <c r="F627" s="181">
        <v>0</v>
      </c>
      <c r="G627" s="181">
        <v>0</v>
      </c>
      <c r="H627" s="181">
        <v>0</v>
      </c>
      <c r="I627" s="181">
        <v>0</v>
      </c>
      <c r="J627" s="166"/>
      <c r="K627" s="166"/>
      <c r="L627" s="166"/>
      <c r="M627" s="166"/>
      <c r="N627" s="166"/>
      <c r="O627" s="166"/>
      <c r="P627" s="166"/>
      <c r="Q627" s="166"/>
      <c r="R627" s="166"/>
      <c r="S627" s="166"/>
      <c r="T627" s="182">
        <v>312831.22077922081</v>
      </c>
      <c r="U627" s="182">
        <v>0</v>
      </c>
      <c r="V627" s="182">
        <v>0</v>
      </c>
    </row>
    <row r="628" spans="1:22" s="167" customFormat="1" x14ac:dyDescent="0.25">
      <c r="A628" s="179">
        <v>166025</v>
      </c>
      <c r="B628" s="180" t="s">
        <v>1115</v>
      </c>
      <c r="C628" s="181">
        <v>0</v>
      </c>
      <c r="D628" s="181">
        <v>0</v>
      </c>
      <c r="E628" s="181">
        <v>0</v>
      </c>
      <c r="F628" s="181">
        <v>0</v>
      </c>
      <c r="G628" s="181">
        <v>0</v>
      </c>
      <c r="H628" s="181">
        <v>0</v>
      </c>
      <c r="I628" s="181">
        <v>0</v>
      </c>
      <c r="J628" s="166"/>
      <c r="K628" s="166"/>
      <c r="L628" s="166"/>
      <c r="M628" s="166"/>
      <c r="N628" s="166"/>
      <c r="O628" s="166"/>
      <c r="P628" s="166"/>
      <c r="Q628" s="166"/>
      <c r="R628" s="166"/>
      <c r="S628" s="166"/>
      <c r="T628" s="182">
        <v>0</v>
      </c>
      <c r="U628" s="182">
        <v>0</v>
      </c>
      <c r="V628" s="182">
        <v>0</v>
      </c>
    </row>
    <row r="629" spans="1:22" s="167" customFormat="1" x14ac:dyDescent="0.25">
      <c r="A629" s="179">
        <v>166030</v>
      </c>
      <c r="B629" s="180" t="s">
        <v>2062</v>
      </c>
      <c r="C629" s="181">
        <v>0</v>
      </c>
      <c r="D629" s="181">
        <v>0</v>
      </c>
      <c r="E629" s="181">
        <v>0</v>
      </c>
      <c r="F629" s="181">
        <v>0</v>
      </c>
      <c r="G629" s="181">
        <v>0</v>
      </c>
      <c r="H629" s="181">
        <v>0</v>
      </c>
      <c r="I629" s="181">
        <v>0</v>
      </c>
      <c r="J629" s="166"/>
      <c r="K629" s="166"/>
      <c r="L629" s="166"/>
      <c r="M629" s="166"/>
      <c r="N629" s="166"/>
      <c r="O629" s="166"/>
      <c r="P629" s="166"/>
      <c r="Q629" s="166"/>
      <c r="R629" s="166"/>
      <c r="S629" s="166"/>
      <c r="T629" s="182">
        <v>9228038.9290909078</v>
      </c>
      <c r="U629" s="182">
        <v>0</v>
      </c>
      <c r="V629" s="182">
        <v>0</v>
      </c>
    </row>
    <row r="630" spans="1:22" s="167" customFormat="1" x14ac:dyDescent="0.25">
      <c r="A630" s="179">
        <v>166035</v>
      </c>
      <c r="B630" s="180" t="s">
        <v>1113</v>
      </c>
      <c r="C630" s="181">
        <v>12777973</v>
      </c>
      <c r="D630" s="181">
        <v>0</v>
      </c>
      <c r="E630" s="181">
        <v>0</v>
      </c>
      <c r="F630" s="181">
        <v>54379711.649999999</v>
      </c>
      <c r="G630" s="181">
        <v>25600801.649999999</v>
      </c>
      <c r="H630" s="184">
        <v>7893939</v>
      </c>
      <c r="I630" s="184">
        <v>3144586</v>
      </c>
      <c r="J630" s="166"/>
      <c r="K630" s="166"/>
      <c r="L630" s="166"/>
      <c r="M630" s="166"/>
      <c r="N630" s="166"/>
      <c r="O630" s="166"/>
      <c r="P630" s="166"/>
      <c r="Q630" s="166"/>
      <c r="R630" s="166"/>
      <c r="S630" s="166"/>
      <c r="T630" s="183">
        <v>135945779.07168832</v>
      </c>
      <c r="U630" s="183">
        <v>14601425.359999999</v>
      </c>
      <c r="V630" s="183">
        <v>134206789.2</v>
      </c>
    </row>
    <row r="631" spans="1:22" s="167" customFormat="1" x14ac:dyDescent="0.25">
      <c r="A631" s="179">
        <v>166040</v>
      </c>
      <c r="B631" s="180" t="s">
        <v>2063</v>
      </c>
      <c r="C631" s="181">
        <v>0</v>
      </c>
      <c r="D631" s="181">
        <v>0</v>
      </c>
      <c r="E631" s="181">
        <v>0</v>
      </c>
      <c r="F631" s="181">
        <v>0</v>
      </c>
      <c r="G631" s="181">
        <v>0</v>
      </c>
      <c r="H631" s="181">
        <v>0</v>
      </c>
      <c r="I631" s="181">
        <v>0</v>
      </c>
      <c r="J631" s="166"/>
      <c r="K631" s="166"/>
      <c r="L631" s="166"/>
      <c r="M631" s="166"/>
      <c r="N631" s="166"/>
      <c r="O631" s="166"/>
      <c r="P631" s="166"/>
      <c r="Q631" s="166"/>
      <c r="R631" s="166"/>
      <c r="S631" s="166"/>
      <c r="T631" s="182">
        <v>0</v>
      </c>
      <c r="U631" s="182">
        <v>0</v>
      </c>
      <c r="V631" s="182">
        <v>0</v>
      </c>
    </row>
    <row r="632" spans="1:22" s="167" customFormat="1" x14ac:dyDescent="0.25">
      <c r="A632" s="179">
        <v>166045</v>
      </c>
      <c r="B632" s="180" t="s">
        <v>1111</v>
      </c>
      <c r="C632" s="181">
        <v>0</v>
      </c>
      <c r="D632" s="181">
        <v>0</v>
      </c>
      <c r="E632" s="181">
        <v>0</v>
      </c>
      <c r="F632" s="181">
        <v>0</v>
      </c>
      <c r="G632" s="181">
        <v>0</v>
      </c>
      <c r="H632" s="181">
        <v>0</v>
      </c>
      <c r="I632" s="181">
        <v>0</v>
      </c>
      <c r="J632" s="166"/>
      <c r="K632" s="166"/>
      <c r="L632" s="166"/>
      <c r="M632" s="166"/>
      <c r="N632" s="166"/>
      <c r="O632" s="166"/>
      <c r="P632" s="166"/>
      <c r="Q632" s="166"/>
      <c r="R632" s="166"/>
      <c r="S632" s="166"/>
      <c r="T632" s="182">
        <v>0</v>
      </c>
      <c r="U632" s="182">
        <v>0</v>
      </c>
      <c r="V632" s="182">
        <v>0</v>
      </c>
    </row>
    <row r="633" spans="1:22" s="167" customFormat="1" x14ac:dyDescent="0.25">
      <c r="A633" s="179">
        <v>166050</v>
      </c>
      <c r="B633" s="180" t="s">
        <v>213</v>
      </c>
      <c r="C633" s="181">
        <v>0</v>
      </c>
      <c r="D633" s="181">
        <v>14761996</v>
      </c>
      <c r="E633" s="181">
        <v>14312769</v>
      </c>
      <c r="F633" s="181">
        <v>5540083</v>
      </c>
      <c r="G633" s="181">
        <v>1894683</v>
      </c>
      <c r="H633" s="181">
        <v>614140</v>
      </c>
      <c r="I633" s="181">
        <v>5153655</v>
      </c>
      <c r="J633" s="166"/>
      <c r="K633" s="166"/>
      <c r="L633" s="166"/>
      <c r="M633" s="166"/>
      <c r="N633" s="166"/>
      <c r="O633" s="166"/>
      <c r="P633" s="166"/>
      <c r="Q633" s="166"/>
      <c r="R633" s="166"/>
      <c r="S633" s="166"/>
      <c r="T633" s="182">
        <v>74580891.491298705</v>
      </c>
      <c r="U633" s="182">
        <v>0</v>
      </c>
      <c r="V633" s="182">
        <v>5124557.4000000106</v>
      </c>
    </row>
    <row r="634" spans="1:22" s="167" customFormat="1" x14ac:dyDescent="0.25">
      <c r="A634" s="179">
        <v>166099</v>
      </c>
      <c r="B634" s="180" t="s">
        <v>1110</v>
      </c>
      <c r="C634" s="181">
        <v>2641970</v>
      </c>
      <c r="D634" s="181">
        <v>2000000</v>
      </c>
      <c r="E634" s="181">
        <v>2000000</v>
      </c>
      <c r="F634" s="181">
        <v>2594153</v>
      </c>
      <c r="G634" s="181">
        <v>3818141</v>
      </c>
      <c r="H634" s="181">
        <v>3818141</v>
      </c>
      <c r="I634" s="181">
        <v>3818141</v>
      </c>
      <c r="J634" s="166"/>
      <c r="K634" s="166"/>
      <c r="L634" s="166"/>
      <c r="M634" s="166"/>
      <c r="N634" s="166"/>
      <c r="O634" s="166"/>
      <c r="P634" s="166"/>
      <c r="Q634" s="166"/>
      <c r="R634" s="166"/>
      <c r="S634" s="166"/>
      <c r="T634" s="182">
        <v>40249582.26597403</v>
      </c>
      <c r="U634" s="182">
        <v>0</v>
      </c>
      <c r="V634" s="182">
        <v>11584050.000000009</v>
      </c>
    </row>
    <row r="635" spans="1:22" s="167" customFormat="1" x14ac:dyDescent="0.25">
      <c r="A635" s="218">
        <v>170000</v>
      </c>
      <c r="B635" s="219" t="s">
        <v>1109</v>
      </c>
      <c r="C635" s="220">
        <v>185493268.80000001</v>
      </c>
      <c r="D635" s="220">
        <v>181480150.15000001</v>
      </c>
      <c r="E635" s="220">
        <v>496892939.39999998</v>
      </c>
      <c r="F635" s="220">
        <v>909373131</v>
      </c>
      <c r="G635" s="220">
        <v>872992185.88</v>
      </c>
      <c r="H635" s="220">
        <v>821490067.88</v>
      </c>
      <c r="I635" s="220">
        <v>807564619.88</v>
      </c>
      <c r="J635" s="166"/>
      <c r="K635" s="166"/>
      <c r="L635" s="166"/>
      <c r="M635" s="166"/>
      <c r="N635" s="166"/>
      <c r="O635" s="166"/>
      <c r="P635" s="166"/>
      <c r="Q635" s="166"/>
      <c r="R635" s="166"/>
      <c r="S635" s="166"/>
      <c r="T635" s="217">
        <v>2917086013.2387013</v>
      </c>
      <c r="U635" s="217">
        <v>761178311</v>
      </c>
      <c r="V635" s="217">
        <v>3273249756.1640043</v>
      </c>
    </row>
    <row r="636" spans="1:22" s="167" customFormat="1" x14ac:dyDescent="0.25">
      <c r="A636" s="175">
        <v>170500</v>
      </c>
      <c r="B636" s="176" t="s">
        <v>1085</v>
      </c>
      <c r="C636" s="177">
        <v>185493268.80000001</v>
      </c>
      <c r="D636" s="177">
        <v>181480150.15000001</v>
      </c>
      <c r="E636" s="177">
        <v>496892939.39999998</v>
      </c>
      <c r="F636" s="177">
        <v>909373131</v>
      </c>
      <c r="G636" s="177">
        <v>872992185.88</v>
      </c>
      <c r="H636" s="177">
        <v>821490067.88</v>
      </c>
      <c r="I636" s="177">
        <v>807564619.88</v>
      </c>
      <c r="J636" s="166"/>
      <c r="K636" s="166"/>
      <c r="L636" s="166"/>
      <c r="M636" s="166"/>
      <c r="N636" s="166"/>
      <c r="O636" s="166"/>
      <c r="P636" s="166"/>
      <c r="Q636" s="166"/>
      <c r="R636" s="166"/>
      <c r="S636" s="166"/>
      <c r="T636" s="178">
        <v>2451514296.3800001</v>
      </c>
      <c r="U636" s="178">
        <v>697152467.57000005</v>
      </c>
      <c r="V636" s="178">
        <v>1974572538.3360002</v>
      </c>
    </row>
    <row r="637" spans="1:22" s="167" customFormat="1" x14ac:dyDescent="0.25">
      <c r="A637" s="179">
        <v>170502</v>
      </c>
      <c r="B637" s="180" t="s">
        <v>508</v>
      </c>
      <c r="C637" s="181">
        <v>0</v>
      </c>
      <c r="D637" s="181">
        <v>0</v>
      </c>
      <c r="E637" s="181">
        <v>0</v>
      </c>
      <c r="F637" s="181">
        <v>0</v>
      </c>
      <c r="G637" s="181">
        <v>0</v>
      </c>
      <c r="H637" s="181">
        <v>0</v>
      </c>
      <c r="I637" s="181">
        <v>0</v>
      </c>
      <c r="J637" s="166"/>
      <c r="K637" s="166"/>
      <c r="L637" s="166"/>
      <c r="M637" s="166"/>
      <c r="N637" s="166"/>
      <c r="O637" s="166"/>
      <c r="P637" s="166"/>
      <c r="Q637" s="166"/>
      <c r="R637" s="166"/>
      <c r="S637" s="166"/>
      <c r="T637" s="182">
        <v>641453226.7662338</v>
      </c>
      <c r="U637" s="182">
        <v>0</v>
      </c>
      <c r="V637" s="182">
        <v>710784000.00000048</v>
      </c>
    </row>
    <row r="638" spans="1:22" s="167" customFormat="1" x14ac:dyDescent="0.25">
      <c r="A638" s="179">
        <v>170503</v>
      </c>
      <c r="B638" s="180" t="s">
        <v>1108</v>
      </c>
      <c r="C638" s="181">
        <v>0</v>
      </c>
      <c r="D638" s="181">
        <v>0</v>
      </c>
      <c r="E638" s="181">
        <v>0</v>
      </c>
      <c r="F638" s="181">
        <v>0</v>
      </c>
      <c r="G638" s="181">
        <v>0</v>
      </c>
      <c r="H638" s="181">
        <v>0</v>
      </c>
      <c r="I638" s="181">
        <v>0</v>
      </c>
      <c r="J638" s="166"/>
      <c r="K638" s="166"/>
      <c r="L638" s="166"/>
      <c r="M638" s="166"/>
      <c r="N638" s="166"/>
      <c r="O638" s="166"/>
      <c r="P638" s="166"/>
      <c r="Q638" s="166"/>
      <c r="R638" s="166"/>
      <c r="S638" s="166"/>
      <c r="T638" s="182">
        <v>39533365.857142858</v>
      </c>
      <c r="U638" s="182">
        <v>0</v>
      </c>
      <c r="V638" s="182">
        <v>0</v>
      </c>
    </row>
    <row r="639" spans="1:22" s="167" customFormat="1" x14ac:dyDescent="0.25">
      <c r="A639" s="179">
        <v>170504</v>
      </c>
      <c r="B639" s="180" t="s">
        <v>571</v>
      </c>
      <c r="C639" s="181">
        <v>182717377.16</v>
      </c>
      <c r="D639" s="181">
        <v>182717377.16</v>
      </c>
      <c r="E639" s="181">
        <v>502717377.16000003</v>
      </c>
      <c r="F639" s="181">
        <v>780760346</v>
      </c>
      <c r="G639" s="181">
        <v>780760346</v>
      </c>
      <c r="H639" s="181">
        <v>780760346</v>
      </c>
      <c r="I639" s="181">
        <v>780760346</v>
      </c>
      <c r="J639" s="166"/>
      <c r="K639" s="166"/>
      <c r="L639" s="166"/>
      <c r="M639" s="166"/>
      <c r="N639" s="166"/>
      <c r="O639" s="166"/>
      <c r="P639" s="166"/>
      <c r="Q639" s="166"/>
      <c r="R639" s="166"/>
      <c r="S639" s="166"/>
      <c r="T639" s="182">
        <v>1971834542.2867534</v>
      </c>
      <c r="U639" s="182">
        <v>505769202</v>
      </c>
      <c r="V639" s="182">
        <v>1392852272.6000004</v>
      </c>
    </row>
    <row r="640" spans="1:22" s="167" customFormat="1" x14ac:dyDescent="0.25">
      <c r="A640" s="179">
        <v>170505</v>
      </c>
      <c r="B640" s="180" t="s">
        <v>570</v>
      </c>
      <c r="C640" s="181">
        <v>53963932</v>
      </c>
      <c r="D640" s="181">
        <v>54183832</v>
      </c>
      <c r="E640" s="181">
        <v>54398032</v>
      </c>
      <c r="F640" s="181">
        <v>123200265</v>
      </c>
      <c r="G640" s="181">
        <v>124600265</v>
      </c>
      <c r="H640" s="181">
        <v>124600265</v>
      </c>
      <c r="I640" s="181">
        <v>124700165</v>
      </c>
      <c r="J640" s="166"/>
      <c r="K640" s="166"/>
      <c r="L640" s="166"/>
      <c r="M640" s="166"/>
      <c r="N640" s="166"/>
      <c r="O640" s="166"/>
      <c r="P640" s="166"/>
      <c r="Q640" s="166"/>
      <c r="R640" s="166"/>
      <c r="S640" s="166"/>
      <c r="T640" s="182">
        <v>119856241.14077923</v>
      </c>
      <c r="U640" s="182">
        <v>75771621</v>
      </c>
      <c r="V640" s="182">
        <v>207942271.20000002</v>
      </c>
    </row>
    <row r="641" spans="1:22" s="167" customFormat="1" x14ac:dyDescent="0.25">
      <c r="A641" s="179">
        <v>170506</v>
      </c>
      <c r="B641" s="180" t="s">
        <v>557</v>
      </c>
      <c r="C641" s="181">
        <v>0</v>
      </c>
      <c r="D641" s="181">
        <v>0</v>
      </c>
      <c r="E641" s="181">
        <v>0</v>
      </c>
      <c r="F641" s="181">
        <v>0</v>
      </c>
      <c r="G641" s="181">
        <v>0</v>
      </c>
      <c r="H641" s="181">
        <v>0</v>
      </c>
      <c r="I641" s="181">
        <v>0</v>
      </c>
      <c r="J641" s="166"/>
      <c r="K641" s="166"/>
      <c r="L641" s="166"/>
      <c r="M641" s="166"/>
      <c r="N641" s="166"/>
      <c r="O641" s="166"/>
      <c r="P641" s="166"/>
      <c r="Q641" s="166"/>
      <c r="R641" s="166"/>
      <c r="S641" s="166"/>
      <c r="T641" s="182">
        <v>1459986.5318181817</v>
      </c>
      <c r="U641" s="182">
        <v>0</v>
      </c>
      <c r="V641" s="182">
        <v>0</v>
      </c>
    </row>
    <row r="642" spans="1:22" s="167" customFormat="1" x14ac:dyDescent="0.25">
      <c r="A642" s="179">
        <v>170507</v>
      </c>
      <c r="B642" s="180" t="s">
        <v>2064</v>
      </c>
      <c r="C642" s="181">
        <v>0</v>
      </c>
      <c r="D642" s="181">
        <v>0</v>
      </c>
      <c r="E642" s="181">
        <v>0</v>
      </c>
      <c r="F642" s="181">
        <v>0</v>
      </c>
      <c r="G642" s="181">
        <v>0</v>
      </c>
      <c r="H642" s="181">
        <v>0</v>
      </c>
      <c r="I642" s="181">
        <v>0</v>
      </c>
      <c r="J642" s="166"/>
      <c r="K642" s="166"/>
      <c r="L642" s="166"/>
      <c r="M642" s="166"/>
      <c r="N642" s="166"/>
      <c r="O642" s="166"/>
      <c r="P642" s="166"/>
      <c r="Q642" s="166"/>
      <c r="R642" s="166"/>
      <c r="S642" s="166"/>
      <c r="T642" s="182">
        <v>0</v>
      </c>
      <c r="U642" s="182">
        <v>0</v>
      </c>
      <c r="V642" s="182">
        <v>0</v>
      </c>
    </row>
    <row r="643" spans="1:22" s="167" customFormat="1" x14ac:dyDescent="0.25">
      <c r="A643" s="179">
        <v>170510</v>
      </c>
      <c r="B643" s="180" t="s">
        <v>1106</v>
      </c>
      <c r="C643" s="181">
        <v>0</v>
      </c>
      <c r="D643" s="181">
        <v>0</v>
      </c>
      <c r="E643" s="181">
        <v>0</v>
      </c>
      <c r="F643" s="181">
        <v>0</v>
      </c>
      <c r="G643" s="181">
        <v>0</v>
      </c>
      <c r="H643" s="181">
        <v>0</v>
      </c>
      <c r="I643" s="181">
        <v>0</v>
      </c>
      <c r="J643" s="166"/>
      <c r="K643" s="166"/>
      <c r="L643" s="166"/>
      <c r="M643" s="166"/>
      <c r="N643" s="166"/>
      <c r="O643" s="166"/>
      <c r="P643" s="166"/>
      <c r="Q643" s="166"/>
      <c r="R643" s="166"/>
      <c r="S643" s="166"/>
      <c r="T643" s="182">
        <v>2535562.4545454546</v>
      </c>
      <c r="U643" s="182">
        <v>0</v>
      </c>
      <c r="V643" s="182">
        <v>0</v>
      </c>
    </row>
    <row r="644" spans="1:22" s="167" customFormat="1" x14ac:dyDescent="0.25">
      <c r="A644" s="179">
        <v>170515</v>
      </c>
      <c r="B644" s="180" t="s">
        <v>2065</v>
      </c>
      <c r="C644" s="181">
        <v>0</v>
      </c>
      <c r="D644" s="181">
        <v>0</v>
      </c>
      <c r="E644" s="181">
        <v>0</v>
      </c>
      <c r="F644" s="181">
        <v>0</v>
      </c>
      <c r="G644" s="181">
        <v>0</v>
      </c>
      <c r="H644" s="181">
        <v>0</v>
      </c>
      <c r="I644" s="181">
        <v>0</v>
      </c>
      <c r="J644" s="166"/>
      <c r="K644" s="166"/>
      <c r="L644" s="166"/>
      <c r="M644" s="166"/>
      <c r="N644" s="166"/>
      <c r="O644" s="166"/>
      <c r="P644" s="166"/>
      <c r="Q644" s="166"/>
      <c r="R644" s="166"/>
      <c r="S644" s="166"/>
      <c r="T644" s="182">
        <v>0</v>
      </c>
      <c r="U644" s="182">
        <v>0</v>
      </c>
      <c r="V644" s="182">
        <v>0</v>
      </c>
    </row>
    <row r="645" spans="1:22" s="167" customFormat="1" x14ac:dyDescent="0.25">
      <c r="A645" s="179">
        <v>170520</v>
      </c>
      <c r="B645" s="180" t="s">
        <v>2066</v>
      </c>
      <c r="C645" s="181">
        <v>53525854.200000003</v>
      </c>
      <c r="D645" s="181">
        <v>55322434.200000003</v>
      </c>
      <c r="E645" s="181">
        <v>55322434.200000003</v>
      </c>
      <c r="F645" s="181">
        <v>47502766</v>
      </c>
      <c r="G645" s="181">
        <v>61527326.880000003</v>
      </c>
      <c r="H645" s="181">
        <v>63686056.880000003</v>
      </c>
      <c r="I645" s="181">
        <v>63686056.880000003</v>
      </c>
      <c r="J645" s="166"/>
      <c r="K645" s="166"/>
      <c r="L645" s="166"/>
      <c r="M645" s="166"/>
      <c r="N645" s="166"/>
      <c r="O645" s="166"/>
      <c r="P645" s="166"/>
      <c r="Q645" s="166"/>
      <c r="R645" s="166"/>
      <c r="S645" s="166"/>
      <c r="T645" s="182">
        <v>252690370.68571433</v>
      </c>
      <c r="U645" s="182">
        <v>124153442.95</v>
      </c>
      <c r="V645" s="182">
        <v>316999327.74800003</v>
      </c>
    </row>
    <row r="646" spans="1:22" s="167" customFormat="1" x14ac:dyDescent="0.25">
      <c r="A646" s="179">
        <v>170524</v>
      </c>
      <c r="B646" s="180" t="s">
        <v>510</v>
      </c>
      <c r="C646" s="181">
        <v>0</v>
      </c>
      <c r="D646" s="181">
        <v>0</v>
      </c>
      <c r="E646" s="181">
        <v>0</v>
      </c>
      <c r="F646" s="181">
        <v>0</v>
      </c>
      <c r="G646" s="181">
        <v>0</v>
      </c>
      <c r="H646" s="181">
        <v>0</v>
      </c>
      <c r="I646" s="181">
        <v>0</v>
      </c>
      <c r="J646" s="166"/>
      <c r="K646" s="166"/>
      <c r="L646" s="166"/>
      <c r="M646" s="166"/>
      <c r="N646" s="166"/>
      <c r="O646" s="166"/>
      <c r="P646" s="166"/>
      <c r="Q646" s="166"/>
      <c r="R646" s="166"/>
      <c r="S646" s="166"/>
      <c r="T646" s="182">
        <v>0</v>
      </c>
      <c r="U646" s="182">
        <v>0</v>
      </c>
      <c r="V646" s="182">
        <v>0</v>
      </c>
    </row>
    <row r="647" spans="1:22" s="167" customFormat="1" x14ac:dyDescent="0.25">
      <c r="A647" s="179">
        <v>170525</v>
      </c>
      <c r="B647" s="180" t="s">
        <v>2067</v>
      </c>
      <c r="C647" s="181">
        <v>0</v>
      </c>
      <c r="D647" s="181">
        <v>0</v>
      </c>
      <c r="E647" s="181">
        <v>0</v>
      </c>
      <c r="F647" s="181">
        <v>0</v>
      </c>
      <c r="G647" s="181">
        <v>0</v>
      </c>
      <c r="H647" s="181">
        <v>0</v>
      </c>
      <c r="I647" s="181">
        <v>0</v>
      </c>
      <c r="J647" s="166"/>
      <c r="K647" s="166"/>
      <c r="L647" s="166"/>
      <c r="M647" s="166"/>
      <c r="N647" s="166"/>
      <c r="O647" s="166"/>
      <c r="P647" s="166"/>
      <c r="Q647" s="166"/>
      <c r="R647" s="166"/>
      <c r="S647" s="166"/>
      <c r="T647" s="182">
        <v>28747965.778181817</v>
      </c>
      <c r="U647" s="182">
        <v>0</v>
      </c>
      <c r="V647" s="182">
        <v>0</v>
      </c>
    </row>
    <row r="648" spans="1:22" s="167" customFormat="1" x14ac:dyDescent="0.25">
      <c r="A648" s="179">
        <v>170526</v>
      </c>
      <c r="B648" s="180" t="s">
        <v>2068</v>
      </c>
      <c r="C648" s="181">
        <v>0</v>
      </c>
      <c r="D648" s="181">
        <v>0</v>
      </c>
      <c r="E648" s="181">
        <v>0</v>
      </c>
      <c r="F648" s="181">
        <v>0</v>
      </c>
      <c r="G648" s="181">
        <v>0</v>
      </c>
      <c r="H648" s="181">
        <v>0</v>
      </c>
      <c r="I648" s="181">
        <v>0</v>
      </c>
      <c r="J648" s="166"/>
      <c r="K648" s="166"/>
      <c r="L648" s="166"/>
      <c r="M648" s="166"/>
      <c r="N648" s="166"/>
      <c r="O648" s="166"/>
      <c r="P648" s="166"/>
      <c r="Q648" s="166"/>
      <c r="R648" s="166"/>
      <c r="S648" s="166"/>
      <c r="T648" s="182">
        <v>0</v>
      </c>
      <c r="U648" s="182">
        <v>0</v>
      </c>
      <c r="V648" s="182">
        <v>0</v>
      </c>
    </row>
    <row r="649" spans="1:22" s="167" customFormat="1" x14ac:dyDescent="0.25">
      <c r="A649" s="179">
        <v>170528</v>
      </c>
      <c r="B649" s="180" t="s">
        <v>565</v>
      </c>
      <c r="C649" s="181">
        <v>0</v>
      </c>
      <c r="D649" s="181">
        <v>0</v>
      </c>
      <c r="E649" s="181">
        <v>0</v>
      </c>
      <c r="F649" s="181">
        <v>0</v>
      </c>
      <c r="G649" s="181">
        <v>0</v>
      </c>
      <c r="H649" s="181">
        <v>0</v>
      </c>
      <c r="I649" s="181">
        <v>0</v>
      </c>
      <c r="J649" s="166"/>
      <c r="K649" s="166"/>
      <c r="L649" s="166"/>
      <c r="M649" s="166"/>
      <c r="N649" s="166"/>
      <c r="O649" s="166"/>
      <c r="P649" s="166"/>
      <c r="Q649" s="166"/>
      <c r="R649" s="166"/>
      <c r="S649" s="166"/>
      <c r="T649" s="182">
        <v>0</v>
      </c>
      <c r="U649" s="182">
        <v>0</v>
      </c>
      <c r="V649" s="182">
        <v>0</v>
      </c>
    </row>
    <row r="650" spans="1:22" s="167" customFormat="1" x14ac:dyDescent="0.25">
      <c r="A650" s="179">
        <v>170529</v>
      </c>
      <c r="B650" s="180" t="s">
        <v>2069</v>
      </c>
      <c r="C650" s="181">
        <v>0</v>
      </c>
      <c r="D650" s="181">
        <v>0</v>
      </c>
      <c r="E650" s="181">
        <v>0</v>
      </c>
      <c r="F650" s="181">
        <v>0</v>
      </c>
      <c r="G650" s="181">
        <v>0</v>
      </c>
      <c r="H650" s="181">
        <v>0</v>
      </c>
      <c r="I650" s="181">
        <v>0</v>
      </c>
      <c r="J650" s="166"/>
      <c r="K650" s="166"/>
      <c r="L650" s="166"/>
      <c r="M650" s="166"/>
      <c r="N650" s="166"/>
      <c r="O650" s="166"/>
      <c r="P650" s="166"/>
      <c r="Q650" s="166"/>
      <c r="R650" s="166"/>
      <c r="S650" s="166"/>
      <c r="T650" s="182">
        <v>0</v>
      </c>
      <c r="U650" s="182">
        <v>0</v>
      </c>
      <c r="V650" s="182">
        <v>0</v>
      </c>
    </row>
    <row r="651" spans="1:22" s="167" customFormat="1" x14ac:dyDescent="0.25">
      <c r="A651" s="179">
        <v>170530</v>
      </c>
      <c r="B651" s="180" t="s">
        <v>2070</v>
      </c>
      <c r="C651" s="181">
        <v>0</v>
      </c>
      <c r="D651" s="181">
        <v>0</v>
      </c>
      <c r="E651" s="181">
        <v>0</v>
      </c>
      <c r="F651" s="181">
        <v>0</v>
      </c>
      <c r="G651" s="181">
        <v>0</v>
      </c>
      <c r="H651" s="181">
        <v>0</v>
      </c>
      <c r="I651" s="181">
        <v>0</v>
      </c>
      <c r="J651" s="166"/>
      <c r="K651" s="166"/>
      <c r="L651" s="166"/>
      <c r="M651" s="166"/>
      <c r="N651" s="166"/>
      <c r="O651" s="166"/>
      <c r="P651" s="166"/>
      <c r="Q651" s="166"/>
      <c r="R651" s="166"/>
      <c r="S651" s="166"/>
      <c r="T651" s="182">
        <v>6747485.2744155843</v>
      </c>
      <c r="U651" s="182">
        <v>0</v>
      </c>
      <c r="V651" s="182">
        <v>0</v>
      </c>
    </row>
    <row r="652" spans="1:22" s="167" customFormat="1" x14ac:dyDescent="0.25">
      <c r="A652" s="179">
        <v>170535</v>
      </c>
      <c r="B652" s="180" t="s">
        <v>561</v>
      </c>
      <c r="C652" s="181">
        <v>0</v>
      </c>
      <c r="D652" s="181">
        <v>0</v>
      </c>
      <c r="E652" s="181">
        <v>0</v>
      </c>
      <c r="F652" s="181">
        <v>0</v>
      </c>
      <c r="G652" s="181">
        <v>0</v>
      </c>
      <c r="H652" s="181">
        <v>0</v>
      </c>
      <c r="I652" s="181">
        <v>0</v>
      </c>
      <c r="J652" s="166"/>
      <c r="K652" s="166"/>
      <c r="L652" s="166"/>
      <c r="M652" s="166"/>
      <c r="N652" s="166"/>
      <c r="O652" s="166"/>
      <c r="P652" s="166"/>
      <c r="Q652" s="166"/>
      <c r="R652" s="166"/>
      <c r="S652" s="166"/>
      <c r="T652" s="182">
        <v>0</v>
      </c>
      <c r="U652" s="182">
        <v>0</v>
      </c>
      <c r="V652" s="182">
        <v>0</v>
      </c>
    </row>
    <row r="653" spans="1:22" s="167" customFormat="1" x14ac:dyDescent="0.25">
      <c r="A653" s="179">
        <v>170540</v>
      </c>
      <c r="B653" s="180" t="s">
        <v>555</v>
      </c>
      <c r="C653" s="181">
        <v>0</v>
      </c>
      <c r="D653" s="181">
        <v>0</v>
      </c>
      <c r="E653" s="181">
        <v>0</v>
      </c>
      <c r="F653" s="181">
        <v>0</v>
      </c>
      <c r="G653" s="181">
        <v>0</v>
      </c>
      <c r="H653" s="181">
        <v>0</v>
      </c>
      <c r="I653" s="181">
        <v>0</v>
      </c>
      <c r="J653" s="166"/>
      <c r="K653" s="166"/>
      <c r="L653" s="166"/>
      <c r="M653" s="166"/>
      <c r="N653" s="166"/>
      <c r="O653" s="166"/>
      <c r="P653" s="166"/>
      <c r="Q653" s="166"/>
      <c r="R653" s="166"/>
      <c r="S653" s="166"/>
      <c r="T653" s="182">
        <v>0</v>
      </c>
      <c r="U653" s="182">
        <v>0</v>
      </c>
      <c r="V653" s="182">
        <v>0</v>
      </c>
    </row>
    <row r="654" spans="1:22" s="167" customFormat="1" x14ac:dyDescent="0.25">
      <c r="A654" s="179">
        <v>170545</v>
      </c>
      <c r="B654" s="180" t="s">
        <v>560</v>
      </c>
      <c r="C654" s="181">
        <v>22267241</v>
      </c>
      <c r="D654" s="181">
        <v>22267241</v>
      </c>
      <c r="E654" s="181">
        <v>22267241</v>
      </c>
      <c r="F654" s="181">
        <v>56263497</v>
      </c>
      <c r="G654" s="181">
        <v>56263497</v>
      </c>
      <c r="H654" s="181">
        <v>56263497</v>
      </c>
      <c r="I654" s="181">
        <v>56263497</v>
      </c>
      <c r="J654" s="166"/>
      <c r="K654" s="166"/>
      <c r="L654" s="166"/>
      <c r="M654" s="166"/>
      <c r="N654" s="166"/>
      <c r="O654" s="166"/>
      <c r="P654" s="166"/>
      <c r="Q654" s="166"/>
      <c r="R654" s="166"/>
      <c r="S654" s="166"/>
      <c r="T654" s="182">
        <v>98679784.745064929</v>
      </c>
      <c r="U654" s="182">
        <v>0</v>
      </c>
      <c r="V654" s="182">
        <v>1362400.0000000072</v>
      </c>
    </row>
    <row r="655" spans="1:22" s="167" customFormat="1" x14ac:dyDescent="0.25">
      <c r="A655" s="179">
        <v>170550</v>
      </c>
      <c r="B655" s="180" t="s">
        <v>1104</v>
      </c>
      <c r="C655" s="181">
        <v>0</v>
      </c>
      <c r="D655" s="181">
        <v>0</v>
      </c>
      <c r="E655" s="181">
        <v>0</v>
      </c>
      <c r="F655" s="181">
        <v>0</v>
      </c>
      <c r="G655" s="181">
        <v>0</v>
      </c>
      <c r="H655" s="181">
        <v>0</v>
      </c>
      <c r="I655" s="181">
        <v>0</v>
      </c>
      <c r="J655" s="166"/>
      <c r="K655" s="166"/>
      <c r="L655" s="166"/>
      <c r="M655" s="166"/>
      <c r="N655" s="166"/>
      <c r="O655" s="166"/>
      <c r="P655" s="166"/>
      <c r="Q655" s="166"/>
      <c r="R655" s="166"/>
      <c r="S655" s="166"/>
      <c r="T655" s="182">
        <v>6453152.3636363633</v>
      </c>
      <c r="U655" s="182">
        <v>0</v>
      </c>
      <c r="V655" s="182">
        <v>0</v>
      </c>
    </row>
    <row r="656" spans="1:22" s="167" customFormat="1" x14ac:dyDescent="0.25">
      <c r="A656" s="179">
        <v>170555</v>
      </c>
      <c r="B656" s="180" t="s">
        <v>558</v>
      </c>
      <c r="C656" s="181">
        <v>0</v>
      </c>
      <c r="D656" s="181">
        <v>0</v>
      </c>
      <c r="E656" s="181">
        <v>0</v>
      </c>
      <c r="F656" s="181">
        <v>0</v>
      </c>
      <c r="G656" s="181">
        <v>0</v>
      </c>
      <c r="H656" s="181">
        <v>0</v>
      </c>
      <c r="I656" s="181">
        <v>0</v>
      </c>
      <c r="J656" s="166"/>
      <c r="K656" s="166"/>
      <c r="L656" s="166"/>
      <c r="M656" s="166"/>
      <c r="N656" s="166"/>
      <c r="O656" s="166"/>
      <c r="P656" s="166"/>
      <c r="Q656" s="166"/>
      <c r="R656" s="166"/>
      <c r="S656" s="166"/>
      <c r="T656" s="182">
        <v>109309.09090909091</v>
      </c>
      <c r="U656" s="182">
        <v>0</v>
      </c>
      <c r="V656" s="182">
        <v>0</v>
      </c>
    </row>
    <row r="657" spans="1:22" s="167" customFormat="1" x14ac:dyDescent="0.25">
      <c r="A657" s="179">
        <v>170560</v>
      </c>
      <c r="B657" s="180" t="s">
        <v>562</v>
      </c>
      <c r="C657" s="181">
        <v>0</v>
      </c>
      <c r="D657" s="181">
        <v>0</v>
      </c>
      <c r="E657" s="181">
        <v>0</v>
      </c>
      <c r="F657" s="181">
        <v>0</v>
      </c>
      <c r="G657" s="181">
        <v>0</v>
      </c>
      <c r="H657" s="181">
        <v>0</v>
      </c>
      <c r="I657" s="181">
        <v>0</v>
      </c>
      <c r="J657" s="166"/>
      <c r="K657" s="166"/>
      <c r="L657" s="166"/>
      <c r="M657" s="166"/>
      <c r="N657" s="166"/>
      <c r="O657" s="166"/>
      <c r="P657" s="166"/>
      <c r="Q657" s="166"/>
      <c r="R657" s="166"/>
      <c r="S657" s="166"/>
      <c r="T657" s="182">
        <v>6564889.9418181814</v>
      </c>
      <c r="U657" s="182">
        <v>0</v>
      </c>
      <c r="V657" s="182">
        <v>0</v>
      </c>
    </row>
    <row r="658" spans="1:22" s="167" customFormat="1" x14ac:dyDescent="0.25">
      <c r="A658" s="179">
        <v>170565</v>
      </c>
      <c r="B658" s="180" t="s">
        <v>1103</v>
      </c>
      <c r="C658" s="181">
        <v>0</v>
      </c>
      <c r="D658" s="181">
        <v>0</v>
      </c>
      <c r="E658" s="181">
        <v>0</v>
      </c>
      <c r="F658" s="181">
        <v>0</v>
      </c>
      <c r="G658" s="181">
        <v>0</v>
      </c>
      <c r="H658" s="181">
        <v>0</v>
      </c>
      <c r="I658" s="181">
        <v>0</v>
      </c>
      <c r="J658" s="166"/>
      <c r="K658" s="166"/>
      <c r="L658" s="166"/>
      <c r="M658" s="166"/>
      <c r="N658" s="166"/>
      <c r="O658" s="166"/>
      <c r="P658" s="166"/>
      <c r="Q658" s="166"/>
      <c r="R658" s="166"/>
      <c r="S658" s="166"/>
      <c r="T658" s="182">
        <v>0</v>
      </c>
      <c r="U658" s="182">
        <v>0</v>
      </c>
      <c r="V658" s="182">
        <v>0</v>
      </c>
    </row>
    <row r="659" spans="1:22" s="167" customFormat="1" x14ac:dyDescent="0.25">
      <c r="A659" s="179">
        <v>170570</v>
      </c>
      <c r="B659" s="180" t="s">
        <v>1102</v>
      </c>
      <c r="C659" s="181">
        <v>0</v>
      </c>
      <c r="D659" s="181">
        <v>0</v>
      </c>
      <c r="E659" s="181">
        <v>0</v>
      </c>
      <c r="F659" s="181">
        <v>0</v>
      </c>
      <c r="G659" s="181">
        <v>0</v>
      </c>
      <c r="H659" s="181">
        <v>0</v>
      </c>
      <c r="I659" s="181">
        <v>0</v>
      </c>
      <c r="J659" s="166"/>
      <c r="K659" s="166"/>
      <c r="L659" s="166"/>
      <c r="M659" s="166"/>
      <c r="N659" s="166"/>
      <c r="O659" s="166"/>
      <c r="P659" s="166"/>
      <c r="Q659" s="166"/>
      <c r="R659" s="166"/>
      <c r="S659" s="166"/>
      <c r="T659" s="182">
        <v>0</v>
      </c>
      <c r="U659" s="182">
        <v>0</v>
      </c>
      <c r="V659" s="182">
        <v>0</v>
      </c>
    </row>
    <row r="660" spans="1:22" s="167" customFormat="1" x14ac:dyDescent="0.25">
      <c r="A660" s="179">
        <v>170575</v>
      </c>
      <c r="B660" s="180" t="s">
        <v>1101</v>
      </c>
      <c r="C660" s="181">
        <v>0</v>
      </c>
      <c r="D660" s="181">
        <v>0</v>
      </c>
      <c r="E660" s="181">
        <v>0</v>
      </c>
      <c r="F660" s="181">
        <v>0</v>
      </c>
      <c r="G660" s="181">
        <v>0</v>
      </c>
      <c r="H660" s="181">
        <v>0</v>
      </c>
      <c r="I660" s="181">
        <v>0</v>
      </c>
      <c r="J660" s="166"/>
      <c r="K660" s="166"/>
      <c r="L660" s="166"/>
      <c r="M660" s="166"/>
      <c r="N660" s="166"/>
      <c r="O660" s="166"/>
      <c r="P660" s="166"/>
      <c r="Q660" s="166"/>
      <c r="R660" s="166"/>
      <c r="S660" s="166"/>
      <c r="T660" s="182">
        <v>0</v>
      </c>
      <c r="U660" s="182">
        <v>0</v>
      </c>
      <c r="V660" s="182">
        <v>0</v>
      </c>
    </row>
    <row r="661" spans="1:22" s="167" customFormat="1" x14ac:dyDescent="0.25">
      <c r="A661" s="179">
        <v>170580</v>
      </c>
      <c r="B661" s="180" t="s">
        <v>1100</v>
      </c>
      <c r="C661" s="181">
        <v>0</v>
      </c>
      <c r="D661" s="181">
        <v>0</v>
      </c>
      <c r="E661" s="181">
        <v>0</v>
      </c>
      <c r="F661" s="181">
        <v>0</v>
      </c>
      <c r="G661" s="181">
        <v>0</v>
      </c>
      <c r="H661" s="181">
        <v>0</v>
      </c>
      <c r="I661" s="181">
        <v>0</v>
      </c>
      <c r="J661" s="166"/>
      <c r="K661" s="166"/>
      <c r="L661" s="166"/>
      <c r="M661" s="166"/>
      <c r="N661" s="166"/>
      <c r="O661" s="166"/>
      <c r="P661" s="166"/>
      <c r="Q661" s="166"/>
      <c r="R661" s="166"/>
      <c r="S661" s="166"/>
      <c r="T661" s="182">
        <v>0</v>
      </c>
      <c r="U661" s="182">
        <v>0</v>
      </c>
      <c r="V661" s="182">
        <v>0</v>
      </c>
    </row>
    <row r="662" spans="1:22" s="167" customFormat="1" x14ac:dyDescent="0.25">
      <c r="A662" s="179">
        <v>170585</v>
      </c>
      <c r="B662" s="180" t="s">
        <v>1099</v>
      </c>
      <c r="C662" s="181">
        <v>0</v>
      </c>
      <c r="D662" s="181">
        <v>0</v>
      </c>
      <c r="E662" s="181">
        <v>0</v>
      </c>
      <c r="F662" s="181">
        <v>0</v>
      </c>
      <c r="G662" s="181">
        <v>0</v>
      </c>
      <c r="H662" s="181">
        <v>0</v>
      </c>
      <c r="I662" s="181">
        <v>0</v>
      </c>
      <c r="J662" s="166"/>
      <c r="K662" s="166"/>
      <c r="L662" s="166"/>
      <c r="M662" s="166"/>
      <c r="N662" s="166"/>
      <c r="O662" s="166"/>
      <c r="P662" s="166"/>
      <c r="Q662" s="166"/>
      <c r="R662" s="166"/>
      <c r="S662" s="166"/>
      <c r="T662" s="182">
        <v>0</v>
      </c>
      <c r="U662" s="182">
        <v>0</v>
      </c>
      <c r="V662" s="182">
        <v>0</v>
      </c>
    </row>
    <row r="663" spans="1:22" s="167" customFormat="1" x14ac:dyDescent="0.25">
      <c r="A663" s="179">
        <v>170590</v>
      </c>
      <c r="B663" s="180" t="s">
        <v>1098</v>
      </c>
      <c r="C663" s="181">
        <v>0</v>
      </c>
      <c r="D663" s="181">
        <v>0</v>
      </c>
      <c r="E663" s="181">
        <v>0</v>
      </c>
      <c r="F663" s="181">
        <v>0</v>
      </c>
      <c r="G663" s="181">
        <v>0</v>
      </c>
      <c r="H663" s="181">
        <v>0</v>
      </c>
      <c r="I663" s="181">
        <v>0</v>
      </c>
      <c r="J663" s="166"/>
      <c r="K663" s="166"/>
      <c r="L663" s="166"/>
      <c r="M663" s="166"/>
      <c r="N663" s="166"/>
      <c r="O663" s="166"/>
      <c r="P663" s="166"/>
      <c r="Q663" s="166"/>
      <c r="R663" s="166"/>
      <c r="S663" s="166"/>
      <c r="T663" s="182">
        <v>5068705.1038961038</v>
      </c>
      <c r="U663" s="182">
        <v>0</v>
      </c>
      <c r="V663" s="182">
        <v>0</v>
      </c>
    </row>
    <row r="664" spans="1:22" s="167" customFormat="1" x14ac:dyDescent="0.25">
      <c r="A664" s="179">
        <v>170591</v>
      </c>
      <c r="B664" s="180" t="s">
        <v>1097</v>
      </c>
      <c r="C664" s="181">
        <v>0</v>
      </c>
      <c r="D664" s="181">
        <v>0</v>
      </c>
      <c r="E664" s="181">
        <v>0</v>
      </c>
      <c r="F664" s="181">
        <v>0</v>
      </c>
      <c r="G664" s="181">
        <v>0</v>
      </c>
      <c r="H664" s="181">
        <v>0</v>
      </c>
      <c r="I664" s="181">
        <v>0</v>
      </c>
      <c r="J664" s="166"/>
      <c r="K664" s="166"/>
      <c r="L664" s="166"/>
      <c r="M664" s="166"/>
      <c r="N664" s="166"/>
      <c r="O664" s="166"/>
      <c r="P664" s="166"/>
      <c r="Q664" s="166"/>
      <c r="R664" s="166"/>
      <c r="S664" s="166"/>
      <c r="T664" s="182">
        <v>14621822.480519481</v>
      </c>
      <c r="U664" s="182">
        <v>0</v>
      </c>
      <c r="V664" s="182">
        <v>0</v>
      </c>
    </row>
    <row r="665" spans="1:22" s="167" customFormat="1" x14ac:dyDescent="0.25">
      <c r="A665" s="179">
        <v>170592</v>
      </c>
      <c r="B665" s="180" t="s">
        <v>447</v>
      </c>
      <c r="C665" s="181">
        <v>0</v>
      </c>
      <c r="D665" s="181">
        <v>0</v>
      </c>
      <c r="E665" s="181">
        <v>0</v>
      </c>
      <c r="F665" s="181">
        <v>0</v>
      </c>
      <c r="G665" s="181">
        <v>0</v>
      </c>
      <c r="H665" s="181">
        <v>0</v>
      </c>
      <c r="I665" s="181">
        <v>0</v>
      </c>
      <c r="J665" s="166"/>
      <c r="K665" s="166"/>
      <c r="L665" s="166"/>
      <c r="M665" s="166"/>
      <c r="N665" s="166"/>
      <c r="O665" s="166"/>
      <c r="P665" s="166"/>
      <c r="Q665" s="166"/>
      <c r="R665" s="166"/>
      <c r="S665" s="166"/>
      <c r="T665" s="182">
        <v>28222783.672727276</v>
      </c>
      <c r="U665" s="182">
        <v>0</v>
      </c>
      <c r="V665" s="182">
        <v>0</v>
      </c>
    </row>
    <row r="666" spans="1:22" s="167" customFormat="1" x14ac:dyDescent="0.25">
      <c r="A666" s="179">
        <v>170595</v>
      </c>
      <c r="B666" s="180" t="s">
        <v>2071</v>
      </c>
      <c r="C666" s="181">
        <v>126981135.56</v>
      </c>
      <c r="D666" s="181">
        <v>133010734.20999999</v>
      </c>
      <c r="E666" s="181">
        <v>143062144.96000001</v>
      </c>
      <c r="F666" s="181">
        <v>98353743</v>
      </c>
      <c r="G666" s="181">
        <v>150159249</v>
      </c>
      <c r="H666" s="181">
        <v>203820097</v>
      </c>
      <c r="I666" s="181">
        <v>217845445</v>
      </c>
      <c r="J666" s="166"/>
      <c r="K666" s="166"/>
      <c r="L666" s="166"/>
      <c r="M666" s="166"/>
      <c r="N666" s="166"/>
      <c r="O666" s="166"/>
      <c r="P666" s="166"/>
      <c r="Q666" s="166"/>
      <c r="R666" s="166"/>
      <c r="S666" s="166"/>
      <c r="T666" s="182">
        <v>765529822.95558441</v>
      </c>
      <c r="U666" s="182">
        <v>237701642</v>
      </c>
      <c r="V666" s="182">
        <v>621749724.09600008</v>
      </c>
    </row>
    <row r="667" spans="1:22" s="167" customFormat="1" x14ac:dyDescent="0.25">
      <c r="A667" s="179">
        <v>170599</v>
      </c>
      <c r="B667" s="180" t="s">
        <v>1095</v>
      </c>
      <c r="C667" s="181">
        <v>0</v>
      </c>
      <c r="D667" s="181">
        <v>0</v>
      </c>
      <c r="E667" s="181">
        <v>0</v>
      </c>
      <c r="F667" s="181">
        <v>0</v>
      </c>
      <c r="G667" s="181">
        <v>0</v>
      </c>
      <c r="H667" s="181">
        <v>0</v>
      </c>
      <c r="I667" s="181">
        <v>0</v>
      </c>
      <c r="J667" s="166"/>
      <c r="K667" s="166"/>
      <c r="L667" s="166"/>
      <c r="M667" s="166"/>
      <c r="N667" s="166"/>
      <c r="O667" s="166"/>
      <c r="P667" s="166"/>
      <c r="Q667" s="166"/>
      <c r="R667" s="166"/>
      <c r="S667" s="166"/>
      <c r="T667" s="182">
        <v>7535074.8385714293</v>
      </c>
      <c r="U667" s="182">
        <v>0</v>
      </c>
      <c r="V667" s="182">
        <v>0</v>
      </c>
    </row>
    <row r="668" spans="1:22" s="167" customFormat="1" x14ac:dyDescent="0.25">
      <c r="A668" s="175">
        <v>171000</v>
      </c>
      <c r="B668" s="176" t="s">
        <v>2072</v>
      </c>
      <c r="C668" s="177">
        <v>0</v>
      </c>
      <c r="D668" s="177">
        <v>0</v>
      </c>
      <c r="E668" s="177">
        <v>0</v>
      </c>
      <c r="F668" s="177">
        <v>0</v>
      </c>
      <c r="G668" s="177">
        <v>0</v>
      </c>
      <c r="H668" s="177">
        <v>0</v>
      </c>
      <c r="I668" s="177">
        <v>0</v>
      </c>
      <c r="J668" s="166"/>
      <c r="K668" s="166"/>
      <c r="L668" s="166"/>
      <c r="M668" s="166"/>
      <c r="N668" s="166"/>
      <c r="O668" s="166"/>
      <c r="P668" s="166"/>
      <c r="Q668" s="166"/>
      <c r="R668" s="166"/>
      <c r="S668" s="166"/>
      <c r="T668" s="178">
        <v>161574174.33987013</v>
      </c>
      <c r="U668" s="178">
        <v>0</v>
      </c>
      <c r="V668" s="178">
        <v>0</v>
      </c>
    </row>
    <row r="669" spans="1:22" s="167" customFormat="1" x14ac:dyDescent="0.25">
      <c r="A669" s="179">
        <v>171005</v>
      </c>
      <c r="B669" s="180" t="s">
        <v>508</v>
      </c>
      <c r="C669" s="181">
        <v>0</v>
      </c>
      <c r="D669" s="181">
        <v>0</v>
      </c>
      <c r="E669" s="181">
        <v>0</v>
      </c>
      <c r="F669" s="181">
        <v>0</v>
      </c>
      <c r="G669" s="181">
        <v>0</v>
      </c>
      <c r="H669" s="181">
        <v>0</v>
      </c>
      <c r="I669" s="181">
        <v>0</v>
      </c>
      <c r="J669" s="166"/>
      <c r="K669" s="166"/>
      <c r="L669" s="166"/>
      <c r="M669" s="166"/>
      <c r="N669" s="166"/>
      <c r="O669" s="166"/>
      <c r="P669" s="166"/>
      <c r="Q669" s="166"/>
      <c r="R669" s="166"/>
      <c r="S669" s="166"/>
      <c r="T669" s="182">
        <v>152200235.73805195</v>
      </c>
      <c r="U669" s="182">
        <v>0</v>
      </c>
      <c r="V669" s="182">
        <v>0</v>
      </c>
    </row>
    <row r="670" spans="1:22" s="167" customFormat="1" x14ac:dyDescent="0.25">
      <c r="A670" s="179">
        <v>171010</v>
      </c>
      <c r="B670" s="180" t="s">
        <v>571</v>
      </c>
      <c r="C670" s="181">
        <v>0</v>
      </c>
      <c r="D670" s="181">
        <v>0</v>
      </c>
      <c r="E670" s="181">
        <v>0</v>
      </c>
      <c r="F670" s="181">
        <v>0</v>
      </c>
      <c r="G670" s="181">
        <v>0</v>
      </c>
      <c r="H670" s="181">
        <v>0</v>
      </c>
      <c r="I670" s="181">
        <v>0</v>
      </c>
      <c r="J670" s="166"/>
      <c r="K670" s="166"/>
      <c r="L670" s="166"/>
      <c r="M670" s="166"/>
      <c r="N670" s="166"/>
      <c r="O670" s="166"/>
      <c r="P670" s="166"/>
      <c r="Q670" s="166"/>
      <c r="R670" s="166"/>
      <c r="S670" s="166"/>
      <c r="T670" s="182">
        <v>9373938.6018181816</v>
      </c>
      <c r="U670" s="182">
        <v>0</v>
      </c>
      <c r="V670" s="182">
        <v>0</v>
      </c>
    </row>
    <row r="671" spans="1:22" s="167" customFormat="1" x14ac:dyDescent="0.25">
      <c r="A671" s="179">
        <v>171020</v>
      </c>
      <c r="B671" s="180" t="s">
        <v>2073</v>
      </c>
      <c r="C671" s="181">
        <v>0</v>
      </c>
      <c r="D671" s="181">
        <v>0</v>
      </c>
      <c r="E671" s="181">
        <v>0</v>
      </c>
      <c r="F671" s="181">
        <v>0</v>
      </c>
      <c r="G671" s="181">
        <v>0</v>
      </c>
      <c r="H671" s="181">
        <v>0</v>
      </c>
      <c r="I671" s="181">
        <v>0</v>
      </c>
      <c r="J671" s="166"/>
      <c r="K671" s="166"/>
      <c r="L671" s="166"/>
      <c r="M671" s="166"/>
      <c r="N671" s="166"/>
      <c r="O671" s="166"/>
      <c r="P671" s="166"/>
      <c r="Q671" s="166"/>
      <c r="R671" s="166"/>
      <c r="S671" s="166"/>
      <c r="T671" s="182">
        <v>0</v>
      </c>
      <c r="U671" s="182">
        <v>0</v>
      </c>
      <c r="V671" s="182">
        <v>0</v>
      </c>
    </row>
    <row r="672" spans="1:22" s="167" customFormat="1" x14ac:dyDescent="0.25">
      <c r="A672" s="179">
        <v>171090</v>
      </c>
      <c r="B672" s="180" t="s">
        <v>2074</v>
      </c>
      <c r="C672" s="181">
        <v>0</v>
      </c>
      <c r="D672" s="181">
        <v>0</v>
      </c>
      <c r="E672" s="181">
        <v>0</v>
      </c>
      <c r="F672" s="181">
        <v>0</v>
      </c>
      <c r="G672" s="181">
        <v>0</v>
      </c>
      <c r="H672" s="181">
        <v>0</v>
      </c>
      <c r="I672" s="181">
        <v>0</v>
      </c>
      <c r="J672" s="166"/>
      <c r="K672" s="166"/>
      <c r="L672" s="166"/>
      <c r="M672" s="166"/>
      <c r="N672" s="166"/>
      <c r="O672" s="166"/>
      <c r="P672" s="166"/>
      <c r="Q672" s="166"/>
      <c r="R672" s="166"/>
      <c r="S672" s="166"/>
      <c r="T672" s="182">
        <v>0</v>
      </c>
      <c r="U672" s="182">
        <v>0</v>
      </c>
      <c r="V672" s="182">
        <v>0</v>
      </c>
    </row>
    <row r="673" spans="1:22" s="167" customFormat="1" x14ac:dyDescent="0.25">
      <c r="A673" s="179">
        <v>171099</v>
      </c>
      <c r="B673" s="180" t="s">
        <v>2075</v>
      </c>
      <c r="C673" s="181">
        <v>0</v>
      </c>
      <c r="D673" s="181">
        <v>0</v>
      </c>
      <c r="E673" s="181">
        <v>0</v>
      </c>
      <c r="F673" s="181">
        <v>0</v>
      </c>
      <c r="G673" s="181">
        <v>0</v>
      </c>
      <c r="H673" s="181">
        <v>0</v>
      </c>
      <c r="I673" s="181">
        <v>0</v>
      </c>
      <c r="J673" s="166"/>
      <c r="K673" s="166"/>
      <c r="L673" s="166"/>
      <c r="M673" s="166"/>
      <c r="N673" s="166"/>
      <c r="O673" s="166"/>
      <c r="P673" s="166"/>
      <c r="Q673" s="166"/>
      <c r="R673" s="166"/>
      <c r="S673" s="166"/>
      <c r="T673" s="182">
        <v>0</v>
      </c>
      <c r="U673" s="182">
        <v>0</v>
      </c>
      <c r="V673" s="182">
        <v>0</v>
      </c>
    </row>
    <row r="674" spans="1:22" s="167" customFormat="1" x14ac:dyDescent="0.25">
      <c r="A674" s="175">
        <v>171500</v>
      </c>
      <c r="B674" s="176" t="s">
        <v>2076</v>
      </c>
      <c r="C674" s="177">
        <v>0</v>
      </c>
      <c r="D674" s="177">
        <v>0</v>
      </c>
      <c r="E674" s="177">
        <v>0</v>
      </c>
      <c r="F674" s="177">
        <v>0</v>
      </c>
      <c r="G674" s="177">
        <v>0</v>
      </c>
      <c r="H674" s="177">
        <v>0</v>
      </c>
      <c r="I674" s="177">
        <v>0</v>
      </c>
      <c r="J674" s="166"/>
      <c r="K674" s="166"/>
      <c r="L674" s="166"/>
      <c r="M674" s="166"/>
      <c r="N674" s="166"/>
      <c r="O674" s="166"/>
      <c r="P674" s="166"/>
      <c r="Q674" s="166"/>
      <c r="R674" s="166"/>
      <c r="S674" s="166"/>
      <c r="T674" s="178">
        <v>303997542.51883119</v>
      </c>
      <c r="U674" s="178">
        <v>0</v>
      </c>
      <c r="V674" s="178">
        <v>0</v>
      </c>
    </row>
    <row r="675" spans="1:22" s="167" customFormat="1" x14ac:dyDescent="0.25">
      <c r="A675" s="179">
        <v>171505</v>
      </c>
      <c r="B675" s="180" t="s">
        <v>508</v>
      </c>
      <c r="C675" s="181">
        <v>0</v>
      </c>
      <c r="D675" s="181">
        <v>0</v>
      </c>
      <c r="E675" s="181">
        <v>0</v>
      </c>
      <c r="F675" s="181">
        <v>0</v>
      </c>
      <c r="G675" s="181">
        <v>0</v>
      </c>
      <c r="H675" s="181">
        <v>0</v>
      </c>
      <c r="I675" s="181">
        <v>0</v>
      </c>
      <c r="J675" s="166"/>
      <c r="K675" s="166"/>
      <c r="L675" s="166"/>
      <c r="M675" s="166"/>
      <c r="N675" s="166"/>
      <c r="O675" s="166"/>
      <c r="P675" s="166"/>
      <c r="Q675" s="166"/>
      <c r="R675" s="166"/>
      <c r="S675" s="166"/>
      <c r="T675" s="182">
        <v>168195006.14285713</v>
      </c>
      <c r="U675" s="182">
        <v>0</v>
      </c>
      <c r="V675" s="182">
        <v>0</v>
      </c>
    </row>
    <row r="676" spans="1:22" s="167" customFormat="1" x14ac:dyDescent="0.25">
      <c r="A676" s="179">
        <v>171510</v>
      </c>
      <c r="B676" s="180" t="s">
        <v>571</v>
      </c>
      <c r="C676" s="181">
        <v>0</v>
      </c>
      <c r="D676" s="181">
        <v>0</v>
      </c>
      <c r="E676" s="181">
        <v>0</v>
      </c>
      <c r="F676" s="181">
        <v>0</v>
      </c>
      <c r="G676" s="181">
        <v>0</v>
      </c>
      <c r="H676" s="181">
        <v>0</v>
      </c>
      <c r="I676" s="181">
        <v>0</v>
      </c>
      <c r="J676" s="166"/>
      <c r="K676" s="166"/>
      <c r="L676" s="166"/>
      <c r="M676" s="166"/>
      <c r="N676" s="166"/>
      <c r="O676" s="166"/>
      <c r="P676" s="166"/>
      <c r="Q676" s="166"/>
      <c r="R676" s="166"/>
      <c r="S676" s="166"/>
      <c r="T676" s="182">
        <v>137772044.97402596</v>
      </c>
      <c r="U676" s="182">
        <v>0</v>
      </c>
      <c r="V676" s="182">
        <v>0</v>
      </c>
    </row>
    <row r="677" spans="1:22" s="167" customFormat="1" x14ac:dyDescent="0.25">
      <c r="A677" s="179">
        <v>171599</v>
      </c>
      <c r="B677" s="180" t="s">
        <v>2077</v>
      </c>
      <c r="C677" s="181">
        <v>0</v>
      </c>
      <c r="D677" s="181">
        <v>0</v>
      </c>
      <c r="E677" s="181">
        <v>0</v>
      </c>
      <c r="F677" s="181">
        <v>0</v>
      </c>
      <c r="G677" s="181">
        <v>0</v>
      </c>
      <c r="H677" s="181">
        <v>0</v>
      </c>
      <c r="I677" s="181">
        <v>0</v>
      </c>
      <c r="J677" s="166"/>
      <c r="K677" s="166"/>
      <c r="L677" s="166"/>
      <c r="M677" s="166"/>
      <c r="N677" s="166"/>
      <c r="O677" s="166"/>
      <c r="P677" s="166"/>
      <c r="Q677" s="166"/>
      <c r="R677" s="166"/>
      <c r="S677" s="166"/>
      <c r="T677" s="182">
        <v>1969508.5980519482</v>
      </c>
      <c r="U677" s="182">
        <v>0</v>
      </c>
      <c r="V677" s="182">
        <v>0</v>
      </c>
    </row>
    <row r="678" spans="1:22" s="167" customFormat="1" x14ac:dyDescent="0.25">
      <c r="A678" s="171">
        <v>180000</v>
      </c>
      <c r="B678" s="172" t="s">
        <v>1088</v>
      </c>
      <c r="C678" s="173">
        <v>0</v>
      </c>
      <c r="D678" s="173">
        <v>0</v>
      </c>
      <c r="E678" s="173">
        <v>0</v>
      </c>
      <c r="F678" s="173">
        <v>0</v>
      </c>
      <c r="G678" s="173">
        <v>0</v>
      </c>
      <c r="H678" s="173">
        <v>0</v>
      </c>
      <c r="I678" s="173">
        <v>0</v>
      </c>
      <c r="J678" s="166"/>
      <c r="K678" s="166"/>
      <c r="L678" s="166"/>
      <c r="M678" s="166"/>
      <c r="N678" s="166"/>
      <c r="O678" s="166"/>
      <c r="P678" s="166"/>
      <c r="Q678" s="166"/>
      <c r="R678" s="166"/>
      <c r="S678" s="166"/>
      <c r="T678" s="174">
        <v>3897012.987012987</v>
      </c>
      <c r="U678" s="174">
        <v>0</v>
      </c>
      <c r="V678" s="174">
        <v>0</v>
      </c>
    </row>
    <row r="679" spans="1:22" s="167" customFormat="1" x14ac:dyDescent="0.25">
      <c r="A679" s="175">
        <v>180500</v>
      </c>
      <c r="B679" s="176" t="s">
        <v>1087</v>
      </c>
      <c r="C679" s="177">
        <v>0</v>
      </c>
      <c r="D679" s="177">
        <v>0</v>
      </c>
      <c r="E679" s="177">
        <v>0</v>
      </c>
      <c r="F679" s="177">
        <v>0</v>
      </c>
      <c r="G679" s="177">
        <v>0</v>
      </c>
      <c r="H679" s="177">
        <v>0</v>
      </c>
      <c r="I679" s="177">
        <v>0</v>
      </c>
      <c r="J679" s="166"/>
      <c r="K679" s="166"/>
      <c r="L679" s="166"/>
      <c r="M679" s="166"/>
      <c r="N679" s="166"/>
      <c r="O679" s="166"/>
      <c r="P679" s="166"/>
      <c r="Q679" s="166"/>
      <c r="R679" s="166"/>
      <c r="S679" s="166"/>
      <c r="T679" s="178">
        <v>0</v>
      </c>
      <c r="U679" s="178">
        <v>0</v>
      </c>
      <c r="V679" s="178">
        <v>0</v>
      </c>
    </row>
    <row r="680" spans="1:22" s="167" customFormat="1" x14ac:dyDescent="0.25">
      <c r="A680" s="175">
        <v>181000</v>
      </c>
      <c r="B680" s="176" t="s">
        <v>1086</v>
      </c>
      <c r="C680" s="177">
        <v>0</v>
      </c>
      <c r="D680" s="177">
        <v>0</v>
      </c>
      <c r="E680" s="177">
        <v>0</v>
      </c>
      <c r="F680" s="177">
        <v>0</v>
      </c>
      <c r="G680" s="177">
        <v>0</v>
      </c>
      <c r="H680" s="177">
        <v>0</v>
      </c>
      <c r="I680" s="177">
        <v>0</v>
      </c>
      <c r="J680" s="166"/>
      <c r="K680" s="166"/>
      <c r="L680" s="166"/>
      <c r="M680" s="166"/>
      <c r="N680" s="166"/>
      <c r="O680" s="166"/>
      <c r="P680" s="166"/>
      <c r="Q680" s="166"/>
      <c r="R680" s="166"/>
      <c r="S680" s="166"/>
      <c r="T680" s="178">
        <v>0</v>
      </c>
      <c r="U680" s="178">
        <v>0</v>
      </c>
      <c r="V680" s="178">
        <v>0</v>
      </c>
    </row>
    <row r="681" spans="1:22" s="167" customFormat="1" x14ac:dyDescent="0.25">
      <c r="A681" s="175">
        <v>181500</v>
      </c>
      <c r="B681" s="176" t="s">
        <v>1085</v>
      </c>
      <c r="C681" s="177">
        <v>0</v>
      </c>
      <c r="D681" s="177">
        <v>0</v>
      </c>
      <c r="E681" s="177">
        <v>0</v>
      </c>
      <c r="F681" s="177">
        <v>0</v>
      </c>
      <c r="G681" s="177">
        <v>0</v>
      </c>
      <c r="H681" s="177">
        <v>0</v>
      </c>
      <c r="I681" s="177">
        <v>0</v>
      </c>
      <c r="J681" s="166"/>
      <c r="K681" s="166"/>
      <c r="L681" s="166"/>
      <c r="M681" s="166"/>
      <c r="N681" s="166"/>
      <c r="O681" s="166"/>
      <c r="P681" s="166"/>
      <c r="Q681" s="166"/>
      <c r="R681" s="166"/>
      <c r="S681" s="166"/>
      <c r="T681" s="178">
        <v>0</v>
      </c>
      <c r="U681" s="178">
        <v>0</v>
      </c>
      <c r="V681" s="178">
        <v>0</v>
      </c>
    </row>
    <row r="682" spans="1:22" s="167" customFormat="1" x14ac:dyDescent="0.25">
      <c r="A682" s="175">
        <v>182000</v>
      </c>
      <c r="B682" s="176" t="s">
        <v>1084</v>
      </c>
      <c r="C682" s="177">
        <v>0</v>
      </c>
      <c r="D682" s="177">
        <v>0</v>
      </c>
      <c r="E682" s="177">
        <v>0</v>
      </c>
      <c r="F682" s="177">
        <v>0</v>
      </c>
      <c r="G682" s="177">
        <v>0</v>
      </c>
      <c r="H682" s="177">
        <v>0</v>
      </c>
      <c r="I682" s="177">
        <v>0</v>
      </c>
      <c r="J682" s="166"/>
      <c r="K682" s="166"/>
      <c r="L682" s="166"/>
      <c r="M682" s="166"/>
      <c r="N682" s="166"/>
      <c r="O682" s="166"/>
      <c r="P682" s="166"/>
      <c r="Q682" s="166"/>
      <c r="R682" s="166"/>
      <c r="S682" s="166"/>
      <c r="T682" s="178">
        <v>0</v>
      </c>
      <c r="U682" s="178">
        <v>0</v>
      </c>
      <c r="V682" s="178">
        <v>0</v>
      </c>
    </row>
    <row r="683" spans="1:22" s="167" customFormat="1" x14ac:dyDescent="0.25">
      <c r="A683" s="175">
        <v>182100</v>
      </c>
      <c r="B683" s="176" t="s">
        <v>1083</v>
      </c>
      <c r="C683" s="177">
        <v>0</v>
      </c>
      <c r="D683" s="177">
        <v>0</v>
      </c>
      <c r="E683" s="177">
        <v>0</v>
      </c>
      <c r="F683" s="177">
        <v>0</v>
      </c>
      <c r="G683" s="177">
        <v>0</v>
      </c>
      <c r="H683" s="177">
        <v>0</v>
      </c>
      <c r="I683" s="177">
        <v>0</v>
      </c>
      <c r="J683" s="166"/>
      <c r="K683" s="166"/>
      <c r="L683" s="166"/>
      <c r="M683" s="166"/>
      <c r="N683" s="166"/>
      <c r="O683" s="166"/>
      <c r="P683" s="166"/>
      <c r="Q683" s="166"/>
      <c r="R683" s="166"/>
      <c r="S683" s="166"/>
      <c r="T683" s="178">
        <v>0</v>
      </c>
      <c r="U683" s="178">
        <v>0</v>
      </c>
      <c r="V683" s="178">
        <v>0</v>
      </c>
    </row>
    <row r="684" spans="1:22" s="167" customFormat="1" x14ac:dyDescent="0.25">
      <c r="A684" s="175">
        <v>182500</v>
      </c>
      <c r="B684" s="176" t="s">
        <v>1082</v>
      </c>
      <c r="C684" s="177">
        <v>0</v>
      </c>
      <c r="D684" s="177">
        <v>0</v>
      </c>
      <c r="E684" s="177">
        <v>0</v>
      </c>
      <c r="F684" s="177">
        <v>0</v>
      </c>
      <c r="G684" s="177">
        <v>0</v>
      </c>
      <c r="H684" s="177">
        <v>0</v>
      </c>
      <c r="I684" s="177">
        <v>0</v>
      </c>
      <c r="J684" s="166"/>
      <c r="K684" s="166"/>
      <c r="L684" s="166"/>
      <c r="M684" s="166"/>
      <c r="N684" s="166"/>
      <c r="O684" s="166"/>
      <c r="P684" s="166"/>
      <c r="Q684" s="166"/>
      <c r="R684" s="166"/>
      <c r="S684" s="166"/>
      <c r="T684" s="178">
        <v>3897012.987012987</v>
      </c>
      <c r="U684" s="178">
        <v>0</v>
      </c>
      <c r="V684" s="178">
        <v>0</v>
      </c>
    </row>
    <row r="685" spans="1:22" s="167" customFormat="1" x14ac:dyDescent="0.25">
      <c r="A685" s="175">
        <v>189900</v>
      </c>
      <c r="B685" s="176" t="s">
        <v>1081</v>
      </c>
      <c r="C685" s="177">
        <v>0</v>
      </c>
      <c r="D685" s="177">
        <v>0</v>
      </c>
      <c r="E685" s="177">
        <v>0</v>
      </c>
      <c r="F685" s="177">
        <v>0</v>
      </c>
      <c r="G685" s="177">
        <v>0</v>
      </c>
      <c r="H685" s="177">
        <v>0</v>
      </c>
      <c r="I685" s="177">
        <v>0</v>
      </c>
      <c r="J685" s="166"/>
      <c r="K685" s="166"/>
      <c r="L685" s="166"/>
      <c r="M685" s="166"/>
      <c r="N685" s="166"/>
      <c r="O685" s="166"/>
      <c r="P685" s="166"/>
      <c r="Q685" s="166"/>
      <c r="R685" s="166"/>
      <c r="S685" s="166"/>
      <c r="T685" s="178">
        <v>0</v>
      </c>
      <c r="U685" s="178">
        <v>0</v>
      </c>
      <c r="V685" s="178">
        <v>0</v>
      </c>
    </row>
    <row r="686" spans="1:22" s="167" customFormat="1" x14ac:dyDescent="0.25">
      <c r="A686" s="218">
        <v>190000</v>
      </c>
      <c r="B686" s="219" t="s">
        <v>1080</v>
      </c>
      <c r="C686" s="220">
        <v>9572360</v>
      </c>
      <c r="D686" s="220">
        <v>7657880</v>
      </c>
      <c r="E686" s="220">
        <v>5743400</v>
      </c>
      <c r="F686" s="220">
        <v>3828928</v>
      </c>
      <c r="G686" s="220">
        <v>1914462</v>
      </c>
      <c r="H686" s="220">
        <v>0</v>
      </c>
      <c r="I686" s="220">
        <v>0</v>
      </c>
      <c r="J686" s="166"/>
      <c r="K686" s="166"/>
      <c r="L686" s="166"/>
      <c r="M686" s="166"/>
      <c r="N686" s="166"/>
      <c r="O686" s="166"/>
      <c r="P686" s="166"/>
      <c r="Q686" s="166"/>
      <c r="R686" s="166"/>
      <c r="S686" s="166"/>
      <c r="T686" s="217">
        <v>184915244.19493511</v>
      </c>
      <c r="U686" s="217">
        <v>3652039</v>
      </c>
      <c r="V686" s="217">
        <v>94503973.512000024</v>
      </c>
    </row>
    <row r="687" spans="1:22" s="167" customFormat="1" x14ac:dyDescent="0.25">
      <c r="A687" s="175">
        <v>190400</v>
      </c>
      <c r="B687" s="176" t="s">
        <v>882</v>
      </c>
      <c r="C687" s="177">
        <v>0</v>
      </c>
      <c r="D687" s="177">
        <v>0</v>
      </c>
      <c r="E687" s="177">
        <v>0</v>
      </c>
      <c r="F687" s="177">
        <v>0</v>
      </c>
      <c r="G687" s="177">
        <v>0</v>
      </c>
      <c r="H687" s="177">
        <v>0</v>
      </c>
      <c r="I687" s="177">
        <v>0</v>
      </c>
      <c r="J687" s="166"/>
      <c r="K687" s="166"/>
      <c r="L687" s="166"/>
      <c r="M687" s="166"/>
      <c r="N687" s="166"/>
      <c r="O687" s="166"/>
      <c r="P687" s="166"/>
      <c r="Q687" s="166"/>
      <c r="R687" s="166"/>
      <c r="S687" s="166"/>
      <c r="T687" s="178">
        <v>372768.07662337658</v>
      </c>
      <c r="U687" s="178">
        <v>0</v>
      </c>
      <c r="V687" s="178">
        <v>0</v>
      </c>
    </row>
    <row r="688" spans="1:22" s="167" customFormat="1" x14ac:dyDescent="0.25">
      <c r="A688" s="179">
        <v>190405</v>
      </c>
      <c r="B688" s="180" t="s">
        <v>1079</v>
      </c>
      <c r="C688" s="181">
        <v>0</v>
      </c>
      <c r="D688" s="181">
        <v>0</v>
      </c>
      <c r="E688" s="181">
        <v>0</v>
      </c>
      <c r="F688" s="181">
        <v>0</v>
      </c>
      <c r="G688" s="181">
        <v>0</v>
      </c>
      <c r="H688" s="181">
        <v>0</v>
      </c>
      <c r="I688" s="181">
        <v>0</v>
      </c>
      <c r="J688" s="166"/>
      <c r="K688" s="166"/>
      <c r="L688" s="166"/>
      <c r="M688" s="166"/>
      <c r="N688" s="166"/>
      <c r="O688" s="166"/>
      <c r="P688" s="166"/>
      <c r="Q688" s="166"/>
      <c r="R688" s="166"/>
      <c r="S688" s="166"/>
      <c r="T688" s="182">
        <v>0</v>
      </c>
      <c r="U688" s="182">
        <v>0</v>
      </c>
      <c r="V688" s="182">
        <v>0</v>
      </c>
    </row>
    <row r="689" spans="1:22" s="167" customFormat="1" x14ac:dyDescent="0.25">
      <c r="A689" s="179">
        <v>190410</v>
      </c>
      <c r="B689" s="180" t="s">
        <v>1078</v>
      </c>
      <c r="C689" s="181">
        <v>0</v>
      </c>
      <c r="D689" s="181">
        <v>0</v>
      </c>
      <c r="E689" s="181">
        <v>0</v>
      </c>
      <c r="F689" s="181">
        <v>0</v>
      </c>
      <c r="G689" s="181">
        <v>0</v>
      </c>
      <c r="H689" s="181">
        <v>0</v>
      </c>
      <c r="I689" s="181">
        <v>0</v>
      </c>
      <c r="J689" s="166"/>
      <c r="K689" s="166"/>
      <c r="L689" s="166"/>
      <c r="M689" s="166"/>
      <c r="N689" s="166"/>
      <c r="O689" s="166"/>
      <c r="P689" s="166"/>
      <c r="Q689" s="166"/>
      <c r="R689" s="166"/>
      <c r="S689" s="166"/>
      <c r="T689" s="182">
        <v>0</v>
      </c>
      <c r="U689" s="182">
        <v>0</v>
      </c>
      <c r="V689" s="182">
        <v>0</v>
      </c>
    </row>
    <row r="690" spans="1:22" s="167" customFormat="1" x14ac:dyDescent="0.25">
      <c r="A690" s="179">
        <v>190415</v>
      </c>
      <c r="B690" s="180" t="s">
        <v>2078</v>
      </c>
      <c r="C690" s="181">
        <v>0</v>
      </c>
      <c r="D690" s="181">
        <v>0</v>
      </c>
      <c r="E690" s="181">
        <v>0</v>
      </c>
      <c r="F690" s="181">
        <v>0</v>
      </c>
      <c r="G690" s="181">
        <v>0</v>
      </c>
      <c r="H690" s="181">
        <v>0</v>
      </c>
      <c r="I690" s="181">
        <v>0</v>
      </c>
      <c r="J690" s="166"/>
      <c r="K690" s="166"/>
      <c r="L690" s="166"/>
      <c r="M690" s="166"/>
      <c r="N690" s="166"/>
      <c r="O690" s="166"/>
      <c r="P690" s="166"/>
      <c r="Q690" s="166"/>
      <c r="R690" s="166"/>
      <c r="S690" s="166"/>
      <c r="T690" s="182">
        <v>0</v>
      </c>
      <c r="U690" s="182">
        <v>0</v>
      </c>
      <c r="V690" s="182">
        <v>0</v>
      </c>
    </row>
    <row r="691" spans="1:22" s="167" customFormat="1" x14ac:dyDescent="0.25">
      <c r="A691" s="179">
        <v>190420</v>
      </c>
      <c r="B691" s="180" t="s">
        <v>2079</v>
      </c>
      <c r="C691" s="181">
        <v>0</v>
      </c>
      <c r="D691" s="181">
        <v>0</v>
      </c>
      <c r="E691" s="181">
        <v>0</v>
      </c>
      <c r="F691" s="181">
        <v>0</v>
      </c>
      <c r="G691" s="181">
        <v>0</v>
      </c>
      <c r="H691" s="181">
        <v>0</v>
      </c>
      <c r="I691" s="181">
        <v>0</v>
      </c>
      <c r="J691" s="166"/>
      <c r="K691" s="166"/>
      <c r="L691" s="166"/>
      <c r="M691" s="166"/>
      <c r="N691" s="166"/>
      <c r="O691" s="166"/>
      <c r="P691" s="166"/>
      <c r="Q691" s="166"/>
      <c r="R691" s="166"/>
      <c r="S691" s="166"/>
      <c r="T691" s="182">
        <v>0</v>
      </c>
      <c r="U691" s="182">
        <v>0</v>
      </c>
      <c r="V691" s="182">
        <v>0</v>
      </c>
    </row>
    <row r="692" spans="1:22" s="167" customFormat="1" x14ac:dyDescent="0.25">
      <c r="A692" s="179">
        <v>190425</v>
      </c>
      <c r="B692" s="180" t="s">
        <v>1075</v>
      </c>
      <c r="C692" s="181">
        <v>0</v>
      </c>
      <c r="D692" s="181">
        <v>0</v>
      </c>
      <c r="E692" s="181">
        <v>0</v>
      </c>
      <c r="F692" s="181">
        <v>0</v>
      </c>
      <c r="G692" s="181">
        <v>0</v>
      </c>
      <c r="H692" s="181">
        <v>0</v>
      </c>
      <c r="I692" s="181">
        <v>0</v>
      </c>
      <c r="J692" s="166"/>
      <c r="K692" s="166"/>
      <c r="L692" s="166"/>
      <c r="M692" s="166"/>
      <c r="N692" s="166"/>
      <c r="O692" s="166"/>
      <c r="P692" s="166"/>
      <c r="Q692" s="166"/>
      <c r="R692" s="166"/>
      <c r="S692" s="166"/>
      <c r="T692" s="182">
        <v>0</v>
      </c>
      <c r="U692" s="182">
        <v>0</v>
      </c>
      <c r="V692" s="182">
        <v>0</v>
      </c>
    </row>
    <row r="693" spans="1:22" s="167" customFormat="1" x14ac:dyDescent="0.25">
      <c r="A693" s="179">
        <v>190430</v>
      </c>
      <c r="B693" s="180" t="s">
        <v>1074</v>
      </c>
      <c r="C693" s="181">
        <v>0</v>
      </c>
      <c r="D693" s="181">
        <v>0</v>
      </c>
      <c r="E693" s="181">
        <v>0</v>
      </c>
      <c r="F693" s="181">
        <v>0</v>
      </c>
      <c r="G693" s="181">
        <v>0</v>
      </c>
      <c r="H693" s="181">
        <v>0</v>
      </c>
      <c r="I693" s="181">
        <v>0</v>
      </c>
      <c r="J693" s="166"/>
      <c r="K693" s="166"/>
      <c r="L693" s="166"/>
      <c r="M693" s="166"/>
      <c r="N693" s="166"/>
      <c r="O693" s="166"/>
      <c r="P693" s="166"/>
      <c r="Q693" s="166"/>
      <c r="R693" s="166"/>
      <c r="S693" s="166"/>
      <c r="T693" s="182">
        <v>0</v>
      </c>
      <c r="U693" s="182">
        <v>0</v>
      </c>
      <c r="V693" s="182">
        <v>0</v>
      </c>
    </row>
    <row r="694" spans="1:22" s="167" customFormat="1" x14ac:dyDescent="0.25">
      <c r="A694" s="179">
        <v>190435</v>
      </c>
      <c r="B694" s="180" t="s">
        <v>1073</v>
      </c>
      <c r="C694" s="181">
        <v>0</v>
      </c>
      <c r="D694" s="181">
        <v>0</v>
      </c>
      <c r="E694" s="181">
        <v>0</v>
      </c>
      <c r="F694" s="181">
        <v>0</v>
      </c>
      <c r="G694" s="181">
        <v>0</v>
      </c>
      <c r="H694" s="181">
        <v>0</v>
      </c>
      <c r="I694" s="181">
        <v>0</v>
      </c>
      <c r="J694" s="166"/>
      <c r="K694" s="166"/>
      <c r="L694" s="166"/>
      <c r="M694" s="166"/>
      <c r="N694" s="166"/>
      <c r="O694" s="166"/>
      <c r="P694" s="166"/>
      <c r="Q694" s="166"/>
      <c r="R694" s="166"/>
      <c r="S694" s="166"/>
      <c r="T694" s="182">
        <v>0</v>
      </c>
      <c r="U694" s="182">
        <v>0</v>
      </c>
      <c r="V694" s="182">
        <v>0</v>
      </c>
    </row>
    <row r="695" spans="1:22" s="167" customFormat="1" x14ac:dyDescent="0.25">
      <c r="A695" s="179">
        <v>190440</v>
      </c>
      <c r="B695" s="180" t="s">
        <v>1072</v>
      </c>
      <c r="C695" s="181">
        <v>0</v>
      </c>
      <c r="D695" s="181">
        <v>0</v>
      </c>
      <c r="E695" s="181">
        <v>0</v>
      </c>
      <c r="F695" s="181">
        <v>0</v>
      </c>
      <c r="G695" s="181">
        <v>0</v>
      </c>
      <c r="H695" s="181">
        <v>0</v>
      </c>
      <c r="I695" s="181">
        <v>0</v>
      </c>
      <c r="J695" s="166"/>
      <c r="K695" s="166"/>
      <c r="L695" s="166"/>
      <c r="M695" s="166"/>
      <c r="N695" s="166"/>
      <c r="O695" s="166"/>
      <c r="P695" s="166"/>
      <c r="Q695" s="166"/>
      <c r="R695" s="166"/>
      <c r="S695" s="166"/>
      <c r="T695" s="182">
        <v>0</v>
      </c>
      <c r="U695" s="182">
        <v>0</v>
      </c>
      <c r="V695" s="182">
        <v>0</v>
      </c>
    </row>
    <row r="696" spans="1:22" s="167" customFormat="1" x14ac:dyDescent="0.25">
      <c r="A696" s="179">
        <v>190495</v>
      </c>
      <c r="B696" s="180" t="s">
        <v>873</v>
      </c>
      <c r="C696" s="181">
        <v>0</v>
      </c>
      <c r="D696" s="181">
        <v>0</v>
      </c>
      <c r="E696" s="181">
        <v>0</v>
      </c>
      <c r="F696" s="181">
        <v>0</v>
      </c>
      <c r="G696" s="181">
        <v>0</v>
      </c>
      <c r="H696" s="181">
        <v>0</v>
      </c>
      <c r="I696" s="181">
        <v>0</v>
      </c>
      <c r="J696" s="166"/>
      <c r="K696" s="166"/>
      <c r="L696" s="166"/>
      <c r="M696" s="166"/>
      <c r="N696" s="166"/>
      <c r="O696" s="166"/>
      <c r="P696" s="166"/>
      <c r="Q696" s="166"/>
      <c r="R696" s="166"/>
      <c r="S696" s="166"/>
      <c r="T696" s="182">
        <v>372768.07662337658</v>
      </c>
      <c r="U696" s="182">
        <v>0</v>
      </c>
      <c r="V696" s="182">
        <v>0</v>
      </c>
    </row>
    <row r="697" spans="1:22" s="167" customFormat="1" x14ac:dyDescent="0.25">
      <c r="A697" s="175">
        <v>190500</v>
      </c>
      <c r="B697" s="176" t="s">
        <v>1071</v>
      </c>
      <c r="C697" s="177">
        <v>0</v>
      </c>
      <c r="D697" s="177">
        <v>0</v>
      </c>
      <c r="E697" s="177">
        <v>0</v>
      </c>
      <c r="F697" s="177">
        <v>0</v>
      </c>
      <c r="G697" s="177">
        <v>0</v>
      </c>
      <c r="H697" s="177">
        <v>0</v>
      </c>
      <c r="I697" s="177">
        <v>0</v>
      </c>
      <c r="J697" s="166"/>
      <c r="K697" s="166"/>
      <c r="L697" s="166"/>
      <c r="M697" s="166"/>
      <c r="N697" s="166"/>
      <c r="O697" s="166"/>
      <c r="P697" s="166"/>
      <c r="Q697" s="166"/>
      <c r="R697" s="166"/>
      <c r="S697" s="166"/>
      <c r="T697" s="178">
        <v>4246897.972077922</v>
      </c>
      <c r="U697" s="178">
        <v>0</v>
      </c>
      <c r="V697" s="178">
        <v>6259955.4000000032</v>
      </c>
    </row>
    <row r="698" spans="1:22" s="167" customFormat="1" x14ac:dyDescent="0.25">
      <c r="A698" s="179">
        <v>190505</v>
      </c>
      <c r="B698" s="180" t="s">
        <v>867</v>
      </c>
      <c r="C698" s="181">
        <v>0</v>
      </c>
      <c r="D698" s="181">
        <v>0</v>
      </c>
      <c r="E698" s="181">
        <v>0</v>
      </c>
      <c r="F698" s="181">
        <v>0</v>
      </c>
      <c r="G698" s="181">
        <v>0</v>
      </c>
      <c r="H698" s="181">
        <v>0</v>
      </c>
      <c r="I698" s="181">
        <v>0</v>
      </c>
      <c r="J698" s="166"/>
      <c r="K698" s="166"/>
      <c r="L698" s="166"/>
      <c r="M698" s="166"/>
      <c r="N698" s="166"/>
      <c r="O698" s="166"/>
      <c r="P698" s="166"/>
      <c r="Q698" s="166"/>
      <c r="R698" s="166"/>
      <c r="S698" s="166"/>
      <c r="T698" s="182">
        <v>116360.20636363637</v>
      </c>
      <c r="U698" s="182">
        <v>0</v>
      </c>
      <c r="V698" s="182">
        <v>0</v>
      </c>
    </row>
    <row r="699" spans="1:22" s="167" customFormat="1" x14ac:dyDescent="0.25">
      <c r="A699" s="179">
        <v>190510</v>
      </c>
      <c r="B699" s="180" t="s">
        <v>449</v>
      </c>
      <c r="C699" s="181">
        <v>0</v>
      </c>
      <c r="D699" s="181">
        <v>0</v>
      </c>
      <c r="E699" s="181">
        <v>0</v>
      </c>
      <c r="F699" s="181">
        <v>0</v>
      </c>
      <c r="G699" s="181">
        <v>0</v>
      </c>
      <c r="H699" s="181">
        <v>0</v>
      </c>
      <c r="I699" s="181">
        <v>0</v>
      </c>
      <c r="J699" s="166"/>
      <c r="K699" s="166"/>
      <c r="L699" s="166"/>
      <c r="M699" s="166"/>
      <c r="N699" s="166"/>
      <c r="O699" s="166"/>
      <c r="P699" s="166"/>
      <c r="Q699" s="166"/>
      <c r="R699" s="166"/>
      <c r="S699" s="166"/>
      <c r="T699" s="182">
        <v>3221922.081298701</v>
      </c>
      <c r="U699" s="182">
        <v>0</v>
      </c>
      <c r="V699" s="182">
        <v>5469639</v>
      </c>
    </row>
    <row r="700" spans="1:22" s="167" customFormat="1" x14ac:dyDescent="0.25">
      <c r="A700" s="179">
        <v>190515</v>
      </c>
      <c r="B700" s="180" t="s">
        <v>451</v>
      </c>
      <c r="C700" s="181">
        <v>0</v>
      </c>
      <c r="D700" s="181">
        <v>0</v>
      </c>
      <c r="E700" s="181">
        <v>0</v>
      </c>
      <c r="F700" s="181">
        <v>0</v>
      </c>
      <c r="G700" s="181">
        <v>0</v>
      </c>
      <c r="H700" s="181">
        <v>0</v>
      </c>
      <c r="I700" s="181">
        <v>0</v>
      </c>
      <c r="J700" s="166"/>
      <c r="K700" s="166"/>
      <c r="L700" s="166"/>
      <c r="M700" s="166"/>
      <c r="N700" s="166"/>
      <c r="O700" s="166"/>
      <c r="P700" s="166"/>
      <c r="Q700" s="166"/>
      <c r="R700" s="166"/>
      <c r="S700" s="166"/>
      <c r="T700" s="182">
        <v>566485.8142857143</v>
      </c>
      <c r="U700" s="182">
        <v>0</v>
      </c>
      <c r="V700" s="182">
        <v>0</v>
      </c>
    </row>
    <row r="701" spans="1:22" s="167" customFormat="1" x14ac:dyDescent="0.25">
      <c r="A701" s="179">
        <v>190520</v>
      </c>
      <c r="B701" s="180" t="s">
        <v>483</v>
      </c>
      <c r="C701" s="181">
        <v>0</v>
      </c>
      <c r="D701" s="181">
        <v>0</v>
      </c>
      <c r="E701" s="181">
        <v>0</v>
      </c>
      <c r="F701" s="181">
        <v>0</v>
      </c>
      <c r="G701" s="181">
        <v>0</v>
      </c>
      <c r="H701" s="181">
        <v>0</v>
      </c>
      <c r="I701" s="181">
        <v>0</v>
      </c>
      <c r="J701" s="166"/>
      <c r="K701" s="166"/>
      <c r="L701" s="166"/>
      <c r="M701" s="166"/>
      <c r="N701" s="166"/>
      <c r="O701" s="166"/>
      <c r="P701" s="166"/>
      <c r="Q701" s="166"/>
      <c r="R701" s="166"/>
      <c r="S701" s="166"/>
      <c r="T701" s="182">
        <v>342129.87012987013</v>
      </c>
      <c r="U701" s="182">
        <v>0</v>
      </c>
      <c r="V701" s="182">
        <v>0</v>
      </c>
    </row>
    <row r="702" spans="1:22" s="167" customFormat="1" x14ac:dyDescent="0.25">
      <c r="A702" s="179">
        <v>190595</v>
      </c>
      <c r="B702" s="180" t="s">
        <v>2080</v>
      </c>
      <c r="C702" s="181">
        <v>0</v>
      </c>
      <c r="D702" s="181">
        <v>0</v>
      </c>
      <c r="E702" s="181">
        <v>0</v>
      </c>
      <c r="F702" s="181">
        <v>0</v>
      </c>
      <c r="G702" s="181">
        <v>0</v>
      </c>
      <c r="H702" s="181">
        <v>0</v>
      </c>
      <c r="I702" s="181">
        <v>0</v>
      </c>
      <c r="J702" s="166"/>
      <c r="K702" s="166"/>
      <c r="L702" s="166"/>
      <c r="M702" s="166"/>
      <c r="N702" s="166"/>
      <c r="O702" s="166"/>
      <c r="P702" s="166"/>
      <c r="Q702" s="166"/>
      <c r="R702" s="166"/>
      <c r="S702" s="166"/>
      <c r="T702" s="182">
        <v>0</v>
      </c>
      <c r="U702" s="182">
        <v>0</v>
      </c>
      <c r="V702" s="182">
        <v>0</v>
      </c>
    </row>
    <row r="703" spans="1:22" s="167" customFormat="1" x14ac:dyDescent="0.25">
      <c r="A703" s="175">
        <v>191000</v>
      </c>
      <c r="B703" s="176" t="s">
        <v>1070</v>
      </c>
      <c r="C703" s="177">
        <v>9572360</v>
      </c>
      <c r="D703" s="177">
        <v>7657880</v>
      </c>
      <c r="E703" s="177">
        <v>5743400</v>
      </c>
      <c r="F703" s="177">
        <v>3828928</v>
      </c>
      <c r="G703" s="177">
        <v>1914462</v>
      </c>
      <c r="H703" s="177">
        <v>0</v>
      </c>
      <c r="I703" s="177">
        <v>0</v>
      </c>
      <c r="J703" s="166"/>
      <c r="K703" s="166"/>
      <c r="L703" s="166"/>
      <c r="M703" s="166"/>
      <c r="N703" s="166"/>
      <c r="O703" s="166"/>
      <c r="P703" s="166"/>
      <c r="Q703" s="166"/>
      <c r="R703" s="166"/>
      <c r="S703" s="166"/>
      <c r="T703" s="178">
        <v>176768247.08129874</v>
      </c>
      <c r="U703" s="178">
        <v>0</v>
      </c>
      <c r="V703" s="178">
        <v>84577003.90000011</v>
      </c>
    </row>
    <row r="704" spans="1:22" s="167" customFormat="1" x14ac:dyDescent="0.25">
      <c r="A704" s="179">
        <v>191005</v>
      </c>
      <c r="B704" s="180" t="s">
        <v>578</v>
      </c>
      <c r="C704" s="181">
        <v>0</v>
      </c>
      <c r="D704" s="181">
        <v>0</v>
      </c>
      <c r="E704" s="181">
        <v>0</v>
      </c>
      <c r="F704" s="181">
        <v>0</v>
      </c>
      <c r="G704" s="181">
        <v>0</v>
      </c>
      <c r="H704" s="181">
        <v>0</v>
      </c>
      <c r="I704" s="181">
        <v>0</v>
      </c>
      <c r="J704" s="166"/>
      <c r="K704" s="166"/>
      <c r="L704" s="166"/>
      <c r="M704" s="166"/>
      <c r="N704" s="166"/>
      <c r="O704" s="166"/>
      <c r="P704" s="166"/>
      <c r="Q704" s="166"/>
      <c r="R704" s="166"/>
      <c r="S704" s="166"/>
      <c r="T704" s="182">
        <v>98663.246753246756</v>
      </c>
      <c r="U704" s="182">
        <v>0</v>
      </c>
      <c r="V704" s="182">
        <v>0</v>
      </c>
    </row>
    <row r="705" spans="1:22" s="167" customFormat="1" x14ac:dyDescent="0.25">
      <c r="A705" s="179">
        <v>191010</v>
      </c>
      <c r="B705" s="180" t="s">
        <v>577</v>
      </c>
      <c r="C705" s="181">
        <v>0</v>
      </c>
      <c r="D705" s="181">
        <v>0</v>
      </c>
      <c r="E705" s="181">
        <v>0</v>
      </c>
      <c r="F705" s="181">
        <v>0</v>
      </c>
      <c r="G705" s="181">
        <v>0</v>
      </c>
      <c r="H705" s="181">
        <v>0</v>
      </c>
      <c r="I705" s="181">
        <v>0</v>
      </c>
      <c r="J705" s="166"/>
      <c r="K705" s="166"/>
      <c r="L705" s="166"/>
      <c r="M705" s="166"/>
      <c r="N705" s="166"/>
      <c r="O705" s="166"/>
      <c r="P705" s="166"/>
      <c r="Q705" s="166"/>
      <c r="R705" s="166"/>
      <c r="S705" s="166"/>
      <c r="T705" s="182">
        <v>0</v>
      </c>
      <c r="U705" s="182">
        <v>0</v>
      </c>
      <c r="V705" s="182">
        <v>0</v>
      </c>
    </row>
    <row r="706" spans="1:22" s="167" customFormat="1" x14ac:dyDescent="0.25">
      <c r="A706" s="179">
        <v>191020</v>
      </c>
      <c r="B706" s="180" t="s">
        <v>1069</v>
      </c>
      <c r="C706" s="181">
        <v>0</v>
      </c>
      <c r="D706" s="181">
        <v>0</v>
      </c>
      <c r="E706" s="181">
        <v>0</v>
      </c>
      <c r="F706" s="181">
        <v>0</v>
      </c>
      <c r="G706" s="181">
        <v>0</v>
      </c>
      <c r="H706" s="181">
        <v>0</v>
      </c>
      <c r="I706" s="181">
        <v>0</v>
      </c>
      <c r="J706" s="166"/>
      <c r="K706" s="166"/>
      <c r="L706" s="166"/>
      <c r="M706" s="166"/>
      <c r="N706" s="166"/>
      <c r="O706" s="166"/>
      <c r="P706" s="166"/>
      <c r="Q706" s="166"/>
      <c r="R706" s="166"/>
      <c r="S706" s="166"/>
      <c r="T706" s="182">
        <v>115687002.16675325</v>
      </c>
      <c r="U706" s="182">
        <v>0</v>
      </c>
      <c r="V706" s="182">
        <v>0</v>
      </c>
    </row>
    <row r="707" spans="1:22" s="167" customFormat="1" x14ac:dyDescent="0.25">
      <c r="A707" s="179">
        <v>191025</v>
      </c>
      <c r="B707" s="180" t="s">
        <v>575</v>
      </c>
      <c r="C707" s="181">
        <v>9572360</v>
      </c>
      <c r="D707" s="181">
        <v>7657880</v>
      </c>
      <c r="E707" s="181">
        <v>5743400</v>
      </c>
      <c r="F707" s="181">
        <v>3828928</v>
      </c>
      <c r="G707" s="181">
        <v>1914462</v>
      </c>
      <c r="H707" s="181">
        <v>0</v>
      </c>
      <c r="I707" s="181">
        <v>0</v>
      </c>
      <c r="J707" s="166"/>
      <c r="K707" s="166"/>
      <c r="L707" s="166"/>
      <c r="M707" s="166"/>
      <c r="N707" s="166"/>
      <c r="O707" s="166"/>
      <c r="P707" s="166"/>
      <c r="Q707" s="166"/>
      <c r="R707" s="166"/>
      <c r="S707" s="166"/>
      <c r="T707" s="182">
        <v>35678863.84532468</v>
      </c>
      <c r="U707" s="182">
        <v>0</v>
      </c>
      <c r="V707" s="182">
        <v>25777542.200000014</v>
      </c>
    </row>
    <row r="708" spans="1:22" s="167" customFormat="1" x14ac:dyDescent="0.25">
      <c r="A708" s="179">
        <v>191030</v>
      </c>
      <c r="B708" s="180" t="s">
        <v>2081</v>
      </c>
      <c r="C708" s="181">
        <v>0</v>
      </c>
      <c r="D708" s="181">
        <v>0</v>
      </c>
      <c r="E708" s="181">
        <v>0</v>
      </c>
      <c r="F708" s="181">
        <v>0</v>
      </c>
      <c r="G708" s="181">
        <v>0</v>
      </c>
      <c r="H708" s="181">
        <v>0</v>
      </c>
      <c r="I708" s="181">
        <v>0</v>
      </c>
      <c r="J708" s="166"/>
      <c r="K708" s="166"/>
      <c r="L708" s="166"/>
      <c r="M708" s="166"/>
      <c r="N708" s="166"/>
      <c r="O708" s="166"/>
      <c r="P708" s="166"/>
      <c r="Q708" s="166"/>
      <c r="R708" s="166"/>
      <c r="S708" s="166"/>
      <c r="T708" s="182">
        <v>0</v>
      </c>
      <c r="U708" s="182">
        <v>0</v>
      </c>
      <c r="V708" s="182">
        <v>0</v>
      </c>
    </row>
    <row r="709" spans="1:22" s="167" customFormat="1" x14ac:dyDescent="0.25">
      <c r="A709" s="179">
        <v>191035</v>
      </c>
      <c r="B709" s="180" t="s">
        <v>2082</v>
      </c>
      <c r="C709" s="181">
        <v>0</v>
      </c>
      <c r="D709" s="181">
        <v>0</v>
      </c>
      <c r="E709" s="181">
        <v>0</v>
      </c>
      <c r="F709" s="181">
        <v>0</v>
      </c>
      <c r="G709" s="181">
        <v>0</v>
      </c>
      <c r="H709" s="181">
        <v>0</v>
      </c>
      <c r="I709" s="181">
        <v>0</v>
      </c>
      <c r="J709" s="166"/>
      <c r="K709" s="166"/>
      <c r="L709" s="166"/>
      <c r="M709" s="166"/>
      <c r="N709" s="166"/>
      <c r="O709" s="166"/>
      <c r="P709" s="166"/>
      <c r="Q709" s="166"/>
      <c r="R709" s="166"/>
      <c r="S709" s="166"/>
      <c r="T709" s="182">
        <v>65539017.558441557</v>
      </c>
      <c r="U709" s="182">
        <v>0</v>
      </c>
      <c r="V709" s="182">
        <v>0</v>
      </c>
    </row>
    <row r="710" spans="1:22" s="167" customFormat="1" x14ac:dyDescent="0.25">
      <c r="A710" s="179">
        <v>191040</v>
      </c>
      <c r="B710" s="180" t="s">
        <v>2083</v>
      </c>
      <c r="C710" s="181">
        <v>0</v>
      </c>
      <c r="D710" s="181">
        <v>0</v>
      </c>
      <c r="E710" s="181">
        <v>0</v>
      </c>
      <c r="F710" s="181">
        <v>0</v>
      </c>
      <c r="G710" s="181">
        <v>0</v>
      </c>
      <c r="H710" s="181">
        <v>0</v>
      </c>
      <c r="I710" s="181">
        <v>0</v>
      </c>
      <c r="J710" s="166"/>
      <c r="K710" s="166"/>
      <c r="L710" s="166"/>
      <c r="M710" s="166"/>
      <c r="N710" s="166"/>
      <c r="O710" s="166"/>
      <c r="P710" s="166"/>
      <c r="Q710" s="166"/>
      <c r="R710" s="166"/>
      <c r="S710" s="166"/>
      <c r="T710" s="182">
        <v>0</v>
      </c>
      <c r="U710" s="182">
        <v>0</v>
      </c>
      <c r="V710" s="182">
        <v>0</v>
      </c>
    </row>
    <row r="711" spans="1:22" s="167" customFormat="1" x14ac:dyDescent="0.25">
      <c r="A711" s="179">
        <v>191045</v>
      </c>
      <c r="B711" s="180" t="s">
        <v>573</v>
      </c>
      <c r="C711" s="181">
        <v>0</v>
      </c>
      <c r="D711" s="181">
        <v>0</v>
      </c>
      <c r="E711" s="181">
        <v>0</v>
      </c>
      <c r="F711" s="181">
        <v>0</v>
      </c>
      <c r="G711" s="181">
        <v>0</v>
      </c>
      <c r="H711" s="181">
        <v>0</v>
      </c>
      <c r="I711" s="181">
        <v>0</v>
      </c>
      <c r="J711" s="166"/>
      <c r="K711" s="166"/>
      <c r="L711" s="166"/>
      <c r="M711" s="166"/>
      <c r="N711" s="166"/>
      <c r="O711" s="166"/>
      <c r="P711" s="166"/>
      <c r="Q711" s="166"/>
      <c r="R711" s="166"/>
      <c r="S711" s="166"/>
      <c r="T711" s="182">
        <v>424897.28571428574</v>
      </c>
      <c r="U711" s="182">
        <v>0</v>
      </c>
      <c r="V711" s="182">
        <v>0</v>
      </c>
    </row>
    <row r="712" spans="1:22" s="167" customFormat="1" x14ac:dyDescent="0.25">
      <c r="A712" s="179">
        <v>191095</v>
      </c>
      <c r="B712" s="180" t="s">
        <v>2080</v>
      </c>
      <c r="C712" s="181">
        <v>0</v>
      </c>
      <c r="D712" s="181">
        <v>0</v>
      </c>
      <c r="E712" s="181">
        <v>0</v>
      </c>
      <c r="F712" s="181">
        <v>0</v>
      </c>
      <c r="G712" s="181">
        <v>0</v>
      </c>
      <c r="H712" s="181">
        <v>0</v>
      </c>
      <c r="I712" s="181">
        <v>0</v>
      </c>
      <c r="J712" s="166"/>
      <c r="K712" s="166"/>
      <c r="L712" s="166"/>
      <c r="M712" s="166"/>
      <c r="N712" s="166"/>
      <c r="O712" s="166"/>
      <c r="P712" s="166"/>
      <c r="Q712" s="166"/>
      <c r="R712" s="166"/>
      <c r="S712" s="166"/>
      <c r="T712" s="182">
        <v>40233783.930779219</v>
      </c>
      <c r="U712" s="182">
        <v>0</v>
      </c>
      <c r="V712" s="182">
        <v>19225906.000000004</v>
      </c>
    </row>
    <row r="713" spans="1:22" s="167" customFormat="1" x14ac:dyDescent="0.25">
      <c r="A713" s="179">
        <v>191099</v>
      </c>
      <c r="B713" s="180" t="s">
        <v>1065</v>
      </c>
      <c r="C713" s="181">
        <v>0</v>
      </c>
      <c r="D713" s="181">
        <v>0</v>
      </c>
      <c r="E713" s="181">
        <v>0</v>
      </c>
      <c r="F713" s="181">
        <v>0</v>
      </c>
      <c r="G713" s="181">
        <v>0</v>
      </c>
      <c r="H713" s="181">
        <v>0</v>
      </c>
      <c r="I713" s="181">
        <v>0</v>
      </c>
      <c r="J713" s="166"/>
      <c r="K713" s="166"/>
      <c r="L713" s="166"/>
      <c r="M713" s="166"/>
      <c r="N713" s="166"/>
      <c r="O713" s="166"/>
      <c r="P713" s="166"/>
      <c r="Q713" s="166"/>
      <c r="R713" s="166"/>
      <c r="S713" s="166"/>
      <c r="T713" s="182">
        <v>426413.09090909088</v>
      </c>
      <c r="U713" s="182">
        <v>0</v>
      </c>
      <c r="V713" s="182">
        <v>0</v>
      </c>
    </row>
    <row r="714" spans="1:22" s="167" customFormat="1" x14ac:dyDescent="0.25">
      <c r="A714" s="175">
        <v>191500</v>
      </c>
      <c r="B714" s="176" t="s">
        <v>2084</v>
      </c>
      <c r="C714" s="177">
        <v>0</v>
      </c>
      <c r="D714" s="177">
        <v>0</v>
      </c>
      <c r="E714" s="177">
        <v>0</v>
      </c>
      <c r="F714" s="177">
        <v>0</v>
      </c>
      <c r="G714" s="177">
        <v>0</v>
      </c>
      <c r="H714" s="177">
        <v>0</v>
      </c>
      <c r="I714" s="177">
        <v>0</v>
      </c>
      <c r="J714" s="166"/>
      <c r="K714" s="166"/>
      <c r="L714" s="166"/>
      <c r="M714" s="166"/>
      <c r="N714" s="166"/>
      <c r="O714" s="166"/>
      <c r="P714" s="166"/>
      <c r="Q714" s="166"/>
      <c r="R714" s="166"/>
      <c r="S714" s="166"/>
      <c r="T714" s="178">
        <v>638937.29870129866</v>
      </c>
      <c r="U714" s="178">
        <v>0</v>
      </c>
      <c r="V714" s="178">
        <v>0</v>
      </c>
    </row>
    <row r="715" spans="1:22" s="167" customFormat="1" x14ac:dyDescent="0.25">
      <c r="A715" s="175">
        <v>192000</v>
      </c>
      <c r="B715" s="176" t="s">
        <v>1063</v>
      </c>
      <c r="C715" s="177">
        <v>0</v>
      </c>
      <c r="D715" s="177">
        <v>0</v>
      </c>
      <c r="E715" s="177">
        <v>0</v>
      </c>
      <c r="F715" s="177">
        <v>0</v>
      </c>
      <c r="G715" s="177">
        <v>0</v>
      </c>
      <c r="H715" s="177">
        <v>0</v>
      </c>
      <c r="I715" s="177">
        <v>0</v>
      </c>
      <c r="J715" s="166"/>
      <c r="K715" s="166"/>
      <c r="L715" s="166"/>
      <c r="M715" s="166"/>
      <c r="N715" s="166"/>
      <c r="O715" s="166"/>
      <c r="P715" s="166"/>
      <c r="Q715" s="166"/>
      <c r="R715" s="166"/>
      <c r="S715" s="166"/>
      <c r="T715" s="178">
        <v>0</v>
      </c>
      <c r="U715" s="178">
        <v>0</v>
      </c>
      <c r="V715" s="178">
        <v>0</v>
      </c>
    </row>
    <row r="716" spans="1:22" s="167" customFormat="1" x14ac:dyDescent="0.25">
      <c r="A716" s="175">
        <v>193500</v>
      </c>
      <c r="B716" s="176" t="s">
        <v>1062</v>
      </c>
      <c r="C716" s="177">
        <v>0</v>
      </c>
      <c r="D716" s="177">
        <v>0</v>
      </c>
      <c r="E716" s="177">
        <v>0</v>
      </c>
      <c r="F716" s="177">
        <v>0</v>
      </c>
      <c r="G716" s="177">
        <v>0</v>
      </c>
      <c r="H716" s="177">
        <v>0</v>
      </c>
      <c r="I716" s="177">
        <v>0</v>
      </c>
      <c r="J716" s="166"/>
      <c r="K716" s="166"/>
      <c r="L716" s="166"/>
      <c r="M716" s="166"/>
      <c r="N716" s="166"/>
      <c r="O716" s="166"/>
      <c r="P716" s="166"/>
      <c r="Q716" s="166"/>
      <c r="R716" s="166"/>
      <c r="S716" s="166"/>
      <c r="T716" s="178">
        <v>2888393.7662337665</v>
      </c>
      <c r="U716" s="178">
        <v>0</v>
      </c>
      <c r="V716" s="178">
        <v>0</v>
      </c>
    </row>
    <row r="717" spans="1:22" s="167" customFormat="1" x14ac:dyDescent="0.25">
      <c r="A717" s="179">
        <v>193505</v>
      </c>
      <c r="B717" s="180" t="s">
        <v>1059</v>
      </c>
      <c r="C717" s="181">
        <v>0</v>
      </c>
      <c r="D717" s="181">
        <v>0</v>
      </c>
      <c r="E717" s="181">
        <v>0</v>
      </c>
      <c r="F717" s="181">
        <v>0</v>
      </c>
      <c r="G717" s="181">
        <v>0</v>
      </c>
      <c r="H717" s="181">
        <v>0</v>
      </c>
      <c r="I717" s="181">
        <v>0</v>
      </c>
      <c r="J717" s="166"/>
      <c r="K717" s="166"/>
      <c r="L717" s="166"/>
      <c r="M717" s="166"/>
      <c r="N717" s="166"/>
      <c r="O717" s="166"/>
      <c r="P717" s="166"/>
      <c r="Q717" s="166"/>
      <c r="R717" s="166"/>
      <c r="S717" s="166"/>
      <c r="T717" s="182">
        <v>2888393.7662337665</v>
      </c>
      <c r="U717" s="182">
        <v>0</v>
      </c>
      <c r="V717" s="182">
        <v>0</v>
      </c>
    </row>
    <row r="718" spans="1:22" s="167" customFormat="1" x14ac:dyDescent="0.25">
      <c r="A718" s="179">
        <v>193510</v>
      </c>
      <c r="B718" s="180" t="s">
        <v>2085</v>
      </c>
      <c r="C718" s="181">
        <v>0</v>
      </c>
      <c r="D718" s="181">
        <v>0</v>
      </c>
      <c r="E718" s="181">
        <v>0</v>
      </c>
      <c r="F718" s="181">
        <v>0</v>
      </c>
      <c r="G718" s="181">
        <v>0</v>
      </c>
      <c r="H718" s="181">
        <v>0</v>
      </c>
      <c r="I718" s="181">
        <v>0</v>
      </c>
      <c r="J718" s="166"/>
      <c r="K718" s="166"/>
      <c r="L718" s="166"/>
      <c r="M718" s="166"/>
      <c r="N718" s="166"/>
      <c r="O718" s="166"/>
      <c r="P718" s="166"/>
      <c r="Q718" s="166"/>
      <c r="R718" s="166"/>
      <c r="S718" s="166"/>
      <c r="T718" s="182">
        <v>0</v>
      </c>
      <c r="U718" s="182">
        <v>0</v>
      </c>
      <c r="V718" s="182">
        <v>0</v>
      </c>
    </row>
    <row r="719" spans="1:22" s="167" customFormat="1" x14ac:dyDescent="0.25">
      <c r="A719" s="179">
        <v>193515</v>
      </c>
      <c r="B719" s="180" t="s">
        <v>169</v>
      </c>
      <c r="C719" s="181">
        <v>0</v>
      </c>
      <c r="D719" s="181">
        <v>0</v>
      </c>
      <c r="E719" s="181">
        <v>0</v>
      </c>
      <c r="F719" s="181">
        <v>0</v>
      </c>
      <c r="G719" s="181">
        <v>0</v>
      </c>
      <c r="H719" s="181">
        <v>0</v>
      </c>
      <c r="I719" s="181">
        <v>0</v>
      </c>
      <c r="J719" s="166"/>
      <c r="K719" s="166"/>
      <c r="L719" s="166"/>
      <c r="M719" s="166"/>
      <c r="N719" s="166"/>
      <c r="O719" s="166"/>
      <c r="P719" s="166"/>
      <c r="Q719" s="166"/>
      <c r="R719" s="166"/>
      <c r="S719" s="166"/>
      <c r="T719" s="182">
        <v>0</v>
      </c>
      <c r="U719" s="182">
        <v>0</v>
      </c>
      <c r="V719" s="182">
        <v>0</v>
      </c>
    </row>
    <row r="720" spans="1:22" s="167" customFormat="1" x14ac:dyDescent="0.25">
      <c r="A720" s="179">
        <v>193520</v>
      </c>
      <c r="B720" s="180" t="s">
        <v>1057</v>
      </c>
      <c r="C720" s="181">
        <v>0</v>
      </c>
      <c r="D720" s="181">
        <v>0</v>
      </c>
      <c r="E720" s="181">
        <v>0</v>
      </c>
      <c r="F720" s="181">
        <v>0</v>
      </c>
      <c r="G720" s="181">
        <v>0</v>
      </c>
      <c r="H720" s="181">
        <v>0</v>
      </c>
      <c r="I720" s="181">
        <v>0</v>
      </c>
      <c r="J720" s="166"/>
      <c r="K720" s="166"/>
      <c r="L720" s="166"/>
      <c r="M720" s="166"/>
      <c r="N720" s="166"/>
      <c r="O720" s="166"/>
      <c r="P720" s="166"/>
      <c r="Q720" s="166"/>
      <c r="R720" s="166"/>
      <c r="S720" s="166"/>
      <c r="T720" s="182">
        <v>0</v>
      </c>
      <c r="U720" s="182">
        <v>0</v>
      </c>
      <c r="V720" s="182">
        <v>0</v>
      </c>
    </row>
    <row r="721" spans="1:22" s="167" customFormat="1" x14ac:dyDescent="0.25">
      <c r="A721" s="179">
        <v>193525</v>
      </c>
      <c r="B721" s="180" t="s">
        <v>1056</v>
      </c>
      <c r="C721" s="181">
        <v>0</v>
      </c>
      <c r="D721" s="181">
        <v>0</v>
      </c>
      <c r="E721" s="181">
        <v>0</v>
      </c>
      <c r="F721" s="181">
        <v>0</v>
      </c>
      <c r="G721" s="181">
        <v>0</v>
      </c>
      <c r="H721" s="181">
        <v>0</v>
      </c>
      <c r="I721" s="181">
        <v>0</v>
      </c>
      <c r="J721" s="166"/>
      <c r="K721" s="166"/>
      <c r="L721" s="166"/>
      <c r="M721" s="166"/>
      <c r="N721" s="166"/>
      <c r="O721" s="166"/>
      <c r="P721" s="166"/>
      <c r="Q721" s="166"/>
      <c r="R721" s="166"/>
      <c r="S721" s="166"/>
      <c r="T721" s="182">
        <v>0</v>
      </c>
      <c r="U721" s="182">
        <v>0</v>
      </c>
      <c r="V721" s="182">
        <v>0</v>
      </c>
    </row>
    <row r="722" spans="1:22" s="167" customFormat="1" x14ac:dyDescent="0.25">
      <c r="A722" s="179">
        <v>193530</v>
      </c>
      <c r="B722" s="180" t="s">
        <v>2086</v>
      </c>
      <c r="C722" s="181">
        <v>0</v>
      </c>
      <c r="D722" s="181">
        <v>0</v>
      </c>
      <c r="E722" s="181">
        <v>0</v>
      </c>
      <c r="F722" s="181">
        <v>0</v>
      </c>
      <c r="G722" s="181">
        <v>0</v>
      </c>
      <c r="H722" s="181">
        <v>0</v>
      </c>
      <c r="I722" s="181">
        <v>0</v>
      </c>
      <c r="J722" s="166"/>
      <c r="K722" s="166"/>
      <c r="L722" s="166"/>
      <c r="M722" s="166"/>
      <c r="N722" s="166"/>
      <c r="O722" s="166"/>
      <c r="P722" s="166"/>
      <c r="Q722" s="166"/>
      <c r="R722" s="166"/>
      <c r="S722" s="166"/>
      <c r="T722" s="182">
        <v>0</v>
      </c>
      <c r="U722" s="182">
        <v>0</v>
      </c>
      <c r="V722" s="182">
        <v>0</v>
      </c>
    </row>
    <row r="723" spans="1:22" s="167" customFormat="1" x14ac:dyDescent="0.25">
      <c r="A723" s="179">
        <v>193535</v>
      </c>
      <c r="B723" s="180" t="s">
        <v>163</v>
      </c>
      <c r="C723" s="181">
        <v>0</v>
      </c>
      <c r="D723" s="181">
        <v>0</v>
      </c>
      <c r="E723" s="181">
        <v>0</v>
      </c>
      <c r="F723" s="181">
        <v>0</v>
      </c>
      <c r="G723" s="181">
        <v>0</v>
      </c>
      <c r="H723" s="181">
        <v>0</v>
      </c>
      <c r="I723" s="181">
        <v>0</v>
      </c>
      <c r="J723" s="166"/>
      <c r="K723" s="166"/>
      <c r="L723" s="166"/>
      <c r="M723" s="166"/>
      <c r="N723" s="166"/>
      <c r="O723" s="166"/>
      <c r="P723" s="166"/>
      <c r="Q723" s="166"/>
      <c r="R723" s="166"/>
      <c r="S723" s="166"/>
      <c r="T723" s="182">
        <v>0</v>
      </c>
      <c r="U723" s="182">
        <v>0</v>
      </c>
      <c r="V723" s="182">
        <v>0</v>
      </c>
    </row>
    <row r="724" spans="1:22" s="167" customFormat="1" x14ac:dyDescent="0.25">
      <c r="A724" s="175">
        <v>194000</v>
      </c>
      <c r="B724" s="176" t="s">
        <v>2087</v>
      </c>
      <c r="C724" s="177">
        <v>0</v>
      </c>
      <c r="D724" s="177">
        <v>0</v>
      </c>
      <c r="E724" s="177">
        <v>0</v>
      </c>
      <c r="F724" s="177">
        <v>0</v>
      </c>
      <c r="G724" s="177">
        <v>0</v>
      </c>
      <c r="H724" s="177">
        <v>0</v>
      </c>
      <c r="I724" s="177">
        <v>0</v>
      </c>
      <c r="J724" s="166"/>
      <c r="K724" s="166"/>
      <c r="L724" s="166"/>
      <c r="M724" s="166"/>
      <c r="N724" s="166"/>
      <c r="O724" s="166"/>
      <c r="P724" s="166"/>
      <c r="Q724" s="166"/>
      <c r="R724" s="166"/>
      <c r="S724" s="166"/>
      <c r="T724" s="178">
        <v>0</v>
      </c>
      <c r="U724" s="178">
        <v>0</v>
      </c>
      <c r="V724" s="178">
        <v>0</v>
      </c>
    </row>
    <row r="725" spans="1:22" s="167" customFormat="1" x14ac:dyDescent="0.25">
      <c r="A725" s="179">
        <v>194005</v>
      </c>
      <c r="B725" s="180" t="s">
        <v>1059</v>
      </c>
      <c r="C725" s="181">
        <v>0</v>
      </c>
      <c r="D725" s="181">
        <v>0</v>
      </c>
      <c r="E725" s="181">
        <v>0</v>
      </c>
      <c r="F725" s="181">
        <v>0</v>
      </c>
      <c r="G725" s="181">
        <v>0</v>
      </c>
      <c r="H725" s="181">
        <v>0</v>
      </c>
      <c r="I725" s="181">
        <v>0</v>
      </c>
      <c r="J725" s="166"/>
      <c r="K725" s="166"/>
      <c r="L725" s="166"/>
      <c r="M725" s="166"/>
      <c r="N725" s="166"/>
      <c r="O725" s="166"/>
      <c r="P725" s="166"/>
      <c r="Q725" s="166"/>
      <c r="R725" s="166"/>
      <c r="S725" s="166"/>
      <c r="T725" s="182">
        <v>0</v>
      </c>
      <c r="U725" s="182">
        <v>0</v>
      </c>
      <c r="V725" s="182">
        <v>0</v>
      </c>
    </row>
    <row r="726" spans="1:22" s="167" customFormat="1" x14ac:dyDescent="0.25">
      <c r="A726" s="179">
        <v>194010</v>
      </c>
      <c r="B726" s="180" t="s">
        <v>2085</v>
      </c>
      <c r="C726" s="181">
        <v>0</v>
      </c>
      <c r="D726" s="181">
        <v>0</v>
      </c>
      <c r="E726" s="181">
        <v>0</v>
      </c>
      <c r="F726" s="181">
        <v>0</v>
      </c>
      <c r="G726" s="181">
        <v>0</v>
      </c>
      <c r="H726" s="181">
        <v>0</v>
      </c>
      <c r="I726" s="181">
        <v>0</v>
      </c>
      <c r="J726" s="166"/>
      <c r="K726" s="166"/>
      <c r="L726" s="166"/>
      <c r="M726" s="166"/>
      <c r="N726" s="166"/>
      <c r="O726" s="166"/>
      <c r="P726" s="166"/>
      <c r="Q726" s="166"/>
      <c r="R726" s="166"/>
      <c r="S726" s="166"/>
      <c r="T726" s="182">
        <v>0</v>
      </c>
      <c r="U726" s="182">
        <v>0</v>
      </c>
      <c r="V726" s="182">
        <v>0</v>
      </c>
    </row>
    <row r="727" spans="1:22" s="167" customFormat="1" x14ac:dyDescent="0.25">
      <c r="A727" s="179">
        <v>194015</v>
      </c>
      <c r="B727" s="180" t="s">
        <v>169</v>
      </c>
      <c r="C727" s="181">
        <v>0</v>
      </c>
      <c r="D727" s="181">
        <v>0</v>
      </c>
      <c r="E727" s="181">
        <v>0</v>
      </c>
      <c r="F727" s="181">
        <v>0</v>
      </c>
      <c r="G727" s="181">
        <v>0</v>
      </c>
      <c r="H727" s="181">
        <v>0</v>
      </c>
      <c r="I727" s="181">
        <v>0</v>
      </c>
      <c r="J727" s="166"/>
      <c r="K727" s="166"/>
      <c r="L727" s="166"/>
      <c r="M727" s="166"/>
      <c r="N727" s="166"/>
      <c r="O727" s="166"/>
      <c r="P727" s="166"/>
      <c r="Q727" s="166"/>
      <c r="R727" s="166"/>
      <c r="S727" s="166"/>
      <c r="T727" s="182">
        <v>0</v>
      </c>
      <c r="U727" s="182">
        <v>0</v>
      </c>
      <c r="V727" s="182">
        <v>0</v>
      </c>
    </row>
    <row r="728" spans="1:22" s="167" customFormat="1" x14ac:dyDescent="0.25">
      <c r="A728" s="179">
        <v>194020</v>
      </c>
      <c r="B728" s="180" t="s">
        <v>1057</v>
      </c>
      <c r="C728" s="181">
        <v>0</v>
      </c>
      <c r="D728" s="181">
        <v>0</v>
      </c>
      <c r="E728" s="181">
        <v>0</v>
      </c>
      <c r="F728" s="181">
        <v>0</v>
      </c>
      <c r="G728" s="181">
        <v>0</v>
      </c>
      <c r="H728" s="181">
        <v>0</v>
      </c>
      <c r="I728" s="181">
        <v>0</v>
      </c>
      <c r="J728" s="166"/>
      <c r="K728" s="166"/>
      <c r="L728" s="166"/>
      <c r="M728" s="166"/>
      <c r="N728" s="166"/>
      <c r="O728" s="166"/>
      <c r="P728" s="166"/>
      <c r="Q728" s="166"/>
      <c r="R728" s="166"/>
      <c r="S728" s="166"/>
      <c r="T728" s="182">
        <v>0</v>
      </c>
      <c r="U728" s="182">
        <v>0</v>
      </c>
      <c r="V728" s="182">
        <v>0</v>
      </c>
    </row>
    <row r="729" spans="1:22" s="167" customFormat="1" x14ac:dyDescent="0.25">
      <c r="A729" s="179">
        <v>194025</v>
      </c>
      <c r="B729" s="180" t="s">
        <v>1056</v>
      </c>
      <c r="C729" s="181">
        <v>0</v>
      </c>
      <c r="D729" s="181">
        <v>0</v>
      </c>
      <c r="E729" s="181">
        <v>0</v>
      </c>
      <c r="F729" s="181">
        <v>0</v>
      </c>
      <c r="G729" s="181">
        <v>0</v>
      </c>
      <c r="H729" s="181">
        <v>0</v>
      </c>
      <c r="I729" s="181">
        <v>0</v>
      </c>
      <c r="J729" s="166"/>
      <c r="K729" s="166"/>
      <c r="L729" s="166"/>
      <c r="M729" s="166"/>
      <c r="N729" s="166"/>
      <c r="O729" s="166"/>
      <c r="P729" s="166"/>
      <c r="Q729" s="166"/>
      <c r="R729" s="166"/>
      <c r="S729" s="166"/>
      <c r="T729" s="182">
        <v>0</v>
      </c>
      <c r="U729" s="182">
        <v>0</v>
      </c>
      <c r="V729" s="182">
        <v>0</v>
      </c>
    </row>
    <row r="730" spans="1:22" s="167" customFormat="1" x14ac:dyDescent="0.25">
      <c r="A730" s="179">
        <v>194030</v>
      </c>
      <c r="B730" s="180" t="s">
        <v>2086</v>
      </c>
      <c r="C730" s="181">
        <v>0</v>
      </c>
      <c r="D730" s="181">
        <v>0</v>
      </c>
      <c r="E730" s="181">
        <v>0</v>
      </c>
      <c r="F730" s="181">
        <v>0</v>
      </c>
      <c r="G730" s="181">
        <v>0</v>
      </c>
      <c r="H730" s="181">
        <v>0</v>
      </c>
      <c r="I730" s="181">
        <v>0</v>
      </c>
      <c r="J730" s="166"/>
      <c r="K730" s="166"/>
      <c r="L730" s="166"/>
      <c r="M730" s="166"/>
      <c r="N730" s="166"/>
      <c r="O730" s="166"/>
      <c r="P730" s="166"/>
      <c r="Q730" s="166"/>
      <c r="R730" s="166"/>
      <c r="S730" s="166"/>
      <c r="T730" s="182">
        <v>0</v>
      </c>
      <c r="U730" s="182">
        <v>0</v>
      </c>
      <c r="V730" s="182">
        <v>0</v>
      </c>
    </row>
    <row r="731" spans="1:22" s="167" customFormat="1" x14ac:dyDescent="0.25">
      <c r="A731" s="179">
        <v>194035</v>
      </c>
      <c r="B731" s="180" t="s">
        <v>163</v>
      </c>
      <c r="C731" s="181">
        <v>0</v>
      </c>
      <c r="D731" s="181">
        <v>0</v>
      </c>
      <c r="E731" s="181">
        <v>0</v>
      </c>
      <c r="F731" s="181">
        <v>0</v>
      </c>
      <c r="G731" s="181">
        <v>0</v>
      </c>
      <c r="H731" s="181">
        <v>0</v>
      </c>
      <c r="I731" s="181">
        <v>0</v>
      </c>
      <c r="J731" s="166"/>
      <c r="K731" s="166"/>
      <c r="L731" s="166"/>
      <c r="M731" s="166"/>
      <c r="N731" s="166"/>
      <c r="O731" s="166"/>
      <c r="P731" s="166"/>
      <c r="Q731" s="166"/>
      <c r="R731" s="166"/>
      <c r="S731" s="166"/>
      <c r="T731" s="182">
        <v>0</v>
      </c>
      <c r="U731" s="182">
        <v>0</v>
      </c>
      <c r="V731" s="182">
        <v>0</v>
      </c>
    </row>
    <row r="732" spans="1:22" s="167" customFormat="1" x14ac:dyDescent="0.25">
      <c r="A732" s="175">
        <v>194500</v>
      </c>
      <c r="B732" s="176" t="s">
        <v>1060</v>
      </c>
      <c r="C732" s="177">
        <v>0</v>
      </c>
      <c r="D732" s="177">
        <v>0</v>
      </c>
      <c r="E732" s="177">
        <v>0</v>
      </c>
      <c r="F732" s="177">
        <v>0</v>
      </c>
      <c r="G732" s="177">
        <v>0</v>
      </c>
      <c r="H732" s="177">
        <v>0</v>
      </c>
      <c r="I732" s="177">
        <v>0</v>
      </c>
      <c r="J732" s="166"/>
      <c r="K732" s="166"/>
      <c r="L732" s="166"/>
      <c r="M732" s="166"/>
      <c r="N732" s="166"/>
      <c r="O732" s="166"/>
      <c r="P732" s="166"/>
      <c r="Q732" s="166"/>
      <c r="R732" s="166"/>
      <c r="S732" s="166"/>
      <c r="T732" s="178">
        <v>0</v>
      </c>
      <c r="U732" s="178">
        <v>0</v>
      </c>
      <c r="V732" s="178">
        <v>0</v>
      </c>
    </row>
    <row r="733" spans="1:22" s="167" customFormat="1" x14ac:dyDescent="0.25">
      <c r="A733" s="179">
        <v>194505</v>
      </c>
      <c r="B733" s="180" t="s">
        <v>1059</v>
      </c>
      <c r="C733" s="181">
        <v>0</v>
      </c>
      <c r="D733" s="181">
        <v>0</v>
      </c>
      <c r="E733" s="181">
        <v>0</v>
      </c>
      <c r="F733" s="181">
        <v>0</v>
      </c>
      <c r="G733" s="181">
        <v>0</v>
      </c>
      <c r="H733" s="181">
        <v>0</v>
      </c>
      <c r="I733" s="181">
        <v>0</v>
      </c>
      <c r="J733" s="166"/>
      <c r="K733" s="166"/>
      <c r="L733" s="166"/>
      <c r="M733" s="166"/>
      <c r="N733" s="166"/>
      <c r="O733" s="166"/>
      <c r="P733" s="166"/>
      <c r="Q733" s="166"/>
      <c r="R733" s="166"/>
      <c r="S733" s="166"/>
      <c r="T733" s="182">
        <v>0</v>
      </c>
      <c r="U733" s="182">
        <v>0</v>
      </c>
      <c r="V733" s="182">
        <v>0</v>
      </c>
    </row>
    <row r="734" spans="1:22" s="167" customFormat="1" x14ac:dyDescent="0.25">
      <c r="A734" s="179">
        <v>194510</v>
      </c>
      <c r="B734" s="180" t="s">
        <v>2085</v>
      </c>
      <c r="C734" s="181">
        <v>0</v>
      </c>
      <c r="D734" s="181">
        <v>0</v>
      </c>
      <c r="E734" s="181">
        <v>0</v>
      </c>
      <c r="F734" s="181">
        <v>0</v>
      </c>
      <c r="G734" s="181">
        <v>0</v>
      </c>
      <c r="H734" s="181">
        <v>0</v>
      </c>
      <c r="I734" s="181">
        <v>0</v>
      </c>
      <c r="J734" s="166"/>
      <c r="K734" s="166"/>
      <c r="L734" s="166"/>
      <c r="M734" s="166"/>
      <c r="N734" s="166"/>
      <c r="O734" s="166"/>
      <c r="P734" s="166"/>
      <c r="Q734" s="166"/>
      <c r="R734" s="166"/>
      <c r="S734" s="166"/>
      <c r="T734" s="182">
        <v>0</v>
      </c>
      <c r="U734" s="182">
        <v>0</v>
      </c>
      <c r="V734" s="182">
        <v>0</v>
      </c>
    </row>
    <row r="735" spans="1:22" s="167" customFormat="1" x14ac:dyDescent="0.25">
      <c r="A735" s="179">
        <v>194515</v>
      </c>
      <c r="B735" s="180" t="s">
        <v>169</v>
      </c>
      <c r="C735" s="181">
        <v>0</v>
      </c>
      <c r="D735" s="181">
        <v>0</v>
      </c>
      <c r="E735" s="181">
        <v>0</v>
      </c>
      <c r="F735" s="181">
        <v>0</v>
      </c>
      <c r="G735" s="181">
        <v>0</v>
      </c>
      <c r="H735" s="181">
        <v>0</v>
      </c>
      <c r="I735" s="181">
        <v>0</v>
      </c>
      <c r="J735" s="166"/>
      <c r="K735" s="166"/>
      <c r="L735" s="166"/>
      <c r="M735" s="166"/>
      <c r="N735" s="166"/>
      <c r="O735" s="166"/>
      <c r="P735" s="166"/>
      <c r="Q735" s="166"/>
      <c r="R735" s="166"/>
      <c r="S735" s="166"/>
      <c r="T735" s="182">
        <v>0</v>
      </c>
      <c r="U735" s="182">
        <v>0</v>
      </c>
      <c r="V735" s="182">
        <v>0</v>
      </c>
    </row>
    <row r="736" spans="1:22" s="167" customFormat="1" x14ac:dyDescent="0.25">
      <c r="A736" s="179">
        <v>194520</v>
      </c>
      <c r="B736" s="180" t="s">
        <v>1057</v>
      </c>
      <c r="C736" s="181">
        <v>0</v>
      </c>
      <c r="D736" s="181">
        <v>0</v>
      </c>
      <c r="E736" s="181">
        <v>0</v>
      </c>
      <c r="F736" s="181">
        <v>0</v>
      </c>
      <c r="G736" s="181">
        <v>0</v>
      </c>
      <c r="H736" s="181">
        <v>0</v>
      </c>
      <c r="I736" s="181">
        <v>0</v>
      </c>
      <c r="J736" s="166"/>
      <c r="K736" s="166"/>
      <c r="L736" s="166"/>
      <c r="M736" s="166"/>
      <c r="N736" s="166"/>
      <c r="O736" s="166"/>
      <c r="P736" s="166"/>
      <c r="Q736" s="166"/>
      <c r="R736" s="166"/>
      <c r="S736" s="166"/>
      <c r="T736" s="182">
        <v>0</v>
      </c>
      <c r="U736" s="182">
        <v>0</v>
      </c>
      <c r="V736" s="182">
        <v>0</v>
      </c>
    </row>
    <row r="737" spans="1:22" s="167" customFormat="1" x14ac:dyDescent="0.25">
      <c r="A737" s="179">
        <v>194525</v>
      </c>
      <c r="B737" s="180" t="s">
        <v>1056</v>
      </c>
      <c r="C737" s="181">
        <v>0</v>
      </c>
      <c r="D737" s="181">
        <v>0</v>
      </c>
      <c r="E737" s="181">
        <v>0</v>
      </c>
      <c r="F737" s="181">
        <v>0</v>
      </c>
      <c r="G737" s="181">
        <v>0</v>
      </c>
      <c r="H737" s="181">
        <v>0</v>
      </c>
      <c r="I737" s="181">
        <v>0</v>
      </c>
      <c r="J737" s="166"/>
      <c r="K737" s="166"/>
      <c r="L737" s="166"/>
      <c r="M737" s="166"/>
      <c r="N737" s="166"/>
      <c r="O737" s="166"/>
      <c r="P737" s="166"/>
      <c r="Q737" s="166"/>
      <c r="R737" s="166"/>
      <c r="S737" s="166"/>
      <c r="T737" s="182">
        <v>0</v>
      </c>
      <c r="U737" s="182">
        <v>0</v>
      </c>
      <c r="V737" s="182">
        <v>0</v>
      </c>
    </row>
    <row r="738" spans="1:22" s="167" customFormat="1" x14ac:dyDescent="0.25">
      <c r="A738" s="179">
        <v>194530</v>
      </c>
      <c r="B738" s="180" t="s">
        <v>2086</v>
      </c>
      <c r="C738" s="181">
        <v>0</v>
      </c>
      <c r="D738" s="181">
        <v>0</v>
      </c>
      <c r="E738" s="181">
        <v>0</v>
      </c>
      <c r="F738" s="181">
        <v>0</v>
      </c>
      <c r="G738" s="181">
        <v>0</v>
      </c>
      <c r="H738" s="181">
        <v>0</v>
      </c>
      <c r="I738" s="181">
        <v>0</v>
      </c>
      <c r="J738" s="166"/>
      <c r="K738" s="166"/>
      <c r="L738" s="166"/>
      <c r="M738" s="166"/>
      <c r="N738" s="166"/>
      <c r="O738" s="166"/>
      <c r="P738" s="166"/>
      <c r="Q738" s="166"/>
      <c r="R738" s="166"/>
      <c r="S738" s="166"/>
      <c r="T738" s="182">
        <v>0</v>
      </c>
      <c r="U738" s="182">
        <v>0</v>
      </c>
      <c r="V738" s="182">
        <v>0</v>
      </c>
    </row>
    <row r="739" spans="1:22" s="167" customFormat="1" x14ac:dyDescent="0.25">
      <c r="A739" s="179">
        <v>194535</v>
      </c>
      <c r="B739" s="180" t="s">
        <v>163</v>
      </c>
      <c r="C739" s="181">
        <v>0</v>
      </c>
      <c r="D739" s="181">
        <v>0</v>
      </c>
      <c r="E739" s="181">
        <v>0</v>
      </c>
      <c r="F739" s="181">
        <v>0</v>
      </c>
      <c r="G739" s="181">
        <v>0</v>
      </c>
      <c r="H739" s="181">
        <v>0</v>
      </c>
      <c r="I739" s="181">
        <v>0</v>
      </c>
      <c r="J739" s="166"/>
      <c r="K739" s="166"/>
      <c r="L739" s="166"/>
      <c r="M739" s="166"/>
      <c r="N739" s="166"/>
      <c r="O739" s="166"/>
      <c r="P739" s="166"/>
      <c r="Q739" s="166"/>
      <c r="R739" s="166"/>
      <c r="S739" s="166"/>
      <c r="T739" s="182">
        <v>0</v>
      </c>
      <c r="U739" s="182">
        <v>0</v>
      </c>
      <c r="V739" s="182">
        <v>0</v>
      </c>
    </row>
    <row r="740" spans="1:22" s="167" customFormat="1" x14ac:dyDescent="0.25">
      <c r="A740" s="168">
        <v>200000</v>
      </c>
      <c r="B740" s="169" t="s">
        <v>1049</v>
      </c>
      <c r="C740" s="170">
        <v>11729938848.530001</v>
      </c>
      <c r="D740" s="170">
        <v>14763030472.950001</v>
      </c>
      <c r="E740" s="170">
        <v>18217765652.610001</v>
      </c>
      <c r="F740" s="170">
        <v>21993306181.77</v>
      </c>
      <c r="G740" s="170">
        <v>26499836276.900002</v>
      </c>
      <c r="H740" s="170">
        <v>31063944901.790001</v>
      </c>
      <c r="I740" s="170">
        <v>31973963578.279999</v>
      </c>
      <c r="J740" s="166"/>
      <c r="K740" s="166"/>
      <c r="L740" s="166"/>
      <c r="M740" s="166"/>
      <c r="N740" s="166"/>
      <c r="O740" s="166"/>
      <c r="P740" s="166"/>
      <c r="Q740" s="166"/>
      <c r="R740" s="166"/>
      <c r="S740" s="166"/>
      <c r="T740" s="185">
        <v>51010199366.777428</v>
      </c>
      <c r="U740" s="185">
        <v>30059542221.09</v>
      </c>
      <c r="V740" s="185">
        <v>58472654829.454002</v>
      </c>
    </row>
    <row r="741" spans="1:22" s="167" customFormat="1" x14ac:dyDescent="0.25">
      <c r="A741" s="218">
        <v>210000</v>
      </c>
      <c r="B741" s="219" t="s">
        <v>2088</v>
      </c>
      <c r="C741" s="220">
        <v>10805338353.780001</v>
      </c>
      <c r="D741" s="220">
        <v>13394833404.280001</v>
      </c>
      <c r="E741" s="220">
        <v>16138651332.629999</v>
      </c>
      <c r="F741" s="220">
        <v>19359042172.77</v>
      </c>
      <c r="G741" s="220">
        <v>23244719437</v>
      </c>
      <c r="H741" s="220">
        <v>27084399354.540001</v>
      </c>
      <c r="I741" s="220">
        <v>27598802239.540001</v>
      </c>
      <c r="J741" s="166"/>
      <c r="K741" s="166"/>
      <c r="L741" s="166"/>
      <c r="M741" s="166"/>
      <c r="N741" s="166"/>
      <c r="O741" s="166"/>
      <c r="P741" s="166"/>
      <c r="Q741" s="166"/>
      <c r="R741" s="166"/>
      <c r="S741" s="166"/>
      <c r="T741" s="217">
        <v>38968208548.584915</v>
      </c>
      <c r="U741" s="217">
        <v>24119377484</v>
      </c>
      <c r="V741" s="217">
        <v>50488220440.784012</v>
      </c>
    </row>
    <row r="742" spans="1:22" s="167" customFormat="1" x14ac:dyDescent="0.25">
      <c r="A742" s="175">
        <v>210500</v>
      </c>
      <c r="B742" s="176" t="s">
        <v>2089</v>
      </c>
      <c r="C742" s="177">
        <v>0</v>
      </c>
      <c r="D742" s="177">
        <v>0</v>
      </c>
      <c r="E742" s="177">
        <v>0</v>
      </c>
      <c r="F742" s="177">
        <v>1220179263.77</v>
      </c>
      <c r="G742" s="177">
        <v>1898030819</v>
      </c>
      <c r="H742" s="177">
        <v>1616375179.9000001</v>
      </c>
      <c r="I742" s="177">
        <v>1571902964.9000001</v>
      </c>
      <c r="J742" s="166"/>
      <c r="K742" s="166"/>
      <c r="L742" s="166"/>
      <c r="M742" s="166"/>
      <c r="N742" s="166"/>
      <c r="O742" s="166"/>
      <c r="P742" s="166"/>
      <c r="Q742" s="166"/>
      <c r="R742" s="166"/>
      <c r="S742" s="166"/>
      <c r="T742" s="178">
        <v>3780269073.3794804</v>
      </c>
      <c r="U742" s="178">
        <v>979201953</v>
      </c>
      <c r="V742" s="178">
        <v>6307186875.1760025</v>
      </c>
    </row>
    <row r="743" spans="1:22" s="167" customFormat="1" x14ac:dyDescent="0.25">
      <c r="A743" s="179">
        <v>210505</v>
      </c>
      <c r="B743" s="180" t="s">
        <v>1046</v>
      </c>
      <c r="C743" s="181">
        <v>0</v>
      </c>
      <c r="D743" s="181">
        <v>0</v>
      </c>
      <c r="E743" s="181">
        <v>0</v>
      </c>
      <c r="F743" s="181">
        <v>1220179203.77</v>
      </c>
      <c r="G743" s="181">
        <v>1898030761</v>
      </c>
      <c r="H743" s="181">
        <v>1616375145.9000001</v>
      </c>
      <c r="I743" s="181">
        <v>1571902932.9000001</v>
      </c>
      <c r="J743" s="166"/>
      <c r="K743" s="166"/>
      <c r="L743" s="166"/>
      <c r="M743" s="166"/>
      <c r="N743" s="166"/>
      <c r="O743" s="166"/>
      <c r="P743" s="166"/>
      <c r="Q743" s="166"/>
      <c r="R743" s="166"/>
      <c r="S743" s="166"/>
      <c r="T743" s="182">
        <v>3771550369.7553244</v>
      </c>
      <c r="U743" s="182">
        <v>958228323</v>
      </c>
      <c r="V743" s="182">
        <v>6307186875.1760025</v>
      </c>
    </row>
    <row r="744" spans="1:22" s="167" customFormat="1" x14ac:dyDescent="0.25">
      <c r="A744" s="179">
        <v>210510</v>
      </c>
      <c r="B744" s="180" t="s">
        <v>1045</v>
      </c>
      <c r="C744" s="181">
        <v>0</v>
      </c>
      <c r="D744" s="181">
        <v>0</v>
      </c>
      <c r="E744" s="181">
        <v>0</v>
      </c>
      <c r="F744" s="181">
        <v>60</v>
      </c>
      <c r="G744" s="181">
        <v>58</v>
      </c>
      <c r="H744" s="181">
        <v>34</v>
      </c>
      <c r="I744" s="181">
        <v>32</v>
      </c>
      <c r="J744" s="166"/>
      <c r="K744" s="166"/>
      <c r="L744" s="166"/>
      <c r="M744" s="166"/>
      <c r="N744" s="166"/>
      <c r="O744" s="166"/>
      <c r="P744" s="166"/>
      <c r="Q744" s="166"/>
      <c r="R744" s="166"/>
      <c r="S744" s="166"/>
      <c r="T744" s="182">
        <v>6996959.3774025971</v>
      </c>
      <c r="U744" s="182">
        <v>0</v>
      </c>
      <c r="V744" s="182">
        <v>0</v>
      </c>
    </row>
    <row r="745" spans="1:22" s="167" customFormat="1" x14ac:dyDescent="0.25">
      <c r="A745" s="179">
        <v>210595</v>
      </c>
      <c r="B745" s="180" t="s">
        <v>2090</v>
      </c>
      <c r="C745" s="181">
        <v>0</v>
      </c>
      <c r="D745" s="181">
        <v>0</v>
      </c>
      <c r="E745" s="181">
        <v>0</v>
      </c>
      <c r="F745" s="181">
        <v>0</v>
      </c>
      <c r="G745" s="181">
        <v>0</v>
      </c>
      <c r="H745" s="181">
        <v>0</v>
      </c>
      <c r="I745" s="181">
        <v>0</v>
      </c>
      <c r="J745" s="166"/>
      <c r="K745" s="166"/>
      <c r="L745" s="166"/>
      <c r="M745" s="166"/>
      <c r="N745" s="166"/>
      <c r="O745" s="166"/>
      <c r="P745" s="166"/>
      <c r="Q745" s="166"/>
      <c r="R745" s="166"/>
      <c r="S745" s="166"/>
      <c r="T745" s="182">
        <v>1721739.0519480519</v>
      </c>
      <c r="U745" s="182">
        <v>0</v>
      </c>
      <c r="V745" s="182">
        <v>0</v>
      </c>
    </row>
    <row r="746" spans="1:22" s="167" customFormat="1" x14ac:dyDescent="0.25">
      <c r="A746" s="175">
        <v>211000</v>
      </c>
      <c r="B746" s="176" t="s">
        <v>2091</v>
      </c>
      <c r="C746" s="177">
        <v>1161309621.3199999</v>
      </c>
      <c r="D746" s="177">
        <v>1555741959.3199999</v>
      </c>
      <c r="E746" s="177">
        <v>1969229964.03</v>
      </c>
      <c r="F746" s="177">
        <v>2454779009</v>
      </c>
      <c r="G746" s="177">
        <v>2991561600</v>
      </c>
      <c r="H746" s="177">
        <v>3873734017</v>
      </c>
      <c r="I746" s="177">
        <v>4175864281</v>
      </c>
      <c r="J746" s="166"/>
      <c r="K746" s="166"/>
      <c r="L746" s="166"/>
      <c r="M746" s="166"/>
      <c r="N746" s="166"/>
      <c r="O746" s="166"/>
      <c r="P746" s="166"/>
      <c r="Q746" s="166"/>
      <c r="R746" s="166"/>
      <c r="S746" s="166"/>
      <c r="T746" s="178">
        <v>7954754503.8323374</v>
      </c>
      <c r="U746" s="178">
        <v>1189354189</v>
      </c>
      <c r="V746" s="178">
        <v>9803364439.1120052</v>
      </c>
    </row>
    <row r="747" spans="1:22" s="167" customFormat="1" x14ac:dyDescent="0.25">
      <c r="A747" s="179">
        <v>211005</v>
      </c>
      <c r="B747" s="180" t="s">
        <v>1042</v>
      </c>
      <c r="C747" s="181">
        <v>0</v>
      </c>
      <c r="D747" s="181">
        <v>7500000</v>
      </c>
      <c r="E747" s="181">
        <v>2000000</v>
      </c>
      <c r="F747" s="181">
        <v>82990984</v>
      </c>
      <c r="G747" s="181">
        <v>170932252</v>
      </c>
      <c r="H747" s="181">
        <v>324101860</v>
      </c>
      <c r="I747" s="181">
        <v>224952382</v>
      </c>
      <c r="J747" s="166"/>
      <c r="K747" s="166"/>
      <c r="L747" s="166"/>
      <c r="M747" s="166"/>
      <c r="N747" s="166"/>
      <c r="O747" s="166"/>
      <c r="P747" s="166"/>
      <c r="Q747" s="166"/>
      <c r="R747" s="166"/>
      <c r="S747" s="166"/>
      <c r="T747" s="182">
        <v>2096386673.120909</v>
      </c>
      <c r="U747" s="182">
        <v>340390702</v>
      </c>
      <c r="V747" s="182">
        <v>2774140531.8000016</v>
      </c>
    </row>
    <row r="748" spans="1:22" s="167" customFormat="1" x14ac:dyDescent="0.25">
      <c r="A748" s="179">
        <v>211010</v>
      </c>
      <c r="B748" s="180" t="s">
        <v>1041</v>
      </c>
      <c r="C748" s="181">
        <v>1130624422.3199999</v>
      </c>
      <c r="D748" s="181">
        <v>1506426760.3199999</v>
      </c>
      <c r="E748" s="181">
        <v>1913593782.03</v>
      </c>
      <c r="F748" s="181">
        <v>2299082513</v>
      </c>
      <c r="G748" s="181">
        <v>2733222895</v>
      </c>
      <c r="H748" s="181">
        <v>3418391616</v>
      </c>
      <c r="I748" s="181">
        <v>3839293479</v>
      </c>
      <c r="J748" s="166"/>
      <c r="K748" s="166"/>
      <c r="L748" s="166"/>
      <c r="M748" s="166"/>
      <c r="N748" s="166"/>
      <c r="O748" s="166"/>
      <c r="P748" s="166"/>
      <c r="Q748" s="166"/>
      <c r="R748" s="166"/>
      <c r="S748" s="166"/>
      <c r="T748" s="182">
        <v>3867498415.0625968</v>
      </c>
      <c r="U748" s="182">
        <v>304848849</v>
      </c>
      <c r="V748" s="182">
        <v>5031858212.4000025</v>
      </c>
    </row>
    <row r="749" spans="1:22" s="167" customFormat="1" x14ac:dyDescent="0.25">
      <c r="A749" s="179">
        <v>211015</v>
      </c>
      <c r="B749" s="180" t="s">
        <v>1040</v>
      </c>
      <c r="C749" s="181">
        <v>0</v>
      </c>
      <c r="D749" s="181">
        <v>0</v>
      </c>
      <c r="E749" s="181">
        <v>0</v>
      </c>
      <c r="F749" s="181">
        <v>0</v>
      </c>
      <c r="G749" s="181">
        <v>0</v>
      </c>
      <c r="H749" s="181">
        <v>0</v>
      </c>
      <c r="I749" s="181">
        <v>0</v>
      </c>
      <c r="J749" s="166"/>
      <c r="K749" s="166"/>
      <c r="L749" s="166"/>
      <c r="M749" s="166"/>
      <c r="N749" s="166"/>
      <c r="O749" s="166"/>
      <c r="P749" s="166"/>
      <c r="Q749" s="166"/>
      <c r="R749" s="166"/>
      <c r="S749" s="166"/>
      <c r="T749" s="182">
        <v>1080412990.23013</v>
      </c>
      <c r="U749" s="182">
        <v>0</v>
      </c>
      <c r="V749" s="182">
        <v>0</v>
      </c>
    </row>
    <row r="750" spans="1:22" s="167" customFormat="1" x14ac:dyDescent="0.25">
      <c r="A750" s="179">
        <v>211020</v>
      </c>
      <c r="B750" s="180" t="s">
        <v>1039</v>
      </c>
      <c r="C750" s="181">
        <v>0</v>
      </c>
      <c r="D750" s="181">
        <v>0</v>
      </c>
      <c r="E750" s="181">
        <v>0</v>
      </c>
      <c r="F750" s="181">
        <v>0</v>
      </c>
      <c r="G750" s="181">
        <v>0</v>
      </c>
      <c r="H750" s="181">
        <v>0</v>
      </c>
      <c r="I750" s="181">
        <v>0</v>
      </c>
      <c r="J750" s="166"/>
      <c r="K750" s="166"/>
      <c r="L750" s="166"/>
      <c r="M750" s="166"/>
      <c r="N750" s="166"/>
      <c r="O750" s="166"/>
      <c r="P750" s="166"/>
      <c r="Q750" s="166"/>
      <c r="R750" s="166"/>
      <c r="S750" s="166"/>
      <c r="T750" s="182">
        <v>759766943.23285711</v>
      </c>
      <c r="U750" s="182">
        <v>0</v>
      </c>
      <c r="V750" s="182">
        <v>0</v>
      </c>
    </row>
    <row r="751" spans="1:22" s="167" customFormat="1" x14ac:dyDescent="0.25">
      <c r="A751" s="179">
        <v>211095</v>
      </c>
      <c r="B751" s="180" t="s">
        <v>2092</v>
      </c>
      <c r="C751" s="181">
        <v>30685199</v>
      </c>
      <c r="D751" s="181">
        <v>41815199</v>
      </c>
      <c r="E751" s="181">
        <v>53636182</v>
      </c>
      <c r="F751" s="181">
        <v>72705512</v>
      </c>
      <c r="G751" s="181">
        <v>87406453</v>
      </c>
      <c r="H751" s="181">
        <v>131240541</v>
      </c>
      <c r="I751" s="181">
        <v>111618420</v>
      </c>
      <c r="J751" s="166"/>
      <c r="K751" s="166"/>
      <c r="L751" s="166"/>
      <c r="M751" s="166"/>
      <c r="N751" s="166"/>
      <c r="O751" s="166"/>
      <c r="P751" s="166"/>
      <c r="Q751" s="166"/>
      <c r="R751" s="166"/>
      <c r="S751" s="166"/>
      <c r="T751" s="182">
        <v>150689482.18584418</v>
      </c>
      <c r="U751" s="182">
        <v>5019000</v>
      </c>
      <c r="V751" s="182">
        <v>120433893.15000008</v>
      </c>
    </row>
    <row r="752" spans="1:22" s="167" customFormat="1" x14ac:dyDescent="0.25">
      <c r="A752" s="175">
        <v>212500</v>
      </c>
      <c r="B752" s="176" t="s">
        <v>2093</v>
      </c>
      <c r="C752" s="177">
        <v>2728672899.4299998</v>
      </c>
      <c r="D752" s="177">
        <v>3674174735.9299998</v>
      </c>
      <c r="E752" s="177">
        <v>4643743918.5699997</v>
      </c>
      <c r="F752" s="177">
        <v>4396537088</v>
      </c>
      <c r="G752" s="177">
        <v>5358165453</v>
      </c>
      <c r="H752" s="177">
        <v>6827602878.6400003</v>
      </c>
      <c r="I752" s="177">
        <v>6769951545.6400003</v>
      </c>
      <c r="J752" s="166"/>
      <c r="K752" s="166"/>
      <c r="L752" s="166"/>
      <c r="M752" s="166"/>
      <c r="N752" s="166"/>
      <c r="O752" s="166"/>
      <c r="P752" s="166"/>
      <c r="Q752" s="166"/>
      <c r="R752" s="166"/>
      <c r="S752" s="166"/>
      <c r="T752" s="178">
        <v>1646916874.5853248</v>
      </c>
      <c r="U752" s="178">
        <v>401205523</v>
      </c>
      <c r="V752" s="178">
        <v>1689787835.400002</v>
      </c>
    </row>
    <row r="753" spans="1:22" s="167" customFormat="1" x14ac:dyDescent="0.25">
      <c r="A753" s="179">
        <v>212505</v>
      </c>
      <c r="B753" s="180" t="s">
        <v>2094</v>
      </c>
      <c r="C753" s="181">
        <v>0</v>
      </c>
      <c r="D753" s="181">
        <v>0</v>
      </c>
      <c r="E753" s="181">
        <v>0</v>
      </c>
      <c r="F753" s="181">
        <v>4396536781</v>
      </c>
      <c r="G753" s="181">
        <v>5358165453</v>
      </c>
      <c r="H753" s="181">
        <v>6827561793.6400003</v>
      </c>
      <c r="I753" s="181">
        <v>6769951545.6400003</v>
      </c>
      <c r="J753" s="166"/>
      <c r="K753" s="166"/>
      <c r="L753" s="166"/>
      <c r="M753" s="166"/>
      <c r="N753" s="166"/>
      <c r="O753" s="166"/>
      <c r="P753" s="166"/>
      <c r="Q753" s="166"/>
      <c r="R753" s="166"/>
      <c r="S753" s="166"/>
      <c r="T753" s="182">
        <v>1178351426.8753247</v>
      </c>
      <c r="U753" s="182">
        <v>189907820</v>
      </c>
      <c r="V753" s="182">
        <v>931369138.95200014</v>
      </c>
    </row>
    <row r="754" spans="1:22" s="167" customFormat="1" x14ac:dyDescent="0.25">
      <c r="A754" s="179">
        <v>212510</v>
      </c>
      <c r="B754" s="180" t="s">
        <v>2095</v>
      </c>
      <c r="C754" s="181">
        <v>0</v>
      </c>
      <c r="D754" s="181">
        <v>0</v>
      </c>
      <c r="E754" s="181">
        <v>0</v>
      </c>
      <c r="F754" s="181">
        <v>0</v>
      </c>
      <c r="G754" s="181">
        <v>0</v>
      </c>
      <c r="H754" s="181">
        <v>0</v>
      </c>
      <c r="I754" s="181">
        <v>0</v>
      </c>
      <c r="J754" s="166"/>
      <c r="K754" s="166"/>
      <c r="L754" s="166"/>
      <c r="M754" s="166"/>
      <c r="N754" s="166"/>
      <c r="O754" s="166"/>
      <c r="P754" s="166"/>
      <c r="Q754" s="166"/>
      <c r="R754" s="166"/>
      <c r="S754" s="166"/>
      <c r="T754" s="182">
        <v>13122511.558441559</v>
      </c>
      <c r="U754" s="182">
        <v>0</v>
      </c>
      <c r="V754" s="182">
        <v>0</v>
      </c>
    </row>
    <row r="755" spans="1:22" s="167" customFormat="1" x14ac:dyDescent="0.25">
      <c r="A755" s="179">
        <v>212515</v>
      </c>
      <c r="B755" s="180" t="s">
        <v>2096</v>
      </c>
      <c r="C755" s="181">
        <v>0</v>
      </c>
      <c r="D755" s="181">
        <v>0</v>
      </c>
      <c r="E755" s="181">
        <v>0</v>
      </c>
      <c r="F755" s="181">
        <v>0</v>
      </c>
      <c r="G755" s="181">
        <v>0</v>
      </c>
      <c r="H755" s="181">
        <v>41085</v>
      </c>
      <c r="I755" s="181">
        <v>0</v>
      </c>
      <c r="J755" s="166"/>
      <c r="K755" s="166"/>
      <c r="L755" s="166"/>
      <c r="M755" s="166"/>
      <c r="N755" s="166"/>
      <c r="O755" s="166"/>
      <c r="P755" s="166"/>
      <c r="Q755" s="166"/>
      <c r="R755" s="166"/>
      <c r="S755" s="166"/>
      <c r="T755" s="182">
        <v>438606696.13857138</v>
      </c>
      <c r="U755" s="182">
        <v>0</v>
      </c>
      <c r="V755" s="182">
        <v>92242449.560000062</v>
      </c>
    </row>
    <row r="756" spans="1:22" s="167" customFormat="1" x14ac:dyDescent="0.25">
      <c r="A756" s="179">
        <v>212520</v>
      </c>
      <c r="B756" s="180" t="s">
        <v>2097</v>
      </c>
      <c r="C756" s="181">
        <v>0</v>
      </c>
      <c r="D756" s="181">
        <v>0</v>
      </c>
      <c r="E756" s="181">
        <v>0</v>
      </c>
      <c r="F756" s="181">
        <v>0</v>
      </c>
      <c r="G756" s="181">
        <v>0</v>
      </c>
      <c r="H756" s="181">
        <v>0</v>
      </c>
      <c r="I756" s="181">
        <v>0</v>
      </c>
      <c r="J756" s="166"/>
      <c r="K756" s="166"/>
      <c r="L756" s="166"/>
      <c r="M756" s="166"/>
      <c r="N756" s="166"/>
      <c r="O756" s="166"/>
      <c r="P756" s="166"/>
      <c r="Q756" s="166"/>
      <c r="R756" s="166"/>
      <c r="S756" s="166"/>
      <c r="T756" s="182">
        <v>0</v>
      </c>
      <c r="U756" s="182">
        <v>0</v>
      </c>
      <c r="V756" s="182">
        <v>0</v>
      </c>
    </row>
    <row r="757" spans="1:22" s="167" customFormat="1" x14ac:dyDescent="0.25">
      <c r="A757" s="179">
        <v>212595</v>
      </c>
      <c r="B757" s="180" t="s">
        <v>2098</v>
      </c>
      <c r="C757" s="181">
        <v>0</v>
      </c>
      <c r="D757" s="181">
        <v>0</v>
      </c>
      <c r="E757" s="181">
        <v>0</v>
      </c>
      <c r="F757" s="181">
        <v>0</v>
      </c>
      <c r="G757" s="181">
        <v>0</v>
      </c>
      <c r="H757" s="181">
        <v>0</v>
      </c>
      <c r="I757" s="181">
        <v>0</v>
      </c>
      <c r="J757" s="166"/>
      <c r="K757" s="166"/>
      <c r="L757" s="166"/>
      <c r="M757" s="166"/>
      <c r="N757" s="166"/>
      <c r="O757" s="166"/>
      <c r="P757" s="166"/>
      <c r="Q757" s="166"/>
      <c r="R757" s="166"/>
      <c r="S757" s="166"/>
      <c r="T757" s="182">
        <v>16836237.415584415</v>
      </c>
      <c r="U757" s="182">
        <v>0</v>
      </c>
      <c r="V757" s="182">
        <v>8651666.400000006</v>
      </c>
    </row>
    <row r="758" spans="1:22" s="167" customFormat="1" x14ac:dyDescent="0.25">
      <c r="A758" s="175">
        <v>213000</v>
      </c>
      <c r="B758" s="176" t="s">
        <v>2099</v>
      </c>
      <c r="C758" s="177">
        <v>6915355833.0299997</v>
      </c>
      <c r="D758" s="177">
        <v>8164916709.0299997</v>
      </c>
      <c r="E758" s="177">
        <v>9525677450.0300007</v>
      </c>
      <c r="F758" s="177">
        <v>11287546812</v>
      </c>
      <c r="G758" s="177">
        <v>12996961565</v>
      </c>
      <c r="H758" s="177">
        <v>14766687279</v>
      </c>
      <c r="I758" s="177">
        <v>15081083448</v>
      </c>
      <c r="J758" s="166"/>
      <c r="K758" s="166"/>
      <c r="L758" s="166"/>
      <c r="M758" s="166"/>
      <c r="N758" s="166"/>
      <c r="O758" s="166"/>
      <c r="P758" s="166"/>
      <c r="Q758" s="166"/>
      <c r="R758" s="166"/>
      <c r="S758" s="166"/>
      <c r="T758" s="178">
        <v>25586268096.787796</v>
      </c>
      <c r="U758" s="178">
        <v>19163345047.630001</v>
      </c>
      <c r="V758" s="178">
        <v>33325869798.888004</v>
      </c>
    </row>
    <row r="759" spans="1:22" s="167" customFormat="1" x14ac:dyDescent="0.25">
      <c r="A759" s="179">
        <v>213005</v>
      </c>
      <c r="B759" s="180" t="s">
        <v>2100</v>
      </c>
      <c r="C759" s="181">
        <v>0</v>
      </c>
      <c r="D759" s="181">
        <v>0</v>
      </c>
      <c r="E759" s="181">
        <v>0</v>
      </c>
      <c r="F759" s="181">
        <v>0</v>
      </c>
      <c r="G759" s="181">
        <v>0</v>
      </c>
      <c r="H759" s="181">
        <v>0</v>
      </c>
      <c r="I759" s="181">
        <v>0</v>
      </c>
      <c r="J759" s="166"/>
      <c r="K759" s="166"/>
      <c r="L759" s="166"/>
      <c r="M759" s="166"/>
      <c r="N759" s="166"/>
      <c r="O759" s="166"/>
      <c r="P759" s="166"/>
      <c r="Q759" s="166"/>
      <c r="R759" s="166"/>
      <c r="S759" s="166"/>
      <c r="T759" s="182">
        <v>1291471597.1916883</v>
      </c>
      <c r="U759" s="182">
        <v>0</v>
      </c>
      <c r="V759" s="182">
        <v>0</v>
      </c>
    </row>
    <row r="760" spans="1:22" s="167" customFormat="1" x14ac:dyDescent="0.25">
      <c r="A760" s="179">
        <v>213010</v>
      </c>
      <c r="B760" s="180" t="s">
        <v>2101</v>
      </c>
      <c r="C760" s="181">
        <v>6915331774.0299997</v>
      </c>
      <c r="D760" s="181">
        <v>8164892650.0299997</v>
      </c>
      <c r="E760" s="181">
        <v>9525677450.0300007</v>
      </c>
      <c r="F760" s="181">
        <v>10990013579</v>
      </c>
      <c r="G760" s="181">
        <v>12807916112</v>
      </c>
      <c r="H760" s="181">
        <v>14498557703</v>
      </c>
      <c r="I760" s="181">
        <v>14801734696</v>
      </c>
      <c r="J760" s="166"/>
      <c r="K760" s="166"/>
      <c r="L760" s="166"/>
      <c r="M760" s="166"/>
      <c r="N760" s="166"/>
      <c r="O760" s="166"/>
      <c r="P760" s="166"/>
      <c r="Q760" s="166"/>
      <c r="R760" s="166"/>
      <c r="S760" s="166"/>
      <c r="T760" s="182">
        <v>23969244233.172474</v>
      </c>
      <c r="U760" s="182">
        <v>18350124449</v>
      </c>
      <c r="V760" s="182">
        <v>31919502601.59602</v>
      </c>
    </row>
    <row r="761" spans="1:22" s="167" customFormat="1" x14ac:dyDescent="0.25">
      <c r="A761" s="179">
        <v>213095</v>
      </c>
      <c r="B761" s="180" t="s">
        <v>2102</v>
      </c>
      <c r="C761" s="181">
        <v>24059</v>
      </c>
      <c r="D761" s="181">
        <v>24059</v>
      </c>
      <c r="E761" s="181">
        <v>0</v>
      </c>
      <c r="F761" s="181">
        <v>297533233</v>
      </c>
      <c r="G761" s="181">
        <v>189045453</v>
      </c>
      <c r="H761" s="181">
        <v>268129576</v>
      </c>
      <c r="I761" s="181">
        <v>279348752</v>
      </c>
      <c r="J761" s="166"/>
      <c r="K761" s="166"/>
      <c r="L761" s="166"/>
      <c r="M761" s="166"/>
      <c r="N761" s="166"/>
      <c r="O761" s="166"/>
      <c r="P761" s="166"/>
      <c r="Q761" s="166"/>
      <c r="R761" s="166"/>
      <c r="S761" s="166"/>
      <c r="T761" s="182">
        <v>325552266.42363638</v>
      </c>
      <c r="U761" s="182">
        <v>0</v>
      </c>
      <c r="V761" s="182">
        <v>509835702.60000002</v>
      </c>
    </row>
    <row r="762" spans="1:22" s="167" customFormat="1" x14ac:dyDescent="0.25">
      <c r="A762" s="171">
        <v>220000</v>
      </c>
      <c r="B762" s="172" t="s">
        <v>2103</v>
      </c>
      <c r="C762" s="173">
        <v>0</v>
      </c>
      <c r="D762" s="173">
        <v>0</v>
      </c>
      <c r="E762" s="173">
        <v>0</v>
      </c>
      <c r="F762" s="173">
        <v>0</v>
      </c>
      <c r="G762" s="173">
        <v>0</v>
      </c>
      <c r="H762" s="173">
        <v>0</v>
      </c>
      <c r="I762" s="173">
        <v>0</v>
      </c>
      <c r="J762" s="166"/>
      <c r="K762" s="166"/>
      <c r="L762" s="166"/>
      <c r="M762" s="166"/>
      <c r="N762" s="166"/>
      <c r="O762" s="166"/>
      <c r="P762" s="166"/>
      <c r="Q762" s="166"/>
      <c r="R762" s="166"/>
      <c r="S762" s="166"/>
      <c r="T762" s="174">
        <v>0</v>
      </c>
      <c r="U762" s="174">
        <v>0</v>
      </c>
      <c r="V762" s="174">
        <v>0</v>
      </c>
    </row>
    <row r="763" spans="1:22" s="167" customFormat="1" x14ac:dyDescent="0.25">
      <c r="A763" s="175">
        <v>220500</v>
      </c>
      <c r="B763" s="176" t="s">
        <v>2104</v>
      </c>
      <c r="C763" s="177">
        <v>0</v>
      </c>
      <c r="D763" s="177">
        <v>0</v>
      </c>
      <c r="E763" s="177">
        <v>0</v>
      </c>
      <c r="F763" s="177">
        <v>0</v>
      </c>
      <c r="G763" s="177">
        <v>0</v>
      </c>
      <c r="H763" s="177">
        <v>0</v>
      </c>
      <c r="I763" s="177">
        <v>0</v>
      </c>
      <c r="J763" s="166"/>
      <c r="K763" s="166"/>
      <c r="L763" s="166"/>
      <c r="M763" s="166"/>
      <c r="N763" s="166"/>
      <c r="O763" s="166"/>
      <c r="P763" s="166"/>
      <c r="Q763" s="166"/>
      <c r="R763" s="166"/>
      <c r="S763" s="166"/>
      <c r="T763" s="178">
        <v>0</v>
      </c>
      <c r="U763" s="178">
        <v>0</v>
      </c>
      <c r="V763" s="178">
        <v>0</v>
      </c>
    </row>
    <row r="764" spans="1:22" s="167" customFormat="1" x14ac:dyDescent="0.25">
      <c r="A764" s="175">
        <v>221000</v>
      </c>
      <c r="B764" s="176" t="s">
        <v>2105</v>
      </c>
      <c r="C764" s="177">
        <v>0</v>
      </c>
      <c r="D764" s="177">
        <v>0</v>
      </c>
      <c r="E764" s="177">
        <v>0</v>
      </c>
      <c r="F764" s="177">
        <v>0</v>
      </c>
      <c r="G764" s="177">
        <v>0</v>
      </c>
      <c r="H764" s="177">
        <v>0</v>
      </c>
      <c r="I764" s="177">
        <v>0</v>
      </c>
      <c r="J764" s="166"/>
      <c r="K764" s="166"/>
      <c r="L764" s="166"/>
      <c r="M764" s="166"/>
      <c r="N764" s="166"/>
      <c r="O764" s="166"/>
      <c r="P764" s="166"/>
      <c r="Q764" s="166"/>
      <c r="R764" s="166"/>
      <c r="S764" s="166"/>
      <c r="T764" s="178">
        <v>0</v>
      </c>
      <c r="U764" s="178">
        <v>0</v>
      </c>
      <c r="V764" s="178">
        <v>0</v>
      </c>
    </row>
    <row r="765" spans="1:22" s="167" customFormat="1" x14ac:dyDescent="0.25">
      <c r="A765" s="175">
        <v>221500</v>
      </c>
      <c r="B765" s="176" t="s">
        <v>1024</v>
      </c>
      <c r="C765" s="177">
        <v>0</v>
      </c>
      <c r="D765" s="177">
        <v>0</v>
      </c>
      <c r="E765" s="177">
        <v>0</v>
      </c>
      <c r="F765" s="177">
        <v>0</v>
      </c>
      <c r="G765" s="177">
        <v>0</v>
      </c>
      <c r="H765" s="177">
        <v>0</v>
      </c>
      <c r="I765" s="177">
        <v>0</v>
      </c>
      <c r="J765" s="166"/>
      <c r="K765" s="166"/>
      <c r="L765" s="166"/>
      <c r="M765" s="166"/>
      <c r="N765" s="166"/>
      <c r="O765" s="166"/>
      <c r="P765" s="166"/>
      <c r="Q765" s="166"/>
      <c r="R765" s="166"/>
      <c r="S765" s="166"/>
      <c r="T765" s="178">
        <v>0</v>
      </c>
      <c r="U765" s="178">
        <v>0</v>
      </c>
      <c r="V765" s="178">
        <v>0</v>
      </c>
    </row>
    <row r="766" spans="1:22" s="167" customFormat="1" x14ac:dyDescent="0.25">
      <c r="A766" s="175">
        <v>222000</v>
      </c>
      <c r="B766" s="176" t="s">
        <v>1023</v>
      </c>
      <c r="C766" s="177">
        <v>0</v>
      </c>
      <c r="D766" s="177">
        <v>0</v>
      </c>
      <c r="E766" s="177">
        <v>0</v>
      </c>
      <c r="F766" s="177">
        <v>0</v>
      </c>
      <c r="G766" s="177">
        <v>0</v>
      </c>
      <c r="H766" s="177">
        <v>0</v>
      </c>
      <c r="I766" s="177">
        <v>0</v>
      </c>
      <c r="J766" s="166"/>
      <c r="K766" s="166"/>
      <c r="L766" s="166"/>
      <c r="M766" s="166"/>
      <c r="N766" s="166"/>
      <c r="O766" s="166"/>
      <c r="P766" s="166"/>
      <c r="Q766" s="166"/>
      <c r="R766" s="166"/>
      <c r="S766" s="166"/>
      <c r="T766" s="178">
        <v>0</v>
      </c>
      <c r="U766" s="178">
        <v>0</v>
      </c>
      <c r="V766" s="178">
        <v>0</v>
      </c>
    </row>
    <row r="767" spans="1:22" s="167" customFormat="1" x14ac:dyDescent="0.25">
      <c r="A767" s="175">
        <v>222500</v>
      </c>
      <c r="B767" s="176" t="s">
        <v>1022</v>
      </c>
      <c r="C767" s="177">
        <v>0</v>
      </c>
      <c r="D767" s="177">
        <v>0</v>
      </c>
      <c r="E767" s="177">
        <v>0</v>
      </c>
      <c r="F767" s="177">
        <v>0</v>
      </c>
      <c r="G767" s="177">
        <v>0</v>
      </c>
      <c r="H767" s="177">
        <v>0</v>
      </c>
      <c r="I767" s="177">
        <v>0</v>
      </c>
      <c r="J767" s="166"/>
      <c r="K767" s="166"/>
      <c r="L767" s="166"/>
      <c r="M767" s="166"/>
      <c r="N767" s="166"/>
      <c r="O767" s="166"/>
      <c r="P767" s="166"/>
      <c r="Q767" s="166"/>
      <c r="R767" s="166"/>
      <c r="S767" s="166"/>
      <c r="T767" s="178">
        <v>0</v>
      </c>
      <c r="U767" s="178">
        <v>0</v>
      </c>
      <c r="V767" s="178">
        <v>0</v>
      </c>
    </row>
    <row r="768" spans="1:22" s="167" customFormat="1" x14ac:dyDescent="0.25">
      <c r="A768" s="175">
        <v>229500</v>
      </c>
      <c r="B768" s="176" t="s">
        <v>2106</v>
      </c>
      <c r="C768" s="177">
        <v>0</v>
      </c>
      <c r="D768" s="177">
        <v>0</v>
      </c>
      <c r="E768" s="177">
        <v>0</v>
      </c>
      <c r="F768" s="177">
        <v>0</v>
      </c>
      <c r="G768" s="177">
        <v>0</v>
      </c>
      <c r="H768" s="177">
        <v>0</v>
      </c>
      <c r="I768" s="177">
        <v>0</v>
      </c>
      <c r="J768" s="166"/>
      <c r="K768" s="166"/>
      <c r="L768" s="166"/>
      <c r="M768" s="166"/>
      <c r="N768" s="166"/>
      <c r="O768" s="166"/>
      <c r="P768" s="166"/>
      <c r="Q768" s="166"/>
      <c r="R768" s="166"/>
      <c r="S768" s="166"/>
      <c r="T768" s="178">
        <v>0</v>
      </c>
      <c r="U768" s="178">
        <v>0</v>
      </c>
      <c r="V768" s="178">
        <v>0</v>
      </c>
    </row>
    <row r="769" spans="1:22" s="167" customFormat="1" x14ac:dyDescent="0.25">
      <c r="A769" s="218">
        <v>230000</v>
      </c>
      <c r="B769" s="219" t="s">
        <v>1020</v>
      </c>
      <c r="C769" s="220">
        <v>0</v>
      </c>
      <c r="D769" s="220">
        <v>0</v>
      </c>
      <c r="E769" s="220">
        <v>0</v>
      </c>
      <c r="F769" s="220">
        <v>0</v>
      </c>
      <c r="G769" s="220">
        <v>0</v>
      </c>
      <c r="H769" s="220">
        <v>0</v>
      </c>
      <c r="I769" s="220">
        <v>0</v>
      </c>
      <c r="J769" s="166"/>
      <c r="K769" s="166"/>
      <c r="L769" s="166"/>
      <c r="M769" s="166"/>
      <c r="N769" s="166"/>
      <c r="O769" s="166"/>
      <c r="P769" s="166"/>
      <c r="Q769" s="166"/>
      <c r="R769" s="166"/>
      <c r="S769" s="166"/>
      <c r="T769" s="217">
        <v>2367590451.4425969</v>
      </c>
      <c r="U769" s="217">
        <v>0</v>
      </c>
      <c r="V769" s="217">
        <v>323426872.65200007</v>
      </c>
    </row>
    <row r="770" spans="1:22" s="167" customFormat="1" x14ac:dyDescent="0.25">
      <c r="A770" s="175">
        <v>230500</v>
      </c>
      <c r="B770" s="176" t="s">
        <v>2107</v>
      </c>
      <c r="C770" s="177">
        <v>0</v>
      </c>
      <c r="D770" s="177">
        <v>0</v>
      </c>
      <c r="E770" s="177">
        <v>0</v>
      </c>
      <c r="F770" s="177">
        <v>0</v>
      </c>
      <c r="G770" s="177">
        <v>0</v>
      </c>
      <c r="H770" s="177">
        <v>0</v>
      </c>
      <c r="I770" s="177">
        <v>0</v>
      </c>
      <c r="J770" s="166"/>
      <c r="K770" s="166"/>
      <c r="L770" s="166"/>
      <c r="M770" s="166"/>
      <c r="N770" s="166"/>
      <c r="O770" s="166"/>
      <c r="P770" s="166"/>
      <c r="Q770" s="166"/>
      <c r="R770" s="166"/>
      <c r="S770" s="166"/>
      <c r="T770" s="178">
        <v>883722922.67805195</v>
      </c>
      <c r="U770" s="178">
        <v>0</v>
      </c>
      <c r="V770" s="178">
        <v>62170239.256000265</v>
      </c>
    </row>
    <row r="771" spans="1:22" s="167" customFormat="1" x14ac:dyDescent="0.25">
      <c r="A771" s="179">
        <v>230505</v>
      </c>
      <c r="B771" s="180" t="s">
        <v>1014</v>
      </c>
      <c r="C771" s="181">
        <v>0</v>
      </c>
      <c r="D771" s="181">
        <v>0</v>
      </c>
      <c r="E771" s="181">
        <v>0</v>
      </c>
      <c r="F771" s="181">
        <v>0</v>
      </c>
      <c r="G771" s="181">
        <v>0</v>
      </c>
      <c r="H771" s="181">
        <v>0</v>
      </c>
      <c r="I771" s="181">
        <v>0</v>
      </c>
      <c r="J771" s="166"/>
      <c r="K771" s="166"/>
      <c r="L771" s="166"/>
      <c r="M771" s="166"/>
      <c r="N771" s="166"/>
      <c r="O771" s="166"/>
      <c r="P771" s="166"/>
      <c r="Q771" s="166"/>
      <c r="R771" s="166"/>
      <c r="S771" s="166"/>
      <c r="T771" s="182">
        <v>533255501.27857137</v>
      </c>
      <c r="U771" s="182">
        <v>0</v>
      </c>
      <c r="V771" s="182">
        <v>1225475</v>
      </c>
    </row>
    <row r="772" spans="1:22" s="167" customFormat="1" x14ac:dyDescent="0.25">
      <c r="A772" s="179">
        <v>230510</v>
      </c>
      <c r="B772" s="180" t="s">
        <v>1013</v>
      </c>
      <c r="C772" s="181">
        <v>0</v>
      </c>
      <c r="D772" s="181">
        <v>0</v>
      </c>
      <c r="E772" s="181">
        <v>0</v>
      </c>
      <c r="F772" s="181">
        <v>0</v>
      </c>
      <c r="G772" s="181">
        <v>0</v>
      </c>
      <c r="H772" s="181">
        <v>0</v>
      </c>
      <c r="I772" s="181">
        <v>0</v>
      </c>
      <c r="J772" s="166"/>
      <c r="K772" s="166"/>
      <c r="L772" s="166"/>
      <c r="M772" s="166"/>
      <c r="N772" s="166"/>
      <c r="O772" s="166"/>
      <c r="P772" s="166"/>
      <c r="Q772" s="166"/>
      <c r="R772" s="166"/>
      <c r="S772" s="166"/>
      <c r="T772" s="182">
        <v>240273551.07792208</v>
      </c>
      <c r="U772" s="182">
        <v>0</v>
      </c>
      <c r="V772" s="182">
        <v>0</v>
      </c>
    </row>
    <row r="773" spans="1:22" s="167" customFormat="1" x14ac:dyDescent="0.25">
      <c r="A773" s="179">
        <v>230515</v>
      </c>
      <c r="B773" s="180" t="s">
        <v>1018</v>
      </c>
      <c r="C773" s="181">
        <v>0</v>
      </c>
      <c r="D773" s="181">
        <v>0</v>
      </c>
      <c r="E773" s="181">
        <v>0</v>
      </c>
      <c r="F773" s="181">
        <v>0</v>
      </c>
      <c r="G773" s="181">
        <v>0</v>
      </c>
      <c r="H773" s="181">
        <v>0</v>
      </c>
      <c r="I773" s="181">
        <v>0</v>
      </c>
      <c r="J773" s="166"/>
      <c r="K773" s="166"/>
      <c r="L773" s="166"/>
      <c r="M773" s="166"/>
      <c r="N773" s="166"/>
      <c r="O773" s="166"/>
      <c r="P773" s="166"/>
      <c r="Q773" s="166"/>
      <c r="R773" s="166"/>
      <c r="S773" s="166"/>
      <c r="T773" s="182">
        <v>46809119.441558443</v>
      </c>
      <c r="U773" s="182">
        <v>0</v>
      </c>
      <c r="V773" s="182">
        <v>0</v>
      </c>
    </row>
    <row r="774" spans="1:22" s="167" customFormat="1" x14ac:dyDescent="0.25">
      <c r="A774" s="179">
        <v>230520</v>
      </c>
      <c r="B774" s="180" t="s">
        <v>1011</v>
      </c>
      <c r="C774" s="181">
        <v>0</v>
      </c>
      <c r="D774" s="181">
        <v>0</v>
      </c>
      <c r="E774" s="181">
        <v>0</v>
      </c>
      <c r="F774" s="181">
        <v>0</v>
      </c>
      <c r="G774" s="181">
        <v>0</v>
      </c>
      <c r="H774" s="181">
        <v>0</v>
      </c>
      <c r="I774" s="181">
        <v>0</v>
      </c>
      <c r="J774" s="166"/>
      <c r="K774" s="166"/>
      <c r="L774" s="166"/>
      <c r="M774" s="166"/>
      <c r="N774" s="166"/>
      <c r="O774" s="166"/>
      <c r="P774" s="166"/>
      <c r="Q774" s="166"/>
      <c r="R774" s="166"/>
      <c r="S774" s="166"/>
      <c r="T774" s="182">
        <v>0</v>
      </c>
      <c r="U774" s="182">
        <v>0</v>
      </c>
      <c r="V774" s="182">
        <v>0</v>
      </c>
    </row>
    <row r="775" spans="1:22" s="167" customFormat="1" x14ac:dyDescent="0.25">
      <c r="A775" s="179">
        <v>230525</v>
      </c>
      <c r="B775" s="180" t="s">
        <v>1017</v>
      </c>
      <c r="C775" s="181">
        <v>0</v>
      </c>
      <c r="D775" s="181">
        <v>0</v>
      </c>
      <c r="E775" s="181">
        <v>0</v>
      </c>
      <c r="F775" s="181">
        <v>0</v>
      </c>
      <c r="G775" s="181">
        <v>0</v>
      </c>
      <c r="H775" s="181">
        <v>0</v>
      </c>
      <c r="I775" s="181">
        <v>0</v>
      </c>
      <c r="J775" s="166"/>
      <c r="K775" s="166"/>
      <c r="L775" s="166"/>
      <c r="M775" s="166"/>
      <c r="N775" s="166"/>
      <c r="O775" s="166"/>
      <c r="P775" s="166"/>
      <c r="Q775" s="166"/>
      <c r="R775" s="166"/>
      <c r="S775" s="166"/>
      <c r="T775" s="182">
        <v>5868713.0942857144</v>
      </c>
      <c r="U775" s="182">
        <v>0</v>
      </c>
      <c r="V775" s="182">
        <v>0</v>
      </c>
    </row>
    <row r="776" spans="1:22" s="167" customFormat="1" x14ac:dyDescent="0.25">
      <c r="A776" s="179">
        <v>230527</v>
      </c>
      <c r="B776" s="180" t="s">
        <v>2108</v>
      </c>
      <c r="C776" s="181">
        <v>0</v>
      </c>
      <c r="D776" s="181">
        <v>0</v>
      </c>
      <c r="E776" s="181">
        <v>0</v>
      </c>
      <c r="F776" s="181">
        <v>0</v>
      </c>
      <c r="G776" s="181">
        <v>0</v>
      </c>
      <c r="H776" s="181">
        <v>0</v>
      </c>
      <c r="I776" s="181">
        <v>0</v>
      </c>
      <c r="J776" s="166"/>
      <c r="K776" s="166"/>
      <c r="L776" s="166"/>
      <c r="M776" s="166"/>
      <c r="N776" s="166"/>
      <c r="O776" s="166"/>
      <c r="P776" s="166"/>
      <c r="Q776" s="166"/>
      <c r="R776" s="166"/>
      <c r="S776" s="166"/>
      <c r="T776" s="182">
        <v>0</v>
      </c>
      <c r="U776" s="182">
        <v>0</v>
      </c>
      <c r="V776" s="182">
        <v>0</v>
      </c>
    </row>
    <row r="777" spans="1:22" s="167" customFormat="1" x14ac:dyDescent="0.25">
      <c r="A777" s="179">
        <v>230530</v>
      </c>
      <c r="B777" s="180" t="s">
        <v>1010</v>
      </c>
      <c r="C777" s="181">
        <v>0</v>
      </c>
      <c r="D777" s="181">
        <v>0</v>
      </c>
      <c r="E777" s="181">
        <v>0</v>
      </c>
      <c r="F777" s="181">
        <v>0</v>
      </c>
      <c r="G777" s="181">
        <v>0</v>
      </c>
      <c r="H777" s="181">
        <v>0</v>
      </c>
      <c r="I777" s="181">
        <v>0</v>
      </c>
      <c r="J777" s="166"/>
      <c r="K777" s="166"/>
      <c r="L777" s="166"/>
      <c r="M777" s="166"/>
      <c r="N777" s="166"/>
      <c r="O777" s="166"/>
      <c r="P777" s="166"/>
      <c r="Q777" s="166"/>
      <c r="R777" s="166"/>
      <c r="S777" s="166"/>
      <c r="T777" s="182">
        <v>45182111.054935068</v>
      </c>
      <c r="U777" s="182">
        <v>0</v>
      </c>
      <c r="V777" s="182">
        <v>0</v>
      </c>
    </row>
    <row r="778" spans="1:22" s="167" customFormat="1" x14ac:dyDescent="0.25">
      <c r="A778" s="179">
        <v>230535</v>
      </c>
      <c r="B778" s="180" t="s">
        <v>2109</v>
      </c>
      <c r="C778" s="181">
        <v>0</v>
      </c>
      <c r="D778" s="181">
        <v>0</v>
      </c>
      <c r="E778" s="181">
        <v>0</v>
      </c>
      <c r="F778" s="181">
        <v>0</v>
      </c>
      <c r="G778" s="181">
        <v>0</v>
      </c>
      <c r="H778" s="181">
        <v>0</v>
      </c>
      <c r="I778" s="181">
        <v>0</v>
      </c>
      <c r="J778" s="166"/>
      <c r="K778" s="166"/>
      <c r="L778" s="166"/>
      <c r="M778" s="166"/>
      <c r="N778" s="166"/>
      <c r="O778" s="166"/>
      <c r="P778" s="166"/>
      <c r="Q778" s="166"/>
      <c r="R778" s="166"/>
      <c r="S778" s="166"/>
      <c r="T778" s="182">
        <v>12333926.730779221</v>
      </c>
      <c r="U778" s="182">
        <v>0</v>
      </c>
      <c r="V778" s="182">
        <v>0</v>
      </c>
    </row>
    <row r="779" spans="1:22" s="167" customFormat="1" x14ac:dyDescent="0.25">
      <c r="A779" s="175">
        <v>230800</v>
      </c>
      <c r="B779" s="176" t="s">
        <v>2110</v>
      </c>
      <c r="C779" s="177">
        <v>0</v>
      </c>
      <c r="D779" s="177">
        <v>0</v>
      </c>
      <c r="E779" s="177">
        <v>0</v>
      </c>
      <c r="F779" s="177">
        <v>0</v>
      </c>
      <c r="G779" s="177">
        <v>0</v>
      </c>
      <c r="H779" s="177">
        <v>0</v>
      </c>
      <c r="I779" s="177">
        <v>0</v>
      </c>
      <c r="J779" s="166"/>
      <c r="K779" s="166"/>
      <c r="L779" s="166"/>
      <c r="M779" s="166"/>
      <c r="N779" s="166"/>
      <c r="O779" s="166"/>
      <c r="P779" s="166"/>
      <c r="Q779" s="166"/>
      <c r="R779" s="166"/>
      <c r="S779" s="166"/>
      <c r="T779" s="178">
        <v>1469155244.0359738</v>
      </c>
      <c r="U779" s="178">
        <v>0</v>
      </c>
      <c r="V779" s="178">
        <v>0</v>
      </c>
    </row>
    <row r="780" spans="1:22" s="167" customFormat="1" x14ac:dyDescent="0.25">
      <c r="A780" s="179">
        <v>230805</v>
      </c>
      <c r="B780" s="180" t="s">
        <v>1014</v>
      </c>
      <c r="C780" s="181">
        <v>0</v>
      </c>
      <c r="D780" s="181">
        <v>0</v>
      </c>
      <c r="E780" s="181">
        <v>0</v>
      </c>
      <c r="F780" s="181">
        <v>0</v>
      </c>
      <c r="G780" s="181">
        <v>0</v>
      </c>
      <c r="H780" s="181">
        <v>0</v>
      </c>
      <c r="I780" s="181">
        <v>0</v>
      </c>
      <c r="J780" s="166"/>
      <c r="K780" s="166"/>
      <c r="L780" s="166"/>
      <c r="M780" s="166"/>
      <c r="N780" s="166"/>
      <c r="O780" s="166"/>
      <c r="P780" s="166"/>
      <c r="Q780" s="166"/>
      <c r="R780" s="166"/>
      <c r="S780" s="166"/>
      <c r="T780" s="182">
        <v>753983794.38649356</v>
      </c>
      <c r="U780" s="182">
        <v>0</v>
      </c>
      <c r="V780" s="182">
        <v>0</v>
      </c>
    </row>
    <row r="781" spans="1:22" s="167" customFormat="1" x14ac:dyDescent="0.25">
      <c r="A781" s="179">
        <v>230810</v>
      </c>
      <c r="B781" s="180" t="s">
        <v>1013</v>
      </c>
      <c r="C781" s="181">
        <v>0</v>
      </c>
      <c r="D781" s="181">
        <v>0</v>
      </c>
      <c r="E781" s="181">
        <v>0</v>
      </c>
      <c r="F781" s="181">
        <v>0</v>
      </c>
      <c r="G781" s="181">
        <v>0</v>
      </c>
      <c r="H781" s="181">
        <v>0</v>
      </c>
      <c r="I781" s="181">
        <v>0</v>
      </c>
      <c r="J781" s="166"/>
      <c r="K781" s="166"/>
      <c r="L781" s="166"/>
      <c r="M781" s="166"/>
      <c r="N781" s="166"/>
      <c r="O781" s="166"/>
      <c r="P781" s="166"/>
      <c r="Q781" s="166"/>
      <c r="R781" s="166"/>
      <c r="S781" s="166"/>
      <c r="T781" s="182">
        <v>247589535.02610391</v>
      </c>
      <c r="U781" s="182">
        <v>0</v>
      </c>
      <c r="V781" s="182">
        <v>0</v>
      </c>
    </row>
    <row r="782" spans="1:22" s="167" customFormat="1" x14ac:dyDescent="0.25">
      <c r="A782" s="179">
        <v>230815</v>
      </c>
      <c r="B782" s="180" t="s">
        <v>1012</v>
      </c>
      <c r="C782" s="181">
        <v>0</v>
      </c>
      <c r="D782" s="181">
        <v>0</v>
      </c>
      <c r="E782" s="181">
        <v>0</v>
      </c>
      <c r="F782" s="181">
        <v>0</v>
      </c>
      <c r="G782" s="181">
        <v>0</v>
      </c>
      <c r="H782" s="181">
        <v>0</v>
      </c>
      <c r="I782" s="181">
        <v>0</v>
      </c>
      <c r="J782" s="166"/>
      <c r="K782" s="166"/>
      <c r="L782" s="166"/>
      <c r="M782" s="166"/>
      <c r="N782" s="166"/>
      <c r="O782" s="166"/>
      <c r="P782" s="166"/>
      <c r="Q782" s="166"/>
      <c r="R782" s="166"/>
      <c r="S782" s="166"/>
      <c r="T782" s="182">
        <v>52399307.155844159</v>
      </c>
      <c r="U782" s="182">
        <v>0</v>
      </c>
      <c r="V782" s="182">
        <v>0</v>
      </c>
    </row>
    <row r="783" spans="1:22" s="167" customFormat="1" x14ac:dyDescent="0.25">
      <c r="A783" s="179">
        <v>230820</v>
      </c>
      <c r="B783" s="180" t="s">
        <v>1011</v>
      </c>
      <c r="C783" s="181">
        <v>0</v>
      </c>
      <c r="D783" s="181">
        <v>0</v>
      </c>
      <c r="E783" s="181">
        <v>0</v>
      </c>
      <c r="F783" s="181">
        <v>0</v>
      </c>
      <c r="G783" s="181">
        <v>0</v>
      </c>
      <c r="H783" s="181">
        <v>0</v>
      </c>
      <c r="I783" s="181">
        <v>0</v>
      </c>
      <c r="J783" s="166"/>
      <c r="K783" s="166"/>
      <c r="L783" s="166"/>
      <c r="M783" s="166"/>
      <c r="N783" s="166"/>
      <c r="O783" s="166"/>
      <c r="P783" s="166"/>
      <c r="Q783" s="166"/>
      <c r="R783" s="166"/>
      <c r="S783" s="166"/>
      <c r="T783" s="182">
        <v>0</v>
      </c>
      <c r="U783" s="182">
        <v>0</v>
      </c>
      <c r="V783" s="182">
        <v>0</v>
      </c>
    </row>
    <row r="784" spans="1:22" s="167" customFormat="1" x14ac:dyDescent="0.25">
      <c r="A784" s="179">
        <v>230825</v>
      </c>
      <c r="B784" s="180" t="s">
        <v>1010</v>
      </c>
      <c r="C784" s="181">
        <v>0</v>
      </c>
      <c r="D784" s="181">
        <v>0</v>
      </c>
      <c r="E784" s="181">
        <v>0</v>
      </c>
      <c r="F784" s="181">
        <v>0</v>
      </c>
      <c r="G784" s="181">
        <v>0</v>
      </c>
      <c r="H784" s="181">
        <v>0</v>
      </c>
      <c r="I784" s="181">
        <v>0</v>
      </c>
      <c r="J784" s="166"/>
      <c r="K784" s="166"/>
      <c r="L784" s="166"/>
      <c r="M784" s="166"/>
      <c r="N784" s="166"/>
      <c r="O784" s="166"/>
      <c r="P784" s="166"/>
      <c r="Q784" s="166"/>
      <c r="R784" s="166"/>
      <c r="S784" s="166"/>
      <c r="T784" s="182">
        <v>415182607.46753246</v>
      </c>
      <c r="U784" s="182">
        <v>0</v>
      </c>
      <c r="V784" s="182">
        <v>0</v>
      </c>
    </row>
    <row r="785" spans="1:22" s="167" customFormat="1" x14ac:dyDescent="0.25">
      <c r="A785" s="179">
        <v>230827</v>
      </c>
      <c r="B785" s="180" t="s">
        <v>2108</v>
      </c>
      <c r="C785" s="181">
        <v>0</v>
      </c>
      <c r="D785" s="181">
        <v>0</v>
      </c>
      <c r="E785" s="181">
        <v>0</v>
      </c>
      <c r="F785" s="181">
        <v>0</v>
      </c>
      <c r="G785" s="181">
        <v>0</v>
      </c>
      <c r="H785" s="181">
        <v>0</v>
      </c>
      <c r="I785" s="181">
        <v>0</v>
      </c>
      <c r="J785" s="166"/>
      <c r="K785" s="166"/>
      <c r="L785" s="166"/>
      <c r="M785" s="166"/>
      <c r="N785" s="166"/>
      <c r="O785" s="166"/>
      <c r="P785" s="166"/>
      <c r="Q785" s="166"/>
      <c r="R785" s="166"/>
      <c r="S785" s="166"/>
      <c r="T785" s="182">
        <v>0</v>
      </c>
      <c r="U785" s="182">
        <v>0</v>
      </c>
      <c r="V785" s="182">
        <v>0</v>
      </c>
    </row>
    <row r="786" spans="1:22" s="167" customFormat="1" x14ac:dyDescent="0.25">
      <c r="A786" s="179">
        <v>230830</v>
      </c>
      <c r="B786" s="180" t="s">
        <v>2111</v>
      </c>
      <c r="C786" s="181">
        <v>0</v>
      </c>
      <c r="D786" s="181">
        <v>0</v>
      </c>
      <c r="E786" s="181">
        <v>0</v>
      </c>
      <c r="F786" s="181">
        <v>0</v>
      </c>
      <c r="G786" s="181">
        <v>0</v>
      </c>
      <c r="H786" s="181">
        <v>0</v>
      </c>
      <c r="I786" s="181">
        <v>0</v>
      </c>
      <c r="J786" s="166"/>
      <c r="K786" s="166"/>
      <c r="L786" s="166"/>
      <c r="M786" s="166"/>
      <c r="N786" s="166"/>
      <c r="O786" s="166"/>
      <c r="P786" s="166"/>
      <c r="Q786" s="166"/>
      <c r="R786" s="166"/>
      <c r="S786" s="166"/>
      <c r="T786" s="182">
        <v>0</v>
      </c>
      <c r="U786" s="182">
        <v>0</v>
      </c>
      <c r="V786" s="182">
        <v>0</v>
      </c>
    </row>
    <row r="787" spans="1:22" s="167" customFormat="1" x14ac:dyDescent="0.25">
      <c r="A787" s="175">
        <v>231000</v>
      </c>
      <c r="B787" s="176" t="s">
        <v>2112</v>
      </c>
      <c r="C787" s="177">
        <v>0</v>
      </c>
      <c r="D787" s="177">
        <v>0</v>
      </c>
      <c r="E787" s="177">
        <v>0</v>
      </c>
      <c r="F787" s="177">
        <v>0</v>
      </c>
      <c r="G787" s="177">
        <v>0</v>
      </c>
      <c r="H787" s="177">
        <v>0</v>
      </c>
      <c r="I787" s="177">
        <v>0</v>
      </c>
      <c r="J787" s="166"/>
      <c r="K787" s="166"/>
      <c r="L787" s="166"/>
      <c r="M787" s="166"/>
      <c r="N787" s="166"/>
      <c r="O787" s="166"/>
      <c r="P787" s="166"/>
      <c r="Q787" s="166"/>
      <c r="R787" s="166"/>
      <c r="S787" s="166"/>
      <c r="T787" s="178">
        <v>0</v>
      </c>
      <c r="U787" s="178">
        <v>0</v>
      </c>
      <c r="V787" s="178">
        <v>0</v>
      </c>
    </row>
    <row r="788" spans="1:22" s="167" customFormat="1" x14ac:dyDescent="0.25">
      <c r="A788" s="179">
        <v>231005</v>
      </c>
      <c r="B788" s="180" t="s">
        <v>1006</v>
      </c>
      <c r="C788" s="181">
        <v>0</v>
      </c>
      <c r="D788" s="181">
        <v>0</v>
      </c>
      <c r="E788" s="181">
        <v>0</v>
      </c>
      <c r="F788" s="181">
        <v>0</v>
      </c>
      <c r="G788" s="181">
        <v>0</v>
      </c>
      <c r="H788" s="181">
        <v>0</v>
      </c>
      <c r="I788" s="181">
        <v>0</v>
      </c>
      <c r="J788" s="166"/>
      <c r="K788" s="166"/>
      <c r="L788" s="166"/>
      <c r="M788" s="166"/>
      <c r="N788" s="166"/>
      <c r="O788" s="166"/>
      <c r="P788" s="166"/>
      <c r="Q788" s="166"/>
      <c r="R788" s="166"/>
      <c r="S788" s="166"/>
      <c r="T788" s="182">
        <v>0</v>
      </c>
      <c r="U788" s="182">
        <v>0</v>
      </c>
      <c r="V788" s="182">
        <v>0</v>
      </c>
    </row>
    <row r="789" spans="1:22" s="167" customFormat="1" x14ac:dyDescent="0.25">
      <c r="A789" s="179">
        <v>231010</v>
      </c>
      <c r="B789" s="180" t="s">
        <v>2113</v>
      </c>
      <c r="C789" s="181">
        <v>0</v>
      </c>
      <c r="D789" s="181">
        <v>0</v>
      </c>
      <c r="E789" s="181">
        <v>0</v>
      </c>
      <c r="F789" s="181">
        <v>0</v>
      </c>
      <c r="G789" s="181">
        <v>0</v>
      </c>
      <c r="H789" s="181">
        <v>0</v>
      </c>
      <c r="I789" s="181">
        <v>0</v>
      </c>
      <c r="J789" s="166"/>
      <c r="K789" s="166"/>
      <c r="L789" s="166"/>
      <c r="M789" s="166"/>
      <c r="N789" s="166"/>
      <c r="O789" s="166"/>
      <c r="P789" s="166"/>
      <c r="Q789" s="166"/>
      <c r="R789" s="166"/>
      <c r="S789" s="166"/>
      <c r="T789" s="182">
        <v>0</v>
      </c>
      <c r="U789" s="182">
        <v>0</v>
      </c>
      <c r="V789" s="182">
        <v>0</v>
      </c>
    </row>
    <row r="790" spans="1:22" s="167" customFormat="1" x14ac:dyDescent="0.25">
      <c r="A790" s="179">
        <v>231095</v>
      </c>
      <c r="B790" s="180" t="s">
        <v>2114</v>
      </c>
      <c r="C790" s="181">
        <v>0</v>
      </c>
      <c r="D790" s="181">
        <v>0</v>
      </c>
      <c r="E790" s="181">
        <v>0</v>
      </c>
      <c r="F790" s="181">
        <v>0</v>
      </c>
      <c r="G790" s="181">
        <v>0</v>
      </c>
      <c r="H790" s="181">
        <v>0</v>
      </c>
      <c r="I790" s="181">
        <v>0</v>
      </c>
      <c r="J790" s="166"/>
      <c r="K790" s="166"/>
      <c r="L790" s="166"/>
      <c r="M790" s="166"/>
      <c r="N790" s="166"/>
      <c r="O790" s="166"/>
      <c r="P790" s="166"/>
      <c r="Q790" s="166"/>
      <c r="R790" s="166"/>
      <c r="S790" s="166"/>
      <c r="T790" s="182">
        <v>0</v>
      </c>
      <c r="U790" s="182">
        <v>0</v>
      </c>
      <c r="V790" s="182">
        <v>0</v>
      </c>
    </row>
    <row r="791" spans="1:22" s="167" customFormat="1" x14ac:dyDescent="0.25">
      <c r="A791" s="175">
        <v>231500</v>
      </c>
      <c r="B791" s="176" t="s">
        <v>1003</v>
      </c>
      <c r="C791" s="177">
        <v>0</v>
      </c>
      <c r="D791" s="177">
        <v>0</v>
      </c>
      <c r="E791" s="177">
        <v>0</v>
      </c>
      <c r="F791" s="177">
        <v>0</v>
      </c>
      <c r="G791" s="177">
        <v>0</v>
      </c>
      <c r="H791" s="177">
        <v>0</v>
      </c>
      <c r="I791" s="177">
        <v>0</v>
      </c>
      <c r="J791" s="166"/>
      <c r="K791" s="166"/>
      <c r="L791" s="166"/>
      <c r="M791" s="166"/>
      <c r="N791" s="166"/>
      <c r="O791" s="166"/>
      <c r="P791" s="166"/>
      <c r="Q791" s="166"/>
      <c r="R791" s="166"/>
      <c r="S791" s="166"/>
      <c r="T791" s="178">
        <v>0</v>
      </c>
      <c r="U791" s="178">
        <v>0</v>
      </c>
      <c r="V791" s="178">
        <v>0</v>
      </c>
    </row>
    <row r="792" spans="1:22" s="167" customFormat="1" x14ac:dyDescent="0.25">
      <c r="A792" s="179">
        <v>231505</v>
      </c>
      <c r="B792" s="180" t="s">
        <v>2115</v>
      </c>
      <c r="C792" s="181">
        <v>0</v>
      </c>
      <c r="D792" s="181">
        <v>0</v>
      </c>
      <c r="E792" s="181">
        <v>0</v>
      </c>
      <c r="F792" s="181">
        <v>0</v>
      </c>
      <c r="G792" s="181">
        <v>0</v>
      </c>
      <c r="H792" s="181">
        <v>0</v>
      </c>
      <c r="I792" s="181">
        <v>0</v>
      </c>
      <c r="J792" s="166"/>
      <c r="K792" s="166"/>
      <c r="L792" s="166"/>
      <c r="M792" s="166"/>
      <c r="N792" s="166"/>
      <c r="O792" s="166"/>
      <c r="P792" s="166"/>
      <c r="Q792" s="166"/>
      <c r="R792" s="166"/>
      <c r="S792" s="166"/>
      <c r="T792" s="182">
        <v>0</v>
      </c>
      <c r="U792" s="182">
        <v>0</v>
      </c>
      <c r="V792" s="182">
        <v>0</v>
      </c>
    </row>
    <row r="793" spans="1:22" s="167" customFormat="1" x14ac:dyDescent="0.25">
      <c r="A793" s="179">
        <v>231510</v>
      </c>
      <c r="B793" s="180" t="s">
        <v>2116</v>
      </c>
      <c r="C793" s="181">
        <v>0</v>
      </c>
      <c r="D793" s="181">
        <v>0</v>
      </c>
      <c r="E793" s="181">
        <v>0</v>
      </c>
      <c r="F793" s="181">
        <v>0</v>
      </c>
      <c r="G793" s="181">
        <v>0</v>
      </c>
      <c r="H793" s="181">
        <v>0</v>
      </c>
      <c r="I793" s="181">
        <v>0</v>
      </c>
      <c r="J793" s="166"/>
      <c r="K793" s="166"/>
      <c r="L793" s="166"/>
      <c r="M793" s="166"/>
      <c r="N793" s="166"/>
      <c r="O793" s="166"/>
      <c r="P793" s="166"/>
      <c r="Q793" s="166"/>
      <c r="R793" s="166"/>
      <c r="S793" s="166"/>
      <c r="T793" s="182">
        <v>0</v>
      </c>
      <c r="U793" s="182">
        <v>0</v>
      </c>
      <c r="V793" s="182">
        <v>0</v>
      </c>
    </row>
    <row r="794" spans="1:22" s="167" customFormat="1" x14ac:dyDescent="0.25">
      <c r="A794" s="179">
        <v>231595</v>
      </c>
      <c r="B794" s="180" t="s">
        <v>1002</v>
      </c>
      <c r="C794" s="181">
        <v>0</v>
      </c>
      <c r="D794" s="181">
        <v>0</v>
      </c>
      <c r="E794" s="181">
        <v>0</v>
      </c>
      <c r="F794" s="181">
        <v>0</v>
      </c>
      <c r="G794" s="181">
        <v>0</v>
      </c>
      <c r="H794" s="181">
        <v>0</v>
      </c>
      <c r="I794" s="181">
        <v>0</v>
      </c>
      <c r="J794" s="166"/>
      <c r="K794" s="166"/>
      <c r="L794" s="166"/>
      <c r="M794" s="166"/>
      <c r="N794" s="166"/>
      <c r="O794" s="166"/>
      <c r="P794" s="166"/>
      <c r="Q794" s="166"/>
      <c r="R794" s="166"/>
      <c r="S794" s="166"/>
      <c r="T794" s="182">
        <v>0</v>
      </c>
      <c r="U794" s="182">
        <v>0</v>
      </c>
      <c r="V794" s="182">
        <v>0</v>
      </c>
    </row>
    <row r="795" spans="1:22" s="167" customFormat="1" x14ac:dyDescent="0.25">
      <c r="A795" s="175">
        <v>231700</v>
      </c>
      <c r="B795" s="176" t="s">
        <v>1001</v>
      </c>
      <c r="C795" s="177">
        <v>0</v>
      </c>
      <c r="D795" s="177">
        <v>0</v>
      </c>
      <c r="E795" s="177">
        <v>0</v>
      </c>
      <c r="F795" s="177">
        <v>0</v>
      </c>
      <c r="G795" s="177">
        <v>0</v>
      </c>
      <c r="H795" s="177">
        <v>0</v>
      </c>
      <c r="I795" s="177">
        <v>0</v>
      </c>
      <c r="J795" s="166"/>
      <c r="K795" s="166"/>
      <c r="L795" s="166"/>
      <c r="M795" s="166"/>
      <c r="N795" s="166"/>
      <c r="O795" s="166"/>
      <c r="P795" s="166"/>
      <c r="Q795" s="166"/>
      <c r="R795" s="166"/>
      <c r="S795" s="166"/>
      <c r="T795" s="178">
        <v>0</v>
      </c>
      <c r="U795" s="178">
        <v>0</v>
      </c>
      <c r="V795" s="178">
        <v>0</v>
      </c>
    </row>
    <row r="796" spans="1:22" s="167" customFormat="1" x14ac:dyDescent="0.25">
      <c r="A796" s="179">
        <v>231705</v>
      </c>
      <c r="B796" s="180" t="s">
        <v>2115</v>
      </c>
      <c r="C796" s="181">
        <v>0</v>
      </c>
      <c r="D796" s="181">
        <v>0</v>
      </c>
      <c r="E796" s="181">
        <v>0</v>
      </c>
      <c r="F796" s="181">
        <v>0</v>
      </c>
      <c r="G796" s="181">
        <v>0</v>
      </c>
      <c r="H796" s="181">
        <v>0</v>
      </c>
      <c r="I796" s="181">
        <v>0</v>
      </c>
      <c r="J796" s="166"/>
      <c r="K796" s="166"/>
      <c r="L796" s="166"/>
      <c r="M796" s="166"/>
      <c r="N796" s="166"/>
      <c r="O796" s="166"/>
      <c r="P796" s="166"/>
      <c r="Q796" s="166"/>
      <c r="R796" s="166"/>
      <c r="S796" s="166"/>
      <c r="T796" s="182">
        <v>0</v>
      </c>
      <c r="U796" s="182">
        <v>0</v>
      </c>
      <c r="V796" s="182">
        <v>0</v>
      </c>
    </row>
    <row r="797" spans="1:22" s="167" customFormat="1" x14ac:dyDescent="0.25">
      <c r="A797" s="179">
        <v>231710</v>
      </c>
      <c r="B797" s="180" t="s">
        <v>2116</v>
      </c>
      <c r="C797" s="181">
        <v>0</v>
      </c>
      <c r="D797" s="181">
        <v>0</v>
      </c>
      <c r="E797" s="181">
        <v>0</v>
      </c>
      <c r="F797" s="181">
        <v>0</v>
      </c>
      <c r="G797" s="181">
        <v>0</v>
      </c>
      <c r="H797" s="181">
        <v>0</v>
      </c>
      <c r="I797" s="181">
        <v>0</v>
      </c>
      <c r="J797" s="166"/>
      <c r="K797" s="166"/>
      <c r="L797" s="166"/>
      <c r="M797" s="166"/>
      <c r="N797" s="166"/>
      <c r="O797" s="166"/>
      <c r="P797" s="166"/>
      <c r="Q797" s="166"/>
      <c r="R797" s="166"/>
      <c r="S797" s="166"/>
      <c r="T797" s="182">
        <v>0</v>
      </c>
      <c r="U797" s="182">
        <v>0</v>
      </c>
      <c r="V797" s="182">
        <v>0</v>
      </c>
    </row>
    <row r="798" spans="1:22" s="167" customFormat="1" x14ac:dyDescent="0.25">
      <c r="A798" s="179">
        <v>231795</v>
      </c>
      <c r="B798" s="180" t="s">
        <v>1000</v>
      </c>
      <c r="C798" s="181">
        <v>0</v>
      </c>
      <c r="D798" s="181">
        <v>0</v>
      </c>
      <c r="E798" s="181">
        <v>0</v>
      </c>
      <c r="F798" s="181">
        <v>0</v>
      </c>
      <c r="G798" s="181">
        <v>0</v>
      </c>
      <c r="H798" s="181">
        <v>0</v>
      </c>
      <c r="I798" s="181">
        <v>0</v>
      </c>
      <c r="J798" s="166"/>
      <c r="K798" s="166"/>
      <c r="L798" s="166"/>
      <c r="M798" s="166"/>
      <c r="N798" s="166"/>
      <c r="O798" s="166"/>
      <c r="P798" s="166"/>
      <c r="Q798" s="166"/>
      <c r="R798" s="166"/>
      <c r="S798" s="166"/>
      <c r="T798" s="182">
        <v>0</v>
      </c>
      <c r="U798" s="182">
        <v>0</v>
      </c>
      <c r="V798" s="182">
        <v>0</v>
      </c>
    </row>
    <row r="799" spans="1:22" s="167" customFormat="1" x14ac:dyDescent="0.25">
      <c r="A799" s="175">
        <v>232500</v>
      </c>
      <c r="B799" s="176" t="s">
        <v>999</v>
      </c>
      <c r="C799" s="177">
        <v>0</v>
      </c>
      <c r="D799" s="177">
        <v>0</v>
      </c>
      <c r="E799" s="177">
        <v>0</v>
      </c>
      <c r="F799" s="177">
        <v>0</v>
      </c>
      <c r="G799" s="177">
        <v>0</v>
      </c>
      <c r="H799" s="177">
        <v>0</v>
      </c>
      <c r="I799" s="177">
        <v>0</v>
      </c>
      <c r="J799" s="166"/>
      <c r="K799" s="166"/>
      <c r="L799" s="166"/>
      <c r="M799" s="166"/>
      <c r="N799" s="166"/>
      <c r="O799" s="166"/>
      <c r="P799" s="166"/>
      <c r="Q799" s="166"/>
      <c r="R799" s="166"/>
      <c r="S799" s="166"/>
      <c r="T799" s="178">
        <v>1649358.7272727273</v>
      </c>
      <c r="U799" s="178">
        <v>0</v>
      </c>
      <c r="V799" s="178">
        <v>0</v>
      </c>
    </row>
    <row r="800" spans="1:22" s="167" customFormat="1" x14ac:dyDescent="0.25">
      <c r="A800" s="179">
        <v>232505</v>
      </c>
      <c r="B800" s="180" t="s">
        <v>2115</v>
      </c>
      <c r="C800" s="181">
        <v>0</v>
      </c>
      <c r="D800" s="181">
        <v>0</v>
      </c>
      <c r="E800" s="181">
        <v>0</v>
      </c>
      <c r="F800" s="181">
        <v>0</v>
      </c>
      <c r="G800" s="181">
        <v>0</v>
      </c>
      <c r="H800" s="181">
        <v>0</v>
      </c>
      <c r="I800" s="181">
        <v>0</v>
      </c>
      <c r="J800" s="166"/>
      <c r="K800" s="166"/>
      <c r="L800" s="166"/>
      <c r="M800" s="166"/>
      <c r="N800" s="166"/>
      <c r="O800" s="166"/>
      <c r="P800" s="166"/>
      <c r="Q800" s="166"/>
      <c r="R800" s="166"/>
      <c r="S800" s="166"/>
      <c r="T800" s="182">
        <v>865800.87012987013</v>
      </c>
      <c r="U800" s="182">
        <v>0</v>
      </c>
      <c r="V800" s="182">
        <v>0</v>
      </c>
    </row>
    <row r="801" spans="1:22" s="167" customFormat="1" x14ac:dyDescent="0.25">
      <c r="A801" s="179">
        <v>232510</v>
      </c>
      <c r="B801" s="180" t="s">
        <v>2116</v>
      </c>
      <c r="C801" s="181">
        <v>0</v>
      </c>
      <c r="D801" s="181">
        <v>0</v>
      </c>
      <c r="E801" s="181">
        <v>0</v>
      </c>
      <c r="F801" s="181">
        <v>0</v>
      </c>
      <c r="G801" s="181">
        <v>0</v>
      </c>
      <c r="H801" s="181">
        <v>0</v>
      </c>
      <c r="I801" s="181">
        <v>0</v>
      </c>
      <c r="J801" s="166"/>
      <c r="K801" s="166"/>
      <c r="L801" s="166"/>
      <c r="M801" s="166"/>
      <c r="N801" s="166"/>
      <c r="O801" s="166"/>
      <c r="P801" s="166"/>
      <c r="Q801" s="166"/>
      <c r="R801" s="166"/>
      <c r="S801" s="166"/>
      <c r="T801" s="182">
        <v>779220.87012987013</v>
      </c>
      <c r="U801" s="182">
        <v>0</v>
      </c>
      <c r="V801" s="182">
        <v>0</v>
      </c>
    </row>
    <row r="802" spans="1:22" s="167" customFormat="1" x14ac:dyDescent="0.25">
      <c r="A802" s="179">
        <v>232595</v>
      </c>
      <c r="B802" s="180" t="s">
        <v>998</v>
      </c>
      <c r="C802" s="181">
        <v>0</v>
      </c>
      <c r="D802" s="181">
        <v>0</v>
      </c>
      <c r="E802" s="181">
        <v>0</v>
      </c>
      <c r="F802" s="181">
        <v>0</v>
      </c>
      <c r="G802" s="181">
        <v>0</v>
      </c>
      <c r="H802" s="181">
        <v>0</v>
      </c>
      <c r="I802" s="181">
        <v>0</v>
      </c>
      <c r="J802" s="166"/>
      <c r="K802" s="166"/>
      <c r="L802" s="166"/>
      <c r="M802" s="166"/>
      <c r="N802" s="166"/>
      <c r="O802" s="166"/>
      <c r="P802" s="166"/>
      <c r="Q802" s="166"/>
      <c r="R802" s="166"/>
      <c r="S802" s="166"/>
      <c r="T802" s="182">
        <v>4336.9870129870133</v>
      </c>
      <c r="U802" s="182">
        <v>0</v>
      </c>
      <c r="V802" s="182">
        <v>0</v>
      </c>
    </row>
    <row r="803" spans="1:22" s="167" customFormat="1" x14ac:dyDescent="0.25">
      <c r="A803" s="175">
        <v>234500</v>
      </c>
      <c r="B803" s="176" t="s">
        <v>997</v>
      </c>
      <c r="C803" s="177">
        <v>0</v>
      </c>
      <c r="D803" s="177">
        <v>0</v>
      </c>
      <c r="E803" s="177">
        <v>0</v>
      </c>
      <c r="F803" s="177">
        <v>0</v>
      </c>
      <c r="G803" s="177">
        <v>0</v>
      </c>
      <c r="H803" s="177">
        <v>0</v>
      </c>
      <c r="I803" s="177">
        <v>0</v>
      </c>
      <c r="J803" s="166"/>
      <c r="K803" s="166"/>
      <c r="L803" s="166"/>
      <c r="M803" s="166"/>
      <c r="N803" s="166"/>
      <c r="O803" s="166"/>
      <c r="P803" s="166"/>
      <c r="Q803" s="166"/>
      <c r="R803" s="166"/>
      <c r="S803" s="166"/>
      <c r="T803" s="178">
        <v>0</v>
      </c>
      <c r="U803" s="178">
        <v>0</v>
      </c>
      <c r="V803" s="178">
        <v>0</v>
      </c>
    </row>
    <row r="804" spans="1:22" s="167" customFormat="1" x14ac:dyDescent="0.25">
      <c r="A804" s="179">
        <v>234505</v>
      </c>
      <c r="B804" s="180" t="s">
        <v>2115</v>
      </c>
      <c r="C804" s="181">
        <v>0</v>
      </c>
      <c r="D804" s="181">
        <v>0</v>
      </c>
      <c r="E804" s="181">
        <v>0</v>
      </c>
      <c r="F804" s="181">
        <v>0</v>
      </c>
      <c r="G804" s="181">
        <v>0</v>
      </c>
      <c r="H804" s="181">
        <v>0</v>
      </c>
      <c r="I804" s="181">
        <v>0</v>
      </c>
      <c r="J804" s="166"/>
      <c r="K804" s="166"/>
      <c r="L804" s="166"/>
      <c r="M804" s="166"/>
      <c r="N804" s="166"/>
      <c r="O804" s="166"/>
      <c r="P804" s="166"/>
      <c r="Q804" s="166"/>
      <c r="R804" s="166"/>
      <c r="S804" s="166"/>
      <c r="T804" s="182">
        <v>0</v>
      </c>
      <c r="U804" s="182">
        <v>0</v>
      </c>
      <c r="V804" s="182">
        <v>0</v>
      </c>
    </row>
    <row r="805" spans="1:22" s="167" customFormat="1" x14ac:dyDescent="0.25">
      <c r="A805" s="179">
        <v>234510</v>
      </c>
      <c r="B805" s="180" t="s">
        <v>2116</v>
      </c>
      <c r="C805" s="181">
        <v>0</v>
      </c>
      <c r="D805" s="181">
        <v>0</v>
      </c>
      <c r="E805" s="181">
        <v>0</v>
      </c>
      <c r="F805" s="181">
        <v>0</v>
      </c>
      <c r="G805" s="181">
        <v>0</v>
      </c>
      <c r="H805" s="181">
        <v>0</v>
      </c>
      <c r="I805" s="181">
        <v>0</v>
      </c>
      <c r="J805" s="166"/>
      <c r="K805" s="166"/>
      <c r="L805" s="166"/>
      <c r="M805" s="166"/>
      <c r="N805" s="166"/>
      <c r="O805" s="166"/>
      <c r="P805" s="166"/>
      <c r="Q805" s="166"/>
      <c r="R805" s="166"/>
      <c r="S805" s="166"/>
      <c r="T805" s="182">
        <v>0</v>
      </c>
      <c r="U805" s="182">
        <v>0</v>
      </c>
      <c r="V805" s="182">
        <v>0</v>
      </c>
    </row>
    <row r="806" spans="1:22" s="167" customFormat="1" x14ac:dyDescent="0.25">
      <c r="A806" s="179">
        <v>234595</v>
      </c>
      <c r="B806" s="180" t="s">
        <v>996</v>
      </c>
      <c r="C806" s="181">
        <v>0</v>
      </c>
      <c r="D806" s="181">
        <v>0</v>
      </c>
      <c r="E806" s="181">
        <v>0</v>
      </c>
      <c r="F806" s="181">
        <v>0</v>
      </c>
      <c r="G806" s="181">
        <v>0</v>
      </c>
      <c r="H806" s="181">
        <v>0</v>
      </c>
      <c r="I806" s="181">
        <v>0</v>
      </c>
      <c r="J806" s="166"/>
      <c r="K806" s="166"/>
      <c r="L806" s="166"/>
      <c r="M806" s="166"/>
      <c r="N806" s="166"/>
      <c r="O806" s="166"/>
      <c r="P806" s="166"/>
      <c r="Q806" s="166"/>
      <c r="R806" s="166"/>
      <c r="S806" s="166"/>
      <c r="T806" s="182">
        <v>0</v>
      </c>
      <c r="U806" s="182">
        <v>0</v>
      </c>
      <c r="V806" s="182">
        <v>0</v>
      </c>
    </row>
    <row r="807" spans="1:22" s="167" customFormat="1" x14ac:dyDescent="0.25">
      <c r="A807" s="175">
        <v>235000</v>
      </c>
      <c r="B807" s="176" t="s">
        <v>995</v>
      </c>
      <c r="C807" s="177">
        <v>0</v>
      </c>
      <c r="D807" s="177">
        <v>0</v>
      </c>
      <c r="E807" s="177">
        <v>0</v>
      </c>
      <c r="F807" s="177">
        <v>0</v>
      </c>
      <c r="G807" s="177">
        <v>0</v>
      </c>
      <c r="H807" s="177">
        <v>0</v>
      </c>
      <c r="I807" s="177">
        <v>0</v>
      </c>
      <c r="J807" s="166"/>
      <c r="K807" s="166"/>
      <c r="L807" s="166"/>
      <c r="M807" s="166"/>
      <c r="N807" s="166"/>
      <c r="O807" s="166"/>
      <c r="P807" s="166"/>
      <c r="Q807" s="166"/>
      <c r="R807" s="166"/>
      <c r="S807" s="166"/>
      <c r="T807" s="178">
        <v>6284642.0662337663</v>
      </c>
      <c r="U807" s="178">
        <v>0</v>
      </c>
      <c r="V807" s="178">
        <v>0</v>
      </c>
    </row>
    <row r="808" spans="1:22" s="167" customFormat="1" x14ac:dyDescent="0.25">
      <c r="A808" s="179">
        <v>235005</v>
      </c>
      <c r="B808" s="180" t="s">
        <v>2115</v>
      </c>
      <c r="C808" s="181">
        <v>0</v>
      </c>
      <c r="D808" s="181">
        <v>0</v>
      </c>
      <c r="E808" s="181">
        <v>0</v>
      </c>
      <c r="F808" s="181">
        <v>0</v>
      </c>
      <c r="G808" s="181">
        <v>0</v>
      </c>
      <c r="H808" s="181">
        <v>0</v>
      </c>
      <c r="I808" s="181">
        <v>0</v>
      </c>
      <c r="J808" s="166"/>
      <c r="K808" s="166"/>
      <c r="L808" s="166"/>
      <c r="M808" s="166"/>
      <c r="N808" s="166"/>
      <c r="O808" s="166"/>
      <c r="P808" s="166"/>
      <c r="Q808" s="166"/>
      <c r="R808" s="166"/>
      <c r="S808" s="166"/>
      <c r="T808" s="182">
        <v>6284642.0662337663</v>
      </c>
      <c r="U808" s="182">
        <v>0</v>
      </c>
      <c r="V808" s="182">
        <v>0</v>
      </c>
    </row>
    <row r="809" spans="1:22" s="167" customFormat="1" x14ac:dyDescent="0.25">
      <c r="A809" s="179">
        <v>235010</v>
      </c>
      <c r="B809" s="180" t="s">
        <v>2116</v>
      </c>
      <c r="C809" s="181">
        <v>0</v>
      </c>
      <c r="D809" s="181">
        <v>0</v>
      </c>
      <c r="E809" s="181">
        <v>0</v>
      </c>
      <c r="F809" s="181">
        <v>0</v>
      </c>
      <c r="G809" s="181">
        <v>0</v>
      </c>
      <c r="H809" s="181">
        <v>0</v>
      </c>
      <c r="I809" s="181">
        <v>0</v>
      </c>
      <c r="J809" s="166"/>
      <c r="K809" s="166"/>
      <c r="L809" s="166"/>
      <c r="M809" s="166"/>
      <c r="N809" s="166"/>
      <c r="O809" s="166"/>
      <c r="P809" s="166"/>
      <c r="Q809" s="166"/>
      <c r="R809" s="166"/>
      <c r="S809" s="166"/>
      <c r="T809" s="182">
        <v>0</v>
      </c>
      <c r="U809" s="182">
        <v>0</v>
      </c>
      <c r="V809" s="182">
        <v>0</v>
      </c>
    </row>
    <row r="810" spans="1:22" s="167" customFormat="1" x14ac:dyDescent="0.25">
      <c r="A810" s="179">
        <v>235095</v>
      </c>
      <c r="B810" s="180" t="s">
        <v>992</v>
      </c>
      <c r="C810" s="181">
        <v>0</v>
      </c>
      <c r="D810" s="181">
        <v>0</v>
      </c>
      <c r="E810" s="181">
        <v>0</v>
      </c>
      <c r="F810" s="181">
        <v>0</v>
      </c>
      <c r="G810" s="181">
        <v>0</v>
      </c>
      <c r="H810" s="181">
        <v>0</v>
      </c>
      <c r="I810" s="181">
        <v>0</v>
      </c>
      <c r="J810" s="166"/>
      <c r="K810" s="166"/>
      <c r="L810" s="166"/>
      <c r="M810" s="166"/>
      <c r="N810" s="166"/>
      <c r="O810" s="166"/>
      <c r="P810" s="166"/>
      <c r="Q810" s="166"/>
      <c r="R810" s="166"/>
      <c r="S810" s="166"/>
      <c r="T810" s="182">
        <v>0</v>
      </c>
      <c r="U810" s="182">
        <v>0</v>
      </c>
      <c r="V810" s="182">
        <v>0</v>
      </c>
    </row>
    <row r="811" spans="1:22" s="167" customFormat="1" x14ac:dyDescent="0.25">
      <c r="A811" s="175">
        <v>235500</v>
      </c>
      <c r="B811" s="176" t="s">
        <v>991</v>
      </c>
      <c r="C811" s="177">
        <v>0</v>
      </c>
      <c r="D811" s="177">
        <v>0</v>
      </c>
      <c r="E811" s="177">
        <v>0</v>
      </c>
      <c r="F811" s="177">
        <v>0</v>
      </c>
      <c r="G811" s="177">
        <v>0</v>
      </c>
      <c r="H811" s="177">
        <v>0</v>
      </c>
      <c r="I811" s="177">
        <v>0</v>
      </c>
      <c r="J811" s="166"/>
      <c r="K811" s="166"/>
      <c r="L811" s="166"/>
      <c r="M811" s="166"/>
      <c r="N811" s="166"/>
      <c r="O811" s="166"/>
      <c r="P811" s="166"/>
      <c r="Q811" s="166"/>
      <c r="R811" s="166"/>
      <c r="S811" s="166"/>
      <c r="T811" s="178">
        <v>6778283.9350649351</v>
      </c>
      <c r="U811" s="178">
        <v>0</v>
      </c>
      <c r="V811" s="178">
        <v>0</v>
      </c>
    </row>
    <row r="812" spans="1:22" s="167" customFormat="1" x14ac:dyDescent="0.25">
      <c r="A812" s="179">
        <v>235505</v>
      </c>
      <c r="B812" s="180" t="s">
        <v>508</v>
      </c>
      <c r="C812" s="181">
        <v>0</v>
      </c>
      <c r="D812" s="181">
        <v>0</v>
      </c>
      <c r="E812" s="181">
        <v>0</v>
      </c>
      <c r="F812" s="181">
        <v>0</v>
      </c>
      <c r="G812" s="181">
        <v>0</v>
      </c>
      <c r="H812" s="181">
        <v>0</v>
      </c>
      <c r="I812" s="181">
        <v>0</v>
      </c>
      <c r="J812" s="166"/>
      <c r="K812" s="166"/>
      <c r="L812" s="166"/>
      <c r="M812" s="166"/>
      <c r="N812" s="166"/>
      <c r="O812" s="166"/>
      <c r="P812" s="166"/>
      <c r="Q812" s="166"/>
      <c r="R812" s="166"/>
      <c r="S812" s="166"/>
      <c r="T812" s="182">
        <v>0</v>
      </c>
      <c r="U812" s="182">
        <v>0</v>
      </c>
      <c r="V812" s="182">
        <v>0</v>
      </c>
    </row>
    <row r="813" spans="1:22" s="167" customFormat="1" x14ac:dyDescent="0.25">
      <c r="A813" s="179">
        <v>235510</v>
      </c>
      <c r="B813" s="180" t="s">
        <v>571</v>
      </c>
      <c r="C813" s="181">
        <v>0</v>
      </c>
      <c r="D813" s="181">
        <v>0</v>
      </c>
      <c r="E813" s="181">
        <v>0</v>
      </c>
      <c r="F813" s="181">
        <v>0</v>
      </c>
      <c r="G813" s="181">
        <v>0</v>
      </c>
      <c r="H813" s="181">
        <v>0</v>
      </c>
      <c r="I813" s="181">
        <v>0</v>
      </c>
      <c r="J813" s="166"/>
      <c r="K813" s="166"/>
      <c r="L813" s="166"/>
      <c r="M813" s="166"/>
      <c r="N813" s="166"/>
      <c r="O813" s="166"/>
      <c r="P813" s="166"/>
      <c r="Q813" s="166"/>
      <c r="R813" s="166"/>
      <c r="S813" s="166"/>
      <c r="T813" s="182">
        <v>6778283.9350649351</v>
      </c>
      <c r="U813" s="182">
        <v>0</v>
      </c>
      <c r="V813" s="182">
        <v>0</v>
      </c>
    </row>
    <row r="814" spans="1:22" s="167" customFormat="1" x14ac:dyDescent="0.25">
      <c r="A814" s="179">
        <v>235515</v>
      </c>
      <c r="B814" s="180" t="s">
        <v>2117</v>
      </c>
      <c r="C814" s="181">
        <v>0</v>
      </c>
      <c r="D814" s="181">
        <v>0</v>
      </c>
      <c r="E814" s="181">
        <v>0</v>
      </c>
      <c r="F814" s="181">
        <v>0</v>
      </c>
      <c r="G814" s="181">
        <v>0</v>
      </c>
      <c r="H814" s="181">
        <v>0</v>
      </c>
      <c r="I814" s="181">
        <v>0</v>
      </c>
      <c r="J814" s="166"/>
      <c r="K814" s="166"/>
      <c r="L814" s="166"/>
      <c r="M814" s="166"/>
      <c r="N814" s="166"/>
      <c r="O814" s="166"/>
      <c r="P814" s="166"/>
      <c r="Q814" s="166"/>
      <c r="R814" s="166"/>
      <c r="S814" s="166"/>
      <c r="T814" s="182">
        <v>0</v>
      </c>
      <c r="U814" s="182">
        <v>0</v>
      </c>
      <c r="V814" s="182">
        <v>0</v>
      </c>
    </row>
    <row r="815" spans="1:22" s="167" customFormat="1" x14ac:dyDescent="0.25">
      <c r="A815" s="179">
        <v>235520</v>
      </c>
      <c r="B815" s="180" t="s">
        <v>990</v>
      </c>
      <c r="C815" s="181">
        <v>0</v>
      </c>
      <c r="D815" s="181">
        <v>0</v>
      </c>
      <c r="E815" s="181">
        <v>0</v>
      </c>
      <c r="F815" s="181">
        <v>0</v>
      </c>
      <c r="G815" s="181">
        <v>0</v>
      </c>
      <c r="H815" s="181">
        <v>0</v>
      </c>
      <c r="I815" s="181">
        <v>0</v>
      </c>
      <c r="J815" s="166"/>
      <c r="K815" s="166"/>
      <c r="L815" s="166"/>
      <c r="M815" s="166"/>
      <c r="N815" s="166"/>
      <c r="O815" s="166"/>
      <c r="P815" s="166"/>
      <c r="Q815" s="166"/>
      <c r="R815" s="166"/>
      <c r="S815" s="166"/>
      <c r="T815" s="182">
        <v>0</v>
      </c>
      <c r="U815" s="182">
        <v>0</v>
      </c>
      <c r="V815" s="182">
        <v>0</v>
      </c>
    </row>
    <row r="816" spans="1:22" s="167" customFormat="1" x14ac:dyDescent="0.25">
      <c r="A816" s="179">
        <v>235525</v>
      </c>
      <c r="B816" s="180" t="s">
        <v>213</v>
      </c>
      <c r="C816" s="181">
        <v>0</v>
      </c>
      <c r="D816" s="181">
        <v>0</v>
      </c>
      <c r="E816" s="181">
        <v>0</v>
      </c>
      <c r="F816" s="181">
        <v>0</v>
      </c>
      <c r="G816" s="181">
        <v>0</v>
      </c>
      <c r="H816" s="181">
        <v>0</v>
      </c>
      <c r="I816" s="181">
        <v>0</v>
      </c>
      <c r="J816" s="166"/>
      <c r="K816" s="166"/>
      <c r="L816" s="166"/>
      <c r="M816" s="166"/>
      <c r="N816" s="166"/>
      <c r="O816" s="166"/>
      <c r="P816" s="166"/>
      <c r="Q816" s="166"/>
      <c r="R816" s="166"/>
      <c r="S816" s="166"/>
      <c r="T816" s="182">
        <v>0</v>
      </c>
      <c r="U816" s="182">
        <v>0</v>
      </c>
      <c r="V816" s="182">
        <v>0</v>
      </c>
    </row>
    <row r="817" spans="1:22" s="167" customFormat="1" x14ac:dyDescent="0.25">
      <c r="A817" s="218">
        <v>240000</v>
      </c>
      <c r="B817" s="219" t="s">
        <v>989</v>
      </c>
      <c r="C817" s="220">
        <v>172373120.16999999</v>
      </c>
      <c r="D817" s="220">
        <v>189169556.96000001</v>
      </c>
      <c r="E817" s="220">
        <v>375040934.98000002</v>
      </c>
      <c r="F817" s="220">
        <v>275425178</v>
      </c>
      <c r="G817" s="220">
        <v>219330753.91999999</v>
      </c>
      <c r="H817" s="220">
        <v>205825474.13999999</v>
      </c>
      <c r="I817" s="220">
        <v>325157778.07999998</v>
      </c>
      <c r="J817" s="166"/>
      <c r="K817" s="166"/>
      <c r="L817" s="166"/>
      <c r="M817" s="166"/>
      <c r="N817" s="166"/>
      <c r="O817" s="166"/>
      <c r="P817" s="166"/>
      <c r="Q817" s="166"/>
      <c r="R817" s="166"/>
      <c r="S817" s="166"/>
      <c r="T817" s="217">
        <v>2261790736.9738965</v>
      </c>
      <c r="U817" s="217">
        <v>575643688.57000005</v>
      </c>
      <c r="V817" s="217">
        <v>1682284795.7</v>
      </c>
    </row>
    <row r="818" spans="1:22" s="167" customFormat="1" x14ac:dyDescent="0.25">
      <c r="A818" s="175">
        <v>240500</v>
      </c>
      <c r="B818" s="176" t="s">
        <v>988</v>
      </c>
      <c r="C818" s="177">
        <v>0</v>
      </c>
      <c r="D818" s="177">
        <v>0</v>
      </c>
      <c r="E818" s="177">
        <v>0</v>
      </c>
      <c r="F818" s="177">
        <v>13529859</v>
      </c>
      <c r="G818" s="177">
        <v>7228707</v>
      </c>
      <c r="H818" s="177">
        <v>5637897</v>
      </c>
      <c r="I818" s="177">
        <v>2652937</v>
      </c>
      <c r="J818" s="166"/>
      <c r="K818" s="166"/>
      <c r="L818" s="166"/>
      <c r="M818" s="166"/>
      <c r="N818" s="166"/>
      <c r="O818" s="166"/>
      <c r="P818" s="166"/>
      <c r="Q818" s="166"/>
      <c r="R818" s="166"/>
      <c r="S818" s="166"/>
      <c r="T818" s="178">
        <v>2795112.2010389613</v>
      </c>
      <c r="U818" s="178">
        <v>0</v>
      </c>
      <c r="V818" s="178">
        <v>953355.6640000036</v>
      </c>
    </row>
    <row r="819" spans="1:22" s="167" customFormat="1" x14ac:dyDescent="0.25">
      <c r="A819" s="179">
        <v>240505</v>
      </c>
      <c r="B819" s="180" t="s">
        <v>453</v>
      </c>
      <c r="C819" s="181">
        <v>0</v>
      </c>
      <c r="D819" s="181">
        <v>0</v>
      </c>
      <c r="E819" s="181">
        <v>0</v>
      </c>
      <c r="F819" s="181">
        <v>0</v>
      </c>
      <c r="G819" s="181">
        <v>0</v>
      </c>
      <c r="H819" s="181">
        <v>0</v>
      </c>
      <c r="I819" s="181">
        <v>0</v>
      </c>
      <c r="J819" s="166"/>
      <c r="K819" s="166"/>
      <c r="L819" s="166"/>
      <c r="M819" s="166"/>
      <c r="N819" s="166"/>
      <c r="O819" s="166"/>
      <c r="P819" s="166"/>
      <c r="Q819" s="166"/>
      <c r="R819" s="166"/>
      <c r="S819" s="166"/>
      <c r="T819" s="182">
        <v>1521961.2919480519</v>
      </c>
      <c r="U819" s="182">
        <v>0</v>
      </c>
      <c r="V819" s="182">
        <v>128000.00000000068</v>
      </c>
    </row>
    <row r="820" spans="1:22" s="167" customFormat="1" x14ac:dyDescent="0.25">
      <c r="A820" s="179">
        <v>240510</v>
      </c>
      <c r="B820" s="180" t="s">
        <v>483</v>
      </c>
      <c r="C820" s="181">
        <v>0</v>
      </c>
      <c r="D820" s="181">
        <v>0</v>
      </c>
      <c r="E820" s="181">
        <v>0</v>
      </c>
      <c r="F820" s="181">
        <v>0</v>
      </c>
      <c r="G820" s="181">
        <v>0</v>
      </c>
      <c r="H820" s="181">
        <v>0</v>
      </c>
      <c r="I820" s="181">
        <v>0</v>
      </c>
      <c r="J820" s="166"/>
      <c r="K820" s="166"/>
      <c r="L820" s="166"/>
      <c r="M820" s="166"/>
      <c r="N820" s="166"/>
      <c r="O820" s="166"/>
      <c r="P820" s="166"/>
      <c r="Q820" s="166"/>
      <c r="R820" s="166"/>
      <c r="S820" s="166"/>
      <c r="T820" s="182">
        <v>327309.84415584418</v>
      </c>
      <c r="U820" s="182">
        <v>0</v>
      </c>
      <c r="V820" s="182">
        <v>0</v>
      </c>
    </row>
    <row r="821" spans="1:22" s="167" customFormat="1" x14ac:dyDescent="0.25">
      <c r="A821" s="179">
        <v>240595</v>
      </c>
      <c r="B821" s="180" t="s">
        <v>514</v>
      </c>
      <c r="C821" s="181">
        <v>0</v>
      </c>
      <c r="D821" s="181">
        <v>0</v>
      </c>
      <c r="E821" s="181">
        <v>0</v>
      </c>
      <c r="F821" s="181">
        <v>13529859</v>
      </c>
      <c r="G821" s="181">
        <v>7228707</v>
      </c>
      <c r="H821" s="181">
        <v>5637897</v>
      </c>
      <c r="I821" s="181">
        <v>2652937</v>
      </c>
      <c r="J821" s="166"/>
      <c r="K821" s="166"/>
      <c r="L821" s="166"/>
      <c r="M821" s="166"/>
      <c r="N821" s="166"/>
      <c r="O821" s="166"/>
      <c r="P821" s="166"/>
      <c r="Q821" s="166"/>
      <c r="R821" s="166"/>
      <c r="S821" s="166"/>
      <c r="T821" s="182">
        <v>945841.06493506499</v>
      </c>
      <c r="U821" s="182">
        <v>0</v>
      </c>
      <c r="V821" s="182">
        <v>0</v>
      </c>
    </row>
    <row r="822" spans="1:22" s="167" customFormat="1" x14ac:dyDescent="0.25">
      <c r="A822" s="175">
        <v>241000</v>
      </c>
      <c r="B822" s="176" t="s">
        <v>987</v>
      </c>
      <c r="C822" s="177">
        <v>0</v>
      </c>
      <c r="D822" s="177">
        <v>0</v>
      </c>
      <c r="E822" s="177">
        <v>0</v>
      </c>
      <c r="F822" s="177">
        <v>0</v>
      </c>
      <c r="G822" s="177">
        <v>0</v>
      </c>
      <c r="H822" s="177">
        <v>0</v>
      </c>
      <c r="I822" s="177">
        <v>0</v>
      </c>
      <c r="J822" s="166"/>
      <c r="K822" s="166"/>
      <c r="L822" s="166"/>
      <c r="M822" s="166"/>
      <c r="N822" s="166"/>
      <c r="O822" s="166"/>
      <c r="P822" s="166"/>
      <c r="Q822" s="166"/>
      <c r="R822" s="166"/>
      <c r="S822" s="166"/>
      <c r="T822" s="178">
        <v>222134560.24129871</v>
      </c>
      <c r="U822" s="178">
        <v>39584321.109999999</v>
      </c>
      <c r="V822" s="178">
        <v>245346966.52599999</v>
      </c>
    </row>
    <row r="823" spans="1:22" s="167" customFormat="1" x14ac:dyDescent="0.25">
      <c r="A823" s="179">
        <v>241005</v>
      </c>
      <c r="B823" s="180" t="s">
        <v>2118</v>
      </c>
      <c r="C823" s="181">
        <v>0</v>
      </c>
      <c r="D823" s="181">
        <v>0</v>
      </c>
      <c r="E823" s="181">
        <v>0</v>
      </c>
      <c r="F823" s="181">
        <v>0</v>
      </c>
      <c r="G823" s="181">
        <v>0</v>
      </c>
      <c r="H823" s="181">
        <v>0</v>
      </c>
      <c r="I823" s="181">
        <v>0</v>
      </c>
      <c r="J823" s="166"/>
      <c r="K823" s="166"/>
      <c r="L823" s="166"/>
      <c r="M823" s="166"/>
      <c r="N823" s="166"/>
      <c r="O823" s="166"/>
      <c r="P823" s="166"/>
      <c r="Q823" s="166"/>
      <c r="R823" s="166"/>
      <c r="S823" s="166"/>
      <c r="T823" s="182">
        <v>315234.03896103898</v>
      </c>
      <c r="U823" s="182">
        <v>0</v>
      </c>
      <c r="V823" s="182">
        <v>0</v>
      </c>
    </row>
    <row r="824" spans="1:22" s="167" customFormat="1" x14ac:dyDescent="0.25">
      <c r="A824" s="179">
        <v>241010</v>
      </c>
      <c r="B824" s="180" t="s">
        <v>449</v>
      </c>
      <c r="C824" s="181">
        <v>0</v>
      </c>
      <c r="D824" s="181">
        <v>0</v>
      </c>
      <c r="E824" s="181">
        <v>0</v>
      </c>
      <c r="F824" s="181">
        <v>0</v>
      </c>
      <c r="G824" s="181">
        <v>0</v>
      </c>
      <c r="H824" s="181">
        <v>0</v>
      </c>
      <c r="I824" s="181">
        <v>0</v>
      </c>
      <c r="J824" s="166"/>
      <c r="K824" s="166"/>
      <c r="L824" s="166"/>
      <c r="M824" s="166"/>
      <c r="N824" s="166"/>
      <c r="O824" s="166"/>
      <c r="P824" s="166"/>
      <c r="Q824" s="166"/>
      <c r="R824" s="166"/>
      <c r="S824" s="166"/>
      <c r="T824" s="182">
        <v>17974227.799350649</v>
      </c>
      <c r="U824" s="182">
        <v>0</v>
      </c>
      <c r="V824" s="182">
        <v>31390.400000000169</v>
      </c>
    </row>
    <row r="825" spans="1:22" s="167" customFormat="1" x14ac:dyDescent="0.25">
      <c r="A825" s="179">
        <v>241015</v>
      </c>
      <c r="B825" s="180" t="s">
        <v>986</v>
      </c>
      <c r="C825" s="181">
        <v>0</v>
      </c>
      <c r="D825" s="181">
        <v>0</v>
      </c>
      <c r="E825" s="181">
        <v>0</v>
      </c>
      <c r="F825" s="181">
        <v>0</v>
      </c>
      <c r="G825" s="181">
        <v>0</v>
      </c>
      <c r="H825" s="181">
        <v>0</v>
      </c>
      <c r="I825" s="181">
        <v>0</v>
      </c>
      <c r="J825" s="166"/>
      <c r="K825" s="166"/>
      <c r="L825" s="166"/>
      <c r="M825" s="166"/>
      <c r="N825" s="166"/>
      <c r="O825" s="166"/>
      <c r="P825" s="166"/>
      <c r="Q825" s="166"/>
      <c r="R825" s="166"/>
      <c r="S825" s="166"/>
      <c r="T825" s="182">
        <v>159936.93961038961</v>
      </c>
      <c r="U825" s="182">
        <v>0</v>
      </c>
      <c r="V825" s="182">
        <v>0</v>
      </c>
    </row>
    <row r="826" spans="1:22" s="167" customFormat="1" x14ac:dyDescent="0.25">
      <c r="A826" s="179">
        <v>241020</v>
      </c>
      <c r="B826" s="180" t="s">
        <v>432</v>
      </c>
      <c r="C826" s="181">
        <v>0</v>
      </c>
      <c r="D826" s="181">
        <v>0</v>
      </c>
      <c r="E826" s="181">
        <v>0</v>
      </c>
      <c r="F826" s="181">
        <v>0</v>
      </c>
      <c r="G826" s="181">
        <v>0</v>
      </c>
      <c r="H826" s="181">
        <v>0</v>
      </c>
      <c r="I826" s="181">
        <v>0</v>
      </c>
      <c r="J826" s="166"/>
      <c r="K826" s="166"/>
      <c r="L826" s="166"/>
      <c r="M826" s="166"/>
      <c r="N826" s="166"/>
      <c r="O826" s="166"/>
      <c r="P826" s="166"/>
      <c r="Q826" s="166"/>
      <c r="R826" s="166"/>
      <c r="S826" s="166"/>
      <c r="T826" s="182">
        <v>897343</v>
      </c>
      <c r="U826" s="182">
        <v>0</v>
      </c>
      <c r="V826" s="182">
        <v>0</v>
      </c>
    </row>
    <row r="827" spans="1:22" s="167" customFormat="1" x14ac:dyDescent="0.25">
      <c r="A827" s="179">
        <v>241025</v>
      </c>
      <c r="B827" s="180" t="s">
        <v>2119</v>
      </c>
      <c r="C827" s="181">
        <v>0</v>
      </c>
      <c r="D827" s="181">
        <v>0</v>
      </c>
      <c r="E827" s="181">
        <v>0</v>
      </c>
      <c r="F827" s="181">
        <v>0</v>
      </c>
      <c r="G827" s="181">
        <v>0</v>
      </c>
      <c r="H827" s="181">
        <v>0</v>
      </c>
      <c r="I827" s="181">
        <v>0</v>
      </c>
      <c r="J827" s="166"/>
      <c r="K827" s="166"/>
      <c r="L827" s="166"/>
      <c r="M827" s="166"/>
      <c r="N827" s="166"/>
      <c r="O827" s="166"/>
      <c r="P827" s="166"/>
      <c r="Q827" s="166"/>
      <c r="R827" s="166"/>
      <c r="S827" s="166"/>
      <c r="T827" s="182">
        <v>0</v>
      </c>
      <c r="U827" s="182">
        <v>0</v>
      </c>
      <c r="V827" s="182">
        <v>0</v>
      </c>
    </row>
    <row r="828" spans="1:22" s="167" customFormat="1" x14ac:dyDescent="0.25">
      <c r="A828" s="179">
        <v>241030</v>
      </c>
      <c r="B828" s="180" t="s">
        <v>448</v>
      </c>
      <c r="C828" s="181">
        <v>0</v>
      </c>
      <c r="D828" s="181">
        <v>0</v>
      </c>
      <c r="E828" s="181">
        <v>0</v>
      </c>
      <c r="F828" s="181">
        <v>0</v>
      </c>
      <c r="G828" s="181">
        <v>0</v>
      </c>
      <c r="H828" s="181">
        <v>0</v>
      </c>
      <c r="I828" s="181">
        <v>0</v>
      </c>
      <c r="J828" s="166"/>
      <c r="K828" s="166"/>
      <c r="L828" s="166"/>
      <c r="M828" s="166"/>
      <c r="N828" s="166"/>
      <c r="O828" s="166"/>
      <c r="P828" s="166"/>
      <c r="Q828" s="166"/>
      <c r="R828" s="166"/>
      <c r="S828" s="166"/>
      <c r="T828" s="182">
        <v>45641.818181818184</v>
      </c>
      <c r="U828" s="182">
        <v>0</v>
      </c>
      <c r="V828" s="182">
        <v>0</v>
      </c>
    </row>
    <row r="829" spans="1:22" s="167" customFormat="1" x14ac:dyDescent="0.25">
      <c r="A829" s="179">
        <v>241095</v>
      </c>
      <c r="B829" s="180" t="s">
        <v>213</v>
      </c>
      <c r="C829" s="181">
        <v>0</v>
      </c>
      <c r="D829" s="181">
        <v>0</v>
      </c>
      <c r="E829" s="181">
        <v>0</v>
      </c>
      <c r="F829" s="181">
        <v>0</v>
      </c>
      <c r="G829" s="181">
        <v>0</v>
      </c>
      <c r="H829" s="181">
        <v>0</v>
      </c>
      <c r="I829" s="181">
        <v>0</v>
      </c>
      <c r="J829" s="166"/>
      <c r="K829" s="166"/>
      <c r="L829" s="166"/>
      <c r="M829" s="166"/>
      <c r="N829" s="166"/>
      <c r="O829" s="166"/>
      <c r="P829" s="166"/>
      <c r="Q829" s="166"/>
      <c r="R829" s="166"/>
      <c r="S829" s="166"/>
      <c r="T829" s="182">
        <v>202742124.25558442</v>
      </c>
      <c r="U829" s="182">
        <v>29700402</v>
      </c>
      <c r="V829" s="182">
        <v>226468357.368</v>
      </c>
    </row>
    <row r="830" spans="1:22" s="167" customFormat="1" x14ac:dyDescent="0.25">
      <c r="A830" s="175">
        <v>241500</v>
      </c>
      <c r="B830" s="176" t="s">
        <v>984</v>
      </c>
      <c r="C830" s="177">
        <v>0</v>
      </c>
      <c r="D830" s="177">
        <v>0</v>
      </c>
      <c r="E830" s="177">
        <v>0</v>
      </c>
      <c r="F830" s="177">
        <v>0</v>
      </c>
      <c r="G830" s="177">
        <v>0</v>
      </c>
      <c r="H830" s="177">
        <v>0</v>
      </c>
      <c r="I830" s="177">
        <v>0</v>
      </c>
      <c r="J830" s="166"/>
      <c r="K830" s="166"/>
      <c r="L830" s="166"/>
      <c r="M830" s="166"/>
      <c r="N830" s="166"/>
      <c r="O830" s="166"/>
      <c r="P830" s="166"/>
      <c r="Q830" s="166"/>
      <c r="R830" s="166"/>
      <c r="S830" s="166"/>
      <c r="T830" s="178">
        <v>519480.51948051946</v>
      </c>
      <c r="U830" s="178">
        <v>0</v>
      </c>
      <c r="V830" s="178">
        <v>0</v>
      </c>
    </row>
    <row r="831" spans="1:22" s="167" customFormat="1" x14ac:dyDescent="0.25">
      <c r="A831" s="179">
        <v>241505</v>
      </c>
      <c r="B831" s="180" t="s">
        <v>983</v>
      </c>
      <c r="C831" s="181">
        <v>0</v>
      </c>
      <c r="D831" s="181">
        <v>0</v>
      </c>
      <c r="E831" s="181">
        <v>0</v>
      </c>
      <c r="F831" s="181">
        <v>0</v>
      </c>
      <c r="G831" s="181">
        <v>0</v>
      </c>
      <c r="H831" s="181">
        <v>0</v>
      </c>
      <c r="I831" s="181">
        <v>0</v>
      </c>
      <c r="J831" s="166"/>
      <c r="K831" s="166"/>
      <c r="L831" s="166"/>
      <c r="M831" s="166"/>
      <c r="N831" s="166"/>
      <c r="O831" s="166"/>
      <c r="P831" s="166"/>
      <c r="Q831" s="166"/>
      <c r="R831" s="166"/>
      <c r="S831" s="166"/>
      <c r="T831" s="182">
        <v>519480.51948051946</v>
      </c>
      <c r="U831" s="182">
        <v>0</v>
      </c>
      <c r="V831" s="182">
        <v>0</v>
      </c>
    </row>
    <row r="832" spans="1:22" s="167" customFormat="1" x14ac:dyDescent="0.25">
      <c r="A832" s="179">
        <v>241510</v>
      </c>
      <c r="B832" s="180" t="s">
        <v>982</v>
      </c>
      <c r="C832" s="181">
        <v>0</v>
      </c>
      <c r="D832" s="181">
        <v>0</v>
      </c>
      <c r="E832" s="181">
        <v>0</v>
      </c>
      <c r="F832" s="181">
        <v>0</v>
      </c>
      <c r="G832" s="181">
        <v>0</v>
      </c>
      <c r="H832" s="181">
        <v>0</v>
      </c>
      <c r="I832" s="181">
        <v>0</v>
      </c>
      <c r="J832" s="166"/>
      <c r="K832" s="166"/>
      <c r="L832" s="166"/>
      <c r="M832" s="166"/>
      <c r="N832" s="166"/>
      <c r="O832" s="166"/>
      <c r="P832" s="166"/>
      <c r="Q832" s="166"/>
      <c r="R832" s="166"/>
      <c r="S832" s="166"/>
      <c r="T832" s="182">
        <v>0</v>
      </c>
      <c r="U832" s="182">
        <v>0</v>
      </c>
      <c r="V832" s="182">
        <v>0</v>
      </c>
    </row>
    <row r="833" spans="1:22" s="167" customFormat="1" x14ac:dyDescent="0.25">
      <c r="A833" s="175">
        <v>242000</v>
      </c>
      <c r="B833" s="176" t="s">
        <v>981</v>
      </c>
      <c r="C833" s="177">
        <v>40424693.170000002</v>
      </c>
      <c r="D833" s="177">
        <v>82024299.959999993</v>
      </c>
      <c r="E833" s="177">
        <v>73304562.980000004</v>
      </c>
      <c r="F833" s="177">
        <v>180413196</v>
      </c>
      <c r="G833" s="177">
        <v>97521365.689999998</v>
      </c>
      <c r="H833" s="177">
        <v>134636119.13999999</v>
      </c>
      <c r="I833" s="177">
        <v>142107788</v>
      </c>
      <c r="J833" s="166"/>
      <c r="K833" s="166"/>
      <c r="L833" s="166"/>
      <c r="M833" s="166"/>
      <c r="N833" s="166"/>
      <c r="O833" s="166"/>
      <c r="P833" s="166"/>
      <c r="Q833" s="166"/>
      <c r="R833" s="166"/>
      <c r="S833" s="166"/>
      <c r="T833" s="178">
        <v>718078061.61688316</v>
      </c>
      <c r="U833" s="178">
        <v>1455238</v>
      </c>
      <c r="V833" s="178">
        <v>90550220.522000015</v>
      </c>
    </row>
    <row r="834" spans="1:22" s="167" customFormat="1" x14ac:dyDescent="0.25">
      <c r="A834" s="179">
        <v>242005</v>
      </c>
      <c r="B834" s="180" t="s">
        <v>980</v>
      </c>
      <c r="C834" s="181">
        <v>40424693.170000002</v>
      </c>
      <c r="D834" s="181">
        <v>82024299.959999993</v>
      </c>
      <c r="E834" s="181">
        <v>73304562.980000004</v>
      </c>
      <c r="F834" s="181">
        <v>180413196</v>
      </c>
      <c r="G834" s="181">
        <v>97521365.689999998</v>
      </c>
      <c r="H834" s="181">
        <v>134636119.13999999</v>
      </c>
      <c r="I834" s="181">
        <v>142107788</v>
      </c>
      <c r="J834" s="166"/>
      <c r="K834" s="166"/>
      <c r="L834" s="166"/>
      <c r="M834" s="166"/>
      <c r="N834" s="166"/>
      <c r="O834" s="166"/>
      <c r="P834" s="166"/>
      <c r="Q834" s="166"/>
      <c r="R834" s="166"/>
      <c r="S834" s="166"/>
      <c r="T834" s="182">
        <v>718078061.61688316</v>
      </c>
      <c r="U834" s="182">
        <v>1455238</v>
      </c>
      <c r="V834" s="182">
        <v>90550220.522000015</v>
      </c>
    </row>
    <row r="835" spans="1:22" s="167" customFormat="1" x14ac:dyDescent="0.25">
      <c r="A835" s="179">
        <v>242010</v>
      </c>
      <c r="B835" s="180" t="s">
        <v>979</v>
      </c>
      <c r="C835" s="181">
        <v>0</v>
      </c>
      <c r="D835" s="181">
        <v>0</v>
      </c>
      <c r="E835" s="181">
        <v>0</v>
      </c>
      <c r="F835" s="181">
        <v>0</v>
      </c>
      <c r="G835" s="181">
        <v>0</v>
      </c>
      <c r="H835" s="181">
        <v>0</v>
      </c>
      <c r="I835" s="181">
        <v>0</v>
      </c>
      <c r="J835" s="166"/>
      <c r="K835" s="166"/>
      <c r="L835" s="166"/>
      <c r="M835" s="166"/>
      <c r="N835" s="166"/>
      <c r="O835" s="166"/>
      <c r="P835" s="166"/>
      <c r="Q835" s="166"/>
      <c r="R835" s="166"/>
      <c r="S835" s="166"/>
      <c r="T835" s="182">
        <v>0</v>
      </c>
      <c r="U835" s="182">
        <v>0</v>
      </c>
      <c r="V835" s="182">
        <v>0</v>
      </c>
    </row>
    <row r="836" spans="1:22" s="167" customFormat="1" x14ac:dyDescent="0.25">
      <c r="A836" s="175">
        <v>242500</v>
      </c>
      <c r="B836" s="176" t="s">
        <v>978</v>
      </c>
      <c r="C836" s="177">
        <v>0</v>
      </c>
      <c r="D836" s="177">
        <v>0</v>
      </c>
      <c r="E836" s="177">
        <v>0</v>
      </c>
      <c r="F836" s="177">
        <v>0</v>
      </c>
      <c r="G836" s="177">
        <v>0</v>
      </c>
      <c r="H836" s="177">
        <v>0</v>
      </c>
      <c r="I836" s="177">
        <v>0</v>
      </c>
      <c r="J836" s="166"/>
      <c r="K836" s="166"/>
      <c r="L836" s="166"/>
      <c r="M836" s="166"/>
      <c r="N836" s="166"/>
      <c r="O836" s="166"/>
      <c r="P836" s="166"/>
      <c r="Q836" s="166"/>
      <c r="R836" s="166"/>
      <c r="S836" s="166"/>
      <c r="T836" s="178">
        <v>3734161.1553246756</v>
      </c>
      <c r="U836" s="178">
        <v>0</v>
      </c>
      <c r="V836" s="178">
        <v>0</v>
      </c>
    </row>
    <row r="837" spans="1:22" s="167" customFormat="1" x14ac:dyDescent="0.25">
      <c r="A837" s="179">
        <v>242505</v>
      </c>
      <c r="B837" s="180" t="s">
        <v>2120</v>
      </c>
      <c r="C837" s="181">
        <v>0</v>
      </c>
      <c r="D837" s="181">
        <v>0</v>
      </c>
      <c r="E837" s="181">
        <v>0</v>
      </c>
      <c r="F837" s="181">
        <v>0</v>
      </c>
      <c r="G837" s="181">
        <v>0</v>
      </c>
      <c r="H837" s="181">
        <v>0</v>
      </c>
      <c r="I837" s="181">
        <v>0</v>
      </c>
      <c r="J837" s="166"/>
      <c r="K837" s="166"/>
      <c r="L837" s="166"/>
      <c r="M837" s="166"/>
      <c r="N837" s="166"/>
      <c r="O837" s="166"/>
      <c r="P837" s="166"/>
      <c r="Q837" s="166"/>
      <c r="R837" s="166"/>
      <c r="S837" s="166"/>
      <c r="T837" s="182">
        <v>3703174.1423376626</v>
      </c>
      <c r="U837" s="182">
        <v>0</v>
      </c>
      <c r="V837" s="182">
        <v>0</v>
      </c>
    </row>
    <row r="838" spans="1:22" s="167" customFormat="1" x14ac:dyDescent="0.25">
      <c r="A838" s="179">
        <v>242510</v>
      </c>
      <c r="B838" s="180" t="s">
        <v>2121</v>
      </c>
      <c r="C838" s="181">
        <v>0</v>
      </c>
      <c r="D838" s="181">
        <v>0</v>
      </c>
      <c r="E838" s="181">
        <v>0</v>
      </c>
      <c r="F838" s="181">
        <v>0</v>
      </c>
      <c r="G838" s="181">
        <v>0</v>
      </c>
      <c r="H838" s="181">
        <v>0</v>
      </c>
      <c r="I838" s="181">
        <v>0</v>
      </c>
      <c r="J838" s="166"/>
      <c r="K838" s="166"/>
      <c r="L838" s="166"/>
      <c r="M838" s="166"/>
      <c r="N838" s="166"/>
      <c r="O838" s="166"/>
      <c r="P838" s="166"/>
      <c r="Q838" s="166"/>
      <c r="R838" s="166"/>
      <c r="S838" s="166"/>
      <c r="T838" s="182">
        <v>0</v>
      </c>
      <c r="U838" s="182">
        <v>0</v>
      </c>
      <c r="V838" s="182">
        <v>0</v>
      </c>
    </row>
    <row r="839" spans="1:22" s="167" customFormat="1" x14ac:dyDescent="0.25">
      <c r="A839" s="179">
        <v>242515</v>
      </c>
      <c r="B839" s="180" t="s">
        <v>975</v>
      </c>
      <c r="C839" s="181">
        <v>0</v>
      </c>
      <c r="D839" s="181">
        <v>0</v>
      </c>
      <c r="E839" s="181">
        <v>0</v>
      </c>
      <c r="F839" s="181">
        <v>0</v>
      </c>
      <c r="G839" s="181">
        <v>0</v>
      </c>
      <c r="H839" s="181">
        <v>0</v>
      </c>
      <c r="I839" s="181">
        <v>0</v>
      </c>
      <c r="J839" s="166"/>
      <c r="K839" s="166"/>
      <c r="L839" s="166"/>
      <c r="M839" s="166"/>
      <c r="N839" s="166"/>
      <c r="O839" s="166"/>
      <c r="P839" s="166"/>
      <c r="Q839" s="166"/>
      <c r="R839" s="166"/>
      <c r="S839" s="166"/>
      <c r="T839" s="182">
        <v>0</v>
      </c>
      <c r="U839" s="182">
        <v>0</v>
      </c>
      <c r="V839" s="182">
        <v>0</v>
      </c>
    </row>
    <row r="840" spans="1:22" s="167" customFormat="1" x14ac:dyDescent="0.25">
      <c r="A840" s="179">
        <v>242520</v>
      </c>
      <c r="B840" s="180" t="s">
        <v>974</v>
      </c>
      <c r="C840" s="181">
        <v>0</v>
      </c>
      <c r="D840" s="181">
        <v>0</v>
      </c>
      <c r="E840" s="181">
        <v>0</v>
      </c>
      <c r="F840" s="181">
        <v>0</v>
      </c>
      <c r="G840" s="181">
        <v>0</v>
      </c>
      <c r="H840" s="181">
        <v>0</v>
      </c>
      <c r="I840" s="181">
        <v>0</v>
      </c>
      <c r="J840" s="166"/>
      <c r="K840" s="166"/>
      <c r="L840" s="166"/>
      <c r="M840" s="166"/>
      <c r="N840" s="166"/>
      <c r="O840" s="166"/>
      <c r="P840" s="166"/>
      <c r="Q840" s="166"/>
      <c r="R840" s="166"/>
      <c r="S840" s="166"/>
      <c r="T840" s="182">
        <v>0</v>
      </c>
      <c r="U840" s="182">
        <v>0</v>
      </c>
      <c r="V840" s="182">
        <v>0</v>
      </c>
    </row>
    <row r="841" spans="1:22" s="167" customFormat="1" x14ac:dyDescent="0.25">
      <c r="A841" s="179">
        <v>242525</v>
      </c>
      <c r="B841" s="180" t="s">
        <v>973</v>
      </c>
      <c r="C841" s="181">
        <v>0</v>
      </c>
      <c r="D841" s="181">
        <v>0</v>
      </c>
      <c r="E841" s="181">
        <v>0</v>
      </c>
      <c r="F841" s="181">
        <v>0</v>
      </c>
      <c r="G841" s="181">
        <v>0</v>
      </c>
      <c r="H841" s="181">
        <v>0</v>
      </c>
      <c r="I841" s="181">
        <v>0</v>
      </c>
      <c r="J841" s="166"/>
      <c r="K841" s="166"/>
      <c r="L841" s="166"/>
      <c r="M841" s="166"/>
      <c r="N841" s="166"/>
      <c r="O841" s="166"/>
      <c r="P841" s="166"/>
      <c r="Q841" s="166"/>
      <c r="R841" s="166"/>
      <c r="S841" s="166"/>
      <c r="T841" s="182">
        <v>0</v>
      </c>
      <c r="U841" s="182">
        <v>0</v>
      </c>
      <c r="V841" s="182">
        <v>0</v>
      </c>
    </row>
    <row r="842" spans="1:22" s="167" customFormat="1" x14ac:dyDescent="0.25">
      <c r="A842" s="179">
        <v>242595</v>
      </c>
      <c r="B842" s="180" t="s">
        <v>972</v>
      </c>
      <c r="C842" s="181">
        <v>0</v>
      </c>
      <c r="D842" s="181">
        <v>0</v>
      </c>
      <c r="E842" s="181">
        <v>0</v>
      </c>
      <c r="F842" s="181">
        <v>0</v>
      </c>
      <c r="G842" s="181">
        <v>0</v>
      </c>
      <c r="H842" s="181">
        <v>0</v>
      </c>
      <c r="I842" s="181">
        <v>0</v>
      </c>
      <c r="J842" s="166"/>
      <c r="K842" s="166"/>
      <c r="L842" s="166"/>
      <c r="M842" s="166"/>
      <c r="N842" s="166"/>
      <c r="O842" s="166"/>
      <c r="P842" s="166"/>
      <c r="Q842" s="166"/>
      <c r="R842" s="166"/>
      <c r="S842" s="166"/>
      <c r="T842" s="182">
        <v>30987.012987012986</v>
      </c>
      <c r="U842" s="182">
        <v>0</v>
      </c>
      <c r="V842" s="182">
        <v>0</v>
      </c>
    </row>
    <row r="843" spans="1:22" s="167" customFormat="1" x14ac:dyDescent="0.25">
      <c r="A843" s="175">
        <v>243000</v>
      </c>
      <c r="B843" s="176" t="s">
        <v>971</v>
      </c>
      <c r="C843" s="177">
        <v>5000</v>
      </c>
      <c r="D843" s="177">
        <v>60000</v>
      </c>
      <c r="E843" s="177">
        <v>35435</v>
      </c>
      <c r="F843" s="177">
        <v>149395</v>
      </c>
      <c r="G843" s="177">
        <v>235655</v>
      </c>
      <c r="H843" s="177">
        <v>0</v>
      </c>
      <c r="I843" s="177">
        <v>162831</v>
      </c>
      <c r="J843" s="166"/>
      <c r="K843" s="166"/>
      <c r="L843" s="166"/>
      <c r="M843" s="166"/>
      <c r="N843" s="166"/>
      <c r="O843" s="166"/>
      <c r="P843" s="166"/>
      <c r="Q843" s="166"/>
      <c r="R843" s="166"/>
      <c r="S843" s="166"/>
      <c r="T843" s="178">
        <v>674814.60493506491</v>
      </c>
      <c r="U843" s="178">
        <v>182214</v>
      </c>
      <c r="V843" s="178">
        <v>863337.12000000011</v>
      </c>
    </row>
    <row r="844" spans="1:22" s="167" customFormat="1" x14ac:dyDescent="0.25">
      <c r="A844" s="179">
        <v>243005</v>
      </c>
      <c r="B844" s="180" t="s">
        <v>2122</v>
      </c>
      <c r="C844" s="181">
        <v>0</v>
      </c>
      <c r="D844" s="181">
        <v>0</v>
      </c>
      <c r="E844" s="181">
        <v>0</v>
      </c>
      <c r="F844" s="181">
        <v>73022</v>
      </c>
      <c r="G844" s="181">
        <v>94681</v>
      </c>
      <c r="H844" s="181">
        <v>0</v>
      </c>
      <c r="I844" s="181">
        <v>33307</v>
      </c>
      <c r="J844" s="166"/>
      <c r="K844" s="166"/>
      <c r="L844" s="166"/>
      <c r="M844" s="166"/>
      <c r="N844" s="166"/>
      <c r="O844" s="166"/>
      <c r="P844" s="166"/>
      <c r="Q844" s="166"/>
      <c r="R844" s="166"/>
      <c r="S844" s="166"/>
      <c r="T844" s="182">
        <v>204574.87168831172</v>
      </c>
      <c r="U844" s="182">
        <v>0</v>
      </c>
      <c r="V844" s="182">
        <v>232591.20000000033</v>
      </c>
    </row>
    <row r="845" spans="1:22" s="167" customFormat="1" x14ac:dyDescent="0.25">
      <c r="A845" s="179">
        <v>243010</v>
      </c>
      <c r="B845" s="180" t="s">
        <v>2123</v>
      </c>
      <c r="C845" s="181">
        <v>0</v>
      </c>
      <c r="D845" s="181">
        <v>0</v>
      </c>
      <c r="E845" s="181">
        <v>0</v>
      </c>
      <c r="F845" s="181">
        <v>0</v>
      </c>
      <c r="G845" s="181">
        <v>0</v>
      </c>
      <c r="H845" s="181">
        <v>0</v>
      </c>
      <c r="I845" s="181">
        <v>0</v>
      </c>
      <c r="J845" s="166"/>
      <c r="K845" s="166"/>
      <c r="L845" s="166"/>
      <c r="M845" s="166"/>
      <c r="N845" s="166"/>
      <c r="O845" s="166"/>
      <c r="P845" s="166"/>
      <c r="Q845" s="166"/>
      <c r="R845" s="166"/>
      <c r="S845" s="166"/>
      <c r="T845" s="182">
        <v>147462.39714285714</v>
      </c>
      <c r="U845" s="182">
        <v>0</v>
      </c>
      <c r="V845" s="182">
        <v>0</v>
      </c>
    </row>
    <row r="846" spans="1:22" s="167" customFormat="1" x14ac:dyDescent="0.25">
      <c r="A846" s="179">
        <v>243015</v>
      </c>
      <c r="B846" s="180" t="s">
        <v>2124</v>
      </c>
      <c r="C846" s="181">
        <v>0</v>
      </c>
      <c r="D846" s="181">
        <v>0</v>
      </c>
      <c r="E846" s="181">
        <v>0</v>
      </c>
      <c r="F846" s="181">
        <v>1743</v>
      </c>
      <c r="G846" s="181">
        <v>6938</v>
      </c>
      <c r="H846" s="181">
        <v>0</v>
      </c>
      <c r="I846" s="181">
        <v>48508</v>
      </c>
      <c r="J846" s="166"/>
      <c r="K846" s="166"/>
      <c r="L846" s="166"/>
      <c r="M846" s="166"/>
      <c r="N846" s="166"/>
      <c r="O846" s="166"/>
      <c r="P846" s="166"/>
      <c r="Q846" s="166"/>
      <c r="R846" s="166"/>
      <c r="S846" s="166"/>
      <c r="T846" s="182">
        <v>39455.095454545452</v>
      </c>
      <c r="U846" s="182">
        <v>0</v>
      </c>
      <c r="V846" s="182">
        <v>0</v>
      </c>
    </row>
    <row r="847" spans="1:22" s="167" customFormat="1" x14ac:dyDescent="0.25">
      <c r="A847" s="179">
        <v>243020</v>
      </c>
      <c r="B847" s="180" t="s">
        <v>2125</v>
      </c>
      <c r="C847" s="181">
        <v>0</v>
      </c>
      <c r="D847" s="181">
        <v>0</v>
      </c>
      <c r="E847" s="181">
        <v>0</v>
      </c>
      <c r="F847" s="181">
        <v>0</v>
      </c>
      <c r="G847" s="181">
        <v>0</v>
      </c>
      <c r="H847" s="181">
        <v>0</v>
      </c>
      <c r="I847" s="181">
        <v>57061</v>
      </c>
      <c r="J847" s="166"/>
      <c r="K847" s="166"/>
      <c r="L847" s="166"/>
      <c r="M847" s="166"/>
      <c r="N847" s="166"/>
      <c r="O847" s="166"/>
      <c r="P847" s="166"/>
      <c r="Q847" s="166"/>
      <c r="R847" s="166"/>
      <c r="S847" s="166"/>
      <c r="T847" s="182">
        <v>165765.83506493506</v>
      </c>
      <c r="U847" s="182">
        <v>0</v>
      </c>
      <c r="V847" s="182">
        <v>149196.8000000001</v>
      </c>
    </row>
    <row r="848" spans="1:22" s="167" customFormat="1" x14ac:dyDescent="0.25">
      <c r="A848" s="179">
        <v>243095</v>
      </c>
      <c r="B848" s="180" t="s">
        <v>966</v>
      </c>
      <c r="C848" s="181">
        <v>0</v>
      </c>
      <c r="D848" s="181">
        <v>0</v>
      </c>
      <c r="E848" s="181">
        <v>0</v>
      </c>
      <c r="F848" s="181">
        <v>0</v>
      </c>
      <c r="G848" s="181">
        <v>0</v>
      </c>
      <c r="H848" s="181">
        <v>0</v>
      </c>
      <c r="I848" s="181">
        <v>23955</v>
      </c>
      <c r="J848" s="166"/>
      <c r="K848" s="166"/>
      <c r="L848" s="166"/>
      <c r="M848" s="166"/>
      <c r="N848" s="166"/>
      <c r="O848" s="166"/>
      <c r="P848" s="166"/>
      <c r="Q848" s="166"/>
      <c r="R848" s="166"/>
      <c r="S848" s="166"/>
      <c r="T848" s="182">
        <v>116840.21779220778</v>
      </c>
      <c r="U848" s="182">
        <v>0</v>
      </c>
      <c r="V848" s="182">
        <v>138425.60000000006</v>
      </c>
    </row>
    <row r="849" spans="1:22" s="167" customFormat="1" x14ac:dyDescent="0.25">
      <c r="A849" s="175">
        <v>243500</v>
      </c>
      <c r="B849" s="176" t="s">
        <v>2126</v>
      </c>
      <c r="C849" s="177">
        <v>6799172</v>
      </c>
      <c r="D849" s="177">
        <v>7606000</v>
      </c>
      <c r="E849" s="177">
        <v>8960000</v>
      </c>
      <c r="F849" s="177">
        <v>9043000</v>
      </c>
      <c r="G849" s="177">
        <v>6797528</v>
      </c>
      <c r="H849" s="177">
        <v>6108939</v>
      </c>
      <c r="I849" s="177">
        <v>4242327.8600000003</v>
      </c>
      <c r="J849" s="166"/>
      <c r="K849" s="166"/>
      <c r="L849" s="166"/>
      <c r="M849" s="166"/>
      <c r="N849" s="166"/>
      <c r="O849" s="166"/>
      <c r="P849" s="166"/>
      <c r="Q849" s="166"/>
      <c r="R849" s="166"/>
      <c r="S849" s="166"/>
      <c r="T849" s="178">
        <v>18461953.784415584</v>
      </c>
      <c r="U849" s="178">
        <v>8868591</v>
      </c>
      <c r="V849" s="178">
        <v>31401979.134000003</v>
      </c>
    </row>
    <row r="850" spans="1:22" s="167" customFormat="1" x14ac:dyDescent="0.25">
      <c r="A850" s="179">
        <v>243505</v>
      </c>
      <c r="B850" s="180" t="s">
        <v>964</v>
      </c>
      <c r="C850" s="181">
        <v>286000</v>
      </c>
      <c r="D850" s="181">
        <v>35000</v>
      </c>
      <c r="E850" s="181">
        <v>7000</v>
      </c>
      <c r="F850" s="181">
        <v>158000</v>
      </c>
      <c r="G850" s="181">
        <v>406000</v>
      </c>
      <c r="H850" s="181">
        <v>406000</v>
      </c>
      <c r="I850" s="181">
        <v>406000</v>
      </c>
      <c r="J850" s="166"/>
      <c r="K850" s="166"/>
      <c r="L850" s="166"/>
      <c r="M850" s="166"/>
      <c r="N850" s="166"/>
      <c r="O850" s="166"/>
      <c r="P850" s="166"/>
      <c r="Q850" s="166"/>
      <c r="R850" s="166"/>
      <c r="S850" s="166"/>
      <c r="T850" s="182">
        <v>2160720.5064935065</v>
      </c>
      <c r="U850" s="182">
        <v>877000</v>
      </c>
      <c r="V850" s="182">
        <v>2956420.8000000003</v>
      </c>
    </row>
    <row r="851" spans="1:22" s="167" customFormat="1" x14ac:dyDescent="0.25">
      <c r="A851" s="179">
        <v>243510</v>
      </c>
      <c r="B851" s="180" t="s">
        <v>963</v>
      </c>
      <c r="C851" s="181">
        <v>0</v>
      </c>
      <c r="D851" s="181">
        <v>0</v>
      </c>
      <c r="E851" s="181">
        <v>0</v>
      </c>
      <c r="F851" s="181">
        <v>0</v>
      </c>
      <c r="G851" s="181">
        <v>0</v>
      </c>
      <c r="H851" s="181">
        <v>0</v>
      </c>
      <c r="I851" s="181">
        <v>0</v>
      </c>
      <c r="J851" s="166"/>
      <c r="K851" s="166"/>
      <c r="L851" s="166"/>
      <c r="M851" s="166"/>
      <c r="N851" s="166"/>
      <c r="O851" s="166"/>
      <c r="P851" s="166"/>
      <c r="Q851" s="166"/>
      <c r="R851" s="166"/>
      <c r="S851" s="166"/>
      <c r="T851" s="182">
        <v>0</v>
      </c>
      <c r="U851" s="182">
        <v>0</v>
      </c>
      <c r="V851" s="182">
        <v>0</v>
      </c>
    </row>
    <row r="852" spans="1:22" s="167" customFormat="1" x14ac:dyDescent="0.25">
      <c r="A852" s="179">
        <v>243515</v>
      </c>
      <c r="B852" s="180" t="s">
        <v>453</v>
      </c>
      <c r="C852" s="181">
        <v>0</v>
      </c>
      <c r="D852" s="181">
        <v>0</v>
      </c>
      <c r="E852" s="181">
        <v>0</v>
      </c>
      <c r="F852" s="181">
        <v>0</v>
      </c>
      <c r="G852" s="181">
        <v>0</v>
      </c>
      <c r="H852" s="181">
        <v>0</v>
      </c>
      <c r="I852" s="181">
        <v>90000</v>
      </c>
      <c r="J852" s="166"/>
      <c r="K852" s="166"/>
      <c r="L852" s="166"/>
      <c r="M852" s="166"/>
      <c r="N852" s="166"/>
      <c r="O852" s="166"/>
      <c r="P852" s="166"/>
      <c r="Q852" s="166"/>
      <c r="R852" s="166"/>
      <c r="S852" s="166"/>
      <c r="T852" s="182">
        <v>1731168.1125974027</v>
      </c>
      <c r="U852" s="182">
        <v>872194</v>
      </c>
      <c r="V852" s="182">
        <v>2369685.0000000005</v>
      </c>
    </row>
    <row r="853" spans="1:22" s="167" customFormat="1" x14ac:dyDescent="0.25">
      <c r="A853" s="179">
        <v>243520</v>
      </c>
      <c r="B853" s="180" t="s">
        <v>483</v>
      </c>
      <c r="C853" s="181">
        <v>0</v>
      </c>
      <c r="D853" s="181">
        <v>0</v>
      </c>
      <c r="E853" s="181">
        <v>0</v>
      </c>
      <c r="F853" s="181">
        <v>0</v>
      </c>
      <c r="G853" s="181">
        <v>0</v>
      </c>
      <c r="H853" s="181">
        <v>0</v>
      </c>
      <c r="I853" s="181">
        <v>0</v>
      </c>
      <c r="J853" s="166"/>
      <c r="K853" s="166"/>
      <c r="L853" s="166"/>
      <c r="M853" s="166"/>
      <c r="N853" s="166"/>
      <c r="O853" s="166"/>
      <c r="P853" s="166"/>
      <c r="Q853" s="166"/>
      <c r="R853" s="166"/>
      <c r="S853" s="166"/>
      <c r="T853" s="182">
        <v>4487.7012987012986</v>
      </c>
      <c r="U853" s="182">
        <v>0</v>
      </c>
      <c r="V853" s="182">
        <v>0</v>
      </c>
    </row>
    <row r="854" spans="1:22" s="167" customFormat="1" x14ac:dyDescent="0.25">
      <c r="A854" s="179">
        <v>243525</v>
      </c>
      <c r="B854" s="180" t="s">
        <v>962</v>
      </c>
      <c r="C854" s="181">
        <v>614000</v>
      </c>
      <c r="D854" s="181">
        <v>262000</v>
      </c>
      <c r="E854" s="181">
        <v>676000</v>
      </c>
      <c r="F854" s="181">
        <v>1412000</v>
      </c>
      <c r="G854" s="181">
        <v>342175</v>
      </c>
      <c r="H854" s="181">
        <v>367504</v>
      </c>
      <c r="I854" s="181">
        <v>248125.11</v>
      </c>
      <c r="J854" s="166"/>
      <c r="K854" s="166"/>
      <c r="L854" s="166"/>
      <c r="M854" s="166"/>
      <c r="N854" s="166"/>
      <c r="O854" s="166"/>
      <c r="P854" s="166"/>
      <c r="Q854" s="166"/>
      <c r="R854" s="166"/>
      <c r="S854" s="166"/>
      <c r="T854" s="182">
        <v>994969.35662337649</v>
      </c>
      <c r="U854" s="182">
        <v>371330.6</v>
      </c>
      <c r="V854" s="182">
        <v>1002636.8</v>
      </c>
    </row>
    <row r="855" spans="1:22" s="167" customFormat="1" x14ac:dyDescent="0.25">
      <c r="A855" s="179">
        <v>243530</v>
      </c>
      <c r="B855" s="180" t="s">
        <v>451</v>
      </c>
      <c r="C855" s="181">
        <v>0</v>
      </c>
      <c r="D855" s="181">
        <v>0</v>
      </c>
      <c r="E855" s="181">
        <v>0</v>
      </c>
      <c r="F855" s="181">
        <v>0</v>
      </c>
      <c r="G855" s="181">
        <v>0</v>
      </c>
      <c r="H855" s="181">
        <v>46900</v>
      </c>
      <c r="I855" s="181">
        <v>48755.28</v>
      </c>
      <c r="J855" s="166"/>
      <c r="K855" s="166"/>
      <c r="L855" s="166"/>
      <c r="M855" s="166"/>
      <c r="N855" s="166"/>
      <c r="O855" s="166"/>
      <c r="P855" s="166"/>
      <c r="Q855" s="166"/>
      <c r="R855" s="166"/>
      <c r="S855" s="166"/>
      <c r="T855" s="182">
        <v>89560.542857142849</v>
      </c>
      <c r="U855" s="182">
        <v>0</v>
      </c>
      <c r="V855" s="182">
        <v>81432</v>
      </c>
    </row>
    <row r="856" spans="1:22" s="167" customFormat="1" x14ac:dyDescent="0.25">
      <c r="A856" s="179">
        <v>243535</v>
      </c>
      <c r="B856" s="180" t="s">
        <v>961</v>
      </c>
      <c r="C856" s="181">
        <v>5491000</v>
      </c>
      <c r="D856" s="181">
        <v>5822000</v>
      </c>
      <c r="E856" s="181">
        <v>6851000</v>
      </c>
      <c r="F856" s="181">
        <v>5113000</v>
      </c>
      <c r="G856" s="181">
        <v>5400390</v>
      </c>
      <c r="H856" s="181">
        <v>4644597</v>
      </c>
      <c r="I856" s="181">
        <v>3275098</v>
      </c>
      <c r="J856" s="166"/>
      <c r="K856" s="166"/>
      <c r="L856" s="166"/>
      <c r="M856" s="166"/>
      <c r="N856" s="166"/>
      <c r="O856" s="166"/>
      <c r="P856" s="166"/>
      <c r="Q856" s="166"/>
      <c r="R856" s="166"/>
      <c r="S856" s="166"/>
      <c r="T856" s="182">
        <v>10526454.182467531</v>
      </c>
      <c r="U856" s="182">
        <v>3052013</v>
      </c>
      <c r="V856" s="182">
        <v>19508995.200000014</v>
      </c>
    </row>
    <row r="857" spans="1:22" s="167" customFormat="1" x14ac:dyDescent="0.25">
      <c r="A857" s="179">
        <v>243540</v>
      </c>
      <c r="B857" s="180" t="s">
        <v>960</v>
      </c>
      <c r="C857" s="181">
        <v>0</v>
      </c>
      <c r="D857" s="181">
        <v>0</v>
      </c>
      <c r="E857" s="181">
        <v>0</v>
      </c>
      <c r="F857" s="181">
        <v>0</v>
      </c>
      <c r="G857" s="181">
        <v>0</v>
      </c>
      <c r="H857" s="181">
        <v>70547</v>
      </c>
      <c r="I857" s="181">
        <v>36250</v>
      </c>
      <c r="J857" s="166"/>
      <c r="K857" s="166"/>
      <c r="L857" s="166"/>
      <c r="M857" s="166"/>
      <c r="N857" s="166"/>
      <c r="O857" s="166"/>
      <c r="P857" s="166"/>
      <c r="Q857" s="166"/>
      <c r="R857" s="166"/>
      <c r="S857" s="166"/>
      <c r="T857" s="182">
        <v>977263.80779220769</v>
      </c>
      <c r="U857" s="182">
        <v>167380</v>
      </c>
      <c r="V857" s="182">
        <v>930179.60000000033</v>
      </c>
    </row>
    <row r="858" spans="1:22" s="167" customFormat="1" x14ac:dyDescent="0.25">
      <c r="A858" s="179">
        <v>243545</v>
      </c>
      <c r="B858" s="180" t="s">
        <v>2127</v>
      </c>
      <c r="C858" s="181">
        <v>0</v>
      </c>
      <c r="D858" s="181">
        <v>0</v>
      </c>
      <c r="E858" s="181">
        <v>0</v>
      </c>
      <c r="F858" s="181">
        <v>0</v>
      </c>
      <c r="G858" s="181">
        <v>0</v>
      </c>
      <c r="H858" s="181">
        <v>0</v>
      </c>
      <c r="I858" s="181">
        <v>0</v>
      </c>
      <c r="J858" s="166"/>
      <c r="K858" s="166"/>
      <c r="L858" s="166"/>
      <c r="M858" s="166"/>
      <c r="N858" s="166"/>
      <c r="O858" s="166"/>
      <c r="P858" s="166"/>
      <c r="Q858" s="166"/>
      <c r="R858" s="166"/>
      <c r="S858" s="166"/>
      <c r="T858" s="182">
        <v>270129.87012987013</v>
      </c>
      <c r="U858" s="182">
        <v>0</v>
      </c>
      <c r="V858" s="182">
        <v>0</v>
      </c>
    </row>
    <row r="859" spans="1:22" s="167" customFormat="1" x14ac:dyDescent="0.25">
      <c r="A859" s="179">
        <v>243550</v>
      </c>
      <c r="B859" s="180" t="s">
        <v>958</v>
      </c>
      <c r="C859" s="181">
        <v>0</v>
      </c>
      <c r="D859" s="181">
        <v>0</v>
      </c>
      <c r="E859" s="181">
        <v>0</v>
      </c>
      <c r="F859" s="181">
        <v>0</v>
      </c>
      <c r="G859" s="181">
        <v>0</v>
      </c>
      <c r="H859" s="181">
        <v>0</v>
      </c>
      <c r="I859" s="181">
        <v>0</v>
      </c>
      <c r="J859" s="166"/>
      <c r="K859" s="166"/>
      <c r="L859" s="166"/>
      <c r="M859" s="166"/>
      <c r="N859" s="166"/>
      <c r="O859" s="166"/>
      <c r="P859" s="166"/>
      <c r="Q859" s="166"/>
      <c r="R859" s="166"/>
      <c r="S859" s="166"/>
      <c r="T859" s="182">
        <v>0</v>
      </c>
      <c r="U859" s="182">
        <v>0</v>
      </c>
      <c r="V859" s="182">
        <v>0</v>
      </c>
    </row>
    <row r="860" spans="1:22" s="167" customFormat="1" x14ac:dyDescent="0.25">
      <c r="A860" s="179">
        <v>243555</v>
      </c>
      <c r="B860" s="180" t="s">
        <v>2128</v>
      </c>
      <c r="C860" s="181">
        <v>0</v>
      </c>
      <c r="D860" s="181">
        <v>0</v>
      </c>
      <c r="E860" s="181">
        <v>0</v>
      </c>
      <c r="F860" s="181">
        <v>0</v>
      </c>
      <c r="G860" s="181">
        <v>0</v>
      </c>
      <c r="H860" s="181">
        <v>0</v>
      </c>
      <c r="I860" s="181">
        <v>0</v>
      </c>
      <c r="J860" s="166"/>
      <c r="K860" s="166"/>
      <c r="L860" s="166"/>
      <c r="M860" s="166"/>
      <c r="N860" s="166"/>
      <c r="O860" s="166"/>
      <c r="P860" s="166"/>
      <c r="Q860" s="166"/>
      <c r="R860" s="166"/>
      <c r="S860" s="166"/>
      <c r="T860" s="182">
        <v>0</v>
      </c>
      <c r="U860" s="182">
        <v>0</v>
      </c>
      <c r="V860" s="182">
        <v>0</v>
      </c>
    </row>
    <row r="861" spans="1:22" s="167" customFormat="1" x14ac:dyDescent="0.25">
      <c r="A861" s="179">
        <v>243560</v>
      </c>
      <c r="B861" s="180" t="s">
        <v>956</v>
      </c>
      <c r="C861" s="181">
        <v>0</v>
      </c>
      <c r="D861" s="181">
        <v>0</v>
      </c>
      <c r="E861" s="181">
        <v>0</v>
      </c>
      <c r="F861" s="181">
        <v>0</v>
      </c>
      <c r="G861" s="181">
        <v>0</v>
      </c>
      <c r="H861" s="181">
        <v>0</v>
      </c>
      <c r="I861" s="181">
        <v>0</v>
      </c>
      <c r="J861" s="166"/>
      <c r="K861" s="166"/>
      <c r="L861" s="166"/>
      <c r="M861" s="166"/>
      <c r="N861" s="166"/>
      <c r="O861" s="166"/>
      <c r="P861" s="166"/>
      <c r="Q861" s="166"/>
      <c r="R861" s="166"/>
      <c r="S861" s="166"/>
      <c r="T861" s="182">
        <v>84012.259740259746</v>
      </c>
      <c r="U861" s="182">
        <v>0</v>
      </c>
      <c r="V861" s="182">
        <v>0</v>
      </c>
    </row>
    <row r="862" spans="1:22" s="167" customFormat="1" x14ac:dyDescent="0.25">
      <c r="A862" s="179">
        <v>243565</v>
      </c>
      <c r="B862" s="180" t="s">
        <v>955</v>
      </c>
      <c r="C862" s="181">
        <v>0</v>
      </c>
      <c r="D862" s="181">
        <v>0</v>
      </c>
      <c r="E862" s="181">
        <v>0</v>
      </c>
      <c r="F862" s="181">
        <v>0</v>
      </c>
      <c r="G862" s="181">
        <v>0</v>
      </c>
      <c r="H862" s="181">
        <v>0</v>
      </c>
      <c r="I862" s="181">
        <v>0</v>
      </c>
      <c r="J862" s="166"/>
      <c r="K862" s="166"/>
      <c r="L862" s="166"/>
      <c r="M862" s="166"/>
      <c r="N862" s="166"/>
      <c r="O862" s="166"/>
      <c r="P862" s="166"/>
      <c r="Q862" s="166"/>
      <c r="R862" s="166"/>
      <c r="S862" s="166"/>
      <c r="T862" s="182">
        <v>0</v>
      </c>
      <c r="U862" s="182">
        <v>0</v>
      </c>
      <c r="V862" s="182">
        <v>0</v>
      </c>
    </row>
    <row r="863" spans="1:22" s="167" customFormat="1" x14ac:dyDescent="0.25">
      <c r="A863" s="179">
        <v>243570</v>
      </c>
      <c r="B863" s="180" t="s">
        <v>954</v>
      </c>
      <c r="C863" s="181">
        <v>0</v>
      </c>
      <c r="D863" s="181">
        <v>0</v>
      </c>
      <c r="E863" s="181">
        <v>0</v>
      </c>
      <c r="F863" s="181">
        <v>0</v>
      </c>
      <c r="G863" s="181">
        <v>0</v>
      </c>
      <c r="H863" s="181">
        <v>0</v>
      </c>
      <c r="I863" s="181">
        <v>0</v>
      </c>
      <c r="J863" s="166"/>
      <c r="K863" s="166"/>
      <c r="L863" s="166"/>
      <c r="M863" s="166"/>
      <c r="N863" s="166"/>
      <c r="O863" s="166"/>
      <c r="P863" s="166"/>
      <c r="Q863" s="166"/>
      <c r="R863" s="166"/>
      <c r="S863" s="166"/>
      <c r="T863" s="182">
        <v>0</v>
      </c>
      <c r="U863" s="182">
        <v>0</v>
      </c>
      <c r="V863" s="182">
        <v>0</v>
      </c>
    </row>
    <row r="864" spans="1:22" s="167" customFormat="1" x14ac:dyDescent="0.25">
      <c r="A864" s="179">
        <v>243575</v>
      </c>
      <c r="B864" s="180" t="s">
        <v>2129</v>
      </c>
      <c r="C864" s="181">
        <v>0</v>
      </c>
      <c r="D864" s="181">
        <v>0</v>
      </c>
      <c r="E864" s="181">
        <v>0</v>
      </c>
      <c r="F864" s="181">
        <v>0</v>
      </c>
      <c r="G864" s="181">
        <v>0</v>
      </c>
      <c r="H864" s="181">
        <v>195900</v>
      </c>
      <c r="I864" s="181">
        <v>65841.47</v>
      </c>
      <c r="J864" s="166"/>
      <c r="K864" s="166"/>
      <c r="L864" s="166"/>
      <c r="M864" s="166"/>
      <c r="N864" s="166"/>
      <c r="O864" s="166"/>
      <c r="P864" s="166"/>
      <c r="Q864" s="166"/>
      <c r="R864" s="166"/>
      <c r="S864" s="166"/>
      <c r="T864" s="182">
        <v>669750.57467532472</v>
      </c>
      <c r="U864" s="182">
        <v>120601</v>
      </c>
      <c r="V864" s="182">
        <v>1043346.4000000008</v>
      </c>
    </row>
    <row r="865" spans="1:22" s="167" customFormat="1" x14ac:dyDescent="0.25">
      <c r="A865" s="179">
        <v>243580</v>
      </c>
      <c r="B865" s="180" t="s">
        <v>2130</v>
      </c>
      <c r="C865" s="181">
        <v>0</v>
      </c>
      <c r="D865" s="181">
        <v>0</v>
      </c>
      <c r="E865" s="181">
        <v>0</v>
      </c>
      <c r="F865" s="181">
        <v>0</v>
      </c>
      <c r="G865" s="181">
        <v>0</v>
      </c>
      <c r="H865" s="181">
        <v>0</v>
      </c>
      <c r="I865" s="181">
        <v>0</v>
      </c>
      <c r="J865" s="166"/>
      <c r="K865" s="166"/>
      <c r="L865" s="166"/>
      <c r="M865" s="166"/>
      <c r="N865" s="166"/>
      <c r="O865" s="166"/>
      <c r="P865" s="166"/>
      <c r="Q865" s="166"/>
      <c r="R865" s="166"/>
      <c r="S865" s="166"/>
      <c r="T865" s="182">
        <v>70214.3838961039</v>
      </c>
      <c r="U865" s="182">
        <v>0</v>
      </c>
      <c r="V865" s="182">
        <v>0</v>
      </c>
    </row>
    <row r="866" spans="1:22" s="167" customFormat="1" x14ac:dyDescent="0.25">
      <c r="A866" s="179">
        <v>243585</v>
      </c>
      <c r="B866" s="180" t="s">
        <v>925</v>
      </c>
      <c r="C866" s="181">
        <v>43000</v>
      </c>
      <c r="D866" s="181">
        <v>197000</v>
      </c>
      <c r="E866" s="181">
        <v>142000</v>
      </c>
      <c r="F866" s="181">
        <v>326000</v>
      </c>
      <c r="G866" s="181">
        <v>185611</v>
      </c>
      <c r="H866" s="181">
        <v>377491</v>
      </c>
      <c r="I866" s="181">
        <v>72258</v>
      </c>
      <c r="J866" s="166"/>
      <c r="K866" s="166"/>
      <c r="L866" s="166"/>
      <c r="M866" s="166"/>
      <c r="N866" s="166"/>
      <c r="O866" s="166"/>
      <c r="P866" s="166"/>
      <c r="Q866" s="166"/>
      <c r="R866" s="166"/>
      <c r="S866" s="166"/>
      <c r="T866" s="182">
        <v>882694.22402597405</v>
      </c>
      <c r="U866" s="182">
        <v>0</v>
      </c>
      <c r="V866" s="182">
        <v>476814.60000000009</v>
      </c>
    </row>
    <row r="867" spans="1:22" s="167" customFormat="1" x14ac:dyDescent="0.25">
      <c r="A867" s="175">
        <v>244000</v>
      </c>
      <c r="B867" s="176" t="s">
        <v>951</v>
      </c>
      <c r="C867" s="177">
        <v>0</v>
      </c>
      <c r="D867" s="177">
        <v>0</v>
      </c>
      <c r="E867" s="177">
        <v>0</v>
      </c>
      <c r="F867" s="177">
        <v>0</v>
      </c>
      <c r="G867" s="177">
        <v>0</v>
      </c>
      <c r="H867" s="177">
        <v>3399850</v>
      </c>
      <c r="I867" s="177">
        <v>17018352.219999999</v>
      </c>
      <c r="J867" s="166"/>
      <c r="K867" s="166"/>
      <c r="L867" s="166"/>
      <c r="M867" s="166"/>
      <c r="N867" s="166"/>
      <c r="O867" s="166"/>
      <c r="P867" s="166"/>
      <c r="Q867" s="166"/>
      <c r="R867" s="166"/>
      <c r="S867" s="166"/>
      <c r="T867" s="178">
        <v>19099291.992597401</v>
      </c>
      <c r="U867" s="178">
        <v>7281000</v>
      </c>
      <c r="V867" s="178">
        <v>26964989.780000001</v>
      </c>
    </row>
    <row r="868" spans="1:22" s="167" customFormat="1" x14ac:dyDescent="0.25">
      <c r="A868" s="179">
        <v>244005</v>
      </c>
      <c r="B868" s="180" t="s">
        <v>950</v>
      </c>
      <c r="C868" s="181">
        <v>0</v>
      </c>
      <c r="D868" s="181">
        <v>0</v>
      </c>
      <c r="E868" s="181">
        <v>0</v>
      </c>
      <c r="F868" s="181">
        <v>0</v>
      </c>
      <c r="G868" s="181">
        <v>0</v>
      </c>
      <c r="H868" s="181">
        <v>0</v>
      </c>
      <c r="I868" s="181">
        <v>0</v>
      </c>
      <c r="J868" s="166"/>
      <c r="K868" s="166"/>
      <c r="L868" s="166"/>
      <c r="M868" s="166"/>
      <c r="N868" s="166"/>
      <c r="O868" s="166"/>
      <c r="P868" s="166"/>
      <c r="Q868" s="166"/>
      <c r="R868" s="166"/>
      <c r="S868" s="166"/>
      <c r="T868" s="182">
        <v>61479.870129870127</v>
      </c>
      <c r="U868" s="182">
        <v>0</v>
      </c>
      <c r="V868" s="182">
        <v>0</v>
      </c>
    </row>
    <row r="869" spans="1:22" s="167" customFormat="1" x14ac:dyDescent="0.25">
      <c r="A869" s="179">
        <v>244010</v>
      </c>
      <c r="B869" s="180" t="s">
        <v>949</v>
      </c>
      <c r="C869" s="181">
        <v>0</v>
      </c>
      <c r="D869" s="181">
        <v>0</v>
      </c>
      <c r="E869" s="181">
        <v>0</v>
      </c>
      <c r="F869" s="181">
        <v>0</v>
      </c>
      <c r="G869" s="181">
        <v>0</v>
      </c>
      <c r="H869" s="181">
        <v>3399850</v>
      </c>
      <c r="I869" s="181">
        <v>10352.219999999999</v>
      </c>
      <c r="J869" s="166"/>
      <c r="K869" s="166"/>
      <c r="L869" s="166"/>
      <c r="M869" s="166"/>
      <c r="N869" s="166"/>
      <c r="O869" s="166"/>
      <c r="P869" s="166"/>
      <c r="Q869" s="166"/>
      <c r="R869" s="166"/>
      <c r="S869" s="166"/>
      <c r="T869" s="182">
        <v>7021326.1694805184</v>
      </c>
      <c r="U869" s="182">
        <v>0</v>
      </c>
      <c r="V869" s="182">
        <v>4947171.0160000026</v>
      </c>
    </row>
    <row r="870" spans="1:22" s="167" customFormat="1" x14ac:dyDescent="0.25">
      <c r="A870" s="179">
        <v>244015</v>
      </c>
      <c r="B870" s="180" t="s">
        <v>948</v>
      </c>
      <c r="C870" s="181">
        <v>0</v>
      </c>
      <c r="D870" s="181">
        <v>0</v>
      </c>
      <c r="E870" s="181">
        <v>0</v>
      </c>
      <c r="F870" s="181">
        <v>0</v>
      </c>
      <c r="G870" s="181">
        <v>0</v>
      </c>
      <c r="H870" s="181">
        <v>0</v>
      </c>
      <c r="I870" s="181">
        <v>17008000</v>
      </c>
      <c r="J870" s="166"/>
      <c r="K870" s="166"/>
      <c r="L870" s="166"/>
      <c r="M870" s="166"/>
      <c r="N870" s="166"/>
      <c r="O870" s="166"/>
      <c r="P870" s="166"/>
      <c r="Q870" s="166"/>
      <c r="R870" s="166"/>
      <c r="S870" s="166"/>
      <c r="T870" s="182">
        <v>10049278.939999999</v>
      </c>
      <c r="U870" s="182">
        <v>5337000</v>
      </c>
      <c r="V870" s="182">
        <v>15740049.800000004</v>
      </c>
    </row>
    <row r="871" spans="1:22" s="167" customFormat="1" x14ac:dyDescent="0.25">
      <c r="A871" s="179">
        <v>244020</v>
      </c>
      <c r="B871" s="180" t="s">
        <v>947</v>
      </c>
      <c r="C871" s="181">
        <v>0</v>
      </c>
      <c r="D871" s="181">
        <v>0</v>
      </c>
      <c r="E871" s="181">
        <v>0</v>
      </c>
      <c r="F871" s="181">
        <v>0</v>
      </c>
      <c r="G871" s="181">
        <v>0</v>
      </c>
      <c r="H871" s="181">
        <v>0</v>
      </c>
      <c r="I871" s="181">
        <v>0</v>
      </c>
      <c r="J871" s="166"/>
      <c r="K871" s="166"/>
      <c r="L871" s="166"/>
      <c r="M871" s="166"/>
      <c r="N871" s="166"/>
      <c r="O871" s="166"/>
      <c r="P871" s="166"/>
      <c r="Q871" s="166"/>
      <c r="R871" s="166"/>
      <c r="S871" s="166"/>
      <c r="T871" s="182">
        <v>0</v>
      </c>
      <c r="U871" s="182">
        <v>0</v>
      </c>
      <c r="V871" s="182">
        <v>0</v>
      </c>
    </row>
    <row r="872" spans="1:22" s="167" customFormat="1" x14ac:dyDescent="0.25">
      <c r="A872" s="179">
        <v>244025</v>
      </c>
      <c r="B872" s="180" t="s">
        <v>2131</v>
      </c>
      <c r="C872" s="181">
        <v>0</v>
      </c>
      <c r="D872" s="181">
        <v>0</v>
      </c>
      <c r="E872" s="181">
        <v>0</v>
      </c>
      <c r="F872" s="181">
        <v>0</v>
      </c>
      <c r="G872" s="181">
        <v>0</v>
      </c>
      <c r="H872" s="181">
        <v>0</v>
      </c>
      <c r="I872" s="181">
        <v>0</v>
      </c>
      <c r="J872" s="166"/>
      <c r="K872" s="166"/>
      <c r="L872" s="166"/>
      <c r="M872" s="166"/>
      <c r="N872" s="166"/>
      <c r="O872" s="166"/>
      <c r="P872" s="166"/>
      <c r="Q872" s="166"/>
      <c r="R872" s="166"/>
      <c r="S872" s="166"/>
      <c r="T872" s="182">
        <v>0</v>
      </c>
      <c r="U872" s="182">
        <v>0</v>
      </c>
      <c r="V872" s="182">
        <v>0</v>
      </c>
    </row>
    <row r="873" spans="1:22" s="167" customFormat="1" x14ac:dyDescent="0.25">
      <c r="A873" s="179">
        <v>244030</v>
      </c>
      <c r="B873" s="180" t="s">
        <v>2117</v>
      </c>
      <c r="C873" s="181">
        <v>0</v>
      </c>
      <c r="D873" s="181">
        <v>0</v>
      </c>
      <c r="E873" s="181">
        <v>0</v>
      </c>
      <c r="F873" s="181">
        <v>0</v>
      </c>
      <c r="G873" s="181">
        <v>0</v>
      </c>
      <c r="H873" s="181">
        <v>0</v>
      </c>
      <c r="I873" s="181">
        <v>0</v>
      </c>
      <c r="J873" s="166"/>
      <c r="K873" s="166"/>
      <c r="L873" s="166"/>
      <c r="M873" s="166"/>
      <c r="N873" s="166"/>
      <c r="O873" s="166"/>
      <c r="P873" s="166"/>
      <c r="Q873" s="166"/>
      <c r="R873" s="166"/>
      <c r="S873" s="166"/>
      <c r="T873" s="182">
        <v>0</v>
      </c>
      <c r="U873" s="182">
        <v>0</v>
      </c>
      <c r="V873" s="182">
        <v>0</v>
      </c>
    </row>
    <row r="874" spans="1:22" s="167" customFormat="1" x14ac:dyDescent="0.25">
      <c r="A874" s="179">
        <v>244035</v>
      </c>
      <c r="B874" s="180" t="s">
        <v>944</v>
      </c>
      <c r="C874" s="181">
        <v>0</v>
      </c>
      <c r="D874" s="181">
        <v>0</v>
      </c>
      <c r="E874" s="181">
        <v>0</v>
      </c>
      <c r="F874" s="181">
        <v>0</v>
      </c>
      <c r="G874" s="181">
        <v>0</v>
      </c>
      <c r="H874" s="181">
        <v>0</v>
      </c>
      <c r="I874" s="181">
        <v>0</v>
      </c>
      <c r="J874" s="166"/>
      <c r="K874" s="166"/>
      <c r="L874" s="166"/>
      <c r="M874" s="166"/>
      <c r="N874" s="166"/>
      <c r="O874" s="166"/>
      <c r="P874" s="166"/>
      <c r="Q874" s="166"/>
      <c r="R874" s="166"/>
      <c r="S874" s="166"/>
      <c r="T874" s="182">
        <v>0</v>
      </c>
      <c r="U874" s="182">
        <v>0</v>
      </c>
      <c r="V874" s="182">
        <v>0</v>
      </c>
    </row>
    <row r="875" spans="1:22" s="167" customFormat="1" x14ac:dyDescent="0.25">
      <c r="A875" s="179">
        <v>244040</v>
      </c>
      <c r="B875" s="180" t="s">
        <v>943</v>
      </c>
      <c r="C875" s="181">
        <v>0</v>
      </c>
      <c r="D875" s="181">
        <v>0</v>
      </c>
      <c r="E875" s="181">
        <v>0</v>
      </c>
      <c r="F875" s="181">
        <v>0</v>
      </c>
      <c r="G875" s="181">
        <v>0</v>
      </c>
      <c r="H875" s="181">
        <v>0</v>
      </c>
      <c r="I875" s="181">
        <v>0</v>
      </c>
      <c r="J875" s="166"/>
      <c r="K875" s="166"/>
      <c r="L875" s="166"/>
      <c r="M875" s="166"/>
      <c r="N875" s="166"/>
      <c r="O875" s="166"/>
      <c r="P875" s="166"/>
      <c r="Q875" s="166"/>
      <c r="R875" s="166"/>
      <c r="S875" s="166"/>
      <c r="T875" s="182">
        <v>0</v>
      </c>
      <c r="U875" s="182">
        <v>0</v>
      </c>
      <c r="V875" s="182">
        <v>0</v>
      </c>
    </row>
    <row r="876" spans="1:22" s="167" customFormat="1" x14ac:dyDescent="0.25">
      <c r="A876" s="179">
        <v>244045</v>
      </c>
      <c r="B876" s="180" t="s">
        <v>942</v>
      </c>
      <c r="C876" s="181">
        <v>0</v>
      </c>
      <c r="D876" s="181">
        <v>0</v>
      </c>
      <c r="E876" s="181">
        <v>0</v>
      </c>
      <c r="F876" s="181">
        <v>0</v>
      </c>
      <c r="G876" s="181">
        <v>0</v>
      </c>
      <c r="H876" s="181">
        <v>0</v>
      </c>
      <c r="I876" s="181">
        <v>0</v>
      </c>
      <c r="J876" s="166"/>
      <c r="K876" s="166"/>
      <c r="L876" s="166"/>
      <c r="M876" s="166"/>
      <c r="N876" s="166"/>
      <c r="O876" s="166"/>
      <c r="P876" s="166"/>
      <c r="Q876" s="166"/>
      <c r="R876" s="166"/>
      <c r="S876" s="166"/>
      <c r="T876" s="182">
        <v>0</v>
      </c>
      <c r="U876" s="182">
        <v>0</v>
      </c>
      <c r="V876" s="182">
        <v>0</v>
      </c>
    </row>
    <row r="877" spans="1:22" s="167" customFormat="1" x14ac:dyDescent="0.25">
      <c r="A877" s="179">
        <v>244050</v>
      </c>
      <c r="B877" s="180" t="s">
        <v>941</v>
      </c>
      <c r="C877" s="181">
        <v>0</v>
      </c>
      <c r="D877" s="181">
        <v>0</v>
      </c>
      <c r="E877" s="181">
        <v>0</v>
      </c>
      <c r="F877" s="181">
        <v>0</v>
      </c>
      <c r="G877" s="181">
        <v>0</v>
      </c>
      <c r="H877" s="181">
        <v>0</v>
      </c>
      <c r="I877" s="181">
        <v>0</v>
      </c>
      <c r="J877" s="166"/>
      <c r="K877" s="166"/>
      <c r="L877" s="166"/>
      <c r="M877" s="166"/>
      <c r="N877" s="166"/>
      <c r="O877" s="166"/>
      <c r="P877" s="166"/>
      <c r="Q877" s="166"/>
      <c r="R877" s="166"/>
      <c r="S877" s="166"/>
      <c r="T877" s="182">
        <v>0</v>
      </c>
      <c r="U877" s="182">
        <v>0</v>
      </c>
      <c r="V877" s="182">
        <v>0</v>
      </c>
    </row>
    <row r="878" spans="1:22" s="167" customFormat="1" x14ac:dyDescent="0.25">
      <c r="A878" s="179">
        <v>244055</v>
      </c>
      <c r="B878" s="180" t="s">
        <v>940</v>
      </c>
      <c r="C878" s="181">
        <v>0</v>
      </c>
      <c r="D878" s="181">
        <v>0</v>
      </c>
      <c r="E878" s="181">
        <v>0</v>
      </c>
      <c r="F878" s="181">
        <v>0</v>
      </c>
      <c r="G878" s="181">
        <v>0</v>
      </c>
      <c r="H878" s="181">
        <v>0</v>
      </c>
      <c r="I878" s="181">
        <v>0</v>
      </c>
      <c r="J878" s="166"/>
      <c r="K878" s="166"/>
      <c r="L878" s="166"/>
      <c r="M878" s="166"/>
      <c r="N878" s="166"/>
      <c r="O878" s="166"/>
      <c r="P878" s="166"/>
      <c r="Q878" s="166"/>
      <c r="R878" s="166"/>
      <c r="S878" s="166"/>
      <c r="T878" s="182">
        <v>0</v>
      </c>
      <c r="U878" s="182">
        <v>0</v>
      </c>
      <c r="V878" s="182">
        <v>0</v>
      </c>
    </row>
    <row r="879" spans="1:22" s="167" customFormat="1" x14ac:dyDescent="0.25">
      <c r="A879" s="179">
        <v>244095</v>
      </c>
      <c r="B879" s="180" t="s">
        <v>213</v>
      </c>
      <c r="C879" s="181">
        <v>0</v>
      </c>
      <c r="D879" s="181">
        <v>0</v>
      </c>
      <c r="E879" s="181">
        <v>0</v>
      </c>
      <c r="F879" s="181">
        <v>0</v>
      </c>
      <c r="G879" s="181">
        <v>0</v>
      </c>
      <c r="H879" s="181">
        <v>0</v>
      </c>
      <c r="I879" s="181">
        <v>0</v>
      </c>
      <c r="J879" s="166"/>
      <c r="K879" s="166"/>
      <c r="L879" s="166"/>
      <c r="M879" s="166"/>
      <c r="N879" s="166"/>
      <c r="O879" s="166"/>
      <c r="P879" s="166"/>
      <c r="Q879" s="166"/>
      <c r="R879" s="166"/>
      <c r="S879" s="166"/>
      <c r="T879" s="182">
        <v>1967207.012987013</v>
      </c>
      <c r="U879" s="182">
        <v>0</v>
      </c>
      <c r="V879" s="182">
        <v>0</v>
      </c>
    </row>
    <row r="880" spans="1:22" s="167" customFormat="1" x14ac:dyDescent="0.25">
      <c r="A880" s="175">
        <v>244500</v>
      </c>
      <c r="B880" s="176" t="s">
        <v>939</v>
      </c>
      <c r="C880" s="177">
        <v>0</v>
      </c>
      <c r="D880" s="177">
        <v>0</v>
      </c>
      <c r="E880" s="177">
        <v>0</v>
      </c>
      <c r="F880" s="177">
        <v>12959430</v>
      </c>
      <c r="G880" s="177">
        <v>1291886</v>
      </c>
      <c r="H880" s="177">
        <v>4290781</v>
      </c>
      <c r="I880" s="177">
        <v>26315453</v>
      </c>
      <c r="J880" s="166"/>
      <c r="K880" s="166"/>
      <c r="L880" s="166"/>
      <c r="M880" s="166"/>
      <c r="N880" s="166"/>
      <c r="O880" s="166"/>
      <c r="P880" s="166"/>
      <c r="Q880" s="166"/>
      <c r="R880" s="166"/>
      <c r="S880" s="166"/>
      <c r="T880" s="178">
        <v>296669126.80844158</v>
      </c>
      <c r="U880" s="178">
        <v>23800794.559999999</v>
      </c>
      <c r="V880" s="178">
        <v>238635049.08000028</v>
      </c>
    </row>
    <row r="881" spans="1:22" s="167" customFormat="1" x14ac:dyDescent="0.25">
      <c r="A881" s="179">
        <v>244505</v>
      </c>
      <c r="B881" s="180" t="s">
        <v>2132</v>
      </c>
      <c r="C881" s="181">
        <v>0</v>
      </c>
      <c r="D881" s="181">
        <v>0</v>
      </c>
      <c r="E881" s="181">
        <v>0</v>
      </c>
      <c r="F881" s="181">
        <v>0</v>
      </c>
      <c r="G881" s="181">
        <v>0</v>
      </c>
      <c r="H881" s="181">
        <v>0</v>
      </c>
      <c r="I881" s="181">
        <v>0</v>
      </c>
      <c r="J881" s="166"/>
      <c r="K881" s="166"/>
      <c r="L881" s="166"/>
      <c r="M881" s="166"/>
      <c r="N881" s="166"/>
      <c r="O881" s="166"/>
      <c r="P881" s="166"/>
      <c r="Q881" s="166"/>
      <c r="R881" s="166"/>
      <c r="S881" s="166"/>
      <c r="T881" s="182">
        <v>626471.82246753247</v>
      </c>
      <c r="U881" s="182">
        <v>0</v>
      </c>
      <c r="V881" s="182">
        <v>0</v>
      </c>
    </row>
    <row r="882" spans="1:22" s="167" customFormat="1" x14ac:dyDescent="0.25">
      <c r="A882" s="179">
        <v>244510</v>
      </c>
      <c r="B882" s="180" t="s">
        <v>937</v>
      </c>
      <c r="C882" s="181">
        <v>0</v>
      </c>
      <c r="D882" s="181">
        <v>0</v>
      </c>
      <c r="E882" s="181">
        <v>0</v>
      </c>
      <c r="F882" s="181">
        <v>0</v>
      </c>
      <c r="G882" s="181">
        <v>0</v>
      </c>
      <c r="H882" s="181">
        <v>0</v>
      </c>
      <c r="I882" s="181">
        <v>0</v>
      </c>
      <c r="J882" s="166"/>
      <c r="K882" s="166"/>
      <c r="L882" s="166"/>
      <c r="M882" s="166"/>
      <c r="N882" s="166"/>
      <c r="O882" s="166"/>
      <c r="P882" s="166"/>
      <c r="Q882" s="166"/>
      <c r="R882" s="166"/>
      <c r="S882" s="166"/>
      <c r="T882" s="182">
        <v>94822214.151168838</v>
      </c>
      <c r="U882" s="182">
        <v>0</v>
      </c>
      <c r="V882" s="182">
        <v>51588394.59600015</v>
      </c>
    </row>
    <row r="883" spans="1:22" s="167" customFormat="1" x14ac:dyDescent="0.25">
      <c r="A883" s="179">
        <v>244595</v>
      </c>
      <c r="B883" s="180" t="s">
        <v>213</v>
      </c>
      <c r="C883" s="181">
        <v>0</v>
      </c>
      <c r="D883" s="181">
        <v>0</v>
      </c>
      <c r="E883" s="181">
        <v>0</v>
      </c>
      <c r="F883" s="181">
        <v>12959430</v>
      </c>
      <c r="G883" s="181">
        <v>1291886</v>
      </c>
      <c r="H883" s="181">
        <v>4290781</v>
      </c>
      <c r="I883" s="181">
        <v>26315453</v>
      </c>
      <c r="J883" s="166"/>
      <c r="K883" s="166"/>
      <c r="L883" s="166"/>
      <c r="M883" s="166"/>
      <c r="N883" s="166"/>
      <c r="O883" s="166"/>
      <c r="P883" s="166"/>
      <c r="Q883" s="166"/>
      <c r="R883" s="166"/>
      <c r="S883" s="166"/>
      <c r="T883" s="182">
        <v>201220440.83480519</v>
      </c>
      <c r="U883" s="182">
        <v>5828145</v>
      </c>
      <c r="V883" s="182">
        <v>146770656.65200013</v>
      </c>
    </row>
    <row r="884" spans="1:22" s="167" customFormat="1" x14ac:dyDescent="0.25">
      <c r="A884" s="175">
        <v>245000</v>
      </c>
      <c r="B884" s="176" t="s">
        <v>936</v>
      </c>
      <c r="C884" s="177">
        <v>0</v>
      </c>
      <c r="D884" s="177">
        <v>0</v>
      </c>
      <c r="E884" s="177">
        <v>0</v>
      </c>
      <c r="F884" s="177">
        <v>8694300</v>
      </c>
      <c r="G884" s="177">
        <v>15045486</v>
      </c>
      <c r="H884" s="177">
        <v>9622700</v>
      </c>
      <c r="I884" s="177">
        <v>10978400</v>
      </c>
      <c r="J884" s="166"/>
      <c r="K884" s="166"/>
      <c r="L884" s="166"/>
      <c r="M884" s="166"/>
      <c r="N884" s="166"/>
      <c r="O884" s="166"/>
      <c r="P884" s="166"/>
      <c r="Q884" s="166"/>
      <c r="R884" s="166"/>
      <c r="S884" s="166"/>
      <c r="T884" s="178">
        <v>27700639.308701299</v>
      </c>
      <c r="U884" s="178">
        <v>14285200</v>
      </c>
      <c r="V884" s="178">
        <v>30325758.000000004</v>
      </c>
    </row>
    <row r="885" spans="1:22" s="167" customFormat="1" x14ac:dyDescent="0.25">
      <c r="A885" s="179">
        <v>245005</v>
      </c>
      <c r="B885" s="180" t="s">
        <v>935</v>
      </c>
      <c r="C885" s="181">
        <v>0</v>
      </c>
      <c r="D885" s="181">
        <v>0</v>
      </c>
      <c r="E885" s="181">
        <v>0</v>
      </c>
      <c r="F885" s="181">
        <v>2903900</v>
      </c>
      <c r="G885" s="181">
        <v>2938900</v>
      </c>
      <c r="H885" s="181">
        <v>3131700</v>
      </c>
      <c r="I885" s="181">
        <v>3574100</v>
      </c>
      <c r="J885" s="166"/>
      <c r="K885" s="166"/>
      <c r="L885" s="166"/>
      <c r="M885" s="166"/>
      <c r="N885" s="166"/>
      <c r="O885" s="166"/>
      <c r="P885" s="166"/>
      <c r="Q885" s="166"/>
      <c r="R885" s="166"/>
      <c r="S885" s="166"/>
      <c r="T885" s="182">
        <v>7716895.4340259731</v>
      </c>
      <c r="U885" s="182">
        <v>4739200</v>
      </c>
      <c r="V885" s="182">
        <v>9291740.0000000019</v>
      </c>
    </row>
    <row r="886" spans="1:22" s="167" customFormat="1" x14ac:dyDescent="0.25">
      <c r="A886" s="179">
        <v>245010</v>
      </c>
      <c r="B886" s="180" t="s">
        <v>2133</v>
      </c>
      <c r="C886" s="181">
        <v>0</v>
      </c>
      <c r="D886" s="181">
        <v>0</v>
      </c>
      <c r="E886" s="181">
        <v>0</v>
      </c>
      <c r="F886" s="181">
        <v>3609700</v>
      </c>
      <c r="G886" s="181">
        <v>9865686</v>
      </c>
      <c r="H886" s="181">
        <v>4072600</v>
      </c>
      <c r="I886" s="181">
        <v>4643100</v>
      </c>
      <c r="J886" s="166"/>
      <c r="K886" s="166"/>
      <c r="L886" s="166"/>
      <c r="M886" s="166"/>
      <c r="N886" s="166"/>
      <c r="O886" s="166"/>
      <c r="P886" s="166"/>
      <c r="Q886" s="166"/>
      <c r="R886" s="166"/>
      <c r="S886" s="166"/>
      <c r="T886" s="182">
        <v>10375811.194805196</v>
      </c>
      <c r="U886" s="182">
        <v>5690900</v>
      </c>
      <c r="V886" s="182">
        <v>12440341.200000001</v>
      </c>
    </row>
    <row r="887" spans="1:22" s="167" customFormat="1" x14ac:dyDescent="0.25">
      <c r="A887" s="179">
        <v>245015</v>
      </c>
      <c r="B887" s="180" t="s">
        <v>933</v>
      </c>
      <c r="C887" s="181">
        <v>0</v>
      </c>
      <c r="D887" s="181">
        <v>0</v>
      </c>
      <c r="E887" s="181">
        <v>0</v>
      </c>
      <c r="F887" s="181">
        <v>146100</v>
      </c>
      <c r="G887" s="181">
        <v>123100</v>
      </c>
      <c r="H887" s="181">
        <v>162700</v>
      </c>
      <c r="I887" s="181">
        <v>187000</v>
      </c>
      <c r="J887" s="166"/>
      <c r="K887" s="166"/>
      <c r="L887" s="166"/>
      <c r="M887" s="166"/>
      <c r="N887" s="166"/>
      <c r="O887" s="166"/>
      <c r="P887" s="166"/>
      <c r="Q887" s="166"/>
      <c r="R887" s="166"/>
      <c r="S887" s="166"/>
      <c r="T887" s="182">
        <v>365901.51766233763</v>
      </c>
      <c r="U887" s="182">
        <v>174200</v>
      </c>
      <c r="V887" s="182">
        <v>496080.00000000035</v>
      </c>
    </row>
    <row r="888" spans="1:22" s="167" customFormat="1" x14ac:dyDescent="0.25">
      <c r="A888" s="179">
        <v>245020</v>
      </c>
      <c r="B888" s="180" t="s">
        <v>2134</v>
      </c>
      <c r="C888" s="181">
        <v>0</v>
      </c>
      <c r="D888" s="181">
        <v>0</v>
      </c>
      <c r="E888" s="181">
        <v>0</v>
      </c>
      <c r="F888" s="181">
        <v>2034600</v>
      </c>
      <c r="G888" s="181">
        <v>2117800</v>
      </c>
      <c r="H888" s="181">
        <v>2255700</v>
      </c>
      <c r="I888" s="181">
        <v>2574200</v>
      </c>
      <c r="J888" s="166"/>
      <c r="K888" s="166"/>
      <c r="L888" s="166"/>
      <c r="M888" s="166"/>
      <c r="N888" s="166"/>
      <c r="O888" s="166"/>
      <c r="P888" s="166"/>
      <c r="Q888" s="166"/>
      <c r="R888" s="166"/>
      <c r="S888" s="166"/>
      <c r="T888" s="182">
        <v>5393962.3246753244</v>
      </c>
      <c r="U888" s="182">
        <v>3376900</v>
      </c>
      <c r="V888" s="182">
        <v>7098340.0000000019</v>
      </c>
    </row>
    <row r="889" spans="1:22" s="167" customFormat="1" x14ac:dyDescent="0.25">
      <c r="A889" s="179">
        <v>245025</v>
      </c>
      <c r="B889" s="180" t="s">
        <v>931</v>
      </c>
      <c r="C889" s="181">
        <v>0</v>
      </c>
      <c r="D889" s="181">
        <v>0</v>
      </c>
      <c r="E889" s="181">
        <v>0</v>
      </c>
      <c r="F889" s="181">
        <v>0</v>
      </c>
      <c r="G889" s="181">
        <v>0</v>
      </c>
      <c r="H889" s="181">
        <v>0</v>
      </c>
      <c r="I889" s="181">
        <v>0</v>
      </c>
      <c r="J889" s="166"/>
      <c r="K889" s="166"/>
      <c r="L889" s="166"/>
      <c r="M889" s="166"/>
      <c r="N889" s="166"/>
      <c r="O889" s="166"/>
      <c r="P889" s="166"/>
      <c r="Q889" s="166"/>
      <c r="R889" s="166"/>
      <c r="S889" s="166"/>
      <c r="T889" s="182">
        <v>10096.558441558442</v>
      </c>
      <c r="U889" s="182">
        <v>0</v>
      </c>
      <c r="V889" s="182">
        <v>0</v>
      </c>
    </row>
    <row r="890" spans="1:22" s="167" customFormat="1" x14ac:dyDescent="0.25">
      <c r="A890" s="179">
        <v>245030</v>
      </c>
      <c r="B890" s="180" t="s">
        <v>930</v>
      </c>
      <c r="C890" s="181">
        <v>0</v>
      </c>
      <c r="D890" s="181">
        <v>0</v>
      </c>
      <c r="E890" s="181">
        <v>0</v>
      </c>
      <c r="F890" s="181">
        <v>0</v>
      </c>
      <c r="G890" s="181">
        <v>0</v>
      </c>
      <c r="H890" s="181">
        <v>0</v>
      </c>
      <c r="I890" s="181">
        <v>0</v>
      </c>
      <c r="J890" s="166"/>
      <c r="K890" s="166"/>
      <c r="L890" s="166"/>
      <c r="M890" s="166"/>
      <c r="N890" s="166"/>
      <c r="O890" s="166"/>
      <c r="P890" s="166"/>
      <c r="Q890" s="166"/>
      <c r="R890" s="166"/>
      <c r="S890" s="166"/>
      <c r="T890" s="182">
        <v>38365.688311688311</v>
      </c>
      <c r="U890" s="182">
        <v>0</v>
      </c>
      <c r="V890" s="182">
        <v>0</v>
      </c>
    </row>
    <row r="891" spans="1:22" s="167" customFormat="1" x14ac:dyDescent="0.25">
      <c r="A891" s="179">
        <v>245035</v>
      </c>
      <c r="B891" s="180" t="s">
        <v>929</v>
      </c>
      <c r="C891" s="181">
        <v>0</v>
      </c>
      <c r="D891" s="181">
        <v>0</v>
      </c>
      <c r="E891" s="181">
        <v>0</v>
      </c>
      <c r="F891" s="181">
        <v>0</v>
      </c>
      <c r="G891" s="181">
        <v>0</v>
      </c>
      <c r="H891" s="181">
        <v>0</v>
      </c>
      <c r="I891" s="181">
        <v>0</v>
      </c>
      <c r="J891" s="166"/>
      <c r="K891" s="166"/>
      <c r="L891" s="166"/>
      <c r="M891" s="166"/>
      <c r="N891" s="166"/>
      <c r="O891" s="166"/>
      <c r="P891" s="166"/>
      <c r="Q891" s="166"/>
      <c r="R891" s="166"/>
      <c r="S891" s="166"/>
      <c r="T891" s="182">
        <v>0</v>
      </c>
      <c r="U891" s="182">
        <v>0</v>
      </c>
      <c r="V891" s="182">
        <v>0</v>
      </c>
    </row>
    <row r="892" spans="1:22" s="167" customFormat="1" x14ac:dyDescent="0.25">
      <c r="A892" s="179">
        <v>245040</v>
      </c>
      <c r="B892" s="180" t="s">
        <v>928</v>
      </c>
      <c r="C892" s="181">
        <v>0</v>
      </c>
      <c r="D892" s="181">
        <v>0</v>
      </c>
      <c r="E892" s="181">
        <v>0</v>
      </c>
      <c r="F892" s="181">
        <v>0</v>
      </c>
      <c r="G892" s="181">
        <v>0</v>
      </c>
      <c r="H892" s="181">
        <v>0</v>
      </c>
      <c r="I892" s="181">
        <v>0</v>
      </c>
      <c r="J892" s="166"/>
      <c r="K892" s="166"/>
      <c r="L892" s="166"/>
      <c r="M892" s="166"/>
      <c r="N892" s="166"/>
      <c r="O892" s="166"/>
      <c r="P892" s="166"/>
      <c r="Q892" s="166"/>
      <c r="R892" s="166"/>
      <c r="S892" s="166"/>
      <c r="T892" s="182">
        <v>0</v>
      </c>
      <c r="U892" s="182">
        <v>0</v>
      </c>
      <c r="V892" s="182">
        <v>0</v>
      </c>
    </row>
    <row r="893" spans="1:22" s="167" customFormat="1" x14ac:dyDescent="0.25">
      <c r="A893" s="179">
        <v>245045</v>
      </c>
      <c r="B893" s="180" t="s">
        <v>927</v>
      </c>
      <c r="C893" s="181">
        <v>0</v>
      </c>
      <c r="D893" s="181">
        <v>0</v>
      </c>
      <c r="E893" s="181">
        <v>0</v>
      </c>
      <c r="F893" s="181">
        <v>0</v>
      </c>
      <c r="G893" s="181">
        <v>0</v>
      </c>
      <c r="H893" s="181">
        <v>0</v>
      </c>
      <c r="I893" s="181">
        <v>0</v>
      </c>
      <c r="J893" s="166"/>
      <c r="K893" s="166"/>
      <c r="L893" s="166"/>
      <c r="M893" s="166"/>
      <c r="N893" s="166"/>
      <c r="O893" s="166"/>
      <c r="P893" s="166"/>
      <c r="Q893" s="166"/>
      <c r="R893" s="166"/>
      <c r="S893" s="166"/>
      <c r="T893" s="182">
        <v>854426.924025974</v>
      </c>
      <c r="U893" s="182">
        <v>0</v>
      </c>
      <c r="V893" s="182">
        <v>0</v>
      </c>
    </row>
    <row r="894" spans="1:22" s="167" customFormat="1" x14ac:dyDescent="0.25">
      <c r="A894" s="179">
        <v>245050</v>
      </c>
      <c r="B894" s="180" t="s">
        <v>926</v>
      </c>
      <c r="C894" s="181">
        <v>0</v>
      </c>
      <c r="D894" s="181">
        <v>0</v>
      </c>
      <c r="E894" s="181">
        <v>0</v>
      </c>
      <c r="F894" s="181">
        <v>0</v>
      </c>
      <c r="G894" s="181">
        <v>0</v>
      </c>
      <c r="H894" s="181">
        <v>0</v>
      </c>
      <c r="I894" s="181">
        <v>0</v>
      </c>
      <c r="J894" s="166"/>
      <c r="K894" s="166"/>
      <c r="L894" s="166"/>
      <c r="M894" s="166"/>
      <c r="N894" s="166"/>
      <c r="O894" s="166"/>
      <c r="P894" s="166"/>
      <c r="Q894" s="166"/>
      <c r="R894" s="166"/>
      <c r="S894" s="166"/>
      <c r="T894" s="182">
        <v>0</v>
      </c>
      <c r="U894" s="182">
        <v>0</v>
      </c>
      <c r="V894" s="182">
        <v>0</v>
      </c>
    </row>
    <row r="895" spans="1:22" s="167" customFormat="1" x14ac:dyDescent="0.25">
      <c r="A895" s="179">
        <v>245095</v>
      </c>
      <c r="B895" s="180" t="s">
        <v>925</v>
      </c>
      <c r="C895" s="181">
        <v>0</v>
      </c>
      <c r="D895" s="181">
        <v>0</v>
      </c>
      <c r="E895" s="181">
        <v>0</v>
      </c>
      <c r="F895" s="181">
        <v>0</v>
      </c>
      <c r="G895" s="181">
        <v>0</v>
      </c>
      <c r="H895" s="181">
        <v>0</v>
      </c>
      <c r="I895" s="181">
        <v>0</v>
      </c>
      <c r="J895" s="166"/>
      <c r="K895" s="166"/>
      <c r="L895" s="166"/>
      <c r="M895" s="166"/>
      <c r="N895" s="166"/>
      <c r="O895" s="166"/>
      <c r="P895" s="166"/>
      <c r="Q895" s="166"/>
      <c r="R895" s="166"/>
      <c r="S895" s="166"/>
      <c r="T895" s="182">
        <v>2945179.6667532469</v>
      </c>
      <c r="U895" s="182">
        <v>0</v>
      </c>
      <c r="V895" s="182">
        <v>0</v>
      </c>
    </row>
    <row r="896" spans="1:22" s="167" customFormat="1" x14ac:dyDescent="0.25">
      <c r="A896" s="175">
        <v>245500</v>
      </c>
      <c r="B896" s="176" t="s">
        <v>924</v>
      </c>
      <c r="C896" s="177">
        <v>0</v>
      </c>
      <c r="D896" s="177">
        <v>0</v>
      </c>
      <c r="E896" s="177">
        <v>0</v>
      </c>
      <c r="F896" s="177">
        <v>0</v>
      </c>
      <c r="G896" s="177">
        <v>0</v>
      </c>
      <c r="H896" s="177">
        <v>0</v>
      </c>
      <c r="I896" s="177">
        <v>0</v>
      </c>
      <c r="J896" s="166"/>
      <c r="K896" s="166"/>
      <c r="L896" s="166"/>
      <c r="M896" s="166"/>
      <c r="N896" s="166"/>
      <c r="O896" s="166"/>
      <c r="P896" s="166"/>
      <c r="Q896" s="166"/>
      <c r="R896" s="166"/>
      <c r="S896" s="166"/>
      <c r="T896" s="178">
        <v>2239284.2727272729</v>
      </c>
      <c r="U896" s="178">
        <v>0</v>
      </c>
      <c r="V896" s="178">
        <v>0</v>
      </c>
    </row>
    <row r="897" spans="1:22" s="167" customFormat="1" x14ac:dyDescent="0.25">
      <c r="A897" s="179">
        <v>245505</v>
      </c>
      <c r="B897" s="180" t="s">
        <v>2135</v>
      </c>
      <c r="C897" s="181">
        <v>0</v>
      </c>
      <c r="D897" s="181">
        <v>0</v>
      </c>
      <c r="E897" s="181">
        <v>0</v>
      </c>
      <c r="F897" s="181">
        <v>0</v>
      </c>
      <c r="G897" s="181">
        <v>0</v>
      </c>
      <c r="H897" s="181">
        <v>0</v>
      </c>
      <c r="I897" s="181">
        <v>0</v>
      </c>
      <c r="J897" s="166"/>
      <c r="K897" s="166"/>
      <c r="L897" s="166"/>
      <c r="M897" s="166"/>
      <c r="N897" s="166"/>
      <c r="O897" s="166"/>
      <c r="P897" s="166"/>
      <c r="Q897" s="166"/>
      <c r="R897" s="166"/>
      <c r="S897" s="166"/>
      <c r="T897" s="182">
        <v>0</v>
      </c>
      <c r="U897" s="182">
        <v>0</v>
      </c>
      <c r="V897" s="182">
        <v>0</v>
      </c>
    </row>
    <row r="898" spans="1:22" s="167" customFormat="1" x14ac:dyDescent="0.25">
      <c r="A898" s="179">
        <v>245510</v>
      </c>
      <c r="B898" s="180" t="s">
        <v>922</v>
      </c>
      <c r="C898" s="181">
        <v>0</v>
      </c>
      <c r="D898" s="181">
        <v>0</v>
      </c>
      <c r="E898" s="181">
        <v>0</v>
      </c>
      <c r="F898" s="181">
        <v>0</v>
      </c>
      <c r="G898" s="181">
        <v>0</v>
      </c>
      <c r="H898" s="181">
        <v>0</v>
      </c>
      <c r="I898" s="181">
        <v>0</v>
      </c>
      <c r="J898" s="166"/>
      <c r="K898" s="166"/>
      <c r="L898" s="166"/>
      <c r="M898" s="166"/>
      <c r="N898" s="166"/>
      <c r="O898" s="166"/>
      <c r="P898" s="166"/>
      <c r="Q898" s="166"/>
      <c r="R898" s="166"/>
      <c r="S898" s="166"/>
      <c r="T898" s="182">
        <v>0</v>
      </c>
      <c r="U898" s="182">
        <v>0</v>
      </c>
      <c r="V898" s="182">
        <v>0</v>
      </c>
    </row>
    <row r="899" spans="1:22" s="167" customFormat="1" x14ac:dyDescent="0.25">
      <c r="A899" s="179">
        <v>245515</v>
      </c>
      <c r="B899" s="180" t="s">
        <v>921</v>
      </c>
      <c r="C899" s="181">
        <v>0</v>
      </c>
      <c r="D899" s="181">
        <v>0</v>
      </c>
      <c r="E899" s="181">
        <v>0</v>
      </c>
      <c r="F899" s="181">
        <v>0</v>
      </c>
      <c r="G899" s="181">
        <v>0</v>
      </c>
      <c r="H899" s="181">
        <v>0</v>
      </c>
      <c r="I899" s="181">
        <v>0</v>
      </c>
      <c r="J899" s="166"/>
      <c r="K899" s="166"/>
      <c r="L899" s="166"/>
      <c r="M899" s="166"/>
      <c r="N899" s="166"/>
      <c r="O899" s="166"/>
      <c r="P899" s="166"/>
      <c r="Q899" s="166"/>
      <c r="R899" s="166"/>
      <c r="S899" s="166"/>
      <c r="T899" s="182">
        <v>0</v>
      </c>
      <c r="U899" s="182">
        <v>0</v>
      </c>
      <c r="V899" s="182">
        <v>0</v>
      </c>
    </row>
    <row r="900" spans="1:22" s="167" customFormat="1" x14ac:dyDescent="0.25">
      <c r="A900" s="179">
        <v>245520</v>
      </c>
      <c r="B900" s="180" t="s">
        <v>920</v>
      </c>
      <c r="C900" s="181">
        <v>0</v>
      </c>
      <c r="D900" s="181">
        <v>0</v>
      </c>
      <c r="E900" s="181">
        <v>0</v>
      </c>
      <c r="F900" s="181">
        <v>0</v>
      </c>
      <c r="G900" s="181">
        <v>0</v>
      </c>
      <c r="H900" s="181">
        <v>0</v>
      </c>
      <c r="I900" s="181">
        <v>0</v>
      </c>
      <c r="J900" s="166"/>
      <c r="K900" s="166"/>
      <c r="L900" s="166"/>
      <c r="M900" s="166"/>
      <c r="N900" s="166"/>
      <c r="O900" s="166"/>
      <c r="P900" s="166"/>
      <c r="Q900" s="166"/>
      <c r="R900" s="166"/>
      <c r="S900" s="166"/>
      <c r="T900" s="182">
        <v>0</v>
      </c>
      <c r="U900" s="182">
        <v>0</v>
      </c>
      <c r="V900" s="182">
        <v>0</v>
      </c>
    </row>
    <row r="901" spans="1:22" s="167" customFormat="1" x14ac:dyDescent="0.25">
      <c r="A901" s="179">
        <v>245525</v>
      </c>
      <c r="B901" s="180" t="s">
        <v>919</v>
      </c>
      <c r="C901" s="181">
        <v>0</v>
      </c>
      <c r="D901" s="181">
        <v>0</v>
      </c>
      <c r="E901" s="181">
        <v>0</v>
      </c>
      <c r="F901" s="181">
        <v>0</v>
      </c>
      <c r="G901" s="181">
        <v>0</v>
      </c>
      <c r="H901" s="181">
        <v>0</v>
      </c>
      <c r="I901" s="181">
        <v>0</v>
      </c>
      <c r="J901" s="166"/>
      <c r="K901" s="166"/>
      <c r="L901" s="166"/>
      <c r="M901" s="166"/>
      <c r="N901" s="166"/>
      <c r="O901" s="166"/>
      <c r="P901" s="166"/>
      <c r="Q901" s="166"/>
      <c r="R901" s="166"/>
      <c r="S901" s="166"/>
      <c r="T901" s="182">
        <v>2239284.2727272729</v>
      </c>
      <c r="U901" s="182">
        <v>0</v>
      </c>
      <c r="V901" s="182">
        <v>0</v>
      </c>
    </row>
    <row r="902" spans="1:22" s="167" customFormat="1" x14ac:dyDescent="0.25">
      <c r="A902" s="179">
        <v>245530</v>
      </c>
      <c r="B902" s="180" t="s">
        <v>918</v>
      </c>
      <c r="C902" s="181">
        <v>0</v>
      </c>
      <c r="D902" s="181">
        <v>0</v>
      </c>
      <c r="E902" s="181">
        <v>0</v>
      </c>
      <c r="F902" s="181">
        <v>0</v>
      </c>
      <c r="G902" s="181">
        <v>0</v>
      </c>
      <c r="H902" s="181">
        <v>0</v>
      </c>
      <c r="I902" s="181">
        <v>0</v>
      </c>
      <c r="J902" s="166"/>
      <c r="K902" s="166"/>
      <c r="L902" s="166"/>
      <c r="M902" s="166"/>
      <c r="N902" s="166"/>
      <c r="O902" s="166"/>
      <c r="P902" s="166"/>
      <c r="Q902" s="166"/>
      <c r="R902" s="166"/>
      <c r="S902" s="166"/>
      <c r="T902" s="182">
        <v>0</v>
      </c>
      <c r="U902" s="182">
        <v>0</v>
      </c>
      <c r="V902" s="182">
        <v>0</v>
      </c>
    </row>
    <row r="903" spans="1:22" s="167" customFormat="1" x14ac:dyDescent="0.25">
      <c r="A903" s="179">
        <v>245535</v>
      </c>
      <c r="B903" s="180" t="s">
        <v>2136</v>
      </c>
      <c r="C903" s="181">
        <v>0</v>
      </c>
      <c r="D903" s="181">
        <v>0</v>
      </c>
      <c r="E903" s="181">
        <v>0</v>
      </c>
      <c r="F903" s="181">
        <v>0</v>
      </c>
      <c r="G903" s="181">
        <v>0</v>
      </c>
      <c r="H903" s="181">
        <v>0</v>
      </c>
      <c r="I903" s="181">
        <v>0</v>
      </c>
      <c r="J903" s="166"/>
      <c r="K903" s="166"/>
      <c r="L903" s="166"/>
      <c r="M903" s="166"/>
      <c r="N903" s="166"/>
      <c r="O903" s="166"/>
      <c r="P903" s="166"/>
      <c r="Q903" s="166"/>
      <c r="R903" s="166"/>
      <c r="S903" s="166"/>
      <c r="T903" s="182">
        <v>0</v>
      </c>
      <c r="U903" s="182">
        <v>0</v>
      </c>
      <c r="V903" s="182">
        <v>0</v>
      </c>
    </row>
    <row r="904" spans="1:22" s="167" customFormat="1" x14ac:dyDescent="0.25">
      <c r="A904" s="179">
        <v>245595</v>
      </c>
      <c r="B904" s="180" t="s">
        <v>213</v>
      </c>
      <c r="C904" s="181">
        <v>0</v>
      </c>
      <c r="D904" s="181">
        <v>0</v>
      </c>
      <c r="E904" s="181">
        <v>0</v>
      </c>
      <c r="F904" s="181">
        <v>0</v>
      </c>
      <c r="G904" s="181">
        <v>0</v>
      </c>
      <c r="H904" s="181">
        <v>0</v>
      </c>
      <c r="I904" s="181">
        <v>0</v>
      </c>
      <c r="J904" s="166"/>
      <c r="K904" s="166"/>
      <c r="L904" s="166"/>
      <c r="M904" s="166"/>
      <c r="N904" s="166"/>
      <c r="O904" s="166"/>
      <c r="P904" s="166"/>
      <c r="Q904" s="166"/>
      <c r="R904" s="166"/>
      <c r="S904" s="166"/>
      <c r="T904" s="182">
        <v>0</v>
      </c>
      <c r="U904" s="182">
        <v>0</v>
      </c>
      <c r="V904" s="182">
        <v>0</v>
      </c>
    </row>
    <row r="905" spans="1:22" s="167" customFormat="1" x14ac:dyDescent="0.25">
      <c r="A905" s="175">
        <v>246000</v>
      </c>
      <c r="B905" s="176" t="s">
        <v>916</v>
      </c>
      <c r="C905" s="177">
        <v>0</v>
      </c>
      <c r="D905" s="177">
        <v>0</v>
      </c>
      <c r="E905" s="177">
        <v>0</v>
      </c>
      <c r="F905" s="177">
        <v>14995799</v>
      </c>
      <c r="G905" s="177">
        <v>53981502</v>
      </c>
      <c r="H905" s="177">
        <v>40671100</v>
      </c>
      <c r="I905" s="177">
        <v>117904383</v>
      </c>
      <c r="J905" s="166"/>
      <c r="K905" s="166"/>
      <c r="L905" s="166"/>
      <c r="M905" s="166"/>
      <c r="N905" s="166"/>
      <c r="O905" s="166"/>
      <c r="P905" s="166"/>
      <c r="Q905" s="166"/>
      <c r="R905" s="166"/>
      <c r="S905" s="166"/>
      <c r="T905" s="178">
        <v>96867210.46532467</v>
      </c>
      <c r="U905" s="178">
        <v>0</v>
      </c>
      <c r="V905" s="178">
        <v>92210220.178000048</v>
      </c>
    </row>
    <row r="906" spans="1:22" s="167" customFormat="1" x14ac:dyDescent="0.25">
      <c r="A906" s="179">
        <v>246005</v>
      </c>
      <c r="B906" s="180" t="s">
        <v>2137</v>
      </c>
      <c r="C906" s="181">
        <v>0</v>
      </c>
      <c r="D906" s="181">
        <v>0</v>
      </c>
      <c r="E906" s="181">
        <v>0</v>
      </c>
      <c r="F906" s="181">
        <v>0</v>
      </c>
      <c r="G906" s="181">
        <v>0</v>
      </c>
      <c r="H906" s="181">
        <v>0</v>
      </c>
      <c r="I906" s="181">
        <v>0</v>
      </c>
      <c r="J906" s="166"/>
      <c r="K906" s="166"/>
      <c r="L906" s="166"/>
      <c r="M906" s="166"/>
      <c r="N906" s="166"/>
      <c r="O906" s="166"/>
      <c r="P906" s="166"/>
      <c r="Q906" s="166"/>
      <c r="R906" s="166"/>
      <c r="S906" s="166"/>
      <c r="T906" s="182">
        <v>0</v>
      </c>
      <c r="U906" s="182">
        <v>0</v>
      </c>
      <c r="V906" s="182">
        <v>0</v>
      </c>
    </row>
    <row r="907" spans="1:22" s="167" customFormat="1" x14ac:dyDescent="0.25">
      <c r="A907" s="179">
        <v>246010</v>
      </c>
      <c r="B907" s="180" t="s">
        <v>914</v>
      </c>
      <c r="C907" s="181">
        <v>0</v>
      </c>
      <c r="D907" s="181">
        <v>0</v>
      </c>
      <c r="E907" s="181">
        <v>0</v>
      </c>
      <c r="F907" s="181">
        <v>0</v>
      </c>
      <c r="G907" s="181">
        <v>0</v>
      </c>
      <c r="H907" s="181">
        <v>0</v>
      </c>
      <c r="I907" s="181">
        <v>0</v>
      </c>
      <c r="J907" s="166"/>
      <c r="K907" s="166"/>
      <c r="L907" s="166"/>
      <c r="M907" s="166"/>
      <c r="N907" s="166"/>
      <c r="O907" s="166"/>
      <c r="P907" s="166"/>
      <c r="Q907" s="166"/>
      <c r="R907" s="166"/>
      <c r="S907" s="166"/>
      <c r="T907" s="182">
        <v>0</v>
      </c>
      <c r="U907" s="182">
        <v>0</v>
      </c>
      <c r="V907" s="182">
        <v>0</v>
      </c>
    </row>
    <row r="908" spans="1:22" s="167" customFormat="1" x14ac:dyDescent="0.25">
      <c r="A908" s="179">
        <v>246015</v>
      </c>
      <c r="B908" s="180" t="s">
        <v>913</v>
      </c>
      <c r="C908" s="181">
        <v>0</v>
      </c>
      <c r="D908" s="181">
        <v>0</v>
      </c>
      <c r="E908" s="181">
        <v>0</v>
      </c>
      <c r="F908" s="181">
        <v>0</v>
      </c>
      <c r="G908" s="181">
        <v>0</v>
      </c>
      <c r="H908" s="181">
        <v>0</v>
      </c>
      <c r="I908" s="181">
        <v>0</v>
      </c>
      <c r="J908" s="166"/>
      <c r="K908" s="166"/>
      <c r="L908" s="166"/>
      <c r="M908" s="166"/>
      <c r="N908" s="166"/>
      <c r="O908" s="166"/>
      <c r="P908" s="166"/>
      <c r="Q908" s="166"/>
      <c r="R908" s="166"/>
      <c r="S908" s="166"/>
      <c r="T908" s="182">
        <v>0</v>
      </c>
      <c r="U908" s="182">
        <v>0</v>
      </c>
      <c r="V908" s="182">
        <v>0</v>
      </c>
    </row>
    <row r="909" spans="1:22" s="167" customFormat="1" x14ac:dyDescent="0.25">
      <c r="A909" s="179">
        <v>246020</v>
      </c>
      <c r="B909" s="180" t="s">
        <v>2138</v>
      </c>
      <c r="C909" s="181">
        <v>0</v>
      </c>
      <c r="D909" s="181">
        <v>0</v>
      </c>
      <c r="E909" s="181">
        <v>0</v>
      </c>
      <c r="F909" s="181">
        <v>0</v>
      </c>
      <c r="G909" s="181">
        <v>0</v>
      </c>
      <c r="H909" s="181">
        <v>0</v>
      </c>
      <c r="I909" s="181">
        <v>0</v>
      </c>
      <c r="J909" s="166"/>
      <c r="K909" s="166"/>
      <c r="L909" s="166"/>
      <c r="M909" s="166"/>
      <c r="N909" s="166"/>
      <c r="O909" s="166"/>
      <c r="P909" s="166"/>
      <c r="Q909" s="166"/>
      <c r="R909" s="166"/>
      <c r="S909" s="166"/>
      <c r="T909" s="182">
        <v>0</v>
      </c>
      <c r="U909" s="182">
        <v>0</v>
      </c>
      <c r="V909" s="182">
        <v>0</v>
      </c>
    </row>
    <row r="910" spans="1:22" s="167" customFormat="1" x14ac:dyDescent="0.25">
      <c r="A910" s="179">
        <v>246025</v>
      </c>
      <c r="B910" s="180" t="s">
        <v>452</v>
      </c>
      <c r="C910" s="181">
        <v>0</v>
      </c>
      <c r="D910" s="181">
        <v>0</v>
      </c>
      <c r="E910" s="181">
        <v>0</v>
      </c>
      <c r="F910" s="181">
        <v>0</v>
      </c>
      <c r="G910" s="181">
        <v>0</v>
      </c>
      <c r="H910" s="181">
        <v>0</v>
      </c>
      <c r="I910" s="181">
        <v>0</v>
      </c>
      <c r="J910" s="166"/>
      <c r="K910" s="166"/>
      <c r="L910" s="166"/>
      <c r="M910" s="166"/>
      <c r="N910" s="166"/>
      <c r="O910" s="166"/>
      <c r="P910" s="166"/>
      <c r="Q910" s="166"/>
      <c r="R910" s="166"/>
      <c r="S910" s="166"/>
      <c r="T910" s="182">
        <v>0</v>
      </c>
      <c r="U910" s="182">
        <v>0</v>
      </c>
      <c r="V910" s="182">
        <v>0</v>
      </c>
    </row>
    <row r="911" spans="1:22" s="167" customFormat="1" x14ac:dyDescent="0.25">
      <c r="A911" s="179">
        <v>246030</v>
      </c>
      <c r="B911" s="180" t="s">
        <v>911</v>
      </c>
      <c r="C911" s="181">
        <v>0</v>
      </c>
      <c r="D911" s="181">
        <v>0</v>
      </c>
      <c r="E911" s="181">
        <v>0</v>
      </c>
      <c r="F911" s="181">
        <v>14995799</v>
      </c>
      <c r="G911" s="181">
        <v>53981502</v>
      </c>
      <c r="H911" s="181">
        <v>40671100</v>
      </c>
      <c r="I911" s="181">
        <v>117904383</v>
      </c>
      <c r="J911" s="166"/>
      <c r="K911" s="166"/>
      <c r="L911" s="166"/>
      <c r="M911" s="166"/>
      <c r="N911" s="166"/>
      <c r="O911" s="166"/>
      <c r="P911" s="166"/>
      <c r="Q911" s="166"/>
      <c r="R911" s="166"/>
      <c r="S911" s="166"/>
      <c r="T911" s="182">
        <v>91974459.209610388</v>
      </c>
      <c r="U911" s="182">
        <v>0</v>
      </c>
      <c r="V911" s="182">
        <v>74360773.558000177</v>
      </c>
    </row>
    <row r="912" spans="1:22" s="167" customFormat="1" x14ac:dyDescent="0.25">
      <c r="A912" s="179">
        <v>246035</v>
      </c>
      <c r="B912" s="180" t="s">
        <v>910</v>
      </c>
      <c r="C912" s="181">
        <v>0</v>
      </c>
      <c r="D912" s="181">
        <v>0</v>
      </c>
      <c r="E912" s="181">
        <v>0</v>
      </c>
      <c r="F912" s="181">
        <v>0</v>
      </c>
      <c r="G912" s="181">
        <v>0</v>
      </c>
      <c r="H912" s="181">
        <v>0</v>
      </c>
      <c r="I912" s="181">
        <v>0</v>
      </c>
      <c r="J912" s="166"/>
      <c r="K912" s="166"/>
      <c r="L912" s="166"/>
      <c r="M912" s="166"/>
      <c r="N912" s="166"/>
      <c r="O912" s="166"/>
      <c r="P912" s="166"/>
      <c r="Q912" s="166"/>
      <c r="R912" s="166"/>
      <c r="S912" s="166"/>
      <c r="T912" s="182">
        <v>0</v>
      </c>
      <c r="U912" s="182">
        <v>0</v>
      </c>
      <c r="V912" s="182">
        <v>0</v>
      </c>
    </row>
    <row r="913" spans="1:22" s="167" customFormat="1" x14ac:dyDescent="0.25">
      <c r="A913" s="179">
        <v>246095</v>
      </c>
      <c r="B913" s="180" t="s">
        <v>213</v>
      </c>
      <c r="C913" s="181">
        <v>0</v>
      </c>
      <c r="D913" s="181">
        <v>0</v>
      </c>
      <c r="E913" s="181">
        <v>0</v>
      </c>
      <c r="F913" s="181">
        <v>0</v>
      </c>
      <c r="G913" s="181">
        <v>0</v>
      </c>
      <c r="H913" s="181">
        <v>0</v>
      </c>
      <c r="I913" s="181">
        <v>0</v>
      </c>
      <c r="J913" s="166"/>
      <c r="K913" s="166"/>
      <c r="L913" s="166"/>
      <c r="M913" s="166"/>
      <c r="N913" s="166"/>
      <c r="O913" s="166"/>
      <c r="P913" s="166"/>
      <c r="Q913" s="166"/>
      <c r="R913" s="166"/>
      <c r="S913" s="166"/>
      <c r="T913" s="182">
        <v>4892751.2557142861</v>
      </c>
      <c r="U913" s="182">
        <v>0</v>
      </c>
      <c r="V913" s="182">
        <v>0</v>
      </c>
    </row>
    <row r="914" spans="1:22" s="167" customFormat="1" x14ac:dyDescent="0.25">
      <c r="A914" s="175">
        <v>246500</v>
      </c>
      <c r="B914" s="176" t="s">
        <v>909</v>
      </c>
      <c r="C914" s="177">
        <v>856</v>
      </c>
      <c r="D914" s="177">
        <v>0</v>
      </c>
      <c r="E914" s="177">
        <v>1484160</v>
      </c>
      <c r="F914" s="177">
        <v>932691</v>
      </c>
      <c r="G914" s="177">
        <v>12004948</v>
      </c>
      <c r="H914" s="177">
        <v>1458088</v>
      </c>
      <c r="I914" s="177">
        <v>3775306</v>
      </c>
      <c r="J914" s="166"/>
      <c r="K914" s="166"/>
      <c r="L914" s="166"/>
      <c r="M914" s="166"/>
      <c r="N914" s="166"/>
      <c r="O914" s="166"/>
      <c r="P914" s="166"/>
      <c r="Q914" s="166"/>
      <c r="R914" s="166"/>
      <c r="S914" s="166"/>
      <c r="T914" s="178">
        <v>842278861.58428574</v>
      </c>
      <c r="U914" s="178">
        <v>112707689.31999999</v>
      </c>
      <c r="V914" s="178">
        <v>557681356.00000012</v>
      </c>
    </row>
    <row r="915" spans="1:22" s="167" customFormat="1" x14ac:dyDescent="0.25">
      <c r="A915" s="179">
        <v>246505</v>
      </c>
      <c r="B915" s="180" t="s">
        <v>908</v>
      </c>
      <c r="C915" s="181">
        <v>0</v>
      </c>
      <c r="D915" s="181">
        <v>0</v>
      </c>
      <c r="E915" s="181">
        <v>1484160</v>
      </c>
      <c r="F915" s="181">
        <v>932691</v>
      </c>
      <c r="G915" s="181">
        <v>9768347</v>
      </c>
      <c r="H915" s="181">
        <v>1458088</v>
      </c>
      <c r="I915" s="181">
        <v>2895219</v>
      </c>
      <c r="J915" s="166"/>
      <c r="K915" s="166"/>
      <c r="L915" s="166"/>
      <c r="M915" s="166"/>
      <c r="N915" s="166"/>
      <c r="O915" s="166"/>
      <c r="P915" s="166"/>
      <c r="Q915" s="166"/>
      <c r="R915" s="166"/>
      <c r="S915" s="166"/>
      <c r="T915" s="182">
        <v>227385576.50493509</v>
      </c>
      <c r="U915" s="182">
        <v>52782008.030000001</v>
      </c>
      <c r="V915" s="182">
        <v>371047822.4000001</v>
      </c>
    </row>
    <row r="916" spans="1:22" s="167" customFormat="1" x14ac:dyDescent="0.25">
      <c r="A916" s="179">
        <v>246510</v>
      </c>
      <c r="B916" s="180" t="s">
        <v>2139</v>
      </c>
      <c r="C916" s="181">
        <v>0</v>
      </c>
      <c r="D916" s="181">
        <v>0</v>
      </c>
      <c r="E916" s="181">
        <v>0</v>
      </c>
      <c r="F916" s="181">
        <v>0</v>
      </c>
      <c r="G916" s="181">
        <v>0</v>
      </c>
      <c r="H916" s="181">
        <v>0</v>
      </c>
      <c r="I916" s="181">
        <v>0</v>
      </c>
      <c r="J916" s="166"/>
      <c r="K916" s="166"/>
      <c r="L916" s="166"/>
      <c r="M916" s="166"/>
      <c r="N916" s="166"/>
      <c r="O916" s="166"/>
      <c r="P916" s="166"/>
      <c r="Q916" s="166"/>
      <c r="R916" s="166"/>
      <c r="S916" s="166"/>
      <c r="T916" s="182">
        <v>28745502.165324677</v>
      </c>
      <c r="U916" s="182">
        <v>0</v>
      </c>
      <c r="V916" s="182">
        <v>1986700.6660000018</v>
      </c>
    </row>
    <row r="917" spans="1:22" s="167" customFormat="1" x14ac:dyDescent="0.25">
      <c r="A917" s="179">
        <v>246515</v>
      </c>
      <c r="B917" s="180" t="s">
        <v>906</v>
      </c>
      <c r="C917" s="181">
        <v>0</v>
      </c>
      <c r="D917" s="181">
        <v>0</v>
      </c>
      <c r="E917" s="181">
        <v>0</v>
      </c>
      <c r="F917" s="181">
        <v>0</v>
      </c>
      <c r="G917" s="181">
        <v>0</v>
      </c>
      <c r="H917" s="181">
        <v>0</v>
      </c>
      <c r="I917" s="181">
        <v>0</v>
      </c>
      <c r="J917" s="166"/>
      <c r="K917" s="166"/>
      <c r="L917" s="166"/>
      <c r="M917" s="166"/>
      <c r="N917" s="166"/>
      <c r="O917" s="166"/>
      <c r="P917" s="166"/>
      <c r="Q917" s="166"/>
      <c r="R917" s="166"/>
      <c r="S917" s="166"/>
      <c r="T917" s="182">
        <v>19993302.441558443</v>
      </c>
      <c r="U917" s="182">
        <v>0</v>
      </c>
      <c r="V917" s="182">
        <v>0</v>
      </c>
    </row>
    <row r="918" spans="1:22" s="167" customFormat="1" x14ac:dyDescent="0.25">
      <c r="A918" s="179">
        <v>246595</v>
      </c>
      <c r="B918" s="180" t="s">
        <v>213</v>
      </c>
      <c r="C918" s="181">
        <v>0</v>
      </c>
      <c r="D918" s="181">
        <v>0</v>
      </c>
      <c r="E918" s="181">
        <v>0</v>
      </c>
      <c r="F918" s="181">
        <v>0</v>
      </c>
      <c r="G918" s="181">
        <v>0</v>
      </c>
      <c r="H918" s="181">
        <v>0</v>
      </c>
      <c r="I918" s="181">
        <v>880087</v>
      </c>
      <c r="J918" s="166"/>
      <c r="K918" s="166"/>
      <c r="L918" s="166"/>
      <c r="M918" s="166"/>
      <c r="N918" s="166"/>
      <c r="O918" s="166"/>
      <c r="P918" s="166"/>
      <c r="Q918" s="166"/>
      <c r="R918" s="166"/>
      <c r="S918" s="166"/>
      <c r="T918" s="182">
        <v>566154480.47246754</v>
      </c>
      <c r="U918" s="182">
        <v>0</v>
      </c>
      <c r="V918" s="182">
        <v>33826548.600000031</v>
      </c>
    </row>
    <row r="919" spans="1:22" s="167" customFormat="1" x14ac:dyDescent="0.25">
      <c r="A919" s="175">
        <v>247000</v>
      </c>
      <c r="B919" s="176" t="s">
        <v>905</v>
      </c>
      <c r="C919" s="177">
        <v>0</v>
      </c>
      <c r="D919" s="177">
        <v>0</v>
      </c>
      <c r="E919" s="177">
        <v>0</v>
      </c>
      <c r="F919" s="177">
        <v>0</v>
      </c>
      <c r="G919" s="177">
        <v>0</v>
      </c>
      <c r="H919" s="177">
        <v>0</v>
      </c>
      <c r="I919" s="177">
        <v>0</v>
      </c>
      <c r="J919" s="166"/>
      <c r="K919" s="166"/>
      <c r="L919" s="166"/>
      <c r="M919" s="166"/>
      <c r="N919" s="166"/>
      <c r="O919" s="166"/>
      <c r="P919" s="166"/>
      <c r="Q919" s="166"/>
      <c r="R919" s="166"/>
      <c r="S919" s="166"/>
      <c r="T919" s="178">
        <v>0</v>
      </c>
      <c r="U919" s="178">
        <v>0</v>
      </c>
      <c r="V919" s="178">
        <v>0</v>
      </c>
    </row>
    <row r="920" spans="1:22" s="167" customFormat="1" x14ac:dyDescent="0.25">
      <c r="A920" s="175">
        <v>247500</v>
      </c>
      <c r="B920" s="176" t="s">
        <v>904</v>
      </c>
      <c r="C920" s="177">
        <v>0</v>
      </c>
      <c r="D920" s="177">
        <v>0</v>
      </c>
      <c r="E920" s="177">
        <v>0</v>
      </c>
      <c r="F920" s="177">
        <v>0</v>
      </c>
      <c r="G920" s="177">
        <v>0</v>
      </c>
      <c r="H920" s="177">
        <v>0</v>
      </c>
      <c r="I920" s="177">
        <v>0</v>
      </c>
      <c r="J920" s="166"/>
      <c r="K920" s="166"/>
      <c r="L920" s="166"/>
      <c r="M920" s="166"/>
      <c r="N920" s="166"/>
      <c r="O920" s="166"/>
      <c r="P920" s="166"/>
      <c r="Q920" s="166"/>
      <c r="R920" s="166"/>
      <c r="S920" s="166"/>
      <c r="T920" s="178">
        <v>1712882.3035064936</v>
      </c>
      <c r="U920" s="178">
        <v>0</v>
      </c>
      <c r="V920" s="178">
        <v>0</v>
      </c>
    </row>
    <row r="921" spans="1:22" s="167" customFormat="1" x14ac:dyDescent="0.25">
      <c r="A921" s="175">
        <v>248000</v>
      </c>
      <c r="B921" s="176" t="s">
        <v>2140</v>
      </c>
      <c r="C921" s="177">
        <v>0</v>
      </c>
      <c r="D921" s="177">
        <v>0</v>
      </c>
      <c r="E921" s="177">
        <v>0</v>
      </c>
      <c r="F921" s="177">
        <v>0</v>
      </c>
      <c r="G921" s="177">
        <v>0</v>
      </c>
      <c r="H921" s="177">
        <v>0</v>
      </c>
      <c r="I921" s="177">
        <v>0</v>
      </c>
      <c r="J921" s="166"/>
      <c r="K921" s="166"/>
      <c r="L921" s="166"/>
      <c r="M921" s="166"/>
      <c r="N921" s="166"/>
      <c r="O921" s="166"/>
      <c r="P921" s="166"/>
      <c r="Q921" s="166"/>
      <c r="R921" s="166"/>
      <c r="S921" s="166"/>
      <c r="T921" s="178">
        <v>4733989.4123376627</v>
      </c>
      <c r="U921" s="178">
        <v>0</v>
      </c>
      <c r="V921" s="178">
        <v>0</v>
      </c>
    </row>
    <row r="922" spans="1:22" s="167" customFormat="1" x14ac:dyDescent="0.25">
      <c r="A922" s="175">
        <v>248500</v>
      </c>
      <c r="B922" s="176" t="s">
        <v>2141</v>
      </c>
      <c r="C922" s="177">
        <v>0</v>
      </c>
      <c r="D922" s="177">
        <v>0</v>
      </c>
      <c r="E922" s="177">
        <v>0</v>
      </c>
      <c r="F922" s="177">
        <v>0</v>
      </c>
      <c r="G922" s="177">
        <v>0</v>
      </c>
      <c r="H922" s="177">
        <v>0</v>
      </c>
      <c r="I922" s="177">
        <v>0</v>
      </c>
      <c r="J922" s="166"/>
      <c r="K922" s="166"/>
      <c r="L922" s="166"/>
      <c r="M922" s="166"/>
      <c r="N922" s="166"/>
      <c r="O922" s="166"/>
      <c r="P922" s="166"/>
      <c r="Q922" s="166"/>
      <c r="R922" s="166"/>
      <c r="S922" s="166"/>
      <c r="T922" s="178">
        <v>0</v>
      </c>
      <c r="U922" s="178">
        <v>0</v>
      </c>
      <c r="V922" s="178">
        <v>0</v>
      </c>
    </row>
    <row r="923" spans="1:22" s="167" customFormat="1" x14ac:dyDescent="0.25">
      <c r="A923" s="175">
        <v>249500</v>
      </c>
      <c r="B923" s="176" t="s">
        <v>2142</v>
      </c>
      <c r="C923" s="177">
        <v>0</v>
      </c>
      <c r="D923" s="177">
        <v>0</v>
      </c>
      <c r="E923" s="177">
        <v>0</v>
      </c>
      <c r="F923" s="177">
        <v>0</v>
      </c>
      <c r="G923" s="177">
        <v>0</v>
      </c>
      <c r="H923" s="177">
        <v>0</v>
      </c>
      <c r="I923" s="177">
        <v>0</v>
      </c>
      <c r="J923" s="166"/>
      <c r="K923" s="166"/>
      <c r="L923" s="166"/>
      <c r="M923" s="166"/>
      <c r="N923" s="166"/>
      <c r="O923" s="166"/>
      <c r="P923" s="166"/>
      <c r="Q923" s="166"/>
      <c r="R923" s="166"/>
      <c r="S923" s="166"/>
      <c r="T923" s="178">
        <v>4091017.3259740262</v>
      </c>
      <c r="U923" s="178">
        <v>0</v>
      </c>
      <c r="V923" s="178">
        <v>0</v>
      </c>
    </row>
    <row r="924" spans="1:22" s="167" customFormat="1" x14ac:dyDescent="0.25">
      <c r="A924" s="175">
        <v>249900</v>
      </c>
      <c r="B924" s="176" t="s">
        <v>898</v>
      </c>
      <c r="C924" s="177">
        <v>0</v>
      </c>
      <c r="D924" s="177">
        <v>0</v>
      </c>
      <c r="E924" s="177">
        <v>0</v>
      </c>
      <c r="F924" s="177">
        <v>0</v>
      </c>
      <c r="G924" s="177">
        <v>0</v>
      </c>
      <c r="H924" s="177">
        <v>0</v>
      </c>
      <c r="I924" s="177">
        <v>0</v>
      </c>
      <c r="J924" s="166"/>
      <c r="K924" s="166"/>
      <c r="L924" s="166"/>
      <c r="M924" s="166"/>
      <c r="N924" s="166"/>
      <c r="O924" s="166"/>
      <c r="P924" s="166"/>
      <c r="Q924" s="166"/>
      <c r="R924" s="166"/>
      <c r="S924" s="166"/>
      <c r="T924" s="178">
        <v>0</v>
      </c>
      <c r="U924" s="178">
        <v>0</v>
      </c>
      <c r="V924" s="178">
        <v>0</v>
      </c>
    </row>
    <row r="925" spans="1:22" s="167" customFormat="1" x14ac:dyDescent="0.25">
      <c r="A925" s="171">
        <v>250000</v>
      </c>
      <c r="B925" s="172" t="s">
        <v>897</v>
      </c>
      <c r="C925" s="173">
        <v>0</v>
      </c>
      <c r="D925" s="173">
        <v>0</v>
      </c>
      <c r="E925" s="173">
        <v>0</v>
      </c>
      <c r="F925" s="173">
        <v>0</v>
      </c>
      <c r="G925" s="173">
        <v>0</v>
      </c>
      <c r="H925" s="173">
        <v>0</v>
      </c>
      <c r="I925" s="173">
        <v>0</v>
      </c>
      <c r="J925" s="166"/>
      <c r="K925" s="166"/>
      <c r="L925" s="166"/>
      <c r="M925" s="166"/>
      <c r="N925" s="166"/>
      <c r="O925" s="166"/>
      <c r="P925" s="166"/>
      <c r="Q925" s="166"/>
      <c r="R925" s="166"/>
      <c r="S925" s="166"/>
      <c r="T925" s="174">
        <v>140146.90909090909</v>
      </c>
      <c r="U925" s="174">
        <v>0</v>
      </c>
      <c r="V925" s="174">
        <v>0</v>
      </c>
    </row>
    <row r="926" spans="1:22" s="167" customFormat="1" x14ac:dyDescent="0.25">
      <c r="A926" s="218">
        <v>260000</v>
      </c>
      <c r="B926" s="219" t="s">
        <v>896</v>
      </c>
      <c r="C926" s="220">
        <v>573855327.58000004</v>
      </c>
      <c r="D926" s="220">
        <v>1088496779.71</v>
      </c>
      <c r="E926" s="220">
        <v>1594931038</v>
      </c>
      <c r="F926" s="220">
        <v>2123112831</v>
      </c>
      <c r="G926" s="220">
        <v>2788302869.3099999</v>
      </c>
      <c r="H926" s="220">
        <v>3420254900.2800002</v>
      </c>
      <c r="I926" s="220">
        <v>3716780723.8299999</v>
      </c>
      <c r="J926" s="166"/>
      <c r="K926" s="166"/>
      <c r="L926" s="166"/>
      <c r="M926" s="166"/>
      <c r="N926" s="166"/>
      <c r="O926" s="166"/>
      <c r="P926" s="166"/>
      <c r="Q926" s="166"/>
      <c r="R926" s="166"/>
      <c r="S926" s="166"/>
      <c r="T926" s="217">
        <v>6965376871.0303898</v>
      </c>
      <c r="U926" s="217">
        <v>634131925.62</v>
      </c>
      <c r="V926" s="217">
        <v>3145537736.6880002</v>
      </c>
    </row>
    <row r="927" spans="1:22" s="167" customFormat="1" x14ac:dyDescent="0.25">
      <c r="A927" s="175">
        <v>260500</v>
      </c>
      <c r="B927" s="176" t="s">
        <v>2143</v>
      </c>
      <c r="C927" s="177">
        <v>0</v>
      </c>
      <c r="D927" s="177">
        <v>0</v>
      </c>
      <c r="E927" s="177">
        <v>0</v>
      </c>
      <c r="F927" s="177">
        <v>0</v>
      </c>
      <c r="G927" s="177">
        <v>0</v>
      </c>
      <c r="H927" s="177">
        <v>0</v>
      </c>
      <c r="I927" s="177">
        <v>0</v>
      </c>
      <c r="J927" s="166"/>
      <c r="K927" s="166"/>
      <c r="L927" s="166"/>
      <c r="M927" s="166"/>
      <c r="N927" s="166"/>
      <c r="O927" s="166"/>
      <c r="P927" s="166"/>
      <c r="Q927" s="166"/>
      <c r="R927" s="166"/>
      <c r="S927" s="166"/>
      <c r="T927" s="178">
        <v>33800093.248441555</v>
      </c>
      <c r="U927" s="178">
        <v>0</v>
      </c>
      <c r="V927" s="178">
        <v>17084129.400000028</v>
      </c>
    </row>
    <row r="928" spans="1:22" s="167" customFormat="1" x14ac:dyDescent="0.25">
      <c r="A928" s="175">
        <v>261000</v>
      </c>
      <c r="B928" s="176" t="s">
        <v>894</v>
      </c>
      <c r="C928" s="177">
        <v>0</v>
      </c>
      <c r="D928" s="177">
        <v>0</v>
      </c>
      <c r="E928" s="177">
        <v>0</v>
      </c>
      <c r="F928" s="177">
        <v>0</v>
      </c>
      <c r="G928" s="177">
        <v>0</v>
      </c>
      <c r="H928" s="177">
        <v>0</v>
      </c>
      <c r="I928" s="177">
        <v>0</v>
      </c>
      <c r="J928" s="166"/>
      <c r="K928" s="166"/>
      <c r="L928" s="166"/>
      <c r="M928" s="166"/>
      <c r="N928" s="166"/>
      <c r="O928" s="166"/>
      <c r="P928" s="166"/>
      <c r="Q928" s="166"/>
      <c r="R928" s="166"/>
      <c r="S928" s="166"/>
      <c r="T928" s="178">
        <v>76392287.268181801</v>
      </c>
      <c r="U928" s="178">
        <v>0</v>
      </c>
      <c r="V928" s="178">
        <v>69816672.926000029</v>
      </c>
    </row>
    <row r="929" spans="1:22" s="167" customFormat="1" x14ac:dyDescent="0.25">
      <c r="A929" s="175">
        <v>261200</v>
      </c>
      <c r="B929" s="176" t="s">
        <v>2144</v>
      </c>
      <c r="C929" s="177">
        <v>0</v>
      </c>
      <c r="D929" s="177">
        <v>0</v>
      </c>
      <c r="E929" s="177">
        <v>0</v>
      </c>
      <c r="F929" s="177">
        <v>0</v>
      </c>
      <c r="G929" s="177">
        <v>0</v>
      </c>
      <c r="H929" s="177">
        <v>0</v>
      </c>
      <c r="I929" s="177">
        <v>0</v>
      </c>
      <c r="J929" s="166"/>
      <c r="K929" s="166"/>
      <c r="L929" s="166"/>
      <c r="M929" s="166"/>
      <c r="N929" s="166"/>
      <c r="O929" s="166"/>
      <c r="P929" s="166"/>
      <c r="Q929" s="166"/>
      <c r="R929" s="166"/>
      <c r="S929" s="166"/>
      <c r="T929" s="178">
        <v>9864498.3246753253</v>
      </c>
      <c r="U929" s="178">
        <v>0</v>
      </c>
      <c r="V929" s="178">
        <v>0</v>
      </c>
    </row>
    <row r="930" spans="1:22" s="167" customFormat="1" x14ac:dyDescent="0.25">
      <c r="A930" s="175">
        <v>261500</v>
      </c>
      <c r="B930" s="176" t="s">
        <v>2145</v>
      </c>
      <c r="C930" s="177">
        <v>0</v>
      </c>
      <c r="D930" s="177">
        <v>0</v>
      </c>
      <c r="E930" s="177">
        <v>0</v>
      </c>
      <c r="F930" s="177">
        <v>0</v>
      </c>
      <c r="G930" s="177">
        <v>0</v>
      </c>
      <c r="H930" s="177">
        <v>0</v>
      </c>
      <c r="I930" s="177">
        <v>0</v>
      </c>
      <c r="J930" s="166"/>
      <c r="K930" s="166"/>
      <c r="L930" s="166"/>
      <c r="M930" s="166"/>
      <c r="N930" s="166"/>
      <c r="O930" s="166"/>
      <c r="P930" s="166"/>
      <c r="Q930" s="166"/>
      <c r="R930" s="166"/>
      <c r="S930" s="166"/>
      <c r="T930" s="178">
        <v>74887362.701298699</v>
      </c>
      <c r="U930" s="178">
        <v>0</v>
      </c>
      <c r="V930" s="178">
        <v>0</v>
      </c>
    </row>
    <row r="931" spans="1:22" s="167" customFormat="1" x14ac:dyDescent="0.25">
      <c r="A931" s="175">
        <v>262000</v>
      </c>
      <c r="B931" s="176" t="s">
        <v>891</v>
      </c>
      <c r="C931" s="177">
        <v>0</v>
      </c>
      <c r="D931" s="177">
        <v>0</v>
      </c>
      <c r="E931" s="177">
        <v>0</v>
      </c>
      <c r="F931" s="177">
        <v>0</v>
      </c>
      <c r="G931" s="177">
        <v>0</v>
      </c>
      <c r="H931" s="177">
        <v>0</v>
      </c>
      <c r="I931" s="177">
        <v>0</v>
      </c>
      <c r="J931" s="166"/>
      <c r="K931" s="166"/>
      <c r="L931" s="166"/>
      <c r="M931" s="166"/>
      <c r="N931" s="166"/>
      <c r="O931" s="166"/>
      <c r="P931" s="166"/>
      <c r="Q931" s="166"/>
      <c r="R931" s="166"/>
      <c r="S931" s="166"/>
      <c r="T931" s="178">
        <v>0</v>
      </c>
      <c r="U931" s="178">
        <v>0</v>
      </c>
      <c r="V931" s="178">
        <v>0</v>
      </c>
    </row>
    <row r="932" spans="1:22" s="167" customFormat="1" x14ac:dyDescent="0.25">
      <c r="A932" s="175">
        <v>262500</v>
      </c>
      <c r="B932" s="176" t="s">
        <v>890</v>
      </c>
      <c r="C932" s="177">
        <v>0</v>
      </c>
      <c r="D932" s="177">
        <v>0</v>
      </c>
      <c r="E932" s="177">
        <v>0</v>
      </c>
      <c r="F932" s="177">
        <v>0</v>
      </c>
      <c r="G932" s="177">
        <v>0</v>
      </c>
      <c r="H932" s="177">
        <v>54432916.280000001</v>
      </c>
      <c r="I932" s="177">
        <v>238579616.83000001</v>
      </c>
      <c r="J932" s="166"/>
      <c r="K932" s="166"/>
      <c r="L932" s="166"/>
      <c r="M932" s="166"/>
      <c r="N932" s="166"/>
      <c r="O932" s="166"/>
      <c r="P932" s="166"/>
      <c r="Q932" s="166"/>
      <c r="R932" s="166"/>
      <c r="S932" s="166"/>
      <c r="T932" s="178">
        <v>233163590.70402595</v>
      </c>
      <c r="U932" s="178">
        <v>14160956.1</v>
      </c>
      <c r="V932" s="178">
        <v>172995666.75600004</v>
      </c>
    </row>
    <row r="933" spans="1:22" s="167" customFormat="1" x14ac:dyDescent="0.25">
      <c r="A933" s="175">
        <v>264800</v>
      </c>
      <c r="B933" s="176" t="s">
        <v>889</v>
      </c>
      <c r="C933" s="177">
        <v>0</v>
      </c>
      <c r="D933" s="177">
        <v>0</v>
      </c>
      <c r="E933" s="177">
        <v>0</v>
      </c>
      <c r="F933" s="177">
        <v>0</v>
      </c>
      <c r="G933" s="177">
        <v>0</v>
      </c>
      <c r="H933" s="177">
        <v>0</v>
      </c>
      <c r="I933" s="177">
        <v>0</v>
      </c>
      <c r="J933" s="166"/>
      <c r="K933" s="166"/>
      <c r="L933" s="166"/>
      <c r="M933" s="166"/>
      <c r="N933" s="166"/>
      <c r="O933" s="166"/>
      <c r="P933" s="166"/>
      <c r="Q933" s="166"/>
      <c r="R933" s="166"/>
      <c r="S933" s="166"/>
      <c r="T933" s="178">
        <v>491514196.91506493</v>
      </c>
      <c r="U933" s="178">
        <v>0</v>
      </c>
      <c r="V933" s="178">
        <v>456159503.704</v>
      </c>
    </row>
    <row r="934" spans="1:22" s="167" customFormat="1" x14ac:dyDescent="0.25">
      <c r="A934" s="175">
        <v>265000</v>
      </c>
      <c r="B934" s="176" t="s">
        <v>2146</v>
      </c>
      <c r="C934" s="177">
        <v>0</v>
      </c>
      <c r="D934" s="177">
        <v>0</v>
      </c>
      <c r="E934" s="177">
        <v>0</v>
      </c>
      <c r="F934" s="177">
        <v>0</v>
      </c>
      <c r="G934" s="177">
        <v>0</v>
      </c>
      <c r="H934" s="177">
        <v>0</v>
      </c>
      <c r="I934" s="177">
        <v>0</v>
      </c>
      <c r="J934" s="166"/>
      <c r="K934" s="166"/>
      <c r="L934" s="166"/>
      <c r="M934" s="166"/>
      <c r="N934" s="166"/>
      <c r="O934" s="166"/>
      <c r="P934" s="166"/>
      <c r="Q934" s="166"/>
      <c r="R934" s="166"/>
      <c r="S934" s="166"/>
      <c r="T934" s="178">
        <v>0</v>
      </c>
      <c r="U934" s="178">
        <v>0</v>
      </c>
      <c r="V934" s="178">
        <v>0</v>
      </c>
    </row>
    <row r="935" spans="1:22" s="167" customFormat="1" x14ac:dyDescent="0.25">
      <c r="A935" s="175">
        <v>265200</v>
      </c>
      <c r="B935" s="176" t="s">
        <v>796</v>
      </c>
      <c r="C935" s="177">
        <v>0</v>
      </c>
      <c r="D935" s="177">
        <v>0</v>
      </c>
      <c r="E935" s="177">
        <v>0</v>
      </c>
      <c r="F935" s="177">
        <v>0</v>
      </c>
      <c r="G935" s="177">
        <v>0</v>
      </c>
      <c r="H935" s="177">
        <v>0</v>
      </c>
      <c r="I935" s="177">
        <v>0</v>
      </c>
      <c r="J935" s="166"/>
      <c r="K935" s="166"/>
      <c r="L935" s="166"/>
      <c r="M935" s="166"/>
      <c r="N935" s="166"/>
      <c r="O935" s="166"/>
      <c r="P935" s="166"/>
      <c r="Q935" s="166"/>
      <c r="R935" s="166"/>
      <c r="S935" s="166"/>
      <c r="T935" s="178">
        <v>502504859.04519486</v>
      </c>
      <c r="U935" s="178">
        <v>94645864</v>
      </c>
      <c r="V935" s="178">
        <v>1023810839.9520003</v>
      </c>
    </row>
    <row r="936" spans="1:22" s="167" customFormat="1" x14ac:dyDescent="0.25">
      <c r="A936" s="175">
        <v>265500</v>
      </c>
      <c r="B936" s="176" t="s">
        <v>2147</v>
      </c>
      <c r="C936" s="177">
        <v>72747664</v>
      </c>
      <c r="D936" s="177">
        <v>93761351</v>
      </c>
      <c r="E936" s="177">
        <v>108854153</v>
      </c>
      <c r="F936" s="177">
        <v>89028646</v>
      </c>
      <c r="G936" s="177">
        <v>152223485</v>
      </c>
      <c r="H936" s="177">
        <v>171369329</v>
      </c>
      <c r="I936" s="177">
        <v>185933893</v>
      </c>
      <c r="J936" s="166"/>
      <c r="K936" s="166"/>
      <c r="L936" s="166"/>
      <c r="M936" s="166"/>
      <c r="N936" s="166"/>
      <c r="O936" s="166"/>
      <c r="P936" s="166"/>
      <c r="Q936" s="166"/>
      <c r="R936" s="166"/>
      <c r="S936" s="166"/>
      <c r="T936" s="178">
        <v>5209035426.6959743</v>
      </c>
      <c r="U936" s="178">
        <v>0</v>
      </c>
      <c r="V936" s="178">
        <v>0</v>
      </c>
    </row>
    <row r="937" spans="1:22" s="167" customFormat="1" x14ac:dyDescent="0.25">
      <c r="A937" s="175">
        <v>265800</v>
      </c>
      <c r="B937" s="176" t="s">
        <v>886</v>
      </c>
      <c r="C937" s="177">
        <v>0</v>
      </c>
      <c r="D937" s="177">
        <v>0</v>
      </c>
      <c r="E937" s="177">
        <v>0</v>
      </c>
      <c r="F937" s="177">
        <v>0</v>
      </c>
      <c r="G937" s="177">
        <v>0</v>
      </c>
      <c r="H937" s="177">
        <v>0</v>
      </c>
      <c r="I937" s="177">
        <v>0</v>
      </c>
      <c r="J937" s="166"/>
      <c r="K937" s="166"/>
      <c r="L937" s="166"/>
      <c r="M937" s="166"/>
      <c r="N937" s="166"/>
      <c r="O937" s="166"/>
      <c r="P937" s="166"/>
      <c r="Q937" s="166"/>
      <c r="R937" s="166"/>
      <c r="S937" s="166"/>
      <c r="T937" s="178">
        <v>853057.16883116879</v>
      </c>
      <c r="U937" s="178">
        <v>0</v>
      </c>
      <c r="V937" s="178">
        <v>0</v>
      </c>
    </row>
    <row r="938" spans="1:22" s="167" customFormat="1" x14ac:dyDescent="0.25">
      <c r="A938" s="175">
        <v>266000</v>
      </c>
      <c r="B938" s="176" t="s">
        <v>2148</v>
      </c>
      <c r="C938" s="177">
        <v>0</v>
      </c>
      <c r="D938" s="177">
        <v>0</v>
      </c>
      <c r="E938" s="177">
        <v>0</v>
      </c>
      <c r="F938" s="177">
        <v>0</v>
      </c>
      <c r="G938" s="177">
        <v>0</v>
      </c>
      <c r="H938" s="177">
        <v>0</v>
      </c>
      <c r="I938" s="177">
        <v>0</v>
      </c>
      <c r="J938" s="166"/>
      <c r="K938" s="166"/>
      <c r="L938" s="166"/>
      <c r="M938" s="166"/>
      <c r="N938" s="166"/>
      <c r="O938" s="166"/>
      <c r="P938" s="166"/>
      <c r="Q938" s="166"/>
      <c r="R938" s="166"/>
      <c r="S938" s="166"/>
      <c r="T938" s="178">
        <v>0</v>
      </c>
      <c r="U938" s="178">
        <v>0</v>
      </c>
      <c r="V938" s="178">
        <v>0</v>
      </c>
    </row>
    <row r="939" spans="1:22" s="167" customFormat="1" x14ac:dyDescent="0.25">
      <c r="A939" s="175">
        <v>269500</v>
      </c>
      <c r="B939" s="176" t="s">
        <v>884</v>
      </c>
      <c r="C939" s="177">
        <v>425280540.30000001</v>
      </c>
      <c r="D939" s="177">
        <v>892444060.29999995</v>
      </c>
      <c r="E939" s="177">
        <v>1427514460.3</v>
      </c>
      <c r="F939" s="177">
        <v>1992660651</v>
      </c>
      <c r="G939" s="177">
        <v>2591277196</v>
      </c>
      <c r="H939" s="177">
        <v>3194452655</v>
      </c>
      <c r="I939" s="177">
        <v>3292267214</v>
      </c>
      <c r="J939" s="166"/>
      <c r="K939" s="166"/>
      <c r="L939" s="166"/>
      <c r="M939" s="166"/>
      <c r="N939" s="166"/>
      <c r="O939" s="166"/>
      <c r="P939" s="166"/>
      <c r="Q939" s="166"/>
      <c r="R939" s="166"/>
      <c r="S939" s="166"/>
      <c r="T939" s="178">
        <v>333361497.73909092</v>
      </c>
      <c r="U939" s="178">
        <v>0</v>
      </c>
      <c r="V939" s="178">
        <v>0</v>
      </c>
    </row>
    <row r="940" spans="1:22" s="167" customFormat="1" x14ac:dyDescent="0.25">
      <c r="A940" s="218">
        <v>270000</v>
      </c>
      <c r="B940" s="219" t="s">
        <v>883</v>
      </c>
      <c r="C940" s="220">
        <v>78372047</v>
      </c>
      <c r="D940" s="220">
        <v>90530732</v>
      </c>
      <c r="E940" s="220">
        <v>109142347</v>
      </c>
      <c r="F940" s="220">
        <v>235608600</v>
      </c>
      <c r="G940" s="220">
        <v>247483216.66999999</v>
      </c>
      <c r="H940" s="220">
        <v>334034934.82999998</v>
      </c>
      <c r="I940" s="220">
        <v>259951128.83000001</v>
      </c>
      <c r="J940" s="166"/>
      <c r="K940" s="166"/>
      <c r="L940" s="166"/>
      <c r="M940" s="166"/>
      <c r="N940" s="166"/>
      <c r="O940" s="166"/>
      <c r="P940" s="166"/>
      <c r="Q940" s="166"/>
      <c r="R940" s="166"/>
      <c r="S940" s="166"/>
      <c r="T940" s="217">
        <v>325450957.34480524</v>
      </c>
      <c r="U940" s="217">
        <v>131023509.37</v>
      </c>
      <c r="V940" s="217">
        <v>458468150.30400032</v>
      </c>
    </row>
    <row r="941" spans="1:22" s="167" customFormat="1" x14ac:dyDescent="0.25">
      <c r="A941" s="175">
        <v>270500</v>
      </c>
      <c r="B941" s="176" t="s">
        <v>882</v>
      </c>
      <c r="C941" s="177">
        <v>0</v>
      </c>
      <c r="D941" s="177">
        <v>0</v>
      </c>
      <c r="E941" s="177">
        <v>0</v>
      </c>
      <c r="F941" s="177">
        <v>0</v>
      </c>
      <c r="G941" s="177">
        <v>0</v>
      </c>
      <c r="H941" s="177">
        <v>0</v>
      </c>
      <c r="I941" s="177">
        <v>0</v>
      </c>
      <c r="J941" s="166"/>
      <c r="K941" s="166"/>
      <c r="L941" s="166"/>
      <c r="M941" s="166"/>
      <c r="N941" s="166"/>
      <c r="O941" s="166"/>
      <c r="P941" s="166"/>
      <c r="Q941" s="166"/>
      <c r="R941" s="166"/>
      <c r="S941" s="166"/>
      <c r="T941" s="178">
        <v>0</v>
      </c>
      <c r="U941" s="178">
        <v>0</v>
      </c>
      <c r="V941" s="178">
        <v>0</v>
      </c>
    </row>
    <row r="942" spans="1:22" s="167" customFormat="1" x14ac:dyDescent="0.25">
      <c r="A942" s="179">
        <v>270505</v>
      </c>
      <c r="B942" s="180" t="s">
        <v>2149</v>
      </c>
      <c r="C942" s="181">
        <v>0</v>
      </c>
      <c r="D942" s="181">
        <v>0</v>
      </c>
      <c r="E942" s="181">
        <v>0</v>
      </c>
      <c r="F942" s="181">
        <v>0</v>
      </c>
      <c r="G942" s="181">
        <v>0</v>
      </c>
      <c r="H942" s="181">
        <v>0</v>
      </c>
      <c r="I942" s="181">
        <v>0</v>
      </c>
      <c r="J942" s="166"/>
      <c r="K942" s="166"/>
      <c r="L942" s="166"/>
      <c r="M942" s="166"/>
      <c r="N942" s="166"/>
      <c r="O942" s="166"/>
      <c r="P942" s="166"/>
      <c r="Q942" s="166"/>
      <c r="R942" s="166"/>
      <c r="S942" s="166"/>
      <c r="T942" s="182">
        <v>0</v>
      </c>
      <c r="U942" s="182">
        <v>0</v>
      </c>
      <c r="V942" s="182">
        <v>0</v>
      </c>
    </row>
    <row r="943" spans="1:22" s="167" customFormat="1" x14ac:dyDescent="0.25">
      <c r="A943" s="179">
        <v>270510</v>
      </c>
      <c r="B943" s="180" t="s">
        <v>2150</v>
      </c>
      <c r="C943" s="181">
        <v>0</v>
      </c>
      <c r="D943" s="181">
        <v>0</v>
      </c>
      <c r="E943" s="181">
        <v>0</v>
      </c>
      <c r="F943" s="181">
        <v>0</v>
      </c>
      <c r="G943" s="181">
        <v>0</v>
      </c>
      <c r="H943" s="181">
        <v>0</v>
      </c>
      <c r="I943" s="181">
        <v>0</v>
      </c>
      <c r="J943" s="166"/>
      <c r="K943" s="166"/>
      <c r="L943" s="166"/>
      <c r="M943" s="166"/>
      <c r="N943" s="166"/>
      <c r="O943" s="166"/>
      <c r="P943" s="166"/>
      <c r="Q943" s="166"/>
      <c r="R943" s="166"/>
      <c r="S943" s="166"/>
      <c r="T943" s="182">
        <v>0</v>
      </c>
      <c r="U943" s="182">
        <v>0</v>
      </c>
      <c r="V943" s="182">
        <v>0</v>
      </c>
    </row>
    <row r="944" spans="1:22" s="167" customFormat="1" x14ac:dyDescent="0.25">
      <c r="A944" s="179">
        <v>270525</v>
      </c>
      <c r="B944" s="180" t="s">
        <v>2151</v>
      </c>
      <c r="C944" s="181">
        <v>0</v>
      </c>
      <c r="D944" s="181">
        <v>0</v>
      </c>
      <c r="E944" s="181">
        <v>0</v>
      </c>
      <c r="F944" s="181">
        <v>0</v>
      </c>
      <c r="G944" s="181">
        <v>0</v>
      </c>
      <c r="H944" s="181">
        <v>0</v>
      </c>
      <c r="I944" s="181">
        <v>0</v>
      </c>
      <c r="J944" s="166"/>
      <c r="K944" s="166"/>
      <c r="L944" s="166"/>
      <c r="M944" s="166"/>
      <c r="N944" s="166"/>
      <c r="O944" s="166"/>
      <c r="P944" s="166"/>
      <c r="Q944" s="166"/>
      <c r="R944" s="166"/>
      <c r="S944" s="166"/>
      <c r="T944" s="182">
        <v>0</v>
      </c>
      <c r="U944" s="182">
        <v>0</v>
      </c>
      <c r="V944" s="182">
        <v>0</v>
      </c>
    </row>
    <row r="945" spans="1:22" s="167" customFormat="1" x14ac:dyDescent="0.25">
      <c r="A945" s="179">
        <v>270530</v>
      </c>
      <c r="B945" s="180" t="s">
        <v>2152</v>
      </c>
      <c r="C945" s="181">
        <v>0</v>
      </c>
      <c r="D945" s="181">
        <v>0</v>
      </c>
      <c r="E945" s="181">
        <v>0</v>
      </c>
      <c r="F945" s="181">
        <v>0</v>
      </c>
      <c r="G945" s="181">
        <v>0</v>
      </c>
      <c r="H945" s="181">
        <v>0</v>
      </c>
      <c r="I945" s="181">
        <v>0</v>
      </c>
      <c r="J945" s="166"/>
      <c r="K945" s="166"/>
      <c r="L945" s="166"/>
      <c r="M945" s="166"/>
      <c r="N945" s="166"/>
      <c r="O945" s="166"/>
      <c r="P945" s="166"/>
      <c r="Q945" s="166"/>
      <c r="R945" s="166"/>
      <c r="S945" s="166"/>
      <c r="T945" s="182">
        <v>0</v>
      </c>
      <c r="U945" s="182">
        <v>0</v>
      </c>
      <c r="V945" s="182">
        <v>0</v>
      </c>
    </row>
    <row r="946" spans="1:22" s="167" customFormat="1" x14ac:dyDescent="0.25">
      <c r="A946" s="179">
        <v>270535</v>
      </c>
      <c r="B946" s="180" t="s">
        <v>877</v>
      </c>
      <c r="C946" s="181">
        <v>0</v>
      </c>
      <c r="D946" s="181">
        <v>0</v>
      </c>
      <c r="E946" s="181">
        <v>0</v>
      </c>
      <c r="F946" s="181">
        <v>0</v>
      </c>
      <c r="G946" s="181">
        <v>0</v>
      </c>
      <c r="H946" s="181">
        <v>0</v>
      </c>
      <c r="I946" s="181">
        <v>0</v>
      </c>
      <c r="J946" s="166"/>
      <c r="K946" s="166"/>
      <c r="L946" s="166"/>
      <c r="M946" s="166"/>
      <c r="N946" s="166"/>
      <c r="O946" s="166"/>
      <c r="P946" s="166"/>
      <c r="Q946" s="166"/>
      <c r="R946" s="166"/>
      <c r="S946" s="166"/>
      <c r="T946" s="182">
        <v>0</v>
      </c>
      <c r="U946" s="182">
        <v>0</v>
      </c>
      <c r="V946" s="182">
        <v>0</v>
      </c>
    </row>
    <row r="947" spans="1:22" s="167" customFormat="1" x14ac:dyDescent="0.25">
      <c r="A947" s="179">
        <v>270540</v>
      </c>
      <c r="B947" s="180" t="s">
        <v>876</v>
      </c>
      <c r="C947" s="181">
        <v>0</v>
      </c>
      <c r="D947" s="181">
        <v>0</v>
      </c>
      <c r="E947" s="181">
        <v>0</v>
      </c>
      <c r="F947" s="181">
        <v>0</v>
      </c>
      <c r="G947" s="181">
        <v>0</v>
      </c>
      <c r="H947" s="181">
        <v>0</v>
      </c>
      <c r="I947" s="181">
        <v>0</v>
      </c>
      <c r="J947" s="166"/>
      <c r="K947" s="166"/>
      <c r="L947" s="166"/>
      <c r="M947" s="166"/>
      <c r="N947" s="166"/>
      <c r="O947" s="166"/>
      <c r="P947" s="166"/>
      <c r="Q947" s="166"/>
      <c r="R947" s="166"/>
      <c r="S947" s="166"/>
      <c r="T947" s="182">
        <v>0</v>
      </c>
      <c r="U947" s="182">
        <v>0</v>
      </c>
      <c r="V947" s="182">
        <v>0</v>
      </c>
    </row>
    <row r="948" spans="1:22" s="167" customFormat="1" x14ac:dyDescent="0.25">
      <c r="A948" s="179">
        <v>270545</v>
      </c>
      <c r="B948" s="180" t="s">
        <v>2153</v>
      </c>
      <c r="C948" s="181">
        <v>0</v>
      </c>
      <c r="D948" s="181">
        <v>0</v>
      </c>
      <c r="E948" s="181">
        <v>0</v>
      </c>
      <c r="F948" s="181">
        <v>0</v>
      </c>
      <c r="G948" s="181">
        <v>0</v>
      </c>
      <c r="H948" s="181">
        <v>0</v>
      </c>
      <c r="I948" s="181">
        <v>0</v>
      </c>
      <c r="J948" s="166"/>
      <c r="K948" s="166"/>
      <c r="L948" s="166"/>
      <c r="M948" s="166"/>
      <c r="N948" s="166"/>
      <c r="O948" s="166"/>
      <c r="P948" s="166"/>
      <c r="Q948" s="166"/>
      <c r="R948" s="166"/>
      <c r="S948" s="166"/>
      <c r="T948" s="182">
        <v>0</v>
      </c>
      <c r="U948" s="182">
        <v>0</v>
      </c>
      <c r="V948" s="182">
        <v>0</v>
      </c>
    </row>
    <row r="949" spans="1:22" s="167" customFormat="1" x14ac:dyDescent="0.25">
      <c r="A949" s="179">
        <v>270550</v>
      </c>
      <c r="B949" s="180" t="s">
        <v>874</v>
      </c>
      <c r="C949" s="181">
        <v>0</v>
      </c>
      <c r="D949" s="181">
        <v>0</v>
      </c>
      <c r="E949" s="181">
        <v>0</v>
      </c>
      <c r="F949" s="181">
        <v>0</v>
      </c>
      <c r="G949" s="181">
        <v>0</v>
      </c>
      <c r="H949" s="181">
        <v>0</v>
      </c>
      <c r="I949" s="181">
        <v>0</v>
      </c>
      <c r="J949" s="166"/>
      <c r="K949" s="166"/>
      <c r="L949" s="166"/>
      <c r="M949" s="166"/>
      <c r="N949" s="166"/>
      <c r="O949" s="166"/>
      <c r="P949" s="166"/>
      <c r="Q949" s="166"/>
      <c r="R949" s="166"/>
      <c r="S949" s="166"/>
      <c r="T949" s="182">
        <v>0</v>
      </c>
      <c r="U949" s="182">
        <v>0</v>
      </c>
      <c r="V949" s="182">
        <v>0</v>
      </c>
    </row>
    <row r="950" spans="1:22" s="167" customFormat="1" x14ac:dyDescent="0.25">
      <c r="A950" s="179">
        <v>270595</v>
      </c>
      <c r="B950" s="180" t="s">
        <v>873</v>
      </c>
      <c r="C950" s="181">
        <v>0</v>
      </c>
      <c r="D950" s="181">
        <v>0</v>
      </c>
      <c r="E950" s="181">
        <v>0</v>
      </c>
      <c r="F950" s="181">
        <v>0</v>
      </c>
      <c r="G950" s="181">
        <v>0</v>
      </c>
      <c r="H950" s="181">
        <v>0</v>
      </c>
      <c r="I950" s="181">
        <v>0</v>
      </c>
      <c r="J950" s="166"/>
      <c r="K950" s="166"/>
      <c r="L950" s="166"/>
      <c r="M950" s="166"/>
      <c r="N950" s="166"/>
      <c r="O950" s="166"/>
      <c r="P950" s="166"/>
      <c r="Q950" s="166"/>
      <c r="R950" s="166"/>
      <c r="S950" s="166"/>
      <c r="T950" s="182">
        <v>0</v>
      </c>
      <c r="U950" s="182">
        <v>0</v>
      </c>
      <c r="V950" s="182">
        <v>0</v>
      </c>
    </row>
    <row r="951" spans="1:22" s="167" customFormat="1" x14ac:dyDescent="0.25">
      <c r="A951" s="175">
        <v>271000</v>
      </c>
      <c r="B951" s="176" t="s">
        <v>872</v>
      </c>
      <c r="C951" s="177">
        <v>30865216</v>
      </c>
      <c r="D951" s="177">
        <v>29945658</v>
      </c>
      <c r="E951" s="177">
        <v>40901856</v>
      </c>
      <c r="F951" s="177">
        <v>48373327</v>
      </c>
      <c r="G951" s="177">
        <v>56803959</v>
      </c>
      <c r="H951" s="177">
        <v>50071189</v>
      </c>
      <c r="I951" s="177">
        <v>45685720</v>
      </c>
      <c r="J951" s="166"/>
      <c r="K951" s="166"/>
      <c r="L951" s="166"/>
      <c r="M951" s="166"/>
      <c r="N951" s="166"/>
      <c r="O951" s="166"/>
      <c r="P951" s="166"/>
      <c r="Q951" s="166"/>
      <c r="R951" s="166"/>
      <c r="S951" s="166"/>
      <c r="T951" s="178">
        <v>120371086.87805195</v>
      </c>
      <c r="U951" s="178">
        <v>63581373</v>
      </c>
      <c r="V951" s="178">
        <v>172892692</v>
      </c>
    </row>
    <row r="952" spans="1:22" s="167" customFormat="1" x14ac:dyDescent="0.25">
      <c r="A952" s="179">
        <v>271005</v>
      </c>
      <c r="B952" s="180" t="s">
        <v>871</v>
      </c>
      <c r="C952" s="181">
        <v>30865216</v>
      </c>
      <c r="D952" s="181">
        <v>29945658</v>
      </c>
      <c r="E952" s="181">
        <v>40901856</v>
      </c>
      <c r="F952" s="181">
        <v>48373327</v>
      </c>
      <c r="G952" s="181">
        <v>56803959</v>
      </c>
      <c r="H952" s="181">
        <v>50071189</v>
      </c>
      <c r="I952" s="181">
        <v>45685720</v>
      </c>
      <c r="J952" s="166"/>
      <c r="K952" s="166"/>
      <c r="L952" s="166"/>
      <c r="M952" s="166"/>
      <c r="N952" s="166"/>
      <c r="O952" s="166"/>
      <c r="P952" s="166"/>
      <c r="Q952" s="166"/>
      <c r="R952" s="166"/>
      <c r="S952" s="166"/>
      <c r="T952" s="182">
        <v>118503476.98194806</v>
      </c>
      <c r="U952" s="182">
        <v>63021312.329999998</v>
      </c>
      <c r="V952" s="182">
        <v>167164131.60000008</v>
      </c>
    </row>
    <row r="953" spans="1:22" s="167" customFormat="1" x14ac:dyDescent="0.25">
      <c r="A953" s="179">
        <v>271020</v>
      </c>
      <c r="B953" s="180" t="s">
        <v>2154</v>
      </c>
      <c r="C953" s="181">
        <v>0</v>
      </c>
      <c r="D953" s="181">
        <v>0</v>
      </c>
      <c r="E953" s="181">
        <v>0</v>
      </c>
      <c r="F953" s="181">
        <v>0</v>
      </c>
      <c r="G953" s="181">
        <v>0</v>
      </c>
      <c r="H953" s="181">
        <v>0</v>
      </c>
      <c r="I953" s="181">
        <v>0</v>
      </c>
      <c r="J953" s="166"/>
      <c r="K953" s="166"/>
      <c r="L953" s="166"/>
      <c r="M953" s="166"/>
      <c r="N953" s="166"/>
      <c r="O953" s="166"/>
      <c r="P953" s="166"/>
      <c r="Q953" s="166"/>
      <c r="R953" s="166"/>
      <c r="S953" s="166"/>
      <c r="T953" s="182">
        <v>1867609.8961038962</v>
      </c>
      <c r="U953" s="182">
        <v>0</v>
      </c>
      <c r="V953" s="182">
        <v>0</v>
      </c>
    </row>
    <row r="954" spans="1:22" s="167" customFormat="1" x14ac:dyDescent="0.25">
      <c r="A954" s="175">
        <v>271500</v>
      </c>
      <c r="B954" s="176" t="s">
        <v>869</v>
      </c>
      <c r="C954" s="177">
        <v>0</v>
      </c>
      <c r="D954" s="177">
        <v>0</v>
      </c>
      <c r="E954" s="177">
        <v>0</v>
      </c>
      <c r="F954" s="177">
        <v>0</v>
      </c>
      <c r="G954" s="177">
        <v>0</v>
      </c>
      <c r="H954" s="177">
        <v>0</v>
      </c>
      <c r="I954" s="177">
        <v>0</v>
      </c>
      <c r="J954" s="166"/>
      <c r="K954" s="166"/>
      <c r="L954" s="166"/>
      <c r="M954" s="166"/>
      <c r="N954" s="166"/>
      <c r="O954" s="166"/>
      <c r="P954" s="166"/>
      <c r="Q954" s="166"/>
      <c r="R954" s="166"/>
      <c r="S954" s="166"/>
      <c r="T954" s="178">
        <v>117257.32467532468</v>
      </c>
      <c r="U954" s="178">
        <v>0</v>
      </c>
      <c r="V954" s="178">
        <v>0</v>
      </c>
    </row>
    <row r="955" spans="1:22" s="167" customFormat="1" x14ac:dyDescent="0.25">
      <c r="A955" s="179">
        <v>271510</v>
      </c>
      <c r="B955" s="180" t="s">
        <v>2155</v>
      </c>
      <c r="C955" s="181">
        <v>0</v>
      </c>
      <c r="D955" s="181">
        <v>0</v>
      </c>
      <c r="E955" s="181">
        <v>0</v>
      </c>
      <c r="F955" s="181">
        <v>0</v>
      </c>
      <c r="G955" s="181">
        <v>0</v>
      </c>
      <c r="H955" s="181">
        <v>0</v>
      </c>
      <c r="I955" s="181">
        <v>0</v>
      </c>
      <c r="J955" s="166"/>
      <c r="K955" s="166"/>
      <c r="L955" s="166"/>
      <c r="M955" s="166"/>
      <c r="N955" s="166"/>
      <c r="O955" s="166"/>
      <c r="P955" s="166"/>
      <c r="Q955" s="166"/>
      <c r="R955" s="166"/>
      <c r="S955" s="166"/>
      <c r="T955" s="182">
        <v>0</v>
      </c>
      <c r="U955" s="182">
        <v>0</v>
      </c>
      <c r="V955" s="182">
        <v>0</v>
      </c>
    </row>
    <row r="956" spans="1:22" s="167" customFormat="1" x14ac:dyDescent="0.25">
      <c r="A956" s="179">
        <v>271515</v>
      </c>
      <c r="B956" s="180" t="s">
        <v>650</v>
      </c>
      <c r="C956" s="181">
        <v>0</v>
      </c>
      <c r="D956" s="181">
        <v>0</v>
      </c>
      <c r="E956" s="181">
        <v>0</v>
      </c>
      <c r="F956" s="181">
        <v>0</v>
      </c>
      <c r="G956" s="181">
        <v>0</v>
      </c>
      <c r="H956" s="181">
        <v>0</v>
      </c>
      <c r="I956" s="181">
        <v>0</v>
      </c>
      <c r="J956" s="166"/>
      <c r="K956" s="166"/>
      <c r="L956" s="166"/>
      <c r="M956" s="166"/>
      <c r="N956" s="166"/>
      <c r="O956" s="166"/>
      <c r="P956" s="166"/>
      <c r="Q956" s="166"/>
      <c r="R956" s="166"/>
      <c r="S956" s="166"/>
      <c r="T956" s="182">
        <v>0</v>
      </c>
      <c r="U956" s="182">
        <v>0</v>
      </c>
      <c r="V956" s="182">
        <v>0</v>
      </c>
    </row>
    <row r="957" spans="1:22" s="167" customFormat="1" x14ac:dyDescent="0.25">
      <c r="A957" s="179">
        <v>271520</v>
      </c>
      <c r="B957" s="180" t="s">
        <v>2156</v>
      </c>
      <c r="C957" s="181">
        <v>0</v>
      </c>
      <c r="D957" s="181">
        <v>0</v>
      </c>
      <c r="E957" s="181">
        <v>0</v>
      </c>
      <c r="F957" s="181">
        <v>0</v>
      </c>
      <c r="G957" s="181">
        <v>0</v>
      </c>
      <c r="H957" s="181">
        <v>0</v>
      </c>
      <c r="I957" s="181">
        <v>0</v>
      </c>
      <c r="J957" s="166"/>
      <c r="K957" s="166"/>
      <c r="L957" s="166"/>
      <c r="M957" s="166"/>
      <c r="N957" s="166"/>
      <c r="O957" s="166"/>
      <c r="P957" s="166"/>
      <c r="Q957" s="166"/>
      <c r="R957" s="166"/>
      <c r="S957" s="166"/>
      <c r="T957" s="182">
        <v>0</v>
      </c>
      <c r="U957" s="182">
        <v>0</v>
      </c>
      <c r="V957" s="182">
        <v>0</v>
      </c>
    </row>
    <row r="958" spans="1:22" s="167" customFormat="1" x14ac:dyDescent="0.25">
      <c r="A958" s="179">
        <v>271525</v>
      </c>
      <c r="B958" s="180" t="s">
        <v>648</v>
      </c>
      <c r="C958" s="181">
        <v>0</v>
      </c>
      <c r="D958" s="181">
        <v>0</v>
      </c>
      <c r="E958" s="181">
        <v>0</v>
      </c>
      <c r="F958" s="181">
        <v>0</v>
      </c>
      <c r="G958" s="181">
        <v>0</v>
      </c>
      <c r="H958" s="181">
        <v>0</v>
      </c>
      <c r="I958" s="181">
        <v>0</v>
      </c>
      <c r="J958" s="166"/>
      <c r="K958" s="166"/>
      <c r="L958" s="166"/>
      <c r="M958" s="166"/>
      <c r="N958" s="166"/>
      <c r="O958" s="166"/>
      <c r="P958" s="166"/>
      <c r="Q958" s="166"/>
      <c r="R958" s="166"/>
      <c r="S958" s="166"/>
      <c r="T958" s="182">
        <v>0</v>
      </c>
      <c r="U958" s="182">
        <v>0</v>
      </c>
      <c r="V958" s="182">
        <v>0</v>
      </c>
    </row>
    <row r="959" spans="1:22" s="167" customFormat="1" x14ac:dyDescent="0.25">
      <c r="A959" s="179">
        <v>271530</v>
      </c>
      <c r="B959" s="180" t="s">
        <v>2157</v>
      </c>
      <c r="C959" s="181">
        <v>0</v>
      </c>
      <c r="D959" s="181">
        <v>0</v>
      </c>
      <c r="E959" s="181">
        <v>0</v>
      </c>
      <c r="F959" s="181">
        <v>0</v>
      </c>
      <c r="G959" s="181">
        <v>0</v>
      </c>
      <c r="H959" s="181">
        <v>0</v>
      </c>
      <c r="I959" s="181">
        <v>0</v>
      </c>
      <c r="J959" s="166"/>
      <c r="K959" s="166"/>
      <c r="L959" s="166"/>
      <c r="M959" s="166"/>
      <c r="N959" s="166"/>
      <c r="O959" s="166"/>
      <c r="P959" s="166"/>
      <c r="Q959" s="166"/>
      <c r="R959" s="166"/>
      <c r="S959" s="166"/>
      <c r="T959" s="182">
        <v>0</v>
      </c>
      <c r="U959" s="182">
        <v>0</v>
      </c>
      <c r="V959" s="182">
        <v>0</v>
      </c>
    </row>
    <row r="960" spans="1:22" s="167" customFormat="1" x14ac:dyDescent="0.25">
      <c r="A960" s="179">
        <v>271535</v>
      </c>
      <c r="B960" s="180" t="s">
        <v>2158</v>
      </c>
      <c r="C960" s="181">
        <v>0</v>
      </c>
      <c r="D960" s="181">
        <v>0</v>
      </c>
      <c r="E960" s="181">
        <v>0</v>
      </c>
      <c r="F960" s="181">
        <v>0</v>
      </c>
      <c r="G960" s="181">
        <v>0</v>
      </c>
      <c r="H960" s="181">
        <v>0</v>
      </c>
      <c r="I960" s="181">
        <v>0</v>
      </c>
      <c r="J960" s="166"/>
      <c r="K960" s="166"/>
      <c r="L960" s="166"/>
      <c r="M960" s="166"/>
      <c r="N960" s="166"/>
      <c r="O960" s="166"/>
      <c r="P960" s="166"/>
      <c r="Q960" s="166"/>
      <c r="R960" s="166"/>
      <c r="S960" s="166"/>
      <c r="T960" s="182">
        <v>0</v>
      </c>
      <c r="U960" s="182">
        <v>0</v>
      </c>
      <c r="V960" s="182">
        <v>0</v>
      </c>
    </row>
    <row r="961" spans="1:22" s="167" customFormat="1" x14ac:dyDescent="0.25">
      <c r="A961" s="179">
        <v>271540</v>
      </c>
      <c r="B961" s="180" t="s">
        <v>645</v>
      </c>
      <c r="C961" s="181">
        <v>0</v>
      </c>
      <c r="D961" s="181">
        <v>0</v>
      </c>
      <c r="E961" s="181">
        <v>0</v>
      </c>
      <c r="F961" s="181">
        <v>0</v>
      </c>
      <c r="G961" s="181">
        <v>0</v>
      </c>
      <c r="H961" s="181">
        <v>0</v>
      </c>
      <c r="I961" s="181">
        <v>0</v>
      </c>
      <c r="J961" s="166"/>
      <c r="K961" s="166"/>
      <c r="L961" s="166"/>
      <c r="M961" s="166"/>
      <c r="N961" s="166"/>
      <c r="O961" s="166"/>
      <c r="P961" s="166"/>
      <c r="Q961" s="166"/>
      <c r="R961" s="166"/>
      <c r="S961" s="166"/>
      <c r="T961" s="182">
        <v>117257.32467532468</v>
      </c>
      <c r="U961" s="182">
        <v>0</v>
      </c>
      <c r="V961" s="182">
        <v>0</v>
      </c>
    </row>
    <row r="962" spans="1:22" s="167" customFormat="1" x14ac:dyDescent="0.25">
      <c r="A962" s="179">
        <v>271545</v>
      </c>
      <c r="B962" s="180" t="s">
        <v>2159</v>
      </c>
      <c r="C962" s="181">
        <v>0</v>
      </c>
      <c r="D962" s="181">
        <v>0</v>
      </c>
      <c r="E962" s="181">
        <v>0</v>
      </c>
      <c r="F962" s="181">
        <v>0</v>
      </c>
      <c r="G962" s="181">
        <v>0</v>
      </c>
      <c r="H962" s="181">
        <v>0</v>
      </c>
      <c r="I962" s="181">
        <v>0</v>
      </c>
      <c r="J962" s="166"/>
      <c r="K962" s="166"/>
      <c r="L962" s="166"/>
      <c r="M962" s="166"/>
      <c r="N962" s="166"/>
      <c r="O962" s="166"/>
      <c r="P962" s="166"/>
      <c r="Q962" s="166"/>
      <c r="R962" s="166"/>
      <c r="S962" s="166"/>
      <c r="T962" s="182">
        <v>0</v>
      </c>
      <c r="U962" s="182">
        <v>0</v>
      </c>
      <c r="V962" s="182">
        <v>0</v>
      </c>
    </row>
    <row r="963" spans="1:22" s="167" customFormat="1" x14ac:dyDescent="0.25">
      <c r="A963" s="179">
        <v>271595</v>
      </c>
      <c r="B963" s="180" t="s">
        <v>514</v>
      </c>
      <c r="C963" s="181">
        <v>0</v>
      </c>
      <c r="D963" s="181">
        <v>0</v>
      </c>
      <c r="E963" s="181">
        <v>0</v>
      </c>
      <c r="F963" s="181">
        <v>0</v>
      </c>
      <c r="G963" s="181">
        <v>0</v>
      </c>
      <c r="H963" s="181">
        <v>0</v>
      </c>
      <c r="I963" s="181">
        <v>0</v>
      </c>
      <c r="J963" s="166"/>
      <c r="K963" s="166"/>
      <c r="L963" s="166"/>
      <c r="M963" s="166"/>
      <c r="N963" s="166"/>
      <c r="O963" s="166"/>
      <c r="P963" s="166"/>
      <c r="Q963" s="166"/>
      <c r="R963" s="166"/>
      <c r="S963" s="166"/>
      <c r="T963" s="182">
        <v>0</v>
      </c>
      <c r="U963" s="182">
        <v>0</v>
      </c>
      <c r="V963" s="182">
        <v>0</v>
      </c>
    </row>
    <row r="964" spans="1:22" s="167" customFormat="1" x14ac:dyDescent="0.25">
      <c r="A964" s="175">
        <v>272000</v>
      </c>
      <c r="B964" s="176" t="s">
        <v>868</v>
      </c>
      <c r="C964" s="177">
        <v>47253368</v>
      </c>
      <c r="D964" s="177">
        <v>60292255</v>
      </c>
      <c r="E964" s="177">
        <v>68237672</v>
      </c>
      <c r="F964" s="177">
        <v>149808485</v>
      </c>
      <c r="G964" s="177">
        <v>181288584</v>
      </c>
      <c r="H964" s="177">
        <v>270756126</v>
      </c>
      <c r="I964" s="177">
        <v>159813628</v>
      </c>
      <c r="J964" s="166"/>
      <c r="K964" s="166"/>
      <c r="L964" s="166"/>
      <c r="M964" s="166"/>
      <c r="N964" s="166"/>
      <c r="O964" s="166"/>
      <c r="P964" s="166"/>
      <c r="Q964" s="166"/>
      <c r="R964" s="166"/>
      <c r="S964" s="166"/>
      <c r="T964" s="178">
        <v>101976763.30545455</v>
      </c>
      <c r="U964" s="178">
        <v>13133271</v>
      </c>
      <c r="V964" s="178">
        <v>101928352.20000005</v>
      </c>
    </row>
    <row r="965" spans="1:22" s="167" customFormat="1" x14ac:dyDescent="0.25">
      <c r="A965" s="179">
        <v>272005</v>
      </c>
      <c r="B965" s="180" t="s">
        <v>867</v>
      </c>
      <c r="C965" s="181">
        <v>0</v>
      </c>
      <c r="D965" s="181">
        <v>0</v>
      </c>
      <c r="E965" s="181">
        <v>0</v>
      </c>
      <c r="F965" s="181">
        <v>815598</v>
      </c>
      <c r="G965" s="181">
        <v>381051</v>
      </c>
      <c r="H965" s="181">
        <v>849263</v>
      </c>
      <c r="I965" s="181">
        <v>911023</v>
      </c>
      <c r="J965" s="166"/>
      <c r="K965" s="166"/>
      <c r="L965" s="166"/>
      <c r="M965" s="166"/>
      <c r="N965" s="166"/>
      <c r="O965" s="166"/>
      <c r="P965" s="166"/>
      <c r="Q965" s="166"/>
      <c r="R965" s="166"/>
      <c r="S965" s="166"/>
      <c r="T965" s="182">
        <v>9077732.6753246747</v>
      </c>
      <c r="U965" s="182">
        <v>346338</v>
      </c>
      <c r="V965" s="182">
        <v>8386771.2000000011</v>
      </c>
    </row>
    <row r="966" spans="1:22" s="167" customFormat="1" x14ac:dyDescent="0.25">
      <c r="A966" s="179">
        <v>272010</v>
      </c>
      <c r="B966" s="180" t="s">
        <v>483</v>
      </c>
      <c r="C966" s="181">
        <v>0</v>
      </c>
      <c r="D966" s="181">
        <v>0</v>
      </c>
      <c r="E966" s="181">
        <v>0</v>
      </c>
      <c r="F966" s="181">
        <v>0</v>
      </c>
      <c r="G966" s="181">
        <v>0</v>
      </c>
      <c r="H966" s="181">
        <v>0</v>
      </c>
      <c r="I966" s="181">
        <v>0</v>
      </c>
      <c r="J966" s="166"/>
      <c r="K966" s="166"/>
      <c r="L966" s="166"/>
      <c r="M966" s="166"/>
      <c r="N966" s="166"/>
      <c r="O966" s="166"/>
      <c r="P966" s="166"/>
      <c r="Q966" s="166"/>
      <c r="R966" s="166"/>
      <c r="S966" s="166"/>
      <c r="T966" s="182">
        <v>0</v>
      </c>
      <c r="U966" s="182">
        <v>0</v>
      </c>
      <c r="V966" s="182">
        <v>0</v>
      </c>
    </row>
    <row r="967" spans="1:22" s="167" customFormat="1" x14ac:dyDescent="0.25">
      <c r="A967" s="179">
        <v>272015</v>
      </c>
      <c r="B967" s="180" t="s">
        <v>451</v>
      </c>
      <c r="C967" s="181">
        <v>0</v>
      </c>
      <c r="D967" s="181">
        <v>0</v>
      </c>
      <c r="E967" s="181">
        <v>0</v>
      </c>
      <c r="F967" s="181">
        <v>0</v>
      </c>
      <c r="G967" s="181">
        <v>0</v>
      </c>
      <c r="H967" s="181">
        <v>0</v>
      </c>
      <c r="I967" s="181">
        <v>0</v>
      </c>
      <c r="J967" s="166"/>
      <c r="K967" s="166"/>
      <c r="L967" s="166"/>
      <c r="M967" s="166"/>
      <c r="N967" s="166"/>
      <c r="O967" s="166"/>
      <c r="P967" s="166"/>
      <c r="Q967" s="166"/>
      <c r="R967" s="166"/>
      <c r="S967" s="166"/>
      <c r="T967" s="182">
        <v>869805.19480519486</v>
      </c>
      <c r="U967" s="182">
        <v>0</v>
      </c>
      <c r="V967" s="182">
        <v>0</v>
      </c>
    </row>
    <row r="968" spans="1:22" s="167" customFormat="1" x14ac:dyDescent="0.25">
      <c r="A968" s="179">
        <v>272020</v>
      </c>
      <c r="B968" s="180" t="s">
        <v>453</v>
      </c>
      <c r="C968" s="181">
        <v>0</v>
      </c>
      <c r="D968" s="181">
        <v>0</v>
      </c>
      <c r="E968" s="181">
        <v>0</v>
      </c>
      <c r="F968" s="181">
        <v>0</v>
      </c>
      <c r="G968" s="181">
        <v>0</v>
      </c>
      <c r="H968" s="181">
        <v>0</v>
      </c>
      <c r="I968" s="181">
        <v>0</v>
      </c>
      <c r="J968" s="166"/>
      <c r="K968" s="166"/>
      <c r="L968" s="166"/>
      <c r="M968" s="166"/>
      <c r="N968" s="166"/>
      <c r="O968" s="166"/>
      <c r="P968" s="166"/>
      <c r="Q968" s="166"/>
      <c r="R968" s="166"/>
      <c r="S968" s="166"/>
      <c r="T968" s="182">
        <v>1718.7027272727271</v>
      </c>
      <c r="U968" s="182">
        <v>0</v>
      </c>
      <c r="V968" s="182">
        <v>0</v>
      </c>
    </row>
    <row r="969" spans="1:22" s="167" customFormat="1" x14ac:dyDescent="0.25">
      <c r="A969" s="179">
        <v>272025</v>
      </c>
      <c r="B969" s="180" t="s">
        <v>866</v>
      </c>
      <c r="C969" s="181">
        <v>0</v>
      </c>
      <c r="D969" s="181">
        <v>0</v>
      </c>
      <c r="E969" s="181">
        <v>0</v>
      </c>
      <c r="F969" s="181">
        <v>0</v>
      </c>
      <c r="G969" s="181">
        <v>0</v>
      </c>
      <c r="H969" s="181">
        <v>0</v>
      </c>
      <c r="I969" s="181">
        <v>0</v>
      </c>
      <c r="J969" s="166"/>
      <c r="K969" s="166"/>
      <c r="L969" s="166"/>
      <c r="M969" s="166"/>
      <c r="N969" s="166"/>
      <c r="O969" s="166"/>
      <c r="P969" s="166"/>
      <c r="Q969" s="166"/>
      <c r="R969" s="166"/>
      <c r="S969" s="166"/>
      <c r="T969" s="182">
        <v>0</v>
      </c>
      <c r="U969" s="182">
        <v>0</v>
      </c>
      <c r="V969" s="182">
        <v>0</v>
      </c>
    </row>
    <row r="970" spans="1:22" s="167" customFormat="1" x14ac:dyDescent="0.25">
      <c r="A970" s="179">
        <v>272030</v>
      </c>
      <c r="B970" s="180" t="s">
        <v>840</v>
      </c>
      <c r="C970" s="181">
        <v>0</v>
      </c>
      <c r="D970" s="181">
        <v>0</v>
      </c>
      <c r="E970" s="181">
        <v>68237672</v>
      </c>
      <c r="F970" s="181">
        <v>1152030</v>
      </c>
      <c r="G970" s="181">
        <v>1127865</v>
      </c>
      <c r="H970" s="181">
        <v>1205288</v>
      </c>
      <c r="I970" s="181">
        <v>1228914</v>
      </c>
      <c r="J970" s="166"/>
      <c r="K970" s="166"/>
      <c r="L970" s="166"/>
      <c r="M970" s="166"/>
      <c r="N970" s="166"/>
      <c r="O970" s="166"/>
      <c r="P970" s="166"/>
      <c r="Q970" s="166"/>
      <c r="R970" s="166"/>
      <c r="S970" s="166"/>
      <c r="T970" s="182">
        <v>22759812.558701299</v>
      </c>
      <c r="U970" s="182">
        <v>0</v>
      </c>
      <c r="V970" s="182">
        <v>0</v>
      </c>
    </row>
    <row r="971" spans="1:22" s="167" customFormat="1" x14ac:dyDescent="0.25">
      <c r="A971" s="179">
        <v>272035</v>
      </c>
      <c r="B971" s="180" t="s">
        <v>865</v>
      </c>
      <c r="C971" s="181">
        <v>0</v>
      </c>
      <c r="D971" s="181">
        <v>0</v>
      </c>
      <c r="E971" s="181">
        <v>0</v>
      </c>
      <c r="F971" s="181">
        <v>0</v>
      </c>
      <c r="G971" s="181">
        <v>0</v>
      </c>
      <c r="H971" s="181">
        <v>0</v>
      </c>
      <c r="I971" s="181">
        <v>0</v>
      </c>
      <c r="J971" s="166"/>
      <c r="K971" s="166"/>
      <c r="L971" s="166"/>
      <c r="M971" s="166"/>
      <c r="N971" s="166"/>
      <c r="O971" s="166"/>
      <c r="P971" s="166"/>
      <c r="Q971" s="166"/>
      <c r="R971" s="166"/>
      <c r="S971" s="166"/>
      <c r="T971" s="182">
        <v>16023516.12857143</v>
      </c>
      <c r="U971" s="182">
        <v>0</v>
      </c>
      <c r="V971" s="182">
        <v>0</v>
      </c>
    </row>
    <row r="972" spans="1:22" s="167" customFormat="1" x14ac:dyDescent="0.25">
      <c r="A972" s="179">
        <v>272095</v>
      </c>
      <c r="B972" s="180" t="s">
        <v>213</v>
      </c>
      <c r="C972" s="181">
        <v>47253368</v>
      </c>
      <c r="D972" s="181">
        <v>60292255</v>
      </c>
      <c r="E972" s="181">
        <v>0</v>
      </c>
      <c r="F972" s="181">
        <v>147840857</v>
      </c>
      <c r="G972" s="181">
        <v>179779668</v>
      </c>
      <c r="H972" s="181">
        <v>268701575</v>
      </c>
      <c r="I972" s="181">
        <v>157673691</v>
      </c>
      <c r="J972" s="166"/>
      <c r="K972" s="166"/>
      <c r="L972" s="166"/>
      <c r="M972" s="166"/>
      <c r="N972" s="166"/>
      <c r="O972" s="166"/>
      <c r="P972" s="166"/>
      <c r="Q972" s="166"/>
      <c r="R972" s="166"/>
      <c r="S972" s="166"/>
      <c r="T972" s="182">
        <v>53244083.512857139</v>
      </c>
      <c r="U972" s="182">
        <v>0</v>
      </c>
      <c r="V972" s="182">
        <v>36536196.200000033</v>
      </c>
    </row>
    <row r="973" spans="1:22" s="167" customFormat="1" x14ac:dyDescent="0.25">
      <c r="A973" s="175">
        <v>272500</v>
      </c>
      <c r="B973" s="176" t="s">
        <v>864</v>
      </c>
      <c r="C973" s="177">
        <v>253463</v>
      </c>
      <c r="D973" s="177">
        <v>292819</v>
      </c>
      <c r="E973" s="177">
        <v>2819</v>
      </c>
      <c r="F973" s="177">
        <v>31318055</v>
      </c>
      <c r="G973" s="177">
        <v>494181.67</v>
      </c>
      <c r="H973" s="177">
        <v>12588807.83</v>
      </c>
      <c r="I973" s="177">
        <v>48333308.829999998</v>
      </c>
      <c r="J973" s="166"/>
      <c r="K973" s="166"/>
      <c r="L973" s="166"/>
      <c r="M973" s="166"/>
      <c r="N973" s="166"/>
      <c r="O973" s="166"/>
      <c r="P973" s="166"/>
      <c r="Q973" s="166"/>
      <c r="R973" s="166"/>
      <c r="S973" s="166"/>
      <c r="T973" s="178">
        <v>99279055.516753241</v>
      </c>
      <c r="U973" s="178">
        <v>7083023.2400000002</v>
      </c>
      <c r="V973" s="178">
        <v>67521323.336000025</v>
      </c>
    </row>
    <row r="974" spans="1:22" s="167" customFormat="1" x14ac:dyDescent="0.25">
      <c r="A974" s="179">
        <v>272505</v>
      </c>
      <c r="B974" s="180" t="s">
        <v>863</v>
      </c>
      <c r="C974" s="181">
        <v>253463</v>
      </c>
      <c r="D974" s="181">
        <v>292819</v>
      </c>
      <c r="E974" s="181">
        <v>2819</v>
      </c>
      <c r="F974" s="181">
        <v>31318055</v>
      </c>
      <c r="G974" s="181">
        <v>494181.67</v>
      </c>
      <c r="H974" s="181">
        <v>12588807.83</v>
      </c>
      <c r="I974" s="181">
        <v>48333308.829999998</v>
      </c>
      <c r="J974" s="166"/>
      <c r="K974" s="166"/>
      <c r="L974" s="166"/>
      <c r="M974" s="166"/>
      <c r="N974" s="166"/>
      <c r="O974" s="166"/>
      <c r="P974" s="166"/>
      <c r="Q974" s="166"/>
      <c r="R974" s="166"/>
      <c r="S974" s="166"/>
      <c r="T974" s="182">
        <v>99070293.503766239</v>
      </c>
      <c r="U974" s="182">
        <v>6284543</v>
      </c>
      <c r="V974" s="182">
        <v>67521323.336000025</v>
      </c>
    </row>
    <row r="975" spans="1:22" s="167" customFormat="1" x14ac:dyDescent="0.25">
      <c r="A975" s="179">
        <v>272510</v>
      </c>
      <c r="B975" s="180" t="s">
        <v>862</v>
      </c>
      <c r="C975" s="181">
        <v>0</v>
      </c>
      <c r="D975" s="181">
        <v>0</v>
      </c>
      <c r="E975" s="181">
        <v>0</v>
      </c>
      <c r="F975" s="181">
        <v>0</v>
      </c>
      <c r="G975" s="181">
        <v>0</v>
      </c>
      <c r="H975" s="181">
        <v>0</v>
      </c>
      <c r="I975" s="181">
        <v>0</v>
      </c>
      <c r="J975" s="166"/>
      <c r="K975" s="166"/>
      <c r="L975" s="166"/>
      <c r="M975" s="166"/>
      <c r="N975" s="166"/>
      <c r="O975" s="166"/>
      <c r="P975" s="166"/>
      <c r="Q975" s="166"/>
      <c r="R975" s="166"/>
      <c r="S975" s="166"/>
      <c r="T975" s="182">
        <v>208762.01298701297</v>
      </c>
      <c r="U975" s="182">
        <v>0</v>
      </c>
      <c r="V975" s="182">
        <v>0</v>
      </c>
    </row>
    <row r="976" spans="1:22" s="167" customFormat="1" x14ac:dyDescent="0.25">
      <c r="A976" s="175">
        <v>273000</v>
      </c>
      <c r="B976" s="176" t="s">
        <v>861</v>
      </c>
      <c r="C976" s="177">
        <v>0</v>
      </c>
      <c r="D976" s="177">
        <v>0</v>
      </c>
      <c r="E976" s="177">
        <v>0</v>
      </c>
      <c r="F976" s="177">
        <v>0</v>
      </c>
      <c r="G976" s="177">
        <v>0</v>
      </c>
      <c r="H976" s="177">
        <v>0</v>
      </c>
      <c r="I976" s="177">
        <v>0</v>
      </c>
      <c r="J976" s="166"/>
      <c r="K976" s="166"/>
      <c r="L976" s="166"/>
      <c r="M976" s="166"/>
      <c r="N976" s="166"/>
      <c r="O976" s="166"/>
      <c r="P976" s="166"/>
      <c r="Q976" s="166"/>
      <c r="R976" s="166"/>
      <c r="S976" s="166"/>
      <c r="T976" s="178">
        <v>1175353.19</v>
      </c>
      <c r="U976" s="178">
        <v>0</v>
      </c>
      <c r="V976" s="178">
        <v>0</v>
      </c>
    </row>
    <row r="977" spans="1:22" s="167" customFormat="1" x14ac:dyDescent="0.25">
      <c r="A977" s="175">
        <v>273500</v>
      </c>
      <c r="B977" s="176" t="s">
        <v>860</v>
      </c>
      <c r="C977" s="177">
        <v>0</v>
      </c>
      <c r="D977" s="177">
        <v>0</v>
      </c>
      <c r="E977" s="177">
        <v>0</v>
      </c>
      <c r="F977" s="177">
        <v>0</v>
      </c>
      <c r="G977" s="177">
        <v>0</v>
      </c>
      <c r="H977" s="177">
        <v>0</v>
      </c>
      <c r="I977" s="177">
        <v>0</v>
      </c>
      <c r="J977" s="166"/>
      <c r="K977" s="166"/>
      <c r="L977" s="166"/>
      <c r="M977" s="166"/>
      <c r="N977" s="166"/>
      <c r="O977" s="166"/>
      <c r="P977" s="166"/>
      <c r="Q977" s="166"/>
      <c r="R977" s="166"/>
      <c r="S977" s="166"/>
      <c r="T977" s="178">
        <v>0</v>
      </c>
      <c r="U977" s="178">
        <v>0</v>
      </c>
      <c r="V977" s="178">
        <v>0</v>
      </c>
    </row>
    <row r="978" spans="1:22" s="167" customFormat="1" x14ac:dyDescent="0.25">
      <c r="A978" s="175">
        <v>274000</v>
      </c>
      <c r="B978" s="176" t="s">
        <v>859</v>
      </c>
      <c r="C978" s="177">
        <v>0</v>
      </c>
      <c r="D978" s="177">
        <v>0</v>
      </c>
      <c r="E978" s="177">
        <v>0</v>
      </c>
      <c r="F978" s="177">
        <v>0</v>
      </c>
      <c r="G978" s="177">
        <v>0</v>
      </c>
      <c r="H978" s="177">
        <v>0</v>
      </c>
      <c r="I978" s="177">
        <v>0</v>
      </c>
      <c r="J978" s="166"/>
      <c r="K978" s="166"/>
      <c r="L978" s="166"/>
      <c r="M978" s="166"/>
      <c r="N978" s="166"/>
      <c r="O978" s="166"/>
      <c r="P978" s="166"/>
      <c r="Q978" s="166"/>
      <c r="R978" s="166"/>
      <c r="S978" s="166"/>
      <c r="T978" s="178">
        <v>0</v>
      </c>
      <c r="U978" s="178">
        <v>0</v>
      </c>
      <c r="V978" s="178">
        <v>0</v>
      </c>
    </row>
    <row r="979" spans="1:22" s="167" customFormat="1" x14ac:dyDescent="0.25">
      <c r="A979" s="175">
        <v>274500</v>
      </c>
      <c r="B979" s="176" t="s">
        <v>2160</v>
      </c>
      <c r="C979" s="177">
        <v>0</v>
      </c>
      <c r="D979" s="177">
        <v>0</v>
      </c>
      <c r="E979" s="177">
        <v>0</v>
      </c>
      <c r="F979" s="177">
        <v>0</v>
      </c>
      <c r="G979" s="177">
        <v>0</v>
      </c>
      <c r="H979" s="177">
        <v>0</v>
      </c>
      <c r="I979" s="177">
        <v>0</v>
      </c>
      <c r="J979" s="166"/>
      <c r="K979" s="166"/>
      <c r="L979" s="166"/>
      <c r="M979" s="166"/>
      <c r="N979" s="166"/>
      <c r="O979" s="166"/>
      <c r="P979" s="166"/>
      <c r="Q979" s="166"/>
      <c r="R979" s="166"/>
      <c r="S979" s="166"/>
      <c r="T979" s="178">
        <v>0</v>
      </c>
      <c r="U979" s="178">
        <v>0</v>
      </c>
      <c r="V979" s="178">
        <v>0</v>
      </c>
    </row>
    <row r="980" spans="1:22" s="167" customFormat="1" x14ac:dyDescent="0.25">
      <c r="A980" s="179">
        <v>274505</v>
      </c>
      <c r="B980" s="180" t="s">
        <v>855</v>
      </c>
      <c r="C980" s="181">
        <v>0</v>
      </c>
      <c r="D980" s="181">
        <v>0</v>
      </c>
      <c r="E980" s="181">
        <v>0</v>
      </c>
      <c r="F980" s="181">
        <v>0</v>
      </c>
      <c r="G980" s="181">
        <v>0</v>
      </c>
      <c r="H980" s="181">
        <v>0</v>
      </c>
      <c r="I980" s="181">
        <v>0</v>
      </c>
      <c r="J980" s="166"/>
      <c r="K980" s="166"/>
      <c r="L980" s="166"/>
      <c r="M980" s="166"/>
      <c r="N980" s="166"/>
      <c r="O980" s="166"/>
      <c r="P980" s="166"/>
      <c r="Q980" s="166"/>
      <c r="R980" s="166"/>
      <c r="S980" s="166"/>
      <c r="T980" s="182">
        <v>0</v>
      </c>
      <c r="U980" s="182">
        <v>0</v>
      </c>
      <c r="V980" s="182">
        <v>0</v>
      </c>
    </row>
    <row r="981" spans="1:22" s="167" customFormat="1" x14ac:dyDescent="0.25">
      <c r="A981" s="179">
        <v>274510</v>
      </c>
      <c r="B981" s="180" t="s">
        <v>854</v>
      </c>
      <c r="C981" s="181">
        <v>0</v>
      </c>
      <c r="D981" s="181">
        <v>0</v>
      </c>
      <c r="E981" s="181">
        <v>0</v>
      </c>
      <c r="F981" s="181">
        <v>0</v>
      </c>
      <c r="G981" s="181">
        <v>0</v>
      </c>
      <c r="H981" s="181">
        <v>0</v>
      </c>
      <c r="I981" s="181">
        <v>0</v>
      </c>
      <c r="J981" s="166"/>
      <c r="K981" s="166"/>
      <c r="L981" s="166"/>
      <c r="M981" s="166"/>
      <c r="N981" s="166"/>
      <c r="O981" s="166"/>
      <c r="P981" s="166"/>
      <c r="Q981" s="166"/>
      <c r="R981" s="166"/>
      <c r="S981" s="166"/>
      <c r="T981" s="182">
        <v>0</v>
      </c>
      <c r="U981" s="182">
        <v>0</v>
      </c>
      <c r="V981" s="182">
        <v>0</v>
      </c>
    </row>
    <row r="982" spans="1:22" s="167" customFormat="1" x14ac:dyDescent="0.25">
      <c r="A982" s="179">
        <v>274515</v>
      </c>
      <c r="B982" s="180" t="s">
        <v>853</v>
      </c>
      <c r="C982" s="181">
        <v>0</v>
      </c>
      <c r="D982" s="181">
        <v>0</v>
      </c>
      <c r="E982" s="181">
        <v>0</v>
      </c>
      <c r="F982" s="181">
        <v>0</v>
      </c>
      <c r="G982" s="181">
        <v>0</v>
      </c>
      <c r="H982" s="181">
        <v>0</v>
      </c>
      <c r="I982" s="181">
        <v>0</v>
      </c>
      <c r="J982" s="166"/>
      <c r="K982" s="166"/>
      <c r="L982" s="166"/>
      <c r="M982" s="166"/>
      <c r="N982" s="166"/>
      <c r="O982" s="166"/>
      <c r="P982" s="166"/>
      <c r="Q982" s="166"/>
      <c r="R982" s="166"/>
      <c r="S982" s="166"/>
      <c r="T982" s="182">
        <v>0</v>
      </c>
      <c r="U982" s="182">
        <v>0</v>
      </c>
      <c r="V982" s="182">
        <v>0</v>
      </c>
    </row>
    <row r="983" spans="1:22" s="167" customFormat="1" x14ac:dyDescent="0.25">
      <c r="A983" s="179">
        <v>274520</v>
      </c>
      <c r="B983" s="180" t="s">
        <v>852</v>
      </c>
      <c r="C983" s="181">
        <v>0</v>
      </c>
      <c r="D983" s="181">
        <v>0</v>
      </c>
      <c r="E983" s="181">
        <v>0</v>
      </c>
      <c r="F983" s="181">
        <v>0</v>
      </c>
      <c r="G983" s="181">
        <v>0</v>
      </c>
      <c r="H983" s="181">
        <v>0</v>
      </c>
      <c r="I983" s="181">
        <v>0</v>
      </c>
      <c r="J983" s="166"/>
      <c r="K983" s="166"/>
      <c r="L983" s="166"/>
      <c r="M983" s="166"/>
      <c r="N983" s="166"/>
      <c r="O983" s="166"/>
      <c r="P983" s="166"/>
      <c r="Q983" s="166"/>
      <c r="R983" s="166"/>
      <c r="S983" s="166"/>
      <c r="T983" s="182">
        <v>0</v>
      </c>
      <c r="U983" s="182">
        <v>0</v>
      </c>
      <c r="V983" s="182">
        <v>0</v>
      </c>
    </row>
    <row r="984" spans="1:22" s="167" customFormat="1" x14ac:dyDescent="0.25">
      <c r="A984" s="179">
        <v>274525</v>
      </c>
      <c r="B984" s="180" t="s">
        <v>851</v>
      </c>
      <c r="C984" s="181">
        <v>0</v>
      </c>
      <c r="D984" s="181">
        <v>0</v>
      </c>
      <c r="E984" s="181">
        <v>0</v>
      </c>
      <c r="F984" s="181">
        <v>0</v>
      </c>
      <c r="G984" s="181">
        <v>0</v>
      </c>
      <c r="H984" s="181">
        <v>0</v>
      </c>
      <c r="I984" s="181">
        <v>0</v>
      </c>
      <c r="J984" s="166"/>
      <c r="K984" s="166"/>
      <c r="L984" s="166"/>
      <c r="M984" s="166"/>
      <c r="N984" s="166"/>
      <c r="O984" s="166"/>
      <c r="P984" s="166"/>
      <c r="Q984" s="166"/>
      <c r="R984" s="166"/>
      <c r="S984" s="166"/>
      <c r="T984" s="182">
        <v>0</v>
      </c>
      <c r="U984" s="182">
        <v>0</v>
      </c>
      <c r="V984" s="182">
        <v>0</v>
      </c>
    </row>
    <row r="985" spans="1:22" s="167" customFormat="1" x14ac:dyDescent="0.25">
      <c r="A985" s="179">
        <v>274530</v>
      </c>
      <c r="B985" s="180" t="s">
        <v>850</v>
      </c>
      <c r="C985" s="181">
        <v>0</v>
      </c>
      <c r="D985" s="181">
        <v>0</v>
      </c>
      <c r="E985" s="181">
        <v>0</v>
      </c>
      <c r="F985" s="181">
        <v>0</v>
      </c>
      <c r="G985" s="181">
        <v>0</v>
      </c>
      <c r="H985" s="181">
        <v>0</v>
      </c>
      <c r="I985" s="181">
        <v>0</v>
      </c>
      <c r="J985" s="166"/>
      <c r="K985" s="166"/>
      <c r="L985" s="166"/>
      <c r="M985" s="166"/>
      <c r="N985" s="166"/>
      <c r="O985" s="166"/>
      <c r="P985" s="166"/>
      <c r="Q985" s="166"/>
      <c r="R985" s="166"/>
      <c r="S985" s="166"/>
      <c r="T985" s="182">
        <v>0</v>
      </c>
      <c r="U985" s="182">
        <v>0</v>
      </c>
      <c r="V985" s="182">
        <v>0</v>
      </c>
    </row>
    <row r="986" spans="1:22" s="167" customFormat="1" x14ac:dyDescent="0.25">
      <c r="A986" s="179">
        <v>274535</v>
      </c>
      <c r="B986" s="180" t="s">
        <v>849</v>
      </c>
      <c r="C986" s="181">
        <v>0</v>
      </c>
      <c r="D986" s="181">
        <v>0</v>
      </c>
      <c r="E986" s="181">
        <v>0</v>
      </c>
      <c r="F986" s="181">
        <v>0</v>
      </c>
      <c r="G986" s="181">
        <v>0</v>
      </c>
      <c r="H986" s="181">
        <v>0</v>
      </c>
      <c r="I986" s="181">
        <v>0</v>
      </c>
      <c r="J986" s="166"/>
      <c r="K986" s="166"/>
      <c r="L986" s="166"/>
      <c r="M986" s="166"/>
      <c r="N986" s="166"/>
      <c r="O986" s="166"/>
      <c r="P986" s="166"/>
      <c r="Q986" s="166"/>
      <c r="R986" s="166"/>
      <c r="S986" s="166"/>
      <c r="T986" s="182">
        <v>0</v>
      </c>
      <c r="U986" s="182">
        <v>0</v>
      </c>
      <c r="V986" s="182">
        <v>0</v>
      </c>
    </row>
    <row r="987" spans="1:22" s="167" customFormat="1" x14ac:dyDescent="0.25">
      <c r="A987" s="179">
        <v>274540</v>
      </c>
      <c r="B987" s="180" t="s">
        <v>848</v>
      </c>
      <c r="C987" s="181">
        <v>0</v>
      </c>
      <c r="D987" s="181">
        <v>0</v>
      </c>
      <c r="E987" s="181">
        <v>0</v>
      </c>
      <c r="F987" s="181">
        <v>0</v>
      </c>
      <c r="G987" s="181">
        <v>0</v>
      </c>
      <c r="H987" s="181">
        <v>0</v>
      </c>
      <c r="I987" s="181">
        <v>0</v>
      </c>
      <c r="J987" s="166"/>
      <c r="K987" s="166"/>
      <c r="L987" s="166"/>
      <c r="M987" s="166"/>
      <c r="N987" s="166"/>
      <c r="O987" s="166"/>
      <c r="P987" s="166"/>
      <c r="Q987" s="166"/>
      <c r="R987" s="166"/>
      <c r="S987" s="166"/>
      <c r="T987" s="182">
        <v>0</v>
      </c>
      <c r="U987" s="182">
        <v>0</v>
      </c>
      <c r="V987" s="182">
        <v>0</v>
      </c>
    </row>
    <row r="988" spans="1:22" s="167" customFormat="1" x14ac:dyDescent="0.25">
      <c r="A988" s="179">
        <v>274545</v>
      </c>
      <c r="B988" s="180" t="s">
        <v>847</v>
      </c>
      <c r="C988" s="181">
        <v>0</v>
      </c>
      <c r="D988" s="181">
        <v>0</v>
      </c>
      <c r="E988" s="181">
        <v>0</v>
      </c>
      <c r="F988" s="181">
        <v>0</v>
      </c>
      <c r="G988" s="181">
        <v>0</v>
      </c>
      <c r="H988" s="181">
        <v>0</v>
      </c>
      <c r="I988" s="181">
        <v>0</v>
      </c>
      <c r="J988" s="166"/>
      <c r="K988" s="166"/>
      <c r="L988" s="166"/>
      <c r="M988" s="166"/>
      <c r="N988" s="166"/>
      <c r="O988" s="166"/>
      <c r="P988" s="166"/>
      <c r="Q988" s="166"/>
      <c r="R988" s="166"/>
      <c r="S988" s="166"/>
      <c r="T988" s="182">
        <v>0</v>
      </c>
      <c r="U988" s="182">
        <v>0</v>
      </c>
      <c r="V988" s="182">
        <v>0</v>
      </c>
    </row>
    <row r="989" spans="1:22" s="167" customFormat="1" x14ac:dyDescent="0.25">
      <c r="A989" s="179">
        <v>274550</v>
      </c>
      <c r="B989" s="180" t="s">
        <v>2161</v>
      </c>
      <c r="C989" s="181">
        <v>0</v>
      </c>
      <c r="D989" s="181">
        <v>0</v>
      </c>
      <c r="E989" s="181">
        <v>0</v>
      </c>
      <c r="F989" s="181">
        <v>0</v>
      </c>
      <c r="G989" s="181">
        <v>0</v>
      </c>
      <c r="H989" s="181">
        <v>0</v>
      </c>
      <c r="I989" s="181">
        <v>0</v>
      </c>
      <c r="J989" s="166"/>
      <c r="K989" s="166"/>
      <c r="L989" s="166"/>
      <c r="M989" s="166"/>
      <c r="N989" s="166"/>
      <c r="O989" s="166"/>
      <c r="P989" s="166"/>
      <c r="Q989" s="166"/>
      <c r="R989" s="166"/>
      <c r="S989" s="166"/>
      <c r="T989" s="182">
        <v>0</v>
      </c>
      <c r="U989" s="182">
        <v>0</v>
      </c>
      <c r="V989" s="182">
        <v>0</v>
      </c>
    </row>
    <row r="990" spans="1:22" s="167" customFormat="1" x14ac:dyDescent="0.25">
      <c r="A990" s="175">
        <v>275000</v>
      </c>
      <c r="B990" s="176" t="s">
        <v>857</v>
      </c>
      <c r="C990" s="177">
        <v>0</v>
      </c>
      <c r="D990" s="177">
        <v>0</v>
      </c>
      <c r="E990" s="177">
        <v>0</v>
      </c>
      <c r="F990" s="177">
        <v>0</v>
      </c>
      <c r="G990" s="177">
        <v>0</v>
      </c>
      <c r="H990" s="177">
        <v>0</v>
      </c>
      <c r="I990" s="177">
        <v>0</v>
      </c>
      <c r="J990" s="166"/>
      <c r="K990" s="166"/>
      <c r="L990" s="166"/>
      <c r="M990" s="166"/>
      <c r="N990" s="166"/>
      <c r="O990" s="166"/>
      <c r="P990" s="166"/>
      <c r="Q990" s="166"/>
      <c r="R990" s="166"/>
      <c r="S990" s="166"/>
      <c r="T990" s="178">
        <v>0</v>
      </c>
      <c r="U990" s="178">
        <v>0</v>
      </c>
      <c r="V990" s="178">
        <v>0</v>
      </c>
    </row>
    <row r="991" spans="1:22" s="167" customFormat="1" x14ac:dyDescent="0.25">
      <c r="A991" s="179">
        <v>275005</v>
      </c>
      <c r="B991" s="180" t="s">
        <v>855</v>
      </c>
      <c r="C991" s="181">
        <v>0</v>
      </c>
      <c r="D991" s="181">
        <v>0</v>
      </c>
      <c r="E991" s="181">
        <v>0</v>
      </c>
      <c r="F991" s="181">
        <v>0</v>
      </c>
      <c r="G991" s="181">
        <v>0</v>
      </c>
      <c r="H991" s="181">
        <v>0</v>
      </c>
      <c r="I991" s="181">
        <v>0</v>
      </c>
      <c r="J991" s="166"/>
      <c r="K991" s="166"/>
      <c r="L991" s="166"/>
      <c r="M991" s="166"/>
      <c r="N991" s="166"/>
      <c r="O991" s="166"/>
      <c r="P991" s="166"/>
      <c r="Q991" s="166"/>
      <c r="R991" s="166"/>
      <c r="S991" s="166"/>
      <c r="T991" s="182">
        <v>0</v>
      </c>
      <c r="U991" s="182">
        <v>0</v>
      </c>
      <c r="V991" s="182">
        <v>0</v>
      </c>
    </row>
    <row r="992" spans="1:22" s="167" customFormat="1" x14ac:dyDescent="0.25">
      <c r="A992" s="179">
        <v>275010</v>
      </c>
      <c r="B992" s="180" t="s">
        <v>854</v>
      </c>
      <c r="C992" s="181">
        <v>0</v>
      </c>
      <c r="D992" s="181">
        <v>0</v>
      </c>
      <c r="E992" s="181">
        <v>0</v>
      </c>
      <c r="F992" s="181">
        <v>0</v>
      </c>
      <c r="G992" s="181">
        <v>0</v>
      </c>
      <c r="H992" s="181">
        <v>0</v>
      </c>
      <c r="I992" s="181">
        <v>0</v>
      </c>
      <c r="J992" s="166"/>
      <c r="K992" s="166"/>
      <c r="L992" s="166"/>
      <c r="M992" s="166"/>
      <c r="N992" s="166"/>
      <c r="O992" s="166"/>
      <c r="P992" s="166"/>
      <c r="Q992" s="166"/>
      <c r="R992" s="166"/>
      <c r="S992" s="166"/>
      <c r="T992" s="182">
        <v>0</v>
      </c>
      <c r="U992" s="182">
        <v>0</v>
      </c>
      <c r="V992" s="182">
        <v>0</v>
      </c>
    </row>
    <row r="993" spans="1:22" s="167" customFormat="1" x14ac:dyDescent="0.25">
      <c r="A993" s="179">
        <v>275015</v>
      </c>
      <c r="B993" s="180" t="s">
        <v>853</v>
      </c>
      <c r="C993" s="181">
        <v>0</v>
      </c>
      <c r="D993" s="181">
        <v>0</v>
      </c>
      <c r="E993" s="181">
        <v>0</v>
      </c>
      <c r="F993" s="181">
        <v>0</v>
      </c>
      <c r="G993" s="181">
        <v>0</v>
      </c>
      <c r="H993" s="181">
        <v>0</v>
      </c>
      <c r="I993" s="181">
        <v>0</v>
      </c>
      <c r="J993" s="166"/>
      <c r="K993" s="166"/>
      <c r="L993" s="166"/>
      <c r="M993" s="166"/>
      <c r="N993" s="166"/>
      <c r="O993" s="166"/>
      <c r="P993" s="166"/>
      <c r="Q993" s="166"/>
      <c r="R993" s="166"/>
      <c r="S993" s="166"/>
      <c r="T993" s="182">
        <v>0</v>
      </c>
      <c r="U993" s="182">
        <v>0</v>
      </c>
      <c r="V993" s="182">
        <v>0</v>
      </c>
    </row>
    <row r="994" spans="1:22" s="167" customFormat="1" x14ac:dyDescent="0.25">
      <c r="A994" s="179">
        <v>275020</v>
      </c>
      <c r="B994" s="180" t="s">
        <v>852</v>
      </c>
      <c r="C994" s="181">
        <v>0</v>
      </c>
      <c r="D994" s="181">
        <v>0</v>
      </c>
      <c r="E994" s="181">
        <v>0</v>
      </c>
      <c r="F994" s="181">
        <v>0</v>
      </c>
      <c r="G994" s="181">
        <v>0</v>
      </c>
      <c r="H994" s="181">
        <v>0</v>
      </c>
      <c r="I994" s="181">
        <v>0</v>
      </c>
      <c r="J994" s="166"/>
      <c r="K994" s="166"/>
      <c r="L994" s="166"/>
      <c r="M994" s="166"/>
      <c r="N994" s="166"/>
      <c r="O994" s="166"/>
      <c r="P994" s="166"/>
      <c r="Q994" s="166"/>
      <c r="R994" s="166"/>
      <c r="S994" s="166"/>
      <c r="T994" s="182">
        <v>0</v>
      </c>
      <c r="U994" s="182">
        <v>0</v>
      </c>
      <c r="V994" s="182">
        <v>0</v>
      </c>
    </row>
    <row r="995" spans="1:22" s="167" customFormat="1" x14ac:dyDescent="0.25">
      <c r="A995" s="179">
        <v>275025</v>
      </c>
      <c r="B995" s="180" t="s">
        <v>851</v>
      </c>
      <c r="C995" s="181">
        <v>0</v>
      </c>
      <c r="D995" s="181">
        <v>0</v>
      </c>
      <c r="E995" s="181">
        <v>0</v>
      </c>
      <c r="F995" s="181">
        <v>0</v>
      </c>
      <c r="G995" s="181">
        <v>0</v>
      </c>
      <c r="H995" s="181">
        <v>0</v>
      </c>
      <c r="I995" s="181">
        <v>0</v>
      </c>
      <c r="J995" s="166"/>
      <c r="K995" s="166"/>
      <c r="L995" s="166"/>
      <c r="M995" s="166"/>
      <c r="N995" s="166"/>
      <c r="O995" s="166"/>
      <c r="P995" s="166"/>
      <c r="Q995" s="166"/>
      <c r="R995" s="166"/>
      <c r="S995" s="166"/>
      <c r="T995" s="182">
        <v>0</v>
      </c>
      <c r="U995" s="182">
        <v>0</v>
      </c>
      <c r="V995" s="182">
        <v>0</v>
      </c>
    </row>
    <row r="996" spans="1:22" s="167" customFormat="1" x14ac:dyDescent="0.25">
      <c r="A996" s="179">
        <v>275030</v>
      </c>
      <c r="B996" s="180" t="s">
        <v>850</v>
      </c>
      <c r="C996" s="181">
        <v>0</v>
      </c>
      <c r="D996" s="181">
        <v>0</v>
      </c>
      <c r="E996" s="181">
        <v>0</v>
      </c>
      <c r="F996" s="181">
        <v>0</v>
      </c>
      <c r="G996" s="181">
        <v>0</v>
      </c>
      <c r="H996" s="181">
        <v>0</v>
      </c>
      <c r="I996" s="181">
        <v>0</v>
      </c>
      <c r="J996" s="166"/>
      <c r="K996" s="166"/>
      <c r="L996" s="166"/>
      <c r="M996" s="166"/>
      <c r="N996" s="166"/>
      <c r="O996" s="166"/>
      <c r="P996" s="166"/>
      <c r="Q996" s="166"/>
      <c r="R996" s="166"/>
      <c r="S996" s="166"/>
      <c r="T996" s="182">
        <v>0</v>
      </c>
      <c r="U996" s="182">
        <v>0</v>
      </c>
      <c r="V996" s="182">
        <v>0</v>
      </c>
    </row>
    <row r="997" spans="1:22" s="167" customFormat="1" x14ac:dyDescent="0.25">
      <c r="A997" s="179">
        <v>275035</v>
      </c>
      <c r="B997" s="180" t="s">
        <v>849</v>
      </c>
      <c r="C997" s="181">
        <v>0</v>
      </c>
      <c r="D997" s="181">
        <v>0</v>
      </c>
      <c r="E997" s="181">
        <v>0</v>
      </c>
      <c r="F997" s="181">
        <v>0</v>
      </c>
      <c r="G997" s="181">
        <v>0</v>
      </c>
      <c r="H997" s="181">
        <v>0</v>
      </c>
      <c r="I997" s="181">
        <v>0</v>
      </c>
      <c r="J997" s="166"/>
      <c r="K997" s="166"/>
      <c r="L997" s="166"/>
      <c r="M997" s="166"/>
      <c r="N997" s="166"/>
      <c r="O997" s="166"/>
      <c r="P997" s="166"/>
      <c r="Q997" s="166"/>
      <c r="R997" s="166"/>
      <c r="S997" s="166"/>
      <c r="T997" s="182">
        <v>0</v>
      </c>
      <c r="U997" s="182">
        <v>0</v>
      </c>
      <c r="V997" s="182">
        <v>0</v>
      </c>
    </row>
    <row r="998" spans="1:22" s="167" customFormat="1" x14ac:dyDescent="0.25">
      <c r="A998" s="179">
        <v>275040</v>
      </c>
      <c r="B998" s="180" t="s">
        <v>848</v>
      </c>
      <c r="C998" s="181">
        <v>0</v>
      </c>
      <c r="D998" s="181">
        <v>0</v>
      </c>
      <c r="E998" s="181">
        <v>0</v>
      </c>
      <c r="F998" s="181">
        <v>0</v>
      </c>
      <c r="G998" s="181">
        <v>0</v>
      </c>
      <c r="H998" s="181">
        <v>0</v>
      </c>
      <c r="I998" s="181">
        <v>0</v>
      </c>
      <c r="J998" s="166"/>
      <c r="K998" s="166"/>
      <c r="L998" s="166"/>
      <c r="M998" s="166"/>
      <c r="N998" s="166"/>
      <c r="O998" s="166"/>
      <c r="P998" s="166"/>
      <c r="Q998" s="166"/>
      <c r="R998" s="166"/>
      <c r="S998" s="166"/>
      <c r="T998" s="182">
        <v>0</v>
      </c>
      <c r="U998" s="182">
        <v>0</v>
      </c>
      <c r="V998" s="182">
        <v>0</v>
      </c>
    </row>
    <row r="999" spans="1:22" s="167" customFormat="1" x14ac:dyDescent="0.25">
      <c r="A999" s="179">
        <v>275045</v>
      </c>
      <c r="B999" s="180" t="s">
        <v>847</v>
      </c>
      <c r="C999" s="181">
        <v>0</v>
      </c>
      <c r="D999" s="181">
        <v>0</v>
      </c>
      <c r="E999" s="181">
        <v>0</v>
      </c>
      <c r="F999" s="181">
        <v>0</v>
      </c>
      <c r="G999" s="181">
        <v>0</v>
      </c>
      <c r="H999" s="181">
        <v>0</v>
      </c>
      <c r="I999" s="181">
        <v>0</v>
      </c>
      <c r="J999" s="166"/>
      <c r="K999" s="166"/>
      <c r="L999" s="166"/>
      <c r="M999" s="166"/>
      <c r="N999" s="166"/>
      <c r="O999" s="166"/>
      <c r="P999" s="166"/>
      <c r="Q999" s="166"/>
      <c r="R999" s="166"/>
      <c r="S999" s="166"/>
      <c r="T999" s="182">
        <v>0</v>
      </c>
      <c r="U999" s="182">
        <v>0</v>
      </c>
      <c r="V999" s="182">
        <v>0</v>
      </c>
    </row>
    <row r="1000" spans="1:22" s="167" customFormat="1" x14ac:dyDescent="0.25">
      <c r="A1000" s="179">
        <v>275050</v>
      </c>
      <c r="B1000" s="180" t="s">
        <v>2161</v>
      </c>
      <c r="C1000" s="181">
        <v>0</v>
      </c>
      <c r="D1000" s="181">
        <v>0</v>
      </c>
      <c r="E1000" s="181">
        <v>0</v>
      </c>
      <c r="F1000" s="181">
        <v>0</v>
      </c>
      <c r="G1000" s="181">
        <v>0</v>
      </c>
      <c r="H1000" s="181">
        <v>0</v>
      </c>
      <c r="I1000" s="181">
        <v>0</v>
      </c>
      <c r="J1000" s="166"/>
      <c r="K1000" s="166"/>
      <c r="L1000" s="166"/>
      <c r="M1000" s="166"/>
      <c r="N1000" s="166"/>
      <c r="O1000" s="166"/>
      <c r="P1000" s="166"/>
      <c r="Q1000" s="166"/>
      <c r="R1000" s="166"/>
      <c r="S1000" s="166"/>
      <c r="T1000" s="182">
        <v>0</v>
      </c>
      <c r="U1000" s="182">
        <v>0</v>
      </c>
      <c r="V1000" s="182">
        <v>0</v>
      </c>
    </row>
    <row r="1001" spans="1:22" s="167" customFormat="1" x14ac:dyDescent="0.25">
      <c r="A1001" s="175">
        <v>275500</v>
      </c>
      <c r="B1001" s="176" t="s">
        <v>856</v>
      </c>
      <c r="C1001" s="177">
        <v>0</v>
      </c>
      <c r="D1001" s="177">
        <v>0</v>
      </c>
      <c r="E1001" s="177">
        <v>0</v>
      </c>
      <c r="F1001" s="177">
        <v>0</v>
      </c>
      <c r="G1001" s="177">
        <v>0</v>
      </c>
      <c r="H1001" s="177">
        <v>0</v>
      </c>
      <c r="I1001" s="177">
        <v>0</v>
      </c>
      <c r="J1001" s="166"/>
      <c r="K1001" s="166"/>
      <c r="L1001" s="166"/>
      <c r="M1001" s="166"/>
      <c r="N1001" s="166"/>
      <c r="O1001" s="166"/>
      <c r="P1001" s="166"/>
      <c r="Q1001" s="166"/>
      <c r="R1001" s="166"/>
      <c r="S1001" s="166"/>
      <c r="T1001" s="178">
        <v>0</v>
      </c>
      <c r="U1001" s="178">
        <v>0</v>
      </c>
      <c r="V1001" s="178">
        <v>0</v>
      </c>
    </row>
    <row r="1002" spans="1:22" s="167" customFormat="1" x14ac:dyDescent="0.25">
      <c r="A1002" s="179">
        <v>275505</v>
      </c>
      <c r="B1002" s="180" t="s">
        <v>855</v>
      </c>
      <c r="C1002" s="181">
        <v>0</v>
      </c>
      <c r="D1002" s="181">
        <v>0</v>
      </c>
      <c r="E1002" s="181">
        <v>0</v>
      </c>
      <c r="F1002" s="181">
        <v>0</v>
      </c>
      <c r="G1002" s="181">
        <v>0</v>
      </c>
      <c r="H1002" s="181">
        <v>0</v>
      </c>
      <c r="I1002" s="181">
        <v>0</v>
      </c>
      <c r="J1002" s="166"/>
      <c r="K1002" s="166"/>
      <c r="L1002" s="166"/>
      <c r="M1002" s="166"/>
      <c r="N1002" s="166"/>
      <c r="O1002" s="166"/>
      <c r="P1002" s="166"/>
      <c r="Q1002" s="166"/>
      <c r="R1002" s="166"/>
      <c r="S1002" s="166"/>
      <c r="T1002" s="182">
        <v>0</v>
      </c>
      <c r="U1002" s="182">
        <v>0</v>
      </c>
      <c r="V1002" s="182">
        <v>0</v>
      </c>
    </row>
    <row r="1003" spans="1:22" s="167" customFormat="1" x14ac:dyDescent="0.25">
      <c r="A1003" s="179">
        <v>275510</v>
      </c>
      <c r="B1003" s="180" t="s">
        <v>854</v>
      </c>
      <c r="C1003" s="181">
        <v>0</v>
      </c>
      <c r="D1003" s="181">
        <v>0</v>
      </c>
      <c r="E1003" s="181">
        <v>0</v>
      </c>
      <c r="F1003" s="181">
        <v>0</v>
      </c>
      <c r="G1003" s="181">
        <v>0</v>
      </c>
      <c r="H1003" s="181">
        <v>0</v>
      </c>
      <c r="I1003" s="181">
        <v>0</v>
      </c>
      <c r="J1003" s="166"/>
      <c r="K1003" s="166"/>
      <c r="L1003" s="166"/>
      <c r="M1003" s="166"/>
      <c r="N1003" s="166"/>
      <c r="O1003" s="166"/>
      <c r="P1003" s="166"/>
      <c r="Q1003" s="166"/>
      <c r="R1003" s="166"/>
      <c r="S1003" s="166"/>
      <c r="T1003" s="182">
        <v>0</v>
      </c>
      <c r="U1003" s="182">
        <v>0</v>
      </c>
      <c r="V1003" s="182">
        <v>0</v>
      </c>
    </row>
    <row r="1004" spans="1:22" s="167" customFormat="1" x14ac:dyDescent="0.25">
      <c r="A1004" s="179">
        <v>275515</v>
      </c>
      <c r="B1004" s="180" t="s">
        <v>853</v>
      </c>
      <c r="C1004" s="181">
        <v>0</v>
      </c>
      <c r="D1004" s="181">
        <v>0</v>
      </c>
      <c r="E1004" s="181">
        <v>0</v>
      </c>
      <c r="F1004" s="181">
        <v>0</v>
      </c>
      <c r="G1004" s="181">
        <v>0</v>
      </c>
      <c r="H1004" s="181">
        <v>0</v>
      </c>
      <c r="I1004" s="181">
        <v>0</v>
      </c>
      <c r="J1004" s="166"/>
      <c r="K1004" s="166"/>
      <c r="L1004" s="166"/>
      <c r="M1004" s="166"/>
      <c r="N1004" s="166"/>
      <c r="O1004" s="166"/>
      <c r="P1004" s="166"/>
      <c r="Q1004" s="166"/>
      <c r="R1004" s="166"/>
      <c r="S1004" s="166"/>
      <c r="T1004" s="182">
        <v>0</v>
      </c>
      <c r="U1004" s="182">
        <v>0</v>
      </c>
      <c r="V1004" s="182">
        <v>0</v>
      </c>
    </row>
    <row r="1005" spans="1:22" s="167" customFormat="1" x14ac:dyDescent="0.25">
      <c r="A1005" s="179">
        <v>275520</v>
      </c>
      <c r="B1005" s="180" t="s">
        <v>852</v>
      </c>
      <c r="C1005" s="181">
        <v>0</v>
      </c>
      <c r="D1005" s="181">
        <v>0</v>
      </c>
      <c r="E1005" s="181">
        <v>0</v>
      </c>
      <c r="F1005" s="181">
        <v>0</v>
      </c>
      <c r="G1005" s="181">
        <v>0</v>
      </c>
      <c r="H1005" s="181">
        <v>0</v>
      </c>
      <c r="I1005" s="181">
        <v>0</v>
      </c>
      <c r="J1005" s="166"/>
      <c r="K1005" s="166"/>
      <c r="L1005" s="166"/>
      <c r="M1005" s="166"/>
      <c r="N1005" s="166"/>
      <c r="O1005" s="166"/>
      <c r="P1005" s="166"/>
      <c r="Q1005" s="166"/>
      <c r="R1005" s="166"/>
      <c r="S1005" s="166"/>
      <c r="T1005" s="182">
        <v>0</v>
      </c>
      <c r="U1005" s="182">
        <v>0</v>
      </c>
      <c r="V1005" s="182">
        <v>0</v>
      </c>
    </row>
    <row r="1006" spans="1:22" s="167" customFormat="1" x14ac:dyDescent="0.25">
      <c r="A1006" s="179">
        <v>275525</v>
      </c>
      <c r="B1006" s="180" t="s">
        <v>851</v>
      </c>
      <c r="C1006" s="181">
        <v>0</v>
      </c>
      <c r="D1006" s="181">
        <v>0</v>
      </c>
      <c r="E1006" s="181">
        <v>0</v>
      </c>
      <c r="F1006" s="181">
        <v>0</v>
      </c>
      <c r="G1006" s="181">
        <v>0</v>
      </c>
      <c r="H1006" s="181">
        <v>0</v>
      </c>
      <c r="I1006" s="181">
        <v>0</v>
      </c>
      <c r="J1006" s="166"/>
      <c r="K1006" s="166"/>
      <c r="L1006" s="166"/>
      <c r="M1006" s="166"/>
      <c r="N1006" s="166"/>
      <c r="O1006" s="166"/>
      <c r="P1006" s="166"/>
      <c r="Q1006" s="166"/>
      <c r="R1006" s="166"/>
      <c r="S1006" s="166"/>
      <c r="T1006" s="182">
        <v>0</v>
      </c>
      <c r="U1006" s="182">
        <v>0</v>
      </c>
      <c r="V1006" s="182">
        <v>0</v>
      </c>
    </row>
    <row r="1007" spans="1:22" s="167" customFormat="1" x14ac:dyDescent="0.25">
      <c r="A1007" s="179">
        <v>275530</v>
      </c>
      <c r="B1007" s="180" t="s">
        <v>850</v>
      </c>
      <c r="C1007" s="181">
        <v>0</v>
      </c>
      <c r="D1007" s="181">
        <v>0</v>
      </c>
      <c r="E1007" s="181">
        <v>0</v>
      </c>
      <c r="F1007" s="181">
        <v>0</v>
      </c>
      <c r="G1007" s="181">
        <v>0</v>
      </c>
      <c r="H1007" s="181">
        <v>0</v>
      </c>
      <c r="I1007" s="181">
        <v>0</v>
      </c>
      <c r="J1007" s="166"/>
      <c r="K1007" s="166"/>
      <c r="L1007" s="166"/>
      <c r="M1007" s="166"/>
      <c r="N1007" s="166"/>
      <c r="O1007" s="166"/>
      <c r="P1007" s="166"/>
      <c r="Q1007" s="166"/>
      <c r="R1007" s="166"/>
      <c r="S1007" s="166"/>
      <c r="T1007" s="182">
        <v>0</v>
      </c>
      <c r="U1007" s="182">
        <v>0</v>
      </c>
      <c r="V1007" s="182">
        <v>0</v>
      </c>
    </row>
    <row r="1008" spans="1:22" s="167" customFormat="1" x14ac:dyDescent="0.25">
      <c r="A1008" s="179">
        <v>275535</v>
      </c>
      <c r="B1008" s="180" t="s">
        <v>849</v>
      </c>
      <c r="C1008" s="181">
        <v>0</v>
      </c>
      <c r="D1008" s="181">
        <v>0</v>
      </c>
      <c r="E1008" s="181">
        <v>0</v>
      </c>
      <c r="F1008" s="181">
        <v>0</v>
      </c>
      <c r="G1008" s="181">
        <v>0</v>
      </c>
      <c r="H1008" s="181">
        <v>0</v>
      </c>
      <c r="I1008" s="181">
        <v>0</v>
      </c>
      <c r="J1008" s="166"/>
      <c r="K1008" s="166"/>
      <c r="L1008" s="166"/>
      <c r="M1008" s="166"/>
      <c r="N1008" s="166"/>
      <c r="O1008" s="166"/>
      <c r="P1008" s="166"/>
      <c r="Q1008" s="166"/>
      <c r="R1008" s="166"/>
      <c r="S1008" s="166"/>
      <c r="T1008" s="182">
        <v>0</v>
      </c>
      <c r="U1008" s="182">
        <v>0</v>
      </c>
      <c r="V1008" s="182">
        <v>0</v>
      </c>
    </row>
    <row r="1009" spans="1:22" s="167" customFormat="1" x14ac:dyDescent="0.25">
      <c r="A1009" s="179">
        <v>275540</v>
      </c>
      <c r="B1009" s="180" t="s">
        <v>848</v>
      </c>
      <c r="C1009" s="181">
        <v>0</v>
      </c>
      <c r="D1009" s="181">
        <v>0</v>
      </c>
      <c r="E1009" s="181">
        <v>0</v>
      </c>
      <c r="F1009" s="181">
        <v>0</v>
      </c>
      <c r="G1009" s="181">
        <v>0</v>
      </c>
      <c r="H1009" s="181">
        <v>0</v>
      </c>
      <c r="I1009" s="181">
        <v>0</v>
      </c>
      <c r="J1009" s="166"/>
      <c r="K1009" s="166"/>
      <c r="L1009" s="166"/>
      <c r="M1009" s="166"/>
      <c r="N1009" s="166"/>
      <c r="O1009" s="166"/>
      <c r="P1009" s="166"/>
      <c r="Q1009" s="166"/>
      <c r="R1009" s="166"/>
      <c r="S1009" s="166"/>
      <c r="T1009" s="182">
        <v>0</v>
      </c>
      <c r="U1009" s="182">
        <v>0</v>
      </c>
      <c r="V1009" s="182">
        <v>0</v>
      </c>
    </row>
    <row r="1010" spans="1:22" s="167" customFormat="1" x14ac:dyDescent="0.25">
      <c r="A1010" s="179">
        <v>275545</v>
      </c>
      <c r="B1010" s="180" t="s">
        <v>847</v>
      </c>
      <c r="C1010" s="181">
        <v>0</v>
      </c>
      <c r="D1010" s="181">
        <v>0</v>
      </c>
      <c r="E1010" s="181">
        <v>0</v>
      </c>
      <c r="F1010" s="181">
        <v>0</v>
      </c>
      <c r="G1010" s="181">
        <v>0</v>
      </c>
      <c r="H1010" s="181">
        <v>0</v>
      </c>
      <c r="I1010" s="181">
        <v>0</v>
      </c>
      <c r="J1010" s="166"/>
      <c r="K1010" s="166"/>
      <c r="L1010" s="166"/>
      <c r="M1010" s="166"/>
      <c r="N1010" s="166"/>
      <c r="O1010" s="166"/>
      <c r="P1010" s="166"/>
      <c r="Q1010" s="166"/>
      <c r="R1010" s="166"/>
      <c r="S1010" s="166"/>
      <c r="T1010" s="182">
        <v>0</v>
      </c>
      <c r="U1010" s="182">
        <v>0</v>
      </c>
      <c r="V1010" s="182">
        <v>0</v>
      </c>
    </row>
    <row r="1011" spans="1:22" s="167" customFormat="1" x14ac:dyDescent="0.25">
      <c r="A1011" s="179">
        <v>275550</v>
      </c>
      <c r="B1011" s="180" t="s">
        <v>2161</v>
      </c>
      <c r="C1011" s="181">
        <v>0</v>
      </c>
      <c r="D1011" s="181">
        <v>0</v>
      </c>
      <c r="E1011" s="181">
        <v>0</v>
      </c>
      <c r="F1011" s="181">
        <v>0</v>
      </c>
      <c r="G1011" s="181">
        <v>0</v>
      </c>
      <c r="H1011" s="181">
        <v>0</v>
      </c>
      <c r="I1011" s="181">
        <v>0</v>
      </c>
      <c r="J1011" s="166"/>
      <c r="K1011" s="166"/>
      <c r="L1011" s="166"/>
      <c r="M1011" s="166"/>
      <c r="N1011" s="166"/>
      <c r="O1011" s="166"/>
      <c r="P1011" s="166"/>
      <c r="Q1011" s="166"/>
      <c r="R1011" s="166"/>
      <c r="S1011" s="166"/>
      <c r="T1011" s="182">
        <v>0</v>
      </c>
      <c r="U1011" s="182">
        <v>0</v>
      </c>
      <c r="V1011" s="182">
        <v>0</v>
      </c>
    </row>
    <row r="1012" spans="1:22" s="167" customFormat="1" x14ac:dyDescent="0.25">
      <c r="A1012" s="175">
        <v>276000</v>
      </c>
      <c r="B1012" s="176" t="s">
        <v>845</v>
      </c>
      <c r="C1012" s="177">
        <v>0</v>
      </c>
      <c r="D1012" s="177">
        <v>0</v>
      </c>
      <c r="E1012" s="177">
        <v>0</v>
      </c>
      <c r="F1012" s="177">
        <v>6108733</v>
      </c>
      <c r="G1012" s="177">
        <v>8896492</v>
      </c>
      <c r="H1012" s="177">
        <v>618812</v>
      </c>
      <c r="I1012" s="177">
        <v>6118472</v>
      </c>
      <c r="J1012" s="166"/>
      <c r="K1012" s="166"/>
      <c r="L1012" s="166"/>
      <c r="M1012" s="166"/>
      <c r="N1012" s="166"/>
      <c r="O1012" s="166"/>
      <c r="P1012" s="166"/>
      <c r="Q1012" s="166"/>
      <c r="R1012" s="166"/>
      <c r="S1012" s="166"/>
      <c r="T1012" s="178">
        <v>2531441.012987013</v>
      </c>
      <c r="U1012" s="178">
        <v>0</v>
      </c>
      <c r="V1012" s="178">
        <v>0</v>
      </c>
    </row>
    <row r="1013" spans="1:22" s="167" customFormat="1" x14ac:dyDescent="0.25">
      <c r="A1013" s="179">
        <v>276005</v>
      </c>
      <c r="B1013" s="180" t="s">
        <v>844</v>
      </c>
      <c r="C1013" s="181">
        <v>0</v>
      </c>
      <c r="D1013" s="181">
        <v>0</v>
      </c>
      <c r="E1013" s="181">
        <v>0</v>
      </c>
      <c r="F1013" s="181">
        <v>0</v>
      </c>
      <c r="G1013" s="181">
        <v>0</v>
      </c>
      <c r="H1013" s="181">
        <v>0</v>
      </c>
      <c r="I1013" s="181">
        <v>0</v>
      </c>
      <c r="J1013" s="166"/>
      <c r="K1013" s="166"/>
      <c r="L1013" s="166"/>
      <c r="M1013" s="166"/>
      <c r="N1013" s="166"/>
      <c r="O1013" s="166"/>
      <c r="P1013" s="166"/>
      <c r="Q1013" s="166"/>
      <c r="R1013" s="166"/>
      <c r="S1013" s="166"/>
      <c r="T1013" s="182">
        <v>0</v>
      </c>
      <c r="U1013" s="182">
        <v>0</v>
      </c>
      <c r="V1013" s="182">
        <v>0</v>
      </c>
    </row>
    <row r="1014" spans="1:22" s="167" customFormat="1" x14ac:dyDescent="0.25">
      <c r="A1014" s="179">
        <v>276015</v>
      </c>
      <c r="B1014" s="180" t="s">
        <v>2162</v>
      </c>
      <c r="C1014" s="181">
        <v>0</v>
      </c>
      <c r="D1014" s="181">
        <v>0</v>
      </c>
      <c r="E1014" s="181">
        <v>0</v>
      </c>
      <c r="F1014" s="181">
        <v>6108733</v>
      </c>
      <c r="G1014" s="181">
        <v>8896492</v>
      </c>
      <c r="H1014" s="181">
        <v>618812</v>
      </c>
      <c r="I1014" s="181">
        <v>6118472</v>
      </c>
      <c r="J1014" s="166"/>
      <c r="K1014" s="166"/>
      <c r="L1014" s="166"/>
      <c r="M1014" s="166"/>
      <c r="N1014" s="166"/>
      <c r="O1014" s="166"/>
      <c r="P1014" s="166"/>
      <c r="Q1014" s="166"/>
      <c r="R1014" s="166"/>
      <c r="S1014" s="166"/>
      <c r="T1014" s="182">
        <v>0</v>
      </c>
      <c r="U1014" s="182">
        <v>0</v>
      </c>
      <c r="V1014" s="182">
        <v>0</v>
      </c>
    </row>
    <row r="1015" spans="1:22" s="167" customFormat="1" x14ac:dyDescent="0.25">
      <c r="A1015" s="179">
        <v>276020</v>
      </c>
      <c r="B1015" s="180" t="s">
        <v>842</v>
      </c>
      <c r="C1015" s="181">
        <v>0</v>
      </c>
      <c r="D1015" s="181">
        <v>0</v>
      </c>
      <c r="E1015" s="181">
        <v>0</v>
      </c>
      <c r="F1015" s="181">
        <v>0</v>
      </c>
      <c r="G1015" s="181">
        <v>0</v>
      </c>
      <c r="H1015" s="181">
        <v>0</v>
      </c>
      <c r="I1015" s="181">
        <v>0</v>
      </c>
      <c r="J1015" s="166"/>
      <c r="K1015" s="166"/>
      <c r="L1015" s="166"/>
      <c r="M1015" s="166"/>
      <c r="N1015" s="166"/>
      <c r="O1015" s="166"/>
      <c r="P1015" s="166"/>
      <c r="Q1015" s="166"/>
      <c r="R1015" s="166"/>
      <c r="S1015" s="166"/>
      <c r="T1015" s="182">
        <v>2531441.012987013</v>
      </c>
      <c r="U1015" s="182">
        <v>0</v>
      </c>
      <c r="V1015" s="182">
        <v>0</v>
      </c>
    </row>
    <row r="1016" spans="1:22" s="167" customFormat="1" x14ac:dyDescent="0.25">
      <c r="A1016" s="175">
        <v>276500</v>
      </c>
      <c r="B1016" s="176" t="s">
        <v>2163</v>
      </c>
      <c r="C1016" s="177">
        <v>0</v>
      </c>
      <c r="D1016" s="177">
        <v>0</v>
      </c>
      <c r="E1016" s="177">
        <v>0</v>
      </c>
      <c r="F1016" s="177">
        <v>0</v>
      </c>
      <c r="G1016" s="177">
        <v>0</v>
      </c>
      <c r="H1016" s="177">
        <v>0</v>
      </c>
      <c r="I1016" s="177">
        <v>0</v>
      </c>
      <c r="J1016" s="166"/>
      <c r="K1016" s="166"/>
      <c r="L1016" s="166"/>
      <c r="M1016" s="166"/>
      <c r="N1016" s="166"/>
      <c r="O1016" s="166"/>
      <c r="P1016" s="166"/>
      <c r="Q1016" s="166"/>
      <c r="R1016" s="166"/>
      <c r="S1016" s="166"/>
      <c r="T1016" s="178">
        <v>0</v>
      </c>
      <c r="U1016" s="178">
        <v>0</v>
      </c>
      <c r="V1016" s="178">
        <v>0</v>
      </c>
    </row>
    <row r="1017" spans="1:22" s="167" customFormat="1" x14ac:dyDescent="0.25">
      <c r="A1017" s="179">
        <v>276505</v>
      </c>
      <c r="B1017" s="180" t="s">
        <v>840</v>
      </c>
      <c r="C1017" s="181">
        <v>0</v>
      </c>
      <c r="D1017" s="181">
        <v>0</v>
      </c>
      <c r="E1017" s="181">
        <v>0</v>
      </c>
      <c r="F1017" s="181">
        <v>0</v>
      </c>
      <c r="G1017" s="181">
        <v>0</v>
      </c>
      <c r="H1017" s="181">
        <v>0</v>
      </c>
      <c r="I1017" s="181">
        <v>0</v>
      </c>
      <c r="J1017" s="166"/>
      <c r="K1017" s="166"/>
      <c r="L1017" s="166"/>
      <c r="M1017" s="166"/>
      <c r="N1017" s="166"/>
      <c r="O1017" s="166"/>
      <c r="P1017" s="166"/>
      <c r="Q1017" s="166"/>
      <c r="R1017" s="166"/>
      <c r="S1017" s="166"/>
      <c r="T1017" s="182">
        <v>0</v>
      </c>
      <c r="U1017" s="182">
        <v>0</v>
      </c>
      <c r="V1017" s="182">
        <v>0</v>
      </c>
    </row>
    <row r="1018" spans="1:22" s="167" customFormat="1" x14ac:dyDescent="0.25">
      <c r="A1018" s="179">
        <v>276510</v>
      </c>
      <c r="B1018" s="180" t="s">
        <v>839</v>
      </c>
      <c r="C1018" s="181">
        <v>0</v>
      </c>
      <c r="D1018" s="181">
        <v>0</v>
      </c>
      <c r="E1018" s="181">
        <v>0</v>
      </c>
      <c r="F1018" s="181">
        <v>0</v>
      </c>
      <c r="G1018" s="181">
        <v>0</v>
      </c>
      <c r="H1018" s="181">
        <v>0</v>
      </c>
      <c r="I1018" s="181">
        <v>0</v>
      </c>
      <c r="J1018" s="166"/>
      <c r="K1018" s="166"/>
      <c r="L1018" s="166"/>
      <c r="M1018" s="166"/>
      <c r="N1018" s="166"/>
      <c r="O1018" s="166"/>
      <c r="P1018" s="166"/>
      <c r="Q1018" s="166"/>
      <c r="R1018" s="166"/>
      <c r="S1018" s="166"/>
      <c r="T1018" s="182">
        <v>0</v>
      </c>
      <c r="U1018" s="182">
        <v>0</v>
      </c>
      <c r="V1018" s="182">
        <v>0</v>
      </c>
    </row>
    <row r="1019" spans="1:22" s="167" customFormat="1" x14ac:dyDescent="0.25">
      <c r="A1019" s="179">
        <v>276515</v>
      </c>
      <c r="B1019" s="180" t="s">
        <v>2164</v>
      </c>
      <c r="C1019" s="181">
        <v>0</v>
      </c>
      <c r="D1019" s="181">
        <v>0</v>
      </c>
      <c r="E1019" s="181">
        <v>0</v>
      </c>
      <c r="F1019" s="181">
        <v>0</v>
      </c>
      <c r="G1019" s="181">
        <v>0</v>
      </c>
      <c r="H1019" s="181">
        <v>0</v>
      </c>
      <c r="I1019" s="181">
        <v>0</v>
      </c>
      <c r="J1019" s="166"/>
      <c r="K1019" s="166"/>
      <c r="L1019" s="166"/>
      <c r="M1019" s="166"/>
      <c r="N1019" s="166"/>
      <c r="O1019" s="166"/>
      <c r="P1019" s="166"/>
      <c r="Q1019" s="166"/>
      <c r="R1019" s="166"/>
      <c r="S1019" s="166"/>
      <c r="T1019" s="182">
        <v>0</v>
      </c>
      <c r="U1019" s="182">
        <v>0</v>
      </c>
      <c r="V1019" s="182">
        <v>0</v>
      </c>
    </row>
    <row r="1020" spans="1:22" s="167" customFormat="1" x14ac:dyDescent="0.25">
      <c r="A1020" s="179">
        <v>276520</v>
      </c>
      <c r="B1020" s="180" t="s">
        <v>837</v>
      </c>
      <c r="C1020" s="181">
        <v>0</v>
      </c>
      <c r="D1020" s="181">
        <v>0</v>
      </c>
      <c r="E1020" s="181">
        <v>0</v>
      </c>
      <c r="F1020" s="181">
        <v>0</v>
      </c>
      <c r="G1020" s="181">
        <v>0</v>
      </c>
      <c r="H1020" s="181">
        <v>0</v>
      </c>
      <c r="I1020" s="181">
        <v>0</v>
      </c>
      <c r="J1020" s="166"/>
      <c r="K1020" s="166"/>
      <c r="L1020" s="166"/>
      <c r="M1020" s="166"/>
      <c r="N1020" s="166"/>
      <c r="O1020" s="166"/>
      <c r="P1020" s="166"/>
      <c r="Q1020" s="166"/>
      <c r="R1020" s="166"/>
      <c r="S1020" s="166"/>
      <c r="T1020" s="182">
        <v>0</v>
      </c>
      <c r="U1020" s="182">
        <v>0</v>
      </c>
      <c r="V1020" s="182">
        <v>0</v>
      </c>
    </row>
    <row r="1021" spans="1:22" s="167" customFormat="1" x14ac:dyDescent="0.25">
      <c r="A1021" s="179">
        <v>276525</v>
      </c>
      <c r="B1021" s="180" t="s">
        <v>2165</v>
      </c>
      <c r="C1021" s="181">
        <v>0</v>
      </c>
      <c r="D1021" s="181">
        <v>0</v>
      </c>
      <c r="E1021" s="181">
        <v>0</v>
      </c>
      <c r="F1021" s="181">
        <v>0</v>
      </c>
      <c r="G1021" s="181">
        <v>0</v>
      </c>
      <c r="H1021" s="181">
        <v>0</v>
      </c>
      <c r="I1021" s="181">
        <v>0</v>
      </c>
      <c r="J1021" s="166"/>
      <c r="K1021" s="166"/>
      <c r="L1021" s="166"/>
      <c r="M1021" s="166"/>
      <c r="N1021" s="166"/>
      <c r="O1021" s="166"/>
      <c r="P1021" s="166"/>
      <c r="Q1021" s="166"/>
      <c r="R1021" s="166"/>
      <c r="S1021" s="166"/>
      <c r="T1021" s="182">
        <v>0</v>
      </c>
      <c r="U1021" s="182">
        <v>0</v>
      </c>
      <c r="V1021" s="182">
        <v>0</v>
      </c>
    </row>
    <row r="1022" spans="1:22" s="167" customFormat="1" x14ac:dyDescent="0.25">
      <c r="A1022" s="171">
        <v>280000</v>
      </c>
      <c r="B1022" s="172" t="s">
        <v>835</v>
      </c>
      <c r="C1022" s="173">
        <v>0</v>
      </c>
      <c r="D1022" s="173">
        <v>0</v>
      </c>
      <c r="E1022" s="173">
        <v>0</v>
      </c>
      <c r="F1022" s="173">
        <v>117400</v>
      </c>
      <c r="G1022" s="173">
        <v>0</v>
      </c>
      <c r="H1022" s="173">
        <v>19430238</v>
      </c>
      <c r="I1022" s="173">
        <v>73271708</v>
      </c>
      <c r="J1022" s="166"/>
      <c r="K1022" s="166"/>
      <c r="L1022" s="166"/>
      <c r="M1022" s="166"/>
      <c r="N1022" s="166"/>
      <c r="O1022" s="166"/>
      <c r="P1022" s="166"/>
      <c r="Q1022" s="166"/>
      <c r="R1022" s="166"/>
      <c r="S1022" s="166"/>
      <c r="T1022" s="174">
        <v>121641654.4916883</v>
      </c>
      <c r="U1022" s="174">
        <v>0</v>
      </c>
      <c r="V1022" s="174">
        <v>78696475.200000167</v>
      </c>
    </row>
    <row r="1023" spans="1:22" s="167" customFormat="1" x14ac:dyDescent="0.25">
      <c r="A1023" s="175">
        <v>280500</v>
      </c>
      <c r="B1023" s="176" t="s">
        <v>2166</v>
      </c>
      <c r="C1023" s="177">
        <v>0</v>
      </c>
      <c r="D1023" s="177">
        <v>0</v>
      </c>
      <c r="E1023" s="177">
        <v>0</v>
      </c>
      <c r="F1023" s="177">
        <v>0</v>
      </c>
      <c r="G1023" s="177">
        <v>0</v>
      </c>
      <c r="H1023" s="177">
        <v>0</v>
      </c>
      <c r="I1023" s="177">
        <v>0</v>
      </c>
      <c r="J1023" s="166"/>
      <c r="K1023" s="166"/>
      <c r="L1023" s="166"/>
      <c r="M1023" s="166"/>
      <c r="N1023" s="166"/>
      <c r="O1023" s="166"/>
      <c r="P1023" s="166"/>
      <c r="Q1023" s="166"/>
      <c r="R1023" s="166"/>
      <c r="S1023" s="166"/>
      <c r="T1023" s="178">
        <v>0</v>
      </c>
      <c r="U1023" s="178">
        <v>0</v>
      </c>
      <c r="V1023" s="178">
        <v>0</v>
      </c>
    </row>
    <row r="1024" spans="1:22" s="167" customFormat="1" x14ac:dyDescent="0.25">
      <c r="A1024" s="175">
        <v>281000</v>
      </c>
      <c r="B1024" s="176" t="s">
        <v>833</v>
      </c>
      <c r="C1024" s="177">
        <v>0</v>
      </c>
      <c r="D1024" s="177">
        <v>0</v>
      </c>
      <c r="E1024" s="177">
        <v>0</v>
      </c>
      <c r="F1024" s="177">
        <v>0</v>
      </c>
      <c r="G1024" s="177">
        <v>0</v>
      </c>
      <c r="H1024" s="177">
        <v>19430238</v>
      </c>
      <c r="I1024" s="177">
        <v>4378791</v>
      </c>
      <c r="J1024" s="166"/>
      <c r="K1024" s="166"/>
      <c r="L1024" s="166"/>
      <c r="M1024" s="166"/>
      <c r="N1024" s="166"/>
      <c r="O1024" s="166"/>
      <c r="P1024" s="166"/>
      <c r="Q1024" s="166"/>
      <c r="R1024" s="166"/>
      <c r="S1024" s="166"/>
      <c r="T1024" s="178">
        <v>9281199.4415584411</v>
      </c>
      <c r="U1024" s="178">
        <v>0</v>
      </c>
      <c r="V1024" s="178">
        <v>0</v>
      </c>
    </row>
    <row r="1025" spans="1:22" s="167" customFormat="1" x14ac:dyDescent="0.25">
      <c r="A1025" s="175">
        <v>281500</v>
      </c>
      <c r="B1025" s="176" t="s">
        <v>832</v>
      </c>
      <c r="C1025" s="177">
        <v>0</v>
      </c>
      <c r="D1025" s="177">
        <v>0</v>
      </c>
      <c r="E1025" s="177">
        <v>0</v>
      </c>
      <c r="F1025" s="177">
        <v>0</v>
      </c>
      <c r="G1025" s="177">
        <v>0</v>
      </c>
      <c r="H1025" s="177">
        <v>0</v>
      </c>
      <c r="I1025" s="177">
        <v>0</v>
      </c>
      <c r="J1025" s="166"/>
      <c r="K1025" s="166"/>
      <c r="L1025" s="166"/>
      <c r="M1025" s="166"/>
      <c r="N1025" s="166"/>
      <c r="O1025" s="166"/>
      <c r="P1025" s="166"/>
      <c r="Q1025" s="166"/>
      <c r="R1025" s="166"/>
      <c r="S1025" s="166"/>
      <c r="T1025" s="178">
        <v>0</v>
      </c>
      <c r="U1025" s="178">
        <v>0</v>
      </c>
      <c r="V1025" s="178">
        <v>0</v>
      </c>
    </row>
    <row r="1026" spans="1:22" s="167" customFormat="1" x14ac:dyDescent="0.25">
      <c r="A1026" s="175">
        <v>282000</v>
      </c>
      <c r="B1026" s="176" t="s">
        <v>2167</v>
      </c>
      <c r="C1026" s="177">
        <v>0</v>
      </c>
      <c r="D1026" s="177">
        <v>0</v>
      </c>
      <c r="E1026" s="177">
        <v>0</v>
      </c>
      <c r="F1026" s="177">
        <v>0</v>
      </c>
      <c r="G1026" s="177">
        <v>0</v>
      </c>
      <c r="H1026" s="177">
        <v>0</v>
      </c>
      <c r="I1026" s="177">
        <v>0</v>
      </c>
      <c r="J1026" s="166"/>
      <c r="K1026" s="166"/>
      <c r="L1026" s="166"/>
      <c r="M1026" s="166"/>
      <c r="N1026" s="166"/>
      <c r="O1026" s="166"/>
      <c r="P1026" s="166"/>
      <c r="Q1026" s="166"/>
      <c r="R1026" s="166"/>
      <c r="S1026" s="166"/>
      <c r="T1026" s="178">
        <v>32494235.337662339</v>
      </c>
      <c r="U1026" s="178">
        <v>0</v>
      </c>
      <c r="V1026" s="178">
        <v>0</v>
      </c>
    </row>
    <row r="1027" spans="1:22" s="167" customFormat="1" x14ac:dyDescent="0.25">
      <c r="A1027" s="175">
        <v>282500</v>
      </c>
      <c r="B1027" s="176" t="s">
        <v>2168</v>
      </c>
      <c r="C1027" s="177">
        <v>0</v>
      </c>
      <c r="D1027" s="177">
        <v>0</v>
      </c>
      <c r="E1027" s="177">
        <v>0</v>
      </c>
      <c r="F1027" s="177">
        <v>0</v>
      </c>
      <c r="G1027" s="177">
        <v>0</v>
      </c>
      <c r="H1027" s="177">
        <v>0</v>
      </c>
      <c r="I1027" s="177">
        <v>0</v>
      </c>
      <c r="J1027" s="166"/>
      <c r="K1027" s="166"/>
      <c r="L1027" s="166"/>
      <c r="M1027" s="166"/>
      <c r="N1027" s="166"/>
      <c r="O1027" s="166"/>
      <c r="P1027" s="166"/>
      <c r="Q1027" s="166"/>
      <c r="R1027" s="166"/>
      <c r="S1027" s="166"/>
      <c r="T1027" s="178">
        <v>0</v>
      </c>
      <c r="U1027" s="178">
        <v>0</v>
      </c>
      <c r="V1027" s="178">
        <v>0</v>
      </c>
    </row>
    <row r="1028" spans="1:22" s="167" customFormat="1" x14ac:dyDescent="0.25">
      <c r="A1028" s="175">
        <v>283000</v>
      </c>
      <c r="B1028" s="176" t="s">
        <v>2169</v>
      </c>
      <c r="C1028" s="177">
        <v>0</v>
      </c>
      <c r="D1028" s="177">
        <v>0</v>
      </c>
      <c r="E1028" s="177">
        <v>0</v>
      </c>
      <c r="F1028" s="177">
        <v>0</v>
      </c>
      <c r="G1028" s="177">
        <v>0</v>
      </c>
      <c r="H1028" s="177">
        <v>0</v>
      </c>
      <c r="I1028" s="177">
        <v>0</v>
      </c>
      <c r="J1028" s="166"/>
      <c r="K1028" s="166"/>
      <c r="L1028" s="166"/>
      <c r="M1028" s="166"/>
      <c r="N1028" s="166"/>
      <c r="O1028" s="166"/>
      <c r="P1028" s="166"/>
      <c r="Q1028" s="166"/>
      <c r="R1028" s="166"/>
      <c r="S1028" s="166"/>
      <c r="T1028" s="178">
        <v>283938.32467532466</v>
      </c>
      <c r="U1028" s="178">
        <v>0</v>
      </c>
      <c r="V1028" s="178">
        <v>0</v>
      </c>
    </row>
    <row r="1029" spans="1:22" s="167" customFormat="1" x14ac:dyDescent="0.25">
      <c r="A1029" s="175">
        <v>283100</v>
      </c>
      <c r="B1029" s="176" t="s">
        <v>2170</v>
      </c>
      <c r="C1029" s="177">
        <v>0</v>
      </c>
      <c r="D1029" s="177">
        <v>0</v>
      </c>
      <c r="E1029" s="177">
        <v>0</v>
      </c>
      <c r="F1029" s="177">
        <v>0</v>
      </c>
      <c r="G1029" s="177">
        <v>0</v>
      </c>
      <c r="H1029" s="177">
        <v>0</v>
      </c>
      <c r="I1029" s="177">
        <v>0</v>
      </c>
      <c r="J1029" s="166"/>
      <c r="K1029" s="166"/>
      <c r="L1029" s="166"/>
      <c r="M1029" s="166"/>
      <c r="N1029" s="166"/>
      <c r="O1029" s="166"/>
      <c r="P1029" s="166"/>
      <c r="Q1029" s="166"/>
      <c r="R1029" s="166"/>
      <c r="S1029" s="166"/>
      <c r="T1029" s="178">
        <v>1271096.7012987013</v>
      </c>
      <c r="U1029" s="178">
        <v>0</v>
      </c>
      <c r="V1029" s="178">
        <v>0</v>
      </c>
    </row>
    <row r="1030" spans="1:22" s="167" customFormat="1" x14ac:dyDescent="0.25">
      <c r="A1030" s="175">
        <v>283200</v>
      </c>
      <c r="B1030" s="176" t="s">
        <v>2171</v>
      </c>
      <c r="C1030" s="177">
        <v>0</v>
      </c>
      <c r="D1030" s="177">
        <v>0</v>
      </c>
      <c r="E1030" s="177">
        <v>0</v>
      </c>
      <c r="F1030" s="177">
        <v>0</v>
      </c>
      <c r="G1030" s="177">
        <v>0</v>
      </c>
      <c r="H1030" s="177">
        <v>0</v>
      </c>
      <c r="I1030" s="177">
        <v>0</v>
      </c>
      <c r="J1030" s="166"/>
      <c r="K1030" s="166"/>
      <c r="L1030" s="166"/>
      <c r="M1030" s="166"/>
      <c r="N1030" s="166"/>
      <c r="O1030" s="166"/>
      <c r="P1030" s="166"/>
      <c r="Q1030" s="166"/>
      <c r="R1030" s="166"/>
      <c r="S1030" s="166"/>
      <c r="T1030" s="178">
        <v>5699235.7142857146</v>
      </c>
      <c r="U1030" s="178">
        <v>0</v>
      </c>
      <c r="V1030" s="178">
        <v>0</v>
      </c>
    </row>
    <row r="1031" spans="1:22" s="167" customFormat="1" x14ac:dyDescent="0.25">
      <c r="A1031" s="175">
        <v>283300</v>
      </c>
      <c r="B1031" s="176" t="s">
        <v>2172</v>
      </c>
      <c r="C1031" s="177">
        <v>0</v>
      </c>
      <c r="D1031" s="177">
        <v>0</v>
      </c>
      <c r="E1031" s="177">
        <v>0</v>
      </c>
      <c r="F1031" s="177">
        <v>0</v>
      </c>
      <c r="G1031" s="177">
        <v>0</v>
      </c>
      <c r="H1031" s="177">
        <v>0</v>
      </c>
      <c r="I1031" s="177">
        <v>0</v>
      </c>
      <c r="J1031" s="166"/>
      <c r="K1031" s="166"/>
      <c r="L1031" s="166"/>
      <c r="M1031" s="166"/>
      <c r="N1031" s="166"/>
      <c r="O1031" s="166"/>
      <c r="P1031" s="166"/>
      <c r="Q1031" s="166"/>
      <c r="R1031" s="166"/>
      <c r="S1031" s="166"/>
      <c r="T1031" s="178">
        <v>0</v>
      </c>
      <c r="U1031" s="178">
        <v>0</v>
      </c>
      <c r="V1031" s="178">
        <v>0</v>
      </c>
    </row>
    <row r="1032" spans="1:22" s="167" customFormat="1" x14ac:dyDescent="0.25">
      <c r="A1032" s="175">
        <v>283500</v>
      </c>
      <c r="B1032" s="176" t="s">
        <v>825</v>
      </c>
      <c r="C1032" s="177">
        <v>0</v>
      </c>
      <c r="D1032" s="177">
        <v>0</v>
      </c>
      <c r="E1032" s="177">
        <v>0</v>
      </c>
      <c r="F1032" s="177">
        <v>117400</v>
      </c>
      <c r="G1032" s="177">
        <v>0</v>
      </c>
      <c r="H1032" s="177">
        <v>0</v>
      </c>
      <c r="I1032" s="177">
        <v>68892917</v>
      </c>
      <c r="J1032" s="166"/>
      <c r="K1032" s="166"/>
      <c r="L1032" s="166"/>
      <c r="M1032" s="166"/>
      <c r="N1032" s="166"/>
      <c r="O1032" s="166"/>
      <c r="P1032" s="166"/>
      <c r="Q1032" s="166"/>
      <c r="R1032" s="166"/>
      <c r="S1032" s="166"/>
      <c r="T1032" s="178">
        <v>72611948.9722078</v>
      </c>
      <c r="U1032" s="178">
        <v>0</v>
      </c>
      <c r="V1032" s="178">
        <v>4939239.8000000017</v>
      </c>
    </row>
    <row r="1033" spans="1:22" s="167" customFormat="1" x14ac:dyDescent="0.25">
      <c r="A1033" s="171">
        <v>290000</v>
      </c>
      <c r="B1033" s="172" t="s">
        <v>2173</v>
      </c>
      <c r="C1033" s="173">
        <v>0</v>
      </c>
      <c r="D1033" s="173">
        <v>0</v>
      </c>
      <c r="E1033" s="173">
        <v>0</v>
      </c>
      <c r="F1033" s="173">
        <v>0</v>
      </c>
      <c r="G1033" s="173">
        <v>0</v>
      </c>
      <c r="H1033" s="173">
        <v>0</v>
      </c>
      <c r="I1033" s="173">
        <v>0</v>
      </c>
      <c r="J1033" s="166"/>
      <c r="K1033" s="166"/>
      <c r="L1033" s="166"/>
      <c r="M1033" s="166"/>
      <c r="N1033" s="166"/>
      <c r="O1033" s="166"/>
      <c r="P1033" s="166"/>
      <c r="Q1033" s="166"/>
      <c r="R1033" s="166"/>
      <c r="S1033" s="166"/>
      <c r="T1033" s="174">
        <v>0</v>
      </c>
      <c r="U1033" s="174">
        <v>0</v>
      </c>
      <c r="V1033" s="174">
        <v>0</v>
      </c>
    </row>
    <row r="1034" spans="1:22" s="167" customFormat="1" x14ac:dyDescent="0.25">
      <c r="A1034" s="168">
        <v>300000</v>
      </c>
      <c r="B1034" s="169" t="s">
        <v>823</v>
      </c>
      <c r="C1034" s="170">
        <v>1702066210.4300001</v>
      </c>
      <c r="D1034" s="170">
        <v>2226347809.6999998</v>
      </c>
      <c r="E1034" s="170">
        <v>2744549739.6799998</v>
      </c>
      <c r="F1034" s="170">
        <v>3018900298.0900002</v>
      </c>
      <c r="G1034" s="170">
        <v>3497120747.3699999</v>
      </c>
      <c r="H1034" s="170">
        <v>3884873646.5999985</v>
      </c>
      <c r="I1034" s="170">
        <v>3767890947.3299999</v>
      </c>
      <c r="J1034" s="166"/>
      <c r="K1034" s="166"/>
      <c r="L1034" s="166"/>
      <c r="M1034" s="166"/>
      <c r="N1034" s="166"/>
      <c r="O1034" s="166"/>
      <c r="P1034" s="166"/>
      <c r="Q1034" s="166"/>
      <c r="R1034" s="166"/>
      <c r="S1034" s="166"/>
      <c r="T1034" s="185">
        <v>19303975689.475708</v>
      </c>
      <c r="U1034" s="185">
        <v>11012647391.049999</v>
      </c>
      <c r="V1034" s="185">
        <v>27738737906.142002</v>
      </c>
    </row>
    <row r="1035" spans="1:22" s="167" customFormat="1" x14ac:dyDescent="0.25">
      <c r="A1035" s="218">
        <v>310000</v>
      </c>
      <c r="B1035" s="219" t="s">
        <v>822</v>
      </c>
      <c r="C1035" s="220">
        <v>895119179.39999998</v>
      </c>
      <c r="D1035" s="220">
        <v>1136370519.4000001</v>
      </c>
      <c r="E1035" s="220">
        <v>1383562572</v>
      </c>
      <c r="F1035" s="220">
        <v>1623431487</v>
      </c>
      <c r="G1035" s="220">
        <v>1901794057</v>
      </c>
      <c r="H1035" s="220">
        <v>2167676922</v>
      </c>
      <c r="I1035" s="220">
        <v>2215154870</v>
      </c>
      <c r="J1035" s="166"/>
      <c r="K1035" s="166"/>
      <c r="L1035" s="166"/>
      <c r="M1035" s="166"/>
      <c r="N1035" s="166"/>
      <c r="O1035" s="166"/>
      <c r="P1035" s="166"/>
      <c r="Q1035" s="166"/>
      <c r="R1035" s="166"/>
      <c r="S1035" s="166"/>
      <c r="T1035" s="217">
        <v>10673830851.447792</v>
      </c>
      <c r="U1035" s="217">
        <v>7191149907</v>
      </c>
      <c r="V1035" s="217">
        <v>16825168393.080004</v>
      </c>
    </row>
    <row r="1036" spans="1:22" s="167" customFormat="1" x14ac:dyDescent="0.25">
      <c r="A1036" s="175">
        <v>310500</v>
      </c>
      <c r="B1036" s="176" t="s">
        <v>821</v>
      </c>
      <c r="C1036" s="177">
        <v>826174179.39999998</v>
      </c>
      <c r="D1036" s="177">
        <v>1062598819.4</v>
      </c>
      <c r="E1036" s="177">
        <v>1032003672</v>
      </c>
      <c r="F1036" s="177">
        <v>1250779287</v>
      </c>
      <c r="G1036" s="177">
        <v>1506782707</v>
      </c>
      <c r="H1036" s="177">
        <v>1758840222</v>
      </c>
      <c r="I1036" s="177">
        <v>1565154870</v>
      </c>
      <c r="J1036" s="166"/>
      <c r="K1036" s="166"/>
      <c r="L1036" s="166"/>
      <c r="M1036" s="166"/>
      <c r="N1036" s="166"/>
      <c r="O1036" s="166"/>
      <c r="P1036" s="166"/>
      <c r="Q1036" s="166"/>
      <c r="R1036" s="166"/>
      <c r="S1036" s="166"/>
      <c r="T1036" s="178">
        <v>8426852596.2022085</v>
      </c>
      <c r="U1036" s="178">
        <v>5836031366</v>
      </c>
      <c r="V1036" s="178">
        <v>13066183877.192005</v>
      </c>
    </row>
    <row r="1037" spans="1:22" s="167" customFormat="1" x14ac:dyDescent="0.25">
      <c r="A1037" s="179">
        <v>310505</v>
      </c>
      <c r="B1037" s="180" t="s">
        <v>818</v>
      </c>
      <c r="C1037" s="181">
        <v>826174179.39999998</v>
      </c>
      <c r="D1037" s="181">
        <v>1062598819.4</v>
      </c>
      <c r="E1037" s="181">
        <v>1032003672</v>
      </c>
      <c r="F1037" s="181">
        <v>1250779287</v>
      </c>
      <c r="G1037" s="181">
        <v>1506782707</v>
      </c>
      <c r="H1037" s="181">
        <v>1758840222</v>
      </c>
      <c r="I1037" s="181">
        <v>1565154870</v>
      </c>
      <c r="J1037" s="166"/>
      <c r="K1037" s="166"/>
      <c r="L1037" s="166"/>
      <c r="M1037" s="166"/>
      <c r="N1037" s="166"/>
      <c r="O1037" s="166"/>
      <c r="P1037" s="166"/>
      <c r="Q1037" s="166"/>
      <c r="R1037" s="166"/>
      <c r="S1037" s="166"/>
      <c r="T1037" s="182">
        <v>8360798404.3840265</v>
      </c>
      <c r="U1037" s="182">
        <v>5737430093</v>
      </c>
      <c r="V1037" s="182">
        <v>13066183877.192005</v>
      </c>
    </row>
    <row r="1038" spans="1:22" s="167" customFormat="1" x14ac:dyDescent="0.25">
      <c r="A1038" s="179">
        <v>310510</v>
      </c>
      <c r="B1038" s="180" t="s">
        <v>820</v>
      </c>
      <c r="C1038" s="181">
        <v>0</v>
      </c>
      <c r="D1038" s="181">
        <v>0</v>
      </c>
      <c r="E1038" s="181">
        <v>0</v>
      </c>
      <c r="F1038" s="181">
        <v>0</v>
      </c>
      <c r="G1038" s="181">
        <v>0</v>
      </c>
      <c r="H1038" s="181">
        <v>0</v>
      </c>
      <c r="I1038" s="181">
        <v>0</v>
      </c>
      <c r="J1038" s="166"/>
      <c r="K1038" s="166"/>
      <c r="L1038" s="166"/>
      <c r="M1038" s="166"/>
      <c r="N1038" s="166"/>
      <c r="O1038" s="166"/>
      <c r="P1038" s="166"/>
      <c r="Q1038" s="166"/>
      <c r="R1038" s="166"/>
      <c r="S1038" s="166"/>
      <c r="T1038" s="182">
        <v>66054191.81818182</v>
      </c>
      <c r="U1038" s="182">
        <v>0</v>
      </c>
      <c r="V1038" s="182">
        <v>0</v>
      </c>
    </row>
    <row r="1039" spans="1:22" s="167" customFormat="1" x14ac:dyDescent="0.25">
      <c r="A1039" s="175">
        <v>311000</v>
      </c>
      <c r="B1039" s="176" t="s">
        <v>2174</v>
      </c>
      <c r="C1039" s="177">
        <v>68945000</v>
      </c>
      <c r="D1039" s="177">
        <v>73771700</v>
      </c>
      <c r="E1039" s="177">
        <v>351558900</v>
      </c>
      <c r="F1039" s="177">
        <v>372652200</v>
      </c>
      <c r="G1039" s="177">
        <v>395011350</v>
      </c>
      <c r="H1039" s="177">
        <v>408836700</v>
      </c>
      <c r="I1039" s="177">
        <v>650000000</v>
      </c>
      <c r="J1039" s="166"/>
      <c r="K1039" s="166"/>
      <c r="L1039" s="166"/>
      <c r="M1039" s="166"/>
      <c r="N1039" s="166"/>
      <c r="O1039" s="166"/>
      <c r="P1039" s="166"/>
      <c r="Q1039" s="166"/>
      <c r="R1039" s="166"/>
      <c r="S1039" s="166"/>
      <c r="T1039" s="178">
        <v>2246978255.2455845</v>
      </c>
      <c r="U1039" s="178">
        <v>830838898</v>
      </c>
      <c r="V1039" s="178">
        <v>2000000000</v>
      </c>
    </row>
    <row r="1040" spans="1:22" s="167" customFormat="1" x14ac:dyDescent="0.25">
      <c r="A1040" s="179">
        <v>311005</v>
      </c>
      <c r="B1040" s="180" t="s">
        <v>818</v>
      </c>
      <c r="C1040" s="181">
        <v>68945000</v>
      </c>
      <c r="D1040" s="181">
        <v>73771700</v>
      </c>
      <c r="E1040" s="181">
        <v>351558900</v>
      </c>
      <c r="F1040" s="181">
        <v>372652200</v>
      </c>
      <c r="G1040" s="181">
        <v>395011350</v>
      </c>
      <c r="H1040" s="181">
        <v>408836700</v>
      </c>
      <c r="I1040" s="181">
        <v>650000000</v>
      </c>
      <c r="J1040" s="166"/>
      <c r="K1040" s="166"/>
      <c r="L1040" s="166"/>
      <c r="M1040" s="166"/>
      <c r="N1040" s="166"/>
      <c r="O1040" s="166"/>
      <c r="P1040" s="166"/>
      <c r="Q1040" s="166"/>
      <c r="R1040" s="166"/>
      <c r="S1040" s="166"/>
      <c r="T1040" s="182">
        <v>1921611033.2515583</v>
      </c>
      <c r="U1040" s="182">
        <v>780133939.60000002</v>
      </c>
      <c r="V1040" s="182">
        <v>1983410400.0000002</v>
      </c>
    </row>
    <row r="1041" spans="1:22" s="167" customFormat="1" x14ac:dyDescent="0.25">
      <c r="A1041" s="179">
        <v>311010</v>
      </c>
      <c r="B1041" s="180" t="s">
        <v>817</v>
      </c>
      <c r="C1041" s="181">
        <v>0</v>
      </c>
      <c r="D1041" s="181">
        <v>0</v>
      </c>
      <c r="E1041" s="181">
        <v>0</v>
      </c>
      <c r="F1041" s="181">
        <v>0</v>
      </c>
      <c r="G1041" s="181">
        <v>0</v>
      </c>
      <c r="H1041" s="181">
        <v>0</v>
      </c>
      <c r="I1041" s="181">
        <v>0</v>
      </c>
      <c r="J1041" s="166"/>
      <c r="K1041" s="166"/>
      <c r="L1041" s="166"/>
      <c r="M1041" s="166"/>
      <c r="N1041" s="166"/>
      <c r="O1041" s="166"/>
      <c r="P1041" s="166"/>
      <c r="Q1041" s="166"/>
      <c r="R1041" s="166"/>
      <c r="S1041" s="166"/>
      <c r="T1041" s="182">
        <v>325367221.99402601</v>
      </c>
      <c r="U1041" s="182">
        <v>0</v>
      </c>
      <c r="V1041" s="182">
        <v>219248406.0880003</v>
      </c>
    </row>
    <row r="1042" spans="1:22" s="167" customFormat="1" x14ac:dyDescent="0.25">
      <c r="A1042" s="175">
        <v>311500</v>
      </c>
      <c r="B1042" s="176" t="s">
        <v>816</v>
      </c>
      <c r="C1042" s="177">
        <v>0</v>
      </c>
      <c r="D1042" s="177">
        <v>0</v>
      </c>
      <c r="E1042" s="177">
        <v>0</v>
      </c>
      <c r="F1042" s="177">
        <v>0</v>
      </c>
      <c r="G1042" s="177">
        <v>0</v>
      </c>
      <c r="H1042" s="177">
        <v>0</v>
      </c>
      <c r="I1042" s="177">
        <v>0</v>
      </c>
      <c r="J1042" s="166"/>
      <c r="K1042" s="166"/>
      <c r="L1042" s="166"/>
      <c r="M1042" s="166"/>
      <c r="N1042" s="166"/>
      <c r="O1042" s="166"/>
      <c r="P1042" s="166"/>
      <c r="Q1042" s="166"/>
      <c r="R1042" s="166"/>
      <c r="S1042" s="166"/>
      <c r="T1042" s="178">
        <v>0</v>
      </c>
      <c r="U1042" s="178">
        <v>0</v>
      </c>
      <c r="V1042" s="178">
        <v>0</v>
      </c>
    </row>
    <row r="1043" spans="1:22" s="167" customFormat="1" x14ac:dyDescent="0.25">
      <c r="A1043" s="179">
        <v>311505</v>
      </c>
      <c r="B1043" s="180" t="s">
        <v>815</v>
      </c>
      <c r="C1043" s="181">
        <v>0</v>
      </c>
      <c r="D1043" s="181">
        <v>0</v>
      </c>
      <c r="E1043" s="181">
        <v>0</v>
      </c>
      <c r="F1043" s="181">
        <v>0</v>
      </c>
      <c r="G1043" s="181">
        <v>0</v>
      </c>
      <c r="H1043" s="181">
        <v>0</v>
      </c>
      <c r="I1043" s="181">
        <v>0</v>
      </c>
      <c r="J1043" s="166"/>
      <c r="K1043" s="166"/>
      <c r="L1043" s="166"/>
      <c r="M1043" s="166"/>
      <c r="N1043" s="166"/>
      <c r="O1043" s="166"/>
      <c r="P1043" s="166"/>
      <c r="Q1043" s="166"/>
      <c r="R1043" s="166"/>
      <c r="S1043" s="166"/>
      <c r="T1043" s="182">
        <v>0</v>
      </c>
      <c r="U1043" s="182">
        <v>0</v>
      </c>
      <c r="V1043" s="182">
        <v>0</v>
      </c>
    </row>
    <row r="1044" spans="1:22" s="167" customFormat="1" x14ac:dyDescent="0.25">
      <c r="A1044" s="179">
        <v>311510</v>
      </c>
      <c r="B1044" s="180" t="s">
        <v>814</v>
      </c>
      <c r="C1044" s="181">
        <v>0</v>
      </c>
      <c r="D1044" s="181">
        <v>0</v>
      </c>
      <c r="E1044" s="181">
        <v>0</v>
      </c>
      <c r="F1044" s="181">
        <v>0</v>
      </c>
      <c r="G1044" s="181">
        <v>0</v>
      </c>
      <c r="H1044" s="181">
        <v>0</v>
      </c>
      <c r="I1044" s="181">
        <v>0</v>
      </c>
      <c r="J1044" s="166"/>
      <c r="K1044" s="166"/>
      <c r="L1044" s="166"/>
      <c r="M1044" s="166"/>
      <c r="N1044" s="166"/>
      <c r="O1044" s="166"/>
      <c r="P1044" s="166"/>
      <c r="Q1044" s="166"/>
      <c r="R1044" s="166"/>
      <c r="S1044" s="166"/>
      <c r="T1044" s="182">
        <v>0</v>
      </c>
      <c r="U1044" s="182">
        <v>0</v>
      </c>
      <c r="V1044" s="182">
        <v>0</v>
      </c>
    </row>
    <row r="1045" spans="1:22" s="167" customFormat="1" x14ac:dyDescent="0.25">
      <c r="A1045" s="218">
        <v>320000</v>
      </c>
      <c r="B1045" s="219" t="s">
        <v>812</v>
      </c>
      <c r="C1045" s="220">
        <v>378597276.22000003</v>
      </c>
      <c r="D1045" s="220">
        <v>496270220.99000001</v>
      </c>
      <c r="E1045" s="220">
        <v>803636180.04999995</v>
      </c>
      <c r="F1045" s="220">
        <v>859334320</v>
      </c>
      <c r="G1045" s="220">
        <v>939885969.76999998</v>
      </c>
      <c r="H1045" s="220">
        <v>1054764912.95</v>
      </c>
      <c r="I1045" s="220">
        <v>1161116518.72</v>
      </c>
      <c r="J1045" s="166"/>
      <c r="K1045" s="166"/>
      <c r="L1045" s="166"/>
      <c r="M1045" s="166"/>
      <c r="N1045" s="166"/>
      <c r="O1045" s="166"/>
      <c r="P1045" s="166"/>
      <c r="Q1045" s="166"/>
      <c r="R1045" s="166"/>
      <c r="S1045" s="166"/>
      <c r="T1045" s="217">
        <v>3941959521.7222075</v>
      </c>
      <c r="U1045" s="217">
        <v>1881821040.2</v>
      </c>
      <c r="V1045" s="217">
        <v>5934367869.2880011</v>
      </c>
    </row>
    <row r="1046" spans="1:22" s="167" customFormat="1" x14ac:dyDescent="0.25">
      <c r="A1046" s="175">
        <v>320500</v>
      </c>
      <c r="B1046" s="176" t="s">
        <v>2175</v>
      </c>
      <c r="C1046" s="177">
        <v>378597276.22000003</v>
      </c>
      <c r="D1046" s="177">
        <v>496270220.99000001</v>
      </c>
      <c r="E1046" s="177">
        <v>803636180.04999995</v>
      </c>
      <c r="F1046" s="177">
        <v>859334320</v>
      </c>
      <c r="G1046" s="177">
        <v>939885969.76999998</v>
      </c>
      <c r="H1046" s="177">
        <v>1054764912.95</v>
      </c>
      <c r="I1046" s="177">
        <v>1161116518.72</v>
      </c>
      <c r="J1046" s="166"/>
      <c r="K1046" s="166"/>
      <c r="L1046" s="166"/>
      <c r="M1046" s="166"/>
      <c r="N1046" s="166"/>
      <c r="O1046" s="166"/>
      <c r="P1046" s="166"/>
      <c r="Q1046" s="166"/>
      <c r="R1046" s="166"/>
      <c r="S1046" s="166"/>
      <c r="T1046" s="178">
        <v>3445769892.6840248</v>
      </c>
      <c r="U1046" s="178">
        <v>1643295749.96</v>
      </c>
      <c r="V1046" s="178">
        <v>4763908114.0240011</v>
      </c>
    </row>
    <row r="1047" spans="1:22" s="167" customFormat="1" x14ac:dyDescent="0.25">
      <c r="A1047" s="175">
        <v>321000</v>
      </c>
      <c r="B1047" s="176" t="s">
        <v>2176</v>
      </c>
      <c r="C1047" s="177">
        <v>0</v>
      </c>
      <c r="D1047" s="177">
        <v>0</v>
      </c>
      <c r="E1047" s="177">
        <v>0</v>
      </c>
      <c r="F1047" s="177">
        <v>0</v>
      </c>
      <c r="G1047" s="177">
        <v>0</v>
      </c>
      <c r="H1047" s="177">
        <v>0</v>
      </c>
      <c r="I1047" s="177">
        <v>0</v>
      </c>
      <c r="J1047" s="166"/>
      <c r="K1047" s="166"/>
      <c r="L1047" s="166"/>
      <c r="M1047" s="166"/>
      <c r="N1047" s="166"/>
      <c r="O1047" s="166"/>
      <c r="P1047" s="166"/>
      <c r="Q1047" s="166"/>
      <c r="R1047" s="166"/>
      <c r="S1047" s="166"/>
      <c r="T1047" s="178">
        <v>64820961.146753252</v>
      </c>
      <c r="U1047" s="178">
        <v>0</v>
      </c>
      <c r="V1047" s="178">
        <v>0</v>
      </c>
    </row>
    <row r="1048" spans="1:22" s="167" customFormat="1" x14ac:dyDescent="0.25">
      <c r="A1048" s="175">
        <v>321500</v>
      </c>
      <c r="B1048" s="176" t="s">
        <v>809</v>
      </c>
      <c r="C1048" s="177">
        <v>0</v>
      </c>
      <c r="D1048" s="177">
        <v>0</v>
      </c>
      <c r="E1048" s="177">
        <v>0</v>
      </c>
      <c r="F1048" s="177">
        <v>0</v>
      </c>
      <c r="G1048" s="177">
        <v>0</v>
      </c>
      <c r="H1048" s="177">
        <v>0</v>
      </c>
      <c r="I1048" s="177">
        <v>0</v>
      </c>
      <c r="J1048" s="166"/>
      <c r="K1048" s="166"/>
      <c r="L1048" s="166"/>
      <c r="M1048" s="166"/>
      <c r="N1048" s="166"/>
      <c r="O1048" s="166"/>
      <c r="P1048" s="166"/>
      <c r="Q1048" s="166"/>
      <c r="R1048" s="166"/>
      <c r="S1048" s="166"/>
      <c r="T1048" s="178">
        <v>233061898.31337658</v>
      </c>
      <c r="U1048" s="178">
        <v>0</v>
      </c>
      <c r="V1048" s="178">
        <v>2302578</v>
      </c>
    </row>
    <row r="1049" spans="1:22" s="167" customFormat="1" x14ac:dyDescent="0.25">
      <c r="A1049" s="175">
        <v>322000</v>
      </c>
      <c r="B1049" s="176" t="s">
        <v>2177</v>
      </c>
      <c r="C1049" s="177">
        <v>0</v>
      </c>
      <c r="D1049" s="177">
        <v>0</v>
      </c>
      <c r="E1049" s="177">
        <v>0</v>
      </c>
      <c r="F1049" s="177">
        <v>0</v>
      </c>
      <c r="G1049" s="177">
        <v>0</v>
      </c>
      <c r="H1049" s="177">
        <v>0</v>
      </c>
      <c r="I1049" s="177">
        <v>0</v>
      </c>
      <c r="J1049" s="166"/>
      <c r="K1049" s="166"/>
      <c r="L1049" s="166"/>
      <c r="M1049" s="166"/>
      <c r="N1049" s="166"/>
      <c r="O1049" s="166"/>
      <c r="P1049" s="166"/>
      <c r="Q1049" s="166"/>
      <c r="R1049" s="166"/>
      <c r="S1049" s="166"/>
      <c r="T1049" s="178">
        <v>4463318.2940259734</v>
      </c>
      <c r="U1049" s="178">
        <v>0</v>
      </c>
      <c r="V1049" s="178">
        <v>0</v>
      </c>
    </row>
    <row r="1050" spans="1:22" s="167" customFormat="1" x14ac:dyDescent="0.25">
      <c r="A1050" s="175">
        <v>322500</v>
      </c>
      <c r="B1050" s="176" t="s">
        <v>807</v>
      </c>
      <c r="C1050" s="177">
        <v>0</v>
      </c>
      <c r="D1050" s="177">
        <v>0</v>
      </c>
      <c r="E1050" s="177">
        <v>0</v>
      </c>
      <c r="F1050" s="177">
        <v>0</v>
      </c>
      <c r="G1050" s="177">
        <v>0</v>
      </c>
      <c r="H1050" s="177">
        <v>0</v>
      </c>
      <c r="I1050" s="177">
        <v>0</v>
      </c>
      <c r="J1050" s="166"/>
      <c r="K1050" s="166"/>
      <c r="L1050" s="166"/>
      <c r="M1050" s="166"/>
      <c r="N1050" s="166"/>
      <c r="O1050" s="166"/>
      <c r="P1050" s="166"/>
      <c r="Q1050" s="166"/>
      <c r="R1050" s="166"/>
      <c r="S1050" s="166"/>
      <c r="T1050" s="178">
        <v>66239466.626233757</v>
      </c>
      <c r="U1050" s="178">
        <v>0</v>
      </c>
      <c r="V1050" s="178">
        <v>0</v>
      </c>
    </row>
    <row r="1051" spans="1:22" s="167" customFormat="1" x14ac:dyDescent="0.25">
      <c r="A1051" s="175">
        <v>323000</v>
      </c>
      <c r="B1051" s="176" t="s">
        <v>2178</v>
      </c>
      <c r="C1051" s="177">
        <v>0</v>
      </c>
      <c r="D1051" s="177">
        <v>0</v>
      </c>
      <c r="E1051" s="177">
        <v>0</v>
      </c>
      <c r="F1051" s="177">
        <v>0</v>
      </c>
      <c r="G1051" s="177">
        <v>0</v>
      </c>
      <c r="H1051" s="177">
        <v>0</v>
      </c>
      <c r="I1051" s="177">
        <v>0</v>
      </c>
      <c r="J1051" s="166"/>
      <c r="K1051" s="166"/>
      <c r="L1051" s="166"/>
      <c r="M1051" s="166"/>
      <c r="N1051" s="166"/>
      <c r="O1051" s="166"/>
      <c r="P1051" s="166"/>
      <c r="Q1051" s="166"/>
      <c r="R1051" s="166"/>
      <c r="S1051" s="166"/>
      <c r="T1051" s="178">
        <v>0</v>
      </c>
      <c r="U1051" s="178">
        <v>0</v>
      </c>
      <c r="V1051" s="178">
        <v>0</v>
      </c>
    </row>
    <row r="1052" spans="1:22" s="167" customFormat="1" x14ac:dyDescent="0.25">
      <c r="A1052" s="175">
        <v>323500</v>
      </c>
      <c r="B1052" s="176" t="s">
        <v>805</v>
      </c>
      <c r="C1052" s="177">
        <v>0</v>
      </c>
      <c r="D1052" s="177">
        <v>0</v>
      </c>
      <c r="E1052" s="177">
        <v>0</v>
      </c>
      <c r="F1052" s="177">
        <v>0</v>
      </c>
      <c r="G1052" s="177">
        <v>0</v>
      </c>
      <c r="H1052" s="177">
        <v>0</v>
      </c>
      <c r="I1052" s="177">
        <v>0</v>
      </c>
      <c r="J1052" s="166"/>
      <c r="K1052" s="166"/>
      <c r="L1052" s="166"/>
      <c r="M1052" s="166"/>
      <c r="N1052" s="166"/>
      <c r="O1052" s="166"/>
      <c r="P1052" s="166"/>
      <c r="Q1052" s="166"/>
      <c r="R1052" s="166"/>
      <c r="S1052" s="166"/>
      <c r="T1052" s="178">
        <v>0</v>
      </c>
      <c r="U1052" s="178">
        <v>0</v>
      </c>
      <c r="V1052" s="178">
        <v>0</v>
      </c>
    </row>
    <row r="1053" spans="1:22" s="167" customFormat="1" x14ac:dyDescent="0.25">
      <c r="A1053" s="175">
        <v>328000</v>
      </c>
      <c r="B1053" s="176" t="s">
        <v>804</v>
      </c>
      <c r="C1053" s="177">
        <v>0</v>
      </c>
      <c r="D1053" s="177">
        <v>0</v>
      </c>
      <c r="E1053" s="177">
        <v>0</v>
      </c>
      <c r="F1053" s="177">
        <v>0</v>
      </c>
      <c r="G1053" s="177">
        <v>0</v>
      </c>
      <c r="H1053" s="177">
        <v>0</v>
      </c>
      <c r="I1053" s="177">
        <v>0</v>
      </c>
      <c r="J1053" s="166"/>
      <c r="K1053" s="166"/>
      <c r="L1053" s="166"/>
      <c r="M1053" s="166"/>
      <c r="N1053" s="166"/>
      <c r="O1053" s="166"/>
      <c r="P1053" s="166"/>
      <c r="Q1053" s="166"/>
      <c r="R1053" s="166"/>
      <c r="S1053" s="166"/>
      <c r="T1053" s="178">
        <v>127603878.27922077</v>
      </c>
      <c r="U1053" s="178">
        <v>0</v>
      </c>
      <c r="V1053" s="178">
        <v>0</v>
      </c>
    </row>
    <row r="1054" spans="1:22" s="167" customFormat="1" x14ac:dyDescent="0.25">
      <c r="A1054" s="218">
        <v>330000</v>
      </c>
      <c r="B1054" s="219" t="s">
        <v>2179</v>
      </c>
      <c r="C1054" s="220">
        <v>26859337</v>
      </c>
      <c r="D1054" s="220">
        <v>28206949.719999999</v>
      </c>
      <c r="E1054" s="220">
        <v>37455055.799999997</v>
      </c>
      <c r="F1054" s="220">
        <v>136244815</v>
      </c>
      <c r="G1054" s="220">
        <v>168993851.00999999</v>
      </c>
      <c r="H1054" s="220">
        <v>207286832.06999999</v>
      </c>
      <c r="I1054" s="220">
        <v>242737367.33000001</v>
      </c>
      <c r="J1054" s="166"/>
      <c r="K1054" s="166"/>
      <c r="L1054" s="166"/>
      <c r="M1054" s="166"/>
      <c r="N1054" s="166"/>
      <c r="O1054" s="166"/>
      <c r="P1054" s="166"/>
      <c r="Q1054" s="166"/>
      <c r="R1054" s="166"/>
      <c r="S1054" s="166"/>
      <c r="T1054" s="217">
        <v>1130583103.896883</v>
      </c>
      <c r="U1054" s="217">
        <v>211820477</v>
      </c>
      <c r="V1054" s="217">
        <v>796627609.00000072</v>
      </c>
    </row>
    <row r="1055" spans="1:22" s="167" customFormat="1" x14ac:dyDescent="0.25">
      <c r="A1055" s="175">
        <v>330500</v>
      </c>
      <c r="B1055" s="176" t="s">
        <v>2180</v>
      </c>
      <c r="C1055" s="177">
        <v>0</v>
      </c>
      <c r="D1055" s="177">
        <v>0</v>
      </c>
      <c r="E1055" s="177">
        <v>0</v>
      </c>
      <c r="F1055" s="177">
        <v>0</v>
      </c>
      <c r="G1055" s="177">
        <v>0</v>
      </c>
      <c r="H1055" s="177">
        <v>0</v>
      </c>
      <c r="I1055" s="177">
        <v>0</v>
      </c>
      <c r="J1055" s="166"/>
      <c r="K1055" s="166"/>
      <c r="L1055" s="166"/>
      <c r="M1055" s="166"/>
      <c r="N1055" s="166"/>
      <c r="O1055" s="166"/>
      <c r="P1055" s="166"/>
      <c r="Q1055" s="166"/>
      <c r="R1055" s="166"/>
      <c r="S1055" s="166"/>
      <c r="T1055" s="178">
        <v>139053881.71012989</v>
      </c>
      <c r="U1055" s="178">
        <v>0</v>
      </c>
      <c r="V1055" s="178">
        <v>18758062.800000042</v>
      </c>
    </row>
    <row r="1056" spans="1:22" s="167" customFormat="1" x14ac:dyDescent="0.25">
      <c r="A1056" s="175">
        <v>331000</v>
      </c>
      <c r="B1056" s="176" t="s">
        <v>2181</v>
      </c>
      <c r="C1056" s="177">
        <v>0</v>
      </c>
      <c r="D1056" s="177">
        <v>0</v>
      </c>
      <c r="E1056" s="177">
        <v>0</v>
      </c>
      <c r="F1056" s="177">
        <v>0</v>
      </c>
      <c r="G1056" s="177">
        <v>0</v>
      </c>
      <c r="H1056" s="177">
        <v>0</v>
      </c>
      <c r="I1056" s="177">
        <v>0</v>
      </c>
      <c r="J1056" s="166"/>
      <c r="K1056" s="166"/>
      <c r="L1056" s="166"/>
      <c r="M1056" s="166"/>
      <c r="N1056" s="166"/>
      <c r="O1056" s="166"/>
      <c r="P1056" s="166"/>
      <c r="Q1056" s="166"/>
      <c r="R1056" s="166"/>
      <c r="S1056" s="166"/>
      <c r="T1056" s="178">
        <v>66251120.306753248</v>
      </c>
      <c r="U1056" s="178">
        <v>0</v>
      </c>
      <c r="V1056" s="178">
        <v>2438260.2000000062</v>
      </c>
    </row>
    <row r="1057" spans="1:22" s="167" customFormat="1" x14ac:dyDescent="0.25">
      <c r="A1057" s="175">
        <v>332000</v>
      </c>
      <c r="B1057" s="176" t="s">
        <v>2182</v>
      </c>
      <c r="C1057" s="177">
        <v>0</v>
      </c>
      <c r="D1057" s="177">
        <v>0</v>
      </c>
      <c r="E1057" s="177">
        <v>0</v>
      </c>
      <c r="F1057" s="177">
        <v>0</v>
      </c>
      <c r="G1057" s="177">
        <v>0</v>
      </c>
      <c r="H1057" s="177">
        <v>0</v>
      </c>
      <c r="I1057" s="177">
        <v>0</v>
      </c>
      <c r="J1057" s="166"/>
      <c r="K1057" s="166"/>
      <c r="L1057" s="166"/>
      <c r="M1057" s="166"/>
      <c r="N1057" s="166"/>
      <c r="O1057" s="166"/>
      <c r="P1057" s="166"/>
      <c r="Q1057" s="166"/>
      <c r="R1057" s="166"/>
      <c r="S1057" s="166"/>
      <c r="T1057" s="178">
        <v>28023517.690649349</v>
      </c>
      <c r="U1057" s="178">
        <v>0</v>
      </c>
      <c r="V1057" s="178">
        <v>0</v>
      </c>
    </row>
    <row r="1058" spans="1:22" s="167" customFormat="1" x14ac:dyDescent="0.25">
      <c r="A1058" s="175">
        <v>332500</v>
      </c>
      <c r="B1058" s="176" t="s">
        <v>799</v>
      </c>
      <c r="C1058" s="177">
        <v>26859337</v>
      </c>
      <c r="D1058" s="177">
        <v>28206949.719999999</v>
      </c>
      <c r="E1058" s="177">
        <v>37455055.799999997</v>
      </c>
      <c r="F1058" s="177">
        <v>50924739</v>
      </c>
      <c r="G1058" s="177">
        <v>54382266</v>
      </c>
      <c r="H1058" s="177">
        <v>54382266</v>
      </c>
      <c r="I1058" s="177">
        <v>54382266</v>
      </c>
      <c r="J1058" s="166"/>
      <c r="K1058" s="166"/>
      <c r="L1058" s="166"/>
      <c r="M1058" s="166"/>
      <c r="N1058" s="166"/>
      <c r="O1058" s="166"/>
      <c r="P1058" s="166"/>
      <c r="Q1058" s="166"/>
      <c r="R1058" s="166"/>
      <c r="S1058" s="166"/>
      <c r="T1058" s="178">
        <v>51611459.91792208</v>
      </c>
      <c r="U1058" s="178">
        <v>0</v>
      </c>
      <c r="V1058" s="178">
        <v>498184.00000000268</v>
      </c>
    </row>
    <row r="1059" spans="1:22" s="167" customFormat="1" x14ac:dyDescent="0.25">
      <c r="A1059" s="175">
        <v>333000</v>
      </c>
      <c r="B1059" s="176" t="s">
        <v>798</v>
      </c>
      <c r="C1059" s="177">
        <v>0</v>
      </c>
      <c r="D1059" s="177">
        <v>0</v>
      </c>
      <c r="E1059" s="177">
        <v>0</v>
      </c>
      <c r="F1059" s="177">
        <v>0</v>
      </c>
      <c r="G1059" s="177">
        <v>0</v>
      </c>
      <c r="H1059" s="177">
        <v>0</v>
      </c>
      <c r="I1059" s="177">
        <v>0</v>
      </c>
      <c r="J1059" s="166"/>
      <c r="K1059" s="166"/>
      <c r="L1059" s="166"/>
      <c r="M1059" s="166"/>
      <c r="N1059" s="166"/>
      <c r="O1059" s="166"/>
      <c r="P1059" s="166"/>
      <c r="Q1059" s="166"/>
      <c r="R1059" s="166"/>
      <c r="S1059" s="166"/>
      <c r="T1059" s="178">
        <v>274637304.64688307</v>
      </c>
      <c r="U1059" s="178">
        <v>0</v>
      </c>
      <c r="V1059" s="178">
        <v>4930720.3840000108</v>
      </c>
    </row>
    <row r="1060" spans="1:22" s="167" customFormat="1" x14ac:dyDescent="0.25">
      <c r="A1060" s="175">
        <v>333500</v>
      </c>
      <c r="B1060" s="176" t="s">
        <v>2183</v>
      </c>
      <c r="C1060" s="177">
        <v>0</v>
      </c>
      <c r="D1060" s="177">
        <v>0</v>
      </c>
      <c r="E1060" s="177">
        <v>0</v>
      </c>
      <c r="F1060" s="177">
        <v>0</v>
      </c>
      <c r="G1060" s="177">
        <v>0</v>
      </c>
      <c r="H1060" s="177">
        <v>0</v>
      </c>
      <c r="I1060" s="177">
        <v>0</v>
      </c>
      <c r="J1060" s="166"/>
      <c r="K1060" s="166"/>
      <c r="L1060" s="166"/>
      <c r="M1060" s="166"/>
      <c r="N1060" s="166"/>
      <c r="O1060" s="166"/>
      <c r="P1060" s="166"/>
      <c r="Q1060" s="166"/>
      <c r="R1060" s="166"/>
      <c r="S1060" s="166"/>
      <c r="T1060" s="178">
        <v>263832311.40038964</v>
      </c>
      <c r="U1060" s="178">
        <v>0</v>
      </c>
      <c r="V1060" s="178">
        <v>0</v>
      </c>
    </row>
    <row r="1061" spans="1:22" s="167" customFormat="1" x14ac:dyDescent="0.25">
      <c r="A1061" s="175">
        <v>334000</v>
      </c>
      <c r="B1061" s="176" t="s">
        <v>796</v>
      </c>
      <c r="C1061" s="177">
        <v>0</v>
      </c>
      <c r="D1061" s="177">
        <v>0</v>
      </c>
      <c r="E1061" s="177">
        <v>0</v>
      </c>
      <c r="F1061" s="177">
        <v>85320076</v>
      </c>
      <c r="G1061" s="177">
        <v>114611585.01000001</v>
      </c>
      <c r="H1061" s="177">
        <v>152904566.06999999</v>
      </c>
      <c r="I1061" s="177">
        <v>188355101.33000001</v>
      </c>
      <c r="J1061" s="166"/>
      <c r="K1061" s="166"/>
      <c r="L1061" s="166"/>
      <c r="M1061" s="166"/>
      <c r="N1061" s="166"/>
      <c r="O1061" s="166"/>
      <c r="P1061" s="166"/>
      <c r="Q1061" s="166"/>
      <c r="R1061" s="166"/>
      <c r="S1061" s="166"/>
      <c r="T1061" s="178">
        <v>214529918.31818181</v>
      </c>
      <c r="U1061" s="178">
        <v>0</v>
      </c>
      <c r="V1061" s="178">
        <v>191642878.60000032</v>
      </c>
    </row>
    <row r="1062" spans="1:22" s="167" customFormat="1" x14ac:dyDescent="0.25">
      <c r="A1062" s="175">
        <v>339500</v>
      </c>
      <c r="B1062" s="176" t="s">
        <v>795</v>
      </c>
      <c r="C1062" s="177">
        <v>0</v>
      </c>
      <c r="D1062" s="177">
        <v>0</v>
      </c>
      <c r="E1062" s="177">
        <v>0</v>
      </c>
      <c r="F1062" s="177">
        <v>0</v>
      </c>
      <c r="G1062" s="177">
        <v>0</v>
      </c>
      <c r="H1062" s="177">
        <v>0</v>
      </c>
      <c r="I1062" s="177">
        <v>0</v>
      </c>
      <c r="J1062" s="166"/>
      <c r="K1062" s="166"/>
      <c r="L1062" s="166"/>
      <c r="M1062" s="166"/>
      <c r="N1062" s="166"/>
      <c r="O1062" s="166"/>
      <c r="P1062" s="166"/>
      <c r="Q1062" s="166"/>
      <c r="R1062" s="166"/>
      <c r="S1062" s="166"/>
      <c r="T1062" s="178">
        <v>92643589.90597403</v>
      </c>
      <c r="U1062" s="178">
        <v>0</v>
      </c>
      <c r="V1062" s="178">
        <v>16985077.136000067</v>
      </c>
    </row>
    <row r="1063" spans="1:22" s="167" customFormat="1" x14ac:dyDescent="0.25">
      <c r="A1063" s="171">
        <v>340000</v>
      </c>
      <c r="B1063" s="172" t="s">
        <v>2184</v>
      </c>
      <c r="C1063" s="173">
        <v>0</v>
      </c>
      <c r="D1063" s="173">
        <v>0</v>
      </c>
      <c r="E1063" s="173">
        <v>0</v>
      </c>
      <c r="F1063" s="173">
        <v>0</v>
      </c>
      <c r="G1063" s="173">
        <v>0</v>
      </c>
      <c r="H1063" s="173">
        <v>0</v>
      </c>
      <c r="I1063" s="173">
        <v>0</v>
      </c>
      <c r="J1063" s="166"/>
      <c r="K1063" s="166"/>
      <c r="L1063" s="166"/>
      <c r="M1063" s="166"/>
      <c r="N1063" s="166"/>
      <c r="O1063" s="166"/>
      <c r="P1063" s="166"/>
      <c r="Q1063" s="166"/>
      <c r="R1063" s="166"/>
      <c r="S1063" s="166"/>
      <c r="T1063" s="174">
        <v>218418502.71610388</v>
      </c>
      <c r="U1063" s="174">
        <v>0</v>
      </c>
      <c r="V1063" s="174">
        <v>12153202.600000003</v>
      </c>
    </row>
    <row r="1064" spans="1:22" s="167" customFormat="1" x14ac:dyDescent="0.25">
      <c r="A1064" s="175">
        <v>340500</v>
      </c>
      <c r="B1064" s="176" t="s">
        <v>793</v>
      </c>
      <c r="C1064" s="177">
        <v>0</v>
      </c>
      <c r="D1064" s="177">
        <v>0</v>
      </c>
      <c r="E1064" s="177">
        <v>0</v>
      </c>
      <c r="F1064" s="177">
        <v>0</v>
      </c>
      <c r="G1064" s="177">
        <v>0</v>
      </c>
      <c r="H1064" s="177">
        <v>0</v>
      </c>
      <c r="I1064" s="177">
        <v>0</v>
      </c>
      <c r="J1064" s="166"/>
      <c r="K1064" s="166"/>
      <c r="L1064" s="166"/>
      <c r="M1064" s="166"/>
      <c r="N1064" s="166"/>
      <c r="O1064" s="166"/>
      <c r="P1064" s="166"/>
      <c r="Q1064" s="166"/>
      <c r="R1064" s="166"/>
      <c r="S1064" s="166"/>
      <c r="T1064" s="178">
        <v>218418502.71610388</v>
      </c>
      <c r="U1064" s="178">
        <v>0</v>
      </c>
      <c r="V1064" s="178">
        <v>12153202.600000003</v>
      </c>
    </row>
    <row r="1065" spans="1:22" s="167" customFormat="1" x14ac:dyDescent="0.25">
      <c r="A1065" s="218">
        <v>350000</v>
      </c>
      <c r="B1065" s="219" t="s">
        <v>2185</v>
      </c>
      <c r="C1065" s="220">
        <v>295529974.64999998</v>
      </c>
      <c r="D1065" s="220">
        <v>459539676.43000001</v>
      </c>
      <c r="E1065" s="220">
        <v>416378872.67000002</v>
      </c>
      <c r="F1065" s="220">
        <v>296372617.08999997</v>
      </c>
      <c r="G1065" s="220">
        <v>382929810.58999997</v>
      </c>
      <c r="H1065" s="220">
        <v>351627920.57999969</v>
      </c>
      <c r="I1065" s="220">
        <v>45365132.280000001</v>
      </c>
      <c r="J1065" s="166"/>
      <c r="K1065" s="166"/>
      <c r="L1065" s="166"/>
      <c r="M1065" s="166"/>
      <c r="N1065" s="166"/>
      <c r="O1065" s="166"/>
      <c r="P1065" s="166"/>
      <c r="Q1065" s="166"/>
      <c r="R1065" s="166"/>
      <c r="S1065" s="166"/>
      <c r="T1065" s="217">
        <v>1099435851.6606491</v>
      </c>
      <c r="U1065" s="217">
        <v>423054021.17000002</v>
      </c>
      <c r="V1065" s="217">
        <v>1548153711.0840003</v>
      </c>
    </row>
    <row r="1066" spans="1:22" s="167" customFormat="1" x14ac:dyDescent="0.25">
      <c r="A1066" s="175">
        <v>350500</v>
      </c>
      <c r="B1066" s="176" t="s">
        <v>775</v>
      </c>
      <c r="C1066" s="177">
        <v>295529974.64999998</v>
      </c>
      <c r="D1066" s="177">
        <v>459539676.43000001</v>
      </c>
      <c r="E1066" s="177">
        <v>416378872.67000002</v>
      </c>
      <c r="F1066" s="177">
        <v>296372617.08999997</v>
      </c>
      <c r="G1066" s="177">
        <v>382929810.58999997</v>
      </c>
      <c r="H1066" s="177">
        <v>351627920.57999969</v>
      </c>
      <c r="I1066" s="177">
        <v>45365132.280000001</v>
      </c>
      <c r="J1066" s="166"/>
      <c r="K1066" s="166"/>
      <c r="L1066" s="166"/>
      <c r="M1066" s="166"/>
      <c r="N1066" s="166"/>
      <c r="O1066" s="166"/>
      <c r="P1066" s="166"/>
      <c r="Q1066" s="166"/>
      <c r="R1066" s="166"/>
      <c r="S1066" s="166"/>
      <c r="T1066" s="178">
        <v>1101427832.9971426</v>
      </c>
      <c r="U1066" s="178">
        <v>423054021.17000002</v>
      </c>
      <c r="V1066" s="178">
        <v>1548153711.0840003</v>
      </c>
    </row>
    <row r="1067" spans="1:22" s="167" customFormat="1" x14ac:dyDescent="0.25">
      <c r="A1067" s="175">
        <v>351000</v>
      </c>
      <c r="B1067" s="176" t="s">
        <v>774</v>
      </c>
      <c r="C1067" s="177">
        <v>0</v>
      </c>
      <c r="D1067" s="177">
        <v>0</v>
      </c>
      <c r="E1067" s="177">
        <v>0</v>
      </c>
      <c r="F1067" s="177">
        <v>0</v>
      </c>
      <c r="G1067" s="177">
        <v>0</v>
      </c>
      <c r="H1067" s="177">
        <v>0</v>
      </c>
      <c r="I1067" s="177">
        <v>0</v>
      </c>
      <c r="J1067" s="166"/>
      <c r="K1067" s="166"/>
      <c r="L1067" s="166"/>
      <c r="M1067" s="166"/>
      <c r="N1067" s="166"/>
      <c r="O1067" s="166"/>
      <c r="P1067" s="166"/>
      <c r="Q1067" s="166"/>
      <c r="R1067" s="166"/>
      <c r="S1067" s="166"/>
      <c r="T1067" s="178">
        <v>1991981.3364935066</v>
      </c>
      <c r="U1067" s="178">
        <v>0</v>
      </c>
      <c r="V1067" s="178">
        <v>0</v>
      </c>
    </row>
    <row r="1068" spans="1:22" s="167" customFormat="1" x14ac:dyDescent="0.25">
      <c r="A1068" s="171">
        <v>360000</v>
      </c>
      <c r="B1068" s="172" t="s">
        <v>2186</v>
      </c>
      <c r="C1068" s="173">
        <v>103517059.16</v>
      </c>
      <c r="D1068" s="173">
        <v>105960443.16</v>
      </c>
      <c r="E1068" s="173">
        <v>103517059.16</v>
      </c>
      <c r="F1068" s="173">
        <v>103517059</v>
      </c>
      <c r="G1068" s="173">
        <v>103517059</v>
      </c>
      <c r="H1068" s="173">
        <v>103517059</v>
      </c>
      <c r="I1068" s="173">
        <v>103517059</v>
      </c>
      <c r="J1068" s="166"/>
      <c r="K1068" s="166"/>
      <c r="L1068" s="166"/>
      <c r="M1068" s="166"/>
      <c r="N1068" s="166"/>
      <c r="O1068" s="166"/>
      <c r="P1068" s="166"/>
      <c r="Q1068" s="166"/>
      <c r="R1068" s="166"/>
      <c r="S1068" s="166"/>
      <c r="T1068" s="174">
        <v>1159313238.9906492</v>
      </c>
      <c r="U1068" s="174">
        <v>2079000</v>
      </c>
      <c r="V1068" s="174">
        <v>694720658.14000022</v>
      </c>
    </row>
    <row r="1069" spans="1:22" s="167" customFormat="1" x14ac:dyDescent="0.25">
      <c r="A1069" s="175">
        <v>360500</v>
      </c>
      <c r="B1069" s="176" t="s">
        <v>775</v>
      </c>
      <c r="C1069" s="177">
        <v>103517059.16</v>
      </c>
      <c r="D1069" s="177">
        <v>105960443.16</v>
      </c>
      <c r="E1069" s="177">
        <v>103517059.16</v>
      </c>
      <c r="F1069" s="177">
        <v>103517059</v>
      </c>
      <c r="G1069" s="177">
        <v>103517059</v>
      </c>
      <c r="H1069" s="177">
        <v>103517059</v>
      </c>
      <c r="I1069" s="177">
        <v>103517059</v>
      </c>
      <c r="J1069" s="166"/>
      <c r="K1069" s="166"/>
      <c r="L1069" s="166"/>
      <c r="M1069" s="166"/>
      <c r="N1069" s="166"/>
      <c r="O1069" s="166"/>
      <c r="P1069" s="166"/>
      <c r="Q1069" s="166"/>
      <c r="R1069" s="166"/>
      <c r="S1069" s="166"/>
      <c r="T1069" s="178">
        <v>1328298946.353636</v>
      </c>
      <c r="U1069" s="178">
        <v>8808620</v>
      </c>
      <c r="V1069" s="178">
        <v>1026693698.3600001</v>
      </c>
    </row>
    <row r="1070" spans="1:22" s="167" customFormat="1" x14ac:dyDescent="0.25">
      <c r="A1070" s="175">
        <v>361000</v>
      </c>
      <c r="B1070" s="176" t="s">
        <v>774</v>
      </c>
      <c r="C1070" s="177">
        <v>0</v>
      </c>
      <c r="D1070" s="177">
        <v>0</v>
      </c>
      <c r="E1070" s="177">
        <v>0</v>
      </c>
      <c r="F1070" s="177">
        <v>0</v>
      </c>
      <c r="G1070" s="177">
        <v>0</v>
      </c>
      <c r="H1070" s="177">
        <v>0</v>
      </c>
      <c r="I1070" s="177">
        <v>0</v>
      </c>
      <c r="J1070" s="166"/>
      <c r="K1070" s="166"/>
      <c r="L1070" s="166"/>
      <c r="M1070" s="166"/>
      <c r="N1070" s="166"/>
      <c r="O1070" s="166"/>
      <c r="P1070" s="166"/>
      <c r="Q1070" s="166"/>
      <c r="R1070" s="166"/>
      <c r="S1070" s="166"/>
      <c r="T1070" s="178">
        <v>168985707.36298701</v>
      </c>
      <c r="U1070" s="178">
        <v>0</v>
      </c>
      <c r="V1070" s="178">
        <v>0</v>
      </c>
    </row>
    <row r="1071" spans="1:22" s="167" customFormat="1" x14ac:dyDescent="0.25">
      <c r="A1071" s="171">
        <v>370000</v>
      </c>
      <c r="B1071" s="172" t="s">
        <v>790</v>
      </c>
      <c r="C1071" s="173">
        <v>0</v>
      </c>
      <c r="D1071" s="173">
        <v>0</v>
      </c>
      <c r="E1071" s="173">
        <v>0</v>
      </c>
      <c r="F1071" s="173">
        <v>0</v>
      </c>
      <c r="G1071" s="173">
        <v>0</v>
      </c>
      <c r="H1071" s="173">
        <v>0</v>
      </c>
      <c r="I1071" s="173">
        <v>0</v>
      </c>
      <c r="J1071" s="166"/>
      <c r="K1071" s="166"/>
      <c r="L1071" s="166"/>
      <c r="M1071" s="166"/>
      <c r="N1071" s="166"/>
      <c r="O1071" s="166"/>
      <c r="P1071" s="166"/>
      <c r="Q1071" s="166"/>
      <c r="R1071" s="166"/>
      <c r="S1071" s="166"/>
      <c r="T1071" s="174">
        <v>1071135871.7523378</v>
      </c>
      <c r="U1071" s="174">
        <v>0</v>
      </c>
      <c r="V1071" s="174">
        <v>790863630.9040004</v>
      </c>
    </row>
    <row r="1072" spans="1:22" s="167" customFormat="1" x14ac:dyDescent="0.25">
      <c r="A1072" s="175">
        <v>370500</v>
      </c>
      <c r="B1072" s="176" t="s">
        <v>2187</v>
      </c>
      <c r="C1072" s="177">
        <v>0</v>
      </c>
      <c r="D1072" s="177">
        <v>0</v>
      </c>
      <c r="E1072" s="177">
        <v>0</v>
      </c>
      <c r="F1072" s="177">
        <v>0</v>
      </c>
      <c r="G1072" s="177">
        <v>0</v>
      </c>
      <c r="H1072" s="177">
        <v>0</v>
      </c>
      <c r="I1072" s="177">
        <v>0</v>
      </c>
      <c r="J1072" s="166"/>
      <c r="K1072" s="166"/>
      <c r="L1072" s="166"/>
      <c r="M1072" s="166"/>
      <c r="N1072" s="166"/>
      <c r="O1072" s="166"/>
      <c r="P1072" s="166"/>
      <c r="Q1072" s="166"/>
      <c r="R1072" s="166"/>
      <c r="S1072" s="166"/>
      <c r="T1072" s="178">
        <v>322258686.28103894</v>
      </c>
      <c r="U1072" s="178">
        <v>0</v>
      </c>
      <c r="V1072" s="178">
        <v>167191712.80000016</v>
      </c>
    </row>
    <row r="1073" spans="1:22" s="167" customFormat="1" x14ac:dyDescent="0.25">
      <c r="A1073" s="175">
        <v>371000</v>
      </c>
      <c r="B1073" s="176" t="s">
        <v>788</v>
      </c>
      <c r="C1073" s="177">
        <v>0</v>
      </c>
      <c r="D1073" s="177">
        <v>0</v>
      </c>
      <c r="E1073" s="177">
        <v>0</v>
      </c>
      <c r="F1073" s="177">
        <v>0</v>
      </c>
      <c r="G1073" s="177">
        <v>0</v>
      </c>
      <c r="H1073" s="177">
        <v>0</v>
      </c>
      <c r="I1073" s="177">
        <v>0</v>
      </c>
      <c r="J1073" s="166"/>
      <c r="K1073" s="166"/>
      <c r="L1073" s="166"/>
      <c r="M1073" s="166"/>
      <c r="N1073" s="166"/>
      <c r="O1073" s="166"/>
      <c r="P1073" s="166"/>
      <c r="Q1073" s="166"/>
      <c r="R1073" s="166"/>
      <c r="S1073" s="166"/>
      <c r="T1073" s="178">
        <v>-1589686.4545454546</v>
      </c>
      <c r="U1073" s="178">
        <v>0</v>
      </c>
      <c r="V1073" s="178">
        <v>0</v>
      </c>
    </row>
    <row r="1074" spans="1:22" s="167" customFormat="1" x14ac:dyDescent="0.25">
      <c r="A1074" s="175">
        <v>371500</v>
      </c>
      <c r="B1074" s="176" t="s">
        <v>787</v>
      </c>
      <c r="C1074" s="177">
        <v>0</v>
      </c>
      <c r="D1074" s="177">
        <v>0</v>
      </c>
      <c r="E1074" s="177">
        <v>0</v>
      </c>
      <c r="F1074" s="177">
        <v>0</v>
      </c>
      <c r="G1074" s="177">
        <v>0</v>
      </c>
      <c r="H1074" s="177">
        <v>0</v>
      </c>
      <c r="I1074" s="177">
        <v>0</v>
      </c>
      <c r="J1074" s="166"/>
      <c r="K1074" s="166"/>
      <c r="L1074" s="166"/>
      <c r="M1074" s="166"/>
      <c r="N1074" s="166"/>
      <c r="O1074" s="166"/>
      <c r="P1074" s="166"/>
      <c r="Q1074" s="166"/>
      <c r="R1074" s="166"/>
      <c r="S1074" s="166"/>
      <c r="T1074" s="178">
        <v>697553509.62285709</v>
      </c>
      <c r="U1074" s="178">
        <v>0</v>
      </c>
      <c r="V1074" s="178">
        <v>0</v>
      </c>
    </row>
    <row r="1075" spans="1:22" s="167" customFormat="1" x14ac:dyDescent="0.25">
      <c r="A1075" s="179">
        <v>371505</v>
      </c>
      <c r="B1075" s="180" t="s">
        <v>786</v>
      </c>
      <c r="C1075" s="181">
        <v>0</v>
      </c>
      <c r="D1075" s="181">
        <v>0</v>
      </c>
      <c r="E1075" s="181">
        <v>0</v>
      </c>
      <c r="F1075" s="181">
        <v>0</v>
      </c>
      <c r="G1075" s="181">
        <v>0</v>
      </c>
      <c r="H1075" s="181">
        <v>0</v>
      </c>
      <c r="I1075" s="181">
        <v>0</v>
      </c>
      <c r="J1075" s="166"/>
      <c r="K1075" s="166"/>
      <c r="L1075" s="166"/>
      <c r="M1075" s="166"/>
      <c r="N1075" s="166"/>
      <c r="O1075" s="166"/>
      <c r="P1075" s="166"/>
      <c r="Q1075" s="166"/>
      <c r="R1075" s="166"/>
      <c r="S1075" s="166"/>
      <c r="T1075" s="182">
        <v>95873888.246753246</v>
      </c>
      <c r="U1075" s="182">
        <v>0</v>
      </c>
      <c r="V1075" s="182">
        <v>0</v>
      </c>
    </row>
    <row r="1076" spans="1:22" s="167" customFormat="1" x14ac:dyDescent="0.25">
      <c r="A1076" s="179">
        <v>371510</v>
      </c>
      <c r="B1076" s="180" t="s">
        <v>785</v>
      </c>
      <c r="C1076" s="181">
        <v>0</v>
      </c>
      <c r="D1076" s="181">
        <v>0</v>
      </c>
      <c r="E1076" s="181">
        <v>0</v>
      </c>
      <c r="F1076" s="181">
        <v>0</v>
      </c>
      <c r="G1076" s="181">
        <v>0</v>
      </c>
      <c r="H1076" s="181">
        <v>0</v>
      </c>
      <c r="I1076" s="181">
        <v>0</v>
      </c>
      <c r="J1076" s="166"/>
      <c r="K1076" s="166"/>
      <c r="L1076" s="166"/>
      <c r="M1076" s="166"/>
      <c r="N1076" s="166"/>
      <c r="O1076" s="166"/>
      <c r="P1076" s="166"/>
      <c r="Q1076" s="166"/>
      <c r="R1076" s="166"/>
      <c r="S1076" s="166"/>
      <c r="T1076" s="182">
        <v>601679621.37610388</v>
      </c>
      <c r="U1076" s="182">
        <v>0</v>
      </c>
      <c r="V1076" s="182">
        <v>0</v>
      </c>
    </row>
    <row r="1077" spans="1:22" s="167" customFormat="1" x14ac:dyDescent="0.25">
      <c r="A1077" s="175">
        <v>372000</v>
      </c>
      <c r="B1077" s="176" t="s">
        <v>784</v>
      </c>
      <c r="C1077" s="177">
        <v>0</v>
      </c>
      <c r="D1077" s="177">
        <v>0</v>
      </c>
      <c r="E1077" s="177">
        <v>0</v>
      </c>
      <c r="F1077" s="177">
        <v>0</v>
      </c>
      <c r="G1077" s="177">
        <v>0</v>
      </c>
      <c r="H1077" s="177">
        <v>0</v>
      </c>
      <c r="I1077" s="177">
        <v>0</v>
      </c>
      <c r="J1077" s="166"/>
      <c r="K1077" s="166"/>
      <c r="L1077" s="166"/>
      <c r="M1077" s="166"/>
      <c r="N1077" s="166"/>
      <c r="O1077" s="166"/>
      <c r="P1077" s="166"/>
      <c r="Q1077" s="166"/>
      <c r="R1077" s="166"/>
      <c r="S1077" s="166"/>
      <c r="T1077" s="178">
        <v>0</v>
      </c>
      <c r="U1077" s="178">
        <v>0</v>
      </c>
      <c r="V1077" s="178">
        <v>0</v>
      </c>
    </row>
    <row r="1078" spans="1:22" s="167" customFormat="1" x14ac:dyDescent="0.25">
      <c r="A1078" s="175">
        <v>372500</v>
      </c>
      <c r="B1078" s="176" t="s">
        <v>783</v>
      </c>
      <c r="C1078" s="177">
        <v>0</v>
      </c>
      <c r="D1078" s="177">
        <v>0</v>
      </c>
      <c r="E1078" s="177">
        <v>0</v>
      </c>
      <c r="F1078" s="177">
        <v>0</v>
      </c>
      <c r="G1078" s="177">
        <v>0</v>
      </c>
      <c r="H1078" s="177">
        <v>0</v>
      </c>
      <c r="I1078" s="177">
        <v>0</v>
      </c>
      <c r="J1078" s="166"/>
      <c r="K1078" s="166"/>
      <c r="L1078" s="166"/>
      <c r="M1078" s="166"/>
      <c r="N1078" s="166"/>
      <c r="O1078" s="166"/>
      <c r="P1078" s="166"/>
      <c r="Q1078" s="166"/>
      <c r="R1078" s="166"/>
      <c r="S1078" s="166"/>
      <c r="T1078" s="178">
        <v>0</v>
      </c>
      <c r="U1078" s="178">
        <v>0</v>
      </c>
      <c r="V1078" s="178">
        <v>0</v>
      </c>
    </row>
    <row r="1079" spans="1:22" s="167" customFormat="1" x14ac:dyDescent="0.25">
      <c r="A1079" s="175">
        <v>373000</v>
      </c>
      <c r="B1079" s="176" t="s">
        <v>2188</v>
      </c>
      <c r="C1079" s="177">
        <v>0</v>
      </c>
      <c r="D1079" s="177">
        <v>0</v>
      </c>
      <c r="E1079" s="177">
        <v>0</v>
      </c>
      <c r="F1079" s="177">
        <v>0</v>
      </c>
      <c r="G1079" s="177">
        <v>0</v>
      </c>
      <c r="H1079" s="177">
        <v>0</v>
      </c>
      <c r="I1079" s="177">
        <v>0</v>
      </c>
      <c r="J1079" s="166"/>
      <c r="K1079" s="166"/>
      <c r="L1079" s="166"/>
      <c r="M1079" s="166"/>
      <c r="N1079" s="166"/>
      <c r="O1079" s="166"/>
      <c r="P1079" s="166"/>
      <c r="Q1079" s="166"/>
      <c r="R1079" s="166"/>
      <c r="S1079" s="166"/>
      <c r="T1079" s="178">
        <v>52724727.507402599</v>
      </c>
      <c r="U1079" s="178">
        <v>0</v>
      </c>
      <c r="V1079" s="178">
        <v>0</v>
      </c>
    </row>
    <row r="1080" spans="1:22" s="167" customFormat="1" x14ac:dyDescent="0.25">
      <c r="A1080" s="175">
        <v>373500</v>
      </c>
      <c r="B1080" s="176" t="s">
        <v>781</v>
      </c>
      <c r="C1080" s="177">
        <v>0</v>
      </c>
      <c r="D1080" s="177">
        <v>0</v>
      </c>
      <c r="E1080" s="177">
        <v>0</v>
      </c>
      <c r="F1080" s="177">
        <v>0</v>
      </c>
      <c r="G1080" s="177">
        <v>0</v>
      </c>
      <c r="H1080" s="177">
        <v>0</v>
      </c>
      <c r="I1080" s="177">
        <v>0</v>
      </c>
      <c r="J1080" s="166"/>
      <c r="K1080" s="166"/>
      <c r="L1080" s="166"/>
      <c r="M1080" s="166"/>
      <c r="N1080" s="166"/>
      <c r="O1080" s="166"/>
      <c r="P1080" s="166"/>
      <c r="Q1080" s="166"/>
      <c r="R1080" s="166"/>
      <c r="S1080" s="166"/>
      <c r="T1080" s="178">
        <v>188634.79558441558</v>
      </c>
      <c r="U1080" s="178">
        <v>0</v>
      </c>
      <c r="V1080" s="178">
        <v>0</v>
      </c>
    </row>
    <row r="1081" spans="1:22" s="167" customFormat="1" x14ac:dyDescent="0.25">
      <c r="A1081" s="175">
        <v>374000</v>
      </c>
      <c r="B1081" s="176" t="s">
        <v>2189</v>
      </c>
      <c r="C1081" s="177">
        <v>0</v>
      </c>
      <c r="D1081" s="177">
        <v>0</v>
      </c>
      <c r="E1081" s="177">
        <v>0</v>
      </c>
      <c r="F1081" s="177">
        <v>0</v>
      </c>
      <c r="G1081" s="177">
        <v>0</v>
      </c>
      <c r="H1081" s="177">
        <v>0</v>
      </c>
      <c r="I1081" s="177">
        <v>0</v>
      </c>
      <c r="J1081" s="166"/>
      <c r="K1081" s="166"/>
      <c r="L1081" s="166"/>
      <c r="M1081" s="166"/>
      <c r="N1081" s="166"/>
      <c r="O1081" s="166"/>
      <c r="P1081" s="166"/>
      <c r="Q1081" s="166"/>
      <c r="R1081" s="166"/>
      <c r="S1081" s="166"/>
      <c r="T1081" s="178">
        <v>0</v>
      </c>
      <c r="U1081" s="178">
        <v>0</v>
      </c>
      <c r="V1081" s="178">
        <v>0</v>
      </c>
    </row>
    <row r="1082" spans="1:22" s="167" customFormat="1" x14ac:dyDescent="0.25">
      <c r="A1082" s="171">
        <v>380000</v>
      </c>
      <c r="B1082" s="172" t="s">
        <v>2190</v>
      </c>
      <c r="C1082" s="173">
        <v>0</v>
      </c>
      <c r="D1082" s="173">
        <v>0</v>
      </c>
      <c r="E1082" s="173">
        <v>0</v>
      </c>
      <c r="F1082" s="173">
        <v>0</v>
      </c>
      <c r="G1082" s="173">
        <v>0</v>
      </c>
      <c r="H1082" s="173">
        <v>0</v>
      </c>
      <c r="I1082" s="173">
        <v>0</v>
      </c>
      <c r="J1082" s="166"/>
      <c r="K1082" s="166"/>
      <c r="L1082" s="166"/>
      <c r="M1082" s="166"/>
      <c r="N1082" s="166"/>
      <c r="O1082" s="166"/>
      <c r="P1082" s="166"/>
      <c r="Q1082" s="166"/>
      <c r="R1082" s="166"/>
      <c r="S1082" s="166"/>
      <c r="T1082" s="174">
        <v>0</v>
      </c>
      <c r="U1082" s="174">
        <v>0</v>
      </c>
      <c r="V1082" s="174">
        <v>0</v>
      </c>
    </row>
    <row r="1083" spans="1:22" s="167" customFormat="1" x14ac:dyDescent="0.25">
      <c r="A1083" s="175">
        <v>380500</v>
      </c>
      <c r="B1083" s="176" t="s">
        <v>775</v>
      </c>
      <c r="C1083" s="177">
        <v>0</v>
      </c>
      <c r="D1083" s="177">
        <v>0</v>
      </c>
      <c r="E1083" s="177">
        <v>0</v>
      </c>
      <c r="F1083" s="177">
        <v>0</v>
      </c>
      <c r="G1083" s="177">
        <v>0</v>
      </c>
      <c r="H1083" s="177">
        <v>0</v>
      </c>
      <c r="I1083" s="177">
        <v>0</v>
      </c>
      <c r="J1083" s="166"/>
      <c r="K1083" s="166"/>
      <c r="L1083" s="166"/>
      <c r="M1083" s="166"/>
      <c r="N1083" s="166"/>
      <c r="O1083" s="166"/>
      <c r="P1083" s="166"/>
      <c r="Q1083" s="166"/>
      <c r="R1083" s="166"/>
      <c r="S1083" s="166"/>
      <c r="T1083" s="178">
        <v>0</v>
      </c>
      <c r="U1083" s="178">
        <v>0</v>
      </c>
      <c r="V1083" s="178">
        <v>0</v>
      </c>
    </row>
    <row r="1084" spans="1:22" s="167" customFormat="1" x14ac:dyDescent="0.25">
      <c r="A1084" s="175">
        <v>381000</v>
      </c>
      <c r="B1084" s="176" t="s">
        <v>774</v>
      </c>
      <c r="C1084" s="177">
        <v>0</v>
      </c>
      <c r="D1084" s="177">
        <v>0</v>
      </c>
      <c r="E1084" s="177">
        <v>0</v>
      </c>
      <c r="F1084" s="177">
        <v>0</v>
      </c>
      <c r="G1084" s="177">
        <v>0</v>
      </c>
      <c r="H1084" s="177">
        <v>0</v>
      </c>
      <c r="I1084" s="177">
        <v>0</v>
      </c>
      <c r="J1084" s="166"/>
      <c r="K1084" s="166"/>
      <c r="L1084" s="166"/>
      <c r="M1084" s="166"/>
      <c r="N1084" s="166"/>
      <c r="O1084" s="166"/>
      <c r="P1084" s="166"/>
      <c r="Q1084" s="166"/>
      <c r="R1084" s="166"/>
      <c r="S1084" s="166"/>
      <c r="T1084" s="178">
        <v>0</v>
      </c>
      <c r="U1084" s="178">
        <v>0</v>
      </c>
      <c r="V1084" s="178">
        <v>0</v>
      </c>
    </row>
    <row r="1085" spans="1:22" s="167" customFormat="1" x14ac:dyDescent="0.25">
      <c r="A1085" s="171">
        <v>390000</v>
      </c>
      <c r="B1085" s="172" t="s">
        <v>776</v>
      </c>
      <c r="C1085" s="173">
        <v>0</v>
      </c>
      <c r="D1085" s="173">
        <v>0</v>
      </c>
      <c r="E1085" s="173">
        <v>0</v>
      </c>
      <c r="F1085" s="173">
        <v>0</v>
      </c>
      <c r="G1085" s="173">
        <v>0</v>
      </c>
      <c r="H1085" s="173">
        <v>0</v>
      </c>
      <c r="I1085" s="173">
        <v>0</v>
      </c>
      <c r="J1085" s="166"/>
      <c r="K1085" s="166"/>
      <c r="L1085" s="166"/>
      <c r="M1085" s="166"/>
      <c r="N1085" s="166"/>
      <c r="O1085" s="166"/>
      <c r="P1085" s="166"/>
      <c r="Q1085" s="166"/>
      <c r="R1085" s="166"/>
      <c r="S1085" s="166"/>
      <c r="T1085" s="174">
        <v>9298691.2709090915</v>
      </c>
      <c r="U1085" s="174">
        <v>0</v>
      </c>
      <c r="V1085" s="174">
        <v>0</v>
      </c>
    </row>
    <row r="1086" spans="1:22" s="167" customFormat="1" x14ac:dyDescent="0.25">
      <c r="A1086" s="175">
        <v>390500</v>
      </c>
      <c r="B1086" s="176" t="s">
        <v>775</v>
      </c>
      <c r="C1086" s="177">
        <v>0</v>
      </c>
      <c r="D1086" s="177">
        <v>0</v>
      </c>
      <c r="E1086" s="177">
        <v>0</v>
      </c>
      <c r="F1086" s="177">
        <v>0</v>
      </c>
      <c r="G1086" s="177">
        <v>0</v>
      </c>
      <c r="H1086" s="177">
        <v>0</v>
      </c>
      <c r="I1086" s="177">
        <v>0</v>
      </c>
      <c r="J1086" s="166"/>
      <c r="K1086" s="166"/>
      <c r="L1086" s="166"/>
      <c r="M1086" s="166"/>
      <c r="N1086" s="166"/>
      <c r="O1086" s="166"/>
      <c r="P1086" s="166"/>
      <c r="Q1086" s="166"/>
      <c r="R1086" s="166"/>
      <c r="S1086" s="166"/>
      <c r="T1086" s="178">
        <v>12157378.441558441</v>
      </c>
      <c r="U1086" s="178">
        <v>0</v>
      </c>
      <c r="V1086" s="178">
        <v>0</v>
      </c>
    </row>
    <row r="1087" spans="1:22" s="167" customFormat="1" x14ac:dyDescent="0.25">
      <c r="A1087" s="175">
        <v>391000</v>
      </c>
      <c r="B1087" s="176" t="s">
        <v>774</v>
      </c>
      <c r="C1087" s="177">
        <v>0</v>
      </c>
      <c r="D1087" s="177">
        <v>0</v>
      </c>
      <c r="E1087" s="177">
        <v>0</v>
      </c>
      <c r="F1087" s="177">
        <v>0</v>
      </c>
      <c r="G1087" s="177">
        <v>0</v>
      </c>
      <c r="H1087" s="177">
        <v>0</v>
      </c>
      <c r="I1087" s="177">
        <v>0</v>
      </c>
      <c r="J1087" s="166"/>
      <c r="K1087" s="166"/>
      <c r="L1087" s="166"/>
      <c r="M1087" s="166"/>
      <c r="N1087" s="166"/>
      <c r="O1087" s="166"/>
      <c r="P1087" s="166"/>
      <c r="Q1087" s="166"/>
      <c r="R1087" s="166"/>
      <c r="S1087" s="166"/>
      <c r="T1087" s="178">
        <v>2858687.1706493506</v>
      </c>
      <c r="U1087" s="178">
        <v>0</v>
      </c>
      <c r="V1087" s="178">
        <v>0</v>
      </c>
    </row>
    <row r="1088" spans="1:22" s="167" customFormat="1" x14ac:dyDescent="0.25">
      <c r="A1088" s="168">
        <v>400000</v>
      </c>
      <c r="B1088" s="169" t="s">
        <v>773</v>
      </c>
      <c r="C1088" s="170">
        <v>1666175656.05</v>
      </c>
      <c r="D1088" s="170">
        <v>1987772279.8199999</v>
      </c>
      <c r="E1088" s="170">
        <v>2234616847.6799998</v>
      </c>
      <c r="F1088" s="170">
        <v>2608684928.21</v>
      </c>
      <c r="G1088" s="170">
        <v>2698958990.1300001</v>
      </c>
      <c r="H1088" s="170">
        <v>3102190812.6599998</v>
      </c>
      <c r="I1088" s="170">
        <v>761811755</v>
      </c>
      <c r="J1088" s="166"/>
      <c r="K1088" s="166"/>
      <c r="L1088" s="166"/>
      <c r="M1088" s="166"/>
      <c r="N1088" s="166"/>
      <c r="O1088" s="166"/>
      <c r="P1088" s="166"/>
      <c r="Q1088" s="166"/>
      <c r="R1088" s="166"/>
      <c r="S1088" s="166"/>
      <c r="T1088" s="185">
        <v>6678904270.4057121</v>
      </c>
      <c r="U1088" s="185">
        <v>3712703265.9400001</v>
      </c>
      <c r="V1088" s="185">
        <v>8029416721.9240026</v>
      </c>
    </row>
    <row r="1089" spans="1:22" s="167" customFormat="1" x14ac:dyDescent="0.25">
      <c r="A1089" s="218">
        <v>410000</v>
      </c>
      <c r="B1089" s="219" t="s">
        <v>772</v>
      </c>
      <c r="C1089" s="220">
        <v>1417620923</v>
      </c>
      <c r="D1089" s="220">
        <v>1706356842</v>
      </c>
      <c r="E1089" s="220">
        <v>1932939934</v>
      </c>
      <c r="F1089" s="220">
        <v>2192923254.23</v>
      </c>
      <c r="G1089" s="220">
        <v>2334286095</v>
      </c>
      <c r="H1089" s="220">
        <v>2595729739.4299998</v>
      </c>
      <c r="I1089" s="220">
        <v>652888447</v>
      </c>
      <c r="J1089" s="166"/>
      <c r="K1089" s="166"/>
      <c r="L1089" s="166"/>
      <c r="M1089" s="166"/>
      <c r="N1089" s="166"/>
      <c r="O1089" s="166"/>
      <c r="P1089" s="166"/>
      <c r="Q1089" s="166"/>
      <c r="R1089" s="166"/>
      <c r="S1089" s="166"/>
      <c r="T1089" s="217">
        <v>5670877185.9997396</v>
      </c>
      <c r="U1089" s="217">
        <v>3018069405.7399998</v>
      </c>
      <c r="V1089" s="217">
        <v>6988305998.5680017</v>
      </c>
    </row>
    <row r="1090" spans="1:22" s="167" customFormat="1" x14ac:dyDescent="0.25">
      <c r="A1090" s="175">
        <v>410500</v>
      </c>
      <c r="B1090" s="176" t="s">
        <v>2191</v>
      </c>
      <c r="C1090" s="177">
        <v>0</v>
      </c>
      <c r="D1090" s="177">
        <v>0</v>
      </c>
      <c r="E1090" s="177">
        <v>0</v>
      </c>
      <c r="F1090" s="177">
        <v>0</v>
      </c>
      <c r="G1090" s="177">
        <v>0</v>
      </c>
      <c r="H1090" s="177">
        <v>0</v>
      </c>
      <c r="I1090" s="177">
        <v>0</v>
      </c>
      <c r="J1090" s="166"/>
      <c r="K1090" s="166"/>
      <c r="L1090" s="166"/>
      <c r="M1090" s="166"/>
      <c r="N1090" s="166"/>
      <c r="O1090" s="166"/>
      <c r="P1090" s="166"/>
      <c r="Q1090" s="166"/>
      <c r="R1090" s="166"/>
      <c r="S1090" s="166"/>
      <c r="T1090" s="178">
        <v>0</v>
      </c>
      <c r="U1090" s="178">
        <v>0</v>
      </c>
      <c r="V1090" s="178">
        <v>0</v>
      </c>
    </row>
    <row r="1091" spans="1:22" s="167" customFormat="1" x14ac:dyDescent="0.25">
      <c r="A1091" s="179">
        <v>410505</v>
      </c>
      <c r="B1091" s="180" t="s">
        <v>414</v>
      </c>
      <c r="C1091" s="181">
        <v>0</v>
      </c>
      <c r="D1091" s="181">
        <v>0</v>
      </c>
      <c r="E1091" s="181">
        <v>0</v>
      </c>
      <c r="F1091" s="181">
        <v>0</v>
      </c>
      <c r="G1091" s="181">
        <v>0</v>
      </c>
      <c r="H1091" s="181">
        <v>0</v>
      </c>
      <c r="I1091" s="181">
        <v>0</v>
      </c>
      <c r="J1091" s="166"/>
      <c r="K1091" s="166"/>
      <c r="L1091" s="166"/>
      <c r="M1091" s="166"/>
      <c r="N1091" s="166"/>
      <c r="O1091" s="166"/>
      <c r="P1091" s="166"/>
      <c r="Q1091" s="166"/>
      <c r="R1091" s="166"/>
      <c r="S1091" s="166"/>
      <c r="T1091" s="182">
        <v>0</v>
      </c>
      <c r="U1091" s="182">
        <v>0</v>
      </c>
      <c r="V1091" s="182">
        <v>0</v>
      </c>
    </row>
    <row r="1092" spans="1:22" s="167" customFormat="1" x14ac:dyDescent="0.25">
      <c r="A1092" s="179">
        <v>410510</v>
      </c>
      <c r="B1092" s="180" t="s">
        <v>413</v>
      </c>
      <c r="C1092" s="181">
        <v>0</v>
      </c>
      <c r="D1092" s="181">
        <v>0</v>
      </c>
      <c r="E1092" s="181">
        <v>0</v>
      </c>
      <c r="F1092" s="181">
        <v>0</v>
      </c>
      <c r="G1092" s="181">
        <v>0</v>
      </c>
      <c r="H1092" s="181">
        <v>0</v>
      </c>
      <c r="I1092" s="181">
        <v>0</v>
      </c>
      <c r="J1092" s="166"/>
      <c r="K1092" s="166"/>
      <c r="L1092" s="166"/>
      <c r="M1092" s="166"/>
      <c r="N1092" s="166"/>
      <c r="O1092" s="166"/>
      <c r="P1092" s="166"/>
      <c r="Q1092" s="166"/>
      <c r="R1092" s="166"/>
      <c r="S1092" s="166"/>
      <c r="T1092" s="182">
        <v>0</v>
      </c>
      <c r="U1092" s="182">
        <v>0</v>
      </c>
      <c r="V1092" s="182">
        <v>0</v>
      </c>
    </row>
    <row r="1093" spans="1:22" s="167" customFormat="1" x14ac:dyDescent="0.25">
      <c r="A1093" s="179">
        <v>410515</v>
      </c>
      <c r="B1093" s="180" t="s">
        <v>2192</v>
      </c>
      <c r="C1093" s="181">
        <v>0</v>
      </c>
      <c r="D1093" s="181">
        <v>0</v>
      </c>
      <c r="E1093" s="181">
        <v>0</v>
      </c>
      <c r="F1093" s="181">
        <v>0</v>
      </c>
      <c r="G1093" s="181">
        <v>0</v>
      </c>
      <c r="H1093" s="181">
        <v>0</v>
      </c>
      <c r="I1093" s="181">
        <v>0</v>
      </c>
      <c r="J1093" s="166"/>
      <c r="K1093" s="166"/>
      <c r="L1093" s="166"/>
      <c r="M1093" s="166"/>
      <c r="N1093" s="166"/>
      <c r="O1093" s="166"/>
      <c r="P1093" s="166"/>
      <c r="Q1093" s="166"/>
      <c r="R1093" s="166"/>
      <c r="S1093" s="166"/>
      <c r="T1093" s="182">
        <v>0</v>
      </c>
      <c r="U1093" s="182">
        <v>0</v>
      </c>
      <c r="V1093" s="182">
        <v>0</v>
      </c>
    </row>
    <row r="1094" spans="1:22" s="167" customFormat="1" x14ac:dyDescent="0.25">
      <c r="A1094" s="179">
        <v>410520</v>
      </c>
      <c r="B1094" s="180" t="s">
        <v>2193</v>
      </c>
      <c r="C1094" s="181">
        <v>0</v>
      </c>
      <c r="D1094" s="181">
        <v>0</v>
      </c>
      <c r="E1094" s="181">
        <v>0</v>
      </c>
      <c r="F1094" s="181">
        <v>0</v>
      </c>
      <c r="G1094" s="181">
        <v>0</v>
      </c>
      <c r="H1094" s="181">
        <v>0</v>
      </c>
      <c r="I1094" s="181">
        <v>0</v>
      </c>
      <c r="J1094" s="166"/>
      <c r="K1094" s="166"/>
      <c r="L1094" s="166"/>
      <c r="M1094" s="166"/>
      <c r="N1094" s="166"/>
      <c r="O1094" s="166"/>
      <c r="P1094" s="166"/>
      <c r="Q1094" s="166"/>
      <c r="R1094" s="166"/>
      <c r="S1094" s="166"/>
      <c r="T1094" s="182">
        <v>0</v>
      </c>
      <c r="U1094" s="182">
        <v>0</v>
      </c>
      <c r="V1094" s="182">
        <v>0</v>
      </c>
    </row>
    <row r="1095" spans="1:22" s="167" customFormat="1" x14ac:dyDescent="0.25">
      <c r="A1095" s="179">
        <v>410525</v>
      </c>
      <c r="B1095" s="180" t="s">
        <v>410</v>
      </c>
      <c r="C1095" s="181">
        <v>0</v>
      </c>
      <c r="D1095" s="181">
        <v>0</v>
      </c>
      <c r="E1095" s="181">
        <v>0</v>
      </c>
      <c r="F1095" s="181">
        <v>0</v>
      </c>
      <c r="G1095" s="181">
        <v>0</v>
      </c>
      <c r="H1095" s="181">
        <v>0</v>
      </c>
      <c r="I1095" s="181">
        <v>0</v>
      </c>
      <c r="J1095" s="166"/>
      <c r="K1095" s="166"/>
      <c r="L1095" s="166"/>
      <c r="M1095" s="166"/>
      <c r="N1095" s="166"/>
      <c r="O1095" s="166"/>
      <c r="P1095" s="166"/>
      <c r="Q1095" s="166"/>
      <c r="R1095" s="166"/>
      <c r="S1095" s="166"/>
      <c r="T1095" s="182">
        <v>0</v>
      </c>
      <c r="U1095" s="182">
        <v>0</v>
      </c>
      <c r="V1095" s="182">
        <v>0</v>
      </c>
    </row>
    <row r="1096" spans="1:22" s="167" customFormat="1" x14ac:dyDescent="0.25">
      <c r="A1096" s="179">
        <v>410530</v>
      </c>
      <c r="B1096" s="180" t="s">
        <v>2194</v>
      </c>
      <c r="C1096" s="181">
        <v>0</v>
      </c>
      <c r="D1096" s="181">
        <v>0</v>
      </c>
      <c r="E1096" s="181">
        <v>0</v>
      </c>
      <c r="F1096" s="181">
        <v>0</v>
      </c>
      <c r="G1096" s="181">
        <v>0</v>
      </c>
      <c r="H1096" s="181">
        <v>0</v>
      </c>
      <c r="I1096" s="181">
        <v>0</v>
      </c>
      <c r="J1096" s="166"/>
      <c r="K1096" s="166"/>
      <c r="L1096" s="166"/>
      <c r="M1096" s="166"/>
      <c r="N1096" s="166"/>
      <c r="O1096" s="166"/>
      <c r="P1096" s="166"/>
      <c r="Q1096" s="166"/>
      <c r="R1096" s="166"/>
      <c r="S1096" s="166"/>
      <c r="T1096" s="182">
        <v>0</v>
      </c>
      <c r="U1096" s="182">
        <v>0</v>
      </c>
      <c r="V1096" s="182">
        <v>0</v>
      </c>
    </row>
    <row r="1097" spans="1:22" s="167" customFormat="1" x14ac:dyDescent="0.25">
      <c r="A1097" s="179">
        <v>410535</v>
      </c>
      <c r="B1097" s="180" t="s">
        <v>2195</v>
      </c>
      <c r="C1097" s="181">
        <v>0</v>
      </c>
      <c r="D1097" s="181">
        <v>0</v>
      </c>
      <c r="E1097" s="181">
        <v>0</v>
      </c>
      <c r="F1097" s="181">
        <v>0</v>
      </c>
      <c r="G1097" s="181">
        <v>0</v>
      </c>
      <c r="H1097" s="181">
        <v>0</v>
      </c>
      <c r="I1097" s="181">
        <v>0</v>
      </c>
      <c r="J1097" s="166"/>
      <c r="K1097" s="166"/>
      <c r="L1097" s="166"/>
      <c r="M1097" s="166"/>
      <c r="N1097" s="166"/>
      <c r="O1097" s="166"/>
      <c r="P1097" s="166"/>
      <c r="Q1097" s="166"/>
      <c r="R1097" s="166"/>
      <c r="S1097" s="166"/>
      <c r="T1097" s="182">
        <v>0</v>
      </c>
      <c r="U1097" s="182">
        <v>0</v>
      </c>
      <c r="V1097" s="182">
        <v>0</v>
      </c>
    </row>
    <row r="1098" spans="1:22" s="167" customFormat="1" x14ac:dyDescent="0.25">
      <c r="A1098" s="179">
        <v>410540</v>
      </c>
      <c r="B1098" s="180" t="s">
        <v>407</v>
      </c>
      <c r="C1098" s="181">
        <v>0</v>
      </c>
      <c r="D1098" s="181">
        <v>0</v>
      </c>
      <c r="E1098" s="181">
        <v>0</v>
      </c>
      <c r="F1098" s="181">
        <v>0</v>
      </c>
      <c r="G1098" s="181">
        <v>0</v>
      </c>
      <c r="H1098" s="181">
        <v>0</v>
      </c>
      <c r="I1098" s="181">
        <v>0</v>
      </c>
      <c r="J1098" s="166"/>
      <c r="K1098" s="166"/>
      <c r="L1098" s="166"/>
      <c r="M1098" s="166"/>
      <c r="N1098" s="166"/>
      <c r="O1098" s="166"/>
      <c r="P1098" s="166"/>
      <c r="Q1098" s="166"/>
      <c r="R1098" s="166"/>
      <c r="S1098" s="166"/>
      <c r="T1098" s="182">
        <v>0</v>
      </c>
      <c r="U1098" s="182">
        <v>0</v>
      </c>
      <c r="V1098" s="182">
        <v>0</v>
      </c>
    </row>
    <row r="1099" spans="1:22" s="167" customFormat="1" x14ac:dyDescent="0.25">
      <c r="A1099" s="179">
        <v>410545</v>
      </c>
      <c r="B1099" s="180" t="s">
        <v>2196</v>
      </c>
      <c r="C1099" s="181">
        <v>0</v>
      </c>
      <c r="D1099" s="181">
        <v>0</v>
      </c>
      <c r="E1099" s="181">
        <v>0</v>
      </c>
      <c r="F1099" s="181">
        <v>0</v>
      </c>
      <c r="G1099" s="181">
        <v>0</v>
      </c>
      <c r="H1099" s="181">
        <v>0</v>
      </c>
      <c r="I1099" s="181">
        <v>0</v>
      </c>
      <c r="J1099" s="166"/>
      <c r="K1099" s="166"/>
      <c r="L1099" s="166"/>
      <c r="M1099" s="166"/>
      <c r="N1099" s="166"/>
      <c r="O1099" s="166"/>
      <c r="P1099" s="166"/>
      <c r="Q1099" s="166"/>
      <c r="R1099" s="166"/>
      <c r="S1099" s="166"/>
      <c r="T1099" s="182">
        <v>0</v>
      </c>
      <c r="U1099" s="182">
        <v>0</v>
      </c>
      <c r="V1099" s="182">
        <v>0</v>
      </c>
    </row>
    <row r="1100" spans="1:22" s="167" customFormat="1" x14ac:dyDescent="0.25">
      <c r="A1100" s="179">
        <v>410550</v>
      </c>
      <c r="B1100" s="180" t="s">
        <v>2197</v>
      </c>
      <c r="C1100" s="181">
        <v>0</v>
      </c>
      <c r="D1100" s="181">
        <v>0</v>
      </c>
      <c r="E1100" s="181">
        <v>0</v>
      </c>
      <c r="F1100" s="181">
        <v>0</v>
      </c>
      <c r="G1100" s="181">
        <v>0</v>
      </c>
      <c r="H1100" s="181">
        <v>0</v>
      </c>
      <c r="I1100" s="181">
        <v>0</v>
      </c>
      <c r="J1100" s="166"/>
      <c r="K1100" s="166"/>
      <c r="L1100" s="166"/>
      <c r="M1100" s="166"/>
      <c r="N1100" s="166"/>
      <c r="O1100" s="166"/>
      <c r="P1100" s="166"/>
      <c r="Q1100" s="166"/>
      <c r="R1100" s="166"/>
      <c r="S1100" s="166"/>
      <c r="T1100" s="182">
        <v>0</v>
      </c>
      <c r="U1100" s="182">
        <v>0</v>
      </c>
      <c r="V1100" s="182">
        <v>0</v>
      </c>
    </row>
    <row r="1101" spans="1:22" s="167" customFormat="1" x14ac:dyDescent="0.25">
      <c r="A1101" s="179">
        <v>410555</v>
      </c>
      <c r="B1101" s="180" t="s">
        <v>2198</v>
      </c>
      <c r="C1101" s="181">
        <v>0</v>
      </c>
      <c r="D1101" s="181">
        <v>0</v>
      </c>
      <c r="E1101" s="181">
        <v>0</v>
      </c>
      <c r="F1101" s="181">
        <v>0</v>
      </c>
      <c r="G1101" s="181">
        <v>0</v>
      </c>
      <c r="H1101" s="181">
        <v>0</v>
      </c>
      <c r="I1101" s="181">
        <v>0</v>
      </c>
      <c r="J1101" s="166"/>
      <c r="K1101" s="166"/>
      <c r="L1101" s="166"/>
      <c r="M1101" s="166"/>
      <c r="N1101" s="166"/>
      <c r="O1101" s="166"/>
      <c r="P1101" s="166"/>
      <c r="Q1101" s="166"/>
      <c r="R1101" s="166"/>
      <c r="S1101" s="166"/>
      <c r="T1101" s="182">
        <v>0</v>
      </c>
      <c r="U1101" s="182">
        <v>0</v>
      </c>
      <c r="V1101" s="182">
        <v>0</v>
      </c>
    </row>
    <row r="1102" spans="1:22" s="167" customFormat="1" x14ac:dyDescent="0.25">
      <c r="A1102" s="179">
        <v>410560</v>
      </c>
      <c r="B1102" s="180" t="s">
        <v>2199</v>
      </c>
      <c r="C1102" s="181">
        <v>0</v>
      </c>
      <c r="D1102" s="181">
        <v>0</v>
      </c>
      <c r="E1102" s="181">
        <v>0</v>
      </c>
      <c r="F1102" s="181">
        <v>0</v>
      </c>
      <c r="G1102" s="181">
        <v>0</v>
      </c>
      <c r="H1102" s="181">
        <v>0</v>
      </c>
      <c r="I1102" s="181">
        <v>0</v>
      </c>
      <c r="J1102" s="166"/>
      <c r="K1102" s="166"/>
      <c r="L1102" s="166"/>
      <c r="M1102" s="166"/>
      <c r="N1102" s="166"/>
      <c r="O1102" s="166"/>
      <c r="P1102" s="166"/>
      <c r="Q1102" s="166"/>
      <c r="R1102" s="166"/>
      <c r="S1102" s="166"/>
      <c r="T1102" s="182">
        <v>0</v>
      </c>
      <c r="U1102" s="182">
        <v>0</v>
      </c>
      <c r="V1102" s="182">
        <v>0</v>
      </c>
    </row>
    <row r="1103" spans="1:22" s="167" customFormat="1" x14ac:dyDescent="0.25">
      <c r="A1103" s="179">
        <v>410565</v>
      </c>
      <c r="B1103" s="180" t="s">
        <v>2200</v>
      </c>
      <c r="C1103" s="181">
        <v>0</v>
      </c>
      <c r="D1103" s="181">
        <v>0</v>
      </c>
      <c r="E1103" s="181">
        <v>0</v>
      </c>
      <c r="F1103" s="181">
        <v>0</v>
      </c>
      <c r="G1103" s="181">
        <v>0</v>
      </c>
      <c r="H1103" s="181">
        <v>0</v>
      </c>
      <c r="I1103" s="181">
        <v>0</v>
      </c>
      <c r="J1103" s="166"/>
      <c r="K1103" s="166"/>
      <c r="L1103" s="166"/>
      <c r="M1103" s="166"/>
      <c r="N1103" s="166"/>
      <c r="O1103" s="166"/>
      <c r="P1103" s="166"/>
      <c r="Q1103" s="166"/>
      <c r="R1103" s="166"/>
      <c r="S1103" s="166"/>
      <c r="T1103" s="182">
        <v>0</v>
      </c>
      <c r="U1103" s="182">
        <v>0</v>
      </c>
      <c r="V1103" s="182">
        <v>0</v>
      </c>
    </row>
    <row r="1104" spans="1:22" s="167" customFormat="1" x14ac:dyDescent="0.25">
      <c r="A1104" s="179">
        <v>410570</v>
      </c>
      <c r="B1104" s="180" t="s">
        <v>2201</v>
      </c>
      <c r="C1104" s="181">
        <v>0</v>
      </c>
      <c r="D1104" s="181">
        <v>0</v>
      </c>
      <c r="E1104" s="181">
        <v>0</v>
      </c>
      <c r="F1104" s="181">
        <v>0</v>
      </c>
      <c r="G1104" s="181">
        <v>0</v>
      </c>
      <c r="H1104" s="181">
        <v>0</v>
      </c>
      <c r="I1104" s="181">
        <v>0</v>
      </c>
      <c r="J1104" s="166"/>
      <c r="K1104" s="166"/>
      <c r="L1104" s="166"/>
      <c r="M1104" s="166"/>
      <c r="N1104" s="166"/>
      <c r="O1104" s="166"/>
      <c r="P1104" s="166"/>
      <c r="Q1104" s="166"/>
      <c r="R1104" s="166"/>
      <c r="S1104" s="166"/>
      <c r="T1104" s="182">
        <v>0</v>
      </c>
      <c r="U1104" s="182">
        <v>0</v>
      </c>
      <c r="V1104" s="182">
        <v>0</v>
      </c>
    </row>
    <row r="1105" spans="1:22" s="167" customFormat="1" x14ac:dyDescent="0.25">
      <c r="A1105" s="179">
        <v>410575</v>
      </c>
      <c r="B1105" s="180" t="s">
        <v>400</v>
      </c>
      <c r="C1105" s="181">
        <v>0</v>
      </c>
      <c r="D1105" s="181">
        <v>0</v>
      </c>
      <c r="E1105" s="181">
        <v>0</v>
      </c>
      <c r="F1105" s="181">
        <v>0</v>
      </c>
      <c r="G1105" s="181">
        <v>0</v>
      </c>
      <c r="H1105" s="181">
        <v>0</v>
      </c>
      <c r="I1105" s="181">
        <v>0</v>
      </c>
      <c r="J1105" s="166"/>
      <c r="K1105" s="166"/>
      <c r="L1105" s="166"/>
      <c r="M1105" s="166"/>
      <c r="N1105" s="166"/>
      <c r="O1105" s="166"/>
      <c r="P1105" s="166"/>
      <c r="Q1105" s="166"/>
      <c r="R1105" s="166"/>
      <c r="S1105" s="166"/>
      <c r="T1105" s="182">
        <v>0</v>
      </c>
      <c r="U1105" s="182">
        <v>0</v>
      </c>
      <c r="V1105" s="182">
        <v>0</v>
      </c>
    </row>
    <row r="1106" spans="1:22" s="167" customFormat="1" x14ac:dyDescent="0.25">
      <c r="A1106" s="179">
        <v>410580</v>
      </c>
      <c r="B1106" s="180" t="s">
        <v>399</v>
      </c>
      <c r="C1106" s="181">
        <v>0</v>
      </c>
      <c r="D1106" s="181">
        <v>0</v>
      </c>
      <c r="E1106" s="181">
        <v>0</v>
      </c>
      <c r="F1106" s="181">
        <v>0</v>
      </c>
      <c r="G1106" s="181">
        <v>0</v>
      </c>
      <c r="H1106" s="181">
        <v>0</v>
      </c>
      <c r="I1106" s="181">
        <v>0</v>
      </c>
      <c r="J1106" s="166"/>
      <c r="K1106" s="166"/>
      <c r="L1106" s="166"/>
      <c r="M1106" s="166"/>
      <c r="N1106" s="166"/>
      <c r="O1106" s="166"/>
      <c r="P1106" s="166"/>
      <c r="Q1106" s="166"/>
      <c r="R1106" s="166"/>
      <c r="S1106" s="166"/>
      <c r="T1106" s="182">
        <v>0</v>
      </c>
      <c r="U1106" s="182">
        <v>0</v>
      </c>
      <c r="V1106" s="182">
        <v>0</v>
      </c>
    </row>
    <row r="1107" spans="1:22" s="167" customFormat="1" x14ac:dyDescent="0.25">
      <c r="A1107" s="175">
        <v>411000</v>
      </c>
      <c r="B1107" s="176" t="s">
        <v>398</v>
      </c>
      <c r="C1107" s="177">
        <v>0</v>
      </c>
      <c r="D1107" s="177">
        <v>0</v>
      </c>
      <c r="E1107" s="177">
        <v>0</v>
      </c>
      <c r="F1107" s="177">
        <v>0</v>
      </c>
      <c r="G1107" s="177">
        <v>0</v>
      </c>
      <c r="H1107" s="177">
        <v>0</v>
      </c>
      <c r="I1107" s="177">
        <v>0</v>
      </c>
      <c r="J1107" s="166"/>
      <c r="K1107" s="166"/>
      <c r="L1107" s="166"/>
      <c r="M1107" s="166"/>
      <c r="N1107" s="166"/>
      <c r="O1107" s="166"/>
      <c r="P1107" s="166"/>
      <c r="Q1107" s="166"/>
      <c r="R1107" s="166"/>
      <c r="S1107" s="166"/>
      <c r="T1107" s="178">
        <v>0</v>
      </c>
      <c r="U1107" s="178">
        <v>0</v>
      </c>
      <c r="V1107" s="178">
        <v>0</v>
      </c>
    </row>
    <row r="1108" spans="1:22" s="167" customFormat="1" x14ac:dyDescent="0.25">
      <c r="A1108" s="179">
        <v>411005</v>
      </c>
      <c r="B1108" s="180" t="s">
        <v>397</v>
      </c>
      <c r="C1108" s="181">
        <v>0</v>
      </c>
      <c r="D1108" s="181">
        <v>0</v>
      </c>
      <c r="E1108" s="181">
        <v>0</v>
      </c>
      <c r="F1108" s="181">
        <v>0</v>
      </c>
      <c r="G1108" s="181">
        <v>0</v>
      </c>
      <c r="H1108" s="181">
        <v>0</v>
      </c>
      <c r="I1108" s="181">
        <v>0</v>
      </c>
      <c r="J1108" s="166"/>
      <c r="K1108" s="166"/>
      <c r="L1108" s="166"/>
      <c r="M1108" s="166"/>
      <c r="N1108" s="166"/>
      <c r="O1108" s="166"/>
      <c r="P1108" s="166"/>
      <c r="Q1108" s="166"/>
      <c r="R1108" s="166"/>
      <c r="S1108" s="166"/>
      <c r="T1108" s="182">
        <v>0</v>
      </c>
      <c r="U1108" s="182">
        <v>0</v>
      </c>
      <c r="V1108" s="182">
        <v>0</v>
      </c>
    </row>
    <row r="1109" spans="1:22" s="167" customFormat="1" x14ac:dyDescent="0.25">
      <c r="A1109" s="179">
        <v>411010</v>
      </c>
      <c r="B1109" s="180" t="s">
        <v>2202</v>
      </c>
      <c r="C1109" s="181">
        <v>0</v>
      </c>
      <c r="D1109" s="181">
        <v>0</v>
      </c>
      <c r="E1109" s="181">
        <v>0</v>
      </c>
      <c r="F1109" s="181">
        <v>0</v>
      </c>
      <c r="G1109" s="181">
        <v>0</v>
      </c>
      <c r="H1109" s="181">
        <v>0</v>
      </c>
      <c r="I1109" s="181">
        <v>0</v>
      </c>
      <c r="J1109" s="166"/>
      <c r="K1109" s="166"/>
      <c r="L1109" s="166"/>
      <c r="M1109" s="166"/>
      <c r="N1109" s="166"/>
      <c r="O1109" s="166"/>
      <c r="P1109" s="166"/>
      <c r="Q1109" s="166"/>
      <c r="R1109" s="166"/>
      <c r="S1109" s="166"/>
      <c r="T1109" s="182">
        <v>0</v>
      </c>
      <c r="U1109" s="182">
        <v>0</v>
      </c>
      <c r="V1109" s="182">
        <v>0</v>
      </c>
    </row>
    <row r="1110" spans="1:22" s="167" customFormat="1" x14ac:dyDescent="0.25">
      <c r="A1110" s="179">
        <v>411095</v>
      </c>
      <c r="B1110" s="180" t="s">
        <v>221</v>
      </c>
      <c r="C1110" s="181">
        <v>0</v>
      </c>
      <c r="D1110" s="181">
        <v>0</v>
      </c>
      <c r="E1110" s="181">
        <v>0</v>
      </c>
      <c r="F1110" s="181">
        <v>0</v>
      </c>
      <c r="G1110" s="181">
        <v>0</v>
      </c>
      <c r="H1110" s="181">
        <v>0</v>
      </c>
      <c r="I1110" s="181">
        <v>0</v>
      </c>
      <c r="J1110" s="166"/>
      <c r="K1110" s="166"/>
      <c r="L1110" s="166"/>
      <c r="M1110" s="166"/>
      <c r="N1110" s="166"/>
      <c r="O1110" s="166"/>
      <c r="P1110" s="166"/>
      <c r="Q1110" s="166"/>
      <c r="R1110" s="166"/>
      <c r="S1110" s="166"/>
      <c r="T1110" s="182">
        <v>0</v>
      </c>
      <c r="U1110" s="182">
        <v>0</v>
      </c>
      <c r="V1110" s="182">
        <v>0</v>
      </c>
    </row>
    <row r="1111" spans="1:22" s="167" customFormat="1" x14ac:dyDescent="0.25">
      <c r="A1111" s="175">
        <v>411500</v>
      </c>
      <c r="B1111" s="176" t="s">
        <v>2203</v>
      </c>
      <c r="C1111" s="177">
        <v>0</v>
      </c>
      <c r="D1111" s="177">
        <v>0</v>
      </c>
      <c r="E1111" s="177">
        <v>0</v>
      </c>
      <c r="F1111" s="177">
        <v>0</v>
      </c>
      <c r="G1111" s="177">
        <v>0</v>
      </c>
      <c r="H1111" s="177">
        <v>0</v>
      </c>
      <c r="I1111" s="177">
        <v>0</v>
      </c>
      <c r="J1111" s="166"/>
      <c r="K1111" s="166"/>
      <c r="L1111" s="166"/>
      <c r="M1111" s="166"/>
      <c r="N1111" s="166"/>
      <c r="O1111" s="166"/>
      <c r="P1111" s="166"/>
      <c r="Q1111" s="166"/>
      <c r="R1111" s="166"/>
      <c r="S1111" s="166"/>
      <c r="T1111" s="178">
        <v>0</v>
      </c>
      <c r="U1111" s="178">
        <v>0</v>
      </c>
      <c r="V1111" s="178">
        <v>0</v>
      </c>
    </row>
    <row r="1112" spans="1:22" s="167" customFormat="1" x14ac:dyDescent="0.25">
      <c r="A1112" s="179">
        <v>411505</v>
      </c>
      <c r="B1112" s="180" t="s">
        <v>2204</v>
      </c>
      <c r="C1112" s="181">
        <v>0</v>
      </c>
      <c r="D1112" s="181">
        <v>0</v>
      </c>
      <c r="E1112" s="181">
        <v>0</v>
      </c>
      <c r="F1112" s="181">
        <v>0</v>
      </c>
      <c r="G1112" s="181">
        <v>0</v>
      </c>
      <c r="H1112" s="181">
        <v>0</v>
      </c>
      <c r="I1112" s="181">
        <v>0</v>
      </c>
      <c r="J1112" s="166"/>
      <c r="K1112" s="166"/>
      <c r="L1112" s="166"/>
      <c r="M1112" s="166"/>
      <c r="N1112" s="166"/>
      <c r="O1112" s="166"/>
      <c r="P1112" s="166"/>
      <c r="Q1112" s="166"/>
      <c r="R1112" s="166"/>
      <c r="S1112" s="166"/>
      <c r="T1112" s="182">
        <v>0</v>
      </c>
      <c r="U1112" s="182">
        <v>0</v>
      </c>
      <c r="V1112" s="182">
        <v>0</v>
      </c>
    </row>
    <row r="1113" spans="1:22" s="167" customFormat="1" x14ac:dyDescent="0.25">
      <c r="A1113" s="179">
        <v>411510</v>
      </c>
      <c r="B1113" s="180" t="s">
        <v>2205</v>
      </c>
      <c r="C1113" s="181">
        <v>0</v>
      </c>
      <c r="D1113" s="181">
        <v>0</v>
      </c>
      <c r="E1113" s="181">
        <v>0</v>
      </c>
      <c r="F1113" s="181">
        <v>0</v>
      </c>
      <c r="G1113" s="181">
        <v>0</v>
      </c>
      <c r="H1113" s="181">
        <v>0</v>
      </c>
      <c r="I1113" s="181">
        <v>0</v>
      </c>
      <c r="J1113" s="166"/>
      <c r="K1113" s="166"/>
      <c r="L1113" s="166"/>
      <c r="M1113" s="166"/>
      <c r="N1113" s="166"/>
      <c r="O1113" s="166"/>
      <c r="P1113" s="166"/>
      <c r="Q1113" s="166"/>
      <c r="R1113" s="166"/>
      <c r="S1113" s="166"/>
      <c r="T1113" s="182">
        <v>0</v>
      </c>
      <c r="U1113" s="182">
        <v>0</v>
      </c>
      <c r="V1113" s="182">
        <v>0</v>
      </c>
    </row>
    <row r="1114" spans="1:22" s="167" customFormat="1" x14ac:dyDescent="0.25">
      <c r="A1114" s="179">
        <v>411512</v>
      </c>
      <c r="B1114" s="180" t="s">
        <v>392</v>
      </c>
      <c r="C1114" s="181">
        <v>0</v>
      </c>
      <c r="D1114" s="181">
        <v>0</v>
      </c>
      <c r="E1114" s="181">
        <v>0</v>
      </c>
      <c r="F1114" s="181">
        <v>0</v>
      </c>
      <c r="G1114" s="181">
        <v>0</v>
      </c>
      <c r="H1114" s="181">
        <v>0</v>
      </c>
      <c r="I1114" s="181">
        <v>0</v>
      </c>
      <c r="J1114" s="166"/>
      <c r="K1114" s="166"/>
      <c r="L1114" s="166"/>
      <c r="M1114" s="166"/>
      <c r="N1114" s="166"/>
      <c r="O1114" s="166"/>
      <c r="P1114" s="166"/>
      <c r="Q1114" s="166"/>
      <c r="R1114" s="166"/>
      <c r="S1114" s="166"/>
      <c r="T1114" s="182">
        <v>0</v>
      </c>
      <c r="U1114" s="182">
        <v>0</v>
      </c>
      <c r="V1114" s="182">
        <v>0</v>
      </c>
    </row>
    <row r="1115" spans="1:22" s="167" customFormat="1" x14ac:dyDescent="0.25">
      <c r="A1115" s="179">
        <v>411514</v>
      </c>
      <c r="B1115" s="180" t="s">
        <v>2206</v>
      </c>
      <c r="C1115" s="181">
        <v>0</v>
      </c>
      <c r="D1115" s="181">
        <v>0</v>
      </c>
      <c r="E1115" s="181">
        <v>0</v>
      </c>
      <c r="F1115" s="181">
        <v>0</v>
      </c>
      <c r="G1115" s="181">
        <v>0</v>
      </c>
      <c r="H1115" s="181">
        <v>0</v>
      </c>
      <c r="I1115" s="181">
        <v>0</v>
      </c>
      <c r="J1115" s="166"/>
      <c r="K1115" s="166"/>
      <c r="L1115" s="166"/>
      <c r="M1115" s="166"/>
      <c r="N1115" s="166"/>
      <c r="O1115" s="166"/>
      <c r="P1115" s="166"/>
      <c r="Q1115" s="166"/>
      <c r="R1115" s="166"/>
      <c r="S1115" s="166"/>
      <c r="T1115" s="182">
        <v>0</v>
      </c>
      <c r="U1115" s="182">
        <v>0</v>
      </c>
      <c r="V1115" s="182">
        <v>0</v>
      </c>
    </row>
    <row r="1116" spans="1:22" s="167" customFormat="1" x14ac:dyDescent="0.25">
      <c r="A1116" s="179">
        <v>411515</v>
      </c>
      <c r="B1116" s="180" t="s">
        <v>390</v>
      </c>
      <c r="C1116" s="181">
        <v>0</v>
      </c>
      <c r="D1116" s="181">
        <v>0</v>
      </c>
      <c r="E1116" s="181">
        <v>0</v>
      </c>
      <c r="F1116" s="181">
        <v>0</v>
      </c>
      <c r="G1116" s="181">
        <v>0</v>
      </c>
      <c r="H1116" s="181">
        <v>0</v>
      </c>
      <c r="I1116" s="181">
        <v>0</v>
      </c>
      <c r="J1116" s="166"/>
      <c r="K1116" s="166"/>
      <c r="L1116" s="166"/>
      <c r="M1116" s="166"/>
      <c r="N1116" s="166"/>
      <c r="O1116" s="166"/>
      <c r="P1116" s="166"/>
      <c r="Q1116" s="166"/>
      <c r="R1116" s="166"/>
      <c r="S1116" s="166"/>
      <c r="T1116" s="182">
        <v>0</v>
      </c>
      <c r="U1116" s="182">
        <v>0</v>
      </c>
      <c r="V1116" s="182">
        <v>0</v>
      </c>
    </row>
    <row r="1117" spans="1:22" s="167" customFormat="1" x14ac:dyDescent="0.25">
      <c r="A1117" s="179">
        <v>411520</v>
      </c>
      <c r="B1117" s="180" t="s">
        <v>2207</v>
      </c>
      <c r="C1117" s="181">
        <v>0</v>
      </c>
      <c r="D1117" s="181">
        <v>0</v>
      </c>
      <c r="E1117" s="181">
        <v>0</v>
      </c>
      <c r="F1117" s="181">
        <v>0</v>
      </c>
      <c r="G1117" s="181">
        <v>0</v>
      </c>
      <c r="H1117" s="181">
        <v>0</v>
      </c>
      <c r="I1117" s="181">
        <v>0</v>
      </c>
      <c r="J1117" s="166"/>
      <c r="K1117" s="166"/>
      <c r="L1117" s="166"/>
      <c r="M1117" s="166"/>
      <c r="N1117" s="166"/>
      <c r="O1117" s="166"/>
      <c r="P1117" s="166"/>
      <c r="Q1117" s="166"/>
      <c r="R1117" s="166"/>
      <c r="S1117" s="166"/>
      <c r="T1117" s="182">
        <v>0</v>
      </c>
      <c r="U1117" s="182">
        <v>0</v>
      </c>
      <c r="V1117" s="182">
        <v>0</v>
      </c>
    </row>
    <row r="1118" spans="1:22" s="167" customFormat="1" x14ac:dyDescent="0.25">
      <c r="A1118" s="179">
        <v>411525</v>
      </c>
      <c r="B1118" s="180" t="s">
        <v>388</v>
      </c>
      <c r="C1118" s="181">
        <v>0</v>
      </c>
      <c r="D1118" s="181">
        <v>0</v>
      </c>
      <c r="E1118" s="181">
        <v>0</v>
      </c>
      <c r="F1118" s="181">
        <v>0</v>
      </c>
      <c r="G1118" s="181">
        <v>0</v>
      </c>
      <c r="H1118" s="181">
        <v>0</v>
      </c>
      <c r="I1118" s="181">
        <v>0</v>
      </c>
      <c r="J1118" s="166"/>
      <c r="K1118" s="166"/>
      <c r="L1118" s="166"/>
      <c r="M1118" s="166"/>
      <c r="N1118" s="166"/>
      <c r="O1118" s="166"/>
      <c r="P1118" s="166"/>
      <c r="Q1118" s="166"/>
      <c r="R1118" s="166"/>
      <c r="S1118" s="166"/>
      <c r="T1118" s="182">
        <v>0</v>
      </c>
      <c r="U1118" s="182">
        <v>0</v>
      </c>
      <c r="V1118" s="182">
        <v>0</v>
      </c>
    </row>
    <row r="1119" spans="1:22" s="167" customFormat="1" x14ac:dyDescent="0.25">
      <c r="A1119" s="179">
        <v>411527</v>
      </c>
      <c r="B1119" s="180" t="s">
        <v>387</v>
      </c>
      <c r="C1119" s="181">
        <v>0</v>
      </c>
      <c r="D1119" s="181">
        <v>0</v>
      </c>
      <c r="E1119" s="181">
        <v>0</v>
      </c>
      <c r="F1119" s="181">
        <v>0</v>
      </c>
      <c r="G1119" s="181">
        <v>0</v>
      </c>
      <c r="H1119" s="181">
        <v>0</v>
      </c>
      <c r="I1119" s="181">
        <v>0</v>
      </c>
      <c r="J1119" s="166"/>
      <c r="K1119" s="166"/>
      <c r="L1119" s="166"/>
      <c r="M1119" s="166"/>
      <c r="N1119" s="166"/>
      <c r="O1119" s="166"/>
      <c r="P1119" s="166"/>
      <c r="Q1119" s="166"/>
      <c r="R1119" s="166"/>
      <c r="S1119" s="166"/>
      <c r="T1119" s="182">
        <v>0</v>
      </c>
      <c r="U1119" s="182">
        <v>0</v>
      </c>
      <c r="V1119" s="182">
        <v>0</v>
      </c>
    </row>
    <row r="1120" spans="1:22" s="167" customFormat="1" x14ac:dyDescent="0.25">
      <c r="A1120" s="179">
        <v>411528</v>
      </c>
      <c r="B1120" s="180" t="s">
        <v>386</v>
      </c>
      <c r="C1120" s="181">
        <v>0</v>
      </c>
      <c r="D1120" s="181">
        <v>0</v>
      </c>
      <c r="E1120" s="181">
        <v>0</v>
      </c>
      <c r="F1120" s="181">
        <v>0</v>
      </c>
      <c r="G1120" s="181">
        <v>0</v>
      </c>
      <c r="H1120" s="181">
        <v>0</v>
      </c>
      <c r="I1120" s="181">
        <v>0</v>
      </c>
      <c r="J1120" s="166"/>
      <c r="K1120" s="166"/>
      <c r="L1120" s="166"/>
      <c r="M1120" s="166"/>
      <c r="N1120" s="166"/>
      <c r="O1120" s="166"/>
      <c r="P1120" s="166"/>
      <c r="Q1120" s="166"/>
      <c r="R1120" s="166"/>
      <c r="S1120" s="166"/>
      <c r="T1120" s="182">
        <v>0</v>
      </c>
      <c r="U1120" s="182">
        <v>0</v>
      </c>
      <c r="V1120" s="182">
        <v>0</v>
      </c>
    </row>
    <row r="1121" spans="1:22" s="167" customFormat="1" x14ac:dyDescent="0.25">
      <c r="A1121" s="179">
        <v>411530</v>
      </c>
      <c r="B1121" s="180" t="s">
        <v>385</v>
      </c>
      <c r="C1121" s="181">
        <v>0</v>
      </c>
      <c r="D1121" s="181">
        <v>0</v>
      </c>
      <c r="E1121" s="181">
        <v>0</v>
      </c>
      <c r="F1121" s="181">
        <v>0</v>
      </c>
      <c r="G1121" s="181">
        <v>0</v>
      </c>
      <c r="H1121" s="181">
        <v>0</v>
      </c>
      <c r="I1121" s="181">
        <v>0</v>
      </c>
      <c r="J1121" s="166"/>
      <c r="K1121" s="166"/>
      <c r="L1121" s="166"/>
      <c r="M1121" s="166"/>
      <c r="N1121" s="166"/>
      <c r="O1121" s="166"/>
      <c r="P1121" s="166"/>
      <c r="Q1121" s="166"/>
      <c r="R1121" s="166"/>
      <c r="S1121" s="166"/>
      <c r="T1121" s="182">
        <v>0</v>
      </c>
      <c r="U1121" s="182">
        <v>0</v>
      </c>
      <c r="V1121" s="182">
        <v>0</v>
      </c>
    </row>
    <row r="1122" spans="1:22" s="167" customFormat="1" x14ac:dyDescent="0.25">
      <c r="A1122" s="179">
        <v>411532</v>
      </c>
      <c r="B1122" s="180" t="s">
        <v>2208</v>
      </c>
      <c r="C1122" s="181">
        <v>0</v>
      </c>
      <c r="D1122" s="181">
        <v>0</v>
      </c>
      <c r="E1122" s="181">
        <v>0</v>
      </c>
      <c r="F1122" s="181">
        <v>0</v>
      </c>
      <c r="G1122" s="181">
        <v>0</v>
      </c>
      <c r="H1122" s="181">
        <v>0</v>
      </c>
      <c r="I1122" s="181">
        <v>0</v>
      </c>
      <c r="J1122" s="166"/>
      <c r="K1122" s="166"/>
      <c r="L1122" s="166"/>
      <c r="M1122" s="166"/>
      <c r="N1122" s="166"/>
      <c r="O1122" s="166"/>
      <c r="P1122" s="166"/>
      <c r="Q1122" s="166"/>
      <c r="R1122" s="166"/>
      <c r="S1122" s="166"/>
      <c r="T1122" s="182">
        <v>0</v>
      </c>
      <c r="U1122" s="182">
        <v>0</v>
      </c>
      <c r="V1122" s="182">
        <v>0</v>
      </c>
    </row>
    <row r="1123" spans="1:22" s="167" customFormat="1" x14ac:dyDescent="0.25">
      <c r="A1123" s="179">
        <v>411595</v>
      </c>
      <c r="B1123" s="180" t="s">
        <v>221</v>
      </c>
      <c r="C1123" s="181">
        <v>0</v>
      </c>
      <c r="D1123" s="181">
        <v>0</v>
      </c>
      <c r="E1123" s="181">
        <v>0</v>
      </c>
      <c r="F1123" s="181">
        <v>0</v>
      </c>
      <c r="G1123" s="181">
        <v>0</v>
      </c>
      <c r="H1123" s="181">
        <v>0</v>
      </c>
      <c r="I1123" s="181">
        <v>0</v>
      </c>
      <c r="J1123" s="166"/>
      <c r="K1123" s="166"/>
      <c r="L1123" s="166"/>
      <c r="M1123" s="166"/>
      <c r="N1123" s="166"/>
      <c r="O1123" s="166"/>
      <c r="P1123" s="166"/>
      <c r="Q1123" s="166"/>
      <c r="R1123" s="166"/>
      <c r="S1123" s="166"/>
      <c r="T1123" s="182">
        <v>0</v>
      </c>
      <c r="U1123" s="182">
        <v>0</v>
      </c>
      <c r="V1123" s="182">
        <v>0</v>
      </c>
    </row>
    <row r="1124" spans="1:22" s="167" customFormat="1" x14ac:dyDescent="0.25">
      <c r="A1124" s="175">
        <v>412000</v>
      </c>
      <c r="B1124" s="176" t="s">
        <v>383</v>
      </c>
      <c r="C1124" s="177">
        <v>0</v>
      </c>
      <c r="D1124" s="177">
        <v>0</v>
      </c>
      <c r="E1124" s="177">
        <v>0</v>
      </c>
      <c r="F1124" s="177">
        <v>0</v>
      </c>
      <c r="G1124" s="177">
        <v>0</v>
      </c>
      <c r="H1124" s="177">
        <v>0</v>
      </c>
      <c r="I1124" s="177">
        <v>0</v>
      </c>
      <c r="J1124" s="166"/>
      <c r="K1124" s="166"/>
      <c r="L1124" s="166"/>
      <c r="M1124" s="166"/>
      <c r="N1124" s="166"/>
      <c r="O1124" s="166"/>
      <c r="P1124" s="166"/>
      <c r="Q1124" s="166"/>
      <c r="R1124" s="166"/>
      <c r="S1124" s="166"/>
      <c r="T1124" s="178">
        <v>0</v>
      </c>
      <c r="U1124" s="178">
        <v>0</v>
      </c>
      <c r="V1124" s="178">
        <v>0</v>
      </c>
    </row>
    <row r="1125" spans="1:22" s="167" customFormat="1" x14ac:dyDescent="0.25">
      <c r="A1125" s="179">
        <v>412001</v>
      </c>
      <c r="B1125" s="180" t="s">
        <v>2209</v>
      </c>
      <c r="C1125" s="181">
        <v>0</v>
      </c>
      <c r="D1125" s="181">
        <v>0</v>
      </c>
      <c r="E1125" s="181">
        <v>0</v>
      </c>
      <c r="F1125" s="181">
        <v>0</v>
      </c>
      <c r="G1125" s="181">
        <v>0</v>
      </c>
      <c r="H1125" s="181">
        <v>0</v>
      </c>
      <c r="I1125" s="181">
        <v>0</v>
      </c>
      <c r="J1125" s="166"/>
      <c r="K1125" s="166"/>
      <c r="L1125" s="166"/>
      <c r="M1125" s="166"/>
      <c r="N1125" s="166"/>
      <c r="O1125" s="166"/>
      <c r="P1125" s="166"/>
      <c r="Q1125" s="166"/>
      <c r="R1125" s="166"/>
      <c r="S1125" s="166"/>
      <c r="T1125" s="182">
        <v>0</v>
      </c>
      <c r="U1125" s="182">
        <v>0</v>
      </c>
      <c r="V1125" s="182">
        <v>0</v>
      </c>
    </row>
    <row r="1126" spans="1:22" s="167" customFormat="1" x14ac:dyDescent="0.25">
      <c r="A1126" s="179">
        <v>412002</v>
      </c>
      <c r="B1126" s="180" t="s">
        <v>381</v>
      </c>
      <c r="C1126" s="181">
        <v>0</v>
      </c>
      <c r="D1126" s="181">
        <v>0</v>
      </c>
      <c r="E1126" s="181">
        <v>0</v>
      </c>
      <c r="F1126" s="181">
        <v>0</v>
      </c>
      <c r="G1126" s="181">
        <v>0</v>
      </c>
      <c r="H1126" s="181">
        <v>0</v>
      </c>
      <c r="I1126" s="181">
        <v>0</v>
      </c>
      <c r="J1126" s="166"/>
      <c r="K1126" s="166"/>
      <c r="L1126" s="166"/>
      <c r="M1126" s="166"/>
      <c r="N1126" s="166"/>
      <c r="O1126" s="166"/>
      <c r="P1126" s="166"/>
      <c r="Q1126" s="166"/>
      <c r="R1126" s="166"/>
      <c r="S1126" s="166"/>
      <c r="T1126" s="182">
        <v>0</v>
      </c>
      <c r="U1126" s="182">
        <v>0</v>
      </c>
      <c r="V1126" s="182">
        <v>0</v>
      </c>
    </row>
    <row r="1127" spans="1:22" s="167" customFormat="1" x14ac:dyDescent="0.25">
      <c r="A1127" s="179">
        <v>412003</v>
      </c>
      <c r="B1127" s="180" t="s">
        <v>380</v>
      </c>
      <c r="C1127" s="181">
        <v>0</v>
      </c>
      <c r="D1127" s="181">
        <v>0</v>
      </c>
      <c r="E1127" s="181">
        <v>0</v>
      </c>
      <c r="F1127" s="181">
        <v>0</v>
      </c>
      <c r="G1127" s="181">
        <v>0</v>
      </c>
      <c r="H1127" s="181">
        <v>0</v>
      </c>
      <c r="I1127" s="181">
        <v>0</v>
      </c>
      <c r="J1127" s="166"/>
      <c r="K1127" s="166"/>
      <c r="L1127" s="166"/>
      <c r="M1127" s="166"/>
      <c r="N1127" s="166"/>
      <c r="O1127" s="166"/>
      <c r="P1127" s="166"/>
      <c r="Q1127" s="166"/>
      <c r="R1127" s="166"/>
      <c r="S1127" s="166"/>
      <c r="T1127" s="182">
        <v>0</v>
      </c>
      <c r="U1127" s="182">
        <v>0</v>
      </c>
      <c r="V1127" s="182">
        <v>0</v>
      </c>
    </row>
    <row r="1128" spans="1:22" s="167" customFormat="1" x14ac:dyDescent="0.25">
      <c r="A1128" s="179">
        <v>412004</v>
      </c>
      <c r="B1128" s="180" t="s">
        <v>2210</v>
      </c>
      <c r="C1128" s="181">
        <v>0</v>
      </c>
      <c r="D1128" s="181">
        <v>0</v>
      </c>
      <c r="E1128" s="181">
        <v>0</v>
      </c>
      <c r="F1128" s="181">
        <v>0</v>
      </c>
      <c r="G1128" s="181">
        <v>0</v>
      </c>
      <c r="H1128" s="181">
        <v>0</v>
      </c>
      <c r="I1128" s="181">
        <v>0</v>
      </c>
      <c r="J1128" s="166"/>
      <c r="K1128" s="166"/>
      <c r="L1128" s="166"/>
      <c r="M1128" s="166"/>
      <c r="N1128" s="166"/>
      <c r="O1128" s="166"/>
      <c r="P1128" s="166"/>
      <c r="Q1128" s="166"/>
      <c r="R1128" s="166"/>
      <c r="S1128" s="166"/>
      <c r="T1128" s="182">
        <v>0</v>
      </c>
      <c r="U1128" s="182">
        <v>0</v>
      </c>
      <c r="V1128" s="182">
        <v>0</v>
      </c>
    </row>
    <row r="1129" spans="1:22" s="167" customFormat="1" x14ac:dyDescent="0.25">
      <c r="A1129" s="179">
        <v>412005</v>
      </c>
      <c r="B1129" s="180" t="s">
        <v>2211</v>
      </c>
      <c r="C1129" s="181">
        <v>0</v>
      </c>
      <c r="D1129" s="181">
        <v>0</v>
      </c>
      <c r="E1129" s="181">
        <v>0</v>
      </c>
      <c r="F1129" s="181">
        <v>0</v>
      </c>
      <c r="G1129" s="181">
        <v>0</v>
      </c>
      <c r="H1129" s="181">
        <v>0</v>
      </c>
      <c r="I1129" s="181">
        <v>0</v>
      </c>
      <c r="J1129" s="166"/>
      <c r="K1129" s="166"/>
      <c r="L1129" s="166"/>
      <c r="M1129" s="166"/>
      <c r="N1129" s="166"/>
      <c r="O1129" s="166"/>
      <c r="P1129" s="166"/>
      <c r="Q1129" s="166"/>
      <c r="R1129" s="166"/>
      <c r="S1129" s="166"/>
      <c r="T1129" s="182">
        <v>0</v>
      </c>
      <c r="U1129" s="182">
        <v>0</v>
      </c>
      <c r="V1129" s="182">
        <v>0</v>
      </c>
    </row>
    <row r="1130" spans="1:22" s="167" customFormat="1" x14ac:dyDescent="0.25">
      <c r="A1130" s="179">
        <v>412006</v>
      </c>
      <c r="B1130" s="180" t="s">
        <v>2212</v>
      </c>
      <c r="C1130" s="181">
        <v>0</v>
      </c>
      <c r="D1130" s="181">
        <v>0</v>
      </c>
      <c r="E1130" s="181">
        <v>0</v>
      </c>
      <c r="F1130" s="181">
        <v>0</v>
      </c>
      <c r="G1130" s="181">
        <v>0</v>
      </c>
      <c r="H1130" s="181">
        <v>0</v>
      </c>
      <c r="I1130" s="181">
        <v>0</v>
      </c>
      <c r="J1130" s="166"/>
      <c r="K1130" s="166"/>
      <c r="L1130" s="166"/>
      <c r="M1130" s="166"/>
      <c r="N1130" s="166"/>
      <c r="O1130" s="166"/>
      <c r="P1130" s="166"/>
      <c r="Q1130" s="166"/>
      <c r="R1130" s="166"/>
      <c r="S1130" s="166"/>
      <c r="T1130" s="182">
        <v>0</v>
      </c>
      <c r="U1130" s="182">
        <v>0</v>
      </c>
      <c r="V1130" s="182">
        <v>0</v>
      </c>
    </row>
    <row r="1131" spans="1:22" s="167" customFormat="1" x14ac:dyDescent="0.25">
      <c r="A1131" s="179">
        <v>412007</v>
      </c>
      <c r="B1131" s="180" t="s">
        <v>2213</v>
      </c>
      <c r="C1131" s="181">
        <v>0</v>
      </c>
      <c r="D1131" s="181">
        <v>0</v>
      </c>
      <c r="E1131" s="181">
        <v>0</v>
      </c>
      <c r="F1131" s="181">
        <v>0</v>
      </c>
      <c r="G1131" s="181">
        <v>0</v>
      </c>
      <c r="H1131" s="181">
        <v>0</v>
      </c>
      <c r="I1131" s="181">
        <v>0</v>
      </c>
      <c r="J1131" s="166"/>
      <c r="K1131" s="166"/>
      <c r="L1131" s="166"/>
      <c r="M1131" s="166"/>
      <c r="N1131" s="166"/>
      <c r="O1131" s="166"/>
      <c r="P1131" s="166"/>
      <c r="Q1131" s="166"/>
      <c r="R1131" s="166"/>
      <c r="S1131" s="166"/>
      <c r="T1131" s="182">
        <v>0</v>
      </c>
      <c r="U1131" s="182">
        <v>0</v>
      </c>
      <c r="V1131" s="182">
        <v>0</v>
      </c>
    </row>
    <row r="1132" spans="1:22" s="167" customFormat="1" x14ac:dyDescent="0.25">
      <c r="A1132" s="179">
        <v>412008</v>
      </c>
      <c r="B1132" s="180" t="s">
        <v>2214</v>
      </c>
      <c r="C1132" s="181">
        <v>0</v>
      </c>
      <c r="D1132" s="181">
        <v>0</v>
      </c>
      <c r="E1132" s="181">
        <v>0</v>
      </c>
      <c r="F1132" s="181">
        <v>0</v>
      </c>
      <c r="G1132" s="181">
        <v>0</v>
      </c>
      <c r="H1132" s="181">
        <v>0</v>
      </c>
      <c r="I1132" s="181">
        <v>0</v>
      </c>
      <c r="J1132" s="166"/>
      <c r="K1132" s="166"/>
      <c r="L1132" s="166"/>
      <c r="M1132" s="166"/>
      <c r="N1132" s="166"/>
      <c r="O1132" s="166"/>
      <c r="P1132" s="166"/>
      <c r="Q1132" s="166"/>
      <c r="R1132" s="166"/>
      <c r="S1132" s="166"/>
      <c r="T1132" s="182">
        <v>0</v>
      </c>
      <c r="U1132" s="182">
        <v>0</v>
      </c>
      <c r="V1132" s="182">
        <v>0</v>
      </c>
    </row>
    <row r="1133" spans="1:22" s="167" customFormat="1" x14ac:dyDescent="0.25">
      <c r="A1133" s="179">
        <v>412009</v>
      </c>
      <c r="B1133" s="180" t="s">
        <v>2215</v>
      </c>
      <c r="C1133" s="181">
        <v>0</v>
      </c>
      <c r="D1133" s="181">
        <v>0</v>
      </c>
      <c r="E1133" s="181">
        <v>0</v>
      </c>
      <c r="F1133" s="181">
        <v>0</v>
      </c>
      <c r="G1133" s="181">
        <v>0</v>
      </c>
      <c r="H1133" s="181">
        <v>0</v>
      </c>
      <c r="I1133" s="181">
        <v>0</v>
      </c>
      <c r="J1133" s="166"/>
      <c r="K1133" s="166"/>
      <c r="L1133" s="166"/>
      <c r="M1133" s="166"/>
      <c r="N1133" s="166"/>
      <c r="O1133" s="166"/>
      <c r="P1133" s="166"/>
      <c r="Q1133" s="166"/>
      <c r="R1133" s="166"/>
      <c r="S1133" s="166"/>
      <c r="T1133" s="182">
        <v>0</v>
      </c>
      <c r="U1133" s="182">
        <v>0</v>
      </c>
      <c r="V1133" s="182">
        <v>0</v>
      </c>
    </row>
    <row r="1134" spans="1:22" s="167" customFormat="1" x14ac:dyDescent="0.25">
      <c r="A1134" s="179">
        <v>412010</v>
      </c>
      <c r="B1134" s="180" t="s">
        <v>2216</v>
      </c>
      <c r="C1134" s="181">
        <v>0</v>
      </c>
      <c r="D1134" s="181">
        <v>0</v>
      </c>
      <c r="E1134" s="181">
        <v>0</v>
      </c>
      <c r="F1134" s="181">
        <v>0</v>
      </c>
      <c r="G1134" s="181">
        <v>0</v>
      </c>
      <c r="H1134" s="181">
        <v>0</v>
      </c>
      <c r="I1134" s="181">
        <v>0</v>
      </c>
      <c r="J1134" s="166"/>
      <c r="K1134" s="166"/>
      <c r="L1134" s="166"/>
      <c r="M1134" s="166"/>
      <c r="N1134" s="166"/>
      <c r="O1134" s="166"/>
      <c r="P1134" s="166"/>
      <c r="Q1134" s="166"/>
      <c r="R1134" s="166"/>
      <c r="S1134" s="166"/>
      <c r="T1134" s="182">
        <v>0</v>
      </c>
      <c r="U1134" s="182">
        <v>0</v>
      </c>
      <c r="V1134" s="182">
        <v>0</v>
      </c>
    </row>
    <row r="1135" spans="1:22" s="167" customFormat="1" x14ac:dyDescent="0.25">
      <c r="A1135" s="179">
        <v>412011</v>
      </c>
      <c r="B1135" s="180" t="s">
        <v>2217</v>
      </c>
      <c r="C1135" s="181">
        <v>0</v>
      </c>
      <c r="D1135" s="181">
        <v>0</v>
      </c>
      <c r="E1135" s="181">
        <v>0</v>
      </c>
      <c r="F1135" s="181">
        <v>0</v>
      </c>
      <c r="G1135" s="181">
        <v>0</v>
      </c>
      <c r="H1135" s="181">
        <v>0</v>
      </c>
      <c r="I1135" s="181">
        <v>0</v>
      </c>
      <c r="J1135" s="166"/>
      <c r="K1135" s="166"/>
      <c r="L1135" s="166"/>
      <c r="M1135" s="166"/>
      <c r="N1135" s="166"/>
      <c r="O1135" s="166"/>
      <c r="P1135" s="166"/>
      <c r="Q1135" s="166"/>
      <c r="R1135" s="166"/>
      <c r="S1135" s="166"/>
      <c r="T1135" s="182">
        <v>0</v>
      </c>
      <c r="U1135" s="182">
        <v>0</v>
      </c>
      <c r="V1135" s="182">
        <v>0</v>
      </c>
    </row>
    <row r="1136" spans="1:22" s="167" customFormat="1" x14ac:dyDescent="0.25">
      <c r="A1136" s="179">
        <v>412012</v>
      </c>
      <c r="B1136" s="180" t="s">
        <v>2218</v>
      </c>
      <c r="C1136" s="181">
        <v>0</v>
      </c>
      <c r="D1136" s="181">
        <v>0</v>
      </c>
      <c r="E1136" s="181">
        <v>0</v>
      </c>
      <c r="F1136" s="181">
        <v>0</v>
      </c>
      <c r="G1136" s="181">
        <v>0</v>
      </c>
      <c r="H1136" s="181">
        <v>0</v>
      </c>
      <c r="I1136" s="181">
        <v>0</v>
      </c>
      <c r="J1136" s="166"/>
      <c r="K1136" s="166"/>
      <c r="L1136" s="166"/>
      <c r="M1136" s="166"/>
      <c r="N1136" s="166"/>
      <c r="O1136" s="166"/>
      <c r="P1136" s="166"/>
      <c r="Q1136" s="166"/>
      <c r="R1136" s="166"/>
      <c r="S1136" s="166"/>
      <c r="T1136" s="182">
        <v>0</v>
      </c>
      <c r="U1136" s="182">
        <v>0</v>
      </c>
      <c r="V1136" s="182">
        <v>0</v>
      </c>
    </row>
    <row r="1137" spans="1:22" s="167" customFormat="1" x14ac:dyDescent="0.25">
      <c r="A1137" s="179">
        <v>412013</v>
      </c>
      <c r="B1137" s="180" t="s">
        <v>2219</v>
      </c>
      <c r="C1137" s="181">
        <v>0</v>
      </c>
      <c r="D1137" s="181">
        <v>0</v>
      </c>
      <c r="E1137" s="181">
        <v>0</v>
      </c>
      <c r="F1137" s="181">
        <v>0</v>
      </c>
      <c r="G1137" s="181">
        <v>0</v>
      </c>
      <c r="H1137" s="181">
        <v>0</v>
      </c>
      <c r="I1137" s="181">
        <v>0</v>
      </c>
      <c r="J1137" s="166"/>
      <c r="K1137" s="166"/>
      <c r="L1137" s="166"/>
      <c r="M1137" s="166"/>
      <c r="N1137" s="166"/>
      <c r="O1137" s="166"/>
      <c r="P1137" s="166"/>
      <c r="Q1137" s="166"/>
      <c r="R1137" s="166"/>
      <c r="S1137" s="166"/>
      <c r="T1137" s="182">
        <v>0</v>
      </c>
      <c r="U1137" s="182">
        <v>0</v>
      </c>
      <c r="V1137" s="182">
        <v>0</v>
      </c>
    </row>
    <row r="1138" spans="1:22" s="167" customFormat="1" x14ac:dyDescent="0.25">
      <c r="A1138" s="179">
        <v>412014</v>
      </c>
      <c r="B1138" s="180" t="s">
        <v>2220</v>
      </c>
      <c r="C1138" s="181">
        <v>0</v>
      </c>
      <c r="D1138" s="181">
        <v>0</v>
      </c>
      <c r="E1138" s="181">
        <v>0</v>
      </c>
      <c r="F1138" s="181">
        <v>0</v>
      </c>
      <c r="G1138" s="181">
        <v>0</v>
      </c>
      <c r="H1138" s="181">
        <v>0</v>
      </c>
      <c r="I1138" s="181">
        <v>0</v>
      </c>
      <c r="J1138" s="166"/>
      <c r="K1138" s="166"/>
      <c r="L1138" s="166"/>
      <c r="M1138" s="166"/>
      <c r="N1138" s="166"/>
      <c r="O1138" s="166"/>
      <c r="P1138" s="166"/>
      <c r="Q1138" s="166"/>
      <c r="R1138" s="166"/>
      <c r="S1138" s="166"/>
      <c r="T1138" s="182">
        <v>0</v>
      </c>
      <c r="U1138" s="182">
        <v>0</v>
      </c>
      <c r="V1138" s="182">
        <v>0</v>
      </c>
    </row>
    <row r="1139" spans="1:22" s="167" customFormat="1" x14ac:dyDescent="0.25">
      <c r="A1139" s="179">
        <v>412015</v>
      </c>
      <c r="B1139" s="180" t="s">
        <v>2221</v>
      </c>
      <c r="C1139" s="181">
        <v>0</v>
      </c>
      <c r="D1139" s="181">
        <v>0</v>
      </c>
      <c r="E1139" s="181">
        <v>0</v>
      </c>
      <c r="F1139" s="181">
        <v>0</v>
      </c>
      <c r="G1139" s="181">
        <v>0</v>
      </c>
      <c r="H1139" s="181">
        <v>0</v>
      </c>
      <c r="I1139" s="181">
        <v>0</v>
      </c>
      <c r="J1139" s="166"/>
      <c r="K1139" s="166"/>
      <c r="L1139" s="166"/>
      <c r="M1139" s="166"/>
      <c r="N1139" s="166"/>
      <c r="O1139" s="166"/>
      <c r="P1139" s="166"/>
      <c r="Q1139" s="166"/>
      <c r="R1139" s="166"/>
      <c r="S1139" s="166"/>
      <c r="T1139" s="182">
        <v>0</v>
      </c>
      <c r="U1139" s="182">
        <v>0</v>
      </c>
      <c r="V1139" s="182">
        <v>0</v>
      </c>
    </row>
    <row r="1140" spans="1:22" s="167" customFormat="1" x14ac:dyDescent="0.25">
      <c r="A1140" s="179">
        <v>412016</v>
      </c>
      <c r="B1140" s="180" t="s">
        <v>2222</v>
      </c>
      <c r="C1140" s="181">
        <v>0</v>
      </c>
      <c r="D1140" s="181">
        <v>0</v>
      </c>
      <c r="E1140" s="181">
        <v>0</v>
      </c>
      <c r="F1140" s="181">
        <v>0</v>
      </c>
      <c r="G1140" s="181">
        <v>0</v>
      </c>
      <c r="H1140" s="181">
        <v>0</v>
      </c>
      <c r="I1140" s="181">
        <v>0</v>
      </c>
      <c r="J1140" s="166"/>
      <c r="K1140" s="166"/>
      <c r="L1140" s="166"/>
      <c r="M1140" s="166"/>
      <c r="N1140" s="166"/>
      <c r="O1140" s="166"/>
      <c r="P1140" s="166"/>
      <c r="Q1140" s="166"/>
      <c r="R1140" s="166"/>
      <c r="S1140" s="166"/>
      <c r="T1140" s="182">
        <v>0</v>
      </c>
      <c r="U1140" s="182">
        <v>0</v>
      </c>
      <c r="V1140" s="182">
        <v>0</v>
      </c>
    </row>
    <row r="1141" spans="1:22" s="167" customFormat="1" x14ac:dyDescent="0.25">
      <c r="A1141" s="179">
        <v>412017</v>
      </c>
      <c r="B1141" s="180" t="s">
        <v>2223</v>
      </c>
      <c r="C1141" s="181">
        <v>0</v>
      </c>
      <c r="D1141" s="181">
        <v>0</v>
      </c>
      <c r="E1141" s="181">
        <v>0</v>
      </c>
      <c r="F1141" s="181">
        <v>0</v>
      </c>
      <c r="G1141" s="181">
        <v>0</v>
      </c>
      <c r="H1141" s="181">
        <v>0</v>
      </c>
      <c r="I1141" s="181">
        <v>0</v>
      </c>
      <c r="J1141" s="166"/>
      <c r="K1141" s="166"/>
      <c r="L1141" s="166"/>
      <c r="M1141" s="166"/>
      <c r="N1141" s="166"/>
      <c r="O1141" s="166"/>
      <c r="P1141" s="166"/>
      <c r="Q1141" s="166"/>
      <c r="R1141" s="166"/>
      <c r="S1141" s="166"/>
      <c r="T1141" s="182">
        <v>0</v>
      </c>
      <c r="U1141" s="182">
        <v>0</v>
      </c>
      <c r="V1141" s="182">
        <v>0</v>
      </c>
    </row>
    <row r="1142" spans="1:22" s="167" customFormat="1" x14ac:dyDescent="0.25">
      <c r="A1142" s="179">
        <v>412018</v>
      </c>
      <c r="B1142" s="180" t="s">
        <v>2224</v>
      </c>
      <c r="C1142" s="181">
        <v>0</v>
      </c>
      <c r="D1142" s="181">
        <v>0</v>
      </c>
      <c r="E1142" s="181">
        <v>0</v>
      </c>
      <c r="F1142" s="181">
        <v>0</v>
      </c>
      <c r="G1142" s="181">
        <v>0</v>
      </c>
      <c r="H1142" s="181">
        <v>0</v>
      </c>
      <c r="I1142" s="181">
        <v>0</v>
      </c>
      <c r="J1142" s="166"/>
      <c r="K1142" s="166"/>
      <c r="L1142" s="166"/>
      <c r="M1142" s="166"/>
      <c r="N1142" s="166"/>
      <c r="O1142" s="166"/>
      <c r="P1142" s="166"/>
      <c r="Q1142" s="166"/>
      <c r="R1142" s="166"/>
      <c r="S1142" s="166"/>
      <c r="T1142" s="182">
        <v>0</v>
      </c>
      <c r="U1142" s="182">
        <v>0</v>
      </c>
      <c r="V1142" s="182">
        <v>0</v>
      </c>
    </row>
    <row r="1143" spans="1:22" s="167" customFormat="1" x14ac:dyDescent="0.25">
      <c r="A1143" s="179">
        <v>412019</v>
      </c>
      <c r="B1143" s="180" t="s">
        <v>2225</v>
      </c>
      <c r="C1143" s="181">
        <v>0</v>
      </c>
      <c r="D1143" s="181">
        <v>0</v>
      </c>
      <c r="E1143" s="181">
        <v>0</v>
      </c>
      <c r="F1143" s="181">
        <v>0</v>
      </c>
      <c r="G1143" s="181">
        <v>0</v>
      </c>
      <c r="H1143" s="181">
        <v>0</v>
      </c>
      <c r="I1143" s="181">
        <v>0</v>
      </c>
      <c r="J1143" s="166"/>
      <c r="K1143" s="166"/>
      <c r="L1143" s="166"/>
      <c r="M1143" s="166"/>
      <c r="N1143" s="166"/>
      <c r="O1143" s="166"/>
      <c r="P1143" s="166"/>
      <c r="Q1143" s="166"/>
      <c r="R1143" s="166"/>
      <c r="S1143" s="166"/>
      <c r="T1143" s="182">
        <v>0</v>
      </c>
      <c r="U1143" s="182">
        <v>0</v>
      </c>
      <c r="V1143" s="182">
        <v>0</v>
      </c>
    </row>
    <row r="1144" spans="1:22" s="167" customFormat="1" x14ac:dyDescent="0.25">
      <c r="A1144" s="179">
        <v>412020</v>
      </c>
      <c r="B1144" s="180" t="s">
        <v>2226</v>
      </c>
      <c r="C1144" s="181">
        <v>0</v>
      </c>
      <c r="D1144" s="181">
        <v>0</v>
      </c>
      <c r="E1144" s="181">
        <v>0</v>
      </c>
      <c r="F1144" s="181">
        <v>0</v>
      </c>
      <c r="G1144" s="181">
        <v>0</v>
      </c>
      <c r="H1144" s="181">
        <v>0</v>
      </c>
      <c r="I1144" s="181">
        <v>0</v>
      </c>
      <c r="J1144" s="166"/>
      <c r="K1144" s="166"/>
      <c r="L1144" s="166"/>
      <c r="M1144" s="166"/>
      <c r="N1144" s="166"/>
      <c r="O1144" s="166"/>
      <c r="P1144" s="166"/>
      <c r="Q1144" s="166"/>
      <c r="R1144" s="166"/>
      <c r="S1144" s="166"/>
      <c r="T1144" s="182">
        <v>0</v>
      </c>
      <c r="U1144" s="182">
        <v>0</v>
      </c>
      <c r="V1144" s="182">
        <v>0</v>
      </c>
    </row>
    <row r="1145" spans="1:22" s="167" customFormat="1" x14ac:dyDescent="0.25">
      <c r="A1145" s="179">
        <v>412021</v>
      </c>
      <c r="B1145" s="180" t="s">
        <v>362</v>
      </c>
      <c r="C1145" s="181">
        <v>0</v>
      </c>
      <c r="D1145" s="181">
        <v>0</v>
      </c>
      <c r="E1145" s="181">
        <v>0</v>
      </c>
      <c r="F1145" s="181">
        <v>0</v>
      </c>
      <c r="G1145" s="181">
        <v>0</v>
      </c>
      <c r="H1145" s="181">
        <v>0</v>
      </c>
      <c r="I1145" s="181">
        <v>0</v>
      </c>
      <c r="J1145" s="166"/>
      <c r="K1145" s="166"/>
      <c r="L1145" s="166"/>
      <c r="M1145" s="166"/>
      <c r="N1145" s="166"/>
      <c r="O1145" s="166"/>
      <c r="P1145" s="166"/>
      <c r="Q1145" s="166"/>
      <c r="R1145" s="166"/>
      <c r="S1145" s="166"/>
      <c r="T1145" s="182">
        <v>0</v>
      </c>
      <c r="U1145" s="182">
        <v>0</v>
      </c>
      <c r="V1145" s="182">
        <v>0</v>
      </c>
    </row>
    <row r="1146" spans="1:22" s="167" customFormat="1" x14ac:dyDescent="0.25">
      <c r="A1146" s="179">
        <v>412022</v>
      </c>
      <c r="B1146" s="180" t="s">
        <v>2227</v>
      </c>
      <c r="C1146" s="181">
        <v>0</v>
      </c>
      <c r="D1146" s="181">
        <v>0</v>
      </c>
      <c r="E1146" s="181">
        <v>0</v>
      </c>
      <c r="F1146" s="181">
        <v>0</v>
      </c>
      <c r="G1146" s="181">
        <v>0</v>
      </c>
      <c r="H1146" s="181">
        <v>0</v>
      </c>
      <c r="I1146" s="181">
        <v>0</v>
      </c>
      <c r="J1146" s="166"/>
      <c r="K1146" s="166"/>
      <c r="L1146" s="166"/>
      <c r="M1146" s="166"/>
      <c r="N1146" s="166"/>
      <c r="O1146" s="166"/>
      <c r="P1146" s="166"/>
      <c r="Q1146" s="166"/>
      <c r="R1146" s="166"/>
      <c r="S1146" s="166"/>
      <c r="T1146" s="182">
        <v>0</v>
      </c>
      <c r="U1146" s="182">
        <v>0</v>
      </c>
      <c r="V1146" s="182">
        <v>0</v>
      </c>
    </row>
    <row r="1147" spans="1:22" s="167" customFormat="1" x14ac:dyDescent="0.25">
      <c r="A1147" s="179">
        <v>412023</v>
      </c>
      <c r="B1147" s="180" t="s">
        <v>2228</v>
      </c>
      <c r="C1147" s="181">
        <v>0</v>
      </c>
      <c r="D1147" s="181">
        <v>0</v>
      </c>
      <c r="E1147" s="181">
        <v>0</v>
      </c>
      <c r="F1147" s="181">
        <v>0</v>
      </c>
      <c r="G1147" s="181">
        <v>0</v>
      </c>
      <c r="H1147" s="181">
        <v>0</v>
      </c>
      <c r="I1147" s="181">
        <v>0</v>
      </c>
      <c r="J1147" s="166"/>
      <c r="K1147" s="166"/>
      <c r="L1147" s="166"/>
      <c r="M1147" s="166"/>
      <c r="N1147" s="166"/>
      <c r="O1147" s="166"/>
      <c r="P1147" s="166"/>
      <c r="Q1147" s="166"/>
      <c r="R1147" s="166"/>
      <c r="S1147" s="166"/>
      <c r="T1147" s="182">
        <v>0</v>
      </c>
      <c r="U1147" s="182">
        <v>0</v>
      </c>
      <c r="V1147" s="182">
        <v>0</v>
      </c>
    </row>
    <row r="1148" spans="1:22" s="167" customFormat="1" x14ac:dyDescent="0.25">
      <c r="A1148" s="179">
        <v>412024</v>
      </c>
      <c r="B1148" s="180" t="s">
        <v>2229</v>
      </c>
      <c r="C1148" s="181">
        <v>0</v>
      </c>
      <c r="D1148" s="181">
        <v>0</v>
      </c>
      <c r="E1148" s="181">
        <v>0</v>
      </c>
      <c r="F1148" s="181">
        <v>0</v>
      </c>
      <c r="G1148" s="181">
        <v>0</v>
      </c>
      <c r="H1148" s="181">
        <v>0</v>
      </c>
      <c r="I1148" s="181">
        <v>0</v>
      </c>
      <c r="J1148" s="166"/>
      <c r="K1148" s="166"/>
      <c r="L1148" s="166"/>
      <c r="M1148" s="166"/>
      <c r="N1148" s="166"/>
      <c r="O1148" s="166"/>
      <c r="P1148" s="166"/>
      <c r="Q1148" s="166"/>
      <c r="R1148" s="166"/>
      <c r="S1148" s="166"/>
      <c r="T1148" s="182">
        <v>0</v>
      </c>
      <c r="U1148" s="182">
        <v>0</v>
      </c>
      <c r="V1148" s="182">
        <v>0</v>
      </c>
    </row>
    <row r="1149" spans="1:22" s="167" customFormat="1" x14ac:dyDescent="0.25">
      <c r="A1149" s="179">
        <v>412025</v>
      </c>
      <c r="B1149" s="180" t="s">
        <v>2230</v>
      </c>
      <c r="C1149" s="181">
        <v>0</v>
      </c>
      <c r="D1149" s="181">
        <v>0</v>
      </c>
      <c r="E1149" s="181">
        <v>0</v>
      </c>
      <c r="F1149" s="181">
        <v>0</v>
      </c>
      <c r="G1149" s="181">
        <v>0</v>
      </c>
      <c r="H1149" s="181">
        <v>0</v>
      </c>
      <c r="I1149" s="181">
        <v>0</v>
      </c>
      <c r="J1149" s="166"/>
      <c r="K1149" s="166"/>
      <c r="L1149" s="166"/>
      <c r="M1149" s="166"/>
      <c r="N1149" s="166"/>
      <c r="O1149" s="166"/>
      <c r="P1149" s="166"/>
      <c r="Q1149" s="166"/>
      <c r="R1149" s="166"/>
      <c r="S1149" s="166"/>
      <c r="T1149" s="182">
        <v>0</v>
      </c>
      <c r="U1149" s="182">
        <v>0</v>
      </c>
      <c r="V1149" s="182">
        <v>0</v>
      </c>
    </row>
    <row r="1150" spans="1:22" s="167" customFormat="1" x14ac:dyDescent="0.25">
      <c r="A1150" s="179">
        <v>412026</v>
      </c>
      <c r="B1150" s="180" t="s">
        <v>2231</v>
      </c>
      <c r="C1150" s="181">
        <v>0</v>
      </c>
      <c r="D1150" s="181">
        <v>0</v>
      </c>
      <c r="E1150" s="181">
        <v>0</v>
      </c>
      <c r="F1150" s="181">
        <v>0</v>
      </c>
      <c r="G1150" s="181">
        <v>0</v>
      </c>
      <c r="H1150" s="181">
        <v>0</v>
      </c>
      <c r="I1150" s="181">
        <v>0</v>
      </c>
      <c r="J1150" s="166"/>
      <c r="K1150" s="166"/>
      <c r="L1150" s="166"/>
      <c r="M1150" s="166"/>
      <c r="N1150" s="166"/>
      <c r="O1150" s="166"/>
      <c r="P1150" s="166"/>
      <c r="Q1150" s="166"/>
      <c r="R1150" s="166"/>
      <c r="S1150" s="166"/>
      <c r="T1150" s="182">
        <v>0</v>
      </c>
      <c r="U1150" s="182">
        <v>0</v>
      </c>
      <c r="V1150" s="182">
        <v>0</v>
      </c>
    </row>
    <row r="1151" spans="1:22" s="167" customFormat="1" x14ac:dyDescent="0.25">
      <c r="A1151" s="179">
        <v>412027</v>
      </c>
      <c r="B1151" s="180" t="s">
        <v>2232</v>
      </c>
      <c r="C1151" s="181">
        <v>0</v>
      </c>
      <c r="D1151" s="181">
        <v>0</v>
      </c>
      <c r="E1151" s="181">
        <v>0</v>
      </c>
      <c r="F1151" s="181">
        <v>0</v>
      </c>
      <c r="G1151" s="181">
        <v>0</v>
      </c>
      <c r="H1151" s="181">
        <v>0</v>
      </c>
      <c r="I1151" s="181">
        <v>0</v>
      </c>
      <c r="J1151" s="166"/>
      <c r="K1151" s="166"/>
      <c r="L1151" s="166"/>
      <c r="M1151" s="166"/>
      <c r="N1151" s="166"/>
      <c r="O1151" s="166"/>
      <c r="P1151" s="166"/>
      <c r="Q1151" s="166"/>
      <c r="R1151" s="166"/>
      <c r="S1151" s="166"/>
      <c r="T1151" s="182">
        <v>0</v>
      </c>
      <c r="U1151" s="182">
        <v>0</v>
      </c>
      <c r="V1151" s="182">
        <v>0</v>
      </c>
    </row>
    <row r="1152" spans="1:22" s="167" customFormat="1" x14ac:dyDescent="0.25">
      <c r="A1152" s="179">
        <v>412028</v>
      </c>
      <c r="B1152" s="180" t="s">
        <v>2233</v>
      </c>
      <c r="C1152" s="181">
        <v>0</v>
      </c>
      <c r="D1152" s="181">
        <v>0</v>
      </c>
      <c r="E1152" s="181">
        <v>0</v>
      </c>
      <c r="F1152" s="181">
        <v>0</v>
      </c>
      <c r="G1152" s="181">
        <v>0</v>
      </c>
      <c r="H1152" s="181">
        <v>0</v>
      </c>
      <c r="I1152" s="181">
        <v>0</v>
      </c>
      <c r="J1152" s="166"/>
      <c r="K1152" s="166"/>
      <c r="L1152" s="166"/>
      <c r="M1152" s="166"/>
      <c r="N1152" s="166"/>
      <c r="O1152" s="166"/>
      <c r="P1152" s="166"/>
      <c r="Q1152" s="166"/>
      <c r="R1152" s="166"/>
      <c r="S1152" s="166"/>
      <c r="T1152" s="182">
        <v>0</v>
      </c>
      <c r="U1152" s="182">
        <v>0</v>
      </c>
      <c r="V1152" s="182">
        <v>0</v>
      </c>
    </row>
    <row r="1153" spans="1:22" s="167" customFormat="1" x14ac:dyDescent="0.25">
      <c r="A1153" s="179">
        <v>412029</v>
      </c>
      <c r="B1153" s="180" t="s">
        <v>2234</v>
      </c>
      <c r="C1153" s="181">
        <v>0</v>
      </c>
      <c r="D1153" s="181">
        <v>0</v>
      </c>
      <c r="E1153" s="181">
        <v>0</v>
      </c>
      <c r="F1153" s="181">
        <v>0</v>
      </c>
      <c r="G1153" s="181">
        <v>0</v>
      </c>
      <c r="H1153" s="181">
        <v>0</v>
      </c>
      <c r="I1153" s="181">
        <v>0</v>
      </c>
      <c r="J1153" s="166"/>
      <c r="K1153" s="166"/>
      <c r="L1153" s="166"/>
      <c r="M1153" s="166"/>
      <c r="N1153" s="166"/>
      <c r="O1153" s="166"/>
      <c r="P1153" s="166"/>
      <c r="Q1153" s="166"/>
      <c r="R1153" s="166"/>
      <c r="S1153" s="166"/>
      <c r="T1153" s="182">
        <v>0</v>
      </c>
      <c r="U1153" s="182">
        <v>0</v>
      </c>
      <c r="V1153" s="182">
        <v>0</v>
      </c>
    </row>
    <row r="1154" spans="1:22" s="167" customFormat="1" x14ac:dyDescent="0.25">
      <c r="A1154" s="179">
        <v>412030</v>
      </c>
      <c r="B1154" s="180" t="s">
        <v>2235</v>
      </c>
      <c r="C1154" s="181">
        <v>0</v>
      </c>
      <c r="D1154" s="181">
        <v>0</v>
      </c>
      <c r="E1154" s="181">
        <v>0</v>
      </c>
      <c r="F1154" s="181">
        <v>0</v>
      </c>
      <c r="G1154" s="181">
        <v>0</v>
      </c>
      <c r="H1154" s="181">
        <v>0</v>
      </c>
      <c r="I1154" s="181">
        <v>0</v>
      </c>
      <c r="J1154" s="166"/>
      <c r="K1154" s="166"/>
      <c r="L1154" s="166"/>
      <c r="M1154" s="166"/>
      <c r="N1154" s="166"/>
      <c r="O1154" s="166"/>
      <c r="P1154" s="166"/>
      <c r="Q1154" s="166"/>
      <c r="R1154" s="166"/>
      <c r="S1154" s="166"/>
      <c r="T1154" s="182">
        <v>0</v>
      </c>
      <c r="U1154" s="182">
        <v>0</v>
      </c>
      <c r="V1154" s="182">
        <v>0</v>
      </c>
    </row>
    <row r="1155" spans="1:22" s="167" customFormat="1" x14ac:dyDescent="0.25">
      <c r="A1155" s="179">
        <v>412031</v>
      </c>
      <c r="B1155" s="180" t="s">
        <v>2236</v>
      </c>
      <c r="C1155" s="181">
        <v>0</v>
      </c>
      <c r="D1155" s="181">
        <v>0</v>
      </c>
      <c r="E1155" s="181">
        <v>0</v>
      </c>
      <c r="F1155" s="181">
        <v>0</v>
      </c>
      <c r="G1155" s="181">
        <v>0</v>
      </c>
      <c r="H1155" s="181">
        <v>0</v>
      </c>
      <c r="I1155" s="181">
        <v>0</v>
      </c>
      <c r="J1155" s="166"/>
      <c r="K1155" s="166"/>
      <c r="L1155" s="166"/>
      <c r="M1155" s="166"/>
      <c r="N1155" s="166"/>
      <c r="O1155" s="166"/>
      <c r="P1155" s="166"/>
      <c r="Q1155" s="166"/>
      <c r="R1155" s="166"/>
      <c r="S1155" s="166"/>
      <c r="T1155" s="182">
        <v>0</v>
      </c>
      <c r="U1155" s="182">
        <v>0</v>
      </c>
      <c r="V1155" s="182">
        <v>0</v>
      </c>
    </row>
    <row r="1156" spans="1:22" s="167" customFormat="1" x14ac:dyDescent="0.25">
      <c r="A1156" s="179">
        <v>412032</v>
      </c>
      <c r="B1156" s="180" t="s">
        <v>2237</v>
      </c>
      <c r="C1156" s="181">
        <v>0</v>
      </c>
      <c r="D1156" s="181">
        <v>0</v>
      </c>
      <c r="E1156" s="181">
        <v>0</v>
      </c>
      <c r="F1156" s="181">
        <v>0</v>
      </c>
      <c r="G1156" s="181">
        <v>0</v>
      </c>
      <c r="H1156" s="181">
        <v>0</v>
      </c>
      <c r="I1156" s="181">
        <v>0</v>
      </c>
      <c r="J1156" s="166"/>
      <c r="K1156" s="166"/>
      <c r="L1156" s="166"/>
      <c r="M1156" s="166"/>
      <c r="N1156" s="166"/>
      <c r="O1156" s="166"/>
      <c r="P1156" s="166"/>
      <c r="Q1156" s="166"/>
      <c r="R1156" s="166"/>
      <c r="S1156" s="166"/>
      <c r="T1156" s="182">
        <v>0</v>
      </c>
      <c r="U1156" s="182">
        <v>0</v>
      </c>
      <c r="V1156" s="182">
        <v>0</v>
      </c>
    </row>
    <row r="1157" spans="1:22" s="167" customFormat="1" x14ac:dyDescent="0.25">
      <c r="A1157" s="179">
        <v>412033</v>
      </c>
      <c r="B1157" s="180" t="s">
        <v>2238</v>
      </c>
      <c r="C1157" s="181">
        <v>0</v>
      </c>
      <c r="D1157" s="181">
        <v>0</v>
      </c>
      <c r="E1157" s="181">
        <v>0</v>
      </c>
      <c r="F1157" s="181">
        <v>0</v>
      </c>
      <c r="G1157" s="181">
        <v>0</v>
      </c>
      <c r="H1157" s="181">
        <v>0</v>
      </c>
      <c r="I1157" s="181">
        <v>0</v>
      </c>
      <c r="J1157" s="166"/>
      <c r="K1157" s="166"/>
      <c r="L1157" s="166"/>
      <c r="M1157" s="166"/>
      <c r="N1157" s="166"/>
      <c r="O1157" s="166"/>
      <c r="P1157" s="166"/>
      <c r="Q1157" s="166"/>
      <c r="R1157" s="166"/>
      <c r="S1157" s="166"/>
      <c r="T1157" s="182">
        <v>0</v>
      </c>
      <c r="U1157" s="182">
        <v>0</v>
      </c>
      <c r="V1157" s="182">
        <v>0</v>
      </c>
    </row>
    <row r="1158" spans="1:22" s="167" customFormat="1" x14ac:dyDescent="0.25">
      <c r="A1158" s="179">
        <v>412034</v>
      </c>
      <c r="B1158" s="180" t="s">
        <v>349</v>
      </c>
      <c r="C1158" s="181">
        <v>0</v>
      </c>
      <c r="D1158" s="181">
        <v>0</v>
      </c>
      <c r="E1158" s="181">
        <v>0</v>
      </c>
      <c r="F1158" s="181">
        <v>0</v>
      </c>
      <c r="G1158" s="181">
        <v>0</v>
      </c>
      <c r="H1158" s="181">
        <v>0</v>
      </c>
      <c r="I1158" s="181">
        <v>0</v>
      </c>
      <c r="J1158" s="166"/>
      <c r="K1158" s="166"/>
      <c r="L1158" s="166"/>
      <c r="M1158" s="166"/>
      <c r="N1158" s="166"/>
      <c r="O1158" s="166"/>
      <c r="P1158" s="166"/>
      <c r="Q1158" s="166"/>
      <c r="R1158" s="166"/>
      <c r="S1158" s="166"/>
      <c r="T1158" s="182">
        <v>0</v>
      </c>
      <c r="U1158" s="182">
        <v>0</v>
      </c>
      <c r="V1158" s="182">
        <v>0</v>
      </c>
    </row>
    <row r="1159" spans="1:22" s="167" customFormat="1" x14ac:dyDescent="0.25">
      <c r="A1159" s="179">
        <v>412035</v>
      </c>
      <c r="B1159" s="180" t="s">
        <v>2239</v>
      </c>
      <c r="C1159" s="181">
        <v>0</v>
      </c>
      <c r="D1159" s="181">
        <v>0</v>
      </c>
      <c r="E1159" s="181">
        <v>0</v>
      </c>
      <c r="F1159" s="181">
        <v>0</v>
      </c>
      <c r="G1159" s="181">
        <v>0</v>
      </c>
      <c r="H1159" s="181">
        <v>0</v>
      </c>
      <c r="I1159" s="181">
        <v>0</v>
      </c>
      <c r="J1159" s="166"/>
      <c r="K1159" s="166"/>
      <c r="L1159" s="166"/>
      <c r="M1159" s="166"/>
      <c r="N1159" s="166"/>
      <c r="O1159" s="166"/>
      <c r="P1159" s="166"/>
      <c r="Q1159" s="166"/>
      <c r="R1159" s="166"/>
      <c r="S1159" s="166"/>
      <c r="T1159" s="182">
        <v>0</v>
      </c>
      <c r="U1159" s="182">
        <v>0</v>
      </c>
      <c r="V1159" s="182">
        <v>0</v>
      </c>
    </row>
    <row r="1160" spans="1:22" s="167" customFormat="1" x14ac:dyDescent="0.25">
      <c r="A1160" s="179">
        <v>412036</v>
      </c>
      <c r="B1160" s="180" t="s">
        <v>2240</v>
      </c>
      <c r="C1160" s="181">
        <v>0</v>
      </c>
      <c r="D1160" s="181">
        <v>0</v>
      </c>
      <c r="E1160" s="181">
        <v>0</v>
      </c>
      <c r="F1160" s="181">
        <v>0</v>
      </c>
      <c r="G1160" s="181">
        <v>0</v>
      </c>
      <c r="H1160" s="181">
        <v>0</v>
      </c>
      <c r="I1160" s="181">
        <v>0</v>
      </c>
      <c r="J1160" s="166"/>
      <c r="K1160" s="166"/>
      <c r="L1160" s="166"/>
      <c r="M1160" s="166"/>
      <c r="N1160" s="166"/>
      <c r="O1160" s="166"/>
      <c r="P1160" s="166"/>
      <c r="Q1160" s="166"/>
      <c r="R1160" s="166"/>
      <c r="S1160" s="166"/>
      <c r="T1160" s="182">
        <v>0</v>
      </c>
      <c r="U1160" s="182">
        <v>0</v>
      </c>
      <c r="V1160" s="182">
        <v>0</v>
      </c>
    </row>
    <row r="1161" spans="1:22" s="167" customFormat="1" x14ac:dyDescent="0.25">
      <c r="A1161" s="179">
        <v>412037</v>
      </c>
      <c r="B1161" s="180" t="s">
        <v>2241</v>
      </c>
      <c r="C1161" s="181">
        <v>0</v>
      </c>
      <c r="D1161" s="181">
        <v>0</v>
      </c>
      <c r="E1161" s="181">
        <v>0</v>
      </c>
      <c r="F1161" s="181">
        <v>0</v>
      </c>
      <c r="G1161" s="181">
        <v>0</v>
      </c>
      <c r="H1161" s="181">
        <v>0</v>
      </c>
      <c r="I1161" s="181">
        <v>0</v>
      </c>
      <c r="J1161" s="166"/>
      <c r="K1161" s="166"/>
      <c r="L1161" s="166"/>
      <c r="M1161" s="166"/>
      <c r="N1161" s="166"/>
      <c r="O1161" s="166"/>
      <c r="P1161" s="166"/>
      <c r="Q1161" s="166"/>
      <c r="R1161" s="166"/>
      <c r="S1161" s="166"/>
      <c r="T1161" s="182">
        <v>0</v>
      </c>
      <c r="U1161" s="182">
        <v>0</v>
      </c>
      <c r="V1161" s="182">
        <v>0</v>
      </c>
    </row>
    <row r="1162" spans="1:22" s="167" customFormat="1" x14ac:dyDescent="0.25">
      <c r="A1162" s="179">
        <v>412038</v>
      </c>
      <c r="B1162" s="180" t="s">
        <v>2242</v>
      </c>
      <c r="C1162" s="181">
        <v>0</v>
      </c>
      <c r="D1162" s="181">
        <v>0</v>
      </c>
      <c r="E1162" s="181">
        <v>0</v>
      </c>
      <c r="F1162" s="181">
        <v>0</v>
      </c>
      <c r="G1162" s="181">
        <v>0</v>
      </c>
      <c r="H1162" s="181">
        <v>0</v>
      </c>
      <c r="I1162" s="181">
        <v>0</v>
      </c>
      <c r="J1162" s="166"/>
      <c r="K1162" s="166"/>
      <c r="L1162" s="166"/>
      <c r="M1162" s="166"/>
      <c r="N1162" s="166"/>
      <c r="O1162" s="166"/>
      <c r="P1162" s="166"/>
      <c r="Q1162" s="166"/>
      <c r="R1162" s="166"/>
      <c r="S1162" s="166"/>
      <c r="T1162" s="182">
        <v>0</v>
      </c>
      <c r="U1162" s="182">
        <v>0</v>
      </c>
      <c r="V1162" s="182">
        <v>0</v>
      </c>
    </row>
    <row r="1163" spans="1:22" s="167" customFormat="1" x14ac:dyDescent="0.25">
      <c r="A1163" s="179">
        <v>412039</v>
      </c>
      <c r="B1163" s="180" t="s">
        <v>2243</v>
      </c>
      <c r="C1163" s="181">
        <v>0</v>
      </c>
      <c r="D1163" s="181">
        <v>0</v>
      </c>
      <c r="E1163" s="181">
        <v>0</v>
      </c>
      <c r="F1163" s="181">
        <v>0</v>
      </c>
      <c r="G1163" s="181">
        <v>0</v>
      </c>
      <c r="H1163" s="181">
        <v>0</v>
      </c>
      <c r="I1163" s="181">
        <v>0</v>
      </c>
      <c r="J1163" s="166"/>
      <c r="K1163" s="166"/>
      <c r="L1163" s="166"/>
      <c r="M1163" s="166"/>
      <c r="N1163" s="166"/>
      <c r="O1163" s="166"/>
      <c r="P1163" s="166"/>
      <c r="Q1163" s="166"/>
      <c r="R1163" s="166"/>
      <c r="S1163" s="166"/>
      <c r="T1163" s="182">
        <v>0</v>
      </c>
      <c r="U1163" s="182">
        <v>0</v>
      </c>
      <c r="V1163" s="182">
        <v>0</v>
      </c>
    </row>
    <row r="1164" spans="1:22" s="167" customFormat="1" x14ac:dyDescent="0.25">
      <c r="A1164" s="179">
        <v>412040</v>
      </c>
      <c r="B1164" s="180" t="s">
        <v>2244</v>
      </c>
      <c r="C1164" s="181">
        <v>0</v>
      </c>
      <c r="D1164" s="181">
        <v>0</v>
      </c>
      <c r="E1164" s="181">
        <v>0</v>
      </c>
      <c r="F1164" s="181">
        <v>0</v>
      </c>
      <c r="G1164" s="181">
        <v>0</v>
      </c>
      <c r="H1164" s="181">
        <v>0</v>
      </c>
      <c r="I1164" s="181">
        <v>0</v>
      </c>
      <c r="J1164" s="166"/>
      <c r="K1164" s="166"/>
      <c r="L1164" s="166"/>
      <c r="M1164" s="166"/>
      <c r="N1164" s="166"/>
      <c r="O1164" s="166"/>
      <c r="P1164" s="166"/>
      <c r="Q1164" s="166"/>
      <c r="R1164" s="166"/>
      <c r="S1164" s="166"/>
      <c r="T1164" s="182">
        <v>0</v>
      </c>
      <c r="U1164" s="182">
        <v>0</v>
      </c>
      <c r="V1164" s="182">
        <v>0</v>
      </c>
    </row>
    <row r="1165" spans="1:22" s="167" customFormat="1" x14ac:dyDescent="0.25">
      <c r="A1165" s="179">
        <v>412041</v>
      </c>
      <c r="B1165" s="180" t="s">
        <v>2245</v>
      </c>
      <c r="C1165" s="181">
        <v>0</v>
      </c>
      <c r="D1165" s="181">
        <v>0</v>
      </c>
      <c r="E1165" s="181">
        <v>0</v>
      </c>
      <c r="F1165" s="181">
        <v>0</v>
      </c>
      <c r="G1165" s="181">
        <v>0</v>
      </c>
      <c r="H1165" s="181">
        <v>0</v>
      </c>
      <c r="I1165" s="181">
        <v>0</v>
      </c>
      <c r="J1165" s="166"/>
      <c r="K1165" s="166"/>
      <c r="L1165" s="166"/>
      <c r="M1165" s="166"/>
      <c r="N1165" s="166"/>
      <c r="O1165" s="166"/>
      <c r="P1165" s="166"/>
      <c r="Q1165" s="166"/>
      <c r="R1165" s="166"/>
      <c r="S1165" s="166"/>
      <c r="T1165" s="182">
        <v>0</v>
      </c>
      <c r="U1165" s="182">
        <v>0</v>
      </c>
      <c r="V1165" s="182">
        <v>0</v>
      </c>
    </row>
    <row r="1166" spans="1:22" s="167" customFormat="1" x14ac:dyDescent="0.25">
      <c r="A1166" s="179">
        <v>412042</v>
      </c>
      <c r="B1166" s="180" t="s">
        <v>2246</v>
      </c>
      <c r="C1166" s="181">
        <v>0</v>
      </c>
      <c r="D1166" s="181">
        <v>0</v>
      </c>
      <c r="E1166" s="181">
        <v>0</v>
      </c>
      <c r="F1166" s="181">
        <v>0</v>
      </c>
      <c r="G1166" s="181">
        <v>0</v>
      </c>
      <c r="H1166" s="181">
        <v>0</v>
      </c>
      <c r="I1166" s="181">
        <v>0</v>
      </c>
      <c r="J1166" s="166"/>
      <c r="K1166" s="166"/>
      <c r="L1166" s="166"/>
      <c r="M1166" s="166"/>
      <c r="N1166" s="166"/>
      <c r="O1166" s="166"/>
      <c r="P1166" s="166"/>
      <c r="Q1166" s="166"/>
      <c r="R1166" s="166"/>
      <c r="S1166" s="166"/>
      <c r="T1166" s="182">
        <v>0</v>
      </c>
      <c r="U1166" s="182">
        <v>0</v>
      </c>
      <c r="V1166" s="182">
        <v>0</v>
      </c>
    </row>
    <row r="1167" spans="1:22" s="167" customFormat="1" x14ac:dyDescent="0.25">
      <c r="A1167" s="179">
        <v>412043</v>
      </c>
      <c r="B1167" s="180" t="s">
        <v>2247</v>
      </c>
      <c r="C1167" s="181">
        <v>0</v>
      </c>
      <c r="D1167" s="181">
        <v>0</v>
      </c>
      <c r="E1167" s="181">
        <v>0</v>
      </c>
      <c r="F1167" s="181">
        <v>0</v>
      </c>
      <c r="G1167" s="181">
        <v>0</v>
      </c>
      <c r="H1167" s="181">
        <v>0</v>
      </c>
      <c r="I1167" s="181">
        <v>0</v>
      </c>
      <c r="J1167" s="166"/>
      <c r="K1167" s="166"/>
      <c r="L1167" s="166"/>
      <c r="M1167" s="166"/>
      <c r="N1167" s="166"/>
      <c r="O1167" s="166"/>
      <c r="P1167" s="166"/>
      <c r="Q1167" s="166"/>
      <c r="R1167" s="166"/>
      <c r="S1167" s="166"/>
      <c r="T1167" s="182">
        <v>0</v>
      </c>
      <c r="U1167" s="182">
        <v>0</v>
      </c>
      <c r="V1167" s="182">
        <v>0</v>
      </c>
    </row>
    <row r="1168" spans="1:22" s="167" customFormat="1" x14ac:dyDescent="0.25">
      <c r="A1168" s="179">
        <v>412044</v>
      </c>
      <c r="B1168" s="180" t="s">
        <v>2248</v>
      </c>
      <c r="C1168" s="181">
        <v>0</v>
      </c>
      <c r="D1168" s="181">
        <v>0</v>
      </c>
      <c r="E1168" s="181">
        <v>0</v>
      </c>
      <c r="F1168" s="181">
        <v>0</v>
      </c>
      <c r="G1168" s="181">
        <v>0</v>
      </c>
      <c r="H1168" s="181">
        <v>0</v>
      </c>
      <c r="I1168" s="181">
        <v>0</v>
      </c>
      <c r="J1168" s="166"/>
      <c r="K1168" s="166"/>
      <c r="L1168" s="166"/>
      <c r="M1168" s="166"/>
      <c r="N1168" s="166"/>
      <c r="O1168" s="166"/>
      <c r="P1168" s="166"/>
      <c r="Q1168" s="166"/>
      <c r="R1168" s="166"/>
      <c r="S1168" s="166"/>
      <c r="T1168" s="182">
        <v>0</v>
      </c>
      <c r="U1168" s="182">
        <v>0</v>
      </c>
      <c r="V1168" s="182">
        <v>0</v>
      </c>
    </row>
    <row r="1169" spans="1:22" s="167" customFormat="1" x14ac:dyDescent="0.25">
      <c r="A1169" s="179">
        <v>412045</v>
      </c>
      <c r="B1169" s="180" t="s">
        <v>2249</v>
      </c>
      <c r="C1169" s="181">
        <v>0</v>
      </c>
      <c r="D1169" s="181">
        <v>0</v>
      </c>
      <c r="E1169" s="181">
        <v>0</v>
      </c>
      <c r="F1169" s="181">
        <v>0</v>
      </c>
      <c r="G1169" s="181">
        <v>0</v>
      </c>
      <c r="H1169" s="181">
        <v>0</v>
      </c>
      <c r="I1169" s="181">
        <v>0</v>
      </c>
      <c r="J1169" s="166"/>
      <c r="K1169" s="166"/>
      <c r="L1169" s="166"/>
      <c r="M1169" s="166"/>
      <c r="N1169" s="166"/>
      <c r="O1169" s="166"/>
      <c r="P1169" s="166"/>
      <c r="Q1169" s="166"/>
      <c r="R1169" s="166"/>
      <c r="S1169" s="166"/>
      <c r="T1169" s="182">
        <v>0</v>
      </c>
      <c r="U1169" s="182">
        <v>0</v>
      </c>
      <c r="V1169" s="182">
        <v>0</v>
      </c>
    </row>
    <row r="1170" spans="1:22" s="167" customFormat="1" x14ac:dyDescent="0.25">
      <c r="A1170" s="179">
        <v>412046</v>
      </c>
      <c r="B1170" s="180" t="s">
        <v>2250</v>
      </c>
      <c r="C1170" s="181">
        <v>0</v>
      </c>
      <c r="D1170" s="181">
        <v>0</v>
      </c>
      <c r="E1170" s="181">
        <v>0</v>
      </c>
      <c r="F1170" s="181">
        <v>0</v>
      </c>
      <c r="G1170" s="181">
        <v>0</v>
      </c>
      <c r="H1170" s="181">
        <v>0</v>
      </c>
      <c r="I1170" s="181">
        <v>0</v>
      </c>
      <c r="J1170" s="166"/>
      <c r="K1170" s="166"/>
      <c r="L1170" s="166"/>
      <c r="M1170" s="166"/>
      <c r="N1170" s="166"/>
      <c r="O1170" s="166"/>
      <c r="P1170" s="166"/>
      <c r="Q1170" s="166"/>
      <c r="R1170" s="166"/>
      <c r="S1170" s="166"/>
      <c r="T1170" s="182">
        <v>0</v>
      </c>
      <c r="U1170" s="182">
        <v>0</v>
      </c>
      <c r="V1170" s="182">
        <v>0</v>
      </c>
    </row>
    <row r="1171" spans="1:22" s="167" customFormat="1" x14ac:dyDescent="0.25">
      <c r="A1171" s="179">
        <v>412047</v>
      </c>
      <c r="B1171" s="180" t="s">
        <v>2251</v>
      </c>
      <c r="C1171" s="181">
        <v>0</v>
      </c>
      <c r="D1171" s="181">
        <v>0</v>
      </c>
      <c r="E1171" s="181">
        <v>0</v>
      </c>
      <c r="F1171" s="181">
        <v>0</v>
      </c>
      <c r="G1171" s="181">
        <v>0</v>
      </c>
      <c r="H1171" s="181">
        <v>0</v>
      </c>
      <c r="I1171" s="181">
        <v>0</v>
      </c>
      <c r="J1171" s="166"/>
      <c r="K1171" s="166"/>
      <c r="L1171" s="166"/>
      <c r="M1171" s="166"/>
      <c r="N1171" s="166"/>
      <c r="O1171" s="166"/>
      <c r="P1171" s="166"/>
      <c r="Q1171" s="166"/>
      <c r="R1171" s="166"/>
      <c r="S1171" s="166"/>
      <c r="T1171" s="182">
        <v>0</v>
      </c>
      <c r="U1171" s="182">
        <v>0</v>
      </c>
      <c r="V1171" s="182">
        <v>0</v>
      </c>
    </row>
    <row r="1172" spans="1:22" s="167" customFormat="1" x14ac:dyDescent="0.25">
      <c r="A1172" s="179">
        <v>412048</v>
      </c>
      <c r="B1172" s="180" t="s">
        <v>2252</v>
      </c>
      <c r="C1172" s="181">
        <v>0</v>
      </c>
      <c r="D1172" s="181">
        <v>0</v>
      </c>
      <c r="E1172" s="181">
        <v>0</v>
      </c>
      <c r="F1172" s="181">
        <v>0</v>
      </c>
      <c r="G1172" s="181">
        <v>0</v>
      </c>
      <c r="H1172" s="181">
        <v>0</v>
      </c>
      <c r="I1172" s="181">
        <v>0</v>
      </c>
      <c r="J1172" s="166"/>
      <c r="K1172" s="166"/>
      <c r="L1172" s="166"/>
      <c r="M1172" s="166"/>
      <c r="N1172" s="166"/>
      <c r="O1172" s="166"/>
      <c r="P1172" s="166"/>
      <c r="Q1172" s="166"/>
      <c r="R1172" s="166"/>
      <c r="S1172" s="166"/>
      <c r="T1172" s="182">
        <v>0</v>
      </c>
      <c r="U1172" s="182">
        <v>0</v>
      </c>
      <c r="V1172" s="182">
        <v>0</v>
      </c>
    </row>
    <row r="1173" spans="1:22" s="167" customFormat="1" x14ac:dyDescent="0.25">
      <c r="A1173" s="179">
        <v>412049</v>
      </c>
      <c r="B1173" s="180" t="s">
        <v>2253</v>
      </c>
      <c r="C1173" s="181">
        <v>0</v>
      </c>
      <c r="D1173" s="181">
        <v>0</v>
      </c>
      <c r="E1173" s="181">
        <v>0</v>
      </c>
      <c r="F1173" s="181">
        <v>0</v>
      </c>
      <c r="G1173" s="181">
        <v>0</v>
      </c>
      <c r="H1173" s="181">
        <v>0</v>
      </c>
      <c r="I1173" s="181">
        <v>0</v>
      </c>
      <c r="J1173" s="166"/>
      <c r="K1173" s="166"/>
      <c r="L1173" s="166"/>
      <c r="M1173" s="166"/>
      <c r="N1173" s="166"/>
      <c r="O1173" s="166"/>
      <c r="P1173" s="166"/>
      <c r="Q1173" s="166"/>
      <c r="R1173" s="166"/>
      <c r="S1173" s="166"/>
      <c r="T1173" s="182">
        <v>0</v>
      </c>
      <c r="U1173" s="182">
        <v>0</v>
      </c>
      <c r="V1173" s="182">
        <v>0</v>
      </c>
    </row>
    <row r="1174" spans="1:22" s="167" customFormat="1" x14ac:dyDescent="0.25">
      <c r="A1174" s="179">
        <v>412050</v>
      </c>
      <c r="B1174" s="180" t="s">
        <v>2254</v>
      </c>
      <c r="C1174" s="181">
        <v>0</v>
      </c>
      <c r="D1174" s="181">
        <v>0</v>
      </c>
      <c r="E1174" s="181">
        <v>0</v>
      </c>
      <c r="F1174" s="181">
        <v>0</v>
      </c>
      <c r="G1174" s="181">
        <v>0</v>
      </c>
      <c r="H1174" s="181">
        <v>0</v>
      </c>
      <c r="I1174" s="181">
        <v>0</v>
      </c>
      <c r="J1174" s="166"/>
      <c r="K1174" s="166"/>
      <c r="L1174" s="166"/>
      <c r="M1174" s="166"/>
      <c r="N1174" s="166"/>
      <c r="O1174" s="166"/>
      <c r="P1174" s="166"/>
      <c r="Q1174" s="166"/>
      <c r="R1174" s="166"/>
      <c r="S1174" s="166"/>
      <c r="T1174" s="182">
        <v>0</v>
      </c>
      <c r="U1174" s="182">
        <v>0</v>
      </c>
      <c r="V1174" s="182">
        <v>0</v>
      </c>
    </row>
    <row r="1175" spans="1:22" s="167" customFormat="1" x14ac:dyDescent="0.25">
      <c r="A1175" s="179">
        <v>412051</v>
      </c>
      <c r="B1175" s="180" t="s">
        <v>2255</v>
      </c>
      <c r="C1175" s="181">
        <v>0</v>
      </c>
      <c r="D1175" s="181">
        <v>0</v>
      </c>
      <c r="E1175" s="181">
        <v>0</v>
      </c>
      <c r="F1175" s="181">
        <v>0</v>
      </c>
      <c r="G1175" s="181">
        <v>0</v>
      </c>
      <c r="H1175" s="181">
        <v>0</v>
      </c>
      <c r="I1175" s="181">
        <v>0</v>
      </c>
      <c r="J1175" s="166"/>
      <c r="K1175" s="166"/>
      <c r="L1175" s="166"/>
      <c r="M1175" s="166"/>
      <c r="N1175" s="166"/>
      <c r="O1175" s="166"/>
      <c r="P1175" s="166"/>
      <c r="Q1175" s="166"/>
      <c r="R1175" s="166"/>
      <c r="S1175" s="166"/>
      <c r="T1175" s="182">
        <v>0</v>
      </c>
      <c r="U1175" s="182">
        <v>0</v>
      </c>
      <c r="V1175" s="182">
        <v>0</v>
      </c>
    </row>
    <row r="1176" spans="1:22" s="167" customFormat="1" x14ac:dyDescent="0.25">
      <c r="A1176" s="179">
        <v>412052</v>
      </c>
      <c r="B1176" s="180" t="s">
        <v>2256</v>
      </c>
      <c r="C1176" s="181">
        <v>0</v>
      </c>
      <c r="D1176" s="181">
        <v>0</v>
      </c>
      <c r="E1176" s="181">
        <v>0</v>
      </c>
      <c r="F1176" s="181">
        <v>0</v>
      </c>
      <c r="G1176" s="181">
        <v>0</v>
      </c>
      <c r="H1176" s="181">
        <v>0</v>
      </c>
      <c r="I1176" s="181">
        <v>0</v>
      </c>
      <c r="J1176" s="166"/>
      <c r="K1176" s="166"/>
      <c r="L1176" s="166"/>
      <c r="M1176" s="166"/>
      <c r="N1176" s="166"/>
      <c r="O1176" s="166"/>
      <c r="P1176" s="166"/>
      <c r="Q1176" s="166"/>
      <c r="R1176" s="166"/>
      <c r="S1176" s="166"/>
      <c r="T1176" s="182">
        <v>0</v>
      </c>
      <c r="U1176" s="182">
        <v>0</v>
      </c>
      <c r="V1176" s="182">
        <v>0</v>
      </c>
    </row>
    <row r="1177" spans="1:22" s="167" customFormat="1" x14ac:dyDescent="0.25">
      <c r="A1177" s="179">
        <v>412053</v>
      </c>
      <c r="B1177" s="180" t="s">
        <v>2257</v>
      </c>
      <c r="C1177" s="181">
        <v>0</v>
      </c>
      <c r="D1177" s="181">
        <v>0</v>
      </c>
      <c r="E1177" s="181">
        <v>0</v>
      </c>
      <c r="F1177" s="181">
        <v>0</v>
      </c>
      <c r="G1177" s="181">
        <v>0</v>
      </c>
      <c r="H1177" s="181">
        <v>0</v>
      </c>
      <c r="I1177" s="181">
        <v>0</v>
      </c>
      <c r="J1177" s="166"/>
      <c r="K1177" s="166"/>
      <c r="L1177" s="166"/>
      <c r="M1177" s="166"/>
      <c r="N1177" s="166"/>
      <c r="O1177" s="166"/>
      <c r="P1177" s="166"/>
      <c r="Q1177" s="166"/>
      <c r="R1177" s="166"/>
      <c r="S1177" s="166"/>
      <c r="T1177" s="182">
        <v>0</v>
      </c>
      <c r="U1177" s="182">
        <v>0</v>
      </c>
      <c r="V1177" s="182">
        <v>0</v>
      </c>
    </row>
    <row r="1178" spans="1:22" s="167" customFormat="1" x14ac:dyDescent="0.25">
      <c r="A1178" s="179">
        <v>412054</v>
      </c>
      <c r="B1178" s="180" t="s">
        <v>2258</v>
      </c>
      <c r="C1178" s="181">
        <v>0</v>
      </c>
      <c r="D1178" s="181">
        <v>0</v>
      </c>
      <c r="E1178" s="181">
        <v>0</v>
      </c>
      <c r="F1178" s="181">
        <v>0</v>
      </c>
      <c r="G1178" s="181">
        <v>0</v>
      </c>
      <c r="H1178" s="181">
        <v>0</v>
      </c>
      <c r="I1178" s="181">
        <v>0</v>
      </c>
      <c r="J1178" s="166"/>
      <c r="K1178" s="166"/>
      <c r="L1178" s="166"/>
      <c r="M1178" s="166"/>
      <c r="N1178" s="166"/>
      <c r="O1178" s="166"/>
      <c r="P1178" s="166"/>
      <c r="Q1178" s="166"/>
      <c r="R1178" s="166"/>
      <c r="S1178" s="166"/>
      <c r="T1178" s="182">
        <v>0</v>
      </c>
      <c r="U1178" s="182">
        <v>0</v>
      </c>
      <c r="V1178" s="182">
        <v>0</v>
      </c>
    </row>
    <row r="1179" spans="1:22" s="167" customFormat="1" x14ac:dyDescent="0.25">
      <c r="A1179" s="179">
        <v>412055</v>
      </c>
      <c r="B1179" s="180" t="s">
        <v>328</v>
      </c>
      <c r="C1179" s="181">
        <v>0</v>
      </c>
      <c r="D1179" s="181">
        <v>0</v>
      </c>
      <c r="E1179" s="181">
        <v>0</v>
      </c>
      <c r="F1179" s="181">
        <v>0</v>
      </c>
      <c r="G1179" s="181">
        <v>0</v>
      </c>
      <c r="H1179" s="181">
        <v>0</v>
      </c>
      <c r="I1179" s="181">
        <v>0</v>
      </c>
      <c r="J1179" s="166"/>
      <c r="K1179" s="166"/>
      <c r="L1179" s="166"/>
      <c r="M1179" s="166"/>
      <c r="N1179" s="166"/>
      <c r="O1179" s="166"/>
      <c r="P1179" s="166"/>
      <c r="Q1179" s="166"/>
      <c r="R1179" s="166"/>
      <c r="S1179" s="166"/>
      <c r="T1179" s="182">
        <v>0</v>
      </c>
      <c r="U1179" s="182">
        <v>0</v>
      </c>
      <c r="V1179" s="182">
        <v>0</v>
      </c>
    </row>
    <row r="1180" spans="1:22" s="167" customFormat="1" x14ac:dyDescent="0.25">
      <c r="A1180" s="179">
        <v>412056</v>
      </c>
      <c r="B1180" s="180" t="s">
        <v>2259</v>
      </c>
      <c r="C1180" s="181">
        <v>0</v>
      </c>
      <c r="D1180" s="181">
        <v>0</v>
      </c>
      <c r="E1180" s="181">
        <v>0</v>
      </c>
      <c r="F1180" s="181">
        <v>0</v>
      </c>
      <c r="G1180" s="181">
        <v>0</v>
      </c>
      <c r="H1180" s="181">
        <v>0</v>
      </c>
      <c r="I1180" s="181">
        <v>0</v>
      </c>
      <c r="J1180" s="166"/>
      <c r="K1180" s="166"/>
      <c r="L1180" s="166"/>
      <c r="M1180" s="166"/>
      <c r="N1180" s="166"/>
      <c r="O1180" s="166"/>
      <c r="P1180" s="166"/>
      <c r="Q1180" s="166"/>
      <c r="R1180" s="166"/>
      <c r="S1180" s="166"/>
      <c r="T1180" s="182">
        <v>0</v>
      </c>
      <c r="U1180" s="182">
        <v>0</v>
      </c>
      <c r="V1180" s="182">
        <v>0</v>
      </c>
    </row>
    <row r="1181" spans="1:22" s="167" customFormat="1" x14ac:dyDescent="0.25">
      <c r="A1181" s="179">
        <v>412057</v>
      </c>
      <c r="B1181" s="180" t="s">
        <v>2260</v>
      </c>
      <c r="C1181" s="181">
        <v>0</v>
      </c>
      <c r="D1181" s="181">
        <v>0</v>
      </c>
      <c r="E1181" s="181">
        <v>0</v>
      </c>
      <c r="F1181" s="181">
        <v>0</v>
      </c>
      <c r="G1181" s="181">
        <v>0</v>
      </c>
      <c r="H1181" s="181">
        <v>0</v>
      </c>
      <c r="I1181" s="181">
        <v>0</v>
      </c>
      <c r="J1181" s="166"/>
      <c r="K1181" s="166"/>
      <c r="L1181" s="166"/>
      <c r="M1181" s="166"/>
      <c r="N1181" s="166"/>
      <c r="O1181" s="166"/>
      <c r="P1181" s="166"/>
      <c r="Q1181" s="166"/>
      <c r="R1181" s="166"/>
      <c r="S1181" s="166"/>
      <c r="T1181" s="182">
        <v>0</v>
      </c>
      <c r="U1181" s="182">
        <v>0</v>
      </c>
      <c r="V1181" s="182">
        <v>0</v>
      </c>
    </row>
    <row r="1182" spans="1:22" s="167" customFormat="1" x14ac:dyDescent="0.25">
      <c r="A1182" s="179">
        <v>412058</v>
      </c>
      <c r="B1182" s="180" t="s">
        <v>325</v>
      </c>
      <c r="C1182" s="181">
        <v>0</v>
      </c>
      <c r="D1182" s="181">
        <v>0</v>
      </c>
      <c r="E1182" s="181">
        <v>0</v>
      </c>
      <c r="F1182" s="181">
        <v>0</v>
      </c>
      <c r="G1182" s="181">
        <v>0</v>
      </c>
      <c r="H1182" s="181">
        <v>0</v>
      </c>
      <c r="I1182" s="181">
        <v>0</v>
      </c>
      <c r="J1182" s="166"/>
      <c r="K1182" s="166"/>
      <c r="L1182" s="166"/>
      <c r="M1182" s="166"/>
      <c r="N1182" s="166"/>
      <c r="O1182" s="166"/>
      <c r="P1182" s="166"/>
      <c r="Q1182" s="166"/>
      <c r="R1182" s="166"/>
      <c r="S1182" s="166"/>
      <c r="T1182" s="182">
        <v>0</v>
      </c>
      <c r="U1182" s="182">
        <v>0</v>
      </c>
      <c r="V1182" s="182">
        <v>0</v>
      </c>
    </row>
    <row r="1183" spans="1:22" s="167" customFormat="1" x14ac:dyDescent="0.25">
      <c r="A1183" s="179">
        <v>412059</v>
      </c>
      <c r="B1183" s="180" t="s">
        <v>2261</v>
      </c>
      <c r="C1183" s="181">
        <v>0</v>
      </c>
      <c r="D1183" s="181">
        <v>0</v>
      </c>
      <c r="E1183" s="181">
        <v>0</v>
      </c>
      <c r="F1183" s="181">
        <v>0</v>
      </c>
      <c r="G1183" s="181">
        <v>0</v>
      </c>
      <c r="H1183" s="181">
        <v>0</v>
      </c>
      <c r="I1183" s="181">
        <v>0</v>
      </c>
      <c r="J1183" s="166"/>
      <c r="K1183" s="166"/>
      <c r="L1183" s="166"/>
      <c r="M1183" s="166"/>
      <c r="N1183" s="166"/>
      <c r="O1183" s="166"/>
      <c r="P1183" s="166"/>
      <c r="Q1183" s="166"/>
      <c r="R1183" s="166"/>
      <c r="S1183" s="166"/>
      <c r="T1183" s="182">
        <v>0</v>
      </c>
      <c r="U1183" s="182">
        <v>0</v>
      </c>
      <c r="V1183" s="182">
        <v>0</v>
      </c>
    </row>
    <row r="1184" spans="1:22" s="167" customFormat="1" x14ac:dyDescent="0.25">
      <c r="A1184" s="179">
        <v>412060</v>
      </c>
      <c r="B1184" s="180" t="s">
        <v>2262</v>
      </c>
      <c r="C1184" s="181">
        <v>0</v>
      </c>
      <c r="D1184" s="181">
        <v>0</v>
      </c>
      <c r="E1184" s="181">
        <v>0</v>
      </c>
      <c r="F1184" s="181">
        <v>0</v>
      </c>
      <c r="G1184" s="181">
        <v>0</v>
      </c>
      <c r="H1184" s="181">
        <v>0</v>
      </c>
      <c r="I1184" s="181">
        <v>0</v>
      </c>
      <c r="J1184" s="166"/>
      <c r="K1184" s="166"/>
      <c r="L1184" s="166"/>
      <c r="M1184" s="166"/>
      <c r="N1184" s="166"/>
      <c r="O1184" s="166"/>
      <c r="P1184" s="166"/>
      <c r="Q1184" s="166"/>
      <c r="R1184" s="166"/>
      <c r="S1184" s="166"/>
      <c r="T1184" s="182">
        <v>0</v>
      </c>
      <c r="U1184" s="182">
        <v>0</v>
      </c>
      <c r="V1184" s="182">
        <v>0</v>
      </c>
    </row>
    <row r="1185" spans="1:22" s="167" customFormat="1" x14ac:dyDescent="0.25">
      <c r="A1185" s="179">
        <v>412061</v>
      </c>
      <c r="B1185" s="180" t="s">
        <v>322</v>
      </c>
      <c r="C1185" s="181">
        <v>0</v>
      </c>
      <c r="D1185" s="181">
        <v>0</v>
      </c>
      <c r="E1185" s="181">
        <v>0</v>
      </c>
      <c r="F1185" s="181">
        <v>0</v>
      </c>
      <c r="G1185" s="181">
        <v>0</v>
      </c>
      <c r="H1185" s="181">
        <v>0</v>
      </c>
      <c r="I1185" s="181">
        <v>0</v>
      </c>
      <c r="J1185" s="166"/>
      <c r="K1185" s="166"/>
      <c r="L1185" s="166"/>
      <c r="M1185" s="166"/>
      <c r="N1185" s="166"/>
      <c r="O1185" s="166"/>
      <c r="P1185" s="166"/>
      <c r="Q1185" s="166"/>
      <c r="R1185" s="166"/>
      <c r="S1185" s="166"/>
      <c r="T1185" s="182">
        <v>0</v>
      </c>
      <c r="U1185" s="182">
        <v>0</v>
      </c>
      <c r="V1185" s="182">
        <v>0</v>
      </c>
    </row>
    <row r="1186" spans="1:22" s="167" customFormat="1" x14ac:dyDescent="0.25">
      <c r="A1186" s="179">
        <v>412062</v>
      </c>
      <c r="B1186" s="180" t="s">
        <v>2263</v>
      </c>
      <c r="C1186" s="181">
        <v>0</v>
      </c>
      <c r="D1186" s="181">
        <v>0</v>
      </c>
      <c r="E1186" s="181">
        <v>0</v>
      </c>
      <c r="F1186" s="181">
        <v>0</v>
      </c>
      <c r="G1186" s="181">
        <v>0</v>
      </c>
      <c r="H1186" s="181">
        <v>0</v>
      </c>
      <c r="I1186" s="181">
        <v>0</v>
      </c>
      <c r="J1186" s="166"/>
      <c r="K1186" s="166"/>
      <c r="L1186" s="166"/>
      <c r="M1186" s="166"/>
      <c r="N1186" s="166"/>
      <c r="O1186" s="166"/>
      <c r="P1186" s="166"/>
      <c r="Q1186" s="166"/>
      <c r="R1186" s="166"/>
      <c r="S1186" s="166"/>
      <c r="T1186" s="182">
        <v>0</v>
      </c>
      <c r="U1186" s="182">
        <v>0</v>
      </c>
      <c r="V1186" s="182">
        <v>0</v>
      </c>
    </row>
    <row r="1187" spans="1:22" s="167" customFormat="1" x14ac:dyDescent="0.25">
      <c r="A1187" s="179">
        <v>412063</v>
      </c>
      <c r="B1187" s="180" t="s">
        <v>2264</v>
      </c>
      <c r="C1187" s="181">
        <v>0</v>
      </c>
      <c r="D1187" s="181">
        <v>0</v>
      </c>
      <c r="E1187" s="181">
        <v>0</v>
      </c>
      <c r="F1187" s="181">
        <v>0</v>
      </c>
      <c r="G1187" s="181">
        <v>0</v>
      </c>
      <c r="H1187" s="181">
        <v>0</v>
      </c>
      <c r="I1187" s="181">
        <v>0</v>
      </c>
      <c r="J1187" s="166"/>
      <c r="K1187" s="166"/>
      <c r="L1187" s="166"/>
      <c r="M1187" s="166"/>
      <c r="N1187" s="166"/>
      <c r="O1187" s="166"/>
      <c r="P1187" s="166"/>
      <c r="Q1187" s="166"/>
      <c r="R1187" s="166"/>
      <c r="S1187" s="166"/>
      <c r="T1187" s="182">
        <v>0</v>
      </c>
      <c r="U1187" s="182">
        <v>0</v>
      </c>
      <c r="V1187" s="182">
        <v>0</v>
      </c>
    </row>
    <row r="1188" spans="1:22" s="167" customFormat="1" x14ac:dyDescent="0.25">
      <c r="A1188" s="179">
        <v>412064</v>
      </c>
      <c r="B1188" s="180" t="s">
        <v>2265</v>
      </c>
      <c r="C1188" s="181">
        <v>0</v>
      </c>
      <c r="D1188" s="181">
        <v>0</v>
      </c>
      <c r="E1188" s="181">
        <v>0</v>
      </c>
      <c r="F1188" s="181">
        <v>0</v>
      </c>
      <c r="G1188" s="181">
        <v>0</v>
      </c>
      <c r="H1188" s="181">
        <v>0</v>
      </c>
      <c r="I1188" s="181">
        <v>0</v>
      </c>
      <c r="J1188" s="166"/>
      <c r="K1188" s="166"/>
      <c r="L1188" s="166"/>
      <c r="M1188" s="166"/>
      <c r="N1188" s="166"/>
      <c r="O1188" s="166"/>
      <c r="P1188" s="166"/>
      <c r="Q1188" s="166"/>
      <c r="R1188" s="166"/>
      <c r="S1188" s="166"/>
      <c r="T1188" s="182">
        <v>0</v>
      </c>
      <c r="U1188" s="182">
        <v>0</v>
      </c>
      <c r="V1188" s="182">
        <v>0</v>
      </c>
    </row>
    <row r="1189" spans="1:22" s="167" customFormat="1" x14ac:dyDescent="0.25">
      <c r="A1189" s="179">
        <v>412065</v>
      </c>
      <c r="B1189" s="180" t="s">
        <v>2266</v>
      </c>
      <c r="C1189" s="181">
        <v>0</v>
      </c>
      <c r="D1189" s="181">
        <v>0</v>
      </c>
      <c r="E1189" s="181">
        <v>0</v>
      </c>
      <c r="F1189" s="181">
        <v>0</v>
      </c>
      <c r="G1189" s="181">
        <v>0</v>
      </c>
      <c r="H1189" s="181">
        <v>0</v>
      </c>
      <c r="I1189" s="181">
        <v>0</v>
      </c>
      <c r="J1189" s="166"/>
      <c r="K1189" s="166"/>
      <c r="L1189" s="166"/>
      <c r="M1189" s="166"/>
      <c r="N1189" s="166"/>
      <c r="O1189" s="166"/>
      <c r="P1189" s="166"/>
      <c r="Q1189" s="166"/>
      <c r="R1189" s="166"/>
      <c r="S1189" s="166"/>
      <c r="T1189" s="182">
        <v>0</v>
      </c>
      <c r="U1189" s="182">
        <v>0</v>
      </c>
      <c r="V1189" s="182">
        <v>0</v>
      </c>
    </row>
    <row r="1190" spans="1:22" s="167" customFormat="1" x14ac:dyDescent="0.25">
      <c r="A1190" s="179">
        <v>412066</v>
      </c>
      <c r="B1190" s="180" t="s">
        <v>2267</v>
      </c>
      <c r="C1190" s="181">
        <v>0</v>
      </c>
      <c r="D1190" s="181">
        <v>0</v>
      </c>
      <c r="E1190" s="181">
        <v>0</v>
      </c>
      <c r="F1190" s="181">
        <v>0</v>
      </c>
      <c r="G1190" s="181">
        <v>0</v>
      </c>
      <c r="H1190" s="181">
        <v>0</v>
      </c>
      <c r="I1190" s="181">
        <v>0</v>
      </c>
      <c r="J1190" s="166"/>
      <c r="K1190" s="166"/>
      <c r="L1190" s="166"/>
      <c r="M1190" s="166"/>
      <c r="N1190" s="166"/>
      <c r="O1190" s="166"/>
      <c r="P1190" s="166"/>
      <c r="Q1190" s="166"/>
      <c r="R1190" s="166"/>
      <c r="S1190" s="166"/>
      <c r="T1190" s="182">
        <v>0</v>
      </c>
      <c r="U1190" s="182">
        <v>0</v>
      </c>
      <c r="V1190" s="182">
        <v>0</v>
      </c>
    </row>
    <row r="1191" spans="1:22" s="167" customFormat="1" x14ac:dyDescent="0.25">
      <c r="A1191" s="179">
        <v>412067</v>
      </c>
      <c r="B1191" s="180" t="s">
        <v>2268</v>
      </c>
      <c r="C1191" s="181">
        <v>0</v>
      </c>
      <c r="D1191" s="181">
        <v>0</v>
      </c>
      <c r="E1191" s="181">
        <v>0</v>
      </c>
      <c r="F1191" s="181">
        <v>0</v>
      </c>
      <c r="G1191" s="181">
        <v>0</v>
      </c>
      <c r="H1191" s="181">
        <v>0</v>
      </c>
      <c r="I1191" s="181">
        <v>0</v>
      </c>
      <c r="J1191" s="166"/>
      <c r="K1191" s="166"/>
      <c r="L1191" s="166"/>
      <c r="M1191" s="166"/>
      <c r="N1191" s="166"/>
      <c r="O1191" s="166"/>
      <c r="P1191" s="166"/>
      <c r="Q1191" s="166"/>
      <c r="R1191" s="166"/>
      <c r="S1191" s="166"/>
      <c r="T1191" s="182">
        <v>0</v>
      </c>
      <c r="U1191" s="182">
        <v>0</v>
      </c>
      <c r="V1191" s="182">
        <v>0</v>
      </c>
    </row>
    <row r="1192" spans="1:22" s="167" customFormat="1" x14ac:dyDescent="0.25">
      <c r="A1192" s="179">
        <v>412068</v>
      </c>
      <c r="B1192" s="180" t="s">
        <v>2269</v>
      </c>
      <c r="C1192" s="181">
        <v>0</v>
      </c>
      <c r="D1192" s="181">
        <v>0</v>
      </c>
      <c r="E1192" s="181">
        <v>0</v>
      </c>
      <c r="F1192" s="181">
        <v>0</v>
      </c>
      <c r="G1192" s="181">
        <v>0</v>
      </c>
      <c r="H1192" s="181">
        <v>0</v>
      </c>
      <c r="I1192" s="181">
        <v>0</v>
      </c>
      <c r="J1192" s="166"/>
      <c r="K1192" s="166"/>
      <c r="L1192" s="166"/>
      <c r="M1192" s="166"/>
      <c r="N1192" s="166"/>
      <c r="O1192" s="166"/>
      <c r="P1192" s="166"/>
      <c r="Q1192" s="166"/>
      <c r="R1192" s="166"/>
      <c r="S1192" s="166"/>
      <c r="T1192" s="182">
        <v>0</v>
      </c>
      <c r="U1192" s="182">
        <v>0</v>
      </c>
      <c r="V1192" s="182">
        <v>0</v>
      </c>
    </row>
    <row r="1193" spans="1:22" s="167" customFormat="1" x14ac:dyDescent="0.25">
      <c r="A1193" s="179">
        <v>412069</v>
      </c>
      <c r="B1193" s="180" t="s">
        <v>2270</v>
      </c>
      <c r="C1193" s="181">
        <v>0</v>
      </c>
      <c r="D1193" s="181">
        <v>0</v>
      </c>
      <c r="E1193" s="181">
        <v>0</v>
      </c>
      <c r="F1193" s="181">
        <v>0</v>
      </c>
      <c r="G1193" s="181">
        <v>0</v>
      </c>
      <c r="H1193" s="181">
        <v>0</v>
      </c>
      <c r="I1193" s="181">
        <v>0</v>
      </c>
      <c r="J1193" s="166"/>
      <c r="K1193" s="166"/>
      <c r="L1193" s="166"/>
      <c r="M1193" s="166"/>
      <c r="N1193" s="166"/>
      <c r="O1193" s="166"/>
      <c r="P1193" s="166"/>
      <c r="Q1193" s="166"/>
      <c r="R1193" s="166"/>
      <c r="S1193" s="166"/>
      <c r="T1193" s="182">
        <v>0</v>
      </c>
      <c r="U1193" s="182">
        <v>0</v>
      </c>
      <c r="V1193" s="182">
        <v>0</v>
      </c>
    </row>
    <row r="1194" spans="1:22" s="167" customFormat="1" x14ac:dyDescent="0.25">
      <c r="A1194" s="179">
        <v>412070</v>
      </c>
      <c r="B1194" s="180" t="s">
        <v>2271</v>
      </c>
      <c r="C1194" s="181">
        <v>0</v>
      </c>
      <c r="D1194" s="181">
        <v>0</v>
      </c>
      <c r="E1194" s="181">
        <v>0</v>
      </c>
      <c r="F1194" s="181">
        <v>0</v>
      </c>
      <c r="G1194" s="181">
        <v>0</v>
      </c>
      <c r="H1194" s="181">
        <v>0</v>
      </c>
      <c r="I1194" s="181">
        <v>0</v>
      </c>
      <c r="J1194" s="166"/>
      <c r="K1194" s="166"/>
      <c r="L1194" s="166"/>
      <c r="M1194" s="166"/>
      <c r="N1194" s="166"/>
      <c r="O1194" s="166"/>
      <c r="P1194" s="166"/>
      <c r="Q1194" s="166"/>
      <c r="R1194" s="166"/>
      <c r="S1194" s="166"/>
      <c r="T1194" s="182">
        <v>0</v>
      </c>
      <c r="U1194" s="182">
        <v>0</v>
      </c>
      <c r="V1194" s="182">
        <v>0</v>
      </c>
    </row>
    <row r="1195" spans="1:22" s="167" customFormat="1" x14ac:dyDescent="0.25">
      <c r="A1195" s="179">
        <v>412071</v>
      </c>
      <c r="B1195" s="180" t="s">
        <v>2272</v>
      </c>
      <c r="C1195" s="181">
        <v>0</v>
      </c>
      <c r="D1195" s="181">
        <v>0</v>
      </c>
      <c r="E1195" s="181">
        <v>0</v>
      </c>
      <c r="F1195" s="181">
        <v>0</v>
      </c>
      <c r="G1195" s="181">
        <v>0</v>
      </c>
      <c r="H1195" s="181">
        <v>0</v>
      </c>
      <c r="I1195" s="181">
        <v>0</v>
      </c>
      <c r="J1195" s="166"/>
      <c r="K1195" s="166"/>
      <c r="L1195" s="166"/>
      <c r="M1195" s="166"/>
      <c r="N1195" s="166"/>
      <c r="O1195" s="166"/>
      <c r="P1195" s="166"/>
      <c r="Q1195" s="166"/>
      <c r="R1195" s="166"/>
      <c r="S1195" s="166"/>
      <c r="T1195" s="182">
        <v>0</v>
      </c>
      <c r="U1195" s="182">
        <v>0</v>
      </c>
      <c r="V1195" s="182">
        <v>0</v>
      </c>
    </row>
    <row r="1196" spans="1:22" s="167" customFormat="1" x14ac:dyDescent="0.25">
      <c r="A1196" s="179">
        <v>412072</v>
      </c>
      <c r="B1196" s="180" t="s">
        <v>2273</v>
      </c>
      <c r="C1196" s="181">
        <v>0</v>
      </c>
      <c r="D1196" s="181">
        <v>0</v>
      </c>
      <c r="E1196" s="181">
        <v>0</v>
      </c>
      <c r="F1196" s="181">
        <v>0</v>
      </c>
      <c r="G1196" s="181">
        <v>0</v>
      </c>
      <c r="H1196" s="181">
        <v>0</v>
      </c>
      <c r="I1196" s="181">
        <v>0</v>
      </c>
      <c r="J1196" s="166"/>
      <c r="K1196" s="166"/>
      <c r="L1196" s="166"/>
      <c r="M1196" s="166"/>
      <c r="N1196" s="166"/>
      <c r="O1196" s="166"/>
      <c r="P1196" s="166"/>
      <c r="Q1196" s="166"/>
      <c r="R1196" s="166"/>
      <c r="S1196" s="166"/>
      <c r="T1196" s="182">
        <v>0</v>
      </c>
      <c r="U1196" s="182">
        <v>0</v>
      </c>
      <c r="V1196" s="182">
        <v>0</v>
      </c>
    </row>
    <row r="1197" spans="1:22" s="167" customFormat="1" x14ac:dyDescent="0.25">
      <c r="A1197" s="179">
        <v>412073</v>
      </c>
      <c r="B1197" s="180" t="s">
        <v>2274</v>
      </c>
      <c r="C1197" s="181">
        <v>0</v>
      </c>
      <c r="D1197" s="181">
        <v>0</v>
      </c>
      <c r="E1197" s="181">
        <v>0</v>
      </c>
      <c r="F1197" s="181">
        <v>0</v>
      </c>
      <c r="G1197" s="181">
        <v>0</v>
      </c>
      <c r="H1197" s="181">
        <v>0</v>
      </c>
      <c r="I1197" s="181">
        <v>0</v>
      </c>
      <c r="J1197" s="166"/>
      <c r="K1197" s="166"/>
      <c r="L1197" s="166"/>
      <c r="M1197" s="166"/>
      <c r="N1197" s="166"/>
      <c r="O1197" s="166"/>
      <c r="P1197" s="166"/>
      <c r="Q1197" s="166"/>
      <c r="R1197" s="166"/>
      <c r="S1197" s="166"/>
      <c r="T1197" s="182">
        <v>0</v>
      </c>
      <c r="U1197" s="182">
        <v>0</v>
      </c>
      <c r="V1197" s="182">
        <v>0</v>
      </c>
    </row>
    <row r="1198" spans="1:22" s="167" customFormat="1" x14ac:dyDescent="0.25">
      <c r="A1198" s="179">
        <v>412074</v>
      </c>
      <c r="B1198" s="180" t="s">
        <v>2275</v>
      </c>
      <c r="C1198" s="181">
        <v>0</v>
      </c>
      <c r="D1198" s="181">
        <v>0</v>
      </c>
      <c r="E1198" s="181">
        <v>0</v>
      </c>
      <c r="F1198" s="181">
        <v>0</v>
      </c>
      <c r="G1198" s="181">
        <v>0</v>
      </c>
      <c r="H1198" s="181">
        <v>0</v>
      </c>
      <c r="I1198" s="181">
        <v>0</v>
      </c>
      <c r="J1198" s="166"/>
      <c r="K1198" s="166"/>
      <c r="L1198" s="166"/>
      <c r="M1198" s="166"/>
      <c r="N1198" s="166"/>
      <c r="O1198" s="166"/>
      <c r="P1198" s="166"/>
      <c r="Q1198" s="166"/>
      <c r="R1198" s="166"/>
      <c r="S1198" s="166"/>
      <c r="T1198" s="182">
        <v>0</v>
      </c>
      <c r="U1198" s="182">
        <v>0</v>
      </c>
      <c r="V1198" s="182">
        <v>0</v>
      </c>
    </row>
    <row r="1199" spans="1:22" s="167" customFormat="1" x14ac:dyDescent="0.25">
      <c r="A1199" s="179">
        <v>412075</v>
      </c>
      <c r="B1199" s="180" t="s">
        <v>2276</v>
      </c>
      <c r="C1199" s="181">
        <v>0</v>
      </c>
      <c r="D1199" s="181">
        <v>0</v>
      </c>
      <c r="E1199" s="181">
        <v>0</v>
      </c>
      <c r="F1199" s="181">
        <v>0</v>
      </c>
      <c r="G1199" s="181">
        <v>0</v>
      </c>
      <c r="H1199" s="181">
        <v>0</v>
      </c>
      <c r="I1199" s="181">
        <v>0</v>
      </c>
      <c r="J1199" s="166"/>
      <c r="K1199" s="166"/>
      <c r="L1199" s="166"/>
      <c r="M1199" s="166"/>
      <c r="N1199" s="166"/>
      <c r="O1199" s="166"/>
      <c r="P1199" s="166"/>
      <c r="Q1199" s="166"/>
      <c r="R1199" s="166"/>
      <c r="S1199" s="166"/>
      <c r="T1199" s="182">
        <v>0</v>
      </c>
      <c r="U1199" s="182">
        <v>0</v>
      </c>
      <c r="V1199" s="182">
        <v>0</v>
      </c>
    </row>
    <row r="1200" spans="1:22" s="167" customFormat="1" x14ac:dyDescent="0.25">
      <c r="A1200" s="179">
        <v>412076</v>
      </c>
      <c r="B1200" s="180" t="s">
        <v>2277</v>
      </c>
      <c r="C1200" s="181">
        <v>0</v>
      </c>
      <c r="D1200" s="181">
        <v>0</v>
      </c>
      <c r="E1200" s="181">
        <v>0</v>
      </c>
      <c r="F1200" s="181">
        <v>0</v>
      </c>
      <c r="G1200" s="181">
        <v>0</v>
      </c>
      <c r="H1200" s="181">
        <v>0</v>
      </c>
      <c r="I1200" s="181">
        <v>0</v>
      </c>
      <c r="J1200" s="166"/>
      <c r="K1200" s="166"/>
      <c r="L1200" s="166"/>
      <c r="M1200" s="166"/>
      <c r="N1200" s="166"/>
      <c r="O1200" s="166"/>
      <c r="P1200" s="166"/>
      <c r="Q1200" s="166"/>
      <c r="R1200" s="166"/>
      <c r="S1200" s="166"/>
      <c r="T1200" s="182">
        <v>0</v>
      </c>
      <c r="U1200" s="182">
        <v>0</v>
      </c>
      <c r="V1200" s="182">
        <v>0</v>
      </c>
    </row>
    <row r="1201" spans="1:22" s="167" customFormat="1" x14ac:dyDescent="0.25">
      <c r="A1201" s="179">
        <v>412077</v>
      </c>
      <c r="B1201" s="180" t="s">
        <v>2278</v>
      </c>
      <c r="C1201" s="181">
        <v>0</v>
      </c>
      <c r="D1201" s="181">
        <v>0</v>
      </c>
      <c r="E1201" s="181">
        <v>0</v>
      </c>
      <c r="F1201" s="181">
        <v>0</v>
      </c>
      <c r="G1201" s="181">
        <v>0</v>
      </c>
      <c r="H1201" s="181">
        <v>0</v>
      </c>
      <c r="I1201" s="181">
        <v>0</v>
      </c>
      <c r="J1201" s="166"/>
      <c r="K1201" s="166"/>
      <c r="L1201" s="166"/>
      <c r="M1201" s="166"/>
      <c r="N1201" s="166"/>
      <c r="O1201" s="166"/>
      <c r="P1201" s="166"/>
      <c r="Q1201" s="166"/>
      <c r="R1201" s="166"/>
      <c r="S1201" s="166"/>
      <c r="T1201" s="182">
        <v>0</v>
      </c>
      <c r="U1201" s="182">
        <v>0</v>
      </c>
      <c r="V1201" s="182">
        <v>0</v>
      </c>
    </row>
    <row r="1202" spans="1:22" s="167" customFormat="1" x14ac:dyDescent="0.25">
      <c r="A1202" s="179">
        <v>412078</v>
      </c>
      <c r="B1202" s="180" t="s">
        <v>2279</v>
      </c>
      <c r="C1202" s="181">
        <v>0</v>
      </c>
      <c r="D1202" s="181">
        <v>0</v>
      </c>
      <c r="E1202" s="181">
        <v>0</v>
      </c>
      <c r="F1202" s="181">
        <v>0</v>
      </c>
      <c r="G1202" s="181">
        <v>0</v>
      </c>
      <c r="H1202" s="181">
        <v>0</v>
      </c>
      <c r="I1202" s="181">
        <v>0</v>
      </c>
      <c r="J1202" s="166"/>
      <c r="K1202" s="166"/>
      <c r="L1202" s="166"/>
      <c r="M1202" s="166"/>
      <c r="N1202" s="166"/>
      <c r="O1202" s="166"/>
      <c r="P1202" s="166"/>
      <c r="Q1202" s="166"/>
      <c r="R1202" s="166"/>
      <c r="S1202" s="166"/>
      <c r="T1202" s="182">
        <v>0</v>
      </c>
      <c r="U1202" s="182">
        <v>0</v>
      </c>
      <c r="V1202" s="182">
        <v>0</v>
      </c>
    </row>
    <row r="1203" spans="1:22" s="167" customFormat="1" x14ac:dyDescent="0.25">
      <c r="A1203" s="179">
        <v>412079</v>
      </c>
      <c r="B1203" s="180" t="s">
        <v>2280</v>
      </c>
      <c r="C1203" s="181">
        <v>0</v>
      </c>
      <c r="D1203" s="181">
        <v>0</v>
      </c>
      <c r="E1203" s="181">
        <v>0</v>
      </c>
      <c r="F1203" s="181">
        <v>0</v>
      </c>
      <c r="G1203" s="181">
        <v>0</v>
      </c>
      <c r="H1203" s="181">
        <v>0</v>
      </c>
      <c r="I1203" s="181">
        <v>0</v>
      </c>
      <c r="J1203" s="166"/>
      <c r="K1203" s="166"/>
      <c r="L1203" s="166"/>
      <c r="M1203" s="166"/>
      <c r="N1203" s="166"/>
      <c r="O1203" s="166"/>
      <c r="P1203" s="166"/>
      <c r="Q1203" s="166"/>
      <c r="R1203" s="166"/>
      <c r="S1203" s="166"/>
      <c r="T1203" s="182">
        <v>0</v>
      </c>
      <c r="U1203" s="182">
        <v>0</v>
      </c>
      <c r="V1203" s="182">
        <v>0</v>
      </c>
    </row>
    <row r="1204" spans="1:22" s="167" customFormat="1" x14ac:dyDescent="0.25">
      <c r="A1204" s="179">
        <v>412080</v>
      </c>
      <c r="B1204" s="180" t="s">
        <v>2281</v>
      </c>
      <c r="C1204" s="181">
        <v>0</v>
      </c>
      <c r="D1204" s="181">
        <v>0</v>
      </c>
      <c r="E1204" s="181">
        <v>0</v>
      </c>
      <c r="F1204" s="181">
        <v>0</v>
      </c>
      <c r="G1204" s="181">
        <v>0</v>
      </c>
      <c r="H1204" s="181">
        <v>0</v>
      </c>
      <c r="I1204" s="181">
        <v>0</v>
      </c>
      <c r="J1204" s="166"/>
      <c r="K1204" s="166"/>
      <c r="L1204" s="166"/>
      <c r="M1204" s="166"/>
      <c r="N1204" s="166"/>
      <c r="O1204" s="166"/>
      <c r="P1204" s="166"/>
      <c r="Q1204" s="166"/>
      <c r="R1204" s="166"/>
      <c r="S1204" s="166"/>
      <c r="T1204" s="182">
        <v>0</v>
      </c>
      <c r="U1204" s="182">
        <v>0</v>
      </c>
      <c r="V1204" s="182">
        <v>0</v>
      </c>
    </row>
    <row r="1205" spans="1:22" s="167" customFormat="1" x14ac:dyDescent="0.25">
      <c r="A1205" s="179">
        <v>412081</v>
      </c>
      <c r="B1205" s="180" t="s">
        <v>2282</v>
      </c>
      <c r="C1205" s="181">
        <v>0</v>
      </c>
      <c r="D1205" s="181">
        <v>0</v>
      </c>
      <c r="E1205" s="181">
        <v>0</v>
      </c>
      <c r="F1205" s="181">
        <v>0</v>
      </c>
      <c r="G1205" s="181">
        <v>0</v>
      </c>
      <c r="H1205" s="181">
        <v>0</v>
      </c>
      <c r="I1205" s="181">
        <v>0</v>
      </c>
      <c r="J1205" s="166"/>
      <c r="K1205" s="166"/>
      <c r="L1205" s="166"/>
      <c r="M1205" s="166"/>
      <c r="N1205" s="166"/>
      <c r="O1205" s="166"/>
      <c r="P1205" s="166"/>
      <c r="Q1205" s="166"/>
      <c r="R1205" s="166"/>
      <c r="S1205" s="166"/>
      <c r="T1205" s="182">
        <v>0</v>
      </c>
      <c r="U1205" s="182">
        <v>0</v>
      </c>
      <c r="V1205" s="182">
        <v>0</v>
      </c>
    </row>
    <row r="1206" spans="1:22" s="167" customFormat="1" x14ac:dyDescent="0.25">
      <c r="A1206" s="179">
        <v>412082</v>
      </c>
      <c r="B1206" s="180" t="s">
        <v>2283</v>
      </c>
      <c r="C1206" s="181">
        <v>0</v>
      </c>
      <c r="D1206" s="181">
        <v>0</v>
      </c>
      <c r="E1206" s="181">
        <v>0</v>
      </c>
      <c r="F1206" s="181">
        <v>0</v>
      </c>
      <c r="G1206" s="181">
        <v>0</v>
      </c>
      <c r="H1206" s="181">
        <v>0</v>
      </c>
      <c r="I1206" s="181">
        <v>0</v>
      </c>
      <c r="J1206" s="166"/>
      <c r="K1206" s="166"/>
      <c r="L1206" s="166"/>
      <c r="M1206" s="166"/>
      <c r="N1206" s="166"/>
      <c r="O1206" s="166"/>
      <c r="P1206" s="166"/>
      <c r="Q1206" s="166"/>
      <c r="R1206" s="166"/>
      <c r="S1206" s="166"/>
      <c r="T1206" s="182">
        <v>0</v>
      </c>
      <c r="U1206" s="182">
        <v>0</v>
      </c>
      <c r="V1206" s="182">
        <v>0</v>
      </c>
    </row>
    <row r="1207" spans="1:22" s="167" customFormat="1" x14ac:dyDescent="0.25">
      <c r="A1207" s="179">
        <v>412083</v>
      </c>
      <c r="B1207" s="180" t="s">
        <v>2284</v>
      </c>
      <c r="C1207" s="181">
        <v>0</v>
      </c>
      <c r="D1207" s="181">
        <v>0</v>
      </c>
      <c r="E1207" s="181">
        <v>0</v>
      </c>
      <c r="F1207" s="181">
        <v>0</v>
      </c>
      <c r="G1207" s="181">
        <v>0</v>
      </c>
      <c r="H1207" s="181">
        <v>0</v>
      </c>
      <c r="I1207" s="181">
        <v>0</v>
      </c>
      <c r="J1207" s="166"/>
      <c r="K1207" s="166"/>
      <c r="L1207" s="166"/>
      <c r="M1207" s="166"/>
      <c r="N1207" s="166"/>
      <c r="O1207" s="166"/>
      <c r="P1207" s="166"/>
      <c r="Q1207" s="166"/>
      <c r="R1207" s="166"/>
      <c r="S1207" s="166"/>
      <c r="T1207" s="182">
        <v>0</v>
      </c>
      <c r="U1207" s="182">
        <v>0</v>
      </c>
      <c r="V1207" s="182">
        <v>0</v>
      </c>
    </row>
    <row r="1208" spans="1:22" s="167" customFormat="1" x14ac:dyDescent="0.25">
      <c r="A1208" s="179">
        <v>412084</v>
      </c>
      <c r="B1208" s="180" t="s">
        <v>2285</v>
      </c>
      <c r="C1208" s="181">
        <v>0</v>
      </c>
      <c r="D1208" s="181">
        <v>0</v>
      </c>
      <c r="E1208" s="181">
        <v>0</v>
      </c>
      <c r="F1208" s="181">
        <v>0</v>
      </c>
      <c r="G1208" s="181">
        <v>0</v>
      </c>
      <c r="H1208" s="181">
        <v>0</v>
      </c>
      <c r="I1208" s="181">
        <v>0</v>
      </c>
      <c r="J1208" s="166"/>
      <c r="K1208" s="166"/>
      <c r="L1208" s="166"/>
      <c r="M1208" s="166"/>
      <c r="N1208" s="166"/>
      <c r="O1208" s="166"/>
      <c r="P1208" s="166"/>
      <c r="Q1208" s="166"/>
      <c r="R1208" s="166"/>
      <c r="S1208" s="166"/>
      <c r="T1208" s="182">
        <v>0</v>
      </c>
      <c r="U1208" s="182">
        <v>0</v>
      </c>
      <c r="V1208" s="182">
        <v>0</v>
      </c>
    </row>
    <row r="1209" spans="1:22" s="167" customFormat="1" x14ac:dyDescent="0.25">
      <c r="A1209" s="179">
        <v>412085</v>
      </c>
      <c r="B1209" s="180" t="s">
        <v>2286</v>
      </c>
      <c r="C1209" s="181">
        <v>0</v>
      </c>
      <c r="D1209" s="181">
        <v>0</v>
      </c>
      <c r="E1209" s="181">
        <v>0</v>
      </c>
      <c r="F1209" s="181">
        <v>0</v>
      </c>
      <c r="G1209" s="181">
        <v>0</v>
      </c>
      <c r="H1209" s="181">
        <v>0</v>
      </c>
      <c r="I1209" s="181">
        <v>0</v>
      </c>
      <c r="J1209" s="166"/>
      <c r="K1209" s="166"/>
      <c r="L1209" s="166"/>
      <c r="M1209" s="166"/>
      <c r="N1209" s="166"/>
      <c r="O1209" s="166"/>
      <c r="P1209" s="166"/>
      <c r="Q1209" s="166"/>
      <c r="R1209" s="166"/>
      <c r="S1209" s="166"/>
      <c r="T1209" s="182">
        <v>0</v>
      </c>
      <c r="U1209" s="182">
        <v>0</v>
      </c>
      <c r="V1209" s="182">
        <v>0</v>
      </c>
    </row>
    <row r="1210" spans="1:22" s="167" customFormat="1" x14ac:dyDescent="0.25">
      <c r="A1210" s="179">
        <v>412086</v>
      </c>
      <c r="B1210" s="180" t="s">
        <v>2287</v>
      </c>
      <c r="C1210" s="181">
        <v>0</v>
      </c>
      <c r="D1210" s="181">
        <v>0</v>
      </c>
      <c r="E1210" s="181">
        <v>0</v>
      </c>
      <c r="F1210" s="181">
        <v>0</v>
      </c>
      <c r="G1210" s="181">
        <v>0</v>
      </c>
      <c r="H1210" s="181">
        <v>0</v>
      </c>
      <c r="I1210" s="181">
        <v>0</v>
      </c>
      <c r="J1210" s="166"/>
      <c r="K1210" s="166"/>
      <c r="L1210" s="166"/>
      <c r="M1210" s="166"/>
      <c r="N1210" s="166"/>
      <c r="O1210" s="166"/>
      <c r="P1210" s="166"/>
      <c r="Q1210" s="166"/>
      <c r="R1210" s="166"/>
      <c r="S1210" s="166"/>
      <c r="T1210" s="182">
        <v>0</v>
      </c>
      <c r="U1210" s="182">
        <v>0</v>
      </c>
      <c r="V1210" s="182">
        <v>0</v>
      </c>
    </row>
    <row r="1211" spans="1:22" s="167" customFormat="1" x14ac:dyDescent="0.25">
      <c r="A1211" s="179">
        <v>412087</v>
      </c>
      <c r="B1211" s="180" t="s">
        <v>2288</v>
      </c>
      <c r="C1211" s="181">
        <v>0</v>
      </c>
      <c r="D1211" s="181">
        <v>0</v>
      </c>
      <c r="E1211" s="181">
        <v>0</v>
      </c>
      <c r="F1211" s="181">
        <v>0</v>
      </c>
      <c r="G1211" s="181">
        <v>0</v>
      </c>
      <c r="H1211" s="181">
        <v>0</v>
      </c>
      <c r="I1211" s="181">
        <v>0</v>
      </c>
      <c r="J1211" s="166"/>
      <c r="K1211" s="166"/>
      <c r="L1211" s="166"/>
      <c r="M1211" s="166"/>
      <c r="N1211" s="166"/>
      <c r="O1211" s="166"/>
      <c r="P1211" s="166"/>
      <c r="Q1211" s="166"/>
      <c r="R1211" s="166"/>
      <c r="S1211" s="166"/>
      <c r="T1211" s="182">
        <v>0</v>
      </c>
      <c r="U1211" s="182">
        <v>0</v>
      </c>
      <c r="V1211" s="182">
        <v>0</v>
      </c>
    </row>
    <row r="1212" spans="1:22" s="167" customFormat="1" x14ac:dyDescent="0.25">
      <c r="A1212" s="179">
        <v>412088</v>
      </c>
      <c r="B1212" s="180" t="s">
        <v>2289</v>
      </c>
      <c r="C1212" s="181">
        <v>0</v>
      </c>
      <c r="D1212" s="181">
        <v>0</v>
      </c>
      <c r="E1212" s="181">
        <v>0</v>
      </c>
      <c r="F1212" s="181">
        <v>0</v>
      </c>
      <c r="G1212" s="181">
        <v>0</v>
      </c>
      <c r="H1212" s="181">
        <v>0</v>
      </c>
      <c r="I1212" s="181">
        <v>0</v>
      </c>
      <c r="J1212" s="166"/>
      <c r="K1212" s="166"/>
      <c r="L1212" s="166"/>
      <c r="M1212" s="166"/>
      <c r="N1212" s="166"/>
      <c r="O1212" s="166"/>
      <c r="P1212" s="166"/>
      <c r="Q1212" s="166"/>
      <c r="R1212" s="166"/>
      <c r="S1212" s="166"/>
      <c r="T1212" s="182">
        <v>0</v>
      </c>
      <c r="U1212" s="182">
        <v>0</v>
      </c>
      <c r="V1212" s="182">
        <v>0</v>
      </c>
    </row>
    <row r="1213" spans="1:22" s="167" customFormat="1" x14ac:dyDescent="0.25">
      <c r="A1213" s="179">
        <v>412089</v>
      </c>
      <c r="B1213" s="180" t="s">
        <v>2290</v>
      </c>
      <c r="C1213" s="181">
        <v>0</v>
      </c>
      <c r="D1213" s="181">
        <v>0</v>
      </c>
      <c r="E1213" s="181">
        <v>0</v>
      </c>
      <c r="F1213" s="181">
        <v>0</v>
      </c>
      <c r="G1213" s="181">
        <v>0</v>
      </c>
      <c r="H1213" s="181">
        <v>0</v>
      </c>
      <c r="I1213" s="181">
        <v>0</v>
      </c>
      <c r="J1213" s="166"/>
      <c r="K1213" s="166"/>
      <c r="L1213" s="166"/>
      <c r="M1213" s="166"/>
      <c r="N1213" s="166"/>
      <c r="O1213" s="166"/>
      <c r="P1213" s="166"/>
      <c r="Q1213" s="166"/>
      <c r="R1213" s="166"/>
      <c r="S1213" s="166"/>
      <c r="T1213" s="182">
        <v>0</v>
      </c>
      <c r="U1213" s="182">
        <v>0</v>
      </c>
      <c r="V1213" s="182">
        <v>0</v>
      </c>
    </row>
    <row r="1214" spans="1:22" s="167" customFormat="1" x14ac:dyDescent="0.25">
      <c r="A1214" s="179">
        <v>412090</v>
      </c>
      <c r="B1214" s="180" t="s">
        <v>2291</v>
      </c>
      <c r="C1214" s="181">
        <v>0</v>
      </c>
      <c r="D1214" s="181">
        <v>0</v>
      </c>
      <c r="E1214" s="181">
        <v>0</v>
      </c>
      <c r="F1214" s="181">
        <v>0</v>
      </c>
      <c r="G1214" s="181">
        <v>0</v>
      </c>
      <c r="H1214" s="181">
        <v>0</v>
      </c>
      <c r="I1214" s="181">
        <v>0</v>
      </c>
      <c r="J1214" s="166"/>
      <c r="K1214" s="166"/>
      <c r="L1214" s="166"/>
      <c r="M1214" s="166"/>
      <c r="N1214" s="166"/>
      <c r="O1214" s="166"/>
      <c r="P1214" s="166"/>
      <c r="Q1214" s="166"/>
      <c r="R1214" s="166"/>
      <c r="S1214" s="166"/>
      <c r="T1214" s="182">
        <v>0</v>
      </c>
      <c r="U1214" s="182">
        <v>0</v>
      </c>
      <c r="V1214" s="182">
        <v>0</v>
      </c>
    </row>
    <row r="1215" spans="1:22" s="167" customFormat="1" x14ac:dyDescent="0.25">
      <c r="A1215" s="179">
        <v>412091</v>
      </c>
      <c r="B1215" s="180" t="s">
        <v>292</v>
      </c>
      <c r="C1215" s="181">
        <v>0</v>
      </c>
      <c r="D1215" s="181">
        <v>0</v>
      </c>
      <c r="E1215" s="181">
        <v>0</v>
      </c>
      <c r="F1215" s="181">
        <v>0</v>
      </c>
      <c r="G1215" s="181">
        <v>0</v>
      </c>
      <c r="H1215" s="181">
        <v>0</v>
      </c>
      <c r="I1215" s="181">
        <v>0</v>
      </c>
      <c r="J1215" s="166"/>
      <c r="K1215" s="166"/>
      <c r="L1215" s="166"/>
      <c r="M1215" s="166"/>
      <c r="N1215" s="166"/>
      <c r="O1215" s="166"/>
      <c r="P1215" s="166"/>
      <c r="Q1215" s="166"/>
      <c r="R1215" s="166"/>
      <c r="S1215" s="166"/>
      <c r="T1215" s="182">
        <v>0</v>
      </c>
      <c r="U1215" s="182">
        <v>0</v>
      </c>
      <c r="V1215" s="182">
        <v>0</v>
      </c>
    </row>
    <row r="1216" spans="1:22" s="167" customFormat="1" x14ac:dyDescent="0.25">
      <c r="A1216" s="179">
        <v>412095</v>
      </c>
      <c r="B1216" s="180" t="s">
        <v>291</v>
      </c>
      <c r="C1216" s="181">
        <v>0</v>
      </c>
      <c r="D1216" s="181">
        <v>0</v>
      </c>
      <c r="E1216" s="181">
        <v>0</v>
      </c>
      <c r="F1216" s="181">
        <v>0</v>
      </c>
      <c r="G1216" s="181">
        <v>0</v>
      </c>
      <c r="H1216" s="181">
        <v>0</v>
      </c>
      <c r="I1216" s="181">
        <v>0</v>
      </c>
      <c r="J1216" s="166"/>
      <c r="K1216" s="166"/>
      <c r="L1216" s="166"/>
      <c r="M1216" s="166"/>
      <c r="N1216" s="166"/>
      <c r="O1216" s="166"/>
      <c r="P1216" s="166"/>
      <c r="Q1216" s="166"/>
      <c r="R1216" s="166"/>
      <c r="S1216" s="166"/>
      <c r="T1216" s="182">
        <v>0</v>
      </c>
      <c r="U1216" s="182">
        <v>0</v>
      </c>
      <c r="V1216" s="182">
        <v>0</v>
      </c>
    </row>
    <row r="1217" spans="1:22" s="167" customFormat="1" x14ac:dyDescent="0.25">
      <c r="A1217" s="175">
        <v>412500</v>
      </c>
      <c r="B1217" s="176" t="s">
        <v>290</v>
      </c>
      <c r="C1217" s="177">
        <v>0</v>
      </c>
      <c r="D1217" s="177">
        <v>0</v>
      </c>
      <c r="E1217" s="177">
        <v>0</v>
      </c>
      <c r="F1217" s="177">
        <v>0</v>
      </c>
      <c r="G1217" s="177">
        <v>0</v>
      </c>
      <c r="H1217" s="177">
        <v>0</v>
      </c>
      <c r="I1217" s="177">
        <v>0</v>
      </c>
      <c r="J1217" s="166"/>
      <c r="K1217" s="166"/>
      <c r="L1217" s="166"/>
      <c r="M1217" s="166"/>
      <c r="N1217" s="166"/>
      <c r="O1217" s="166"/>
      <c r="P1217" s="166"/>
      <c r="Q1217" s="166"/>
      <c r="R1217" s="166"/>
      <c r="S1217" s="166"/>
      <c r="T1217" s="178">
        <v>0</v>
      </c>
      <c r="U1217" s="178">
        <v>0</v>
      </c>
      <c r="V1217" s="178">
        <v>0</v>
      </c>
    </row>
    <row r="1218" spans="1:22" s="167" customFormat="1" x14ac:dyDescent="0.25">
      <c r="A1218" s="179">
        <v>412505</v>
      </c>
      <c r="B1218" s="180" t="s">
        <v>2292</v>
      </c>
      <c r="C1218" s="181">
        <v>0</v>
      </c>
      <c r="D1218" s="181">
        <v>0</v>
      </c>
      <c r="E1218" s="181">
        <v>0</v>
      </c>
      <c r="F1218" s="181">
        <v>0</v>
      </c>
      <c r="G1218" s="181">
        <v>0</v>
      </c>
      <c r="H1218" s="181">
        <v>0</v>
      </c>
      <c r="I1218" s="181">
        <v>0</v>
      </c>
      <c r="J1218" s="166"/>
      <c r="K1218" s="166"/>
      <c r="L1218" s="166"/>
      <c r="M1218" s="166"/>
      <c r="N1218" s="166"/>
      <c r="O1218" s="166"/>
      <c r="P1218" s="166"/>
      <c r="Q1218" s="166"/>
      <c r="R1218" s="166"/>
      <c r="S1218" s="166"/>
      <c r="T1218" s="182">
        <v>0</v>
      </c>
      <c r="U1218" s="182">
        <v>0</v>
      </c>
      <c r="V1218" s="182">
        <v>0</v>
      </c>
    </row>
    <row r="1219" spans="1:22" s="167" customFormat="1" x14ac:dyDescent="0.25">
      <c r="A1219" s="179">
        <v>412510</v>
      </c>
      <c r="B1219" s="180" t="s">
        <v>2293</v>
      </c>
      <c r="C1219" s="181">
        <v>0</v>
      </c>
      <c r="D1219" s="181">
        <v>0</v>
      </c>
      <c r="E1219" s="181">
        <v>0</v>
      </c>
      <c r="F1219" s="181">
        <v>0</v>
      </c>
      <c r="G1219" s="181">
        <v>0</v>
      </c>
      <c r="H1219" s="181">
        <v>0</v>
      </c>
      <c r="I1219" s="181">
        <v>0</v>
      </c>
      <c r="J1219" s="166"/>
      <c r="K1219" s="166"/>
      <c r="L1219" s="166"/>
      <c r="M1219" s="166"/>
      <c r="N1219" s="166"/>
      <c r="O1219" s="166"/>
      <c r="P1219" s="166"/>
      <c r="Q1219" s="166"/>
      <c r="R1219" s="166"/>
      <c r="S1219" s="166"/>
      <c r="T1219" s="182">
        <v>0</v>
      </c>
      <c r="U1219" s="182">
        <v>0</v>
      </c>
      <c r="V1219" s="182">
        <v>0</v>
      </c>
    </row>
    <row r="1220" spans="1:22" s="167" customFormat="1" x14ac:dyDescent="0.25">
      <c r="A1220" s="179">
        <v>412515</v>
      </c>
      <c r="B1220" s="180" t="s">
        <v>2294</v>
      </c>
      <c r="C1220" s="181">
        <v>0</v>
      </c>
      <c r="D1220" s="181">
        <v>0</v>
      </c>
      <c r="E1220" s="181">
        <v>0</v>
      </c>
      <c r="F1220" s="181">
        <v>0</v>
      </c>
      <c r="G1220" s="181">
        <v>0</v>
      </c>
      <c r="H1220" s="181">
        <v>0</v>
      </c>
      <c r="I1220" s="181">
        <v>0</v>
      </c>
      <c r="J1220" s="166"/>
      <c r="K1220" s="166"/>
      <c r="L1220" s="166"/>
      <c r="M1220" s="166"/>
      <c r="N1220" s="166"/>
      <c r="O1220" s="166"/>
      <c r="P1220" s="166"/>
      <c r="Q1220" s="166"/>
      <c r="R1220" s="166"/>
      <c r="S1220" s="166"/>
      <c r="T1220" s="182">
        <v>0</v>
      </c>
      <c r="U1220" s="182">
        <v>0</v>
      </c>
      <c r="V1220" s="182">
        <v>0</v>
      </c>
    </row>
    <row r="1221" spans="1:22" s="167" customFormat="1" x14ac:dyDescent="0.25">
      <c r="A1221" s="179">
        <v>412595</v>
      </c>
      <c r="B1221" s="180" t="s">
        <v>221</v>
      </c>
      <c r="C1221" s="181">
        <v>0</v>
      </c>
      <c r="D1221" s="181">
        <v>0</v>
      </c>
      <c r="E1221" s="181">
        <v>0</v>
      </c>
      <c r="F1221" s="181">
        <v>0</v>
      </c>
      <c r="G1221" s="181">
        <v>0</v>
      </c>
      <c r="H1221" s="181">
        <v>0</v>
      </c>
      <c r="I1221" s="181">
        <v>0</v>
      </c>
      <c r="J1221" s="166"/>
      <c r="K1221" s="166"/>
      <c r="L1221" s="166"/>
      <c r="M1221" s="166"/>
      <c r="N1221" s="166"/>
      <c r="O1221" s="166"/>
      <c r="P1221" s="166"/>
      <c r="Q1221" s="166"/>
      <c r="R1221" s="166"/>
      <c r="S1221" s="166"/>
      <c r="T1221" s="182">
        <v>0</v>
      </c>
      <c r="U1221" s="182">
        <v>0</v>
      </c>
      <c r="V1221" s="182">
        <v>0</v>
      </c>
    </row>
    <row r="1222" spans="1:22" s="167" customFormat="1" x14ac:dyDescent="0.25">
      <c r="A1222" s="175">
        <v>413000</v>
      </c>
      <c r="B1222" s="176" t="s">
        <v>2295</v>
      </c>
      <c r="C1222" s="177">
        <v>0</v>
      </c>
      <c r="D1222" s="177">
        <v>0</v>
      </c>
      <c r="E1222" s="177">
        <v>0</v>
      </c>
      <c r="F1222" s="177">
        <v>0</v>
      </c>
      <c r="G1222" s="177">
        <v>0</v>
      </c>
      <c r="H1222" s="177">
        <v>0</v>
      </c>
      <c r="I1222" s="177">
        <v>0</v>
      </c>
      <c r="J1222" s="166"/>
      <c r="K1222" s="166"/>
      <c r="L1222" s="166"/>
      <c r="M1222" s="166"/>
      <c r="N1222" s="166"/>
      <c r="O1222" s="166"/>
      <c r="P1222" s="166"/>
      <c r="Q1222" s="166"/>
      <c r="R1222" s="166"/>
      <c r="S1222" s="166"/>
      <c r="T1222" s="178">
        <v>0</v>
      </c>
      <c r="U1222" s="178">
        <v>0</v>
      </c>
      <c r="V1222" s="178">
        <v>0</v>
      </c>
    </row>
    <row r="1223" spans="1:22" s="167" customFormat="1" x14ac:dyDescent="0.25">
      <c r="A1223" s="179">
        <v>413005</v>
      </c>
      <c r="B1223" s="180" t="s">
        <v>2296</v>
      </c>
      <c r="C1223" s="181">
        <v>0</v>
      </c>
      <c r="D1223" s="181">
        <v>0</v>
      </c>
      <c r="E1223" s="181">
        <v>0</v>
      </c>
      <c r="F1223" s="181">
        <v>0</v>
      </c>
      <c r="G1223" s="181">
        <v>0</v>
      </c>
      <c r="H1223" s="181">
        <v>0</v>
      </c>
      <c r="I1223" s="181">
        <v>0</v>
      </c>
      <c r="J1223" s="166"/>
      <c r="K1223" s="166"/>
      <c r="L1223" s="166"/>
      <c r="M1223" s="166"/>
      <c r="N1223" s="166"/>
      <c r="O1223" s="166"/>
      <c r="P1223" s="166"/>
      <c r="Q1223" s="166"/>
      <c r="R1223" s="166"/>
      <c r="S1223" s="166"/>
      <c r="T1223" s="182">
        <v>0</v>
      </c>
      <c r="U1223" s="182">
        <v>0</v>
      </c>
      <c r="V1223" s="182">
        <v>0</v>
      </c>
    </row>
    <row r="1224" spans="1:22" s="167" customFormat="1" x14ac:dyDescent="0.25">
      <c r="A1224" s="179">
        <v>413010</v>
      </c>
      <c r="B1224" s="180" t="s">
        <v>2297</v>
      </c>
      <c r="C1224" s="181">
        <v>0</v>
      </c>
      <c r="D1224" s="181">
        <v>0</v>
      </c>
      <c r="E1224" s="181">
        <v>0</v>
      </c>
      <c r="F1224" s="181">
        <v>0</v>
      </c>
      <c r="G1224" s="181">
        <v>0</v>
      </c>
      <c r="H1224" s="181">
        <v>0</v>
      </c>
      <c r="I1224" s="181">
        <v>0</v>
      </c>
      <c r="J1224" s="166"/>
      <c r="K1224" s="166"/>
      <c r="L1224" s="166"/>
      <c r="M1224" s="166"/>
      <c r="N1224" s="166"/>
      <c r="O1224" s="166"/>
      <c r="P1224" s="166"/>
      <c r="Q1224" s="166"/>
      <c r="R1224" s="166"/>
      <c r="S1224" s="166"/>
      <c r="T1224" s="182">
        <v>0</v>
      </c>
      <c r="U1224" s="182">
        <v>0</v>
      </c>
      <c r="V1224" s="182">
        <v>0</v>
      </c>
    </row>
    <row r="1225" spans="1:22" s="167" customFormat="1" x14ac:dyDescent="0.25">
      <c r="A1225" s="179">
        <v>413015</v>
      </c>
      <c r="B1225" s="180" t="s">
        <v>283</v>
      </c>
      <c r="C1225" s="181">
        <v>0</v>
      </c>
      <c r="D1225" s="181">
        <v>0</v>
      </c>
      <c r="E1225" s="181">
        <v>0</v>
      </c>
      <c r="F1225" s="181">
        <v>0</v>
      </c>
      <c r="G1225" s="181">
        <v>0</v>
      </c>
      <c r="H1225" s="181">
        <v>0</v>
      </c>
      <c r="I1225" s="181">
        <v>0</v>
      </c>
      <c r="J1225" s="166"/>
      <c r="K1225" s="166"/>
      <c r="L1225" s="166"/>
      <c r="M1225" s="166"/>
      <c r="N1225" s="166"/>
      <c r="O1225" s="166"/>
      <c r="P1225" s="166"/>
      <c r="Q1225" s="166"/>
      <c r="R1225" s="166"/>
      <c r="S1225" s="166"/>
      <c r="T1225" s="182">
        <v>0</v>
      </c>
      <c r="U1225" s="182">
        <v>0</v>
      </c>
      <c r="V1225" s="182">
        <v>0</v>
      </c>
    </row>
    <row r="1226" spans="1:22" s="167" customFormat="1" x14ac:dyDescent="0.25">
      <c r="A1226" s="179">
        <v>413020</v>
      </c>
      <c r="B1226" s="180" t="s">
        <v>2298</v>
      </c>
      <c r="C1226" s="181">
        <v>0</v>
      </c>
      <c r="D1226" s="181">
        <v>0</v>
      </c>
      <c r="E1226" s="181">
        <v>0</v>
      </c>
      <c r="F1226" s="181">
        <v>0</v>
      </c>
      <c r="G1226" s="181">
        <v>0</v>
      </c>
      <c r="H1226" s="181">
        <v>0</v>
      </c>
      <c r="I1226" s="181">
        <v>0</v>
      </c>
      <c r="J1226" s="166"/>
      <c r="K1226" s="166"/>
      <c r="L1226" s="166"/>
      <c r="M1226" s="166"/>
      <c r="N1226" s="166"/>
      <c r="O1226" s="166"/>
      <c r="P1226" s="166"/>
      <c r="Q1226" s="166"/>
      <c r="R1226" s="166"/>
      <c r="S1226" s="166"/>
      <c r="T1226" s="182">
        <v>0</v>
      </c>
      <c r="U1226" s="182">
        <v>0</v>
      </c>
      <c r="V1226" s="182">
        <v>0</v>
      </c>
    </row>
    <row r="1227" spans="1:22" s="167" customFormat="1" x14ac:dyDescent="0.25">
      <c r="A1227" s="179">
        <v>413025</v>
      </c>
      <c r="B1227" s="180" t="s">
        <v>281</v>
      </c>
      <c r="C1227" s="181">
        <v>0</v>
      </c>
      <c r="D1227" s="181">
        <v>0</v>
      </c>
      <c r="E1227" s="181">
        <v>0</v>
      </c>
      <c r="F1227" s="181">
        <v>0</v>
      </c>
      <c r="G1227" s="181">
        <v>0</v>
      </c>
      <c r="H1227" s="181">
        <v>0</v>
      </c>
      <c r="I1227" s="181">
        <v>0</v>
      </c>
      <c r="J1227" s="166"/>
      <c r="K1227" s="166"/>
      <c r="L1227" s="166"/>
      <c r="M1227" s="166"/>
      <c r="N1227" s="166"/>
      <c r="O1227" s="166"/>
      <c r="P1227" s="166"/>
      <c r="Q1227" s="166"/>
      <c r="R1227" s="166"/>
      <c r="S1227" s="166"/>
      <c r="T1227" s="182">
        <v>0</v>
      </c>
      <c r="U1227" s="182">
        <v>0</v>
      </c>
      <c r="V1227" s="182">
        <v>0</v>
      </c>
    </row>
    <row r="1228" spans="1:22" s="167" customFormat="1" x14ac:dyDescent="0.25">
      <c r="A1228" s="179">
        <v>413095</v>
      </c>
      <c r="B1228" s="180" t="s">
        <v>221</v>
      </c>
      <c r="C1228" s="181">
        <v>0</v>
      </c>
      <c r="D1228" s="181">
        <v>0</v>
      </c>
      <c r="E1228" s="181">
        <v>0</v>
      </c>
      <c r="F1228" s="181">
        <v>0</v>
      </c>
      <c r="G1228" s="181">
        <v>0</v>
      </c>
      <c r="H1228" s="181">
        <v>0</v>
      </c>
      <c r="I1228" s="181">
        <v>0</v>
      </c>
      <c r="J1228" s="166"/>
      <c r="K1228" s="166"/>
      <c r="L1228" s="166"/>
      <c r="M1228" s="166"/>
      <c r="N1228" s="166"/>
      <c r="O1228" s="166"/>
      <c r="P1228" s="166"/>
      <c r="Q1228" s="166"/>
      <c r="R1228" s="166"/>
      <c r="S1228" s="166"/>
      <c r="T1228" s="182">
        <v>0</v>
      </c>
      <c r="U1228" s="182">
        <v>0</v>
      </c>
      <c r="V1228" s="182">
        <v>0</v>
      </c>
    </row>
    <row r="1229" spans="1:22" s="167" customFormat="1" x14ac:dyDescent="0.25">
      <c r="A1229" s="175">
        <v>413500</v>
      </c>
      <c r="B1229" s="176" t="s">
        <v>280</v>
      </c>
      <c r="C1229" s="177">
        <v>15553012</v>
      </c>
      <c r="D1229" s="177">
        <v>3530945</v>
      </c>
      <c r="E1229" s="177">
        <v>2780616</v>
      </c>
      <c r="F1229" s="177">
        <v>7282233</v>
      </c>
      <c r="G1229" s="177">
        <v>359000</v>
      </c>
      <c r="H1229" s="177">
        <v>9765000</v>
      </c>
      <c r="I1229" s="177">
        <v>0</v>
      </c>
      <c r="J1229" s="166"/>
      <c r="K1229" s="166"/>
      <c r="L1229" s="166"/>
      <c r="M1229" s="166"/>
      <c r="N1229" s="166"/>
      <c r="O1229" s="166"/>
      <c r="P1229" s="166"/>
      <c r="Q1229" s="166"/>
      <c r="R1229" s="166"/>
      <c r="S1229" s="166"/>
      <c r="T1229" s="178">
        <v>31496601.649350651</v>
      </c>
      <c r="U1229" s="178">
        <v>0</v>
      </c>
      <c r="V1229" s="178">
        <v>0</v>
      </c>
    </row>
    <row r="1230" spans="1:22" s="167" customFormat="1" x14ac:dyDescent="0.25">
      <c r="A1230" s="179">
        <v>413502</v>
      </c>
      <c r="B1230" s="180" t="s">
        <v>2299</v>
      </c>
      <c r="C1230" s="181">
        <v>0</v>
      </c>
      <c r="D1230" s="181">
        <v>0</v>
      </c>
      <c r="E1230" s="181">
        <v>0</v>
      </c>
      <c r="F1230" s="181">
        <v>0</v>
      </c>
      <c r="G1230" s="181">
        <v>0</v>
      </c>
      <c r="H1230" s="181">
        <v>0</v>
      </c>
      <c r="I1230" s="181">
        <v>0</v>
      </c>
      <c r="J1230" s="166"/>
      <c r="K1230" s="166"/>
      <c r="L1230" s="166"/>
      <c r="M1230" s="166"/>
      <c r="N1230" s="166"/>
      <c r="O1230" s="166"/>
      <c r="P1230" s="166"/>
      <c r="Q1230" s="166"/>
      <c r="R1230" s="166"/>
      <c r="S1230" s="166"/>
      <c r="T1230" s="182">
        <v>0</v>
      </c>
      <c r="U1230" s="182">
        <v>0</v>
      </c>
      <c r="V1230" s="182">
        <v>0</v>
      </c>
    </row>
    <row r="1231" spans="1:22" s="167" customFormat="1" x14ac:dyDescent="0.25">
      <c r="A1231" s="179">
        <v>413504</v>
      </c>
      <c r="B1231" s="180" t="s">
        <v>2300</v>
      </c>
      <c r="C1231" s="181">
        <v>0</v>
      </c>
      <c r="D1231" s="181">
        <v>0</v>
      </c>
      <c r="E1231" s="181">
        <v>0</v>
      </c>
      <c r="F1231" s="181">
        <v>0</v>
      </c>
      <c r="G1231" s="181">
        <v>0</v>
      </c>
      <c r="H1231" s="181">
        <v>0</v>
      </c>
      <c r="I1231" s="181">
        <v>0</v>
      </c>
      <c r="J1231" s="166"/>
      <c r="K1231" s="166"/>
      <c r="L1231" s="166"/>
      <c r="M1231" s="166"/>
      <c r="N1231" s="166"/>
      <c r="O1231" s="166"/>
      <c r="P1231" s="166"/>
      <c r="Q1231" s="166"/>
      <c r="R1231" s="166"/>
      <c r="S1231" s="166"/>
      <c r="T1231" s="182">
        <v>0</v>
      </c>
      <c r="U1231" s="182">
        <v>0</v>
      </c>
      <c r="V1231" s="182">
        <v>0</v>
      </c>
    </row>
    <row r="1232" spans="1:22" s="167" customFormat="1" x14ac:dyDescent="0.25">
      <c r="A1232" s="179">
        <v>413506</v>
      </c>
      <c r="B1232" s="180" t="s">
        <v>2301</v>
      </c>
      <c r="C1232" s="181">
        <v>0</v>
      </c>
      <c r="D1232" s="181">
        <v>0</v>
      </c>
      <c r="E1232" s="181">
        <v>0</v>
      </c>
      <c r="F1232" s="181">
        <v>0</v>
      </c>
      <c r="G1232" s="181">
        <v>0</v>
      </c>
      <c r="H1232" s="181">
        <v>0</v>
      </c>
      <c r="I1232" s="181">
        <v>0</v>
      </c>
      <c r="J1232" s="166"/>
      <c r="K1232" s="166"/>
      <c r="L1232" s="166"/>
      <c r="M1232" s="166"/>
      <c r="N1232" s="166"/>
      <c r="O1232" s="166"/>
      <c r="P1232" s="166"/>
      <c r="Q1232" s="166"/>
      <c r="R1232" s="166"/>
      <c r="S1232" s="166"/>
      <c r="T1232" s="182">
        <v>0</v>
      </c>
      <c r="U1232" s="182">
        <v>0</v>
      </c>
      <c r="V1232" s="182">
        <v>0</v>
      </c>
    </row>
    <row r="1233" spans="1:22" s="167" customFormat="1" x14ac:dyDescent="0.25">
      <c r="A1233" s="179">
        <v>413508</v>
      </c>
      <c r="B1233" s="180" t="s">
        <v>2302</v>
      </c>
      <c r="C1233" s="181">
        <v>0</v>
      </c>
      <c r="D1233" s="181">
        <v>0</v>
      </c>
      <c r="E1233" s="181">
        <v>0</v>
      </c>
      <c r="F1233" s="181">
        <v>0</v>
      </c>
      <c r="G1233" s="181">
        <v>0</v>
      </c>
      <c r="H1233" s="181">
        <v>0</v>
      </c>
      <c r="I1233" s="181">
        <v>0</v>
      </c>
      <c r="J1233" s="166"/>
      <c r="K1233" s="166"/>
      <c r="L1233" s="166"/>
      <c r="M1233" s="166"/>
      <c r="N1233" s="166"/>
      <c r="O1233" s="166"/>
      <c r="P1233" s="166"/>
      <c r="Q1233" s="166"/>
      <c r="R1233" s="166"/>
      <c r="S1233" s="166"/>
      <c r="T1233" s="182">
        <v>0</v>
      </c>
      <c r="U1233" s="182">
        <v>0</v>
      </c>
      <c r="V1233" s="182">
        <v>0</v>
      </c>
    </row>
    <row r="1234" spans="1:22" s="167" customFormat="1" x14ac:dyDescent="0.25">
      <c r="A1234" s="179">
        <v>413510</v>
      </c>
      <c r="B1234" s="180" t="s">
        <v>275</v>
      </c>
      <c r="C1234" s="181">
        <v>0</v>
      </c>
      <c r="D1234" s="181">
        <v>0</v>
      </c>
      <c r="E1234" s="181">
        <v>0</v>
      </c>
      <c r="F1234" s="181">
        <v>0</v>
      </c>
      <c r="G1234" s="181">
        <v>0</v>
      </c>
      <c r="H1234" s="181">
        <v>0</v>
      </c>
      <c r="I1234" s="181">
        <v>0</v>
      </c>
      <c r="J1234" s="166"/>
      <c r="K1234" s="166"/>
      <c r="L1234" s="166"/>
      <c r="M1234" s="166"/>
      <c r="N1234" s="166"/>
      <c r="O1234" s="166"/>
      <c r="P1234" s="166"/>
      <c r="Q1234" s="166"/>
      <c r="R1234" s="166"/>
      <c r="S1234" s="166"/>
      <c r="T1234" s="182">
        <v>0</v>
      </c>
      <c r="U1234" s="182">
        <v>0</v>
      </c>
      <c r="V1234" s="182">
        <v>0</v>
      </c>
    </row>
    <row r="1235" spans="1:22" s="167" customFormat="1" x14ac:dyDescent="0.25">
      <c r="A1235" s="179">
        <v>413512</v>
      </c>
      <c r="B1235" s="180" t="s">
        <v>2303</v>
      </c>
      <c r="C1235" s="181">
        <v>0</v>
      </c>
      <c r="D1235" s="181">
        <v>0</v>
      </c>
      <c r="E1235" s="181">
        <v>0</v>
      </c>
      <c r="F1235" s="181">
        <v>0</v>
      </c>
      <c r="G1235" s="181">
        <v>0</v>
      </c>
      <c r="H1235" s="181">
        <v>0</v>
      </c>
      <c r="I1235" s="181">
        <v>0</v>
      </c>
      <c r="J1235" s="166"/>
      <c r="K1235" s="166"/>
      <c r="L1235" s="166"/>
      <c r="M1235" s="166"/>
      <c r="N1235" s="166"/>
      <c r="O1235" s="166"/>
      <c r="P1235" s="166"/>
      <c r="Q1235" s="166"/>
      <c r="R1235" s="166"/>
      <c r="S1235" s="166"/>
      <c r="T1235" s="182">
        <v>0</v>
      </c>
      <c r="U1235" s="182">
        <v>0</v>
      </c>
      <c r="V1235" s="182">
        <v>0</v>
      </c>
    </row>
    <row r="1236" spans="1:22" s="167" customFormat="1" x14ac:dyDescent="0.25">
      <c r="A1236" s="179">
        <v>413514</v>
      </c>
      <c r="B1236" s="180" t="s">
        <v>273</v>
      </c>
      <c r="C1236" s="181">
        <v>0</v>
      </c>
      <c r="D1236" s="181">
        <v>0</v>
      </c>
      <c r="E1236" s="181">
        <v>0</v>
      </c>
      <c r="F1236" s="181">
        <v>0</v>
      </c>
      <c r="G1236" s="181">
        <v>0</v>
      </c>
      <c r="H1236" s="181">
        <v>0</v>
      </c>
      <c r="I1236" s="181">
        <v>0</v>
      </c>
      <c r="J1236" s="166"/>
      <c r="K1236" s="166"/>
      <c r="L1236" s="166"/>
      <c r="M1236" s="166"/>
      <c r="N1236" s="166"/>
      <c r="O1236" s="166"/>
      <c r="P1236" s="166"/>
      <c r="Q1236" s="166"/>
      <c r="R1236" s="166"/>
      <c r="S1236" s="166"/>
      <c r="T1236" s="182">
        <v>0</v>
      </c>
      <c r="U1236" s="182">
        <v>0</v>
      </c>
      <c r="V1236" s="182">
        <v>0</v>
      </c>
    </row>
    <row r="1237" spans="1:22" s="167" customFormat="1" x14ac:dyDescent="0.25">
      <c r="A1237" s="179">
        <v>413516</v>
      </c>
      <c r="B1237" s="180" t="s">
        <v>272</v>
      </c>
      <c r="C1237" s="181">
        <v>0</v>
      </c>
      <c r="D1237" s="181">
        <v>0</v>
      </c>
      <c r="E1237" s="181">
        <v>0</v>
      </c>
      <c r="F1237" s="181">
        <v>0</v>
      </c>
      <c r="G1237" s="181">
        <v>0</v>
      </c>
      <c r="H1237" s="181">
        <v>0</v>
      </c>
      <c r="I1237" s="181">
        <v>0</v>
      </c>
      <c r="J1237" s="166"/>
      <c r="K1237" s="166"/>
      <c r="L1237" s="166"/>
      <c r="M1237" s="166"/>
      <c r="N1237" s="166"/>
      <c r="O1237" s="166"/>
      <c r="P1237" s="166"/>
      <c r="Q1237" s="166"/>
      <c r="R1237" s="166"/>
      <c r="S1237" s="166"/>
      <c r="T1237" s="182">
        <v>0</v>
      </c>
      <c r="U1237" s="182">
        <v>0</v>
      </c>
      <c r="V1237" s="182">
        <v>0</v>
      </c>
    </row>
    <row r="1238" spans="1:22" s="167" customFormat="1" x14ac:dyDescent="0.25">
      <c r="A1238" s="179">
        <v>413518</v>
      </c>
      <c r="B1238" s="180" t="s">
        <v>271</v>
      </c>
      <c r="C1238" s="181">
        <v>0</v>
      </c>
      <c r="D1238" s="181">
        <v>0</v>
      </c>
      <c r="E1238" s="181">
        <v>0</v>
      </c>
      <c r="F1238" s="181">
        <v>0</v>
      </c>
      <c r="G1238" s="181">
        <v>0</v>
      </c>
      <c r="H1238" s="181">
        <v>0</v>
      </c>
      <c r="I1238" s="181">
        <v>0</v>
      </c>
      <c r="J1238" s="166"/>
      <c r="K1238" s="166"/>
      <c r="L1238" s="166"/>
      <c r="M1238" s="166"/>
      <c r="N1238" s="166"/>
      <c r="O1238" s="166"/>
      <c r="P1238" s="166"/>
      <c r="Q1238" s="166"/>
      <c r="R1238" s="166"/>
      <c r="S1238" s="166"/>
      <c r="T1238" s="182">
        <v>0</v>
      </c>
      <c r="U1238" s="182">
        <v>0</v>
      </c>
      <c r="V1238" s="182">
        <v>0</v>
      </c>
    </row>
    <row r="1239" spans="1:22" s="167" customFormat="1" x14ac:dyDescent="0.25">
      <c r="A1239" s="179">
        <v>413520</v>
      </c>
      <c r="B1239" s="180" t="s">
        <v>270</v>
      </c>
      <c r="C1239" s="181">
        <v>0</v>
      </c>
      <c r="D1239" s="181">
        <v>0</v>
      </c>
      <c r="E1239" s="181">
        <v>0</v>
      </c>
      <c r="F1239" s="181">
        <v>0</v>
      </c>
      <c r="G1239" s="181">
        <v>0</v>
      </c>
      <c r="H1239" s="181">
        <v>0</v>
      </c>
      <c r="I1239" s="181">
        <v>0</v>
      </c>
      <c r="J1239" s="166"/>
      <c r="K1239" s="166"/>
      <c r="L1239" s="166"/>
      <c r="M1239" s="166"/>
      <c r="N1239" s="166"/>
      <c r="O1239" s="166"/>
      <c r="P1239" s="166"/>
      <c r="Q1239" s="166"/>
      <c r="R1239" s="166"/>
      <c r="S1239" s="166"/>
      <c r="T1239" s="182">
        <v>0</v>
      </c>
      <c r="U1239" s="182">
        <v>0</v>
      </c>
      <c r="V1239" s="182">
        <v>0</v>
      </c>
    </row>
    <row r="1240" spans="1:22" s="167" customFormat="1" x14ac:dyDescent="0.25">
      <c r="A1240" s="179">
        <v>413522</v>
      </c>
      <c r="B1240" s="180" t="s">
        <v>269</v>
      </c>
      <c r="C1240" s="181">
        <v>0</v>
      </c>
      <c r="D1240" s="181">
        <v>0</v>
      </c>
      <c r="E1240" s="181">
        <v>0</v>
      </c>
      <c r="F1240" s="181">
        <v>0</v>
      </c>
      <c r="G1240" s="181">
        <v>0</v>
      </c>
      <c r="H1240" s="181">
        <v>0</v>
      </c>
      <c r="I1240" s="181">
        <v>0</v>
      </c>
      <c r="J1240" s="166"/>
      <c r="K1240" s="166"/>
      <c r="L1240" s="166"/>
      <c r="M1240" s="166"/>
      <c r="N1240" s="166"/>
      <c r="O1240" s="166"/>
      <c r="P1240" s="166"/>
      <c r="Q1240" s="166"/>
      <c r="R1240" s="166"/>
      <c r="S1240" s="166"/>
      <c r="T1240" s="182">
        <v>0</v>
      </c>
      <c r="U1240" s="182">
        <v>0</v>
      </c>
      <c r="V1240" s="182">
        <v>0</v>
      </c>
    </row>
    <row r="1241" spans="1:22" s="167" customFormat="1" x14ac:dyDescent="0.25">
      <c r="A1241" s="179">
        <v>413524</v>
      </c>
      <c r="B1241" s="180" t="s">
        <v>268</v>
      </c>
      <c r="C1241" s="181">
        <v>0</v>
      </c>
      <c r="D1241" s="181">
        <v>0</v>
      </c>
      <c r="E1241" s="181">
        <v>0</v>
      </c>
      <c r="F1241" s="181">
        <v>0</v>
      </c>
      <c r="G1241" s="181">
        <v>0</v>
      </c>
      <c r="H1241" s="181">
        <v>0</v>
      </c>
      <c r="I1241" s="181">
        <v>0</v>
      </c>
      <c r="J1241" s="166"/>
      <c r="K1241" s="166"/>
      <c r="L1241" s="166"/>
      <c r="M1241" s="166"/>
      <c r="N1241" s="166"/>
      <c r="O1241" s="166"/>
      <c r="P1241" s="166"/>
      <c r="Q1241" s="166"/>
      <c r="R1241" s="166"/>
      <c r="S1241" s="166"/>
      <c r="T1241" s="182">
        <v>0</v>
      </c>
      <c r="U1241" s="182">
        <v>0</v>
      </c>
      <c r="V1241" s="182">
        <v>0</v>
      </c>
    </row>
    <row r="1242" spans="1:22" s="167" customFormat="1" x14ac:dyDescent="0.25">
      <c r="A1242" s="179">
        <v>413526</v>
      </c>
      <c r="B1242" s="180" t="s">
        <v>2304</v>
      </c>
      <c r="C1242" s="181">
        <v>0</v>
      </c>
      <c r="D1242" s="181">
        <v>0</v>
      </c>
      <c r="E1242" s="181">
        <v>0</v>
      </c>
      <c r="F1242" s="181">
        <v>0</v>
      </c>
      <c r="G1242" s="181">
        <v>0</v>
      </c>
      <c r="H1242" s="181">
        <v>0</v>
      </c>
      <c r="I1242" s="181">
        <v>0</v>
      </c>
      <c r="J1242" s="166"/>
      <c r="K1242" s="166"/>
      <c r="L1242" s="166"/>
      <c r="M1242" s="166"/>
      <c r="N1242" s="166"/>
      <c r="O1242" s="166"/>
      <c r="P1242" s="166"/>
      <c r="Q1242" s="166"/>
      <c r="R1242" s="166"/>
      <c r="S1242" s="166"/>
      <c r="T1242" s="182">
        <v>0</v>
      </c>
      <c r="U1242" s="182">
        <v>0</v>
      </c>
      <c r="V1242" s="182">
        <v>0</v>
      </c>
    </row>
    <row r="1243" spans="1:22" s="167" customFormat="1" x14ac:dyDescent="0.25">
      <c r="A1243" s="179">
        <v>413528</v>
      </c>
      <c r="B1243" s="180" t="s">
        <v>2305</v>
      </c>
      <c r="C1243" s="181">
        <v>15553012</v>
      </c>
      <c r="D1243" s="181">
        <v>3530945</v>
      </c>
      <c r="E1243" s="181">
        <v>2780616</v>
      </c>
      <c r="F1243" s="181">
        <v>7282233</v>
      </c>
      <c r="G1243" s="181">
        <v>359000</v>
      </c>
      <c r="H1243" s="181">
        <v>9765000</v>
      </c>
      <c r="I1243" s="181">
        <v>0</v>
      </c>
      <c r="J1243" s="166"/>
      <c r="K1243" s="166"/>
      <c r="L1243" s="166"/>
      <c r="M1243" s="166"/>
      <c r="N1243" s="166"/>
      <c r="O1243" s="166"/>
      <c r="P1243" s="166"/>
      <c r="Q1243" s="166"/>
      <c r="R1243" s="166"/>
      <c r="S1243" s="166"/>
      <c r="T1243" s="182">
        <v>0</v>
      </c>
      <c r="U1243" s="182">
        <v>0</v>
      </c>
      <c r="V1243" s="182">
        <v>0</v>
      </c>
    </row>
    <row r="1244" spans="1:22" s="167" customFormat="1" x14ac:dyDescent="0.25">
      <c r="A1244" s="179">
        <v>413530</v>
      </c>
      <c r="B1244" s="180" t="s">
        <v>2306</v>
      </c>
      <c r="C1244" s="181">
        <v>0</v>
      </c>
      <c r="D1244" s="181">
        <v>0</v>
      </c>
      <c r="E1244" s="181">
        <v>0</v>
      </c>
      <c r="F1244" s="181">
        <v>0</v>
      </c>
      <c r="G1244" s="181">
        <v>0</v>
      </c>
      <c r="H1244" s="181">
        <v>0</v>
      </c>
      <c r="I1244" s="181">
        <v>0</v>
      </c>
      <c r="J1244" s="166"/>
      <c r="K1244" s="166"/>
      <c r="L1244" s="166"/>
      <c r="M1244" s="166"/>
      <c r="N1244" s="166"/>
      <c r="O1244" s="166"/>
      <c r="P1244" s="166"/>
      <c r="Q1244" s="166"/>
      <c r="R1244" s="166"/>
      <c r="S1244" s="166"/>
      <c r="T1244" s="182">
        <v>0</v>
      </c>
      <c r="U1244" s="182">
        <v>0</v>
      </c>
      <c r="V1244" s="182">
        <v>0</v>
      </c>
    </row>
    <row r="1245" spans="1:22" s="167" customFormat="1" x14ac:dyDescent="0.25">
      <c r="A1245" s="179">
        <v>413532</v>
      </c>
      <c r="B1245" s="180" t="s">
        <v>2307</v>
      </c>
      <c r="C1245" s="181">
        <v>0</v>
      </c>
      <c r="D1245" s="181">
        <v>0</v>
      </c>
      <c r="E1245" s="181">
        <v>0</v>
      </c>
      <c r="F1245" s="181">
        <v>0</v>
      </c>
      <c r="G1245" s="181">
        <v>0</v>
      </c>
      <c r="H1245" s="181">
        <v>0</v>
      </c>
      <c r="I1245" s="181">
        <v>0</v>
      </c>
      <c r="J1245" s="166"/>
      <c r="K1245" s="166"/>
      <c r="L1245" s="166"/>
      <c r="M1245" s="166"/>
      <c r="N1245" s="166"/>
      <c r="O1245" s="166"/>
      <c r="P1245" s="166"/>
      <c r="Q1245" s="166"/>
      <c r="R1245" s="166"/>
      <c r="S1245" s="166"/>
      <c r="T1245" s="182">
        <v>0</v>
      </c>
      <c r="U1245" s="182">
        <v>0</v>
      </c>
      <c r="V1245" s="182">
        <v>0</v>
      </c>
    </row>
    <row r="1246" spans="1:22" s="167" customFormat="1" x14ac:dyDescent="0.25">
      <c r="A1246" s="179">
        <v>413534</v>
      </c>
      <c r="B1246" s="180" t="s">
        <v>2308</v>
      </c>
      <c r="C1246" s="181">
        <v>0</v>
      </c>
      <c r="D1246" s="181">
        <v>0</v>
      </c>
      <c r="E1246" s="181">
        <v>0</v>
      </c>
      <c r="F1246" s="181">
        <v>0</v>
      </c>
      <c r="G1246" s="181">
        <v>0</v>
      </c>
      <c r="H1246" s="181">
        <v>0</v>
      </c>
      <c r="I1246" s="181">
        <v>0</v>
      </c>
      <c r="J1246" s="166"/>
      <c r="K1246" s="166"/>
      <c r="L1246" s="166"/>
      <c r="M1246" s="166"/>
      <c r="N1246" s="166"/>
      <c r="O1246" s="166"/>
      <c r="P1246" s="166"/>
      <c r="Q1246" s="166"/>
      <c r="R1246" s="166"/>
      <c r="S1246" s="166"/>
      <c r="T1246" s="182">
        <v>0</v>
      </c>
      <c r="U1246" s="182">
        <v>0</v>
      </c>
      <c r="V1246" s="182">
        <v>0</v>
      </c>
    </row>
    <row r="1247" spans="1:22" s="167" customFormat="1" x14ac:dyDescent="0.25">
      <c r="A1247" s="179">
        <v>413536</v>
      </c>
      <c r="B1247" s="180" t="s">
        <v>2309</v>
      </c>
      <c r="C1247" s="181">
        <v>0</v>
      </c>
      <c r="D1247" s="181">
        <v>0</v>
      </c>
      <c r="E1247" s="181">
        <v>0</v>
      </c>
      <c r="F1247" s="181">
        <v>0</v>
      </c>
      <c r="G1247" s="181">
        <v>0</v>
      </c>
      <c r="H1247" s="181">
        <v>0</v>
      </c>
      <c r="I1247" s="181">
        <v>0</v>
      </c>
      <c r="J1247" s="166"/>
      <c r="K1247" s="166"/>
      <c r="L1247" s="166"/>
      <c r="M1247" s="166"/>
      <c r="N1247" s="166"/>
      <c r="O1247" s="166"/>
      <c r="P1247" s="166"/>
      <c r="Q1247" s="166"/>
      <c r="R1247" s="166"/>
      <c r="S1247" s="166"/>
      <c r="T1247" s="182">
        <v>0</v>
      </c>
      <c r="U1247" s="182">
        <v>0</v>
      </c>
      <c r="V1247" s="182">
        <v>0</v>
      </c>
    </row>
    <row r="1248" spans="1:22" s="167" customFormat="1" x14ac:dyDescent="0.25">
      <c r="A1248" s="179">
        <v>413538</v>
      </c>
      <c r="B1248" s="180" t="s">
        <v>2310</v>
      </c>
      <c r="C1248" s="181">
        <v>0</v>
      </c>
      <c r="D1248" s="181">
        <v>0</v>
      </c>
      <c r="E1248" s="181">
        <v>0</v>
      </c>
      <c r="F1248" s="181">
        <v>0</v>
      </c>
      <c r="G1248" s="181">
        <v>0</v>
      </c>
      <c r="H1248" s="181">
        <v>0</v>
      </c>
      <c r="I1248" s="181">
        <v>0</v>
      </c>
      <c r="J1248" s="166"/>
      <c r="K1248" s="166"/>
      <c r="L1248" s="166"/>
      <c r="M1248" s="166"/>
      <c r="N1248" s="166"/>
      <c r="O1248" s="166"/>
      <c r="P1248" s="166"/>
      <c r="Q1248" s="166"/>
      <c r="R1248" s="166"/>
      <c r="S1248" s="166"/>
      <c r="T1248" s="182">
        <v>31496601.649350651</v>
      </c>
      <c r="U1248" s="182">
        <v>0</v>
      </c>
      <c r="V1248" s="182">
        <v>0</v>
      </c>
    </row>
    <row r="1249" spans="1:22" s="167" customFormat="1" x14ac:dyDescent="0.25">
      <c r="A1249" s="179">
        <v>413540</v>
      </c>
      <c r="B1249" s="180" t="s">
        <v>2311</v>
      </c>
      <c r="C1249" s="181">
        <v>0</v>
      </c>
      <c r="D1249" s="181">
        <v>0</v>
      </c>
      <c r="E1249" s="181">
        <v>0</v>
      </c>
      <c r="F1249" s="181">
        <v>0</v>
      </c>
      <c r="G1249" s="181">
        <v>0</v>
      </c>
      <c r="H1249" s="181">
        <v>0</v>
      </c>
      <c r="I1249" s="181">
        <v>0</v>
      </c>
      <c r="J1249" s="166"/>
      <c r="K1249" s="166"/>
      <c r="L1249" s="166"/>
      <c r="M1249" s="166"/>
      <c r="N1249" s="166"/>
      <c r="O1249" s="166"/>
      <c r="P1249" s="166"/>
      <c r="Q1249" s="166"/>
      <c r="R1249" s="166"/>
      <c r="S1249" s="166"/>
      <c r="T1249" s="182">
        <v>0</v>
      </c>
      <c r="U1249" s="182">
        <v>0</v>
      </c>
      <c r="V1249" s="182">
        <v>0</v>
      </c>
    </row>
    <row r="1250" spans="1:22" s="167" customFormat="1" x14ac:dyDescent="0.25">
      <c r="A1250" s="179">
        <v>413542</v>
      </c>
      <c r="B1250" s="180" t="s">
        <v>2312</v>
      </c>
      <c r="C1250" s="181">
        <v>0</v>
      </c>
      <c r="D1250" s="181">
        <v>0</v>
      </c>
      <c r="E1250" s="181">
        <v>0</v>
      </c>
      <c r="F1250" s="181">
        <v>0</v>
      </c>
      <c r="G1250" s="181">
        <v>0</v>
      </c>
      <c r="H1250" s="181">
        <v>0</v>
      </c>
      <c r="I1250" s="181">
        <v>0</v>
      </c>
      <c r="J1250" s="166"/>
      <c r="K1250" s="166"/>
      <c r="L1250" s="166"/>
      <c r="M1250" s="166"/>
      <c r="N1250" s="166"/>
      <c r="O1250" s="166"/>
      <c r="P1250" s="166"/>
      <c r="Q1250" s="166"/>
      <c r="R1250" s="166"/>
      <c r="S1250" s="166"/>
      <c r="T1250" s="182">
        <v>0</v>
      </c>
      <c r="U1250" s="182">
        <v>0</v>
      </c>
      <c r="V1250" s="182">
        <v>0</v>
      </c>
    </row>
    <row r="1251" spans="1:22" s="167" customFormat="1" x14ac:dyDescent="0.25">
      <c r="A1251" s="179">
        <v>413544</v>
      </c>
      <c r="B1251" s="180" t="s">
        <v>2313</v>
      </c>
      <c r="C1251" s="181">
        <v>0</v>
      </c>
      <c r="D1251" s="181">
        <v>0</v>
      </c>
      <c r="E1251" s="181">
        <v>0</v>
      </c>
      <c r="F1251" s="181">
        <v>0</v>
      </c>
      <c r="G1251" s="181">
        <v>0</v>
      </c>
      <c r="H1251" s="181">
        <v>0</v>
      </c>
      <c r="I1251" s="181">
        <v>0</v>
      </c>
      <c r="J1251" s="166"/>
      <c r="K1251" s="166"/>
      <c r="L1251" s="166"/>
      <c r="M1251" s="166"/>
      <c r="N1251" s="166"/>
      <c r="O1251" s="166"/>
      <c r="P1251" s="166"/>
      <c r="Q1251" s="166"/>
      <c r="R1251" s="166"/>
      <c r="S1251" s="166"/>
      <c r="T1251" s="182">
        <v>0</v>
      </c>
      <c r="U1251" s="182">
        <v>0</v>
      </c>
      <c r="V1251" s="182">
        <v>0</v>
      </c>
    </row>
    <row r="1252" spans="1:22" s="167" customFormat="1" x14ac:dyDescent="0.25">
      <c r="A1252" s="179">
        <v>413546</v>
      </c>
      <c r="B1252" s="180" t="s">
        <v>2314</v>
      </c>
      <c r="C1252" s="181">
        <v>0</v>
      </c>
      <c r="D1252" s="181">
        <v>0</v>
      </c>
      <c r="E1252" s="181">
        <v>0</v>
      </c>
      <c r="F1252" s="181">
        <v>0</v>
      </c>
      <c r="G1252" s="181">
        <v>0</v>
      </c>
      <c r="H1252" s="181">
        <v>0</v>
      </c>
      <c r="I1252" s="181">
        <v>0</v>
      </c>
      <c r="J1252" s="166"/>
      <c r="K1252" s="166"/>
      <c r="L1252" s="166"/>
      <c r="M1252" s="166"/>
      <c r="N1252" s="166"/>
      <c r="O1252" s="166"/>
      <c r="P1252" s="166"/>
      <c r="Q1252" s="166"/>
      <c r="R1252" s="166"/>
      <c r="S1252" s="166"/>
      <c r="T1252" s="182">
        <v>0</v>
      </c>
      <c r="U1252" s="182">
        <v>0</v>
      </c>
      <c r="V1252" s="182">
        <v>0</v>
      </c>
    </row>
    <row r="1253" spans="1:22" s="167" customFormat="1" x14ac:dyDescent="0.25">
      <c r="A1253" s="179">
        <v>413548</v>
      </c>
      <c r="B1253" s="180" t="s">
        <v>2315</v>
      </c>
      <c r="C1253" s="181">
        <v>0</v>
      </c>
      <c r="D1253" s="181">
        <v>0</v>
      </c>
      <c r="E1253" s="181">
        <v>0</v>
      </c>
      <c r="F1253" s="181">
        <v>0</v>
      </c>
      <c r="G1253" s="181">
        <v>0</v>
      </c>
      <c r="H1253" s="181">
        <v>0</v>
      </c>
      <c r="I1253" s="181">
        <v>0</v>
      </c>
      <c r="J1253" s="166"/>
      <c r="K1253" s="166"/>
      <c r="L1253" s="166"/>
      <c r="M1253" s="166"/>
      <c r="N1253" s="166"/>
      <c r="O1253" s="166"/>
      <c r="P1253" s="166"/>
      <c r="Q1253" s="166"/>
      <c r="R1253" s="166"/>
      <c r="S1253" s="166"/>
      <c r="T1253" s="182">
        <v>0</v>
      </c>
      <c r="U1253" s="182">
        <v>0</v>
      </c>
      <c r="V1253" s="182">
        <v>0</v>
      </c>
    </row>
    <row r="1254" spans="1:22" s="167" customFormat="1" x14ac:dyDescent="0.25">
      <c r="A1254" s="179">
        <v>413550</v>
      </c>
      <c r="B1254" s="180" t="s">
        <v>2316</v>
      </c>
      <c r="C1254" s="181">
        <v>0</v>
      </c>
      <c r="D1254" s="181">
        <v>0</v>
      </c>
      <c r="E1254" s="181">
        <v>0</v>
      </c>
      <c r="F1254" s="181">
        <v>0</v>
      </c>
      <c r="G1254" s="181">
        <v>0</v>
      </c>
      <c r="H1254" s="181">
        <v>0</v>
      </c>
      <c r="I1254" s="181">
        <v>0</v>
      </c>
      <c r="J1254" s="166"/>
      <c r="K1254" s="166"/>
      <c r="L1254" s="166"/>
      <c r="M1254" s="166"/>
      <c r="N1254" s="166"/>
      <c r="O1254" s="166"/>
      <c r="P1254" s="166"/>
      <c r="Q1254" s="166"/>
      <c r="R1254" s="166"/>
      <c r="S1254" s="166"/>
      <c r="T1254" s="182">
        <v>0</v>
      </c>
      <c r="U1254" s="182">
        <v>0</v>
      </c>
      <c r="V1254" s="182">
        <v>0</v>
      </c>
    </row>
    <row r="1255" spans="1:22" s="167" customFormat="1" x14ac:dyDescent="0.25">
      <c r="A1255" s="179">
        <v>413552</v>
      </c>
      <c r="B1255" s="180" t="s">
        <v>254</v>
      </c>
      <c r="C1255" s="181">
        <v>0</v>
      </c>
      <c r="D1255" s="181">
        <v>0</v>
      </c>
      <c r="E1255" s="181">
        <v>0</v>
      </c>
      <c r="F1255" s="181">
        <v>0</v>
      </c>
      <c r="G1255" s="181">
        <v>0</v>
      </c>
      <c r="H1255" s="181">
        <v>0</v>
      </c>
      <c r="I1255" s="181">
        <v>0</v>
      </c>
      <c r="J1255" s="166"/>
      <c r="K1255" s="166"/>
      <c r="L1255" s="166"/>
      <c r="M1255" s="166"/>
      <c r="N1255" s="166"/>
      <c r="O1255" s="166"/>
      <c r="P1255" s="166"/>
      <c r="Q1255" s="166"/>
      <c r="R1255" s="166"/>
      <c r="S1255" s="166"/>
      <c r="T1255" s="182">
        <v>0</v>
      </c>
      <c r="U1255" s="182">
        <v>0</v>
      </c>
      <c r="V1255" s="182">
        <v>0</v>
      </c>
    </row>
    <row r="1256" spans="1:22" s="167" customFormat="1" x14ac:dyDescent="0.25">
      <c r="A1256" s="179">
        <v>413554</v>
      </c>
      <c r="B1256" s="180" t="s">
        <v>253</v>
      </c>
      <c r="C1256" s="181">
        <v>0</v>
      </c>
      <c r="D1256" s="181">
        <v>0</v>
      </c>
      <c r="E1256" s="181">
        <v>0</v>
      </c>
      <c r="F1256" s="181">
        <v>0</v>
      </c>
      <c r="G1256" s="181">
        <v>0</v>
      </c>
      <c r="H1256" s="181">
        <v>0</v>
      </c>
      <c r="I1256" s="181">
        <v>0</v>
      </c>
      <c r="J1256" s="166"/>
      <c r="K1256" s="166"/>
      <c r="L1256" s="166"/>
      <c r="M1256" s="166"/>
      <c r="N1256" s="166"/>
      <c r="O1256" s="166"/>
      <c r="P1256" s="166"/>
      <c r="Q1256" s="166"/>
      <c r="R1256" s="166"/>
      <c r="S1256" s="166"/>
      <c r="T1256" s="182">
        <v>0</v>
      </c>
      <c r="U1256" s="182">
        <v>0</v>
      </c>
      <c r="V1256" s="182">
        <v>0</v>
      </c>
    </row>
    <row r="1257" spans="1:22" s="167" customFormat="1" x14ac:dyDescent="0.25">
      <c r="A1257" s="179">
        <v>413556</v>
      </c>
      <c r="B1257" s="180" t="s">
        <v>2317</v>
      </c>
      <c r="C1257" s="181">
        <v>0</v>
      </c>
      <c r="D1257" s="181">
        <v>0</v>
      </c>
      <c r="E1257" s="181">
        <v>0</v>
      </c>
      <c r="F1257" s="181">
        <v>0</v>
      </c>
      <c r="G1257" s="181">
        <v>0</v>
      </c>
      <c r="H1257" s="181">
        <v>0</v>
      </c>
      <c r="I1257" s="181">
        <v>0</v>
      </c>
      <c r="J1257" s="166"/>
      <c r="K1257" s="166"/>
      <c r="L1257" s="166"/>
      <c r="M1257" s="166"/>
      <c r="N1257" s="166"/>
      <c r="O1257" s="166"/>
      <c r="P1257" s="166"/>
      <c r="Q1257" s="166"/>
      <c r="R1257" s="166"/>
      <c r="S1257" s="166"/>
      <c r="T1257" s="182">
        <v>0</v>
      </c>
      <c r="U1257" s="182">
        <v>0</v>
      </c>
      <c r="V1257" s="182">
        <v>0</v>
      </c>
    </row>
    <row r="1258" spans="1:22" s="167" customFormat="1" x14ac:dyDescent="0.25">
      <c r="A1258" s="179">
        <v>413558</v>
      </c>
      <c r="B1258" s="180" t="s">
        <v>251</v>
      </c>
      <c r="C1258" s="181">
        <v>0</v>
      </c>
      <c r="D1258" s="181">
        <v>0</v>
      </c>
      <c r="E1258" s="181">
        <v>0</v>
      </c>
      <c r="F1258" s="181">
        <v>0</v>
      </c>
      <c r="G1258" s="181">
        <v>0</v>
      </c>
      <c r="H1258" s="181">
        <v>0</v>
      </c>
      <c r="I1258" s="181">
        <v>0</v>
      </c>
      <c r="J1258" s="166"/>
      <c r="K1258" s="166"/>
      <c r="L1258" s="166"/>
      <c r="M1258" s="166"/>
      <c r="N1258" s="166"/>
      <c r="O1258" s="166"/>
      <c r="P1258" s="166"/>
      <c r="Q1258" s="166"/>
      <c r="R1258" s="166"/>
      <c r="S1258" s="166"/>
      <c r="T1258" s="182">
        <v>0</v>
      </c>
      <c r="U1258" s="182">
        <v>0</v>
      </c>
      <c r="V1258" s="182">
        <v>0</v>
      </c>
    </row>
    <row r="1259" spans="1:22" s="167" customFormat="1" x14ac:dyDescent="0.25">
      <c r="A1259" s="179">
        <v>413560</v>
      </c>
      <c r="B1259" s="180" t="s">
        <v>2318</v>
      </c>
      <c r="C1259" s="181">
        <v>0</v>
      </c>
      <c r="D1259" s="181">
        <v>0</v>
      </c>
      <c r="E1259" s="181">
        <v>0</v>
      </c>
      <c r="F1259" s="181">
        <v>0</v>
      </c>
      <c r="G1259" s="181">
        <v>0</v>
      </c>
      <c r="H1259" s="181">
        <v>0</v>
      </c>
      <c r="I1259" s="181">
        <v>0</v>
      </c>
      <c r="J1259" s="166"/>
      <c r="K1259" s="166"/>
      <c r="L1259" s="166"/>
      <c r="M1259" s="166"/>
      <c r="N1259" s="166"/>
      <c r="O1259" s="166"/>
      <c r="P1259" s="166"/>
      <c r="Q1259" s="166"/>
      <c r="R1259" s="166"/>
      <c r="S1259" s="166"/>
      <c r="T1259" s="182">
        <v>0</v>
      </c>
      <c r="U1259" s="182">
        <v>0</v>
      </c>
      <c r="V1259" s="182">
        <v>0</v>
      </c>
    </row>
    <row r="1260" spans="1:22" s="167" customFormat="1" x14ac:dyDescent="0.25">
      <c r="A1260" s="179">
        <v>413562</v>
      </c>
      <c r="B1260" s="180" t="s">
        <v>2319</v>
      </c>
      <c r="C1260" s="181">
        <v>0</v>
      </c>
      <c r="D1260" s="181">
        <v>0</v>
      </c>
      <c r="E1260" s="181">
        <v>0</v>
      </c>
      <c r="F1260" s="181">
        <v>0</v>
      </c>
      <c r="G1260" s="181">
        <v>0</v>
      </c>
      <c r="H1260" s="181">
        <v>0</v>
      </c>
      <c r="I1260" s="181">
        <v>0</v>
      </c>
      <c r="J1260" s="166"/>
      <c r="K1260" s="166"/>
      <c r="L1260" s="166"/>
      <c r="M1260" s="166"/>
      <c r="N1260" s="166"/>
      <c r="O1260" s="166"/>
      <c r="P1260" s="166"/>
      <c r="Q1260" s="166"/>
      <c r="R1260" s="166"/>
      <c r="S1260" s="166"/>
      <c r="T1260" s="182">
        <v>0</v>
      </c>
      <c r="U1260" s="182">
        <v>0</v>
      </c>
      <c r="V1260" s="182">
        <v>0</v>
      </c>
    </row>
    <row r="1261" spans="1:22" s="167" customFormat="1" x14ac:dyDescent="0.25">
      <c r="A1261" s="179">
        <v>413564</v>
      </c>
      <c r="B1261" s="180" t="s">
        <v>2320</v>
      </c>
      <c r="C1261" s="181">
        <v>0</v>
      </c>
      <c r="D1261" s="181">
        <v>0</v>
      </c>
      <c r="E1261" s="181">
        <v>0</v>
      </c>
      <c r="F1261" s="181">
        <v>0</v>
      </c>
      <c r="G1261" s="181">
        <v>0</v>
      </c>
      <c r="H1261" s="181">
        <v>0</v>
      </c>
      <c r="I1261" s="181">
        <v>0</v>
      </c>
      <c r="J1261" s="166"/>
      <c r="K1261" s="166"/>
      <c r="L1261" s="166"/>
      <c r="M1261" s="166"/>
      <c r="N1261" s="166"/>
      <c r="O1261" s="166"/>
      <c r="P1261" s="166"/>
      <c r="Q1261" s="166"/>
      <c r="R1261" s="166"/>
      <c r="S1261" s="166"/>
      <c r="T1261" s="182">
        <v>0</v>
      </c>
      <c r="U1261" s="182">
        <v>0</v>
      </c>
      <c r="V1261" s="182">
        <v>0</v>
      </c>
    </row>
    <row r="1262" spans="1:22" s="167" customFormat="1" x14ac:dyDescent="0.25">
      <c r="A1262" s="179">
        <v>413566</v>
      </c>
      <c r="B1262" s="180" t="s">
        <v>247</v>
      </c>
      <c r="C1262" s="181">
        <v>0</v>
      </c>
      <c r="D1262" s="181">
        <v>0</v>
      </c>
      <c r="E1262" s="181">
        <v>0</v>
      </c>
      <c r="F1262" s="181">
        <v>0</v>
      </c>
      <c r="G1262" s="181">
        <v>0</v>
      </c>
      <c r="H1262" s="181">
        <v>0</v>
      </c>
      <c r="I1262" s="181">
        <v>0</v>
      </c>
      <c r="J1262" s="166"/>
      <c r="K1262" s="166"/>
      <c r="L1262" s="166"/>
      <c r="M1262" s="166"/>
      <c r="N1262" s="166"/>
      <c r="O1262" s="166"/>
      <c r="P1262" s="166"/>
      <c r="Q1262" s="166"/>
      <c r="R1262" s="166"/>
      <c r="S1262" s="166"/>
      <c r="T1262" s="182">
        <v>0</v>
      </c>
      <c r="U1262" s="182">
        <v>0</v>
      </c>
      <c r="V1262" s="182">
        <v>0</v>
      </c>
    </row>
    <row r="1263" spans="1:22" s="167" customFormat="1" x14ac:dyDescent="0.25">
      <c r="A1263" s="179">
        <v>413568</v>
      </c>
      <c r="B1263" s="180" t="s">
        <v>2321</v>
      </c>
      <c r="C1263" s="181">
        <v>0</v>
      </c>
      <c r="D1263" s="181">
        <v>0</v>
      </c>
      <c r="E1263" s="181">
        <v>0</v>
      </c>
      <c r="F1263" s="181">
        <v>0</v>
      </c>
      <c r="G1263" s="181">
        <v>0</v>
      </c>
      <c r="H1263" s="181">
        <v>0</v>
      </c>
      <c r="I1263" s="181">
        <v>0</v>
      </c>
      <c r="J1263" s="166"/>
      <c r="K1263" s="166"/>
      <c r="L1263" s="166"/>
      <c r="M1263" s="166"/>
      <c r="N1263" s="166"/>
      <c r="O1263" s="166"/>
      <c r="P1263" s="166"/>
      <c r="Q1263" s="166"/>
      <c r="R1263" s="166"/>
      <c r="S1263" s="166"/>
      <c r="T1263" s="182">
        <v>0</v>
      </c>
      <c r="U1263" s="182">
        <v>0</v>
      </c>
      <c r="V1263" s="182">
        <v>0</v>
      </c>
    </row>
    <row r="1264" spans="1:22" s="167" customFormat="1" x14ac:dyDescent="0.25">
      <c r="A1264" s="179">
        <v>413570</v>
      </c>
      <c r="B1264" s="180" t="s">
        <v>2322</v>
      </c>
      <c r="C1264" s="181">
        <v>0</v>
      </c>
      <c r="D1264" s="181">
        <v>0</v>
      </c>
      <c r="E1264" s="181">
        <v>0</v>
      </c>
      <c r="F1264" s="181">
        <v>0</v>
      </c>
      <c r="G1264" s="181">
        <v>0</v>
      </c>
      <c r="H1264" s="181">
        <v>0</v>
      </c>
      <c r="I1264" s="181">
        <v>0</v>
      </c>
      <c r="J1264" s="166"/>
      <c r="K1264" s="166"/>
      <c r="L1264" s="166"/>
      <c r="M1264" s="166"/>
      <c r="N1264" s="166"/>
      <c r="O1264" s="166"/>
      <c r="P1264" s="166"/>
      <c r="Q1264" s="166"/>
      <c r="R1264" s="166"/>
      <c r="S1264" s="166"/>
      <c r="T1264" s="182">
        <v>0</v>
      </c>
      <c r="U1264" s="182">
        <v>0</v>
      </c>
      <c r="V1264" s="182">
        <v>0</v>
      </c>
    </row>
    <row r="1265" spans="1:22" s="167" customFormat="1" x14ac:dyDescent="0.25">
      <c r="A1265" s="179">
        <v>413572</v>
      </c>
      <c r="B1265" s="180" t="s">
        <v>2323</v>
      </c>
      <c r="C1265" s="181">
        <v>0</v>
      </c>
      <c r="D1265" s="181">
        <v>0</v>
      </c>
      <c r="E1265" s="181">
        <v>0</v>
      </c>
      <c r="F1265" s="181">
        <v>0</v>
      </c>
      <c r="G1265" s="181">
        <v>0</v>
      </c>
      <c r="H1265" s="181">
        <v>0</v>
      </c>
      <c r="I1265" s="181">
        <v>0</v>
      </c>
      <c r="J1265" s="166"/>
      <c r="K1265" s="166"/>
      <c r="L1265" s="166"/>
      <c r="M1265" s="166"/>
      <c r="N1265" s="166"/>
      <c r="O1265" s="166"/>
      <c r="P1265" s="166"/>
      <c r="Q1265" s="166"/>
      <c r="R1265" s="166"/>
      <c r="S1265" s="166"/>
      <c r="T1265" s="182">
        <v>0</v>
      </c>
      <c r="U1265" s="182">
        <v>0</v>
      </c>
      <c r="V1265" s="182">
        <v>0</v>
      </c>
    </row>
    <row r="1266" spans="1:22" s="167" customFormat="1" x14ac:dyDescent="0.25">
      <c r="A1266" s="179">
        <v>413595</v>
      </c>
      <c r="B1266" s="180" t="s">
        <v>243</v>
      </c>
      <c r="C1266" s="181">
        <v>0</v>
      </c>
      <c r="D1266" s="181">
        <v>0</v>
      </c>
      <c r="E1266" s="181">
        <v>0</v>
      </c>
      <c r="F1266" s="181">
        <v>0</v>
      </c>
      <c r="G1266" s="181">
        <v>0</v>
      </c>
      <c r="H1266" s="181">
        <v>0</v>
      </c>
      <c r="I1266" s="181">
        <v>0</v>
      </c>
      <c r="J1266" s="166"/>
      <c r="K1266" s="166"/>
      <c r="L1266" s="166"/>
      <c r="M1266" s="166"/>
      <c r="N1266" s="166"/>
      <c r="O1266" s="166"/>
      <c r="P1266" s="166"/>
      <c r="Q1266" s="166"/>
      <c r="R1266" s="166"/>
      <c r="S1266" s="166"/>
      <c r="T1266" s="182">
        <v>0</v>
      </c>
      <c r="U1266" s="182">
        <v>0</v>
      </c>
      <c r="V1266" s="182">
        <v>0</v>
      </c>
    </row>
    <row r="1267" spans="1:22" s="167" customFormat="1" x14ac:dyDescent="0.25">
      <c r="A1267" s="175">
        <v>414000</v>
      </c>
      <c r="B1267" s="176" t="s">
        <v>242</v>
      </c>
      <c r="C1267" s="177">
        <v>0</v>
      </c>
      <c r="D1267" s="177">
        <v>0</v>
      </c>
      <c r="E1267" s="177">
        <v>0</v>
      </c>
      <c r="F1267" s="177">
        <v>0</v>
      </c>
      <c r="G1267" s="177">
        <v>0</v>
      </c>
      <c r="H1267" s="177">
        <v>0</v>
      </c>
      <c r="I1267" s="177">
        <v>0</v>
      </c>
      <c r="J1267" s="166"/>
      <c r="K1267" s="166"/>
      <c r="L1267" s="166"/>
      <c r="M1267" s="166"/>
      <c r="N1267" s="166"/>
      <c r="O1267" s="166"/>
      <c r="P1267" s="166"/>
      <c r="Q1267" s="166"/>
      <c r="R1267" s="166"/>
      <c r="S1267" s="166"/>
      <c r="T1267" s="178">
        <v>112620516.73285715</v>
      </c>
      <c r="U1267" s="178">
        <v>0</v>
      </c>
      <c r="V1267" s="178">
        <v>0</v>
      </c>
    </row>
    <row r="1268" spans="1:22" s="167" customFormat="1" x14ac:dyDescent="0.25">
      <c r="A1268" s="179">
        <v>414005</v>
      </c>
      <c r="B1268" s="180" t="s">
        <v>2324</v>
      </c>
      <c r="C1268" s="181">
        <v>0</v>
      </c>
      <c r="D1268" s="181">
        <v>0</v>
      </c>
      <c r="E1268" s="181">
        <v>0</v>
      </c>
      <c r="F1268" s="181">
        <v>0</v>
      </c>
      <c r="G1268" s="181">
        <v>0</v>
      </c>
      <c r="H1268" s="181">
        <v>0</v>
      </c>
      <c r="I1268" s="181">
        <v>0</v>
      </c>
      <c r="J1268" s="166"/>
      <c r="K1268" s="166"/>
      <c r="L1268" s="166"/>
      <c r="M1268" s="166"/>
      <c r="N1268" s="166"/>
      <c r="O1268" s="166"/>
      <c r="P1268" s="166"/>
      <c r="Q1268" s="166"/>
      <c r="R1268" s="166"/>
      <c r="S1268" s="166"/>
      <c r="T1268" s="182">
        <v>7511329.5974025978</v>
      </c>
      <c r="U1268" s="182">
        <v>0</v>
      </c>
      <c r="V1268" s="182">
        <v>0</v>
      </c>
    </row>
    <row r="1269" spans="1:22" s="167" customFormat="1" x14ac:dyDescent="0.25">
      <c r="A1269" s="179">
        <v>414010</v>
      </c>
      <c r="B1269" s="180" t="s">
        <v>240</v>
      </c>
      <c r="C1269" s="181">
        <v>0</v>
      </c>
      <c r="D1269" s="181">
        <v>0</v>
      </c>
      <c r="E1269" s="181">
        <v>0</v>
      </c>
      <c r="F1269" s="181">
        <v>0</v>
      </c>
      <c r="G1269" s="181">
        <v>0</v>
      </c>
      <c r="H1269" s="181">
        <v>0</v>
      </c>
      <c r="I1269" s="181">
        <v>0</v>
      </c>
      <c r="J1269" s="166"/>
      <c r="K1269" s="166"/>
      <c r="L1269" s="166"/>
      <c r="M1269" s="166"/>
      <c r="N1269" s="166"/>
      <c r="O1269" s="166"/>
      <c r="P1269" s="166"/>
      <c r="Q1269" s="166"/>
      <c r="R1269" s="166"/>
      <c r="S1269" s="166"/>
      <c r="T1269" s="182">
        <v>87307326.148441568</v>
      </c>
      <c r="U1269" s="182">
        <v>0</v>
      </c>
      <c r="V1269" s="182">
        <v>0</v>
      </c>
    </row>
    <row r="1270" spans="1:22" s="167" customFormat="1" x14ac:dyDescent="0.25">
      <c r="A1270" s="179">
        <v>414015</v>
      </c>
      <c r="B1270" s="180" t="s">
        <v>239</v>
      </c>
      <c r="C1270" s="181">
        <v>0</v>
      </c>
      <c r="D1270" s="181">
        <v>0</v>
      </c>
      <c r="E1270" s="181">
        <v>0</v>
      </c>
      <c r="F1270" s="181">
        <v>0</v>
      </c>
      <c r="G1270" s="181">
        <v>0</v>
      </c>
      <c r="H1270" s="181">
        <v>0</v>
      </c>
      <c r="I1270" s="181">
        <v>0</v>
      </c>
      <c r="J1270" s="166"/>
      <c r="K1270" s="166"/>
      <c r="L1270" s="166"/>
      <c r="M1270" s="166"/>
      <c r="N1270" s="166"/>
      <c r="O1270" s="166"/>
      <c r="P1270" s="166"/>
      <c r="Q1270" s="166"/>
      <c r="R1270" s="166"/>
      <c r="S1270" s="166"/>
      <c r="T1270" s="182">
        <v>13151229.584415585</v>
      </c>
      <c r="U1270" s="182">
        <v>0</v>
      </c>
      <c r="V1270" s="182">
        <v>0</v>
      </c>
    </row>
    <row r="1271" spans="1:22" s="167" customFormat="1" x14ac:dyDescent="0.25">
      <c r="A1271" s="179">
        <v>414020</v>
      </c>
      <c r="B1271" s="180" t="s">
        <v>238</v>
      </c>
      <c r="C1271" s="181">
        <v>0</v>
      </c>
      <c r="D1271" s="181">
        <v>0</v>
      </c>
      <c r="E1271" s="181">
        <v>0</v>
      </c>
      <c r="F1271" s="181">
        <v>0</v>
      </c>
      <c r="G1271" s="181">
        <v>0</v>
      </c>
      <c r="H1271" s="181">
        <v>0</v>
      </c>
      <c r="I1271" s="181">
        <v>0</v>
      </c>
      <c r="J1271" s="166"/>
      <c r="K1271" s="166"/>
      <c r="L1271" s="166"/>
      <c r="M1271" s="166"/>
      <c r="N1271" s="166"/>
      <c r="O1271" s="166"/>
      <c r="P1271" s="166"/>
      <c r="Q1271" s="166"/>
      <c r="R1271" s="166"/>
      <c r="S1271" s="166"/>
      <c r="T1271" s="182">
        <v>1317327.1558441559</v>
      </c>
      <c r="U1271" s="182">
        <v>0</v>
      </c>
      <c r="V1271" s="182">
        <v>0</v>
      </c>
    </row>
    <row r="1272" spans="1:22" s="167" customFormat="1" x14ac:dyDescent="0.25">
      <c r="A1272" s="179">
        <v>414095</v>
      </c>
      <c r="B1272" s="180" t="s">
        <v>221</v>
      </c>
      <c r="C1272" s="181">
        <v>0</v>
      </c>
      <c r="D1272" s="181">
        <v>0</v>
      </c>
      <c r="E1272" s="181">
        <v>0</v>
      </c>
      <c r="F1272" s="181">
        <v>0</v>
      </c>
      <c r="G1272" s="181">
        <v>0</v>
      </c>
      <c r="H1272" s="181">
        <v>0</v>
      </c>
      <c r="I1272" s="181">
        <v>0</v>
      </c>
      <c r="J1272" s="166"/>
      <c r="K1272" s="166"/>
      <c r="L1272" s="166"/>
      <c r="M1272" s="166"/>
      <c r="N1272" s="166"/>
      <c r="O1272" s="166"/>
      <c r="P1272" s="166"/>
      <c r="Q1272" s="166"/>
      <c r="R1272" s="166"/>
      <c r="S1272" s="166"/>
      <c r="T1272" s="182">
        <v>3333304.2467532465</v>
      </c>
      <c r="U1272" s="182">
        <v>0</v>
      </c>
      <c r="V1272" s="182">
        <v>0</v>
      </c>
    </row>
    <row r="1273" spans="1:22" s="167" customFormat="1" x14ac:dyDescent="0.25">
      <c r="A1273" s="175">
        <v>414500</v>
      </c>
      <c r="B1273" s="176" t="s">
        <v>237</v>
      </c>
      <c r="C1273" s="177">
        <v>0</v>
      </c>
      <c r="D1273" s="177">
        <v>0</v>
      </c>
      <c r="E1273" s="177">
        <v>0</v>
      </c>
      <c r="F1273" s="177">
        <v>0</v>
      </c>
      <c r="G1273" s="177">
        <v>0</v>
      </c>
      <c r="H1273" s="177">
        <v>0</v>
      </c>
      <c r="I1273" s="177">
        <v>0</v>
      </c>
      <c r="J1273" s="166"/>
      <c r="K1273" s="166"/>
      <c r="L1273" s="166"/>
      <c r="M1273" s="166"/>
      <c r="N1273" s="166"/>
      <c r="O1273" s="166"/>
      <c r="P1273" s="166"/>
      <c r="Q1273" s="166"/>
      <c r="R1273" s="166"/>
      <c r="S1273" s="166"/>
      <c r="T1273" s="178">
        <v>0</v>
      </c>
      <c r="U1273" s="178">
        <v>0</v>
      </c>
      <c r="V1273" s="178">
        <v>0</v>
      </c>
    </row>
    <row r="1274" spans="1:22" s="167" customFormat="1" x14ac:dyDescent="0.25">
      <c r="A1274" s="179">
        <v>414505</v>
      </c>
      <c r="B1274" s="180" t="s">
        <v>236</v>
      </c>
      <c r="C1274" s="181">
        <v>0</v>
      </c>
      <c r="D1274" s="181">
        <v>0</v>
      </c>
      <c r="E1274" s="181">
        <v>0</v>
      </c>
      <c r="F1274" s="181">
        <v>0</v>
      </c>
      <c r="G1274" s="181">
        <v>0</v>
      </c>
      <c r="H1274" s="181">
        <v>0</v>
      </c>
      <c r="I1274" s="181">
        <v>0</v>
      </c>
      <c r="J1274" s="166"/>
      <c r="K1274" s="166"/>
      <c r="L1274" s="166"/>
      <c r="M1274" s="166"/>
      <c r="N1274" s="166"/>
      <c r="O1274" s="166"/>
      <c r="P1274" s="166"/>
      <c r="Q1274" s="166"/>
      <c r="R1274" s="166"/>
      <c r="S1274" s="166"/>
      <c r="T1274" s="182">
        <v>0</v>
      </c>
      <c r="U1274" s="182">
        <v>0</v>
      </c>
      <c r="V1274" s="182">
        <v>0</v>
      </c>
    </row>
    <row r="1275" spans="1:22" s="167" customFormat="1" x14ac:dyDescent="0.25">
      <c r="A1275" s="179">
        <v>414510</v>
      </c>
      <c r="B1275" s="180" t="s">
        <v>2325</v>
      </c>
      <c r="C1275" s="181">
        <v>0</v>
      </c>
      <c r="D1275" s="181">
        <v>0</v>
      </c>
      <c r="E1275" s="181">
        <v>0</v>
      </c>
      <c r="F1275" s="181">
        <v>0</v>
      </c>
      <c r="G1275" s="181">
        <v>0</v>
      </c>
      <c r="H1275" s="181">
        <v>0</v>
      </c>
      <c r="I1275" s="181">
        <v>0</v>
      </c>
      <c r="J1275" s="166"/>
      <c r="K1275" s="166"/>
      <c r="L1275" s="166"/>
      <c r="M1275" s="166"/>
      <c r="N1275" s="166"/>
      <c r="O1275" s="166"/>
      <c r="P1275" s="166"/>
      <c r="Q1275" s="166"/>
      <c r="R1275" s="166"/>
      <c r="S1275" s="166"/>
      <c r="T1275" s="182">
        <v>0</v>
      </c>
      <c r="U1275" s="182">
        <v>0</v>
      </c>
      <c r="V1275" s="182">
        <v>0</v>
      </c>
    </row>
    <row r="1276" spans="1:22" s="167" customFormat="1" x14ac:dyDescent="0.25">
      <c r="A1276" s="179">
        <v>414515</v>
      </c>
      <c r="B1276" s="180" t="s">
        <v>2326</v>
      </c>
      <c r="C1276" s="181">
        <v>0</v>
      </c>
      <c r="D1276" s="181">
        <v>0</v>
      </c>
      <c r="E1276" s="181">
        <v>0</v>
      </c>
      <c r="F1276" s="181">
        <v>0</v>
      </c>
      <c r="G1276" s="181">
        <v>0</v>
      </c>
      <c r="H1276" s="181">
        <v>0</v>
      </c>
      <c r="I1276" s="181">
        <v>0</v>
      </c>
      <c r="J1276" s="166"/>
      <c r="K1276" s="166"/>
      <c r="L1276" s="166"/>
      <c r="M1276" s="166"/>
      <c r="N1276" s="166"/>
      <c r="O1276" s="166"/>
      <c r="P1276" s="166"/>
      <c r="Q1276" s="166"/>
      <c r="R1276" s="166"/>
      <c r="S1276" s="166"/>
      <c r="T1276" s="182">
        <v>0</v>
      </c>
      <c r="U1276" s="182">
        <v>0</v>
      </c>
      <c r="V1276" s="182">
        <v>0</v>
      </c>
    </row>
    <row r="1277" spans="1:22" s="167" customFormat="1" x14ac:dyDescent="0.25">
      <c r="A1277" s="179">
        <v>414520</v>
      </c>
      <c r="B1277" s="180" t="s">
        <v>2327</v>
      </c>
      <c r="C1277" s="181">
        <v>0</v>
      </c>
      <c r="D1277" s="181">
        <v>0</v>
      </c>
      <c r="E1277" s="181">
        <v>0</v>
      </c>
      <c r="F1277" s="181">
        <v>0</v>
      </c>
      <c r="G1277" s="181">
        <v>0</v>
      </c>
      <c r="H1277" s="181">
        <v>0</v>
      </c>
      <c r="I1277" s="181">
        <v>0</v>
      </c>
      <c r="J1277" s="166"/>
      <c r="K1277" s="166"/>
      <c r="L1277" s="166"/>
      <c r="M1277" s="166"/>
      <c r="N1277" s="166"/>
      <c r="O1277" s="166"/>
      <c r="P1277" s="166"/>
      <c r="Q1277" s="166"/>
      <c r="R1277" s="166"/>
      <c r="S1277" s="166"/>
      <c r="T1277" s="182">
        <v>0</v>
      </c>
      <c r="U1277" s="182">
        <v>0</v>
      </c>
      <c r="V1277" s="182">
        <v>0</v>
      </c>
    </row>
    <row r="1278" spans="1:22" s="167" customFormat="1" x14ac:dyDescent="0.25">
      <c r="A1278" s="179">
        <v>414525</v>
      </c>
      <c r="B1278" s="180" t="s">
        <v>2328</v>
      </c>
      <c r="C1278" s="181">
        <v>0</v>
      </c>
      <c r="D1278" s="181">
        <v>0</v>
      </c>
      <c r="E1278" s="181">
        <v>0</v>
      </c>
      <c r="F1278" s="181">
        <v>0</v>
      </c>
      <c r="G1278" s="181">
        <v>0</v>
      </c>
      <c r="H1278" s="181">
        <v>0</v>
      </c>
      <c r="I1278" s="181">
        <v>0</v>
      </c>
      <c r="J1278" s="166"/>
      <c r="K1278" s="166"/>
      <c r="L1278" s="166"/>
      <c r="M1278" s="166"/>
      <c r="N1278" s="166"/>
      <c r="O1278" s="166"/>
      <c r="P1278" s="166"/>
      <c r="Q1278" s="166"/>
      <c r="R1278" s="166"/>
      <c r="S1278" s="166"/>
      <c r="T1278" s="182">
        <v>0</v>
      </c>
      <c r="U1278" s="182">
        <v>0</v>
      </c>
      <c r="V1278" s="182">
        <v>0</v>
      </c>
    </row>
    <row r="1279" spans="1:22" s="167" customFormat="1" x14ac:dyDescent="0.25">
      <c r="A1279" s="179">
        <v>414530</v>
      </c>
      <c r="B1279" s="180" t="s">
        <v>2329</v>
      </c>
      <c r="C1279" s="181">
        <v>0</v>
      </c>
      <c r="D1279" s="181">
        <v>0</v>
      </c>
      <c r="E1279" s="181">
        <v>0</v>
      </c>
      <c r="F1279" s="181">
        <v>0</v>
      </c>
      <c r="G1279" s="181">
        <v>0</v>
      </c>
      <c r="H1279" s="181">
        <v>0</v>
      </c>
      <c r="I1279" s="181">
        <v>0</v>
      </c>
      <c r="J1279" s="166"/>
      <c r="K1279" s="166"/>
      <c r="L1279" s="166"/>
      <c r="M1279" s="166"/>
      <c r="N1279" s="166"/>
      <c r="O1279" s="166"/>
      <c r="P1279" s="166"/>
      <c r="Q1279" s="166"/>
      <c r="R1279" s="166"/>
      <c r="S1279" s="166"/>
      <c r="T1279" s="182">
        <v>0</v>
      </c>
      <c r="U1279" s="182">
        <v>0</v>
      </c>
      <c r="V1279" s="182">
        <v>0</v>
      </c>
    </row>
    <row r="1280" spans="1:22" s="167" customFormat="1" x14ac:dyDescent="0.25">
      <c r="A1280" s="179">
        <v>414535</v>
      </c>
      <c r="B1280" s="180" t="s">
        <v>230</v>
      </c>
      <c r="C1280" s="181">
        <v>0</v>
      </c>
      <c r="D1280" s="181">
        <v>0</v>
      </c>
      <c r="E1280" s="181">
        <v>0</v>
      </c>
      <c r="F1280" s="181">
        <v>0</v>
      </c>
      <c r="G1280" s="181">
        <v>0</v>
      </c>
      <c r="H1280" s="181">
        <v>0</v>
      </c>
      <c r="I1280" s="181">
        <v>0</v>
      </c>
      <c r="J1280" s="166"/>
      <c r="K1280" s="166"/>
      <c r="L1280" s="166"/>
      <c r="M1280" s="166"/>
      <c r="N1280" s="166"/>
      <c r="O1280" s="166"/>
      <c r="P1280" s="166"/>
      <c r="Q1280" s="166"/>
      <c r="R1280" s="166"/>
      <c r="S1280" s="166"/>
      <c r="T1280" s="182">
        <v>0</v>
      </c>
      <c r="U1280" s="182">
        <v>0</v>
      </c>
      <c r="V1280" s="182">
        <v>0</v>
      </c>
    </row>
    <row r="1281" spans="1:22" s="167" customFormat="1" x14ac:dyDescent="0.25">
      <c r="A1281" s="179">
        <v>414540</v>
      </c>
      <c r="B1281" s="180" t="s">
        <v>229</v>
      </c>
      <c r="C1281" s="181">
        <v>0</v>
      </c>
      <c r="D1281" s="181">
        <v>0</v>
      </c>
      <c r="E1281" s="181">
        <v>0</v>
      </c>
      <c r="F1281" s="181">
        <v>0</v>
      </c>
      <c r="G1281" s="181">
        <v>0</v>
      </c>
      <c r="H1281" s="181">
        <v>0</v>
      </c>
      <c r="I1281" s="181">
        <v>0</v>
      </c>
      <c r="J1281" s="166"/>
      <c r="K1281" s="166"/>
      <c r="L1281" s="166"/>
      <c r="M1281" s="166"/>
      <c r="N1281" s="166"/>
      <c r="O1281" s="166"/>
      <c r="P1281" s="166"/>
      <c r="Q1281" s="166"/>
      <c r="R1281" s="166"/>
      <c r="S1281" s="166"/>
      <c r="T1281" s="182">
        <v>0</v>
      </c>
      <c r="U1281" s="182">
        <v>0</v>
      </c>
      <c r="V1281" s="182">
        <v>0</v>
      </c>
    </row>
    <row r="1282" spans="1:22" s="167" customFormat="1" x14ac:dyDescent="0.25">
      <c r="A1282" s="179">
        <v>414545</v>
      </c>
      <c r="B1282" s="180" t="s">
        <v>228</v>
      </c>
      <c r="C1282" s="181">
        <v>0</v>
      </c>
      <c r="D1282" s="181">
        <v>0</v>
      </c>
      <c r="E1282" s="181">
        <v>0</v>
      </c>
      <c r="F1282" s="181">
        <v>0</v>
      </c>
      <c r="G1282" s="181">
        <v>0</v>
      </c>
      <c r="H1282" s="181">
        <v>0</v>
      </c>
      <c r="I1282" s="181">
        <v>0</v>
      </c>
      <c r="J1282" s="166"/>
      <c r="K1282" s="166"/>
      <c r="L1282" s="166"/>
      <c r="M1282" s="166"/>
      <c r="N1282" s="166"/>
      <c r="O1282" s="166"/>
      <c r="P1282" s="166"/>
      <c r="Q1282" s="166"/>
      <c r="R1282" s="166"/>
      <c r="S1282" s="166"/>
      <c r="T1282" s="182">
        <v>0</v>
      </c>
      <c r="U1282" s="182">
        <v>0</v>
      </c>
      <c r="V1282" s="182">
        <v>0</v>
      </c>
    </row>
    <row r="1283" spans="1:22" s="167" customFormat="1" x14ac:dyDescent="0.25">
      <c r="A1283" s="179">
        <v>414550</v>
      </c>
      <c r="B1283" s="180" t="s">
        <v>227</v>
      </c>
      <c r="C1283" s="181">
        <v>0</v>
      </c>
      <c r="D1283" s="181">
        <v>0</v>
      </c>
      <c r="E1283" s="181">
        <v>0</v>
      </c>
      <c r="F1283" s="181">
        <v>0</v>
      </c>
      <c r="G1283" s="181">
        <v>0</v>
      </c>
      <c r="H1283" s="181">
        <v>0</v>
      </c>
      <c r="I1283" s="181">
        <v>0</v>
      </c>
      <c r="J1283" s="166"/>
      <c r="K1283" s="166"/>
      <c r="L1283" s="166"/>
      <c r="M1283" s="166"/>
      <c r="N1283" s="166"/>
      <c r="O1283" s="166"/>
      <c r="P1283" s="166"/>
      <c r="Q1283" s="166"/>
      <c r="R1283" s="166"/>
      <c r="S1283" s="166"/>
      <c r="T1283" s="182">
        <v>0</v>
      </c>
      <c r="U1283" s="182">
        <v>0</v>
      </c>
      <c r="V1283" s="182">
        <v>0</v>
      </c>
    </row>
    <row r="1284" spans="1:22" s="167" customFormat="1" x14ac:dyDescent="0.25">
      <c r="A1284" s="179">
        <v>414555</v>
      </c>
      <c r="B1284" s="180" t="s">
        <v>226</v>
      </c>
      <c r="C1284" s="181">
        <v>0</v>
      </c>
      <c r="D1284" s="181">
        <v>0</v>
      </c>
      <c r="E1284" s="181">
        <v>0</v>
      </c>
      <c r="F1284" s="181">
        <v>0</v>
      </c>
      <c r="G1284" s="181">
        <v>0</v>
      </c>
      <c r="H1284" s="181">
        <v>0</v>
      </c>
      <c r="I1284" s="181">
        <v>0</v>
      </c>
      <c r="J1284" s="166"/>
      <c r="K1284" s="166"/>
      <c r="L1284" s="166"/>
      <c r="M1284" s="166"/>
      <c r="N1284" s="166"/>
      <c r="O1284" s="166"/>
      <c r="P1284" s="166"/>
      <c r="Q1284" s="166"/>
      <c r="R1284" s="166"/>
      <c r="S1284" s="166"/>
      <c r="T1284" s="182">
        <v>0</v>
      </c>
      <c r="U1284" s="182">
        <v>0</v>
      </c>
      <c r="V1284" s="182">
        <v>0</v>
      </c>
    </row>
    <row r="1285" spans="1:22" s="167" customFormat="1" x14ac:dyDescent="0.25">
      <c r="A1285" s="179">
        <v>414560</v>
      </c>
      <c r="B1285" s="180" t="s">
        <v>2330</v>
      </c>
      <c r="C1285" s="181">
        <v>0</v>
      </c>
      <c r="D1285" s="181">
        <v>0</v>
      </c>
      <c r="E1285" s="181">
        <v>0</v>
      </c>
      <c r="F1285" s="181">
        <v>0</v>
      </c>
      <c r="G1285" s="181">
        <v>0</v>
      </c>
      <c r="H1285" s="181">
        <v>0</v>
      </c>
      <c r="I1285" s="181">
        <v>0</v>
      </c>
      <c r="J1285" s="166"/>
      <c r="K1285" s="166"/>
      <c r="L1285" s="166"/>
      <c r="M1285" s="166"/>
      <c r="N1285" s="166"/>
      <c r="O1285" s="166"/>
      <c r="P1285" s="166"/>
      <c r="Q1285" s="166"/>
      <c r="R1285" s="166"/>
      <c r="S1285" s="166"/>
      <c r="T1285" s="182">
        <v>0</v>
      </c>
      <c r="U1285" s="182">
        <v>0</v>
      </c>
      <c r="V1285" s="182">
        <v>0</v>
      </c>
    </row>
    <row r="1286" spans="1:22" s="167" customFormat="1" x14ac:dyDescent="0.25">
      <c r="A1286" s="179">
        <v>414570</v>
      </c>
      <c r="B1286" s="180" t="s">
        <v>2331</v>
      </c>
      <c r="C1286" s="181">
        <v>0</v>
      </c>
      <c r="D1286" s="181">
        <v>0</v>
      </c>
      <c r="E1286" s="181">
        <v>0</v>
      </c>
      <c r="F1286" s="181">
        <v>0</v>
      </c>
      <c r="G1286" s="181">
        <v>0</v>
      </c>
      <c r="H1286" s="181">
        <v>0</v>
      </c>
      <c r="I1286" s="181">
        <v>0</v>
      </c>
      <c r="J1286" s="166"/>
      <c r="K1286" s="166"/>
      <c r="L1286" s="166"/>
      <c r="M1286" s="166"/>
      <c r="N1286" s="166"/>
      <c r="O1286" s="166"/>
      <c r="P1286" s="166"/>
      <c r="Q1286" s="166"/>
      <c r="R1286" s="166"/>
      <c r="S1286" s="166"/>
      <c r="T1286" s="182">
        <v>0</v>
      </c>
      <c r="U1286" s="182">
        <v>0</v>
      </c>
      <c r="V1286" s="182">
        <v>0</v>
      </c>
    </row>
    <row r="1287" spans="1:22" s="167" customFormat="1" x14ac:dyDescent="0.25">
      <c r="A1287" s="179">
        <v>414575</v>
      </c>
      <c r="B1287" s="180" t="s">
        <v>2332</v>
      </c>
      <c r="C1287" s="181">
        <v>0</v>
      </c>
      <c r="D1287" s="181">
        <v>0</v>
      </c>
      <c r="E1287" s="181">
        <v>0</v>
      </c>
      <c r="F1287" s="181">
        <v>0</v>
      </c>
      <c r="G1287" s="181">
        <v>0</v>
      </c>
      <c r="H1287" s="181">
        <v>0</v>
      </c>
      <c r="I1287" s="181">
        <v>0</v>
      </c>
      <c r="J1287" s="166"/>
      <c r="K1287" s="166"/>
      <c r="L1287" s="166"/>
      <c r="M1287" s="166"/>
      <c r="N1287" s="166"/>
      <c r="O1287" s="166"/>
      <c r="P1287" s="166"/>
      <c r="Q1287" s="166"/>
      <c r="R1287" s="166"/>
      <c r="S1287" s="166"/>
      <c r="T1287" s="182">
        <v>0</v>
      </c>
      <c r="U1287" s="182">
        <v>0</v>
      </c>
      <c r="V1287" s="182">
        <v>0</v>
      </c>
    </row>
    <row r="1288" spans="1:22" s="167" customFormat="1" x14ac:dyDescent="0.25">
      <c r="A1288" s="179">
        <v>414580</v>
      </c>
      <c r="B1288" s="180" t="s">
        <v>2333</v>
      </c>
      <c r="C1288" s="181">
        <v>0</v>
      </c>
      <c r="D1288" s="181">
        <v>0</v>
      </c>
      <c r="E1288" s="181">
        <v>0</v>
      </c>
      <c r="F1288" s="181">
        <v>0</v>
      </c>
      <c r="G1288" s="181">
        <v>0</v>
      </c>
      <c r="H1288" s="181">
        <v>0</v>
      </c>
      <c r="I1288" s="181">
        <v>0</v>
      </c>
      <c r="J1288" s="166"/>
      <c r="K1288" s="166"/>
      <c r="L1288" s="166"/>
      <c r="M1288" s="166"/>
      <c r="N1288" s="166"/>
      <c r="O1288" s="166"/>
      <c r="P1288" s="166"/>
      <c r="Q1288" s="166"/>
      <c r="R1288" s="166"/>
      <c r="S1288" s="166"/>
      <c r="T1288" s="182">
        <v>0</v>
      </c>
      <c r="U1288" s="182">
        <v>0</v>
      </c>
      <c r="V1288" s="182">
        <v>0</v>
      </c>
    </row>
    <row r="1289" spans="1:22" s="167" customFormat="1" x14ac:dyDescent="0.25">
      <c r="A1289" s="179">
        <v>414595</v>
      </c>
      <c r="B1289" s="180" t="s">
        <v>221</v>
      </c>
      <c r="C1289" s="181">
        <v>0</v>
      </c>
      <c r="D1289" s="181">
        <v>0</v>
      </c>
      <c r="E1289" s="181">
        <v>0</v>
      </c>
      <c r="F1289" s="181">
        <v>0</v>
      </c>
      <c r="G1289" s="181">
        <v>0</v>
      </c>
      <c r="H1289" s="181">
        <v>0</v>
      </c>
      <c r="I1289" s="181">
        <v>0</v>
      </c>
      <c r="J1289" s="166"/>
      <c r="K1289" s="166"/>
      <c r="L1289" s="166"/>
      <c r="M1289" s="166"/>
      <c r="N1289" s="166"/>
      <c r="O1289" s="166"/>
      <c r="P1289" s="166"/>
      <c r="Q1289" s="166"/>
      <c r="R1289" s="166"/>
      <c r="S1289" s="166"/>
      <c r="T1289" s="182">
        <v>0</v>
      </c>
      <c r="U1289" s="182">
        <v>0</v>
      </c>
      <c r="V1289" s="182">
        <v>0</v>
      </c>
    </row>
    <row r="1290" spans="1:22" s="167" customFormat="1" x14ac:dyDescent="0.25">
      <c r="A1290" s="175">
        <v>414700</v>
      </c>
      <c r="B1290" s="176" t="s">
        <v>767</v>
      </c>
      <c r="C1290" s="177">
        <v>0</v>
      </c>
      <c r="D1290" s="177">
        <v>0</v>
      </c>
      <c r="E1290" s="177">
        <v>0</v>
      </c>
      <c r="F1290" s="177">
        <v>0</v>
      </c>
      <c r="G1290" s="177">
        <v>0</v>
      </c>
      <c r="H1290" s="177">
        <v>0</v>
      </c>
      <c r="I1290" s="177">
        <v>0</v>
      </c>
      <c r="J1290" s="166"/>
      <c r="K1290" s="166"/>
      <c r="L1290" s="166"/>
      <c r="M1290" s="166"/>
      <c r="N1290" s="166"/>
      <c r="O1290" s="166"/>
      <c r="P1290" s="166"/>
      <c r="Q1290" s="166"/>
      <c r="R1290" s="166"/>
      <c r="S1290" s="166"/>
      <c r="T1290" s="178">
        <v>551629.98701298703</v>
      </c>
      <c r="U1290" s="178">
        <v>0</v>
      </c>
      <c r="V1290" s="178">
        <v>0</v>
      </c>
    </row>
    <row r="1291" spans="1:22" s="167" customFormat="1" x14ac:dyDescent="0.25">
      <c r="A1291" s="179">
        <v>414705</v>
      </c>
      <c r="B1291" s="180" t="s">
        <v>766</v>
      </c>
      <c r="C1291" s="181">
        <v>0</v>
      </c>
      <c r="D1291" s="181">
        <v>0</v>
      </c>
      <c r="E1291" s="181">
        <v>0</v>
      </c>
      <c r="F1291" s="181">
        <v>0</v>
      </c>
      <c r="G1291" s="181">
        <v>0</v>
      </c>
      <c r="H1291" s="181">
        <v>0</v>
      </c>
      <c r="I1291" s="181">
        <v>0</v>
      </c>
      <c r="J1291" s="166"/>
      <c r="K1291" s="166"/>
      <c r="L1291" s="166"/>
      <c r="M1291" s="166"/>
      <c r="N1291" s="166"/>
      <c r="O1291" s="166"/>
      <c r="P1291" s="166"/>
      <c r="Q1291" s="166"/>
      <c r="R1291" s="166"/>
      <c r="S1291" s="166"/>
      <c r="T1291" s="182">
        <v>0</v>
      </c>
      <c r="U1291" s="182">
        <v>0</v>
      </c>
      <c r="V1291" s="182">
        <v>0</v>
      </c>
    </row>
    <row r="1292" spans="1:22" s="167" customFormat="1" x14ac:dyDescent="0.25">
      <c r="A1292" s="179">
        <v>414710</v>
      </c>
      <c r="B1292" s="180" t="s">
        <v>765</v>
      </c>
      <c r="C1292" s="181">
        <v>0</v>
      </c>
      <c r="D1292" s="181">
        <v>0</v>
      </c>
      <c r="E1292" s="181">
        <v>0</v>
      </c>
      <c r="F1292" s="181">
        <v>0</v>
      </c>
      <c r="G1292" s="181">
        <v>0</v>
      </c>
      <c r="H1292" s="181">
        <v>0</v>
      </c>
      <c r="I1292" s="181">
        <v>0</v>
      </c>
      <c r="J1292" s="166"/>
      <c r="K1292" s="166"/>
      <c r="L1292" s="166"/>
      <c r="M1292" s="166"/>
      <c r="N1292" s="166"/>
      <c r="O1292" s="166"/>
      <c r="P1292" s="166"/>
      <c r="Q1292" s="166"/>
      <c r="R1292" s="166"/>
      <c r="S1292" s="166"/>
      <c r="T1292" s="182">
        <v>551629.98701298703</v>
      </c>
      <c r="U1292" s="182">
        <v>0</v>
      </c>
      <c r="V1292" s="182">
        <v>0</v>
      </c>
    </row>
    <row r="1293" spans="1:22" s="167" customFormat="1" x14ac:dyDescent="0.25">
      <c r="A1293" s="175">
        <v>415000</v>
      </c>
      <c r="B1293" s="176" t="s">
        <v>2334</v>
      </c>
      <c r="C1293" s="177">
        <v>1321461376</v>
      </c>
      <c r="D1293" s="177">
        <v>1598931996</v>
      </c>
      <c r="E1293" s="177">
        <v>1850655063</v>
      </c>
      <c r="F1293" s="177">
        <v>2103512230.23</v>
      </c>
      <c r="G1293" s="177">
        <v>2294094952</v>
      </c>
      <c r="H1293" s="177">
        <v>2572739488.4299998</v>
      </c>
      <c r="I1293" s="177">
        <v>649847263</v>
      </c>
      <c r="J1293" s="166"/>
      <c r="K1293" s="166"/>
      <c r="L1293" s="166"/>
      <c r="M1293" s="166"/>
      <c r="N1293" s="166"/>
      <c r="O1293" s="166"/>
      <c r="P1293" s="166"/>
      <c r="Q1293" s="166"/>
      <c r="R1293" s="166"/>
      <c r="S1293" s="166"/>
      <c r="T1293" s="178">
        <v>5322076767.1331177</v>
      </c>
      <c r="U1293" s="178">
        <v>3046695400</v>
      </c>
      <c r="V1293" s="178">
        <v>6510275647.9219999</v>
      </c>
    </row>
    <row r="1294" spans="1:22" s="167" customFormat="1" x14ac:dyDescent="0.25">
      <c r="A1294" s="179">
        <v>415005</v>
      </c>
      <c r="B1294" s="180" t="s">
        <v>2335</v>
      </c>
      <c r="C1294" s="181">
        <v>0</v>
      </c>
      <c r="D1294" s="181">
        <v>0</v>
      </c>
      <c r="E1294" s="181">
        <v>0</v>
      </c>
      <c r="F1294" s="181">
        <v>0</v>
      </c>
      <c r="G1294" s="181">
        <v>0</v>
      </c>
      <c r="H1294" s="181">
        <v>0</v>
      </c>
      <c r="I1294" s="181">
        <v>0</v>
      </c>
      <c r="J1294" s="166"/>
      <c r="K1294" s="166"/>
      <c r="L1294" s="166"/>
      <c r="M1294" s="166"/>
      <c r="N1294" s="166"/>
      <c r="O1294" s="166"/>
      <c r="P1294" s="166"/>
      <c r="Q1294" s="166"/>
      <c r="R1294" s="166"/>
      <c r="S1294" s="166"/>
      <c r="T1294" s="182">
        <v>27198894.07792208</v>
      </c>
      <c r="U1294" s="182">
        <v>0</v>
      </c>
      <c r="V1294" s="182">
        <v>0</v>
      </c>
    </row>
    <row r="1295" spans="1:22" s="167" customFormat="1" x14ac:dyDescent="0.25">
      <c r="A1295" s="179">
        <v>415010</v>
      </c>
      <c r="B1295" s="180" t="s">
        <v>2336</v>
      </c>
      <c r="C1295" s="181">
        <v>1321461376</v>
      </c>
      <c r="D1295" s="181">
        <v>1598931996</v>
      </c>
      <c r="E1295" s="181">
        <v>1850655063</v>
      </c>
      <c r="F1295" s="181">
        <v>2103512230.23</v>
      </c>
      <c r="G1295" s="181">
        <v>2294094952</v>
      </c>
      <c r="H1295" s="181">
        <v>2572739488.4299998</v>
      </c>
      <c r="I1295" s="181">
        <v>649847263</v>
      </c>
      <c r="J1295" s="166"/>
      <c r="K1295" s="166"/>
      <c r="L1295" s="166"/>
      <c r="M1295" s="166"/>
      <c r="N1295" s="166"/>
      <c r="O1295" s="166"/>
      <c r="P1295" s="166"/>
      <c r="Q1295" s="166"/>
      <c r="R1295" s="166"/>
      <c r="S1295" s="166"/>
      <c r="T1295" s="182">
        <v>4621710211.7174034</v>
      </c>
      <c r="U1295" s="182">
        <v>2530463642.8200002</v>
      </c>
      <c r="V1295" s="182">
        <v>6011393089.3999996</v>
      </c>
    </row>
    <row r="1296" spans="1:22" s="167" customFormat="1" x14ac:dyDescent="0.25">
      <c r="A1296" s="179">
        <v>415015</v>
      </c>
      <c r="B1296" s="180" t="s">
        <v>2337</v>
      </c>
      <c r="C1296" s="181">
        <v>0</v>
      </c>
      <c r="D1296" s="181">
        <v>0</v>
      </c>
      <c r="E1296" s="181">
        <v>0</v>
      </c>
      <c r="F1296" s="181">
        <v>0</v>
      </c>
      <c r="G1296" s="181">
        <v>0</v>
      </c>
      <c r="H1296" s="181">
        <v>0</v>
      </c>
      <c r="I1296" s="181">
        <v>0</v>
      </c>
      <c r="J1296" s="166"/>
      <c r="K1296" s="166"/>
      <c r="L1296" s="166"/>
      <c r="M1296" s="166"/>
      <c r="N1296" s="166"/>
      <c r="O1296" s="166"/>
      <c r="P1296" s="166"/>
      <c r="Q1296" s="166"/>
      <c r="R1296" s="166"/>
      <c r="S1296" s="166"/>
      <c r="T1296" s="182">
        <v>633324606.7733767</v>
      </c>
      <c r="U1296" s="182">
        <v>26300308</v>
      </c>
      <c r="V1296" s="182">
        <v>817144219.40000021</v>
      </c>
    </row>
    <row r="1297" spans="1:22" s="167" customFormat="1" x14ac:dyDescent="0.25">
      <c r="A1297" s="179">
        <v>415020</v>
      </c>
      <c r="B1297" s="180" t="s">
        <v>2338</v>
      </c>
      <c r="C1297" s="181">
        <v>0</v>
      </c>
      <c r="D1297" s="181">
        <v>0</v>
      </c>
      <c r="E1297" s="181">
        <v>0</v>
      </c>
      <c r="F1297" s="181">
        <v>0</v>
      </c>
      <c r="G1297" s="181">
        <v>0</v>
      </c>
      <c r="H1297" s="181">
        <v>0</v>
      </c>
      <c r="I1297" s="181">
        <v>0</v>
      </c>
      <c r="J1297" s="166"/>
      <c r="K1297" s="166"/>
      <c r="L1297" s="166"/>
      <c r="M1297" s="166"/>
      <c r="N1297" s="166"/>
      <c r="O1297" s="166"/>
      <c r="P1297" s="166"/>
      <c r="Q1297" s="166"/>
      <c r="R1297" s="166"/>
      <c r="S1297" s="166"/>
      <c r="T1297" s="182">
        <v>71723.766233766233</v>
      </c>
      <c r="U1297" s="182">
        <v>0</v>
      </c>
      <c r="V1297" s="182">
        <v>0</v>
      </c>
    </row>
    <row r="1298" spans="1:22" s="167" customFormat="1" x14ac:dyDescent="0.25">
      <c r="A1298" s="179">
        <v>415025</v>
      </c>
      <c r="B1298" s="180" t="s">
        <v>2339</v>
      </c>
      <c r="C1298" s="181">
        <v>0</v>
      </c>
      <c r="D1298" s="181">
        <v>0</v>
      </c>
      <c r="E1298" s="181">
        <v>0</v>
      </c>
      <c r="F1298" s="181">
        <v>0</v>
      </c>
      <c r="G1298" s="181">
        <v>0</v>
      </c>
      <c r="H1298" s="181">
        <v>0</v>
      </c>
      <c r="I1298" s="181">
        <v>0</v>
      </c>
      <c r="J1298" s="166"/>
      <c r="K1298" s="166"/>
      <c r="L1298" s="166"/>
      <c r="M1298" s="166"/>
      <c r="N1298" s="166"/>
      <c r="O1298" s="166"/>
      <c r="P1298" s="166"/>
      <c r="Q1298" s="166"/>
      <c r="R1298" s="166"/>
      <c r="S1298" s="166"/>
      <c r="T1298" s="182">
        <v>281735.68831168831</v>
      </c>
      <c r="U1298" s="182">
        <v>0</v>
      </c>
      <c r="V1298" s="182">
        <v>0</v>
      </c>
    </row>
    <row r="1299" spans="1:22" s="167" customFormat="1" x14ac:dyDescent="0.25">
      <c r="A1299" s="179">
        <v>415030</v>
      </c>
      <c r="B1299" s="180" t="s">
        <v>2340</v>
      </c>
      <c r="C1299" s="181">
        <v>0</v>
      </c>
      <c r="D1299" s="181">
        <v>0</v>
      </c>
      <c r="E1299" s="181">
        <v>0</v>
      </c>
      <c r="F1299" s="181">
        <v>0</v>
      </c>
      <c r="G1299" s="181">
        <v>0</v>
      </c>
      <c r="H1299" s="181">
        <v>0</v>
      </c>
      <c r="I1299" s="181">
        <v>0</v>
      </c>
      <c r="J1299" s="166"/>
      <c r="K1299" s="166"/>
      <c r="L1299" s="166"/>
      <c r="M1299" s="166"/>
      <c r="N1299" s="166"/>
      <c r="O1299" s="166"/>
      <c r="P1299" s="166"/>
      <c r="Q1299" s="166"/>
      <c r="R1299" s="166"/>
      <c r="S1299" s="166"/>
      <c r="T1299" s="182">
        <v>1273042.5994805195</v>
      </c>
      <c r="U1299" s="182">
        <v>0</v>
      </c>
      <c r="V1299" s="182">
        <v>0</v>
      </c>
    </row>
    <row r="1300" spans="1:22" s="167" customFormat="1" x14ac:dyDescent="0.25">
      <c r="A1300" s="179">
        <v>415035</v>
      </c>
      <c r="B1300" s="180" t="s">
        <v>757</v>
      </c>
      <c r="C1300" s="181">
        <v>0</v>
      </c>
      <c r="D1300" s="181">
        <v>0</v>
      </c>
      <c r="E1300" s="181">
        <v>0</v>
      </c>
      <c r="F1300" s="181">
        <v>0</v>
      </c>
      <c r="G1300" s="181">
        <v>0</v>
      </c>
      <c r="H1300" s="181">
        <v>0</v>
      </c>
      <c r="I1300" s="181">
        <v>0</v>
      </c>
      <c r="J1300" s="166"/>
      <c r="K1300" s="166"/>
      <c r="L1300" s="166"/>
      <c r="M1300" s="166"/>
      <c r="N1300" s="166"/>
      <c r="O1300" s="166"/>
      <c r="P1300" s="166"/>
      <c r="Q1300" s="166"/>
      <c r="R1300" s="166"/>
      <c r="S1300" s="166"/>
      <c r="T1300" s="182">
        <v>708099.50649350649</v>
      </c>
      <c r="U1300" s="182">
        <v>0</v>
      </c>
      <c r="V1300" s="182">
        <v>0</v>
      </c>
    </row>
    <row r="1301" spans="1:22" s="167" customFormat="1" x14ac:dyDescent="0.25">
      <c r="A1301" s="179">
        <v>415040</v>
      </c>
      <c r="B1301" s="180" t="s">
        <v>756</v>
      </c>
      <c r="C1301" s="181">
        <v>0</v>
      </c>
      <c r="D1301" s="181">
        <v>0</v>
      </c>
      <c r="E1301" s="181">
        <v>0</v>
      </c>
      <c r="F1301" s="181">
        <v>0</v>
      </c>
      <c r="G1301" s="181">
        <v>0</v>
      </c>
      <c r="H1301" s="181">
        <v>0</v>
      </c>
      <c r="I1301" s="181">
        <v>0</v>
      </c>
      <c r="J1301" s="166"/>
      <c r="K1301" s="166"/>
      <c r="L1301" s="166"/>
      <c r="M1301" s="166"/>
      <c r="N1301" s="166"/>
      <c r="O1301" s="166"/>
      <c r="P1301" s="166"/>
      <c r="Q1301" s="166"/>
      <c r="R1301" s="166"/>
      <c r="S1301" s="166"/>
      <c r="T1301" s="182">
        <v>26521568.753246754</v>
      </c>
      <c r="U1301" s="182">
        <v>800453</v>
      </c>
      <c r="V1301" s="182">
        <v>40558122.800000034</v>
      </c>
    </row>
    <row r="1302" spans="1:22" s="167" customFormat="1" x14ac:dyDescent="0.25">
      <c r="A1302" s="179">
        <v>415045</v>
      </c>
      <c r="B1302" s="180" t="s">
        <v>755</v>
      </c>
      <c r="C1302" s="181">
        <v>0</v>
      </c>
      <c r="D1302" s="181">
        <v>0</v>
      </c>
      <c r="E1302" s="181">
        <v>0</v>
      </c>
      <c r="F1302" s="181">
        <v>0</v>
      </c>
      <c r="G1302" s="181">
        <v>0</v>
      </c>
      <c r="H1302" s="181">
        <v>0</v>
      </c>
      <c r="I1302" s="181">
        <v>0</v>
      </c>
      <c r="J1302" s="166"/>
      <c r="K1302" s="166"/>
      <c r="L1302" s="166"/>
      <c r="M1302" s="166"/>
      <c r="N1302" s="166"/>
      <c r="O1302" s="166"/>
      <c r="P1302" s="166"/>
      <c r="Q1302" s="166"/>
      <c r="R1302" s="166"/>
      <c r="S1302" s="166"/>
      <c r="T1302" s="182">
        <v>5216061.506493507</v>
      </c>
      <c r="U1302" s="182">
        <v>0</v>
      </c>
      <c r="V1302" s="182">
        <v>857647.20000000182</v>
      </c>
    </row>
    <row r="1303" spans="1:22" s="167" customFormat="1" x14ac:dyDescent="0.25">
      <c r="A1303" s="179">
        <v>415050</v>
      </c>
      <c r="B1303" s="180" t="s">
        <v>2341</v>
      </c>
      <c r="C1303" s="181">
        <v>0</v>
      </c>
      <c r="D1303" s="181">
        <v>0</v>
      </c>
      <c r="E1303" s="181">
        <v>0</v>
      </c>
      <c r="F1303" s="181">
        <v>0</v>
      </c>
      <c r="G1303" s="181">
        <v>0</v>
      </c>
      <c r="H1303" s="181">
        <v>0</v>
      </c>
      <c r="I1303" s="181">
        <v>0</v>
      </c>
      <c r="J1303" s="166"/>
      <c r="K1303" s="166"/>
      <c r="L1303" s="166"/>
      <c r="M1303" s="166"/>
      <c r="N1303" s="166"/>
      <c r="O1303" s="166"/>
      <c r="P1303" s="166"/>
      <c r="Q1303" s="166"/>
      <c r="R1303" s="166"/>
      <c r="S1303" s="166"/>
      <c r="T1303" s="182">
        <v>0</v>
      </c>
      <c r="U1303" s="182">
        <v>0</v>
      </c>
      <c r="V1303" s="182">
        <v>0</v>
      </c>
    </row>
    <row r="1304" spans="1:22" s="167" customFormat="1" x14ac:dyDescent="0.25">
      <c r="A1304" s="179">
        <v>415055</v>
      </c>
      <c r="B1304" s="180" t="s">
        <v>2342</v>
      </c>
      <c r="C1304" s="181">
        <v>0</v>
      </c>
      <c r="D1304" s="181">
        <v>0</v>
      </c>
      <c r="E1304" s="181">
        <v>0</v>
      </c>
      <c r="F1304" s="181">
        <v>0</v>
      </c>
      <c r="G1304" s="181">
        <v>0</v>
      </c>
      <c r="H1304" s="181">
        <v>0</v>
      </c>
      <c r="I1304" s="181">
        <v>0</v>
      </c>
      <c r="J1304" s="166"/>
      <c r="K1304" s="166"/>
      <c r="L1304" s="166"/>
      <c r="M1304" s="166"/>
      <c r="N1304" s="166"/>
      <c r="O1304" s="166"/>
      <c r="P1304" s="166"/>
      <c r="Q1304" s="166"/>
      <c r="R1304" s="166"/>
      <c r="S1304" s="166"/>
      <c r="T1304" s="182">
        <v>0</v>
      </c>
      <c r="U1304" s="182">
        <v>0</v>
      </c>
      <c r="V1304" s="182">
        <v>0</v>
      </c>
    </row>
    <row r="1305" spans="1:22" s="167" customFormat="1" x14ac:dyDescent="0.25">
      <c r="A1305" s="179">
        <v>415060</v>
      </c>
      <c r="B1305" s="180" t="s">
        <v>2343</v>
      </c>
      <c r="C1305" s="181">
        <v>0</v>
      </c>
      <c r="D1305" s="181">
        <v>0</v>
      </c>
      <c r="E1305" s="181">
        <v>0</v>
      </c>
      <c r="F1305" s="181">
        <v>0</v>
      </c>
      <c r="G1305" s="181">
        <v>0</v>
      </c>
      <c r="H1305" s="181">
        <v>0</v>
      </c>
      <c r="I1305" s="181">
        <v>0</v>
      </c>
      <c r="J1305" s="166"/>
      <c r="K1305" s="166"/>
      <c r="L1305" s="166"/>
      <c r="M1305" s="166"/>
      <c r="N1305" s="166"/>
      <c r="O1305" s="166"/>
      <c r="P1305" s="166"/>
      <c r="Q1305" s="166"/>
      <c r="R1305" s="166"/>
      <c r="S1305" s="166"/>
      <c r="T1305" s="182">
        <v>18130.324675324675</v>
      </c>
      <c r="U1305" s="182">
        <v>0</v>
      </c>
      <c r="V1305" s="182">
        <v>0</v>
      </c>
    </row>
    <row r="1306" spans="1:22" s="167" customFormat="1" x14ac:dyDescent="0.25">
      <c r="A1306" s="175">
        <v>415500</v>
      </c>
      <c r="B1306" s="176" t="s">
        <v>751</v>
      </c>
      <c r="C1306" s="177">
        <v>0</v>
      </c>
      <c r="D1306" s="177">
        <v>0</v>
      </c>
      <c r="E1306" s="177">
        <v>0</v>
      </c>
      <c r="F1306" s="177">
        <v>0</v>
      </c>
      <c r="G1306" s="177">
        <v>0</v>
      </c>
      <c r="H1306" s="177">
        <v>0</v>
      </c>
      <c r="I1306" s="177">
        <v>0</v>
      </c>
      <c r="J1306" s="166"/>
      <c r="K1306" s="166"/>
      <c r="L1306" s="166"/>
      <c r="M1306" s="166"/>
      <c r="N1306" s="166"/>
      <c r="O1306" s="166"/>
      <c r="P1306" s="166"/>
      <c r="Q1306" s="166"/>
      <c r="R1306" s="166"/>
      <c r="S1306" s="166"/>
      <c r="T1306" s="178">
        <v>8959316.4506493509</v>
      </c>
      <c r="U1306" s="178">
        <v>0</v>
      </c>
      <c r="V1306" s="178">
        <v>0</v>
      </c>
    </row>
    <row r="1307" spans="1:22" s="167" customFormat="1" x14ac:dyDescent="0.25">
      <c r="A1307" s="175">
        <v>416000</v>
      </c>
      <c r="B1307" s="176" t="s">
        <v>2344</v>
      </c>
      <c r="C1307" s="177">
        <v>70971245</v>
      </c>
      <c r="D1307" s="177">
        <v>103893901</v>
      </c>
      <c r="E1307" s="177">
        <v>74966440</v>
      </c>
      <c r="F1307" s="177">
        <v>82128791</v>
      </c>
      <c r="G1307" s="177">
        <v>39832143</v>
      </c>
      <c r="H1307" s="177">
        <v>13225251</v>
      </c>
      <c r="I1307" s="177">
        <v>3041184</v>
      </c>
      <c r="J1307" s="166"/>
      <c r="K1307" s="166"/>
      <c r="L1307" s="166"/>
      <c r="M1307" s="166"/>
      <c r="N1307" s="166"/>
      <c r="O1307" s="166"/>
      <c r="P1307" s="166"/>
      <c r="Q1307" s="166"/>
      <c r="R1307" s="166"/>
      <c r="S1307" s="166"/>
      <c r="T1307" s="178">
        <v>0</v>
      </c>
      <c r="U1307" s="178">
        <v>0</v>
      </c>
      <c r="V1307" s="178">
        <v>0</v>
      </c>
    </row>
    <row r="1308" spans="1:22" s="167" customFormat="1" x14ac:dyDescent="0.25">
      <c r="A1308" s="175">
        <v>416500</v>
      </c>
      <c r="B1308" s="176" t="s">
        <v>749</v>
      </c>
      <c r="C1308" s="177">
        <v>0</v>
      </c>
      <c r="D1308" s="177">
        <v>0</v>
      </c>
      <c r="E1308" s="177">
        <v>0</v>
      </c>
      <c r="F1308" s="177">
        <v>0</v>
      </c>
      <c r="G1308" s="177">
        <v>0</v>
      </c>
      <c r="H1308" s="177">
        <v>0</v>
      </c>
      <c r="I1308" s="177">
        <v>0</v>
      </c>
      <c r="J1308" s="166"/>
      <c r="K1308" s="166"/>
      <c r="L1308" s="166"/>
      <c r="M1308" s="166"/>
      <c r="N1308" s="166"/>
      <c r="O1308" s="166"/>
      <c r="P1308" s="166"/>
      <c r="Q1308" s="166"/>
      <c r="R1308" s="166"/>
      <c r="S1308" s="166"/>
      <c r="T1308" s="178">
        <v>12110319.766233766</v>
      </c>
      <c r="U1308" s="178">
        <v>0</v>
      </c>
      <c r="V1308" s="178">
        <v>0</v>
      </c>
    </row>
    <row r="1309" spans="1:22" s="167" customFormat="1" x14ac:dyDescent="0.25">
      <c r="A1309" s="175">
        <v>417000</v>
      </c>
      <c r="B1309" s="176" t="s">
        <v>748</v>
      </c>
      <c r="C1309" s="177">
        <v>0</v>
      </c>
      <c r="D1309" s="177">
        <v>0</v>
      </c>
      <c r="E1309" s="177">
        <v>0</v>
      </c>
      <c r="F1309" s="177">
        <v>0</v>
      </c>
      <c r="G1309" s="177">
        <v>0</v>
      </c>
      <c r="H1309" s="177">
        <v>0</v>
      </c>
      <c r="I1309" s="177">
        <v>0</v>
      </c>
      <c r="J1309" s="166"/>
      <c r="K1309" s="166"/>
      <c r="L1309" s="166"/>
      <c r="M1309" s="166"/>
      <c r="N1309" s="166"/>
      <c r="O1309" s="166"/>
      <c r="P1309" s="166"/>
      <c r="Q1309" s="166"/>
      <c r="R1309" s="166"/>
      <c r="S1309" s="166"/>
      <c r="T1309" s="178">
        <v>187847221.63519481</v>
      </c>
      <c r="U1309" s="178">
        <v>0</v>
      </c>
      <c r="V1309" s="178">
        <v>0</v>
      </c>
    </row>
    <row r="1310" spans="1:22" s="167" customFormat="1" x14ac:dyDescent="0.25">
      <c r="A1310" s="175">
        <v>417500</v>
      </c>
      <c r="B1310" s="176" t="s">
        <v>747</v>
      </c>
      <c r="C1310" s="177">
        <v>0</v>
      </c>
      <c r="D1310" s="177">
        <v>0</v>
      </c>
      <c r="E1310" s="177">
        <v>0</v>
      </c>
      <c r="F1310" s="177">
        <v>0</v>
      </c>
      <c r="G1310" s="177">
        <v>0</v>
      </c>
      <c r="H1310" s="177">
        <v>0</v>
      </c>
      <c r="I1310" s="177">
        <v>0</v>
      </c>
      <c r="J1310" s="166"/>
      <c r="K1310" s="166"/>
      <c r="L1310" s="166"/>
      <c r="M1310" s="166"/>
      <c r="N1310" s="166"/>
      <c r="O1310" s="166"/>
      <c r="P1310" s="166"/>
      <c r="Q1310" s="166"/>
      <c r="R1310" s="166"/>
      <c r="S1310" s="166"/>
      <c r="T1310" s="178">
        <v>4785187.3546753246</v>
      </c>
      <c r="U1310" s="178">
        <v>0</v>
      </c>
      <c r="V1310" s="178">
        <v>0</v>
      </c>
    </row>
    <row r="1311" spans="1:22" s="167" customFormat="1" x14ac:dyDescent="0.25">
      <c r="A1311" s="218">
        <v>420000</v>
      </c>
      <c r="B1311" s="219" t="s">
        <v>746</v>
      </c>
      <c r="C1311" s="220">
        <v>248554733.05000001</v>
      </c>
      <c r="D1311" s="220">
        <v>281415437.81999999</v>
      </c>
      <c r="E1311" s="220">
        <v>301676913.68000001</v>
      </c>
      <c r="F1311" s="220">
        <v>415761673.98000002</v>
      </c>
      <c r="G1311" s="220">
        <v>364672895.13</v>
      </c>
      <c r="H1311" s="220">
        <v>506461073.23000002</v>
      </c>
      <c r="I1311" s="220">
        <v>108923308</v>
      </c>
      <c r="J1311" s="166"/>
      <c r="K1311" s="166"/>
      <c r="L1311" s="166"/>
      <c r="M1311" s="166"/>
      <c r="N1311" s="166"/>
      <c r="O1311" s="166"/>
      <c r="P1311" s="166"/>
      <c r="Q1311" s="166"/>
      <c r="R1311" s="166"/>
      <c r="S1311" s="166"/>
      <c r="T1311" s="217">
        <v>1008027084.4059739</v>
      </c>
      <c r="U1311" s="217">
        <v>493763802.61000001</v>
      </c>
      <c r="V1311" s="217">
        <v>1112050480.454</v>
      </c>
    </row>
    <row r="1312" spans="1:22" s="167" customFormat="1" x14ac:dyDescent="0.25">
      <c r="A1312" s="175">
        <v>420500</v>
      </c>
      <c r="B1312" s="176" t="s">
        <v>745</v>
      </c>
      <c r="C1312" s="177">
        <v>0</v>
      </c>
      <c r="D1312" s="177">
        <v>0</v>
      </c>
      <c r="E1312" s="177">
        <v>0</v>
      </c>
      <c r="F1312" s="177">
        <v>1220000</v>
      </c>
      <c r="G1312" s="177">
        <v>30000</v>
      </c>
      <c r="H1312" s="177">
        <v>0</v>
      </c>
      <c r="I1312" s="177">
        <v>0</v>
      </c>
      <c r="J1312" s="166"/>
      <c r="K1312" s="166"/>
      <c r="L1312" s="166"/>
      <c r="M1312" s="166"/>
      <c r="N1312" s="166"/>
      <c r="O1312" s="166"/>
      <c r="P1312" s="166"/>
      <c r="Q1312" s="166"/>
      <c r="R1312" s="166"/>
      <c r="S1312" s="166"/>
      <c r="T1312" s="178">
        <v>33970485.133766234</v>
      </c>
      <c r="U1312" s="178">
        <v>0</v>
      </c>
      <c r="V1312" s="178">
        <v>854318.00000000314</v>
      </c>
    </row>
    <row r="1313" spans="1:22" s="167" customFormat="1" x14ac:dyDescent="0.25">
      <c r="A1313" s="179">
        <v>420505</v>
      </c>
      <c r="B1313" s="180" t="s">
        <v>546</v>
      </c>
      <c r="C1313" s="181">
        <v>0</v>
      </c>
      <c r="D1313" s="181">
        <v>0</v>
      </c>
      <c r="E1313" s="181">
        <v>0</v>
      </c>
      <c r="F1313" s="181">
        <v>0</v>
      </c>
      <c r="G1313" s="181">
        <v>0</v>
      </c>
      <c r="H1313" s="181">
        <v>0</v>
      </c>
      <c r="I1313" s="181">
        <v>0</v>
      </c>
      <c r="J1313" s="166"/>
      <c r="K1313" s="166"/>
      <c r="L1313" s="166"/>
      <c r="M1313" s="166"/>
      <c r="N1313" s="166"/>
      <c r="O1313" s="166"/>
      <c r="P1313" s="166"/>
      <c r="Q1313" s="166"/>
      <c r="R1313" s="166"/>
      <c r="S1313" s="166"/>
      <c r="T1313" s="182">
        <v>8826441.3646753244</v>
      </c>
      <c r="U1313" s="182">
        <v>0</v>
      </c>
      <c r="V1313" s="182">
        <v>0</v>
      </c>
    </row>
    <row r="1314" spans="1:22" s="167" customFormat="1" x14ac:dyDescent="0.25">
      <c r="A1314" s="179">
        <v>420510</v>
      </c>
      <c r="B1314" s="180" t="s">
        <v>2345</v>
      </c>
      <c r="C1314" s="181">
        <v>0</v>
      </c>
      <c r="D1314" s="181">
        <v>0</v>
      </c>
      <c r="E1314" s="181">
        <v>0</v>
      </c>
      <c r="F1314" s="181">
        <v>0</v>
      </c>
      <c r="G1314" s="181">
        <v>0</v>
      </c>
      <c r="H1314" s="181">
        <v>0</v>
      </c>
      <c r="I1314" s="181">
        <v>0</v>
      </c>
      <c r="J1314" s="166"/>
      <c r="K1314" s="166"/>
      <c r="L1314" s="166"/>
      <c r="M1314" s="166"/>
      <c r="N1314" s="166"/>
      <c r="O1314" s="166"/>
      <c r="P1314" s="166"/>
      <c r="Q1314" s="166"/>
      <c r="R1314" s="166"/>
      <c r="S1314" s="166"/>
      <c r="T1314" s="182">
        <v>0</v>
      </c>
      <c r="U1314" s="182">
        <v>0</v>
      </c>
      <c r="V1314" s="182">
        <v>0</v>
      </c>
    </row>
    <row r="1315" spans="1:22" s="167" customFormat="1" x14ac:dyDescent="0.25">
      <c r="A1315" s="179">
        <v>420515</v>
      </c>
      <c r="B1315" s="180" t="s">
        <v>2346</v>
      </c>
      <c r="C1315" s="181">
        <v>0</v>
      </c>
      <c r="D1315" s="181">
        <v>0</v>
      </c>
      <c r="E1315" s="181">
        <v>0</v>
      </c>
      <c r="F1315" s="181">
        <v>0</v>
      </c>
      <c r="G1315" s="181">
        <v>0</v>
      </c>
      <c r="H1315" s="181">
        <v>0</v>
      </c>
      <c r="I1315" s="181">
        <v>0</v>
      </c>
      <c r="J1315" s="166"/>
      <c r="K1315" s="166"/>
      <c r="L1315" s="166"/>
      <c r="M1315" s="166"/>
      <c r="N1315" s="166"/>
      <c r="O1315" s="166"/>
      <c r="P1315" s="166"/>
      <c r="Q1315" s="166"/>
      <c r="R1315" s="166"/>
      <c r="S1315" s="166"/>
      <c r="T1315" s="182">
        <v>0</v>
      </c>
      <c r="U1315" s="182">
        <v>0</v>
      </c>
      <c r="V1315" s="182">
        <v>0</v>
      </c>
    </row>
    <row r="1316" spans="1:22" s="167" customFormat="1" x14ac:dyDescent="0.25">
      <c r="A1316" s="179">
        <v>420520</v>
      </c>
      <c r="B1316" s="180" t="s">
        <v>2347</v>
      </c>
      <c r="C1316" s="181">
        <v>0</v>
      </c>
      <c r="D1316" s="181">
        <v>0</v>
      </c>
      <c r="E1316" s="181">
        <v>0</v>
      </c>
      <c r="F1316" s="181">
        <v>0</v>
      </c>
      <c r="G1316" s="181">
        <v>0</v>
      </c>
      <c r="H1316" s="181">
        <v>0</v>
      </c>
      <c r="I1316" s="181">
        <v>0</v>
      </c>
      <c r="J1316" s="166"/>
      <c r="K1316" s="166"/>
      <c r="L1316" s="166"/>
      <c r="M1316" s="166"/>
      <c r="N1316" s="166"/>
      <c r="O1316" s="166"/>
      <c r="P1316" s="166"/>
      <c r="Q1316" s="166"/>
      <c r="R1316" s="166"/>
      <c r="S1316" s="166"/>
      <c r="T1316" s="182">
        <v>0</v>
      </c>
      <c r="U1316" s="182">
        <v>0</v>
      </c>
      <c r="V1316" s="182">
        <v>0</v>
      </c>
    </row>
    <row r="1317" spans="1:22" s="167" customFormat="1" x14ac:dyDescent="0.25">
      <c r="A1317" s="179">
        <v>420525</v>
      </c>
      <c r="B1317" s="180" t="s">
        <v>2348</v>
      </c>
      <c r="C1317" s="181">
        <v>0</v>
      </c>
      <c r="D1317" s="181">
        <v>0</v>
      </c>
      <c r="E1317" s="181">
        <v>0</v>
      </c>
      <c r="F1317" s="181">
        <v>0</v>
      </c>
      <c r="G1317" s="181">
        <v>0</v>
      </c>
      <c r="H1317" s="181">
        <v>0</v>
      </c>
      <c r="I1317" s="181">
        <v>0</v>
      </c>
      <c r="J1317" s="166"/>
      <c r="K1317" s="166"/>
      <c r="L1317" s="166"/>
      <c r="M1317" s="166"/>
      <c r="N1317" s="166"/>
      <c r="O1317" s="166"/>
      <c r="P1317" s="166"/>
      <c r="Q1317" s="166"/>
      <c r="R1317" s="166"/>
      <c r="S1317" s="166"/>
      <c r="T1317" s="182">
        <v>0</v>
      </c>
      <c r="U1317" s="182">
        <v>0</v>
      </c>
      <c r="V1317" s="182">
        <v>0</v>
      </c>
    </row>
    <row r="1318" spans="1:22" s="167" customFormat="1" x14ac:dyDescent="0.25">
      <c r="A1318" s="179">
        <v>420530</v>
      </c>
      <c r="B1318" s="180" t="s">
        <v>2349</v>
      </c>
      <c r="C1318" s="181">
        <v>0</v>
      </c>
      <c r="D1318" s="181">
        <v>0</v>
      </c>
      <c r="E1318" s="181">
        <v>0</v>
      </c>
      <c r="F1318" s="181">
        <v>0</v>
      </c>
      <c r="G1318" s="181">
        <v>0</v>
      </c>
      <c r="H1318" s="181">
        <v>0</v>
      </c>
      <c r="I1318" s="181">
        <v>0</v>
      </c>
      <c r="J1318" s="166"/>
      <c r="K1318" s="166"/>
      <c r="L1318" s="166"/>
      <c r="M1318" s="166"/>
      <c r="N1318" s="166"/>
      <c r="O1318" s="166"/>
      <c r="P1318" s="166"/>
      <c r="Q1318" s="166"/>
      <c r="R1318" s="166"/>
      <c r="S1318" s="166"/>
      <c r="T1318" s="182">
        <v>0</v>
      </c>
      <c r="U1318" s="182">
        <v>0</v>
      </c>
      <c r="V1318" s="182">
        <v>0</v>
      </c>
    </row>
    <row r="1319" spans="1:22" s="167" customFormat="1" x14ac:dyDescent="0.25">
      <c r="A1319" s="179">
        <v>420535</v>
      </c>
      <c r="B1319" s="180" t="s">
        <v>637</v>
      </c>
      <c r="C1319" s="181">
        <v>0</v>
      </c>
      <c r="D1319" s="181">
        <v>0</v>
      </c>
      <c r="E1319" s="181">
        <v>0</v>
      </c>
      <c r="F1319" s="181">
        <v>0</v>
      </c>
      <c r="G1319" s="181">
        <v>0</v>
      </c>
      <c r="H1319" s="181">
        <v>0</v>
      </c>
      <c r="I1319" s="181">
        <v>0</v>
      </c>
      <c r="J1319" s="166"/>
      <c r="K1319" s="166"/>
      <c r="L1319" s="166"/>
      <c r="M1319" s="166"/>
      <c r="N1319" s="166"/>
      <c r="O1319" s="166"/>
      <c r="P1319" s="166"/>
      <c r="Q1319" s="166"/>
      <c r="R1319" s="166"/>
      <c r="S1319" s="166"/>
      <c r="T1319" s="182">
        <v>0</v>
      </c>
      <c r="U1319" s="182">
        <v>0</v>
      </c>
      <c r="V1319" s="182">
        <v>0</v>
      </c>
    </row>
    <row r="1320" spans="1:22" s="167" customFormat="1" x14ac:dyDescent="0.25">
      <c r="A1320" s="179">
        <v>420540</v>
      </c>
      <c r="B1320" s="180" t="s">
        <v>540</v>
      </c>
      <c r="C1320" s="181">
        <v>0</v>
      </c>
      <c r="D1320" s="181">
        <v>0</v>
      </c>
      <c r="E1320" s="181">
        <v>0</v>
      </c>
      <c r="F1320" s="181">
        <v>0</v>
      </c>
      <c r="G1320" s="181">
        <v>0</v>
      </c>
      <c r="H1320" s="181">
        <v>0</v>
      </c>
      <c r="I1320" s="181">
        <v>0</v>
      </c>
      <c r="J1320" s="166"/>
      <c r="K1320" s="166"/>
      <c r="L1320" s="166"/>
      <c r="M1320" s="166"/>
      <c r="N1320" s="166"/>
      <c r="O1320" s="166"/>
      <c r="P1320" s="166"/>
      <c r="Q1320" s="166"/>
      <c r="R1320" s="166"/>
      <c r="S1320" s="166"/>
      <c r="T1320" s="182">
        <v>22884.376623376622</v>
      </c>
      <c r="U1320" s="182">
        <v>0</v>
      </c>
      <c r="V1320" s="182">
        <v>0</v>
      </c>
    </row>
    <row r="1321" spans="1:22" s="167" customFormat="1" x14ac:dyDescent="0.25">
      <c r="A1321" s="179">
        <v>420545</v>
      </c>
      <c r="B1321" s="180" t="s">
        <v>539</v>
      </c>
      <c r="C1321" s="181">
        <v>0</v>
      </c>
      <c r="D1321" s="181">
        <v>0</v>
      </c>
      <c r="E1321" s="181">
        <v>0</v>
      </c>
      <c r="F1321" s="181">
        <v>0</v>
      </c>
      <c r="G1321" s="181">
        <v>0</v>
      </c>
      <c r="H1321" s="181">
        <v>0</v>
      </c>
      <c r="I1321" s="181">
        <v>0</v>
      </c>
      <c r="J1321" s="166"/>
      <c r="K1321" s="166"/>
      <c r="L1321" s="166"/>
      <c r="M1321" s="166"/>
      <c r="N1321" s="166"/>
      <c r="O1321" s="166"/>
      <c r="P1321" s="166"/>
      <c r="Q1321" s="166"/>
      <c r="R1321" s="166"/>
      <c r="S1321" s="166"/>
      <c r="T1321" s="182">
        <v>0</v>
      </c>
      <c r="U1321" s="182">
        <v>0</v>
      </c>
      <c r="V1321" s="182">
        <v>0</v>
      </c>
    </row>
    <row r="1322" spans="1:22" s="167" customFormat="1" x14ac:dyDescent="0.25">
      <c r="A1322" s="179">
        <v>420550</v>
      </c>
      <c r="B1322" s="180" t="s">
        <v>538</v>
      </c>
      <c r="C1322" s="181">
        <v>0</v>
      </c>
      <c r="D1322" s="181">
        <v>0</v>
      </c>
      <c r="E1322" s="181">
        <v>0</v>
      </c>
      <c r="F1322" s="181">
        <v>0</v>
      </c>
      <c r="G1322" s="181">
        <v>0</v>
      </c>
      <c r="H1322" s="181">
        <v>0</v>
      </c>
      <c r="I1322" s="181">
        <v>0</v>
      </c>
      <c r="J1322" s="166"/>
      <c r="K1322" s="166"/>
      <c r="L1322" s="166"/>
      <c r="M1322" s="166"/>
      <c r="N1322" s="166"/>
      <c r="O1322" s="166"/>
      <c r="P1322" s="166"/>
      <c r="Q1322" s="166"/>
      <c r="R1322" s="166"/>
      <c r="S1322" s="166"/>
      <c r="T1322" s="182">
        <v>0</v>
      </c>
      <c r="U1322" s="182">
        <v>0</v>
      </c>
      <c r="V1322" s="182">
        <v>0</v>
      </c>
    </row>
    <row r="1323" spans="1:22" s="167" customFormat="1" x14ac:dyDescent="0.25">
      <c r="A1323" s="179">
        <v>420551</v>
      </c>
      <c r="B1323" s="180" t="s">
        <v>537</v>
      </c>
      <c r="C1323" s="181">
        <v>0</v>
      </c>
      <c r="D1323" s="181">
        <v>0</v>
      </c>
      <c r="E1323" s="181">
        <v>0</v>
      </c>
      <c r="F1323" s="181">
        <v>0</v>
      </c>
      <c r="G1323" s="181">
        <v>0</v>
      </c>
      <c r="H1323" s="181">
        <v>0</v>
      </c>
      <c r="I1323" s="181">
        <v>0</v>
      </c>
      <c r="J1323" s="166"/>
      <c r="K1323" s="166"/>
      <c r="L1323" s="166"/>
      <c r="M1323" s="166"/>
      <c r="N1323" s="166"/>
      <c r="O1323" s="166"/>
      <c r="P1323" s="166"/>
      <c r="Q1323" s="166"/>
      <c r="R1323" s="166"/>
      <c r="S1323" s="166"/>
      <c r="T1323" s="182">
        <v>0</v>
      </c>
      <c r="U1323" s="182">
        <v>0</v>
      </c>
      <c r="V1323" s="182">
        <v>0</v>
      </c>
    </row>
    <row r="1324" spans="1:22" s="167" customFormat="1" x14ac:dyDescent="0.25">
      <c r="A1324" s="179">
        <v>420552</v>
      </c>
      <c r="B1324" s="180" t="s">
        <v>536</v>
      </c>
      <c r="C1324" s="181">
        <v>0</v>
      </c>
      <c r="D1324" s="181">
        <v>0</v>
      </c>
      <c r="E1324" s="181">
        <v>0</v>
      </c>
      <c r="F1324" s="181">
        <v>0</v>
      </c>
      <c r="G1324" s="181">
        <v>0</v>
      </c>
      <c r="H1324" s="181">
        <v>0</v>
      </c>
      <c r="I1324" s="181">
        <v>0</v>
      </c>
      <c r="J1324" s="166"/>
      <c r="K1324" s="166"/>
      <c r="L1324" s="166"/>
      <c r="M1324" s="166"/>
      <c r="N1324" s="166"/>
      <c r="O1324" s="166"/>
      <c r="P1324" s="166"/>
      <c r="Q1324" s="166"/>
      <c r="R1324" s="166"/>
      <c r="S1324" s="166"/>
      <c r="T1324" s="182">
        <v>0</v>
      </c>
      <c r="U1324" s="182">
        <v>0</v>
      </c>
      <c r="V1324" s="182">
        <v>0</v>
      </c>
    </row>
    <row r="1325" spans="1:22" s="167" customFormat="1" x14ac:dyDescent="0.25">
      <c r="A1325" s="179">
        <v>420555</v>
      </c>
      <c r="B1325" s="180" t="s">
        <v>165</v>
      </c>
      <c r="C1325" s="181">
        <v>0</v>
      </c>
      <c r="D1325" s="181">
        <v>0</v>
      </c>
      <c r="E1325" s="181">
        <v>0</v>
      </c>
      <c r="F1325" s="181">
        <v>0</v>
      </c>
      <c r="G1325" s="181">
        <v>0</v>
      </c>
      <c r="H1325" s="181">
        <v>0</v>
      </c>
      <c r="I1325" s="181">
        <v>0</v>
      </c>
      <c r="J1325" s="166"/>
      <c r="K1325" s="166"/>
      <c r="L1325" s="166"/>
      <c r="M1325" s="166"/>
      <c r="N1325" s="166"/>
      <c r="O1325" s="166"/>
      <c r="P1325" s="166"/>
      <c r="Q1325" s="166"/>
      <c r="R1325" s="166"/>
      <c r="S1325" s="166"/>
      <c r="T1325" s="182">
        <v>79168.831168831166</v>
      </c>
      <c r="U1325" s="182">
        <v>0</v>
      </c>
      <c r="V1325" s="182">
        <v>0</v>
      </c>
    </row>
    <row r="1326" spans="1:22" s="167" customFormat="1" x14ac:dyDescent="0.25">
      <c r="A1326" s="179">
        <v>420560</v>
      </c>
      <c r="B1326" s="180" t="s">
        <v>164</v>
      </c>
      <c r="C1326" s="181">
        <v>0</v>
      </c>
      <c r="D1326" s="181">
        <v>0</v>
      </c>
      <c r="E1326" s="181">
        <v>0</v>
      </c>
      <c r="F1326" s="181">
        <v>1220000</v>
      </c>
      <c r="G1326" s="181">
        <v>30000</v>
      </c>
      <c r="H1326" s="181">
        <v>0</v>
      </c>
      <c r="I1326" s="181">
        <v>0</v>
      </c>
      <c r="J1326" s="166"/>
      <c r="K1326" s="166"/>
      <c r="L1326" s="166"/>
      <c r="M1326" s="166"/>
      <c r="N1326" s="166"/>
      <c r="O1326" s="166"/>
      <c r="P1326" s="166"/>
      <c r="Q1326" s="166"/>
      <c r="R1326" s="166"/>
      <c r="S1326" s="166"/>
      <c r="T1326" s="182">
        <v>14154472.051948052</v>
      </c>
      <c r="U1326" s="182">
        <v>0</v>
      </c>
      <c r="V1326" s="182">
        <v>0</v>
      </c>
    </row>
    <row r="1327" spans="1:22" s="167" customFormat="1" x14ac:dyDescent="0.25">
      <c r="A1327" s="179">
        <v>420565</v>
      </c>
      <c r="B1327" s="180" t="s">
        <v>516</v>
      </c>
      <c r="C1327" s="181">
        <v>0</v>
      </c>
      <c r="D1327" s="181">
        <v>0</v>
      </c>
      <c r="E1327" s="181">
        <v>0</v>
      </c>
      <c r="F1327" s="181">
        <v>0</v>
      </c>
      <c r="G1327" s="181">
        <v>0</v>
      </c>
      <c r="H1327" s="181">
        <v>0</v>
      </c>
      <c r="I1327" s="181">
        <v>0</v>
      </c>
      <c r="J1327" s="166"/>
      <c r="K1327" s="166"/>
      <c r="L1327" s="166"/>
      <c r="M1327" s="166"/>
      <c r="N1327" s="166"/>
      <c r="O1327" s="166"/>
      <c r="P1327" s="166"/>
      <c r="Q1327" s="166"/>
      <c r="R1327" s="166"/>
      <c r="S1327" s="166"/>
      <c r="T1327" s="182">
        <v>0</v>
      </c>
      <c r="U1327" s="182">
        <v>0</v>
      </c>
      <c r="V1327" s="182">
        <v>0</v>
      </c>
    </row>
    <row r="1328" spans="1:22" s="167" customFormat="1" x14ac:dyDescent="0.25">
      <c r="A1328" s="179">
        <v>420570</v>
      </c>
      <c r="B1328" s="180" t="s">
        <v>2350</v>
      </c>
      <c r="C1328" s="181">
        <v>0</v>
      </c>
      <c r="D1328" s="181">
        <v>0</v>
      </c>
      <c r="E1328" s="181">
        <v>0</v>
      </c>
      <c r="F1328" s="181">
        <v>0</v>
      </c>
      <c r="G1328" s="181">
        <v>0</v>
      </c>
      <c r="H1328" s="181">
        <v>0</v>
      </c>
      <c r="I1328" s="181">
        <v>0</v>
      </c>
      <c r="J1328" s="166"/>
      <c r="K1328" s="166"/>
      <c r="L1328" s="166"/>
      <c r="M1328" s="166"/>
      <c r="N1328" s="166"/>
      <c r="O1328" s="166"/>
      <c r="P1328" s="166"/>
      <c r="Q1328" s="166"/>
      <c r="R1328" s="166"/>
      <c r="S1328" s="166"/>
      <c r="T1328" s="182">
        <v>0</v>
      </c>
      <c r="U1328" s="182">
        <v>0</v>
      </c>
      <c r="V1328" s="182">
        <v>0</v>
      </c>
    </row>
    <row r="1329" spans="1:22" s="167" customFormat="1" x14ac:dyDescent="0.25">
      <c r="A1329" s="179">
        <v>420595</v>
      </c>
      <c r="B1329" s="180" t="s">
        <v>514</v>
      </c>
      <c r="C1329" s="181">
        <v>0</v>
      </c>
      <c r="D1329" s="181">
        <v>0</v>
      </c>
      <c r="E1329" s="181">
        <v>0</v>
      </c>
      <c r="F1329" s="181">
        <v>0</v>
      </c>
      <c r="G1329" s="181">
        <v>0</v>
      </c>
      <c r="H1329" s="181">
        <v>0</v>
      </c>
      <c r="I1329" s="181">
        <v>0</v>
      </c>
      <c r="J1329" s="166"/>
      <c r="K1329" s="166"/>
      <c r="L1329" s="166"/>
      <c r="M1329" s="166"/>
      <c r="N1329" s="166"/>
      <c r="O1329" s="166"/>
      <c r="P1329" s="166"/>
      <c r="Q1329" s="166"/>
      <c r="R1329" s="166"/>
      <c r="S1329" s="166"/>
      <c r="T1329" s="182">
        <v>10887518.50935065</v>
      </c>
      <c r="U1329" s="182">
        <v>0</v>
      </c>
      <c r="V1329" s="182">
        <v>0</v>
      </c>
    </row>
    <row r="1330" spans="1:22" s="167" customFormat="1" x14ac:dyDescent="0.25">
      <c r="A1330" s="175">
        <v>421000</v>
      </c>
      <c r="B1330" s="176" t="s">
        <v>2351</v>
      </c>
      <c r="C1330" s="177">
        <v>97453450.629999995</v>
      </c>
      <c r="D1330" s="177">
        <v>72924901.659999996</v>
      </c>
      <c r="E1330" s="177">
        <v>105088968.59</v>
      </c>
      <c r="F1330" s="177">
        <v>207198470.03</v>
      </c>
      <c r="G1330" s="177">
        <v>251959996.09999999</v>
      </c>
      <c r="H1330" s="177">
        <v>361550666.23000002</v>
      </c>
      <c r="I1330" s="177">
        <v>90488469.760000005</v>
      </c>
      <c r="J1330" s="166"/>
      <c r="K1330" s="166"/>
      <c r="L1330" s="166"/>
      <c r="M1330" s="166"/>
      <c r="N1330" s="166"/>
      <c r="O1330" s="166"/>
      <c r="P1330" s="166"/>
      <c r="Q1330" s="166"/>
      <c r="R1330" s="166"/>
      <c r="S1330" s="166"/>
      <c r="T1330" s="178">
        <v>364100605.21272731</v>
      </c>
      <c r="U1330" s="178">
        <v>169048008</v>
      </c>
      <c r="V1330" s="178">
        <v>381366251.48400003</v>
      </c>
    </row>
    <row r="1331" spans="1:22" s="167" customFormat="1" x14ac:dyDescent="0.25">
      <c r="A1331" s="179">
        <v>421005</v>
      </c>
      <c r="B1331" s="180" t="s">
        <v>743</v>
      </c>
      <c r="C1331" s="181">
        <v>0</v>
      </c>
      <c r="D1331" s="181">
        <v>0</v>
      </c>
      <c r="E1331" s="181">
        <v>0</v>
      </c>
      <c r="F1331" s="181">
        <v>0</v>
      </c>
      <c r="G1331" s="181">
        <v>0</v>
      </c>
      <c r="H1331" s="181">
        <v>7663194.7599999998</v>
      </c>
      <c r="I1331" s="181">
        <v>1249.2</v>
      </c>
      <c r="J1331" s="166"/>
      <c r="K1331" s="166"/>
      <c r="L1331" s="166"/>
      <c r="M1331" s="166"/>
      <c r="N1331" s="166"/>
      <c r="O1331" s="166"/>
      <c r="P1331" s="166"/>
      <c r="Q1331" s="166"/>
      <c r="R1331" s="166"/>
      <c r="S1331" s="166"/>
      <c r="T1331" s="182">
        <v>64114904.074805185</v>
      </c>
      <c r="U1331" s="182">
        <v>9554470.8699999992</v>
      </c>
      <c r="V1331" s="182">
        <v>114647712.11200005</v>
      </c>
    </row>
    <row r="1332" spans="1:22" s="167" customFormat="1" x14ac:dyDescent="0.25">
      <c r="A1332" s="179">
        <v>421010</v>
      </c>
      <c r="B1332" s="180" t="s">
        <v>742</v>
      </c>
      <c r="C1332" s="181">
        <v>0</v>
      </c>
      <c r="D1332" s="181">
        <v>0</v>
      </c>
      <c r="E1332" s="181">
        <v>0</v>
      </c>
      <c r="F1332" s="181">
        <v>0</v>
      </c>
      <c r="G1332" s="181">
        <v>0</v>
      </c>
      <c r="H1332" s="181">
        <v>0</v>
      </c>
      <c r="I1332" s="181">
        <v>0</v>
      </c>
      <c r="J1332" s="166"/>
      <c r="K1332" s="166"/>
      <c r="L1332" s="166"/>
      <c r="M1332" s="166"/>
      <c r="N1332" s="166"/>
      <c r="O1332" s="166"/>
      <c r="P1332" s="166"/>
      <c r="Q1332" s="166"/>
      <c r="R1332" s="166"/>
      <c r="S1332" s="166"/>
      <c r="T1332" s="182">
        <v>3187124.6544155842</v>
      </c>
      <c r="U1332" s="182">
        <v>0</v>
      </c>
      <c r="V1332" s="182">
        <v>0</v>
      </c>
    </row>
    <row r="1333" spans="1:22" s="167" customFormat="1" x14ac:dyDescent="0.25">
      <c r="A1333" s="179">
        <v>421015</v>
      </c>
      <c r="B1333" s="180" t="s">
        <v>546</v>
      </c>
      <c r="C1333" s="181">
        <v>21333861.629999999</v>
      </c>
      <c r="D1333" s="181">
        <v>70429921.650000006</v>
      </c>
      <c r="E1333" s="181">
        <v>105069244.44</v>
      </c>
      <c r="F1333" s="181">
        <v>207198470.03</v>
      </c>
      <c r="G1333" s="181">
        <v>238803676.81</v>
      </c>
      <c r="H1333" s="181">
        <v>258628304.47</v>
      </c>
      <c r="I1333" s="181">
        <v>24171071.559999999</v>
      </c>
      <c r="J1333" s="166"/>
      <c r="K1333" s="166"/>
      <c r="L1333" s="166"/>
      <c r="M1333" s="166"/>
      <c r="N1333" s="166"/>
      <c r="O1333" s="166"/>
      <c r="P1333" s="166"/>
      <c r="Q1333" s="166"/>
      <c r="R1333" s="166"/>
      <c r="S1333" s="166"/>
      <c r="T1333" s="182">
        <v>63796980.038831152</v>
      </c>
      <c r="U1333" s="182">
        <v>27013022.309999999</v>
      </c>
      <c r="V1333" s="182">
        <v>79010196.791999996</v>
      </c>
    </row>
    <row r="1334" spans="1:22" s="167" customFormat="1" x14ac:dyDescent="0.25">
      <c r="A1334" s="179">
        <v>421020</v>
      </c>
      <c r="B1334" s="180" t="s">
        <v>2352</v>
      </c>
      <c r="C1334" s="181">
        <v>0</v>
      </c>
      <c r="D1334" s="181">
        <v>0</v>
      </c>
      <c r="E1334" s="181">
        <v>0</v>
      </c>
      <c r="F1334" s="181">
        <v>0</v>
      </c>
      <c r="G1334" s="181">
        <v>0</v>
      </c>
      <c r="H1334" s="181">
        <v>0</v>
      </c>
      <c r="I1334" s="181">
        <v>0</v>
      </c>
      <c r="J1334" s="166"/>
      <c r="K1334" s="166"/>
      <c r="L1334" s="166"/>
      <c r="M1334" s="166"/>
      <c r="N1334" s="166"/>
      <c r="O1334" s="166"/>
      <c r="P1334" s="166"/>
      <c r="Q1334" s="166"/>
      <c r="R1334" s="166"/>
      <c r="S1334" s="166"/>
      <c r="T1334" s="182">
        <v>135273627.6796104</v>
      </c>
      <c r="U1334" s="182">
        <v>0</v>
      </c>
      <c r="V1334" s="182">
        <v>0</v>
      </c>
    </row>
    <row r="1335" spans="1:22" s="167" customFormat="1" x14ac:dyDescent="0.25">
      <c r="A1335" s="179">
        <v>421025</v>
      </c>
      <c r="B1335" s="180" t="s">
        <v>2353</v>
      </c>
      <c r="C1335" s="181">
        <v>0</v>
      </c>
      <c r="D1335" s="181">
        <v>0</v>
      </c>
      <c r="E1335" s="181">
        <v>0</v>
      </c>
      <c r="F1335" s="181">
        <v>0</v>
      </c>
      <c r="G1335" s="181">
        <v>0</v>
      </c>
      <c r="H1335" s="181">
        <v>0</v>
      </c>
      <c r="I1335" s="181">
        <v>0</v>
      </c>
      <c r="J1335" s="166"/>
      <c r="K1335" s="166"/>
      <c r="L1335" s="166"/>
      <c r="M1335" s="166"/>
      <c r="N1335" s="166"/>
      <c r="O1335" s="166"/>
      <c r="P1335" s="166"/>
      <c r="Q1335" s="166"/>
      <c r="R1335" s="166"/>
      <c r="S1335" s="166"/>
      <c r="T1335" s="182">
        <v>5973274.0527272727</v>
      </c>
      <c r="U1335" s="182">
        <v>0</v>
      </c>
      <c r="V1335" s="182">
        <v>0</v>
      </c>
    </row>
    <row r="1336" spans="1:22" s="167" customFormat="1" x14ac:dyDescent="0.25">
      <c r="A1336" s="179">
        <v>421030</v>
      </c>
      <c r="B1336" s="180" t="s">
        <v>739</v>
      </c>
      <c r="C1336" s="181">
        <v>0</v>
      </c>
      <c r="D1336" s="181">
        <v>0</v>
      </c>
      <c r="E1336" s="181">
        <v>0</v>
      </c>
      <c r="F1336" s="181">
        <v>0</v>
      </c>
      <c r="G1336" s="181">
        <v>0</v>
      </c>
      <c r="H1336" s="181">
        <v>0</v>
      </c>
      <c r="I1336" s="181">
        <v>0</v>
      </c>
      <c r="J1336" s="166"/>
      <c r="K1336" s="166"/>
      <c r="L1336" s="166"/>
      <c r="M1336" s="166"/>
      <c r="N1336" s="166"/>
      <c r="O1336" s="166"/>
      <c r="P1336" s="166"/>
      <c r="Q1336" s="166"/>
      <c r="R1336" s="166"/>
      <c r="S1336" s="166"/>
      <c r="T1336" s="182">
        <v>26327698.886883117</v>
      </c>
      <c r="U1336" s="182">
        <v>0</v>
      </c>
      <c r="V1336" s="182">
        <v>0</v>
      </c>
    </row>
    <row r="1337" spans="1:22" s="167" customFormat="1" x14ac:dyDescent="0.25">
      <c r="A1337" s="179">
        <v>421035</v>
      </c>
      <c r="B1337" s="180" t="s">
        <v>2354</v>
      </c>
      <c r="C1337" s="181">
        <v>0</v>
      </c>
      <c r="D1337" s="181">
        <v>0</v>
      </c>
      <c r="E1337" s="181">
        <v>0</v>
      </c>
      <c r="F1337" s="181">
        <v>0</v>
      </c>
      <c r="G1337" s="181">
        <v>0</v>
      </c>
      <c r="H1337" s="181">
        <v>0</v>
      </c>
      <c r="I1337" s="181">
        <v>0</v>
      </c>
      <c r="J1337" s="166"/>
      <c r="K1337" s="166"/>
      <c r="L1337" s="166"/>
      <c r="M1337" s="166"/>
      <c r="N1337" s="166"/>
      <c r="O1337" s="166"/>
      <c r="P1337" s="166"/>
      <c r="Q1337" s="166"/>
      <c r="R1337" s="166"/>
      <c r="S1337" s="166"/>
      <c r="T1337" s="182">
        <v>23103.353506493506</v>
      </c>
      <c r="U1337" s="182">
        <v>0</v>
      </c>
      <c r="V1337" s="182">
        <v>0</v>
      </c>
    </row>
    <row r="1338" spans="1:22" s="167" customFormat="1" x14ac:dyDescent="0.25">
      <c r="A1338" s="179">
        <v>421036</v>
      </c>
      <c r="B1338" s="180" t="s">
        <v>537</v>
      </c>
      <c r="C1338" s="181">
        <v>0</v>
      </c>
      <c r="D1338" s="181">
        <v>0</v>
      </c>
      <c r="E1338" s="181">
        <v>0</v>
      </c>
      <c r="F1338" s="181">
        <v>0</v>
      </c>
      <c r="G1338" s="181">
        <v>0</v>
      </c>
      <c r="H1338" s="181">
        <v>95259167</v>
      </c>
      <c r="I1338" s="181">
        <v>66316149</v>
      </c>
      <c r="J1338" s="166"/>
      <c r="K1338" s="166"/>
      <c r="L1338" s="166"/>
      <c r="M1338" s="166"/>
      <c r="N1338" s="166"/>
      <c r="O1338" s="166"/>
      <c r="P1338" s="166"/>
      <c r="Q1338" s="166"/>
      <c r="R1338" s="166"/>
      <c r="S1338" s="166"/>
      <c r="T1338" s="182">
        <v>43640718.473246753</v>
      </c>
      <c r="U1338" s="182">
        <v>0</v>
      </c>
      <c r="V1338" s="182">
        <v>0</v>
      </c>
    </row>
    <row r="1339" spans="1:22" s="167" customFormat="1" x14ac:dyDescent="0.25">
      <c r="A1339" s="179">
        <v>421037</v>
      </c>
      <c r="B1339" s="180" t="s">
        <v>536</v>
      </c>
      <c r="C1339" s="181">
        <v>0</v>
      </c>
      <c r="D1339" s="181">
        <v>0</v>
      </c>
      <c r="E1339" s="181">
        <v>0</v>
      </c>
      <c r="F1339" s="181">
        <v>0</v>
      </c>
      <c r="G1339" s="181">
        <v>0</v>
      </c>
      <c r="H1339" s="181">
        <v>0</v>
      </c>
      <c r="I1339" s="181">
        <v>0</v>
      </c>
      <c r="J1339" s="166"/>
      <c r="K1339" s="166"/>
      <c r="L1339" s="166"/>
      <c r="M1339" s="166"/>
      <c r="N1339" s="166"/>
      <c r="O1339" s="166"/>
      <c r="P1339" s="166"/>
      <c r="Q1339" s="166"/>
      <c r="R1339" s="166"/>
      <c r="S1339" s="166"/>
      <c r="T1339" s="182">
        <v>7532044.7566233762</v>
      </c>
      <c r="U1339" s="182">
        <v>0</v>
      </c>
      <c r="V1339" s="182">
        <v>0</v>
      </c>
    </row>
    <row r="1340" spans="1:22" s="167" customFormat="1" x14ac:dyDescent="0.25">
      <c r="A1340" s="179">
        <v>421038</v>
      </c>
      <c r="B1340" s="180" t="s">
        <v>2355</v>
      </c>
      <c r="C1340" s="181">
        <v>0</v>
      </c>
      <c r="D1340" s="181">
        <v>0</v>
      </c>
      <c r="E1340" s="181">
        <v>0</v>
      </c>
      <c r="F1340" s="181">
        <v>0</v>
      </c>
      <c r="G1340" s="181">
        <v>0</v>
      </c>
      <c r="H1340" s="181">
        <v>0</v>
      </c>
      <c r="I1340" s="181">
        <v>0</v>
      </c>
      <c r="J1340" s="166"/>
      <c r="K1340" s="166"/>
      <c r="L1340" s="166"/>
      <c r="M1340" s="166"/>
      <c r="N1340" s="166"/>
      <c r="O1340" s="166"/>
      <c r="P1340" s="166"/>
      <c r="Q1340" s="166"/>
      <c r="R1340" s="166"/>
      <c r="S1340" s="166"/>
      <c r="T1340" s="182">
        <v>14231129.242077921</v>
      </c>
      <c r="U1340" s="182">
        <v>0</v>
      </c>
      <c r="V1340" s="182">
        <v>0</v>
      </c>
    </row>
    <row r="1341" spans="1:22" s="167" customFormat="1" x14ac:dyDescent="0.25">
      <c r="A1341" s="175">
        <v>422000</v>
      </c>
      <c r="B1341" s="176" t="s">
        <v>737</v>
      </c>
      <c r="C1341" s="177">
        <v>1888054.39</v>
      </c>
      <c r="D1341" s="177">
        <v>7062960.7300000004</v>
      </c>
      <c r="E1341" s="177">
        <v>2605834.9</v>
      </c>
      <c r="F1341" s="177">
        <v>2557796.29</v>
      </c>
      <c r="G1341" s="177">
        <v>11264712</v>
      </c>
      <c r="H1341" s="177">
        <v>5370677</v>
      </c>
      <c r="I1341" s="177">
        <v>2109970</v>
      </c>
      <c r="J1341" s="166"/>
      <c r="K1341" s="166"/>
      <c r="L1341" s="166"/>
      <c r="M1341" s="166"/>
      <c r="N1341" s="166"/>
      <c r="O1341" s="166"/>
      <c r="P1341" s="166"/>
      <c r="Q1341" s="166"/>
      <c r="R1341" s="166"/>
      <c r="S1341" s="166"/>
      <c r="T1341" s="178">
        <v>112133043.2849351</v>
      </c>
      <c r="U1341" s="178">
        <v>3672740.31</v>
      </c>
      <c r="V1341" s="178">
        <v>52371382.736000039</v>
      </c>
    </row>
    <row r="1342" spans="1:22" s="167" customFormat="1" x14ac:dyDescent="0.25">
      <c r="A1342" s="179">
        <v>422004</v>
      </c>
      <c r="B1342" s="180" t="s">
        <v>736</v>
      </c>
      <c r="C1342" s="181">
        <v>0</v>
      </c>
      <c r="D1342" s="181">
        <v>0</v>
      </c>
      <c r="E1342" s="181">
        <v>0</v>
      </c>
      <c r="F1342" s="181">
        <v>0</v>
      </c>
      <c r="G1342" s="181">
        <v>0</v>
      </c>
      <c r="H1342" s="181">
        <v>5277436</v>
      </c>
      <c r="I1342" s="181">
        <v>2109970</v>
      </c>
      <c r="J1342" s="166"/>
      <c r="K1342" s="166"/>
      <c r="L1342" s="166"/>
      <c r="M1342" s="166"/>
      <c r="N1342" s="166"/>
      <c r="O1342" s="166"/>
      <c r="P1342" s="166"/>
      <c r="Q1342" s="166"/>
      <c r="R1342" s="166"/>
      <c r="S1342" s="166"/>
      <c r="T1342" s="182">
        <v>9710217.3285714295</v>
      </c>
      <c r="U1342" s="182">
        <v>0</v>
      </c>
      <c r="V1342" s="182">
        <v>0</v>
      </c>
    </row>
    <row r="1343" spans="1:22" s="167" customFormat="1" x14ac:dyDescent="0.25">
      <c r="A1343" s="179">
        <v>422005</v>
      </c>
      <c r="B1343" s="180" t="s">
        <v>607</v>
      </c>
      <c r="C1343" s="181">
        <v>1888054.39</v>
      </c>
      <c r="D1343" s="181">
        <v>7062960.7300000004</v>
      </c>
      <c r="E1343" s="181">
        <v>2605834.9</v>
      </c>
      <c r="F1343" s="181">
        <v>4989.29</v>
      </c>
      <c r="G1343" s="181">
        <v>10617595</v>
      </c>
      <c r="H1343" s="181">
        <v>93241</v>
      </c>
      <c r="I1343" s="181">
        <v>0</v>
      </c>
      <c r="J1343" s="166"/>
      <c r="K1343" s="166"/>
      <c r="L1343" s="166"/>
      <c r="M1343" s="166"/>
      <c r="N1343" s="166"/>
      <c r="O1343" s="166"/>
      <c r="P1343" s="166"/>
      <c r="Q1343" s="166"/>
      <c r="R1343" s="166"/>
      <c r="S1343" s="166"/>
      <c r="T1343" s="182">
        <v>56766938.074545451</v>
      </c>
      <c r="U1343" s="182">
        <v>105111</v>
      </c>
      <c r="V1343" s="182">
        <v>14661428.352000017</v>
      </c>
    </row>
    <row r="1344" spans="1:22" s="167" customFormat="1" x14ac:dyDescent="0.25">
      <c r="A1344" s="179">
        <v>422010</v>
      </c>
      <c r="B1344" s="180" t="s">
        <v>735</v>
      </c>
      <c r="C1344" s="181">
        <v>0</v>
      </c>
      <c r="D1344" s="181">
        <v>0</v>
      </c>
      <c r="E1344" s="181">
        <v>0</v>
      </c>
      <c r="F1344" s="181">
        <v>0</v>
      </c>
      <c r="G1344" s="181">
        <v>0</v>
      </c>
      <c r="H1344" s="181">
        <v>0</v>
      </c>
      <c r="I1344" s="181">
        <v>0</v>
      </c>
      <c r="J1344" s="166"/>
      <c r="K1344" s="166"/>
      <c r="L1344" s="166"/>
      <c r="M1344" s="166"/>
      <c r="N1344" s="166"/>
      <c r="O1344" s="166"/>
      <c r="P1344" s="166"/>
      <c r="Q1344" s="166"/>
      <c r="R1344" s="166"/>
      <c r="S1344" s="166"/>
      <c r="T1344" s="182">
        <v>45655887.881818183</v>
      </c>
      <c r="U1344" s="182">
        <v>0</v>
      </c>
      <c r="V1344" s="182">
        <v>2559983.4000000004</v>
      </c>
    </row>
    <row r="1345" spans="1:22" s="167" customFormat="1" x14ac:dyDescent="0.25">
      <c r="A1345" s="175">
        <v>422500</v>
      </c>
      <c r="B1345" s="176" t="s">
        <v>733</v>
      </c>
      <c r="C1345" s="177">
        <v>50895499</v>
      </c>
      <c r="D1345" s="177">
        <v>25616794</v>
      </c>
      <c r="E1345" s="177">
        <v>54327460</v>
      </c>
      <c r="F1345" s="177">
        <v>25979183</v>
      </c>
      <c r="G1345" s="177">
        <v>10719859</v>
      </c>
      <c r="H1345" s="177">
        <v>37712368</v>
      </c>
      <c r="I1345" s="177">
        <v>833912</v>
      </c>
      <c r="J1345" s="166"/>
      <c r="K1345" s="166"/>
      <c r="L1345" s="166"/>
      <c r="M1345" s="166"/>
      <c r="N1345" s="166"/>
      <c r="O1345" s="166"/>
      <c r="P1345" s="166"/>
      <c r="Q1345" s="166"/>
      <c r="R1345" s="166"/>
      <c r="S1345" s="166"/>
      <c r="T1345" s="178">
        <v>303282530.13805193</v>
      </c>
      <c r="U1345" s="178">
        <v>130094670</v>
      </c>
      <c r="V1345" s="178">
        <v>347096966.65800005</v>
      </c>
    </row>
    <row r="1346" spans="1:22" s="167" customFormat="1" x14ac:dyDescent="0.25">
      <c r="A1346" s="179">
        <v>422501</v>
      </c>
      <c r="B1346" s="180" t="s">
        <v>2356</v>
      </c>
      <c r="C1346" s="181">
        <v>0</v>
      </c>
      <c r="D1346" s="181">
        <v>0</v>
      </c>
      <c r="E1346" s="181">
        <v>0</v>
      </c>
      <c r="F1346" s="181">
        <v>0</v>
      </c>
      <c r="G1346" s="181">
        <v>0</v>
      </c>
      <c r="H1346" s="181">
        <v>0</v>
      </c>
      <c r="I1346" s="181">
        <v>0</v>
      </c>
      <c r="J1346" s="166"/>
      <c r="K1346" s="166"/>
      <c r="L1346" s="166"/>
      <c r="M1346" s="166"/>
      <c r="N1346" s="166"/>
      <c r="O1346" s="166"/>
      <c r="P1346" s="166"/>
      <c r="Q1346" s="166"/>
      <c r="R1346" s="166"/>
      <c r="S1346" s="166"/>
      <c r="T1346" s="182">
        <v>0</v>
      </c>
      <c r="U1346" s="182">
        <v>0</v>
      </c>
      <c r="V1346" s="182">
        <v>0</v>
      </c>
    </row>
    <row r="1347" spans="1:22" s="167" customFormat="1" x14ac:dyDescent="0.25">
      <c r="A1347" s="179">
        <v>422502</v>
      </c>
      <c r="B1347" s="180" t="s">
        <v>2357</v>
      </c>
      <c r="C1347" s="181">
        <v>0</v>
      </c>
      <c r="D1347" s="181">
        <v>0</v>
      </c>
      <c r="E1347" s="181">
        <v>0</v>
      </c>
      <c r="F1347" s="181">
        <v>0</v>
      </c>
      <c r="G1347" s="181">
        <v>0</v>
      </c>
      <c r="H1347" s="181">
        <v>0</v>
      </c>
      <c r="I1347" s="181">
        <v>0</v>
      </c>
      <c r="J1347" s="166"/>
      <c r="K1347" s="166"/>
      <c r="L1347" s="166"/>
      <c r="M1347" s="166"/>
      <c r="N1347" s="166"/>
      <c r="O1347" s="166"/>
      <c r="P1347" s="166"/>
      <c r="Q1347" s="166"/>
      <c r="R1347" s="166"/>
      <c r="S1347" s="166"/>
      <c r="T1347" s="182">
        <v>2144429.4285714286</v>
      </c>
      <c r="U1347" s="182">
        <v>0</v>
      </c>
      <c r="V1347" s="182">
        <v>0</v>
      </c>
    </row>
    <row r="1348" spans="1:22" s="167" customFormat="1" x14ac:dyDescent="0.25">
      <c r="A1348" s="179">
        <v>422503</v>
      </c>
      <c r="B1348" s="180" t="s">
        <v>730</v>
      </c>
      <c r="C1348" s="181">
        <v>0</v>
      </c>
      <c r="D1348" s="181">
        <v>0</v>
      </c>
      <c r="E1348" s="181">
        <v>0</v>
      </c>
      <c r="F1348" s="181">
        <v>0</v>
      </c>
      <c r="G1348" s="181">
        <v>0</v>
      </c>
      <c r="H1348" s="181">
        <v>0</v>
      </c>
      <c r="I1348" s="181">
        <v>0</v>
      </c>
      <c r="J1348" s="166"/>
      <c r="K1348" s="166"/>
      <c r="L1348" s="166"/>
      <c r="M1348" s="166"/>
      <c r="N1348" s="166"/>
      <c r="O1348" s="166"/>
      <c r="P1348" s="166"/>
      <c r="Q1348" s="166"/>
      <c r="R1348" s="166"/>
      <c r="S1348" s="166"/>
      <c r="T1348" s="182">
        <v>2801745.1948051946</v>
      </c>
      <c r="U1348" s="182">
        <v>0</v>
      </c>
      <c r="V1348" s="182">
        <v>0</v>
      </c>
    </row>
    <row r="1349" spans="1:22" s="167" customFormat="1" x14ac:dyDescent="0.25">
      <c r="A1349" s="179">
        <v>422504</v>
      </c>
      <c r="B1349" s="180" t="s">
        <v>729</v>
      </c>
      <c r="C1349" s="181">
        <v>0</v>
      </c>
      <c r="D1349" s="181">
        <v>0</v>
      </c>
      <c r="E1349" s="181">
        <v>0</v>
      </c>
      <c r="F1349" s="181">
        <v>0</v>
      </c>
      <c r="G1349" s="181">
        <v>0</v>
      </c>
      <c r="H1349" s="181">
        <v>0</v>
      </c>
      <c r="I1349" s="181">
        <v>0</v>
      </c>
      <c r="J1349" s="166"/>
      <c r="K1349" s="166"/>
      <c r="L1349" s="166"/>
      <c r="M1349" s="166"/>
      <c r="N1349" s="166"/>
      <c r="O1349" s="166"/>
      <c r="P1349" s="166"/>
      <c r="Q1349" s="166"/>
      <c r="R1349" s="166"/>
      <c r="S1349" s="166"/>
      <c r="T1349" s="182">
        <v>968.27272727272725</v>
      </c>
      <c r="U1349" s="182">
        <v>0</v>
      </c>
      <c r="V1349" s="182">
        <v>0</v>
      </c>
    </row>
    <row r="1350" spans="1:22" s="167" customFormat="1" x14ac:dyDescent="0.25">
      <c r="A1350" s="179">
        <v>422505</v>
      </c>
      <c r="B1350" s="180" t="s">
        <v>636</v>
      </c>
      <c r="C1350" s="181">
        <v>0</v>
      </c>
      <c r="D1350" s="181">
        <v>0</v>
      </c>
      <c r="E1350" s="181">
        <v>0</v>
      </c>
      <c r="F1350" s="181">
        <v>0</v>
      </c>
      <c r="G1350" s="181">
        <v>0</v>
      </c>
      <c r="H1350" s="181">
        <v>0</v>
      </c>
      <c r="I1350" s="181">
        <v>0</v>
      </c>
      <c r="J1350" s="166"/>
      <c r="K1350" s="166"/>
      <c r="L1350" s="166"/>
      <c r="M1350" s="166"/>
      <c r="N1350" s="166"/>
      <c r="O1350" s="166"/>
      <c r="P1350" s="166"/>
      <c r="Q1350" s="166"/>
      <c r="R1350" s="166"/>
      <c r="S1350" s="166"/>
      <c r="T1350" s="182">
        <v>25878.389610389611</v>
      </c>
      <c r="U1350" s="182">
        <v>0</v>
      </c>
      <c r="V1350" s="182">
        <v>0</v>
      </c>
    </row>
    <row r="1351" spans="1:22" s="167" customFormat="1" x14ac:dyDescent="0.25">
      <c r="A1351" s="179">
        <v>422506</v>
      </c>
      <c r="B1351" s="180" t="s">
        <v>635</v>
      </c>
      <c r="C1351" s="181">
        <v>0</v>
      </c>
      <c r="D1351" s="181">
        <v>0</v>
      </c>
      <c r="E1351" s="181">
        <v>0</v>
      </c>
      <c r="F1351" s="181">
        <v>0</v>
      </c>
      <c r="G1351" s="181">
        <v>0</v>
      </c>
      <c r="H1351" s="181">
        <v>0</v>
      </c>
      <c r="I1351" s="181">
        <v>0</v>
      </c>
      <c r="J1351" s="166"/>
      <c r="K1351" s="166"/>
      <c r="L1351" s="166"/>
      <c r="M1351" s="166"/>
      <c r="N1351" s="166"/>
      <c r="O1351" s="166"/>
      <c r="P1351" s="166"/>
      <c r="Q1351" s="166"/>
      <c r="R1351" s="166"/>
      <c r="S1351" s="166"/>
      <c r="T1351" s="182">
        <v>0</v>
      </c>
      <c r="U1351" s="182">
        <v>0</v>
      </c>
      <c r="V1351" s="182">
        <v>0</v>
      </c>
    </row>
    <row r="1352" spans="1:22" s="167" customFormat="1" x14ac:dyDescent="0.25">
      <c r="A1352" s="179">
        <v>422507</v>
      </c>
      <c r="B1352" s="180" t="s">
        <v>728</v>
      </c>
      <c r="C1352" s="181">
        <v>0</v>
      </c>
      <c r="D1352" s="181">
        <v>0</v>
      </c>
      <c r="E1352" s="181">
        <v>0</v>
      </c>
      <c r="F1352" s="181">
        <v>0</v>
      </c>
      <c r="G1352" s="181">
        <v>0</v>
      </c>
      <c r="H1352" s="181">
        <v>0</v>
      </c>
      <c r="I1352" s="181">
        <v>0</v>
      </c>
      <c r="J1352" s="166"/>
      <c r="K1352" s="166"/>
      <c r="L1352" s="166"/>
      <c r="M1352" s="166"/>
      <c r="N1352" s="166"/>
      <c r="O1352" s="166"/>
      <c r="P1352" s="166"/>
      <c r="Q1352" s="166"/>
      <c r="R1352" s="166"/>
      <c r="S1352" s="166"/>
      <c r="T1352" s="182">
        <v>3301867.0909090908</v>
      </c>
      <c r="U1352" s="182">
        <v>0</v>
      </c>
      <c r="V1352" s="182">
        <v>0</v>
      </c>
    </row>
    <row r="1353" spans="1:22" s="167" customFormat="1" x14ac:dyDescent="0.25">
      <c r="A1353" s="179">
        <v>422508</v>
      </c>
      <c r="B1353" s="180" t="s">
        <v>727</v>
      </c>
      <c r="C1353" s="181">
        <v>0</v>
      </c>
      <c r="D1353" s="181">
        <v>0</v>
      </c>
      <c r="E1353" s="181">
        <v>0</v>
      </c>
      <c r="F1353" s="181">
        <v>0</v>
      </c>
      <c r="G1353" s="181">
        <v>0</v>
      </c>
      <c r="H1353" s="181">
        <v>0</v>
      </c>
      <c r="I1353" s="181">
        <v>0</v>
      </c>
      <c r="J1353" s="166"/>
      <c r="K1353" s="166"/>
      <c r="L1353" s="166"/>
      <c r="M1353" s="166"/>
      <c r="N1353" s="166"/>
      <c r="O1353" s="166"/>
      <c r="P1353" s="166"/>
      <c r="Q1353" s="166"/>
      <c r="R1353" s="166"/>
      <c r="S1353" s="166"/>
      <c r="T1353" s="182">
        <v>0</v>
      </c>
      <c r="U1353" s="182">
        <v>0</v>
      </c>
      <c r="V1353" s="182">
        <v>0</v>
      </c>
    </row>
    <row r="1354" spans="1:22" s="167" customFormat="1" x14ac:dyDescent="0.25">
      <c r="A1354" s="179">
        <v>422509</v>
      </c>
      <c r="B1354" s="180" t="s">
        <v>2358</v>
      </c>
      <c r="C1354" s="181">
        <v>0</v>
      </c>
      <c r="D1354" s="181">
        <v>0</v>
      </c>
      <c r="E1354" s="181">
        <v>0</v>
      </c>
      <c r="F1354" s="181">
        <v>0</v>
      </c>
      <c r="G1354" s="181">
        <v>0</v>
      </c>
      <c r="H1354" s="181">
        <v>0</v>
      </c>
      <c r="I1354" s="181">
        <v>0</v>
      </c>
      <c r="J1354" s="166"/>
      <c r="K1354" s="166"/>
      <c r="L1354" s="166"/>
      <c r="M1354" s="166"/>
      <c r="N1354" s="166"/>
      <c r="O1354" s="166"/>
      <c r="P1354" s="166"/>
      <c r="Q1354" s="166"/>
      <c r="R1354" s="166"/>
      <c r="S1354" s="166"/>
      <c r="T1354" s="182">
        <v>22258261.213506494</v>
      </c>
      <c r="U1354" s="182">
        <v>0</v>
      </c>
      <c r="V1354" s="182">
        <v>662031.80000000063</v>
      </c>
    </row>
    <row r="1355" spans="1:22" s="167" customFormat="1" x14ac:dyDescent="0.25">
      <c r="A1355" s="179">
        <v>422510</v>
      </c>
      <c r="B1355" s="180" t="s">
        <v>2359</v>
      </c>
      <c r="C1355" s="181">
        <v>0</v>
      </c>
      <c r="D1355" s="181">
        <v>0</v>
      </c>
      <c r="E1355" s="181">
        <v>0</v>
      </c>
      <c r="F1355" s="181">
        <v>0</v>
      </c>
      <c r="G1355" s="181">
        <v>0</v>
      </c>
      <c r="H1355" s="181">
        <v>0</v>
      </c>
      <c r="I1355" s="181">
        <v>0</v>
      </c>
      <c r="J1355" s="166"/>
      <c r="K1355" s="166"/>
      <c r="L1355" s="166"/>
      <c r="M1355" s="166"/>
      <c r="N1355" s="166"/>
      <c r="O1355" s="166"/>
      <c r="P1355" s="166"/>
      <c r="Q1355" s="166"/>
      <c r="R1355" s="166"/>
      <c r="S1355" s="166"/>
      <c r="T1355" s="182">
        <v>1178165.5974025973</v>
      </c>
      <c r="U1355" s="182">
        <v>0</v>
      </c>
      <c r="V1355" s="182">
        <v>0</v>
      </c>
    </row>
    <row r="1356" spans="1:22" s="167" customFormat="1" x14ac:dyDescent="0.25">
      <c r="A1356" s="179">
        <v>422511</v>
      </c>
      <c r="B1356" s="180" t="s">
        <v>2360</v>
      </c>
      <c r="C1356" s="181">
        <v>0</v>
      </c>
      <c r="D1356" s="181">
        <v>0</v>
      </c>
      <c r="E1356" s="181">
        <v>0</v>
      </c>
      <c r="F1356" s="181">
        <v>0</v>
      </c>
      <c r="G1356" s="181">
        <v>0</v>
      </c>
      <c r="H1356" s="181">
        <v>0</v>
      </c>
      <c r="I1356" s="181">
        <v>0</v>
      </c>
      <c r="J1356" s="166"/>
      <c r="K1356" s="166"/>
      <c r="L1356" s="166"/>
      <c r="M1356" s="166"/>
      <c r="N1356" s="166"/>
      <c r="O1356" s="166"/>
      <c r="P1356" s="166"/>
      <c r="Q1356" s="166"/>
      <c r="R1356" s="166"/>
      <c r="S1356" s="166"/>
      <c r="T1356" s="182">
        <v>248029.63636363635</v>
      </c>
      <c r="U1356" s="182">
        <v>0</v>
      </c>
      <c r="V1356" s="182">
        <v>0</v>
      </c>
    </row>
    <row r="1357" spans="1:22" s="167" customFormat="1" x14ac:dyDescent="0.25">
      <c r="A1357" s="179">
        <v>422512</v>
      </c>
      <c r="B1357" s="180" t="s">
        <v>2361</v>
      </c>
      <c r="C1357" s="181">
        <v>50895499</v>
      </c>
      <c r="D1357" s="181">
        <v>22639300</v>
      </c>
      <c r="E1357" s="181">
        <v>52392260</v>
      </c>
      <c r="F1357" s="181">
        <v>17876313</v>
      </c>
      <c r="G1357" s="181">
        <v>6779398</v>
      </c>
      <c r="H1357" s="181">
        <v>35178620</v>
      </c>
      <c r="I1357" s="181">
        <v>710104</v>
      </c>
      <c r="J1357" s="166"/>
      <c r="K1357" s="166"/>
      <c r="L1357" s="166"/>
      <c r="M1357" s="166"/>
      <c r="N1357" s="166"/>
      <c r="O1357" s="166"/>
      <c r="P1357" s="166"/>
      <c r="Q1357" s="166"/>
      <c r="R1357" s="166"/>
      <c r="S1357" s="166"/>
      <c r="T1357" s="182">
        <v>174191281.81415588</v>
      </c>
      <c r="U1357" s="182">
        <v>43555518</v>
      </c>
      <c r="V1357" s="182">
        <v>226006645.76000017</v>
      </c>
    </row>
    <row r="1358" spans="1:22" s="167" customFormat="1" x14ac:dyDescent="0.25">
      <c r="A1358" s="179">
        <v>422513</v>
      </c>
      <c r="B1358" s="180" t="s">
        <v>2362</v>
      </c>
      <c r="C1358" s="181">
        <v>0</v>
      </c>
      <c r="D1358" s="181">
        <v>0</v>
      </c>
      <c r="E1358" s="181">
        <v>0</v>
      </c>
      <c r="F1358" s="181">
        <v>0</v>
      </c>
      <c r="G1358" s="181">
        <v>0</v>
      </c>
      <c r="H1358" s="181">
        <v>1021525</v>
      </c>
      <c r="I1358" s="181">
        <v>123808</v>
      </c>
      <c r="J1358" s="166"/>
      <c r="K1358" s="166"/>
      <c r="L1358" s="166"/>
      <c r="M1358" s="166"/>
      <c r="N1358" s="166"/>
      <c r="O1358" s="166"/>
      <c r="P1358" s="166"/>
      <c r="Q1358" s="166"/>
      <c r="R1358" s="166"/>
      <c r="S1358" s="166"/>
      <c r="T1358" s="182">
        <v>27818255.424155846</v>
      </c>
      <c r="U1358" s="182">
        <v>0</v>
      </c>
      <c r="V1358" s="182">
        <v>12176335.200000007</v>
      </c>
    </row>
    <row r="1359" spans="1:22" s="167" customFormat="1" x14ac:dyDescent="0.25">
      <c r="A1359" s="179">
        <v>422514</v>
      </c>
      <c r="B1359" s="180" t="s">
        <v>2363</v>
      </c>
      <c r="C1359" s="181">
        <v>0</v>
      </c>
      <c r="D1359" s="181">
        <v>0</v>
      </c>
      <c r="E1359" s="181">
        <v>0</v>
      </c>
      <c r="F1359" s="181">
        <v>0</v>
      </c>
      <c r="G1359" s="181">
        <v>0</v>
      </c>
      <c r="H1359" s="181">
        <v>0</v>
      </c>
      <c r="I1359" s="181">
        <v>0</v>
      </c>
      <c r="J1359" s="166"/>
      <c r="K1359" s="166"/>
      <c r="L1359" s="166"/>
      <c r="M1359" s="166"/>
      <c r="N1359" s="166"/>
      <c r="O1359" s="166"/>
      <c r="P1359" s="166"/>
      <c r="Q1359" s="166"/>
      <c r="R1359" s="166"/>
      <c r="S1359" s="166"/>
      <c r="T1359" s="182">
        <v>3617630.5775324679</v>
      </c>
      <c r="U1359" s="182">
        <v>0</v>
      </c>
      <c r="V1359" s="182">
        <v>0</v>
      </c>
    </row>
    <row r="1360" spans="1:22" s="167" customFormat="1" x14ac:dyDescent="0.25">
      <c r="A1360" s="179">
        <v>422515</v>
      </c>
      <c r="B1360" s="180" t="s">
        <v>2364</v>
      </c>
      <c r="C1360" s="181">
        <v>0</v>
      </c>
      <c r="D1360" s="181">
        <v>0</v>
      </c>
      <c r="E1360" s="181">
        <v>0</v>
      </c>
      <c r="F1360" s="181">
        <v>0</v>
      </c>
      <c r="G1360" s="181">
        <v>0</v>
      </c>
      <c r="H1360" s="181">
        <v>0</v>
      </c>
      <c r="I1360" s="181">
        <v>0</v>
      </c>
      <c r="J1360" s="166"/>
      <c r="K1360" s="166"/>
      <c r="L1360" s="166"/>
      <c r="M1360" s="166"/>
      <c r="N1360" s="166"/>
      <c r="O1360" s="166"/>
      <c r="P1360" s="166"/>
      <c r="Q1360" s="166"/>
      <c r="R1360" s="166"/>
      <c r="S1360" s="166"/>
      <c r="T1360" s="182">
        <v>0</v>
      </c>
      <c r="U1360" s="182">
        <v>0</v>
      </c>
      <c r="V1360" s="182">
        <v>0</v>
      </c>
    </row>
    <row r="1361" spans="1:22" s="167" customFormat="1" x14ac:dyDescent="0.25">
      <c r="A1361" s="179">
        <v>422516</v>
      </c>
      <c r="B1361" s="180" t="s">
        <v>2365</v>
      </c>
      <c r="C1361" s="181">
        <v>0</v>
      </c>
      <c r="D1361" s="181">
        <v>0</v>
      </c>
      <c r="E1361" s="181">
        <v>0</v>
      </c>
      <c r="F1361" s="181">
        <v>0</v>
      </c>
      <c r="G1361" s="181">
        <v>0</v>
      </c>
      <c r="H1361" s="181">
        <v>0</v>
      </c>
      <c r="I1361" s="181">
        <v>0</v>
      </c>
      <c r="J1361" s="166"/>
      <c r="K1361" s="166"/>
      <c r="L1361" s="166"/>
      <c r="M1361" s="166"/>
      <c r="N1361" s="166"/>
      <c r="O1361" s="166"/>
      <c r="P1361" s="166"/>
      <c r="Q1361" s="166"/>
      <c r="R1361" s="166"/>
      <c r="S1361" s="166"/>
      <c r="T1361" s="182">
        <v>0</v>
      </c>
      <c r="U1361" s="182">
        <v>0</v>
      </c>
      <c r="V1361" s="182">
        <v>0</v>
      </c>
    </row>
    <row r="1362" spans="1:22" s="167" customFormat="1" x14ac:dyDescent="0.25">
      <c r="A1362" s="179">
        <v>422517</v>
      </c>
      <c r="B1362" s="180" t="s">
        <v>2366</v>
      </c>
      <c r="C1362" s="181">
        <v>0</v>
      </c>
      <c r="D1362" s="181">
        <v>0</v>
      </c>
      <c r="E1362" s="181">
        <v>0</v>
      </c>
      <c r="F1362" s="181">
        <v>0</v>
      </c>
      <c r="G1362" s="181">
        <v>0</v>
      </c>
      <c r="H1362" s="181">
        <v>0</v>
      </c>
      <c r="I1362" s="181">
        <v>0</v>
      </c>
      <c r="J1362" s="166"/>
      <c r="K1362" s="166"/>
      <c r="L1362" s="166"/>
      <c r="M1362" s="166"/>
      <c r="N1362" s="166"/>
      <c r="O1362" s="166"/>
      <c r="P1362" s="166"/>
      <c r="Q1362" s="166"/>
      <c r="R1362" s="166"/>
      <c r="S1362" s="166"/>
      <c r="T1362" s="182">
        <v>0</v>
      </c>
      <c r="U1362" s="182">
        <v>0</v>
      </c>
      <c r="V1362" s="182">
        <v>0</v>
      </c>
    </row>
    <row r="1363" spans="1:22" s="167" customFormat="1" x14ac:dyDescent="0.25">
      <c r="A1363" s="179">
        <v>422518</v>
      </c>
      <c r="B1363" s="180" t="s">
        <v>2367</v>
      </c>
      <c r="C1363" s="181">
        <v>0</v>
      </c>
      <c r="D1363" s="181">
        <v>0</v>
      </c>
      <c r="E1363" s="181">
        <v>0</v>
      </c>
      <c r="F1363" s="181">
        <v>0</v>
      </c>
      <c r="G1363" s="181">
        <v>0</v>
      </c>
      <c r="H1363" s="181">
        <v>0</v>
      </c>
      <c r="I1363" s="181">
        <v>0</v>
      </c>
      <c r="J1363" s="166"/>
      <c r="K1363" s="166"/>
      <c r="L1363" s="166"/>
      <c r="M1363" s="166"/>
      <c r="N1363" s="166"/>
      <c r="O1363" s="166"/>
      <c r="P1363" s="166"/>
      <c r="Q1363" s="166"/>
      <c r="R1363" s="166"/>
      <c r="S1363" s="166"/>
      <c r="T1363" s="182">
        <v>0</v>
      </c>
      <c r="U1363" s="182">
        <v>0</v>
      </c>
      <c r="V1363" s="182">
        <v>0</v>
      </c>
    </row>
    <row r="1364" spans="1:22" s="167" customFormat="1" x14ac:dyDescent="0.25">
      <c r="A1364" s="179">
        <v>422519</v>
      </c>
      <c r="B1364" s="180" t="s">
        <v>2368</v>
      </c>
      <c r="C1364" s="181">
        <v>0</v>
      </c>
      <c r="D1364" s="181">
        <v>0</v>
      </c>
      <c r="E1364" s="181">
        <v>0</v>
      </c>
      <c r="F1364" s="181">
        <v>0</v>
      </c>
      <c r="G1364" s="181">
        <v>0</v>
      </c>
      <c r="H1364" s="181">
        <v>0</v>
      </c>
      <c r="I1364" s="181">
        <v>0</v>
      </c>
      <c r="J1364" s="166"/>
      <c r="K1364" s="166"/>
      <c r="L1364" s="166"/>
      <c r="M1364" s="166"/>
      <c r="N1364" s="166"/>
      <c r="O1364" s="166"/>
      <c r="P1364" s="166"/>
      <c r="Q1364" s="166"/>
      <c r="R1364" s="166"/>
      <c r="S1364" s="166"/>
      <c r="T1364" s="182">
        <v>1722.3896103896104</v>
      </c>
      <c r="U1364" s="182">
        <v>0</v>
      </c>
      <c r="V1364" s="182">
        <v>0</v>
      </c>
    </row>
    <row r="1365" spans="1:22" s="167" customFormat="1" x14ac:dyDescent="0.25">
      <c r="A1365" s="179">
        <v>422520</v>
      </c>
      <c r="B1365" s="180" t="s">
        <v>2369</v>
      </c>
      <c r="C1365" s="181">
        <v>0</v>
      </c>
      <c r="D1365" s="181">
        <v>0</v>
      </c>
      <c r="E1365" s="181">
        <v>0</v>
      </c>
      <c r="F1365" s="181">
        <v>0</v>
      </c>
      <c r="G1365" s="181">
        <v>0</v>
      </c>
      <c r="H1365" s="181">
        <v>0</v>
      </c>
      <c r="I1365" s="181">
        <v>0</v>
      </c>
      <c r="J1365" s="166"/>
      <c r="K1365" s="166"/>
      <c r="L1365" s="166"/>
      <c r="M1365" s="166"/>
      <c r="N1365" s="166"/>
      <c r="O1365" s="166"/>
      <c r="P1365" s="166"/>
      <c r="Q1365" s="166"/>
      <c r="R1365" s="166"/>
      <c r="S1365" s="166"/>
      <c r="T1365" s="182">
        <v>0</v>
      </c>
      <c r="U1365" s="182">
        <v>0</v>
      </c>
      <c r="V1365" s="182">
        <v>0</v>
      </c>
    </row>
    <row r="1366" spans="1:22" s="167" customFormat="1" x14ac:dyDescent="0.25">
      <c r="A1366" s="179">
        <v>422521</v>
      </c>
      <c r="B1366" s="180" t="s">
        <v>2370</v>
      </c>
      <c r="C1366" s="181">
        <v>0</v>
      </c>
      <c r="D1366" s="181">
        <v>0</v>
      </c>
      <c r="E1366" s="181">
        <v>0</v>
      </c>
      <c r="F1366" s="181">
        <v>0</v>
      </c>
      <c r="G1366" s="181">
        <v>0</v>
      </c>
      <c r="H1366" s="181">
        <v>0</v>
      </c>
      <c r="I1366" s="181">
        <v>0</v>
      </c>
      <c r="J1366" s="166"/>
      <c r="K1366" s="166"/>
      <c r="L1366" s="166"/>
      <c r="M1366" s="166"/>
      <c r="N1366" s="166"/>
      <c r="O1366" s="166"/>
      <c r="P1366" s="166"/>
      <c r="Q1366" s="166"/>
      <c r="R1366" s="166"/>
      <c r="S1366" s="166"/>
      <c r="T1366" s="182">
        <v>6459255.7446753243</v>
      </c>
      <c r="U1366" s="182">
        <v>0</v>
      </c>
      <c r="V1366" s="182">
        <v>0</v>
      </c>
    </row>
    <row r="1367" spans="1:22" s="167" customFormat="1" x14ac:dyDescent="0.25">
      <c r="A1367" s="179">
        <v>422522</v>
      </c>
      <c r="B1367" s="180" t="s">
        <v>2371</v>
      </c>
      <c r="C1367" s="181">
        <v>0</v>
      </c>
      <c r="D1367" s="181">
        <v>0</v>
      </c>
      <c r="E1367" s="181">
        <v>0</v>
      </c>
      <c r="F1367" s="181">
        <v>0</v>
      </c>
      <c r="G1367" s="181">
        <v>0</v>
      </c>
      <c r="H1367" s="181">
        <v>0</v>
      </c>
      <c r="I1367" s="181">
        <v>0</v>
      </c>
      <c r="J1367" s="166"/>
      <c r="K1367" s="166"/>
      <c r="L1367" s="166"/>
      <c r="M1367" s="166"/>
      <c r="N1367" s="166"/>
      <c r="O1367" s="166"/>
      <c r="P1367" s="166"/>
      <c r="Q1367" s="166"/>
      <c r="R1367" s="166"/>
      <c r="S1367" s="166"/>
      <c r="T1367" s="182">
        <v>2848538.1781818182</v>
      </c>
      <c r="U1367" s="182">
        <v>0</v>
      </c>
      <c r="V1367" s="182">
        <v>0</v>
      </c>
    </row>
    <row r="1368" spans="1:22" s="167" customFormat="1" x14ac:dyDescent="0.25">
      <c r="A1368" s="179">
        <v>422523</v>
      </c>
      <c r="B1368" s="180" t="s">
        <v>2372</v>
      </c>
      <c r="C1368" s="181">
        <v>0</v>
      </c>
      <c r="D1368" s="181">
        <v>0</v>
      </c>
      <c r="E1368" s="181">
        <v>0</v>
      </c>
      <c r="F1368" s="181">
        <v>0</v>
      </c>
      <c r="G1368" s="181">
        <v>0</v>
      </c>
      <c r="H1368" s="181">
        <v>0</v>
      </c>
      <c r="I1368" s="181">
        <v>0</v>
      </c>
      <c r="J1368" s="166"/>
      <c r="K1368" s="166"/>
      <c r="L1368" s="166"/>
      <c r="M1368" s="166"/>
      <c r="N1368" s="166"/>
      <c r="O1368" s="166"/>
      <c r="P1368" s="166"/>
      <c r="Q1368" s="166"/>
      <c r="R1368" s="166"/>
      <c r="S1368" s="166"/>
      <c r="T1368" s="182">
        <v>1296.3376623376623</v>
      </c>
      <c r="U1368" s="182">
        <v>0</v>
      </c>
      <c r="V1368" s="182">
        <v>0</v>
      </c>
    </row>
    <row r="1369" spans="1:22" s="167" customFormat="1" x14ac:dyDescent="0.25">
      <c r="A1369" s="179">
        <v>422524</v>
      </c>
      <c r="B1369" s="180" t="s">
        <v>711</v>
      </c>
      <c r="C1369" s="181">
        <v>0</v>
      </c>
      <c r="D1369" s="181">
        <v>0</v>
      </c>
      <c r="E1369" s="181">
        <v>0</v>
      </c>
      <c r="F1369" s="181">
        <v>0</v>
      </c>
      <c r="G1369" s="181">
        <v>0</v>
      </c>
      <c r="H1369" s="181">
        <v>0</v>
      </c>
      <c r="I1369" s="181">
        <v>0</v>
      </c>
      <c r="J1369" s="166"/>
      <c r="K1369" s="166"/>
      <c r="L1369" s="166"/>
      <c r="M1369" s="166"/>
      <c r="N1369" s="166"/>
      <c r="O1369" s="166"/>
      <c r="P1369" s="166"/>
      <c r="Q1369" s="166"/>
      <c r="R1369" s="166"/>
      <c r="S1369" s="166"/>
      <c r="T1369" s="182">
        <v>38404800.933376625</v>
      </c>
      <c r="U1369" s="182">
        <v>0</v>
      </c>
      <c r="V1369" s="182">
        <v>14221344.542000001</v>
      </c>
    </row>
    <row r="1370" spans="1:22" s="167" customFormat="1" x14ac:dyDescent="0.25">
      <c r="A1370" s="179">
        <v>422525</v>
      </c>
      <c r="B1370" s="180" t="s">
        <v>2373</v>
      </c>
      <c r="C1370" s="181">
        <v>0</v>
      </c>
      <c r="D1370" s="181">
        <v>0</v>
      </c>
      <c r="E1370" s="181">
        <v>0</v>
      </c>
      <c r="F1370" s="181">
        <v>0</v>
      </c>
      <c r="G1370" s="181">
        <v>0</v>
      </c>
      <c r="H1370" s="181">
        <v>0</v>
      </c>
      <c r="I1370" s="181">
        <v>0</v>
      </c>
      <c r="J1370" s="166"/>
      <c r="K1370" s="166"/>
      <c r="L1370" s="166"/>
      <c r="M1370" s="166"/>
      <c r="N1370" s="166"/>
      <c r="O1370" s="166"/>
      <c r="P1370" s="166"/>
      <c r="Q1370" s="166"/>
      <c r="R1370" s="166"/>
      <c r="S1370" s="166"/>
      <c r="T1370" s="182">
        <v>35225.457142857143</v>
      </c>
      <c r="U1370" s="182">
        <v>0</v>
      </c>
      <c r="V1370" s="182">
        <v>0</v>
      </c>
    </row>
    <row r="1371" spans="1:22" s="167" customFormat="1" x14ac:dyDescent="0.25">
      <c r="A1371" s="179">
        <v>422526</v>
      </c>
      <c r="B1371" s="180" t="s">
        <v>2374</v>
      </c>
      <c r="C1371" s="181">
        <v>0</v>
      </c>
      <c r="D1371" s="181">
        <v>0</v>
      </c>
      <c r="E1371" s="181">
        <v>0</v>
      </c>
      <c r="F1371" s="181">
        <v>0</v>
      </c>
      <c r="G1371" s="181">
        <v>0</v>
      </c>
      <c r="H1371" s="181">
        <v>0</v>
      </c>
      <c r="I1371" s="181">
        <v>0</v>
      </c>
      <c r="J1371" s="166"/>
      <c r="K1371" s="166"/>
      <c r="L1371" s="166"/>
      <c r="M1371" s="166"/>
      <c r="N1371" s="166"/>
      <c r="O1371" s="166"/>
      <c r="P1371" s="166"/>
      <c r="Q1371" s="166"/>
      <c r="R1371" s="166"/>
      <c r="S1371" s="166"/>
      <c r="T1371" s="182">
        <v>4085.5584415584417</v>
      </c>
      <c r="U1371" s="182">
        <v>0</v>
      </c>
      <c r="V1371" s="182">
        <v>0</v>
      </c>
    </row>
    <row r="1372" spans="1:22" s="167" customFormat="1" x14ac:dyDescent="0.25">
      <c r="A1372" s="179">
        <v>422527</v>
      </c>
      <c r="B1372" s="180" t="s">
        <v>708</v>
      </c>
      <c r="C1372" s="181">
        <v>0</v>
      </c>
      <c r="D1372" s="181">
        <v>0</v>
      </c>
      <c r="E1372" s="181">
        <v>0</v>
      </c>
      <c r="F1372" s="181">
        <v>8102870</v>
      </c>
      <c r="G1372" s="181">
        <v>3286852</v>
      </c>
      <c r="H1372" s="181">
        <v>1512223</v>
      </c>
      <c r="I1372" s="181">
        <v>0</v>
      </c>
      <c r="J1372" s="166"/>
      <c r="K1372" s="166"/>
      <c r="L1372" s="166"/>
      <c r="M1372" s="166"/>
      <c r="N1372" s="166"/>
      <c r="O1372" s="166"/>
      <c r="P1372" s="166"/>
      <c r="Q1372" s="166"/>
      <c r="R1372" s="166"/>
      <c r="S1372" s="166"/>
      <c r="T1372" s="182">
        <v>864491.64896103891</v>
      </c>
      <c r="U1372" s="182">
        <v>0</v>
      </c>
      <c r="V1372" s="182">
        <v>0</v>
      </c>
    </row>
    <row r="1373" spans="1:22" s="167" customFormat="1" x14ac:dyDescent="0.25">
      <c r="A1373" s="179">
        <v>422528</v>
      </c>
      <c r="B1373" s="180" t="s">
        <v>2375</v>
      </c>
      <c r="C1373" s="181">
        <v>0</v>
      </c>
      <c r="D1373" s="181">
        <v>0</v>
      </c>
      <c r="E1373" s="181">
        <v>0</v>
      </c>
      <c r="F1373" s="181">
        <v>0</v>
      </c>
      <c r="G1373" s="181">
        <v>0</v>
      </c>
      <c r="H1373" s="181">
        <v>0</v>
      </c>
      <c r="I1373" s="181">
        <v>0</v>
      </c>
      <c r="J1373" s="166"/>
      <c r="K1373" s="166"/>
      <c r="L1373" s="166"/>
      <c r="M1373" s="166"/>
      <c r="N1373" s="166"/>
      <c r="O1373" s="166"/>
      <c r="P1373" s="166"/>
      <c r="Q1373" s="166"/>
      <c r="R1373" s="166"/>
      <c r="S1373" s="166"/>
      <c r="T1373" s="182">
        <v>0</v>
      </c>
      <c r="U1373" s="182">
        <v>0</v>
      </c>
      <c r="V1373" s="182">
        <v>0</v>
      </c>
    </row>
    <row r="1374" spans="1:22" s="167" customFormat="1" x14ac:dyDescent="0.25">
      <c r="A1374" s="179">
        <v>422529</v>
      </c>
      <c r="B1374" s="180" t="s">
        <v>706</v>
      </c>
      <c r="C1374" s="181">
        <v>0</v>
      </c>
      <c r="D1374" s="181">
        <v>0</v>
      </c>
      <c r="E1374" s="181">
        <v>0</v>
      </c>
      <c r="F1374" s="181">
        <v>0</v>
      </c>
      <c r="G1374" s="181">
        <v>0</v>
      </c>
      <c r="H1374" s="181">
        <v>0</v>
      </c>
      <c r="I1374" s="181">
        <v>0</v>
      </c>
      <c r="J1374" s="166"/>
      <c r="K1374" s="166"/>
      <c r="L1374" s="166"/>
      <c r="M1374" s="166"/>
      <c r="N1374" s="166"/>
      <c r="O1374" s="166"/>
      <c r="P1374" s="166"/>
      <c r="Q1374" s="166"/>
      <c r="R1374" s="166"/>
      <c r="S1374" s="166"/>
      <c r="T1374" s="182">
        <v>0</v>
      </c>
      <c r="U1374" s="182">
        <v>0</v>
      </c>
      <c r="V1374" s="182">
        <v>0</v>
      </c>
    </row>
    <row r="1375" spans="1:22" s="167" customFormat="1" x14ac:dyDescent="0.25">
      <c r="A1375" s="179">
        <v>422530</v>
      </c>
      <c r="B1375" s="180" t="s">
        <v>705</v>
      </c>
      <c r="C1375" s="181">
        <v>0</v>
      </c>
      <c r="D1375" s="181">
        <v>0</v>
      </c>
      <c r="E1375" s="181">
        <v>0</v>
      </c>
      <c r="F1375" s="181">
        <v>0</v>
      </c>
      <c r="G1375" s="181">
        <v>0</v>
      </c>
      <c r="H1375" s="181">
        <v>0</v>
      </c>
      <c r="I1375" s="181">
        <v>0</v>
      </c>
      <c r="J1375" s="166"/>
      <c r="K1375" s="166"/>
      <c r="L1375" s="166"/>
      <c r="M1375" s="166"/>
      <c r="N1375" s="166"/>
      <c r="O1375" s="166"/>
      <c r="P1375" s="166"/>
      <c r="Q1375" s="166"/>
      <c r="R1375" s="166"/>
      <c r="S1375" s="166"/>
      <c r="T1375" s="182">
        <v>0</v>
      </c>
      <c r="U1375" s="182">
        <v>0</v>
      </c>
      <c r="V1375" s="182">
        <v>0</v>
      </c>
    </row>
    <row r="1376" spans="1:22" s="167" customFormat="1" x14ac:dyDescent="0.25">
      <c r="A1376" s="179">
        <v>422531</v>
      </c>
      <c r="B1376" s="180" t="s">
        <v>2376</v>
      </c>
      <c r="C1376" s="181">
        <v>0</v>
      </c>
      <c r="D1376" s="181">
        <v>0</v>
      </c>
      <c r="E1376" s="181">
        <v>0</v>
      </c>
      <c r="F1376" s="181">
        <v>0</v>
      </c>
      <c r="G1376" s="181">
        <v>0</v>
      </c>
      <c r="H1376" s="181">
        <v>0</v>
      </c>
      <c r="I1376" s="181">
        <v>0</v>
      </c>
      <c r="J1376" s="166"/>
      <c r="K1376" s="166"/>
      <c r="L1376" s="166"/>
      <c r="M1376" s="166"/>
      <c r="N1376" s="166"/>
      <c r="O1376" s="166"/>
      <c r="P1376" s="166"/>
      <c r="Q1376" s="166"/>
      <c r="R1376" s="166"/>
      <c r="S1376" s="166"/>
      <c r="T1376" s="182">
        <v>61767.703506493504</v>
      </c>
      <c r="U1376" s="182">
        <v>0</v>
      </c>
      <c r="V1376" s="182">
        <v>0</v>
      </c>
    </row>
    <row r="1377" spans="1:22" s="167" customFormat="1" x14ac:dyDescent="0.25">
      <c r="A1377" s="179">
        <v>422532</v>
      </c>
      <c r="B1377" s="180" t="s">
        <v>2377</v>
      </c>
      <c r="C1377" s="181">
        <v>0</v>
      </c>
      <c r="D1377" s="181">
        <v>0</v>
      </c>
      <c r="E1377" s="181">
        <v>0</v>
      </c>
      <c r="F1377" s="181">
        <v>0</v>
      </c>
      <c r="G1377" s="181">
        <v>0</v>
      </c>
      <c r="H1377" s="181">
        <v>0</v>
      </c>
      <c r="I1377" s="181">
        <v>0</v>
      </c>
      <c r="J1377" s="166"/>
      <c r="K1377" s="166"/>
      <c r="L1377" s="166"/>
      <c r="M1377" s="166"/>
      <c r="N1377" s="166"/>
      <c r="O1377" s="166"/>
      <c r="P1377" s="166"/>
      <c r="Q1377" s="166"/>
      <c r="R1377" s="166"/>
      <c r="S1377" s="166"/>
      <c r="T1377" s="182">
        <v>0</v>
      </c>
      <c r="U1377" s="182">
        <v>0</v>
      </c>
      <c r="V1377" s="182">
        <v>0</v>
      </c>
    </row>
    <row r="1378" spans="1:22" s="167" customFormat="1" x14ac:dyDescent="0.25">
      <c r="A1378" s="179">
        <v>422533</v>
      </c>
      <c r="B1378" s="180" t="s">
        <v>702</v>
      </c>
      <c r="C1378" s="181">
        <v>0</v>
      </c>
      <c r="D1378" s="181">
        <v>0</v>
      </c>
      <c r="E1378" s="181">
        <v>0</v>
      </c>
      <c r="F1378" s="181">
        <v>0</v>
      </c>
      <c r="G1378" s="181">
        <v>0</v>
      </c>
      <c r="H1378" s="181">
        <v>0</v>
      </c>
      <c r="I1378" s="181">
        <v>0</v>
      </c>
      <c r="J1378" s="166"/>
      <c r="K1378" s="166"/>
      <c r="L1378" s="166"/>
      <c r="M1378" s="166"/>
      <c r="N1378" s="166"/>
      <c r="O1378" s="166"/>
      <c r="P1378" s="166"/>
      <c r="Q1378" s="166"/>
      <c r="R1378" s="166"/>
      <c r="S1378" s="166"/>
      <c r="T1378" s="182">
        <v>0</v>
      </c>
      <c r="U1378" s="182">
        <v>0</v>
      </c>
      <c r="V1378" s="182">
        <v>0</v>
      </c>
    </row>
    <row r="1379" spans="1:22" s="167" customFormat="1" x14ac:dyDescent="0.25">
      <c r="A1379" s="179">
        <v>422534</v>
      </c>
      <c r="B1379" s="180" t="s">
        <v>701</v>
      </c>
      <c r="C1379" s="181">
        <v>0</v>
      </c>
      <c r="D1379" s="181">
        <v>0</v>
      </c>
      <c r="E1379" s="181">
        <v>0</v>
      </c>
      <c r="F1379" s="181">
        <v>0</v>
      </c>
      <c r="G1379" s="181">
        <v>0</v>
      </c>
      <c r="H1379" s="181">
        <v>0</v>
      </c>
      <c r="I1379" s="181">
        <v>0</v>
      </c>
      <c r="J1379" s="166"/>
      <c r="K1379" s="166"/>
      <c r="L1379" s="166"/>
      <c r="M1379" s="166"/>
      <c r="N1379" s="166"/>
      <c r="O1379" s="166"/>
      <c r="P1379" s="166"/>
      <c r="Q1379" s="166"/>
      <c r="R1379" s="166"/>
      <c r="S1379" s="166"/>
      <c r="T1379" s="182">
        <v>0</v>
      </c>
      <c r="U1379" s="182">
        <v>0</v>
      </c>
      <c r="V1379" s="182">
        <v>0</v>
      </c>
    </row>
    <row r="1380" spans="1:22" s="167" customFormat="1" x14ac:dyDescent="0.25">
      <c r="A1380" s="179">
        <v>422535</v>
      </c>
      <c r="B1380" s="180" t="s">
        <v>700</v>
      </c>
      <c r="C1380" s="181">
        <v>0</v>
      </c>
      <c r="D1380" s="181">
        <v>0</v>
      </c>
      <c r="E1380" s="181">
        <v>0</v>
      </c>
      <c r="F1380" s="181">
        <v>0</v>
      </c>
      <c r="G1380" s="181">
        <v>0</v>
      </c>
      <c r="H1380" s="181">
        <v>0</v>
      </c>
      <c r="I1380" s="181">
        <v>0</v>
      </c>
      <c r="J1380" s="166"/>
      <c r="K1380" s="166"/>
      <c r="L1380" s="166"/>
      <c r="M1380" s="166"/>
      <c r="N1380" s="166"/>
      <c r="O1380" s="166"/>
      <c r="P1380" s="166"/>
      <c r="Q1380" s="166"/>
      <c r="R1380" s="166"/>
      <c r="S1380" s="166"/>
      <c r="T1380" s="182">
        <v>0</v>
      </c>
      <c r="U1380" s="182">
        <v>0</v>
      </c>
      <c r="V1380" s="182">
        <v>0</v>
      </c>
    </row>
    <row r="1381" spans="1:22" s="167" customFormat="1" x14ac:dyDescent="0.25">
      <c r="A1381" s="179">
        <v>422536</v>
      </c>
      <c r="B1381" s="180" t="s">
        <v>699</v>
      </c>
      <c r="C1381" s="181">
        <v>0</v>
      </c>
      <c r="D1381" s="181">
        <v>0</v>
      </c>
      <c r="E1381" s="181">
        <v>0</v>
      </c>
      <c r="F1381" s="181">
        <v>0</v>
      </c>
      <c r="G1381" s="181">
        <v>0</v>
      </c>
      <c r="H1381" s="181">
        <v>0</v>
      </c>
      <c r="I1381" s="181">
        <v>0</v>
      </c>
      <c r="J1381" s="166"/>
      <c r="K1381" s="166"/>
      <c r="L1381" s="166"/>
      <c r="M1381" s="166"/>
      <c r="N1381" s="166"/>
      <c r="O1381" s="166"/>
      <c r="P1381" s="166"/>
      <c r="Q1381" s="166"/>
      <c r="R1381" s="166"/>
      <c r="S1381" s="166"/>
      <c r="T1381" s="182">
        <v>0</v>
      </c>
      <c r="U1381" s="182">
        <v>0</v>
      </c>
      <c r="V1381" s="182">
        <v>0</v>
      </c>
    </row>
    <row r="1382" spans="1:22" s="167" customFormat="1" x14ac:dyDescent="0.25">
      <c r="A1382" s="179">
        <v>422537</v>
      </c>
      <c r="B1382" s="180" t="s">
        <v>698</v>
      </c>
      <c r="C1382" s="181">
        <v>0</v>
      </c>
      <c r="D1382" s="181">
        <v>0</v>
      </c>
      <c r="E1382" s="181">
        <v>0</v>
      </c>
      <c r="F1382" s="181">
        <v>0</v>
      </c>
      <c r="G1382" s="181">
        <v>0</v>
      </c>
      <c r="H1382" s="181">
        <v>0</v>
      </c>
      <c r="I1382" s="181">
        <v>0</v>
      </c>
      <c r="J1382" s="166"/>
      <c r="K1382" s="166"/>
      <c r="L1382" s="166"/>
      <c r="M1382" s="166"/>
      <c r="N1382" s="166"/>
      <c r="O1382" s="166"/>
      <c r="P1382" s="166"/>
      <c r="Q1382" s="166"/>
      <c r="R1382" s="166"/>
      <c r="S1382" s="166"/>
      <c r="T1382" s="182">
        <v>0</v>
      </c>
      <c r="U1382" s="182">
        <v>0</v>
      </c>
      <c r="V1382" s="182">
        <v>0</v>
      </c>
    </row>
    <row r="1383" spans="1:22" s="167" customFormat="1" x14ac:dyDescent="0.25">
      <c r="A1383" s="179">
        <v>422538</v>
      </c>
      <c r="B1383" s="180" t="s">
        <v>697</v>
      </c>
      <c r="C1383" s="181">
        <v>0</v>
      </c>
      <c r="D1383" s="181">
        <v>0</v>
      </c>
      <c r="E1383" s="181">
        <v>0</v>
      </c>
      <c r="F1383" s="181">
        <v>0</v>
      </c>
      <c r="G1383" s="181">
        <v>0</v>
      </c>
      <c r="H1383" s="181">
        <v>0</v>
      </c>
      <c r="I1383" s="181">
        <v>0</v>
      </c>
      <c r="J1383" s="166"/>
      <c r="K1383" s="166"/>
      <c r="L1383" s="166"/>
      <c r="M1383" s="166"/>
      <c r="N1383" s="166"/>
      <c r="O1383" s="166"/>
      <c r="P1383" s="166"/>
      <c r="Q1383" s="166"/>
      <c r="R1383" s="166"/>
      <c r="S1383" s="166"/>
      <c r="T1383" s="182">
        <v>786930.83116883121</v>
      </c>
      <c r="U1383" s="182">
        <v>0</v>
      </c>
      <c r="V1383" s="182">
        <v>0</v>
      </c>
    </row>
    <row r="1384" spans="1:22" s="167" customFormat="1" x14ac:dyDescent="0.25">
      <c r="A1384" s="179">
        <v>422539</v>
      </c>
      <c r="B1384" s="180" t="s">
        <v>696</v>
      </c>
      <c r="C1384" s="181">
        <v>0</v>
      </c>
      <c r="D1384" s="181">
        <v>0</v>
      </c>
      <c r="E1384" s="181">
        <v>0</v>
      </c>
      <c r="F1384" s="181">
        <v>0</v>
      </c>
      <c r="G1384" s="181">
        <v>0</v>
      </c>
      <c r="H1384" s="181">
        <v>0</v>
      </c>
      <c r="I1384" s="181">
        <v>0</v>
      </c>
      <c r="J1384" s="166"/>
      <c r="K1384" s="166"/>
      <c r="L1384" s="166"/>
      <c r="M1384" s="166"/>
      <c r="N1384" s="166"/>
      <c r="O1384" s="166"/>
      <c r="P1384" s="166"/>
      <c r="Q1384" s="166"/>
      <c r="R1384" s="166"/>
      <c r="S1384" s="166"/>
      <c r="T1384" s="182">
        <v>119420.05597402598</v>
      </c>
      <c r="U1384" s="182">
        <v>0</v>
      </c>
      <c r="V1384" s="182">
        <v>0</v>
      </c>
    </row>
    <row r="1385" spans="1:22" s="167" customFormat="1" x14ac:dyDescent="0.25">
      <c r="A1385" s="179">
        <v>422540</v>
      </c>
      <c r="B1385" s="180" t="s">
        <v>695</v>
      </c>
      <c r="C1385" s="181">
        <v>0</v>
      </c>
      <c r="D1385" s="181">
        <v>0</v>
      </c>
      <c r="E1385" s="181">
        <v>0</v>
      </c>
      <c r="F1385" s="181">
        <v>0</v>
      </c>
      <c r="G1385" s="181">
        <v>0</v>
      </c>
      <c r="H1385" s="181">
        <v>0</v>
      </c>
      <c r="I1385" s="181">
        <v>0</v>
      </c>
      <c r="J1385" s="166"/>
      <c r="K1385" s="166"/>
      <c r="L1385" s="166"/>
      <c r="M1385" s="166"/>
      <c r="N1385" s="166"/>
      <c r="O1385" s="166"/>
      <c r="P1385" s="166"/>
      <c r="Q1385" s="166"/>
      <c r="R1385" s="166"/>
      <c r="S1385" s="166"/>
      <c r="T1385" s="182">
        <v>8988621.1223376617</v>
      </c>
      <c r="U1385" s="182">
        <v>0</v>
      </c>
      <c r="V1385" s="182">
        <v>40342.400000000212</v>
      </c>
    </row>
    <row r="1386" spans="1:22" s="167" customFormat="1" x14ac:dyDescent="0.25">
      <c r="A1386" s="179">
        <v>422541</v>
      </c>
      <c r="B1386" s="180" t="s">
        <v>694</v>
      </c>
      <c r="C1386" s="181">
        <v>0</v>
      </c>
      <c r="D1386" s="181">
        <v>0</v>
      </c>
      <c r="E1386" s="181">
        <v>0</v>
      </c>
      <c r="F1386" s="181">
        <v>0</v>
      </c>
      <c r="G1386" s="181">
        <v>0</v>
      </c>
      <c r="H1386" s="181">
        <v>0</v>
      </c>
      <c r="I1386" s="181">
        <v>0</v>
      </c>
      <c r="J1386" s="166"/>
      <c r="K1386" s="166"/>
      <c r="L1386" s="166"/>
      <c r="M1386" s="166"/>
      <c r="N1386" s="166"/>
      <c r="O1386" s="166"/>
      <c r="P1386" s="166"/>
      <c r="Q1386" s="166"/>
      <c r="R1386" s="166"/>
      <c r="S1386" s="166"/>
      <c r="T1386" s="182">
        <v>61992.909090909088</v>
      </c>
      <c r="U1386" s="182">
        <v>0</v>
      </c>
      <c r="V1386" s="182">
        <v>0</v>
      </c>
    </row>
    <row r="1387" spans="1:22" s="167" customFormat="1" x14ac:dyDescent="0.25">
      <c r="A1387" s="179">
        <v>422542</v>
      </c>
      <c r="B1387" s="180" t="s">
        <v>2378</v>
      </c>
      <c r="C1387" s="181">
        <v>0</v>
      </c>
      <c r="D1387" s="181">
        <v>0</v>
      </c>
      <c r="E1387" s="181">
        <v>0</v>
      </c>
      <c r="F1387" s="181">
        <v>0</v>
      </c>
      <c r="G1387" s="181">
        <v>0</v>
      </c>
      <c r="H1387" s="181">
        <v>0</v>
      </c>
      <c r="I1387" s="181">
        <v>0</v>
      </c>
      <c r="J1387" s="166"/>
      <c r="K1387" s="166"/>
      <c r="L1387" s="166"/>
      <c r="M1387" s="166"/>
      <c r="N1387" s="166"/>
      <c r="O1387" s="166"/>
      <c r="P1387" s="166"/>
      <c r="Q1387" s="166"/>
      <c r="R1387" s="166"/>
      <c r="S1387" s="166"/>
      <c r="T1387" s="182">
        <v>0</v>
      </c>
      <c r="U1387" s="182">
        <v>0</v>
      </c>
      <c r="V1387" s="182">
        <v>0</v>
      </c>
    </row>
    <row r="1388" spans="1:22" s="167" customFormat="1" x14ac:dyDescent="0.25">
      <c r="A1388" s="179">
        <v>422543</v>
      </c>
      <c r="B1388" s="180" t="s">
        <v>692</v>
      </c>
      <c r="C1388" s="181">
        <v>0</v>
      </c>
      <c r="D1388" s="181">
        <v>0</v>
      </c>
      <c r="E1388" s="181">
        <v>0</v>
      </c>
      <c r="F1388" s="181">
        <v>0</v>
      </c>
      <c r="G1388" s="181">
        <v>0</v>
      </c>
      <c r="H1388" s="181">
        <v>0</v>
      </c>
      <c r="I1388" s="181">
        <v>0</v>
      </c>
      <c r="J1388" s="166"/>
      <c r="K1388" s="166"/>
      <c r="L1388" s="166"/>
      <c r="M1388" s="166"/>
      <c r="N1388" s="166"/>
      <c r="O1388" s="166"/>
      <c r="P1388" s="166"/>
      <c r="Q1388" s="166"/>
      <c r="R1388" s="166"/>
      <c r="S1388" s="166"/>
      <c r="T1388" s="182">
        <v>0</v>
      </c>
      <c r="U1388" s="182">
        <v>0</v>
      </c>
      <c r="V1388" s="182">
        <v>0</v>
      </c>
    </row>
    <row r="1389" spans="1:22" s="167" customFormat="1" x14ac:dyDescent="0.25">
      <c r="A1389" s="179">
        <v>422544</v>
      </c>
      <c r="B1389" s="180" t="s">
        <v>2379</v>
      </c>
      <c r="C1389" s="181">
        <v>0</v>
      </c>
      <c r="D1389" s="181">
        <v>0</v>
      </c>
      <c r="E1389" s="181">
        <v>0</v>
      </c>
      <c r="F1389" s="181">
        <v>0</v>
      </c>
      <c r="G1389" s="181">
        <v>0</v>
      </c>
      <c r="H1389" s="181">
        <v>0</v>
      </c>
      <c r="I1389" s="181">
        <v>0</v>
      </c>
      <c r="J1389" s="166"/>
      <c r="K1389" s="166"/>
      <c r="L1389" s="166"/>
      <c r="M1389" s="166"/>
      <c r="N1389" s="166"/>
      <c r="O1389" s="166"/>
      <c r="P1389" s="166"/>
      <c r="Q1389" s="166"/>
      <c r="R1389" s="166"/>
      <c r="S1389" s="166"/>
      <c r="T1389" s="182">
        <v>0</v>
      </c>
      <c r="U1389" s="182">
        <v>0</v>
      </c>
      <c r="V1389" s="182">
        <v>0</v>
      </c>
    </row>
    <row r="1390" spans="1:22" s="167" customFormat="1" x14ac:dyDescent="0.25">
      <c r="A1390" s="179">
        <v>422545</v>
      </c>
      <c r="B1390" s="180" t="s">
        <v>690</v>
      </c>
      <c r="C1390" s="181">
        <v>0</v>
      </c>
      <c r="D1390" s="181">
        <v>0</v>
      </c>
      <c r="E1390" s="181">
        <v>0</v>
      </c>
      <c r="F1390" s="181">
        <v>0</v>
      </c>
      <c r="G1390" s="181">
        <v>0</v>
      </c>
      <c r="H1390" s="181">
        <v>0</v>
      </c>
      <c r="I1390" s="181">
        <v>0</v>
      </c>
      <c r="J1390" s="166"/>
      <c r="K1390" s="166"/>
      <c r="L1390" s="166"/>
      <c r="M1390" s="166"/>
      <c r="N1390" s="166"/>
      <c r="O1390" s="166"/>
      <c r="P1390" s="166"/>
      <c r="Q1390" s="166"/>
      <c r="R1390" s="166"/>
      <c r="S1390" s="166"/>
      <c r="T1390" s="182">
        <v>0</v>
      </c>
      <c r="U1390" s="182">
        <v>0</v>
      </c>
      <c r="V1390" s="182">
        <v>0</v>
      </c>
    </row>
    <row r="1391" spans="1:22" s="167" customFormat="1" x14ac:dyDescent="0.25">
      <c r="A1391" s="179">
        <v>422546</v>
      </c>
      <c r="B1391" s="180" t="s">
        <v>2380</v>
      </c>
      <c r="C1391" s="181">
        <v>0</v>
      </c>
      <c r="D1391" s="181">
        <v>0</v>
      </c>
      <c r="E1391" s="181">
        <v>0</v>
      </c>
      <c r="F1391" s="181">
        <v>0</v>
      </c>
      <c r="G1391" s="181">
        <v>0</v>
      </c>
      <c r="H1391" s="181">
        <v>0</v>
      </c>
      <c r="I1391" s="181">
        <v>0</v>
      </c>
      <c r="J1391" s="166"/>
      <c r="K1391" s="166"/>
      <c r="L1391" s="166"/>
      <c r="M1391" s="166"/>
      <c r="N1391" s="166"/>
      <c r="O1391" s="166"/>
      <c r="P1391" s="166"/>
      <c r="Q1391" s="166"/>
      <c r="R1391" s="166"/>
      <c r="S1391" s="166"/>
      <c r="T1391" s="182">
        <v>6883329.1038961038</v>
      </c>
      <c r="U1391" s="182">
        <v>0</v>
      </c>
      <c r="V1391" s="182">
        <v>0</v>
      </c>
    </row>
    <row r="1392" spans="1:22" s="167" customFormat="1" x14ac:dyDescent="0.25">
      <c r="A1392" s="179">
        <v>422547</v>
      </c>
      <c r="B1392" s="180" t="s">
        <v>537</v>
      </c>
      <c r="C1392" s="181">
        <v>0</v>
      </c>
      <c r="D1392" s="181">
        <v>0</v>
      </c>
      <c r="E1392" s="181">
        <v>0</v>
      </c>
      <c r="F1392" s="181">
        <v>0</v>
      </c>
      <c r="G1392" s="181">
        <v>0</v>
      </c>
      <c r="H1392" s="181">
        <v>0</v>
      </c>
      <c r="I1392" s="181">
        <v>0</v>
      </c>
      <c r="J1392" s="166"/>
      <c r="K1392" s="166"/>
      <c r="L1392" s="166"/>
      <c r="M1392" s="166"/>
      <c r="N1392" s="166"/>
      <c r="O1392" s="166"/>
      <c r="P1392" s="166"/>
      <c r="Q1392" s="166"/>
      <c r="R1392" s="166"/>
      <c r="S1392" s="166"/>
      <c r="T1392" s="182">
        <v>174433.09571428571</v>
      </c>
      <c r="U1392" s="182">
        <v>0</v>
      </c>
      <c r="V1392" s="182">
        <v>0</v>
      </c>
    </row>
    <row r="1393" spans="1:22" s="167" customFormat="1" x14ac:dyDescent="0.25">
      <c r="A1393" s="179">
        <v>422548</v>
      </c>
      <c r="B1393" s="180" t="s">
        <v>536</v>
      </c>
      <c r="C1393" s="181">
        <v>0</v>
      </c>
      <c r="D1393" s="181">
        <v>0</v>
      </c>
      <c r="E1393" s="181">
        <v>0</v>
      </c>
      <c r="F1393" s="181">
        <v>0</v>
      </c>
      <c r="G1393" s="181">
        <v>0</v>
      </c>
      <c r="H1393" s="181">
        <v>0</v>
      </c>
      <c r="I1393" s="181">
        <v>0</v>
      </c>
      <c r="J1393" s="166"/>
      <c r="K1393" s="166"/>
      <c r="L1393" s="166"/>
      <c r="M1393" s="166"/>
      <c r="N1393" s="166"/>
      <c r="O1393" s="166"/>
      <c r="P1393" s="166"/>
      <c r="Q1393" s="166"/>
      <c r="R1393" s="166"/>
      <c r="S1393" s="166"/>
      <c r="T1393" s="182">
        <v>0</v>
      </c>
      <c r="U1393" s="182">
        <v>0</v>
      </c>
      <c r="V1393" s="182">
        <v>0</v>
      </c>
    </row>
    <row r="1394" spans="1:22" s="167" customFormat="1" x14ac:dyDescent="0.25">
      <c r="A1394" s="175">
        <v>423000</v>
      </c>
      <c r="B1394" s="176" t="s">
        <v>688</v>
      </c>
      <c r="C1394" s="177">
        <v>95497107.5</v>
      </c>
      <c r="D1394" s="177">
        <v>174115325.80000001</v>
      </c>
      <c r="E1394" s="177">
        <v>135790587.94999999</v>
      </c>
      <c r="F1394" s="177">
        <v>178472844.11000001</v>
      </c>
      <c r="G1394" s="177">
        <v>85328237.219999999</v>
      </c>
      <c r="H1394" s="177">
        <v>99909729</v>
      </c>
      <c r="I1394" s="177">
        <v>15488992</v>
      </c>
      <c r="J1394" s="166"/>
      <c r="K1394" s="166"/>
      <c r="L1394" s="166"/>
      <c r="M1394" s="166"/>
      <c r="N1394" s="166"/>
      <c r="O1394" s="166"/>
      <c r="P1394" s="166"/>
      <c r="Q1394" s="166"/>
      <c r="R1394" s="166"/>
      <c r="S1394" s="166"/>
      <c r="T1394" s="178">
        <v>98273493.9535065</v>
      </c>
      <c r="U1394" s="178">
        <v>1494098</v>
      </c>
      <c r="V1394" s="178">
        <v>108621660.35400014</v>
      </c>
    </row>
    <row r="1395" spans="1:22" s="167" customFormat="1" x14ac:dyDescent="0.25">
      <c r="A1395" s="179">
        <v>423005</v>
      </c>
      <c r="B1395" s="180" t="s">
        <v>2381</v>
      </c>
      <c r="C1395" s="181">
        <v>5111496</v>
      </c>
      <c r="D1395" s="181">
        <v>8183582</v>
      </c>
      <c r="E1395" s="181">
        <v>4341023</v>
      </c>
      <c r="F1395" s="181">
        <v>9707807</v>
      </c>
      <c r="G1395" s="181">
        <v>3270732</v>
      </c>
      <c r="H1395" s="181">
        <v>3549092</v>
      </c>
      <c r="I1395" s="181">
        <v>765491</v>
      </c>
      <c r="J1395" s="166"/>
      <c r="K1395" s="166"/>
      <c r="L1395" s="166"/>
      <c r="M1395" s="166"/>
      <c r="N1395" s="166"/>
      <c r="O1395" s="166"/>
      <c r="P1395" s="166"/>
      <c r="Q1395" s="166"/>
      <c r="R1395" s="166"/>
      <c r="S1395" s="166"/>
      <c r="T1395" s="182">
        <v>790814.93506493501</v>
      </c>
      <c r="U1395" s="182">
        <v>0</v>
      </c>
      <c r="V1395" s="182">
        <v>0</v>
      </c>
    </row>
    <row r="1396" spans="1:22" s="167" customFormat="1" x14ac:dyDescent="0.25">
      <c r="A1396" s="179">
        <v>423010</v>
      </c>
      <c r="B1396" s="180" t="s">
        <v>2382</v>
      </c>
      <c r="C1396" s="181">
        <v>81925404</v>
      </c>
      <c r="D1396" s="181">
        <v>157418076.80000001</v>
      </c>
      <c r="E1396" s="181">
        <v>124150618.95</v>
      </c>
      <c r="F1396" s="181">
        <v>168609202.11000001</v>
      </c>
      <c r="G1396" s="181">
        <v>81532679</v>
      </c>
      <c r="H1396" s="181">
        <v>95648305</v>
      </c>
      <c r="I1396" s="181">
        <v>14661031</v>
      </c>
      <c r="J1396" s="166"/>
      <c r="K1396" s="166"/>
      <c r="L1396" s="166"/>
      <c r="M1396" s="166"/>
      <c r="N1396" s="166"/>
      <c r="O1396" s="166"/>
      <c r="P1396" s="166"/>
      <c r="Q1396" s="166"/>
      <c r="R1396" s="166"/>
      <c r="S1396" s="166"/>
      <c r="T1396" s="182">
        <v>1641317.1948051949</v>
      </c>
      <c r="U1396" s="182">
        <v>0</v>
      </c>
      <c r="V1396" s="182">
        <v>0</v>
      </c>
    </row>
    <row r="1397" spans="1:22" s="167" customFormat="1" x14ac:dyDescent="0.25">
      <c r="A1397" s="179">
        <v>423095</v>
      </c>
      <c r="B1397" s="180" t="s">
        <v>213</v>
      </c>
      <c r="C1397" s="181">
        <v>8460207.5</v>
      </c>
      <c r="D1397" s="181">
        <v>8513667</v>
      </c>
      <c r="E1397" s="181">
        <v>7298946</v>
      </c>
      <c r="F1397" s="181">
        <v>155835</v>
      </c>
      <c r="G1397" s="181">
        <v>524826.22</v>
      </c>
      <c r="H1397" s="181">
        <v>712332</v>
      </c>
      <c r="I1397" s="181">
        <v>62470</v>
      </c>
      <c r="J1397" s="166"/>
      <c r="K1397" s="166"/>
      <c r="L1397" s="166"/>
      <c r="M1397" s="166"/>
      <c r="N1397" s="166"/>
      <c r="O1397" s="166"/>
      <c r="P1397" s="166"/>
      <c r="Q1397" s="166"/>
      <c r="R1397" s="166"/>
      <c r="S1397" s="166"/>
      <c r="T1397" s="182">
        <v>95841361.823636368</v>
      </c>
      <c r="U1397" s="182">
        <v>576959.93999999994</v>
      </c>
      <c r="V1397" s="182">
        <v>108621660.35400014</v>
      </c>
    </row>
    <row r="1398" spans="1:22" s="167" customFormat="1" x14ac:dyDescent="0.25">
      <c r="A1398" s="175">
        <v>423500</v>
      </c>
      <c r="B1398" s="176" t="s">
        <v>2383</v>
      </c>
      <c r="C1398" s="177">
        <v>0</v>
      </c>
      <c r="D1398" s="177">
        <v>0</v>
      </c>
      <c r="E1398" s="177">
        <v>0</v>
      </c>
      <c r="F1398" s="177">
        <v>0</v>
      </c>
      <c r="G1398" s="177">
        <v>0</v>
      </c>
      <c r="H1398" s="177">
        <v>0</v>
      </c>
      <c r="I1398" s="177">
        <v>0</v>
      </c>
      <c r="J1398" s="166"/>
      <c r="K1398" s="166"/>
      <c r="L1398" s="166"/>
      <c r="M1398" s="166"/>
      <c r="N1398" s="166"/>
      <c r="O1398" s="166"/>
      <c r="P1398" s="166"/>
      <c r="Q1398" s="166"/>
      <c r="R1398" s="166"/>
      <c r="S1398" s="166"/>
      <c r="T1398" s="178">
        <v>0</v>
      </c>
      <c r="U1398" s="178">
        <v>0</v>
      </c>
      <c r="V1398" s="178">
        <v>0</v>
      </c>
    </row>
    <row r="1399" spans="1:22" s="167" customFormat="1" x14ac:dyDescent="0.25">
      <c r="A1399" s="179">
        <v>423505</v>
      </c>
      <c r="B1399" s="180" t="s">
        <v>512</v>
      </c>
      <c r="C1399" s="181">
        <v>0</v>
      </c>
      <c r="D1399" s="181">
        <v>0</v>
      </c>
      <c r="E1399" s="181">
        <v>0</v>
      </c>
      <c r="F1399" s="181">
        <v>0</v>
      </c>
      <c r="G1399" s="181">
        <v>0</v>
      </c>
      <c r="H1399" s="181">
        <v>0</v>
      </c>
      <c r="I1399" s="181">
        <v>0</v>
      </c>
      <c r="J1399" s="166"/>
      <c r="K1399" s="166"/>
      <c r="L1399" s="166"/>
      <c r="M1399" s="166"/>
      <c r="N1399" s="166"/>
      <c r="O1399" s="166"/>
      <c r="P1399" s="166"/>
      <c r="Q1399" s="166"/>
      <c r="R1399" s="166"/>
      <c r="S1399" s="166"/>
      <c r="T1399" s="182">
        <v>0</v>
      </c>
      <c r="U1399" s="182">
        <v>0</v>
      </c>
      <c r="V1399" s="182">
        <v>0</v>
      </c>
    </row>
    <row r="1400" spans="1:22" s="167" customFormat="1" x14ac:dyDescent="0.25">
      <c r="A1400" s="179">
        <v>423510</v>
      </c>
      <c r="B1400" s="180" t="s">
        <v>2049</v>
      </c>
      <c r="C1400" s="181">
        <v>0</v>
      </c>
      <c r="D1400" s="181">
        <v>0</v>
      </c>
      <c r="E1400" s="181">
        <v>0</v>
      </c>
      <c r="F1400" s="181">
        <v>0</v>
      </c>
      <c r="G1400" s="181">
        <v>0</v>
      </c>
      <c r="H1400" s="181">
        <v>0</v>
      </c>
      <c r="I1400" s="181">
        <v>0</v>
      </c>
      <c r="J1400" s="166"/>
      <c r="K1400" s="166"/>
      <c r="L1400" s="166"/>
      <c r="M1400" s="166"/>
      <c r="N1400" s="166"/>
      <c r="O1400" s="166"/>
      <c r="P1400" s="166"/>
      <c r="Q1400" s="166"/>
      <c r="R1400" s="166"/>
      <c r="S1400" s="166"/>
      <c r="T1400" s="182">
        <v>0</v>
      </c>
      <c r="U1400" s="182">
        <v>0</v>
      </c>
      <c r="V1400" s="182">
        <v>0</v>
      </c>
    </row>
    <row r="1401" spans="1:22" s="167" customFormat="1" x14ac:dyDescent="0.25">
      <c r="A1401" s="179">
        <v>423515</v>
      </c>
      <c r="B1401" s="180" t="s">
        <v>510</v>
      </c>
      <c r="C1401" s="181">
        <v>0</v>
      </c>
      <c r="D1401" s="181">
        <v>0</v>
      </c>
      <c r="E1401" s="181">
        <v>0</v>
      </c>
      <c r="F1401" s="181">
        <v>0</v>
      </c>
      <c r="G1401" s="181">
        <v>0</v>
      </c>
      <c r="H1401" s="181">
        <v>0</v>
      </c>
      <c r="I1401" s="181">
        <v>0</v>
      </c>
      <c r="J1401" s="166"/>
      <c r="K1401" s="166"/>
      <c r="L1401" s="166"/>
      <c r="M1401" s="166"/>
      <c r="N1401" s="166"/>
      <c r="O1401" s="166"/>
      <c r="P1401" s="166"/>
      <c r="Q1401" s="166"/>
      <c r="R1401" s="166"/>
      <c r="S1401" s="166"/>
      <c r="T1401" s="182">
        <v>0</v>
      </c>
      <c r="U1401" s="182">
        <v>0</v>
      </c>
      <c r="V1401" s="182">
        <v>0</v>
      </c>
    </row>
    <row r="1402" spans="1:22" s="167" customFormat="1" x14ac:dyDescent="0.25">
      <c r="A1402" s="179">
        <v>423520</v>
      </c>
      <c r="B1402" s="180" t="s">
        <v>2384</v>
      </c>
      <c r="C1402" s="181">
        <v>0</v>
      </c>
      <c r="D1402" s="181">
        <v>0</v>
      </c>
      <c r="E1402" s="181">
        <v>0</v>
      </c>
      <c r="F1402" s="181">
        <v>0</v>
      </c>
      <c r="G1402" s="181">
        <v>0</v>
      </c>
      <c r="H1402" s="181">
        <v>0</v>
      </c>
      <c r="I1402" s="181">
        <v>0</v>
      </c>
      <c r="J1402" s="166"/>
      <c r="K1402" s="166"/>
      <c r="L1402" s="166"/>
      <c r="M1402" s="166"/>
      <c r="N1402" s="166"/>
      <c r="O1402" s="166"/>
      <c r="P1402" s="166"/>
      <c r="Q1402" s="166"/>
      <c r="R1402" s="166"/>
      <c r="S1402" s="166"/>
      <c r="T1402" s="182">
        <v>0</v>
      </c>
      <c r="U1402" s="182">
        <v>0</v>
      </c>
      <c r="V1402" s="182">
        <v>0</v>
      </c>
    </row>
    <row r="1403" spans="1:22" s="167" customFormat="1" x14ac:dyDescent="0.25">
      <c r="A1403" s="175">
        <v>423600</v>
      </c>
      <c r="B1403" s="176" t="s">
        <v>2385</v>
      </c>
      <c r="C1403" s="177">
        <v>0</v>
      </c>
      <c r="D1403" s="177">
        <v>0</v>
      </c>
      <c r="E1403" s="177">
        <v>0</v>
      </c>
      <c r="F1403" s="177">
        <v>0</v>
      </c>
      <c r="G1403" s="177">
        <v>0</v>
      </c>
      <c r="H1403" s="177">
        <v>0</v>
      </c>
      <c r="I1403" s="177">
        <v>0</v>
      </c>
      <c r="J1403" s="166"/>
      <c r="K1403" s="166"/>
      <c r="L1403" s="166"/>
      <c r="M1403" s="166"/>
      <c r="N1403" s="166"/>
      <c r="O1403" s="166"/>
      <c r="P1403" s="166"/>
      <c r="Q1403" s="166"/>
      <c r="R1403" s="166"/>
      <c r="S1403" s="166"/>
      <c r="T1403" s="178">
        <v>40433968.909090906</v>
      </c>
      <c r="U1403" s="178">
        <v>0</v>
      </c>
      <c r="V1403" s="178">
        <v>0</v>
      </c>
    </row>
    <row r="1404" spans="1:22" s="167" customFormat="1" x14ac:dyDescent="0.25">
      <c r="A1404" s="179">
        <v>423605</v>
      </c>
      <c r="B1404" s="180" t="s">
        <v>508</v>
      </c>
      <c r="C1404" s="181">
        <v>0</v>
      </c>
      <c r="D1404" s="181">
        <v>0</v>
      </c>
      <c r="E1404" s="181">
        <v>0</v>
      </c>
      <c r="F1404" s="181">
        <v>0</v>
      </c>
      <c r="G1404" s="181">
        <v>0</v>
      </c>
      <c r="H1404" s="181">
        <v>0</v>
      </c>
      <c r="I1404" s="181">
        <v>0</v>
      </c>
      <c r="J1404" s="166"/>
      <c r="K1404" s="166"/>
      <c r="L1404" s="166"/>
      <c r="M1404" s="166"/>
      <c r="N1404" s="166"/>
      <c r="O1404" s="166"/>
      <c r="P1404" s="166"/>
      <c r="Q1404" s="166"/>
      <c r="R1404" s="166"/>
      <c r="S1404" s="166"/>
      <c r="T1404" s="182">
        <v>9181818.1818181816</v>
      </c>
      <c r="U1404" s="182">
        <v>0</v>
      </c>
      <c r="V1404" s="182">
        <v>0</v>
      </c>
    </row>
    <row r="1405" spans="1:22" s="167" customFormat="1" x14ac:dyDescent="0.25">
      <c r="A1405" s="179">
        <v>423610</v>
      </c>
      <c r="B1405" s="180" t="s">
        <v>507</v>
      </c>
      <c r="C1405" s="181">
        <v>0</v>
      </c>
      <c r="D1405" s="181">
        <v>0</v>
      </c>
      <c r="E1405" s="181">
        <v>0</v>
      </c>
      <c r="F1405" s="181">
        <v>0</v>
      </c>
      <c r="G1405" s="181">
        <v>0</v>
      </c>
      <c r="H1405" s="181">
        <v>0</v>
      </c>
      <c r="I1405" s="181">
        <v>0</v>
      </c>
      <c r="J1405" s="166"/>
      <c r="K1405" s="166"/>
      <c r="L1405" s="166"/>
      <c r="M1405" s="166"/>
      <c r="N1405" s="166"/>
      <c r="O1405" s="166"/>
      <c r="P1405" s="166"/>
      <c r="Q1405" s="166"/>
      <c r="R1405" s="166"/>
      <c r="S1405" s="166"/>
      <c r="T1405" s="182">
        <v>31252150.727272727</v>
      </c>
      <c r="U1405" s="182">
        <v>0</v>
      </c>
      <c r="V1405" s="182">
        <v>0</v>
      </c>
    </row>
    <row r="1406" spans="1:22" s="167" customFormat="1" x14ac:dyDescent="0.25">
      <c r="A1406" s="179">
        <v>423615</v>
      </c>
      <c r="B1406" s="180" t="s">
        <v>506</v>
      </c>
      <c r="C1406" s="181">
        <v>0</v>
      </c>
      <c r="D1406" s="181">
        <v>0</v>
      </c>
      <c r="E1406" s="181">
        <v>0</v>
      </c>
      <c r="F1406" s="181">
        <v>0</v>
      </c>
      <c r="G1406" s="181">
        <v>0</v>
      </c>
      <c r="H1406" s="181">
        <v>0</v>
      </c>
      <c r="I1406" s="181">
        <v>0</v>
      </c>
      <c r="J1406" s="166"/>
      <c r="K1406" s="166"/>
      <c r="L1406" s="166"/>
      <c r="M1406" s="166"/>
      <c r="N1406" s="166"/>
      <c r="O1406" s="166"/>
      <c r="P1406" s="166"/>
      <c r="Q1406" s="166"/>
      <c r="R1406" s="166"/>
      <c r="S1406" s="166"/>
      <c r="T1406" s="182">
        <v>0</v>
      </c>
      <c r="U1406" s="182">
        <v>0</v>
      </c>
      <c r="V1406" s="182">
        <v>0</v>
      </c>
    </row>
    <row r="1407" spans="1:22" s="167" customFormat="1" x14ac:dyDescent="0.25">
      <c r="A1407" s="175">
        <v>424000</v>
      </c>
      <c r="B1407" s="176" t="s">
        <v>681</v>
      </c>
      <c r="C1407" s="177">
        <v>2820621.53</v>
      </c>
      <c r="D1407" s="177">
        <v>1695455.63</v>
      </c>
      <c r="E1407" s="177">
        <v>3864062.24</v>
      </c>
      <c r="F1407" s="177">
        <v>333380.55</v>
      </c>
      <c r="G1407" s="177">
        <v>236090.81</v>
      </c>
      <c r="H1407" s="177">
        <v>1917633</v>
      </c>
      <c r="I1407" s="177">
        <v>1964.24</v>
      </c>
      <c r="J1407" s="166"/>
      <c r="K1407" s="166"/>
      <c r="L1407" s="166"/>
      <c r="M1407" s="166"/>
      <c r="N1407" s="166"/>
      <c r="O1407" s="166"/>
      <c r="P1407" s="166"/>
      <c r="Q1407" s="166"/>
      <c r="R1407" s="166"/>
      <c r="S1407" s="166"/>
      <c r="T1407" s="178">
        <v>47805576.766363636</v>
      </c>
      <c r="U1407" s="178">
        <v>168032.16</v>
      </c>
      <c r="V1407" s="178">
        <v>35949287.69600001</v>
      </c>
    </row>
    <row r="1408" spans="1:22" s="167" customFormat="1" x14ac:dyDescent="0.25">
      <c r="A1408" s="179">
        <v>424005</v>
      </c>
      <c r="B1408" s="180" t="s">
        <v>680</v>
      </c>
      <c r="C1408" s="181">
        <v>0</v>
      </c>
      <c r="D1408" s="181">
        <v>0</v>
      </c>
      <c r="E1408" s="181">
        <v>0</v>
      </c>
      <c r="F1408" s="181">
        <v>0</v>
      </c>
      <c r="G1408" s="181">
        <v>0</v>
      </c>
      <c r="H1408" s="181">
        <v>0</v>
      </c>
      <c r="I1408" s="181">
        <v>0</v>
      </c>
      <c r="J1408" s="166"/>
      <c r="K1408" s="166"/>
      <c r="L1408" s="166"/>
      <c r="M1408" s="166"/>
      <c r="N1408" s="166"/>
      <c r="O1408" s="166"/>
      <c r="P1408" s="166"/>
      <c r="Q1408" s="166"/>
      <c r="R1408" s="166"/>
      <c r="S1408" s="166"/>
      <c r="T1408" s="182">
        <v>0</v>
      </c>
      <c r="U1408" s="182">
        <v>0</v>
      </c>
      <c r="V1408" s="182">
        <v>0</v>
      </c>
    </row>
    <row r="1409" spans="1:22" s="167" customFormat="1" x14ac:dyDescent="0.25">
      <c r="A1409" s="179">
        <v>424010</v>
      </c>
      <c r="B1409" s="180" t="s">
        <v>679</v>
      </c>
      <c r="C1409" s="181">
        <v>0</v>
      </c>
      <c r="D1409" s="181">
        <v>0</v>
      </c>
      <c r="E1409" s="181">
        <v>0</v>
      </c>
      <c r="F1409" s="181">
        <v>0</v>
      </c>
      <c r="G1409" s="181">
        <v>0</v>
      </c>
      <c r="H1409" s="181">
        <v>0</v>
      </c>
      <c r="I1409" s="181">
        <v>0</v>
      </c>
      <c r="J1409" s="166"/>
      <c r="K1409" s="166"/>
      <c r="L1409" s="166"/>
      <c r="M1409" s="166"/>
      <c r="N1409" s="166"/>
      <c r="O1409" s="166"/>
      <c r="P1409" s="166"/>
      <c r="Q1409" s="166"/>
      <c r="R1409" s="166"/>
      <c r="S1409" s="166"/>
      <c r="T1409" s="182">
        <v>0</v>
      </c>
      <c r="U1409" s="182">
        <v>0</v>
      </c>
      <c r="V1409" s="182">
        <v>0</v>
      </c>
    </row>
    <row r="1410" spans="1:22" s="167" customFormat="1" x14ac:dyDescent="0.25">
      <c r="A1410" s="179">
        <v>424015</v>
      </c>
      <c r="B1410" s="180" t="s">
        <v>678</v>
      </c>
      <c r="C1410" s="181">
        <v>0</v>
      </c>
      <c r="D1410" s="181">
        <v>0</v>
      </c>
      <c r="E1410" s="181">
        <v>0</v>
      </c>
      <c r="F1410" s="181">
        <v>0</v>
      </c>
      <c r="G1410" s="181">
        <v>0</v>
      </c>
      <c r="H1410" s="181">
        <v>0</v>
      </c>
      <c r="I1410" s="181">
        <v>0</v>
      </c>
      <c r="J1410" s="166"/>
      <c r="K1410" s="166"/>
      <c r="L1410" s="166"/>
      <c r="M1410" s="166"/>
      <c r="N1410" s="166"/>
      <c r="O1410" s="166"/>
      <c r="P1410" s="166"/>
      <c r="Q1410" s="166"/>
      <c r="R1410" s="166"/>
      <c r="S1410" s="166"/>
      <c r="T1410" s="182">
        <v>0</v>
      </c>
      <c r="U1410" s="182">
        <v>0</v>
      </c>
      <c r="V1410" s="182">
        <v>0</v>
      </c>
    </row>
    <row r="1411" spans="1:22" s="167" customFormat="1" x14ac:dyDescent="0.25">
      <c r="A1411" s="179">
        <v>424020</v>
      </c>
      <c r="B1411" s="180" t="s">
        <v>677</v>
      </c>
      <c r="C1411" s="181">
        <v>0</v>
      </c>
      <c r="D1411" s="181">
        <v>0</v>
      </c>
      <c r="E1411" s="181">
        <v>0</v>
      </c>
      <c r="F1411" s="181">
        <v>225505</v>
      </c>
      <c r="G1411" s="181">
        <v>208380</v>
      </c>
      <c r="H1411" s="181">
        <v>1896342</v>
      </c>
      <c r="I1411" s="181">
        <v>0</v>
      </c>
      <c r="J1411" s="166"/>
      <c r="K1411" s="166"/>
      <c r="L1411" s="166"/>
      <c r="M1411" s="166"/>
      <c r="N1411" s="166"/>
      <c r="O1411" s="166"/>
      <c r="P1411" s="166"/>
      <c r="Q1411" s="166"/>
      <c r="R1411" s="166"/>
      <c r="S1411" s="166"/>
      <c r="T1411" s="182">
        <v>4179783.2727272729</v>
      </c>
      <c r="U1411" s="182">
        <v>0</v>
      </c>
      <c r="V1411" s="182">
        <v>0</v>
      </c>
    </row>
    <row r="1412" spans="1:22" s="167" customFormat="1" x14ac:dyDescent="0.25">
      <c r="A1412" s="179">
        <v>424025</v>
      </c>
      <c r="B1412" s="180" t="s">
        <v>2386</v>
      </c>
      <c r="C1412" s="181">
        <v>0</v>
      </c>
      <c r="D1412" s="181">
        <v>0</v>
      </c>
      <c r="E1412" s="181">
        <v>0</v>
      </c>
      <c r="F1412" s="181">
        <v>0</v>
      </c>
      <c r="G1412" s="181">
        <v>0</v>
      </c>
      <c r="H1412" s="181">
        <v>0</v>
      </c>
      <c r="I1412" s="181">
        <v>0</v>
      </c>
      <c r="J1412" s="166"/>
      <c r="K1412" s="166"/>
      <c r="L1412" s="166"/>
      <c r="M1412" s="166"/>
      <c r="N1412" s="166"/>
      <c r="O1412" s="166"/>
      <c r="P1412" s="166"/>
      <c r="Q1412" s="166"/>
      <c r="R1412" s="166"/>
      <c r="S1412" s="166"/>
      <c r="T1412" s="182">
        <v>0</v>
      </c>
      <c r="U1412" s="182">
        <v>0</v>
      </c>
      <c r="V1412" s="182">
        <v>0</v>
      </c>
    </row>
    <row r="1413" spans="1:22" s="167" customFormat="1" x14ac:dyDescent="0.25">
      <c r="A1413" s="179">
        <v>424030</v>
      </c>
      <c r="B1413" s="180" t="s">
        <v>2387</v>
      </c>
      <c r="C1413" s="181">
        <v>0</v>
      </c>
      <c r="D1413" s="181">
        <v>0</v>
      </c>
      <c r="E1413" s="181">
        <v>0</v>
      </c>
      <c r="F1413" s="181">
        <v>0</v>
      </c>
      <c r="G1413" s="181">
        <v>0</v>
      </c>
      <c r="H1413" s="181">
        <v>0</v>
      </c>
      <c r="I1413" s="181">
        <v>0</v>
      </c>
      <c r="J1413" s="166"/>
      <c r="K1413" s="166"/>
      <c r="L1413" s="166"/>
      <c r="M1413" s="166"/>
      <c r="N1413" s="166"/>
      <c r="O1413" s="166"/>
      <c r="P1413" s="166"/>
      <c r="Q1413" s="166"/>
      <c r="R1413" s="166"/>
      <c r="S1413" s="166"/>
      <c r="T1413" s="182">
        <v>0</v>
      </c>
      <c r="U1413" s="182">
        <v>0</v>
      </c>
      <c r="V1413" s="182">
        <v>0</v>
      </c>
    </row>
    <row r="1414" spans="1:22" s="167" customFormat="1" x14ac:dyDescent="0.25">
      <c r="A1414" s="179">
        <v>424035</v>
      </c>
      <c r="B1414" s="180" t="s">
        <v>674</v>
      </c>
      <c r="C1414" s="181">
        <v>0</v>
      </c>
      <c r="D1414" s="181">
        <v>0</v>
      </c>
      <c r="E1414" s="181">
        <v>0</v>
      </c>
      <c r="F1414" s="181">
        <v>0</v>
      </c>
      <c r="G1414" s="181">
        <v>0</v>
      </c>
      <c r="H1414" s="181">
        <v>0</v>
      </c>
      <c r="I1414" s="181">
        <v>0</v>
      </c>
      <c r="J1414" s="166"/>
      <c r="K1414" s="166"/>
      <c r="L1414" s="166"/>
      <c r="M1414" s="166"/>
      <c r="N1414" s="166"/>
      <c r="O1414" s="166"/>
      <c r="P1414" s="166"/>
      <c r="Q1414" s="166"/>
      <c r="R1414" s="166"/>
      <c r="S1414" s="166"/>
      <c r="T1414" s="182">
        <v>0</v>
      </c>
      <c r="U1414" s="182">
        <v>0</v>
      </c>
      <c r="V1414" s="182">
        <v>0</v>
      </c>
    </row>
    <row r="1415" spans="1:22" s="167" customFormat="1" x14ac:dyDescent="0.25">
      <c r="A1415" s="179">
        <v>424040</v>
      </c>
      <c r="B1415" s="180" t="s">
        <v>2388</v>
      </c>
      <c r="C1415" s="181">
        <v>0</v>
      </c>
      <c r="D1415" s="181">
        <v>0</v>
      </c>
      <c r="E1415" s="181">
        <v>0</v>
      </c>
      <c r="F1415" s="181">
        <v>0</v>
      </c>
      <c r="G1415" s="181">
        <v>0</v>
      </c>
      <c r="H1415" s="181">
        <v>0</v>
      </c>
      <c r="I1415" s="181">
        <v>0</v>
      </c>
      <c r="J1415" s="166"/>
      <c r="K1415" s="166"/>
      <c r="L1415" s="166"/>
      <c r="M1415" s="166"/>
      <c r="N1415" s="166"/>
      <c r="O1415" s="166"/>
      <c r="P1415" s="166"/>
      <c r="Q1415" s="166"/>
      <c r="R1415" s="166"/>
      <c r="S1415" s="166"/>
      <c r="T1415" s="182">
        <v>0</v>
      </c>
      <c r="U1415" s="182">
        <v>0</v>
      </c>
      <c r="V1415" s="182">
        <v>0</v>
      </c>
    </row>
    <row r="1416" spans="1:22" s="167" customFormat="1" x14ac:dyDescent="0.25">
      <c r="A1416" s="179">
        <v>424045</v>
      </c>
      <c r="B1416" s="180" t="s">
        <v>2389</v>
      </c>
      <c r="C1416" s="181">
        <v>0</v>
      </c>
      <c r="D1416" s="181">
        <v>0</v>
      </c>
      <c r="E1416" s="181">
        <v>0</v>
      </c>
      <c r="F1416" s="181">
        <v>0</v>
      </c>
      <c r="G1416" s="181">
        <v>0</v>
      </c>
      <c r="H1416" s="181">
        <v>0</v>
      </c>
      <c r="I1416" s="181">
        <v>0</v>
      </c>
      <c r="J1416" s="166"/>
      <c r="K1416" s="166"/>
      <c r="L1416" s="166"/>
      <c r="M1416" s="166"/>
      <c r="N1416" s="166"/>
      <c r="O1416" s="166"/>
      <c r="P1416" s="166"/>
      <c r="Q1416" s="166"/>
      <c r="R1416" s="166"/>
      <c r="S1416" s="166"/>
      <c r="T1416" s="182">
        <v>0</v>
      </c>
      <c r="U1416" s="182">
        <v>0</v>
      </c>
      <c r="V1416" s="182">
        <v>0</v>
      </c>
    </row>
    <row r="1417" spans="1:22" s="167" customFormat="1" x14ac:dyDescent="0.25">
      <c r="A1417" s="179">
        <v>424050</v>
      </c>
      <c r="B1417" s="180" t="s">
        <v>671</v>
      </c>
      <c r="C1417" s="181">
        <v>0</v>
      </c>
      <c r="D1417" s="181">
        <v>0</v>
      </c>
      <c r="E1417" s="181">
        <v>0</v>
      </c>
      <c r="F1417" s="181">
        <v>0</v>
      </c>
      <c r="G1417" s="181">
        <v>0</v>
      </c>
      <c r="H1417" s="181">
        <v>0</v>
      </c>
      <c r="I1417" s="181">
        <v>0</v>
      </c>
      <c r="J1417" s="166"/>
      <c r="K1417" s="166"/>
      <c r="L1417" s="166"/>
      <c r="M1417" s="166"/>
      <c r="N1417" s="166"/>
      <c r="O1417" s="166"/>
      <c r="P1417" s="166"/>
      <c r="Q1417" s="166"/>
      <c r="R1417" s="166"/>
      <c r="S1417" s="166"/>
      <c r="T1417" s="182">
        <v>0</v>
      </c>
      <c r="U1417" s="182">
        <v>0</v>
      </c>
      <c r="V1417" s="182">
        <v>0</v>
      </c>
    </row>
    <row r="1418" spans="1:22" s="167" customFormat="1" x14ac:dyDescent="0.25">
      <c r="A1418" s="179">
        <v>424055</v>
      </c>
      <c r="B1418" s="180" t="s">
        <v>670</v>
      </c>
      <c r="C1418" s="181">
        <v>0</v>
      </c>
      <c r="D1418" s="181">
        <v>0</v>
      </c>
      <c r="E1418" s="181">
        <v>0</v>
      </c>
      <c r="F1418" s="181">
        <v>0</v>
      </c>
      <c r="G1418" s="181">
        <v>0</v>
      </c>
      <c r="H1418" s="181">
        <v>0</v>
      </c>
      <c r="I1418" s="181">
        <v>0</v>
      </c>
      <c r="J1418" s="166"/>
      <c r="K1418" s="166"/>
      <c r="L1418" s="166"/>
      <c r="M1418" s="166"/>
      <c r="N1418" s="166"/>
      <c r="O1418" s="166"/>
      <c r="P1418" s="166"/>
      <c r="Q1418" s="166"/>
      <c r="R1418" s="166"/>
      <c r="S1418" s="166"/>
      <c r="T1418" s="182">
        <v>64935.064935064933</v>
      </c>
      <c r="U1418" s="182">
        <v>0</v>
      </c>
      <c r="V1418" s="182">
        <v>0</v>
      </c>
    </row>
    <row r="1419" spans="1:22" s="167" customFormat="1" x14ac:dyDescent="0.25">
      <c r="A1419" s="179">
        <v>424060</v>
      </c>
      <c r="B1419" s="180" t="s">
        <v>2390</v>
      </c>
      <c r="C1419" s="181">
        <v>0</v>
      </c>
      <c r="D1419" s="181">
        <v>0</v>
      </c>
      <c r="E1419" s="181">
        <v>0</v>
      </c>
      <c r="F1419" s="181">
        <v>0</v>
      </c>
      <c r="G1419" s="181">
        <v>0</v>
      </c>
      <c r="H1419" s="181">
        <v>0</v>
      </c>
      <c r="I1419" s="181">
        <v>0</v>
      </c>
      <c r="J1419" s="166"/>
      <c r="K1419" s="166"/>
      <c r="L1419" s="166"/>
      <c r="M1419" s="166"/>
      <c r="N1419" s="166"/>
      <c r="O1419" s="166"/>
      <c r="P1419" s="166"/>
      <c r="Q1419" s="166"/>
      <c r="R1419" s="166"/>
      <c r="S1419" s="166"/>
      <c r="T1419" s="182">
        <v>0</v>
      </c>
      <c r="U1419" s="182">
        <v>0</v>
      </c>
      <c r="V1419" s="182">
        <v>0</v>
      </c>
    </row>
    <row r="1420" spans="1:22" s="167" customFormat="1" x14ac:dyDescent="0.25">
      <c r="A1420" s="179">
        <v>424065</v>
      </c>
      <c r="B1420" s="180" t="s">
        <v>668</v>
      </c>
      <c r="C1420" s="181">
        <v>0</v>
      </c>
      <c r="D1420" s="181">
        <v>0</v>
      </c>
      <c r="E1420" s="181">
        <v>0</v>
      </c>
      <c r="F1420" s="181">
        <v>0</v>
      </c>
      <c r="G1420" s="181">
        <v>0</v>
      </c>
      <c r="H1420" s="181">
        <v>0</v>
      </c>
      <c r="I1420" s="181">
        <v>0</v>
      </c>
      <c r="J1420" s="166"/>
      <c r="K1420" s="166"/>
      <c r="L1420" s="166"/>
      <c r="M1420" s="166"/>
      <c r="N1420" s="166"/>
      <c r="O1420" s="166"/>
      <c r="P1420" s="166"/>
      <c r="Q1420" s="166"/>
      <c r="R1420" s="166"/>
      <c r="S1420" s="166"/>
      <c r="T1420" s="182">
        <v>48142.857142857145</v>
      </c>
      <c r="U1420" s="182">
        <v>0</v>
      </c>
      <c r="V1420" s="182">
        <v>0</v>
      </c>
    </row>
    <row r="1421" spans="1:22" s="167" customFormat="1" x14ac:dyDescent="0.25">
      <c r="A1421" s="179">
        <v>424070</v>
      </c>
      <c r="B1421" s="180" t="s">
        <v>667</v>
      </c>
      <c r="C1421" s="181">
        <v>0</v>
      </c>
      <c r="D1421" s="181">
        <v>0</v>
      </c>
      <c r="E1421" s="181">
        <v>0</v>
      </c>
      <c r="F1421" s="181">
        <v>0</v>
      </c>
      <c r="G1421" s="181">
        <v>0</v>
      </c>
      <c r="H1421" s="181">
        <v>0</v>
      </c>
      <c r="I1421" s="181">
        <v>0</v>
      </c>
      <c r="J1421" s="166"/>
      <c r="K1421" s="166"/>
      <c r="L1421" s="166"/>
      <c r="M1421" s="166"/>
      <c r="N1421" s="166"/>
      <c r="O1421" s="166"/>
      <c r="P1421" s="166"/>
      <c r="Q1421" s="166"/>
      <c r="R1421" s="166"/>
      <c r="S1421" s="166"/>
      <c r="T1421" s="182">
        <v>0</v>
      </c>
      <c r="U1421" s="182">
        <v>0</v>
      </c>
      <c r="V1421" s="182">
        <v>0</v>
      </c>
    </row>
    <row r="1422" spans="1:22" s="167" customFormat="1" x14ac:dyDescent="0.25">
      <c r="A1422" s="179">
        <v>424075</v>
      </c>
      <c r="B1422" s="180" t="s">
        <v>666</v>
      </c>
      <c r="C1422" s="181">
        <v>0</v>
      </c>
      <c r="D1422" s="181">
        <v>0</v>
      </c>
      <c r="E1422" s="181">
        <v>0</v>
      </c>
      <c r="F1422" s="181">
        <v>0</v>
      </c>
      <c r="G1422" s="181">
        <v>0</v>
      </c>
      <c r="H1422" s="181">
        <v>0</v>
      </c>
      <c r="I1422" s="181">
        <v>0</v>
      </c>
      <c r="J1422" s="166"/>
      <c r="K1422" s="166"/>
      <c r="L1422" s="166"/>
      <c r="M1422" s="166"/>
      <c r="N1422" s="166"/>
      <c r="O1422" s="166"/>
      <c r="P1422" s="166"/>
      <c r="Q1422" s="166"/>
      <c r="R1422" s="166"/>
      <c r="S1422" s="166"/>
      <c r="T1422" s="182">
        <v>0</v>
      </c>
      <c r="U1422" s="182">
        <v>0</v>
      </c>
      <c r="V1422" s="182">
        <v>0</v>
      </c>
    </row>
    <row r="1423" spans="1:22" s="167" customFormat="1" x14ac:dyDescent="0.25">
      <c r="A1423" s="179">
        <v>424080</v>
      </c>
      <c r="B1423" s="180" t="s">
        <v>665</v>
      </c>
      <c r="C1423" s="181">
        <v>0</v>
      </c>
      <c r="D1423" s="181">
        <v>0</v>
      </c>
      <c r="E1423" s="181">
        <v>0</v>
      </c>
      <c r="F1423" s="181">
        <v>0</v>
      </c>
      <c r="G1423" s="181">
        <v>0</v>
      </c>
      <c r="H1423" s="181">
        <v>0</v>
      </c>
      <c r="I1423" s="181">
        <v>0</v>
      </c>
      <c r="J1423" s="166"/>
      <c r="K1423" s="166"/>
      <c r="L1423" s="166"/>
      <c r="M1423" s="166"/>
      <c r="N1423" s="166"/>
      <c r="O1423" s="166"/>
      <c r="P1423" s="166"/>
      <c r="Q1423" s="166"/>
      <c r="R1423" s="166"/>
      <c r="S1423" s="166"/>
      <c r="T1423" s="182">
        <v>0</v>
      </c>
      <c r="U1423" s="182">
        <v>0</v>
      </c>
      <c r="V1423" s="182">
        <v>0</v>
      </c>
    </row>
    <row r="1424" spans="1:22" s="167" customFormat="1" x14ac:dyDescent="0.25">
      <c r="A1424" s="179">
        <v>424085</v>
      </c>
      <c r="B1424" s="180" t="s">
        <v>2391</v>
      </c>
      <c r="C1424" s="181">
        <v>0</v>
      </c>
      <c r="D1424" s="181">
        <v>0</v>
      </c>
      <c r="E1424" s="181">
        <v>0</v>
      </c>
      <c r="F1424" s="181">
        <v>0</v>
      </c>
      <c r="G1424" s="181">
        <v>0</v>
      </c>
      <c r="H1424" s="181">
        <v>0</v>
      </c>
      <c r="I1424" s="181">
        <v>0</v>
      </c>
      <c r="J1424" s="166"/>
      <c r="K1424" s="166"/>
      <c r="L1424" s="166"/>
      <c r="M1424" s="166"/>
      <c r="N1424" s="166"/>
      <c r="O1424" s="166"/>
      <c r="P1424" s="166"/>
      <c r="Q1424" s="166"/>
      <c r="R1424" s="166"/>
      <c r="S1424" s="166"/>
      <c r="T1424" s="182">
        <v>0</v>
      </c>
      <c r="U1424" s="182">
        <v>0</v>
      </c>
      <c r="V1424" s="182">
        <v>0</v>
      </c>
    </row>
    <row r="1425" spans="1:22" s="167" customFormat="1" x14ac:dyDescent="0.25">
      <c r="A1425" s="179">
        <v>424090</v>
      </c>
      <c r="B1425" s="180" t="s">
        <v>213</v>
      </c>
      <c r="C1425" s="181">
        <v>2820621.53</v>
      </c>
      <c r="D1425" s="181">
        <v>1695455.63</v>
      </c>
      <c r="E1425" s="181">
        <v>3864062.24</v>
      </c>
      <c r="F1425" s="181">
        <v>107875.55</v>
      </c>
      <c r="G1425" s="181">
        <v>27710.81</v>
      </c>
      <c r="H1425" s="181">
        <v>21291</v>
      </c>
      <c r="I1425" s="181">
        <v>1964.24</v>
      </c>
      <c r="J1425" s="166"/>
      <c r="K1425" s="166"/>
      <c r="L1425" s="166"/>
      <c r="M1425" s="166"/>
      <c r="N1425" s="166"/>
      <c r="O1425" s="166"/>
      <c r="P1425" s="166"/>
      <c r="Q1425" s="166"/>
      <c r="R1425" s="166"/>
      <c r="S1425" s="166"/>
      <c r="T1425" s="183">
        <v>43512715.571558431</v>
      </c>
      <c r="U1425" s="183">
        <v>16380.67</v>
      </c>
      <c r="V1425" s="183">
        <v>34195361.399999999</v>
      </c>
    </row>
    <row r="1426" spans="1:22" s="167" customFormat="1" x14ac:dyDescent="0.25">
      <c r="A1426" s="175">
        <v>424500</v>
      </c>
      <c r="B1426" s="176" t="s">
        <v>663</v>
      </c>
      <c r="C1426" s="177">
        <v>0</v>
      </c>
      <c r="D1426" s="177">
        <v>0</v>
      </c>
      <c r="E1426" s="177">
        <v>0</v>
      </c>
      <c r="F1426" s="177">
        <v>0</v>
      </c>
      <c r="G1426" s="177">
        <v>0</v>
      </c>
      <c r="H1426" s="177">
        <v>0</v>
      </c>
      <c r="I1426" s="177">
        <v>0</v>
      </c>
      <c r="J1426" s="166"/>
      <c r="K1426" s="166"/>
      <c r="L1426" s="166"/>
      <c r="M1426" s="166"/>
      <c r="N1426" s="166"/>
      <c r="O1426" s="166"/>
      <c r="P1426" s="166"/>
      <c r="Q1426" s="166"/>
      <c r="R1426" s="166"/>
      <c r="S1426" s="166"/>
      <c r="T1426" s="178">
        <v>6212176.1633766238</v>
      </c>
      <c r="U1426" s="178">
        <v>0</v>
      </c>
      <c r="V1426" s="178">
        <v>7659432.2000000132</v>
      </c>
    </row>
    <row r="1427" spans="1:22" s="167" customFormat="1" x14ac:dyDescent="0.25">
      <c r="A1427" s="179">
        <v>424505</v>
      </c>
      <c r="B1427" s="180" t="s">
        <v>662</v>
      </c>
      <c r="C1427" s="181">
        <v>0</v>
      </c>
      <c r="D1427" s="181">
        <v>0</v>
      </c>
      <c r="E1427" s="181">
        <v>0</v>
      </c>
      <c r="F1427" s="181">
        <v>0</v>
      </c>
      <c r="G1427" s="181">
        <v>0</v>
      </c>
      <c r="H1427" s="181">
        <v>0</v>
      </c>
      <c r="I1427" s="181">
        <v>0</v>
      </c>
      <c r="J1427" s="166"/>
      <c r="K1427" s="166"/>
      <c r="L1427" s="166"/>
      <c r="M1427" s="166"/>
      <c r="N1427" s="166"/>
      <c r="O1427" s="166"/>
      <c r="P1427" s="166"/>
      <c r="Q1427" s="166"/>
      <c r="R1427" s="166"/>
      <c r="S1427" s="166"/>
      <c r="T1427" s="182">
        <v>1875388.8831168832</v>
      </c>
      <c r="U1427" s="182">
        <v>0</v>
      </c>
      <c r="V1427" s="182">
        <v>0</v>
      </c>
    </row>
    <row r="1428" spans="1:22" s="167" customFormat="1" x14ac:dyDescent="0.25">
      <c r="A1428" s="179">
        <v>424510</v>
      </c>
      <c r="B1428" s="180" t="s">
        <v>661</v>
      </c>
      <c r="C1428" s="181">
        <v>0</v>
      </c>
      <c r="D1428" s="181">
        <v>0</v>
      </c>
      <c r="E1428" s="181">
        <v>0</v>
      </c>
      <c r="F1428" s="181">
        <v>0</v>
      </c>
      <c r="G1428" s="181">
        <v>0</v>
      </c>
      <c r="H1428" s="181">
        <v>0</v>
      </c>
      <c r="I1428" s="181">
        <v>0</v>
      </c>
      <c r="J1428" s="166"/>
      <c r="K1428" s="166"/>
      <c r="L1428" s="166"/>
      <c r="M1428" s="166"/>
      <c r="N1428" s="166"/>
      <c r="O1428" s="166"/>
      <c r="P1428" s="166"/>
      <c r="Q1428" s="166"/>
      <c r="R1428" s="166"/>
      <c r="S1428" s="166"/>
      <c r="T1428" s="182">
        <v>0</v>
      </c>
      <c r="U1428" s="182">
        <v>0</v>
      </c>
      <c r="V1428" s="182">
        <v>0</v>
      </c>
    </row>
    <row r="1429" spans="1:22" s="167" customFormat="1" x14ac:dyDescent="0.25">
      <c r="A1429" s="179">
        <v>424515</v>
      </c>
      <c r="B1429" s="180" t="s">
        <v>2392</v>
      </c>
      <c r="C1429" s="181">
        <v>0</v>
      </c>
      <c r="D1429" s="181">
        <v>0</v>
      </c>
      <c r="E1429" s="181">
        <v>0</v>
      </c>
      <c r="F1429" s="181">
        <v>0</v>
      </c>
      <c r="G1429" s="181">
        <v>0</v>
      </c>
      <c r="H1429" s="181">
        <v>0</v>
      </c>
      <c r="I1429" s="181">
        <v>0</v>
      </c>
      <c r="J1429" s="166"/>
      <c r="K1429" s="166"/>
      <c r="L1429" s="166"/>
      <c r="M1429" s="166"/>
      <c r="N1429" s="166"/>
      <c r="O1429" s="166"/>
      <c r="P1429" s="166"/>
      <c r="Q1429" s="166"/>
      <c r="R1429" s="166"/>
      <c r="S1429" s="166"/>
      <c r="T1429" s="182">
        <v>0</v>
      </c>
      <c r="U1429" s="182">
        <v>0</v>
      </c>
      <c r="V1429" s="182">
        <v>0</v>
      </c>
    </row>
    <row r="1430" spans="1:22" s="167" customFormat="1" x14ac:dyDescent="0.25">
      <c r="A1430" s="179">
        <v>424520</v>
      </c>
      <c r="B1430" s="180" t="s">
        <v>498</v>
      </c>
      <c r="C1430" s="181">
        <v>0</v>
      </c>
      <c r="D1430" s="181">
        <v>0</v>
      </c>
      <c r="E1430" s="181">
        <v>0</v>
      </c>
      <c r="F1430" s="181">
        <v>0</v>
      </c>
      <c r="G1430" s="181">
        <v>0</v>
      </c>
      <c r="H1430" s="181">
        <v>0</v>
      </c>
      <c r="I1430" s="181">
        <v>0</v>
      </c>
      <c r="J1430" s="166"/>
      <c r="K1430" s="166"/>
      <c r="L1430" s="166"/>
      <c r="M1430" s="166"/>
      <c r="N1430" s="166"/>
      <c r="O1430" s="166"/>
      <c r="P1430" s="166"/>
      <c r="Q1430" s="166"/>
      <c r="R1430" s="166"/>
      <c r="S1430" s="166"/>
      <c r="T1430" s="182">
        <v>0</v>
      </c>
      <c r="U1430" s="182">
        <v>0</v>
      </c>
      <c r="V1430" s="182">
        <v>0</v>
      </c>
    </row>
    <row r="1431" spans="1:22" s="167" customFormat="1" x14ac:dyDescent="0.25">
      <c r="A1431" s="179">
        <v>424525</v>
      </c>
      <c r="B1431" s="180" t="s">
        <v>659</v>
      </c>
      <c r="C1431" s="181">
        <v>0</v>
      </c>
      <c r="D1431" s="181">
        <v>0</v>
      </c>
      <c r="E1431" s="181">
        <v>0</v>
      </c>
      <c r="F1431" s="181">
        <v>0</v>
      </c>
      <c r="G1431" s="181">
        <v>0</v>
      </c>
      <c r="H1431" s="181">
        <v>0</v>
      </c>
      <c r="I1431" s="181">
        <v>0</v>
      </c>
      <c r="J1431" s="166"/>
      <c r="K1431" s="166"/>
      <c r="L1431" s="166"/>
      <c r="M1431" s="166"/>
      <c r="N1431" s="166"/>
      <c r="O1431" s="166"/>
      <c r="P1431" s="166"/>
      <c r="Q1431" s="166"/>
      <c r="R1431" s="166"/>
      <c r="S1431" s="166"/>
      <c r="T1431" s="182">
        <v>0</v>
      </c>
      <c r="U1431" s="182">
        <v>0</v>
      </c>
      <c r="V1431" s="182">
        <v>0</v>
      </c>
    </row>
    <row r="1432" spans="1:22" s="167" customFormat="1" x14ac:dyDescent="0.25">
      <c r="A1432" s="179">
        <v>424530</v>
      </c>
      <c r="B1432" s="180" t="s">
        <v>658</v>
      </c>
      <c r="C1432" s="181">
        <v>0</v>
      </c>
      <c r="D1432" s="181">
        <v>0</v>
      </c>
      <c r="E1432" s="181">
        <v>0</v>
      </c>
      <c r="F1432" s="181">
        <v>0</v>
      </c>
      <c r="G1432" s="181">
        <v>0</v>
      </c>
      <c r="H1432" s="181">
        <v>0</v>
      </c>
      <c r="I1432" s="181">
        <v>0</v>
      </c>
      <c r="J1432" s="166"/>
      <c r="K1432" s="166"/>
      <c r="L1432" s="166"/>
      <c r="M1432" s="166"/>
      <c r="N1432" s="166"/>
      <c r="O1432" s="166"/>
      <c r="P1432" s="166"/>
      <c r="Q1432" s="166"/>
      <c r="R1432" s="166"/>
      <c r="S1432" s="166"/>
      <c r="T1432" s="182">
        <v>3003610.4750649352</v>
      </c>
      <c r="U1432" s="182">
        <v>0</v>
      </c>
      <c r="V1432" s="182">
        <v>1990256.4000000001</v>
      </c>
    </row>
    <row r="1433" spans="1:22" s="167" customFormat="1" x14ac:dyDescent="0.25">
      <c r="A1433" s="179">
        <v>424595</v>
      </c>
      <c r="B1433" s="180" t="s">
        <v>514</v>
      </c>
      <c r="C1433" s="181">
        <v>0</v>
      </c>
      <c r="D1433" s="181">
        <v>0</v>
      </c>
      <c r="E1433" s="181">
        <v>0</v>
      </c>
      <c r="F1433" s="181">
        <v>0</v>
      </c>
      <c r="G1433" s="181">
        <v>0</v>
      </c>
      <c r="H1433" s="181">
        <v>0</v>
      </c>
      <c r="I1433" s="181">
        <v>0</v>
      </c>
      <c r="J1433" s="166"/>
      <c r="K1433" s="166"/>
      <c r="L1433" s="166"/>
      <c r="M1433" s="166"/>
      <c r="N1433" s="166"/>
      <c r="O1433" s="166"/>
      <c r="P1433" s="166"/>
      <c r="Q1433" s="166"/>
      <c r="R1433" s="166"/>
      <c r="S1433" s="166"/>
      <c r="T1433" s="182">
        <v>1333176.8051948051</v>
      </c>
      <c r="U1433" s="182">
        <v>0</v>
      </c>
      <c r="V1433" s="182">
        <v>0</v>
      </c>
    </row>
    <row r="1434" spans="1:22" s="167" customFormat="1" x14ac:dyDescent="0.25">
      <c r="A1434" s="175">
        <v>425000</v>
      </c>
      <c r="B1434" s="176" t="s">
        <v>657</v>
      </c>
      <c r="C1434" s="177">
        <v>0</v>
      </c>
      <c r="D1434" s="177">
        <v>0</v>
      </c>
      <c r="E1434" s="177">
        <v>0</v>
      </c>
      <c r="F1434" s="177">
        <v>0</v>
      </c>
      <c r="G1434" s="177">
        <v>0</v>
      </c>
      <c r="H1434" s="177">
        <v>0</v>
      </c>
      <c r="I1434" s="177">
        <v>0</v>
      </c>
      <c r="J1434" s="166"/>
      <c r="K1434" s="166"/>
      <c r="L1434" s="166"/>
      <c r="M1434" s="166"/>
      <c r="N1434" s="166"/>
      <c r="O1434" s="166"/>
      <c r="P1434" s="166"/>
      <c r="Q1434" s="166"/>
      <c r="R1434" s="166"/>
      <c r="S1434" s="166"/>
      <c r="T1434" s="178">
        <v>1571295.4545454546</v>
      </c>
      <c r="U1434" s="178">
        <v>0</v>
      </c>
      <c r="V1434" s="178">
        <v>0</v>
      </c>
    </row>
    <row r="1435" spans="1:22" s="167" customFormat="1" x14ac:dyDescent="0.25">
      <c r="A1435" s="175">
        <v>425500</v>
      </c>
      <c r="B1435" s="176" t="s">
        <v>656</v>
      </c>
      <c r="C1435" s="177">
        <v>0</v>
      </c>
      <c r="D1435" s="177">
        <v>0</v>
      </c>
      <c r="E1435" s="177">
        <v>0</v>
      </c>
      <c r="F1435" s="177">
        <v>0</v>
      </c>
      <c r="G1435" s="177">
        <v>0</v>
      </c>
      <c r="H1435" s="177">
        <v>0</v>
      </c>
      <c r="I1435" s="177">
        <v>0</v>
      </c>
      <c r="J1435" s="166"/>
      <c r="K1435" s="166"/>
      <c r="L1435" s="166"/>
      <c r="M1435" s="166"/>
      <c r="N1435" s="166"/>
      <c r="O1435" s="166"/>
      <c r="P1435" s="166"/>
      <c r="Q1435" s="166"/>
      <c r="R1435" s="166"/>
      <c r="S1435" s="166"/>
      <c r="T1435" s="178">
        <v>218518.34467532465</v>
      </c>
      <c r="U1435" s="178">
        <v>0</v>
      </c>
      <c r="V1435" s="178">
        <v>0</v>
      </c>
    </row>
    <row r="1436" spans="1:22" s="167" customFormat="1" x14ac:dyDescent="0.25">
      <c r="A1436" s="175">
        <v>426000</v>
      </c>
      <c r="B1436" s="176" t="s">
        <v>655</v>
      </c>
      <c r="C1436" s="177">
        <v>0</v>
      </c>
      <c r="D1436" s="177">
        <v>0</v>
      </c>
      <c r="E1436" s="177">
        <v>0</v>
      </c>
      <c r="F1436" s="177">
        <v>0</v>
      </c>
      <c r="G1436" s="177">
        <v>0</v>
      </c>
      <c r="H1436" s="177">
        <v>0</v>
      </c>
      <c r="I1436" s="177">
        <v>0</v>
      </c>
      <c r="J1436" s="166"/>
      <c r="K1436" s="166"/>
      <c r="L1436" s="166"/>
      <c r="M1436" s="166"/>
      <c r="N1436" s="166"/>
      <c r="O1436" s="166"/>
      <c r="P1436" s="166"/>
      <c r="Q1436" s="166"/>
      <c r="R1436" s="166"/>
      <c r="S1436" s="166"/>
      <c r="T1436" s="178">
        <v>25243.870129870131</v>
      </c>
      <c r="U1436" s="178">
        <v>0</v>
      </c>
      <c r="V1436" s="178">
        <v>0</v>
      </c>
    </row>
    <row r="1437" spans="1:22" s="167" customFormat="1" x14ac:dyDescent="0.25">
      <c r="A1437" s="168">
        <v>500000</v>
      </c>
      <c r="B1437" s="169" t="s">
        <v>654</v>
      </c>
      <c r="C1437" s="170">
        <v>1082312510.01</v>
      </c>
      <c r="D1437" s="170">
        <v>1288408229.3199999</v>
      </c>
      <c r="E1437" s="170">
        <v>1430751296.0799999</v>
      </c>
      <c r="F1437" s="170">
        <v>1572849873.4400001</v>
      </c>
      <c r="G1437" s="170">
        <v>1720917143.4000001</v>
      </c>
      <c r="H1437" s="170">
        <v>1525666979.9300001</v>
      </c>
      <c r="I1437" s="170">
        <v>444309562.38999999</v>
      </c>
      <c r="J1437" s="166"/>
      <c r="K1437" s="166"/>
      <c r="L1437" s="166"/>
      <c r="M1437" s="166"/>
      <c r="N1437" s="166"/>
      <c r="O1437" s="166"/>
      <c r="P1437" s="166"/>
      <c r="Q1437" s="166"/>
      <c r="R1437" s="166"/>
      <c r="S1437" s="166"/>
      <c r="T1437" s="185">
        <v>4846217803.3671427</v>
      </c>
      <c r="U1437" s="185">
        <v>2912290540.1799998</v>
      </c>
      <c r="V1437" s="185">
        <v>6206698349.696002</v>
      </c>
    </row>
    <row r="1438" spans="1:22" s="167" customFormat="1" x14ac:dyDescent="0.25">
      <c r="A1438" s="171">
        <v>510000</v>
      </c>
      <c r="B1438" s="172" t="s">
        <v>2393</v>
      </c>
      <c r="C1438" s="173">
        <v>731012572.02999997</v>
      </c>
      <c r="D1438" s="173">
        <v>787332455.63999999</v>
      </c>
      <c r="E1438" s="173">
        <v>973209100.17999995</v>
      </c>
      <c r="F1438" s="173">
        <v>1083219957.3099999</v>
      </c>
      <c r="G1438" s="173">
        <v>1141549196.8099999</v>
      </c>
      <c r="H1438" s="173">
        <v>1304820161.0799999</v>
      </c>
      <c r="I1438" s="173">
        <v>346110750.11000001</v>
      </c>
      <c r="J1438" s="166"/>
      <c r="K1438" s="166"/>
      <c r="L1438" s="166"/>
      <c r="M1438" s="166"/>
      <c r="N1438" s="166"/>
      <c r="O1438" s="166"/>
      <c r="P1438" s="166"/>
      <c r="Q1438" s="166"/>
      <c r="R1438" s="166"/>
      <c r="S1438" s="166"/>
      <c r="T1438" s="174">
        <v>3255169923.1671424</v>
      </c>
      <c r="U1438" s="174">
        <v>2064688295.5699999</v>
      </c>
      <c r="V1438" s="174">
        <v>4085728238.5400004</v>
      </c>
    </row>
    <row r="1439" spans="1:22" s="167" customFormat="1" x14ac:dyDescent="0.25">
      <c r="A1439" s="218">
        <v>510500</v>
      </c>
      <c r="B1439" s="219" t="s">
        <v>489</v>
      </c>
      <c r="C1439" s="220">
        <v>292940471.82999998</v>
      </c>
      <c r="D1439" s="220">
        <v>326270082</v>
      </c>
      <c r="E1439" s="220">
        <v>403156757</v>
      </c>
      <c r="F1439" s="220">
        <v>489310447</v>
      </c>
      <c r="G1439" s="220">
        <v>527924343</v>
      </c>
      <c r="H1439" s="220">
        <v>582461904</v>
      </c>
      <c r="I1439" s="220">
        <v>152624230</v>
      </c>
      <c r="J1439" s="166"/>
      <c r="K1439" s="166"/>
      <c r="L1439" s="166"/>
      <c r="M1439" s="166"/>
      <c r="N1439" s="166"/>
      <c r="O1439" s="166"/>
      <c r="P1439" s="166"/>
      <c r="Q1439" s="166"/>
      <c r="R1439" s="166"/>
      <c r="S1439" s="166"/>
      <c r="T1439" s="178">
        <v>1425879316.7670131</v>
      </c>
      <c r="U1439" s="178">
        <v>885474873</v>
      </c>
      <c r="V1439" s="178">
        <v>1551067936.0000005</v>
      </c>
    </row>
    <row r="1440" spans="1:22" s="167" customFormat="1" x14ac:dyDescent="0.25">
      <c r="A1440" s="179">
        <v>510501</v>
      </c>
      <c r="B1440" s="180" t="s">
        <v>488</v>
      </c>
      <c r="C1440" s="181">
        <v>0</v>
      </c>
      <c r="D1440" s="181">
        <v>0</v>
      </c>
      <c r="E1440" s="181">
        <v>0</v>
      </c>
      <c r="F1440" s="181">
        <v>0</v>
      </c>
      <c r="G1440" s="181">
        <v>0</v>
      </c>
      <c r="H1440" s="181">
        <v>0</v>
      </c>
      <c r="I1440" s="181">
        <v>0</v>
      </c>
      <c r="J1440" s="166"/>
      <c r="K1440" s="166"/>
      <c r="L1440" s="166"/>
      <c r="M1440" s="166"/>
      <c r="N1440" s="166"/>
      <c r="O1440" s="166"/>
      <c r="P1440" s="166"/>
      <c r="Q1440" s="166"/>
      <c r="R1440" s="166"/>
      <c r="S1440" s="166"/>
      <c r="T1440" s="182">
        <v>80030682.431168824</v>
      </c>
      <c r="U1440" s="182">
        <v>0</v>
      </c>
      <c r="V1440" s="182">
        <v>159328736.40000001</v>
      </c>
    </row>
    <row r="1441" spans="1:22" s="167" customFormat="1" x14ac:dyDescent="0.25">
      <c r="A1441" s="179">
        <v>510502</v>
      </c>
      <c r="B1441" s="180" t="s">
        <v>2394</v>
      </c>
      <c r="C1441" s="181">
        <v>0</v>
      </c>
      <c r="D1441" s="181">
        <v>0</v>
      </c>
      <c r="E1441" s="181">
        <v>0</v>
      </c>
      <c r="F1441" s="181">
        <v>0</v>
      </c>
      <c r="G1441" s="181">
        <v>0</v>
      </c>
      <c r="H1441" s="181">
        <v>0</v>
      </c>
      <c r="I1441" s="181">
        <v>0</v>
      </c>
      <c r="J1441" s="166"/>
      <c r="K1441" s="166"/>
      <c r="L1441" s="166"/>
      <c r="M1441" s="166"/>
      <c r="N1441" s="166"/>
      <c r="O1441" s="166"/>
      <c r="P1441" s="166"/>
      <c r="Q1441" s="166"/>
      <c r="R1441" s="166"/>
      <c r="S1441" s="166"/>
      <c r="T1441" s="182">
        <v>100146.85714285714</v>
      </c>
      <c r="U1441" s="182">
        <v>0</v>
      </c>
      <c r="V1441" s="182">
        <v>0</v>
      </c>
    </row>
    <row r="1442" spans="1:22" s="167" customFormat="1" x14ac:dyDescent="0.25">
      <c r="A1442" s="179">
        <v>510503</v>
      </c>
      <c r="B1442" s="180" t="s">
        <v>486</v>
      </c>
      <c r="C1442" s="181">
        <v>156713455</v>
      </c>
      <c r="D1442" s="181">
        <v>164913187</v>
      </c>
      <c r="E1442" s="181">
        <v>211742339</v>
      </c>
      <c r="F1442" s="181">
        <v>257331178</v>
      </c>
      <c r="G1442" s="181">
        <v>263679485</v>
      </c>
      <c r="H1442" s="181">
        <v>268801901</v>
      </c>
      <c r="I1442" s="181">
        <v>82120333</v>
      </c>
      <c r="J1442" s="166"/>
      <c r="K1442" s="166"/>
      <c r="L1442" s="166"/>
      <c r="M1442" s="166"/>
      <c r="N1442" s="166"/>
      <c r="O1442" s="166"/>
      <c r="P1442" s="166"/>
      <c r="Q1442" s="166"/>
      <c r="R1442" s="166"/>
      <c r="S1442" s="166"/>
      <c r="T1442" s="182">
        <v>664858387.53961039</v>
      </c>
      <c r="U1442" s="182">
        <v>465378734</v>
      </c>
      <c r="V1442" s="182">
        <v>856194029.80000007</v>
      </c>
    </row>
    <row r="1443" spans="1:22" s="167" customFormat="1" x14ac:dyDescent="0.25">
      <c r="A1443" s="179">
        <v>510504</v>
      </c>
      <c r="B1443" s="180" t="s">
        <v>485</v>
      </c>
      <c r="C1443" s="181">
        <v>0</v>
      </c>
      <c r="D1443" s="181">
        <v>0</v>
      </c>
      <c r="E1443" s="181">
        <v>0</v>
      </c>
      <c r="F1443" s="181">
        <v>0</v>
      </c>
      <c r="G1443" s="181">
        <v>0</v>
      </c>
      <c r="H1443" s="181">
        <v>0</v>
      </c>
      <c r="I1443" s="181">
        <v>0</v>
      </c>
      <c r="J1443" s="166"/>
      <c r="K1443" s="166"/>
      <c r="L1443" s="166"/>
      <c r="M1443" s="166"/>
      <c r="N1443" s="166"/>
      <c r="O1443" s="166"/>
      <c r="P1443" s="166"/>
      <c r="Q1443" s="166"/>
      <c r="R1443" s="166"/>
      <c r="S1443" s="166"/>
      <c r="T1443" s="182">
        <v>1443767.8051948051</v>
      </c>
      <c r="U1443" s="182">
        <v>0</v>
      </c>
      <c r="V1443" s="182">
        <v>0</v>
      </c>
    </row>
    <row r="1444" spans="1:22" s="167" customFormat="1" x14ac:dyDescent="0.25">
      <c r="A1444" s="179">
        <v>510505</v>
      </c>
      <c r="B1444" s="180" t="s">
        <v>484</v>
      </c>
      <c r="C1444" s="181">
        <v>0</v>
      </c>
      <c r="D1444" s="181">
        <v>0</v>
      </c>
      <c r="E1444" s="181">
        <v>0</v>
      </c>
      <c r="F1444" s="181">
        <v>0</v>
      </c>
      <c r="G1444" s="181">
        <v>0</v>
      </c>
      <c r="H1444" s="181">
        <v>0</v>
      </c>
      <c r="I1444" s="181">
        <v>0</v>
      </c>
      <c r="J1444" s="166"/>
      <c r="K1444" s="166"/>
      <c r="L1444" s="166"/>
      <c r="M1444" s="166"/>
      <c r="N1444" s="166"/>
      <c r="O1444" s="166"/>
      <c r="P1444" s="166"/>
      <c r="Q1444" s="166"/>
      <c r="R1444" s="166"/>
      <c r="S1444" s="166"/>
      <c r="T1444" s="182">
        <v>3051013.25974026</v>
      </c>
      <c r="U1444" s="182">
        <v>0</v>
      </c>
      <c r="V1444" s="182">
        <v>1363440</v>
      </c>
    </row>
    <row r="1445" spans="1:22" s="167" customFormat="1" x14ac:dyDescent="0.25">
      <c r="A1445" s="179">
        <v>510506</v>
      </c>
      <c r="B1445" s="180" t="s">
        <v>483</v>
      </c>
      <c r="C1445" s="181">
        <v>1259065</v>
      </c>
      <c r="D1445" s="181">
        <v>943549</v>
      </c>
      <c r="E1445" s="181">
        <v>1738600</v>
      </c>
      <c r="F1445" s="181">
        <v>9314454</v>
      </c>
      <c r="G1445" s="181">
        <v>4175000</v>
      </c>
      <c r="H1445" s="181">
        <v>4953751</v>
      </c>
      <c r="I1445" s="181">
        <v>1627985</v>
      </c>
      <c r="J1445" s="166"/>
      <c r="K1445" s="166"/>
      <c r="L1445" s="166"/>
      <c r="M1445" s="166"/>
      <c r="N1445" s="166"/>
      <c r="O1445" s="166"/>
      <c r="P1445" s="166"/>
      <c r="Q1445" s="166"/>
      <c r="R1445" s="166"/>
      <c r="S1445" s="166"/>
      <c r="T1445" s="182">
        <v>18422814.649350651</v>
      </c>
      <c r="U1445" s="182">
        <v>0</v>
      </c>
      <c r="V1445" s="182">
        <v>4287622.400000005</v>
      </c>
    </row>
    <row r="1446" spans="1:22" s="167" customFormat="1" x14ac:dyDescent="0.25">
      <c r="A1446" s="179">
        <v>510507</v>
      </c>
      <c r="B1446" s="180" t="s">
        <v>2395</v>
      </c>
      <c r="C1446" s="181">
        <v>0</v>
      </c>
      <c r="D1446" s="181">
        <v>0</v>
      </c>
      <c r="E1446" s="181">
        <v>0</v>
      </c>
      <c r="F1446" s="181">
        <v>0</v>
      </c>
      <c r="G1446" s="181">
        <v>0</v>
      </c>
      <c r="H1446" s="181">
        <v>0</v>
      </c>
      <c r="I1446" s="181">
        <v>0</v>
      </c>
      <c r="J1446" s="166"/>
      <c r="K1446" s="166"/>
      <c r="L1446" s="166"/>
      <c r="M1446" s="166"/>
      <c r="N1446" s="166"/>
      <c r="O1446" s="166"/>
      <c r="P1446" s="166"/>
      <c r="Q1446" s="166"/>
      <c r="R1446" s="166"/>
      <c r="S1446" s="166"/>
      <c r="T1446" s="182">
        <v>411067.66233766236</v>
      </c>
      <c r="U1446" s="182">
        <v>0</v>
      </c>
      <c r="V1446" s="182">
        <v>0</v>
      </c>
    </row>
    <row r="1447" spans="1:22" s="167" customFormat="1" x14ac:dyDescent="0.25">
      <c r="A1447" s="179">
        <v>510508</v>
      </c>
      <c r="B1447" s="180" t="s">
        <v>481</v>
      </c>
      <c r="C1447" s="181">
        <v>252725</v>
      </c>
      <c r="D1447" s="181">
        <v>252666</v>
      </c>
      <c r="E1447" s="181">
        <v>742623</v>
      </c>
      <c r="F1447" s="181">
        <v>3022983</v>
      </c>
      <c r="G1447" s="181">
        <v>757852</v>
      </c>
      <c r="H1447" s="181">
        <v>81551</v>
      </c>
      <c r="I1447" s="181">
        <v>75333</v>
      </c>
      <c r="J1447" s="166"/>
      <c r="K1447" s="166"/>
      <c r="L1447" s="166"/>
      <c r="M1447" s="166"/>
      <c r="N1447" s="166"/>
      <c r="O1447" s="166"/>
      <c r="P1447" s="166"/>
      <c r="Q1447" s="166"/>
      <c r="R1447" s="166"/>
      <c r="S1447" s="166"/>
      <c r="T1447" s="182">
        <v>2958934.4714285717</v>
      </c>
      <c r="U1447" s="182">
        <v>0</v>
      </c>
      <c r="V1447" s="182">
        <v>2836221.2000000044</v>
      </c>
    </row>
    <row r="1448" spans="1:22" s="167" customFormat="1" x14ac:dyDescent="0.25">
      <c r="A1448" s="179">
        <v>510509</v>
      </c>
      <c r="B1448" s="180" t="s">
        <v>480</v>
      </c>
      <c r="C1448" s="181">
        <v>5650439</v>
      </c>
      <c r="D1448" s="181">
        <v>5162449</v>
      </c>
      <c r="E1448" s="181">
        <v>8403653</v>
      </c>
      <c r="F1448" s="181">
        <v>11759383</v>
      </c>
      <c r="G1448" s="181">
        <v>11001951</v>
      </c>
      <c r="H1448" s="181">
        <v>11617680</v>
      </c>
      <c r="I1448" s="181">
        <v>3851059</v>
      </c>
      <c r="J1448" s="166"/>
      <c r="K1448" s="166"/>
      <c r="L1448" s="166"/>
      <c r="M1448" s="166"/>
      <c r="N1448" s="166"/>
      <c r="O1448" s="166"/>
      <c r="P1448" s="166"/>
      <c r="Q1448" s="166"/>
      <c r="R1448" s="166"/>
      <c r="S1448" s="166"/>
      <c r="T1448" s="182">
        <v>12475221.233766234</v>
      </c>
      <c r="U1448" s="182">
        <v>8267967</v>
      </c>
      <c r="V1448" s="182">
        <v>18787592.200000003</v>
      </c>
    </row>
    <row r="1449" spans="1:22" s="167" customFormat="1" x14ac:dyDescent="0.25">
      <c r="A1449" s="179">
        <v>510510</v>
      </c>
      <c r="B1449" s="180" t="s">
        <v>2396</v>
      </c>
      <c r="C1449" s="181">
        <v>15146265</v>
      </c>
      <c r="D1449" s="181">
        <v>15033819</v>
      </c>
      <c r="E1449" s="181">
        <v>19506531</v>
      </c>
      <c r="F1449" s="181">
        <v>24262272</v>
      </c>
      <c r="G1449" s="181">
        <v>24403039</v>
      </c>
      <c r="H1449" s="181">
        <v>25234572</v>
      </c>
      <c r="I1449" s="181">
        <v>7505110</v>
      </c>
      <c r="J1449" s="166"/>
      <c r="K1449" s="166"/>
      <c r="L1449" s="166"/>
      <c r="M1449" s="166"/>
      <c r="N1449" s="166"/>
      <c r="O1449" s="166"/>
      <c r="P1449" s="166"/>
      <c r="Q1449" s="166"/>
      <c r="R1449" s="166"/>
      <c r="S1449" s="166"/>
      <c r="T1449" s="182">
        <v>64534233.05493506</v>
      </c>
      <c r="U1449" s="182">
        <v>42063012</v>
      </c>
      <c r="V1449" s="182">
        <v>78114987</v>
      </c>
    </row>
    <row r="1450" spans="1:22" s="167" customFormat="1" x14ac:dyDescent="0.25">
      <c r="A1450" s="179">
        <v>510511</v>
      </c>
      <c r="B1450" s="180" t="s">
        <v>2397</v>
      </c>
      <c r="C1450" s="181">
        <v>1817553</v>
      </c>
      <c r="D1450" s="181">
        <v>1749064</v>
      </c>
      <c r="E1450" s="181">
        <v>2179770</v>
      </c>
      <c r="F1450" s="181">
        <v>2695952</v>
      </c>
      <c r="G1450" s="181">
        <v>2997130</v>
      </c>
      <c r="H1450" s="181">
        <v>2923661</v>
      </c>
      <c r="I1450" s="181">
        <v>220406</v>
      </c>
      <c r="J1450" s="166"/>
      <c r="K1450" s="166"/>
      <c r="L1450" s="166"/>
      <c r="M1450" s="166"/>
      <c r="N1450" s="166"/>
      <c r="O1450" s="166"/>
      <c r="P1450" s="166"/>
      <c r="Q1450" s="166"/>
      <c r="R1450" s="166"/>
      <c r="S1450" s="166"/>
      <c r="T1450" s="182">
        <v>7108080.0712987017</v>
      </c>
      <c r="U1450" s="182">
        <v>4880902</v>
      </c>
      <c r="V1450" s="182">
        <v>9141613.4000000004</v>
      </c>
    </row>
    <row r="1451" spans="1:22" s="167" customFormat="1" x14ac:dyDescent="0.25">
      <c r="A1451" s="179">
        <v>510512</v>
      </c>
      <c r="B1451" s="180" t="s">
        <v>477</v>
      </c>
      <c r="C1451" s="181">
        <v>15207238</v>
      </c>
      <c r="D1451" s="181">
        <v>15160256</v>
      </c>
      <c r="E1451" s="181">
        <v>19583833</v>
      </c>
      <c r="F1451" s="181">
        <v>24297945</v>
      </c>
      <c r="G1451" s="181">
        <v>24272120</v>
      </c>
      <c r="H1451" s="181">
        <v>25504324</v>
      </c>
      <c r="I1451" s="181">
        <v>7505110</v>
      </c>
      <c r="J1451" s="166"/>
      <c r="K1451" s="166"/>
      <c r="L1451" s="166"/>
      <c r="M1451" s="166"/>
      <c r="N1451" s="166"/>
      <c r="O1451" s="166"/>
      <c r="P1451" s="166"/>
      <c r="Q1451" s="166"/>
      <c r="R1451" s="166"/>
      <c r="S1451" s="166"/>
      <c r="T1451" s="182">
        <v>64395735.952077925</v>
      </c>
      <c r="U1451" s="182">
        <v>41375700</v>
      </c>
      <c r="V1451" s="182">
        <v>78890862.400000006</v>
      </c>
    </row>
    <row r="1452" spans="1:22" s="167" customFormat="1" x14ac:dyDescent="0.25">
      <c r="A1452" s="179">
        <v>510513</v>
      </c>
      <c r="B1452" s="180" t="s">
        <v>476</v>
      </c>
      <c r="C1452" s="181">
        <v>14350668</v>
      </c>
      <c r="D1452" s="181">
        <v>18340498</v>
      </c>
      <c r="E1452" s="181">
        <v>18179849</v>
      </c>
      <c r="F1452" s="181">
        <v>26880247</v>
      </c>
      <c r="G1452" s="181">
        <v>29530849</v>
      </c>
      <c r="H1452" s="181">
        <v>31618870</v>
      </c>
      <c r="I1452" s="181">
        <v>9625357</v>
      </c>
      <c r="J1452" s="166"/>
      <c r="K1452" s="166"/>
      <c r="L1452" s="166"/>
      <c r="M1452" s="166"/>
      <c r="N1452" s="166"/>
      <c r="O1452" s="166"/>
      <c r="P1452" s="166"/>
      <c r="Q1452" s="166"/>
      <c r="R1452" s="166"/>
      <c r="S1452" s="166"/>
      <c r="T1452" s="182">
        <v>37318534.79012987</v>
      </c>
      <c r="U1452" s="182">
        <v>0</v>
      </c>
      <c r="V1452" s="182">
        <v>38372901.800000042</v>
      </c>
    </row>
    <row r="1453" spans="1:22" s="167" customFormat="1" x14ac:dyDescent="0.25">
      <c r="A1453" s="179">
        <v>510514</v>
      </c>
      <c r="B1453" s="180" t="s">
        <v>475</v>
      </c>
      <c r="C1453" s="181">
        <v>0</v>
      </c>
      <c r="D1453" s="181">
        <v>0</v>
      </c>
      <c r="E1453" s="181">
        <v>0</v>
      </c>
      <c r="F1453" s="181">
        <v>0</v>
      </c>
      <c r="G1453" s="181">
        <v>0</v>
      </c>
      <c r="H1453" s="181">
        <v>0</v>
      </c>
      <c r="I1453" s="181">
        <v>0</v>
      </c>
      <c r="J1453" s="166"/>
      <c r="K1453" s="166"/>
      <c r="L1453" s="166"/>
      <c r="M1453" s="166"/>
      <c r="N1453" s="166"/>
      <c r="O1453" s="166"/>
      <c r="P1453" s="166"/>
      <c r="Q1453" s="166"/>
      <c r="R1453" s="166"/>
      <c r="S1453" s="166"/>
      <c r="T1453" s="182">
        <v>16915448.355324674</v>
      </c>
      <c r="U1453" s="182">
        <v>0</v>
      </c>
      <c r="V1453" s="182">
        <v>13478491.200000003</v>
      </c>
    </row>
    <row r="1454" spans="1:22" s="167" customFormat="1" x14ac:dyDescent="0.25">
      <c r="A1454" s="179">
        <v>510515</v>
      </c>
      <c r="B1454" s="180" t="s">
        <v>2398</v>
      </c>
      <c r="C1454" s="181">
        <v>0</v>
      </c>
      <c r="D1454" s="181">
        <v>0</v>
      </c>
      <c r="E1454" s="181">
        <v>0</v>
      </c>
      <c r="F1454" s="181">
        <v>0</v>
      </c>
      <c r="G1454" s="181">
        <v>0</v>
      </c>
      <c r="H1454" s="181">
        <v>0</v>
      </c>
      <c r="I1454" s="181">
        <v>0</v>
      </c>
      <c r="J1454" s="166"/>
      <c r="K1454" s="166"/>
      <c r="L1454" s="166"/>
      <c r="M1454" s="166"/>
      <c r="N1454" s="166"/>
      <c r="O1454" s="166"/>
      <c r="P1454" s="166"/>
      <c r="Q1454" s="166"/>
      <c r="R1454" s="166"/>
      <c r="S1454" s="166"/>
      <c r="T1454" s="182">
        <v>2466755.5887012985</v>
      </c>
      <c r="U1454" s="182">
        <v>0</v>
      </c>
      <c r="V1454" s="182">
        <v>0</v>
      </c>
    </row>
    <row r="1455" spans="1:22" s="167" customFormat="1" x14ac:dyDescent="0.25">
      <c r="A1455" s="179">
        <v>510516</v>
      </c>
      <c r="B1455" s="180" t="s">
        <v>473</v>
      </c>
      <c r="C1455" s="181">
        <v>9615762.5500000007</v>
      </c>
      <c r="D1455" s="181">
        <v>11348173</v>
      </c>
      <c r="E1455" s="181">
        <v>13829601</v>
      </c>
      <c r="F1455" s="181">
        <v>12657939</v>
      </c>
      <c r="G1455" s="181">
        <v>16748696</v>
      </c>
      <c r="H1455" s="181">
        <v>18062029</v>
      </c>
      <c r="I1455" s="181">
        <v>5712838</v>
      </c>
      <c r="J1455" s="166"/>
      <c r="K1455" s="166"/>
      <c r="L1455" s="166"/>
      <c r="M1455" s="166"/>
      <c r="N1455" s="166"/>
      <c r="O1455" s="166"/>
      <c r="P1455" s="166"/>
      <c r="Q1455" s="166"/>
      <c r="R1455" s="166"/>
      <c r="S1455" s="166"/>
      <c r="T1455" s="182">
        <v>46529105.879870132</v>
      </c>
      <c r="U1455" s="182">
        <v>27680085</v>
      </c>
      <c r="V1455" s="182">
        <v>50490401.968000002</v>
      </c>
    </row>
    <row r="1456" spans="1:22" s="167" customFormat="1" x14ac:dyDescent="0.25">
      <c r="A1456" s="179">
        <v>510517</v>
      </c>
      <c r="B1456" s="180" t="s">
        <v>2399</v>
      </c>
      <c r="C1456" s="181">
        <v>0</v>
      </c>
      <c r="D1456" s="181">
        <v>0</v>
      </c>
      <c r="E1456" s="181">
        <v>0</v>
      </c>
      <c r="F1456" s="181">
        <v>0</v>
      </c>
      <c r="G1456" s="181">
        <v>0</v>
      </c>
      <c r="H1456" s="181">
        <v>0</v>
      </c>
      <c r="I1456" s="181">
        <v>0</v>
      </c>
      <c r="J1456" s="166"/>
      <c r="K1456" s="166"/>
      <c r="L1456" s="166"/>
      <c r="M1456" s="166"/>
      <c r="N1456" s="166"/>
      <c r="O1456" s="166"/>
      <c r="P1456" s="166"/>
      <c r="Q1456" s="166"/>
      <c r="R1456" s="166"/>
      <c r="S1456" s="166"/>
      <c r="T1456" s="182">
        <v>960662.45454545459</v>
      </c>
      <c r="U1456" s="182">
        <v>0</v>
      </c>
      <c r="V1456" s="182">
        <v>0</v>
      </c>
    </row>
    <row r="1457" spans="1:22" s="167" customFormat="1" x14ac:dyDescent="0.25">
      <c r="A1457" s="179">
        <v>510518</v>
      </c>
      <c r="B1457" s="180" t="s">
        <v>471</v>
      </c>
      <c r="C1457" s="181">
        <v>0</v>
      </c>
      <c r="D1457" s="181">
        <v>0</v>
      </c>
      <c r="E1457" s="181">
        <v>0</v>
      </c>
      <c r="F1457" s="181">
        <v>0</v>
      </c>
      <c r="G1457" s="181">
        <v>0</v>
      </c>
      <c r="H1457" s="181">
        <v>0</v>
      </c>
      <c r="I1457" s="181">
        <v>0</v>
      </c>
      <c r="J1457" s="166"/>
      <c r="K1457" s="166"/>
      <c r="L1457" s="166"/>
      <c r="M1457" s="166"/>
      <c r="N1457" s="166"/>
      <c r="O1457" s="166"/>
      <c r="P1457" s="166"/>
      <c r="Q1457" s="166"/>
      <c r="R1457" s="166"/>
      <c r="S1457" s="166"/>
      <c r="T1457" s="182">
        <v>1863855.142857143</v>
      </c>
      <c r="U1457" s="182">
        <v>0</v>
      </c>
      <c r="V1457" s="182">
        <v>0</v>
      </c>
    </row>
    <row r="1458" spans="1:22" s="167" customFormat="1" x14ac:dyDescent="0.25">
      <c r="A1458" s="179">
        <v>510519</v>
      </c>
      <c r="B1458" s="180" t="s">
        <v>470</v>
      </c>
      <c r="C1458" s="181">
        <v>1406139</v>
      </c>
      <c r="D1458" s="181">
        <v>3558918</v>
      </c>
      <c r="E1458" s="181">
        <v>1754031</v>
      </c>
      <c r="F1458" s="181">
        <v>2309613</v>
      </c>
      <c r="G1458" s="181">
        <v>874883</v>
      </c>
      <c r="H1458" s="181">
        <v>3674368</v>
      </c>
      <c r="I1458" s="181">
        <v>337250</v>
      </c>
      <c r="J1458" s="166"/>
      <c r="K1458" s="166"/>
      <c r="L1458" s="166"/>
      <c r="M1458" s="166"/>
      <c r="N1458" s="166"/>
      <c r="O1458" s="166"/>
      <c r="P1458" s="166"/>
      <c r="Q1458" s="166"/>
      <c r="R1458" s="166"/>
      <c r="S1458" s="166"/>
      <c r="T1458" s="182">
        <v>73055496.622857139</v>
      </c>
      <c r="U1458" s="182">
        <v>14316729</v>
      </c>
      <c r="V1458" s="182">
        <v>62870997.400000036</v>
      </c>
    </row>
    <row r="1459" spans="1:22" s="167" customFormat="1" x14ac:dyDescent="0.25">
      <c r="A1459" s="179">
        <v>510520</v>
      </c>
      <c r="B1459" s="180" t="s">
        <v>469</v>
      </c>
      <c r="C1459" s="181">
        <v>0</v>
      </c>
      <c r="D1459" s="181">
        <v>0</v>
      </c>
      <c r="E1459" s="181">
        <v>0</v>
      </c>
      <c r="F1459" s="181">
        <v>0</v>
      </c>
      <c r="G1459" s="181">
        <v>0</v>
      </c>
      <c r="H1459" s="181">
        <v>1182926</v>
      </c>
      <c r="I1459" s="181">
        <v>0</v>
      </c>
      <c r="J1459" s="166"/>
      <c r="K1459" s="166"/>
      <c r="L1459" s="166"/>
      <c r="M1459" s="166"/>
      <c r="N1459" s="166"/>
      <c r="O1459" s="166"/>
      <c r="P1459" s="166"/>
      <c r="Q1459" s="166"/>
      <c r="R1459" s="166"/>
      <c r="S1459" s="166"/>
      <c r="T1459" s="182">
        <v>8810402.2597402595</v>
      </c>
      <c r="U1459" s="182">
        <v>0</v>
      </c>
      <c r="V1459" s="182">
        <v>7714159.8000000035</v>
      </c>
    </row>
    <row r="1460" spans="1:22" s="167" customFormat="1" x14ac:dyDescent="0.25">
      <c r="A1460" s="179">
        <v>510521</v>
      </c>
      <c r="B1460" s="180" t="s">
        <v>2400</v>
      </c>
      <c r="C1460" s="181">
        <v>3567212.28</v>
      </c>
      <c r="D1460" s="181">
        <v>2877408</v>
      </c>
      <c r="E1460" s="181">
        <v>4570752</v>
      </c>
      <c r="F1460" s="181">
        <v>6408526</v>
      </c>
      <c r="G1460" s="181">
        <v>6002800</v>
      </c>
      <c r="H1460" s="181">
        <v>5437500</v>
      </c>
      <c r="I1460" s="181">
        <v>1750000</v>
      </c>
      <c r="J1460" s="166"/>
      <c r="K1460" s="166"/>
      <c r="L1460" s="166"/>
      <c r="M1460" s="166"/>
      <c r="N1460" s="166"/>
      <c r="O1460" s="166"/>
      <c r="P1460" s="166"/>
      <c r="Q1460" s="166"/>
      <c r="R1460" s="166"/>
      <c r="S1460" s="166"/>
      <c r="T1460" s="182">
        <v>7247987.0041558435</v>
      </c>
      <c r="U1460" s="182">
        <v>3306970</v>
      </c>
      <c r="V1460" s="182">
        <v>11977955.200000005</v>
      </c>
    </row>
    <row r="1461" spans="1:22" s="167" customFormat="1" x14ac:dyDescent="0.25">
      <c r="A1461" s="179">
        <v>510522</v>
      </c>
      <c r="B1461" s="180" t="s">
        <v>467</v>
      </c>
      <c r="C1461" s="181">
        <v>1093333</v>
      </c>
      <c r="D1461" s="181">
        <v>783334</v>
      </c>
      <c r="E1461" s="181">
        <v>1000000</v>
      </c>
      <c r="F1461" s="181">
        <v>1123343</v>
      </c>
      <c r="G1461" s="181">
        <v>80000</v>
      </c>
      <c r="H1461" s="181">
        <v>926667</v>
      </c>
      <c r="I1461" s="181">
        <v>800000</v>
      </c>
      <c r="J1461" s="166"/>
      <c r="K1461" s="166"/>
      <c r="L1461" s="166"/>
      <c r="M1461" s="166"/>
      <c r="N1461" s="166"/>
      <c r="O1461" s="166"/>
      <c r="P1461" s="166"/>
      <c r="Q1461" s="166"/>
      <c r="R1461" s="166"/>
      <c r="S1461" s="166"/>
      <c r="T1461" s="182">
        <v>19867048.883116882</v>
      </c>
      <c r="U1461" s="182">
        <v>1454852</v>
      </c>
      <c r="V1461" s="182">
        <v>16841632.800000004</v>
      </c>
    </row>
    <row r="1462" spans="1:22" s="167" customFormat="1" x14ac:dyDescent="0.25">
      <c r="A1462" s="179">
        <v>510523</v>
      </c>
      <c r="B1462" s="180" t="s">
        <v>466</v>
      </c>
      <c r="C1462" s="181">
        <v>15164014</v>
      </c>
      <c r="D1462" s="181">
        <v>15656960</v>
      </c>
      <c r="E1462" s="181">
        <v>19188676</v>
      </c>
      <c r="F1462" s="181">
        <v>24379180</v>
      </c>
      <c r="G1462" s="181">
        <v>24495752</v>
      </c>
      <c r="H1462" s="181">
        <v>25787702</v>
      </c>
      <c r="I1462" s="181">
        <v>7418592</v>
      </c>
      <c r="J1462" s="166"/>
      <c r="K1462" s="166"/>
      <c r="L1462" s="166"/>
      <c r="M1462" s="166"/>
      <c r="N1462" s="166"/>
      <c r="O1462" s="166"/>
      <c r="P1462" s="166"/>
      <c r="Q1462" s="166"/>
      <c r="R1462" s="166"/>
      <c r="S1462" s="166"/>
      <c r="T1462" s="182">
        <v>72368392.795714274</v>
      </c>
      <c r="U1462" s="182">
        <v>45464369</v>
      </c>
      <c r="V1462" s="182">
        <v>82319636.00000003</v>
      </c>
    </row>
    <row r="1463" spans="1:22" s="167" customFormat="1" x14ac:dyDescent="0.25">
      <c r="A1463" s="179">
        <v>510524</v>
      </c>
      <c r="B1463" s="180" t="s">
        <v>2401</v>
      </c>
      <c r="C1463" s="181">
        <v>22468556</v>
      </c>
      <c r="D1463" s="181">
        <v>21267557</v>
      </c>
      <c r="E1463" s="181">
        <v>26449022</v>
      </c>
      <c r="F1463" s="181">
        <v>34057669</v>
      </c>
      <c r="G1463" s="181">
        <v>34156743</v>
      </c>
      <c r="H1463" s="181">
        <v>35741200</v>
      </c>
      <c r="I1463" s="181">
        <v>10361100</v>
      </c>
      <c r="J1463" s="166"/>
      <c r="K1463" s="166"/>
      <c r="L1463" s="166"/>
      <c r="M1463" s="166"/>
      <c r="N1463" s="166"/>
      <c r="O1463" s="166"/>
      <c r="P1463" s="166"/>
      <c r="Q1463" s="166"/>
      <c r="R1463" s="166"/>
      <c r="S1463" s="166"/>
      <c r="T1463" s="182">
        <v>100616809.37298702</v>
      </c>
      <c r="U1463" s="182">
        <v>60752110</v>
      </c>
      <c r="V1463" s="182">
        <v>113816690.40000004</v>
      </c>
    </row>
    <row r="1464" spans="1:22" s="167" customFormat="1" x14ac:dyDescent="0.25">
      <c r="A1464" s="179">
        <v>510525</v>
      </c>
      <c r="B1464" s="180" t="s">
        <v>464</v>
      </c>
      <c r="C1464" s="181">
        <v>917929</v>
      </c>
      <c r="D1464" s="181">
        <v>982870</v>
      </c>
      <c r="E1464" s="181">
        <v>1337765</v>
      </c>
      <c r="F1464" s="181">
        <v>1852100</v>
      </c>
      <c r="G1464" s="181">
        <v>1462100</v>
      </c>
      <c r="H1464" s="181">
        <v>1820100</v>
      </c>
      <c r="I1464" s="181">
        <v>562400</v>
      </c>
      <c r="J1464" s="166"/>
      <c r="K1464" s="166"/>
      <c r="L1464" s="166"/>
      <c r="M1464" s="166"/>
      <c r="N1464" s="166"/>
      <c r="O1464" s="166"/>
      <c r="P1464" s="166"/>
      <c r="Q1464" s="166"/>
      <c r="R1464" s="166"/>
      <c r="S1464" s="166"/>
      <c r="T1464" s="182">
        <v>5037203.4366233768</v>
      </c>
      <c r="U1464" s="182">
        <v>3083000</v>
      </c>
      <c r="V1464" s="182">
        <v>6056900.0000000019</v>
      </c>
    </row>
    <row r="1465" spans="1:22" s="167" customFormat="1" x14ac:dyDescent="0.25">
      <c r="A1465" s="179">
        <v>510526</v>
      </c>
      <c r="B1465" s="180" t="s">
        <v>2402</v>
      </c>
      <c r="C1465" s="181">
        <v>7188931</v>
      </c>
      <c r="D1465" s="181">
        <v>7331660</v>
      </c>
      <c r="E1465" s="181">
        <v>8971935</v>
      </c>
      <c r="F1465" s="181">
        <v>11206288</v>
      </c>
      <c r="G1465" s="181">
        <v>11280100</v>
      </c>
      <c r="H1465" s="181">
        <v>12164800</v>
      </c>
      <c r="I1465" s="181">
        <v>3465400</v>
      </c>
      <c r="J1465" s="166"/>
      <c r="K1465" s="166"/>
      <c r="L1465" s="166"/>
      <c r="M1465" s="166"/>
      <c r="N1465" s="166"/>
      <c r="O1465" s="166"/>
      <c r="P1465" s="166"/>
      <c r="Q1465" s="166"/>
      <c r="R1465" s="166"/>
      <c r="S1465" s="166"/>
      <c r="T1465" s="182">
        <v>32796090.783116885</v>
      </c>
      <c r="U1465" s="182">
        <v>20548900</v>
      </c>
      <c r="V1465" s="182">
        <v>34968914.000000007</v>
      </c>
    </row>
    <row r="1466" spans="1:22" s="167" customFormat="1" x14ac:dyDescent="0.25">
      <c r="A1466" s="179">
        <v>510527</v>
      </c>
      <c r="B1466" s="180" t="s">
        <v>462</v>
      </c>
      <c r="C1466" s="181">
        <v>5392376</v>
      </c>
      <c r="D1466" s="181">
        <v>5500720</v>
      </c>
      <c r="E1466" s="181">
        <v>6984594</v>
      </c>
      <c r="F1466" s="181">
        <v>8410444</v>
      </c>
      <c r="G1466" s="181">
        <v>8449100</v>
      </c>
      <c r="H1466" s="181">
        <v>9115300</v>
      </c>
      <c r="I1466" s="181">
        <v>2599700</v>
      </c>
      <c r="J1466" s="166"/>
      <c r="K1466" s="166"/>
      <c r="L1466" s="166"/>
      <c r="M1466" s="166"/>
      <c r="N1466" s="166"/>
      <c r="O1466" s="166"/>
      <c r="P1466" s="166"/>
      <c r="Q1466" s="166"/>
      <c r="R1466" s="166"/>
      <c r="S1466" s="166"/>
      <c r="T1466" s="182">
        <v>24713739.763116881</v>
      </c>
      <c r="U1466" s="182">
        <v>15411100</v>
      </c>
      <c r="V1466" s="182">
        <v>26709680</v>
      </c>
    </row>
    <row r="1467" spans="1:22" s="167" customFormat="1" x14ac:dyDescent="0.25">
      <c r="A1467" s="179">
        <v>510528</v>
      </c>
      <c r="B1467" s="180" t="s">
        <v>461</v>
      </c>
      <c r="C1467" s="181">
        <v>3593918</v>
      </c>
      <c r="D1467" s="181">
        <v>3668460</v>
      </c>
      <c r="E1467" s="181">
        <v>4490670</v>
      </c>
      <c r="F1467" s="181">
        <v>5617296</v>
      </c>
      <c r="G1467" s="181">
        <v>5619400</v>
      </c>
      <c r="H1467" s="181">
        <v>6078700</v>
      </c>
      <c r="I1467" s="181">
        <v>1733200</v>
      </c>
      <c r="J1467" s="166"/>
      <c r="K1467" s="166"/>
      <c r="L1467" s="166"/>
      <c r="M1467" s="166"/>
      <c r="N1467" s="166"/>
      <c r="O1467" s="166"/>
      <c r="P1467" s="166"/>
      <c r="Q1467" s="166"/>
      <c r="R1467" s="166"/>
      <c r="S1467" s="166"/>
      <c r="T1467" s="182">
        <v>17102515.123376623</v>
      </c>
      <c r="U1467" s="182">
        <v>10276500</v>
      </c>
      <c r="V1467" s="182">
        <v>19127532.650000006</v>
      </c>
    </row>
    <row r="1468" spans="1:22" s="167" customFormat="1" x14ac:dyDescent="0.25">
      <c r="A1468" s="179">
        <v>510529</v>
      </c>
      <c r="B1468" s="180" t="s">
        <v>460</v>
      </c>
      <c r="C1468" s="181">
        <v>0</v>
      </c>
      <c r="D1468" s="181">
        <v>0</v>
      </c>
      <c r="E1468" s="181">
        <v>0</v>
      </c>
      <c r="F1468" s="181">
        <v>0</v>
      </c>
      <c r="G1468" s="181">
        <v>0</v>
      </c>
      <c r="H1468" s="181">
        <v>0</v>
      </c>
      <c r="I1468" s="181">
        <v>0</v>
      </c>
      <c r="J1468" s="166"/>
      <c r="K1468" s="166"/>
      <c r="L1468" s="166"/>
      <c r="M1468" s="166"/>
      <c r="N1468" s="166"/>
      <c r="O1468" s="166"/>
      <c r="P1468" s="166"/>
      <c r="Q1468" s="166"/>
      <c r="R1468" s="166"/>
      <c r="S1468" s="166"/>
      <c r="T1468" s="182">
        <v>0</v>
      </c>
      <c r="U1468" s="182">
        <v>0</v>
      </c>
      <c r="V1468" s="182">
        <v>0</v>
      </c>
    </row>
    <row r="1469" spans="1:22" s="167" customFormat="1" x14ac:dyDescent="0.25">
      <c r="A1469" s="179">
        <v>510530</v>
      </c>
      <c r="B1469" s="180" t="s">
        <v>449</v>
      </c>
      <c r="C1469" s="181">
        <v>0</v>
      </c>
      <c r="D1469" s="181">
        <v>0</v>
      </c>
      <c r="E1469" s="181">
        <v>0</v>
      </c>
      <c r="F1469" s="181">
        <v>0</v>
      </c>
      <c r="G1469" s="181">
        <v>0</v>
      </c>
      <c r="H1469" s="181">
        <v>0</v>
      </c>
      <c r="I1469" s="181">
        <v>0</v>
      </c>
      <c r="J1469" s="166"/>
      <c r="K1469" s="166"/>
      <c r="L1469" s="166"/>
      <c r="M1469" s="166"/>
      <c r="N1469" s="166"/>
      <c r="O1469" s="166"/>
      <c r="P1469" s="166"/>
      <c r="Q1469" s="166"/>
      <c r="R1469" s="166"/>
      <c r="S1469" s="166"/>
      <c r="T1469" s="182">
        <v>3433651.4285714286</v>
      </c>
      <c r="U1469" s="182">
        <v>0</v>
      </c>
      <c r="V1469" s="182">
        <v>0</v>
      </c>
    </row>
    <row r="1470" spans="1:22" s="167" customFormat="1" x14ac:dyDescent="0.25">
      <c r="A1470" s="179">
        <v>510531</v>
      </c>
      <c r="B1470" s="180" t="s">
        <v>2403</v>
      </c>
      <c r="C1470" s="181">
        <v>0</v>
      </c>
      <c r="D1470" s="181">
        <v>2887500</v>
      </c>
      <c r="E1470" s="181">
        <v>2566126</v>
      </c>
      <c r="F1470" s="181">
        <v>2628092</v>
      </c>
      <c r="G1470" s="181">
        <v>2203787</v>
      </c>
      <c r="H1470" s="181">
        <v>600000</v>
      </c>
      <c r="I1470" s="181">
        <v>0</v>
      </c>
      <c r="J1470" s="166"/>
      <c r="K1470" s="166"/>
      <c r="L1470" s="166"/>
      <c r="M1470" s="166"/>
      <c r="N1470" s="166"/>
      <c r="O1470" s="166"/>
      <c r="P1470" s="166"/>
      <c r="Q1470" s="166"/>
      <c r="R1470" s="166"/>
      <c r="S1470" s="166"/>
      <c r="T1470" s="182">
        <v>6969472.8051948054</v>
      </c>
      <c r="U1470" s="182">
        <v>2284800</v>
      </c>
      <c r="V1470" s="182">
        <v>8331932.8000000007</v>
      </c>
    </row>
    <row r="1471" spans="1:22" s="167" customFormat="1" x14ac:dyDescent="0.25">
      <c r="A1471" s="179">
        <v>510532</v>
      </c>
      <c r="B1471" s="180" t="s">
        <v>2404</v>
      </c>
      <c r="C1471" s="181">
        <v>0</v>
      </c>
      <c r="D1471" s="181">
        <v>0</v>
      </c>
      <c r="E1471" s="181">
        <v>0</v>
      </c>
      <c r="F1471" s="181">
        <v>0</v>
      </c>
      <c r="G1471" s="181">
        <v>0</v>
      </c>
      <c r="H1471" s="181">
        <v>0</v>
      </c>
      <c r="I1471" s="181">
        <v>0</v>
      </c>
      <c r="J1471" s="166"/>
      <c r="K1471" s="166"/>
      <c r="L1471" s="166"/>
      <c r="M1471" s="166"/>
      <c r="N1471" s="166"/>
      <c r="O1471" s="166"/>
      <c r="P1471" s="166"/>
      <c r="Q1471" s="166"/>
      <c r="R1471" s="166"/>
      <c r="S1471" s="166"/>
      <c r="T1471" s="182">
        <v>1866171.0363636366</v>
      </c>
      <c r="U1471" s="182">
        <v>0</v>
      </c>
      <c r="V1471" s="182">
        <v>0</v>
      </c>
    </row>
    <row r="1472" spans="1:22" s="167" customFormat="1" x14ac:dyDescent="0.25">
      <c r="A1472" s="179">
        <v>510533</v>
      </c>
      <c r="B1472" s="180" t="s">
        <v>2405</v>
      </c>
      <c r="C1472" s="181">
        <v>200000</v>
      </c>
      <c r="D1472" s="181">
        <v>103500</v>
      </c>
      <c r="E1472" s="181">
        <v>565100</v>
      </c>
      <c r="F1472" s="181">
        <v>193696</v>
      </c>
      <c r="G1472" s="181">
        <v>406200</v>
      </c>
      <c r="H1472" s="181">
        <v>376100</v>
      </c>
      <c r="I1472" s="181">
        <v>51000</v>
      </c>
      <c r="J1472" s="166"/>
      <c r="K1472" s="166"/>
      <c r="L1472" s="166"/>
      <c r="M1472" s="166"/>
      <c r="N1472" s="166"/>
      <c r="O1472" s="166"/>
      <c r="P1472" s="166"/>
      <c r="Q1472" s="166"/>
      <c r="R1472" s="166"/>
      <c r="S1472" s="166"/>
      <c r="T1472" s="182">
        <v>2985170.3019480519</v>
      </c>
      <c r="U1472" s="182">
        <v>59243</v>
      </c>
      <c r="V1472" s="182">
        <v>1674804.8000000021</v>
      </c>
    </row>
    <row r="1473" spans="1:22" s="167" customFormat="1" x14ac:dyDescent="0.25">
      <c r="A1473" s="179">
        <v>510534</v>
      </c>
      <c r="B1473" s="180" t="s">
        <v>2406</v>
      </c>
      <c r="C1473" s="181">
        <v>0</v>
      </c>
      <c r="D1473" s="181">
        <v>0</v>
      </c>
      <c r="E1473" s="181">
        <v>0</v>
      </c>
      <c r="F1473" s="181">
        <v>0</v>
      </c>
      <c r="G1473" s="181">
        <v>0</v>
      </c>
      <c r="H1473" s="181">
        <v>0</v>
      </c>
      <c r="I1473" s="181">
        <v>0</v>
      </c>
      <c r="J1473" s="166"/>
      <c r="K1473" s="166"/>
      <c r="L1473" s="166"/>
      <c r="M1473" s="166"/>
      <c r="N1473" s="166"/>
      <c r="O1473" s="166"/>
      <c r="P1473" s="166"/>
      <c r="Q1473" s="166"/>
      <c r="R1473" s="166"/>
      <c r="S1473" s="166"/>
      <c r="T1473" s="182">
        <v>1621974.0259740259</v>
      </c>
      <c r="U1473" s="182">
        <v>0</v>
      </c>
      <c r="V1473" s="182">
        <v>0</v>
      </c>
    </row>
    <row r="1474" spans="1:22" s="167" customFormat="1" x14ac:dyDescent="0.25">
      <c r="A1474" s="179">
        <v>510595</v>
      </c>
      <c r="B1474" s="180" t="s">
        <v>455</v>
      </c>
      <c r="C1474" s="181">
        <v>1392671</v>
      </c>
      <c r="D1474" s="181">
        <v>28747534</v>
      </c>
      <c r="E1474" s="181">
        <v>21666875</v>
      </c>
      <c r="F1474" s="181">
        <v>17851667</v>
      </c>
      <c r="G1474" s="181">
        <v>55327356</v>
      </c>
      <c r="H1474" s="181">
        <v>90758202</v>
      </c>
      <c r="I1474" s="181">
        <v>5302057</v>
      </c>
      <c r="J1474" s="166"/>
      <c r="K1474" s="166"/>
      <c r="L1474" s="166"/>
      <c r="M1474" s="166"/>
      <c r="N1474" s="166"/>
      <c r="O1474" s="166"/>
      <c r="P1474" s="166"/>
      <c r="Q1474" s="166"/>
      <c r="R1474" s="166"/>
      <c r="S1474" s="166"/>
      <c r="T1474" s="182">
        <v>21542620.937662337</v>
      </c>
      <c r="U1474" s="182">
        <v>5920560</v>
      </c>
      <c r="V1474" s="182">
        <v>29765524.000000007</v>
      </c>
    </row>
    <row r="1475" spans="1:22" s="167" customFormat="1" x14ac:dyDescent="0.25">
      <c r="A1475" s="175">
        <v>510700</v>
      </c>
      <c r="B1475" s="176" t="s">
        <v>652</v>
      </c>
      <c r="C1475" s="177">
        <v>0</v>
      </c>
      <c r="D1475" s="177">
        <v>0</v>
      </c>
      <c r="E1475" s="177">
        <v>0</v>
      </c>
      <c r="F1475" s="177">
        <v>0</v>
      </c>
      <c r="G1475" s="177">
        <v>0</v>
      </c>
      <c r="H1475" s="177">
        <v>0</v>
      </c>
      <c r="I1475" s="177">
        <v>0</v>
      </c>
      <c r="J1475" s="166"/>
      <c r="K1475" s="166"/>
      <c r="L1475" s="166"/>
      <c r="M1475" s="166"/>
      <c r="N1475" s="166"/>
      <c r="O1475" s="166"/>
      <c r="P1475" s="166"/>
      <c r="Q1475" s="166"/>
      <c r="R1475" s="166"/>
      <c r="S1475" s="166"/>
      <c r="T1475" s="178">
        <v>61280.207792207795</v>
      </c>
      <c r="U1475" s="178">
        <v>0</v>
      </c>
      <c r="V1475" s="178">
        <v>0</v>
      </c>
    </row>
    <row r="1476" spans="1:22" s="167" customFormat="1" x14ac:dyDescent="0.25">
      <c r="A1476" s="179">
        <v>510705</v>
      </c>
      <c r="B1476" s="180" t="s">
        <v>2407</v>
      </c>
      <c r="C1476" s="181">
        <v>0</v>
      </c>
      <c r="D1476" s="181">
        <v>0</v>
      </c>
      <c r="E1476" s="181">
        <v>0</v>
      </c>
      <c r="F1476" s="181">
        <v>0</v>
      </c>
      <c r="G1476" s="181">
        <v>0</v>
      </c>
      <c r="H1476" s="181">
        <v>0</v>
      </c>
      <c r="I1476" s="181">
        <v>0</v>
      </c>
      <c r="J1476" s="166"/>
      <c r="K1476" s="166"/>
      <c r="L1476" s="166"/>
      <c r="M1476" s="166"/>
      <c r="N1476" s="166"/>
      <c r="O1476" s="166"/>
      <c r="P1476" s="166"/>
      <c r="Q1476" s="166"/>
      <c r="R1476" s="166"/>
      <c r="S1476" s="166"/>
      <c r="T1476" s="182">
        <v>0</v>
      </c>
      <c r="U1476" s="182">
        <v>0</v>
      </c>
      <c r="V1476" s="182">
        <v>0</v>
      </c>
    </row>
    <row r="1477" spans="1:22" s="167" customFormat="1" x14ac:dyDescent="0.25">
      <c r="A1477" s="179">
        <v>510710</v>
      </c>
      <c r="B1477" s="180" t="s">
        <v>650</v>
      </c>
      <c r="C1477" s="181">
        <v>0</v>
      </c>
      <c r="D1477" s="181">
        <v>0</v>
      </c>
      <c r="E1477" s="181">
        <v>0</v>
      </c>
      <c r="F1477" s="181">
        <v>0</v>
      </c>
      <c r="G1477" s="181">
        <v>0</v>
      </c>
      <c r="H1477" s="181">
        <v>0</v>
      </c>
      <c r="I1477" s="181">
        <v>0</v>
      </c>
      <c r="J1477" s="166"/>
      <c r="K1477" s="166"/>
      <c r="L1477" s="166"/>
      <c r="M1477" s="166"/>
      <c r="N1477" s="166"/>
      <c r="O1477" s="166"/>
      <c r="P1477" s="166"/>
      <c r="Q1477" s="166"/>
      <c r="R1477" s="166"/>
      <c r="S1477" s="166"/>
      <c r="T1477" s="182">
        <v>0</v>
      </c>
      <c r="U1477" s="182">
        <v>0</v>
      </c>
      <c r="V1477" s="182">
        <v>0</v>
      </c>
    </row>
    <row r="1478" spans="1:22" s="167" customFormat="1" x14ac:dyDescent="0.25">
      <c r="A1478" s="179">
        <v>510715</v>
      </c>
      <c r="B1478" s="180" t="s">
        <v>2408</v>
      </c>
      <c r="C1478" s="181">
        <v>0</v>
      </c>
      <c r="D1478" s="181">
        <v>0</v>
      </c>
      <c r="E1478" s="181">
        <v>0</v>
      </c>
      <c r="F1478" s="181">
        <v>0</v>
      </c>
      <c r="G1478" s="181">
        <v>0</v>
      </c>
      <c r="H1478" s="181">
        <v>0</v>
      </c>
      <c r="I1478" s="181">
        <v>0</v>
      </c>
      <c r="J1478" s="166"/>
      <c r="K1478" s="166"/>
      <c r="L1478" s="166"/>
      <c r="M1478" s="166"/>
      <c r="N1478" s="166"/>
      <c r="O1478" s="166"/>
      <c r="P1478" s="166"/>
      <c r="Q1478" s="166"/>
      <c r="R1478" s="166"/>
      <c r="S1478" s="166"/>
      <c r="T1478" s="182">
        <v>0</v>
      </c>
      <c r="U1478" s="182">
        <v>0</v>
      </c>
      <c r="V1478" s="182">
        <v>0</v>
      </c>
    </row>
    <row r="1479" spans="1:22" s="167" customFormat="1" x14ac:dyDescent="0.25">
      <c r="A1479" s="179">
        <v>510720</v>
      </c>
      <c r="B1479" s="180" t="s">
        <v>648</v>
      </c>
      <c r="C1479" s="181">
        <v>0</v>
      </c>
      <c r="D1479" s="181">
        <v>0</v>
      </c>
      <c r="E1479" s="181">
        <v>0</v>
      </c>
      <c r="F1479" s="181">
        <v>0</v>
      </c>
      <c r="G1479" s="181">
        <v>0</v>
      </c>
      <c r="H1479" s="181">
        <v>0</v>
      </c>
      <c r="I1479" s="181">
        <v>0</v>
      </c>
      <c r="J1479" s="166"/>
      <c r="K1479" s="166"/>
      <c r="L1479" s="166"/>
      <c r="M1479" s="166"/>
      <c r="N1479" s="166"/>
      <c r="O1479" s="166"/>
      <c r="P1479" s="166"/>
      <c r="Q1479" s="166"/>
      <c r="R1479" s="166"/>
      <c r="S1479" s="166"/>
      <c r="T1479" s="182">
        <v>61280.207792207795</v>
      </c>
      <c r="U1479" s="182">
        <v>0</v>
      </c>
      <c r="V1479" s="182">
        <v>0</v>
      </c>
    </row>
    <row r="1480" spans="1:22" s="167" customFormat="1" x14ac:dyDescent="0.25">
      <c r="A1480" s="179">
        <v>510725</v>
      </c>
      <c r="B1480" s="180" t="s">
        <v>2409</v>
      </c>
      <c r="C1480" s="181">
        <v>0</v>
      </c>
      <c r="D1480" s="181">
        <v>0</v>
      </c>
      <c r="E1480" s="181">
        <v>0</v>
      </c>
      <c r="F1480" s="181">
        <v>0</v>
      </c>
      <c r="G1480" s="181">
        <v>0</v>
      </c>
      <c r="H1480" s="181">
        <v>0</v>
      </c>
      <c r="I1480" s="181">
        <v>0</v>
      </c>
      <c r="J1480" s="166"/>
      <c r="K1480" s="166"/>
      <c r="L1480" s="166"/>
      <c r="M1480" s="166"/>
      <c r="N1480" s="166"/>
      <c r="O1480" s="166"/>
      <c r="P1480" s="166"/>
      <c r="Q1480" s="166"/>
      <c r="R1480" s="166"/>
      <c r="S1480" s="166"/>
      <c r="T1480" s="182">
        <v>0</v>
      </c>
      <c r="U1480" s="182">
        <v>0</v>
      </c>
      <c r="V1480" s="182">
        <v>0</v>
      </c>
    </row>
    <row r="1481" spans="1:22" s="167" customFormat="1" x14ac:dyDescent="0.25">
      <c r="A1481" s="179">
        <v>510730</v>
      </c>
      <c r="B1481" s="180" t="s">
        <v>2410</v>
      </c>
      <c r="C1481" s="181">
        <v>0</v>
      </c>
      <c r="D1481" s="181">
        <v>0</v>
      </c>
      <c r="E1481" s="181">
        <v>0</v>
      </c>
      <c r="F1481" s="181">
        <v>0</v>
      </c>
      <c r="G1481" s="181">
        <v>0</v>
      </c>
      <c r="H1481" s="181">
        <v>0</v>
      </c>
      <c r="I1481" s="181">
        <v>0</v>
      </c>
      <c r="J1481" s="166"/>
      <c r="K1481" s="166"/>
      <c r="L1481" s="166"/>
      <c r="M1481" s="166"/>
      <c r="N1481" s="166"/>
      <c r="O1481" s="166"/>
      <c r="P1481" s="166"/>
      <c r="Q1481" s="166"/>
      <c r="R1481" s="166"/>
      <c r="S1481" s="166"/>
      <c r="T1481" s="182">
        <v>0</v>
      </c>
      <c r="U1481" s="182">
        <v>0</v>
      </c>
      <c r="V1481" s="182">
        <v>0</v>
      </c>
    </row>
    <row r="1482" spans="1:22" s="167" customFormat="1" x14ac:dyDescent="0.25">
      <c r="A1482" s="179">
        <v>510735</v>
      </c>
      <c r="B1482" s="180" t="s">
        <v>645</v>
      </c>
      <c r="C1482" s="181">
        <v>0</v>
      </c>
      <c r="D1482" s="181">
        <v>0</v>
      </c>
      <c r="E1482" s="181">
        <v>0</v>
      </c>
      <c r="F1482" s="181">
        <v>0</v>
      </c>
      <c r="G1482" s="181">
        <v>0</v>
      </c>
      <c r="H1482" s="181">
        <v>0</v>
      </c>
      <c r="I1482" s="181">
        <v>0</v>
      </c>
      <c r="J1482" s="166"/>
      <c r="K1482" s="166"/>
      <c r="L1482" s="166"/>
      <c r="M1482" s="166"/>
      <c r="N1482" s="166"/>
      <c r="O1482" s="166"/>
      <c r="P1482" s="166"/>
      <c r="Q1482" s="166"/>
      <c r="R1482" s="166"/>
      <c r="S1482" s="166"/>
      <c r="T1482" s="182">
        <v>0</v>
      </c>
      <c r="U1482" s="182">
        <v>0</v>
      </c>
      <c r="V1482" s="182">
        <v>0</v>
      </c>
    </row>
    <row r="1483" spans="1:22" s="167" customFormat="1" x14ac:dyDescent="0.25">
      <c r="A1483" s="179">
        <v>510740</v>
      </c>
      <c r="B1483" s="180" t="s">
        <v>2411</v>
      </c>
      <c r="C1483" s="181">
        <v>0</v>
      </c>
      <c r="D1483" s="181">
        <v>0</v>
      </c>
      <c r="E1483" s="181">
        <v>0</v>
      </c>
      <c r="F1483" s="181">
        <v>0</v>
      </c>
      <c r="G1483" s="181">
        <v>0</v>
      </c>
      <c r="H1483" s="181">
        <v>0</v>
      </c>
      <c r="I1483" s="181">
        <v>0</v>
      </c>
      <c r="J1483" s="166"/>
      <c r="K1483" s="166"/>
      <c r="L1483" s="166"/>
      <c r="M1483" s="166"/>
      <c r="N1483" s="166"/>
      <c r="O1483" s="166"/>
      <c r="P1483" s="166"/>
      <c r="Q1483" s="166"/>
      <c r="R1483" s="166"/>
      <c r="S1483" s="166"/>
      <c r="T1483" s="182">
        <v>0</v>
      </c>
      <c r="U1483" s="182">
        <v>0</v>
      </c>
      <c r="V1483" s="182">
        <v>0</v>
      </c>
    </row>
    <row r="1484" spans="1:22" s="167" customFormat="1" x14ac:dyDescent="0.25">
      <c r="A1484" s="179">
        <v>510745</v>
      </c>
      <c r="B1484" s="180" t="s">
        <v>514</v>
      </c>
      <c r="C1484" s="181">
        <v>0</v>
      </c>
      <c r="D1484" s="181">
        <v>0</v>
      </c>
      <c r="E1484" s="181">
        <v>0</v>
      </c>
      <c r="F1484" s="181">
        <v>0</v>
      </c>
      <c r="G1484" s="181">
        <v>0</v>
      </c>
      <c r="H1484" s="181">
        <v>0</v>
      </c>
      <c r="I1484" s="181">
        <v>0</v>
      </c>
      <c r="J1484" s="166"/>
      <c r="K1484" s="166"/>
      <c r="L1484" s="166"/>
      <c r="M1484" s="166"/>
      <c r="N1484" s="166"/>
      <c r="O1484" s="166"/>
      <c r="P1484" s="166"/>
      <c r="Q1484" s="166"/>
      <c r="R1484" s="166"/>
      <c r="S1484" s="166"/>
      <c r="T1484" s="182">
        <v>0</v>
      </c>
      <c r="U1484" s="182">
        <v>0</v>
      </c>
      <c r="V1484" s="182">
        <v>0</v>
      </c>
    </row>
    <row r="1485" spans="1:22" s="167" customFormat="1" x14ac:dyDescent="0.25">
      <c r="A1485" s="218">
        <v>511000</v>
      </c>
      <c r="B1485" s="219" t="s">
        <v>643</v>
      </c>
      <c r="C1485" s="220">
        <v>356575518.19999999</v>
      </c>
      <c r="D1485" s="220">
        <v>365419133.99000001</v>
      </c>
      <c r="E1485" s="220">
        <v>454617418.43000001</v>
      </c>
      <c r="F1485" s="220">
        <v>426635856.35000002</v>
      </c>
      <c r="G1485" s="220">
        <v>372881032.56</v>
      </c>
      <c r="H1485" s="220">
        <v>356487147.50999999</v>
      </c>
      <c r="I1485" s="220">
        <v>129817769.11</v>
      </c>
      <c r="J1485" s="166"/>
      <c r="K1485" s="166"/>
      <c r="L1485" s="166"/>
      <c r="M1485" s="166"/>
      <c r="N1485" s="166"/>
      <c r="O1485" s="166"/>
      <c r="P1485" s="166"/>
      <c r="Q1485" s="166"/>
      <c r="R1485" s="166"/>
      <c r="S1485" s="166"/>
      <c r="T1485" s="178">
        <v>1268929691.6075327</v>
      </c>
      <c r="U1485" s="178">
        <v>836080752</v>
      </c>
      <c r="V1485" s="178">
        <v>1712386488.0740001</v>
      </c>
    </row>
    <row r="1486" spans="1:22" s="167" customFormat="1" x14ac:dyDescent="0.25">
      <c r="A1486" s="179">
        <v>511001</v>
      </c>
      <c r="B1486" s="180" t="s">
        <v>453</v>
      </c>
      <c r="C1486" s="181">
        <v>32097174</v>
      </c>
      <c r="D1486" s="181">
        <v>20826466</v>
      </c>
      <c r="E1486" s="181">
        <v>27969446</v>
      </c>
      <c r="F1486" s="181">
        <v>35164991</v>
      </c>
      <c r="G1486" s="181">
        <v>29883954</v>
      </c>
      <c r="H1486" s="181">
        <v>29394320</v>
      </c>
      <c r="I1486" s="181">
        <v>13086086</v>
      </c>
      <c r="J1486" s="166"/>
      <c r="K1486" s="166"/>
      <c r="L1486" s="166"/>
      <c r="M1486" s="166"/>
      <c r="N1486" s="166"/>
      <c r="O1486" s="166"/>
      <c r="P1486" s="166"/>
      <c r="Q1486" s="166"/>
      <c r="R1486" s="166"/>
      <c r="S1486" s="166"/>
      <c r="T1486" s="182">
        <v>123347723.77493507</v>
      </c>
      <c r="U1486" s="182">
        <v>80736449</v>
      </c>
      <c r="V1486" s="182">
        <v>162224900.80000001</v>
      </c>
    </row>
    <row r="1487" spans="1:22" s="167" customFormat="1" x14ac:dyDescent="0.25">
      <c r="A1487" s="179">
        <v>511002</v>
      </c>
      <c r="B1487" s="180" t="s">
        <v>452</v>
      </c>
      <c r="C1487" s="181">
        <v>12346969</v>
      </c>
      <c r="D1487" s="181">
        <v>11637012</v>
      </c>
      <c r="E1487" s="181">
        <v>13811306</v>
      </c>
      <c r="F1487" s="181">
        <v>20777805</v>
      </c>
      <c r="G1487" s="181">
        <v>15803492</v>
      </c>
      <c r="H1487" s="181">
        <v>24625367</v>
      </c>
      <c r="I1487" s="181">
        <v>8226201</v>
      </c>
      <c r="J1487" s="166"/>
      <c r="K1487" s="166"/>
      <c r="L1487" s="166"/>
      <c r="M1487" s="166"/>
      <c r="N1487" s="166"/>
      <c r="O1487" s="166"/>
      <c r="P1487" s="166"/>
      <c r="Q1487" s="166"/>
      <c r="R1487" s="166"/>
      <c r="S1487" s="166"/>
      <c r="T1487" s="182">
        <v>106362336.1996104</v>
      </c>
      <c r="U1487" s="182">
        <v>50778000</v>
      </c>
      <c r="V1487" s="182">
        <v>102055466.04800002</v>
      </c>
    </row>
    <row r="1488" spans="1:22" s="167" customFormat="1" x14ac:dyDescent="0.25">
      <c r="A1488" s="179">
        <v>511003</v>
      </c>
      <c r="B1488" s="180" t="s">
        <v>451</v>
      </c>
      <c r="C1488" s="181">
        <v>2381618</v>
      </c>
      <c r="D1488" s="181">
        <v>3339397</v>
      </c>
      <c r="E1488" s="181">
        <v>6731210</v>
      </c>
      <c r="F1488" s="181">
        <v>10395970</v>
      </c>
      <c r="G1488" s="181">
        <v>13805978</v>
      </c>
      <c r="H1488" s="181">
        <v>17125705</v>
      </c>
      <c r="I1488" s="181">
        <v>3666390</v>
      </c>
      <c r="J1488" s="166"/>
      <c r="K1488" s="166"/>
      <c r="L1488" s="166"/>
      <c r="M1488" s="166"/>
      <c r="N1488" s="166"/>
      <c r="O1488" s="166"/>
      <c r="P1488" s="166"/>
      <c r="Q1488" s="166"/>
      <c r="R1488" s="166"/>
      <c r="S1488" s="166"/>
      <c r="T1488" s="182">
        <v>38992672.199090913</v>
      </c>
      <c r="U1488" s="182">
        <v>8568000</v>
      </c>
      <c r="V1488" s="182">
        <v>46023691.428000011</v>
      </c>
    </row>
    <row r="1489" spans="1:22" s="167" customFormat="1" x14ac:dyDescent="0.25">
      <c r="A1489" s="179">
        <v>511004</v>
      </c>
      <c r="B1489" s="180" t="s">
        <v>2412</v>
      </c>
      <c r="C1489" s="181">
        <v>0</v>
      </c>
      <c r="D1489" s="181">
        <v>0</v>
      </c>
      <c r="E1489" s="181">
        <v>0</v>
      </c>
      <c r="F1489" s="181">
        <v>0</v>
      </c>
      <c r="G1489" s="181">
        <v>0</v>
      </c>
      <c r="H1489" s="181">
        <v>0</v>
      </c>
      <c r="I1489" s="181">
        <v>0</v>
      </c>
      <c r="J1489" s="166"/>
      <c r="K1489" s="166"/>
      <c r="L1489" s="166"/>
      <c r="M1489" s="166"/>
      <c r="N1489" s="166"/>
      <c r="O1489" s="166"/>
      <c r="P1489" s="166"/>
      <c r="Q1489" s="166"/>
      <c r="R1489" s="166"/>
      <c r="S1489" s="166"/>
      <c r="T1489" s="182">
        <v>5960366.4415584411</v>
      </c>
      <c r="U1489" s="182">
        <v>0</v>
      </c>
      <c r="V1489" s="182">
        <v>1934834.4000000008</v>
      </c>
    </row>
    <row r="1490" spans="1:22" s="167" customFormat="1" x14ac:dyDescent="0.25">
      <c r="A1490" s="179">
        <v>511005</v>
      </c>
      <c r="B1490" s="180" t="s">
        <v>449</v>
      </c>
      <c r="C1490" s="181">
        <v>70685837</v>
      </c>
      <c r="D1490" s="181">
        <v>83599764</v>
      </c>
      <c r="E1490" s="181">
        <v>98283569</v>
      </c>
      <c r="F1490" s="181">
        <v>132058404</v>
      </c>
      <c r="G1490" s="181">
        <v>143213461</v>
      </c>
      <c r="H1490" s="181">
        <v>119732025</v>
      </c>
      <c r="I1490" s="181">
        <v>32686935</v>
      </c>
      <c r="J1490" s="166"/>
      <c r="K1490" s="166"/>
      <c r="L1490" s="166"/>
      <c r="M1490" s="166"/>
      <c r="N1490" s="166"/>
      <c r="O1490" s="166"/>
      <c r="P1490" s="166"/>
      <c r="Q1490" s="166"/>
      <c r="R1490" s="166"/>
      <c r="S1490" s="166"/>
      <c r="T1490" s="182">
        <v>87407926.806493506</v>
      </c>
      <c r="U1490" s="182">
        <v>23220973</v>
      </c>
      <c r="V1490" s="182">
        <v>67806218.200000003</v>
      </c>
    </row>
    <row r="1491" spans="1:22" s="167" customFormat="1" x14ac:dyDescent="0.25">
      <c r="A1491" s="179">
        <v>511006</v>
      </c>
      <c r="B1491" s="180" t="s">
        <v>448</v>
      </c>
      <c r="C1491" s="181">
        <v>28328659</v>
      </c>
      <c r="D1491" s="181">
        <v>19684522.760000002</v>
      </c>
      <c r="E1491" s="181">
        <v>15304188</v>
      </c>
      <c r="F1491" s="181">
        <v>80931618.280000001</v>
      </c>
      <c r="G1491" s="181">
        <v>49798611</v>
      </c>
      <c r="H1491" s="181">
        <v>53729674</v>
      </c>
      <c r="I1491" s="181">
        <v>19092372</v>
      </c>
      <c r="J1491" s="166"/>
      <c r="K1491" s="166"/>
      <c r="L1491" s="166"/>
      <c r="M1491" s="166"/>
      <c r="N1491" s="166"/>
      <c r="O1491" s="166"/>
      <c r="P1491" s="166"/>
      <c r="Q1491" s="166"/>
      <c r="R1491" s="166"/>
      <c r="S1491" s="166"/>
      <c r="T1491" s="182">
        <v>20730794.527532469</v>
      </c>
      <c r="U1491" s="182">
        <v>5590000</v>
      </c>
      <c r="V1491" s="182">
        <v>33760180</v>
      </c>
    </row>
    <row r="1492" spans="1:22" s="167" customFormat="1" x14ac:dyDescent="0.25">
      <c r="A1492" s="179">
        <v>511007</v>
      </c>
      <c r="B1492" s="180" t="s">
        <v>447</v>
      </c>
      <c r="C1492" s="181">
        <v>0</v>
      </c>
      <c r="D1492" s="181">
        <v>0</v>
      </c>
      <c r="E1492" s="181">
        <v>0</v>
      </c>
      <c r="F1492" s="181">
        <v>0</v>
      </c>
      <c r="G1492" s="181">
        <v>0</v>
      </c>
      <c r="H1492" s="181">
        <v>0</v>
      </c>
      <c r="I1492" s="181">
        <v>0</v>
      </c>
      <c r="J1492" s="166"/>
      <c r="K1492" s="166"/>
      <c r="L1492" s="166"/>
      <c r="M1492" s="166"/>
      <c r="N1492" s="166"/>
      <c r="O1492" s="166"/>
      <c r="P1492" s="166"/>
      <c r="Q1492" s="166"/>
      <c r="R1492" s="166"/>
      <c r="S1492" s="166"/>
      <c r="T1492" s="182">
        <v>37953.740259740262</v>
      </c>
      <c r="U1492" s="182">
        <v>0</v>
      </c>
      <c r="V1492" s="182">
        <v>0</v>
      </c>
    </row>
    <row r="1493" spans="1:22" s="167" customFormat="1" x14ac:dyDescent="0.25">
      <c r="A1493" s="179">
        <v>511008</v>
      </c>
      <c r="B1493" s="180" t="s">
        <v>2413</v>
      </c>
      <c r="C1493" s="181">
        <v>6801600</v>
      </c>
      <c r="D1493" s="181">
        <v>7074800</v>
      </c>
      <c r="E1493" s="181">
        <v>10115000</v>
      </c>
      <c r="F1493" s="181">
        <v>16167421</v>
      </c>
      <c r="G1493" s="181">
        <v>17177700</v>
      </c>
      <c r="H1493" s="181">
        <v>17783820</v>
      </c>
      <c r="I1493" s="181">
        <v>6460540</v>
      </c>
      <c r="J1493" s="166"/>
      <c r="K1493" s="166"/>
      <c r="L1493" s="166"/>
      <c r="M1493" s="166"/>
      <c r="N1493" s="166"/>
      <c r="O1493" s="166"/>
      <c r="P1493" s="166"/>
      <c r="Q1493" s="166"/>
      <c r="R1493" s="166"/>
      <c r="S1493" s="166"/>
      <c r="T1493" s="182">
        <v>12893268.072077921</v>
      </c>
      <c r="U1493" s="182">
        <v>0</v>
      </c>
      <c r="V1493" s="182">
        <v>15117390.000000011</v>
      </c>
    </row>
    <row r="1494" spans="1:22" s="167" customFormat="1" x14ac:dyDescent="0.25">
      <c r="A1494" s="179">
        <v>511009</v>
      </c>
      <c r="B1494" s="180" t="s">
        <v>445</v>
      </c>
      <c r="C1494" s="181">
        <v>0</v>
      </c>
      <c r="D1494" s="181">
        <v>0</v>
      </c>
      <c r="E1494" s="181">
        <v>0</v>
      </c>
      <c r="F1494" s="181">
        <v>0</v>
      </c>
      <c r="G1494" s="181">
        <v>0</v>
      </c>
      <c r="H1494" s="181">
        <v>0</v>
      </c>
      <c r="I1494" s="181">
        <v>0</v>
      </c>
      <c r="J1494" s="166"/>
      <c r="K1494" s="166"/>
      <c r="L1494" s="166"/>
      <c r="M1494" s="166"/>
      <c r="N1494" s="166"/>
      <c r="O1494" s="166"/>
      <c r="P1494" s="166"/>
      <c r="Q1494" s="166"/>
      <c r="R1494" s="166"/>
      <c r="S1494" s="166"/>
      <c r="T1494" s="182">
        <v>5812429.996233766</v>
      </c>
      <c r="U1494" s="182">
        <v>0</v>
      </c>
      <c r="V1494" s="182">
        <v>49600.000000000007</v>
      </c>
    </row>
    <row r="1495" spans="1:22" s="167" customFormat="1" x14ac:dyDescent="0.25">
      <c r="A1495" s="179">
        <v>511010</v>
      </c>
      <c r="B1495" s="180" t="s">
        <v>444</v>
      </c>
      <c r="C1495" s="181">
        <v>2316974</v>
      </c>
      <c r="D1495" s="181">
        <v>2113253</v>
      </c>
      <c r="E1495" s="181">
        <v>2485929</v>
      </c>
      <c r="F1495" s="181">
        <v>3034345</v>
      </c>
      <c r="G1495" s="181">
        <v>1307233</v>
      </c>
      <c r="H1495" s="181">
        <v>3090108.74</v>
      </c>
      <c r="I1495" s="181">
        <v>43798.99</v>
      </c>
      <c r="J1495" s="166"/>
      <c r="K1495" s="166"/>
      <c r="L1495" s="166"/>
      <c r="M1495" s="166"/>
      <c r="N1495" s="166"/>
      <c r="O1495" s="166"/>
      <c r="P1495" s="166"/>
      <c r="Q1495" s="166"/>
      <c r="R1495" s="166"/>
      <c r="S1495" s="166"/>
      <c r="T1495" s="182">
        <v>7240302.4012987008</v>
      </c>
      <c r="U1495" s="182">
        <v>1745843</v>
      </c>
      <c r="V1495" s="182">
        <v>6996071.2000000002</v>
      </c>
    </row>
    <row r="1496" spans="1:22" s="167" customFormat="1" x14ac:dyDescent="0.25">
      <c r="A1496" s="179">
        <v>511011</v>
      </c>
      <c r="B1496" s="180" t="s">
        <v>2414</v>
      </c>
      <c r="C1496" s="181">
        <v>1976053</v>
      </c>
      <c r="D1496" s="181">
        <v>1746153</v>
      </c>
      <c r="E1496" s="181">
        <v>2504989</v>
      </c>
      <c r="F1496" s="181">
        <v>3394637</v>
      </c>
      <c r="G1496" s="181">
        <v>2613229</v>
      </c>
      <c r="H1496" s="181">
        <v>2757974.4</v>
      </c>
      <c r="I1496" s="181">
        <v>409825</v>
      </c>
      <c r="J1496" s="166"/>
      <c r="K1496" s="166"/>
      <c r="L1496" s="166"/>
      <c r="M1496" s="166"/>
      <c r="N1496" s="166"/>
      <c r="O1496" s="166"/>
      <c r="P1496" s="166"/>
      <c r="Q1496" s="166"/>
      <c r="R1496" s="166"/>
      <c r="S1496" s="166"/>
      <c r="T1496" s="182">
        <v>8303469.9538961044</v>
      </c>
      <c r="U1496" s="182">
        <v>3063944</v>
      </c>
      <c r="V1496" s="182">
        <v>10273977.400000002</v>
      </c>
    </row>
    <row r="1497" spans="1:22" s="167" customFormat="1" x14ac:dyDescent="0.25">
      <c r="A1497" s="179">
        <v>511012</v>
      </c>
      <c r="B1497" s="180" t="s">
        <v>2415</v>
      </c>
      <c r="C1497" s="181">
        <v>21762550.73</v>
      </c>
      <c r="D1497" s="181">
        <v>21563874.239999998</v>
      </c>
      <c r="E1497" s="181">
        <v>24970051.23</v>
      </c>
      <c r="F1497" s="181">
        <v>28865492.75</v>
      </c>
      <c r="G1497" s="181">
        <v>30590004.370000001</v>
      </c>
      <c r="H1497" s="181">
        <v>30623017.34</v>
      </c>
      <c r="I1497" s="181">
        <v>7046316.4699999997</v>
      </c>
      <c r="J1497" s="166"/>
      <c r="K1497" s="166"/>
      <c r="L1497" s="166"/>
      <c r="M1497" s="166"/>
      <c r="N1497" s="166"/>
      <c r="O1497" s="166"/>
      <c r="P1497" s="166"/>
      <c r="Q1497" s="166"/>
      <c r="R1497" s="166"/>
      <c r="S1497" s="166"/>
      <c r="T1497" s="182">
        <v>60914787.609090917</v>
      </c>
      <c r="U1497" s="182">
        <v>27547106</v>
      </c>
      <c r="V1497" s="182">
        <v>73515239.558000028</v>
      </c>
    </row>
    <row r="1498" spans="1:22" s="167" customFormat="1" x14ac:dyDescent="0.25">
      <c r="A1498" s="179">
        <v>511013</v>
      </c>
      <c r="B1498" s="180" t="s">
        <v>441</v>
      </c>
      <c r="C1498" s="181">
        <v>0</v>
      </c>
      <c r="D1498" s="181">
        <v>0</v>
      </c>
      <c r="E1498" s="181">
        <v>0</v>
      </c>
      <c r="F1498" s="181">
        <v>0</v>
      </c>
      <c r="G1498" s="181">
        <v>0</v>
      </c>
      <c r="H1498" s="181">
        <v>0</v>
      </c>
      <c r="I1498" s="181">
        <v>0</v>
      </c>
      <c r="J1498" s="166"/>
      <c r="K1498" s="166"/>
      <c r="L1498" s="166"/>
      <c r="M1498" s="166"/>
      <c r="N1498" s="166"/>
      <c r="O1498" s="166"/>
      <c r="P1498" s="166"/>
      <c r="Q1498" s="166"/>
      <c r="R1498" s="166"/>
      <c r="S1498" s="166"/>
      <c r="T1498" s="182">
        <v>6309989.2987012984</v>
      </c>
      <c r="U1498" s="182">
        <v>460979</v>
      </c>
      <c r="V1498" s="182">
        <v>7240822.4000000022</v>
      </c>
    </row>
    <row r="1499" spans="1:22" s="167" customFormat="1" x14ac:dyDescent="0.25">
      <c r="A1499" s="179">
        <v>511014</v>
      </c>
      <c r="B1499" s="180" t="s">
        <v>440</v>
      </c>
      <c r="C1499" s="181">
        <v>0</v>
      </c>
      <c r="D1499" s="181">
        <v>0</v>
      </c>
      <c r="E1499" s="181">
        <v>0</v>
      </c>
      <c r="F1499" s="181">
        <v>0</v>
      </c>
      <c r="G1499" s="181">
        <v>0</v>
      </c>
      <c r="H1499" s="181">
        <v>693290.5</v>
      </c>
      <c r="I1499" s="181">
        <v>36300</v>
      </c>
      <c r="J1499" s="166"/>
      <c r="K1499" s="166"/>
      <c r="L1499" s="166"/>
      <c r="M1499" s="166"/>
      <c r="N1499" s="166"/>
      <c r="O1499" s="166"/>
      <c r="P1499" s="166"/>
      <c r="Q1499" s="166"/>
      <c r="R1499" s="166"/>
      <c r="S1499" s="166"/>
      <c r="T1499" s="182">
        <v>9933323.9471428562</v>
      </c>
      <c r="U1499" s="182">
        <v>4056800</v>
      </c>
      <c r="V1499" s="182">
        <v>12226919.400000002</v>
      </c>
    </row>
    <row r="1500" spans="1:22" s="167" customFormat="1" x14ac:dyDescent="0.25">
      <c r="A1500" s="179">
        <v>511015</v>
      </c>
      <c r="B1500" s="180" t="s">
        <v>2416</v>
      </c>
      <c r="C1500" s="181">
        <v>2850006</v>
      </c>
      <c r="D1500" s="181">
        <v>1664947.69</v>
      </c>
      <c r="E1500" s="181">
        <v>2791162.96</v>
      </c>
      <c r="F1500" s="181">
        <v>3824174.69</v>
      </c>
      <c r="G1500" s="181">
        <v>2629844</v>
      </c>
      <c r="H1500" s="181">
        <v>1684928</v>
      </c>
      <c r="I1500" s="181">
        <v>300510</v>
      </c>
      <c r="J1500" s="166"/>
      <c r="K1500" s="166"/>
      <c r="L1500" s="166"/>
      <c r="M1500" s="166"/>
      <c r="N1500" s="166"/>
      <c r="O1500" s="166"/>
      <c r="P1500" s="166"/>
      <c r="Q1500" s="166"/>
      <c r="R1500" s="166"/>
      <c r="S1500" s="166"/>
      <c r="T1500" s="182">
        <v>9379206.147662336</v>
      </c>
      <c r="U1500" s="182">
        <v>5959370</v>
      </c>
      <c r="V1500" s="182">
        <v>17156311.030000001</v>
      </c>
    </row>
    <row r="1501" spans="1:22" s="167" customFormat="1" x14ac:dyDescent="0.25">
      <c r="A1501" s="179">
        <v>511016</v>
      </c>
      <c r="B1501" s="180" t="s">
        <v>438</v>
      </c>
      <c r="C1501" s="181">
        <v>5497231</v>
      </c>
      <c r="D1501" s="181">
        <v>6044636</v>
      </c>
      <c r="E1501" s="181">
        <v>6794230</v>
      </c>
      <c r="F1501" s="181">
        <v>7028343</v>
      </c>
      <c r="G1501" s="181">
        <v>4553109</v>
      </c>
      <c r="H1501" s="181">
        <v>3037131</v>
      </c>
      <c r="I1501" s="181">
        <v>415408</v>
      </c>
      <c r="J1501" s="166"/>
      <c r="K1501" s="166"/>
      <c r="L1501" s="166"/>
      <c r="M1501" s="166"/>
      <c r="N1501" s="166"/>
      <c r="O1501" s="166"/>
      <c r="P1501" s="166"/>
      <c r="Q1501" s="166"/>
      <c r="R1501" s="166"/>
      <c r="S1501" s="166"/>
      <c r="T1501" s="182">
        <v>255757.94103896106</v>
      </c>
      <c r="U1501" s="182">
        <v>0</v>
      </c>
      <c r="V1501" s="182">
        <v>73860.000000000029</v>
      </c>
    </row>
    <row r="1502" spans="1:22" s="167" customFormat="1" x14ac:dyDescent="0.25">
      <c r="A1502" s="179">
        <v>511017</v>
      </c>
      <c r="B1502" s="180" t="s">
        <v>437</v>
      </c>
      <c r="C1502" s="181">
        <v>0</v>
      </c>
      <c r="D1502" s="181">
        <v>0</v>
      </c>
      <c r="E1502" s="181">
        <v>0</v>
      </c>
      <c r="F1502" s="181">
        <v>0</v>
      </c>
      <c r="G1502" s="181">
        <v>0</v>
      </c>
      <c r="H1502" s="181">
        <v>0</v>
      </c>
      <c r="I1502" s="181">
        <v>0</v>
      </c>
      <c r="J1502" s="166"/>
      <c r="K1502" s="166"/>
      <c r="L1502" s="166"/>
      <c r="M1502" s="166"/>
      <c r="N1502" s="166"/>
      <c r="O1502" s="166"/>
      <c r="P1502" s="166"/>
      <c r="Q1502" s="166"/>
      <c r="R1502" s="166"/>
      <c r="S1502" s="166"/>
      <c r="T1502" s="182">
        <v>2573516.2337662335</v>
      </c>
      <c r="U1502" s="182">
        <v>0</v>
      </c>
      <c r="V1502" s="182">
        <v>0</v>
      </c>
    </row>
    <row r="1503" spans="1:22" s="167" customFormat="1" x14ac:dyDescent="0.25">
      <c r="A1503" s="179">
        <v>511018</v>
      </c>
      <c r="B1503" s="180" t="s">
        <v>436</v>
      </c>
      <c r="C1503" s="181">
        <v>7066187</v>
      </c>
      <c r="D1503" s="181">
        <v>11331445</v>
      </c>
      <c r="E1503" s="181">
        <v>7566726</v>
      </c>
      <c r="F1503" s="181">
        <v>5096978</v>
      </c>
      <c r="G1503" s="181">
        <v>5080839</v>
      </c>
      <c r="H1503" s="181">
        <v>7964000</v>
      </c>
      <c r="I1503" s="181">
        <v>2085000</v>
      </c>
      <c r="J1503" s="166"/>
      <c r="K1503" s="166"/>
      <c r="L1503" s="166"/>
      <c r="M1503" s="166"/>
      <c r="N1503" s="166"/>
      <c r="O1503" s="166"/>
      <c r="P1503" s="166"/>
      <c r="Q1503" s="166"/>
      <c r="R1503" s="166"/>
      <c r="S1503" s="166"/>
      <c r="T1503" s="182">
        <v>71800323.712987021</v>
      </c>
      <c r="U1503" s="182">
        <v>4372000</v>
      </c>
      <c r="V1503" s="182">
        <v>44568400.568000011</v>
      </c>
    </row>
    <row r="1504" spans="1:22" s="167" customFormat="1" x14ac:dyDescent="0.25">
      <c r="A1504" s="179">
        <v>511019</v>
      </c>
      <c r="B1504" s="180" t="s">
        <v>435</v>
      </c>
      <c r="C1504" s="181">
        <v>8860602.7899999991</v>
      </c>
      <c r="D1504" s="181">
        <v>10282210</v>
      </c>
      <c r="E1504" s="181">
        <v>12806058</v>
      </c>
      <c r="F1504" s="181">
        <v>16115436</v>
      </c>
      <c r="G1504" s="181">
        <v>19053604</v>
      </c>
      <c r="H1504" s="181">
        <v>21485314</v>
      </c>
      <c r="I1504" s="181">
        <v>12996244</v>
      </c>
      <c r="J1504" s="166"/>
      <c r="K1504" s="166"/>
      <c r="L1504" s="166"/>
      <c r="M1504" s="166"/>
      <c r="N1504" s="166"/>
      <c r="O1504" s="166"/>
      <c r="P1504" s="166"/>
      <c r="Q1504" s="166"/>
      <c r="R1504" s="166"/>
      <c r="S1504" s="166"/>
      <c r="T1504" s="182">
        <v>50610196.978961043</v>
      </c>
      <c r="U1504" s="182">
        <v>31496922</v>
      </c>
      <c r="V1504" s="182">
        <v>63329126.400000013</v>
      </c>
    </row>
    <row r="1505" spans="1:22" s="167" customFormat="1" x14ac:dyDescent="0.25">
      <c r="A1505" s="179">
        <v>511020</v>
      </c>
      <c r="B1505" s="180" t="s">
        <v>642</v>
      </c>
      <c r="C1505" s="181">
        <v>12461840</v>
      </c>
      <c r="D1505" s="181">
        <v>11324308</v>
      </c>
      <c r="E1505" s="181">
        <v>14983740</v>
      </c>
      <c r="F1505" s="181">
        <v>13311906</v>
      </c>
      <c r="G1505" s="181">
        <v>20458414.07</v>
      </c>
      <c r="H1505" s="181">
        <v>5608900</v>
      </c>
      <c r="I1505" s="181">
        <v>10926390</v>
      </c>
      <c r="J1505" s="166"/>
      <c r="K1505" s="166"/>
      <c r="L1505" s="166"/>
      <c r="M1505" s="166"/>
      <c r="N1505" s="166"/>
      <c r="O1505" s="166"/>
      <c r="P1505" s="166"/>
      <c r="Q1505" s="166"/>
      <c r="R1505" s="166"/>
      <c r="S1505" s="166"/>
      <c r="T1505" s="182">
        <v>18970737.11051948</v>
      </c>
      <c r="U1505" s="182">
        <v>10454300</v>
      </c>
      <c r="V1505" s="182">
        <v>31027788.800000008</v>
      </c>
    </row>
    <row r="1506" spans="1:22" s="167" customFormat="1" x14ac:dyDescent="0.25">
      <c r="A1506" s="179">
        <v>511021</v>
      </c>
      <c r="B1506" s="180" t="s">
        <v>641</v>
      </c>
      <c r="C1506" s="181">
        <v>0</v>
      </c>
      <c r="D1506" s="181">
        <v>0</v>
      </c>
      <c r="E1506" s="181">
        <v>0</v>
      </c>
      <c r="F1506" s="181">
        <v>0</v>
      </c>
      <c r="G1506" s="181">
        <v>0</v>
      </c>
      <c r="H1506" s="181">
        <v>0</v>
      </c>
      <c r="I1506" s="181">
        <v>0</v>
      </c>
      <c r="J1506" s="166"/>
      <c r="K1506" s="166"/>
      <c r="L1506" s="166"/>
      <c r="M1506" s="166"/>
      <c r="N1506" s="166"/>
      <c r="O1506" s="166"/>
      <c r="P1506" s="166"/>
      <c r="Q1506" s="166"/>
      <c r="R1506" s="166"/>
      <c r="S1506" s="166"/>
      <c r="T1506" s="182">
        <v>23851295.149999999</v>
      </c>
      <c r="U1506" s="182">
        <v>3774900</v>
      </c>
      <c r="V1506" s="182">
        <v>40935747.600000039</v>
      </c>
    </row>
    <row r="1507" spans="1:22" s="167" customFormat="1" x14ac:dyDescent="0.25">
      <c r="A1507" s="179">
        <v>511022</v>
      </c>
      <c r="B1507" s="180" t="s">
        <v>2417</v>
      </c>
      <c r="C1507" s="181">
        <v>1636831</v>
      </c>
      <c r="D1507" s="181">
        <v>1735843</v>
      </c>
      <c r="E1507" s="181">
        <v>2556878</v>
      </c>
      <c r="F1507" s="181">
        <v>7122067</v>
      </c>
      <c r="G1507" s="181">
        <v>3048619</v>
      </c>
      <c r="H1507" s="181">
        <v>1393430</v>
      </c>
      <c r="I1507" s="181">
        <v>0</v>
      </c>
      <c r="J1507" s="166"/>
      <c r="K1507" s="166"/>
      <c r="L1507" s="166"/>
      <c r="M1507" s="166"/>
      <c r="N1507" s="166"/>
      <c r="O1507" s="166"/>
      <c r="P1507" s="166"/>
      <c r="Q1507" s="166"/>
      <c r="R1507" s="166"/>
      <c r="S1507" s="166"/>
      <c r="T1507" s="182">
        <v>22533805.899999999</v>
      </c>
      <c r="U1507" s="182">
        <v>0</v>
      </c>
      <c r="V1507" s="182">
        <v>17150713.800000012</v>
      </c>
    </row>
    <row r="1508" spans="1:22" s="167" customFormat="1" x14ac:dyDescent="0.25">
      <c r="A1508" s="179">
        <v>511023</v>
      </c>
      <c r="B1508" s="180" t="s">
        <v>433</v>
      </c>
      <c r="C1508" s="181">
        <v>10981562</v>
      </c>
      <c r="D1508" s="181">
        <v>7959313</v>
      </c>
      <c r="E1508" s="181">
        <v>8086242</v>
      </c>
      <c r="F1508" s="181">
        <v>12354628</v>
      </c>
      <c r="G1508" s="181">
        <v>4315076</v>
      </c>
      <c r="H1508" s="181">
        <v>7568997</v>
      </c>
      <c r="I1508" s="181">
        <v>7030373.5199999996</v>
      </c>
      <c r="J1508" s="166"/>
      <c r="K1508" s="166"/>
      <c r="L1508" s="166"/>
      <c r="M1508" s="166"/>
      <c r="N1508" s="166"/>
      <c r="O1508" s="166"/>
      <c r="P1508" s="166"/>
      <c r="Q1508" s="166"/>
      <c r="R1508" s="166"/>
      <c r="S1508" s="166"/>
      <c r="T1508" s="182">
        <v>2399345.7142857141</v>
      </c>
      <c r="U1508" s="182">
        <v>0</v>
      </c>
      <c r="V1508" s="182">
        <v>1665680.0000000014</v>
      </c>
    </row>
    <row r="1509" spans="1:22" s="167" customFormat="1" x14ac:dyDescent="0.25">
      <c r="A1509" s="179">
        <v>511024</v>
      </c>
      <c r="B1509" s="180" t="s">
        <v>432</v>
      </c>
      <c r="C1509" s="181">
        <v>2552235</v>
      </c>
      <c r="D1509" s="181">
        <v>2641289</v>
      </c>
      <c r="E1509" s="181">
        <v>9643759</v>
      </c>
      <c r="F1509" s="181">
        <v>2931478</v>
      </c>
      <c r="G1509" s="181">
        <v>3173853</v>
      </c>
      <c r="H1509" s="181">
        <v>3130246</v>
      </c>
      <c r="I1509" s="181">
        <v>3133495</v>
      </c>
      <c r="J1509" s="166"/>
      <c r="K1509" s="166"/>
      <c r="L1509" s="166"/>
      <c r="M1509" s="166"/>
      <c r="N1509" s="166"/>
      <c r="O1509" s="166"/>
      <c r="P1509" s="166"/>
      <c r="Q1509" s="166"/>
      <c r="R1509" s="166"/>
      <c r="S1509" s="166"/>
      <c r="T1509" s="182">
        <v>10657694.822467532</v>
      </c>
      <c r="U1509" s="182">
        <v>3872698</v>
      </c>
      <c r="V1509" s="182">
        <v>12604997.800000006</v>
      </c>
    </row>
    <row r="1510" spans="1:22" s="167" customFormat="1" x14ac:dyDescent="0.25">
      <c r="A1510" s="179">
        <v>511025</v>
      </c>
      <c r="B1510" s="180" t="s">
        <v>2418</v>
      </c>
      <c r="C1510" s="181">
        <v>0</v>
      </c>
      <c r="D1510" s="181">
        <v>0</v>
      </c>
      <c r="E1510" s="181">
        <v>0</v>
      </c>
      <c r="F1510" s="181">
        <v>0</v>
      </c>
      <c r="G1510" s="181">
        <v>0</v>
      </c>
      <c r="H1510" s="181">
        <v>0</v>
      </c>
      <c r="I1510" s="181">
        <v>0</v>
      </c>
      <c r="J1510" s="166"/>
      <c r="K1510" s="166"/>
      <c r="L1510" s="166"/>
      <c r="M1510" s="166"/>
      <c r="N1510" s="166"/>
      <c r="O1510" s="166"/>
      <c r="P1510" s="166"/>
      <c r="Q1510" s="166"/>
      <c r="R1510" s="166"/>
      <c r="S1510" s="166"/>
      <c r="T1510" s="182">
        <v>13427518.421298701</v>
      </c>
      <c r="U1510" s="182">
        <v>0</v>
      </c>
      <c r="V1510" s="182">
        <v>20611964.568000007</v>
      </c>
    </row>
    <row r="1511" spans="1:22" s="167" customFormat="1" x14ac:dyDescent="0.25">
      <c r="A1511" s="179">
        <v>511026</v>
      </c>
      <c r="B1511" s="180" t="s">
        <v>2419</v>
      </c>
      <c r="C1511" s="181">
        <v>0</v>
      </c>
      <c r="D1511" s="181">
        <v>0</v>
      </c>
      <c r="E1511" s="181">
        <v>0</v>
      </c>
      <c r="F1511" s="181">
        <v>0</v>
      </c>
      <c r="G1511" s="181">
        <v>0</v>
      </c>
      <c r="H1511" s="181">
        <v>0</v>
      </c>
      <c r="I1511" s="181">
        <v>0</v>
      </c>
      <c r="J1511" s="166"/>
      <c r="K1511" s="166"/>
      <c r="L1511" s="166"/>
      <c r="M1511" s="166"/>
      <c r="N1511" s="166"/>
      <c r="O1511" s="166"/>
      <c r="P1511" s="166"/>
      <c r="Q1511" s="166"/>
      <c r="R1511" s="166"/>
      <c r="S1511" s="166"/>
      <c r="T1511" s="182">
        <v>4764323.2096103895</v>
      </c>
      <c r="U1511" s="182">
        <v>0</v>
      </c>
      <c r="V1511" s="182">
        <v>6115156.7999999998</v>
      </c>
    </row>
    <row r="1512" spans="1:22" s="167" customFormat="1" x14ac:dyDescent="0.25">
      <c r="A1512" s="179">
        <v>511027</v>
      </c>
      <c r="B1512" s="180" t="s">
        <v>429</v>
      </c>
      <c r="C1512" s="181">
        <v>0</v>
      </c>
      <c r="D1512" s="181">
        <v>0</v>
      </c>
      <c r="E1512" s="181">
        <v>0</v>
      </c>
      <c r="F1512" s="181">
        <v>0</v>
      </c>
      <c r="G1512" s="181">
        <v>0</v>
      </c>
      <c r="H1512" s="181">
        <v>0</v>
      </c>
      <c r="I1512" s="181">
        <v>0</v>
      </c>
      <c r="J1512" s="166"/>
      <c r="K1512" s="166"/>
      <c r="L1512" s="166"/>
      <c r="M1512" s="166"/>
      <c r="N1512" s="166"/>
      <c r="O1512" s="166"/>
      <c r="P1512" s="166"/>
      <c r="Q1512" s="166"/>
      <c r="R1512" s="166"/>
      <c r="S1512" s="166"/>
      <c r="T1512" s="182">
        <v>10299304.812987013</v>
      </c>
      <c r="U1512" s="182">
        <v>350000</v>
      </c>
      <c r="V1512" s="182">
        <v>7972951.2000000067</v>
      </c>
    </row>
    <row r="1513" spans="1:22" s="167" customFormat="1" x14ac:dyDescent="0.25">
      <c r="A1513" s="179">
        <v>511028</v>
      </c>
      <c r="B1513" s="180" t="s">
        <v>428</v>
      </c>
      <c r="C1513" s="181">
        <v>0</v>
      </c>
      <c r="D1513" s="181">
        <v>0</v>
      </c>
      <c r="E1513" s="181">
        <v>0</v>
      </c>
      <c r="F1513" s="181">
        <v>0</v>
      </c>
      <c r="G1513" s="181">
        <v>0</v>
      </c>
      <c r="H1513" s="181">
        <v>0</v>
      </c>
      <c r="I1513" s="181">
        <v>0</v>
      </c>
      <c r="J1513" s="166"/>
      <c r="K1513" s="166"/>
      <c r="L1513" s="166"/>
      <c r="M1513" s="166"/>
      <c r="N1513" s="166"/>
      <c r="O1513" s="166"/>
      <c r="P1513" s="166"/>
      <c r="Q1513" s="166"/>
      <c r="R1513" s="166"/>
      <c r="S1513" s="166"/>
      <c r="T1513" s="182">
        <v>33036605.017012987</v>
      </c>
      <c r="U1513" s="182">
        <v>0</v>
      </c>
      <c r="V1513" s="182">
        <v>18197013.200000018</v>
      </c>
    </row>
    <row r="1514" spans="1:22" s="167" customFormat="1" x14ac:dyDescent="0.25">
      <c r="A1514" s="179">
        <v>511029</v>
      </c>
      <c r="B1514" s="180" t="s">
        <v>427</v>
      </c>
      <c r="C1514" s="181">
        <v>0</v>
      </c>
      <c r="D1514" s="181">
        <v>0</v>
      </c>
      <c r="E1514" s="181">
        <v>0</v>
      </c>
      <c r="F1514" s="181">
        <v>0</v>
      </c>
      <c r="G1514" s="181">
        <v>0</v>
      </c>
      <c r="H1514" s="181">
        <v>0</v>
      </c>
      <c r="I1514" s="181">
        <v>0</v>
      </c>
      <c r="J1514" s="166"/>
      <c r="K1514" s="166"/>
      <c r="L1514" s="166"/>
      <c r="M1514" s="166"/>
      <c r="N1514" s="166"/>
      <c r="O1514" s="166"/>
      <c r="P1514" s="166"/>
      <c r="Q1514" s="166"/>
      <c r="R1514" s="166"/>
      <c r="S1514" s="166"/>
      <c r="T1514" s="182">
        <v>16407856.617402595</v>
      </c>
      <c r="U1514" s="182">
        <v>0</v>
      </c>
      <c r="V1514" s="182">
        <v>6200327.2000000142</v>
      </c>
    </row>
    <row r="1515" spans="1:22" s="167" customFormat="1" x14ac:dyDescent="0.25">
      <c r="A1515" s="179">
        <v>511030</v>
      </c>
      <c r="B1515" s="180" t="s">
        <v>2420</v>
      </c>
      <c r="C1515" s="181">
        <v>0</v>
      </c>
      <c r="D1515" s="181">
        <v>0</v>
      </c>
      <c r="E1515" s="181">
        <v>0</v>
      </c>
      <c r="F1515" s="181">
        <v>0</v>
      </c>
      <c r="G1515" s="181">
        <v>0</v>
      </c>
      <c r="H1515" s="181">
        <v>0</v>
      </c>
      <c r="I1515" s="181">
        <v>0</v>
      </c>
      <c r="J1515" s="166"/>
      <c r="K1515" s="166"/>
      <c r="L1515" s="166"/>
      <c r="M1515" s="166"/>
      <c r="N1515" s="166"/>
      <c r="O1515" s="166"/>
      <c r="P1515" s="166"/>
      <c r="Q1515" s="166"/>
      <c r="R1515" s="166"/>
      <c r="S1515" s="166"/>
      <c r="T1515" s="182">
        <v>109053647.07064936</v>
      </c>
      <c r="U1515" s="182">
        <v>58632258.759999998</v>
      </c>
      <c r="V1515" s="182">
        <v>134119958.00800005</v>
      </c>
    </row>
    <row r="1516" spans="1:22" s="167" customFormat="1" x14ac:dyDescent="0.25">
      <c r="A1516" s="179">
        <v>511031</v>
      </c>
      <c r="B1516" s="180" t="s">
        <v>425</v>
      </c>
      <c r="C1516" s="181">
        <v>0</v>
      </c>
      <c r="D1516" s="181">
        <v>0</v>
      </c>
      <c r="E1516" s="181">
        <v>0</v>
      </c>
      <c r="F1516" s="181">
        <v>0</v>
      </c>
      <c r="G1516" s="181">
        <v>0</v>
      </c>
      <c r="H1516" s="181">
        <v>0</v>
      </c>
      <c r="I1516" s="181">
        <v>0</v>
      </c>
      <c r="J1516" s="166"/>
      <c r="K1516" s="166"/>
      <c r="L1516" s="166"/>
      <c r="M1516" s="166"/>
      <c r="N1516" s="166"/>
      <c r="O1516" s="166"/>
      <c r="P1516" s="166"/>
      <c r="Q1516" s="166"/>
      <c r="R1516" s="166"/>
      <c r="S1516" s="166"/>
      <c r="T1516" s="182">
        <v>3320118.9622077923</v>
      </c>
      <c r="U1516" s="182">
        <v>0</v>
      </c>
      <c r="V1516" s="182">
        <v>4179218</v>
      </c>
    </row>
    <row r="1517" spans="1:22" s="167" customFormat="1" x14ac:dyDescent="0.25">
      <c r="A1517" s="179">
        <v>511032</v>
      </c>
      <c r="B1517" s="180" t="s">
        <v>424</v>
      </c>
      <c r="C1517" s="181">
        <v>0</v>
      </c>
      <c r="D1517" s="181">
        <v>0</v>
      </c>
      <c r="E1517" s="181">
        <v>0</v>
      </c>
      <c r="F1517" s="181">
        <v>0</v>
      </c>
      <c r="G1517" s="181">
        <v>0</v>
      </c>
      <c r="H1517" s="181">
        <v>0</v>
      </c>
      <c r="I1517" s="181">
        <v>0</v>
      </c>
      <c r="J1517" s="166"/>
      <c r="K1517" s="166"/>
      <c r="L1517" s="166"/>
      <c r="M1517" s="166"/>
      <c r="N1517" s="166"/>
      <c r="O1517" s="166"/>
      <c r="P1517" s="166"/>
      <c r="Q1517" s="166"/>
      <c r="R1517" s="166"/>
      <c r="S1517" s="166"/>
      <c r="T1517" s="182">
        <v>2563108.3561038962</v>
      </c>
      <c r="U1517" s="182">
        <v>149900</v>
      </c>
      <c r="V1517" s="182">
        <v>2754311.4000000013</v>
      </c>
    </row>
    <row r="1518" spans="1:22" s="167" customFormat="1" x14ac:dyDescent="0.25">
      <c r="A1518" s="179">
        <v>511033</v>
      </c>
      <c r="B1518" s="180" t="s">
        <v>2421</v>
      </c>
      <c r="C1518" s="181">
        <v>0</v>
      </c>
      <c r="D1518" s="181">
        <v>0</v>
      </c>
      <c r="E1518" s="181">
        <v>0</v>
      </c>
      <c r="F1518" s="181">
        <v>0</v>
      </c>
      <c r="G1518" s="181">
        <v>0</v>
      </c>
      <c r="H1518" s="181">
        <v>0</v>
      </c>
      <c r="I1518" s="181">
        <v>0</v>
      </c>
      <c r="J1518" s="166"/>
      <c r="K1518" s="166"/>
      <c r="L1518" s="166"/>
      <c r="M1518" s="166"/>
      <c r="N1518" s="166"/>
      <c r="O1518" s="166"/>
      <c r="P1518" s="166"/>
      <c r="Q1518" s="166"/>
      <c r="R1518" s="166"/>
      <c r="S1518" s="166"/>
      <c r="T1518" s="182">
        <v>2611348.1428571427</v>
      </c>
      <c r="U1518" s="182">
        <v>0</v>
      </c>
      <c r="V1518" s="182">
        <v>0</v>
      </c>
    </row>
    <row r="1519" spans="1:22" s="167" customFormat="1" x14ac:dyDescent="0.25">
      <c r="A1519" s="179">
        <v>511034</v>
      </c>
      <c r="B1519" s="180" t="s">
        <v>2422</v>
      </c>
      <c r="C1519" s="181">
        <v>0</v>
      </c>
      <c r="D1519" s="181">
        <v>0</v>
      </c>
      <c r="E1519" s="181">
        <v>0</v>
      </c>
      <c r="F1519" s="181">
        <v>0</v>
      </c>
      <c r="G1519" s="181">
        <v>0</v>
      </c>
      <c r="H1519" s="181">
        <v>0</v>
      </c>
      <c r="I1519" s="181">
        <v>0</v>
      </c>
      <c r="J1519" s="166"/>
      <c r="K1519" s="166"/>
      <c r="L1519" s="166"/>
      <c r="M1519" s="166"/>
      <c r="N1519" s="166"/>
      <c r="O1519" s="166"/>
      <c r="P1519" s="166"/>
      <c r="Q1519" s="166"/>
      <c r="R1519" s="166"/>
      <c r="S1519" s="166"/>
      <c r="T1519" s="182">
        <v>5815980.7012987016</v>
      </c>
      <c r="U1519" s="182">
        <v>0</v>
      </c>
      <c r="V1519" s="182">
        <v>34720.000000000182</v>
      </c>
    </row>
    <row r="1520" spans="1:22" s="167" customFormat="1" x14ac:dyDescent="0.25">
      <c r="A1520" s="179">
        <v>511035</v>
      </c>
      <c r="B1520" s="180" t="s">
        <v>2423</v>
      </c>
      <c r="C1520" s="181">
        <v>0</v>
      </c>
      <c r="D1520" s="181">
        <v>0</v>
      </c>
      <c r="E1520" s="181">
        <v>0</v>
      </c>
      <c r="F1520" s="181">
        <v>0</v>
      </c>
      <c r="G1520" s="181">
        <v>0</v>
      </c>
      <c r="H1520" s="181">
        <v>0</v>
      </c>
      <c r="I1520" s="181">
        <v>0</v>
      </c>
      <c r="J1520" s="166"/>
      <c r="K1520" s="166"/>
      <c r="L1520" s="166"/>
      <c r="M1520" s="166"/>
      <c r="N1520" s="166"/>
      <c r="O1520" s="166"/>
      <c r="P1520" s="166"/>
      <c r="Q1520" s="166"/>
      <c r="R1520" s="166"/>
      <c r="S1520" s="166"/>
      <c r="T1520" s="182">
        <v>1177004.0389610389</v>
      </c>
      <c r="U1520" s="182">
        <v>0</v>
      </c>
      <c r="V1520" s="182">
        <v>0</v>
      </c>
    </row>
    <row r="1521" spans="1:22" s="187" customFormat="1" x14ac:dyDescent="0.25">
      <c r="A1521" s="221">
        <v>511095</v>
      </c>
      <c r="B1521" s="222" t="s">
        <v>213</v>
      </c>
      <c r="C1521" s="223">
        <v>122055613.68000001</v>
      </c>
      <c r="D1521" s="223">
        <v>130261615.2</v>
      </c>
      <c r="E1521" s="223">
        <v>130772401.23</v>
      </c>
      <c r="F1521" s="223">
        <v>27930161.629999999</v>
      </c>
      <c r="G1521" s="223">
        <v>6374012.1200000001</v>
      </c>
      <c r="H1521" s="223">
        <v>5058899.53</v>
      </c>
      <c r="I1521" s="223">
        <v>2175584.13</v>
      </c>
      <c r="J1521" s="166"/>
      <c r="K1521" s="166"/>
      <c r="L1521" s="166"/>
      <c r="M1521" s="166"/>
      <c r="N1521" s="166"/>
      <c r="O1521" s="166"/>
      <c r="P1521" s="166"/>
      <c r="Q1521" s="166"/>
      <c r="R1521" s="166"/>
      <c r="S1521" s="166"/>
      <c r="T1521" s="186">
        <v>359173290.14896101</v>
      </c>
      <c r="U1521" s="186">
        <v>158307434.88999999</v>
      </c>
      <c r="V1521" s="186">
        <v>785697450.62</v>
      </c>
    </row>
    <row r="1522" spans="1:22" s="167" customFormat="1" x14ac:dyDescent="0.25">
      <c r="A1522" s="218">
        <v>511500</v>
      </c>
      <c r="B1522" s="219" t="s">
        <v>640</v>
      </c>
      <c r="C1522" s="220">
        <v>63977949</v>
      </c>
      <c r="D1522" s="220">
        <v>85552661</v>
      </c>
      <c r="E1522" s="220">
        <v>103469034</v>
      </c>
      <c r="F1522" s="220">
        <v>142284203.96000001</v>
      </c>
      <c r="G1522" s="220">
        <v>187023849.25</v>
      </c>
      <c r="H1522" s="220">
        <v>307189899.56999999</v>
      </c>
      <c r="I1522" s="220">
        <v>49643403</v>
      </c>
      <c r="J1522" s="166"/>
      <c r="K1522" s="166"/>
      <c r="L1522" s="166"/>
      <c r="M1522" s="166"/>
      <c r="N1522" s="166"/>
      <c r="O1522" s="166"/>
      <c r="P1522" s="166"/>
      <c r="Q1522" s="166"/>
      <c r="R1522" s="166"/>
      <c r="S1522" s="166"/>
      <c r="T1522" s="178">
        <v>454334072.18389606</v>
      </c>
      <c r="U1522" s="178">
        <v>188708564</v>
      </c>
      <c r="V1522" s="178">
        <v>544676484.57200015</v>
      </c>
    </row>
    <row r="1523" spans="1:22" s="167" customFormat="1" x14ac:dyDescent="0.25">
      <c r="A1523" s="179">
        <v>511501</v>
      </c>
      <c r="B1523" s="180" t="s">
        <v>546</v>
      </c>
      <c r="C1523" s="181">
        <v>0</v>
      </c>
      <c r="D1523" s="181">
        <v>0</v>
      </c>
      <c r="E1523" s="181">
        <v>0</v>
      </c>
      <c r="F1523" s="181">
        <v>25182141.960000001</v>
      </c>
      <c r="G1523" s="181">
        <v>47466336.25</v>
      </c>
      <c r="H1523" s="181">
        <v>213938156.56999999</v>
      </c>
      <c r="I1523" s="181">
        <v>0</v>
      </c>
      <c r="J1523" s="166"/>
      <c r="K1523" s="166"/>
      <c r="L1523" s="166"/>
      <c r="M1523" s="166"/>
      <c r="N1523" s="166"/>
      <c r="O1523" s="166"/>
      <c r="P1523" s="166"/>
      <c r="Q1523" s="166"/>
      <c r="R1523" s="166"/>
      <c r="S1523" s="166"/>
      <c r="T1523" s="182">
        <v>699838.6145454545</v>
      </c>
      <c r="U1523" s="182">
        <v>0</v>
      </c>
      <c r="V1523" s="182">
        <v>0</v>
      </c>
    </row>
    <row r="1524" spans="1:22" s="167" customFormat="1" x14ac:dyDescent="0.25">
      <c r="A1524" s="179">
        <v>511502</v>
      </c>
      <c r="B1524" s="180" t="s">
        <v>2424</v>
      </c>
      <c r="C1524" s="181">
        <v>0</v>
      </c>
      <c r="D1524" s="181">
        <v>0</v>
      </c>
      <c r="E1524" s="181">
        <v>0</v>
      </c>
      <c r="F1524" s="181">
        <v>0</v>
      </c>
      <c r="G1524" s="181">
        <v>0</v>
      </c>
      <c r="H1524" s="181">
        <v>0</v>
      </c>
      <c r="I1524" s="181">
        <v>0</v>
      </c>
      <c r="J1524" s="166"/>
      <c r="K1524" s="166"/>
      <c r="L1524" s="166"/>
      <c r="M1524" s="166"/>
      <c r="N1524" s="166"/>
      <c r="O1524" s="166"/>
      <c r="P1524" s="166"/>
      <c r="Q1524" s="166"/>
      <c r="R1524" s="166"/>
      <c r="S1524" s="166"/>
      <c r="T1524" s="182">
        <v>0</v>
      </c>
      <c r="U1524" s="182">
        <v>0</v>
      </c>
      <c r="V1524" s="182">
        <v>0</v>
      </c>
    </row>
    <row r="1525" spans="1:22" s="167" customFormat="1" x14ac:dyDescent="0.25">
      <c r="A1525" s="179">
        <v>511503</v>
      </c>
      <c r="B1525" s="180" t="s">
        <v>2425</v>
      </c>
      <c r="C1525" s="181">
        <v>0</v>
      </c>
      <c r="D1525" s="181">
        <v>0</v>
      </c>
      <c r="E1525" s="181">
        <v>0</v>
      </c>
      <c r="F1525" s="181">
        <v>0</v>
      </c>
      <c r="G1525" s="181">
        <v>0</v>
      </c>
      <c r="H1525" s="181">
        <v>0</v>
      </c>
      <c r="I1525" s="181">
        <v>0</v>
      </c>
      <c r="J1525" s="166"/>
      <c r="K1525" s="166"/>
      <c r="L1525" s="166"/>
      <c r="M1525" s="166"/>
      <c r="N1525" s="166"/>
      <c r="O1525" s="166"/>
      <c r="P1525" s="166"/>
      <c r="Q1525" s="166"/>
      <c r="R1525" s="166"/>
      <c r="S1525" s="166"/>
      <c r="T1525" s="182">
        <v>0</v>
      </c>
      <c r="U1525" s="182">
        <v>0</v>
      </c>
      <c r="V1525" s="182">
        <v>0</v>
      </c>
    </row>
    <row r="1526" spans="1:22" s="167" customFormat="1" x14ac:dyDescent="0.25">
      <c r="A1526" s="179">
        <v>511504</v>
      </c>
      <c r="B1526" s="180" t="s">
        <v>543</v>
      </c>
      <c r="C1526" s="181">
        <v>0</v>
      </c>
      <c r="D1526" s="181">
        <v>0</v>
      </c>
      <c r="E1526" s="181">
        <v>0</v>
      </c>
      <c r="F1526" s="181">
        <v>0</v>
      </c>
      <c r="G1526" s="181">
        <v>0</v>
      </c>
      <c r="H1526" s="181">
        <v>0</v>
      </c>
      <c r="I1526" s="181">
        <v>0</v>
      </c>
      <c r="J1526" s="166"/>
      <c r="K1526" s="166"/>
      <c r="L1526" s="166"/>
      <c r="M1526" s="166"/>
      <c r="N1526" s="166"/>
      <c r="O1526" s="166"/>
      <c r="P1526" s="166"/>
      <c r="Q1526" s="166"/>
      <c r="R1526" s="166"/>
      <c r="S1526" s="166"/>
      <c r="T1526" s="182">
        <v>0</v>
      </c>
      <c r="U1526" s="182">
        <v>0</v>
      </c>
      <c r="V1526" s="182">
        <v>0</v>
      </c>
    </row>
    <row r="1527" spans="1:22" s="167" customFormat="1" x14ac:dyDescent="0.25">
      <c r="A1527" s="179">
        <v>511505</v>
      </c>
      <c r="B1527" s="180" t="s">
        <v>2348</v>
      </c>
      <c r="C1527" s="181">
        <v>0</v>
      </c>
      <c r="D1527" s="181">
        <v>0</v>
      </c>
      <c r="E1527" s="181">
        <v>0</v>
      </c>
      <c r="F1527" s="181">
        <v>0</v>
      </c>
      <c r="G1527" s="181">
        <v>0</v>
      </c>
      <c r="H1527" s="181">
        <v>0</v>
      </c>
      <c r="I1527" s="181">
        <v>0</v>
      </c>
      <c r="J1527" s="166"/>
      <c r="K1527" s="166"/>
      <c r="L1527" s="166"/>
      <c r="M1527" s="166"/>
      <c r="N1527" s="166"/>
      <c r="O1527" s="166"/>
      <c r="P1527" s="166"/>
      <c r="Q1527" s="166"/>
      <c r="R1527" s="166"/>
      <c r="S1527" s="166"/>
      <c r="T1527" s="182">
        <v>0</v>
      </c>
      <c r="U1527" s="182">
        <v>0</v>
      </c>
      <c r="V1527" s="182">
        <v>0</v>
      </c>
    </row>
    <row r="1528" spans="1:22" s="167" customFormat="1" x14ac:dyDescent="0.25">
      <c r="A1528" s="179">
        <v>511506</v>
      </c>
      <c r="B1528" s="180" t="s">
        <v>2426</v>
      </c>
      <c r="C1528" s="181">
        <v>0</v>
      </c>
      <c r="D1528" s="181">
        <v>0</v>
      </c>
      <c r="E1528" s="181">
        <v>0</v>
      </c>
      <c r="F1528" s="181">
        <v>0</v>
      </c>
      <c r="G1528" s="181">
        <v>0</v>
      </c>
      <c r="H1528" s="181">
        <v>0</v>
      </c>
      <c r="I1528" s="181">
        <v>0</v>
      </c>
      <c r="J1528" s="166"/>
      <c r="K1528" s="166"/>
      <c r="L1528" s="166"/>
      <c r="M1528" s="166"/>
      <c r="N1528" s="166"/>
      <c r="O1528" s="166"/>
      <c r="P1528" s="166"/>
      <c r="Q1528" s="166"/>
      <c r="R1528" s="166"/>
      <c r="S1528" s="166"/>
      <c r="T1528" s="182">
        <v>0</v>
      </c>
      <c r="U1528" s="182">
        <v>0</v>
      </c>
      <c r="V1528" s="182">
        <v>0</v>
      </c>
    </row>
    <row r="1529" spans="1:22" s="167" customFormat="1" x14ac:dyDescent="0.25">
      <c r="A1529" s="179">
        <v>511507</v>
      </c>
      <c r="B1529" s="180" t="s">
        <v>637</v>
      </c>
      <c r="C1529" s="181">
        <v>0</v>
      </c>
      <c r="D1529" s="181">
        <v>0</v>
      </c>
      <c r="E1529" s="181">
        <v>0</v>
      </c>
      <c r="F1529" s="181">
        <v>0</v>
      </c>
      <c r="G1529" s="181">
        <v>0</v>
      </c>
      <c r="H1529" s="181">
        <v>0</v>
      </c>
      <c r="I1529" s="181">
        <v>0</v>
      </c>
      <c r="J1529" s="166"/>
      <c r="K1529" s="166"/>
      <c r="L1529" s="166"/>
      <c r="M1529" s="166"/>
      <c r="N1529" s="166"/>
      <c r="O1529" s="166"/>
      <c r="P1529" s="166"/>
      <c r="Q1529" s="166"/>
      <c r="R1529" s="166"/>
      <c r="S1529" s="166"/>
      <c r="T1529" s="182">
        <v>0</v>
      </c>
      <c r="U1529" s="182">
        <v>0</v>
      </c>
      <c r="V1529" s="182">
        <v>0</v>
      </c>
    </row>
    <row r="1530" spans="1:22" s="167" customFormat="1" x14ac:dyDescent="0.25">
      <c r="A1530" s="179">
        <v>511508</v>
      </c>
      <c r="B1530" s="180" t="s">
        <v>540</v>
      </c>
      <c r="C1530" s="181">
        <v>0</v>
      </c>
      <c r="D1530" s="181">
        <v>0</v>
      </c>
      <c r="E1530" s="181">
        <v>0</v>
      </c>
      <c r="F1530" s="181">
        <v>0</v>
      </c>
      <c r="G1530" s="181">
        <v>0</v>
      </c>
      <c r="H1530" s="181">
        <v>0</v>
      </c>
      <c r="I1530" s="181">
        <v>0</v>
      </c>
      <c r="J1530" s="166"/>
      <c r="K1530" s="166"/>
      <c r="L1530" s="166"/>
      <c r="M1530" s="166"/>
      <c r="N1530" s="166"/>
      <c r="O1530" s="166"/>
      <c r="P1530" s="166"/>
      <c r="Q1530" s="166"/>
      <c r="R1530" s="166"/>
      <c r="S1530" s="166"/>
      <c r="T1530" s="182">
        <v>0</v>
      </c>
      <c r="U1530" s="182">
        <v>0</v>
      </c>
      <c r="V1530" s="182">
        <v>0</v>
      </c>
    </row>
    <row r="1531" spans="1:22" s="167" customFormat="1" x14ac:dyDescent="0.25">
      <c r="A1531" s="179">
        <v>511509</v>
      </c>
      <c r="B1531" s="180" t="s">
        <v>636</v>
      </c>
      <c r="C1531" s="181">
        <v>0</v>
      </c>
      <c r="D1531" s="181">
        <v>0</v>
      </c>
      <c r="E1531" s="181">
        <v>0</v>
      </c>
      <c r="F1531" s="181">
        <v>0</v>
      </c>
      <c r="G1531" s="181">
        <v>0</v>
      </c>
      <c r="H1531" s="181">
        <v>0</v>
      </c>
      <c r="I1531" s="181">
        <v>0</v>
      </c>
      <c r="J1531" s="166"/>
      <c r="K1531" s="166"/>
      <c r="L1531" s="166"/>
      <c r="M1531" s="166"/>
      <c r="N1531" s="166"/>
      <c r="O1531" s="166"/>
      <c r="P1531" s="166"/>
      <c r="Q1531" s="166"/>
      <c r="R1531" s="166"/>
      <c r="S1531" s="166"/>
      <c r="T1531" s="182">
        <v>0</v>
      </c>
      <c r="U1531" s="182">
        <v>0</v>
      </c>
      <c r="V1531" s="182">
        <v>0</v>
      </c>
    </row>
    <row r="1532" spans="1:22" s="167" customFormat="1" x14ac:dyDescent="0.25">
      <c r="A1532" s="179">
        <v>511510</v>
      </c>
      <c r="B1532" s="180" t="s">
        <v>635</v>
      </c>
      <c r="C1532" s="181">
        <v>0</v>
      </c>
      <c r="D1532" s="181">
        <v>0</v>
      </c>
      <c r="E1532" s="181">
        <v>0</v>
      </c>
      <c r="F1532" s="181">
        <v>0</v>
      </c>
      <c r="G1532" s="181">
        <v>0</v>
      </c>
      <c r="H1532" s="181">
        <v>0</v>
      </c>
      <c r="I1532" s="181">
        <v>0</v>
      </c>
      <c r="J1532" s="166"/>
      <c r="K1532" s="166"/>
      <c r="L1532" s="166"/>
      <c r="M1532" s="166"/>
      <c r="N1532" s="166"/>
      <c r="O1532" s="166"/>
      <c r="P1532" s="166"/>
      <c r="Q1532" s="166"/>
      <c r="R1532" s="166"/>
      <c r="S1532" s="166"/>
      <c r="T1532" s="182">
        <v>0</v>
      </c>
      <c r="U1532" s="182">
        <v>0</v>
      </c>
      <c r="V1532" s="182">
        <v>0</v>
      </c>
    </row>
    <row r="1533" spans="1:22" s="167" customFormat="1" x14ac:dyDescent="0.25">
      <c r="A1533" s="179">
        <v>511511</v>
      </c>
      <c r="B1533" s="180" t="s">
        <v>634</v>
      </c>
      <c r="C1533" s="181">
        <v>0</v>
      </c>
      <c r="D1533" s="181">
        <v>0</v>
      </c>
      <c r="E1533" s="181">
        <v>0</v>
      </c>
      <c r="F1533" s="181">
        <v>0</v>
      </c>
      <c r="G1533" s="181">
        <v>0</v>
      </c>
      <c r="H1533" s="181">
        <v>0</v>
      </c>
      <c r="I1533" s="181">
        <v>0</v>
      </c>
      <c r="J1533" s="166"/>
      <c r="K1533" s="166"/>
      <c r="L1533" s="166"/>
      <c r="M1533" s="166"/>
      <c r="N1533" s="166"/>
      <c r="O1533" s="166"/>
      <c r="P1533" s="166"/>
      <c r="Q1533" s="166"/>
      <c r="R1533" s="166"/>
      <c r="S1533" s="166"/>
      <c r="T1533" s="182">
        <v>210727.27272727274</v>
      </c>
      <c r="U1533" s="182">
        <v>0</v>
      </c>
      <c r="V1533" s="182">
        <v>0</v>
      </c>
    </row>
    <row r="1534" spans="1:22" s="167" customFormat="1" x14ac:dyDescent="0.25">
      <c r="A1534" s="179">
        <v>511512</v>
      </c>
      <c r="B1534" s="180" t="s">
        <v>633</v>
      </c>
      <c r="C1534" s="181">
        <v>0</v>
      </c>
      <c r="D1534" s="181">
        <v>0</v>
      </c>
      <c r="E1534" s="181">
        <v>0</v>
      </c>
      <c r="F1534" s="181">
        <v>0</v>
      </c>
      <c r="G1534" s="181">
        <v>0</v>
      </c>
      <c r="H1534" s="181">
        <v>0</v>
      </c>
      <c r="I1534" s="181">
        <v>0</v>
      </c>
      <c r="J1534" s="166"/>
      <c r="K1534" s="166"/>
      <c r="L1534" s="166"/>
      <c r="M1534" s="166"/>
      <c r="N1534" s="166"/>
      <c r="O1534" s="166"/>
      <c r="P1534" s="166"/>
      <c r="Q1534" s="166"/>
      <c r="R1534" s="166"/>
      <c r="S1534" s="166"/>
      <c r="T1534" s="182">
        <v>1590599.7662337662</v>
      </c>
      <c r="U1534" s="182">
        <v>0</v>
      </c>
      <c r="V1534" s="182">
        <v>0</v>
      </c>
    </row>
    <row r="1535" spans="1:22" s="167" customFormat="1" x14ac:dyDescent="0.25">
      <c r="A1535" s="179">
        <v>511513</v>
      </c>
      <c r="B1535" s="180" t="s">
        <v>632</v>
      </c>
      <c r="C1535" s="181">
        <v>0</v>
      </c>
      <c r="D1535" s="181">
        <v>0</v>
      </c>
      <c r="E1535" s="181">
        <v>0</v>
      </c>
      <c r="F1535" s="181">
        <v>0</v>
      </c>
      <c r="G1535" s="181">
        <v>0</v>
      </c>
      <c r="H1535" s="181">
        <v>0</v>
      </c>
      <c r="I1535" s="181">
        <v>0</v>
      </c>
      <c r="J1535" s="166"/>
      <c r="K1535" s="166"/>
      <c r="L1535" s="166"/>
      <c r="M1535" s="166"/>
      <c r="N1535" s="166"/>
      <c r="O1535" s="166"/>
      <c r="P1535" s="166"/>
      <c r="Q1535" s="166"/>
      <c r="R1535" s="166"/>
      <c r="S1535" s="166"/>
      <c r="T1535" s="182">
        <v>0</v>
      </c>
      <c r="U1535" s="182">
        <v>0</v>
      </c>
      <c r="V1535" s="182">
        <v>0</v>
      </c>
    </row>
    <row r="1536" spans="1:22" s="167" customFormat="1" x14ac:dyDescent="0.25">
      <c r="A1536" s="179">
        <v>511514</v>
      </c>
      <c r="B1536" s="180" t="s">
        <v>2427</v>
      </c>
      <c r="C1536" s="181">
        <v>0</v>
      </c>
      <c r="D1536" s="181">
        <v>0</v>
      </c>
      <c r="E1536" s="181">
        <v>0</v>
      </c>
      <c r="F1536" s="181">
        <v>0</v>
      </c>
      <c r="G1536" s="181">
        <v>0</v>
      </c>
      <c r="H1536" s="181">
        <v>0</v>
      </c>
      <c r="I1536" s="181">
        <v>0</v>
      </c>
      <c r="J1536" s="166"/>
      <c r="K1536" s="166"/>
      <c r="L1536" s="166"/>
      <c r="M1536" s="166"/>
      <c r="N1536" s="166"/>
      <c r="O1536" s="166"/>
      <c r="P1536" s="166"/>
      <c r="Q1536" s="166"/>
      <c r="R1536" s="166"/>
      <c r="S1536" s="166"/>
      <c r="T1536" s="182">
        <v>33454982.595454544</v>
      </c>
      <c r="U1536" s="182">
        <v>0</v>
      </c>
      <c r="V1536" s="182">
        <v>11048017.200000014</v>
      </c>
    </row>
    <row r="1537" spans="1:22" s="167" customFormat="1" x14ac:dyDescent="0.25">
      <c r="A1537" s="179">
        <v>511515</v>
      </c>
      <c r="B1537" s="180" t="s">
        <v>2428</v>
      </c>
      <c r="C1537" s="181">
        <v>0</v>
      </c>
      <c r="D1537" s="181">
        <v>0</v>
      </c>
      <c r="E1537" s="181">
        <v>0</v>
      </c>
      <c r="F1537" s="181">
        <v>0</v>
      </c>
      <c r="G1537" s="181">
        <v>0</v>
      </c>
      <c r="H1537" s="181">
        <v>0</v>
      </c>
      <c r="I1537" s="181">
        <v>0</v>
      </c>
      <c r="J1537" s="166"/>
      <c r="K1537" s="166"/>
      <c r="L1537" s="166"/>
      <c r="M1537" s="166"/>
      <c r="N1537" s="166"/>
      <c r="O1537" s="166"/>
      <c r="P1537" s="166"/>
      <c r="Q1537" s="166"/>
      <c r="R1537" s="166"/>
      <c r="S1537" s="166"/>
      <c r="T1537" s="182">
        <v>458553.19038961036</v>
      </c>
      <c r="U1537" s="182">
        <v>0</v>
      </c>
      <c r="V1537" s="182">
        <v>0</v>
      </c>
    </row>
    <row r="1538" spans="1:22" s="167" customFormat="1" x14ac:dyDescent="0.25">
      <c r="A1538" s="179">
        <v>511516</v>
      </c>
      <c r="B1538" s="180" t="s">
        <v>2429</v>
      </c>
      <c r="C1538" s="181">
        <v>0</v>
      </c>
      <c r="D1538" s="181">
        <v>0</v>
      </c>
      <c r="E1538" s="181">
        <v>0</v>
      </c>
      <c r="F1538" s="181">
        <v>0</v>
      </c>
      <c r="G1538" s="181">
        <v>0</v>
      </c>
      <c r="H1538" s="181">
        <v>0</v>
      </c>
      <c r="I1538" s="181">
        <v>0</v>
      </c>
      <c r="J1538" s="166"/>
      <c r="K1538" s="166"/>
      <c r="L1538" s="166"/>
      <c r="M1538" s="166"/>
      <c r="N1538" s="166"/>
      <c r="O1538" s="166"/>
      <c r="P1538" s="166"/>
      <c r="Q1538" s="166"/>
      <c r="R1538" s="166"/>
      <c r="S1538" s="166"/>
      <c r="T1538" s="182">
        <v>0</v>
      </c>
      <c r="U1538" s="182">
        <v>0</v>
      </c>
      <c r="V1538" s="182">
        <v>0</v>
      </c>
    </row>
    <row r="1539" spans="1:22" s="167" customFormat="1" x14ac:dyDescent="0.25">
      <c r="A1539" s="179">
        <v>511517</v>
      </c>
      <c r="B1539" s="180" t="s">
        <v>2430</v>
      </c>
      <c r="C1539" s="181">
        <v>61028632</v>
      </c>
      <c r="D1539" s="181">
        <v>50714086</v>
      </c>
      <c r="E1539" s="181">
        <v>98642702</v>
      </c>
      <c r="F1539" s="181">
        <v>73760522</v>
      </c>
      <c r="G1539" s="181">
        <v>104627280</v>
      </c>
      <c r="H1539" s="181">
        <v>59506149</v>
      </c>
      <c r="I1539" s="181">
        <v>31676308</v>
      </c>
      <c r="J1539" s="166"/>
      <c r="K1539" s="166"/>
      <c r="L1539" s="166"/>
      <c r="M1539" s="166"/>
      <c r="N1539" s="166"/>
      <c r="O1539" s="166"/>
      <c r="P1539" s="166"/>
      <c r="Q1539" s="166"/>
      <c r="R1539" s="166"/>
      <c r="S1539" s="166"/>
      <c r="T1539" s="182">
        <v>218571511.10467535</v>
      </c>
      <c r="U1539" s="182">
        <v>89642236</v>
      </c>
      <c r="V1539" s="182">
        <v>313226609.77600026</v>
      </c>
    </row>
    <row r="1540" spans="1:22" s="167" customFormat="1" x14ac:dyDescent="0.25">
      <c r="A1540" s="179">
        <v>511518</v>
      </c>
      <c r="B1540" s="180" t="s">
        <v>2431</v>
      </c>
      <c r="C1540" s="181">
        <v>0</v>
      </c>
      <c r="D1540" s="181">
        <v>0</v>
      </c>
      <c r="E1540" s="181">
        <v>0</v>
      </c>
      <c r="F1540" s="181">
        <v>2648675</v>
      </c>
      <c r="G1540" s="181">
        <v>2060798</v>
      </c>
      <c r="H1540" s="181">
        <v>2456830</v>
      </c>
      <c r="I1540" s="181">
        <v>6081536</v>
      </c>
      <c r="J1540" s="166"/>
      <c r="K1540" s="166"/>
      <c r="L1540" s="166"/>
      <c r="M1540" s="166"/>
      <c r="N1540" s="166"/>
      <c r="O1540" s="166"/>
      <c r="P1540" s="166"/>
      <c r="Q1540" s="166"/>
      <c r="R1540" s="166"/>
      <c r="S1540" s="166"/>
      <c r="T1540" s="182">
        <v>7047407.445194805</v>
      </c>
      <c r="U1540" s="182">
        <v>487303</v>
      </c>
      <c r="V1540" s="182">
        <v>11277450.048000008</v>
      </c>
    </row>
    <row r="1541" spans="1:22" s="167" customFormat="1" x14ac:dyDescent="0.25">
      <c r="A1541" s="179">
        <v>511519</v>
      </c>
      <c r="B1541" s="180" t="s">
        <v>2432</v>
      </c>
      <c r="C1541" s="181">
        <v>0</v>
      </c>
      <c r="D1541" s="181">
        <v>0</v>
      </c>
      <c r="E1541" s="181">
        <v>0</v>
      </c>
      <c r="F1541" s="181">
        <v>0</v>
      </c>
      <c r="G1541" s="181">
        <v>0</v>
      </c>
      <c r="H1541" s="181">
        <v>0</v>
      </c>
      <c r="I1541" s="181">
        <v>0</v>
      </c>
      <c r="J1541" s="166"/>
      <c r="K1541" s="166"/>
      <c r="L1541" s="166"/>
      <c r="M1541" s="166"/>
      <c r="N1541" s="166"/>
      <c r="O1541" s="166"/>
      <c r="P1541" s="166"/>
      <c r="Q1541" s="166"/>
      <c r="R1541" s="166"/>
      <c r="S1541" s="166"/>
      <c r="T1541" s="182">
        <v>1826228.4025974027</v>
      </c>
      <c r="U1541" s="182">
        <v>0</v>
      </c>
      <c r="V1541" s="182">
        <v>0</v>
      </c>
    </row>
    <row r="1542" spans="1:22" s="167" customFormat="1" x14ac:dyDescent="0.25">
      <c r="A1542" s="179">
        <v>511520</v>
      </c>
      <c r="B1542" s="180" t="s">
        <v>2433</v>
      </c>
      <c r="C1542" s="181">
        <v>0</v>
      </c>
      <c r="D1542" s="181">
        <v>0</v>
      </c>
      <c r="E1542" s="181">
        <v>0</v>
      </c>
      <c r="F1542" s="181">
        <v>0</v>
      </c>
      <c r="G1542" s="181">
        <v>0</v>
      </c>
      <c r="H1542" s="181">
        <v>0</v>
      </c>
      <c r="I1542" s="181">
        <v>0</v>
      </c>
      <c r="J1542" s="166"/>
      <c r="K1542" s="166"/>
      <c r="L1542" s="166"/>
      <c r="M1542" s="166"/>
      <c r="N1542" s="166"/>
      <c r="O1542" s="166"/>
      <c r="P1542" s="166"/>
      <c r="Q1542" s="166"/>
      <c r="R1542" s="166"/>
      <c r="S1542" s="166"/>
      <c r="T1542" s="182">
        <v>1953.2337662337663</v>
      </c>
      <c r="U1542" s="182">
        <v>0</v>
      </c>
      <c r="V1542" s="182">
        <v>0</v>
      </c>
    </row>
    <row r="1543" spans="1:22" s="167" customFormat="1" x14ac:dyDescent="0.25">
      <c r="A1543" s="179">
        <v>511521</v>
      </c>
      <c r="B1543" s="180" t="s">
        <v>2434</v>
      </c>
      <c r="C1543" s="181">
        <v>0</v>
      </c>
      <c r="D1543" s="181">
        <v>0</v>
      </c>
      <c r="E1543" s="181">
        <v>0</v>
      </c>
      <c r="F1543" s="181">
        <v>0</v>
      </c>
      <c r="G1543" s="181">
        <v>0</v>
      </c>
      <c r="H1543" s="181">
        <v>0</v>
      </c>
      <c r="I1543" s="181">
        <v>0</v>
      </c>
      <c r="J1543" s="166"/>
      <c r="K1543" s="166"/>
      <c r="L1543" s="166"/>
      <c r="M1543" s="166"/>
      <c r="N1543" s="166"/>
      <c r="O1543" s="166"/>
      <c r="P1543" s="166"/>
      <c r="Q1543" s="166"/>
      <c r="R1543" s="166"/>
      <c r="S1543" s="166"/>
      <c r="T1543" s="182">
        <v>0</v>
      </c>
      <c r="U1543" s="182">
        <v>0</v>
      </c>
      <c r="V1543" s="182">
        <v>0</v>
      </c>
    </row>
    <row r="1544" spans="1:22" s="167" customFormat="1" x14ac:dyDescent="0.25">
      <c r="A1544" s="179">
        <v>511522</v>
      </c>
      <c r="B1544" s="180" t="s">
        <v>2435</v>
      </c>
      <c r="C1544" s="181">
        <v>0</v>
      </c>
      <c r="D1544" s="181">
        <v>0</v>
      </c>
      <c r="E1544" s="181">
        <v>0</v>
      </c>
      <c r="F1544" s="181">
        <v>0</v>
      </c>
      <c r="G1544" s="181">
        <v>0</v>
      </c>
      <c r="H1544" s="181">
        <v>0</v>
      </c>
      <c r="I1544" s="181">
        <v>0</v>
      </c>
      <c r="J1544" s="166"/>
      <c r="K1544" s="166"/>
      <c r="L1544" s="166"/>
      <c r="M1544" s="166"/>
      <c r="N1544" s="166"/>
      <c r="O1544" s="166"/>
      <c r="P1544" s="166"/>
      <c r="Q1544" s="166"/>
      <c r="R1544" s="166"/>
      <c r="S1544" s="166"/>
      <c r="T1544" s="182">
        <v>0</v>
      </c>
      <c r="U1544" s="182">
        <v>0</v>
      </c>
      <c r="V1544" s="182">
        <v>0</v>
      </c>
    </row>
    <row r="1545" spans="1:22" s="167" customFormat="1" x14ac:dyDescent="0.25">
      <c r="A1545" s="179">
        <v>511523</v>
      </c>
      <c r="B1545" s="180" t="s">
        <v>2436</v>
      </c>
      <c r="C1545" s="181">
        <v>0</v>
      </c>
      <c r="D1545" s="181">
        <v>0</v>
      </c>
      <c r="E1545" s="181">
        <v>0</v>
      </c>
      <c r="F1545" s="181">
        <v>0</v>
      </c>
      <c r="G1545" s="181">
        <v>0</v>
      </c>
      <c r="H1545" s="181">
        <v>0</v>
      </c>
      <c r="I1545" s="181">
        <v>0</v>
      </c>
      <c r="J1545" s="166"/>
      <c r="K1545" s="166"/>
      <c r="L1545" s="166"/>
      <c r="M1545" s="166"/>
      <c r="N1545" s="166"/>
      <c r="O1545" s="166"/>
      <c r="P1545" s="166"/>
      <c r="Q1545" s="166"/>
      <c r="R1545" s="166"/>
      <c r="S1545" s="166"/>
      <c r="T1545" s="182">
        <v>69778.870129870134</v>
      </c>
      <c r="U1545" s="182">
        <v>0</v>
      </c>
      <c r="V1545" s="182">
        <v>0</v>
      </c>
    </row>
    <row r="1546" spans="1:22" s="167" customFormat="1" x14ac:dyDescent="0.25">
      <c r="A1546" s="179">
        <v>511524</v>
      </c>
      <c r="B1546" s="180" t="s">
        <v>2437</v>
      </c>
      <c r="C1546" s="181">
        <v>0</v>
      </c>
      <c r="D1546" s="181">
        <v>0</v>
      </c>
      <c r="E1546" s="181">
        <v>0</v>
      </c>
      <c r="F1546" s="181">
        <v>0</v>
      </c>
      <c r="G1546" s="181">
        <v>0</v>
      </c>
      <c r="H1546" s="181">
        <v>0</v>
      </c>
      <c r="I1546" s="181">
        <v>0</v>
      </c>
      <c r="J1546" s="166"/>
      <c r="K1546" s="166"/>
      <c r="L1546" s="166"/>
      <c r="M1546" s="166"/>
      <c r="N1546" s="166"/>
      <c r="O1546" s="166"/>
      <c r="P1546" s="166"/>
      <c r="Q1546" s="166"/>
      <c r="R1546" s="166"/>
      <c r="S1546" s="166"/>
      <c r="T1546" s="182">
        <v>0</v>
      </c>
      <c r="U1546" s="182">
        <v>0</v>
      </c>
      <c r="V1546" s="182">
        <v>0</v>
      </c>
    </row>
    <row r="1547" spans="1:22" s="167" customFormat="1" x14ac:dyDescent="0.25">
      <c r="A1547" s="179">
        <v>511525</v>
      </c>
      <c r="B1547" s="180" t="s">
        <v>2438</v>
      </c>
      <c r="C1547" s="181">
        <v>0</v>
      </c>
      <c r="D1547" s="181">
        <v>0</v>
      </c>
      <c r="E1547" s="181">
        <v>0</v>
      </c>
      <c r="F1547" s="181">
        <v>0</v>
      </c>
      <c r="G1547" s="181">
        <v>0</v>
      </c>
      <c r="H1547" s="181">
        <v>0</v>
      </c>
      <c r="I1547" s="181">
        <v>0</v>
      </c>
      <c r="J1547" s="166"/>
      <c r="K1547" s="166"/>
      <c r="L1547" s="166"/>
      <c r="M1547" s="166"/>
      <c r="N1547" s="166"/>
      <c r="O1547" s="166"/>
      <c r="P1547" s="166"/>
      <c r="Q1547" s="166"/>
      <c r="R1547" s="166"/>
      <c r="S1547" s="166"/>
      <c r="T1547" s="182">
        <v>0</v>
      </c>
      <c r="U1547" s="182">
        <v>0</v>
      </c>
      <c r="V1547" s="182">
        <v>0</v>
      </c>
    </row>
    <row r="1548" spans="1:22" s="167" customFormat="1" x14ac:dyDescent="0.25">
      <c r="A1548" s="179">
        <v>511526</v>
      </c>
      <c r="B1548" s="180" t="s">
        <v>2439</v>
      </c>
      <c r="C1548" s="181">
        <v>0</v>
      </c>
      <c r="D1548" s="181">
        <v>0</v>
      </c>
      <c r="E1548" s="181">
        <v>0</v>
      </c>
      <c r="F1548" s="181">
        <v>0</v>
      </c>
      <c r="G1548" s="181">
        <v>0</v>
      </c>
      <c r="H1548" s="181">
        <v>0</v>
      </c>
      <c r="I1548" s="181">
        <v>0</v>
      </c>
      <c r="J1548" s="166"/>
      <c r="K1548" s="166"/>
      <c r="L1548" s="166"/>
      <c r="M1548" s="166"/>
      <c r="N1548" s="166"/>
      <c r="O1548" s="166"/>
      <c r="P1548" s="166"/>
      <c r="Q1548" s="166"/>
      <c r="R1548" s="166"/>
      <c r="S1548" s="166"/>
      <c r="T1548" s="182">
        <v>3856816.5894805193</v>
      </c>
      <c r="U1548" s="182">
        <v>0</v>
      </c>
      <c r="V1548" s="182">
        <v>0</v>
      </c>
    </row>
    <row r="1549" spans="1:22" s="167" customFormat="1" x14ac:dyDescent="0.25">
      <c r="A1549" s="179">
        <v>511527</v>
      </c>
      <c r="B1549" s="180" t="s">
        <v>2440</v>
      </c>
      <c r="C1549" s="181">
        <v>0</v>
      </c>
      <c r="D1549" s="181">
        <v>0</v>
      </c>
      <c r="E1549" s="181">
        <v>0</v>
      </c>
      <c r="F1549" s="181">
        <v>0</v>
      </c>
      <c r="G1549" s="181">
        <v>0</v>
      </c>
      <c r="H1549" s="181">
        <v>0</v>
      </c>
      <c r="I1549" s="181">
        <v>0</v>
      </c>
      <c r="J1549" s="166"/>
      <c r="K1549" s="166"/>
      <c r="L1549" s="166"/>
      <c r="M1549" s="166"/>
      <c r="N1549" s="166"/>
      <c r="O1549" s="166"/>
      <c r="P1549" s="166"/>
      <c r="Q1549" s="166"/>
      <c r="R1549" s="166"/>
      <c r="S1549" s="166"/>
      <c r="T1549" s="182">
        <v>19743.973246753245</v>
      </c>
      <c r="U1549" s="182">
        <v>0</v>
      </c>
      <c r="V1549" s="182">
        <v>0</v>
      </c>
    </row>
    <row r="1550" spans="1:22" s="167" customFormat="1" x14ac:dyDescent="0.25">
      <c r="A1550" s="179">
        <v>511528</v>
      </c>
      <c r="B1550" s="180" t="s">
        <v>2441</v>
      </c>
      <c r="C1550" s="181">
        <v>0</v>
      </c>
      <c r="D1550" s="181">
        <v>0</v>
      </c>
      <c r="E1550" s="181">
        <v>0</v>
      </c>
      <c r="F1550" s="181">
        <v>0</v>
      </c>
      <c r="G1550" s="181">
        <v>0</v>
      </c>
      <c r="H1550" s="181">
        <v>0</v>
      </c>
      <c r="I1550" s="181">
        <v>0</v>
      </c>
      <c r="J1550" s="166"/>
      <c r="K1550" s="166"/>
      <c r="L1550" s="166"/>
      <c r="M1550" s="166"/>
      <c r="N1550" s="166"/>
      <c r="O1550" s="166"/>
      <c r="P1550" s="166"/>
      <c r="Q1550" s="166"/>
      <c r="R1550" s="166"/>
      <c r="S1550" s="166"/>
      <c r="T1550" s="182">
        <v>0</v>
      </c>
      <c r="U1550" s="182">
        <v>0</v>
      </c>
      <c r="V1550" s="182">
        <v>0</v>
      </c>
    </row>
    <row r="1551" spans="1:22" s="167" customFormat="1" x14ac:dyDescent="0.25">
      <c r="A1551" s="179">
        <v>511529</v>
      </c>
      <c r="B1551" s="180" t="s">
        <v>2442</v>
      </c>
      <c r="C1551" s="181">
        <v>0</v>
      </c>
      <c r="D1551" s="181">
        <v>0</v>
      </c>
      <c r="E1551" s="181">
        <v>0</v>
      </c>
      <c r="F1551" s="181">
        <v>34548050</v>
      </c>
      <c r="G1551" s="181">
        <v>24291070</v>
      </c>
      <c r="H1551" s="181">
        <v>29762882</v>
      </c>
      <c r="I1551" s="181">
        <v>11885559</v>
      </c>
      <c r="J1551" s="166"/>
      <c r="K1551" s="166"/>
      <c r="L1551" s="166"/>
      <c r="M1551" s="166"/>
      <c r="N1551" s="166"/>
      <c r="O1551" s="166"/>
      <c r="P1551" s="166"/>
      <c r="Q1551" s="166"/>
      <c r="R1551" s="166"/>
      <c r="S1551" s="166"/>
      <c r="T1551" s="182">
        <v>146493524.70831171</v>
      </c>
      <c r="U1551" s="182">
        <v>27526529</v>
      </c>
      <c r="V1551" s="182">
        <v>122757540.94600004</v>
      </c>
    </row>
    <row r="1552" spans="1:22" s="167" customFormat="1" x14ac:dyDescent="0.25">
      <c r="A1552" s="179">
        <v>511530</v>
      </c>
      <c r="B1552" s="180" t="s">
        <v>2443</v>
      </c>
      <c r="C1552" s="181">
        <v>0</v>
      </c>
      <c r="D1552" s="181">
        <v>0</v>
      </c>
      <c r="E1552" s="181">
        <v>0</v>
      </c>
      <c r="F1552" s="181">
        <v>0</v>
      </c>
      <c r="G1552" s="181">
        <v>0</v>
      </c>
      <c r="H1552" s="181">
        <v>0</v>
      </c>
      <c r="I1552" s="181">
        <v>0</v>
      </c>
      <c r="J1552" s="166"/>
      <c r="K1552" s="166"/>
      <c r="L1552" s="166"/>
      <c r="M1552" s="166"/>
      <c r="N1552" s="166"/>
      <c r="O1552" s="166"/>
      <c r="P1552" s="166"/>
      <c r="Q1552" s="166"/>
      <c r="R1552" s="166"/>
      <c r="S1552" s="166"/>
      <c r="T1552" s="182">
        <v>251191.10389610389</v>
      </c>
      <c r="U1552" s="182">
        <v>0</v>
      </c>
      <c r="V1552" s="182">
        <v>0</v>
      </c>
    </row>
    <row r="1553" spans="1:22" s="167" customFormat="1" x14ac:dyDescent="0.25">
      <c r="A1553" s="179">
        <v>511531</v>
      </c>
      <c r="B1553" s="180" t="s">
        <v>2444</v>
      </c>
      <c r="C1553" s="181">
        <v>0</v>
      </c>
      <c r="D1553" s="181">
        <v>0</v>
      </c>
      <c r="E1553" s="181">
        <v>0</v>
      </c>
      <c r="F1553" s="181">
        <v>0</v>
      </c>
      <c r="G1553" s="181">
        <v>0</v>
      </c>
      <c r="H1553" s="181">
        <v>0</v>
      </c>
      <c r="I1553" s="181">
        <v>0</v>
      </c>
      <c r="J1553" s="166"/>
      <c r="K1553" s="166"/>
      <c r="L1553" s="166"/>
      <c r="M1553" s="166"/>
      <c r="N1553" s="166"/>
      <c r="O1553" s="166"/>
      <c r="P1553" s="166"/>
      <c r="Q1553" s="166"/>
      <c r="R1553" s="166"/>
      <c r="S1553" s="166"/>
      <c r="T1553" s="182">
        <v>0</v>
      </c>
      <c r="U1553" s="182">
        <v>0</v>
      </c>
      <c r="V1553" s="182">
        <v>0</v>
      </c>
    </row>
    <row r="1554" spans="1:22" s="167" customFormat="1" x14ac:dyDescent="0.25">
      <c r="A1554" s="179">
        <v>511532</v>
      </c>
      <c r="B1554" s="180" t="s">
        <v>613</v>
      </c>
      <c r="C1554" s="181">
        <v>2949317</v>
      </c>
      <c r="D1554" s="181">
        <v>0</v>
      </c>
      <c r="E1554" s="181">
        <v>0</v>
      </c>
      <c r="F1554" s="181">
        <v>5949662</v>
      </c>
      <c r="G1554" s="181">
        <v>3318789</v>
      </c>
      <c r="H1554" s="181">
        <v>1525882</v>
      </c>
      <c r="I1554" s="181">
        <v>0</v>
      </c>
      <c r="J1554" s="166"/>
      <c r="K1554" s="166"/>
      <c r="L1554" s="166"/>
      <c r="M1554" s="166"/>
      <c r="N1554" s="166"/>
      <c r="O1554" s="166"/>
      <c r="P1554" s="166"/>
      <c r="Q1554" s="166"/>
      <c r="R1554" s="166"/>
      <c r="S1554" s="166"/>
      <c r="T1554" s="182">
        <v>4684924.0868831165</v>
      </c>
      <c r="U1554" s="182">
        <v>0</v>
      </c>
      <c r="V1554" s="182">
        <v>0</v>
      </c>
    </row>
    <row r="1555" spans="1:22" s="167" customFormat="1" x14ac:dyDescent="0.25">
      <c r="A1555" s="179">
        <v>511533</v>
      </c>
      <c r="B1555" s="180" t="s">
        <v>2445</v>
      </c>
      <c r="C1555" s="181">
        <v>0</v>
      </c>
      <c r="D1555" s="181">
        <v>0</v>
      </c>
      <c r="E1555" s="181">
        <v>0</v>
      </c>
      <c r="F1555" s="181">
        <v>0</v>
      </c>
      <c r="G1555" s="181">
        <v>0</v>
      </c>
      <c r="H1555" s="181">
        <v>0</v>
      </c>
      <c r="I1555" s="181">
        <v>0</v>
      </c>
      <c r="J1555" s="166"/>
      <c r="K1555" s="166"/>
      <c r="L1555" s="166"/>
      <c r="M1555" s="166"/>
      <c r="N1555" s="166"/>
      <c r="O1555" s="166"/>
      <c r="P1555" s="166"/>
      <c r="Q1555" s="166"/>
      <c r="R1555" s="166"/>
      <c r="S1555" s="166"/>
      <c r="T1555" s="182">
        <v>0</v>
      </c>
      <c r="U1555" s="182">
        <v>0</v>
      </c>
      <c r="V1555" s="182">
        <v>0</v>
      </c>
    </row>
    <row r="1556" spans="1:22" s="167" customFormat="1" x14ac:dyDescent="0.25">
      <c r="A1556" s="179">
        <v>511534</v>
      </c>
      <c r="B1556" s="180" t="s">
        <v>611</v>
      </c>
      <c r="C1556" s="181">
        <v>0</v>
      </c>
      <c r="D1556" s="181">
        <v>0</v>
      </c>
      <c r="E1556" s="181">
        <v>0</v>
      </c>
      <c r="F1556" s="181">
        <v>0</v>
      </c>
      <c r="G1556" s="181">
        <v>0</v>
      </c>
      <c r="H1556" s="181">
        <v>0</v>
      </c>
      <c r="I1556" s="181">
        <v>0</v>
      </c>
      <c r="J1556" s="166"/>
      <c r="K1556" s="166"/>
      <c r="L1556" s="166"/>
      <c r="M1556" s="166"/>
      <c r="N1556" s="166"/>
      <c r="O1556" s="166"/>
      <c r="P1556" s="166"/>
      <c r="Q1556" s="166"/>
      <c r="R1556" s="166"/>
      <c r="S1556" s="166"/>
      <c r="T1556" s="182">
        <v>0</v>
      </c>
      <c r="U1556" s="182">
        <v>0</v>
      </c>
      <c r="V1556" s="182">
        <v>0</v>
      </c>
    </row>
    <row r="1557" spans="1:22" s="167" customFormat="1" x14ac:dyDescent="0.25">
      <c r="A1557" s="179">
        <v>511535</v>
      </c>
      <c r="B1557" s="180" t="s">
        <v>610</v>
      </c>
      <c r="C1557" s="181">
        <v>0</v>
      </c>
      <c r="D1557" s="181">
        <v>0</v>
      </c>
      <c r="E1557" s="181">
        <v>0</v>
      </c>
      <c r="F1557" s="181">
        <v>0</v>
      </c>
      <c r="G1557" s="181">
        <v>0</v>
      </c>
      <c r="H1557" s="181">
        <v>0</v>
      </c>
      <c r="I1557" s="181">
        <v>0</v>
      </c>
      <c r="J1557" s="166"/>
      <c r="K1557" s="166"/>
      <c r="L1557" s="166"/>
      <c r="M1557" s="166"/>
      <c r="N1557" s="166"/>
      <c r="O1557" s="166"/>
      <c r="P1557" s="166"/>
      <c r="Q1557" s="166"/>
      <c r="R1557" s="166"/>
      <c r="S1557" s="166"/>
      <c r="T1557" s="182">
        <v>0</v>
      </c>
      <c r="U1557" s="182">
        <v>0</v>
      </c>
      <c r="V1557" s="182">
        <v>0</v>
      </c>
    </row>
    <row r="1558" spans="1:22" s="167" customFormat="1" x14ac:dyDescent="0.25">
      <c r="A1558" s="179">
        <v>511536</v>
      </c>
      <c r="B1558" s="180" t="s">
        <v>2446</v>
      </c>
      <c r="C1558" s="181">
        <v>0</v>
      </c>
      <c r="D1558" s="181">
        <v>0</v>
      </c>
      <c r="E1558" s="181">
        <v>0</v>
      </c>
      <c r="F1558" s="181">
        <v>0</v>
      </c>
      <c r="G1558" s="181">
        <v>0</v>
      </c>
      <c r="H1558" s="181">
        <v>0</v>
      </c>
      <c r="I1558" s="181">
        <v>0</v>
      </c>
      <c r="J1558" s="166"/>
      <c r="K1558" s="166"/>
      <c r="L1558" s="166"/>
      <c r="M1558" s="166"/>
      <c r="N1558" s="166"/>
      <c r="O1558" s="166"/>
      <c r="P1558" s="166"/>
      <c r="Q1558" s="166"/>
      <c r="R1558" s="166"/>
      <c r="S1558" s="166"/>
      <c r="T1558" s="182">
        <v>40800.027922077919</v>
      </c>
      <c r="U1558" s="182">
        <v>0</v>
      </c>
      <c r="V1558" s="182">
        <v>0</v>
      </c>
    </row>
    <row r="1559" spans="1:22" s="167" customFormat="1" x14ac:dyDescent="0.25">
      <c r="A1559" s="179">
        <v>511537</v>
      </c>
      <c r="B1559" s="180" t="s">
        <v>2447</v>
      </c>
      <c r="C1559" s="181">
        <v>0</v>
      </c>
      <c r="D1559" s="181">
        <v>0</v>
      </c>
      <c r="E1559" s="181">
        <v>0</v>
      </c>
      <c r="F1559" s="181">
        <v>0</v>
      </c>
      <c r="G1559" s="181">
        <v>0</v>
      </c>
      <c r="H1559" s="181">
        <v>0</v>
      </c>
      <c r="I1559" s="181">
        <v>0</v>
      </c>
      <c r="J1559" s="166"/>
      <c r="K1559" s="166"/>
      <c r="L1559" s="166"/>
      <c r="M1559" s="166"/>
      <c r="N1559" s="166"/>
      <c r="O1559" s="166"/>
      <c r="P1559" s="166"/>
      <c r="Q1559" s="166"/>
      <c r="R1559" s="166"/>
      <c r="S1559" s="166"/>
      <c r="T1559" s="182">
        <v>0</v>
      </c>
      <c r="U1559" s="182">
        <v>0</v>
      </c>
      <c r="V1559" s="182">
        <v>0</v>
      </c>
    </row>
    <row r="1560" spans="1:22" s="167" customFormat="1" x14ac:dyDescent="0.25">
      <c r="A1560" s="179">
        <v>511538</v>
      </c>
      <c r="B1560" s="180" t="s">
        <v>607</v>
      </c>
      <c r="C1560" s="181">
        <v>0</v>
      </c>
      <c r="D1560" s="181">
        <v>0</v>
      </c>
      <c r="E1560" s="181">
        <v>0</v>
      </c>
      <c r="F1560" s="181">
        <v>0</v>
      </c>
      <c r="G1560" s="181">
        <v>0</v>
      </c>
      <c r="H1560" s="181">
        <v>0</v>
      </c>
      <c r="I1560" s="181">
        <v>0</v>
      </c>
      <c r="J1560" s="166"/>
      <c r="K1560" s="166"/>
      <c r="L1560" s="166"/>
      <c r="M1560" s="166"/>
      <c r="N1560" s="166"/>
      <c r="O1560" s="166"/>
      <c r="P1560" s="166"/>
      <c r="Q1560" s="166"/>
      <c r="R1560" s="166"/>
      <c r="S1560" s="166"/>
      <c r="T1560" s="182">
        <v>0</v>
      </c>
      <c r="U1560" s="182">
        <v>0</v>
      </c>
      <c r="V1560" s="182">
        <v>0</v>
      </c>
    </row>
    <row r="1561" spans="1:22" s="167" customFormat="1" x14ac:dyDescent="0.25">
      <c r="A1561" s="179">
        <v>511539</v>
      </c>
      <c r="B1561" s="180" t="s">
        <v>606</v>
      </c>
      <c r="C1561" s="181">
        <v>0</v>
      </c>
      <c r="D1561" s="181">
        <v>0</v>
      </c>
      <c r="E1561" s="181">
        <v>0</v>
      </c>
      <c r="F1561" s="181">
        <v>0</v>
      </c>
      <c r="G1561" s="181">
        <v>0</v>
      </c>
      <c r="H1561" s="181">
        <v>0</v>
      </c>
      <c r="I1561" s="181">
        <v>0</v>
      </c>
      <c r="J1561" s="166"/>
      <c r="K1561" s="166"/>
      <c r="L1561" s="166"/>
      <c r="M1561" s="166"/>
      <c r="N1561" s="166"/>
      <c r="O1561" s="166"/>
      <c r="P1561" s="166"/>
      <c r="Q1561" s="166"/>
      <c r="R1561" s="166"/>
      <c r="S1561" s="166"/>
      <c r="T1561" s="182">
        <v>0</v>
      </c>
      <c r="U1561" s="182">
        <v>0</v>
      </c>
      <c r="V1561" s="182">
        <v>0</v>
      </c>
    </row>
    <row r="1562" spans="1:22" s="167" customFormat="1" x14ac:dyDescent="0.25">
      <c r="A1562" s="179">
        <v>511540</v>
      </c>
      <c r="B1562" s="180" t="s">
        <v>451</v>
      </c>
      <c r="C1562" s="181">
        <v>0</v>
      </c>
      <c r="D1562" s="181">
        <v>0</v>
      </c>
      <c r="E1562" s="181">
        <v>0</v>
      </c>
      <c r="F1562" s="181">
        <v>0</v>
      </c>
      <c r="G1562" s="181">
        <v>0</v>
      </c>
      <c r="H1562" s="181">
        <v>0</v>
      </c>
      <c r="I1562" s="181">
        <v>0</v>
      </c>
      <c r="J1562" s="166"/>
      <c r="K1562" s="166"/>
      <c r="L1562" s="166"/>
      <c r="M1562" s="166"/>
      <c r="N1562" s="166"/>
      <c r="O1562" s="166"/>
      <c r="P1562" s="166"/>
      <c r="Q1562" s="166"/>
      <c r="R1562" s="166"/>
      <c r="S1562" s="166"/>
      <c r="T1562" s="182">
        <v>0</v>
      </c>
      <c r="U1562" s="182">
        <v>0</v>
      </c>
      <c r="V1562" s="182">
        <v>0</v>
      </c>
    </row>
    <row r="1563" spans="1:22" s="167" customFormat="1" x14ac:dyDescent="0.25">
      <c r="A1563" s="179">
        <v>511541</v>
      </c>
      <c r="B1563" s="180" t="s">
        <v>605</v>
      </c>
      <c r="C1563" s="181">
        <v>0</v>
      </c>
      <c r="D1563" s="181">
        <v>0</v>
      </c>
      <c r="E1563" s="181">
        <v>0</v>
      </c>
      <c r="F1563" s="181">
        <v>0</v>
      </c>
      <c r="G1563" s="181">
        <v>0</v>
      </c>
      <c r="H1563" s="181">
        <v>0</v>
      </c>
      <c r="I1563" s="181">
        <v>0</v>
      </c>
      <c r="J1563" s="166"/>
      <c r="K1563" s="166"/>
      <c r="L1563" s="166"/>
      <c r="M1563" s="166"/>
      <c r="N1563" s="166"/>
      <c r="O1563" s="166"/>
      <c r="P1563" s="166"/>
      <c r="Q1563" s="166"/>
      <c r="R1563" s="166"/>
      <c r="S1563" s="166"/>
      <c r="T1563" s="182">
        <v>0</v>
      </c>
      <c r="U1563" s="182">
        <v>0</v>
      </c>
      <c r="V1563" s="182">
        <v>0</v>
      </c>
    </row>
    <row r="1564" spans="1:22" s="167" customFormat="1" x14ac:dyDescent="0.25">
      <c r="A1564" s="179">
        <v>511542</v>
      </c>
      <c r="B1564" s="180" t="s">
        <v>604</v>
      </c>
      <c r="C1564" s="181">
        <v>0</v>
      </c>
      <c r="D1564" s="181">
        <v>0</v>
      </c>
      <c r="E1564" s="181">
        <v>0</v>
      </c>
      <c r="F1564" s="181">
        <v>0</v>
      </c>
      <c r="G1564" s="181">
        <v>0</v>
      </c>
      <c r="H1564" s="181">
        <v>0</v>
      </c>
      <c r="I1564" s="181">
        <v>0</v>
      </c>
      <c r="J1564" s="166"/>
      <c r="K1564" s="166"/>
      <c r="L1564" s="166"/>
      <c r="M1564" s="166"/>
      <c r="N1564" s="166"/>
      <c r="O1564" s="166"/>
      <c r="P1564" s="166"/>
      <c r="Q1564" s="166"/>
      <c r="R1564" s="166"/>
      <c r="S1564" s="166"/>
      <c r="T1564" s="182">
        <v>0</v>
      </c>
      <c r="U1564" s="182">
        <v>0</v>
      </c>
      <c r="V1564" s="182">
        <v>0</v>
      </c>
    </row>
    <row r="1565" spans="1:22" s="167" customFormat="1" x14ac:dyDescent="0.25">
      <c r="A1565" s="179">
        <v>511543</v>
      </c>
      <c r="B1565" s="180" t="s">
        <v>603</v>
      </c>
      <c r="C1565" s="181">
        <v>0</v>
      </c>
      <c r="D1565" s="181">
        <v>0</v>
      </c>
      <c r="E1565" s="181">
        <v>0</v>
      </c>
      <c r="F1565" s="181">
        <v>0</v>
      </c>
      <c r="G1565" s="181">
        <v>0</v>
      </c>
      <c r="H1565" s="181">
        <v>0</v>
      </c>
      <c r="I1565" s="181">
        <v>0</v>
      </c>
      <c r="J1565" s="166"/>
      <c r="K1565" s="166"/>
      <c r="L1565" s="166"/>
      <c r="M1565" s="166"/>
      <c r="N1565" s="166"/>
      <c r="O1565" s="166"/>
      <c r="P1565" s="166"/>
      <c r="Q1565" s="166"/>
      <c r="R1565" s="166"/>
      <c r="S1565" s="166"/>
      <c r="T1565" s="182">
        <v>5383755.2468831167</v>
      </c>
      <c r="U1565" s="182">
        <v>0</v>
      </c>
      <c r="V1565" s="182">
        <v>0</v>
      </c>
    </row>
    <row r="1566" spans="1:22" s="167" customFormat="1" x14ac:dyDescent="0.25">
      <c r="A1566" s="179">
        <v>511544</v>
      </c>
      <c r="B1566" s="180" t="s">
        <v>602</v>
      </c>
      <c r="C1566" s="181">
        <v>0</v>
      </c>
      <c r="D1566" s="181">
        <v>0</v>
      </c>
      <c r="E1566" s="181">
        <v>0</v>
      </c>
      <c r="F1566" s="181">
        <v>0</v>
      </c>
      <c r="G1566" s="181">
        <v>0</v>
      </c>
      <c r="H1566" s="181">
        <v>0</v>
      </c>
      <c r="I1566" s="181">
        <v>0</v>
      </c>
      <c r="J1566" s="166"/>
      <c r="K1566" s="166"/>
      <c r="L1566" s="166"/>
      <c r="M1566" s="166"/>
      <c r="N1566" s="166"/>
      <c r="O1566" s="166"/>
      <c r="P1566" s="166"/>
      <c r="Q1566" s="166"/>
      <c r="R1566" s="166"/>
      <c r="S1566" s="166"/>
      <c r="T1566" s="182">
        <v>0</v>
      </c>
      <c r="U1566" s="182">
        <v>0</v>
      </c>
      <c r="V1566" s="182">
        <v>0</v>
      </c>
    </row>
    <row r="1567" spans="1:22" s="167" customFormat="1" x14ac:dyDescent="0.25">
      <c r="A1567" s="179">
        <v>511545</v>
      </c>
      <c r="B1567" s="180" t="s">
        <v>601</v>
      </c>
      <c r="C1567" s="181">
        <v>0</v>
      </c>
      <c r="D1567" s="181">
        <v>0</v>
      </c>
      <c r="E1567" s="181">
        <v>0</v>
      </c>
      <c r="F1567" s="181">
        <v>0</v>
      </c>
      <c r="G1567" s="181">
        <v>0</v>
      </c>
      <c r="H1567" s="181">
        <v>0</v>
      </c>
      <c r="I1567" s="181">
        <v>0</v>
      </c>
      <c r="J1567" s="166"/>
      <c r="K1567" s="166"/>
      <c r="L1567" s="166"/>
      <c r="M1567" s="166"/>
      <c r="N1567" s="166"/>
      <c r="O1567" s="166"/>
      <c r="P1567" s="166"/>
      <c r="Q1567" s="166"/>
      <c r="R1567" s="166"/>
      <c r="S1567" s="166"/>
      <c r="T1567" s="182">
        <v>17246397.095714286</v>
      </c>
      <c r="U1567" s="182">
        <v>0</v>
      </c>
      <c r="V1567" s="182">
        <v>1487206.4000000013</v>
      </c>
    </row>
    <row r="1568" spans="1:22" s="167" customFormat="1" x14ac:dyDescent="0.25">
      <c r="A1568" s="179">
        <v>511546</v>
      </c>
      <c r="B1568" s="180" t="s">
        <v>164</v>
      </c>
      <c r="C1568" s="181">
        <v>0</v>
      </c>
      <c r="D1568" s="181">
        <v>0</v>
      </c>
      <c r="E1568" s="181">
        <v>0</v>
      </c>
      <c r="F1568" s="181">
        <v>0</v>
      </c>
      <c r="G1568" s="181">
        <v>0</v>
      </c>
      <c r="H1568" s="181">
        <v>0</v>
      </c>
      <c r="I1568" s="181">
        <v>0</v>
      </c>
      <c r="J1568" s="166"/>
      <c r="K1568" s="166"/>
      <c r="L1568" s="166"/>
      <c r="M1568" s="166"/>
      <c r="N1568" s="166"/>
      <c r="O1568" s="166"/>
      <c r="P1568" s="166"/>
      <c r="Q1568" s="166"/>
      <c r="R1568" s="166"/>
      <c r="S1568" s="166"/>
      <c r="T1568" s="182">
        <v>714930.14285714284</v>
      </c>
      <c r="U1568" s="182">
        <v>0</v>
      </c>
      <c r="V1568" s="182">
        <v>0</v>
      </c>
    </row>
    <row r="1569" spans="1:22" s="167" customFormat="1" x14ac:dyDescent="0.25">
      <c r="A1569" s="179">
        <v>511547</v>
      </c>
      <c r="B1569" s="180" t="s">
        <v>2448</v>
      </c>
      <c r="C1569" s="181">
        <v>0</v>
      </c>
      <c r="D1569" s="181">
        <v>0</v>
      </c>
      <c r="E1569" s="181">
        <v>0</v>
      </c>
      <c r="F1569" s="181">
        <v>0</v>
      </c>
      <c r="G1569" s="181">
        <v>0</v>
      </c>
      <c r="H1569" s="181">
        <v>0</v>
      </c>
      <c r="I1569" s="181">
        <v>0</v>
      </c>
      <c r="J1569" s="166"/>
      <c r="K1569" s="166"/>
      <c r="L1569" s="166"/>
      <c r="M1569" s="166"/>
      <c r="N1569" s="166"/>
      <c r="O1569" s="166"/>
      <c r="P1569" s="166"/>
      <c r="Q1569" s="166"/>
      <c r="R1569" s="166"/>
      <c r="S1569" s="166"/>
      <c r="T1569" s="182">
        <v>0</v>
      </c>
      <c r="U1569" s="182">
        <v>0</v>
      </c>
      <c r="V1569" s="182">
        <v>0</v>
      </c>
    </row>
    <row r="1570" spans="1:22" s="167" customFormat="1" x14ac:dyDescent="0.25">
      <c r="A1570" s="179">
        <v>511548</v>
      </c>
      <c r="B1570" s="180" t="s">
        <v>599</v>
      </c>
      <c r="C1570" s="181">
        <v>0</v>
      </c>
      <c r="D1570" s="181">
        <v>0</v>
      </c>
      <c r="E1570" s="181">
        <v>0</v>
      </c>
      <c r="F1570" s="181">
        <v>0</v>
      </c>
      <c r="G1570" s="181">
        <v>0</v>
      </c>
      <c r="H1570" s="181">
        <v>0</v>
      </c>
      <c r="I1570" s="181">
        <v>0</v>
      </c>
      <c r="J1570" s="166"/>
      <c r="K1570" s="166"/>
      <c r="L1570" s="166"/>
      <c r="M1570" s="166"/>
      <c r="N1570" s="166"/>
      <c r="O1570" s="166"/>
      <c r="P1570" s="166"/>
      <c r="Q1570" s="166"/>
      <c r="R1570" s="166"/>
      <c r="S1570" s="166"/>
      <c r="T1570" s="182">
        <v>736407.87012987013</v>
      </c>
      <c r="U1570" s="182">
        <v>0</v>
      </c>
      <c r="V1570" s="182">
        <v>0</v>
      </c>
    </row>
    <row r="1571" spans="1:22" s="167" customFormat="1" x14ac:dyDescent="0.25">
      <c r="A1571" s="179">
        <v>511549</v>
      </c>
      <c r="B1571" s="180" t="s">
        <v>598</v>
      </c>
      <c r="C1571" s="181">
        <v>0</v>
      </c>
      <c r="D1571" s="181">
        <v>0</v>
      </c>
      <c r="E1571" s="181">
        <v>0</v>
      </c>
      <c r="F1571" s="181">
        <v>0</v>
      </c>
      <c r="G1571" s="181">
        <v>0</v>
      </c>
      <c r="H1571" s="181">
        <v>0</v>
      </c>
      <c r="I1571" s="181">
        <v>0</v>
      </c>
      <c r="J1571" s="166"/>
      <c r="K1571" s="166"/>
      <c r="L1571" s="166"/>
      <c r="M1571" s="166"/>
      <c r="N1571" s="166"/>
      <c r="O1571" s="166"/>
      <c r="P1571" s="166"/>
      <c r="Q1571" s="166"/>
      <c r="R1571" s="166"/>
      <c r="S1571" s="166"/>
      <c r="T1571" s="182">
        <v>0</v>
      </c>
      <c r="U1571" s="182">
        <v>0</v>
      </c>
      <c r="V1571" s="182">
        <v>0</v>
      </c>
    </row>
    <row r="1572" spans="1:22" s="167" customFormat="1" x14ac:dyDescent="0.25">
      <c r="A1572" s="179">
        <v>511551</v>
      </c>
      <c r="B1572" s="180" t="s">
        <v>537</v>
      </c>
      <c r="C1572" s="181">
        <v>0</v>
      </c>
      <c r="D1572" s="181">
        <v>0</v>
      </c>
      <c r="E1572" s="181">
        <v>0</v>
      </c>
      <c r="F1572" s="181">
        <v>0</v>
      </c>
      <c r="G1572" s="181">
        <v>0</v>
      </c>
      <c r="H1572" s="181">
        <v>0</v>
      </c>
      <c r="I1572" s="181">
        <v>0</v>
      </c>
      <c r="J1572" s="166"/>
      <c r="K1572" s="166"/>
      <c r="L1572" s="166"/>
      <c r="M1572" s="166"/>
      <c r="N1572" s="166"/>
      <c r="O1572" s="166"/>
      <c r="P1572" s="166"/>
      <c r="Q1572" s="166"/>
      <c r="R1572" s="166"/>
      <c r="S1572" s="166"/>
      <c r="T1572" s="182">
        <v>5376068.1829870129</v>
      </c>
      <c r="U1572" s="182">
        <v>0</v>
      </c>
      <c r="V1572" s="182">
        <v>0</v>
      </c>
    </row>
    <row r="1573" spans="1:22" s="167" customFormat="1" x14ac:dyDescent="0.25">
      <c r="A1573" s="179">
        <v>511552</v>
      </c>
      <c r="B1573" s="180" t="s">
        <v>597</v>
      </c>
      <c r="C1573" s="181">
        <v>0</v>
      </c>
      <c r="D1573" s="181">
        <v>0</v>
      </c>
      <c r="E1573" s="181">
        <v>0</v>
      </c>
      <c r="F1573" s="181">
        <v>0</v>
      </c>
      <c r="G1573" s="181">
        <v>0</v>
      </c>
      <c r="H1573" s="181">
        <v>0</v>
      </c>
      <c r="I1573" s="181">
        <v>0</v>
      </c>
      <c r="J1573" s="166"/>
      <c r="K1573" s="166"/>
      <c r="L1573" s="166"/>
      <c r="M1573" s="166"/>
      <c r="N1573" s="166"/>
      <c r="O1573" s="166"/>
      <c r="P1573" s="166"/>
      <c r="Q1573" s="166"/>
      <c r="R1573" s="166"/>
      <c r="S1573" s="166"/>
      <c r="T1573" s="182">
        <v>1006350.2005194805</v>
      </c>
      <c r="U1573" s="182">
        <v>0</v>
      </c>
      <c r="V1573" s="182">
        <v>0</v>
      </c>
    </row>
    <row r="1574" spans="1:22" s="167" customFormat="1" x14ac:dyDescent="0.25">
      <c r="A1574" s="179">
        <v>511553</v>
      </c>
      <c r="B1574" s="180" t="s">
        <v>596</v>
      </c>
      <c r="C1574" s="181">
        <v>0</v>
      </c>
      <c r="D1574" s="181">
        <v>0</v>
      </c>
      <c r="E1574" s="181">
        <v>0</v>
      </c>
      <c r="F1574" s="181">
        <v>0</v>
      </c>
      <c r="G1574" s="181">
        <v>0</v>
      </c>
      <c r="H1574" s="181">
        <v>0</v>
      </c>
      <c r="I1574" s="181">
        <v>0</v>
      </c>
      <c r="J1574" s="166"/>
      <c r="K1574" s="166"/>
      <c r="L1574" s="166"/>
      <c r="M1574" s="166"/>
      <c r="N1574" s="166"/>
      <c r="O1574" s="166"/>
      <c r="P1574" s="166"/>
      <c r="Q1574" s="166"/>
      <c r="R1574" s="166"/>
      <c r="S1574" s="166"/>
      <c r="T1574" s="182">
        <v>245877.23207792209</v>
      </c>
      <c r="U1574" s="182">
        <v>0</v>
      </c>
      <c r="V1574" s="182">
        <v>0</v>
      </c>
    </row>
    <row r="1575" spans="1:22" s="167" customFormat="1" x14ac:dyDescent="0.25">
      <c r="A1575" s="179">
        <v>511554</v>
      </c>
      <c r="B1575" s="180" t="s">
        <v>595</v>
      </c>
      <c r="C1575" s="181">
        <v>0</v>
      </c>
      <c r="D1575" s="181">
        <v>0</v>
      </c>
      <c r="E1575" s="181">
        <v>0</v>
      </c>
      <c r="F1575" s="181">
        <v>0</v>
      </c>
      <c r="G1575" s="181">
        <v>0</v>
      </c>
      <c r="H1575" s="181">
        <v>0</v>
      </c>
      <c r="I1575" s="181">
        <v>0</v>
      </c>
      <c r="J1575" s="166"/>
      <c r="K1575" s="166"/>
      <c r="L1575" s="166"/>
      <c r="M1575" s="166"/>
      <c r="N1575" s="166"/>
      <c r="O1575" s="166"/>
      <c r="P1575" s="166"/>
      <c r="Q1575" s="166"/>
      <c r="R1575" s="166"/>
      <c r="S1575" s="166"/>
      <c r="T1575" s="182">
        <v>0</v>
      </c>
      <c r="U1575" s="182">
        <v>0</v>
      </c>
      <c r="V1575" s="182">
        <v>0</v>
      </c>
    </row>
    <row r="1576" spans="1:22" s="167" customFormat="1" x14ac:dyDescent="0.25">
      <c r="A1576" s="179">
        <v>511555</v>
      </c>
      <c r="B1576" s="180" t="s">
        <v>2449</v>
      </c>
      <c r="C1576" s="181">
        <v>0</v>
      </c>
      <c r="D1576" s="181">
        <v>0</v>
      </c>
      <c r="E1576" s="181">
        <v>0</v>
      </c>
      <c r="F1576" s="181">
        <v>0</v>
      </c>
      <c r="G1576" s="181">
        <v>0</v>
      </c>
      <c r="H1576" s="181">
        <v>0</v>
      </c>
      <c r="I1576" s="181">
        <v>0</v>
      </c>
      <c r="J1576" s="166"/>
      <c r="K1576" s="166"/>
      <c r="L1576" s="166"/>
      <c r="M1576" s="166"/>
      <c r="N1576" s="166"/>
      <c r="O1576" s="166"/>
      <c r="P1576" s="166"/>
      <c r="Q1576" s="166"/>
      <c r="R1576" s="166"/>
      <c r="S1576" s="166"/>
      <c r="T1576" s="182">
        <v>0</v>
      </c>
      <c r="U1576" s="182">
        <v>0</v>
      </c>
      <c r="V1576" s="182">
        <v>0</v>
      </c>
    </row>
    <row r="1577" spans="1:22" s="167" customFormat="1" x14ac:dyDescent="0.25">
      <c r="A1577" s="179">
        <v>511556</v>
      </c>
      <c r="B1577" s="180" t="s">
        <v>2450</v>
      </c>
      <c r="C1577" s="181">
        <v>0</v>
      </c>
      <c r="D1577" s="181">
        <v>0</v>
      </c>
      <c r="E1577" s="181">
        <v>0</v>
      </c>
      <c r="F1577" s="181">
        <v>0</v>
      </c>
      <c r="G1577" s="181">
        <v>0</v>
      </c>
      <c r="H1577" s="181">
        <v>0</v>
      </c>
      <c r="I1577" s="181">
        <v>0</v>
      </c>
      <c r="J1577" s="166"/>
      <c r="K1577" s="166"/>
      <c r="L1577" s="166"/>
      <c r="M1577" s="166"/>
      <c r="N1577" s="166"/>
      <c r="O1577" s="166"/>
      <c r="P1577" s="166"/>
      <c r="Q1577" s="166"/>
      <c r="R1577" s="166"/>
      <c r="S1577" s="166"/>
      <c r="T1577" s="182">
        <v>252937.46753246753</v>
      </c>
      <c r="U1577" s="182">
        <v>0</v>
      </c>
      <c r="V1577" s="182">
        <v>0</v>
      </c>
    </row>
    <row r="1578" spans="1:22" s="167" customFormat="1" x14ac:dyDescent="0.25">
      <c r="A1578" s="179">
        <v>511557</v>
      </c>
      <c r="B1578" s="180" t="s">
        <v>2355</v>
      </c>
      <c r="C1578" s="181">
        <v>0</v>
      </c>
      <c r="D1578" s="181">
        <v>0</v>
      </c>
      <c r="E1578" s="181">
        <v>0</v>
      </c>
      <c r="F1578" s="181">
        <v>0</v>
      </c>
      <c r="G1578" s="181">
        <v>0</v>
      </c>
      <c r="H1578" s="181">
        <v>0</v>
      </c>
      <c r="I1578" s="181">
        <v>0</v>
      </c>
      <c r="J1578" s="166"/>
      <c r="K1578" s="166"/>
      <c r="L1578" s="166"/>
      <c r="M1578" s="166"/>
      <c r="N1578" s="166"/>
      <c r="O1578" s="166"/>
      <c r="P1578" s="166"/>
      <c r="Q1578" s="166"/>
      <c r="R1578" s="166"/>
      <c r="S1578" s="166"/>
      <c r="T1578" s="182">
        <v>0</v>
      </c>
      <c r="U1578" s="182">
        <v>0</v>
      </c>
      <c r="V1578" s="182">
        <v>0</v>
      </c>
    </row>
    <row r="1579" spans="1:22" s="167" customFormat="1" x14ac:dyDescent="0.25">
      <c r="A1579" s="218">
        <v>512000</v>
      </c>
      <c r="B1579" s="219" t="s">
        <v>2451</v>
      </c>
      <c r="C1579" s="220">
        <v>0</v>
      </c>
      <c r="D1579" s="220">
        <v>1914480</v>
      </c>
      <c r="E1579" s="220">
        <v>1914480</v>
      </c>
      <c r="F1579" s="220">
        <v>1914472</v>
      </c>
      <c r="G1579" s="220">
        <v>1914466</v>
      </c>
      <c r="H1579" s="220">
        <v>1914462</v>
      </c>
      <c r="I1579" s="220">
        <v>0</v>
      </c>
      <c r="J1579" s="166"/>
      <c r="K1579" s="166"/>
      <c r="L1579" s="166"/>
      <c r="M1579" s="166"/>
      <c r="N1579" s="166"/>
      <c r="O1579" s="166"/>
      <c r="P1579" s="166"/>
      <c r="Q1579" s="166"/>
      <c r="R1579" s="166"/>
      <c r="S1579" s="166"/>
      <c r="T1579" s="178">
        <v>16986099.780519478</v>
      </c>
      <c r="U1579" s="178">
        <v>0</v>
      </c>
      <c r="V1579" s="178">
        <v>15070680.104000002</v>
      </c>
    </row>
    <row r="1580" spans="1:22" s="167" customFormat="1" x14ac:dyDescent="0.25">
      <c r="A1580" s="179">
        <v>512005</v>
      </c>
      <c r="B1580" s="180" t="s">
        <v>578</v>
      </c>
      <c r="C1580" s="181">
        <v>0</v>
      </c>
      <c r="D1580" s="181">
        <v>0</v>
      </c>
      <c r="E1580" s="181">
        <v>0</v>
      </c>
      <c r="F1580" s="181">
        <v>0</v>
      </c>
      <c r="G1580" s="181">
        <v>0</v>
      </c>
      <c r="H1580" s="181">
        <v>0</v>
      </c>
      <c r="I1580" s="181">
        <v>0</v>
      </c>
      <c r="J1580" s="166"/>
      <c r="K1580" s="166"/>
      <c r="L1580" s="166"/>
      <c r="M1580" s="166"/>
      <c r="N1580" s="166"/>
      <c r="O1580" s="166"/>
      <c r="P1580" s="166"/>
      <c r="Q1580" s="166"/>
      <c r="R1580" s="166"/>
      <c r="S1580" s="166"/>
      <c r="T1580" s="182">
        <v>846930.85714285716</v>
      </c>
      <c r="U1580" s="182">
        <v>0</v>
      </c>
      <c r="V1580" s="182">
        <v>0</v>
      </c>
    </row>
    <row r="1581" spans="1:22" s="167" customFormat="1" x14ac:dyDescent="0.25">
      <c r="A1581" s="179">
        <v>512010</v>
      </c>
      <c r="B1581" s="180" t="s">
        <v>577</v>
      </c>
      <c r="C1581" s="181">
        <v>0</v>
      </c>
      <c r="D1581" s="181">
        <v>0</v>
      </c>
      <c r="E1581" s="181">
        <v>0</v>
      </c>
      <c r="F1581" s="181">
        <v>0</v>
      </c>
      <c r="G1581" s="181">
        <v>0</v>
      </c>
      <c r="H1581" s="181">
        <v>0</v>
      </c>
      <c r="I1581" s="181">
        <v>0</v>
      </c>
      <c r="J1581" s="166"/>
      <c r="K1581" s="166"/>
      <c r="L1581" s="166"/>
      <c r="M1581" s="166"/>
      <c r="N1581" s="166"/>
      <c r="O1581" s="166"/>
      <c r="P1581" s="166"/>
      <c r="Q1581" s="166"/>
      <c r="R1581" s="166"/>
      <c r="S1581" s="166"/>
      <c r="T1581" s="182">
        <v>0</v>
      </c>
      <c r="U1581" s="182">
        <v>0</v>
      </c>
      <c r="V1581" s="182">
        <v>0</v>
      </c>
    </row>
    <row r="1582" spans="1:22" s="167" customFormat="1" x14ac:dyDescent="0.25">
      <c r="A1582" s="179">
        <v>512015</v>
      </c>
      <c r="B1582" s="180" t="s">
        <v>576</v>
      </c>
      <c r="C1582" s="181">
        <v>0</v>
      </c>
      <c r="D1582" s="181">
        <v>0</v>
      </c>
      <c r="E1582" s="181">
        <v>0</v>
      </c>
      <c r="F1582" s="181">
        <v>0</v>
      </c>
      <c r="G1582" s="181">
        <v>0</v>
      </c>
      <c r="H1582" s="181">
        <v>0</v>
      </c>
      <c r="I1582" s="181">
        <v>0</v>
      </c>
      <c r="J1582" s="166"/>
      <c r="K1582" s="166"/>
      <c r="L1582" s="166"/>
      <c r="M1582" s="166"/>
      <c r="N1582" s="166"/>
      <c r="O1582" s="166"/>
      <c r="P1582" s="166"/>
      <c r="Q1582" s="166"/>
      <c r="R1582" s="166"/>
      <c r="S1582" s="166"/>
      <c r="T1582" s="182">
        <v>165497.01740259741</v>
      </c>
      <c r="U1582" s="182">
        <v>0</v>
      </c>
      <c r="V1582" s="182">
        <v>0</v>
      </c>
    </row>
    <row r="1583" spans="1:22" s="167" customFormat="1" x14ac:dyDescent="0.25">
      <c r="A1583" s="179">
        <v>512020</v>
      </c>
      <c r="B1583" s="180" t="s">
        <v>575</v>
      </c>
      <c r="C1583" s="181">
        <v>0</v>
      </c>
      <c r="D1583" s="181">
        <v>0</v>
      </c>
      <c r="E1583" s="181">
        <v>0</v>
      </c>
      <c r="F1583" s="181">
        <v>0</v>
      </c>
      <c r="G1583" s="181">
        <v>0</v>
      </c>
      <c r="H1583" s="181">
        <v>0</v>
      </c>
      <c r="I1583" s="181">
        <v>0</v>
      </c>
      <c r="J1583" s="166"/>
      <c r="K1583" s="166"/>
      <c r="L1583" s="166"/>
      <c r="M1583" s="166"/>
      <c r="N1583" s="166"/>
      <c r="O1583" s="166"/>
      <c r="P1583" s="166"/>
      <c r="Q1583" s="166"/>
      <c r="R1583" s="166"/>
      <c r="S1583" s="166"/>
      <c r="T1583" s="182">
        <v>8419696.2103896104</v>
      </c>
      <c r="U1583" s="182">
        <v>0</v>
      </c>
      <c r="V1583" s="182">
        <v>1881576.8000000005</v>
      </c>
    </row>
    <row r="1584" spans="1:22" s="167" customFormat="1" x14ac:dyDescent="0.25">
      <c r="A1584" s="179">
        <v>512025</v>
      </c>
      <c r="B1584" s="180" t="s">
        <v>2082</v>
      </c>
      <c r="C1584" s="181">
        <v>0</v>
      </c>
      <c r="D1584" s="181">
        <v>0</v>
      </c>
      <c r="E1584" s="181">
        <v>0</v>
      </c>
      <c r="F1584" s="181">
        <v>1914472</v>
      </c>
      <c r="G1584" s="181">
        <v>1914466</v>
      </c>
      <c r="H1584" s="181">
        <v>1914462</v>
      </c>
      <c r="I1584" s="181">
        <v>0</v>
      </c>
      <c r="J1584" s="166"/>
      <c r="K1584" s="166"/>
      <c r="L1584" s="166"/>
      <c r="M1584" s="166"/>
      <c r="N1584" s="166"/>
      <c r="O1584" s="166"/>
      <c r="P1584" s="166"/>
      <c r="Q1584" s="166"/>
      <c r="R1584" s="166"/>
      <c r="S1584" s="166"/>
      <c r="T1584" s="182">
        <v>7451231.7605194794</v>
      </c>
      <c r="U1584" s="182">
        <v>0</v>
      </c>
      <c r="V1584" s="182">
        <v>0</v>
      </c>
    </row>
    <row r="1585" spans="1:22" s="167" customFormat="1" x14ac:dyDescent="0.25">
      <c r="A1585" s="179">
        <v>512030</v>
      </c>
      <c r="B1585" s="180" t="s">
        <v>573</v>
      </c>
      <c r="C1585" s="181">
        <v>0</v>
      </c>
      <c r="D1585" s="181">
        <v>0</v>
      </c>
      <c r="E1585" s="181">
        <v>0</v>
      </c>
      <c r="F1585" s="181">
        <v>0</v>
      </c>
      <c r="G1585" s="181">
        <v>0</v>
      </c>
      <c r="H1585" s="181">
        <v>0</v>
      </c>
      <c r="I1585" s="181">
        <v>0</v>
      </c>
      <c r="J1585" s="166"/>
      <c r="K1585" s="166"/>
      <c r="L1585" s="166"/>
      <c r="M1585" s="166"/>
      <c r="N1585" s="166"/>
      <c r="O1585" s="166"/>
      <c r="P1585" s="166"/>
      <c r="Q1585" s="166"/>
      <c r="R1585" s="166"/>
      <c r="S1585" s="166"/>
      <c r="T1585" s="182">
        <v>102743.93506493507</v>
      </c>
      <c r="U1585" s="182">
        <v>0</v>
      </c>
      <c r="V1585" s="182">
        <v>0</v>
      </c>
    </row>
    <row r="1586" spans="1:22" s="167" customFormat="1" x14ac:dyDescent="0.25">
      <c r="A1586" s="218">
        <v>512500</v>
      </c>
      <c r="B1586" s="219" t="s">
        <v>2452</v>
      </c>
      <c r="C1586" s="220">
        <v>17518633</v>
      </c>
      <c r="D1586" s="220">
        <v>8176098.6500000004</v>
      </c>
      <c r="E1586" s="220">
        <v>10051410.75</v>
      </c>
      <c r="F1586" s="220">
        <v>22331103</v>
      </c>
      <c r="G1586" s="220">
        <v>51805506</v>
      </c>
      <c r="H1586" s="220">
        <v>56766748</v>
      </c>
      <c r="I1586" s="220">
        <v>14025348</v>
      </c>
      <c r="J1586" s="166"/>
      <c r="K1586" s="166"/>
      <c r="L1586" s="166"/>
      <c r="M1586" s="166"/>
      <c r="N1586" s="166"/>
      <c r="O1586" s="166"/>
      <c r="P1586" s="166"/>
      <c r="Q1586" s="166"/>
      <c r="R1586" s="166"/>
      <c r="S1586" s="166"/>
      <c r="T1586" s="178">
        <v>88979462.620389611</v>
      </c>
      <c r="U1586" s="178">
        <v>28626102.129999999</v>
      </c>
      <c r="V1586" s="178">
        <v>79636563.000000015</v>
      </c>
    </row>
    <row r="1587" spans="1:22" s="167" customFormat="1" x14ac:dyDescent="0.25">
      <c r="A1587" s="179">
        <v>512505</v>
      </c>
      <c r="B1587" s="180" t="s">
        <v>571</v>
      </c>
      <c r="C1587" s="181">
        <v>4132546</v>
      </c>
      <c r="D1587" s="181">
        <v>3811824.25</v>
      </c>
      <c r="E1587" s="181">
        <v>7230630.75</v>
      </c>
      <c r="F1587" s="181">
        <v>12673130</v>
      </c>
      <c r="G1587" s="181">
        <v>19891044</v>
      </c>
      <c r="H1587" s="181">
        <v>19891044</v>
      </c>
      <c r="I1587" s="181">
        <v>4972761</v>
      </c>
      <c r="J1587" s="166"/>
      <c r="K1587" s="166"/>
      <c r="L1587" s="166"/>
      <c r="M1587" s="166"/>
      <c r="N1587" s="166"/>
      <c r="O1587" s="166"/>
      <c r="P1587" s="166"/>
      <c r="Q1587" s="166"/>
      <c r="R1587" s="166"/>
      <c r="S1587" s="166"/>
      <c r="T1587" s="182">
        <v>42117657.742337659</v>
      </c>
      <c r="U1587" s="182">
        <v>2250000</v>
      </c>
      <c r="V1587" s="182">
        <v>31198685.600000009</v>
      </c>
    </row>
    <row r="1588" spans="1:22" s="167" customFormat="1" x14ac:dyDescent="0.25">
      <c r="A1588" s="179">
        <v>512510</v>
      </c>
      <c r="B1588" s="180" t="s">
        <v>570</v>
      </c>
      <c r="C1588" s="181">
        <v>8187837</v>
      </c>
      <c r="D1588" s="181">
        <v>1131586.42</v>
      </c>
      <c r="E1588" s="181">
        <v>214200</v>
      </c>
      <c r="F1588" s="181">
        <v>3199258</v>
      </c>
      <c r="G1588" s="181">
        <v>20544482</v>
      </c>
      <c r="H1588" s="181">
        <v>20777832</v>
      </c>
      <c r="I1588" s="181">
        <v>5294358</v>
      </c>
      <c r="J1588" s="166"/>
      <c r="K1588" s="166"/>
      <c r="L1588" s="166"/>
      <c r="M1588" s="166"/>
      <c r="N1588" s="166"/>
      <c r="O1588" s="166"/>
      <c r="P1588" s="166"/>
      <c r="Q1588" s="166"/>
      <c r="R1588" s="166"/>
      <c r="S1588" s="166"/>
      <c r="T1588" s="182">
        <v>9500919.687662337</v>
      </c>
      <c r="U1588" s="182">
        <v>3308085.01</v>
      </c>
      <c r="V1588" s="182">
        <v>13755561.886000004</v>
      </c>
    </row>
    <row r="1589" spans="1:22" s="167" customFormat="1" x14ac:dyDescent="0.25">
      <c r="A1589" s="179">
        <v>512515</v>
      </c>
      <c r="B1589" s="180" t="s">
        <v>2066</v>
      </c>
      <c r="C1589" s="181">
        <v>4378662</v>
      </c>
      <c r="D1589" s="181">
        <v>3232687.98</v>
      </c>
      <c r="E1589" s="181">
        <v>2606580</v>
      </c>
      <c r="F1589" s="181">
        <v>3025135</v>
      </c>
      <c r="G1589" s="181">
        <v>3129388</v>
      </c>
      <c r="H1589" s="181">
        <v>7857280</v>
      </c>
      <c r="I1589" s="181">
        <v>1698081</v>
      </c>
      <c r="J1589" s="166"/>
      <c r="K1589" s="166"/>
      <c r="L1589" s="166"/>
      <c r="M1589" s="166"/>
      <c r="N1589" s="166"/>
      <c r="O1589" s="166"/>
      <c r="P1589" s="166"/>
      <c r="Q1589" s="166"/>
      <c r="R1589" s="166"/>
      <c r="S1589" s="166"/>
      <c r="T1589" s="182">
        <v>31307618.50662338</v>
      </c>
      <c r="U1589" s="182">
        <v>12140490</v>
      </c>
      <c r="V1589" s="182">
        <v>29849813.800000001</v>
      </c>
    </row>
    <row r="1590" spans="1:22" s="167" customFormat="1" x14ac:dyDescent="0.25">
      <c r="A1590" s="179">
        <v>512520</v>
      </c>
      <c r="B1590" s="180" t="s">
        <v>2453</v>
      </c>
      <c r="C1590" s="181">
        <v>0</v>
      </c>
      <c r="D1590" s="181">
        <v>0</v>
      </c>
      <c r="E1590" s="181">
        <v>0</v>
      </c>
      <c r="F1590" s="181">
        <v>0</v>
      </c>
      <c r="G1590" s="181">
        <v>0</v>
      </c>
      <c r="H1590" s="181">
        <v>0</v>
      </c>
      <c r="I1590" s="181">
        <v>0</v>
      </c>
      <c r="J1590" s="166"/>
      <c r="K1590" s="166"/>
      <c r="L1590" s="166"/>
      <c r="M1590" s="166"/>
      <c r="N1590" s="166"/>
      <c r="O1590" s="166"/>
      <c r="P1590" s="166"/>
      <c r="Q1590" s="166"/>
      <c r="R1590" s="166"/>
      <c r="S1590" s="166"/>
      <c r="T1590" s="182">
        <v>0</v>
      </c>
      <c r="U1590" s="182">
        <v>0</v>
      </c>
      <c r="V1590" s="182">
        <v>0</v>
      </c>
    </row>
    <row r="1591" spans="1:22" s="167" customFormat="1" x14ac:dyDescent="0.25">
      <c r="A1591" s="179">
        <v>512525</v>
      </c>
      <c r="B1591" s="180" t="s">
        <v>2454</v>
      </c>
      <c r="C1591" s="181">
        <v>0</v>
      </c>
      <c r="D1591" s="181">
        <v>0</v>
      </c>
      <c r="E1591" s="181">
        <v>0</v>
      </c>
      <c r="F1591" s="181">
        <v>0</v>
      </c>
      <c r="G1591" s="181">
        <v>0</v>
      </c>
      <c r="H1591" s="181">
        <v>0</v>
      </c>
      <c r="I1591" s="181">
        <v>0</v>
      </c>
      <c r="J1591" s="166"/>
      <c r="K1591" s="166"/>
      <c r="L1591" s="166"/>
      <c r="M1591" s="166"/>
      <c r="N1591" s="166"/>
      <c r="O1591" s="166"/>
      <c r="P1591" s="166"/>
      <c r="Q1591" s="166"/>
      <c r="R1591" s="166"/>
      <c r="S1591" s="166"/>
      <c r="T1591" s="182">
        <v>2905108.808051948</v>
      </c>
      <c r="U1591" s="182">
        <v>0</v>
      </c>
      <c r="V1591" s="182">
        <v>0</v>
      </c>
    </row>
    <row r="1592" spans="1:22" s="167" customFormat="1" x14ac:dyDescent="0.25">
      <c r="A1592" s="179">
        <v>512526</v>
      </c>
      <c r="B1592" s="180" t="s">
        <v>2455</v>
      </c>
      <c r="C1592" s="181">
        <v>0</v>
      </c>
      <c r="D1592" s="181">
        <v>0</v>
      </c>
      <c r="E1592" s="181">
        <v>0</v>
      </c>
      <c r="F1592" s="181">
        <v>0</v>
      </c>
      <c r="G1592" s="181">
        <v>0</v>
      </c>
      <c r="H1592" s="181">
        <v>0</v>
      </c>
      <c r="I1592" s="181">
        <v>0</v>
      </c>
      <c r="J1592" s="166"/>
      <c r="K1592" s="166"/>
      <c r="L1592" s="166"/>
      <c r="M1592" s="166"/>
      <c r="N1592" s="166"/>
      <c r="O1592" s="166"/>
      <c r="P1592" s="166"/>
      <c r="Q1592" s="166"/>
      <c r="R1592" s="166"/>
      <c r="S1592" s="166"/>
      <c r="T1592" s="182">
        <v>0</v>
      </c>
      <c r="U1592" s="182">
        <v>0</v>
      </c>
      <c r="V1592" s="182">
        <v>0</v>
      </c>
    </row>
    <row r="1593" spans="1:22" s="167" customFormat="1" x14ac:dyDescent="0.25">
      <c r="A1593" s="179">
        <v>512528</v>
      </c>
      <c r="B1593" s="180" t="s">
        <v>565</v>
      </c>
      <c r="C1593" s="181">
        <v>0</v>
      </c>
      <c r="D1593" s="181">
        <v>0</v>
      </c>
      <c r="E1593" s="181">
        <v>0</v>
      </c>
      <c r="F1593" s="181">
        <v>0</v>
      </c>
      <c r="G1593" s="181">
        <v>0</v>
      </c>
      <c r="H1593" s="181">
        <v>0</v>
      </c>
      <c r="I1593" s="181">
        <v>0</v>
      </c>
      <c r="J1593" s="166"/>
      <c r="K1593" s="166"/>
      <c r="L1593" s="166"/>
      <c r="M1593" s="166"/>
      <c r="N1593" s="166"/>
      <c r="O1593" s="166"/>
      <c r="P1593" s="166"/>
      <c r="Q1593" s="166"/>
      <c r="R1593" s="166"/>
      <c r="S1593" s="166"/>
      <c r="T1593" s="182">
        <v>0</v>
      </c>
      <c r="U1593" s="182">
        <v>0</v>
      </c>
      <c r="V1593" s="182">
        <v>0</v>
      </c>
    </row>
    <row r="1594" spans="1:22" s="167" customFormat="1" x14ac:dyDescent="0.25">
      <c r="A1594" s="179">
        <v>512529</v>
      </c>
      <c r="B1594" s="180" t="s">
        <v>2456</v>
      </c>
      <c r="C1594" s="181">
        <v>0</v>
      </c>
      <c r="D1594" s="181">
        <v>0</v>
      </c>
      <c r="E1594" s="181">
        <v>0</v>
      </c>
      <c r="F1594" s="181">
        <v>0</v>
      </c>
      <c r="G1594" s="181">
        <v>0</v>
      </c>
      <c r="H1594" s="181">
        <v>0</v>
      </c>
      <c r="I1594" s="181">
        <v>0</v>
      </c>
      <c r="J1594" s="166"/>
      <c r="K1594" s="166"/>
      <c r="L1594" s="166"/>
      <c r="M1594" s="166"/>
      <c r="N1594" s="166"/>
      <c r="O1594" s="166"/>
      <c r="P1594" s="166"/>
      <c r="Q1594" s="166"/>
      <c r="R1594" s="166"/>
      <c r="S1594" s="166"/>
      <c r="T1594" s="182">
        <v>0</v>
      </c>
      <c r="U1594" s="182">
        <v>0</v>
      </c>
      <c r="V1594" s="182">
        <v>0</v>
      </c>
    </row>
    <row r="1595" spans="1:22" s="167" customFormat="1" x14ac:dyDescent="0.25">
      <c r="A1595" s="179">
        <v>512530</v>
      </c>
      <c r="B1595" s="180" t="s">
        <v>2457</v>
      </c>
      <c r="C1595" s="181">
        <v>0</v>
      </c>
      <c r="D1595" s="181">
        <v>0</v>
      </c>
      <c r="E1595" s="181">
        <v>0</v>
      </c>
      <c r="F1595" s="181">
        <v>0</v>
      </c>
      <c r="G1595" s="181">
        <v>0</v>
      </c>
      <c r="H1595" s="181">
        <v>0</v>
      </c>
      <c r="I1595" s="181">
        <v>0</v>
      </c>
      <c r="J1595" s="166"/>
      <c r="K1595" s="166"/>
      <c r="L1595" s="166"/>
      <c r="M1595" s="166"/>
      <c r="N1595" s="166"/>
      <c r="O1595" s="166"/>
      <c r="P1595" s="166"/>
      <c r="Q1595" s="166"/>
      <c r="R1595" s="166"/>
      <c r="S1595" s="166"/>
      <c r="T1595" s="182">
        <v>754627.9511688312</v>
      </c>
      <c r="U1595" s="182">
        <v>0</v>
      </c>
      <c r="V1595" s="182">
        <v>0</v>
      </c>
    </row>
    <row r="1596" spans="1:22" s="167" customFormat="1" x14ac:dyDescent="0.25">
      <c r="A1596" s="179">
        <v>512535</v>
      </c>
      <c r="B1596" s="180" t="s">
        <v>562</v>
      </c>
      <c r="C1596" s="181">
        <v>0</v>
      </c>
      <c r="D1596" s="181">
        <v>0</v>
      </c>
      <c r="E1596" s="181">
        <v>0</v>
      </c>
      <c r="F1596" s="181">
        <v>0</v>
      </c>
      <c r="G1596" s="181">
        <v>0</v>
      </c>
      <c r="H1596" s="181">
        <v>0</v>
      </c>
      <c r="I1596" s="181">
        <v>0</v>
      </c>
      <c r="J1596" s="166"/>
      <c r="K1596" s="166"/>
      <c r="L1596" s="166"/>
      <c r="M1596" s="166"/>
      <c r="N1596" s="166"/>
      <c r="O1596" s="166"/>
      <c r="P1596" s="166"/>
      <c r="Q1596" s="166"/>
      <c r="R1596" s="166"/>
      <c r="S1596" s="166"/>
      <c r="T1596" s="182">
        <v>188051.33311688309</v>
      </c>
      <c r="U1596" s="182">
        <v>0</v>
      </c>
      <c r="V1596" s="182">
        <v>0</v>
      </c>
    </row>
    <row r="1597" spans="1:22" s="167" customFormat="1" x14ac:dyDescent="0.25">
      <c r="A1597" s="179">
        <v>512540</v>
      </c>
      <c r="B1597" s="180" t="s">
        <v>561</v>
      </c>
      <c r="C1597" s="181">
        <v>0</v>
      </c>
      <c r="D1597" s="181">
        <v>0</v>
      </c>
      <c r="E1597" s="181">
        <v>0</v>
      </c>
      <c r="F1597" s="181">
        <v>0</v>
      </c>
      <c r="G1597" s="181">
        <v>0</v>
      </c>
      <c r="H1597" s="181">
        <v>0</v>
      </c>
      <c r="I1597" s="181">
        <v>0</v>
      </c>
      <c r="J1597" s="166"/>
      <c r="K1597" s="166"/>
      <c r="L1597" s="166"/>
      <c r="M1597" s="166"/>
      <c r="N1597" s="166"/>
      <c r="O1597" s="166"/>
      <c r="P1597" s="166"/>
      <c r="Q1597" s="166"/>
      <c r="R1597" s="166"/>
      <c r="S1597" s="166"/>
      <c r="T1597" s="182">
        <v>0</v>
      </c>
      <c r="U1597" s="182">
        <v>0</v>
      </c>
      <c r="V1597" s="182">
        <v>0</v>
      </c>
    </row>
    <row r="1598" spans="1:22" s="167" customFormat="1" x14ac:dyDescent="0.25">
      <c r="A1598" s="179">
        <v>512545</v>
      </c>
      <c r="B1598" s="180" t="s">
        <v>560</v>
      </c>
      <c r="C1598" s="181">
        <v>819588</v>
      </c>
      <c r="D1598" s="181">
        <v>0</v>
      </c>
      <c r="E1598" s="181">
        <v>0</v>
      </c>
      <c r="F1598" s="181">
        <v>3433580</v>
      </c>
      <c r="G1598" s="181">
        <v>8240592</v>
      </c>
      <c r="H1598" s="181">
        <v>8240592</v>
      </c>
      <c r="I1598" s="181">
        <v>2060148</v>
      </c>
      <c r="J1598" s="166"/>
      <c r="K1598" s="166"/>
      <c r="L1598" s="166"/>
      <c r="M1598" s="166"/>
      <c r="N1598" s="166"/>
      <c r="O1598" s="166"/>
      <c r="P1598" s="166"/>
      <c r="Q1598" s="166"/>
      <c r="R1598" s="166"/>
      <c r="S1598" s="166"/>
      <c r="T1598" s="182">
        <v>1622573.009090909</v>
      </c>
      <c r="U1598" s="182">
        <v>0</v>
      </c>
      <c r="V1598" s="182">
        <v>0</v>
      </c>
    </row>
    <row r="1599" spans="1:22" s="167" customFormat="1" x14ac:dyDescent="0.25">
      <c r="A1599" s="179">
        <v>512550</v>
      </c>
      <c r="B1599" s="180" t="s">
        <v>559</v>
      </c>
      <c r="C1599" s="181">
        <v>0</v>
      </c>
      <c r="D1599" s="181">
        <v>0</v>
      </c>
      <c r="E1599" s="181">
        <v>0</v>
      </c>
      <c r="F1599" s="181">
        <v>0</v>
      </c>
      <c r="G1599" s="181">
        <v>0</v>
      </c>
      <c r="H1599" s="181">
        <v>0</v>
      </c>
      <c r="I1599" s="181">
        <v>0</v>
      </c>
      <c r="J1599" s="166"/>
      <c r="K1599" s="166"/>
      <c r="L1599" s="166"/>
      <c r="M1599" s="166"/>
      <c r="N1599" s="166"/>
      <c r="O1599" s="166"/>
      <c r="P1599" s="166"/>
      <c r="Q1599" s="166"/>
      <c r="R1599" s="166"/>
      <c r="S1599" s="166"/>
      <c r="T1599" s="182">
        <v>0</v>
      </c>
      <c r="U1599" s="182">
        <v>0</v>
      </c>
      <c r="V1599" s="182">
        <v>0</v>
      </c>
    </row>
    <row r="1600" spans="1:22" s="167" customFormat="1" x14ac:dyDescent="0.25">
      <c r="A1600" s="179">
        <v>512555</v>
      </c>
      <c r="B1600" s="180" t="s">
        <v>558</v>
      </c>
      <c r="C1600" s="181">
        <v>0</v>
      </c>
      <c r="D1600" s="181">
        <v>0</v>
      </c>
      <c r="E1600" s="181">
        <v>0</v>
      </c>
      <c r="F1600" s="181">
        <v>0</v>
      </c>
      <c r="G1600" s="181">
        <v>0</v>
      </c>
      <c r="H1600" s="181">
        <v>0</v>
      </c>
      <c r="I1600" s="181">
        <v>0</v>
      </c>
      <c r="J1600" s="166"/>
      <c r="K1600" s="166"/>
      <c r="L1600" s="166"/>
      <c r="M1600" s="166"/>
      <c r="N1600" s="166"/>
      <c r="O1600" s="166"/>
      <c r="P1600" s="166"/>
      <c r="Q1600" s="166"/>
      <c r="R1600" s="166"/>
      <c r="S1600" s="166"/>
      <c r="T1600" s="182">
        <v>0</v>
      </c>
      <c r="U1600" s="182">
        <v>0</v>
      </c>
      <c r="V1600" s="182">
        <v>0</v>
      </c>
    </row>
    <row r="1601" spans="1:22" s="167" customFormat="1" x14ac:dyDescent="0.25">
      <c r="A1601" s="179">
        <v>512560</v>
      </c>
      <c r="B1601" s="180" t="s">
        <v>557</v>
      </c>
      <c r="C1601" s="181">
        <v>0</v>
      </c>
      <c r="D1601" s="181">
        <v>0</v>
      </c>
      <c r="E1601" s="181">
        <v>0</v>
      </c>
      <c r="F1601" s="181">
        <v>0</v>
      </c>
      <c r="G1601" s="181">
        <v>0</v>
      </c>
      <c r="H1601" s="181">
        <v>0</v>
      </c>
      <c r="I1601" s="181">
        <v>0</v>
      </c>
      <c r="J1601" s="166"/>
      <c r="K1601" s="166"/>
      <c r="L1601" s="166"/>
      <c r="M1601" s="166"/>
      <c r="N1601" s="166"/>
      <c r="O1601" s="166"/>
      <c r="P1601" s="166"/>
      <c r="Q1601" s="166"/>
      <c r="R1601" s="166"/>
      <c r="S1601" s="166"/>
      <c r="T1601" s="182">
        <v>75914.896103896099</v>
      </c>
      <c r="U1601" s="182">
        <v>0</v>
      </c>
      <c r="V1601" s="182">
        <v>0</v>
      </c>
    </row>
    <row r="1602" spans="1:22" s="167" customFormat="1" x14ac:dyDescent="0.25">
      <c r="A1602" s="179">
        <v>512565</v>
      </c>
      <c r="B1602" s="180" t="s">
        <v>556</v>
      </c>
      <c r="C1602" s="181">
        <v>0</v>
      </c>
      <c r="D1602" s="181">
        <v>0</v>
      </c>
      <c r="E1602" s="181">
        <v>0</v>
      </c>
      <c r="F1602" s="181">
        <v>0</v>
      </c>
      <c r="G1602" s="181">
        <v>0</v>
      </c>
      <c r="H1602" s="181">
        <v>0</v>
      </c>
      <c r="I1602" s="181">
        <v>0</v>
      </c>
      <c r="J1602" s="166"/>
      <c r="K1602" s="166"/>
      <c r="L1602" s="166"/>
      <c r="M1602" s="166"/>
      <c r="N1602" s="166"/>
      <c r="O1602" s="166"/>
      <c r="P1602" s="166"/>
      <c r="Q1602" s="166"/>
      <c r="R1602" s="166"/>
      <c r="S1602" s="166"/>
      <c r="T1602" s="182">
        <v>0</v>
      </c>
      <c r="U1602" s="182">
        <v>0</v>
      </c>
      <c r="V1602" s="182">
        <v>0</v>
      </c>
    </row>
    <row r="1603" spans="1:22" s="167" customFormat="1" x14ac:dyDescent="0.25">
      <c r="A1603" s="179">
        <v>512570</v>
      </c>
      <c r="B1603" s="180" t="s">
        <v>555</v>
      </c>
      <c r="C1603" s="181">
        <v>0</v>
      </c>
      <c r="D1603" s="181">
        <v>0</v>
      </c>
      <c r="E1603" s="181">
        <v>0</v>
      </c>
      <c r="F1603" s="181">
        <v>0</v>
      </c>
      <c r="G1603" s="181">
        <v>0</v>
      </c>
      <c r="H1603" s="181">
        <v>0</v>
      </c>
      <c r="I1603" s="181">
        <v>0</v>
      </c>
      <c r="J1603" s="166"/>
      <c r="K1603" s="166"/>
      <c r="L1603" s="166"/>
      <c r="M1603" s="166"/>
      <c r="N1603" s="166"/>
      <c r="O1603" s="166"/>
      <c r="P1603" s="166"/>
      <c r="Q1603" s="166"/>
      <c r="R1603" s="166"/>
      <c r="S1603" s="166"/>
      <c r="T1603" s="182">
        <v>0</v>
      </c>
      <c r="U1603" s="182">
        <v>0</v>
      </c>
      <c r="V1603" s="182">
        <v>0</v>
      </c>
    </row>
    <row r="1604" spans="1:22" s="167" customFormat="1" x14ac:dyDescent="0.25">
      <c r="A1604" s="179">
        <v>512575</v>
      </c>
      <c r="B1604" s="180" t="s">
        <v>554</v>
      </c>
      <c r="C1604" s="181">
        <v>0</v>
      </c>
      <c r="D1604" s="181">
        <v>0</v>
      </c>
      <c r="E1604" s="181">
        <v>0</v>
      </c>
      <c r="F1604" s="181">
        <v>0</v>
      </c>
      <c r="G1604" s="181">
        <v>0</v>
      </c>
      <c r="H1604" s="181">
        <v>0</v>
      </c>
      <c r="I1604" s="181">
        <v>0</v>
      </c>
      <c r="J1604" s="166"/>
      <c r="K1604" s="166"/>
      <c r="L1604" s="166"/>
      <c r="M1604" s="166"/>
      <c r="N1604" s="166"/>
      <c r="O1604" s="166"/>
      <c r="P1604" s="166"/>
      <c r="Q1604" s="166"/>
      <c r="R1604" s="166"/>
      <c r="S1604" s="166"/>
      <c r="T1604" s="182">
        <v>0</v>
      </c>
      <c r="U1604" s="182">
        <v>0</v>
      </c>
      <c r="V1604" s="182">
        <v>0</v>
      </c>
    </row>
    <row r="1605" spans="1:22" s="167" customFormat="1" x14ac:dyDescent="0.25">
      <c r="A1605" s="179">
        <v>512580</v>
      </c>
      <c r="B1605" s="180" t="s">
        <v>553</v>
      </c>
      <c r="C1605" s="181">
        <v>0</v>
      </c>
      <c r="D1605" s="181">
        <v>0</v>
      </c>
      <c r="E1605" s="181">
        <v>0</v>
      </c>
      <c r="F1605" s="181">
        <v>0</v>
      </c>
      <c r="G1605" s="181">
        <v>0</v>
      </c>
      <c r="H1605" s="181">
        <v>0</v>
      </c>
      <c r="I1605" s="181">
        <v>0</v>
      </c>
      <c r="J1605" s="166"/>
      <c r="K1605" s="166"/>
      <c r="L1605" s="166"/>
      <c r="M1605" s="166"/>
      <c r="N1605" s="166"/>
      <c r="O1605" s="166"/>
      <c r="P1605" s="166"/>
      <c r="Q1605" s="166"/>
      <c r="R1605" s="166"/>
      <c r="S1605" s="166"/>
      <c r="T1605" s="182">
        <v>0</v>
      </c>
      <c r="U1605" s="182">
        <v>0</v>
      </c>
      <c r="V1605" s="182">
        <v>0</v>
      </c>
    </row>
    <row r="1606" spans="1:22" s="167" customFormat="1" x14ac:dyDescent="0.25">
      <c r="A1606" s="179">
        <v>512585</v>
      </c>
      <c r="B1606" s="180" t="s">
        <v>552</v>
      </c>
      <c r="C1606" s="181">
        <v>0</v>
      </c>
      <c r="D1606" s="181">
        <v>0</v>
      </c>
      <c r="E1606" s="181">
        <v>0</v>
      </c>
      <c r="F1606" s="181">
        <v>0</v>
      </c>
      <c r="G1606" s="181">
        <v>0</v>
      </c>
      <c r="H1606" s="181">
        <v>0</v>
      </c>
      <c r="I1606" s="181">
        <v>0</v>
      </c>
      <c r="J1606" s="166"/>
      <c r="K1606" s="166"/>
      <c r="L1606" s="166"/>
      <c r="M1606" s="166"/>
      <c r="N1606" s="166"/>
      <c r="O1606" s="166"/>
      <c r="P1606" s="166"/>
      <c r="Q1606" s="166"/>
      <c r="R1606" s="166"/>
      <c r="S1606" s="166"/>
      <c r="T1606" s="182">
        <v>506870.50649350649</v>
      </c>
      <c r="U1606" s="182">
        <v>0</v>
      </c>
      <c r="V1606" s="182">
        <v>0</v>
      </c>
    </row>
    <row r="1607" spans="1:22" s="167" customFormat="1" x14ac:dyDescent="0.25">
      <c r="A1607" s="175">
        <v>513000</v>
      </c>
      <c r="B1607" s="176" t="s">
        <v>2458</v>
      </c>
      <c r="C1607" s="177">
        <v>0</v>
      </c>
      <c r="D1607" s="177">
        <v>0</v>
      </c>
      <c r="E1607" s="177">
        <v>0</v>
      </c>
      <c r="F1607" s="177">
        <v>0</v>
      </c>
      <c r="G1607" s="177">
        <v>0</v>
      </c>
      <c r="H1607" s="177">
        <v>0</v>
      </c>
      <c r="I1607" s="177">
        <v>0</v>
      </c>
      <c r="J1607" s="166"/>
      <c r="K1607" s="166"/>
      <c r="L1607" s="166"/>
      <c r="M1607" s="166"/>
      <c r="N1607" s="166"/>
      <c r="O1607" s="166"/>
      <c r="P1607" s="166"/>
      <c r="Q1607" s="166"/>
      <c r="R1607" s="166"/>
      <c r="S1607" s="166"/>
      <c r="T1607" s="178">
        <v>0</v>
      </c>
      <c r="U1607" s="178">
        <v>0</v>
      </c>
      <c r="V1607" s="178">
        <v>0</v>
      </c>
    </row>
    <row r="1608" spans="1:22" s="167" customFormat="1" x14ac:dyDescent="0.25">
      <c r="A1608" s="175">
        <v>513500</v>
      </c>
      <c r="B1608" s="176" t="s">
        <v>2459</v>
      </c>
      <c r="C1608" s="177">
        <v>0</v>
      </c>
      <c r="D1608" s="177">
        <v>0</v>
      </c>
      <c r="E1608" s="177">
        <v>0</v>
      </c>
      <c r="F1608" s="177">
        <v>0</v>
      </c>
      <c r="G1608" s="177">
        <v>0</v>
      </c>
      <c r="H1608" s="177">
        <v>0</v>
      </c>
      <c r="I1608" s="177">
        <v>0</v>
      </c>
      <c r="J1608" s="166"/>
      <c r="K1608" s="166"/>
      <c r="L1608" s="166"/>
      <c r="M1608" s="166"/>
      <c r="N1608" s="166"/>
      <c r="O1608" s="166"/>
      <c r="P1608" s="166"/>
      <c r="Q1608" s="166"/>
      <c r="R1608" s="166"/>
      <c r="S1608" s="166"/>
      <c r="T1608" s="178">
        <v>0</v>
      </c>
      <c r="U1608" s="178">
        <v>0</v>
      </c>
      <c r="V1608" s="178">
        <v>0</v>
      </c>
    </row>
    <row r="1609" spans="1:22" s="167" customFormat="1" x14ac:dyDescent="0.25">
      <c r="A1609" s="171">
        <v>520000</v>
      </c>
      <c r="B1609" s="172" t="s">
        <v>548</v>
      </c>
      <c r="C1609" s="173">
        <v>12368262.07</v>
      </c>
      <c r="D1609" s="173">
        <v>18438294.25</v>
      </c>
      <c r="E1609" s="173">
        <v>17409000.23</v>
      </c>
      <c r="F1609" s="173">
        <v>173782014.03999999</v>
      </c>
      <c r="G1609" s="173">
        <v>175946973</v>
      </c>
      <c r="H1609" s="173">
        <v>206896423.84999999</v>
      </c>
      <c r="I1609" s="173">
        <v>52833680</v>
      </c>
      <c r="J1609" s="166"/>
      <c r="K1609" s="166"/>
      <c r="L1609" s="166"/>
      <c r="M1609" s="166"/>
      <c r="N1609" s="166"/>
      <c r="O1609" s="166"/>
      <c r="P1609" s="166"/>
      <c r="Q1609" s="166"/>
      <c r="R1609" s="166"/>
      <c r="S1609" s="166"/>
      <c r="T1609" s="174">
        <v>388922562.96519482</v>
      </c>
      <c r="U1609" s="174">
        <v>101380963.97</v>
      </c>
      <c r="V1609" s="174">
        <v>303102550.65200007</v>
      </c>
    </row>
    <row r="1610" spans="1:22" s="167" customFormat="1" x14ac:dyDescent="0.25">
      <c r="A1610" s="175">
        <v>520500</v>
      </c>
      <c r="B1610" s="176" t="s">
        <v>547</v>
      </c>
      <c r="C1610" s="177">
        <v>0</v>
      </c>
      <c r="D1610" s="177">
        <v>0</v>
      </c>
      <c r="E1610" s="177">
        <v>0</v>
      </c>
      <c r="F1610" s="177">
        <v>0</v>
      </c>
      <c r="G1610" s="177">
        <v>0</v>
      </c>
      <c r="H1610" s="177">
        <v>0</v>
      </c>
      <c r="I1610" s="177">
        <v>0</v>
      </c>
      <c r="J1610" s="166"/>
      <c r="K1610" s="166"/>
      <c r="L1610" s="166"/>
      <c r="M1610" s="166"/>
      <c r="N1610" s="166"/>
      <c r="O1610" s="166"/>
      <c r="P1610" s="166"/>
      <c r="Q1610" s="166"/>
      <c r="R1610" s="166"/>
      <c r="S1610" s="166"/>
      <c r="T1610" s="178">
        <v>5950773.2745454544</v>
      </c>
      <c r="U1610" s="178">
        <v>0</v>
      </c>
      <c r="V1610" s="178">
        <v>0</v>
      </c>
    </row>
    <row r="1611" spans="1:22" s="167" customFormat="1" x14ac:dyDescent="0.25">
      <c r="A1611" s="179">
        <v>520505</v>
      </c>
      <c r="B1611" s="180" t="s">
        <v>546</v>
      </c>
      <c r="C1611" s="181">
        <v>0</v>
      </c>
      <c r="D1611" s="181">
        <v>0</v>
      </c>
      <c r="E1611" s="181">
        <v>0</v>
      </c>
      <c r="F1611" s="181">
        <v>0</v>
      </c>
      <c r="G1611" s="181">
        <v>0</v>
      </c>
      <c r="H1611" s="181">
        <v>0</v>
      </c>
      <c r="I1611" s="181">
        <v>0</v>
      </c>
      <c r="J1611" s="166"/>
      <c r="K1611" s="166"/>
      <c r="L1611" s="166"/>
      <c r="M1611" s="166"/>
      <c r="N1611" s="166"/>
      <c r="O1611" s="166"/>
      <c r="P1611" s="166"/>
      <c r="Q1611" s="166"/>
      <c r="R1611" s="166"/>
      <c r="S1611" s="166"/>
      <c r="T1611" s="182">
        <v>0</v>
      </c>
      <c r="U1611" s="182">
        <v>0</v>
      </c>
      <c r="V1611" s="182">
        <v>0</v>
      </c>
    </row>
    <row r="1612" spans="1:22" s="167" customFormat="1" x14ac:dyDescent="0.25">
      <c r="A1612" s="179">
        <v>520510</v>
      </c>
      <c r="B1612" s="180" t="s">
        <v>2424</v>
      </c>
      <c r="C1612" s="181">
        <v>0</v>
      </c>
      <c r="D1612" s="181">
        <v>0</v>
      </c>
      <c r="E1612" s="181">
        <v>0</v>
      </c>
      <c r="F1612" s="181">
        <v>0</v>
      </c>
      <c r="G1612" s="181">
        <v>0</v>
      </c>
      <c r="H1612" s="181">
        <v>0</v>
      </c>
      <c r="I1612" s="181">
        <v>0</v>
      </c>
      <c r="J1612" s="166"/>
      <c r="K1612" s="166"/>
      <c r="L1612" s="166"/>
      <c r="M1612" s="166"/>
      <c r="N1612" s="166"/>
      <c r="O1612" s="166"/>
      <c r="P1612" s="166"/>
      <c r="Q1612" s="166"/>
      <c r="R1612" s="166"/>
      <c r="S1612" s="166"/>
      <c r="T1612" s="182">
        <v>0</v>
      </c>
      <c r="U1612" s="182">
        <v>0</v>
      </c>
      <c r="V1612" s="182">
        <v>0</v>
      </c>
    </row>
    <row r="1613" spans="1:22" s="167" customFormat="1" x14ac:dyDescent="0.25">
      <c r="A1613" s="179">
        <v>520515</v>
      </c>
      <c r="B1613" s="180" t="s">
        <v>2460</v>
      </c>
      <c r="C1613" s="181">
        <v>0</v>
      </c>
      <c r="D1613" s="181">
        <v>0</v>
      </c>
      <c r="E1613" s="181">
        <v>0</v>
      </c>
      <c r="F1613" s="181">
        <v>0</v>
      </c>
      <c r="G1613" s="181">
        <v>0</v>
      </c>
      <c r="H1613" s="181">
        <v>0</v>
      </c>
      <c r="I1613" s="181">
        <v>0</v>
      </c>
      <c r="J1613" s="166"/>
      <c r="K1613" s="166"/>
      <c r="L1613" s="166"/>
      <c r="M1613" s="166"/>
      <c r="N1613" s="166"/>
      <c r="O1613" s="166"/>
      <c r="P1613" s="166"/>
      <c r="Q1613" s="166"/>
      <c r="R1613" s="166"/>
      <c r="S1613" s="166"/>
      <c r="T1613" s="182">
        <v>0</v>
      </c>
      <c r="U1613" s="182">
        <v>0</v>
      </c>
      <c r="V1613" s="182">
        <v>0</v>
      </c>
    </row>
    <row r="1614" spans="1:22" s="167" customFormat="1" x14ac:dyDescent="0.25">
      <c r="A1614" s="179">
        <v>520520</v>
      </c>
      <c r="B1614" s="180" t="s">
        <v>2347</v>
      </c>
      <c r="C1614" s="181">
        <v>0</v>
      </c>
      <c r="D1614" s="181">
        <v>0</v>
      </c>
      <c r="E1614" s="181">
        <v>0</v>
      </c>
      <c r="F1614" s="181">
        <v>0</v>
      </c>
      <c r="G1614" s="181">
        <v>0</v>
      </c>
      <c r="H1614" s="181">
        <v>0</v>
      </c>
      <c r="I1614" s="181">
        <v>0</v>
      </c>
      <c r="J1614" s="166"/>
      <c r="K1614" s="166"/>
      <c r="L1614" s="166"/>
      <c r="M1614" s="166"/>
      <c r="N1614" s="166"/>
      <c r="O1614" s="166"/>
      <c r="P1614" s="166"/>
      <c r="Q1614" s="166"/>
      <c r="R1614" s="166"/>
      <c r="S1614" s="166"/>
      <c r="T1614" s="182">
        <v>0</v>
      </c>
      <c r="U1614" s="182">
        <v>0</v>
      </c>
      <c r="V1614" s="182">
        <v>0</v>
      </c>
    </row>
    <row r="1615" spans="1:22" s="167" customFormat="1" x14ac:dyDescent="0.25">
      <c r="A1615" s="179">
        <v>520525</v>
      </c>
      <c r="B1615" s="180" t="s">
        <v>2348</v>
      </c>
      <c r="C1615" s="181">
        <v>0</v>
      </c>
      <c r="D1615" s="181">
        <v>0</v>
      </c>
      <c r="E1615" s="181">
        <v>0</v>
      </c>
      <c r="F1615" s="181">
        <v>0</v>
      </c>
      <c r="G1615" s="181">
        <v>0</v>
      </c>
      <c r="H1615" s="181">
        <v>0</v>
      </c>
      <c r="I1615" s="181">
        <v>0</v>
      </c>
      <c r="J1615" s="166"/>
      <c r="K1615" s="166"/>
      <c r="L1615" s="166"/>
      <c r="M1615" s="166"/>
      <c r="N1615" s="166"/>
      <c r="O1615" s="166"/>
      <c r="P1615" s="166"/>
      <c r="Q1615" s="166"/>
      <c r="R1615" s="166"/>
      <c r="S1615" s="166"/>
      <c r="T1615" s="182">
        <v>0</v>
      </c>
      <c r="U1615" s="182">
        <v>0</v>
      </c>
      <c r="V1615" s="182">
        <v>0</v>
      </c>
    </row>
    <row r="1616" spans="1:22" s="167" customFormat="1" x14ac:dyDescent="0.25">
      <c r="A1616" s="179">
        <v>520530</v>
      </c>
      <c r="B1616" s="180" t="s">
        <v>2461</v>
      </c>
      <c r="C1616" s="181">
        <v>0</v>
      </c>
      <c r="D1616" s="181">
        <v>0</v>
      </c>
      <c r="E1616" s="181">
        <v>0</v>
      </c>
      <c r="F1616" s="181">
        <v>0</v>
      </c>
      <c r="G1616" s="181">
        <v>0</v>
      </c>
      <c r="H1616" s="181">
        <v>0</v>
      </c>
      <c r="I1616" s="181">
        <v>0</v>
      </c>
      <c r="J1616" s="166"/>
      <c r="K1616" s="166"/>
      <c r="L1616" s="166"/>
      <c r="M1616" s="166"/>
      <c r="N1616" s="166"/>
      <c r="O1616" s="166"/>
      <c r="P1616" s="166"/>
      <c r="Q1616" s="166"/>
      <c r="R1616" s="166"/>
      <c r="S1616" s="166"/>
      <c r="T1616" s="182">
        <v>0</v>
      </c>
      <c r="U1616" s="182">
        <v>0</v>
      </c>
      <c r="V1616" s="182">
        <v>0</v>
      </c>
    </row>
    <row r="1617" spans="1:22" s="167" customFormat="1" x14ac:dyDescent="0.25">
      <c r="A1617" s="179">
        <v>520535</v>
      </c>
      <c r="B1617" s="180" t="s">
        <v>540</v>
      </c>
      <c r="C1617" s="181">
        <v>0</v>
      </c>
      <c r="D1617" s="181">
        <v>0</v>
      </c>
      <c r="E1617" s="181">
        <v>0</v>
      </c>
      <c r="F1617" s="181">
        <v>0</v>
      </c>
      <c r="G1617" s="181">
        <v>0</v>
      </c>
      <c r="H1617" s="181">
        <v>0</v>
      </c>
      <c r="I1617" s="181">
        <v>0</v>
      </c>
      <c r="J1617" s="166"/>
      <c r="K1617" s="166"/>
      <c r="L1617" s="166"/>
      <c r="M1617" s="166"/>
      <c r="N1617" s="166"/>
      <c r="O1617" s="166"/>
      <c r="P1617" s="166"/>
      <c r="Q1617" s="166"/>
      <c r="R1617" s="166"/>
      <c r="S1617" s="166"/>
      <c r="T1617" s="182">
        <v>0</v>
      </c>
      <c r="U1617" s="182">
        <v>0</v>
      </c>
      <c r="V1617" s="182">
        <v>0</v>
      </c>
    </row>
    <row r="1618" spans="1:22" s="167" customFormat="1" x14ac:dyDescent="0.25">
      <c r="A1618" s="179">
        <v>520540</v>
      </c>
      <c r="B1618" s="180" t="s">
        <v>539</v>
      </c>
      <c r="C1618" s="181">
        <v>0</v>
      </c>
      <c r="D1618" s="181">
        <v>0</v>
      </c>
      <c r="E1618" s="181">
        <v>0</v>
      </c>
      <c r="F1618" s="181">
        <v>0</v>
      </c>
      <c r="G1618" s="181">
        <v>0</v>
      </c>
      <c r="H1618" s="181">
        <v>0</v>
      </c>
      <c r="I1618" s="181">
        <v>0</v>
      </c>
      <c r="J1618" s="166"/>
      <c r="K1618" s="166"/>
      <c r="L1618" s="166"/>
      <c r="M1618" s="166"/>
      <c r="N1618" s="166"/>
      <c r="O1618" s="166"/>
      <c r="P1618" s="166"/>
      <c r="Q1618" s="166"/>
      <c r="R1618" s="166"/>
      <c r="S1618" s="166"/>
      <c r="T1618" s="182">
        <v>0</v>
      </c>
      <c r="U1618" s="182">
        <v>0</v>
      </c>
      <c r="V1618" s="182">
        <v>0</v>
      </c>
    </row>
    <row r="1619" spans="1:22" s="167" customFormat="1" x14ac:dyDescent="0.25">
      <c r="A1619" s="179">
        <v>520545</v>
      </c>
      <c r="B1619" s="180" t="s">
        <v>538</v>
      </c>
      <c r="C1619" s="181">
        <v>0</v>
      </c>
      <c r="D1619" s="181">
        <v>0</v>
      </c>
      <c r="E1619" s="181">
        <v>0</v>
      </c>
      <c r="F1619" s="181">
        <v>0</v>
      </c>
      <c r="G1619" s="181">
        <v>0</v>
      </c>
      <c r="H1619" s="181">
        <v>0</v>
      </c>
      <c r="I1619" s="181">
        <v>0</v>
      </c>
      <c r="J1619" s="166"/>
      <c r="K1619" s="166"/>
      <c r="L1619" s="166"/>
      <c r="M1619" s="166"/>
      <c r="N1619" s="166"/>
      <c r="O1619" s="166"/>
      <c r="P1619" s="166"/>
      <c r="Q1619" s="166"/>
      <c r="R1619" s="166"/>
      <c r="S1619" s="166"/>
      <c r="T1619" s="182">
        <v>0</v>
      </c>
      <c r="U1619" s="182">
        <v>0</v>
      </c>
      <c r="V1619" s="182">
        <v>0</v>
      </c>
    </row>
    <row r="1620" spans="1:22" s="167" customFormat="1" x14ac:dyDescent="0.25">
      <c r="A1620" s="179">
        <v>520546</v>
      </c>
      <c r="B1620" s="180" t="s">
        <v>537</v>
      </c>
      <c r="C1620" s="181">
        <v>0</v>
      </c>
      <c r="D1620" s="181">
        <v>0</v>
      </c>
      <c r="E1620" s="181">
        <v>0</v>
      </c>
      <c r="F1620" s="181">
        <v>0</v>
      </c>
      <c r="G1620" s="181">
        <v>0</v>
      </c>
      <c r="H1620" s="181">
        <v>0</v>
      </c>
      <c r="I1620" s="181">
        <v>0</v>
      </c>
      <c r="J1620" s="166"/>
      <c r="K1620" s="166"/>
      <c r="L1620" s="166"/>
      <c r="M1620" s="166"/>
      <c r="N1620" s="166"/>
      <c r="O1620" s="166"/>
      <c r="P1620" s="166"/>
      <c r="Q1620" s="166"/>
      <c r="R1620" s="166"/>
      <c r="S1620" s="166"/>
      <c r="T1620" s="182">
        <v>5047560.7290909085</v>
      </c>
      <c r="U1620" s="182">
        <v>0</v>
      </c>
      <c r="V1620" s="182">
        <v>0</v>
      </c>
    </row>
    <row r="1621" spans="1:22" s="167" customFormat="1" x14ac:dyDescent="0.25">
      <c r="A1621" s="179">
        <v>520547</v>
      </c>
      <c r="B1621" s="180" t="s">
        <v>536</v>
      </c>
      <c r="C1621" s="181">
        <v>0</v>
      </c>
      <c r="D1621" s="181">
        <v>0</v>
      </c>
      <c r="E1621" s="181">
        <v>0</v>
      </c>
      <c r="F1621" s="181">
        <v>0</v>
      </c>
      <c r="G1621" s="181">
        <v>0</v>
      </c>
      <c r="H1621" s="181">
        <v>0</v>
      </c>
      <c r="I1621" s="181">
        <v>0</v>
      </c>
      <c r="J1621" s="166"/>
      <c r="K1621" s="166"/>
      <c r="L1621" s="166"/>
      <c r="M1621" s="166"/>
      <c r="N1621" s="166"/>
      <c r="O1621" s="166"/>
      <c r="P1621" s="166"/>
      <c r="Q1621" s="166"/>
      <c r="R1621" s="166"/>
      <c r="S1621" s="166"/>
      <c r="T1621" s="182">
        <v>0</v>
      </c>
      <c r="U1621" s="182">
        <v>0</v>
      </c>
      <c r="V1621" s="182">
        <v>0</v>
      </c>
    </row>
    <row r="1622" spans="1:22" s="167" customFormat="1" x14ac:dyDescent="0.25">
      <c r="A1622" s="179">
        <v>520550</v>
      </c>
      <c r="B1622" s="180" t="s">
        <v>165</v>
      </c>
      <c r="C1622" s="181">
        <v>0</v>
      </c>
      <c r="D1622" s="181">
        <v>0</v>
      </c>
      <c r="E1622" s="181">
        <v>0</v>
      </c>
      <c r="F1622" s="181">
        <v>0</v>
      </c>
      <c r="G1622" s="181">
        <v>0</v>
      </c>
      <c r="H1622" s="181">
        <v>0</v>
      </c>
      <c r="I1622" s="181">
        <v>0</v>
      </c>
      <c r="J1622" s="166"/>
      <c r="K1622" s="166"/>
      <c r="L1622" s="166"/>
      <c r="M1622" s="166"/>
      <c r="N1622" s="166"/>
      <c r="O1622" s="166"/>
      <c r="P1622" s="166"/>
      <c r="Q1622" s="166"/>
      <c r="R1622" s="166"/>
      <c r="S1622" s="166"/>
      <c r="T1622" s="182">
        <v>0</v>
      </c>
      <c r="U1622" s="182">
        <v>0</v>
      </c>
      <c r="V1622" s="182">
        <v>0</v>
      </c>
    </row>
    <row r="1623" spans="1:22" s="167" customFormat="1" x14ac:dyDescent="0.25">
      <c r="A1623" s="179">
        <v>520555</v>
      </c>
      <c r="B1623" s="180" t="s">
        <v>164</v>
      </c>
      <c r="C1623" s="181">
        <v>0</v>
      </c>
      <c r="D1623" s="181">
        <v>0</v>
      </c>
      <c r="E1623" s="181">
        <v>0</v>
      </c>
      <c r="F1623" s="181">
        <v>0</v>
      </c>
      <c r="G1623" s="181">
        <v>0</v>
      </c>
      <c r="H1623" s="181">
        <v>0</v>
      </c>
      <c r="I1623" s="181">
        <v>0</v>
      </c>
      <c r="J1623" s="166"/>
      <c r="K1623" s="166"/>
      <c r="L1623" s="166"/>
      <c r="M1623" s="166"/>
      <c r="N1623" s="166"/>
      <c r="O1623" s="166"/>
      <c r="P1623" s="166"/>
      <c r="Q1623" s="166"/>
      <c r="R1623" s="166"/>
      <c r="S1623" s="166"/>
      <c r="T1623" s="182">
        <v>0</v>
      </c>
      <c r="U1623" s="182">
        <v>0</v>
      </c>
      <c r="V1623" s="182">
        <v>0</v>
      </c>
    </row>
    <row r="1624" spans="1:22" s="167" customFormat="1" x14ac:dyDescent="0.25">
      <c r="A1624" s="179">
        <v>520560</v>
      </c>
      <c r="B1624" s="180" t="s">
        <v>516</v>
      </c>
      <c r="C1624" s="181">
        <v>0</v>
      </c>
      <c r="D1624" s="181">
        <v>0</v>
      </c>
      <c r="E1624" s="181">
        <v>0</v>
      </c>
      <c r="F1624" s="181">
        <v>0</v>
      </c>
      <c r="G1624" s="181">
        <v>0</v>
      </c>
      <c r="H1624" s="181">
        <v>0</v>
      </c>
      <c r="I1624" s="181">
        <v>0</v>
      </c>
      <c r="J1624" s="166"/>
      <c r="K1624" s="166"/>
      <c r="L1624" s="166"/>
      <c r="M1624" s="166"/>
      <c r="N1624" s="166"/>
      <c r="O1624" s="166"/>
      <c r="P1624" s="166"/>
      <c r="Q1624" s="166"/>
      <c r="R1624" s="166"/>
      <c r="S1624" s="166"/>
      <c r="T1624" s="182">
        <v>0</v>
      </c>
      <c r="U1624" s="182">
        <v>0</v>
      </c>
      <c r="V1624" s="182">
        <v>0</v>
      </c>
    </row>
    <row r="1625" spans="1:22" s="167" customFormat="1" x14ac:dyDescent="0.25">
      <c r="A1625" s="179">
        <v>520565</v>
      </c>
      <c r="B1625" s="180" t="s">
        <v>2462</v>
      </c>
      <c r="C1625" s="181">
        <v>0</v>
      </c>
      <c r="D1625" s="181">
        <v>0</v>
      </c>
      <c r="E1625" s="181">
        <v>0</v>
      </c>
      <c r="F1625" s="181">
        <v>0</v>
      </c>
      <c r="G1625" s="181">
        <v>0</v>
      </c>
      <c r="H1625" s="181">
        <v>0</v>
      </c>
      <c r="I1625" s="181">
        <v>0</v>
      </c>
      <c r="J1625" s="166"/>
      <c r="K1625" s="166"/>
      <c r="L1625" s="166"/>
      <c r="M1625" s="166"/>
      <c r="N1625" s="166"/>
      <c r="O1625" s="166"/>
      <c r="P1625" s="166"/>
      <c r="Q1625" s="166"/>
      <c r="R1625" s="166"/>
      <c r="S1625" s="166"/>
      <c r="T1625" s="182">
        <v>0</v>
      </c>
      <c r="U1625" s="182">
        <v>0</v>
      </c>
      <c r="V1625" s="182">
        <v>0</v>
      </c>
    </row>
    <row r="1626" spans="1:22" s="167" customFormat="1" x14ac:dyDescent="0.25">
      <c r="A1626" s="179">
        <v>520570</v>
      </c>
      <c r="B1626" s="180" t="s">
        <v>514</v>
      </c>
      <c r="C1626" s="181">
        <v>0</v>
      </c>
      <c r="D1626" s="181">
        <v>0</v>
      </c>
      <c r="E1626" s="181">
        <v>0</v>
      </c>
      <c r="F1626" s="181">
        <v>0</v>
      </c>
      <c r="G1626" s="181">
        <v>0</v>
      </c>
      <c r="H1626" s="181">
        <v>0</v>
      </c>
      <c r="I1626" s="181">
        <v>0</v>
      </c>
      <c r="J1626" s="166"/>
      <c r="K1626" s="166"/>
      <c r="L1626" s="166"/>
      <c r="M1626" s="166"/>
      <c r="N1626" s="166"/>
      <c r="O1626" s="166"/>
      <c r="P1626" s="166"/>
      <c r="Q1626" s="166"/>
      <c r="R1626" s="166"/>
      <c r="S1626" s="166"/>
      <c r="T1626" s="182">
        <v>903212.54545454541</v>
      </c>
      <c r="U1626" s="182">
        <v>0</v>
      </c>
      <c r="V1626" s="182">
        <v>0</v>
      </c>
    </row>
    <row r="1627" spans="1:22" s="167" customFormat="1" x14ac:dyDescent="0.25">
      <c r="A1627" s="175">
        <v>521000</v>
      </c>
      <c r="B1627" s="176" t="s">
        <v>535</v>
      </c>
      <c r="C1627" s="177">
        <v>11868262.07</v>
      </c>
      <c r="D1627" s="177">
        <v>13672415.66</v>
      </c>
      <c r="E1627" s="177">
        <v>17399377.949999999</v>
      </c>
      <c r="F1627" s="177">
        <v>26883323.899999999</v>
      </c>
      <c r="G1627" s="177">
        <v>43375297</v>
      </c>
      <c r="H1627" s="177">
        <v>55687254.649999999</v>
      </c>
      <c r="I1627" s="177">
        <v>8908680</v>
      </c>
      <c r="J1627" s="166"/>
      <c r="K1627" s="166"/>
      <c r="L1627" s="166"/>
      <c r="M1627" s="166"/>
      <c r="N1627" s="166"/>
      <c r="O1627" s="166"/>
      <c r="P1627" s="166"/>
      <c r="Q1627" s="166"/>
      <c r="R1627" s="166"/>
      <c r="S1627" s="166"/>
      <c r="T1627" s="178">
        <v>188228219.93389612</v>
      </c>
      <c r="U1627" s="178">
        <v>56929811.409999996</v>
      </c>
      <c r="V1627" s="178">
        <v>139810688.11400005</v>
      </c>
    </row>
    <row r="1628" spans="1:22" s="167" customFormat="1" x14ac:dyDescent="0.25">
      <c r="A1628" s="179">
        <v>521005</v>
      </c>
      <c r="B1628" s="180" t="s">
        <v>534</v>
      </c>
      <c r="C1628" s="181">
        <v>1389533.18</v>
      </c>
      <c r="D1628" s="181">
        <v>0</v>
      </c>
      <c r="E1628" s="181">
        <v>1117581</v>
      </c>
      <c r="F1628" s="181">
        <v>2762500</v>
      </c>
      <c r="G1628" s="181">
        <v>555000</v>
      </c>
      <c r="H1628" s="181">
        <v>891521</v>
      </c>
      <c r="I1628" s="181">
        <v>0</v>
      </c>
      <c r="J1628" s="166"/>
      <c r="K1628" s="166"/>
      <c r="L1628" s="166"/>
      <c r="M1628" s="166"/>
      <c r="N1628" s="166"/>
      <c r="O1628" s="166"/>
      <c r="P1628" s="166"/>
      <c r="Q1628" s="166"/>
      <c r="R1628" s="166"/>
      <c r="S1628" s="166"/>
      <c r="T1628" s="182">
        <v>42570975.877662323</v>
      </c>
      <c r="U1628" s="182">
        <v>16671955.15</v>
      </c>
      <c r="V1628" s="182">
        <v>73377564.840000018</v>
      </c>
    </row>
    <row r="1629" spans="1:22" s="167" customFormat="1" x14ac:dyDescent="0.25">
      <c r="A1629" s="179">
        <v>521010</v>
      </c>
      <c r="B1629" s="180" t="s">
        <v>533</v>
      </c>
      <c r="C1629" s="181">
        <v>0</v>
      </c>
      <c r="D1629" s="181">
        <v>0</v>
      </c>
      <c r="E1629" s="181">
        <v>0</v>
      </c>
      <c r="F1629" s="181">
        <v>0</v>
      </c>
      <c r="G1629" s="181">
        <v>0</v>
      </c>
      <c r="H1629" s="181">
        <v>0</v>
      </c>
      <c r="I1629" s="181">
        <v>0</v>
      </c>
      <c r="J1629" s="166"/>
      <c r="K1629" s="166"/>
      <c r="L1629" s="166"/>
      <c r="M1629" s="166"/>
      <c r="N1629" s="166"/>
      <c r="O1629" s="166"/>
      <c r="P1629" s="166"/>
      <c r="Q1629" s="166"/>
      <c r="R1629" s="166"/>
      <c r="S1629" s="166"/>
      <c r="T1629" s="182">
        <v>0</v>
      </c>
      <c r="U1629" s="182">
        <v>0</v>
      </c>
      <c r="V1629" s="182">
        <v>0</v>
      </c>
    </row>
    <row r="1630" spans="1:22" s="167" customFormat="1" x14ac:dyDescent="0.25">
      <c r="A1630" s="179">
        <v>521015</v>
      </c>
      <c r="B1630" s="180" t="s">
        <v>2463</v>
      </c>
      <c r="C1630" s="181">
        <v>0</v>
      </c>
      <c r="D1630" s="181">
        <v>0</v>
      </c>
      <c r="E1630" s="181">
        <v>0</v>
      </c>
      <c r="F1630" s="181">
        <v>0</v>
      </c>
      <c r="G1630" s="181">
        <v>0</v>
      </c>
      <c r="H1630" s="181">
        <v>0</v>
      </c>
      <c r="I1630" s="181">
        <v>0</v>
      </c>
      <c r="J1630" s="166"/>
      <c r="K1630" s="166"/>
      <c r="L1630" s="166"/>
      <c r="M1630" s="166"/>
      <c r="N1630" s="166"/>
      <c r="O1630" s="166"/>
      <c r="P1630" s="166"/>
      <c r="Q1630" s="166"/>
      <c r="R1630" s="166"/>
      <c r="S1630" s="166"/>
      <c r="T1630" s="182">
        <v>17184403.006233767</v>
      </c>
      <c r="U1630" s="182">
        <v>0</v>
      </c>
      <c r="V1630" s="182">
        <v>21301915.000000007</v>
      </c>
    </row>
    <row r="1631" spans="1:22" s="167" customFormat="1" x14ac:dyDescent="0.25">
      <c r="A1631" s="179">
        <v>521020</v>
      </c>
      <c r="B1631" s="180" t="s">
        <v>483</v>
      </c>
      <c r="C1631" s="181">
        <v>10222744.18</v>
      </c>
      <c r="D1631" s="181">
        <v>13664062.66</v>
      </c>
      <c r="E1631" s="181">
        <v>16281796.949999999</v>
      </c>
      <c r="F1631" s="181">
        <v>24120823.899999999</v>
      </c>
      <c r="G1631" s="181">
        <v>42820297</v>
      </c>
      <c r="H1631" s="181">
        <v>30720399</v>
      </c>
      <c r="I1631" s="181">
        <v>8908680</v>
      </c>
      <c r="J1631" s="166"/>
      <c r="K1631" s="166"/>
      <c r="L1631" s="166"/>
      <c r="M1631" s="166"/>
      <c r="N1631" s="166"/>
      <c r="O1631" s="166"/>
      <c r="P1631" s="166"/>
      <c r="Q1631" s="166"/>
      <c r="R1631" s="166"/>
      <c r="S1631" s="166"/>
      <c r="T1631" s="182">
        <v>21871614.435194805</v>
      </c>
      <c r="U1631" s="182">
        <v>1506120</v>
      </c>
      <c r="V1631" s="182">
        <v>26392142.518000003</v>
      </c>
    </row>
    <row r="1632" spans="1:22" s="167" customFormat="1" x14ac:dyDescent="0.25">
      <c r="A1632" s="179">
        <v>521025</v>
      </c>
      <c r="B1632" s="180" t="s">
        <v>531</v>
      </c>
      <c r="C1632" s="181">
        <v>0</v>
      </c>
      <c r="D1632" s="181">
        <v>0</v>
      </c>
      <c r="E1632" s="181">
        <v>0</v>
      </c>
      <c r="F1632" s="181">
        <v>0</v>
      </c>
      <c r="G1632" s="181">
        <v>0</v>
      </c>
      <c r="H1632" s="181">
        <v>0</v>
      </c>
      <c r="I1632" s="181">
        <v>0</v>
      </c>
      <c r="J1632" s="166"/>
      <c r="K1632" s="166"/>
      <c r="L1632" s="166"/>
      <c r="M1632" s="166"/>
      <c r="N1632" s="166"/>
      <c r="O1632" s="166"/>
      <c r="P1632" s="166"/>
      <c r="Q1632" s="166"/>
      <c r="R1632" s="166"/>
      <c r="S1632" s="166"/>
      <c r="T1632" s="182">
        <v>184109.37662337662</v>
      </c>
      <c r="U1632" s="182">
        <v>0</v>
      </c>
      <c r="V1632" s="182">
        <v>0</v>
      </c>
    </row>
    <row r="1633" spans="1:22" s="167" customFormat="1" x14ac:dyDescent="0.25">
      <c r="A1633" s="179">
        <v>521030</v>
      </c>
      <c r="B1633" s="180" t="s">
        <v>2464</v>
      </c>
      <c r="C1633" s="181">
        <v>0</v>
      </c>
      <c r="D1633" s="181">
        <v>0</v>
      </c>
      <c r="E1633" s="181">
        <v>0</v>
      </c>
      <c r="F1633" s="181">
        <v>0</v>
      </c>
      <c r="G1633" s="181">
        <v>0</v>
      </c>
      <c r="H1633" s="181">
        <v>0</v>
      </c>
      <c r="I1633" s="181">
        <v>0</v>
      </c>
      <c r="J1633" s="166"/>
      <c r="K1633" s="166"/>
      <c r="L1633" s="166"/>
      <c r="M1633" s="166"/>
      <c r="N1633" s="166"/>
      <c r="O1633" s="166"/>
      <c r="P1633" s="166"/>
      <c r="Q1633" s="166"/>
      <c r="R1633" s="166"/>
      <c r="S1633" s="166"/>
      <c r="T1633" s="182">
        <v>2093402.4485714289</v>
      </c>
      <c r="U1633" s="182">
        <v>0</v>
      </c>
      <c r="V1633" s="182">
        <v>0</v>
      </c>
    </row>
    <row r="1634" spans="1:22" s="167" customFormat="1" x14ac:dyDescent="0.25">
      <c r="A1634" s="179">
        <v>521035</v>
      </c>
      <c r="B1634" s="180" t="s">
        <v>2465</v>
      </c>
      <c r="C1634" s="181">
        <v>0</v>
      </c>
      <c r="D1634" s="181">
        <v>0</v>
      </c>
      <c r="E1634" s="181">
        <v>0</v>
      </c>
      <c r="F1634" s="181">
        <v>0</v>
      </c>
      <c r="G1634" s="181">
        <v>0</v>
      </c>
      <c r="H1634" s="181">
        <v>20570306.649999999</v>
      </c>
      <c r="I1634" s="181">
        <v>0</v>
      </c>
      <c r="J1634" s="166"/>
      <c r="K1634" s="166"/>
      <c r="L1634" s="166"/>
      <c r="M1634" s="166"/>
      <c r="N1634" s="166"/>
      <c r="O1634" s="166"/>
      <c r="P1634" s="166"/>
      <c r="Q1634" s="166"/>
      <c r="R1634" s="166"/>
      <c r="S1634" s="166"/>
      <c r="T1634" s="182">
        <v>98145248.091428578</v>
      </c>
      <c r="U1634" s="182">
        <v>0</v>
      </c>
      <c r="V1634" s="182">
        <v>0</v>
      </c>
    </row>
    <row r="1635" spans="1:22" s="167" customFormat="1" x14ac:dyDescent="0.25">
      <c r="A1635" s="179">
        <v>521040</v>
      </c>
      <c r="B1635" s="180" t="s">
        <v>2466</v>
      </c>
      <c r="C1635" s="181">
        <v>0</v>
      </c>
      <c r="D1635" s="181">
        <v>0</v>
      </c>
      <c r="E1635" s="181">
        <v>0</v>
      </c>
      <c r="F1635" s="181">
        <v>0</v>
      </c>
      <c r="G1635" s="181">
        <v>0</v>
      </c>
      <c r="H1635" s="181">
        <v>3505028</v>
      </c>
      <c r="I1635" s="181">
        <v>0</v>
      </c>
      <c r="J1635" s="166"/>
      <c r="K1635" s="166"/>
      <c r="L1635" s="166"/>
      <c r="M1635" s="166"/>
      <c r="N1635" s="166"/>
      <c r="O1635" s="166"/>
      <c r="P1635" s="166"/>
      <c r="Q1635" s="166"/>
      <c r="R1635" s="166"/>
      <c r="S1635" s="166"/>
      <c r="T1635" s="182">
        <v>889159.43870129867</v>
      </c>
      <c r="U1635" s="182">
        <v>0</v>
      </c>
      <c r="V1635" s="182">
        <v>0</v>
      </c>
    </row>
    <row r="1636" spans="1:22" s="167" customFormat="1" x14ac:dyDescent="0.25">
      <c r="A1636" s="179">
        <v>521045</v>
      </c>
      <c r="B1636" s="180" t="s">
        <v>2467</v>
      </c>
      <c r="C1636" s="181">
        <v>0</v>
      </c>
      <c r="D1636" s="181">
        <v>0</v>
      </c>
      <c r="E1636" s="181">
        <v>0</v>
      </c>
      <c r="F1636" s="181">
        <v>0</v>
      </c>
      <c r="G1636" s="181">
        <v>0</v>
      </c>
      <c r="H1636" s="181">
        <v>0</v>
      </c>
      <c r="I1636" s="181">
        <v>0</v>
      </c>
      <c r="J1636" s="166"/>
      <c r="K1636" s="166"/>
      <c r="L1636" s="166"/>
      <c r="M1636" s="166"/>
      <c r="N1636" s="166"/>
      <c r="O1636" s="166"/>
      <c r="P1636" s="166"/>
      <c r="Q1636" s="166"/>
      <c r="R1636" s="166"/>
      <c r="S1636" s="166"/>
      <c r="T1636" s="182">
        <v>2571947.1688311687</v>
      </c>
      <c r="U1636" s="182">
        <v>0</v>
      </c>
      <c r="V1636" s="182">
        <v>0</v>
      </c>
    </row>
    <row r="1637" spans="1:22" s="167" customFormat="1" x14ac:dyDescent="0.25">
      <c r="A1637" s="179">
        <v>521050</v>
      </c>
      <c r="B1637" s="180" t="s">
        <v>2468</v>
      </c>
      <c r="C1637" s="181">
        <v>0</v>
      </c>
      <c r="D1637" s="181">
        <v>0</v>
      </c>
      <c r="E1637" s="181">
        <v>0</v>
      </c>
      <c r="F1637" s="181">
        <v>0</v>
      </c>
      <c r="G1637" s="181">
        <v>0</v>
      </c>
      <c r="H1637" s="181">
        <v>0</v>
      </c>
      <c r="I1637" s="181">
        <v>0</v>
      </c>
      <c r="J1637" s="166"/>
      <c r="K1637" s="166"/>
      <c r="L1637" s="166"/>
      <c r="M1637" s="166"/>
      <c r="N1637" s="166"/>
      <c r="O1637" s="166"/>
      <c r="P1637" s="166"/>
      <c r="Q1637" s="166"/>
      <c r="R1637" s="166"/>
      <c r="S1637" s="166"/>
      <c r="T1637" s="182">
        <v>0</v>
      </c>
      <c r="U1637" s="182">
        <v>0</v>
      </c>
      <c r="V1637" s="182">
        <v>0</v>
      </c>
    </row>
    <row r="1638" spans="1:22" s="167" customFormat="1" x14ac:dyDescent="0.25">
      <c r="A1638" s="179">
        <v>521055</v>
      </c>
      <c r="B1638" s="180" t="s">
        <v>2469</v>
      </c>
      <c r="C1638" s="181">
        <v>0</v>
      </c>
      <c r="D1638" s="181">
        <v>0</v>
      </c>
      <c r="E1638" s="181">
        <v>0</v>
      </c>
      <c r="F1638" s="181">
        <v>0</v>
      </c>
      <c r="G1638" s="181">
        <v>0</v>
      </c>
      <c r="H1638" s="181">
        <v>0</v>
      </c>
      <c r="I1638" s="181">
        <v>0</v>
      </c>
      <c r="J1638" s="166"/>
      <c r="K1638" s="166"/>
      <c r="L1638" s="166"/>
      <c r="M1638" s="166"/>
      <c r="N1638" s="166"/>
      <c r="O1638" s="166"/>
      <c r="P1638" s="166"/>
      <c r="Q1638" s="166"/>
      <c r="R1638" s="166"/>
      <c r="S1638" s="166"/>
      <c r="T1638" s="182">
        <v>47589.714285714283</v>
      </c>
      <c r="U1638" s="182">
        <v>0</v>
      </c>
      <c r="V1638" s="182">
        <v>0</v>
      </c>
    </row>
    <row r="1639" spans="1:22" s="167" customFormat="1" x14ac:dyDescent="0.25">
      <c r="A1639" s="179">
        <v>521060</v>
      </c>
      <c r="B1639" s="180" t="s">
        <v>2470</v>
      </c>
      <c r="C1639" s="181">
        <v>0</v>
      </c>
      <c r="D1639" s="181">
        <v>0</v>
      </c>
      <c r="E1639" s="181">
        <v>0</v>
      </c>
      <c r="F1639" s="181">
        <v>0</v>
      </c>
      <c r="G1639" s="181">
        <v>0</v>
      </c>
      <c r="H1639" s="181">
        <v>0</v>
      </c>
      <c r="I1639" s="181">
        <v>0</v>
      </c>
      <c r="J1639" s="166"/>
      <c r="K1639" s="166"/>
      <c r="L1639" s="166"/>
      <c r="M1639" s="166"/>
      <c r="N1639" s="166"/>
      <c r="O1639" s="166"/>
      <c r="P1639" s="166"/>
      <c r="Q1639" s="166"/>
      <c r="R1639" s="166"/>
      <c r="S1639" s="166"/>
      <c r="T1639" s="182">
        <v>0</v>
      </c>
      <c r="U1639" s="182">
        <v>0</v>
      </c>
      <c r="V1639" s="182">
        <v>0</v>
      </c>
    </row>
    <row r="1640" spans="1:22" s="167" customFormat="1" x14ac:dyDescent="0.25">
      <c r="A1640" s="179">
        <v>521065</v>
      </c>
      <c r="B1640" s="180" t="s">
        <v>2471</v>
      </c>
      <c r="C1640" s="181">
        <v>0</v>
      </c>
      <c r="D1640" s="181">
        <v>0</v>
      </c>
      <c r="E1640" s="181">
        <v>0</v>
      </c>
      <c r="F1640" s="181">
        <v>0</v>
      </c>
      <c r="G1640" s="181">
        <v>0</v>
      </c>
      <c r="H1640" s="181">
        <v>0</v>
      </c>
      <c r="I1640" s="181">
        <v>0</v>
      </c>
      <c r="J1640" s="166"/>
      <c r="K1640" s="166"/>
      <c r="L1640" s="166"/>
      <c r="M1640" s="166"/>
      <c r="N1640" s="166"/>
      <c r="O1640" s="166"/>
      <c r="P1640" s="166"/>
      <c r="Q1640" s="166"/>
      <c r="R1640" s="166"/>
      <c r="S1640" s="166"/>
      <c r="T1640" s="182">
        <v>0</v>
      </c>
      <c r="U1640" s="182">
        <v>0</v>
      </c>
      <c r="V1640" s="182">
        <v>0</v>
      </c>
    </row>
    <row r="1641" spans="1:22" s="167" customFormat="1" x14ac:dyDescent="0.25">
      <c r="A1641" s="179">
        <v>521070</v>
      </c>
      <c r="B1641" s="180" t="s">
        <v>2472</v>
      </c>
      <c r="C1641" s="181">
        <v>0</v>
      </c>
      <c r="D1641" s="181">
        <v>0</v>
      </c>
      <c r="E1641" s="181">
        <v>0</v>
      </c>
      <c r="F1641" s="181">
        <v>0</v>
      </c>
      <c r="G1641" s="181">
        <v>0</v>
      </c>
      <c r="H1641" s="181">
        <v>0</v>
      </c>
      <c r="I1641" s="181">
        <v>0</v>
      </c>
      <c r="J1641" s="166"/>
      <c r="K1641" s="166"/>
      <c r="L1641" s="166"/>
      <c r="M1641" s="166"/>
      <c r="N1641" s="166"/>
      <c r="O1641" s="166"/>
      <c r="P1641" s="166"/>
      <c r="Q1641" s="166"/>
      <c r="R1641" s="166"/>
      <c r="S1641" s="166"/>
      <c r="T1641" s="182">
        <v>0</v>
      </c>
      <c r="U1641" s="182">
        <v>0</v>
      </c>
      <c r="V1641" s="182">
        <v>0</v>
      </c>
    </row>
    <row r="1642" spans="1:22" s="167" customFormat="1" x14ac:dyDescent="0.25">
      <c r="A1642" s="179">
        <v>521071</v>
      </c>
      <c r="B1642" s="180" t="s">
        <v>521</v>
      </c>
      <c r="C1642" s="181">
        <v>0</v>
      </c>
      <c r="D1642" s="181">
        <v>0</v>
      </c>
      <c r="E1642" s="181">
        <v>0</v>
      </c>
      <c r="F1642" s="181">
        <v>0</v>
      </c>
      <c r="G1642" s="181">
        <v>0</v>
      </c>
      <c r="H1642" s="181">
        <v>0</v>
      </c>
      <c r="I1642" s="181">
        <v>0</v>
      </c>
      <c r="J1642" s="166"/>
      <c r="K1642" s="166"/>
      <c r="L1642" s="166"/>
      <c r="M1642" s="166"/>
      <c r="N1642" s="166"/>
      <c r="O1642" s="166"/>
      <c r="P1642" s="166"/>
      <c r="Q1642" s="166"/>
      <c r="R1642" s="166"/>
      <c r="S1642" s="166"/>
      <c r="T1642" s="182">
        <v>308882.02025974024</v>
      </c>
      <c r="U1642" s="182">
        <v>0</v>
      </c>
      <c r="V1642" s="182">
        <v>0</v>
      </c>
    </row>
    <row r="1643" spans="1:22" s="167" customFormat="1" x14ac:dyDescent="0.25">
      <c r="A1643" s="179">
        <v>521072</v>
      </c>
      <c r="B1643" s="180" t="s">
        <v>520</v>
      </c>
      <c r="C1643" s="181">
        <v>0</v>
      </c>
      <c r="D1643" s="181">
        <v>0</v>
      </c>
      <c r="E1643" s="181">
        <v>0</v>
      </c>
      <c r="F1643" s="181">
        <v>0</v>
      </c>
      <c r="G1643" s="181">
        <v>0</v>
      </c>
      <c r="H1643" s="181">
        <v>0</v>
      </c>
      <c r="I1643" s="181">
        <v>0</v>
      </c>
      <c r="J1643" s="166"/>
      <c r="K1643" s="166"/>
      <c r="L1643" s="166"/>
      <c r="M1643" s="166"/>
      <c r="N1643" s="166"/>
      <c r="O1643" s="166"/>
      <c r="P1643" s="166"/>
      <c r="Q1643" s="166"/>
      <c r="R1643" s="166"/>
      <c r="S1643" s="166"/>
      <c r="T1643" s="182">
        <v>2357675.6083116881</v>
      </c>
      <c r="U1643" s="182">
        <v>0</v>
      </c>
      <c r="V1643" s="182">
        <v>0</v>
      </c>
    </row>
    <row r="1644" spans="1:22" s="167" customFormat="1" x14ac:dyDescent="0.25">
      <c r="A1644" s="179">
        <v>521073</v>
      </c>
      <c r="B1644" s="180" t="s">
        <v>2473</v>
      </c>
      <c r="C1644" s="181">
        <v>0</v>
      </c>
      <c r="D1644" s="181">
        <v>0</v>
      </c>
      <c r="E1644" s="181">
        <v>0</v>
      </c>
      <c r="F1644" s="181">
        <v>0</v>
      </c>
      <c r="G1644" s="181">
        <v>0</v>
      </c>
      <c r="H1644" s="181">
        <v>0</v>
      </c>
      <c r="I1644" s="181">
        <v>0</v>
      </c>
      <c r="J1644" s="166"/>
      <c r="K1644" s="166"/>
      <c r="L1644" s="166"/>
      <c r="M1644" s="166"/>
      <c r="N1644" s="166"/>
      <c r="O1644" s="166"/>
      <c r="P1644" s="166"/>
      <c r="Q1644" s="166"/>
      <c r="R1644" s="166"/>
      <c r="S1644" s="166"/>
      <c r="T1644" s="182">
        <v>3108.2467532467531</v>
      </c>
      <c r="U1644" s="182">
        <v>0</v>
      </c>
      <c r="V1644" s="182">
        <v>0</v>
      </c>
    </row>
    <row r="1645" spans="1:22" s="167" customFormat="1" x14ac:dyDescent="0.25">
      <c r="A1645" s="175">
        <v>521500</v>
      </c>
      <c r="B1645" s="176" t="s">
        <v>517</v>
      </c>
      <c r="C1645" s="177">
        <v>0</v>
      </c>
      <c r="D1645" s="177">
        <v>0</v>
      </c>
      <c r="E1645" s="177">
        <v>0</v>
      </c>
      <c r="F1645" s="177">
        <v>0</v>
      </c>
      <c r="G1645" s="177">
        <v>0</v>
      </c>
      <c r="H1645" s="177">
        <v>0</v>
      </c>
      <c r="I1645" s="177">
        <v>0</v>
      </c>
      <c r="J1645" s="166"/>
      <c r="K1645" s="166"/>
      <c r="L1645" s="166"/>
      <c r="M1645" s="166"/>
      <c r="N1645" s="166"/>
      <c r="O1645" s="166"/>
      <c r="P1645" s="166"/>
      <c r="Q1645" s="166"/>
      <c r="R1645" s="166"/>
      <c r="S1645" s="166"/>
      <c r="T1645" s="178">
        <v>1296009.8858441557</v>
      </c>
      <c r="U1645" s="178">
        <v>0</v>
      </c>
      <c r="V1645" s="178">
        <v>0</v>
      </c>
    </row>
    <row r="1646" spans="1:22" s="167" customFormat="1" x14ac:dyDescent="0.25">
      <c r="A1646" s="179">
        <v>521505</v>
      </c>
      <c r="B1646" s="180" t="s">
        <v>164</v>
      </c>
      <c r="C1646" s="181">
        <v>0</v>
      </c>
      <c r="D1646" s="181">
        <v>0</v>
      </c>
      <c r="E1646" s="181">
        <v>0</v>
      </c>
      <c r="F1646" s="181">
        <v>0</v>
      </c>
      <c r="G1646" s="181">
        <v>0</v>
      </c>
      <c r="H1646" s="181">
        <v>0</v>
      </c>
      <c r="I1646" s="181">
        <v>0</v>
      </c>
      <c r="J1646" s="166"/>
      <c r="K1646" s="166"/>
      <c r="L1646" s="166"/>
      <c r="M1646" s="166"/>
      <c r="N1646" s="166"/>
      <c r="O1646" s="166"/>
      <c r="P1646" s="166"/>
      <c r="Q1646" s="166"/>
      <c r="R1646" s="166"/>
      <c r="S1646" s="166"/>
      <c r="T1646" s="182">
        <v>1134161.7949350649</v>
      </c>
      <c r="U1646" s="182">
        <v>0</v>
      </c>
      <c r="V1646" s="182">
        <v>0</v>
      </c>
    </row>
    <row r="1647" spans="1:22" s="167" customFormat="1" x14ac:dyDescent="0.25">
      <c r="A1647" s="179">
        <v>521510</v>
      </c>
      <c r="B1647" s="180" t="s">
        <v>516</v>
      </c>
      <c r="C1647" s="181">
        <v>0</v>
      </c>
      <c r="D1647" s="181">
        <v>0</v>
      </c>
      <c r="E1647" s="181">
        <v>0</v>
      </c>
      <c r="F1647" s="181">
        <v>0</v>
      </c>
      <c r="G1647" s="181">
        <v>0</v>
      </c>
      <c r="H1647" s="181">
        <v>0</v>
      </c>
      <c r="I1647" s="181">
        <v>0</v>
      </c>
      <c r="J1647" s="166"/>
      <c r="K1647" s="166"/>
      <c r="L1647" s="166"/>
      <c r="M1647" s="166"/>
      <c r="N1647" s="166"/>
      <c r="O1647" s="166"/>
      <c r="P1647" s="166"/>
      <c r="Q1647" s="166"/>
      <c r="R1647" s="166"/>
      <c r="S1647" s="166"/>
      <c r="T1647" s="182">
        <v>0</v>
      </c>
      <c r="U1647" s="182">
        <v>0</v>
      </c>
      <c r="V1647" s="182">
        <v>0</v>
      </c>
    </row>
    <row r="1648" spans="1:22" s="167" customFormat="1" x14ac:dyDescent="0.25">
      <c r="A1648" s="179">
        <v>521515</v>
      </c>
      <c r="B1648" s="180" t="s">
        <v>2462</v>
      </c>
      <c r="C1648" s="181">
        <v>0</v>
      </c>
      <c r="D1648" s="181">
        <v>0</v>
      </c>
      <c r="E1648" s="181">
        <v>0</v>
      </c>
      <c r="F1648" s="181">
        <v>0</v>
      </c>
      <c r="G1648" s="181">
        <v>0</v>
      </c>
      <c r="H1648" s="181">
        <v>0</v>
      </c>
      <c r="I1648" s="181">
        <v>0</v>
      </c>
      <c r="J1648" s="166"/>
      <c r="K1648" s="166"/>
      <c r="L1648" s="166"/>
      <c r="M1648" s="166"/>
      <c r="N1648" s="166"/>
      <c r="O1648" s="166"/>
      <c r="P1648" s="166"/>
      <c r="Q1648" s="166"/>
      <c r="R1648" s="166"/>
      <c r="S1648" s="166"/>
      <c r="T1648" s="182">
        <v>0</v>
      </c>
      <c r="U1648" s="182">
        <v>0</v>
      </c>
      <c r="V1648" s="182">
        <v>0</v>
      </c>
    </row>
    <row r="1649" spans="1:22" s="167" customFormat="1" x14ac:dyDescent="0.25">
      <c r="A1649" s="179">
        <v>521520</v>
      </c>
      <c r="B1649" s="180" t="s">
        <v>514</v>
      </c>
      <c r="C1649" s="181">
        <v>0</v>
      </c>
      <c r="D1649" s="181">
        <v>0</v>
      </c>
      <c r="E1649" s="181">
        <v>0</v>
      </c>
      <c r="F1649" s="181">
        <v>0</v>
      </c>
      <c r="G1649" s="181">
        <v>0</v>
      </c>
      <c r="H1649" s="181">
        <v>0</v>
      </c>
      <c r="I1649" s="181">
        <v>0</v>
      </c>
      <c r="J1649" s="166"/>
      <c r="K1649" s="166"/>
      <c r="L1649" s="166"/>
      <c r="M1649" s="166"/>
      <c r="N1649" s="166"/>
      <c r="O1649" s="166"/>
      <c r="P1649" s="166"/>
      <c r="Q1649" s="166"/>
      <c r="R1649" s="166"/>
      <c r="S1649" s="166"/>
      <c r="T1649" s="182">
        <v>161848.09090909091</v>
      </c>
      <c r="U1649" s="182">
        <v>0</v>
      </c>
      <c r="V1649" s="182">
        <v>0</v>
      </c>
    </row>
    <row r="1650" spans="1:22" s="167" customFormat="1" x14ac:dyDescent="0.25">
      <c r="A1650" s="175">
        <v>522000</v>
      </c>
      <c r="B1650" s="176" t="s">
        <v>2474</v>
      </c>
      <c r="C1650" s="177">
        <v>0</v>
      </c>
      <c r="D1650" s="177">
        <v>0</v>
      </c>
      <c r="E1650" s="177">
        <v>0</v>
      </c>
      <c r="F1650" s="177">
        <v>0</v>
      </c>
      <c r="G1650" s="177">
        <v>0</v>
      </c>
      <c r="H1650" s="177">
        <v>0</v>
      </c>
      <c r="I1650" s="177">
        <v>0</v>
      </c>
      <c r="J1650" s="166"/>
      <c r="K1650" s="166"/>
      <c r="L1650" s="166"/>
      <c r="M1650" s="166"/>
      <c r="N1650" s="166"/>
      <c r="O1650" s="166"/>
      <c r="P1650" s="166"/>
      <c r="Q1650" s="166"/>
      <c r="R1650" s="166"/>
      <c r="S1650" s="166"/>
      <c r="T1650" s="178">
        <v>0</v>
      </c>
      <c r="U1650" s="178">
        <v>0</v>
      </c>
      <c r="V1650" s="178">
        <v>0</v>
      </c>
    </row>
    <row r="1651" spans="1:22" s="167" customFormat="1" x14ac:dyDescent="0.25">
      <c r="A1651" s="179">
        <v>522005</v>
      </c>
      <c r="B1651" s="180" t="s">
        <v>512</v>
      </c>
      <c r="C1651" s="181">
        <v>0</v>
      </c>
      <c r="D1651" s="181">
        <v>0</v>
      </c>
      <c r="E1651" s="181">
        <v>0</v>
      </c>
      <c r="F1651" s="181">
        <v>0</v>
      </c>
      <c r="G1651" s="181">
        <v>0</v>
      </c>
      <c r="H1651" s="181">
        <v>0</v>
      </c>
      <c r="I1651" s="181">
        <v>0</v>
      </c>
      <c r="J1651" s="166"/>
      <c r="K1651" s="166"/>
      <c r="L1651" s="166"/>
      <c r="M1651" s="166"/>
      <c r="N1651" s="166"/>
      <c r="O1651" s="166"/>
      <c r="P1651" s="166"/>
      <c r="Q1651" s="166"/>
      <c r="R1651" s="166"/>
      <c r="S1651" s="166"/>
      <c r="T1651" s="182">
        <v>0</v>
      </c>
      <c r="U1651" s="182">
        <v>0</v>
      </c>
      <c r="V1651" s="182">
        <v>0</v>
      </c>
    </row>
    <row r="1652" spans="1:22" s="167" customFormat="1" x14ac:dyDescent="0.25">
      <c r="A1652" s="179">
        <v>522010</v>
      </c>
      <c r="B1652" s="180" t="s">
        <v>2049</v>
      </c>
      <c r="C1652" s="181">
        <v>0</v>
      </c>
      <c r="D1652" s="181">
        <v>0</v>
      </c>
      <c r="E1652" s="181">
        <v>0</v>
      </c>
      <c r="F1652" s="181">
        <v>0</v>
      </c>
      <c r="G1652" s="181">
        <v>0</v>
      </c>
      <c r="H1652" s="181">
        <v>0</v>
      </c>
      <c r="I1652" s="181">
        <v>0</v>
      </c>
      <c r="J1652" s="166"/>
      <c r="K1652" s="166"/>
      <c r="L1652" s="166"/>
      <c r="M1652" s="166"/>
      <c r="N1652" s="166"/>
      <c r="O1652" s="166"/>
      <c r="P1652" s="166"/>
      <c r="Q1652" s="166"/>
      <c r="R1652" s="166"/>
      <c r="S1652" s="166"/>
      <c r="T1652" s="182">
        <v>0</v>
      </c>
      <c r="U1652" s="182">
        <v>0</v>
      </c>
      <c r="V1652" s="182">
        <v>0</v>
      </c>
    </row>
    <row r="1653" spans="1:22" s="167" customFormat="1" x14ac:dyDescent="0.25">
      <c r="A1653" s="179">
        <v>522015</v>
      </c>
      <c r="B1653" s="180" t="s">
        <v>510</v>
      </c>
      <c r="C1653" s="181">
        <v>0</v>
      </c>
      <c r="D1653" s="181">
        <v>0</v>
      </c>
      <c r="E1653" s="181">
        <v>0</v>
      </c>
      <c r="F1653" s="181">
        <v>0</v>
      </c>
      <c r="G1653" s="181">
        <v>0</v>
      </c>
      <c r="H1653" s="181">
        <v>0</v>
      </c>
      <c r="I1653" s="181">
        <v>0</v>
      </c>
      <c r="J1653" s="166"/>
      <c r="K1653" s="166"/>
      <c r="L1653" s="166"/>
      <c r="M1653" s="166"/>
      <c r="N1653" s="166"/>
      <c r="O1653" s="166"/>
      <c r="P1653" s="166"/>
      <c r="Q1653" s="166"/>
      <c r="R1653" s="166"/>
      <c r="S1653" s="166"/>
      <c r="T1653" s="182">
        <v>0</v>
      </c>
      <c r="U1653" s="182">
        <v>0</v>
      </c>
      <c r="V1653" s="182">
        <v>0</v>
      </c>
    </row>
    <row r="1654" spans="1:22" s="167" customFormat="1" x14ac:dyDescent="0.25">
      <c r="A1654" s="175">
        <v>522200</v>
      </c>
      <c r="B1654" s="176" t="s">
        <v>2475</v>
      </c>
      <c r="C1654" s="177">
        <v>0</v>
      </c>
      <c r="D1654" s="177">
        <v>0</v>
      </c>
      <c r="E1654" s="177">
        <v>0</v>
      </c>
      <c r="F1654" s="177">
        <v>0</v>
      </c>
      <c r="G1654" s="177">
        <v>0</v>
      </c>
      <c r="H1654" s="177">
        <v>0</v>
      </c>
      <c r="I1654" s="177">
        <v>0</v>
      </c>
      <c r="J1654" s="166"/>
      <c r="K1654" s="166"/>
      <c r="L1654" s="166"/>
      <c r="M1654" s="166"/>
      <c r="N1654" s="166"/>
      <c r="O1654" s="166"/>
      <c r="P1654" s="166"/>
      <c r="Q1654" s="166"/>
      <c r="R1654" s="166"/>
      <c r="S1654" s="166"/>
      <c r="T1654" s="178">
        <v>0</v>
      </c>
      <c r="U1654" s="178">
        <v>0</v>
      </c>
      <c r="V1654" s="178">
        <v>0</v>
      </c>
    </row>
    <row r="1655" spans="1:22" s="167" customFormat="1" x14ac:dyDescent="0.25">
      <c r="A1655" s="179">
        <v>522205</v>
      </c>
      <c r="B1655" s="180" t="s">
        <v>508</v>
      </c>
      <c r="C1655" s="181">
        <v>0</v>
      </c>
      <c r="D1655" s="181">
        <v>0</v>
      </c>
      <c r="E1655" s="181">
        <v>0</v>
      </c>
      <c r="F1655" s="181">
        <v>0</v>
      </c>
      <c r="G1655" s="181">
        <v>0</v>
      </c>
      <c r="H1655" s="181">
        <v>0</v>
      </c>
      <c r="I1655" s="181">
        <v>0</v>
      </c>
      <c r="J1655" s="166"/>
      <c r="K1655" s="166"/>
      <c r="L1655" s="166"/>
      <c r="M1655" s="166"/>
      <c r="N1655" s="166"/>
      <c r="O1655" s="166"/>
      <c r="P1655" s="166"/>
      <c r="Q1655" s="166"/>
      <c r="R1655" s="166"/>
      <c r="S1655" s="166"/>
      <c r="T1655" s="182">
        <v>0</v>
      </c>
      <c r="U1655" s="182">
        <v>0</v>
      </c>
      <c r="V1655" s="182">
        <v>0</v>
      </c>
    </row>
    <row r="1656" spans="1:22" s="167" customFormat="1" x14ac:dyDescent="0.25">
      <c r="A1656" s="179">
        <v>522210</v>
      </c>
      <c r="B1656" s="180" t="s">
        <v>507</v>
      </c>
      <c r="C1656" s="181">
        <v>0</v>
      </c>
      <c r="D1656" s="181">
        <v>0</v>
      </c>
      <c r="E1656" s="181">
        <v>0</v>
      </c>
      <c r="F1656" s="181">
        <v>0</v>
      </c>
      <c r="G1656" s="181">
        <v>0</v>
      </c>
      <c r="H1656" s="181">
        <v>0</v>
      </c>
      <c r="I1656" s="181">
        <v>0</v>
      </c>
      <c r="J1656" s="166"/>
      <c r="K1656" s="166"/>
      <c r="L1656" s="166"/>
      <c r="M1656" s="166"/>
      <c r="N1656" s="166"/>
      <c r="O1656" s="166"/>
      <c r="P1656" s="166"/>
      <c r="Q1656" s="166"/>
      <c r="R1656" s="166"/>
      <c r="S1656" s="166"/>
      <c r="T1656" s="182">
        <v>0</v>
      </c>
      <c r="U1656" s="182">
        <v>0</v>
      </c>
      <c r="V1656" s="182">
        <v>0</v>
      </c>
    </row>
    <row r="1657" spans="1:22" s="167" customFormat="1" x14ac:dyDescent="0.25">
      <c r="A1657" s="179">
        <v>522215</v>
      </c>
      <c r="B1657" s="180" t="s">
        <v>506</v>
      </c>
      <c r="C1657" s="181">
        <v>0</v>
      </c>
      <c r="D1657" s="181">
        <v>0</v>
      </c>
      <c r="E1657" s="181">
        <v>0</v>
      </c>
      <c r="F1657" s="181">
        <v>0</v>
      </c>
      <c r="G1657" s="181">
        <v>0</v>
      </c>
      <c r="H1657" s="181">
        <v>0</v>
      </c>
      <c r="I1657" s="181">
        <v>0</v>
      </c>
      <c r="J1657" s="166"/>
      <c r="K1657" s="166"/>
      <c r="L1657" s="166"/>
      <c r="M1657" s="166"/>
      <c r="N1657" s="166"/>
      <c r="O1657" s="166"/>
      <c r="P1657" s="166"/>
      <c r="Q1657" s="166"/>
      <c r="R1657" s="166"/>
      <c r="S1657" s="166"/>
      <c r="T1657" s="182">
        <v>0</v>
      </c>
      <c r="U1657" s="182">
        <v>0</v>
      </c>
      <c r="V1657" s="182">
        <v>0</v>
      </c>
    </row>
    <row r="1658" spans="1:22" s="167" customFormat="1" x14ac:dyDescent="0.25">
      <c r="A1658" s="175">
        <v>522500</v>
      </c>
      <c r="B1658" s="176" t="s">
        <v>2476</v>
      </c>
      <c r="C1658" s="177">
        <v>0</v>
      </c>
      <c r="D1658" s="177">
        <v>0</v>
      </c>
      <c r="E1658" s="177">
        <v>0</v>
      </c>
      <c r="F1658" s="177">
        <v>0</v>
      </c>
      <c r="G1658" s="177">
        <v>0</v>
      </c>
      <c r="H1658" s="177">
        <v>0</v>
      </c>
      <c r="I1658" s="177">
        <v>0</v>
      </c>
      <c r="J1658" s="166"/>
      <c r="K1658" s="166"/>
      <c r="L1658" s="166"/>
      <c r="M1658" s="166"/>
      <c r="N1658" s="166"/>
      <c r="O1658" s="166"/>
      <c r="P1658" s="166"/>
      <c r="Q1658" s="166"/>
      <c r="R1658" s="166"/>
      <c r="S1658" s="166"/>
      <c r="T1658" s="178">
        <v>0</v>
      </c>
      <c r="U1658" s="178">
        <v>0</v>
      </c>
      <c r="V1658" s="178">
        <v>0</v>
      </c>
    </row>
    <row r="1659" spans="1:22" s="167" customFormat="1" x14ac:dyDescent="0.25">
      <c r="A1659" s="175">
        <v>523000</v>
      </c>
      <c r="B1659" s="176" t="s">
        <v>504</v>
      </c>
      <c r="C1659" s="177">
        <v>0</v>
      </c>
      <c r="D1659" s="177">
        <v>4765878.59</v>
      </c>
      <c r="E1659" s="177">
        <v>9622.2800000000007</v>
      </c>
      <c r="F1659" s="177">
        <v>146898690.13999999</v>
      </c>
      <c r="G1659" s="177">
        <v>132571676</v>
      </c>
      <c r="H1659" s="177">
        <v>151209169.19999999</v>
      </c>
      <c r="I1659" s="177">
        <v>43925000</v>
      </c>
      <c r="J1659" s="166"/>
      <c r="K1659" s="166"/>
      <c r="L1659" s="166"/>
      <c r="M1659" s="166"/>
      <c r="N1659" s="166"/>
      <c r="O1659" s="166"/>
      <c r="P1659" s="166"/>
      <c r="Q1659" s="166"/>
      <c r="R1659" s="166"/>
      <c r="S1659" s="166"/>
      <c r="T1659" s="178">
        <v>193422806.61168829</v>
      </c>
      <c r="U1659" s="178">
        <v>18098644.079999998</v>
      </c>
      <c r="V1659" s="178">
        <v>220247166.79200003</v>
      </c>
    </row>
    <row r="1660" spans="1:22" s="167" customFormat="1" x14ac:dyDescent="0.25">
      <c r="A1660" s="179">
        <v>523005</v>
      </c>
      <c r="B1660" s="180" t="s">
        <v>2477</v>
      </c>
      <c r="C1660" s="181">
        <v>0</v>
      </c>
      <c r="D1660" s="181">
        <v>0</v>
      </c>
      <c r="E1660" s="181">
        <v>0</v>
      </c>
      <c r="F1660" s="181">
        <v>0</v>
      </c>
      <c r="G1660" s="181">
        <v>0</v>
      </c>
      <c r="H1660" s="181">
        <v>0</v>
      </c>
      <c r="I1660" s="181">
        <v>0</v>
      </c>
      <c r="J1660" s="166"/>
      <c r="K1660" s="166"/>
      <c r="L1660" s="166"/>
      <c r="M1660" s="166"/>
      <c r="N1660" s="166"/>
      <c r="O1660" s="166"/>
      <c r="P1660" s="166"/>
      <c r="Q1660" s="166"/>
      <c r="R1660" s="166"/>
      <c r="S1660" s="166"/>
      <c r="T1660" s="182">
        <v>0</v>
      </c>
      <c r="U1660" s="182">
        <v>0</v>
      </c>
      <c r="V1660" s="182">
        <v>0</v>
      </c>
    </row>
    <row r="1661" spans="1:22" s="167" customFormat="1" x14ac:dyDescent="0.25">
      <c r="A1661" s="179">
        <v>523010</v>
      </c>
      <c r="B1661" s="180" t="s">
        <v>502</v>
      </c>
      <c r="C1661" s="181">
        <v>0</v>
      </c>
      <c r="D1661" s="181">
        <v>0</v>
      </c>
      <c r="E1661" s="181">
        <v>0</v>
      </c>
      <c r="F1661" s="181">
        <v>0</v>
      </c>
      <c r="G1661" s="181">
        <v>0</v>
      </c>
      <c r="H1661" s="181">
        <v>0</v>
      </c>
      <c r="I1661" s="181">
        <v>0</v>
      </c>
      <c r="J1661" s="166"/>
      <c r="K1661" s="166"/>
      <c r="L1661" s="166"/>
      <c r="M1661" s="166"/>
      <c r="N1661" s="166"/>
      <c r="O1661" s="166"/>
      <c r="P1661" s="166"/>
      <c r="Q1661" s="166"/>
      <c r="R1661" s="166"/>
      <c r="S1661" s="166"/>
      <c r="T1661" s="182">
        <v>1583068.987012987</v>
      </c>
      <c r="U1661" s="182">
        <v>0</v>
      </c>
      <c r="V1661" s="182">
        <v>0</v>
      </c>
    </row>
    <row r="1662" spans="1:22" s="167" customFormat="1" x14ac:dyDescent="0.25">
      <c r="A1662" s="179">
        <v>523015</v>
      </c>
      <c r="B1662" s="180" t="s">
        <v>501</v>
      </c>
      <c r="C1662" s="181">
        <v>0</v>
      </c>
      <c r="D1662" s="181">
        <v>0</v>
      </c>
      <c r="E1662" s="181">
        <v>0</v>
      </c>
      <c r="F1662" s="181">
        <v>0</v>
      </c>
      <c r="G1662" s="181">
        <v>0</v>
      </c>
      <c r="H1662" s="181">
        <v>0</v>
      </c>
      <c r="I1662" s="181">
        <v>0</v>
      </c>
      <c r="J1662" s="166"/>
      <c r="K1662" s="166"/>
      <c r="L1662" s="166"/>
      <c r="M1662" s="166"/>
      <c r="N1662" s="166"/>
      <c r="O1662" s="166"/>
      <c r="P1662" s="166"/>
      <c r="Q1662" s="166"/>
      <c r="R1662" s="166"/>
      <c r="S1662" s="166"/>
      <c r="T1662" s="182">
        <v>0</v>
      </c>
      <c r="U1662" s="182">
        <v>0</v>
      </c>
      <c r="V1662" s="182">
        <v>0</v>
      </c>
    </row>
    <row r="1663" spans="1:22" s="167" customFormat="1" x14ac:dyDescent="0.25">
      <c r="A1663" s="179">
        <v>523020</v>
      </c>
      <c r="B1663" s="180" t="s">
        <v>500</v>
      </c>
      <c r="C1663" s="181">
        <v>0</v>
      </c>
      <c r="D1663" s="181">
        <v>0</v>
      </c>
      <c r="E1663" s="181">
        <v>0</v>
      </c>
      <c r="F1663" s="181">
        <v>0</v>
      </c>
      <c r="G1663" s="181">
        <v>0</v>
      </c>
      <c r="H1663" s="181">
        <v>0</v>
      </c>
      <c r="I1663" s="181">
        <v>0</v>
      </c>
      <c r="J1663" s="166"/>
      <c r="K1663" s="166"/>
      <c r="L1663" s="166"/>
      <c r="M1663" s="166"/>
      <c r="N1663" s="166"/>
      <c r="O1663" s="166"/>
      <c r="P1663" s="166"/>
      <c r="Q1663" s="166"/>
      <c r="R1663" s="166"/>
      <c r="S1663" s="166"/>
      <c r="T1663" s="182">
        <v>7655955.1818181816</v>
      </c>
      <c r="U1663" s="182">
        <v>0</v>
      </c>
      <c r="V1663" s="182">
        <v>432600.00000000035</v>
      </c>
    </row>
    <row r="1664" spans="1:22" s="167" customFormat="1" x14ac:dyDescent="0.25">
      <c r="A1664" s="179">
        <v>523025</v>
      </c>
      <c r="B1664" s="180" t="s">
        <v>2478</v>
      </c>
      <c r="C1664" s="181">
        <v>0</v>
      </c>
      <c r="D1664" s="181">
        <v>0</v>
      </c>
      <c r="E1664" s="181">
        <v>0</v>
      </c>
      <c r="F1664" s="181">
        <v>0</v>
      </c>
      <c r="G1664" s="181">
        <v>0</v>
      </c>
      <c r="H1664" s="181">
        <v>0</v>
      </c>
      <c r="I1664" s="181">
        <v>0</v>
      </c>
      <c r="J1664" s="166"/>
      <c r="K1664" s="166"/>
      <c r="L1664" s="166"/>
      <c r="M1664" s="166"/>
      <c r="N1664" s="166"/>
      <c r="O1664" s="166"/>
      <c r="P1664" s="166"/>
      <c r="Q1664" s="166"/>
      <c r="R1664" s="166"/>
      <c r="S1664" s="166"/>
      <c r="T1664" s="182">
        <v>0</v>
      </c>
      <c r="U1664" s="182">
        <v>0</v>
      </c>
      <c r="V1664" s="182">
        <v>0</v>
      </c>
    </row>
    <row r="1665" spans="1:22" s="167" customFormat="1" x14ac:dyDescent="0.25">
      <c r="A1665" s="179">
        <v>523030</v>
      </c>
      <c r="B1665" s="180" t="s">
        <v>498</v>
      </c>
      <c r="C1665" s="181">
        <v>0</v>
      </c>
      <c r="D1665" s="181">
        <v>0</v>
      </c>
      <c r="E1665" s="181">
        <v>0</v>
      </c>
      <c r="F1665" s="181">
        <v>0</v>
      </c>
      <c r="G1665" s="181">
        <v>0</v>
      </c>
      <c r="H1665" s="181">
        <v>0</v>
      </c>
      <c r="I1665" s="181">
        <v>0</v>
      </c>
      <c r="J1665" s="166"/>
      <c r="K1665" s="166"/>
      <c r="L1665" s="166"/>
      <c r="M1665" s="166"/>
      <c r="N1665" s="166"/>
      <c r="O1665" s="166"/>
      <c r="P1665" s="166"/>
      <c r="Q1665" s="166"/>
      <c r="R1665" s="166"/>
      <c r="S1665" s="166"/>
      <c r="T1665" s="182">
        <v>0</v>
      </c>
      <c r="U1665" s="182">
        <v>0</v>
      </c>
      <c r="V1665" s="182">
        <v>0</v>
      </c>
    </row>
    <row r="1666" spans="1:22" s="167" customFormat="1" x14ac:dyDescent="0.25">
      <c r="A1666" s="179">
        <v>523035</v>
      </c>
      <c r="B1666" s="180" t="s">
        <v>497</v>
      </c>
      <c r="C1666" s="181">
        <v>0</v>
      </c>
      <c r="D1666" s="181">
        <v>0</v>
      </c>
      <c r="E1666" s="181">
        <v>0</v>
      </c>
      <c r="F1666" s="181">
        <v>0</v>
      </c>
      <c r="G1666" s="181">
        <v>0</v>
      </c>
      <c r="H1666" s="181">
        <v>0</v>
      </c>
      <c r="I1666" s="181">
        <v>0</v>
      </c>
      <c r="J1666" s="166"/>
      <c r="K1666" s="166"/>
      <c r="L1666" s="166"/>
      <c r="M1666" s="166"/>
      <c r="N1666" s="166"/>
      <c r="O1666" s="166"/>
      <c r="P1666" s="166"/>
      <c r="Q1666" s="166"/>
      <c r="R1666" s="166"/>
      <c r="S1666" s="166"/>
      <c r="T1666" s="182">
        <v>4486074.9220779222</v>
      </c>
      <c r="U1666" s="182">
        <v>0</v>
      </c>
      <c r="V1666" s="182">
        <v>0</v>
      </c>
    </row>
    <row r="1667" spans="1:22" s="167" customFormat="1" x14ac:dyDescent="0.25">
      <c r="A1667" s="179">
        <v>523040</v>
      </c>
      <c r="B1667" s="180" t="s">
        <v>496</v>
      </c>
      <c r="C1667" s="181">
        <v>0</v>
      </c>
      <c r="D1667" s="181">
        <v>0</v>
      </c>
      <c r="E1667" s="181">
        <v>0</v>
      </c>
      <c r="F1667" s="181">
        <v>0</v>
      </c>
      <c r="G1667" s="181">
        <v>0</v>
      </c>
      <c r="H1667" s="181">
        <v>0</v>
      </c>
      <c r="I1667" s="181">
        <v>0</v>
      </c>
      <c r="J1667" s="166"/>
      <c r="K1667" s="166"/>
      <c r="L1667" s="166"/>
      <c r="M1667" s="166"/>
      <c r="N1667" s="166"/>
      <c r="O1667" s="166"/>
      <c r="P1667" s="166"/>
      <c r="Q1667" s="166"/>
      <c r="R1667" s="166"/>
      <c r="S1667" s="166"/>
      <c r="T1667" s="182">
        <v>0</v>
      </c>
      <c r="U1667" s="182">
        <v>0</v>
      </c>
      <c r="V1667" s="182">
        <v>0</v>
      </c>
    </row>
    <row r="1668" spans="1:22" s="167" customFormat="1" x14ac:dyDescent="0.25">
      <c r="A1668" s="179">
        <v>523045</v>
      </c>
      <c r="B1668" s="180" t="s">
        <v>495</v>
      </c>
      <c r="C1668" s="181">
        <v>0</v>
      </c>
      <c r="D1668" s="181">
        <v>0</v>
      </c>
      <c r="E1668" s="181">
        <v>0</v>
      </c>
      <c r="F1668" s="181">
        <v>0</v>
      </c>
      <c r="G1668" s="181">
        <v>0</v>
      </c>
      <c r="H1668" s="181">
        <v>0</v>
      </c>
      <c r="I1668" s="181">
        <v>0</v>
      </c>
      <c r="J1668" s="166"/>
      <c r="K1668" s="166"/>
      <c r="L1668" s="166"/>
      <c r="M1668" s="166"/>
      <c r="N1668" s="166"/>
      <c r="O1668" s="166"/>
      <c r="P1668" s="166"/>
      <c r="Q1668" s="166"/>
      <c r="R1668" s="166"/>
      <c r="S1668" s="166"/>
      <c r="T1668" s="182">
        <v>0</v>
      </c>
      <c r="U1668" s="182">
        <v>0</v>
      </c>
      <c r="V1668" s="182">
        <v>0</v>
      </c>
    </row>
    <row r="1669" spans="1:22" s="167" customFormat="1" x14ac:dyDescent="0.25">
      <c r="A1669" s="179">
        <v>523050</v>
      </c>
      <c r="B1669" s="180" t="s">
        <v>494</v>
      </c>
      <c r="C1669" s="181">
        <v>0</v>
      </c>
      <c r="D1669" s="181">
        <v>2305606.2599999998</v>
      </c>
      <c r="E1669" s="181">
        <v>5740.43</v>
      </c>
      <c r="F1669" s="181">
        <v>931974.14</v>
      </c>
      <c r="G1669" s="181">
        <v>388642</v>
      </c>
      <c r="H1669" s="181">
        <v>14392.96</v>
      </c>
      <c r="I1669" s="181">
        <v>0</v>
      </c>
      <c r="J1669" s="166"/>
      <c r="K1669" s="166"/>
      <c r="L1669" s="166"/>
      <c r="M1669" s="166"/>
      <c r="N1669" s="166"/>
      <c r="O1669" s="166"/>
      <c r="P1669" s="166"/>
      <c r="Q1669" s="166"/>
      <c r="R1669" s="166"/>
      <c r="S1669" s="166"/>
      <c r="T1669" s="182">
        <v>10881266.377402596</v>
      </c>
      <c r="U1669" s="182">
        <v>0</v>
      </c>
      <c r="V1669" s="182">
        <v>6944379.3600000087</v>
      </c>
    </row>
    <row r="1670" spans="1:22" s="187" customFormat="1" x14ac:dyDescent="0.25">
      <c r="A1670" s="188">
        <v>523095</v>
      </c>
      <c r="B1670" s="189" t="s">
        <v>213</v>
      </c>
      <c r="C1670" s="190">
        <v>0</v>
      </c>
      <c r="D1670" s="190">
        <v>412230.33</v>
      </c>
      <c r="E1670" s="190">
        <v>3881.85</v>
      </c>
      <c r="F1670" s="190">
        <v>145966716</v>
      </c>
      <c r="G1670" s="190">
        <v>131509034</v>
      </c>
      <c r="H1670" s="190">
        <v>151194776.24000001</v>
      </c>
      <c r="I1670" s="190">
        <v>43925000</v>
      </c>
      <c r="J1670" s="166"/>
      <c r="K1670" s="166"/>
      <c r="L1670" s="166"/>
      <c r="M1670" s="166"/>
      <c r="N1670" s="166"/>
      <c r="O1670" s="166"/>
      <c r="P1670" s="166"/>
      <c r="Q1670" s="166"/>
      <c r="R1670" s="166"/>
      <c r="S1670" s="166"/>
      <c r="T1670" s="191">
        <v>168816265.0784415</v>
      </c>
      <c r="U1670" s="191">
        <v>3200000</v>
      </c>
      <c r="V1670" s="191">
        <v>162385337.83200002</v>
      </c>
    </row>
    <row r="1671" spans="1:22" s="167" customFormat="1" x14ac:dyDescent="0.25">
      <c r="A1671" s="175">
        <v>523500</v>
      </c>
      <c r="B1671" s="176" t="s">
        <v>493</v>
      </c>
      <c r="C1671" s="177">
        <v>0</v>
      </c>
      <c r="D1671" s="177">
        <v>0</v>
      </c>
      <c r="E1671" s="177">
        <v>0</v>
      </c>
      <c r="F1671" s="177">
        <v>0</v>
      </c>
      <c r="G1671" s="177">
        <v>0</v>
      </c>
      <c r="H1671" s="177">
        <v>0</v>
      </c>
      <c r="I1671" s="177">
        <v>0</v>
      </c>
      <c r="J1671" s="166"/>
      <c r="K1671" s="166"/>
      <c r="L1671" s="166"/>
      <c r="M1671" s="166"/>
      <c r="N1671" s="166"/>
      <c r="O1671" s="166"/>
      <c r="P1671" s="166"/>
      <c r="Q1671" s="166"/>
      <c r="R1671" s="166"/>
      <c r="S1671" s="166"/>
      <c r="T1671" s="178">
        <v>24753.246753246753</v>
      </c>
      <c r="U1671" s="178">
        <v>0</v>
      </c>
      <c r="V1671" s="178">
        <v>0</v>
      </c>
    </row>
    <row r="1672" spans="1:22" s="167" customFormat="1" x14ac:dyDescent="0.25">
      <c r="A1672" s="175">
        <v>524000</v>
      </c>
      <c r="B1672" s="176" t="s">
        <v>492</v>
      </c>
      <c r="C1672" s="177">
        <v>0</v>
      </c>
      <c r="D1672" s="177">
        <v>0</v>
      </c>
      <c r="E1672" s="177">
        <v>0</v>
      </c>
      <c r="F1672" s="177">
        <v>0</v>
      </c>
      <c r="G1672" s="177">
        <v>0</v>
      </c>
      <c r="H1672" s="177">
        <v>0</v>
      </c>
      <c r="I1672" s="177">
        <v>0</v>
      </c>
      <c r="J1672" s="166"/>
      <c r="K1672" s="166"/>
      <c r="L1672" s="166"/>
      <c r="M1672" s="166"/>
      <c r="N1672" s="166"/>
      <c r="O1672" s="166"/>
      <c r="P1672" s="166"/>
      <c r="Q1672" s="166"/>
      <c r="R1672" s="166"/>
      <c r="S1672" s="166"/>
      <c r="T1672" s="178">
        <v>0</v>
      </c>
      <c r="U1672" s="178">
        <v>0</v>
      </c>
      <c r="V1672" s="178">
        <v>0</v>
      </c>
    </row>
    <row r="1673" spans="1:22" s="167" customFormat="1" x14ac:dyDescent="0.25">
      <c r="A1673" s="171">
        <v>530000</v>
      </c>
      <c r="B1673" s="172" t="s">
        <v>491</v>
      </c>
      <c r="C1673" s="173">
        <v>295529974.64999998</v>
      </c>
      <c r="D1673" s="173">
        <v>459539676.43000001</v>
      </c>
      <c r="E1673" s="173">
        <v>416378872.67000002</v>
      </c>
      <c r="F1673" s="173">
        <v>296372617.08999997</v>
      </c>
      <c r="G1673" s="173">
        <v>382929810.58999997</v>
      </c>
      <c r="H1673" s="173">
        <v>0</v>
      </c>
      <c r="I1673" s="173">
        <v>45365132.280000001</v>
      </c>
      <c r="J1673" s="166"/>
      <c r="K1673" s="166"/>
      <c r="L1673" s="166"/>
      <c r="M1673" s="166"/>
      <c r="N1673" s="166"/>
      <c r="O1673" s="166"/>
      <c r="P1673" s="166"/>
      <c r="Q1673" s="166"/>
      <c r="R1673" s="166"/>
      <c r="S1673" s="166"/>
      <c r="T1673" s="174">
        <v>1099435851.6606491</v>
      </c>
      <c r="U1673" s="174">
        <v>423054021.17000002</v>
      </c>
      <c r="V1673" s="174">
        <v>1548153711.0840003</v>
      </c>
    </row>
    <row r="1674" spans="1:22" s="167" customFormat="1" x14ac:dyDescent="0.25">
      <c r="A1674" s="171">
        <v>540000</v>
      </c>
      <c r="B1674" s="172" t="s">
        <v>490</v>
      </c>
      <c r="C1674" s="173">
        <v>43401701.259999998</v>
      </c>
      <c r="D1674" s="173">
        <v>23097803</v>
      </c>
      <c r="E1674" s="173">
        <v>23754323</v>
      </c>
      <c r="F1674" s="173">
        <v>19475285</v>
      </c>
      <c r="G1674" s="173">
        <v>20491163</v>
      </c>
      <c r="H1674" s="173">
        <v>13950395</v>
      </c>
      <c r="I1674" s="173">
        <v>0</v>
      </c>
      <c r="J1674" s="166"/>
      <c r="K1674" s="166"/>
      <c r="L1674" s="166"/>
      <c r="M1674" s="166"/>
      <c r="N1674" s="166"/>
      <c r="O1674" s="166"/>
      <c r="P1674" s="166"/>
      <c r="Q1674" s="166"/>
      <c r="R1674" s="166"/>
      <c r="S1674" s="166"/>
      <c r="T1674" s="174">
        <v>102689465.57415584</v>
      </c>
      <c r="U1674" s="174">
        <v>0</v>
      </c>
      <c r="V1674" s="174">
        <v>0</v>
      </c>
    </row>
    <row r="1675" spans="1:22" s="167" customFormat="1" x14ac:dyDescent="0.25">
      <c r="A1675" s="175">
        <v>540500</v>
      </c>
      <c r="B1675" s="176" t="s">
        <v>489</v>
      </c>
      <c r="C1675" s="177">
        <v>38311424</v>
      </c>
      <c r="D1675" s="177">
        <v>19130135</v>
      </c>
      <c r="E1675" s="177">
        <v>20211735</v>
      </c>
      <c r="F1675" s="177">
        <v>19475285</v>
      </c>
      <c r="G1675" s="177">
        <v>20491163</v>
      </c>
      <c r="H1675" s="177">
        <v>13950395</v>
      </c>
      <c r="I1675" s="177">
        <v>0</v>
      </c>
      <c r="J1675" s="166"/>
      <c r="K1675" s="166"/>
      <c r="L1675" s="166"/>
      <c r="M1675" s="166"/>
      <c r="N1675" s="166"/>
      <c r="O1675" s="166"/>
      <c r="P1675" s="166"/>
      <c r="Q1675" s="166"/>
      <c r="R1675" s="166"/>
      <c r="S1675" s="166"/>
      <c r="T1675" s="178">
        <v>41381311.753246754</v>
      </c>
      <c r="U1675" s="178">
        <v>0</v>
      </c>
      <c r="V1675" s="178">
        <v>0</v>
      </c>
    </row>
    <row r="1676" spans="1:22" s="167" customFormat="1" x14ac:dyDescent="0.25">
      <c r="A1676" s="179">
        <v>540501</v>
      </c>
      <c r="B1676" s="180" t="s">
        <v>488</v>
      </c>
      <c r="C1676" s="181">
        <v>0</v>
      </c>
      <c r="D1676" s="181">
        <v>0</v>
      </c>
      <c r="E1676" s="181">
        <v>0</v>
      </c>
      <c r="F1676" s="181">
        <v>0</v>
      </c>
      <c r="G1676" s="181">
        <v>0</v>
      </c>
      <c r="H1676" s="181">
        <v>0</v>
      </c>
      <c r="I1676" s="181">
        <v>0</v>
      </c>
      <c r="J1676" s="166"/>
      <c r="K1676" s="166"/>
      <c r="L1676" s="166"/>
      <c r="M1676" s="166"/>
      <c r="N1676" s="166"/>
      <c r="O1676" s="166"/>
      <c r="P1676" s="166"/>
      <c r="Q1676" s="166"/>
      <c r="R1676" s="166"/>
      <c r="S1676" s="166"/>
      <c r="T1676" s="182">
        <v>0</v>
      </c>
      <c r="U1676" s="182">
        <v>0</v>
      </c>
      <c r="V1676" s="182">
        <v>0</v>
      </c>
    </row>
    <row r="1677" spans="1:22" s="167" customFormat="1" x14ac:dyDescent="0.25">
      <c r="A1677" s="179">
        <v>540502</v>
      </c>
      <c r="B1677" s="180" t="s">
        <v>2394</v>
      </c>
      <c r="C1677" s="181">
        <v>0</v>
      </c>
      <c r="D1677" s="181">
        <v>0</v>
      </c>
      <c r="E1677" s="181">
        <v>0</v>
      </c>
      <c r="F1677" s="181">
        <v>0</v>
      </c>
      <c r="G1677" s="181">
        <v>0</v>
      </c>
      <c r="H1677" s="181">
        <v>0</v>
      </c>
      <c r="I1677" s="181">
        <v>0</v>
      </c>
      <c r="J1677" s="166"/>
      <c r="K1677" s="166"/>
      <c r="L1677" s="166"/>
      <c r="M1677" s="166"/>
      <c r="N1677" s="166"/>
      <c r="O1677" s="166"/>
      <c r="P1677" s="166"/>
      <c r="Q1677" s="166"/>
      <c r="R1677" s="166"/>
      <c r="S1677" s="166"/>
      <c r="T1677" s="182">
        <v>0</v>
      </c>
      <c r="U1677" s="182">
        <v>0</v>
      </c>
      <c r="V1677" s="182">
        <v>0</v>
      </c>
    </row>
    <row r="1678" spans="1:22" s="167" customFormat="1" x14ac:dyDescent="0.25">
      <c r="A1678" s="179">
        <v>540503</v>
      </c>
      <c r="B1678" s="180" t="s">
        <v>486</v>
      </c>
      <c r="C1678" s="181">
        <v>17223679</v>
      </c>
      <c r="D1678" s="181">
        <v>11042400</v>
      </c>
      <c r="E1678" s="181">
        <v>10388145</v>
      </c>
      <c r="F1678" s="181">
        <v>10942176</v>
      </c>
      <c r="G1678" s="181">
        <v>12143234</v>
      </c>
      <c r="H1678" s="181">
        <v>8745000</v>
      </c>
      <c r="I1678" s="181">
        <v>0</v>
      </c>
      <c r="J1678" s="166"/>
      <c r="K1678" s="166"/>
      <c r="L1678" s="166"/>
      <c r="M1678" s="166"/>
      <c r="N1678" s="166"/>
      <c r="O1678" s="166"/>
      <c r="P1678" s="166"/>
      <c r="Q1678" s="166"/>
      <c r="R1678" s="166"/>
      <c r="S1678" s="166"/>
      <c r="T1678" s="182">
        <v>16196908.272727273</v>
      </c>
      <c r="U1678" s="182">
        <v>0</v>
      </c>
      <c r="V1678" s="182">
        <v>0</v>
      </c>
    </row>
    <row r="1679" spans="1:22" s="167" customFormat="1" x14ac:dyDescent="0.25">
      <c r="A1679" s="179">
        <v>540504</v>
      </c>
      <c r="B1679" s="180" t="s">
        <v>485</v>
      </c>
      <c r="C1679" s="181">
        <v>0</v>
      </c>
      <c r="D1679" s="181">
        <v>0</v>
      </c>
      <c r="E1679" s="181">
        <v>0</v>
      </c>
      <c r="F1679" s="181">
        <v>0</v>
      </c>
      <c r="G1679" s="181">
        <v>0</v>
      </c>
      <c r="H1679" s="181">
        <v>0</v>
      </c>
      <c r="I1679" s="181">
        <v>0</v>
      </c>
      <c r="J1679" s="166"/>
      <c r="K1679" s="166"/>
      <c r="L1679" s="166"/>
      <c r="M1679" s="166"/>
      <c r="N1679" s="166"/>
      <c r="O1679" s="166"/>
      <c r="P1679" s="166"/>
      <c r="Q1679" s="166"/>
      <c r="R1679" s="166"/>
      <c r="S1679" s="166"/>
      <c r="T1679" s="182">
        <v>0</v>
      </c>
      <c r="U1679" s="182">
        <v>0</v>
      </c>
      <c r="V1679" s="182">
        <v>0</v>
      </c>
    </row>
    <row r="1680" spans="1:22" s="167" customFormat="1" x14ac:dyDescent="0.25">
      <c r="A1680" s="179">
        <v>540505</v>
      </c>
      <c r="B1680" s="180" t="s">
        <v>484</v>
      </c>
      <c r="C1680" s="181">
        <v>0</v>
      </c>
      <c r="D1680" s="181">
        <v>0</v>
      </c>
      <c r="E1680" s="181">
        <v>0</v>
      </c>
      <c r="F1680" s="181">
        <v>0</v>
      </c>
      <c r="G1680" s="181">
        <v>0</v>
      </c>
      <c r="H1680" s="181">
        <v>0</v>
      </c>
      <c r="I1680" s="181">
        <v>0</v>
      </c>
      <c r="J1680" s="166"/>
      <c r="K1680" s="166"/>
      <c r="L1680" s="166"/>
      <c r="M1680" s="166"/>
      <c r="N1680" s="166"/>
      <c r="O1680" s="166"/>
      <c r="P1680" s="166"/>
      <c r="Q1680" s="166"/>
      <c r="R1680" s="166"/>
      <c r="S1680" s="166"/>
      <c r="T1680" s="182">
        <v>3973021.7532467535</v>
      </c>
      <c r="U1680" s="182">
        <v>0</v>
      </c>
      <c r="V1680" s="182">
        <v>0</v>
      </c>
    </row>
    <row r="1681" spans="1:22" s="167" customFormat="1" x14ac:dyDescent="0.25">
      <c r="A1681" s="179">
        <v>540506</v>
      </c>
      <c r="B1681" s="180" t="s">
        <v>483</v>
      </c>
      <c r="C1681" s="181">
        <v>0</v>
      </c>
      <c r="D1681" s="181">
        <v>0</v>
      </c>
      <c r="E1681" s="181">
        <v>0</v>
      </c>
      <c r="F1681" s="181">
        <v>0</v>
      </c>
      <c r="G1681" s="181">
        <v>0</v>
      </c>
      <c r="H1681" s="181">
        <v>0</v>
      </c>
      <c r="I1681" s="181">
        <v>0</v>
      </c>
      <c r="J1681" s="166"/>
      <c r="K1681" s="166"/>
      <c r="L1681" s="166"/>
      <c r="M1681" s="166"/>
      <c r="N1681" s="166"/>
      <c r="O1681" s="166"/>
      <c r="P1681" s="166"/>
      <c r="Q1681" s="166"/>
      <c r="R1681" s="166"/>
      <c r="S1681" s="166"/>
      <c r="T1681" s="182">
        <v>0</v>
      </c>
      <c r="U1681" s="182">
        <v>0</v>
      </c>
      <c r="V1681" s="182">
        <v>0</v>
      </c>
    </row>
    <row r="1682" spans="1:22" s="167" customFormat="1" x14ac:dyDescent="0.25">
      <c r="A1682" s="179">
        <v>540507</v>
      </c>
      <c r="B1682" s="180" t="s">
        <v>2395</v>
      </c>
      <c r="C1682" s="181">
        <v>0</v>
      </c>
      <c r="D1682" s="181">
        <v>0</v>
      </c>
      <c r="E1682" s="181">
        <v>0</v>
      </c>
      <c r="F1682" s="181">
        <v>0</v>
      </c>
      <c r="G1682" s="181">
        <v>0</v>
      </c>
      <c r="H1682" s="181">
        <v>0</v>
      </c>
      <c r="I1682" s="181">
        <v>0</v>
      </c>
      <c r="J1682" s="166"/>
      <c r="K1682" s="166"/>
      <c r="L1682" s="166"/>
      <c r="M1682" s="166"/>
      <c r="N1682" s="166"/>
      <c r="O1682" s="166"/>
      <c r="P1682" s="166"/>
      <c r="Q1682" s="166"/>
      <c r="R1682" s="166"/>
      <c r="S1682" s="166"/>
      <c r="T1682" s="182">
        <v>0</v>
      </c>
      <c r="U1682" s="182">
        <v>0</v>
      </c>
      <c r="V1682" s="182">
        <v>0</v>
      </c>
    </row>
    <row r="1683" spans="1:22" s="167" customFormat="1" x14ac:dyDescent="0.25">
      <c r="A1683" s="179">
        <v>540508</v>
      </c>
      <c r="B1683" s="180" t="s">
        <v>481</v>
      </c>
      <c r="C1683" s="181">
        <v>41066</v>
      </c>
      <c r="D1683" s="181">
        <v>0</v>
      </c>
      <c r="E1683" s="181">
        <v>168893</v>
      </c>
      <c r="F1683" s="181">
        <v>221320</v>
      </c>
      <c r="G1683" s="181">
        <v>34627</v>
      </c>
      <c r="H1683" s="181">
        <v>0</v>
      </c>
      <c r="I1683" s="181">
        <v>0</v>
      </c>
      <c r="J1683" s="166"/>
      <c r="K1683" s="166"/>
      <c r="L1683" s="166"/>
      <c r="M1683" s="166"/>
      <c r="N1683" s="166"/>
      <c r="O1683" s="166"/>
      <c r="P1683" s="166"/>
      <c r="Q1683" s="166"/>
      <c r="R1683" s="166"/>
      <c r="S1683" s="166"/>
      <c r="T1683" s="182">
        <v>341271.36363636365</v>
      </c>
      <c r="U1683" s="182">
        <v>0</v>
      </c>
      <c r="V1683" s="182">
        <v>0</v>
      </c>
    </row>
    <row r="1684" spans="1:22" s="167" customFormat="1" x14ac:dyDescent="0.25">
      <c r="A1684" s="179">
        <v>540509</v>
      </c>
      <c r="B1684" s="180" t="s">
        <v>480</v>
      </c>
      <c r="C1684" s="181">
        <v>1269815</v>
      </c>
      <c r="D1684" s="181">
        <v>997680</v>
      </c>
      <c r="E1684" s="181">
        <v>962154</v>
      </c>
      <c r="F1684" s="181">
        <v>1022071</v>
      </c>
      <c r="G1684" s="181">
        <v>1155394</v>
      </c>
      <c r="H1684" s="181">
        <v>830341</v>
      </c>
      <c r="I1684" s="181">
        <v>0</v>
      </c>
      <c r="J1684" s="166"/>
      <c r="K1684" s="166"/>
      <c r="L1684" s="166"/>
      <c r="M1684" s="166"/>
      <c r="N1684" s="166"/>
      <c r="O1684" s="166"/>
      <c r="P1684" s="166"/>
      <c r="Q1684" s="166"/>
      <c r="R1684" s="166"/>
      <c r="S1684" s="166"/>
      <c r="T1684" s="182">
        <v>868028.71428571432</v>
      </c>
      <c r="U1684" s="182">
        <v>0</v>
      </c>
      <c r="V1684" s="182">
        <v>0</v>
      </c>
    </row>
    <row r="1685" spans="1:22" s="167" customFormat="1" x14ac:dyDescent="0.25">
      <c r="A1685" s="179">
        <v>540510</v>
      </c>
      <c r="B1685" s="180" t="s">
        <v>2396</v>
      </c>
      <c r="C1685" s="181">
        <v>975130</v>
      </c>
      <c r="D1685" s="181">
        <v>1003340</v>
      </c>
      <c r="E1685" s="181">
        <v>1068224</v>
      </c>
      <c r="F1685" s="181">
        <v>1149012</v>
      </c>
      <c r="G1685" s="181">
        <v>1183854</v>
      </c>
      <c r="H1685" s="181">
        <v>820969</v>
      </c>
      <c r="I1685" s="181">
        <v>0</v>
      </c>
      <c r="J1685" s="166"/>
      <c r="K1685" s="166"/>
      <c r="L1685" s="166"/>
      <c r="M1685" s="166"/>
      <c r="N1685" s="166"/>
      <c r="O1685" s="166"/>
      <c r="P1685" s="166"/>
      <c r="Q1685" s="166"/>
      <c r="R1685" s="166"/>
      <c r="S1685" s="166"/>
      <c r="T1685" s="182">
        <v>1902985.3116883116</v>
      </c>
      <c r="U1685" s="182">
        <v>0</v>
      </c>
      <c r="V1685" s="182">
        <v>0</v>
      </c>
    </row>
    <row r="1686" spans="1:22" s="167" customFormat="1" x14ac:dyDescent="0.25">
      <c r="A1686" s="179">
        <v>540511</v>
      </c>
      <c r="B1686" s="180" t="s">
        <v>2397</v>
      </c>
      <c r="C1686" s="181">
        <v>114898</v>
      </c>
      <c r="D1686" s="181">
        <v>119663</v>
      </c>
      <c r="E1686" s="181">
        <v>128187</v>
      </c>
      <c r="F1686" s="181">
        <v>137881</v>
      </c>
      <c r="G1686" s="181">
        <v>142062</v>
      </c>
      <c r="H1686" s="181">
        <v>65678</v>
      </c>
      <c r="I1686" s="181">
        <v>0</v>
      </c>
      <c r="J1686" s="166"/>
      <c r="K1686" s="166"/>
      <c r="L1686" s="166"/>
      <c r="M1686" s="166"/>
      <c r="N1686" s="166"/>
      <c r="O1686" s="166"/>
      <c r="P1686" s="166"/>
      <c r="Q1686" s="166"/>
      <c r="R1686" s="166"/>
      <c r="S1686" s="166"/>
      <c r="T1686" s="182">
        <v>199074.97402597402</v>
      </c>
      <c r="U1686" s="182">
        <v>0</v>
      </c>
      <c r="V1686" s="182">
        <v>0</v>
      </c>
    </row>
    <row r="1687" spans="1:22" s="167" customFormat="1" x14ac:dyDescent="0.25">
      <c r="A1687" s="179">
        <v>540512</v>
      </c>
      <c r="B1687" s="180" t="s">
        <v>477</v>
      </c>
      <c r="C1687" s="181">
        <v>974917</v>
      </c>
      <c r="D1687" s="181">
        <v>997994</v>
      </c>
      <c r="E1687" s="181">
        <v>1068224</v>
      </c>
      <c r="F1687" s="181">
        <v>1149012</v>
      </c>
      <c r="G1687" s="181">
        <v>1183854</v>
      </c>
      <c r="H1687" s="181">
        <v>820969</v>
      </c>
      <c r="I1687" s="181">
        <v>0</v>
      </c>
      <c r="J1687" s="166"/>
      <c r="K1687" s="166"/>
      <c r="L1687" s="166"/>
      <c r="M1687" s="166"/>
      <c r="N1687" s="166"/>
      <c r="O1687" s="166"/>
      <c r="P1687" s="166"/>
      <c r="Q1687" s="166"/>
      <c r="R1687" s="166"/>
      <c r="S1687" s="166"/>
      <c r="T1687" s="182">
        <v>1869056.7272727273</v>
      </c>
      <c r="U1687" s="182">
        <v>0</v>
      </c>
      <c r="V1687" s="182">
        <v>0</v>
      </c>
    </row>
    <row r="1688" spans="1:22" s="167" customFormat="1" x14ac:dyDescent="0.25">
      <c r="A1688" s="179">
        <v>540513</v>
      </c>
      <c r="B1688" s="180" t="s">
        <v>476</v>
      </c>
      <c r="C1688" s="181">
        <v>903684</v>
      </c>
      <c r="D1688" s="181">
        <v>1172502</v>
      </c>
      <c r="E1688" s="181">
        <v>980014</v>
      </c>
      <c r="F1688" s="181">
        <v>1038814</v>
      </c>
      <c r="G1688" s="181">
        <v>1081000</v>
      </c>
      <c r="H1688" s="181">
        <v>562500</v>
      </c>
      <c r="I1688" s="181">
        <v>0</v>
      </c>
      <c r="J1688" s="166"/>
      <c r="K1688" s="166"/>
      <c r="L1688" s="166"/>
      <c r="M1688" s="166"/>
      <c r="N1688" s="166"/>
      <c r="O1688" s="166"/>
      <c r="P1688" s="166"/>
      <c r="Q1688" s="166"/>
      <c r="R1688" s="166"/>
      <c r="S1688" s="166"/>
      <c r="T1688" s="182">
        <v>1898525.3636363635</v>
      </c>
      <c r="U1688" s="182">
        <v>0</v>
      </c>
      <c r="V1688" s="182">
        <v>0</v>
      </c>
    </row>
    <row r="1689" spans="1:22" s="167" customFormat="1" x14ac:dyDescent="0.25">
      <c r="A1689" s="179">
        <v>540514</v>
      </c>
      <c r="B1689" s="180" t="s">
        <v>475</v>
      </c>
      <c r="C1689" s="181">
        <v>371589</v>
      </c>
      <c r="D1689" s="181">
        <v>0</v>
      </c>
      <c r="E1689" s="181">
        <v>278555</v>
      </c>
      <c r="F1689" s="181">
        <v>299341</v>
      </c>
      <c r="G1689" s="181">
        <v>308063</v>
      </c>
      <c r="H1689" s="181">
        <v>73752</v>
      </c>
      <c r="I1689" s="181">
        <v>0</v>
      </c>
      <c r="J1689" s="166"/>
      <c r="K1689" s="166"/>
      <c r="L1689" s="166"/>
      <c r="M1689" s="166"/>
      <c r="N1689" s="166"/>
      <c r="O1689" s="166"/>
      <c r="P1689" s="166"/>
      <c r="Q1689" s="166"/>
      <c r="R1689" s="166"/>
      <c r="S1689" s="166"/>
      <c r="T1689" s="182">
        <v>620339.44155844161</v>
      </c>
      <c r="U1689" s="182">
        <v>0</v>
      </c>
      <c r="V1689" s="182">
        <v>0</v>
      </c>
    </row>
    <row r="1690" spans="1:22" s="167" customFormat="1" x14ac:dyDescent="0.25">
      <c r="A1690" s="179">
        <v>540515</v>
      </c>
      <c r="B1690" s="180" t="s">
        <v>2398</v>
      </c>
      <c r="C1690" s="181">
        <v>0</v>
      </c>
      <c r="D1690" s="181">
        <v>0</v>
      </c>
      <c r="E1690" s="181">
        <v>0</v>
      </c>
      <c r="F1690" s="181">
        <v>0</v>
      </c>
      <c r="G1690" s="181">
        <v>0</v>
      </c>
      <c r="H1690" s="181">
        <v>0</v>
      </c>
      <c r="I1690" s="181">
        <v>0</v>
      </c>
      <c r="J1690" s="166"/>
      <c r="K1690" s="166"/>
      <c r="L1690" s="166"/>
      <c r="M1690" s="166"/>
      <c r="N1690" s="166"/>
      <c r="O1690" s="166"/>
      <c r="P1690" s="166"/>
      <c r="Q1690" s="166"/>
      <c r="R1690" s="166"/>
      <c r="S1690" s="166"/>
      <c r="T1690" s="182">
        <v>0</v>
      </c>
      <c r="U1690" s="182">
        <v>0</v>
      </c>
      <c r="V1690" s="182">
        <v>0</v>
      </c>
    </row>
    <row r="1691" spans="1:22" s="167" customFormat="1" x14ac:dyDescent="0.25">
      <c r="A1691" s="179">
        <v>540516</v>
      </c>
      <c r="B1691" s="180" t="s">
        <v>473</v>
      </c>
      <c r="C1691" s="181">
        <v>617039</v>
      </c>
      <c r="D1691" s="181">
        <v>457429</v>
      </c>
      <c r="E1691" s="181">
        <v>391623</v>
      </c>
      <c r="F1691" s="181">
        <v>1014403</v>
      </c>
      <c r="G1691" s="181">
        <v>874175</v>
      </c>
      <c r="H1691" s="181">
        <v>400786</v>
      </c>
      <c r="I1691" s="181">
        <v>0</v>
      </c>
      <c r="J1691" s="166"/>
      <c r="K1691" s="166"/>
      <c r="L1691" s="166"/>
      <c r="M1691" s="166"/>
      <c r="N1691" s="166"/>
      <c r="O1691" s="166"/>
      <c r="P1691" s="166"/>
      <c r="Q1691" s="166"/>
      <c r="R1691" s="166"/>
      <c r="S1691" s="166"/>
      <c r="T1691" s="182">
        <v>1257559.9610389611</v>
      </c>
      <c r="U1691" s="182">
        <v>0</v>
      </c>
      <c r="V1691" s="182">
        <v>0</v>
      </c>
    </row>
    <row r="1692" spans="1:22" s="167" customFormat="1" x14ac:dyDescent="0.25">
      <c r="A1692" s="179">
        <v>540517</v>
      </c>
      <c r="B1692" s="180" t="s">
        <v>2399</v>
      </c>
      <c r="C1692" s="181">
        <v>0</v>
      </c>
      <c r="D1692" s="181">
        <v>0</v>
      </c>
      <c r="E1692" s="181">
        <v>0</v>
      </c>
      <c r="F1692" s="181">
        <v>0</v>
      </c>
      <c r="G1692" s="181">
        <v>0</v>
      </c>
      <c r="H1692" s="181">
        <v>0</v>
      </c>
      <c r="I1692" s="181">
        <v>0</v>
      </c>
      <c r="J1692" s="166"/>
      <c r="K1692" s="166"/>
      <c r="L1692" s="166"/>
      <c r="M1692" s="166"/>
      <c r="N1692" s="166"/>
      <c r="O1692" s="166"/>
      <c r="P1692" s="166"/>
      <c r="Q1692" s="166"/>
      <c r="R1692" s="166"/>
      <c r="S1692" s="166"/>
      <c r="T1692" s="182">
        <v>0</v>
      </c>
      <c r="U1692" s="182">
        <v>0</v>
      </c>
      <c r="V1692" s="182">
        <v>0</v>
      </c>
    </row>
    <row r="1693" spans="1:22" s="167" customFormat="1" x14ac:dyDescent="0.25">
      <c r="A1693" s="179">
        <v>540518</v>
      </c>
      <c r="B1693" s="180" t="s">
        <v>471</v>
      </c>
      <c r="C1693" s="181">
        <v>0</v>
      </c>
      <c r="D1693" s="181">
        <v>0</v>
      </c>
      <c r="E1693" s="181">
        <v>0</v>
      </c>
      <c r="F1693" s="181">
        <v>0</v>
      </c>
      <c r="G1693" s="181">
        <v>0</v>
      </c>
      <c r="H1693" s="181">
        <v>0</v>
      </c>
      <c r="I1693" s="181">
        <v>0</v>
      </c>
      <c r="J1693" s="166"/>
      <c r="K1693" s="166"/>
      <c r="L1693" s="166"/>
      <c r="M1693" s="166"/>
      <c r="N1693" s="166"/>
      <c r="O1693" s="166"/>
      <c r="P1693" s="166"/>
      <c r="Q1693" s="166"/>
      <c r="R1693" s="166"/>
      <c r="S1693" s="166"/>
      <c r="T1693" s="182">
        <v>0</v>
      </c>
      <c r="U1693" s="182">
        <v>0</v>
      </c>
      <c r="V1693" s="182">
        <v>0</v>
      </c>
    </row>
    <row r="1694" spans="1:22" s="167" customFormat="1" x14ac:dyDescent="0.25">
      <c r="A1694" s="179">
        <v>540519</v>
      </c>
      <c r="B1694" s="180" t="s">
        <v>470</v>
      </c>
      <c r="C1694" s="181">
        <v>0</v>
      </c>
      <c r="D1694" s="181">
        <v>0</v>
      </c>
      <c r="E1694" s="181">
        <v>0</v>
      </c>
      <c r="F1694" s="181">
        <v>0</v>
      </c>
      <c r="G1694" s="181">
        <v>0</v>
      </c>
      <c r="H1694" s="181">
        <v>0</v>
      </c>
      <c r="I1694" s="181">
        <v>0</v>
      </c>
      <c r="J1694" s="166"/>
      <c r="K1694" s="166"/>
      <c r="L1694" s="166"/>
      <c r="M1694" s="166"/>
      <c r="N1694" s="166"/>
      <c r="O1694" s="166"/>
      <c r="P1694" s="166"/>
      <c r="Q1694" s="166"/>
      <c r="R1694" s="166"/>
      <c r="S1694" s="166"/>
      <c r="T1694" s="182">
        <v>3471914.2987012989</v>
      </c>
      <c r="U1694" s="182">
        <v>0</v>
      </c>
      <c r="V1694" s="182">
        <v>0</v>
      </c>
    </row>
    <row r="1695" spans="1:22" s="167" customFormat="1" x14ac:dyDescent="0.25">
      <c r="A1695" s="179">
        <v>540520</v>
      </c>
      <c r="B1695" s="180" t="s">
        <v>469</v>
      </c>
      <c r="C1695" s="181">
        <v>0</v>
      </c>
      <c r="D1695" s="181">
        <v>0</v>
      </c>
      <c r="E1695" s="181">
        <v>0</v>
      </c>
      <c r="F1695" s="181">
        <v>0</v>
      </c>
      <c r="G1695" s="181">
        <v>0</v>
      </c>
      <c r="H1695" s="181">
        <v>0</v>
      </c>
      <c r="I1695" s="181">
        <v>0</v>
      </c>
      <c r="J1695" s="166"/>
      <c r="K1695" s="166"/>
      <c r="L1695" s="166"/>
      <c r="M1695" s="166"/>
      <c r="N1695" s="166"/>
      <c r="O1695" s="166"/>
      <c r="P1695" s="166"/>
      <c r="Q1695" s="166"/>
      <c r="R1695" s="166"/>
      <c r="S1695" s="166"/>
      <c r="T1695" s="182">
        <v>963159.53246753244</v>
      </c>
      <c r="U1695" s="182">
        <v>0</v>
      </c>
      <c r="V1695" s="182">
        <v>0</v>
      </c>
    </row>
    <row r="1696" spans="1:22" s="167" customFormat="1" x14ac:dyDescent="0.25">
      <c r="A1696" s="179">
        <v>540521</v>
      </c>
      <c r="B1696" s="180" t="s">
        <v>2400</v>
      </c>
      <c r="C1696" s="181">
        <v>0</v>
      </c>
      <c r="D1696" s="181">
        <v>0</v>
      </c>
      <c r="E1696" s="181">
        <v>0</v>
      </c>
      <c r="F1696" s="181">
        <v>0</v>
      </c>
      <c r="G1696" s="181">
        <v>0</v>
      </c>
      <c r="H1696" s="181">
        <v>0</v>
      </c>
      <c r="I1696" s="181">
        <v>0</v>
      </c>
      <c r="J1696" s="166"/>
      <c r="K1696" s="166"/>
      <c r="L1696" s="166"/>
      <c r="M1696" s="166"/>
      <c r="N1696" s="166"/>
      <c r="O1696" s="166"/>
      <c r="P1696" s="166"/>
      <c r="Q1696" s="166"/>
      <c r="R1696" s="166"/>
      <c r="S1696" s="166"/>
      <c r="T1696" s="182">
        <v>662250.20779220783</v>
      </c>
      <c r="U1696" s="182">
        <v>0</v>
      </c>
      <c r="V1696" s="182">
        <v>0</v>
      </c>
    </row>
    <row r="1697" spans="1:22" s="167" customFormat="1" x14ac:dyDescent="0.25">
      <c r="A1697" s="179">
        <v>540522</v>
      </c>
      <c r="B1697" s="180" t="s">
        <v>467</v>
      </c>
      <c r="C1697" s="181">
        <v>0</v>
      </c>
      <c r="D1697" s="181">
        <v>0</v>
      </c>
      <c r="E1697" s="181">
        <v>0</v>
      </c>
      <c r="F1697" s="181">
        <v>0</v>
      </c>
      <c r="G1697" s="181">
        <v>0</v>
      </c>
      <c r="H1697" s="181">
        <v>0</v>
      </c>
      <c r="I1697" s="181">
        <v>0</v>
      </c>
      <c r="J1697" s="166"/>
      <c r="K1697" s="166"/>
      <c r="L1697" s="166"/>
      <c r="M1697" s="166"/>
      <c r="N1697" s="166"/>
      <c r="O1697" s="166"/>
      <c r="P1697" s="166"/>
      <c r="Q1697" s="166"/>
      <c r="R1697" s="166"/>
      <c r="S1697" s="166"/>
      <c r="T1697" s="182">
        <v>339932.31168831169</v>
      </c>
      <c r="U1697" s="182">
        <v>0</v>
      </c>
      <c r="V1697" s="182">
        <v>0</v>
      </c>
    </row>
    <row r="1698" spans="1:22" s="167" customFormat="1" x14ac:dyDescent="0.25">
      <c r="A1698" s="179">
        <v>540523</v>
      </c>
      <c r="B1698" s="180" t="s">
        <v>466</v>
      </c>
      <c r="C1698" s="181">
        <v>1717228</v>
      </c>
      <c r="D1698" s="181">
        <v>782170</v>
      </c>
      <c r="E1698" s="181">
        <v>1710334</v>
      </c>
      <c r="F1698" s="181">
        <v>1071296</v>
      </c>
      <c r="G1698" s="181">
        <v>1102700</v>
      </c>
      <c r="H1698" s="181">
        <v>765400</v>
      </c>
      <c r="I1698" s="181">
        <v>0</v>
      </c>
      <c r="J1698" s="166"/>
      <c r="K1698" s="166"/>
      <c r="L1698" s="166"/>
      <c r="M1698" s="166"/>
      <c r="N1698" s="166"/>
      <c r="O1698" s="166"/>
      <c r="P1698" s="166"/>
      <c r="Q1698" s="166"/>
      <c r="R1698" s="166"/>
      <c r="S1698" s="166"/>
      <c r="T1698" s="182">
        <v>1955543.2987012987</v>
      </c>
      <c r="U1698" s="182">
        <v>0</v>
      </c>
      <c r="V1698" s="182">
        <v>0</v>
      </c>
    </row>
    <row r="1699" spans="1:22" s="167" customFormat="1" x14ac:dyDescent="0.25">
      <c r="A1699" s="179">
        <v>540524</v>
      </c>
      <c r="B1699" s="180" t="s">
        <v>2401</v>
      </c>
      <c r="C1699" s="181">
        <v>0</v>
      </c>
      <c r="D1699" s="181">
        <v>0</v>
      </c>
      <c r="E1699" s="181">
        <v>0</v>
      </c>
      <c r="F1699" s="181">
        <v>0</v>
      </c>
      <c r="G1699" s="181">
        <v>0</v>
      </c>
      <c r="H1699" s="181">
        <v>0</v>
      </c>
      <c r="I1699" s="181">
        <v>0</v>
      </c>
      <c r="J1699" s="166"/>
      <c r="K1699" s="166"/>
      <c r="L1699" s="166"/>
      <c r="M1699" s="166"/>
      <c r="N1699" s="166"/>
      <c r="O1699" s="166"/>
      <c r="P1699" s="166"/>
      <c r="Q1699" s="166"/>
      <c r="R1699" s="166"/>
      <c r="S1699" s="166"/>
      <c r="T1699" s="182">
        <v>2519597.6623376622</v>
      </c>
      <c r="U1699" s="182">
        <v>0</v>
      </c>
      <c r="V1699" s="182">
        <v>0</v>
      </c>
    </row>
    <row r="1700" spans="1:22" s="167" customFormat="1" x14ac:dyDescent="0.25">
      <c r="A1700" s="179">
        <v>540525</v>
      </c>
      <c r="B1700" s="180" t="s">
        <v>464</v>
      </c>
      <c r="C1700" s="181">
        <v>63392</v>
      </c>
      <c r="D1700" s="181">
        <v>48030</v>
      </c>
      <c r="E1700" s="181">
        <v>105035</v>
      </c>
      <c r="F1700" s="181">
        <v>39300</v>
      </c>
      <c r="G1700" s="181">
        <v>66900</v>
      </c>
      <c r="H1700" s="181">
        <v>43200</v>
      </c>
      <c r="I1700" s="181">
        <v>0</v>
      </c>
      <c r="J1700" s="166"/>
      <c r="K1700" s="166"/>
      <c r="L1700" s="166"/>
      <c r="M1700" s="166"/>
      <c r="N1700" s="166"/>
      <c r="O1700" s="166"/>
      <c r="P1700" s="166"/>
      <c r="Q1700" s="166"/>
      <c r="R1700" s="166"/>
      <c r="S1700" s="166"/>
      <c r="T1700" s="182">
        <v>200925.76623376625</v>
      </c>
      <c r="U1700" s="182">
        <v>0</v>
      </c>
      <c r="V1700" s="182">
        <v>0</v>
      </c>
    </row>
    <row r="1701" spans="1:22" s="167" customFormat="1" x14ac:dyDescent="0.25">
      <c r="A1701" s="179">
        <v>540526</v>
      </c>
      <c r="B1701" s="180" t="s">
        <v>2402</v>
      </c>
      <c r="C1701" s="181">
        <v>485769</v>
      </c>
      <c r="D1701" s="181">
        <v>368080</v>
      </c>
      <c r="E1701" s="181">
        <v>804865</v>
      </c>
      <c r="F1701" s="181">
        <v>547812</v>
      </c>
      <c r="G1701" s="181">
        <v>539800</v>
      </c>
      <c r="H1701" s="181">
        <v>365000</v>
      </c>
      <c r="I1701" s="181">
        <v>0</v>
      </c>
      <c r="J1701" s="166"/>
      <c r="K1701" s="166"/>
      <c r="L1701" s="166"/>
      <c r="M1701" s="166"/>
      <c r="N1701" s="166"/>
      <c r="O1701" s="166"/>
      <c r="P1701" s="166"/>
      <c r="Q1701" s="166"/>
      <c r="R1701" s="166"/>
      <c r="S1701" s="166"/>
      <c r="T1701" s="182">
        <v>834957.18181818177</v>
      </c>
      <c r="U1701" s="182">
        <v>0</v>
      </c>
      <c r="V1701" s="182">
        <v>0</v>
      </c>
    </row>
    <row r="1702" spans="1:22" s="167" customFormat="1" x14ac:dyDescent="0.25">
      <c r="A1702" s="179">
        <v>540527</v>
      </c>
      <c r="B1702" s="180" t="s">
        <v>462</v>
      </c>
      <c r="C1702" s="181">
        <v>364328</v>
      </c>
      <c r="D1702" s="181">
        <v>276060</v>
      </c>
      <c r="E1702" s="181">
        <v>351006</v>
      </c>
      <c r="F1702" s="181">
        <v>410857</v>
      </c>
      <c r="G1702" s="181">
        <v>405100</v>
      </c>
      <c r="H1702" s="181">
        <v>274100</v>
      </c>
      <c r="I1702" s="181">
        <v>0</v>
      </c>
      <c r="J1702" s="166"/>
      <c r="K1702" s="166"/>
      <c r="L1702" s="166"/>
      <c r="M1702" s="166"/>
      <c r="N1702" s="166"/>
      <c r="O1702" s="166"/>
      <c r="P1702" s="166"/>
      <c r="Q1702" s="166"/>
      <c r="R1702" s="166"/>
      <c r="S1702" s="166"/>
      <c r="T1702" s="182">
        <v>621845.44155844161</v>
      </c>
      <c r="U1702" s="182">
        <v>0</v>
      </c>
      <c r="V1702" s="182">
        <v>0</v>
      </c>
    </row>
    <row r="1703" spans="1:22" s="167" customFormat="1" x14ac:dyDescent="0.25">
      <c r="A1703" s="179">
        <v>540528</v>
      </c>
      <c r="B1703" s="180" t="s">
        <v>461</v>
      </c>
      <c r="C1703" s="181">
        <v>242880</v>
      </c>
      <c r="D1703" s="181">
        <v>184040</v>
      </c>
      <c r="E1703" s="181">
        <v>402430</v>
      </c>
      <c r="F1703" s="181">
        <v>274004</v>
      </c>
      <c r="G1703" s="181">
        <v>270400</v>
      </c>
      <c r="H1703" s="181">
        <v>182700</v>
      </c>
      <c r="I1703" s="181">
        <v>0</v>
      </c>
      <c r="J1703" s="166"/>
      <c r="K1703" s="166"/>
      <c r="L1703" s="166"/>
      <c r="M1703" s="166"/>
      <c r="N1703" s="166"/>
      <c r="O1703" s="166"/>
      <c r="P1703" s="166"/>
      <c r="Q1703" s="166"/>
      <c r="R1703" s="166"/>
      <c r="S1703" s="166"/>
      <c r="T1703" s="182">
        <v>414643.12987012987</v>
      </c>
      <c r="U1703" s="182">
        <v>0</v>
      </c>
      <c r="V1703" s="182">
        <v>0</v>
      </c>
    </row>
    <row r="1704" spans="1:22" s="167" customFormat="1" x14ac:dyDescent="0.25">
      <c r="A1704" s="179">
        <v>540529</v>
      </c>
      <c r="B1704" s="180" t="s">
        <v>460</v>
      </c>
      <c r="C1704" s="181">
        <v>0</v>
      </c>
      <c r="D1704" s="181">
        <v>0</v>
      </c>
      <c r="E1704" s="181">
        <v>0</v>
      </c>
      <c r="F1704" s="181">
        <v>0</v>
      </c>
      <c r="G1704" s="181">
        <v>0</v>
      </c>
      <c r="H1704" s="181">
        <v>0</v>
      </c>
      <c r="I1704" s="181">
        <v>0</v>
      </c>
      <c r="J1704" s="166"/>
      <c r="K1704" s="166"/>
      <c r="L1704" s="166"/>
      <c r="M1704" s="166"/>
      <c r="N1704" s="166"/>
      <c r="O1704" s="166"/>
      <c r="P1704" s="166"/>
      <c r="Q1704" s="166"/>
      <c r="R1704" s="166"/>
      <c r="S1704" s="166"/>
      <c r="T1704" s="182">
        <v>0</v>
      </c>
      <c r="U1704" s="182">
        <v>0</v>
      </c>
      <c r="V1704" s="182">
        <v>0</v>
      </c>
    </row>
    <row r="1705" spans="1:22" s="167" customFormat="1" x14ac:dyDescent="0.25">
      <c r="A1705" s="179">
        <v>540530</v>
      </c>
      <c r="B1705" s="180" t="s">
        <v>449</v>
      </c>
      <c r="C1705" s="181">
        <v>0</v>
      </c>
      <c r="D1705" s="181">
        <v>0</v>
      </c>
      <c r="E1705" s="181">
        <v>0</v>
      </c>
      <c r="F1705" s="181">
        <v>0</v>
      </c>
      <c r="G1705" s="181">
        <v>0</v>
      </c>
      <c r="H1705" s="181">
        <v>0</v>
      </c>
      <c r="I1705" s="181">
        <v>0</v>
      </c>
      <c r="J1705" s="166"/>
      <c r="K1705" s="166"/>
      <c r="L1705" s="166"/>
      <c r="M1705" s="166"/>
      <c r="N1705" s="166"/>
      <c r="O1705" s="166"/>
      <c r="P1705" s="166"/>
      <c r="Q1705" s="166"/>
      <c r="R1705" s="166"/>
      <c r="S1705" s="166"/>
      <c r="T1705" s="182">
        <v>0</v>
      </c>
      <c r="U1705" s="182">
        <v>0</v>
      </c>
      <c r="V1705" s="182">
        <v>0</v>
      </c>
    </row>
    <row r="1706" spans="1:22" s="167" customFormat="1" x14ac:dyDescent="0.25">
      <c r="A1706" s="179">
        <v>540531</v>
      </c>
      <c r="B1706" s="180" t="s">
        <v>2403</v>
      </c>
      <c r="C1706" s="181">
        <v>0</v>
      </c>
      <c r="D1706" s="181">
        <v>0</v>
      </c>
      <c r="E1706" s="181">
        <v>0</v>
      </c>
      <c r="F1706" s="181">
        <v>0</v>
      </c>
      <c r="G1706" s="181">
        <v>0</v>
      </c>
      <c r="H1706" s="181">
        <v>0</v>
      </c>
      <c r="I1706" s="181">
        <v>0</v>
      </c>
      <c r="J1706" s="166"/>
      <c r="K1706" s="166"/>
      <c r="L1706" s="166"/>
      <c r="M1706" s="166"/>
      <c r="N1706" s="166"/>
      <c r="O1706" s="166"/>
      <c r="P1706" s="166"/>
      <c r="Q1706" s="166"/>
      <c r="R1706" s="166"/>
      <c r="S1706" s="166"/>
      <c r="T1706" s="182">
        <v>7220.7792207792209</v>
      </c>
      <c r="U1706" s="182">
        <v>0</v>
      </c>
      <c r="V1706" s="182">
        <v>0</v>
      </c>
    </row>
    <row r="1707" spans="1:22" s="167" customFormat="1" x14ac:dyDescent="0.25">
      <c r="A1707" s="179">
        <v>540532</v>
      </c>
      <c r="B1707" s="180" t="s">
        <v>2404</v>
      </c>
      <c r="C1707" s="181">
        <v>0</v>
      </c>
      <c r="D1707" s="181">
        <v>0</v>
      </c>
      <c r="E1707" s="181">
        <v>0</v>
      </c>
      <c r="F1707" s="181">
        <v>0</v>
      </c>
      <c r="G1707" s="181">
        <v>0</v>
      </c>
      <c r="H1707" s="181">
        <v>0</v>
      </c>
      <c r="I1707" s="181">
        <v>0</v>
      </c>
      <c r="J1707" s="166"/>
      <c r="K1707" s="166"/>
      <c r="L1707" s="166"/>
      <c r="M1707" s="166"/>
      <c r="N1707" s="166"/>
      <c r="O1707" s="166"/>
      <c r="P1707" s="166"/>
      <c r="Q1707" s="166"/>
      <c r="R1707" s="166"/>
      <c r="S1707" s="166"/>
      <c r="T1707" s="182">
        <v>0</v>
      </c>
      <c r="U1707" s="182">
        <v>0</v>
      </c>
      <c r="V1707" s="182">
        <v>0</v>
      </c>
    </row>
    <row r="1708" spans="1:22" s="167" customFormat="1" x14ac:dyDescent="0.25">
      <c r="A1708" s="179">
        <v>540533</v>
      </c>
      <c r="B1708" s="180" t="s">
        <v>2405</v>
      </c>
      <c r="C1708" s="181">
        <v>0</v>
      </c>
      <c r="D1708" s="181">
        <v>0</v>
      </c>
      <c r="E1708" s="181">
        <v>0</v>
      </c>
      <c r="F1708" s="181">
        <v>0</v>
      </c>
      <c r="G1708" s="181">
        <v>0</v>
      </c>
      <c r="H1708" s="181">
        <v>0</v>
      </c>
      <c r="I1708" s="181">
        <v>0</v>
      </c>
      <c r="J1708" s="166"/>
      <c r="K1708" s="166"/>
      <c r="L1708" s="166"/>
      <c r="M1708" s="166"/>
      <c r="N1708" s="166"/>
      <c r="O1708" s="166"/>
      <c r="P1708" s="166"/>
      <c r="Q1708" s="166"/>
      <c r="R1708" s="166"/>
      <c r="S1708" s="166"/>
      <c r="T1708" s="182">
        <v>0</v>
      </c>
      <c r="U1708" s="182">
        <v>0</v>
      </c>
      <c r="V1708" s="182">
        <v>0</v>
      </c>
    </row>
    <row r="1709" spans="1:22" s="167" customFormat="1" x14ac:dyDescent="0.25">
      <c r="A1709" s="179">
        <v>540534</v>
      </c>
      <c r="B1709" s="180" t="s">
        <v>2406</v>
      </c>
      <c r="C1709" s="181">
        <v>0</v>
      </c>
      <c r="D1709" s="181">
        <v>0</v>
      </c>
      <c r="E1709" s="181">
        <v>0</v>
      </c>
      <c r="F1709" s="181">
        <v>0</v>
      </c>
      <c r="G1709" s="181">
        <v>0</v>
      </c>
      <c r="H1709" s="181">
        <v>0</v>
      </c>
      <c r="I1709" s="181">
        <v>0</v>
      </c>
      <c r="J1709" s="166"/>
      <c r="K1709" s="166"/>
      <c r="L1709" s="166"/>
      <c r="M1709" s="166"/>
      <c r="N1709" s="166"/>
      <c r="O1709" s="166"/>
      <c r="P1709" s="166"/>
      <c r="Q1709" s="166"/>
      <c r="R1709" s="166"/>
      <c r="S1709" s="166"/>
      <c r="T1709" s="182">
        <v>0</v>
      </c>
      <c r="U1709" s="182">
        <v>0</v>
      </c>
      <c r="V1709" s="182">
        <v>0</v>
      </c>
    </row>
    <row r="1710" spans="1:22" s="167" customFormat="1" x14ac:dyDescent="0.25">
      <c r="A1710" s="179">
        <v>540595</v>
      </c>
      <c r="B1710" s="180" t="s">
        <v>455</v>
      </c>
      <c r="C1710" s="181">
        <v>0</v>
      </c>
      <c r="D1710" s="181">
        <v>0</v>
      </c>
      <c r="E1710" s="181">
        <v>0</v>
      </c>
      <c r="F1710" s="181">
        <v>0</v>
      </c>
      <c r="G1710" s="181">
        <v>0</v>
      </c>
      <c r="H1710" s="181">
        <v>0</v>
      </c>
      <c r="I1710" s="181">
        <v>0</v>
      </c>
      <c r="J1710" s="166"/>
      <c r="K1710" s="166"/>
      <c r="L1710" s="166"/>
      <c r="M1710" s="166"/>
      <c r="N1710" s="166"/>
      <c r="O1710" s="166"/>
      <c r="P1710" s="166"/>
      <c r="Q1710" s="166"/>
      <c r="R1710" s="166"/>
      <c r="S1710" s="166"/>
      <c r="T1710" s="182">
        <v>262550.25974025973</v>
      </c>
      <c r="U1710" s="182">
        <v>0</v>
      </c>
      <c r="V1710" s="182">
        <v>0</v>
      </c>
    </row>
    <row r="1711" spans="1:22" s="167" customFormat="1" x14ac:dyDescent="0.25">
      <c r="A1711" s="175">
        <v>541000</v>
      </c>
      <c r="B1711" s="176" t="s">
        <v>454</v>
      </c>
      <c r="C1711" s="177">
        <v>0</v>
      </c>
      <c r="D1711" s="177">
        <v>0</v>
      </c>
      <c r="E1711" s="177">
        <v>0</v>
      </c>
      <c r="F1711" s="177">
        <v>0</v>
      </c>
      <c r="G1711" s="177">
        <v>0</v>
      </c>
      <c r="H1711" s="177">
        <v>0</v>
      </c>
      <c r="I1711" s="177">
        <v>0</v>
      </c>
      <c r="J1711" s="166"/>
      <c r="K1711" s="166"/>
      <c r="L1711" s="166"/>
      <c r="M1711" s="166"/>
      <c r="N1711" s="166"/>
      <c r="O1711" s="166"/>
      <c r="P1711" s="166"/>
      <c r="Q1711" s="166"/>
      <c r="R1711" s="166"/>
      <c r="S1711" s="166"/>
      <c r="T1711" s="178">
        <v>35759282.48701299</v>
      </c>
      <c r="U1711" s="178">
        <v>0</v>
      </c>
      <c r="V1711" s="178">
        <v>0</v>
      </c>
    </row>
    <row r="1712" spans="1:22" s="167" customFormat="1" x14ac:dyDescent="0.25">
      <c r="A1712" s="179">
        <v>541001</v>
      </c>
      <c r="B1712" s="180" t="s">
        <v>453</v>
      </c>
      <c r="C1712" s="181">
        <v>0</v>
      </c>
      <c r="D1712" s="181">
        <v>0</v>
      </c>
      <c r="E1712" s="181">
        <v>0</v>
      </c>
      <c r="F1712" s="181">
        <v>0</v>
      </c>
      <c r="G1712" s="181">
        <v>0</v>
      </c>
      <c r="H1712" s="181">
        <v>0</v>
      </c>
      <c r="I1712" s="181">
        <v>0</v>
      </c>
      <c r="J1712" s="166"/>
      <c r="K1712" s="166"/>
      <c r="L1712" s="166"/>
      <c r="M1712" s="166"/>
      <c r="N1712" s="166"/>
      <c r="O1712" s="166"/>
      <c r="P1712" s="166"/>
      <c r="Q1712" s="166"/>
      <c r="R1712" s="166"/>
      <c r="S1712" s="166"/>
      <c r="T1712" s="182">
        <v>986151.44155844161</v>
      </c>
      <c r="U1712" s="182">
        <v>0</v>
      </c>
      <c r="V1712" s="182">
        <v>0</v>
      </c>
    </row>
    <row r="1713" spans="1:22" s="167" customFormat="1" x14ac:dyDescent="0.25">
      <c r="A1713" s="179">
        <v>541002</v>
      </c>
      <c r="B1713" s="180" t="s">
        <v>452</v>
      </c>
      <c r="C1713" s="181">
        <v>0</v>
      </c>
      <c r="D1713" s="181">
        <v>0</v>
      </c>
      <c r="E1713" s="181">
        <v>0</v>
      </c>
      <c r="F1713" s="181">
        <v>0</v>
      </c>
      <c r="G1713" s="181">
        <v>0</v>
      </c>
      <c r="H1713" s="181">
        <v>0</v>
      </c>
      <c r="I1713" s="181">
        <v>0</v>
      </c>
      <c r="J1713" s="166"/>
      <c r="K1713" s="166"/>
      <c r="L1713" s="166"/>
      <c r="M1713" s="166"/>
      <c r="N1713" s="166"/>
      <c r="O1713" s="166"/>
      <c r="P1713" s="166"/>
      <c r="Q1713" s="166"/>
      <c r="R1713" s="166"/>
      <c r="S1713" s="166"/>
      <c r="T1713" s="182">
        <v>2173127.9758441555</v>
      </c>
      <c r="U1713" s="182">
        <v>0</v>
      </c>
      <c r="V1713" s="182">
        <v>0</v>
      </c>
    </row>
    <row r="1714" spans="1:22" s="167" customFormat="1" x14ac:dyDescent="0.25">
      <c r="A1714" s="179">
        <v>541003</v>
      </c>
      <c r="B1714" s="180" t="s">
        <v>451</v>
      </c>
      <c r="C1714" s="181">
        <v>0</v>
      </c>
      <c r="D1714" s="181">
        <v>0</v>
      </c>
      <c r="E1714" s="181">
        <v>0</v>
      </c>
      <c r="F1714" s="181">
        <v>0</v>
      </c>
      <c r="G1714" s="181">
        <v>0</v>
      </c>
      <c r="H1714" s="181">
        <v>0</v>
      </c>
      <c r="I1714" s="181">
        <v>0</v>
      </c>
      <c r="J1714" s="166"/>
      <c r="K1714" s="166"/>
      <c r="L1714" s="166"/>
      <c r="M1714" s="166"/>
      <c r="N1714" s="166"/>
      <c r="O1714" s="166"/>
      <c r="P1714" s="166"/>
      <c r="Q1714" s="166"/>
      <c r="R1714" s="166"/>
      <c r="S1714" s="166"/>
      <c r="T1714" s="182">
        <v>494066.23376623378</v>
      </c>
      <c r="U1714" s="182">
        <v>0</v>
      </c>
      <c r="V1714" s="182">
        <v>0</v>
      </c>
    </row>
    <row r="1715" spans="1:22" s="167" customFormat="1" x14ac:dyDescent="0.25">
      <c r="A1715" s="179">
        <v>541004</v>
      </c>
      <c r="B1715" s="180" t="s">
        <v>2412</v>
      </c>
      <c r="C1715" s="181">
        <v>0</v>
      </c>
      <c r="D1715" s="181">
        <v>0</v>
      </c>
      <c r="E1715" s="181">
        <v>0</v>
      </c>
      <c r="F1715" s="181">
        <v>0</v>
      </c>
      <c r="G1715" s="181">
        <v>0</v>
      </c>
      <c r="H1715" s="181">
        <v>0</v>
      </c>
      <c r="I1715" s="181">
        <v>0</v>
      </c>
      <c r="J1715" s="166"/>
      <c r="K1715" s="166"/>
      <c r="L1715" s="166"/>
      <c r="M1715" s="166"/>
      <c r="N1715" s="166"/>
      <c r="O1715" s="166"/>
      <c r="P1715" s="166"/>
      <c r="Q1715" s="166"/>
      <c r="R1715" s="166"/>
      <c r="S1715" s="166"/>
      <c r="T1715" s="182">
        <v>0</v>
      </c>
      <c r="U1715" s="182">
        <v>0</v>
      </c>
      <c r="V1715" s="182">
        <v>0</v>
      </c>
    </row>
    <row r="1716" spans="1:22" s="167" customFormat="1" x14ac:dyDescent="0.25">
      <c r="A1716" s="179">
        <v>541005</v>
      </c>
      <c r="B1716" s="180" t="s">
        <v>449</v>
      </c>
      <c r="C1716" s="181">
        <v>0</v>
      </c>
      <c r="D1716" s="181">
        <v>0</v>
      </c>
      <c r="E1716" s="181">
        <v>0</v>
      </c>
      <c r="F1716" s="181">
        <v>0</v>
      </c>
      <c r="G1716" s="181">
        <v>0</v>
      </c>
      <c r="H1716" s="181">
        <v>0</v>
      </c>
      <c r="I1716" s="181">
        <v>0</v>
      </c>
      <c r="J1716" s="166"/>
      <c r="K1716" s="166"/>
      <c r="L1716" s="166"/>
      <c r="M1716" s="166"/>
      <c r="N1716" s="166"/>
      <c r="O1716" s="166"/>
      <c r="P1716" s="166"/>
      <c r="Q1716" s="166"/>
      <c r="R1716" s="166"/>
      <c r="S1716" s="166"/>
      <c r="T1716" s="182">
        <v>1700802.8441558441</v>
      </c>
      <c r="U1716" s="182">
        <v>0</v>
      </c>
      <c r="V1716" s="182">
        <v>0</v>
      </c>
    </row>
    <row r="1717" spans="1:22" s="167" customFormat="1" x14ac:dyDescent="0.25">
      <c r="A1717" s="179">
        <v>541006</v>
      </c>
      <c r="B1717" s="180" t="s">
        <v>448</v>
      </c>
      <c r="C1717" s="181">
        <v>0</v>
      </c>
      <c r="D1717" s="181">
        <v>0</v>
      </c>
      <c r="E1717" s="181">
        <v>0</v>
      </c>
      <c r="F1717" s="181">
        <v>0</v>
      </c>
      <c r="G1717" s="181">
        <v>0</v>
      </c>
      <c r="H1717" s="181">
        <v>0</v>
      </c>
      <c r="I1717" s="181">
        <v>0</v>
      </c>
      <c r="J1717" s="166"/>
      <c r="K1717" s="166"/>
      <c r="L1717" s="166"/>
      <c r="M1717" s="166"/>
      <c r="N1717" s="166"/>
      <c r="O1717" s="166"/>
      <c r="P1717" s="166"/>
      <c r="Q1717" s="166"/>
      <c r="R1717" s="166"/>
      <c r="S1717" s="166"/>
      <c r="T1717" s="182">
        <v>3361024.5194805195</v>
      </c>
      <c r="U1717" s="182">
        <v>0</v>
      </c>
      <c r="V1717" s="182">
        <v>0</v>
      </c>
    </row>
    <row r="1718" spans="1:22" s="167" customFormat="1" x14ac:dyDescent="0.25">
      <c r="A1718" s="179">
        <v>541007</v>
      </c>
      <c r="B1718" s="180" t="s">
        <v>447</v>
      </c>
      <c r="C1718" s="181">
        <v>0</v>
      </c>
      <c r="D1718" s="181">
        <v>0</v>
      </c>
      <c r="E1718" s="181">
        <v>0</v>
      </c>
      <c r="F1718" s="181">
        <v>0</v>
      </c>
      <c r="G1718" s="181">
        <v>0</v>
      </c>
      <c r="H1718" s="181">
        <v>0</v>
      </c>
      <c r="I1718" s="181">
        <v>0</v>
      </c>
      <c r="J1718" s="166"/>
      <c r="K1718" s="166"/>
      <c r="L1718" s="166"/>
      <c r="M1718" s="166"/>
      <c r="N1718" s="166"/>
      <c r="O1718" s="166"/>
      <c r="P1718" s="166"/>
      <c r="Q1718" s="166"/>
      <c r="R1718" s="166"/>
      <c r="S1718" s="166"/>
      <c r="T1718" s="182">
        <v>0</v>
      </c>
      <c r="U1718" s="182">
        <v>0</v>
      </c>
      <c r="V1718" s="182">
        <v>0</v>
      </c>
    </row>
    <row r="1719" spans="1:22" s="167" customFormat="1" x14ac:dyDescent="0.25">
      <c r="A1719" s="179">
        <v>541008</v>
      </c>
      <c r="B1719" s="180" t="s">
        <v>2413</v>
      </c>
      <c r="C1719" s="181">
        <v>0</v>
      </c>
      <c r="D1719" s="181">
        <v>0</v>
      </c>
      <c r="E1719" s="181">
        <v>0</v>
      </c>
      <c r="F1719" s="181">
        <v>0</v>
      </c>
      <c r="G1719" s="181">
        <v>0</v>
      </c>
      <c r="H1719" s="181">
        <v>0</v>
      </c>
      <c r="I1719" s="181">
        <v>0</v>
      </c>
      <c r="J1719" s="166"/>
      <c r="K1719" s="166"/>
      <c r="L1719" s="166"/>
      <c r="M1719" s="166"/>
      <c r="N1719" s="166"/>
      <c r="O1719" s="166"/>
      <c r="P1719" s="166"/>
      <c r="Q1719" s="166"/>
      <c r="R1719" s="166"/>
      <c r="S1719" s="166"/>
      <c r="T1719" s="182">
        <v>18820.779220779219</v>
      </c>
      <c r="U1719" s="182">
        <v>0</v>
      </c>
      <c r="V1719" s="182">
        <v>0</v>
      </c>
    </row>
    <row r="1720" spans="1:22" s="167" customFormat="1" x14ac:dyDescent="0.25">
      <c r="A1720" s="179">
        <v>541009</v>
      </c>
      <c r="B1720" s="180" t="s">
        <v>445</v>
      </c>
      <c r="C1720" s="181">
        <v>0</v>
      </c>
      <c r="D1720" s="181">
        <v>0</v>
      </c>
      <c r="E1720" s="181">
        <v>0</v>
      </c>
      <c r="F1720" s="181">
        <v>0</v>
      </c>
      <c r="G1720" s="181">
        <v>0</v>
      </c>
      <c r="H1720" s="181">
        <v>0</v>
      </c>
      <c r="I1720" s="181">
        <v>0</v>
      </c>
      <c r="J1720" s="166"/>
      <c r="K1720" s="166"/>
      <c r="L1720" s="166"/>
      <c r="M1720" s="166"/>
      <c r="N1720" s="166"/>
      <c r="O1720" s="166"/>
      <c r="P1720" s="166"/>
      <c r="Q1720" s="166"/>
      <c r="R1720" s="166"/>
      <c r="S1720" s="166"/>
      <c r="T1720" s="182">
        <v>114960.63636363637</v>
      </c>
      <c r="U1720" s="182">
        <v>0</v>
      </c>
      <c r="V1720" s="182">
        <v>0</v>
      </c>
    </row>
    <row r="1721" spans="1:22" s="167" customFormat="1" x14ac:dyDescent="0.25">
      <c r="A1721" s="179">
        <v>541010</v>
      </c>
      <c r="B1721" s="180" t="s">
        <v>444</v>
      </c>
      <c r="C1721" s="181">
        <v>0</v>
      </c>
      <c r="D1721" s="181">
        <v>0</v>
      </c>
      <c r="E1721" s="181">
        <v>0</v>
      </c>
      <c r="F1721" s="181">
        <v>0</v>
      </c>
      <c r="G1721" s="181">
        <v>0</v>
      </c>
      <c r="H1721" s="181">
        <v>0</v>
      </c>
      <c r="I1721" s="181">
        <v>0</v>
      </c>
      <c r="J1721" s="166"/>
      <c r="K1721" s="166"/>
      <c r="L1721" s="166"/>
      <c r="M1721" s="166"/>
      <c r="N1721" s="166"/>
      <c r="O1721" s="166"/>
      <c r="P1721" s="166"/>
      <c r="Q1721" s="166"/>
      <c r="R1721" s="166"/>
      <c r="S1721" s="166"/>
      <c r="T1721" s="182">
        <v>60993.389610389611</v>
      </c>
      <c r="U1721" s="182">
        <v>0</v>
      </c>
      <c r="V1721" s="182">
        <v>0</v>
      </c>
    </row>
    <row r="1722" spans="1:22" s="167" customFormat="1" x14ac:dyDescent="0.25">
      <c r="A1722" s="179">
        <v>541011</v>
      </c>
      <c r="B1722" s="180" t="s">
        <v>2414</v>
      </c>
      <c r="C1722" s="181">
        <v>0</v>
      </c>
      <c r="D1722" s="181">
        <v>0</v>
      </c>
      <c r="E1722" s="181">
        <v>0</v>
      </c>
      <c r="F1722" s="181">
        <v>0</v>
      </c>
      <c r="G1722" s="181">
        <v>0</v>
      </c>
      <c r="H1722" s="181">
        <v>0</v>
      </c>
      <c r="I1722" s="181">
        <v>0</v>
      </c>
      <c r="J1722" s="166"/>
      <c r="K1722" s="166"/>
      <c r="L1722" s="166"/>
      <c r="M1722" s="166"/>
      <c r="N1722" s="166"/>
      <c r="O1722" s="166"/>
      <c r="P1722" s="166"/>
      <c r="Q1722" s="166"/>
      <c r="R1722" s="166"/>
      <c r="S1722" s="166"/>
      <c r="T1722" s="182">
        <v>0</v>
      </c>
      <c r="U1722" s="182">
        <v>0</v>
      </c>
      <c r="V1722" s="182">
        <v>0</v>
      </c>
    </row>
    <row r="1723" spans="1:22" s="167" customFormat="1" x14ac:dyDescent="0.25">
      <c r="A1723" s="179">
        <v>541012</v>
      </c>
      <c r="B1723" s="180" t="s">
        <v>2415</v>
      </c>
      <c r="C1723" s="181">
        <v>0</v>
      </c>
      <c r="D1723" s="181">
        <v>0</v>
      </c>
      <c r="E1723" s="181">
        <v>0</v>
      </c>
      <c r="F1723" s="181">
        <v>0</v>
      </c>
      <c r="G1723" s="181">
        <v>0</v>
      </c>
      <c r="H1723" s="181">
        <v>0</v>
      </c>
      <c r="I1723" s="181">
        <v>0</v>
      </c>
      <c r="J1723" s="166"/>
      <c r="K1723" s="166"/>
      <c r="L1723" s="166"/>
      <c r="M1723" s="166"/>
      <c r="N1723" s="166"/>
      <c r="O1723" s="166"/>
      <c r="P1723" s="166"/>
      <c r="Q1723" s="166"/>
      <c r="R1723" s="166"/>
      <c r="S1723" s="166"/>
      <c r="T1723" s="182">
        <v>14000637.779220778</v>
      </c>
      <c r="U1723" s="182">
        <v>0</v>
      </c>
      <c r="V1723" s="182">
        <v>0</v>
      </c>
    </row>
    <row r="1724" spans="1:22" s="167" customFormat="1" x14ac:dyDescent="0.25">
      <c r="A1724" s="179">
        <v>541013</v>
      </c>
      <c r="B1724" s="180" t="s">
        <v>441</v>
      </c>
      <c r="C1724" s="181">
        <v>0</v>
      </c>
      <c r="D1724" s="181">
        <v>0</v>
      </c>
      <c r="E1724" s="181">
        <v>0</v>
      </c>
      <c r="F1724" s="181">
        <v>0</v>
      </c>
      <c r="G1724" s="181">
        <v>0</v>
      </c>
      <c r="H1724" s="181">
        <v>0</v>
      </c>
      <c r="I1724" s="181">
        <v>0</v>
      </c>
      <c r="J1724" s="166"/>
      <c r="K1724" s="166"/>
      <c r="L1724" s="166"/>
      <c r="M1724" s="166"/>
      <c r="N1724" s="166"/>
      <c r="O1724" s="166"/>
      <c r="P1724" s="166"/>
      <c r="Q1724" s="166"/>
      <c r="R1724" s="166"/>
      <c r="S1724" s="166"/>
      <c r="T1724" s="182">
        <v>1071.8181818181818</v>
      </c>
      <c r="U1724" s="182">
        <v>0</v>
      </c>
      <c r="V1724" s="182">
        <v>0</v>
      </c>
    </row>
    <row r="1725" spans="1:22" s="167" customFormat="1" x14ac:dyDescent="0.25">
      <c r="A1725" s="179">
        <v>541014</v>
      </c>
      <c r="B1725" s="180" t="s">
        <v>440</v>
      </c>
      <c r="C1725" s="181">
        <v>0</v>
      </c>
      <c r="D1725" s="181">
        <v>0</v>
      </c>
      <c r="E1725" s="181">
        <v>0</v>
      </c>
      <c r="F1725" s="181">
        <v>0</v>
      </c>
      <c r="G1725" s="181">
        <v>0</v>
      </c>
      <c r="H1725" s="181">
        <v>0</v>
      </c>
      <c r="I1725" s="181">
        <v>0</v>
      </c>
      <c r="J1725" s="166"/>
      <c r="K1725" s="166"/>
      <c r="L1725" s="166"/>
      <c r="M1725" s="166"/>
      <c r="N1725" s="166"/>
      <c r="O1725" s="166"/>
      <c r="P1725" s="166"/>
      <c r="Q1725" s="166"/>
      <c r="R1725" s="166"/>
      <c r="S1725" s="166"/>
      <c r="T1725" s="182">
        <v>797920.49350649351</v>
      </c>
      <c r="U1725" s="182">
        <v>0</v>
      </c>
      <c r="V1725" s="182">
        <v>0</v>
      </c>
    </row>
    <row r="1726" spans="1:22" s="167" customFormat="1" x14ac:dyDescent="0.25">
      <c r="A1726" s="179">
        <v>541015</v>
      </c>
      <c r="B1726" s="180" t="s">
        <v>2416</v>
      </c>
      <c r="C1726" s="181">
        <v>0</v>
      </c>
      <c r="D1726" s="181">
        <v>0</v>
      </c>
      <c r="E1726" s="181">
        <v>0</v>
      </c>
      <c r="F1726" s="181">
        <v>0</v>
      </c>
      <c r="G1726" s="181">
        <v>0</v>
      </c>
      <c r="H1726" s="181">
        <v>0</v>
      </c>
      <c r="I1726" s="181">
        <v>0</v>
      </c>
      <c r="J1726" s="166"/>
      <c r="K1726" s="166"/>
      <c r="L1726" s="166"/>
      <c r="M1726" s="166"/>
      <c r="N1726" s="166"/>
      <c r="O1726" s="166"/>
      <c r="P1726" s="166"/>
      <c r="Q1726" s="166"/>
      <c r="R1726" s="166"/>
      <c r="S1726" s="166"/>
      <c r="T1726" s="182">
        <v>74679.259740259746</v>
      </c>
      <c r="U1726" s="182">
        <v>0</v>
      </c>
      <c r="V1726" s="182">
        <v>0</v>
      </c>
    </row>
    <row r="1727" spans="1:22" s="167" customFormat="1" x14ac:dyDescent="0.25">
      <c r="A1727" s="179">
        <v>541016</v>
      </c>
      <c r="B1727" s="180" t="s">
        <v>438</v>
      </c>
      <c r="C1727" s="181">
        <v>0</v>
      </c>
      <c r="D1727" s="181">
        <v>0</v>
      </c>
      <c r="E1727" s="181">
        <v>0</v>
      </c>
      <c r="F1727" s="181">
        <v>0</v>
      </c>
      <c r="G1727" s="181">
        <v>0</v>
      </c>
      <c r="H1727" s="181">
        <v>0</v>
      </c>
      <c r="I1727" s="181">
        <v>0</v>
      </c>
      <c r="J1727" s="166"/>
      <c r="K1727" s="166"/>
      <c r="L1727" s="166"/>
      <c r="M1727" s="166"/>
      <c r="N1727" s="166"/>
      <c r="O1727" s="166"/>
      <c r="P1727" s="166"/>
      <c r="Q1727" s="166"/>
      <c r="R1727" s="166"/>
      <c r="S1727" s="166"/>
      <c r="T1727" s="182">
        <v>4974.9610389610389</v>
      </c>
      <c r="U1727" s="182">
        <v>0</v>
      </c>
      <c r="V1727" s="182">
        <v>0</v>
      </c>
    </row>
    <row r="1728" spans="1:22" s="167" customFormat="1" x14ac:dyDescent="0.25">
      <c r="A1728" s="179">
        <v>541017</v>
      </c>
      <c r="B1728" s="180" t="s">
        <v>437</v>
      </c>
      <c r="C1728" s="181">
        <v>0</v>
      </c>
      <c r="D1728" s="181">
        <v>0</v>
      </c>
      <c r="E1728" s="181">
        <v>0</v>
      </c>
      <c r="F1728" s="181">
        <v>0</v>
      </c>
      <c r="G1728" s="181">
        <v>0</v>
      </c>
      <c r="H1728" s="181">
        <v>0</v>
      </c>
      <c r="I1728" s="181">
        <v>0</v>
      </c>
      <c r="J1728" s="166"/>
      <c r="K1728" s="166"/>
      <c r="L1728" s="166"/>
      <c r="M1728" s="166"/>
      <c r="N1728" s="166"/>
      <c r="O1728" s="166"/>
      <c r="P1728" s="166"/>
      <c r="Q1728" s="166"/>
      <c r="R1728" s="166"/>
      <c r="S1728" s="166"/>
      <c r="T1728" s="182">
        <v>349105.59740259743</v>
      </c>
      <c r="U1728" s="182">
        <v>0</v>
      </c>
      <c r="V1728" s="182">
        <v>0</v>
      </c>
    </row>
    <row r="1729" spans="1:22" s="167" customFormat="1" x14ac:dyDescent="0.25">
      <c r="A1729" s="179">
        <v>541018</v>
      </c>
      <c r="B1729" s="180" t="s">
        <v>436</v>
      </c>
      <c r="C1729" s="181">
        <v>0</v>
      </c>
      <c r="D1729" s="181">
        <v>0</v>
      </c>
      <c r="E1729" s="181">
        <v>0</v>
      </c>
      <c r="F1729" s="181">
        <v>0</v>
      </c>
      <c r="G1729" s="181">
        <v>0</v>
      </c>
      <c r="H1729" s="181">
        <v>0</v>
      </c>
      <c r="I1729" s="181">
        <v>0</v>
      </c>
      <c r="J1729" s="166"/>
      <c r="K1729" s="166"/>
      <c r="L1729" s="166"/>
      <c r="M1729" s="166"/>
      <c r="N1729" s="166"/>
      <c r="O1729" s="166"/>
      <c r="P1729" s="166"/>
      <c r="Q1729" s="166"/>
      <c r="R1729" s="166"/>
      <c r="S1729" s="166"/>
      <c r="T1729" s="182">
        <v>165890.10389610389</v>
      </c>
      <c r="U1729" s="182">
        <v>0</v>
      </c>
      <c r="V1729" s="182">
        <v>0</v>
      </c>
    </row>
    <row r="1730" spans="1:22" s="167" customFormat="1" x14ac:dyDescent="0.25">
      <c r="A1730" s="179">
        <v>541019</v>
      </c>
      <c r="B1730" s="180" t="s">
        <v>435</v>
      </c>
      <c r="C1730" s="181">
        <v>0</v>
      </c>
      <c r="D1730" s="181">
        <v>0</v>
      </c>
      <c r="E1730" s="181">
        <v>0</v>
      </c>
      <c r="F1730" s="181">
        <v>0</v>
      </c>
      <c r="G1730" s="181">
        <v>0</v>
      </c>
      <c r="H1730" s="181">
        <v>0</v>
      </c>
      <c r="I1730" s="181">
        <v>0</v>
      </c>
      <c r="J1730" s="166"/>
      <c r="K1730" s="166"/>
      <c r="L1730" s="166"/>
      <c r="M1730" s="166"/>
      <c r="N1730" s="166"/>
      <c r="O1730" s="166"/>
      <c r="P1730" s="166"/>
      <c r="Q1730" s="166"/>
      <c r="R1730" s="166"/>
      <c r="S1730" s="166"/>
      <c r="T1730" s="182">
        <v>17779.220779220781</v>
      </c>
      <c r="U1730" s="182">
        <v>0</v>
      </c>
      <c r="V1730" s="182">
        <v>0</v>
      </c>
    </row>
    <row r="1731" spans="1:22" s="167" customFormat="1" x14ac:dyDescent="0.25">
      <c r="A1731" s="179">
        <v>541022</v>
      </c>
      <c r="B1731" s="180" t="s">
        <v>2417</v>
      </c>
      <c r="C1731" s="181">
        <v>0</v>
      </c>
      <c r="D1731" s="181">
        <v>0</v>
      </c>
      <c r="E1731" s="181">
        <v>0</v>
      </c>
      <c r="F1731" s="181">
        <v>0</v>
      </c>
      <c r="G1731" s="181">
        <v>0</v>
      </c>
      <c r="H1731" s="181">
        <v>0</v>
      </c>
      <c r="I1731" s="181">
        <v>0</v>
      </c>
      <c r="J1731" s="166"/>
      <c r="K1731" s="166"/>
      <c r="L1731" s="166"/>
      <c r="M1731" s="166"/>
      <c r="N1731" s="166"/>
      <c r="O1731" s="166"/>
      <c r="P1731" s="166"/>
      <c r="Q1731" s="166"/>
      <c r="R1731" s="166"/>
      <c r="S1731" s="166"/>
      <c r="T1731" s="182">
        <v>0</v>
      </c>
      <c r="U1731" s="182">
        <v>0</v>
      </c>
      <c r="V1731" s="182">
        <v>0</v>
      </c>
    </row>
    <row r="1732" spans="1:22" s="167" customFormat="1" x14ac:dyDescent="0.25">
      <c r="A1732" s="179">
        <v>541023</v>
      </c>
      <c r="B1732" s="180" t="s">
        <v>433</v>
      </c>
      <c r="C1732" s="181">
        <v>0</v>
      </c>
      <c r="D1732" s="181">
        <v>0</v>
      </c>
      <c r="E1732" s="181">
        <v>0</v>
      </c>
      <c r="F1732" s="181">
        <v>0</v>
      </c>
      <c r="G1732" s="181">
        <v>0</v>
      </c>
      <c r="H1732" s="181">
        <v>0</v>
      </c>
      <c r="I1732" s="181">
        <v>0</v>
      </c>
      <c r="J1732" s="166"/>
      <c r="K1732" s="166"/>
      <c r="L1732" s="166"/>
      <c r="M1732" s="166"/>
      <c r="N1732" s="166"/>
      <c r="O1732" s="166"/>
      <c r="P1732" s="166"/>
      <c r="Q1732" s="166"/>
      <c r="R1732" s="166"/>
      <c r="S1732" s="166"/>
      <c r="T1732" s="182">
        <v>0</v>
      </c>
      <c r="U1732" s="182">
        <v>0</v>
      </c>
      <c r="V1732" s="182">
        <v>0</v>
      </c>
    </row>
    <row r="1733" spans="1:22" s="167" customFormat="1" x14ac:dyDescent="0.25">
      <c r="A1733" s="179">
        <v>541024</v>
      </c>
      <c r="B1733" s="180" t="s">
        <v>432</v>
      </c>
      <c r="C1733" s="181">
        <v>0</v>
      </c>
      <c r="D1733" s="181">
        <v>0</v>
      </c>
      <c r="E1733" s="181">
        <v>0</v>
      </c>
      <c r="F1733" s="181">
        <v>0</v>
      </c>
      <c r="G1733" s="181">
        <v>0</v>
      </c>
      <c r="H1733" s="181">
        <v>0</v>
      </c>
      <c r="I1733" s="181">
        <v>0</v>
      </c>
      <c r="J1733" s="166"/>
      <c r="K1733" s="166"/>
      <c r="L1733" s="166"/>
      <c r="M1733" s="166"/>
      <c r="N1733" s="166"/>
      <c r="O1733" s="166"/>
      <c r="P1733" s="166"/>
      <c r="Q1733" s="166"/>
      <c r="R1733" s="166"/>
      <c r="S1733" s="166"/>
      <c r="T1733" s="182">
        <v>1894.1558441558441</v>
      </c>
      <c r="U1733" s="182">
        <v>0</v>
      </c>
      <c r="V1733" s="182">
        <v>0</v>
      </c>
    </row>
    <row r="1734" spans="1:22" s="167" customFormat="1" x14ac:dyDescent="0.25">
      <c r="A1734" s="179">
        <v>541025</v>
      </c>
      <c r="B1734" s="180" t="s">
        <v>2418</v>
      </c>
      <c r="C1734" s="181">
        <v>0</v>
      </c>
      <c r="D1734" s="181">
        <v>0</v>
      </c>
      <c r="E1734" s="181">
        <v>0</v>
      </c>
      <c r="F1734" s="181">
        <v>0</v>
      </c>
      <c r="G1734" s="181">
        <v>0</v>
      </c>
      <c r="H1734" s="181">
        <v>0</v>
      </c>
      <c r="I1734" s="181">
        <v>0</v>
      </c>
      <c r="J1734" s="166"/>
      <c r="K1734" s="166"/>
      <c r="L1734" s="166"/>
      <c r="M1734" s="166"/>
      <c r="N1734" s="166"/>
      <c r="O1734" s="166"/>
      <c r="P1734" s="166"/>
      <c r="Q1734" s="166"/>
      <c r="R1734" s="166"/>
      <c r="S1734" s="166"/>
      <c r="T1734" s="182">
        <v>3538.9610389610389</v>
      </c>
      <c r="U1734" s="182">
        <v>0</v>
      </c>
      <c r="V1734" s="182">
        <v>0</v>
      </c>
    </row>
    <row r="1735" spans="1:22" s="167" customFormat="1" x14ac:dyDescent="0.25">
      <c r="A1735" s="179">
        <v>541026</v>
      </c>
      <c r="B1735" s="180" t="s">
        <v>2419</v>
      </c>
      <c r="C1735" s="181">
        <v>0</v>
      </c>
      <c r="D1735" s="181">
        <v>0</v>
      </c>
      <c r="E1735" s="181">
        <v>0</v>
      </c>
      <c r="F1735" s="181">
        <v>0</v>
      </c>
      <c r="G1735" s="181">
        <v>0</v>
      </c>
      <c r="H1735" s="181">
        <v>0</v>
      </c>
      <c r="I1735" s="181">
        <v>0</v>
      </c>
      <c r="J1735" s="166"/>
      <c r="K1735" s="166"/>
      <c r="L1735" s="166"/>
      <c r="M1735" s="166"/>
      <c r="N1735" s="166"/>
      <c r="O1735" s="166"/>
      <c r="P1735" s="166"/>
      <c r="Q1735" s="166"/>
      <c r="R1735" s="166"/>
      <c r="S1735" s="166"/>
      <c r="T1735" s="182">
        <v>426482.12987012987</v>
      </c>
      <c r="U1735" s="182">
        <v>0</v>
      </c>
      <c r="V1735" s="182">
        <v>0</v>
      </c>
    </row>
    <row r="1736" spans="1:22" s="167" customFormat="1" x14ac:dyDescent="0.25">
      <c r="A1736" s="179">
        <v>541027</v>
      </c>
      <c r="B1736" s="180" t="s">
        <v>429</v>
      </c>
      <c r="C1736" s="181">
        <v>0</v>
      </c>
      <c r="D1736" s="181">
        <v>0</v>
      </c>
      <c r="E1736" s="181">
        <v>0</v>
      </c>
      <c r="F1736" s="181">
        <v>0</v>
      </c>
      <c r="G1736" s="181">
        <v>0</v>
      </c>
      <c r="H1736" s="181">
        <v>0</v>
      </c>
      <c r="I1736" s="181">
        <v>0</v>
      </c>
      <c r="J1736" s="166"/>
      <c r="K1736" s="166"/>
      <c r="L1736" s="166"/>
      <c r="M1736" s="166"/>
      <c r="N1736" s="166"/>
      <c r="O1736" s="166"/>
      <c r="P1736" s="166"/>
      <c r="Q1736" s="166"/>
      <c r="R1736" s="166"/>
      <c r="S1736" s="166"/>
      <c r="T1736" s="182">
        <v>0</v>
      </c>
      <c r="U1736" s="182">
        <v>0</v>
      </c>
      <c r="V1736" s="182">
        <v>0</v>
      </c>
    </row>
    <row r="1737" spans="1:22" s="167" customFormat="1" x14ac:dyDescent="0.25">
      <c r="A1737" s="179">
        <v>541028</v>
      </c>
      <c r="B1737" s="180" t="s">
        <v>428</v>
      </c>
      <c r="C1737" s="181">
        <v>0</v>
      </c>
      <c r="D1737" s="181">
        <v>0</v>
      </c>
      <c r="E1737" s="181">
        <v>0</v>
      </c>
      <c r="F1737" s="181">
        <v>0</v>
      </c>
      <c r="G1737" s="181">
        <v>0</v>
      </c>
      <c r="H1737" s="181">
        <v>0</v>
      </c>
      <c r="I1737" s="181">
        <v>0</v>
      </c>
      <c r="J1737" s="166"/>
      <c r="K1737" s="166"/>
      <c r="L1737" s="166"/>
      <c r="M1737" s="166"/>
      <c r="N1737" s="166"/>
      <c r="O1737" s="166"/>
      <c r="P1737" s="166"/>
      <c r="Q1737" s="166"/>
      <c r="R1737" s="166"/>
      <c r="S1737" s="166"/>
      <c r="T1737" s="182">
        <v>1326600.0519480519</v>
      </c>
      <c r="U1737" s="182">
        <v>0</v>
      </c>
      <c r="V1737" s="182">
        <v>0</v>
      </c>
    </row>
    <row r="1738" spans="1:22" s="167" customFormat="1" x14ac:dyDescent="0.25">
      <c r="A1738" s="179">
        <v>541029</v>
      </c>
      <c r="B1738" s="180" t="s">
        <v>427</v>
      </c>
      <c r="C1738" s="181">
        <v>0</v>
      </c>
      <c r="D1738" s="181">
        <v>0</v>
      </c>
      <c r="E1738" s="181">
        <v>0</v>
      </c>
      <c r="F1738" s="181">
        <v>0</v>
      </c>
      <c r="G1738" s="181">
        <v>0</v>
      </c>
      <c r="H1738" s="181">
        <v>0</v>
      </c>
      <c r="I1738" s="181">
        <v>0</v>
      </c>
      <c r="J1738" s="166"/>
      <c r="K1738" s="166"/>
      <c r="L1738" s="166"/>
      <c r="M1738" s="166"/>
      <c r="N1738" s="166"/>
      <c r="O1738" s="166"/>
      <c r="P1738" s="166"/>
      <c r="Q1738" s="166"/>
      <c r="R1738" s="166"/>
      <c r="S1738" s="166"/>
      <c r="T1738" s="182">
        <v>2800124.8181818184</v>
      </c>
      <c r="U1738" s="182">
        <v>0</v>
      </c>
      <c r="V1738" s="182">
        <v>0</v>
      </c>
    </row>
    <row r="1739" spans="1:22" s="167" customFormat="1" x14ac:dyDescent="0.25">
      <c r="A1739" s="179">
        <v>541030</v>
      </c>
      <c r="B1739" s="180" t="s">
        <v>2420</v>
      </c>
      <c r="C1739" s="181">
        <v>0</v>
      </c>
      <c r="D1739" s="181">
        <v>0</v>
      </c>
      <c r="E1739" s="181">
        <v>0</v>
      </c>
      <c r="F1739" s="181">
        <v>0</v>
      </c>
      <c r="G1739" s="181">
        <v>0</v>
      </c>
      <c r="H1739" s="181">
        <v>0</v>
      </c>
      <c r="I1739" s="181">
        <v>0</v>
      </c>
      <c r="J1739" s="166"/>
      <c r="K1739" s="166"/>
      <c r="L1739" s="166"/>
      <c r="M1739" s="166"/>
      <c r="N1739" s="166"/>
      <c r="O1739" s="166"/>
      <c r="P1739" s="166"/>
      <c r="Q1739" s="166"/>
      <c r="R1739" s="166"/>
      <c r="S1739" s="166"/>
      <c r="T1739" s="182">
        <v>1020634.077922078</v>
      </c>
      <c r="U1739" s="182">
        <v>0</v>
      </c>
      <c r="V1739" s="182">
        <v>0</v>
      </c>
    </row>
    <row r="1740" spans="1:22" s="167" customFormat="1" x14ac:dyDescent="0.25">
      <c r="A1740" s="179">
        <v>541031</v>
      </c>
      <c r="B1740" s="180" t="s">
        <v>425</v>
      </c>
      <c r="C1740" s="181">
        <v>0</v>
      </c>
      <c r="D1740" s="181">
        <v>0</v>
      </c>
      <c r="E1740" s="181">
        <v>0</v>
      </c>
      <c r="F1740" s="181">
        <v>0</v>
      </c>
      <c r="G1740" s="181">
        <v>0</v>
      </c>
      <c r="H1740" s="181">
        <v>0</v>
      </c>
      <c r="I1740" s="181">
        <v>0</v>
      </c>
      <c r="J1740" s="166"/>
      <c r="K1740" s="166"/>
      <c r="L1740" s="166"/>
      <c r="M1740" s="166"/>
      <c r="N1740" s="166"/>
      <c r="O1740" s="166"/>
      <c r="P1740" s="166"/>
      <c r="Q1740" s="166"/>
      <c r="R1740" s="166"/>
      <c r="S1740" s="166"/>
      <c r="T1740" s="182">
        <v>0</v>
      </c>
      <c r="U1740" s="182">
        <v>0</v>
      </c>
      <c r="V1740" s="182">
        <v>0</v>
      </c>
    </row>
    <row r="1741" spans="1:22" s="167" customFormat="1" x14ac:dyDescent="0.25">
      <c r="A1741" s="179">
        <v>541032</v>
      </c>
      <c r="B1741" s="180" t="s">
        <v>424</v>
      </c>
      <c r="C1741" s="181">
        <v>0</v>
      </c>
      <c r="D1741" s="181">
        <v>0</v>
      </c>
      <c r="E1741" s="181">
        <v>0</v>
      </c>
      <c r="F1741" s="181">
        <v>0</v>
      </c>
      <c r="G1741" s="181">
        <v>0</v>
      </c>
      <c r="H1741" s="181">
        <v>0</v>
      </c>
      <c r="I1741" s="181">
        <v>0</v>
      </c>
      <c r="J1741" s="166"/>
      <c r="K1741" s="166"/>
      <c r="L1741" s="166"/>
      <c r="M1741" s="166"/>
      <c r="N1741" s="166"/>
      <c r="O1741" s="166"/>
      <c r="P1741" s="166"/>
      <c r="Q1741" s="166"/>
      <c r="R1741" s="166"/>
      <c r="S1741" s="166"/>
      <c r="T1741" s="182">
        <v>0</v>
      </c>
      <c r="U1741" s="182">
        <v>0</v>
      </c>
      <c r="V1741" s="182">
        <v>0</v>
      </c>
    </row>
    <row r="1742" spans="1:22" s="167" customFormat="1" x14ac:dyDescent="0.25">
      <c r="A1742" s="179">
        <v>541033</v>
      </c>
      <c r="B1742" s="180" t="s">
        <v>2421</v>
      </c>
      <c r="C1742" s="181">
        <v>0</v>
      </c>
      <c r="D1742" s="181">
        <v>0</v>
      </c>
      <c r="E1742" s="181">
        <v>0</v>
      </c>
      <c r="F1742" s="181">
        <v>0</v>
      </c>
      <c r="G1742" s="181">
        <v>0</v>
      </c>
      <c r="H1742" s="181">
        <v>0</v>
      </c>
      <c r="I1742" s="181">
        <v>0</v>
      </c>
      <c r="J1742" s="166"/>
      <c r="K1742" s="166"/>
      <c r="L1742" s="166"/>
      <c r="M1742" s="166"/>
      <c r="N1742" s="166"/>
      <c r="O1742" s="166"/>
      <c r="P1742" s="166"/>
      <c r="Q1742" s="166"/>
      <c r="R1742" s="166"/>
      <c r="S1742" s="166"/>
      <c r="T1742" s="182">
        <v>5536.3896103896104</v>
      </c>
      <c r="U1742" s="182">
        <v>0</v>
      </c>
      <c r="V1742" s="182">
        <v>0</v>
      </c>
    </row>
    <row r="1743" spans="1:22" s="167" customFormat="1" x14ac:dyDescent="0.25">
      <c r="A1743" s="179">
        <v>541034</v>
      </c>
      <c r="B1743" s="180" t="s">
        <v>2422</v>
      </c>
      <c r="C1743" s="181">
        <v>0</v>
      </c>
      <c r="D1743" s="181">
        <v>0</v>
      </c>
      <c r="E1743" s="181">
        <v>0</v>
      </c>
      <c r="F1743" s="181">
        <v>0</v>
      </c>
      <c r="G1743" s="181">
        <v>0</v>
      </c>
      <c r="H1743" s="181">
        <v>0</v>
      </c>
      <c r="I1743" s="181">
        <v>0</v>
      </c>
      <c r="J1743" s="166"/>
      <c r="K1743" s="166"/>
      <c r="L1743" s="166"/>
      <c r="M1743" s="166"/>
      <c r="N1743" s="166"/>
      <c r="O1743" s="166"/>
      <c r="P1743" s="166"/>
      <c r="Q1743" s="166"/>
      <c r="R1743" s="166"/>
      <c r="S1743" s="166"/>
      <c r="T1743" s="182">
        <v>0</v>
      </c>
      <c r="U1743" s="182">
        <v>0</v>
      </c>
      <c r="V1743" s="182">
        <v>0</v>
      </c>
    </row>
    <row r="1744" spans="1:22" s="167" customFormat="1" x14ac:dyDescent="0.25">
      <c r="A1744" s="179">
        <v>541035</v>
      </c>
      <c r="B1744" s="180" t="s">
        <v>2423</v>
      </c>
      <c r="C1744" s="181">
        <v>0</v>
      </c>
      <c r="D1744" s="181">
        <v>0</v>
      </c>
      <c r="E1744" s="181">
        <v>0</v>
      </c>
      <c r="F1744" s="181">
        <v>0</v>
      </c>
      <c r="G1744" s="181">
        <v>0</v>
      </c>
      <c r="H1744" s="181">
        <v>0</v>
      </c>
      <c r="I1744" s="181">
        <v>0</v>
      </c>
      <c r="J1744" s="166"/>
      <c r="K1744" s="166"/>
      <c r="L1744" s="166"/>
      <c r="M1744" s="166"/>
      <c r="N1744" s="166"/>
      <c r="O1744" s="166"/>
      <c r="P1744" s="166"/>
      <c r="Q1744" s="166"/>
      <c r="R1744" s="166"/>
      <c r="S1744" s="166"/>
      <c r="T1744" s="182">
        <v>0</v>
      </c>
      <c r="U1744" s="182">
        <v>0</v>
      </c>
      <c r="V1744" s="182">
        <v>0</v>
      </c>
    </row>
    <row r="1745" spans="1:22" s="167" customFormat="1" x14ac:dyDescent="0.25">
      <c r="A1745" s="179">
        <v>541095</v>
      </c>
      <c r="B1745" s="180" t="s">
        <v>213</v>
      </c>
      <c r="C1745" s="181">
        <v>0</v>
      </c>
      <c r="D1745" s="181">
        <v>0</v>
      </c>
      <c r="E1745" s="181">
        <v>0</v>
      </c>
      <c r="F1745" s="181">
        <v>0</v>
      </c>
      <c r="G1745" s="181">
        <v>0</v>
      </c>
      <c r="H1745" s="181">
        <v>0</v>
      </c>
      <c r="I1745" s="181">
        <v>0</v>
      </c>
      <c r="J1745" s="166"/>
      <c r="K1745" s="166"/>
      <c r="L1745" s="166"/>
      <c r="M1745" s="166"/>
      <c r="N1745" s="166"/>
      <c r="O1745" s="166"/>
      <c r="P1745" s="166"/>
      <c r="Q1745" s="166"/>
      <c r="R1745" s="166"/>
      <c r="S1745" s="166"/>
      <c r="T1745" s="182">
        <v>5852464.8488311684</v>
      </c>
      <c r="U1745" s="182">
        <v>0</v>
      </c>
      <c r="V1745" s="182">
        <v>0</v>
      </c>
    </row>
    <row r="1746" spans="1:22" s="167" customFormat="1" x14ac:dyDescent="0.25">
      <c r="A1746" s="175">
        <v>541500</v>
      </c>
      <c r="B1746" s="176" t="s">
        <v>420</v>
      </c>
      <c r="C1746" s="177">
        <v>0</v>
      </c>
      <c r="D1746" s="177">
        <v>0</v>
      </c>
      <c r="E1746" s="177">
        <v>0</v>
      </c>
      <c r="F1746" s="177">
        <v>0</v>
      </c>
      <c r="G1746" s="177">
        <v>0</v>
      </c>
      <c r="H1746" s="177">
        <v>0</v>
      </c>
      <c r="I1746" s="177">
        <v>0</v>
      </c>
      <c r="J1746" s="166"/>
      <c r="K1746" s="166"/>
      <c r="L1746" s="166"/>
      <c r="M1746" s="166"/>
      <c r="N1746" s="166"/>
      <c r="O1746" s="166"/>
      <c r="P1746" s="166"/>
      <c r="Q1746" s="166"/>
      <c r="R1746" s="166"/>
      <c r="S1746" s="166"/>
      <c r="T1746" s="178">
        <v>25226317.081688311</v>
      </c>
      <c r="U1746" s="178">
        <v>0</v>
      </c>
      <c r="V1746" s="178">
        <v>0</v>
      </c>
    </row>
    <row r="1747" spans="1:22" s="167" customFormat="1" x14ac:dyDescent="0.25">
      <c r="A1747" s="175">
        <v>542000</v>
      </c>
      <c r="B1747" s="176" t="s">
        <v>419</v>
      </c>
      <c r="C1747" s="177">
        <v>0</v>
      </c>
      <c r="D1747" s="177">
        <v>0</v>
      </c>
      <c r="E1747" s="177">
        <v>0</v>
      </c>
      <c r="F1747" s="177">
        <v>0</v>
      </c>
      <c r="G1747" s="177">
        <v>0</v>
      </c>
      <c r="H1747" s="177">
        <v>0</v>
      </c>
      <c r="I1747" s="177">
        <v>0</v>
      </c>
      <c r="J1747" s="166"/>
      <c r="K1747" s="166"/>
      <c r="L1747" s="166"/>
      <c r="M1747" s="166"/>
      <c r="N1747" s="166"/>
      <c r="O1747" s="166"/>
      <c r="P1747" s="166"/>
      <c r="Q1747" s="166"/>
      <c r="R1747" s="166"/>
      <c r="S1747" s="166"/>
      <c r="T1747" s="178">
        <v>322554.25220779225</v>
      </c>
      <c r="U1747" s="178">
        <v>0</v>
      </c>
      <c r="V1747" s="178">
        <v>0</v>
      </c>
    </row>
    <row r="1748" spans="1:22" s="167" customFormat="1" x14ac:dyDescent="0.25">
      <c r="A1748" s="175">
        <v>542500</v>
      </c>
      <c r="B1748" s="176" t="s">
        <v>418</v>
      </c>
      <c r="C1748" s="177">
        <v>0</v>
      </c>
      <c r="D1748" s="177">
        <v>0</v>
      </c>
      <c r="E1748" s="177">
        <v>0</v>
      </c>
      <c r="F1748" s="177">
        <v>0</v>
      </c>
      <c r="G1748" s="177">
        <v>0</v>
      </c>
      <c r="H1748" s="177">
        <v>0</v>
      </c>
      <c r="I1748" s="177">
        <v>0</v>
      </c>
      <c r="J1748" s="166"/>
      <c r="K1748" s="166"/>
      <c r="L1748" s="166"/>
      <c r="M1748" s="166"/>
      <c r="N1748" s="166"/>
      <c r="O1748" s="166"/>
      <c r="P1748" s="166"/>
      <c r="Q1748" s="166"/>
      <c r="R1748" s="166"/>
      <c r="S1748" s="166"/>
      <c r="T1748" s="178">
        <v>0</v>
      </c>
      <c r="U1748" s="178">
        <v>0</v>
      </c>
      <c r="V1748" s="178">
        <v>0</v>
      </c>
    </row>
    <row r="1749" spans="1:22" s="167" customFormat="1" x14ac:dyDescent="0.25">
      <c r="A1749" s="168">
        <v>600000</v>
      </c>
      <c r="B1749" s="169" t="s">
        <v>417</v>
      </c>
      <c r="C1749" s="170">
        <v>583863146.03999996</v>
      </c>
      <c r="D1749" s="170">
        <v>699364050.5</v>
      </c>
      <c r="E1749" s="170">
        <v>803865551.60000002</v>
      </c>
      <c r="F1749" s="170">
        <v>1035835054.77</v>
      </c>
      <c r="G1749" s="170">
        <v>978041846.73000002</v>
      </c>
      <c r="H1749" s="170">
        <v>1224895912.1500001</v>
      </c>
      <c r="I1749" s="170">
        <v>317502192.61000001</v>
      </c>
      <c r="J1749" s="166"/>
      <c r="K1749" s="166"/>
      <c r="L1749" s="166"/>
      <c r="M1749" s="166"/>
      <c r="N1749" s="166"/>
      <c r="O1749" s="166"/>
      <c r="P1749" s="166"/>
      <c r="Q1749" s="166"/>
      <c r="R1749" s="166"/>
      <c r="S1749" s="166"/>
      <c r="T1749" s="185">
        <v>1828567077.7127273</v>
      </c>
      <c r="U1749" s="185">
        <v>929235103</v>
      </c>
      <c r="V1749" s="185">
        <v>2024953511.77</v>
      </c>
    </row>
    <row r="1750" spans="1:22" s="167" customFormat="1" x14ac:dyDescent="0.25">
      <c r="A1750" s="171">
        <v>610000</v>
      </c>
      <c r="B1750" s="172" t="s">
        <v>2479</v>
      </c>
      <c r="C1750" s="173">
        <v>581424683.14999998</v>
      </c>
      <c r="D1750" s="173">
        <v>699364050.5</v>
      </c>
      <c r="E1750" s="173">
        <v>803865551.60000002</v>
      </c>
      <c r="F1750" s="173">
        <v>1035835054.77</v>
      </c>
      <c r="G1750" s="173">
        <v>978041846.73000002</v>
      </c>
      <c r="H1750" s="173">
        <v>1224895912.1500001</v>
      </c>
      <c r="I1750" s="173">
        <v>317502192.61000001</v>
      </c>
      <c r="J1750" s="166"/>
      <c r="K1750" s="166"/>
      <c r="L1750" s="166"/>
      <c r="M1750" s="166"/>
      <c r="N1750" s="166"/>
      <c r="O1750" s="166"/>
      <c r="P1750" s="166"/>
      <c r="Q1750" s="166"/>
      <c r="R1750" s="166"/>
      <c r="S1750" s="166"/>
      <c r="T1750" s="174">
        <v>1828567077.7127273</v>
      </c>
      <c r="U1750" s="174">
        <v>929235103</v>
      </c>
      <c r="V1750" s="174">
        <v>2024953511.77</v>
      </c>
    </row>
    <row r="1751" spans="1:22" s="167" customFormat="1" x14ac:dyDescent="0.25">
      <c r="A1751" s="175">
        <v>610500</v>
      </c>
      <c r="B1751" s="176" t="s">
        <v>2191</v>
      </c>
      <c r="C1751" s="177">
        <v>0</v>
      </c>
      <c r="D1751" s="177">
        <v>0</v>
      </c>
      <c r="E1751" s="177">
        <v>0</v>
      </c>
      <c r="F1751" s="177">
        <v>0</v>
      </c>
      <c r="G1751" s="177">
        <v>0</v>
      </c>
      <c r="H1751" s="177">
        <v>0</v>
      </c>
      <c r="I1751" s="177">
        <v>0</v>
      </c>
      <c r="J1751" s="166"/>
      <c r="K1751" s="166"/>
      <c r="L1751" s="166"/>
      <c r="M1751" s="166"/>
      <c r="N1751" s="166"/>
      <c r="O1751" s="166"/>
      <c r="P1751" s="166"/>
      <c r="Q1751" s="166"/>
      <c r="R1751" s="166"/>
      <c r="S1751" s="166"/>
      <c r="T1751" s="178">
        <v>0</v>
      </c>
      <c r="U1751" s="178">
        <v>0</v>
      </c>
      <c r="V1751" s="178">
        <v>0</v>
      </c>
    </row>
    <row r="1752" spans="1:22" s="167" customFormat="1" x14ac:dyDescent="0.25">
      <c r="A1752" s="179">
        <v>610505</v>
      </c>
      <c r="B1752" s="180" t="s">
        <v>414</v>
      </c>
      <c r="C1752" s="181">
        <v>0</v>
      </c>
      <c r="D1752" s="181">
        <v>0</v>
      </c>
      <c r="E1752" s="181">
        <v>0</v>
      </c>
      <c r="F1752" s="181">
        <v>0</v>
      </c>
      <c r="G1752" s="181">
        <v>0</v>
      </c>
      <c r="H1752" s="181">
        <v>0</v>
      </c>
      <c r="I1752" s="181">
        <v>0</v>
      </c>
      <c r="J1752" s="166"/>
      <c r="K1752" s="166"/>
      <c r="L1752" s="166"/>
      <c r="M1752" s="166"/>
      <c r="N1752" s="166"/>
      <c r="O1752" s="166"/>
      <c r="P1752" s="166"/>
      <c r="Q1752" s="166"/>
      <c r="R1752" s="166"/>
      <c r="S1752" s="166"/>
      <c r="T1752" s="182">
        <v>0</v>
      </c>
      <c r="U1752" s="182">
        <v>0</v>
      </c>
      <c r="V1752" s="182">
        <v>0</v>
      </c>
    </row>
    <row r="1753" spans="1:22" s="167" customFormat="1" x14ac:dyDescent="0.25">
      <c r="A1753" s="179">
        <v>610510</v>
      </c>
      <c r="B1753" s="180" t="s">
        <v>413</v>
      </c>
      <c r="C1753" s="181">
        <v>0</v>
      </c>
      <c r="D1753" s="181">
        <v>0</v>
      </c>
      <c r="E1753" s="181">
        <v>0</v>
      </c>
      <c r="F1753" s="181">
        <v>0</v>
      </c>
      <c r="G1753" s="181">
        <v>0</v>
      </c>
      <c r="H1753" s="181">
        <v>0</v>
      </c>
      <c r="I1753" s="181">
        <v>0</v>
      </c>
      <c r="J1753" s="166"/>
      <c r="K1753" s="166"/>
      <c r="L1753" s="166"/>
      <c r="M1753" s="166"/>
      <c r="N1753" s="166"/>
      <c r="O1753" s="166"/>
      <c r="P1753" s="166"/>
      <c r="Q1753" s="166"/>
      <c r="R1753" s="166"/>
      <c r="S1753" s="166"/>
      <c r="T1753" s="182">
        <v>0</v>
      </c>
      <c r="U1753" s="182">
        <v>0</v>
      </c>
      <c r="V1753" s="182">
        <v>0</v>
      </c>
    </row>
    <row r="1754" spans="1:22" s="167" customFormat="1" x14ac:dyDescent="0.25">
      <c r="A1754" s="179">
        <v>610515</v>
      </c>
      <c r="B1754" s="180" t="s">
        <v>2192</v>
      </c>
      <c r="C1754" s="181">
        <v>0</v>
      </c>
      <c r="D1754" s="181">
        <v>0</v>
      </c>
      <c r="E1754" s="181">
        <v>0</v>
      </c>
      <c r="F1754" s="181">
        <v>0</v>
      </c>
      <c r="G1754" s="181">
        <v>0</v>
      </c>
      <c r="H1754" s="181">
        <v>0</v>
      </c>
      <c r="I1754" s="181">
        <v>0</v>
      </c>
      <c r="J1754" s="166"/>
      <c r="K1754" s="166"/>
      <c r="L1754" s="166"/>
      <c r="M1754" s="166"/>
      <c r="N1754" s="166"/>
      <c r="O1754" s="166"/>
      <c r="P1754" s="166"/>
      <c r="Q1754" s="166"/>
      <c r="R1754" s="166"/>
      <c r="S1754" s="166"/>
      <c r="T1754" s="182">
        <v>0</v>
      </c>
      <c r="U1754" s="182">
        <v>0</v>
      </c>
      <c r="V1754" s="182">
        <v>0</v>
      </c>
    </row>
    <row r="1755" spans="1:22" s="167" customFormat="1" x14ac:dyDescent="0.25">
      <c r="A1755" s="179">
        <v>610520</v>
      </c>
      <c r="B1755" s="180" t="s">
        <v>2193</v>
      </c>
      <c r="C1755" s="181">
        <v>0</v>
      </c>
      <c r="D1755" s="181">
        <v>0</v>
      </c>
      <c r="E1755" s="181">
        <v>0</v>
      </c>
      <c r="F1755" s="181">
        <v>0</v>
      </c>
      <c r="G1755" s="181">
        <v>0</v>
      </c>
      <c r="H1755" s="181">
        <v>0</v>
      </c>
      <c r="I1755" s="181">
        <v>0</v>
      </c>
      <c r="J1755" s="166"/>
      <c r="K1755" s="166"/>
      <c r="L1755" s="166"/>
      <c r="M1755" s="166"/>
      <c r="N1755" s="166"/>
      <c r="O1755" s="166"/>
      <c r="P1755" s="166"/>
      <c r="Q1755" s="166"/>
      <c r="R1755" s="166"/>
      <c r="S1755" s="166"/>
      <c r="T1755" s="182">
        <v>0</v>
      </c>
      <c r="U1755" s="182">
        <v>0</v>
      </c>
      <c r="V1755" s="182">
        <v>0</v>
      </c>
    </row>
    <row r="1756" spans="1:22" s="167" customFormat="1" x14ac:dyDescent="0.25">
      <c r="A1756" s="179">
        <v>610525</v>
      </c>
      <c r="B1756" s="180" t="s">
        <v>410</v>
      </c>
      <c r="C1756" s="181">
        <v>0</v>
      </c>
      <c r="D1756" s="181">
        <v>0</v>
      </c>
      <c r="E1756" s="181">
        <v>0</v>
      </c>
      <c r="F1756" s="181">
        <v>0</v>
      </c>
      <c r="G1756" s="181">
        <v>0</v>
      </c>
      <c r="H1756" s="181">
        <v>0</v>
      </c>
      <c r="I1756" s="181">
        <v>0</v>
      </c>
      <c r="J1756" s="166"/>
      <c r="K1756" s="166"/>
      <c r="L1756" s="166"/>
      <c r="M1756" s="166"/>
      <c r="N1756" s="166"/>
      <c r="O1756" s="166"/>
      <c r="P1756" s="166"/>
      <c r="Q1756" s="166"/>
      <c r="R1756" s="166"/>
      <c r="S1756" s="166"/>
      <c r="T1756" s="182">
        <v>0</v>
      </c>
      <c r="U1756" s="182">
        <v>0</v>
      </c>
      <c r="V1756" s="182">
        <v>0</v>
      </c>
    </row>
    <row r="1757" spans="1:22" s="167" customFormat="1" x14ac:dyDescent="0.25">
      <c r="A1757" s="179">
        <v>610530</v>
      </c>
      <c r="B1757" s="180" t="s">
        <v>2480</v>
      </c>
      <c r="C1757" s="181">
        <v>0</v>
      </c>
      <c r="D1757" s="181">
        <v>0</v>
      </c>
      <c r="E1757" s="181">
        <v>0</v>
      </c>
      <c r="F1757" s="181">
        <v>0</v>
      </c>
      <c r="G1757" s="181">
        <v>0</v>
      </c>
      <c r="H1757" s="181">
        <v>0</v>
      </c>
      <c r="I1757" s="181">
        <v>0</v>
      </c>
      <c r="J1757" s="166"/>
      <c r="K1757" s="166"/>
      <c r="L1757" s="166"/>
      <c r="M1757" s="166"/>
      <c r="N1757" s="166"/>
      <c r="O1757" s="166"/>
      <c r="P1757" s="166"/>
      <c r="Q1757" s="166"/>
      <c r="R1757" s="166"/>
      <c r="S1757" s="166"/>
      <c r="T1757" s="182">
        <v>0</v>
      </c>
      <c r="U1757" s="182">
        <v>0</v>
      </c>
      <c r="V1757" s="182">
        <v>0</v>
      </c>
    </row>
    <row r="1758" spans="1:22" s="167" customFormat="1" x14ac:dyDescent="0.25">
      <c r="A1758" s="179">
        <v>610535</v>
      </c>
      <c r="B1758" s="180" t="s">
        <v>2195</v>
      </c>
      <c r="C1758" s="181">
        <v>0</v>
      </c>
      <c r="D1758" s="181">
        <v>0</v>
      </c>
      <c r="E1758" s="181">
        <v>0</v>
      </c>
      <c r="F1758" s="181">
        <v>0</v>
      </c>
      <c r="G1758" s="181">
        <v>0</v>
      </c>
      <c r="H1758" s="181">
        <v>0</v>
      </c>
      <c r="I1758" s="181">
        <v>0</v>
      </c>
      <c r="J1758" s="166"/>
      <c r="K1758" s="166"/>
      <c r="L1758" s="166"/>
      <c r="M1758" s="166"/>
      <c r="N1758" s="166"/>
      <c r="O1758" s="166"/>
      <c r="P1758" s="166"/>
      <c r="Q1758" s="166"/>
      <c r="R1758" s="166"/>
      <c r="S1758" s="166"/>
      <c r="T1758" s="182">
        <v>0</v>
      </c>
      <c r="U1758" s="182">
        <v>0</v>
      </c>
      <c r="V1758" s="182">
        <v>0</v>
      </c>
    </row>
    <row r="1759" spans="1:22" s="167" customFormat="1" x14ac:dyDescent="0.25">
      <c r="A1759" s="179">
        <v>610540</v>
      </c>
      <c r="B1759" s="180" t="s">
        <v>407</v>
      </c>
      <c r="C1759" s="181">
        <v>0</v>
      </c>
      <c r="D1759" s="181">
        <v>0</v>
      </c>
      <c r="E1759" s="181">
        <v>0</v>
      </c>
      <c r="F1759" s="181">
        <v>0</v>
      </c>
      <c r="G1759" s="181">
        <v>0</v>
      </c>
      <c r="H1759" s="181">
        <v>0</v>
      </c>
      <c r="I1759" s="181">
        <v>0</v>
      </c>
      <c r="J1759" s="166"/>
      <c r="K1759" s="166"/>
      <c r="L1759" s="166"/>
      <c r="M1759" s="166"/>
      <c r="N1759" s="166"/>
      <c r="O1759" s="166"/>
      <c r="P1759" s="166"/>
      <c r="Q1759" s="166"/>
      <c r="R1759" s="166"/>
      <c r="S1759" s="166"/>
      <c r="T1759" s="182">
        <v>0</v>
      </c>
      <c r="U1759" s="182">
        <v>0</v>
      </c>
      <c r="V1759" s="182">
        <v>0</v>
      </c>
    </row>
    <row r="1760" spans="1:22" s="167" customFormat="1" x14ac:dyDescent="0.25">
      <c r="A1760" s="179">
        <v>610545</v>
      </c>
      <c r="B1760" s="180" t="s">
        <v>2196</v>
      </c>
      <c r="C1760" s="181">
        <v>0</v>
      </c>
      <c r="D1760" s="181">
        <v>0</v>
      </c>
      <c r="E1760" s="181">
        <v>0</v>
      </c>
      <c r="F1760" s="181">
        <v>0</v>
      </c>
      <c r="G1760" s="181">
        <v>0</v>
      </c>
      <c r="H1760" s="181">
        <v>0</v>
      </c>
      <c r="I1760" s="181">
        <v>0</v>
      </c>
      <c r="J1760" s="166"/>
      <c r="K1760" s="166"/>
      <c r="L1760" s="166"/>
      <c r="M1760" s="166"/>
      <c r="N1760" s="166"/>
      <c r="O1760" s="166"/>
      <c r="P1760" s="166"/>
      <c r="Q1760" s="166"/>
      <c r="R1760" s="166"/>
      <c r="S1760" s="166"/>
      <c r="T1760" s="182">
        <v>0</v>
      </c>
      <c r="U1760" s="182">
        <v>0</v>
      </c>
      <c r="V1760" s="182">
        <v>0</v>
      </c>
    </row>
    <row r="1761" spans="1:22" s="167" customFormat="1" x14ac:dyDescent="0.25">
      <c r="A1761" s="179">
        <v>610550</v>
      </c>
      <c r="B1761" s="180" t="s">
        <v>2197</v>
      </c>
      <c r="C1761" s="181">
        <v>0</v>
      </c>
      <c r="D1761" s="181">
        <v>0</v>
      </c>
      <c r="E1761" s="181">
        <v>0</v>
      </c>
      <c r="F1761" s="181">
        <v>0</v>
      </c>
      <c r="G1761" s="181">
        <v>0</v>
      </c>
      <c r="H1761" s="181">
        <v>0</v>
      </c>
      <c r="I1761" s="181">
        <v>0</v>
      </c>
      <c r="J1761" s="166"/>
      <c r="K1761" s="166"/>
      <c r="L1761" s="166"/>
      <c r="M1761" s="166"/>
      <c r="N1761" s="166"/>
      <c r="O1761" s="166"/>
      <c r="P1761" s="166"/>
      <c r="Q1761" s="166"/>
      <c r="R1761" s="166"/>
      <c r="S1761" s="166"/>
      <c r="T1761" s="182">
        <v>0</v>
      </c>
      <c r="U1761" s="182">
        <v>0</v>
      </c>
      <c r="V1761" s="182">
        <v>0</v>
      </c>
    </row>
    <row r="1762" spans="1:22" s="167" customFormat="1" x14ac:dyDescent="0.25">
      <c r="A1762" s="179">
        <v>610555</v>
      </c>
      <c r="B1762" s="180" t="s">
        <v>2198</v>
      </c>
      <c r="C1762" s="181">
        <v>0</v>
      </c>
      <c r="D1762" s="181">
        <v>0</v>
      </c>
      <c r="E1762" s="181">
        <v>0</v>
      </c>
      <c r="F1762" s="181">
        <v>0</v>
      </c>
      <c r="G1762" s="181">
        <v>0</v>
      </c>
      <c r="H1762" s="181">
        <v>0</v>
      </c>
      <c r="I1762" s="181">
        <v>0</v>
      </c>
      <c r="J1762" s="166"/>
      <c r="K1762" s="166"/>
      <c r="L1762" s="166"/>
      <c r="M1762" s="166"/>
      <c r="N1762" s="166"/>
      <c r="O1762" s="166"/>
      <c r="P1762" s="166"/>
      <c r="Q1762" s="166"/>
      <c r="R1762" s="166"/>
      <c r="S1762" s="166"/>
      <c r="T1762" s="182">
        <v>0</v>
      </c>
      <c r="U1762" s="182">
        <v>0</v>
      </c>
      <c r="V1762" s="182">
        <v>0</v>
      </c>
    </row>
    <row r="1763" spans="1:22" s="167" customFormat="1" x14ac:dyDescent="0.25">
      <c r="A1763" s="179">
        <v>610560</v>
      </c>
      <c r="B1763" s="180" t="s">
        <v>2199</v>
      </c>
      <c r="C1763" s="181">
        <v>0</v>
      </c>
      <c r="D1763" s="181">
        <v>0</v>
      </c>
      <c r="E1763" s="181">
        <v>0</v>
      </c>
      <c r="F1763" s="181">
        <v>0</v>
      </c>
      <c r="G1763" s="181">
        <v>0</v>
      </c>
      <c r="H1763" s="181">
        <v>0</v>
      </c>
      <c r="I1763" s="181">
        <v>0</v>
      </c>
      <c r="J1763" s="166"/>
      <c r="K1763" s="166"/>
      <c r="L1763" s="166"/>
      <c r="M1763" s="166"/>
      <c r="N1763" s="166"/>
      <c r="O1763" s="166"/>
      <c r="P1763" s="166"/>
      <c r="Q1763" s="166"/>
      <c r="R1763" s="166"/>
      <c r="S1763" s="166"/>
      <c r="T1763" s="182">
        <v>0</v>
      </c>
      <c r="U1763" s="182">
        <v>0</v>
      </c>
      <c r="V1763" s="182">
        <v>0</v>
      </c>
    </row>
    <row r="1764" spans="1:22" s="167" customFormat="1" x14ac:dyDescent="0.25">
      <c r="A1764" s="179">
        <v>610565</v>
      </c>
      <c r="B1764" s="180" t="s">
        <v>2200</v>
      </c>
      <c r="C1764" s="181">
        <v>0</v>
      </c>
      <c r="D1764" s="181">
        <v>0</v>
      </c>
      <c r="E1764" s="181">
        <v>0</v>
      </c>
      <c r="F1764" s="181">
        <v>0</v>
      </c>
      <c r="G1764" s="181">
        <v>0</v>
      </c>
      <c r="H1764" s="181">
        <v>0</v>
      </c>
      <c r="I1764" s="181">
        <v>0</v>
      </c>
      <c r="J1764" s="166"/>
      <c r="K1764" s="166"/>
      <c r="L1764" s="166"/>
      <c r="M1764" s="166"/>
      <c r="N1764" s="166"/>
      <c r="O1764" s="166"/>
      <c r="P1764" s="166"/>
      <c r="Q1764" s="166"/>
      <c r="R1764" s="166"/>
      <c r="S1764" s="166"/>
      <c r="T1764" s="182">
        <v>0</v>
      </c>
      <c r="U1764" s="182">
        <v>0</v>
      </c>
      <c r="V1764" s="182">
        <v>0</v>
      </c>
    </row>
    <row r="1765" spans="1:22" s="167" customFormat="1" x14ac:dyDescent="0.25">
      <c r="A1765" s="179">
        <v>610570</v>
      </c>
      <c r="B1765" s="180" t="s">
        <v>2201</v>
      </c>
      <c r="C1765" s="181">
        <v>0</v>
      </c>
      <c r="D1765" s="181">
        <v>0</v>
      </c>
      <c r="E1765" s="181">
        <v>0</v>
      </c>
      <c r="F1765" s="181">
        <v>0</v>
      </c>
      <c r="G1765" s="181">
        <v>0</v>
      </c>
      <c r="H1765" s="181">
        <v>0</v>
      </c>
      <c r="I1765" s="181">
        <v>0</v>
      </c>
      <c r="J1765" s="166"/>
      <c r="K1765" s="166"/>
      <c r="L1765" s="166"/>
      <c r="M1765" s="166"/>
      <c r="N1765" s="166"/>
      <c r="O1765" s="166"/>
      <c r="P1765" s="166"/>
      <c r="Q1765" s="166"/>
      <c r="R1765" s="166"/>
      <c r="S1765" s="166"/>
      <c r="T1765" s="182">
        <v>0</v>
      </c>
      <c r="U1765" s="182">
        <v>0</v>
      </c>
      <c r="V1765" s="182">
        <v>0</v>
      </c>
    </row>
    <row r="1766" spans="1:22" s="167" customFormat="1" x14ac:dyDescent="0.25">
      <c r="A1766" s="179">
        <v>610575</v>
      </c>
      <c r="B1766" s="180" t="s">
        <v>400</v>
      </c>
      <c r="C1766" s="181">
        <v>0</v>
      </c>
      <c r="D1766" s="181">
        <v>0</v>
      </c>
      <c r="E1766" s="181">
        <v>0</v>
      </c>
      <c r="F1766" s="181">
        <v>0</v>
      </c>
      <c r="G1766" s="181">
        <v>0</v>
      </c>
      <c r="H1766" s="181">
        <v>0</v>
      </c>
      <c r="I1766" s="181">
        <v>0</v>
      </c>
      <c r="J1766" s="166"/>
      <c r="K1766" s="166"/>
      <c r="L1766" s="166"/>
      <c r="M1766" s="166"/>
      <c r="N1766" s="166"/>
      <c r="O1766" s="166"/>
      <c r="P1766" s="166"/>
      <c r="Q1766" s="166"/>
      <c r="R1766" s="166"/>
      <c r="S1766" s="166"/>
      <c r="T1766" s="182">
        <v>0</v>
      </c>
      <c r="U1766" s="182">
        <v>0</v>
      </c>
      <c r="V1766" s="182">
        <v>0</v>
      </c>
    </row>
    <row r="1767" spans="1:22" s="167" customFormat="1" x14ac:dyDescent="0.25">
      <c r="A1767" s="179">
        <v>610580</v>
      </c>
      <c r="B1767" s="180" t="s">
        <v>399</v>
      </c>
      <c r="C1767" s="181">
        <v>0</v>
      </c>
      <c r="D1767" s="181">
        <v>0</v>
      </c>
      <c r="E1767" s="181">
        <v>0</v>
      </c>
      <c r="F1767" s="181">
        <v>0</v>
      </c>
      <c r="G1767" s="181">
        <v>0</v>
      </c>
      <c r="H1767" s="181">
        <v>0</v>
      </c>
      <c r="I1767" s="181">
        <v>0</v>
      </c>
      <c r="J1767" s="166"/>
      <c r="K1767" s="166"/>
      <c r="L1767" s="166"/>
      <c r="M1767" s="166"/>
      <c r="N1767" s="166"/>
      <c r="O1767" s="166"/>
      <c r="P1767" s="166"/>
      <c r="Q1767" s="166"/>
      <c r="R1767" s="166"/>
      <c r="S1767" s="166"/>
      <c r="T1767" s="182">
        <v>0</v>
      </c>
      <c r="U1767" s="182">
        <v>0</v>
      </c>
      <c r="V1767" s="182">
        <v>0</v>
      </c>
    </row>
    <row r="1768" spans="1:22" s="167" customFormat="1" x14ac:dyDescent="0.25">
      <c r="A1768" s="175">
        <v>611000</v>
      </c>
      <c r="B1768" s="176" t="s">
        <v>398</v>
      </c>
      <c r="C1768" s="177">
        <v>0</v>
      </c>
      <c r="D1768" s="177">
        <v>0</v>
      </c>
      <c r="E1768" s="177">
        <v>0</v>
      </c>
      <c r="F1768" s="177">
        <v>0</v>
      </c>
      <c r="G1768" s="177">
        <v>0</v>
      </c>
      <c r="H1768" s="177">
        <v>0</v>
      </c>
      <c r="I1768" s="177">
        <v>0</v>
      </c>
      <c r="J1768" s="166"/>
      <c r="K1768" s="166"/>
      <c r="L1768" s="166"/>
      <c r="M1768" s="166"/>
      <c r="N1768" s="166"/>
      <c r="O1768" s="166"/>
      <c r="P1768" s="166"/>
      <c r="Q1768" s="166"/>
      <c r="R1768" s="166"/>
      <c r="S1768" s="166"/>
      <c r="T1768" s="178">
        <v>0</v>
      </c>
      <c r="U1768" s="178">
        <v>0</v>
      </c>
      <c r="V1768" s="178">
        <v>0</v>
      </c>
    </row>
    <row r="1769" spans="1:22" s="167" customFormat="1" x14ac:dyDescent="0.25">
      <c r="A1769" s="179">
        <v>611005</v>
      </c>
      <c r="B1769" s="180" t="s">
        <v>397</v>
      </c>
      <c r="C1769" s="181">
        <v>0</v>
      </c>
      <c r="D1769" s="181">
        <v>0</v>
      </c>
      <c r="E1769" s="181">
        <v>0</v>
      </c>
      <c r="F1769" s="181">
        <v>0</v>
      </c>
      <c r="G1769" s="181">
        <v>0</v>
      </c>
      <c r="H1769" s="181">
        <v>0</v>
      </c>
      <c r="I1769" s="181">
        <v>0</v>
      </c>
      <c r="J1769" s="166"/>
      <c r="K1769" s="166"/>
      <c r="L1769" s="166"/>
      <c r="M1769" s="166"/>
      <c r="N1769" s="166"/>
      <c r="O1769" s="166"/>
      <c r="P1769" s="166"/>
      <c r="Q1769" s="166"/>
      <c r="R1769" s="166"/>
      <c r="S1769" s="166"/>
      <c r="T1769" s="182">
        <v>0</v>
      </c>
      <c r="U1769" s="182">
        <v>0</v>
      </c>
      <c r="V1769" s="182">
        <v>0</v>
      </c>
    </row>
    <row r="1770" spans="1:22" s="167" customFormat="1" x14ac:dyDescent="0.25">
      <c r="A1770" s="179">
        <v>611010</v>
      </c>
      <c r="B1770" s="180" t="s">
        <v>2202</v>
      </c>
      <c r="C1770" s="181">
        <v>0</v>
      </c>
      <c r="D1770" s="181">
        <v>0</v>
      </c>
      <c r="E1770" s="181">
        <v>0</v>
      </c>
      <c r="F1770" s="181">
        <v>0</v>
      </c>
      <c r="G1770" s="181">
        <v>0</v>
      </c>
      <c r="H1770" s="181">
        <v>0</v>
      </c>
      <c r="I1770" s="181">
        <v>0</v>
      </c>
      <c r="J1770" s="166"/>
      <c r="K1770" s="166"/>
      <c r="L1770" s="166"/>
      <c r="M1770" s="166"/>
      <c r="N1770" s="166"/>
      <c r="O1770" s="166"/>
      <c r="P1770" s="166"/>
      <c r="Q1770" s="166"/>
      <c r="R1770" s="166"/>
      <c r="S1770" s="166"/>
      <c r="T1770" s="182">
        <v>0</v>
      </c>
      <c r="U1770" s="182">
        <v>0</v>
      </c>
      <c r="V1770" s="182">
        <v>0</v>
      </c>
    </row>
    <row r="1771" spans="1:22" s="167" customFormat="1" x14ac:dyDescent="0.25">
      <c r="A1771" s="179">
        <v>611015</v>
      </c>
      <c r="B1771" s="180" t="s">
        <v>221</v>
      </c>
      <c r="C1771" s="181">
        <v>0</v>
      </c>
      <c r="D1771" s="181">
        <v>0</v>
      </c>
      <c r="E1771" s="181">
        <v>0</v>
      </c>
      <c r="F1771" s="181">
        <v>0</v>
      </c>
      <c r="G1771" s="181">
        <v>0</v>
      </c>
      <c r="H1771" s="181">
        <v>0</v>
      </c>
      <c r="I1771" s="181">
        <v>0</v>
      </c>
      <c r="J1771" s="166"/>
      <c r="K1771" s="166"/>
      <c r="L1771" s="166"/>
      <c r="M1771" s="166"/>
      <c r="N1771" s="166"/>
      <c r="O1771" s="166"/>
      <c r="P1771" s="166"/>
      <c r="Q1771" s="166"/>
      <c r="R1771" s="166"/>
      <c r="S1771" s="166"/>
      <c r="T1771" s="182">
        <v>0</v>
      </c>
      <c r="U1771" s="182">
        <v>0</v>
      </c>
      <c r="V1771" s="182">
        <v>0</v>
      </c>
    </row>
    <row r="1772" spans="1:22" s="167" customFormat="1" x14ac:dyDescent="0.25">
      <c r="A1772" s="175">
        <v>611500</v>
      </c>
      <c r="B1772" s="176" t="s">
        <v>2203</v>
      </c>
      <c r="C1772" s="177">
        <v>0</v>
      </c>
      <c r="D1772" s="177">
        <v>0</v>
      </c>
      <c r="E1772" s="177">
        <v>0</v>
      </c>
      <c r="F1772" s="177">
        <v>0</v>
      </c>
      <c r="G1772" s="177">
        <v>0</v>
      </c>
      <c r="H1772" s="177">
        <v>0</v>
      </c>
      <c r="I1772" s="177">
        <v>0</v>
      </c>
      <c r="J1772" s="166"/>
      <c r="K1772" s="166"/>
      <c r="L1772" s="166"/>
      <c r="M1772" s="166"/>
      <c r="N1772" s="166"/>
      <c r="O1772" s="166"/>
      <c r="P1772" s="166"/>
      <c r="Q1772" s="166"/>
      <c r="R1772" s="166"/>
      <c r="S1772" s="166"/>
      <c r="T1772" s="178">
        <v>0</v>
      </c>
      <c r="U1772" s="178">
        <v>0</v>
      </c>
      <c r="V1772" s="178">
        <v>0</v>
      </c>
    </row>
    <row r="1773" spans="1:22" s="167" customFormat="1" x14ac:dyDescent="0.25">
      <c r="A1773" s="179">
        <v>611505</v>
      </c>
      <c r="B1773" s="180" t="s">
        <v>2204</v>
      </c>
      <c r="C1773" s="181">
        <v>0</v>
      </c>
      <c r="D1773" s="181">
        <v>0</v>
      </c>
      <c r="E1773" s="181">
        <v>0</v>
      </c>
      <c r="F1773" s="181">
        <v>0</v>
      </c>
      <c r="G1773" s="181">
        <v>0</v>
      </c>
      <c r="H1773" s="181">
        <v>0</v>
      </c>
      <c r="I1773" s="181">
        <v>0</v>
      </c>
      <c r="J1773" s="166"/>
      <c r="K1773" s="166"/>
      <c r="L1773" s="166"/>
      <c r="M1773" s="166"/>
      <c r="N1773" s="166"/>
      <c r="O1773" s="166"/>
      <c r="P1773" s="166"/>
      <c r="Q1773" s="166"/>
      <c r="R1773" s="166"/>
      <c r="S1773" s="166"/>
      <c r="T1773" s="182">
        <v>0</v>
      </c>
      <c r="U1773" s="182">
        <v>0</v>
      </c>
      <c r="V1773" s="182">
        <v>0</v>
      </c>
    </row>
    <row r="1774" spans="1:22" s="167" customFormat="1" x14ac:dyDescent="0.25">
      <c r="A1774" s="179">
        <v>611510</v>
      </c>
      <c r="B1774" s="180" t="s">
        <v>2205</v>
      </c>
      <c r="C1774" s="181">
        <v>0</v>
      </c>
      <c r="D1774" s="181">
        <v>0</v>
      </c>
      <c r="E1774" s="181">
        <v>0</v>
      </c>
      <c r="F1774" s="181">
        <v>0</v>
      </c>
      <c r="G1774" s="181">
        <v>0</v>
      </c>
      <c r="H1774" s="181">
        <v>0</v>
      </c>
      <c r="I1774" s="181">
        <v>0</v>
      </c>
      <c r="J1774" s="166"/>
      <c r="K1774" s="166"/>
      <c r="L1774" s="166"/>
      <c r="M1774" s="166"/>
      <c r="N1774" s="166"/>
      <c r="O1774" s="166"/>
      <c r="P1774" s="166"/>
      <c r="Q1774" s="166"/>
      <c r="R1774" s="166"/>
      <c r="S1774" s="166"/>
      <c r="T1774" s="182">
        <v>0</v>
      </c>
      <c r="U1774" s="182">
        <v>0</v>
      </c>
      <c r="V1774" s="182">
        <v>0</v>
      </c>
    </row>
    <row r="1775" spans="1:22" s="167" customFormat="1" x14ac:dyDescent="0.25">
      <c r="A1775" s="179">
        <v>611515</v>
      </c>
      <c r="B1775" s="180" t="s">
        <v>392</v>
      </c>
      <c r="C1775" s="181">
        <v>0</v>
      </c>
      <c r="D1775" s="181">
        <v>0</v>
      </c>
      <c r="E1775" s="181">
        <v>0</v>
      </c>
      <c r="F1775" s="181">
        <v>0</v>
      </c>
      <c r="G1775" s="181">
        <v>0</v>
      </c>
      <c r="H1775" s="181">
        <v>0</v>
      </c>
      <c r="I1775" s="181">
        <v>0</v>
      </c>
      <c r="J1775" s="166"/>
      <c r="K1775" s="166"/>
      <c r="L1775" s="166"/>
      <c r="M1775" s="166"/>
      <c r="N1775" s="166"/>
      <c r="O1775" s="166"/>
      <c r="P1775" s="166"/>
      <c r="Q1775" s="166"/>
      <c r="R1775" s="166"/>
      <c r="S1775" s="166"/>
      <c r="T1775" s="182">
        <v>0</v>
      </c>
      <c r="U1775" s="182">
        <v>0</v>
      </c>
      <c r="V1775" s="182">
        <v>0</v>
      </c>
    </row>
    <row r="1776" spans="1:22" s="167" customFormat="1" x14ac:dyDescent="0.25">
      <c r="A1776" s="179">
        <v>611520</v>
      </c>
      <c r="B1776" s="180" t="s">
        <v>2206</v>
      </c>
      <c r="C1776" s="181">
        <v>0</v>
      </c>
      <c r="D1776" s="181">
        <v>0</v>
      </c>
      <c r="E1776" s="181">
        <v>0</v>
      </c>
      <c r="F1776" s="181">
        <v>0</v>
      </c>
      <c r="G1776" s="181">
        <v>0</v>
      </c>
      <c r="H1776" s="181">
        <v>0</v>
      </c>
      <c r="I1776" s="181">
        <v>0</v>
      </c>
      <c r="J1776" s="166"/>
      <c r="K1776" s="166"/>
      <c r="L1776" s="166"/>
      <c r="M1776" s="166"/>
      <c r="N1776" s="166"/>
      <c r="O1776" s="166"/>
      <c r="P1776" s="166"/>
      <c r="Q1776" s="166"/>
      <c r="R1776" s="166"/>
      <c r="S1776" s="166"/>
      <c r="T1776" s="182">
        <v>0</v>
      </c>
      <c r="U1776" s="182">
        <v>0</v>
      </c>
      <c r="V1776" s="182">
        <v>0</v>
      </c>
    </row>
    <row r="1777" spans="1:22" s="167" customFormat="1" x14ac:dyDescent="0.25">
      <c r="A1777" s="179">
        <v>611525</v>
      </c>
      <c r="B1777" s="180" t="s">
        <v>390</v>
      </c>
      <c r="C1777" s="181">
        <v>0</v>
      </c>
      <c r="D1777" s="181">
        <v>0</v>
      </c>
      <c r="E1777" s="181">
        <v>0</v>
      </c>
      <c r="F1777" s="181">
        <v>0</v>
      </c>
      <c r="G1777" s="181">
        <v>0</v>
      </c>
      <c r="H1777" s="181">
        <v>0</v>
      </c>
      <c r="I1777" s="181">
        <v>0</v>
      </c>
      <c r="J1777" s="166"/>
      <c r="K1777" s="166"/>
      <c r="L1777" s="166"/>
      <c r="M1777" s="166"/>
      <c r="N1777" s="166"/>
      <c r="O1777" s="166"/>
      <c r="P1777" s="166"/>
      <c r="Q1777" s="166"/>
      <c r="R1777" s="166"/>
      <c r="S1777" s="166"/>
      <c r="T1777" s="182">
        <v>0</v>
      </c>
      <c r="U1777" s="182">
        <v>0</v>
      </c>
      <c r="V1777" s="182">
        <v>0</v>
      </c>
    </row>
    <row r="1778" spans="1:22" s="167" customFormat="1" x14ac:dyDescent="0.25">
      <c r="A1778" s="179">
        <v>611530</v>
      </c>
      <c r="B1778" s="180" t="s">
        <v>2207</v>
      </c>
      <c r="C1778" s="181">
        <v>0</v>
      </c>
      <c r="D1778" s="181">
        <v>0</v>
      </c>
      <c r="E1778" s="181">
        <v>0</v>
      </c>
      <c r="F1778" s="181">
        <v>0</v>
      </c>
      <c r="G1778" s="181">
        <v>0</v>
      </c>
      <c r="H1778" s="181">
        <v>0</v>
      </c>
      <c r="I1778" s="181">
        <v>0</v>
      </c>
      <c r="J1778" s="166"/>
      <c r="K1778" s="166"/>
      <c r="L1778" s="166"/>
      <c r="M1778" s="166"/>
      <c r="N1778" s="166"/>
      <c r="O1778" s="166"/>
      <c r="P1778" s="166"/>
      <c r="Q1778" s="166"/>
      <c r="R1778" s="166"/>
      <c r="S1778" s="166"/>
      <c r="T1778" s="182">
        <v>0</v>
      </c>
      <c r="U1778" s="182">
        <v>0</v>
      </c>
      <c r="V1778" s="182">
        <v>0</v>
      </c>
    </row>
    <row r="1779" spans="1:22" s="167" customFormat="1" x14ac:dyDescent="0.25">
      <c r="A1779" s="179">
        <v>611535</v>
      </c>
      <c r="B1779" s="180" t="s">
        <v>388</v>
      </c>
      <c r="C1779" s="181">
        <v>0</v>
      </c>
      <c r="D1779" s="181">
        <v>0</v>
      </c>
      <c r="E1779" s="181">
        <v>0</v>
      </c>
      <c r="F1779" s="181">
        <v>0</v>
      </c>
      <c r="G1779" s="181">
        <v>0</v>
      </c>
      <c r="H1779" s="181">
        <v>0</v>
      </c>
      <c r="I1779" s="181">
        <v>0</v>
      </c>
      <c r="J1779" s="166"/>
      <c r="K1779" s="166"/>
      <c r="L1779" s="166"/>
      <c r="M1779" s="166"/>
      <c r="N1779" s="166"/>
      <c r="O1779" s="166"/>
      <c r="P1779" s="166"/>
      <c r="Q1779" s="166"/>
      <c r="R1779" s="166"/>
      <c r="S1779" s="166"/>
      <c r="T1779" s="182">
        <v>0</v>
      </c>
      <c r="U1779" s="182">
        <v>0</v>
      </c>
      <c r="V1779" s="182">
        <v>0</v>
      </c>
    </row>
    <row r="1780" spans="1:22" s="167" customFormat="1" x14ac:dyDescent="0.25">
      <c r="A1780" s="179">
        <v>611540</v>
      </c>
      <c r="B1780" s="180" t="s">
        <v>387</v>
      </c>
      <c r="C1780" s="181">
        <v>0</v>
      </c>
      <c r="D1780" s="181">
        <v>0</v>
      </c>
      <c r="E1780" s="181">
        <v>0</v>
      </c>
      <c r="F1780" s="181">
        <v>0</v>
      </c>
      <c r="G1780" s="181">
        <v>0</v>
      </c>
      <c r="H1780" s="181">
        <v>0</v>
      </c>
      <c r="I1780" s="181">
        <v>0</v>
      </c>
      <c r="J1780" s="166"/>
      <c r="K1780" s="166"/>
      <c r="L1780" s="166"/>
      <c r="M1780" s="166"/>
      <c r="N1780" s="166"/>
      <c r="O1780" s="166"/>
      <c r="P1780" s="166"/>
      <c r="Q1780" s="166"/>
      <c r="R1780" s="166"/>
      <c r="S1780" s="166"/>
      <c r="T1780" s="182">
        <v>0</v>
      </c>
      <c r="U1780" s="182">
        <v>0</v>
      </c>
      <c r="V1780" s="182">
        <v>0</v>
      </c>
    </row>
    <row r="1781" spans="1:22" s="167" customFormat="1" x14ac:dyDescent="0.25">
      <c r="A1781" s="179">
        <v>611545</v>
      </c>
      <c r="B1781" s="180" t="s">
        <v>386</v>
      </c>
      <c r="C1781" s="181">
        <v>0</v>
      </c>
      <c r="D1781" s="181">
        <v>0</v>
      </c>
      <c r="E1781" s="181">
        <v>0</v>
      </c>
      <c r="F1781" s="181">
        <v>0</v>
      </c>
      <c r="G1781" s="181">
        <v>0</v>
      </c>
      <c r="H1781" s="181">
        <v>0</v>
      </c>
      <c r="I1781" s="181">
        <v>0</v>
      </c>
      <c r="J1781" s="166"/>
      <c r="K1781" s="166"/>
      <c r="L1781" s="166"/>
      <c r="M1781" s="166"/>
      <c r="N1781" s="166"/>
      <c r="O1781" s="166"/>
      <c r="P1781" s="166"/>
      <c r="Q1781" s="166"/>
      <c r="R1781" s="166"/>
      <c r="S1781" s="166"/>
      <c r="T1781" s="182">
        <v>0</v>
      </c>
      <c r="U1781" s="182">
        <v>0</v>
      </c>
      <c r="V1781" s="182">
        <v>0</v>
      </c>
    </row>
    <row r="1782" spans="1:22" s="167" customFormat="1" x14ac:dyDescent="0.25">
      <c r="A1782" s="179">
        <v>611550</v>
      </c>
      <c r="B1782" s="180" t="s">
        <v>385</v>
      </c>
      <c r="C1782" s="181">
        <v>0</v>
      </c>
      <c r="D1782" s="181">
        <v>0</v>
      </c>
      <c r="E1782" s="181">
        <v>0</v>
      </c>
      <c r="F1782" s="181">
        <v>0</v>
      </c>
      <c r="G1782" s="181">
        <v>0</v>
      </c>
      <c r="H1782" s="181">
        <v>0</v>
      </c>
      <c r="I1782" s="181">
        <v>0</v>
      </c>
      <c r="J1782" s="166"/>
      <c r="K1782" s="166"/>
      <c r="L1782" s="166"/>
      <c r="M1782" s="166"/>
      <c r="N1782" s="166"/>
      <c r="O1782" s="166"/>
      <c r="P1782" s="166"/>
      <c r="Q1782" s="166"/>
      <c r="R1782" s="166"/>
      <c r="S1782" s="166"/>
      <c r="T1782" s="182">
        <v>0</v>
      </c>
      <c r="U1782" s="182">
        <v>0</v>
      </c>
      <c r="V1782" s="182">
        <v>0</v>
      </c>
    </row>
    <row r="1783" spans="1:22" s="167" customFormat="1" x14ac:dyDescent="0.25">
      <c r="A1783" s="179">
        <v>611555</v>
      </c>
      <c r="B1783" s="180" t="s">
        <v>2208</v>
      </c>
      <c r="C1783" s="181">
        <v>0</v>
      </c>
      <c r="D1783" s="181">
        <v>0</v>
      </c>
      <c r="E1783" s="181">
        <v>0</v>
      </c>
      <c r="F1783" s="181">
        <v>0</v>
      </c>
      <c r="G1783" s="181">
        <v>0</v>
      </c>
      <c r="H1783" s="181">
        <v>0</v>
      </c>
      <c r="I1783" s="181">
        <v>0</v>
      </c>
      <c r="J1783" s="166"/>
      <c r="K1783" s="166"/>
      <c r="L1783" s="166"/>
      <c r="M1783" s="166"/>
      <c r="N1783" s="166"/>
      <c r="O1783" s="166"/>
      <c r="P1783" s="166"/>
      <c r="Q1783" s="166"/>
      <c r="R1783" s="166"/>
      <c r="S1783" s="166"/>
      <c r="T1783" s="182">
        <v>0</v>
      </c>
      <c r="U1783" s="182">
        <v>0</v>
      </c>
      <c r="V1783" s="182">
        <v>0</v>
      </c>
    </row>
    <row r="1784" spans="1:22" s="167" customFormat="1" x14ac:dyDescent="0.25">
      <c r="A1784" s="179">
        <v>611560</v>
      </c>
      <c r="B1784" s="180" t="s">
        <v>221</v>
      </c>
      <c r="C1784" s="181">
        <v>0</v>
      </c>
      <c r="D1784" s="181">
        <v>0</v>
      </c>
      <c r="E1784" s="181">
        <v>0</v>
      </c>
      <c r="F1784" s="181">
        <v>0</v>
      </c>
      <c r="G1784" s="181">
        <v>0</v>
      </c>
      <c r="H1784" s="181">
        <v>0</v>
      </c>
      <c r="I1784" s="181">
        <v>0</v>
      </c>
      <c r="J1784" s="166"/>
      <c r="K1784" s="166"/>
      <c r="L1784" s="166"/>
      <c r="M1784" s="166"/>
      <c r="N1784" s="166"/>
      <c r="O1784" s="166"/>
      <c r="P1784" s="166"/>
      <c r="Q1784" s="166"/>
      <c r="R1784" s="166"/>
      <c r="S1784" s="166"/>
      <c r="T1784" s="182">
        <v>0</v>
      </c>
      <c r="U1784" s="182">
        <v>0</v>
      </c>
      <c r="V1784" s="182">
        <v>0</v>
      </c>
    </row>
    <row r="1785" spans="1:22" s="167" customFormat="1" x14ac:dyDescent="0.25">
      <c r="A1785" s="175">
        <v>612000</v>
      </c>
      <c r="B1785" s="176" t="s">
        <v>383</v>
      </c>
      <c r="C1785" s="177">
        <v>0</v>
      </c>
      <c r="D1785" s="177">
        <v>0</v>
      </c>
      <c r="E1785" s="177">
        <v>0</v>
      </c>
      <c r="F1785" s="177">
        <v>0</v>
      </c>
      <c r="G1785" s="177">
        <v>0</v>
      </c>
      <c r="H1785" s="177">
        <v>0</v>
      </c>
      <c r="I1785" s="177">
        <v>0</v>
      </c>
      <c r="J1785" s="166"/>
      <c r="K1785" s="166"/>
      <c r="L1785" s="166"/>
      <c r="M1785" s="166"/>
      <c r="N1785" s="166"/>
      <c r="O1785" s="166"/>
      <c r="P1785" s="166"/>
      <c r="Q1785" s="166"/>
      <c r="R1785" s="166"/>
      <c r="S1785" s="166"/>
      <c r="T1785" s="178">
        <v>0</v>
      </c>
      <c r="U1785" s="178">
        <v>0</v>
      </c>
      <c r="V1785" s="178">
        <v>0</v>
      </c>
    </row>
    <row r="1786" spans="1:22" s="167" customFormat="1" x14ac:dyDescent="0.25">
      <c r="A1786" s="179">
        <v>612001</v>
      </c>
      <c r="B1786" s="180" t="s">
        <v>2209</v>
      </c>
      <c r="C1786" s="181">
        <v>0</v>
      </c>
      <c r="D1786" s="181">
        <v>0</v>
      </c>
      <c r="E1786" s="181">
        <v>0</v>
      </c>
      <c r="F1786" s="181">
        <v>0</v>
      </c>
      <c r="G1786" s="181">
        <v>0</v>
      </c>
      <c r="H1786" s="181">
        <v>0</v>
      </c>
      <c r="I1786" s="181">
        <v>0</v>
      </c>
      <c r="J1786" s="166"/>
      <c r="K1786" s="166"/>
      <c r="L1786" s="166"/>
      <c r="M1786" s="166"/>
      <c r="N1786" s="166"/>
      <c r="O1786" s="166"/>
      <c r="P1786" s="166"/>
      <c r="Q1786" s="166"/>
      <c r="R1786" s="166"/>
      <c r="S1786" s="166"/>
      <c r="T1786" s="182">
        <v>0</v>
      </c>
      <c r="U1786" s="182">
        <v>0</v>
      </c>
      <c r="V1786" s="182">
        <v>0</v>
      </c>
    </row>
    <row r="1787" spans="1:22" s="167" customFormat="1" x14ac:dyDescent="0.25">
      <c r="A1787" s="179">
        <v>612002</v>
      </c>
      <c r="B1787" s="180" t="s">
        <v>381</v>
      </c>
      <c r="C1787" s="181">
        <v>0</v>
      </c>
      <c r="D1787" s="181">
        <v>0</v>
      </c>
      <c r="E1787" s="181">
        <v>0</v>
      </c>
      <c r="F1787" s="181">
        <v>0</v>
      </c>
      <c r="G1787" s="181">
        <v>0</v>
      </c>
      <c r="H1787" s="181">
        <v>0</v>
      </c>
      <c r="I1787" s="181">
        <v>0</v>
      </c>
      <c r="J1787" s="166"/>
      <c r="K1787" s="166"/>
      <c r="L1787" s="166"/>
      <c r="M1787" s="166"/>
      <c r="N1787" s="166"/>
      <c r="O1787" s="166"/>
      <c r="P1787" s="166"/>
      <c r="Q1787" s="166"/>
      <c r="R1787" s="166"/>
      <c r="S1787" s="166"/>
      <c r="T1787" s="182">
        <v>0</v>
      </c>
      <c r="U1787" s="182">
        <v>0</v>
      </c>
      <c r="V1787" s="182">
        <v>0</v>
      </c>
    </row>
    <row r="1788" spans="1:22" s="167" customFormat="1" x14ac:dyDescent="0.25">
      <c r="A1788" s="179">
        <v>612003</v>
      </c>
      <c r="B1788" s="180" t="s">
        <v>380</v>
      </c>
      <c r="C1788" s="181">
        <v>0</v>
      </c>
      <c r="D1788" s="181">
        <v>0</v>
      </c>
      <c r="E1788" s="181">
        <v>0</v>
      </c>
      <c r="F1788" s="181">
        <v>0</v>
      </c>
      <c r="G1788" s="181">
        <v>0</v>
      </c>
      <c r="H1788" s="181">
        <v>0</v>
      </c>
      <c r="I1788" s="181">
        <v>0</v>
      </c>
      <c r="J1788" s="166"/>
      <c r="K1788" s="166"/>
      <c r="L1788" s="166"/>
      <c r="M1788" s="166"/>
      <c r="N1788" s="166"/>
      <c r="O1788" s="166"/>
      <c r="P1788" s="166"/>
      <c r="Q1788" s="166"/>
      <c r="R1788" s="166"/>
      <c r="S1788" s="166"/>
      <c r="T1788" s="182">
        <v>0</v>
      </c>
      <c r="U1788" s="182">
        <v>0</v>
      </c>
      <c r="V1788" s="182">
        <v>0</v>
      </c>
    </row>
    <row r="1789" spans="1:22" s="167" customFormat="1" x14ac:dyDescent="0.25">
      <c r="A1789" s="179">
        <v>612004</v>
      </c>
      <c r="B1789" s="180" t="s">
        <v>2210</v>
      </c>
      <c r="C1789" s="181">
        <v>0</v>
      </c>
      <c r="D1789" s="181">
        <v>0</v>
      </c>
      <c r="E1789" s="181">
        <v>0</v>
      </c>
      <c r="F1789" s="181">
        <v>0</v>
      </c>
      <c r="G1789" s="181">
        <v>0</v>
      </c>
      <c r="H1789" s="181">
        <v>0</v>
      </c>
      <c r="I1789" s="181">
        <v>0</v>
      </c>
      <c r="J1789" s="166"/>
      <c r="K1789" s="166"/>
      <c r="L1789" s="166"/>
      <c r="M1789" s="166"/>
      <c r="N1789" s="166"/>
      <c r="O1789" s="166"/>
      <c r="P1789" s="166"/>
      <c r="Q1789" s="166"/>
      <c r="R1789" s="166"/>
      <c r="S1789" s="166"/>
      <c r="T1789" s="182">
        <v>0</v>
      </c>
      <c r="U1789" s="182">
        <v>0</v>
      </c>
      <c r="V1789" s="182">
        <v>0</v>
      </c>
    </row>
    <row r="1790" spans="1:22" s="167" customFormat="1" x14ac:dyDescent="0.25">
      <c r="A1790" s="179">
        <v>612005</v>
      </c>
      <c r="B1790" s="180" t="s">
        <v>2211</v>
      </c>
      <c r="C1790" s="181">
        <v>0</v>
      </c>
      <c r="D1790" s="181">
        <v>0</v>
      </c>
      <c r="E1790" s="181">
        <v>0</v>
      </c>
      <c r="F1790" s="181">
        <v>0</v>
      </c>
      <c r="G1790" s="181">
        <v>0</v>
      </c>
      <c r="H1790" s="181">
        <v>0</v>
      </c>
      <c r="I1790" s="181">
        <v>0</v>
      </c>
      <c r="J1790" s="166"/>
      <c r="K1790" s="166"/>
      <c r="L1790" s="166"/>
      <c r="M1790" s="166"/>
      <c r="N1790" s="166"/>
      <c r="O1790" s="166"/>
      <c r="P1790" s="166"/>
      <c r="Q1790" s="166"/>
      <c r="R1790" s="166"/>
      <c r="S1790" s="166"/>
      <c r="T1790" s="182">
        <v>0</v>
      </c>
      <c r="U1790" s="182">
        <v>0</v>
      </c>
      <c r="V1790" s="182">
        <v>0</v>
      </c>
    </row>
    <row r="1791" spans="1:22" s="167" customFormat="1" x14ac:dyDescent="0.25">
      <c r="A1791" s="179">
        <v>612006</v>
      </c>
      <c r="B1791" s="180" t="s">
        <v>2212</v>
      </c>
      <c r="C1791" s="181">
        <v>0</v>
      </c>
      <c r="D1791" s="181">
        <v>0</v>
      </c>
      <c r="E1791" s="181">
        <v>0</v>
      </c>
      <c r="F1791" s="181">
        <v>0</v>
      </c>
      <c r="G1791" s="181">
        <v>0</v>
      </c>
      <c r="H1791" s="181">
        <v>0</v>
      </c>
      <c r="I1791" s="181">
        <v>0</v>
      </c>
      <c r="J1791" s="166"/>
      <c r="K1791" s="166"/>
      <c r="L1791" s="166"/>
      <c r="M1791" s="166"/>
      <c r="N1791" s="166"/>
      <c r="O1791" s="166"/>
      <c r="P1791" s="166"/>
      <c r="Q1791" s="166"/>
      <c r="R1791" s="166"/>
      <c r="S1791" s="166"/>
      <c r="T1791" s="182">
        <v>0</v>
      </c>
      <c r="U1791" s="182">
        <v>0</v>
      </c>
      <c r="V1791" s="182">
        <v>0</v>
      </c>
    </row>
    <row r="1792" spans="1:22" s="167" customFormat="1" x14ac:dyDescent="0.25">
      <c r="A1792" s="179">
        <v>612007</v>
      </c>
      <c r="B1792" s="180" t="s">
        <v>2213</v>
      </c>
      <c r="C1792" s="181">
        <v>0</v>
      </c>
      <c r="D1792" s="181">
        <v>0</v>
      </c>
      <c r="E1792" s="181">
        <v>0</v>
      </c>
      <c r="F1792" s="181">
        <v>0</v>
      </c>
      <c r="G1792" s="181">
        <v>0</v>
      </c>
      <c r="H1792" s="181">
        <v>0</v>
      </c>
      <c r="I1792" s="181">
        <v>0</v>
      </c>
      <c r="J1792" s="166"/>
      <c r="K1792" s="166"/>
      <c r="L1792" s="166"/>
      <c r="M1792" s="166"/>
      <c r="N1792" s="166"/>
      <c r="O1792" s="166"/>
      <c r="P1792" s="166"/>
      <c r="Q1792" s="166"/>
      <c r="R1792" s="166"/>
      <c r="S1792" s="166"/>
      <c r="T1792" s="182">
        <v>0</v>
      </c>
      <c r="U1792" s="182">
        <v>0</v>
      </c>
      <c r="V1792" s="182">
        <v>0</v>
      </c>
    </row>
    <row r="1793" spans="1:22" s="167" customFormat="1" x14ac:dyDescent="0.25">
      <c r="A1793" s="179">
        <v>612008</v>
      </c>
      <c r="B1793" s="180" t="s">
        <v>2214</v>
      </c>
      <c r="C1793" s="181">
        <v>0</v>
      </c>
      <c r="D1793" s="181">
        <v>0</v>
      </c>
      <c r="E1793" s="181">
        <v>0</v>
      </c>
      <c r="F1793" s="181">
        <v>0</v>
      </c>
      <c r="G1793" s="181">
        <v>0</v>
      </c>
      <c r="H1793" s="181">
        <v>0</v>
      </c>
      <c r="I1793" s="181">
        <v>0</v>
      </c>
      <c r="J1793" s="166"/>
      <c r="K1793" s="166"/>
      <c r="L1793" s="166"/>
      <c r="M1793" s="166"/>
      <c r="N1793" s="166"/>
      <c r="O1793" s="166"/>
      <c r="P1793" s="166"/>
      <c r="Q1793" s="166"/>
      <c r="R1793" s="166"/>
      <c r="S1793" s="166"/>
      <c r="T1793" s="182">
        <v>0</v>
      </c>
      <c r="U1793" s="182">
        <v>0</v>
      </c>
      <c r="V1793" s="182">
        <v>0</v>
      </c>
    </row>
    <row r="1794" spans="1:22" s="167" customFormat="1" x14ac:dyDescent="0.25">
      <c r="A1794" s="179">
        <v>612009</v>
      </c>
      <c r="B1794" s="180" t="s">
        <v>2215</v>
      </c>
      <c r="C1794" s="181">
        <v>0</v>
      </c>
      <c r="D1794" s="181">
        <v>0</v>
      </c>
      <c r="E1794" s="181">
        <v>0</v>
      </c>
      <c r="F1794" s="181">
        <v>0</v>
      </c>
      <c r="G1794" s="181">
        <v>0</v>
      </c>
      <c r="H1794" s="181">
        <v>0</v>
      </c>
      <c r="I1794" s="181">
        <v>0</v>
      </c>
      <c r="J1794" s="166"/>
      <c r="K1794" s="166"/>
      <c r="L1794" s="166"/>
      <c r="M1794" s="166"/>
      <c r="N1794" s="166"/>
      <c r="O1794" s="166"/>
      <c r="P1794" s="166"/>
      <c r="Q1794" s="166"/>
      <c r="R1794" s="166"/>
      <c r="S1794" s="166"/>
      <c r="T1794" s="182">
        <v>0</v>
      </c>
      <c r="U1794" s="182">
        <v>0</v>
      </c>
      <c r="V1794" s="182">
        <v>0</v>
      </c>
    </row>
    <row r="1795" spans="1:22" s="167" customFormat="1" x14ac:dyDescent="0.25">
      <c r="A1795" s="179">
        <v>612010</v>
      </c>
      <c r="B1795" s="180" t="s">
        <v>2216</v>
      </c>
      <c r="C1795" s="181">
        <v>0</v>
      </c>
      <c r="D1795" s="181">
        <v>0</v>
      </c>
      <c r="E1795" s="181">
        <v>0</v>
      </c>
      <c r="F1795" s="181">
        <v>0</v>
      </c>
      <c r="G1795" s="181">
        <v>0</v>
      </c>
      <c r="H1795" s="181">
        <v>0</v>
      </c>
      <c r="I1795" s="181">
        <v>0</v>
      </c>
      <c r="J1795" s="166"/>
      <c r="K1795" s="166"/>
      <c r="L1795" s="166"/>
      <c r="M1795" s="166"/>
      <c r="N1795" s="166"/>
      <c r="O1795" s="166"/>
      <c r="P1795" s="166"/>
      <c r="Q1795" s="166"/>
      <c r="R1795" s="166"/>
      <c r="S1795" s="166"/>
      <c r="T1795" s="182">
        <v>0</v>
      </c>
      <c r="U1795" s="182">
        <v>0</v>
      </c>
      <c r="V1795" s="182">
        <v>0</v>
      </c>
    </row>
    <row r="1796" spans="1:22" s="167" customFormat="1" x14ac:dyDescent="0.25">
      <c r="A1796" s="179">
        <v>612011</v>
      </c>
      <c r="B1796" s="180" t="s">
        <v>2217</v>
      </c>
      <c r="C1796" s="181">
        <v>0</v>
      </c>
      <c r="D1796" s="181">
        <v>0</v>
      </c>
      <c r="E1796" s="181">
        <v>0</v>
      </c>
      <c r="F1796" s="181">
        <v>0</v>
      </c>
      <c r="G1796" s="181">
        <v>0</v>
      </c>
      <c r="H1796" s="181">
        <v>0</v>
      </c>
      <c r="I1796" s="181">
        <v>0</v>
      </c>
      <c r="J1796" s="166"/>
      <c r="K1796" s="166"/>
      <c r="L1796" s="166"/>
      <c r="M1796" s="166"/>
      <c r="N1796" s="166"/>
      <c r="O1796" s="166"/>
      <c r="P1796" s="166"/>
      <c r="Q1796" s="166"/>
      <c r="R1796" s="166"/>
      <c r="S1796" s="166"/>
      <c r="T1796" s="182">
        <v>0</v>
      </c>
      <c r="U1796" s="182">
        <v>0</v>
      </c>
      <c r="V1796" s="182">
        <v>0</v>
      </c>
    </row>
    <row r="1797" spans="1:22" s="167" customFormat="1" x14ac:dyDescent="0.25">
      <c r="A1797" s="179">
        <v>612012</v>
      </c>
      <c r="B1797" s="180" t="s">
        <v>2218</v>
      </c>
      <c r="C1797" s="181">
        <v>0</v>
      </c>
      <c r="D1797" s="181">
        <v>0</v>
      </c>
      <c r="E1797" s="181">
        <v>0</v>
      </c>
      <c r="F1797" s="181">
        <v>0</v>
      </c>
      <c r="G1797" s="181">
        <v>0</v>
      </c>
      <c r="H1797" s="181">
        <v>0</v>
      </c>
      <c r="I1797" s="181">
        <v>0</v>
      </c>
      <c r="J1797" s="166"/>
      <c r="K1797" s="166"/>
      <c r="L1797" s="166"/>
      <c r="M1797" s="166"/>
      <c r="N1797" s="166"/>
      <c r="O1797" s="166"/>
      <c r="P1797" s="166"/>
      <c r="Q1797" s="166"/>
      <c r="R1797" s="166"/>
      <c r="S1797" s="166"/>
      <c r="T1797" s="182">
        <v>0</v>
      </c>
      <c r="U1797" s="182">
        <v>0</v>
      </c>
      <c r="V1797" s="182">
        <v>0</v>
      </c>
    </row>
    <row r="1798" spans="1:22" s="167" customFormat="1" x14ac:dyDescent="0.25">
      <c r="A1798" s="179">
        <v>612013</v>
      </c>
      <c r="B1798" s="180" t="s">
        <v>2219</v>
      </c>
      <c r="C1798" s="181">
        <v>0</v>
      </c>
      <c r="D1798" s="181">
        <v>0</v>
      </c>
      <c r="E1798" s="181">
        <v>0</v>
      </c>
      <c r="F1798" s="181">
        <v>0</v>
      </c>
      <c r="G1798" s="181">
        <v>0</v>
      </c>
      <c r="H1798" s="181">
        <v>0</v>
      </c>
      <c r="I1798" s="181">
        <v>0</v>
      </c>
      <c r="J1798" s="166"/>
      <c r="K1798" s="166"/>
      <c r="L1798" s="166"/>
      <c r="M1798" s="166"/>
      <c r="N1798" s="166"/>
      <c r="O1798" s="166"/>
      <c r="P1798" s="166"/>
      <c r="Q1798" s="166"/>
      <c r="R1798" s="166"/>
      <c r="S1798" s="166"/>
      <c r="T1798" s="182">
        <v>0</v>
      </c>
      <c r="U1798" s="182">
        <v>0</v>
      </c>
      <c r="V1798" s="182">
        <v>0</v>
      </c>
    </row>
    <row r="1799" spans="1:22" s="167" customFormat="1" x14ac:dyDescent="0.25">
      <c r="A1799" s="179">
        <v>612014</v>
      </c>
      <c r="B1799" s="180" t="s">
        <v>2220</v>
      </c>
      <c r="C1799" s="181">
        <v>0</v>
      </c>
      <c r="D1799" s="181">
        <v>0</v>
      </c>
      <c r="E1799" s="181">
        <v>0</v>
      </c>
      <c r="F1799" s="181">
        <v>0</v>
      </c>
      <c r="G1799" s="181">
        <v>0</v>
      </c>
      <c r="H1799" s="181">
        <v>0</v>
      </c>
      <c r="I1799" s="181">
        <v>0</v>
      </c>
      <c r="J1799" s="166"/>
      <c r="K1799" s="166"/>
      <c r="L1799" s="166"/>
      <c r="M1799" s="166"/>
      <c r="N1799" s="166"/>
      <c r="O1799" s="166"/>
      <c r="P1799" s="166"/>
      <c r="Q1799" s="166"/>
      <c r="R1799" s="166"/>
      <c r="S1799" s="166"/>
      <c r="T1799" s="182">
        <v>0</v>
      </c>
      <c r="U1799" s="182">
        <v>0</v>
      </c>
      <c r="V1799" s="182">
        <v>0</v>
      </c>
    </row>
    <row r="1800" spans="1:22" s="167" customFormat="1" x14ac:dyDescent="0.25">
      <c r="A1800" s="179">
        <v>612015</v>
      </c>
      <c r="B1800" s="180" t="s">
        <v>2221</v>
      </c>
      <c r="C1800" s="181">
        <v>0</v>
      </c>
      <c r="D1800" s="181">
        <v>0</v>
      </c>
      <c r="E1800" s="181">
        <v>0</v>
      </c>
      <c r="F1800" s="181">
        <v>0</v>
      </c>
      <c r="G1800" s="181">
        <v>0</v>
      </c>
      <c r="H1800" s="181">
        <v>0</v>
      </c>
      <c r="I1800" s="181">
        <v>0</v>
      </c>
      <c r="J1800" s="166"/>
      <c r="K1800" s="166"/>
      <c r="L1800" s="166"/>
      <c r="M1800" s="166"/>
      <c r="N1800" s="166"/>
      <c r="O1800" s="166"/>
      <c r="P1800" s="166"/>
      <c r="Q1800" s="166"/>
      <c r="R1800" s="166"/>
      <c r="S1800" s="166"/>
      <c r="T1800" s="182">
        <v>0</v>
      </c>
      <c r="U1800" s="182">
        <v>0</v>
      </c>
      <c r="V1800" s="182">
        <v>0</v>
      </c>
    </row>
    <row r="1801" spans="1:22" s="167" customFormat="1" x14ac:dyDescent="0.25">
      <c r="A1801" s="179">
        <v>612016</v>
      </c>
      <c r="B1801" s="180" t="s">
        <v>2222</v>
      </c>
      <c r="C1801" s="181">
        <v>0</v>
      </c>
      <c r="D1801" s="181">
        <v>0</v>
      </c>
      <c r="E1801" s="181">
        <v>0</v>
      </c>
      <c r="F1801" s="181">
        <v>0</v>
      </c>
      <c r="G1801" s="181">
        <v>0</v>
      </c>
      <c r="H1801" s="181">
        <v>0</v>
      </c>
      <c r="I1801" s="181">
        <v>0</v>
      </c>
      <c r="J1801" s="166"/>
      <c r="K1801" s="166"/>
      <c r="L1801" s="166"/>
      <c r="M1801" s="166"/>
      <c r="N1801" s="166"/>
      <c r="O1801" s="166"/>
      <c r="P1801" s="166"/>
      <c r="Q1801" s="166"/>
      <c r="R1801" s="166"/>
      <c r="S1801" s="166"/>
      <c r="T1801" s="182">
        <v>0</v>
      </c>
      <c r="U1801" s="182">
        <v>0</v>
      </c>
      <c r="V1801" s="182">
        <v>0</v>
      </c>
    </row>
    <row r="1802" spans="1:22" s="167" customFormat="1" x14ac:dyDescent="0.25">
      <c r="A1802" s="179">
        <v>612017</v>
      </c>
      <c r="B1802" s="180" t="s">
        <v>2223</v>
      </c>
      <c r="C1802" s="181">
        <v>0</v>
      </c>
      <c r="D1802" s="181">
        <v>0</v>
      </c>
      <c r="E1802" s="181">
        <v>0</v>
      </c>
      <c r="F1802" s="181">
        <v>0</v>
      </c>
      <c r="G1802" s="181">
        <v>0</v>
      </c>
      <c r="H1802" s="181">
        <v>0</v>
      </c>
      <c r="I1802" s="181">
        <v>0</v>
      </c>
      <c r="J1802" s="166"/>
      <c r="K1802" s="166"/>
      <c r="L1802" s="166"/>
      <c r="M1802" s="166"/>
      <c r="N1802" s="166"/>
      <c r="O1802" s="166"/>
      <c r="P1802" s="166"/>
      <c r="Q1802" s="166"/>
      <c r="R1802" s="166"/>
      <c r="S1802" s="166"/>
      <c r="T1802" s="182">
        <v>0</v>
      </c>
      <c r="U1802" s="182">
        <v>0</v>
      </c>
      <c r="V1802" s="182">
        <v>0</v>
      </c>
    </row>
    <row r="1803" spans="1:22" s="167" customFormat="1" x14ac:dyDescent="0.25">
      <c r="A1803" s="179">
        <v>612018</v>
      </c>
      <c r="B1803" s="180" t="s">
        <v>2224</v>
      </c>
      <c r="C1803" s="181">
        <v>0</v>
      </c>
      <c r="D1803" s="181">
        <v>0</v>
      </c>
      <c r="E1803" s="181">
        <v>0</v>
      </c>
      <c r="F1803" s="181">
        <v>0</v>
      </c>
      <c r="G1803" s="181">
        <v>0</v>
      </c>
      <c r="H1803" s="181">
        <v>0</v>
      </c>
      <c r="I1803" s="181">
        <v>0</v>
      </c>
      <c r="J1803" s="166"/>
      <c r="K1803" s="166"/>
      <c r="L1803" s="166"/>
      <c r="M1803" s="166"/>
      <c r="N1803" s="166"/>
      <c r="O1803" s="166"/>
      <c r="P1803" s="166"/>
      <c r="Q1803" s="166"/>
      <c r="R1803" s="166"/>
      <c r="S1803" s="166"/>
      <c r="T1803" s="182">
        <v>0</v>
      </c>
      <c r="U1803" s="182">
        <v>0</v>
      </c>
      <c r="V1803" s="182">
        <v>0</v>
      </c>
    </row>
    <row r="1804" spans="1:22" s="167" customFormat="1" x14ac:dyDescent="0.25">
      <c r="A1804" s="179">
        <v>612019</v>
      </c>
      <c r="B1804" s="180" t="s">
        <v>2225</v>
      </c>
      <c r="C1804" s="181">
        <v>0</v>
      </c>
      <c r="D1804" s="181">
        <v>0</v>
      </c>
      <c r="E1804" s="181">
        <v>0</v>
      </c>
      <c r="F1804" s="181">
        <v>0</v>
      </c>
      <c r="G1804" s="181">
        <v>0</v>
      </c>
      <c r="H1804" s="181">
        <v>0</v>
      </c>
      <c r="I1804" s="181">
        <v>0</v>
      </c>
      <c r="J1804" s="166"/>
      <c r="K1804" s="166"/>
      <c r="L1804" s="166"/>
      <c r="M1804" s="166"/>
      <c r="N1804" s="166"/>
      <c r="O1804" s="166"/>
      <c r="P1804" s="166"/>
      <c r="Q1804" s="166"/>
      <c r="R1804" s="166"/>
      <c r="S1804" s="166"/>
      <c r="T1804" s="182">
        <v>0</v>
      </c>
      <c r="U1804" s="182">
        <v>0</v>
      </c>
      <c r="V1804" s="182">
        <v>0</v>
      </c>
    </row>
    <row r="1805" spans="1:22" s="167" customFormat="1" x14ac:dyDescent="0.25">
      <c r="A1805" s="179">
        <v>612020</v>
      </c>
      <c r="B1805" s="180" t="s">
        <v>2226</v>
      </c>
      <c r="C1805" s="181">
        <v>0</v>
      </c>
      <c r="D1805" s="181">
        <v>0</v>
      </c>
      <c r="E1805" s="181">
        <v>0</v>
      </c>
      <c r="F1805" s="181">
        <v>0</v>
      </c>
      <c r="G1805" s="181">
        <v>0</v>
      </c>
      <c r="H1805" s="181">
        <v>0</v>
      </c>
      <c r="I1805" s="181">
        <v>0</v>
      </c>
      <c r="J1805" s="166"/>
      <c r="K1805" s="166"/>
      <c r="L1805" s="166"/>
      <c r="M1805" s="166"/>
      <c r="N1805" s="166"/>
      <c r="O1805" s="166"/>
      <c r="P1805" s="166"/>
      <c r="Q1805" s="166"/>
      <c r="R1805" s="166"/>
      <c r="S1805" s="166"/>
      <c r="T1805" s="182">
        <v>0</v>
      </c>
      <c r="U1805" s="182">
        <v>0</v>
      </c>
      <c r="V1805" s="182">
        <v>0</v>
      </c>
    </row>
    <row r="1806" spans="1:22" s="167" customFormat="1" x14ac:dyDescent="0.25">
      <c r="A1806" s="179">
        <v>612021</v>
      </c>
      <c r="B1806" s="180" t="s">
        <v>362</v>
      </c>
      <c r="C1806" s="181">
        <v>0</v>
      </c>
      <c r="D1806" s="181">
        <v>0</v>
      </c>
      <c r="E1806" s="181">
        <v>0</v>
      </c>
      <c r="F1806" s="181">
        <v>0</v>
      </c>
      <c r="G1806" s="181">
        <v>0</v>
      </c>
      <c r="H1806" s="181">
        <v>0</v>
      </c>
      <c r="I1806" s="181">
        <v>0</v>
      </c>
      <c r="J1806" s="166"/>
      <c r="K1806" s="166"/>
      <c r="L1806" s="166"/>
      <c r="M1806" s="166"/>
      <c r="N1806" s="166"/>
      <c r="O1806" s="166"/>
      <c r="P1806" s="166"/>
      <c r="Q1806" s="166"/>
      <c r="R1806" s="166"/>
      <c r="S1806" s="166"/>
      <c r="T1806" s="182">
        <v>0</v>
      </c>
      <c r="U1806" s="182">
        <v>0</v>
      </c>
      <c r="V1806" s="182">
        <v>0</v>
      </c>
    </row>
    <row r="1807" spans="1:22" s="167" customFormat="1" x14ac:dyDescent="0.25">
      <c r="A1807" s="179">
        <v>612022</v>
      </c>
      <c r="B1807" s="180" t="s">
        <v>2227</v>
      </c>
      <c r="C1807" s="181">
        <v>0</v>
      </c>
      <c r="D1807" s="181">
        <v>0</v>
      </c>
      <c r="E1807" s="181">
        <v>0</v>
      </c>
      <c r="F1807" s="181">
        <v>0</v>
      </c>
      <c r="G1807" s="181">
        <v>0</v>
      </c>
      <c r="H1807" s="181">
        <v>0</v>
      </c>
      <c r="I1807" s="181">
        <v>0</v>
      </c>
      <c r="J1807" s="166"/>
      <c r="K1807" s="166"/>
      <c r="L1807" s="166"/>
      <c r="M1807" s="166"/>
      <c r="N1807" s="166"/>
      <c r="O1807" s="166"/>
      <c r="P1807" s="166"/>
      <c r="Q1807" s="166"/>
      <c r="R1807" s="166"/>
      <c r="S1807" s="166"/>
      <c r="T1807" s="182">
        <v>0</v>
      </c>
      <c r="U1807" s="182">
        <v>0</v>
      </c>
      <c r="V1807" s="182">
        <v>0</v>
      </c>
    </row>
    <row r="1808" spans="1:22" s="167" customFormat="1" x14ac:dyDescent="0.25">
      <c r="A1808" s="179">
        <v>612023</v>
      </c>
      <c r="B1808" s="180" t="s">
        <v>2228</v>
      </c>
      <c r="C1808" s="181">
        <v>0</v>
      </c>
      <c r="D1808" s="181">
        <v>0</v>
      </c>
      <c r="E1808" s="181">
        <v>0</v>
      </c>
      <c r="F1808" s="181">
        <v>0</v>
      </c>
      <c r="G1808" s="181">
        <v>0</v>
      </c>
      <c r="H1808" s="181">
        <v>0</v>
      </c>
      <c r="I1808" s="181">
        <v>0</v>
      </c>
      <c r="J1808" s="166"/>
      <c r="K1808" s="166"/>
      <c r="L1808" s="166"/>
      <c r="M1808" s="166"/>
      <c r="N1808" s="166"/>
      <c r="O1808" s="166"/>
      <c r="P1808" s="166"/>
      <c r="Q1808" s="166"/>
      <c r="R1808" s="166"/>
      <c r="S1808" s="166"/>
      <c r="T1808" s="182">
        <v>0</v>
      </c>
      <c r="U1808" s="182">
        <v>0</v>
      </c>
      <c r="V1808" s="182">
        <v>0</v>
      </c>
    </row>
    <row r="1809" spans="1:22" s="167" customFormat="1" x14ac:dyDescent="0.25">
      <c r="A1809" s="179">
        <v>612024</v>
      </c>
      <c r="B1809" s="180" t="s">
        <v>2229</v>
      </c>
      <c r="C1809" s="181">
        <v>0</v>
      </c>
      <c r="D1809" s="181">
        <v>0</v>
      </c>
      <c r="E1809" s="181">
        <v>0</v>
      </c>
      <c r="F1809" s="181">
        <v>0</v>
      </c>
      <c r="G1809" s="181">
        <v>0</v>
      </c>
      <c r="H1809" s="181">
        <v>0</v>
      </c>
      <c r="I1809" s="181">
        <v>0</v>
      </c>
      <c r="J1809" s="166"/>
      <c r="K1809" s="166"/>
      <c r="L1809" s="166"/>
      <c r="M1809" s="166"/>
      <c r="N1809" s="166"/>
      <c r="O1809" s="166"/>
      <c r="P1809" s="166"/>
      <c r="Q1809" s="166"/>
      <c r="R1809" s="166"/>
      <c r="S1809" s="166"/>
      <c r="T1809" s="182">
        <v>0</v>
      </c>
      <c r="U1809" s="182">
        <v>0</v>
      </c>
      <c r="V1809" s="182">
        <v>0</v>
      </c>
    </row>
    <row r="1810" spans="1:22" s="167" customFormat="1" x14ac:dyDescent="0.25">
      <c r="A1810" s="179">
        <v>612025</v>
      </c>
      <c r="B1810" s="180" t="s">
        <v>2230</v>
      </c>
      <c r="C1810" s="181">
        <v>0</v>
      </c>
      <c r="D1810" s="181">
        <v>0</v>
      </c>
      <c r="E1810" s="181">
        <v>0</v>
      </c>
      <c r="F1810" s="181">
        <v>0</v>
      </c>
      <c r="G1810" s="181">
        <v>0</v>
      </c>
      <c r="H1810" s="181">
        <v>0</v>
      </c>
      <c r="I1810" s="181">
        <v>0</v>
      </c>
      <c r="J1810" s="166"/>
      <c r="K1810" s="166"/>
      <c r="L1810" s="166"/>
      <c r="M1810" s="166"/>
      <c r="N1810" s="166"/>
      <c r="O1810" s="166"/>
      <c r="P1810" s="166"/>
      <c r="Q1810" s="166"/>
      <c r="R1810" s="166"/>
      <c r="S1810" s="166"/>
      <c r="T1810" s="182">
        <v>0</v>
      </c>
      <c r="U1810" s="182">
        <v>0</v>
      </c>
      <c r="V1810" s="182">
        <v>0</v>
      </c>
    </row>
    <row r="1811" spans="1:22" s="167" customFormat="1" x14ac:dyDescent="0.25">
      <c r="A1811" s="179">
        <v>612026</v>
      </c>
      <c r="B1811" s="180" t="s">
        <v>2231</v>
      </c>
      <c r="C1811" s="181">
        <v>0</v>
      </c>
      <c r="D1811" s="181">
        <v>0</v>
      </c>
      <c r="E1811" s="181">
        <v>0</v>
      </c>
      <c r="F1811" s="181">
        <v>0</v>
      </c>
      <c r="G1811" s="181">
        <v>0</v>
      </c>
      <c r="H1811" s="181">
        <v>0</v>
      </c>
      <c r="I1811" s="181">
        <v>0</v>
      </c>
      <c r="J1811" s="166"/>
      <c r="K1811" s="166"/>
      <c r="L1811" s="166"/>
      <c r="M1811" s="166"/>
      <c r="N1811" s="166"/>
      <c r="O1811" s="166"/>
      <c r="P1811" s="166"/>
      <c r="Q1811" s="166"/>
      <c r="R1811" s="166"/>
      <c r="S1811" s="166"/>
      <c r="T1811" s="182">
        <v>0</v>
      </c>
      <c r="U1811" s="182">
        <v>0</v>
      </c>
      <c r="V1811" s="182">
        <v>0</v>
      </c>
    </row>
    <row r="1812" spans="1:22" s="167" customFormat="1" x14ac:dyDescent="0.25">
      <c r="A1812" s="179">
        <v>612027</v>
      </c>
      <c r="B1812" s="180" t="s">
        <v>2232</v>
      </c>
      <c r="C1812" s="181">
        <v>0</v>
      </c>
      <c r="D1812" s="181">
        <v>0</v>
      </c>
      <c r="E1812" s="181">
        <v>0</v>
      </c>
      <c r="F1812" s="181">
        <v>0</v>
      </c>
      <c r="G1812" s="181">
        <v>0</v>
      </c>
      <c r="H1812" s="181">
        <v>0</v>
      </c>
      <c r="I1812" s="181">
        <v>0</v>
      </c>
      <c r="J1812" s="166"/>
      <c r="K1812" s="166"/>
      <c r="L1812" s="166"/>
      <c r="M1812" s="166"/>
      <c r="N1812" s="166"/>
      <c r="O1812" s="166"/>
      <c r="P1812" s="166"/>
      <c r="Q1812" s="166"/>
      <c r="R1812" s="166"/>
      <c r="S1812" s="166"/>
      <c r="T1812" s="182">
        <v>0</v>
      </c>
      <c r="U1812" s="182">
        <v>0</v>
      </c>
      <c r="V1812" s="182">
        <v>0</v>
      </c>
    </row>
    <row r="1813" spans="1:22" s="167" customFormat="1" x14ac:dyDescent="0.25">
      <c r="A1813" s="179">
        <v>612028</v>
      </c>
      <c r="B1813" s="180" t="s">
        <v>2481</v>
      </c>
      <c r="C1813" s="181">
        <v>0</v>
      </c>
      <c r="D1813" s="181">
        <v>0</v>
      </c>
      <c r="E1813" s="181">
        <v>0</v>
      </c>
      <c r="F1813" s="181">
        <v>0</v>
      </c>
      <c r="G1813" s="181">
        <v>0</v>
      </c>
      <c r="H1813" s="181">
        <v>0</v>
      </c>
      <c r="I1813" s="181">
        <v>0</v>
      </c>
      <c r="J1813" s="166"/>
      <c r="K1813" s="166"/>
      <c r="L1813" s="166"/>
      <c r="M1813" s="166"/>
      <c r="N1813" s="166"/>
      <c r="O1813" s="166"/>
      <c r="P1813" s="166"/>
      <c r="Q1813" s="166"/>
      <c r="R1813" s="166"/>
      <c r="S1813" s="166"/>
      <c r="T1813" s="182">
        <v>0</v>
      </c>
      <c r="U1813" s="182">
        <v>0</v>
      </c>
      <c r="V1813" s="182">
        <v>0</v>
      </c>
    </row>
    <row r="1814" spans="1:22" s="167" customFormat="1" x14ac:dyDescent="0.25">
      <c r="A1814" s="179">
        <v>612029</v>
      </c>
      <c r="B1814" s="180" t="s">
        <v>2234</v>
      </c>
      <c r="C1814" s="181">
        <v>0</v>
      </c>
      <c r="D1814" s="181">
        <v>0</v>
      </c>
      <c r="E1814" s="181">
        <v>0</v>
      </c>
      <c r="F1814" s="181">
        <v>0</v>
      </c>
      <c r="G1814" s="181">
        <v>0</v>
      </c>
      <c r="H1814" s="181">
        <v>0</v>
      </c>
      <c r="I1814" s="181">
        <v>0</v>
      </c>
      <c r="J1814" s="166"/>
      <c r="K1814" s="166"/>
      <c r="L1814" s="166"/>
      <c r="M1814" s="166"/>
      <c r="N1814" s="166"/>
      <c r="O1814" s="166"/>
      <c r="P1814" s="166"/>
      <c r="Q1814" s="166"/>
      <c r="R1814" s="166"/>
      <c r="S1814" s="166"/>
      <c r="T1814" s="182">
        <v>0</v>
      </c>
      <c r="U1814" s="182">
        <v>0</v>
      </c>
      <c r="V1814" s="182">
        <v>0</v>
      </c>
    </row>
    <row r="1815" spans="1:22" s="167" customFormat="1" x14ac:dyDescent="0.25">
      <c r="A1815" s="179">
        <v>612030</v>
      </c>
      <c r="B1815" s="180" t="s">
        <v>2235</v>
      </c>
      <c r="C1815" s="181">
        <v>0</v>
      </c>
      <c r="D1815" s="181">
        <v>0</v>
      </c>
      <c r="E1815" s="181">
        <v>0</v>
      </c>
      <c r="F1815" s="181">
        <v>0</v>
      </c>
      <c r="G1815" s="181">
        <v>0</v>
      </c>
      <c r="H1815" s="181">
        <v>0</v>
      </c>
      <c r="I1815" s="181">
        <v>0</v>
      </c>
      <c r="J1815" s="166"/>
      <c r="K1815" s="166"/>
      <c r="L1815" s="166"/>
      <c r="M1815" s="166"/>
      <c r="N1815" s="166"/>
      <c r="O1815" s="166"/>
      <c r="P1815" s="166"/>
      <c r="Q1815" s="166"/>
      <c r="R1815" s="166"/>
      <c r="S1815" s="166"/>
      <c r="T1815" s="182">
        <v>0</v>
      </c>
      <c r="U1815" s="182">
        <v>0</v>
      </c>
      <c r="V1815" s="182">
        <v>0</v>
      </c>
    </row>
    <row r="1816" spans="1:22" s="167" customFormat="1" x14ac:dyDescent="0.25">
      <c r="A1816" s="179">
        <v>612031</v>
      </c>
      <c r="B1816" s="180" t="s">
        <v>2236</v>
      </c>
      <c r="C1816" s="181">
        <v>0</v>
      </c>
      <c r="D1816" s="181">
        <v>0</v>
      </c>
      <c r="E1816" s="181">
        <v>0</v>
      </c>
      <c r="F1816" s="181">
        <v>0</v>
      </c>
      <c r="G1816" s="181">
        <v>0</v>
      </c>
      <c r="H1816" s="181">
        <v>0</v>
      </c>
      <c r="I1816" s="181">
        <v>0</v>
      </c>
      <c r="J1816" s="166"/>
      <c r="K1816" s="166"/>
      <c r="L1816" s="166"/>
      <c r="M1816" s="166"/>
      <c r="N1816" s="166"/>
      <c r="O1816" s="166"/>
      <c r="P1816" s="166"/>
      <c r="Q1816" s="166"/>
      <c r="R1816" s="166"/>
      <c r="S1816" s="166"/>
      <c r="T1816" s="182">
        <v>0</v>
      </c>
      <c r="U1816" s="182">
        <v>0</v>
      </c>
      <c r="V1816" s="182">
        <v>0</v>
      </c>
    </row>
    <row r="1817" spans="1:22" s="167" customFormat="1" x14ac:dyDescent="0.25">
      <c r="A1817" s="179">
        <v>612032</v>
      </c>
      <c r="B1817" s="180" t="s">
        <v>2237</v>
      </c>
      <c r="C1817" s="181">
        <v>0</v>
      </c>
      <c r="D1817" s="181">
        <v>0</v>
      </c>
      <c r="E1817" s="181">
        <v>0</v>
      </c>
      <c r="F1817" s="181">
        <v>0</v>
      </c>
      <c r="G1817" s="181">
        <v>0</v>
      </c>
      <c r="H1817" s="181">
        <v>0</v>
      </c>
      <c r="I1817" s="181">
        <v>0</v>
      </c>
      <c r="J1817" s="166"/>
      <c r="K1817" s="166"/>
      <c r="L1817" s="166"/>
      <c r="M1817" s="166"/>
      <c r="N1817" s="166"/>
      <c r="O1817" s="166"/>
      <c r="P1817" s="166"/>
      <c r="Q1817" s="166"/>
      <c r="R1817" s="166"/>
      <c r="S1817" s="166"/>
      <c r="T1817" s="182">
        <v>0</v>
      </c>
      <c r="U1817" s="182">
        <v>0</v>
      </c>
      <c r="V1817" s="182">
        <v>0</v>
      </c>
    </row>
    <row r="1818" spans="1:22" s="167" customFormat="1" x14ac:dyDescent="0.25">
      <c r="A1818" s="179">
        <v>612033</v>
      </c>
      <c r="B1818" s="180" t="s">
        <v>2238</v>
      </c>
      <c r="C1818" s="181">
        <v>0</v>
      </c>
      <c r="D1818" s="181">
        <v>0</v>
      </c>
      <c r="E1818" s="181">
        <v>0</v>
      </c>
      <c r="F1818" s="181">
        <v>0</v>
      </c>
      <c r="G1818" s="181">
        <v>0</v>
      </c>
      <c r="H1818" s="181">
        <v>0</v>
      </c>
      <c r="I1818" s="181">
        <v>0</v>
      </c>
      <c r="J1818" s="166"/>
      <c r="K1818" s="166"/>
      <c r="L1818" s="166"/>
      <c r="M1818" s="166"/>
      <c r="N1818" s="166"/>
      <c r="O1818" s="166"/>
      <c r="P1818" s="166"/>
      <c r="Q1818" s="166"/>
      <c r="R1818" s="166"/>
      <c r="S1818" s="166"/>
      <c r="T1818" s="182">
        <v>0</v>
      </c>
      <c r="U1818" s="182">
        <v>0</v>
      </c>
      <c r="V1818" s="182">
        <v>0</v>
      </c>
    </row>
    <row r="1819" spans="1:22" s="167" customFormat="1" x14ac:dyDescent="0.25">
      <c r="A1819" s="179">
        <v>612034</v>
      </c>
      <c r="B1819" s="180" t="s">
        <v>349</v>
      </c>
      <c r="C1819" s="181">
        <v>0</v>
      </c>
      <c r="D1819" s="181">
        <v>0</v>
      </c>
      <c r="E1819" s="181">
        <v>0</v>
      </c>
      <c r="F1819" s="181">
        <v>0</v>
      </c>
      <c r="G1819" s="181">
        <v>0</v>
      </c>
      <c r="H1819" s="181">
        <v>0</v>
      </c>
      <c r="I1819" s="181">
        <v>0</v>
      </c>
      <c r="J1819" s="166"/>
      <c r="K1819" s="166"/>
      <c r="L1819" s="166"/>
      <c r="M1819" s="166"/>
      <c r="N1819" s="166"/>
      <c r="O1819" s="166"/>
      <c r="P1819" s="166"/>
      <c r="Q1819" s="166"/>
      <c r="R1819" s="166"/>
      <c r="S1819" s="166"/>
      <c r="T1819" s="182">
        <v>0</v>
      </c>
      <c r="U1819" s="182">
        <v>0</v>
      </c>
      <c r="V1819" s="182">
        <v>0</v>
      </c>
    </row>
    <row r="1820" spans="1:22" s="167" customFormat="1" x14ac:dyDescent="0.25">
      <c r="A1820" s="179">
        <v>612035</v>
      </c>
      <c r="B1820" s="180" t="s">
        <v>2239</v>
      </c>
      <c r="C1820" s="181">
        <v>0</v>
      </c>
      <c r="D1820" s="181">
        <v>0</v>
      </c>
      <c r="E1820" s="181">
        <v>0</v>
      </c>
      <c r="F1820" s="181">
        <v>0</v>
      </c>
      <c r="G1820" s="181">
        <v>0</v>
      </c>
      <c r="H1820" s="181">
        <v>0</v>
      </c>
      <c r="I1820" s="181">
        <v>0</v>
      </c>
      <c r="J1820" s="166"/>
      <c r="K1820" s="166"/>
      <c r="L1820" s="166"/>
      <c r="M1820" s="166"/>
      <c r="N1820" s="166"/>
      <c r="O1820" s="166"/>
      <c r="P1820" s="166"/>
      <c r="Q1820" s="166"/>
      <c r="R1820" s="166"/>
      <c r="S1820" s="166"/>
      <c r="T1820" s="182">
        <v>0</v>
      </c>
      <c r="U1820" s="182">
        <v>0</v>
      </c>
      <c r="V1820" s="182">
        <v>0</v>
      </c>
    </row>
    <row r="1821" spans="1:22" s="167" customFormat="1" x14ac:dyDescent="0.25">
      <c r="A1821" s="179">
        <v>612036</v>
      </c>
      <c r="B1821" s="180" t="s">
        <v>2240</v>
      </c>
      <c r="C1821" s="181">
        <v>0</v>
      </c>
      <c r="D1821" s="181">
        <v>0</v>
      </c>
      <c r="E1821" s="181">
        <v>0</v>
      </c>
      <c r="F1821" s="181">
        <v>0</v>
      </c>
      <c r="G1821" s="181">
        <v>0</v>
      </c>
      <c r="H1821" s="181">
        <v>0</v>
      </c>
      <c r="I1821" s="181">
        <v>0</v>
      </c>
      <c r="J1821" s="166"/>
      <c r="K1821" s="166"/>
      <c r="L1821" s="166"/>
      <c r="M1821" s="166"/>
      <c r="N1821" s="166"/>
      <c r="O1821" s="166"/>
      <c r="P1821" s="166"/>
      <c r="Q1821" s="166"/>
      <c r="R1821" s="166"/>
      <c r="S1821" s="166"/>
      <c r="T1821" s="182">
        <v>0</v>
      </c>
      <c r="U1821" s="182">
        <v>0</v>
      </c>
      <c r="V1821" s="182">
        <v>0</v>
      </c>
    </row>
    <row r="1822" spans="1:22" s="167" customFormat="1" x14ac:dyDescent="0.25">
      <c r="A1822" s="179">
        <v>612037</v>
      </c>
      <c r="B1822" s="180" t="s">
        <v>2241</v>
      </c>
      <c r="C1822" s="181">
        <v>0</v>
      </c>
      <c r="D1822" s="181">
        <v>0</v>
      </c>
      <c r="E1822" s="181">
        <v>0</v>
      </c>
      <c r="F1822" s="181">
        <v>0</v>
      </c>
      <c r="G1822" s="181">
        <v>0</v>
      </c>
      <c r="H1822" s="181">
        <v>0</v>
      </c>
      <c r="I1822" s="181">
        <v>0</v>
      </c>
      <c r="J1822" s="166"/>
      <c r="K1822" s="166"/>
      <c r="L1822" s="166"/>
      <c r="M1822" s="166"/>
      <c r="N1822" s="166"/>
      <c r="O1822" s="166"/>
      <c r="P1822" s="166"/>
      <c r="Q1822" s="166"/>
      <c r="R1822" s="166"/>
      <c r="S1822" s="166"/>
      <c r="T1822" s="182">
        <v>0</v>
      </c>
      <c r="U1822" s="182">
        <v>0</v>
      </c>
      <c r="V1822" s="182">
        <v>0</v>
      </c>
    </row>
    <row r="1823" spans="1:22" s="167" customFormat="1" x14ac:dyDescent="0.25">
      <c r="A1823" s="179">
        <v>612038</v>
      </c>
      <c r="B1823" s="180" t="s">
        <v>2242</v>
      </c>
      <c r="C1823" s="181">
        <v>0</v>
      </c>
      <c r="D1823" s="181">
        <v>0</v>
      </c>
      <c r="E1823" s="181">
        <v>0</v>
      </c>
      <c r="F1823" s="181">
        <v>0</v>
      </c>
      <c r="G1823" s="181">
        <v>0</v>
      </c>
      <c r="H1823" s="181">
        <v>0</v>
      </c>
      <c r="I1823" s="181">
        <v>0</v>
      </c>
      <c r="J1823" s="166"/>
      <c r="K1823" s="166"/>
      <c r="L1823" s="166"/>
      <c r="M1823" s="166"/>
      <c r="N1823" s="166"/>
      <c r="O1823" s="166"/>
      <c r="P1823" s="166"/>
      <c r="Q1823" s="166"/>
      <c r="R1823" s="166"/>
      <c r="S1823" s="166"/>
      <c r="T1823" s="182">
        <v>0</v>
      </c>
      <c r="U1823" s="182">
        <v>0</v>
      </c>
      <c r="V1823" s="182">
        <v>0</v>
      </c>
    </row>
    <row r="1824" spans="1:22" s="167" customFormat="1" x14ac:dyDescent="0.25">
      <c r="A1824" s="179">
        <v>612039</v>
      </c>
      <c r="B1824" s="180" t="s">
        <v>2243</v>
      </c>
      <c r="C1824" s="181">
        <v>0</v>
      </c>
      <c r="D1824" s="181">
        <v>0</v>
      </c>
      <c r="E1824" s="181">
        <v>0</v>
      </c>
      <c r="F1824" s="181">
        <v>0</v>
      </c>
      <c r="G1824" s="181">
        <v>0</v>
      </c>
      <c r="H1824" s="181">
        <v>0</v>
      </c>
      <c r="I1824" s="181">
        <v>0</v>
      </c>
      <c r="J1824" s="166"/>
      <c r="K1824" s="166"/>
      <c r="L1824" s="166"/>
      <c r="M1824" s="166"/>
      <c r="N1824" s="166"/>
      <c r="O1824" s="166"/>
      <c r="P1824" s="166"/>
      <c r="Q1824" s="166"/>
      <c r="R1824" s="166"/>
      <c r="S1824" s="166"/>
      <c r="T1824" s="182">
        <v>0</v>
      </c>
      <c r="U1824" s="182">
        <v>0</v>
      </c>
      <c r="V1824" s="182">
        <v>0</v>
      </c>
    </row>
    <row r="1825" spans="1:22" s="167" customFormat="1" x14ac:dyDescent="0.25">
      <c r="A1825" s="179">
        <v>612040</v>
      </c>
      <c r="B1825" s="180" t="s">
        <v>2244</v>
      </c>
      <c r="C1825" s="181">
        <v>0</v>
      </c>
      <c r="D1825" s="181">
        <v>0</v>
      </c>
      <c r="E1825" s="181">
        <v>0</v>
      </c>
      <c r="F1825" s="181">
        <v>0</v>
      </c>
      <c r="G1825" s="181">
        <v>0</v>
      </c>
      <c r="H1825" s="181">
        <v>0</v>
      </c>
      <c r="I1825" s="181">
        <v>0</v>
      </c>
      <c r="J1825" s="166"/>
      <c r="K1825" s="166"/>
      <c r="L1825" s="166"/>
      <c r="M1825" s="166"/>
      <c r="N1825" s="166"/>
      <c r="O1825" s="166"/>
      <c r="P1825" s="166"/>
      <c r="Q1825" s="166"/>
      <c r="R1825" s="166"/>
      <c r="S1825" s="166"/>
      <c r="T1825" s="182">
        <v>0</v>
      </c>
      <c r="U1825" s="182">
        <v>0</v>
      </c>
      <c r="V1825" s="182">
        <v>0</v>
      </c>
    </row>
    <row r="1826" spans="1:22" s="167" customFormat="1" x14ac:dyDescent="0.25">
      <c r="A1826" s="179">
        <v>612041</v>
      </c>
      <c r="B1826" s="180" t="s">
        <v>2245</v>
      </c>
      <c r="C1826" s="181">
        <v>0</v>
      </c>
      <c r="D1826" s="181">
        <v>0</v>
      </c>
      <c r="E1826" s="181">
        <v>0</v>
      </c>
      <c r="F1826" s="181">
        <v>0</v>
      </c>
      <c r="G1826" s="181">
        <v>0</v>
      </c>
      <c r="H1826" s="181">
        <v>0</v>
      </c>
      <c r="I1826" s="181">
        <v>0</v>
      </c>
      <c r="J1826" s="166"/>
      <c r="K1826" s="166"/>
      <c r="L1826" s="166"/>
      <c r="M1826" s="166"/>
      <c r="N1826" s="166"/>
      <c r="O1826" s="166"/>
      <c r="P1826" s="166"/>
      <c r="Q1826" s="166"/>
      <c r="R1826" s="166"/>
      <c r="S1826" s="166"/>
      <c r="T1826" s="182">
        <v>0</v>
      </c>
      <c r="U1826" s="182">
        <v>0</v>
      </c>
      <c r="V1826" s="182">
        <v>0</v>
      </c>
    </row>
    <row r="1827" spans="1:22" s="167" customFormat="1" x14ac:dyDescent="0.25">
      <c r="A1827" s="179">
        <v>612042</v>
      </c>
      <c r="B1827" s="180" t="s">
        <v>2246</v>
      </c>
      <c r="C1827" s="181">
        <v>0</v>
      </c>
      <c r="D1827" s="181">
        <v>0</v>
      </c>
      <c r="E1827" s="181">
        <v>0</v>
      </c>
      <c r="F1827" s="181">
        <v>0</v>
      </c>
      <c r="G1827" s="181">
        <v>0</v>
      </c>
      <c r="H1827" s="181">
        <v>0</v>
      </c>
      <c r="I1827" s="181">
        <v>0</v>
      </c>
      <c r="J1827" s="166"/>
      <c r="K1827" s="166"/>
      <c r="L1827" s="166"/>
      <c r="M1827" s="166"/>
      <c r="N1827" s="166"/>
      <c r="O1827" s="166"/>
      <c r="P1827" s="166"/>
      <c r="Q1827" s="166"/>
      <c r="R1827" s="166"/>
      <c r="S1827" s="166"/>
      <c r="T1827" s="182">
        <v>0</v>
      </c>
      <c r="U1827" s="182">
        <v>0</v>
      </c>
      <c r="V1827" s="182">
        <v>0</v>
      </c>
    </row>
    <row r="1828" spans="1:22" s="167" customFormat="1" x14ac:dyDescent="0.25">
      <c r="A1828" s="179">
        <v>612043</v>
      </c>
      <c r="B1828" s="180" t="s">
        <v>2247</v>
      </c>
      <c r="C1828" s="181">
        <v>0</v>
      </c>
      <c r="D1828" s="181">
        <v>0</v>
      </c>
      <c r="E1828" s="181">
        <v>0</v>
      </c>
      <c r="F1828" s="181">
        <v>0</v>
      </c>
      <c r="G1828" s="181">
        <v>0</v>
      </c>
      <c r="H1828" s="181">
        <v>0</v>
      </c>
      <c r="I1828" s="181">
        <v>0</v>
      </c>
      <c r="J1828" s="166"/>
      <c r="K1828" s="166"/>
      <c r="L1828" s="166"/>
      <c r="M1828" s="166"/>
      <c r="N1828" s="166"/>
      <c r="O1828" s="166"/>
      <c r="P1828" s="166"/>
      <c r="Q1828" s="166"/>
      <c r="R1828" s="166"/>
      <c r="S1828" s="166"/>
      <c r="T1828" s="182">
        <v>0</v>
      </c>
      <c r="U1828" s="182">
        <v>0</v>
      </c>
      <c r="V1828" s="182">
        <v>0</v>
      </c>
    </row>
    <row r="1829" spans="1:22" s="167" customFormat="1" x14ac:dyDescent="0.25">
      <c r="A1829" s="179">
        <v>612044</v>
      </c>
      <c r="B1829" s="180" t="s">
        <v>2248</v>
      </c>
      <c r="C1829" s="181">
        <v>0</v>
      </c>
      <c r="D1829" s="181">
        <v>0</v>
      </c>
      <c r="E1829" s="181">
        <v>0</v>
      </c>
      <c r="F1829" s="181">
        <v>0</v>
      </c>
      <c r="G1829" s="181">
        <v>0</v>
      </c>
      <c r="H1829" s="181">
        <v>0</v>
      </c>
      <c r="I1829" s="181">
        <v>0</v>
      </c>
      <c r="J1829" s="166"/>
      <c r="K1829" s="166"/>
      <c r="L1829" s="166"/>
      <c r="M1829" s="166"/>
      <c r="N1829" s="166"/>
      <c r="O1829" s="166"/>
      <c r="P1829" s="166"/>
      <c r="Q1829" s="166"/>
      <c r="R1829" s="166"/>
      <c r="S1829" s="166"/>
      <c r="T1829" s="182">
        <v>0</v>
      </c>
      <c r="U1829" s="182">
        <v>0</v>
      </c>
      <c r="V1829" s="182">
        <v>0</v>
      </c>
    </row>
    <row r="1830" spans="1:22" s="167" customFormat="1" x14ac:dyDescent="0.25">
      <c r="A1830" s="179">
        <v>612045</v>
      </c>
      <c r="B1830" s="180" t="s">
        <v>2249</v>
      </c>
      <c r="C1830" s="181">
        <v>0</v>
      </c>
      <c r="D1830" s="181">
        <v>0</v>
      </c>
      <c r="E1830" s="181">
        <v>0</v>
      </c>
      <c r="F1830" s="181">
        <v>0</v>
      </c>
      <c r="G1830" s="181">
        <v>0</v>
      </c>
      <c r="H1830" s="181">
        <v>0</v>
      </c>
      <c r="I1830" s="181">
        <v>0</v>
      </c>
      <c r="J1830" s="166"/>
      <c r="K1830" s="166"/>
      <c r="L1830" s="166"/>
      <c r="M1830" s="166"/>
      <c r="N1830" s="166"/>
      <c r="O1830" s="166"/>
      <c r="P1830" s="166"/>
      <c r="Q1830" s="166"/>
      <c r="R1830" s="166"/>
      <c r="S1830" s="166"/>
      <c r="T1830" s="182">
        <v>0</v>
      </c>
      <c r="U1830" s="182">
        <v>0</v>
      </c>
      <c r="V1830" s="182">
        <v>0</v>
      </c>
    </row>
    <row r="1831" spans="1:22" s="167" customFormat="1" x14ac:dyDescent="0.25">
      <c r="A1831" s="179">
        <v>612046</v>
      </c>
      <c r="B1831" s="180" t="s">
        <v>2250</v>
      </c>
      <c r="C1831" s="181">
        <v>0</v>
      </c>
      <c r="D1831" s="181">
        <v>0</v>
      </c>
      <c r="E1831" s="181">
        <v>0</v>
      </c>
      <c r="F1831" s="181">
        <v>0</v>
      </c>
      <c r="G1831" s="181">
        <v>0</v>
      </c>
      <c r="H1831" s="181">
        <v>0</v>
      </c>
      <c r="I1831" s="181">
        <v>0</v>
      </c>
      <c r="J1831" s="166"/>
      <c r="K1831" s="166"/>
      <c r="L1831" s="166"/>
      <c r="M1831" s="166"/>
      <c r="N1831" s="166"/>
      <c r="O1831" s="166"/>
      <c r="P1831" s="166"/>
      <c r="Q1831" s="166"/>
      <c r="R1831" s="166"/>
      <c r="S1831" s="166"/>
      <c r="T1831" s="182">
        <v>0</v>
      </c>
      <c r="U1831" s="182">
        <v>0</v>
      </c>
      <c r="V1831" s="182">
        <v>0</v>
      </c>
    </row>
    <row r="1832" spans="1:22" s="167" customFormat="1" x14ac:dyDescent="0.25">
      <c r="A1832" s="179">
        <v>612047</v>
      </c>
      <c r="B1832" s="180" t="s">
        <v>2251</v>
      </c>
      <c r="C1832" s="181">
        <v>0</v>
      </c>
      <c r="D1832" s="181">
        <v>0</v>
      </c>
      <c r="E1832" s="181">
        <v>0</v>
      </c>
      <c r="F1832" s="181">
        <v>0</v>
      </c>
      <c r="G1832" s="181">
        <v>0</v>
      </c>
      <c r="H1832" s="181">
        <v>0</v>
      </c>
      <c r="I1832" s="181">
        <v>0</v>
      </c>
      <c r="J1832" s="166"/>
      <c r="K1832" s="166"/>
      <c r="L1832" s="166"/>
      <c r="M1832" s="166"/>
      <c r="N1832" s="166"/>
      <c r="O1832" s="166"/>
      <c r="P1832" s="166"/>
      <c r="Q1832" s="166"/>
      <c r="R1832" s="166"/>
      <c r="S1832" s="166"/>
      <c r="T1832" s="182">
        <v>0</v>
      </c>
      <c r="U1832" s="182">
        <v>0</v>
      </c>
      <c r="V1832" s="182">
        <v>0</v>
      </c>
    </row>
    <row r="1833" spans="1:22" s="167" customFormat="1" x14ac:dyDescent="0.25">
      <c r="A1833" s="179">
        <v>612048</v>
      </c>
      <c r="B1833" s="180" t="s">
        <v>2252</v>
      </c>
      <c r="C1833" s="181">
        <v>0</v>
      </c>
      <c r="D1833" s="181">
        <v>0</v>
      </c>
      <c r="E1833" s="181">
        <v>0</v>
      </c>
      <c r="F1833" s="181">
        <v>0</v>
      </c>
      <c r="G1833" s="181">
        <v>0</v>
      </c>
      <c r="H1833" s="181">
        <v>0</v>
      </c>
      <c r="I1833" s="181">
        <v>0</v>
      </c>
      <c r="J1833" s="166"/>
      <c r="K1833" s="166"/>
      <c r="L1833" s="166"/>
      <c r="M1833" s="166"/>
      <c r="N1833" s="166"/>
      <c r="O1833" s="166"/>
      <c r="P1833" s="166"/>
      <c r="Q1833" s="166"/>
      <c r="R1833" s="166"/>
      <c r="S1833" s="166"/>
      <c r="T1833" s="182">
        <v>0</v>
      </c>
      <c r="U1833" s="182">
        <v>0</v>
      </c>
      <c r="V1833" s="182">
        <v>0</v>
      </c>
    </row>
    <row r="1834" spans="1:22" s="167" customFormat="1" x14ac:dyDescent="0.25">
      <c r="A1834" s="179">
        <v>612049</v>
      </c>
      <c r="B1834" s="180" t="s">
        <v>2253</v>
      </c>
      <c r="C1834" s="181">
        <v>0</v>
      </c>
      <c r="D1834" s="181">
        <v>0</v>
      </c>
      <c r="E1834" s="181">
        <v>0</v>
      </c>
      <c r="F1834" s="181">
        <v>0</v>
      </c>
      <c r="G1834" s="181">
        <v>0</v>
      </c>
      <c r="H1834" s="181">
        <v>0</v>
      </c>
      <c r="I1834" s="181">
        <v>0</v>
      </c>
      <c r="J1834" s="166"/>
      <c r="K1834" s="166"/>
      <c r="L1834" s="166"/>
      <c r="M1834" s="166"/>
      <c r="N1834" s="166"/>
      <c r="O1834" s="166"/>
      <c r="P1834" s="166"/>
      <c r="Q1834" s="166"/>
      <c r="R1834" s="166"/>
      <c r="S1834" s="166"/>
      <c r="T1834" s="182">
        <v>0</v>
      </c>
      <c r="U1834" s="182">
        <v>0</v>
      </c>
      <c r="V1834" s="182">
        <v>0</v>
      </c>
    </row>
    <row r="1835" spans="1:22" s="167" customFormat="1" x14ac:dyDescent="0.25">
      <c r="A1835" s="179">
        <v>612050</v>
      </c>
      <c r="B1835" s="180" t="s">
        <v>2254</v>
      </c>
      <c r="C1835" s="181">
        <v>0</v>
      </c>
      <c r="D1835" s="181">
        <v>0</v>
      </c>
      <c r="E1835" s="181">
        <v>0</v>
      </c>
      <c r="F1835" s="181">
        <v>0</v>
      </c>
      <c r="G1835" s="181">
        <v>0</v>
      </c>
      <c r="H1835" s="181">
        <v>0</v>
      </c>
      <c r="I1835" s="181">
        <v>0</v>
      </c>
      <c r="J1835" s="166"/>
      <c r="K1835" s="166"/>
      <c r="L1835" s="166"/>
      <c r="M1835" s="166"/>
      <c r="N1835" s="166"/>
      <c r="O1835" s="166"/>
      <c r="P1835" s="166"/>
      <c r="Q1835" s="166"/>
      <c r="R1835" s="166"/>
      <c r="S1835" s="166"/>
      <c r="T1835" s="182">
        <v>0</v>
      </c>
      <c r="U1835" s="182">
        <v>0</v>
      </c>
      <c r="V1835" s="182">
        <v>0</v>
      </c>
    </row>
    <row r="1836" spans="1:22" s="167" customFormat="1" x14ac:dyDescent="0.25">
      <c r="A1836" s="179">
        <v>612051</v>
      </c>
      <c r="B1836" s="180" t="s">
        <v>2255</v>
      </c>
      <c r="C1836" s="181">
        <v>0</v>
      </c>
      <c r="D1836" s="181">
        <v>0</v>
      </c>
      <c r="E1836" s="181">
        <v>0</v>
      </c>
      <c r="F1836" s="181">
        <v>0</v>
      </c>
      <c r="G1836" s="181">
        <v>0</v>
      </c>
      <c r="H1836" s="181">
        <v>0</v>
      </c>
      <c r="I1836" s="181">
        <v>0</v>
      </c>
      <c r="J1836" s="166"/>
      <c r="K1836" s="166"/>
      <c r="L1836" s="166"/>
      <c r="M1836" s="166"/>
      <c r="N1836" s="166"/>
      <c r="O1836" s="166"/>
      <c r="P1836" s="166"/>
      <c r="Q1836" s="166"/>
      <c r="R1836" s="166"/>
      <c r="S1836" s="166"/>
      <c r="T1836" s="182">
        <v>0</v>
      </c>
      <c r="U1836" s="182">
        <v>0</v>
      </c>
      <c r="V1836" s="182">
        <v>0</v>
      </c>
    </row>
    <row r="1837" spans="1:22" s="167" customFormat="1" x14ac:dyDescent="0.25">
      <c r="A1837" s="179">
        <v>612052</v>
      </c>
      <c r="B1837" s="180" t="s">
        <v>2256</v>
      </c>
      <c r="C1837" s="181">
        <v>0</v>
      </c>
      <c r="D1837" s="181">
        <v>0</v>
      </c>
      <c r="E1837" s="181">
        <v>0</v>
      </c>
      <c r="F1837" s="181">
        <v>0</v>
      </c>
      <c r="G1837" s="181">
        <v>0</v>
      </c>
      <c r="H1837" s="181">
        <v>0</v>
      </c>
      <c r="I1837" s="181">
        <v>0</v>
      </c>
      <c r="J1837" s="166"/>
      <c r="K1837" s="166"/>
      <c r="L1837" s="166"/>
      <c r="M1837" s="166"/>
      <c r="N1837" s="166"/>
      <c r="O1837" s="166"/>
      <c r="P1837" s="166"/>
      <c r="Q1837" s="166"/>
      <c r="R1837" s="166"/>
      <c r="S1837" s="166"/>
      <c r="T1837" s="182">
        <v>0</v>
      </c>
      <c r="U1837" s="182">
        <v>0</v>
      </c>
      <c r="V1837" s="182">
        <v>0</v>
      </c>
    </row>
    <row r="1838" spans="1:22" s="167" customFormat="1" x14ac:dyDescent="0.25">
      <c r="A1838" s="179">
        <v>612053</v>
      </c>
      <c r="B1838" s="180" t="s">
        <v>2257</v>
      </c>
      <c r="C1838" s="181">
        <v>0</v>
      </c>
      <c r="D1838" s="181">
        <v>0</v>
      </c>
      <c r="E1838" s="181">
        <v>0</v>
      </c>
      <c r="F1838" s="181">
        <v>0</v>
      </c>
      <c r="G1838" s="181">
        <v>0</v>
      </c>
      <c r="H1838" s="181">
        <v>0</v>
      </c>
      <c r="I1838" s="181">
        <v>0</v>
      </c>
      <c r="J1838" s="166"/>
      <c r="K1838" s="166"/>
      <c r="L1838" s="166"/>
      <c r="M1838" s="166"/>
      <c r="N1838" s="166"/>
      <c r="O1838" s="166"/>
      <c r="P1838" s="166"/>
      <c r="Q1838" s="166"/>
      <c r="R1838" s="166"/>
      <c r="S1838" s="166"/>
      <c r="T1838" s="182">
        <v>0</v>
      </c>
      <c r="U1838" s="182">
        <v>0</v>
      </c>
      <c r="V1838" s="182">
        <v>0</v>
      </c>
    </row>
    <row r="1839" spans="1:22" s="167" customFormat="1" x14ac:dyDescent="0.25">
      <c r="A1839" s="179">
        <v>612054</v>
      </c>
      <c r="B1839" s="180" t="s">
        <v>2258</v>
      </c>
      <c r="C1839" s="181">
        <v>0</v>
      </c>
      <c r="D1839" s="181">
        <v>0</v>
      </c>
      <c r="E1839" s="181">
        <v>0</v>
      </c>
      <c r="F1839" s="181">
        <v>0</v>
      </c>
      <c r="G1839" s="181">
        <v>0</v>
      </c>
      <c r="H1839" s="181">
        <v>0</v>
      </c>
      <c r="I1839" s="181">
        <v>0</v>
      </c>
      <c r="J1839" s="166"/>
      <c r="K1839" s="166"/>
      <c r="L1839" s="166"/>
      <c r="M1839" s="166"/>
      <c r="N1839" s="166"/>
      <c r="O1839" s="166"/>
      <c r="P1839" s="166"/>
      <c r="Q1839" s="166"/>
      <c r="R1839" s="166"/>
      <c r="S1839" s="166"/>
      <c r="T1839" s="182">
        <v>0</v>
      </c>
      <c r="U1839" s="182">
        <v>0</v>
      </c>
      <c r="V1839" s="182">
        <v>0</v>
      </c>
    </row>
    <row r="1840" spans="1:22" s="167" customFormat="1" x14ac:dyDescent="0.25">
      <c r="A1840" s="179">
        <v>612055</v>
      </c>
      <c r="B1840" s="180" t="s">
        <v>328</v>
      </c>
      <c r="C1840" s="181">
        <v>0</v>
      </c>
      <c r="D1840" s="181">
        <v>0</v>
      </c>
      <c r="E1840" s="181">
        <v>0</v>
      </c>
      <c r="F1840" s="181">
        <v>0</v>
      </c>
      <c r="G1840" s="181">
        <v>0</v>
      </c>
      <c r="H1840" s="181">
        <v>0</v>
      </c>
      <c r="I1840" s="181">
        <v>0</v>
      </c>
      <c r="J1840" s="166"/>
      <c r="K1840" s="166"/>
      <c r="L1840" s="166"/>
      <c r="M1840" s="166"/>
      <c r="N1840" s="166"/>
      <c r="O1840" s="166"/>
      <c r="P1840" s="166"/>
      <c r="Q1840" s="166"/>
      <c r="R1840" s="166"/>
      <c r="S1840" s="166"/>
      <c r="T1840" s="182">
        <v>0</v>
      </c>
      <c r="U1840" s="182">
        <v>0</v>
      </c>
      <c r="V1840" s="182">
        <v>0</v>
      </c>
    </row>
    <row r="1841" spans="1:22" s="167" customFormat="1" x14ac:dyDescent="0.25">
      <c r="A1841" s="179">
        <v>612056</v>
      </c>
      <c r="B1841" s="180" t="s">
        <v>2259</v>
      </c>
      <c r="C1841" s="181">
        <v>0</v>
      </c>
      <c r="D1841" s="181">
        <v>0</v>
      </c>
      <c r="E1841" s="181">
        <v>0</v>
      </c>
      <c r="F1841" s="181">
        <v>0</v>
      </c>
      <c r="G1841" s="181">
        <v>0</v>
      </c>
      <c r="H1841" s="181">
        <v>0</v>
      </c>
      <c r="I1841" s="181">
        <v>0</v>
      </c>
      <c r="J1841" s="166"/>
      <c r="K1841" s="166"/>
      <c r="L1841" s="166"/>
      <c r="M1841" s="166"/>
      <c r="N1841" s="166"/>
      <c r="O1841" s="166"/>
      <c r="P1841" s="166"/>
      <c r="Q1841" s="166"/>
      <c r="R1841" s="166"/>
      <c r="S1841" s="166"/>
      <c r="T1841" s="182">
        <v>0</v>
      </c>
      <c r="U1841" s="182">
        <v>0</v>
      </c>
      <c r="V1841" s="182">
        <v>0</v>
      </c>
    </row>
    <row r="1842" spans="1:22" s="167" customFormat="1" x14ac:dyDescent="0.25">
      <c r="A1842" s="179">
        <v>612057</v>
      </c>
      <c r="B1842" s="180" t="s">
        <v>2260</v>
      </c>
      <c r="C1842" s="181">
        <v>0</v>
      </c>
      <c r="D1842" s="181">
        <v>0</v>
      </c>
      <c r="E1842" s="181">
        <v>0</v>
      </c>
      <c r="F1842" s="181">
        <v>0</v>
      </c>
      <c r="G1842" s="181">
        <v>0</v>
      </c>
      <c r="H1842" s="181">
        <v>0</v>
      </c>
      <c r="I1842" s="181">
        <v>0</v>
      </c>
      <c r="J1842" s="166"/>
      <c r="K1842" s="166"/>
      <c r="L1842" s="166"/>
      <c r="M1842" s="166"/>
      <c r="N1842" s="166"/>
      <c r="O1842" s="166"/>
      <c r="P1842" s="166"/>
      <c r="Q1842" s="166"/>
      <c r="R1842" s="166"/>
      <c r="S1842" s="166"/>
      <c r="T1842" s="182">
        <v>0</v>
      </c>
      <c r="U1842" s="182">
        <v>0</v>
      </c>
      <c r="V1842" s="182">
        <v>0</v>
      </c>
    </row>
    <row r="1843" spans="1:22" s="167" customFormat="1" x14ac:dyDescent="0.25">
      <c r="A1843" s="179">
        <v>612058</v>
      </c>
      <c r="B1843" s="180" t="s">
        <v>325</v>
      </c>
      <c r="C1843" s="181">
        <v>0</v>
      </c>
      <c r="D1843" s="181">
        <v>0</v>
      </c>
      <c r="E1843" s="181">
        <v>0</v>
      </c>
      <c r="F1843" s="181">
        <v>0</v>
      </c>
      <c r="G1843" s="181">
        <v>0</v>
      </c>
      <c r="H1843" s="181">
        <v>0</v>
      </c>
      <c r="I1843" s="181">
        <v>0</v>
      </c>
      <c r="J1843" s="166"/>
      <c r="K1843" s="166"/>
      <c r="L1843" s="166"/>
      <c r="M1843" s="166"/>
      <c r="N1843" s="166"/>
      <c r="O1843" s="166"/>
      <c r="P1843" s="166"/>
      <c r="Q1843" s="166"/>
      <c r="R1843" s="166"/>
      <c r="S1843" s="166"/>
      <c r="T1843" s="182">
        <v>0</v>
      </c>
      <c r="U1843" s="182">
        <v>0</v>
      </c>
      <c r="V1843" s="182">
        <v>0</v>
      </c>
    </row>
    <row r="1844" spans="1:22" s="167" customFormat="1" x14ac:dyDescent="0.25">
      <c r="A1844" s="179">
        <v>612059</v>
      </c>
      <c r="B1844" s="180" t="s">
        <v>2261</v>
      </c>
      <c r="C1844" s="181">
        <v>0</v>
      </c>
      <c r="D1844" s="181">
        <v>0</v>
      </c>
      <c r="E1844" s="181">
        <v>0</v>
      </c>
      <c r="F1844" s="181">
        <v>0</v>
      </c>
      <c r="G1844" s="181">
        <v>0</v>
      </c>
      <c r="H1844" s="181">
        <v>0</v>
      </c>
      <c r="I1844" s="181">
        <v>0</v>
      </c>
      <c r="J1844" s="166"/>
      <c r="K1844" s="166"/>
      <c r="L1844" s="166"/>
      <c r="M1844" s="166"/>
      <c r="N1844" s="166"/>
      <c r="O1844" s="166"/>
      <c r="P1844" s="166"/>
      <c r="Q1844" s="166"/>
      <c r="R1844" s="166"/>
      <c r="S1844" s="166"/>
      <c r="T1844" s="182">
        <v>0</v>
      </c>
      <c r="U1844" s="182">
        <v>0</v>
      </c>
      <c r="V1844" s="182">
        <v>0</v>
      </c>
    </row>
    <row r="1845" spans="1:22" s="167" customFormat="1" x14ac:dyDescent="0.25">
      <c r="A1845" s="179">
        <v>612060</v>
      </c>
      <c r="B1845" s="180" t="s">
        <v>2262</v>
      </c>
      <c r="C1845" s="181">
        <v>0</v>
      </c>
      <c r="D1845" s="181">
        <v>0</v>
      </c>
      <c r="E1845" s="181">
        <v>0</v>
      </c>
      <c r="F1845" s="181">
        <v>0</v>
      </c>
      <c r="G1845" s="181">
        <v>0</v>
      </c>
      <c r="H1845" s="181">
        <v>0</v>
      </c>
      <c r="I1845" s="181">
        <v>0</v>
      </c>
      <c r="J1845" s="166"/>
      <c r="K1845" s="166"/>
      <c r="L1845" s="166"/>
      <c r="M1845" s="166"/>
      <c r="N1845" s="166"/>
      <c r="O1845" s="166"/>
      <c r="P1845" s="166"/>
      <c r="Q1845" s="166"/>
      <c r="R1845" s="166"/>
      <c r="S1845" s="166"/>
      <c r="T1845" s="182">
        <v>0</v>
      </c>
      <c r="U1845" s="182">
        <v>0</v>
      </c>
      <c r="V1845" s="182">
        <v>0</v>
      </c>
    </row>
    <row r="1846" spans="1:22" s="167" customFormat="1" x14ac:dyDescent="0.25">
      <c r="A1846" s="179">
        <v>612061</v>
      </c>
      <c r="B1846" s="180" t="s">
        <v>322</v>
      </c>
      <c r="C1846" s="181">
        <v>0</v>
      </c>
      <c r="D1846" s="181">
        <v>0</v>
      </c>
      <c r="E1846" s="181">
        <v>0</v>
      </c>
      <c r="F1846" s="181">
        <v>0</v>
      </c>
      <c r="G1846" s="181">
        <v>0</v>
      </c>
      <c r="H1846" s="181">
        <v>0</v>
      </c>
      <c r="I1846" s="181">
        <v>0</v>
      </c>
      <c r="J1846" s="166"/>
      <c r="K1846" s="166"/>
      <c r="L1846" s="166"/>
      <c r="M1846" s="166"/>
      <c r="N1846" s="166"/>
      <c r="O1846" s="166"/>
      <c r="P1846" s="166"/>
      <c r="Q1846" s="166"/>
      <c r="R1846" s="166"/>
      <c r="S1846" s="166"/>
      <c r="T1846" s="182">
        <v>0</v>
      </c>
      <c r="U1846" s="182">
        <v>0</v>
      </c>
      <c r="V1846" s="182">
        <v>0</v>
      </c>
    </row>
    <row r="1847" spans="1:22" s="167" customFormat="1" x14ac:dyDescent="0.25">
      <c r="A1847" s="179">
        <v>612062</v>
      </c>
      <c r="B1847" s="180" t="s">
        <v>2263</v>
      </c>
      <c r="C1847" s="181">
        <v>0</v>
      </c>
      <c r="D1847" s="181">
        <v>0</v>
      </c>
      <c r="E1847" s="181">
        <v>0</v>
      </c>
      <c r="F1847" s="181">
        <v>0</v>
      </c>
      <c r="G1847" s="181">
        <v>0</v>
      </c>
      <c r="H1847" s="181">
        <v>0</v>
      </c>
      <c r="I1847" s="181">
        <v>0</v>
      </c>
      <c r="J1847" s="166"/>
      <c r="K1847" s="166"/>
      <c r="L1847" s="166"/>
      <c r="M1847" s="166"/>
      <c r="N1847" s="166"/>
      <c r="O1847" s="166"/>
      <c r="P1847" s="166"/>
      <c r="Q1847" s="166"/>
      <c r="R1847" s="166"/>
      <c r="S1847" s="166"/>
      <c r="T1847" s="182">
        <v>0</v>
      </c>
      <c r="U1847" s="182">
        <v>0</v>
      </c>
      <c r="V1847" s="182">
        <v>0</v>
      </c>
    </row>
    <row r="1848" spans="1:22" s="167" customFormat="1" x14ac:dyDescent="0.25">
      <c r="A1848" s="179">
        <v>612063</v>
      </c>
      <c r="B1848" s="180" t="s">
        <v>2264</v>
      </c>
      <c r="C1848" s="181">
        <v>0</v>
      </c>
      <c r="D1848" s="181">
        <v>0</v>
      </c>
      <c r="E1848" s="181">
        <v>0</v>
      </c>
      <c r="F1848" s="181">
        <v>0</v>
      </c>
      <c r="G1848" s="181">
        <v>0</v>
      </c>
      <c r="H1848" s="181">
        <v>0</v>
      </c>
      <c r="I1848" s="181">
        <v>0</v>
      </c>
      <c r="J1848" s="166"/>
      <c r="K1848" s="166"/>
      <c r="L1848" s="166"/>
      <c r="M1848" s="166"/>
      <c r="N1848" s="166"/>
      <c r="O1848" s="166"/>
      <c r="P1848" s="166"/>
      <c r="Q1848" s="166"/>
      <c r="R1848" s="166"/>
      <c r="S1848" s="166"/>
      <c r="T1848" s="182">
        <v>0</v>
      </c>
      <c r="U1848" s="182">
        <v>0</v>
      </c>
      <c r="V1848" s="182">
        <v>0</v>
      </c>
    </row>
    <row r="1849" spans="1:22" s="167" customFormat="1" x14ac:dyDescent="0.25">
      <c r="A1849" s="179">
        <v>612064</v>
      </c>
      <c r="B1849" s="180" t="s">
        <v>2265</v>
      </c>
      <c r="C1849" s="181">
        <v>0</v>
      </c>
      <c r="D1849" s="181">
        <v>0</v>
      </c>
      <c r="E1849" s="181">
        <v>0</v>
      </c>
      <c r="F1849" s="181">
        <v>0</v>
      </c>
      <c r="G1849" s="181">
        <v>0</v>
      </c>
      <c r="H1849" s="181">
        <v>0</v>
      </c>
      <c r="I1849" s="181">
        <v>0</v>
      </c>
      <c r="J1849" s="166"/>
      <c r="K1849" s="166"/>
      <c r="L1849" s="166"/>
      <c r="M1849" s="166"/>
      <c r="N1849" s="166"/>
      <c r="O1849" s="166"/>
      <c r="P1849" s="166"/>
      <c r="Q1849" s="166"/>
      <c r="R1849" s="166"/>
      <c r="S1849" s="166"/>
      <c r="T1849" s="182">
        <v>0</v>
      </c>
      <c r="U1849" s="182">
        <v>0</v>
      </c>
      <c r="V1849" s="182">
        <v>0</v>
      </c>
    </row>
    <row r="1850" spans="1:22" s="167" customFormat="1" x14ac:dyDescent="0.25">
      <c r="A1850" s="179">
        <v>612065</v>
      </c>
      <c r="B1850" s="180" t="s">
        <v>2266</v>
      </c>
      <c r="C1850" s="181">
        <v>0</v>
      </c>
      <c r="D1850" s="181">
        <v>0</v>
      </c>
      <c r="E1850" s="181">
        <v>0</v>
      </c>
      <c r="F1850" s="181">
        <v>0</v>
      </c>
      <c r="G1850" s="181">
        <v>0</v>
      </c>
      <c r="H1850" s="181">
        <v>0</v>
      </c>
      <c r="I1850" s="181">
        <v>0</v>
      </c>
      <c r="J1850" s="166"/>
      <c r="K1850" s="166"/>
      <c r="L1850" s="166"/>
      <c r="M1850" s="166"/>
      <c r="N1850" s="166"/>
      <c r="O1850" s="166"/>
      <c r="P1850" s="166"/>
      <c r="Q1850" s="166"/>
      <c r="R1850" s="166"/>
      <c r="S1850" s="166"/>
      <c r="T1850" s="182">
        <v>0</v>
      </c>
      <c r="U1850" s="182">
        <v>0</v>
      </c>
      <c r="V1850" s="182">
        <v>0</v>
      </c>
    </row>
    <row r="1851" spans="1:22" s="167" customFormat="1" x14ac:dyDescent="0.25">
      <c r="A1851" s="179">
        <v>612066</v>
      </c>
      <c r="B1851" s="180" t="s">
        <v>2267</v>
      </c>
      <c r="C1851" s="181">
        <v>0</v>
      </c>
      <c r="D1851" s="181">
        <v>0</v>
      </c>
      <c r="E1851" s="181">
        <v>0</v>
      </c>
      <c r="F1851" s="181">
        <v>0</v>
      </c>
      <c r="G1851" s="181">
        <v>0</v>
      </c>
      <c r="H1851" s="181">
        <v>0</v>
      </c>
      <c r="I1851" s="181">
        <v>0</v>
      </c>
      <c r="J1851" s="166"/>
      <c r="K1851" s="166"/>
      <c r="L1851" s="166"/>
      <c r="M1851" s="166"/>
      <c r="N1851" s="166"/>
      <c r="O1851" s="166"/>
      <c r="P1851" s="166"/>
      <c r="Q1851" s="166"/>
      <c r="R1851" s="166"/>
      <c r="S1851" s="166"/>
      <c r="T1851" s="182">
        <v>0</v>
      </c>
      <c r="U1851" s="182">
        <v>0</v>
      </c>
      <c r="V1851" s="182">
        <v>0</v>
      </c>
    </row>
    <row r="1852" spans="1:22" s="167" customFormat="1" x14ac:dyDescent="0.25">
      <c r="A1852" s="179">
        <v>612067</v>
      </c>
      <c r="B1852" s="180" t="s">
        <v>2268</v>
      </c>
      <c r="C1852" s="181">
        <v>0</v>
      </c>
      <c r="D1852" s="181">
        <v>0</v>
      </c>
      <c r="E1852" s="181">
        <v>0</v>
      </c>
      <c r="F1852" s="181">
        <v>0</v>
      </c>
      <c r="G1852" s="181">
        <v>0</v>
      </c>
      <c r="H1852" s="181">
        <v>0</v>
      </c>
      <c r="I1852" s="181">
        <v>0</v>
      </c>
      <c r="J1852" s="166"/>
      <c r="K1852" s="166"/>
      <c r="L1852" s="166"/>
      <c r="M1852" s="166"/>
      <c r="N1852" s="166"/>
      <c r="O1852" s="166"/>
      <c r="P1852" s="166"/>
      <c r="Q1852" s="166"/>
      <c r="R1852" s="166"/>
      <c r="S1852" s="166"/>
      <c r="T1852" s="182">
        <v>0</v>
      </c>
      <c r="U1852" s="182">
        <v>0</v>
      </c>
      <c r="V1852" s="182">
        <v>0</v>
      </c>
    </row>
    <row r="1853" spans="1:22" s="167" customFormat="1" x14ac:dyDescent="0.25">
      <c r="A1853" s="179">
        <v>612068</v>
      </c>
      <c r="B1853" s="180" t="s">
        <v>2269</v>
      </c>
      <c r="C1853" s="181">
        <v>0</v>
      </c>
      <c r="D1853" s="181">
        <v>0</v>
      </c>
      <c r="E1853" s="181">
        <v>0</v>
      </c>
      <c r="F1853" s="181">
        <v>0</v>
      </c>
      <c r="G1853" s="181">
        <v>0</v>
      </c>
      <c r="H1853" s="181">
        <v>0</v>
      </c>
      <c r="I1853" s="181">
        <v>0</v>
      </c>
      <c r="J1853" s="166"/>
      <c r="K1853" s="166"/>
      <c r="L1853" s="166"/>
      <c r="M1853" s="166"/>
      <c r="N1853" s="166"/>
      <c r="O1853" s="166"/>
      <c r="P1853" s="166"/>
      <c r="Q1853" s="166"/>
      <c r="R1853" s="166"/>
      <c r="S1853" s="166"/>
      <c r="T1853" s="182">
        <v>0</v>
      </c>
      <c r="U1853" s="182">
        <v>0</v>
      </c>
      <c r="V1853" s="182">
        <v>0</v>
      </c>
    </row>
    <row r="1854" spans="1:22" s="167" customFormat="1" x14ac:dyDescent="0.25">
      <c r="A1854" s="179">
        <v>612069</v>
      </c>
      <c r="B1854" s="180" t="s">
        <v>2270</v>
      </c>
      <c r="C1854" s="181">
        <v>0</v>
      </c>
      <c r="D1854" s="181">
        <v>0</v>
      </c>
      <c r="E1854" s="181">
        <v>0</v>
      </c>
      <c r="F1854" s="181">
        <v>0</v>
      </c>
      <c r="G1854" s="181">
        <v>0</v>
      </c>
      <c r="H1854" s="181">
        <v>0</v>
      </c>
      <c r="I1854" s="181">
        <v>0</v>
      </c>
      <c r="J1854" s="166"/>
      <c r="K1854" s="166"/>
      <c r="L1854" s="166"/>
      <c r="M1854" s="166"/>
      <c r="N1854" s="166"/>
      <c r="O1854" s="166"/>
      <c r="P1854" s="166"/>
      <c r="Q1854" s="166"/>
      <c r="R1854" s="166"/>
      <c r="S1854" s="166"/>
      <c r="T1854" s="182">
        <v>0</v>
      </c>
      <c r="U1854" s="182">
        <v>0</v>
      </c>
      <c r="V1854" s="182">
        <v>0</v>
      </c>
    </row>
    <row r="1855" spans="1:22" s="167" customFormat="1" x14ac:dyDescent="0.25">
      <c r="A1855" s="179">
        <v>612070</v>
      </c>
      <c r="B1855" s="180" t="s">
        <v>2271</v>
      </c>
      <c r="C1855" s="181">
        <v>0</v>
      </c>
      <c r="D1855" s="181">
        <v>0</v>
      </c>
      <c r="E1855" s="181">
        <v>0</v>
      </c>
      <c r="F1855" s="181">
        <v>0</v>
      </c>
      <c r="G1855" s="181">
        <v>0</v>
      </c>
      <c r="H1855" s="181">
        <v>0</v>
      </c>
      <c r="I1855" s="181">
        <v>0</v>
      </c>
      <c r="J1855" s="166"/>
      <c r="K1855" s="166"/>
      <c r="L1855" s="166"/>
      <c r="M1855" s="166"/>
      <c r="N1855" s="166"/>
      <c r="O1855" s="166"/>
      <c r="P1855" s="166"/>
      <c r="Q1855" s="166"/>
      <c r="R1855" s="166"/>
      <c r="S1855" s="166"/>
      <c r="T1855" s="182">
        <v>0</v>
      </c>
      <c r="U1855" s="182">
        <v>0</v>
      </c>
      <c r="V1855" s="182">
        <v>0</v>
      </c>
    </row>
    <row r="1856" spans="1:22" s="167" customFormat="1" x14ac:dyDescent="0.25">
      <c r="A1856" s="179">
        <v>612071</v>
      </c>
      <c r="B1856" s="180" t="s">
        <v>2272</v>
      </c>
      <c r="C1856" s="181">
        <v>0</v>
      </c>
      <c r="D1856" s="181">
        <v>0</v>
      </c>
      <c r="E1856" s="181">
        <v>0</v>
      </c>
      <c r="F1856" s="181">
        <v>0</v>
      </c>
      <c r="G1856" s="181">
        <v>0</v>
      </c>
      <c r="H1856" s="181">
        <v>0</v>
      </c>
      <c r="I1856" s="181">
        <v>0</v>
      </c>
      <c r="J1856" s="166"/>
      <c r="K1856" s="166"/>
      <c r="L1856" s="166"/>
      <c r="M1856" s="166"/>
      <c r="N1856" s="166"/>
      <c r="O1856" s="166"/>
      <c r="P1856" s="166"/>
      <c r="Q1856" s="166"/>
      <c r="R1856" s="166"/>
      <c r="S1856" s="166"/>
      <c r="T1856" s="182">
        <v>0</v>
      </c>
      <c r="U1856" s="182">
        <v>0</v>
      </c>
      <c r="V1856" s="182">
        <v>0</v>
      </c>
    </row>
    <row r="1857" spans="1:22" s="167" customFormat="1" x14ac:dyDescent="0.25">
      <c r="A1857" s="179">
        <v>612072</v>
      </c>
      <c r="B1857" s="180" t="s">
        <v>2273</v>
      </c>
      <c r="C1857" s="181">
        <v>0</v>
      </c>
      <c r="D1857" s="181">
        <v>0</v>
      </c>
      <c r="E1857" s="181">
        <v>0</v>
      </c>
      <c r="F1857" s="181">
        <v>0</v>
      </c>
      <c r="G1857" s="181">
        <v>0</v>
      </c>
      <c r="H1857" s="181">
        <v>0</v>
      </c>
      <c r="I1857" s="181">
        <v>0</v>
      </c>
      <c r="J1857" s="166"/>
      <c r="K1857" s="166"/>
      <c r="L1857" s="166"/>
      <c r="M1857" s="166"/>
      <c r="N1857" s="166"/>
      <c r="O1857" s="166"/>
      <c r="P1857" s="166"/>
      <c r="Q1857" s="166"/>
      <c r="R1857" s="166"/>
      <c r="S1857" s="166"/>
      <c r="T1857" s="182">
        <v>0</v>
      </c>
      <c r="U1857" s="182">
        <v>0</v>
      </c>
      <c r="V1857" s="182">
        <v>0</v>
      </c>
    </row>
    <row r="1858" spans="1:22" s="167" customFormat="1" x14ac:dyDescent="0.25">
      <c r="A1858" s="179">
        <v>612073</v>
      </c>
      <c r="B1858" s="180" t="s">
        <v>2274</v>
      </c>
      <c r="C1858" s="181">
        <v>0</v>
      </c>
      <c r="D1858" s="181">
        <v>0</v>
      </c>
      <c r="E1858" s="181">
        <v>0</v>
      </c>
      <c r="F1858" s="181">
        <v>0</v>
      </c>
      <c r="G1858" s="181">
        <v>0</v>
      </c>
      <c r="H1858" s="181">
        <v>0</v>
      </c>
      <c r="I1858" s="181">
        <v>0</v>
      </c>
      <c r="J1858" s="166"/>
      <c r="K1858" s="166"/>
      <c r="L1858" s="166"/>
      <c r="M1858" s="166"/>
      <c r="N1858" s="166"/>
      <c r="O1858" s="166"/>
      <c r="P1858" s="166"/>
      <c r="Q1858" s="166"/>
      <c r="R1858" s="166"/>
      <c r="S1858" s="166"/>
      <c r="T1858" s="182">
        <v>0</v>
      </c>
      <c r="U1858" s="182">
        <v>0</v>
      </c>
      <c r="V1858" s="182">
        <v>0</v>
      </c>
    </row>
    <row r="1859" spans="1:22" s="167" customFormat="1" x14ac:dyDescent="0.25">
      <c r="A1859" s="179">
        <v>612074</v>
      </c>
      <c r="B1859" s="180" t="s">
        <v>2275</v>
      </c>
      <c r="C1859" s="181">
        <v>0</v>
      </c>
      <c r="D1859" s="181">
        <v>0</v>
      </c>
      <c r="E1859" s="181">
        <v>0</v>
      </c>
      <c r="F1859" s="181">
        <v>0</v>
      </c>
      <c r="G1859" s="181">
        <v>0</v>
      </c>
      <c r="H1859" s="181">
        <v>0</v>
      </c>
      <c r="I1859" s="181">
        <v>0</v>
      </c>
      <c r="J1859" s="166"/>
      <c r="K1859" s="166"/>
      <c r="L1859" s="166"/>
      <c r="M1859" s="166"/>
      <c r="N1859" s="166"/>
      <c r="O1859" s="166"/>
      <c r="P1859" s="166"/>
      <c r="Q1859" s="166"/>
      <c r="R1859" s="166"/>
      <c r="S1859" s="166"/>
      <c r="T1859" s="182">
        <v>0</v>
      </c>
      <c r="U1859" s="182">
        <v>0</v>
      </c>
      <c r="V1859" s="182">
        <v>0</v>
      </c>
    </row>
    <row r="1860" spans="1:22" s="167" customFormat="1" x14ac:dyDescent="0.25">
      <c r="A1860" s="179">
        <v>612075</v>
      </c>
      <c r="B1860" s="180" t="s">
        <v>2276</v>
      </c>
      <c r="C1860" s="181">
        <v>0</v>
      </c>
      <c r="D1860" s="181">
        <v>0</v>
      </c>
      <c r="E1860" s="181">
        <v>0</v>
      </c>
      <c r="F1860" s="181">
        <v>0</v>
      </c>
      <c r="G1860" s="181">
        <v>0</v>
      </c>
      <c r="H1860" s="181">
        <v>0</v>
      </c>
      <c r="I1860" s="181">
        <v>0</v>
      </c>
      <c r="J1860" s="166"/>
      <c r="K1860" s="166"/>
      <c r="L1860" s="166"/>
      <c r="M1860" s="166"/>
      <c r="N1860" s="166"/>
      <c r="O1860" s="166"/>
      <c r="P1860" s="166"/>
      <c r="Q1860" s="166"/>
      <c r="R1860" s="166"/>
      <c r="S1860" s="166"/>
      <c r="T1860" s="182">
        <v>0</v>
      </c>
      <c r="U1860" s="182">
        <v>0</v>
      </c>
      <c r="V1860" s="182">
        <v>0</v>
      </c>
    </row>
    <row r="1861" spans="1:22" s="167" customFormat="1" x14ac:dyDescent="0.25">
      <c r="A1861" s="179">
        <v>612076</v>
      </c>
      <c r="B1861" s="180" t="s">
        <v>2277</v>
      </c>
      <c r="C1861" s="181">
        <v>0</v>
      </c>
      <c r="D1861" s="181">
        <v>0</v>
      </c>
      <c r="E1861" s="181">
        <v>0</v>
      </c>
      <c r="F1861" s="181">
        <v>0</v>
      </c>
      <c r="G1861" s="181">
        <v>0</v>
      </c>
      <c r="H1861" s="181">
        <v>0</v>
      </c>
      <c r="I1861" s="181">
        <v>0</v>
      </c>
      <c r="J1861" s="166"/>
      <c r="K1861" s="166"/>
      <c r="L1861" s="166"/>
      <c r="M1861" s="166"/>
      <c r="N1861" s="166"/>
      <c r="O1861" s="166"/>
      <c r="P1861" s="166"/>
      <c r="Q1861" s="166"/>
      <c r="R1861" s="166"/>
      <c r="S1861" s="166"/>
      <c r="T1861" s="182">
        <v>0</v>
      </c>
      <c r="U1861" s="182">
        <v>0</v>
      </c>
      <c r="V1861" s="182">
        <v>0</v>
      </c>
    </row>
    <row r="1862" spans="1:22" s="167" customFormat="1" x14ac:dyDescent="0.25">
      <c r="A1862" s="179">
        <v>612077</v>
      </c>
      <c r="B1862" s="180" t="s">
        <v>2482</v>
      </c>
      <c r="C1862" s="181">
        <v>0</v>
      </c>
      <c r="D1862" s="181">
        <v>0</v>
      </c>
      <c r="E1862" s="181">
        <v>0</v>
      </c>
      <c r="F1862" s="181">
        <v>0</v>
      </c>
      <c r="G1862" s="181">
        <v>0</v>
      </c>
      <c r="H1862" s="181">
        <v>0</v>
      </c>
      <c r="I1862" s="181">
        <v>0</v>
      </c>
      <c r="J1862" s="166"/>
      <c r="K1862" s="166"/>
      <c r="L1862" s="166"/>
      <c r="M1862" s="166"/>
      <c r="N1862" s="166"/>
      <c r="O1862" s="166"/>
      <c r="P1862" s="166"/>
      <c r="Q1862" s="166"/>
      <c r="R1862" s="166"/>
      <c r="S1862" s="166"/>
      <c r="T1862" s="182">
        <v>0</v>
      </c>
      <c r="U1862" s="182">
        <v>0</v>
      </c>
      <c r="V1862" s="182">
        <v>0</v>
      </c>
    </row>
    <row r="1863" spans="1:22" s="167" customFormat="1" x14ac:dyDescent="0.25">
      <c r="A1863" s="179">
        <v>612078</v>
      </c>
      <c r="B1863" s="180" t="s">
        <v>2279</v>
      </c>
      <c r="C1863" s="181">
        <v>0</v>
      </c>
      <c r="D1863" s="181">
        <v>0</v>
      </c>
      <c r="E1863" s="181">
        <v>0</v>
      </c>
      <c r="F1863" s="181">
        <v>0</v>
      </c>
      <c r="G1863" s="181">
        <v>0</v>
      </c>
      <c r="H1863" s="181">
        <v>0</v>
      </c>
      <c r="I1863" s="181">
        <v>0</v>
      </c>
      <c r="J1863" s="166"/>
      <c r="K1863" s="166"/>
      <c r="L1863" s="166"/>
      <c r="M1863" s="166"/>
      <c r="N1863" s="166"/>
      <c r="O1863" s="166"/>
      <c r="P1863" s="166"/>
      <c r="Q1863" s="166"/>
      <c r="R1863" s="166"/>
      <c r="S1863" s="166"/>
      <c r="T1863" s="182">
        <v>0</v>
      </c>
      <c r="U1863" s="182">
        <v>0</v>
      </c>
      <c r="V1863" s="182">
        <v>0</v>
      </c>
    </row>
    <row r="1864" spans="1:22" s="167" customFormat="1" x14ac:dyDescent="0.25">
      <c r="A1864" s="179">
        <v>612079</v>
      </c>
      <c r="B1864" s="180" t="s">
        <v>2280</v>
      </c>
      <c r="C1864" s="181">
        <v>0</v>
      </c>
      <c r="D1864" s="181">
        <v>0</v>
      </c>
      <c r="E1864" s="181">
        <v>0</v>
      </c>
      <c r="F1864" s="181">
        <v>0</v>
      </c>
      <c r="G1864" s="181">
        <v>0</v>
      </c>
      <c r="H1864" s="181">
        <v>0</v>
      </c>
      <c r="I1864" s="181">
        <v>0</v>
      </c>
      <c r="J1864" s="166"/>
      <c r="K1864" s="166"/>
      <c r="L1864" s="166"/>
      <c r="M1864" s="166"/>
      <c r="N1864" s="166"/>
      <c r="O1864" s="166"/>
      <c r="P1864" s="166"/>
      <c r="Q1864" s="166"/>
      <c r="R1864" s="166"/>
      <c r="S1864" s="166"/>
      <c r="T1864" s="182">
        <v>0</v>
      </c>
      <c r="U1864" s="182">
        <v>0</v>
      </c>
      <c r="V1864" s="182">
        <v>0</v>
      </c>
    </row>
    <row r="1865" spans="1:22" s="167" customFormat="1" x14ac:dyDescent="0.25">
      <c r="A1865" s="179">
        <v>612080</v>
      </c>
      <c r="B1865" s="180" t="s">
        <v>2281</v>
      </c>
      <c r="C1865" s="181">
        <v>0</v>
      </c>
      <c r="D1865" s="181">
        <v>0</v>
      </c>
      <c r="E1865" s="181">
        <v>0</v>
      </c>
      <c r="F1865" s="181">
        <v>0</v>
      </c>
      <c r="G1865" s="181">
        <v>0</v>
      </c>
      <c r="H1865" s="181">
        <v>0</v>
      </c>
      <c r="I1865" s="181">
        <v>0</v>
      </c>
      <c r="J1865" s="166"/>
      <c r="K1865" s="166"/>
      <c r="L1865" s="166"/>
      <c r="M1865" s="166"/>
      <c r="N1865" s="166"/>
      <c r="O1865" s="166"/>
      <c r="P1865" s="166"/>
      <c r="Q1865" s="166"/>
      <c r="R1865" s="166"/>
      <c r="S1865" s="166"/>
      <c r="T1865" s="182">
        <v>0</v>
      </c>
      <c r="U1865" s="182">
        <v>0</v>
      </c>
      <c r="V1865" s="182">
        <v>0</v>
      </c>
    </row>
    <row r="1866" spans="1:22" s="167" customFormat="1" x14ac:dyDescent="0.25">
      <c r="A1866" s="179">
        <v>612081</v>
      </c>
      <c r="B1866" s="180" t="s">
        <v>2282</v>
      </c>
      <c r="C1866" s="181">
        <v>0</v>
      </c>
      <c r="D1866" s="181">
        <v>0</v>
      </c>
      <c r="E1866" s="181">
        <v>0</v>
      </c>
      <c r="F1866" s="181">
        <v>0</v>
      </c>
      <c r="G1866" s="181">
        <v>0</v>
      </c>
      <c r="H1866" s="181">
        <v>0</v>
      </c>
      <c r="I1866" s="181">
        <v>0</v>
      </c>
      <c r="J1866" s="166"/>
      <c r="K1866" s="166"/>
      <c r="L1866" s="166"/>
      <c r="M1866" s="166"/>
      <c r="N1866" s="166"/>
      <c r="O1866" s="166"/>
      <c r="P1866" s="166"/>
      <c r="Q1866" s="166"/>
      <c r="R1866" s="166"/>
      <c r="S1866" s="166"/>
      <c r="T1866" s="182">
        <v>0</v>
      </c>
      <c r="U1866" s="182">
        <v>0</v>
      </c>
      <c r="V1866" s="182">
        <v>0</v>
      </c>
    </row>
    <row r="1867" spans="1:22" s="167" customFormat="1" x14ac:dyDescent="0.25">
      <c r="A1867" s="179">
        <v>612082</v>
      </c>
      <c r="B1867" s="180" t="s">
        <v>2283</v>
      </c>
      <c r="C1867" s="181">
        <v>0</v>
      </c>
      <c r="D1867" s="181">
        <v>0</v>
      </c>
      <c r="E1867" s="181">
        <v>0</v>
      </c>
      <c r="F1867" s="181">
        <v>0</v>
      </c>
      <c r="G1867" s="181">
        <v>0</v>
      </c>
      <c r="H1867" s="181">
        <v>0</v>
      </c>
      <c r="I1867" s="181">
        <v>0</v>
      </c>
      <c r="J1867" s="166"/>
      <c r="K1867" s="166"/>
      <c r="L1867" s="166"/>
      <c r="M1867" s="166"/>
      <c r="N1867" s="166"/>
      <c r="O1867" s="166"/>
      <c r="P1867" s="166"/>
      <c r="Q1867" s="166"/>
      <c r="R1867" s="166"/>
      <c r="S1867" s="166"/>
      <c r="T1867" s="182">
        <v>0</v>
      </c>
      <c r="U1867" s="182">
        <v>0</v>
      </c>
      <c r="V1867" s="182">
        <v>0</v>
      </c>
    </row>
    <row r="1868" spans="1:22" s="167" customFormat="1" x14ac:dyDescent="0.25">
      <c r="A1868" s="179">
        <v>612083</v>
      </c>
      <c r="B1868" s="180" t="s">
        <v>2284</v>
      </c>
      <c r="C1868" s="181">
        <v>0</v>
      </c>
      <c r="D1868" s="181">
        <v>0</v>
      </c>
      <c r="E1868" s="181">
        <v>0</v>
      </c>
      <c r="F1868" s="181">
        <v>0</v>
      </c>
      <c r="G1868" s="181">
        <v>0</v>
      </c>
      <c r="H1868" s="181">
        <v>0</v>
      </c>
      <c r="I1868" s="181">
        <v>0</v>
      </c>
      <c r="J1868" s="166"/>
      <c r="K1868" s="166"/>
      <c r="L1868" s="166"/>
      <c r="M1868" s="166"/>
      <c r="N1868" s="166"/>
      <c r="O1868" s="166"/>
      <c r="P1868" s="166"/>
      <c r="Q1868" s="166"/>
      <c r="R1868" s="166"/>
      <c r="S1868" s="166"/>
      <c r="T1868" s="182">
        <v>0</v>
      </c>
      <c r="U1868" s="182">
        <v>0</v>
      </c>
      <c r="V1868" s="182">
        <v>0</v>
      </c>
    </row>
    <row r="1869" spans="1:22" s="167" customFormat="1" x14ac:dyDescent="0.25">
      <c r="A1869" s="179">
        <v>612084</v>
      </c>
      <c r="B1869" s="180" t="s">
        <v>2285</v>
      </c>
      <c r="C1869" s="181">
        <v>0</v>
      </c>
      <c r="D1869" s="181">
        <v>0</v>
      </c>
      <c r="E1869" s="181">
        <v>0</v>
      </c>
      <c r="F1869" s="181">
        <v>0</v>
      </c>
      <c r="G1869" s="181">
        <v>0</v>
      </c>
      <c r="H1869" s="181">
        <v>0</v>
      </c>
      <c r="I1869" s="181">
        <v>0</v>
      </c>
      <c r="J1869" s="166"/>
      <c r="K1869" s="166"/>
      <c r="L1869" s="166"/>
      <c r="M1869" s="166"/>
      <c r="N1869" s="166"/>
      <c r="O1869" s="166"/>
      <c r="P1869" s="166"/>
      <c r="Q1869" s="166"/>
      <c r="R1869" s="166"/>
      <c r="S1869" s="166"/>
      <c r="T1869" s="182">
        <v>0</v>
      </c>
      <c r="U1869" s="182">
        <v>0</v>
      </c>
      <c r="V1869" s="182">
        <v>0</v>
      </c>
    </row>
    <row r="1870" spans="1:22" s="167" customFormat="1" x14ac:dyDescent="0.25">
      <c r="A1870" s="179">
        <v>612085</v>
      </c>
      <c r="B1870" s="180" t="s">
        <v>2286</v>
      </c>
      <c r="C1870" s="181">
        <v>0</v>
      </c>
      <c r="D1870" s="181">
        <v>0</v>
      </c>
      <c r="E1870" s="181">
        <v>0</v>
      </c>
      <c r="F1870" s="181">
        <v>0</v>
      </c>
      <c r="G1870" s="181">
        <v>0</v>
      </c>
      <c r="H1870" s="181">
        <v>0</v>
      </c>
      <c r="I1870" s="181">
        <v>0</v>
      </c>
      <c r="J1870" s="166"/>
      <c r="K1870" s="166"/>
      <c r="L1870" s="166"/>
      <c r="M1870" s="166"/>
      <c r="N1870" s="166"/>
      <c r="O1870" s="166"/>
      <c r="P1870" s="166"/>
      <c r="Q1870" s="166"/>
      <c r="R1870" s="166"/>
      <c r="S1870" s="166"/>
      <c r="T1870" s="182">
        <v>0</v>
      </c>
      <c r="U1870" s="182">
        <v>0</v>
      </c>
      <c r="V1870" s="182">
        <v>0</v>
      </c>
    </row>
    <row r="1871" spans="1:22" s="167" customFormat="1" x14ac:dyDescent="0.25">
      <c r="A1871" s="179">
        <v>612086</v>
      </c>
      <c r="B1871" s="180" t="s">
        <v>2287</v>
      </c>
      <c r="C1871" s="181">
        <v>0</v>
      </c>
      <c r="D1871" s="181">
        <v>0</v>
      </c>
      <c r="E1871" s="181">
        <v>0</v>
      </c>
      <c r="F1871" s="181">
        <v>0</v>
      </c>
      <c r="G1871" s="181">
        <v>0</v>
      </c>
      <c r="H1871" s="181">
        <v>0</v>
      </c>
      <c r="I1871" s="181">
        <v>0</v>
      </c>
      <c r="J1871" s="166"/>
      <c r="K1871" s="166"/>
      <c r="L1871" s="166"/>
      <c r="M1871" s="166"/>
      <c r="N1871" s="166"/>
      <c r="O1871" s="166"/>
      <c r="P1871" s="166"/>
      <c r="Q1871" s="166"/>
      <c r="R1871" s="166"/>
      <c r="S1871" s="166"/>
      <c r="T1871" s="182">
        <v>0</v>
      </c>
      <c r="U1871" s="182">
        <v>0</v>
      </c>
      <c r="V1871" s="182">
        <v>0</v>
      </c>
    </row>
    <row r="1872" spans="1:22" s="167" customFormat="1" x14ac:dyDescent="0.25">
      <c r="A1872" s="179">
        <v>612087</v>
      </c>
      <c r="B1872" s="180" t="s">
        <v>2288</v>
      </c>
      <c r="C1872" s="181">
        <v>0</v>
      </c>
      <c r="D1872" s="181">
        <v>0</v>
      </c>
      <c r="E1872" s="181">
        <v>0</v>
      </c>
      <c r="F1872" s="181">
        <v>0</v>
      </c>
      <c r="G1872" s="181">
        <v>0</v>
      </c>
      <c r="H1872" s="181">
        <v>0</v>
      </c>
      <c r="I1872" s="181">
        <v>0</v>
      </c>
      <c r="J1872" s="166"/>
      <c r="K1872" s="166"/>
      <c r="L1872" s="166"/>
      <c r="M1872" s="166"/>
      <c r="N1872" s="166"/>
      <c r="O1872" s="166"/>
      <c r="P1872" s="166"/>
      <c r="Q1872" s="166"/>
      <c r="R1872" s="166"/>
      <c r="S1872" s="166"/>
      <c r="T1872" s="182">
        <v>0</v>
      </c>
      <c r="U1872" s="182">
        <v>0</v>
      </c>
      <c r="V1872" s="182">
        <v>0</v>
      </c>
    </row>
    <row r="1873" spans="1:22" s="167" customFormat="1" x14ac:dyDescent="0.25">
      <c r="A1873" s="179">
        <v>612088</v>
      </c>
      <c r="B1873" s="180" t="s">
        <v>2289</v>
      </c>
      <c r="C1873" s="181">
        <v>0</v>
      </c>
      <c r="D1873" s="181">
        <v>0</v>
      </c>
      <c r="E1873" s="181">
        <v>0</v>
      </c>
      <c r="F1873" s="181">
        <v>0</v>
      </c>
      <c r="G1873" s="181">
        <v>0</v>
      </c>
      <c r="H1873" s="181">
        <v>0</v>
      </c>
      <c r="I1873" s="181">
        <v>0</v>
      </c>
      <c r="J1873" s="166"/>
      <c r="K1873" s="166"/>
      <c r="L1873" s="166"/>
      <c r="M1873" s="166"/>
      <c r="N1873" s="166"/>
      <c r="O1873" s="166"/>
      <c r="P1873" s="166"/>
      <c r="Q1873" s="166"/>
      <c r="R1873" s="166"/>
      <c r="S1873" s="166"/>
      <c r="T1873" s="182">
        <v>0</v>
      </c>
      <c r="U1873" s="182">
        <v>0</v>
      </c>
      <c r="V1873" s="182">
        <v>0</v>
      </c>
    </row>
    <row r="1874" spans="1:22" s="167" customFormat="1" x14ac:dyDescent="0.25">
      <c r="A1874" s="179">
        <v>612089</v>
      </c>
      <c r="B1874" s="180" t="s">
        <v>2290</v>
      </c>
      <c r="C1874" s="181">
        <v>0</v>
      </c>
      <c r="D1874" s="181">
        <v>0</v>
      </c>
      <c r="E1874" s="181">
        <v>0</v>
      </c>
      <c r="F1874" s="181">
        <v>0</v>
      </c>
      <c r="G1874" s="181">
        <v>0</v>
      </c>
      <c r="H1874" s="181">
        <v>0</v>
      </c>
      <c r="I1874" s="181">
        <v>0</v>
      </c>
      <c r="J1874" s="166"/>
      <c r="K1874" s="166"/>
      <c r="L1874" s="166"/>
      <c r="M1874" s="166"/>
      <c r="N1874" s="166"/>
      <c r="O1874" s="166"/>
      <c r="P1874" s="166"/>
      <c r="Q1874" s="166"/>
      <c r="R1874" s="166"/>
      <c r="S1874" s="166"/>
      <c r="T1874" s="182">
        <v>0</v>
      </c>
      <c r="U1874" s="182">
        <v>0</v>
      </c>
      <c r="V1874" s="182">
        <v>0</v>
      </c>
    </row>
    <row r="1875" spans="1:22" s="167" customFormat="1" x14ac:dyDescent="0.25">
      <c r="A1875" s="179">
        <v>612090</v>
      </c>
      <c r="B1875" s="180" t="s">
        <v>2291</v>
      </c>
      <c r="C1875" s="181">
        <v>0</v>
      </c>
      <c r="D1875" s="181">
        <v>0</v>
      </c>
      <c r="E1875" s="181">
        <v>0</v>
      </c>
      <c r="F1875" s="181">
        <v>0</v>
      </c>
      <c r="G1875" s="181">
        <v>0</v>
      </c>
      <c r="H1875" s="181">
        <v>0</v>
      </c>
      <c r="I1875" s="181">
        <v>0</v>
      </c>
      <c r="J1875" s="166"/>
      <c r="K1875" s="166"/>
      <c r="L1875" s="166"/>
      <c r="M1875" s="166"/>
      <c r="N1875" s="166"/>
      <c r="O1875" s="166"/>
      <c r="P1875" s="166"/>
      <c r="Q1875" s="166"/>
      <c r="R1875" s="166"/>
      <c r="S1875" s="166"/>
      <c r="T1875" s="182">
        <v>0</v>
      </c>
      <c r="U1875" s="182">
        <v>0</v>
      </c>
      <c r="V1875" s="182">
        <v>0</v>
      </c>
    </row>
    <row r="1876" spans="1:22" s="167" customFormat="1" x14ac:dyDescent="0.25">
      <c r="A1876" s="179">
        <v>612091</v>
      </c>
      <c r="B1876" s="180" t="s">
        <v>292</v>
      </c>
      <c r="C1876" s="181">
        <v>0</v>
      </c>
      <c r="D1876" s="181">
        <v>0</v>
      </c>
      <c r="E1876" s="181">
        <v>0</v>
      </c>
      <c r="F1876" s="181">
        <v>0</v>
      </c>
      <c r="G1876" s="181">
        <v>0</v>
      </c>
      <c r="H1876" s="181">
        <v>0</v>
      </c>
      <c r="I1876" s="181">
        <v>0</v>
      </c>
      <c r="J1876" s="166"/>
      <c r="K1876" s="166"/>
      <c r="L1876" s="166"/>
      <c r="M1876" s="166"/>
      <c r="N1876" s="166"/>
      <c r="O1876" s="166"/>
      <c r="P1876" s="166"/>
      <c r="Q1876" s="166"/>
      <c r="R1876" s="166"/>
      <c r="S1876" s="166"/>
      <c r="T1876" s="182">
        <v>0</v>
      </c>
      <c r="U1876" s="182">
        <v>0</v>
      </c>
      <c r="V1876" s="182">
        <v>0</v>
      </c>
    </row>
    <row r="1877" spans="1:22" s="167" customFormat="1" x14ac:dyDescent="0.25">
      <c r="A1877" s="179">
        <v>612095</v>
      </c>
      <c r="B1877" s="180" t="s">
        <v>291</v>
      </c>
      <c r="C1877" s="181">
        <v>0</v>
      </c>
      <c r="D1877" s="181">
        <v>0</v>
      </c>
      <c r="E1877" s="181">
        <v>0</v>
      </c>
      <c r="F1877" s="181">
        <v>0</v>
      </c>
      <c r="G1877" s="181">
        <v>0</v>
      </c>
      <c r="H1877" s="181">
        <v>0</v>
      </c>
      <c r="I1877" s="181">
        <v>0</v>
      </c>
      <c r="J1877" s="166"/>
      <c r="K1877" s="166"/>
      <c r="L1877" s="166"/>
      <c r="M1877" s="166"/>
      <c r="N1877" s="166"/>
      <c r="O1877" s="166"/>
      <c r="P1877" s="166"/>
      <c r="Q1877" s="166"/>
      <c r="R1877" s="166"/>
      <c r="S1877" s="166"/>
      <c r="T1877" s="182">
        <v>0</v>
      </c>
      <c r="U1877" s="182">
        <v>0</v>
      </c>
      <c r="V1877" s="182">
        <v>0</v>
      </c>
    </row>
    <row r="1878" spans="1:22" s="167" customFormat="1" x14ac:dyDescent="0.25">
      <c r="A1878" s="175">
        <v>612500</v>
      </c>
      <c r="B1878" s="176" t="s">
        <v>290</v>
      </c>
      <c r="C1878" s="177">
        <v>0</v>
      </c>
      <c r="D1878" s="177">
        <v>0</v>
      </c>
      <c r="E1878" s="177">
        <v>0</v>
      </c>
      <c r="F1878" s="177">
        <v>0</v>
      </c>
      <c r="G1878" s="177">
        <v>0</v>
      </c>
      <c r="H1878" s="177">
        <v>0</v>
      </c>
      <c r="I1878" s="177">
        <v>0</v>
      </c>
      <c r="J1878" s="166"/>
      <c r="K1878" s="166"/>
      <c r="L1878" s="166"/>
      <c r="M1878" s="166"/>
      <c r="N1878" s="166"/>
      <c r="O1878" s="166"/>
      <c r="P1878" s="166"/>
      <c r="Q1878" s="166"/>
      <c r="R1878" s="166"/>
      <c r="S1878" s="166"/>
      <c r="T1878" s="178">
        <v>0</v>
      </c>
      <c r="U1878" s="178">
        <v>0</v>
      </c>
      <c r="V1878" s="178">
        <v>0</v>
      </c>
    </row>
    <row r="1879" spans="1:22" s="167" customFormat="1" x14ac:dyDescent="0.25">
      <c r="A1879" s="179">
        <v>612505</v>
      </c>
      <c r="B1879" s="180" t="s">
        <v>2292</v>
      </c>
      <c r="C1879" s="181">
        <v>0</v>
      </c>
      <c r="D1879" s="181">
        <v>0</v>
      </c>
      <c r="E1879" s="181">
        <v>0</v>
      </c>
      <c r="F1879" s="181">
        <v>0</v>
      </c>
      <c r="G1879" s="181">
        <v>0</v>
      </c>
      <c r="H1879" s="181">
        <v>0</v>
      </c>
      <c r="I1879" s="181">
        <v>0</v>
      </c>
      <c r="J1879" s="166"/>
      <c r="K1879" s="166"/>
      <c r="L1879" s="166"/>
      <c r="M1879" s="166"/>
      <c r="N1879" s="166"/>
      <c r="O1879" s="166"/>
      <c r="P1879" s="166"/>
      <c r="Q1879" s="166"/>
      <c r="R1879" s="166"/>
      <c r="S1879" s="166"/>
      <c r="T1879" s="182">
        <v>0</v>
      </c>
      <c r="U1879" s="182">
        <v>0</v>
      </c>
      <c r="V1879" s="182">
        <v>0</v>
      </c>
    </row>
    <row r="1880" spans="1:22" s="167" customFormat="1" x14ac:dyDescent="0.25">
      <c r="A1880" s="179">
        <v>612510</v>
      </c>
      <c r="B1880" s="180" t="s">
        <v>2293</v>
      </c>
      <c r="C1880" s="181">
        <v>0</v>
      </c>
      <c r="D1880" s="181">
        <v>0</v>
      </c>
      <c r="E1880" s="181">
        <v>0</v>
      </c>
      <c r="F1880" s="181">
        <v>0</v>
      </c>
      <c r="G1880" s="181">
        <v>0</v>
      </c>
      <c r="H1880" s="181">
        <v>0</v>
      </c>
      <c r="I1880" s="181">
        <v>0</v>
      </c>
      <c r="J1880" s="166"/>
      <c r="K1880" s="166"/>
      <c r="L1880" s="166"/>
      <c r="M1880" s="166"/>
      <c r="N1880" s="166"/>
      <c r="O1880" s="166"/>
      <c r="P1880" s="166"/>
      <c r="Q1880" s="166"/>
      <c r="R1880" s="166"/>
      <c r="S1880" s="166"/>
      <c r="T1880" s="182">
        <v>0</v>
      </c>
      <c r="U1880" s="182">
        <v>0</v>
      </c>
      <c r="V1880" s="182">
        <v>0</v>
      </c>
    </row>
    <row r="1881" spans="1:22" s="167" customFormat="1" x14ac:dyDescent="0.25">
      <c r="A1881" s="179">
        <v>612515</v>
      </c>
      <c r="B1881" s="180" t="s">
        <v>2294</v>
      </c>
      <c r="C1881" s="181">
        <v>0</v>
      </c>
      <c r="D1881" s="181">
        <v>0</v>
      </c>
      <c r="E1881" s="181">
        <v>0</v>
      </c>
      <c r="F1881" s="181">
        <v>0</v>
      </c>
      <c r="G1881" s="181">
        <v>0</v>
      </c>
      <c r="H1881" s="181">
        <v>0</v>
      </c>
      <c r="I1881" s="181">
        <v>0</v>
      </c>
      <c r="J1881" s="166"/>
      <c r="K1881" s="166"/>
      <c r="L1881" s="166"/>
      <c r="M1881" s="166"/>
      <c r="N1881" s="166"/>
      <c r="O1881" s="166"/>
      <c r="P1881" s="166"/>
      <c r="Q1881" s="166"/>
      <c r="R1881" s="166"/>
      <c r="S1881" s="166"/>
      <c r="T1881" s="182">
        <v>0</v>
      </c>
      <c r="U1881" s="182">
        <v>0</v>
      </c>
      <c r="V1881" s="182">
        <v>0</v>
      </c>
    </row>
    <row r="1882" spans="1:22" s="167" customFormat="1" x14ac:dyDescent="0.25">
      <c r="A1882" s="179">
        <v>612595</v>
      </c>
      <c r="B1882" s="180" t="s">
        <v>221</v>
      </c>
      <c r="C1882" s="181">
        <v>0</v>
      </c>
      <c r="D1882" s="181">
        <v>0</v>
      </c>
      <c r="E1882" s="181">
        <v>0</v>
      </c>
      <c r="F1882" s="181">
        <v>0</v>
      </c>
      <c r="G1882" s="181">
        <v>0</v>
      </c>
      <c r="H1882" s="181">
        <v>0</v>
      </c>
      <c r="I1882" s="181">
        <v>0</v>
      </c>
      <c r="J1882" s="166"/>
      <c r="K1882" s="166"/>
      <c r="L1882" s="166"/>
      <c r="M1882" s="166"/>
      <c r="N1882" s="166"/>
      <c r="O1882" s="166"/>
      <c r="P1882" s="166"/>
      <c r="Q1882" s="166"/>
      <c r="R1882" s="166"/>
      <c r="S1882" s="166"/>
      <c r="T1882" s="182">
        <v>0</v>
      </c>
      <c r="U1882" s="182">
        <v>0</v>
      </c>
      <c r="V1882" s="182">
        <v>0</v>
      </c>
    </row>
    <row r="1883" spans="1:22" s="167" customFormat="1" x14ac:dyDescent="0.25">
      <c r="A1883" s="175">
        <v>613000</v>
      </c>
      <c r="B1883" s="176" t="s">
        <v>2295</v>
      </c>
      <c r="C1883" s="177">
        <v>0</v>
      </c>
      <c r="D1883" s="177">
        <v>0</v>
      </c>
      <c r="E1883" s="177">
        <v>0</v>
      </c>
      <c r="F1883" s="177">
        <v>0</v>
      </c>
      <c r="G1883" s="177">
        <v>0</v>
      </c>
      <c r="H1883" s="177">
        <v>0</v>
      </c>
      <c r="I1883" s="177">
        <v>0</v>
      </c>
      <c r="J1883" s="166"/>
      <c r="K1883" s="166"/>
      <c r="L1883" s="166"/>
      <c r="M1883" s="166"/>
      <c r="N1883" s="166"/>
      <c r="O1883" s="166"/>
      <c r="P1883" s="166"/>
      <c r="Q1883" s="166"/>
      <c r="R1883" s="166"/>
      <c r="S1883" s="166"/>
      <c r="T1883" s="178">
        <v>0</v>
      </c>
      <c r="U1883" s="178">
        <v>0</v>
      </c>
      <c r="V1883" s="178">
        <v>0</v>
      </c>
    </row>
    <row r="1884" spans="1:22" s="167" customFormat="1" x14ac:dyDescent="0.25">
      <c r="A1884" s="179">
        <v>613005</v>
      </c>
      <c r="B1884" s="180" t="s">
        <v>2296</v>
      </c>
      <c r="C1884" s="181">
        <v>0</v>
      </c>
      <c r="D1884" s="181">
        <v>0</v>
      </c>
      <c r="E1884" s="181">
        <v>0</v>
      </c>
      <c r="F1884" s="181">
        <v>0</v>
      </c>
      <c r="G1884" s="181">
        <v>0</v>
      </c>
      <c r="H1884" s="181">
        <v>0</v>
      </c>
      <c r="I1884" s="181">
        <v>0</v>
      </c>
      <c r="J1884" s="166"/>
      <c r="K1884" s="166"/>
      <c r="L1884" s="166"/>
      <c r="M1884" s="166"/>
      <c r="N1884" s="166"/>
      <c r="O1884" s="166"/>
      <c r="P1884" s="166"/>
      <c r="Q1884" s="166"/>
      <c r="R1884" s="166"/>
      <c r="S1884" s="166"/>
      <c r="T1884" s="182">
        <v>0</v>
      </c>
      <c r="U1884" s="182">
        <v>0</v>
      </c>
      <c r="V1884" s="182">
        <v>0</v>
      </c>
    </row>
    <row r="1885" spans="1:22" s="167" customFormat="1" x14ac:dyDescent="0.25">
      <c r="A1885" s="179">
        <v>613010</v>
      </c>
      <c r="B1885" s="180" t="s">
        <v>2297</v>
      </c>
      <c r="C1885" s="181">
        <v>0</v>
      </c>
      <c r="D1885" s="181">
        <v>0</v>
      </c>
      <c r="E1885" s="181">
        <v>0</v>
      </c>
      <c r="F1885" s="181">
        <v>0</v>
      </c>
      <c r="G1885" s="181">
        <v>0</v>
      </c>
      <c r="H1885" s="181">
        <v>0</v>
      </c>
      <c r="I1885" s="181">
        <v>0</v>
      </c>
      <c r="J1885" s="166"/>
      <c r="K1885" s="166"/>
      <c r="L1885" s="166"/>
      <c r="M1885" s="166"/>
      <c r="N1885" s="166"/>
      <c r="O1885" s="166"/>
      <c r="P1885" s="166"/>
      <c r="Q1885" s="166"/>
      <c r="R1885" s="166"/>
      <c r="S1885" s="166"/>
      <c r="T1885" s="182">
        <v>0</v>
      </c>
      <c r="U1885" s="182">
        <v>0</v>
      </c>
      <c r="V1885" s="182">
        <v>0</v>
      </c>
    </row>
    <row r="1886" spans="1:22" s="167" customFormat="1" x14ac:dyDescent="0.25">
      <c r="A1886" s="179">
        <v>613015</v>
      </c>
      <c r="B1886" s="180" t="s">
        <v>283</v>
      </c>
      <c r="C1886" s="181">
        <v>0</v>
      </c>
      <c r="D1886" s="181">
        <v>0</v>
      </c>
      <c r="E1886" s="181">
        <v>0</v>
      </c>
      <c r="F1886" s="181">
        <v>0</v>
      </c>
      <c r="G1886" s="181">
        <v>0</v>
      </c>
      <c r="H1886" s="181">
        <v>0</v>
      </c>
      <c r="I1886" s="181">
        <v>0</v>
      </c>
      <c r="J1886" s="166"/>
      <c r="K1886" s="166"/>
      <c r="L1886" s="166"/>
      <c r="M1886" s="166"/>
      <c r="N1886" s="166"/>
      <c r="O1886" s="166"/>
      <c r="P1886" s="166"/>
      <c r="Q1886" s="166"/>
      <c r="R1886" s="166"/>
      <c r="S1886" s="166"/>
      <c r="T1886" s="182">
        <v>0</v>
      </c>
      <c r="U1886" s="182">
        <v>0</v>
      </c>
      <c r="V1886" s="182">
        <v>0</v>
      </c>
    </row>
    <row r="1887" spans="1:22" s="167" customFormat="1" x14ac:dyDescent="0.25">
      <c r="A1887" s="179">
        <v>613020</v>
      </c>
      <c r="B1887" s="180" t="s">
        <v>2298</v>
      </c>
      <c r="C1887" s="181">
        <v>0</v>
      </c>
      <c r="D1887" s="181">
        <v>0</v>
      </c>
      <c r="E1887" s="181">
        <v>0</v>
      </c>
      <c r="F1887" s="181">
        <v>0</v>
      </c>
      <c r="G1887" s="181">
        <v>0</v>
      </c>
      <c r="H1887" s="181">
        <v>0</v>
      </c>
      <c r="I1887" s="181">
        <v>0</v>
      </c>
      <c r="J1887" s="166"/>
      <c r="K1887" s="166"/>
      <c r="L1887" s="166"/>
      <c r="M1887" s="166"/>
      <c r="N1887" s="166"/>
      <c r="O1887" s="166"/>
      <c r="P1887" s="166"/>
      <c r="Q1887" s="166"/>
      <c r="R1887" s="166"/>
      <c r="S1887" s="166"/>
      <c r="T1887" s="182">
        <v>0</v>
      </c>
      <c r="U1887" s="182">
        <v>0</v>
      </c>
      <c r="V1887" s="182">
        <v>0</v>
      </c>
    </row>
    <row r="1888" spans="1:22" s="167" customFormat="1" x14ac:dyDescent="0.25">
      <c r="A1888" s="179">
        <v>613025</v>
      </c>
      <c r="B1888" s="180" t="s">
        <v>281</v>
      </c>
      <c r="C1888" s="181">
        <v>0</v>
      </c>
      <c r="D1888" s="181">
        <v>0</v>
      </c>
      <c r="E1888" s="181">
        <v>0</v>
      </c>
      <c r="F1888" s="181">
        <v>0</v>
      </c>
      <c r="G1888" s="181">
        <v>0</v>
      </c>
      <c r="H1888" s="181">
        <v>0</v>
      </c>
      <c r="I1888" s="181">
        <v>0</v>
      </c>
      <c r="J1888" s="166"/>
      <c r="K1888" s="166"/>
      <c r="L1888" s="166"/>
      <c r="M1888" s="166"/>
      <c r="N1888" s="166"/>
      <c r="O1888" s="166"/>
      <c r="P1888" s="166"/>
      <c r="Q1888" s="166"/>
      <c r="R1888" s="166"/>
      <c r="S1888" s="166"/>
      <c r="T1888" s="182">
        <v>0</v>
      </c>
      <c r="U1888" s="182">
        <v>0</v>
      </c>
      <c r="V1888" s="182">
        <v>0</v>
      </c>
    </row>
    <row r="1889" spans="1:22" s="167" customFormat="1" x14ac:dyDescent="0.25">
      <c r="A1889" s="179">
        <v>613095</v>
      </c>
      <c r="B1889" s="180" t="s">
        <v>221</v>
      </c>
      <c r="C1889" s="181">
        <v>0</v>
      </c>
      <c r="D1889" s="181">
        <v>0</v>
      </c>
      <c r="E1889" s="181">
        <v>0</v>
      </c>
      <c r="F1889" s="181">
        <v>0</v>
      </c>
      <c r="G1889" s="181">
        <v>0</v>
      </c>
      <c r="H1889" s="181">
        <v>0</v>
      </c>
      <c r="I1889" s="181">
        <v>0</v>
      </c>
      <c r="J1889" s="166"/>
      <c r="K1889" s="166"/>
      <c r="L1889" s="166"/>
      <c r="M1889" s="166"/>
      <c r="N1889" s="166"/>
      <c r="O1889" s="166"/>
      <c r="P1889" s="166"/>
      <c r="Q1889" s="166"/>
      <c r="R1889" s="166"/>
      <c r="S1889" s="166"/>
      <c r="T1889" s="182">
        <v>0</v>
      </c>
      <c r="U1889" s="182">
        <v>0</v>
      </c>
      <c r="V1889" s="182">
        <v>0</v>
      </c>
    </row>
    <row r="1890" spans="1:22" s="167" customFormat="1" x14ac:dyDescent="0.25">
      <c r="A1890" s="175">
        <v>613500</v>
      </c>
      <c r="B1890" s="176" t="s">
        <v>280</v>
      </c>
      <c r="C1890" s="177">
        <v>0</v>
      </c>
      <c r="D1890" s="177">
        <v>0</v>
      </c>
      <c r="E1890" s="177">
        <v>0</v>
      </c>
      <c r="F1890" s="177">
        <v>0</v>
      </c>
      <c r="G1890" s="177">
        <v>0</v>
      </c>
      <c r="H1890" s="177">
        <v>0</v>
      </c>
      <c r="I1890" s="177">
        <v>0</v>
      </c>
      <c r="J1890" s="166"/>
      <c r="K1890" s="166"/>
      <c r="L1890" s="166"/>
      <c r="M1890" s="166"/>
      <c r="N1890" s="166"/>
      <c r="O1890" s="166"/>
      <c r="P1890" s="166"/>
      <c r="Q1890" s="166"/>
      <c r="R1890" s="166"/>
      <c r="S1890" s="166"/>
      <c r="T1890" s="178">
        <v>26789663.751948055</v>
      </c>
      <c r="U1890" s="178">
        <v>0</v>
      </c>
      <c r="V1890" s="178">
        <v>0</v>
      </c>
    </row>
    <row r="1891" spans="1:22" s="167" customFormat="1" x14ac:dyDescent="0.25">
      <c r="A1891" s="179">
        <v>613502</v>
      </c>
      <c r="B1891" s="180" t="s">
        <v>2299</v>
      </c>
      <c r="C1891" s="181">
        <v>0</v>
      </c>
      <c r="D1891" s="181">
        <v>0</v>
      </c>
      <c r="E1891" s="181">
        <v>0</v>
      </c>
      <c r="F1891" s="181">
        <v>0</v>
      </c>
      <c r="G1891" s="181">
        <v>0</v>
      </c>
      <c r="H1891" s="181">
        <v>0</v>
      </c>
      <c r="I1891" s="181">
        <v>0</v>
      </c>
      <c r="J1891" s="166"/>
      <c r="K1891" s="166"/>
      <c r="L1891" s="166"/>
      <c r="M1891" s="166"/>
      <c r="N1891" s="166"/>
      <c r="O1891" s="166"/>
      <c r="P1891" s="166"/>
      <c r="Q1891" s="166"/>
      <c r="R1891" s="166"/>
      <c r="S1891" s="166"/>
      <c r="T1891" s="182">
        <v>0</v>
      </c>
      <c r="U1891" s="182">
        <v>0</v>
      </c>
      <c r="V1891" s="182">
        <v>0</v>
      </c>
    </row>
    <row r="1892" spans="1:22" s="167" customFormat="1" x14ac:dyDescent="0.25">
      <c r="A1892" s="179">
        <v>613504</v>
      </c>
      <c r="B1892" s="180" t="s">
        <v>2300</v>
      </c>
      <c r="C1892" s="181">
        <v>0</v>
      </c>
      <c r="D1892" s="181">
        <v>0</v>
      </c>
      <c r="E1892" s="181">
        <v>0</v>
      </c>
      <c r="F1892" s="181">
        <v>0</v>
      </c>
      <c r="G1892" s="181">
        <v>0</v>
      </c>
      <c r="H1892" s="181">
        <v>0</v>
      </c>
      <c r="I1892" s="181">
        <v>0</v>
      </c>
      <c r="J1892" s="166"/>
      <c r="K1892" s="166"/>
      <c r="L1892" s="166"/>
      <c r="M1892" s="166"/>
      <c r="N1892" s="166"/>
      <c r="O1892" s="166"/>
      <c r="P1892" s="166"/>
      <c r="Q1892" s="166"/>
      <c r="R1892" s="166"/>
      <c r="S1892" s="166"/>
      <c r="T1892" s="182">
        <v>0</v>
      </c>
      <c r="U1892" s="182">
        <v>0</v>
      </c>
      <c r="V1892" s="182">
        <v>0</v>
      </c>
    </row>
    <row r="1893" spans="1:22" s="167" customFormat="1" x14ac:dyDescent="0.25">
      <c r="A1893" s="179">
        <v>613506</v>
      </c>
      <c r="B1893" s="180" t="s">
        <v>2301</v>
      </c>
      <c r="C1893" s="181">
        <v>0</v>
      </c>
      <c r="D1893" s="181">
        <v>0</v>
      </c>
      <c r="E1893" s="181">
        <v>0</v>
      </c>
      <c r="F1893" s="181">
        <v>0</v>
      </c>
      <c r="G1893" s="181">
        <v>0</v>
      </c>
      <c r="H1893" s="181">
        <v>0</v>
      </c>
      <c r="I1893" s="181">
        <v>0</v>
      </c>
      <c r="J1893" s="166"/>
      <c r="K1893" s="166"/>
      <c r="L1893" s="166"/>
      <c r="M1893" s="166"/>
      <c r="N1893" s="166"/>
      <c r="O1893" s="166"/>
      <c r="P1893" s="166"/>
      <c r="Q1893" s="166"/>
      <c r="R1893" s="166"/>
      <c r="S1893" s="166"/>
      <c r="T1893" s="182">
        <v>0</v>
      </c>
      <c r="U1893" s="182">
        <v>0</v>
      </c>
      <c r="V1893" s="182">
        <v>0</v>
      </c>
    </row>
    <row r="1894" spans="1:22" s="167" customFormat="1" x14ac:dyDescent="0.25">
      <c r="A1894" s="179">
        <v>613508</v>
      </c>
      <c r="B1894" s="180" t="s">
        <v>2302</v>
      </c>
      <c r="C1894" s="181">
        <v>0</v>
      </c>
      <c r="D1894" s="181">
        <v>0</v>
      </c>
      <c r="E1894" s="181">
        <v>0</v>
      </c>
      <c r="F1894" s="181">
        <v>0</v>
      </c>
      <c r="G1894" s="181">
        <v>0</v>
      </c>
      <c r="H1894" s="181">
        <v>0</v>
      </c>
      <c r="I1894" s="181">
        <v>0</v>
      </c>
      <c r="J1894" s="166"/>
      <c r="K1894" s="166"/>
      <c r="L1894" s="166"/>
      <c r="M1894" s="166"/>
      <c r="N1894" s="166"/>
      <c r="O1894" s="166"/>
      <c r="P1894" s="166"/>
      <c r="Q1894" s="166"/>
      <c r="R1894" s="166"/>
      <c r="S1894" s="166"/>
      <c r="T1894" s="182">
        <v>0</v>
      </c>
      <c r="U1894" s="182">
        <v>0</v>
      </c>
      <c r="V1894" s="182">
        <v>0</v>
      </c>
    </row>
    <row r="1895" spans="1:22" s="167" customFormat="1" x14ac:dyDescent="0.25">
      <c r="A1895" s="179">
        <v>613510</v>
      </c>
      <c r="B1895" s="180" t="s">
        <v>275</v>
      </c>
      <c r="C1895" s="181">
        <v>0</v>
      </c>
      <c r="D1895" s="181">
        <v>0</v>
      </c>
      <c r="E1895" s="181">
        <v>0</v>
      </c>
      <c r="F1895" s="181">
        <v>0</v>
      </c>
      <c r="G1895" s="181">
        <v>0</v>
      </c>
      <c r="H1895" s="181">
        <v>0</v>
      </c>
      <c r="I1895" s="181">
        <v>0</v>
      </c>
      <c r="J1895" s="166"/>
      <c r="K1895" s="166"/>
      <c r="L1895" s="166"/>
      <c r="M1895" s="166"/>
      <c r="N1895" s="166"/>
      <c r="O1895" s="166"/>
      <c r="P1895" s="166"/>
      <c r="Q1895" s="166"/>
      <c r="R1895" s="166"/>
      <c r="S1895" s="166"/>
      <c r="T1895" s="182">
        <v>0</v>
      </c>
      <c r="U1895" s="182">
        <v>0</v>
      </c>
      <c r="V1895" s="182">
        <v>0</v>
      </c>
    </row>
    <row r="1896" spans="1:22" s="167" customFormat="1" x14ac:dyDescent="0.25">
      <c r="A1896" s="179">
        <v>613512</v>
      </c>
      <c r="B1896" s="180" t="s">
        <v>2303</v>
      </c>
      <c r="C1896" s="181">
        <v>0</v>
      </c>
      <c r="D1896" s="181">
        <v>0</v>
      </c>
      <c r="E1896" s="181">
        <v>0</v>
      </c>
      <c r="F1896" s="181">
        <v>0</v>
      </c>
      <c r="G1896" s="181">
        <v>0</v>
      </c>
      <c r="H1896" s="181">
        <v>0</v>
      </c>
      <c r="I1896" s="181">
        <v>0</v>
      </c>
      <c r="J1896" s="166"/>
      <c r="K1896" s="166"/>
      <c r="L1896" s="166"/>
      <c r="M1896" s="166"/>
      <c r="N1896" s="166"/>
      <c r="O1896" s="166"/>
      <c r="P1896" s="166"/>
      <c r="Q1896" s="166"/>
      <c r="R1896" s="166"/>
      <c r="S1896" s="166"/>
      <c r="T1896" s="182">
        <v>0</v>
      </c>
      <c r="U1896" s="182">
        <v>0</v>
      </c>
      <c r="V1896" s="182">
        <v>0</v>
      </c>
    </row>
    <row r="1897" spans="1:22" s="167" customFormat="1" x14ac:dyDescent="0.25">
      <c r="A1897" s="179">
        <v>613514</v>
      </c>
      <c r="B1897" s="180" t="s">
        <v>273</v>
      </c>
      <c r="C1897" s="181">
        <v>0</v>
      </c>
      <c r="D1897" s="181">
        <v>0</v>
      </c>
      <c r="E1897" s="181">
        <v>0</v>
      </c>
      <c r="F1897" s="181">
        <v>0</v>
      </c>
      <c r="G1897" s="181">
        <v>0</v>
      </c>
      <c r="H1897" s="181">
        <v>0</v>
      </c>
      <c r="I1897" s="181">
        <v>0</v>
      </c>
      <c r="J1897" s="166"/>
      <c r="K1897" s="166"/>
      <c r="L1897" s="166"/>
      <c r="M1897" s="166"/>
      <c r="N1897" s="166"/>
      <c r="O1897" s="166"/>
      <c r="P1897" s="166"/>
      <c r="Q1897" s="166"/>
      <c r="R1897" s="166"/>
      <c r="S1897" s="166"/>
      <c r="T1897" s="182">
        <v>0</v>
      </c>
      <c r="U1897" s="182">
        <v>0</v>
      </c>
      <c r="V1897" s="182">
        <v>0</v>
      </c>
    </row>
    <row r="1898" spans="1:22" s="167" customFormat="1" x14ac:dyDescent="0.25">
      <c r="A1898" s="179">
        <v>613516</v>
      </c>
      <c r="B1898" s="180" t="s">
        <v>272</v>
      </c>
      <c r="C1898" s="181">
        <v>0</v>
      </c>
      <c r="D1898" s="181">
        <v>0</v>
      </c>
      <c r="E1898" s="181">
        <v>0</v>
      </c>
      <c r="F1898" s="181">
        <v>0</v>
      </c>
      <c r="G1898" s="181">
        <v>0</v>
      </c>
      <c r="H1898" s="181">
        <v>0</v>
      </c>
      <c r="I1898" s="181">
        <v>0</v>
      </c>
      <c r="J1898" s="166"/>
      <c r="K1898" s="166"/>
      <c r="L1898" s="166"/>
      <c r="M1898" s="166"/>
      <c r="N1898" s="166"/>
      <c r="O1898" s="166"/>
      <c r="P1898" s="166"/>
      <c r="Q1898" s="166"/>
      <c r="R1898" s="166"/>
      <c r="S1898" s="166"/>
      <c r="T1898" s="182">
        <v>0</v>
      </c>
      <c r="U1898" s="182">
        <v>0</v>
      </c>
      <c r="V1898" s="182">
        <v>0</v>
      </c>
    </row>
    <row r="1899" spans="1:22" s="167" customFormat="1" x14ac:dyDescent="0.25">
      <c r="A1899" s="179">
        <v>613518</v>
      </c>
      <c r="B1899" s="180" t="s">
        <v>271</v>
      </c>
      <c r="C1899" s="181">
        <v>0</v>
      </c>
      <c r="D1899" s="181">
        <v>0</v>
      </c>
      <c r="E1899" s="181">
        <v>0</v>
      </c>
      <c r="F1899" s="181">
        <v>0</v>
      </c>
      <c r="G1899" s="181">
        <v>0</v>
      </c>
      <c r="H1899" s="181">
        <v>0</v>
      </c>
      <c r="I1899" s="181">
        <v>0</v>
      </c>
      <c r="J1899" s="166"/>
      <c r="K1899" s="166"/>
      <c r="L1899" s="166"/>
      <c r="M1899" s="166"/>
      <c r="N1899" s="166"/>
      <c r="O1899" s="166"/>
      <c r="P1899" s="166"/>
      <c r="Q1899" s="166"/>
      <c r="R1899" s="166"/>
      <c r="S1899" s="166"/>
      <c r="T1899" s="182">
        <v>0</v>
      </c>
      <c r="U1899" s="182">
        <v>0</v>
      </c>
      <c r="V1899" s="182">
        <v>0</v>
      </c>
    </row>
    <row r="1900" spans="1:22" s="167" customFormat="1" x14ac:dyDescent="0.25">
      <c r="A1900" s="179">
        <v>613520</v>
      </c>
      <c r="B1900" s="180" t="s">
        <v>270</v>
      </c>
      <c r="C1900" s="181">
        <v>0</v>
      </c>
      <c r="D1900" s="181">
        <v>0</v>
      </c>
      <c r="E1900" s="181">
        <v>0</v>
      </c>
      <c r="F1900" s="181">
        <v>0</v>
      </c>
      <c r="G1900" s="181">
        <v>0</v>
      </c>
      <c r="H1900" s="181">
        <v>0</v>
      </c>
      <c r="I1900" s="181">
        <v>0</v>
      </c>
      <c r="J1900" s="166"/>
      <c r="K1900" s="166"/>
      <c r="L1900" s="166"/>
      <c r="M1900" s="166"/>
      <c r="N1900" s="166"/>
      <c r="O1900" s="166"/>
      <c r="P1900" s="166"/>
      <c r="Q1900" s="166"/>
      <c r="R1900" s="166"/>
      <c r="S1900" s="166"/>
      <c r="T1900" s="182">
        <v>0</v>
      </c>
      <c r="U1900" s="182">
        <v>0</v>
      </c>
      <c r="V1900" s="182">
        <v>0</v>
      </c>
    </row>
    <row r="1901" spans="1:22" s="167" customFormat="1" x14ac:dyDescent="0.25">
      <c r="A1901" s="179">
        <v>613522</v>
      </c>
      <c r="B1901" s="180" t="s">
        <v>269</v>
      </c>
      <c r="C1901" s="181">
        <v>0</v>
      </c>
      <c r="D1901" s="181">
        <v>0</v>
      </c>
      <c r="E1901" s="181">
        <v>0</v>
      </c>
      <c r="F1901" s="181">
        <v>0</v>
      </c>
      <c r="G1901" s="181">
        <v>0</v>
      </c>
      <c r="H1901" s="181">
        <v>0</v>
      </c>
      <c r="I1901" s="181">
        <v>0</v>
      </c>
      <c r="J1901" s="166"/>
      <c r="K1901" s="166"/>
      <c r="L1901" s="166"/>
      <c r="M1901" s="166"/>
      <c r="N1901" s="166"/>
      <c r="O1901" s="166"/>
      <c r="P1901" s="166"/>
      <c r="Q1901" s="166"/>
      <c r="R1901" s="166"/>
      <c r="S1901" s="166"/>
      <c r="T1901" s="182">
        <v>0</v>
      </c>
      <c r="U1901" s="182">
        <v>0</v>
      </c>
      <c r="V1901" s="182">
        <v>0</v>
      </c>
    </row>
    <row r="1902" spans="1:22" s="167" customFormat="1" x14ac:dyDescent="0.25">
      <c r="A1902" s="179">
        <v>613524</v>
      </c>
      <c r="B1902" s="180" t="s">
        <v>268</v>
      </c>
      <c r="C1902" s="181">
        <v>0</v>
      </c>
      <c r="D1902" s="181">
        <v>0</v>
      </c>
      <c r="E1902" s="181">
        <v>0</v>
      </c>
      <c r="F1902" s="181">
        <v>0</v>
      </c>
      <c r="G1902" s="181">
        <v>0</v>
      </c>
      <c r="H1902" s="181">
        <v>0</v>
      </c>
      <c r="I1902" s="181">
        <v>0</v>
      </c>
      <c r="J1902" s="166"/>
      <c r="K1902" s="166"/>
      <c r="L1902" s="166"/>
      <c r="M1902" s="166"/>
      <c r="N1902" s="166"/>
      <c r="O1902" s="166"/>
      <c r="P1902" s="166"/>
      <c r="Q1902" s="166"/>
      <c r="R1902" s="166"/>
      <c r="S1902" s="166"/>
      <c r="T1902" s="182">
        <v>0</v>
      </c>
      <c r="U1902" s="182">
        <v>0</v>
      </c>
      <c r="V1902" s="182">
        <v>0</v>
      </c>
    </row>
    <row r="1903" spans="1:22" s="167" customFormat="1" x14ac:dyDescent="0.25">
      <c r="A1903" s="179">
        <v>613526</v>
      </c>
      <c r="B1903" s="180" t="s">
        <v>2304</v>
      </c>
      <c r="C1903" s="181">
        <v>0</v>
      </c>
      <c r="D1903" s="181">
        <v>0</v>
      </c>
      <c r="E1903" s="181">
        <v>0</v>
      </c>
      <c r="F1903" s="181">
        <v>0</v>
      </c>
      <c r="G1903" s="181">
        <v>0</v>
      </c>
      <c r="H1903" s="181">
        <v>0</v>
      </c>
      <c r="I1903" s="181">
        <v>0</v>
      </c>
      <c r="J1903" s="166"/>
      <c r="K1903" s="166"/>
      <c r="L1903" s="166"/>
      <c r="M1903" s="166"/>
      <c r="N1903" s="166"/>
      <c r="O1903" s="166"/>
      <c r="P1903" s="166"/>
      <c r="Q1903" s="166"/>
      <c r="R1903" s="166"/>
      <c r="S1903" s="166"/>
      <c r="T1903" s="182">
        <v>0</v>
      </c>
      <c r="U1903" s="182">
        <v>0</v>
      </c>
      <c r="V1903" s="182">
        <v>0</v>
      </c>
    </row>
    <row r="1904" spans="1:22" s="167" customFormat="1" x14ac:dyDescent="0.25">
      <c r="A1904" s="179">
        <v>613528</v>
      </c>
      <c r="B1904" s="180" t="s">
        <v>2305</v>
      </c>
      <c r="C1904" s="181">
        <v>0</v>
      </c>
      <c r="D1904" s="181">
        <v>0</v>
      </c>
      <c r="E1904" s="181">
        <v>0</v>
      </c>
      <c r="F1904" s="181">
        <v>0</v>
      </c>
      <c r="G1904" s="181">
        <v>0</v>
      </c>
      <c r="H1904" s="181">
        <v>0</v>
      </c>
      <c r="I1904" s="181">
        <v>0</v>
      </c>
      <c r="J1904" s="166"/>
      <c r="K1904" s="166"/>
      <c r="L1904" s="166"/>
      <c r="M1904" s="166"/>
      <c r="N1904" s="166"/>
      <c r="O1904" s="166"/>
      <c r="P1904" s="166"/>
      <c r="Q1904" s="166"/>
      <c r="R1904" s="166"/>
      <c r="S1904" s="166"/>
      <c r="T1904" s="182">
        <v>0</v>
      </c>
      <c r="U1904" s="182">
        <v>0</v>
      </c>
      <c r="V1904" s="182">
        <v>0</v>
      </c>
    </row>
    <row r="1905" spans="1:22" s="167" customFormat="1" x14ac:dyDescent="0.25">
      <c r="A1905" s="179">
        <v>613530</v>
      </c>
      <c r="B1905" s="180" t="s">
        <v>2483</v>
      </c>
      <c r="C1905" s="181">
        <v>0</v>
      </c>
      <c r="D1905" s="181">
        <v>0</v>
      </c>
      <c r="E1905" s="181">
        <v>0</v>
      </c>
      <c r="F1905" s="181">
        <v>0</v>
      </c>
      <c r="G1905" s="181">
        <v>0</v>
      </c>
      <c r="H1905" s="181">
        <v>0</v>
      </c>
      <c r="I1905" s="181">
        <v>0</v>
      </c>
      <c r="J1905" s="166"/>
      <c r="K1905" s="166"/>
      <c r="L1905" s="166"/>
      <c r="M1905" s="166"/>
      <c r="N1905" s="166"/>
      <c r="O1905" s="166"/>
      <c r="P1905" s="166"/>
      <c r="Q1905" s="166"/>
      <c r="R1905" s="166"/>
      <c r="S1905" s="166"/>
      <c r="T1905" s="182">
        <v>0</v>
      </c>
      <c r="U1905" s="182">
        <v>0</v>
      </c>
      <c r="V1905" s="182">
        <v>0</v>
      </c>
    </row>
    <row r="1906" spans="1:22" s="167" customFormat="1" x14ac:dyDescent="0.25">
      <c r="A1906" s="179">
        <v>613532</v>
      </c>
      <c r="B1906" s="180" t="s">
        <v>2307</v>
      </c>
      <c r="C1906" s="181">
        <v>0</v>
      </c>
      <c r="D1906" s="181">
        <v>0</v>
      </c>
      <c r="E1906" s="181">
        <v>0</v>
      </c>
      <c r="F1906" s="181">
        <v>0</v>
      </c>
      <c r="G1906" s="181">
        <v>0</v>
      </c>
      <c r="H1906" s="181">
        <v>0</v>
      </c>
      <c r="I1906" s="181">
        <v>0</v>
      </c>
      <c r="J1906" s="166"/>
      <c r="K1906" s="166"/>
      <c r="L1906" s="166"/>
      <c r="M1906" s="166"/>
      <c r="N1906" s="166"/>
      <c r="O1906" s="166"/>
      <c r="P1906" s="166"/>
      <c r="Q1906" s="166"/>
      <c r="R1906" s="166"/>
      <c r="S1906" s="166"/>
      <c r="T1906" s="182">
        <v>0</v>
      </c>
      <c r="U1906" s="182">
        <v>0</v>
      </c>
      <c r="V1906" s="182">
        <v>0</v>
      </c>
    </row>
    <row r="1907" spans="1:22" s="167" customFormat="1" x14ac:dyDescent="0.25">
      <c r="A1907" s="179">
        <v>613534</v>
      </c>
      <c r="B1907" s="180" t="s">
        <v>2308</v>
      </c>
      <c r="C1907" s="181">
        <v>0</v>
      </c>
      <c r="D1907" s="181">
        <v>0</v>
      </c>
      <c r="E1907" s="181">
        <v>0</v>
      </c>
      <c r="F1907" s="181">
        <v>0</v>
      </c>
      <c r="G1907" s="181">
        <v>0</v>
      </c>
      <c r="H1907" s="181">
        <v>0</v>
      </c>
      <c r="I1907" s="181">
        <v>0</v>
      </c>
      <c r="J1907" s="166"/>
      <c r="K1907" s="166"/>
      <c r="L1907" s="166"/>
      <c r="M1907" s="166"/>
      <c r="N1907" s="166"/>
      <c r="O1907" s="166"/>
      <c r="P1907" s="166"/>
      <c r="Q1907" s="166"/>
      <c r="R1907" s="166"/>
      <c r="S1907" s="166"/>
      <c r="T1907" s="182">
        <v>0</v>
      </c>
      <c r="U1907" s="182">
        <v>0</v>
      </c>
      <c r="V1907" s="182">
        <v>0</v>
      </c>
    </row>
    <row r="1908" spans="1:22" s="167" customFormat="1" x14ac:dyDescent="0.25">
      <c r="A1908" s="179">
        <v>613536</v>
      </c>
      <c r="B1908" s="180" t="s">
        <v>2309</v>
      </c>
      <c r="C1908" s="181">
        <v>0</v>
      </c>
      <c r="D1908" s="181">
        <v>0</v>
      </c>
      <c r="E1908" s="181">
        <v>0</v>
      </c>
      <c r="F1908" s="181">
        <v>0</v>
      </c>
      <c r="G1908" s="181">
        <v>0</v>
      </c>
      <c r="H1908" s="181">
        <v>0</v>
      </c>
      <c r="I1908" s="181">
        <v>0</v>
      </c>
      <c r="J1908" s="166"/>
      <c r="K1908" s="166"/>
      <c r="L1908" s="166"/>
      <c r="M1908" s="166"/>
      <c r="N1908" s="166"/>
      <c r="O1908" s="166"/>
      <c r="P1908" s="166"/>
      <c r="Q1908" s="166"/>
      <c r="R1908" s="166"/>
      <c r="S1908" s="166"/>
      <c r="T1908" s="182">
        <v>0</v>
      </c>
      <c r="U1908" s="182">
        <v>0</v>
      </c>
      <c r="V1908" s="182">
        <v>0</v>
      </c>
    </row>
    <row r="1909" spans="1:22" s="167" customFormat="1" x14ac:dyDescent="0.25">
      <c r="A1909" s="179">
        <v>613538</v>
      </c>
      <c r="B1909" s="180" t="s">
        <v>2310</v>
      </c>
      <c r="C1909" s="181">
        <v>0</v>
      </c>
      <c r="D1909" s="181">
        <v>0</v>
      </c>
      <c r="E1909" s="181">
        <v>0</v>
      </c>
      <c r="F1909" s="181">
        <v>0</v>
      </c>
      <c r="G1909" s="181">
        <v>0</v>
      </c>
      <c r="H1909" s="181">
        <v>0</v>
      </c>
      <c r="I1909" s="181">
        <v>0</v>
      </c>
      <c r="J1909" s="166"/>
      <c r="K1909" s="166"/>
      <c r="L1909" s="166"/>
      <c r="M1909" s="166"/>
      <c r="N1909" s="166"/>
      <c r="O1909" s="166"/>
      <c r="P1909" s="166"/>
      <c r="Q1909" s="166"/>
      <c r="R1909" s="166"/>
      <c r="S1909" s="166"/>
      <c r="T1909" s="182">
        <v>26789663.751948055</v>
      </c>
      <c r="U1909" s="182">
        <v>0</v>
      </c>
      <c r="V1909" s="182">
        <v>0</v>
      </c>
    </row>
    <row r="1910" spans="1:22" s="167" customFormat="1" x14ac:dyDescent="0.25">
      <c r="A1910" s="179">
        <v>613540</v>
      </c>
      <c r="B1910" s="180" t="s">
        <v>2311</v>
      </c>
      <c r="C1910" s="181">
        <v>0</v>
      </c>
      <c r="D1910" s="181">
        <v>0</v>
      </c>
      <c r="E1910" s="181">
        <v>0</v>
      </c>
      <c r="F1910" s="181">
        <v>0</v>
      </c>
      <c r="G1910" s="181">
        <v>0</v>
      </c>
      <c r="H1910" s="181">
        <v>0</v>
      </c>
      <c r="I1910" s="181">
        <v>0</v>
      </c>
      <c r="J1910" s="166"/>
      <c r="K1910" s="166"/>
      <c r="L1910" s="166"/>
      <c r="M1910" s="166"/>
      <c r="N1910" s="166"/>
      <c r="O1910" s="166"/>
      <c r="P1910" s="166"/>
      <c r="Q1910" s="166"/>
      <c r="R1910" s="166"/>
      <c r="S1910" s="166"/>
      <c r="T1910" s="182">
        <v>0</v>
      </c>
      <c r="U1910" s="182">
        <v>0</v>
      </c>
      <c r="V1910" s="182">
        <v>0</v>
      </c>
    </row>
    <row r="1911" spans="1:22" s="167" customFormat="1" x14ac:dyDescent="0.25">
      <c r="A1911" s="179">
        <v>613542</v>
      </c>
      <c r="B1911" s="180" t="s">
        <v>2312</v>
      </c>
      <c r="C1911" s="181">
        <v>0</v>
      </c>
      <c r="D1911" s="181">
        <v>0</v>
      </c>
      <c r="E1911" s="181">
        <v>0</v>
      </c>
      <c r="F1911" s="181">
        <v>0</v>
      </c>
      <c r="G1911" s="181">
        <v>0</v>
      </c>
      <c r="H1911" s="181">
        <v>0</v>
      </c>
      <c r="I1911" s="181">
        <v>0</v>
      </c>
      <c r="J1911" s="166"/>
      <c r="K1911" s="166"/>
      <c r="L1911" s="166"/>
      <c r="M1911" s="166"/>
      <c r="N1911" s="166"/>
      <c r="O1911" s="166"/>
      <c r="P1911" s="166"/>
      <c r="Q1911" s="166"/>
      <c r="R1911" s="166"/>
      <c r="S1911" s="166"/>
      <c r="T1911" s="182">
        <v>0</v>
      </c>
      <c r="U1911" s="182">
        <v>0</v>
      </c>
      <c r="V1911" s="182">
        <v>0</v>
      </c>
    </row>
    <row r="1912" spans="1:22" s="167" customFormat="1" x14ac:dyDescent="0.25">
      <c r="A1912" s="179">
        <v>613544</v>
      </c>
      <c r="B1912" s="180" t="s">
        <v>2313</v>
      </c>
      <c r="C1912" s="181">
        <v>0</v>
      </c>
      <c r="D1912" s="181">
        <v>0</v>
      </c>
      <c r="E1912" s="181">
        <v>0</v>
      </c>
      <c r="F1912" s="181">
        <v>0</v>
      </c>
      <c r="G1912" s="181">
        <v>0</v>
      </c>
      <c r="H1912" s="181">
        <v>0</v>
      </c>
      <c r="I1912" s="181">
        <v>0</v>
      </c>
      <c r="J1912" s="166"/>
      <c r="K1912" s="166"/>
      <c r="L1912" s="166"/>
      <c r="M1912" s="166"/>
      <c r="N1912" s="166"/>
      <c r="O1912" s="166"/>
      <c r="P1912" s="166"/>
      <c r="Q1912" s="166"/>
      <c r="R1912" s="166"/>
      <c r="S1912" s="166"/>
      <c r="T1912" s="182">
        <v>0</v>
      </c>
      <c r="U1912" s="182">
        <v>0</v>
      </c>
      <c r="V1912" s="182">
        <v>0</v>
      </c>
    </row>
    <row r="1913" spans="1:22" s="167" customFormat="1" x14ac:dyDescent="0.25">
      <c r="A1913" s="179">
        <v>613546</v>
      </c>
      <c r="B1913" s="180" t="s">
        <v>2314</v>
      </c>
      <c r="C1913" s="181">
        <v>0</v>
      </c>
      <c r="D1913" s="181">
        <v>0</v>
      </c>
      <c r="E1913" s="181">
        <v>0</v>
      </c>
      <c r="F1913" s="181">
        <v>0</v>
      </c>
      <c r="G1913" s="181">
        <v>0</v>
      </c>
      <c r="H1913" s="181">
        <v>0</v>
      </c>
      <c r="I1913" s="181">
        <v>0</v>
      </c>
      <c r="J1913" s="166"/>
      <c r="K1913" s="166"/>
      <c r="L1913" s="166"/>
      <c r="M1913" s="166"/>
      <c r="N1913" s="166"/>
      <c r="O1913" s="166"/>
      <c r="P1913" s="166"/>
      <c r="Q1913" s="166"/>
      <c r="R1913" s="166"/>
      <c r="S1913" s="166"/>
      <c r="T1913" s="182">
        <v>0</v>
      </c>
      <c r="U1913" s="182">
        <v>0</v>
      </c>
      <c r="V1913" s="182">
        <v>0</v>
      </c>
    </row>
    <row r="1914" spans="1:22" s="167" customFormat="1" x14ac:dyDescent="0.25">
      <c r="A1914" s="179">
        <v>613548</v>
      </c>
      <c r="B1914" s="180" t="s">
        <v>2315</v>
      </c>
      <c r="C1914" s="181">
        <v>0</v>
      </c>
      <c r="D1914" s="181">
        <v>0</v>
      </c>
      <c r="E1914" s="181">
        <v>0</v>
      </c>
      <c r="F1914" s="181">
        <v>0</v>
      </c>
      <c r="G1914" s="181">
        <v>0</v>
      </c>
      <c r="H1914" s="181">
        <v>0</v>
      </c>
      <c r="I1914" s="181">
        <v>0</v>
      </c>
      <c r="J1914" s="166"/>
      <c r="K1914" s="166"/>
      <c r="L1914" s="166"/>
      <c r="M1914" s="166"/>
      <c r="N1914" s="166"/>
      <c r="O1914" s="166"/>
      <c r="P1914" s="166"/>
      <c r="Q1914" s="166"/>
      <c r="R1914" s="166"/>
      <c r="S1914" s="166"/>
      <c r="T1914" s="182">
        <v>0</v>
      </c>
      <c r="U1914" s="182">
        <v>0</v>
      </c>
      <c r="V1914" s="182">
        <v>0</v>
      </c>
    </row>
    <row r="1915" spans="1:22" s="167" customFormat="1" x14ac:dyDescent="0.25">
      <c r="A1915" s="179">
        <v>613550</v>
      </c>
      <c r="B1915" s="180" t="s">
        <v>2316</v>
      </c>
      <c r="C1915" s="181">
        <v>0</v>
      </c>
      <c r="D1915" s="181">
        <v>0</v>
      </c>
      <c r="E1915" s="181">
        <v>0</v>
      </c>
      <c r="F1915" s="181">
        <v>0</v>
      </c>
      <c r="G1915" s="181">
        <v>0</v>
      </c>
      <c r="H1915" s="181">
        <v>0</v>
      </c>
      <c r="I1915" s="181">
        <v>0</v>
      </c>
      <c r="J1915" s="166"/>
      <c r="K1915" s="166"/>
      <c r="L1915" s="166"/>
      <c r="M1915" s="166"/>
      <c r="N1915" s="166"/>
      <c r="O1915" s="166"/>
      <c r="P1915" s="166"/>
      <c r="Q1915" s="166"/>
      <c r="R1915" s="166"/>
      <c r="S1915" s="166"/>
      <c r="T1915" s="182">
        <v>0</v>
      </c>
      <c r="U1915" s="182">
        <v>0</v>
      </c>
      <c r="V1915" s="182">
        <v>0</v>
      </c>
    </row>
    <row r="1916" spans="1:22" s="167" customFormat="1" x14ac:dyDescent="0.25">
      <c r="A1916" s="179">
        <v>613552</v>
      </c>
      <c r="B1916" s="180" t="s">
        <v>254</v>
      </c>
      <c r="C1916" s="181">
        <v>0</v>
      </c>
      <c r="D1916" s="181">
        <v>0</v>
      </c>
      <c r="E1916" s="181">
        <v>0</v>
      </c>
      <c r="F1916" s="181">
        <v>0</v>
      </c>
      <c r="G1916" s="181">
        <v>0</v>
      </c>
      <c r="H1916" s="181">
        <v>0</v>
      </c>
      <c r="I1916" s="181">
        <v>0</v>
      </c>
      <c r="J1916" s="166"/>
      <c r="K1916" s="166"/>
      <c r="L1916" s="166"/>
      <c r="M1916" s="166"/>
      <c r="N1916" s="166"/>
      <c r="O1916" s="166"/>
      <c r="P1916" s="166"/>
      <c r="Q1916" s="166"/>
      <c r="R1916" s="166"/>
      <c r="S1916" s="166"/>
      <c r="T1916" s="182">
        <v>0</v>
      </c>
      <c r="U1916" s="182">
        <v>0</v>
      </c>
      <c r="V1916" s="182">
        <v>0</v>
      </c>
    </row>
    <row r="1917" spans="1:22" s="167" customFormat="1" x14ac:dyDescent="0.25">
      <c r="A1917" s="179">
        <v>613554</v>
      </c>
      <c r="B1917" s="180" t="s">
        <v>253</v>
      </c>
      <c r="C1917" s="181">
        <v>0</v>
      </c>
      <c r="D1917" s="181">
        <v>0</v>
      </c>
      <c r="E1917" s="181">
        <v>0</v>
      </c>
      <c r="F1917" s="181">
        <v>0</v>
      </c>
      <c r="G1917" s="181">
        <v>0</v>
      </c>
      <c r="H1917" s="181">
        <v>0</v>
      </c>
      <c r="I1917" s="181">
        <v>0</v>
      </c>
      <c r="J1917" s="166"/>
      <c r="K1917" s="166"/>
      <c r="L1917" s="166"/>
      <c r="M1917" s="166"/>
      <c r="N1917" s="166"/>
      <c r="O1917" s="166"/>
      <c r="P1917" s="166"/>
      <c r="Q1917" s="166"/>
      <c r="R1917" s="166"/>
      <c r="S1917" s="166"/>
      <c r="T1917" s="182">
        <v>0</v>
      </c>
      <c r="U1917" s="182">
        <v>0</v>
      </c>
      <c r="V1917" s="182">
        <v>0</v>
      </c>
    </row>
    <row r="1918" spans="1:22" s="167" customFormat="1" x14ac:dyDescent="0.25">
      <c r="A1918" s="179">
        <v>613556</v>
      </c>
      <c r="B1918" s="180" t="s">
        <v>2317</v>
      </c>
      <c r="C1918" s="181">
        <v>0</v>
      </c>
      <c r="D1918" s="181">
        <v>0</v>
      </c>
      <c r="E1918" s="181">
        <v>0</v>
      </c>
      <c r="F1918" s="181">
        <v>0</v>
      </c>
      <c r="G1918" s="181">
        <v>0</v>
      </c>
      <c r="H1918" s="181">
        <v>0</v>
      </c>
      <c r="I1918" s="181">
        <v>0</v>
      </c>
      <c r="J1918" s="166"/>
      <c r="K1918" s="166"/>
      <c r="L1918" s="166"/>
      <c r="M1918" s="166"/>
      <c r="N1918" s="166"/>
      <c r="O1918" s="166"/>
      <c r="P1918" s="166"/>
      <c r="Q1918" s="166"/>
      <c r="R1918" s="166"/>
      <c r="S1918" s="166"/>
      <c r="T1918" s="182">
        <v>0</v>
      </c>
      <c r="U1918" s="182">
        <v>0</v>
      </c>
      <c r="V1918" s="182">
        <v>0</v>
      </c>
    </row>
    <row r="1919" spans="1:22" s="167" customFormat="1" x14ac:dyDescent="0.25">
      <c r="A1919" s="179">
        <v>613558</v>
      </c>
      <c r="B1919" s="180" t="s">
        <v>251</v>
      </c>
      <c r="C1919" s="181">
        <v>0</v>
      </c>
      <c r="D1919" s="181">
        <v>0</v>
      </c>
      <c r="E1919" s="181">
        <v>0</v>
      </c>
      <c r="F1919" s="181">
        <v>0</v>
      </c>
      <c r="G1919" s="181">
        <v>0</v>
      </c>
      <c r="H1919" s="181">
        <v>0</v>
      </c>
      <c r="I1919" s="181">
        <v>0</v>
      </c>
      <c r="J1919" s="166"/>
      <c r="K1919" s="166"/>
      <c r="L1919" s="166"/>
      <c r="M1919" s="166"/>
      <c r="N1919" s="166"/>
      <c r="O1919" s="166"/>
      <c r="P1919" s="166"/>
      <c r="Q1919" s="166"/>
      <c r="R1919" s="166"/>
      <c r="S1919" s="166"/>
      <c r="T1919" s="182">
        <v>0</v>
      </c>
      <c r="U1919" s="182">
        <v>0</v>
      </c>
      <c r="V1919" s="182">
        <v>0</v>
      </c>
    </row>
    <row r="1920" spans="1:22" s="167" customFormat="1" x14ac:dyDescent="0.25">
      <c r="A1920" s="179">
        <v>613560</v>
      </c>
      <c r="B1920" s="180" t="s">
        <v>2484</v>
      </c>
      <c r="C1920" s="181">
        <v>0</v>
      </c>
      <c r="D1920" s="181">
        <v>0</v>
      </c>
      <c r="E1920" s="181">
        <v>0</v>
      </c>
      <c r="F1920" s="181">
        <v>0</v>
      </c>
      <c r="G1920" s="181">
        <v>0</v>
      </c>
      <c r="H1920" s="181">
        <v>0</v>
      </c>
      <c r="I1920" s="181">
        <v>0</v>
      </c>
      <c r="J1920" s="166"/>
      <c r="K1920" s="166"/>
      <c r="L1920" s="166"/>
      <c r="M1920" s="166"/>
      <c r="N1920" s="166"/>
      <c r="O1920" s="166"/>
      <c r="P1920" s="166"/>
      <c r="Q1920" s="166"/>
      <c r="R1920" s="166"/>
      <c r="S1920" s="166"/>
      <c r="T1920" s="182">
        <v>0</v>
      </c>
      <c r="U1920" s="182">
        <v>0</v>
      </c>
      <c r="V1920" s="182">
        <v>0</v>
      </c>
    </row>
    <row r="1921" spans="1:22" s="167" customFormat="1" x14ac:dyDescent="0.25">
      <c r="A1921" s="179">
        <v>613562</v>
      </c>
      <c r="B1921" s="180" t="s">
        <v>2319</v>
      </c>
      <c r="C1921" s="181">
        <v>0</v>
      </c>
      <c r="D1921" s="181">
        <v>0</v>
      </c>
      <c r="E1921" s="181">
        <v>0</v>
      </c>
      <c r="F1921" s="181">
        <v>0</v>
      </c>
      <c r="G1921" s="181">
        <v>0</v>
      </c>
      <c r="H1921" s="181">
        <v>0</v>
      </c>
      <c r="I1921" s="181">
        <v>0</v>
      </c>
      <c r="J1921" s="166"/>
      <c r="K1921" s="166"/>
      <c r="L1921" s="166"/>
      <c r="M1921" s="166"/>
      <c r="N1921" s="166"/>
      <c r="O1921" s="166"/>
      <c r="P1921" s="166"/>
      <c r="Q1921" s="166"/>
      <c r="R1921" s="166"/>
      <c r="S1921" s="166"/>
      <c r="T1921" s="182">
        <v>0</v>
      </c>
      <c r="U1921" s="182">
        <v>0</v>
      </c>
      <c r="V1921" s="182">
        <v>0</v>
      </c>
    </row>
    <row r="1922" spans="1:22" s="167" customFormat="1" x14ac:dyDescent="0.25">
      <c r="A1922" s="179">
        <v>613564</v>
      </c>
      <c r="B1922" s="180" t="s">
        <v>2320</v>
      </c>
      <c r="C1922" s="181">
        <v>0</v>
      </c>
      <c r="D1922" s="181">
        <v>0</v>
      </c>
      <c r="E1922" s="181">
        <v>0</v>
      </c>
      <c r="F1922" s="181">
        <v>0</v>
      </c>
      <c r="G1922" s="181">
        <v>0</v>
      </c>
      <c r="H1922" s="181">
        <v>0</v>
      </c>
      <c r="I1922" s="181">
        <v>0</v>
      </c>
      <c r="J1922" s="166"/>
      <c r="K1922" s="166"/>
      <c r="L1922" s="166"/>
      <c r="M1922" s="166"/>
      <c r="N1922" s="166"/>
      <c r="O1922" s="166"/>
      <c r="P1922" s="166"/>
      <c r="Q1922" s="166"/>
      <c r="R1922" s="166"/>
      <c r="S1922" s="166"/>
      <c r="T1922" s="182">
        <v>0</v>
      </c>
      <c r="U1922" s="182">
        <v>0</v>
      </c>
      <c r="V1922" s="182">
        <v>0</v>
      </c>
    </row>
    <row r="1923" spans="1:22" s="167" customFormat="1" x14ac:dyDescent="0.25">
      <c r="A1923" s="179">
        <v>613566</v>
      </c>
      <c r="B1923" s="180" t="s">
        <v>247</v>
      </c>
      <c r="C1923" s="181">
        <v>0</v>
      </c>
      <c r="D1923" s="181">
        <v>0</v>
      </c>
      <c r="E1923" s="181">
        <v>0</v>
      </c>
      <c r="F1923" s="181">
        <v>0</v>
      </c>
      <c r="G1923" s="181">
        <v>0</v>
      </c>
      <c r="H1923" s="181">
        <v>0</v>
      </c>
      <c r="I1923" s="181">
        <v>0</v>
      </c>
      <c r="J1923" s="166"/>
      <c r="K1923" s="166"/>
      <c r="L1923" s="166"/>
      <c r="M1923" s="166"/>
      <c r="N1923" s="166"/>
      <c r="O1923" s="166"/>
      <c r="P1923" s="166"/>
      <c r="Q1923" s="166"/>
      <c r="R1923" s="166"/>
      <c r="S1923" s="166"/>
      <c r="T1923" s="182">
        <v>0</v>
      </c>
      <c r="U1923" s="182">
        <v>0</v>
      </c>
      <c r="V1923" s="182">
        <v>0</v>
      </c>
    </row>
    <row r="1924" spans="1:22" s="167" customFormat="1" x14ac:dyDescent="0.25">
      <c r="A1924" s="179">
        <v>613568</v>
      </c>
      <c r="B1924" s="180" t="s">
        <v>2321</v>
      </c>
      <c r="C1924" s="181">
        <v>0</v>
      </c>
      <c r="D1924" s="181">
        <v>0</v>
      </c>
      <c r="E1924" s="181">
        <v>0</v>
      </c>
      <c r="F1924" s="181">
        <v>0</v>
      </c>
      <c r="G1924" s="181">
        <v>0</v>
      </c>
      <c r="H1924" s="181">
        <v>0</v>
      </c>
      <c r="I1924" s="181">
        <v>0</v>
      </c>
      <c r="J1924" s="166"/>
      <c r="K1924" s="166"/>
      <c r="L1924" s="166"/>
      <c r="M1924" s="166"/>
      <c r="N1924" s="166"/>
      <c r="O1924" s="166"/>
      <c r="P1924" s="166"/>
      <c r="Q1924" s="166"/>
      <c r="R1924" s="166"/>
      <c r="S1924" s="166"/>
      <c r="T1924" s="182">
        <v>0</v>
      </c>
      <c r="U1924" s="182">
        <v>0</v>
      </c>
      <c r="V1924" s="182">
        <v>0</v>
      </c>
    </row>
    <row r="1925" spans="1:22" s="167" customFormat="1" x14ac:dyDescent="0.25">
      <c r="A1925" s="179">
        <v>613570</v>
      </c>
      <c r="B1925" s="180" t="s">
        <v>2322</v>
      </c>
      <c r="C1925" s="181">
        <v>0</v>
      </c>
      <c r="D1925" s="181">
        <v>0</v>
      </c>
      <c r="E1925" s="181">
        <v>0</v>
      </c>
      <c r="F1925" s="181">
        <v>0</v>
      </c>
      <c r="G1925" s="181">
        <v>0</v>
      </c>
      <c r="H1925" s="181">
        <v>0</v>
      </c>
      <c r="I1925" s="181">
        <v>0</v>
      </c>
      <c r="J1925" s="166"/>
      <c r="K1925" s="166"/>
      <c r="L1925" s="166"/>
      <c r="M1925" s="166"/>
      <c r="N1925" s="166"/>
      <c r="O1925" s="166"/>
      <c r="P1925" s="166"/>
      <c r="Q1925" s="166"/>
      <c r="R1925" s="166"/>
      <c r="S1925" s="166"/>
      <c r="T1925" s="182">
        <v>0</v>
      </c>
      <c r="U1925" s="182">
        <v>0</v>
      </c>
      <c r="V1925" s="182">
        <v>0</v>
      </c>
    </row>
    <row r="1926" spans="1:22" s="167" customFormat="1" x14ac:dyDescent="0.25">
      <c r="A1926" s="179">
        <v>613572</v>
      </c>
      <c r="B1926" s="180" t="s">
        <v>2323</v>
      </c>
      <c r="C1926" s="181">
        <v>0</v>
      </c>
      <c r="D1926" s="181">
        <v>0</v>
      </c>
      <c r="E1926" s="181">
        <v>0</v>
      </c>
      <c r="F1926" s="181">
        <v>0</v>
      </c>
      <c r="G1926" s="181">
        <v>0</v>
      </c>
      <c r="H1926" s="181">
        <v>0</v>
      </c>
      <c r="I1926" s="181">
        <v>0</v>
      </c>
      <c r="J1926" s="166"/>
      <c r="K1926" s="166"/>
      <c r="L1926" s="166"/>
      <c r="M1926" s="166"/>
      <c r="N1926" s="166"/>
      <c r="O1926" s="166"/>
      <c r="P1926" s="166"/>
      <c r="Q1926" s="166"/>
      <c r="R1926" s="166"/>
      <c r="S1926" s="166"/>
      <c r="T1926" s="182">
        <v>0</v>
      </c>
      <c r="U1926" s="182">
        <v>0</v>
      </c>
      <c r="V1926" s="182">
        <v>0</v>
      </c>
    </row>
    <row r="1927" spans="1:22" s="167" customFormat="1" x14ac:dyDescent="0.25">
      <c r="A1927" s="179">
        <v>613595</v>
      </c>
      <c r="B1927" s="180" t="s">
        <v>243</v>
      </c>
      <c r="C1927" s="181">
        <v>0</v>
      </c>
      <c r="D1927" s="181">
        <v>0</v>
      </c>
      <c r="E1927" s="181">
        <v>0</v>
      </c>
      <c r="F1927" s="181">
        <v>0</v>
      </c>
      <c r="G1927" s="181">
        <v>0</v>
      </c>
      <c r="H1927" s="181">
        <v>0</v>
      </c>
      <c r="I1927" s="181">
        <v>0</v>
      </c>
      <c r="J1927" s="166"/>
      <c r="K1927" s="166"/>
      <c r="L1927" s="166"/>
      <c r="M1927" s="166"/>
      <c r="N1927" s="166"/>
      <c r="O1927" s="166"/>
      <c r="P1927" s="166"/>
      <c r="Q1927" s="166"/>
      <c r="R1927" s="166"/>
      <c r="S1927" s="166"/>
      <c r="T1927" s="182">
        <v>0</v>
      </c>
      <c r="U1927" s="182">
        <v>0</v>
      </c>
      <c r="V1927" s="182">
        <v>0</v>
      </c>
    </row>
    <row r="1928" spans="1:22" s="167" customFormat="1" x14ac:dyDescent="0.25">
      <c r="A1928" s="175">
        <v>614000</v>
      </c>
      <c r="B1928" s="176" t="s">
        <v>242</v>
      </c>
      <c r="C1928" s="177">
        <v>0</v>
      </c>
      <c r="D1928" s="177">
        <v>0</v>
      </c>
      <c r="E1928" s="177">
        <v>0</v>
      </c>
      <c r="F1928" s="177">
        <v>0</v>
      </c>
      <c r="G1928" s="177">
        <v>0</v>
      </c>
      <c r="H1928" s="177">
        <v>0</v>
      </c>
      <c r="I1928" s="177">
        <v>0</v>
      </c>
      <c r="J1928" s="166"/>
      <c r="K1928" s="166"/>
      <c r="L1928" s="166"/>
      <c r="M1928" s="166"/>
      <c r="N1928" s="166"/>
      <c r="O1928" s="166"/>
      <c r="P1928" s="166"/>
      <c r="Q1928" s="166"/>
      <c r="R1928" s="166"/>
      <c r="S1928" s="166"/>
      <c r="T1928" s="178">
        <v>31236023.319870133</v>
      </c>
      <c r="U1928" s="178">
        <v>0</v>
      </c>
      <c r="V1928" s="178">
        <v>0</v>
      </c>
    </row>
    <row r="1929" spans="1:22" s="167" customFormat="1" x14ac:dyDescent="0.25">
      <c r="A1929" s="179">
        <v>614005</v>
      </c>
      <c r="B1929" s="180" t="s">
        <v>2324</v>
      </c>
      <c r="C1929" s="181">
        <v>0</v>
      </c>
      <c r="D1929" s="181">
        <v>0</v>
      </c>
      <c r="E1929" s="181">
        <v>0</v>
      </c>
      <c r="F1929" s="181">
        <v>0</v>
      </c>
      <c r="G1929" s="181">
        <v>0</v>
      </c>
      <c r="H1929" s="181">
        <v>0</v>
      </c>
      <c r="I1929" s="181">
        <v>0</v>
      </c>
      <c r="J1929" s="166"/>
      <c r="K1929" s="166"/>
      <c r="L1929" s="166"/>
      <c r="M1929" s="166"/>
      <c r="N1929" s="166"/>
      <c r="O1929" s="166"/>
      <c r="P1929" s="166"/>
      <c r="Q1929" s="166"/>
      <c r="R1929" s="166"/>
      <c r="S1929" s="166"/>
      <c r="T1929" s="182">
        <v>755830.71935064939</v>
      </c>
      <c r="U1929" s="182">
        <v>0</v>
      </c>
      <c r="V1929" s="182">
        <v>0</v>
      </c>
    </row>
    <row r="1930" spans="1:22" s="167" customFormat="1" x14ac:dyDescent="0.25">
      <c r="A1930" s="179">
        <v>614010</v>
      </c>
      <c r="B1930" s="180" t="s">
        <v>240</v>
      </c>
      <c r="C1930" s="181">
        <v>0</v>
      </c>
      <c r="D1930" s="181">
        <v>0</v>
      </c>
      <c r="E1930" s="181">
        <v>0</v>
      </c>
      <c r="F1930" s="181">
        <v>0</v>
      </c>
      <c r="G1930" s="181">
        <v>0</v>
      </c>
      <c r="H1930" s="181">
        <v>0</v>
      </c>
      <c r="I1930" s="181">
        <v>0</v>
      </c>
      <c r="J1930" s="166"/>
      <c r="K1930" s="166"/>
      <c r="L1930" s="166"/>
      <c r="M1930" s="166"/>
      <c r="N1930" s="166"/>
      <c r="O1930" s="166"/>
      <c r="P1930" s="166"/>
      <c r="Q1930" s="166"/>
      <c r="R1930" s="166"/>
      <c r="S1930" s="166"/>
      <c r="T1930" s="182">
        <v>21246894.692207791</v>
      </c>
      <c r="U1930" s="182">
        <v>0</v>
      </c>
      <c r="V1930" s="182">
        <v>0</v>
      </c>
    </row>
    <row r="1931" spans="1:22" s="167" customFormat="1" x14ac:dyDescent="0.25">
      <c r="A1931" s="179">
        <v>614015</v>
      </c>
      <c r="B1931" s="180" t="s">
        <v>239</v>
      </c>
      <c r="C1931" s="181">
        <v>0</v>
      </c>
      <c r="D1931" s="181">
        <v>0</v>
      </c>
      <c r="E1931" s="181">
        <v>0</v>
      </c>
      <c r="F1931" s="181">
        <v>0</v>
      </c>
      <c r="G1931" s="181">
        <v>0</v>
      </c>
      <c r="H1931" s="181">
        <v>0</v>
      </c>
      <c r="I1931" s="181">
        <v>0</v>
      </c>
      <c r="J1931" s="166"/>
      <c r="K1931" s="166"/>
      <c r="L1931" s="166"/>
      <c r="M1931" s="166"/>
      <c r="N1931" s="166"/>
      <c r="O1931" s="166"/>
      <c r="P1931" s="166"/>
      <c r="Q1931" s="166"/>
      <c r="R1931" s="166"/>
      <c r="S1931" s="166"/>
      <c r="T1931" s="182">
        <v>9013918.7801298704</v>
      </c>
      <c r="U1931" s="182">
        <v>0</v>
      </c>
      <c r="V1931" s="182">
        <v>0</v>
      </c>
    </row>
    <row r="1932" spans="1:22" s="167" customFormat="1" x14ac:dyDescent="0.25">
      <c r="A1932" s="179">
        <v>614020</v>
      </c>
      <c r="B1932" s="180" t="s">
        <v>238</v>
      </c>
      <c r="C1932" s="181">
        <v>0</v>
      </c>
      <c r="D1932" s="181">
        <v>0</v>
      </c>
      <c r="E1932" s="181">
        <v>0</v>
      </c>
      <c r="F1932" s="181">
        <v>0</v>
      </c>
      <c r="G1932" s="181">
        <v>0</v>
      </c>
      <c r="H1932" s="181">
        <v>0</v>
      </c>
      <c r="I1932" s="181">
        <v>0</v>
      </c>
      <c r="J1932" s="166"/>
      <c r="K1932" s="166"/>
      <c r="L1932" s="166"/>
      <c r="M1932" s="166"/>
      <c r="N1932" s="166"/>
      <c r="O1932" s="166"/>
      <c r="P1932" s="166"/>
      <c r="Q1932" s="166"/>
      <c r="R1932" s="166"/>
      <c r="S1932" s="166"/>
      <c r="T1932" s="182">
        <v>0</v>
      </c>
      <c r="U1932" s="182">
        <v>0</v>
      </c>
      <c r="V1932" s="182">
        <v>0</v>
      </c>
    </row>
    <row r="1933" spans="1:22" s="167" customFormat="1" x14ac:dyDescent="0.25">
      <c r="A1933" s="179">
        <v>614095</v>
      </c>
      <c r="B1933" s="180" t="s">
        <v>221</v>
      </c>
      <c r="C1933" s="181">
        <v>0</v>
      </c>
      <c r="D1933" s="181">
        <v>0</v>
      </c>
      <c r="E1933" s="181">
        <v>0</v>
      </c>
      <c r="F1933" s="181">
        <v>0</v>
      </c>
      <c r="G1933" s="181">
        <v>0</v>
      </c>
      <c r="H1933" s="181">
        <v>0</v>
      </c>
      <c r="I1933" s="181">
        <v>0</v>
      </c>
      <c r="J1933" s="166"/>
      <c r="K1933" s="166"/>
      <c r="L1933" s="166"/>
      <c r="M1933" s="166"/>
      <c r="N1933" s="166"/>
      <c r="O1933" s="166"/>
      <c r="P1933" s="166"/>
      <c r="Q1933" s="166"/>
      <c r="R1933" s="166"/>
      <c r="S1933" s="166"/>
      <c r="T1933" s="182">
        <v>219369.8051948052</v>
      </c>
      <c r="U1933" s="182">
        <v>0</v>
      </c>
      <c r="V1933" s="182">
        <v>0</v>
      </c>
    </row>
    <row r="1934" spans="1:22" s="167" customFormat="1" x14ac:dyDescent="0.25">
      <c r="A1934" s="175">
        <v>614500</v>
      </c>
      <c r="B1934" s="176" t="s">
        <v>237</v>
      </c>
      <c r="C1934" s="177">
        <v>0</v>
      </c>
      <c r="D1934" s="177">
        <v>0</v>
      </c>
      <c r="E1934" s="177">
        <v>0</v>
      </c>
      <c r="F1934" s="177">
        <v>0</v>
      </c>
      <c r="G1934" s="177">
        <v>0</v>
      </c>
      <c r="H1934" s="177">
        <v>0</v>
      </c>
      <c r="I1934" s="177">
        <v>0</v>
      </c>
      <c r="J1934" s="166"/>
      <c r="K1934" s="166"/>
      <c r="L1934" s="166"/>
      <c r="M1934" s="166"/>
      <c r="N1934" s="166"/>
      <c r="O1934" s="166"/>
      <c r="P1934" s="166"/>
      <c r="Q1934" s="166"/>
      <c r="R1934" s="166"/>
      <c r="S1934" s="166"/>
      <c r="T1934" s="178">
        <v>0</v>
      </c>
      <c r="U1934" s="178">
        <v>0</v>
      </c>
      <c r="V1934" s="178">
        <v>0</v>
      </c>
    </row>
    <row r="1935" spans="1:22" s="167" customFormat="1" x14ac:dyDescent="0.25">
      <c r="A1935" s="179">
        <v>614505</v>
      </c>
      <c r="B1935" s="180" t="s">
        <v>236</v>
      </c>
      <c r="C1935" s="181">
        <v>0</v>
      </c>
      <c r="D1935" s="181">
        <v>0</v>
      </c>
      <c r="E1935" s="181">
        <v>0</v>
      </c>
      <c r="F1935" s="181">
        <v>0</v>
      </c>
      <c r="G1935" s="181">
        <v>0</v>
      </c>
      <c r="H1935" s="181">
        <v>0</v>
      </c>
      <c r="I1935" s="181">
        <v>0</v>
      </c>
      <c r="J1935" s="166"/>
      <c r="K1935" s="166"/>
      <c r="L1935" s="166"/>
      <c r="M1935" s="166"/>
      <c r="N1935" s="166"/>
      <c r="O1935" s="166"/>
      <c r="P1935" s="166"/>
      <c r="Q1935" s="166"/>
      <c r="R1935" s="166"/>
      <c r="S1935" s="166"/>
      <c r="T1935" s="182">
        <v>0</v>
      </c>
      <c r="U1935" s="182">
        <v>0</v>
      </c>
      <c r="V1935" s="182">
        <v>0</v>
      </c>
    </row>
    <row r="1936" spans="1:22" s="167" customFormat="1" x14ac:dyDescent="0.25">
      <c r="A1936" s="179">
        <v>614510</v>
      </c>
      <c r="B1936" s="180" t="s">
        <v>2325</v>
      </c>
      <c r="C1936" s="181">
        <v>0</v>
      </c>
      <c r="D1936" s="181">
        <v>0</v>
      </c>
      <c r="E1936" s="181">
        <v>0</v>
      </c>
      <c r="F1936" s="181">
        <v>0</v>
      </c>
      <c r="G1936" s="181">
        <v>0</v>
      </c>
      <c r="H1936" s="181">
        <v>0</v>
      </c>
      <c r="I1936" s="181">
        <v>0</v>
      </c>
      <c r="J1936" s="166"/>
      <c r="K1936" s="166"/>
      <c r="L1936" s="166"/>
      <c r="M1936" s="166"/>
      <c r="N1936" s="166"/>
      <c r="O1936" s="166"/>
      <c r="P1936" s="166"/>
      <c r="Q1936" s="166"/>
      <c r="R1936" s="166"/>
      <c r="S1936" s="166"/>
      <c r="T1936" s="182">
        <v>0</v>
      </c>
      <c r="U1936" s="182">
        <v>0</v>
      </c>
      <c r="V1936" s="182">
        <v>0</v>
      </c>
    </row>
    <row r="1937" spans="1:22" s="167" customFormat="1" x14ac:dyDescent="0.25">
      <c r="A1937" s="179">
        <v>614515</v>
      </c>
      <c r="B1937" s="180" t="s">
        <v>2326</v>
      </c>
      <c r="C1937" s="181">
        <v>0</v>
      </c>
      <c r="D1937" s="181">
        <v>0</v>
      </c>
      <c r="E1937" s="181">
        <v>0</v>
      </c>
      <c r="F1937" s="181">
        <v>0</v>
      </c>
      <c r="G1937" s="181">
        <v>0</v>
      </c>
      <c r="H1937" s="181">
        <v>0</v>
      </c>
      <c r="I1937" s="181">
        <v>0</v>
      </c>
      <c r="J1937" s="166"/>
      <c r="K1937" s="166"/>
      <c r="L1937" s="166"/>
      <c r="M1937" s="166"/>
      <c r="N1937" s="166"/>
      <c r="O1937" s="166"/>
      <c r="P1937" s="166"/>
      <c r="Q1937" s="166"/>
      <c r="R1937" s="166"/>
      <c r="S1937" s="166"/>
      <c r="T1937" s="182">
        <v>0</v>
      </c>
      <c r="U1937" s="182">
        <v>0</v>
      </c>
      <c r="V1937" s="182">
        <v>0</v>
      </c>
    </row>
    <row r="1938" spans="1:22" s="167" customFormat="1" x14ac:dyDescent="0.25">
      <c r="A1938" s="179">
        <v>614520</v>
      </c>
      <c r="B1938" s="180" t="s">
        <v>2327</v>
      </c>
      <c r="C1938" s="181">
        <v>0</v>
      </c>
      <c r="D1938" s="181">
        <v>0</v>
      </c>
      <c r="E1938" s="181">
        <v>0</v>
      </c>
      <c r="F1938" s="181">
        <v>0</v>
      </c>
      <c r="G1938" s="181">
        <v>0</v>
      </c>
      <c r="H1938" s="181">
        <v>0</v>
      </c>
      <c r="I1938" s="181">
        <v>0</v>
      </c>
      <c r="J1938" s="166"/>
      <c r="K1938" s="166"/>
      <c r="L1938" s="166"/>
      <c r="M1938" s="166"/>
      <c r="N1938" s="166"/>
      <c r="O1938" s="166"/>
      <c r="P1938" s="166"/>
      <c r="Q1938" s="166"/>
      <c r="R1938" s="166"/>
      <c r="S1938" s="166"/>
      <c r="T1938" s="182">
        <v>0</v>
      </c>
      <c r="U1938" s="182">
        <v>0</v>
      </c>
      <c r="V1938" s="182">
        <v>0</v>
      </c>
    </row>
    <row r="1939" spans="1:22" s="167" customFormat="1" x14ac:dyDescent="0.25">
      <c r="A1939" s="179">
        <v>614525</v>
      </c>
      <c r="B1939" s="180" t="s">
        <v>2328</v>
      </c>
      <c r="C1939" s="181">
        <v>0</v>
      </c>
      <c r="D1939" s="181">
        <v>0</v>
      </c>
      <c r="E1939" s="181">
        <v>0</v>
      </c>
      <c r="F1939" s="181">
        <v>0</v>
      </c>
      <c r="G1939" s="181">
        <v>0</v>
      </c>
      <c r="H1939" s="181">
        <v>0</v>
      </c>
      <c r="I1939" s="181">
        <v>0</v>
      </c>
      <c r="J1939" s="166"/>
      <c r="K1939" s="166"/>
      <c r="L1939" s="166"/>
      <c r="M1939" s="166"/>
      <c r="N1939" s="166"/>
      <c r="O1939" s="166"/>
      <c r="P1939" s="166"/>
      <c r="Q1939" s="166"/>
      <c r="R1939" s="166"/>
      <c r="S1939" s="166"/>
      <c r="T1939" s="182">
        <v>0</v>
      </c>
      <c r="U1939" s="182">
        <v>0</v>
      </c>
      <c r="V1939" s="182">
        <v>0</v>
      </c>
    </row>
    <row r="1940" spans="1:22" s="167" customFormat="1" x14ac:dyDescent="0.25">
      <c r="A1940" s="179">
        <v>614530</v>
      </c>
      <c r="B1940" s="180" t="s">
        <v>2329</v>
      </c>
      <c r="C1940" s="181">
        <v>0</v>
      </c>
      <c r="D1940" s="181">
        <v>0</v>
      </c>
      <c r="E1940" s="181">
        <v>0</v>
      </c>
      <c r="F1940" s="181">
        <v>0</v>
      </c>
      <c r="G1940" s="181">
        <v>0</v>
      </c>
      <c r="H1940" s="181">
        <v>0</v>
      </c>
      <c r="I1940" s="181">
        <v>0</v>
      </c>
      <c r="J1940" s="166"/>
      <c r="K1940" s="166"/>
      <c r="L1940" s="166"/>
      <c r="M1940" s="166"/>
      <c r="N1940" s="166"/>
      <c r="O1940" s="166"/>
      <c r="P1940" s="166"/>
      <c r="Q1940" s="166"/>
      <c r="R1940" s="166"/>
      <c r="S1940" s="166"/>
      <c r="T1940" s="182">
        <v>0</v>
      </c>
      <c r="U1940" s="182">
        <v>0</v>
      </c>
      <c r="V1940" s="182">
        <v>0</v>
      </c>
    </row>
    <row r="1941" spans="1:22" s="167" customFormat="1" x14ac:dyDescent="0.25">
      <c r="A1941" s="179">
        <v>614535</v>
      </c>
      <c r="B1941" s="180" t="s">
        <v>230</v>
      </c>
      <c r="C1941" s="181">
        <v>0</v>
      </c>
      <c r="D1941" s="181">
        <v>0</v>
      </c>
      <c r="E1941" s="181">
        <v>0</v>
      </c>
      <c r="F1941" s="181">
        <v>0</v>
      </c>
      <c r="G1941" s="181">
        <v>0</v>
      </c>
      <c r="H1941" s="181">
        <v>0</v>
      </c>
      <c r="I1941" s="181">
        <v>0</v>
      </c>
      <c r="J1941" s="166"/>
      <c r="K1941" s="166"/>
      <c r="L1941" s="166"/>
      <c r="M1941" s="166"/>
      <c r="N1941" s="166"/>
      <c r="O1941" s="166"/>
      <c r="P1941" s="166"/>
      <c r="Q1941" s="166"/>
      <c r="R1941" s="166"/>
      <c r="S1941" s="166"/>
      <c r="T1941" s="182">
        <v>0</v>
      </c>
      <c r="U1941" s="182">
        <v>0</v>
      </c>
      <c r="V1941" s="182">
        <v>0</v>
      </c>
    </row>
    <row r="1942" spans="1:22" s="167" customFormat="1" x14ac:dyDescent="0.25">
      <c r="A1942" s="179">
        <v>614540</v>
      </c>
      <c r="B1942" s="180" t="s">
        <v>229</v>
      </c>
      <c r="C1942" s="181">
        <v>0</v>
      </c>
      <c r="D1942" s="181">
        <v>0</v>
      </c>
      <c r="E1942" s="181">
        <v>0</v>
      </c>
      <c r="F1942" s="181">
        <v>0</v>
      </c>
      <c r="G1942" s="181">
        <v>0</v>
      </c>
      <c r="H1942" s="181">
        <v>0</v>
      </c>
      <c r="I1942" s="181">
        <v>0</v>
      </c>
      <c r="J1942" s="166"/>
      <c r="K1942" s="166"/>
      <c r="L1942" s="166"/>
      <c r="M1942" s="166"/>
      <c r="N1942" s="166"/>
      <c r="O1942" s="166"/>
      <c r="P1942" s="166"/>
      <c r="Q1942" s="166"/>
      <c r="R1942" s="166"/>
      <c r="S1942" s="166"/>
      <c r="T1942" s="182">
        <v>0</v>
      </c>
      <c r="U1942" s="182">
        <v>0</v>
      </c>
      <c r="V1942" s="182">
        <v>0</v>
      </c>
    </row>
    <row r="1943" spans="1:22" s="167" customFormat="1" x14ac:dyDescent="0.25">
      <c r="A1943" s="179">
        <v>614545</v>
      </c>
      <c r="B1943" s="180" t="s">
        <v>228</v>
      </c>
      <c r="C1943" s="181">
        <v>0</v>
      </c>
      <c r="D1943" s="181">
        <v>0</v>
      </c>
      <c r="E1943" s="181">
        <v>0</v>
      </c>
      <c r="F1943" s="181">
        <v>0</v>
      </c>
      <c r="G1943" s="181">
        <v>0</v>
      </c>
      <c r="H1943" s="181">
        <v>0</v>
      </c>
      <c r="I1943" s="181">
        <v>0</v>
      </c>
      <c r="J1943" s="166"/>
      <c r="K1943" s="166"/>
      <c r="L1943" s="166"/>
      <c r="M1943" s="166"/>
      <c r="N1943" s="166"/>
      <c r="O1943" s="166"/>
      <c r="P1943" s="166"/>
      <c r="Q1943" s="166"/>
      <c r="R1943" s="166"/>
      <c r="S1943" s="166"/>
      <c r="T1943" s="182">
        <v>0</v>
      </c>
      <c r="U1943" s="182">
        <v>0</v>
      </c>
      <c r="V1943" s="182">
        <v>0</v>
      </c>
    </row>
    <row r="1944" spans="1:22" s="167" customFormat="1" x14ac:dyDescent="0.25">
      <c r="A1944" s="179">
        <v>614550</v>
      </c>
      <c r="B1944" s="180" t="s">
        <v>227</v>
      </c>
      <c r="C1944" s="181">
        <v>0</v>
      </c>
      <c r="D1944" s="181">
        <v>0</v>
      </c>
      <c r="E1944" s="181">
        <v>0</v>
      </c>
      <c r="F1944" s="181">
        <v>0</v>
      </c>
      <c r="G1944" s="181">
        <v>0</v>
      </c>
      <c r="H1944" s="181">
        <v>0</v>
      </c>
      <c r="I1944" s="181">
        <v>0</v>
      </c>
      <c r="J1944" s="166"/>
      <c r="K1944" s="166"/>
      <c r="L1944" s="166"/>
      <c r="M1944" s="166"/>
      <c r="N1944" s="166"/>
      <c r="O1944" s="166"/>
      <c r="P1944" s="166"/>
      <c r="Q1944" s="166"/>
      <c r="R1944" s="166"/>
      <c r="S1944" s="166"/>
      <c r="T1944" s="182">
        <v>0</v>
      </c>
      <c r="U1944" s="182">
        <v>0</v>
      </c>
      <c r="V1944" s="182">
        <v>0</v>
      </c>
    </row>
    <row r="1945" spans="1:22" s="167" customFormat="1" x14ac:dyDescent="0.25">
      <c r="A1945" s="179">
        <v>614555</v>
      </c>
      <c r="B1945" s="180" t="s">
        <v>226</v>
      </c>
      <c r="C1945" s="181">
        <v>0</v>
      </c>
      <c r="D1945" s="181">
        <v>0</v>
      </c>
      <c r="E1945" s="181">
        <v>0</v>
      </c>
      <c r="F1945" s="181">
        <v>0</v>
      </c>
      <c r="G1945" s="181">
        <v>0</v>
      </c>
      <c r="H1945" s="181">
        <v>0</v>
      </c>
      <c r="I1945" s="181">
        <v>0</v>
      </c>
      <c r="J1945" s="166"/>
      <c r="K1945" s="166"/>
      <c r="L1945" s="166"/>
      <c r="M1945" s="166"/>
      <c r="N1945" s="166"/>
      <c r="O1945" s="166"/>
      <c r="P1945" s="166"/>
      <c r="Q1945" s="166"/>
      <c r="R1945" s="166"/>
      <c r="S1945" s="166"/>
      <c r="T1945" s="182">
        <v>0</v>
      </c>
      <c r="U1945" s="182">
        <v>0</v>
      </c>
      <c r="V1945" s="182">
        <v>0</v>
      </c>
    </row>
    <row r="1946" spans="1:22" s="167" customFormat="1" x14ac:dyDescent="0.25">
      <c r="A1946" s="179">
        <v>614560</v>
      </c>
      <c r="B1946" s="180" t="s">
        <v>2330</v>
      </c>
      <c r="C1946" s="181">
        <v>0</v>
      </c>
      <c r="D1946" s="181">
        <v>0</v>
      </c>
      <c r="E1946" s="181">
        <v>0</v>
      </c>
      <c r="F1946" s="181">
        <v>0</v>
      </c>
      <c r="G1946" s="181">
        <v>0</v>
      </c>
      <c r="H1946" s="181">
        <v>0</v>
      </c>
      <c r="I1946" s="181">
        <v>0</v>
      </c>
      <c r="J1946" s="166"/>
      <c r="K1946" s="166"/>
      <c r="L1946" s="166"/>
      <c r="M1946" s="166"/>
      <c r="N1946" s="166"/>
      <c r="O1946" s="166"/>
      <c r="P1946" s="166"/>
      <c r="Q1946" s="166"/>
      <c r="R1946" s="166"/>
      <c r="S1946" s="166"/>
      <c r="T1946" s="182">
        <v>0</v>
      </c>
      <c r="U1946" s="182">
        <v>0</v>
      </c>
      <c r="V1946" s="182">
        <v>0</v>
      </c>
    </row>
    <row r="1947" spans="1:22" s="167" customFormat="1" x14ac:dyDescent="0.25">
      <c r="A1947" s="179">
        <v>614570</v>
      </c>
      <c r="B1947" s="180" t="s">
        <v>2331</v>
      </c>
      <c r="C1947" s="181">
        <v>0</v>
      </c>
      <c r="D1947" s="181">
        <v>0</v>
      </c>
      <c r="E1947" s="181">
        <v>0</v>
      </c>
      <c r="F1947" s="181">
        <v>0</v>
      </c>
      <c r="G1947" s="181">
        <v>0</v>
      </c>
      <c r="H1947" s="181">
        <v>0</v>
      </c>
      <c r="I1947" s="181">
        <v>0</v>
      </c>
      <c r="J1947" s="166"/>
      <c r="K1947" s="166"/>
      <c r="L1947" s="166"/>
      <c r="M1947" s="166"/>
      <c r="N1947" s="166"/>
      <c r="O1947" s="166"/>
      <c r="P1947" s="166"/>
      <c r="Q1947" s="166"/>
      <c r="R1947" s="166"/>
      <c r="S1947" s="166"/>
      <c r="T1947" s="182">
        <v>0</v>
      </c>
      <c r="U1947" s="182">
        <v>0</v>
      </c>
      <c r="V1947" s="182">
        <v>0</v>
      </c>
    </row>
    <row r="1948" spans="1:22" s="167" customFormat="1" x14ac:dyDescent="0.25">
      <c r="A1948" s="179">
        <v>614575</v>
      </c>
      <c r="B1948" s="180" t="s">
        <v>2332</v>
      </c>
      <c r="C1948" s="181">
        <v>0</v>
      </c>
      <c r="D1948" s="181">
        <v>0</v>
      </c>
      <c r="E1948" s="181">
        <v>0</v>
      </c>
      <c r="F1948" s="181">
        <v>0</v>
      </c>
      <c r="G1948" s="181">
        <v>0</v>
      </c>
      <c r="H1948" s="181">
        <v>0</v>
      </c>
      <c r="I1948" s="181">
        <v>0</v>
      </c>
      <c r="J1948" s="166"/>
      <c r="K1948" s="166"/>
      <c r="L1948" s="166"/>
      <c r="M1948" s="166"/>
      <c r="N1948" s="166"/>
      <c r="O1948" s="166"/>
      <c r="P1948" s="166"/>
      <c r="Q1948" s="166"/>
      <c r="R1948" s="166"/>
      <c r="S1948" s="166"/>
      <c r="T1948" s="182">
        <v>0</v>
      </c>
      <c r="U1948" s="182">
        <v>0</v>
      </c>
      <c r="V1948" s="182">
        <v>0</v>
      </c>
    </row>
    <row r="1949" spans="1:22" s="167" customFormat="1" x14ac:dyDescent="0.25">
      <c r="A1949" s="179">
        <v>614580</v>
      </c>
      <c r="B1949" s="180" t="s">
        <v>2333</v>
      </c>
      <c r="C1949" s="181">
        <v>0</v>
      </c>
      <c r="D1949" s="181">
        <v>0</v>
      </c>
      <c r="E1949" s="181">
        <v>0</v>
      </c>
      <c r="F1949" s="181">
        <v>0</v>
      </c>
      <c r="G1949" s="181">
        <v>0</v>
      </c>
      <c r="H1949" s="181">
        <v>0</v>
      </c>
      <c r="I1949" s="181">
        <v>0</v>
      </c>
      <c r="J1949" s="166"/>
      <c r="K1949" s="166"/>
      <c r="L1949" s="166"/>
      <c r="M1949" s="166"/>
      <c r="N1949" s="166"/>
      <c r="O1949" s="166"/>
      <c r="P1949" s="166"/>
      <c r="Q1949" s="166"/>
      <c r="R1949" s="166"/>
      <c r="S1949" s="166"/>
      <c r="T1949" s="182">
        <v>0</v>
      </c>
      <c r="U1949" s="182">
        <v>0</v>
      </c>
      <c r="V1949" s="182">
        <v>0</v>
      </c>
    </row>
    <row r="1950" spans="1:22" s="167" customFormat="1" x14ac:dyDescent="0.25">
      <c r="A1950" s="179">
        <v>614595</v>
      </c>
      <c r="B1950" s="180" t="s">
        <v>221</v>
      </c>
      <c r="C1950" s="181">
        <v>0</v>
      </c>
      <c r="D1950" s="181">
        <v>0</v>
      </c>
      <c r="E1950" s="181">
        <v>0</v>
      </c>
      <c r="F1950" s="181">
        <v>0</v>
      </c>
      <c r="G1950" s="181">
        <v>0</v>
      </c>
      <c r="H1950" s="181">
        <v>0</v>
      </c>
      <c r="I1950" s="181">
        <v>0</v>
      </c>
      <c r="J1950" s="166"/>
      <c r="K1950" s="166"/>
      <c r="L1950" s="166"/>
      <c r="M1950" s="166"/>
      <c r="N1950" s="166"/>
      <c r="O1950" s="166"/>
      <c r="P1950" s="166"/>
      <c r="Q1950" s="166"/>
      <c r="R1950" s="166"/>
      <c r="S1950" s="166"/>
      <c r="T1950" s="182">
        <v>0</v>
      </c>
      <c r="U1950" s="182">
        <v>0</v>
      </c>
      <c r="V1950" s="182">
        <v>0</v>
      </c>
    </row>
    <row r="1951" spans="1:22" s="167" customFormat="1" x14ac:dyDescent="0.25">
      <c r="A1951" s="175">
        <v>615000</v>
      </c>
      <c r="B1951" s="176" t="s">
        <v>2485</v>
      </c>
      <c r="C1951" s="177">
        <v>530735475.01999998</v>
      </c>
      <c r="D1951" s="177">
        <v>624285113.58000004</v>
      </c>
      <c r="E1951" s="177">
        <v>761497887.13999999</v>
      </c>
      <c r="F1951" s="177">
        <v>977750518.76999998</v>
      </c>
      <c r="G1951" s="177">
        <v>952647619.73000002</v>
      </c>
      <c r="H1951" s="177">
        <v>1219344235.1500001</v>
      </c>
      <c r="I1951" s="177">
        <v>316733527.61000001</v>
      </c>
      <c r="J1951" s="166"/>
      <c r="K1951" s="166"/>
      <c r="L1951" s="166"/>
      <c r="M1951" s="166"/>
      <c r="N1951" s="166"/>
      <c r="O1951" s="166"/>
      <c r="P1951" s="166"/>
      <c r="Q1951" s="166"/>
      <c r="R1951" s="166"/>
      <c r="S1951" s="166"/>
      <c r="T1951" s="178">
        <v>1714029121.4799998</v>
      </c>
      <c r="U1951" s="178">
        <v>856423698</v>
      </c>
      <c r="V1951" s="178">
        <v>1965328644.7360001</v>
      </c>
    </row>
    <row r="1952" spans="1:22" s="167" customFormat="1" x14ac:dyDescent="0.25">
      <c r="A1952" s="179">
        <v>615005</v>
      </c>
      <c r="B1952" s="180" t="s">
        <v>2486</v>
      </c>
      <c r="C1952" s="181">
        <v>0</v>
      </c>
      <c r="D1952" s="181">
        <v>0</v>
      </c>
      <c r="E1952" s="181">
        <v>0</v>
      </c>
      <c r="F1952" s="181">
        <v>42417076</v>
      </c>
      <c r="G1952" s="181">
        <v>63653634</v>
      </c>
      <c r="H1952" s="181">
        <v>61863193</v>
      </c>
      <c r="I1952" s="181">
        <v>18003152</v>
      </c>
      <c r="J1952" s="166"/>
      <c r="K1952" s="166"/>
      <c r="L1952" s="166"/>
      <c r="M1952" s="166"/>
      <c r="N1952" s="166"/>
      <c r="O1952" s="166"/>
      <c r="P1952" s="166"/>
      <c r="Q1952" s="166"/>
      <c r="R1952" s="166"/>
      <c r="S1952" s="166"/>
      <c r="T1952" s="182">
        <v>83578212.848701298</v>
      </c>
      <c r="U1952" s="182">
        <v>8197837</v>
      </c>
      <c r="V1952" s="182">
        <v>146337256.40000007</v>
      </c>
    </row>
    <row r="1953" spans="1:22" s="167" customFormat="1" x14ac:dyDescent="0.25">
      <c r="A1953" s="179">
        <v>615010</v>
      </c>
      <c r="B1953" s="180" t="s">
        <v>2487</v>
      </c>
      <c r="C1953" s="181">
        <v>94625931</v>
      </c>
      <c r="D1953" s="181">
        <v>113239634</v>
      </c>
      <c r="E1953" s="181">
        <v>149772747</v>
      </c>
      <c r="F1953" s="181">
        <v>187941243</v>
      </c>
      <c r="G1953" s="181">
        <v>236527328</v>
      </c>
      <c r="H1953" s="181">
        <v>274622297</v>
      </c>
      <c r="I1953" s="181">
        <v>70847882</v>
      </c>
      <c r="J1953" s="166"/>
      <c r="K1953" s="166"/>
      <c r="L1953" s="166"/>
      <c r="M1953" s="166"/>
      <c r="N1953" s="166"/>
      <c r="O1953" s="166"/>
      <c r="P1953" s="166"/>
      <c r="Q1953" s="166"/>
      <c r="R1953" s="166"/>
      <c r="S1953" s="166"/>
      <c r="T1953" s="182">
        <v>385618771.22662342</v>
      </c>
      <c r="U1953" s="182">
        <v>41249601.090000004</v>
      </c>
      <c r="V1953" s="182">
        <v>442734723.20000005</v>
      </c>
    </row>
    <row r="1954" spans="1:22" s="167" customFormat="1" x14ac:dyDescent="0.25">
      <c r="A1954" s="179">
        <v>615015</v>
      </c>
      <c r="B1954" s="180" t="s">
        <v>217</v>
      </c>
      <c r="C1954" s="181">
        <v>158212826</v>
      </c>
      <c r="D1954" s="181">
        <v>217722768</v>
      </c>
      <c r="E1954" s="181">
        <v>274105629</v>
      </c>
      <c r="F1954" s="181">
        <v>315852171</v>
      </c>
      <c r="G1954" s="181">
        <v>349646037</v>
      </c>
      <c r="H1954" s="181">
        <v>386255547</v>
      </c>
      <c r="I1954" s="181">
        <v>102643940</v>
      </c>
      <c r="J1954" s="166"/>
      <c r="K1954" s="166"/>
      <c r="L1954" s="166"/>
      <c r="M1954" s="166"/>
      <c r="N1954" s="166"/>
      <c r="O1954" s="166"/>
      <c r="P1954" s="166"/>
      <c r="Q1954" s="166"/>
      <c r="R1954" s="166"/>
      <c r="S1954" s="166"/>
      <c r="T1954" s="182">
        <v>69001249.459610388</v>
      </c>
      <c r="U1954" s="182">
        <v>12837923</v>
      </c>
      <c r="V1954" s="182">
        <v>77799900.000000015</v>
      </c>
    </row>
    <row r="1955" spans="1:22" s="167" customFormat="1" x14ac:dyDescent="0.25">
      <c r="A1955" s="179">
        <v>615020</v>
      </c>
      <c r="B1955" s="180" t="s">
        <v>216</v>
      </c>
      <c r="C1955" s="181">
        <v>207459122</v>
      </c>
      <c r="D1955" s="181">
        <v>218776153</v>
      </c>
      <c r="E1955" s="181">
        <v>254756972</v>
      </c>
      <c r="F1955" s="181">
        <v>299067343</v>
      </c>
      <c r="G1955" s="181">
        <v>187586548</v>
      </c>
      <c r="H1955" s="181">
        <v>264286671</v>
      </c>
      <c r="I1955" s="181">
        <v>71057686</v>
      </c>
      <c r="J1955" s="166"/>
      <c r="K1955" s="166"/>
      <c r="L1955" s="166"/>
      <c r="M1955" s="166"/>
      <c r="N1955" s="166"/>
      <c r="O1955" s="166"/>
      <c r="P1955" s="166"/>
      <c r="Q1955" s="166"/>
      <c r="R1955" s="166"/>
      <c r="S1955" s="166"/>
      <c r="T1955" s="181">
        <v>819825412.19727278</v>
      </c>
      <c r="U1955" s="181">
        <v>313397045</v>
      </c>
      <c r="V1955" s="181">
        <v>1377413880.6000004</v>
      </c>
    </row>
    <row r="1956" spans="1:22" s="195" customFormat="1" x14ac:dyDescent="0.25">
      <c r="A1956" s="192">
        <v>615025</v>
      </c>
      <c r="B1956" s="193" t="s">
        <v>2488</v>
      </c>
      <c r="C1956" s="181">
        <v>0</v>
      </c>
      <c r="D1956" s="181">
        <v>0</v>
      </c>
      <c r="E1956" s="181">
        <v>0</v>
      </c>
      <c r="F1956" s="181">
        <v>0</v>
      </c>
      <c r="G1956" s="181">
        <v>0</v>
      </c>
      <c r="H1956" s="181">
        <v>0</v>
      </c>
      <c r="I1956" s="181">
        <v>0</v>
      </c>
      <c r="J1956" s="166"/>
      <c r="K1956" s="166"/>
      <c r="L1956" s="166"/>
      <c r="M1956" s="166"/>
      <c r="N1956" s="166"/>
      <c r="O1956" s="166"/>
      <c r="P1956" s="166"/>
      <c r="Q1956" s="166"/>
      <c r="R1956" s="166"/>
      <c r="S1956" s="166"/>
      <c r="T1956" s="194">
        <v>16868023.321428571</v>
      </c>
      <c r="U1956" s="194">
        <v>0</v>
      </c>
      <c r="V1956" s="194">
        <v>0</v>
      </c>
    </row>
    <row r="1957" spans="1:22" s="167" customFormat="1" x14ac:dyDescent="0.25">
      <c r="A1957" s="179">
        <v>615035</v>
      </c>
      <c r="B1957" s="180" t="s">
        <v>2489</v>
      </c>
      <c r="C1957" s="181">
        <v>0</v>
      </c>
      <c r="D1957" s="181">
        <v>0</v>
      </c>
      <c r="E1957" s="181">
        <v>0</v>
      </c>
      <c r="F1957" s="181">
        <v>0</v>
      </c>
      <c r="G1957" s="181">
        <v>0</v>
      </c>
      <c r="H1957" s="181">
        <v>0</v>
      </c>
      <c r="I1957" s="181">
        <v>0</v>
      </c>
      <c r="J1957" s="166"/>
      <c r="K1957" s="166"/>
      <c r="L1957" s="166"/>
      <c r="M1957" s="166"/>
      <c r="N1957" s="166"/>
      <c r="O1957" s="166"/>
      <c r="P1957" s="166"/>
      <c r="Q1957" s="166"/>
      <c r="R1957" s="166"/>
      <c r="S1957" s="166"/>
      <c r="T1957" s="182">
        <v>84216945.114675328</v>
      </c>
      <c r="U1957" s="182">
        <v>0</v>
      </c>
      <c r="V1957" s="182">
        <v>2968766</v>
      </c>
    </row>
    <row r="1958" spans="1:22" s="167" customFormat="1" x14ac:dyDescent="0.25">
      <c r="A1958" s="179">
        <v>615095</v>
      </c>
      <c r="B1958" s="180" t="s">
        <v>213</v>
      </c>
      <c r="C1958" s="181">
        <v>18258865</v>
      </c>
      <c r="D1958" s="181">
        <v>34268629</v>
      </c>
      <c r="E1958" s="181">
        <v>45456393</v>
      </c>
      <c r="F1958" s="181">
        <v>132472685.77</v>
      </c>
      <c r="G1958" s="181">
        <v>115234072.73</v>
      </c>
      <c r="H1958" s="181">
        <v>232316527.15000001</v>
      </c>
      <c r="I1958" s="181">
        <v>54180867.609999999</v>
      </c>
      <c r="J1958" s="166"/>
      <c r="K1958" s="166"/>
      <c r="L1958" s="166"/>
      <c r="M1958" s="166"/>
      <c r="N1958" s="166"/>
      <c r="O1958" s="166"/>
      <c r="P1958" s="166"/>
      <c r="Q1958" s="166"/>
      <c r="R1958" s="166"/>
      <c r="S1958" s="166"/>
      <c r="T1958" s="182">
        <v>254920507.3116883</v>
      </c>
      <c r="U1958" s="182">
        <v>0</v>
      </c>
      <c r="V1958" s="182">
        <v>17771815.854000032</v>
      </c>
    </row>
    <row r="1959" spans="1:22" s="167" customFormat="1" x14ac:dyDescent="0.25">
      <c r="A1959" s="175">
        <v>615500</v>
      </c>
      <c r="B1959" s="176" t="s">
        <v>212</v>
      </c>
      <c r="C1959" s="177">
        <v>0</v>
      </c>
      <c r="D1959" s="177">
        <v>0</v>
      </c>
      <c r="E1959" s="177">
        <v>0</v>
      </c>
      <c r="F1959" s="177">
        <v>0</v>
      </c>
      <c r="G1959" s="177">
        <v>0</v>
      </c>
      <c r="H1959" s="177">
        <v>0</v>
      </c>
      <c r="I1959" s="177">
        <v>0</v>
      </c>
      <c r="J1959" s="166"/>
      <c r="K1959" s="166"/>
      <c r="L1959" s="166"/>
      <c r="M1959" s="166"/>
      <c r="N1959" s="166"/>
      <c r="O1959" s="166"/>
      <c r="P1959" s="166"/>
      <c r="Q1959" s="166"/>
      <c r="R1959" s="166"/>
      <c r="S1959" s="166"/>
      <c r="T1959" s="178">
        <v>0</v>
      </c>
      <c r="U1959" s="178">
        <v>0</v>
      </c>
      <c r="V1959" s="178">
        <v>0</v>
      </c>
    </row>
    <row r="1960" spans="1:22" s="167" customFormat="1" x14ac:dyDescent="0.25">
      <c r="A1960" s="175">
        <v>616000</v>
      </c>
      <c r="B1960" s="176" t="s">
        <v>2490</v>
      </c>
      <c r="C1960" s="177">
        <v>39630519</v>
      </c>
      <c r="D1960" s="177">
        <v>50504410</v>
      </c>
      <c r="E1960" s="177">
        <v>40350021</v>
      </c>
      <c r="F1960" s="177">
        <v>52634549</v>
      </c>
      <c r="G1960" s="177">
        <v>25394227</v>
      </c>
      <c r="H1960" s="177">
        <v>5551677</v>
      </c>
      <c r="I1960" s="177">
        <v>768665</v>
      </c>
      <c r="J1960" s="166"/>
      <c r="K1960" s="166"/>
      <c r="L1960" s="166"/>
      <c r="M1960" s="166"/>
      <c r="N1960" s="166"/>
      <c r="O1960" s="166"/>
      <c r="P1960" s="166"/>
      <c r="Q1960" s="166"/>
      <c r="R1960" s="166"/>
      <c r="S1960" s="166"/>
      <c r="T1960" s="178">
        <v>0</v>
      </c>
      <c r="U1960" s="178">
        <v>0</v>
      </c>
      <c r="V1960" s="178">
        <v>0</v>
      </c>
    </row>
    <row r="1961" spans="1:22" s="167" customFormat="1" x14ac:dyDescent="0.25">
      <c r="A1961" s="175">
        <v>616500</v>
      </c>
      <c r="B1961" s="176" t="s">
        <v>210</v>
      </c>
      <c r="C1961" s="177">
        <v>0</v>
      </c>
      <c r="D1961" s="177">
        <v>0</v>
      </c>
      <c r="E1961" s="177">
        <v>0</v>
      </c>
      <c r="F1961" s="177">
        <v>0</v>
      </c>
      <c r="G1961" s="177">
        <v>0</v>
      </c>
      <c r="H1961" s="177">
        <v>0</v>
      </c>
      <c r="I1961" s="177">
        <v>0</v>
      </c>
      <c r="J1961" s="166"/>
      <c r="K1961" s="166"/>
      <c r="L1961" s="166"/>
      <c r="M1961" s="166"/>
      <c r="N1961" s="166"/>
      <c r="O1961" s="166"/>
      <c r="P1961" s="166"/>
      <c r="Q1961" s="166"/>
      <c r="R1961" s="166"/>
      <c r="S1961" s="166"/>
      <c r="T1961" s="178">
        <v>4246507.8701298703</v>
      </c>
      <c r="U1961" s="178">
        <v>0</v>
      </c>
      <c r="V1961" s="178">
        <v>0</v>
      </c>
    </row>
    <row r="1962" spans="1:22" s="167" customFormat="1" x14ac:dyDescent="0.25">
      <c r="A1962" s="175">
        <v>617000</v>
      </c>
      <c r="B1962" s="176" t="s">
        <v>209</v>
      </c>
      <c r="C1962" s="177">
        <v>0</v>
      </c>
      <c r="D1962" s="177">
        <v>0</v>
      </c>
      <c r="E1962" s="177">
        <v>0</v>
      </c>
      <c r="F1962" s="177">
        <v>0</v>
      </c>
      <c r="G1962" s="177">
        <v>0</v>
      </c>
      <c r="H1962" s="177">
        <v>0</v>
      </c>
      <c r="I1962" s="177">
        <v>0</v>
      </c>
      <c r="J1962" s="166"/>
      <c r="K1962" s="166"/>
      <c r="L1962" s="166"/>
      <c r="M1962" s="166"/>
      <c r="N1962" s="166"/>
      <c r="O1962" s="166"/>
      <c r="P1962" s="166"/>
      <c r="Q1962" s="166"/>
      <c r="R1962" s="166"/>
      <c r="S1962" s="166"/>
      <c r="T1962" s="178">
        <v>40306453.047012992</v>
      </c>
      <c r="U1962" s="178">
        <v>0</v>
      </c>
      <c r="V1962" s="178">
        <v>0</v>
      </c>
    </row>
    <row r="1963" spans="1:22" s="167" customFormat="1" x14ac:dyDescent="0.25">
      <c r="A1963" s="175">
        <v>617500</v>
      </c>
      <c r="B1963" s="176" t="s">
        <v>208</v>
      </c>
      <c r="C1963" s="177">
        <v>0</v>
      </c>
      <c r="D1963" s="177">
        <v>0</v>
      </c>
      <c r="E1963" s="177">
        <v>0</v>
      </c>
      <c r="F1963" s="177">
        <v>0</v>
      </c>
      <c r="G1963" s="177">
        <v>0</v>
      </c>
      <c r="H1963" s="177">
        <v>0</v>
      </c>
      <c r="I1963" s="177">
        <v>0</v>
      </c>
      <c r="J1963" s="166"/>
      <c r="K1963" s="166"/>
      <c r="L1963" s="166"/>
      <c r="M1963" s="166"/>
      <c r="N1963" s="166"/>
      <c r="O1963" s="166"/>
      <c r="P1963" s="166"/>
      <c r="Q1963" s="166"/>
      <c r="R1963" s="166"/>
      <c r="S1963" s="166"/>
      <c r="T1963" s="178">
        <v>11959308.243766233</v>
      </c>
      <c r="U1963" s="178">
        <v>0</v>
      </c>
      <c r="V1963" s="178">
        <v>0</v>
      </c>
    </row>
    <row r="1964" spans="1:22" s="167" customFormat="1" x14ac:dyDescent="0.25">
      <c r="A1964" s="171">
        <v>620000</v>
      </c>
      <c r="B1964" s="172" t="s">
        <v>207</v>
      </c>
      <c r="C1964" s="173">
        <v>0</v>
      </c>
      <c r="D1964" s="173">
        <v>0</v>
      </c>
      <c r="E1964" s="173">
        <v>0</v>
      </c>
      <c r="F1964" s="173">
        <v>0</v>
      </c>
      <c r="G1964" s="173">
        <v>0</v>
      </c>
      <c r="H1964" s="173">
        <v>0</v>
      </c>
      <c r="I1964" s="173">
        <v>0</v>
      </c>
      <c r="J1964" s="166"/>
      <c r="K1964" s="166"/>
      <c r="L1964" s="166"/>
      <c r="M1964" s="166"/>
      <c r="N1964" s="166"/>
      <c r="O1964" s="166"/>
      <c r="P1964" s="166"/>
      <c r="Q1964" s="166"/>
      <c r="R1964" s="166"/>
      <c r="S1964" s="166"/>
      <c r="T1964" s="174">
        <v>0</v>
      </c>
      <c r="U1964" s="174">
        <v>0</v>
      </c>
      <c r="V1964" s="174">
        <v>0</v>
      </c>
    </row>
    <row r="1965" spans="1:22" s="167" customFormat="1" x14ac:dyDescent="0.25">
      <c r="A1965" s="175">
        <v>620500</v>
      </c>
      <c r="B1965" s="176" t="s">
        <v>2491</v>
      </c>
      <c r="C1965" s="177">
        <v>0</v>
      </c>
      <c r="D1965" s="177">
        <v>0</v>
      </c>
      <c r="E1965" s="177">
        <v>0</v>
      </c>
      <c r="F1965" s="177">
        <v>0</v>
      </c>
      <c r="G1965" s="177">
        <v>0</v>
      </c>
      <c r="H1965" s="177">
        <v>0</v>
      </c>
      <c r="I1965" s="177">
        <v>0</v>
      </c>
      <c r="J1965" s="166"/>
      <c r="K1965" s="166"/>
      <c r="L1965" s="166"/>
      <c r="M1965" s="166"/>
      <c r="N1965" s="166"/>
      <c r="O1965" s="166"/>
      <c r="P1965" s="166"/>
      <c r="Q1965" s="166"/>
      <c r="R1965" s="166"/>
      <c r="S1965" s="166"/>
      <c r="T1965" s="178">
        <v>0</v>
      </c>
      <c r="U1965" s="178">
        <v>0</v>
      </c>
      <c r="V1965" s="178">
        <v>0</v>
      </c>
    </row>
    <row r="1966" spans="1:22" s="167" customFormat="1" x14ac:dyDescent="0.25">
      <c r="A1966" s="175">
        <v>621000</v>
      </c>
      <c r="B1966" s="176" t="s">
        <v>205</v>
      </c>
      <c r="C1966" s="177">
        <v>0</v>
      </c>
      <c r="D1966" s="177">
        <v>0</v>
      </c>
      <c r="E1966" s="177">
        <v>0</v>
      </c>
      <c r="F1966" s="177">
        <v>0</v>
      </c>
      <c r="G1966" s="177">
        <v>0</v>
      </c>
      <c r="H1966" s="177">
        <v>0</v>
      </c>
      <c r="I1966" s="177">
        <v>0</v>
      </c>
      <c r="J1966" s="166"/>
      <c r="K1966" s="166"/>
      <c r="L1966" s="166"/>
      <c r="M1966" s="166"/>
      <c r="N1966" s="166"/>
      <c r="O1966" s="166"/>
      <c r="P1966" s="166"/>
      <c r="Q1966" s="166"/>
      <c r="R1966" s="166"/>
      <c r="S1966" s="166"/>
      <c r="T1966" s="178">
        <v>0</v>
      </c>
      <c r="U1966" s="178">
        <v>0</v>
      </c>
      <c r="V1966" s="178">
        <v>0</v>
      </c>
    </row>
    <row r="1967" spans="1:22" s="167" customFormat="1" x14ac:dyDescent="0.25">
      <c r="A1967" s="175">
        <v>621500</v>
      </c>
      <c r="B1967" s="176" t="s">
        <v>204</v>
      </c>
      <c r="C1967" s="177">
        <v>0</v>
      </c>
      <c r="D1967" s="177">
        <v>0</v>
      </c>
      <c r="E1967" s="177">
        <v>0</v>
      </c>
      <c r="F1967" s="177">
        <v>0</v>
      </c>
      <c r="G1967" s="177">
        <v>0</v>
      </c>
      <c r="H1967" s="177">
        <v>0</v>
      </c>
      <c r="I1967" s="177">
        <v>0</v>
      </c>
      <c r="J1967" s="166"/>
      <c r="K1967" s="166"/>
      <c r="L1967" s="166"/>
      <c r="M1967" s="166"/>
      <c r="N1967" s="166"/>
      <c r="O1967" s="166"/>
      <c r="P1967" s="166"/>
      <c r="Q1967" s="166"/>
      <c r="R1967" s="166"/>
      <c r="S1967" s="166"/>
      <c r="T1967" s="178">
        <v>0</v>
      </c>
      <c r="U1967" s="178">
        <v>0</v>
      </c>
      <c r="V1967" s="178">
        <v>0</v>
      </c>
    </row>
    <row r="1968" spans="1:22" s="167" customFormat="1" x14ac:dyDescent="0.25">
      <c r="A1968" s="175">
        <v>622000</v>
      </c>
      <c r="B1968" s="176" t="s">
        <v>203</v>
      </c>
      <c r="C1968" s="177">
        <v>0</v>
      </c>
      <c r="D1968" s="177">
        <v>0</v>
      </c>
      <c r="E1968" s="177">
        <v>0</v>
      </c>
      <c r="F1968" s="177">
        <v>0</v>
      </c>
      <c r="G1968" s="177">
        <v>0</v>
      </c>
      <c r="H1968" s="177">
        <v>0</v>
      </c>
      <c r="I1968" s="177">
        <v>0</v>
      </c>
      <c r="J1968" s="166"/>
      <c r="K1968" s="166"/>
      <c r="L1968" s="166"/>
      <c r="M1968" s="166"/>
      <c r="N1968" s="166"/>
      <c r="O1968" s="166"/>
      <c r="P1968" s="166"/>
      <c r="Q1968" s="166"/>
      <c r="R1968" s="166"/>
      <c r="S1968" s="166"/>
      <c r="T1968" s="178">
        <v>0</v>
      </c>
      <c r="U1968" s="178">
        <v>0</v>
      </c>
      <c r="V1968" s="178">
        <v>0</v>
      </c>
    </row>
    <row r="1969" spans="1:22" s="167" customFormat="1" x14ac:dyDescent="0.25">
      <c r="A1969" s="168">
        <v>700000</v>
      </c>
      <c r="B1969" s="169" t="s">
        <v>2492</v>
      </c>
      <c r="C1969" s="170">
        <v>0</v>
      </c>
      <c r="D1969" s="170">
        <v>0</v>
      </c>
      <c r="E1969" s="170">
        <v>0</v>
      </c>
      <c r="F1969" s="170">
        <v>0</v>
      </c>
      <c r="G1969" s="170">
        <v>0</v>
      </c>
      <c r="H1969" s="170">
        <v>0</v>
      </c>
      <c r="I1969" s="170">
        <v>0</v>
      </c>
      <c r="J1969" s="166"/>
      <c r="K1969" s="166"/>
      <c r="L1969" s="166"/>
      <c r="M1969" s="166"/>
      <c r="N1969" s="166"/>
      <c r="O1969" s="166"/>
      <c r="P1969" s="166"/>
      <c r="Q1969" s="166"/>
      <c r="R1969" s="166"/>
      <c r="S1969" s="166"/>
      <c r="T1969" s="185">
        <v>4119389.3116883119</v>
      </c>
      <c r="U1969" s="185">
        <v>0</v>
      </c>
      <c r="V1969" s="185">
        <v>0</v>
      </c>
    </row>
    <row r="1970" spans="1:22" s="167" customFormat="1" x14ac:dyDescent="0.25">
      <c r="A1970" s="171">
        <v>710000</v>
      </c>
      <c r="B1970" s="172" t="s">
        <v>2493</v>
      </c>
      <c r="C1970" s="173">
        <v>0</v>
      </c>
      <c r="D1970" s="173">
        <v>0</v>
      </c>
      <c r="E1970" s="173">
        <v>0</v>
      </c>
      <c r="F1970" s="173">
        <v>0</v>
      </c>
      <c r="G1970" s="173">
        <v>0</v>
      </c>
      <c r="H1970" s="173">
        <v>0</v>
      </c>
      <c r="I1970" s="173">
        <v>0</v>
      </c>
      <c r="J1970" s="166"/>
      <c r="K1970" s="166"/>
      <c r="L1970" s="166"/>
      <c r="M1970" s="166"/>
      <c r="N1970" s="166"/>
      <c r="O1970" s="166"/>
      <c r="P1970" s="166"/>
      <c r="Q1970" s="166"/>
      <c r="R1970" s="166"/>
      <c r="S1970" s="166"/>
      <c r="T1970" s="174">
        <v>4119389.3116883119</v>
      </c>
      <c r="U1970" s="174">
        <v>0</v>
      </c>
      <c r="V1970" s="174">
        <v>0</v>
      </c>
    </row>
    <row r="1971" spans="1:22" s="167" customFormat="1" x14ac:dyDescent="0.25">
      <c r="A1971" s="175">
        <v>710500</v>
      </c>
      <c r="B1971" s="176" t="s">
        <v>200</v>
      </c>
      <c r="C1971" s="177">
        <v>0</v>
      </c>
      <c r="D1971" s="177">
        <v>0</v>
      </c>
      <c r="E1971" s="177">
        <v>0</v>
      </c>
      <c r="F1971" s="177">
        <v>0</v>
      </c>
      <c r="G1971" s="177">
        <v>0</v>
      </c>
      <c r="H1971" s="177">
        <v>0</v>
      </c>
      <c r="I1971" s="177">
        <v>0</v>
      </c>
      <c r="J1971" s="166"/>
      <c r="K1971" s="166"/>
      <c r="L1971" s="166"/>
      <c r="M1971" s="166"/>
      <c r="N1971" s="166"/>
      <c r="O1971" s="166"/>
      <c r="P1971" s="166"/>
      <c r="Q1971" s="166"/>
      <c r="R1971" s="166"/>
      <c r="S1971" s="166"/>
      <c r="T1971" s="178">
        <v>4119389.3116883119</v>
      </c>
      <c r="U1971" s="178">
        <v>0</v>
      </c>
      <c r="V1971" s="178">
        <v>0</v>
      </c>
    </row>
    <row r="1972" spans="1:22" s="167" customFormat="1" x14ac:dyDescent="0.25">
      <c r="A1972" s="175">
        <v>711000</v>
      </c>
      <c r="B1972" s="176" t="s">
        <v>199</v>
      </c>
      <c r="C1972" s="177">
        <v>0</v>
      </c>
      <c r="D1972" s="177">
        <v>0</v>
      </c>
      <c r="E1972" s="177">
        <v>0</v>
      </c>
      <c r="F1972" s="177">
        <v>0</v>
      </c>
      <c r="G1972" s="177">
        <v>0</v>
      </c>
      <c r="H1972" s="177">
        <v>0</v>
      </c>
      <c r="I1972" s="177">
        <v>0</v>
      </c>
      <c r="J1972" s="166"/>
      <c r="K1972" s="166"/>
      <c r="L1972" s="166"/>
      <c r="M1972" s="166"/>
      <c r="N1972" s="166"/>
      <c r="O1972" s="166"/>
      <c r="P1972" s="166"/>
      <c r="Q1972" s="166"/>
      <c r="R1972" s="166"/>
      <c r="S1972" s="166"/>
      <c r="T1972" s="178">
        <v>0</v>
      </c>
      <c r="U1972" s="178">
        <v>0</v>
      </c>
      <c r="V1972" s="178">
        <v>0</v>
      </c>
    </row>
    <row r="1973" spans="1:22" s="167" customFormat="1" x14ac:dyDescent="0.25">
      <c r="A1973" s="175">
        <v>711500</v>
      </c>
      <c r="B1973" s="176" t="s">
        <v>198</v>
      </c>
      <c r="C1973" s="177">
        <v>0</v>
      </c>
      <c r="D1973" s="177">
        <v>0</v>
      </c>
      <c r="E1973" s="177">
        <v>0</v>
      </c>
      <c r="F1973" s="177">
        <v>0</v>
      </c>
      <c r="G1973" s="177">
        <v>0</v>
      </c>
      <c r="H1973" s="177">
        <v>0</v>
      </c>
      <c r="I1973" s="177">
        <v>0</v>
      </c>
      <c r="J1973" s="166"/>
      <c r="K1973" s="166"/>
      <c r="L1973" s="166"/>
      <c r="M1973" s="166"/>
      <c r="N1973" s="166"/>
      <c r="O1973" s="166"/>
      <c r="P1973" s="166"/>
      <c r="Q1973" s="166"/>
      <c r="R1973" s="166"/>
      <c r="S1973" s="166"/>
      <c r="T1973" s="178">
        <v>0</v>
      </c>
      <c r="U1973" s="178">
        <v>0</v>
      </c>
      <c r="V1973" s="178">
        <v>0</v>
      </c>
    </row>
    <row r="1974" spans="1:22" s="167" customFormat="1" x14ac:dyDescent="0.25">
      <c r="A1974" s="168">
        <v>800000</v>
      </c>
      <c r="B1974" s="169" t="s">
        <v>2494</v>
      </c>
      <c r="C1974" s="170">
        <v>0</v>
      </c>
      <c r="D1974" s="170">
        <v>0</v>
      </c>
      <c r="E1974" s="170">
        <v>0</v>
      </c>
      <c r="F1974" s="170">
        <v>0</v>
      </c>
      <c r="G1974" s="170">
        <v>0</v>
      </c>
      <c r="H1974" s="170">
        <v>0</v>
      </c>
      <c r="I1974" s="170">
        <v>0</v>
      </c>
      <c r="J1974" s="166"/>
      <c r="K1974" s="166"/>
      <c r="L1974" s="166"/>
      <c r="M1974" s="166"/>
      <c r="N1974" s="166"/>
      <c r="O1974" s="166"/>
      <c r="P1974" s="166"/>
      <c r="Q1974" s="166"/>
      <c r="R1974" s="166"/>
      <c r="S1974" s="166"/>
      <c r="T1974" s="185">
        <v>0</v>
      </c>
      <c r="U1974" s="185">
        <v>0</v>
      </c>
      <c r="V1974" s="185">
        <v>0</v>
      </c>
    </row>
    <row r="1975" spans="1:22" s="167" customFormat="1" x14ac:dyDescent="0.25">
      <c r="A1975" s="171">
        <v>810000</v>
      </c>
      <c r="B1975" s="172" t="s">
        <v>196</v>
      </c>
      <c r="C1975" s="173">
        <v>0</v>
      </c>
      <c r="D1975" s="173">
        <v>0</v>
      </c>
      <c r="E1975" s="173">
        <v>0</v>
      </c>
      <c r="F1975" s="173">
        <v>11717155</v>
      </c>
      <c r="G1975" s="173">
        <v>27951370</v>
      </c>
      <c r="H1975" s="173">
        <v>33909915</v>
      </c>
      <c r="I1975" s="173">
        <v>37542306</v>
      </c>
      <c r="J1975" s="166"/>
      <c r="K1975" s="166"/>
      <c r="L1975" s="166"/>
      <c r="M1975" s="166"/>
      <c r="N1975" s="166"/>
      <c r="O1975" s="166"/>
      <c r="P1975" s="166"/>
      <c r="Q1975" s="166"/>
      <c r="R1975" s="166"/>
      <c r="S1975" s="166"/>
      <c r="T1975" s="174">
        <v>905609636.8250649</v>
      </c>
      <c r="U1975" s="174">
        <v>77442888</v>
      </c>
      <c r="V1975" s="174">
        <v>372965490.20000011</v>
      </c>
    </row>
    <row r="1976" spans="1:22" s="167" customFormat="1" x14ac:dyDescent="0.25">
      <c r="A1976" s="175">
        <v>810500</v>
      </c>
      <c r="B1976" s="176" t="s">
        <v>195</v>
      </c>
      <c r="C1976" s="177">
        <v>0</v>
      </c>
      <c r="D1976" s="177">
        <v>0</v>
      </c>
      <c r="E1976" s="177">
        <v>0</v>
      </c>
      <c r="F1976" s="177">
        <v>0</v>
      </c>
      <c r="G1976" s="177">
        <v>0</v>
      </c>
      <c r="H1976" s="177">
        <v>0</v>
      </c>
      <c r="I1976" s="177">
        <v>0</v>
      </c>
      <c r="J1976" s="166"/>
      <c r="K1976" s="166"/>
      <c r="L1976" s="166"/>
      <c r="M1976" s="166"/>
      <c r="N1976" s="166"/>
      <c r="O1976" s="166"/>
      <c r="P1976" s="166"/>
      <c r="Q1976" s="166"/>
      <c r="R1976" s="166"/>
      <c r="S1976" s="166"/>
      <c r="T1976" s="178">
        <v>582177943.79428566</v>
      </c>
      <c r="U1976" s="178">
        <v>0</v>
      </c>
      <c r="V1976" s="178">
        <v>0</v>
      </c>
    </row>
    <row r="1977" spans="1:22" s="167" customFormat="1" x14ac:dyDescent="0.25">
      <c r="A1977" s="175">
        <v>811000</v>
      </c>
      <c r="B1977" s="176" t="s">
        <v>2495</v>
      </c>
      <c r="C1977" s="177">
        <v>0</v>
      </c>
      <c r="D1977" s="177">
        <v>0</v>
      </c>
      <c r="E1977" s="177">
        <v>0</v>
      </c>
      <c r="F1977" s="177">
        <v>0</v>
      </c>
      <c r="G1977" s="177">
        <v>0</v>
      </c>
      <c r="H1977" s="177">
        <v>0</v>
      </c>
      <c r="I1977" s="177">
        <v>0</v>
      </c>
      <c r="J1977" s="166"/>
      <c r="K1977" s="166"/>
      <c r="L1977" s="166"/>
      <c r="M1977" s="166"/>
      <c r="N1977" s="166"/>
      <c r="O1977" s="166"/>
      <c r="P1977" s="166"/>
      <c r="Q1977" s="166"/>
      <c r="R1977" s="166"/>
      <c r="S1977" s="166"/>
      <c r="T1977" s="178">
        <v>122546474.90909091</v>
      </c>
      <c r="U1977" s="178">
        <v>0</v>
      </c>
      <c r="V1977" s="178">
        <v>0</v>
      </c>
    </row>
    <row r="1978" spans="1:22" s="167" customFormat="1" x14ac:dyDescent="0.25">
      <c r="A1978" s="175">
        <v>811500</v>
      </c>
      <c r="B1978" s="176" t="s">
        <v>2496</v>
      </c>
      <c r="C1978" s="177">
        <v>0</v>
      </c>
      <c r="D1978" s="177">
        <v>0</v>
      </c>
      <c r="E1978" s="177">
        <v>0</v>
      </c>
      <c r="F1978" s="177">
        <v>11717155</v>
      </c>
      <c r="G1978" s="177">
        <v>27951370</v>
      </c>
      <c r="H1978" s="177">
        <v>33909915</v>
      </c>
      <c r="I1978" s="177">
        <v>37542306</v>
      </c>
      <c r="J1978" s="166"/>
      <c r="K1978" s="166"/>
      <c r="L1978" s="166"/>
      <c r="M1978" s="166"/>
      <c r="N1978" s="166"/>
      <c r="O1978" s="166"/>
      <c r="P1978" s="166"/>
      <c r="Q1978" s="166"/>
      <c r="R1978" s="166"/>
      <c r="S1978" s="166"/>
      <c r="T1978" s="178">
        <v>200885218.12168831</v>
      </c>
      <c r="U1978" s="178">
        <v>59457958</v>
      </c>
      <c r="V1978" s="178">
        <v>254499719.4000001</v>
      </c>
    </row>
    <row r="1979" spans="1:22" s="167" customFormat="1" x14ac:dyDescent="0.25">
      <c r="A1979" s="179">
        <v>811505</v>
      </c>
      <c r="B1979" s="180" t="s">
        <v>2497</v>
      </c>
      <c r="C1979" s="181">
        <v>0</v>
      </c>
      <c r="D1979" s="181">
        <v>0</v>
      </c>
      <c r="E1979" s="181">
        <v>0</v>
      </c>
      <c r="F1979" s="181">
        <v>0</v>
      </c>
      <c r="G1979" s="181">
        <v>0</v>
      </c>
      <c r="H1979" s="181">
        <v>0</v>
      </c>
      <c r="I1979" s="181">
        <v>0</v>
      </c>
      <c r="J1979" s="166"/>
      <c r="K1979" s="166"/>
      <c r="L1979" s="166"/>
      <c r="M1979" s="166"/>
      <c r="N1979" s="166"/>
      <c r="O1979" s="166"/>
      <c r="P1979" s="166"/>
      <c r="Q1979" s="166"/>
      <c r="R1979" s="166"/>
      <c r="S1979" s="166"/>
      <c r="T1979" s="182">
        <v>17406.142857142859</v>
      </c>
      <c r="U1979" s="182">
        <v>0</v>
      </c>
      <c r="V1979" s="182">
        <v>0</v>
      </c>
    </row>
    <row r="1980" spans="1:22" s="167" customFormat="1" x14ac:dyDescent="0.25">
      <c r="A1980" s="179">
        <v>811510</v>
      </c>
      <c r="B1980" s="180" t="s">
        <v>2498</v>
      </c>
      <c r="C1980" s="181">
        <v>0</v>
      </c>
      <c r="D1980" s="181">
        <v>0</v>
      </c>
      <c r="E1980" s="181">
        <v>0</v>
      </c>
      <c r="F1980" s="181">
        <v>0</v>
      </c>
      <c r="G1980" s="181">
        <v>0</v>
      </c>
      <c r="H1980" s="181">
        <v>0</v>
      </c>
      <c r="I1980" s="181">
        <v>0</v>
      </c>
      <c r="J1980" s="166"/>
      <c r="K1980" s="166"/>
      <c r="L1980" s="166"/>
      <c r="M1980" s="166"/>
      <c r="N1980" s="166"/>
      <c r="O1980" s="166"/>
      <c r="P1980" s="166"/>
      <c r="Q1980" s="166"/>
      <c r="R1980" s="166"/>
      <c r="S1980" s="166"/>
      <c r="T1980" s="182">
        <v>4041.3896103896104</v>
      </c>
      <c r="U1980" s="182">
        <v>0</v>
      </c>
      <c r="V1980" s="182">
        <v>0</v>
      </c>
    </row>
    <row r="1981" spans="1:22" s="167" customFormat="1" x14ac:dyDescent="0.25">
      <c r="A1981" s="179">
        <v>811515</v>
      </c>
      <c r="B1981" s="180" t="s">
        <v>2017</v>
      </c>
      <c r="C1981" s="181">
        <v>0</v>
      </c>
      <c r="D1981" s="181">
        <v>0</v>
      </c>
      <c r="E1981" s="181">
        <v>0</v>
      </c>
      <c r="F1981" s="181">
        <v>0</v>
      </c>
      <c r="G1981" s="181">
        <v>0</v>
      </c>
      <c r="H1981" s="181">
        <v>0</v>
      </c>
      <c r="I1981" s="181">
        <v>0</v>
      </c>
      <c r="J1981" s="166"/>
      <c r="K1981" s="166"/>
      <c r="L1981" s="166"/>
      <c r="M1981" s="166"/>
      <c r="N1981" s="166"/>
      <c r="O1981" s="166"/>
      <c r="P1981" s="166"/>
      <c r="Q1981" s="166"/>
      <c r="R1981" s="166"/>
      <c r="S1981" s="166"/>
      <c r="T1981" s="182">
        <v>1080812.2701298702</v>
      </c>
      <c r="U1981" s="182">
        <v>0</v>
      </c>
      <c r="V1981" s="182">
        <v>0</v>
      </c>
    </row>
    <row r="1982" spans="1:22" s="167" customFormat="1" x14ac:dyDescent="0.25">
      <c r="A1982" s="179">
        <v>811520</v>
      </c>
      <c r="B1982" s="180" t="s">
        <v>2018</v>
      </c>
      <c r="C1982" s="181">
        <v>0</v>
      </c>
      <c r="D1982" s="181">
        <v>0</v>
      </c>
      <c r="E1982" s="181">
        <v>0</v>
      </c>
      <c r="F1982" s="181">
        <v>0</v>
      </c>
      <c r="G1982" s="181">
        <v>0</v>
      </c>
      <c r="H1982" s="181">
        <v>0</v>
      </c>
      <c r="I1982" s="181">
        <v>0</v>
      </c>
      <c r="J1982" s="166"/>
      <c r="K1982" s="166"/>
      <c r="L1982" s="166"/>
      <c r="M1982" s="166"/>
      <c r="N1982" s="166"/>
      <c r="O1982" s="166"/>
      <c r="P1982" s="166"/>
      <c r="Q1982" s="166"/>
      <c r="R1982" s="166"/>
      <c r="S1982" s="166"/>
      <c r="T1982" s="182">
        <v>1859488.3636363635</v>
      </c>
      <c r="U1982" s="182">
        <v>0</v>
      </c>
      <c r="V1982" s="182">
        <v>0</v>
      </c>
    </row>
    <row r="1983" spans="1:22" s="167" customFormat="1" x14ac:dyDescent="0.25">
      <c r="A1983" s="179">
        <v>811525</v>
      </c>
      <c r="B1983" s="180" t="s">
        <v>2019</v>
      </c>
      <c r="C1983" s="181">
        <v>0</v>
      </c>
      <c r="D1983" s="181">
        <v>0</v>
      </c>
      <c r="E1983" s="181">
        <v>0</v>
      </c>
      <c r="F1983" s="181">
        <v>0</v>
      </c>
      <c r="G1983" s="181">
        <v>0</v>
      </c>
      <c r="H1983" s="181">
        <v>0</v>
      </c>
      <c r="I1983" s="181">
        <v>0</v>
      </c>
      <c r="J1983" s="166"/>
      <c r="K1983" s="166"/>
      <c r="L1983" s="166"/>
      <c r="M1983" s="166"/>
      <c r="N1983" s="166"/>
      <c r="O1983" s="166"/>
      <c r="P1983" s="166"/>
      <c r="Q1983" s="166"/>
      <c r="R1983" s="166"/>
      <c r="S1983" s="166"/>
      <c r="T1983" s="182">
        <v>15578045.116883118</v>
      </c>
      <c r="U1983" s="182">
        <v>0</v>
      </c>
      <c r="V1983" s="182">
        <v>8203284.6000000276</v>
      </c>
    </row>
    <row r="1984" spans="1:22" s="167" customFormat="1" x14ac:dyDescent="0.25">
      <c r="A1984" s="179">
        <v>811530</v>
      </c>
      <c r="B1984" s="180" t="s">
        <v>2499</v>
      </c>
      <c r="C1984" s="181">
        <v>0</v>
      </c>
      <c r="D1984" s="181">
        <v>0</v>
      </c>
      <c r="E1984" s="181">
        <v>0</v>
      </c>
      <c r="F1984" s="181">
        <v>0</v>
      </c>
      <c r="G1984" s="181">
        <v>0</v>
      </c>
      <c r="H1984" s="181">
        <v>0</v>
      </c>
      <c r="I1984" s="181">
        <v>0</v>
      </c>
      <c r="J1984" s="166"/>
      <c r="K1984" s="166"/>
      <c r="L1984" s="166"/>
      <c r="M1984" s="166"/>
      <c r="N1984" s="166"/>
      <c r="O1984" s="166"/>
      <c r="P1984" s="166"/>
      <c r="Q1984" s="166"/>
      <c r="R1984" s="166"/>
      <c r="S1984" s="166"/>
      <c r="T1984" s="182">
        <v>22122.142857142859</v>
      </c>
      <c r="U1984" s="182">
        <v>0</v>
      </c>
      <c r="V1984" s="182">
        <v>0</v>
      </c>
    </row>
    <row r="1985" spans="1:22" s="167" customFormat="1" x14ac:dyDescent="0.25">
      <c r="A1985" s="179">
        <v>811535</v>
      </c>
      <c r="B1985" s="180" t="s">
        <v>2500</v>
      </c>
      <c r="C1985" s="181">
        <v>0</v>
      </c>
      <c r="D1985" s="181">
        <v>0</v>
      </c>
      <c r="E1985" s="181">
        <v>0</v>
      </c>
      <c r="F1985" s="181">
        <v>0</v>
      </c>
      <c r="G1985" s="181">
        <v>0</v>
      </c>
      <c r="H1985" s="181">
        <v>0</v>
      </c>
      <c r="I1985" s="181">
        <v>0</v>
      </c>
      <c r="J1985" s="166"/>
      <c r="K1985" s="166"/>
      <c r="L1985" s="166"/>
      <c r="M1985" s="166"/>
      <c r="N1985" s="166"/>
      <c r="O1985" s="166"/>
      <c r="P1985" s="166"/>
      <c r="Q1985" s="166"/>
      <c r="R1985" s="166"/>
      <c r="S1985" s="166"/>
      <c r="T1985" s="182">
        <v>24848.246753246753</v>
      </c>
      <c r="U1985" s="182">
        <v>0</v>
      </c>
      <c r="V1985" s="182">
        <v>0</v>
      </c>
    </row>
    <row r="1986" spans="1:22" s="167" customFormat="1" x14ac:dyDescent="0.25">
      <c r="A1986" s="179">
        <v>811540</v>
      </c>
      <c r="B1986" s="180" t="s">
        <v>2022</v>
      </c>
      <c r="C1986" s="181">
        <v>0</v>
      </c>
      <c r="D1986" s="181">
        <v>0</v>
      </c>
      <c r="E1986" s="181">
        <v>0</v>
      </c>
      <c r="F1986" s="181">
        <v>90215</v>
      </c>
      <c r="G1986" s="181">
        <v>34753</v>
      </c>
      <c r="H1986" s="181">
        <v>421782</v>
      </c>
      <c r="I1986" s="181">
        <v>420</v>
      </c>
      <c r="J1986" s="166"/>
      <c r="K1986" s="166"/>
      <c r="L1986" s="166"/>
      <c r="M1986" s="166"/>
      <c r="N1986" s="166"/>
      <c r="O1986" s="166"/>
      <c r="P1986" s="166"/>
      <c r="Q1986" s="166"/>
      <c r="R1986" s="166"/>
      <c r="S1986" s="166"/>
      <c r="T1986" s="182">
        <v>6156355.0584415589</v>
      </c>
      <c r="U1986" s="182">
        <v>153133</v>
      </c>
      <c r="V1986" s="182">
        <v>1187213</v>
      </c>
    </row>
    <row r="1987" spans="1:22" s="167" customFormat="1" x14ac:dyDescent="0.25">
      <c r="A1987" s="179">
        <v>811545</v>
      </c>
      <c r="B1987" s="180" t="s">
        <v>2023</v>
      </c>
      <c r="C1987" s="181">
        <v>0</v>
      </c>
      <c r="D1987" s="181">
        <v>0</v>
      </c>
      <c r="E1987" s="181">
        <v>0</v>
      </c>
      <c r="F1987" s="181">
        <v>447692</v>
      </c>
      <c r="G1987" s="181">
        <v>550121</v>
      </c>
      <c r="H1987" s="181">
        <v>171314</v>
      </c>
      <c r="I1987" s="181">
        <v>1679999</v>
      </c>
      <c r="J1987" s="166"/>
      <c r="K1987" s="166"/>
      <c r="L1987" s="166"/>
      <c r="M1987" s="166"/>
      <c r="N1987" s="166"/>
      <c r="O1987" s="166"/>
      <c r="P1987" s="166"/>
      <c r="Q1987" s="166"/>
      <c r="R1987" s="166"/>
      <c r="S1987" s="166"/>
      <c r="T1987" s="182">
        <v>2600732.1428571427</v>
      </c>
      <c r="U1987" s="182">
        <v>672948</v>
      </c>
      <c r="V1987" s="182">
        <v>3479349.8000000003</v>
      </c>
    </row>
    <row r="1988" spans="1:22" s="167" customFormat="1" x14ac:dyDescent="0.25">
      <c r="A1988" s="179">
        <v>811550</v>
      </c>
      <c r="B1988" s="180" t="s">
        <v>2024</v>
      </c>
      <c r="C1988" s="181">
        <v>0</v>
      </c>
      <c r="D1988" s="181">
        <v>0</v>
      </c>
      <c r="E1988" s="181">
        <v>0</v>
      </c>
      <c r="F1988" s="181">
        <v>11179248</v>
      </c>
      <c r="G1988" s="181">
        <v>27366496</v>
      </c>
      <c r="H1988" s="181">
        <v>33316819</v>
      </c>
      <c r="I1988" s="181">
        <v>35861887</v>
      </c>
      <c r="J1988" s="166"/>
      <c r="K1988" s="166"/>
      <c r="L1988" s="166"/>
      <c r="M1988" s="166"/>
      <c r="N1988" s="166"/>
      <c r="O1988" s="166"/>
      <c r="P1988" s="166"/>
      <c r="Q1988" s="166"/>
      <c r="R1988" s="166"/>
      <c r="S1988" s="166"/>
      <c r="T1988" s="182">
        <v>172818596.20870128</v>
      </c>
      <c r="U1988" s="182">
        <v>21817030</v>
      </c>
      <c r="V1988" s="182">
        <v>237621438.80000007</v>
      </c>
    </row>
    <row r="1989" spans="1:22" s="167" customFormat="1" x14ac:dyDescent="0.25">
      <c r="A1989" s="179">
        <v>811555</v>
      </c>
      <c r="B1989" s="180" t="s">
        <v>2501</v>
      </c>
      <c r="C1989" s="181">
        <v>0</v>
      </c>
      <c r="D1989" s="181">
        <v>0</v>
      </c>
      <c r="E1989" s="181">
        <v>0</v>
      </c>
      <c r="F1989" s="181">
        <v>0</v>
      </c>
      <c r="G1989" s="181">
        <v>0</v>
      </c>
      <c r="H1989" s="181">
        <v>0</v>
      </c>
      <c r="I1989" s="181">
        <v>0</v>
      </c>
      <c r="J1989" s="166"/>
      <c r="K1989" s="166"/>
      <c r="L1989" s="166"/>
      <c r="M1989" s="166"/>
      <c r="N1989" s="166"/>
      <c r="O1989" s="166"/>
      <c r="P1989" s="166"/>
      <c r="Q1989" s="166"/>
      <c r="R1989" s="166"/>
      <c r="S1989" s="166"/>
      <c r="T1989" s="182">
        <v>0</v>
      </c>
      <c r="U1989" s="182">
        <v>0</v>
      </c>
      <c r="V1989" s="182">
        <v>0</v>
      </c>
    </row>
    <row r="1990" spans="1:22" s="167" customFormat="1" x14ac:dyDescent="0.25">
      <c r="A1990" s="179">
        <v>811560</v>
      </c>
      <c r="B1990" s="180" t="s">
        <v>2502</v>
      </c>
      <c r="C1990" s="181">
        <v>0</v>
      </c>
      <c r="D1990" s="181">
        <v>0</v>
      </c>
      <c r="E1990" s="181">
        <v>0</v>
      </c>
      <c r="F1990" s="181">
        <v>0</v>
      </c>
      <c r="G1990" s="181">
        <v>0</v>
      </c>
      <c r="H1990" s="181">
        <v>0</v>
      </c>
      <c r="I1990" s="181">
        <v>0</v>
      </c>
      <c r="J1990" s="166"/>
      <c r="K1990" s="166"/>
      <c r="L1990" s="166"/>
      <c r="M1990" s="166"/>
      <c r="N1990" s="166"/>
      <c r="O1990" s="166"/>
      <c r="P1990" s="166"/>
      <c r="Q1990" s="166"/>
      <c r="R1990" s="166"/>
      <c r="S1990" s="166"/>
      <c r="T1990" s="182">
        <v>0</v>
      </c>
      <c r="U1990" s="182">
        <v>0</v>
      </c>
      <c r="V1990" s="182">
        <v>0</v>
      </c>
    </row>
    <row r="1991" spans="1:22" s="167" customFormat="1" x14ac:dyDescent="0.25">
      <c r="A1991" s="179">
        <v>811565</v>
      </c>
      <c r="B1991" s="180" t="s">
        <v>2503</v>
      </c>
      <c r="C1991" s="181">
        <v>0</v>
      </c>
      <c r="D1991" s="181">
        <v>0</v>
      </c>
      <c r="E1991" s="181">
        <v>0</v>
      </c>
      <c r="F1991" s="181">
        <v>0</v>
      </c>
      <c r="G1991" s="181">
        <v>0</v>
      </c>
      <c r="H1991" s="181">
        <v>0</v>
      </c>
      <c r="I1991" s="181">
        <v>0</v>
      </c>
      <c r="J1991" s="166"/>
      <c r="K1991" s="166"/>
      <c r="L1991" s="166"/>
      <c r="M1991" s="166"/>
      <c r="N1991" s="166"/>
      <c r="O1991" s="166"/>
      <c r="P1991" s="166"/>
      <c r="Q1991" s="166"/>
      <c r="R1991" s="166"/>
      <c r="S1991" s="166"/>
      <c r="T1991" s="182">
        <v>0</v>
      </c>
      <c r="U1991" s="182">
        <v>0</v>
      </c>
      <c r="V1991" s="182">
        <v>0</v>
      </c>
    </row>
    <row r="1992" spans="1:22" s="167" customFormat="1" x14ac:dyDescent="0.25">
      <c r="A1992" s="179">
        <v>811570</v>
      </c>
      <c r="B1992" s="180" t="s">
        <v>2504</v>
      </c>
      <c r="C1992" s="181">
        <v>0</v>
      </c>
      <c r="D1992" s="181">
        <v>0</v>
      </c>
      <c r="E1992" s="181">
        <v>0</v>
      </c>
      <c r="F1992" s="181">
        <v>0</v>
      </c>
      <c r="G1992" s="181">
        <v>0</v>
      </c>
      <c r="H1992" s="181">
        <v>0</v>
      </c>
      <c r="I1992" s="181">
        <v>0</v>
      </c>
      <c r="J1992" s="166"/>
      <c r="K1992" s="166"/>
      <c r="L1992" s="166"/>
      <c r="M1992" s="166"/>
      <c r="N1992" s="166"/>
      <c r="O1992" s="166"/>
      <c r="P1992" s="166"/>
      <c r="Q1992" s="166"/>
      <c r="R1992" s="166"/>
      <c r="S1992" s="166"/>
      <c r="T1992" s="182">
        <v>0</v>
      </c>
      <c r="U1992" s="182">
        <v>0</v>
      </c>
      <c r="V1992" s="182">
        <v>0</v>
      </c>
    </row>
    <row r="1993" spans="1:22" s="167" customFormat="1" x14ac:dyDescent="0.25">
      <c r="A1993" s="179">
        <v>811575</v>
      </c>
      <c r="B1993" s="180" t="s">
        <v>2505</v>
      </c>
      <c r="C1993" s="181">
        <v>0</v>
      </c>
      <c r="D1993" s="181">
        <v>0</v>
      </c>
      <c r="E1993" s="181">
        <v>0</v>
      </c>
      <c r="F1993" s="181">
        <v>0</v>
      </c>
      <c r="G1993" s="181">
        <v>0</v>
      </c>
      <c r="H1993" s="181">
        <v>0</v>
      </c>
      <c r="I1993" s="181">
        <v>0</v>
      </c>
      <c r="J1993" s="166"/>
      <c r="K1993" s="166"/>
      <c r="L1993" s="166"/>
      <c r="M1993" s="166"/>
      <c r="N1993" s="166"/>
      <c r="O1993" s="166"/>
      <c r="P1993" s="166"/>
      <c r="Q1993" s="166"/>
      <c r="R1993" s="166"/>
      <c r="S1993" s="166"/>
      <c r="T1993" s="182">
        <v>257422.36363636365</v>
      </c>
      <c r="U1993" s="182">
        <v>0</v>
      </c>
      <c r="V1993" s="182">
        <v>0</v>
      </c>
    </row>
    <row r="1994" spans="1:22" s="167" customFormat="1" x14ac:dyDescent="0.25">
      <c r="A1994" s="179">
        <v>811580</v>
      </c>
      <c r="B1994" s="180" t="s">
        <v>2506</v>
      </c>
      <c r="C1994" s="181">
        <v>0</v>
      </c>
      <c r="D1994" s="181">
        <v>0</v>
      </c>
      <c r="E1994" s="181">
        <v>0</v>
      </c>
      <c r="F1994" s="181">
        <v>0</v>
      </c>
      <c r="G1994" s="181">
        <v>0</v>
      </c>
      <c r="H1994" s="181">
        <v>0</v>
      </c>
      <c r="I1994" s="181">
        <v>0</v>
      </c>
      <c r="J1994" s="166"/>
      <c r="K1994" s="166"/>
      <c r="L1994" s="166"/>
      <c r="M1994" s="166"/>
      <c r="N1994" s="166"/>
      <c r="O1994" s="166"/>
      <c r="P1994" s="166"/>
      <c r="Q1994" s="166"/>
      <c r="R1994" s="166"/>
      <c r="S1994" s="166"/>
      <c r="T1994" s="182">
        <v>0</v>
      </c>
      <c r="U1994" s="182">
        <v>0</v>
      </c>
      <c r="V1994" s="182">
        <v>0</v>
      </c>
    </row>
    <row r="1995" spans="1:22" s="167" customFormat="1" x14ac:dyDescent="0.25">
      <c r="A1995" s="179">
        <v>811585</v>
      </c>
      <c r="B1995" s="180" t="s">
        <v>2507</v>
      </c>
      <c r="C1995" s="181">
        <v>0</v>
      </c>
      <c r="D1995" s="181">
        <v>0</v>
      </c>
      <c r="E1995" s="181">
        <v>0</v>
      </c>
      <c r="F1995" s="181">
        <v>0</v>
      </c>
      <c r="G1995" s="181">
        <v>0</v>
      </c>
      <c r="H1995" s="181">
        <v>0</v>
      </c>
      <c r="I1995" s="181">
        <v>0</v>
      </c>
      <c r="J1995" s="166"/>
      <c r="K1995" s="166"/>
      <c r="L1995" s="166"/>
      <c r="M1995" s="166"/>
      <c r="N1995" s="166"/>
      <c r="O1995" s="166"/>
      <c r="P1995" s="166"/>
      <c r="Q1995" s="166"/>
      <c r="R1995" s="166"/>
      <c r="S1995" s="166"/>
      <c r="T1995" s="182">
        <v>0</v>
      </c>
      <c r="U1995" s="182">
        <v>0</v>
      </c>
      <c r="V1995" s="182">
        <v>0</v>
      </c>
    </row>
    <row r="1996" spans="1:22" s="167" customFormat="1" x14ac:dyDescent="0.25">
      <c r="A1996" s="179">
        <v>811590</v>
      </c>
      <c r="B1996" s="180" t="s">
        <v>2508</v>
      </c>
      <c r="C1996" s="181">
        <v>0</v>
      </c>
      <c r="D1996" s="181">
        <v>0</v>
      </c>
      <c r="E1996" s="181">
        <v>0</v>
      </c>
      <c r="F1996" s="181">
        <v>0</v>
      </c>
      <c r="G1996" s="181">
        <v>0</v>
      </c>
      <c r="H1996" s="181">
        <v>0</v>
      </c>
      <c r="I1996" s="181">
        <v>0</v>
      </c>
      <c r="J1996" s="166"/>
      <c r="K1996" s="166"/>
      <c r="L1996" s="166"/>
      <c r="M1996" s="166"/>
      <c r="N1996" s="166"/>
      <c r="O1996" s="166"/>
      <c r="P1996" s="166"/>
      <c r="Q1996" s="166"/>
      <c r="R1996" s="166"/>
      <c r="S1996" s="166"/>
      <c r="T1996" s="182">
        <v>0</v>
      </c>
      <c r="U1996" s="182">
        <v>0</v>
      </c>
      <c r="V1996" s="182">
        <v>0</v>
      </c>
    </row>
    <row r="1997" spans="1:22" s="167" customFormat="1" x14ac:dyDescent="0.25">
      <c r="A1997" s="179">
        <v>811595</v>
      </c>
      <c r="B1997" s="180" t="s">
        <v>2509</v>
      </c>
      <c r="C1997" s="181">
        <v>0</v>
      </c>
      <c r="D1997" s="181">
        <v>0</v>
      </c>
      <c r="E1997" s="181">
        <v>0</v>
      </c>
      <c r="F1997" s="181">
        <v>0</v>
      </c>
      <c r="G1997" s="181">
        <v>0</v>
      </c>
      <c r="H1997" s="181">
        <v>0</v>
      </c>
      <c r="I1997" s="181">
        <v>0</v>
      </c>
      <c r="J1997" s="166"/>
      <c r="K1997" s="166"/>
      <c r="L1997" s="166"/>
      <c r="M1997" s="166"/>
      <c r="N1997" s="166"/>
      <c r="O1997" s="166"/>
      <c r="P1997" s="166"/>
      <c r="Q1997" s="166"/>
      <c r="R1997" s="166"/>
      <c r="S1997" s="166"/>
      <c r="T1997" s="182">
        <v>11846.454545454546</v>
      </c>
      <c r="U1997" s="182">
        <v>0</v>
      </c>
      <c r="V1997" s="182">
        <v>0</v>
      </c>
    </row>
    <row r="1998" spans="1:22" s="167" customFormat="1" x14ac:dyDescent="0.25">
      <c r="A1998" s="179">
        <v>811599</v>
      </c>
      <c r="B1998" s="180" t="s">
        <v>2510</v>
      </c>
      <c r="C1998" s="181">
        <v>0</v>
      </c>
      <c r="D1998" s="181">
        <v>0</v>
      </c>
      <c r="E1998" s="181">
        <v>0</v>
      </c>
      <c r="F1998" s="181">
        <v>0</v>
      </c>
      <c r="G1998" s="181">
        <v>0</v>
      </c>
      <c r="H1998" s="181">
        <v>0</v>
      </c>
      <c r="I1998" s="181">
        <v>0</v>
      </c>
      <c r="J1998" s="166"/>
      <c r="K1998" s="166"/>
      <c r="L1998" s="166"/>
      <c r="M1998" s="166"/>
      <c r="N1998" s="166"/>
      <c r="O1998" s="166"/>
      <c r="P1998" s="166"/>
      <c r="Q1998" s="166"/>
      <c r="R1998" s="166"/>
      <c r="S1998" s="166"/>
      <c r="T1998" s="182">
        <v>452903.24675324676</v>
      </c>
      <c r="U1998" s="182">
        <v>0</v>
      </c>
      <c r="V1998" s="182">
        <v>0</v>
      </c>
    </row>
    <row r="1999" spans="1:22" s="167" customFormat="1" x14ac:dyDescent="0.25">
      <c r="A1999" s="171">
        <v>830000</v>
      </c>
      <c r="B1999" s="172" t="s">
        <v>172</v>
      </c>
      <c r="C1999" s="173">
        <v>0</v>
      </c>
      <c r="D1999" s="173">
        <v>0</v>
      </c>
      <c r="E1999" s="173">
        <v>0</v>
      </c>
      <c r="F1999" s="173">
        <v>71488817</v>
      </c>
      <c r="G1999" s="173">
        <v>68997345</v>
      </c>
      <c r="H1999" s="173">
        <v>68997345</v>
      </c>
      <c r="I1999" s="173">
        <v>67424480</v>
      </c>
      <c r="J1999" s="166"/>
      <c r="K1999" s="166"/>
      <c r="L1999" s="166"/>
      <c r="M1999" s="166"/>
      <c r="N1999" s="166"/>
      <c r="O1999" s="166"/>
      <c r="P1999" s="166"/>
      <c r="Q1999" s="166"/>
      <c r="R1999" s="166"/>
      <c r="S1999" s="166"/>
      <c r="T1999" s="174">
        <v>3754970274.4174018</v>
      </c>
      <c r="U1999" s="174">
        <v>410034517</v>
      </c>
      <c r="V1999" s="174">
        <v>1520987886.0000002</v>
      </c>
    </row>
    <row r="2000" spans="1:22" s="167" customFormat="1" x14ac:dyDescent="0.25">
      <c r="A2000" s="175">
        <v>830500</v>
      </c>
      <c r="B2000" s="176" t="s">
        <v>2511</v>
      </c>
      <c r="C2000" s="177">
        <v>0</v>
      </c>
      <c r="D2000" s="177">
        <v>0</v>
      </c>
      <c r="E2000" s="177">
        <v>0</v>
      </c>
      <c r="F2000" s="177">
        <v>0</v>
      </c>
      <c r="G2000" s="177">
        <v>0</v>
      </c>
      <c r="H2000" s="177">
        <v>0</v>
      </c>
      <c r="I2000" s="177">
        <v>0</v>
      </c>
      <c r="J2000" s="166"/>
      <c r="K2000" s="166"/>
      <c r="L2000" s="166"/>
      <c r="M2000" s="166"/>
      <c r="N2000" s="166"/>
      <c r="O2000" s="166"/>
      <c r="P2000" s="166"/>
      <c r="Q2000" s="166"/>
      <c r="R2000" s="166"/>
      <c r="S2000" s="166"/>
      <c r="T2000" s="178">
        <v>1543969699.6103897</v>
      </c>
      <c r="U2000" s="178">
        <v>0</v>
      </c>
      <c r="V2000" s="178">
        <v>0</v>
      </c>
    </row>
    <row r="2001" spans="1:22" s="167" customFormat="1" x14ac:dyDescent="0.25">
      <c r="A2001" s="175">
        <v>831000</v>
      </c>
      <c r="B2001" s="176" t="s">
        <v>170</v>
      </c>
      <c r="C2001" s="177">
        <v>0</v>
      </c>
      <c r="D2001" s="177">
        <v>0</v>
      </c>
      <c r="E2001" s="177">
        <v>0</v>
      </c>
      <c r="F2001" s="177">
        <v>11575569</v>
      </c>
      <c r="G2001" s="177">
        <v>11575569</v>
      </c>
      <c r="H2001" s="177">
        <v>11575569</v>
      </c>
      <c r="I2001" s="177">
        <v>11575569</v>
      </c>
      <c r="J2001" s="166"/>
      <c r="K2001" s="166"/>
      <c r="L2001" s="166"/>
      <c r="M2001" s="166"/>
      <c r="N2001" s="166"/>
      <c r="O2001" s="166"/>
      <c r="P2001" s="166"/>
      <c r="Q2001" s="166"/>
      <c r="R2001" s="166"/>
      <c r="S2001" s="166"/>
      <c r="T2001" s="178">
        <v>1287229879.9941559</v>
      </c>
      <c r="U2001" s="178">
        <v>140030636</v>
      </c>
      <c r="V2001" s="178">
        <v>1105969602.1360009</v>
      </c>
    </row>
    <row r="2002" spans="1:22" s="167" customFormat="1" x14ac:dyDescent="0.25">
      <c r="A2002" s="179">
        <v>831005</v>
      </c>
      <c r="B2002" s="180" t="s">
        <v>169</v>
      </c>
      <c r="C2002" s="181">
        <v>0</v>
      </c>
      <c r="D2002" s="181">
        <v>0</v>
      </c>
      <c r="E2002" s="181">
        <v>0</v>
      </c>
      <c r="F2002" s="181">
        <v>0</v>
      </c>
      <c r="G2002" s="181">
        <v>0</v>
      </c>
      <c r="H2002" s="181">
        <v>0</v>
      </c>
      <c r="I2002" s="181">
        <v>0</v>
      </c>
      <c r="J2002" s="166"/>
      <c r="K2002" s="166"/>
      <c r="L2002" s="166"/>
      <c r="M2002" s="166"/>
      <c r="N2002" s="166"/>
      <c r="O2002" s="166"/>
      <c r="P2002" s="166"/>
      <c r="Q2002" s="166"/>
      <c r="R2002" s="166"/>
      <c r="S2002" s="166"/>
      <c r="T2002" s="182">
        <v>10002634.92935065</v>
      </c>
      <c r="U2002" s="182">
        <v>0</v>
      </c>
      <c r="V2002" s="182">
        <v>0</v>
      </c>
    </row>
    <row r="2003" spans="1:22" s="167" customFormat="1" x14ac:dyDescent="0.25">
      <c r="A2003" s="179">
        <v>831010</v>
      </c>
      <c r="B2003" s="180" t="s">
        <v>168</v>
      </c>
      <c r="C2003" s="181">
        <v>0</v>
      </c>
      <c r="D2003" s="181">
        <v>0</v>
      </c>
      <c r="E2003" s="181">
        <v>0</v>
      </c>
      <c r="F2003" s="181">
        <v>0</v>
      </c>
      <c r="G2003" s="181">
        <v>0</v>
      </c>
      <c r="H2003" s="181">
        <v>0</v>
      </c>
      <c r="I2003" s="181">
        <v>0</v>
      </c>
      <c r="J2003" s="166"/>
      <c r="K2003" s="166"/>
      <c r="L2003" s="166"/>
      <c r="M2003" s="166"/>
      <c r="N2003" s="166"/>
      <c r="O2003" s="166"/>
      <c r="P2003" s="166"/>
      <c r="Q2003" s="166"/>
      <c r="R2003" s="166"/>
      <c r="S2003" s="166"/>
      <c r="T2003" s="182">
        <v>0</v>
      </c>
      <c r="U2003" s="182">
        <v>0</v>
      </c>
      <c r="V2003" s="182">
        <v>0</v>
      </c>
    </row>
    <row r="2004" spans="1:22" s="167" customFormat="1" x14ac:dyDescent="0.25">
      <c r="A2004" s="179">
        <v>831015</v>
      </c>
      <c r="B2004" s="180" t="s">
        <v>2512</v>
      </c>
      <c r="C2004" s="181">
        <v>0</v>
      </c>
      <c r="D2004" s="181">
        <v>0</v>
      </c>
      <c r="E2004" s="181">
        <v>0</v>
      </c>
      <c r="F2004" s="181">
        <v>0</v>
      </c>
      <c r="G2004" s="181">
        <v>0</v>
      </c>
      <c r="H2004" s="181">
        <v>9544514</v>
      </c>
      <c r="I2004" s="181">
        <v>9544514</v>
      </c>
      <c r="J2004" s="166"/>
      <c r="K2004" s="166"/>
      <c r="L2004" s="166"/>
      <c r="M2004" s="166"/>
      <c r="N2004" s="166"/>
      <c r="O2004" s="166"/>
      <c r="P2004" s="166"/>
      <c r="Q2004" s="166"/>
      <c r="R2004" s="166"/>
      <c r="S2004" s="166"/>
      <c r="T2004" s="182">
        <v>927263729.99181807</v>
      </c>
      <c r="U2004" s="182">
        <v>55497300</v>
      </c>
      <c r="V2004" s="182">
        <v>616480796.13600004</v>
      </c>
    </row>
    <row r="2005" spans="1:22" s="167" customFormat="1" x14ac:dyDescent="0.25">
      <c r="A2005" s="179">
        <v>831020</v>
      </c>
      <c r="B2005" s="180" t="s">
        <v>166</v>
      </c>
      <c r="C2005" s="181">
        <v>0</v>
      </c>
      <c r="D2005" s="181">
        <v>0</v>
      </c>
      <c r="E2005" s="181">
        <v>0</v>
      </c>
      <c r="F2005" s="181">
        <v>0</v>
      </c>
      <c r="G2005" s="181">
        <v>0</v>
      </c>
      <c r="H2005" s="181">
        <v>0</v>
      </c>
      <c r="I2005" s="181">
        <v>0</v>
      </c>
      <c r="J2005" s="166"/>
      <c r="K2005" s="166"/>
      <c r="L2005" s="166"/>
      <c r="M2005" s="166"/>
      <c r="N2005" s="166"/>
      <c r="O2005" s="166"/>
      <c r="P2005" s="166"/>
      <c r="Q2005" s="166"/>
      <c r="R2005" s="166"/>
      <c r="S2005" s="166"/>
      <c r="T2005" s="182">
        <v>4124075.1948051946</v>
      </c>
      <c r="U2005" s="182">
        <v>0</v>
      </c>
      <c r="V2005" s="182">
        <v>0</v>
      </c>
    </row>
    <row r="2006" spans="1:22" s="167" customFormat="1" x14ac:dyDescent="0.25">
      <c r="A2006" s="179">
        <v>831025</v>
      </c>
      <c r="B2006" s="180" t="s">
        <v>165</v>
      </c>
      <c r="C2006" s="181">
        <v>0</v>
      </c>
      <c r="D2006" s="181">
        <v>0</v>
      </c>
      <c r="E2006" s="181">
        <v>0</v>
      </c>
      <c r="F2006" s="181">
        <v>2031055</v>
      </c>
      <c r="G2006" s="181">
        <v>2031055</v>
      </c>
      <c r="H2006" s="181">
        <v>2031055</v>
      </c>
      <c r="I2006" s="181">
        <v>2031055</v>
      </c>
      <c r="J2006" s="166"/>
      <c r="K2006" s="166"/>
      <c r="L2006" s="166"/>
      <c r="M2006" s="166"/>
      <c r="N2006" s="166"/>
      <c r="O2006" s="166"/>
      <c r="P2006" s="166"/>
      <c r="Q2006" s="166"/>
      <c r="R2006" s="166"/>
      <c r="S2006" s="166"/>
      <c r="T2006" s="182">
        <v>224283356.49857143</v>
      </c>
      <c r="U2006" s="182">
        <v>1420701</v>
      </c>
      <c r="V2006" s="182">
        <v>156000759.40000007</v>
      </c>
    </row>
    <row r="2007" spans="1:22" s="167" customFormat="1" x14ac:dyDescent="0.25">
      <c r="A2007" s="179">
        <v>831030</v>
      </c>
      <c r="B2007" s="180" t="s">
        <v>164</v>
      </c>
      <c r="C2007" s="181">
        <v>0</v>
      </c>
      <c r="D2007" s="181">
        <v>0</v>
      </c>
      <c r="E2007" s="181">
        <v>0</v>
      </c>
      <c r="F2007" s="181">
        <v>0</v>
      </c>
      <c r="G2007" s="181">
        <v>0</v>
      </c>
      <c r="H2007" s="181">
        <v>0</v>
      </c>
      <c r="I2007" s="181">
        <v>0</v>
      </c>
      <c r="J2007" s="166"/>
      <c r="K2007" s="166"/>
      <c r="L2007" s="166"/>
      <c r="M2007" s="166"/>
      <c r="N2007" s="166"/>
      <c r="O2007" s="166"/>
      <c r="P2007" s="166"/>
      <c r="Q2007" s="166"/>
      <c r="R2007" s="166"/>
      <c r="S2007" s="166"/>
      <c r="T2007" s="182">
        <v>67641818.443636373</v>
      </c>
      <c r="U2007" s="182">
        <v>0</v>
      </c>
      <c r="V2007" s="182">
        <v>32469332.600000061</v>
      </c>
    </row>
    <row r="2008" spans="1:22" s="167" customFormat="1" x14ac:dyDescent="0.25">
      <c r="A2008" s="179">
        <v>831035</v>
      </c>
      <c r="B2008" s="180" t="s">
        <v>163</v>
      </c>
      <c r="C2008" s="181">
        <v>0</v>
      </c>
      <c r="D2008" s="181">
        <v>0</v>
      </c>
      <c r="E2008" s="181">
        <v>0</v>
      </c>
      <c r="F2008" s="181">
        <v>0</v>
      </c>
      <c r="G2008" s="181">
        <v>0</v>
      </c>
      <c r="H2008" s="181">
        <v>0</v>
      </c>
      <c r="I2008" s="181">
        <v>0</v>
      </c>
      <c r="J2008" s="166"/>
      <c r="K2008" s="166"/>
      <c r="L2008" s="166"/>
      <c r="M2008" s="166"/>
      <c r="N2008" s="166"/>
      <c r="O2008" s="166"/>
      <c r="P2008" s="166"/>
      <c r="Q2008" s="166"/>
      <c r="R2008" s="166"/>
      <c r="S2008" s="166"/>
      <c r="T2008" s="182">
        <v>53914144.624285713</v>
      </c>
      <c r="U2008" s="182">
        <v>0</v>
      </c>
      <c r="V2008" s="182">
        <v>0</v>
      </c>
    </row>
    <row r="2009" spans="1:22" s="167" customFormat="1" x14ac:dyDescent="0.25">
      <c r="A2009" s="175">
        <v>831500</v>
      </c>
      <c r="B2009" s="176" t="s">
        <v>162</v>
      </c>
      <c r="C2009" s="177">
        <v>0</v>
      </c>
      <c r="D2009" s="177">
        <v>0</v>
      </c>
      <c r="E2009" s="177">
        <v>0</v>
      </c>
      <c r="F2009" s="177">
        <v>0</v>
      </c>
      <c r="G2009" s="177">
        <v>0</v>
      </c>
      <c r="H2009" s="177">
        <v>0</v>
      </c>
      <c r="I2009" s="177">
        <v>0</v>
      </c>
      <c r="J2009" s="166"/>
      <c r="K2009" s="166"/>
      <c r="L2009" s="166"/>
      <c r="M2009" s="166"/>
      <c r="N2009" s="166"/>
      <c r="O2009" s="166"/>
      <c r="P2009" s="166"/>
      <c r="Q2009" s="166"/>
      <c r="R2009" s="166"/>
      <c r="S2009" s="166"/>
      <c r="T2009" s="178">
        <v>0</v>
      </c>
      <c r="U2009" s="178">
        <v>0</v>
      </c>
      <c r="V2009" s="178">
        <v>0</v>
      </c>
    </row>
    <row r="2010" spans="1:22" s="167" customFormat="1" x14ac:dyDescent="0.25">
      <c r="A2010" s="175">
        <v>832000</v>
      </c>
      <c r="B2010" s="176" t="s">
        <v>161</v>
      </c>
      <c r="C2010" s="177">
        <v>0</v>
      </c>
      <c r="D2010" s="177">
        <v>0</v>
      </c>
      <c r="E2010" s="177">
        <v>0</v>
      </c>
      <c r="F2010" s="177">
        <v>59913248</v>
      </c>
      <c r="G2010" s="177">
        <v>57421776</v>
      </c>
      <c r="H2010" s="177">
        <v>57421776</v>
      </c>
      <c r="I2010" s="177">
        <v>55848911</v>
      </c>
      <c r="J2010" s="166"/>
      <c r="K2010" s="166"/>
      <c r="L2010" s="166"/>
      <c r="M2010" s="166"/>
      <c r="N2010" s="166"/>
      <c r="O2010" s="166"/>
      <c r="P2010" s="166"/>
      <c r="Q2010" s="166"/>
      <c r="R2010" s="166"/>
      <c r="S2010" s="166"/>
      <c r="T2010" s="178">
        <v>108969184.71493506</v>
      </c>
      <c r="U2010" s="178">
        <v>11218841</v>
      </c>
      <c r="V2010" s="178">
        <v>132551550.00000001</v>
      </c>
    </row>
    <row r="2011" spans="1:22" s="167" customFormat="1" x14ac:dyDescent="0.25">
      <c r="A2011" s="175">
        <v>832500</v>
      </c>
      <c r="B2011" s="176" t="s">
        <v>160</v>
      </c>
      <c r="C2011" s="177">
        <v>0</v>
      </c>
      <c r="D2011" s="177">
        <v>0</v>
      </c>
      <c r="E2011" s="177">
        <v>0</v>
      </c>
      <c r="F2011" s="177">
        <v>0</v>
      </c>
      <c r="G2011" s="177">
        <v>0</v>
      </c>
      <c r="H2011" s="177">
        <v>0</v>
      </c>
      <c r="I2011" s="177">
        <v>0</v>
      </c>
      <c r="J2011" s="166"/>
      <c r="K2011" s="166"/>
      <c r="L2011" s="166"/>
      <c r="M2011" s="166"/>
      <c r="N2011" s="166"/>
      <c r="O2011" s="166"/>
      <c r="P2011" s="166"/>
      <c r="Q2011" s="166"/>
      <c r="R2011" s="166"/>
      <c r="S2011" s="166"/>
      <c r="T2011" s="178">
        <v>814801510.09792197</v>
      </c>
      <c r="U2011" s="178">
        <v>0</v>
      </c>
      <c r="V2011" s="178">
        <v>24422412.320000038</v>
      </c>
    </row>
    <row r="2012" spans="1:22" s="167" customFormat="1" x14ac:dyDescent="0.25">
      <c r="A2012" s="171">
        <v>860000</v>
      </c>
      <c r="B2012" s="172" t="s">
        <v>159</v>
      </c>
      <c r="C2012" s="173">
        <v>0</v>
      </c>
      <c r="D2012" s="173">
        <v>0</v>
      </c>
      <c r="E2012" s="173">
        <v>0</v>
      </c>
      <c r="F2012" s="173">
        <v>11717155</v>
      </c>
      <c r="G2012" s="173">
        <v>27951370</v>
      </c>
      <c r="H2012" s="173">
        <v>33909915</v>
      </c>
      <c r="I2012" s="173">
        <v>37542306</v>
      </c>
      <c r="J2012" s="166"/>
      <c r="K2012" s="166"/>
      <c r="L2012" s="166"/>
      <c r="M2012" s="166"/>
      <c r="N2012" s="166"/>
      <c r="O2012" s="166"/>
      <c r="P2012" s="166"/>
      <c r="Q2012" s="166"/>
      <c r="R2012" s="166"/>
      <c r="S2012" s="166"/>
      <c r="T2012" s="174">
        <v>905609636.8250649</v>
      </c>
      <c r="U2012" s="174">
        <v>77442888</v>
      </c>
      <c r="V2012" s="174">
        <v>372965490.20000011</v>
      </c>
    </row>
    <row r="2013" spans="1:22" s="167" customFormat="1" x14ac:dyDescent="0.25">
      <c r="A2013" s="171">
        <v>880000</v>
      </c>
      <c r="B2013" s="172" t="s">
        <v>158</v>
      </c>
      <c r="C2013" s="173">
        <v>0</v>
      </c>
      <c r="D2013" s="173">
        <v>0</v>
      </c>
      <c r="E2013" s="173">
        <v>0</v>
      </c>
      <c r="F2013" s="173">
        <v>71488817</v>
      </c>
      <c r="G2013" s="173">
        <v>68997345</v>
      </c>
      <c r="H2013" s="173">
        <v>68997345</v>
      </c>
      <c r="I2013" s="173">
        <v>67424480</v>
      </c>
      <c r="J2013" s="166"/>
      <c r="K2013" s="166"/>
      <c r="L2013" s="166"/>
      <c r="M2013" s="166"/>
      <c r="N2013" s="166"/>
      <c r="O2013" s="166"/>
      <c r="P2013" s="166"/>
      <c r="Q2013" s="166"/>
      <c r="R2013" s="166"/>
      <c r="S2013" s="166"/>
      <c r="T2013" s="174">
        <v>3754970274.4174018</v>
      </c>
      <c r="U2013" s="174">
        <v>410034517</v>
      </c>
      <c r="V2013" s="174">
        <v>1520987886.0000002</v>
      </c>
    </row>
    <row r="2014" spans="1:22" s="167" customFormat="1" x14ac:dyDescent="0.25">
      <c r="A2014" s="168">
        <v>900000</v>
      </c>
      <c r="B2014" s="169" t="s">
        <v>2513</v>
      </c>
      <c r="C2014" s="170">
        <v>0</v>
      </c>
      <c r="D2014" s="170">
        <v>0</v>
      </c>
      <c r="E2014" s="170">
        <v>0</v>
      </c>
      <c r="F2014" s="170">
        <v>0</v>
      </c>
      <c r="G2014" s="170">
        <v>0</v>
      </c>
      <c r="H2014" s="170">
        <v>0</v>
      </c>
      <c r="I2014" s="170">
        <v>0</v>
      </c>
      <c r="J2014" s="166"/>
      <c r="K2014" s="166"/>
      <c r="L2014" s="166"/>
      <c r="M2014" s="166"/>
      <c r="N2014" s="166"/>
      <c r="O2014" s="166"/>
      <c r="P2014" s="166"/>
      <c r="Q2014" s="166"/>
      <c r="R2014" s="166"/>
      <c r="S2014" s="166"/>
      <c r="T2014" s="185">
        <v>0</v>
      </c>
      <c r="U2014" s="185">
        <v>0</v>
      </c>
      <c r="V2014" s="185">
        <v>0</v>
      </c>
    </row>
    <row r="2015" spans="1:22" s="167" customFormat="1" x14ac:dyDescent="0.25">
      <c r="A2015" s="171">
        <v>910000</v>
      </c>
      <c r="B2015" s="172" t="s">
        <v>156</v>
      </c>
      <c r="C2015" s="173">
        <v>0</v>
      </c>
      <c r="D2015" s="173">
        <v>0</v>
      </c>
      <c r="E2015" s="173">
        <v>0</v>
      </c>
      <c r="F2015" s="173">
        <v>18437762505</v>
      </c>
      <c r="G2015" s="173">
        <v>22503473866</v>
      </c>
      <c r="H2015" s="173">
        <v>30283592052</v>
      </c>
      <c r="I2015" s="173">
        <v>32929762447</v>
      </c>
      <c r="J2015" s="166"/>
      <c r="K2015" s="166"/>
      <c r="L2015" s="166"/>
      <c r="M2015" s="166"/>
      <c r="N2015" s="166"/>
      <c r="O2015" s="166"/>
      <c r="P2015" s="166"/>
      <c r="Q2015" s="166"/>
      <c r="R2015" s="166"/>
      <c r="S2015" s="166"/>
      <c r="T2015" s="174">
        <v>74952113115.146362</v>
      </c>
      <c r="U2015" s="174">
        <v>38880310823</v>
      </c>
      <c r="V2015" s="174">
        <v>97973965229.200027</v>
      </c>
    </row>
    <row r="2016" spans="1:22" s="167" customFormat="1" x14ac:dyDescent="0.25">
      <c r="A2016" s="175">
        <v>910500</v>
      </c>
      <c r="B2016" s="176" t="s">
        <v>155</v>
      </c>
      <c r="C2016" s="177">
        <v>0</v>
      </c>
      <c r="D2016" s="177">
        <v>0</v>
      </c>
      <c r="E2016" s="177">
        <v>0</v>
      </c>
      <c r="F2016" s="177">
        <v>0</v>
      </c>
      <c r="G2016" s="177">
        <v>0</v>
      </c>
      <c r="H2016" s="177">
        <v>0</v>
      </c>
      <c r="I2016" s="177">
        <v>0</v>
      </c>
      <c r="J2016" s="166"/>
      <c r="K2016" s="166"/>
      <c r="L2016" s="166"/>
      <c r="M2016" s="166"/>
      <c r="N2016" s="166"/>
      <c r="O2016" s="166"/>
      <c r="P2016" s="166"/>
      <c r="Q2016" s="166"/>
      <c r="R2016" s="166"/>
      <c r="S2016" s="166"/>
      <c r="T2016" s="178">
        <v>2043047.7480519479</v>
      </c>
      <c r="U2016" s="178">
        <v>0</v>
      </c>
      <c r="V2016" s="178">
        <v>0</v>
      </c>
    </row>
    <row r="2017" spans="1:22" s="167" customFormat="1" x14ac:dyDescent="0.25">
      <c r="A2017" s="175">
        <v>911000</v>
      </c>
      <c r="B2017" s="176" t="s">
        <v>2514</v>
      </c>
      <c r="C2017" s="177">
        <v>0</v>
      </c>
      <c r="D2017" s="177">
        <v>0</v>
      </c>
      <c r="E2017" s="177">
        <v>0</v>
      </c>
      <c r="F2017" s="177">
        <v>18437762505</v>
      </c>
      <c r="G2017" s="177">
        <v>22503473866</v>
      </c>
      <c r="H2017" s="177">
        <v>30283592052</v>
      </c>
      <c r="I2017" s="177">
        <v>32929762447</v>
      </c>
      <c r="J2017" s="166"/>
      <c r="K2017" s="166"/>
      <c r="L2017" s="166"/>
      <c r="M2017" s="166"/>
      <c r="N2017" s="166"/>
      <c r="O2017" s="166"/>
      <c r="P2017" s="166"/>
      <c r="Q2017" s="166"/>
      <c r="R2017" s="166"/>
      <c r="S2017" s="166"/>
      <c r="T2017" s="178">
        <v>72597204597.457916</v>
      </c>
      <c r="U2017" s="178">
        <v>38249494759</v>
      </c>
      <c r="V2017" s="178">
        <v>97961399014.000031</v>
      </c>
    </row>
    <row r="2018" spans="1:22" s="195" customFormat="1" x14ac:dyDescent="0.25">
      <c r="A2018" s="196">
        <v>911500</v>
      </c>
      <c r="B2018" s="197" t="s">
        <v>2515</v>
      </c>
      <c r="C2018" s="177">
        <v>0</v>
      </c>
      <c r="D2018" s="177">
        <v>0</v>
      </c>
      <c r="E2018" s="177">
        <v>0</v>
      </c>
      <c r="F2018" s="177">
        <v>0</v>
      </c>
      <c r="G2018" s="177">
        <v>0</v>
      </c>
      <c r="H2018" s="177">
        <v>0</v>
      </c>
      <c r="I2018" s="177">
        <v>0</v>
      </c>
      <c r="J2018" s="166"/>
      <c r="K2018" s="166"/>
      <c r="L2018" s="166"/>
      <c r="M2018" s="166"/>
      <c r="N2018" s="166"/>
      <c r="O2018" s="166"/>
      <c r="P2018" s="166"/>
      <c r="Q2018" s="166"/>
      <c r="R2018" s="166"/>
      <c r="S2018" s="166"/>
      <c r="T2018" s="198">
        <v>617443230.82701302</v>
      </c>
      <c r="U2018" s="198">
        <v>0</v>
      </c>
      <c r="V2018" s="198">
        <v>216925052.8000001</v>
      </c>
    </row>
    <row r="2019" spans="1:22" s="167" customFormat="1" x14ac:dyDescent="0.25">
      <c r="A2019" s="175">
        <v>912000</v>
      </c>
      <c r="B2019" s="176" t="s">
        <v>152</v>
      </c>
      <c r="C2019" s="177">
        <v>0</v>
      </c>
      <c r="D2019" s="177">
        <v>0</v>
      </c>
      <c r="E2019" s="177">
        <v>0</v>
      </c>
      <c r="F2019" s="177">
        <v>0</v>
      </c>
      <c r="G2019" s="177">
        <v>0</v>
      </c>
      <c r="H2019" s="177">
        <v>0</v>
      </c>
      <c r="I2019" s="177">
        <v>0</v>
      </c>
      <c r="J2019" s="166"/>
      <c r="K2019" s="166"/>
      <c r="L2019" s="166"/>
      <c r="M2019" s="166"/>
      <c r="N2019" s="166"/>
      <c r="O2019" s="166"/>
      <c r="P2019" s="166"/>
      <c r="Q2019" s="166"/>
      <c r="R2019" s="166"/>
      <c r="S2019" s="166"/>
      <c r="T2019" s="178">
        <v>0</v>
      </c>
      <c r="U2019" s="178">
        <v>0</v>
      </c>
      <c r="V2019" s="178">
        <v>0</v>
      </c>
    </row>
    <row r="2020" spans="1:22" s="167" customFormat="1" x14ac:dyDescent="0.25">
      <c r="A2020" s="175">
        <v>912500</v>
      </c>
      <c r="B2020" s="176" t="s">
        <v>151</v>
      </c>
      <c r="C2020" s="177">
        <v>0</v>
      </c>
      <c r="D2020" s="177">
        <v>0</v>
      </c>
      <c r="E2020" s="177">
        <v>0</v>
      </c>
      <c r="F2020" s="177">
        <v>0</v>
      </c>
      <c r="G2020" s="177">
        <v>0</v>
      </c>
      <c r="H2020" s="177">
        <v>0</v>
      </c>
      <c r="I2020" s="177">
        <v>0</v>
      </c>
      <c r="J2020" s="166"/>
      <c r="K2020" s="166"/>
      <c r="L2020" s="166"/>
      <c r="M2020" s="166"/>
      <c r="N2020" s="166"/>
      <c r="O2020" s="166"/>
      <c r="P2020" s="166"/>
      <c r="Q2020" s="166"/>
      <c r="R2020" s="166"/>
      <c r="S2020" s="166"/>
      <c r="T2020" s="178">
        <v>1573645418.4485714</v>
      </c>
      <c r="U2020" s="178">
        <v>0</v>
      </c>
      <c r="V2020" s="178">
        <v>0</v>
      </c>
    </row>
    <row r="2021" spans="1:22" s="167" customFormat="1" x14ac:dyDescent="0.25">
      <c r="A2021" s="171">
        <v>930000</v>
      </c>
      <c r="B2021" s="172" t="s">
        <v>147</v>
      </c>
      <c r="C2021" s="173">
        <v>0</v>
      </c>
      <c r="D2021" s="173">
        <v>0</v>
      </c>
      <c r="E2021" s="173">
        <v>0</v>
      </c>
      <c r="F2021" s="173">
        <v>0</v>
      </c>
      <c r="G2021" s="173">
        <v>0</v>
      </c>
      <c r="H2021" s="173">
        <v>0</v>
      </c>
      <c r="I2021" s="173">
        <v>0</v>
      </c>
      <c r="J2021" s="166"/>
      <c r="K2021" s="166"/>
      <c r="L2021" s="166"/>
      <c r="M2021" s="166"/>
      <c r="N2021" s="166"/>
      <c r="O2021" s="166"/>
      <c r="P2021" s="166"/>
      <c r="Q2021" s="166"/>
      <c r="R2021" s="166"/>
      <c r="S2021" s="166"/>
      <c r="T2021" s="174">
        <v>2078514159.4945452</v>
      </c>
      <c r="U2021" s="174">
        <v>0</v>
      </c>
      <c r="V2021" s="174">
        <v>357818794.80000031</v>
      </c>
    </row>
    <row r="2022" spans="1:22" s="167" customFormat="1" x14ac:dyDescent="0.25">
      <c r="A2022" s="175">
        <v>930500</v>
      </c>
      <c r="B2022" s="176" t="s">
        <v>2516</v>
      </c>
      <c r="C2022" s="177">
        <v>0</v>
      </c>
      <c r="D2022" s="177">
        <v>0</v>
      </c>
      <c r="E2022" s="177">
        <v>0</v>
      </c>
      <c r="F2022" s="177">
        <v>0</v>
      </c>
      <c r="G2022" s="177">
        <v>0</v>
      </c>
      <c r="H2022" s="177">
        <v>0</v>
      </c>
      <c r="I2022" s="177">
        <v>0</v>
      </c>
      <c r="J2022" s="166"/>
      <c r="K2022" s="166"/>
      <c r="L2022" s="166"/>
      <c r="M2022" s="166"/>
      <c r="N2022" s="166"/>
      <c r="O2022" s="166"/>
      <c r="P2022" s="166"/>
      <c r="Q2022" s="166"/>
      <c r="R2022" s="166"/>
      <c r="S2022" s="166"/>
      <c r="T2022" s="178">
        <v>141300438.70129871</v>
      </c>
      <c r="U2022" s="178">
        <v>0</v>
      </c>
      <c r="V2022" s="178">
        <v>0</v>
      </c>
    </row>
    <row r="2023" spans="1:22" s="167" customFormat="1" x14ac:dyDescent="0.25">
      <c r="A2023" s="175">
        <v>931000</v>
      </c>
      <c r="B2023" s="176" t="s">
        <v>145</v>
      </c>
      <c r="C2023" s="177">
        <v>0</v>
      </c>
      <c r="D2023" s="177">
        <v>0</v>
      </c>
      <c r="E2023" s="177">
        <v>0</v>
      </c>
      <c r="F2023" s="177">
        <v>0</v>
      </c>
      <c r="G2023" s="177">
        <v>0</v>
      </c>
      <c r="H2023" s="177">
        <v>0</v>
      </c>
      <c r="I2023" s="177">
        <v>0</v>
      </c>
      <c r="J2023" s="166"/>
      <c r="K2023" s="166"/>
      <c r="L2023" s="166"/>
      <c r="M2023" s="166"/>
      <c r="N2023" s="166"/>
      <c r="O2023" s="166"/>
      <c r="P2023" s="166"/>
      <c r="Q2023" s="166"/>
      <c r="R2023" s="166"/>
      <c r="S2023" s="166"/>
      <c r="T2023" s="178">
        <v>1932313872.2867532</v>
      </c>
      <c r="U2023" s="178">
        <v>0</v>
      </c>
      <c r="V2023" s="178">
        <v>0</v>
      </c>
    </row>
    <row r="2024" spans="1:22" s="167" customFormat="1" x14ac:dyDescent="0.25">
      <c r="A2024" s="171">
        <v>960000</v>
      </c>
      <c r="B2024" s="172" t="s">
        <v>142</v>
      </c>
      <c r="C2024" s="173">
        <v>0</v>
      </c>
      <c r="D2024" s="173">
        <v>0</v>
      </c>
      <c r="E2024" s="173">
        <v>0</v>
      </c>
      <c r="F2024" s="173">
        <v>18437762505</v>
      </c>
      <c r="G2024" s="173">
        <v>22503473866</v>
      </c>
      <c r="H2024" s="173">
        <v>30283592052</v>
      </c>
      <c r="I2024" s="173">
        <v>32929762447</v>
      </c>
      <c r="J2024" s="166"/>
      <c r="K2024" s="166"/>
      <c r="L2024" s="166"/>
      <c r="M2024" s="166"/>
      <c r="N2024" s="166"/>
      <c r="O2024" s="166"/>
      <c r="P2024" s="166"/>
      <c r="Q2024" s="166"/>
      <c r="R2024" s="166"/>
      <c r="S2024" s="166"/>
      <c r="T2024" s="174">
        <v>74294486916.432587</v>
      </c>
      <c r="U2024" s="174">
        <v>38880310823</v>
      </c>
      <c r="V2024" s="174">
        <v>97973965229.200027</v>
      </c>
    </row>
    <row r="2025" spans="1:22" s="167" customFormat="1" x14ac:dyDescent="0.25">
      <c r="A2025" s="199">
        <v>960500</v>
      </c>
      <c r="B2025" s="176" t="s">
        <v>141</v>
      </c>
      <c r="C2025" s="177">
        <v>0</v>
      </c>
      <c r="D2025" s="177">
        <v>0</v>
      </c>
      <c r="E2025" s="177">
        <v>0</v>
      </c>
      <c r="F2025" s="177">
        <v>18437762505</v>
      </c>
      <c r="G2025" s="177">
        <v>22503473866</v>
      </c>
      <c r="H2025" s="177">
        <v>14430276848</v>
      </c>
      <c r="I2025" s="177">
        <v>32929762447</v>
      </c>
      <c r="J2025" s="166"/>
      <c r="K2025" s="166"/>
      <c r="L2025" s="166"/>
      <c r="M2025" s="166"/>
      <c r="N2025" s="166"/>
      <c r="O2025" s="166"/>
      <c r="P2025" s="166"/>
      <c r="Q2025" s="166"/>
      <c r="R2025" s="166"/>
      <c r="S2025" s="166"/>
      <c r="T2025" s="178">
        <v>74294486916.432587</v>
      </c>
      <c r="U2025" s="178">
        <v>38880310823</v>
      </c>
      <c r="V2025" s="178">
        <v>97973965229.200027</v>
      </c>
    </row>
    <row r="2026" spans="1:22" s="167" customFormat="1" x14ac:dyDescent="0.25">
      <c r="A2026" s="171">
        <v>980000</v>
      </c>
      <c r="B2026" s="172" t="s">
        <v>140</v>
      </c>
      <c r="C2026" s="173">
        <v>0</v>
      </c>
      <c r="D2026" s="173">
        <v>0</v>
      </c>
      <c r="E2026" s="173">
        <v>0</v>
      </c>
      <c r="F2026" s="173">
        <v>0</v>
      </c>
      <c r="G2026" s="173">
        <v>0</v>
      </c>
      <c r="H2026" s="173">
        <v>0</v>
      </c>
      <c r="I2026" s="173">
        <v>0</v>
      </c>
      <c r="J2026" s="166"/>
      <c r="K2026" s="166"/>
      <c r="L2026" s="166"/>
      <c r="M2026" s="166"/>
      <c r="N2026" s="166"/>
      <c r="O2026" s="166"/>
      <c r="P2026" s="166"/>
      <c r="Q2026" s="166"/>
      <c r="R2026" s="166"/>
      <c r="S2026" s="166"/>
      <c r="T2026" s="174">
        <v>2736140358.2083116</v>
      </c>
      <c r="U2026" s="174">
        <v>0</v>
      </c>
      <c r="V2026" s="174">
        <v>500000000</v>
      </c>
    </row>
    <row r="2027" spans="1:22" s="167" customFormat="1" x14ac:dyDescent="0.25">
      <c r="A2027" s="164"/>
      <c r="B2027" s="165"/>
      <c r="C2027" s="200"/>
      <c r="D2027" s="200"/>
      <c r="E2027" s="200"/>
      <c r="F2027" s="200"/>
      <c r="G2027" s="200"/>
      <c r="H2027" s="200"/>
      <c r="I2027" s="200"/>
      <c r="J2027" s="166"/>
      <c r="K2027" s="166"/>
      <c r="L2027" s="166"/>
      <c r="M2027" s="166"/>
      <c r="N2027" s="166"/>
      <c r="O2027" s="166"/>
      <c r="P2027" s="166"/>
      <c r="Q2027" s="166"/>
      <c r="R2027" s="166"/>
      <c r="S2027" s="166"/>
      <c r="T2027" s="200"/>
      <c r="U2027" s="200"/>
      <c r="V2027" s="200"/>
    </row>
    <row r="2028" spans="1:22" s="167" customFormat="1" x14ac:dyDescent="0.25">
      <c r="A2028" s="164"/>
      <c r="B2028" s="165"/>
      <c r="C2028" s="246"/>
      <c r="D2028" s="246"/>
      <c r="E2028" s="201"/>
      <c r="F2028" s="202"/>
      <c r="G2028" s="202"/>
      <c r="H2028" s="202"/>
      <c r="I2028" s="202"/>
      <c r="J2028" s="166"/>
      <c r="K2028" s="166"/>
      <c r="L2028" s="166"/>
      <c r="M2028" s="166"/>
      <c r="N2028" s="166"/>
      <c r="O2028" s="166"/>
      <c r="P2028" s="166"/>
      <c r="Q2028" s="166"/>
      <c r="R2028" s="166"/>
      <c r="S2028" s="166"/>
      <c r="T2028" s="202"/>
      <c r="U2028" s="202"/>
      <c r="V2028" s="202"/>
    </row>
    <row r="2029" spans="1:22" s="167" customFormat="1" x14ac:dyDescent="0.25">
      <c r="A2029" s="164"/>
      <c r="B2029" s="203" t="s">
        <v>2517</v>
      </c>
      <c r="C2029" s="204"/>
      <c r="D2029" s="204">
        <f>+D3</f>
        <v>43070</v>
      </c>
      <c r="E2029" s="204">
        <f t="shared" ref="E2029:H2029" si="0">+E3</f>
        <v>43435</v>
      </c>
      <c r="F2029" s="204">
        <f t="shared" si="0"/>
        <v>43800</v>
      </c>
      <c r="G2029" s="204">
        <f t="shared" si="0"/>
        <v>44166</v>
      </c>
      <c r="H2029" s="204">
        <f t="shared" si="0"/>
        <v>44561</v>
      </c>
      <c r="I2029" s="204">
        <f>+I3</f>
        <v>44651</v>
      </c>
      <c r="J2029" s="166"/>
      <c r="K2029" s="166"/>
      <c r="L2029" s="166"/>
      <c r="M2029" s="166"/>
      <c r="N2029" s="166"/>
      <c r="O2029" s="166"/>
      <c r="P2029" s="166"/>
      <c r="Q2029" s="166"/>
      <c r="R2029" s="166"/>
      <c r="S2029" s="166"/>
      <c r="T2029" s="204"/>
      <c r="U2029" s="204"/>
      <c r="V2029" s="204"/>
    </row>
    <row r="2030" spans="1:22" s="167" customFormat="1" x14ac:dyDescent="0.25">
      <c r="A2030" s="164"/>
      <c r="B2030" s="205" t="s">
        <v>2518</v>
      </c>
      <c r="C2030" s="254">
        <v>981</v>
      </c>
      <c r="D2030" s="254">
        <v>1201</v>
      </c>
      <c r="E2030" s="254">
        <v>1260</v>
      </c>
      <c r="F2030" s="254">
        <v>1405</v>
      </c>
      <c r="G2030" s="236">
        <v>1413</v>
      </c>
      <c r="H2030" s="236">
        <v>1402</v>
      </c>
      <c r="I2030" s="236">
        <v>1370</v>
      </c>
      <c r="J2030" s="166"/>
      <c r="K2030" s="166"/>
      <c r="L2030" s="166"/>
      <c r="M2030" s="166"/>
      <c r="N2030" s="166"/>
      <c r="O2030" s="166"/>
      <c r="P2030" s="166"/>
      <c r="Q2030" s="166"/>
      <c r="R2030" s="166"/>
      <c r="S2030" s="166"/>
      <c r="T2030" s="206"/>
      <c r="U2030" s="206"/>
      <c r="V2030" s="206"/>
    </row>
    <row r="2031" spans="1:22" s="167" customFormat="1" x14ac:dyDescent="0.25">
      <c r="A2031" s="164"/>
      <c r="B2031" s="205" t="s">
        <v>2519</v>
      </c>
      <c r="C2031" s="254">
        <v>10</v>
      </c>
      <c r="D2031" s="254">
        <v>11</v>
      </c>
      <c r="E2031" s="254">
        <v>11</v>
      </c>
      <c r="F2031" s="254">
        <v>14</v>
      </c>
      <c r="G2031" s="236">
        <v>12</v>
      </c>
      <c r="H2031" s="236">
        <v>12</v>
      </c>
      <c r="I2031" s="236">
        <v>12</v>
      </c>
      <c r="J2031" s="166"/>
      <c r="K2031" s="166"/>
      <c r="L2031" s="166"/>
      <c r="M2031" s="166"/>
      <c r="N2031" s="166"/>
      <c r="O2031" s="166"/>
      <c r="P2031" s="166"/>
      <c r="Q2031" s="166"/>
      <c r="R2031" s="166"/>
      <c r="S2031" s="166"/>
      <c r="T2031" s="206"/>
      <c r="U2031" s="206"/>
      <c r="V2031" s="206"/>
    </row>
    <row r="2032" spans="1:22" s="202" customFormat="1" x14ac:dyDescent="0.25">
      <c r="A2032" s="207"/>
      <c r="B2032" s="208" t="s">
        <v>2520</v>
      </c>
      <c r="C2032" s="237">
        <v>689455</v>
      </c>
      <c r="D2032" s="237">
        <v>737717</v>
      </c>
      <c r="E2032" s="237">
        <v>781242</v>
      </c>
      <c r="F2032" s="237">
        <v>828116</v>
      </c>
      <c r="G2032" s="237">
        <v>878000</v>
      </c>
      <c r="H2032" s="237">
        <v>908000</v>
      </c>
      <c r="I2032" s="237">
        <v>1000000</v>
      </c>
      <c r="J2032" s="166"/>
      <c r="K2032" s="166"/>
      <c r="L2032" s="166"/>
      <c r="M2032" s="166"/>
      <c r="N2032" s="166"/>
      <c r="O2032" s="166"/>
      <c r="P2032" s="166"/>
      <c r="Q2032" s="166"/>
      <c r="R2032" s="166"/>
      <c r="S2032" s="166"/>
      <c r="T2032" s="237"/>
      <c r="U2032" s="237"/>
      <c r="V2032" s="237"/>
    </row>
    <row r="2033" spans="1:22" s="167" customFormat="1" x14ac:dyDescent="0.25">
      <c r="A2033" s="164"/>
      <c r="B2033" s="205" t="s">
        <v>2521</v>
      </c>
      <c r="C2033" s="238">
        <v>5.7500000000000002E-2</v>
      </c>
      <c r="D2033" s="238">
        <v>4.0899999999999999E-2</v>
      </c>
      <c r="E2033" s="238">
        <v>3.1800000000000002E-2</v>
      </c>
      <c r="F2033" s="238">
        <v>3.7999999999999999E-2</v>
      </c>
      <c r="G2033" s="238">
        <v>1.61E-2</v>
      </c>
      <c r="H2033" s="238">
        <v>5.62E-2</v>
      </c>
      <c r="I2033" s="238">
        <v>7.0000000000000007E-2</v>
      </c>
      <c r="J2033" s="166"/>
      <c r="K2033" s="166"/>
      <c r="L2033" s="166"/>
      <c r="M2033" s="166"/>
      <c r="N2033" s="166"/>
      <c r="O2033" s="166"/>
      <c r="P2033" s="166"/>
      <c r="Q2033" s="166"/>
      <c r="R2033" s="166"/>
      <c r="S2033" s="166"/>
      <c r="T2033" s="238"/>
      <c r="U2033" s="237"/>
      <c r="V2033" s="237"/>
    </row>
    <row r="2034" spans="1:22" s="167" customFormat="1" x14ac:dyDescent="0.25">
      <c r="A2034" s="164"/>
      <c r="B2034" s="205" t="s">
        <v>2522</v>
      </c>
      <c r="C2034" s="238">
        <v>0.32984999999999998</v>
      </c>
      <c r="D2034" s="238">
        <v>0.31159999999999999</v>
      </c>
      <c r="E2034" s="238">
        <v>0.29099999999999998</v>
      </c>
      <c r="F2034" s="238">
        <v>0.28370000000000001</v>
      </c>
      <c r="G2034" s="238">
        <v>0.26</v>
      </c>
      <c r="H2034" s="238">
        <v>0.26490000000000002</v>
      </c>
      <c r="I2034" s="238">
        <v>0.27710000000000001</v>
      </c>
      <c r="J2034" s="166"/>
      <c r="K2034" s="166"/>
      <c r="L2034" s="166"/>
      <c r="M2034" s="166"/>
      <c r="N2034" s="166"/>
      <c r="O2034" s="166"/>
      <c r="P2034" s="166"/>
      <c r="Q2034" s="166"/>
      <c r="R2034" s="166"/>
      <c r="S2034" s="166"/>
      <c r="T2034" s="238"/>
      <c r="U2034" s="237"/>
      <c r="V2034" s="237"/>
    </row>
    <row r="2035" spans="1:22" s="167" customFormat="1" x14ac:dyDescent="0.25">
      <c r="A2035" s="164"/>
      <c r="B2035" s="205" t="s">
        <v>2523</v>
      </c>
      <c r="C2035" s="238">
        <v>7.2040000000000007E-2</v>
      </c>
      <c r="D2035" s="238">
        <v>4.6550000000000001E-2</v>
      </c>
      <c r="E2035" s="238">
        <v>4.267E-2</v>
      </c>
      <c r="F2035" s="238">
        <v>4.2700000000000002E-2</v>
      </c>
      <c r="G2035" s="238">
        <v>1.7500000000000002E-2</v>
      </c>
      <c r="H2035" s="238">
        <v>3.5000000000000003E-2</v>
      </c>
      <c r="I2035" s="238">
        <v>6.2E-2</v>
      </c>
      <c r="J2035" s="166"/>
      <c r="K2035" s="166"/>
      <c r="L2035" s="166"/>
      <c r="M2035" s="166"/>
      <c r="N2035" s="166"/>
      <c r="O2035" s="166"/>
      <c r="P2035" s="166"/>
      <c r="Q2035" s="166"/>
      <c r="R2035" s="166"/>
      <c r="S2035" s="166"/>
      <c r="T2035" s="238"/>
      <c r="U2035" s="237"/>
      <c r="V2035" s="237"/>
    </row>
    <row r="2036" spans="1:22" s="167" customFormat="1" x14ac:dyDescent="0.25">
      <c r="A2036" s="164"/>
      <c r="B2036" s="165" t="s">
        <v>2524</v>
      </c>
      <c r="C2036" s="167">
        <f t="shared" ref="C2036:H2036" si="1">+C1522-C1345</f>
        <v>13082450</v>
      </c>
      <c r="D2036" s="167">
        <f t="shared" si="1"/>
        <v>59935867</v>
      </c>
      <c r="E2036" s="167">
        <f t="shared" si="1"/>
        <v>49141574</v>
      </c>
      <c r="F2036" s="167">
        <f t="shared" si="1"/>
        <v>116305020.96000001</v>
      </c>
      <c r="G2036" s="167">
        <f t="shared" si="1"/>
        <v>176303990.25</v>
      </c>
      <c r="H2036" s="167">
        <f t="shared" si="1"/>
        <v>269477531.56999999</v>
      </c>
      <c r="I2036" s="167">
        <f t="shared" ref="I2036" si="2">+I1522-I1345</f>
        <v>48809491</v>
      </c>
      <c r="J2036" s="166"/>
      <c r="K2036" s="166"/>
      <c r="L2036" s="166"/>
      <c r="M2036" s="166"/>
      <c r="N2036" s="166"/>
      <c r="O2036" s="166"/>
      <c r="P2036" s="166"/>
      <c r="Q2036" s="166"/>
      <c r="R2036" s="166"/>
      <c r="S2036" s="166"/>
      <c r="T2036" s="167">
        <f t="shared" ref="T2036:V2036" si="3">+T1522-T1345</f>
        <v>151051542.04584414</v>
      </c>
      <c r="U2036" s="167">
        <f t="shared" si="3"/>
        <v>58613894</v>
      </c>
      <c r="V2036" s="167">
        <f t="shared" si="3"/>
        <v>197579517.91400009</v>
      </c>
    </row>
    <row r="2037" spans="1:22" s="167" customFormat="1" x14ac:dyDescent="0.25">
      <c r="A2037" s="164"/>
      <c r="B2037" s="165" t="s">
        <v>2525</v>
      </c>
      <c r="C2037" s="167">
        <f t="shared" ref="C2037:H2037" si="4">+C250+C256+C262+C292+C298+C304+C310+C351+C387+C393+C434+C440+C268+C322+C363+C357+C399+C405+C452+C482+C493+C526+C535</f>
        <v>11573646351</v>
      </c>
      <c r="D2037" s="167">
        <f t="shared" si="4"/>
        <v>14223627136</v>
      </c>
      <c r="E2037" s="167">
        <f t="shared" si="4"/>
        <v>16391982667.27</v>
      </c>
      <c r="F2037" s="167">
        <f t="shared" si="4"/>
        <v>19733192401</v>
      </c>
      <c r="G2037" s="167">
        <f t="shared" si="4"/>
        <v>21952888136</v>
      </c>
      <c r="H2037" s="167">
        <f t="shared" si="4"/>
        <v>24630709059.43</v>
      </c>
      <c r="I2037" s="167">
        <f t="shared" ref="I2037" si="5">+I250+I256+I262+I292+I298+I304+I310+I351+I387+I393+I434+I440+I268+I322+I363+I357+I399+I405+I452+I482+I493+I526+I535</f>
        <v>25742355567.43</v>
      </c>
      <c r="J2037" s="166"/>
      <c r="K2037" s="166"/>
      <c r="L2037" s="166"/>
      <c r="M2037" s="166"/>
      <c r="N2037" s="166"/>
      <c r="O2037" s="166"/>
      <c r="P2037" s="166"/>
      <c r="Q2037" s="166"/>
      <c r="R2037" s="166"/>
      <c r="S2037" s="166"/>
      <c r="T2037" s="167">
        <f t="shared" ref="T2037:V2037" si="6">+T250+T256+T262+T292+T298+T304+T310+T351+T387+T393+T434+T440+T268+T322+T363+T357+T399+T405+T452+T482+T493+T526+T535</f>
        <v>49948296242.37896</v>
      </c>
      <c r="U2037" s="167">
        <f t="shared" si="6"/>
        <v>19740426899</v>
      </c>
      <c r="V2037" s="167">
        <f t="shared" si="6"/>
        <v>67541093901.358009</v>
      </c>
    </row>
    <row r="2038" spans="1:22" s="167" customFormat="1" ht="16.5" customHeight="1" x14ac:dyDescent="0.25">
      <c r="A2038" s="164"/>
      <c r="B2038" s="165" t="s">
        <v>2532</v>
      </c>
      <c r="C2038" s="202">
        <f t="shared" ref="C2038:I2038" si="7">+(C741+C1035)</f>
        <v>11700457533.18</v>
      </c>
      <c r="D2038" s="202">
        <f t="shared" si="7"/>
        <v>14531203923.68</v>
      </c>
      <c r="E2038" s="202">
        <f t="shared" si="7"/>
        <v>17522213904.629997</v>
      </c>
      <c r="F2038" s="202">
        <f t="shared" si="7"/>
        <v>20982473659.77</v>
      </c>
      <c r="G2038" s="202">
        <f t="shared" si="7"/>
        <v>25146513494</v>
      </c>
      <c r="H2038" s="202">
        <f t="shared" si="7"/>
        <v>29252076276.540001</v>
      </c>
      <c r="I2038" s="202">
        <f t="shared" si="7"/>
        <v>29813957109.540001</v>
      </c>
      <c r="J2038" s="166"/>
      <c r="K2038" s="166"/>
      <c r="L2038" s="166"/>
      <c r="M2038" s="166"/>
      <c r="N2038" s="166"/>
      <c r="O2038" s="166"/>
      <c r="P2038" s="166"/>
      <c r="Q2038" s="166"/>
      <c r="R2038" s="166"/>
      <c r="S2038" s="166"/>
      <c r="T2038" s="202">
        <f>+(T741+T1035)</f>
        <v>49642039400.032707</v>
      </c>
      <c r="U2038" s="202">
        <f>+(U741+U1035)</f>
        <v>31310527391</v>
      </c>
      <c r="V2038" s="202">
        <f>+(V741+V1035)</f>
        <v>67313388833.864014</v>
      </c>
    </row>
    <row r="2039" spans="1:22" s="167" customFormat="1" x14ac:dyDescent="0.25">
      <c r="A2039" s="164"/>
      <c r="B2039" s="165" t="s">
        <v>2526</v>
      </c>
      <c r="C2039" s="167">
        <f t="shared" ref="C2039:H2039" si="8">+C251+C257+C293+C299+C305+C311+C352+C388+C394+C435+C441+C269+C323+C364+C358+C400+C406+C447+C453+C483+C494+C526+C536+C263+C488+C499</f>
        <v>11515738722</v>
      </c>
      <c r="D2039" s="167">
        <f t="shared" si="8"/>
        <v>14193380603</v>
      </c>
      <c r="E2039" s="167">
        <f t="shared" si="8"/>
        <v>16277861039.27</v>
      </c>
      <c r="F2039" s="167">
        <f t="shared" si="8"/>
        <v>19500244468</v>
      </c>
      <c r="G2039" s="167">
        <f t="shared" si="8"/>
        <v>21658060628</v>
      </c>
      <c r="H2039" s="167">
        <f t="shared" si="8"/>
        <v>24285819593.43</v>
      </c>
      <c r="I2039" s="167">
        <f t="shared" ref="I2039" si="9">+I251+I257+I293+I299+I305+I311+I352+I388+I394+I435+I441+I269+I323+I364+I358+I400+I406+I447+I453+I483+I494+I526+I536+I263+I488+I499</f>
        <v>25192030935.43</v>
      </c>
      <c r="J2039" s="166"/>
      <c r="K2039" s="166"/>
      <c r="L2039" s="166"/>
      <c r="M2039" s="166"/>
      <c r="N2039" s="166"/>
      <c r="O2039" s="166"/>
      <c r="P2039" s="166"/>
      <c r="Q2039" s="166"/>
      <c r="R2039" s="166"/>
      <c r="S2039" s="166"/>
      <c r="T2039" s="167">
        <f t="shared" ref="T2039:V2039" si="10">+T251+T257+T293+T299+T305+T311+T352+T388+T394+T435+T441+T269+T323+T364+T358+T400+T406+T447+T453+T483+T494+T526+T536+T263+T488+T499</f>
        <v>48349843745.57518</v>
      </c>
      <c r="U2039" s="167">
        <f t="shared" si="10"/>
        <v>19116131145</v>
      </c>
      <c r="V2039" s="167">
        <f t="shared" si="10"/>
        <v>65619352330.402016</v>
      </c>
    </row>
    <row r="2040" spans="1:22" s="167" customFormat="1" x14ac:dyDescent="0.25">
      <c r="A2040" s="164"/>
      <c r="B2040" s="165" t="s">
        <v>2527</v>
      </c>
      <c r="C2040" s="167">
        <f t="shared" ref="C2040:H2040" si="11">+C2037-C2039</f>
        <v>57907629</v>
      </c>
      <c r="D2040" s="167">
        <f t="shared" si="11"/>
        <v>30246533</v>
      </c>
      <c r="E2040" s="167">
        <f t="shared" si="11"/>
        <v>114121628</v>
      </c>
      <c r="F2040" s="167">
        <f t="shared" si="11"/>
        <v>232947933</v>
      </c>
      <c r="G2040" s="167">
        <f t="shared" si="11"/>
        <v>294827508</v>
      </c>
      <c r="H2040" s="167">
        <f t="shared" si="11"/>
        <v>344889466</v>
      </c>
      <c r="I2040" s="167">
        <f t="shared" ref="I2040" si="12">+I2037-I2039</f>
        <v>550324632</v>
      </c>
      <c r="J2040" s="166"/>
      <c r="K2040" s="166"/>
      <c r="L2040" s="166"/>
      <c r="M2040" s="166"/>
      <c r="N2040" s="166"/>
      <c r="O2040" s="166"/>
      <c r="P2040" s="166"/>
      <c r="Q2040" s="166"/>
      <c r="R2040" s="166"/>
      <c r="S2040" s="166"/>
      <c r="T2040" s="167">
        <f t="shared" ref="T2040:V2040" si="13">+T2037-T2039</f>
        <v>1598452496.8037796</v>
      </c>
      <c r="U2040" s="167">
        <f t="shared" si="13"/>
        <v>624295754</v>
      </c>
      <c r="V2040" s="167">
        <f t="shared" si="13"/>
        <v>1921741570.9559937</v>
      </c>
    </row>
    <row r="2041" spans="1:22" s="167" customFormat="1" x14ac:dyDescent="0.25">
      <c r="A2041" s="164"/>
      <c r="B2041" s="165" t="s">
        <v>2528</v>
      </c>
      <c r="C2041" s="167">
        <f t="shared" ref="C2041:H2041" si="14">+C2040-C252-C258-C264-C270-C294-C300-C306-C312-C318-C353-C359-C365-C389-C395-C401-C407-C436-C442-C448-C454-C484-C495-C324-C489</f>
        <v>55277289</v>
      </c>
      <c r="D2041" s="167">
        <f t="shared" si="14"/>
        <v>26915387</v>
      </c>
      <c r="E2041" s="167">
        <f t="shared" si="14"/>
        <v>105963901</v>
      </c>
      <c r="F2041" s="167">
        <f t="shared" si="14"/>
        <v>191803627</v>
      </c>
      <c r="G2041" s="167">
        <f t="shared" si="14"/>
        <v>285968988</v>
      </c>
      <c r="H2041" s="167">
        <f t="shared" si="14"/>
        <v>278737001</v>
      </c>
      <c r="I2041" s="167">
        <f t="shared" ref="I2041" si="15">+I2040-I252-I258-I264-I270-I294-I300-I306-I312-I318-I353-I359-I365-I389-I395-I401-I407-I436-I442-I448-I454-I484-I495-I324-I489</f>
        <v>460920754</v>
      </c>
      <c r="J2041" s="166"/>
      <c r="K2041" s="166"/>
      <c r="L2041" s="166"/>
      <c r="M2041" s="166"/>
      <c r="N2041" s="166"/>
      <c r="O2041" s="166"/>
      <c r="P2041" s="166"/>
      <c r="Q2041" s="166"/>
      <c r="R2041" s="166"/>
      <c r="S2041" s="166"/>
      <c r="T2041" s="167">
        <f t="shared" ref="T2041:V2041" si="16">+T2040-T252-T258-T264-T270-T294-T300-T306-T312-T318-T353-T359-T365-T389-T395-T401-T407-T436-T442-T448-T454-T484-T495-T324-T489</f>
        <v>884773971.16261077</v>
      </c>
      <c r="U2041" s="167">
        <f t="shared" si="16"/>
        <v>577621620</v>
      </c>
      <c r="V2041" s="167">
        <f t="shared" si="16"/>
        <v>1530233840.3559933</v>
      </c>
    </row>
    <row r="2042" spans="1:22" s="167" customFormat="1" x14ac:dyDescent="0.25">
      <c r="A2042" s="164"/>
      <c r="B2042" s="165" t="s">
        <v>2529</v>
      </c>
      <c r="C2042" s="209">
        <f t="shared" ref="C2042:H2042" si="17">+C2041/C2037</f>
        <v>4.7761342729488072E-3</v>
      </c>
      <c r="D2042" s="209">
        <f t="shared" si="17"/>
        <v>1.8923012212459618E-3</v>
      </c>
      <c r="E2042" s="209">
        <f t="shared" si="17"/>
        <v>6.4643736606419767E-3</v>
      </c>
      <c r="F2042" s="209">
        <f t="shared" si="17"/>
        <v>9.7198478128799962E-3</v>
      </c>
      <c r="G2042" s="209">
        <f t="shared" si="17"/>
        <v>1.3026485910573494E-2</v>
      </c>
      <c r="H2042" s="209">
        <f t="shared" si="17"/>
        <v>1.1316645425328672E-2</v>
      </c>
      <c r="I2042" s="209">
        <f t="shared" ref="I2042" si="18">+I2041/I2037</f>
        <v>1.7905150629772621E-2</v>
      </c>
      <c r="J2042" s="166"/>
      <c r="K2042" s="166"/>
      <c r="L2042" s="166"/>
      <c r="M2042" s="166"/>
      <c r="N2042" s="166"/>
      <c r="O2042" s="166"/>
      <c r="P2042" s="166"/>
      <c r="Q2042" s="166"/>
      <c r="R2042" s="166"/>
      <c r="S2042" s="166"/>
      <c r="T2042" s="209">
        <f t="shared" ref="T2042:V2042" si="19">+T2041/T2037</f>
        <v>1.7713796820399221E-2</v>
      </c>
      <c r="U2042" s="209">
        <f t="shared" si="19"/>
        <v>2.9260847445465369E-2</v>
      </c>
      <c r="V2042" s="209">
        <f t="shared" si="19"/>
        <v>2.2656337822879499E-2</v>
      </c>
    </row>
    <row r="2043" spans="1:22" s="167" customFormat="1" x14ac:dyDescent="0.25">
      <c r="A2043" s="164"/>
      <c r="B2043" s="165" t="s">
        <v>2530</v>
      </c>
      <c r="C2043" s="167">
        <f t="shared" ref="C2043:H2043" si="20">+C274+C280+C286+C328+C339+C345+C369+C375+C381+C411+C422+C428+C458+C469+C475+C481+C504+C515</f>
        <v>135273635</v>
      </c>
      <c r="D2043" s="167">
        <f t="shared" si="20"/>
        <v>193528551</v>
      </c>
      <c r="E2043" s="167">
        <f t="shared" si="20"/>
        <v>239778993</v>
      </c>
      <c r="F2043" s="167">
        <f t="shared" si="20"/>
        <v>332828461</v>
      </c>
      <c r="G2043" s="167">
        <f t="shared" si="20"/>
        <v>456374602</v>
      </c>
      <c r="H2043" s="167">
        <f t="shared" si="20"/>
        <v>511900318</v>
      </c>
      <c r="I2043" s="167">
        <f t="shared" ref="I2043" si="21">+I274+I280+I286+I328+I339+I345+I369+I375+I381+I411+I422+I428+I458+I469+I475+I481+I504+I515</f>
        <v>561199673</v>
      </c>
      <c r="J2043" s="166"/>
      <c r="K2043" s="166"/>
      <c r="L2043" s="166"/>
      <c r="M2043" s="166"/>
      <c r="N2043" s="166"/>
      <c r="O2043" s="166"/>
      <c r="P2043" s="166"/>
      <c r="Q2043" s="166"/>
      <c r="R2043" s="166"/>
      <c r="S2043" s="166"/>
      <c r="T2043" s="167">
        <f t="shared" ref="T2043:V2043" si="22">+T274+T280+T286+T328+T339+T345+T369+T375+T381+T411+T422+T428+T458+T469+T475+T481+T504+T515</f>
        <v>1311769647.1323373</v>
      </c>
      <c r="U2043" s="167">
        <f t="shared" si="22"/>
        <v>561794205</v>
      </c>
      <c r="V2043" s="167">
        <f t="shared" si="22"/>
        <v>1649809727.4540005</v>
      </c>
    </row>
    <row r="2044" spans="1:22" s="167" customFormat="1" x14ac:dyDescent="0.25">
      <c r="A2044" s="164"/>
      <c r="B2044" s="165" t="s">
        <v>2557</v>
      </c>
      <c r="C2044" s="210">
        <f t="shared" ref="C2044:H2044" si="23">+(C250+C292+C304)/C2037</f>
        <v>0.68271524732715583</v>
      </c>
      <c r="D2044" s="210">
        <f t="shared" si="23"/>
        <v>0.69866763716323566</v>
      </c>
      <c r="E2044" s="210">
        <f t="shared" si="23"/>
        <v>0.69552918005243314</v>
      </c>
      <c r="F2044" s="210">
        <f t="shared" si="23"/>
        <v>0.6655869522325446</v>
      </c>
      <c r="G2044" s="210">
        <f t="shared" si="23"/>
        <v>0.67431934095835455</v>
      </c>
      <c r="H2044" s="210">
        <f t="shared" si="23"/>
        <v>0.70179029427421691</v>
      </c>
      <c r="I2044" s="210">
        <f t="shared" ref="I2044" si="24">+(I250+I292+I304)/I2037</f>
        <v>0.69295241044566491</v>
      </c>
      <c r="J2044" s="166"/>
      <c r="K2044" s="166"/>
      <c r="L2044" s="166"/>
      <c r="M2044" s="166"/>
      <c r="N2044" s="166"/>
      <c r="O2044" s="166"/>
      <c r="P2044" s="166"/>
      <c r="Q2044" s="166"/>
      <c r="R2044" s="166"/>
      <c r="S2044" s="166"/>
      <c r="T2044" s="210">
        <f t="shared" ref="T2044:V2044" si="25">+(T250+T292+T304)/T2037</f>
        <v>0.77775219197816403</v>
      </c>
      <c r="U2044" s="210">
        <f t="shared" si="25"/>
        <v>0.88237947568815644</v>
      </c>
      <c r="V2044" s="210">
        <f t="shared" si="25"/>
        <v>0.82993756552220943</v>
      </c>
    </row>
    <row r="2045" spans="1:22" s="167" customFormat="1" x14ac:dyDescent="0.25">
      <c r="A2045" s="164"/>
      <c r="B2045" s="211" t="s">
        <v>2531</v>
      </c>
      <c r="C2045" s="212">
        <f t="shared" ref="C2045:H2045" si="26">+C33/C4</f>
        <v>1.5611935673752375E-2</v>
      </c>
      <c r="D2045" s="212">
        <f t="shared" si="26"/>
        <v>6.387920727554253E-3</v>
      </c>
      <c r="E2045" s="212">
        <f t="shared" si="26"/>
        <v>5.7661551368727642E-3</v>
      </c>
      <c r="F2045" s="212">
        <f t="shared" si="26"/>
        <v>5.8132061046704521E-2</v>
      </c>
      <c r="G2045" s="212">
        <f t="shared" si="26"/>
        <v>8.3922309751726001E-2</v>
      </c>
      <c r="H2045" s="212">
        <f t="shared" si="26"/>
        <v>0.16776945094386056</v>
      </c>
      <c r="I2045" s="212">
        <f t="shared" ref="I2045" si="27">+I33/I4</f>
        <v>0.19245252109319874</v>
      </c>
      <c r="J2045" s="166"/>
      <c r="K2045" s="166"/>
      <c r="L2045" s="166"/>
      <c r="M2045" s="166"/>
      <c r="N2045" s="166"/>
      <c r="O2045" s="166"/>
      <c r="P2045" s="166"/>
      <c r="Q2045" s="166"/>
      <c r="R2045" s="166"/>
      <c r="S2045" s="166"/>
      <c r="T2045" s="212">
        <f t="shared" ref="T2045:V2045" si="28">+T33/T4</f>
        <v>0.1537639027184998</v>
      </c>
      <c r="U2045" s="212">
        <f t="shared" si="28"/>
        <v>7.3437014908666762E-2</v>
      </c>
      <c r="V2045" s="212">
        <f t="shared" si="28"/>
        <v>0.14164604175598339</v>
      </c>
    </row>
    <row r="2046" spans="1:22" s="167" customFormat="1" ht="16.5" customHeight="1" x14ac:dyDescent="0.25">
      <c r="A2046" s="164"/>
      <c r="B2046" s="165"/>
      <c r="C2046" s="202"/>
      <c r="D2046" s="202"/>
      <c r="E2046" s="202"/>
      <c r="F2046" s="202"/>
      <c r="G2046" s="202"/>
      <c r="H2046" s="202"/>
      <c r="I2046" s="202"/>
      <c r="J2046" s="166"/>
      <c r="K2046" s="166"/>
      <c r="L2046" s="166"/>
      <c r="M2046" s="166"/>
      <c r="N2046" s="166"/>
      <c r="O2046" s="166"/>
      <c r="P2046" s="166"/>
      <c r="Q2046" s="312" t="s">
        <v>2616</v>
      </c>
      <c r="R2046" s="312"/>
      <c r="S2046" s="166"/>
      <c r="T2046" s="213"/>
      <c r="U2046" s="213"/>
      <c r="V2046" s="213"/>
    </row>
    <row r="2047" spans="1:22" s="163" customFormat="1" ht="21" customHeight="1" x14ac:dyDescent="0.2">
      <c r="A2047" s="156"/>
      <c r="B2047" s="157" t="s">
        <v>2533</v>
      </c>
      <c r="C2047" s="158">
        <f t="shared" ref="C2047:I2047" si="29">+C3</f>
        <v>42705</v>
      </c>
      <c r="D2047" s="158">
        <f t="shared" si="29"/>
        <v>43070</v>
      </c>
      <c r="E2047" s="158">
        <f t="shared" si="29"/>
        <v>43435</v>
      </c>
      <c r="F2047" s="158">
        <f t="shared" si="29"/>
        <v>43800</v>
      </c>
      <c r="G2047" s="158">
        <f t="shared" si="29"/>
        <v>44166</v>
      </c>
      <c r="H2047" s="158">
        <f t="shared" si="29"/>
        <v>44561</v>
      </c>
      <c r="I2047" s="158">
        <f t="shared" si="29"/>
        <v>44651</v>
      </c>
      <c r="J2047" s="166"/>
      <c r="K2047" s="303">
        <f t="shared" ref="K2047:O2047" si="30">+D2047</f>
        <v>43070</v>
      </c>
      <c r="L2047" s="303">
        <f t="shared" si="30"/>
        <v>43435</v>
      </c>
      <c r="M2047" s="303">
        <f t="shared" si="30"/>
        <v>43800</v>
      </c>
      <c r="N2047" s="303">
        <f t="shared" si="30"/>
        <v>44166</v>
      </c>
      <c r="O2047" s="303">
        <f t="shared" si="30"/>
        <v>44561</v>
      </c>
      <c r="P2047" s="303">
        <f>+I2047</f>
        <v>44651</v>
      </c>
      <c r="Q2047" s="155" t="s">
        <v>1888</v>
      </c>
      <c r="R2047" s="155" t="s">
        <v>1889</v>
      </c>
      <c r="S2047" s="166"/>
      <c r="T2047" s="215" t="s">
        <v>2560</v>
      </c>
      <c r="U2047" s="215" t="s">
        <v>2559</v>
      </c>
      <c r="V2047" s="215" t="s">
        <v>2561</v>
      </c>
    </row>
    <row r="2048" spans="1:22" ht="18" x14ac:dyDescent="0.25">
      <c r="A2048" s="304" t="s">
        <v>2578</v>
      </c>
      <c r="B2048" s="260" t="s">
        <v>2534</v>
      </c>
      <c r="C2048" s="249">
        <f t="shared" ref="C2048:I2048" si="31">+C2040/C2037</f>
        <v>5.0034040477655167E-3</v>
      </c>
      <c r="D2048" s="249">
        <f t="shared" si="31"/>
        <v>2.1264992895831769E-3</v>
      </c>
      <c r="E2048" s="249">
        <f t="shared" si="31"/>
        <v>6.9620393284009225E-3</v>
      </c>
      <c r="F2048" s="249">
        <f t="shared" si="31"/>
        <v>1.1804878210592784E-2</v>
      </c>
      <c r="G2048" s="249">
        <f t="shared" si="31"/>
        <v>1.3430010036652973E-2</v>
      </c>
      <c r="H2048" s="249">
        <f t="shared" si="31"/>
        <v>1.4002417273811985E-2</v>
      </c>
      <c r="I2048" s="249">
        <f t="shared" si="31"/>
        <v>2.1378176933282953E-2</v>
      </c>
      <c r="K2048" s="266">
        <f t="shared" ref="K2048:O2049" si="32">+IF(AND(D2048&gt;$Q2048,D2048&lt;$R2048),3,IF(D2048&gt;$R2048,0,5))</f>
        <v>5</v>
      </c>
      <c r="L2048" s="266">
        <f t="shared" si="32"/>
        <v>5</v>
      </c>
      <c r="M2048" s="266">
        <f t="shared" si="32"/>
        <v>5</v>
      </c>
      <c r="N2048" s="266">
        <f t="shared" si="32"/>
        <v>5</v>
      </c>
      <c r="O2048" s="266">
        <f t="shared" si="32"/>
        <v>5</v>
      </c>
      <c r="P2048" s="266">
        <f>+IF(AND(I2048&gt;$Q2048,I2048&lt;$R2048),3,IF(I2048&gt;$R2048,0,5))</f>
        <v>3</v>
      </c>
      <c r="Q2048" s="263">
        <v>0.02</v>
      </c>
      <c r="R2048" s="264">
        <v>0.04</v>
      </c>
      <c r="T2048" s="262">
        <v>3.1252399003648235E-2</v>
      </c>
      <c r="U2048" s="262">
        <v>2.0186848676028196E-2</v>
      </c>
      <c r="V2048" s="262">
        <v>4.8139677617337381E-2</v>
      </c>
    </row>
    <row r="2049" spans="1:22" ht="18" x14ac:dyDescent="0.25">
      <c r="A2049" s="305"/>
      <c r="B2049" s="260" t="s">
        <v>2535</v>
      </c>
      <c r="C2049" s="249">
        <f t="shared" ref="C2049:I2049" si="33">+C2042</f>
        <v>4.7761342729488072E-3</v>
      </c>
      <c r="D2049" s="249">
        <f t="shared" si="33"/>
        <v>1.8923012212459618E-3</v>
      </c>
      <c r="E2049" s="249">
        <f t="shared" si="33"/>
        <v>6.4643736606419767E-3</v>
      </c>
      <c r="F2049" s="249">
        <f t="shared" si="33"/>
        <v>9.7198478128799962E-3</v>
      </c>
      <c r="G2049" s="249">
        <f t="shared" si="33"/>
        <v>1.3026485910573494E-2</v>
      </c>
      <c r="H2049" s="249">
        <f t="shared" si="33"/>
        <v>1.1316645425328672E-2</v>
      </c>
      <c r="I2049" s="249">
        <f t="shared" si="33"/>
        <v>1.7905150629772621E-2</v>
      </c>
      <c r="K2049" s="266">
        <f t="shared" si="32"/>
        <v>5</v>
      </c>
      <c r="L2049" s="266">
        <f t="shared" si="32"/>
        <v>5</v>
      </c>
      <c r="M2049" s="266">
        <f t="shared" si="32"/>
        <v>5</v>
      </c>
      <c r="N2049" s="266">
        <f t="shared" si="32"/>
        <v>5</v>
      </c>
      <c r="O2049" s="266">
        <f t="shared" si="32"/>
        <v>5</v>
      </c>
      <c r="P2049" s="266">
        <f>+IF(AND(I2049&gt;$Q2049,I2049&lt;$R2049),3,IF(I2049&gt;$R2049,0,5))</f>
        <v>3</v>
      </c>
      <c r="Q2049" s="263">
        <v>1.4999999999999999E-2</v>
      </c>
      <c r="R2049" s="264">
        <v>0.03</v>
      </c>
      <c r="T2049" s="262">
        <v>2.1319025906979417E-2</v>
      </c>
      <c r="U2049" s="262">
        <v>1.2167505422756191E-2</v>
      </c>
      <c r="V2049" s="262">
        <v>3.0283763262723969E-2</v>
      </c>
    </row>
    <row r="2050" spans="1:22" ht="18" x14ac:dyDescent="0.25">
      <c r="A2050" s="305"/>
      <c r="B2050" s="260" t="s">
        <v>2536</v>
      </c>
      <c r="C2050" s="249">
        <f t="shared" ref="C2050:I2050" si="34">IFERROR(+(C1034-C1035)/(+C225+C635+C$253+C$254+C$255+C$259+C$260+C$261+C$265+C$266+C$267+C$271+C$272+C$273+C$295+C$296+C$297+C$301+C$302+C$303+C$307+C$308+C$309+C$313+C$314+C$315+C$319+C$320+C$321+C$325+C$326+C$327+C$354+C$355+C$356+C$360+C$361+C$362+C$366+C$367+C$368+C$390+C$391+C$392+C$396+C$397+C$398+C$402+C$403+C$404+C$408+C$409+C$410+C$437+C$438+C$439+C$443+C$444+C$445+C$449+C$450+C$451+C$455+C$456+C$457+C$485+C$486+C$487+C$490+C$491+C$492+C$496+C$497+C$498+C$501+C$502+C$503+C$538+C$539+C$540),9999%)</f>
        <v>4.0212878719951393</v>
      </c>
      <c r="D2050" s="249">
        <f t="shared" si="34"/>
        <v>5.2009746902169489</v>
      </c>
      <c r="E2050" s="249">
        <f t="shared" si="34"/>
        <v>2.3158515168009224</v>
      </c>
      <c r="F2050" s="249">
        <f t="shared" si="34"/>
        <v>1.2848638694745655</v>
      </c>
      <c r="G2050" s="249">
        <f t="shared" si="34"/>
        <v>1.3991468154916775</v>
      </c>
      <c r="H2050" s="249">
        <f t="shared" si="34"/>
        <v>1.5477325363113204</v>
      </c>
      <c r="I2050" s="249">
        <f t="shared" si="34"/>
        <v>1.2093882131594242</v>
      </c>
      <c r="K2050" s="266">
        <f t="shared" ref="K2050:O2055" si="35">+IF(AND(D2050&lt;$Q2050,D2050&gt;$R2050),3,IF(D2050&lt;$R2050,0,5))</f>
        <v>5</v>
      </c>
      <c r="L2050" s="266">
        <f t="shared" si="35"/>
        <v>5</v>
      </c>
      <c r="M2050" s="266">
        <f t="shared" si="35"/>
        <v>3</v>
      </c>
      <c r="N2050" s="266">
        <f t="shared" si="35"/>
        <v>3</v>
      </c>
      <c r="O2050" s="266">
        <f t="shared" si="35"/>
        <v>5</v>
      </c>
      <c r="P2050" s="266">
        <f t="shared" ref="P2050:P2055" si="36">+IF(AND(I2050&lt;$Q2050,I2050&gt;$R2050),3,IF(I2050&lt;$R2050,0,5))</f>
        <v>3</v>
      </c>
      <c r="Q2050" s="263">
        <v>1.5</v>
      </c>
      <c r="R2050" s="264">
        <v>1</v>
      </c>
      <c r="T2050" s="262">
        <v>5.5859338763856679</v>
      </c>
      <c r="U2050" s="262">
        <v>3.1673959940680723</v>
      </c>
      <c r="V2050" s="262">
        <v>7.1015617795117771</v>
      </c>
    </row>
    <row r="2051" spans="1:22" ht="18" x14ac:dyDescent="0.25">
      <c r="A2051" s="305"/>
      <c r="B2051" s="260" t="s">
        <v>2537</v>
      </c>
      <c r="C2051" s="249">
        <f t="shared" ref="C2051:I2051" si="37">IFERROR(+C2043/C2040,9999%)</f>
        <v>2.3360244122583573</v>
      </c>
      <c r="D2051" s="249">
        <f t="shared" si="37"/>
        <v>6.3983713769773214</v>
      </c>
      <c r="E2051" s="249">
        <f t="shared" si="37"/>
        <v>2.101082828927046</v>
      </c>
      <c r="F2051" s="249">
        <f t="shared" si="37"/>
        <v>1.4287676079100475</v>
      </c>
      <c r="G2051" s="249">
        <f t="shared" si="37"/>
        <v>1.5479376571605388</v>
      </c>
      <c r="H2051" s="249">
        <f t="shared" si="37"/>
        <v>1.4842445724335345</v>
      </c>
      <c r="I2051" s="249">
        <f t="shared" si="37"/>
        <v>1.0197611380040863</v>
      </c>
      <c r="K2051" s="266">
        <f t="shared" si="35"/>
        <v>5</v>
      </c>
      <c r="L2051" s="266">
        <f t="shared" si="35"/>
        <v>5</v>
      </c>
      <c r="M2051" s="266">
        <f t="shared" si="35"/>
        <v>3</v>
      </c>
      <c r="N2051" s="266">
        <f t="shared" si="35"/>
        <v>5</v>
      </c>
      <c r="O2051" s="266">
        <f t="shared" si="35"/>
        <v>3</v>
      </c>
      <c r="P2051" s="266">
        <f t="shared" si="36"/>
        <v>3</v>
      </c>
      <c r="Q2051" s="263">
        <v>1.5</v>
      </c>
      <c r="R2051" s="264">
        <v>1</v>
      </c>
      <c r="T2051" s="262">
        <v>2.5212799502798142</v>
      </c>
      <c r="U2051" s="262">
        <v>1.1415664279991924</v>
      </c>
      <c r="V2051" s="262">
        <v>3.5366991394662839</v>
      </c>
    </row>
    <row r="2052" spans="1:22" ht="18" x14ac:dyDescent="0.25">
      <c r="A2052" s="306"/>
      <c r="B2052" s="260" t="s">
        <v>2538</v>
      </c>
      <c r="C2052" s="249">
        <f t="shared" ref="C2052:I2052" si="38">+C1034/(C1035-C1041)</f>
        <v>1.901496749930996</v>
      </c>
      <c r="D2052" s="249">
        <f t="shared" si="38"/>
        <v>1.9591742056767754</v>
      </c>
      <c r="E2052" s="249">
        <f t="shared" si="38"/>
        <v>1.9836831345564903</v>
      </c>
      <c r="F2052" s="249">
        <f t="shared" si="38"/>
        <v>1.8595797372815155</v>
      </c>
      <c r="G2052" s="249">
        <f t="shared" si="38"/>
        <v>1.8388535469958092</v>
      </c>
      <c r="H2052" s="249">
        <f t="shared" si="38"/>
        <v>1.7921829619404872</v>
      </c>
      <c r="I2052" s="249">
        <f t="shared" si="38"/>
        <v>1.7009605054521537</v>
      </c>
      <c r="K2052" s="266">
        <f t="shared" si="35"/>
        <v>5</v>
      </c>
      <c r="L2052" s="266">
        <f t="shared" si="35"/>
        <v>5</v>
      </c>
      <c r="M2052" s="266">
        <f t="shared" si="35"/>
        <v>5</v>
      </c>
      <c r="N2052" s="266">
        <f t="shared" si="35"/>
        <v>5</v>
      </c>
      <c r="O2052" s="266">
        <f t="shared" si="35"/>
        <v>5</v>
      </c>
      <c r="P2052" s="266">
        <f t="shared" si="36"/>
        <v>5</v>
      </c>
      <c r="Q2052" s="263">
        <v>1.6</v>
      </c>
      <c r="R2052" s="264">
        <v>1.2</v>
      </c>
      <c r="T2052" s="262">
        <v>2.1436862093741489</v>
      </c>
      <c r="U2052" s="262">
        <v>1.5918279265535269</v>
      </c>
      <c r="V2052" s="262">
        <v>2.3213087183253265</v>
      </c>
    </row>
    <row r="2053" spans="1:22" ht="18" x14ac:dyDescent="0.25">
      <c r="A2053" s="307" t="s">
        <v>2539</v>
      </c>
      <c r="B2053" s="261" t="s">
        <v>2582</v>
      </c>
      <c r="C2053" s="249">
        <f t="shared" ref="C2053:I2053" si="39">+(C15+C19+C33-C144+C249)/(C741+C769+C1035-C1041)</f>
        <v>1.020059446007511</v>
      </c>
      <c r="D2053" s="249">
        <f t="shared" si="39"/>
        <v>0.99279977161083677</v>
      </c>
      <c r="E2053" s="249">
        <f t="shared" si="39"/>
        <v>1.0557675147717378</v>
      </c>
      <c r="F2053" s="249">
        <f t="shared" si="39"/>
        <v>1.0901585425438698</v>
      </c>
      <c r="G2053" s="249">
        <f t="shared" si="39"/>
        <v>1.113801571711037</v>
      </c>
      <c r="H2053" s="249">
        <f t="shared" si="39"/>
        <v>1.0389031357816014</v>
      </c>
      <c r="I2053" s="249">
        <f t="shared" si="39"/>
        <v>1.1023485700485427</v>
      </c>
      <c r="K2053" s="266">
        <f t="shared" si="35"/>
        <v>0</v>
      </c>
      <c r="L2053" s="266">
        <f t="shared" si="35"/>
        <v>5</v>
      </c>
      <c r="M2053" s="266">
        <f t="shared" si="35"/>
        <v>5</v>
      </c>
      <c r="N2053" s="266">
        <f t="shared" si="35"/>
        <v>5</v>
      </c>
      <c r="O2053" s="266">
        <f t="shared" si="35"/>
        <v>3</v>
      </c>
      <c r="P2053" s="266">
        <f t="shared" si="36"/>
        <v>5</v>
      </c>
      <c r="Q2053" s="263">
        <v>1.05</v>
      </c>
      <c r="R2053" s="264">
        <v>1</v>
      </c>
      <c r="T2053" s="262">
        <v>1.1751980408642801</v>
      </c>
      <c r="U2053" s="262">
        <v>1.0482097095052387</v>
      </c>
      <c r="V2053" s="262">
        <v>1.2120770527665381</v>
      </c>
    </row>
    <row r="2054" spans="1:22" ht="18" x14ac:dyDescent="0.25">
      <c r="A2054" s="308"/>
      <c r="B2054" s="261" t="s">
        <v>2540</v>
      </c>
      <c r="C2054" s="249">
        <f t="shared" ref="C2054:I2054" si="40">+(C15+C19+C33+C2037-C2041)/(C741+C769)</f>
        <v>1.1201889288405009</v>
      </c>
      <c r="D2054" s="249">
        <f t="shared" si="40"/>
        <v>1.097020722605236</v>
      </c>
      <c r="E2054" s="249">
        <f t="shared" si="40"/>
        <v>1.1614868646471521</v>
      </c>
      <c r="F2054" s="249">
        <f t="shared" si="40"/>
        <v>1.1960436818236944</v>
      </c>
      <c r="G2054" s="249">
        <f t="shared" si="40"/>
        <v>1.2184221450996899</v>
      </c>
      <c r="H2054" s="249">
        <f t="shared" si="40"/>
        <v>1.1361977920570596</v>
      </c>
      <c r="I2054" s="249">
        <f t="shared" si="40"/>
        <v>1.1994220491846148</v>
      </c>
      <c r="K2054" s="266">
        <f t="shared" si="35"/>
        <v>0</v>
      </c>
      <c r="L2054" s="266">
        <f t="shared" si="35"/>
        <v>3</v>
      </c>
      <c r="M2054" s="266">
        <f t="shared" si="35"/>
        <v>3</v>
      </c>
      <c r="N2054" s="266">
        <f t="shared" si="35"/>
        <v>5</v>
      </c>
      <c r="O2054" s="266">
        <f t="shared" si="35"/>
        <v>3</v>
      </c>
      <c r="P2054" s="266">
        <f t="shared" si="36"/>
        <v>3</v>
      </c>
      <c r="Q2054" s="263">
        <v>1.2</v>
      </c>
      <c r="R2054" s="264">
        <v>1.1000000000000001</v>
      </c>
      <c r="T2054" s="262">
        <v>1.756373757869865</v>
      </c>
      <c r="U2054" s="262">
        <v>1.3229983174666242</v>
      </c>
      <c r="V2054" s="262">
        <v>1.7708802352880826</v>
      </c>
    </row>
    <row r="2055" spans="1:22" ht="18" x14ac:dyDescent="0.25">
      <c r="A2055" s="308"/>
      <c r="B2055" s="261" t="s">
        <v>6552</v>
      </c>
      <c r="C2055" s="249"/>
      <c r="D2055" s="249">
        <f>+'CDAT y volunt  a activos prod'!C27</f>
        <v>2.756166061832646</v>
      </c>
      <c r="E2055" s="249">
        <f>+'CDAT y volunt  a activos prod'!D27</f>
        <v>2.7878984686298907</v>
      </c>
      <c r="F2055" s="249">
        <f>+'CDAT y volunt  a activos prod'!E27</f>
        <v>3.3053936642649115</v>
      </c>
      <c r="G2055" s="249">
        <f>+'CDAT y volunt  a activos prod'!F27</f>
        <v>3.3287971027368624</v>
      </c>
      <c r="H2055" s="249">
        <f>+'CDAT y volunt  a activos prod'!G27</f>
        <v>2.8282224753760485</v>
      </c>
      <c r="I2055" s="249">
        <f>+'CDAT y volunt  a activos prod'!H27</f>
        <v>2.9749655640045507</v>
      </c>
      <c r="K2055" s="266">
        <f t="shared" si="35"/>
        <v>3</v>
      </c>
      <c r="L2055" s="266">
        <f t="shared" si="35"/>
        <v>3</v>
      </c>
      <c r="M2055" s="266">
        <f t="shared" si="35"/>
        <v>5</v>
      </c>
      <c r="N2055" s="266">
        <f t="shared" si="35"/>
        <v>5</v>
      </c>
      <c r="O2055" s="266">
        <f t="shared" si="35"/>
        <v>3</v>
      </c>
      <c r="P2055" s="266">
        <f t="shared" si="36"/>
        <v>3</v>
      </c>
      <c r="Q2055" s="263">
        <v>3</v>
      </c>
      <c r="R2055" s="264">
        <v>2.5</v>
      </c>
      <c r="T2055" s="262"/>
      <c r="U2055" s="262"/>
      <c r="V2055" s="262"/>
    </row>
    <row r="2056" spans="1:22" ht="18" x14ac:dyDescent="0.25">
      <c r="A2056" s="308"/>
      <c r="B2056" s="260" t="s">
        <v>2541</v>
      </c>
      <c r="C2056" s="249">
        <f t="shared" ref="C2056:I2056" si="41">+C635/C4</f>
        <v>1.3809797419355813E-2</v>
      </c>
      <c r="D2056" s="249">
        <f t="shared" si="41"/>
        <v>1.0681977123043538E-2</v>
      </c>
      <c r="E2056" s="249">
        <f t="shared" si="41"/>
        <v>2.3704105682083126E-2</v>
      </c>
      <c r="F2056" s="249">
        <f t="shared" si="41"/>
        <v>3.6357173515748541E-2</v>
      </c>
      <c r="G2056" s="249">
        <f t="shared" si="41"/>
        <v>2.9102691488795934E-2</v>
      </c>
      <c r="H2056" s="249">
        <f t="shared" si="41"/>
        <v>2.3505517553978769E-2</v>
      </c>
      <c r="I2056" s="249">
        <f t="shared" si="41"/>
        <v>2.2594368160201599E-2</v>
      </c>
      <c r="K2056" s="266">
        <f t="shared" ref="K2056:O2058" si="42">+IF(AND(D2056&gt;$Q2056,D2056&lt;$R2056),3,IF(D2056&gt;$R2056,0,5))</f>
        <v>5</v>
      </c>
      <c r="L2056" s="266">
        <f t="shared" si="42"/>
        <v>5</v>
      </c>
      <c r="M2056" s="266">
        <f t="shared" si="42"/>
        <v>3</v>
      </c>
      <c r="N2056" s="266">
        <f t="shared" si="42"/>
        <v>5</v>
      </c>
      <c r="O2056" s="266">
        <f t="shared" si="42"/>
        <v>5</v>
      </c>
      <c r="P2056" s="266">
        <f>+IF(AND(I2056&gt;$Q2056,I2056&lt;$R2056),3,IF(I2056&gt;$R2056,0,5))</f>
        <v>5</v>
      </c>
      <c r="Q2056" s="263">
        <v>0.03</v>
      </c>
      <c r="R2056" s="264">
        <v>0.04</v>
      </c>
      <c r="T2056" s="262">
        <v>3.865855408633119E-2</v>
      </c>
      <c r="U2056" s="262">
        <v>1.7866465704855838E-2</v>
      </c>
      <c r="V2056" s="262">
        <v>5.5155268557534526E-2</v>
      </c>
    </row>
    <row r="2057" spans="1:22" ht="18" x14ac:dyDescent="0.25">
      <c r="A2057" s="308"/>
      <c r="B2057" s="260" t="s">
        <v>2542</v>
      </c>
      <c r="C2057" s="249">
        <f t="shared" ref="C2057:I2057" si="43">+C741/C249</f>
        <v>0.94407278764994329</v>
      </c>
      <c r="D2057" s="249">
        <f t="shared" si="43"/>
        <v>0.95422435429032004</v>
      </c>
      <c r="E2057" s="249">
        <f t="shared" si="43"/>
        <v>0.99858972450372752</v>
      </c>
      <c r="F2057" s="249">
        <f t="shared" si="43"/>
        <v>0.997074639020334</v>
      </c>
      <c r="G2057" s="249">
        <f t="shared" si="43"/>
        <v>1.0803651749905321</v>
      </c>
      <c r="H2057" s="249">
        <f t="shared" si="43"/>
        <v>1.122081292402173</v>
      </c>
      <c r="I2057" s="249">
        <f t="shared" si="43"/>
        <v>1.0946054046737514</v>
      </c>
      <c r="K2057" s="266">
        <f t="shared" si="42"/>
        <v>3</v>
      </c>
      <c r="L2057" s="266">
        <f t="shared" si="42"/>
        <v>3</v>
      </c>
      <c r="M2057" s="266">
        <f t="shared" si="42"/>
        <v>3</v>
      </c>
      <c r="N2057" s="266">
        <f t="shared" si="42"/>
        <v>0</v>
      </c>
      <c r="O2057" s="266">
        <f t="shared" si="42"/>
        <v>0</v>
      </c>
      <c r="P2057" s="266">
        <f>+IF(AND(I2057&gt;$Q2057,I2057&lt;$R2057),3,IF(I2057&gt;$R2057,0,5))</f>
        <v>0</v>
      </c>
      <c r="Q2057" s="263">
        <v>0.95</v>
      </c>
      <c r="R2057" s="264">
        <v>1.05</v>
      </c>
      <c r="T2057" s="262">
        <v>0.95030396083441737</v>
      </c>
      <c r="U2057" s="262">
        <v>0.90803202723964693</v>
      </c>
      <c r="V2057" s="262">
        <v>1.2377204014520391</v>
      </c>
    </row>
    <row r="2058" spans="1:22" ht="18" x14ac:dyDescent="0.25">
      <c r="A2058" s="308"/>
      <c r="B2058" s="260" t="s">
        <v>2543</v>
      </c>
      <c r="C2058" s="249">
        <f t="shared" ref="C2058:I2058" si="44">(+C769)/C4</f>
        <v>0</v>
      </c>
      <c r="D2058" s="249">
        <f t="shared" si="44"/>
        <v>0</v>
      </c>
      <c r="E2058" s="249">
        <f t="shared" si="44"/>
        <v>0</v>
      </c>
      <c r="F2058" s="249">
        <f t="shared" si="44"/>
        <v>0</v>
      </c>
      <c r="G2058" s="249">
        <f t="shared" si="44"/>
        <v>0</v>
      </c>
      <c r="H2058" s="249">
        <f t="shared" si="44"/>
        <v>0</v>
      </c>
      <c r="I2058" s="249">
        <f t="shared" si="44"/>
        <v>0</v>
      </c>
      <c r="K2058" s="266">
        <f t="shared" si="42"/>
        <v>5</v>
      </c>
      <c r="L2058" s="266">
        <f t="shared" si="42"/>
        <v>5</v>
      </c>
      <c r="M2058" s="266">
        <f t="shared" si="42"/>
        <v>5</v>
      </c>
      <c r="N2058" s="266">
        <f t="shared" si="42"/>
        <v>5</v>
      </c>
      <c r="O2058" s="266">
        <f t="shared" si="42"/>
        <v>5</v>
      </c>
      <c r="P2058" s="266">
        <f>+IF(AND(I2058&gt;$Q2058,I2058&lt;$R2058),3,IF(I2058&gt;$R2058,0,5))</f>
        <v>5</v>
      </c>
      <c r="Q2058" s="263">
        <v>0.05</v>
      </c>
      <c r="R2058" s="264">
        <v>0.1</v>
      </c>
      <c r="T2058" s="262">
        <v>2.7006644007838622E-2</v>
      </c>
      <c r="U2058" s="262">
        <v>0</v>
      </c>
      <c r="V2058" s="262">
        <v>6.43689825642194E-3</v>
      </c>
    </row>
    <row r="2059" spans="1:22" ht="18" x14ac:dyDescent="0.25">
      <c r="A2059" s="308"/>
      <c r="B2059" s="260" t="s">
        <v>2544</v>
      </c>
      <c r="C2059" s="249">
        <f t="shared" ref="C2059:I2059" si="45">+C249/C4</f>
        <v>0.85210290226663954</v>
      </c>
      <c r="D2059" s="249">
        <f t="shared" si="45"/>
        <v>0.82624593045499295</v>
      </c>
      <c r="E2059" s="249">
        <f t="shared" si="45"/>
        <v>0.77097606432418364</v>
      </c>
      <c r="F2059" s="249">
        <f t="shared" si="45"/>
        <v>0.77625460715086325</v>
      </c>
      <c r="G2059" s="249">
        <f t="shared" si="45"/>
        <v>0.71725986684556375</v>
      </c>
      <c r="H2059" s="249">
        <f t="shared" si="45"/>
        <v>0.69065695262370919</v>
      </c>
      <c r="I2059" s="249">
        <f t="shared" si="45"/>
        <v>0.70543266134564642</v>
      </c>
      <c r="K2059" s="266">
        <f t="shared" ref="K2059:O2066" si="46">+IF(AND(D2059&lt;$Q2059,D2059&gt;$R2059),3,IF(D2059&lt;$R2059,0,5))</f>
        <v>5</v>
      </c>
      <c r="L2059" s="266">
        <f t="shared" si="46"/>
        <v>3</v>
      </c>
      <c r="M2059" s="266">
        <f t="shared" si="46"/>
        <v>3</v>
      </c>
      <c r="N2059" s="266">
        <f t="shared" si="46"/>
        <v>3</v>
      </c>
      <c r="O2059" s="266">
        <f t="shared" si="46"/>
        <v>0</v>
      </c>
      <c r="P2059" s="266">
        <f t="shared" ref="P2059:P2066" si="47">+IF(AND(I2059&lt;$Q2059,I2059&gt;$R2059),3,IF(I2059&lt;$R2059,0,5))</f>
        <v>3</v>
      </c>
      <c r="Q2059" s="263">
        <v>0.8</v>
      </c>
      <c r="R2059" s="264">
        <v>0.7</v>
      </c>
      <c r="T2059" s="262">
        <v>0.70481012973494661</v>
      </c>
      <c r="U2059" s="262">
        <v>0.7489730601168233</v>
      </c>
      <c r="V2059" s="262">
        <v>0.84280405664902436</v>
      </c>
    </row>
    <row r="2060" spans="1:22" ht="18" x14ac:dyDescent="0.25">
      <c r="A2060" s="308"/>
      <c r="B2060" s="265" t="s">
        <v>2583</v>
      </c>
      <c r="C2060" s="249">
        <f t="shared" ref="C2060:I2060" si="48">+(C5+C33+C611)/(C741+C1035)</f>
        <v>0.1505349873964543</v>
      </c>
      <c r="D2060" s="249">
        <f t="shared" si="48"/>
        <v>0.18891956098189389</v>
      </c>
      <c r="E2060" s="249">
        <f t="shared" si="48"/>
        <v>0.24395478609586485</v>
      </c>
      <c r="F2060" s="249">
        <f t="shared" si="48"/>
        <v>0.21970071484224282</v>
      </c>
      <c r="G2060" s="249">
        <f t="shared" si="48"/>
        <v>0.30095603458371023</v>
      </c>
      <c r="H2060" s="249">
        <f t="shared" si="48"/>
        <v>0.34085859308375116</v>
      </c>
      <c r="I2060" s="249">
        <f t="shared" si="48"/>
        <v>0.32251824399898854</v>
      </c>
      <c r="K2060" s="266">
        <f t="shared" si="46"/>
        <v>3</v>
      </c>
      <c r="L2060" s="266">
        <f t="shared" si="46"/>
        <v>5</v>
      </c>
      <c r="M2060" s="266">
        <f t="shared" si="46"/>
        <v>5</v>
      </c>
      <c r="N2060" s="266">
        <f t="shared" si="46"/>
        <v>5</v>
      </c>
      <c r="O2060" s="266">
        <f t="shared" si="46"/>
        <v>5</v>
      </c>
      <c r="P2060" s="266">
        <f t="shared" si="47"/>
        <v>5</v>
      </c>
      <c r="Q2060" s="263">
        <v>0.2</v>
      </c>
      <c r="R2060" s="264">
        <v>0.15</v>
      </c>
      <c r="T2060" s="262">
        <v>0.37303908703521876</v>
      </c>
      <c r="U2060" s="262">
        <v>0.27613287865971686</v>
      </c>
      <c r="V2060" s="262">
        <v>0.49174678366367303</v>
      </c>
    </row>
    <row r="2061" spans="1:22" ht="18" x14ac:dyDescent="0.25">
      <c r="A2061" s="308"/>
      <c r="B2061" s="260" t="s">
        <v>2545</v>
      </c>
      <c r="C2061" s="249">
        <f t="shared" ref="C2061:I2061" si="49">+(C1034-C1035)/C4</f>
        <v>6.0076438885177108E-2</v>
      </c>
      <c r="D2061" s="249">
        <f t="shared" si="49"/>
        <v>6.4156396553552125E-2</v>
      </c>
      <c r="E2061" s="249">
        <f t="shared" si="49"/>
        <v>6.4925421749000817E-2</v>
      </c>
      <c r="F2061" s="249">
        <f t="shared" si="49"/>
        <v>5.579151172503078E-2</v>
      </c>
      <c r="G2061" s="249">
        <f t="shared" si="49"/>
        <v>5.3182950826620501E-2</v>
      </c>
      <c r="H2061" s="249">
        <f t="shared" si="49"/>
        <v>4.9134614442613404E-2</v>
      </c>
      <c r="I2061" s="249">
        <f t="shared" si="49"/>
        <v>4.3443075294747863E-2</v>
      </c>
      <c r="K2061" s="266">
        <f t="shared" si="46"/>
        <v>3</v>
      </c>
      <c r="L2061" s="266">
        <f t="shared" si="46"/>
        <v>3</v>
      </c>
      <c r="M2061" s="266">
        <f t="shared" si="46"/>
        <v>0</v>
      </c>
      <c r="N2061" s="266">
        <f t="shared" si="46"/>
        <v>0</v>
      </c>
      <c r="O2061" s="266">
        <f t="shared" si="46"/>
        <v>0</v>
      </c>
      <c r="P2061" s="266">
        <f t="shared" si="47"/>
        <v>0</v>
      </c>
      <c r="Q2061" s="263">
        <v>0.1</v>
      </c>
      <c r="R2061" s="264">
        <v>0.06</v>
      </c>
      <c r="T2061" s="262">
        <v>0.11809653939209411</v>
      </c>
      <c r="U2061" s="262">
        <v>7.3422597317633495E-2</v>
      </c>
      <c r="V2061" s="262">
        <v>0.16256814591368146</v>
      </c>
    </row>
    <row r="2062" spans="1:22" ht="18" x14ac:dyDescent="0.25">
      <c r="A2062" s="309" t="s">
        <v>2571</v>
      </c>
      <c r="B2062" s="260" t="s">
        <v>5630</v>
      </c>
      <c r="C2062" s="249">
        <f t="shared" ref="C2062:I2062" si="50">+(C1293+C1330+C1341-C1627-C1951)/(C1439+C1485-C1521)</f>
        <v>1.6649575651674453</v>
      </c>
      <c r="D2062" s="249">
        <f t="shared" si="50"/>
        <v>1.8541345806391309</v>
      </c>
      <c r="E2062" s="249">
        <f t="shared" si="50"/>
        <v>1.6223517510639935</v>
      </c>
      <c r="F2062" s="249">
        <f t="shared" si="50"/>
        <v>1.4736608856515867</v>
      </c>
      <c r="G2062" s="249">
        <f t="shared" si="50"/>
        <v>1.7455746826287744</v>
      </c>
      <c r="H2062" s="249">
        <f t="shared" si="50"/>
        <v>1.7824680325953892</v>
      </c>
      <c r="I2062" s="249">
        <f t="shared" si="50"/>
        <v>1.4871688967075962</v>
      </c>
      <c r="K2062" s="266">
        <f t="shared" si="46"/>
        <v>5</v>
      </c>
      <c r="L2062" s="266">
        <f t="shared" si="46"/>
        <v>5</v>
      </c>
      <c r="M2062" s="266">
        <f t="shared" si="46"/>
        <v>3</v>
      </c>
      <c r="N2062" s="266">
        <f t="shared" si="46"/>
        <v>5</v>
      </c>
      <c r="O2062" s="266">
        <f t="shared" si="46"/>
        <v>5</v>
      </c>
      <c r="P2062" s="266">
        <f t="shared" si="47"/>
        <v>3</v>
      </c>
      <c r="Q2062" s="263">
        <v>1.6</v>
      </c>
      <c r="R2062" s="264">
        <v>1.4</v>
      </c>
      <c r="T2062" s="262">
        <v>1.8257994442532637</v>
      </c>
      <c r="U2062" s="262">
        <v>1.6160779817508522</v>
      </c>
      <c r="V2062" s="262">
        <v>2.2144410161179278</v>
      </c>
    </row>
    <row r="2063" spans="1:22" ht="18" x14ac:dyDescent="0.25">
      <c r="A2063" s="309"/>
      <c r="B2063" s="260" t="s">
        <v>5631</v>
      </c>
      <c r="C2063" s="249">
        <f t="shared" ref="C2063:I2063" si="51">+(C1065+C1670+C1521)/(C1088-C1345)</f>
        <v>0.25852208145281752</v>
      </c>
      <c r="D2063" s="249">
        <f t="shared" si="51"/>
        <v>0.30079854844599396</v>
      </c>
      <c r="E2063" s="249">
        <f t="shared" si="51"/>
        <v>0.25095529008294459</v>
      </c>
      <c r="F2063" s="249">
        <f t="shared" si="51"/>
        <v>0.18208403941958254</v>
      </c>
      <c r="G2063" s="249">
        <f t="shared" si="51"/>
        <v>0.19373754763069628</v>
      </c>
      <c r="H2063" s="249">
        <f t="shared" si="51"/>
        <v>0.16573182207726331</v>
      </c>
      <c r="I2063" s="249">
        <f t="shared" si="51"/>
        <v>0.12019497972426511</v>
      </c>
      <c r="K2063" s="266">
        <f t="shared" si="46"/>
        <v>5</v>
      </c>
      <c r="L2063" s="266">
        <f t="shared" si="46"/>
        <v>5</v>
      </c>
      <c r="M2063" s="266">
        <f t="shared" si="46"/>
        <v>3</v>
      </c>
      <c r="N2063" s="266">
        <f t="shared" si="46"/>
        <v>3</v>
      </c>
      <c r="O2063" s="266">
        <f t="shared" si="46"/>
        <v>3</v>
      </c>
      <c r="P2063" s="266">
        <f t="shared" si="47"/>
        <v>0</v>
      </c>
      <c r="Q2063" s="263">
        <v>0.2</v>
      </c>
      <c r="R2063" s="264">
        <v>0.15</v>
      </c>
      <c r="T2063" s="262">
        <v>0.26166637279209287</v>
      </c>
      <c r="U2063" s="262">
        <v>0.23862636076008159</v>
      </c>
      <c r="V2063" s="262">
        <v>0.39229204277744617</v>
      </c>
    </row>
    <row r="2064" spans="1:22" ht="18" x14ac:dyDescent="0.25">
      <c r="A2064" s="309"/>
      <c r="B2064" s="260" t="s">
        <v>2546</v>
      </c>
      <c r="C2064" s="249">
        <f t="shared" ref="C2064:I2064" si="52">+C1065/C1088</f>
        <v>0.17737023919231448</v>
      </c>
      <c r="D2064" s="249">
        <f t="shared" si="52"/>
        <v>0.2311832603237696</v>
      </c>
      <c r="E2064" s="249">
        <f t="shared" si="52"/>
        <v>0.18633121517108781</v>
      </c>
      <c r="F2064" s="249">
        <f t="shared" si="52"/>
        <v>0.11360997025170143</v>
      </c>
      <c r="G2064" s="249">
        <f t="shared" si="52"/>
        <v>0.14188055913052441</v>
      </c>
      <c r="H2064" s="249">
        <f t="shared" si="52"/>
        <v>0.11334825670458785</v>
      </c>
      <c r="I2064" s="249">
        <f t="shared" si="52"/>
        <v>5.9549005357629331E-2</v>
      </c>
      <c r="K2064" s="266">
        <f t="shared" si="46"/>
        <v>5</v>
      </c>
      <c r="L2064" s="266">
        <f t="shared" si="46"/>
        <v>5</v>
      </c>
      <c r="M2064" s="266">
        <f t="shared" si="46"/>
        <v>3</v>
      </c>
      <c r="N2064" s="266">
        <f t="shared" si="46"/>
        <v>3</v>
      </c>
      <c r="O2064" s="266">
        <f t="shared" si="46"/>
        <v>3</v>
      </c>
      <c r="P2064" s="266">
        <f t="shared" si="47"/>
        <v>0</v>
      </c>
      <c r="Q2064" s="263">
        <v>0.15</v>
      </c>
      <c r="R2064" s="264">
        <v>0.1</v>
      </c>
      <c r="T2064" s="262">
        <v>0.14752905741923847</v>
      </c>
      <c r="U2064" s="262">
        <v>0.11935426459102977</v>
      </c>
      <c r="V2064" s="262">
        <v>0.2463107587878306</v>
      </c>
    </row>
    <row r="2065" spans="1:22" ht="18" x14ac:dyDescent="0.25">
      <c r="A2065" s="309"/>
      <c r="B2065" s="260" t="s">
        <v>2547</v>
      </c>
      <c r="C2065" s="249">
        <f>+(C1065*60%+C1521+C1670+C1952+C1953+C1954+C1955)/+AVERAGE(C2038:C2038)</f>
        <v>6.4926647126040488E-2</v>
      </c>
      <c r="D2065" s="249">
        <f>+(D1065*60%+D1521+D1670+D1952+D1953+D1954+D1955)/+AVERAGE(D2038:D2038)</f>
        <v>6.5798829292449998E-2</v>
      </c>
      <c r="E2065" s="249">
        <f>+(E1065*60%+E1521+E1670+E1952+E1953+E1954+E1955)/+AVERAGE(E2038:E2038)</f>
        <v>6.0451205563819256E-2</v>
      </c>
      <c r="F2065" s="249">
        <f>+(F1065*60%+F1521+F1670+F1952+F1953+F1954+F1955)/+AVERAGE(E2038:F2038)</f>
        <v>6.2174158867384241E-2</v>
      </c>
      <c r="G2065" s="249">
        <f>+(G1065*60%+G1521+G1670+G1952+G1953+G1954+G1955)/+AVERAGE(F2038:G2038)</f>
        <v>5.2247168378398441E-2</v>
      </c>
      <c r="H2065" s="249">
        <f>+(H1065*60%+H1521+H1670+H1952+H1953+H1954+H1955)/+AVERAGE(G2038:H2038)</f>
        <v>4.9790192791042145E-2</v>
      </c>
      <c r="I2065" s="249">
        <f>+(I1065*60%+I1521+I1670+I1952+I1953+I1954+I1955)/+AVERAGE(H2038:I2038)/I1*12</f>
        <v>4.549109587943375E-2</v>
      </c>
      <c r="K2065" s="266">
        <f t="shared" si="46"/>
        <v>5</v>
      </c>
      <c r="L2065" s="266">
        <f t="shared" si="46"/>
        <v>5</v>
      </c>
      <c r="M2065" s="266">
        <f t="shared" si="46"/>
        <v>5</v>
      </c>
      <c r="N2065" s="266">
        <f t="shared" si="46"/>
        <v>3</v>
      </c>
      <c r="O2065" s="266">
        <f t="shared" si="46"/>
        <v>3</v>
      </c>
      <c r="P2065" s="266">
        <f t="shared" si="47"/>
        <v>3</v>
      </c>
      <c r="Q2065" s="263">
        <v>0.06</v>
      </c>
      <c r="R2065" s="264">
        <v>0.04</v>
      </c>
      <c r="T2065" s="262">
        <v>4.7697957702755207E-2</v>
      </c>
      <c r="U2065" s="262">
        <v>4.4393672273101627E-2</v>
      </c>
      <c r="V2065" s="262">
        <v>5.9689111545814078E-2</v>
      </c>
    </row>
    <row r="2066" spans="1:22" ht="18" x14ac:dyDescent="0.25">
      <c r="A2066" s="309"/>
      <c r="B2066" s="260" t="s">
        <v>2548</v>
      </c>
      <c r="C2066" s="249">
        <f>+C1065/+AVERAGE(C1035:C1035)</f>
        <v>0.33015712482900239</v>
      </c>
      <c r="D2066" s="249">
        <f>+D1065/+AVERAGE(D1035:D1035)</f>
        <v>0.4043924658241182</v>
      </c>
      <c r="E2066" s="249">
        <f>+E1065/+AVERAGE(E1035:E1035)</f>
        <v>0.30094690409853037</v>
      </c>
      <c r="F2066" s="249">
        <f>+F1065/+AVERAGE(E1035:F1035)</f>
        <v>0.19712218333318626</v>
      </c>
      <c r="G2066" s="249">
        <f>+G1065/+AVERAGE(F1035:G1035)</f>
        <v>0.21725124013228242</v>
      </c>
      <c r="H2066" s="249">
        <f>+H1065/+AVERAGE(G1035:H1035)</f>
        <v>0.17281259524617915</v>
      </c>
      <c r="I2066" s="249">
        <f>(+I1065/+AVERAGE(H1035:I1035))/I1*12</f>
        <v>8.2805153257864292E-2</v>
      </c>
      <c r="K2066" s="266">
        <f t="shared" si="46"/>
        <v>5</v>
      </c>
      <c r="L2066" s="266">
        <f t="shared" si="46"/>
        <v>5</v>
      </c>
      <c r="M2066" s="266">
        <f t="shared" si="46"/>
        <v>5</v>
      </c>
      <c r="N2066" s="266">
        <f t="shared" si="46"/>
        <v>5</v>
      </c>
      <c r="O2066" s="266">
        <f t="shared" si="46"/>
        <v>5</v>
      </c>
      <c r="P2066" s="266">
        <f t="shared" si="47"/>
        <v>5</v>
      </c>
      <c r="Q2066" s="263">
        <v>0.08</v>
      </c>
      <c r="R2066" s="264">
        <v>0.04</v>
      </c>
      <c r="T2066" s="262">
        <v>0.10533483823631123</v>
      </c>
      <c r="U2066" s="262">
        <v>7.1117574149491616E-2</v>
      </c>
      <c r="V2066" s="262">
        <v>0.16066777057905851</v>
      </c>
    </row>
    <row r="2067" spans="1:22" ht="18" x14ac:dyDescent="0.25">
      <c r="A2067" s="309"/>
      <c r="B2067" s="260" t="s">
        <v>2549</v>
      </c>
      <c r="C2067" s="249">
        <f>+C1293/+AVERAGE(C249:C249)</f>
        <v>0.11545734933655465</v>
      </c>
      <c r="D2067" s="249">
        <f>+D1293/+AVERAGE(D249:D249)</f>
        <v>0.11390510097346331</v>
      </c>
      <c r="E2067" s="249">
        <f>+E1293/+AVERAGE(E249:E249)</f>
        <v>0.11451050595387241</v>
      </c>
      <c r="F2067" s="249">
        <f>+F1293/+AVERAGE(E249:F249)</f>
        <v>0.11825029892991104</v>
      </c>
      <c r="G2067" s="249">
        <f>+G1293/+AVERAGE(F249:G249)</f>
        <v>0.11209447661976377</v>
      </c>
      <c r="H2067" s="249">
        <f>+H1293/+AVERAGE(G249:H249)</f>
        <v>0.11270781564299932</v>
      </c>
      <c r="I2067" s="249">
        <f>(+I1293/+AVERAGE(H249:I249))/I1*12</f>
        <v>0.10534266532105789</v>
      </c>
      <c r="K2067" s="266">
        <f t="shared" ref="K2067:O2070" si="53">+IF(AND(D2067&gt;$Q2067,D2067&lt;$R2067),3,IF(D2067&gt;$R2067,0,5))</f>
        <v>5</v>
      </c>
      <c r="L2067" s="266">
        <f t="shared" si="53"/>
        <v>5</v>
      </c>
      <c r="M2067" s="266">
        <f t="shared" si="53"/>
        <v>5</v>
      </c>
      <c r="N2067" s="266">
        <f t="shared" si="53"/>
        <v>5</v>
      </c>
      <c r="O2067" s="266">
        <f t="shared" si="53"/>
        <v>5</v>
      </c>
      <c r="P2067" s="266">
        <f>+IF(AND(I2067&gt;$Q2067,I2067&lt;$R2067),3,IF(I2067&gt;$R2067,0,5))</f>
        <v>5</v>
      </c>
      <c r="Q2067" s="263">
        <v>0.12</v>
      </c>
      <c r="R2067" s="264">
        <v>0.14000000000000001</v>
      </c>
      <c r="T2067" s="262">
        <v>0.11126668678633073</v>
      </c>
      <c r="U2067" s="262">
        <v>0.10940600769715764</v>
      </c>
      <c r="V2067" s="262">
        <v>0.12479732149740658</v>
      </c>
    </row>
    <row r="2068" spans="1:22" ht="18" x14ac:dyDescent="0.25">
      <c r="A2068" s="309"/>
      <c r="B2068" s="260" t="s">
        <v>2550</v>
      </c>
      <c r="C2068" s="249">
        <f>+(C1952+C1953+C1954+C1955)/+AVERAGE(C741:C741)</f>
        <v>4.2599117577745753E-2</v>
      </c>
      <c r="D2068" s="249">
        <f>+(D1952+D1953+D1954+D1955)/+AVERAGE(D741:D741)</f>
        <v>4.1041089381846592E-2</v>
      </c>
      <c r="E2068" s="249">
        <f>+(E1952+E1953+E1954+E1955)/+AVERAGE(E741:E741)</f>
        <v>4.2050313499734537E-2</v>
      </c>
      <c r="F2068" s="249">
        <f>+(F1952+F1953+F1954+F1955)/+AVERAGE(E741:F741)</f>
        <v>4.7624380602160205E-2</v>
      </c>
      <c r="G2068" s="249">
        <f>+(G1952+G1953+G1954+G1955)/+AVERAGE(F741:G741)</f>
        <v>3.9311718747762507E-2</v>
      </c>
      <c r="H2068" s="249">
        <f>+(H1952+H1953+H1954+H1955)/+AVERAGE(G741:H741)</f>
        <v>3.9222928264975421E-2</v>
      </c>
      <c r="I2068" s="249">
        <f>(+(I1952+I1953+I1954+I1955)/+AVERAGE(H741:I741))/I1*12</f>
        <v>3.8410722466319373E-2</v>
      </c>
      <c r="K2068" s="266">
        <f t="shared" si="53"/>
        <v>3</v>
      </c>
      <c r="L2068" s="266">
        <f t="shared" si="53"/>
        <v>3</v>
      </c>
      <c r="M2068" s="266">
        <f t="shared" si="53"/>
        <v>3</v>
      </c>
      <c r="N2068" s="266">
        <f t="shared" si="53"/>
        <v>5</v>
      </c>
      <c r="O2068" s="266">
        <f t="shared" si="53"/>
        <v>5</v>
      </c>
      <c r="P2068" s="266">
        <f>+IF(AND(I2068&gt;$Q2068,I2068&lt;$R2068),3,IF(I2068&gt;$R2068,0,5))</f>
        <v>5</v>
      </c>
      <c r="Q2068" s="263">
        <v>0.04</v>
      </c>
      <c r="R2068" s="264">
        <v>0.06</v>
      </c>
      <c r="T2068" s="262">
        <v>3.0807738271458354E-2</v>
      </c>
      <c r="U2068" s="262">
        <v>3.2436416328529283E-2</v>
      </c>
      <c r="V2068" s="262">
        <v>4.4169811948887257E-2</v>
      </c>
    </row>
    <row r="2069" spans="1:22" ht="18" x14ac:dyDescent="0.25">
      <c r="A2069" s="309"/>
      <c r="B2069" s="260" t="s">
        <v>2551</v>
      </c>
      <c r="C2069" s="249">
        <f t="shared" ref="C2069:I2069" si="54">+(C1439+C1485-C1521)/(C1293+C1330)</f>
        <v>0.37173505163995435</v>
      </c>
      <c r="D2069" s="249">
        <f t="shared" si="54"/>
        <v>0.33581079910355799</v>
      </c>
      <c r="E2069" s="249">
        <f t="shared" si="54"/>
        <v>0.37172644398099225</v>
      </c>
      <c r="F2069" s="249">
        <f t="shared" si="54"/>
        <v>0.38430433615946852</v>
      </c>
      <c r="G2069" s="249">
        <f t="shared" si="54"/>
        <v>0.35130088771551127</v>
      </c>
      <c r="H2069" s="249">
        <f t="shared" si="54"/>
        <v>0.31826782722794883</v>
      </c>
      <c r="I2069" s="249">
        <f t="shared" si="54"/>
        <v>0.37856664561516717</v>
      </c>
      <c r="K2069" s="266">
        <f t="shared" si="53"/>
        <v>5</v>
      </c>
      <c r="L2069" s="266">
        <f t="shared" si="53"/>
        <v>3</v>
      </c>
      <c r="M2069" s="266">
        <f t="shared" si="53"/>
        <v>3</v>
      </c>
      <c r="N2069" s="266">
        <f t="shared" si="53"/>
        <v>3</v>
      </c>
      <c r="O2069" s="266">
        <f t="shared" si="53"/>
        <v>5</v>
      </c>
      <c r="P2069" s="266">
        <f>+IF(AND(I2069&gt;$Q2069,I2069&lt;$R2069),3,IF(I2069&gt;$R2069,0,5))</f>
        <v>3</v>
      </c>
      <c r="Q2069" s="263">
        <v>0.35</v>
      </c>
      <c r="R2069" s="264">
        <v>0.4</v>
      </c>
      <c r="T2069" s="262">
        <v>0.44942893849853838</v>
      </c>
      <c r="U2069" s="262">
        <v>0.42274708121283627</v>
      </c>
      <c r="V2069" s="262">
        <v>0.59774423760111273</v>
      </c>
    </row>
    <row r="2070" spans="1:22" ht="18" x14ac:dyDescent="0.25">
      <c r="A2070" s="309"/>
      <c r="B2070" s="260" t="s">
        <v>2552</v>
      </c>
      <c r="C2070" s="249">
        <f t="shared" ref="C2070:I2070" si="55">+(C1522)/C1293</f>
        <v>4.8414543294226405E-2</v>
      </c>
      <c r="D2070" s="249">
        <f t="shared" si="55"/>
        <v>5.350612859960556E-2</v>
      </c>
      <c r="E2070" s="249">
        <f t="shared" si="55"/>
        <v>5.5909410710103788E-2</v>
      </c>
      <c r="F2070" s="249">
        <f t="shared" si="55"/>
        <v>6.7641253478446628E-2</v>
      </c>
      <c r="G2070" s="249">
        <f t="shared" si="55"/>
        <v>8.1524022833907528E-2</v>
      </c>
      <c r="H2070" s="249">
        <f t="shared" si="55"/>
        <v>0.11940186752350156</v>
      </c>
      <c r="I2070" s="249">
        <f t="shared" si="55"/>
        <v>7.6392416843956146E-2</v>
      </c>
      <c r="K2070" s="266">
        <f t="shared" si="53"/>
        <v>5</v>
      </c>
      <c r="L2070" s="266">
        <f t="shared" si="53"/>
        <v>5</v>
      </c>
      <c r="M2070" s="266">
        <f t="shared" si="53"/>
        <v>3</v>
      </c>
      <c r="N2070" s="266">
        <f t="shared" si="53"/>
        <v>3</v>
      </c>
      <c r="O2070" s="266">
        <f t="shared" si="53"/>
        <v>0</v>
      </c>
      <c r="P2070" s="266">
        <f>+IF(AND(I2070&gt;$Q2070,I2070&lt;$R2070),3,IF(I2070&gt;$R2070,0,5))</f>
        <v>3</v>
      </c>
      <c r="Q2070" s="263">
        <v>0.06</v>
      </c>
      <c r="R2070" s="264">
        <v>0.1</v>
      </c>
      <c r="T2070" s="262">
        <v>8.356756248566069E-2</v>
      </c>
      <c r="U2070" s="262">
        <v>5.4252524682053507E-2</v>
      </c>
      <c r="V2070" s="262">
        <v>0.10333356858778894</v>
      </c>
    </row>
    <row r="2071" spans="1:22" ht="18" x14ac:dyDescent="0.25">
      <c r="A2071" s="310" t="s">
        <v>2571</v>
      </c>
      <c r="B2071" s="260" t="s">
        <v>5632</v>
      </c>
      <c r="C2071" s="268"/>
      <c r="D2071" s="249">
        <f t="shared" ref="D2071:I2072" si="56">+D2037/C2037-1</f>
        <v>0.22896680135478942</v>
      </c>
      <c r="E2071" s="249">
        <f t="shared" si="56"/>
        <v>0.15244743907704761</v>
      </c>
      <c r="F2071" s="249">
        <f t="shared" si="56"/>
        <v>0.20383194647962988</v>
      </c>
      <c r="G2071" s="249">
        <f t="shared" si="56"/>
        <v>0.11248538451829582</v>
      </c>
      <c r="H2071" s="249">
        <f t="shared" si="56"/>
        <v>0.12198034749872888</v>
      </c>
      <c r="I2071" s="249">
        <f t="shared" si="56"/>
        <v>4.5132541873551979E-2</v>
      </c>
      <c r="K2071" s="266">
        <f t="shared" ref="K2071:O2073" si="57">+IF(AND(D2071&lt;$Q2071,D2071&gt;$R2071),3,IF(D2071&lt;$R2071,0,5))</f>
        <v>5</v>
      </c>
      <c r="L2071" s="266">
        <f t="shared" si="57"/>
        <v>5</v>
      </c>
      <c r="M2071" s="266">
        <f t="shared" si="57"/>
        <v>5</v>
      </c>
      <c r="N2071" s="266">
        <f t="shared" si="57"/>
        <v>5</v>
      </c>
      <c r="O2071" s="266">
        <f t="shared" si="57"/>
        <v>5</v>
      </c>
      <c r="P2071" s="266">
        <f>+IF(AND(I2071&lt;$Q2071,I2071&gt;$R2071),3,IF(I2071&lt;$R2071,0,5))</f>
        <v>3</v>
      </c>
      <c r="Q2071" s="263">
        <v>0.06</v>
      </c>
      <c r="R2071" s="264">
        <v>0</v>
      </c>
      <c r="T2071" s="262">
        <v>5.3966641390957144E-2</v>
      </c>
      <c r="U2071" s="262"/>
      <c r="V2071" s="262"/>
    </row>
    <row r="2072" spans="1:22" ht="18" x14ac:dyDescent="0.25">
      <c r="A2072" s="310"/>
      <c r="B2072" s="260" t="s">
        <v>5633</v>
      </c>
      <c r="C2072" s="268"/>
      <c r="D2072" s="249">
        <f t="shared" si="56"/>
        <v>0.24193467498793164</v>
      </c>
      <c r="E2072" s="249">
        <f t="shared" si="56"/>
        <v>0.20583359759172182</v>
      </c>
      <c r="F2072" s="249">
        <f t="shared" si="56"/>
        <v>0.19747845643099238</v>
      </c>
      <c r="G2072" s="249">
        <f t="shared" si="56"/>
        <v>0.19845323777118673</v>
      </c>
      <c r="H2072" s="249">
        <f t="shared" si="56"/>
        <v>0.16326568625585391</v>
      </c>
      <c r="I2072" s="249">
        <f t="shared" si="56"/>
        <v>1.9208237654249061E-2</v>
      </c>
      <c r="K2072" s="266">
        <f t="shared" si="57"/>
        <v>5</v>
      </c>
      <c r="L2072" s="266">
        <f t="shared" si="57"/>
        <v>5</v>
      </c>
      <c r="M2072" s="266">
        <f t="shared" si="57"/>
        <v>5</v>
      </c>
      <c r="N2072" s="266">
        <f t="shared" si="57"/>
        <v>5</v>
      </c>
      <c r="O2072" s="266">
        <f t="shared" si="57"/>
        <v>5</v>
      </c>
      <c r="P2072" s="266">
        <f>+IF(AND(I2072&lt;$Q2072,I2072&gt;$R2072),3,IF(I2072&lt;$R2072,0,5))</f>
        <v>3</v>
      </c>
      <c r="Q2072" s="263">
        <v>0.06</v>
      </c>
      <c r="R2072" s="264">
        <v>0</v>
      </c>
      <c r="T2072" s="262">
        <v>4.1393299513676644E-2</v>
      </c>
      <c r="U2072" s="262"/>
      <c r="V2072" s="262"/>
    </row>
    <row r="2073" spans="1:22" ht="18" x14ac:dyDescent="0.25">
      <c r="A2073" s="310"/>
      <c r="B2073" s="260" t="s">
        <v>2553</v>
      </c>
      <c r="C2073" s="268"/>
      <c r="D2073" s="249">
        <f t="shared" ref="D2073:I2073" si="58">+D2030/C2030-1</f>
        <v>0.2242609582059123</v>
      </c>
      <c r="E2073" s="249">
        <f t="shared" si="58"/>
        <v>4.9125728559533677E-2</v>
      </c>
      <c r="F2073" s="249">
        <f t="shared" si="58"/>
        <v>0.11507936507936511</v>
      </c>
      <c r="G2073" s="249">
        <f t="shared" si="58"/>
        <v>5.6939501779358359E-3</v>
      </c>
      <c r="H2073" s="249">
        <f t="shared" si="58"/>
        <v>-7.7848549186129157E-3</v>
      </c>
      <c r="I2073" s="249">
        <f t="shared" si="58"/>
        <v>-2.2824536376604865E-2</v>
      </c>
      <c r="K2073" s="266">
        <f t="shared" si="57"/>
        <v>5</v>
      </c>
      <c r="L2073" s="266">
        <f t="shared" si="57"/>
        <v>5</v>
      </c>
      <c r="M2073" s="266">
        <f t="shared" si="57"/>
        <v>5</v>
      </c>
      <c r="N2073" s="266">
        <f t="shared" si="57"/>
        <v>3</v>
      </c>
      <c r="O2073" s="266">
        <f t="shared" si="57"/>
        <v>0</v>
      </c>
      <c r="P2073" s="266">
        <f>+IF(AND(I2073&lt;$Q2073,I2073&gt;$R2073),3,IF(I2073&lt;$R2073,0,5))</f>
        <v>0</v>
      </c>
      <c r="Q2073" s="263">
        <v>0.03</v>
      </c>
      <c r="R2073" s="264">
        <v>0</v>
      </c>
      <c r="T2073" s="262">
        <v>-1.2494115682122706E-2</v>
      </c>
      <c r="U2073" s="262"/>
      <c r="V2073" s="262"/>
    </row>
    <row r="2075" spans="1:22" ht="18" x14ac:dyDescent="0.25">
      <c r="A2075" s="267"/>
      <c r="B2075" s="267" t="s">
        <v>5635</v>
      </c>
      <c r="C2075" s="267"/>
      <c r="D2075" s="267"/>
      <c r="E2075" s="267"/>
      <c r="F2075" s="267"/>
      <c r="G2075" s="267"/>
      <c r="H2075" s="267"/>
      <c r="I2075" s="267"/>
      <c r="K2075" s="249">
        <f t="shared" ref="K2075:O2075" si="59">+SUM(K2048:K2073)/(COUNT(K2048:K2073)*5)</f>
        <v>0.84615384615384615</v>
      </c>
      <c r="L2075" s="249">
        <f t="shared" si="59"/>
        <v>0.89230769230769236</v>
      </c>
      <c r="M2075" s="249">
        <f t="shared" si="59"/>
        <v>0.77692307692307694</v>
      </c>
      <c r="N2075" s="249">
        <f t="shared" si="59"/>
        <v>0.8</v>
      </c>
      <c r="O2075" s="249">
        <f t="shared" si="59"/>
        <v>0.7</v>
      </c>
      <c r="P2075" s="249">
        <f>+SUM(P2048:P2073)/(COUNT(P2048:P2073)*5)</f>
        <v>0.60769230769230764</v>
      </c>
      <c r="Q2075" s="263">
        <v>0.7</v>
      </c>
      <c r="R2075" s="264">
        <v>0.6</v>
      </c>
    </row>
  </sheetData>
  <autoFilter ref="A3:I2026" xr:uid="{79F0AD4E-86CA-4775-85BE-613EC693773B}"/>
  <mergeCells count="7">
    <mergeCell ref="A2048:A2052"/>
    <mergeCell ref="A2053:A2061"/>
    <mergeCell ref="A2062:A2070"/>
    <mergeCell ref="A2071:A2073"/>
    <mergeCell ref="T1:V1"/>
    <mergeCell ref="Q2046:R2046"/>
    <mergeCell ref="P3:R3"/>
  </mergeCells>
  <conditionalFormatting sqref="C2048:I2048">
    <cfRule type="cellIs" dxfId="247" priority="173" operator="between">
      <formula>$Q2048</formula>
      <formula>$R2048</formula>
    </cfRule>
    <cfRule type="expression" dxfId="246" priority="174">
      <formula>C2048&lt;$Q2048</formula>
    </cfRule>
    <cfRule type="expression" dxfId="245" priority="175">
      <formula>C2048&gt;$R2048</formula>
    </cfRule>
  </conditionalFormatting>
  <conditionalFormatting sqref="C2049:I2049">
    <cfRule type="cellIs" dxfId="244" priority="170" operator="between">
      <formula>$Q2049</formula>
      <formula>$R2049</formula>
    </cfRule>
    <cfRule type="expression" dxfId="243" priority="171">
      <formula>C2049&lt;$Q2049</formula>
    </cfRule>
    <cfRule type="expression" dxfId="242" priority="172">
      <formula>C2049&gt;$R2049</formula>
    </cfRule>
  </conditionalFormatting>
  <conditionalFormatting sqref="C2052:I2052">
    <cfRule type="cellIs" dxfId="241" priority="161" operator="between">
      <formula>$Q2052</formula>
      <formula>$R2052</formula>
    </cfRule>
    <cfRule type="expression" dxfId="240" priority="162">
      <formula>C2052&gt;$Q2052</formula>
    </cfRule>
    <cfRule type="expression" dxfId="239" priority="163">
      <formula>C2052&lt;$R2052</formula>
    </cfRule>
  </conditionalFormatting>
  <conditionalFormatting sqref="C2053:I2053">
    <cfRule type="cellIs" dxfId="238" priority="158" operator="between">
      <formula>$Q2053</formula>
      <formula>$R2053</formula>
    </cfRule>
    <cfRule type="expression" dxfId="237" priority="159">
      <formula>C2053&gt;$Q2053</formula>
    </cfRule>
    <cfRule type="expression" dxfId="236" priority="160">
      <formula>C2053&lt;$R2053</formula>
    </cfRule>
  </conditionalFormatting>
  <conditionalFormatting sqref="C2054:I2055">
    <cfRule type="cellIs" dxfId="235" priority="155" operator="between">
      <formula>$Q2054</formula>
      <formula>$R2054</formula>
    </cfRule>
    <cfRule type="expression" dxfId="234" priority="156">
      <formula>C2054&gt;$Q2054</formula>
    </cfRule>
    <cfRule type="expression" dxfId="233" priority="157">
      <formula>C2054&lt;$R2054</formula>
    </cfRule>
  </conditionalFormatting>
  <conditionalFormatting sqref="C2056:I2056">
    <cfRule type="cellIs" dxfId="232" priority="152" operator="between">
      <formula>$Q2056</formula>
      <formula>$R2056</formula>
    </cfRule>
    <cfRule type="expression" dxfId="231" priority="153">
      <formula>C2056&lt;$Q2056</formula>
    </cfRule>
    <cfRule type="expression" dxfId="230" priority="154">
      <formula>C2056&gt;$R2056</formula>
    </cfRule>
  </conditionalFormatting>
  <conditionalFormatting sqref="C2057:I2057">
    <cfRule type="cellIs" dxfId="229" priority="149" operator="between">
      <formula>$Q2057</formula>
      <formula>$R2057</formula>
    </cfRule>
    <cfRule type="expression" dxfId="228" priority="150">
      <formula>C2057&lt;$Q2057</formula>
    </cfRule>
    <cfRule type="expression" dxfId="227" priority="151">
      <formula>C2057&gt;$R2057</formula>
    </cfRule>
  </conditionalFormatting>
  <conditionalFormatting sqref="C2058:I2058">
    <cfRule type="cellIs" dxfId="226" priority="146" operator="between">
      <formula>$Q2058</formula>
      <formula>$R2058</formula>
    </cfRule>
    <cfRule type="expression" dxfId="225" priority="147">
      <formula>C2058&lt;$Q2058</formula>
    </cfRule>
    <cfRule type="expression" dxfId="224" priority="148">
      <formula>C2058&gt;$R2058</formula>
    </cfRule>
  </conditionalFormatting>
  <conditionalFormatting sqref="C2059:I2059">
    <cfRule type="cellIs" dxfId="223" priority="143" operator="between">
      <formula>$Q2059</formula>
      <formula>$R2059</formula>
    </cfRule>
    <cfRule type="expression" dxfId="222" priority="144">
      <formula>C2059&gt;$Q2059</formula>
    </cfRule>
    <cfRule type="expression" dxfId="221" priority="145">
      <formula>C2059&lt;$R2059</formula>
    </cfRule>
  </conditionalFormatting>
  <conditionalFormatting sqref="C2060:I2060">
    <cfRule type="cellIs" dxfId="220" priority="140" operator="between">
      <formula>$Q2060</formula>
      <formula>$R2060</formula>
    </cfRule>
    <cfRule type="expression" dxfId="219" priority="141">
      <formula>C2060&gt;$Q2060</formula>
    </cfRule>
    <cfRule type="expression" dxfId="218" priority="142">
      <formula>C2060&lt;$R2060</formula>
    </cfRule>
  </conditionalFormatting>
  <conditionalFormatting sqref="C2061:I2061">
    <cfRule type="cellIs" dxfId="217" priority="137" operator="between">
      <formula>$Q2061</formula>
      <formula>$R2061</formula>
    </cfRule>
    <cfRule type="expression" dxfId="216" priority="138">
      <formula>C2061&gt;$Q2061</formula>
    </cfRule>
    <cfRule type="expression" dxfId="215" priority="139">
      <formula>C2061&lt;$R2061</formula>
    </cfRule>
  </conditionalFormatting>
  <conditionalFormatting sqref="C2062:I2062">
    <cfRule type="cellIs" dxfId="214" priority="134" operator="between">
      <formula>$Q2062</formula>
      <formula>$R2062</formula>
    </cfRule>
    <cfRule type="expression" dxfId="213" priority="135">
      <formula>C2062&gt;$Q2062</formula>
    </cfRule>
    <cfRule type="expression" dxfId="212" priority="136">
      <formula>C2062&lt;$R2062</formula>
    </cfRule>
  </conditionalFormatting>
  <conditionalFormatting sqref="C2063:I2063">
    <cfRule type="cellIs" dxfId="211" priority="131" operator="between">
      <formula>$Q2063</formula>
      <formula>$R2063</formula>
    </cfRule>
    <cfRule type="expression" dxfId="210" priority="132">
      <formula>C2063&gt;$Q2063</formula>
    </cfRule>
    <cfRule type="expression" dxfId="209" priority="133">
      <formula>C2063&lt;$R2063</formula>
    </cfRule>
  </conditionalFormatting>
  <conditionalFormatting sqref="C2064:I2064">
    <cfRule type="cellIs" dxfId="208" priority="128" operator="between">
      <formula>$Q2064</formula>
      <formula>$R2064</formula>
    </cfRule>
    <cfRule type="expression" dxfId="207" priority="129">
      <formula>C2064&gt;$Q2064</formula>
    </cfRule>
    <cfRule type="expression" dxfId="206" priority="130">
      <formula>C2064&lt;$R2064</formula>
    </cfRule>
  </conditionalFormatting>
  <conditionalFormatting sqref="C2065:I2065">
    <cfRule type="cellIs" dxfId="205" priority="125" operator="between">
      <formula>$Q2065</formula>
      <formula>$R2065</formula>
    </cfRule>
    <cfRule type="expression" dxfId="204" priority="126">
      <formula>C2065&gt;$Q2065</formula>
    </cfRule>
    <cfRule type="expression" dxfId="203" priority="127">
      <formula>C2065&lt;$R2065</formula>
    </cfRule>
  </conditionalFormatting>
  <conditionalFormatting sqref="C2066:I2066">
    <cfRule type="cellIs" dxfId="202" priority="122" operator="between">
      <formula>$Q2066</formula>
      <formula>$R2066</formula>
    </cfRule>
    <cfRule type="expression" dxfId="201" priority="123">
      <formula>C2066&gt;$Q2066</formula>
    </cfRule>
    <cfRule type="expression" dxfId="200" priority="124">
      <formula>C2066&lt;$R2066</formula>
    </cfRule>
  </conditionalFormatting>
  <conditionalFormatting sqref="C2067:I2067">
    <cfRule type="cellIs" dxfId="199" priority="119" operator="between">
      <formula>$Q2067</formula>
      <formula>$R2067</formula>
    </cfRule>
    <cfRule type="expression" dxfId="198" priority="120">
      <formula>C2067&lt;$Q2067</formula>
    </cfRule>
    <cfRule type="expression" dxfId="197" priority="121">
      <formula>C2067&gt;$R2067</formula>
    </cfRule>
  </conditionalFormatting>
  <conditionalFormatting sqref="C2068:I2068">
    <cfRule type="cellIs" dxfId="196" priority="116" operator="between">
      <formula>$Q2068</formula>
      <formula>$R2068</formula>
    </cfRule>
    <cfRule type="expression" dxfId="195" priority="117">
      <formula>C2068&lt;$Q2068</formula>
    </cfRule>
    <cfRule type="expression" dxfId="194" priority="118">
      <formula>C2068&gt;$R2068</formula>
    </cfRule>
  </conditionalFormatting>
  <conditionalFormatting sqref="C2069:I2069">
    <cfRule type="cellIs" dxfId="193" priority="110" operator="between">
      <formula>$Q2069</formula>
      <formula>$R2069</formula>
    </cfRule>
    <cfRule type="expression" dxfId="192" priority="111">
      <formula>C2069&lt;$Q2069</formula>
    </cfRule>
    <cfRule type="expression" dxfId="191" priority="112">
      <formula>C2069&gt;$R2069</formula>
    </cfRule>
  </conditionalFormatting>
  <conditionalFormatting sqref="C2070:I2070">
    <cfRule type="cellIs" dxfId="190" priority="107" operator="between">
      <formula>$Q2070</formula>
      <formula>$R2070</formula>
    </cfRule>
    <cfRule type="expression" dxfId="189" priority="108">
      <formula>C2070&lt;$Q2070</formula>
    </cfRule>
    <cfRule type="expression" dxfId="188" priority="109">
      <formula>C2070&gt;$R2070</formula>
    </cfRule>
  </conditionalFormatting>
  <conditionalFormatting sqref="D2071:I2071">
    <cfRule type="cellIs" dxfId="187" priority="104" operator="between">
      <formula>$Q2071</formula>
      <formula>$R2071</formula>
    </cfRule>
    <cfRule type="expression" dxfId="186" priority="105">
      <formula>D2071&gt;$Q2071</formula>
    </cfRule>
    <cfRule type="expression" dxfId="185" priority="106">
      <formula>D2071&lt;$R2071</formula>
    </cfRule>
  </conditionalFormatting>
  <conditionalFormatting sqref="D2072:I2072">
    <cfRule type="cellIs" dxfId="184" priority="101" operator="between">
      <formula>$Q2072</formula>
      <formula>$R2072</formula>
    </cfRule>
    <cfRule type="expression" dxfId="183" priority="102">
      <formula>D2072&gt;$Q2072</formula>
    </cfRule>
    <cfRule type="expression" dxfId="182" priority="103">
      <formula>D2072&lt;$R2072</formula>
    </cfRule>
  </conditionalFormatting>
  <conditionalFormatting sqref="D2073:I2073">
    <cfRule type="cellIs" dxfId="181" priority="98" operator="between">
      <formula>$Q2073</formula>
      <formula>$R2073</formula>
    </cfRule>
    <cfRule type="expression" dxfId="180" priority="99">
      <formula>D2073&gt;$Q2073</formula>
    </cfRule>
    <cfRule type="expression" dxfId="179" priority="100">
      <formula>D2073&lt;$R2073</formula>
    </cfRule>
  </conditionalFormatting>
  <conditionalFormatting sqref="P2048:P2073">
    <cfRule type="colorScale" priority="97">
      <colorScale>
        <cfvo type="min"/>
        <cfvo type="percentile" val="50"/>
        <cfvo type="max"/>
        <color rgb="FFF8696B"/>
        <color rgb="FFFFEB84"/>
        <color rgb="FF63BE7B"/>
      </colorScale>
    </cfRule>
  </conditionalFormatting>
  <conditionalFormatting sqref="P2048:P2073">
    <cfRule type="colorScale" priority="96">
      <colorScale>
        <cfvo type="min"/>
        <cfvo type="percentile" val="50"/>
        <cfvo type="max"/>
        <color rgb="FFF8696B"/>
        <color rgb="FFFFEB84"/>
        <color rgb="FF63BE7B"/>
      </colorScale>
    </cfRule>
  </conditionalFormatting>
  <conditionalFormatting sqref="P2048:P2073">
    <cfRule type="colorScale" priority="79">
      <colorScale>
        <cfvo type="min"/>
        <cfvo type="percentile" val="50"/>
        <cfvo type="max"/>
        <color rgb="FFF8696B"/>
        <color rgb="FFFFEB84"/>
        <color rgb="FF63BE7B"/>
      </colorScale>
    </cfRule>
  </conditionalFormatting>
  <conditionalFormatting sqref="C2050:I2050">
    <cfRule type="cellIs" dxfId="178" priority="89" operator="between">
      <formula>$Q2050</formula>
      <formula>$R2050</formula>
    </cfRule>
    <cfRule type="expression" dxfId="177" priority="90">
      <formula>C2050&gt;$Q2050</formula>
    </cfRule>
    <cfRule type="expression" dxfId="176" priority="91">
      <formula>C2050&lt;$R2050</formula>
    </cfRule>
  </conditionalFormatting>
  <conditionalFormatting sqref="C2051:I2051">
    <cfRule type="cellIs" dxfId="175" priority="86" operator="between">
      <formula>$Q2051</formula>
      <formula>$R2051</formula>
    </cfRule>
    <cfRule type="expression" dxfId="174" priority="87">
      <formula>C2051&gt;$Q2051</formula>
    </cfRule>
    <cfRule type="expression" dxfId="173" priority="88">
      <formula>C2051&lt;$R2051</formula>
    </cfRule>
  </conditionalFormatting>
  <conditionalFormatting sqref="K2075:P2075">
    <cfRule type="cellIs" dxfId="172" priority="83" operator="between">
      <formula>$Q2075</formula>
      <formula>$R2075</formula>
    </cfRule>
    <cfRule type="expression" dxfId="171" priority="84">
      <formula>K2075&gt;$Q2075</formula>
    </cfRule>
    <cfRule type="expression" dxfId="170" priority="85">
      <formula>K2075&lt;$R2075</formula>
    </cfRule>
  </conditionalFormatting>
  <conditionalFormatting sqref="K2048:O2073">
    <cfRule type="colorScale" priority="3">
      <colorScale>
        <cfvo type="min"/>
        <cfvo type="percentile" val="50"/>
        <cfvo type="max"/>
        <color rgb="FFF8696B"/>
        <color rgb="FFFFEB84"/>
        <color rgb="FF63BE7B"/>
      </colorScale>
    </cfRule>
  </conditionalFormatting>
  <conditionalFormatting sqref="K2048:O2073">
    <cfRule type="colorScale" priority="2">
      <colorScale>
        <cfvo type="min"/>
        <cfvo type="percentile" val="50"/>
        <cfvo type="max"/>
        <color rgb="FFF8696B"/>
        <color rgb="FFFFEB84"/>
        <color rgb="FF63BE7B"/>
      </colorScale>
    </cfRule>
  </conditionalFormatting>
  <conditionalFormatting sqref="K2048:O2073">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dimension ref="A2:I2090"/>
  <sheetViews>
    <sheetView showGridLines="0" zoomScale="150" zoomScaleNormal="150" workbookViewId="0">
      <pane xSplit="2" ySplit="3" topLeftCell="C4" activePane="bottomRight" state="frozen"/>
      <selection sqref="A1:H67"/>
      <selection pane="topRight" sqref="A1:H67"/>
      <selection pane="bottomLeft" sqref="A1:H67"/>
      <selection pane="bottomRight" activeCell="C8" sqref="C8"/>
    </sheetView>
  </sheetViews>
  <sheetFormatPr baseColWidth="10" defaultColWidth="11.5703125" defaultRowHeight="16.5" x14ac:dyDescent="0.3"/>
  <cols>
    <col min="1" max="1" width="7.85546875" style="1" bestFit="1" customWidth="1"/>
    <col min="2" max="2" width="39.42578125" style="1" customWidth="1"/>
    <col min="3" max="3" width="15.42578125" style="2" bestFit="1" customWidth="1"/>
    <col min="4" max="5" width="15.140625" style="2" bestFit="1" customWidth="1"/>
    <col min="6" max="7" width="15.42578125" style="2" bestFit="1" customWidth="1"/>
    <col min="8" max="8" width="15.85546875" style="2" bestFit="1" customWidth="1"/>
    <col min="9" max="9" width="13.28515625" style="1" bestFit="1" customWidth="1"/>
    <col min="10" max="16384" width="11.5703125" style="1"/>
  </cols>
  <sheetData>
    <row r="2" spans="1:9" x14ac:dyDescent="0.3">
      <c r="C2" s="239"/>
      <c r="D2" s="239"/>
      <c r="E2" s="239"/>
      <c r="F2" s="239"/>
      <c r="G2" s="239"/>
      <c r="H2" s="239"/>
    </row>
    <row r="3" spans="1:9" x14ac:dyDescent="0.3">
      <c r="A3" s="7" t="s">
        <v>1404</v>
      </c>
      <c r="B3" s="7" t="s">
        <v>1403</v>
      </c>
      <c r="C3" s="6">
        <f>+'indicadores propios'!D3</f>
        <v>43070</v>
      </c>
      <c r="D3" s="6">
        <f>+'indicadores propios'!E3</f>
        <v>43435</v>
      </c>
      <c r="E3" s="6">
        <f>+'indicadores propios'!F3</f>
        <v>43800</v>
      </c>
      <c r="F3" s="6">
        <f>+'indicadores propios'!G3</f>
        <v>44166</v>
      </c>
      <c r="G3" s="6">
        <f>+'indicadores propios'!H3</f>
        <v>44561</v>
      </c>
      <c r="H3" s="6">
        <f>+'indicadores propios'!I3</f>
        <v>44651</v>
      </c>
    </row>
    <row r="4" spans="1:9" x14ac:dyDescent="0.3">
      <c r="A4" s="5">
        <v>100000</v>
      </c>
      <c r="B4" s="4" t="s">
        <v>1402</v>
      </c>
      <c r="C4" s="3">
        <f>IFERROR(VLOOKUP($A4,'indicadores propios'!$A$4:$I$2026,'indicadores propios'!D$2,FALSE),0)</f>
        <v>16989378282.65</v>
      </c>
      <c r="D4" s="3">
        <f>IFERROR(VLOOKUP($A4,'indicadores propios'!$A$4:$I$2026,'indicadores propios'!E$2,FALSE),0)</f>
        <v>20962315392.290001</v>
      </c>
      <c r="E4" s="3">
        <f>IFERROR(VLOOKUP($A4,'indicadores propios'!$A$4:$I$2026,'indicadores propios'!F$2,FALSE),0)</f>
        <v>25012206479.860001</v>
      </c>
      <c r="F4" s="3">
        <f>IFERROR(VLOOKUP($A4,'indicadores propios'!$A$4:$I$2026,'indicadores propios'!G$2,FALSE),0)</f>
        <v>29996957024.27</v>
      </c>
      <c r="G4" s="3">
        <f>IFERROR(VLOOKUP($A4,'indicadores propios'!$A$4:$I$2026,'indicadores propios'!H$2,FALSE),0)</f>
        <v>34948818548.389999</v>
      </c>
      <c r="H4" s="3">
        <f>IFERROR(VLOOKUP($A4,'indicadores propios'!$A$4:$I$2026,'indicadores propios'!I$2,FALSE),0)</f>
        <v>35741854525.610001</v>
      </c>
      <c r="I4" s="2"/>
    </row>
    <row r="5" spans="1:9" x14ac:dyDescent="0.3">
      <c r="A5" s="5">
        <v>110000</v>
      </c>
      <c r="B5" s="4" t="s">
        <v>1401</v>
      </c>
      <c r="C5" s="3">
        <f>IFERROR(VLOOKUP($A5,'indicadores propios'!$A$4:$I$2026,'indicadores propios'!D$2,FALSE),0)</f>
        <v>2636701864.1199999</v>
      </c>
      <c r="D5" s="3">
        <f>IFERROR(VLOOKUP($A5,'indicadores propios'!$A$4:$I$2026,'indicadores propios'!E$2,FALSE),0)</f>
        <v>4153755982.4499998</v>
      </c>
      <c r="E5" s="3">
        <f>IFERROR(VLOOKUP($A5,'indicadores propios'!$A$4:$I$2026,'indicadores propios'!F$2,FALSE),0)</f>
        <v>3155853348.21</v>
      </c>
      <c r="F5" s="3">
        <f>IFERROR(VLOOKUP($A5,'indicadores propios'!$A$4:$I$2026,'indicadores propios'!G$2,FALSE),0)</f>
        <v>5050581065.7600002</v>
      </c>
      <c r="G5" s="3">
        <f>IFERROR(VLOOKUP($A5,'indicadores propios'!$A$4:$I$2026,'indicadores propios'!H$2,FALSE),0)</f>
        <v>4107477465.4000001</v>
      </c>
      <c r="H5" s="3">
        <f>IFERROR(VLOOKUP($A5,'indicadores propios'!$A$4:$I$2026,'indicadores propios'!I$2,FALSE),0)</f>
        <v>2736935081.6300001</v>
      </c>
    </row>
    <row r="6" spans="1:9" x14ac:dyDescent="0.3">
      <c r="A6" s="5">
        <v>110500</v>
      </c>
      <c r="B6" s="4" t="s">
        <v>1400</v>
      </c>
      <c r="C6" s="3">
        <f>IFERROR(VLOOKUP($A6,'indicadores propios'!$A$4:$I$2026,'indicadores propios'!D$2,FALSE),0)</f>
        <v>2726118.76</v>
      </c>
      <c r="D6" s="3">
        <f>IFERROR(VLOOKUP($A6,'indicadores propios'!$A$4:$I$2026,'indicadores propios'!E$2,FALSE),0)</f>
        <v>4476455</v>
      </c>
      <c r="E6" s="3">
        <f>IFERROR(VLOOKUP($A6,'indicadores propios'!$A$4:$I$2026,'indicadores propios'!F$2,FALSE),0)</f>
        <v>6368466</v>
      </c>
      <c r="F6" s="3">
        <f>IFERROR(VLOOKUP($A6,'indicadores propios'!$A$4:$I$2026,'indicadores propios'!G$2,FALSE),0)</f>
        <v>300000</v>
      </c>
      <c r="G6" s="3">
        <f>IFERROR(VLOOKUP($A6,'indicadores propios'!$A$4:$I$2026,'indicadores propios'!H$2,FALSE),0)</f>
        <v>21836296</v>
      </c>
      <c r="H6" s="3">
        <f>IFERROR(VLOOKUP($A6,'indicadores propios'!$A$4:$I$2026,'indicadores propios'!I$2,FALSE),0)</f>
        <v>1970000</v>
      </c>
    </row>
    <row r="7" spans="1:9" x14ac:dyDescent="0.3">
      <c r="A7" s="5">
        <v>110505</v>
      </c>
      <c r="B7" s="4" t="s">
        <v>1399</v>
      </c>
      <c r="C7" s="3">
        <f>IFERROR(VLOOKUP($A7,'indicadores propios'!$A$4:$I$2026,'indicadores propios'!D$2,FALSE),0)</f>
        <v>0</v>
      </c>
      <c r="D7" s="3">
        <f>IFERROR(VLOOKUP($A7,'indicadores propios'!$A$4:$I$2026,'indicadores propios'!E$2,FALSE),0)</f>
        <v>0</v>
      </c>
      <c r="E7" s="3">
        <f>IFERROR(VLOOKUP($A7,'indicadores propios'!$A$4:$I$2026,'indicadores propios'!F$2,FALSE),0)</f>
        <v>0</v>
      </c>
      <c r="F7" s="3">
        <f>IFERROR(VLOOKUP($A7,'indicadores propios'!$A$4:$I$2026,'indicadores propios'!G$2,FALSE),0)</f>
        <v>0</v>
      </c>
      <c r="G7" s="3">
        <f>IFERROR(VLOOKUP($A7,'indicadores propios'!$A$4:$I$2026,'indicadores propios'!H$2,FALSE),0)</f>
        <v>21536296</v>
      </c>
      <c r="H7" s="3">
        <f>IFERROR(VLOOKUP($A7,'indicadores propios'!$A$4:$I$2026,'indicadores propios'!I$2,FALSE),0)</f>
        <v>1670000</v>
      </c>
    </row>
    <row r="8" spans="1:9" x14ac:dyDescent="0.3">
      <c r="A8" s="5">
        <v>110510</v>
      </c>
      <c r="B8" s="4" t="s">
        <v>1398</v>
      </c>
      <c r="C8" s="3">
        <f>IFERROR(VLOOKUP($A8,'indicadores propios'!$A$4:$I$2026,'indicadores propios'!D$2,FALSE),0)</f>
        <v>200000</v>
      </c>
      <c r="D8" s="3">
        <f>IFERROR(VLOOKUP($A8,'indicadores propios'!$A$4:$I$2026,'indicadores propios'!E$2,FALSE),0)</f>
        <v>200000</v>
      </c>
      <c r="E8" s="3">
        <f>IFERROR(VLOOKUP($A8,'indicadores propios'!$A$4:$I$2026,'indicadores propios'!F$2,FALSE),0)</f>
        <v>300000</v>
      </c>
      <c r="F8" s="3">
        <f>IFERROR(VLOOKUP($A8,'indicadores propios'!$A$4:$I$2026,'indicadores propios'!G$2,FALSE),0)</f>
        <v>300000</v>
      </c>
      <c r="G8" s="3">
        <f>IFERROR(VLOOKUP($A8,'indicadores propios'!$A$4:$I$2026,'indicadores propios'!H$2,FALSE),0)</f>
        <v>300000</v>
      </c>
      <c r="H8" s="3">
        <f>IFERROR(VLOOKUP($A8,'indicadores propios'!$A$4:$I$2026,'indicadores propios'!I$2,FALSE),0)</f>
        <v>300000</v>
      </c>
    </row>
    <row r="9" spans="1:9" x14ac:dyDescent="0.3">
      <c r="A9" s="5">
        <v>111000</v>
      </c>
      <c r="B9" s="4" t="s">
        <v>1397</v>
      </c>
      <c r="C9" s="3">
        <f>IFERROR(VLOOKUP($A9,'indicadores propios'!$A$4:$I$2026,'indicadores propios'!D$2,FALSE),0)</f>
        <v>500766776.06999999</v>
      </c>
      <c r="D9" s="3">
        <f>IFERROR(VLOOKUP($A9,'indicadores propios'!$A$4:$I$2026,'indicadores propios'!E$2,FALSE),0)</f>
        <v>345701313.72000003</v>
      </c>
      <c r="E9" s="3">
        <f>IFERROR(VLOOKUP($A9,'indicadores propios'!$A$4:$I$2026,'indicadores propios'!F$2,FALSE),0)</f>
        <v>891325504.51999998</v>
      </c>
      <c r="F9" s="3">
        <f>IFERROR(VLOOKUP($A9,'indicadores propios'!$A$4:$I$2026,'indicadores propios'!G$2,FALSE),0)</f>
        <v>912733214.09000003</v>
      </c>
      <c r="G9" s="3">
        <f>IFERROR(VLOOKUP($A9,'indicadores propios'!$A$4:$I$2026,'indicadores propios'!H$2,FALSE),0)</f>
        <v>3527722581.0100002</v>
      </c>
      <c r="H9" s="3">
        <f>IFERROR(VLOOKUP($A9,'indicadores propios'!$A$4:$I$2026,'indicadores propios'!I$2,FALSE),0)</f>
        <v>1792397969.8699999</v>
      </c>
    </row>
    <row r="10" spans="1:9" x14ac:dyDescent="0.3">
      <c r="A10" s="5">
        <v>111005</v>
      </c>
      <c r="B10" s="4" t="s">
        <v>1014</v>
      </c>
      <c r="C10" s="3">
        <f>IFERROR(VLOOKUP($A10,'indicadores propios'!$A$4:$I$2026,'indicadores propios'!D$2,FALSE),0)</f>
        <v>499723189.06999999</v>
      </c>
      <c r="D10" s="3">
        <f>IFERROR(VLOOKUP($A10,'indicadores propios'!$A$4:$I$2026,'indicadores propios'!E$2,FALSE),0)</f>
        <v>344657726.72000003</v>
      </c>
      <c r="E10" s="3">
        <f>IFERROR(VLOOKUP($A10,'indicadores propios'!$A$4:$I$2026,'indicadores propios'!F$2,FALSE),0)</f>
        <v>468136964.51999998</v>
      </c>
      <c r="F10" s="3">
        <f>IFERROR(VLOOKUP($A10,'indicadores propios'!$A$4:$I$2026,'indicadores propios'!G$2,FALSE),0)</f>
        <v>365577915.08999997</v>
      </c>
      <c r="G10" s="3">
        <f>IFERROR(VLOOKUP($A10,'indicadores propios'!$A$4:$I$2026,'indicadores propios'!H$2,FALSE),0)</f>
        <v>3319577860.0100002</v>
      </c>
      <c r="H10" s="3">
        <f>IFERROR(VLOOKUP($A10,'indicadores propios'!$A$4:$I$2026,'indicadores propios'!I$2,FALSE),0)</f>
        <v>1437007938.48</v>
      </c>
    </row>
    <row r="11" spans="1:9" x14ac:dyDescent="0.3">
      <c r="A11" s="5">
        <v>111010</v>
      </c>
      <c r="B11" s="4" t="s">
        <v>1013</v>
      </c>
      <c r="C11" s="3">
        <f>IFERROR(VLOOKUP($A11,'indicadores propios'!$A$4:$I$2026,'indicadores propios'!D$2,FALSE),0)</f>
        <v>1043587</v>
      </c>
      <c r="D11" s="3">
        <f>IFERROR(VLOOKUP($A11,'indicadores propios'!$A$4:$I$2026,'indicadores propios'!E$2,FALSE),0)</f>
        <v>1043587</v>
      </c>
      <c r="E11" s="3">
        <f>IFERROR(VLOOKUP($A11,'indicadores propios'!$A$4:$I$2026,'indicadores propios'!F$2,FALSE),0)</f>
        <v>423188540</v>
      </c>
      <c r="F11" s="3">
        <f>IFERROR(VLOOKUP($A11,'indicadores propios'!$A$4:$I$2026,'indicadores propios'!G$2,FALSE),0)</f>
        <v>547155299</v>
      </c>
      <c r="G11" s="3">
        <f>IFERROR(VLOOKUP($A11,'indicadores propios'!$A$4:$I$2026,'indicadores propios'!H$2,FALSE),0)</f>
        <v>208144721</v>
      </c>
      <c r="H11" s="3">
        <f>IFERROR(VLOOKUP($A11,'indicadores propios'!$A$4:$I$2026,'indicadores propios'!I$2,FALSE),0)</f>
        <v>355390031.38999999</v>
      </c>
    </row>
    <row r="12" spans="1:9" x14ac:dyDescent="0.3">
      <c r="A12" s="5">
        <v>111015</v>
      </c>
      <c r="B12" s="4" t="s">
        <v>1396</v>
      </c>
      <c r="C12" s="3">
        <f>IFERROR(VLOOKUP($A12,'indicadores propios'!$A$4:$I$2026,'indicadores propios'!D$2,FALSE),0)</f>
        <v>0</v>
      </c>
      <c r="D12" s="3">
        <f>IFERROR(VLOOKUP($A12,'indicadores propios'!$A$4:$I$2026,'indicadores propios'!E$2,FALSE),0)</f>
        <v>0</v>
      </c>
      <c r="E12" s="3">
        <f>IFERROR(VLOOKUP($A12,'indicadores propios'!$A$4:$I$2026,'indicadores propios'!F$2,FALSE),0)</f>
        <v>0</v>
      </c>
      <c r="F12" s="3">
        <f>IFERROR(VLOOKUP($A12,'indicadores propios'!$A$4:$I$2026,'indicadores propios'!G$2,FALSE),0)</f>
        <v>0</v>
      </c>
      <c r="G12" s="3">
        <f>IFERROR(VLOOKUP($A12,'indicadores propios'!$A$4:$I$2026,'indicadores propios'!H$2,FALSE),0)</f>
        <v>0</v>
      </c>
      <c r="H12" s="3">
        <f>IFERROR(VLOOKUP($A12,'indicadores propios'!$A$4:$I$2026,'indicadores propios'!I$2,FALSE),0)</f>
        <v>0</v>
      </c>
    </row>
    <row r="13" spans="1:9" x14ac:dyDescent="0.3">
      <c r="A13" s="5">
        <v>111020</v>
      </c>
      <c r="B13" s="4" t="s">
        <v>1011</v>
      </c>
      <c r="C13" s="3">
        <f>IFERROR(VLOOKUP($A13,'indicadores propios'!$A$4:$I$2026,'indicadores propios'!D$2,FALSE),0)</f>
        <v>0</v>
      </c>
      <c r="D13" s="3">
        <f>IFERROR(VLOOKUP($A13,'indicadores propios'!$A$4:$I$2026,'indicadores propios'!E$2,FALSE),0)</f>
        <v>0</v>
      </c>
      <c r="E13" s="3">
        <f>IFERROR(VLOOKUP($A13,'indicadores propios'!$A$4:$I$2026,'indicadores propios'!F$2,FALSE),0)</f>
        <v>0</v>
      </c>
      <c r="F13" s="3">
        <f>IFERROR(VLOOKUP($A13,'indicadores propios'!$A$4:$I$2026,'indicadores propios'!G$2,FALSE),0)</f>
        <v>0</v>
      </c>
      <c r="G13" s="3">
        <f>IFERROR(VLOOKUP($A13,'indicadores propios'!$A$4:$I$2026,'indicadores propios'!H$2,FALSE),0)</f>
        <v>0</v>
      </c>
      <c r="H13" s="3">
        <f>IFERROR(VLOOKUP($A13,'indicadores propios'!$A$4:$I$2026,'indicadores propios'!I$2,FALSE),0)</f>
        <v>0</v>
      </c>
    </row>
    <row r="14" spans="1:9" x14ac:dyDescent="0.3">
      <c r="A14" s="5">
        <v>111025</v>
      </c>
      <c r="B14" s="4" t="s">
        <v>1010</v>
      </c>
      <c r="C14" s="3">
        <f>IFERROR(VLOOKUP($A14,'indicadores propios'!$A$4:$I$2026,'indicadores propios'!D$2,FALSE),0)</f>
        <v>0</v>
      </c>
      <c r="D14" s="3">
        <f>IFERROR(VLOOKUP($A14,'indicadores propios'!$A$4:$I$2026,'indicadores propios'!E$2,FALSE),0)</f>
        <v>0</v>
      </c>
      <c r="E14" s="3">
        <f>IFERROR(VLOOKUP($A14,'indicadores propios'!$A$4:$I$2026,'indicadores propios'!F$2,FALSE),0)</f>
        <v>0</v>
      </c>
      <c r="F14" s="3">
        <f>IFERROR(VLOOKUP($A14,'indicadores propios'!$A$4:$I$2026,'indicadores propios'!G$2,FALSE),0)</f>
        <v>0</v>
      </c>
      <c r="G14" s="3">
        <f>IFERROR(VLOOKUP($A14,'indicadores propios'!$A$4:$I$2026,'indicadores propios'!H$2,FALSE),0)</f>
        <v>0</v>
      </c>
      <c r="H14" s="3">
        <f>IFERROR(VLOOKUP($A14,'indicadores propios'!$A$4:$I$2026,'indicadores propios'!I$2,FALSE),0)</f>
        <v>0</v>
      </c>
    </row>
    <row r="15" spans="1:9" x14ac:dyDescent="0.3">
      <c r="A15" s="5">
        <v>111500</v>
      </c>
      <c r="B15" s="4" t="s">
        <v>1395</v>
      </c>
      <c r="C15" s="3">
        <f>IFERROR(VLOOKUP($A15,'indicadores propios'!$A$4:$I$2026,'indicadores propios'!D$2,FALSE),0)</f>
        <v>389171269.66000003</v>
      </c>
      <c r="D15" s="3">
        <f>IFERROR(VLOOKUP($A15,'indicadores propios'!$A$4:$I$2026,'indicadores propios'!E$2,FALSE),0)</f>
        <v>2337940807.1199999</v>
      </c>
      <c r="E15" s="3">
        <f>IFERROR(VLOOKUP($A15,'indicadores propios'!$A$4:$I$2026,'indicadores propios'!F$2,FALSE),0)</f>
        <v>2158860188.9000001</v>
      </c>
      <c r="F15" s="3">
        <f>IFERROR(VLOOKUP($A15,'indicadores propios'!$A$4:$I$2026,'indicadores propios'!G$2,FALSE),0)</f>
        <v>4137547851.6700001</v>
      </c>
      <c r="G15" s="3">
        <f>IFERROR(VLOOKUP($A15,'indicadores propios'!$A$4:$I$2026,'indicadores propios'!H$2,FALSE),0)</f>
        <v>1652945.72</v>
      </c>
      <c r="H15" s="3">
        <f>IFERROR(VLOOKUP($A15,'indicadores propios'!$A$4:$I$2026,'indicadores propios'!I$2,FALSE),0)</f>
        <v>516521888.75999999</v>
      </c>
    </row>
    <row r="16" spans="1:9" x14ac:dyDescent="0.3">
      <c r="A16" s="5">
        <v>111505</v>
      </c>
      <c r="B16" s="4" t="s">
        <v>1394</v>
      </c>
      <c r="C16" s="3">
        <f>IFERROR(VLOOKUP($A16,'indicadores propios'!$A$4:$I$2026,'indicadores propios'!D$2,FALSE),0)</f>
        <v>0</v>
      </c>
      <c r="D16" s="3">
        <f>IFERROR(VLOOKUP($A16,'indicadores propios'!$A$4:$I$2026,'indicadores propios'!E$2,FALSE),0)</f>
        <v>0</v>
      </c>
      <c r="E16" s="3">
        <f>IFERROR(VLOOKUP($A16,'indicadores propios'!$A$4:$I$2026,'indicadores propios'!F$2,FALSE),0)</f>
        <v>0</v>
      </c>
      <c r="F16" s="3">
        <f>IFERROR(VLOOKUP($A16,'indicadores propios'!$A$4:$I$2026,'indicadores propios'!G$2,FALSE),0)</f>
        <v>0</v>
      </c>
      <c r="G16" s="3">
        <f>IFERROR(VLOOKUP($A16,'indicadores propios'!$A$4:$I$2026,'indicadores propios'!H$2,FALSE),0)</f>
        <v>0</v>
      </c>
      <c r="H16" s="3">
        <f>IFERROR(VLOOKUP($A16,'indicadores propios'!$A$4:$I$2026,'indicadores propios'!I$2,FALSE),0)</f>
        <v>0</v>
      </c>
    </row>
    <row r="17" spans="1:8" x14ac:dyDescent="0.3">
      <c r="A17" s="5">
        <v>111510</v>
      </c>
      <c r="B17" s="4" t="s">
        <v>1393</v>
      </c>
      <c r="C17" s="3">
        <f>IFERROR(VLOOKUP($A17,'indicadores propios'!$A$4:$I$2026,'indicadores propios'!D$2,FALSE),0)</f>
        <v>0</v>
      </c>
      <c r="D17" s="3">
        <f>IFERROR(VLOOKUP($A17,'indicadores propios'!$A$4:$I$2026,'indicadores propios'!E$2,FALSE),0)</f>
        <v>0</v>
      </c>
      <c r="E17" s="3">
        <f>IFERROR(VLOOKUP($A17,'indicadores propios'!$A$4:$I$2026,'indicadores propios'!F$2,FALSE),0)</f>
        <v>0</v>
      </c>
      <c r="F17" s="3">
        <f>IFERROR(VLOOKUP($A17,'indicadores propios'!$A$4:$I$2026,'indicadores propios'!G$2,FALSE),0)</f>
        <v>0</v>
      </c>
      <c r="G17" s="3">
        <f>IFERROR(VLOOKUP($A17,'indicadores propios'!$A$4:$I$2026,'indicadores propios'!H$2,FALSE),0)</f>
        <v>0</v>
      </c>
      <c r="H17" s="3">
        <f>IFERROR(VLOOKUP($A17,'indicadores propios'!$A$4:$I$2026,'indicadores propios'!I$2,FALSE),0)</f>
        <v>0</v>
      </c>
    </row>
    <row r="18" spans="1:8" x14ac:dyDescent="0.3">
      <c r="A18" s="5">
        <v>111515</v>
      </c>
      <c r="B18" s="4" t="s">
        <v>1392</v>
      </c>
      <c r="C18" s="3">
        <f>IFERROR(VLOOKUP($A18,'indicadores propios'!$A$4:$I$2026,'indicadores propios'!D$2,FALSE),0)</f>
        <v>389171269.66000003</v>
      </c>
      <c r="D18" s="3">
        <f>IFERROR(VLOOKUP($A18,'indicadores propios'!$A$4:$I$2026,'indicadores propios'!E$2,FALSE),0)</f>
        <v>2337940807.1199999</v>
      </c>
      <c r="E18" s="3">
        <f>IFERROR(VLOOKUP($A18,'indicadores propios'!$A$4:$I$2026,'indicadores propios'!F$2,FALSE),0)</f>
        <v>2158860188.9000001</v>
      </c>
      <c r="F18" s="3">
        <f>IFERROR(VLOOKUP($A18,'indicadores propios'!$A$4:$I$2026,'indicadores propios'!G$2,FALSE),0)</f>
        <v>4137547851.6700001</v>
      </c>
      <c r="G18" s="3">
        <f>IFERROR(VLOOKUP($A18,'indicadores propios'!$A$4:$I$2026,'indicadores propios'!H$2,FALSE),0)</f>
        <v>1652945.72</v>
      </c>
      <c r="H18" s="3">
        <f>IFERROR(VLOOKUP($A18,'indicadores propios'!$A$4:$I$2026,'indicadores propios'!I$2,FALSE),0)</f>
        <v>516521888.75999999</v>
      </c>
    </row>
    <row r="19" spans="1:8" x14ac:dyDescent="0.3">
      <c r="A19" s="5">
        <v>112000</v>
      </c>
      <c r="B19" s="4" t="s">
        <v>1391</v>
      </c>
      <c r="C19" s="3">
        <f>IFERROR(VLOOKUP($A19,'indicadores propios'!$A$4:$I$2026,'indicadores propios'!D$2,FALSE),0)</f>
        <v>0</v>
      </c>
      <c r="D19" s="3">
        <f>IFERROR(VLOOKUP($A19,'indicadores propios'!$A$4:$I$2026,'indicadores propios'!E$2,FALSE),0)</f>
        <v>0</v>
      </c>
      <c r="E19" s="3">
        <f>IFERROR(VLOOKUP($A19,'indicadores propios'!$A$4:$I$2026,'indicadores propios'!F$2,FALSE),0)</f>
        <v>0</v>
      </c>
      <c r="F19" s="3">
        <f>IFERROR(VLOOKUP($A19,'indicadores propios'!$A$4:$I$2026,'indicadores propios'!G$2,FALSE),0)</f>
        <v>0</v>
      </c>
      <c r="G19" s="3">
        <f>IFERROR(VLOOKUP($A19,'indicadores propios'!$A$4:$I$2026,'indicadores propios'!H$2,FALSE),0)</f>
        <v>556265642.66999996</v>
      </c>
      <c r="H19" s="3">
        <f>IFERROR(VLOOKUP($A19,'indicadores propios'!$A$4:$I$2026,'indicadores propios'!I$2,FALSE),0)</f>
        <v>426045223</v>
      </c>
    </row>
    <row r="20" spans="1:8" x14ac:dyDescent="0.3">
      <c r="A20" s="5">
        <v>112001</v>
      </c>
      <c r="B20" s="4" t="s">
        <v>1390</v>
      </c>
      <c r="C20" s="3">
        <f>IFERROR(VLOOKUP($A20,'indicadores propios'!$A$4:$I$2026,'indicadores propios'!D$2,FALSE),0)</f>
        <v>0</v>
      </c>
      <c r="D20" s="3">
        <f>IFERROR(VLOOKUP($A20,'indicadores propios'!$A$4:$I$2026,'indicadores propios'!E$2,FALSE),0)</f>
        <v>0</v>
      </c>
      <c r="E20" s="3">
        <f>IFERROR(VLOOKUP($A20,'indicadores propios'!$A$4:$I$2026,'indicadores propios'!F$2,FALSE),0)</f>
        <v>0</v>
      </c>
      <c r="F20" s="3">
        <f>IFERROR(VLOOKUP($A20,'indicadores propios'!$A$4:$I$2026,'indicadores propios'!G$2,FALSE),0)</f>
        <v>0</v>
      </c>
      <c r="G20" s="3">
        <f>IFERROR(VLOOKUP($A20,'indicadores propios'!$A$4:$I$2026,'indicadores propios'!H$2,FALSE),0)</f>
        <v>0</v>
      </c>
      <c r="H20" s="3">
        <f>IFERROR(VLOOKUP($A20,'indicadores propios'!$A$4:$I$2026,'indicadores propios'!I$2,FALSE),0)</f>
        <v>0</v>
      </c>
    </row>
    <row r="21" spans="1:8" x14ac:dyDescent="0.3">
      <c r="A21" s="5">
        <v>112003</v>
      </c>
      <c r="B21" s="4" t="s">
        <v>1374</v>
      </c>
      <c r="C21" s="3">
        <f>IFERROR(VLOOKUP($A21,'indicadores propios'!$A$4:$I$2026,'indicadores propios'!D$2,FALSE),0)</f>
        <v>0</v>
      </c>
      <c r="D21" s="3">
        <f>IFERROR(VLOOKUP($A21,'indicadores propios'!$A$4:$I$2026,'indicadores propios'!E$2,FALSE),0)</f>
        <v>0</v>
      </c>
      <c r="E21" s="3">
        <f>IFERROR(VLOOKUP($A21,'indicadores propios'!$A$4:$I$2026,'indicadores propios'!F$2,FALSE),0)</f>
        <v>0</v>
      </c>
      <c r="F21" s="3">
        <f>IFERROR(VLOOKUP($A21,'indicadores propios'!$A$4:$I$2026,'indicadores propios'!G$2,FALSE),0)</f>
        <v>0</v>
      </c>
      <c r="G21" s="3">
        <f>IFERROR(VLOOKUP($A21,'indicadores propios'!$A$4:$I$2026,'indicadores propios'!H$2,FALSE),0)</f>
        <v>0</v>
      </c>
      <c r="H21" s="3">
        <f>IFERROR(VLOOKUP($A21,'indicadores propios'!$A$4:$I$2026,'indicadores propios'!I$2,FALSE),0)</f>
        <v>0</v>
      </c>
    </row>
    <row r="22" spans="1:8" x14ac:dyDescent="0.3">
      <c r="A22" s="5">
        <v>112005</v>
      </c>
      <c r="B22" s="4" t="s">
        <v>1389</v>
      </c>
      <c r="C22" s="3">
        <f>IFERROR(VLOOKUP($A22,'indicadores propios'!$A$4:$I$2026,'indicadores propios'!D$2,FALSE),0)</f>
        <v>0</v>
      </c>
      <c r="D22" s="3">
        <f>IFERROR(VLOOKUP($A22,'indicadores propios'!$A$4:$I$2026,'indicadores propios'!E$2,FALSE),0)</f>
        <v>0</v>
      </c>
      <c r="E22" s="3">
        <f>IFERROR(VLOOKUP($A22,'indicadores propios'!$A$4:$I$2026,'indicadores propios'!F$2,FALSE),0)</f>
        <v>0</v>
      </c>
      <c r="F22" s="3">
        <f>IFERROR(VLOOKUP($A22,'indicadores propios'!$A$4:$I$2026,'indicadores propios'!G$2,FALSE),0)</f>
        <v>0</v>
      </c>
      <c r="G22" s="3">
        <f>IFERROR(VLOOKUP($A22,'indicadores propios'!$A$4:$I$2026,'indicadores propios'!H$2,FALSE),0)</f>
        <v>133561892.67</v>
      </c>
      <c r="H22" s="3">
        <f>IFERROR(VLOOKUP($A22,'indicadores propios'!$A$4:$I$2026,'indicadores propios'!I$2,FALSE),0)</f>
        <v>0</v>
      </c>
    </row>
    <row r="23" spans="1:8" x14ac:dyDescent="0.3">
      <c r="A23" s="5">
        <v>112006</v>
      </c>
      <c r="B23" s="4" t="s">
        <v>1373</v>
      </c>
      <c r="C23" s="3">
        <f>IFERROR(VLOOKUP($A23,'indicadores propios'!$A$4:$I$2026,'indicadores propios'!D$2,FALSE),0)</f>
        <v>0</v>
      </c>
      <c r="D23" s="3">
        <f>IFERROR(VLOOKUP($A23,'indicadores propios'!$A$4:$I$2026,'indicadores propios'!E$2,FALSE),0)</f>
        <v>0</v>
      </c>
      <c r="E23" s="3">
        <f>IFERROR(VLOOKUP($A23,'indicadores propios'!$A$4:$I$2026,'indicadores propios'!F$2,FALSE),0)</f>
        <v>0</v>
      </c>
      <c r="F23" s="3">
        <f>IFERROR(VLOOKUP($A23,'indicadores propios'!$A$4:$I$2026,'indicadores propios'!G$2,FALSE),0)</f>
        <v>0</v>
      </c>
      <c r="G23" s="3">
        <f>IFERROR(VLOOKUP($A23,'indicadores propios'!$A$4:$I$2026,'indicadores propios'!H$2,FALSE),0)</f>
        <v>0</v>
      </c>
      <c r="H23" s="3">
        <f>IFERROR(VLOOKUP($A23,'indicadores propios'!$A$4:$I$2026,'indicadores propios'!I$2,FALSE),0)</f>
        <v>0</v>
      </c>
    </row>
    <row r="24" spans="1:8" x14ac:dyDescent="0.3">
      <c r="A24" s="5">
        <v>112007</v>
      </c>
      <c r="B24" s="4" t="s">
        <v>1388</v>
      </c>
      <c r="C24" s="3">
        <f>IFERROR(VLOOKUP($A24,'indicadores propios'!$A$4:$I$2026,'indicadores propios'!D$2,FALSE),0)</f>
        <v>0</v>
      </c>
      <c r="D24" s="3">
        <f>IFERROR(VLOOKUP($A24,'indicadores propios'!$A$4:$I$2026,'indicadores propios'!E$2,FALSE),0)</f>
        <v>0</v>
      </c>
      <c r="E24" s="3">
        <f>IFERROR(VLOOKUP($A24,'indicadores propios'!$A$4:$I$2026,'indicadores propios'!F$2,FALSE),0)</f>
        <v>0</v>
      </c>
      <c r="F24" s="3">
        <f>IFERROR(VLOOKUP($A24,'indicadores propios'!$A$4:$I$2026,'indicadores propios'!G$2,FALSE),0)</f>
        <v>0</v>
      </c>
      <c r="G24" s="3">
        <f>IFERROR(VLOOKUP($A24,'indicadores propios'!$A$4:$I$2026,'indicadores propios'!H$2,FALSE),0)</f>
        <v>422703750</v>
      </c>
      <c r="H24" s="3">
        <f>IFERROR(VLOOKUP($A24,'indicadores propios'!$A$4:$I$2026,'indicadores propios'!I$2,FALSE),0)</f>
        <v>426045223</v>
      </c>
    </row>
    <row r="25" spans="1:8" x14ac:dyDescent="0.3">
      <c r="A25" s="5">
        <v>112008</v>
      </c>
      <c r="B25" s="4" t="s">
        <v>1387</v>
      </c>
      <c r="C25" s="3">
        <f>IFERROR(VLOOKUP($A25,'indicadores propios'!$A$4:$I$2026,'indicadores propios'!D$2,FALSE),0)</f>
        <v>0</v>
      </c>
      <c r="D25" s="3">
        <f>IFERROR(VLOOKUP($A25,'indicadores propios'!$A$4:$I$2026,'indicadores propios'!E$2,FALSE),0)</f>
        <v>0</v>
      </c>
      <c r="E25" s="3">
        <f>IFERROR(VLOOKUP($A25,'indicadores propios'!$A$4:$I$2026,'indicadores propios'!F$2,FALSE),0)</f>
        <v>0</v>
      </c>
      <c r="F25" s="3">
        <f>IFERROR(VLOOKUP($A25,'indicadores propios'!$A$4:$I$2026,'indicadores propios'!G$2,FALSE),0)</f>
        <v>0</v>
      </c>
      <c r="G25" s="3">
        <f>IFERROR(VLOOKUP($A25,'indicadores propios'!$A$4:$I$2026,'indicadores propios'!H$2,FALSE),0)</f>
        <v>0</v>
      </c>
      <c r="H25" s="3">
        <f>IFERROR(VLOOKUP($A25,'indicadores propios'!$A$4:$I$2026,'indicadores propios'!I$2,FALSE),0)</f>
        <v>0</v>
      </c>
    </row>
    <row r="26" spans="1:8" x14ac:dyDescent="0.3">
      <c r="A26" s="5">
        <v>112010</v>
      </c>
      <c r="B26" s="4" t="s">
        <v>1386</v>
      </c>
      <c r="C26" s="3">
        <f>IFERROR(VLOOKUP($A26,'indicadores propios'!$A$4:$I$2026,'indicadores propios'!D$2,FALSE),0)</f>
        <v>0</v>
      </c>
      <c r="D26" s="3">
        <f>IFERROR(VLOOKUP($A26,'indicadores propios'!$A$4:$I$2026,'indicadores propios'!E$2,FALSE),0)</f>
        <v>0</v>
      </c>
      <c r="E26" s="3">
        <f>IFERROR(VLOOKUP($A26,'indicadores propios'!$A$4:$I$2026,'indicadores propios'!F$2,FALSE),0)</f>
        <v>0</v>
      </c>
      <c r="F26" s="3">
        <f>IFERROR(VLOOKUP($A26,'indicadores propios'!$A$4:$I$2026,'indicadores propios'!G$2,FALSE),0)</f>
        <v>0</v>
      </c>
      <c r="G26" s="3">
        <f>IFERROR(VLOOKUP($A26,'indicadores propios'!$A$4:$I$2026,'indicadores propios'!H$2,FALSE),0)</f>
        <v>0</v>
      </c>
      <c r="H26" s="3">
        <f>IFERROR(VLOOKUP($A26,'indicadores propios'!$A$4:$I$2026,'indicadores propios'!I$2,FALSE),0)</f>
        <v>0</v>
      </c>
    </row>
    <row r="27" spans="1:8" x14ac:dyDescent="0.3">
      <c r="A27" s="5">
        <v>112015</v>
      </c>
      <c r="B27" s="4" t="s">
        <v>1385</v>
      </c>
      <c r="C27" s="3">
        <f>IFERROR(VLOOKUP($A27,'indicadores propios'!$A$4:$I$2026,'indicadores propios'!D$2,FALSE),0)</f>
        <v>0</v>
      </c>
      <c r="D27" s="3">
        <f>IFERROR(VLOOKUP($A27,'indicadores propios'!$A$4:$I$2026,'indicadores propios'!E$2,FALSE),0)</f>
        <v>0</v>
      </c>
      <c r="E27" s="3">
        <f>IFERROR(VLOOKUP($A27,'indicadores propios'!$A$4:$I$2026,'indicadores propios'!F$2,FALSE),0)</f>
        <v>0</v>
      </c>
      <c r="F27" s="3">
        <f>IFERROR(VLOOKUP($A27,'indicadores propios'!$A$4:$I$2026,'indicadores propios'!G$2,FALSE),0)</f>
        <v>0</v>
      </c>
      <c r="G27" s="3">
        <f>IFERROR(VLOOKUP($A27,'indicadores propios'!$A$4:$I$2026,'indicadores propios'!H$2,FALSE),0)</f>
        <v>0</v>
      </c>
      <c r="H27" s="3">
        <f>IFERROR(VLOOKUP($A27,'indicadores propios'!$A$4:$I$2026,'indicadores propios'!I$2,FALSE),0)</f>
        <v>0</v>
      </c>
    </row>
    <row r="28" spans="1:8" x14ac:dyDescent="0.3">
      <c r="A28" s="5">
        <v>112020</v>
      </c>
      <c r="B28" s="4" t="s">
        <v>1384</v>
      </c>
      <c r="C28" s="3">
        <f>IFERROR(VLOOKUP($A28,'indicadores propios'!$A$4:$I$2026,'indicadores propios'!D$2,FALSE),0)</f>
        <v>0</v>
      </c>
      <c r="D28" s="3">
        <f>IFERROR(VLOOKUP($A28,'indicadores propios'!$A$4:$I$2026,'indicadores propios'!E$2,FALSE),0)</f>
        <v>0</v>
      </c>
      <c r="E28" s="3">
        <f>IFERROR(VLOOKUP($A28,'indicadores propios'!$A$4:$I$2026,'indicadores propios'!F$2,FALSE),0)</f>
        <v>0</v>
      </c>
      <c r="F28" s="3">
        <f>IFERROR(VLOOKUP($A28,'indicadores propios'!$A$4:$I$2026,'indicadores propios'!G$2,FALSE),0)</f>
        <v>0</v>
      </c>
      <c r="G28" s="3">
        <f>IFERROR(VLOOKUP($A28,'indicadores propios'!$A$4:$I$2026,'indicadores propios'!H$2,FALSE),0)</f>
        <v>0</v>
      </c>
      <c r="H28" s="3">
        <f>IFERROR(VLOOKUP($A28,'indicadores propios'!$A$4:$I$2026,'indicadores propios'!I$2,FALSE),0)</f>
        <v>0</v>
      </c>
    </row>
    <row r="29" spans="1:8" x14ac:dyDescent="0.3">
      <c r="A29" s="5">
        <v>112025</v>
      </c>
      <c r="B29" s="4" t="s">
        <v>1383</v>
      </c>
      <c r="C29" s="3">
        <f>IFERROR(VLOOKUP($A29,'indicadores propios'!$A$4:$I$2026,'indicadores propios'!D$2,FALSE),0)</f>
        <v>0</v>
      </c>
      <c r="D29" s="3">
        <f>IFERROR(VLOOKUP($A29,'indicadores propios'!$A$4:$I$2026,'indicadores propios'!E$2,FALSE),0)</f>
        <v>0</v>
      </c>
      <c r="E29" s="3">
        <f>IFERROR(VLOOKUP($A29,'indicadores propios'!$A$4:$I$2026,'indicadores propios'!F$2,FALSE),0)</f>
        <v>0</v>
      </c>
      <c r="F29" s="3">
        <f>IFERROR(VLOOKUP($A29,'indicadores propios'!$A$4:$I$2026,'indicadores propios'!G$2,FALSE),0)</f>
        <v>0</v>
      </c>
      <c r="G29" s="3">
        <f>IFERROR(VLOOKUP($A29,'indicadores propios'!$A$4:$I$2026,'indicadores propios'!H$2,FALSE),0)</f>
        <v>0</v>
      </c>
      <c r="H29" s="3">
        <f>IFERROR(VLOOKUP($A29,'indicadores propios'!$A$4:$I$2026,'indicadores propios'!I$2,FALSE),0)</f>
        <v>0</v>
      </c>
    </row>
    <row r="30" spans="1:8" x14ac:dyDescent="0.3">
      <c r="A30" s="5">
        <v>112030</v>
      </c>
      <c r="B30" s="4" t="s">
        <v>1382</v>
      </c>
      <c r="C30" s="3">
        <f>IFERROR(VLOOKUP($A30,'indicadores propios'!$A$4:$I$2026,'indicadores propios'!D$2,FALSE),0)</f>
        <v>0</v>
      </c>
      <c r="D30" s="3">
        <f>IFERROR(VLOOKUP($A30,'indicadores propios'!$A$4:$I$2026,'indicadores propios'!E$2,FALSE),0)</f>
        <v>0</v>
      </c>
      <c r="E30" s="3">
        <f>IFERROR(VLOOKUP($A30,'indicadores propios'!$A$4:$I$2026,'indicadores propios'!F$2,FALSE),0)</f>
        <v>0</v>
      </c>
      <c r="F30" s="3">
        <f>IFERROR(VLOOKUP($A30,'indicadores propios'!$A$4:$I$2026,'indicadores propios'!G$2,FALSE),0)</f>
        <v>0</v>
      </c>
      <c r="G30" s="3">
        <f>IFERROR(VLOOKUP($A30,'indicadores propios'!$A$4:$I$2026,'indicadores propios'!H$2,FALSE),0)</f>
        <v>0</v>
      </c>
      <c r="H30" s="3">
        <f>IFERROR(VLOOKUP($A30,'indicadores propios'!$A$4:$I$2026,'indicadores propios'!I$2,FALSE),0)</f>
        <v>0</v>
      </c>
    </row>
    <row r="31" spans="1:8" x14ac:dyDescent="0.3">
      <c r="A31" s="5">
        <v>112035</v>
      </c>
      <c r="B31" s="4" t="s">
        <v>1381</v>
      </c>
      <c r="C31" s="3">
        <f>IFERROR(VLOOKUP($A31,'indicadores propios'!$A$4:$I$2026,'indicadores propios'!D$2,FALSE),0)</f>
        <v>0</v>
      </c>
      <c r="D31" s="3">
        <f>IFERROR(VLOOKUP($A31,'indicadores propios'!$A$4:$I$2026,'indicadores propios'!E$2,FALSE),0)</f>
        <v>0</v>
      </c>
      <c r="E31" s="3">
        <f>IFERROR(VLOOKUP($A31,'indicadores propios'!$A$4:$I$2026,'indicadores propios'!F$2,FALSE),0)</f>
        <v>0</v>
      </c>
      <c r="F31" s="3">
        <f>IFERROR(VLOOKUP($A31,'indicadores propios'!$A$4:$I$2026,'indicadores propios'!G$2,FALSE),0)</f>
        <v>0</v>
      </c>
      <c r="G31" s="3">
        <f>IFERROR(VLOOKUP($A31,'indicadores propios'!$A$4:$I$2026,'indicadores propios'!H$2,FALSE),0)</f>
        <v>0</v>
      </c>
      <c r="H31" s="3">
        <f>IFERROR(VLOOKUP($A31,'indicadores propios'!$A$4:$I$2026,'indicadores propios'!I$2,FALSE),0)</f>
        <v>0</v>
      </c>
    </row>
    <row r="32" spans="1:8" x14ac:dyDescent="0.3">
      <c r="A32" s="5">
        <v>112040</v>
      </c>
      <c r="B32" s="4" t="s">
        <v>1380</v>
      </c>
      <c r="C32" s="3">
        <f>IFERROR(VLOOKUP($A32,'indicadores propios'!$A$4:$I$2026,'indicadores propios'!D$2,FALSE),0)</f>
        <v>0</v>
      </c>
      <c r="D32" s="3">
        <f>IFERROR(VLOOKUP($A32,'indicadores propios'!$A$4:$I$2026,'indicadores propios'!E$2,FALSE),0)</f>
        <v>0</v>
      </c>
      <c r="E32" s="3">
        <f>IFERROR(VLOOKUP($A32,'indicadores propios'!$A$4:$I$2026,'indicadores propios'!F$2,FALSE),0)</f>
        <v>0</v>
      </c>
      <c r="F32" s="3">
        <f>IFERROR(VLOOKUP($A32,'indicadores propios'!$A$4:$I$2026,'indicadores propios'!G$2,FALSE),0)</f>
        <v>0</v>
      </c>
      <c r="G32" s="3">
        <f>IFERROR(VLOOKUP($A32,'indicadores propios'!$A$4:$I$2026,'indicadores propios'!H$2,FALSE),0)</f>
        <v>0</v>
      </c>
      <c r="H32" s="3">
        <f>IFERROR(VLOOKUP($A32,'indicadores propios'!$A$4:$I$2026,'indicadores propios'!I$2,FALSE),0)</f>
        <v>0</v>
      </c>
    </row>
    <row r="33" spans="1:9" x14ac:dyDescent="0.3">
      <c r="A33" s="5">
        <v>112045</v>
      </c>
      <c r="B33" s="4" t="s">
        <v>1379</v>
      </c>
      <c r="C33" s="3">
        <f>IFERROR(VLOOKUP($A33,'indicadores propios'!$A$4:$I$2026,'indicadores propios'!D$2,FALSE),0)</f>
        <v>0</v>
      </c>
      <c r="D33" s="3">
        <f>IFERROR(VLOOKUP($A33,'indicadores propios'!$A$4:$I$2026,'indicadores propios'!E$2,FALSE),0)</f>
        <v>0</v>
      </c>
      <c r="E33" s="3">
        <f>IFERROR(VLOOKUP($A33,'indicadores propios'!$A$4:$I$2026,'indicadores propios'!F$2,FALSE),0)</f>
        <v>0</v>
      </c>
      <c r="F33" s="3">
        <f>IFERROR(VLOOKUP($A33,'indicadores propios'!$A$4:$I$2026,'indicadores propios'!G$2,FALSE),0)</f>
        <v>0</v>
      </c>
      <c r="G33" s="3">
        <f>IFERROR(VLOOKUP($A33,'indicadores propios'!$A$4:$I$2026,'indicadores propios'!H$2,FALSE),0)</f>
        <v>0</v>
      </c>
      <c r="H33" s="3">
        <f>IFERROR(VLOOKUP($A33,'indicadores propios'!$A$4:$I$2026,'indicadores propios'!I$2,FALSE),0)</f>
        <v>0</v>
      </c>
    </row>
    <row r="34" spans="1:9" x14ac:dyDescent="0.3">
      <c r="A34" s="5">
        <v>120000</v>
      </c>
      <c r="B34" s="4" t="s">
        <v>1378</v>
      </c>
      <c r="C34" s="3">
        <f>IFERROR(VLOOKUP($A34,'indicadores propios'!$A$4:$I$2026,'indicadores propios'!D$2,FALSE),0)</f>
        <v>108526801.68000001</v>
      </c>
      <c r="D34" s="3">
        <f>IFERROR(VLOOKUP($A34,'indicadores propios'!$A$4:$I$2026,'indicadores propios'!E$2,FALSE),0)</f>
        <v>120871962.58</v>
      </c>
      <c r="E34" s="3">
        <f>IFERROR(VLOOKUP($A34,'indicadores propios'!$A$4:$I$2026,'indicadores propios'!F$2,FALSE),0)</f>
        <v>1454011114</v>
      </c>
      <c r="F34" s="3">
        <f>IFERROR(VLOOKUP($A34,'indicadores propios'!$A$4:$I$2026,'indicadores propios'!G$2,FALSE),0)</f>
        <v>2517413919</v>
      </c>
      <c r="G34" s="3">
        <f>IFERROR(VLOOKUP($A34,'indicadores propios'!$A$4:$I$2026,'indicadores propios'!H$2,FALSE),0)</f>
        <v>5863344099</v>
      </c>
      <c r="H34" s="3">
        <f>IFERROR(VLOOKUP($A34,'indicadores propios'!$A$4:$I$2026,'indicadores propios'!I$2,FALSE),0)</f>
        <v>6878610012</v>
      </c>
      <c r="I34" s="128"/>
    </row>
    <row r="35" spans="1:9" x14ac:dyDescent="0.3">
      <c r="A35" s="5">
        <v>120300</v>
      </c>
      <c r="B35" s="4" t="s">
        <v>1377</v>
      </c>
      <c r="C35" s="3">
        <f>IFERROR(VLOOKUP($A35,'indicadores propios'!$A$4:$I$2026,'indicadores propios'!D$2,FALSE),0)</f>
        <v>0</v>
      </c>
      <c r="D35" s="3">
        <f>IFERROR(VLOOKUP($A35,'indicadores propios'!$A$4:$I$2026,'indicadores propios'!E$2,FALSE),0)</f>
        <v>0</v>
      </c>
      <c r="E35" s="3">
        <f>IFERROR(VLOOKUP($A35,'indicadores propios'!$A$4:$I$2026,'indicadores propios'!F$2,FALSE),0)</f>
        <v>1299522200</v>
      </c>
      <c r="F35" s="3">
        <f>IFERROR(VLOOKUP($A35,'indicadores propios'!$A$4:$I$2026,'indicadores propios'!G$2,FALSE),0)</f>
        <v>2355065000</v>
      </c>
      <c r="G35" s="3">
        <f>IFERROR(VLOOKUP($A35,'indicadores propios'!$A$4:$I$2026,'indicadores propios'!H$2,FALSE),0)</f>
        <v>1031785000</v>
      </c>
      <c r="H35" s="3">
        <f>IFERROR(VLOOKUP($A35,'indicadores propios'!$A$4:$I$2026,'indicadores propios'!I$2,FALSE),0)</f>
        <v>1507080000</v>
      </c>
    </row>
    <row r="36" spans="1:9" x14ac:dyDescent="0.3">
      <c r="A36" s="5">
        <v>120305</v>
      </c>
      <c r="B36" s="4" t="s">
        <v>1376</v>
      </c>
      <c r="C36" s="3">
        <f>IFERROR(VLOOKUP($A36,'indicadores propios'!$A$4:$I$2026,'indicadores propios'!D$2,FALSE),0)</f>
        <v>0</v>
      </c>
      <c r="D36" s="3">
        <f>IFERROR(VLOOKUP($A36,'indicadores propios'!$A$4:$I$2026,'indicadores propios'!E$2,FALSE),0)</f>
        <v>0</v>
      </c>
      <c r="E36" s="3">
        <f>IFERROR(VLOOKUP($A36,'indicadores propios'!$A$4:$I$2026,'indicadores propios'!F$2,FALSE),0)</f>
        <v>0</v>
      </c>
      <c r="F36" s="3">
        <f>IFERROR(VLOOKUP($A36,'indicadores propios'!$A$4:$I$2026,'indicadores propios'!G$2,FALSE),0)</f>
        <v>0</v>
      </c>
      <c r="G36" s="3">
        <f>IFERROR(VLOOKUP($A36,'indicadores propios'!$A$4:$I$2026,'indicadores propios'!H$2,FALSE),0)</f>
        <v>525945000</v>
      </c>
      <c r="H36" s="3">
        <f>IFERROR(VLOOKUP($A36,'indicadores propios'!$A$4:$I$2026,'indicadores propios'!I$2,FALSE),0)</f>
        <v>1507080000</v>
      </c>
    </row>
    <row r="37" spans="1:9" x14ac:dyDescent="0.3">
      <c r="A37" s="5">
        <v>120310</v>
      </c>
      <c r="B37" s="4" t="s">
        <v>1375</v>
      </c>
      <c r="C37" s="3">
        <f>IFERROR(VLOOKUP($A37,'indicadores propios'!$A$4:$I$2026,'indicadores propios'!D$2,FALSE),0)</f>
        <v>0</v>
      </c>
      <c r="D37" s="3">
        <f>IFERROR(VLOOKUP($A37,'indicadores propios'!$A$4:$I$2026,'indicadores propios'!E$2,FALSE),0)</f>
        <v>0</v>
      </c>
      <c r="E37" s="3">
        <f>IFERROR(VLOOKUP($A37,'indicadores propios'!$A$4:$I$2026,'indicadores propios'!F$2,FALSE),0)</f>
        <v>0</v>
      </c>
      <c r="F37" s="3">
        <f>IFERROR(VLOOKUP($A37,'indicadores propios'!$A$4:$I$2026,'indicadores propios'!G$2,FALSE),0)</f>
        <v>0</v>
      </c>
      <c r="G37" s="3">
        <f>IFERROR(VLOOKUP($A37,'indicadores propios'!$A$4:$I$2026,'indicadores propios'!H$2,FALSE),0)</f>
        <v>0</v>
      </c>
      <c r="H37" s="3">
        <f>IFERROR(VLOOKUP($A37,'indicadores propios'!$A$4:$I$2026,'indicadores propios'!I$2,FALSE),0)</f>
        <v>0</v>
      </c>
    </row>
    <row r="38" spans="1:9" x14ac:dyDescent="0.3">
      <c r="A38" s="5">
        <v>120315</v>
      </c>
      <c r="B38" s="4" t="s">
        <v>1374</v>
      </c>
      <c r="C38" s="3">
        <f>IFERROR(VLOOKUP($A38,'indicadores propios'!$A$4:$I$2026,'indicadores propios'!D$2,FALSE),0)</f>
        <v>0</v>
      </c>
      <c r="D38" s="3">
        <f>IFERROR(VLOOKUP($A38,'indicadores propios'!$A$4:$I$2026,'indicadores propios'!E$2,FALSE),0)</f>
        <v>0</v>
      </c>
      <c r="E38" s="3">
        <f>IFERROR(VLOOKUP($A38,'indicadores propios'!$A$4:$I$2026,'indicadores propios'!F$2,FALSE),0)</f>
        <v>0</v>
      </c>
      <c r="F38" s="3">
        <f>IFERROR(VLOOKUP($A38,'indicadores propios'!$A$4:$I$2026,'indicadores propios'!G$2,FALSE),0)</f>
        <v>0</v>
      </c>
      <c r="G38" s="3">
        <f>IFERROR(VLOOKUP($A38,'indicadores propios'!$A$4:$I$2026,'indicadores propios'!H$2,FALSE),0)</f>
        <v>0</v>
      </c>
      <c r="H38" s="3">
        <f>IFERROR(VLOOKUP($A38,'indicadores propios'!$A$4:$I$2026,'indicadores propios'!I$2,FALSE),0)</f>
        <v>0</v>
      </c>
    </row>
    <row r="39" spans="1:9" x14ac:dyDescent="0.3">
      <c r="A39" s="5">
        <v>120320</v>
      </c>
      <c r="B39" s="4" t="s">
        <v>1373</v>
      </c>
      <c r="C39" s="3">
        <f>IFERROR(VLOOKUP($A39,'indicadores propios'!$A$4:$I$2026,'indicadores propios'!D$2,FALSE),0)</f>
        <v>0</v>
      </c>
      <c r="D39" s="3">
        <f>IFERROR(VLOOKUP($A39,'indicadores propios'!$A$4:$I$2026,'indicadores propios'!E$2,FALSE),0)</f>
        <v>0</v>
      </c>
      <c r="E39" s="3">
        <f>IFERROR(VLOOKUP($A39,'indicadores propios'!$A$4:$I$2026,'indicadores propios'!F$2,FALSE),0)</f>
        <v>1299522200</v>
      </c>
      <c r="F39" s="3">
        <f>IFERROR(VLOOKUP($A39,'indicadores propios'!$A$4:$I$2026,'indicadores propios'!G$2,FALSE),0)</f>
        <v>2355065000</v>
      </c>
      <c r="G39" s="3">
        <f>IFERROR(VLOOKUP($A39,'indicadores propios'!$A$4:$I$2026,'indicadores propios'!H$2,FALSE),0)</f>
        <v>0</v>
      </c>
      <c r="H39" s="3">
        <f>IFERROR(VLOOKUP($A39,'indicadores propios'!$A$4:$I$2026,'indicadores propios'!I$2,FALSE),0)</f>
        <v>0</v>
      </c>
    </row>
    <row r="40" spans="1:9" x14ac:dyDescent="0.3">
      <c r="A40" s="5">
        <v>120325</v>
      </c>
      <c r="B40" s="4" t="s">
        <v>1372</v>
      </c>
      <c r="C40" s="3">
        <f>IFERROR(VLOOKUP($A40,'indicadores propios'!$A$4:$I$2026,'indicadores propios'!D$2,FALSE),0)</f>
        <v>0</v>
      </c>
      <c r="D40" s="3">
        <f>IFERROR(VLOOKUP($A40,'indicadores propios'!$A$4:$I$2026,'indicadores propios'!E$2,FALSE),0)</f>
        <v>0</v>
      </c>
      <c r="E40" s="3">
        <f>IFERROR(VLOOKUP($A40,'indicadores propios'!$A$4:$I$2026,'indicadores propios'!F$2,FALSE),0)</f>
        <v>0</v>
      </c>
      <c r="F40" s="3">
        <f>IFERROR(VLOOKUP($A40,'indicadores propios'!$A$4:$I$2026,'indicadores propios'!G$2,FALSE),0)</f>
        <v>0</v>
      </c>
      <c r="G40" s="3">
        <f>IFERROR(VLOOKUP($A40,'indicadores propios'!$A$4:$I$2026,'indicadores propios'!H$2,FALSE),0)</f>
        <v>0</v>
      </c>
      <c r="H40" s="3">
        <f>IFERROR(VLOOKUP($A40,'indicadores propios'!$A$4:$I$2026,'indicadores propios'!I$2,FALSE),0)</f>
        <v>0</v>
      </c>
    </row>
    <row r="41" spans="1:9" x14ac:dyDescent="0.3">
      <c r="A41" s="5">
        <v>120330</v>
      </c>
      <c r="B41" s="4" t="s">
        <v>1371</v>
      </c>
      <c r="C41" s="3">
        <f>IFERROR(VLOOKUP($A41,'indicadores propios'!$A$4:$I$2026,'indicadores propios'!D$2,FALSE),0)</f>
        <v>0</v>
      </c>
      <c r="D41" s="3">
        <f>IFERROR(VLOOKUP($A41,'indicadores propios'!$A$4:$I$2026,'indicadores propios'!E$2,FALSE),0)</f>
        <v>0</v>
      </c>
      <c r="E41" s="3">
        <f>IFERROR(VLOOKUP($A41,'indicadores propios'!$A$4:$I$2026,'indicadores propios'!F$2,FALSE),0)</f>
        <v>0</v>
      </c>
      <c r="F41" s="3">
        <f>IFERROR(VLOOKUP($A41,'indicadores propios'!$A$4:$I$2026,'indicadores propios'!G$2,FALSE),0)</f>
        <v>0</v>
      </c>
      <c r="G41" s="3">
        <f>IFERROR(VLOOKUP($A41,'indicadores propios'!$A$4:$I$2026,'indicadores propios'!H$2,FALSE),0)</f>
        <v>0</v>
      </c>
      <c r="H41" s="3">
        <f>IFERROR(VLOOKUP($A41,'indicadores propios'!$A$4:$I$2026,'indicadores propios'!I$2,FALSE),0)</f>
        <v>0</v>
      </c>
    </row>
    <row r="42" spans="1:9" x14ac:dyDescent="0.3">
      <c r="A42" s="5">
        <v>120399</v>
      </c>
      <c r="B42" s="4" t="s">
        <v>1370</v>
      </c>
      <c r="C42" s="3">
        <f>IFERROR(VLOOKUP($A42,'indicadores propios'!$A$4:$I$2026,'indicadores propios'!D$2,FALSE),0)</f>
        <v>0</v>
      </c>
      <c r="D42" s="3">
        <f>IFERROR(VLOOKUP($A42,'indicadores propios'!$A$4:$I$2026,'indicadores propios'!E$2,FALSE),0)</f>
        <v>0</v>
      </c>
      <c r="E42" s="3">
        <f>IFERROR(VLOOKUP($A42,'indicadores propios'!$A$4:$I$2026,'indicadores propios'!F$2,FALSE),0)</f>
        <v>0</v>
      </c>
      <c r="F42" s="3">
        <f>IFERROR(VLOOKUP($A42,'indicadores propios'!$A$4:$I$2026,'indicadores propios'!G$2,FALSE),0)</f>
        <v>0</v>
      </c>
      <c r="G42" s="3">
        <f>IFERROR(VLOOKUP($A42,'indicadores propios'!$A$4:$I$2026,'indicadores propios'!H$2,FALSE),0)</f>
        <v>0</v>
      </c>
      <c r="H42" s="3">
        <f>IFERROR(VLOOKUP($A42,'indicadores propios'!$A$4:$I$2026,'indicadores propios'!I$2,FALSE),0)</f>
        <v>0</v>
      </c>
    </row>
    <row r="43" spans="1:9" x14ac:dyDescent="0.3">
      <c r="A43" s="5">
        <v>120400</v>
      </c>
      <c r="B43" s="4" t="s">
        <v>1369</v>
      </c>
      <c r="C43" s="3">
        <f>IFERROR(VLOOKUP($A43,'indicadores propios'!$A$4:$I$2026,'indicadores propios'!D$2,FALSE),0)</f>
        <v>0</v>
      </c>
      <c r="D43" s="3">
        <f>IFERROR(VLOOKUP($A43,'indicadores propios'!$A$4:$I$2026,'indicadores propios'!E$2,FALSE),0)</f>
        <v>0</v>
      </c>
      <c r="E43" s="3">
        <f>IFERROR(VLOOKUP($A43,'indicadores propios'!$A$4:$I$2026,'indicadores propios'!F$2,FALSE),0)</f>
        <v>0</v>
      </c>
      <c r="F43" s="3">
        <f>IFERROR(VLOOKUP($A43,'indicadores propios'!$A$4:$I$2026,'indicadores propios'!G$2,FALSE),0)</f>
        <v>0</v>
      </c>
      <c r="G43" s="3">
        <f>IFERROR(VLOOKUP($A43,'indicadores propios'!$A$4:$I$2026,'indicadores propios'!H$2,FALSE),0)</f>
        <v>0</v>
      </c>
      <c r="H43" s="3">
        <f>IFERROR(VLOOKUP($A43,'indicadores propios'!$A$4:$I$2026,'indicadores propios'!I$2,FALSE),0)</f>
        <v>0</v>
      </c>
    </row>
    <row r="44" spans="1:9" x14ac:dyDescent="0.3">
      <c r="A44" s="5">
        <v>120401</v>
      </c>
      <c r="B44" s="4" t="s">
        <v>1364</v>
      </c>
      <c r="C44" s="3">
        <f>IFERROR(VLOOKUP($A44,'indicadores propios'!$A$4:$I$2026,'indicadores propios'!D$2,FALSE),0)</f>
        <v>0</v>
      </c>
      <c r="D44" s="3">
        <f>IFERROR(VLOOKUP($A44,'indicadores propios'!$A$4:$I$2026,'indicadores propios'!E$2,FALSE),0)</f>
        <v>0</v>
      </c>
      <c r="E44" s="3">
        <f>IFERROR(VLOOKUP($A44,'indicadores propios'!$A$4:$I$2026,'indicadores propios'!F$2,FALSE),0)</f>
        <v>0</v>
      </c>
      <c r="F44" s="3">
        <f>IFERROR(VLOOKUP($A44,'indicadores propios'!$A$4:$I$2026,'indicadores propios'!G$2,FALSE),0)</f>
        <v>0</v>
      </c>
      <c r="G44" s="3">
        <f>IFERROR(VLOOKUP($A44,'indicadores propios'!$A$4:$I$2026,'indicadores propios'!H$2,FALSE),0)</f>
        <v>0</v>
      </c>
      <c r="H44" s="3">
        <f>IFERROR(VLOOKUP($A44,'indicadores propios'!$A$4:$I$2026,'indicadores propios'!I$2,FALSE),0)</f>
        <v>0</v>
      </c>
    </row>
    <row r="45" spans="1:9" x14ac:dyDescent="0.3">
      <c r="A45" s="5">
        <v>120402</v>
      </c>
      <c r="B45" s="4" t="s">
        <v>1363</v>
      </c>
      <c r="C45" s="3">
        <f>IFERROR(VLOOKUP($A45,'indicadores propios'!$A$4:$I$2026,'indicadores propios'!D$2,FALSE),0)</f>
        <v>0</v>
      </c>
      <c r="D45" s="3">
        <f>IFERROR(VLOOKUP($A45,'indicadores propios'!$A$4:$I$2026,'indicadores propios'!E$2,FALSE),0)</f>
        <v>0</v>
      </c>
      <c r="E45" s="3">
        <f>IFERROR(VLOOKUP($A45,'indicadores propios'!$A$4:$I$2026,'indicadores propios'!F$2,FALSE),0)</f>
        <v>0</v>
      </c>
      <c r="F45" s="3">
        <f>IFERROR(VLOOKUP($A45,'indicadores propios'!$A$4:$I$2026,'indicadores propios'!G$2,FALSE),0)</f>
        <v>0</v>
      </c>
      <c r="G45" s="3">
        <f>IFERROR(VLOOKUP($A45,'indicadores propios'!$A$4:$I$2026,'indicadores propios'!H$2,FALSE),0)</f>
        <v>0</v>
      </c>
      <c r="H45" s="3">
        <f>IFERROR(VLOOKUP($A45,'indicadores propios'!$A$4:$I$2026,'indicadores propios'!I$2,FALSE),0)</f>
        <v>0</v>
      </c>
    </row>
    <row r="46" spans="1:9" x14ac:dyDescent="0.3">
      <c r="A46" s="5">
        <v>120403</v>
      </c>
      <c r="B46" s="4" t="s">
        <v>1359</v>
      </c>
      <c r="C46" s="3">
        <f>IFERROR(VLOOKUP($A46,'indicadores propios'!$A$4:$I$2026,'indicadores propios'!D$2,FALSE),0)</f>
        <v>0</v>
      </c>
      <c r="D46" s="3">
        <f>IFERROR(VLOOKUP($A46,'indicadores propios'!$A$4:$I$2026,'indicadores propios'!E$2,FALSE),0)</f>
        <v>0</v>
      </c>
      <c r="E46" s="3">
        <f>IFERROR(VLOOKUP($A46,'indicadores propios'!$A$4:$I$2026,'indicadores propios'!F$2,FALSE),0)</f>
        <v>0</v>
      </c>
      <c r="F46" s="3">
        <f>IFERROR(VLOOKUP($A46,'indicadores propios'!$A$4:$I$2026,'indicadores propios'!G$2,FALSE),0)</f>
        <v>0</v>
      </c>
      <c r="G46" s="3">
        <f>IFERROR(VLOOKUP($A46,'indicadores propios'!$A$4:$I$2026,'indicadores propios'!H$2,FALSE),0)</f>
        <v>0</v>
      </c>
      <c r="H46" s="3">
        <f>IFERROR(VLOOKUP($A46,'indicadores propios'!$A$4:$I$2026,'indicadores propios'!I$2,FALSE),0)</f>
        <v>0</v>
      </c>
    </row>
    <row r="47" spans="1:9" x14ac:dyDescent="0.3">
      <c r="A47" s="5">
        <v>120404</v>
      </c>
      <c r="B47" s="4" t="s">
        <v>1325</v>
      </c>
      <c r="C47" s="3">
        <f>IFERROR(VLOOKUP($A47,'indicadores propios'!$A$4:$I$2026,'indicadores propios'!D$2,FALSE),0)</f>
        <v>0</v>
      </c>
      <c r="D47" s="3">
        <f>IFERROR(VLOOKUP($A47,'indicadores propios'!$A$4:$I$2026,'indicadores propios'!E$2,FALSE),0)</f>
        <v>0</v>
      </c>
      <c r="E47" s="3">
        <f>IFERROR(VLOOKUP($A47,'indicadores propios'!$A$4:$I$2026,'indicadores propios'!F$2,FALSE),0)</f>
        <v>0</v>
      </c>
      <c r="F47" s="3">
        <f>IFERROR(VLOOKUP($A47,'indicadores propios'!$A$4:$I$2026,'indicadores propios'!G$2,FALSE),0)</f>
        <v>0</v>
      </c>
      <c r="G47" s="3">
        <f>IFERROR(VLOOKUP($A47,'indicadores propios'!$A$4:$I$2026,'indicadores propios'!H$2,FALSE),0)</f>
        <v>0</v>
      </c>
      <c r="H47" s="3">
        <f>IFERROR(VLOOKUP($A47,'indicadores propios'!$A$4:$I$2026,'indicadores propios'!I$2,FALSE),0)</f>
        <v>0</v>
      </c>
    </row>
    <row r="48" spans="1:9" x14ac:dyDescent="0.3">
      <c r="A48" s="5">
        <v>120405</v>
      </c>
      <c r="B48" s="4" t="s">
        <v>1324</v>
      </c>
      <c r="C48" s="3">
        <f>IFERROR(VLOOKUP($A48,'indicadores propios'!$A$4:$I$2026,'indicadores propios'!D$2,FALSE),0)</f>
        <v>0</v>
      </c>
      <c r="D48" s="3">
        <f>IFERROR(VLOOKUP($A48,'indicadores propios'!$A$4:$I$2026,'indicadores propios'!E$2,FALSE),0)</f>
        <v>0</v>
      </c>
      <c r="E48" s="3">
        <f>IFERROR(VLOOKUP($A48,'indicadores propios'!$A$4:$I$2026,'indicadores propios'!F$2,FALSE),0)</f>
        <v>0</v>
      </c>
      <c r="F48" s="3">
        <f>IFERROR(VLOOKUP($A48,'indicadores propios'!$A$4:$I$2026,'indicadores propios'!G$2,FALSE),0)</f>
        <v>0</v>
      </c>
      <c r="G48" s="3">
        <f>IFERROR(VLOOKUP($A48,'indicadores propios'!$A$4:$I$2026,'indicadores propios'!H$2,FALSE),0)</f>
        <v>0</v>
      </c>
      <c r="H48" s="3">
        <f>IFERROR(VLOOKUP($A48,'indicadores propios'!$A$4:$I$2026,'indicadores propios'!I$2,FALSE),0)</f>
        <v>0</v>
      </c>
    </row>
    <row r="49" spans="1:8" x14ac:dyDescent="0.3">
      <c r="A49" s="5">
        <v>120406</v>
      </c>
      <c r="B49" s="4" t="s">
        <v>1323</v>
      </c>
      <c r="C49" s="3">
        <f>IFERROR(VLOOKUP($A49,'indicadores propios'!$A$4:$I$2026,'indicadores propios'!D$2,FALSE),0)</f>
        <v>0</v>
      </c>
      <c r="D49" s="3">
        <f>IFERROR(VLOOKUP($A49,'indicadores propios'!$A$4:$I$2026,'indicadores propios'!E$2,FALSE),0)</f>
        <v>0</v>
      </c>
      <c r="E49" s="3">
        <f>IFERROR(VLOOKUP($A49,'indicadores propios'!$A$4:$I$2026,'indicadores propios'!F$2,FALSE),0)</f>
        <v>0</v>
      </c>
      <c r="F49" s="3">
        <f>IFERROR(VLOOKUP($A49,'indicadores propios'!$A$4:$I$2026,'indicadores propios'!G$2,FALSE),0)</f>
        <v>0</v>
      </c>
      <c r="G49" s="3">
        <f>IFERROR(VLOOKUP($A49,'indicadores propios'!$A$4:$I$2026,'indicadores propios'!H$2,FALSE),0)</f>
        <v>0</v>
      </c>
      <c r="H49" s="3">
        <f>IFERROR(VLOOKUP($A49,'indicadores propios'!$A$4:$I$2026,'indicadores propios'!I$2,FALSE),0)</f>
        <v>0</v>
      </c>
    </row>
    <row r="50" spans="1:8" x14ac:dyDescent="0.3">
      <c r="A50" s="5">
        <v>120407</v>
      </c>
      <c r="B50" s="4" t="s">
        <v>1322</v>
      </c>
      <c r="C50" s="3">
        <f>IFERROR(VLOOKUP($A50,'indicadores propios'!$A$4:$I$2026,'indicadores propios'!D$2,FALSE),0)</f>
        <v>0</v>
      </c>
      <c r="D50" s="3">
        <f>IFERROR(VLOOKUP($A50,'indicadores propios'!$A$4:$I$2026,'indicadores propios'!E$2,FALSE),0)</f>
        <v>0</v>
      </c>
      <c r="E50" s="3">
        <f>IFERROR(VLOOKUP($A50,'indicadores propios'!$A$4:$I$2026,'indicadores propios'!F$2,FALSE),0)</f>
        <v>0</v>
      </c>
      <c r="F50" s="3">
        <f>IFERROR(VLOOKUP($A50,'indicadores propios'!$A$4:$I$2026,'indicadores propios'!G$2,FALSE),0)</f>
        <v>0</v>
      </c>
      <c r="G50" s="3">
        <f>IFERROR(VLOOKUP($A50,'indicadores propios'!$A$4:$I$2026,'indicadores propios'!H$2,FALSE),0)</f>
        <v>0</v>
      </c>
      <c r="H50" s="3">
        <f>IFERROR(VLOOKUP($A50,'indicadores propios'!$A$4:$I$2026,'indicadores propios'!I$2,FALSE),0)</f>
        <v>0</v>
      </c>
    </row>
    <row r="51" spans="1:8" x14ac:dyDescent="0.3">
      <c r="A51" s="5">
        <v>120408</v>
      </c>
      <c r="B51" s="4" t="s">
        <v>1321</v>
      </c>
      <c r="C51" s="3">
        <f>IFERROR(VLOOKUP($A51,'indicadores propios'!$A$4:$I$2026,'indicadores propios'!D$2,FALSE),0)</f>
        <v>0</v>
      </c>
      <c r="D51" s="3">
        <f>IFERROR(VLOOKUP($A51,'indicadores propios'!$A$4:$I$2026,'indicadores propios'!E$2,FALSE),0)</f>
        <v>0</v>
      </c>
      <c r="E51" s="3">
        <f>IFERROR(VLOOKUP($A51,'indicadores propios'!$A$4:$I$2026,'indicadores propios'!F$2,FALSE),0)</f>
        <v>0</v>
      </c>
      <c r="F51" s="3">
        <f>IFERROR(VLOOKUP($A51,'indicadores propios'!$A$4:$I$2026,'indicadores propios'!G$2,FALSE),0)</f>
        <v>0</v>
      </c>
      <c r="G51" s="3">
        <f>IFERROR(VLOOKUP($A51,'indicadores propios'!$A$4:$I$2026,'indicadores propios'!H$2,FALSE),0)</f>
        <v>0</v>
      </c>
      <c r="H51" s="3">
        <f>IFERROR(VLOOKUP($A51,'indicadores propios'!$A$4:$I$2026,'indicadores propios'!I$2,FALSE),0)</f>
        <v>0</v>
      </c>
    </row>
    <row r="52" spans="1:8" x14ac:dyDescent="0.3">
      <c r="A52" s="5">
        <v>120409</v>
      </c>
      <c r="B52" s="4" t="s">
        <v>1320</v>
      </c>
      <c r="C52" s="3">
        <f>IFERROR(VLOOKUP($A52,'indicadores propios'!$A$4:$I$2026,'indicadores propios'!D$2,FALSE),0)</f>
        <v>0</v>
      </c>
      <c r="D52" s="3">
        <f>IFERROR(VLOOKUP($A52,'indicadores propios'!$A$4:$I$2026,'indicadores propios'!E$2,FALSE),0)</f>
        <v>0</v>
      </c>
      <c r="E52" s="3">
        <f>IFERROR(VLOOKUP($A52,'indicadores propios'!$A$4:$I$2026,'indicadores propios'!F$2,FALSE),0)</f>
        <v>0</v>
      </c>
      <c r="F52" s="3">
        <f>IFERROR(VLOOKUP($A52,'indicadores propios'!$A$4:$I$2026,'indicadores propios'!G$2,FALSE),0)</f>
        <v>0</v>
      </c>
      <c r="G52" s="3">
        <f>IFERROR(VLOOKUP($A52,'indicadores propios'!$A$4:$I$2026,'indicadores propios'!H$2,FALSE),0)</f>
        <v>0</v>
      </c>
      <c r="H52" s="3">
        <f>IFERROR(VLOOKUP($A52,'indicadores propios'!$A$4:$I$2026,'indicadores propios'!I$2,FALSE),0)</f>
        <v>0</v>
      </c>
    </row>
    <row r="53" spans="1:8" x14ac:dyDescent="0.3">
      <c r="A53" s="5">
        <v>120410</v>
      </c>
      <c r="B53" s="4" t="s">
        <v>1319</v>
      </c>
      <c r="C53" s="3">
        <f>IFERROR(VLOOKUP($A53,'indicadores propios'!$A$4:$I$2026,'indicadores propios'!D$2,FALSE),0)</f>
        <v>0</v>
      </c>
      <c r="D53" s="3">
        <f>IFERROR(VLOOKUP($A53,'indicadores propios'!$A$4:$I$2026,'indicadores propios'!E$2,FALSE),0)</f>
        <v>0</v>
      </c>
      <c r="E53" s="3">
        <f>IFERROR(VLOOKUP($A53,'indicadores propios'!$A$4:$I$2026,'indicadores propios'!F$2,FALSE),0)</f>
        <v>0</v>
      </c>
      <c r="F53" s="3">
        <f>IFERROR(VLOOKUP($A53,'indicadores propios'!$A$4:$I$2026,'indicadores propios'!G$2,FALSE),0)</f>
        <v>0</v>
      </c>
      <c r="G53" s="3">
        <f>IFERROR(VLOOKUP($A53,'indicadores propios'!$A$4:$I$2026,'indicadores propios'!H$2,FALSE),0)</f>
        <v>0</v>
      </c>
      <c r="H53" s="3">
        <f>IFERROR(VLOOKUP($A53,'indicadores propios'!$A$4:$I$2026,'indicadores propios'!I$2,FALSE),0)</f>
        <v>0</v>
      </c>
    </row>
    <row r="54" spans="1:8" x14ac:dyDescent="0.3">
      <c r="A54" s="5">
        <v>120411</v>
      </c>
      <c r="B54" s="4" t="s">
        <v>1318</v>
      </c>
      <c r="C54" s="3">
        <f>IFERROR(VLOOKUP($A54,'indicadores propios'!$A$4:$I$2026,'indicadores propios'!D$2,FALSE),0)</f>
        <v>0</v>
      </c>
      <c r="D54" s="3">
        <f>IFERROR(VLOOKUP($A54,'indicadores propios'!$A$4:$I$2026,'indicadores propios'!E$2,FALSE),0)</f>
        <v>0</v>
      </c>
      <c r="E54" s="3">
        <f>IFERROR(VLOOKUP($A54,'indicadores propios'!$A$4:$I$2026,'indicadores propios'!F$2,FALSE),0)</f>
        <v>0</v>
      </c>
      <c r="F54" s="3">
        <f>IFERROR(VLOOKUP($A54,'indicadores propios'!$A$4:$I$2026,'indicadores propios'!G$2,FALSE),0)</f>
        <v>0</v>
      </c>
      <c r="G54" s="3">
        <f>IFERROR(VLOOKUP($A54,'indicadores propios'!$A$4:$I$2026,'indicadores propios'!H$2,FALSE),0)</f>
        <v>0</v>
      </c>
      <c r="H54" s="3">
        <f>IFERROR(VLOOKUP($A54,'indicadores propios'!$A$4:$I$2026,'indicadores propios'!I$2,FALSE),0)</f>
        <v>0</v>
      </c>
    </row>
    <row r="55" spans="1:8" x14ac:dyDescent="0.3">
      <c r="A55" s="5">
        <v>120414</v>
      </c>
      <c r="B55" s="4" t="s">
        <v>1317</v>
      </c>
      <c r="C55" s="3">
        <f>IFERROR(VLOOKUP($A55,'indicadores propios'!$A$4:$I$2026,'indicadores propios'!D$2,FALSE),0)</f>
        <v>0</v>
      </c>
      <c r="D55" s="3">
        <f>IFERROR(VLOOKUP($A55,'indicadores propios'!$A$4:$I$2026,'indicadores propios'!E$2,FALSE),0)</f>
        <v>0</v>
      </c>
      <c r="E55" s="3">
        <f>IFERROR(VLOOKUP($A55,'indicadores propios'!$A$4:$I$2026,'indicadores propios'!F$2,FALSE),0)</f>
        <v>0</v>
      </c>
      <c r="F55" s="3">
        <f>IFERROR(VLOOKUP($A55,'indicadores propios'!$A$4:$I$2026,'indicadores propios'!G$2,FALSE),0)</f>
        <v>0</v>
      </c>
      <c r="G55" s="3">
        <f>IFERROR(VLOOKUP($A55,'indicadores propios'!$A$4:$I$2026,'indicadores propios'!H$2,FALSE),0)</f>
        <v>0</v>
      </c>
      <c r="H55" s="3">
        <f>IFERROR(VLOOKUP($A55,'indicadores propios'!$A$4:$I$2026,'indicadores propios'!I$2,FALSE),0)</f>
        <v>0</v>
      </c>
    </row>
    <row r="56" spans="1:8" x14ac:dyDescent="0.3">
      <c r="A56" s="5">
        <v>120415</v>
      </c>
      <c r="B56" s="4" t="s">
        <v>1316</v>
      </c>
      <c r="C56" s="3">
        <f>IFERROR(VLOOKUP($A56,'indicadores propios'!$A$4:$I$2026,'indicadores propios'!D$2,FALSE),0)</f>
        <v>0</v>
      </c>
      <c r="D56" s="3">
        <f>IFERROR(VLOOKUP($A56,'indicadores propios'!$A$4:$I$2026,'indicadores propios'!E$2,FALSE),0)</f>
        <v>0</v>
      </c>
      <c r="E56" s="3">
        <f>IFERROR(VLOOKUP($A56,'indicadores propios'!$A$4:$I$2026,'indicadores propios'!F$2,FALSE),0)</f>
        <v>0</v>
      </c>
      <c r="F56" s="3">
        <f>IFERROR(VLOOKUP($A56,'indicadores propios'!$A$4:$I$2026,'indicadores propios'!G$2,FALSE),0)</f>
        <v>0</v>
      </c>
      <c r="G56" s="3">
        <f>IFERROR(VLOOKUP($A56,'indicadores propios'!$A$4:$I$2026,'indicadores propios'!H$2,FALSE),0)</f>
        <v>0</v>
      </c>
      <c r="H56" s="3">
        <f>IFERROR(VLOOKUP($A56,'indicadores propios'!$A$4:$I$2026,'indicadores propios'!I$2,FALSE),0)</f>
        <v>0</v>
      </c>
    </row>
    <row r="57" spans="1:8" x14ac:dyDescent="0.3">
      <c r="A57" s="5">
        <v>120416</v>
      </c>
      <c r="B57" s="4" t="s">
        <v>1315</v>
      </c>
      <c r="C57" s="3">
        <f>IFERROR(VLOOKUP($A57,'indicadores propios'!$A$4:$I$2026,'indicadores propios'!D$2,FALSE),0)</f>
        <v>0</v>
      </c>
      <c r="D57" s="3">
        <f>IFERROR(VLOOKUP($A57,'indicadores propios'!$A$4:$I$2026,'indicadores propios'!E$2,FALSE),0)</f>
        <v>0</v>
      </c>
      <c r="E57" s="3">
        <f>IFERROR(VLOOKUP($A57,'indicadores propios'!$A$4:$I$2026,'indicadores propios'!F$2,FALSE),0)</f>
        <v>0</v>
      </c>
      <c r="F57" s="3">
        <f>IFERROR(VLOOKUP($A57,'indicadores propios'!$A$4:$I$2026,'indicadores propios'!G$2,FALSE),0)</f>
        <v>0</v>
      </c>
      <c r="G57" s="3">
        <f>IFERROR(VLOOKUP($A57,'indicadores propios'!$A$4:$I$2026,'indicadores propios'!H$2,FALSE),0)</f>
        <v>0</v>
      </c>
      <c r="H57" s="3">
        <f>IFERROR(VLOOKUP($A57,'indicadores propios'!$A$4:$I$2026,'indicadores propios'!I$2,FALSE),0)</f>
        <v>0</v>
      </c>
    </row>
    <row r="58" spans="1:8" x14ac:dyDescent="0.3">
      <c r="A58" s="5">
        <v>120417</v>
      </c>
      <c r="B58" s="4" t="s">
        <v>1314</v>
      </c>
      <c r="C58" s="3">
        <f>IFERROR(VLOOKUP($A58,'indicadores propios'!$A$4:$I$2026,'indicadores propios'!D$2,FALSE),0)</f>
        <v>0</v>
      </c>
      <c r="D58" s="3">
        <f>IFERROR(VLOOKUP($A58,'indicadores propios'!$A$4:$I$2026,'indicadores propios'!E$2,FALSE),0)</f>
        <v>0</v>
      </c>
      <c r="E58" s="3">
        <f>IFERROR(VLOOKUP($A58,'indicadores propios'!$A$4:$I$2026,'indicadores propios'!F$2,FALSE),0)</f>
        <v>0</v>
      </c>
      <c r="F58" s="3">
        <f>IFERROR(VLOOKUP($A58,'indicadores propios'!$A$4:$I$2026,'indicadores propios'!G$2,FALSE),0)</f>
        <v>0</v>
      </c>
      <c r="G58" s="3">
        <f>IFERROR(VLOOKUP($A58,'indicadores propios'!$A$4:$I$2026,'indicadores propios'!H$2,FALSE),0)</f>
        <v>0</v>
      </c>
      <c r="H58" s="3">
        <f>IFERROR(VLOOKUP($A58,'indicadores propios'!$A$4:$I$2026,'indicadores propios'!I$2,FALSE),0)</f>
        <v>0</v>
      </c>
    </row>
    <row r="59" spans="1:8" x14ac:dyDescent="0.3">
      <c r="A59" s="5">
        <v>120418</v>
      </c>
      <c r="B59" s="4" t="s">
        <v>1313</v>
      </c>
      <c r="C59" s="3">
        <f>IFERROR(VLOOKUP($A59,'indicadores propios'!$A$4:$I$2026,'indicadores propios'!D$2,FALSE),0)</f>
        <v>0</v>
      </c>
      <c r="D59" s="3">
        <f>IFERROR(VLOOKUP($A59,'indicadores propios'!$A$4:$I$2026,'indicadores propios'!E$2,FALSE),0)</f>
        <v>0</v>
      </c>
      <c r="E59" s="3">
        <f>IFERROR(VLOOKUP($A59,'indicadores propios'!$A$4:$I$2026,'indicadores propios'!F$2,FALSE),0)</f>
        <v>0</v>
      </c>
      <c r="F59" s="3">
        <f>IFERROR(VLOOKUP($A59,'indicadores propios'!$A$4:$I$2026,'indicadores propios'!G$2,FALSE),0)</f>
        <v>0</v>
      </c>
      <c r="G59" s="3">
        <f>IFERROR(VLOOKUP($A59,'indicadores propios'!$A$4:$I$2026,'indicadores propios'!H$2,FALSE),0)</f>
        <v>0</v>
      </c>
      <c r="H59" s="3">
        <f>IFERROR(VLOOKUP($A59,'indicadores propios'!$A$4:$I$2026,'indicadores propios'!I$2,FALSE),0)</f>
        <v>0</v>
      </c>
    </row>
    <row r="60" spans="1:8" x14ac:dyDescent="0.3">
      <c r="A60" s="5">
        <v>120442</v>
      </c>
      <c r="B60" s="4" t="s">
        <v>1312</v>
      </c>
      <c r="C60" s="3">
        <f>IFERROR(VLOOKUP($A60,'indicadores propios'!$A$4:$I$2026,'indicadores propios'!D$2,FALSE),0)</f>
        <v>0</v>
      </c>
      <c r="D60" s="3">
        <f>IFERROR(VLOOKUP($A60,'indicadores propios'!$A$4:$I$2026,'indicadores propios'!E$2,FALSE),0)</f>
        <v>0</v>
      </c>
      <c r="E60" s="3">
        <f>IFERROR(VLOOKUP($A60,'indicadores propios'!$A$4:$I$2026,'indicadores propios'!F$2,FALSE),0)</f>
        <v>0</v>
      </c>
      <c r="F60" s="3">
        <f>IFERROR(VLOOKUP($A60,'indicadores propios'!$A$4:$I$2026,'indicadores propios'!G$2,FALSE),0)</f>
        <v>0</v>
      </c>
      <c r="G60" s="3">
        <f>IFERROR(VLOOKUP($A60,'indicadores propios'!$A$4:$I$2026,'indicadores propios'!H$2,FALSE),0)</f>
        <v>0</v>
      </c>
      <c r="H60" s="3">
        <f>IFERROR(VLOOKUP($A60,'indicadores propios'!$A$4:$I$2026,'indicadores propios'!I$2,FALSE),0)</f>
        <v>0</v>
      </c>
    </row>
    <row r="61" spans="1:8" x14ac:dyDescent="0.3">
      <c r="A61" s="5">
        <v>120495</v>
      </c>
      <c r="B61" s="4" t="s">
        <v>1311</v>
      </c>
      <c r="C61" s="3">
        <f>IFERROR(VLOOKUP($A61,'indicadores propios'!$A$4:$I$2026,'indicadores propios'!D$2,FALSE),0)</f>
        <v>0</v>
      </c>
      <c r="D61" s="3">
        <f>IFERROR(VLOOKUP($A61,'indicadores propios'!$A$4:$I$2026,'indicadores propios'!E$2,FALSE),0)</f>
        <v>0</v>
      </c>
      <c r="E61" s="3">
        <f>IFERROR(VLOOKUP($A61,'indicadores propios'!$A$4:$I$2026,'indicadores propios'!F$2,FALSE),0)</f>
        <v>0</v>
      </c>
      <c r="F61" s="3">
        <f>IFERROR(VLOOKUP($A61,'indicadores propios'!$A$4:$I$2026,'indicadores propios'!G$2,FALSE),0)</f>
        <v>0</v>
      </c>
      <c r="G61" s="3">
        <f>IFERROR(VLOOKUP($A61,'indicadores propios'!$A$4:$I$2026,'indicadores propios'!H$2,FALSE),0)</f>
        <v>0</v>
      </c>
      <c r="H61" s="3">
        <f>IFERROR(VLOOKUP($A61,'indicadores propios'!$A$4:$I$2026,'indicadores propios'!I$2,FALSE),0)</f>
        <v>0</v>
      </c>
    </row>
    <row r="62" spans="1:8" x14ac:dyDescent="0.3">
      <c r="A62" s="5">
        <v>120499</v>
      </c>
      <c r="B62" s="4" t="s">
        <v>1368</v>
      </c>
      <c r="C62" s="3">
        <f>IFERROR(VLOOKUP($A62,'indicadores propios'!$A$4:$I$2026,'indicadores propios'!D$2,FALSE),0)</f>
        <v>0</v>
      </c>
      <c r="D62" s="3">
        <f>IFERROR(VLOOKUP($A62,'indicadores propios'!$A$4:$I$2026,'indicadores propios'!E$2,FALSE),0)</f>
        <v>0</v>
      </c>
      <c r="E62" s="3">
        <f>IFERROR(VLOOKUP($A62,'indicadores propios'!$A$4:$I$2026,'indicadores propios'!F$2,FALSE),0)</f>
        <v>0</v>
      </c>
      <c r="F62" s="3">
        <f>IFERROR(VLOOKUP($A62,'indicadores propios'!$A$4:$I$2026,'indicadores propios'!G$2,FALSE),0)</f>
        <v>0</v>
      </c>
      <c r="G62" s="3">
        <f>IFERROR(VLOOKUP($A62,'indicadores propios'!$A$4:$I$2026,'indicadores propios'!H$2,FALSE),0)</f>
        <v>0</v>
      </c>
      <c r="H62" s="3">
        <f>IFERROR(VLOOKUP($A62,'indicadores propios'!$A$4:$I$2026,'indicadores propios'!I$2,FALSE),0)</f>
        <v>0</v>
      </c>
    </row>
    <row r="63" spans="1:8" x14ac:dyDescent="0.3">
      <c r="A63" s="5">
        <v>120600</v>
      </c>
      <c r="B63" s="4" t="s">
        <v>1367</v>
      </c>
      <c r="C63" s="3">
        <f>IFERROR(VLOOKUP($A63,'indicadores propios'!$A$4:$I$2026,'indicadores propios'!D$2,FALSE),0)</f>
        <v>0</v>
      </c>
      <c r="D63" s="3">
        <f>IFERROR(VLOOKUP($A63,'indicadores propios'!$A$4:$I$2026,'indicadores propios'!E$2,FALSE),0)</f>
        <v>0</v>
      </c>
      <c r="E63" s="3">
        <f>IFERROR(VLOOKUP($A63,'indicadores propios'!$A$4:$I$2026,'indicadores propios'!F$2,FALSE),0)</f>
        <v>0</v>
      </c>
      <c r="F63" s="3">
        <f>IFERROR(VLOOKUP($A63,'indicadores propios'!$A$4:$I$2026,'indicadores propios'!G$2,FALSE),0)</f>
        <v>0</v>
      </c>
      <c r="G63" s="3">
        <f>IFERROR(VLOOKUP($A63,'indicadores propios'!$A$4:$I$2026,'indicadores propios'!H$2,FALSE),0)</f>
        <v>0</v>
      </c>
      <c r="H63" s="3">
        <f>IFERROR(VLOOKUP($A63,'indicadores propios'!$A$4:$I$2026,'indicadores propios'!I$2,FALSE),0)</f>
        <v>0</v>
      </c>
    </row>
    <row r="64" spans="1:8" x14ac:dyDescent="0.3">
      <c r="A64" s="5">
        <v>120601</v>
      </c>
      <c r="B64" s="4" t="s">
        <v>1294</v>
      </c>
      <c r="C64" s="3">
        <f>IFERROR(VLOOKUP($A64,'indicadores propios'!$A$4:$I$2026,'indicadores propios'!D$2,FALSE),0)</f>
        <v>0</v>
      </c>
      <c r="D64" s="3">
        <f>IFERROR(VLOOKUP($A64,'indicadores propios'!$A$4:$I$2026,'indicadores propios'!E$2,FALSE),0)</f>
        <v>0</v>
      </c>
      <c r="E64" s="3">
        <f>IFERROR(VLOOKUP($A64,'indicadores propios'!$A$4:$I$2026,'indicadores propios'!F$2,FALSE),0)</f>
        <v>0</v>
      </c>
      <c r="F64" s="3">
        <f>IFERROR(VLOOKUP($A64,'indicadores propios'!$A$4:$I$2026,'indicadores propios'!G$2,FALSE),0)</f>
        <v>0</v>
      </c>
      <c r="G64" s="3">
        <f>IFERROR(VLOOKUP($A64,'indicadores propios'!$A$4:$I$2026,'indicadores propios'!H$2,FALSE),0)</f>
        <v>0</v>
      </c>
      <c r="H64" s="3">
        <f>IFERROR(VLOOKUP($A64,'indicadores propios'!$A$4:$I$2026,'indicadores propios'!I$2,FALSE),0)</f>
        <v>0</v>
      </c>
    </row>
    <row r="65" spans="1:8" x14ac:dyDescent="0.3">
      <c r="A65" s="5">
        <v>120602</v>
      </c>
      <c r="B65" s="4" t="s">
        <v>1293</v>
      </c>
      <c r="C65" s="3">
        <f>IFERROR(VLOOKUP($A65,'indicadores propios'!$A$4:$I$2026,'indicadores propios'!D$2,FALSE),0)</f>
        <v>0</v>
      </c>
      <c r="D65" s="3">
        <f>IFERROR(VLOOKUP($A65,'indicadores propios'!$A$4:$I$2026,'indicadores propios'!E$2,FALSE),0)</f>
        <v>0</v>
      </c>
      <c r="E65" s="3">
        <f>IFERROR(VLOOKUP($A65,'indicadores propios'!$A$4:$I$2026,'indicadores propios'!F$2,FALSE),0)</f>
        <v>0</v>
      </c>
      <c r="F65" s="3">
        <f>IFERROR(VLOOKUP($A65,'indicadores propios'!$A$4:$I$2026,'indicadores propios'!G$2,FALSE),0)</f>
        <v>0</v>
      </c>
      <c r="G65" s="3">
        <f>IFERROR(VLOOKUP($A65,'indicadores propios'!$A$4:$I$2026,'indicadores propios'!H$2,FALSE),0)</f>
        <v>0</v>
      </c>
      <c r="H65" s="3">
        <f>IFERROR(VLOOKUP($A65,'indicadores propios'!$A$4:$I$2026,'indicadores propios'!I$2,FALSE),0)</f>
        <v>0</v>
      </c>
    </row>
    <row r="66" spans="1:8" x14ac:dyDescent="0.3">
      <c r="A66" s="5">
        <v>120605</v>
      </c>
      <c r="B66" s="4" t="s">
        <v>1308</v>
      </c>
      <c r="C66" s="3">
        <f>IFERROR(VLOOKUP($A66,'indicadores propios'!$A$4:$I$2026,'indicadores propios'!D$2,FALSE),0)</f>
        <v>0</v>
      </c>
      <c r="D66" s="3">
        <f>IFERROR(VLOOKUP($A66,'indicadores propios'!$A$4:$I$2026,'indicadores propios'!E$2,FALSE),0)</f>
        <v>0</v>
      </c>
      <c r="E66" s="3">
        <f>IFERROR(VLOOKUP($A66,'indicadores propios'!$A$4:$I$2026,'indicadores propios'!F$2,FALSE),0)</f>
        <v>0</v>
      </c>
      <c r="F66" s="3">
        <f>IFERROR(VLOOKUP($A66,'indicadores propios'!$A$4:$I$2026,'indicadores propios'!G$2,FALSE),0)</f>
        <v>0</v>
      </c>
      <c r="G66" s="3">
        <f>IFERROR(VLOOKUP($A66,'indicadores propios'!$A$4:$I$2026,'indicadores propios'!H$2,FALSE),0)</f>
        <v>0</v>
      </c>
      <c r="H66" s="3">
        <f>IFERROR(VLOOKUP($A66,'indicadores propios'!$A$4:$I$2026,'indicadores propios'!I$2,FALSE),0)</f>
        <v>0</v>
      </c>
    </row>
    <row r="67" spans="1:8" x14ac:dyDescent="0.3">
      <c r="A67" s="5">
        <v>120606</v>
      </c>
      <c r="B67" s="4" t="s">
        <v>1307</v>
      </c>
      <c r="C67" s="3">
        <f>IFERROR(VLOOKUP($A67,'indicadores propios'!$A$4:$I$2026,'indicadores propios'!D$2,FALSE),0)</f>
        <v>0</v>
      </c>
      <c r="D67" s="3">
        <f>IFERROR(VLOOKUP($A67,'indicadores propios'!$A$4:$I$2026,'indicadores propios'!E$2,FALSE),0)</f>
        <v>0</v>
      </c>
      <c r="E67" s="3">
        <f>IFERROR(VLOOKUP($A67,'indicadores propios'!$A$4:$I$2026,'indicadores propios'!F$2,FALSE),0)</f>
        <v>0</v>
      </c>
      <c r="F67" s="3">
        <f>IFERROR(VLOOKUP($A67,'indicadores propios'!$A$4:$I$2026,'indicadores propios'!G$2,FALSE),0)</f>
        <v>0</v>
      </c>
      <c r="G67" s="3">
        <f>IFERROR(VLOOKUP($A67,'indicadores propios'!$A$4:$I$2026,'indicadores propios'!H$2,FALSE),0)</f>
        <v>0</v>
      </c>
      <c r="H67" s="3">
        <f>IFERROR(VLOOKUP($A67,'indicadores propios'!$A$4:$I$2026,'indicadores propios'!I$2,FALSE),0)</f>
        <v>0</v>
      </c>
    </row>
    <row r="68" spans="1:8" x14ac:dyDescent="0.3">
      <c r="A68" s="5">
        <v>120607</v>
      </c>
      <c r="B68" s="4" t="s">
        <v>1306</v>
      </c>
      <c r="C68" s="3">
        <f>IFERROR(VLOOKUP($A68,'indicadores propios'!$A$4:$I$2026,'indicadores propios'!D$2,FALSE),0)</f>
        <v>0</v>
      </c>
      <c r="D68" s="3">
        <f>IFERROR(VLOOKUP($A68,'indicadores propios'!$A$4:$I$2026,'indicadores propios'!E$2,FALSE),0)</f>
        <v>0</v>
      </c>
      <c r="E68" s="3">
        <f>IFERROR(VLOOKUP($A68,'indicadores propios'!$A$4:$I$2026,'indicadores propios'!F$2,FALSE),0)</f>
        <v>0</v>
      </c>
      <c r="F68" s="3">
        <f>IFERROR(VLOOKUP($A68,'indicadores propios'!$A$4:$I$2026,'indicadores propios'!G$2,FALSE),0)</f>
        <v>0</v>
      </c>
      <c r="G68" s="3">
        <f>IFERROR(VLOOKUP($A68,'indicadores propios'!$A$4:$I$2026,'indicadores propios'!H$2,FALSE),0)</f>
        <v>0</v>
      </c>
      <c r="H68" s="3">
        <f>IFERROR(VLOOKUP($A68,'indicadores propios'!$A$4:$I$2026,'indicadores propios'!I$2,FALSE),0)</f>
        <v>0</v>
      </c>
    </row>
    <row r="69" spans="1:8" x14ac:dyDescent="0.3">
      <c r="A69" s="5">
        <v>120608</v>
      </c>
      <c r="B69" s="4" t="s">
        <v>1305</v>
      </c>
      <c r="C69" s="3">
        <f>IFERROR(VLOOKUP($A69,'indicadores propios'!$A$4:$I$2026,'indicadores propios'!D$2,FALSE),0)</f>
        <v>0</v>
      </c>
      <c r="D69" s="3">
        <f>IFERROR(VLOOKUP($A69,'indicadores propios'!$A$4:$I$2026,'indicadores propios'!E$2,FALSE),0)</f>
        <v>0</v>
      </c>
      <c r="E69" s="3">
        <f>IFERROR(VLOOKUP($A69,'indicadores propios'!$A$4:$I$2026,'indicadores propios'!F$2,FALSE),0)</f>
        <v>0</v>
      </c>
      <c r="F69" s="3">
        <f>IFERROR(VLOOKUP($A69,'indicadores propios'!$A$4:$I$2026,'indicadores propios'!G$2,FALSE),0)</f>
        <v>0</v>
      </c>
      <c r="G69" s="3">
        <f>IFERROR(VLOOKUP($A69,'indicadores propios'!$A$4:$I$2026,'indicadores propios'!H$2,FALSE),0)</f>
        <v>0</v>
      </c>
      <c r="H69" s="3">
        <f>IFERROR(VLOOKUP($A69,'indicadores propios'!$A$4:$I$2026,'indicadores propios'!I$2,FALSE),0)</f>
        <v>0</v>
      </c>
    </row>
    <row r="70" spans="1:8" x14ac:dyDescent="0.3">
      <c r="A70" s="5">
        <v>120609</v>
      </c>
      <c r="B70" s="4" t="s">
        <v>1304</v>
      </c>
      <c r="C70" s="3">
        <f>IFERROR(VLOOKUP($A70,'indicadores propios'!$A$4:$I$2026,'indicadores propios'!D$2,FALSE),0)</f>
        <v>0</v>
      </c>
      <c r="D70" s="3">
        <f>IFERROR(VLOOKUP($A70,'indicadores propios'!$A$4:$I$2026,'indicadores propios'!E$2,FALSE),0)</f>
        <v>0</v>
      </c>
      <c r="E70" s="3">
        <f>IFERROR(VLOOKUP($A70,'indicadores propios'!$A$4:$I$2026,'indicadores propios'!F$2,FALSE),0)</f>
        <v>0</v>
      </c>
      <c r="F70" s="3">
        <f>IFERROR(VLOOKUP($A70,'indicadores propios'!$A$4:$I$2026,'indicadores propios'!G$2,FALSE),0)</f>
        <v>0</v>
      </c>
      <c r="G70" s="3">
        <f>IFERROR(VLOOKUP($A70,'indicadores propios'!$A$4:$I$2026,'indicadores propios'!H$2,FALSE),0)</f>
        <v>0</v>
      </c>
      <c r="H70" s="3">
        <f>IFERROR(VLOOKUP($A70,'indicadores propios'!$A$4:$I$2026,'indicadores propios'!I$2,FALSE),0)</f>
        <v>0</v>
      </c>
    </row>
    <row r="71" spans="1:8" x14ac:dyDescent="0.3">
      <c r="A71" s="5">
        <v>120610</v>
      </c>
      <c r="B71" s="4" t="s">
        <v>1303</v>
      </c>
      <c r="C71" s="3">
        <f>IFERROR(VLOOKUP($A71,'indicadores propios'!$A$4:$I$2026,'indicadores propios'!D$2,FALSE),0)</f>
        <v>0</v>
      </c>
      <c r="D71" s="3">
        <f>IFERROR(VLOOKUP($A71,'indicadores propios'!$A$4:$I$2026,'indicadores propios'!E$2,FALSE),0)</f>
        <v>0</v>
      </c>
      <c r="E71" s="3">
        <f>IFERROR(VLOOKUP($A71,'indicadores propios'!$A$4:$I$2026,'indicadores propios'!F$2,FALSE),0)</f>
        <v>0</v>
      </c>
      <c r="F71" s="3">
        <f>IFERROR(VLOOKUP($A71,'indicadores propios'!$A$4:$I$2026,'indicadores propios'!G$2,FALSE),0)</f>
        <v>0</v>
      </c>
      <c r="G71" s="3">
        <f>IFERROR(VLOOKUP($A71,'indicadores propios'!$A$4:$I$2026,'indicadores propios'!H$2,FALSE),0)</f>
        <v>0</v>
      </c>
      <c r="H71" s="3">
        <f>IFERROR(VLOOKUP($A71,'indicadores propios'!$A$4:$I$2026,'indicadores propios'!I$2,FALSE),0)</f>
        <v>0</v>
      </c>
    </row>
    <row r="72" spans="1:8" x14ac:dyDescent="0.3">
      <c r="A72" s="5">
        <v>120611</v>
      </c>
      <c r="B72" s="4" t="s">
        <v>1302</v>
      </c>
      <c r="C72" s="3">
        <f>IFERROR(VLOOKUP($A72,'indicadores propios'!$A$4:$I$2026,'indicadores propios'!D$2,FALSE),0)</f>
        <v>0</v>
      </c>
      <c r="D72" s="3">
        <f>IFERROR(VLOOKUP($A72,'indicadores propios'!$A$4:$I$2026,'indicadores propios'!E$2,FALSE),0)</f>
        <v>0</v>
      </c>
      <c r="E72" s="3">
        <f>IFERROR(VLOOKUP($A72,'indicadores propios'!$A$4:$I$2026,'indicadores propios'!F$2,FALSE),0)</f>
        <v>0</v>
      </c>
      <c r="F72" s="3">
        <f>IFERROR(VLOOKUP($A72,'indicadores propios'!$A$4:$I$2026,'indicadores propios'!G$2,FALSE),0)</f>
        <v>0</v>
      </c>
      <c r="G72" s="3">
        <f>IFERROR(VLOOKUP($A72,'indicadores propios'!$A$4:$I$2026,'indicadores propios'!H$2,FALSE),0)</f>
        <v>0</v>
      </c>
      <c r="H72" s="3">
        <f>IFERROR(VLOOKUP($A72,'indicadores propios'!$A$4:$I$2026,'indicadores propios'!I$2,FALSE),0)</f>
        <v>0</v>
      </c>
    </row>
    <row r="73" spans="1:8" x14ac:dyDescent="0.3">
      <c r="A73" s="5">
        <v>120612</v>
      </c>
      <c r="B73" s="4" t="s">
        <v>1301</v>
      </c>
      <c r="C73" s="3">
        <f>IFERROR(VLOOKUP($A73,'indicadores propios'!$A$4:$I$2026,'indicadores propios'!D$2,FALSE),0)</f>
        <v>0</v>
      </c>
      <c r="D73" s="3">
        <f>IFERROR(VLOOKUP($A73,'indicadores propios'!$A$4:$I$2026,'indicadores propios'!E$2,FALSE),0)</f>
        <v>0</v>
      </c>
      <c r="E73" s="3">
        <f>IFERROR(VLOOKUP($A73,'indicadores propios'!$A$4:$I$2026,'indicadores propios'!F$2,FALSE),0)</f>
        <v>0</v>
      </c>
      <c r="F73" s="3">
        <f>IFERROR(VLOOKUP($A73,'indicadores propios'!$A$4:$I$2026,'indicadores propios'!G$2,FALSE),0)</f>
        <v>0</v>
      </c>
      <c r="G73" s="3">
        <f>IFERROR(VLOOKUP($A73,'indicadores propios'!$A$4:$I$2026,'indicadores propios'!H$2,FALSE),0)</f>
        <v>0</v>
      </c>
      <c r="H73" s="3">
        <f>IFERROR(VLOOKUP($A73,'indicadores propios'!$A$4:$I$2026,'indicadores propios'!I$2,FALSE),0)</f>
        <v>0</v>
      </c>
    </row>
    <row r="74" spans="1:8" x14ac:dyDescent="0.3">
      <c r="A74" s="5">
        <v>120613</v>
      </c>
      <c r="B74" s="4" t="s">
        <v>1300</v>
      </c>
      <c r="C74" s="3">
        <f>IFERROR(VLOOKUP($A74,'indicadores propios'!$A$4:$I$2026,'indicadores propios'!D$2,FALSE),0)</f>
        <v>0</v>
      </c>
      <c r="D74" s="3">
        <f>IFERROR(VLOOKUP($A74,'indicadores propios'!$A$4:$I$2026,'indicadores propios'!E$2,FALSE),0)</f>
        <v>0</v>
      </c>
      <c r="E74" s="3">
        <f>IFERROR(VLOOKUP($A74,'indicadores propios'!$A$4:$I$2026,'indicadores propios'!F$2,FALSE),0)</f>
        <v>0</v>
      </c>
      <c r="F74" s="3">
        <f>IFERROR(VLOOKUP($A74,'indicadores propios'!$A$4:$I$2026,'indicadores propios'!G$2,FALSE),0)</f>
        <v>0</v>
      </c>
      <c r="G74" s="3">
        <f>IFERROR(VLOOKUP($A74,'indicadores propios'!$A$4:$I$2026,'indicadores propios'!H$2,FALSE),0)</f>
        <v>0</v>
      </c>
      <c r="H74" s="3">
        <f>IFERROR(VLOOKUP($A74,'indicadores propios'!$A$4:$I$2026,'indicadores propios'!I$2,FALSE),0)</f>
        <v>0</v>
      </c>
    </row>
    <row r="75" spans="1:8" x14ac:dyDescent="0.3">
      <c r="A75" s="5">
        <v>120614</v>
      </c>
      <c r="B75" s="4" t="s">
        <v>1299</v>
      </c>
      <c r="C75" s="3">
        <f>IFERROR(VLOOKUP($A75,'indicadores propios'!$A$4:$I$2026,'indicadores propios'!D$2,FALSE),0)</f>
        <v>0</v>
      </c>
      <c r="D75" s="3">
        <f>IFERROR(VLOOKUP($A75,'indicadores propios'!$A$4:$I$2026,'indicadores propios'!E$2,FALSE),0)</f>
        <v>0</v>
      </c>
      <c r="E75" s="3">
        <f>IFERROR(VLOOKUP($A75,'indicadores propios'!$A$4:$I$2026,'indicadores propios'!F$2,FALSE),0)</f>
        <v>0</v>
      </c>
      <c r="F75" s="3">
        <f>IFERROR(VLOOKUP($A75,'indicadores propios'!$A$4:$I$2026,'indicadores propios'!G$2,FALSE),0)</f>
        <v>0</v>
      </c>
      <c r="G75" s="3">
        <f>IFERROR(VLOOKUP($A75,'indicadores propios'!$A$4:$I$2026,'indicadores propios'!H$2,FALSE),0)</f>
        <v>0</v>
      </c>
      <c r="H75" s="3">
        <f>IFERROR(VLOOKUP($A75,'indicadores propios'!$A$4:$I$2026,'indicadores propios'!I$2,FALSE),0)</f>
        <v>0</v>
      </c>
    </row>
    <row r="76" spans="1:8" x14ac:dyDescent="0.3">
      <c r="A76" s="5">
        <v>120699</v>
      </c>
      <c r="B76" s="4" t="s">
        <v>1366</v>
      </c>
      <c r="C76" s="3">
        <f>IFERROR(VLOOKUP($A76,'indicadores propios'!$A$4:$I$2026,'indicadores propios'!D$2,FALSE),0)</f>
        <v>0</v>
      </c>
      <c r="D76" s="3">
        <f>IFERROR(VLOOKUP($A76,'indicadores propios'!$A$4:$I$2026,'indicadores propios'!E$2,FALSE),0)</f>
        <v>0</v>
      </c>
      <c r="E76" s="3">
        <f>IFERROR(VLOOKUP($A76,'indicadores propios'!$A$4:$I$2026,'indicadores propios'!F$2,FALSE),0)</f>
        <v>0</v>
      </c>
      <c r="F76" s="3">
        <f>IFERROR(VLOOKUP($A76,'indicadores propios'!$A$4:$I$2026,'indicadores propios'!G$2,FALSE),0)</f>
        <v>0</v>
      </c>
      <c r="G76" s="3">
        <f>IFERROR(VLOOKUP($A76,'indicadores propios'!$A$4:$I$2026,'indicadores propios'!H$2,FALSE),0)</f>
        <v>0</v>
      </c>
      <c r="H76" s="3">
        <f>IFERROR(VLOOKUP($A76,'indicadores propios'!$A$4:$I$2026,'indicadores propios'!I$2,FALSE),0)</f>
        <v>0</v>
      </c>
    </row>
    <row r="77" spans="1:8" x14ac:dyDescent="0.3">
      <c r="A77" s="5">
        <v>120800</v>
      </c>
      <c r="B77" s="4" t="s">
        <v>1365</v>
      </c>
      <c r="C77" s="3">
        <f>IFERROR(VLOOKUP($A77,'indicadores propios'!$A$4:$I$2026,'indicadores propios'!D$2,FALSE),0)</f>
        <v>0</v>
      </c>
      <c r="D77" s="3">
        <f>IFERROR(VLOOKUP($A77,'indicadores propios'!$A$4:$I$2026,'indicadores propios'!E$2,FALSE),0)</f>
        <v>0</v>
      </c>
      <c r="E77" s="3">
        <f>IFERROR(VLOOKUP($A77,'indicadores propios'!$A$4:$I$2026,'indicadores propios'!F$2,FALSE),0)</f>
        <v>0</v>
      </c>
      <c r="F77" s="3">
        <f>IFERROR(VLOOKUP($A77,'indicadores propios'!$A$4:$I$2026,'indicadores propios'!G$2,FALSE),0)</f>
        <v>0</v>
      </c>
      <c r="G77" s="3">
        <f>IFERROR(VLOOKUP($A77,'indicadores propios'!$A$4:$I$2026,'indicadores propios'!H$2,FALSE),0)</f>
        <v>0</v>
      </c>
      <c r="H77" s="3">
        <f>IFERROR(VLOOKUP($A77,'indicadores propios'!$A$4:$I$2026,'indicadores propios'!I$2,FALSE),0)</f>
        <v>0</v>
      </c>
    </row>
    <row r="78" spans="1:8" x14ac:dyDescent="0.3">
      <c r="A78" s="5">
        <v>120801</v>
      </c>
      <c r="B78" s="4" t="s">
        <v>1364</v>
      </c>
      <c r="C78" s="3">
        <f>IFERROR(VLOOKUP($A78,'indicadores propios'!$A$4:$I$2026,'indicadores propios'!D$2,FALSE),0)</f>
        <v>0</v>
      </c>
      <c r="D78" s="3">
        <f>IFERROR(VLOOKUP($A78,'indicadores propios'!$A$4:$I$2026,'indicadores propios'!E$2,FALSE),0)</f>
        <v>0</v>
      </c>
      <c r="E78" s="3">
        <f>IFERROR(VLOOKUP($A78,'indicadores propios'!$A$4:$I$2026,'indicadores propios'!F$2,FALSE),0)</f>
        <v>0</v>
      </c>
      <c r="F78" s="3">
        <f>IFERROR(VLOOKUP($A78,'indicadores propios'!$A$4:$I$2026,'indicadores propios'!G$2,FALSE),0)</f>
        <v>0</v>
      </c>
      <c r="G78" s="3">
        <f>IFERROR(VLOOKUP($A78,'indicadores propios'!$A$4:$I$2026,'indicadores propios'!H$2,FALSE),0)</f>
        <v>0</v>
      </c>
      <c r="H78" s="3">
        <f>IFERROR(VLOOKUP($A78,'indicadores propios'!$A$4:$I$2026,'indicadores propios'!I$2,FALSE),0)</f>
        <v>0</v>
      </c>
    </row>
    <row r="79" spans="1:8" x14ac:dyDescent="0.3">
      <c r="A79" s="5">
        <v>120802</v>
      </c>
      <c r="B79" s="4" t="s">
        <v>1363</v>
      </c>
      <c r="C79" s="3">
        <f>IFERROR(VLOOKUP($A79,'indicadores propios'!$A$4:$I$2026,'indicadores propios'!D$2,FALSE),0)</f>
        <v>0</v>
      </c>
      <c r="D79" s="3">
        <f>IFERROR(VLOOKUP($A79,'indicadores propios'!$A$4:$I$2026,'indicadores propios'!E$2,FALSE),0)</f>
        <v>0</v>
      </c>
      <c r="E79" s="3">
        <f>IFERROR(VLOOKUP($A79,'indicadores propios'!$A$4:$I$2026,'indicadores propios'!F$2,FALSE),0)</f>
        <v>0</v>
      </c>
      <c r="F79" s="3">
        <f>IFERROR(VLOOKUP($A79,'indicadores propios'!$A$4:$I$2026,'indicadores propios'!G$2,FALSE),0)</f>
        <v>0</v>
      </c>
      <c r="G79" s="3">
        <f>IFERROR(VLOOKUP($A79,'indicadores propios'!$A$4:$I$2026,'indicadores propios'!H$2,FALSE),0)</f>
        <v>0</v>
      </c>
      <c r="H79" s="3">
        <f>IFERROR(VLOOKUP($A79,'indicadores propios'!$A$4:$I$2026,'indicadores propios'!I$2,FALSE),0)</f>
        <v>0</v>
      </c>
    </row>
    <row r="80" spans="1:8" x14ac:dyDescent="0.3">
      <c r="A80" s="5">
        <v>120803</v>
      </c>
      <c r="B80" s="4" t="s">
        <v>1359</v>
      </c>
      <c r="C80" s="3">
        <f>IFERROR(VLOOKUP($A80,'indicadores propios'!$A$4:$I$2026,'indicadores propios'!D$2,FALSE),0)</f>
        <v>0</v>
      </c>
      <c r="D80" s="3">
        <f>IFERROR(VLOOKUP($A80,'indicadores propios'!$A$4:$I$2026,'indicadores propios'!E$2,FALSE),0)</f>
        <v>0</v>
      </c>
      <c r="E80" s="3">
        <f>IFERROR(VLOOKUP($A80,'indicadores propios'!$A$4:$I$2026,'indicadores propios'!F$2,FALSE),0)</f>
        <v>0</v>
      </c>
      <c r="F80" s="3">
        <f>IFERROR(VLOOKUP($A80,'indicadores propios'!$A$4:$I$2026,'indicadores propios'!G$2,FALSE),0)</f>
        <v>0</v>
      </c>
      <c r="G80" s="3">
        <f>IFERROR(VLOOKUP($A80,'indicadores propios'!$A$4:$I$2026,'indicadores propios'!H$2,FALSE),0)</f>
        <v>0</v>
      </c>
      <c r="H80" s="3">
        <f>IFERROR(VLOOKUP($A80,'indicadores propios'!$A$4:$I$2026,'indicadores propios'!I$2,FALSE),0)</f>
        <v>0</v>
      </c>
    </row>
    <row r="81" spans="1:8" x14ac:dyDescent="0.3">
      <c r="A81" s="5">
        <v>120804</v>
      </c>
      <c r="B81" s="4" t="s">
        <v>1325</v>
      </c>
      <c r="C81" s="3">
        <f>IFERROR(VLOOKUP($A81,'indicadores propios'!$A$4:$I$2026,'indicadores propios'!D$2,FALSE),0)</f>
        <v>0</v>
      </c>
      <c r="D81" s="3">
        <f>IFERROR(VLOOKUP($A81,'indicadores propios'!$A$4:$I$2026,'indicadores propios'!E$2,FALSE),0)</f>
        <v>0</v>
      </c>
      <c r="E81" s="3">
        <f>IFERROR(VLOOKUP($A81,'indicadores propios'!$A$4:$I$2026,'indicadores propios'!F$2,FALSE),0)</f>
        <v>0</v>
      </c>
      <c r="F81" s="3">
        <f>IFERROR(VLOOKUP($A81,'indicadores propios'!$A$4:$I$2026,'indicadores propios'!G$2,FALSE),0)</f>
        <v>0</v>
      </c>
      <c r="G81" s="3">
        <f>IFERROR(VLOOKUP($A81,'indicadores propios'!$A$4:$I$2026,'indicadores propios'!H$2,FALSE),0)</f>
        <v>0</v>
      </c>
      <c r="H81" s="3">
        <f>IFERROR(VLOOKUP($A81,'indicadores propios'!$A$4:$I$2026,'indicadores propios'!I$2,FALSE),0)</f>
        <v>0</v>
      </c>
    </row>
    <row r="82" spans="1:8" x14ac:dyDescent="0.3">
      <c r="A82" s="5">
        <v>120805</v>
      </c>
      <c r="B82" s="4" t="s">
        <v>1324</v>
      </c>
      <c r="C82" s="3">
        <f>IFERROR(VLOOKUP($A82,'indicadores propios'!$A$4:$I$2026,'indicadores propios'!D$2,FALSE),0)</f>
        <v>0</v>
      </c>
      <c r="D82" s="3">
        <f>IFERROR(VLOOKUP($A82,'indicadores propios'!$A$4:$I$2026,'indicadores propios'!E$2,FALSE),0)</f>
        <v>0</v>
      </c>
      <c r="E82" s="3">
        <f>IFERROR(VLOOKUP($A82,'indicadores propios'!$A$4:$I$2026,'indicadores propios'!F$2,FALSE),0)</f>
        <v>0</v>
      </c>
      <c r="F82" s="3">
        <f>IFERROR(VLOOKUP($A82,'indicadores propios'!$A$4:$I$2026,'indicadores propios'!G$2,FALSE),0)</f>
        <v>0</v>
      </c>
      <c r="G82" s="3">
        <f>IFERROR(VLOOKUP($A82,'indicadores propios'!$A$4:$I$2026,'indicadores propios'!H$2,FALSE),0)</f>
        <v>0</v>
      </c>
      <c r="H82" s="3">
        <f>IFERROR(VLOOKUP($A82,'indicadores propios'!$A$4:$I$2026,'indicadores propios'!I$2,FALSE),0)</f>
        <v>0</v>
      </c>
    </row>
    <row r="83" spans="1:8" x14ac:dyDescent="0.3">
      <c r="A83" s="5">
        <v>120806</v>
      </c>
      <c r="B83" s="4" t="s">
        <v>1323</v>
      </c>
      <c r="C83" s="3">
        <f>IFERROR(VLOOKUP($A83,'indicadores propios'!$A$4:$I$2026,'indicadores propios'!D$2,FALSE),0)</f>
        <v>0</v>
      </c>
      <c r="D83" s="3">
        <f>IFERROR(VLOOKUP($A83,'indicadores propios'!$A$4:$I$2026,'indicadores propios'!E$2,FALSE),0)</f>
        <v>0</v>
      </c>
      <c r="E83" s="3">
        <f>IFERROR(VLOOKUP($A83,'indicadores propios'!$A$4:$I$2026,'indicadores propios'!F$2,FALSE),0)</f>
        <v>0</v>
      </c>
      <c r="F83" s="3">
        <f>IFERROR(VLOOKUP($A83,'indicadores propios'!$A$4:$I$2026,'indicadores propios'!G$2,FALSE),0)</f>
        <v>0</v>
      </c>
      <c r="G83" s="3">
        <f>IFERROR(VLOOKUP($A83,'indicadores propios'!$A$4:$I$2026,'indicadores propios'!H$2,FALSE),0)</f>
        <v>0</v>
      </c>
      <c r="H83" s="3">
        <f>IFERROR(VLOOKUP($A83,'indicadores propios'!$A$4:$I$2026,'indicadores propios'!I$2,FALSE),0)</f>
        <v>0</v>
      </c>
    </row>
    <row r="84" spans="1:8" x14ac:dyDescent="0.3">
      <c r="A84" s="5">
        <v>120807</v>
      </c>
      <c r="B84" s="4" t="s">
        <v>1322</v>
      </c>
      <c r="C84" s="3">
        <f>IFERROR(VLOOKUP($A84,'indicadores propios'!$A$4:$I$2026,'indicadores propios'!D$2,FALSE),0)</f>
        <v>0</v>
      </c>
      <c r="D84" s="3">
        <f>IFERROR(VLOOKUP($A84,'indicadores propios'!$A$4:$I$2026,'indicadores propios'!E$2,FALSE),0)</f>
        <v>0</v>
      </c>
      <c r="E84" s="3">
        <f>IFERROR(VLOOKUP($A84,'indicadores propios'!$A$4:$I$2026,'indicadores propios'!F$2,FALSE),0)</f>
        <v>0</v>
      </c>
      <c r="F84" s="3">
        <f>IFERROR(VLOOKUP($A84,'indicadores propios'!$A$4:$I$2026,'indicadores propios'!G$2,FALSE),0)</f>
        <v>0</v>
      </c>
      <c r="G84" s="3">
        <f>IFERROR(VLOOKUP($A84,'indicadores propios'!$A$4:$I$2026,'indicadores propios'!H$2,FALSE),0)</f>
        <v>0</v>
      </c>
      <c r="H84" s="3">
        <f>IFERROR(VLOOKUP($A84,'indicadores propios'!$A$4:$I$2026,'indicadores propios'!I$2,FALSE),0)</f>
        <v>0</v>
      </c>
    </row>
    <row r="85" spans="1:8" x14ac:dyDescent="0.3">
      <c r="A85" s="5">
        <v>120808</v>
      </c>
      <c r="B85" s="4" t="s">
        <v>1321</v>
      </c>
      <c r="C85" s="3">
        <f>IFERROR(VLOOKUP($A85,'indicadores propios'!$A$4:$I$2026,'indicadores propios'!D$2,FALSE),0)</f>
        <v>0</v>
      </c>
      <c r="D85" s="3">
        <f>IFERROR(VLOOKUP($A85,'indicadores propios'!$A$4:$I$2026,'indicadores propios'!E$2,FALSE),0)</f>
        <v>0</v>
      </c>
      <c r="E85" s="3">
        <f>IFERROR(VLOOKUP($A85,'indicadores propios'!$A$4:$I$2026,'indicadores propios'!F$2,FALSE),0)</f>
        <v>0</v>
      </c>
      <c r="F85" s="3">
        <f>IFERROR(VLOOKUP($A85,'indicadores propios'!$A$4:$I$2026,'indicadores propios'!G$2,FALSE),0)</f>
        <v>0</v>
      </c>
      <c r="G85" s="3">
        <f>IFERROR(VLOOKUP($A85,'indicadores propios'!$A$4:$I$2026,'indicadores propios'!H$2,FALSE),0)</f>
        <v>0</v>
      </c>
      <c r="H85" s="3">
        <f>IFERROR(VLOOKUP($A85,'indicadores propios'!$A$4:$I$2026,'indicadores propios'!I$2,FALSE),0)</f>
        <v>0</v>
      </c>
    </row>
    <row r="86" spans="1:8" x14ac:dyDescent="0.3">
      <c r="A86" s="5">
        <v>120809</v>
      </c>
      <c r="B86" s="4" t="s">
        <v>1320</v>
      </c>
      <c r="C86" s="3">
        <f>IFERROR(VLOOKUP($A86,'indicadores propios'!$A$4:$I$2026,'indicadores propios'!D$2,FALSE),0)</f>
        <v>0</v>
      </c>
      <c r="D86" s="3">
        <f>IFERROR(VLOOKUP($A86,'indicadores propios'!$A$4:$I$2026,'indicadores propios'!E$2,FALSE),0)</f>
        <v>0</v>
      </c>
      <c r="E86" s="3">
        <f>IFERROR(VLOOKUP($A86,'indicadores propios'!$A$4:$I$2026,'indicadores propios'!F$2,FALSE),0)</f>
        <v>0</v>
      </c>
      <c r="F86" s="3">
        <f>IFERROR(VLOOKUP($A86,'indicadores propios'!$A$4:$I$2026,'indicadores propios'!G$2,FALSE),0)</f>
        <v>0</v>
      </c>
      <c r="G86" s="3">
        <f>IFERROR(VLOOKUP($A86,'indicadores propios'!$A$4:$I$2026,'indicadores propios'!H$2,FALSE),0)</f>
        <v>0</v>
      </c>
      <c r="H86" s="3">
        <f>IFERROR(VLOOKUP($A86,'indicadores propios'!$A$4:$I$2026,'indicadores propios'!I$2,FALSE),0)</f>
        <v>0</v>
      </c>
    </row>
    <row r="87" spans="1:8" x14ac:dyDescent="0.3">
      <c r="A87" s="5">
        <v>120810</v>
      </c>
      <c r="B87" s="4" t="s">
        <v>1319</v>
      </c>
      <c r="C87" s="3">
        <f>IFERROR(VLOOKUP($A87,'indicadores propios'!$A$4:$I$2026,'indicadores propios'!D$2,FALSE),0)</f>
        <v>0</v>
      </c>
      <c r="D87" s="3">
        <f>IFERROR(VLOOKUP($A87,'indicadores propios'!$A$4:$I$2026,'indicadores propios'!E$2,FALSE),0)</f>
        <v>0</v>
      </c>
      <c r="E87" s="3">
        <f>IFERROR(VLOOKUP($A87,'indicadores propios'!$A$4:$I$2026,'indicadores propios'!F$2,FALSE),0)</f>
        <v>0</v>
      </c>
      <c r="F87" s="3">
        <f>IFERROR(VLOOKUP($A87,'indicadores propios'!$A$4:$I$2026,'indicadores propios'!G$2,FALSE),0)</f>
        <v>0</v>
      </c>
      <c r="G87" s="3">
        <f>IFERROR(VLOOKUP($A87,'indicadores propios'!$A$4:$I$2026,'indicadores propios'!H$2,FALSE),0)</f>
        <v>0</v>
      </c>
      <c r="H87" s="3">
        <f>IFERROR(VLOOKUP($A87,'indicadores propios'!$A$4:$I$2026,'indicadores propios'!I$2,FALSE),0)</f>
        <v>0</v>
      </c>
    </row>
    <row r="88" spans="1:8" x14ac:dyDescent="0.3">
      <c r="A88" s="5">
        <v>120811</v>
      </c>
      <c r="B88" s="4" t="s">
        <v>1362</v>
      </c>
      <c r="C88" s="3">
        <f>IFERROR(VLOOKUP($A88,'indicadores propios'!$A$4:$I$2026,'indicadores propios'!D$2,FALSE),0)</f>
        <v>0</v>
      </c>
      <c r="D88" s="3">
        <f>IFERROR(VLOOKUP($A88,'indicadores propios'!$A$4:$I$2026,'indicadores propios'!E$2,FALSE),0)</f>
        <v>0</v>
      </c>
      <c r="E88" s="3">
        <f>IFERROR(VLOOKUP($A88,'indicadores propios'!$A$4:$I$2026,'indicadores propios'!F$2,FALSE),0)</f>
        <v>0</v>
      </c>
      <c r="F88" s="3">
        <f>IFERROR(VLOOKUP($A88,'indicadores propios'!$A$4:$I$2026,'indicadores propios'!G$2,FALSE),0)</f>
        <v>0</v>
      </c>
      <c r="G88" s="3">
        <f>IFERROR(VLOOKUP($A88,'indicadores propios'!$A$4:$I$2026,'indicadores propios'!H$2,FALSE),0)</f>
        <v>0</v>
      </c>
      <c r="H88" s="3">
        <f>IFERROR(VLOOKUP($A88,'indicadores propios'!$A$4:$I$2026,'indicadores propios'!I$2,FALSE),0)</f>
        <v>0</v>
      </c>
    </row>
    <row r="89" spans="1:8" x14ac:dyDescent="0.3">
      <c r="A89" s="5">
        <v>120814</v>
      </c>
      <c r="B89" s="4" t="s">
        <v>1317</v>
      </c>
      <c r="C89" s="3">
        <f>IFERROR(VLOOKUP($A89,'indicadores propios'!$A$4:$I$2026,'indicadores propios'!D$2,FALSE),0)</f>
        <v>0</v>
      </c>
      <c r="D89" s="3">
        <f>IFERROR(VLOOKUP($A89,'indicadores propios'!$A$4:$I$2026,'indicadores propios'!E$2,FALSE),0)</f>
        <v>0</v>
      </c>
      <c r="E89" s="3">
        <f>IFERROR(VLOOKUP($A89,'indicadores propios'!$A$4:$I$2026,'indicadores propios'!F$2,FALSE),0)</f>
        <v>0</v>
      </c>
      <c r="F89" s="3">
        <f>IFERROR(VLOOKUP($A89,'indicadores propios'!$A$4:$I$2026,'indicadores propios'!G$2,FALSE),0)</f>
        <v>0</v>
      </c>
      <c r="G89" s="3">
        <f>IFERROR(VLOOKUP($A89,'indicadores propios'!$A$4:$I$2026,'indicadores propios'!H$2,FALSE),0)</f>
        <v>0</v>
      </c>
      <c r="H89" s="3">
        <f>IFERROR(VLOOKUP($A89,'indicadores propios'!$A$4:$I$2026,'indicadores propios'!I$2,FALSE),0)</f>
        <v>0</v>
      </c>
    </row>
    <row r="90" spans="1:8" x14ac:dyDescent="0.3">
      <c r="A90" s="5">
        <v>120815</v>
      </c>
      <c r="B90" s="4" t="s">
        <v>1316</v>
      </c>
      <c r="C90" s="3">
        <f>IFERROR(VLOOKUP($A90,'indicadores propios'!$A$4:$I$2026,'indicadores propios'!D$2,FALSE),0)</f>
        <v>0</v>
      </c>
      <c r="D90" s="3">
        <f>IFERROR(VLOOKUP($A90,'indicadores propios'!$A$4:$I$2026,'indicadores propios'!E$2,FALSE),0)</f>
        <v>0</v>
      </c>
      <c r="E90" s="3">
        <f>IFERROR(VLOOKUP($A90,'indicadores propios'!$A$4:$I$2026,'indicadores propios'!F$2,FALSE),0)</f>
        <v>0</v>
      </c>
      <c r="F90" s="3">
        <f>IFERROR(VLOOKUP($A90,'indicadores propios'!$A$4:$I$2026,'indicadores propios'!G$2,FALSE),0)</f>
        <v>0</v>
      </c>
      <c r="G90" s="3">
        <f>IFERROR(VLOOKUP($A90,'indicadores propios'!$A$4:$I$2026,'indicadores propios'!H$2,FALSE),0)</f>
        <v>0</v>
      </c>
      <c r="H90" s="3">
        <f>IFERROR(VLOOKUP($A90,'indicadores propios'!$A$4:$I$2026,'indicadores propios'!I$2,FALSE),0)</f>
        <v>0</v>
      </c>
    </row>
    <row r="91" spans="1:8" x14ac:dyDescent="0.3">
      <c r="A91" s="5">
        <v>120816</v>
      </c>
      <c r="B91" s="4" t="s">
        <v>1315</v>
      </c>
      <c r="C91" s="3">
        <f>IFERROR(VLOOKUP($A91,'indicadores propios'!$A$4:$I$2026,'indicadores propios'!D$2,FALSE),0)</f>
        <v>0</v>
      </c>
      <c r="D91" s="3">
        <f>IFERROR(VLOOKUP($A91,'indicadores propios'!$A$4:$I$2026,'indicadores propios'!E$2,FALSE),0)</f>
        <v>0</v>
      </c>
      <c r="E91" s="3">
        <f>IFERROR(VLOOKUP($A91,'indicadores propios'!$A$4:$I$2026,'indicadores propios'!F$2,FALSE),0)</f>
        <v>0</v>
      </c>
      <c r="F91" s="3">
        <f>IFERROR(VLOOKUP($A91,'indicadores propios'!$A$4:$I$2026,'indicadores propios'!G$2,FALSE),0)</f>
        <v>0</v>
      </c>
      <c r="G91" s="3">
        <f>IFERROR(VLOOKUP($A91,'indicadores propios'!$A$4:$I$2026,'indicadores propios'!H$2,FALSE),0)</f>
        <v>0</v>
      </c>
      <c r="H91" s="3">
        <f>IFERROR(VLOOKUP($A91,'indicadores propios'!$A$4:$I$2026,'indicadores propios'!I$2,FALSE),0)</f>
        <v>0</v>
      </c>
    </row>
    <row r="92" spans="1:8" x14ac:dyDescent="0.3">
      <c r="A92" s="5">
        <v>120817</v>
      </c>
      <c r="B92" s="4" t="s">
        <v>1314</v>
      </c>
      <c r="C92" s="3">
        <f>IFERROR(VLOOKUP($A92,'indicadores propios'!$A$4:$I$2026,'indicadores propios'!D$2,FALSE),0)</f>
        <v>0</v>
      </c>
      <c r="D92" s="3">
        <f>IFERROR(VLOOKUP($A92,'indicadores propios'!$A$4:$I$2026,'indicadores propios'!E$2,FALSE),0)</f>
        <v>0</v>
      </c>
      <c r="E92" s="3">
        <f>IFERROR(VLOOKUP($A92,'indicadores propios'!$A$4:$I$2026,'indicadores propios'!F$2,FALSE),0)</f>
        <v>0</v>
      </c>
      <c r="F92" s="3">
        <f>IFERROR(VLOOKUP($A92,'indicadores propios'!$A$4:$I$2026,'indicadores propios'!G$2,FALSE),0)</f>
        <v>0</v>
      </c>
      <c r="G92" s="3">
        <f>IFERROR(VLOOKUP($A92,'indicadores propios'!$A$4:$I$2026,'indicadores propios'!H$2,FALSE),0)</f>
        <v>0</v>
      </c>
      <c r="H92" s="3">
        <f>IFERROR(VLOOKUP($A92,'indicadores propios'!$A$4:$I$2026,'indicadores propios'!I$2,FALSE),0)</f>
        <v>0</v>
      </c>
    </row>
    <row r="93" spans="1:8" x14ac:dyDescent="0.3">
      <c r="A93" s="5">
        <v>120818</v>
      </c>
      <c r="B93" s="4" t="s">
        <v>1313</v>
      </c>
      <c r="C93" s="3">
        <f>IFERROR(VLOOKUP($A93,'indicadores propios'!$A$4:$I$2026,'indicadores propios'!D$2,FALSE),0)</f>
        <v>0</v>
      </c>
      <c r="D93" s="3">
        <f>IFERROR(VLOOKUP($A93,'indicadores propios'!$A$4:$I$2026,'indicadores propios'!E$2,FALSE),0)</f>
        <v>0</v>
      </c>
      <c r="E93" s="3">
        <f>IFERROR(VLOOKUP($A93,'indicadores propios'!$A$4:$I$2026,'indicadores propios'!F$2,FALSE),0)</f>
        <v>0</v>
      </c>
      <c r="F93" s="3">
        <f>IFERROR(VLOOKUP($A93,'indicadores propios'!$A$4:$I$2026,'indicadores propios'!G$2,FALSE),0)</f>
        <v>0</v>
      </c>
      <c r="G93" s="3">
        <f>IFERROR(VLOOKUP($A93,'indicadores propios'!$A$4:$I$2026,'indicadores propios'!H$2,FALSE),0)</f>
        <v>0</v>
      </c>
      <c r="H93" s="3">
        <f>IFERROR(VLOOKUP($A93,'indicadores propios'!$A$4:$I$2026,'indicadores propios'!I$2,FALSE),0)</f>
        <v>0</v>
      </c>
    </row>
    <row r="94" spans="1:8" x14ac:dyDescent="0.3">
      <c r="A94" s="5">
        <v>120842</v>
      </c>
      <c r="B94" s="4" t="s">
        <v>1312</v>
      </c>
      <c r="C94" s="3">
        <f>IFERROR(VLOOKUP($A94,'indicadores propios'!$A$4:$I$2026,'indicadores propios'!D$2,FALSE),0)</f>
        <v>0</v>
      </c>
      <c r="D94" s="3">
        <f>IFERROR(VLOOKUP($A94,'indicadores propios'!$A$4:$I$2026,'indicadores propios'!E$2,FALSE),0)</f>
        <v>0</v>
      </c>
      <c r="E94" s="3">
        <f>IFERROR(VLOOKUP($A94,'indicadores propios'!$A$4:$I$2026,'indicadores propios'!F$2,FALSE),0)</f>
        <v>0</v>
      </c>
      <c r="F94" s="3">
        <f>IFERROR(VLOOKUP($A94,'indicadores propios'!$A$4:$I$2026,'indicadores propios'!G$2,FALSE),0)</f>
        <v>0</v>
      </c>
      <c r="G94" s="3">
        <f>IFERROR(VLOOKUP($A94,'indicadores propios'!$A$4:$I$2026,'indicadores propios'!H$2,FALSE),0)</f>
        <v>0</v>
      </c>
      <c r="H94" s="3">
        <f>IFERROR(VLOOKUP($A94,'indicadores propios'!$A$4:$I$2026,'indicadores propios'!I$2,FALSE),0)</f>
        <v>0</v>
      </c>
    </row>
    <row r="95" spans="1:8" x14ac:dyDescent="0.3">
      <c r="A95" s="5">
        <v>120895</v>
      </c>
      <c r="B95" s="4" t="s">
        <v>1311</v>
      </c>
      <c r="C95" s="3">
        <f>IFERROR(VLOOKUP($A95,'indicadores propios'!$A$4:$I$2026,'indicadores propios'!D$2,FALSE),0)</f>
        <v>0</v>
      </c>
      <c r="D95" s="3">
        <f>IFERROR(VLOOKUP($A95,'indicadores propios'!$A$4:$I$2026,'indicadores propios'!E$2,FALSE),0)</f>
        <v>0</v>
      </c>
      <c r="E95" s="3">
        <f>IFERROR(VLOOKUP($A95,'indicadores propios'!$A$4:$I$2026,'indicadores propios'!F$2,FALSE),0)</f>
        <v>0</v>
      </c>
      <c r="F95" s="3">
        <f>IFERROR(VLOOKUP($A95,'indicadores propios'!$A$4:$I$2026,'indicadores propios'!G$2,FALSE),0)</f>
        <v>0</v>
      </c>
      <c r="G95" s="3">
        <f>IFERROR(VLOOKUP($A95,'indicadores propios'!$A$4:$I$2026,'indicadores propios'!H$2,FALSE),0)</f>
        <v>0</v>
      </c>
      <c r="H95" s="3">
        <f>IFERROR(VLOOKUP($A95,'indicadores propios'!$A$4:$I$2026,'indicadores propios'!I$2,FALSE),0)</f>
        <v>0</v>
      </c>
    </row>
    <row r="96" spans="1:8" x14ac:dyDescent="0.3">
      <c r="A96" s="5">
        <v>120899</v>
      </c>
      <c r="B96" s="4" t="s">
        <v>1361</v>
      </c>
      <c r="C96" s="3">
        <f>IFERROR(VLOOKUP($A96,'indicadores propios'!$A$4:$I$2026,'indicadores propios'!D$2,FALSE),0)</f>
        <v>0</v>
      </c>
      <c r="D96" s="3">
        <f>IFERROR(VLOOKUP($A96,'indicadores propios'!$A$4:$I$2026,'indicadores propios'!E$2,FALSE),0)</f>
        <v>0</v>
      </c>
      <c r="E96" s="3">
        <f>IFERROR(VLOOKUP($A96,'indicadores propios'!$A$4:$I$2026,'indicadores propios'!F$2,FALSE),0)</f>
        <v>0</v>
      </c>
      <c r="F96" s="3">
        <f>IFERROR(VLOOKUP($A96,'indicadores propios'!$A$4:$I$2026,'indicadores propios'!G$2,FALSE),0)</f>
        <v>0</v>
      </c>
      <c r="G96" s="3">
        <f>IFERROR(VLOOKUP($A96,'indicadores propios'!$A$4:$I$2026,'indicadores propios'!H$2,FALSE),0)</f>
        <v>0</v>
      </c>
      <c r="H96" s="3">
        <f>IFERROR(VLOOKUP($A96,'indicadores propios'!$A$4:$I$2026,'indicadores propios'!I$2,FALSE),0)</f>
        <v>0</v>
      </c>
    </row>
    <row r="97" spans="1:8" x14ac:dyDescent="0.3">
      <c r="A97" s="5">
        <v>121300</v>
      </c>
      <c r="B97" s="4" t="s">
        <v>1360</v>
      </c>
      <c r="C97" s="3">
        <f>IFERROR(VLOOKUP($A97,'indicadores propios'!$A$4:$I$2026,'indicadores propios'!D$2,FALSE),0)</f>
        <v>0</v>
      </c>
      <c r="D97" s="3">
        <f>IFERROR(VLOOKUP($A97,'indicadores propios'!$A$4:$I$2026,'indicadores propios'!E$2,FALSE),0)</f>
        <v>0</v>
      </c>
      <c r="E97" s="3">
        <f>IFERROR(VLOOKUP($A97,'indicadores propios'!$A$4:$I$2026,'indicadores propios'!F$2,FALSE),0)</f>
        <v>0</v>
      </c>
      <c r="F97" s="3">
        <f>IFERROR(VLOOKUP($A97,'indicadores propios'!$A$4:$I$2026,'indicadores propios'!G$2,FALSE),0)</f>
        <v>0</v>
      </c>
      <c r="G97" s="3">
        <f>IFERROR(VLOOKUP($A97,'indicadores propios'!$A$4:$I$2026,'indicadores propios'!H$2,FALSE),0)</f>
        <v>0</v>
      </c>
      <c r="H97" s="3">
        <f>IFERROR(VLOOKUP($A97,'indicadores propios'!$A$4:$I$2026,'indicadores propios'!I$2,FALSE),0)</f>
        <v>0</v>
      </c>
    </row>
    <row r="98" spans="1:8" x14ac:dyDescent="0.3">
      <c r="A98" s="5">
        <v>121301</v>
      </c>
      <c r="B98" s="4" t="s">
        <v>1328</v>
      </c>
      <c r="C98" s="3">
        <f>IFERROR(VLOOKUP($A98,'indicadores propios'!$A$4:$I$2026,'indicadores propios'!D$2,FALSE),0)</f>
        <v>0</v>
      </c>
      <c r="D98" s="3">
        <f>IFERROR(VLOOKUP($A98,'indicadores propios'!$A$4:$I$2026,'indicadores propios'!E$2,FALSE),0)</f>
        <v>0</v>
      </c>
      <c r="E98" s="3">
        <f>IFERROR(VLOOKUP($A98,'indicadores propios'!$A$4:$I$2026,'indicadores propios'!F$2,FALSE),0)</f>
        <v>0</v>
      </c>
      <c r="F98" s="3">
        <f>IFERROR(VLOOKUP($A98,'indicadores propios'!$A$4:$I$2026,'indicadores propios'!G$2,FALSE),0)</f>
        <v>0</v>
      </c>
      <c r="G98" s="3">
        <f>IFERROR(VLOOKUP($A98,'indicadores propios'!$A$4:$I$2026,'indicadores propios'!H$2,FALSE),0)</f>
        <v>0</v>
      </c>
      <c r="H98" s="3">
        <f>IFERROR(VLOOKUP($A98,'indicadores propios'!$A$4:$I$2026,'indicadores propios'!I$2,FALSE),0)</f>
        <v>0</v>
      </c>
    </row>
    <row r="99" spans="1:8" x14ac:dyDescent="0.3">
      <c r="A99" s="5">
        <v>121302</v>
      </c>
      <c r="B99" s="4" t="s">
        <v>1327</v>
      </c>
      <c r="C99" s="3">
        <f>IFERROR(VLOOKUP($A99,'indicadores propios'!$A$4:$I$2026,'indicadores propios'!D$2,FALSE),0)</f>
        <v>0</v>
      </c>
      <c r="D99" s="3">
        <f>IFERROR(VLOOKUP($A99,'indicadores propios'!$A$4:$I$2026,'indicadores propios'!E$2,FALSE),0)</f>
        <v>0</v>
      </c>
      <c r="E99" s="3">
        <f>IFERROR(VLOOKUP($A99,'indicadores propios'!$A$4:$I$2026,'indicadores propios'!F$2,FALSE),0)</f>
        <v>0</v>
      </c>
      <c r="F99" s="3">
        <f>IFERROR(VLOOKUP($A99,'indicadores propios'!$A$4:$I$2026,'indicadores propios'!G$2,FALSE),0)</f>
        <v>0</v>
      </c>
      <c r="G99" s="3">
        <f>IFERROR(VLOOKUP($A99,'indicadores propios'!$A$4:$I$2026,'indicadores propios'!H$2,FALSE),0)</f>
        <v>0</v>
      </c>
      <c r="H99" s="3">
        <f>IFERROR(VLOOKUP($A99,'indicadores propios'!$A$4:$I$2026,'indicadores propios'!I$2,FALSE),0)</f>
        <v>0</v>
      </c>
    </row>
    <row r="100" spans="1:8" x14ac:dyDescent="0.3">
      <c r="A100" s="5">
        <v>121303</v>
      </c>
      <c r="B100" s="4" t="s">
        <v>1359</v>
      </c>
      <c r="C100" s="3">
        <f>IFERROR(VLOOKUP($A100,'indicadores propios'!$A$4:$I$2026,'indicadores propios'!D$2,FALSE),0)</f>
        <v>0</v>
      </c>
      <c r="D100" s="3">
        <f>IFERROR(VLOOKUP($A100,'indicadores propios'!$A$4:$I$2026,'indicadores propios'!E$2,FALSE),0)</f>
        <v>0</v>
      </c>
      <c r="E100" s="3">
        <f>IFERROR(VLOOKUP($A100,'indicadores propios'!$A$4:$I$2026,'indicadores propios'!F$2,FALSE),0)</f>
        <v>0</v>
      </c>
      <c r="F100" s="3">
        <f>IFERROR(VLOOKUP($A100,'indicadores propios'!$A$4:$I$2026,'indicadores propios'!G$2,FALSE),0)</f>
        <v>0</v>
      </c>
      <c r="G100" s="3">
        <f>IFERROR(VLOOKUP($A100,'indicadores propios'!$A$4:$I$2026,'indicadores propios'!H$2,FALSE),0)</f>
        <v>0</v>
      </c>
      <c r="H100" s="3">
        <f>IFERROR(VLOOKUP($A100,'indicadores propios'!$A$4:$I$2026,'indicadores propios'!I$2,FALSE),0)</f>
        <v>0</v>
      </c>
    </row>
    <row r="101" spans="1:8" x14ac:dyDescent="0.3">
      <c r="A101" s="5">
        <v>121304</v>
      </c>
      <c r="B101" s="4" t="s">
        <v>1325</v>
      </c>
      <c r="C101" s="3">
        <f>IFERROR(VLOOKUP($A101,'indicadores propios'!$A$4:$I$2026,'indicadores propios'!D$2,FALSE),0)</f>
        <v>0</v>
      </c>
      <c r="D101" s="3">
        <f>IFERROR(VLOOKUP($A101,'indicadores propios'!$A$4:$I$2026,'indicadores propios'!E$2,FALSE),0)</f>
        <v>0</v>
      </c>
      <c r="E101" s="3">
        <f>IFERROR(VLOOKUP($A101,'indicadores propios'!$A$4:$I$2026,'indicadores propios'!F$2,FALSE),0)</f>
        <v>0</v>
      </c>
      <c r="F101" s="3">
        <f>IFERROR(VLOOKUP($A101,'indicadores propios'!$A$4:$I$2026,'indicadores propios'!G$2,FALSE),0)</f>
        <v>0</v>
      </c>
      <c r="G101" s="3">
        <f>IFERROR(VLOOKUP($A101,'indicadores propios'!$A$4:$I$2026,'indicadores propios'!H$2,FALSE),0)</f>
        <v>0</v>
      </c>
      <c r="H101" s="3">
        <f>IFERROR(VLOOKUP($A101,'indicadores propios'!$A$4:$I$2026,'indicadores propios'!I$2,FALSE),0)</f>
        <v>0</v>
      </c>
    </row>
    <row r="102" spans="1:8" x14ac:dyDescent="0.3">
      <c r="A102" s="5">
        <v>121305</v>
      </c>
      <c r="B102" s="4" t="s">
        <v>1324</v>
      </c>
      <c r="C102" s="3">
        <f>IFERROR(VLOOKUP($A102,'indicadores propios'!$A$4:$I$2026,'indicadores propios'!D$2,FALSE),0)</f>
        <v>0</v>
      </c>
      <c r="D102" s="3">
        <f>IFERROR(VLOOKUP($A102,'indicadores propios'!$A$4:$I$2026,'indicadores propios'!E$2,FALSE),0)</f>
        <v>0</v>
      </c>
      <c r="E102" s="3">
        <f>IFERROR(VLOOKUP($A102,'indicadores propios'!$A$4:$I$2026,'indicadores propios'!F$2,FALSE),0)</f>
        <v>0</v>
      </c>
      <c r="F102" s="3">
        <f>IFERROR(VLOOKUP($A102,'indicadores propios'!$A$4:$I$2026,'indicadores propios'!G$2,FALSE),0)</f>
        <v>0</v>
      </c>
      <c r="G102" s="3">
        <f>IFERROR(VLOOKUP($A102,'indicadores propios'!$A$4:$I$2026,'indicadores propios'!H$2,FALSE),0)</f>
        <v>0</v>
      </c>
      <c r="H102" s="3">
        <f>IFERROR(VLOOKUP($A102,'indicadores propios'!$A$4:$I$2026,'indicadores propios'!I$2,FALSE),0)</f>
        <v>0</v>
      </c>
    </row>
    <row r="103" spans="1:8" x14ac:dyDescent="0.3">
      <c r="A103" s="5">
        <v>121306</v>
      </c>
      <c r="B103" s="4" t="s">
        <v>1323</v>
      </c>
      <c r="C103" s="3">
        <f>IFERROR(VLOOKUP($A103,'indicadores propios'!$A$4:$I$2026,'indicadores propios'!D$2,FALSE),0)</f>
        <v>0</v>
      </c>
      <c r="D103" s="3">
        <f>IFERROR(VLOOKUP($A103,'indicadores propios'!$A$4:$I$2026,'indicadores propios'!E$2,FALSE),0)</f>
        <v>0</v>
      </c>
      <c r="E103" s="3">
        <f>IFERROR(VLOOKUP($A103,'indicadores propios'!$A$4:$I$2026,'indicadores propios'!F$2,FALSE),0)</f>
        <v>0</v>
      </c>
      <c r="F103" s="3">
        <f>IFERROR(VLOOKUP($A103,'indicadores propios'!$A$4:$I$2026,'indicadores propios'!G$2,FALSE),0)</f>
        <v>0</v>
      </c>
      <c r="G103" s="3">
        <f>IFERROR(VLOOKUP($A103,'indicadores propios'!$A$4:$I$2026,'indicadores propios'!H$2,FALSE),0)</f>
        <v>0</v>
      </c>
      <c r="H103" s="3">
        <f>IFERROR(VLOOKUP($A103,'indicadores propios'!$A$4:$I$2026,'indicadores propios'!I$2,FALSE),0)</f>
        <v>0</v>
      </c>
    </row>
    <row r="104" spans="1:8" x14ac:dyDescent="0.3">
      <c r="A104" s="5">
        <v>121307</v>
      </c>
      <c r="B104" s="4" t="s">
        <v>1322</v>
      </c>
      <c r="C104" s="3">
        <f>IFERROR(VLOOKUP($A104,'indicadores propios'!$A$4:$I$2026,'indicadores propios'!D$2,FALSE),0)</f>
        <v>0</v>
      </c>
      <c r="D104" s="3">
        <f>IFERROR(VLOOKUP($A104,'indicadores propios'!$A$4:$I$2026,'indicadores propios'!E$2,FALSE),0)</f>
        <v>0</v>
      </c>
      <c r="E104" s="3">
        <f>IFERROR(VLOOKUP($A104,'indicadores propios'!$A$4:$I$2026,'indicadores propios'!F$2,FALSE),0)</f>
        <v>0</v>
      </c>
      <c r="F104" s="3">
        <f>IFERROR(VLOOKUP($A104,'indicadores propios'!$A$4:$I$2026,'indicadores propios'!G$2,FALSE),0)</f>
        <v>0</v>
      </c>
      <c r="G104" s="3">
        <f>IFERROR(VLOOKUP($A104,'indicadores propios'!$A$4:$I$2026,'indicadores propios'!H$2,FALSE),0)</f>
        <v>0</v>
      </c>
      <c r="H104" s="3">
        <f>IFERROR(VLOOKUP($A104,'indicadores propios'!$A$4:$I$2026,'indicadores propios'!I$2,FALSE),0)</f>
        <v>0</v>
      </c>
    </row>
    <row r="105" spans="1:8" x14ac:dyDescent="0.3">
      <c r="A105" s="5">
        <v>121308</v>
      </c>
      <c r="B105" s="4" t="s">
        <v>1321</v>
      </c>
      <c r="C105" s="3">
        <f>IFERROR(VLOOKUP($A105,'indicadores propios'!$A$4:$I$2026,'indicadores propios'!D$2,FALSE),0)</f>
        <v>0</v>
      </c>
      <c r="D105" s="3">
        <f>IFERROR(VLOOKUP($A105,'indicadores propios'!$A$4:$I$2026,'indicadores propios'!E$2,FALSE),0)</f>
        <v>0</v>
      </c>
      <c r="E105" s="3">
        <f>IFERROR(VLOOKUP($A105,'indicadores propios'!$A$4:$I$2026,'indicadores propios'!F$2,FALSE),0)</f>
        <v>0</v>
      </c>
      <c r="F105" s="3">
        <f>IFERROR(VLOOKUP($A105,'indicadores propios'!$A$4:$I$2026,'indicadores propios'!G$2,FALSE),0)</f>
        <v>0</v>
      </c>
      <c r="G105" s="3">
        <f>IFERROR(VLOOKUP($A105,'indicadores propios'!$A$4:$I$2026,'indicadores propios'!H$2,FALSE),0)</f>
        <v>0</v>
      </c>
      <c r="H105" s="3">
        <f>IFERROR(VLOOKUP($A105,'indicadores propios'!$A$4:$I$2026,'indicadores propios'!I$2,FALSE),0)</f>
        <v>0</v>
      </c>
    </row>
    <row r="106" spans="1:8" x14ac:dyDescent="0.3">
      <c r="A106" s="5">
        <v>121309</v>
      </c>
      <c r="B106" s="4" t="s">
        <v>1320</v>
      </c>
      <c r="C106" s="3">
        <f>IFERROR(VLOOKUP($A106,'indicadores propios'!$A$4:$I$2026,'indicadores propios'!D$2,FALSE),0)</f>
        <v>0</v>
      </c>
      <c r="D106" s="3">
        <f>IFERROR(VLOOKUP($A106,'indicadores propios'!$A$4:$I$2026,'indicadores propios'!E$2,FALSE),0)</f>
        <v>0</v>
      </c>
      <c r="E106" s="3">
        <f>IFERROR(VLOOKUP($A106,'indicadores propios'!$A$4:$I$2026,'indicadores propios'!F$2,FALSE),0)</f>
        <v>0</v>
      </c>
      <c r="F106" s="3">
        <f>IFERROR(VLOOKUP($A106,'indicadores propios'!$A$4:$I$2026,'indicadores propios'!G$2,FALSE),0)</f>
        <v>0</v>
      </c>
      <c r="G106" s="3">
        <f>IFERROR(VLOOKUP($A106,'indicadores propios'!$A$4:$I$2026,'indicadores propios'!H$2,FALSE),0)</f>
        <v>0</v>
      </c>
      <c r="H106" s="3">
        <f>IFERROR(VLOOKUP($A106,'indicadores propios'!$A$4:$I$2026,'indicadores propios'!I$2,FALSE),0)</f>
        <v>0</v>
      </c>
    </row>
    <row r="107" spans="1:8" x14ac:dyDescent="0.3">
      <c r="A107" s="5">
        <v>121310</v>
      </c>
      <c r="B107" s="4" t="s">
        <v>1319</v>
      </c>
      <c r="C107" s="3">
        <f>IFERROR(VLOOKUP($A107,'indicadores propios'!$A$4:$I$2026,'indicadores propios'!D$2,FALSE),0)</f>
        <v>0</v>
      </c>
      <c r="D107" s="3">
        <f>IFERROR(VLOOKUP($A107,'indicadores propios'!$A$4:$I$2026,'indicadores propios'!E$2,FALSE),0)</f>
        <v>0</v>
      </c>
      <c r="E107" s="3">
        <f>IFERROR(VLOOKUP($A107,'indicadores propios'!$A$4:$I$2026,'indicadores propios'!F$2,FALSE),0)</f>
        <v>0</v>
      </c>
      <c r="F107" s="3">
        <f>IFERROR(VLOOKUP($A107,'indicadores propios'!$A$4:$I$2026,'indicadores propios'!G$2,FALSE),0)</f>
        <v>0</v>
      </c>
      <c r="G107" s="3">
        <f>IFERROR(VLOOKUP($A107,'indicadores propios'!$A$4:$I$2026,'indicadores propios'!H$2,FALSE),0)</f>
        <v>0</v>
      </c>
      <c r="H107" s="3">
        <f>IFERROR(VLOOKUP($A107,'indicadores propios'!$A$4:$I$2026,'indicadores propios'!I$2,FALSE),0)</f>
        <v>0</v>
      </c>
    </row>
    <row r="108" spans="1:8" x14ac:dyDescent="0.3">
      <c r="A108" s="5">
        <v>121311</v>
      </c>
      <c r="B108" s="4" t="s">
        <v>1318</v>
      </c>
      <c r="C108" s="3">
        <f>IFERROR(VLOOKUP($A108,'indicadores propios'!$A$4:$I$2026,'indicadores propios'!D$2,FALSE),0)</f>
        <v>0</v>
      </c>
      <c r="D108" s="3">
        <f>IFERROR(VLOOKUP($A108,'indicadores propios'!$A$4:$I$2026,'indicadores propios'!E$2,FALSE),0)</f>
        <v>0</v>
      </c>
      <c r="E108" s="3">
        <f>IFERROR(VLOOKUP($A108,'indicadores propios'!$A$4:$I$2026,'indicadores propios'!F$2,FALSE),0)</f>
        <v>0</v>
      </c>
      <c r="F108" s="3">
        <f>IFERROR(VLOOKUP($A108,'indicadores propios'!$A$4:$I$2026,'indicadores propios'!G$2,FALSE),0)</f>
        <v>0</v>
      </c>
      <c r="G108" s="3">
        <f>IFERROR(VLOOKUP($A108,'indicadores propios'!$A$4:$I$2026,'indicadores propios'!H$2,FALSE),0)</f>
        <v>0</v>
      </c>
      <c r="H108" s="3">
        <f>IFERROR(VLOOKUP($A108,'indicadores propios'!$A$4:$I$2026,'indicadores propios'!I$2,FALSE),0)</f>
        <v>0</v>
      </c>
    </row>
    <row r="109" spans="1:8" x14ac:dyDescent="0.3">
      <c r="A109" s="5">
        <v>121314</v>
      </c>
      <c r="B109" s="4" t="s">
        <v>1317</v>
      </c>
      <c r="C109" s="3">
        <f>IFERROR(VLOOKUP($A109,'indicadores propios'!$A$4:$I$2026,'indicadores propios'!D$2,FALSE),0)</f>
        <v>0</v>
      </c>
      <c r="D109" s="3">
        <f>IFERROR(VLOOKUP($A109,'indicadores propios'!$A$4:$I$2026,'indicadores propios'!E$2,FALSE),0)</f>
        <v>0</v>
      </c>
      <c r="E109" s="3">
        <f>IFERROR(VLOOKUP($A109,'indicadores propios'!$A$4:$I$2026,'indicadores propios'!F$2,FALSE),0)</f>
        <v>0</v>
      </c>
      <c r="F109" s="3">
        <f>IFERROR(VLOOKUP($A109,'indicadores propios'!$A$4:$I$2026,'indicadores propios'!G$2,FALSE),0)</f>
        <v>0</v>
      </c>
      <c r="G109" s="3">
        <f>IFERROR(VLOOKUP($A109,'indicadores propios'!$A$4:$I$2026,'indicadores propios'!H$2,FALSE),0)</f>
        <v>0</v>
      </c>
      <c r="H109" s="3">
        <f>IFERROR(VLOOKUP($A109,'indicadores propios'!$A$4:$I$2026,'indicadores propios'!I$2,FALSE),0)</f>
        <v>0</v>
      </c>
    </row>
    <row r="110" spans="1:8" x14ac:dyDescent="0.3">
      <c r="A110" s="5">
        <v>121315</v>
      </c>
      <c r="B110" s="4" t="s">
        <v>1316</v>
      </c>
      <c r="C110" s="3">
        <f>IFERROR(VLOOKUP($A110,'indicadores propios'!$A$4:$I$2026,'indicadores propios'!D$2,FALSE),0)</f>
        <v>0</v>
      </c>
      <c r="D110" s="3">
        <f>IFERROR(VLOOKUP($A110,'indicadores propios'!$A$4:$I$2026,'indicadores propios'!E$2,FALSE),0)</f>
        <v>0</v>
      </c>
      <c r="E110" s="3">
        <f>IFERROR(VLOOKUP($A110,'indicadores propios'!$A$4:$I$2026,'indicadores propios'!F$2,FALSE),0)</f>
        <v>0</v>
      </c>
      <c r="F110" s="3">
        <f>IFERROR(VLOOKUP($A110,'indicadores propios'!$A$4:$I$2026,'indicadores propios'!G$2,FALSE),0)</f>
        <v>0</v>
      </c>
      <c r="G110" s="3">
        <f>IFERROR(VLOOKUP($A110,'indicadores propios'!$A$4:$I$2026,'indicadores propios'!H$2,FALSE),0)</f>
        <v>0</v>
      </c>
      <c r="H110" s="3">
        <f>IFERROR(VLOOKUP($A110,'indicadores propios'!$A$4:$I$2026,'indicadores propios'!I$2,FALSE),0)</f>
        <v>0</v>
      </c>
    </row>
    <row r="111" spans="1:8" x14ac:dyDescent="0.3">
      <c r="A111" s="5">
        <v>121316</v>
      </c>
      <c r="B111" s="4" t="s">
        <v>1315</v>
      </c>
      <c r="C111" s="3">
        <f>IFERROR(VLOOKUP($A111,'indicadores propios'!$A$4:$I$2026,'indicadores propios'!D$2,FALSE),0)</f>
        <v>0</v>
      </c>
      <c r="D111" s="3">
        <f>IFERROR(VLOOKUP($A111,'indicadores propios'!$A$4:$I$2026,'indicadores propios'!E$2,FALSE),0)</f>
        <v>0</v>
      </c>
      <c r="E111" s="3">
        <f>IFERROR(VLOOKUP($A111,'indicadores propios'!$A$4:$I$2026,'indicadores propios'!F$2,FALSE),0)</f>
        <v>0</v>
      </c>
      <c r="F111" s="3">
        <f>IFERROR(VLOOKUP($A111,'indicadores propios'!$A$4:$I$2026,'indicadores propios'!G$2,FALSE),0)</f>
        <v>0</v>
      </c>
      <c r="G111" s="3">
        <f>IFERROR(VLOOKUP($A111,'indicadores propios'!$A$4:$I$2026,'indicadores propios'!H$2,FALSE),0)</f>
        <v>0</v>
      </c>
      <c r="H111" s="3">
        <f>IFERROR(VLOOKUP($A111,'indicadores propios'!$A$4:$I$2026,'indicadores propios'!I$2,FALSE),0)</f>
        <v>0</v>
      </c>
    </row>
    <row r="112" spans="1:8" x14ac:dyDescent="0.3">
      <c r="A112" s="5">
        <v>121317</v>
      </c>
      <c r="B112" s="4" t="s">
        <v>1314</v>
      </c>
      <c r="C112" s="3">
        <f>IFERROR(VLOOKUP($A112,'indicadores propios'!$A$4:$I$2026,'indicadores propios'!D$2,FALSE),0)</f>
        <v>0</v>
      </c>
      <c r="D112" s="3">
        <f>IFERROR(VLOOKUP($A112,'indicadores propios'!$A$4:$I$2026,'indicadores propios'!E$2,FALSE),0)</f>
        <v>0</v>
      </c>
      <c r="E112" s="3">
        <f>IFERROR(VLOOKUP($A112,'indicadores propios'!$A$4:$I$2026,'indicadores propios'!F$2,FALSE),0)</f>
        <v>0</v>
      </c>
      <c r="F112" s="3">
        <f>IFERROR(VLOOKUP($A112,'indicadores propios'!$A$4:$I$2026,'indicadores propios'!G$2,FALSE),0)</f>
        <v>0</v>
      </c>
      <c r="G112" s="3">
        <f>IFERROR(VLOOKUP($A112,'indicadores propios'!$A$4:$I$2026,'indicadores propios'!H$2,FALSE),0)</f>
        <v>0</v>
      </c>
      <c r="H112" s="3">
        <f>IFERROR(VLOOKUP($A112,'indicadores propios'!$A$4:$I$2026,'indicadores propios'!I$2,FALSE),0)</f>
        <v>0</v>
      </c>
    </row>
    <row r="113" spans="1:8" x14ac:dyDescent="0.3">
      <c r="A113" s="5">
        <v>121318</v>
      </c>
      <c r="B113" s="4" t="s">
        <v>1313</v>
      </c>
      <c r="C113" s="3">
        <f>IFERROR(VLOOKUP($A113,'indicadores propios'!$A$4:$I$2026,'indicadores propios'!D$2,FALSE),0)</f>
        <v>0</v>
      </c>
      <c r="D113" s="3">
        <f>IFERROR(VLOOKUP($A113,'indicadores propios'!$A$4:$I$2026,'indicadores propios'!E$2,FALSE),0)</f>
        <v>0</v>
      </c>
      <c r="E113" s="3">
        <f>IFERROR(VLOOKUP($A113,'indicadores propios'!$A$4:$I$2026,'indicadores propios'!F$2,FALSE),0)</f>
        <v>0</v>
      </c>
      <c r="F113" s="3">
        <f>IFERROR(VLOOKUP($A113,'indicadores propios'!$A$4:$I$2026,'indicadores propios'!G$2,FALSE),0)</f>
        <v>0</v>
      </c>
      <c r="G113" s="3">
        <f>IFERROR(VLOOKUP($A113,'indicadores propios'!$A$4:$I$2026,'indicadores propios'!H$2,FALSE),0)</f>
        <v>0</v>
      </c>
      <c r="H113" s="3">
        <f>IFERROR(VLOOKUP($A113,'indicadores propios'!$A$4:$I$2026,'indicadores propios'!I$2,FALSE),0)</f>
        <v>0</v>
      </c>
    </row>
    <row r="114" spans="1:8" x14ac:dyDescent="0.3">
      <c r="A114" s="5">
        <v>121342</v>
      </c>
      <c r="B114" s="4" t="s">
        <v>1312</v>
      </c>
      <c r="C114" s="3">
        <f>IFERROR(VLOOKUP($A114,'indicadores propios'!$A$4:$I$2026,'indicadores propios'!D$2,FALSE),0)</f>
        <v>0</v>
      </c>
      <c r="D114" s="3">
        <f>IFERROR(VLOOKUP($A114,'indicadores propios'!$A$4:$I$2026,'indicadores propios'!E$2,FALSE),0)</f>
        <v>0</v>
      </c>
      <c r="E114" s="3">
        <f>IFERROR(VLOOKUP($A114,'indicadores propios'!$A$4:$I$2026,'indicadores propios'!F$2,FALSE),0)</f>
        <v>0</v>
      </c>
      <c r="F114" s="3">
        <f>IFERROR(VLOOKUP($A114,'indicadores propios'!$A$4:$I$2026,'indicadores propios'!G$2,FALSE),0)</f>
        <v>0</v>
      </c>
      <c r="G114" s="3">
        <f>IFERROR(VLOOKUP($A114,'indicadores propios'!$A$4:$I$2026,'indicadores propios'!H$2,FALSE),0)</f>
        <v>0</v>
      </c>
      <c r="H114" s="3">
        <f>IFERROR(VLOOKUP($A114,'indicadores propios'!$A$4:$I$2026,'indicadores propios'!I$2,FALSE),0)</f>
        <v>0</v>
      </c>
    </row>
    <row r="115" spans="1:8" x14ac:dyDescent="0.3">
      <c r="A115" s="5">
        <v>121395</v>
      </c>
      <c r="B115" s="4" t="s">
        <v>1311</v>
      </c>
      <c r="C115" s="3">
        <f>IFERROR(VLOOKUP($A115,'indicadores propios'!$A$4:$I$2026,'indicadores propios'!D$2,FALSE),0)</f>
        <v>0</v>
      </c>
      <c r="D115" s="3">
        <f>IFERROR(VLOOKUP($A115,'indicadores propios'!$A$4:$I$2026,'indicadores propios'!E$2,FALSE),0)</f>
        <v>0</v>
      </c>
      <c r="E115" s="3">
        <f>IFERROR(VLOOKUP($A115,'indicadores propios'!$A$4:$I$2026,'indicadores propios'!F$2,FALSE),0)</f>
        <v>0</v>
      </c>
      <c r="F115" s="3">
        <f>IFERROR(VLOOKUP($A115,'indicadores propios'!$A$4:$I$2026,'indicadores propios'!G$2,FALSE),0)</f>
        <v>0</v>
      </c>
      <c r="G115" s="3">
        <f>IFERROR(VLOOKUP($A115,'indicadores propios'!$A$4:$I$2026,'indicadores propios'!H$2,FALSE),0)</f>
        <v>0</v>
      </c>
      <c r="H115" s="3">
        <f>IFERROR(VLOOKUP($A115,'indicadores propios'!$A$4:$I$2026,'indicadores propios'!I$2,FALSE),0)</f>
        <v>0</v>
      </c>
    </row>
    <row r="116" spans="1:8" x14ac:dyDescent="0.3">
      <c r="A116" s="5">
        <v>121399</v>
      </c>
      <c r="B116" s="4" t="s">
        <v>1358</v>
      </c>
      <c r="C116" s="3">
        <f>IFERROR(VLOOKUP($A116,'indicadores propios'!$A$4:$I$2026,'indicadores propios'!D$2,FALSE),0)</f>
        <v>0</v>
      </c>
      <c r="D116" s="3">
        <f>IFERROR(VLOOKUP($A116,'indicadores propios'!$A$4:$I$2026,'indicadores propios'!E$2,FALSE),0)</f>
        <v>0</v>
      </c>
      <c r="E116" s="3">
        <f>IFERROR(VLOOKUP($A116,'indicadores propios'!$A$4:$I$2026,'indicadores propios'!F$2,FALSE),0)</f>
        <v>0</v>
      </c>
      <c r="F116" s="3">
        <f>IFERROR(VLOOKUP($A116,'indicadores propios'!$A$4:$I$2026,'indicadores propios'!G$2,FALSE),0)</f>
        <v>0</v>
      </c>
      <c r="G116" s="3">
        <f>IFERROR(VLOOKUP($A116,'indicadores propios'!$A$4:$I$2026,'indicadores propios'!H$2,FALSE),0)</f>
        <v>0</v>
      </c>
      <c r="H116" s="3">
        <f>IFERROR(VLOOKUP($A116,'indicadores propios'!$A$4:$I$2026,'indicadores propios'!I$2,FALSE),0)</f>
        <v>0</v>
      </c>
    </row>
    <row r="117" spans="1:8" x14ac:dyDescent="0.3">
      <c r="A117" s="5">
        <v>121600</v>
      </c>
      <c r="B117" s="4" t="s">
        <v>1357</v>
      </c>
      <c r="C117" s="3">
        <f>IFERROR(VLOOKUP($A117,'indicadores propios'!$A$4:$I$2026,'indicadores propios'!D$2,FALSE),0)</f>
        <v>0</v>
      </c>
      <c r="D117" s="3">
        <f>IFERROR(VLOOKUP($A117,'indicadores propios'!$A$4:$I$2026,'indicadores propios'!E$2,FALSE),0)</f>
        <v>0</v>
      </c>
      <c r="E117" s="3">
        <f>IFERROR(VLOOKUP($A117,'indicadores propios'!$A$4:$I$2026,'indicadores propios'!F$2,FALSE),0)</f>
        <v>0</v>
      </c>
      <c r="F117" s="3">
        <f>IFERROR(VLOOKUP($A117,'indicadores propios'!$A$4:$I$2026,'indicadores propios'!G$2,FALSE),0)</f>
        <v>0</v>
      </c>
      <c r="G117" s="3">
        <f>IFERROR(VLOOKUP($A117,'indicadores propios'!$A$4:$I$2026,'indicadores propios'!H$2,FALSE),0)</f>
        <v>0</v>
      </c>
      <c r="H117" s="3">
        <f>IFERROR(VLOOKUP($A117,'indicadores propios'!$A$4:$I$2026,'indicadores propios'!I$2,FALSE),0)</f>
        <v>0</v>
      </c>
    </row>
    <row r="118" spans="1:8" x14ac:dyDescent="0.3">
      <c r="A118" s="5">
        <v>121601</v>
      </c>
      <c r="B118" s="4" t="s">
        <v>1294</v>
      </c>
      <c r="C118" s="3">
        <f>IFERROR(VLOOKUP($A118,'indicadores propios'!$A$4:$I$2026,'indicadores propios'!D$2,FALSE),0)</f>
        <v>0</v>
      </c>
      <c r="D118" s="3">
        <f>IFERROR(VLOOKUP($A118,'indicadores propios'!$A$4:$I$2026,'indicadores propios'!E$2,FALSE),0)</f>
        <v>0</v>
      </c>
      <c r="E118" s="3">
        <f>IFERROR(VLOOKUP($A118,'indicadores propios'!$A$4:$I$2026,'indicadores propios'!F$2,FALSE),0)</f>
        <v>0</v>
      </c>
      <c r="F118" s="3">
        <f>IFERROR(VLOOKUP($A118,'indicadores propios'!$A$4:$I$2026,'indicadores propios'!G$2,FALSE),0)</f>
        <v>0</v>
      </c>
      <c r="G118" s="3">
        <f>IFERROR(VLOOKUP($A118,'indicadores propios'!$A$4:$I$2026,'indicadores propios'!H$2,FALSE),0)</f>
        <v>0</v>
      </c>
      <c r="H118" s="3">
        <f>IFERROR(VLOOKUP($A118,'indicadores propios'!$A$4:$I$2026,'indicadores propios'!I$2,FALSE),0)</f>
        <v>0</v>
      </c>
    </row>
    <row r="119" spans="1:8" x14ac:dyDescent="0.3">
      <c r="A119" s="5">
        <v>121602</v>
      </c>
      <c r="B119" s="4" t="s">
        <v>1293</v>
      </c>
      <c r="C119" s="3">
        <f>IFERROR(VLOOKUP($A119,'indicadores propios'!$A$4:$I$2026,'indicadores propios'!D$2,FALSE),0)</f>
        <v>0</v>
      </c>
      <c r="D119" s="3">
        <f>IFERROR(VLOOKUP($A119,'indicadores propios'!$A$4:$I$2026,'indicadores propios'!E$2,FALSE),0)</f>
        <v>0</v>
      </c>
      <c r="E119" s="3">
        <f>IFERROR(VLOOKUP($A119,'indicadores propios'!$A$4:$I$2026,'indicadores propios'!F$2,FALSE),0)</f>
        <v>0</v>
      </c>
      <c r="F119" s="3">
        <f>IFERROR(VLOOKUP($A119,'indicadores propios'!$A$4:$I$2026,'indicadores propios'!G$2,FALSE),0)</f>
        <v>0</v>
      </c>
      <c r="G119" s="3">
        <f>IFERROR(VLOOKUP($A119,'indicadores propios'!$A$4:$I$2026,'indicadores propios'!H$2,FALSE),0)</f>
        <v>0</v>
      </c>
      <c r="H119" s="3">
        <f>IFERROR(VLOOKUP($A119,'indicadores propios'!$A$4:$I$2026,'indicadores propios'!I$2,FALSE),0)</f>
        <v>0</v>
      </c>
    </row>
    <row r="120" spans="1:8" x14ac:dyDescent="0.3">
      <c r="A120" s="5">
        <v>121604</v>
      </c>
      <c r="B120" s="4" t="s">
        <v>1292</v>
      </c>
      <c r="C120" s="3">
        <f>IFERROR(VLOOKUP($A120,'indicadores propios'!$A$4:$I$2026,'indicadores propios'!D$2,FALSE),0)</f>
        <v>0</v>
      </c>
      <c r="D120" s="3">
        <f>IFERROR(VLOOKUP($A120,'indicadores propios'!$A$4:$I$2026,'indicadores propios'!E$2,FALSE),0)</f>
        <v>0</v>
      </c>
      <c r="E120" s="3">
        <f>IFERROR(VLOOKUP($A120,'indicadores propios'!$A$4:$I$2026,'indicadores propios'!F$2,FALSE),0)</f>
        <v>0</v>
      </c>
      <c r="F120" s="3">
        <f>IFERROR(VLOOKUP($A120,'indicadores propios'!$A$4:$I$2026,'indicadores propios'!G$2,FALSE),0)</f>
        <v>0</v>
      </c>
      <c r="G120" s="3">
        <f>IFERROR(VLOOKUP($A120,'indicadores propios'!$A$4:$I$2026,'indicadores propios'!H$2,FALSE),0)</f>
        <v>0</v>
      </c>
      <c r="H120" s="3">
        <f>IFERROR(VLOOKUP($A120,'indicadores propios'!$A$4:$I$2026,'indicadores propios'!I$2,FALSE),0)</f>
        <v>0</v>
      </c>
    </row>
    <row r="121" spans="1:8" x14ac:dyDescent="0.3">
      <c r="A121" s="5">
        <v>121608</v>
      </c>
      <c r="B121" s="4" t="s">
        <v>1305</v>
      </c>
      <c r="C121" s="3">
        <f>IFERROR(VLOOKUP($A121,'indicadores propios'!$A$4:$I$2026,'indicadores propios'!D$2,FALSE),0)</f>
        <v>0</v>
      </c>
      <c r="D121" s="3">
        <f>IFERROR(VLOOKUP($A121,'indicadores propios'!$A$4:$I$2026,'indicadores propios'!E$2,FALSE),0)</f>
        <v>0</v>
      </c>
      <c r="E121" s="3">
        <f>IFERROR(VLOOKUP($A121,'indicadores propios'!$A$4:$I$2026,'indicadores propios'!F$2,FALSE),0)</f>
        <v>0</v>
      </c>
      <c r="F121" s="3">
        <f>IFERROR(VLOOKUP($A121,'indicadores propios'!$A$4:$I$2026,'indicadores propios'!G$2,FALSE),0)</f>
        <v>0</v>
      </c>
      <c r="G121" s="3">
        <f>IFERROR(VLOOKUP($A121,'indicadores propios'!$A$4:$I$2026,'indicadores propios'!H$2,FALSE),0)</f>
        <v>0</v>
      </c>
      <c r="H121" s="3">
        <f>IFERROR(VLOOKUP($A121,'indicadores propios'!$A$4:$I$2026,'indicadores propios'!I$2,FALSE),0)</f>
        <v>0</v>
      </c>
    </row>
    <row r="122" spans="1:8" x14ac:dyDescent="0.3">
      <c r="A122" s="5">
        <v>121609</v>
      </c>
      <c r="B122" s="4" t="s">
        <v>1356</v>
      </c>
      <c r="C122" s="3">
        <f>IFERROR(VLOOKUP($A122,'indicadores propios'!$A$4:$I$2026,'indicadores propios'!D$2,FALSE),0)</f>
        <v>0</v>
      </c>
      <c r="D122" s="3">
        <f>IFERROR(VLOOKUP($A122,'indicadores propios'!$A$4:$I$2026,'indicadores propios'!E$2,FALSE),0)</f>
        <v>0</v>
      </c>
      <c r="E122" s="3">
        <f>IFERROR(VLOOKUP($A122,'indicadores propios'!$A$4:$I$2026,'indicadores propios'!F$2,FALSE),0)</f>
        <v>0</v>
      </c>
      <c r="F122" s="3">
        <f>IFERROR(VLOOKUP($A122,'indicadores propios'!$A$4:$I$2026,'indicadores propios'!G$2,FALSE),0)</f>
        <v>0</v>
      </c>
      <c r="G122" s="3">
        <f>IFERROR(VLOOKUP($A122,'indicadores propios'!$A$4:$I$2026,'indicadores propios'!H$2,FALSE),0)</f>
        <v>0</v>
      </c>
      <c r="H122" s="3">
        <f>IFERROR(VLOOKUP($A122,'indicadores propios'!$A$4:$I$2026,'indicadores propios'!I$2,FALSE),0)</f>
        <v>0</v>
      </c>
    </row>
    <row r="123" spans="1:8" x14ac:dyDescent="0.3">
      <c r="A123" s="5">
        <v>121610</v>
      </c>
      <c r="B123" s="4" t="s">
        <v>1355</v>
      </c>
      <c r="C123" s="3">
        <f>IFERROR(VLOOKUP($A123,'indicadores propios'!$A$4:$I$2026,'indicadores propios'!D$2,FALSE),0)</f>
        <v>0</v>
      </c>
      <c r="D123" s="3">
        <f>IFERROR(VLOOKUP($A123,'indicadores propios'!$A$4:$I$2026,'indicadores propios'!E$2,FALSE),0)</f>
        <v>0</v>
      </c>
      <c r="E123" s="3">
        <f>IFERROR(VLOOKUP($A123,'indicadores propios'!$A$4:$I$2026,'indicadores propios'!F$2,FALSE),0)</f>
        <v>0</v>
      </c>
      <c r="F123" s="3">
        <f>IFERROR(VLOOKUP($A123,'indicadores propios'!$A$4:$I$2026,'indicadores propios'!G$2,FALSE),0)</f>
        <v>0</v>
      </c>
      <c r="G123" s="3">
        <f>IFERROR(VLOOKUP($A123,'indicadores propios'!$A$4:$I$2026,'indicadores propios'!H$2,FALSE),0)</f>
        <v>0</v>
      </c>
      <c r="H123" s="3">
        <f>IFERROR(VLOOKUP($A123,'indicadores propios'!$A$4:$I$2026,'indicadores propios'!I$2,FALSE),0)</f>
        <v>0</v>
      </c>
    </row>
    <row r="124" spans="1:8" x14ac:dyDescent="0.3">
      <c r="A124" s="5">
        <v>121695</v>
      </c>
      <c r="B124" s="4" t="s">
        <v>1311</v>
      </c>
      <c r="C124" s="3">
        <f>IFERROR(VLOOKUP($A124,'indicadores propios'!$A$4:$I$2026,'indicadores propios'!D$2,FALSE),0)</f>
        <v>0</v>
      </c>
      <c r="D124" s="3">
        <f>IFERROR(VLOOKUP($A124,'indicadores propios'!$A$4:$I$2026,'indicadores propios'!E$2,FALSE),0)</f>
        <v>0</v>
      </c>
      <c r="E124" s="3">
        <f>IFERROR(VLOOKUP($A124,'indicadores propios'!$A$4:$I$2026,'indicadores propios'!F$2,FALSE),0)</f>
        <v>0</v>
      </c>
      <c r="F124" s="3">
        <f>IFERROR(VLOOKUP($A124,'indicadores propios'!$A$4:$I$2026,'indicadores propios'!G$2,FALSE),0)</f>
        <v>0</v>
      </c>
      <c r="G124" s="3">
        <f>IFERROR(VLOOKUP($A124,'indicadores propios'!$A$4:$I$2026,'indicadores propios'!H$2,FALSE),0)</f>
        <v>0</v>
      </c>
      <c r="H124" s="3">
        <f>IFERROR(VLOOKUP($A124,'indicadores propios'!$A$4:$I$2026,'indicadores propios'!I$2,FALSE),0)</f>
        <v>0</v>
      </c>
    </row>
    <row r="125" spans="1:8" x14ac:dyDescent="0.3">
      <c r="A125" s="5">
        <v>121699</v>
      </c>
      <c r="B125" s="4" t="s">
        <v>1354</v>
      </c>
      <c r="C125" s="3">
        <f>IFERROR(VLOOKUP($A125,'indicadores propios'!$A$4:$I$2026,'indicadores propios'!D$2,FALSE),0)</f>
        <v>0</v>
      </c>
      <c r="D125" s="3">
        <f>IFERROR(VLOOKUP($A125,'indicadores propios'!$A$4:$I$2026,'indicadores propios'!E$2,FALSE),0)</f>
        <v>0</v>
      </c>
      <c r="E125" s="3">
        <f>IFERROR(VLOOKUP($A125,'indicadores propios'!$A$4:$I$2026,'indicadores propios'!F$2,FALSE),0)</f>
        <v>0</v>
      </c>
      <c r="F125" s="3">
        <f>IFERROR(VLOOKUP($A125,'indicadores propios'!$A$4:$I$2026,'indicadores propios'!G$2,FALSE),0)</f>
        <v>0</v>
      </c>
      <c r="G125" s="3">
        <f>IFERROR(VLOOKUP($A125,'indicadores propios'!$A$4:$I$2026,'indicadores propios'!H$2,FALSE),0)</f>
        <v>0</v>
      </c>
      <c r="H125" s="3">
        <f>IFERROR(VLOOKUP($A125,'indicadores propios'!$A$4:$I$2026,'indicadores propios'!I$2,FALSE),0)</f>
        <v>0</v>
      </c>
    </row>
    <row r="126" spans="1:8" x14ac:dyDescent="0.3">
      <c r="A126" s="5">
        <v>121800</v>
      </c>
      <c r="B126" s="4" t="s">
        <v>1353</v>
      </c>
      <c r="C126" s="3">
        <f>IFERROR(VLOOKUP($A126,'indicadores propios'!$A$4:$I$2026,'indicadores propios'!D$2,FALSE),0)</f>
        <v>0</v>
      </c>
      <c r="D126" s="3">
        <f>IFERROR(VLOOKUP($A126,'indicadores propios'!$A$4:$I$2026,'indicadores propios'!E$2,FALSE),0)</f>
        <v>0</v>
      </c>
      <c r="E126" s="3">
        <f>IFERROR(VLOOKUP($A126,'indicadores propios'!$A$4:$I$2026,'indicadores propios'!F$2,FALSE),0)</f>
        <v>0</v>
      </c>
      <c r="F126" s="3">
        <f>IFERROR(VLOOKUP($A126,'indicadores propios'!$A$4:$I$2026,'indicadores propios'!G$2,FALSE),0)</f>
        <v>0</v>
      </c>
      <c r="G126" s="3">
        <f>IFERROR(VLOOKUP($A126,'indicadores propios'!$A$4:$I$2026,'indicadores propios'!H$2,FALSE),0)</f>
        <v>0</v>
      </c>
      <c r="H126" s="3">
        <f>IFERROR(VLOOKUP($A126,'indicadores propios'!$A$4:$I$2026,'indicadores propios'!I$2,FALSE),0)</f>
        <v>0</v>
      </c>
    </row>
    <row r="127" spans="1:8" x14ac:dyDescent="0.3">
      <c r="A127" s="5">
        <v>121801</v>
      </c>
      <c r="B127" s="4" t="s">
        <v>1350</v>
      </c>
      <c r="C127" s="3">
        <f>IFERROR(VLOOKUP($A127,'indicadores propios'!$A$4:$I$2026,'indicadores propios'!D$2,FALSE),0)</f>
        <v>0</v>
      </c>
      <c r="D127" s="3">
        <f>IFERROR(VLOOKUP($A127,'indicadores propios'!$A$4:$I$2026,'indicadores propios'!E$2,FALSE),0)</f>
        <v>0</v>
      </c>
      <c r="E127" s="3">
        <f>IFERROR(VLOOKUP($A127,'indicadores propios'!$A$4:$I$2026,'indicadores propios'!F$2,FALSE),0)</f>
        <v>0</v>
      </c>
      <c r="F127" s="3">
        <f>IFERROR(VLOOKUP($A127,'indicadores propios'!$A$4:$I$2026,'indicadores propios'!G$2,FALSE),0)</f>
        <v>0</v>
      </c>
      <c r="G127" s="3">
        <f>IFERROR(VLOOKUP($A127,'indicadores propios'!$A$4:$I$2026,'indicadores propios'!H$2,FALSE),0)</f>
        <v>0</v>
      </c>
      <c r="H127" s="3">
        <f>IFERROR(VLOOKUP($A127,'indicadores propios'!$A$4:$I$2026,'indicadores propios'!I$2,FALSE),0)</f>
        <v>0</v>
      </c>
    </row>
    <row r="128" spans="1:8" x14ac:dyDescent="0.3">
      <c r="A128" s="5">
        <v>121802</v>
      </c>
      <c r="B128" s="4" t="s">
        <v>1349</v>
      </c>
      <c r="C128" s="3">
        <f>IFERROR(VLOOKUP($A128,'indicadores propios'!$A$4:$I$2026,'indicadores propios'!D$2,FALSE),0)</f>
        <v>0</v>
      </c>
      <c r="D128" s="3">
        <f>IFERROR(VLOOKUP($A128,'indicadores propios'!$A$4:$I$2026,'indicadores propios'!E$2,FALSE),0)</f>
        <v>0</v>
      </c>
      <c r="E128" s="3">
        <f>IFERROR(VLOOKUP($A128,'indicadores propios'!$A$4:$I$2026,'indicadores propios'!F$2,FALSE),0)</f>
        <v>0</v>
      </c>
      <c r="F128" s="3">
        <f>IFERROR(VLOOKUP($A128,'indicadores propios'!$A$4:$I$2026,'indicadores propios'!G$2,FALSE),0)</f>
        <v>0</v>
      </c>
      <c r="G128" s="3">
        <f>IFERROR(VLOOKUP($A128,'indicadores propios'!$A$4:$I$2026,'indicadores propios'!H$2,FALSE),0)</f>
        <v>0</v>
      </c>
      <c r="H128" s="3">
        <f>IFERROR(VLOOKUP($A128,'indicadores propios'!$A$4:$I$2026,'indicadores propios'!I$2,FALSE),0)</f>
        <v>0</v>
      </c>
    </row>
    <row r="129" spans="1:8" x14ac:dyDescent="0.3">
      <c r="A129" s="5">
        <v>121803</v>
      </c>
      <c r="B129" s="4" t="s">
        <v>1348</v>
      </c>
      <c r="C129" s="3">
        <f>IFERROR(VLOOKUP($A129,'indicadores propios'!$A$4:$I$2026,'indicadores propios'!D$2,FALSE),0)</f>
        <v>0</v>
      </c>
      <c r="D129" s="3">
        <f>IFERROR(VLOOKUP($A129,'indicadores propios'!$A$4:$I$2026,'indicadores propios'!E$2,FALSE),0)</f>
        <v>0</v>
      </c>
      <c r="E129" s="3">
        <f>IFERROR(VLOOKUP($A129,'indicadores propios'!$A$4:$I$2026,'indicadores propios'!F$2,FALSE),0)</f>
        <v>0</v>
      </c>
      <c r="F129" s="3">
        <f>IFERROR(VLOOKUP($A129,'indicadores propios'!$A$4:$I$2026,'indicadores propios'!G$2,FALSE),0)</f>
        <v>0</v>
      </c>
      <c r="G129" s="3">
        <f>IFERROR(VLOOKUP($A129,'indicadores propios'!$A$4:$I$2026,'indicadores propios'!H$2,FALSE),0)</f>
        <v>0</v>
      </c>
      <c r="H129" s="3">
        <f>IFERROR(VLOOKUP($A129,'indicadores propios'!$A$4:$I$2026,'indicadores propios'!I$2,FALSE),0)</f>
        <v>0</v>
      </c>
    </row>
    <row r="130" spans="1:8" x14ac:dyDescent="0.3">
      <c r="A130" s="5">
        <v>121899</v>
      </c>
      <c r="B130" s="4" t="s">
        <v>1352</v>
      </c>
      <c r="C130" s="3">
        <f>IFERROR(VLOOKUP($A130,'indicadores propios'!$A$4:$I$2026,'indicadores propios'!D$2,FALSE),0)</f>
        <v>0</v>
      </c>
      <c r="D130" s="3">
        <f>IFERROR(VLOOKUP($A130,'indicadores propios'!$A$4:$I$2026,'indicadores propios'!E$2,FALSE),0)</f>
        <v>0</v>
      </c>
      <c r="E130" s="3">
        <f>IFERROR(VLOOKUP($A130,'indicadores propios'!$A$4:$I$2026,'indicadores propios'!F$2,FALSE),0)</f>
        <v>0</v>
      </c>
      <c r="F130" s="3">
        <f>IFERROR(VLOOKUP($A130,'indicadores propios'!$A$4:$I$2026,'indicadores propios'!G$2,FALSE),0)</f>
        <v>0</v>
      </c>
      <c r="G130" s="3">
        <f>IFERROR(VLOOKUP($A130,'indicadores propios'!$A$4:$I$2026,'indicadores propios'!H$2,FALSE),0)</f>
        <v>0</v>
      </c>
      <c r="H130" s="3">
        <f>IFERROR(VLOOKUP($A130,'indicadores propios'!$A$4:$I$2026,'indicadores propios'!I$2,FALSE),0)</f>
        <v>0</v>
      </c>
    </row>
    <row r="131" spans="1:8" x14ac:dyDescent="0.3">
      <c r="A131" s="5">
        <v>122000</v>
      </c>
      <c r="B131" s="4" t="s">
        <v>1351</v>
      </c>
      <c r="C131" s="3">
        <f>IFERROR(VLOOKUP($A131,'indicadores propios'!$A$4:$I$2026,'indicadores propios'!D$2,FALSE),0)</f>
        <v>0</v>
      </c>
      <c r="D131" s="3">
        <f>IFERROR(VLOOKUP($A131,'indicadores propios'!$A$4:$I$2026,'indicadores propios'!E$2,FALSE),0)</f>
        <v>0</v>
      </c>
      <c r="E131" s="3">
        <f>IFERROR(VLOOKUP($A131,'indicadores propios'!$A$4:$I$2026,'indicadores propios'!F$2,FALSE),0)</f>
        <v>0</v>
      </c>
      <c r="F131" s="3">
        <f>IFERROR(VLOOKUP($A131,'indicadores propios'!$A$4:$I$2026,'indicadores propios'!G$2,FALSE),0)</f>
        <v>0</v>
      </c>
      <c r="G131" s="3">
        <f>IFERROR(VLOOKUP($A131,'indicadores propios'!$A$4:$I$2026,'indicadores propios'!H$2,FALSE),0)</f>
        <v>0</v>
      </c>
      <c r="H131" s="3">
        <f>IFERROR(VLOOKUP($A131,'indicadores propios'!$A$4:$I$2026,'indicadores propios'!I$2,FALSE),0)</f>
        <v>0</v>
      </c>
    </row>
    <row r="132" spans="1:8" x14ac:dyDescent="0.3">
      <c r="A132" s="5">
        <v>122001</v>
      </c>
      <c r="B132" s="4" t="s">
        <v>1350</v>
      </c>
      <c r="C132" s="3">
        <f>IFERROR(VLOOKUP($A132,'indicadores propios'!$A$4:$I$2026,'indicadores propios'!D$2,FALSE),0)</f>
        <v>0</v>
      </c>
      <c r="D132" s="3">
        <f>IFERROR(VLOOKUP($A132,'indicadores propios'!$A$4:$I$2026,'indicadores propios'!E$2,FALSE),0)</f>
        <v>0</v>
      </c>
      <c r="E132" s="3">
        <f>IFERROR(VLOOKUP($A132,'indicadores propios'!$A$4:$I$2026,'indicadores propios'!F$2,FALSE),0)</f>
        <v>0</v>
      </c>
      <c r="F132" s="3">
        <f>IFERROR(VLOOKUP($A132,'indicadores propios'!$A$4:$I$2026,'indicadores propios'!G$2,FALSE),0)</f>
        <v>0</v>
      </c>
      <c r="G132" s="3">
        <f>IFERROR(VLOOKUP($A132,'indicadores propios'!$A$4:$I$2026,'indicadores propios'!H$2,FALSE),0)</f>
        <v>0</v>
      </c>
      <c r="H132" s="3">
        <f>IFERROR(VLOOKUP($A132,'indicadores propios'!$A$4:$I$2026,'indicadores propios'!I$2,FALSE),0)</f>
        <v>0</v>
      </c>
    </row>
    <row r="133" spans="1:8" x14ac:dyDescent="0.3">
      <c r="A133" s="5">
        <v>122002</v>
      </c>
      <c r="B133" s="4" t="s">
        <v>1349</v>
      </c>
      <c r="C133" s="3">
        <f>IFERROR(VLOOKUP($A133,'indicadores propios'!$A$4:$I$2026,'indicadores propios'!D$2,FALSE),0)</f>
        <v>0</v>
      </c>
      <c r="D133" s="3">
        <f>IFERROR(VLOOKUP($A133,'indicadores propios'!$A$4:$I$2026,'indicadores propios'!E$2,FALSE),0)</f>
        <v>0</v>
      </c>
      <c r="E133" s="3">
        <f>IFERROR(VLOOKUP($A133,'indicadores propios'!$A$4:$I$2026,'indicadores propios'!F$2,FALSE),0)</f>
        <v>0</v>
      </c>
      <c r="F133" s="3">
        <f>IFERROR(VLOOKUP($A133,'indicadores propios'!$A$4:$I$2026,'indicadores propios'!G$2,FALSE),0)</f>
        <v>0</v>
      </c>
      <c r="G133" s="3">
        <f>IFERROR(VLOOKUP($A133,'indicadores propios'!$A$4:$I$2026,'indicadores propios'!H$2,FALSE),0)</f>
        <v>0</v>
      </c>
      <c r="H133" s="3">
        <f>IFERROR(VLOOKUP($A133,'indicadores propios'!$A$4:$I$2026,'indicadores propios'!I$2,FALSE),0)</f>
        <v>0</v>
      </c>
    </row>
    <row r="134" spans="1:8" x14ac:dyDescent="0.3">
      <c r="A134" s="5">
        <v>122003</v>
      </c>
      <c r="B134" s="4" t="s">
        <v>1348</v>
      </c>
      <c r="C134" s="3">
        <f>IFERROR(VLOOKUP($A134,'indicadores propios'!$A$4:$I$2026,'indicadores propios'!D$2,FALSE),0)</f>
        <v>0</v>
      </c>
      <c r="D134" s="3">
        <f>IFERROR(VLOOKUP($A134,'indicadores propios'!$A$4:$I$2026,'indicadores propios'!E$2,FALSE),0)</f>
        <v>0</v>
      </c>
      <c r="E134" s="3">
        <f>IFERROR(VLOOKUP($A134,'indicadores propios'!$A$4:$I$2026,'indicadores propios'!F$2,FALSE),0)</f>
        <v>0</v>
      </c>
      <c r="F134" s="3">
        <f>IFERROR(VLOOKUP($A134,'indicadores propios'!$A$4:$I$2026,'indicadores propios'!G$2,FALSE),0)</f>
        <v>0</v>
      </c>
      <c r="G134" s="3">
        <f>IFERROR(VLOOKUP($A134,'indicadores propios'!$A$4:$I$2026,'indicadores propios'!H$2,FALSE),0)</f>
        <v>0</v>
      </c>
      <c r="H134" s="3">
        <f>IFERROR(VLOOKUP($A134,'indicadores propios'!$A$4:$I$2026,'indicadores propios'!I$2,FALSE),0)</f>
        <v>0</v>
      </c>
    </row>
    <row r="135" spans="1:8" x14ac:dyDescent="0.3">
      <c r="A135" s="5">
        <v>122099</v>
      </c>
      <c r="B135" s="4" t="s">
        <v>1347</v>
      </c>
      <c r="C135" s="3">
        <f>IFERROR(VLOOKUP($A135,'indicadores propios'!$A$4:$I$2026,'indicadores propios'!D$2,FALSE),0)</f>
        <v>0</v>
      </c>
      <c r="D135" s="3">
        <f>IFERROR(VLOOKUP($A135,'indicadores propios'!$A$4:$I$2026,'indicadores propios'!E$2,FALSE),0)</f>
        <v>0</v>
      </c>
      <c r="E135" s="3">
        <f>IFERROR(VLOOKUP($A135,'indicadores propios'!$A$4:$I$2026,'indicadores propios'!F$2,FALSE),0)</f>
        <v>0</v>
      </c>
      <c r="F135" s="3">
        <f>IFERROR(VLOOKUP($A135,'indicadores propios'!$A$4:$I$2026,'indicadores propios'!G$2,FALSE),0)</f>
        <v>0</v>
      </c>
      <c r="G135" s="3">
        <f>IFERROR(VLOOKUP($A135,'indicadores propios'!$A$4:$I$2026,'indicadores propios'!H$2,FALSE),0)</f>
        <v>0</v>
      </c>
      <c r="H135" s="3">
        <f>IFERROR(VLOOKUP($A135,'indicadores propios'!$A$4:$I$2026,'indicadores propios'!I$2,FALSE),0)</f>
        <v>0</v>
      </c>
    </row>
    <row r="136" spans="1:8" x14ac:dyDescent="0.3">
      <c r="A136" s="5">
        <v>122200</v>
      </c>
      <c r="B136" s="4" t="s">
        <v>1346</v>
      </c>
      <c r="C136" s="3">
        <f>IFERROR(VLOOKUP($A136,'indicadores propios'!$A$4:$I$2026,'indicadores propios'!D$2,FALSE),0)</f>
        <v>0</v>
      </c>
      <c r="D136" s="3">
        <f>IFERROR(VLOOKUP($A136,'indicadores propios'!$A$4:$I$2026,'indicadores propios'!E$2,FALSE),0)</f>
        <v>0</v>
      </c>
      <c r="E136" s="3">
        <f>IFERROR(VLOOKUP($A136,'indicadores propios'!$A$4:$I$2026,'indicadores propios'!F$2,FALSE),0)</f>
        <v>0</v>
      </c>
      <c r="F136" s="3">
        <f>IFERROR(VLOOKUP($A136,'indicadores propios'!$A$4:$I$2026,'indicadores propios'!G$2,FALSE),0)</f>
        <v>0</v>
      </c>
      <c r="G136" s="3">
        <f>IFERROR(VLOOKUP($A136,'indicadores propios'!$A$4:$I$2026,'indicadores propios'!H$2,FALSE),0)</f>
        <v>0</v>
      </c>
      <c r="H136" s="3">
        <f>IFERROR(VLOOKUP($A136,'indicadores propios'!$A$4:$I$2026,'indicadores propios'!I$2,FALSE),0)</f>
        <v>0</v>
      </c>
    </row>
    <row r="137" spans="1:8" x14ac:dyDescent="0.3">
      <c r="A137" s="5">
        <v>122201</v>
      </c>
      <c r="B137" s="4" t="s">
        <v>1345</v>
      </c>
      <c r="C137" s="3">
        <f>IFERROR(VLOOKUP($A137,'indicadores propios'!$A$4:$I$2026,'indicadores propios'!D$2,FALSE),0)</f>
        <v>0</v>
      </c>
      <c r="D137" s="3">
        <f>IFERROR(VLOOKUP($A137,'indicadores propios'!$A$4:$I$2026,'indicadores propios'!E$2,FALSE),0)</f>
        <v>0</v>
      </c>
      <c r="E137" s="3">
        <f>IFERROR(VLOOKUP($A137,'indicadores propios'!$A$4:$I$2026,'indicadores propios'!F$2,FALSE),0)</f>
        <v>0</v>
      </c>
      <c r="F137" s="3">
        <f>IFERROR(VLOOKUP($A137,'indicadores propios'!$A$4:$I$2026,'indicadores propios'!G$2,FALSE),0)</f>
        <v>0</v>
      </c>
      <c r="G137" s="3">
        <f>IFERROR(VLOOKUP($A137,'indicadores propios'!$A$4:$I$2026,'indicadores propios'!H$2,FALSE),0)</f>
        <v>0</v>
      </c>
      <c r="H137" s="3">
        <f>IFERROR(VLOOKUP($A137,'indicadores propios'!$A$4:$I$2026,'indicadores propios'!I$2,FALSE),0)</f>
        <v>0</v>
      </c>
    </row>
    <row r="138" spans="1:8" x14ac:dyDescent="0.3">
      <c r="A138" s="5">
        <v>122202</v>
      </c>
      <c r="B138" s="4" t="s">
        <v>1344</v>
      </c>
      <c r="C138" s="3">
        <f>IFERROR(VLOOKUP($A138,'indicadores propios'!$A$4:$I$2026,'indicadores propios'!D$2,FALSE),0)</f>
        <v>0</v>
      </c>
      <c r="D138" s="3">
        <f>IFERROR(VLOOKUP($A138,'indicadores propios'!$A$4:$I$2026,'indicadores propios'!E$2,FALSE),0)</f>
        <v>0</v>
      </c>
      <c r="E138" s="3">
        <f>IFERROR(VLOOKUP($A138,'indicadores propios'!$A$4:$I$2026,'indicadores propios'!F$2,FALSE),0)</f>
        <v>0</v>
      </c>
      <c r="F138" s="3">
        <f>IFERROR(VLOOKUP($A138,'indicadores propios'!$A$4:$I$2026,'indicadores propios'!G$2,FALSE),0)</f>
        <v>0</v>
      </c>
      <c r="G138" s="3">
        <f>IFERROR(VLOOKUP($A138,'indicadores propios'!$A$4:$I$2026,'indicadores propios'!H$2,FALSE),0)</f>
        <v>0</v>
      </c>
      <c r="H138" s="3">
        <f>IFERROR(VLOOKUP($A138,'indicadores propios'!$A$4:$I$2026,'indicadores propios'!I$2,FALSE),0)</f>
        <v>0</v>
      </c>
    </row>
    <row r="139" spans="1:8" x14ac:dyDescent="0.3">
      <c r="A139" s="5">
        <v>122203</v>
      </c>
      <c r="B139" s="4" t="s">
        <v>1343</v>
      </c>
      <c r="C139" s="3">
        <f>IFERROR(VLOOKUP($A139,'indicadores propios'!$A$4:$I$2026,'indicadores propios'!D$2,FALSE),0)</f>
        <v>0</v>
      </c>
      <c r="D139" s="3">
        <f>IFERROR(VLOOKUP($A139,'indicadores propios'!$A$4:$I$2026,'indicadores propios'!E$2,FALSE),0)</f>
        <v>0</v>
      </c>
      <c r="E139" s="3">
        <f>IFERROR(VLOOKUP($A139,'indicadores propios'!$A$4:$I$2026,'indicadores propios'!F$2,FALSE),0)</f>
        <v>0</v>
      </c>
      <c r="F139" s="3">
        <f>IFERROR(VLOOKUP($A139,'indicadores propios'!$A$4:$I$2026,'indicadores propios'!G$2,FALSE),0)</f>
        <v>0</v>
      </c>
      <c r="G139" s="3">
        <f>IFERROR(VLOOKUP($A139,'indicadores propios'!$A$4:$I$2026,'indicadores propios'!H$2,FALSE),0)</f>
        <v>0</v>
      </c>
      <c r="H139" s="3">
        <f>IFERROR(VLOOKUP($A139,'indicadores propios'!$A$4:$I$2026,'indicadores propios'!I$2,FALSE),0)</f>
        <v>0</v>
      </c>
    </row>
    <row r="140" spans="1:8" x14ac:dyDescent="0.3">
      <c r="A140" s="5">
        <v>122299</v>
      </c>
      <c r="B140" s="4" t="s">
        <v>1342</v>
      </c>
      <c r="C140" s="3">
        <f>IFERROR(VLOOKUP($A140,'indicadores propios'!$A$4:$I$2026,'indicadores propios'!D$2,FALSE),0)</f>
        <v>0</v>
      </c>
      <c r="D140" s="3">
        <f>IFERROR(VLOOKUP($A140,'indicadores propios'!$A$4:$I$2026,'indicadores propios'!E$2,FALSE),0)</f>
        <v>0</v>
      </c>
      <c r="E140" s="3">
        <f>IFERROR(VLOOKUP($A140,'indicadores propios'!$A$4:$I$2026,'indicadores propios'!F$2,FALSE),0)</f>
        <v>0</v>
      </c>
      <c r="F140" s="3">
        <f>IFERROR(VLOOKUP($A140,'indicadores propios'!$A$4:$I$2026,'indicadores propios'!G$2,FALSE),0)</f>
        <v>0</v>
      </c>
      <c r="G140" s="3">
        <f>IFERROR(VLOOKUP($A140,'indicadores propios'!$A$4:$I$2026,'indicadores propios'!H$2,FALSE),0)</f>
        <v>0</v>
      </c>
      <c r="H140" s="3">
        <f>IFERROR(VLOOKUP($A140,'indicadores propios'!$A$4:$I$2026,'indicadores propios'!I$2,FALSE),0)</f>
        <v>0</v>
      </c>
    </row>
    <row r="141" spans="1:8" x14ac:dyDescent="0.3">
      <c r="A141" s="5">
        <v>122400</v>
      </c>
      <c r="B141" s="4" t="s">
        <v>1341</v>
      </c>
      <c r="C141" s="3">
        <f>IFERROR(VLOOKUP($A141,'indicadores propios'!$A$4:$I$2026,'indicadores propios'!D$2,FALSE),0)</f>
        <v>0</v>
      </c>
      <c r="D141" s="3">
        <f>IFERROR(VLOOKUP($A141,'indicadores propios'!$A$4:$I$2026,'indicadores propios'!E$2,FALSE),0)</f>
        <v>0</v>
      </c>
      <c r="E141" s="3">
        <f>IFERROR(VLOOKUP($A141,'indicadores propios'!$A$4:$I$2026,'indicadores propios'!F$2,FALSE),0)</f>
        <v>0</v>
      </c>
      <c r="F141" s="3">
        <f>IFERROR(VLOOKUP($A141,'indicadores propios'!$A$4:$I$2026,'indicadores propios'!G$2,FALSE),0)</f>
        <v>0</v>
      </c>
      <c r="G141" s="3">
        <f>IFERROR(VLOOKUP($A141,'indicadores propios'!$A$4:$I$2026,'indicadores propios'!H$2,FALSE),0)</f>
        <v>0</v>
      </c>
      <c r="H141" s="3">
        <f>IFERROR(VLOOKUP($A141,'indicadores propios'!$A$4:$I$2026,'indicadores propios'!I$2,FALSE),0)</f>
        <v>0</v>
      </c>
    </row>
    <row r="142" spans="1:8" x14ac:dyDescent="0.3">
      <c r="A142" s="5">
        <v>122401</v>
      </c>
      <c r="B142" s="4" t="s">
        <v>1340</v>
      </c>
      <c r="C142" s="3">
        <f>IFERROR(VLOOKUP($A142,'indicadores propios'!$A$4:$I$2026,'indicadores propios'!D$2,FALSE),0)</f>
        <v>0</v>
      </c>
      <c r="D142" s="3">
        <f>IFERROR(VLOOKUP($A142,'indicadores propios'!$A$4:$I$2026,'indicadores propios'!E$2,FALSE),0)</f>
        <v>0</v>
      </c>
      <c r="E142" s="3">
        <f>IFERROR(VLOOKUP($A142,'indicadores propios'!$A$4:$I$2026,'indicadores propios'!F$2,FALSE),0)</f>
        <v>0</v>
      </c>
      <c r="F142" s="3">
        <f>IFERROR(VLOOKUP($A142,'indicadores propios'!$A$4:$I$2026,'indicadores propios'!G$2,FALSE),0)</f>
        <v>0</v>
      </c>
      <c r="G142" s="3">
        <f>IFERROR(VLOOKUP($A142,'indicadores propios'!$A$4:$I$2026,'indicadores propios'!H$2,FALSE),0)</f>
        <v>0</v>
      </c>
      <c r="H142" s="3">
        <f>IFERROR(VLOOKUP($A142,'indicadores propios'!$A$4:$I$2026,'indicadores propios'!I$2,FALSE),0)</f>
        <v>0</v>
      </c>
    </row>
    <row r="143" spans="1:8" x14ac:dyDescent="0.3">
      <c r="A143" s="5">
        <v>122402</v>
      </c>
      <c r="B143" s="4" t="s">
        <v>1339</v>
      </c>
      <c r="C143" s="3">
        <f>IFERROR(VLOOKUP($A143,'indicadores propios'!$A$4:$I$2026,'indicadores propios'!D$2,FALSE),0)</f>
        <v>0</v>
      </c>
      <c r="D143" s="3">
        <f>IFERROR(VLOOKUP($A143,'indicadores propios'!$A$4:$I$2026,'indicadores propios'!E$2,FALSE),0)</f>
        <v>0</v>
      </c>
      <c r="E143" s="3">
        <f>IFERROR(VLOOKUP($A143,'indicadores propios'!$A$4:$I$2026,'indicadores propios'!F$2,FALSE),0)</f>
        <v>0</v>
      </c>
      <c r="F143" s="3">
        <f>IFERROR(VLOOKUP($A143,'indicadores propios'!$A$4:$I$2026,'indicadores propios'!G$2,FALSE),0)</f>
        <v>0</v>
      </c>
      <c r="G143" s="3">
        <f>IFERROR(VLOOKUP($A143,'indicadores propios'!$A$4:$I$2026,'indicadores propios'!H$2,FALSE),0)</f>
        <v>0</v>
      </c>
      <c r="H143" s="3">
        <f>IFERROR(VLOOKUP($A143,'indicadores propios'!$A$4:$I$2026,'indicadores propios'!I$2,FALSE),0)</f>
        <v>0</v>
      </c>
    </row>
    <row r="144" spans="1:8" x14ac:dyDescent="0.3">
      <c r="A144" s="5">
        <v>122403</v>
      </c>
      <c r="B144" s="4" t="s">
        <v>1338</v>
      </c>
      <c r="C144" s="3">
        <f>IFERROR(VLOOKUP($A144,'indicadores propios'!$A$4:$I$2026,'indicadores propios'!D$2,FALSE),0)</f>
        <v>0</v>
      </c>
      <c r="D144" s="3">
        <f>IFERROR(VLOOKUP($A144,'indicadores propios'!$A$4:$I$2026,'indicadores propios'!E$2,FALSE),0)</f>
        <v>0</v>
      </c>
      <c r="E144" s="3">
        <f>IFERROR(VLOOKUP($A144,'indicadores propios'!$A$4:$I$2026,'indicadores propios'!F$2,FALSE),0)</f>
        <v>0</v>
      </c>
      <c r="F144" s="3">
        <f>IFERROR(VLOOKUP($A144,'indicadores propios'!$A$4:$I$2026,'indicadores propios'!G$2,FALSE),0)</f>
        <v>0</v>
      </c>
      <c r="G144" s="3">
        <f>IFERROR(VLOOKUP($A144,'indicadores propios'!$A$4:$I$2026,'indicadores propios'!H$2,FALSE),0)</f>
        <v>0</v>
      </c>
      <c r="H144" s="3">
        <f>IFERROR(VLOOKUP($A144,'indicadores propios'!$A$4:$I$2026,'indicadores propios'!I$2,FALSE),0)</f>
        <v>0</v>
      </c>
    </row>
    <row r="145" spans="1:8" x14ac:dyDescent="0.3">
      <c r="A145" s="5">
        <v>122404</v>
      </c>
      <c r="B145" s="4" t="s">
        <v>1337</v>
      </c>
      <c r="C145" s="3">
        <f>IFERROR(VLOOKUP($A145,'indicadores propios'!$A$4:$I$2026,'indicadores propios'!D$2,FALSE),0)</f>
        <v>0</v>
      </c>
      <c r="D145" s="3">
        <f>IFERROR(VLOOKUP($A145,'indicadores propios'!$A$4:$I$2026,'indicadores propios'!E$2,FALSE),0)</f>
        <v>0</v>
      </c>
      <c r="E145" s="3">
        <f>IFERROR(VLOOKUP($A145,'indicadores propios'!$A$4:$I$2026,'indicadores propios'!F$2,FALSE),0)</f>
        <v>0</v>
      </c>
      <c r="F145" s="3">
        <f>IFERROR(VLOOKUP($A145,'indicadores propios'!$A$4:$I$2026,'indicadores propios'!G$2,FALSE),0)</f>
        <v>0</v>
      </c>
      <c r="G145" s="3">
        <f>IFERROR(VLOOKUP($A145,'indicadores propios'!$A$4:$I$2026,'indicadores propios'!H$2,FALSE),0)</f>
        <v>0</v>
      </c>
      <c r="H145" s="3">
        <f>IFERROR(VLOOKUP($A145,'indicadores propios'!$A$4:$I$2026,'indicadores propios'!I$2,FALSE),0)</f>
        <v>0</v>
      </c>
    </row>
    <row r="146" spans="1:8" x14ac:dyDescent="0.3">
      <c r="A146" s="5">
        <v>122499</v>
      </c>
      <c r="B146" s="4" t="s">
        <v>1336</v>
      </c>
      <c r="C146" s="3">
        <f>IFERROR(VLOOKUP($A146,'indicadores propios'!$A$4:$I$2026,'indicadores propios'!D$2,FALSE),0)</f>
        <v>0</v>
      </c>
      <c r="D146" s="3">
        <f>IFERROR(VLOOKUP($A146,'indicadores propios'!$A$4:$I$2026,'indicadores propios'!E$2,FALSE),0)</f>
        <v>0</v>
      </c>
      <c r="E146" s="3">
        <f>IFERROR(VLOOKUP($A146,'indicadores propios'!$A$4:$I$2026,'indicadores propios'!F$2,FALSE),0)</f>
        <v>0</v>
      </c>
      <c r="F146" s="3">
        <f>IFERROR(VLOOKUP($A146,'indicadores propios'!$A$4:$I$2026,'indicadores propios'!G$2,FALSE),0)</f>
        <v>0</v>
      </c>
      <c r="G146" s="3">
        <f>IFERROR(VLOOKUP($A146,'indicadores propios'!$A$4:$I$2026,'indicadores propios'!H$2,FALSE),0)</f>
        <v>0</v>
      </c>
      <c r="H146" s="3">
        <f>IFERROR(VLOOKUP($A146,'indicadores propios'!$A$4:$I$2026,'indicadores propios'!I$2,FALSE),0)</f>
        <v>0</v>
      </c>
    </row>
    <row r="147" spans="1:8" x14ac:dyDescent="0.3">
      <c r="A147" s="5">
        <v>122600</v>
      </c>
      <c r="B147" s="4" t="s">
        <v>1335</v>
      </c>
      <c r="C147" s="3">
        <f>IFERROR(VLOOKUP($A147,'indicadores propios'!$A$4:$I$2026,'indicadores propios'!D$2,FALSE),0)</f>
        <v>108526801.68000001</v>
      </c>
      <c r="D147" s="3">
        <f>IFERROR(VLOOKUP($A147,'indicadores propios'!$A$4:$I$2026,'indicadores propios'!E$2,FALSE),0)</f>
        <v>120871962.58</v>
      </c>
      <c r="E147" s="3">
        <f>IFERROR(VLOOKUP($A147,'indicadores propios'!$A$4:$I$2026,'indicadores propios'!F$2,FALSE),0)</f>
        <v>154488914</v>
      </c>
      <c r="F147" s="3">
        <f>IFERROR(VLOOKUP($A147,'indicadores propios'!$A$4:$I$2026,'indicadores propios'!G$2,FALSE),0)</f>
        <v>162348919</v>
      </c>
      <c r="G147" s="3">
        <f>IFERROR(VLOOKUP($A147,'indicadores propios'!$A$4:$I$2026,'indicadores propios'!H$2,FALSE),0)</f>
        <v>168833432</v>
      </c>
      <c r="H147" s="3">
        <f>IFERROR(VLOOKUP($A147,'indicadores propios'!$A$4:$I$2026,'indicadores propios'!I$2,FALSE),0)</f>
        <v>169275696</v>
      </c>
    </row>
    <row r="148" spans="1:8" x14ac:dyDescent="0.3">
      <c r="A148" s="5">
        <v>122601</v>
      </c>
      <c r="B148" s="4" t="s">
        <v>1334</v>
      </c>
      <c r="C148" s="3">
        <f>IFERROR(VLOOKUP($A148,'indicadores propios'!$A$4:$I$2026,'indicadores propios'!D$2,FALSE),0)</f>
        <v>0</v>
      </c>
      <c r="D148" s="3">
        <f>IFERROR(VLOOKUP($A148,'indicadores propios'!$A$4:$I$2026,'indicadores propios'!E$2,FALSE),0)</f>
        <v>0</v>
      </c>
      <c r="E148" s="3">
        <f>IFERROR(VLOOKUP($A148,'indicadores propios'!$A$4:$I$2026,'indicadores propios'!F$2,FALSE),0)</f>
        <v>0</v>
      </c>
      <c r="F148" s="3">
        <f>IFERROR(VLOOKUP($A148,'indicadores propios'!$A$4:$I$2026,'indicadores propios'!G$2,FALSE),0)</f>
        <v>0</v>
      </c>
      <c r="G148" s="3">
        <f>IFERROR(VLOOKUP($A148,'indicadores propios'!$A$4:$I$2026,'indicadores propios'!H$2,FALSE),0)</f>
        <v>0</v>
      </c>
      <c r="H148" s="3">
        <f>IFERROR(VLOOKUP($A148,'indicadores propios'!$A$4:$I$2026,'indicadores propios'!I$2,FALSE),0)</f>
        <v>0</v>
      </c>
    </row>
    <row r="149" spans="1:8" x14ac:dyDescent="0.3">
      <c r="A149" s="5">
        <v>122602</v>
      </c>
      <c r="B149" s="4" t="s">
        <v>1333</v>
      </c>
      <c r="C149" s="3">
        <f>IFERROR(VLOOKUP($A149,'indicadores propios'!$A$4:$I$2026,'indicadores propios'!D$2,FALSE),0)</f>
        <v>7899828</v>
      </c>
      <c r="D149" s="3">
        <f>IFERROR(VLOOKUP($A149,'indicadores propios'!$A$4:$I$2026,'indicadores propios'!E$2,FALSE),0)</f>
        <v>8604572</v>
      </c>
      <c r="E149" s="3">
        <f>IFERROR(VLOOKUP($A149,'indicadores propios'!$A$4:$I$2026,'indicadores propios'!F$2,FALSE),0)</f>
        <v>9372777</v>
      </c>
      <c r="F149" s="3">
        <f>IFERROR(VLOOKUP($A149,'indicadores propios'!$A$4:$I$2026,'indicadores propios'!G$2,FALSE),0)</f>
        <v>9853083</v>
      </c>
      <c r="G149" s="3">
        <f>IFERROR(VLOOKUP($A149,'indicadores propios'!$A$4:$I$2026,'indicadores propios'!H$2,FALSE),0)</f>
        <v>10398195</v>
      </c>
      <c r="H149" s="3">
        <f>IFERROR(VLOOKUP($A149,'indicadores propios'!$A$4:$I$2026,'indicadores propios'!I$2,FALSE),0)</f>
        <v>10749696</v>
      </c>
    </row>
    <row r="150" spans="1:8" x14ac:dyDescent="0.3">
      <c r="A150" s="5">
        <v>122603</v>
      </c>
      <c r="B150" s="4" t="s">
        <v>1332</v>
      </c>
      <c r="C150" s="3">
        <f>IFERROR(VLOOKUP($A150,'indicadores propios'!$A$4:$I$2026,'indicadores propios'!D$2,FALSE),0)</f>
        <v>9299107</v>
      </c>
      <c r="D150" s="3">
        <f>IFERROR(VLOOKUP($A150,'indicadores propios'!$A$4:$I$2026,'indicadores propios'!E$2,FALSE),0)</f>
        <v>9949009</v>
      </c>
      <c r="E150" s="3">
        <f>IFERROR(VLOOKUP($A150,'indicadores propios'!$A$4:$I$2026,'indicadores propios'!F$2,FALSE),0)</f>
        <v>10328131</v>
      </c>
      <c r="F150" s="3">
        <f>IFERROR(VLOOKUP($A150,'indicadores propios'!$A$4:$I$2026,'indicadores propios'!G$2,FALSE),0)</f>
        <v>10436955</v>
      </c>
      <c r="G150" s="3">
        <f>IFERROR(VLOOKUP($A150,'indicadores propios'!$A$4:$I$2026,'indicadores propios'!H$2,FALSE),0)</f>
        <v>10436955</v>
      </c>
      <c r="H150" s="3">
        <f>IFERROR(VLOOKUP($A150,'indicadores propios'!$A$4:$I$2026,'indicadores propios'!I$2,FALSE),0)</f>
        <v>10527718</v>
      </c>
    </row>
    <row r="151" spans="1:8" x14ac:dyDescent="0.3">
      <c r="A151" s="5">
        <v>122604</v>
      </c>
      <c r="B151" s="4" t="s">
        <v>1331</v>
      </c>
      <c r="C151" s="3">
        <f>IFERROR(VLOOKUP($A151,'indicadores propios'!$A$4:$I$2026,'indicadores propios'!D$2,FALSE),0)</f>
        <v>91327866.680000007</v>
      </c>
      <c r="D151" s="3">
        <f>IFERROR(VLOOKUP($A151,'indicadores propios'!$A$4:$I$2026,'indicadores propios'!E$2,FALSE),0)</f>
        <v>102318381.58</v>
      </c>
      <c r="E151" s="3">
        <f>IFERROR(VLOOKUP($A151,'indicadores propios'!$A$4:$I$2026,'indicadores propios'!F$2,FALSE),0)</f>
        <v>134788006</v>
      </c>
      <c r="F151" s="3">
        <f>IFERROR(VLOOKUP($A151,'indicadores propios'!$A$4:$I$2026,'indicadores propios'!G$2,FALSE),0)</f>
        <v>142058881</v>
      </c>
      <c r="G151" s="3">
        <f>IFERROR(VLOOKUP($A151,'indicadores propios'!$A$4:$I$2026,'indicadores propios'!H$2,FALSE),0)</f>
        <v>147998282</v>
      </c>
      <c r="H151" s="3">
        <f>IFERROR(VLOOKUP($A151,'indicadores propios'!$A$4:$I$2026,'indicadores propios'!I$2,FALSE),0)</f>
        <v>147998282</v>
      </c>
    </row>
    <row r="152" spans="1:8" x14ac:dyDescent="0.3">
      <c r="A152" s="5">
        <v>122699</v>
      </c>
      <c r="B152" s="4" t="s">
        <v>1330</v>
      </c>
      <c r="C152" s="3">
        <f>IFERROR(VLOOKUP($A152,'indicadores propios'!$A$4:$I$2026,'indicadores propios'!D$2,FALSE),0)</f>
        <v>0</v>
      </c>
      <c r="D152" s="3">
        <f>IFERROR(VLOOKUP($A152,'indicadores propios'!$A$4:$I$2026,'indicadores propios'!E$2,FALSE),0)</f>
        <v>0</v>
      </c>
      <c r="E152" s="3">
        <f>IFERROR(VLOOKUP($A152,'indicadores propios'!$A$4:$I$2026,'indicadores propios'!F$2,FALSE),0)</f>
        <v>0</v>
      </c>
      <c r="F152" s="3">
        <f>IFERROR(VLOOKUP($A152,'indicadores propios'!$A$4:$I$2026,'indicadores propios'!G$2,FALSE),0)</f>
        <v>0</v>
      </c>
      <c r="G152" s="3">
        <f>IFERROR(VLOOKUP($A152,'indicadores propios'!$A$4:$I$2026,'indicadores propios'!H$2,FALSE),0)</f>
        <v>0</v>
      </c>
      <c r="H152" s="3">
        <f>IFERROR(VLOOKUP($A152,'indicadores propios'!$A$4:$I$2026,'indicadores propios'!I$2,FALSE),0)</f>
        <v>0</v>
      </c>
    </row>
    <row r="153" spans="1:8" x14ac:dyDescent="0.3">
      <c r="A153" s="5">
        <v>122800</v>
      </c>
      <c r="B153" s="4" t="s">
        <v>1329</v>
      </c>
      <c r="C153" s="3">
        <f>IFERROR(VLOOKUP($A153,'indicadores propios'!$A$4:$I$2026,'indicadores propios'!D$2,FALSE),0)</f>
        <v>0</v>
      </c>
      <c r="D153" s="3">
        <f>IFERROR(VLOOKUP($A153,'indicadores propios'!$A$4:$I$2026,'indicadores propios'!E$2,FALSE),0)</f>
        <v>0</v>
      </c>
      <c r="E153" s="3">
        <f>IFERROR(VLOOKUP($A153,'indicadores propios'!$A$4:$I$2026,'indicadores propios'!F$2,FALSE),0)</f>
        <v>0</v>
      </c>
      <c r="F153" s="3">
        <f>IFERROR(VLOOKUP($A153,'indicadores propios'!$A$4:$I$2026,'indicadores propios'!G$2,FALSE),0)</f>
        <v>0</v>
      </c>
      <c r="G153" s="3">
        <f>IFERROR(VLOOKUP($A153,'indicadores propios'!$A$4:$I$2026,'indicadores propios'!H$2,FALSE),0)</f>
        <v>4662725667</v>
      </c>
      <c r="H153" s="3">
        <f>IFERROR(VLOOKUP($A153,'indicadores propios'!$A$4:$I$2026,'indicadores propios'!I$2,FALSE),0)</f>
        <v>5202254316</v>
      </c>
    </row>
    <row r="154" spans="1:8" x14ac:dyDescent="0.3">
      <c r="A154" s="5">
        <v>122801</v>
      </c>
      <c r="B154" s="4" t="s">
        <v>1328</v>
      </c>
      <c r="C154" s="3">
        <f>IFERROR(VLOOKUP($A154,'indicadores propios'!$A$4:$I$2026,'indicadores propios'!D$2,FALSE),0)</f>
        <v>0</v>
      </c>
      <c r="D154" s="3">
        <f>IFERROR(VLOOKUP($A154,'indicadores propios'!$A$4:$I$2026,'indicadores propios'!E$2,FALSE),0)</f>
        <v>0</v>
      </c>
      <c r="E154" s="3">
        <f>IFERROR(VLOOKUP($A154,'indicadores propios'!$A$4:$I$2026,'indicadores propios'!F$2,FALSE),0)</f>
        <v>0</v>
      </c>
      <c r="F154" s="3">
        <f>IFERROR(VLOOKUP($A154,'indicadores propios'!$A$4:$I$2026,'indicadores propios'!G$2,FALSE),0)</f>
        <v>0</v>
      </c>
      <c r="G154" s="3">
        <f>IFERROR(VLOOKUP($A154,'indicadores propios'!$A$4:$I$2026,'indicadores propios'!H$2,FALSE),0)</f>
        <v>0</v>
      </c>
      <c r="H154" s="3">
        <f>IFERROR(VLOOKUP($A154,'indicadores propios'!$A$4:$I$2026,'indicadores propios'!I$2,FALSE),0)</f>
        <v>0</v>
      </c>
    </row>
    <row r="155" spans="1:8" x14ac:dyDescent="0.3">
      <c r="A155" s="5">
        <v>122802</v>
      </c>
      <c r="B155" s="4" t="s">
        <v>1327</v>
      </c>
      <c r="C155" s="3">
        <f>IFERROR(VLOOKUP($A155,'indicadores propios'!$A$4:$I$2026,'indicadores propios'!D$2,FALSE),0)</f>
        <v>0</v>
      </c>
      <c r="D155" s="3">
        <f>IFERROR(VLOOKUP($A155,'indicadores propios'!$A$4:$I$2026,'indicadores propios'!E$2,FALSE),0)</f>
        <v>0</v>
      </c>
      <c r="E155" s="3">
        <f>IFERROR(VLOOKUP($A155,'indicadores propios'!$A$4:$I$2026,'indicadores propios'!F$2,FALSE),0)</f>
        <v>0</v>
      </c>
      <c r="F155" s="3">
        <f>IFERROR(VLOOKUP($A155,'indicadores propios'!$A$4:$I$2026,'indicadores propios'!G$2,FALSE),0)</f>
        <v>0</v>
      </c>
      <c r="G155" s="3">
        <f>IFERROR(VLOOKUP($A155,'indicadores propios'!$A$4:$I$2026,'indicadores propios'!H$2,FALSE),0)</f>
        <v>0</v>
      </c>
      <c r="H155" s="3">
        <f>IFERROR(VLOOKUP($A155,'indicadores propios'!$A$4:$I$2026,'indicadores propios'!I$2,FALSE),0)</f>
        <v>0</v>
      </c>
    </row>
    <row r="156" spans="1:8" x14ac:dyDescent="0.3">
      <c r="A156" s="5">
        <v>122803</v>
      </c>
      <c r="B156" s="4" t="s">
        <v>1326</v>
      </c>
      <c r="C156" s="3">
        <f>IFERROR(VLOOKUP($A156,'indicadores propios'!$A$4:$I$2026,'indicadores propios'!D$2,FALSE),0)</f>
        <v>0</v>
      </c>
      <c r="D156" s="3">
        <f>IFERROR(VLOOKUP($A156,'indicadores propios'!$A$4:$I$2026,'indicadores propios'!E$2,FALSE),0)</f>
        <v>0</v>
      </c>
      <c r="E156" s="3">
        <f>IFERROR(VLOOKUP($A156,'indicadores propios'!$A$4:$I$2026,'indicadores propios'!F$2,FALSE),0)</f>
        <v>0</v>
      </c>
      <c r="F156" s="3">
        <f>IFERROR(VLOOKUP($A156,'indicadores propios'!$A$4:$I$2026,'indicadores propios'!G$2,FALSE),0)</f>
        <v>0</v>
      </c>
      <c r="G156" s="3">
        <f>IFERROR(VLOOKUP($A156,'indicadores propios'!$A$4:$I$2026,'indicadores propios'!H$2,FALSE),0)</f>
        <v>0</v>
      </c>
      <c r="H156" s="3">
        <f>IFERROR(VLOOKUP($A156,'indicadores propios'!$A$4:$I$2026,'indicadores propios'!I$2,FALSE),0)</f>
        <v>0</v>
      </c>
    </row>
    <row r="157" spans="1:8" x14ac:dyDescent="0.3">
      <c r="A157" s="5">
        <v>122804</v>
      </c>
      <c r="B157" s="4" t="s">
        <v>1325</v>
      </c>
      <c r="C157" s="3">
        <f>IFERROR(VLOOKUP($A157,'indicadores propios'!$A$4:$I$2026,'indicadores propios'!D$2,FALSE),0)</f>
        <v>0</v>
      </c>
      <c r="D157" s="3">
        <f>IFERROR(VLOOKUP($A157,'indicadores propios'!$A$4:$I$2026,'indicadores propios'!E$2,FALSE),0)</f>
        <v>0</v>
      </c>
      <c r="E157" s="3">
        <f>IFERROR(VLOOKUP($A157,'indicadores propios'!$A$4:$I$2026,'indicadores propios'!F$2,FALSE),0)</f>
        <v>0</v>
      </c>
      <c r="F157" s="3">
        <f>IFERROR(VLOOKUP($A157,'indicadores propios'!$A$4:$I$2026,'indicadores propios'!G$2,FALSE),0)</f>
        <v>0</v>
      </c>
      <c r="G157" s="3">
        <f>IFERROR(VLOOKUP($A157,'indicadores propios'!$A$4:$I$2026,'indicadores propios'!H$2,FALSE),0)</f>
        <v>0</v>
      </c>
      <c r="H157" s="3">
        <f>IFERROR(VLOOKUP($A157,'indicadores propios'!$A$4:$I$2026,'indicadores propios'!I$2,FALSE),0)</f>
        <v>0</v>
      </c>
    </row>
    <row r="158" spans="1:8" x14ac:dyDescent="0.3">
      <c r="A158" s="5">
        <v>122805</v>
      </c>
      <c r="B158" s="4" t="s">
        <v>1324</v>
      </c>
      <c r="C158" s="3">
        <f>IFERROR(VLOOKUP($A158,'indicadores propios'!$A$4:$I$2026,'indicadores propios'!D$2,FALSE),0)</f>
        <v>0</v>
      </c>
      <c r="D158" s="3">
        <f>IFERROR(VLOOKUP($A158,'indicadores propios'!$A$4:$I$2026,'indicadores propios'!E$2,FALSE),0)</f>
        <v>0</v>
      </c>
      <c r="E158" s="3">
        <f>IFERROR(VLOOKUP($A158,'indicadores propios'!$A$4:$I$2026,'indicadores propios'!F$2,FALSE),0)</f>
        <v>0</v>
      </c>
      <c r="F158" s="3">
        <f>IFERROR(VLOOKUP($A158,'indicadores propios'!$A$4:$I$2026,'indicadores propios'!G$2,FALSE),0)</f>
        <v>0</v>
      </c>
      <c r="G158" s="3">
        <f>IFERROR(VLOOKUP($A158,'indicadores propios'!$A$4:$I$2026,'indicadores propios'!H$2,FALSE),0)</f>
        <v>0</v>
      </c>
      <c r="H158" s="3">
        <f>IFERROR(VLOOKUP($A158,'indicadores propios'!$A$4:$I$2026,'indicadores propios'!I$2,FALSE),0)</f>
        <v>0</v>
      </c>
    </row>
    <row r="159" spans="1:8" x14ac:dyDescent="0.3">
      <c r="A159" s="5">
        <v>122806</v>
      </c>
      <c r="B159" s="4" t="s">
        <v>1323</v>
      </c>
      <c r="C159" s="3">
        <f>IFERROR(VLOOKUP($A159,'indicadores propios'!$A$4:$I$2026,'indicadores propios'!D$2,FALSE),0)</f>
        <v>0</v>
      </c>
      <c r="D159" s="3">
        <f>IFERROR(VLOOKUP($A159,'indicadores propios'!$A$4:$I$2026,'indicadores propios'!E$2,FALSE),0)</f>
        <v>0</v>
      </c>
      <c r="E159" s="3">
        <f>IFERROR(VLOOKUP($A159,'indicadores propios'!$A$4:$I$2026,'indicadores propios'!F$2,FALSE),0)</f>
        <v>0</v>
      </c>
      <c r="F159" s="3">
        <f>IFERROR(VLOOKUP($A159,'indicadores propios'!$A$4:$I$2026,'indicadores propios'!G$2,FALSE),0)</f>
        <v>0</v>
      </c>
      <c r="G159" s="3">
        <f>IFERROR(VLOOKUP($A159,'indicadores propios'!$A$4:$I$2026,'indicadores propios'!H$2,FALSE),0)</f>
        <v>980130667</v>
      </c>
      <c r="H159" s="3">
        <f>IFERROR(VLOOKUP($A159,'indicadores propios'!$A$4:$I$2026,'indicadores propios'!I$2,FALSE),0)</f>
        <v>994514316</v>
      </c>
    </row>
    <row r="160" spans="1:8" x14ac:dyDescent="0.3">
      <c r="A160" s="5">
        <v>122807</v>
      </c>
      <c r="B160" s="4" t="s">
        <v>1322</v>
      </c>
      <c r="C160" s="3">
        <f>IFERROR(VLOOKUP($A160,'indicadores propios'!$A$4:$I$2026,'indicadores propios'!D$2,FALSE),0)</f>
        <v>0</v>
      </c>
      <c r="D160" s="3">
        <f>IFERROR(VLOOKUP($A160,'indicadores propios'!$A$4:$I$2026,'indicadores propios'!E$2,FALSE),0)</f>
        <v>0</v>
      </c>
      <c r="E160" s="3">
        <f>IFERROR(VLOOKUP($A160,'indicadores propios'!$A$4:$I$2026,'indicadores propios'!F$2,FALSE),0)</f>
        <v>0</v>
      </c>
      <c r="F160" s="3">
        <f>IFERROR(VLOOKUP($A160,'indicadores propios'!$A$4:$I$2026,'indicadores propios'!G$2,FALSE),0)</f>
        <v>0</v>
      </c>
      <c r="G160" s="3">
        <f>IFERROR(VLOOKUP($A160,'indicadores propios'!$A$4:$I$2026,'indicadores propios'!H$2,FALSE),0)</f>
        <v>0</v>
      </c>
      <c r="H160" s="3">
        <f>IFERROR(VLOOKUP($A160,'indicadores propios'!$A$4:$I$2026,'indicadores propios'!I$2,FALSE),0)</f>
        <v>0</v>
      </c>
    </row>
    <row r="161" spans="1:8" x14ac:dyDescent="0.3">
      <c r="A161" s="5">
        <v>122808</v>
      </c>
      <c r="B161" s="4" t="s">
        <v>1321</v>
      </c>
      <c r="C161" s="3">
        <f>IFERROR(VLOOKUP($A161,'indicadores propios'!$A$4:$I$2026,'indicadores propios'!D$2,FALSE),0)</f>
        <v>0</v>
      </c>
      <c r="D161" s="3">
        <f>IFERROR(VLOOKUP($A161,'indicadores propios'!$A$4:$I$2026,'indicadores propios'!E$2,FALSE),0)</f>
        <v>0</v>
      </c>
      <c r="E161" s="3">
        <f>IFERROR(VLOOKUP($A161,'indicadores propios'!$A$4:$I$2026,'indicadores propios'!F$2,FALSE),0)</f>
        <v>0</v>
      </c>
      <c r="F161" s="3">
        <f>IFERROR(VLOOKUP($A161,'indicadores propios'!$A$4:$I$2026,'indicadores propios'!G$2,FALSE),0)</f>
        <v>0</v>
      </c>
      <c r="G161" s="3">
        <f>IFERROR(VLOOKUP($A161,'indicadores propios'!$A$4:$I$2026,'indicadores propios'!H$2,FALSE),0)</f>
        <v>0</v>
      </c>
      <c r="H161" s="3">
        <f>IFERROR(VLOOKUP($A161,'indicadores propios'!$A$4:$I$2026,'indicadores propios'!I$2,FALSE),0)</f>
        <v>0</v>
      </c>
    </row>
    <row r="162" spans="1:8" x14ac:dyDescent="0.3">
      <c r="A162" s="5">
        <v>122809</v>
      </c>
      <c r="B162" s="4" t="s">
        <v>1320</v>
      </c>
      <c r="C162" s="3">
        <f>IFERROR(VLOOKUP($A162,'indicadores propios'!$A$4:$I$2026,'indicadores propios'!D$2,FALSE),0)</f>
        <v>0</v>
      </c>
      <c r="D162" s="3">
        <f>IFERROR(VLOOKUP($A162,'indicadores propios'!$A$4:$I$2026,'indicadores propios'!E$2,FALSE),0)</f>
        <v>0</v>
      </c>
      <c r="E162" s="3">
        <f>IFERROR(VLOOKUP($A162,'indicadores propios'!$A$4:$I$2026,'indicadores propios'!F$2,FALSE),0)</f>
        <v>0</v>
      </c>
      <c r="F162" s="3">
        <f>IFERROR(VLOOKUP($A162,'indicadores propios'!$A$4:$I$2026,'indicadores propios'!G$2,FALSE),0)</f>
        <v>0</v>
      </c>
      <c r="G162" s="3">
        <f>IFERROR(VLOOKUP($A162,'indicadores propios'!$A$4:$I$2026,'indicadores propios'!H$2,FALSE),0)</f>
        <v>0</v>
      </c>
      <c r="H162" s="3">
        <f>IFERROR(VLOOKUP($A162,'indicadores propios'!$A$4:$I$2026,'indicadores propios'!I$2,FALSE),0)</f>
        <v>0</v>
      </c>
    </row>
    <row r="163" spans="1:8" x14ac:dyDescent="0.3">
      <c r="A163" s="5">
        <v>122810</v>
      </c>
      <c r="B163" s="4" t="s">
        <v>1319</v>
      </c>
      <c r="C163" s="3">
        <f>IFERROR(VLOOKUP($A163,'indicadores propios'!$A$4:$I$2026,'indicadores propios'!D$2,FALSE),0)</f>
        <v>0</v>
      </c>
      <c r="D163" s="3">
        <f>IFERROR(VLOOKUP($A163,'indicadores propios'!$A$4:$I$2026,'indicadores propios'!E$2,FALSE),0)</f>
        <v>0</v>
      </c>
      <c r="E163" s="3">
        <f>IFERROR(VLOOKUP($A163,'indicadores propios'!$A$4:$I$2026,'indicadores propios'!F$2,FALSE),0)</f>
        <v>0</v>
      </c>
      <c r="F163" s="3">
        <f>IFERROR(VLOOKUP($A163,'indicadores propios'!$A$4:$I$2026,'indicadores propios'!G$2,FALSE),0)</f>
        <v>0</v>
      </c>
      <c r="G163" s="3">
        <f>IFERROR(VLOOKUP($A163,'indicadores propios'!$A$4:$I$2026,'indicadores propios'!H$2,FALSE),0)</f>
        <v>0</v>
      </c>
      <c r="H163" s="3">
        <f>IFERROR(VLOOKUP($A163,'indicadores propios'!$A$4:$I$2026,'indicadores propios'!I$2,FALSE),0)</f>
        <v>0</v>
      </c>
    </row>
    <row r="164" spans="1:8" x14ac:dyDescent="0.3">
      <c r="A164" s="5">
        <v>122811</v>
      </c>
      <c r="B164" s="4" t="s">
        <v>1318</v>
      </c>
      <c r="C164" s="3">
        <f>IFERROR(VLOOKUP($A164,'indicadores propios'!$A$4:$I$2026,'indicadores propios'!D$2,FALSE),0)</f>
        <v>0</v>
      </c>
      <c r="D164" s="3">
        <f>IFERROR(VLOOKUP($A164,'indicadores propios'!$A$4:$I$2026,'indicadores propios'!E$2,FALSE),0)</f>
        <v>0</v>
      </c>
      <c r="E164" s="3">
        <f>IFERROR(VLOOKUP($A164,'indicadores propios'!$A$4:$I$2026,'indicadores propios'!F$2,FALSE),0)</f>
        <v>0</v>
      </c>
      <c r="F164" s="3">
        <f>IFERROR(VLOOKUP($A164,'indicadores propios'!$A$4:$I$2026,'indicadores propios'!G$2,FALSE),0)</f>
        <v>0</v>
      </c>
      <c r="G164" s="3">
        <f>IFERROR(VLOOKUP($A164,'indicadores propios'!$A$4:$I$2026,'indicadores propios'!H$2,FALSE),0)</f>
        <v>3157685000</v>
      </c>
      <c r="H164" s="3">
        <f>IFERROR(VLOOKUP($A164,'indicadores propios'!$A$4:$I$2026,'indicadores propios'!I$2,FALSE),0)</f>
        <v>3683320000</v>
      </c>
    </row>
    <row r="165" spans="1:8" x14ac:dyDescent="0.3">
      <c r="A165" s="5">
        <v>122814</v>
      </c>
      <c r="B165" s="4" t="s">
        <v>1317</v>
      </c>
      <c r="C165" s="3">
        <f>IFERROR(VLOOKUP($A165,'indicadores propios'!$A$4:$I$2026,'indicadores propios'!D$2,FALSE),0)</f>
        <v>0</v>
      </c>
      <c r="D165" s="3">
        <f>IFERROR(VLOOKUP($A165,'indicadores propios'!$A$4:$I$2026,'indicadores propios'!E$2,FALSE),0)</f>
        <v>0</v>
      </c>
      <c r="E165" s="3">
        <f>IFERROR(VLOOKUP($A165,'indicadores propios'!$A$4:$I$2026,'indicadores propios'!F$2,FALSE),0)</f>
        <v>0</v>
      </c>
      <c r="F165" s="3">
        <f>IFERROR(VLOOKUP($A165,'indicadores propios'!$A$4:$I$2026,'indicadores propios'!G$2,FALSE),0)</f>
        <v>0</v>
      </c>
      <c r="G165" s="3">
        <f>IFERROR(VLOOKUP($A165,'indicadores propios'!$A$4:$I$2026,'indicadores propios'!H$2,FALSE),0)</f>
        <v>524910000</v>
      </c>
      <c r="H165" s="3">
        <f>IFERROR(VLOOKUP($A165,'indicadores propios'!$A$4:$I$2026,'indicadores propios'!I$2,FALSE),0)</f>
        <v>524420000</v>
      </c>
    </row>
    <row r="166" spans="1:8" x14ac:dyDescent="0.3">
      <c r="A166" s="5">
        <v>122815</v>
      </c>
      <c r="B166" s="4" t="s">
        <v>1316</v>
      </c>
      <c r="C166" s="3">
        <f>IFERROR(VLOOKUP($A166,'indicadores propios'!$A$4:$I$2026,'indicadores propios'!D$2,FALSE),0)</f>
        <v>0</v>
      </c>
      <c r="D166" s="3">
        <f>IFERROR(VLOOKUP($A166,'indicadores propios'!$A$4:$I$2026,'indicadores propios'!E$2,FALSE),0)</f>
        <v>0</v>
      </c>
      <c r="E166" s="3">
        <f>IFERROR(VLOOKUP($A166,'indicadores propios'!$A$4:$I$2026,'indicadores propios'!F$2,FALSE),0)</f>
        <v>0</v>
      </c>
      <c r="F166" s="3">
        <f>IFERROR(VLOOKUP($A166,'indicadores propios'!$A$4:$I$2026,'indicadores propios'!G$2,FALSE),0)</f>
        <v>0</v>
      </c>
      <c r="G166" s="3">
        <f>IFERROR(VLOOKUP($A166,'indicadores propios'!$A$4:$I$2026,'indicadores propios'!H$2,FALSE),0)</f>
        <v>0</v>
      </c>
      <c r="H166" s="3">
        <f>IFERROR(VLOOKUP($A166,'indicadores propios'!$A$4:$I$2026,'indicadores propios'!I$2,FALSE),0)</f>
        <v>0</v>
      </c>
    </row>
    <row r="167" spans="1:8" x14ac:dyDescent="0.3">
      <c r="A167" s="5">
        <v>122816</v>
      </c>
      <c r="B167" s="4" t="s">
        <v>1315</v>
      </c>
      <c r="C167" s="3">
        <f>IFERROR(VLOOKUP($A167,'indicadores propios'!$A$4:$I$2026,'indicadores propios'!D$2,FALSE),0)</f>
        <v>0</v>
      </c>
      <c r="D167" s="3">
        <f>IFERROR(VLOOKUP($A167,'indicadores propios'!$A$4:$I$2026,'indicadores propios'!E$2,FALSE),0)</f>
        <v>0</v>
      </c>
      <c r="E167" s="3">
        <f>IFERROR(VLOOKUP($A167,'indicadores propios'!$A$4:$I$2026,'indicadores propios'!F$2,FALSE),0)</f>
        <v>0</v>
      </c>
      <c r="F167" s="3">
        <f>IFERROR(VLOOKUP($A167,'indicadores propios'!$A$4:$I$2026,'indicadores propios'!G$2,FALSE),0)</f>
        <v>0</v>
      </c>
      <c r="G167" s="3">
        <f>IFERROR(VLOOKUP($A167,'indicadores propios'!$A$4:$I$2026,'indicadores propios'!H$2,FALSE),0)</f>
        <v>0</v>
      </c>
      <c r="H167" s="3">
        <f>IFERROR(VLOOKUP($A167,'indicadores propios'!$A$4:$I$2026,'indicadores propios'!I$2,FALSE),0)</f>
        <v>0</v>
      </c>
    </row>
    <row r="168" spans="1:8" x14ac:dyDescent="0.3">
      <c r="A168" s="5">
        <v>122817</v>
      </c>
      <c r="B168" s="4" t="s">
        <v>1314</v>
      </c>
      <c r="C168" s="3">
        <f>IFERROR(VLOOKUP($A168,'indicadores propios'!$A$4:$I$2026,'indicadores propios'!D$2,FALSE),0)</f>
        <v>0</v>
      </c>
      <c r="D168" s="3">
        <f>IFERROR(VLOOKUP($A168,'indicadores propios'!$A$4:$I$2026,'indicadores propios'!E$2,FALSE),0)</f>
        <v>0</v>
      </c>
      <c r="E168" s="3">
        <f>IFERROR(VLOOKUP($A168,'indicadores propios'!$A$4:$I$2026,'indicadores propios'!F$2,FALSE),0)</f>
        <v>0</v>
      </c>
      <c r="F168" s="3">
        <f>IFERROR(VLOOKUP($A168,'indicadores propios'!$A$4:$I$2026,'indicadores propios'!G$2,FALSE),0)</f>
        <v>0</v>
      </c>
      <c r="G168" s="3">
        <f>IFERROR(VLOOKUP($A168,'indicadores propios'!$A$4:$I$2026,'indicadores propios'!H$2,FALSE),0)</f>
        <v>0</v>
      </c>
      <c r="H168" s="3">
        <f>IFERROR(VLOOKUP($A168,'indicadores propios'!$A$4:$I$2026,'indicadores propios'!I$2,FALSE),0)</f>
        <v>0</v>
      </c>
    </row>
    <row r="169" spans="1:8" x14ac:dyDescent="0.3">
      <c r="A169" s="5">
        <v>122818</v>
      </c>
      <c r="B169" s="4" t="s">
        <v>1313</v>
      </c>
      <c r="C169" s="3">
        <f>IFERROR(VLOOKUP($A169,'indicadores propios'!$A$4:$I$2026,'indicadores propios'!D$2,FALSE),0)</f>
        <v>0</v>
      </c>
      <c r="D169" s="3">
        <f>IFERROR(VLOOKUP($A169,'indicadores propios'!$A$4:$I$2026,'indicadores propios'!E$2,FALSE),0)</f>
        <v>0</v>
      </c>
      <c r="E169" s="3">
        <f>IFERROR(VLOOKUP($A169,'indicadores propios'!$A$4:$I$2026,'indicadores propios'!F$2,FALSE),0)</f>
        <v>0</v>
      </c>
      <c r="F169" s="3">
        <f>IFERROR(VLOOKUP($A169,'indicadores propios'!$A$4:$I$2026,'indicadores propios'!G$2,FALSE),0)</f>
        <v>0</v>
      </c>
      <c r="G169" s="3">
        <f>IFERROR(VLOOKUP($A169,'indicadores propios'!$A$4:$I$2026,'indicadores propios'!H$2,FALSE),0)</f>
        <v>0</v>
      </c>
      <c r="H169" s="3">
        <f>IFERROR(VLOOKUP($A169,'indicadores propios'!$A$4:$I$2026,'indicadores propios'!I$2,FALSE),0)</f>
        <v>0</v>
      </c>
    </row>
    <row r="170" spans="1:8" x14ac:dyDescent="0.3">
      <c r="A170" s="5">
        <v>122842</v>
      </c>
      <c r="B170" s="4" t="s">
        <v>1312</v>
      </c>
      <c r="C170" s="3">
        <f>IFERROR(VLOOKUP($A170,'indicadores propios'!$A$4:$I$2026,'indicadores propios'!D$2,FALSE),0)</f>
        <v>0</v>
      </c>
      <c r="D170" s="3">
        <f>IFERROR(VLOOKUP($A170,'indicadores propios'!$A$4:$I$2026,'indicadores propios'!E$2,FALSE),0)</f>
        <v>0</v>
      </c>
      <c r="E170" s="3">
        <f>IFERROR(VLOOKUP($A170,'indicadores propios'!$A$4:$I$2026,'indicadores propios'!F$2,FALSE),0)</f>
        <v>0</v>
      </c>
      <c r="F170" s="3">
        <f>IFERROR(VLOOKUP($A170,'indicadores propios'!$A$4:$I$2026,'indicadores propios'!G$2,FALSE),0)</f>
        <v>0</v>
      </c>
      <c r="G170" s="3">
        <f>IFERROR(VLOOKUP($A170,'indicadores propios'!$A$4:$I$2026,'indicadores propios'!H$2,FALSE),0)</f>
        <v>0</v>
      </c>
      <c r="H170" s="3">
        <f>IFERROR(VLOOKUP($A170,'indicadores propios'!$A$4:$I$2026,'indicadores propios'!I$2,FALSE),0)</f>
        <v>0</v>
      </c>
    </row>
    <row r="171" spans="1:8" x14ac:dyDescent="0.3">
      <c r="A171" s="5">
        <v>122895</v>
      </c>
      <c r="B171" s="4" t="s">
        <v>1311</v>
      </c>
      <c r="C171" s="3">
        <f>IFERROR(VLOOKUP($A171,'indicadores propios'!$A$4:$I$2026,'indicadores propios'!D$2,FALSE),0)</f>
        <v>0</v>
      </c>
      <c r="D171" s="3">
        <f>IFERROR(VLOOKUP($A171,'indicadores propios'!$A$4:$I$2026,'indicadores propios'!E$2,FALSE),0)</f>
        <v>0</v>
      </c>
      <c r="E171" s="3">
        <f>IFERROR(VLOOKUP($A171,'indicadores propios'!$A$4:$I$2026,'indicadores propios'!F$2,FALSE),0)</f>
        <v>0</v>
      </c>
      <c r="F171" s="3">
        <f>IFERROR(VLOOKUP($A171,'indicadores propios'!$A$4:$I$2026,'indicadores propios'!G$2,FALSE),0)</f>
        <v>0</v>
      </c>
      <c r="G171" s="3">
        <f>IFERROR(VLOOKUP($A171,'indicadores propios'!$A$4:$I$2026,'indicadores propios'!H$2,FALSE),0)</f>
        <v>0</v>
      </c>
      <c r="H171" s="3">
        <f>IFERROR(VLOOKUP($A171,'indicadores propios'!$A$4:$I$2026,'indicadores propios'!I$2,FALSE),0)</f>
        <v>0</v>
      </c>
    </row>
    <row r="172" spans="1:8" x14ac:dyDescent="0.3">
      <c r="A172" s="5">
        <v>122899</v>
      </c>
      <c r="B172" s="4" t="s">
        <v>1310</v>
      </c>
      <c r="C172" s="3">
        <f>IFERROR(VLOOKUP($A172,'indicadores propios'!$A$4:$I$2026,'indicadores propios'!D$2,FALSE),0)</f>
        <v>0</v>
      </c>
      <c r="D172" s="3">
        <f>IFERROR(VLOOKUP($A172,'indicadores propios'!$A$4:$I$2026,'indicadores propios'!E$2,FALSE),0)</f>
        <v>0</v>
      </c>
      <c r="E172" s="3">
        <f>IFERROR(VLOOKUP($A172,'indicadores propios'!$A$4:$I$2026,'indicadores propios'!F$2,FALSE),0)</f>
        <v>0</v>
      </c>
      <c r="F172" s="3">
        <f>IFERROR(VLOOKUP($A172,'indicadores propios'!$A$4:$I$2026,'indicadores propios'!G$2,FALSE),0)</f>
        <v>0</v>
      </c>
      <c r="G172" s="3">
        <f>IFERROR(VLOOKUP($A172,'indicadores propios'!$A$4:$I$2026,'indicadores propios'!H$2,FALSE),0)</f>
        <v>0</v>
      </c>
      <c r="H172" s="3">
        <f>IFERROR(VLOOKUP($A172,'indicadores propios'!$A$4:$I$2026,'indicadores propios'!I$2,FALSE),0)</f>
        <v>0</v>
      </c>
    </row>
    <row r="173" spans="1:8" x14ac:dyDescent="0.3">
      <c r="A173" s="5">
        <v>123000</v>
      </c>
      <c r="B173" s="4" t="s">
        <v>1309</v>
      </c>
      <c r="C173" s="3">
        <f>IFERROR(VLOOKUP($A173,'indicadores propios'!$A$4:$I$2026,'indicadores propios'!D$2,FALSE),0)</f>
        <v>0</v>
      </c>
      <c r="D173" s="3">
        <f>IFERROR(VLOOKUP($A173,'indicadores propios'!$A$4:$I$2026,'indicadores propios'!E$2,FALSE),0)</f>
        <v>0</v>
      </c>
      <c r="E173" s="3">
        <f>IFERROR(VLOOKUP($A173,'indicadores propios'!$A$4:$I$2026,'indicadores propios'!F$2,FALSE),0)</f>
        <v>0</v>
      </c>
      <c r="F173" s="3">
        <f>IFERROR(VLOOKUP($A173,'indicadores propios'!$A$4:$I$2026,'indicadores propios'!G$2,FALSE),0)</f>
        <v>0</v>
      </c>
      <c r="G173" s="3">
        <f>IFERROR(VLOOKUP($A173,'indicadores propios'!$A$4:$I$2026,'indicadores propios'!H$2,FALSE),0)</f>
        <v>0</v>
      </c>
      <c r="H173" s="3">
        <f>IFERROR(VLOOKUP($A173,'indicadores propios'!$A$4:$I$2026,'indicadores propios'!I$2,FALSE),0)</f>
        <v>0</v>
      </c>
    </row>
    <row r="174" spans="1:8" x14ac:dyDescent="0.3">
      <c r="A174" s="5">
        <v>123001</v>
      </c>
      <c r="B174" s="4" t="s">
        <v>1294</v>
      </c>
      <c r="C174" s="3">
        <f>IFERROR(VLOOKUP($A174,'indicadores propios'!$A$4:$I$2026,'indicadores propios'!D$2,FALSE),0)</f>
        <v>0</v>
      </c>
      <c r="D174" s="3">
        <f>IFERROR(VLOOKUP($A174,'indicadores propios'!$A$4:$I$2026,'indicadores propios'!E$2,FALSE),0)</f>
        <v>0</v>
      </c>
      <c r="E174" s="3">
        <f>IFERROR(VLOOKUP($A174,'indicadores propios'!$A$4:$I$2026,'indicadores propios'!F$2,FALSE),0)</f>
        <v>0</v>
      </c>
      <c r="F174" s="3">
        <f>IFERROR(VLOOKUP($A174,'indicadores propios'!$A$4:$I$2026,'indicadores propios'!G$2,FALSE),0)</f>
        <v>0</v>
      </c>
      <c r="G174" s="3">
        <f>IFERROR(VLOOKUP($A174,'indicadores propios'!$A$4:$I$2026,'indicadores propios'!H$2,FALSE),0)</f>
        <v>0</v>
      </c>
      <c r="H174" s="3">
        <f>IFERROR(VLOOKUP($A174,'indicadores propios'!$A$4:$I$2026,'indicadores propios'!I$2,FALSE),0)</f>
        <v>0</v>
      </c>
    </row>
    <row r="175" spans="1:8" x14ac:dyDescent="0.3">
      <c r="A175" s="5">
        <v>123002</v>
      </c>
      <c r="B175" s="4" t="s">
        <v>1293</v>
      </c>
      <c r="C175" s="3">
        <f>IFERROR(VLOOKUP($A175,'indicadores propios'!$A$4:$I$2026,'indicadores propios'!D$2,FALSE),0)</f>
        <v>0</v>
      </c>
      <c r="D175" s="3">
        <f>IFERROR(VLOOKUP($A175,'indicadores propios'!$A$4:$I$2026,'indicadores propios'!E$2,FALSE),0)</f>
        <v>0</v>
      </c>
      <c r="E175" s="3">
        <f>IFERROR(VLOOKUP($A175,'indicadores propios'!$A$4:$I$2026,'indicadores propios'!F$2,FALSE),0)</f>
        <v>0</v>
      </c>
      <c r="F175" s="3">
        <f>IFERROR(VLOOKUP($A175,'indicadores propios'!$A$4:$I$2026,'indicadores propios'!G$2,FALSE),0)</f>
        <v>0</v>
      </c>
      <c r="G175" s="3">
        <f>IFERROR(VLOOKUP($A175,'indicadores propios'!$A$4:$I$2026,'indicadores propios'!H$2,FALSE),0)</f>
        <v>0</v>
      </c>
      <c r="H175" s="3">
        <f>IFERROR(VLOOKUP($A175,'indicadores propios'!$A$4:$I$2026,'indicadores propios'!I$2,FALSE),0)</f>
        <v>0</v>
      </c>
    </row>
    <row r="176" spans="1:8" x14ac:dyDescent="0.3">
      <c r="A176" s="5">
        <v>123003</v>
      </c>
      <c r="B176" s="4" t="s">
        <v>1292</v>
      </c>
      <c r="C176" s="3">
        <f>IFERROR(VLOOKUP($A176,'indicadores propios'!$A$4:$I$2026,'indicadores propios'!D$2,FALSE),0)</f>
        <v>0</v>
      </c>
      <c r="D176" s="3">
        <f>IFERROR(VLOOKUP($A176,'indicadores propios'!$A$4:$I$2026,'indicadores propios'!E$2,FALSE),0)</f>
        <v>0</v>
      </c>
      <c r="E176" s="3">
        <f>IFERROR(VLOOKUP($A176,'indicadores propios'!$A$4:$I$2026,'indicadores propios'!F$2,FALSE),0)</f>
        <v>0</v>
      </c>
      <c r="F176" s="3">
        <f>IFERROR(VLOOKUP($A176,'indicadores propios'!$A$4:$I$2026,'indicadores propios'!G$2,FALSE),0)</f>
        <v>0</v>
      </c>
      <c r="G176" s="3">
        <f>IFERROR(VLOOKUP($A176,'indicadores propios'!$A$4:$I$2026,'indicadores propios'!H$2,FALSE),0)</f>
        <v>0</v>
      </c>
      <c r="H176" s="3">
        <f>IFERROR(VLOOKUP($A176,'indicadores propios'!$A$4:$I$2026,'indicadores propios'!I$2,FALSE),0)</f>
        <v>0</v>
      </c>
    </row>
    <row r="177" spans="1:8" x14ac:dyDescent="0.3">
      <c r="A177" s="5">
        <v>123005</v>
      </c>
      <c r="B177" s="4" t="s">
        <v>1308</v>
      </c>
      <c r="C177" s="3">
        <f>IFERROR(VLOOKUP($A177,'indicadores propios'!$A$4:$I$2026,'indicadores propios'!D$2,FALSE),0)</f>
        <v>0</v>
      </c>
      <c r="D177" s="3">
        <f>IFERROR(VLOOKUP($A177,'indicadores propios'!$A$4:$I$2026,'indicadores propios'!E$2,FALSE),0)</f>
        <v>0</v>
      </c>
      <c r="E177" s="3">
        <f>IFERROR(VLOOKUP($A177,'indicadores propios'!$A$4:$I$2026,'indicadores propios'!F$2,FALSE),0)</f>
        <v>0</v>
      </c>
      <c r="F177" s="3">
        <f>IFERROR(VLOOKUP($A177,'indicadores propios'!$A$4:$I$2026,'indicadores propios'!G$2,FALSE),0)</f>
        <v>0</v>
      </c>
      <c r="G177" s="3">
        <f>IFERROR(VLOOKUP($A177,'indicadores propios'!$A$4:$I$2026,'indicadores propios'!H$2,FALSE),0)</f>
        <v>0</v>
      </c>
      <c r="H177" s="3">
        <f>IFERROR(VLOOKUP($A177,'indicadores propios'!$A$4:$I$2026,'indicadores propios'!I$2,FALSE),0)</f>
        <v>0</v>
      </c>
    </row>
    <row r="178" spans="1:8" x14ac:dyDescent="0.3">
      <c r="A178" s="5">
        <v>123006</v>
      </c>
      <c r="B178" s="4" t="s">
        <v>1307</v>
      </c>
      <c r="C178" s="3">
        <f>IFERROR(VLOOKUP($A178,'indicadores propios'!$A$4:$I$2026,'indicadores propios'!D$2,FALSE),0)</f>
        <v>0</v>
      </c>
      <c r="D178" s="3">
        <f>IFERROR(VLOOKUP($A178,'indicadores propios'!$A$4:$I$2026,'indicadores propios'!E$2,FALSE),0)</f>
        <v>0</v>
      </c>
      <c r="E178" s="3">
        <f>IFERROR(VLOOKUP($A178,'indicadores propios'!$A$4:$I$2026,'indicadores propios'!F$2,FALSE),0)</f>
        <v>0</v>
      </c>
      <c r="F178" s="3">
        <f>IFERROR(VLOOKUP($A178,'indicadores propios'!$A$4:$I$2026,'indicadores propios'!G$2,FALSE),0)</f>
        <v>0</v>
      </c>
      <c r="G178" s="3">
        <f>IFERROR(VLOOKUP($A178,'indicadores propios'!$A$4:$I$2026,'indicadores propios'!H$2,FALSE),0)</f>
        <v>0</v>
      </c>
      <c r="H178" s="3">
        <f>IFERROR(VLOOKUP($A178,'indicadores propios'!$A$4:$I$2026,'indicadores propios'!I$2,FALSE),0)</f>
        <v>0</v>
      </c>
    </row>
    <row r="179" spans="1:8" x14ac:dyDescent="0.3">
      <c r="A179" s="5">
        <v>123007</v>
      </c>
      <c r="B179" s="4" t="s">
        <v>1306</v>
      </c>
      <c r="C179" s="3">
        <f>IFERROR(VLOOKUP($A179,'indicadores propios'!$A$4:$I$2026,'indicadores propios'!D$2,FALSE),0)</f>
        <v>0</v>
      </c>
      <c r="D179" s="3">
        <f>IFERROR(VLOOKUP($A179,'indicadores propios'!$A$4:$I$2026,'indicadores propios'!E$2,FALSE),0)</f>
        <v>0</v>
      </c>
      <c r="E179" s="3">
        <f>IFERROR(VLOOKUP($A179,'indicadores propios'!$A$4:$I$2026,'indicadores propios'!F$2,FALSE),0)</f>
        <v>0</v>
      </c>
      <c r="F179" s="3">
        <f>IFERROR(VLOOKUP($A179,'indicadores propios'!$A$4:$I$2026,'indicadores propios'!G$2,FALSE),0)</f>
        <v>0</v>
      </c>
      <c r="G179" s="3">
        <f>IFERROR(VLOOKUP($A179,'indicadores propios'!$A$4:$I$2026,'indicadores propios'!H$2,FALSE),0)</f>
        <v>0</v>
      </c>
      <c r="H179" s="3">
        <f>IFERROR(VLOOKUP($A179,'indicadores propios'!$A$4:$I$2026,'indicadores propios'!I$2,FALSE),0)</f>
        <v>0</v>
      </c>
    </row>
    <row r="180" spans="1:8" x14ac:dyDescent="0.3">
      <c r="A180" s="5">
        <v>123008</v>
      </c>
      <c r="B180" s="4" t="s">
        <v>1305</v>
      </c>
      <c r="C180" s="3">
        <f>IFERROR(VLOOKUP($A180,'indicadores propios'!$A$4:$I$2026,'indicadores propios'!D$2,FALSE),0)</f>
        <v>0</v>
      </c>
      <c r="D180" s="3">
        <f>IFERROR(VLOOKUP($A180,'indicadores propios'!$A$4:$I$2026,'indicadores propios'!E$2,FALSE),0)</f>
        <v>0</v>
      </c>
      <c r="E180" s="3">
        <f>IFERROR(VLOOKUP($A180,'indicadores propios'!$A$4:$I$2026,'indicadores propios'!F$2,FALSE),0)</f>
        <v>0</v>
      </c>
      <c r="F180" s="3">
        <f>IFERROR(VLOOKUP($A180,'indicadores propios'!$A$4:$I$2026,'indicadores propios'!G$2,FALSE),0)</f>
        <v>0</v>
      </c>
      <c r="G180" s="3">
        <f>IFERROR(VLOOKUP($A180,'indicadores propios'!$A$4:$I$2026,'indicadores propios'!H$2,FALSE),0)</f>
        <v>0</v>
      </c>
      <c r="H180" s="3">
        <f>IFERROR(VLOOKUP($A180,'indicadores propios'!$A$4:$I$2026,'indicadores propios'!I$2,FALSE),0)</f>
        <v>0</v>
      </c>
    </row>
    <row r="181" spans="1:8" x14ac:dyDescent="0.3">
      <c r="A181" s="5">
        <v>123009</v>
      </c>
      <c r="B181" s="4" t="s">
        <v>1304</v>
      </c>
      <c r="C181" s="3">
        <f>IFERROR(VLOOKUP($A181,'indicadores propios'!$A$4:$I$2026,'indicadores propios'!D$2,FALSE),0)</f>
        <v>0</v>
      </c>
      <c r="D181" s="3">
        <f>IFERROR(VLOOKUP($A181,'indicadores propios'!$A$4:$I$2026,'indicadores propios'!E$2,FALSE),0)</f>
        <v>0</v>
      </c>
      <c r="E181" s="3">
        <f>IFERROR(VLOOKUP($A181,'indicadores propios'!$A$4:$I$2026,'indicadores propios'!F$2,FALSE),0)</f>
        <v>0</v>
      </c>
      <c r="F181" s="3">
        <f>IFERROR(VLOOKUP($A181,'indicadores propios'!$A$4:$I$2026,'indicadores propios'!G$2,FALSE),0)</f>
        <v>0</v>
      </c>
      <c r="G181" s="3">
        <f>IFERROR(VLOOKUP($A181,'indicadores propios'!$A$4:$I$2026,'indicadores propios'!H$2,FALSE),0)</f>
        <v>0</v>
      </c>
      <c r="H181" s="3">
        <f>IFERROR(VLOOKUP($A181,'indicadores propios'!$A$4:$I$2026,'indicadores propios'!I$2,FALSE),0)</f>
        <v>0</v>
      </c>
    </row>
    <row r="182" spans="1:8" x14ac:dyDescent="0.3">
      <c r="A182" s="5">
        <v>123010</v>
      </c>
      <c r="B182" s="4" t="s">
        <v>1303</v>
      </c>
      <c r="C182" s="3">
        <f>IFERROR(VLOOKUP($A182,'indicadores propios'!$A$4:$I$2026,'indicadores propios'!D$2,FALSE),0)</f>
        <v>0</v>
      </c>
      <c r="D182" s="3">
        <f>IFERROR(VLOOKUP($A182,'indicadores propios'!$A$4:$I$2026,'indicadores propios'!E$2,FALSE),0)</f>
        <v>0</v>
      </c>
      <c r="E182" s="3">
        <f>IFERROR(VLOOKUP($A182,'indicadores propios'!$A$4:$I$2026,'indicadores propios'!F$2,FALSE),0)</f>
        <v>0</v>
      </c>
      <c r="F182" s="3">
        <f>IFERROR(VLOOKUP($A182,'indicadores propios'!$A$4:$I$2026,'indicadores propios'!G$2,FALSE),0)</f>
        <v>0</v>
      </c>
      <c r="G182" s="3">
        <f>IFERROR(VLOOKUP($A182,'indicadores propios'!$A$4:$I$2026,'indicadores propios'!H$2,FALSE),0)</f>
        <v>0</v>
      </c>
      <c r="H182" s="3">
        <f>IFERROR(VLOOKUP($A182,'indicadores propios'!$A$4:$I$2026,'indicadores propios'!I$2,FALSE),0)</f>
        <v>0</v>
      </c>
    </row>
    <row r="183" spans="1:8" x14ac:dyDescent="0.3">
      <c r="A183" s="5">
        <v>123011</v>
      </c>
      <c r="B183" s="4" t="s">
        <v>1302</v>
      </c>
      <c r="C183" s="3">
        <f>IFERROR(VLOOKUP($A183,'indicadores propios'!$A$4:$I$2026,'indicadores propios'!D$2,FALSE),0)</f>
        <v>0</v>
      </c>
      <c r="D183" s="3">
        <f>IFERROR(VLOOKUP($A183,'indicadores propios'!$A$4:$I$2026,'indicadores propios'!E$2,FALSE),0)</f>
        <v>0</v>
      </c>
      <c r="E183" s="3">
        <f>IFERROR(VLOOKUP($A183,'indicadores propios'!$A$4:$I$2026,'indicadores propios'!F$2,FALSE),0)</f>
        <v>0</v>
      </c>
      <c r="F183" s="3">
        <f>IFERROR(VLOOKUP($A183,'indicadores propios'!$A$4:$I$2026,'indicadores propios'!G$2,FALSE),0)</f>
        <v>0</v>
      </c>
      <c r="G183" s="3">
        <f>IFERROR(VLOOKUP($A183,'indicadores propios'!$A$4:$I$2026,'indicadores propios'!H$2,FALSE),0)</f>
        <v>0</v>
      </c>
      <c r="H183" s="3">
        <f>IFERROR(VLOOKUP($A183,'indicadores propios'!$A$4:$I$2026,'indicadores propios'!I$2,FALSE),0)</f>
        <v>0</v>
      </c>
    </row>
    <row r="184" spans="1:8" x14ac:dyDescent="0.3">
      <c r="A184" s="5">
        <v>123012</v>
      </c>
      <c r="B184" s="4" t="s">
        <v>1301</v>
      </c>
      <c r="C184" s="3">
        <f>IFERROR(VLOOKUP($A184,'indicadores propios'!$A$4:$I$2026,'indicadores propios'!D$2,FALSE),0)</f>
        <v>0</v>
      </c>
      <c r="D184" s="3">
        <f>IFERROR(VLOOKUP($A184,'indicadores propios'!$A$4:$I$2026,'indicadores propios'!E$2,FALSE),0)</f>
        <v>0</v>
      </c>
      <c r="E184" s="3">
        <f>IFERROR(VLOOKUP($A184,'indicadores propios'!$A$4:$I$2026,'indicadores propios'!F$2,FALSE),0)</f>
        <v>0</v>
      </c>
      <c r="F184" s="3">
        <f>IFERROR(VLOOKUP($A184,'indicadores propios'!$A$4:$I$2026,'indicadores propios'!G$2,FALSE),0)</f>
        <v>0</v>
      </c>
      <c r="G184" s="3">
        <f>IFERROR(VLOOKUP($A184,'indicadores propios'!$A$4:$I$2026,'indicadores propios'!H$2,FALSE),0)</f>
        <v>0</v>
      </c>
      <c r="H184" s="3">
        <f>IFERROR(VLOOKUP($A184,'indicadores propios'!$A$4:$I$2026,'indicadores propios'!I$2,FALSE),0)</f>
        <v>0</v>
      </c>
    </row>
    <row r="185" spans="1:8" x14ac:dyDescent="0.3">
      <c r="A185" s="5">
        <v>123013</v>
      </c>
      <c r="B185" s="4" t="s">
        <v>1300</v>
      </c>
      <c r="C185" s="3">
        <f>IFERROR(VLOOKUP($A185,'indicadores propios'!$A$4:$I$2026,'indicadores propios'!D$2,FALSE),0)</f>
        <v>0</v>
      </c>
      <c r="D185" s="3">
        <f>IFERROR(VLOOKUP($A185,'indicadores propios'!$A$4:$I$2026,'indicadores propios'!E$2,FALSE),0)</f>
        <v>0</v>
      </c>
      <c r="E185" s="3">
        <f>IFERROR(VLOOKUP($A185,'indicadores propios'!$A$4:$I$2026,'indicadores propios'!F$2,FALSE),0)</f>
        <v>0</v>
      </c>
      <c r="F185" s="3">
        <f>IFERROR(VLOOKUP($A185,'indicadores propios'!$A$4:$I$2026,'indicadores propios'!G$2,FALSE),0)</f>
        <v>0</v>
      </c>
      <c r="G185" s="3">
        <f>IFERROR(VLOOKUP($A185,'indicadores propios'!$A$4:$I$2026,'indicadores propios'!H$2,FALSE),0)</f>
        <v>0</v>
      </c>
      <c r="H185" s="3">
        <f>IFERROR(VLOOKUP($A185,'indicadores propios'!$A$4:$I$2026,'indicadores propios'!I$2,FALSE),0)</f>
        <v>0</v>
      </c>
    </row>
    <row r="186" spans="1:8" x14ac:dyDescent="0.3">
      <c r="A186" s="5">
        <v>123014</v>
      </c>
      <c r="B186" s="4" t="s">
        <v>1299</v>
      </c>
      <c r="C186" s="3">
        <f>IFERROR(VLOOKUP($A186,'indicadores propios'!$A$4:$I$2026,'indicadores propios'!D$2,FALSE),0)</f>
        <v>0</v>
      </c>
      <c r="D186" s="3">
        <f>IFERROR(VLOOKUP($A186,'indicadores propios'!$A$4:$I$2026,'indicadores propios'!E$2,FALSE),0)</f>
        <v>0</v>
      </c>
      <c r="E186" s="3">
        <f>IFERROR(VLOOKUP($A186,'indicadores propios'!$A$4:$I$2026,'indicadores propios'!F$2,FALSE),0)</f>
        <v>0</v>
      </c>
      <c r="F186" s="3">
        <f>IFERROR(VLOOKUP($A186,'indicadores propios'!$A$4:$I$2026,'indicadores propios'!G$2,FALSE),0)</f>
        <v>0</v>
      </c>
      <c r="G186" s="3">
        <f>IFERROR(VLOOKUP($A186,'indicadores propios'!$A$4:$I$2026,'indicadores propios'!H$2,FALSE),0)</f>
        <v>0</v>
      </c>
      <c r="H186" s="3">
        <f>IFERROR(VLOOKUP($A186,'indicadores propios'!$A$4:$I$2026,'indicadores propios'!I$2,FALSE),0)</f>
        <v>0</v>
      </c>
    </row>
    <row r="187" spans="1:8" x14ac:dyDescent="0.3">
      <c r="A187" s="5">
        <v>123015</v>
      </c>
      <c r="B187" s="4" t="s">
        <v>1298</v>
      </c>
      <c r="C187" s="3">
        <f>IFERROR(VLOOKUP($A187,'indicadores propios'!$A$4:$I$2026,'indicadores propios'!D$2,FALSE),0)</f>
        <v>0</v>
      </c>
      <c r="D187" s="3">
        <f>IFERROR(VLOOKUP($A187,'indicadores propios'!$A$4:$I$2026,'indicadores propios'!E$2,FALSE),0)</f>
        <v>0</v>
      </c>
      <c r="E187" s="3">
        <f>IFERROR(VLOOKUP($A187,'indicadores propios'!$A$4:$I$2026,'indicadores propios'!F$2,FALSE),0)</f>
        <v>0</v>
      </c>
      <c r="F187" s="3">
        <f>IFERROR(VLOOKUP($A187,'indicadores propios'!$A$4:$I$2026,'indicadores propios'!G$2,FALSE),0)</f>
        <v>0</v>
      </c>
      <c r="G187" s="3">
        <f>IFERROR(VLOOKUP($A187,'indicadores propios'!$A$4:$I$2026,'indicadores propios'!H$2,FALSE),0)</f>
        <v>0</v>
      </c>
      <c r="H187" s="3">
        <f>IFERROR(VLOOKUP($A187,'indicadores propios'!$A$4:$I$2026,'indicadores propios'!I$2,FALSE),0)</f>
        <v>0</v>
      </c>
    </row>
    <row r="188" spans="1:8" x14ac:dyDescent="0.3">
      <c r="A188" s="5">
        <v>123016</v>
      </c>
      <c r="B188" s="4" t="s">
        <v>1297</v>
      </c>
      <c r="C188" s="3">
        <f>IFERROR(VLOOKUP($A188,'indicadores propios'!$A$4:$I$2026,'indicadores propios'!D$2,FALSE),0)</f>
        <v>0</v>
      </c>
      <c r="D188" s="3">
        <f>IFERROR(VLOOKUP($A188,'indicadores propios'!$A$4:$I$2026,'indicadores propios'!E$2,FALSE),0)</f>
        <v>0</v>
      </c>
      <c r="E188" s="3">
        <f>IFERROR(VLOOKUP($A188,'indicadores propios'!$A$4:$I$2026,'indicadores propios'!F$2,FALSE),0)</f>
        <v>0</v>
      </c>
      <c r="F188" s="3">
        <f>IFERROR(VLOOKUP($A188,'indicadores propios'!$A$4:$I$2026,'indicadores propios'!G$2,FALSE),0)</f>
        <v>0</v>
      </c>
      <c r="G188" s="3">
        <f>IFERROR(VLOOKUP($A188,'indicadores propios'!$A$4:$I$2026,'indicadores propios'!H$2,FALSE),0)</f>
        <v>0</v>
      </c>
      <c r="H188" s="3">
        <f>IFERROR(VLOOKUP($A188,'indicadores propios'!$A$4:$I$2026,'indicadores propios'!I$2,FALSE),0)</f>
        <v>0</v>
      </c>
    </row>
    <row r="189" spans="1:8" x14ac:dyDescent="0.3">
      <c r="A189" s="5">
        <v>123099</v>
      </c>
      <c r="B189" s="4" t="s">
        <v>1296</v>
      </c>
      <c r="C189" s="3">
        <f>IFERROR(VLOOKUP($A189,'indicadores propios'!$A$4:$I$2026,'indicadores propios'!D$2,FALSE),0)</f>
        <v>0</v>
      </c>
      <c r="D189" s="3">
        <f>IFERROR(VLOOKUP($A189,'indicadores propios'!$A$4:$I$2026,'indicadores propios'!E$2,FALSE),0)</f>
        <v>0</v>
      </c>
      <c r="E189" s="3">
        <f>IFERROR(VLOOKUP($A189,'indicadores propios'!$A$4:$I$2026,'indicadores propios'!F$2,FALSE),0)</f>
        <v>0</v>
      </c>
      <c r="F189" s="3">
        <f>IFERROR(VLOOKUP($A189,'indicadores propios'!$A$4:$I$2026,'indicadores propios'!G$2,FALSE),0)</f>
        <v>0</v>
      </c>
      <c r="G189" s="3">
        <f>IFERROR(VLOOKUP($A189,'indicadores propios'!$A$4:$I$2026,'indicadores propios'!H$2,FALSE),0)</f>
        <v>0</v>
      </c>
      <c r="H189" s="3">
        <f>IFERROR(VLOOKUP($A189,'indicadores propios'!$A$4:$I$2026,'indicadores propios'!I$2,FALSE),0)</f>
        <v>0</v>
      </c>
    </row>
    <row r="190" spans="1:8" x14ac:dyDescent="0.3">
      <c r="A190" s="5">
        <v>123200</v>
      </c>
      <c r="B190" s="4" t="s">
        <v>1295</v>
      </c>
      <c r="C190" s="3">
        <f>IFERROR(VLOOKUP($A190,'indicadores propios'!$A$4:$I$2026,'indicadores propios'!D$2,FALSE),0)</f>
        <v>0</v>
      </c>
      <c r="D190" s="3">
        <f>IFERROR(VLOOKUP($A190,'indicadores propios'!$A$4:$I$2026,'indicadores propios'!E$2,FALSE),0)</f>
        <v>0</v>
      </c>
      <c r="E190" s="3">
        <f>IFERROR(VLOOKUP($A190,'indicadores propios'!$A$4:$I$2026,'indicadores propios'!F$2,FALSE),0)</f>
        <v>0</v>
      </c>
      <c r="F190" s="3">
        <f>IFERROR(VLOOKUP($A190,'indicadores propios'!$A$4:$I$2026,'indicadores propios'!G$2,FALSE),0)</f>
        <v>0</v>
      </c>
      <c r="G190" s="3">
        <f>IFERROR(VLOOKUP($A190,'indicadores propios'!$A$4:$I$2026,'indicadores propios'!H$2,FALSE),0)</f>
        <v>0</v>
      </c>
      <c r="H190" s="3">
        <f>IFERROR(VLOOKUP($A190,'indicadores propios'!$A$4:$I$2026,'indicadores propios'!I$2,FALSE),0)</f>
        <v>0</v>
      </c>
    </row>
    <row r="191" spans="1:8" x14ac:dyDescent="0.3">
      <c r="A191" s="5">
        <v>123201</v>
      </c>
      <c r="B191" s="4" t="s">
        <v>1294</v>
      </c>
      <c r="C191" s="3">
        <f>IFERROR(VLOOKUP($A191,'indicadores propios'!$A$4:$I$2026,'indicadores propios'!D$2,FALSE),0)</f>
        <v>0</v>
      </c>
      <c r="D191" s="3">
        <f>IFERROR(VLOOKUP($A191,'indicadores propios'!$A$4:$I$2026,'indicadores propios'!E$2,FALSE),0)</f>
        <v>0</v>
      </c>
      <c r="E191" s="3">
        <f>IFERROR(VLOOKUP($A191,'indicadores propios'!$A$4:$I$2026,'indicadores propios'!F$2,FALSE),0)</f>
        <v>0</v>
      </c>
      <c r="F191" s="3">
        <f>IFERROR(VLOOKUP($A191,'indicadores propios'!$A$4:$I$2026,'indicadores propios'!G$2,FALSE),0)</f>
        <v>0</v>
      </c>
      <c r="G191" s="3">
        <f>IFERROR(VLOOKUP($A191,'indicadores propios'!$A$4:$I$2026,'indicadores propios'!H$2,FALSE),0)</f>
        <v>0</v>
      </c>
      <c r="H191" s="3">
        <f>IFERROR(VLOOKUP($A191,'indicadores propios'!$A$4:$I$2026,'indicadores propios'!I$2,FALSE),0)</f>
        <v>0</v>
      </c>
    </row>
    <row r="192" spans="1:8" x14ac:dyDescent="0.3">
      <c r="A192" s="5">
        <v>123202</v>
      </c>
      <c r="B192" s="4" t="s">
        <v>1293</v>
      </c>
      <c r="C192" s="3">
        <f>IFERROR(VLOOKUP($A192,'indicadores propios'!$A$4:$I$2026,'indicadores propios'!D$2,FALSE),0)</f>
        <v>0</v>
      </c>
      <c r="D192" s="3">
        <f>IFERROR(VLOOKUP($A192,'indicadores propios'!$A$4:$I$2026,'indicadores propios'!E$2,FALSE),0)</f>
        <v>0</v>
      </c>
      <c r="E192" s="3">
        <f>IFERROR(VLOOKUP($A192,'indicadores propios'!$A$4:$I$2026,'indicadores propios'!F$2,FALSE),0)</f>
        <v>0</v>
      </c>
      <c r="F192" s="3">
        <f>IFERROR(VLOOKUP($A192,'indicadores propios'!$A$4:$I$2026,'indicadores propios'!G$2,FALSE),0)</f>
        <v>0</v>
      </c>
      <c r="G192" s="3">
        <f>IFERROR(VLOOKUP($A192,'indicadores propios'!$A$4:$I$2026,'indicadores propios'!H$2,FALSE),0)</f>
        <v>0</v>
      </c>
      <c r="H192" s="3">
        <f>IFERROR(VLOOKUP($A192,'indicadores propios'!$A$4:$I$2026,'indicadores propios'!I$2,FALSE),0)</f>
        <v>0</v>
      </c>
    </row>
    <row r="193" spans="1:8" x14ac:dyDescent="0.3">
      <c r="A193" s="5">
        <v>123204</v>
      </c>
      <c r="B193" s="4" t="s">
        <v>1292</v>
      </c>
      <c r="C193" s="3">
        <f>IFERROR(VLOOKUP($A193,'indicadores propios'!$A$4:$I$2026,'indicadores propios'!D$2,FALSE),0)</f>
        <v>0</v>
      </c>
      <c r="D193" s="3">
        <f>IFERROR(VLOOKUP($A193,'indicadores propios'!$A$4:$I$2026,'indicadores propios'!E$2,FALSE),0)</f>
        <v>0</v>
      </c>
      <c r="E193" s="3">
        <f>IFERROR(VLOOKUP($A193,'indicadores propios'!$A$4:$I$2026,'indicadores propios'!F$2,FALSE),0)</f>
        <v>0</v>
      </c>
      <c r="F193" s="3">
        <f>IFERROR(VLOOKUP($A193,'indicadores propios'!$A$4:$I$2026,'indicadores propios'!G$2,FALSE),0)</f>
        <v>0</v>
      </c>
      <c r="G193" s="3">
        <f>IFERROR(VLOOKUP($A193,'indicadores propios'!$A$4:$I$2026,'indicadores propios'!H$2,FALSE),0)</f>
        <v>0</v>
      </c>
      <c r="H193" s="3">
        <f>IFERROR(VLOOKUP($A193,'indicadores propios'!$A$4:$I$2026,'indicadores propios'!I$2,FALSE),0)</f>
        <v>0</v>
      </c>
    </row>
    <row r="194" spans="1:8" x14ac:dyDescent="0.3">
      <c r="A194" s="5">
        <v>123295</v>
      </c>
      <c r="B194" s="4" t="s">
        <v>1291</v>
      </c>
      <c r="C194" s="3">
        <f>IFERROR(VLOOKUP($A194,'indicadores propios'!$A$4:$I$2026,'indicadores propios'!D$2,FALSE),0)</f>
        <v>0</v>
      </c>
      <c r="D194" s="3">
        <f>IFERROR(VLOOKUP($A194,'indicadores propios'!$A$4:$I$2026,'indicadores propios'!E$2,FALSE),0)</f>
        <v>0</v>
      </c>
      <c r="E194" s="3">
        <f>IFERROR(VLOOKUP($A194,'indicadores propios'!$A$4:$I$2026,'indicadores propios'!F$2,FALSE),0)</f>
        <v>0</v>
      </c>
      <c r="F194" s="3">
        <f>IFERROR(VLOOKUP($A194,'indicadores propios'!$A$4:$I$2026,'indicadores propios'!G$2,FALSE),0)</f>
        <v>0</v>
      </c>
      <c r="G194" s="3">
        <f>IFERROR(VLOOKUP($A194,'indicadores propios'!$A$4:$I$2026,'indicadores propios'!H$2,FALSE),0)</f>
        <v>0</v>
      </c>
      <c r="H194" s="3">
        <f>IFERROR(VLOOKUP($A194,'indicadores propios'!$A$4:$I$2026,'indicadores propios'!I$2,FALSE),0)</f>
        <v>0</v>
      </c>
    </row>
    <row r="195" spans="1:8" x14ac:dyDescent="0.3">
      <c r="A195" s="5">
        <v>123299</v>
      </c>
      <c r="B195" s="4" t="s">
        <v>1290</v>
      </c>
      <c r="C195" s="3">
        <f>IFERROR(VLOOKUP($A195,'indicadores propios'!$A$4:$I$2026,'indicadores propios'!D$2,FALSE),0)</f>
        <v>0</v>
      </c>
      <c r="D195" s="3">
        <f>IFERROR(VLOOKUP($A195,'indicadores propios'!$A$4:$I$2026,'indicadores propios'!E$2,FALSE),0)</f>
        <v>0</v>
      </c>
      <c r="E195" s="3">
        <f>IFERROR(VLOOKUP($A195,'indicadores propios'!$A$4:$I$2026,'indicadores propios'!F$2,FALSE),0)</f>
        <v>0</v>
      </c>
      <c r="F195" s="3">
        <f>IFERROR(VLOOKUP($A195,'indicadores propios'!$A$4:$I$2026,'indicadores propios'!G$2,FALSE),0)</f>
        <v>0</v>
      </c>
      <c r="G195" s="3">
        <f>IFERROR(VLOOKUP($A195,'indicadores propios'!$A$4:$I$2026,'indicadores propios'!H$2,FALSE),0)</f>
        <v>0</v>
      </c>
      <c r="H195" s="3">
        <f>IFERROR(VLOOKUP($A195,'indicadores propios'!$A$4:$I$2026,'indicadores propios'!I$2,FALSE),0)</f>
        <v>0</v>
      </c>
    </row>
    <row r="196" spans="1:8" x14ac:dyDescent="0.3">
      <c r="A196" s="5">
        <v>123400</v>
      </c>
      <c r="B196" s="4" t="s">
        <v>1289</v>
      </c>
      <c r="C196" s="3">
        <f>IFERROR(VLOOKUP($A196,'indicadores propios'!$A$4:$I$2026,'indicadores propios'!D$2,FALSE),0)</f>
        <v>0</v>
      </c>
      <c r="D196" s="3">
        <f>IFERROR(VLOOKUP($A196,'indicadores propios'!$A$4:$I$2026,'indicadores propios'!E$2,FALSE),0)</f>
        <v>0</v>
      </c>
      <c r="E196" s="3">
        <f>IFERROR(VLOOKUP($A196,'indicadores propios'!$A$4:$I$2026,'indicadores propios'!F$2,FALSE),0)</f>
        <v>0</v>
      </c>
      <c r="F196" s="3">
        <f>IFERROR(VLOOKUP($A196,'indicadores propios'!$A$4:$I$2026,'indicadores propios'!G$2,FALSE),0)</f>
        <v>0</v>
      </c>
      <c r="G196" s="3">
        <f>IFERROR(VLOOKUP($A196,'indicadores propios'!$A$4:$I$2026,'indicadores propios'!H$2,FALSE),0)</f>
        <v>0</v>
      </c>
      <c r="H196" s="3">
        <f>IFERROR(VLOOKUP($A196,'indicadores propios'!$A$4:$I$2026,'indicadores propios'!I$2,FALSE),0)</f>
        <v>0</v>
      </c>
    </row>
    <row r="197" spans="1:8" x14ac:dyDescent="0.3">
      <c r="A197" s="5">
        <v>123600</v>
      </c>
      <c r="B197" s="4" t="s">
        <v>1288</v>
      </c>
      <c r="C197" s="3">
        <f>IFERROR(VLOOKUP($A197,'indicadores propios'!$A$4:$I$2026,'indicadores propios'!D$2,FALSE),0)</f>
        <v>0</v>
      </c>
      <c r="D197" s="3">
        <f>IFERROR(VLOOKUP($A197,'indicadores propios'!$A$4:$I$2026,'indicadores propios'!E$2,FALSE),0)</f>
        <v>0</v>
      </c>
      <c r="E197" s="3">
        <f>IFERROR(VLOOKUP($A197,'indicadores propios'!$A$4:$I$2026,'indicadores propios'!F$2,FALSE),0)</f>
        <v>0</v>
      </c>
      <c r="F197" s="3">
        <f>IFERROR(VLOOKUP($A197,'indicadores propios'!$A$4:$I$2026,'indicadores propios'!G$2,FALSE),0)</f>
        <v>0</v>
      </c>
      <c r="G197" s="3">
        <f>IFERROR(VLOOKUP($A197,'indicadores propios'!$A$4:$I$2026,'indicadores propios'!H$2,FALSE),0)</f>
        <v>0</v>
      </c>
      <c r="H197" s="3">
        <f>IFERROR(VLOOKUP($A197,'indicadores propios'!$A$4:$I$2026,'indicadores propios'!I$2,FALSE),0)</f>
        <v>0</v>
      </c>
    </row>
    <row r="198" spans="1:8" x14ac:dyDescent="0.3">
      <c r="A198" s="5">
        <v>123601</v>
      </c>
      <c r="B198" s="4" t="s">
        <v>1285</v>
      </c>
      <c r="C198" s="3">
        <f>IFERROR(VLOOKUP($A198,'indicadores propios'!$A$4:$I$2026,'indicadores propios'!D$2,FALSE),0)</f>
        <v>0</v>
      </c>
      <c r="D198" s="3">
        <f>IFERROR(VLOOKUP($A198,'indicadores propios'!$A$4:$I$2026,'indicadores propios'!E$2,FALSE),0)</f>
        <v>0</v>
      </c>
      <c r="E198" s="3">
        <f>IFERROR(VLOOKUP($A198,'indicadores propios'!$A$4:$I$2026,'indicadores propios'!F$2,FALSE),0)</f>
        <v>0</v>
      </c>
      <c r="F198" s="3">
        <f>IFERROR(VLOOKUP($A198,'indicadores propios'!$A$4:$I$2026,'indicadores propios'!G$2,FALSE),0)</f>
        <v>0</v>
      </c>
      <c r="G198" s="3">
        <f>IFERROR(VLOOKUP($A198,'indicadores propios'!$A$4:$I$2026,'indicadores propios'!H$2,FALSE),0)</f>
        <v>0</v>
      </c>
      <c r="H198" s="3">
        <f>IFERROR(VLOOKUP($A198,'indicadores propios'!$A$4:$I$2026,'indicadores propios'!I$2,FALSE),0)</f>
        <v>0</v>
      </c>
    </row>
    <row r="199" spans="1:8" x14ac:dyDescent="0.3">
      <c r="A199" s="5">
        <v>123602</v>
      </c>
      <c r="B199" s="4" t="s">
        <v>1284</v>
      </c>
      <c r="C199" s="3">
        <f>IFERROR(VLOOKUP($A199,'indicadores propios'!$A$4:$I$2026,'indicadores propios'!D$2,FALSE),0)</f>
        <v>0</v>
      </c>
      <c r="D199" s="3">
        <f>IFERROR(VLOOKUP($A199,'indicadores propios'!$A$4:$I$2026,'indicadores propios'!E$2,FALSE),0)</f>
        <v>0</v>
      </c>
      <c r="E199" s="3">
        <f>IFERROR(VLOOKUP($A199,'indicadores propios'!$A$4:$I$2026,'indicadores propios'!F$2,FALSE),0)</f>
        <v>0</v>
      </c>
      <c r="F199" s="3">
        <f>IFERROR(VLOOKUP($A199,'indicadores propios'!$A$4:$I$2026,'indicadores propios'!G$2,FALSE),0)</f>
        <v>0</v>
      </c>
      <c r="G199" s="3">
        <f>IFERROR(VLOOKUP($A199,'indicadores propios'!$A$4:$I$2026,'indicadores propios'!H$2,FALSE),0)</f>
        <v>0</v>
      </c>
      <c r="H199" s="3">
        <f>IFERROR(VLOOKUP($A199,'indicadores propios'!$A$4:$I$2026,'indicadores propios'!I$2,FALSE),0)</f>
        <v>0</v>
      </c>
    </row>
    <row r="200" spans="1:8" x14ac:dyDescent="0.3">
      <c r="A200" s="5">
        <v>123603</v>
      </c>
      <c r="B200" s="4" t="s">
        <v>1283</v>
      </c>
      <c r="C200" s="3">
        <f>IFERROR(VLOOKUP($A200,'indicadores propios'!$A$4:$I$2026,'indicadores propios'!D$2,FALSE),0)</f>
        <v>0</v>
      </c>
      <c r="D200" s="3">
        <f>IFERROR(VLOOKUP($A200,'indicadores propios'!$A$4:$I$2026,'indicadores propios'!E$2,FALSE),0)</f>
        <v>0</v>
      </c>
      <c r="E200" s="3">
        <f>IFERROR(VLOOKUP($A200,'indicadores propios'!$A$4:$I$2026,'indicadores propios'!F$2,FALSE),0)</f>
        <v>0</v>
      </c>
      <c r="F200" s="3">
        <f>IFERROR(VLOOKUP($A200,'indicadores propios'!$A$4:$I$2026,'indicadores propios'!G$2,FALSE),0)</f>
        <v>0</v>
      </c>
      <c r="G200" s="3">
        <f>IFERROR(VLOOKUP($A200,'indicadores propios'!$A$4:$I$2026,'indicadores propios'!H$2,FALSE),0)</f>
        <v>0</v>
      </c>
      <c r="H200" s="3">
        <f>IFERROR(VLOOKUP($A200,'indicadores propios'!$A$4:$I$2026,'indicadores propios'!I$2,FALSE),0)</f>
        <v>0</v>
      </c>
    </row>
    <row r="201" spans="1:8" x14ac:dyDescent="0.3">
      <c r="A201" s="5">
        <v>123604</v>
      </c>
      <c r="B201" s="4" t="s">
        <v>1282</v>
      </c>
      <c r="C201" s="3">
        <f>IFERROR(VLOOKUP($A201,'indicadores propios'!$A$4:$I$2026,'indicadores propios'!D$2,FALSE),0)</f>
        <v>0</v>
      </c>
      <c r="D201" s="3">
        <f>IFERROR(VLOOKUP($A201,'indicadores propios'!$A$4:$I$2026,'indicadores propios'!E$2,FALSE),0)</f>
        <v>0</v>
      </c>
      <c r="E201" s="3">
        <f>IFERROR(VLOOKUP($A201,'indicadores propios'!$A$4:$I$2026,'indicadores propios'!F$2,FALSE),0)</f>
        <v>0</v>
      </c>
      <c r="F201" s="3">
        <f>IFERROR(VLOOKUP($A201,'indicadores propios'!$A$4:$I$2026,'indicadores propios'!G$2,FALSE),0)</f>
        <v>0</v>
      </c>
      <c r="G201" s="3">
        <f>IFERROR(VLOOKUP($A201,'indicadores propios'!$A$4:$I$2026,'indicadores propios'!H$2,FALSE),0)</f>
        <v>0</v>
      </c>
      <c r="H201" s="3">
        <f>IFERROR(VLOOKUP($A201,'indicadores propios'!$A$4:$I$2026,'indicadores propios'!I$2,FALSE),0)</f>
        <v>0</v>
      </c>
    </row>
    <row r="202" spans="1:8" x14ac:dyDescent="0.3">
      <c r="A202" s="5">
        <v>123605</v>
      </c>
      <c r="B202" s="4" t="s">
        <v>1281</v>
      </c>
      <c r="C202" s="3">
        <f>IFERROR(VLOOKUP($A202,'indicadores propios'!$A$4:$I$2026,'indicadores propios'!D$2,FALSE),0)</f>
        <v>0</v>
      </c>
      <c r="D202" s="3">
        <f>IFERROR(VLOOKUP($A202,'indicadores propios'!$A$4:$I$2026,'indicadores propios'!E$2,FALSE),0)</f>
        <v>0</v>
      </c>
      <c r="E202" s="3">
        <f>IFERROR(VLOOKUP($A202,'indicadores propios'!$A$4:$I$2026,'indicadores propios'!F$2,FALSE),0)</f>
        <v>0</v>
      </c>
      <c r="F202" s="3">
        <f>IFERROR(VLOOKUP($A202,'indicadores propios'!$A$4:$I$2026,'indicadores propios'!G$2,FALSE),0)</f>
        <v>0</v>
      </c>
      <c r="G202" s="3">
        <f>IFERROR(VLOOKUP($A202,'indicadores propios'!$A$4:$I$2026,'indicadores propios'!H$2,FALSE),0)</f>
        <v>0</v>
      </c>
      <c r="H202" s="3">
        <f>IFERROR(VLOOKUP($A202,'indicadores propios'!$A$4:$I$2026,'indicadores propios'!I$2,FALSE),0)</f>
        <v>0</v>
      </c>
    </row>
    <row r="203" spans="1:8" x14ac:dyDescent="0.3">
      <c r="A203" s="5">
        <v>123606</v>
      </c>
      <c r="B203" s="4" t="s">
        <v>1280</v>
      </c>
      <c r="C203" s="3">
        <f>IFERROR(VLOOKUP($A203,'indicadores propios'!$A$4:$I$2026,'indicadores propios'!D$2,FALSE),0)</f>
        <v>0</v>
      </c>
      <c r="D203" s="3">
        <f>IFERROR(VLOOKUP($A203,'indicadores propios'!$A$4:$I$2026,'indicadores propios'!E$2,FALSE),0)</f>
        <v>0</v>
      </c>
      <c r="E203" s="3">
        <f>IFERROR(VLOOKUP($A203,'indicadores propios'!$A$4:$I$2026,'indicadores propios'!F$2,FALSE),0)</f>
        <v>0</v>
      </c>
      <c r="F203" s="3">
        <f>IFERROR(VLOOKUP($A203,'indicadores propios'!$A$4:$I$2026,'indicadores propios'!G$2,FALSE),0)</f>
        <v>0</v>
      </c>
      <c r="G203" s="3">
        <f>IFERROR(VLOOKUP($A203,'indicadores propios'!$A$4:$I$2026,'indicadores propios'!H$2,FALSE),0)</f>
        <v>0</v>
      </c>
      <c r="H203" s="3">
        <f>IFERROR(VLOOKUP($A203,'indicadores propios'!$A$4:$I$2026,'indicadores propios'!I$2,FALSE),0)</f>
        <v>0</v>
      </c>
    </row>
    <row r="204" spans="1:8" x14ac:dyDescent="0.3">
      <c r="A204" s="5">
        <v>123607</v>
      </c>
      <c r="B204" s="4" t="s">
        <v>1279</v>
      </c>
      <c r="C204" s="3">
        <f>IFERROR(VLOOKUP($A204,'indicadores propios'!$A$4:$I$2026,'indicadores propios'!D$2,FALSE),0)</f>
        <v>0</v>
      </c>
      <c r="D204" s="3">
        <f>IFERROR(VLOOKUP($A204,'indicadores propios'!$A$4:$I$2026,'indicadores propios'!E$2,FALSE),0)</f>
        <v>0</v>
      </c>
      <c r="E204" s="3">
        <f>IFERROR(VLOOKUP($A204,'indicadores propios'!$A$4:$I$2026,'indicadores propios'!F$2,FALSE),0)</f>
        <v>0</v>
      </c>
      <c r="F204" s="3">
        <f>IFERROR(VLOOKUP($A204,'indicadores propios'!$A$4:$I$2026,'indicadores propios'!G$2,FALSE),0)</f>
        <v>0</v>
      </c>
      <c r="G204" s="3">
        <f>IFERROR(VLOOKUP($A204,'indicadores propios'!$A$4:$I$2026,'indicadores propios'!H$2,FALSE),0)</f>
        <v>0</v>
      </c>
      <c r="H204" s="3">
        <f>IFERROR(VLOOKUP($A204,'indicadores propios'!$A$4:$I$2026,'indicadores propios'!I$2,FALSE),0)</f>
        <v>0</v>
      </c>
    </row>
    <row r="205" spans="1:8" x14ac:dyDescent="0.3">
      <c r="A205" s="5">
        <v>123608</v>
      </c>
      <c r="B205" s="4" t="s">
        <v>1278</v>
      </c>
      <c r="C205" s="3">
        <f>IFERROR(VLOOKUP($A205,'indicadores propios'!$A$4:$I$2026,'indicadores propios'!D$2,FALSE),0)</f>
        <v>0</v>
      </c>
      <c r="D205" s="3">
        <f>IFERROR(VLOOKUP($A205,'indicadores propios'!$A$4:$I$2026,'indicadores propios'!E$2,FALSE),0)</f>
        <v>0</v>
      </c>
      <c r="E205" s="3">
        <f>IFERROR(VLOOKUP($A205,'indicadores propios'!$A$4:$I$2026,'indicadores propios'!F$2,FALSE),0)</f>
        <v>0</v>
      </c>
      <c r="F205" s="3">
        <f>IFERROR(VLOOKUP($A205,'indicadores propios'!$A$4:$I$2026,'indicadores propios'!G$2,FALSE),0)</f>
        <v>0</v>
      </c>
      <c r="G205" s="3">
        <f>IFERROR(VLOOKUP($A205,'indicadores propios'!$A$4:$I$2026,'indicadores propios'!H$2,FALSE),0)</f>
        <v>0</v>
      </c>
      <c r="H205" s="3">
        <f>IFERROR(VLOOKUP($A205,'indicadores propios'!$A$4:$I$2026,'indicadores propios'!I$2,FALSE),0)</f>
        <v>0</v>
      </c>
    </row>
    <row r="206" spans="1:8" x14ac:dyDescent="0.3">
      <c r="A206" s="5">
        <v>123609</v>
      </c>
      <c r="B206" s="4" t="s">
        <v>1277</v>
      </c>
      <c r="C206" s="3">
        <f>IFERROR(VLOOKUP($A206,'indicadores propios'!$A$4:$I$2026,'indicadores propios'!D$2,FALSE),0)</f>
        <v>0</v>
      </c>
      <c r="D206" s="3">
        <f>IFERROR(VLOOKUP($A206,'indicadores propios'!$A$4:$I$2026,'indicadores propios'!E$2,FALSE),0)</f>
        <v>0</v>
      </c>
      <c r="E206" s="3">
        <f>IFERROR(VLOOKUP($A206,'indicadores propios'!$A$4:$I$2026,'indicadores propios'!F$2,FALSE),0)</f>
        <v>0</v>
      </c>
      <c r="F206" s="3">
        <f>IFERROR(VLOOKUP($A206,'indicadores propios'!$A$4:$I$2026,'indicadores propios'!G$2,FALSE),0)</f>
        <v>0</v>
      </c>
      <c r="G206" s="3">
        <f>IFERROR(VLOOKUP($A206,'indicadores propios'!$A$4:$I$2026,'indicadores propios'!H$2,FALSE),0)</f>
        <v>0</v>
      </c>
      <c r="H206" s="3">
        <f>IFERROR(VLOOKUP($A206,'indicadores propios'!$A$4:$I$2026,'indicadores propios'!I$2,FALSE),0)</f>
        <v>0</v>
      </c>
    </row>
    <row r="207" spans="1:8" x14ac:dyDescent="0.3">
      <c r="A207" s="5">
        <v>123610</v>
      </c>
      <c r="B207" s="4" t="s">
        <v>1276</v>
      </c>
      <c r="C207" s="3">
        <f>IFERROR(VLOOKUP($A207,'indicadores propios'!$A$4:$I$2026,'indicadores propios'!D$2,FALSE),0)</f>
        <v>0</v>
      </c>
      <c r="D207" s="3">
        <f>IFERROR(VLOOKUP($A207,'indicadores propios'!$A$4:$I$2026,'indicadores propios'!E$2,FALSE),0)</f>
        <v>0</v>
      </c>
      <c r="E207" s="3">
        <f>IFERROR(VLOOKUP($A207,'indicadores propios'!$A$4:$I$2026,'indicadores propios'!F$2,FALSE),0)</f>
        <v>0</v>
      </c>
      <c r="F207" s="3">
        <f>IFERROR(VLOOKUP($A207,'indicadores propios'!$A$4:$I$2026,'indicadores propios'!G$2,FALSE),0)</f>
        <v>0</v>
      </c>
      <c r="G207" s="3">
        <f>IFERROR(VLOOKUP($A207,'indicadores propios'!$A$4:$I$2026,'indicadores propios'!H$2,FALSE),0)</f>
        <v>0</v>
      </c>
      <c r="H207" s="3">
        <f>IFERROR(VLOOKUP($A207,'indicadores propios'!$A$4:$I$2026,'indicadores propios'!I$2,FALSE),0)</f>
        <v>0</v>
      </c>
    </row>
    <row r="208" spans="1:8" x14ac:dyDescent="0.3">
      <c r="A208" s="5">
        <v>123800</v>
      </c>
      <c r="B208" s="4" t="s">
        <v>1287</v>
      </c>
      <c r="C208" s="3">
        <f>IFERROR(VLOOKUP($A208,'indicadores propios'!$A$4:$I$2026,'indicadores propios'!D$2,FALSE),0)</f>
        <v>0</v>
      </c>
      <c r="D208" s="3">
        <f>IFERROR(VLOOKUP($A208,'indicadores propios'!$A$4:$I$2026,'indicadores propios'!E$2,FALSE),0)</f>
        <v>0</v>
      </c>
      <c r="E208" s="3">
        <f>IFERROR(VLOOKUP($A208,'indicadores propios'!$A$4:$I$2026,'indicadores propios'!F$2,FALSE),0)</f>
        <v>0</v>
      </c>
      <c r="F208" s="3">
        <f>IFERROR(VLOOKUP($A208,'indicadores propios'!$A$4:$I$2026,'indicadores propios'!G$2,FALSE),0)</f>
        <v>0</v>
      </c>
      <c r="G208" s="3">
        <f>IFERROR(VLOOKUP($A208,'indicadores propios'!$A$4:$I$2026,'indicadores propios'!H$2,FALSE),0)</f>
        <v>0</v>
      </c>
      <c r="H208" s="3">
        <f>IFERROR(VLOOKUP($A208,'indicadores propios'!$A$4:$I$2026,'indicadores propios'!I$2,FALSE),0)</f>
        <v>0</v>
      </c>
    </row>
    <row r="209" spans="1:8" x14ac:dyDescent="0.3">
      <c r="A209" s="5">
        <v>123801</v>
      </c>
      <c r="B209" s="4" t="s">
        <v>1285</v>
      </c>
      <c r="C209" s="3">
        <f>IFERROR(VLOOKUP($A209,'indicadores propios'!$A$4:$I$2026,'indicadores propios'!D$2,FALSE),0)</f>
        <v>0</v>
      </c>
      <c r="D209" s="3">
        <f>IFERROR(VLOOKUP($A209,'indicadores propios'!$A$4:$I$2026,'indicadores propios'!E$2,FALSE),0)</f>
        <v>0</v>
      </c>
      <c r="E209" s="3">
        <f>IFERROR(VLOOKUP($A209,'indicadores propios'!$A$4:$I$2026,'indicadores propios'!F$2,FALSE),0)</f>
        <v>0</v>
      </c>
      <c r="F209" s="3">
        <f>IFERROR(VLOOKUP($A209,'indicadores propios'!$A$4:$I$2026,'indicadores propios'!G$2,FALSE),0)</f>
        <v>0</v>
      </c>
      <c r="G209" s="3">
        <f>IFERROR(VLOOKUP($A209,'indicadores propios'!$A$4:$I$2026,'indicadores propios'!H$2,FALSE),0)</f>
        <v>0</v>
      </c>
      <c r="H209" s="3">
        <f>IFERROR(VLOOKUP($A209,'indicadores propios'!$A$4:$I$2026,'indicadores propios'!I$2,FALSE),0)</f>
        <v>0</v>
      </c>
    </row>
    <row r="210" spans="1:8" x14ac:dyDescent="0.3">
      <c r="A210" s="5">
        <v>123802</v>
      </c>
      <c r="B210" s="4" t="s">
        <v>1284</v>
      </c>
      <c r="C210" s="3">
        <f>IFERROR(VLOOKUP($A210,'indicadores propios'!$A$4:$I$2026,'indicadores propios'!D$2,FALSE),0)</f>
        <v>0</v>
      </c>
      <c r="D210" s="3">
        <f>IFERROR(VLOOKUP($A210,'indicadores propios'!$A$4:$I$2026,'indicadores propios'!E$2,FALSE),0)</f>
        <v>0</v>
      </c>
      <c r="E210" s="3">
        <f>IFERROR(VLOOKUP($A210,'indicadores propios'!$A$4:$I$2026,'indicadores propios'!F$2,FALSE),0)</f>
        <v>0</v>
      </c>
      <c r="F210" s="3">
        <f>IFERROR(VLOOKUP($A210,'indicadores propios'!$A$4:$I$2026,'indicadores propios'!G$2,FALSE),0)</f>
        <v>0</v>
      </c>
      <c r="G210" s="3">
        <f>IFERROR(VLOOKUP($A210,'indicadores propios'!$A$4:$I$2026,'indicadores propios'!H$2,FALSE),0)</f>
        <v>0</v>
      </c>
      <c r="H210" s="3">
        <f>IFERROR(VLOOKUP($A210,'indicadores propios'!$A$4:$I$2026,'indicadores propios'!I$2,FALSE),0)</f>
        <v>0</v>
      </c>
    </row>
    <row r="211" spans="1:8" x14ac:dyDescent="0.3">
      <c r="A211" s="5">
        <v>123803</v>
      </c>
      <c r="B211" s="4" t="s">
        <v>1283</v>
      </c>
      <c r="C211" s="3">
        <f>IFERROR(VLOOKUP($A211,'indicadores propios'!$A$4:$I$2026,'indicadores propios'!D$2,FALSE),0)</f>
        <v>0</v>
      </c>
      <c r="D211" s="3">
        <f>IFERROR(VLOOKUP($A211,'indicadores propios'!$A$4:$I$2026,'indicadores propios'!E$2,FALSE),0)</f>
        <v>0</v>
      </c>
      <c r="E211" s="3">
        <f>IFERROR(VLOOKUP($A211,'indicadores propios'!$A$4:$I$2026,'indicadores propios'!F$2,FALSE),0)</f>
        <v>0</v>
      </c>
      <c r="F211" s="3">
        <f>IFERROR(VLOOKUP($A211,'indicadores propios'!$A$4:$I$2026,'indicadores propios'!G$2,FALSE),0)</f>
        <v>0</v>
      </c>
      <c r="G211" s="3">
        <f>IFERROR(VLOOKUP($A211,'indicadores propios'!$A$4:$I$2026,'indicadores propios'!H$2,FALSE),0)</f>
        <v>0</v>
      </c>
      <c r="H211" s="3">
        <f>IFERROR(VLOOKUP($A211,'indicadores propios'!$A$4:$I$2026,'indicadores propios'!I$2,FALSE),0)</f>
        <v>0</v>
      </c>
    </row>
    <row r="212" spans="1:8" x14ac:dyDescent="0.3">
      <c r="A212" s="5">
        <v>123804</v>
      </c>
      <c r="B212" s="4" t="s">
        <v>1282</v>
      </c>
      <c r="C212" s="3">
        <f>IFERROR(VLOOKUP($A212,'indicadores propios'!$A$4:$I$2026,'indicadores propios'!D$2,FALSE),0)</f>
        <v>0</v>
      </c>
      <c r="D212" s="3">
        <f>IFERROR(VLOOKUP($A212,'indicadores propios'!$A$4:$I$2026,'indicadores propios'!E$2,FALSE),0)</f>
        <v>0</v>
      </c>
      <c r="E212" s="3">
        <f>IFERROR(VLOOKUP($A212,'indicadores propios'!$A$4:$I$2026,'indicadores propios'!F$2,FALSE),0)</f>
        <v>0</v>
      </c>
      <c r="F212" s="3">
        <f>IFERROR(VLOOKUP($A212,'indicadores propios'!$A$4:$I$2026,'indicadores propios'!G$2,FALSE),0)</f>
        <v>0</v>
      </c>
      <c r="G212" s="3">
        <f>IFERROR(VLOOKUP($A212,'indicadores propios'!$A$4:$I$2026,'indicadores propios'!H$2,FALSE),0)</f>
        <v>0</v>
      </c>
      <c r="H212" s="3">
        <f>IFERROR(VLOOKUP($A212,'indicadores propios'!$A$4:$I$2026,'indicadores propios'!I$2,FALSE),0)</f>
        <v>0</v>
      </c>
    </row>
    <row r="213" spans="1:8" x14ac:dyDescent="0.3">
      <c r="A213" s="5">
        <v>123805</v>
      </c>
      <c r="B213" s="4" t="s">
        <v>1281</v>
      </c>
      <c r="C213" s="3">
        <f>IFERROR(VLOOKUP($A213,'indicadores propios'!$A$4:$I$2026,'indicadores propios'!D$2,FALSE),0)</f>
        <v>0</v>
      </c>
      <c r="D213" s="3">
        <f>IFERROR(VLOOKUP($A213,'indicadores propios'!$A$4:$I$2026,'indicadores propios'!E$2,FALSE),0)</f>
        <v>0</v>
      </c>
      <c r="E213" s="3">
        <f>IFERROR(VLOOKUP($A213,'indicadores propios'!$A$4:$I$2026,'indicadores propios'!F$2,FALSE),0)</f>
        <v>0</v>
      </c>
      <c r="F213" s="3">
        <f>IFERROR(VLOOKUP($A213,'indicadores propios'!$A$4:$I$2026,'indicadores propios'!G$2,FALSE),0)</f>
        <v>0</v>
      </c>
      <c r="G213" s="3">
        <f>IFERROR(VLOOKUP($A213,'indicadores propios'!$A$4:$I$2026,'indicadores propios'!H$2,FALSE),0)</f>
        <v>0</v>
      </c>
      <c r="H213" s="3">
        <f>IFERROR(VLOOKUP($A213,'indicadores propios'!$A$4:$I$2026,'indicadores propios'!I$2,FALSE),0)</f>
        <v>0</v>
      </c>
    </row>
    <row r="214" spans="1:8" x14ac:dyDescent="0.3">
      <c r="A214" s="5">
        <v>123806</v>
      </c>
      <c r="B214" s="4" t="s">
        <v>1280</v>
      </c>
      <c r="C214" s="3">
        <f>IFERROR(VLOOKUP($A214,'indicadores propios'!$A$4:$I$2026,'indicadores propios'!D$2,FALSE),0)</f>
        <v>0</v>
      </c>
      <c r="D214" s="3">
        <f>IFERROR(VLOOKUP($A214,'indicadores propios'!$A$4:$I$2026,'indicadores propios'!E$2,FALSE),0)</f>
        <v>0</v>
      </c>
      <c r="E214" s="3">
        <f>IFERROR(VLOOKUP($A214,'indicadores propios'!$A$4:$I$2026,'indicadores propios'!F$2,FALSE),0)</f>
        <v>0</v>
      </c>
      <c r="F214" s="3">
        <f>IFERROR(VLOOKUP($A214,'indicadores propios'!$A$4:$I$2026,'indicadores propios'!G$2,FALSE),0)</f>
        <v>0</v>
      </c>
      <c r="G214" s="3">
        <f>IFERROR(VLOOKUP($A214,'indicadores propios'!$A$4:$I$2026,'indicadores propios'!H$2,FALSE),0)</f>
        <v>0</v>
      </c>
      <c r="H214" s="3">
        <f>IFERROR(VLOOKUP($A214,'indicadores propios'!$A$4:$I$2026,'indicadores propios'!I$2,FALSE),0)</f>
        <v>0</v>
      </c>
    </row>
    <row r="215" spans="1:8" x14ac:dyDescent="0.3">
      <c r="A215" s="5">
        <v>123807</v>
      </c>
      <c r="B215" s="4" t="s">
        <v>1279</v>
      </c>
      <c r="C215" s="3">
        <f>IFERROR(VLOOKUP($A215,'indicadores propios'!$A$4:$I$2026,'indicadores propios'!D$2,FALSE),0)</f>
        <v>0</v>
      </c>
      <c r="D215" s="3">
        <f>IFERROR(VLOOKUP($A215,'indicadores propios'!$A$4:$I$2026,'indicadores propios'!E$2,FALSE),0)</f>
        <v>0</v>
      </c>
      <c r="E215" s="3">
        <f>IFERROR(VLOOKUP($A215,'indicadores propios'!$A$4:$I$2026,'indicadores propios'!F$2,FALSE),0)</f>
        <v>0</v>
      </c>
      <c r="F215" s="3">
        <f>IFERROR(VLOOKUP($A215,'indicadores propios'!$A$4:$I$2026,'indicadores propios'!G$2,FALSE),0)</f>
        <v>0</v>
      </c>
      <c r="G215" s="3">
        <f>IFERROR(VLOOKUP($A215,'indicadores propios'!$A$4:$I$2026,'indicadores propios'!H$2,FALSE),0)</f>
        <v>0</v>
      </c>
      <c r="H215" s="3">
        <f>IFERROR(VLOOKUP($A215,'indicadores propios'!$A$4:$I$2026,'indicadores propios'!I$2,FALSE),0)</f>
        <v>0</v>
      </c>
    </row>
    <row r="216" spans="1:8" x14ac:dyDescent="0.3">
      <c r="A216" s="5">
        <v>123808</v>
      </c>
      <c r="B216" s="4" t="s">
        <v>1278</v>
      </c>
      <c r="C216" s="3">
        <f>IFERROR(VLOOKUP($A216,'indicadores propios'!$A$4:$I$2026,'indicadores propios'!D$2,FALSE),0)</f>
        <v>0</v>
      </c>
      <c r="D216" s="3">
        <f>IFERROR(VLOOKUP($A216,'indicadores propios'!$A$4:$I$2026,'indicadores propios'!E$2,FALSE),0)</f>
        <v>0</v>
      </c>
      <c r="E216" s="3">
        <f>IFERROR(VLOOKUP($A216,'indicadores propios'!$A$4:$I$2026,'indicadores propios'!F$2,FALSE),0)</f>
        <v>0</v>
      </c>
      <c r="F216" s="3">
        <f>IFERROR(VLOOKUP($A216,'indicadores propios'!$A$4:$I$2026,'indicadores propios'!G$2,FALSE),0)</f>
        <v>0</v>
      </c>
      <c r="G216" s="3">
        <f>IFERROR(VLOOKUP($A216,'indicadores propios'!$A$4:$I$2026,'indicadores propios'!H$2,FALSE),0)</f>
        <v>0</v>
      </c>
      <c r="H216" s="3">
        <f>IFERROR(VLOOKUP($A216,'indicadores propios'!$A$4:$I$2026,'indicadores propios'!I$2,FALSE),0)</f>
        <v>0</v>
      </c>
    </row>
    <row r="217" spans="1:8" x14ac:dyDescent="0.3">
      <c r="A217" s="5">
        <v>123809</v>
      </c>
      <c r="B217" s="4" t="s">
        <v>1277</v>
      </c>
      <c r="C217" s="3">
        <f>IFERROR(VLOOKUP($A217,'indicadores propios'!$A$4:$I$2026,'indicadores propios'!D$2,FALSE),0)</f>
        <v>0</v>
      </c>
      <c r="D217" s="3">
        <f>IFERROR(VLOOKUP($A217,'indicadores propios'!$A$4:$I$2026,'indicadores propios'!E$2,FALSE),0)</f>
        <v>0</v>
      </c>
      <c r="E217" s="3">
        <f>IFERROR(VLOOKUP($A217,'indicadores propios'!$A$4:$I$2026,'indicadores propios'!F$2,FALSE),0)</f>
        <v>0</v>
      </c>
      <c r="F217" s="3">
        <f>IFERROR(VLOOKUP($A217,'indicadores propios'!$A$4:$I$2026,'indicadores propios'!G$2,FALSE),0)</f>
        <v>0</v>
      </c>
      <c r="G217" s="3">
        <f>IFERROR(VLOOKUP($A217,'indicadores propios'!$A$4:$I$2026,'indicadores propios'!H$2,FALSE),0)</f>
        <v>0</v>
      </c>
      <c r="H217" s="3">
        <f>IFERROR(VLOOKUP($A217,'indicadores propios'!$A$4:$I$2026,'indicadores propios'!I$2,FALSE),0)</f>
        <v>0</v>
      </c>
    </row>
    <row r="218" spans="1:8" x14ac:dyDescent="0.3">
      <c r="A218" s="5">
        <v>123810</v>
      </c>
      <c r="B218" s="4" t="s">
        <v>1276</v>
      </c>
      <c r="C218" s="3">
        <f>IFERROR(VLOOKUP($A218,'indicadores propios'!$A$4:$I$2026,'indicadores propios'!D$2,FALSE),0)</f>
        <v>0</v>
      </c>
      <c r="D218" s="3">
        <f>IFERROR(VLOOKUP($A218,'indicadores propios'!$A$4:$I$2026,'indicadores propios'!E$2,FALSE),0)</f>
        <v>0</v>
      </c>
      <c r="E218" s="3">
        <f>IFERROR(VLOOKUP($A218,'indicadores propios'!$A$4:$I$2026,'indicadores propios'!F$2,FALSE),0)</f>
        <v>0</v>
      </c>
      <c r="F218" s="3">
        <f>IFERROR(VLOOKUP($A218,'indicadores propios'!$A$4:$I$2026,'indicadores propios'!G$2,FALSE),0)</f>
        <v>0</v>
      </c>
      <c r="G218" s="3">
        <f>IFERROR(VLOOKUP($A218,'indicadores propios'!$A$4:$I$2026,'indicadores propios'!H$2,FALSE),0)</f>
        <v>0</v>
      </c>
      <c r="H218" s="3">
        <f>IFERROR(VLOOKUP($A218,'indicadores propios'!$A$4:$I$2026,'indicadores propios'!I$2,FALSE),0)</f>
        <v>0</v>
      </c>
    </row>
    <row r="219" spans="1:8" x14ac:dyDescent="0.3">
      <c r="A219" s="5">
        <v>124000</v>
      </c>
      <c r="B219" s="4" t="s">
        <v>1286</v>
      </c>
      <c r="C219" s="3">
        <f>IFERROR(VLOOKUP($A219,'indicadores propios'!$A$4:$I$2026,'indicadores propios'!D$2,FALSE),0)</f>
        <v>0</v>
      </c>
      <c r="D219" s="3">
        <f>IFERROR(VLOOKUP($A219,'indicadores propios'!$A$4:$I$2026,'indicadores propios'!E$2,FALSE),0)</f>
        <v>0</v>
      </c>
      <c r="E219" s="3">
        <f>IFERROR(VLOOKUP($A219,'indicadores propios'!$A$4:$I$2026,'indicadores propios'!F$2,FALSE),0)</f>
        <v>0</v>
      </c>
      <c r="F219" s="3">
        <f>IFERROR(VLOOKUP($A219,'indicadores propios'!$A$4:$I$2026,'indicadores propios'!G$2,FALSE),0)</f>
        <v>0</v>
      </c>
      <c r="G219" s="3">
        <f>IFERROR(VLOOKUP($A219,'indicadores propios'!$A$4:$I$2026,'indicadores propios'!H$2,FALSE),0)</f>
        <v>0</v>
      </c>
      <c r="H219" s="3">
        <f>IFERROR(VLOOKUP($A219,'indicadores propios'!$A$4:$I$2026,'indicadores propios'!I$2,FALSE),0)</f>
        <v>0</v>
      </c>
    </row>
    <row r="220" spans="1:8" x14ac:dyDescent="0.3">
      <c r="A220" s="5">
        <v>124001</v>
      </c>
      <c r="B220" s="4" t="s">
        <v>1285</v>
      </c>
      <c r="C220" s="3">
        <f>IFERROR(VLOOKUP($A220,'indicadores propios'!$A$4:$I$2026,'indicadores propios'!D$2,FALSE),0)</f>
        <v>0</v>
      </c>
      <c r="D220" s="3">
        <f>IFERROR(VLOOKUP($A220,'indicadores propios'!$A$4:$I$2026,'indicadores propios'!E$2,FALSE),0)</f>
        <v>0</v>
      </c>
      <c r="E220" s="3">
        <f>IFERROR(VLOOKUP($A220,'indicadores propios'!$A$4:$I$2026,'indicadores propios'!F$2,FALSE),0)</f>
        <v>0</v>
      </c>
      <c r="F220" s="3">
        <f>IFERROR(VLOOKUP($A220,'indicadores propios'!$A$4:$I$2026,'indicadores propios'!G$2,FALSE),0)</f>
        <v>0</v>
      </c>
      <c r="G220" s="3">
        <f>IFERROR(VLOOKUP($A220,'indicadores propios'!$A$4:$I$2026,'indicadores propios'!H$2,FALSE),0)</f>
        <v>0</v>
      </c>
      <c r="H220" s="3">
        <f>IFERROR(VLOOKUP($A220,'indicadores propios'!$A$4:$I$2026,'indicadores propios'!I$2,FALSE),0)</f>
        <v>0</v>
      </c>
    </row>
    <row r="221" spans="1:8" x14ac:dyDescent="0.3">
      <c r="A221" s="5">
        <v>124002</v>
      </c>
      <c r="B221" s="4" t="s">
        <v>1284</v>
      </c>
      <c r="C221" s="3">
        <f>IFERROR(VLOOKUP($A221,'indicadores propios'!$A$4:$I$2026,'indicadores propios'!D$2,FALSE),0)</f>
        <v>0</v>
      </c>
      <c r="D221" s="3">
        <f>IFERROR(VLOOKUP($A221,'indicadores propios'!$A$4:$I$2026,'indicadores propios'!E$2,FALSE),0)</f>
        <v>0</v>
      </c>
      <c r="E221" s="3">
        <f>IFERROR(VLOOKUP($A221,'indicadores propios'!$A$4:$I$2026,'indicadores propios'!F$2,FALSE),0)</f>
        <v>0</v>
      </c>
      <c r="F221" s="3">
        <f>IFERROR(VLOOKUP($A221,'indicadores propios'!$A$4:$I$2026,'indicadores propios'!G$2,FALSE),0)</f>
        <v>0</v>
      </c>
      <c r="G221" s="3">
        <f>IFERROR(VLOOKUP($A221,'indicadores propios'!$A$4:$I$2026,'indicadores propios'!H$2,FALSE),0)</f>
        <v>0</v>
      </c>
      <c r="H221" s="3">
        <f>IFERROR(VLOOKUP($A221,'indicadores propios'!$A$4:$I$2026,'indicadores propios'!I$2,FALSE),0)</f>
        <v>0</v>
      </c>
    </row>
    <row r="222" spans="1:8" x14ac:dyDescent="0.3">
      <c r="A222" s="5">
        <v>124003</v>
      </c>
      <c r="B222" s="4" t="s">
        <v>1283</v>
      </c>
      <c r="C222" s="3">
        <f>IFERROR(VLOOKUP($A222,'indicadores propios'!$A$4:$I$2026,'indicadores propios'!D$2,FALSE),0)</f>
        <v>0</v>
      </c>
      <c r="D222" s="3">
        <f>IFERROR(VLOOKUP($A222,'indicadores propios'!$A$4:$I$2026,'indicadores propios'!E$2,FALSE),0)</f>
        <v>0</v>
      </c>
      <c r="E222" s="3">
        <f>IFERROR(VLOOKUP($A222,'indicadores propios'!$A$4:$I$2026,'indicadores propios'!F$2,FALSE),0)</f>
        <v>0</v>
      </c>
      <c r="F222" s="3">
        <f>IFERROR(VLOOKUP($A222,'indicadores propios'!$A$4:$I$2026,'indicadores propios'!G$2,FALSE),0)</f>
        <v>0</v>
      </c>
      <c r="G222" s="3">
        <f>IFERROR(VLOOKUP($A222,'indicadores propios'!$A$4:$I$2026,'indicadores propios'!H$2,FALSE),0)</f>
        <v>0</v>
      </c>
      <c r="H222" s="3">
        <f>IFERROR(VLOOKUP($A222,'indicadores propios'!$A$4:$I$2026,'indicadores propios'!I$2,FALSE),0)</f>
        <v>0</v>
      </c>
    </row>
    <row r="223" spans="1:8" x14ac:dyDescent="0.3">
      <c r="A223" s="5">
        <v>124004</v>
      </c>
      <c r="B223" s="4" t="s">
        <v>1282</v>
      </c>
      <c r="C223" s="3">
        <f>IFERROR(VLOOKUP($A223,'indicadores propios'!$A$4:$I$2026,'indicadores propios'!D$2,FALSE),0)</f>
        <v>0</v>
      </c>
      <c r="D223" s="3">
        <f>IFERROR(VLOOKUP($A223,'indicadores propios'!$A$4:$I$2026,'indicadores propios'!E$2,FALSE),0)</f>
        <v>0</v>
      </c>
      <c r="E223" s="3">
        <f>IFERROR(VLOOKUP($A223,'indicadores propios'!$A$4:$I$2026,'indicadores propios'!F$2,FALSE),0)</f>
        <v>0</v>
      </c>
      <c r="F223" s="3">
        <f>IFERROR(VLOOKUP($A223,'indicadores propios'!$A$4:$I$2026,'indicadores propios'!G$2,FALSE),0)</f>
        <v>0</v>
      </c>
      <c r="G223" s="3">
        <f>IFERROR(VLOOKUP($A223,'indicadores propios'!$A$4:$I$2026,'indicadores propios'!H$2,FALSE),0)</f>
        <v>0</v>
      </c>
      <c r="H223" s="3">
        <f>IFERROR(VLOOKUP($A223,'indicadores propios'!$A$4:$I$2026,'indicadores propios'!I$2,FALSE),0)</f>
        <v>0</v>
      </c>
    </row>
    <row r="224" spans="1:8" x14ac:dyDescent="0.3">
      <c r="A224" s="5">
        <v>124005</v>
      </c>
      <c r="B224" s="4" t="s">
        <v>1281</v>
      </c>
      <c r="C224" s="3">
        <f>IFERROR(VLOOKUP($A224,'indicadores propios'!$A$4:$I$2026,'indicadores propios'!D$2,FALSE),0)</f>
        <v>0</v>
      </c>
      <c r="D224" s="3">
        <f>IFERROR(VLOOKUP($A224,'indicadores propios'!$A$4:$I$2026,'indicadores propios'!E$2,FALSE),0)</f>
        <v>0</v>
      </c>
      <c r="E224" s="3">
        <f>IFERROR(VLOOKUP($A224,'indicadores propios'!$A$4:$I$2026,'indicadores propios'!F$2,FALSE),0)</f>
        <v>0</v>
      </c>
      <c r="F224" s="3">
        <f>IFERROR(VLOOKUP($A224,'indicadores propios'!$A$4:$I$2026,'indicadores propios'!G$2,FALSE),0)</f>
        <v>0</v>
      </c>
      <c r="G224" s="3">
        <f>IFERROR(VLOOKUP($A224,'indicadores propios'!$A$4:$I$2026,'indicadores propios'!H$2,FALSE),0)</f>
        <v>0</v>
      </c>
      <c r="H224" s="3">
        <f>IFERROR(VLOOKUP($A224,'indicadores propios'!$A$4:$I$2026,'indicadores propios'!I$2,FALSE),0)</f>
        <v>0</v>
      </c>
    </row>
    <row r="225" spans="1:8" x14ac:dyDescent="0.3">
      <c r="A225" s="5">
        <v>124006</v>
      </c>
      <c r="B225" s="4" t="s">
        <v>1280</v>
      </c>
      <c r="C225" s="3">
        <f>IFERROR(VLOOKUP($A225,'indicadores propios'!$A$4:$I$2026,'indicadores propios'!D$2,FALSE),0)</f>
        <v>0</v>
      </c>
      <c r="D225" s="3">
        <f>IFERROR(VLOOKUP($A225,'indicadores propios'!$A$4:$I$2026,'indicadores propios'!E$2,FALSE),0)</f>
        <v>0</v>
      </c>
      <c r="E225" s="3">
        <f>IFERROR(VLOOKUP($A225,'indicadores propios'!$A$4:$I$2026,'indicadores propios'!F$2,FALSE),0)</f>
        <v>0</v>
      </c>
      <c r="F225" s="3">
        <f>IFERROR(VLOOKUP($A225,'indicadores propios'!$A$4:$I$2026,'indicadores propios'!G$2,FALSE),0)</f>
        <v>0</v>
      </c>
      <c r="G225" s="3">
        <f>IFERROR(VLOOKUP($A225,'indicadores propios'!$A$4:$I$2026,'indicadores propios'!H$2,FALSE),0)</f>
        <v>0</v>
      </c>
      <c r="H225" s="3">
        <f>IFERROR(VLOOKUP($A225,'indicadores propios'!$A$4:$I$2026,'indicadores propios'!I$2,FALSE),0)</f>
        <v>0</v>
      </c>
    </row>
    <row r="226" spans="1:8" x14ac:dyDescent="0.3">
      <c r="A226" s="5">
        <v>124007</v>
      </c>
      <c r="B226" s="4" t="s">
        <v>1279</v>
      </c>
      <c r="C226" s="3">
        <f>IFERROR(VLOOKUP($A226,'indicadores propios'!$A$4:$I$2026,'indicadores propios'!D$2,FALSE),0)</f>
        <v>0</v>
      </c>
      <c r="D226" s="3">
        <f>IFERROR(VLOOKUP($A226,'indicadores propios'!$A$4:$I$2026,'indicadores propios'!E$2,FALSE),0)</f>
        <v>0</v>
      </c>
      <c r="E226" s="3">
        <f>IFERROR(VLOOKUP($A226,'indicadores propios'!$A$4:$I$2026,'indicadores propios'!F$2,FALSE),0)</f>
        <v>0</v>
      </c>
      <c r="F226" s="3">
        <f>IFERROR(VLOOKUP($A226,'indicadores propios'!$A$4:$I$2026,'indicadores propios'!G$2,FALSE),0)</f>
        <v>0</v>
      </c>
      <c r="G226" s="3">
        <f>IFERROR(VLOOKUP($A226,'indicadores propios'!$A$4:$I$2026,'indicadores propios'!H$2,FALSE),0)</f>
        <v>0</v>
      </c>
      <c r="H226" s="3">
        <f>IFERROR(VLOOKUP($A226,'indicadores propios'!$A$4:$I$2026,'indicadores propios'!I$2,FALSE),0)</f>
        <v>0</v>
      </c>
    </row>
    <row r="227" spans="1:8" x14ac:dyDescent="0.3">
      <c r="A227" s="5">
        <v>124008</v>
      </c>
      <c r="B227" s="4" t="s">
        <v>1278</v>
      </c>
      <c r="C227" s="3">
        <f>IFERROR(VLOOKUP($A227,'indicadores propios'!$A$4:$I$2026,'indicadores propios'!D$2,FALSE),0)</f>
        <v>0</v>
      </c>
      <c r="D227" s="3">
        <f>IFERROR(VLOOKUP($A227,'indicadores propios'!$A$4:$I$2026,'indicadores propios'!E$2,FALSE),0)</f>
        <v>0</v>
      </c>
      <c r="E227" s="3">
        <f>IFERROR(VLOOKUP($A227,'indicadores propios'!$A$4:$I$2026,'indicadores propios'!F$2,FALSE),0)</f>
        <v>0</v>
      </c>
      <c r="F227" s="3">
        <f>IFERROR(VLOOKUP($A227,'indicadores propios'!$A$4:$I$2026,'indicadores propios'!G$2,FALSE),0)</f>
        <v>0</v>
      </c>
      <c r="G227" s="3">
        <f>IFERROR(VLOOKUP($A227,'indicadores propios'!$A$4:$I$2026,'indicadores propios'!H$2,FALSE),0)</f>
        <v>0</v>
      </c>
      <c r="H227" s="3">
        <f>IFERROR(VLOOKUP($A227,'indicadores propios'!$A$4:$I$2026,'indicadores propios'!I$2,FALSE),0)</f>
        <v>0</v>
      </c>
    </row>
    <row r="228" spans="1:8" x14ac:dyDescent="0.3">
      <c r="A228" s="5">
        <v>124009</v>
      </c>
      <c r="B228" s="4" t="s">
        <v>1277</v>
      </c>
      <c r="C228" s="3">
        <f>IFERROR(VLOOKUP($A228,'indicadores propios'!$A$4:$I$2026,'indicadores propios'!D$2,FALSE),0)</f>
        <v>0</v>
      </c>
      <c r="D228" s="3">
        <f>IFERROR(VLOOKUP($A228,'indicadores propios'!$A$4:$I$2026,'indicadores propios'!E$2,FALSE),0)</f>
        <v>0</v>
      </c>
      <c r="E228" s="3">
        <f>IFERROR(VLOOKUP($A228,'indicadores propios'!$A$4:$I$2026,'indicadores propios'!F$2,FALSE),0)</f>
        <v>0</v>
      </c>
      <c r="F228" s="3">
        <f>IFERROR(VLOOKUP($A228,'indicadores propios'!$A$4:$I$2026,'indicadores propios'!G$2,FALSE),0)</f>
        <v>0</v>
      </c>
      <c r="G228" s="3">
        <f>IFERROR(VLOOKUP($A228,'indicadores propios'!$A$4:$I$2026,'indicadores propios'!H$2,FALSE),0)</f>
        <v>0</v>
      </c>
      <c r="H228" s="3">
        <f>IFERROR(VLOOKUP($A228,'indicadores propios'!$A$4:$I$2026,'indicadores propios'!I$2,FALSE),0)</f>
        <v>0</v>
      </c>
    </row>
    <row r="229" spans="1:8" x14ac:dyDescent="0.3">
      <c r="A229" s="5">
        <v>124010</v>
      </c>
      <c r="B229" s="4" t="s">
        <v>1276</v>
      </c>
      <c r="C229" s="3">
        <f>IFERROR(VLOOKUP($A229,'indicadores propios'!$A$4:$I$2026,'indicadores propios'!D$2,FALSE),0)</f>
        <v>0</v>
      </c>
      <c r="D229" s="3">
        <f>IFERROR(VLOOKUP($A229,'indicadores propios'!$A$4:$I$2026,'indicadores propios'!E$2,FALSE),0)</f>
        <v>0</v>
      </c>
      <c r="E229" s="3">
        <f>IFERROR(VLOOKUP($A229,'indicadores propios'!$A$4:$I$2026,'indicadores propios'!F$2,FALSE),0)</f>
        <v>0</v>
      </c>
      <c r="F229" s="3">
        <f>IFERROR(VLOOKUP($A229,'indicadores propios'!$A$4:$I$2026,'indicadores propios'!G$2,FALSE),0)</f>
        <v>0</v>
      </c>
      <c r="G229" s="3">
        <f>IFERROR(VLOOKUP($A229,'indicadores propios'!$A$4:$I$2026,'indicadores propios'!H$2,FALSE),0)</f>
        <v>0</v>
      </c>
      <c r="H229" s="3">
        <f>IFERROR(VLOOKUP($A229,'indicadores propios'!$A$4:$I$2026,'indicadores propios'!I$2,FALSE),0)</f>
        <v>0</v>
      </c>
    </row>
    <row r="230" spans="1:8" x14ac:dyDescent="0.3">
      <c r="A230" s="5">
        <v>130000</v>
      </c>
      <c r="B230" s="4" t="s">
        <v>1275</v>
      </c>
      <c r="C230" s="3">
        <f>IFERROR(VLOOKUP($A230,'indicadores propios'!$A$4:$I$2026,'indicadores propios'!D$2,FALSE),0)</f>
        <v>0</v>
      </c>
      <c r="D230" s="3">
        <f>IFERROR(VLOOKUP($A230,'indicadores propios'!$A$4:$I$2026,'indicadores propios'!E$2,FALSE),0)</f>
        <v>0</v>
      </c>
      <c r="E230" s="3">
        <f>IFERROR(VLOOKUP($A230,'indicadores propios'!$A$4:$I$2026,'indicadores propios'!F$2,FALSE),0)</f>
        <v>0</v>
      </c>
      <c r="F230" s="3">
        <f>IFERROR(VLOOKUP($A230,'indicadores propios'!$A$4:$I$2026,'indicadores propios'!G$2,FALSE),0)</f>
        <v>0</v>
      </c>
      <c r="G230" s="3">
        <f>IFERROR(VLOOKUP($A230,'indicadores propios'!$A$4:$I$2026,'indicadores propios'!H$2,FALSE),0)</f>
        <v>0</v>
      </c>
      <c r="H230" s="3">
        <f>IFERROR(VLOOKUP($A230,'indicadores propios'!$A$4:$I$2026,'indicadores propios'!I$2,FALSE),0)</f>
        <v>0</v>
      </c>
    </row>
    <row r="231" spans="1:8" x14ac:dyDescent="0.3">
      <c r="A231" s="5">
        <v>130500</v>
      </c>
      <c r="B231" s="4" t="s">
        <v>1274</v>
      </c>
      <c r="C231" s="3">
        <f>IFERROR(VLOOKUP($A231,'indicadores propios'!$A$4:$I$2026,'indicadores propios'!D$2,FALSE),0)</f>
        <v>0</v>
      </c>
      <c r="D231" s="3">
        <f>IFERROR(VLOOKUP($A231,'indicadores propios'!$A$4:$I$2026,'indicadores propios'!E$2,FALSE),0)</f>
        <v>0</v>
      </c>
      <c r="E231" s="3">
        <f>IFERROR(VLOOKUP($A231,'indicadores propios'!$A$4:$I$2026,'indicadores propios'!F$2,FALSE),0)</f>
        <v>0</v>
      </c>
      <c r="F231" s="3">
        <f>IFERROR(VLOOKUP($A231,'indicadores propios'!$A$4:$I$2026,'indicadores propios'!G$2,FALSE),0)</f>
        <v>0</v>
      </c>
      <c r="G231" s="3">
        <f>IFERROR(VLOOKUP($A231,'indicadores propios'!$A$4:$I$2026,'indicadores propios'!H$2,FALSE),0)</f>
        <v>0</v>
      </c>
      <c r="H231" s="3">
        <f>IFERROR(VLOOKUP($A231,'indicadores propios'!$A$4:$I$2026,'indicadores propios'!I$2,FALSE),0)</f>
        <v>0</v>
      </c>
    </row>
    <row r="232" spans="1:8" x14ac:dyDescent="0.3">
      <c r="A232" s="5">
        <v>130510</v>
      </c>
      <c r="B232" s="4" t="s">
        <v>1273</v>
      </c>
      <c r="C232" s="3">
        <f>IFERROR(VLOOKUP($A232,'indicadores propios'!$A$4:$I$2026,'indicadores propios'!D$2,FALSE),0)</f>
        <v>0</v>
      </c>
      <c r="D232" s="3">
        <f>IFERROR(VLOOKUP($A232,'indicadores propios'!$A$4:$I$2026,'indicadores propios'!E$2,FALSE),0)</f>
        <v>0</v>
      </c>
      <c r="E232" s="3">
        <f>IFERROR(VLOOKUP($A232,'indicadores propios'!$A$4:$I$2026,'indicadores propios'!F$2,FALSE),0)</f>
        <v>0</v>
      </c>
      <c r="F232" s="3">
        <f>IFERROR(VLOOKUP($A232,'indicadores propios'!$A$4:$I$2026,'indicadores propios'!G$2,FALSE),0)</f>
        <v>0</v>
      </c>
      <c r="G232" s="3">
        <f>IFERROR(VLOOKUP($A232,'indicadores propios'!$A$4:$I$2026,'indicadores propios'!H$2,FALSE),0)</f>
        <v>0</v>
      </c>
      <c r="H232" s="3">
        <f>IFERROR(VLOOKUP($A232,'indicadores propios'!$A$4:$I$2026,'indicadores propios'!I$2,FALSE),0)</f>
        <v>0</v>
      </c>
    </row>
    <row r="233" spans="1:8" x14ac:dyDescent="0.3">
      <c r="A233" s="5">
        <v>130515</v>
      </c>
      <c r="B233" s="4" t="s">
        <v>1272</v>
      </c>
      <c r="C233" s="3">
        <f>IFERROR(VLOOKUP($A233,'indicadores propios'!$A$4:$I$2026,'indicadores propios'!D$2,FALSE),0)</f>
        <v>0</v>
      </c>
      <c r="D233" s="3">
        <f>IFERROR(VLOOKUP($A233,'indicadores propios'!$A$4:$I$2026,'indicadores propios'!E$2,FALSE),0)</f>
        <v>0</v>
      </c>
      <c r="E233" s="3">
        <f>IFERROR(VLOOKUP($A233,'indicadores propios'!$A$4:$I$2026,'indicadores propios'!F$2,FALSE),0)</f>
        <v>0</v>
      </c>
      <c r="F233" s="3">
        <f>IFERROR(VLOOKUP($A233,'indicadores propios'!$A$4:$I$2026,'indicadores propios'!G$2,FALSE),0)</f>
        <v>0</v>
      </c>
      <c r="G233" s="3">
        <f>IFERROR(VLOOKUP($A233,'indicadores propios'!$A$4:$I$2026,'indicadores propios'!H$2,FALSE),0)</f>
        <v>0</v>
      </c>
      <c r="H233" s="3">
        <f>IFERROR(VLOOKUP($A233,'indicadores propios'!$A$4:$I$2026,'indicadores propios'!I$2,FALSE),0)</f>
        <v>0</v>
      </c>
    </row>
    <row r="234" spans="1:8" x14ac:dyDescent="0.3">
      <c r="A234" s="5">
        <v>130520</v>
      </c>
      <c r="B234" s="4" t="s">
        <v>1271</v>
      </c>
      <c r="C234" s="3">
        <f>IFERROR(VLOOKUP($A234,'indicadores propios'!$A$4:$I$2026,'indicadores propios'!D$2,FALSE),0)</f>
        <v>0</v>
      </c>
      <c r="D234" s="3">
        <f>IFERROR(VLOOKUP($A234,'indicadores propios'!$A$4:$I$2026,'indicadores propios'!E$2,FALSE),0)</f>
        <v>0</v>
      </c>
      <c r="E234" s="3">
        <f>IFERROR(VLOOKUP($A234,'indicadores propios'!$A$4:$I$2026,'indicadores propios'!F$2,FALSE),0)</f>
        <v>0</v>
      </c>
      <c r="F234" s="3">
        <f>IFERROR(VLOOKUP($A234,'indicadores propios'!$A$4:$I$2026,'indicadores propios'!G$2,FALSE),0)</f>
        <v>0</v>
      </c>
      <c r="G234" s="3">
        <f>IFERROR(VLOOKUP($A234,'indicadores propios'!$A$4:$I$2026,'indicadores propios'!H$2,FALSE),0)</f>
        <v>0</v>
      </c>
      <c r="H234" s="3">
        <f>IFERROR(VLOOKUP($A234,'indicadores propios'!$A$4:$I$2026,'indicadores propios'!I$2,FALSE),0)</f>
        <v>0</v>
      </c>
    </row>
    <row r="235" spans="1:8" x14ac:dyDescent="0.3">
      <c r="A235" s="5">
        <v>130525</v>
      </c>
      <c r="B235" s="4" t="s">
        <v>555</v>
      </c>
      <c r="C235" s="3">
        <f>IFERROR(VLOOKUP($A235,'indicadores propios'!$A$4:$I$2026,'indicadores propios'!D$2,FALSE),0)</f>
        <v>0</v>
      </c>
      <c r="D235" s="3">
        <f>IFERROR(VLOOKUP($A235,'indicadores propios'!$A$4:$I$2026,'indicadores propios'!E$2,FALSE),0)</f>
        <v>0</v>
      </c>
      <c r="E235" s="3">
        <f>IFERROR(VLOOKUP($A235,'indicadores propios'!$A$4:$I$2026,'indicadores propios'!F$2,FALSE),0)</f>
        <v>0</v>
      </c>
      <c r="F235" s="3">
        <f>IFERROR(VLOOKUP($A235,'indicadores propios'!$A$4:$I$2026,'indicadores propios'!G$2,FALSE),0)</f>
        <v>0</v>
      </c>
      <c r="G235" s="3">
        <f>IFERROR(VLOOKUP($A235,'indicadores propios'!$A$4:$I$2026,'indicadores propios'!H$2,FALSE),0)</f>
        <v>0</v>
      </c>
      <c r="H235" s="3">
        <f>IFERROR(VLOOKUP($A235,'indicadores propios'!$A$4:$I$2026,'indicadores propios'!I$2,FALSE),0)</f>
        <v>0</v>
      </c>
    </row>
    <row r="236" spans="1:8" x14ac:dyDescent="0.3">
      <c r="A236" s="5">
        <v>130530</v>
      </c>
      <c r="B236" s="4" t="s">
        <v>1270</v>
      </c>
      <c r="C236" s="3">
        <f>IFERROR(VLOOKUP($A236,'indicadores propios'!$A$4:$I$2026,'indicadores propios'!D$2,FALSE),0)</f>
        <v>0</v>
      </c>
      <c r="D236" s="3">
        <f>IFERROR(VLOOKUP($A236,'indicadores propios'!$A$4:$I$2026,'indicadores propios'!E$2,FALSE),0)</f>
        <v>0</v>
      </c>
      <c r="E236" s="3">
        <f>IFERROR(VLOOKUP($A236,'indicadores propios'!$A$4:$I$2026,'indicadores propios'!F$2,FALSE),0)</f>
        <v>0</v>
      </c>
      <c r="F236" s="3">
        <f>IFERROR(VLOOKUP($A236,'indicadores propios'!$A$4:$I$2026,'indicadores propios'!G$2,FALSE),0)</f>
        <v>0</v>
      </c>
      <c r="G236" s="3">
        <f>IFERROR(VLOOKUP($A236,'indicadores propios'!$A$4:$I$2026,'indicadores propios'!H$2,FALSE),0)</f>
        <v>0</v>
      </c>
      <c r="H236" s="3">
        <f>IFERROR(VLOOKUP($A236,'indicadores propios'!$A$4:$I$2026,'indicadores propios'!I$2,FALSE),0)</f>
        <v>0</v>
      </c>
    </row>
    <row r="237" spans="1:8" x14ac:dyDescent="0.3">
      <c r="A237" s="5">
        <v>130535</v>
      </c>
      <c r="B237" s="4" t="s">
        <v>558</v>
      </c>
      <c r="C237" s="3">
        <f>IFERROR(VLOOKUP($A237,'indicadores propios'!$A$4:$I$2026,'indicadores propios'!D$2,FALSE),0)</f>
        <v>0</v>
      </c>
      <c r="D237" s="3">
        <f>IFERROR(VLOOKUP($A237,'indicadores propios'!$A$4:$I$2026,'indicadores propios'!E$2,FALSE),0)</f>
        <v>0</v>
      </c>
      <c r="E237" s="3">
        <f>IFERROR(VLOOKUP($A237,'indicadores propios'!$A$4:$I$2026,'indicadores propios'!F$2,FALSE),0)</f>
        <v>0</v>
      </c>
      <c r="F237" s="3">
        <f>IFERROR(VLOOKUP($A237,'indicadores propios'!$A$4:$I$2026,'indicadores propios'!G$2,FALSE),0)</f>
        <v>0</v>
      </c>
      <c r="G237" s="3">
        <f>IFERROR(VLOOKUP($A237,'indicadores propios'!$A$4:$I$2026,'indicadores propios'!H$2,FALSE),0)</f>
        <v>0</v>
      </c>
      <c r="H237" s="3">
        <f>IFERROR(VLOOKUP($A237,'indicadores propios'!$A$4:$I$2026,'indicadores propios'!I$2,FALSE),0)</f>
        <v>0</v>
      </c>
    </row>
    <row r="238" spans="1:8" x14ac:dyDescent="0.3">
      <c r="A238" s="5">
        <v>130540</v>
      </c>
      <c r="B238" s="4" t="s">
        <v>1269</v>
      </c>
      <c r="C238" s="3">
        <f>IFERROR(VLOOKUP($A238,'indicadores propios'!$A$4:$I$2026,'indicadores propios'!D$2,FALSE),0)</f>
        <v>0</v>
      </c>
      <c r="D238" s="3">
        <f>IFERROR(VLOOKUP($A238,'indicadores propios'!$A$4:$I$2026,'indicadores propios'!E$2,FALSE),0)</f>
        <v>0</v>
      </c>
      <c r="E238" s="3">
        <f>IFERROR(VLOOKUP($A238,'indicadores propios'!$A$4:$I$2026,'indicadores propios'!F$2,FALSE),0)</f>
        <v>0</v>
      </c>
      <c r="F238" s="3">
        <f>IFERROR(VLOOKUP($A238,'indicadores propios'!$A$4:$I$2026,'indicadores propios'!G$2,FALSE),0)</f>
        <v>0</v>
      </c>
      <c r="G238" s="3">
        <f>IFERROR(VLOOKUP($A238,'indicadores propios'!$A$4:$I$2026,'indicadores propios'!H$2,FALSE),0)</f>
        <v>0</v>
      </c>
      <c r="H238" s="3">
        <f>IFERROR(VLOOKUP($A238,'indicadores propios'!$A$4:$I$2026,'indicadores propios'!I$2,FALSE),0)</f>
        <v>0</v>
      </c>
    </row>
    <row r="239" spans="1:8" x14ac:dyDescent="0.3">
      <c r="A239" s="5">
        <v>130599</v>
      </c>
      <c r="B239" s="4" t="s">
        <v>1268</v>
      </c>
      <c r="C239" s="3">
        <f>IFERROR(VLOOKUP($A239,'indicadores propios'!$A$4:$I$2026,'indicadores propios'!D$2,FALSE),0)</f>
        <v>0</v>
      </c>
      <c r="D239" s="3">
        <f>IFERROR(VLOOKUP($A239,'indicadores propios'!$A$4:$I$2026,'indicadores propios'!E$2,FALSE),0)</f>
        <v>0</v>
      </c>
      <c r="E239" s="3">
        <f>IFERROR(VLOOKUP($A239,'indicadores propios'!$A$4:$I$2026,'indicadores propios'!F$2,FALSE),0)</f>
        <v>0</v>
      </c>
      <c r="F239" s="3">
        <f>IFERROR(VLOOKUP($A239,'indicadores propios'!$A$4:$I$2026,'indicadores propios'!G$2,FALSE),0)</f>
        <v>0</v>
      </c>
      <c r="G239" s="3">
        <f>IFERROR(VLOOKUP($A239,'indicadores propios'!$A$4:$I$2026,'indicadores propios'!H$2,FALSE),0)</f>
        <v>0</v>
      </c>
      <c r="H239" s="3">
        <f>IFERROR(VLOOKUP($A239,'indicadores propios'!$A$4:$I$2026,'indicadores propios'!I$2,FALSE),0)</f>
        <v>0</v>
      </c>
    </row>
    <row r="240" spans="1:8" x14ac:dyDescent="0.3">
      <c r="A240" s="5">
        <v>131000</v>
      </c>
      <c r="B240" s="4" t="s">
        <v>1267</v>
      </c>
      <c r="C240" s="3">
        <f>IFERROR(VLOOKUP($A240,'indicadores propios'!$A$4:$I$2026,'indicadores propios'!D$2,FALSE),0)</f>
        <v>0</v>
      </c>
      <c r="D240" s="3">
        <f>IFERROR(VLOOKUP($A240,'indicadores propios'!$A$4:$I$2026,'indicadores propios'!E$2,FALSE),0)</f>
        <v>0</v>
      </c>
      <c r="E240" s="3">
        <f>IFERROR(VLOOKUP($A240,'indicadores propios'!$A$4:$I$2026,'indicadores propios'!F$2,FALSE),0)</f>
        <v>0</v>
      </c>
      <c r="F240" s="3">
        <f>IFERROR(VLOOKUP($A240,'indicadores propios'!$A$4:$I$2026,'indicadores propios'!G$2,FALSE),0)</f>
        <v>0</v>
      </c>
      <c r="G240" s="3">
        <f>IFERROR(VLOOKUP($A240,'indicadores propios'!$A$4:$I$2026,'indicadores propios'!H$2,FALSE),0)</f>
        <v>0</v>
      </c>
      <c r="H240" s="3">
        <f>IFERROR(VLOOKUP($A240,'indicadores propios'!$A$4:$I$2026,'indicadores propios'!I$2,FALSE),0)</f>
        <v>0</v>
      </c>
    </row>
    <row r="241" spans="1:8" x14ac:dyDescent="0.3">
      <c r="A241" s="5">
        <v>131005</v>
      </c>
      <c r="B241" s="4" t="s">
        <v>1266</v>
      </c>
      <c r="C241" s="3">
        <f>IFERROR(VLOOKUP($A241,'indicadores propios'!$A$4:$I$2026,'indicadores propios'!D$2,FALSE),0)</f>
        <v>0</v>
      </c>
      <c r="D241" s="3">
        <f>IFERROR(VLOOKUP($A241,'indicadores propios'!$A$4:$I$2026,'indicadores propios'!E$2,FALSE),0)</f>
        <v>0</v>
      </c>
      <c r="E241" s="3">
        <f>IFERROR(VLOOKUP($A241,'indicadores propios'!$A$4:$I$2026,'indicadores propios'!F$2,FALSE),0)</f>
        <v>0</v>
      </c>
      <c r="F241" s="3">
        <f>IFERROR(VLOOKUP($A241,'indicadores propios'!$A$4:$I$2026,'indicadores propios'!G$2,FALSE),0)</f>
        <v>0</v>
      </c>
      <c r="G241" s="3">
        <f>IFERROR(VLOOKUP($A241,'indicadores propios'!$A$4:$I$2026,'indicadores propios'!H$2,FALSE),0)</f>
        <v>0</v>
      </c>
      <c r="H241" s="3">
        <f>IFERROR(VLOOKUP($A241,'indicadores propios'!$A$4:$I$2026,'indicadores propios'!I$2,FALSE),0)</f>
        <v>0</v>
      </c>
    </row>
    <row r="242" spans="1:8" x14ac:dyDescent="0.3">
      <c r="A242" s="5">
        <v>131010</v>
      </c>
      <c r="B242" s="4" t="s">
        <v>1265</v>
      </c>
      <c r="C242" s="3">
        <f>IFERROR(VLOOKUP($A242,'indicadores propios'!$A$4:$I$2026,'indicadores propios'!D$2,FALSE),0)</f>
        <v>0</v>
      </c>
      <c r="D242" s="3">
        <f>IFERROR(VLOOKUP($A242,'indicadores propios'!$A$4:$I$2026,'indicadores propios'!E$2,FALSE),0)</f>
        <v>0</v>
      </c>
      <c r="E242" s="3">
        <f>IFERROR(VLOOKUP($A242,'indicadores propios'!$A$4:$I$2026,'indicadores propios'!F$2,FALSE),0)</f>
        <v>0</v>
      </c>
      <c r="F242" s="3">
        <f>IFERROR(VLOOKUP($A242,'indicadores propios'!$A$4:$I$2026,'indicadores propios'!G$2,FALSE),0)</f>
        <v>0</v>
      </c>
      <c r="G242" s="3">
        <f>IFERROR(VLOOKUP($A242,'indicadores propios'!$A$4:$I$2026,'indicadores propios'!H$2,FALSE),0)</f>
        <v>0</v>
      </c>
      <c r="H242" s="3">
        <f>IFERROR(VLOOKUP($A242,'indicadores propios'!$A$4:$I$2026,'indicadores propios'!I$2,FALSE),0)</f>
        <v>0</v>
      </c>
    </row>
    <row r="243" spans="1:8" x14ac:dyDescent="0.3">
      <c r="A243" s="5">
        <v>131015</v>
      </c>
      <c r="B243" s="4" t="s">
        <v>1264</v>
      </c>
      <c r="C243" s="3">
        <f>IFERROR(VLOOKUP($A243,'indicadores propios'!$A$4:$I$2026,'indicadores propios'!D$2,FALSE),0)</f>
        <v>0</v>
      </c>
      <c r="D243" s="3">
        <f>IFERROR(VLOOKUP($A243,'indicadores propios'!$A$4:$I$2026,'indicadores propios'!E$2,FALSE),0)</f>
        <v>0</v>
      </c>
      <c r="E243" s="3">
        <f>IFERROR(VLOOKUP($A243,'indicadores propios'!$A$4:$I$2026,'indicadores propios'!F$2,FALSE),0)</f>
        <v>0</v>
      </c>
      <c r="F243" s="3">
        <f>IFERROR(VLOOKUP($A243,'indicadores propios'!$A$4:$I$2026,'indicadores propios'!G$2,FALSE),0)</f>
        <v>0</v>
      </c>
      <c r="G243" s="3">
        <f>IFERROR(VLOOKUP($A243,'indicadores propios'!$A$4:$I$2026,'indicadores propios'!H$2,FALSE),0)</f>
        <v>0</v>
      </c>
      <c r="H243" s="3">
        <f>IFERROR(VLOOKUP($A243,'indicadores propios'!$A$4:$I$2026,'indicadores propios'!I$2,FALSE),0)</f>
        <v>0</v>
      </c>
    </row>
    <row r="244" spans="1:8" x14ac:dyDescent="0.3">
      <c r="A244" s="5">
        <v>131020</v>
      </c>
      <c r="B244" s="4" t="s">
        <v>1263</v>
      </c>
      <c r="C244" s="3">
        <f>IFERROR(VLOOKUP($A244,'indicadores propios'!$A$4:$I$2026,'indicadores propios'!D$2,FALSE),0)</f>
        <v>0</v>
      </c>
      <c r="D244" s="3">
        <f>IFERROR(VLOOKUP($A244,'indicadores propios'!$A$4:$I$2026,'indicadores propios'!E$2,FALSE),0)</f>
        <v>0</v>
      </c>
      <c r="E244" s="3">
        <f>IFERROR(VLOOKUP($A244,'indicadores propios'!$A$4:$I$2026,'indicadores propios'!F$2,FALSE),0)</f>
        <v>0</v>
      </c>
      <c r="F244" s="3">
        <f>IFERROR(VLOOKUP($A244,'indicadores propios'!$A$4:$I$2026,'indicadores propios'!G$2,FALSE),0)</f>
        <v>0</v>
      </c>
      <c r="G244" s="3">
        <f>IFERROR(VLOOKUP($A244,'indicadores propios'!$A$4:$I$2026,'indicadores propios'!H$2,FALSE),0)</f>
        <v>0</v>
      </c>
      <c r="H244" s="3">
        <f>IFERROR(VLOOKUP($A244,'indicadores propios'!$A$4:$I$2026,'indicadores propios'!I$2,FALSE),0)</f>
        <v>0</v>
      </c>
    </row>
    <row r="245" spans="1:8" x14ac:dyDescent="0.3">
      <c r="A245" s="5">
        <v>131025</v>
      </c>
      <c r="B245" s="4" t="s">
        <v>1262</v>
      </c>
      <c r="C245" s="3">
        <f>IFERROR(VLOOKUP($A245,'indicadores propios'!$A$4:$I$2026,'indicadores propios'!D$2,FALSE),0)</f>
        <v>0</v>
      </c>
      <c r="D245" s="3">
        <f>IFERROR(VLOOKUP($A245,'indicadores propios'!$A$4:$I$2026,'indicadores propios'!E$2,FALSE),0)</f>
        <v>0</v>
      </c>
      <c r="E245" s="3">
        <f>IFERROR(VLOOKUP($A245,'indicadores propios'!$A$4:$I$2026,'indicadores propios'!F$2,FALSE),0)</f>
        <v>0</v>
      </c>
      <c r="F245" s="3">
        <f>IFERROR(VLOOKUP($A245,'indicadores propios'!$A$4:$I$2026,'indicadores propios'!G$2,FALSE),0)</f>
        <v>0</v>
      </c>
      <c r="G245" s="3">
        <f>IFERROR(VLOOKUP($A245,'indicadores propios'!$A$4:$I$2026,'indicadores propios'!H$2,FALSE),0)</f>
        <v>0</v>
      </c>
      <c r="H245" s="3">
        <f>IFERROR(VLOOKUP($A245,'indicadores propios'!$A$4:$I$2026,'indicadores propios'!I$2,FALSE),0)</f>
        <v>0</v>
      </c>
    </row>
    <row r="246" spans="1:8" x14ac:dyDescent="0.3">
      <c r="A246" s="5">
        <v>131030</v>
      </c>
      <c r="B246" s="4" t="s">
        <v>1261</v>
      </c>
      <c r="C246" s="3">
        <f>IFERROR(VLOOKUP($A246,'indicadores propios'!$A$4:$I$2026,'indicadores propios'!D$2,FALSE),0)</f>
        <v>0</v>
      </c>
      <c r="D246" s="3">
        <f>IFERROR(VLOOKUP($A246,'indicadores propios'!$A$4:$I$2026,'indicadores propios'!E$2,FALSE),0)</f>
        <v>0</v>
      </c>
      <c r="E246" s="3">
        <f>IFERROR(VLOOKUP($A246,'indicadores propios'!$A$4:$I$2026,'indicadores propios'!F$2,FALSE),0)</f>
        <v>0</v>
      </c>
      <c r="F246" s="3">
        <f>IFERROR(VLOOKUP($A246,'indicadores propios'!$A$4:$I$2026,'indicadores propios'!G$2,FALSE),0)</f>
        <v>0</v>
      </c>
      <c r="G246" s="3">
        <f>IFERROR(VLOOKUP($A246,'indicadores propios'!$A$4:$I$2026,'indicadores propios'!H$2,FALSE),0)</f>
        <v>0</v>
      </c>
      <c r="H246" s="3">
        <f>IFERROR(VLOOKUP($A246,'indicadores propios'!$A$4:$I$2026,'indicadores propios'!I$2,FALSE),0)</f>
        <v>0</v>
      </c>
    </row>
    <row r="247" spans="1:8" x14ac:dyDescent="0.3">
      <c r="A247" s="5">
        <v>131040</v>
      </c>
      <c r="B247" s="4" t="s">
        <v>1260</v>
      </c>
      <c r="C247" s="3">
        <f>IFERROR(VLOOKUP($A247,'indicadores propios'!$A$4:$I$2026,'indicadores propios'!D$2,FALSE),0)</f>
        <v>0</v>
      </c>
      <c r="D247" s="3">
        <f>IFERROR(VLOOKUP($A247,'indicadores propios'!$A$4:$I$2026,'indicadores propios'!E$2,FALSE),0)</f>
        <v>0</v>
      </c>
      <c r="E247" s="3">
        <f>IFERROR(VLOOKUP($A247,'indicadores propios'!$A$4:$I$2026,'indicadores propios'!F$2,FALSE),0)</f>
        <v>0</v>
      </c>
      <c r="F247" s="3">
        <f>IFERROR(VLOOKUP($A247,'indicadores propios'!$A$4:$I$2026,'indicadores propios'!G$2,FALSE),0)</f>
        <v>0</v>
      </c>
      <c r="G247" s="3">
        <f>IFERROR(VLOOKUP($A247,'indicadores propios'!$A$4:$I$2026,'indicadores propios'!H$2,FALSE),0)</f>
        <v>0</v>
      </c>
      <c r="H247" s="3">
        <f>IFERROR(VLOOKUP($A247,'indicadores propios'!$A$4:$I$2026,'indicadores propios'!I$2,FALSE),0)</f>
        <v>0</v>
      </c>
    </row>
    <row r="248" spans="1:8" x14ac:dyDescent="0.3">
      <c r="A248" s="5">
        <v>131099</v>
      </c>
      <c r="B248" s="4" t="s">
        <v>1259</v>
      </c>
      <c r="C248" s="3">
        <f>IFERROR(VLOOKUP($A248,'indicadores propios'!$A$4:$I$2026,'indicadores propios'!D$2,FALSE),0)</f>
        <v>0</v>
      </c>
      <c r="D248" s="3">
        <f>IFERROR(VLOOKUP($A248,'indicadores propios'!$A$4:$I$2026,'indicadores propios'!E$2,FALSE),0)</f>
        <v>0</v>
      </c>
      <c r="E248" s="3">
        <f>IFERROR(VLOOKUP($A248,'indicadores propios'!$A$4:$I$2026,'indicadores propios'!F$2,FALSE),0)</f>
        <v>0</v>
      </c>
      <c r="F248" s="3">
        <f>IFERROR(VLOOKUP($A248,'indicadores propios'!$A$4:$I$2026,'indicadores propios'!G$2,FALSE),0)</f>
        <v>0</v>
      </c>
      <c r="G248" s="3">
        <f>IFERROR(VLOOKUP($A248,'indicadores propios'!$A$4:$I$2026,'indicadores propios'!H$2,FALSE),0)</f>
        <v>0</v>
      </c>
      <c r="H248" s="3">
        <f>IFERROR(VLOOKUP($A248,'indicadores propios'!$A$4:$I$2026,'indicadores propios'!I$2,FALSE),0)</f>
        <v>0</v>
      </c>
    </row>
    <row r="249" spans="1:8" x14ac:dyDescent="0.3">
      <c r="A249" s="5">
        <v>131500</v>
      </c>
      <c r="B249" s="4" t="s">
        <v>1258</v>
      </c>
      <c r="C249" s="3">
        <f>IFERROR(VLOOKUP($A249,'indicadores propios'!$A$4:$I$2026,'indicadores propios'!D$2,FALSE),0)</f>
        <v>0</v>
      </c>
      <c r="D249" s="3">
        <f>IFERROR(VLOOKUP($A249,'indicadores propios'!$A$4:$I$2026,'indicadores propios'!E$2,FALSE),0)</f>
        <v>0</v>
      </c>
      <c r="E249" s="3">
        <f>IFERROR(VLOOKUP($A249,'indicadores propios'!$A$4:$I$2026,'indicadores propios'!F$2,FALSE),0)</f>
        <v>0</v>
      </c>
      <c r="F249" s="3">
        <f>IFERROR(VLOOKUP($A249,'indicadores propios'!$A$4:$I$2026,'indicadores propios'!G$2,FALSE),0)</f>
        <v>0</v>
      </c>
      <c r="G249" s="3">
        <f>IFERROR(VLOOKUP($A249,'indicadores propios'!$A$4:$I$2026,'indicadores propios'!H$2,FALSE),0)</f>
        <v>0</v>
      </c>
      <c r="H249" s="3">
        <f>IFERROR(VLOOKUP($A249,'indicadores propios'!$A$4:$I$2026,'indicadores propios'!I$2,FALSE),0)</f>
        <v>0</v>
      </c>
    </row>
    <row r="250" spans="1:8" x14ac:dyDescent="0.3">
      <c r="A250" s="5">
        <v>131501</v>
      </c>
      <c r="B250" s="4" t="s">
        <v>1257</v>
      </c>
      <c r="C250" s="3">
        <f>IFERROR(VLOOKUP($A250,'indicadores propios'!$A$4:$I$2026,'indicadores propios'!D$2,FALSE),0)</f>
        <v>0</v>
      </c>
      <c r="D250" s="3">
        <f>IFERROR(VLOOKUP($A250,'indicadores propios'!$A$4:$I$2026,'indicadores propios'!E$2,FALSE),0)</f>
        <v>0</v>
      </c>
      <c r="E250" s="3">
        <f>IFERROR(VLOOKUP($A250,'indicadores propios'!$A$4:$I$2026,'indicadores propios'!F$2,FALSE),0)</f>
        <v>0</v>
      </c>
      <c r="F250" s="3">
        <f>IFERROR(VLOOKUP($A250,'indicadores propios'!$A$4:$I$2026,'indicadores propios'!G$2,FALSE),0)</f>
        <v>0</v>
      </c>
      <c r="G250" s="3">
        <f>IFERROR(VLOOKUP($A250,'indicadores propios'!$A$4:$I$2026,'indicadores propios'!H$2,FALSE),0)</f>
        <v>0</v>
      </c>
      <c r="H250" s="3">
        <f>IFERROR(VLOOKUP($A250,'indicadores propios'!$A$4:$I$2026,'indicadores propios'!I$2,FALSE),0)</f>
        <v>0</v>
      </c>
    </row>
    <row r="251" spans="1:8" x14ac:dyDescent="0.3">
      <c r="A251" s="5">
        <v>131502</v>
      </c>
      <c r="B251" s="4" t="s">
        <v>1256</v>
      </c>
      <c r="C251" s="3">
        <f>IFERROR(VLOOKUP($A251,'indicadores propios'!$A$4:$I$2026,'indicadores propios'!D$2,FALSE),0)</f>
        <v>0</v>
      </c>
      <c r="D251" s="3">
        <f>IFERROR(VLOOKUP($A251,'indicadores propios'!$A$4:$I$2026,'indicadores propios'!E$2,FALSE),0)</f>
        <v>0</v>
      </c>
      <c r="E251" s="3">
        <f>IFERROR(VLOOKUP($A251,'indicadores propios'!$A$4:$I$2026,'indicadores propios'!F$2,FALSE),0)</f>
        <v>0</v>
      </c>
      <c r="F251" s="3">
        <f>IFERROR(VLOOKUP($A251,'indicadores propios'!$A$4:$I$2026,'indicadores propios'!G$2,FALSE),0)</f>
        <v>0</v>
      </c>
      <c r="G251" s="3">
        <f>IFERROR(VLOOKUP($A251,'indicadores propios'!$A$4:$I$2026,'indicadores propios'!H$2,FALSE),0)</f>
        <v>0</v>
      </c>
      <c r="H251" s="3">
        <f>IFERROR(VLOOKUP($A251,'indicadores propios'!$A$4:$I$2026,'indicadores propios'!I$2,FALSE),0)</f>
        <v>0</v>
      </c>
    </row>
    <row r="252" spans="1:8" x14ac:dyDescent="0.3">
      <c r="A252" s="5">
        <v>131503</v>
      </c>
      <c r="B252" s="4" t="s">
        <v>1255</v>
      </c>
      <c r="C252" s="3">
        <f>IFERROR(VLOOKUP($A252,'indicadores propios'!$A$4:$I$2026,'indicadores propios'!D$2,FALSE),0)</f>
        <v>0</v>
      </c>
      <c r="D252" s="3">
        <f>IFERROR(VLOOKUP($A252,'indicadores propios'!$A$4:$I$2026,'indicadores propios'!E$2,FALSE),0)</f>
        <v>0</v>
      </c>
      <c r="E252" s="3">
        <f>IFERROR(VLOOKUP($A252,'indicadores propios'!$A$4:$I$2026,'indicadores propios'!F$2,FALSE),0)</f>
        <v>0</v>
      </c>
      <c r="F252" s="3">
        <f>IFERROR(VLOOKUP($A252,'indicadores propios'!$A$4:$I$2026,'indicadores propios'!G$2,FALSE),0)</f>
        <v>0</v>
      </c>
      <c r="G252" s="3">
        <f>IFERROR(VLOOKUP($A252,'indicadores propios'!$A$4:$I$2026,'indicadores propios'!H$2,FALSE),0)</f>
        <v>0</v>
      </c>
      <c r="H252" s="3">
        <f>IFERROR(VLOOKUP($A252,'indicadores propios'!$A$4:$I$2026,'indicadores propios'!I$2,FALSE),0)</f>
        <v>0</v>
      </c>
    </row>
    <row r="253" spans="1:8" x14ac:dyDescent="0.3">
      <c r="A253" s="5">
        <v>131599</v>
      </c>
      <c r="B253" s="4" t="s">
        <v>1254</v>
      </c>
      <c r="C253" s="3">
        <f>IFERROR(VLOOKUP($A253,'indicadores propios'!$A$4:$I$2026,'indicadores propios'!D$2,FALSE),0)</f>
        <v>0</v>
      </c>
      <c r="D253" s="3">
        <f>IFERROR(VLOOKUP($A253,'indicadores propios'!$A$4:$I$2026,'indicadores propios'!E$2,FALSE),0)</f>
        <v>0</v>
      </c>
      <c r="E253" s="3">
        <f>IFERROR(VLOOKUP($A253,'indicadores propios'!$A$4:$I$2026,'indicadores propios'!F$2,FALSE),0)</f>
        <v>0</v>
      </c>
      <c r="F253" s="3">
        <f>IFERROR(VLOOKUP($A253,'indicadores propios'!$A$4:$I$2026,'indicadores propios'!G$2,FALSE),0)</f>
        <v>0</v>
      </c>
      <c r="G253" s="3">
        <f>IFERROR(VLOOKUP($A253,'indicadores propios'!$A$4:$I$2026,'indicadores propios'!H$2,FALSE),0)</f>
        <v>0</v>
      </c>
      <c r="H253" s="3">
        <f>IFERROR(VLOOKUP($A253,'indicadores propios'!$A$4:$I$2026,'indicadores propios'!I$2,FALSE),0)</f>
        <v>0</v>
      </c>
    </row>
    <row r="254" spans="1:8" x14ac:dyDescent="0.3">
      <c r="A254" s="5">
        <v>140000</v>
      </c>
      <c r="B254" s="4" t="s">
        <v>1253</v>
      </c>
      <c r="C254" s="3">
        <f>IFERROR(VLOOKUP($A254,'indicadores propios'!$A$4:$I$2026,'indicadores propios'!D$2,FALSE),0)</f>
        <v>14037404667</v>
      </c>
      <c r="D254" s="3">
        <f>IFERROR(VLOOKUP($A254,'indicadores propios'!$A$4:$I$2026,'indicadores propios'!E$2,FALSE),0)</f>
        <v>16161443420.27</v>
      </c>
      <c r="E254" s="3">
        <f>IFERROR(VLOOKUP($A254,'indicadores propios'!$A$4:$I$2026,'indicadores propios'!F$2,FALSE),0)</f>
        <v>19415840515</v>
      </c>
      <c r="F254" s="3">
        <f>IFERROR(VLOOKUP($A254,'indicadores propios'!$A$4:$I$2026,'indicadores propios'!G$2,FALSE),0)</f>
        <v>21515613401</v>
      </c>
      <c r="G254" s="3">
        <f>IFERROR(VLOOKUP($A254,'indicadores propios'!$A$4:$I$2026,'indicadores propios'!H$2,FALSE),0)</f>
        <v>24137644516.43</v>
      </c>
      <c r="H254" s="3">
        <f>IFERROR(VLOOKUP($A254,'indicadores propios'!$A$4:$I$2026,'indicadores propios'!I$2,FALSE),0)</f>
        <v>25213471559.43</v>
      </c>
    </row>
    <row r="255" spans="1:8" x14ac:dyDescent="0.3">
      <c r="A255" s="5">
        <v>140400</v>
      </c>
      <c r="B255" s="4" t="s">
        <v>1252</v>
      </c>
      <c r="C255" s="3">
        <f>IFERROR(VLOOKUP($A255,'indicadores propios'!$A$4:$I$2026,'indicadores propios'!D$2,FALSE),0)</f>
        <v>0</v>
      </c>
      <c r="D255" s="3">
        <f>IFERROR(VLOOKUP($A255,'indicadores propios'!$A$4:$I$2026,'indicadores propios'!E$2,FALSE),0)</f>
        <v>0</v>
      </c>
      <c r="E255" s="3">
        <f>IFERROR(VLOOKUP($A255,'indicadores propios'!$A$4:$I$2026,'indicadores propios'!F$2,FALSE),0)</f>
        <v>0</v>
      </c>
      <c r="F255" s="3">
        <f>IFERROR(VLOOKUP($A255,'indicadores propios'!$A$4:$I$2026,'indicadores propios'!G$2,FALSE),0)</f>
        <v>0</v>
      </c>
      <c r="G255" s="3">
        <f>IFERROR(VLOOKUP($A255,'indicadores propios'!$A$4:$I$2026,'indicadores propios'!H$2,FALSE),0)</f>
        <v>0</v>
      </c>
      <c r="H255" s="3">
        <f>IFERROR(VLOOKUP($A255,'indicadores propios'!$A$4:$I$2026,'indicadores propios'!I$2,FALSE),0)</f>
        <v>0</v>
      </c>
    </row>
    <row r="256" spans="1:8" x14ac:dyDescent="0.3">
      <c r="A256" s="5">
        <v>140405</v>
      </c>
      <c r="B256" s="4" t="s">
        <v>1172</v>
      </c>
      <c r="C256" s="3">
        <f>IFERROR(VLOOKUP($A256,'indicadores propios'!$A$4:$I$2026,'indicadores propios'!D$2,FALSE),0)</f>
        <v>0</v>
      </c>
      <c r="D256" s="3">
        <f>IFERROR(VLOOKUP($A256,'indicadores propios'!$A$4:$I$2026,'indicadores propios'!E$2,FALSE),0)</f>
        <v>0</v>
      </c>
      <c r="E256" s="3">
        <f>IFERROR(VLOOKUP($A256,'indicadores propios'!$A$4:$I$2026,'indicadores propios'!F$2,FALSE),0)</f>
        <v>0</v>
      </c>
      <c r="F256" s="3">
        <f>IFERROR(VLOOKUP($A256,'indicadores propios'!$A$4:$I$2026,'indicadores propios'!G$2,FALSE),0)</f>
        <v>0</v>
      </c>
      <c r="G256" s="3">
        <f>IFERROR(VLOOKUP($A256,'indicadores propios'!$A$4:$I$2026,'indicadores propios'!H$2,FALSE),0)</f>
        <v>0</v>
      </c>
      <c r="H256" s="3">
        <f>IFERROR(VLOOKUP($A256,'indicadores propios'!$A$4:$I$2026,'indicadores propios'!I$2,FALSE),0)</f>
        <v>0</v>
      </c>
    </row>
    <row r="257" spans="1:8" x14ac:dyDescent="0.3">
      <c r="A257" s="5">
        <v>140410</v>
      </c>
      <c r="B257" s="4" t="s">
        <v>1171</v>
      </c>
      <c r="C257" s="3">
        <f>IFERROR(VLOOKUP($A257,'indicadores propios'!$A$4:$I$2026,'indicadores propios'!D$2,FALSE),0)</f>
        <v>0</v>
      </c>
      <c r="D257" s="3">
        <f>IFERROR(VLOOKUP($A257,'indicadores propios'!$A$4:$I$2026,'indicadores propios'!E$2,FALSE),0)</f>
        <v>0</v>
      </c>
      <c r="E257" s="3">
        <f>IFERROR(VLOOKUP($A257,'indicadores propios'!$A$4:$I$2026,'indicadores propios'!F$2,FALSE),0)</f>
        <v>0</v>
      </c>
      <c r="F257" s="3">
        <f>IFERROR(VLOOKUP($A257,'indicadores propios'!$A$4:$I$2026,'indicadores propios'!G$2,FALSE),0)</f>
        <v>0</v>
      </c>
      <c r="G257" s="3">
        <f>IFERROR(VLOOKUP($A257,'indicadores propios'!$A$4:$I$2026,'indicadores propios'!H$2,FALSE),0)</f>
        <v>0</v>
      </c>
      <c r="H257" s="3">
        <f>IFERROR(VLOOKUP($A257,'indicadores propios'!$A$4:$I$2026,'indicadores propios'!I$2,FALSE),0)</f>
        <v>0</v>
      </c>
    </row>
    <row r="258" spans="1:8" x14ac:dyDescent="0.3">
      <c r="A258" s="5">
        <v>140415</v>
      </c>
      <c r="B258" s="4" t="s">
        <v>1170</v>
      </c>
      <c r="C258" s="3">
        <f>IFERROR(VLOOKUP($A258,'indicadores propios'!$A$4:$I$2026,'indicadores propios'!D$2,FALSE),0)</f>
        <v>0</v>
      </c>
      <c r="D258" s="3">
        <f>IFERROR(VLOOKUP($A258,'indicadores propios'!$A$4:$I$2026,'indicadores propios'!E$2,FALSE),0)</f>
        <v>0</v>
      </c>
      <c r="E258" s="3">
        <f>IFERROR(VLOOKUP($A258,'indicadores propios'!$A$4:$I$2026,'indicadores propios'!F$2,FALSE),0)</f>
        <v>0</v>
      </c>
      <c r="F258" s="3">
        <f>IFERROR(VLOOKUP($A258,'indicadores propios'!$A$4:$I$2026,'indicadores propios'!G$2,FALSE),0)</f>
        <v>0</v>
      </c>
      <c r="G258" s="3">
        <f>IFERROR(VLOOKUP($A258,'indicadores propios'!$A$4:$I$2026,'indicadores propios'!H$2,FALSE),0)</f>
        <v>0</v>
      </c>
      <c r="H258" s="3">
        <f>IFERROR(VLOOKUP($A258,'indicadores propios'!$A$4:$I$2026,'indicadores propios'!I$2,FALSE),0)</f>
        <v>0</v>
      </c>
    </row>
    <row r="259" spans="1:8" x14ac:dyDescent="0.3">
      <c r="A259" s="5">
        <v>140420</v>
      </c>
      <c r="B259" s="4" t="s">
        <v>1169</v>
      </c>
      <c r="C259" s="3">
        <f>IFERROR(VLOOKUP($A259,'indicadores propios'!$A$4:$I$2026,'indicadores propios'!D$2,FALSE),0)</f>
        <v>0</v>
      </c>
      <c r="D259" s="3">
        <f>IFERROR(VLOOKUP($A259,'indicadores propios'!$A$4:$I$2026,'indicadores propios'!E$2,FALSE),0)</f>
        <v>0</v>
      </c>
      <c r="E259" s="3">
        <f>IFERROR(VLOOKUP($A259,'indicadores propios'!$A$4:$I$2026,'indicadores propios'!F$2,FALSE),0)</f>
        <v>0</v>
      </c>
      <c r="F259" s="3">
        <f>IFERROR(VLOOKUP($A259,'indicadores propios'!$A$4:$I$2026,'indicadores propios'!G$2,FALSE),0)</f>
        <v>0</v>
      </c>
      <c r="G259" s="3">
        <f>IFERROR(VLOOKUP($A259,'indicadores propios'!$A$4:$I$2026,'indicadores propios'!H$2,FALSE),0)</f>
        <v>0</v>
      </c>
      <c r="H259" s="3">
        <f>IFERROR(VLOOKUP($A259,'indicadores propios'!$A$4:$I$2026,'indicadores propios'!I$2,FALSE),0)</f>
        <v>0</v>
      </c>
    </row>
    <row r="260" spans="1:8" x14ac:dyDescent="0.3">
      <c r="A260" s="5">
        <v>140425</v>
      </c>
      <c r="B260" s="4" t="s">
        <v>1168</v>
      </c>
      <c r="C260" s="3">
        <f>IFERROR(VLOOKUP($A260,'indicadores propios'!$A$4:$I$2026,'indicadores propios'!D$2,FALSE),0)</f>
        <v>0</v>
      </c>
      <c r="D260" s="3">
        <f>IFERROR(VLOOKUP($A260,'indicadores propios'!$A$4:$I$2026,'indicadores propios'!E$2,FALSE),0)</f>
        <v>0</v>
      </c>
      <c r="E260" s="3">
        <f>IFERROR(VLOOKUP($A260,'indicadores propios'!$A$4:$I$2026,'indicadores propios'!F$2,FALSE),0)</f>
        <v>0</v>
      </c>
      <c r="F260" s="3">
        <f>IFERROR(VLOOKUP($A260,'indicadores propios'!$A$4:$I$2026,'indicadores propios'!G$2,FALSE),0)</f>
        <v>0</v>
      </c>
      <c r="G260" s="3">
        <f>IFERROR(VLOOKUP($A260,'indicadores propios'!$A$4:$I$2026,'indicadores propios'!H$2,FALSE),0)</f>
        <v>0</v>
      </c>
      <c r="H260" s="3">
        <f>IFERROR(VLOOKUP($A260,'indicadores propios'!$A$4:$I$2026,'indicadores propios'!I$2,FALSE),0)</f>
        <v>0</v>
      </c>
    </row>
    <row r="261" spans="1:8" x14ac:dyDescent="0.3">
      <c r="A261" s="5">
        <v>140500</v>
      </c>
      <c r="B261" s="4" t="s">
        <v>1251</v>
      </c>
      <c r="C261" s="3">
        <f>IFERROR(VLOOKUP($A261,'indicadores propios'!$A$4:$I$2026,'indicadores propios'!D$2,FALSE),0)</f>
        <v>0</v>
      </c>
      <c r="D261" s="3">
        <f>IFERROR(VLOOKUP($A261,'indicadores propios'!$A$4:$I$2026,'indicadores propios'!E$2,FALSE),0)</f>
        <v>0</v>
      </c>
      <c r="E261" s="3">
        <f>IFERROR(VLOOKUP($A261,'indicadores propios'!$A$4:$I$2026,'indicadores propios'!F$2,FALSE),0)</f>
        <v>0</v>
      </c>
      <c r="F261" s="3">
        <f>IFERROR(VLOOKUP($A261,'indicadores propios'!$A$4:$I$2026,'indicadores propios'!G$2,FALSE),0)</f>
        <v>0</v>
      </c>
      <c r="G261" s="3">
        <f>IFERROR(VLOOKUP($A261,'indicadores propios'!$A$4:$I$2026,'indicadores propios'!H$2,FALSE),0)</f>
        <v>0</v>
      </c>
      <c r="H261" s="3">
        <f>IFERROR(VLOOKUP($A261,'indicadores propios'!$A$4:$I$2026,'indicadores propios'!I$2,FALSE),0)</f>
        <v>0</v>
      </c>
    </row>
    <row r="262" spans="1:8" x14ac:dyDescent="0.3">
      <c r="A262" s="5">
        <v>140505</v>
      </c>
      <c r="B262" s="4" t="s">
        <v>1172</v>
      </c>
      <c r="C262" s="3">
        <f>IFERROR(VLOOKUP($A262,'indicadores propios'!$A$4:$I$2026,'indicadores propios'!D$2,FALSE),0)</f>
        <v>0</v>
      </c>
      <c r="D262" s="3">
        <f>IFERROR(VLOOKUP($A262,'indicadores propios'!$A$4:$I$2026,'indicadores propios'!E$2,FALSE),0)</f>
        <v>0</v>
      </c>
      <c r="E262" s="3">
        <f>IFERROR(VLOOKUP($A262,'indicadores propios'!$A$4:$I$2026,'indicadores propios'!F$2,FALSE),0)</f>
        <v>0</v>
      </c>
      <c r="F262" s="3">
        <f>IFERROR(VLOOKUP($A262,'indicadores propios'!$A$4:$I$2026,'indicadores propios'!G$2,FALSE),0)</f>
        <v>0</v>
      </c>
      <c r="G262" s="3">
        <f>IFERROR(VLOOKUP($A262,'indicadores propios'!$A$4:$I$2026,'indicadores propios'!H$2,FALSE),0)</f>
        <v>0</v>
      </c>
      <c r="H262" s="3">
        <f>IFERROR(VLOOKUP($A262,'indicadores propios'!$A$4:$I$2026,'indicadores propios'!I$2,FALSE),0)</f>
        <v>0</v>
      </c>
    </row>
    <row r="263" spans="1:8" x14ac:dyDescent="0.3">
      <c r="A263" s="5">
        <v>140510</v>
      </c>
      <c r="B263" s="4" t="s">
        <v>1171</v>
      </c>
      <c r="C263" s="3">
        <f>IFERROR(VLOOKUP($A263,'indicadores propios'!$A$4:$I$2026,'indicadores propios'!D$2,FALSE),0)</f>
        <v>0</v>
      </c>
      <c r="D263" s="3">
        <f>IFERROR(VLOOKUP($A263,'indicadores propios'!$A$4:$I$2026,'indicadores propios'!E$2,FALSE),0)</f>
        <v>0</v>
      </c>
      <c r="E263" s="3">
        <f>IFERROR(VLOOKUP($A263,'indicadores propios'!$A$4:$I$2026,'indicadores propios'!F$2,FALSE),0)</f>
        <v>0</v>
      </c>
      <c r="F263" s="3">
        <f>IFERROR(VLOOKUP($A263,'indicadores propios'!$A$4:$I$2026,'indicadores propios'!G$2,FALSE),0)</f>
        <v>0</v>
      </c>
      <c r="G263" s="3">
        <f>IFERROR(VLOOKUP($A263,'indicadores propios'!$A$4:$I$2026,'indicadores propios'!H$2,FALSE),0)</f>
        <v>0</v>
      </c>
      <c r="H263" s="3">
        <f>IFERROR(VLOOKUP($A263,'indicadores propios'!$A$4:$I$2026,'indicadores propios'!I$2,FALSE),0)</f>
        <v>0</v>
      </c>
    </row>
    <row r="264" spans="1:8" x14ac:dyDescent="0.3">
      <c r="A264" s="5">
        <v>140515</v>
      </c>
      <c r="B264" s="4" t="s">
        <v>1170</v>
      </c>
      <c r="C264" s="3">
        <f>IFERROR(VLOOKUP($A264,'indicadores propios'!$A$4:$I$2026,'indicadores propios'!D$2,FALSE),0)</f>
        <v>0</v>
      </c>
      <c r="D264" s="3">
        <f>IFERROR(VLOOKUP($A264,'indicadores propios'!$A$4:$I$2026,'indicadores propios'!E$2,FALSE),0)</f>
        <v>0</v>
      </c>
      <c r="E264" s="3">
        <f>IFERROR(VLOOKUP($A264,'indicadores propios'!$A$4:$I$2026,'indicadores propios'!F$2,FALSE),0)</f>
        <v>0</v>
      </c>
      <c r="F264" s="3">
        <f>IFERROR(VLOOKUP($A264,'indicadores propios'!$A$4:$I$2026,'indicadores propios'!G$2,FALSE),0)</f>
        <v>0</v>
      </c>
      <c r="G264" s="3">
        <f>IFERROR(VLOOKUP($A264,'indicadores propios'!$A$4:$I$2026,'indicadores propios'!H$2,FALSE),0)</f>
        <v>0</v>
      </c>
      <c r="H264" s="3">
        <f>IFERROR(VLOOKUP($A264,'indicadores propios'!$A$4:$I$2026,'indicadores propios'!I$2,FALSE),0)</f>
        <v>0</v>
      </c>
    </row>
    <row r="265" spans="1:8" x14ac:dyDescent="0.3">
      <c r="A265" s="5">
        <v>140520</v>
      </c>
      <c r="B265" s="4" t="s">
        <v>1169</v>
      </c>
      <c r="C265" s="3">
        <f>IFERROR(VLOOKUP($A265,'indicadores propios'!$A$4:$I$2026,'indicadores propios'!D$2,FALSE),0)</f>
        <v>0</v>
      </c>
      <c r="D265" s="3">
        <f>IFERROR(VLOOKUP($A265,'indicadores propios'!$A$4:$I$2026,'indicadores propios'!E$2,FALSE),0)</f>
        <v>0</v>
      </c>
      <c r="E265" s="3">
        <f>IFERROR(VLOOKUP($A265,'indicadores propios'!$A$4:$I$2026,'indicadores propios'!F$2,FALSE),0)</f>
        <v>0</v>
      </c>
      <c r="F265" s="3">
        <f>IFERROR(VLOOKUP($A265,'indicadores propios'!$A$4:$I$2026,'indicadores propios'!G$2,FALSE),0)</f>
        <v>0</v>
      </c>
      <c r="G265" s="3">
        <f>IFERROR(VLOOKUP($A265,'indicadores propios'!$A$4:$I$2026,'indicadores propios'!H$2,FALSE),0)</f>
        <v>0</v>
      </c>
      <c r="H265" s="3">
        <f>IFERROR(VLOOKUP($A265,'indicadores propios'!$A$4:$I$2026,'indicadores propios'!I$2,FALSE),0)</f>
        <v>0</v>
      </c>
    </row>
    <row r="266" spans="1:8" x14ac:dyDescent="0.3">
      <c r="A266" s="5">
        <v>140525</v>
      </c>
      <c r="B266" s="4" t="s">
        <v>1168</v>
      </c>
      <c r="C266" s="3">
        <f>IFERROR(VLOOKUP($A266,'indicadores propios'!$A$4:$I$2026,'indicadores propios'!D$2,FALSE),0)</f>
        <v>0</v>
      </c>
      <c r="D266" s="3">
        <f>IFERROR(VLOOKUP($A266,'indicadores propios'!$A$4:$I$2026,'indicadores propios'!E$2,FALSE),0)</f>
        <v>0</v>
      </c>
      <c r="E266" s="3">
        <f>IFERROR(VLOOKUP($A266,'indicadores propios'!$A$4:$I$2026,'indicadores propios'!F$2,FALSE),0)</f>
        <v>0</v>
      </c>
      <c r="F266" s="3">
        <f>IFERROR(VLOOKUP($A266,'indicadores propios'!$A$4:$I$2026,'indicadores propios'!G$2,FALSE),0)</f>
        <v>0</v>
      </c>
      <c r="G266" s="3">
        <f>IFERROR(VLOOKUP($A266,'indicadores propios'!$A$4:$I$2026,'indicadores propios'!H$2,FALSE),0)</f>
        <v>0</v>
      </c>
      <c r="H266" s="3">
        <f>IFERROR(VLOOKUP($A266,'indicadores propios'!$A$4:$I$2026,'indicadores propios'!I$2,FALSE),0)</f>
        <v>0</v>
      </c>
    </row>
    <row r="267" spans="1:8" x14ac:dyDescent="0.3">
      <c r="A267" s="5">
        <v>140600</v>
      </c>
      <c r="B267" s="4" t="s">
        <v>1250</v>
      </c>
      <c r="C267" s="3">
        <f>IFERROR(VLOOKUP($A267,'indicadores propios'!$A$4:$I$2026,'indicadores propios'!D$2,FALSE),0)</f>
        <v>0</v>
      </c>
      <c r="D267" s="3">
        <f>IFERROR(VLOOKUP($A267,'indicadores propios'!$A$4:$I$2026,'indicadores propios'!E$2,FALSE),0)</f>
        <v>0</v>
      </c>
      <c r="E267" s="3">
        <f>IFERROR(VLOOKUP($A267,'indicadores propios'!$A$4:$I$2026,'indicadores propios'!F$2,FALSE),0)</f>
        <v>0</v>
      </c>
      <c r="F267" s="3">
        <f>IFERROR(VLOOKUP($A267,'indicadores propios'!$A$4:$I$2026,'indicadores propios'!G$2,FALSE),0)</f>
        <v>0</v>
      </c>
      <c r="G267" s="3">
        <f>IFERROR(VLOOKUP($A267,'indicadores propios'!$A$4:$I$2026,'indicadores propios'!H$2,FALSE),0)</f>
        <v>0</v>
      </c>
      <c r="H267" s="3">
        <f>IFERROR(VLOOKUP($A267,'indicadores propios'!$A$4:$I$2026,'indicadores propios'!I$2,FALSE),0)</f>
        <v>0</v>
      </c>
    </row>
    <row r="268" spans="1:8" x14ac:dyDescent="0.3">
      <c r="A268" s="5">
        <v>140605</v>
      </c>
      <c r="B268" s="4" t="s">
        <v>1172</v>
      </c>
      <c r="C268" s="3">
        <f>IFERROR(VLOOKUP($A268,'indicadores propios'!$A$4:$I$2026,'indicadores propios'!D$2,FALSE),0)</f>
        <v>0</v>
      </c>
      <c r="D268" s="3">
        <f>IFERROR(VLOOKUP($A268,'indicadores propios'!$A$4:$I$2026,'indicadores propios'!E$2,FALSE),0)</f>
        <v>0</v>
      </c>
      <c r="E268" s="3">
        <f>IFERROR(VLOOKUP($A268,'indicadores propios'!$A$4:$I$2026,'indicadores propios'!F$2,FALSE),0)</f>
        <v>0</v>
      </c>
      <c r="F268" s="3">
        <f>IFERROR(VLOOKUP($A268,'indicadores propios'!$A$4:$I$2026,'indicadores propios'!G$2,FALSE),0)</f>
        <v>0</v>
      </c>
      <c r="G268" s="3">
        <f>IFERROR(VLOOKUP($A268,'indicadores propios'!$A$4:$I$2026,'indicadores propios'!H$2,FALSE),0)</f>
        <v>0</v>
      </c>
      <c r="H268" s="3">
        <f>IFERROR(VLOOKUP($A268,'indicadores propios'!$A$4:$I$2026,'indicadores propios'!I$2,FALSE),0)</f>
        <v>0</v>
      </c>
    </row>
    <row r="269" spans="1:8" x14ac:dyDescent="0.3">
      <c r="A269" s="5">
        <v>140610</v>
      </c>
      <c r="B269" s="4" t="s">
        <v>1171</v>
      </c>
      <c r="C269" s="3">
        <f>IFERROR(VLOOKUP($A269,'indicadores propios'!$A$4:$I$2026,'indicadores propios'!D$2,FALSE),0)</f>
        <v>0</v>
      </c>
      <c r="D269" s="3">
        <f>IFERROR(VLOOKUP($A269,'indicadores propios'!$A$4:$I$2026,'indicadores propios'!E$2,FALSE),0)</f>
        <v>0</v>
      </c>
      <c r="E269" s="3">
        <f>IFERROR(VLOOKUP($A269,'indicadores propios'!$A$4:$I$2026,'indicadores propios'!F$2,FALSE),0)</f>
        <v>0</v>
      </c>
      <c r="F269" s="3">
        <f>IFERROR(VLOOKUP($A269,'indicadores propios'!$A$4:$I$2026,'indicadores propios'!G$2,FALSE),0)</f>
        <v>0</v>
      </c>
      <c r="G269" s="3">
        <f>IFERROR(VLOOKUP($A269,'indicadores propios'!$A$4:$I$2026,'indicadores propios'!H$2,FALSE),0)</f>
        <v>0</v>
      </c>
      <c r="H269" s="3">
        <f>IFERROR(VLOOKUP($A269,'indicadores propios'!$A$4:$I$2026,'indicadores propios'!I$2,FALSE),0)</f>
        <v>0</v>
      </c>
    </row>
    <row r="270" spans="1:8" x14ac:dyDescent="0.3">
      <c r="A270" s="5">
        <v>140615</v>
      </c>
      <c r="B270" s="4" t="s">
        <v>1170</v>
      </c>
      <c r="C270" s="3">
        <f>IFERROR(VLOOKUP($A270,'indicadores propios'!$A$4:$I$2026,'indicadores propios'!D$2,FALSE),0)</f>
        <v>0</v>
      </c>
      <c r="D270" s="3">
        <f>IFERROR(VLOOKUP($A270,'indicadores propios'!$A$4:$I$2026,'indicadores propios'!E$2,FALSE),0)</f>
        <v>0</v>
      </c>
      <c r="E270" s="3">
        <f>IFERROR(VLOOKUP($A270,'indicadores propios'!$A$4:$I$2026,'indicadores propios'!F$2,FALSE),0)</f>
        <v>0</v>
      </c>
      <c r="F270" s="3">
        <f>IFERROR(VLOOKUP($A270,'indicadores propios'!$A$4:$I$2026,'indicadores propios'!G$2,FALSE),0)</f>
        <v>0</v>
      </c>
      <c r="G270" s="3">
        <f>IFERROR(VLOOKUP($A270,'indicadores propios'!$A$4:$I$2026,'indicadores propios'!H$2,FALSE),0)</f>
        <v>0</v>
      </c>
      <c r="H270" s="3">
        <f>IFERROR(VLOOKUP($A270,'indicadores propios'!$A$4:$I$2026,'indicadores propios'!I$2,FALSE),0)</f>
        <v>0</v>
      </c>
    </row>
    <row r="271" spans="1:8" x14ac:dyDescent="0.3">
      <c r="A271" s="5">
        <v>140620</v>
      </c>
      <c r="B271" s="4" t="s">
        <v>1169</v>
      </c>
      <c r="C271" s="3">
        <f>IFERROR(VLOOKUP($A271,'indicadores propios'!$A$4:$I$2026,'indicadores propios'!D$2,FALSE),0)</f>
        <v>0</v>
      </c>
      <c r="D271" s="3">
        <f>IFERROR(VLOOKUP($A271,'indicadores propios'!$A$4:$I$2026,'indicadores propios'!E$2,FALSE),0)</f>
        <v>0</v>
      </c>
      <c r="E271" s="3">
        <f>IFERROR(VLOOKUP($A271,'indicadores propios'!$A$4:$I$2026,'indicadores propios'!F$2,FALSE),0)</f>
        <v>0</v>
      </c>
      <c r="F271" s="3">
        <f>IFERROR(VLOOKUP($A271,'indicadores propios'!$A$4:$I$2026,'indicadores propios'!G$2,FALSE),0)</f>
        <v>0</v>
      </c>
      <c r="G271" s="3">
        <f>IFERROR(VLOOKUP($A271,'indicadores propios'!$A$4:$I$2026,'indicadores propios'!H$2,FALSE),0)</f>
        <v>0</v>
      </c>
      <c r="H271" s="3">
        <f>IFERROR(VLOOKUP($A271,'indicadores propios'!$A$4:$I$2026,'indicadores propios'!I$2,FALSE),0)</f>
        <v>0</v>
      </c>
    </row>
    <row r="272" spans="1:8" x14ac:dyDescent="0.3">
      <c r="A272" s="5">
        <v>140625</v>
      </c>
      <c r="B272" s="4" t="s">
        <v>1168</v>
      </c>
      <c r="C272" s="3">
        <f>IFERROR(VLOOKUP($A272,'indicadores propios'!$A$4:$I$2026,'indicadores propios'!D$2,FALSE),0)</f>
        <v>0</v>
      </c>
      <c r="D272" s="3">
        <f>IFERROR(VLOOKUP($A272,'indicadores propios'!$A$4:$I$2026,'indicadores propios'!E$2,FALSE),0)</f>
        <v>0</v>
      </c>
      <c r="E272" s="3">
        <f>IFERROR(VLOOKUP($A272,'indicadores propios'!$A$4:$I$2026,'indicadores propios'!F$2,FALSE),0)</f>
        <v>0</v>
      </c>
      <c r="F272" s="3">
        <f>IFERROR(VLOOKUP($A272,'indicadores propios'!$A$4:$I$2026,'indicadores propios'!G$2,FALSE),0)</f>
        <v>0</v>
      </c>
      <c r="G272" s="3">
        <f>IFERROR(VLOOKUP($A272,'indicadores propios'!$A$4:$I$2026,'indicadores propios'!H$2,FALSE),0)</f>
        <v>0</v>
      </c>
      <c r="H272" s="3">
        <f>IFERROR(VLOOKUP($A272,'indicadores propios'!$A$4:$I$2026,'indicadores propios'!I$2,FALSE),0)</f>
        <v>0</v>
      </c>
    </row>
    <row r="273" spans="1:8" x14ac:dyDescent="0.3">
      <c r="A273" s="5">
        <v>140630</v>
      </c>
      <c r="B273" s="4" t="s">
        <v>1207</v>
      </c>
      <c r="C273" s="3">
        <f>IFERROR(VLOOKUP($A273,'indicadores propios'!$A$4:$I$2026,'indicadores propios'!D$2,FALSE),0)</f>
        <v>0</v>
      </c>
      <c r="D273" s="3">
        <f>IFERROR(VLOOKUP($A273,'indicadores propios'!$A$4:$I$2026,'indicadores propios'!E$2,FALSE),0)</f>
        <v>0</v>
      </c>
      <c r="E273" s="3">
        <f>IFERROR(VLOOKUP($A273,'indicadores propios'!$A$4:$I$2026,'indicadores propios'!F$2,FALSE),0)</f>
        <v>0</v>
      </c>
      <c r="F273" s="3">
        <f>IFERROR(VLOOKUP($A273,'indicadores propios'!$A$4:$I$2026,'indicadores propios'!G$2,FALSE),0)</f>
        <v>0</v>
      </c>
      <c r="G273" s="3">
        <f>IFERROR(VLOOKUP($A273,'indicadores propios'!$A$4:$I$2026,'indicadores propios'!H$2,FALSE),0)</f>
        <v>0</v>
      </c>
      <c r="H273" s="3">
        <f>IFERROR(VLOOKUP($A273,'indicadores propios'!$A$4:$I$2026,'indicadores propios'!I$2,FALSE),0)</f>
        <v>0</v>
      </c>
    </row>
    <row r="274" spans="1:8" x14ac:dyDescent="0.3">
      <c r="A274" s="5">
        <v>140700</v>
      </c>
      <c r="B274" s="4" t="s">
        <v>1249</v>
      </c>
      <c r="C274" s="3">
        <f>IFERROR(VLOOKUP($A274,'indicadores propios'!$A$4:$I$2026,'indicadores propios'!D$2,FALSE),0)</f>
        <v>0</v>
      </c>
      <c r="D274" s="3">
        <f>IFERROR(VLOOKUP($A274,'indicadores propios'!$A$4:$I$2026,'indicadores propios'!E$2,FALSE),0)</f>
        <v>0</v>
      </c>
      <c r="E274" s="3">
        <f>IFERROR(VLOOKUP($A274,'indicadores propios'!$A$4:$I$2026,'indicadores propios'!F$2,FALSE),0)</f>
        <v>0</v>
      </c>
      <c r="F274" s="3">
        <f>IFERROR(VLOOKUP($A274,'indicadores propios'!$A$4:$I$2026,'indicadores propios'!G$2,FALSE),0)</f>
        <v>0</v>
      </c>
      <c r="G274" s="3">
        <f>IFERROR(VLOOKUP($A274,'indicadores propios'!$A$4:$I$2026,'indicadores propios'!H$2,FALSE),0)</f>
        <v>0</v>
      </c>
      <c r="H274" s="3">
        <f>IFERROR(VLOOKUP($A274,'indicadores propios'!$A$4:$I$2026,'indicadores propios'!I$2,FALSE),0)</f>
        <v>0</v>
      </c>
    </row>
    <row r="275" spans="1:8" x14ac:dyDescent="0.3">
      <c r="A275" s="5">
        <v>140705</v>
      </c>
      <c r="B275" s="4" t="s">
        <v>1172</v>
      </c>
      <c r="C275" s="3">
        <f>IFERROR(VLOOKUP($A275,'indicadores propios'!$A$4:$I$2026,'indicadores propios'!D$2,FALSE),0)</f>
        <v>0</v>
      </c>
      <c r="D275" s="3">
        <f>IFERROR(VLOOKUP($A275,'indicadores propios'!$A$4:$I$2026,'indicadores propios'!E$2,FALSE),0)</f>
        <v>0</v>
      </c>
      <c r="E275" s="3">
        <f>IFERROR(VLOOKUP($A275,'indicadores propios'!$A$4:$I$2026,'indicadores propios'!F$2,FALSE),0)</f>
        <v>0</v>
      </c>
      <c r="F275" s="3">
        <f>IFERROR(VLOOKUP($A275,'indicadores propios'!$A$4:$I$2026,'indicadores propios'!G$2,FALSE),0)</f>
        <v>0</v>
      </c>
      <c r="G275" s="3">
        <f>IFERROR(VLOOKUP($A275,'indicadores propios'!$A$4:$I$2026,'indicadores propios'!H$2,FALSE),0)</f>
        <v>0</v>
      </c>
      <c r="H275" s="3">
        <f>IFERROR(VLOOKUP($A275,'indicadores propios'!$A$4:$I$2026,'indicadores propios'!I$2,FALSE),0)</f>
        <v>0</v>
      </c>
    </row>
    <row r="276" spans="1:8" x14ac:dyDescent="0.3">
      <c r="A276" s="5">
        <v>140710</v>
      </c>
      <c r="B276" s="4" t="s">
        <v>1171</v>
      </c>
      <c r="C276" s="3">
        <f>IFERROR(VLOOKUP($A276,'indicadores propios'!$A$4:$I$2026,'indicadores propios'!D$2,FALSE),0)</f>
        <v>0</v>
      </c>
      <c r="D276" s="3">
        <f>IFERROR(VLOOKUP($A276,'indicadores propios'!$A$4:$I$2026,'indicadores propios'!E$2,FALSE),0)</f>
        <v>0</v>
      </c>
      <c r="E276" s="3">
        <f>IFERROR(VLOOKUP($A276,'indicadores propios'!$A$4:$I$2026,'indicadores propios'!F$2,FALSE),0)</f>
        <v>0</v>
      </c>
      <c r="F276" s="3">
        <f>IFERROR(VLOOKUP($A276,'indicadores propios'!$A$4:$I$2026,'indicadores propios'!G$2,FALSE),0)</f>
        <v>0</v>
      </c>
      <c r="G276" s="3">
        <f>IFERROR(VLOOKUP($A276,'indicadores propios'!$A$4:$I$2026,'indicadores propios'!H$2,FALSE),0)</f>
        <v>0</v>
      </c>
      <c r="H276" s="3">
        <f>IFERROR(VLOOKUP($A276,'indicadores propios'!$A$4:$I$2026,'indicadores propios'!I$2,FALSE),0)</f>
        <v>0</v>
      </c>
    </row>
    <row r="277" spans="1:8" x14ac:dyDescent="0.3">
      <c r="A277" s="5">
        <v>140715</v>
      </c>
      <c r="B277" s="4" t="s">
        <v>1170</v>
      </c>
      <c r="C277" s="3">
        <f>IFERROR(VLOOKUP($A277,'indicadores propios'!$A$4:$I$2026,'indicadores propios'!D$2,FALSE),0)</f>
        <v>0</v>
      </c>
      <c r="D277" s="3">
        <f>IFERROR(VLOOKUP($A277,'indicadores propios'!$A$4:$I$2026,'indicadores propios'!E$2,FALSE),0)</f>
        <v>0</v>
      </c>
      <c r="E277" s="3">
        <f>IFERROR(VLOOKUP($A277,'indicadores propios'!$A$4:$I$2026,'indicadores propios'!F$2,FALSE),0)</f>
        <v>0</v>
      </c>
      <c r="F277" s="3">
        <f>IFERROR(VLOOKUP($A277,'indicadores propios'!$A$4:$I$2026,'indicadores propios'!G$2,FALSE),0)</f>
        <v>0</v>
      </c>
      <c r="G277" s="3">
        <f>IFERROR(VLOOKUP($A277,'indicadores propios'!$A$4:$I$2026,'indicadores propios'!H$2,FALSE),0)</f>
        <v>0</v>
      </c>
      <c r="H277" s="3">
        <f>IFERROR(VLOOKUP($A277,'indicadores propios'!$A$4:$I$2026,'indicadores propios'!I$2,FALSE),0)</f>
        <v>0</v>
      </c>
    </row>
    <row r="278" spans="1:8" x14ac:dyDescent="0.3">
      <c r="A278" s="5">
        <v>140720</v>
      </c>
      <c r="B278" s="4" t="s">
        <v>1169</v>
      </c>
      <c r="C278" s="3">
        <f>IFERROR(VLOOKUP($A278,'indicadores propios'!$A$4:$I$2026,'indicadores propios'!D$2,FALSE),0)</f>
        <v>0</v>
      </c>
      <c r="D278" s="3">
        <f>IFERROR(VLOOKUP($A278,'indicadores propios'!$A$4:$I$2026,'indicadores propios'!E$2,FALSE),0)</f>
        <v>0</v>
      </c>
      <c r="E278" s="3">
        <f>IFERROR(VLOOKUP($A278,'indicadores propios'!$A$4:$I$2026,'indicadores propios'!F$2,FALSE),0)</f>
        <v>0</v>
      </c>
      <c r="F278" s="3">
        <f>IFERROR(VLOOKUP($A278,'indicadores propios'!$A$4:$I$2026,'indicadores propios'!G$2,FALSE),0)</f>
        <v>0</v>
      </c>
      <c r="G278" s="3">
        <f>IFERROR(VLOOKUP($A278,'indicadores propios'!$A$4:$I$2026,'indicadores propios'!H$2,FALSE),0)</f>
        <v>0</v>
      </c>
      <c r="H278" s="3">
        <f>IFERROR(VLOOKUP($A278,'indicadores propios'!$A$4:$I$2026,'indicadores propios'!I$2,FALSE),0)</f>
        <v>0</v>
      </c>
    </row>
    <row r="279" spans="1:8" x14ac:dyDescent="0.3">
      <c r="A279" s="5">
        <v>140725</v>
      </c>
      <c r="B279" s="4" t="s">
        <v>1168</v>
      </c>
      <c r="C279" s="3">
        <f>IFERROR(VLOOKUP($A279,'indicadores propios'!$A$4:$I$2026,'indicadores propios'!D$2,FALSE),0)</f>
        <v>0</v>
      </c>
      <c r="D279" s="3">
        <f>IFERROR(VLOOKUP($A279,'indicadores propios'!$A$4:$I$2026,'indicadores propios'!E$2,FALSE),0)</f>
        <v>0</v>
      </c>
      <c r="E279" s="3">
        <f>IFERROR(VLOOKUP($A279,'indicadores propios'!$A$4:$I$2026,'indicadores propios'!F$2,FALSE),0)</f>
        <v>0</v>
      </c>
      <c r="F279" s="3">
        <f>IFERROR(VLOOKUP($A279,'indicadores propios'!$A$4:$I$2026,'indicadores propios'!G$2,FALSE),0)</f>
        <v>0</v>
      </c>
      <c r="G279" s="3">
        <f>IFERROR(VLOOKUP($A279,'indicadores propios'!$A$4:$I$2026,'indicadores propios'!H$2,FALSE),0)</f>
        <v>0</v>
      </c>
      <c r="H279" s="3">
        <f>IFERROR(VLOOKUP($A279,'indicadores propios'!$A$4:$I$2026,'indicadores propios'!I$2,FALSE),0)</f>
        <v>0</v>
      </c>
    </row>
    <row r="280" spans="1:8" x14ac:dyDescent="0.3">
      <c r="A280" s="5">
        <v>140730</v>
      </c>
      <c r="B280" s="4" t="s">
        <v>1205</v>
      </c>
      <c r="C280" s="3">
        <f>IFERROR(VLOOKUP($A280,'indicadores propios'!$A$4:$I$2026,'indicadores propios'!D$2,FALSE),0)</f>
        <v>0</v>
      </c>
      <c r="D280" s="3">
        <f>IFERROR(VLOOKUP($A280,'indicadores propios'!$A$4:$I$2026,'indicadores propios'!E$2,FALSE),0)</f>
        <v>0</v>
      </c>
      <c r="E280" s="3">
        <f>IFERROR(VLOOKUP($A280,'indicadores propios'!$A$4:$I$2026,'indicadores propios'!F$2,FALSE),0)</f>
        <v>0</v>
      </c>
      <c r="F280" s="3">
        <f>IFERROR(VLOOKUP($A280,'indicadores propios'!$A$4:$I$2026,'indicadores propios'!G$2,FALSE),0)</f>
        <v>0</v>
      </c>
      <c r="G280" s="3">
        <f>IFERROR(VLOOKUP($A280,'indicadores propios'!$A$4:$I$2026,'indicadores propios'!H$2,FALSE),0)</f>
        <v>0</v>
      </c>
      <c r="H280" s="3">
        <f>IFERROR(VLOOKUP($A280,'indicadores propios'!$A$4:$I$2026,'indicadores propios'!I$2,FALSE),0)</f>
        <v>0</v>
      </c>
    </row>
    <row r="281" spans="1:8" x14ac:dyDescent="0.3">
      <c r="A281" s="5">
        <v>140800</v>
      </c>
      <c r="B281" s="4" t="s">
        <v>1248</v>
      </c>
      <c r="C281" s="3">
        <f>IFERROR(VLOOKUP($A281,'indicadores propios'!$A$4:$I$2026,'indicadores propios'!D$2,FALSE),0)</f>
        <v>0</v>
      </c>
      <c r="D281" s="3">
        <f>IFERROR(VLOOKUP($A281,'indicadores propios'!$A$4:$I$2026,'indicadores propios'!E$2,FALSE),0)</f>
        <v>0</v>
      </c>
      <c r="E281" s="3">
        <f>IFERROR(VLOOKUP($A281,'indicadores propios'!$A$4:$I$2026,'indicadores propios'!F$2,FALSE),0)</f>
        <v>0</v>
      </c>
      <c r="F281" s="3">
        <f>IFERROR(VLOOKUP($A281,'indicadores propios'!$A$4:$I$2026,'indicadores propios'!G$2,FALSE),0)</f>
        <v>0</v>
      </c>
      <c r="G281" s="3">
        <f>IFERROR(VLOOKUP($A281,'indicadores propios'!$A$4:$I$2026,'indicadores propios'!H$2,FALSE),0)</f>
        <v>0</v>
      </c>
      <c r="H281" s="3">
        <f>IFERROR(VLOOKUP($A281,'indicadores propios'!$A$4:$I$2026,'indicadores propios'!I$2,FALSE),0)</f>
        <v>0</v>
      </c>
    </row>
    <row r="282" spans="1:8" x14ac:dyDescent="0.3">
      <c r="A282" s="5">
        <v>140805</v>
      </c>
      <c r="B282" s="4" t="s">
        <v>1172</v>
      </c>
      <c r="C282" s="3">
        <f>IFERROR(VLOOKUP($A282,'indicadores propios'!$A$4:$I$2026,'indicadores propios'!D$2,FALSE),0)</f>
        <v>0</v>
      </c>
      <c r="D282" s="3">
        <f>IFERROR(VLOOKUP($A282,'indicadores propios'!$A$4:$I$2026,'indicadores propios'!E$2,FALSE),0)</f>
        <v>0</v>
      </c>
      <c r="E282" s="3">
        <f>IFERROR(VLOOKUP($A282,'indicadores propios'!$A$4:$I$2026,'indicadores propios'!F$2,FALSE),0)</f>
        <v>0</v>
      </c>
      <c r="F282" s="3">
        <f>IFERROR(VLOOKUP($A282,'indicadores propios'!$A$4:$I$2026,'indicadores propios'!G$2,FALSE),0)</f>
        <v>0</v>
      </c>
      <c r="G282" s="3">
        <f>IFERROR(VLOOKUP($A282,'indicadores propios'!$A$4:$I$2026,'indicadores propios'!H$2,FALSE),0)</f>
        <v>0</v>
      </c>
      <c r="H282" s="3">
        <f>IFERROR(VLOOKUP($A282,'indicadores propios'!$A$4:$I$2026,'indicadores propios'!I$2,FALSE),0)</f>
        <v>0</v>
      </c>
    </row>
    <row r="283" spans="1:8" x14ac:dyDescent="0.3">
      <c r="A283" s="5">
        <v>140810</v>
      </c>
      <c r="B283" s="4" t="s">
        <v>1171</v>
      </c>
      <c r="C283" s="3">
        <f>IFERROR(VLOOKUP($A283,'indicadores propios'!$A$4:$I$2026,'indicadores propios'!D$2,FALSE),0)</f>
        <v>0</v>
      </c>
      <c r="D283" s="3">
        <f>IFERROR(VLOOKUP($A283,'indicadores propios'!$A$4:$I$2026,'indicadores propios'!E$2,FALSE),0)</f>
        <v>0</v>
      </c>
      <c r="E283" s="3">
        <f>IFERROR(VLOOKUP($A283,'indicadores propios'!$A$4:$I$2026,'indicadores propios'!F$2,FALSE),0)</f>
        <v>0</v>
      </c>
      <c r="F283" s="3">
        <f>IFERROR(VLOOKUP($A283,'indicadores propios'!$A$4:$I$2026,'indicadores propios'!G$2,FALSE),0)</f>
        <v>0</v>
      </c>
      <c r="G283" s="3">
        <f>IFERROR(VLOOKUP($A283,'indicadores propios'!$A$4:$I$2026,'indicadores propios'!H$2,FALSE),0)</f>
        <v>0</v>
      </c>
      <c r="H283" s="3">
        <f>IFERROR(VLOOKUP($A283,'indicadores propios'!$A$4:$I$2026,'indicadores propios'!I$2,FALSE),0)</f>
        <v>0</v>
      </c>
    </row>
    <row r="284" spans="1:8" x14ac:dyDescent="0.3">
      <c r="A284" s="5">
        <v>140815</v>
      </c>
      <c r="B284" s="4" t="s">
        <v>1170</v>
      </c>
      <c r="C284" s="3">
        <f>IFERROR(VLOOKUP($A284,'indicadores propios'!$A$4:$I$2026,'indicadores propios'!D$2,FALSE),0)</f>
        <v>0</v>
      </c>
      <c r="D284" s="3">
        <f>IFERROR(VLOOKUP($A284,'indicadores propios'!$A$4:$I$2026,'indicadores propios'!E$2,FALSE),0)</f>
        <v>0</v>
      </c>
      <c r="E284" s="3">
        <f>IFERROR(VLOOKUP($A284,'indicadores propios'!$A$4:$I$2026,'indicadores propios'!F$2,FALSE),0)</f>
        <v>0</v>
      </c>
      <c r="F284" s="3">
        <f>IFERROR(VLOOKUP($A284,'indicadores propios'!$A$4:$I$2026,'indicadores propios'!G$2,FALSE),0)</f>
        <v>0</v>
      </c>
      <c r="G284" s="3">
        <f>IFERROR(VLOOKUP($A284,'indicadores propios'!$A$4:$I$2026,'indicadores propios'!H$2,FALSE),0)</f>
        <v>0</v>
      </c>
      <c r="H284" s="3">
        <f>IFERROR(VLOOKUP($A284,'indicadores propios'!$A$4:$I$2026,'indicadores propios'!I$2,FALSE),0)</f>
        <v>0</v>
      </c>
    </row>
    <row r="285" spans="1:8" x14ac:dyDescent="0.3">
      <c r="A285" s="5">
        <v>140820</v>
      </c>
      <c r="B285" s="4" t="s">
        <v>1169</v>
      </c>
      <c r="C285" s="3">
        <f>IFERROR(VLOOKUP($A285,'indicadores propios'!$A$4:$I$2026,'indicadores propios'!D$2,FALSE),0)</f>
        <v>0</v>
      </c>
      <c r="D285" s="3">
        <f>IFERROR(VLOOKUP($A285,'indicadores propios'!$A$4:$I$2026,'indicadores propios'!E$2,FALSE),0)</f>
        <v>0</v>
      </c>
      <c r="E285" s="3">
        <f>IFERROR(VLOOKUP($A285,'indicadores propios'!$A$4:$I$2026,'indicadores propios'!F$2,FALSE),0)</f>
        <v>0</v>
      </c>
      <c r="F285" s="3">
        <f>IFERROR(VLOOKUP($A285,'indicadores propios'!$A$4:$I$2026,'indicadores propios'!G$2,FALSE),0)</f>
        <v>0</v>
      </c>
      <c r="G285" s="3">
        <f>IFERROR(VLOOKUP($A285,'indicadores propios'!$A$4:$I$2026,'indicadores propios'!H$2,FALSE),0)</f>
        <v>0</v>
      </c>
      <c r="H285" s="3">
        <f>IFERROR(VLOOKUP($A285,'indicadores propios'!$A$4:$I$2026,'indicadores propios'!I$2,FALSE),0)</f>
        <v>0</v>
      </c>
    </row>
    <row r="286" spans="1:8" x14ac:dyDescent="0.3">
      <c r="A286" s="5">
        <v>140825</v>
      </c>
      <c r="B286" s="4" t="s">
        <v>1168</v>
      </c>
      <c r="C286" s="3">
        <f>IFERROR(VLOOKUP($A286,'indicadores propios'!$A$4:$I$2026,'indicadores propios'!D$2,FALSE),0)</f>
        <v>0</v>
      </c>
      <c r="D286" s="3">
        <f>IFERROR(VLOOKUP($A286,'indicadores propios'!$A$4:$I$2026,'indicadores propios'!E$2,FALSE),0)</f>
        <v>0</v>
      </c>
      <c r="E286" s="3">
        <f>IFERROR(VLOOKUP($A286,'indicadores propios'!$A$4:$I$2026,'indicadores propios'!F$2,FALSE),0)</f>
        <v>0</v>
      </c>
      <c r="F286" s="3">
        <f>IFERROR(VLOOKUP($A286,'indicadores propios'!$A$4:$I$2026,'indicadores propios'!G$2,FALSE),0)</f>
        <v>0</v>
      </c>
      <c r="G286" s="3">
        <f>IFERROR(VLOOKUP($A286,'indicadores propios'!$A$4:$I$2026,'indicadores propios'!H$2,FALSE),0)</f>
        <v>0</v>
      </c>
      <c r="H286" s="3">
        <f>IFERROR(VLOOKUP($A286,'indicadores propios'!$A$4:$I$2026,'indicadores propios'!I$2,FALSE),0)</f>
        <v>0</v>
      </c>
    </row>
    <row r="287" spans="1:8" x14ac:dyDescent="0.3">
      <c r="A287" s="5">
        <v>140900</v>
      </c>
      <c r="B287" s="4" t="s">
        <v>1247</v>
      </c>
      <c r="C287" s="3">
        <f>IFERROR(VLOOKUP($A287,'indicadores propios'!$A$4:$I$2026,'indicadores propios'!D$2,FALSE),0)</f>
        <v>0</v>
      </c>
      <c r="D287" s="3">
        <f>IFERROR(VLOOKUP($A287,'indicadores propios'!$A$4:$I$2026,'indicadores propios'!E$2,FALSE),0)</f>
        <v>0</v>
      </c>
      <c r="E287" s="3">
        <f>IFERROR(VLOOKUP($A287,'indicadores propios'!$A$4:$I$2026,'indicadores propios'!F$2,FALSE),0)</f>
        <v>0</v>
      </c>
      <c r="F287" s="3">
        <f>IFERROR(VLOOKUP($A287,'indicadores propios'!$A$4:$I$2026,'indicadores propios'!G$2,FALSE),0)</f>
        <v>0</v>
      </c>
      <c r="G287" s="3">
        <f>IFERROR(VLOOKUP($A287,'indicadores propios'!$A$4:$I$2026,'indicadores propios'!H$2,FALSE),0)</f>
        <v>0</v>
      </c>
      <c r="H287" s="3">
        <f>IFERROR(VLOOKUP($A287,'indicadores propios'!$A$4:$I$2026,'indicadores propios'!I$2,FALSE),0)</f>
        <v>0</v>
      </c>
    </row>
    <row r="288" spans="1:8" x14ac:dyDescent="0.3">
      <c r="A288" s="5">
        <v>140905</v>
      </c>
      <c r="B288" s="4" t="s">
        <v>1172</v>
      </c>
      <c r="C288" s="3">
        <f>IFERROR(VLOOKUP($A288,'indicadores propios'!$A$4:$I$2026,'indicadores propios'!D$2,FALSE),0)</f>
        <v>0</v>
      </c>
      <c r="D288" s="3">
        <f>IFERROR(VLOOKUP($A288,'indicadores propios'!$A$4:$I$2026,'indicadores propios'!E$2,FALSE),0)</f>
        <v>0</v>
      </c>
      <c r="E288" s="3">
        <f>IFERROR(VLOOKUP($A288,'indicadores propios'!$A$4:$I$2026,'indicadores propios'!F$2,FALSE),0)</f>
        <v>0</v>
      </c>
      <c r="F288" s="3">
        <f>IFERROR(VLOOKUP($A288,'indicadores propios'!$A$4:$I$2026,'indicadores propios'!G$2,FALSE),0)</f>
        <v>0</v>
      </c>
      <c r="G288" s="3">
        <f>IFERROR(VLOOKUP($A288,'indicadores propios'!$A$4:$I$2026,'indicadores propios'!H$2,FALSE),0)</f>
        <v>0</v>
      </c>
      <c r="H288" s="3">
        <f>IFERROR(VLOOKUP($A288,'indicadores propios'!$A$4:$I$2026,'indicadores propios'!I$2,FALSE),0)</f>
        <v>0</v>
      </c>
    </row>
    <row r="289" spans="1:8" x14ac:dyDescent="0.3">
      <c r="A289" s="5">
        <v>140910</v>
      </c>
      <c r="B289" s="4" t="s">
        <v>1171</v>
      </c>
      <c r="C289" s="3">
        <f>IFERROR(VLOOKUP($A289,'indicadores propios'!$A$4:$I$2026,'indicadores propios'!D$2,FALSE),0)</f>
        <v>0</v>
      </c>
      <c r="D289" s="3">
        <f>IFERROR(VLOOKUP($A289,'indicadores propios'!$A$4:$I$2026,'indicadores propios'!E$2,FALSE),0)</f>
        <v>0</v>
      </c>
      <c r="E289" s="3">
        <f>IFERROR(VLOOKUP($A289,'indicadores propios'!$A$4:$I$2026,'indicadores propios'!F$2,FALSE),0)</f>
        <v>0</v>
      </c>
      <c r="F289" s="3">
        <f>IFERROR(VLOOKUP($A289,'indicadores propios'!$A$4:$I$2026,'indicadores propios'!G$2,FALSE),0)</f>
        <v>0</v>
      </c>
      <c r="G289" s="3">
        <f>IFERROR(VLOOKUP($A289,'indicadores propios'!$A$4:$I$2026,'indicadores propios'!H$2,FALSE),0)</f>
        <v>0</v>
      </c>
      <c r="H289" s="3">
        <f>IFERROR(VLOOKUP($A289,'indicadores propios'!$A$4:$I$2026,'indicadores propios'!I$2,FALSE),0)</f>
        <v>0</v>
      </c>
    </row>
    <row r="290" spans="1:8" x14ac:dyDescent="0.3">
      <c r="A290" s="5">
        <v>140915</v>
      </c>
      <c r="B290" s="4" t="s">
        <v>1170</v>
      </c>
      <c r="C290" s="3">
        <f>IFERROR(VLOOKUP($A290,'indicadores propios'!$A$4:$I$2026,'indicadores propios'!D$2,FALSE),0)</f>
        <v>0</v>
      </c>
      <c r="D290" s="3">
        <f>IFERROR(VLOOKUP($A290,'indicadores propios'!$A$4:$I$2026,'indicadores propios'!E$2,FALSE),0)</f>
        <v>0</v>
      </c>
      <c r="E290" s="3">
        <f>IFERROR(VLOOKUP($A290,'indicadores propios'!$A$4:$I$2026,'indicadores propios'!F$2,FALSE),0)</f>
        <v>0</v>
      </c>
      <c r="F290" s="3">
        <f>IFERROR(VLOOKUP($A290,'indicadores propios'!$A$4:$I$2026,'indicadores propios'!G$2,FALSE),0)</f>
        <v>0</v>
      </c>
      <c r="G290" s="3">
        <f>IFERROR(VLOOKUP($A290,'indicadores propios'!$A$4:$I$2026,'indicadores propios'!H$2,FALSE),0)</f>
        <v>0</v>
      </c>
      <c r="H290" s="3">
        <f>IFERROR(VLOOKUP($A290,'indicadores propios'!$A$4:$I$2026,'indicadores propios'!I$2,FALSE),0)</f>
        <v>0</v>
      </c>
    </row>
    <row r="291" spans="1:8" x14ac:dyDescent="0.3">
      <c r="A291" s="5">
        <v>140920</v>
      </c>
      <c r="B291" s="4" t="s">
        <v>1169</v>
      </c>
      <c r="C291" s="3">
        <f>IFERROR(VLOOKUP($A291,'indicadores propios'!$A$4:$I$2026,'indicadores propios'!D$2,FALSE),0)</f>
        <v>0</v>
      </c>
      <c r="D291" s="3">
        <f>IFERROR(VLOOKUP($A291,'indicadores propios'!$A$4:$I$2026,'indicadores propios'!E$2,FALSE),0)</f>
        <v>0</v>
      </c>
      <c r="E291" s="3">
        <f>IFERROR(VLOOKUP($A291,'indicadores propios'!$A$4:$I$2026,'indicadores propios'!F$2,FALSE),0)</f>
        <v>0</v>
      </c>
      <c r="F291" s="3">
        <f>IFERROR(VLOOKUP($A291,'indicadores propios'!$A$4:$I$2026,'indicadores propios'!G$2,FALSE),0)</f>
        <v>0</v>
      </c>
      <c r="G291" s="3">
        <f>IFERROR(VLOOKUP($A291,'indicadores propios'!$A$4:$I$2026,'indicadores propios'!H$2,FALSE),0)</f>
        <v>0</v>
      </c>
      <c r="H291" s="3">
        <f>IFERROR(VLOOKUP($A291,'indicadores propios'!$A$4:$I$2026,'indicadores propios'!I$2,FALSE),0)</f>
        <v>0</v>
      </c>
    </row>
    <row r="292" spans="1:8" x14ac:dyDescent="0.3">
      <c r="A292" s="5">
        <v>140925</v>
      </c>
      <c r="B292" s="4" t="s">
        <v>1168</v>
      </c>
      <c r="C292" s="3">
        <f>IFERROR(VLOOKUP($A292,'indicadores propios'!$A$4:$I$2026,'indicadores propios'!D$2,FALSE),0)</f>
        <v>0</v>
      </c>
      <c r="D292" s="3">
        <f>IFERROR(VLOOKUP($A292,'indicadores propios'!$A$4:$I$2026,'indicadores propios'!E$2,FALSE),0)</f>
        <v>0</v>
      </c>
      <c r="E292" s="3">
        <f>IFERROR(VLOOKUP($A292,'indicadores propios'!$A$4:$I$2026,'indicadores propios'!F$2,FALSE),0)</f>
        <v>0</v>
      </c>
      <c r="F292" s="3">
        <f>IFERROR(VLOOKUP($A292,'indicadores propios'!$A$4:$I$2026,'indicadores propios'!G$2,FALSE),0)</f>
        <v>0</v>
      </c>
      <c r="G292" s="3">
        <f>IFERROR(VLOOKUP($A292,'indicadores propios'!$A$4:$I$2026,'indicadores propios'!H$2,FALSE),0)</f>
        <v>0</v>
      </c>
      <c r="H292" s="3">
        <f>IFERROR(VLOOKUP($A292,'indicadores propios'!$A$4:$I$2026,'indicadores propios'!I$2,FALSE),0)</f>
        <v>0</v>
      </c>
    </row>
    <row r="293" spans="1:8" x14ac:dyDescent="0.3">
      <c r="A293" s="5">
        <v>140930</v>
      </c>
      <c r="B293" s="4" t="s">
        <v>1207</v>
      </c>
      <c r="C293" s="3">
        <f>IFERROR(VLOOKUP($A293,'indicadores propios'!$A$4:$I$2026,'indicadores propios'!D$2,FALSE),0)</f>
        <v>0</v>
      </c>
      <c r="D293" s="3">
        <f>IFERROR(VLOOKUP($A293,'indicadores propios'!$A$4:$I$2026,'indicadores propios'!E$2,FALSE),0)</f>
        <v>0</v>
      </c>
      <c r="E293" s="3">
        <f>IFERROR(VLOOKUP($A293,'indicadores propios'!$A$4:$I$2026,'indicadores propios'!F$2,FALSE),0)</f>
        <v>0</v>
      </c>
      <c r="F293" s="3">
        <f>IFERROR(VLOOKUP($A293,'indicadores propios'!$A$4:$I$2026,'indicadores propios'!G$2,FALSE),0)</f>
        <v>0</v>
      </c>
      <c r="G293" s="3">
        <f>IFERROR(VLOOKUP($A293,'indicadores propios'!$A$4:$I$2026,'indicadores propios'!H$2,FALSE),0)</f>
        <v>0</v>
      </c>
      <c r="H293" s="3">
        <f>IFERROR(VLOOKUP($A293,'indicadores propios'!$A$4:$I$2026,'indicadores propios'!I$2,FALSE),0)</f>
        <v>0</v>
      </c>
    </row>
    <row r="294" spans="1:8" x14ac:dyDescent="0.3">
      <c r="A294" s="5">
        <v>141000</v>
      </c>
      <c r="B294" s="4" t="s">
        <v>1246</v>
      </c>
      <c r="C294" s="3">
        <f>IFERROR(VLOOKUP($A294,'indicadores propios'!$A$4:$I$2026,'indicadores propios'!D$2,FALSE),0)</f>
        <v>0</v>
      </c>
      <c r="D294" s="3">
        <f>IFERROR(VLOOKUP($A294,'indicadores propios'!$A$4:$I$2026,'indicadores propios'!E$2,FALSE),0)</f>
        <v>0</v>
      </c>
      <c r="E294" s="3">
        <f>IFERROR(VLOOKUP($A294,'indicadores propios'!$A$4:$I$2026,'indicadores propios'!F$2,FALSE),0)</f>
        <v>0</v>
      </c>
      <c r="F294" s="3">
        <f>IFERROR(VLOOKUP($A294,'indicadores propios'!$A$4:$I$2026,'indicadores propios'!G$2,FALSE),0)</f>
        <v>0</v>
      </c>
      <c r="G294" s="3">
        <f>IFERROR(VLOOKUP($A294,'indicadores propios'!$A$4:$I$2026,'indicadores propios'!H$2,FALSE),0)</f>
        <v>0</v>
      </c>
      <c r="H294" s="3">
        <f>IFERROR(VLOOKUP($A294,'indicadores propios'!$A$4:$I$2026,'indicadores propios'!I$2,FALSE),0)</f>
        <v>0</v>
      </c>
    </row>
    <row r="295" spans="1:8" x14ac:dyDescent="0.3">
      <c r="A295" s="5">
        <v>141005</v>
      </c>
      <c r="B295" s="4" t="s">
        <v>1172</v>
      </c>
      <c r="C295" s="3">
        <f>IFERROR(VLOOKUP($A295,'indicadores propios'!$A$4:$I$2026,'indicadores propios'!D$2,FALSE),0)</f>
        <v>0</v>
      </c>
      <c r="D295" s="3">
        <f>IFERROR(VLOOKUP($A295,'indicadores propios'!$A$4:$I$2026,'indicadores propios'!E$2,FALSE),0)</f>
        <v>0</v>
      </c>
      <c r="E295" s="3">
        <f>IFERROR(VLOOKUP($A295,'indicadores propios'!$A$4:$I$2026,'indicadores propios'!F$2,FALSE),0)</f>
        <v>0</v>
      </c>
      <c r="F295" s="3">
        <f>IFERROR(VLOOKUP($A295,'indicadores propios'!$A$4:$I$2026,'indicadores propios'!G$2,FALSE),0)</f>
        <v>0</v>
      </c>
      <c r="G295" s="3">
        <f>IFERROR(VLOOKUP($A295,'indicadores propios'!$A$4:$I$2026,'indicadores propios'!H$2,FALSE),0)</f>
        <v>0</v>
      </c>
      <c r="H295" s="3">
        <f>IFERROR(VLOOKUP($A295,'indicadores propios'!$A$4:$I$2026,'indicadores propios'!I$2,FALSE),0)</f>
        <v>0</v>
      </c>
    </row>
    <row r="296" spans="1:8" x14ac:dyDescent="0.3">
      <c r="A296" s="5">
        <v>141010</v>
      </c>
      <c r="B296" s="4" t="s">
        <v>1171</v>
      </c>
      <c r="C296" s="3">
        <f>IFERROR(VLOOKUP($A296,'indicadores propios'!$A$4:$I$2026,'indicadores propios'!D$2,FALSE),0)</f>
        <v>0</v>
      </c>
      <c r="D296" s="3">
        <f>IFERROR(VLOOKUP($A296,'indicadores propios'!$A$4:$I$2026,'indicadores propios'!E$2,FALSE),0)</f>
        <v>0</v>
      </c>
      <c r="E296" s="3">
        <f>IFERROR(VLOOKUP($A296,'indicadores propios'!$A$4:$I$2026,'indicadores propios'!F$2,FALSE),0)</f>
        <v>0</v>
      </c>
      <c r="F296" s="3">
        <f>IFERROR(VLOOKUP($A296,'indicadores propios'!$A$4:$I$2026,'indicadores propios'!G$2,FALSE),0)</f>
        <v>0</v>
      </c>
      <c r="G296" s="3">
        <f>IFERROR(VLOOKUP($A296,'indicadores propios'!$A$4:$I$2026,'indicadores propios'!H$2,FALSE),0)</f>
        <v>0</v>
      </c>
      <c r="H296" s="3">
        <f>IFERROR(VLOOKUP($A296,'indicadores propios'!$A$4:$I$2026,'indicadores propios'!I$2,FALSE),0)</f>
        <v>0</v>
      </c>
    </row>
    <row r="297" spans="1:8" x14ac:dyDescent="0.3">
      <c r="A297" s="5">
        <v>141015</v>
      </c>
      <c r="B297" s="4" t="s">
        <v>1170</v>
      </c>
      <c r="C297" s="3">
        <f>IFERROR(VLOOKUP($A297,'indicadores propios'!$A$4:$I$2026,'indicadores propios'!D$2,FALSE),0)</f>
        <v>0</v>
      </c>
      <c r="D297" s="3">
        <f>IFERROR(VLOOKUP($A297,'indicadores propios'!$A$4:$I$2026,'indicadores propios'!E$2,FALSE),0)</f>
        <v>0</v>
      </c>
      <c r="E297" s="3">
        <f>IFERROR(VLOOKUP($A297,'indicadores propios'!$A$4:$I$2026,'indicadores propios'!F$2,FALSE),0)</f>
        <v>0</v>
      </c>
      <c r="F297" s="3">
        <f>IFERROR(VLOOKUP($A297,'indicadores propios'!$A$4:$I$2026,'indicadores propios'!G$2,FALSE),0)</f>
        <v>0</v>
      </c>
      <c r="G297" s="3">
        <f>IFERROR(VLOOKUP($A297,'indicadores propios'!$A$4:$I$2026,'indicadores propios'!H$2,FALSE),0)</f>
        <v>0</v>
      </c>
      <c r="H297" s="3">
        <f>IFERROR(VLOOKUP($A297,'indicadores propios'!$A$4:$I$2026,'indicadores propios'!I$2,FALSE),0)</f>
        <v>0</v>
      </c>
    </row>
    <row r="298" spans="1:8" x14ac:dyDescent="0.3">
      <c r="A298" s="5">
        <v>141020</v>
      </c>
      <c r="B298" s="4" t="s">
        <v>1169</v>
      </c>
      <c r="C298" s="3">
        <f>IFERROR(VLOOKUP($A298,'indicadores propios'!$A$4:$I$2026,'indicadores propios'!D$2,FALSE),0)</f>
        <v>0</v>
      </c>
      <c r="D298" s="3">
        <f>IFERROR(VLOOKUP($A298,'indicadores propios'!$A$4:$I$2026,'indicadores propios'!E$2,FALSE),0)</f>
        <v>0</v>
      </c>
      <c r="E298" s="3">
        <f>IFERROR(VLOOKUP($A298,'indicadores propios'!$A$4:$I$2026,'indicadores propios'!F$2,FALSE),0)</f>
        <v>0</v>
      </c>
      <c r="F298" s="3">
        <f>IFERROR(VLOOKUP($A298,'indicadores propios'!$A$4:$I$2026,'indicadores propios'!G$2,FALSE),0)</f>
        <v>0</v>
      </c>
      <c r="G298" s="3">
        <f>IFERROR(VLOOKUP($A298,'indicadores propios'!$A$4:$I$2026,'indicadores propios'!H$2,FALSE),0)</f>
        <v>0</v>
      </c>
      <c r="H298" s="3">
        <f>IFERROR(VLOOKUP($A298,'indicadores propios'!$A$4:$I$2026,'indicadores propios'!I$2,FALSE),0)</f>
        <v>0</v>
      </c>
    </row>
    <row r="299" spans="1:8" x14ac:dyDescent="0.3">
      <c r="A299" s="5">
        <v>141025</v>
      </c>
      <c r="B299" s="4" t="s">
        <v>1168</v>
      </c>
      <c r="C299" s="3">
        <f>IFERROR(VLOOKUP($A299,'indicadores propios'!$A$4:$I$2026,'indicadores propios'!D$2,FALSE),0)</f>
        <v>0</v>
      </c>
      <c r="D299" s="3">
        <f>IFERROR(VLOOKUP($A299,'indicadores propios'!$A$4:$I$2026,'indicadores propios'!E$2,FALSE),0)</f>
        <v>0</v>
      </c>
      <c r="E299" s="3">
        <f>IFERROR(VLOOKUP($A299,'indicadores propios'!$A$4:$I$2026,'indicadores propios'!F$2,FALSE),0)</f>
        <v>0</v>
      </c>
      <c r="F299" s="3">
        <f>IFERROR(VLOOKUP($A299,'indicadores propios'!$A$4:$I$2026,'indicadores propios'!G$2,FALSE),0)</f>
        <v>0</v>
      </c>
      <c r="G299" s="3">
        <f>IFERROR(VLOOKUP($A299,'indicadores propios'!$A$4:$I$2026,'indicadores propios'!H$2,FALSE),0)</f>
        <v>0</v>
      </c>
      <c r="H299" s="3">
        <f>IFERROR(VLOOKUP($A299,'indicadores propios'!$A$4:$I$2026,'indicadores propios'!I$2,FALSE),0)</f>
        <v>0</v>
      </c>
    </row>
    <row r="300" spans="1:8" x14ac:dyDescent="0.3">
      <c r="A300" s="5">
        <v>141030</v>
      </c>
      <c r="B300" s="4" t="s">
        <v>1205</v>
      </c>
      <c r="C300" s="3">
        <f>IFERROR(VLOOKUP($A300,'indicadores propios'!$A$4:$I$2026,'indicadores propios'!D$2,FALSE),0)</f>
        <v>0</v>
      </c>
      <c r="D300" s="3">
        <f>IFERROR(VLOOKUP($A300,'indicadores propios'!$A$4:$I$2026,'indicadores propios'!E$2,FALSE),0)</f>
        <v>0</v>
      </c>
      <c r="E300" s="3">
        <f>IFERROR(VLOOKUP($A300,'indicadores propios'!$A$4:$I$2026,'indicadores propios'!F$2,FALSE),0)</f>
        <v>0</v>
      </c>
      <c r="F300" s="3">
        <f>IFERROR(VLOOKUP($A300,'indicadores propios'!$A$4:$I$2026,'indicadores propios'!G$2,FALSE),0)</f>
        <v>0</v>
      </c>
      <c r="G300" s="3">
        <f>IFERROR(VLOOKUP($A300,'indicadores propios'!$A$4:$I$2026,'indicadores propios'!H$2,FALSE),0)</f>
        <v>0</v>
      </c>
      <c r="H300" s="3">
        <f>IFERROR(VLOOKUP($A300,'indicadores propios'!$A$4:$I$2026,'indicadores propios'!I$2,FALSE),0)</f>
        <v>0</v>
      </c>
    </row>
    <row r="301" spans="1:8" x14ac:dyDescent="0.3">
      <c r="A301" s="5">
        <v>141100</v>
      </c>
      <c r="B301" s="4" t="s">
        <v>1245</v>
      </c>
      <c r="C301" s="3">
        <f>IFERROR(VLOOKUP($A301,'indicadores propios'!$A$4:$I$2026,'indicadores propios'!D$2,FALSE),0)</f>
        <v>3518501134</v>
      </c>
      <c r="D301" s="3">
        <f>IFERROR(VLOOKUP($A301,'indicadores propios'!$A$4:$I$2026,'indicadores propios'!E$2,FALSE),0)</f>
        <v>4826506976</v>
      </c>
      <c r="E301" s="3">
        <f>IFERROR(VLOOKUP($A301,'indicadores propios'!$A$4:$I$2026,'indicadores propios'!F$2,FALSE),0)</f>
        <v>5853374514</v>
      </c>
      <c r="F301" s="3">
        <f>IFERROR(VLOOKUP($A301,'indicadores propios'!$A$4:$I$2026,'indicadores propios'!G$2,FALSE),0)</f>
        <v>6508331137</v>
      </c>
      <c r="G301" s="3">
        <f>IFERROR(VLOOKUP($A301,'indicadores propios'!$A$4:$I$2026,'indicadores propios'!H$2,FALSE),0)</f>
        <v>6860544148</v>
      </c>
      <c r="H301" s="3">
        <f>IFERROR(VLOOKUP($A301,'indicadores propios'!$A$4:$I$2026,'indicadores propios'!I$2,FALSE),0)</f>
        <v>7298307740</v>
      </c>
    </row>
    <row r="302" spans="1:8" x14ac:dyDescent="0.3">
      <c r="A302" s="5">
        <v>141105</v>
      </c>
      <c r="B302" s="4" t="s">
        <v>1172</v>
      </c>
      <c r="C302" s="3">
        <f>IFERROR(VLOOKUP($A302,'indicadores propios'!$A$4:$I$2026,'indicadores propios'!D$2,FALSE),0)</f>
        <v>3518501134</v>
      </c>
      <c r="D302" s="3">
        <f>IFERROR(VLOOKUP($A302,'indicadores propios'!$A$4:$I$2026,'indicadores propios'!E$2,FALSE),0)</f>
        <v>4826506976</v>
      </c>
      <c r="E302" s="3">
        <f>IFERROR(VLOOKUP($A302,'indicadores propios'!$A$4:$I$2026,'indicadores propios'!F$2,FALSE),0)</f>
        <v>5853374514</v>
      </c>
      <c r="F302" s="3">
        <f>IFERROR(VLOOKUP($A302,'indicadores propios'!$A$4:$I$2026,'indicadores propios'!G$2,FALSE),0)</f>
        <v>6508331137</v>
      </c>
      <c r="G302" s="3">
        <f>IFERROR(VLOOKUP($A302,'indicadores propios'!$A$4:$I$2026,'indicadores propios'!H$2,FALSE),0)</f>
        <v>6860544148</v>
      </c>
      <c r="H302" s="3">
        <f>IFERROR(VLOOKUP($A302,'indicadores propios'!$A$4:$I$2026,'indicadores propios'!I$2,FALSE),0)</f>
        <v>7298307740</v>
      </c>
    </row>
    <row r="303" spans="1:8" x14ac:dyDescent="0.3">
      <c r="A303" s="5">
        <v>141110</v>
      </c>
      <c r="B303" s="4" t="s">
        <v>1171</v>
      </c>
      <c r="C303" s="3">
        <f>IFERROR(VLOOKUP($A303,'indicadores propios'!$A$4:$I$2026,'indicadores propios'!D$2,FALSE),0)</f>
        <v>0</v>
      </c>
      <c r="D303" s="3">
        <f>IFERROR(VLOOKUP($A303,'indicadores propios'!$A$4:$I$2026,'indicadores propios'!E$2,FALSE),0)</f>
        <v>0</v>
      </c>
      <c r="E303" s="3">
        <f>IFERROR(VLOOKUP($A303,'indicadores propios'!$A$4:$I$2026,'indicadores propios'!F$2,FALSE),0)</f>
        <v>0</v>
      </c>
      <c r="F303" s="3">
        <f>IFERROR(VLOOKUP($A303,'indicadores propios'!$A$4:$I$2026,'indicadores propios'!G$2,FALSE),0)</f>
        <v>0</v>
      </c>
      <c r="G303" s="3">
        <f>IFERROR(VLOOKUP($A303,'indicadores propios'!$A$4:$I$2026,'indicadores propios'!H$2,FALSE),0)</f>
        <v>0</v>
      </c>
      <c r="H303" s="3">
        <f>IFERROR(VLOOKUP($A303,'indicadores propios'!$A$4:$I$2026,'indicadores propios'!I$2,FALSE),0)</f>
        <v>0</v>
      </c>
    </row>
    <row r="304" spans="1:8" x14ac:dyDescent="0.3">
      <c r="A304" s="5">
        <v>141115</v>
      </c>
      <c r="B304" s="4" t="s">
        <v>1170</v>
      </c>
      <c r="C304" s="3">
        <f>IFERROR(VLOOKUP($A304,'indicadores propios'!$A$4:$I$2026,'indicadores propios'!D$2,FALSE),0)</f>
        <v>0</v>
      </c>
      <c r="D304" s="3">
        <f>IFERROR(VLOOKUP($A304,'indicadores propios'!$A$4:$I$2026,'indicadores propios'!E$2,FALSE),0)</f>
        <v>0</v>
      </c>
      <c r="E304" s="3">
        <f>IFERROR(VLOOKUP($A304,'indicadores propios'!$A$4:$I$2026,'indicadores propios'!F$2,FALSE),0)</f>
        <v>0</v>
      </c>
      <c r="F304" s="3">
        <f>IFERROR(VLOOKUP($A304,'indicadores propios'!$A$4:$I$2026,'indicadores propios'!G$2,FALSE),0)</f>
        <v>0</v>
      </c>
      <c r="G304" s="3">
        <f>IFERROR(VLOOKUP($A304,'indicadores propios'!$A$4:$I$2026,'indicadores propios'!H$2,FALSE),0)</f>
        <v>0</v>
      </c>
      <c r="H304" s="3">
        <f>IFERROR(VLOOKUP($A304,'indicadores propios'!$A$4:$I$2026,'indicadores propios'!I$2,FALSE),0)</f>
        <v>0</v>
      </c>
    </row>
    <row r="305" spans="1:8" x14ac:dyDescent="0.3">
      <c r="A305" s="5">
        <v>141120</v>
      </c>
      <c r="B305" s="4" t="s">
        <v>1169</v>
      </c>
      <c r="C305" s="3">
        <f>IFERROR(VLOOKUP($A305,'indicadores propios'!$A$4:$I$2026,'indicadores propios'!D$2,FALSE),0)</f>
        <v>0</v>
      </c>
      <c r="D305" s="3">
        <f>IFERROR(VLOOKUP($A305,'indicadores propios'!$A$4:$I$2026,'indicadores propios'!E$2,FALSE),0)</f>
        <v>0</v>
      </c>
      <c r="E305" s="3">
        <f>IFERROR(VLOOKUP($A305,'indicadores propios'!$A$4:$I$2026,'indicadores propios'!F$2,FALSE),0)</f>
        <v>0</v>
      </c>
      <c r="F305" s="3">
        <f>IFERROR(VLOOKUP($A305,'indicadores propios'!$A$4:$I$2026,'indicadores propios'!G$2,FALSE),0)</f>
        <v>0</v>
      </c>
      <c r="G305" s="3">
        <f>IFERROR(VLOOKUP($A305,'indicadores propios'!$A$4:$I$2026,'indicadores propios'!H$2,FALSE),0)</f>
        <v>0</v>
      </c>
      <c r="H305" s="3">
        <f>IFERROR(VLOOKUP($A305,'indicadores propios'!$A$4:$I$2026,'indicadores propios'!I$2,FALSE),0)</f>
        <v>0</v>
      </c>
    </row>
    <row r="306" spans="1:8" x14ac:dyDescent="0.3">
      <c r="A306" s="5">
        <v>141125</v>
      </c>
      <c r="B306" s="4" t="s">
        <v>1168</v>
      </c>
      <c r="C306" s="3">
        <f>IFERROR(VLOOKUP($A306,'indicadores propios'!$A$4:$I$2026,'indicadores propios'!D$2,FALSE),0)</f>
        <v>0</v>
      </c>
      <c r="D306" s="3">
        <f>IFERROR(VLOOKUP($A306,'indicadores propios'!$A$4:$I$2026,'indicadores propios'!E$2,FALSE),0)</f>
        <v>0</v>
      </c>
      <c r="E306" s="3">
        <f>IFERROR(VLOOKUP($A306,'indicadores propios'!$A$4:$I$2026,'indicadores propios'!F$2,FALSE),0)</f>
        <v>0</v>
      </c>
      <c r="F306" s="3">
        <f>IFERROR(VLOOKUP($A306,'indicadores propios'!$A$4:$I$2026,'indicadores propios'!G$2,FALSE),0)</f>
        <v>0</v>
      </c>
      <c r="G306" s="3">
        <f>IFERROR(VLOOKUP($A306,'indicadores propios'!$A$4:$I$2026,'indicadores propios'!H$2,FALSE),0)</f>
        <v>0</v>
      </c>
      <c r="H306" s="3">
        <f>IFERROR(VLOOKUP($A306,'indicadores propios'!$A$4:$I$2026,'indicadores propios'!I$2,FALSE),0)</f>
        <v>0</v>
      </c>
    </row>
    <row r="307" spans="1:8" x14ac:dyDescent="0.3">
      <c r="A307" s="5">
        <v>141200</v>
      </c>
      <c r="B307" s="4" t="s">
        <v>1244</v>
      </c>
      <c r="C307" s="3">
        <f>IFERROR(VLOOKUP($A307,'indicadores propios'!$A$4:$I$2026,'indicadores propios'!D$2,FALSE),0)</f>
        <v>1408838496</v>
      </c>
      <c r="D307" s="3">
        <f>IFERROR(VLOOKUP($A307,'indicadores propios'!$A$4:$I$2026,'indicadores propios'!E$2,FALSE),0)</f>
        <v>1666978801</v>
      </c>
      <c r="E307" s="3">
        <f>IFERROR(VLOOKUP($A307,'indicadores propios'!$A$4:$I$2026,'indicadores propios'!F$2,FALSE),0)</f>
        <v>1585611712</v>
      </c>
      <c r="F307" s="3">
        <f>IFERROR(VLOOKUP($A307,'indicadores propios'!$A$4:$I$2026,'indicadores propios'!G$2,FALSE),0)</f>
        <v>1938844296</v>
      </c>
      <c r="G307" s="3">
        <f>IFERROR(VLOOKUP($A307,'indicadores propios'!$A$4:$I$2026,'indicadores propios'!H$2,FALSE),0)</f>
        <v>1617873248</v>
      </c>
      <c r="H307" s="3">
        <f>IFERROR(VLOOKUP($A307,'indicadores propios'!$A$4:$I$2026,'indicadores propios'!I$2,FALSE),0)</f>
        <v>1563257873</v>
      </c>
    </row>
    <row r="308" spans="1:8" x14ac:dyDescent="0.3">
      <c r="A308" s="5">
        <v>141205</v>
      </c>
      <c r="B308" s="4" t="s">
        <v>1172</v>
      </c>
      <c r="C308" s="3">
        <f>IFERROR(VLOOKUP($A308,'indicadores propios'!$A$4:$I$2026,'indicadores propios'!D$2,FALSE),0)</f>
        <v>1408838496</v>
      </c>
      <c r="D308" s="3">
        <f>IFERROR(VLOOKUP($A308,'indicadores propios'!$A$4:$I$2026,'indicadores propios'!E$2,FALSE),0)</f>
        <v>1666978801</v>
      </c>
      <c r="E308" s="3">
        <f>IFERROR(VLOOKUP($A308,'indicadores propios'!$A$4:$I$2026,'indicadores propios'!F$2,FALSE),0)</f>
        <v>1585611712</v>
      </c>
      <c r="F308" s="3">
        <f>IFERROR(VLOOKUP($A308,'indicadores propios'!$A$4:$I$2026,'indicadores propios'!G$2,FALSE),0)</f>
        <v>1938844296</v>
      </c>
      <c r="G308" s="3">
        <f>IFERROR(VLOOKUP($A308,'indicadores propios'!$A$4:$I$2026,'indicadores propios'!H$2,FALSE),0)</f>
        <v>1617873248</v>
      </c>
      <c r="H308" s="3">
        <f>IFERROR(VLOOKUP($A308,'indicadores propios'!$A$4:$I$2026,'indicadores propios'!I$2,FALSE),0)</f>
        <v>1476281850</v>
      </c>
    </row>
    <row r="309" spans="1:8" x14ac:dyDescent="0.3">
      <c r="A309" s="5">
        <v>141210</v>
      </c>
      <c r="B309" s="4" t="s">
        <v>1171</v>
      </c>
      <c r="C309" s="3">
        <f>IFERROR(VLOOKUP($A309,'indicadores propios'!$A$4:$I$2026,'indicadores propios'!D$2,FALSE),0)</f>
        <v>0</v>
      </c>
      <c r="D309" s="3">
        <f>IFERROR(VLOOKUP($A309,'indicadores propios'!$A$4:$I$2026,'indicadores propios'!E$2,FALSE),0)</f>
        <v>0</v>
      </c>
      <c r="E309" s="3">
        <f>IFERROR(VLOOKUP($A309,'indicadores propios'!$A$4:$I$2026,'indicadores propios'!F$2,FALSE),0)</f>
        <v>0</v>
      </c>
      <c r="F309" s="3">
        <f>IFERROR(VLOOKUP($A309,'indicadores propios'!$A$4:$I$2026,'indicadores propios'!G$2,FALSE),0)</f>
        <v>0</v>
      </c>
      <c r="G309" s="3">
        <f>IFERROR(VLOOKUP($A309,'indicadores propios'!$A$4:$I$2026,'indicadores propios'!H$2,FALSE),0)</f>
        <v>0</v>
      </c>
      <c r="H309" s="3">
        <f>IFERROR(VLOOKUP($A309,'indicadores propios'!$A$4:$I$2026,'indicadores propios'!I$2,FALSE),0)</f>
        <v>0</v>
      </c>
    </row>
    <row r="310" spans="1:8" x14ac:dyDescent="0.3">
      <c r="A310" s="5">
        <v>141215</v>
      </c>
      <c r="B310" s="4" t="s">
        <v>1170</v>
      </c>
      <c r="C310" s="3">
        <f>IFERROR(VLOOKUP($A310,'indicadores propios'!$A$4:$I$2026,'indicadores propios'!D$2,FALSE),0)</f>
        <v>0</v>
      </c>
      <c r="D310" s="3">
        <f>IFERROR(VLOOKUP($A310,'indicadores propios'!$A$4:$I$2026,'indicadores propios'!E$2,FALSE),0)</f>
        <v>0</v>
      </c>
      <c r="E310" s="3">
        <f>IFERROR(VLOOKUP($A310,'indicadores propios'!$A$4:$I$2026,'indicadores propios'!F$2,FALSE),0)</f>
        <v>0</v>
      </c>
      <c r="F310" s="3">
        <f>IFERROR(VLOOKUP($A310,'indicadores propios'!$A$4:$I$2026,'indicadores propios'!G$2,FALSE),0)</f>
        <v>0</v>
      </c>
      <c r="G310" s="3">
        <f>IFERROR(VLOOKUP($A310,'indicadores propios'!$A$4:$I$2026,'indicadores propios'!H$2,FALSE),0)</f>
        <v>0</v>
      </c>
      <c r="H310" s="3">
        <f>IFERROR(VLOOKUP($A310,'indicadores propios'!$A$4:$I$2026,'indicadores propios'!I$2,FALSE),0)</f>
        <v>86976023</v>
      </c>
    </row>
    <row r="311" spans="1:8" x14ac:dyDescent="0.3">
      <c r="A311" s="5">
        <v>141220</v>
      </c>
      <c r="B311" s="4" t="s">
        <v>1169</v>
      </c>
      <c r="C311" s="3">
        <f>IFERROR(VLOOKUP($A311,'indicadores propios'!$A$4:$I$2026,'indicadores propios'!D$2,FALSE),0)</f>
        <v>0</v>
      </c>
      <c r="D311" s="3">
        <f>IFERROR(VLOOKUP($A311,'indicadores propios'!$A$4:$I$2026,'indicadores propios'!E$2,FALSE),0)</f>
        <v>0</v>
      </c>
      <c r="E311" s="3">
        <f>IFERROR(VLOOKUP($A311,'indicadores propios'!$A$4:$I$2026,'indicadores propios'!F$2,FALSE),0)</f>
        <v>0</v>
      </c>
      <c r="F311" s="3">
        <f>IFERROR(VLOOKUP($A311,'indicadores propios'!$A$4:$I$2026,'indicadores propios'!G$2,FALSE),0)</f>
        <v>0</v>
      </c>
      <c r="G311" s="3">
        <f>IFERROR(VLOOKUP($A311,'indicadores propios'!$A$4:$I$2026,'indicadores propios'!H$2,FALSE),0)</f>
        <v>0</v>
      </c>
      <c r="H311" s="3">
        <f>IFERROR(VLOOKUP($A311,'indicadores propios'!$A$4:$I$2026,'indicadores propios'!I$2,FALSE),0)</f>
        <v>0</v>
      </c>
    </row>
    <row r="312" spans="1:8" x14ac:dyDescent="0.3">
      <c r="A312" s="5">
        <v>141225</v>
      </c>
      <c r="B312" s="4" t="s">
        <v>1168</v>
      </c>
      <c r="C312" s="3">
        <f>IFERROR(VLOOKUP($A312,'indicadores propios'!$A$4:$I$2026,'indicadores propios'!D$2,FALSE),0)</f>
        <v>0</v>
      </c>
      <c r="D312" s="3">
        <f>IFERROR(VLOOKUP($A312,'indicadores propios'!$A$4:$I$2026,'indicadores propios'!E$2,FALSE),0)</f>
        <v>0</v>
      </c>
      <c r="E312" s="3">
        <f>IFERROR(VLOOKUP($A312,'indicadores propios'!$A$4:$I$2026,'indicadores propios'!F$2,FALSE),0)</f>
        <v>0</v>
      </c>
      <c r="F312" s="3">
        <f>IFERROR(VLOOKUP($A312,'indicadores propios'!$A$4:$I$2026,'indicadores propios'!G$2,FALSE),0)</f>
        <v>0</v>
      </c>
      <c r="G312" s="3">
        <f>IFERROR(VLOOKUP($A312,'indicadores propios'!$A$4:$I$2026,'indicadores propios'!H$2,FALSE),0)</f>
        <v>0</v>
      </c>
      <c r="H312" s="3">
        <f>IFERROR(VLOOKUP($A312,'indicadores propios'!$A$4:$I$2026,'indicadores propios'!I$2,FALSE),0)</f>
        <v>0</v>
      </c>
    </row>
    <row r="313" spans="1:8" x14ac:dyDescent="0.3">
      <c r="A313" s="5">
        <v>144100</v>
      </c>
      <c r="B313" s="4" t="s">
        <v>1243</v>
      </c>
      <c r="C313" s="3">
        <f>IFERROR(VLOOKUP($A313,'indicadores propios'!$A$4:$I$2026,'indicadores propios'!D$2,FALSE),0)</f>
        <v>6419086829</v>
      </c>
      <c r="D313" s="3">
        <f>IFERROR(VLOOKUP($A313,'indicadores propios'!$A$4:$I$2026,'indicadores propios'!E$2,FALSE),0)</f>
        <v>6574595288</v>
      </c>
      <c r="E313" s="3">
        <f>IFERROR(VLOOKUP($A313,'indicadores propios'!$A$4:$I$2026,'indicadores propios'!F$2,FALSE),0)</f>
        <v>7280780874</v>
      </c>
      <c r="F313" s="3">
        <f>IFERROR(VLOOKUP($A313,'indicadores propios'!$A$4:$I$2026,'indicadores propios'!G$2,FALSE),0)</f>
        <v>8294925923</v>
      </c>
      <c r="G313" s="3">
        <f>IFERROR(VLOOKUP($A313,'indicadores propios'!$A$4:$I$2026,'indicadores propios'!H$2,FALSE),0)</f>
        <v>10425048411</v>
      </c>
      <c r="H313" s="3">
        <f>IFERROR(VLOOKUP($A313,'indicadores propios'!$A$4:$I$2026,'indicadores propios'!I$2,FALSE),0)</f>
        <v>10539919601</v>
      </c>
    </row>
    <row r="314" spans="1:8" x14ac:dyDescent="0.3">
      <c r="A314" s="5">
        <v>144105</v>
      </c>
      <c r="B314" s="4" t="s">
        <v>1172</v>
      </c>
      <c r="C314" s="3">
        <f>IFERROR(VLOOKUP($A314,'indicadores propios'!$A$4:$I$2026,'indicadores propios'!D$2,FALSE),0)</f>
        <v>6418050505</v>
      </c>
      <c r="D314" s="3">
        <f>IFERROR(VLOOKUP($A314,'indicadores propios'!$A$4:$I$2026,'indicadores propios'!E$2,FALSE),0)</f>
        <v>6556077804</v>
      </c>
      <c r="E314" s="3">
        <f>IFERROR(VLOOKUP($A314,'indicadores propios'!$A$4:$I$2026,'indicadores propios'!F$2,FALSE),0)</f>
        <v>7196402451</v>
      </c>
      <c r="F314" s="3">
        <f>IFERROR(VLOOKUP($A314,'indicadores propios'!$A$4:$I$2026,'indicadores propios'!G$2,FALSE),0)</f>
        <v>8190829020</v>
      </c>
      <c r="G314" s="3">
        <f>IFERROR(VLOOKUP($A314,'indicadores propios'!$A$4:$I$2026,'indicadores propios'!H$2,FALSE),0)</f>
        <v>10321669469</v>
      </c>
      <c r="H314" s="3">
        <f>IFERROR(VLOOKUP($A314,'indicadores propios'!$A$4:$I$2026,'indicadores propios'!I$2,FALSE),0)</f>
        <v>10412864077</v>
      </c>
    </row>
    <row r="315" spans="1:8" x14ac:dyDescent="0.3">
      <c r="A315" s="5">
        <v>144110</v>
      </c>
      <c r="B315" s="4" t="s">
        <v>1171</v>
      </c>
      <c r="C315" s="3">
        <f>IFERROR(VLOOKUP($A315,'indicadores propios'!$A$4:$I$2026,'indicadores propios'!D$2,FALSE),0)</f>
        <v>0</v>
      </c>
      <c r="D315" s="3">
        <f>IFERROR(VLOOKUP($A315,'indicadores propios'!$A$4:$I$2026,'indicadores propios'!E$2,FALSE),0)</f>
        <v>0</v>
      </c>
      <c r="E315" s="3">
        <f>IFERROR(VLOOKUP($A315,'indicadores propios'!$A$4:$I$2026,'indicadores propios'!F$2,FALSE),0)</f>
        <v>0</v>
      </c>
      <c r="F315" s="3">
        <f>IFERROR(VLOOKUP($A315,'indicadores propios'!$A$4:$I$2026,'indicadores propios'!G$2,FALSE),0)</f>
        <v>0</v>
      </c>
      <c r="G315" s="3">
        <f>IFERROR(VLOOKUP($A315,'indicadores propios'!$A$4:$I$2026,'indicadores propios'!H$2,FALSE),0)</f>
        <v>12866159</v>
      </c>
      <c r="H315" s="3">
        <f>IFERROR(VLOOKUP($A315,'indicadores propios'!$A$4:$I$2026,'indicadores propios'!I$2,FALSE),0)</f>
        <v>7550246</v>
      </c>
    </row>
    <row r="316" spans="1:8" x14ac:dyDescent="0.3">
      <c r="A316" s="5">
        <v>144115</v>
      </c>
      <c r="B316" s="4" t="s">
        <v>1170</v>
      </c>
      <c r="C316" s="3">
        <f>IFERROR(VLOOKUP($A316,'indicadores propios'!$A$4:$I$2026,'indicadores propios'!D$2,FALSE),0)</f>
        <v>0</v>
      </c>
      <c r="D316" s="3">
        <f>IFERROR(VLOOKUP($A316,'indicadores propios'!$A$4:$I$2026,'indicadores propios'!E$2,FALSE),0)</f>
        <v>0</v>
      </c>
      <c r="E316" s="3">
        <f>IFERROR(VLOOKUP($A316,'indicadores propios'!$A$4:$I$2026,'indicadores propios'!F$2,FALSE),0)</f>
        <v>0</v>
      </c>
      <c r="F316" s="3">
        <f>IFERROR(VLOOKUP($A316,'indicadores propios'!$A$4:$I$2026,'indicadores propios'!G$2,FALSE),0)</f>
        <v>0</v>
      </c>
      <c r="G316" s="3">
        <f>IFERROR(VLOOKUP($A316,'indicadores propios'!$A$4:$I$2026,'indicadores propios'!H$2,FALSE),0)</f>
        <v>5701628</v>
      </c>
      <c r="H316" s="3">
        <f>IFERROR(VLOOKUP($A316,'indicadores propios'!$A$4:$I$2026,'indicadores propios'!I$2,FALSE),0)</f>
        <v>26542926</v>
      </c>
    </row>
    <row r="317" spans="1:8" x14ac:dyDescent="0.3">
      <c r="A317" s="5">
        <v>144120</v>
      </c>
      <c r="B317" s="4" t="s">
        <v>1169</v>
      </c>
      <c r="C317" s="3">
        <f>IFERROR(VLOOKUP($A317,'indicadores propios'!$A$4:$I$2026,'indicadores propios'!D$2,FALSE),0)</f>
        <v>0</v>
      </c>
      <c r="D317" s="3">
        <f>IFERROR(VLOOKUP($A317,'indicadores propios'!$A$4:$I$2026,'indicadores propios'!E$2,FALSE),0)</f>
        <v>0</v>
      </c>
      <c r="E317" s="3">
        <f>IFERROR(VLOOKUP($A317,'indicadores propios'!$A$4:$I$2026,'indicadores propios'!F$2,FALSE),0)</f>
        <v>0</v>
      </c>
      <c r="F317" s="3">
        <f>IFERROR(VLOOKUP($A317,'indicadores propios'!$A$4:$I$2026,'indicadores propios'!G$2,FALSE),0)</f>
        <v>0</v>
      </c>
      <c r="G317" s="3">
        <f>IFERROR(VLOOKUP($A317,'indicadores propios'!$A$4:$I$2026,'indicadores propios'!H$2,FALSE),0)</f>
        <v>5870029</v>
      </c>
      <c r="H317" s="3">
        <f>IFERROR(VLOOKUP($A317,'indicadores propios'!$A$4:$I$2026,'indicadores propios'!I$2,FALSE),0)</f>
        <v>9405727</v>
      </c>
    </row>
    <row r="318" spans="1:8" x14ac:dyDescent="0.3">
      <c r="A318" s="5">
        <v>144125</v>
      </c>
      <c r="B318" s="4" t="s">
        <v>1168</v>
      </c>
      <c r="C318" s="3">
        <f>IFERROR(VLOOKUP($A318,'indicadores propios'!$A$4:$I$2026,'indicadores propios'!D$2,FALSE),0)</f>
        <v>1036324</v>
      </c>
      <c r="D318" s="3">
        <f>IFERROR(VLOOKUP($A318,'indicadores propios'!$A$4:$I$2026,'indicadores propios'!E$2,FALSE),0)</f>
        <v>0</v>
      </c>
      <c r="E318" s="3">
        <f>IFERROR(VLOOKUP($A318,'indicadores propios'!$A$4:$I$2026,'indicadores propios'!F$2,FALSE),0)</f>
        <v>64377025</v>
      </c>
      <c r="F318" s="3">
        <f>IFERROR(VLOOKUP($A318,'indicadores propios'!$A$4:$I$2026,'indicadores propios'!G$2,FALSE),0)</f>
        <v>78941126</v>
      </c>
      <c r="G318" s="3">
        <f>IFERROR(VLOOKUP($A318,'indicadores propios'!$A$4:$I$2026,'indicadores propios'!H$2,FALSE),0)</f>
        <v>78941126</v>
      </c>
      <c r="H318" s="3">
        <f>IFERROR(VLOOKUP($A318,'indicadores propios'!$A$4:$I$2026,'indicadores propios'!I$2,FALSE),0)</f>
        <v>83556625</v>
      </c>
    </row>
    <row r="319" spans="1:8" x14ac:dyDescent="0.3">
      <c r="A319" s="5">
        <v>144200</v>
      </c>
      <c r="B319" s="4" t="s">
        <v>1242</v>
      </c>
      <c r="C319" s="3">
        <f>IFERROR(VLOOKUP($A319,'indicadores propios'!$A$4:$I$2026,'indicadores propios'!D$2,FALSE),0)</f>
        <v>2705901805</v>
      </c>
      <c r="D319" s="3">
        <f>IFERROR(VLOOKUP($A319,'indicadores propios'!$A$4:$I$2026,'indicadores propios'!E$2,FALSE),0)</f>
        <v>3136424755.27</v>
      </c>
      <c r="E319" s="3">
        <f>IFERROR(VLOOKUP($A319,'indicadores propios'!$A$4:$I$2026,'indicadores propios'!F$2,FALSE),0)</f>
        <v>4659986190</v>
      </c>
      <c r="F319" s="3">
        <f>IFERROR(VLOOKUP($A319,'indicadores propios'!$A$4:$I$2026,'indicadores propios'!G$2,FALSE),0)</f>
        <v>4845930937</v>
      </c>
      <c r="G319" s="3">
        <f>IFERROR(VLOOKUP($A319,'indicadores propios'!$A$4:$I$2026,'indicadores propios'!H$2,FALSE),0)</f>
        <v>5390283081.4300003</v>
      </c>
      <c r="H319" s="3">
        <f>IFERROR(VLOOKUP($A319,'indicadores propios'!$A$4:$I$2026,'indicadores propios'!I$2,FALSE),0)</f>
        <v>5972769064.4300003</v>
      </c>
    </row>
    <row r="320" spans="1:8" x14ac:dyDescent="0.3">
      <c r="A320" s="5">
        <v>144205</v>
      </c>
      <c r="B320" s="4" t="s">
        <v>1172</v>
      </c>
      <c r="C320" s="3">
        <f>IFERROR(VLOOKUP($A320,'indicadores propios'!$A$4:$I$2026,'indicadores propios'!D$2,FALSE),0)</f>
        <v>2676691596</v>
      </c>
      <c r="D320" s="3">
        <f>IFERROR(VLOOKUP($A320,'indicadores propios'!$A$4:$I$2026,'indicadores propios'!E$2,FALSE),0)</f>
        <v>3040820611.27</v>
      </c>
      <c r="E320" s="3">
        <f>IFERROR(VLOOKUP($A320,'indicadores propios'!$A$4:$I$2026,'indicadores propios'!F$2,FALSE),0)</f>
        <v>4511416680</v>
      </c>
      <c r="F320" s="3">
        <f>IFERROR(VLOOKUP($A320,'indicadores propios'!$A$4:$I$2026,'indicadores propios'!G$2,FALSE),0)</f>
        <v>4655200332</v>
      </c>
      <c r="G320" s="3">
        <f>IFERROR(VLOOKUP($A320,'indicadores propios'!$A$4:$I$2026,'indicadores propios'!H$2,FALSE),0)</f>
        <v>5148772557.4300003</v>
      </c>
      <c r="H320" s="3">
        <f>IFERROR(VLOOKUP($A320,'indicadores propios'!$A$4:$I$2026,'indicadores propios'!I$2,FALSE),0)</f>
        <v>5636475979.4300003</v>
      </c>
    </row>
    <row r="321" spans="1:8" x14ac:dyDescent="0.3">
      <c r="A321" s="5">
        <v>144210</v>
      </c>
      <c r="B321" s="4" t="s">
        <v>1171</v>
      </c>
      <c r="C321" s="3">
        <f>IFERROR(VLOOKUP($A321,'indicadores propios'!$A$4:$I$2026,'indicadores propios'!D$2,FALSE),0)</f>
        <v>3265901</v>
      </c>
      <c r="D321" s="3">
        <f>IFERROR(VLOOKUP($A321,'indicadores propios'!$A$4:$I$2026,'indicadores propios'!E$2,FALSE),0)</f>
        <v>7974761</v>
      </c>
      <c r="E321" s="3">
        <f>IFERROR(VLOOKUP($A321,'indicadores propios'!$A$4:$I$2026,'indicadores propios'!F$2,FALSE),0)</f>
        <v>41109073</v>
      </c>
      <c r="F321" s="3">
        <f>IFERROR(VLOOKUP($A321,'indicadores propios'!$A$4:$I$2026,'indicadores propios'!G$2,FALSE),0)</f>
        <v>8729586</v>
      </c>
      <c r="G321" s="3">
        <f>IFERROR(VLOOKUP($A321,'indicadores propios'!$A$4:$I$2026,'indicadores propios'!H$2,FALSE),0)</f>
        <v>51606688</v>
      </c>
      <c r="H321" s="3">
        <f>IFERROR(VLOOKUP($A321,'indicadores propios'!$A$4:$I$2026,'indicadores propios'!I$2,FALSE),0)</f>
        <v>80043834</v>
      </c>
    </row>
    <row r="322" spans="1:8" x14ac:dyDescent="0.3">
      <c r="A322" s="5">
        <v>144215</v>
      </c>
      <c r="B322" s="4" t="s">
        <v>1170</v>
      </c>
      <c r="C322" s="3">
        <f>IFERROR(VLOOKUP($A322,'indicadores propios'!$A$4:$I$2026,'indicadores propios'!D$2,FALSE),0)</f>
        <v>0</v>
      </c>
      <c r="D322" s="3">
        <f>IFERROR(VLOOKUP($A322,'indicadores propios'!$A$4:$I$2026,'indicadores propios'!E$2,FALSE),0)</f>
        <v>0</v>
      </c>
      <c r="E322" s="3">
        <f>IFERROR(VLOOKUP($A322,'indicadores propios'!$A$4:$I$2026,'indicadores propios'!F$2,FALSE),0)</f>
        <v>7018613</v>
      </c>
      <c r="F322" s="3">
        <f>IFERROR(VLOOKUP($A322,'indicadores propios'!$A$4:$I$2026,'indicadores propios'!G$2,FALSE),0)</f>
        <v>9943247</v>
      </c>
      <c r="G322" s="3">
        <f>IFERROR(VLOOKUP($A322,'indicadores propios'!$A$4:$I$2026,'indicadores propios'!H$2,FALSE),0)</f>
        <v>31811432</v>
      </c>
      <c r="H322" s="3">
        <f>IFERROR(VLOOKUP($A322,'indicadores propios'!$A$4:$I$2026,'indicadores propios'!I$2,FALSE),0)</f>
        <v>60665875</v>
      </c>
    </row>
    <row r="323" spans="1:8" x14ac:dyDescent="0.3">
      <c r="A323" s="5">
        <v>144220</v>
      </c>
      <c r="B323" s="4" t="s">
        <v>1169</v>
      </c>
      <c r="C323" s="3">
        <f>IFERROR(VLOOKUP($A323,'indicadores propios'!$A$4:$I$2026,'indicadores propios'!D$2,FALSE),0)</f>
        <v>25944308</v>
      </c>
      <c r="D323" s="3">
        <f>IFERROR(VLOOKUP($A323,'indicadores propios'!$A$4:$I$2026,'indicadores propios'!E$2,FALSE),0)</f>
        <v>56808510</v>
      </c>
      <c r="E323" s="3">
        <f>IFERROR(VLOOKUP($A323,'indicadores propios'!$A$4:$I$2026,'indicadores propios'!F$2,FALSE),0)</f>
        <v>23675808</v>
      </c>
      <c r="F323" s="3">
        <f>IFERROR(VLOOKUP($A323,'indicadores propios'!$A$4:$I$2026,'indicadores propios'!G$2,FALSE),0)</f>
        <v>19454065</v>
      </c>
      <c r="G323" s="3">
        <f>IFERROR(VLOOKUP($A323,'indicadores propios'!$A$4:$I$2026,'indicadores propios'!H$2,FALSE),0)</f>
        <v>13914904</v>
      </c>
      <c r="H323" s="3">
        <f>IFERROR(VLOOKUP($A323,'indicadores propios'!$A$4:$I$2026,'indicadores propios'!I$2,FALSE),0)</f>
        <v>37703223</v>
      </c>
    </row>
    <row r="324" spans="1:8" x14ac:dyDescent="0.3">
      <c r="A324" s="5">
        <v>144225</v>
      </c>
      <c r="B324" s="4" t="s">
        <v>1168</v>
      </c>
      <c r="C324" s="3">
        <f>IFERROR(VLOOKUP($A324,'indicadores propios'!$A$4:$I$2026,'indicadores propios'!D$2,FALSE),0)</f>
        <v>0</v>
      </c>
      <c r="D324" s="3">
        <f>IFERROR(VLOOKUP($A324,'indicadores propios'!$A$4:$I$2026,'indicadores propios'!E$2,FALSE),0)</f>
        <v>30820873</v>
      </c>
      <c r="E324" s="3">
        <f>IFERROR(VLOOKUP($A324,'indicadores propios'!$A$4:$I$2026,'indicadores propios'!F$2,FALSE),0)</f>
        <v>76766016</v>
      </c>
      <c r="F324" s="3">
        <f>IFERROR(VLOOKUP($A324,'indicadores propios'!$A$4:$I$2026,'indicadores propios'!G$2,FALSE),0)</f>
        <v>152603707</v>
      </c>
      <c r="G324" s="3">
        <f>IFERROR(VLOOKUP($A324,'indicadores propios'!$A$4:$I$2026,'indicadores propios'!H$2,FALSE),0)</f>
        <v>144177500</v>
      </c>
      <c r="H324" s="3">
        <f>IFERROR(VLOOKUP($A324,'indicadores propios'!$A$4:$I$2026,'indicadores propios'!I$2,FALSE),0)</f>
        <v>157880153</v>
      </c>
    </row>
    <row r="325" spans="1:8" x14ac:dyDescent="0.3">
      <c r="A325" s="5">
        <v>144300</v>
      </c>
      <c r="B325" s="4" t="s">
        <v>1241</v>
      </c>
      <c r="C325" s="3">
        <f>IFERROR(VLOOKUP($A325,'indicadores propios'!$A$4:$I$2026,'indicadores propios'!D$2,FALSE),0)</f>
        <v>7306082</v>
      </c>
      <c r="D325" s="3">
        <f>IFERROR(VLOOKUP($A325,'indicadores propios'!$A$4:$I$2026,'indicadores propios'!E$2,FALSE),0)</f>
        <v>9239746</v>
      </c>
      <c r="E325" s="3">
        <f>IFERROR(VLOOKUP($A325,'indicadores propios'!$A$4:$I$2026,'indicadores propios'!F$2,FALSE),0)</f>
        <v>15476575</v>
      </c>
      <c r="F325" s="3">
        <f>IFERROR(VLOOKUP($A325,'indicadores propios'!$A$4:$I$2026,'indicadores propios'!G$2,FALSE),0)</f>
        <v>19099867</v>
      </c>
      <c r="G325" s="3">
        <f>IFERROR(VLOOKUP($A325,'indicadores propios'!$A$4:$I$2026,'indicadores propios'!H$2,FALSE),0)</f>
        <v>18835775</v>
      </c>
      <c r="H325" s="3">
        <f>IFERROR(VLOOKUP($A325,'indicadores propios'!$A$4:$I$2026,'indicadores propios'!I$2,FALSE),0)</f>
        <v>32315665</v>
      </c>
    </row>
    <row r="326" spans="1:8" x14ac:dyDescent="0.3">
      <c r="A326" s="5">
        <v>144305</v>
      </c>
      <c r="B326" s="4" t="s">
        <v>1172</v>
      </c>
      <c r="C326" s="3">
        <f>IFERROR(VLOOKUP($A326,'indicadores propios'!$A$4:$I$2026,'indicadores propios'!D$2,FALSE),0)</f>
        <v>6129884</v>
      </c>
      <c r="D326" s="3">
        <f>IFERROR(VLOOKUP($A326,'indicadores propios'!$A$4:$I$2026,'indicadores propios'!E$2,FALSE),0)</f>
        <v>5895843</v>
      </c>
      <c r="E326" s="3">
        <f>IFERROR(VLOOKUP($A326,'indicadores propios'!$A$4:$I$2026,'indicadores propios'!F$2,FALSE),0)</f>
        <v>10568931</v>
      </c>
      <c r="F326" s="3">
        <f>IFERROR(VLOOKUP($A326,'indicadores propios'!$A$4:$I$2026,'indicadores propios'!G$2,FALSE),0)</f>
        <v>12691333</v>
      </c>
      <c r="G326" s="3">
        <f>IFERROR(VLOOKUP($A326,'indicadores propios'!$A$4:$I$2026,'indicadores propios'!H$2,FALSE),0)</f>
        <v>9570936</v>
      </c>
      <c r="H326" s="3">
        <f>IFERROR(VLOOKUP($A326,'indicadores propios'!$A$4:$I$2026,'indicadores propios'!I$2,FALSE),0)</f>
        <v>16898930</v>
      </c>
    </row>
    <row r="327" spans="1:8" x14ac:dyDescent="0.3">
      <c r="A327" s="5">
        <v>144310</v>
      </c>
      <c r="B327" s="4" t="s">
        <v>1171</v>
      </c>
      <c r="C327" s="3">
        <f>IFERROR(VLOOKUP($A327,'indicadores propios'!$A$4:$I$2026,'indicadores propios'!D$2,FALSE),0)</f>
        <v>65245</v>
      </c>
      <c r="D327" s="3">
        <f>IFERROR(VLOOKUP($A327,'indicadores propios'!$A$4:$I$2026,'indicadores propios'!E$2,FALSE),0)</f>
        <v>182966</v>
      </c>
      <c r="E327" s="3">
        <f>IFERROR(VLOOKUP($A327,'indicadores propios'!$A$4:$I$2026,'indicadores propios'!F$2,FALSE),0)</f>
        <v>35233</v>
      </c>
      <c r="F327" s="3">
        <f>IFERROR(VLOOKUP($A327,'indicadores propios'!$A$4:$I$2026,'indicadores propios'!G$2,FALSE),0)</f>
        <v>128934</v>
      </c>
      <c r="G327" s="3">
        <f>IFERROR(VLOOKUP($A327,'indicadores propios'!$A$4:$I$2026,'indicadores propios'!H$2,FALSE),0)</f>
        <v>1679618</v>
      </c>
      <c r="H327" s="3">
        <f>IFERROR(VLOOKUP($A327,'indicadores propios'!$A$4:$I$2026,'indicadores propios'!I$2,FALSE),0)</f>
        <v>1809798</v>
      </c>
    </row>
    <row r="328" spans="1:8" x14ac:dyDescent="0.3">
      <c r="A328" s="5">
        <v>144315</v>
      </c>
      <c r="B328" s="4" t="s">
        <v>1170</v>
      </c>
      <c r="C328" s="3">
        <f>IFERROR(VLOOKUP($A328,'indicadores propios'!$A$4:$I$2026,'indicadores propios'!D$2,FALSE),0)</f>
        <v>0</v>
      </c>
      <c r="D328" s="3">
        <f>IFERROR(VLOOKUP($A328,'indicadores propios'!$A$4:$I$2026,'indicadores propios'!E$2,FALSE),0)</f>
        <v>224323</v>
      </c>
      <c r="E328" s="3">
        <f>IFERROR(VLOOKUP($A328,'indicadores propios'!$A$4:$I$2026,'indicadores propios'!F$2,FALSE),0)</f>
        <v>307710</v>
      </c>
      <c r="F328" s="3">
        <f>IFERROR(VLOOKUP($A328,'indicadores propios'!$A$4:$I$2026,'indicadores propios'!G$2,FALSE),0)</f>
        <v>251355</v>
      </c>
      <c r="G328" s="3">
        <f>IFERROR(VLOOKUP($A328,'indicadores propios'!$A$4:$I$2026,'indicadores propios'!H$2,FALSE),0)</f>
        <v>1202991</v>
      </c>
      <c r="H328" s="3">
        <f>IFERROR(VLOOKUP($A328,'indicadores propios'!$A$4:$I$2026,'indicadores propios'!I$2,FALSE),0)</f>
        <v>5575708</v>
      </c>
    </row>
    <row r="329" spans="1:8" x14ac:dyDescent="0.3">
      <c r="A329" s="5">
        <v>144320</v>
      </c>
      <c r="B329" s="4" t="s">
        <v>1169</v>
      </c>
      <c r="C329" s="3">
        <f>IFERROR(VLOOKUP($A329,'indicadores propios'!$A$4:$I$2026,'indicadores propios'!D$2,FALSE),0)</f>
        <v>1086757</v>
      </c>
      <c r="D329" s="3">
        <f>IFERROR(VLOOKUP($A329,'indicadores propios'!$A$4:$I$2026,'indicadores propios'!E$2,FALSE),0)</f>
        <v>1662684</v>
      </c>
      <c r="E329" s="3">
        <f>IFERROR(VLOOKUP($A329,'indicadores propios'!$A$4:$I$2026,'indicadores propios'!F$2,FALSE),0)</f>
        <v>627919</v>
      </c>
      <c r="F329" s="3">
        <f>IFERROR(VLOOKUP($A329,'indicadores propios'!$A$4:$I$2026,'indicadores propios'!G$2,FALSE),0)</f>
        <v>25371</v>
      </c>
      <c r="G329" s="3">
        <f>IFERROR(VLOOKUP($A329,'indicadores propios'!$A$4:$I$2026,'indicadores propios'!H$2,FALSE),0)</f>
        <v>377665</v>
      </c>
      <c r="H329" s="3">
        <f>IFERROR(VLOOKUP($A329,'indicadores propios'!$A$4:$I$2026,'indicadores propios'!I$2,FALSE),0)</f>
        <v>1667510</v>
      </c>
    </row>
    <row r="330" spans="1:8" x14ac:dyDescent="0.3">
      <c r="A330" s="5">
        <v>144325</v>
      </c>
      <c r="B330" s="4" t="s">
        <v>1168</v>
      </c>
      <c r="C330" s="3">
        <f>IFERROR(VLOOKUP($A330,'indicadores propios'!$A$4:$I$2026,'indicadores propios'!D$2,FALSE),0)</f>
        <v>24196</v>
      </c>
      <c r="D330" s="3">
        <f>IFERROR(VLOOKUP($A330,'indicadores propios'!$A$4:$I$2026,'indicadores propios'!E$2,FALSE),0)</f>
        <v>1273930</v>
      </c>
      <c r="E330" s="3">
        <f>IFERROR(VLOOKUP($A330,'indicadores propios'!$A$4:$I$2026,'indicadores propios'!F$2,FALSE),0)</f>
        <v>3936782</v>
      </c>
      <c r="F330" s="3">
        <f>IFERROR(VLOOKUP($A330,'indicadores propios'!$A$4:$I$2026,'indicadores propios'!G$2,FALSE),0)</f>
        <v>6002874</v>
      </c>
      <c r="G330" s="3">
        <f>IFERROR(VLOOKUP($A330,'indicadores propios'!$A$4:$I$2026,'indicadores propios'!H$2,FALSE),0)</f>
        <v>6004565</v>
      </c>
      <c r="H330" s="3">
        <f>IFERROR(VLOOKUP($A330,'indicadores propios'!$A$4:$I$2026,'indicadores propios'!I$2,FALSE),0)</f>
        <v>6363719</v>
      </c>
    </row>
    <row r="331" spans="1:8" x14ac:dyDescent="0.3">
      <c r="A331" s="5">
        <v>144330</v>
      </c>
      <c r="B331" s="4" t="s">
        <v>1207</v>
      </c>
      <c r="C331" s="3">
        <f>IFERROR(VLOOKUP($A331,'indicadores propios'!$A$4:$I$2026,'indicadores propios'!D$2,FALSE),0)</f>
        <v>0</v>
      </c>
      <c r="D331" s="3">
        <f>IFERROR(VLOOKUP($A331,'indicadores propios'!$A$4:$I$2026,'indicadores propios'!E$2,FALSE),0)</f>
        <v>0</v>
      </c>
      <c r="E331" s="3">
        <f>IFERROR(VLOOKUP($A331,'indicadores propios'!$A$4:$I$2026,'indicadores propios'!F$2,FALSE),0)</f>
        <v>0</v>
      </c>
      <c r="F331" s="3">
        <f>IFERROR(VLOOKUP($A331,'indicadores propios'!$A$4:$I$2026,'indicadores propios'!G$2,FALSE),0)</f>
        <v>0</v>
      </c>
      <c r="G331" s="3">
        <f>IFERROR(VLOOKUP($A331,'indicadores propios'!$A$4:$I$2026,'indicadores propios'!H$2,FALSE),0)</f>
        <v>0</v>
      </c>
      <c r="H331" s="3">
        <f>IFERROR(VLOOKUP($A331,'indicadores propios'!$A$4:$I$2026,'indicadores propios'!I$2,FALSE),0)</f>
        <v>0</v>
      </c>
    </row>
    <row r="332" spans="1:8" x14ac:dyDescent="0.3">
      <c r="A332" s="5">
        <v>144400</v>
      </c>
      <c r="B332" s="4" t="s">
        <v>1240</v>
      </c>
      <c r="C332" s="3">
        <f>IFERROR(VLOOKUP($A332,'indicadores propios'!$A$4:$I$2026,'indicadores propios'!D$2,FALSE),0)</f>
        <v>0</v>
      </c>
      <c r="D332" s="3">
        <f>IFERROR(VLOOKUP($A332,'indicadores propios'!$A$4:$I$2026,'indicadores propios'!E$2,FALSE),0)</f>
        <v>0</v>
      </c>
      <c r="E332" s="3">
        <f>IFERROR(VLOOKUP($A332,'indicadores propios'!$A$4:$I$2026,'indicadores propios'!F$2,FALSE),0)</f>
        <v>0</v>
      </c>
      <c r="F332" s="3">
        <f>IFERROR(VLOOKUP($A332,'indicadores propios'!$A$4:$I$2026,'indicadores propios'!G$2,FALSE),0)</f>
        <v>0</v>
      </c>
      <c r="G332" s="3">
        <f>IFERROR(VLOOKUP($A332,'indicadores propios'!$A$4:$I$2026,'indicadores propios'!H$2,FALSE),0)</f>
        <v>2912831</v>
      </c>
      <c r="H332" s="3">
        <f>IFERROR(VLOOKUP($A332,'indicadores propios'!$A$4:$I$2026,'indicadores propios'!I$2,FALSE),0)</f>
        <v>0</v>
      </c>
    </row>
    <row r="333" spans="1:8" x14ac:dyDescent="0.3">
      <c r="A333" s="5">
        <v>144405</v>
      </c>
      <c r="B333" s="4" t="s">
        <v>1172</v>
      </c>
      <c r="C333" s="3">
        <f>IFERROR(VLOOKUP($A333,'indicadores propios'!$A$4:$I$2026,'indicadores propios'!D$2,FALSE),0)</f>
        <v>0</v>
      </c>
      <c r="D333" s="3">
        <f>IFERROR(VLOOKUP($A333,'indicadores propios'!$A$4:$I$2026,'indicadores propios'!E$2,FALSE),0)</f>
        <v>0</v>
      </c>
      <c r="E333" s="3">
        <f>IFERROR(VLOOKUP($A333,'indicadores propios'!$A$4:$I$2026,'indicadores propios'!F$2,FALSE),0)</f>
        <v>0</v>
      </c>
      <c r="F333" s="3">
        <f>IFERROR(VLOOKUP($A333,'indicadores propios'!$A$4:$I$2026,'indicadores propios'!G$2,FALSE),0)</f>
        <v>0</v>
      </c>
      <c r="G333" s="3">
        <f>IFERROR(VLOOKUP($A333,'indicadores propios'!$A$4:$I$2026,'indicadores propios'!H$2,FALSE),0)</f>
        <v>2912831</v>
      </c>
      <c r="H333" s="3">
        <f>IFERROR(VLOOKUP($A333,'indicadores propios'!$A$4:$I$2026,'indicadores propios'!I$2,FALSE),0)</f>
        <v>0</v>
      </c>
    </row>
    <row r="334" spans="1:8" x14ac:dyDescent="0.3">
      <c r="A334" s="5">
        <v>144410</v>
      </c>
      <c r="B334" s="4" t="s">
        <v>1171</v>
      </c>
      <c r="C334" s="3">
        <f>IFERROR(VLOOKUP($A334,'indicadores propios'!$A$4:$I$2026,'indicadores propios'!D$2,FALSE),0)</f>
        <v>0</v>
      </c>
      <c r="D334" s="3">
        <f>IFERROR(VLOOKUP($A334,'indicadores propios'!$A$4:$I$2026,'indicadores propios'!E$2,FALSE),0)</f>
        <v>0</v>
      </c>
      <c r="E334" s="3">
        <f>IFERROR(VLOOKUP($A334,'indicadores propios'!$A$4:$I$2026,'indicadores propios'!F$2,FALSE),0)</f>
        <v>0</v>
      </c>
      <c r="F334" s="3">
        <f>IFERROR(VLOOKUP($A334,'indicadores propios'!$A$4:$I$2026,'indicadores propios'!G$2,FALSE),0)</f>
        <v>0</v>
      </c>
      <c r="G334" s="3">
        <f>IFERROR(VLOOKUP($A334,'indicadores propios'!$A$4:$I$2026,'indicadores propios'!H$2,FALSE),0)</f>
        <v>0</v>
      </c>
      <c r="H334" s="3">
        <f>IFERROR(VLOOKUP($A334,'indicadores propios'!$A$4:$I$2026,'indicadores propios'!I$2,FALSE),0)</f>
        <v>0</v>
      </c>
    </row>
    <row r="335" spans="1:8" x14ac:dyDescent="0.3">
      <c r="A335" s="5">
        <v>144415</v>
      </c>
      <c r="B335" s="4" t="s">
        <v>1170</v>
      </c>
      <c r="C335" s="3">
        <f>IFERROR(VLOOKUP($A335,'indicadores propios'!$A$4:$I$2026,'indicadores propios'!D$2,FALSE),0)</f>
        <v>0</v>
      </c>
      <c r="D335" s="3">
        <f>IFERROR(VLOOKUP($A335,'indicadores propios'!$A$4:$I$2026,'indicadores propios'!E$2,FALSE),0)</f>
        <v>0</v>
      </c>
      <c r="E335" s="3">
        <f>IFERROR(VLOOKUP($A335,'indicadores propios'!$A$4:$I$2026,'indicadores propios'!F$2,FALSE),0)</f>
        <v>0</v>
      </c>
      <c r="F335" s="3">
        <f>IFERROR(VLOOKUP($A335,'indicadores propios'!$A$4:$I$2026,'indicadores propios'!G$2,FALSE),0)</f>
        <v>0</v>
      </c>
      <c r="G335" s="3">
        <f>IFERROR(VLOOKUP($A335,'indicadores propios'!$A$4:$I$2026,'indicadores propios'!H$2,FALSE),0)</f>
        <v>0</v>
      </c>
      <c r="H335" s="3">
        <f>IFERROR(VLOOKUP($A335,'indicadores propios'!$A$4:$I$2026,'indicadores propios'!I$2,FALSE),0)</f>
        <v>0</v>
      </c>
    </row>
    <row r="336" spans="1:8" x14ac:dyDescent="0.3">
      <c r="A336" s="5">
        <v>144420</v>
      </c>
      <c r="B336" s="4" t="s">
        <v>1169</v>
      </c>
      <c r="C336" s="3">
        <f>IFERROR(VLOOKUP($A336,'indicadores propios'!$A$4:$I$2026,'indicadores propios'!D$2,FALSE),0)</f>
        <v>0</v>
      </c>
      <c r="D336" s="3">
        <f>IFERROR(VLOOKUP($A336,'indicadores propios'!$A$4:$I$2026,'indicadores propios'!E$2,FALSE),0)</f>
        <v>0</v>
      </c>
      <c r="E336" s="3">
        <f>IFERROR(VLOOKUP($A336,'indicadores propios'!$A$4:$I$2026,'indicadores propios'!F$2,FALSE),0)</f>
        <v>0</v>
      </c>
      <c r="F336" s="3">
        <f>IFERROR(VLOOKUP($A336,'indicadores propios'!$A$4:$I$2026,'indicadores propios'!G$2,FALSE),0)</f>
        <v>0</v>
      </c>
      <c r="G336" s="3">
        <f>IFERROR(VLOOKUP($A336,'indicadores propios'!$A$4:$I$2026,'indicadores propios'!H$2,FALSE),0)</f>
        <v>0</v>
      </c>
      <c r="H336" s="3">
        <f>IFERROR(VLOOKUP($A336,'indicadores propios'!$A$4:$I$2026,'indicadores propios'!I$2,FALSE),0)</f>
        <v>0</v>
      </c>
    </row>
    <row r="337" spans="1:8" x14ac:dyDescent="0.3">
      <c r="A337" s="5">
        <v>144425</v>
      </c>
      <c r="B337" s="4" t="s">
        <v>1168</v>
      </c>
      <c r="C337" s="3">
        <f>IFERROR(VLOOKUP($A337,'indicadores propios'!$A$4:$I$2026,'indicadores propios'!D$2,FALSE),0)</f>
        <v>0</v>
      </c>
      <c r="D337" s="3">
        <f>IFERROR(VLOOKUP($A337,'indicadores propios'!$A$4:$I$2026,'indicadores propios'!E$2,FALSE),0)</f>
        <v>0</v>
      </c>
      <c r="E337" s="3">
        <f>IFERROR(VLOOKUP($A337,'indicadores propios'!$A$4:$I$2026,'indicadores propios'!F$2,FALSE),0)</f>
        <v>0</v>
      </c>
      <c r="F337" s="3">
        <f>IFERROR(VLOOKUP($A337,'indicadores propios'!$A$4:$I$2026,'indicadores propios'!G$2,FALSE),0)</f>
        <v>0</v>
      </c>
      <c r="G337" s="3">
        <f>IFERROR(VLOOKUP($A337,'indicadores propios'!$A$4:$I$2026,'indicadores propios'!H$2,FALSE),0)</f>
        <v>0</v>
      </c>
      <c r="H337" s="3">
        <f>IFERROR(VLOOKUP($A337,'indicadores propios'!$A$4:$I$2026,'indicadores propios'!I$2,FALSE),0)</f>
        <v>0</v>
      </c>
    </row>
    <row r="338" spans="1:8" x14ac:dyDescent="0.3">
      <c r="A338" s="5">
        <v>144430</v>
      </c>
      <c r="B338" s="4" t="s">
        <v>1205</v>
      </c>
      <c r="C338" s="3">
        <f>IFERROR(VLOOKUP($A338,'indicadores propios'!$A$4:$I$2026,'indicadores propios'!D$2,FALSE),0)</f>
        <v>0</v>
      </c>
      <c r="D338" s="3">
        <f>IFERROR(VLOOKUP($A338,'indicadores propios'!$A$4:$I$2026,'indicadores propios'!E$2,FALSE),0)</f>
        <v>0</v>
      </c>
      <c r="E338" s="3">
        <f>IFERROR(VLOOKUP($A338,'indicadores propios'!$A$4:$I$2026,'indicadores propios'!F$2,FALSE),0)</f>
        <v>0</v>
      </c>
      <c r="F338" s="3">
        <f>IFERROR(VLOOKUP($A338,'indicadores propios'!$A$4:$I$2026,'indicadores propios'!G$2,FALSE),0)</f>
        <v>0</v>
      </c>
      <c r="G338" s="3">
        <f>IFERROR(VLOOKUP($A338,'indicadores propios'!$A$4:$I$2026,'indicadores propios'!H$2,FALSE),0)</f>
        <v>0</v>
      </c>
      <c r="H338" s="3">
        <f>IFERROR(VLOOKUP($A338,'indicadores propios'!$A$4:$I$2026,'indicadores propios'!I$2,FALSE),0)</f>
        <v>0</v>
      </c>
    </row>
    <row r="339" spans="1:8" x14ac:dyDescent="0.3">
      <c r="A339" s="5">
        <v>144500</v>
      </c>
      <c r="B339" s="4" t="s">
        <v>1239</v>
      </c>
      <c r="C339" s="3">
        <f>IFERROR(VLOOKUP($A339,'indicadores propios'!$A$4:$I$2026,'indicadores propios'!D$2,FALSE),0)</f>
        <v>6256630</v>
      </c>
      <c r="D339" s="3">
        <f>IFERROR(VLOOKUP($A339,'indicadores propios'!$A$4:$I$2026,'indicadores propios'!E$2,FALSE),0)</f>
        <v>41657975</v>
      </c>
      <c r="E339" s="3">
        <f>IFERROR(VLOOKUP($A339,'indicadores propios'!$A$4:$I$2026,'indicadores propios'!F$2,FALSE),0)</f>
        <v>99688699</v>
      </c>
      <c r="F339" s="3">
        <f>IFERROR(VLOOKUP($A339,'indicadores propios'!$A$4:$I$2026,'indicadores propios'!G$2,FALSE),0)</f>
        <v>197536581</v>
      </c>
      <c r="G339" s="3">
        <f>IFERROR(VLOOKUP($A339,'indicadores propios'!$A$4:$I$2026,'indicadores propios'!H$2,FALSE),0)</f>
        <v>221864110</v>
      </c>
      <c r="H339" s="3">
        <f>IFERROR(VLOOKUP($A339,'indicadores propios'!$A$4:$I$2026,'indicadores propios'!I$2,FALSE),0)</f>
        <v>253320178</v>
      </c>
    </row>
    <row r="340" spans="1:8" x14ac:dyDescent="0.3">
      <c r="A340" s="5">
        <v>144505</v>
      </c>
      <c r="B340" s="4" t="s">
        <v>1218</v>
      </c>
      <c r="C340" s="3">
        <f>IFERROR(VLOOKUP($A340,'indicadores propios'!$A$4:$I$2026,'indicadores propios'!D$2,FALSE),0)</f>
        <v>0</v>
      </c>
      <c r="D340" s="3">
        <f>IFERROR(VLOOKUP($A340,'indicadores propios'!$A$4:$I$2026,'indicadores propios'!E$2,FALSE),0)</f>
        <v>0</v>
      </c>
      <c r="E340" s="3">
        <f>IFERROR(VLOOKUP($A340,'indicadores propios'!$A$4:$I$2026,'indicadores propios'!F$2,FALSE),0)</f>
        <v>0</v>
      </c>
      <c r="F340" s="3">
        <f>IFERROR(VLOOKUP($A340,'indicadores propios'!$A$4:$I$2026,'indicadores propios'!G$2,FALSE),0)</f>
        <v>0</v>
      </c>
      <c r="G340" s="3">
        <f>IFERROR(VLOOKUP($A340,'indicadores propios'!$A$4:$I$2026,'indicadores propios'!H$2,FALSE),0)</f>
        <v>0</v>
      </c>
      <c r="H340" s="3">
        <f>IFERROR(VLOOKUP($A340,'indicadores propios'!$A$4:$I$2026,'indicadores propios'!I$2,FALSE),0)</f>
        <v>0</v>
      </c>
    </row>
    <row r="341" spans="1:8" x14ac:dyDescent="0.3">
      <c r="A341" s="5">
        <v>144510</v>
      </c>
      <c r="B341" s="4" t="s">
        <v>1217</v>
      </c>
      <c r="C341" s="3">
        <f>IFERROR(VLOOKUP($A341,'indicadores propios'!$A$4:$I$2026,'indicadores propios'!D$2,FALSE),0)</f>
        <v>0</v>
      </c>
      <c r="D341" s="3">
        <f>IFERROR(VLOOKUP($A341,'indicadores propios'!$A$4:$I$2026,'indicadores propios'!E$2,FALSE),0)</f>
        <v>0</v>
      </c>
      <c r="E341" s="3">
        <f>IFERROR(VLOOKUP($A341,'indicadores propios'!$A$4:$I$2026,'indicadores propios'!F$2,FALSE),0)</f>
        <v>0</v>
      </c>
      <c r="F341" s="3">
        <f>IFERROR(VLOOKUP($A341,'indicadores propios'!$A$4:$I$2026,'indicadores propios'!G$2,FALSE),0)</f>
        <v>0</v>
      </c>
      <c r="G341" s="3">
        <f>IFERROR(VLOOKUP($A341,'indicadores propios'!$A$4:$I$2026,'indicadores propios'!H$2,FALSE),0)</f>
        <v>0</v>
      </c>
      <c r="H341" s="3">
        <f>IFERROR(VLOOKUP($A341,'indicadores propios'!$A$4:$I$2026,'indicadores propios'!I$2,FALSE),0)</f>
        <v>0</v>
      </c>
    </row>
    <row r="342" spans="1:8" x14ac:dyDescent="0.3">
      <c r="A342" s="5">
        <v>144515</v>
      </c>
      <c r="B342" s="4" t="s">
        <v>1216</v>
      </c>
      <c r="C342" s="3">
        <f>IFERROR(VLOOKUP($A342,'indicadores propios'!$A$4:$I$2026,'indicadores propios'!D$2,FALSE),0)</f>
        <v>0</v>
      </c>
      <c r="D342" s="3">
        <f>IFERROR(VLOOKUP($A342,'indicadores propios'!$A$4:$I$2026,'indicadores propios'!E$2,FALSE),0)</f>
        <v>0</v>
      </c>
      <c r="E342" s="3">
        <f>IFERROR(VLOOKUP($A342,'indicadores propios'!$A$4:$I$2026,'indicadores propios'!F$2,FALSE),0)</f>
        <v>0</v>
      </c>
      <c r="F342" s="3">
        <f>IFERROR(VLOOKUP($A342,'indicadores propios'!$A$4:$I$2026,'indicadores propios'!G$2,FALSE),0)</f>
        <v>0</v>
      </c>
      <c r="G342" s="3">
        <f>IFERROR(VLOOKUP($A342,'indicadores propios'!$A$4:$I$2026,'indicadores propios'!H$2,FALSE),0)</f>
        <v>0</v>
      </c>
      <c r="H342" s="3">
        <f>IFERROR(VLOOKUP($A342,'indicadores propios'!$A$4:$I$2026,'indicadores propios'!I$2,FALSE),0)</f>
        <v>0</v>
      </c>
    </row>
    <row r="343" spans="1:8" x14ac:dyDescent="0.3">
      <c r="A343" s="5">
        <v>144520</v>
      </c>
      <c r="B343" s="4" t="s">
        <v>1215</v>
      </c>
      <c r="C343" s="3">
        <f>IFERROR(VLOOKUP($A343,'indicadores propios'!$A$4:$I$2026,'indicadores propios'!D$2,FALSE),0)</f>
        <v>31444</v>
      </c>
      <c r="D343" s="3">
        <f>IFERROR(VLOOKUP($A343,'indicadores propios'!$A$4:$I$2026,'indicadores propios'!E$2,FALSE),0)</f>
        <v>65555</v>
      </c>
      <c r="E343" s="3">
        <f>IFERROR(VLOOKUP($A343,'indicadores propios'!$A$4:$I$2026,'indicadores propios'!F$2,FALSE),0)</f>
        <v>549943</v>
      </c>
      <c r="F343" s="3">
        <f>IFERROR(VLOOKUP($A343,'indicadores propios'!$A$4:$I$2026,'indicadores propios'!G$2,FALSE),0)</f>
        <v>127430</v>
      </c>
      <c r="G343" s="3">
        <f>IFERROR(VLOOKUP($A343,'indicadores propios'!$A$4:$I$2026,'indicadores propios'!H$2,FALSE),0)</f>
        <v>3593997</v>
      </c>
      <c r="H343" s="3">
        <f>IFERROR(VLOOKUP($A343,'indicadores propios'!$A$4:$I$2026,'indicadores propios'!I$2,FALSE),0)</f>
        <v>2583088</v>
      </c>
    </row>
    <row r="344" spans="1:8" x14ac:dyDescent="0.3">
      <c r="A344" s="5">
        <v>144525</v>
      </c>
      <c r="B344" s="4" t="s">
        <v>1214</v>
      </c>
      <c r="C344" s="3">
        <f>IFERROR(VLOOKUP($A344,'indicadores propios'!$A$4:$I$2026,'indicadores propios'!D$2,FALSE),0)</f>
        <v>0</v>
      </c>
      <c r="D344" s="3">
        <f>IFERROR(VLOOKUP($A344,'indicadores propios'!$A$4:$I$2026,'indicadores propios'!E$2,FALSE),0)</f>
        <v>0</v>
      </c>
      <c r="E344" s="3">
        <f>IFERROR(VLOOKUP($A344,'indicadores propios'!$A$4:$I$2026,'indicadores propios'!F$2,FALSE),0)</f>
        <v>0</v>
      </c>
      <c r="F344" s="3">
        <f>IFERROR(VLOOKUP($A344,'indicadores propios'!$A$4:$I$2026,'indicadores propios'!G$2,FALSE),0)</f>
        <v>0</v>
      </c>
      <c r="G344" s="3">
        <f>IFERROR(VLOOKUP($A344,'indicadores propios'!$A$4:$I$2026,'indicadores propios'!H$2,FALSE),0)</f>
        <v>0</v>
      </c>
      <c r="H344" s="3">
        <f>IFERROR(VLOOKUP($A344,'indicadores propios'!$A$4:$I$2026,'indicadores propios'!I$2,FALSE),0)</f>
        <v>8498355</v>
      </c>
    </row>
    <row r="345" spans="1:8" x14ac:dyDescent="0.3">
      <c r="A345" s="5">
        <v>144530</v>
      </c>
      <c r="B345" s="4" t="s">
        <v>1213</v>
      </c>
      <c r="C345" s="3">
        <f>IFERROR(VLOOKUP($A345,'indicadores propios'!$A$4:$I$2026,'indicadores propios'!D$2,FALSE),0)</f>
        <v>0</v>
      </c>
      <c r="D345" s="3">
        <f>IFERROR(VLOOKUP($A345,'indicadores propios'!$A$4:$I$2026,'indicadores propios'!E$2,FALSE),0)</f>
        <v>1294825</v>
      </c>
      <c r="E345" s="3">
        <f>IFERROR(VLOOKUP($A345,'indicadores propios'!$A$4:$I$2026,'indicadores propios'!F$2,FALSE),0)</f>
        <v>996500</v>
      </c>
      <c r="F345" s="3">
        <f>IFERROR(VLOOKUP($A345,'indicadores propios'!$A$4:$I$2026,'indicadores propios'!G$2,FALSE),0)</f>
        <v>1866879</v>
      </c>
      <c r="G345" s="3">
        <f>IFERROR(VLOOKUP($A345,'indicadores propios'!$A$4:$I$2026,'indicadores propios'!H$2,FALSE),0)</f>
        <v>3518639</v>
      </c>
      <c r="H345" s="3">
        <f>IFERROR(VLOOKUP($A345,'indicadores propios'!$A$4:$I$2026,'indicadores propios'!I$2,FALSE),0)</f>
        <v>11725149</v>
      </c>
    </row>
    <row r="346" spans="1:8" x14ac:dyDescent="0.3">
      <c r="A346" s="5">
        <v>144535</v>
      </c>
      <c r="B346" s="4" t="s">
        <v>1212</v>
      </c>
      <c r="C346" s="3">
        <f>IFERROR(VLOOKUP($A346,'indicadores propios'!$A$4:$I$2026,'indicadores propios'!D$2,FALSE),0)</f>
        <v>0</v>
      </c>
      <c r="D346" s="3">
        <f>IFERROR(VLOOKUP($A346,'indicadores propios'!$A$4:$I$2026,'indicadores propios'!E$2,FALSE),0)</f>
        <v>0</v>
      </c>
      <c r="E346" s="3">
        <f>IFERROR(VLOOKUP($A346,'indicadores propios'!$A$4:$I$2026,'indicadores propios'!F$2,FALSE),0)</f>
        <v>0</v>
      </c>
      <c r="F346" s="3">
        <f>IFERROR(VLOOKUP($A346,'indicadores propios'!$A$4:$I$2026,'indicadores propios'!G$2,FALSE),0)</f>
        <v>0</v>
      </c>
      <c r="G346" s="3">
        <f>IFERROR(VLOOKUP($A346,'indicadores propios'!$A$4:$I$2026,'indicadores propios'!H$2,FALSE),0)</f>
        <v>0</v>
      </c>
      <c r="H346" s="3">
        <f>IFERROR(VLOOKUP($A346,'indicadores propios'!$A$4:$I$2026,'indicadores propios'!I$2,FALSE),0)</f>
        <v>0</v>
      </c>
    </row>
    <row r="347" spans="1:8" x14ac:dyDescent="0.3">
      <c r="A347" s="5">
        <v>144540</v>
      </c>
      <c r="B347" s="4" t="s">
        <v>1211</v>
      </c>
      <c r="C347" s="3">
        <f>IFERROR(VLOOKUP($A347,'indicadores propios'!$A$4:$I$2026,'indicadores propios'!D$2,FALSE),0)</f>
        <v>5188862</v>
      </c>
      <c r="D347" s="3">
        <f>IFERROR(VLOOKUP($A347,'indicadores propios'!$A$4:$I$2026,'indicadores propios'!E$2,FALSE),0)</f>
        <v>11915005</v>
      </c>
      <c r="E347" s="3">
        <f>IFERROR(VLOOKUP($A347,'indicadores propios'!$A$4:$I$2026,'indicadores propios'!F$2,FALSE),0)</f>
        <v>4477116</v>
      </c>
      <c r="F347" s="3">
        <f>IFERROR(VLOOKUP($A347,'indicadores propios'!$A$4:$I$2026,'indicadores propios'!G$2,FALSE),0)</f>
        <v>8252404</v>
      </c>
      <c r="G347" s="3">
        <f>IFERROR(VLOOKUP($A347,'indicadores propios'!$A$4:$I$2026,'indicadores propios'!H$2,FALSE),0)</f>
        <v>5369814</v>
      </c>
      <c r="H347" s="3">
        <f>IFERROR(VLOOKUP($A347,'indicadores propios'!$A$4:$I$2026,'indicadores propios'!I$2,FALSE),0)</f>
        <v>11424042</v>
      </c>
    </row>
    <row r="348" spans="1:8" x14ac:dyDescent="0.3">
      <c r="A348" s="5">
        <v>144545</v>
      </c>
      <c r="B348" s="4" t="s">
        <v>1210</v>
      </c>
      <c r="C348" s="3">
        <f>IFERROR(VLOOKUP($A348,'indicadores propios'!$A$4:$I$2026,'indicadores propios'!D$2,FALSE),0)</f>
        <v>0</v>
      </c>
      <c r="D348" s="3">
        <f>IFERROR(VLOOKUP($A348,'indicadores propios'!$A$4:$I$2026,'indicadores propios'!E$2,FALSE),0)</f>
        <v>0</v>
      </c>
      <c r="E348" s="3">
        <f>IFERROR(VLOOKUP($A348,'indicadores propios'!$A$4:$I$2026,'indicadores propios'!F$2,FALSE),0)</f>
        <v>0</v>
      </c>
      <c r="F348" s="3">
        <f>IFERROR(VLOOKUP($A348,'indicadores propios'!$A$4:$I$2026,'indicadores propios'!G$2,FALSE),0)</f>
        <v>0</v>
      </c>
      <c r="G348" s="3">
        <f>IFERROR(VLOOKUP($A348,'indicadores propios'!$A$4:$I$2026,'indicadores propios'!H$2,FALSE),0)</f>
        <v>0</v>
      </c>
      <c r="H348" s="3">
        <f>IFERROR(VLOOKUP($A348,'indicadores propios'!$A$4:$I$2026,'indicadores propios'!I$2,FALSE),0)</f>
        <v>0</v>
      </c>
    </row>
    <row r="349" spans="1:8" x14ac:dyDescent="0.3">
      <c r="A349" s="5">
        <v>144550</v>
      </c>
      <c r="B349" s="4" t="s">
        <v>1209</v>
      </c>
      <c r="C349" s="3">
        <f>IFERROR(VLOOKUP($A349,'indicadores propios'!$A$4:$I$2026,'indicadores propios'!D$2,FALSE),0)</f>
        <v>1036324</v>
      </c>
      <c r="D349" s="3">
        <f>IFERROR(VLOOKUP($A349,'indicadores propios'!$A$4:$I$2026,'indicadores propios'!E$2,FALSE),0)</f>
        <v>28382590</v>
      </c>
      <c r="E349" s="3">
        <f>IFERROR(VLOOKUP($A349,'indicadores propios'!$A$4:$I$2026,'indicadores propios'!F$2,FALSE),0)</f>
        <v>93665140</v>
      </c>
      <c r="F349" s="3">
        <f>IFERROR(VLOOKUP($A349,'indicadores propios'!$A$4:$I$2026,'indicadores propios'!G$2,FALSE),0)</f>
        <v>187289868</v>
      </c>
      <c r="G349" s="3">
        <f>IFERROR(VLOOKUP($A349,'indicadores propios'!$A$4:$I$2026,'indicadores propios'!H$2,FALSE),0)</f>
        <v>209381660</v>
      </c>
      <c r="H349" s="3">
        <f>IFERROR(VLOOKUP($A349,'indicadores propios'!$A$4:$I$2026,'indicadores propios'!I$2,FALSE),0)</f>
        <v>219089544</v>
      </c>
    </row>
    <row r="350" spans="1:8" x14ac:dyDescent="0.3">
      <c r="A350" s="5">
        <v>144600</v>
      </c>
      <c r="B350" s="4" t="s">
        <v>1238</v>
      </c>
      <c r="C350" s="3">
        <f>IFERROR(VLOOKUP($A350,'indicadores propios'!$A$4:$I$2026,'indicadores propios'!D$2,FALSE),0)</f>
        <v>1110953</v>
      </c>
      <c r="D350" s="3">
        <f>IFERROR(VLOOKUP($A350,'indicadores propios'!$A$4:$I$2026,'indicadores propios'!E$2,FALSE),0)</f>
        <v>3160937</v>
      </c>
      <c r="E350" s="3">
        <f>IFERROR(VLOOKUP($A350,'indicadores propios'!$A$4:$I$2026,'indicadores propios'!F$2,FALSE),0)</f>
        <v>4872411</v>
      </c>
      <c r="F350" s="3">
        <f>IFERROR(VLOOKUP($A350,'indicadores propios'!$A$4:$I$2026,'indicadores propios'!G$2,FALSE),0)</f>
        <v>6279600</v>
      </c>
      <c r="G350" s="3">
        <f>IFERROR(VLOOKUP($A350,'indicadores propios'!$A$4:$I$2026,'indicadores propios'!H$2,FALSE),0)</f>
        <v>7714905</v>
      </c>
      <c r="H350" s="3">
        <f>IFERROR(VLOOKUP($A350,'indicadores propios'!$A$4:$I$2026,'indicadores propios'!I$2,FALSE),0)</f>
        <v>13672633</v>
      </c>
    </row>
    <row r="351" spans="1:8" x14ac:dyDescent="0.3">
      <c r="A351" s="5">
        <v>144605</v>
      </c>
      <c r="B351" s="4" t="s">
        <v>1172</v>
      </c>
      <c r="C351" s="3">
        <f>IFERROR(VLOOKUP($A351,'indicadores propios'!$A$4:$I$2026,'indicadores propios'!D$2,FALSE),0)</f>
        <v>0</v>
      </c>
      <c r="D351" s="3">
        <f>IFERROR(VLOOKUP($A351,'indicadores propios'!$A$4:$I$2026,'indicadores propios'!E$2,FALSE),0)</f>
        <v>0</v>
      </c>
      <c r="E351" s="3">
        <f>IFERROR(VLOOKUP($A351,'indicadores propios'!$A$4:$I$2026,'indicadores propios'!F$2,FALSE),0)</f>
        <v>0</v>
      </c>
      <c r="F351" s="3">
        <f>IFERROR(VLOOKUP($A351,'indicadores propios'!$A$4:$I$2026,'indicadores propios'!G$2,FALSE),0)</f>
        <v>0</v>
      </c>
      <c r="G351" s="3">
        <f>IFERROR(VLOOKUP($A351,'indicadores propios'!$A$4:$I$2026,'indicadores propios'!H$2,FALSE),0)</f>
        <v>0</v>
      </c>
      <c r="H351" s="3">
        <f>IFERROR(VLOOKUP($A351,'indicadores propios'!$A$4:$I$2026,'indicadores propios'!I$2,FALSE),0)</f>
        <v>0</v>
      </c>
    </row>
    <row r="352" spans="1:8" x14ac:dyDescent="0.3">
      <c r="A352" s="5">
        <v>144610</v>
      </c>
      <c r="B352" s="4" t="s">
        <v>1171</v>
      </c>
      <c r="C352" s="3">
        <f>IFERROR(VLOOKUP($A352,'indicadores propios'!$A$4:$I$2026,'indicadores propios'!D$2,FALSE),0)</f>
        <v>0</v>
      </c>
      <c r="D352" s="3">
        <f>IFERROR(VLOOKUP($A352,'indicadores propios'!$A$4:$I$2026,'indicadores propios'!E$2,FALSE),0)</f>
        <v>0</v>
      </c>
      <c r="E352" s="3">
        <f>IFERROR(VLOOKUP($A352,'indicadores propios'!$A$4:$I$2026,'indicadores propios'!F$2,FALSE),0)</f>
        <v>0</v>
      </c>
      <c r="F352" s="3">
        <f>IFERROR(VLOOKUP($A352,'indicadores propios'!$A$4:$I$2026,'indicadores propios'!G$2,FALSE),0)</f>
        <v>0</v>
      </c>
      <c r="G352" s="3">
        <f>IFERROR(VLOOKUP($A352,'indicadores propios'!$A$4:$I$2026,'indicadores propios'!H$2,FALSE),0)</f>
        <v>129684</v>
      </c>
      <c r="H352" s="3">
        <f>IFERROR(VLOOKUP($A352,'indicadores propios'!$A$4:$I$2026,'indicadores propios'!I$2,FALSE),0)</f>
        <v>65696</v>
      </c>
    </row>
    <row r="353" spans="1:8" x14ac:dyDescent="0.3">
      <c r="A353" s="5">
        <v>144615</v>
      </c>
      <c r="B353" s="4" t="s">
        <v>1170</v>
      </c>
      <c r="C353" s="3">
        <f>IFERROR(VLOOKUP($A353,'indicadores propios'!$A$4:$I$2026,'indicadores propios'!D$2,FALSE),0)</f>
        <v>0</v>
      </c>
      <c r="D353" s="3">
        <f>IFERROR(VLOOKUP($A353,'indicadores propios'!$A$4:$I$2026,'indicadores propios'!E$2,FALSE),0)</f>
        <v>224323</v>
      </c>
      <c r="E353" s="3">
        <f>IFERROR(VLOOKUP($A353,'indicadores propios'!$A$4:$I$2026,'indicadores propios'!F$2,FALSE),0)</f>
        <v>307710</v>
      </c>
      <c r="F353" s="3">
        <f>IFERROR(VLOOKUP($A353,'indicadores propios'!$A$4:$I$2026,'indicadores propios'!G$2,FALSE),0)</f>
        <v>251355</v>
      </c>
      <c r="G353" s="3">
        <f>IFERROR(VLOOKUP($A353,'indicadores propios'!$A$4:$I$2026,'indicadores propios'!H$2,FALSE),0)</f>
        <v>1202991</v>
      </c>
      <c r="H353" s="3">
        <f>IFERROR(VLOOKUP($A353,'indicadores propios'!$A$4:$I$2026,'indicadores propios'!I$2,FALSE),0)</f>
        <v>5575708</v>
      </c>
    </row>
    <row r="354" spans="1:8" x14ac:dyDescent="0.3">
      <c r="A354" s="5">
        <v>144620</v>
      </c>
      <c r="B354" s="4" t="s">
        <v>1169</v>
      </c>
      <c r="C354" s="3">
        <f>IFERROR(VLOOKUP($A354,'indicadores propios'!$A$4:$I$2026,'indicadores propios'!D$2,FALSE),0)</f>
        <v>1086757</v>
      </c>
      <c r="D354" s="3">
        <f>IFERROR(VLOOKUP($A354,'indicadores propios'!$A$4:$I$2026,'indicadores propios'!E$2,FALSE),0)</f>
        <v>1662684</v>
      </c>
      <c r="E354" s="3">
        <f>IFERROR(VLOOKUP($A354,'indicadores propios'!$A$4:$I$2026,'indicadores propios'!F$2,FALSE),0)</f>
        <v>627919</v>
      </c>
      <c r="F354" s="3">
        <f>IFERROR(VLOOKUP($A354,'indicadores propios'!$A$4:$I$2026,'indicadores propios'!G$2,FALSE),0)</f>
        <v>25371</v>
      </c>
      <c r="G354" s="3">
        <f>IFERROR(VLOOKUP($A354,'indicadores propios'!$A$4:$I$2026,'indicadores propios'!H$2,FALSE),0)</f>
        <v>377665</v>
      </c>
      <c r="H354" s="3">
        <f>IFERROR(VLOOKUP($A354,'indicadores propios'!$A$4:$I$2026,'indicadores propios'!I$2,FALSE),0)</f>
        <v>1667510</v>
      </c>
    </row>
    <row r="355" spans="1:8" x14ac:dyDescent="0.3">
      <c r="A355" s="5">
        <v>144625</v>
      </c>
      <c r="B355" s="4" t="s">
        <v>1168</v>
      </c>
      <c r="C355" s="3">
        <f>IFERROR(VLOOKUP($A355,'indicadores propios'!$A$4:$I$2026,'indicadores propios'!D$2,FALSE),0)</f>
        <v>24196</v>
      </c>
      <c r="D355" s="3">
        <f>IFERROR(VLOOKUP($A355,'indicadores propios'!$A$4:$I$2026,'indicadores propios'!E$2,FALSE),0)</f>
        <v>1273930</v>
      </c>
      <c r="E355" s="3">
        <f>IFERROR(VLOOKUP($A355,'indicadores propios'!$A$4:$I$2026,'indicadores propios'!F$2,FALSE),0)</f>
        <v>3936782</v>
      </c>
      <c r="F355" s="3">
        <f>IFERROR(VLOOKUP($A355,'indicadores propios'!$A$4:$I$2026,'indicadores propios'!G$2,FALSE),0)</f>
        <v>6002874</v>
      </c>
      <c r="G355" s="3">
        <f>IFERROR(VLOOKUP($A355,'indicadores propios'!$A$4:$I$2026,'indicadores propios'!H$2,FALSE),0)</f>
        <v>6004565</v>
      </c>
      <c r="H355" s="3">
        <f>IFERROR(VLOOKUP($A355,'indicadores propios'!$A$4:$I$2026,'indicadores propios'!I$2,FALSE),0)</f>
        <v>6363719</v>
      </c>
    </row>
    <row r="356" spans="1:8" x14ac:dyDescent="0.3">
      <c r="A356" s="5">
        <v>144630</v>
      </c>
      <c r="B356" s="4" t="s">
        <v>1207</v>
      </c>
      <c r="C356" s="3">
        <f>IFERROR(VLOOKUP($A356,'indicadores propios'!$A$4:$I$2026,'indicadores propios'!D$2,FALSE),0)</f>
        <v>0</v>
      </c>
      <c r="D356" s="3">
        <f>IFERROR(VLOOKUP($A356,'indicadores propios'!$A$4:$I$2026,'indicadores propios'!E$2,FALSE),0)</f>
        <v>0</v>
      </c>
      <c r="E356" s="3">
        <f>IFERROR(VLOOKUP($A356,'indicadores propios'!$A$4:$I$2026,'indicadores propios'!F$2,FALSE),0)</f>
        <v>0</v>
      </c>
      <c r="F356" s="3">
        <f>IFERROR(VLOOKUP($A356,'indicadores propios'!$A$4:$I$2026,'indicadores propios'!G$2,FALSE),0)</f>
        <v>0</v>
      </c>
      <c r="G356" s="3">
        <f>IFERROR(VLOOKUP($A356,'indicadores propios'!$A$4:$I$2026,'indicadores propios'!H$2,FALSE),0)</f>
        <v>0</v>
      </c>
      <c r="H356" s="3">
        <f>IFERROR(VLOOKUP($A356,'indicadores propios'!$A$4:$I$2026,'indicadores propios'!I$2,FALSE),0)</f>
        <v>0</v>
      </c>
    </row>
    <row r="357" spans="1:8" x14ac:dyDescent="0.3">
      <c r="A357" s="5">
        <v>144700</v>
      </c>
      <c r="B357" s="4" t="s">
        <v>1237</v>
      </c>
      <c r="C357" s="3">
        <f>IFERROR(VLOOKUP($A357,'indicadores propios'!$A$4:$I$2026,'indicadores propios'!D$2,FALSE),0)</f>
        <v>0</v>
      </c>
      <c r="D357" s="3">
        <f>IFERROR(VLOOKUP($A357,'indicadores propios'!$A$4:$I$2026,'indicadores propios'!E$2,FALSE),0)</f>
        <v>0</v>
      </c>
      <c r="E357" s="3">
        <f>IFERROR(VLOOKUP($A357,'indicadores propios'!$A$4:$I$2026,'indicadores propios'!F$2,FALSE),0)</f>
        <v>0</v>
      </c>
      <c r="F357" s="3">
        <f>IFERROR(VLOOKUP($A357,'indicadores propios'!$A$4:$I$2026,'indicadores propios'!G$2,FALSE),0)</f>
        <v>0</v>
      </c>
      <c r="G357" s="3">
        <f>IFERROR(VLOOKUP($A357,'indicadores propios'!$A$4:$I$2026,'indicadores propios'!H$2,FALSE),0)</f>
        <v>0</v>
      </c>
      <c r="H357" s="3">
        <f>IFERROR(VLOOKUP($A357,'indicadores propios'!$A$4:$I$2026,'indicadores propios'!I$2,FALSE),0)</f>
        <v>0</v>
      </c>
    </row>
    <row r="358" spans="1:8" x14ac:dyDescent="0.3">
      <c r="A358" s="5">
        <v>144705</v>
      </c>
      <c r="B358" s="4" t="s">
        <v>1172</v>
      </c>
      <c r="C358" s="3">
        <f>IFERROR(VLOOKUP($A358,'indicadores propios'!$A$4:$I$2026,'indicadores propios'!D$2,FALSE),0)</f>
        <v>0</v>
      </c>
      <c r="D358" s="3">
        <f>IFERROR(VLOOKUP($A358,'indicadores propios'!$A$4:$I$2026,'indicadores propios'!E$2,FALSE),0)</f>
        <v>0</v>
      </c>
      <c r="E358" s="3">
        <f>IFERROR(VLOOKUP($A358,'indicadores propios'!$A$4:$I$2026,'indicadores propios'!F$2,FALSE),0)</f>
        <v>0</v>
      </c>
      <c r="F358" s="3">
        <f>IFERROR(VLOOKUP($A358,'indicadores propios'!$A$4:$I$2026,'indicadores propios'!G$2,FALSE),0)</f>
        <v>0</v>
      </c>
      <c r="G358" s="3">
        <f>IFERROR(VLOOKUP($A358,'indicadores propios'!$A$4:$I$2026,'indicadores propios'!H$2,FALSE),0)</f>
        <v>0</v>
      </c>
      <c r="H358" s="3">
        <f>IFERROR(VLOOKUP($A358,'indicadores propios'!$A$4:$I$2026,'indicadores propios'!I$2,FALSE),0)</f>
        <v>0</v>
      </c>
    </row>
    <row r="359" spans="1:8" x14ac:dyDescent="0.3">
      <c r="A359" s="5">
        <v>144710</v>
      </c>
      <c r="B359" s="4" t="s">
        <v>1171</v>
      </c>
      <c r="C359" s="3">
        <f>IFERROR(VLOOKUP($A359,'indicadores propios'!$A$4:$I$2026,'indicadores propios'!D$2,FALSE),0)</f>
        <v>0</v>
      </c>
      <c r="D359" s="3">
        <f>IFERROR(VLOOKUP($A359,'indicadores propios'!$A$4:$I$2026,'indicadores propios'!E$2,FALSE),0)</f>
        <v>0</v>
      </c>
      <c r="E359" s="3">
        <f>IFERROR(VLOOKUP($A359,'indicadores propios'!$A$4:$I$2026,'indicadores propios'!F$2,FALSE),0)</f>
        <v>0</v>
      </c>
      <c r="F359" s="3">
        <f>IFERROR(VLOOKUP($A359,'indicadores propios'!$A$4:$I$2026,'indicadores propios'!G$2,FALSE),0)</f>
        <v>0</v>
      </c>
      <c r="G359" s="3">
        <f>IFERROR(VLOOKUP($A359,'indicadores propios'!$A$4:$I$2026,'indicadores propios'!H$2,FALSE),0)</f>
        <v>0</v>
      </c>
      <c r="H359" s="3">
        <f>IFERROR(VLOOKUP($A359,'indicadores propios'!$A$4:$I$2026,'indicadores propios'!I$2,FALSE),0)</f>
        <v>0</v>
      </c>
    </row>
    <row r="360" spans="1:8" x14ac:dyDescent="0.3">
      <c r="A360" s="5">
        <v>144715</v>
      </c>
      <c r="B360" s="4" t="s">
        <v>1170</v>
      </c>
      <c r="C360" s="3">
        <f>IFERROR(VLOOKUP($A360,'indicadores propios'!$A$4:$I$2026,'indicadores propios'!D$2,FALSE),0)</f>
        <v>0</v>
      </c>
      <c r="D360" s="3">
        <f>IFERROR(VLOOKUP($A360,'indicadores propios'!$A$4:$I$2026,'indicadores propios'!E$2,FALSE),0)</f>
        <v>0</v>
      </c>
      <c r="E360" s="3">
        <f>IFERROR(VLOOKUP($A360,'indicadores propios'!$A$4:$I$2026,'indicadores propios'!F$2,FALSE),0)</f>
        <v>0</v>
      </c>
      <c r="F360" s="3">
        <f>IFERROR(VLOOKUP($A360,'indicadores propios'!$A$4:$I$2026,'indicadores propios'!G$2,FALSE),0)</f>
        <v>0</v>
      </c>
      <c r="G360" s="3">
        <f>IFERROR(VLOOKUP($A360,'indicadores propios'!$A$4:$I$2026,'indicadores propios'!H$2,FALSE),0)</f>
        <v>0</v>
      </c>
      <c r="H360" s="3">
        <f>IFERROR(VLOOKUP($A360,'indicadores propios'!$A$4:$I$2026,'indicadores propios'!I$2,FALSE),0)</f>
        <v>0</v>
      </c>
    </row>
    <row r="361" spans="1:8" x14ac:dyDescent="0.3">
      <c r="A361" s="5">
        <v>144720</v>
      </c>
      <c r="B361" s="4" t="s">
        <v>1169</v>
      </c>
      <c r="C361" s="3">
        <f>IFERROR(VLOOKUP($A361,'indicadores propios'!$A$4:$I$2026,'indicadores propios'!D$2,FALSE),0)</f>
        <v>0</v>
      </c>
      <c r="D361" s="3">
        <f>IFERROR(VLOOKUP($A361,'indicadores propios'!$A$4:$I$2026,'indicadores propios'!E$2,FALSE),0)</f>
        <v>0</v>
      </c>
      <c r="E361" s="3">
        <f>IFERROR(VLOOKUP($A361,'indicadores propios'!$A$4:$I$2026,'indicadores propios'!F$2,FALSE),0)</f>
        <v>0</v>
      </c>
      <c r="F361" s="3">
        <f>IFERROR(VLOOKUP($A361,'indicadores propios'!$A$4:$I$2026,'indicadores propios'!G$2,FALSE),0)</f>
        <v>0</v>
      </c>
      <c r="G361" s="3">
        <f>IFERROR(VLOOKUP($A361,'indicadores propios'!$A$4:$I$2026,'indicadores propios'!H$2,FALSE),0)</f>
        <v>0</v>
      </c>
      <c r="H361" s="3">
        <f>IFERROR(VLOOKUP($A361,'indicadores propios'!$A$4:$I$2026,'indicadores propios'!I$2,FALSE),0)</f>
        <v>0</v>
      </c>
    </row>
    <row r="362" spans="1:8" x14ac:dyDescent="0.3">
      <c r="A362" s="5">
        <v>144725</v>
      </c>
      <c r="B362" s="4" t="s">
        <v>1168</v>
      </c>
      <c r="C362" s="3">
        <f>IFERROR(VLOOKUP($A362,'indicadores propios'!$A$4:$I$2026,'indicadores propios'!D$2,FALSE),0)</f>
        <v>0</v>
      </c>
      <c r="D362" s="3">
        <f>IFERROR(VLOOKUP($A362,'indicadores propios'!$A$4:$I$2026,'indicadores propios'!E$2,FALSE),0)</f>
        <v>0</v>
      </c>
      <c r="E362" s="3">
        <f>IFERROR(VLOOKUP($A362,'indicadores propios'!$A$4:$I$2026,'indicadores propios'!F$2,FALSE),0)</f>
        <v>0</v>
      </c>
      <c r="F362" s="3">
        <f>IFERROR(VLOOKUP($A362,'indicadores propios'!$A$4:$I$2026,'indicadores propios'!G$2,FALSE),0)</f>
        <v>0</v>
      </c>
      <c r="G362" s="3">
        <f>IFERROR(VLOOKUP($A362,'indicadores propios'!$A$4:$I$2026,'indicadores propios'!H$2,FALSE),0)</f>
        <v>0</v>
      </c>
      <c r="H362" s="3">
        <f>IFERROR(VLOOKUP($A362,'indicadores propios'!$A$4:$I$2026,'indicadores propios'!I$2,FALSE),0)</f>
        <v>0</v>
      </c>
    </row>
    <row r="363" spans="1:8" x14ac:dyDescent="0.3">
      <c r="A363" s="5">
        <v>144730</v>
      </c>
      <c r="B363" s="4" t="s">
        <v>1205</v>
      </c>
      <c r="C363" s="3">
        <f>IFERROR(VLOOKUP($A363,'indicadores propios'!$A$4:$I$2026,'indicadores propios'!D$2,FALSE),0)</f>
        <v>0</v>
      </c>
      <c r="D363" s="3">
        <f>IFERROR(VLOOKUP($A363,'indicadores propios'!$A$4:$I$2026,'indicadores propios'!E$2,FALSE),0)</f>
        <v>0</v>
      </c>
      <c r="E363" s="3">
        <f>IFERROR(VLOOKUP($A363,'indicadores propios'!$A$4:$I$2026,'indicadores propios'!F$2,FALSE),0)</f>
        <v>0</v>
      </c>
      <c r="F363" s="3">
        <f>IFERROR(VLOOKUP($A363,'indicadores propios'!$A$4:$I$2026,'indicadores propios'!G$2,FALSE),0)</f>
        <v>0</v>
      </c>
      <c r="G363" s="3">
        <f>IFERROR(VLOOKUP($A363,'indicadores propios'!$A$4:$I$2026,'indicadores propios'!H$2,FALSE),0)</f>
        <v>0</v>
      </c>
      <c r="H363" s="3">
        <f>IFERROR(VLOOKUP($A363,'indicadores propios'!$A$4:$I$2026,'indicadores propios'!I$2,FALSE),0)</f>
        <v>0</v>
      </c>
    </row>
    <row r="364" spans="1:8" x14ac:dyDescent="0.3">
      <c r="A364" s="5">
        <v>144800</v>
      </c>
      <c r="B364" s="4" t="s">
        <v>1236</v>
      </c>
      <c r="C364" s="3">
        <f>IFERROR(VLOOKUP($A364,'indicadores propios'!$A$4:$I$2026,'indicadores propios'!D$2,FALSE),0)</f>
        <v>0</v>
      </c>
      <c r="D364" s="3">
        <f>IFERROR(VLOOKUP($A364,'indicadores propios'!$A$4:$I$2026,'indicadores propios'!E$2,FALSE),0)</f>
        <v>0</v>
      </c>
      <c r="E364" s="3">
        <f>IFERROR(VLOOKUP($A364,'indicadores propios'!$A$4:$I$2026,'indicadores propios'!F$2,FALSE),0)</f>
        <v>0</v>
      </c>
      <c r="F364" s="3">
        <f>IFERROR(VLOOKUP($A364,'indicadores propios'!$A$4:$I$2026,'indicadores propios'!G$2,FALSE),0)</f>
        <v>0</v>
      </c>
      <c r="G364" s="3">
        <f>IFERROR(VLOOKUP($A364,'indicadores propios'!$A$4:$I$2026,'indicadores propios'!H$2,FALSE),0)</f>
        <v>0</v>
      </c>
      <c r="H364" s="3">
        <f>IFERROR(VLOOKUP($A364,'indicadores propios'!$A$4:$I$2026,'indicadores propios'!I$2,FALSE),0)</f>
        <v>0</v>
      </c>
    </row>
    <row r="365" spans="1:8" x14ac:dyDescent="0.3">
      <c r="A365" s="5">
        <v>144805</v>
      </c>
      <c r="B365" s="4" t="s">
        <v>1172</v>
      </c>
      <c r="C365" s="3">
        <f>IFERROR(VLOOKUP($A365,'indicadores propios'!$A$4:$I$2026,'indicadores propios'!D$2,FALSE),0)</f>
        <v>0</v>
      </c>
      <c r="D365" s="3">
        <f>IFERROR(VLOOKUP($A365,'indicadores propios'!$A$4:$I$2026,'indicadores propios'!E$2,FALSE),0)</f>
        <v>0</v>
      </c>
      <c r="E365" s="3">
        <f>IFERROR(VLOOKUP($A365,'indicadores propios'!$A$4:$I$2026,'indicadores propios'!F$2,FALSE),0)</f>
        <v>0</v>
      </c>
      <c r="F365" s="3">
        <f>IFERROR(VLOOKUP($A365,'indicadores propios'!$A$4:$I$2026,'indicadores propios'!G$2,FALSE),0)</f>
        <v>0</v>
      </c>
      <c r="G365" s="3">
        <f>IFERROR(VLOOKUP($A365,'indicadores propios'!$A$4:$I$2026,'indicadores propios'!H$2,FALSE),0)</f>
        <v>0</v>
      </c>
      <c r="H365" s="3">
        <f>IFERROR(VLOOKUP($A365,'indicadores propios'!$A$4:$I$2026,'indicadores propios'!I$2,FALSE),0)</f>
        <v>0</v>
      </c>
    </row>
    <row r="366" spans="1:8" x14ac:dyDescent="0.3">
      <c r="A366" s="5">
        <v>144810</v>
      </c>
      <c r="B366" s="4" t="s">
        <v>1171</v>
      </c>
      <c r="C366" s="3">
        <f>IFERROR(VLOOKUP($A366,'indicadores propios'!$A$4:$I$2026,'indicadores propios'!D$2,FALSE),0)</f>
        <v>0</v>
      </c>
      <c r="D366" s="3">
        <f>IFERROR(VLOOKUP($A366,'indicadores propios'!$A$4:$I$2026,'indicadores propios'!E$2,FALSE),0)</f>
        <v>0</v>
      </c>
      <c r="E366" s="3">
        <f>IFERROR(VLOOKUP($A366,'indicadores propios'!$A$4:$I$2026,'indicadores propios'!F$2,FALSE),0)</f>
        <v>0</v>
      </c>
      <c r="F366" s="3">
        <f>IFERROR(VLOOKUP($A366,'indicadores propios'!$A$4:$I$2026,'indicadores propios'!G$2,FALSE),0)</f>
        <v>0</v>
      </c>
      <c r="G366" s="3">
        <f>IFERROR(VLOOKUP($A366,'indicadores propios'!$A$4:$I$2026,'indicadores propios'!H$2,FALSE),0)</f>
        <v>0</v>
      </c>
      <c r="H366" s="3">
        <f>IFERROR(VLOOKUP($A366,'indicadores propios'!$A$4:$I$2026,'indicadores propios'!I$2,FALSE),0)</f>
        <v>0</v>
      </c>
    </row>
    <row r="367" spans="1:8" x14ac:dyDescent="0.3">
      <c r="A367" s="5">
        <v>144815</v>
      </c>
      <c r="B367" s="4" t="s">
        <v>1170</v>
      </c>
      <c r="C367" s="3">
        <f>IFERROR(VLOOKUP($A367,'indicadores propios'!$A$4:$I$2026,'indicadores propios'!D$2,FALSE),0)</f>
        <v>0</v>
      </c>
      <c r="D367" s="3">
        <f>IFERROR(VLOOKUP($A367,'indicadores propios'!$A$4:$I$2026,'indicadores propios'!E$2,FALSE),0)</f>
        <v>0</v>
      </c>
      <c r="E367" s="3">
        <f>IFERROR(VLOOKUP($A367,'indicadores propios'!$A$4:$I$2026,'indicadores propios'!F$2,FALSE),0)</f>
        <v>0</v>
      </c>
      <c r="F367" s="3">
        <f>IFERROR(VLOOKUP($A367,'indicadores propios'!$A$4:$I$2026,'indicadores propios'!G$2,FALSE),0)</f>
        <v>0</v>
      </c>
      <c r="G367" s="3">
        <f>IFERROR(VLOOKUP($A367,'indicadores propios'!$A$4:$I$2026,'indicadores propios'!H$2,FALSE),0)</f>
        <v>0</v>
      </c>
      <c r="H367" s="3">
        <f>IFERROR(VLOOKUP($A367,'indicadores propios'!$A$4:$I$2026,'indicadores propios'!I$2,FALSE),0)</f>
        <v>0</v>
      </c>
    </row>
    <row r="368" spans="1:8" x14ac:dyDescent="0.3">
      <c r="A368" s="5">
        <v>144820</v>
      </c>
      <c r="B368" s="4" t="s">
        <v>1169</v>
      </c>
      <c r="C368" s="3">
        <f>IFERROR(VLOOKUP($A368,'indicadores propios'!$A$4:$I$2026,'indicadores propios'!D$2,FALSE),0)</f>
        <v>0</v>
      </c>
      <c r="D368" s="3">
        <f>IFERROR(VLOOKUP($A368,'indicadores propios'!$A$4:$I$2026,'indicadores propios'!E$2,FALSE),0)</f>
        <v>0</v>
      </c>
      <c r="E368" s="3">
        <f>IFERROR(VLOOKUP($A368,'indicadores propios'!$A$4:$I$2026,'indicadores propios'!F$2,FALSE),0)</f>
        <v>0</v>
      </c>
      <c r="F368" s="3">
        <f>IFERROR(VLOOKUP($A368,'indicadores propios'!$A$4:$I$2026,'indicadores propios'!G$2,FALSE),0)</f>
        <v>0</v>
      </c>
      <c r="G368" s="3">
        <f>IFERROR(VLOOKUP($A368,'indicadores propios'!$A$4:$I$2026,'indicadores propios'!H$2,FALSE),0)</f>
        <v>0</v>
      </c>
      <c r="H368" s="3">
        <f>IFERROR(VLOOKUP($A368,'indicadores propios'!$A$4:$I$2026,'indicadores propios'!I$2,FALSE),0)</f>
        <v>0</v>
      </c>
    </row>
    <row r="369" spans="1:8" x14ac:dyDescent="0.3">
      <c r="A369" s="5">
        <v>144825</v>
      </c>
      <c r="B369" s="4" t="s">
        <v>1168</v>
      </c>
      <c r="C369" s="3">
        <f>IFERROR(VLOOKUP($A369,'indicadores propios'!$A$4:$I$2026,'indicadores propios'!D$2,FALSE),0)</f>
        <v>0</v>
      </c>
      <c r="D369" s="3">
        <f>IFERROR(VLOOKUP($A369,'indicadores propios'!$A$4:$I$2026,'indicadores propios'!E$2,FALSE),0)</f>
        <v>0</v>
      </c>
      <c r="E369" s="3">
        <f>IFERROR(VLOOKUP($A369,'indicadores propios'!$A$4:$I$2026,'indicadores propios'!F$2,FALSE),0)</f>
        <v>0</v>
      </c>
      <c r="F369" s="3">
        <f>IFERROR(VLOOKUP($A369,'indicadores propios'!$A$4:$I$2026,'indicadores propios'!G$2,FALSE),0)</f>
        <v>0</v>
      </c>
      <c r="G369" s="3">
        <f>IFERROR(VLOOKUP($A369,'indicadores propios'!$A$4:$I$2026,'indicadores propios'!H$2,FALSE),0)</f>
        <v>0</v>
      </c>
      <c r="H369" s="3">
        <f>IFERROR(VLOOKUP($A369,'indicadores propios'!$A$4:$I$2026,'indicadores propios'!I$2,FALSE),0)</f>
        <v>0</v>
      </c>
    </row>
    <row r="370" spans="1:8" x14ac:dyDescent="0.3">
      <c r="A370" s="5">
        <v>144900</v>
      </c>
      <c r="B370" s="4" t="s">
        <v>1235</v>
      </c>
      <c r="C370" s="3">
        <f>IFERROR(VLOOKUP($A370,'indicadores propios'!$A$4:$I$2026,'indicadores propios'!D$2,FALSE),0)</f>
        <v>0</v>
      </c>
      <c r="D370" s="3">
        <f>IFERROR(VLOOKUP($A370,'indicadores propios'!$A$4:$I$2026,'indicadores propios'!E$2,FALSE),0)</f>
        <v>0</v>
      </c>
      <c r="E370" s="3">
        <f>IFERROR(VLOOKUP($A370,'indicadores propios'!$A$4:$I$2026,'indicadores propios'!F$2,FALSE),0)</f>
        <v>0</v>
      </c>
      <c r="F370" s="3">
        <f>IFERROR(VLOOKUP($A370,'indicadores propios'!$A$4:$I$2026,'indicadores propios'!G$2,FALSE),0)</f>
        <v>0</v>
      </c>
      <c r="G370" s="3">
        <f>IFERROR(VLOOKUP($A370,'indicadores propios'!$A$4:$I$2026,'indicadores propios'!H$2,FALSE),0)</f>
        <v>0</v>
      </c>
      <c r="H370" s="3">
        <f>IFERROR(VLOOKUP($A370,'indicadores propios'!$A$4:$I$2026,'indicadores propios'!I$2,FALSE),0)</f>
        <v>0</v>
      </c>
    </row>
    <row r="371" spans="1:8" x14ac:dyDescent="0.3">
      <c r="A371" s="5">
        <v>144905</v>
      </c>
      <c r="B371" s="4" t="s">
        <v>1172</v>
      </c>
      <c r="C371" s="3">
        <f>IFERROR(VLOOKUP($A371,'indicadores propios'!$A$4:$I$2026,'indicadores propios'!D$2,FALSE),0)</f>
        <v>0</v>
      </c>
      <c r="D371" s="3">
        <f>IFERROR(VLOOKUP($A371,'indicadores propios'!$A$4:$I$2026,'indicadores propios'!E$2,FALSE),0)</f>
        <v>0</v>
      </c>
      <c r="E371" s="3">
        <f>IFERROR(VLOOKUP($A371,'indicadores propios'!$A$4:$I$2026,'indicadores propios'!F$2,FALSE),0)</f>
        <v>0</v>
      </c>
      <c r="F371" s="3">
        <f>IFERROR(VLOOKUP($A371,'indicadores propios'!$A$4:$I$2026,'indicadores propios'!G$2,FALSE),0)</f>
        <v>0</v>
      </c>
      <c r="G371" s="3">
        <f>IFERROR(VLOOKUP($A371,'indicadores propios'!$A$4:$I$2026,'indicadores propios'!H$2,FALSE),0)</f>
        <v>0</v>
      </c>
      <c r="H371" s="3">
        <f>IFERROR(VLOOKUP($A371,'indicadores propios'!$A$4:$I$2026,'indicadores propios'!I$2,FALSE),0)</f>
        <v>0</v>
      </c>
    </row>
    <row r="372" spans="1:8" x14ac:dyDescent="0.3">
      <c r="A372" s="5">
        <v>144910</v>
      </c>
      <c r="B372" s="4" t="s">
        <v>1171</v>
      </c>
      <c r="C372" s="3">
        <f>IFERROR(VLOOKUP($A372,'indicadores propios'!$A$4:$I$2026,'indicadores propios'!D$2,FALSE),0)</f>
        <v>0</v>
      </c>
      <c r="D372" s="3">
        <f>IFERROR(VLOOKUP($A372,'indicadores propios'!$A$4:$I$2026,'indicadores propios'!E$2,FALSE),0)</f>
        <v>0</v>
      </c>
      <c r="E372" s="3">
        <f>IFERROR(VLOOKUP($A372,'indicadores propios'!$A$4:$I$2026,'indicadores propios'!F$2,FALSE),0)</f>
        <v>0</v>
      </c>
      <c r="F372" s="3">
        <f>IFERROR(VLOOKUP($A372,'indicadores propios'!$A$4:$I$2026,'indicadores propios'!G$2,FALSE),0)</f>
        <v>0</v>
      </c>
      <c r="G372" s="3">
        <f>IFERROR(VLOOKUP($A372,'indicadores propios'!$A$4:$I$2026,'indicadores propios'!H$2,FALSE),0)</f>
        <v>0</v>
      </c>
      <c r="H372" s="3">
        <f>IFERROR(VLOOKUP($A372,'indicadores propios'!$A$4:$I$2026,'indicadores propios'!I$2,FALSE),0)</f>
        <v>0</v>
      </c>
    </row>
    <row r="373" spans="1:8" x14ac:dyDescent="0.3">
      <c r="A373" s="5">
        <v>144915</v>
      </c>
      <c r="B373" s="4" t="s">
        <v>1170</v>
      </c>
      <c r="C373" s="3">
        <f>IFERROR(VLOOKUP($A373,'indicadores propios'!$A$4:$I$2026,'indicadores propios'!D$2,FALSE),0)</f>
        <v>0</v>
      </c>
      <c r="D373" s="3">
        <f>IFERROR(VLOOKUP($A373,'indicadores propios'!$A$4:$I$2026,'indicadores propios'!E$2,FALSE),0)</f>
        <v>0</v>
      </c>
      <c r="E373" s="3">
        <f>IFERROR(VLOOKUP($A373,'indicadores propios'!$A$4:$I$2026,'indicadores propios'!F$2,FALSE),0)</f>
        <v>0</v>
      </c>
      <c r="F373" s="3">
        <f>IFERROR(VLOOKUP($A373,'indicadores propios'!$A$4:$I$2026,'indicadores propios'!G$2,FALSE),0)</f>
        <v>0</v>
      </c>
      <c r="G373" s="3">
        <f>IFERROR(VLOOKUP($A373,'indicadores propios'!$A$4:$I$2026,'indicadores propios'!H$2,FALSE),0)</f>
        <v>0</v>
      </c>
      <c r="H373" s="3">
        <f>IFERROR(VLOOKUP($A373,'indicadores propios'!$A$4:$I$2026,'indicadores propios'!I$2,FALSE),0)</f>
        <v>0</v>
      </c>
    </row>
    <row r="374" spans="1:8" x14ac:dyDescent="0.3">
      <c r="A374" s="5">
        <v>144920</v>
      </c>
      <c r="B374" s="4" t="s">
        <v>1169</v>
      </c>
      <c r="C374" s="3">
        <f>IFERROR(VLOOKUP($A374,'indicadores propios'!$A$4:$I$2026,'indicadores propios'!D$2,FALSE),0)</f>
        <v>0</v>
      </c>
      <c r="D374" s="3">
        <f>IFERROR(VLOOKUP($A374,'indicadores propios'!$A$4:$I$2026,'indicadores propios'!E$2,FALSE),0)</f>
        <v>0</v>
      </c>
      <c r="E374" s="3">
        <f>IFERROR(VLOOKUP($A374,'indicadores propios'!$A$4:$I$2026,'indicadores propios'!F$2,FALSE),0)</f>
        <v>0</v>
      </c>
      <c r="F374" s="3">
        <f>IFERROR(VLOOKUP($A374,'indicadores propios'!$A$4:$I$2026,'indicadores propios'!G$2,FALSE),0)</f>
        <v>0</v>
      </c>
      <c r="G374" s="3">
        <f>IFERROR(VLOOKUP($A374,'indicadores propios'!$A$4:$I$2026,'indicadores propios'!H$2,FALSE),0)</f>
        <v>0</v>
      </c>
      <c r="H374" s="3">
        <f>IFERROR(VLOOKUP($A374,'indicadores propios'!$A$4:$I$2026,'indicadores propios'!I$2,FALSE),0)</f>
        <v>0</v>
      </c>
    </row>
    <row r="375" spans="1:8" x14ac:dyDescent="0.3">
      <c r="A375" s="5">
        <v>144925</v>
      </c>
      <c r="B375" s="4" t="s">
        <v>1168</v>
      </c>
      <c r="C375" s="3">
        <f>IFERROR(VLOOKUP($A375,'indicadores propios'!$A$4:$I$2026,'indicadores propios'!D$2,FALSE),0)</f>
        <v>0</v>
      </c>
      <c r="D375" s="3">
        <f>IFERROR(VLOOKUP($A375,'indicadores propios'!$A$4:$I$2026,'indicadores propios'!E$2,FALSE),0)</f>
        <v>0</v>
      </c>
      <c r="E375" s="3">
        <f>IFERROR(VLOOKUP($A375,'indicadores propios'!$A$4:$I$2026,'indicadores propios'!F$2,FALSE),0)</f>
        <v>0</v>
      </c>
      <c r="F375" s="3">
        <f>IFERROR(VLOOKUP($A375,'indicadores propios'!$A$4:$I$2026,'indicadores propios'!G$2,FALSE),0)</f>
        <v>0</v>
      </c>
      <c r="G375" s="3">
        <f>IFERROR(VLOOKUP($A375,'indicadores propios'!$A$4:$I$2026,'indicadores propios'!H$2,FALSE),0)</f>
        <v>0</v>
      </c>
      <c r="H375" s="3">
        <f>IFERROR(VLOOKUP($A375,'indicadores propios'!$A$4:$I$2026,'indicadores propios'!I$2,FALSE),0)</f>
        <v>0</v>
      </c>
    </row>
    <row r="376" spans="1:8" x14ac:dyDescent="0.3">
      <c r="A376" s="5">
        <v>144930</v>
      </c>
      <c r="B376" s="4" t="s">
        <v>1207</v>
      </c>
      <c r="C376" s="3">
        <f>IFERROR(VLOOKUP($A376,'indicadores propios'!$A$4:$I$2026,'indicadores propios'!D$2,FALSE),0)</f>
        <v>0</v>
      </c>
      <c r="D376" s="3">
        <f>IFERROR(VLOOKUP($A376,'indicadores propios'!$A$4:$I$2026,'indicadores propios'!E$2,FALSE),0)</f>
        <v>0</v>
      </c>
      <c r="E376" s="3">
        <f>IFERROR(VLOOKUP($A376,'indicadores propios'!$A$4:$I$2026,'indicadores propios'!F$2,FALSE),0)</f>
        <v>0</v>
      </c>
      <c r="F376" s="3">
        <f>IFERROR(VLOOKUP($A376,'indicadores propios'!$A$4:$I$2026,'indicadores propios'!G$2,FALSE),0)</f>
        <v>0</v>
      </c>
      <c r="G376" s="3">
        <f>IFERROR(VLOOKUP($A376,'indicadores propios'!$A$4:$I$2026,'indicadores propios'!H$2,FALSE),0)</f>
        <v>0</v>
      </c>
      <c r="H376" s="3">
        <f>IFERROR(VLOOKUP($A376,'indicadores propios'!$A$4:$I$2026,'indicadores propios'!I$2,FALSE),0)</f>
        <v>0</v>
      </c>
    </row>
    <row r="377" spans="1:8" x14ac:dyDescent="0.3">
      <c r="A377" s="5">
        <v>145000</v>
      </c>
      <c r="B377" s="4" t="s">
        <v>1234</v>
      </c>
      <c r="C377" s="3">
        <f>IFERROR(VLOOKUP($A377,'indicadores propios'!$A$4:$I$2026,'indicadores propios'!D$2,FALSE),0)</f>
        <v>0</v>
      </c>
      <c r="D377" s="3">
        <f>IFERROR(VLOOKUP($A377,'indicadores propios'!$A$4:$I$2026,'indicadores propios'!E$2,FALSE),0)</f>
        <v>0</v>
      </c>
      <c r="E377" s="3">
        <f>IFERROR(VLOOKUP($A377,'indicadores propios'!$A$4:$I$2026,'indicadores propios'!F$2,FALSE),0)</f>
        <v>0</v>
      </c>
      <c r="F377" s="3">
        <f>IFERROR(VLOOKUP($A377,'indicadores propios'!$A$4:$I$2026,'indicadores propios'!G$2,FALSE),0)</f>
        <v>0</v>
      </c>
      <c r="G377" s="3">
        <f>IFERROR(VLOOKUP($A377,'indicadores propios'!$A$4:$I$2026,'indicadores propios'!H$2,FALSE),0)</f>
        <v>0</v>
      </c>
      <c r="H377" s="3">
        <f>IFERROR(VLOOKUP($A377,'indicadores propios'!$A$4:$I$2026,'indicadores propios'!I$2,FALSE),0)</f>
        <v>0</v>
      </c>
    </row>
    <row r="378" spans="1:8" x14ac:dyDescent="0.3">
      <c r="A378" s="5">
        <v>145005</v>
      </c>
      <c r="B378" s="4" t="s">
        <v>1172</v>
      </c>
      <c r="C378" s="3">
        <f>IFERROR(VLOOKUP($A378,'indicadores propios'!$A$4:$I$2026,'indicadores propios'!D$2,FALSE),0)</f>
        <v>0</v>
      </c>
      <c r="D378" s="3">
        <f>IFERROR(VLOOKUP($A378,'indicadores propios'!$A$4:$I$2026,'indicadores propios'!E$2,FALSE),0)</f>
        <v>0</v>
      </c>
      <c r="E378" s="3">
        <f>IFERROR(VLOOKUP($A378,'indicadores propios'!$A$4:$I$2026,'indicadores propios'!F$2,FALSE),0)</f>
        <v>0</v>
      </c>
      <c r="F378" s="3">
        <f>IFERROR(VLOOKUP($A378,'indicadores propios'!$A$4:$I$2026,'indicadores propios'!G$2,FALSE),0)</f>
        <v>0</v>
      </c>
      <c r="G378" s="3">
        <f>IFERROR(VLOOKUP($A378,'indicadores propios'!$A$4:$I$2026,'indicadores propios'!H$2,FALSE),0)</f>
        <v>0</v>
      </c>
      <c r="H378" s="3">
        <f>IFERROR(VLOOKUP($A378,'indicadores propios'!$A$4:$I$2026,'indicadores propios'!I$2,FALSE),0)</f>
        <v>0</v>
      </c>
    </row>
    <row r="379" spans="1:8" x14ac:dyDescent="0.3">
      <c r="A379" s="5">
        <v>145010</v>
      </c>
      <c r="B379" s="4" t="s">
        <v>1171</v>
      </c>
      <c r="C379" s="3">
        <f>IFERROR(VLOOKUP($A379,'indicadores propios'!$A$4:$I$2026,'indicadores propios'!D$2,FALSE),0)</f>
        <v>0</v>
      </c>
      <c r="D379" s="3">
        <f>IFERROR(VLOOKUP($A379,'indicadores propios'!$A$4:$I$2026,'indicadores propios'!E$2,FALSE),0)</f>
        <v>0</v>
      </c>
      <c r="E379" s="3">
        <f>IFERROR(VLOOKUP($A379,'indicadores propios'!$A$4:$I$2026,'indicadores propios'!F$2,FALSE),0)</f>
        <v>0</v>
      </c>
      <c r="F379" s="3">
        <f>IFERROR(VLOOKUP($A379,'indicadores propios'!$A$4:$I$2026,'indicadores propios'!G$2,FALSE),0)</f>
        <v>0</v>
      </c>
      <c r="G379" s="3">
        <f>IFERROR(VLOOKUP($A379,'indicadores propios'!$A$4:$I$2026,'indicadores propios'!H$2,FALSE),0)</f>
        <v>0</v>
      </c>
      <c r="H379" s="3">
        <f>IFERROR(VLOOKUP($A379,'indicadores propios'!$A$4:$I$2026,'indicadores propios'!I$2,FALSE),0)</f>
        <v>0</v>
      </c>
    </row>
    <row r="380" spans="1:8" x14ac:dyDescent="0.3">
      <c r="A380" s="5">
        <v>145015</v>
      </c>
      <c r="B380" s="4" t="s">
        <v>1170</v>
      </c>
      <c r="C380" s="3">
        <f>IFERROR(VLOOKUP($A380,'indicadores propios'!$A$4:$I$2026,'indicadores propios'!D$2,FALSE),0)</f>
        <v>0</v>
      </c>
      <c r="D380" s="3">
        <f>IFERROR(VLOOKUP($A380,'indicadores propios'!$A$4:$I$2026,'indicadores propios'!E$2,FALSE),0)</f>
        <v>0</v>
      </c>
      <c r="E380" s="3">
        <f>IFERROR(VLOOKUP($A380,'indicadores propios'!$A$4:$I$2026,'indicadores propios'!F$2,FALSE),0)</f>
        <v>0</v>
      </c>
      <c r="F380" s="3">
        <f>IFERROR(VLOOKUP($A380,'indicadores propios'!$A$4:$I$2026,'indicadores propios'!G$2,FALSE),0)</f>
        <v>0</v>
      </c>
      <c r="G380" s="3">
        <f>IFERROR(VLOOKUP($A380,'indicadores propios'!$A$4:$I$2026,'indicadores propios'!H$2,FALSE),0)</f>
        <v>0</v>
      </c>
      <c r="H380" s="3">
        <f>IFERROR(VLOOKUP($A380,'indicadores propios'!$A$4:$I$2026,'indicadores propios'!I$2,FALSE),0)</f>
        <v>0</v>
      </c>
    </row>
    <row r="381" spans="1:8" x14ac:dyDescent="0.3">
      <c r="A381" s="5">
        <v>145020</v>
      </c>
      <c r="B381" s="4" t="s">
        <v>1169</v>
      </c>
      <c r="C381" s="3">
        <f>IFERROR(VLOOKUP($A381,'indicadores propios'!$A$4:$I$2026,'indicadores propios'!D$2,FALSE),0)</f>
        <v>0</v>
      </c>
      <c r="D381" s="3">
        <f>IFERROR(VLOOKUP($A381,'indicadores propios'!$A$4:$I$2026,'indicadores propios'!E$2,FALSE),0)</f>
        <v>0</v>
      </c>
      <c r="E381" s="3">
        <f>IFERROR(VLOOKUP($A381,'indicadores propios'!$A$4:$I$2026,'indicadores propios'!F$2,FALSE),0)</f>
        <v>0</v>
      </c>
      <c r="F381" s="3">
        <f>IFERROR(VLOOKUP($A381,'indicadores propios'!$A$4:$I$2026,'indicadores propios'!G$2,FALSE),0)</f>
        <v>0</v>
      </c>
      <c r="G381" s="3">
        <f>IFERROR(VLOOKUP($A381,'indicadores propios'!$A$4:$I$2026,'indicadores propios'!H$2,FALSE),0)</f>
        <v>0</v>
      </c>
      <c r="H381" s="3">
        <f>IFERROR(VLOOKUP($A381,'indicadores propios'!$A$4:$I$2026,'indicadores propios'!I$2,FALSE),0)</f>
        <v>0</v>
      </c>
    </row>
    <row r="382" spans="1:8" x14ac:dyDescent="0.3">
      <c r="A382" s="5">
        <v>145025</v>
      </c>
      <c r="B382" s="4" t="s">
        <v>1168</v>
      </c>
      <c r="C382" s="3">
        <f>IFERROR(VLOOKUP($A382,'indicadores propios'!$A$4:$I$2026,'indicadores propios'!D$2,FALSE),0)</f>
        <v>0</v>
      </c>
      <c r="D382" s="3">
        <f>IFERROR(VLOOKUP($A382,'indicadores propios'!$A$4:$I$2026,'indicadores propios'!E$2,FALSE),0)</f>
        <v>0</v>
      </c>
      <c r="E382" s="3">
        <f>IFERROR(VLOOKUP($A382,'indicadores propios'!$A$4:$I$2026,'indicadores propios'!F$2,FALSE),0)</f>
        <v>0</v>
      </c>
      <c r="F382" s="3">
        <f>IFERROR(VLOOKUP($A382,'indicadores propios'!$A$4:$I$2026,'indicadores propios'!G$2,FALSE),0)</f>
        <v>0</v>
      </c>
      <c r="G382" s="3">
        <f>IFERROR(VLOOKUP($A382,'indicadores propios'!$A$4:$I$2026,'indicadores propios'!H$2,FALSE),0)</f>
        <v>0</v>
      </c>
      <c r="H382" s="3">
        <f>IFERROR(VLOOKUP($A382,'indicadores propios'!$A$4:$I$2026,'indicadores propios'!I$2,FALSE),0)</f>
        <v>0</v>
      </c>
    </row>
    <row r="383" spans="1:8" x14ac:dyDescent="0.3">
      <c r="A383" s="5">
        <v>145030</v>
      </c>
      <c r="B383" s="4" t="s">
        <v>1205</v>
      </c>
      <c r="C383" s="3">
        <f>IFERROR(VLOOKUP($A383,'indicadores propios'!$A$4:$I$2026,'indicadores propios'!D$2,FALSE),0)</f>
        <v>0</v>
      </c>
      <c r="D383" s="3">
        <f>IFERROR(VLOOKUP($A383,'indicadores propios'!$A$4:$I$2026,'indicadores propios'!E$2,FALSE),0)</f>
        <v>0</v>
      </c>
      <c r="E383" s="3">
        <f>IFERROR(VLOOKUP($A383,'indicadores propios'!$A$4:$I$2026,'indicadores propios'!F$2,FALSE),0)</f>
        <v>0</v>
      </c>
      <c r="F383" s="3">
        <f>IFERROR(VLOOKUP($A383,'indicadores propios'!$A$4:$I$2026,'indicadores propios'!G$2,FALSE),0)</f>
        <v>0</v>
      </c>
      <c r="G383" s="3">
        <f>IFERROR(VLOOKUP($A383,'indicadores propios'!$A$4:$I$2026,'indicadores propios'!H$2,FALSE),0)</f>
        <v>0</v>
      </c>
      <c r="H383" s="3">
        <f>IFERROR(VLOOKUP($A383,'indicadores propios'!$A$4:$I$2026,'indicadores propios'!I$2,FALSE),0)</f>
        <v>0</v>
      </c>
    </row>
    <row r="384" spans="1:8" x14ac:dyDescent="0.3">
      <c r="A384" s="5">
        <v>145100</v>
      </c>
      <c r="B384" s="4" t="s">
        <v>1233</v>
      </c>
      <c r="C384" s="3">
        <f>IFERROR(VLOOKUP($A384,'indicadores propios'!$A$4:$I$2026,'indicadores propios'!D$2,FALSE),0)</f>
        <v>0</v>
      </c>
      <c r="D384" s="3">
        <f>IFERROR(VLOOKUP($A384,'indicadores propios'!$A$4:$I$2026,'indicadores propios'!E$2,FALSE),0)</f>
        <v>0</v>
      </c>
      <c r="E384" s="3">
        <f>IFERROR(VLOOKUP($A384,'indicadores propios'!$A$4:$I$2026,'indicadores propios'!F$2,FALSE),0)</f>
        <v>0</v>
      </c>
      <c r="F384" s="3">
        <f>IFERROR(VLOOKUP($A384,'indicadores propios'!$A$4:$I$2026,'indicadores propios'!G$2,FALSE),0)</f>
        <v>0</v>
      </c>
      <c r="G384" s="3">
        <f>IFERROR(VLOOKUP($A384,'indicadores propios'!$A$4:$I$2026,'indicadores propios'!H$2,FALSE),0)</f>
        <v>0</v>
      </c>
      <c r="H384" s="3">
        <f>IFERROR(VLOOKUP($A384,'indicadores propios'!$A$4:$I$2026,'indicadores propios'!I$2,FALSE),0)</f>
        <v>0</v>
      </c>
    </row>
    <row r="385" spans="1:8" x14ac:dyDescent="0.3">
      <c r="A385" s="5">
        <v>145105</v>
      </c>
      <c r="B385" s="4" t="s">
        <v>1172</v>
      </c>
      <c r="C385" s="3">
        <f>IFERROR(VLOOKUP($A385,'indicadores propios'!$A$4:$I$2026,'indicadores propios'!D$2,FALSE),0)</f>
        <v>0</v>
      </c>
      <c r="D385" s="3">
        <f>IFERROR(VLOOKUP($A385,'indicadores propios'!$A$4:$I$2026,'indicadores propios'!E$2,FALSE),0)</f>
        <v>0</v>
      </c>
      <c r="E385" s="3">
        <f>IFERROR(VLOOKUP($A385,'indicadores propios'!$A$4:$I$2026,'indicadores propios'!F$2,FALSE),0)</f>
        <v>0</v>
      </c>
      <c r="F385" s="3">
        <f>IFERROR(VLOOKUP($A385,'indicadores propios'!$A$4:$I$2026,'indicadores propios'!G$2,FALSE),0)</f>
        <v>0</v>
      </c>
      <c r="G385" s="3">
        <f>IFERROR(VLOOKUP($A385,'indicadores propios'!$A$4:$I$2026,'indicadores propios'!H$2,FALSE),0)</f>
        <v>0</v>
      </c>
      <c r="H385" s="3">
        <f>IFERROR(VLOOKUP($A385,'indicadores propios'!$A$4:$I$2026,'indicadores propios'!I$2,FALSE),0)</f>
        <v>0</v>
      </c>
    </row>
    <row r="386" spans="1:8" x14ac:dyDescent="0.3">
      <c r="A386" s="5">
        <v>145110</v>
      </c>
      <c r="B386" s="4" t="s">
        <v>1171</v>
      </c>
      <c r="C386" s="3">
        <f>IFERROR(VLOOKUP($A386,'indicadores propios'!$A$4:$I$2026,'indicadores propios'!D$2,FALSE),0)</f>
        <v>0</v>
      </c>
      <c r="D386" s="3">
        <f>IFERROR(VLOOKUP($A386,'indicadores propios'!$A$4:$I$2026,'indicadores propios'!E$2,FALSE),0)</f>
        <v>0</v>
      </c>
      <c r="E386" s="3">
        <f>IFERROR(VLOOKUP($A386,'indicadores propios'!$A$4:$I$2026,'indicadores propios'!F$2,FALSE),0)</f>
        <v>0</v>
      </c>
      <c r="F386" s="3">
        <f>IFERROR(VLOOKUP($A386,'indicadores propios'!$A$4:$I$2026,'indicadores propios'!G$2,FALSE),0)</f>
        <v>0</v>
      </c>
      <c r="G386" s="3">
        <f>IFERROR(VLOOKUP($A386,'indicadores propios'!$A$4:$I$2026,'indicadores propios'!H$2,FALSE),0)</f>
        <v>0</v>
      </c>
      <c r="H386" s="3">
        <f>IFERROR(VLOOKUP($A386,'indicadores propios'!$A$4:$I$2026,'indicadores propios'!I$2,FALSE),0)</f>
        <v>0</v>
      </c>
    </row>
    <row r="387" spans="1:8" x14ac:dyDescent="0.3">
      <c r="A387" s="5">
        <v>145115</v>
      </c>
      <c r="B387" s="4" t="s">
        <v>1170</v>
      </c>
      <c r="C387" s="3">
        <f>IFERROR(VLOOKUP($A387,'indicadores propios'!$A$4:$I$2026,'indicadores propios'!D$2,FALSE),0)</f>
        <v>0</v>
      </c>
      <c r="D387" s="3">
        <f>IFERROR(VLOOKUP($A387,'indicadores propios'!$A$4:$I$2026,'indicadores propios'!E$2,FALSE),0)</f>
        <v>0</v>
      </c>
      <c r="E387" s="3">
        <f>IFERROR(VLOOKUP($A387,'indicadores propios'!$A$4:$I$2026,'indicadores propios'!F$2,FALSE),0)</f>
        <v>0</v>
      </c>
      <c r="F387" s="3">
        <f>IFERROR(VLOOKUP($A387,'indicadores propios'!$A$4:$I$2026,'indicadores propios'!G$2,FALSE),0)</f>
        <v>0</v>
      </c>
      <c r="G387" s="3">
        <f>IFERROR(VLOOKUP($A387,'indicadores propios'!$A$4:$I$2026,'indicadores propios'!H$2,FALSE),0)</f>
        <v>0</v>
      </c>
      <c r="H387" s="3">
        <f>IFERROR(VLOOKUP($A387,'indicadores propios'!$A$4:$I$2026,'indicadores propios'!I$2,FALSE),0)</f>
        <v>0</v>
      </c>
    </row>
    <row r="388" spans="1:8" x14ac:dyDescent="0.3">
      <c r="A388" s="5">
        <v>145120</v>
      </c>
      <c r="B388" s="4" t="s">
        <v>1169</v>
      </c>
      <c r="C388" s="3">
        <f>IFERROR(VLOOKUP($A388,'indicadores propios'!$A$4:$I$2026,'indicadores propios'!D$2,FALSE),0)</f>
        <v>0</v>
      </c>
      <c r="D388" s="3">
        <f>IFERROR(VLOOKUP($A388,'indicadores propios'!$A$4:$I$2026,'indicadores propios'!E$2,FALSE),0)</f>
        <v>0</v>
      </c>
      <c r="E388" s="3">
        <f>IFERROR(VLOOKUP($A388,'indicadores propios'!$A$4:$I$2026,'indicadores propios'!F$2,FALSE),0)</f>
        <v>0</v>
      </c>
      <c r="F388" s="3">
        <f>IFERROR(VLOOKUP($A388,'indicadores propios'!$A$4:$I$2026,'indicadores propios'!G$2,FALSE),0)</f>
        <v>0</v>
      </c>
      <c r="G388" s="3">
        <f>IFERROR(VLOOKUP($A388,'indicadores propios'!$A$4:$I$2026,'indicadores propios'!H$2,FALSE),0)</f>
        <v>0</v>
      </c>
      <c r="H388" s="3">
        <f>IFERROR(VLOOKUP($A388,'indicadores propios'!$A$4:$I$2026,'indicadores propios'!I$2,FALSE),0)</f>
        <v>0</v>
      </c>
    </row>
    <row r="389" spans="1:8" x14ac:dyDescent="0.3">
      <c r="A389" s="5">
        <v>145125</v>
      </c>
      <c r="B389" s="4" t="s">
        <v>1168</v>
      </c>
      <c r="C389" s="3">
        <f>IFERROR(VLOOKUP($A389,'indicadores propios'!$A$4:$I$2026,'indicadores propios'!D$2,FALSE),0)</f>
        <v>0</v>
      </c>
      <c r="D389" s="3">
        <f>IFERROR(VLOOKUP($A389,'indicadores propios'!$A$4:$I$2026,'indicadores propios'!E$2,FALSE),0)</f>
        <v>0</v>
      </c>
      <c r="E389" s="3">
        <f>IFERROR(VLOOKUP($A389,'indicadores propios'!$A$4:$I$2026,'indicadores propios'!F$2,FALSE),0)</f>
        <v>0</v>
      </c>
      <c r="F389" s="3">
        <f>IFERROR(VLOOKUP($A389,'indicadores propios'!$A$4:$I$2026,'indicadores propios'!G$2,FALSE),0)</f>
        <v>0</v>
      </c>
      <c r="G389" s="3">
        <f>IFERROR(VLOOKUP($A389,'indicadores propios'!$A$4:$I$2026,'indicadores propios'!H$2,FALSE),0)</f>
        <v>0</v>
      </c>
      <c r="H389" s="3">
        <f>IFERROR(VLOOKUP($A389,'indicadores propios'!$A$4:$I$2026,'indicadores propios'!I$2,FALSE),0)</f>
        <v>0</v>
      </c>
    </row>
    <row r="390" spans="1:8" x14ac:dyDescent="0.3">
      <c r="A390" s="5">
        <v>145200</v>
      </c>
      <c r="B390" s="4" t="s">
        <v>1232</v>
      </c>
      <c r="C390" s="3">
        <f>IFERROR(VLOOKUP($A390,'indicadores propios'!$A$4:$I$2026,'indicadores propios'!D$2,FALSE),0)</f>
        <v>0</v>
      </c>
      <c r="D390" s="3">
        <f>IFERROR(VLOOKUP($A390,'indicadores propios'!$A$4:$I$2026,'indicadores propios'!E$2,FALSE),0)</f>
        <v>0</v>
      </c>
      <c r="E390" s="3">
        <f>IFERROR(VLOOKUP($A390,'indicadores propios'!$A$4:$I$2026,'indicadores propios'!F$2,FALSE),0)</f>
        <v>0</v>
      </c>
      <c r="F390" s="3">
        <f>IFERROR(VLOOKUP($A390,'indicadores propios'!$A$4:$I$2026,'indicadores propios'!G$2,FALSE),0)</f>
        <v>0</v>
      </c>
      <c r="G390" s="3">
        <f>IFERROR(VLOOKUP($A390,'indicadores propios'!$A$4:$I$2026,'indicadores propios'!H$2,FALSE),0)</f>
        <v>0</v>
      </c>
      <c r="H390" s="3">
        <f>IFERROR(VLOOKUP($A390,'indicadores propios'!$A$4:$I$2026,'indicadores propios'!I$2,FALSE),0)</f>
        <v>0</v>
      </c>
    </row>
    <row r="391" spans="1:8" x14ac:dyDescent="0.3">
      <c r="A391" s="5">
        <v>145205</v>
      </c>
      <c r="B391" s="4" t="s">
        <v>1172</v>
      </c>
      <c r="C391" s="3">
        <f>IFERROR(VLOOKUP($A391,'indicadores propios'!$A$4:$I$2026,'indicadores propios'!D$2,FALSE),0)</f>
        <v>0</v>
      </c>
      <c r="D391" s="3">
        <f>IFERROR(VLOOKUP($A391,'indicadores propios'!$A$4:$I$2026,'indicadores propios'!E$2,FALSE),0)</f>
        <v>0</v>
      </c>
      <c r="E391" s="3">
        <f>IFERROR(VLOOKUP($A391,'indicadores propios'!$A$4:$I$2026,'indicadores propios'!F$2,FALSE),0)</f>
        <v>0</v>
      </c>
      <c r="F391" s="3">
        <f>IFERROR(VLOOKUP($A391,'indicadores propios'!$A$4:$I$2026,'indicadores propios'!G$2,FALSE),0)</f>
        <v>0</v>
      </c>
      <c r="G391" s="3">
        <f>IFERROR(VLOOKUP($A391,'indicadores propios'!$A$4:$I$2026,'indicadores propios'!H$2,FALSE),0)</f>
        <v>0</v>
      </c>
      <c r="H391" s="3">
        <f>IFERROR(VLOOKUP($A391,'indicadores propios'!$A$4:$I$2026,'indicadores propios'!I$2,FALSE),0)</f>
        <v>0</v>
      </c>
    </row>
    <row r="392" spans="1:8" x14ac:dyDescent="0.3">
      <c r="A392" s="5">
        <v>145210</v>
      </c>
      <c r="B392" s="4" t="s">
        <v>1171</v>
      </c>
      <c r="C392" s="3">
        <f>IFERROR(VLOOKUP($A392,'indicadores propios'!$A$4:$I$2026,'indicadores propios'!D$2,FALSE),0)</f>
        <v>0</v>
      </c>
      <c r="D392" s="3">
        <f>IFERROR(VLOOKUP($A392,'indicadores propios'!$A$4:$I$2026,'indicadores propios'!E$2,FALSE),0)</f>
        <v>0</v>
      </c>
      <c r="E392" s="3">
        <f>IFERROR(VLOOKUP($A392,'indicadores propios'!$A$4:$I$2026,'indicadores propios'!F$2,FALSE),0)</f>
        <v>0</v>
      </c>
      <c r="F392" s="3">
        <f>IFERROR(VLOOKUP($A392,'indicadores propios'!$A$4:$I$2026,'indicadores propios'!G$2,FALSE),0)</f>
        <v>0</v>
      </c>
      <c r="G392" s="3">
        <f>IFERROR(VLOOKUP($A392,'indicadores propios'!$A$4:$I$2026,'indicadores propios'!H$2,FALSE),0)</f>
        <v>0</v>
      </c>
      <c r="H392" s="3">
        <f>IFERROR(VLOOKUP($A392,'indicadores propios'!$A$4:$I$2026,'indicadores propios'!I$2,FALSE),0)</f>
        <v>0</v>
      </c>
    </row>
    <row r="393" spans="1:8" x14ac:dyDescent="0.3">
      <c r="A393" s="5">
        <v>145215</v>
      </c>
      <c r="B393" s="4" t="s">
        <v>1170</v>
      </c>
      <c r="C393" s="3">
        <f>IFERROR(VLOOKUP($A393,'indicadores propios'!$A$4:$I$2026,'indicadores propios'!D$2,FALSE),0)</f>
        <v>0</v>
      </c>
      <c r="D393" s="3">
        <f>IFERROR(VLOOKUP($A393,'indicadores propios'!$A$4:$I$2026,'indicadores propios'!E$2,FALSE),0)</f>
        <v>0</v>
      </c>
      <c r="E393" s="3">
        <f>IFERROR(VLOOKUP($A393,'indicadores propios'!$A$4:$I$2026,'indicadores propios'!F$2,FALSE),0)</f>
        <v>0</v>
      </c>
      <c r="F393" s="3">
        <f>IFERROR(VLOOKUP($A393,'indicadores propios'!$A$4:$I$2026,'indicadores propios'!G$2,FALSE),0)</f>
        <v>0</v>
      </c>
      <c r="G393" s="3">
        <f>IFERROR(VLOOKUP($A393,'indicadores propios'!$A$4:$I$2026,'indicadores propios'!H$2,FALSE),0)</f>
        <v>0</v>
      </c>
      <c r="H393" s="3">
        <f>IFERROR(VLOOKUP($A393,'indicadores propios'!$A$4:$I$2026,'indicadores propios'!I$2,FALSE),0)</f>
        <v>0</v>
      </c>
    </row>
    <row r="394" spans="1:8" x14ac:dyDescent="0.3">
      <c r="A394" s="5">
        <v>145220</v>
      </c>
      <c r="B394" s="4" t="s">
        <v>1169</v>
      </c>
      <c r="C394" s="3">
        <f>IFERROR(VLOOKUP($A394,'indicadores propios'!$A$4:$I$2026,'indicadores propios'!D$2,FALSE),0)</f>
        <v>0</v>
      </c>
      <c r="D394" s="3">
        <f>IFERROR(VLOOKUP($A394,'indicadores propios'!$A$4:$I$2026,'indicadores propios'!E$2,FALSE),0)</f>
        <v>0</v>
      </c>
      <c r="E394" s="3">
        <f>IFERROR(VLOOKUP($A394,'indicadores propios'!$A$4:$I$2026,'indicadores propios'!F$2,FALSE),0)</f>
        <v>0</v>
      </c>
      <c r="F394" s="3">
        <f>IFERROR(VLOOKUP($A394,'indicadores propios'!$A$4:$I$2026,'indicadores propios'!G$2,FALSE),0)</f>
        <v>0</v>
      </c>
      <c r="G394" s="3">
        <f>IFERROR(VLOOKUP($A394,'indicadores propios'!$A$4:$I$2026,'indicadores propios'!H$2,FALSE),0)</f>
        <v>0</v>
      </c>
      <c r="H394" s="3">
        <f>IFERROR(VLOOKUP($A394,'indicadores propios'!$A$4:$I$2026,'indicadores propios'!I$2,FALSE),0)</f>
        <v>0</v>
      </c>
    </row>
    <row r="395" spans="1:8" x14ac:dyDescent="0.3">
      <c r="A395" s="5">
        <v>145225</v>
      </c>
      <c r="B395" s="4" t="s">
        <v>1168</v>
      </c>
      <c r="C395" s="3">
        <f>IFERROR(VLOOKUP($A395,'indicadores propios'!$A$4:$I$2026,'indicadores propios'!D$2,FALSE),0)</f>
        <v>0</v>
      </c>
      <c r="D395" s="3">
        <f>IFERROR(VLOOKUP($A395,'indicadores propios'!$A$4:$I$2026,'indicadores propios'!E$2,FALSE),0)</f>
        <v>0</v>
      </c>
      <c r="E395" s="3">
        <f>IFERROR(VLOOKUP($A395,'indicadores propios'!$A$4:$I$2026,'indicadores propios'!F$2,FALSE),0)</f>
        <v>0</v>
      </c>
      <c r="F395" s="3">
        <f>IFERROR(VLOOKUP($A395,'indicadores propios'!$A$4:$I$2026,'indicadores propios'!G$2,FALSE),0)</f>
        <v>0</v>
      </c>
      <c r="G395" s="3">
        <f>IFERROR(VLOOKUP($A395,'indicadores propios'!$A$4:$I$2026,'indicadores propios'!H$2,FALSE),0)</f>
        <v>0</v>
      </c>
      <c r="H395" s="3">
        <f>IFERROR(VLOOKUP($A395,'indicadores propios'!$A$4:$I$2026,'indicadores propios'!I$2,FALSE),0)</f>
        <v>0</v>
      </c>
    </row>
    <row r="396" spans="1:8" x14ac:dyDescent="0.3">
      <c r="A396" s="5">
        <v>145230</v>
      </c>
      <c r="B396" s="4" t="s">
        <v>1207</v>
      </c>
      <c r="C396" s="3">
        <f>IFERROR(VLOOKUP($A396,'indicadores propios'!$A$4:$I$2026,'indicadores propios'!D$2,FALSE),0)</f>
        <v>0</v>
      </c>
      <c r="D396" s="3">
        <f>IFERROR(VLOOKUP($A396,'indicadores propios'!$A$4:$I$2026,'indicadores propios'!E$2,FALSE),0)</f>
        <v>0</v>
      </c>
      <c r="E396" s="3">
        <f>IFERROR(VLOOKUP($A396,'indicadores propios'!$A$4:$I$2026,'indicadores propios'!F$2,FALSE),0)</f>
        <v>0</v>
      </c>
      <c r="F396" s="3">
        <f>IFERROR(VLOOKUP($A396,'indicadores propios'!$A$4:$I$2026,'indicadores propios'!G$2,FALSE),0)</f>
        <v>0</v>
      </c>
      <c r="G396" s="3">
        <f>IFERROR(VLOOKUP($A396,'indicadores propios'!$A$4:$I$2026,'indicadores propios'!H$2,FALSE),0)</f>
        <v>0</v>
      </c>
      <c r="H396" s="3">
        <f>IFERROR(VLOOKUP($A396,'indicadores propios'!$A$4:$I$2026,'indicadores propios'!I$2,FALSE),0)</f>
        <v>0</v>
      </c>
    </row>
    <row r="397" spans="1:8" x14ac:dyDescent="0.3">
      <c r="A397" s="5">
        <v>145300</v>
      </c>
      <c r="B397" s="4" t="s">
        <v>1231</v>
      </c>
      <c r="C397" s="3">
        <f>IFERROR(VLOOKUP($A397,'indicadores propios'!$A$4:$I$2026,'indicadores propios'!D$2,FALSE),0)</f>
        <v>0</v>
      </c>
      <c r="D397" s="3">
        <f>IFERROR(VLOOKUP($A397,'indicadores propios'!$A$4:$I$2026,'indicadores propios'!E$2,FALSE),0)</f>
        <v>0</v>
      </c>
      <c r="E397" s="3">
        <f>IFERROR(VLOOKUP($A397,'indicadores propios'!$A$4:$I$2026,'indicadores propios'!F$2,FALSE),0)</f>
        <v>0</v>
      </c>
      <c r="F397" s="3">
        <f>IFERROR(VLOOKUP($A397,'indicadores propios'!$A$4:$I$2026,'indicadores propios'!G$2,FALSE),0)</f>
        <v>0</v>
      </c>
      <c r="G397" s="3">
        <f>IFERROR(VLOOKUP($A397,'indicadores propios'!$A$4:$I$2026,'indicadores propios'!H$2,FALSE),0)</f>
        <v>0</v>
      </c>
      <c r="H397" s="3">
        <f>IFERROR(VLOOKUP($A397,'indicadores propios'!$A$4:$I$2026,'indicadores propios'!I$2,FALSE),0)</f>
        <v>0</v>
      </c>
    </row>
    <row r="398" spans="1:8" x14ac:dyDescent="0.3">
      <c r="A398" s="5">
        <v>145305</v>
      </c>
      <c r="B398" s="4" t="s">
        <v>1172</v>
      </c>
      <c r="C398" s="3">
        <f>IFERROR(VLOOKUP($A398,'indicadores propios'!$A$4:$I$2026,'indicadores propios'!D$2,FALSE),0)</f>
        <v>0</v>
      </c>
      <c r="D398" s="3">
        <f>IFERROR(VLOOKUP($A398,'indicadores propios'!$A$4:$I$2026,'indicadores propios'!E$2,FALSE),0)</f>
        <v>0</v>
      </c>
      <c r="E398" s="3">
        <f>IFERROR(VLOOKUP($A398,'indicadores propios'!$A$4:$I$2026,'indicadores propios'!F$2,FALSE),0)</f>
        <v>0</v>
      </c>
      <c r="F398" s="3">
        <f>IFERROR(VLOOKUP($A398,'indicadores propios'!$A$4:$I$2026,'indicadores propios'!G$2,FALSE),0)</f>
        <v>0</v>
      </c>
      <c r="G398" s="3">
        <f>IFERROR(VLOOKUP($A398,'indicadores propios'!$A$4:$I$2026,'indicadores propios'!H$2,FALSE),0)</f>
        <v>0</v>
      </c>
      <c r="H398" s="3">
        <f>IFERROR(VLOOKUP($A398,'indicadores propios'!$A$4:$I$2026,'indicadores propios'!I$2,FALSE),0)</f>
        <v>0</v>
      </c>
    </row>
    <row r="399" spans="1:8" x14ac:dyDescent="0.3">
      <c r="A399" s="5">
        <v>145310</v>
      </c>
      <c r="B399" s="4" t="s">
        <v>1171</v>
      </c>
      <c r="C399" s="3">
        <f>IFERROR(VLOOKUP($A399,'indicadores propios'!$A$4:$I$2026,'indicadores propios'!D$2,FALSE),0)</f>
        <v>0</v>
      </c>
      <c r="D399" s="3">
        <f>IFERROR(VLOOKUP($A399,'indicadores propios'!$A$4:$I$2026,'indicadores propios'!E$2,FALSE),0)</f>
        <v>0</v>
      </c>
      <c r="E399" s="3">
        <f>IFERROR(VLOOKUP($A399,'indicadores propios'!$A$4:$I$2026,'indicadores propios'!F$2,FALSE),0)</f>
        <v>0</v>
      </c>
      <c r="F399" s="3">
        <f>IFERROR(VLOOKUP($A399,'indicadores propios'!$A$4:$I$2026,'indicadores propios'!G$2,FALSE),0)</f>
        <v>0</v>
      </c>
      <c r="G399" s="3">
        <f>IFERROR(VLOOKUP($A399,'indicadores propios'!$A$4:$I$2026,'indicadores propios'!H$2,FALSE),0)</f>
        <v>0</v>
      </c>
      <c r="H399" s="3">
        <f>IFERROR(VLOOKUP($A399,'indicadores propios'!$A$4:$I$2026,'indicadores propios'!I$2,FALSE),0)</f>
        <v>0</v>
      </c>
    </row>
    <row r="400" spans="1:8" x14ac:dyDescent="0.3">
      <c r="A400" s="5">
        <v>145315</v>
      </c>
      <c r="B400" s="4" t="s">
        <v>1170</v>
      </c>
      <c r="C400" s="3">
        <f>IFERROR(VLOOKUP($A400,'indicadores propios'!$A$4:$I$2026,'indicadores propios'!D$2,FALSE),0)</f>
        <v>0</v>
      </c>
      <c r="D400" s="3">
        <f>IFERROR(VLOOKUP($A400,'indicadores propios'!$A$4:$I$2026,'indicadores propios'!E$2,FALSE),0)</f>
        <v>0</v>
      </c>
      <c r="E400" s="3">
        <f>IFERROR(VLOOKUP($A400,'indicadores propios'!$A$4:$I$2026,'indicadores propios'!F$2,FALSE),0)</f>
        <v>0</v>
      </c>
      <c r="F400" s="3">
        <f>IFERROR(VLOOKUP($A400,'indicadores propios'!$A$4:$I$2026,'indicadores propios'!G$2,FALSE),0)</f>
        <v>0</v>
      </c>
      <c r="G400" s="3">
        <f>IFERROR(VLOOKUP($A400,'indicadores propios'!$A$4:$I$2026,'indicadores propios'!H$2,FALSE),0)</f>
        <v>0</v>
      </c>
      <c r="H400" s="3">
        <f>IFERROR(VLOOKUP($A400,'indicadores propios'!$A$4:$I$2026,'indicadores propios'!I$2,FALSE),0)</f>
        <v>0</v>
      </c>
    </row>
    <row r="401" spans="1:8" x14ac:dyDescent="0.3">
      <c r="A401" s="5">
        <v>145320</v>
      </c>
      <c r="B401" s="4" t="s">
        <v>1169</v>
      </c>
      <c r="C401" s="3">
        <f>IFERROR(VLOOKUP($A401,'indicadores propios'!$A$4:$I$2026,'indicadores propios'!D$2,FALSE),0)</f>
        <v>0</v>
      </c>
      <c r="D401" s="3">
        <f>IFERROR(VLOOKUP($A401,'indicadores propios'!$A$4:$I$2026,'indicadores propios'!E$2,FALSE),0)</f>
        <v>0</v>
      </c>
      <c r="E401" s="3">
        <f>IFERROR(VLOOKUP($A401,'indicadores propios'!$A$4:$I$2026,'indicadores propios'!F$2,FALSE),0)</f>
        <v>0</v>
      </c>
      <c r="F401" s="3">
        <f>IFERROR(VLOOKUP($A401,'indicadores propios'!$A$4:$I$2026,'indicadores propios'!G$2,FALSE),0)</f>
        <v>0</v>
      </c>
      <c r="G401" s="3">
        <f>IFERROR(VLOOKUP($A401,'indicadores propios'!$A$4:$I$2026,'indicadores propios'!H$2,FALSE),0)</f>
        <v>0</v>
      </c>
      <c r="H401" s="3">
        <f>IFERROR(VLOOKUP($A401,'indicadores propios'!$A$4:$I$2026,'indicadores propios'!I$2,FALSE),0)</f>
        <v>0</v>
      </c>
    </row>
    <row r="402" spans="1:8" x14ac:dyDescent="0.3">
      <c r="A402" s="5">
        <v>145325</v>
      </c>
      <c r="B402" s="4" t="s">
        <v>1168</v>
      </c>
      <c r="C402" s="3">
        <f>IFERROR(VLOOKUP($A402,'indicadores propios'!$A$4:$I$2026,'indicadores propios'!D$2,FALSE),0)</f>
        <v>0</v>
      </c>
      <c r="D402" s="3">
        <f>IFERROR(VLOOKUP($A402,'indicadores propios'!$A$4:$I$2026,'indicadores propios'!E$2,FALSE),0)</f>
        <v>0</v>
      </c>
      <c r="E402" s="3">
        <f>IFERROR(VLOOKUP($A402,'indicadores propios'!$A$4:$I$2026,'indicadores propios'!F$2,FALSE),0)</f>
        <v>0</v>
      </c>
      <c r="F402" s="3">
        <f>IFERROR(VLOOKUP($A402,'indicadores propios'!$A$4:$I$2026,'indicadores propios'!G$2,FALSE),0)</f>
        <v>0</v>
      </c>
      <c r="G402" s="3">
        <f>IFERROR(VLOOKUP($A402,'indicadores propios'!$A$4:$I$2026,'indicadores propios'!H$2,FALSE),0)</f>
        <v>0</v>
      </c>
      <c r="H402" s="3">
        <f>IFERROR(VLOOKUP($A402,'indicadores propios'!$A$4:$I$2026,'indicadores propios'!I$2,FALSE),0)</f>
        <v>0</v>
      </c>
    </row>
    <row r="403" spans="1:8" x14ac:dyDescent="0.3">
      <c r="A403" s="5">
        <v>145330</v>
      </c>
      <c r="B403" s="4" t="s">
        <v>1205</v>
      </c>
      <c r="C403" s="3">
        <f>IFERROR(VLOOKUP($A403,'indicadores propios'!$A$4:$I$2026,'indicadores propios'!D$2,FALSE),0)</f>
        <v>0</v>
      </c>
      <c r="D403" s="3">
        <f>IFERROR(VLOOKUP($A403,'indicadores propios'!$A$4:$I$2026,'indicadores propios'!E$2,FALSE),0)</f>
        <v>0</v>
      </c>
      <c r="E403" s="3">
        <f>IFERROR(VLOOKUP($A403,'indicadores propios'!$A$4:$I$2026,'indicadores propios'!F$2,FALSE),0)</f>
        <v>0</v>
      </c>
      <c r="F403" s="3">
        <f>IFERROR(VLOOKUP($A403,'indicadores propios'!$A$4:$I$2026,'indicadores propios'!G$2,FALSE),0)</f>
        <v>0</v>
      </c>
      <c r="G403" s="3">
        <f>IFERROR(VLOOKUP($A403,'indicadores propios'!$A$4:$I$2026,'indicadores propios'!H$2,FALSE),0)</f>
        <v>0</v>
      </c>
      <c r="H403" s="3">
        <f>IFERROR(VLOOKUP($A403,'indicadores propios'!$A$4:$I$2026,'indicadores propios'!I$2,FALSE),0)</f>
        <v>0</v>
      </c>
    </row>
    <row r="404" spans="1:8" x14ac:dyDescent="0.3">
      <c r="A404" s="5">
        <v>145400</v>
      </c>
      <c r="B404" s="4" t="s">
        <v>1230</v>
      </c>
      <c r="C404" s="3">
        <f>IFERROR(VLOOKUP($A404,'indicadores propios'!$A$4:$I$2026,'indicadores propios'!D$2,FALSE),0)</f>
        <v>0</v>
      </c>
      <c r="D404" s="3">
        <f>IFERROR(VLOOKUP($A404,'indicadores propios'!$A$4:$I$2026,'indicadores propios'!E$2,FALSE),0)</f>
        <v>0</v>
      </c>
      <c r="E404" s="3">
        <f>IFERROR(VLOOKUP($A404,'indicadores propios'!$A$4:$I$2026,'indicadores propios'!F$2,FALSE),0)</f>
        <v>0</v>
      </c>
      <c r="F404" s="3">
        <f>IFERROR(VLOOKUP($A404,'indicadores propios'!$A$4:$I$2026,'indicadores propios'!G$2,FALSE),0)</f>
        <v>0</v>
      </c>
      <c r="G404" s="3">
        <f>IFERROR(VLOOKUP($A404,'indicadores propios'!$A$4:$I$2026,'indicadores propios'!H$2,FALSE),0)</f>
        <v>0</v>
      </c>
      <c r="H404" s="3">
        <f>IFERROR(VLOOKUP($A404,'indicadores propios'!$A$4:$I$2026,'indicadores propios'!I$2,FALSE),0)</f>
        <v>0</v>
      </c>
    </row>
    <row r="405" spans="1:8" x14ac:dyDescent="0.3">
      <c r="A405" s="5">
        <v>145405</v>
      </c>
      <c r="B405" s="4" t="s">
        <v>1172</v>
      </c>
      <c r="C405" s="3">
        <f>IFERROR(VLOOKUP($A405,'indicadores propios'!$A$4:$I$2026,'indicadores propios'!D$2,FALSE),0)</f>
        <v>0</v>
      </c>
      <c r="D405" s="3">
        <f>IFERROR(VLOOKUP($A405,'indicadores propios'!$A$4:$I$2026,'indicadores propios'!E$2,FALSE),0)</f>
        <v>0</v>
      </c>
      <c r="E405" s="3">
        <f>IFERROR(VLOOKUP($A405,'indicadores propios'!$A$4:$I$2026,'indicadores propios'!F$2,FALSE),0)</f>
        <v>0</v>
      </c>
      <c r="F405" s="3">
        <f>IFERROR(VLOOKUP($A405,'indicadores propios'!$A$4:$I$2026,'indicadores propios'!G$2,FALSE),0)</f>
        <v>0</v>
      </c>
      <c r="G405" s="3">
        <f>IFERROR(VLOOKUP($A405,'indicadores propios'!$A$4:$I$2026,'indicadores propios'!H$2,FALSE),0)</f>
        <v>0</v>
      </c>
      <c r="H405" s="3">
        <f>IFERROR(VLOOKUP($A405,'indicadores propios'!$A$4:$I$2026,'indicadores propios'!I$2,FALSE),0)</f>
        <v>0</v>
      </c>
    </row>
    <row r="406" spans="1:8" x14ac:dyDescent="0.3">
      <c r="A406" s="5">
        <v>145410</v>
      </c>
      <c r="B406" s="4" t="s">
        <v>1171</v>
      </c>
      <c r="C406" s="3">
        <f>IFERROR(VLOOKUP($A406,'indicadores propios'!$A$4:$I$2026,'indicadores propios'!D$2,FALSE),0)</f>
        <v>0</v>
      </c>
      <c r="D406" s="3">
        <f>IFERROR(VLOOKUP($A406,'indicadores propios'!$A$4:$I$2026,'indicadores propios'!E$2,FALSE),0)</f>
        <v>0</v>
      </c>
      <c r="E406" s="3">
        <f>IFERROR(VLOOKUP($A406,'indicadores propios'!$A$4:$I$2026,'indicadores propios'!F$2,FALSE),0)</f>
        <v>0</v>
      </c>
      <c r="F406" s="3">
        <f>IFERROR(VLOOKUP($A406,'indicadores propios'!$A$4:$I$2026,'indicadores propios'!G$2,FALSE),0)</f>
        <v>0</v>
      </c>
      <c r="G406" s="3">
        <f>IFERROR(VLOOKUP($A406,'indicadores propios'!$A$4:$I$2026,'indicadores propios'!H$2,FALSE),0)</f>
        <v>0</v>
      </c>
      <c r="H406" s="3">
        <f>IFERROR(VLOOKUP($A406,'indicadores propios'!$A$4:$I$2026,'indicadores propios'!I$2,FALSE),0)</f>
        <v>0</v>
      </c>
    </row>
    <row r="407" spans="1:8" x14ac:dyDescent="0.3">
      <c r="A407" s="5">
        <v>145415</v>
      </c>
      <c r="B407" s="4" t="s">
        <v>1170</v>
      </c>
      <c r="C407" s="3">
        <f>IFERROR(VLOOKUP($A407,'indicadores propios'!$A$4:$I$2026,'indicadores propios'!D$2,FALSE),0)</f>
        <v>0</v>
      </c>
      <c r="D407" s="3">
        <f>IFERROR(VLOOKUP($A407,'indicadores propios'!$A$4:$I$2026,'indicadores propios'!E$2,FALSE),0)</f>
        <v>0</v>
      </c>
      <c r="E407" s="3">
        <f>IFERROR(VLOOKUP($A407,'indicadores propios'!$A$4:$I$2026,'indicadores propios'!F$2,FALSE),0)</f>
        <v>0</v>
      </c>
      <c r="F407" s="3">
        <f>IFERROR(VLOOKUP($A407,'indicadores propios'!$A$4:$I$2026,'indicadores propios'!G$2,FALSE),0)</f>
        <v>0</v>
      </c>
      <c r="G407" s="3">
        <f>IFERROR(VLOOKUP($A407,'indicadores propios'!$A$4:$I$2026,'indicadores propios'!H$2,FALSE),0)</f>
        <v>0</v>
      </c>
      <c r="H407" s="3">
        <f>IFERROR(VLOOKUP($A407,'indicadores propios'!$A$4:$I$2026,'indicadores propios'!I$2,FALSE),0)</f>
        <v>0</v>
      </c>
    </row>
    <row r="408" spans="1:8" x14ac:dyDescent="0.3">
      <c r="A408" s="5">
        <v>145420</v>
      </c>
      <c r="B408" s="4" t="s">
        <v>1169</v>
      </c>
      <c r="C408" s="3">
        <f>IFERROR(VLOOKUP($A408,'indicadores propios'!$A$4:$I$2026,'indicadores propios'!D$2,FALSE),0)</f>
        <v>0</v>
      </c>
      <c r="D408" s="3">
        <f>IFERROR(VLOOKUP($A408,'indicadores propios'!$A$4:$I$2026,'indicadores propios'!E$2,FALSE),0)</f>
        <v>0</v>
      </c>
      <c r="E408" s="3">
        <f>IFERROR(VLOOKUP($A408,'indicadores propios'!$A$4:$I$2026,'indicadores propios'!F$2,FALSE),0)</f>
        <v>0</v>
      </c>
      <c r="F408" s="3">
        <f>IFERROR(VLOOKUP($A408,'indicadores propios'!$A$4:$I$2026,'indicadores propios'!G$2,FALSE),0)</f>
        <v>0</v>
      </c>
      <c r="G408" s="3">
        <f>IFERROR(VLOOKUP($A408,'indicadores propios'!$A$4:$I$2026,'indicadores propios'!H$2,FALSE),0)</f>
        <v>0</v>
      </c>
      <c r="H408" s="3">
        <f>IFERROR(VLOOKUP($A408,'indicadores propios'!$A$4:$I$2026,'indicadores propios'!I$2,FALSE),0)</f>
        <v>0</v>
      </c>
    </row>
    <row r="409" spans="1:8" x14ac:dyDescent="0.3">
      <c r="A409" s="5">
        <v>145425</v>
      </c>
      <c r="B409" s="4" t="s">
        <v>1168</v>
      </c>
      <c r="C409" s="3">
        <f>IFERROR(VLOOKUP($A409,'indicadores propios'!$A$4:$I$2026,'indicadores propios'!D$2,FALSE),0)</f>
        <v>0</v>
      </c>
      <c r="D409" s="3">
        <f>IFERROR(VLOOKUP($A409,'indicadores propios'!$A$4:$I$2026,'indicadores propios'!E$2,FALSE),0)</f>
        <v>0</v>
      </c>
      <c r="E409" s="3">
        <f>IFERROR(VLOOKUP($A409,'indicadores propios'!$A$4:$I$2026,'indicadores propios'!F$2,FALSE),0)</f>
        <v>0</v>
      </c>
      <c r="F409" s="3">
        <f>IFERROR(VLOOKUP($A409,'indicadores propios'!$A$4:$I$2026,'indicadores propios'!G$2,FALSE),0)</f>
        <v>0</v>
      </c>
      <c r="G409" s="3">
        <f>IFERROR(VLOOKUP($A409,'indicadores propios'!$A$4:$I$2026,'indicadores propios'!H$2,FALSE),0)</f>
        <v>0</v>
      </c>
      <c r="H409" s="3">
        <f>IFERROR(VLOOKUP($A409,'indicadores propios'!$A$4:$I$2026,'indicadores propios'!I$2,FALSE),0)</f>
        <v>0</v>
      </c>
    </row>
    <row r="410" spans="1:8" x14ac:dyDescent="0.3">
      <c r="A410" s="5">
        <v>145500</v>
      </c>
      <c r="B410" s="4" t="s">
        <v>1229</v>
      </c>
      <c r="C410" s="3">
        <f>IFERROR(VLOOKUP($A410,'indicadores propios'!$A$4:$I$2026,'indicadores propios'!D$2,FALSE),0)</f>
        <v>0</v>
      </c>
      <c r="D410" s="3">
        <f>IFERROR(VLOOKUP($A410,'indicadores propios'!$A$4:$I$2026,'indicadores propios'!E$2,FALSE),0)</f>
        <v>0</v>
      </c>
      <c r="E410" s="3">
        <f>IFERROR(VLOOKUP($A410,'indicadores propios'!$A$4:$I$2026,'indicadores propios'!F$2,FALSE),0)</f>
        <v>0</v>
      </c>
      <c r="F410" s="3">
        <f>IFERROR(VLOOKUP($A410,'indicadores propios'!$A$4:$I$2026,'indicadores propios'!G$2,FALSE),0)</f>
        <v>0</v>
      </c>
      <c r="G410" s="3">
        <f>IFERROR(VLOOKUP($A410,'indicadores propios'!$A$4:$I$2026,'indicadores propios'!H$2,FALSE),0)</f>
        <v>0</v>
      </c>
      <c r="H410" s="3">
        <f>IFERROR(VLOOKUP($A410,'indicadores propios'!$A$4:$I$2026,'indicadores propios'!I$2,FALSE),0)</f>
        <v>0</v>
      </c>
    </row>
    <row r="411" spans="1:8" x14ac:dyDescent="0.3">
      <c r="A411" s="5">
        <v>145505</v>
      </c>
      <c r="B411" s="4" t="s">
        <v>1172</v>
      </c>
      <c r="C411" s="3">
        <f>IFERROR(VLOOKUP($A411,'indicadores propios'!$A$4:$I$2026,'indicadores propios'!D$2,FALSE),0)</f>
        <v>0</v>
      </c>
      <c r="D411" s="3">
        <f>IFERROR(VLOOKUP($A411,'indicadores propios'!$A$4:$I$2026,'indicadores propios'!E$2,FALSE),0)</f>
        <v>0</v>
      </c>
      <c r="E411" s="3">
        <f>IFERROR(VLOOKUP($A411,'indicadores propios'!$A$4:$I$2026,'indicadores propios'!F$2,FALSE),0)</f>
        <v>0</v>
      </c>
      <c r="F411" s="3">
        <f>IFERROR(VLOOKUP($A411,'indicadores propios'!$A$4:$I$2026,'indicadores propios'!G$2,FALSE),0)</f>
        <v>0</v>
      </c>
      <c r="G411" s="3">
        <f>IFERROR(VLOOKUP($A411,'indicadores propios'!$A$4:$I$2026,'indicadores propios'!H$2,FALSE),0)</f>
        <v>0</v>
      </c>
      <c r="H411" s="3">
        <f>IFERROR(VLOOKUP($A411,'indicadores propios'!$A$4:$I$2026,'indicadores propios'!I$2,FALSE),0)</f>
        <v>0</v>
      </c>
    </row>
    <row r="412" spans="1:8" x14ac:dyDescent="0.3">
      <c r="A412" s="5">
        <v>145510</v>
      </c>
      <c r="B412" s="4" t="s">
        <v>1171</v>
      </c>
      <c r="C412" s="3">
        <f>IFERROR(VLOOKUP($A412,'indicadores propios'!$A$4:$I$2026,'indicadores propios'!D$2,FALSE),0)</f>
        <v>0</v>
      </c>
      <c r="D412" s="3">
        <f>IFERROR(VLOOKUP($A412,'indicadores propios'!$A$4:$I$2026,'indicadores propios'!E$2,FALSE),0)</f>
        <v>0</v>
      </c>
      <c r="E412" s="3">
        <f>IFERROR(VLOOKUP($A412,'indicadores propios'!$A$4:$I$2026,'indicadores propios'!F$2,FALSE),0)</f>
        <v>0</v>
      </c>
      <c r="F412" s="3">
        <f>IFERROR(VLOOKUP($A412,'indicadores propios'!$A$4:$I$2026,'indicadores propios'!G$2,FALSE),0)</f>
        <v>0</v>
      </c>
      <c r="G412" s="3">
        <f>IFERROR(VLOOKUP($A412,'indicadores propios'!$A$4:$I$2026,'indicadores propios'!H$2,FALSE),0)</f>
        <v>0</v>
      </c>
      <c r="H412" s="3">
        <f>IFERROR(VLOOKUP($A412,'indicadores propios'!$A$4:$I$2026,'indicadores propios'!I$2,FALSE),0)</f>
        <v>0</v>
      </c>
    </row>
    <row r="413" spans="1:8" x14ac:dyDescent="0.3">
      <c r="A413" s="5">
        <v>145515</v>
      </c>
      <c r="B413" s="4" t="s">
        <v>1170</v>
      </c>
      <c r="C413" s="3">
        <f>IFERROR(VLOOKUP($A413,'indicadores propios'!$A$4:$I$2026,'indicadores propios'!D$2,FALSE),0)</f>
        <v>0</v>
      </c>
      <c r="D413" s="3">
        <f>IFERROR(VLOOKUP($A413,'indicadores propios'!$A$4:$I$2026,'indicadores propios'!E$2,FALSE),0)</f>
        <v>0</v>
      </c>
      <c r="E413" s="3">
        <f>IFERROR(VLOOKUP($A413,'indicadores propios'!$A$4:$I$2026,'indicadores propios'!F$2,FALSE),0)</f>
        <v>0</v>
      </c>
      <c r="F413" s="3">
        <f>IFERROR(VLOOKUP($A413,'indicadores propios'!$A$4:$I$2026,'indicadores propios'!G$2,FALSE),0)</f>
        <v>0</v>
      </c>
      <c r="G413" s="3">
        <f>IFERROR(VLOOKUP($A413,'indicadores propios'!$A$4:$I$2026,'indicadores propios'!H$2,FALSE),0)</f>
        <v>0</v>
      </c>
      <c r="H413" s="3">
        <f>IFERROR(VLOOKUP($A413,'indicadores propios'!$A$4:$I$2026,'indicadores propios'!I$2,FALSE),0)</f>
        <v>0</v>
      </c>
    </row>
    <row r="414" spans="1:8" x14ac:dyDescent="0.3">
      <c r="A414" s="5">
        <v>145520</v>
      </c>
      <c r="B414" s="4" t="s">
        <v>1169</v>
      </c>
      <c r="C414" s="3">
        <f>IFERROR(VLOOKUP($A414,'indicadores propios'!$A$4:$I$2026,'indicadores propios'!D$2,FALSE),0)</f>
        <v>0</v>
      </c>
      <c r="D414" s="3">
        <f>IFERROR(VLOOKUP($A414,'indicadores propios'!$A$4:$I$2026,'indicadores propios'!E$2,FALSE),0)</f>
        <v>0</v>
      </c>
      <c r="E414" s="3">
        <f>IFERROR(VLOOKUP($A414,'indicadores propios'!$A$4:$I$2026,'indicadores propios'!F$2,FALSE),0)</f>
        <v>0</v>
      </c>
      <c r="F414" s="3">
        <f>IFERROR(VLOOKUP($A414,'indicadores propios'!$A$4:$I$2026,'indicadores propios'!G$2,FALSE),0)</f>
        <v>0</v>
      </c>
      <c r="G414" s="3">
        <f>IFERROR(VLOOKUP($A414,'indicadores propios'!$A$4:$I$2026,'indicadores propios'!H$2,FALSE),0)</f>
        <v>0</v>
      </c>
      <c r="H414" s="3">
        <f>IFERROR(VLOOKUP($A414,'indicadores propios'!$A$4:$I$2026,'indicadores propios'!I$2,FALSE),0)</f>
        <v>0</v>
      </c>
    </row>
    <row r="415" spans="1:8" x14ac:dyDescent="0.3">
      <c r="A415" s="5">
        <v>145525</v>
      </c>
      <c r="B415" s="4" t="s">
        <v>1168</v>
      </c>
      <c r="C415" s="3">
        <f>IFERROR(VLOOKUP($A415,'indicadores propios'!$A$4:$I$2026,'indicadores propios'!D$2,FALSE),0)</f>
        <v>0</v>
      </c>
      <c r="D415" s="3">
        <f>IFERROR(VLOOKUP($A415,'indicadores propios'!$A$4:$I$2026,'indicadores propios'!E$2,FALSE),0)</f>
        <v>0</v>
      </c>
      <c r="E415" s="3">
        <f>IFERROR(VLOOKUP($A415,'indicadores propios'!$A$4:$I$2026,'indicadores propios'!F$2,FALSE),0)</f>
        <v>0</v>
      </c>
      <c r="F415" s="3">
        <f>IFERROR(VLOOKUP($A415,'indicadores propios'!$A$4:$I$2026,'indicadores propios'!G$2,FALSE),0)</f>
        <v>0</v>
      </c>
      <c r="G415" s="3">
        <f>IFERROR(VLOOKUP($A415,'indicadores propios'!$A$4:$I$2026,'indicadores propios'!H$2,FALSE),0)</f>
        <v>0</v>
      </c>
      <c r="H415" s="3">
        <f>IFERROR(VLOOKUP($A415,'indicadores propios'!$A$4:$I$2026,'indicadores propios'!I$2,FALSE),0)</f>
        <v>0</v>
      </c>
    </row>
    <row r="416" spans="1:8" x14ac:dyDescent="0.3">
      <c r="A416" s="5">
        <v>145600</v>
      </c>
      <c r="B416" s="4" t="s">
        <v>1228</v>
      </c>
      <c r="C416" s="3">
        <f>IFERROR(VLOOKUP($A416,'indicadores propios'!$A$4:$I$2026,'indicadores propios'!D$2,FALSE),0)</f>
        <v>0</v>
      </c>
      <c r="D416" s="3">
        <f>IFERROR(VLOOKUP($A416,'indicadores propios'!$A$4:$I$2026,'indicadores propios'!E$2,FALSE),0)</f>
        <v>0</v>
      </c>
      <c r="E416" s="3">
        <f>IFERROR(VLOOKUP($A416,'indicadores propios'!$A$4:$I$2026,'indicadores propios'!F$2,FALSE),0)</f>
        <v>0</v>
      </c>
      <c r="F416" s="3">
        <f>IFERROR(VLOOKUP($A416,'indicadores propios'!$A$4:$I$2026,'indicadores propios'!G$2,FALSE),0)</f>
        <v>0</v>
      </c>
      <c r="G416" s="3">
        <f>IFERROR(VLOOKUP($A416,'indicadores propios'!$A$4:$I$2026,'indicadores propios'!H$2,FALSE),0)</f>
        <v>0</v>
      </c>
      <c r="H416" s="3">
        <f>IFERROR(VLOOKUP($A416,'indicadores propios'!$A$4:$I$2026,'indicadores propios'!I$2,FALSE),0)</f>
        <v>0</v>
      </c>
    </row>
    <row r="417" spans="1:8" x14ac:dyDescent="0.3">
      <c r="A417" s="5">
        <v>145605</v>
      </c>
      <c r="B417" s="4" t="s">
        <v>1172</v>
      </c>
      <c r="C417" s="3">
        <f>IFERROR(VLOOKUP($A417,'indicadores propios'!$A$4:$I$2026,'indicadores propios'!D$2,FALSE),0)</f>
        <v>0</v>
      </c>
      <c r="D417" s="3">
        <f>IFERROR(VLOOKUP($A417,'indicadores propios'!$A$4:$I$2026,'indicadores propios'!E$2,FALSE),0)</f>
        <v>0</v>
      </c>
      <c r="E417" s="3">
        <f>IFERROR(VLOOKUP($A417,'indicadores propios'!$A$4:$I$2026,'indicadores propios'!F$2,FALSE),0)</f>
        <v>0</v>
      </c>
      <c r="F417" s="3">
        <f>IFERROR(VLOOKUP($A417,'indicadores propios'!$A$4:$I$2026,'indicadores propios'!G$2,FALSE),0)</f>
        <v>0</v>
      </c>
      <c r="G417" s="3">
        <f>IFERROR(VLOOKUP($A417,'indicadores propios'!$A$4:$I$2026,'indicadores propios'!H$2,FALSE),0)</f>
        <v>0</v>
      </c>
      <c r="H417" s="3">
        <f>IFERROR(VLOOKUP($A417,'indicadores propios'!$A$4:$I$2026,'indicadores propios'!I$2,FALSE),0)</f>
        <v>0</v>
      </c>
    </row>
    <row r="418" spans="1:8" x14ac:dyDescent="0.3">
      <c r="A418" s="5">
        <v>145610</v>
      </c>
      <c r="B418" s="4" t="s">
        <v>1171</v>
      </c>
      <c r="C418" s="3">
        <f>IFERROR(VLOOKUP($A418,'indicadores propios'!$A$4:$I$2026,'indicadores propios'!D$2,FALSE),0)</f>
        <v>0</v>
      </c>
      <c r="D418" s="3">
        <f>IFERROR(VLOOKUP($A418,'indicadores propios'!$A$4:$I$2026,'indicadores propios'!E$2,FALSE),0)</f>
        <v>0</v>
      </c>
      <c r="E418" s="3">
        <f>IFERROR(VLOOKUP($A418,'indicadores propios'!$A$4:$I$2026,'indicadores propios'!F$2,FALSE),0)</f>
        <v>0</v>
      </c>
      <c r="F418" s="3">
        <f>IFERROR(VLOOKUP($A418,'indicadores propios'!$A$4:$I$2026,'indicadores propios'!G$2,FALSE),0)</f>
        <v>0</v>
      </c>
      <c r="G418" s="3">
        <f>IFERROR(VLOOKUP($A418,'indicadores propios'!$A$4:$I$2026,'indicadores propios'!H$2,FALSE),0)</f>
        <v>0</v>
      </c>
      <c r="H418" s="3">
        <f>IFERROR(VLOOKUP($A418,'indicadores propios'!$A$4:$I$2026,'indicadores propios'!I$2,FALSE),0)</f>
        <v>0</v>
      </c>
    </row>
    <row r="419" spans="1:8" x14ac:dyDescent="0.3">
      <c r="A419" s="5">
        <v>145615</v>
      </c>
      <c r="B419" s="4" t="s">
        <v>1170</v>
      </c>
      <c r="C419" s="3">
        <f>IFERROR(VLOOKUP($A419,'indicadores propios'!$A$4:$I$2026,'indicadores propios'!D$2,FALSE),0)</f>
        <v>0</v>
      </c>
      <c r="D419" s="3">
        <f>IFERROR(VLOOKUP($A419,'indicadores propios'!$A$4:$I$2026,'indicadores propios'!E$2,FALSE),0)</f>
        <v>0</v>
      </c>
      <c r="E419" s="3">
        <f>IFERROR(VLOOKUP($A419,'indicadores propios'!$A$4:$I$2026,'indicadores propios'!F$2,FALSE),0)</f>
        <v>0</v>
      </c>
      <c r="F419" s="3">
        <f>IFERROR(VLOOKUP($A419,'indicadores propios'!$A$4:$I$2026,'indicadores propios'!G$2,FALSE),0)</f>
        <v>0</v>
      </c>
      <c r="G419" s="3">
        <f>IFERROR(VLOOKUP($A419,'indicadores propios'!$A$4:$I$2026,'indicadores propios'!H$2,FALSE),0)</f>
        <v>0</v>
      </c>
      <c r="H419" s="3">
        <f>IFERROR(VLOOKUP($A419,'indicadores propios'!$A$4:$I$2026,'indicadores propios'!I$2,FALSE),0)</f>
        <v>0</v>
      </c>
    </row>
    <row r="420" spans="1:8" x14ac:dyDescent="0.3">
      <c r="A420" s="5">
        <v>145620</v>
      </c>
      <c r="B420" s="4" t="s">
        <v>1169</v>
      </c>
      <c r="C420" s="3">
        <f>IFERROR(VLOOKUP($A420,'indicadores propios'!$A$4:$I$2026,'indicadores propios'!D$2,FALSE),0)</f>
        <v>0</v>
      </c>
      <c r="D420" s="3">
        <f>IFERROR(VLOOKUP($A420,'indicadores propios'!$A$4:$I$2026,'indicadores propios'!E$2,FALSE),0)</f>
        <v>0</v>
      </c>
      <c r="E420" s="3">
        <f>IFERROR(VLOOKUP($A420,'indicadores propios'!$A$4:$I$2026,'indicadores propios'!F$2,FALSE),0)</f>
        <v>0</v>
      </c>
      <c r="F420" s="3">
        <f>IFERROR(VLOOKUP($A420,'indicadores propios'!$A$4:$I$2026,'indicadores propios'!G$2,FALSE),0)</f>
        <v>0</v>
      </c>
      <c r="G420" s="3">
        <f>IFERROR(VLOOKUP($A420,'indicadores propios'!$A$4:$I$2026,'indicadores propios'!H$2,FALSE),0)</f>
        <v>0</v>
      </c>
      <c r="H420" s="3">
        <f>IFERROR(VLOOKUP($A420,'indicadores propios'!$A$4:$I$2026,'indicadores propios'!I$2,FALSE),0)</f>
        <v>0</v>
      </c>
    </row>
    <row r="421" spans="1:8" x14ac:dyDescent="0.3">
      <c r="A421" s="5">
        <v>145625</v>
      </c>
      <c r="B421" s="4" t="s">
        <v>1168</v>
      </c>
      <c r="C421" s="3">
        <f>IFERROR(VLOOKUP($A421,'indicadores propios'!$A$4:$I$2026,'indicadores propios'!D$2,FALSE),0)</f>
        <v>0</v>
      </c>
      <c r="D421" s="3">
        <f>IFERROR(VLOOKUP($A421,'indicadores propios'!$A$4:$I$2026,'indicadores propios'!E$2,FALSE),0)</f>
        <v>0</v>
      </c>
      <c r="E421" s="3">
        <f>IFERROR(VLOOKUP($A421,'indicadores propios'!$A$4:$I$2026,'indicadores propios'!F$2,FALSE),0)</f>
        <v>0</v>
      </c>
      <c r="F421" s="3">
        <f>IFERROR(VLOOKUP($A421,'indicadores propios'!$A$4:$I$2026,'indicadores propios'!G$2,FALSE),0)</f>
        <v>0</v>
      </c>
      <c r="G421" s="3">
        <f>IFERROR(VLOOKUP($A421,'indicadores propios'!$A$4:$I$2026,'indicadores propios'!H$2,FALSE),0)</f>
        <v>0</v>
      </c>
      <c r="H421" s="3">
        <f>IFERROR(VLOOKUP($A421,'indicadores propios'!$A$4:$I$2026,'indicadores propios'!I$2,FALSE),0)</f>
        <v>0</v>
      </c>
    </row>
    <row r="422" spans="1:8" x14ac:dyDescent="0.3">
      <c r="A422" s="5">
        <v>145630</v>
      </c>
      <c r="B422" s="4" t="s">
        <v>1207</v>
      </c>
      <c r="C422" s="3">
        <f>IFERROR(VLOOKUP($A422,'indicadores propios'!$A$4:$I$2026,'indicadores propios'!D$2,FALSE),0)</f>
        <v>0</v>
      </c>
      <c r="D422" s="3">
        <f>IFERROR(VLOOKUP($A422,'indicadores propios'!$A$4:$I$2026,'indicadores propios'!E$2,FALSE),0)</f>
        <v>0</v>
      </c>
      <c r="E422" s="3">
        <f>IFERROR(VLOOKUP($A422,'indicadores propios'!$A$4:$I$2026,'indicadores propios'!F$2,FALSE),0)</f>
        <v>0</v>
      </c>
      <c r="F422" s="3">
        <f>IFERROR(VLOOKUP($A422,'indicadores propios'!$A$4:$I$2026,'indicadores propios'!G$2,FALSE),0)</f>
        <v>0</v>
      </c>
      <c r="G422" s="3">
        <f>IFERROR(VLOOKUP($A422,'indicadores propios'!$A$4:$I$2026,'indicadores propios'!H$2,FALSE),0)</f>
        <v>0</v>
      </c>
      <c r="H422" s="3">
        <f>IFERROR(VLOOKUP($A422,'indicadores propios'!$A$4:$I$2026,'indicadores propios'!I$2,FALSE),0)</f>
        <v>0</v>
      </c>
    </row>
    <row r="423" spans="1:8" x14ac:dyDescent="0.3">
      <c r="A423" s="5">
        <v>145700</v>
      </c>
      <c r="B423" s="4" t="s">
        <v>1227</v>
      </c>
      <c r="C423" s="3">
        <f>IFERROR(VLOOKUP($A423,'indicadores propios'!$A$4:$I$2026,'indicadores propios'!D$2,FALSE),0)</f>
        <v>0</v>
      </c>
      <c r="D423" s="3">
        <f>IFERROR(VLOOKUP($A423,'indicadores propios'!$A$4:$I$2026,'indicadores propios'!E$2,FALSE),0)</f>
        <v>0</v>
      </c>
      <c r="E423" s="3">
        <f>IFERROR(VLOOKUP($A423,'indicadores propios'!$A$4:$I$2026,'indicadores propios'!F$2,FALSE),0)</f>
        <v>0</v>
      </c>
      <c r="F423" s="3">
        <f>IFERROR(VLOOKUP($A423,'indicadores propios'!$A$4:$I$2026,'indicadores propios'!G$2,FALSE),0)</f>
        <v>0</v>
      </c>
      <c r="G423" s="3">
        <f>IFERROR(VLOOKUP($A423,'indicadores propios'!$A$4:$I$2026,'indicadores propios'!H$2,FALSE),0)</f>
        <v>0</v>
      </c>
      <c r="H423" s="3">
        <f>IFERROR(VLOOKUP($A423,'indicadores propios'!$A$4:$I$2026,'indicadores propios'!I$2,FALSE),0)</f>
        <v>0</v>
      </c>
    </row>
    <row r="424" spans="1:8" x14ac:dyDescent="0.3">
      <c r="A424" s="5">
        <v>145705</v>
      </c>
      <c r="B424" s="4" t="s">
        <v>1172</v>
      </c>
      <c r="C424" s="3">
        <f>IFERROR(VLOOKUP($A424,'indicadores propios'!$A$4:$I$2026,'indicadores propios'!D$2,FALSE),0)</f>
        <v>0</v>
      </c>
      <c r="D424" s="3">
        <f>IFERROR(VLOOKUP($A424,'indicadores propios'!$A$4:$I$2026,'indicadores propios'!E$2,FALSE),0)</f>
        <v>0</v>
      </c>
      <c r="E424" s="3">
        <f>IFERROR(VLOOKUP($A424,'indicadores propios'!$A$4:$I$2026,'indicadores propios'!F$2,FALSE),0)</f>
        <v>0</v>
      </c>
      <c r="F424" s="3">
        <f>IFERROR(VLOOKUP($A424,'indicadores propios'!$A$4:$I$2026,'indicadores propios'!G$2,FALSE),0)</f>
        <v>0</v>
      </c>
      <c r="G424" s="3">
        <f>IFERROR(VLOOKUP($A424,'indicadores propios'!$A$4:$I$2026,'indicadores propios'!H$2,FALSE),0)</f>
        <v>0</v>
      </c>
      <c r="H424" s="3">
        <f>IFERROR(VLOOKUP($A424,'indicadores propios'!$A$4:$I$2026,'indicadores propios'!I$2,FALSE),0)</f>
        <v>0</v>
      </c>
    </row>
    <row r="425" spans="1:8" x14ac:dyDescent="0.3">
      <c r="A425" s="5">
        <v>145710</v>
      </c>
      <c r="B425" s="4" t="s">
        <v>1171</v>
      </c>
      <c r="C425" s="3">
        <f>IFERROR(VLOOKUP($A425,'indicadores propios'!$A$4:$I$2026,'indicadores propios'!D$2,FALSE),0)</f>
        <v>0</v>
      </c>
      <c r="D425" s="3">
        <f>IFERROR(VLOOKUP($A425,'indicadores propios'!$A$4:$I$2026,'indicadores propios'!E$2,FALSE),0)</f>
        <v>0</v>
      </c>
      <c r="E425" s="3">
        <f>IFERROR(VLOOKUP($A425,'indicadores propios'!$A$4:$I$2026,'indicadores propios'!F$2,FALSE),0)</f>
        <v>0</v>
      </c>
      <c r="F425" s="3">
        <f>IFERROR(VLOOKUP($A425,'indicadores propios'!$A$4:$I$2026,'indicadores propios'!G$2,FALSE),0)</f>
        <v>0</v>
      </c>
      <c r="G425" s="3">
        <f>IFERROR(VLOOKUP($A425,'indicadores propios'!$A$4:$I$2026,'indicadores propios'!H$2,FALSE),0)</f>
        <v>0</v>
      </c>
      <c r="H425" s="3">
        <f>IFERROR(VLOOKUP($A425,'indicadores propios'!$A$4:$I$2026,'indicadores propios'!I$2,FALSE),0)</f>
        <v>0</v>
      </c>
    </row>
    <row r="426" spans="1:8" x14ac:dyDescent="0.3">
      <c r="A426" s="5">
        <v>145715</v>
      </c>
      <c r="B426" s="4" t="s">
        <v>1170</v>
      </c>
      <c r="C426" s="3">
        <f>IFERROR(VLOOKUP($A426,'indicadores propios'!$A$4:$I$2026,'indicadores propios'!D$2,FALSE),0)</f>
        <v>0</v>
      </c>
      <c r="D426" s="3">
        <f>IFERROR(VLOOKUP($A426,'indicadores propios'!$A$4:$I$2026,'indicadores propios'!E$2,FALSE),0)</f>
        <v>0</v>
      </c>
      <c r="E426" s="3">
        <f>IFERROR(VLOOKUP($A426,'indicadores propios'!$A$4:$I$2026,'indicadores propios'!F$2,FALSE),0)</f>
        <v>0</v>
      </c>
      <c r="F426" s="3">
        <f>IFERROR(VLOOKUP($A426,'indicadores propios'!$A$4:$I$2026,'indicadores propios'!G$2,FALSE),0)</f>
        <v>0</v>
      </c>
      <c r="G426" s="3">
        <f>IFERROR(VLOOKUP($A426,'indicadores propios'!$A$4:$I$2026,'indicadores propios'!H$2,FALSE),0)</f>
        <v>0</v>
      </c>
      <c r="H426" s="3">
        <f>IFERROR(VLOOKUP($A426,'indicadores propios'!$A$4:$I$2026,'indicadores propios'!I$2,FALSE),0)</f>
        <v>0</v>
      </c>
    </row>
    <row r="427" spans="1:8" x14ac:dyDescent="0.3">
      <c r="A427" s="5">
        <v>145720</v>
      </c>
      <c r="B427" s="4" t="s">
        <v>1169</v>
      </c>
      <c r="C427" s="3">
        <f>IFERROR(VLOOKUP($A427,'indicadores propios'!$A$4:$I$2026,'indicadores propios'!D$2,FALSE),0)</f>
        <v>0</v>
      </c>
      <c r="D427" s="3">
        <f>IFERROR(VLOOKUP($A427,'indicadores propios'!$A$4:$I$2026,'indicadores propios'!E$2,FALSE),0)</f>
        <v>0</v>
      </c>
      <c r="E427" s="3">
        <f>IFERROR(VLOOKUP($A427,'indicadores propios'!$A$4:$I$2026,'indicadores propios'!F$2,FALSE),0)</f>
        <v>0</v>
      </c>
      <c r="F427" s="3">
        <f>IFERROR(VLOOKUP($A427,'indicadores propios'!$A$4:$I$2026,'indicadores propios'!G$2,FALSE),0)</f>
        <v>0</v>
      </c>
      <c r="G427" s="3">
        <f>IFERROR(VLOOKUP($A427,'indicadores propios'!$A$4:$I$2026,'indicadores propios'!H$2,FALSE),0)</f>
        <v>0</v>
      </c>
      <c r="H427" s="3">
        <f>IFERROR(VLOOKUP($A427,'indicadores propios'!$A$4:$I$2026,'indicadores propios'!I$2,FALSE),0)</f>
        <v>0</v>
      </c>
    </row>
    <row r="428" spans="1:8" x14ac:dyDescent="0.3">
      <c r="A428" s="5">
        <v>145725</v>
      </c>
      <c r="B428" s="4" t="s">
        <v>1168</v>
      </c>
      <c r="C428" s="3">
        <f>IFERROR(VLOOKUP($A428,'indicadores propios'!$A$4:$I$2026,'indicadores propios'!D$2,FALSE),0)</f>
        <v>0</v>
      </c>
      <c r="D428" s="3">
        <f>IFERROR(VLOOKUP($A428,'indicadores propios'!$A$4:$I$2026,'indicadores propios'!E$2,FALSE),0)</f>
        <v>0</v>
      </c>
      <c r="E428" s="3">
        <f>IFERROR(VLOOKUP($A428,'indicadores propios'!$A$4:$I$2026,'indicadores propios'!F$2,FALSE),0)</f>
        <v>0</v>
      </c>
      <c r="F428" s="3">
        <f>IFERROR(VLOOKUP($A428,'indicadores propios'!$A$4:$I$2026,'indicadores propios'!G$2,FALSE),0)</f>
        <v>0</v>
      </c>
      <c r="G428" s="3">
        <f>IFERROR(VLOOKUP($A428,'indicadores propios'!$A$4:$I$2026,'indicadores propios'!H$2,FALSE),0)</f>
        <v>0</v>
      </c>
      <c r="H428" s="3">
        <f>IFERROR(VLOOKUP($A428,'indicadores propios'!$A$4:$I$2026,'indicadores propios'!I$2,FALSE),0)</f>
        <v>0</v>
      </c>
    </row>
    <row r="429" spans="1:8" x14ac:dyDescent="0.3">
      <c r="A429" s="5">
        <v>145730</v>
      </c>
      <c r="B429" s="4" t="s">
        <v>1205</v>
      </c>
      <c r="C429" s="3">
        <f>IFERROR(VLOOKUP($A429,'indicadores propios'!$A$4:$I$2026,'indicadores propios'!D$2,FALSE),0)</f>
        <v>0</v>
      </c>
      <c r="D429" s="3">
        <f>IFERROR(VLOOKUP($A429,'indicadores propios'!$A$4:$I$2026,'indicadores propios'!E$2,FALSE),0)</f>
        <v>0</v>
      </c>
      <c r="E429" s="3">
        <f>IFERROR(VLOOKUP($A429,'indicadores propios'!$A$4:$I$2026,'indicadores propios'!F$2,FALSE),0)</f>
        <v>0</v>
      </c>
      <c r="F429" s="3">
        <f>IFERROR(VLOOKUP($A429,'indicadores propios'!$A$4:$I$2026,'indicadores propios'!G$2,FALSE),0)</f>
        <v>0</v>
      </c>
      <c r="G429" s="3">
        <f>IFERROR(VLOOKUP($A429,'indicadores propios'!$A$4:$I$2026,'indicadores propios'!H$2,FALSE),0)</f>
        <v>0</v>
      </c>
      <c r="H429" s="3">
        <f>IFERROR(VLOOKUP($A429,'indicadores propios'!$A$4:$I$2026,'indicadores propios'!I$2,FALSE),0)</f>
        <v>0</v>
      </c>
    </row>
    <row r="430" spans="1:8" x14ac:dyDescent="0.3">
      <c r="A430" s="5">
        <v>145800</v>
      </c>
      <c r="B430" s="4" t="s">
        <v>1226</v>
      </c>
      <c r="C430" s="3">
        <f>IFERROR(VLOOKUP($A430,'indicadores propios'!$A$4:$I$2026,'indicadores propios'!D$2,FALSE),0)</f>
        <v>0</v>
      </c>
      <c r="D430" s="3">
        <f>IFERROR(VLOOKUP($A430,'indicadores propios'!$A$4:$I$2026,'indicadores propios'!E$2,FALSE),0)</f>
        <v>0</v>
      </c>
      <c r="E430" s="3">
        <f>IFERROR(VLOOKUP($A430,'indicadores propios'!$A$4:$I$2026,'indicadores propios'!F$2,FALSE),0)</f>
        <v>0</v>
      </c>
      <c r="F430" s="3">
        <f>IFERROR(VLOOKUP($A430,'indicadores propios'!$A$4:$I$2026,'indicadores propios'!G$2,FALSE),0)</f>
        <v>0</v>
      </c>
      <c r="G430" s="3">
        <f>IFERROR(VLOOKUP($A430,'indicadores propios'!$A$4:$I$2026,'indicadores propios'!H$2,FALSE),0)</f>
        <v>0</v>
      </c>
      <c r="H430" s="3">
        <f>IFERROR(VLOOKUP($A430,'indicadores propios'!$A$4:$I$2026,'indicadores propios'!I$2,FALSE),0)</f>
        <v>0</v>
      </c>
    </row>
    <row r="431" spans="1:8" x14ac:dyDescent="0.3">
      <c r="A431" s="5">
        <v>145805</v>
      </c>
      <c r="B431" s="4" t="s">
        <v>1218</v>
      </c>
      <c r="C431" s="3">
        <f>IFERROR(VLOOKUP($A431,'indicadores propios'!$A$4:$I$2026,'indicadores propios'!D$2,FALSE),0)</f>
        <v>0</v>
      </c>
      <c r="D431" s="3">
        <f>IFERROR(VLOOKUP($A431,'indicadores propios'!$A$4:$I$2026,'indicadores propios'!E$2,FALSE),0)</f>
        <v>0</v>
      </c>
      <c r="E431" s="3">
        <f>IFERROR(VLOOKUP($A431,'indicadores propios'!$A$4:$I$2026,'indicadores propios'!F$2,FALSE),0)</f>
        <v>0</v>
      </c>
      <c r="F431" s="3">
        <f>IFERROR(VLOOKUP($A431,'indicadores propios'!$A$4:$I$2026,'indicadores propios'!G$2,FALSE),0)</f>
        <v>0</v>
      </c>
      <c r="G431" s="3">
        <f>IFERROR(VLOOKUP($A431,'indicadores propios'!$A$4:$I$2026,'indicadores propios'!H$2,FALSE),0)</f>
        <v>0</v>
      </c>
      <c r="H431" s="3">
        <f>IFERROR(VLOOKUP($A431,'indicadores propios'!$A$4:$I$2026,'indicadores propios'!I$2,FALSE),0)</f>
        <v>0</v>
      </c>
    </row>
    <row r="432" spans="1:8" x14ac:dyDescent="0.3">
      <c r="A432" s="5">
        <v>145810</v>
      </c>
      <c r="B432" s="4" t="s">
        <v>1217</v>
      </c>
      <c r="C432" s="3">
        <f>IFERROR(VLOOKUP($A432,'indicadores propios'!$A$4:$I$2026,'indicadores propios'!D$2,FALSE),0)</f>
        <v>0</v>
      </c>
      <c r="D432" s="3">
        <f>IFERROR(VLOOKUP($A432,'indicadores propios'!$A$4:$I$2026,'indicadores propios'!E$2,FALSE),0)</f>
        <v>0</v>
      </c>
      <c r="E432" s="3">
        <f>IFERROR(VLOOKUP($A432,'indicadores propios'!$A$4:$I$2026,'indicadores propios'!F$2,FALSE),0)</f>
        <v>0</v>
      </c>
      <c r="F432" s="3">
        <f>IFERROR(VLOOKUP($A432,'indicadores propios'!$A$4:$I$2026,'indicadores propios'!G$2,FALSE),0)</f>
        <v>0</v>
      </c>
      <c r="G432" s="3">
        <f>IFERROR(VLOOKUP($A432,'indicadores propios'!$A$4:$I$2026,'indicadores propios'!H$2,FALSE),0)</f>
        <v>0</v>
      </c>
      <c r="H432" s="3">
        <f>IFERROR(VLOOKUP($A432,'indicadores propios'!$A$4:$I$2026,'indicadores propios'!I$2,FALSE),0)</f>
        <v>0</v>
      </c>
    </row>
    <row r="433" spans="1:8" x14ac:dyDescent="0.3">
      <c r="A433" s="5">
        <v>145815</v>
      </c>
      <c r="B433" s="4" t="s">
        <v>1216</v>
      </c>
      <c r="C433" s="3">
        <f>IFERROR(VLOOKUP($A433,'indicadores propios'!$A$4:$I$2026,'indicadores propios'!D$2,FALSE),0)</f>
        <v>0</v>
      </c>
      <c r="D433" s="3">
        <f>IFERROR(VLOOKUP($A433,'indicadores propios'!$A$4:$I$2026,'indicadores propios'!E$2,FALSE),0)</f>
        <v>0</v>
      </c>
      <c r="E433" s="3">
        <f>IFERROR(VLOOKUP($A433,'indicadores propios'!$A$4:$I$2026,'indicadores propios'!F$2,FALSE),0)</f>
        <v>0</v>
      </c>
      <c r="F433" s="3">
        <f>IFERROR(VLOOKUP($A433,'indicadores propios'!$A$4:$I$2026,'indicadores propios'!G$2,FALSE),0)</f>
        <v>0</v>
      </c>
      <c r="G433" s="3">
        <f>IFERROR(VLOOKUP($A433,'indicadores propios'!$A$4:$I$2026,'indicadores propios'!H$2,FALSE),0)</f>
        <v>0</v>
      </c>
      <c r="H433" s="3">
        <f>IFERROR(VLOOKUP($A433,'indicadores propios'!$A$4:$I$2026,'indicadores propios'!I$2,FALSE),0)</f>
        <v>0</v>
      </c>
    </row>
    <row r="434" spans="1:8" x14ac:dyDescent="0.3">
      <c r="A434" s="5">
        <v>145820</v>
      </c>
      <c r="B434" s="4" t="s">
        <v>1215</v>
      </c>
      <c r="C434" s="3">
        <f>IFERROR(VLOOKUP($A434,'indicadores propios'!$A$4:$I$2026,'indicadores propios'!D$2,FALSE),0)</f>
        <v>0</v>
      </c>
      <c r="D434" s="3">
        <f>IFERROR(VLOOKUP($A434,'indicadores propios'!$A$4:$I$2026,'indicadores propios'!E$2,FALSE),0)</f>
        <v>0</v>
      </c>
      <c r="E434" s="3">
        <f>IFERROR(VLOOKUP($A434,'indicadores propios'!$A$4:$I$2026,'indicadores propios'!F$2,FALSE),0)</f>
        <v>0</v>
      </c>
      <c r="F434" s="3">
        <f>IFERROR(VLOOKUP($A434,'indicadores propios'!$A$4:$I$2026,'indicadores propios'!G$2,FALSE),0)</f>
        <v>0</v>
      </c>
      <c r="G434" s="3">
        <f>IFERROR(VLOOKUP($A434,'indicadores propios'!$A$4:$I$2026,'indicadores propios'!H$2,FALSE),0)</f>
        <v>0</v>
      </c>
      <c r="H434" s="3">
        <f>IFERROR(VLOOKUP($A434,'indicadores propios'!$A$4:$I$2026,'indicadores propios'!I$2,FALSE),0)</f>
        <v>0</v>
      </c>
    </row>
    <row r="435" spans="1:8" x14ac:dyDescent="0.3">
      <c r="A435" s="5">
        <v>145825</v>
      </c>
      <c r="B435" s="4" t="s">
        <v>1214</v>
      </c>
      <c r="C435" s="3">
        <f>IFERROR(VLOOKUP($A435,'indicadores propios'!$A$4:$I$2026,'indicadores propios'!D$2,FALSE),0)</f>
        <v>0</v>
      </c>
      <c r="D435" s="3">
        <f>IFERROR(VLOOKUP($A435,'indicadores propios'!$A$4:$I$2026,'indicadores propios'!E$2,FALSE),0)</f>
        <v>0</v>
      </c>
      <c r="E435" s="3">
        <f>IFERROR(VLOOKUP($A435,'indicadores propios'!$A$4:$I$2026,'indicadores propios'!F$2,FALSE),0)</f>
        <v>0</v>
      </c>
      <c r="F435" s="3">
        <f>IFERROR(VLOOKUP($A435,'indicadores propios'!$A$4:$I$2026,'indicadores propios'!G$2,FALSE),0)</f>
        <v>0</v>
      </c>
      <c r="G435" s="3">
        <f>IFERROR(VLOOKUP($A435,'indicadores propios'!$A$4:$I$2026,'indicadores propios'!H$2,FALSE),0)</f>
        <v>0</v>
      </c>
      <c r="H435" s="3">
        <f>IFERROR(VLOOKUP($A435,'indicadores propios'!$A$4:$I$2026,'indicadores propios'!I$2,FALSE),0)</f>
        <v>0</v>
      </c>
    </row>
    <row r="436" spans="1:8" x14ac:dyDescent="0.3">
      <c r="A436" s="5">
        <v>145830</v>
      </c>
      <c r="B436" s="4" t="s">
        <v>1213</v>
      </c>
      <c r="C436" s="3">
        <f>IFERROR(VLOOKUP($A436,'indicadores propios'!$A$4:$I$2026,'indicadores propios'!D$2,FALSE),0)</f>
        <v>0</v>
      </c>
      <c r="D436" s="3">
        <f>IFERROR(VLOOKUP($A436,'indicadores propios'!$A$4:$I$2026,'indicadores propios'!E$2,FALSE),0)</f>
        <v>0</v>
      </c>
      <c r="E436" s="3">
        <f>IFERROR(VLOOKUP($A436,'indicadores propios'!$A$4:$I$2026,'indicadores propios'!F$2,FALSE),0)</f>
        <v>0</v>
      </c>
      <c r="F436" s="3">
        <f>IFERROR(VLOOKUP($A436,'indicadores propios'!$A$4:$I$2026,'indicadores propios'!G$2,FALSE),0)</f>
        <v>0</v>
      </c>
      <c r="G436" s="3">
        <f>IFERROR(VLOOKUP($A436,'indicadores propios'!$A$4:$I$2026,'indicadores propios'!H$2,FALSE),0)</f>
        <v>0</v>
      </c>
      <c r="H436" s="3">
        <f>IFERROR(VLOOKUP($A436,'indicadores propios'!$A$4:$I$2026,'indicadores propios'!I$2,FALSE),0)</f>
        <v>0</v>
      </c>
    </row>
    <row r="437" spans="1:8" x14ac:dyDescent="0.3">
      <c r="A437" s="5">
        <v>145835</v>
      </c>
      <c r="B437" s="4" t="s">
        <v>1212</v>
      </c>
      <c r="C437" s="3">
        <f>IFERROR(VLOOKUP($A437,'indicadores propios'!$A$4:$I$2026,'indicadores propios'!D$2,FALSE),0)</f>
        <v>0</v>
      </c>
      <c r="D437" s="3">
        <f>IFERROR(VLOOKUP($A437,'indicadores propios'!$A$4:$I$2026,'indicadores propios'!E$2,FALSE),0)</f>
        <v>0</v>
      </c>
      <c r="E437" s="3">
        <f>IFERROR(VLOOKUP($A437,'indicadores propios'!$A$4:$I$2026,'indicadores propios'!F$2,FALSE),0)</f>
        <v>0</v>
      </c>
      <c r="F437" s="3">
        <f>IFERROR(VLOOKUP($A437,'indicadores propios'!$A$4:$I$2026,'indicadores propios'!G$2,FALSE),0)</f>
        <v>0</v>
      </c>
      <c r="G437" s="3">
        <f>IFERROR(VLOOKUP($A437,'indicadores propios'!$A$4:$I$2026,'indicadores propios'!H$2,FALSE),0)</f>
        <v>0</v>
      </c>
      <c r="H437" s="3">
        <f>IFERROR(VLOOKUP($A437,'indicadores propios'!$A$4:$I$2026,'indicadores propios'!I$2,FALSE),0)</f>
        <v>0</v>
      </c>
    </row>
    <row r="438" spans="1:8" x14ac:dyDescent="0.3">
      <c r="A438" s="5">
        <v>145840</v>
      </c>
      <c r="B438" s="4" t="s">
        <v>1211</v>
      </c>
      <c r="C438" s="3">
        <f>IFERROR(VLOOKUP($A438,'indicadores propios'!$A$4:$I$2026,'indicadores propios'!D$2,FALSE),0)</f>
        <v>0</v>
      </c>
      <c r="D438" s="3">
        <f>IFERROR(VLOOKUP($A438,'indicadores propios'!$A$4:$I$2026,'indicadores propios'!E$2,FALSE),0)</f>
        <v>0</v>
      </c>
      <c r="E438" s="3">
        <f>IFERROR(VLOOKUP($A438,'indicadores propios'!$A$4:$I$2026,'indicadores propios'!F$2,FALSE),0)</f>
        <v>0</v>
      </c>
      <c r="F438" s="3">
        <f>IFERROR(VLOOKUP($A438,'indicadores propios'!$A$4:$I$2026,'indicadores propios'!G$2,FALSE),0)</f>
        <v>0</v>
      </c>
      <c r="G438" s="3">
        <f>IFERROR(VLOOKUP($A438,'indicadores propios'!$A$4:$I$2026,'indicadores propios'!H$2,FALSE),0)</f>
        <v>0</v>
      </c>
      <c r="H438" s="3">
        <f>IFERROR(VLOOKUP($A438,'indicadores propios'!$A$4:$I$2026,'indicadores propios'!I$2,FALSE),0)</f>
        <v>0</v>
      </c>
    </row>
    <row r="439" spans="1:8" x14ac:dyDescent="0.3">
      <c r="A439" s="5">
        <v>145845</v>
      </c>
      <c r="B439" s="4" t="s">
        <v>1210</v>
      </c>
      <c r="C439" s="3">
        <f>IFERROR(VLOOKUP($A439,'indicadores propios'!$A$4:$I$2026,'indicadores propios'!D$2,FALSE),0)</f>
        <v>0</v>
      </c>
      <c r="D439" s="3">
        <f>IFERROR(VLOOKUP($A439,'indicadores propios'!$A$4:$I$2026,'indicadores propios'!E$2,FALSE),0)</f>
        <v>0</v>
      </c>
      <c r="E439" s="3">
        <f>IFERROR(VLOOKUP($A439,'indicadores propios'!$A$4:$I$2026,'indicadores propios'!F$2,FALSE),0)</f>
        <v>0</v>
      </c>
      <c r="F439" s="3">
        <f>IFERROR(VLOOKUP($A439,'indicadores propios'!$A$4:$I$2026,'indicadores propios'!G$2,FALSE),0)</f>
        <v>0</v>
      </c>
      <c r="G439" s="3">
        <f>IFERROR(VLOOKUP($A439,'indicadores propios'!$A$4:$I$2026,'indicadores propios'!H$2,FALSE),0)</f>
        <v>0</v>
      </c>
      <c r="H439" s="3">
        <f>IFERROR(VLOOKUP($A439,'indicadores propios'!$A$4:$I$2026,'indicadores propios'!I$2,FALSE),0)</f>
        <v>0</v>
      </c>
    </row>
    <row r="440" spans="1:8" x14ac:dyDescent="0.3">
      <c r="A440" s="5">
        <v>145850</v>
      </c>
      <c r="B440" s="4" t="s">
        <v>1209</v>
      </c>
      <c r="C440" s="3">
        <f>IFERROR(VLOOKUP($A440,'indicadores propios'!$A$4:$I$2026,'indicadores propios'!D$2,FALSE),0)</f>
        <v>0</v>
      </c>
      <c r="D440" s="3">
        <f>IFERROR(VLOOKUP($A440,'indicadores propios'!$A$4:$I$2026,'indicadores propios'!E$2,FALSE),0)</f>
        <v>0</v>
      </c>
      <c r="E440" s="3">
        <f>IFERROR(VLOOKUP($A440,'indicadores propios'!$A$4:$I$2026,'indicadores propios'!F$2,FALSE),0)</f>
        <v>0</v>
      </c>
      <c r="F440" s="3">
        <f>IFERROR(VLOOKUP($A440,'indicadores propios'!$A$4:$I$2026,'indicadores propios'!G$2,FALSE),0)</f>
        <v>0</v>
      </c>
      <c r="G440" s="3">
        <f>IFERROR(VLOOKUP($A440,'indicadores propios'!$A$4:$I$2026,'indicadores propios'!H$2,FALSE),0)</f>
        <v>0</v>
      </c>
      <c r="H440" s="3">
        <f>IFERROR(VLOOKUP($A440,'indicadores propios'!$A$4:$I$2026,'indicadores propios'!I$2,FALSE),0)</f>
        <v>0</v>
      </c>
    </row>
    <row r="441" spans="1:8" x14ac:dyDescent="0.3">
      <c r="A441" s="5">
        <v>145900</v>
      </c>
      <c r="B441" s="4" t="s">
        <v>1225</v>
      </c>
      <c r="C441" s="3">
        <f>IFERROR(VLOOKUP($A441,'indicadores propios'!$A$4:$I$2026,'indicadores propios'!D$2,FALSE),0)</f>
        <v>0</v>
      </c>
      <c r="D441" s="3">
        <f>IFERROR(VLOOKUP($A441,'indicadores propios'!$A$4:$I$2026,'indicadores propios'!E$2,FALSE),0)</f>
        <v>0</v>
      </c>
      <c r="E441" s="3">
        <f>IFERROR(VLOOKUP($A441,'indicadores propios'!$A$4:$I$2026,'indicadores propios'!F$2,FALSE),0)</f>
        <v>0</v>
      </c>
      <c r="F441" s="3">
        <f>IFERROR(VLOOKUP($A441,'indicadores propios'!$A$4:$I$2026,'indicadores propios'!G$2,FALSE),0)</f>
        <v>0</v>
      </c>
      <c r="G441" s="3">
        <f>IFERROR(VLOOKUP($A441,'indicadores propios'!$A$4:$I$2026,'indicadores propios'!H$2,FALSE),0)</f>
        <v>0</v>
      </c>
      <c r="H441" s="3">
        <f>IFERROR(VLOOKUP($A441,'indicadores propios'!$A$4:$I$2026,'indicadores propios'!I$2,FALSE),0)</f>
        <v>0</v>
      </c>
    </row>
    <row r="442" spans="1:8" x14ac:dyDescent="0.3">
      <c r="A442" s="5">
        <v>145905</v>
      </c>
      <c r="B442" s="4" t="s">
        <v>1172</v>
      </c>
      <c r="C442" s="3">
        <f>IFERROR(VLOOKUP($A442,'indicadores propios'!$A$4:$I$2026,'indicadores propios'!D$2,FALSE),0)</f>
        <v>0</v>
      </c>
      <c r="D442" s="3">
        <f>IFERROR(VLOOKUP($A442,'indicadores propios'!$A$4:$I$2026,'indicadores propios'!E$2,FALSE),0)</f>
        <v>0</v>
      </c>
      <c r="E442" s="3">
        <f>IFERROR(VLOOKUP($A442,'indicadores propios'!$A$4:$I$2026,'indicadores propios'!F$2,FALSE),0)</f>
        <v>0</v>
      </c>
      <c r="F442" s="3">
        <f>IFERROR(VLOOKUP($A442,'indicadores propios'!$A$4:$I$2026,'indicadores propios'!G$2,FALSE),0)</f>
        <v>0</v>
      </c>
      <c r="G442" s="3">
        <f>IFERROR(VLOOKUP($A442,'indicadores propios'!$A$4:$I$2026,'indicadores propios'!H$2,FALSE),0)</f>
        <v>0</v>
      </c>
      <c r="H442" s="3">
        <f>IFERROR(VLOOKUP($A442,'indicadores propios'!$A$4:$I$2026,'indicadores propios'!I$2,FALSE),0)</f>
        <v>0</v>
      </c>
    </row>
    <row r="443" spans="1:8" x14ac:dyDescent="0.3">
      <c r="A443" s="5">
        <v>145910</v>
      </c>
      <c r="B443" s="4" t="s">
        <v>1171</v>
      </c>
      <c r="C443" s="3">
        <f>IFERROR(VLOOKUP($A443,'indicadores propios'!$A$4:$I$2026,'indicadores propios'!D$2,FALSE),0)</f>
        <v>0</v>
      </c>
      <c r="D443" s="3">
        <f>IFERROR(VLOOKUP($A443,'indicadores propios'!$A$4:$I$2026,'indicadores propios'!E$2,FALSE),0)</f>
        <v>0</v>
      </c>
      <c r="E443" s="3">
        <f>IFERROR(VLOOKUP($A443,'indicadores propios'!$A$4:$I$2026,'indicadores propios'!F$2,FALSE),0)</f>
        <v>0</v>
      </c>
      <c r="F443" s="3">
        <f>IFERROR(VLOOKUP($A443,'indicadores propios'!$A$4:$I$2026,'indicadores propios'!G$2,FALSE),0)</f>
        <v>0</v>
      </c>
      <c r="G443" s="3">
        <f>IFERROR(VLOOKUP($A443,'indicadores propios'!$A$4:$I$2026,'indicadores propios'!H$2,FALSE),0)</f>
        <v>0</v>
      </c>
      <c r="H443" s="3">
        <f>IFERROR(VLOOKUP($A443,'indicadores propios'!$A$4:$I$2026,'indicadores propios'!I$2,FALSE),0)</f>
        <v>0</v>
      </c>
    </row>
    <row r="444" spans="1:8" x14ac:dyDescent="0.3">
      <c r="A444" s="5">
        <v>145915</v>
      </c>
      <c r="B444" s="4" t="s">
        <v>1170</v>
      </c>
      <c r="C444" s="3">
        <f>IFERROR(VLOOKUP($A444,'indicadores propios'!$A$4:$I$2026,'indicadores propios'!D$2,FALSE),0)</f>
        <v>0</v>
      </c>
      <c r="D444" s="3">
        <f>IFERROR(VLOOKUP($A444,'indicadores propios'!$A$4:$I$2026,'indicadores propios'!E$2,FALSE),0)</f>
        <v>0</v>
      </c>
      <c r="E444" s="3">
        <f>IFERROR(VLOOKUP($A444,'indicadores propios'!$A$4:$I$2026,'indicadores propios'!F$2,FALSE),0)</f>
        <v>0</v>
      </c>
      <c r="F444" s="3">
        <f>IFERROR(VLOOKUP($A444,'indicadores propios'!$A$4:$I$2026,'indicadores propios'!G$2,FALSE),0)</f>
        <v>0</v>
      </c>
      <c r="G444" s="3">
        <f>IFERROR(VLOOKUP($A444,'indicadores propios'!$A$4:$I$2026,'indicadores propios'!H$2,FALSE),0)</f>
        <v>0</v>
      </c>
      <c r="H444" s="3">
        <f>IFERROR(VLOOKUP($A444,'indicadores propios'!$A$4:$I$2026,'indicadores propios'!I$2,FALSE),0)</f>
        <v>0</v>
      </c>
    </row>
    <row r="445" spans="1:8" x14ac:dyDescent="0.3">
      <c r="A445" s="5">
        <v>145920</v>
      </c>
      <c r="B445" s="4" t="s">
        <v>1169</v>
      </c>
      <c r="C445" s="3">
        <f>IFERROR(VLOOKUP($A445,'indicadores propios'!$A$4:$I$2026,'indicadores propios'!D$2,FALSE),0)</f>
        <v>0</v>
      </c>
      <c r="D445" s="3">
        <f>IFERROR(VLOOKUP($A445,'indicadores propios'!$A$4:$I$2026,'indicadores propios'!E$2,FALSE),0)</f>
        <v>0</v>
      </c>
      <c r="E445" s="3">
        <f>IFERROR(VLOOKUP($A445,'indicadores propios'!$A$4:$I$2026,'indicadores propios'!F$2,FALSE),0)</f>
        <v>0</v>
      </c>
      <c r="F445" s="3">
        <f>IFERROR(VLOOKUP($A445,'indicadores propios'!$A$4:$I$2026,'indicadores propios'!G$2,FALSE),0)</f>
        <v>0</v>
      </c>
      <c r="G445" s="3">
        <f>IFERROR(VLOOKUP($A445,'indicadores propios'!$A$4:$I$2026,'indicadores propios'!H$2,FALSE),0)</f>
        <v>0</v>
      </c>
      <c r="H445" s="3">
        <f>IFERROR(VLOOKUP($A445,'indicadores propios'!$A$4:$I$2026,'indicadores propios'!I$2,FALSE),0)</f>
        <v>0</v>
      </c>
    </row>
    <row r="446" spans="1:8" x14ac:dyDescent="0.3">
      <c r="A446" s="5">
        <v>145925</v>
      </c>
      <c r="B446" s="4" t="s">
        <v>1168</v>
      </c>
      <c r="C446" s="3">
        <f>IFERROR(VLOOKUP($A446,'indicadores propios'!$A$4:$I$2026,'indicadores propios'!D$2,FALSE),0)</f>
        <v>0</v>
      </c>
      <c r="D446" s="3">
        <f>IFERROR(VLOOKUP($A446,'indicadores propios'!$A$4:$I$2026,'indicadores propios'!E$2,FALSE),0)</f>
        <v>0</v>
      </c>
      <c r="E446" s="3">
        <f>IFERROR(VLOOKUP($A446,'indicadores propios'!$A$4:$I$2026,'indicadores propios'!F$2,FALSE),0)</f>
        <v>0</v>
      </c>
      <c r="F446" s="3">
        <f>IFERROR(VLOOKUP($A446,'indicadores propios'!$A$4:$I$2026,'indicadores propios'!G$2,FALSE),0)</f>
        <v>0</v>
      </c>
      <c r="G446" s="3">
        <f>IFERROR(VLOOKUP($A446,'indicadores propios'!$A$4:$I$2026,'indicadores propios'!H$2,FALSE),0)</f>
        <v>0</v>
      </c>
      <c r="H446" s="3">
        <f>IFERROR(VLOOKUP($A446,'indicadores propios'!$A$4:$I$2026,'indicadores propios'!I$2,FALSE),0)</f>
        <v>0</v>
      </c>
    </row>
    <row r="447" spans="1:8" x14ac:dyDescent="0.3">
      <c r="A447" s="5">
        <v>145930</v>
      </c>
      <c r="B447" s="4" t="s">
        <v>1207</v>
      </c>
      <c r="C447" s="3">
        <f>IFERROR(VLOOKUP($A447,'indicadores propios'!$A$4:$I$2026,'indicadores propios'!D$2,FALSE),0)</f>
        <v>0</v>
      </c>
      <c r="D447" s="3">
        <f>IFERROR(VLOOKUP($A447,'indicadores propios'!$A$4:$I$2026,'indicadores propios'!E$2,FALSE),0)</f>
        <v>0</v>
      </c>
      <c r="E447" s="3">
        <f>IFERROR(VLOOKUP($A447,'indicadores propios'!$A$4:$I$2026,'indicadores propios'!F$2,FALSE),0)</f>
        <v>0</v>
      </c>
      <c r="F447" s="3">
        <f>IFERROR(VLOOKUP($A447,'indicadores propios'!$A$4:$I$2026,'indicadores propios'!G$2,FALSE),0)</f>
        <v>0</v>
      </c>
      <c r="G447" s="3">
        <f>IFERROR(VLOOKUP($A447,'indicadores propios'!$A$4:$I$2026,'indicadores propios'!H$2,FALSE),0)</f>
        <v>0</v>
      </c>
      <c r="H447" s="3">
        <f>IFERROR(VLOOKUP($A447,'indicadores propios'!$A$4:$I$2026,'indicadores propios'!I$2,FALSE),0)</f>
        <v>0</v>
      </c>
    </row>
    <row r="448" spans="1:8" x14ac:dyDescent="0.3">
      <c r="A448" s="5">
        <v>146000</v>
      </c>
      <c r="B448" s="4" t="s">
        <v>1224</v>
      </c>
      <c r="C448" s="3">
        <f>IFERROR(VLOOKUP($A448,'indicadores propios'!$A$4:$I$2026,'indicadores propios'!D$2,FALSE),0)</f>
        <v>0</v>
      </c>
      <c r="D448" s="3">
        <f>IFERROR(VLOOKUP($A448,'indicadores propios'!$A$4:$I$2026,'indicadores propios'!E$2,FALSE),0)</f>
        <v>0</v>
      </c>
      <c r="E448" s="3">
        <f>IFERROR(VLOOKUP($A448,'indicadores propios'!$A$4:$I$2026,'indicadores propios'!F$2,FALSE),0)</f>
        <v>0</v>
      </c>
      <c r="F448" s="3">
        <f>IFERROR(VLOOKUP($A448,'indicadores propios'!$A$4:$I$2026,'indicadores propios'!G$2,FALSE),0)</f>
        <v>0</v>
      </c>
      <c r="G448" s="3">
        <f>IFERROR(VLOOKUP($A448,'indicadores propios'!$A$4:$I$2026,'indicadores propios'!H$2,FALSE),0)</f>
        <v>0</v>
      </c>
      <c r="H448" s="3">
        <f>IFERROR(VLOOKUP($A448,'indicadores propios'!$A$4:$I$2026,'indicadores propios'!I$2,FALSE),0)</f>
        <v>0</v>
      </c>
    </row>
    <row r="449" spans="1:8" x14ac:dyDescent="0.3">
      <c r="A449" s="5">
        <v>146005</v>
      </c>
      <c r="B449" s="4" t="s">
        <v>1172</v>
      </c>
      <c r="C449" s="3">
        <f>IFERROR(VLOOKUP($A449,'indicadores propios'!$A$4:$I$2026,'indicadores propios'!D$2,FALSE),0)</f>
        <v>0</v>
      </c>
      <c r="D449" s="3">
        <f>IFERROR(VLOOKUP($A449,'indicadores propios'!$A$4:$I$2026,'indicadores propios'!E$2,FALSE),0)</f>
        <v>0</v>
      </c>
      <c r="E449" s="3">
        <f>IFERROR(VLOOKUP($A449,'indicadores propios'!$A$4:$I$2026,'indicadores propios'!F$2,FALSE),0)</f>
        <v>0</v>
      </c>
      <c r="F449" s="3">
        <f>IFERROR(VLOOKUP($A449,'indicadores propios'!$A$4:$I$2026,'indicadores propios'!G$2,FALSE),0)</f>
        <v>0</v>
      </c>
      <c r="G449" s="3">
        <f>IFERROR(VLOOKUP($A449,'indicadores propios'!$A$4:$I$2026,'indicadores propios'!H$2,FALSE),0)</f>
        <v>0</v>
      </c>
      <c r="H449" s="3">
        <f>IFERROR(VLOOKUP($A449,'indicadores propios'!$A$4:$I$2026,'indicadores propios'!I$2,FALSE),0)</f>
        <v>0</v>
      </c>
    </row>
    <row r="450" spans="1:8" x14ac:dyDescent="0.3">
      <c r="A450" s="5">
        <v>146010</v>
      </c>
      <c r="B450" s="4" t="s">
        <v>1171</v>
      </c>
      <c r="C450" s="3">
        <f>IFERROR(VLOOKUP($A450,'indicadores propios'!$A$4:$I$2026,'indicadores propios'!D$2,FALSE),0)</f>
        <v>0</v>
      </c>
      <c r="D450" s="3">
        <f>IFERROR(VLOOKUP($A450,'indicadores propios'!$A$4:$I$2026,'indicadores propios'!E$2,FALSE),0)</f>
        <v>0</v>
      </c>
      <c r="E450" s="3">
        <f>IFERROR(VLOOKUP($A450,'indicadores propios'!$A$4:$I$2026,'indicadores propios'!F$2,FALSE),0)</f>
        <v>0</v>
      </c>
      <c r="F450" s="3">
        <f>IFERROR(VLOOKUP($A450,'indicadores propios'!$A$4:$I$2026,'indicadores propios'!G$2,FALSE),0)</f>
        <v>0</v>
      </c>
      <c r="G450" s="3">
        <f>IFERROR(VLOOKUP($A450,'indicadores propios'!$A$4:$I$2026,'indicadores propios'!H$2,FALSE),0)</f>
        <v>0</v>
      </c>
      <c r="H450" s="3">
        <f>IFERROR(VLOOKUP($A450,'indicadores propios'!$A$4:$I$2026,'indicadores propios'!I$2,FALSE),0)</f>
        <v>0</v>
      </c>
    </row>
    <row r="451" spans="1:8" x14ac:dyDescent="0.3">
      <c r="A451" s="5">
        <v>146015</v>
      </c>
      <c r="B451" s="4" t="s">
        <v>1170</v>
      </c>
      <c r="C451" s="3">
        <f>IFERROR(VLOOKUP($A451,'indicadores propios'!$A$4:$I$2026,'indicadores propios'!D$2,FALSE),0)</f>
        <v>0</v>
      </c>
      <c r="D451" s="3">
        <f>IFERROR(VLOOKUP($A451,'indicadores propios'!$A$4:$I$2026,'indicadores propios'!E$2,FALSE),0)</f>
        <v>0</v>
      </c>
      <c r="E451" s="3">
        <f>IFERROR(VLOOKUP($A451,'indicadores propios'!$A$4:$I$2026,'indicadores propios'!F$2,FALSE),0)</f>
        <v>0</v>
      </c>
      <c r="F451" s="3">
        <f>IFERROR(VLOOKUP($A451,'indicadores propios'!$A$4:$I$2026,'indicadores propios'!G$2,FALSE),0)</f>
        <v>0</v>
      </c>
      <c r="G451" s="3">
        <f>IFERROR(VLOOKUP($A451,'indicadores propios'!$A$4:$I$2026,'indicadores propios'!H$2,FALSE),0)</f>
        <v>0</v>
      </c>
      <c r="H451" s="3">
        <f>IFERROR(VLOOKUP($A451,'indicadores propios'!$A$4:$I$2026,'indicadores propios'!I$2,FALSE),0)</f>
        <v>0</v>
      </c>
    </row>
    <row r="452" spans="1:8" x14ac:dyDescent="0.3">
      <c r="A452" s="5">
        <v>146020</v>
      </c>
      <c r="B452" s="4" t="s">
        <v>1169</v>
      </c>
      <c r="C452" s="3">
        <f>IFERROR(VLOOKUP($A452,'indicadores propios'!$A$4:$I$2026,'indicadores propios'!D$2,FALSE),0)</f>
        <v>0</v>
      </c>
      <c r="D452" s="3">
        <f>IFERROR(VLOOKUP($A452,'indicadores propios'!$A$4:$I$2026,'indicadores propios'!E$2,FALSE),0)</f>
        <v>0</v>
      </c>
      <c r="E452" s="3">
        <f>IFERROR(VLOOKUP($A452,'indicadores propios'!$A$4:$I$2026,'indicadores propios'!F$2,FALSE),0)</f>
        <v>0</v>
      </c>
      <c r="F452" s="3">
        <f>IFERROR(VLOOKUP($A452,'indicadores propios'!$A$4:$I$2026,'indicadores propios'!G$2,FALSE),0)</f>
        <v>0</v>
      </c>
      <c r="G452" s="3">
        <f>IFERROR(VLOOKUP($A452,'indicadores propios'!$A$4:$I$2026,'indicadores propios'!H$2,FALSE),0)</f>
        <v>0</v>
      </c>
      <c r="H452" s="3">
        <f>IFERROR(VLOOKUP($A452,'indicadores propios'!$A$4:$I$2026,'indicadores propios'!I$2,FALSE),0)</f>
        <v>0</v>
      </c>
    </row>
    <row r="453" spans="1:8" x14ac:dyDescent="0.3">
      <c r="A453" s="5">
        <v>146025</v>
      </c>
      <c r="B453" s="4" t="s">
        <v>1168</v>
      </c>
      <c r="C453" s="3">
        <f>IFERROR(VLOOKUP($A453,'indicadores propios'!$A$4:$I$2026,'indicadores propios'!D$2,FALSE),0)</f>
        <v>0</v>
      </c>
      <c r="D453" s="3">
        <f>IFERROR(VLOOKUP($A453,'indicadores propios'!$A$4:$I$2026,'indicadores propios'!E$2,FALSE),0)</f>
        <v>0</v>
      </c>
      <c r="E453" s="3">
        <f>IFERROR(VLOOKUP($A453,'indicadores propios'!$A$4:$I$2026,'indicadores propios'!F$2,FALSE),0)</f>
        <v>0</v>
      </c>
      <c r="F453" s="3">
        <f>IFERROR(VLOOKUP($A453,'indicadores propios'!$A$4:$I$2026,'indicadores propios'!G$2,FALSE),0)</f>
        <v>0</v>
      </c>
      <c r="G453" s="3">
        <f>IFERROR(VLOOKUP($A453,'indicadores propios'!$A$4:$I$2026,'indicadores propios'!H$2,FALSE),0)</f>
        <v>0</v>
      </c>
      <c r="H453" s="3">
        <f>IFERROR(VLOOKUP($A453,'indicadores propios'!$A$4:$I$2026,'indicadores propios'!I$2,FALSE),0)</f>
        <v>0</v>
      </c>
    </row>
    <row r="454" spans="1:8" x14ac:dyDescent="0.3">
      <c r="A454" s="5">
        <v>146030</v>
      </c>
      <c r="B454" s="4" t="s">
        <v>1205</v>
      </c>
      <c r="C454" s="3">
        <f>IFERROR(VLOOKUP($A454,'indicadores propios'!$A$4:$I$2026,'indicadores propios'!D$2,FALSE),0)</f>
        <v>0</v>
      </c>
      <c r="D454" s="3">
        <f>IFERROR(VLOOKUP($A454,'indicadores propios'!$A$4:$I$2026,'indicadores propios'!E$2,FALSE),0)</f>
        <v>0</v>
      </c>
      <c r="E454" s="3">
        <f>IFERROR(VLOOKUP($A454,'indicadores propios'!$A$4:$I$2026,'indicadores propios'!F$2,FALSE),0)</f>
        <v>0</v>
      </c>
      <c r="F454" s="3">
        <f>IFERROR(VLOOKUP($A454,'indicadores propios'!$A$4:$I$2026,'indicadores propios'!G$2,FALSE),0)</f>
        <v>0</v>
      </c>
      <c r="G454" s="3">
        <f>IFERROR(VLOOKUP($A454,'indicadores propios'!$A$4:$I$2026,'indicadores propios'!H$2,FALSE),0)</f>
        <v>0</v>
      </c>
      <c r="H454" s="3">
        <f>IFERROR(VLOOKUP($A454,'indicadores propios'!$A$4:$I$2026,'indicadores propios'!I$2,FALSE),0)</f>
        <v>0</v>
      </c>
    </row>
    <row r="455" spans="1:8" x14ac:dyDescent="0.3">
      <c r="A455" s="5">
        <v>146100</v>
      </c>
      <c r="B455" s="4" t="s">
        <v>1223</v>
      </c>
      <c r="C455" s="3">
        <f>IFERROR(VLOOKUP($A455,'indicadores propios'!$A$4:$I$2026,'indicadores propios'!D$2,FALSE),0)</f>
        <v>0</v>
      </c>
      <c r="D455" s="3">
        <f>IFERROR(VLOOKUP($A455,'indicadores propios'!$A$4:$I$2026,'indicadores propios'!E$2,FALSE),0)</f>
        <v>0</v>
      </c>
      <c r="E455" s="3">
        <f>IFERROR(VLOOKUP($A455,'indicadores propios'!$A$4:$I$2026,'indicadores propios'!F$2,FALSE),0)</f>
        <v>0</v>
      </c>
      <c r="F455" s="3">
        <f>IFERROR(VLOOKUP($A455,'indicadores propios'!$A$4:$I$2026,'indicadores propios'!G$2,FALSE),0)</f>
        <v>0</v>
      </c>
      <c r="G455" s="3">
        <f>IFERROR(VLOOKUP($A455,'indicadores propios'!$A$4:$I$2026,'indicadores propios'!H$2,FALSE),0)</f>
        <v>0</v>
      </c>
      <c r="H455" s="3">
        <f>IFERROR(VLOOKUP($A455,'indicadores propios'!$A$4:$I$2026,'indicadores propios'!I$2,FALSE),0)</f>
        <v>0</v>
      </c>
    </row>
    <row r="456" spans="1:8" x14ac:dyDescent="0.3">
      <c r="A456" s="5">
        <v>146105</v>
      </c>
      <c r="B456" s="4" t="s">
        <v>1172</v>
      </c>
      <c r="C456" s="3">
        <f>IFERROR(VLOOKUP($A456,'indicadores propios'!$A$4:$I$2026,'indicadores propios'!D$2,FALSE),0)</f>
        <v>0</v>
      </c>
      <c r="D456" s="3">
        <f>IFERROR(VLOOKUP($A456,'indicadores propios'!$A$4:$I$2026,'indicadores propios'!E$2,FALSE),0)</f>
        <v>0</v>
      </c>
      <c r="E456" s="3">
        <f>IFERROR(VLOOKUP($A456,'indicadores propios'!$A$4:$I$2026,'indicadores propios'!F$2,FALSE),0)</f>
        <v>0</v>
      </c>
      <c r="F456" s="3">
        <f>IFERROR(VLOOKUP($A456,'indicadores propios'!$A$4:$I$2026,'indicadores propios'!G$2,FALSE),0)</f>
        <v>0</v>
      </c>
      <c r="G456" s="3">
        <f>IFERROR(VLOOKUP($A456,'indicadores propios'!$A$4:$I$2026,'indicadores propios'!H$2,FALSE),0)</f>
        <v>0</v>
      </c>
      <c r="H456" s="3">
        <f>IFERROR(VLOOKUP($A456,'indicadores propios'!$A$4:$I$2026,'indicadores propios'!I$2,FALSE),0)</f>
        <v>0</v>
      </c>
    </row>
    <row r="457" spans="1:8" x14ac:dyDescent="0.3">
      <c r="A457" s="5">
        <v>146110</v>
      </c>
      <c r="B457" s="4" t="s">
        <v>1171</v>
      </c>
      <c r="C457" s="3">
        <f>IFERROR(VLOOKUP($A457,'indicadores propios'!$A$4:$I$2026,'indicadores propios'!D$2,FALSE),0)</f>
        <v>0</v>
      </c>
      <c r="D457" s="3">
        <f>IFERROR(VLOOKUP($A457,'indicadores propios'!$A$4:$I$2026,'indicadores propios'!E$2,FALSE),0)</f>
        <v>0</v>
      </c>
      <c r="E457" s="3">
        <f>IFERROR(VLOOKUP($A457,'indicadores propios'!$A$4:$I$2026,'indicadores propios'!F$2,FALSE),0)</f>
        <v>0</v>
      </c>
      <c r="F457" s="3">
        <f>IFERROR(VLOOKUP($A457,'indicadores propios'!$A$4:$I$2026,'indicadores propios'!G$2,FALSE),0)</f>
        <v>0</v>
      </c>
      <c r="G457" s="3">
        <f>IFERROR(VLOOKUP($A457,'indicadores propios'!$A$4:$I$2026,'indicadores propios'!H$2,FALSE),0)</f>
        <v>0</v>
      </c>
      <c r="H457" s="3">
        <f>IFERROR(VLOOKUP($A457,'indicadores propios'!$A$4:$I$2026,'indicadores propios'!I$2,FALSE),0)</f>
        <v>0</v>
      </c>
    </row>
    <row r="458" spans="1:8" x14ac:dyDescent="0.3">
      <c r="A458" s="5">
        <v>146115</v>
      </c>
      <c r="B458" s="4" t="s">
        <v>1170</v>
      </c>
      <c r="C458" s="3">
        <f>IFERROR(VLOOKUP($A458,'indicadores propios'!$A$4:$I$2026,'indicadores propios'!D$2,FALSE),0)</f>
        <v>0</v>
      </c>
      <c r="D458" s="3">
        <f>IFERROR(VLOOKUP($A458,'indicadores propios'!$A$4:$I$2026,'indicadores propios'!E$2,FALSE),0)</f>
        <v>0</v>
      </c>
      <c r="E458" s="3">
        <f>IFERROR(VLOOKUP($A458,'indicadores propios'!$A$4:$I$2026,'indicadores propios'!F$2,FALSE),0)</f>
        <v>0</v>
      </c>
      <c r="F458" s="3">
        <f>IFERROR(VLOOKUP($A458,'indicadores propios'!$A$4:$I$2026,'indicadores propios'!G$2,FALSE),0)</f>
        <v>0</v>
      </c>
      <c r="G458" s="3">
        <f>IFERROR(VLOOKUP($A458,'indicadores propios'!$A$4:$I$2026,'indicadores propios'!H$2,FALSE),0)</f>
        <v>0</v>
      </c>
      <c r="H458" s="3">
        <f>IFERROR(VLOOKUP($A458,'indicadores propios'!$A$4:$I$2026,'indicadores propios'!I$2,FALSE),0)</f>
        <v>0</v>
      </c>
    </row>
    <row r="459" spans="1:8" x14ac:dyDescent="0.3">
      <c r="A459" s="5">
        <v>146120</v>
      </c>
      <c r="B459" s="4" t="s">
        <v>1169</v>
      </c>
      <c r="C459" s="3">
        <f>IFERROR(VLOOKUP($A459,'indicadores propios'!$A$4:$I$2026,'indicadores propios'!D$2,FALSE),0)</f>
        <v>0</v>
      </c>
      <c r="D459" s="3">
        <f>IFERROR(VLOOKUP($A459,'indicadores propios'!$A$4:$I$2026,'indicadores propios'!E$2,FALSE),0)</f>
        <v>0</v>
      </c>
      <c r="E459" s="3">
        <f>IFERROR(VLOOKUP($A459,'indicadores propios'!$A$4:$I$2026,'indicadores propios'!F$2,FALSE),0)</f>
        <v>0</v>
      </c>
      <c r="F459" s="3">
        <f>IFERROR(VLOOKUP($A459,'indicadores propios'!$A$4:$I$2026,'indicadores propios'!G$2,FALSE),0)</f>
        <v>0</v>
      </c>
      <c r="G459" s="3">
        <f>IFERROR(VLOOKUP($A459,'indicadores propios'!$A$4:$I$2026,'indicadores propios'!H$2,FALSE),0)</f>
        <v>0</v>
      </c>
      <c r="H459" s="3">
        <f>IFERROR(VLOOKUP($A459,'indicadores propios'!$A$4:$I$2026,'indicadores propios'!I$2,FALSE),0)</f>
        <v>0</v>
      </c>
    </row>
    <row r="460" spans="1:8" x14ac:dyDescent="0.3">
      <c r="A460" s="5">
        <v>146125</v>
      </c>
      <c r="B460" s="4" t="s">
        <v>1168</v>
      </c>
      <c r="C460" s="3">
        <f>IFERROR(VLOOKUP($A460,'indicadores propios'!$A$4:$I$2026,'indicadores propios'!D$2,FALSE),0)</f>
        <v>0</v>
      </c>
      <c r="D460" s="3">
        <f>IFERROR(VLOOKUP($A460,'indicadores propios'!$A$4:$I$2026,'indicadores propios'!E$2,FALSE),0)</f>
        <v>0</v>
      </c>
      <c r="E460" s="3">
        <f>IFERROR(VLOOKUP($A460,'indicadores propios'!$A$4:$I$2026,'indicadores propios'!F$2,FALSE),0)</f>
        <v>0</v>
      </c>
      <c r="F460" s="3">
        <f>IFERROR(VLOOKUP($A460,'indicadores propios'!$A$4:$I$2026,'indicadores propios'!G$2,FALSE),0)</f>
        <v>0</v>
      </c>
      <c r="G460" s="3">
        <f>IFERROR(VLOOKUP($A460,'indicadores propios'!$A$4:$I$2026,'indicadores propios'!H$2,FALSE),0)</f>
        <v>0</v>
      </c>
      <c r="H460" s="3">
        <f>IFERROR(VLOOKUP($A460,'indicadores propios'!$A$4:$I$2026,'indicadores propios'!I$2,FALSE),0)</f>
        <v>0</v>
      </c>
    </row>
    <row r="461" spans="1:8" x14ac:dyDescent="0.3">
      <c r="A461" s="5">
        <v>146200</v>
      </c>
      <c r="B461" s="4" t="s">
        <v>1222</v>
      </c>
      <c r="C461" s="3">
        <f>IFERROR(VLOOKUP($A461,'indicadores propios'!$A$4:$I$2026,'indicadores propios'!D$2,FALSE),0)</f>
        <v>0</v>
      </c>
      <c r="D461" s="3">
        <f>IFERROR(VLOOKUP($A461,'indicadores propios'!$A$4:$I$2026,'indicadores propios'!E$2,FALSE),0)</f>
        <v>0</v>
      </c>
      <c r="E461" s="3">
        <f>IFERROR(VLOOKUP($A461,'indicadores propios'!$A$4:$I$2026,'indicadores propios'!F$2,FALSE),0)</f>
        <v>0</v>
      </c>
      <c r="F461" s="3">
        <f>IFERROR(VLOOKUP($A461,'indicadores propios'!$A$4:$I$2026,'indicadores propios'!G$2,FALSE),0)</f>
        <v>0</v>
      </c>
      <c r="G461" s="3">
        <f>IFERROR(VLOOKUP($A461,'indicadores propios'!$A$4:$I$2026,'indicadores propios'!H$2,FALSE),0)</f>
        <v>0</v>
      </c>
      <c r="H461" s="3">
        <f>IFERROR(VLOOKUP($A461,'indicadores propios'!$A$4:$I$2026,'indicadores propios'!I$2,FALSE),0)</f>
        <v>0</v>
      </c>
    </row>
    <row r="462" spans="1:8" x14ac:dyDescent="0.3">
      <c r="A462" s="5">
        <v>146205</v>
      </c>
      <c r="B462" s="4" t="s">
        <v>1172</v>
      </c>
      <c r="C462" s="3">
        <f>IFERROR(VLOOKUP($A462,'indicadores propios'!$A$4:$I$2026,'indicadores propios'!D$2,FALSE),0)</f>
        <v>0</v>
      </c>
      <c r="D462" s="3">
        <f>IFERROR(VLOOKUP($A462,'indicadores propios'!$A$4:$I$2026,'indicadores propios'!E$2,FALSE),0)</f>
        <v>0</v>
      </c>
      <c r="E462" s="3">
        <f>IFERROR(VLOOKUP($A462,'indicadores propios'!$A$4:$I$2026,'indicadores propios'!F$2,FALSE),0)</f>
        <v>0</v>
      </c>
      <c r="F462" s="3">
        <f>IFERROR(VLOOKUP($A462,'indicadores propios'!$A$4:$I$2026,'indicadores propios'!G$2,FALSE),0)</f>
        <v>0</v>
      </c>
      <c r="G462" s="3">
        <f>IFERROR(VLOOKUP($A462,'indicadores propios'!$A$4:$I$2026,'indicadores propios'!H$2,FALSE),0)</f>
        <v>0</v>
      </c>
      <c r="H462" s="3">
        <f>IFERROR(VLOOKUP($A462,'indicadores propios'!$A$4:$I$2026,'indicadores propios'!I$2,FALSE),0)</f>
        <v>0</v>
      </c>
    </row>
    <row r="463" spans="1:8" x14ac:dyDescent="0.3">
      <c r="A463" s="5">
        <v>146210</v>
      </c>
      <c r="B463" s="4" t="s">
        <v>1171</v>
      </c>
      <c r="C463" s="3">
        <f>IFERROR(VLOOKUP($A463,'indicadores propios'!$A$4:$I$2026,'indicadores propios'!D$2,FALSE),0)</f>
        <v>0</v>
      </c>
      <c r="D463" s="3">
        <f>IFERROR(VLOOKUP($A463,'indicadores propios'!$A$4:$I$2026,'indicadores propios'!E$2,FALSE),0)</f>
        <v>0</v>
      </c>
      <c r="E463" s="3">
        <f>IFERROR(VLOOKUP($A463,'indicadores propios'!$A$4:$I$2026,'indicadores propios'!F$2,FALSE),0)</f>
        <v>0</v>
      </c>
      <c r="F463" s="3">
        <f>IFERROR(VLOOKUP($A463,'indicadores propios'!$A$4:$I$2026,'indicadores propios'!G$2,FALSE),0)</f>
        <v>0</v>
      </c>
      <c r="G463" s="3">
        <f>IFERROR(VLOOKUP($A463,'indicadores propios'!$A$4:$I$2026,'indicadores propios'!H$2,FALSE),0)</f>
        <v>0</v>
      </c>
      <c r="H463" s="3">
        <f>IFERROR(VLOOKUP($A463,'indicadores propios'!$A$4:$I$2026,'indicadores propios'!I$2,FALSE),0)</f>
        <v>0</v>
      </c>
    </row>
    <row r="464" spans="1:8" x14ac:dyDescent="0.3">
      <c r="A464" s="5">
        <v>146215</v>
      </c>
      <c r="B464" s="4" t="s">
        <v>1170</v>
      </c>
      <c r="C464" s="3">
        <f>IFERROR(VLOOKUP($A464,'indicadores propios'!$A$4:$I$2026,'indicadores propios'!D$2,FALSE),0)</f>
        <v>0</v>
      </c>
      <c r="D464" s="3">
        <f>IFERROR(VLOOKUP($A464,'indicadores propios'!$A$4:$I$2026,'indicadores propios'!E$2,FALSE),0)</f>
        <v>0</v>
      </c>
      <c r="E464" s="3">
        <f>IFERROR(VLOOKUP($A464,'indicadores propios'!$A$4:$I$2026,'indicadores propios'!F$2,FALSE),0)</f>
        <v>0</v>
      </c>
      <c r="F464" s="3">
        <f>IFERROR(VLOOKUP($A464,'indicadores propios'!$A$4:$I$2026,'indicadores propios'!G$2,FALSE),0)</f>
        <v>0</v>
      </c>
      <c r="G464" s="3">
        <f>IFERROR(VLOOKUP($A464,'indicadores propios'!$A$4:$I$2026,'indicadores propios'!H$2,FALSE),0)</f>
        <v>0</v>
      </c>
      <c r="H464" s="3">
        <f>IFERROR(VLOOKUP($A464,'indicadores propios'!$A$4:$I$2026,'indicadores propios'!I$2,FALSE),0)</f>
        <v>0</v>
      </c>
    </row>
    <row r="465" spans="1:8" x14ac:dyDescent="0.3">
      <c r="A465" s="5">
        <v>146220</v>
      </c>
      <c r="B465" s="4" t="s">
        <v>1169</v>
      </c>
      <c r="C465" s="3">
        <f>IFERROR(VLOOKUP($A465,'indicadores propios'!$A$4:$I$2026,'indicadores propios'!D$2,FALSE),0)</f>
        <v>0</v>
      </c>
      <c r="D465" s="3">
        <f>IFERROR(VLOOKUP($A465,'indicadores propios'!$A$4:$I$2026,'indicadores propios'!E$2,FALSE),0)</f>
        <v>0</v>
      </c>
      <c r="E465" s="3">
        <f>IFERROR(VLOOKUP($A465,'indicadores propios'!$A$4:$I$2026,'indicadores propios'!F$2,FALSE),0)</f>
        <v>0</v>
      </c>
      <c r="F465" s="3">
        <f>IFERROR(VLOOKUP($A465,'indicadores propios'!$A$4:$I$2026,'indicadores propios'!G$2,FALSE),0)</f>
        <v>0</v>
      </c>
      <c r="G465" s="3">
        <f>IFERROR(VLOOKUP($A465,'indicadores propios'!$A$4:$I$2026,'indicadores propios'!H$2,FALSE),0)</f>
        <v>0</v>
      </c>
      <c r="H465" s="3">
        <f>IFERROR(VLOOKUP($A465,'indicadores propios'!$A$4:$I$2026,'indicadores propios'!I$2,FALSE),0)</f>
        <v>0</v>
      </c>
    </row>
    <row r="466" spans="1:8" x14ac:dyDescent="0.3">
      <c r="A466" s="5">
        <v>146225</v>
      </c>
      <c r="B466" s="4" t="s">
        <v>1168</v>
      </c>
      <c r="C466" s="3">
        <f>IFERROR(VLOOKUP($A466,'indicadores propios'!$A$4:$I$2026,'indicadores propios'!D$2,FALSE),0)</f>
        <v>0</v>
      </c>
      <c r="D466" s="3">
        <f>IFERROR(VLOOKUP($A466,'indicadores propios'!$A$4:$I$2026,'indicadores propios'!E$2,FALSE),0)</f>
        <v>0</v>
      </c>
      <c r="E466" s="3">
        <f>IFERROR(VLOOKUP($A466,'indicadores propios'!$A$4:$I$2026,'indicadores propios'!F$2,FALSE),0)</f>
        <v>0</v>
      </c>
      <c r="F466" s="3">
        <f>IFERROR(VLOOKUP($A466,'indicadores propios'!$A$4:$I$2026,'indicadores propios'!G$2,FALSE),0)</f>
        <v>0</v>
      </c>
      <c r="G466" s="3">
        <f>IFERROR(VLOOKUP($A466,'indicadores propios'!$A$4:$I$2026,'indicadores propios'!H$2,FALSE),0)</f>
        <v>0</v>
      </c>
      <c r="H466" s="3">
        <f>IFERROR(VLOOKUP($A466,'indicadores propios'!$A$4:$I$2026,'indicadores propios'!I$2,FALSE),0)</f>
        <v>0</v>
      </c>
    </row>
    <row r="467" spans="1:8" x14ac:dyDescent="0.3">
      <c r="A467" s="5">
        <v>146300</v>
      </c>
      <c r="B467" s="4" t="s">
        <v>1221</v>
      </c>
      <c r="C467" s="3">
        <f>IFERROR(VLOOKUP($A467,'indicadores propios'!$A$4:$I$2026,'indicadores propios'!D$2,FALSE),0)</f>
        <v>0</v>
      </c>
      <c r="D467" s="3">
        <f>IFERROR(VLOOKUP($A467,'indicadores propios'!$A$4:$I$2026,'indicadores propios'!E$2,FALSE),0)</f>
        <v>0</v>
      </c>
      <c r="E467" s="3">
        <f>IFERROR(VLOOKUP($A467,'indicadores propios'!$A$4:$I$2026,'indicadores propios'!F$2,FALSE),0)</f>
        <v>0</v>
      </c>
      <c r="F467" s="3">
        <f>IFERROR(VLOOKUP($A467,'indicadores propios'!$A$4:$I$2026,'indicadores propios'!G$2,FALSE),0)</f>
        <v>0</v>
      </c>
      <c r="G467" s="3">
        <f>IFERROR(VLOOKUP($A467,'indicadores propios'!$A$4:$I$2026,'indicadores propios'!H$2,FALSE),0)</f>
        <v>0</v>
      </c>
      <c r="H467" s="3">
        <f>IFERROR(VLOOKUP($A467,'indicadores propios'!$A$4:$I$2026,'indicadores propios'!I$2,FALSE),0)</f>
        <v>0</v>
      </c>
    </row>
    <row r="468" spans="1:8" x14ac:dyDescent="0.3">
      <c r="A468" s="5">
        <v>146305</v>
      </c>
      <c r="B468" s="4" t="s">
        <v>1172</v>
      </c>
      <c r="C468" s="3">
        <f>IFERROR(VLOOKUP($A468,'indicadores propios'!$A$4:$I$2026,'indicadores propios'!D$2,FALSE),0)</f>
        <v>0</v>
      </c>
      <c r="D468" s="3">
        <f>IFERROR(VLOOKUP($A468,'indicadores propios'!$A$4:$I$2026,'indicadores propios'!E$2,FALSE),0)</f>
        <v>0</v>
      </c>
      <c r="E468" s="3">
        <f>IFERROR(VLOOKUP($A468,'indicadores propios'!$A$4:$I$2026,'indicadores propios'!F$2,FALSE),0)</f>
        <v>0</v>
      </c>
      <c r="F468" s="3">
        <f>IFERROR(VLOOKUP($A468,'indicadores propios'!$A$4:$I$2026,'indicadores propios'!G$2,FALSE),0)</f>
        <v>0</v>
      </c>
      <c r="G468" s="3">
        <f>IFERROR(VLOOKUP($A468,'indicadores propios'!$A$4:$I$2026,'indicadores propios'!H$2,FALSE),0)</f>
        <v>0</v>
      </c>
      <c r="H468" s="3">
        <f>IFERROR(VLOOKUP($A468,'indicadores propios'!$A$4:$I$2026,'indicadores propios'!I$2,FALSE),0)</f>
        <v>0</v>
      </c>
    </row>
    <row r="469" spans="1:8" x14ac:dyDescent="0.3">
      <c r="A469" s="5">
        <v>146310</v>
      </c>
      <c r="B469" s="4" t="s">
        <v>1171</v>
      </c>
      <c r="C469" s="3">
        <f>IFERROR(VLOOKUP($A469,'indicadores propios'!$A$4:$I$2026,'indicadores propios'!D$2,FALSE),0)</f>
        <v>0</v>
      </c>
      <c r="D469" s="3">
        <f>IFERROR(VLOOKUP($A469,'indicadores propios'!$A$4:$I$2026,'indicadores propios'!E$2,FALSE),0)</f>
        <v>0</v>
      </c>
      <c r="E469" s="3">
        <f>IFERROR(VLOOKUP($A469,'indicadores propios'!$A$4:$I$2026,'indicadores propios'!F$2,FALSE),0)</f>
        <v>0</v>
      </c>
      <c r="F469" s="3">
        <f>IFERROR(VLOOKUP($A469,'indicadores propios'!$A$4:$I$2026,'indicadores propios'!G$2,FALSE),0)</f>
        <v>0</v>
      </c>
      <c r="G469" s="3">
        <f>IFERROR(VLOOKUP($A469,'indicadores propios'!$A$4:$I$2026,'indicadores propios'!H$2,FALSE),0)</f>
        <v>0</v>
      </c>
      <c r="H469" s="3">
        <f>IFERROR(VLOOKUP($A469,'indicadores propios'!$A$4:$I$2026,'indicadores propios'!I$2,FALSE),0)</f>
        <v>0</v>
      </c>
    </row>
    <row r="470" spans="1:8" x14ac:dyDescent="0.3">
      <c r="A470" s="5">
        <v>146315</v>
      </c>
      <c r="B470" s="4" t="s">
        <v>1170</v>
      </c>
      <c r="C470" s="3">
        <f>IFERROR(VLOOKUP($A470,'indicadores propios'!$A$4:$I$2026,'indicadores propios'!D$2,FALSE),0)</f>
        <v>0</v>
      </c>
      <c r="D470" s="3">
        <f>IFERROR(VLOOKUP($A470,'indicadores propios'!$A$4:$I$2026,'indicadores propios'!E$2,FALSE),0)</f>
        <v>0</v>
      </c>
      <c r="E470" s="3">
        <f>IFERROR(VLOOKUP($A470,'indicadores propios'!$A$4:$I$2026,'indicadores propios'!F$2,FALSE),0)</f>
        <v>0</v>
      </c>
      <c r="F470" s="3">
        <f>IFERROR(VLOOKUP($A470,'indicadores propios'!$A$4:$I$2026,'indicadores propios'!G$2,FALSE),0)</f>
        <v>0</v>
      </c>
      <c r="G470" s="3">
        <f>IFERROR(VLOOKUP($A470,'indicadores propios'!$A$4:$I$2026,'indicadores propios'!H$2,FALSE),0)</f>
        <v>0</v>
      </c>
      <c r="H470" s="3">
        <f>IFERROR(VLOOKUP($A470,'indicadores propios'!$A$4:$I$2026,'indicadores propios'!I$2,FALSE),0)</f>
        <v>0</v>
      </c>
    </row>
    <row r="471" spans="1:8" x14ac:dyDescent="0.3">
      <c r="A471" s="5">
        <v>146320</v>
      </c>
      <c r="B471" s="4" t="s">
        <v>1169</v>
      </c>
      <c r="C471" s="3">
        <f>IFERROR(VLOOKUP($A471,'indicadores propios'!$A$4:$I$2026,'indicadores propios'!D$2,FALSE),0)</f>
        <v>0</v>
      </c>
      <c r="D471" s="3">
        <f>IFERROR(VLOOKUP($A471,'indicadores propios'!$A$4:$I$2026,'indicadores propios'!E$2,FALSE),0)</f>
        <v>0</v>
      </c>
      <c r="E471" s="3">
        <f>IFERROR(VLOOKUP($A471,'indicadores propios'!$A$4:$I$2026,'indicadores propios'!F$2,FALSE),0)</f>
        <v>0</v>
      </c>
      <c r="F471" s="3">
        <f>IFERROR(VLOOKUP($A471,'indicadores propios'!$A$4:$I$2026,'indicadores propios'!G$2,FALSE),0)</f>
        <v>0</v>
      </c>
      <c r="G471" s="3">
        <f>IFERROR(VLOOKUP($A471,'indicadores propios'!$A$4:$I$2026,'indicadores propios'!H$2,FALSE),0)</f>
        <v>0</v>
      </c>
      <c r="H471" s="3">
        <f>IFERROR(VLOOKUP($A471,'indicadores propios'!$A$4:$I$2026,'indicadores propios'!I$2,FALSE),0)</f>
        <v>0</v>
      </c>
    </row>
    <row r="472" spans="1:8" x14ac:dyDescent="0.3">
      <c r="A472" s="5">
        <v>146325</v>
      </c>
      <c r="B472" s="4" t="s">
        <v>1168</v>
      </c>
      <c r="C472" s="3">
        <f>IFERROR(VLOOKUP($A472,'indicadores propios'!$A$4:$I$2026,'indicadores propios'!D$2,FALSE),0)</f>
        <v>0</v>
      </c>
      <c r="D472" s="3">
        <f>IFERROR(VLOOKUP($A472,'indicadores propios'!$A$4:$I$2026,'indicadores propios'!E$2,FALSE),0)</f>
        <v>0</v>
      </c>
      <c r="E472" s="3">
        <f>IFERROR(VLOOKUP($A472,'indicadores propios'!$A$4:$I$2026,'indicadores propios'!F$2,FALSE),0)</f>
        <v>0</v>
      </c>
      <c r="F472" s="3">
        <f>IFERROR(VLOOKUP($A472,'indicadores propios'!$A$4:$I$2026,'indicadores propios'!G$2,FALSE),0)</f>
        <v>0</v>
      </c>
      <c r="G472" s="3">
        <f>IFERROR(VLOOKUP($A472,'indicadores propios'!$A$4:$I$2026,'indicadores propios'!H$2,FALSE),0)</f>
        <v>0</v>
      </c>
      <c r="H472" s="3">
        <f>IFERROR(VLOOKUP($A472,'indicadores propios'!$A$4:$I$2026,'indicadores propios'!I$2,FALSE),0)</f>
        <v>0</v>
      </c>
    </row>
    <row r="473" spans="1:8" x14ac:dyDescent="0.3">
      <c r="A473" s="5">
        <v>146330</v>
      </c>
      <c r="B473" s="4" t="s">
        <v>1207</v>
      </c>
      <c r="C473" s="3">
        <f>IFERROR(VLOOKUP($A473,'indicadores propios'!$A$4:$I$2026,'indicadores propios'!D$2,FALSE),0)</f>
        <v>0</v>
      </c>
      <c r="D473" s="3">
        <f>IFERROR(VLOOKUP($A473,'indicadores propios'!$A$4:$I$2026,'indicadores propios'!E$2,FALSE),0)</f>
        <v>0</v>
      </c>
      <c r="E473" s="3">
        <f>IFERROR(VLOOKUP($A473,'indicadores propios'!$A$4:$I$2026,'indicadores propios'!F$2,FALSE),0)</f>
        <v>0</v>
      </c>
      <c r="F473" s="3">
        <f>IFERROR(VLOOKUP($A473,'indicadores propios'!$A$4:$I$2026,'indicadores propios'!G$2,FALSE),0)</f>
        <v>0</v>
      </c>
      <c r="G473" s="3">
        <f>IFERROR(VLOOKUP($A473,'indicadores propios'!$A$4:$I$2026,'indicadores propios'!H$2,FALSE),0)</f>
        <v>0</v>
      </c>
      <c r="H473" s="3">
        <f>IFERROR(VLOOKUP($A473,'indicadores propios'!$A$4:$I$2026,'indicadores propios'!I$2,FALSE),0)</f>
        <v>0</v>
      </c>
    </row>
    <row r="474" spans="1:8" x14ac:dyDescent="0.3">
      <c r="A474" s="5">
        <v>146400</v>
      </c>
      <c r="B474" s="4" t="s">
        <v>1220</v>
      </c>
      <c r="C474" s="3">
        <f>IFERROR(VLOOKUP($A474,'indicadores propios'!$A$4:$I$2026,'indicadores propios'!D$2,FALSE),0)</f>
        <v>0</v>
      </c>
      <c r="D474" s="3">
        <f>IFERROR(VLOOKUP($A474,'indicadores propios'!$A$4:$I$2026,'indicadores propios'!E$2,FALSE),0)</f>
        <v>0</v>
      </c>
      <c r="E474" s="3">
        <f>IFERROR(VLOOKUP($A474,'indicadores propios'!$A$4:$I$2026,'indicadores propios'!F$2,FALSE),0)</f>
        <v>0</v>
      </c>
      <c r="F474" s="3">
        <f>IFERROR(VLOOKUP($A474,'indicadores propios'!$A$4:$I$2026,'indicadores propios'!G$2,FALSE),0)</f>
        <v>0</v>
      </c>
      <c r="G474" s="3">
        <f>IFERROR(VLOOKUP($A474,'indicadores propios'!$A$4:$I$2026,'indicadores propios'!H$2,FALSE),0)</f>
        <v>0</v>
      </c>
      <c r="H474" s="3">
        <f>IFERROR(VLOOKUP($A474,'indicadores propios'!$A$4:$I$2026,'indicadores propios'!I$2,FALSE),0)</f>
        <v>0</v>
      </c>
    </row>
    <row r="475" spans="1:8" x14ac:dyDescent="0.3">
      <c r="A475" s="5">
        <v>146405</v>
      </c>
      <c r="B475" s="4" t="s">
        <v>1172</v>
      </c>
      <c r="C475" s="3">
        <f>IFERROR(VLOOKUP($A475,'indicadores propios'!$A$4:$I$2026,'indicadores propios'!D$2,FALSE),0)</f>
        <v>0</v>
      </c>
      <c r="D475" s="3">
        <f>IFERROR(VLOOKUP($A475,'indicadores propios'!$A$4:$I$2026,'indicadores propios'!E$2,FALSE),0)</f>
        <v>0</v>
      </c>
      <c r="E475" s="3">
        <f>IFERROR(VLOOKUP($A475,'indicadores propios'!$A$4:$I$2026,'indicadores propios'!F$2,FALSE),0)</f>
        <v>0</v>
      </c>
      <c r="F475" s="3">
        <f>IFERROR(VLOOKUP($A475,'indicadores propios'!$A$4:$I$2026,'indicadores propios'!G$2,FALSE),0)</f>
        <v>0</v>
      </c>
      <c r="G475" s="3">
        <f>IFERROR(VLOOKUP($A475,'indicadores propios'!$A$4:$I$2026,'indicadores propios'!H$2,FALSE),0)</f>
        <v>0</v>
      </c>
      <c r="H475" s="3">
        <f>IFERROR(VLOOKUP($A475,'indicadores propios'!$A$4:$I$2026,'indicadores propios'!I$2,FALSE),0)</f>
        <v>0</v>
      </c>
    </row>
    <row r="476" spans="1:8" x14ac:dyDescent="0.3">
      <c r="A476" s="5">
        <v>146410</v>
      </c>
      <c r="B476" s="4" t="s">
        <v>1171</v>
      </c>
      <c r="C476" s="3">
        <f>IFERROR(VLOOKUP($A476,'indicadores propios'!$A$4:$I$2026,'indicadores propios'!D$2,FALSE),0)</f>
        <v>0</v>
      </c>
      <c r="D476" s="3">
        <f>IFERROR(VLOOKUP($A476,'indicadores propios'!$A$4:$I$2026,'indicadores propios'!E$2,FALSE),0)</f>
        <v>0</v>
      </c>
      <c r="E476" s="3">
        <f>IFERROR(VLOOKUP($A476,'indicadores propios'!$A$4:$I$2026,'indicadores propios'!F$2,FALSE),0)</f>
        <v>0</v>
      </c>
      <c r="F476" s="3">
        <f>IFERROR(VLOOKUP($A476,'indicadores propios'!$A$4:$I$2026,'indicadores propios'!G$2,FALSE),0)</f>
        <v>0</v>
      </c>
      <c r="G476" s="3">
        <f>IFERROR(VLOOKUP($A476,'indicadores propios'!$A$4:$I$2026,'indicadores propios'!H$2,FALSE),0)</f>
        <v>0</v>
      </c>
      <c r="H476" s="3">
        <f>IFERROR(VLOOKUP($A476,'indicadores propios'!$A$4:$I$2026,'indicadores propios'!I$2,FALSE),0)</f>
        <v>0</v>
      </c>
    </row>
    <row r="477" spans="1:8" x14ac:dyDescent="0.3">
      <c r="A477" s="5">
        <v>146415</v>
      </c>
      <c r="B477" s="4" t="s">
        <v>1170</v>
      </c>
      <c r="C477" s="3">
        <f>IFERROR(VLOOKUP($A477,'indicadores propios'!$A$4:$I$2026,'indicadores propios'!D$2,FALSE),0)</f>
        <v>0</v>
      </c>
      <c r="D477" s="3">
        <f>IFERROR(VLOOKUP($A477,'indicadores propios'!$A$4:$I$2026,'indicadores propios'!E$2,FALSE),0)</f>
        <v>0</v>
      </c>
      <c r="E477" s="3">
        <f>IFERROR(VLOOKUP($A477,'indicadores propios'!$A$4:$I$2026,'indicadores propios'!F$2,FALSE),0)</f>
        <v>0</v>
      </c>
      <c r="F477" s="3">
        <f>IFERROR(VLOOKUP($A477,'indicadores propios'!$A$4:$I$2026,'indicadores propios'!G$2,FALSE),0)</f>
        <v>0</v>
      </c>
      <c r="G477" s="3">
        <f>IFERROR(VLOOKUP($A477,'indicadores propios'!$A$4:$I$2026,'indicadores propios'!H$2,FALSE),0)</f>
        <v>0</v>
      </c>
      <c r="H477" s="3">
        <f>IFERROR(VLOOKUP($A477,'indicadores propios'!$A$4:$I$2026,'indicadores propios'!I$2,FALSE),0)</f>
        <v>0</v>
      </c>
    </row>
    <row r="478" spans="1:8" x14ac:dyDescent="0.3">
      <c r="A478" s="5">
        <v>146420</v>
      </c>
      <c r="B478" s="4" t="s">
        <v>1169</v>
      </c>
      <c r="C478" s="3">
        <f>IFERROR(VLOOKUP($A478,'indicadores propios'!$A$4:$I$2026,'indicadores propios'!D$2,FALSE),0)</f>
        <v>0</v>
      </c>
      <c r="D478" s="3">
        <f>IFERROR(VLOOKUP($A478,'indicadores propios'!$A$4:$I$2026,'indicadores propios'!E$2,FALSE),0)</f>
        <v>0</v>
      </c>
      <c r="E478" s="3">
        <f>IFERROR(VLOOKUP($A478,'indicadores propios'!$A$4:$I$2026,'indicadores propios'!F$2,FALSE),0)</f>
        <v>0</v>
      </c>
      <c r="F478" s="3">
        <f>IFERROR(VLOOKUP($A478,'indicadores propios'!$A$4:$I$2026,'indicadores propios'!G$2,FALSE),0)</f>
        <v>0</v>
      </c>
      <c r="G478" s="3">
        <f>IFERROR(VLOOKUP($A478,'indicadores propios'!$A$4:$I$2026,'indicadores propios'!H$2,FALSE),0)</f>
        <v>0</v>
      </c>
      <c r="H478" s="3">
        <f>IFERROR(VLOOKUP($A478,'indicadores propios'!$A$4:$I$2026,'indicadores propios'!I$2,FALSE),0)</f>
        <v>0</v>
      </c>
    </row>
    <row r="479" spans="1:8" x14ac:dyDescent="0.3">
      <c r="A479" s="5">
        <v>146425</v>
      </c>
      <c r="B479" s="4" t="s">
        <v>1168</v>
      </c>
      <c r="C479" s="3">
        <f>IFERROR(VLOOKUP($A479,'indicadores propios'!$A$4:$I$2026,'indicadores propios'!D$2,FALSE),0)</f>
        <v>0</v>
      </c>
      <c r="D479" s="3">
        <f>IFERROR(VLOOKUP($A479,'indicadores propios'!$A$4:$I$2026,'indicadores propios'!E$2,FALSE),0)</f>
        <v>0</v>
      </c>
      <c r="E479" s="3">
        <f>IFERROR(VLOOKUP($A479,'indicadores propios'!$A$4:$I$2026,'indicadores propios'!F$2,FALSE),0)</f>
        <v>0</v>
      </c>
      <c r="F479" s="3">
        <f>IFERROR(VLOOKUP($A479,'indicadores propios'!$A$4:$I$2026,'indicadores propios'!G$2,FALSE),0)</f>
        <v>0</v>
      </c>
      <c r="G479" s="3">
        <f>IFERROR(VLOOKUP($A479,'indicadores propios'!$A$4:$I$2026,'indicadores propios'!H$2,FALSE),0)</f>
        <v>0</v>
      </c>
      <c r="H479" s="3">
        <f>IFERROR(VLOOKUP($A479,'indicadores propios'!$A$4:$I$2026,'indicadores propios'!I$2,FALSE),0)</f>
        <v>0</v>
      </c>
    </row>
    <row r="480" spans="1:8" x14ac:dyDescent="0.3">
      <c r="A480" s="5">
        <v>146430</v>
      </c>
      <c r="B480" s="4" t="s">
        <v>1205</v>
      </c>
      <c r="C480" s="3">
        <f>IFERROR(VLOOKUP($A480,'indicadores propios'!$A$4:$I$2026,'indicadores propios'!D$2,FALSE),0)</f>
        <v>0</v>
      </c>
      <c r="D480" s="3">
        <f>IFERROR(VLOOKUP($A480,'indicadores propios'!$A$4:$I$2026,'indicadores propios'!E$2,FALSE),0)</f>
        <v>0</v>
      </c>
      <c r="E480" s="3">
        <f>IFERROR(VLOOKUP($A480,'indicadores propios'!$A$4:$I$2026,'indicadores propios'!F$2,FALSE),0)</f>
        <v>0</v>
      </c>
      <c r="F480" s="3">
        <f>IFERROR(VLOOKUP($A480,'indicadores propios'!$A$4:$I$2026,'indicadores propios'!G$2,FALSE),0)</f>
        <v>0</v>
      </c>
      <c r="G480" s="3">
        <f>IFERROR(VLOOKUP($A480,'indicadores propios'!$A$4:$I$2026,'indicadores propios'!H$2,FALSE),0)</f>
        <v>0</v>
      </c>
      <c r="H480" s="3">
        <f>IFERROR(VLOOKUP($A480,'indicadores propios'!$A$4:$I$2026,'indicadores propios'!I$2,FALSE),0)</f>
        <v>0</v>
      </c>
    </row>
    <row r="481" spans="1:8" x14ac:dyDescent="0.3">
      <c r="A481" s="5">
        <v>146500</v>
      </c>
      <c r="B481" s="4" t="s">
        <v>1219</v>
      </c>
      <c r="C481" s="3">
        <f>IFERROR(VLOOKUP($A481,'indicadores propios'!$A$4:$I$2026,'indicadores propios'!D$2,FALSE),0)</f>
        <v>0</v>
      </c>
      <c r="D481" s="3">
        <f>IFERROR(VLOOKUP($A481,'indicadores propios'!$A$4:$I$2026,'indicadores propios'!E$2,FALSE),0)</f>
        <v>0</v>
      </c>
      <c r="E481" s="3">
        <f>IFERROR(VLOOKUP($A481,'indicadores propios'!$A$4:$I$2026,'indicadores propios'!F$2,FALSE),0)</f>
        <v>0</v>
      </c>
      <c r="F481" s="3">
        <f>IFERROR(VLOOKUP($A481,'indicadores propios'!$A$4:$I$2026,'indicadores propios'!G$2,FALSE),0)</f>
        <v>0</v>
      </c>
      <c r="G481" s="3">
        <f>IFERROR(VLOOKUP($A481,'indicadores propios'!$A$4:$I$2026,'indicadores propios'!H$2,FALSE),0)</f>
        <v>0</v>
      </c>
      <c r="H481" s="3">
        <f>IFERROR(VLOOKUP($A481,'indicadores propios'!$A$4:$I$2026,'indicadores propios'!I$2,FALSE),0)</f>
        <v>0</v>
      </c>
    </row>
    <row r="482" spans="1:8" x14ac:dyDescent="0.3">
      <c r="A482" s="5">
        <v>146505</v>
      </c>
      <c r="B482" s="4" t="s">
        <v>1218</v>
      </c>
      <c r="C482" s="3">
        <f>IFERROR(VLOOKUP($A482,'indicadores propios'!$A$4:$I$2026,'indicadores propios'!D$2,FALSE),0)</f>
        <v>0</v>
      </c>
      <c r="D482" s="3">
        <f>IFERROR(VLOOKUP($A482,'indicadores propios'!$A$4:$I$2026,'indicadores propios'!E$2,FALSE),0)</f>
        <v>0</v>
      </c>
      <c r="E482" s="3">
        <f>IFERROR(VLOOKUP($A482,'indicadores propios'!$A$4:$I$2026,'indicadores propios'!F$2,FALSE),0)</f>
        <v>0</v>
      </c>
      <c r="F482" s="3">
        <f>IFERROR(VLOOKUP($A482,'indicadores propios'!$A$4:$I$2026,'indicadores propios'!G$2,FALSE),0)</f>
        <v>0</v>
      </c>
      <c r="G482" s="3">
        <f>IFERROR(VLOOKUP($A482,'indicadores propios'!$A$4:$I$2026,'indicadores propios'!H$2,FALSE),0)</f>
        <v>0</v>
      </c>
      <c r="H482" s="3">
        <f>IFERROR(VLOOKUP($A482,'indicadores propios'!$A$4:$I$2026,'indicadores propios'!I$2,FALSE),0)</f>
        <v>0</v>
      </c>
    </row>
    <row r="483" spans="1:8" x14ac:dyDescent="0.3">
      <c r="A483" s="5">
        <v>146510</v>
      </c>
      <c r="B483" s="4" t="s">
        <v>1217</v>
      </c>
      <c r="C483" s="3">
        <f>IFERROR(VLOOKUP($A483,'indicadores propios'!$A$4:$I$2026,'indicadores propios'!D$2,FALSE),0)</f>
        <v>0</v>
      </c>
      <c r="D483" s="3">
        <f>IFERROR(VLOOKUP($A483,'indicadores propios'!$A$4:$I$2026,'indicadores propios'!E$2,FALSE),0)</f>
        <v>0</v>
      </c>
      <c r="E483" s="3">
        <f>IFERROR(VLOOKUP($A483,'indicadores propios'!$A$4:$I$2026,'indicadores propios'!F$2,FALSE),0)</f>
        <v>0</v>
      </c>
      <c r="F483" s="3">
        <f>IFERROR(VLOOKUP($A483,'indicadores propios'!$A$4:$I$2026,'indicadores propios'!G$2,FALSE),0)</f>
        <v>0</v>
      </c>
      <c r="G483" s="3">
        <f>IFERROR(VLOOKUP($A483,'indicadores propios'!$A$4:$I$2026,'indicadores propios'!H$2,FALSE),0)</f>
        <v>0</v>
      </c>
      <c r="H483" s="3">
        <f>IFERROR(VLOOKUP($A483,'indicadores propios'!$A$4:$I$2026,'indicadores propios'!I$2,FALSE),0)</f>
        <v>0</v>
      </c>
    </row>
    <row r="484" spans="1:8" x14ac:dyDescent="0.3">
      <c r="A484" s="5">
        <v>146515</v>
      </c>
      <c r="B484" s="4" t="s">
        <v>1216</v>
      </c>
      <c r="C484" s="3">
        <f>IFERROR(VLOOKUP($A484,'indicadores propios'!$A$4:$I$2026,'indicadores propios'!D$2,FALSE),0)</f>
        <v>0</v>
      </c>
      <c r="D484" s="3">
        <f>IFERROR(VLOOKUP($A484,'indicadores propios'!$A$4:$I$2026,'indicadores propios'!E$2,FALSE),0)</f>
        <v>0</v>
      </c>
      <c r="E484" s="3">
        <f>IFERROR(VLOOKUP($A484,'indicadores propios'!$A$4:$I$2026,'indicadores propios'!F$2,FALSE),0)</f>
        <v>0</v>
      </c>
      <c r="F484" s="3">
        <f>IFERROR(VLOOKUP($A484,'indicadores propios'!$A$4:$I$2026,'indicadores propios'!G$2,FALSE),0)</f>
        <v>0</v>
      </c>
      <c r="G484" s="3">
        <f>IFERROR(VLOOKUP($A484,'indicadores propios'!$A$4:$I$2026,'indicadores propios'!H$2,FALSE),0)</f>
        <v>0</v>
      </c>
      <c r="H484" s="3">
        <f>IFERROR(VLOOKUP($A484,'indicadores propios'!$A$4:$I$2026,'indicadores propios'!I$2,FALSE),0)</f>
        <v>0</v>
      </c>
    </row>
    <row r="485" spans="1:8" x14ac:dyDescent="0.3">
      <c r="A485" s="5">
        <v>146520</v>
      </c>
      <c r="B485" s="4" t="s">
        <v>1215</v>
      </c>
      <c r="C485" s="3">
        <f>IFERROR(VLOOKUP($A485,'indicadores propios'!$A$4:$I$2026,'indicadores propios'!D$2,FALSE),0)</f>
        <v>0</v>
      </c>
      <c r="D485" s="3">
        <f>IFERROR(VLOOKUP($A485,'indicadores propios'!$A$4:$I$2026,'indicadores propios'!E$2,FALSE),0)</f>
        <v>0</v>
      </c>
      <c r="E485" s="3">
        <f>IFERROR(VLOOKUP($A485,'indicadores propios'!$A$4:$I$2026,'indicadores propios'!F$2,FALSE),0)</f>
        <v>0</v>
      </c>
      <c r="F485" s="3">
        <f>IFERROR(VLOOKUP($A485,'indicadores propios'!$A$4:$I$2026,'indicadores propios'!G$2,FALSE),0)</f>
        <v>0</v>
      </c>
      <c r="G485" s="3">
        <f>IFERROR(VLOOKUP($A485,'indicadores propios'!$A$4:$I$2026,'indicadores propios'!H$2,FALSE),0)</f>
        <v>0</v>
      </c>
      <c r="H485" s="3">
        <f>IFERROR(VLOOKUP($A485,'indicadores propios'!$A$4:$I$2026,'indicadores propios'!I$2,FALSE),0)</f>
        <v>0</v>
      </c>
    </row>
    <row r="486" spans="1:8" x14ac:dyDescent="0.3">
      <c r="A486" s="5">
        <v>146525</v>
      </c>
      <c r="B486" s="4" t="s">
        <v>1214</v>
      </c>
      <c r="C486" s="3">
        <f>IFERROR(VLOOKUP($A486,'indicadores propios'!$A$4:$I$2026,'indicadores propios'!D$2,FALSE),0)</f>
        <v>0</v>
      </c>
      <c r="D486" s="3">
        <f>IFERROR(VLOOKUP($A486,'indicadores propios'!$A$4:$I$2026,'indicadores propios'!E$2,FALSE),0)</f>
        <v>0</v>
      </c>
      <c r="E486" s="3">
        <f>IFERROR(VLOOKUP($A486,'indicadores propios'!$A$4:$I$2026,'indicadores propios'!F$2,FALSE),0)</f>
        <v>0</v>
      </c>
      <c r="F486" s="3">
        <f>IFERROR(VLOOKUP($A486,'indicadores propios'!$A$4:$I$2026,'indicadores propios'!G$2,FALSE),0)</f>
        <v>0</v>
      </c>
      <c r="G486" s="3">
        <f>IFERROR(VLOOKUP($A486,'indicadores propios'!$A$4:$I$2026,'indicadores propios'!H$2,FALSE),0)</f>
        <v>0</v>
      </c>
      <c r="H486" s="3">
        <f>IFERROR(VLOOKUP($A486,'indicadores propios'!$A$4:$I$2026,'indicadores propios'!I$2,FALSE),0)</f>
        <v>0</v>
      </c>
    </row>
    <row r="487" spans="1:8" x14ac:dyDescent="0.3">
      <c r="A487" s="5">
        <v>146530</v>
      </c>
      <c r="B487" s="4" t="s">
        <v>1213</v>
      </c>
      <c r="C487" s="3">
        <f>IFERROR(VLOOKUP($A487,'indicadores propios'!$A$4:$I$2026,'indicadores propios'!D$2,FALSE),0)</f>
        <v>0</v>
      </c>
      <c r="D487" s="3">
        <f>IFERROR(VLOOKUP($A487,'indicadores propios'!$A$4:$I$2026,'indicadores propios'!E$2,FALSE),0)</f>
        <v>0</v>
      </c>
      <c r="E487" s="3">
        <f>IFERROR(VLOOKUP($A487,'indicadores propios'!$A$4:$I$2026,'indicadores propios'!F$2,FALSE),0)</f>
        <v>0</v>
      </c>
      <c r="F487" s="3">
        <f>IFERROR(VLOOKUP($A487,'indicadores propios'!$A$4:$I$2026,'indicadores propios'!G$2,FALSE),0)</f>
        <v>0</v>
      </c>
      <c r="G487" s="3">
        <f>IFERROR(VLOOKUP($A487,'indicadores propios'!$A$4:$I$2026,'indicadores propios'!H$2,FALSE),0)</f>
        <v>0</v>
      </c>
      <c r="H487" s="3">
        <f>IFERROR(VLOOKUP($A487,'indicadores propios'!$A$4:$I$2026,'indicadores propios'!I$2,FALSE),0)</f>
        <v>0</v>
      </c>
    </row>
    <row r="488" spans="1:8" x14ac:dyDescent="0.3">
      <c r="A488" s="5">
        <v>146535</v>
      </c>
      <c r="B488" s="4" t="s">
        <v>1212</v>
      </c>
      <c r="C488" s="3">
        <f>IFERROR(VLOOKUP($A488,'indicadores propios'!$A$4:$I$2026,'indicadores propios'!D$2,FALSE),0)</f>
        <v>0</v>
      </c>
      <c r="D488" s="3">
        <f>IFERROR(VLOOKUP($A488,'indicadores propios'!$A$4:$I$2026,'indicadores propios'!E$2,FALSE),0)</f>
        <v>0</v>
      </c>
      <c r="E488" s="3">
        <f>IFERROR(VLOOKUP($A488,'indicadores propios'!$A$4:$I$2026,'indicadores propios'!F$2,FALSE),0)</f>
        <v>0</v>
      </c>
      <c r="F488" s="3">
        <f>IFERROR(VLOOKUP($A488,'indicadores propios'!$A$4:$I$2026,'indicadores propios'!G$2,FALSE),0)</f>
        <v>0</v>
      </c>
      <c r="G488" s="3">
        <f>IFERROR(VLOOKUP($A488,'indicadores propios'!$A$4:$I$2026,'indicadores propios'!H$2,FALSE),0)</f>
        <v>0</v>
      </c>
      <c r="H488" s="3">
        <f>IFERROR(VLOOKUP($A488,'indicadores propios'!$A$4:$I$2026,'indicadores propios'!I$2,FALSE),0)</f>
        <v>0</v>
      </c>
    </row>
    <row r="489" spans="1:8" x14ac:dyDescent="0.3">
      <c r="A489" s="5">
        <v>146540</v>
      </c>
      <c r="B489" s="4" t="s">
        <v>1211</v>
      </c>
      <c r="C489" s="3">
        <f>IFERROR(VLOOKUP($A489,'indicadores propios'!$A$4:$I$2026,'indicadores propios'!D$2,FALSE),0)</f>
        <v>0</v>
      </c>
      <c r="D489" s="3">
        <f>IFERROR(VLOOKUP($A489,'indicadores propios'!$A$4:$I$2026,'indicadores propios'!E$2,FALSE),0)</f>
        <v>0</v>
      </c>
      <c r="E489" s="3">
        <f>IFERROR(VLOOKUP($A489,'indicadores propios'!$A$4:$I$2026,'indicadores propios'!F$2,FALSE),0)</f>
        <v>0</v>
      </c>
      <c r="F489" s="3">
        <f>IFERROR(VLOOKUP($A489,'indicadores propios'!$A$4:$I$2026,'indicadores propios'!G$2,FALSE),0)</f>
        <v>0</v>
      </c>
      <c r="G489" s="3">
        <f>IFERROR(VLOOKUP($A489,'indicadores propios'!$A$4:$I$2026,'indicadores propios'!H$2,FALSE),0)</f>
        <v>0</v>
      </c>
      <c r="H489" s="3">
        <f>IFERROR(VLOOKUP($A489,'indicadores propios'!$A$4:$I$2026,'indicadores propios'!I$2,FALSE),0)</f>
        <v>0</v>
      </c>
    </row>
    <row r="490" spans="1:8" x14ac:dyDescent="0.3">
      <c r="A490" s="5">
        <v>146545</v>
      </c>
      <c r="B490" s="4" t="s">
        <v>1210</v>
      </c>
      <c r="C490" s="3">
        <f>IFERROR(VLOOKUP($A490,'indicadores propios'!$A$4:$I$2026,'indicadores propios'!D$2,FALSE),0)</f>
        <v>0</v>
      </c>
      <c r="D490" s="3">
        <f>IFERROR(VLOOKUP($A490,'indicadores propios'!$A$4:$I$2026,'indicadores propios'!E$2,FALSE),0)</f>
        <v>0</v>
      </c>
      <c r="E490" s="3">
        <f>IFERROR(VLOOKUP($A490,'indicadores propios'!$A$4:$I$2026,'indicadores propios'!F$2,FALSE),0)</f>
        <v>0</v>
      </c>
      <c r="F490" s="3">
        <f>IFERROR(VLOOKUP($A490,'indicadores propios'!$A$4:$I$2026,'indicadores propios'!G$2,FALSE),0)</f>
        <v>0</v>
      </c>
      <c r="G490" s="3">
        <f>IFERROR(VLOOKUP($A490,'indicadores propios'!$A$4:$I$2026,'indicadores propios'!H$2,FALSE),0)</f>
        <v>0</v>
      </c>
      <c r="H490" s="3">
        <f>IFERROR(VLOOKUP($A490,'indicadores propios'!$A$4:$I$2026,'indicadores propios'!I$2,FALSE),0)</f>
        <v>0</v>
      </c>
    </row>
    <row r="491" spans="1:8" x14ac:dyDescent="0.3">
      <c r="A491" s="5">
        <v>146550</v>
      </c>
      <c r="B491" s="4" t="s">
        <v>1209</v>
      </c>
      <c r="C491" s="3">
        <f>IFERROR(VLOOKUP($A491,'indicadores propios'!$A$4:$I$2026,'indicadores propios'!D$2,FALSE),0)</f>
        <v>0</v>
      </c>
      <c r="D491" s="3">
        <f>IFERROR(VLOOKUP($A491,'indicadores propios'!$A$4:$I$2026,'indicadores propios'!E$2,FALSE),0)</f>
        <v>0</v>
      </c>
      <c r="E491" s="3">
        <f>IFERROR(VLOOKUP($A491,'indicadores propios'!$A$4:$I$2026,'indicadores propios'!F$2,FALSE),0)</f>
        <v>0</v>
      </c>
      <c r="F491" s="3">
        <f>IFERROR(VLOOKUP($A491,'indicadores propios'!$A$4:$I$2026,'indicadores propios'!G$2,FALSE),0)</f>
        <v>0</v>
      </c>
      <c r="G491" s="3">
        <f>IFERROR(VLOOKUP($A491,'indicadores propios'!$A$4:$I$2026,'indicadores propios'!H$2,FALSE),0)</f>
        <v>0</v>
      </c>
      <c r="H491" s="3">
        <f>IFERROR(VLOOKUP($A491,'indicadores propios'!$A$4:$I$2026,'indicadores propios'!I$2,FALSE),0)</f>
        <v>0</v>
      </c>
    </row>
    <row r="492" spans="1:8" x14ac:dyDescent="0.3">
      <c r="A492" s="5">
        <v>146600</v>
      </c>
      <c r="B492" s="4" t="s">
        <v>1208</v>
      </c>
      <c r="C492" s="3">
        <f>IFERROR(VLOOKUP($A492,'indicadores propios'!$A$4:$I$2026,'indicadores propios'!D$2,FALSE),0)</f>
        <v>0</v>
      </c>
      <c r="D492" s="3">
        <f>IFERROR(VLOOKUP($A492,'indicadores propios'!$A$4:$I$2026,'indicadores propios'!E$2,FALSE),0)</f>
        <v>0</v>
      </c>
      <c r="E492" s="3">
        <f>IFERROR(VLOOKUP($A492,'indicadores propios'!$A$4:$I$2026,'indicadores propios'!F$2,FALSE),0)</f>
        <v>0</v>
      </c>
      <c r="F492" s="3">
        <f>IFERROR(VLOOKUP($A492,'indicadores propios'!$A$4:$I$2026,'indicadores propios'!G$2,FALSE),0)</f>
        <v>0</v>
      </c>
      <c r="G492" s="3">
        <f>IFERROR(VLOOKUP($A492,'indicadores propios'!$A$4:$I$2026,'indicadores propios'!H$2,FALSE),0)</f>
        <v>0</v>
      </c>
      <c r="H492" s="3">
        <f>IFERROR(VLOOKUP($A492,'indicadores propios'!$A$4:$I$2026,'indicadores propios'!I$2,FALSE),0)</f>
        <v>0</v>
      </c>
    </row>
    <row r="493" spans="1:8" x14ac:dyDescent="0.3">
      <c r="A493" s="5">
        <v>146605</v>
      </c>
      <c r="B493" s="4" t="s">
        <v>1172</v>
      </c>
      <c r="C493" s="3">
        <f>IFERROR(VLOOKUP($A493,'indicadores propios'!$A$4:$I$2026,'indicadores propios'!D$2,FALSE),0)</f>
        <v>0</v>
      </c>
      <c r="D493" s="3">
        <f>IFERROR(VLOOKUP($A493,'indicadores propios'!$A$4:$I$2026,'indicadores propios'!E$2,FALSE),0)</f>
        <v>0</v>
      </c>
      <c r="E493" s="3">
        <f>IFERROR(VLOOKUP($A493,'indicadores propios'!$A$4:$I$2026,'indicadores propios'!F$2,FALSE),0)</f>
        <v>0</v>
      </c>
      <c r="F493" s="3">
        <f>IFERROR(VLOOKUP($A493,'indicadores propios'!$A$4:$I$2026,'indicadores propios'!G$2,FALSE),0)</f>
        <v>0</v>
      </c>
      <c r="G493" s="3">
        <f>IFERROR(VLOOKUP($A493,'indicadores propios'!$A$4:$I$2026,'indicadores propios'!H$2,FALSE),0)</f>
        <v>0</v>
      </c>
      <c r="H493" s="3">
        <f>IFERROR(VLOOKUP($A493,'indicadores propios'!$A$4:$I$2026,'indicadores propios'!I$2,FALSE),0)</f>
        <v>0</v>
      </c>
    </row>
    <row r="494" spans="1:8" x14ac:dyDescent="0.3">
      <c r="A494" s="5">
        <v>146610</v>
      </c>
      <c r="B494" s="4" t="s">
        <v>1171</v>
      </c>
      <c r="C494" s="3">
        <f>IFERROR(VLOOKUP($A494,'indicadores propios'!$A$4:$I$2026,'indicadores propios'!D$2,FALSE),0)</f>
        <v>0</v>
      </c>
      <c r="D494" s="3">
        <f>IFERROR(VLOOKUP($A494,'indicadores propios'!$A$4:$I$2026,'indicadores propios'!E$2,FALSE),0)</f>
        <v>0</v>
      </c>
      <c r="E494" s="3">
        <f>IFERROR(VLOOKUP($A494,'indicadores propios'!$A$4:$I$2026,'indicadores propios'!F$2,FALSE),0)</f>
        <v>0</v>
      </c>
      <c r="F494" s="3">
        <f>IFERROR(VLOOKUP($A494,'indicadores propios'!$A$4:$I$2026,'indicadores propios'!G$2,FALSE),0)</f>
        <v>0</v>
      </c>
      <c r="G494" s="3">
        <f>IFERROR(VLOOKUP($A494,'indicadores propios'!$A$4:$I$2026,'indicadores propios'!H$2,FALSE),0)</f>
        <v>0</v>
      </c>
      <c r="H494" s="3">
        <f>IFERROR(VLOOKUP($A494,'indicadores propios'!$A$4:$I$2026,'indicadores propios'!I$2,FALSE),0)</f>
        <v>0</v>
      </c>
    </row>
    <row r="495" spans="1:8" x14ac:dyDescent="0.3">
      <c r="A495" s="5">
        <v>146615</v>
      </c>
      <c r="B495" s="4" t="s">
        <v>1170</v>
      </c>
      <c r="C495" s="3">
        <f>IFERROR(VLOOKUP($A495,'indicadores propios'!$A$4:$I$2026,'indicadores propios'!D$2,FALSE),0)</f>
        <v>0</v>
      </c>
      <c r="D495" s="3">
        <f>IFERROR(VLOOKUP($A495,'indicadores propios'!$A$4:$I$2026,'indicadores propios'!E$2,FALSE),0)</f>
        <v>0</v>
      </c>
      <c r="E495" s="3">
        <f>IFERROR(VLOOKUP($A495,'indicadores propios'!$A$4:$I$2026,'indicadores propios'!F$2,FALSE),0)</f>
        <v>0</v>
      </c>
      <c r="F495" s="3">
        <f>IFERROR(VLOOKUP($A495,'indicadores propios'!$A$4:$I$2026,'indicadores propios'!G$2,FALSE),0)</f>
        <v>0</v>
      </c>
      <c r="G495" s="3">
        <f>IFERROR(VLOOKUP($A495,'indicadores propios'!$A$4:$I$2026,'indicadores propios'!H$2,FALSE),0)</f>
        <v>0</v>
      </c>
      <c r="H495" s="3">
        <f>IFERROR(VLOOKUP($A495,'indicadores propios'!$A$4:$I$2026,'indicadores propios'!I$2,FALSE),0)</f>
        <v>0</v>
      </c>
    </row>
    <row r="496" spans="1:8" x14ac:dyDescent="0.3">
      <c r="A496" s="5">
        <v>146620</v>
      </c>
      <c r="B496" s="4" t="s">
        <v>1169</v>
      </c>
      <c r="C496" s="3">
        <f>IFERROR(VLOOKUP($A496,'indicadores propios'!$A$4:$I$2026,'indicadores propios'!D$2,FALSE),0)</f>
        <v>0</v>
      </c>
      <c r="D496" s="3">
        <f>IFERROR(VLOOKUP($A496,'indicadores propios'!$A$4:$I$2026,'indicadores propios'!E$2,FALSE),0)</f>
        <v>0</v>
      </c>
      <c r="E496" s="3">
        <f>IFERROR(VLOOKUP($A496,'indicadores propios'!$A$4:$I$2026,'indicadores propios'!F$2,FALSE),0)</f>
        <v>0</v>
      </c>
      <c r="F496" s="3">
        <f>IFERROR(VLOOKUP($A496,'indicadores propios'!$A$4:$I$2026,'indicadores propios'!G$2,FALSE),0)</f>
        <v>0</v>
      </c>
      <c r="G496" s="3">
        <f>IFERROR(VLOOKUP($A496,'indicadores propios'!$A$4:$I$2026,'indicadores propios'!H$2,FALSE),0)</f>
        <v>0</v>
      </c>
      <c r="H496" s="3">
        <f>IFERROR(VLOOKUP($A496,'indicadores propios'!$A$4:$I$2026,'indicadores propios'!I$2,FALSE),0)</f>
        <v>0</v>
      </c>
    </row>
    <row r="497" spans="1:8" x14ac:dyDescent="0.3">
      <c r="A497" s="5">
        <v>146625</v>
      </c>
      <c r="B497" s="4" t="s">
        <v>1168</v>
      </c>
      <c r="C497" s="3">
        <f>IFERROR(VLOOKUP($A497,'indicadores propios'!$A$4:$I$2026,'indicadores propios'!D$2,FALSE),0)</f>
        <v>0</v>
      </c>
      <c r="D497" s="3">
        <f>IFERROR(VLOOKUP($A497,'indicadores propios'!$A$4:$I$2026,'indicadores propios'!E$2,FALSE),0)</f>
        <v>0</v>
      </c>
      <c r="E497" s="3">
        <f>IFERROR(VLOOKUP($A497,'indicadores propios'!$A$4:$I$2026,'indicadores propios'!F$2,FALSE),0)</f>
        <v>0</v>
      </c>
      <c r="F497" s="3">
        <f>IFERROR(VLOOKUP($A497,'indicadores propios'!$A$4:$I$2026,'indicadores propios'!G$2,FALSE),0)</f>
        <v>0</v>
      </c>
      <c r="G497" s="3">
        <f>IFERROR(VLOOKUP($A497,'indicadores propios'!$A$4:$I$2026,'indicadores propios'!H$2,FALSE),0)</f>
        <v>0</v>
      </c>
      <c r="H497" s="3">
        <f>IFERROR(VLOOKUP($A497,'indicadores propios'!$A$4:$I$2026,'indicadores propios'!I$2,FALSE),0)</f>
        <v>0</v>
      </c>
    </row>
    <row r="498" spans="1:8" x14ac:dyDescent="0.3">
      <c r="A498" s="5">
        <v>146630</v>
      </c>
      <c r="B498" s="4" t="s">
        <v>1207</v>
      </c>
      <c r="C498" s="3">
        <f>IFERROR(VLOOKUP($A498,'indicadores propios'!$A$4:$I$2026,'indicadores propios'!D$2,FALSE),0)</f>
        <v>0</v>
      </c>
      <c r="D498" s="3">
        <f>IFERROR(VLOOKUP($A498,'indicadores propios'!$A$4:$I$2026,'indicadores propios'!E$2,FALSE),0)</f>
        <v>0</v>
      </c>
      <c r="E498" s="3">
        <f>IFERROR(VLOOKUP($A498,'indicadores propios'!$A$4:$I$2026,'indicadores propios'!F$2,FALSE),0)</f>
        <v>0</v>
      </c>
      <c r="F498" s="3">
        <f>IFERROR(VLOOKUP($A498,'indicadores propios'!$A$4:$I$2026,'indicadores propios'!G$2,FALSE),0)</f>
        <v>0</v>
      </c>
      <c r="G498" s="3">
        <f>IFERROR(VLOOKUP($A498,'indicadores propios'!$A$4:$I$2026,'indicadores propios'!H$2,FALSE),0)</f>
        <v>0</v>
      </c>
      <c r="H498" s="3">
        <f>IFERROR(VLOOKUP($A498,'indicadores propios'!$A$4:$I$2026,'indicadores propios'!I$2,FALSE),0)</f>
        <v>0</v>
      </c>
    </row>
    <row r="499" spans="1:8" x14ac:dyDescent="0.3">
      <c r="A499" s="5">
        <v>146700</v>
      </c>
      <c r="B499" s="4" t="s">
        <v>1206</v>
      </c>
      <c r="C499" s="3">
        <f>IFERROR(VLOOKUP($A499,'indicadores propios'!$A$4:$I$2026,'indicadores propios'!D$2,FALSE),0)</f>
        <v>0</v>
      </c>
      <c r="D499" s="3">
        <f>IFERROR(VLOOKUP($A499,'indicadores propios'!$A$4:$I$2026,'indicadores propios'!E$2,FALSE),0)</f>
        <v>0</v>
      </c>
      <c r="E499" s="3">
        <f>IFERROR(VLOOKUP($A499,'indicadores propios'!$A$4:$I$2026,'indicadores propios'!F$2,FALSE),0)</f>
        <v>0</v>
      </c>
      <c r="F499" s="3">
        <f>IFERROR(VLOOKUP($A499,'indicadores propios'!$A$4:$I$2026,'indicadores propios'!G$2,FALSE),0)</f>
        <v>0</v>
      </c>
      <c r="G499" s="3">
        <f>IFERROR(VLOOKUP($A499,'indicadores propios'!$A$4:$I$2026,'indicadores propios'!H$2,FALSE),0)</f>
        <v>0</v>
      </c>
      <c r="H499" s="3">
        <f>IFERROR(VLOOKUP($A499,'indicadores propios'!$A$4:$I$2026,'indicadores propios'!I$2,FALSE),0)</f>
        <v>0</v>
      </c>
    </row>
    <row r="500" spans="1:8" x14ac:dyDescent="0.3">
      <c r="A500" s="5">
        <v>146705</v>
      </c>
      <c r="B500" s="4" t="s">
        <v>1172</v>
      </c>
      <c r="C500" s="3">
        <f>IFERROR(VLOOKUP($A500,'indicadores propios'!$A$4:$I$2026,'indicadores propios'!D$2,FALSE),0)</f>
        <v>0</v>
      </c>
      <c r="D500" s="3">
        <f>IFERROR(VLOOKUP($A500,'indicadores propios'!$A$4:$I$2026,'indicadores propios'!E$2,FALSE),0)</f>
        <v>0</v>
      </c>
      <c r="E500" s="3">
        <f>IFERROR(VLOOKUP($A500,'indicadores propios'!$A$4:$I$2026,'indicadores propios'!F$2,FALSE),0)</f>
        <v>0</v>
      </c>
      <c r="F500" s="3">
        <f>IFERROR(VLOOKUP($A500,'indicadores propios'!$A$4:$I$2026,'indicadores propios'!G$2,FALSE),0)</f>
        <v>0</v>
      </c>
      <c r="G500" s="3">
        <f>IFERROR(VLOOKUP($A500,'indicadores propios'!$A$4:$I$2026,'indicadores propios'!H$2,FALSE),0)</f>
        <v>0</v>
      </c>
      <c r="H500" s="3">
        <f>IFERROR(VLOOKUP($A500,'indicadores propios'!$A$4:$I$2026,'indicadores propios'!I$2,FALSE),0)</f>
        <v>0</v>
      </c>
    </row>
    <row r="501" spans="1:8" x14ac:dyDescent="0.3">
      <c r="A501" s="5">
        <v>146710</v>
      </c>
      <c r="B501" s="4" t="s">
        <v>1171</v>
      </c>
      <c r="C501" s="3">
        <f>IFERROR(VLOOKUP($A501,'indicadores propios'!$A$4:$I$2026,'indicadores propios'!D$2,FALSE),0)</f>
        <v>0</v>
      </c>
      <c r="D501" s="3">
        <f>IFERROR(VLOOKUP($A501,'indicadores propios'!$A$4:$I$2026,'indicadores propios'!E$2,FALSE),0)</f>
        <v>0</v>
      </c>
      <c r="E501" s="3">
        <f>IFERROR(VLOOKUP($A501,'indicadores propios'!$A$4:$I$2026,'indicadores propios'!F$2,FALSE),0)</f>
        <v>0</v>
      </c>
      <c r="F501" s="3">
        <f>IFERROR(VLOOKUP($A501,'indicadores propios'!$A$4:$I$2026,'indicadores propios'!G$2,FALSE),0)</f>
        <v>0</v>
      </c>
      <c r="G501" s="3">
        <f>IFERROR(VLOOKUP($A501,'indicadores propios'!$A$4:$I$2026,'indicadores propios'!H$2,FALSE),0)</f>
        <v>0</v>
      </c>
      <c r="H501" s="3">
        <f>IFERROR(VLOOKUP($A501,'indicadores propios'!$A$4:$I$2026,'indicadores propios'!I$2,FALSE),0)</f>
        <v>0</v>
      </c>
    </row>
    <row r="502" spans="1:8" x14ac:dyDescent="0.3">
      <c r="A502" s="5">
        <v>146715</v>
      </c>
      <c r="B502" s="4" t="s">
        <v>1170</v>
      </c>
      <c r="C502" s="3">
        <f>IFERROR(VLOOKUP($A502,'indicadores propios'!$A$4:$I$2026,'indicadores propios'!D$2,FALSE),0)</f>
        <v>0</v>
      </c>
      <c r="D502" s="3">
        <f>IFERROR(VLOOKUP($A502,'indicadores propios'!$A$4:$I$2026,'indicadores propios'!E$2,FALSE),0)</f>
        <v>0</v>
      </c>
      <c r="E502" s="3">
        <f>IFERROR(VLOOKUP($A502,'indicadores propios'!$A$4:$I$2026,'indicadores propios'!F$2,FALSE),0)</f>
        <v>0</v>
      </c>
      <c r="F502" s="3">
        <f>IFERROR(VLOOKUP($A502,'indicadores propios'!$A$4:$I$2026,'indicadores propios'!G$2,FALSE),0)</f>
        <v>0</v>
      </c>
      <c r="G502" s="3">
        <f>IFERROR(VLOOKUP($A502,'indicadores propios'!$A$4:$I$2026,'indicadores propios'!H$2,FALSE),0)</f>
        <v>0</v>
      </c>
      <c r="H502" s="3">
        <f>IFERROR(VLOOKUP($A502,'indicadores propios'!$A$4:$I$2026,'indicadores propios'!I$2,FALSE),0)</f>
        <v>0</v>
      </c>
    </row>
    <row r="503" spans="1:8" x14ac:dyDescent="0.3">
      <c r="A503" s="5">
        <v>146720</v>
      </c>
      <c r="B503" s="4" t="s">
        <v>1169</v>
      </c>
      <c r="C503" s="3">
        <f>IFERROR(VLOOKUP($A503,'indicadores propios'!$A$4:$I$2026,'indicadores propios'!D$2,FALSE),0)</f>
        <v>0</v>
      </c>
      <c r="D503" s="3">
        <f>IFERROR(VLOOKUP($A503,'indicadores propios'!$A$4:$I$2026,'indicadores propios'!E$2,FALSE),0)</f>
        <v>0</v>
      </c>
      <c r="E503" s="3">
        <f>IFERROR(VLOOKUP($A503,'indicadores propios'!$A$4:$I$2026,'indicadores propios'!F$2,FALSE),0)</f>
        <v>0</v>
      </c>
      <c r="F503" s="3">
        <f>IFERROR(VLOOKUP($A503,'indicadores propios'!$A$4:$I$2026,'indicadores propios'!G$2,FALSE),0)</f>
        <v>0</v>
      </c>
      <c r="G503" s="3">
        <f>IFERROR(VLOOKUP($A503,'indicadores propios'!$A$4:$I$2026,'indicadores propios'!H$2,FALSE),0)</f>
        <v>0</v>
      </c>
      <c r="H503" s="3">
        <f>IFERROR(VLOOKUP($A503,'indicadores propios'!$A$4:$I$2026,'indicadores propios'!I$2,FALSE),0)</f>
        <v>0</v>
      </c>
    </row>
    <row r="504" spans="1:8" x14ac:dyDescent="0.3">
      <c r="A504" s="5">
        <v>146725</v>
      </c>
      <c r="B504" s="4" t="s">
        <v>1168</v>
      </c>
      <c r="C504" s="3">
        <f>IFERROR(VLOOKUP($A504,'indicadores propios'!$A$4:$I$2026,'indicadores propios'!D$2,FALSE),0)</f>
        <v>0</v>
      </c>
      <c r="D504" s="3">
        <f>IFERROR(VLOOKUP($A504,'indicadores propios'!$A$4:$I$2026,'indicadores propios'!E$2,FALSE),0)</f>
        <v>0</v>
      </c>
      <c r="E504" s="3">
        <f>IFERROR(VLOOKUP($A504,'indicadores propios'!$A$4:$I$2026,'indicadores propios'!F$2,FALSE),0)</f>
        <v>0</v>
      </c>
      <c r="F504" s="3">
        <f>IFERROR(VLOOKUP($A504,'indicadores propios'!$A$4:$I$2026,'indicadores propios'!G$2,FALSE),0)</f>
        <v>0</v>
      </c>
      <c r="G504" s="3">
        <f>IFERROR(VLOOKUP($A504,'indicadores propios'!$A$4:$I$2026,'indicadores propios'!H$2,FALSE),0)</f>
        <v>0</v>
      </c>
      <c r="H504" s="3">
        <f>IFERROR(VLOOKUP($A504,'indicadores propios'!$A$4:$I$2026,'indicadores propios'!I$2,FALSE),0)</f>
        <v>0</v>
      </c>
    </row>
    <row r="505" spans="1:8" x14ac:dyDescent="0.3">
      <c r="A505" s="5">
        <v>146730</v>
      </c>
      <c r="B505" s="4" t="s">
        <v>1205</v>
      </c>
      <c r="C505" s="3">
        <f>IFERROR(VLOOKUP($A505,'indicadores propios'!$A$4:$I$2026,'indicadores propios'!D$2,FALSE),0)</f>
        <v>0</v>
      </c>
      <c r="D505" s="3">
        <f>IFERROR(VLOOKUP($A505,'indicadores propios'!$A$4:$I$2026,'indicadores propios'!E$2,FALSE),0)</f>
        <v>0</v>
      </c>
      <c r="E505" s="3">
        <f>IFERROR(VLOOKUP($A505,'indicadores propios'!$A$4:$I$2026,'indicadores propios'!F$2,FALSE),0)</f>
        <v>0</v>
      </c>
      <c r="F505" s="3">
        <f>IFERROR(VLOOKUP($A505,'indicadores propios'!$A$4:$I$2026,'indicadores propios'!G$2,FALSE),0)</f>
        <v>0</v>
      </c>
      <c r="G505" s="3">
        <f>IFERROR(VLOOKUP($A505,'indicadores propios'!$A$4:$I$2026,'indicadores propios'!H$2,FALSE),0)</f>
        <v>0</v>
      </c>
      <c r="H505" s="3">
        <f>IFERROR(VLOOKUP($A505,'indicadores propios'!$A$4:$I$2026,'indicadores propios'!I$2,FALSE),0)</f>
        <v>0</v>
      </c>
    </row>
    <row r="506" spans="1:8" x14ac:dyDescent="0.3">
      <c r="A506" s="5">
        <v>146800</v>
      </c>
      <c r="B506" s="4" t="s">
        <v>1204</v>
      </c>
      <c r="C506" s="3">
        <f>IFERROR(VLOOKUP($A506,'indicadores propios'!$A$4:$I$2026,'indicadores propios'!D$2,FALSE),0)</f>
        <v>186160968</v>
      </c>
      <c r="D506" s="3">
        <f>IFERROR(VLOOKUP($A506,'indicadores propios'!$A$4:$I$2026,'indicadores propios'!E$2,FALSE),0)</f>
        <v>194960081</v>
      </c>
      <c r="E506" s="3">
        <f>IFERROR(VLOOKUP($A506,'indicadores propios'!$A$4:$I$2026,'indicadores propios'!F$2,FALSE),0)</f>
        <v>228267351</v>
      </c>
      <c r="F506" s="3">
        <f>IFERROR(VLOOKUP($A506,'indicadores propios'!$A$4:$I$2026,'indicadores propios'!G$2,FALSE),0)</f>
        <v>252558421</v>
      </c>
      <c r="G506" s="3">
        <f>IFERROR(VLOOKUP($A506,'indicadores propios'!$A$4:$I$2026,'indicadores propios'!H$2,FALSE),0)</f>
        <v>282321303</v>
      </c>
      <c r="H506" s="3">
        <f>IFERROR(VLOOKUP($A506,'indicadores propios'!$A$4:$I$2026,'indicadores propios'!I$2,FALSE),0)</f>
        <v>294206862</v>
      </c>
    </row>
    <row r="507" spans="1:8" x14ac:dyDescent="0.3">
      <c r="A507" s="5">
        <v>146805</v>
      </c>
      <c r="B507" s="4" t="s">
        <v>1203</v>
      </c>
      <c r="C507" s="3">
        <f>IFERROR(VLOOKUP($A507,'indicadores propios'!$A$4:$I$2026,'indicadores propios'!D$2,FALSE),0)</f>
        <v>0</v>
      </c>
      <c r="D507" s="3">
        <f>IFERROR(VLOOKUP($A507,'indicadores propios'!$A$4:$I$2026,'indicadores propios'!E$2,FALSE),0)</f>
        <v>0</v>
      </c>
      <c r="E507" s="3">
        <f>IFERROR(VLOOKUP($A507,'indicadores propios'!$A$4:$I$2026,'indicadores propios'!F$2,FALSE),0)</f>
        <v>0</v>
      </c>
      <c r="F507" s="3">
        <f>IFERROR(VLOOKUP($A507,'indicadores propios'!$A$4:$I$2026,'indicadores propios'!G$2,FALSE),0)</f>
        <v>0</v>
      </c>
      <c r="G507" s="3">
        <f>IFERROR(VLOOKUP($A507,'indicadores propios'!$A$4:$I$2026,'indicadores propios'!H$2,FALSE),0)</f>
        <v>0</v>
      </c>
      <c r="H507" s="3">
        <f>IFERROR(VLOOKUP($A507,'indicadores propios'!$A$4:$I$2026,'indicadores propios'!I$2,FALSE),0)</f>
        <v>0</v>
      </c>
    </row>
    <row r="508" spans="1:8" x14ac:dyDescent="0.3">
      <c r="A508" s="5">
        <v>146810</v>
      </c>
      <c r="B508" s="4" t="s">
        <v>1202</v>
      </c>
      <c r="C508" s="3">
        <f>IFERROR(VLOOKUP($A508,'indicadores propios'!$A$4:$I$2026,'indicadores propios'!D$2,FALSE),0)</f>
        <v>0</v>
      </c>
      <c r="D508" s="3">
        <f>IFERROR(VLOOKUP($A508,'indicadores propios'!$A$4:$I$2026,'indicadores propios'!E$2,FALSE),0)</f>
        <v>0</v>
      </c>
      <c r="E508" s="3">
        <f>IFERROR(VLOOKUP($A508,'indicadores propios'!$A$4:$I$2026,'indicadores propios'!F$2,FALSE),0)</f>
        <v>0</v>
      </c>
      <c r="F508" s="3">
        <f>IFERROR(VLOOKUP($A508,'indicadores propios'!$A$4:$I$2026,'indicadores propios'!G$2,FALSE),0)</f>
        <v>0</v>
      </c>
      <c r="G508" s="3">
        <f>IFERROR(VLOOKUP($A508,'indicadores propios'!$A$4:$I$2026,'indicadores propios'!H$2,FALSE),0)</f>
        <v>0</v>
      </c>
      <c r="H508" s="3">
        <f>IFERROR(VLOOKUP($A508,'indicadores propios'!$A$4:$I$2026,'indicadores propios'!I$2,FALSE),0)</f>
        <v>0</v>
      </c>
    </row>
    <row r="509" spans="1:8" x14ac:dyDescent="0.3">
      <c r="A509" s="5">
        <v>146900</v>
      </c>
      <c r="B509" s="4" t="s">
        <v>1201</v>
      </c>
      <c r="C509" s="3">
        <f>IFERROR(VLOOKUP($A509,'indicadores propios'!$A$4:$I$2026,'indicadores propios'!D$2,FALSE),0)</f>
        <v>0</v>
      </c>
      <c r="D509" s="3">
        <f>IFERROR(VLOOKUP($A509,'indicadores propios'!$A$4:$I$2026,'indicadores propios'!E$2,FALSE),0)</f>
        <v>0</v>
      </c>
      <c r="E509" s="3">
        <f>IFERROR(VLOOKUP($A509,'indicadores propios'!$A$4:$I$2026,'indicadores propios'!F$2,FALSE),0)</f>
        <v>0</v>
      </c>
      <c r="F509" s="3">
        <f>IFERROR(VLOOKUP($A509,'indicadores propios'!$A$4:$I$2026,'indicadores propios'!G$2,FALSE),0)</f>
        <v>0</v>
      </c>
      <c r="G509" s="3">
        <f>IFERROR(VLOOKUP($A509,'indicadores propios'!$A$4:$I$2026,'indicadores propios'!H$2,FALSE),0)</f>
        <v>0</v>
      </c>
      <c r="H509" s="3">
        <f>IFERROR(VLOOKUP($A509,'indicadores propios'!$A$4:$I$2026,'indicadores propios'!I$2,FALSE),0)</f>
        <v>0</v>
      </c>
    </row>
    <row r="510" spans="1:8" x14ac:dyDescent="0.3">
      <c r="A510" s="5">
        <v>146905</v>
      </c>
      <c r="B510" s="4" t="s">
        <v>1198</v>
      </c>
      <c r="C510" s="3">
        <f>IFERROR(VLOOKUP($A510,'indicadores propios'!$A$4:$I$2026,'indicadores propios'!D$2,FALSE),0)</f>
        <v>0</v>
      </c>
      <c r="D510" s="3">
        <f>IFERROR(VLOOKUP($A510,'indicadores propios'!$A$4:$I$2026,'indicadores propios'!E$2,FALSE),0)</f>
        <v>0</v>
      </c>
      <c r="E510" s="3">
        <f>IFERROR(VLOOKUP($A510,'indicadores propios'!$A$4:$I$2026,'indicadores propios'!F$2,FALSE),0)</f>
        <v>0</v>
      </c>
      <c r="F510" s="3">
        <f>IFERROR(VLOOKUP($A510,'indicadores propios'!$A$4:$I$2026,'indicadores propios'!G$2,FALSE),0)</f>
        <v>0</v>
      </c>
      <c r="G510" s="3">
        <f>IFERROR(VLOOKUP($A510,'indicadores propios'!$A$4:$I$2026,'indicadores propios'!H$2,FALSE),0)</f>
        <v>0</v>
      </c>
      <c r="H510" s="3">
        <f>IFERROR(VLOOKUP($A510,'indicadores propios'!$A$4:$I$2026,'indicadores propios'!I$2,FALSE),0)</f>
        <v>0</v>
      </c>
    </row>
    <row r="511" spans="1:8" x14ac:dyDescent="0.3">
      <c r="A511" s="5">
        <v>146910</v>
      </c>
      <c r="B511" s="4" t="s">
        <v>1197</v>
      </c>
      <c r="C511" s="3">
        <f>IFERROR(VLOOKUP($A511,'indicadores propios'!$A$4:$I$2026,'indicadores propios'!D$2,FALSE),0)</f>
        <v>0</v>
      </c>
      <c r="D511" s="3">
        <f>IFERROR(VLOOKUP($A511,'indicadores propios'!$A$4:$I$2026,'indicadores propios'!E$2,FALSE),0)</f>
        <v>0</v>
      </c>
      <c r="E511" s="3">
        <f>IFERROR(VLOOKUP($A511,'indicadores propios'!$A$4:$I$2026,'indicadores propios'!F$2,FALSE),0)</f>
        <v>0</v>
      </c>
      <c r="F511" s="3">
        <f>IFERROR(VLOOKUP($A511,'indicadores propios'!$A$4:$I$2026,'indicadores propios'!G$2,FALSE),0)</f>
        <v>0</v>
      </c>
      <c r="G511" s="3">
        <f>IFERROR(VLOOKUP($A511,'indicadores propios'!$A$4:$I$2026,'indicadores propios'!H$2,FALSE),0)</f>
        <v>0</v>
      </c>
      <c r="H511" s="3">
        <f>IFERROR(VLOOKUP($A511,'indicadores propios'!$A$4:$I$2026,'indicadores propios'!I$2,FALSE),0)</f>
        <v>0</v>
      </c>
    </row>
    <row r="512" spans="1:8" x14ac:dyDescent="0.3">
      <c r="A512" s="5">
        <v>146915</v>
      </c>
      <c r="B512" s="4" t="s">
        <v>190</v>
      </c>
      <c r="C512" s="3">
        <f>IFERROR(VLOOKUP($A512,'indicadores propios'!$A$4:$I$2026,'indicadores propios'!D$2,FALSE),0)</f>
        <v>0</v>
      </c>
      <c r="D512" s="3">
        <f>IFERROR(VLOOKUP($A512,'indicadores propios'!$A$4:$I$2026,'indicadores propios'!E$2,FALSE),0)</f>
        <v>0</v>
      </c>
      <c r="E512" s="3">
        <f>IFERROR(VLOOKUP($A512,'indicadores propios'!$A$4:$I$2026,'indicadores propios'!F$2,FALSE),0)</f>
        <v>0</v>
      </c>
      <c r="F512" s="3">
        <f>IFERROR(VLOOKUP($A512,'indicadores propios'!$A$4:$I$2026,'indicadores propios'!G$2,FALSE),0)</f>
        <v>0</v>
      </c>
      <c r="G512" s="3">
        <f>IFERROR(VLOOKUP($A512,'indicadores propios'!$A$4:$I$2026,'indicadores propios'!H$2,FALSE),0)</f>
        <v>0</v>
      </c>
      <c r="H512" s="3">
        <f>IFERROR(VLOOKUP($A512,'indicadores propios'!$A$4:$I$2026,'indicadores propios'!I$2,FALSE),0)</f>
        <v>0</v>
      </c>
    </row>
    <row r="513" spans="1:8" x14ac:dyDescent="0.3">
      <c r="A513" s="5">
        <v>146920</v>
      </c>
      <c r="B513" s="4" t="s">
        <v>189</v>
      </c>
      <c r="C513" s="3">
        <f>IFERROR(VLOOKUP($A513,'indicadores propios'!$A$4:$I$2026,'indicadores propios'!D$2,FALSE),0)</f>
        <v>0</v>
      </c>
      <c r="D513" s="3">
        <f>IFERROR(VLOOKUP($A513,'indicadores propios'!$A$4:$I$2026,'indicadores propios'!E$2,FALSE),0)</f>
        <v>0</v>
      </c>
      <c r="E513" s="3">
        <f>IFERROR(VLOOKUP($A513,'indicadores propios'!$A$4:$I$2026,'indicadores propios'!F$2,FALSE),0)</f>
        <v>0</v>
      </c>
      <c r="F513" s="3">
        <f>IFERROR(VLOOKUP($A513,'indicadores propios'!$A$4:$I$2026,'indicadores propios'!G$2,FALSE),0)</f>
        <v>0</v>
      </c>
      <c r="G513" s="3">
        <f>IFERROR(VLOOKUP($A513,'indicadores propios'!$A$4:$I$2026,'indicadores propios'!H$2,FALSE),0)</f>
        <v>0</v>
      </c>
      <c r="H513" s="3">
        <f>IFERROR(VLOOKUP($A513,'indicadores propios'!$A$4:$I$2026,'indicadores propios'!I$2,FALSE),0)</f>
        <v>0</v>
      </c>
    </row>
    <row r="514" spans="1:8" x14ac:dyDescent="0.3">
      <c r="A514" s="5">
        <v>146925</v>
      </c>
      <c r="B514" s="4" t="s">
        <v>188</v>
      </c>
      <c r="C514" s="3">
        <f>IFERROR(VLOOKUP($A514,'indicadores propios'!$A$4:$I$2026,'indicadores propios'!D$2,FALSE),0)</f>
        <v>0</v>
      </c>
      <c r="D514" s="3">
        <f>IFERROR(VLOOKUP($A514,'indicadores propios'!$A$4:$I$2026,'indicadores propios'!E$2,FALSE),0)</f>
        <v>0</v>
      </c>
      <c r="E514" s="3">
        <f>IFERROR(VLOOKUP($A514,'indicadores propios'!$A$4:$I$2026,'indicadores propios'!F$2,FALSE),0)</f>
        <v>0</v>
      </c>
      <c r="F514" s="3">
        <f>IFERROR(VLOOKUP($A514,'indicadores propios'!$A$4:$I$2026,'indicadores propios'!G$2,FALSE),0)</f>
        <v>0</v>
      </c>
      <c r="G514" s="3">
        <f>IFERROR(VLOOKUP($A514,'indicadores propios'!$A$4:$I$2026,'indicadores propios'!H$2,FALSE),0)</f>
        <v>0</v>
      </c>
      <c r="H514" s="3">
        <f>IFERROR(VLOOKUP($A514,'indicadores propios'!$A$4:$I$2026,'indicadores propios'!I$2,FALSE),0)</f>
        <v>0</v>
      </c>
    </row>
    <row r="515" spans="1:8" x14ac:dyDescent="0.3">
      <c r="A515" s="5">
        <v>146930</v>
      </c>
      <c r="B515" s="4" t="s">
        <v>1196</v>
      </c>
      <c r="C515" s="3">
        <f>IFERROR(VLOOKUP($A515,'indicadores propios'!$A$4:$I$2026,'indicadores propios'!D$2,FALSE),0)</f>
        <v>0</v>
      </c>
      <c r="D515" s="3">
        <f>IFERROR(VLOOKUP($A515,'indicadores propios'!$A$4:$I$2026,'indicadores propios'!E$2,FALSE),0)</f>
        <v>0</v>
      </c>
      <c r="E515" s="3">
        <f>IFERROR(VLOOKUP($A515,'indicadores propios'!$A$4:$I$2026,'indicadores propios'!F$2,FALSE),0)</f>
        <v>0</v>
      </c>
      <c r="F515" s="3">
        <f>IFERROR(VLOOKUP($A515,'indicadores propios'!$A$4:$I$2026,'indicadores propios'!G$2,FALSE),0)</f>
        <v>0</v>
      </c>
      <c r="G515" s="3">
        <f>IFERROR(VLOOKUP($A515,'indicadores propios'!$A$4:$I$2026,'indicadores propios'!H$2,FALSE),0)</f>
        <v>0</v>
      </c>
      <c r="H515" s="3">
        <f>IFERROR(VLOOKUP($A515,'indicadores propios'!$A$4:$I$2026,'indicadores propios'!I$2,FALSE),0)</f>
        <v>0</v>
      </c>
    </row>
    <row r="516" spans="1:8" x14ac:dyDescent="0.3">
      <c r="A516" s="5">
        <v>146935</v>
      </c>
      <c r="B516" s="4" t="s">
        <v>1195</v>
      </c>
      <c r="C516" s="3">
        <f>IFERROR(VLOOKUP($A516,'indicadores propios'!$A$4:$I$2026,'indicadores propios'!D$2,FALSE),0)</f>
        <v>0</v>
      </c>
      <c r="D516" s="3">
        <f>IFERROR(VLOOKUP($A516,'indicadores propios'!$A$4:$I$2026,'indicadores propios'!E$2,FALSE),0)</f>
        <v>0</v>
      </c>
      <c r="E516" s="3">
        <f>IFERROR(VLOOKUP($A516,'indicadores propios'!$A$4:$I$2026,'indicadores propios'!F$2,FALSE),0)</f>
        <v>0</v>
      </c>
      <c r="F516" s="3">
        <f>IFERROR(VLOOKUP($A516,'indicadores propios'!$A$4:$I$2026,'indicadores propios'!G$2,FALSE),0)</f>
        <v>0</v>
      </c>
      <c r="G516" s="3">
        <f>IFERROR(VLOOKUP($A516,'indicadores propios'!$A$4:$I$2026,'indicadores propios'!H$2,FALSE),0)</f>
        <v>0</v>
      </c>
      <c r="H516" s="3">
        <f>IFERROR(VLOOKUP($A516,'indicadores propios'!$A$4:$I$2026,'indicadores propios'!I$2,FALSE),0)</f>
        <v>0</v>
      </c>
    </row>
    <row r="517" spans="1:8" x14ac:dyDescent="0.3">
      <c r="A517" s="5">
        <v>146940</v>
      </c>
      <c r="B517" s="4" t="s">
        <v>185</v>
      </c>
      <c r="C517" s="3">
        <f>IFERROR(VLOOKUP($A517,'indicadores propios'!$A$4:$I$2026,'indicadores propios'!D$2,FALSE),0)</f>
        <v>0</v>
      </c>
      <c r="D517" s="3">
        <f>IFERROR(VLOOKUP($A517,'indicadores propios'!$A$4:$I$2026,'indicadores propios'!E$2,FALSE),0)</f>
        <v>0</v>
      </c>
      <c r="E517" s="3">
        <f>IFERROR(VLOOKUP($A517,'indicadores propios'!$A$4:$I$2026,'indicadores propios'!F$2,FALSE),0)</f>
        <v>0</v>
      </c>
      <c r="F517" s="3">
        <f>IFERROR(VLOOKUP($A517,'indicadores propios'!$A$4:$I$2026,'indicadores propios'!G$2,FALSE),0)</f>
        <v>0</v>
      </c>
      <c r="G517" s="3">
        <f>IFERROR(VLOOKUP($A517,'indicadores propios'!$A$4:$I$2026,'indicadores propios'!H$2,FALSE),0)</f>
        <v>0</v>
      </c>
      <c r="H517" s="3">
        <f>IFERROR(VLOOKUP($A517,'indicadores propios'!$A$4:$I$2026,'indicadores propios'!I$2,FALSE),0)</f>
        <v>0</v>
      </c>
    </row>
    <row r="518" spans="1:8" x14ac:dyDescent="0.3">
      <c r="A518" s="5">
        <v>146945</v>
      </c>
      <c r="B518" s="4" t="s">
        <v>184</v>
      </c>
      <c r="C518" s="3">
        <f>IFERROR(VLOOKUP($A518,'indicadores propios'!$A$4:$I$2026,'indicadores propios'!D$2,FALSE),0)</f>
        <v>0</v>
      </c>
      <c r="D518" s="3">
        <f>IFERROR(VLOOKUP($A518,'indicadores propios'!$A$4:$I$2026,'indicadores propios'!E$2,FALSE),0)</f>
        <v>0</v>
      </c>
      <c r="E518" s="3">
        <f>IFERROR(VLOOKUP($A518,'indicadores propios'!$A$4:$I$2026,'indicadores propios'!F$2,FALSE),0)</f>
        <v>0</v>
      </c>
      <c r="F518" s="3">
        <f>IFERROR(VLOOKUP($A518,'indicadores propios'!$A$4:$I$2026,'indicadores propios'!G$2,FALSE),0)</f>
        <v>0</v>
      </c>
      <c r="G518" s="3">
        <f>IFERROR(VLOOKUP($A518,'indicadores propios'!$A$4:$I$2026,'indicadores propios'!H$2,FALSE),0)</f>
        <v>0</v>
      </c>
      <c r="H518" s="3">
        <f>IFERROR(VLOOKUP($A518,'indicadores propios'!$A$4:$I$2026,'indicadores propios'!I$2,FALSE),0)</f>
        <v>0</v>
      </c>
    </row>
    <row r="519" spans="1:8" x14ac:dyDescent="0.3">
      <c r="A519" s="5">
        <v>146950</v>
      </c>
      <c r="B519" s="4" t="s">
        <v>183</v>
      </c>
      <c r="C519" s="3">
        <f>IFERROR(VLOOKUP($A519,'indicadores propios'!$A$4:$I$2026,'indicadores propios'!D$2,FALSE),0)</f>
        <v>0</v>
      </c>
      <c r="D519" s="3">
        <f>IFERROR(VLOOKUP($A519,'indicadores propios'!$A$4:$I$2026,'indicadores propios'!E$2,FALSE),0)</f>
        <v>0</v>
      </c>
      <c r="E519" s="3">
        <f>IFERROR(VLOOKUP($A519,'indicadores propios'!$A$4:$I$2026,'indicadores propios'!F$2,FALSE),0)</f>
        <v>0</v>
      </c>
      <c r="F519" s="3">
        <f>IFERROR(VLOOKUP($A519,'indicadores propios'!$A$4:$I$2026,'indicadores propios'!G$2,FALSE),0)</f>
        <v>0</v>
      </c>
      <c r="G519" s="3">
        <f>IFERROR(VLOOKUP($A519,'indicadores propios'!$A$4:$I$2026,'indicadores propios'!H$2,FALSE),0)</f>
        <v>0</v>
      </c>
      <c r="H519" s="3">
        <f>IFERROR(VLOOKUP($A519,'indicadores propios'!$A$4:$I$2026,'indicadores propios'!I$2,FALSE),0)</f>
        <v>0</v>
      </c>
    </row>
    <row r="520" spans="1:8" x14ac:dyDescent="0.3">
      <c r="A520" s="5">
        <v>147000</v>
      </c>
      <c r="B520" s="4" t="s">
        <v>1200</v>
      </c>
      <c r="C520" s="3">
        <f>IFERROR(VLOOKUP($A520,'indicadores propios'!$A$4:$I$2026,'indicadores propios'!D$2,FALSE),0)</f>
        <v>0</v>
      </c>
      <c r="D520" s="3">
        <f>IFERROR(VLOOKUP($A520,'indicadores propios'!$A$4:$I$2026,'indicadores propios'!E$2,FALSE),0)</f>
        <v>0</v>
      </c>
      <c r="E520" s="3">
        <f>IFERROR(VLOOKUP($A520,'indicadores propios'!$A$4:$I$2026,'indicadores propios'!F$2,FALSE),0)</f>
        <v>0</v>
      </c>
      <c r="F520" s="3">
        <f>IFERROR(VLOOKUP($A520,'indicadores propios'!$A$4:$I$2026,'indicadores propios'!G$2,FALSE),0)</f>
        <v>0</v>
      </c>
      <c r="G520" s="3">
        <f>IFERROR(VLOOKUP($A520,'indicadores propios'!$A$4:$I$2026,'indicadores propios'!H$2,FALSE),0)</f>
        <v>0</v>
      </c>
      <c r="H520" s="3">
        <f>IFERROR(VLOOKUP($A520,'indicadores propios'!$A$4:$I$2026,'indicadores propios'!I$2,FALSE),0)</f>
        <v>0</v>
      </c>
    </row>
    <row r="521" spans="1:8" x14ac:dyDescent="0.3">
      <c r="A521" s="5">
        <v>147005</v>
      </c>
      <c r="B521" s="4" t="s">
        <v>1198</v>
      </c>
      <c r="C521" s="3">
        <f>IFERROR(VLOOKUP($A521,'indicadores propios'!$A$4:$I$2026,'indicadores propios'!D$2,FALSE),0)</f>
        <v>0</v>
      </c>
      <c r="D521" s="3">
        <f>IFERROR(VLOOKUP($A521,'indicadores propios'!$A$4:$I$2026,'indicadores propios'!E$2,FALSE),0)</f>
        <v>0</v>
      </c>
      <c r="E521" s="3">
        <f>IFERROR(VLOOKUP($A521,'indicadores propios'!$A$4:$I$2026,'indicadores propios'!F$2,FALSE),0)</f>
        <v>0</v>
      </c>
      <c r="F521" s="3">
        <f>IFERROR(VLOOKUP($A521,'indicadores propios'!$A$4:$I$2026,'indicadores propios'!G$2,FALSE),0)</f>
        <v>0</v>
      </c>
      <c r="G521" s="3">
        <f>IFERROR(VLOOKUP($A521,'indicadores propios'!$A$4:$I$2026,'indicadores propios'!H$2,FALSE),0)</f>
        <v>0</v>
      </c>
      <c r="H521" s="3">
        <f>IFERROR(VLOOKUP($A521,'indicadores propios'!$A$4:$I$2026,'indicadores propios'!I$2,FALSE),0)</f>
        <v>0</v>
      </c>
    </row>
    <row r="522" spans="1:8" x14ac:dyDescent="0.3">
      <c r="A522" s="5">
        <v>147010</v>
      </c>
      <c r="B522" s="4" t="s">
        <v>1197</v>
      </c>
      <c r="C522" s="3">
        <f>IFERROR(VLOOKUP($A522,'indicadores propios'!$A$4:$I$2026,'indicadores propios'!D$2,FALSE),0)</f>
        <v>0</v>
      </c>
      <c r="D522" s="3">
        <f>IFERROR(VLOOKUP($A522,'indicadores propios'!$A$4:$I$2026,'indicadores propios'!E$2,FALSE),0)</f>
        <v>0</v>
      </c>
      <c r="E522" s="3">
        <f>IFERROR(VLOOKUP($A522,'indicadores propios'!$A$4:$I$2026,'indicadores propios'!F$2,FALSE),0)</f>
        <v>0</v>
      </c>
      <c r="F522" s="3">
        <f>IFERROR(VLOOKUP($A522,'indicadores propios'!$A$4:$I$2026,'indicadores propios'!G$2,FALSE),0)</f>
        <v>0</v>
      </c>
      <c r="G522" s="3">
        <f>IFERROR(VLOOKUP($A522,'indicadores propios'!$A$4:$I$2026,'indicadores propios'!H$2,FALSE),0)</f>
        <v>0</v>
      </c>
      <c r="H522" s="3">
        <f>IFERROR(VLOOKUP($A522,'indicadores propios'!$A$4:$I$2026,'indicadores propios'!I$2,FALSE),0)</f>
        <v>0</v>
      </c>
    </row>
    <row r="523" spans="1:8" x14ac:dyDescent="0.3">
      <c r="A523" s="5">
        <v>147015</v>
      </c>
      <c r="B523" s="4" t="s">
        <v>190</v>
      </c>
      <c r="C523" s="3">
        <f>IFERROR(VLOOKUP($A523,'indicadores propios'!$A$4:$I$2026,'indicadores propios'!D$2,FALSE),0)</f>
        <v>0</v>
      </c>
      <c r="D523" s="3">
        <f>IFERROR(VLOOKUP($A523,'indicadores propios'!$A$4:$I$2026,'indicadores propios'!E$2,FALSE),0)</f>
        <v>0</v>
      </c>
      <c r="E523" s="3">
        <f>IFERROR(VLOOKUP($A523,'indicadores propios'!$A$4:$I$2026,'indicadores propios'!F$2,FALSE),0)</f>
        <v>0</v>
      </c>
      <c r="F523" s="3">
        <f>IFERROR(VLOOKUP($A523,'indicadores propios'!$A$4:$I$2026,'indicadores propios'!G$2,FALSE),0)</f>
        <v>0</v>
      </c>
      <c r="G523" s="3">
        <f>IFERROR(VLOOKUP($A523,'indicadores propios'!$A$4:$I$2026,'indicadores propios'!H$2,FALSE),0)</f>
        <v>0</v>
      </c>
      <c r="H523" s="3">
        <f>IFERROR(VLOOKUP($A523,'indicadores propios'!$A$4:$I$2026,'indicadores propios'!I$2,FALSE),0)</f>
        <v>0</v>
      </c>
    </row>
    <row r="524" spans="1:8" x14ac:dyDescent="0.3">
      <c r="A524" s="5">
        <v>147020</v>
      </c>
      <c r="B524" s="4" t="s">
        <v>189</v>
      </c>
      <c r="C524" s="3">
        <f>IFERROR(VLOOKUP($A524,'indicadores propios'!$A$4:$I$2026,'indicadores propios'!D$2,FALSE),0)</f>
        <v>0</v>
      </c>
      <c r="D524" s="3">
        <f>IFERROR(VLOOKUP($A524,'indicadores propios'!$A$4:$I$2026,'indicadores propios'!E$2,FALSE),0)</f>
        <v>0</v>
      </c>
      <c r="E524" s="3">
        <f>IFERROR(VLOOKUP($A524,'indicadores propios'!$A$4:$I$2026,'indicadores propios'!F$2,FALSE),0)</f>
        <v>0</v>
      </c>
      <c r="F524" s="3">
        <f>IFERROR(VLOOKUP($A524,'indicadores propios'!$A$4:$I$2026,'indicadores propios'!G$2,FALSE),0)</f>
        <v>0</v>
      </c>
      <c r="G524" s="3">
        <f>IFERROR(VLOOKUP($A524,'indicadores propios'!$A$4:$I$2026,'indicadores propios'!H$2,FALSE),0)</f>
        <v>0</v>
      </c>
      <c r="H524" s="3">
        <f>IFERROR(VLOOKUP($A524,'indicadores propios'!$A$4:$I$2026,'indicadores propios'!I$2,FALSE),0)</f>
        <v>0</v>
      </c>
    </row>
    <row r="525" spans="1:8" x14ac:dyDescent="0.3">
      <c r="A525" s="5">
        <v>147025</v>
      </c>
      <c r="B525" s="4" t="s">
        <v>188</v>
      </c>
      <c r="C525" s="3">
        <f>IFERROR(VLOOKUP($A525,'indicadores propios'!$A$4:$I$2026,'indicadores propios'!D$2,FALSE),0)</f>
        <v>0</v>
      </c>
      <c r="D525" s="3">
        <f>IFERROR(VLOOKUP($A525,'indicadores propios'!$A$4:$I$2026,'indicadores propios'!E$2,FALSE),0)</f>
        <v>0</v>
      </c>
      <c r="E525" s="3">
        <f>IFERROR(VLOOKUP($A525,'indicadores propios'!$A$4:$I$2026,'indicadores propios'!F$2,FALSE),0)</f>
        <v>0</v>
      </c>
      <c r="F525" s="3">
        <f>IFERROR(VLOOKUP($A525,'indicadores propios'!$A$4:$I$2026,'indicadores propios'!G$2,FALSE),0)</f>
        <v>0</v>
      </c>
      <c r="G525" s="3">
        <f>IFERROR(VLOOKUP($A525,'indicadores propios'!$A$4:$I$2026,'indicadores propios'!H$2,FALSE),0)</f>
        <v>0</v>
      </c>
      <c r="H525" s="3">
        <f>IFERROR(VLOOKUP($A525,'indicadores propios'!$A$4:$I$2026,'indicadores propios'!I$2,FALSE),0)</f>
        <v>0</v>
      </c>
    </row>
    <row r="526" spans="1:8" x14ac:dyDescent="0.3">
      <c r="A526" s="5">
        <v>147030</v>
      </c>
      <c r="B526" s="4" t="s">
        <v>1196</v>
      </c>
      <c r="C526" s="3">
        <f>IFERROR(VLOOKUP($A526,'indicadores propios'!$A$4:$I$2026,'indicadores propios'!D$2,FALSE),0)</f>
        <v>0</v>
      </c>
      <c r="D526" s="3">
        <f>IFERROR(VLOOKUP($A526,'indicadores propios'!$A$4:$I$2026,'indicadores propios'!E$2,FALSE),0)</f>
        <v>0</v>
      </c>
      <c r="E526" s="3">
        <f>IFERROR(VLOOKUP($A526,'indicadores propios'!$A$4:$I$2026,'indicadores propios'!F$2,FALSE),0)</f>
        <v>0</v>
      </c>
      <c r="F526" s="3">
        <f>IFERROR(VLOOKUP($A526,'indicadores propios'!$A$4:$I$2026,'indicadores propios'!G$2,FALSE),0)</f>
        <v>0</v>
      </c>
      <c r="G526" s="3">
        <f>IFERROR(VLOOKUP($A526,'indicadores propios'!$A$4:$I$2026,'indicadores propios'!H$2,FALSE),0)</f>
        <v>0</v>
      </c>
      <c r="H526" s="3">
        <f>IFERROR(VLOOKUP($A526,'indicadores propios'!$A$4:$I$2026,'indicadores propios'!I$2,FALSE),0)</f>
        <v>0</v>
      </c>
    </row>
    <row r="527" spans="1:8" x14ac:dyDescent="0.3">
      <c r="A527" s="5">
        <v>147035</v>
      </c>
      <c r="B527" s="4" t="s">
        <v>1195</v>
      </c>
      <c r="C527" s="3">
        <f>IFERROR(VLOOKUP($A527,'indicadores propios'!$A$4:$I$2026,'indicadores propios'!D$2,FALSE),0)</f>
        <v>0</v>
      </c>
      <c r="D527" s="3">
        <f>IFERROR(VLOOKUP($A527,'indicadores propios'!$A$4:$I$2026,'indicadores propios'!E$2,FALSE),0)</f>
        <v>0</v>
      </c>
      <c r="E527" s="3">
        <f>IFERROR(VLOOKUP($A527,'indicadores propios'!$A$4:$I$2026,'indicadores propios'!F$2,FALSE),0)</f>
        <v>0</v>
      </c>
      <c r="F527" s="3">
        <f>IFERROR(VLOOKUP($A527,'indicadores propios'!$A$4:$I$2026,'indicadores propios'!G$2,FALSE),0)</f>
        <v>0</v>
      </c>
      <c r="G527" s="3">
        <f>IFERROR(VLOOKUP($A527,'indicadores propios'!$A$4:$I$2026,'indicadores propios'!H$2,FALSE),0)</f>
        <v>0</v>
      </c>
      <c r="H527" s="3">
        <f>IFERROR(VLOOKUP($A527,'indicadores propios'!$A$4:$I$2026,'indicadores propios'!I$2,FALSE),0)</f>
        <v>0</v>
      </c>
    </row>
    <row r="528" spans="1:8" x14ac:dyDescent="0.3">
      <c r="A528" s="5">
        <v>147040</v>
      </c>
      <c r="B528" s="4" t="s">
        <v>185</v>
      </c>
      <c r="C528" s="3">
        <f>IFERROR(VLOOKUP($A528,'indicadores propios'!$A$4:$I$2026,'indicadores propios'!D$2,FALSE),0)</f>
        <v>0</v>
      </c>
      <c r="D528" s="3">
        <f>IFERROR(VLOOKUP($A528,'indicadores propios'!$A$4:$I$2026,'indicadores propios'!E$2,FALSE),0)</f>
        <v>0</v>
      </c>
      <c r="E528" s="3">
        <f>IFERROR(VLOOKUP($A528,'indicadores propios'!$A$4:$I$2026,'indicadores propios'!F$2,FALSE),0)</f>
        <v>0</v>
      </c>
      <c r="F528" s="3">
        <f>IFERROR(VLOOKUP($A528,'indicadores propios'!$A$4:$I$2026,'indicadores propios'!G$2,FALSE),0)</f>
        <v>0</v>
      </c>
      <c r="G528" s="3">
        <f>IFERROR(VLOOKUP($A528,'indicadores propios'!$A$4:$I$2026,'indicadores propios'!H$2,FALSE),0)</f>
        <v>0</v>
      </c>
      <c r="H528" s="3">
        <f>IFERROR(VLOOKUP($A528,'indicadores propios'!$A$4:$I$2026,'indicadores propios'!I$2,FALSE),0)</f>
        <v>0</v>
      </c>
    </row>
    <row r="529" spans="1:8" x14ac:dyDescent="0.3">
      <c r="A529" s="5">
        <v>147045</v>
      </c>
      <c r="B529" s="4" t="s">
        <v>184</v>
      </c>
      <c r="C529" s="3">
        <f>IFERROR(VLOOKUP($A529,'indicadores propios'!$A$4:$I$2026,'indicadores propios'!D$2,FALSE),0)</f>
        <v>0</v>
      </c>
      <c r="D529" s="3">
        <f>IFERROR(VLOOKUP($A529,'indicadores propios'!$A$4:$I$2026,'indicadores propios'!E$2,FALSE),0)</f>
        <v>0</v>
      </c>
      <c r="E529" s="3">
        <f>IFERROR(VLOOKUP($A529,'indicadores propios'!$A$4:$I$2026,'indicadores propios'!F$2,FALSE),0)</f>
        <v>0</v>
      </c>
      <c r="F529" s="3">
        <f>IFERROR(VLOOKUP($A529,'indicadores propios'!$A$4:$I$2026,'indicadores propios'!G$2,FALSE),0)</f>
        <v>0</v>
      </c>
      <c r="G529" s="3">
        <f>IFERROR(VLOOKUP($A529,'indicadores propios'!$A$4:$I$2026,'indicadores propios'!H$2,FALSE),0)</f>
        <v>0</v>
      </c>
      <c r="H529" s="3">
        <f>IFERROR(VLOOKUP($A529,'indicadores propios'!$A$4:$I$2026,'indicadores propios'!I$2,FALSE),0)</f>
        <v>0</v>
      </c>
    </row>
    <row r="530" spans="1:8" x14ac:dyDescent="0.3">
      <c r="A530" s="5">
        <v>147050</v>
      </c>
      <c r="B530" s="4" t="s">
        <v>183</v>
      </c>
      <c r="C530" s="3">
        <f>IFERROR(VLOOKUP($A530,'indicadores propios'!$A$4:$I$2026,'indicadores propios'!D$2,FALSE),0)</f>
        <v>0</v>
      </c>
      <c r="D530" s="3">
        <f>IFERROR(VLOOKUP($A530,'indicadores propios'!$A$4:$I$2026,'indicadores propios'!E$2,FALSE),0)</f>
        <v>0</v>
      </c>
      <c r="E530" s="3">
        <f>IFERROR(VLOOKUP($A530,'indicadores propios'!$A$4:$I$2026,'indicadores propios'!F$2,FALSE),0)</f>
        <v>0</v>
      </c>
      <c r="F530" s="3">
        <f>IFERROR(VLOOKUP($A530,'indicadores propios'!$A$4:$I$2026,'indicadores propios'!G$2,FALSE),0)</f>
        <v>0</v>
      </c>
      <c r="G530" s="3">
        <f>IFERROR(VLOOKUP($A530,'indicadores propios'!$A$4:$I$2026,'indicadores propios'!H$2,FALSE),0)</f>
        <v>0</v>
      </c>
      <c r="H530" s="3">
        <f>IFERROR(VLOOKUP($A530,'indicadores propios'!$A$4:$I$2026,'indicadores propios'!I$2,FALSE),0)</f>
        <v>0</v>
      </c>
    </row>
    <row r="531" spans="1:8" x14ac:dyDescent="0.3">
      <c r="A531" s="5">
        <v>147100</v>
      </c>
      <c r="B531" s="4" t="s">
        <v>1199</v>
      </c>
      <c r="C531" s="3">
        <f>IFERROR(VLOOKUP($A531,'indicadores propios'!$A$4:$I$2026,'indicadores propios'!D$2,FALSE),0)</f>
        <v>0</v>
      </c>
      <c r="D531" s="3">
        <f>IFERROR(VLOOKUP($A531,'indicadores propios'!$A$4:$I$2026,'indicadores propios'!E$2,FALSE),0)</f>
        <v>0</v>
      </c>
      <c r="E531" s="3">
        <f>IFERROR(VLOOKUP($A531,'indicadores propios'!$A$4:$I$2026,'indicadores propios'!F$2,FALSE),0)</f>
        <v>0</v>
      </c>
      <c r="F531" s="3">
        <f>IFERROR(VLOOKUP($A531,'indicadores propios'!$A$4:$I$2026,'indicadores propios'!G$2,FALSE),0)</f>
        <v>0</v>
      </c>
      <c r="G531" s="3">
        <f>IFERROR(VLOOKUP($A531,'indicadores propios'!$A$4:$I$2026,'indicadores propios'!H$2,FALSE),0)</f>
        <v>0</v>
      </c>
      <c r="H531" s="3">
        <f>IFERROR(VLOOKUP($A531,'indicadores propios'!$A$4:$I$2026,'indicadores propios'!I$2,FALSE),0)</f>
        <v>0</v>
      </c>
    </row>
    <row r="532" spans="1:8" x14ac:dyDescent="0.3">
      <c r="A532" s="5">
        <v>147105</v>
      </c>
      <c r="B532" s="4" t="s">
        <v>1198</v>
      </c>
      <c r="C532" s="3">
        <f>IFERROR(VLOOKUP($A532,'indicadores propios'!$A$4:$I$2026,'indicadores propios'!D$2,FALSE),0)</f>
        <v>0</v>
      </c>
      <c r="D532" s="3">
        <f>IFERROR(VLOOKUP($A532,'indicadores propios'!$A$4:$I$2026,'indicadores propios'!E$2,FALSE),0)</f>
        <v>0</v>
      </c>
      <c r="E532" s="3">
        <f>IFERROR(VLOOKUP($A532,'indicadores propios'!$A$4:$I$2026,'indicadores propios'!F$2,FALSE),0)</f>
        <v>0</v>
      </c>
      <c r="F532" s="3">
        <f>IFERROR(VLOOKUP($A532,'indicadores propios'!$A$4:$I$2026,'indicadores propios'!G$2,FALSE),0)</f>
        <v>0</v>
      </c>
      <c r="G532" s="3">
        <f>IFERROR(VLOOKUP($A532,'indicadores propios'!$A$4:$I$2026,'indicadores propios'!H$2,FALSE),0)</f>
        <v>0</v>
      </c>
      <c r="H532" s="3">
        <f>IFERROR(VLOOKUP($A532,'indicadores propios'!$A$4:$I$2026,'indicadores propios'!I$2,FALSE),0)</f>
        <v>0</v>
      </c>
    </row>
    <row r="533" spans="1:8" x14ac:dyDescent="0.3">
      <c r="A533" s="5">
        <v>147110</v>
      </c>
      <c r="B533" s="4" t="s">
        <v>1197</v>
      </c>
      <c r="C533" s="3">
        <f>IFERROR(VLOOKUP($A533,'indicadores propios'!$A$4:$I$2026,'indicadores propios'!D$2,FALSE),0)</f>
        <v>0</v>
      </c>
      <c r="D533" s="3">
        <f>IFERROR(VLOOKUP($A533,'indicadores propios'!$A$4:$I$2026,'indicadores propios'!E$2,FALSE),0)</f>
        <v>0</v>
      </c>
      <c r="E533" s="3">
        <f>IFERROR(VLOOKUP($A533,'indicadores propios'!$A$4:$I$2026,'indicadores propios'!F$2,FALSE),0)</f>
        <v>0</v>
      </c>
      <c r="F533" s="3">
        <f>IFERROR(VLOOKUP($A533,'indicadores propios'!$A$4:$I$2026,'indicadores propios'!G$2,FALSE),0)</f>
        <v>0</v>
      </c>
      <c r="G533" s="3">
        <f>IFERROR(VLOOKUP($A533,'indicadores propios'!$A$4:$I$2026,'indicadores propios'!H$2,FALSE),0)</f>
        <v>0</v>
      </c>
      <c r="H533" s="3">
        <f>IFERROR(VLOOKUP($A533,'indicadores propios'!$A$4:$I$2026,'indicadores propios'!I$2,FALSE),0)</f>
        <v>0</v>
      </c>
    </row>
    <row r="534" spans="1:8" x14ac:dyDescent="0.3">
      <c r="A534" s="5">
        <v>147115</v>
      </c>
      <c r="B534" s="4" t="s">
        <v>190</v>
      </c>
      <c r="C534" s="3">
        <f>IFERROR(VLOOKUP($A534,'indicadores propios'!$A$4:$I$2026,'indicadores propios'!D$2,FALSE),0)</f>
        <v>0</v>
      </c>
      <c r="D534" s="3">
        <f>IFERROR(VLOOKUP($A534,'indicadores propios'!$A$4:$I$2026,'indicadores propios'!E$2,FALSE),0)</f>
        <v>0</v>
      </c>
      <c r="E534" s="3">
        <f>IFERROR(VLOOKUP($A534,'indicadores propios'!$A$4:$I$2026,'indicadores propios'!F$2,FALSE),0)</f>
        <v>0</v>
      </c>
      <c r="F534" s="3">
        <f>IFERROR(VLOOKUP($A534,'indicadores propios'!$A$4:$I$2026,'indicadores propios'!G$2,FALSE),0)</f>
        <v>0</v>
      </c>
      <c r="G534" s="3">
        <f>IFERROR(VLOOKUP($A534,'indicadores propios'!$A$4:$I$2026,'indicadores propios'!H$2,FALSE),0)</f>
        <v>0</v>
      </c>
      <c r="H534" s="3">
        <f>IFERROR(VLOOKUP($A534,'indicadores propios'!$A$4:$I$2026,'indicadores propios'!I$2,FALSE),0)</f>
        <v>0</v>
      </c>
    </row>
    <row r="535" spans="1:8" x14ac:dyDescent="0.3">
      <c r="A535" s="5">
        <v>147120</v>
      </c>
      <c r="B535" s="4" t="s">
        <v>189</v>
      </c>
      <c r="C535" s="3">
        <f>IFERROR(VLOOKUP($A535,'indicadores propios'!$A$4:$I$2026,'indicadores propios'!D$2,FALSE),0)</f>
        <v>0</v>
      </c>
      <c r="D535" s="3">
        <f>IFERROR(VLOOKUP($A535,'indicadores propios'!$A$4:$I$2026,'indicadores propios'!E$2,FALSE),0)</f>
        <v>0</v>
      </c>
      <c r="E535" s="3">
        <f>IFERROR(VLOOKUP($A535,'indicadores propios'!$A$4:$I$2026,'indicadores propios'!F$2,FALSE),0)</f>
        <v>0</v>
      </c>
      <c r="F535" s="3">
        <f>IFERROR(VLOOKUP($A535,'indicadores propios'!$A$4:$I$2026,'indicadores propios'!G$2,FALSE),0)</f>
        <v>0</v>
      </c>
      <c r="G535" s="3">
        <f>IFERROR(VLOOKUP($A535,'indicadores propios'!$A$4:$I$2026,'indicadores propios'!H$2,FALSE),0)</f>
        <v>0</v>
      </c>
      <c r="H535" s="3">
        <f>IFERROR(VLOOKUP($A535,'indicadores propios'!$A$4:$I$2026,'indicadores propios'!I$2,FALSE),0)</f>
        <v>0</v>
      </c>
    </row>
    <row r="536" spans="1:8" x14ac:dyDescent="0.3">
      <c r="A536" s="5">
        <v>147125</v>
      </c>
      <c r="B536" s="4" t="s">
        <v>188</v>
      </c>
      <c r="C536" s="3">
        <f>IFERROR(VLOOKUP($A536,'indicadores propios'!$A$4:$I$2026,'indicadores propios'!D$2,FALSE),0)</f>
        <v>0</v>
      </c>
      <c r="D536" s="3">
        <f>IFERROR(VLOOKUP($A536,'indicadores propios'!$A$4:$I$2026,'indicadores propios'!E$2,FALSE),0)</f>
        <v>0</v>
      </c>
      <c r="E536" s="3">
        <f>IFERROR(VLOOKUP($A536,'indicadores propios'!$A$4:$I$2026,'indicadores propios'!F$2,FALSE),0)</f>
        <v>0</v>
      </c>
      <c r="F536" s="3">
        <f>IFERROR(VLOOKUP($A536,'indicadores propios'!$A$4:$I$2026,'indicadores propios'!G$2,FALSE),0)</f>
        <v>0</v>
      </c>
      <c r="G536" s="3">
        <f>IFERROR(VLOOKUP($A536,'indicadores propios'!$A$4:$I$2026,'indicadores propios'!H$2,FALSE),0)</f>
        <v>0</v>
      </c>
      <c r="H536" s="3">
        <f>IFERROR(VLOOKUP($A536,'indicadores propios'!$A$4:$I$2026,'indicadores propios'!I$2,FALSE),0)</f>
        <v>0</v>
      </c>
    </row>
    <row r="537" spans="1:8" x14ac:dyDescent="0.3">
      <c r="A537" s="5">
        <v>147130</v>
      </c>
      <c r="B537" s="4" t="s">
        <v>1196</v>
      </c>
      <c r="C537" s="3">
        <f>IFERROR(VLOOKUP($A537,'indicadores propios'!$A$4:$I$2026,'indicadores propios'!D$2,FALSE),0)</f>
        <v>0</v>
      </c>
      <c r="D537" s="3">
        <f>IFERROR(VLOOKUP($A537,'indicadores propios'!$A$4:$I$2026,'indicadores propios'!E$2,FALSE),0)</f>
        <v>0</v>
      </c>
      <c r="E537" s="3">
        <f>IFERROR(VLOOKUP($A537,'indicadores propios'!$A$4:$I$2026,'indicadores propios'!F$2,FALSE),0)</f>
        <v>0</v>
      </c>
      <c r="F537" s="3">
        <f>IFERROR(VLOOKUP($A537,'indicadores propios'!$A$4:$I$2026,'indicadores propios'!G$2,FALSE),0)</f>
        <v>0</v>
      </c>
      <c r="G537" s="3">
        <f>IFERROR(VLOOKUP($A537,'indicadores propios'!$A$4:$I$2026,'indicadores propios'!H$2,FALSE),0)</f>
        <v>0</v>
      </c>
      <c r="H537" s="3">
        <f>IFERROR(VLOOKUP($A537,'indicadores propios'!$A$4:$I$2026,'indicadores propios'!I$2,FALSE),0)</f>
        <v>0</v>
      </c>
    </row>
    <row r="538" spans="1:8" x14ac:dyDescent="0.3">
      <c r="A538" s="5">
        <v>147135</v>
      </c>
      <c r="B538" s="4" t="s">
        <v>1195</v>
      </c>
      <c r="C538" s="3">
        <f>IFERROR(VLOOKUP($A538,'indicadores propios'!$A$4:$I$2026,'indicadores propios'!D$2,FALSE),0)</f>
        <v>0</v>
      </c>
      <c r="D538" s="3">
        <f>IFERROR(VLOOKUP($A538,'indicadores propios'!$A$4:$I$2026,'indicadores propios'!E$2,FALSE),0)</f>
        <v>0</v>
      </c>
      <c r="E538" s="3">
        <f>IFERROR(VLOOKUP($A538,'indicadores propios'!$A$4:$I$2026,'indicadores propios'!F$2,FALSE),0)</f>
        <v>0</v>
      </c>
      <c r="F538" s="3">
        <f>IFERROR(VLOOKUP($A538,'indicadores propios'!$A$4:$I$2026,'indicadores propios'!G$2,FALSE),0)</f>
        <v>0</v>
      </c>
      <c r="G538" s="3">
        <f>IFERROR(VLOOKUP($A538,'indicadores propios'!$A$4:$I$2026,'indicadores propios'!H$2,FALSE),0)</f>
        <v>0</v>
      </c>
      <c r="H538" s="3">
        <f>IFERROR(VLOOKUP($A538,'indicadores propios'!$A$4:$I$2026,'indicadores propios'!I$2,FALSE),0)</f>
        <v>0</v>
      </c>
    </row>
    <row r="539" spans="1:8" x14ac:dyDescent="0.3">
      <c r="A539" s="5">
        <v>147140</v>
      </c>
      <c r="B539" s="4" t="s">
        <v>185</v>
      </c>
      <c r="C539" s="3">
        <f>IFERROR(VLOOKUP($A539,'indicadores propios'!$A$4:$I$2026,'indicadores propios'!D$2,FALSE),0)</f>
        <v>0</v>
      </c>
      <c r="D539" s="3">
        <f>IFERROR(VLOOKUP($A539,'indicadores propios'!$A$4:$I$2026,'indicadores propios'!E$2,FALSE),0)</f>
        <v>0</v>
      </c>
      <c r="E539" s="3">
        <f>IFERROR(VLOOKUP($A539,'indicadores propios'!$A$4:$I$2026,'indicadores propios'!F$2,FALSE),0)</f>
        <v>0</v>
      </c>
      <c r="F539" s="3">
        <f>IFERROR(VLOOKUP($A539,'indicadores propios'!$A$4:$I$2026,'indicadores propios'!G$2,FALSE),0)</f>
        <v>0</v>
      </c>
      <c r="G539" s="3">
        <f>IFERROR(VLOOKUP($A539,'indicadores propios'!$A$4:$I$2026,'indicadores propios'!H$2,FALSE),0)</f>
        <v>0</v>
      </c>
      <c r="H539" s="3">
        <f>IFERROR(VLOOKUP($A539,'indicadores propios'!$A$4:$I$2026,'indicadores propios'!I$2,FALSE),0)</f>
        <v>0</v>
      </c>
    </row>
    <row r="540" spans="1:8" x14ac:dyDescent="0.3">
      <c r="A540" s="5">
        <v>147145</v>
      </c>
      <c r="B540" s="4" t="s">
        <v>184</v>
      </c>
      <c r="C540" s="3">
        <f>IFERROR(VLOOKUP($A540,'indicadores propios'!$A$4:$I$2026,'indicadores propios'!D$2,FALSE),0)</f>
        <v>0</v>
      </c>
      <c r="D540" s="3">
        <f>IFERROR(VLOOKUP($A540,'indicadores propios'!$A$4:$I$2026,'indicadores propios'!E$2,FALSE),0)</f>
        <v>0</v>
      </c>
      <c r="E540" s="3">
        <f>IFERROR(VLOOKUP($A540,'indicadores propios'!$A$4:$I$2026,'indicadores propios'!F$2,FALSE),0)</f>
        <v>0</v>
      </c>
      <c r="F540" s="3">
        <f>IFERROR(VLOOKUP($A540,'indicadores propios'!$A$4:$I$2026,'indicadores propios'!G$2,FALSE),0)</f>
        <v>0</v>
      </c>
      <c r="G540" s="3">
        <f>IFERROR(VLOOKUP($A540,'indicadores propios'!$A$4:$I$2026,'indicadores propios'!H$2,FALSE),0)</f>
        <v>0</v>
      </c>
      <c r="H540" s="3">
        <f>IFERROR(VLOOKUP($A540,'indicadores propios'!$A$4:$I$2026,'indicadores propios'!I$2,FALSE),0)</f>
        <v>0</v>
      </c>
    </row>
    <row r="541" spans="1:8" x14ac:dyDescent="0.3">
      <c r="A541" s="5">
        <v>147150</v>
      </c>
      <c r="B541" s="4" t="s">
        <v>183</v>
      </c>
      <c r="C541" s="3">
        <f>IFERROR(VLOOKUP($A541,'indicadores propios'!$A$4:$I$2026,'indicadores propios'!D$2,FALSE),0)</f>
        <v>0</v>
      </c>
      <c r="D541" s="3">
        <f>IFERROR(VLOOKUP($A541,'indicadores propios'!$A$4:$I$2026,'indicadores propios'!E$2,FALSE),0)</f>
        <v>0</v>
      </c>
      <c r="E541" s="3">
        <f>IFERROR(VLOOKUP($A541,'indicadores propios'!$A$4:$I$2026,'indicadores propios'!F$2,FALSE),0)</f>
        <v>0</v>
      </c>
      <c r="F541" s="3">
        <f>IFERROR(VLOOKUP($A541,'indicadores propios'!$A$4:$I$2026,'indicadores propios'!G$2,FALSE),0)</f>
        <v>0</v>
      </c>
      <c r="G541" s="3">
        <f>IFERROR(VLOOKUP($A541,'indicadores propios'!$A$4:$I$2026,'indicadores propios'!H$2,FALSE),0)</f>
        <v>0</v>
      </c>
      <c r="H541" s="3">
        <f>IFERROR(VLOOKUP($A541,'indicadores propios'!$A$4:$I$2026,'indicadores propios'!I$2,FALSE),0)</f>
        <v>0</v>
      </c>
    </row>
    <row r="542" spans="1:8" x14ac:dyDescent="0.3">
      <c r="A542" s="5">
        <v>147200</v>
      </c>
      <c r="B542" s="4" t="s">
        <v>1194</v>
      </c>
      <c r="C542" s="3">
        <f>IFERROR(VLOOKUP($A542,'indicadores propios'!$A$4:$I$2026,'indicadores propios'!D$2,FALSE),0)</f>
        <v>0</v>
      </c>
      <c r="D542" s="3">
        <f>IFERROR(VLOOKUP($A542,'indicadores propios'!$A$4:$I$2026,'indicadores propios'!E$2,FALSE),0)</f>
        <v>0</v>
      </c>
      <c r="E542" s="3">
        <f>IFERROR(VLOOKUP($A542,'indicadores propios'!$A$4:$I$2026,'indicadores propios'!F$2,FALSE),0)</f>
        <v>0</v>
      </c>
      <c r="F542" s="3">
        <f>IFERROR(VLOOKUP($A542,'indicadores propios'!$A$4:$I$2026,'indicadores propios'!G$2,FALSE),0)</f>
        <v>0</v>
      </c>
      <c r="G542" s="3">
        <f>IFERROR(VLOOKUP($A542,'indicadores propios'!$A$4:$I$2026,'indicadores propios'!H$2,FALSE),0)</f>
        <v>0</v>
      </c>
      <c r="H542" s="3">
        <f>IFERROR(VLOOKUP($A542,'indicadores propios'!$A$4:$I$2026,'indicadores propios'!I$2,FALSE),0)</f>
        <v>0</v>
      </c>
    </row>
    <row r="543" spans="1:8" x14ac:dyDescent="0.3">
      <c r="A543" s="5">
        <v>147205</v>
      </c>
      <c r="B543" s="4" t="s">
        <v>1193</v>
      </c>
      <c r="C543" s="3">
        <f>IFERROR(VLOOKUP($A543,'indicadores propios'!$A$4:$I$2026,'indicadores propios'!D$2,FALSE),0)</f>
        <v>0</v>
      </c>
      <c r="D543" s="3">
        <f>IFERROR(VLOOKUP($A543,'indicadores propios'!$A$4:$I$2026,'indicadores propios'!E$2,FALSE),0)</f>
        <v>0</v>
      </c>
      <c r="E543" s="3">
        <f>IFERROR(VLOOKUP($A543,'indicadores propios'!$A$4:$I$2026,'indicadores propios'!F$2,FALSE),0)</f>
        <v>0</v>
      </c>
      <c r="F543" s="3">
        <f>IFERROR(VLOOKUP($A543,'indicadores propios'!$A$4:$I$2026,'indicadores propios'!G$2,FALSE),0)</f>
        <v>0</v>
      </c>
      <c r="G543" s="3">
        <f>IFERROR(VLOOKUP($A543,'indicadores propios'!$A$4:$I$2026,'indicadores propios'!H$2,FALSE),0)</f>
        <v>0</v>
      </c>
      <c r="H543" s="3">
        <f>IFERROR(VLOOKUP($A543,'indicadores propios'!$A$4:$I$2026,'indicadores propios'!I$2,FALSE),0)</f>
        <v>0</v>
      </c>
    </row>
    <row r="544" spans="1:8" x14ac:dyDescent="0.3">
      <c r="A544" s="5">
        <v>147210</v>
      </c>
      <c r="B544" s="4" t="s">
        <v>1192</v>
      </c>
      <c r="C544" s="3">
        <f>IFERROR(VLOOKUP($A544,'indicadores propios'!$A$4:$I$2026,'indicadores propios'!D$2,FALSE),0)</f>
        <v>0</v>
      </c>
      <c r="D544" s="3">
        <f>IFERROR(VLOOKUP($A544,'indicadores propios'!$A$4:$I$2026,'indicadores propios'!E$2,FALSE),0)</f>
        <v>0</v>
      </c>
      <c r="E544" s="3">
        <f>IFERROR(VLOOKUP($A544,'indicadores propios'!$A$4:$I$2026,'indicadores propios'!F$2,FALSE),0)</f>
        <v>0</v>
      </c>
      <c r="F544" s="3">
        <f>IFERROR(VLOOKUP($A544,'indicadores propios'!$A$4:$I$2026,'indicadores propios'!G$2,FALSE),0)</f>
        <v>0</v>
      </c>
      <c r="G544" s="3">
        <f>IFERROR(VLOOKUP($A544,'indicadores propios'!$A$4:$I$2026,'indicadores propios'!H$2,FALSE),0)</f>
        <v>0</v>
      </c>
      <c r="H544" s="3">
        <f>IFERROR(VLOOKUP($A544,'indicadores propios'!$A$4:$I$2026,'indicadores propios'!I$2,FALSE),0)</f>
        <v>0</v>
      </c>
    </row>
    <row r="545" spans="1:8" x14ac:dyDescent="0.3">
      <c r="A545" s="5">
        <v>147215</v>
      </c>
      <c r="B545" s="4" t="s">
        <v>1191</v>
      </c>
      <c r="C545" s="3">
        <f>IFERROR(VLOOKUP($A545,'indicadores propios'!$A$4:$I$2026,'indicadores propios'!D$2,FALSE),0)</f>
        <v>0</v>
      </c>
      <c r="D545" s="3">
        <f>IFERROR(VLOOKUP($A545,'indicadores propios'!$A$4:$I$2026,'indicadores propios'!E$2,FALSE),0)</f>
        <v>0</v>
      </c>
      <c r="E545" s="3">
        <f>IFERROR(VLOOKUP($A545,'indicadores propios'!$A$4:$I$2026,'indicadores propios'!F$2,FALSE),0)</f>
        <v>0</v>
      </c>
      <c r="F545" s="3">
        <f>IFERROR(VLOOKUP($A545,'indicadores propios'!$A$4:$I$2026,'indicadores propios'!G$2,FALSE),0)</f>
        <v>0</v>
      </c>
      <c r="G545" s="3">
        <f>IFERROR(VLOOKUP($A545,'indicadores propios'!$A$4:$I$2026,'indicadores propios'!H$2,FALSE),0)</f>
        <v>0</v>
      </c>
      <c r="H545" s="3">
        <f>IFERROR(VLOOKUP($A545,'indicadores propios'!$A$4:$I$2026,'indicadores propios'!I$2,FALSE),0)</f>
        <v>0</v>
      </c>
    </row>
    <row r="546" spans="1:8" x14ac:dyDescent="0.3">
      <c r="A546" s="5">
        <v>147220</v>
      </c>
      <c r="B546" s="4" t="s">
        <v>1190</v>
      </c>
      <c r="C546" s="3">
        <f>IFERROR(VLOOKUP($A546,'indicadores propios'!$A$4:$I$2026,'indicadores propios'!D$2,FALSE),0)</f>
        <v>0</v>
      </c>
      <c r="D546" s="3">
        <f>IFERROR(VLOOKUP($A546,'indicadores propios'!$A$4:$I$2026,'indicadores propios'!E$2,FALSE),0)</f>
        <v>0</v>
      </c>
      <c r="E546" s="3">
        <f>IFERROR(VLOOKUP($A546,'indicadores propios'!$A$4:$I$2026,'indicadores propios'!F$2,FALSE),0)</f>
        <v>0</v>
      </c>
      <c r="F546" s="3">
        <f>IFERROR(VLOOKUP($A546,'indicadores propios'!$A$4:$I$2026,'indicadores propios'!G$2,FALSE),0)</f>
        <v>0</v>
      </c>
      <c r="G546" s="3">
        <f>IFERROR(VLOOKUP($A546,'indicadores propios'!$A$4:$I$2026,'indicadores propios'!H$2,FALSE),0)</f>
        <v>0</v>
      </c>
      <c r="H546" s="3">
        <f>IFERROR(VLOOKUP($A546,'indicadores propios'!$A$4:$I$2026,'indicadores propios'!I$2,FALSE),0)</f>
        <v>0</v>
      </c>
    </row>
    <row r="547" spans="1:8" x14ac:dyDescent="0.3">
      <c r="A547" s="5">
        <v>147225</v>
      </c>
      <c r="B547" s="4" t="s">
        <v>1189</v>
      </c>
      <c r="C547" s="3">
        <f>IFERROR(VLOOKUP($A547,'indicadores propios'!$A$4:$I$2026,'indicadores propios'!D$2,FALSE),0)</f>
        <v>0</v>
      </c>
      <c r="D547" s="3">
        <f>IFERROR(VLOOKUP($A547,'indicadores propios'!$A$4:$I$2026,'indicadores propios'!E$2,FALSE),0)</f>
        <v>0</v>
      </c>
      <c r="E547" s="3">
        <f>IFERROR(VLOOKUP($A547,'indicadores propios'!$A$4:$I$2026,'indicadores propios'!F$2,FALSE),0)</f>
        <v>0</v>
      </c>
      <c r="F547" s="3">
        <f>IFERROR(VLOOKUP($A547,'indicadores propios'!$A$4:$I$2026,'indicadores propios'!G$2,FALSE),0)</f>
        <v>0</v>
      </c>
      <c r="G547" s="3">
        <f>IFERROR(VLOOKUP($A547,'indicadores propios'!$A$4:$I$2026,'indicadores propios'!H$2,FALSE),0)</f>
        <v>0</v>
      </c>
      <c r="H547" s="3">
        <f>IFERROR(VLOOKUP($A547,'indicadores propios'!$A$4:$I$2026,'indicadores propios'!I$2,FALSE),0)</f>
        <v>0</v>
      </c>
    </row>
    <row r="548" spans="1:8" x14ac:dyDescent="0.3">
      <c r="A548" s="5">
        <v>147230</v>
      </c>
      <c r="B548" s="4" t="s">
        <v>1188</v>
      </c>
      <c r="C548" s="3">
        <f>IFERROR(VLOOKUP($A548,'indicadores propios'!$A$4:$I$2026,'indicadores propios'!D$2,FALSE),0)</f>
        <v>0</v>
      </c>
      <c r="D548" s="3">
        <f>IFERROR(VLOOKUP($A548,'indicadores propios'!$A$4:$I$2026,'indicadores propios'!E$2,FALSE),0)</f>
        <v>0</v>
      </c>
      <c r="E548" s="3">
        <f>IFERROR(VLOOKUP($A548,'indicadores propios'!$A$4:$I$2026,'indicadores propios'!F$2,FALSE),0)</f>
        <v>0</v>
      </c>
      <c r="F548" s="3">
        <f>IFERROR(VLOOKUP($A548,'indicadores propios'!$A$4:$I$2026,'indicadores propios'!G$2,FALSE),0)</f>
        <v>0</v>
      </c>
      <c r="G548" s="3">
        <f>IFERROR(VLOOKUP($A548,'indicadores propios'!$A$4:$I$2026,'indicadores propios'!H$2,FALSE),0)</f>
        <v>0</v>
      </c>
      <c r="H548" s="3">
        <f>IFERROR(VLOOKUP($A548,'indicadores propios'!$A$4:$I$2026,'indicadores propios'!I$2,FALSE),0)</f>
        <v>0</v>
      </c>
    </row>
    <row r="549" spans="1:8" x14ac:dyDescent="0.3">
      <c r="A549" s="5">
        <v>147235</v>
      </c>
      <c r="B549" s="4" t="s">
        <v>1187</v>
      </c>
      <c r="C549" s="3">
        <f>IFERROR(VLOOKUP($A549,'indicadores propios'!$A$4:$I$2026,'indicadores propios'!D$2,FALSE),0)</f>
        <v>0</v>
      </c>
      <c r="D549" s="3">
        <f>IFERROR(VLOOKUP($A549,'indicadores propios'!$A$4:$I$2026,'indicadores propios'!E$2,FALSE),0)</f>
        <v>0</v>
      </c>
      <c r="E549" s="3">
        <f>IFERROR(VLOOKUP($A549,'indicadores propios'!$A$4:$I$2026,'indicadores propios'!F$2,FALSE),0)</f>
        <v>0</v>
      </c>
      <c r="F549" s="3">
        <f>IFERROR(VLOOKUP($A549,'indicadores propios'!$A$4:$I$2026,'indicadores propios'!G$2,FALSE),0)</f>
        <v>0</v>
      </c>
      <c r="G549" s="3">
        <f>IFERROR(VLOOKUP($A549,'indicadores propios'!$A$4:$I$2026,'indicadores propios'!H$2,FALSE),0)</f>
        <v>0</v>
      </c>
      <c r="H549" s="3">
        <f>IFERROR(VLOOKUP($A549,'indicadores propios'!$A$4:$I$2026,'indicadores propios'!I$2,FALSE),0)</f>
        <v>0</v>
      </c>
    </row>
    <row r="550" spans="1:8" x14ac:dyDescent="0.3">
      <c r="A550" s="5">
        <v>147240</v>
      </c>
      <c r="B550" s="4" t="s">
        <v>1186</v>
      </c>
      <c r="C550" s="3">
        <f>IFERROR(VLOOKUP($A550,'indicadores propios'!$A$4:$I$2026,'indicadores propios'!D$2,FALSE),0)</f>
        <v>0</v>
      </c>
      <c r="D550" s="3">
        <f>IFERROR(VLOOKUP($A550,'indicadores propios'!$A$4:$I$2026,'indicadores propios'!E$2,FALSE),0)</f>
        <v>0</v>
      </c>
      <c r="E550" s="3">
        <f>IFERROR(VLOOKUP($A550,'indicadores propios'!$A$4:$I$2026,'indicadores propios'!F$2,FALSE),0)</f>
        <v>0</v>
      </c>
      <c r="F550" s="3">
        <f>IFERROR(VLOOKUP($A550,'indicadores propios'!$A$4:$I$2026,'indicadores propios'!G$2,FALSE),0)</f>
        <v>0</v>
      </c>
      <c r="G550" s="3">
        <f>IFERROR(VLOOKUP($A550,'indicadores propios'!$A$4:$I$2026,'indicadores propios'!H$2,FALSE),0)</f>
        <v>0</v>
      </c>
      <c r="H550" s="3">
        <f>IFERROR(VLOOKUP($A550,'indicadores propios'!$A$4:$I$2026,'indicadores propios'!I$2,FALSE),0)</f>
        <v>0</v>
      </c>
    </row>
    <row r="551" spans="1:8" x14ac:dyDescent="0.3">
      <c r="A551" s="5">
        <v>147245</v>
      </c>
      <c r="B551" s="4" t="s">
        <v>1185</v>
      </c>
      <c r="C551" s="3">
        <f>IFERROR(VLOOKUP($A551,'indicadores propios'!$A$4:$I$2026,'indicadores propios'!D$2,FALSE),0)</f>
        <v>0</v>
      </c>
      <c r="D551" s="3">
        <f>IFERROR(VLOOKUP($A551,'indicadores propios'!$A$4:$I$2026,'indicadores propios'!E$2,FALSE),0)</f>
        <v>0</v>
      </c>
      <c r="E551" s="3">
        <f>IFERROR(VLOOKUP($A551,'indicadores propios'!$A$4:$I$2026,'indicadores propios'!F$2,FALSE),0)</f>
        <v>0</v>
      </c>
      <c r="F551" s="3">
        <f>IFERROR(VLOOKUP($A551,'indicadores propios'!$A$4:$I$2026,'indicadores propios'!G$2,FALSE),0)</f>
        <v>0</v>
      </c>
      <c r="G551" s="3">
        <f>IFERROR(VLOOKUP($A551,'indicadores propios'!$A$4:$I$2026,'indicadores propios'!H$2,FALSE),0)</f>
        <v>0</v>
      </c>
      <c r="H551" s="3">
        <f>IFERROR(VLOOKUP($A551,'indicadores propios'!$A$4:$I$2026,'indicadores propios'!I$2,FALSE),0)</f>
        <v>0</v>
      </c>
    </row>
    <row r="552" spans="1:8" x14ac:dyDescent="0.3">
      <c r="A552" s="5">
        <v>147250</v>
      </c>
      <c r="B552" s="4" t="s">
        <v>1184</v>
      </c>
      <c r="C552" s="3">
        <f>IFERROR(VLOOKUP($A552,'indicadores propios'!$A$4:$I$2026,'indicadores propios'!D$2,FALSE),0)</f>
        <v>0</v>
      </c>
      <c r="D552" s="3">
        <f>IFERROR(VLOOKUP($A552,'indicadores propios'!$A$4:$I$2026,'indicadores propios'!E$2,FALSE),0)</f>
        <v>0</v>
      </c>
      <c r="E552" s="3">
        <f>IFERROR(VLOOKUP($A552,'indicadores propios'!$A$4:$I$2026,'indicadores propios'!F$2,FALSE),0)</f>
        <v>0</v>
      </c>
      <c r="F552" s="3">
        <f>IFERROR(VLOOKUP($A552,'indicadores propios'!$A$4:$I$2026,'indicadores propios'!G$2,FALSE),0)</f>
        <v>0</v>
      </c>
      <c r="G552" s="3">
        <f>IFERROR(VLOOKUP($A552,'indicadores propios'!$A$4:$I$2026,'indicadores propios'!H$2,FALSE),0)</f>
        <v>0</v>
      </c>
      <c r="H552" s="3">
        <f>IFERROR(VLOOKUP($A552,'indicadores propios'!$A$4:$I$2026,'indicadores propios'!I$2,FALSE),0)</f>
        <v>0</v>
      </c>
    </row>
    <row r="553" spans="1:8" x14ac:dyDescent="0.3">
      <c r="A553" s="5">
        <v>147300</v>
      </c>
      <c r="B553" s="4" t="s">
        <v>1183</v>
      </c>
      <c r="C553" s="3">
        <f>IFERROR(VLOOKUP($A553,'indicadores propios'!$A$4:$I$2026,'indicadores propios'!D$2,FALSE),0)</f>
        <v>171298872</v>
      </c>
      <c r="D553" s="3">
        <f>IFERROR(VLOOKUP($A553,'indicadores propios'!$A$4:$I$2026,'indicadores propios'!E$2,FALSE),0)</f>
        <v>187476847</v>
      </c>
      <c r="E553" s="3">
        <f>IFERROR(VLOOKUP($A553,'indicadores propios'!$A$4:$I$2026,'indicadores propios'!F$2,FALSE),0)</f>
        <v>353439111</v>
      </c>
      <c r="F553" s="3">
        <f>IFERROR(VLOOKUP($A553,'indicadores propios'!$A$4:$I$2026,'indicadores propios'!G$2,FALSE),0)</f>
        <v>364855843</v>
      </c>
      <c r="G553" s="3">
        <f>IFERROR(VLOOKUP($A553,'indicadores propios'!$A$4:$I$2026,'indicadores propios'!H$2,FALSE),0)</f>
        <v>334047340</v>
      </c>
      <c r="H553" s="3">
        <f>IFERROR(VLOOKUP($A553,'indicadores propios'!$A$4:$I$2026,'indicadores propios'!I$2,FALSE),0)</f>
        <v>368101289</v>
      </c>
    </row>
    <row r="554" spans="1:8" x14ac:dyDescent="0.3">
      <c r="A554" s="5">
        <v>147305</v>
      </c>
      <c r="B554" s="4" t="s">
        <v>1182</v>
      </c>
      <c r="C554" s="3">
        <f>IFERROR(VLOOKUP($A554,'indicadores propios'!$A$4:$I$2026,'indicadores propios'!D$2,FALSE),0)</f>
        <v>8401997</v>
      </c>
      <c r="D554" s="3">
        <f>IFERROR(VLOOKUP($A554,'indicadores propios'!$A$4:$I$2026,'indicadores propios'!E$2,FALSE),0)</f>
        <v>8603484</v>
      </c>
      <c r="E554" s="3">
        <f>IFERROR(VLOOKUP($A554,'indicadores propios'!$A$4:$I$2026,'indicadores propios'!F$2,FALSE),0)</f>
        <v>9192906</v>
      </c>
      <c r="F554" s="3">
        <f>IFERROR(VLOOKUP($A554,'indicadores propios'!$A$4:$I$2026,'indicadores propios'!G$2,FALSE),0)</f>
        <v>11830794</v>
      </c>
      <c r="G554" s="3">
        <f>IFERROR(VLOOKUP($A554,'indicadores propios'!$A$4:$I$2026,'indicadores propios'!H$2,FALSE),0)</f>
        <v>12933519</v>
      </c>
      <c r="H554" s="3">
        <f>IFERROR(VLOOKUP($A554,'indicadores propios'!$A$4:$I$2026,'indicadores propios'!I$2,FALSE),0)</f>
        <v>14048436</v>
      </c>
    </row>
    <row r="555" spans="1:8" x14ac:dyDescent="0.3">
      <c r="A555" s="5">
        <v>147310</v>
      </c>
      <c r="B555" s="4" t="s">
        <v>1181</v>
      </c>
      <c r="C555" s="3">
        <f>IFERROR(VLOOKUP($A555,'indicadores propios'!$A$4:$I$2026,'indicadores propios'!D$2,FALSE),0)</f>
        <v>0</v>
      </c>
      <c r="D555" s="3">
        <f>IFERROR(VLOOKUP($A555,'indicadores propios'!$A$4:$I$2026,'indicadores propios'!E$2,FALSE),0)</f>
        <v>0</v>
      </c>
      <c r="E555" s="3">
        <f>IFERROR(VLOOKUP($A555,'indicadores propios'!$A$4:$I$2026,'indicadores propios'!F$2,FALSE),0)</f>
        <v>0</v>
      </c>
      <c r="F555" s="3">
        <f>IFERROR(VLOOKUP($A555,'indicadores propios'!$A$4:$I$2026,'indicadores propios'!G$2,FALSE),0)</f>
        <v>0</v>
      </c>
      <c r="G555" s="3">
        <f>IFERROR(VLOOKUP($A555,'indicadores propios'!$A$4:$I$2026,'indicadores propios'!H$2,FALSE),0)</f>
        <v>0</v>
      </c>
      <c r="H555" s="3">
        <f>IFERROR(VLOOKUP($A555,'indicadores propios'!$A$4:$I$2026,'indicadores propios'!I$2,FALSE),0)</f>
        <v>0</v>
      </c>
    </row>
    <row r="556" spans="1:8" x14ac:dyDescent="0.3">
      <c r="A556" s="5">
        <v>147315</v>
      </c>
      <c r="B556" s="4" t="s">
        <v>1180</v>
      </c>
      <c r="C556" s="3">
        <f>IFERROR(VLOOKUP($A556,'indicadores propios'!$A$4:$I$2026,'indicadores propios'!D$2,FALSE),0)</f>
        <v>50567239</v>
      </c>
      <c r="D556" s="3">
        <f>IFERROR(VLOOKUP($A556,'indicadores propios'!$A$4:$I$2026,'indicadores propios'!E$2,FALSE),0)</f>
        <v>65502522</v>
      </c>
      <c r="E556" s="3">
        <f>IFERROR(VLOOKUP($A556,'indicadores propios'!$A$4:$I$2026,'indicadores propios'!F$2,FALSE),0)</f>
        <v>79425118</v>
      </c>
      <c r="F556" s="3">
        <f>IFERROR(VLOOKUP($A556,'indicadores propios'!$A$4:$I$2026,'indicadores propios'!G$2,FALSE),0)</f>
        <v>92653058</v>
      </c>
      <c r="G556" s="3">
        <f>IFERROR(VLOOKUP($A556,'indicadores propios'!$A$4:$I$2026,'indicadores propios'!H$2,FALSE),0)</f>
        <v>100743525</v>
      </c>
      <c r="H556" s="3">
        <f>IFERROR(VLOOKUP($A556,'indicadores propios'!$A$4:$I$2026,'indicadores propios'!I$2,FALSE),0)</f>
        <v>104810584</v>
      </c>
    </row>
    <row r="557" spans="1:8" x14ac:dyDescent="0.3">
      <c r="A557" s="5">
        <v>147320</v>
      </c>
      <c r="B557" s="4" t="s">
        <v>1179</v>
      </c>
      <c r="C557" s="3">
        <f>IFERROR(VLOOKUP($A557,'indicadores propios'!$A$4:$I$2026,'indicadores propios'!D$2,FALSE),0)</f>
        <v>4561960</v>
      </c>
      <c r="D557" s="3">
        <f>IFERROR(VLOOKUP($A557,'indicadores propios'!$A$4:$I$2026,'indicadores propios'!E$2,FALSE),0)</f>
        <v>5109058</v>
      </c>
      <c r="E557" s="3">
        <f>IFERROR(VLOOKUP($A557,'indicadores propios'!$A$4:$I$2026,'indicadores propios'!F$2,FALSE),0)</f>
        <v>7022360</v>
      </c>
      <c r="F557" s="3">
        <f>IFERROR(VLOOKUP($A557,'indicadores propios'!$A$4:$I$2026,'indicadores propios'!G$2,FALSE),0)</f>
        <v>8197944</v>
      </c>
      <c r="G557" s="3">
        <f>IFERROR(VLOOKUP($A557,'indicadores propios'!$A$4:$I$2026,'indicadores propios'!H$2,FALSE),0)</f>
        <v>9286032</v>
      </c>
      <c r="H557" s="3">
        <f>IFERROR(VLOOKUP($A557,'indicadores propios'!$A$4:$I$2026,'indicadores propios'!I$2,FALSE),0)</f>
        <v>9878744</v>
      </c>
    </row>
    <row r="558" spans="1:8" x14ac:dyDescent="0.3">
      <c r="A558" s="5">
        <v>147325</v>
      </c>
      <c r="B558" s="4" t="s">
        <v>1178</v>
      </c>
      <c r="C558" s="3">
        <f>IFERROR(VLOOKUP($A558,'indicadores propios'!$A$4:$I$2026,'indicadores propios'!D$2,FALSE),0)</f>
        <v>49225159</v>
      </c>
      <c r="D558" s="3">
        <f>IFERROR(VLOOKUP($A558,'indicadores propios'!$A$4:$I$2026,'indicadores propios'!E$2,FALSE),0)</f>
        <v>57600778</v>
      </c>
      <c r="E558" s="3">
        <f>IFERROR(VLOOKUP($A558,'indicadores propios'!$A$4:$I$2026,'indicadores propios'!F$2,FALSE),0)</f>
        <v>31508755</v>
      </c>
      <c r="F558" s="3">
        <f>IFERROR(VLOOKUP($A558,'indicadores propios'!$A$4:$I$2026,'indicadores propios'!G$2,FALSE),0)</f>
        <v>30733567</v>
      </c>
      <c r="G558" s="3">
        <f>IFERROR(VLOOKUP($A558,'indicadores propios'!$A$4:$I$2026,'indicadores propios'!H$2,FALSE),0)</f>
        <v>21558564</v>
      </c>
      <c r="H558" s="3">
        <f>IFERROR(VLOOKUP($A558,'indicadores propios'!$A$4:$I$2026,'indicadores propios'!I$2,FALSE),0)</f>
        <v>25648182</v>
      </c>
    </row>
    <row r="559" spans="1:8" x14ac:dyDescent="0.3">
      <c r="A559" s="5">
        <v>147330</v>
      </c>
      <c r="B559" s="4" t="s">
        <v>1177</v>
      </c>
      <c r="C559" s="3">
        <f>IFERROR(VLOOKUP($A559,'indicadores propios'!$A$4:$I$2026,'indicadores propios'!D$2,FALSE),0)</f>
        <v>0</v>
      </c>
      <c r="D559" s="3">
        <f>IFERROR(VLOOKUP($A559,'indicadores propios'!$A$4:$I$2026,'indicadores propios'!E$2,FALSE),0)</f>
        <v>0</v>
      </c>
      <c r="E559" s="3">
        <f>IFERROR(VLOOKUP($A559,'indicadores propios'!$A$4:$I$2026,'indicadores propios'!F$2,FALSE),0)</f>
        <v>0</v>
      </c>
      <c r="F559" s="3">
        <f>IFERROR(VLOOKUP($A559,'indicadores propios'!$A$4:$I$2026,'indicadores propios'!G$2,FALSE),0)</f>
        <v>0</v>
      </c>
      <c r="G559" s="3">
        <f>IFERROR(VLOOKUP($A559,'indicadores propios'!$A$4:$I$2026,'indicadores propios'!H$2,FALSE),0)</f>
        <v>0</v>
      </c>
      <c r="H559" s="3">
        <f>IFERROR(VLOOKUP($A559,'indicadores propios'!$A$4:$I$2026,'indicadores propios'!I$2,FALSE),0)</f>
        <v>0</v>
      </c>
    </row>
    <row r="560" spans="1:8" x14ac:dyDescent="0.3">
      <c r="A560" s="5">
        <v>147395</v>
      </c>
      <c r="B560" s="4" t="s">
        <v>1176</v>
      </c>
      <c r="C560" s="3">
        <f>IFERROR(VLOOKUP($A560,'indicadores propios'!$A$4:$I$2026,'indicadores propios'!D$2,FALSE),0)</f>
        <v>63200962</v>
      </c>
      <c r="D560" s="3">
        <f>IFERROR(VLOOKUP($A560,'indicadores propios'!$A$4:$I$2026,'indicadores propios'!E$2,FALSE),0)</f>
        <v>58210582</v>
      </c>
      <c r="E560" s="3">
        <f>IFERROR(VLOOKUP($A560,'indicadores propios'!$A$4:$I$2026,'indicadores propios'!F$2,FALSE),0)</f>
        <v>231717807</v>
      </c>
      <c r="F560" s="3">
        <f>IFERROR(VLOOKUP($A560,'indicadores propios'!$A$4:$I$2026,'indicadores propios'!G$2,FALSE),0)</f>
        <v>230935840</v>
      </c>
      <c r="G560" s="3">
        <f>IFERROR(VLOOKUP($A560,'indicadores propios'!$A$4:$I$2026,'indicadores propios'!H$2,FALSE),0)</f>
        <v>199034719</v>
      </c>
      <c r="H560" s="3">
        <f>IFERROR(VLOOKUP($A560,'indicadores propios'!$A$4:$I$2026,'indicadores propios'!I$2,FALSE),0)</f>
        <v>224126363</v>
      </c>
    </row>
    <row r="561" spans="1:8" x14ac:dyDescent="0.3">
      <c r="A561" s="5">
        <v>147399</v>
      </c>
      <c r="B561" s="4" t="s">
        <v>1175</v>
      </c>
      <c r="C561" s="3">
        <f>IFERROR(VLOOKUP($A561,'indicadores propios'!$A$4:$I$2026,'indicadores propios'!D$2,FALSE),0)</f>
        <v>4658445</v>
      </c>
      <c r="D561" s="3">
        <f>IFERROR(VLOOKUP($A561,'indicadores propios'!$A$4:$I$2026,'indicadores propios'!E$2,FALSE),0)</f>
        <v>7549577</v>
      </c>
      <c r="E561" s="3">
        <f>IFERROR(VLOOKUP($A561,'indicadores propios'!$A$4:$I$2026,'indicadores propios'!F$2,FALSE),0)</f>
        <v>5427835</v>
      </c>
      <c r="F561" s="3">
        <f>IFERROR(VLOOKUP($A561,'indicadores propios'!$A$4:$I$2026,'indicadores propios'!G$2,FALSE),0)</f>
        <v>9495360</v>
      </c>
      <c r="G561" s="3">
        <f>IFERROR(VLOOKUP($A561,'indicadores propios'!$A$4:$I$2026,'indicadores propios'!H$2,FALSE),0)</f>
        <v>9509019</v>
      </c>
      <c r="H561" s="3">
        <f>IFERROR(VLOOKUP($A561,'indicadores propios'!$A$4:$I$2026,'indicadores propios'!I$2,FALSE),0)</f>
        <v>10411020</v>
      </c>
    </row>
    <row r="562" spans="1:8" x14ac:dyDescent="0.3">
      <c r="A562" s="5">
        <v>147400</v>
      </c>
      <c r="B562" s="4" t="s">
        <v>1174</v>
      </c>
      <c r="C562" s="3">
        <f>IFERROR(VLOOKUP($A562,'indicadores propios'!$A$4:$I$2026,'indicadores propios'!D$2,FALSE),0)</f>
        <v>0</v>
      </c>
      <c r="D562" s="3">
        <f>IFERROR(VLOOKUP($A562,'indicadores propios'!$A$4:$I$2026,'indicadores propios'!E$2,FALSE),0)</f>
        <v>0</v>
      </c>
      <c r="E562" s="3">
        <f>IFERROR(VLOOKUP($A562,'indicadores propios'!$A$4:$I$2026,'indicadores propios'!F$2,FALSE),0)</f>
        <v>0</v>
      </c>
      <c r="F562" s="3">
        <f>IFERROR(VLOOKUP($A562,'indicadores propios'!$A$4:$I$2026,'indicadores propios'!G$2,FALSE),0)</f>
        <v>0</v>
      </c>
      <c r="G562" s="3">
        <f>IFERROR(VLOOKUP($A562,'indicadores propios'!$A$4:$I$2026,'indicadores propios'!H$2,FALSE),0)</f>
        <v>0</v>
      </c>
      <c r="H562" s="3">
        <f>IFERROR(VLOOKUP($A562,'indicadores propios'!$A$4:$I$2026,'indicadores propios'!I$2,FALSE),0)</f>
        <v>0</v>
      </c>
    </row>
    <row r="563" spans="1:8" x14ac:dyDescent="0.3">
      <c r="A563" s="5">
        <v>147405</v>
      </c>
      <c r="B563" s="4" t="s">
        <v>1172</v>
      </c>
      <c r="C563" s="3">
        <f>IFERROR(VLOOKUP($A563,'indicadores propios'!$A$4:$I$2026,'indicadores propios'!D$2,FALSE),0)</f>
        <v>0</v>
      </c>
      <c r="D563" s="3">
        <f>IFERROR(VLOOKUP($A563,'indicadores propios'!$A$4:$I$2026,'indicadores propios'!E$2,FALSE),0)</f>
        <v>0</v>
      </c>
      <c r="E563" s="3">
        <f>IFERROR(VLOOKUP($A563,'indicadores propios'!$A$4:$I$2026,'indicadores propios'!F$2,FALSE),0)</f>
        <v>0</v>
      </c>
      <c r="F563" s="3">
        <f>IFERROR(VLOOKUP($A563,'indicadores propios'!$A$4:$I$2026,'indicadores propios'!G$2,FALSE),0)</f>
        <v>0</v>
      </c>
      <c r="G563" s="3">
        <f>IFERROR(VLOOKUP($A563,'indicadores propios'!$A$4:$I$2026,'indicadores propios'!H$2,FALSE),0)</f>
        <v>0</v>
      </c>
      <c r="H563" s="3">
        <f>IFERROR(VLOOKUP($A563,'indicadores propios'!$A$4:$I$2026,'indicadores propios'!I$2,FALSE),0)</f>
        <v>0</v>
      </c>
    </row>
    <row r="564" spans="1:8" x14ac:dyDescent="0.3">
      <c r="A564" s="5">
        <v>147410</v>
      </c>
      <c r="B564" s="4" t="s">
        <v>1171</v>
      </c>
      <c r="C564" s="3">
        <f>IFERROR(VLOOKUP($A564,'indicadores propios'!$A$4:$I$2026,'indicadores propios'!D$2,FALSE),0)</f>
        <v>0</v>
      </c>
      <c r="D564" s="3">
        <f>IFERROR(VLOOKUP($A564,'indicadores propios'!$A$4:$I$2026,'indicadores propios'!E$2,FALSE),0)</f>
        <v>0</v>
      </c>
      <c r="E564" s="3">
        <f>IFERROR(VLOOKUP($A564,'indicadores propios'!$A$4:$I$2026,'indicadores propios'!F$2,FALSE),0)</f>
        <v>0</v>
      </c>
      <c r="F564" s="3">
        <f>IFERROR(VLOOKUP($A564,'indicadores propios'!$A$4:$I$2026,'indicadores propios'!G$2,FALSE),0)</f>
        <v>0</v>
      </c>
      <c r="G564" s="3">
        <f>IFERROR(VLOOKUP($A564,'indicadores propios'!$A$4:$I$2026,'indicadores propios'!H$2,FALSE),0)</f>
        <v>0</v>
      </c>
      <c r="H564" s="3">
        <f>IFERROR(VLOOKUP($A564,'indicadores propios'!$A$4:$I$2026,'indicadores propios'!I$2,FALSE),0)</f>
        <v>0</v>
      </c>
    </row>
    <row r="565" spans="1:8" x14ac:dyDescent="0.3">
      <c r="A565" s="5">
        <v>147415</v>
      </c>
      <c r="B565" s="4" t="s">
        <v>1170</v>
      </c>
      <c r="C565" s="3">
        <f>IFERROR(VLOOKUP($A565,'indicadores propios'!$A$4:$I$2026,'indicadores propios'!D$2,FALSE),0)</f>
        <v>0</v>
      </c>
      <c r="D565" s="3">
        <f>IFERROR(VLOOKUP($A565,'indicadores propios'!$A$4:$I$2026,'indicadores propios'!E$2,FALSE),0)</f>
        <v>0</v>
      </c>
      <c r="E565" s="3">
        <f>IFERROR(VLOOKUP($A565,'indicadores propios'!$A$4:$I$2026,'indicadores propios'!F$2,FALSE),0)</f>
        <v>0</v>
      </c>
      <c r="F565" s="3">
        <f>IFERROR(VLOOKUP($A565,'indicadores propios'!$A$4:$I$2026,'indicadores propios'!G$2,FALSE),0)</f>
        <v>0</v>
      </c>
      <c r="G565" s="3">
        <f>IFERROR(VLOOKUP($A565,'indicadores propios'!$A$4:$I$2026,'indicadores propios'!H$2,FALSE),0)</f>
        <v>0</v>
      </c>
      <c r="H565" s="3">
        <f>IFERROR(VLOOKUP($A565,'indicadores propios'!$A$4:$I$2026,'indicadores propios'!I$2,FALSE),0)</f>
        <v>0</v>
      </c>
    </row>
    <row r="566" spans="1:8" x14ac:dyDescent="0.3">
      <c r="A566" s="5">
        <v>147420</v>
      </c>
      <c r="B566" s="4" t="s">
        <v>1169</v>
      </c>
      <c r="C566" s="3">
        <f>IFERROR(VLOOKUP($A566,'indicadores propios'!$A$4:$I$2026,'indicadores propios'!D$2,FALSE),0)</f>
        <v>0</v>
      </c>
      <c r="D566" s="3">
        <f>IFERROR(VLOOKUP($A566,'indicadores propios'!$A$4:$I$2026,'indicadores propios'!E$2,FALSE),0)</f>
        <v>0</v>
      </c>
      <c r="E566" s="3">
        <f>IFERROR(VLOOKUP($A566,'indicadores propios'!$A$4:$I$2026,'indicadores propios'!F$2,FALSE),0)</f>
        <v>0</v>
      </c>
      <c r="F566" s="3">
        <f>IFERROR(VLOOKUP($A566,'indicadores propios'!$A$4:$I$2026,'indicadores propios'!G$2,FALSE),0)</f>
        <v>0</v>
      </c>
      <c r="G566" s="3">
        <f>IFERROR(VLOOKUP($A566,'indicadores propios'!$A$4:$I$2026,'indicadores propios'!H$2,FALSE),0)</f>
        <v>0</v>
      </c>
      <c r="H566" s="3">
        <f>IFERROR(VLOOKUP($A566,'indicadores propios'!$A$4:$I$2026,'indicadores propios'!I$2,FALSE),0)</f>
        <v>0</v>
      </c>
    </row>
    <row r="567" spans="1:8" x14ac:dyDescent="0.3">
      <c r="A567" s="5">
        <v>147425</v>
      </c>
      <c r="B567" s="4" t="s">
        <v>1168</v>
      </c>
      <c r="C567" s="3">
        <f>IFERROR(VLOOKUP($A567,'indicadores propios'!$A$4:$I$2026,'indicadores propios'!D$2,FALSE),0)</f>
        <v>0</v>
      </c>
      <c r="D567" s="3">
        <f>IFERROR(VLOOKUP($A567,'indicadores propios'!$A$4:$I$2026,'indicadores propios'!E$2,FALSE),0)</f>
        <v>0</v>
      </c>
      <c r="E567" s="3">
        <f>IFERROR(VLOOKUP($A567,'indicadores propios'!$A$4:$I$2026,'indicadores propios'!F$2,FALSE),0)</f>
        <v>0</v>
      </c>
      <c r="F567" s="3">
        <f>IFERROR(VLOOKUP($A567,'indicadores propios'!$A$4:$I$2026,'indicadores propios'!G$2,FALSE),0)</f>
        <v>0</v>
      </c>
      <c r="G567" s="3">
        <f>IFERROR(VLOOKUP($A567,'indicadores propios'!$A$4:$I$2026,'indicadores propios'!H$2,FALSE),0)</f>
        <v>0</v>
      </c>
      <c r="H567" s="3">
        <f>IFERROR(VLOOKUP($A567,'indicadores propios'!$A$4:$I$2026,'indicadores propios'!I$2,FALSE),0)</f>
        <v>0</v>
      </c>
    </row>
    <row r="568" spans="1:8" x14ac:dyDescent="0.3">
      <c r="A568" s="5">
        <v>147500</v>
      </c>
      <c r="B568" s="4" t="s">
        <v>1173</v>
      </c>
      <c r="C568" s="3">
        <f>IFERROR(VLOOKUP($A568,'indicadores propios'!$A$4:$I$2026,'indicadores propios'!D$2,FALSE),0)</f>
        <v>0</v>
      </c>
      <c r="D568" s="3">
        <f>IFERROR(VLOOKUP($A568,'indicadores propios'!$A$4:$I$2026,'indicadores propios'!E$2,FALSE),0)</f>
        <v>0</v>
      </c>
      <c r="E568" s="3">
        <f>IFERROR(VLOOKUP($A568,'indicadores propios'!$A$4:$I$2026,'indicadores propios'!F$2,FALSE),0)</f>
        <v>0</v>
      </c>
      <c r="F568" s="3">
        <f>IFERROR(VLOOKUP($A568,'indicadores propios'!$A$4:$I$2026,'indicadores propios'!G$2,FALSE),0)</f>
        <v>0</v>
      </c>
      <c r="G568" s="3">
        <f>IFERROR(VLOOKUP($A568,'indicadores propios'!$A$4:$I$2026,'indicadores propios'!H$2,FALSE),0)</f>
        <v>0</v>
      </c>
      <c r="H568" s="3">
        <f>IFERROR(VLOOKUP($A568,'indicadores propios'!$A$4:$I$2026,'indicadores propios'!I$2,FALSE),0)</f>
        <v>0</v>
      </c>
    </row>
    <row r="569" spans="1:8" x14ac:dyDescent="0.3">
      <c r="A569" s="5">
        <v>147505</v>
      </c>
      <c r="B569" s="4" t="s">
        <v>1172</v>
      </c>
      <c r="C569" s="3">
        <f>IFERROR(VLOOKUP($A569,'indicadores propios'!$A$4:$I$2026,'indicadores propios'!D$2,FALSE),0)</f>
        <v>0</v>
      </c>
      <c r="D569" s="3">
        <f>IFERROR(VLOOKUP($A569,'indicadores propios'!$A$4:$I$2026,'indicadores propios'!E$2,FALSE),0)</f>
        <v>0</v>
      </c>
      <c r="E569" s="3">
        <f>IFERROR(VLOOKUP($A569,'indicadores propios'!$A$4:$I$2026,'indicadores propios'!F$2,FALSE),0)</f>
        <v>0</v>
      </c>
      <c r="F569" s="3">
        <f>IFERROR(VLOOKUP($A569,'indicadores propios'!$A$4:$I$2026,'indicadores propios'!G$2,FALSE),0)</f>
        <v>0</v>
      </c>
      <c r="G569" s="3">
        <f>IFERROR(VLOOKUP($A569,'indicadores propios'!$A$4:$I$2026,'indicadores propios'!H$2,FALSE),0)</f>
        <v>0</v>
      </c>
      <c r="H569" s="3">
        <f>IFERROR(VLOOKUP($A569,'indicadores propios'!$A$4:$I$2026,'indicadores propios'!I$2,FALSE),0)</f>
        <v>0</v>
      </c>
    </row>
    <row r="570" spans="1:8" x14ac:dyDescent="0.3">
      <c r="A570" s="5">
        <v>147510</v>
      </c>
      <c r="B570" s="4" t="s">
        <v>1171</v>
      </c>
      <c r="C570" s="3">
        <f>IFERROR(VLOOKUP($A570,'indicadores propios'!$A$4:$I$2026,'indicadores propios'!D$2,FALSE),0)</f>
        <v>0</v>
      </c>
      <c r="D570" s="3">
        <f>IFERROR(VLOOKUP($A570,'indicadores propios'!$A$4:$I$2026,'indicadores propios'!E$2,FALSE),0)</f>
        <v>0</v>
      </c>
      <c r="E570" s="3">
        <f>IFERROR(VLOOKUP($A570,'indicadores propios'!$A$4:$I$2026,'indicadores propios'!F$2,FALSE),0)</f>
        <v>0</v>
      </c>
      <c r="F570" s="3">
        <f>IFERROR(VLOOKUP($A570,'indicadores propios'!$A$4:$I$2026,'indicadores propios'!G$2,FALSE),0)</f>
        <v>0</v>
      </c>
      <c r="G570" s="3">
        <f>IFERROR(VLOOKUP($A570,'indicadores propios'!$A$4:$I$2026,'indicadores propios'!H$2,FALSE),0)</f>
        <v>0</v>
      </c>
      <c r="H570" s="3">
        <f>IFERROR(VLOOKUP($A570,'indicadores propios'!$A$4:$I$2026,'indicadores propios'!I$2,FALSE),0)</f>
        <v>0</v>
      </c>
    </row>
    <row r="571" spans="1:8" x14ac:dyDescent="0.3">
      <c r="A571" s="5">
        <v>147515</v>
      </c>
      <c r="B571" s="4" t="s">
        <v>1170</v>
      </c>
      <c r="C571" s="3">
        <f>IFERROR(VLOOKUP($A571,'indicadores propios'!$A$4:$I$2026,'indicadores propios'!D$2,FALSE),0)</f>
        <v>0</v>
      </c>
      <c r="D571" s="3">
        <f>IFERROR(VLOOKUP($A571,'indicadores propios'!$A$4:$I$2026,'indicadores propios'!E$2,FALSE),0)</f>
        <v>0</v>
      </c>
      <c r="E571" s="3">
        <f>IFERROR(VLOOKUP($A571,'indicadores propios'!$A$4:$I$2026,'indicadores propios'!F$2,FALSE),0)</f>
        <v>0</v>
      </c>
      <c r="F571" s="3">
        <f>IFERROR(VLOOKUP($A571,'indicadores propios'!$A$4:$I$2026,'indicadores propios'!G$2,FALSE),0)</f>
        <v>0</v>
      </c>
      <c r="G571" s="3">
        <f>IFERROR(VLOOKUP($A571,'indicadores propios'!$A$4:$I$2026,'indicadores propios'!H$2,FALSE),0)</f>
        <v>0</v>
      </c>
      <c r="H571" s="3">
        <f>IFERROR(VLOOKUP($A571,'indicadores propios'!$A$4:$I$2026,'indicadores propios'!I$2,FALSE),0)</f>
        <v>0</v>
      </c>
    </row>
    <row r="572" spans="1:8" x14ac:dyDescent="0.3">
      <c r="A572" s="5">
        <v>147520</v>
      </c>
      <c r="B572" s="4" t="s">
        <v>1169</v>
      </c>
      <c r="C572" s="3">
        <f>IFERROR(VLOOKUP($A572,'indicadores propios'!$A$4:$I$2026,'indicadores propios'!D$2,FALSE),0)</f>
        <v>0</v>
      </c>
      <c r="D572" s="3">
        <f>IFERROR(VLOOKUP($A572,'indicadores propios'!$A$4:$I$2026,'indicadores propios'!E$2,FALSE),0)</f>
        <v>0</v>
      </c>
      <c r="E572" s="3">
        <f>IFERROR(VLOOKUP($A572,'indicadores propios'!$A$4:$I$2026,'indicadores propios'!F$2,FALSE),0)</f>
        <v>0</v>
      </c>
      <c r="F572" s="3">
        <f>IFERROR(VLOOKUP($A572,'indicadores propios'!$A$4:$I$2026,'indicadores propios'!G$2,FALSE),0)</f>
        <v>0</v>
      </c>
      <c r="G572" s="3">
        <f>IFERROR(VLOOKUP($A572,'indicadores propios'!$A$4:$I$2026,'indicadores propios'!H$2,FALSE),0)</f>
        <v>0</v>
      </c>
      <c r="H572" s="3">
        <f>IFERROR(VLOOKUP($A572,'indicadores propios'!$A$4:$I$2026,'indicadores propios'!I$2,FALSE),0)</f>
        <v>0</v>
      </c>
    </row>
    <row r="573" spans="1:8" x14ac:dyDescent="0.3">
      <c r="A573" s="5">
        <v>147525</v>
      </c>
      <c r="B573" s="4" t="s">
        <v>1168</v>
      </c>
      <c r="C573" s="3">
        <f>IFERROR(VLOOKUP($A573,'indicadores propios'!$A$4:$I$2026,'indicadores propios'!D$2,FALSE),0)</f>
        <v>0</v>
      </c>
      <c r="D573" s="3">
        <f>IFERROR(VLOOKUP($A573,'indicadores propios'!$A$4:$I$2026,'indicadores propios'!E$2,FALSE),0)</f>
        <v>0</v>
      </c>
      <c r="E573" s="3">
        <f>IFERROR(VLOOKUP($A573,'indicadores propios'!$A$4:$I$2026,'indicadores propios'!F$2,FALSE),0)</f>
        <v>0</v>
      </c>
      <c r="F573" s="3">
        <f>IFERROR(VLOOKUP($A573,'indicadores propios'!$A$4:$I$2026,'indicadores propios'!G$2,FALSE),0)</f>
        <v>0</v>
      </c>
      <c r="G573" s="3">
        <f>IFERROR(VLOOKUP($A573,'indicadores propios'!$A$4:$I$2026,'indicadores propios'!H$2,FALSE),0)</f>
        <v>0</v>
      </c>
      <c r="H573" s="3">
        <f>IFERROR(VLOOKUP($A573,'indicadores propios'!$A$4:$I$2026,'indicadores propios'!I$2,FALSE),0)</f>
        <v>0</v>
      </c>
    </row>
    <row r="574" spans="1:8" x14ac:dyDescent="0.3">
      <c r="A574" s="5">
        <v>150000</v>
      </c>
      <c r="B574" s="4" t="s">
        <v>1167</v>
      </c>
      <c r="C574" s="3">
        <f>IFERROR(VLOOKUP($A574,'indicadores propios'!$A$4:$I$2026,'indicadores propios'!D$2,FALSE),0)</f>
        <v>0</v>
      </c>
      <c r="D574" s="3">
        <f>IFERROR(VLOOKUP($A574,'indicadores propios'!$A$4:$I$2026,'indicadores propios'!E$2,FALSE),0)</f>
        <v>0</v>
      </c>
      <c r="E574" s="3">
        <f>IFERROR(VLOOKUP($A574,'indicadores propios'!$A$4:$I$2026,'indicadores propios'!F$2,FALSE),0)</f>
        <v>0</v>
      </c>
      <c r="F574" s="3">
        <f>IFERROR(VLOOKUP($A574,'indicadores propios'!$A$4:$I$2026,'indicadores propios'!G$2,FALSE),0)</f>
        <v>0</v>
      </c>
      <c r="G574" s="3">
        <f>IFERROR(VLOOKUP($A574,'indicadores propios'!$A$4:$I$2026,'indicadores propios'!H$2,FALSE),0)</f>
        <v>0</v>
      </c>
      <c r="H574" s="3">
        <f>IFERROR(VLOOKUP($A574,'indicadores propios'!$A$4:$I$2026,'indicadores propios'!I$2,FALSE),0)</f>
        <v>0</v>
      </c>
    </row>
    <row r="575" spans="1:8" x14ac:dyDescent="0.3">
      <c r="A575" s="5">
        <v>150500</v>
      </c>
      <c r="B575" s="4" t="s">
        <v>1166</v>
      </c>
      <c r="C575" s="3">
        <f>IFERROR(VLOOKUP($A575,'indicadores propios'!$A$4:$I$2026,'indicadores propios'!D$2,FALSE),0)</f>
        <v>0</v>
      </c>
      <c r="D575" s="3">
        <f>IFERROR(VLOOKUP($A575,'indicadores propios'!$A$4:$I$2026,'indicadores propios'!E$2,FALSE),0)</f>
        <v>0</v>
      </c>
      <c r="E575" s="3">
        <f>IFERROR(VLOOKUP($A575,'indicadores propios'!$A$4:$I$2026,'indicadores propios'!F$2,FALSE),0)</f>
        <v>0</v>
      </c>
      <c r="F575" s="3">
        <f>IFERROR(VLOOKUP($A575,'indicadores propios'!$A$4:$I$2026,'indicadores propios'!G$2,FALSE),0)</f>
        <v>0</v>
      </c>
      <c r="G575" s="3">
        <f>IFERROR(VLOOKUP($A575,'indicadores propios'!$A$4:$I$2026,'indicadores propios'!H$2,FALSE),0)</f>
        <v>0</v>
      </c>
      <c r="H575" s="3">
        <f>IFERROR(VLOOKUP($A575,'indicadores propios'!$A$4:$I$2026,'indicadores propios'!I$2,FALSE),0)</f>
        <v>0</v>
      </c>
    </row>
    <row r="576" spans="1:8" x14ac:dyDescent="0.3">
      <c r="A576" s="5">
        <v>150505</v>
      </c>
      <c r="B576" s="4" t="s">
        <v>511</v>
      </c>
      <c r="C576" s="3">
        <f>IFERROR(VLOOKUP($A576,'indicadores propios'!$A$4:$I$2026,'indicadores propios'!D$2,FALSE),0)</f>
        <v>0</v>
      </c>
      <c r="D576" s="3">
        <f>IFERROR(VLOOKUP($A576,'indicadores propios'!$A$4:$I$2026,'indicadores propios'!E$2,FALSE),0)</f>
        <v>0</v>
      </c>
      <c r="E576" s="3">
        <f>IFERROR(VLOOKUP($A576,'indicadores propios'!$A$4:$I$2026,'indicadores propios'!F$2,FALSE),0)</f>
        <v>0</v>
      </c>
      <c r="F576" s="3">
        <f>IFERROR(VLOOKUP($A576,'indicadores propios'!$A$4:$I$2026,'indicadores propios'!G$2,FALSE),0)</f>
        <v>0</v>
      </c>
      <c r="G576" s="3">
        <f>IFERROR(VLOOKUP($A576,'indicadores propios'!$A$4:$I$2026,'indicadores propios'!H$2,FALSE),0)</f>
        <v>0</v>
      </c>
      <c r="H576" s="3">
        <f>IFERROR(VLOOKUP($A576,'indicadores propios'!$A$4:$I$2026,'indicadores propios'!I$2,FALSE),0)</f>
        <v>0</v>
      </c>
    </row>
    <row r="577" spans="1:8" x14ac:dyDescent="0.3">
      <c r="A577" s="5">
        <v>150510</v>
      </c>
      <c r="B577" s="4" t="s">
        <v>512</v>
      </c>
      <c r="C577" s="3">
        <f>IFERROR(VLOOKUP($A577,'indicadores propios'!$A$4:$I$2026,'indicadores propios'!D$2,FALSE),0)</f>
        <v>0</v>
      </c>
      <c r="D577" s="3">
        <f>IFERROR(VLOOKUP($A577,'indicadores propios'!$A$4:$I$2026,'indicadores propios'!E$2,FALSE),0)</f>
        <v>0</v>
      </c>
      <c r="E577" s="3">
        <f>IFERROR(VLOOKUP($A577,'indicadores propios'!$A$4:$I$2026,'indicadores propios'!F$2,FALSE),0)</f>
        <v>0</v>
      </c>
      <c r="F577" s="3">
        <f>IFERROR(VLOOKUP($A577,'indicadores propios'!$A$4:$I$2026,'indicadores propios'!G$2,FALSE),0)</f>
        <v>0</v>
      </c>
      <c r="G577" s="3">
        <f>IFERROR(VLOOKUP($A577,'indicadores propios'!$A$4:$I$2026,'indicadores propios'!H$2,FALSE),0)</f>
        <v>0</v>
      </c>
      <c r="H577" s="3">
        <f>IFERROR(VLOOKUP($A577,'indicadores propios'!$A$4:$I$2026,'indicadores propios'!I$2,FALSE),0)</f>
        <v>0</v>
      </c>
    </row>
    <row r="578" spans="1:8" x14ac:dyDescent="0.3">
      <c r="A578" s="5">
        <v>150515</v>
      </c>
      <c r="B578" s="4" t="s">
        <v>510</v>
      </c>
      <c r="C578" s="3">
        <f>IFERROR(VLOOKUP($A578,'indicadores propios'!$A$4:$I$2026,'indicadores propios'!D$2,FALSE),0)</f>
        <v>0</v>
      </c>
      <c r="D578" s="3">
        <f>IFERROR(VLOOKUP($A578,'indicadores propios'!$A$4:$I$2026,'indicadores propios'!E$2,FALSE),0)</f>
        <v>0</v>
      </c>
      <c r="E578" s="3">
        <f>IFERROR(VLOOKUP($A578,'indicadores propios'!$A$4:$I$2026,'indicadores propios'!F$2,FALSE),0)</f>
        <v>0</v>
      </c>
      <c r="F578" s="3">
        <f>IFERROR(VLOOKUP($A578,'indicadores propios'!$A$4:$I$2026,'indicadores propios'!G$2,FALSE),0)</f>
        <v>0</v>
      </c>
      <c r="G578" s="3">
        <f>IFERROR(VLOOKUP($A578,'indicadores propios'!$A$4:$I$2026,'indicadores propios'!H$2,FALSE),0)</f>
        <v>0</v>
      </c>
      <c r="H578" s="3">
        <f>IFERROR(VLOOKUP($A578,'indicadores propios'!$A$4:$I$2026,'indicadores propios'!I$2,FALSE),0)</f>
        <v>0</v>
      </c>
    </row>
    <row r="579" spans="1:8" x14ac:dyDescent="0.3">
      <c r="A579" s="5">
        <v>150520</v>
      </c>
      <c r="B579" s="4" t="s">
        <v>213</v>
      </c>
      <c r="C579" s="3">
        <f>IFERROR(VLOOKUP($A579,'indicadores propios'!$A$4:$I$2026,'indicadores propios'!D$2,FALSE),0)</f>
        <v>0</v>
      </c>
      <c r="D579" s="3">
        <f>IFERROR(VLOOKUP($A579,'indicadores propios'!$A$4:$I$2026,'indicadores propios'!E$2,FALSE),0)</f>
        <v>0</v>
      </c>
      <c r="E579" s="3">
        <f>IFERROR(VLOOKUP($A579,'indicadores propios'!$A$4:$I$2026,'indicadores propios'!F$2,FALSE),0)</f>
        <v>0</v>
      </c>
      <c r="F579" s="3">
        <f>IFERROR(VLOOKUP($A579,'indicadores propios'!$A$4:$I$2026,'indicadores propios'!G$2,FALSE),0)</f>
        <v>0</v>
      </c>
      <c r="G579" s="3">
        <f>IFERROR(VLOOKUP($A579,'indicadores propios'!$A$4:$I$2026,'indicadores propios'!H$2,FALSE),0)</f>
        <v>0</v>
      </c>
      <c r="H579" s="3">
        <f>IFERROR(VLOOKUP($A579,'indicadores propios'!$A$4:$I$2026,'indicadores propios'!I$2,FALSE),0)</f>
        <v>0</v>
      </c>
    </row>
    <row r="580" spans="1:8" x14ac:dyDescent="0.3">
      <c r="A580" s="5">
        <v>150525</v>
      </c>
      <c r="B580" s="4" t="s">
        <v>1165</v>
      </c>
      <c r="C580" s="3">
        <f>IFERROR(VLOOKUP($A580,'indicadores propios'!$A$4:$I$2026,'indicadores propios'!D$2,FALSE),0)</f>
        <v>0</v>
      </c>
      <c r="D580" s="3">
        <f>IFERROR(VLOOKUP($A580,'indicadores propios'!$A$4:$I$2026,'indicadores propios'!E$2,FALSE),0)</f>
        <v>0</v>
      </c>
      <c r="E580" s="3">
        <f>IFERROR(VLOOKUP($A580,'indicadores propios'!$A$4:$I$2026,'indicadores propios'!F$2,FALSE),0)</f>
        <v>0</v>
      </c>
      <c r="F580" s="3">
        <f>IFERROR(VLOOKUP($A580,'indicadores propios'!$A$4:$I$2026,'indicadores propios'!G$2,FALSE),0)</f>
        <v>0</v>
      </c>
      <c r="G580" s="3">
        <f>IFERROR(VLOOKUP($A580,'indicadores propios'!$A$4:$I$2026,'indicadores propios'!H$2,FALSE),0)</f>
        <v>0</v>
      </c>
      <c r="H580" s="3">
        <f>IFERROR(VLOOKUP($A580,'indicadores propios'!$A$4:$I$2026,'indicadores propios'!I$2,FALSE),0)</f>
        <v>0</v>
      </c>
    </row>
    <row r="581" spans="1:8" x14ac:dyDescent="0.3">
      <c r="A581" s="5">
        <v>150599</v>
      </c>
      <c r="B581" s="4" t="s">
        <v>1164</v>
      </c>
      <c r="C581" s="3">
        <f>IFERROR(VLOOKUP($A581,'indicadores propios'!$A$4:$I$2026,'indicadores propios'!D$2,FALSE),0)</f>
        <v>0</v>
      </c>
      <c r="D581" s="3">
        <f>IFERROR(VLOOKUP($A581,'indicadores propios'!$A$4:$I$2026,'indicadores propios'!E$2,FALSE),0)</f>
        <v>0</v>
      </c>
      <c r="E581" s="3">
        <f>IFERROR(VLOOKUP($A581,'indicadores propios'!$A$4:$I$2026,'indicadores propios'!F$2,FALSE),0)</f>
        <v>0</v>
      </c>
      <c r="F581" s="3">
        <f>IFERROR(VLOOKUP($A581,'indicadores propios'!$A$4:$I$2026,'indicadores propios'!G$2,FALSE),0)</f>
        <v>0</v>
      </c>
      <c r="G581" s="3">
        <f>IFERROR(VLOOKUP($A581,'indicadores propios'!$A$4:$I$2026,'indicadores propios'!H$2,FALSE),0)</f>
        <v>0</v>
      </c>
      <c r="H581" s="3">
        <f>IFERROR(VLOOKUP($A581,'indicadores propios'!$A$4:$I$2026,'indicadores propios'!I$2,FALSE),0)</f>
        <v>0</v>
      </c>
    </row>
    <row r="582" spans="1:8" x14ac:dyDescent="0.3">
      <c r="A582" s="5">
        <v>151000</v>
      </c>
      <c r="B582" s="4" t="s">
        <v>1163</v>
      </c>
      <c r="C582" s="3">
        <f>IFERROR(VLOOKUP($A582,'indicadores propios'!$A$4:$I$2026,'indicadores propios'!D$2,FALSE),0)</f>
        <v>0</v>
      </c>
      <c r="D582" s="3">
        <f>IFERROR(VLOOKUP($A582,'indicadores propios'!$A$4:$I$2026,'indicadores propios'!E$2,FALSE),0)</f>
        <v>0</v>
      </c>
      <c r="E582" s="3">
        <f>IFERROR(VLOOKUP($A582,'indicadores propios'!$A$4:$I$2026,'indicadores propios'!F$2,FALSE),0)</f>
        <v>0</v>
      </c>
      <c r="F582" s="3">
        <f>IFERROR(VLOOKUP($A582,'indicadores propios'!$A$4:$I$2026,'indicadores propios'!G$2,FALSE),0)</f>
        <v>0</v>
      </c>
      <c r="G582" s="3">
        <f>IFERROR(VLOOKUP($A582,'indicadores propios'!$A$4:$I$2026,'indicadores propios'!H$2,FALSE),0)</f>
        <v>0</v>
      </c>
      <c r="H582" s="3">
        <f>IFERROR(VLOOKUP($A582,'indicadores propios'!$A$4:$I$2026,'indicadores propios'!I$2,FALSE),0)</f>
        <v>0</v>
      </c>
    </row>
    <row r="583" spans="1:8" x14ac:dyDescent="0.3">
      <c r="A583" s="5">
        <v>151005</v>
      </c>
      <c r="B583" s="4" t="s">
        <v>512</v>
      </c>
      <c r="C583" s="3">
        <f>IFERROR(VLOOKUP($A583,'indicadores propios'!$A$4:$I$2026,'indicadores propios'!D$2,FALSE),0)</f>
        <v>0</v>
      </c>
      <c r="D583" s="3">
        <f>IFERROR(VLOOKUP($A583,'indicadores propios'!$A$4:$I$2026,'indicadores propios'!E$2,FALSE),0)</f>
        <v>0</v>
      </c>
      <c r="E583" s="3">
        <f>IFERROR(VLOOKUP($A583,'indicadores propios'!$A$4:$I$2026,'indicadores propios'!F$2,FALSE),0)</f>
        <v>0</v>
      </c>
      <c r="F583" s="3">
        <f>IFERROR(VLOOKUP($A583,'indicadores propios'!$A$4:$I$2026,'indicadores propios'!G$2,FALSE),0)</f>
        <v>0</v>
      </c>
      <c r="G583" s="3">
        <f>IFERROR(VLOOKUP($A583,'indicadores propios'!$A$4:$I$2026,'indicadores propios'!H$2,FALSE),0)</f>
        <v>0</v>
      </c>
      <c r="H583" s="3">
        <f>IFERROR(VLOOKUP($A583,'indicadores propios'!$A$4:$I$2026,'indicadores propios'!I$2,FALSE),0)</f>
        <v>0</v>
      </c>
    </row>
    <row r="584" spans="1:8" x14ac:dyDescent="0.3">
      <c r="A584" s="5">
        <v>151010</v>
      </c>
      <c r="B584" s="4" t="s">
        <v>511</v>
      </c>
      <c r="C584" s="3">
        <f>IFERROR(VLOOKUP($A584,'indicadores propios'!$A$4:$I$2026,'indicadores propios'!D$2,FALSE),0)</f>
        <v>0</v>
      </c>
      <c r="D584" s="3">
        <f>IFERROR(VLOOKUP($A584,'indicadores propios'!$A$4:$I$2026,'indicadores propios'!E$2,FALSE),0)</f>
        <v>0</v>
      </c>
      <c r="E584" s="3">
        <f>IFERROR(VLOOKUP($A584,'indicadores propios'!$A$4:$I$2026,'indicadores propios'!F$2,FALSE),0)</f>
        <v>0</v>
      </c>
      <c r="F584" s="3">
        <f>IFERROR(VLOOKUP($A584,'indicadores propios'!$A$4:$I$2026,'indicadores propios'!G$2,FALSE),0)</f>
        <v>0</v>
      </c>
      <c r="G584" s="3">
        <f>IFERROR(VLOOKUP($A584,'indicadores propios'!$A$4:$I$2026,'indicadores propios'!H$2,FALSE),0)</f>
        <v>0</v>
      </c>
      <c r="H584" s="3">
        <f>IFERROR(VLOOKUP($A584,'indicadores propios'!$A$4:$I$2026,'indicadores propios'!I$2,FALSE),0)</f>
        <v>0</v>
      </c>
    </row>
    <row r="585" spans="1:8" x14ac:dyDescent="0.3">
      <c r="A585" s="5">
        <v>151015</v>
      </c>
      <c r="B585" s="4" t="s">
        <v>510</v>
      </c>
      <c r="C585" s="3">
        <f>IFERROR(VLOOKUP($A585,'indicadores propios'!$A$4:$I$2026,'indicadores propios'!D$2,FALSE),0)</f>
        <v>0</v>
      </c>
      <c r="D585" s="3">
        <f>IFERROR(VLOOKUP($A585,'indicadores propios'!$A$4:$I$2026,'indicadores propios'!E$2,FALSE),0)</f>
        <v>0</v>
      </c>
      <c r="E585" s="3">
        <f>IFERROR(VLOOKUP($A585,'indicadores propios'!$A$4:$I$2026,'indicadores propios'!F$2,FALSE),0)</f>
        <v>0</v>
      </c>
      <c r="F585" s="3">
        <f>IFERROR(VLOOKUP($A585,'indicadores propios'!$A$4:$I$2026,'indicadores propios'!G$2,FALSE),0)</f>
        <v>0</v>
      </c>
      <c r="G585" s="3">
        <f>IFERROR(VLOOKUP($A585,'indicadores propios'!$A$4:$I$2026,'indicadores propios'!H$2,FALSE),0)</f>
        <v>0</v>
      </c>
      <c r="H585" s="3">
        <f>IFERROR(VLOOKUP($A585,'indicadores propios'!$A$4:$I$2026,'indicadores propios'!I$2,FALSE),0)</f>
        <v>0</v>
      </c>
    </row>
    <row r="586" spans="1:8" x14ac:dyDescent="0.3">
      <c r="A586" s="5">
        <v>151020</v>
      </c>
      <c r="B586" s="4" t="s">
        <v>213</v>
      </c>
      <c r="C586" s="3">
        <f>IFERROR(VLOOKUP($A586,'indicadores propios'!$A$4:$I$2026,'indicadores propios'!D$2,FALSE),0)</f>
        <v>0</v>
      </c>
      <c r="D586" s="3">
        <f>IFERROR(VLOOKUP($A586,'indicadores propios'!$A$4:$I$2026,'indicadores propios'!E$2,FALSE),0)</f>
        <v>0</v>
      </c>
      <c r="E586" s="3">
        <f>IFERROR(VLOOKUP($A586,'indicadores propios'!$A$4:$I$2026,'indicadores propios'!F$2,FALSE),0)</f>
        <v>0</v>
      </c>
      <c r="F586" s="3">
        <f>IFERROR(VLOOKUP($A586,'indicadores propios'!$A$4:$I$2026,'indicadores propios'!G$2,FALSE),0)</f>
        <v>0</v>
      </c>
      <c r="G586" s="3">
        <f>IFERROR(VLOOKUP($A586,'indicadores propios'!$A$4:$I$2026,'indicadores propios'!H$2,FALSE),0)</f>
        <v>0</v>
      </c>
      <c r="H586" s="3">
        <f>IFERROR(VLOOKUP($A586,'indicadores propios'!$A$4:$I$2026,'indicadores propios'!I$2,FALSE),0)</f>
        <v>0</v>
      </c>
    </row>
    <row r="587" spans="1:8" x14ac:dyDescent="0.3">
      <c r="A587" s="5">
        <v>160000</v>
      </c>
      <c r="B587" s="4" t="s">
        <v>1162</v>
      </c>
      <c r="C587" s="3">
        <f>IFERROR(VLOOKUP($A587,'indicadores propios'!$A$4:$I$2026,'indicadores propios'!D$2,FALSE),0)</f>
        <v>17087253.989999998</v>
      </c>
      <c r="D587" s="3">
        <f>IFERROR(VLOOKUP($A587,'indicadores propios'!$A$4:$I$2026,'indicadores propios'!E$2,FALSE),0)</f>
        <v>23098765.34</v>
      </c>
      <c r="E587" s="3">
        <f>IFERROR(VLOOKUP($A587,'indicadores propios'!$A$4:$I$2026,'indicadores propios'!F$2,FALSE),0)</f>
        <v>73299443.650000006</v>
      </c>
      <c r="F587" s="3">
        <f>IFERROR(VLOOKUP($A587,'indicadores propios'!$A$4:$I$2026,'indicadores propios'!G$2,FALSE),0)</f>
        <v>38441990.630000003</v>
      </c>
      <c r="G587" s="3">
        <f>IFERROR(VLOOKUP($A587,'indicadores propios'!$A$4:$I$2026,'indicadores propios'!H$2,FALSE),0)</f>
        <v>18862399.68</v>
      </c>
      <c r="H587" s="3">
        <f>IFERROR(VLOOKUP($A587,'indicadores propios'!$A$4:$I$2026,'indicadores propios'!I$2,FALSE),0)</f>
        <v>105273252.67</v>
      </c>
    </row>
    <row r="588" spans="1:8" x14ac:dyDescent="0.3">
      <c r="A588" s="5">
        <v>160500</v>
      </c>
      <c r="B588" s="4" t="s">
        <v>1161</v>
      </c>
      <c r="C588" s="3">
        <f>IFERROR(VLOOKUP($A588,'indicadores propios'!$A$4:$I$2026,'indicadores propios'!D$2,FALSE),0)</f>
        <v>0</v>
      </c>
      <c r="D588" s="3">
        <f>IFERROR(VLOOKUP($A588,'indicadores propios'!$A$4:$I$2026,'indicadores propios'!E$2,FALSE),0)</f>
        <v>0</v>
      </c>
      <c r="E588" s="3">
        <f>IFERROR(VLOOKUP($A588,'indicadores propios'!$A$4:$I$2026,'indicadores propios'!F$2,FALSE),0)</f>
        <v>936000</v>
      </c>
      <c r="F588" s="3">
        <f>IFERROR(VLOOKUP($A588,'indicadores propios'!$A$4:$I$2026,'indicadores propios'!G$2,FALSE),0)</f>
        <v>399000</v>
      </c>
      <c r="G588" s="3">
        <f>IFERROR(VLOOKUP($A588,'indicadores propios'!$A$4:$I$2026,'indicadores propios'!H$2,FALSE),0)</f>
        <v>399000</v>
      </c>
      <c r="H588" s="3">
        <f>IFERROR(VLOOKUP($A588,'indicadores propios'!$A$4:$I$2026,'indicadores propios'!I$2,FALSE),0)</f>
        <v>1112950</v>
      </c>
    </row>
    <row r="589" spans="1:8" x14ac:dyDescent="0.3">
      <c r="A589" s="5">
        <v>160505</v>
      </c>
      <c r="B589" s="4" t="s">
        <v>1154</v>
      </c>
      <c r="C589" s="3">
        <f>IFERROR(VLOOKUP($A589,'indicadores propios'!$A$4:$I$2026,'indicadores propios'!D$2,FALSE),0)</f>
        <v>0</v>
      </c>
      <c r="D589" s="3">
        <f>IFERROR(VLOOKUP($A589,'indicadores propios'!$A$4:$I$2026,'indicadores propios'!E$2,FALSE),0)</f>
        <v>399000</v>
      </c>
      <c r="E589" s="3">
        <f>IFERROR(VLOOKUP($A589,'indicadores propios'!$A$4:$I$2026,'indicadores propios'!F$2,FALSE),0)</f>
        <v>936000</v>
      </c>
      <c r="F589" s="3">
        <f>IFERROR(VLOOKUP($A589,'indicadores propios'!$A$4:$I$2026,'indicadores propios'!G$2,FALSE),0)</f>
        <v>399000</v>
      </c>
      <c r="G589" s="3">
        <f>IFERROR(VLOOKUP($A589,'indicadores propios'!$A$4:$I$2026,'indicadores propios'!H$2,FALSE),0)</f>
        <v>399000</v>
      </c>
      <c r="H589" s="3">
        <f>IFERROR(VLOOKUP($A589,'indicadores propios'!$A$4:$I$2026,'indicadores propios'!I$2,FALSE),0)</f>
        <v>1112950</v>
      </c>
    </row>
    <row r="590" spans="1:8" x14ac:dyDescent="0.3">
      <c r="A590" s="5">
        <v>160510</v>
      </c>
      <c r="B590" s="4" t="s">
        <v>1153</v>
      </c>
      <c r="C590" s="3">
        <f>IFERROR(VLOOKUP($A590,'indicadores propios'!$A$4:$I$2026,'indicadores propios'!D$2,FALSE),0)</f>
        <v>0</v>
      </c>
      <c r="D590" s="3">
        <f>IFERROR(VLOOKUP($A590,'indicadores propios'!$A$4:$I$2026,'indicadores propios'!E$2,FALSE),0)</f>
        <v>0</v>
      </c>
      <c r="E590" s="3">
        <f>IFERROR(VLOOKUP($A590,'indicadores propios'!$A$4:$I$2026,'indicadores propios'!F$2,FALSE),0)</f>
        <v>0</v>
      </c>
      <c r="F590" s="3">
        <f>IFERROR(VLOOKUP($A590,'indicadores propios'!$A$4:$I$2026,'indicadores propios'!G$2,FALSE),0)</f>
        <v>0</v>
      </c>
      <c r="G590" s="3">
        <f>IFERROR(VLOOKUP($A590,'indicadores propios'!$A$4:$I$2026,'indicadores propios'!H$2,FALSE),0)</f>
        <v>0</v>
      </c>
      <c r="H590" s="3">
        <f>IFERROR(VLOOKUP($A590,'indicadores propios'!$A$4:$I$2026,'indicadores propios'!I$2,FALSE),0)</f>
        <v>0</v>
      </c>
    </row>
    <row r="591" spans="1:8" x14ac:dyDescent="0.3">
      <c r="A591" s="5">
        <v>160515</v>
      </c>
      <c r="B591" s="4" t="s">
        <v>1152</v>
      </c>
      <c r="C591" s="3">
        <f>IFERROR(VLOOKUP($A591,'indicadores propios'!$A$4:$I$2026,'indicadores propios'!D$2,FALSE),0)</f>
        <v>0</v>
      </c>
      <c r="D591" s="3">
        <f>IFERROR(VLOOKUP($A591,'indicadores propios'!$A$4:$I$2026,'indicadores propios'!E$2,FALSE),0)</f>
        <v>0</v>
      </c>
      <c r="E591" s="3">
        <f>IFERROR(VLOOKUP($A591,'indicadores propios'!$A$4:$I$2026,'indicadores propios'!F$2,FALSE),0)</f>
        <v>0</v>
      </c>
      <c r="F591" s="3">
        <f>IFERROR(VLOOKUP($A591,'indicadores propios'!$A$4:$I$2026,'indicadores propios'!G$2,FALSE),0)</f>
        <v>0</v>
      </c>
      <c r="G591" s="3">
        <f>IFERROR(VLOOKUP($A591,'indicadores propios'!$A$4:$I$2026,'indicadores propios'!H$2,FALSE),0)</f>
        <v>0</v>
      </c>
      <c r="H591" s="3">
        <f>IFERROR(VLOOKUP($A591,'indicadores propios'!$A$4:$I$2026,'indicadores propios'!I$2,FALSE),0)</f>
        <v>0</v>
      </c>
    </row>
    <row r="592" spans="1:8" x14ac:dyDescent="0.3">
      <c r="A592" s="5">
        <v>160520</v>
      </c>
      <c r="B592" s="4" t="s">
        <v>1151</v>
      </c>
      <c r="C592" s="3">
        <f>IFERROR(VLOOKUP($A592,'indicadores propios'!$A$4:$I$2026,'indicadores propios'!D$2,FALSE),0)</f>
        <v>0</v>
      </c>
      <c r="D592" s="3">
        <f>IFERROR(VLOOKUP($A592,'indicadores propios'!$A$4:$I$2026,'indicadores propios'!E$2,FALSE),0)</f>
        <v>0</v>
      </c>
      <c r="E592" s="3">
        <f>IFERROR(VLOOKUP($A592,'indicadores propios'!$A$4:$I$2026,'indicadores propios'!F$2,FALSE),0)</f>
        <v>0</v>
      </c>
      <c r="F592" s="3">
        <f>IFERROR(VLOOKUP($A592,'indicadores propios'!$A$4:$I$2026,'indicadores propios'!G$2,FALSE),0)</f>
        <v>0</v>
      </c>
      <c r="G592" s="3">
        <f>IFERROR(VLOOKUP($A592,'indicadores propios'!$A$4:$I$2026,'indicadores propios'!H$2,FALSE),0)</f>
        <v>0</v>
      </c>
      <c r="H592" s="3">
        <f>IFERROR(VLOOKUP($A592,'indicadores propios'!$A$4:$I$2026,'indicadores propios'!I$2,FALSE),0)</f>
        <v>0</v>
      </c>
    </row>
    <row r="593" spans="1:8" x14ac:dyDescent="0.3">
      <c r="A593" s="5">
        <v>160599</v>
      </c>
      <c r="B593" s="4" t="s">
        <v>1160</v>
      </c>
      <c r="C593" s="3">
        <f>IFERROR(VLOOKUP($A593,'indicadores propios'!$A$4:$I$2026,'indicadores propios'!D$2,FALSE),0)</f>
        <v>0</v>
      </c>
      <c r="D593" s="3">
        <f>IFERROR(VLOOKUP($A593,'indicadores propios'!$A$4:$I$2026,'indicadores propios'!E$2,FALSE),0)</f>
        <v>0</v>
      </c>
      <c r="E593" s="3">
        <f>IFERROR(VLOOKUP($A593,'indicadores propios'!$A$4:$I$2026,'indicadores propios'!F$2,FALSE),0)</f>
        <v>0</v>
      </c>
      <c r="F593" s="3">
        <f>IFERROR(VLOOKUP($A593,'indicadores propios'!$A$4:$I$2026,'indicadores propios'!G$2,FALSE),0)</f>
        <v>0</v>
      </c>
      <c r="G593" s="3">
        <f>IFERROR(VLOOKUP($A593,'indicadores propios'!$A$4:$I$2026,'indicadores propios'!H$2,FALSE),0)</f>
        <v>0</v>
      </c>
      <c r="H593" s="3">
        <f>IFERROR(VLOOKUP($A593,'indicadores propios'!$A$4:$I$2026,'indicadores propios'!I$2,FALSE),0)</f>
        <v>0</v>
      </c>
    </row>
    <row r="594" spans="1:8" x14ac:dyDescent="0.3">
      <c r="A594" s="5">
        <v>161000</v>
      </c>
      <c r="B594" s="4" t="s">
        <v>1159</v>
      </c>
      <c r="C594" s="3">
        <f>IFERROR(VLOOKUP($A594,'indicadores propios'!$A$4:$I$2026,'indicadores propios'!D$2,FALSE),0)</f>
        <v>0</v>
      </c>
      <c r="D594" s="3">
        <f>IFERROR(VLOOKUP($A594,'indicadores propios'!$A$4:$I$2026,'indicadores propios'!E$2,FALSE),0)</f>
        <v>0</v>
      </c>
      <c r="E594" s="3">
        <f>IFERROR(VLOOKUP($A594,'indicadores propios'!$A$4:$I$2026,'indicadores propios'!F$2,FALSE),0)</f>
        <v>0</v>
      </c>
      <c r="F594" s="3">
        <f>IFERROR(VLOOKUP($A594,'indicadores propios'!$A$4:$I$2026,'indicadores propios'!G$2,FALSE),0)</f>
        <v>0</v>
      </c>
      <c r="G594" s="3">
        <f>IFERROR(VLOOKUP($A594,'indicadores propios'!$A$4:$I$2026,'indicadores propios'!H$2,FALSE),0)</f>
        <v>0</v>
      </c>
      <c r="H594" s="3">
        <f>IFERROR(VLOOKUP($A594,'indicadores propios'!$A$4:$I$2026,'indicadores propios'!I$2,FALSE),0)</f>
        <v>0</v>
      </c>
    </row>
    <row r="595" spans="1:8" x14ac:dyDescent="0.3">
      <c r="A595" s="5">
        <v>161005</v>
      </c>
      <c r="B595" s="4" t="s">
        <v>1154</v>
      </c>
      <c r="C595" s="3">
        <f>IFERROR(VLOOKUP($A595,'indicadores propios'!$A$4:$I$2026,'indicadores propios'!D$2,FALSE),0)</f>
        <v>0</v>
      </c>
      <c r="D595" s="3">
        <f>IFERROR(VLOOKUP($A595,'indicadores propios'!$A$4:$I$2026,'indicadores propios'!E$2,FALSE),0)</f>
        <v>0</v>
      </c>
      <c r="E595" s="3">
        <f>IFERROR(VLOOKUP($A595,'indicadores propios'!$A$4:$I$2026,'indicadores propios'!F$2,FALSE),0)</f>
        <v>0</v>
      </c>
      <c r="F595" s="3">
        <f>IFERROR(VLOOKUP($A595,'indicadores propios'!$A$4:$I$2026,'indicadores propios'!G$2,FALSE),0)</f>
        <v>0</v>
      </c>
      <c r="G595" s="3">
        <f>IFERROR(VLOOKUP($A595,'indicadores propios'!$A$4:$I$2026,'indicadores propios'!H$2,FALSE),0)</f>
        <v>0</v>
      </c>
      <c r="H595" s="3">
        <f>IFERROR(VLOOKUP($A595,'indicadores propios'!$A$4:$I$2026,'indicadores propios'!I$2,FALSE),0)</f>
        <v>0</v>
      </c>
    </row>
    <row r="596" spans="1:8" x14ac:dyDescent="0.3">
      <c r="A596" s="5">
        <v>161010</v>
      </c>
      <c r="B596" s="4" t="s">
        <v>1153</v>
      </c>
      <c r="C596" s="3">
        <f>IFERROR(VLOOKUP($A596,'indicadores propios'!$A$4:$I$2026,'indicadores propios'!D$2,FALSE),0)</f>
        <v>0</v>
      </c>
      <c r="D596" s="3">
        <f>IFERROR(VLOOKUP($A596,'indicadores propios'!$A$4:$I$2026,'indicadores propios'!E$2,FALSE),0)</f>
        <v>0</v>
      </c>
      <c r="E596" s="3">
        <f>IFERROR(VLOOKUP($A596,'indicadores propios'!$A$4:$I$2026,'indicadores propios'!F$2,FALSE),0)</f>
        <v>0</v>
      </c>
      <c r="F596" s="3">
        <f>IFERROR(VLOOKUP($A596,'indicadores propios'!$A$4:$I$2026,'indicadores propios'!G$2,FALSE),0)</f>
        <v>0</v>
      </c>
      <c r="G596" s="3">
        <f>IFERROR(VLOOKUP($A596,'indicadores propios'!$A$4:$I$2026,'indicadores propios'!H$2,FALSE),0)</f>
        <v>0</v>
      </c>
      <c r="H596" s="3">
        <f>IFERROR(VLOOKUP($A596,'indicadores propios'!$A$4:$I$2026,'indicadores propios'!I$2,FALSE),0)</f>
        <v>0</v>
      </c>
    </row>
    <row r="597" spans="1:8" x14ac:dyDescent="0.3">
      <c r="A597" s="5">
        <v>161015</v>
      </c>
      <c r="B597" s="4" t="s">
        <v>1152</v>
      </c>
      <c r="C597" s="3">
        <f>IFERROR(VLOOKUP($A597,'indicadores propios'!$A$4:$I$2026,'indicadores propios'!D$2,FALSE),0)</f>
        <v>0</v>
      </c>
      <c r="D597" s="3">
        <f>IFERROR(VLOOKUP($A597,'indicadores propios'!$A$4:$I$2026,'indicadores propios'!E$2,FALSE),0)</f>
        <v>0</v>
      </c>
      <c r="E597" s="3">
        <f>IFERROR(VLOOKUP($A597,'indicadores propios'!$A$4:$I$2026,'indicadores propios'!F$2,FALSE),0)</f>
        <v>0</v>
      </c>
      <c r="F597" s="3">
        <f>IFERROR(VLOOKUP($A597,'indicadores propios'!$A$4:$I$2026,'indicadores propios'!G$2,FALSE),0)</f>
        <v>0</v>
      </c>
      <c r="G597" s="3">
        <f>IFERROR(VLOOKUP($A597,'indicadores propios'!$A$4:$I$2026,'indicadores propios'!H$2,FALSE),0)</f>
        <v>0</v>
      </c>
      <c r="H597" s="3">
        <f>IFERROR(VLOOKUP($A597,'indicadores propios'!$A$4:$I$2026,'indicadores propios'!I$2,FALSE),0)</f>
        <v>0</v>
      </c>
    </row>
    <row r="598" spans="1:8" x14ac:dyDescent="0.3">
      <c r="A598" s="5">
        <v>161020</v>
      </c>
      <c r="B598" s="4" t="s">
        <v>1151</v>
      </c>
      <c r="C598" s="3">
        <f>IFERROR(VLOOKUP($A598,'indicadores propios'!$A$4:$I$2026,'indicadores propios'!D$2,FALSE),0)</f>
        <v>0</v>
      </c>
      <c r="D598" s="3">
        <f>IFERROR(VLOOKUP($A598,'indicadores propios'!$A$4:$I$2026,'indicadores propios'!E$2,FALSE),0)</f>
        <v>0</v>
      </c>
      <c r="E598" s="3">
        <f>IFERROR(VLOOKUP($A598,'indicadores propios'!$A$4:$I$2026,'indicadores propios'!F$2,FALSE),0)</f>
        <v>0</v>
      </c>
      <c r="F598" s="3">
        <f>IFERROR(VLOOKUP($A598,'indicadores propios'!$A$4:$I$2026,'indicadores propios'!G$2,FALSE),0)</f>
        <v>0</v>
      </c>
      <c r="G598" s="3">
        <f>IFERROR(VLOOKUP($A598,'indicadores propios'!$A$4:$I$2026,'indicadores propios'!H$2,FALSE),0)</f>
        <v>0</v>
      </c>
      <c r="H598" s="3">
        <f>IFERROR(VLOOKUP($A598,'indicadores propios'!$A$4:$I$2026,'indicadores propios'!I$2,FALSE),0)</f>
        <v>0</v>
      </c>
    </row>
    <row r="599" spans="1:8" x14ac:dyDescent="0.3">
      <c r="A599" s="5">
        <v>161099</v>
      </c>
      <c r="B599" s="4" t="s">
        <v>1158</v>
      </c>
      <c r="C599" s="3">
        <f>IFERROR(VLOOKUP($A599,'indicadores propios'!$A$4:$I$2026,'indicadores propios'!D$2,FALSE),0)</f>
        <v>0</v>
      </c>
      <c r="D599" s="3">
        <f>IFERROR(VLOOKUP($A599,'indicadores propios'!$A$4:$I$2026,'indicadores propios'!E$2,FALSE),0)</f>
        <v>0</v>
      </c>
      <c r="E599" s="3">
        <f>IFERROR(VLOOKUP($A599,'indicadores propios'!$A$4:$I$2026,'indicadores propios'!F$2,FALSE),0)</f>
        <v>0</v>
      </c>
      <c r="F599" s="3">
        <f>IFERROR(VLOOKUP($A599,'indicadores propios'!$A$4:$I$2026,'indicadores propios'!G$2,FALSE),0)</f>
        <v>0</v>
      </c>
      <c r="G599" s="3">
        <f>IFERROR(VLOOKUP($A599,'indicadores propios'!$A$4:$I$2026,'indicadores propios'!H$2,FALSE),0)</f>
        <v>0</v>
      </c>
      <c r="H599" s="3">
        <f>IFERROR(VLOOKUP($A599,'indicadores propios'!$A$4:$I$2026,'indicadores propios'!I$2,FALSE),0)</f>
        <v>0</v>
      </c>
    </row>
    <row r="600" spans="1:8" x14ac:dyDescent="0.3">
      <c r="A600" s="5">
        <v>161500</v>
      </c>
      <c r="B600" s="4" t="s">
        <v>1157</v>
      </c>
      <c r="C600" s="3">
        <f>IFERROR(VLOOKUP($A600,'indicadores propios'!$A$4:$I$2026,'indicadores propios'!D$2,FALSE),0)</f>
        <v>0</v>
      </c>
      <c r="D600" s="3">
        <f>IFERROR(VLOOKUP($A600,'indicadores propios'!$A$4:$I$2026,'indicadores propios'!E$2,FALSE),0)</f>
        <v>0</v>
      </c>
      <c r="E600" s="3">
        <f>IFERROR(VLOOKUP($A600,'indicadores propios'!$A$4:$I$2026,'indicadores propios'!F$2,FALSE),0)</f>
        <v>0</v>
      </c>
      <c r="F600" s="3">
        <f>IFERROR(VLOOKUP($A600,'indicadores propios'!$A$4:$I$2026,'indicadores propios'!G$2,FALSE),0)</f>
        <v>0</v>
      </c>
      <c r="G600" s="3">
        <f>IFERROR(VLOOKUP($A600,'indicadores propios'!$A$4:$I$2026,'indicadores propios'!H$2,FALSE),0)</f>
        <v>0</v>
      </c>
      <c r="H600" s="3">
        <f>IFERROR(VLOOKUP($A600,'indicadores propios'!$A$4:$I$2026,'indicadores propios'!I$2,FALSE),0)</f>
        <v>0</v>
      </c>
    </row>
    <row r="601" spans="1:8" x14ac:dyDescent="0.3">
      <c r="A601" s="5">
        <v>161505</v>
      </c>
      <c r="B601" s="4" t="s">
        <v>1154</v>
      </c>
      <c r="C601" s="3">
        <f>IFERROR(VLOOKUP($A601,'indicadores propios'!$A$4:$I$2026,'indicadores propios'!D$2,FALSE),0)</f>
        <v>0</v>
      </c>
      <c r="D601" s="3">
        <f>IFERROR(VLOOKUP($A601,'indicadores propios'!$A$4:$I$2026,'indicadores propios'!E$2,FALSE),0)</f>
        <v>0</v>
      </c>
      <c r="E601" s="3">
        <f>IFERROR(VLOOKUP($A601,'indicadores propios'!$A$4:$I$2026,'indicadores propios'!F$2,FALSE),0)</f>
        <v>0</v>
      </c>
      <c r="F601" s="3">
        <f>IFERROR(VLOOKUP($A601,'indicadores propios'!$A$4:$I$2026,'indicadores propios'!G$2,FALSE),0)</f>
        <v>0</v>
      </c>
      <c r="G601" s="3">
        <f>IFERROR(VLOOKUP($A601,'indicadores propios'!$A$4:$I$2026,'indicadores propios'!H$2,FALSE),0)</f>
        <v>0</v>
      </c>
      <c r="H601" s="3">
        <f>IFERROR(VLOOKUP($A601,'indicadores propios'!$A$4:$I$2026,'indicadores propios'!I$2,FALSE),0)</f>
        <v>0</v>
      </c>
    </row>
    <row r="602" spans="1:8" x14ac:dyDescent="0.3">
      <c r="A602" s="5">
        <v>161510</v>
      </c>
      <c r="B602" s="4" t="s">
        <v>1153</v>
      </c>
      <c r="C602" s="3">
        <f>IFERROR(VLOOKUP($A602,'indicadores propios'!$A$4:$I$2026,'indicadores propios'!D$2,FALSE),0)</f>
        <v>0</v>
      </c>
      <c r="D602" s="3">
        <f>IFERROR(VLOOKUP($A602,'indicadores propios'!$A$4:$I$2026,'indicadores propios'!E$2,FALSE),0)</f>
        <v>0</v>
      </c>
      <c r="E602" s="3">
        <f>IFERROR(VLOOKUP($A602,'indicadores propios'!$A$4:$I$2026,'indicadores propios'!F$2,FALSE),0)</f>
        <v>0</v>
      </c>
      <c r="F602" s="3">
        <f>IFERROR(VLOOKUP($A602,'indicadores propios'!$A$4:$I$2026,'indicadores propios'!G$2,FALSE),0)</f>
        <v>0</v>
      </c>
      <c r="G602" s="3">
        <f>IFERROR(VLOOKUP($A602,'indicadores propios'!$A$4:$I$2026,'indicadores propios'!H$2,FALSE),0)</f>
        <v>0</v>
      </c>
      <c r="H602" s="3">
        <f>IFERROR(VLOOKUP($A602,'indicadores propios'!$A$4:$I$2026,'indicadores propios'!I$2,FALSE),0)</f>
        <v>0</v>
      </c>
    </row>
    <row r="603" spans="1:8" x14ac:dyDescent="0.3">
      <c r="A603" s="5">
        <v>161515</v>
      </c>
      <c r="B603" s="4" t="s">
        <v>1152</v>
      </c>
      <c r="C603" s="3">
        <f>IFERROR(VLOOKUP($A603,'indicadores propios'!$A$4:$I$2026,'indicadores propios'!D$2,FALSE),0)</f>
        <v>0</v>
      </c>
      <c r="D603" s="3">
        <f>IFERROR(VLOOKUP($A603,'indicadores propios'!$A$4:$I$2026,'indicadores propios'!E$2,FALSE),0)</f>
        <v>0</v>
      </c>
      <c r="E603" s="3">
        <f>IFERROR(VLOOKUP($A603,'indicadores propios'!$A$4:$I$2026,'indicadores propios'!F$2,FALSE),0)</f>
        <v>0</v>
      </c>
      <c r="F603" s="3">
        <f>IFERROR(VLOOKUP($A603,'indicadores propios'!$A$4:$I$2026,'indicadores propios'!G$2,FALSE),0)</f>
        <v>0</v>
      </c>
      <c r="G603" s="3">
        <f>IFERROR(VLOOKUP($A603,'indicadores propios'!$A$4:$I$2026,'indicadores propios'!H$2,FALSE),0)</f>
        <v>0</v>
      </c>
      <c r="H603" s="3">
        <f>IFERROR(VLOOKUP($A603,'indicadores propios'!$A$4:$I$2026,'indicadores propios'!I$2,FALSE),0)</f>
        <v>0</v>
      </c>
    </row>
    <row r="604" spans="1:8" x14ac:dyDescent="0.3">
      <c r="A604" s="5">
        <v>161520</v>
      </c>
      <c r="B604" s="4" t="s">
        <v>1151</v>
      </c>
      <c r="C604" s="3">
        <f>IFERROR(VLOOKUP($A604,'indicadores propios'!$A$4:$I$2026,'indicadores propios'!D$2,FALSE),0)</f>
        <v>0</v>
      </c>
      <c r="D604" s="3">
        <f>IFERROR(VLOOKUP($A604,'indicadores propios'!$A$4:$I$2026,'indicadores propios'!E$2,FALSE),0)</f>
        <v>0</v>
      </c>
      <c r="E604" s="3">
        <f>IFERROR(VLOOKUP($A604,'indicadores propios'!$A$4:$I$2026,'indicadores propios'!F$2,FALSE),0)</f>
        <v>0</v>
      </c>
      <c r="F604" s="3">
        <f>IFERROR(VLOOKUP($A604,'indicadores propios'!$A$4:$I$2026,'indicadores propios'!G$2,FALSE),0)</f>
        <v>0</v>
      </c>
      <c r="G604" s="3">
        <f>IFERROR(VLOOKUP($A604,'indicadores propios'!$A$4:$I$2026,'indicadores propios'!H$2,FALSE),0)</f>
        <v>0</v>
      </c>
      <c r="H604" s="3">
        <f>IFERROR(VLOOKUP($A604,'indicadores propios'!$A$4:$I$2026,'indicadores propios'!I$2,FALSE),0)</f>
        <v>0</v>
      </c>
    </row>
    <row r="605" spans="1:8" x14ac:dyDescent="0.3">
      <c r="A605" s="5">
        <v>161599</v>
      </c>
      <c r="B605" s="4" t="s">
        <v>1156</v>
      </c>
      <c r="C605" s="3">
        <f>IFERROR(VLOOKUP($A605,'indicadores propios'!$A$4:$I$2026,'indicadores propios'!D$2,FALSE),0)</f>
        <v>0</v>
      </c>
      <c r="D605" s="3">
        <f>IFERROR(VLOOKUP($A605,'indicadores propios'!$A$4:$I$2026,'indicadores propios'!E$2,FALSE),0)</f>
        <v>0</v>
      </c>
      <c r="E605" s="3">
        <f>IFERROR(VLOOKUP($A605,'indicadores propios'!$A$4:$I$2026,'indicadores propios'!F$2,FALSE),0)</f>
        <v>0</v>
      </c>
      <c r="F605" s="3">
        <f>IFERROR(VLOOKUP($A605,'indicadores propios'!$A$4:$I$2026,'indicadores propios'!G$2,FALSE),0)</f>
        <v>0</v>
      </c>
      <c r="G605" s="3">
        <f>IFERROR(VLOOKUP($A605,'indicadores propios'!$A$4:$I$2026,'indicadores propios'!H$2,FALSE),0)</f>
        <v>0</v>
      </c>
      <c r="H605" s="3">
        <f>IFERROR(VLOOKUP($A605,'indicadores propios'!$A$4:$I$2026,'indicadores propios'!I$2,FALSE),0)</f>
        <v>0</v>
      </c>
    </row>
    <row r="606" spans="1:8" x14ac:dyDescent="0.3">
      <c r="A606" s="5">
        <v>162000</v>
      </c>
      <c r="B606" s="4" t="s">
        <v>1155</v>
      </c>
      <c r="C606" s="3">
        <f>IFERROR(VLOOKUP($A606,'indicadores propios'!$A$4:$I$2026,'indicadores propios'!D$2,FALSE),0)</f>
        <v>0</v>
      </c>
      <c r="D606" s="3">
        <f>IFERROR(VLOOKUP($A606,'indicadores propios'!$A$4:$I$2026,'indicadores propios'!E$2,FALSE),0)</f>
        <v>0</v>
      </c>
      <c r="E606" s="3">
        <f>IFERROR(VLOOKUP($A606,'indicadores propios'!$A$4:$I$2026,'indicadores propios'!F$2,FALSE),0)</f>
        <v>0</v>
      </c>
      <c r="F606" s="3">
        <f>IFERROR(VLOOKUP($A606,'indicadores propios'!$A$4:$I$2026,'indicadores propios'!G$2,FALSE),0)</f>
        <v>0</v>
      </c>
      <c r="G606" s="3">
        <f>IFERROR(VLOOKUP($A606,'indicadores propios'!$A$4:$I$2026,'indicadores propios'!H$2,FALSE),0)</f>
        <v>0</v>
      </c>
      <c r="H606" s="3">
        <f>IFERROR(VLOOKUP($A606,'indicadores propios'!$A$4:$I$2026,'indicadores propios'!I$2,FALSE),0)</f>
        <v>0</v>
      </c>
    </row>
    <row r="607" spans="1:8" x14ac:dyDescent="0.3">
      <c r="A607" s="5">
        <v>162005</v>
      </c>
      <c r="B607" s="4" t="s">
        <v>1154</v>
      </c>
      <c r="C607" s="3">
        <f>IFERROR(VLOOKUP($A607,'indicadores propios'!$A$4:$I$2026,'indicadores propios'!D$2,FALSE),0)</f>
        <v>0</v>
      </c>
      <c r="D607" s="3">
        <f>IFERROR(VLOOKUP($A607,'indicadores propios'!$A$4:$I$2026,'indicadores propios'!E$2,FALSE),0)</f>
        <v>0</v>
      </c>
      <c r="E607" s="3">
        <f>IFERROR(VLOOKUP($A607,'indicadores propios'!$A$4:$I$2026,'indicadores propios'!F$2,FALSE),0)</f>
        <v>0</v>
      </c>
      <c r="F607" s="3">
        <f>IFERROR(VLOOKUP($A607,'indicadores propios'!$A$4:$I$2026,'indicadores propios'!G$2,FALSE),0)</f>
        <v>0</v>
      </c>
      <c r="G607" s="3">
        <f>IFERROR(VLOOKUP($A607,'indicadores propios'!$A$4:$I$2026,'indicadores propios'!H$2,FALSE),0)</f>
        <v>0</v>
      </c>
      <c r="H607" s="3">
        <f>IFERROR(VLOOKUP($A607,'indicadores propios'!$A$4:$I$2026,'indicadores propios'!I$2,FALSE),0)</f>
        <v>0</v>
      </c>
    </row>
    <row r="608" spans="1:8" x14ac:dyDescent="0.3">
      <c r="A608" s="5">
        <v>162010</v>
      </c>
      <c r="B608" s="4" t="s">
        <v>1153</v>
      </c>
      <c r="C608" s="3">
        <f>IFERROR(VLOOKUP($A608,'indicadores propios'!$A$4:$I$2026,'indicadores propios'!D$2,FALSE),0)</f>
        <v>0</v>
      </c>
      <c r="D608" s="3">
        <f>IFERROR(VLOOKUP($A608,'indicadores propios'!$A$4:$I$2026,'indicadores propios'!E$2,FALSE),0)</f>
        <v>0</v>
      </c>
      <c r="E608" s="3">
        <f>IFERROR(VLOOKUP($A608,'indicadores propios'!$A$4:$I$2026,'indicadores propios'!F$2,FALSE),0)</f>
        <v>0</v>
      </c>
      <c r="F608" s="3">
        <f>IFERROR(VLOOKUP($A608,'indicadores propios'!$A$4:$I$2026,'indicadores propios'!G$2,FALSE),0)</f>
        <v>0</v>
      </c>
      <c r="G608" s="3">
        <f>IFERROR(VLOOKUP($A608,'indicadores propios'!$A$4:$I$2026,'indicadores propios'!H$2,FALSE),0)</f>
        <v>0</v>
      </c>
      <c r="H608" s="3">
        <f>IFERROR(VLOOKUP($A608,'indicadores propios'!$A$4:$I$2026,'indicadores propios'!I$2,FALSE),0)</f>
        <v>0</v>
      </c>
    </row>
    <row r="609" spans="1:8" x14ac:dyDescent="0.3">
      <c r="A609" s="5">
        <v>162015</v>
      </c>
      <c r="B609" s="4" t="s">
        <v>1152</v>
      </c>
      <c r="C609" s="3">
        <f>IFERROR(VLOOKUP($A609,'indicadores propios'!$A$4:$I$2026,'indicadores propios'!D$2,FALSE),0)</f>
        <v>0</v>
      </c>
      <c r="D609" s="3">
        <f>IFERROR(VLOOKUP($A609,'indicadores propios'!$A$4:$I$2026,'indicadores propios'!E$2,FALSE),0)</f>
        <v>0</v>
      </c>
      <c r="E609" s="3">
        <f>IFERROR(VLOOKUP($A609,'indicadores propios'!$A$4:$I$2026,'indicadores propios'!F$2,FALSE),0)</f>
        <v>0</v>
      </c>
      <c r="F609" s="3">
        <f>IFERROR(VLOOKUP($A609,'indicadores propios'!$A$4:$I$2026,'indicadores propios'!G$2,FALSE),0)</f>
        <v>0</v>
      </c>
      <c r="G609" s="3">
        <f>IFERROR(VLOOKUP($A609,'indicadores propios'!$A$4:$I$2026,'indicadores propios'!H$2,FALSE),0)</f>
        <v>0</v>
      </c>
      <c r="H609" s="3">
        <f>IFERROR(VLOOKUP($A609,'indicadores propios'!$A$4:$I$2026,'indicadores propios'!I$2,FALSE),0)</f>
        <v>0</v>
      </c>
    </row>
    <row r="610" spans="1:8" x14ac:dyDescent="0.3">
      <c r="A610" s="5">
        <v>162020</v>
      </c>
      <c r="B610" s="4" t="s">
        <v>1151</v>
      </c>
      <c r="C610" s="3">
        <f>IFERROR(VLOOKUP($A610,'indicadores propios'!$A$4:$I$2026,'indicadores propios'!D$2,FALSE),0)</f>
        <v>0</v>
      </c>
      <c r="D610" s="3">
        <f>IFERROR(VLOOKUP($A610,'indicadores propios'!$A$4:$I$2026,'indicadores propios'!E$2,FALSE),0)</f>
        <v>0</v>
      </c>
      <c r="E610" s="3">
        <f>IFERROR(VLOOKUP($A610,'indicadores propios'!$A$4:$I$2026,'indicadores propios'!F$2,FALSE),0)</f>
        <v>0</v>
      </c>
      <c r="F610" s="3">
        <f>IFERROR(VLOOKUP($A610,'indicadores propios'!$A$4:$I$2026,'indicadores propios'!G$2,FALSE),0)</f>
        <v>0</v>
      </c>
      <c r="G610" s="3">
        <f>IFERROR(VLOOKUP($A610,'indicadores propios'!$A$4:$I$2026,'indicadores propios'!H$2,FALSE),0)</f>
        <v>0</v>
      </c>
      <c r="H610" s="3">
        <f>IFERROR(VLOOKUP($A610,'indicadores propios'!$A$4:$I$2026,'indicadores propios'!I$2,FALSE),0)</f>
        <v>0</v>
      </c>
    </row>
    <row r="611" spans="1:8" x14ac:dyDescent="0.3">
      <c r="A611" s="5">
        <v>162099</v>
      </c>
      <c r="B611" s="4" t="s">
        <v>1150</v>
      </c>
      <c r="C611" s="3">
        <f>IFERROR(VLOOKUP($A611,'indicadores propios'!$A$4:$I$2026,'indicadores propios'!D$2,FALSE),0)</f>
        <v>0</v>
      </c>
      <c r="D611" s="3">
        <f>IFERROR(VLOOKUP($A611,'indicadores propios'!$A$4:$I$2026,'indicadores propios'!E$2,FALSE),0)</f>
        <v>0</v>
      </c>
      <c r="E611" s="3">
        <f>IFERROR(VLOOKUP($A611,'indicadores propios'!$A$4:$I$2026,'indicadores propios'!F$2,FALSE),0)</f>
        <v>0</v>
      </c>
      <c r="F611" s="3">
        <f>IFERROR(VLOOKUP($A611,'indicadores propios'!$A$4:$I$2026,'indicadores propios'!G$2,FALSE),0)</f>
        <v>0</v>
      </c>
      <c r="G611" s="3">
        <f>IFERROR(VLOOKUP($A611,'indicadores propios'!$A$4:$I$2026,'indicadores propios'!H$2,FALSE),0)</f>
        <v>0</v>
      </c>
      <c r="H611" s="3">
        <f>IFERROR(VLOOKUP($A611,'indicadores propios'!$A$4:$I$2026,'indicadores propios'!I$2,FALSE),0)</f>
        <v>0</v>
      </c>
    </row>
    <row r="612" spans="1:8" x14ac:dyDescent="0.3">
      <c r="A612" s="5">
        <v>162500</v>
      </c>
      <c r="B612" s="4" t="s">
        <v>1149</v>
      </c>
      <c r="C612" s="3">
        <f>IFERROR(VLOOKUP($A612,'indicadores propios'!$A$4:$I$2026,'indicadores propios'!D$2,FALSE),0)</f>
        <v>0</v>
      </c>
      <c r="D612" s="3">
        <f>IFERROR(VLOOKUP($A612,'indicadores propios'!$A$4:$I$2026,'indicadores propios'!E$2,FALSE),0)</f>
        <v>0</v>
      </c>
      <c r="E612" s="3">
        <f>IFERROR(VLOOKUP($A612,'indicadores propios'!$A$4:$I$2026,'indicadores propios'!F$2,FALSE),0)</f>
        <v>0</v>
      </c>
      <c r="F612" s="3">
        <f>IFERROR(VLOOKUP($A612,'indicadores propios'!$A$4:$I$2026,'indicadores propios'!G$2,FALSE),0)</f>
        <v>0</v>
      </c>
      <c r="G612" s="3">
        <f>IFERROR(VLOOKUP($A612,'indicadores propios'!$A$4:$I$2026,'indicadores propios'!H$2,FALSE),0)</f>
        <v>0</v>
      </c>
      <c r="H612" s="3">
        <f>IFERROR(VLOOKUP($A612,'indicadores propios'!$A$4:$I$2026,'indicadores propios'!I$2,FALSE),0)</f>
        <v>0</v>
      </c>
    </row>
    <row r="613" spans="1:8" x14ac:dyDescent="0.3">
      <c r="A613" s="5">
        <v>162505</v>
      </c>
      <c r="B613" s="4" t="s">
        <v>1148</v>
      </c>
      <c r="C613" s="3">
        <f>IFERROR(VLOOKUP($A613,'indicadores propios'!$A$4:$I$2026,'indicadores propios'!D$2,FALSE),0)</f>
        <v>0</v>
      </c>
      <c r="D613" s="3">
        <f>IFERROR(VLOOKUP($A613,'indicadores propios'!$A$4:$I$2026,'indicadores propios'!E$2,FALSE),0)</f>
        <v>0</v>
      </c>
      <c r="E613" s="3">
        <f>IFERROR(VLOOKUP($A613,'indicadores propios'!$A$4:$I$2026,'indicadores propios'!F$2,FALSE),0)</f>
        <v>0</v>
      </c>
      <c r="F613" s="3">
        <f>IFERROR(VLOOKUP($A613,'indicadores propios'!$A$4:$I$2026,'indicadores propios'!G$2,FALSE),0)</f>
        <v>0</v>
      </c>
      <c r="G613" s="3">
        <f>IFERROR(VLOOKUP($A613,'indicadores propios'!$A$4:$I$2026,'indicadores propios'!H$2,FALSE),0)</f>
        <v>0</v>
      </c>
      <c r="H613" s="3">
        <f>IFERROR(VLOOKUP($A613,'indicadores propios'!$A$4:$I$2026,'indicadores propios'!I$2,FALSE),0)</f>
        <v>0</v>
      </c>
    </row>
    <row r="614" spans="1:8" x14ac:dyDescent="0.3">
      <c r="A614" s="5">
        <v>162510</v>
      </c>
      <c r="B614" s="4" t="s">
        <v>1147</v>
      </c>
      <c r="C614" s="3">
        <f>IFERROR(VLOOKUP($A614,'indicadores propios'!$A$4:$I$2026,'indicadores propios'!D$2,FALSE),0)</f>
        <v>0</v>
      </c>
      <c r="D614" s="3">
        <f>IFERROR(VLOOKUP($A614,'indicadores propios'!$A$4:$I$2026,'indicadores propios'!E$2,FALSE),0)</f>
        <v>0</v>
      </c>
      <c r="E614" s="3">
        <f>IFERROR(VLOOKUP($A614,'indicadores propios'!$A$4:$I$2026,'indicadores propios'!F$2,FALSE),0)</f>
        <v>0</v>
      </c>
      <c r="F614" s="3">
        <f>IFERROR(VLOOKUP($A614,'indicadores propios'!$A$4:$I$2026,'indicadores propios'!G$2,FALSE),0)</f>
        <v>0</v>
      </c>
      <c r="G614" s="3">
        <f>IFERROR(VLOOKUP($A614,'indicadores propios'!$A$4:$I$2026,'indicadores propios'!H$2,FALSE),0)</f>
        <v>0</v>
      </c>
      <c r="H614" s="3">
        <f>IFERROR(VLOOKUP($A614,'indicadores propios'!$A$4:$I$2026,'indicadores propios'!I$2,FALSE),0)</f>
        <v>0</v>
      </c>
    </row>
    <row r="615" spans="1:8" x14ac:dyDescent="0.3">
      <c r="A615" s="5">
        <v>162515</v>
      </c>
      <c r="B615" s="4" t="s">
        <v>1146</v>
      </c>
      <c r="C615" s="3">
        <f>IFERROR(VLOOKUP($A615,'indicadores propios'!$A$4:$I$2026,'indicadores propios'!D$2,FALSE),0)</f>
        <v>0</v>
      </c>
      <c r="D615" s="3">
        <f>IFERROR(VLOOKUP($A615,'indicadores propios'!$A$4:$I$2026,'indicadores propios'!E$2,FALSE),0)</f>
        <v>0</v>
      </c>
      <c r="E615" s="3">
        <f>IFERROR(VLOOKUP($A615,'indicadores propios'!$A$4:$I$2026,'indicadores propios'!F$2,FALSE),0)</f>
        <v>0</v>
      </c>
      <c r="F615" s="3">
        <f>IFERROR(VLOOKUP($A615,'indicadores propios'!$A$4:$I$2026,'indicadores propios'!G$2,FALSE),0)</f>
        <v>0</v>
      </c>
      <c r="G615" s="3">
        <f>IFERROR(VLOOKUP($A615,'indicadores propios'!$A$4:$I$2026,'indicadores propios'!H$2,FALSE),0)</f>
        <v>0</v>
      </c>
      <c r="H615" s="3">
        <f>IFERROR(VLOOKUP($A615,'indicadores propios'!$A$4:$I$2026,'indicadores propios'!I$2,FALSE),0)</f>
        <v>0</v>
      </c>
    </row>
    <row r="616" spans="1:8" x14ac:dyDescent="0.3">
      <c r="A616" s="5">
        <v>162595</v>
      </c>
      <c r="B616" s="4" t="s">
        <v>1010</v>
      </c>
      <c r="C616" s="3">
        <f>IFERROR(VLOOKUP($A616,'indicadores propios'!$A$4:$I$2026,'indicadores propios'!D$2,FALSE),0)</f>
        <v>0</v>
      </c>
      <c r="D616" s="3">
        <f>IFERROR(VLOOKUP($A616,'indicadores propios'!$A$4:$I$2026,'indicadores propios'!E$2,FALSE),0)</f>
        <v>0</v>
      </c>
      <c r="E616" s="3">
        <f>IFERROR(VLOOKUP($A616,'indicadores propios'!$A$4:$I$2026,'indicadores propios'!F$2,FALSE),0)</f>
        <v>0</v>
      </c>
      <c r="F616" s="3">
        <f>IFERROR(VLOOKUP($A616,'indicadores propios'!$A$4:$I$2026,'indicadores propios'!G$2,FALSE),0)</f>
        <v>0</v>
      </c>
      <c r="G616" s="3">
        <f>IFERROR(VLOOKUP($A616,'indicadores propios'!$A$4:$I$2026,'indicadores propios'!H$2,FALSE),0)</f>
        <v>0</v>
      </c>
      <c r="H616" s="3">
        <f>IFERROR(VLOOKUP($A616,'indicadores propios'!$A$4:$I$2026,'indicadores propios'!I$2,FALSE),0)</f>
        <v>0</v>
      </c>
    </row>
    <row r="617" spans="1:8" x14ac:dyDescent="0.3">
      <c r="A617" s="5">
        <v>162599</v>
      </c>
      <c r="B617" s="4" t="s">
        <v>1145</v>
      </c>
      <c r="C617" s="3">
        <f>IFERROR(VLOOKUP($A617,'indicadores propios'!$A$4:$I$2026,'indicadores propios'!D$2,FALSE),0)</f>
        <v>0</v>
      </c>
      <c r="D617" s="3">
        <f>IFERROR(VLOOKUP($A617,'indicadores propios'!$A$4:$I$2026,'indicadores propios'!E$2,FALSE),0)</f>
        <v>0</v>
      </c>
      <c r="E617" s="3">
        <f>IFERROR(VLOOKUP($A617,'indicadores propios'!$A$4:$I$2026,'indicadores propios'!F$2,FALSE),0)</f>
        <v>0</v>
      </c>
      <c r="F617" s="3">
        <f>IFERROR(VLOOKUP($A617,'indicadores propios'!$A$4:$I$2026,'indicadores propios'!G$2,FALSE),0)</f>
        <v>0</v>
      </c>
      <c r="G617" s="3">
        <f>IFERROR(VLOOKUP($A617,'indicadores propios'!$A$4:$I$2026,'indicadores propios'!H$2,FALSE),0)</f>
        <v>0</v>
      </c>
      <c r="H617" s="3">
        <f>IFERROR(VLOOKUP($A617,'indicadores propios'!$A$4:$I$2026,'indicadores propios'!I$2,FALSE),0)</f>
        <v>0</v>
      </c>
    </row>
    <row r="618" spans="1:8" x14ac:dyDescent="0.3">
      <c r="A618" s="5">
        <v>163000</v>
      </c>
      <c r="B618" s="4" t="s">
        <v>1144</v>
      </c>
      <c r="C618" s="3">
        <f>IFERROR(VLOOKUP($A618,'indicadores propios'!$A$4:$I$2026,'indicadores propios'!D$2,FALSE),0)</f>
        <v>0</v>
      </c>
      <c r="D618" s="3">
        <f>IFERROR(VLOOKUP($A618,'indicadores propios'!$A$4:$I$2026,'indicadores propios'!E$2,FALSE),0)</f>
        <v>0</v>
      </c>
      <c r="E618" s="3">
        <f>IFERROR(VLOOKUP($A618,'indicadores propios'!$A$4:$I$2026,'indicadores propios'!F$2,FALSE),0)</f>
        <v>0</v>
      </c>
      <c r="F618" s="3">
        <f>IFERROR(VLOOKUP($A618,'indicadores propios'!$A$4:$I$2026,'indicadores propios'!G$2,FALSE),0)</f>
        <v>0</v>
      </c>
      <c r="G618" s="3">
        <f>IFERROR(VLOOKUP($A618,'indicadores propios'!$A$4:$I$2026,'indicadores propios'!H$2,FALSE),0)</f>
        <v>2081811</v>
      </c>
      <c r="H618" s="3">
        <f>IFERROR(VLOOKUP($A618,'indicadores propios'!$A$4:$I$2026,'indicadores propios'!I$2,FALSE),0)</f>
        <v>89351108</v>
      </c>
    </row>
    <row r="619" spans="1:8" x14ac:dyDescent="0.3">
      <c r="A619" s="5">
        <v>163010</v>
      </c>
      <c r="B619" s="4" t="s">
        <v>1143</v>
      </c>
      <c r="C619" s="3">
        <f>IFERROR(VLOOKUP($A619,'indicadores propios'!$A$4:$I$2026,'indicadores propios'!D$2,FALSE),0)</f>
        <v>0</v>
      </c>
      <c r="D619" s="3">
        <f>IFERROR(VLOOKUP($A619,'indicadores propios'!$A$4:$I$2026,'indicadores propios'!E$2,FALSE),0)</f>
        <v>0</v>
      </c>
      <c r="E619" s="3">
        <f>IFERROR(VLOOKUP($A619,'indicadores propios'!$A$4:$I$2026,'indicadores propios'!F$2,FALSE),0)</f>
        <v>0</v>
      </c>
      <c r="F619" s="3">
        <f>IFERROR(VLOOKUP($A619,'indicadores propios'!$A$4:$I$2026,'indicadores propios'!G$2,FALSE),0)</f>
        <v>0</v>
      </c>
      <c r="G619" s="3">
        <f>IFERROR(VLOOKUP($A619,'indicadores propios'!$A$4:$I$2026,'indicadores propios'!H$2,FALSE),0)</f>
        <v>0</v>
      </c>
      <c r="H619" s="3">
        <f>IFERROR(VLOOKUP($A619,'indicadores propios'!$A$4:$I$2026,'indicadores propios'!I$2,FALSE),0)</f>
        <v>0</v>
      </c>
    </row>
    <row r="620" spans="1:8" x14ac:dyDescent="0.3">
      <c r="A620" s="5">
        <v>163020</v>
      </c>
      <c r="B620" s="4" t="s">
        <v>986</v>
      </c>
      <c r="C620" s="3">
        <f>IFERROR(VLOOKUP($A620,'indicadores propios'!$A$4:$I$2026,'indicadores propios'!D$2,FALSE),0)</f>
        <v>0</v>
      </c>
      <c r="D620" s="3">
        <f>IFERROR(VLOOKUP($A620,'indicadores propios'!$A$4:$I$2026,'indicadores propios'!E$2,FALSE),0)</f>
        <v>0</v>
      </c>
      <c r="E620" s="3">
        <f>IFERROR(VLOOKUP($A620,'indicadores propios'!$A$4:$I$2026,'indicadores propios'!F$2,FALSE),0)</f>
        <v>0</v>
      </c>
      <c r="F620" s="3">
        <f>IFERROR(VLOOKUP($A620,'indicadores propios'!$A$4:$I$2026,'indicadores propios'!G$2,FALSE),0)</f>
        <v>0</v>
      </c>
      <c r="G620" s="3">
        <f>IFERROR(VLOOKUP($A620,'indicadores propios'!$A$4:$I$2026,'indicadores propios'!H$2,FALSE),0)</f>
        <v>0</v>
      </c>
      <c r="H620" s="3">
        <f>IFERROR(VLOOKUP($A620,'indicadores propios'!$A$4:$I$2026,'indicadores propios'!I$2,FALSE),0)</f>
        <v>0</v>
      </c>
    </row>
    <row r="621" spans="1:8" x14ac:dyDescent="0.3">
      <c r="A621" s="5">
        <v>163095</v>
      </c>
      <c r="B621" s="4" t="s">
        <v>213</v>
      </c>
      <c r="C621" s="3">
        <f>IFERROR(VLOOKUP($A621,'indicadores propios'!$A$4:$I$2026,'indicadores propios'!D$2,FALSE),0)</f>
        <v>0</v>
      </c>
      <c r="D621" s="3">
        <f>IFERROR(VLOOKUP($A621,'indicadores propios'!$A$4:$I$2026,'indicadores propios'!E$2,FALSE),0)</f>
        <v>0</v>
      </c>
      <c r="E621" s="3">
        <f>IFERROR(VLOOKUP($A621,'indicadores propios'!$A$4:$I$2026,'indicadores propios'!F$2,FALSE),0)</f>
        <v>0</v>
      </c>
      <c r="F621" s="3">
        <f>IFERROR(VLOOKUP($A621,'indicadores propios'!$A$4:$I$2026,'indicadores propios'!G$2,FALSE),0)</f>
        <v>0</v>
      </c>
      <c r="G621" s="3">
        <f>IFERROR(VLOOKUP($A621,'indicadores propios'!$A$4:$I$2026,'indicadores propios'!H$2,FALSE),0)</f>
        <v>2081811</v>
      </c>
      <c r="H621" s="3">
        <f>IFERROR(VLOOKUP($A621,'indicadores propios'!$A$4:$I$2026,'indicadores propios'!I$2,FALSE),0)</f>
        <v>89351108</v>
      </c>
    </row>
    <row r="622" spans="1:8" x14ac:dyDescent="0.3">
      <c r="A622" s="5">
        <v>163099</v>
      </c>
      <c r="B622" s="4" t="s">
        <v>1142</v>
      </c>
      <c r="C622" s="3">
        <f>IFERROR(VLOOKUP($A622,'indicadores propios'!$A$4:$I$2026,'indicadores propios'!D$2,FALSE),0)</f>
        <v>0</v>
      </c>
      <c r="D622" s="3">
        <f>IFERROR(VLOOKUP($A622,'indicadores propios'!$A$4:$I$2026,'indicadores propios'!E$2,FALSE),0)</f>
        <v>0</v>
      </c>
      <c r="E622" s="3">
        <f>IFERROR(VLOOKUP($A622,'indicadores propios'!$A$4:$I$2026,'indicadores propios'!F$2,FALSE),0)</f>
        <v>0</v>
      </c>
      <c r="F622" s="3">
        <f>IFERROR(VLOOKUP($A622,'indicadores propios'!$A$4:$I$2026,'indicadores propios'!G$2,FALSE),0)</f>
        <v>0</v>
      </c>
      <c r="G622" s="3">
        <f>IFERROR(VLOOKUP($A622,'indicadores propios'!$A$4:$I$2026,'indicadores propios'!H$2,FALSE),0)</f>
        <v>0</v>
      </c>
      <c r="H622" s="3">
        <f>IFERROR(VLOOKUP($A622,'indicadores propios'!$A$4:$I$2026,'indicadores propios'!I$2,FALSE),0)</f>
        <v>0</v>
      </c>
    </row>
    <row r="623" spans="1:8" x14ac:dyDescent="0.3">
      <c r="A623" s="5">
        <v>163500</v>
      </c>
      <c r="B623" s="4" t="s">
        <v>904</v>
      </c>
      <c r="C623" s="3">
        <f>IFERROR(VLOOKUP($A623,'indicadores propios'!$A$4:$I$2026,'indicadores propios'!D$2,FALSE),0)</f>
        <v>0</v>
      </c>
      <c r="D623" s="3">
        <f>IFERROR(VLOOKUP($A623,'indicadores propios'!$A$4:$I$2026,'indicadores propios'!E$2,FALSE),0)</f>
        <v>0</v>
      </c>
      <c r="E623" s="3">
        <f>IFERROR(VLOOKUP($A623,'indicadores propios'!$A$4:$I$2026,'indicadores propios'!F$2,FALSE),0)</f>
        <v>0</v>
      </c>
      <c r="F623" s="3">
        <f>IFERROR(VLOOKUP($A623,'indicadores propios'!$A$4:$I$2026,'indicadores propios'!G$2,FALSE),0)</f>
        <v>0</v>
      </c>
      <c r="G623" s="3">
        <f>IFERROR(VLOOKUP($A623,'indicadores propios'!$A$4:$I$2026,'indicadores propios'!H$2,FALSE),0)</f>
        <v>0</v>
      </c>
      <c r="H623" s="3">
        <f>IFERROR(VLOOKUP($A623,'indicadores propios'!$A$4:$I$2026,'indicadores propios'!I$2,FALSE),0)</f>
        <v>0</v>
      </c>
    </row>
    <row r="624" spans="1:8" x14ac:dyDescent="0.3">
      <c r="A624" s="5">
        <v>163505</v>
      </c>
      <c r="B624" s="4" t="s">
        <v>1141</v>
      </c>
      <c r="C624" s="3">
        <f>IFERROR(VLOOKUP($A624,'indicadores propios'!$A$4:$I$2026,'indicadores propios'!D$2,FALSE),0)</f>
        <v>0</v>
      </c>
      <c r="D624" s="3">
        <f>IFERROR(VLOOKUP($A624,'indicadores propios'!$A$4:$I$2026,'indicadores propios'!E$2,FALSE),0)</f>
        <v>0</v>
      </c>
      <c r="E624" s="3">
        <f>IFERROR(VLOOKUP($A624,'indicadores propios'!$A$4:$I$2026,'indicadores propios'!F$2,FALSE),0)</f>
        <v>0</v>
      </c>
      <c r="F624" s="3">
        <f>IFERROR(VLOOKUP($A624,'indicadores propios'!$A$4:$I$2026,'indicadores propios'!G$2,FALSE),0)</f>
        <v>0</v>
      </c>
      <c r="G624" s="3">
        <f>IFERROR(VLOOKUP($A624,'indicadores propios'!$A$4:$I$2026,'indicadores propios'!H$2,FALSE),0)</f>
        <v>0</v>
      </c>
      <c r="H624" s="3">
        <f>IFERROR(VLOOKUP($A624,'indicadores propios'!$A$4:$I$2026,'indicadores propios'!I$2,FALSE),0)</f>
        <v>0</v>
      </c>
    </row>
    <row r="625" spans="1:8" x14ac:dyDescent="0.3">
      <c r="A625" s="5">
        <v>163510</v>
      </c>
      <c r="B625" s="4" t="s">
        <v>1140</v>
      </c>
      <c r="C625" s="3">
        <f>IFERROR(VLOOKUP($A625,'indicadores propios'!$A$4:$I$2026,'indicadores propios'!D$2,FALSE),0)</f>
        <v>0</v>
      </c>
      <c r="D625" s="3">
        <f>IFERROR(VLOOKUP($A625,'indicadores propios'!$A$4:$I$2026,'indicadores propios'!E$2,FALSE),0)</f>
        <v>0</v>
      </c>
      <c r="E625" s="3">
        <f>IFERROR(VLOOKUP($A625,'indicadores propios'!$A$4:$I$2026,'indicadores propios'!F$2,FALSE),0)</f>
        <v>0</v>
      </c>
      <c r="F625" s="3">
        <f>IFERROR(VLOOKUP($A625,'indicadores propios'!$A$4:$I$2026,'indicadores propios'!G$2,FALSE),0)</f>
        <v>0</v>
      </c>
      <c r="G625" s="3">
        <f>IFERROR(VLOOKUP($A625,'indicadores propios'!$A$4:$I$2026,'indicadores propios'!H$2,FALSE),0)</f>
        <v>0</v>
      </c>
      <c r="H625" s="3">
        <f>IFERROR(VLOOKUP($A625,'indicadores propios'!$A$4:$I$2026,'indicadores propios'!I$2,FALSE),0)</f>
        <v>0</v>
      </c>
    </row>
    <row r="626" spans="1:8" x14ac:dyDescent="0.3">
      <c r="A626" s="5">
        <v>163515</v>
      </c>
      <c r="B626" s="4" t="s">
        <v>1139</v>
      </c>
      <c r="C626" s="3">
        <f>IFERROR(VLOOKUP($A626,'indicadores propios'!$A$4:$I$2026,'indicadores propios'!D$2,FALSE),0)</f>
        <v>0</v>
      </c>
      <c r="D626" s="3">
        <f>IFERROR(VLOOKUP($A626,'indicadores propios'!$A$4:$I$2026,'indicadores propios'!E$2,FALSE),0)</f>
        <v>0</v>
      </c>
      <c r="E626" s="3">
        <f>IFERROR(VLOOKUP($A626,'indicadores propios'!$A$4:$I$2026,'indicadores propios'!F$2,FALSE),0)</f>
        <v>0</v>
      </c>
      <c r="F626" s="3">
        <f>IFERROR(VLOOKUP($A626,'indicadores propios'!$A$4:$I$2026,'indicadores propios'!G$2,FALSE),0)</f>
        <v>0</v>
      </c>
      <c r="G626" s="3">
        <f>IFERROR(VLOOKUP($A626,'indicadores propios'!$A$4:$I$2026,'indicadores propios'!H$2,FALSE),0)</f>
        <v>0</v>
      </c>
      <c r="H626" s="3">
        <f>IFERROR(VLOOKUP($A626,'indicadores propios'!$A$4:$I$2026,'indicadores propios'!I$2,FALSE),0)</f>
        <v>0</v>
      </c>
    </row>
    <row r="627" spans="1:8" x14ac:dyDescent="0.3">
      <c r="A627" s="5">
        <v>163599</v>
      </c>
      <c r="B627" s="4" t="s">
        <v>1138</v>
      </c>
      <c r="C627" s="3">
        <f>IFERROR(VLOOKUP($A627,'indicadores propios'!$A$4:$I$2026,'indicadores propios'!D$2,FALSE),0)</f>
        <v>0</v>
      </c>
      <c r="D627" s="3">
        <f>IFERROR(VLOOKUP($A627,'indicadores propios'!$A$4:$I$2026,'indicadores propios'!E$2,FALSE),0)</f>
        <v>0</v>
      </c>
      <c r="E627" s="3">
        <f>IFERROR(VLOOKUP($A627,'indicadores propios'!$A$4:$I$2026,'indicadores propios'!F$2,FALSE),0)</f>
        <v>0</v>
      </c>
      <c r="F627" s="3">
        <f>IFERROR(VLOOKUP($A627,'indicadores propios'!$A$4:$I$2026,'indicadores propios'!G$2,FALSE),0)</f>
        <v>0</v>
      </c>
      <c r="G627" s="3">
        <f>IFERROR(VLOOKUP($A627,'indicadores propios'!$A$4:$I$2026,'indicadores propios'!H$2,FALSE),0)</f>
        <v>0</v>
      </c>
      <c r="H627" s="3">
        <f>IFERROR(VLOOKUP($A627,'indicadores propios'!$A$4:$I$2026,'indicadores propios'!I$2,FALSE),0)</f>
        <v>0</v>
      </c>
    </row>
    <row r="628" spans="1:8" x14ac:dyDescent="0.3">
      <c r="A628" s="5">
        <v>164000</v>
      </c>
      <c r="B628" s="4" t="s">
        <v>1137</v>
      </c>
      <c r="C628" s="3">
        <f>IFERROR(VLOOKUP($A628,'indicadores propios'!$A$4:$I$2026,'indicadores propios'!D$2,FALSE),0)</f>
        <v>0</v>
      </c>
      <c r="D628" s="3">
        <f>IFERROR(VLOOKUP($A628,'indicadores propios'!$A$4:$I$2026,'indicadores propios'!E$2,FALSE),0)</f>
        <v>0</v>
      </c>
      <c r="E628" s="3">
        <f>IFERROR(VLOOKUP($A628,'indicadores propios'!$A$4:$I$2026,'indicadores propios'!F$2,FALSE),0)</f>
        <v>0</v>
      </c>
      <c r="F628" s="3">
        <f>IFERROR(VLOOKUP($A628,'indicadores propios'!$A$4:$I$2026,'indicadores propios'!G$2,FALSE),0)</f>
        <v>0</v>
      </c>
      <c r="G628" s="3">
        <f>IFERROR(VLOOKUP($A628,'indicadores propios'!$A$4:$I$2026,'indicadores propios'!H$2,FALSE),0)</f>
        <v>1910</v>
      </c>
      <c r="H628" s="3">
        <f>IFERROR(VLOOKUP($A628,'indicadores propios'!$A$4:$I$2026,'indicadores propios'!I$2,FALSE),0)</f>
        <v>0</v>
      </c>
    </row>
    <row r="629" spans="1:8" x14ac:dyDescent="0.3">
      <c r="A629" s="5">
        <v>164005</v>
      </c>
      <c r="B629" s="4" t="s">
        <v>950</v>
      </c>
      <c r="C629" s="3">
        <f>IFERROR(VLOOKUP($A629,'indicadores propios'!$A$4:$I$2026,'indicadores propios'!D$2,FALSE),0)</f>
        <v>0</v>
      </c>
      <c r="D629" s="3">
        <f>IFERROR(VLOOKUP($A629,'indicadores propios'!$A$4:$I$2026,'indicadores propios'!E$2,FALSE),0)</f>
        <v>0</v>
      </c>
      <c r="E629" s="3">
        <f>IFERROR(VLOOKUP($A629,'indicadores propios'!$A$4:$I$2026,'indicadores propios'!F$2,FALSE),0)</f>
        <v>0</v>
      </c>
      <c r="F629" s="3">
        <f>IFERROR(VLOOKUP($A629,'indicadores propios'!$A$4:$I$2026,'indicadores propios'!G$2,FALSE),0)</f>
        <v>0</v>
      </c>
      <c r="G629" s="3">
        <f>IFERROR(VLOOKUP($A629,'indicadores propios'!$A$4:$I$2026,'indicadores propios'!H$2,FALSE),0)</f>
        <v>0</v>
      </c>
      <c r="H629" s="3">
        <f>IFERROR(VLOOKUP($A629,'indicadores propios'!$A$4:$I$2026,'indicadores propios'!I$2,FALSE),0)</f>
        <v>0</v>
      </c>
    </row>
    <row r="630" spans="1:8" x14ac:dyDescent="0.3">
      <c r="A630" s="5">
        <v>164010</v>
      </c>
      <c r="B630" s="4" t="s">
        <v>1136</v>
      </c>
      <c r="C630" s="3">
        <f>IFERROR(VLOOKUP($A630,'indicadores propios'!$A$4:$I$2026,'indicadores propios'!D$2,FALSE),0)</f>
        <v>0</v>
      </c>
      <c r="D630" s="3">
        <f>IFERROR(VLOOKUP($A630,'indicadores propios'!$A$4:$I$2026,'indicadores propios'!E$2,FALSE),0)</f>
        <v>0</v>
      </c>
      <c r="E630" s="3">
        <f>IFERROR(VLOOKUP($A630,'indicadores propios'!$A$4:$I$2026,'indicadores propios'!F$2,FALSE),0)</f>
        <v>0</v>
      </c>
      <c r="F630" s="3">
        <f>IFERROR(VLOOKUP($A630,'indicadores propios'!$A$4:$I$2026,'indicadores propios'!G$2,FALSE),0)</f>
        <v>0</v>
      </c>
      <c r="G630" s="3">
        <f>IFERROR(VLOOKUP($A630,'indicadores propios'!$A$4:$I$2026,'indicadores propios'!H$2,FALSE),0)</f>
        <v>0</v>
      </c>
      <c r="H630" s="3">
        <f>IFERROR(VLOOKUP($A630,'indicadores propios'!$A$4:$I$2026,'indicadores propios'!I$2,FALSE),0)</f>
        <v>0</v>
      </c>
    </row>
    <row r="631" spans="1:8" x14ac:dyDescent="0.3">
      <c r="A631" s="5">
        <v>164015</v>
      </c>
      <c r="B631" s="4" t="s">
        <v>1135</v>
      </c>
      <c r="C631" s="3">
        <f>IFERROR(VLOOKUP($A631,'indicadores propios'!$A$4:$I$2026,'indicadores propios'!D$2,FALSE),0)</f>
        <v>0</v>
      </c>
      <c r="D631" s="3">
        <f>IFERROR(VLOOKUP($A631,'indicadores propios'!$A$4:$I$2026,'indicadores propios'!E$2,FALSE),0)</f>
        <v>0</v>
      </c>
      <c r="E631" s="3">
        <f>IFERROR(VLOOKUP($A631,'indicadores propios'!$A$4:$I$2026,'indicadores propios'!F$2,FALSE),0)</f>
        <v>0</v>
      </c>
      <c r="F631" s="3">
        <f>IFERROR(VLOOKUP($A631,'indicadores propios'!$A$4:$I$2026,'indicadores propios'!G$2,FALSE),0)</f>
        <v>0</v>
      </c>
      <c r="G631" s="3">
        <f>IFERROR(VLOOKUP($A631,'indicadores propios'!$A$4:$I$2026,'indicadores propios'!H$2,FALSE),0)</f>
        <v>0</v>
      </c>
      <c r="H631" s="3">
        <f>IFERROR(VLOOKUP($A631,'indicadores propios'!$A$4:$I$2026,'indicadores propios'!I$2,FALSE),0)</f>
        <v>0</v>
      </c>
    </row>
    <row r="632" spans="1:8" x14ac:dyDescent="0.3">
      <c r="A632" s="5">
        <v>164020</v>
      </c>
      <c r="B632" s="4" t="s">
        <v>1134</v>
      </c>
      <c r="C632" s="3">
        <f>IFERROR(VLOOKUP($A632,'indicadores propios'!$A$4:$I$2026,'indicadores propios'!D$2,FALSE),0)</f>
        <v>0</v>
      </c>
      <c r="D632" s="3">
        <f>IFERROR(VLOOKUP($A632,'indicadores propios'!$A$4:$I$2026,'indicadores propios'!E$2,FALSE),0)</f>
        <v>0</v>
      </c>
      <c r="E632" s="3">
        <f>IFERROR(VLOOKUP($A632,'indicadores propios'!$A$4:$I$2026,'indicadores propios'!F$2,FALSE),0)</f>
        <v>0</v>
      </c>
      <c r="F632" s="3">
        <f>IFERROR(VLOOKUP($A632,'indicadores propios'!$A$4:$I$2026,'indicadores propios'!G$2,FALSE),0)</f>
        <v>0</v>
      </c>
      <c r="G632" s="3">
        <f>IFERROR(VLOOKUP($A632,'indicadores propios'!$A$4:$I$2026,'indicadores propios'!H$2,FALSE),0)</f>
        <v>1910</v>
      </c>
      <c r="H632" s="3">
        <f>IFERROR(VLOOKUP($A632,'indicadores propios'!$A$4:$I$2026,'indicadores propios'!I$2,FALSE),0)</f>
        <v>0</v>
      </c>
    </row>
    <row r="633" spans="1:8" x14ac:dyDescent="0.3">
      <c r="A633" s="5">
        <v>164025</v>
      </c>
      <c r="B633" s="4" t="s">
        <v>1133</v>
      </c>
      <c r="C633" s="3">
        <f>IFERROR(VLOOKUP($A633,'indicadores propios'!$A$4:$I$2026,'indicadores propios'!D$2,FALSE),0)</f>
        <v>0</v>
      </c>
      <c r="D633" s="3">
        <f>IFERROR(VLOOKUP($A633,'indicadores propios'!$A$4:$I$2026,'indicadores propios'!E$2,FALSE),0)</f>
        <v>0</v>
      </c>
      <c r="E633" s="3">
        <f>IFERROR(VLOOKUP($A633,'indicadores propios'!$A$4:$I$2026,'indicadores propios'!F$2,FALSE),0)</f>
        <v>0</v>
      </c>
      <c r="F633" s="3">
        <f>IFERROR(VLOOKUP($A633,'indicadores propios'!$A$4:$I$2026,'indicadores propios'!G$2,FALSE),0)</f>
        <v>0</v>
      </c>
      <c r="G633" s="3">
        <f>IFERROR(VLOOKUP($A633,'indicadores propios'!$A$4:$I$2026,'indicadores propios'!H$2,FALSE),0)</f>
        <v>0</v>
      </c>
      <c r="H633" s="3">
        <f>IFERROR(VLOOKUP($A633,'indicadores propios'!$A$4:$I$2026,'indicadores propios'!I$2,FALSE),0)</f>
        <v>0</v>
      </c>
    </row>
    <row r="634" spans="1:8" x14ac:dyDescent="0.3">
      <c r="A634" s="5">
        <v>164030</v>
      </c>
      <c r="B634" s="4" t="s">
        <v>1132</v>
      </c>
      <c r="C634" s="3">
        <f>IFERROR(VLOOKUP($A634,'indicadores propios'!$A$4:$I$2026,'indicadores propios'!D$2,FALSE),0)</f>
        <v>0</v>
      </c>
      <c r="D634" s="3">
        <f>IFERROR(VLOOKUP($A634,'indicadores propios'!$A$4:$I$2026,'indicadores propios'!E$2,FALSE),0)</f>
        <v>0</v>
      </c>
      <c r="E634" s="3">
        <f>IFERROR(VLOOKUP($A634,'indicadores propios'!$A$4:$I$2026,'indicadores propios'!F$2,FALSE),0)</f>
        <v>0</v>
      </c>
      <c r="F634" s="3">
        <f>IFERROR(VLOOKUP($A634,'indicadores propios'!$A$4:$I$2026,'indicadores propios'!G$2,FALSE),0)</f>
        <v>0</v>
      </c>
      <c r="G634" s="3">
        <f>IFERROR(VLOOKUP($A634,'indicadores propios'!$A$4:$I$2026,'indicadores propios'!H$2,FALSE),0)</f>
        <v>0</v>
      </c>
      <c r="H634" s="3">
        <f>IFERROR(VLOOKUP($A634,'indicadores propios'!$A$4:$I$2026,'indicadores propios'!I$2,FALSE),0)</f>
        <v>0</v>
      </c>
    </row>
    <row r="635" spans="1:8" x14ac:dyDescent="0.3">
      <c r="A635" s="5">
        <v>164035</v>
      </c>
      <c r="B635" s="4" t="s">
        <v>1131</v>
      </c>
      <c r="C635" s="3">
        <f>IFERROR(VLOOKUP($A635,'indicadores propios'!$A$4:$I$2026,'indicadores propios'!D$2,FALSE),0)</f>
        <v>0</v>
      </c>
      <c r="D635" s="3">
        <f>IFERROR(VLOOKUP($A635,'indicadores propios'!$A$4:$I$2026,'indicadores propios'!E$2,FALSE),0)</f>
        <v>0</v>
      </c>
      <c r="E635" s="3">
        <f>IFERROR(VLOOKUP($A635,'indicadores propios'!$A$4:$I$2026,'indicadores propios'!F$2,FALSE),0)</f>
        <v>0</v>
      </c>
      <c r="F635" s="3">
        <f>IFERROR(VLOOKUP($A635,'indicadores propios'!$A$4:$I$2026,'indicadores propios'!G$2,FALSE),0)</f>
        <v>0</v>
      </c>
      <c r="G635" s="3">
        <f>IFERROR(VLOOKUP($A635,'indicadores propios'!$A$4:$I$2026,'indicadores propios'!H$2,FALSE),0)</f>
        <v>0</v>
      </c>
      <c r="H635" s="3">
        <f>IFERROR(VLOOKUP($A635,'indicadores propios'!$A$4:$I$2026,'indicadores propios'!I$2,FALSE),0)</f>
        <v>0</v>
      </c>
    </row>
    <row r="636" spans="1:8" x14ac:dyDescent="0.3">
      <c r="A636" s="5">
        <v>164040</v>
      </c>
      <c r="B636" s="4" t="s">
        <v>1130</v>
      </c>
      <c r="C636" s="3">
        <f>IFERROR(VLOOKUP($A636,'indicadores propios'!$A$4:$I$2026,'indicadores propios'!D$2,FALSE),0)</f>
        <v>0</v>
      </c>
      <c r="D636" s="3">
        <f>IFERROR(VLOOKUP($A636,'indicadores propios'!$A$4:$I$2026,'indicadores propios'!E$2,FALSE),0)</f>
        <v>0</v>
      </c>
      <c r="E636" s="3">
        <f>IFERROR(VLOOKUP($A636,'indicadores propios'!$A$4:$I$2026,'indicadores propios'!F$2,FALSE),0)</f>
        <v>0</v>
      </c>
      <c r="F636" s="3">
        <f>IFERROR(VLOOKUP($A636,'indicadores propios'!$A$4:$I$2026,'indicadores propios'!G$2,FALSE),0)</f>
        <v>0</v>
      </c>
      <c r="G636" s="3">
        <f>IFERROR(VLOOKUP($A636,'indicadores propios'!$A$4:$I$2026,'indicadores propios'!H$2,FALSE),0)</f>
        <v>0</v>
      </c>
      <c r="H636" s="3">
        <f>IFERROR(VLOOKUP($A636,'indicadores propios'!$A$4:$I$2026,'indicadores propios'!I$2,FALSE),0)</f>
        <v>0</v>
      </c>
    </row>
    <row r="637" spans="1:8" x14ac:dyDescent="0.3">
      <c r="A637" s="5">
        <v>164095</v>
      </c>
      <c r="B637" s="4" t="s">
        <v>1129</v>
      </c>
      <c r="C637" s="3">
        <f>IFERROR(VLOOKUP($A637,'indicadores propios'!$A$4:$I$2026,'indicadores propios'!D$2,FALSE),0)</f>
        <v>0</v>
      </c>
      <c r="D637" s="3">
        <f>IFERROR(VLOOKUP($A637,'indicadores propios'!$A$4:$I$2026,'indicadores propios'!E$2,FALSE),0)</f>
        <v>0</v>
      </c>
      <c r="E637" s="3">
        <f>IFERROR(VLOOKUP($A637,'indicadores propios'!$A$4:$I$2026,'indicadores propios'!F$2,FALSE),0)</f>
        <v>0</v>
      </c>
      <c r="F637" s="3">
        <f>IFERROR(VLOOKUP($A637,'indicadores propios'!$A$4:$I$2026,'indicadores propios'!G$2,FALSE),0)</f>
        <v>0</v>
      </c>
      <c r="G637" s="3">
        <f>IFERROR(VLOOKUP($A637,'indicadores propios'!$A$4:$I$2026,'indicadores propios'!H$2,FALSE),0)</f>
        <v>0</v>
      </c>
      <c r="H637" s="3">
        <f>IFERROR(VLOOKUP($A637,'indicadores propios'!$A$4:$I$2026,'indicadores propios'!I$2,FALSE),0)</f>
        <v>0</v>
      </c>
    </row>
    <row r="638" spans="1:8" x14ac:dyDescent="0.3">
      <c r="A638" s="5">
        <v>164099</v>
      </c>
      <c r="B638" s="4" t="s">
        <v>1128</v>
      </c>
      <c r="C638" s="3">
        <f>IFERROR(VLOOKUP($A638,'indicadores propios'!$A$4:$I$2026,'indicadores propios'!D$2,FALSE),0)</f>
        <v>0</v>
      </c>
      <c r="D638" s="3">
        <f>IFERROR(VLOOKUP($A638,'indicadores propios'!$A$4:$I$2026,'indicadores propios'!E$2,FALSE),0)</f>
        <v>0</v>
      </c>
      <c r="E638" s="3">
        <f>IFERROR(VLOOKUP($A638,'indicadores propios'!$A$4:$I$2026,'indicadores propios'!F$2,FALSE),0)</f>
        <v>0</v>
      </c>
      <c r="F638" s="3">
        <f>IFERROR(VLOOKUP($A638,'indicadores propios'!$A$4:$I$2026,'indicadores propios'!G$2,FALSE),0)</f>
        <v>0</v>
      </c>
      <c r="G638" s="3">
        <f>IFERROR(VLOOKUP($A638,'indicadores propios'!$A$4:$I$2026,'indicadores propios'!H$2,FALSE),0)</f>
        <v>0</v>
      </c>
      <c r="H638" s="3">
        <f>IFERROR(VLOOKUP($A638,'indicadores propios'!$A$4:$I$2026,'indicadores propios'!I$2,FALSE),0)</f>
        <v>0</v>
      </c>
    </row>
    <row r="639" spans="1:8" x14ac:dyDescent="0.3">
      <c r="A639" s="5">
        <v>165000</v>
      </c>
      <c r="B639" s="4" t="s">
        <v>1127</v>
      </c>
      <c r="C639" s="3">
        <f>IFERROR(VLOOKUP($A639,'indicadores propios'!$A$4:$I$2026,'indicadores propios'!D$2,FALSE),0)</f>
        <v>0</v>
      </c>
      <c r="D639" s="3">
        <f>IFERROR(VLOOKUP($A639,'indicadores propios'!$A$4:$I$2026,'indicadores propios'!E$2,FALSE),0)</f>
        <v>0</v>
      </c>
      <c r="E639" s="3">
        <f>IFERROR(VLOOKUP($A639,'indicadores propios'!$A$4:$I$2026,'indicadores propios'!F$2,FALSE),0)</f>
        <v>0</v>
      </c>
      <c r="F639" s="3">
        <f>IFERROR(VLOOKUP($A639,'indicadores propios'!$A$4:$I$2026,'indicadores propios'!G$2,FALSE),0)</f>
        <v>0</v>
      </c>
      <c r="G639" s="3">
        <f>IFERROR(VLOOKUP($A639,'indicadores propios'!$A$4:$I$2026,'indicadores propios'!H$2,FALSE),0)</f>
        <v>0</v>
      </c>
      <c r="H639" s="3">
        <f>IFERROR(VLOOKUP($A639,'indicadores propios'!$A$4:$I$2026,'indicadores propios'!I$2,FALSE),0)</f>
        <v>0</v>
      </c>
    </row>
    <row r="640" spans="1:8" x14ac:dyDescent="0.3">
      <c r="A640" s="5">
        <v>165005</v>
      </c>
      <c r="B640" s="4" t="s">
        <v>1126</v>
      </c>
      <c r="C640" s="3">
        <f>IFERROR(VLOOKUP($A640,'indicadores propios'!$A$4:$I$2026,'indicadores propios'!D$2,FALSE),0)</f>
        <v>0</v>
      </c>
      <c r="D640" s="3">
        <f>IFERROR(VLOOKUP($A640,'indicadores propios'!$A$4:$I$2026,'indicadores propios'!E$2,FALSE),0)</f>
        <v>0</v>
      </c>
      <c r="E640" s="3">
        <f>IFERROR(VLOOKUP($A640,'indicadores propios'!$A$4:$I$2026,'indicadores propios'!F$2,FALSE),0)</f>
        <v>0</v>
      </c>
      <c r="F640" s="3">
        <f>IFERROR(VLOOKUP($A640,'indicadores propios'!$A$4:$I$2026,'indicadores propios'!G$2,FALSE),0)</f>
        <v>0</v>
      </c>
      <c r="G640" s="3">
        <f>IFERROR(VLOOKUP($A640,'indicadores propios'!$A$4:$I$2026,'indicadores propios'!H$2,FALSE),0)</f>
        <v>0</v>
      </c>
      <c r="H640" s="3">
        <f>IFERROR(VLOOKUP($A640,'indicadores propios'!$A$4:$I$2026,'indicadores propios'!I$2,FALSE),0)</f>
        <v>0</v>
      </c>
    </row>
    <row r="641" spans="1:8" x14ac:dyDescent="0.3">
      <c r="A641" s="5">
        <v>165010</v>
      </c>
      <c r="B641" s="4" t="s">
        <v>1125</v>
      </c>
      <c r="C641" s="3">
        <f>IFERROR(VLOOKUP($A641,'indicadores propios'!$A$4:$I$2026,'indicadores propios'!D$2,FALSE),0)</f>
        <v>0</v>
      </c>
      <c r="D641" s="3">
        <f>IFERROR(VLOOKUP($A641,'indicadores propios'!$A$4:$I$2026,'indicadores propios'!E$2,FALSE),0)</f>
        <v>0</v>
      </c>
      <c r="E641" s="3">
        <f>IFERROR(VLOOKUP($A641,'indicadores propios'!$A$4:$I$2026,'indicadores propios'!F$2,FALSE),0)</f>
        <v>0</v>
      </c>
      <c r="F641" s="3">
        <f>IFERROR(VLOOKUP($A641,'indicadores propios'!$A$4:$I$2026,'indicadores propios'!G$2,FALSE),0)</f>
        <v>0</v>
      </c>
      <c r="G641" s="3">
        <f>IFERROR(VLOOKUP($A641,'indicadores propios'!$A$4:$I$2026,'indicadores propios'!H$2,FALSE),0)</f>
        <v>0</v>
      </c>
      <c r="H641" s="3">
        <f>IFERROR(VLOOKUP($A641,'indicadores propios'!$A$4:$I$2026,'indicadores propios'!I$2,FALSE),0)</f>
        <v>0</v>
      </c>
    </row>
    <row r="642" spans="1:8" x14ac:dyDescent="0.3">
      <c r="A642" s="5">
        <v>165015</v>
      </c>
      <c r="B642" s="4" t="s">
        <v>1124</v>
      </c>
      <c r="C642" s="3">
        <f>IFERROR(VLOOKUP($A642,'indicadores propios'!$A$4:$I$2026,'indicadores propios'!D$2,FALSE),0)</f>
        <v>0</v>
      </c>
      <c r="D642" s="3">
        <f>IFERROR(VLOOKUP($A642,'indicadores propios'!$A$4:$I$2026,'indicadores propios'!E$2,FALSE),0)</f>
        <v>0</v>
      </c>
      <c r="E642" s="3">
        <f>IFERROR(VLOOKUP($A642,'indicadores propios'!$A$4:$I$2026,'indicadores propios'!F$2,FALSE),0)</f>
        <v>0</v>
      </c>
      <c r="F642" s="3">
        <f>IFERROR(VLOOKUP($A642,'indicadores propios'!$A$4:$I$2026,'indicadores propios'!G$2,FALSE),0)</f>
        <v>0</v>
      </c>
      <c r="G642" s="3">
        <f>IFERROR(VLOOKUP($A642,'indicadores propios'!$A$4:$I$2026,'indicadores propios'!H$2,FALSE),0)</f>
        <v>0</v>
      </c>
      <c r="H642" s="3">
        <f>IFERROR(VLOOKUP($A642,'indicadores propios'!$A$4:$I$2026,'indicadores propios'!I$2,FALSE),0)</f>
        <v>0</v>
      </c>
    </row>
    <row r="643" spans="1:8" x14ac:dyDescent="0.3">
      <c r="A643" s="5">
        <v>165095</v>
      </c>
      <c r="B643" s="4" t="s">
        <v>213</v>
      </c>
      <c r="C643" s="3">
        <f>IFERROR(VLOOKUP($A643,'indicadores propios'!$A$4:$I$2026,'indicadores propios'!D$2,FALSE),0)</f>
        <v>0</v>
      </c>
      <c r="D643" s="3">
        <f>IFERROR(VLOOKUP($A643,'indicadores propios'!$A$4:$I$2026,'indicadores propios'!E$2,FALSE),0)</f>
        <v>0</v>
      </c>
      <c r="E643" s="3">
        <f>IFERROR(VLOOKUP($A643,'indicadores propios'!$A$4:$I$2026,'indicadores propios'!F$2,FALSE),0)</f>
        <v>0</v>
      </c>
      <c r="F643" s="3">
        <f>IFERROR(VLOOKUP($A643,'indicadores propios'!$A$4:$I$2026,'indicadores propios'!G$2,FALSE),0)</f>
        <v>0</v>
      </c>
      <c r="G643" s="3">
        <f>IFERROR(VLOOKUP($A643,'indicadores propios'!$A$4:$I$2026,'indicadores propios'!H$2,FALSE),0)</f>
        <v>0</v>
      </c>
      <c r="H643" s="3">
        <f>IFERROR(VLOOKUP($A643,'indicadores propios'!$A$4:$I$2026,'indicadores propios'!I$2,FALSE),0)</f>
        <v>0</v>
      </c>
    </row>
    <row r="644" spans="1:8" x14ac:dyDescent="0.3">
      <c r="A644" s="5">
        <v>165099</v>
      </c>
      <c r="B644" s="4" t="s">
        <v>1123</v>
      </c>
      <c r="C644" s="3">
        <f>IFERROR(VLOOKUP($A644,'indicadores propios'!$A$4:$I$2026,'indicadores propios'!D$2,FALSE),0)</f>
        <v>0</v>
      </c>
      <c r="D644" s="3">
        <f>IFERROR(VLOOKUP($A644,'indicadores propios'!$A$4:$I$2026,'indicadores propios'!E$2,FALSE),0)</f>
        <v>0</v>
      </c>
      <c r="E644" s="3">
        <f>IFERROR(VLOOKUP($A644,'indicadores propios'!$A$4:$I$2026,'indicadores propios'!F$2,FALSE),0)</f>
        <v>0</v>
      </c>
      <c r="F644" s="3">
        <f>IFERROR(VLOOKUP($A644,'indicadores propios'!$A$4:$I$2026,'indicadores propios'!G$2,FALSE),0)</f>
        <v>0</v>
      </c>
      <c r="G644" s="3">
        <f>IFERROR(VLOOKUP($A644,'indicadores propios'!$A$4:$I$2026,'indicadores propios'!H$2,FALSE),0)</f>
        <v>0</v>
      </c>
      <c r="H644" s="3">
        <f>IFERROR(VLOOKUP($A644,'indicadores propios'!$A$4:$I$2026,'indicadores propios'!I$2,FALSE),0)</f>
        <v>0</v>
      </c>
    </row>
    <row r="645" spans="1:8" x14ac:dyDescent="0.3">
      <c r="A645" s="5">
        <v>165500</v>
      </c>
      <c r="B645" s="4" t="s">
        <v>1122</v>
      </c>
      <c r="C645" s="3">
        <f>IFERROR(VLOOKUP($A645,'indicadores propios'!$A$4:$I$2026,'indicadores propios'!D$2,FALSE),0)</f>
        <v>36998.99</v>
      </c>
      <c r="D645" s="3">
        <f>IFERROR(VLOOKUP($A645,'indicadores propios'!$A$4:$I$2026,'indicadores propios'!E$2,FALSE),0)</f>
        <v>71558.34</v>
      </c>
      <c r="E645" s="3">
        <f>IFERROR(VLOOKUP($A645,'indicadores propios'!$A$4:$I$2026,'indicadores propios'!F$2,FALSE),0)</f>
        <v>111335</v>
      </c>
      <c r="F645" s="3">
        <f>IFERROR(VLOOKUP($A645,'indicadores propios'!$A$4:$I$2026,'indicadores propios'!G$2,FALSE),0)</f>
        <v>1428920.98</v>
      </c>
      <c r="G645" s="3">
        <f>IFERROR(VLOOKUP($A645,'indicadores propios'!$A$4:$I$2026,'indicadores propios'!H$2,FALSE),0)</f>
        <v>12788.68</v>
      </c>
      <c r="H645" s="3">
        <f>IFERROR(VLOOKUP($A645,'indicadores propios'!$A$4:$I$2026,'indicadores propios'!I$2,FALSE),0)</f>
        <v>47688.67</v>
      </c>
    </row>
    <row r="646" spans="1:8" x14ac:dyDescent="0.3">
      <c r="A646" s="5">
        <v>165505</v>
      </c>
      <c r="B646" s="4" t="s">
        <v>1121</v>
      </c>
      <c r="C646" s="3">
        <f>IFERROR(VLOOKUP($A646,'indicadores propios'!$A$4:$I$2026,'indicadores propios'!D$2,FALSE),0)</f>
        <v>0</v>
      </c>
      <c r="D646" s="3">
        <f>IFERROR(VLOOKUP($A646,'indicadores propios'!$A$4:$I$2026,'indicadores propios'!E$2,FALSE),0)</f>
        <v>0</v>
      </c>
      <c r="E646" s="3">
        <f>IFERROR(VLOOKUP($A646,'indicadores propios'!$A$4:$I$2026,'indicadores propios'!F$2,FALSE),0)</f>
        <v>0</v>
      </c>
      <c r="F646" s="3">
        <f>IFERROR(VLOOKUP($A646,'indicadores propios'!$A$4:$I$2026,'indicadores propios'!G$2,FALSE),0)</f>
        <v>0</v>
      </c>
      <c r="G646" s="3">
        <f>IFERROR(VLOOKUP($A646,'indicadores propios'!$A$4:$I$2026,'indicadores propios'!H$2,FALSE),0)</f>
        <v>0</v>
      </c>
      <c r="H646" s="3">
        <f>IFERROR(VLOOKUP($A646,'indicadores propios'!$A$4:$I$2026,'indicadores propios'!I$2,FALSE),0)</f>
        <v>0</v>
      </c>
    </row>
    <row r="647" spans="1:8" x14ac:dyDescent="0.3">
      <c r="A647" s="5">
        <v>165510</v>
      </c>
      <c r="B647" s="4" t="s">
        <v>1120</v>
      </c>
      <c r="C647" s="3">
        <f>IFERROR(VLOOKUP($A647,'indicadores propios'!$A$4:$I$2026,'indicadores propios'!D$2,FALSE),0)</f>
        <v>36998.99</v>
      </c>
      <c r="D647" s="3">
        <f>IFERROR(VLOOKUP($A647,'indicadores propios'!$A$4:$I$2026,'indicadores propios'!E$2,FALSE),0)</f>
        <v>71558.34</v>
      </c>
      <c r="E647" s="3">
        <f>IFERROR(VLOOKUP($A647,'indicadores propios'!$A$4:$I$2026,'indicadores propios'!F$2,FALSE),0)</f>
        <v>111335</v>
      </c>
      <c r="F647" s="3">
        <f>IFERROR(VLOOKUP($A647,'indicadores propios'!$A$4:$I$2026,'indicadores propios'!G$2,FALSE),0)</f>
        <v>1428920.98</v>
      </c>
      <c r="G647" s="3">
        <f>IFERROR(VLOOKUP($A647,'indicadores propios'!$A$4:$I$2026,'indicadores propios'!H$2,FALSE),0)</f>
        <v>12788.68</v>
      </c>
      <c r="H647" s="3">
        <f>IFERROR(VLOOKUP($A647,'indicadores propios'!$A$4:$I$2026,'indicadores propios'!I$2,FALSE),0)</f>
        <v>47688.67</v>
      </c>
    </row>
    <row r="648" spans="1:8" x14ac:dyDescent="0.3">
      <c r="A648" s="5">
        <v>165515</v>
      </c>
      <c r="B648" s="4" t="s">
        <v>1119</v>
      </c>
      <c r="C648" s="3">
        <f>IFERROR(VLOOKUP($A648,'indicadores propios'!$A$4:$I$2026,'indicadores propios'!D$2,FALSE),0)</f>
        <v>0</v>
      </c>
      <c r="D648" s="3">
        <f>IFERROR(VLOOKUP($A648,'indicadores propios'!$A$4:$I$2026,'indicadores propios'!E$2,FALSE),0)</f>
        <v>0</v>
      </c>
      <c r="E648" s="3">
        <f>IFERROR(VLOOKUP($A648,'indicadores propios'!$A$4:$I$2026,'indicadores propios'!F$2,FALSE),0)</f>
        <v>0</v>
      </c>
      <c r="F648" s="3">
        <f>IFERROR(VLOOKUP($A648,'indicadores propios'!$A$4:$I$2026,'indicadores propios'!G$2,FALSE),0)</f>
        <v>0</v>
      </c>
      <c r="G648" s="3">
        <f>IFERROR(VLOOKUP($A648,'indicadores propios'!$A$4:$I$2026,'indicadores propios'!H$2,FALSE),0)</f>
        <v>0</v>
      </c>
      <c r="H648" s="3">
        <f>IFERROR(VLOOKUP($A648,'indicadores propios'!$A$4:$I$2026,'indicadores propios'!I$2,FALSE),0)</f>
        <v>0</v>
      </c>
    </row>
    <row r="649" spans="1:8" x14ac:dyDescent="0.3">
      <c r="A649" s="5">
        <v>165595</v>
      </c>
      <c r="B649" s="4" t="s">
        <v>213</v>
      </c>
      <c r="C649" s="3">
        <f>IFERROR(VLOOKUP($A649,'indicadores propios'!$A$4:$I$2026,'indicadores propios'!D$2,FALSE),0)</f>
        <v>0</v>
      </c>
      <c r="D649" s="3">
        <f>IFERROR(VLOOKUP($A649,'indicadores propios'!$A$4:$I$2026,'indicadores propios'!E$2,FALSE),0)</f>
        <v>0</v>
      </c>
      <c r="E649" s="3">
        <f>IFERROR(VLOOKUP($A649,'indicadores propios'!$A$4:$I$2026,'indicadores propios'!F$2,FALSE),0)</f>
        <v>0</v>
      </c>
      <c r="F649" s="3">
        <f>IFERROR(VLOOKUP($A649,'indicadores propios'!$A$4:$I$2026,'indicadores propios'!G$2,FALSE),0)</f>
        <v>0</v>
      </c>
      <c r="G649" s="3">
        <f>IFERROR(VLOOKUP($A649,'indicadores propios'!$A$4:$I$2026,'indicadores propios'!H$2,FALSE),0)</f>
        <v>0</v>
      </c>
      <c r="H649" s="3">
        <f>IFERROR(VLOOKUP($A649,'indicadores propios'!$A$4:$I$2026,'indicadores propios'!I$2,FALSE),0)</f>
        <v>0</v>
      </c>
    </row>
    <row r="650" spans="1:8" x14ac:dyDescent="0.3">
      <c r="A650" s="5">
        <v>165599</v>
      </c>
      <c r="B650" s="4" t="s">
        <v>1118</v>
      </c>
      <c r="C650" s="3">
        <f>IFERROR(VLOOKUP($A650,'indicadores propios'!$A$4:$I$2026,'indicadores propios'!D$2,FALSE),0)</f>
        <v>0</v>
      </c>
      <c r="D650" s="3">
        <f>IFERROR(VLOOKUP($A650,'indicadores propios'!$A$4:$I$2026,'indicadores propios'!E$2,FALSE),0)</f>
        <v>0</v>
      </c>
      <c r="E650" s="3">
        <f>IFERROR(VLOOKUP($A650,'indicadores propios'!$A$4:$I$2026,'indicadores propios'!F$2,FALSE),0)</f>
        <v>0</v>
      </c>
      <c r="F650" s="3">
        <f>IFERROR(VLOOKUP($A650,'indicadores propios'!$A$4:$I$2026,'indicadores propios'!G$2,FALSE),0)</f>
        <v>0</v>
      </c>
      <c r="G650" s="3">
        <f>IFERROR(VLOOKUP($A650,'indicadores propios'!$A$4:$I$2026,'indicadores propios'!H$2,FALSE),0)</f>
        <v>0</v>
      </c>
      <c r="H650" s="3">
        <f>IFERROR(VLOOKUP($A650,'indicadores propios'!$A$4:$I$2026,'indicadores propios'!I$2,FALSE),0)</f>
        <v>0</v>
      </c>
    </row>
    <row r="651" spans="1:8" x14ac:dyDescent="0.3">
      <c r="A651" s="5">
        <v>166000</v>
      </c>
      <c r="B651" s="4" t="s">
        <v>1117</v>
      </c>
      <c r="C651" s="3">
        <f>IFERROR(VLOOKUP($A651,'indicadores propios'!$A$4:$I$2026,'indicadores propios'!D$2,FALSE),0)</f>
        <v>12761996</v>
      </c>
      <c r="D651" s="3">
        <f>IFERROR(VLOOKUP($A651,'indicadores propios'!$A$4:$I$2026,'indicadores propios'!E$2,FALSE),0)</f>
        <v>13612761</v>
      </c>
      <c r="E651" s="3">
        <f>IFERROR(VLOOKUP($A651,'indicadores propios'!$A$4:$I$2026,'indicadores propios'!F$2,FALSE),0)</f>
        <v>72252108.650000006</v>
      </c>
      <c r="F651" s="3">
        <f>IFERROR(VLOOKUP($A651,'indicadores propios'!$A$4:$I$2026,'indicadores propios'!G$2,FALSE),0)</f>
        <v>36584069.649999999</v>
      </c>
      <c r="G651" s="3">
        <f>IFERROR(VLOOKUP($A651,'indicadores propios'!$A$4:$I$2026,'indicadores propios'!H$2,FALSE),0)</f>
        <v>16366890</v>
      </c>
      <c r="H651" s="3">
        <f>IFERROR(VLOOKUP($A651,'indicadores propios'!$A$4:$I$2026,'indicadores propios'!I$2,FALSE),0)</f>
        <v>14761506</v>
      </c>
    </row>
    <row r="652" spans="1:8" x14ac:dyDescent="0.3">
      <c r="A652" s="5">
        <v>166005</v>
      </c>
      <c r="B652" s="4" t="s">
        <v>453</v>
      </c>
      <c r="C652" s="3">
        <f>IFERROR(VLOOKUP($A652,'indicadores propios'!$A$4:$I$2026,'indicadores propios'!D$2,FALSE),0)</f>
        <v>0</v>
      </c>
      <c r="D652" s="3">
        <f>IFERROR(VLOOKUP($A652,'indicadores propios'!$A$4:$I$2026,'indicadores propios'!E$2,FALSE),0)</f>
        <v>0</v>
      </c>
      <c r="E652" s="3">
        <f>IFERROR(VLOOKUP($A652,'indicadores propios'!$A$4:$I$2026,'indicadores propios'!F$2,FALSE),0)</f>
        <v>0</v>
      </c>
      <c r="F652" s="3">
        <f>IFERROR(VLOOKUP($A652,'indicadores propios'!$A$4:$I$2026,'indicadores propios'!G$2,FALSE),0)</f>
        <v>0</v>
      </c>
      <c r="G652" s="3">
        <f>IFERROR(VLOOKUP($A652,'indicadores propios'!$A$4:$I$2026,'indicadores propios'!H$2,FALSE),0)</f>
        <v>0</v>
      </c>
      <c r="H652" s="3">
        <f>IFERROR(VLOOKUP($A652,'indicadores propios'!$A$4:$I$2026,'indicadores propios'!I$2,FALSE),0)</f>
        <v>0</v>
      </c>
    </row>
    <row r="653" spans="1:8" x14ac:dyDescent="0.3">
      <c r="A653" s="5">
        <v>166010</v>
      </c>
      <c r="B653" s="4" t="s">
        <v>483</v>
      </c>
      <c r="C653" s="3">
        <f>IFERROR(VLOOKUP($A653,'indicadores propios'!$A$4:$I$2026,'indicadores propios'!D$2,FALSE),0)</f>
        <v>0</v>
      </c>
      <c r="D653" s="3">
        <f>IFERROR(VLOOKUP($A653,'indicadores propios'!$A$4:$I$2026,'indicadores propios'!E$2,FALSE),0)</f>
        <v>0</v>
      </c>
      <c r="E653" s="3">
        <f>IFERROR(VLOOKUP($A653,'indicadores propios'!$A$4:$I$2026,'indicadores propios'!F$2,FALSE),0)</f>
        <v>0</v>
      </c>
      <c r="F653" s="3">
        <f>IFERROR(VLOOKUP($A653,'indicadores propios'!$A$4:$I$2026,'indicadores propios'!G$2,FALSE),0)</f>
        <v>0</v>
      </c>
      <c r="G653" s="3">
        <f>IFERROR(VLOOKUP($A653,'indicadores propios'!$A$4:$I$2026,'indicadores propios'!H$2,FALSE),0)</f>
        <v>0</v>
      </c>
      <c r="H653" s="3">
        <f>IFERROR(VLOOKUP($A653,'indicadores propios'!$A$4:$I$2026,'indicadores propios'!I$2,FALSE),0)</f>
        <v>0</v>
      </c>
    </row>
    <row r="654" spans="1:8" x14ac:dyDescent="0.3">
      <c r="A654" s="5">
        <v>166015</v>
      </c>
      <c r="B654" s="4" t="s">
        <v>1116</v>
      </c>
      <c r="C654" s="3">
        <f>IFERROR(VLOOKUP($A654,'indicadores propios'!$A$4:$I$2026,'indicadores propios'!D$2,FALSE),0)</f>
        <v>0</v>
      </c>
      <c r="D654" s="3">
        <f>IFERROR(VLOOKUP($A654,'indicadores propios'!$A$4:$I$2026,'indicadores propios'!E$2,FALSE),0)</f>
        <v>779064</v>
      </c>
      <c r="E654" s="3">
        <f>IFERROR(VLOOKUP($A654,'indicadores propios'!$A$4:$I$2026,'indicadores propios'!F$2,FALSE),0)</f>
        <v>14926467</v>
      </c>
      <c r="F654" s="3">
        <f>IFERROR(VLOOKUP($A654,'indicadores propios'!$A$4:$I$2026,'indicadores propios'!G$2,FALSE),0)</f>
        <v>12906726</v>
      </c>
      <c r="G654" s="3">
        <f>IFERROR(VLOOKUP($A654,'indicadores propios'!$A$4:$I$2026,'indicadores propios'!H$2,FALSE),0)</f>
        <v>11676952</v>
      </c>
      <c r="H654" s="3">
        <f>IFERROR(VLOOKUP($A654,'indicadores propios'!$A$4:$I$2026,'indicadores propios'!I$2,FALSE),0)</f>
        <v>10281406</v>
      </c>
    </row>
    <row r="655" spans="1:8" x14ac:dyDescent="0.3">
      <c r="A655" s="5">
        <v>166020</v>
      </c>
      <c r="B655" s="4" t="s">
        <v>425</v>
      </c>
      <c r="C655" s="3">
        <f>IFERROR(VLOOKUP($A655,'indicadores propios'!$A$4:$I$2026,'indicadores propios'!D$2,FALSE),0)</f>
        <v>0</v>
      </c>
      <c r="D655" s="3">
        <f>IFERROR(VLOOKUP($A655,'indicadores propios'!$A$4:$I$2026,'indicadores propios'!E$2,FALSE),0)</f>
        <v>0</v>
      </c>
      <c r="E655" s="3">
        <f>IFERROR(VLOOKUP($A655,'indicadores propios'!$A$4:$I$2026,'indicadores propios'!F$2,FALSE),0)</f>
        <v>0</v>
      </c>
      <c r="F655" s="3">
        <f>IFERROR(VLOOKUP($A655,'indicadores propios'!$A$4:$I$2026,'indicadores propios'!G$2,FALSE),0)</f>
        <v>0</v>
      </c>
      <c r="G655" s="3">
        <f>IFERROR(VLOOKUP($A655,'indicadores propios'!$A$4:$I$2026,'indicadores propios'!H$2,FALSE),0)</f>
        <v>0</v>
      </c>
      <c r="H655" s="3">
        <f>IFERROR(VLOOKUP($A655,'indicadores propios'!$A$4:$I$2026,'indicadores propios'!I$2,FALSE),0)</f>
        <v>0</v>
      </c>
    </row>
    <row r="656" spans="1:8" x14ac:dyDescent="0.3">
      <c r="A656" s="5">
        <v>166025</v>
      </c>
      <c r="B656" s="4" t="s">
        <v>1115</v>
      </c>
      <c r="C656" s="3">
        <f>IFERROR(VLOOKUP($A656,'indicadores propios'!$A$4:$I$2026,'indicadores propios'!D$2,FALSE),0)</f>
        <v>0</v>
      </c>
      <c r="D656" s="3">
        <f>IFERROR(VLOOKUP($A656,'indicadores propios'!$A$4:$I$2026,'indicadores propios'!E$2,FALSE),0)</f>
        <v>0</v>
      </c>
      <c r="E656" s="3">
        <f>IFERROR(VLOOKUP($A656,'indicadores propios'!$A$4:$I$2026,'indicadores propios'!F$2,FALSE),0)</f>
        <v>0</v>
      </c>
      <c r="F656" s="3">
        <f>IFERROR(VLOOKUP($A656,'indicadores propios'!$A$4:$I$2026,'indicadores propios'!G$2,FALSE),0)</f>
        <v>0</v>
      </c>
      <c r="G656" s="3">
        <f>IFERROR(VLOOKUP($A656,'indicadores propios'!$A$4:$I$2026,'indicadores propios'!H$2,FALSE),0)</f>
        <v>0</v>
      </c>
      <c r="H656" s="3">
        <f>IFERROR(VLOOKUP($A656,'indicadores propios'!$A$4:$I$2026,'indicadores propios'!I$2,FALSE),0)</f>
        <v>0</v>
      </c>
    </row>
    <row r="657" spans="1:8" x14ac:dyDescent="0.3">
      <c r="A657" s="5">
        <v>166030</v>
      </c>
      <c r="B657" s="4" t="s">
        <v>1114</v>
      </c>
      <c r="C657" s="3">
        <f>IFERROR(VLOOKUP($A657,'indicadores propios'!$A$4:$I$2026,'indicadores propios'!D$2,FALSE),0)</f>
        <v>0</v>
      </c>
      <c r="D657" s="3">
        <f>IFERROR(VLOOKUP($A657,'indicadores propios'!$A$4:$I$2026,'indicadores propios'!E$2,FALSE),0)</f>
        <v>0</v>
      </c>
      <c r="E657" s="3">
        <f>IFERROR(VLOOKUP($A657,'indicadores propios'!$A$4:$I$2026,'indicadores propios'!F$2,FALSE),0)</f>
        <v>0</v>
      </c>
      <c r="F657" s="3">
        <f>IFERROR(VLOOKUP($A657,'indicadores propios'!$A$4:$I$2026,'indicadores propios'!G$2,FALSE),0)</f>
        <v>0</v>
      </c>
      <c r="G657" s="3">
        <f>IFERROR(VLOOKUP($A657,'indicadores propios'!$A$4:$I$2026,'indicadores propios'!H$2,FALSE),0)</f>
        <v>0</v>
      </c>
      <c r="H657" s="3">
        <f>IFERROR(VLOOKUP($A657,'indicadores propios'!$A$4:$I$2026,'indicadores propios'!I$2,FALSE),0)</f>
        <v>0</v>
      </c>
    </row>
    <row r="658" spans="1:8" x14ac:dyDescent="0.3">
      <c r="A658" s="5">
        <v>166035</v>
      </c>
      <c r="B658" s="4" t="s">
        <v>1113</v>
      </c>
      <c r="C658" s="3">
        <f>IFERROR(VLOOKUP($A658,'indicadores propios'!$A$4:$I$2026,'indicadores propios'!D$2,FALSE),0)</f>
        <v>0</v>
      </c>
      <c r="D658" s="3">
        <f>IFERROR(VLOOKUP($A658,'indicadores propios'!$A$4:$I$2026,'indicadores propios'!E$2,FALSE),0)</f>
        <v>0</v>
      </c>
      <c r="E658" s="3">
        <f>IFERROR(VLOOKUP($A658,'indicadores propios'!$A$4:$I$2026,'indicadores propios'!F$2,FALSE),0)</f>
        <v>54379711.649999999</v>
      </c>
      <c r="F658" s="3">
        <f>IFERROR(VLOOKUP($A658,'indicadores propios'!$A$4:$I$2026,'indicadores propios'!G$2,FALSE),0)</f>
        <v>25600801.649999999</v>
      </c>
      <c r="G658" s="3">
        <f>IFERROR(VLOOKUP($A658,'indicadores propios'!$A$4:$I$2026,'indicadores propios'!H$2,FALSE),0)</f>
        <v>7893939</v>
      </c>
      <c r="H658" s="3">
        <f>IFERROR(VLOOKUP($A658,'indicadores propios'!$A$4:$I$2026,'indicadores propios'!I$2,FALSE),0)</f>
        <v>3144586</v>
      </c>
    </row>
    <row r="659" spans="1:8" x14ac:dyDescent="0.3">
      <c r="A659" s="5">
        <v>166040</v>
      </c>
      <c r="B659" s="4" t="s">
        <v>1112</v>
      </c>
      <c r="C659" s="3">
        <f>IFERROR(VLOOKUP($A659,'indicadores propios'!$A$4:$I$2026,'indicadores propios'!D$2,FALSE),0)</f>
        <v>0</v>
      </c>
      <c r="D659" s="3">
        <f>IFERROR(VLOOKUP($A659,'indicadores propios'!$A$4:$I$2026,'indicadores propios'!E$2,FALSE),0)</f>
        <v>0</v>
      </c>
      <c r="E659" s="3">
        <f>IFERROR(VLOOKUP($A659,'indicadores propios'!$A$4:$I$2026,'indicadores propios'!F$2,FALSE),0)</f>
        <v>0</v>
      </c>
      <c r="F659" s="3">
        <f>IFERROR(VLOOKUP($A659,'indicadores propios'!$A$4:$I$2026,'indicadores propios'!G$2,FALSE),0)</f>
        <v>0</v>
      </c>
      <c r="G659" s="3">
        <f>IFERROR(VLOOKUP($A659,'indicadores propios'!$A$4:$I$2026,'indicadores propios'!H$2,FALSE),0)</f>
        <v>0</v>
      </c>
      <c r="H659" s="3">
        <f>IFERROR(VLOOKUP($A659,'indicadores propios'!$A$4:$I$2026,'indicadores propios'!I$2,FALSE),0)</f>
        <v>0</v>
      </c>
    </row>
    <row r="660" spans="1:8" x14ac:dyDescent="0.3">
      <c r="A660" s="5">
        <v>166045</v>
      </c>
      <c r="B660" s="4" t="s">
        <v>1111</v>
      </c>
      <c r="C660" s="3">
        <f>IFERROR(VLOOKUP($A660,'indicadores propios'!$A$4:$I$2026,'indicadores propios'!D$2,FALSE),0)</f>
        <v>0</v>
      </c>
      <c r="D660" s="3">
        <f>IFERROR(VLOOKUP($A660,'indicadores propios'!$A$4:$I$2026,'indicadores propios'!E$2,FALSE),0)</f>
        <v>0</v>
      </c>
      <c r="E660" s="3">
        <f>IFERROR(VLOOKUP($A660,'indicadores propios'!$A$4:$I$2026,'indicadores propios'!F$2,FALSE),0)</f>
        <v>0</v>
      </c>
      <c r="F660" s="3">
        <f>IFERROR(VLOOKUP($A660,'indicadores propios'!$A$4:$I$2026,'indicadores propios'!G$2,FALSE),0)</f>
        <v>0</v>
      </c>
      <c r="G660" s="3">
        <f>IFERROR(VLOOKUP($A660,'indicadores propios'!$A$4:$I$2026,'indicadores propios'!H$2,FALSE),0)</f>
        <v>0</v>
      </c>
      <c r="H660" s="3">
        <f>IFERROR(VLOOKUP($A660,'indicadores propios'!$A$4:$I$2026,'indicadores propios'!I$2,FALSE),0)</f>
        <v>0</v>
      </c>
    </row>
    <row r="661" spans="1:8" x14ac:dyDescent="0.3">
      <c r="A661" s="5">
        <v>166050</v>
      </c>
      <c r="B661" s="4" t="s">
        <v>213</v>
      </c>
      <c r="C661" s="3">
        <f>IFERROR(VLOOKUP($A661,'indicadores propios'!$A$4:$I$2026,'indicadores propios'!D$2,FALSE),0)</f>
        <v>14761996</v>
      </c>
      <c r="D661" s="3">
        <f>IFERROR(VLOOKUP($A661,'indicadores propios'!$A$4:$I$2026,'indicadores propios'!E$2,FALSE),0)</f>
        <v>14312769</v>
      </c>
      <c r="E661" s="3">
        <f>IFERROR(VLOOKUP($A661,'indicadores propios'!$A$4:$I$2026,'indicadores propios'!F$2,FALSE),0)</f>
        <v>5540083</v>
      </c>
      <c r="F661" s="3">
        <f>IFERROR(VLOOKUP($A661,'indicadores propios'!$A$4:$I$2026,'indicadores propios'!G$2,FALSE),0)</f>
        <v>1894683</v>
      </c>
      <c r="G661" s="3">
        <f>IFERROR(VLOOKUP($A661,'indicadores propios'!$A$4:$I$2026,'indicadores propios'!H$2,FALSE),0)</f>
        <v>614140</v>
      </c>
      <c r="H661" s="3">
        <f>IFERROR(VLOOKUP($A661,'indicadores propios'!$A$4:$I$2026,'indicadores propios'!I$2,FALSE),0)</f>
        <v>5153655</v>
      </c>
    </row>
    <row r="662" spans="1:8" x14ac:dyDescent="0.3">
      <c r="A662" s="5">
        <v>166099</v>
      </c>
      <c r="B662" s="4" t="s">
        <v>1110</v>
      </c>
      <c r="C662" s="3">
        <f>IFERROR(VLOOKUP($A662,'indicadores propios'!$A$4:$I$2026,'indicadores propios'!D$2,FALSE),0)</f>
        <v>2000000</v>
      </c>
      <c r="D662" s="3">
        <f>IFERROR(VLOOKUP($A662,'indicadores propios'!$A$4:$I$2026,'indicadores propios'!E$2,FALSE),0)</f>
        <v>2000000</v>
      </c>
      <c r="E662" s="3">
        <f>IFERROR(VLOOKUP($A662,'indicadores propios'!$A$4:$I$2026,'indicadores propios'!F$2,FALSE),0)</f>
        <v>2594153</v>
      </c>
      <c r="F662" s="3">
        <f>IFERROR(VLOOKUP($A662,'indicadores propios'!$A$4:$I$2026,'indicadores propios'!G$2,FALSE),0)</f>
        <v>3818141</v>
      </c>
      <c r="G662" s="3">
        <f>IFERROR(VLOOKUP($A662,'indicadores propios'!$A$4:$I$2026,'indicadores propios'!H$2,FALSE),0)</f>
        <v>3818141</v>
      </c>
      <c r="H662" s="3">
        <f>IFERROR(VLOOKUP($A662,'indicadores propios'!$A$4:$I$2026,'indicadores propios'!I$2,FALSE),0)</f>
        <v>3818141</v>
      </c>
    </row>
    <row r="663" spans="1:8" x14ac:dyDescent="0.3">
      <c r="A663" s="5">
        <v>170000</v>
      </c>
      <c r="B663" s="4" t="s">
        <v>1109</v>
      </c>
      <c r="C663" s="3">
        <f>IFERROR(VLOOKUP($A663,'indicadores propios'!$A$4:$I$2026,'indicadores propios'!D$2,FALSE),0)</f>
        <v>181480150.15000001</v>
      </c>
      <c r="D663" s="3">
        <f>IFERROR(VLOOKUP($A663,'indicadores propios'!$A$4:$I$2026,'indicadores propios'!E$2,FALSE),0)</f>
        <v>496892939.39999998</v>
      </c>
      <c r="E663" s="3">
        <f>IFERROR(VLOOKUP($A663,'indicadores propios'!$A$4:$I$2026,'indicadores propios'!F$2,FALSE),0)</f>
        <v>909373131</v>
      </c>
      <c r="F663" s="3">
        <f>IFERROR(VLOOKUP($A663,'indicadores propios'!$A$4:$I$2026,'indicadores propios'!G$2,FALSE),0)</f>
        <v>872992185.88</v>
      </c>
      <c r="G663" s="3">
        <f>IFERROR(VLOOKUP($A663,'indicadores propios'!$A$4:$I$2026,'indicadores propios'!H$2,FALSE),0)</f>
        <v>821490067.88</v>
      </c>
      <c r="H663" s="3">
        <f>IFERROR(VLOOKUP($A663,'indicadores propios'!$A$4:$I$2026,'indicadores propios'!I$2,FALSE),0)</f>
        <v>807564619.88</v>
      </c>
    </row>
    <row r="664" spans="1:8" x14ac:dyDescent="0.3">
      <c r="A664" s="5">
        <v>170500</v>
      </c>
      <c r="B664" s="4" t="s">
        <v>1085</v>
      </c>
      <c r="C664" s="3">
        <f>IFERROR(VLOOKUP($A664,'indicadores propios'!$A$4:$I$2026,'indicadores propios'!D$2,FALSE),0)</f>
        <v>181480150.15000001</v>
      </c>
      <c r="D664" s="3">
        <f>IFERROR(VLOOKUP($A664,'indicadores propios'!$A$4:$I$2026,'indicadores propios'!E$2,FALSE),0)</f>
        <v>496892939.39999998</v>
      </c>
      <c r="E664" s="3">
        <f>IFERROR(VLOOKUP($A664,'indicadores propios'!$A$4:$I$2026,'indicadores propios'!F$2,FALSE),0)</f>
        <v>909373131</v>
      </c>
      <c r="F664" s="3">
        <f>IFERROR(VLOOKUP($A664,'indicadores propios'!$A$4:$I$2026,'indicadores propios'!G$2,FALSE),0)</f>
        <v>872992185.88</v>
      </c>
      <c r="G664" s="3">
        <f>IFERROR(VLOOKUP($A664,'indicadores propios'!$A$4:$I$2026,'indicadores propios'!H$2,FALSE),0)</f>
        <v>821490067.88</v>
      </c>
      <c r="H664" s="3">
        <f>IFERROR(VLOOKUP($A664,'indicadores propios'!$A$4:$I$2026,'indicadores propios'!I$2,FALSE),0)</f>
        <v>807564619.88</v>
      </c>
    </row>
    <row r="665" spans="1:8" x14ac:dyDescent="0.3">
      <c r="A665" s="5">
        <v>170502</v>
      </c>
      <c r="B665" s="4" t="s">
        <v>508</v>
      </c>
      <c r="C665" s="3">
        <f>IFERROR(VLOOKUP($A665,'indicadores propios'!$A$4:$I$2026,'indicadores propios'!D$2,FALSE),0)</f>
        <v>0</v>
      </c>
      <c r="D665" s="3">
        <f>IFERROR(VLOOKUP($A665,'indicadores propios'!$A$4:$I$2026,'indicadores propios'!E$2,FALSE),0)</f>
        <v>0</v>
      </c>
      <c r="E665" s="3">
        <f>IFERROR(VLOOKUP($A665,'indicadores propios'!$A$4:$I$2026,'indicadores propios'!F$2,FALSE),0)</f>
        <v>0</v>
      </c>
      <c r="F665" s="3">
        <f>IFERROR(VLOOKUP($A665,'indicadores propios'!$A$4:$I$2026,'indicadores propios'!G$2,FALSE),0)</f>
        <v>0</v>
      </c>
      <c r="G665" s="3">
        <f>IFERROR(VLOOKUP($A665,'indicadores propios'!$A$4:$I$2026,'indicadores propios'!H$2,FALSE),0)</f>
        <v>0</v>
      </c>
      <c r="H665" s="3">
        <f>IFERROR(VLOOKUP($A665,'indicadores propios'!$A$4:$I$2026,'indicadores propios'!I$2,FALSE),0)</f>
        <v>0</v>
      </c>
    </row>
    <row r="666" spans="1:8" x14ac:dyDescent="0.3">
      <c r="A666" s="5">
        <v>170503</v>
      </c>
      <c r="B666" s="4" t="s">
        <v>1108</v>
      </c>
      <c r="C666" s="3">
        <f>IFERROR(VLOOKUP($A666,'indicadores propios'!$A$4:$I$2026,'indicadores propios'!D$2,FALSE),0)</f>
        <v>0</v>
      </c>
      <c r="D666" s="3">
        <f>IFERROR(VLOOKUP($A666,'indicadores propios'!$A$4:$I$2026,'indicadores propios'!E$2,FALSE),0)</f>
        <v>0</v>
      </c>
      <c r="E666" s="3">
        <f>IFERROR(VLOOKUP($A666,'indicadores propios'!$A$4:$I$2026,'indicadores propios'!F$2,FALSE),0)</f>
        <v>0</v>
      </c>
      <c r="F666" s="3">
        <f>IFERROR(VLOOKUP($A666,'indicadores propios'!$A$4:$I$2026,'indicadores propios'!G$2,FALSE),0)</f>
        <v>0</v>
      </c>
      <c r="G666" s="3">
        <f>IFERROR(VLOOKUP($A666,'indicadores propios'!$A$4:$I$2026,'indicadores propios'!H$2,FALSE),0)</f>
        <v>0</v>
      </c>
      <c r="H666" s="3">
        <f>IFERROR(VLOOKUP($A666,'indicadores propios'!$A$4:$I$2026,'indicadores propios'!I$2,FALSE),0)</f>
        <v>0</v>
      </c>
    </row>
    <row r="667" spans="1:8" x14ac:dyDescent="0.3">
      <c r="A667" s="5">
        <v>170504</v>
      </c>
      <c r="B667" s="4" t="s">
        <v>571</v>
      </c>
      <c r="C667" s="3">
        <f>IFERROR(VLOOKUP($A667,'indicadores propios'!$A$4:$I$2026,'indicadores propios'!D$2,FALSE),0)</f>
        <v>182717377.16</v>
      </c>
      <c r="D667" s="3">
        <f>IFERROR(VLOOKUP($A667,'indicadores propios'!$A$4:$I$2026,'indicadores propios'!E$2,FALSE),0)</f>
        <v>502717377.16000003</v>
      </c>
      <c r="E667" s="3">
        <f>IFERROR(VLOOKUP($A667,'indicadores propios'!$A$4:$I$2026,'indicadores propios'!F$2,FALSE),0)</f>
        <v>780760346</v>
      </c>
      <c r="F667" s="3">
        <f>IFERROR(VLOOKUP($A667,'indicadores propios'!$A$4:$I$2026,'indicadores propios'!G$2,FALSE),0)</f>
        <v>780760346</v>
      </c>
      <c r="G667" s="3">
        <f>IFERROR(VLOOKUP($A667,'indicadores propios'!$A$4:$I$2026,'indicadores propios'!H$2,FALSE),0)</f>
        <v>780760346</v>
      </c>
      <c r="H667" s="3">
        <f>IFERROR(VLOOKUP($A667,'indicadores propios'!$A$4:$I$2026,'indicadores propios'!I$2,FALSE),0)</f>
        <v>780760346</v>
      </c>
    </row>
    <row r="668" spans="1:8" x14ac:dyDescent="0.3">
      <c r="A668" s="5">
        <v>170505</v>
      </c>
      <c r="B668" s="4" t="s">
        <v>570</v>
      </c>
      <c r="C668" s="3">
        <f>IFERROR(VLOOKUP($A668,'indicadores propios'!$A$4:$I$2026,'indicadores propios'!D$2,FALSE),0)</f>
        <v>54183832</v>
      </c>
      <c r="D668" s="3">
        <f>IFERROR(VLOOKUP($A668,'indicadores propios'!$A$4:$I$2026,'indicadores propios'!E$2,FALSE),0)</f>
        <v>54398032</v>
      </c>
      <c r="E668" s="3">
        <f>IFERROR(VLOOKUP($A668,'indicadores propios'!$A$4:$I$2026,'indicadores propios'!F$2,FALSE),0)</f>
        <v>123200265</v>
      </c>
      <c r="F668" s="3">
        <f>IFERROR(VLOOKUP($A668,'indicadores propios'!$A$4:$I$2026,'indicadores propios'!G$2,FALSE),0)</f>
        <v>124600265</v>
      </c>
      <c r="G668" s="3">
        <f>IFERROR(VLOOKUP($A668,'indicadores propios'!$A$4:$I$2026,'indicadores propios'!H$2,FALSE),0)</f>
        <v>124600265</v>
      </c>
      <c r="H668" s="3">
        <f>IFERROR(VLOOKUP($A668,'indicadores propios'!$A$4:$I$2026,'indicadores propios'!I$2,FALSE),0)</f>
        <v>124700165</v>
      </c>
    </row>
    <row r="669" spans="1:8" x14ac:dyDescent="0.3">
      <c r="A669" s="5">
        <v>170506</v>
      </c>
      <c r="B669" s="4" t="s">
        <v>557</v>
      </c>
      <c r="C669" s="3">
        <f>IFERROR(VLOOKUP($A669,'indicadores propios'!$A$4:$I$2026,'indicadores propios'!D$2,FALSE),0)</f>
        <v>0</v>
      </c>
      <c r="D669" s="3">
        <f>IFERROR(VLOOKUP($A669,'indicadores propios'!$A$4:$I$2026,'indicadores propios'!E$2,FALSE),0)</f>
        <v>0</v>
      </c>
      <c r="E669" s="3">
        <f>IFERROR(VLOOKUP($A669,'indicadores propios'!$A$4:$I$2026,'indicadores propios'!F$2,FALSE),0)</f>
        <v>0</v>
      </c>
      <c r="F669" s="3">
        <f>IFERROR(VLOOKUP($A669,'indicadores propios'!$A$4:$I$2026,'indicadores propios'!G$2,FALSE),0)</f>
        <v>0</v>
      </c>
      <c r="G669" s="3">
        <f>IFERROR(VLOOKUP($A669,'indicadores propios'!$A$4:$I$2026,'indicadores propios'!H$2,FALSE),0)</f>
        <v>0</v>
      </c>
      <c r="H669" s="3">
        <f>IFERROR(VLOOKUP($A669,'indicadores propios'!$A$4:$I$2026,'indicadores propios'!I$2,FALSE),0)</f>
        <v>0</v>
      </c>
    </row>
    <row r="670" spans="1:8" x14ac:dyDescent="0.3">
      <c r="A670" s="5">
        <v>170507</v>
      </c>
      <c r="B670" s="4" t="s">
        <v>1107</v>
      </c>
      <c r="C670" s="3">
        <f>IFERROR(VLOOKUP($A670,'indicadores propios'!$A$4:$I$2026,'indicadores propios'!D$2,FALSE),0)</f>
        <v>0</v>
      </c>
      <c r="D670" s="3">
        <f>IFERROR(VLOOKUP($A670,'indicadores propios'!$A$4:$I$2026,'indicadores propios'!E$2,FALSE),0)</f>
        <v>0</v>
      </c>
      <c r="E670" s="3">
        <f>IFERROR(VLOOKUP($A670,'indicadores propios'!$A$4:$I$2026,'indicadores propios'!F$2,FALSE),0)</f>
        <v>0</v>
      </c>
      <c r="F670" s="3">
        <f>IFERROR(VLOOKUP($A670,'indicadores propios'!$A$4:$I$2026,'indicadores propios'!G$2,FALSE),0)</f>
        <v>0</v>
      </c>
      <c r="G670" s="3">
        <f>IFERROR(VLOOKUP($A670,'indicadores propios'!$A$4:$I$2026,'indicadores propios'!H$2,FALSE),0)</f>
        <v>0</v>
      </c>
      <c r="H670" s="3">
        <f>IFERROR(VLOOKUP($A670,'indicadores propios'!$A$4:$I$2026,'indicadores propios'!I$2,FALSE),0)</f>
        <v>0</v>
      </c>
    </row>
    <row r="671" spans="1:8" x14ac:dyDescent="0.3">
      <c r="A671" s="5">
        <v>170510</v>
      </c>
      <c r="B671" s="4" t="s">
        <v>1106</v>
      </c>
      <c r="C671" s="3">
        <f>IFERROR(VLOOKUP($A671,'indicadores propios'!$A$4:$I$2026,'indicadores propios'!D$2,FALSE),0)</f>
        <v>0</v>
      </c>
      <c r="D671" s="3">
        <f>IFERROR(VLOOKUP($A671,'indicadores propios'!$A$4:$I$2026,'indicadores propios'!E$2,FALSE),0)</f>
        <v>0</v>
      </c>
      <c r="E671" s="3">
        <f>IFERROR(VLOOKUP($A671,'indicadores propios'!$A$4:$I$2026,'indicadores propios'!F$2,FALSE),0)</f>
        <v>0</v>
      </c>
      <c r="F671" s="3">
        <f>IFERROR(VLOOKUP($A671,'indicadores propios'!$A$4:$I$2026,'indicadores propios'!G$2,FALSE),0)</f>
        <v>0</v>
      </c>
      <c r="G671" s="3">
        <f>IFERROR(VLOOKUP($A671,'indicadores propios'!$A$4:$I$2026,'indicadores propios'!H$2,FALSE),0)</f>
        <v>0</v>
      </c>
      <c r="H671" s="3">
        <f>IFERROR(VLOOKUP($A671,'indicadores propios'!$A$4:$I$2026,'indicadores propios'!I$2,FALSE),0)</f>
        <v>0</v>
      </c>
    </row>
    <row r="672" spans="1:8" x14ac:dyDescent="0.3">
      <c r="A672" s="5">
        <v>170515</v>
      </c>
      <c r="B672" s="4" t="s">
        <v>1105</v>
      </c>
      <c r="C672" s="3">
        <f>IFERROR(VLOOKUP($A672,'indicadores propios'!$A$4:$I$2026,'indicadores propios'!D$2,FALSE),0)</f>
        <v>0</v>
      </c>
      <c r="D672" s="3">
        <f>IFERROR(VLOOKUP($A672,'indicadores propios'!$A$4:$I$2026,'indicadores propios'!E$2,FALSE),0)</f>
        <v>0</v>
      </c>
      <c r="E672" s="3">
        <f>IFERROR(VLOOKUP($A672,'indicadores propios'!$A$4:$I$2026,'indicadores propios'!F$2,FALSE),0)</f>
        <v>0</v>
      </c>
      <c r="F672" s="3">
        <f>IFERROR(VLOOKUP($A672,'indicadores propios'!$A$4:$I$2026,'indicadores propios'!G$2,FALSE),0)</f>
        <v>0</v>
      </c>
      <c r="G672" s="3">
        <f>IFERROR(VLOOKUP($A672,'indicadores propios'!$A$4:$I$2026,'indicadores propios'!H$2,FALSE),0)</f>
        <v>0</v>
      </c>
      <c r="H672" s="3">
        <f>IFERROR(VLOOKUP($A672,'indicadores propios'!$A$4:$I$2026,'indicadores propios'!I$2,FALSE),0)</f>
        <v>0</v>
      </c>
    </row>
    <row r="673" spans="1:8" x14ac:dyDescent="0.3">
      <c r="A673" s="5">
        <v>170520</v>
      </c>
      <c r="B673" s="4" t="s">
        <v>569</v>
      </c>
      <c r="C673" s="3">
        <f>IFERROR(VLOOKUP($A673,'indicadores propios'!$A$4:$I$2026,'indicadores propios'!D$2,FALSE),0)</f>
        <v>55322434.200000003</v>
      </c>
      <c r="D673" s="3">
        <f>IFERROR(VLOOKUP($A673,'indicadores propios'!$A$4:$I$2026,'indicadores propios'!E$2,FALSE),0)</f>
        <v>55322434.200000003</v>
      </c>
      <c r="E673" s="3">
        <f>IFERROR(VLOOKUP($A673,'indicadores propios'!$A$4:$I$2026,'indicadores propios'!F$2,FALSE),0)</f>
        <v>47502766</v>
      </c>
      <c r="F673" s="3">
        <f>IFERROR(VLOOKUP($A673,'indicadores propios'!$A$4:$I$2026,'indicadores propios'!G$2,FALSE),0)</f>
        <v>61527326.880000003</v>
      </c>
      <c r="G673" s="3">
        <f>IFERROR(VLOOKUP($A673,'indicadores propios'!$A$4:$I$2026,'indicadores propios'!H$2,FALSE),0)</f>
        <v>63686056.880000003</v>
      </c>
      <c r="H673" s="3">
        <f>IFERROR(VLOOKUP($A673,'indicadores propios'!$A$4:$I$2026,'indicadores propios'!I$2,FALSE),0)</f>
        <v>63686056.880000003</v>
      </c>
    </row>
    <row r="674" spans="1:8" x14ac:dyDescent="0.3">
      <c r="A674" s="5">
        <v>170524</v>
      </c>
      <c r="B674" s="4" t="s">
        <v>510</v>
      </c>
      <c r="C674" s="3">
        <f>IFERROR(VLOOKUP($A674,'indicadores propios'!$A$4:$I$2026,'indicadores propios'!D$2,FALSE),0)</f>
        <v>0</v>
      </c>
      <c r="D674" s="3">
        <f>IFERROR(VLOOKUP($A674,'indicadores propios'!$A$4:$I$2026,'indicadores propios'!E$2,FALSE),0)</f>
        <v>0</v>
      </c>
      <c r="E674" s="3">
        <f>IFERROR(VLOOKUP($A674,'indicadores propios'!$A$4:$I$2026,'indicadores propios'!F$2,FALSE),0)</f>
        <v>0</v>
      </c>
      <c r="F674" s="3">
        <f>IFERROR(VLOOKUP($A674,'indicadores propios'!$A$4:$I$2026,'indicadores propios'!G$2,FALSE),0)</f>
        <v>0</v>
      </c>
      <c r="G674" s="3">
        <f>IFERROR(VLOOKUP($A674,'indicadores propios'!$A$4:$I$2026,'indicadores propios'!H$2,FALSE),0)</f>
        <v>0</v>
      </c>
      <c r="H674" s="3">
        <f>IFERROR(VLOOKUP($A674,'indicadores propios'!$A$4:$I$2026,'indicadores propios'!I$2,FALSE),0)</f>
        <v>0</v>
      </c>
    </row>
    <row r="675" spans="1:8" x14ac:dyDescent="0.3">
      <c r="A675" s="5">
        <v>170525</v>
      </c>
      <c r="B675" s="4" t="s">
        <v>567</v>
      </c>
      <c r="C675" s="3">
        <f>IFERROR(VLOOKUP($A675,'indicadores propios'!$A$4:$I$2026,'indicadores propios'!D$2,FALSE),0)</f>
        <v>0</v>
      </c>
      <c r="D675" s="3">
        <f>IFERROR(VLOOKUP($A675,'indicadores propios'!$A$4:$I$2026,'indicadores propios'!E$2,FALSE),0)</f>
        <v>0</v>
      </c>
      <c r="E675" s="3">
        <f>IFERROR(VLOOKUP($A675,'indicadores propios'!$A$4:$I$2026,'indicadores propios'!F$2,FALSE),0)</f>
        <v>0</v>
      </c>
      <c r="F675" s="3">
        <f>IFERROR(VLOOKUP($A675,'indicadores propios'!$A$4:$I$2026,'indicadores propios'!G$2,FALSE),0)</f>
        <v>0</v>
      </c>
      <c r="G675" s="3">
        <f>IFERROR(VLOOKUP($A675,'indicadores propios'!$A$4:$I$2026,'indicadores propios'!H$2,FALSE),0)</f>
        <v>0</v>
      </c>
      <c r="H675" s="3">
        <f>IFERROR(VLOOKUP($A675,'indicadores propios'!$A$4:$I$2026,'indicadores propios'!I$2,FALSE),0)</f>
        <v>0</v>
      </c>
    </row>
    <row r="676" spans="1:8" x14ac:dyDescent="0.3">
      <c r="A676" s="5">
        <v>170526</v>
      </c>
      <c r="B676" s="4" t="s">
        <v>566</v>
      </c>
      <c r="C676" s="3">
        <f>IFERROR(VLOOKUP($A676,'indicadores propios'!$A$4:$I$2026,'indicadores propios'!D$2,FALSE),0)</f>
        <v>0</v>
      </c>
      <c r="D676" s="3">
        <f>IFERROR(VLOOKUP($A676,'indicadores propios'!$A$4:$I$2026,'indicadores propios'!E$2,FALSE),0)</f>
        <v>0</v>
      </c>
      <c r="E676" s="3">
        <f>IFERROR(VLOOKUP($A676,'indicadores propios'!$A$4:$I$2026,'indicadores propios'!F$2,FALSE),0)</f>
        <v>0</v>
      </c>
      <c r="F676" s="3">
        <f>IFERROR(VLOOKUP($A676,'indicadores propios'!$A$4:$I$2026,'indicadores propios'!G$2,FALSE),0)</f>
        <v>0</v>
      </c>
      <c r="G676" s="3">
        <f>IFERROR(VLOOKUP($A676,'indicadores propios'!$A$4:$I$2026,'indicadores propios'!H$2,FALSE),0)</f>
        <v>0</v>
      </c>
      <c r="H676" s="3">
        <f>IFERROR(VLOOKUP($A676,'indicadores propios'!$A$4:$I$2026,'indicadores propios'!I$2,FALSE),0)</f>
        <v>0</v>
      </c>
    </row>
    <row r="677" spans="1:8" x14ac:dyDescent="0.3">
      <c r="A677" s="5">
        <v>170528</v>
      </c>
      <c r="B677" s="4" t="s">
        <v>565</v>
      </c>
      <c r="C677" s="3">
        <f>IFERROR(VLOOKUP($A677,'indicadores propios'!$A$4:$I$2026,'indicadores propios'!D$2,FALSE),0)</f>
        <v>0</v>
      </c>
      <c r="D677" s="3">
        <f>IFERROR(VLOOKUP($A677,'indicadores propios'!$A$4:$I$2026,'indicadores propios'!E$2,FALSE),0)</f>
        <v>0</v>
      </c>
      <c r="E677" s="3">
        <f>IFERROR(VLOOKUP($A677,'indicadores propios'!$A$4:$I$2026,'indicadores propios'!F$2,FALSE),0)</f>
        <v>0</v>
      </c>
      <c r="F677" s="3">
        <f>IFERROR(VLOOKUP($A677,'indicadores propios'!$A$4:$I$2026,'indicadores propios'!G$2,FALSE),0)</f>
        <v>0</v>
      </c>
      <c r="G677" s="3">
        <f>IFERROR(VLOOKUP($A677,'indicadores propios'!$A$4:$I$2026,'indicadores propios'!H$2,FALSE),0)</f>
        <v>0</v>
      </c>
      <c r="H677" s="3">
        <f>IFERROR(VLOOKUP($A677,'indicadores propios'!$A$4:$I$2026,'indicadores propios'!I$2,FALSE),0)</f>
        <v>0</v>
      </c>
    </row>
    <row r="678" spans="1:8" x14ac:dyDescent="0.3">
      <c r="A678" s="5">
        <v>170529</v>
      </c>
      <c r="B678" s="4" t="s">
        <v>564</v>
      </c>
      <c r="C678" s="3">
        <f>IFERROR(VLOOKUP($A678,'indicadores propios'!$A$4:$I$2026,'indicadores propios'!D$2,FALSE),0)</f>
        <v>0</v>
      </c>
      <c r="D678" s="3">
        <f>IFERROR(VLOOKUP($A678,'indicadores propios'!$A$4:$I$2026,'indicadores propios'!E$2,FALSE),0)</f>
        <v>0</v>
      </c>
      <c r="E678" s="3">
        <f>IFERROR(VLOOKUP($A678,'indicadores propios'!$A$4:$I$2026,'indicadores propios'!F$2,FALSE),0)</f>
        <v>0</v>
      </c>
      <c r="F678" s="3">
        <f>IFERROR(VLOOKUP($A678,'indicadores propios'!$A$4:$I$2026,'indicadores propios'!G$2,FALSE),0)</f>
        <v>0</v>
      </c>
      <c r="G678" s="3">
        <f>IFERROR(VLOOKUP($A678,'indicadores propios'!$A$4:$I$2026,'indicadores propios'!H$2,FALSE),0)</f>
        <v>0</v>
      </c>
      <c r="H678" s="3">
        <f>IFERROR(VLOOKUP($A678,'indicadores propios'!$A$4:$I$2026,'indicadores propios'!I$2,FALSE),0)</f>
        <v>0</v>
      </c>
    </row>
    <row r="679" spans="1:8" x14ac:dyDescent="0.3">
      <c r="A679" s="5">
        <v>170530</v>
      </c>
      <c r="B679" s="4" t="s">
        <v>563</v>
      </c>
      <c r="C679" s="3">
        <f>IFERROR(VLOOKUP($A679,'indicadores propios'!$A$4:$I$2026,'indicadores propios'!D$2,FALSE),0)</f>
        <v>0</v>
      </c>
      <c r="D679" s="3">
        <f>IFERROR(VLOOKUP($A679,'indicadores propios'!$A$4:$I$2026,'indicadores propios'!E$2,FALSE),0)</f>
        <v>0</v>
      </c>
      <c r="E679" s="3">
        <f>IFERROR(VLOOKUP($A679,'indicadores propios'!$A$4:$I$2026,'indicadores propios'!F$2,FALSE),0)</f>
        <v>0</v>
      </c>
      <c r="F679" s="3">
        <f>IFERROR(VLOOKUP($A679,'indicadores propios'!$A$4:$I$2026,'indicadores propios'!G$2,FALSE),0)</f>
        <v>0</v>
      </c>
      <c r="G679" s="3">
        <f>IFERROR(VLOOKUP($A679,'indicadores propios'!$A$4:$I$2026,'indicadores propios'!H$2,FALSE),0)</f>
        <v>0</v>
      </c>
      <c r="H679" s="3">
        <f>IFERROR(VLOOKUP($A679,'indicadores propios'!$A$4:$I$2026,'indicadores propios'!I$2,FALSE),0)</f>
        <v>0</v>
      </c>
    </row>
    <row r="680" spans="1:8" x14ac:dyDescent="0.3">
      <c r="A680" s="5">
        <v>170535</v>
      </c>
      <c r="B680" s="4" t="s">
        <v>561</v>
      </c>
      <c r="C680" s="3">
        <f>IFERROR(VLOOKUP($A680,'indicadores propios'!$A$4:$I$2026,'indicadores propios'!D$2,FALSE),0)</f>
        <v>0</v>
      </c>
      <c r="D680" s="3">
        <f>IFERROR(VLOOKUP($A680,'indicadores propios'!$A$4:$I$2026,'indicadores propios'!E$2,FALSE),0)</f>
        <v>0</v>
      </c>
      <c r="E680" s="3">
        <f>IFERROR(VLOOKUP($A680,'indicadores propios'!$A$4:$I$2026,'indicadores propios'!F$2,FALSE),0)</f>
        <v>0</v>
      </c>
      <c r="F680" s="3">
        <f>IFERROR(VLOOKUP($A680,'indicadores propios'!$A$4:$I$2026,'indicadores propios'!G$2,FALSE),0)</f>
        <v>0</v>
      </c>
      <c r="G680" s="3">
        <f>IFERROR(VLOOKUP($A680,'indicadores propios'!$A$4:$I$2026,'indicadores propios'!H$2,FALSE),0)</f>
        <v>0</v>
      </c>
      <c r="H680" s="3">
        <f>IFERROR(VLOOKUP($A680,'indicadores propios'!$A$4:$I$2026,'indicadores propios'!I$2,FALSE),0)</f>
        <v>0</v>
      </c>
    </row>
    <row r="681" spans="1:8" x14ac:dyDescent="0.3">
      <c r="A681" s="5">
        <v>170540</v>
      </c>
      <c r="B681" s="4" t="s">
        <v>555</v>
      </c>
      <c r="C681" s="3">
        <f>IFERROR(VLOOKUP($A681,'indicadores propios'!$A$4:$I$2026,'indicadores propios'!D$2,FALSE),0)</f>
        <v>0</v>
      </c>
      <c r="D681" s="3">
        <f>IFERROR(VLOOKUP($A681,'indicadores propios'!$A$4:$I$2026,'indicadores propios'!E$2,FALSE),0)</f>
        <v>0</v>
      </c>
      <c r="E681" s="3">
        <f>IFERROR(VLOOKUP($A681,'indicadores propios'!$A$4:$I$2026,'indicadores propios'!F$2,FALSE),0)</f>
        <v>0</v>
      </c>
      <c r="F681" s="3">
        <f>IFERROR(VLOOKUP($A681,'indicadores propios'!$A$4:$I$2026,'indicadores propios'!G$2,FALSE),0)</f>
        <v>0</v>
      </c>
      <c r="G681" s="3">
        <f>IFERROR(VLOOKUP($A681,'indicadores propios'!$A$4:$I$2026,'indicadores propios'!H$2,FALSE),0)</f>
        <v>0</v>
      </c>
      <c r="H681" s="3">
        <f>IFERROR(VLOOKUP($A681,'indicadores propios'!$A$4:$I$2026,'indicadores propios'!I$2,FALSE),0)</f>
        <v>0</v>
      </c>
    </row>
    <row r="682" spans="1:8" x14ac:dyDescent="0.3">
      <c r="A682" s="5">
        <v>170545</v>
      </c>
      <c r="B682" s="4" t="s">
        <v>560</v>
      </c>
      <c r="C682" s="3">
        <f>IFERROR(VLOOKUP($A682,'indicadores propios'!$A$4:$I$2026,'indicadores propios'!D$2,FALSE),0)</f>
        <v>22267241</v>
      </c>
      <c r="D682" s="3">
        <f>IFERROR(VLOOKUP($A682,'indicadores propios'!$A$4:$I$2026,'indicadores propios'!E$2,FALSE),0)</f>
        <v>22267241</v>
      </c>
      <c r="E682" s="3">
        <f>IFERROR(VLOOKUP($A682,'indicadores propios'!$A$4:$I$2026,'indicadores propios'!F$2,FALSE),0)</f>
        <v>56263497</v>
      </c>
      <c r="F682" s="3">
        <f>IFERROR(VLOOKUP($A682,'indicadores propios'!$A$4:$I$2026,'indicadores propios'!G$2,FALSE),0)</f>
        <v>56263497</v>
      </c>
      <c r="G682" s="3">
        <f>IFERROR(VLOOKUP($A682,'indicadores propios'!$A$4:$I$2026,'indicadores propios'!H$2,FALSE),0)</f>
        <v>56263497</v>
      </c>
      <c r="H682" s="3">
        <f>IFERROR(VLOOKUP($A682,'indicadores propios'!$A$4:$I$2026,'indicadores propios'!I$2,FALSE),0)</f>
        <v>56263497</v>
      </c>
    </row>
    <row r="683" spans="1:8" x14ac:dyDescent="0.3">
      <c r="A683" s="5">
        <v>170550</v>
      </c>
      <c r="B683" s="4" t="s">
        <v>1104</v>
      </c>
      <c r="C683" s="3">
        <f>IFERROR(VLOOKUP($A683,'indicadores propios'!$A$4:$I$2026,'indicadores propios'!D$2,FALSE),0)</f>
        <v>0</v>
      </c>
      <c r="D683" s="3">
        <f>IFERROR(VLOOKUP($A683,'indicadores propios'!$A$4:$I$2026,'indicadores propios'!E$2,FALSE),0)</f>
        <v>0</v>
      </c>
      <c r="E683" s="3">
        <f>IFERROR(VLOOKUP($A683,'indicadores propios'!$A$4:$I$2026,'indicadores propios'!F$2,FALSE),0)</f>
        <v>0</v>
      </c>
      <c r="F683" s="3">
        <f>IFERROR(VLOOKUP($A683,'indicadores propios'!$A$4:$I$2026,'indicadores propios'!G$2,FALSE),0)</f>
        <v>0</v>
      </c>
      <c r="G683" s="3">
        <f>IFERROR(VLOOKUP($A683,'indicadores propios'!$A$4:$I$2026,'indicadores propios'!H$2,FALSE),0)</f>
        <v>0</v>
      </c>
      <c r="H683" s="3">
        <f>IFERROR(VLOOKUP($A683,'indicadores propios'!$A$4:$I$2026,'indicadores propios'!I$2,FALSE),0)</f>
        <v>0</v>
      </c>
    </row>
    <row r="684" spans="1:8" x14ac:dyDescent="0.3">
      <c r="A684" s="5">
        <v>170555</v>
      </c>
      <c r="B684" s="4" t="s">
        <v>558</v>
      </c>
      <c r="C684" s="3">
        <f>IFERROR(VLOOKUP($A684,'indicadores propios'!$A$4:$I$2026,'indicadores propios'!D$2,FALSE),0)</f>
        <v>0</v>
      </c>
      <c r="D684" s="3">
        <f>IFERROR(VLOOKUP($A684,'indicadores propios'!$A$4:$I$2026,'indicadores propios'!E$2,FALSE),0)</f>
        <v>0</v>
      </c>
      <c r="E684" s="3">
        <f>IFERROR(VLOOKUP($A684,'indicadores propios'!$A$4:$I$2026,'indicadores propios'!F$2,FALSE),0)</f>
        <v>0</v>
      </c>
      <c r="F684" s="3">
        <f>IFERROR(VLOOKUP($A684,'indicadores propios'!$A$4:$I$2026,'indicadores propios'!G$2,FALSE),0)</f>
        <v>0</v>
      </c>
      <c r="G684" s="3">
        <f>IFERROR(VLOOKUP($A684,'indicadores propios'!$A$4:$I$2026,'indicadores propios'!H$2,FALSE),0)</f>
        <v>0</v>
      </c>
      <c r="H684" s="3">
        <f>IFERROR(VLOOKUP($A684,'indicadores propios'!$A$4:$I$2026,'indicadores propios'!I$2,FALSE),0)</f>
        <v>0</v>
      </c>
    </row>
    <row r="685" spans="1:8" x14ac:dyDescent="0.3">
      <c r="A685" s="5">
        <v>170560</v>
      </c>
      <c r="B685" s="4" t="s">
        <v>562</v>
      </c>
      <c r="C685" s="3">
        <f>IFERROR(VLOOKUP($A685,'indicadores propios'!$A$4:$I$2026,'indicadores propios'!D$2,FALSE),0)</f>
        <v>0</v>
      </c>
      <c r="D685" s="3">
        <f>IFERROR(VLOOKUP($A685,'indicadores propios'!$A$4:$I$2026,'indicadores propios'!E$2,FALSE),0)</f>
        <v>0</v>
      </c>
      <c r="E685" s="3">
        <f>IFERROR(VLOOKUP($A685,'indicadores propios'!$A$4:$I$2026,'indicadores propios'!F$2,FALSE),0)</f>
        <v>0</v>
      </c>
      <c r="F685" s="3">
        <f>IFERROR(VLOOKUP($A685,'indicadores propios'!$A$4:$I$2026,'indicadores propios'!G$2,FALSE),0)</f>
        <v>0</v>
      </c>
      <c r="G685" s="3">
        <f>IFERROR(VLOOKUP($A685,'indicadores propios'!$A$4:$I$2026,'indicadores propios'!H$2,FALSE),0)</f>
        <v>0</v>
      </c>
      <c r="H685" s="3">
        <f>IFERROR(VLOOKUP($A685,'indicadores propios'!$A$4:$I$2026,'indicadores propios'!I$2,FALSE),0)</f>
        <v>0</v>
      </c>
    </row>
    <row r="686" spans="1:8" x14ac:dyDescent="0.3">
      <c r="A686" s="5">
        <v>170565</v>
      </c>
      <c r="B686" s="4" t="s">
        <v>1103</v>
      </c>
      <c r="C686" s="3">
        <f>IFERROR(VLOOKUP($A686,'indicadores propios'!$A$4:$I$2026,'indicadores propios'!D$2,FALSE),0)</f>
        <v>0</v>
      </c>
      <c r="D686" s="3">
        <f>IFERROR(VLOOKUP($A686,'indicadores propios'!$A$4:$I$2026,'indicadores propios'!E$2,FALSE),0)</f>
        <v>0</v>
      </c>
      <c r="E686" s="3">
        <f>IFERROR(VLOOKUP($A686,'indicadores propios'!$A$4:$I$2026,'indicadores propios'!F$2,FALSE),0)</f>
        <v>0</v>
      </c>
      <c r="F686" s="3">
        <f>IFERROR(VLOOKUP($A686,'indicadores propios'!$A$4:$I$2026,'indicadores propios'!G$2,FALSE),0)</f>
        <v>0</v>
      </c>
      <c r="G686" s="3">
        <f>IFERROR(VLOOKUP($A686,'indicadores propios'!$A$4:$I$2026,'indicadores propios'!H$2,FALSE),0)</f>
        <v>0</v>
      </c>
      <c r="H686" s="3">
        <f>IFERROR(VLOOKUP($A686,'indicadores propios'!$A$4:$I$2026,'indicadores propios'!I$2,FALSE),0)</f>
        <v>0</v>
      </c>
    </row>
    <row r="687" spans="1:8" x14ac:dyDescent="0.3">
      <c r="A687" s="5">
        <v>170570</v>
      </c>
      <c r="B687" s="4" t="s">
        <v>1102</v>
      </c>
      <c r="C687" s="3">
        <f>IFERROR(VLOOKUP($A687,'indicadores propios'!$A$4:$I$2026,'indicadores propios'!D$2,FALSE),0)</f>
        <v>0</v>
      </c>
      <c r="D687" s="3">
        <f>IFERROR(VLOOKUP($A687,'indicadores propios'!$A$4:$I$2026,'indicadores propios'!E$2,FALSE),0)</f>
        <v>0</v>
      </c>
      <c r="E687" s="3">
        <f>IFERROR(VLOOKUP($A687,'indicadores propios'!$A$4:$I$2026,'indicadores propios'!F$2,FALSE),0)</f>
        <v>0</v>
      </c>
      <c r="F687" s="3">
        <f>IFERROR(VLOOKUP($A687,'indicadores propios'!$A$4:$I$2026,'indicadores propios'!G$2,FALSE),0)</f>
        <v>0</v>
      </c>
      <c r="G687" s="3">
        <f>IFERROR(VLOOKUP($A687,'indicadores propios'!$A$4:$I$2026,'indicadores propios'!H$2,FALSE),0)</f>
        <v>0</v>
      </c>
      <c r="H687" s="3">
        <f>IFERROR(VLOOKUP($A687,'indicadores propios'!$A$4:$I$2026,'indicadores propios'!I$2,FALSE),0)</f>
        <v>0</v>
      </c>
    </row>
    <row r="688" spans="1:8" x14ac:dyDescent="0.3">
      <c r="A688" s="5">
        <v>170575</v>
      </c>
      <c r="B688" s="4" t="s">
        <v>1101</v>
      </c>
      <c r="C688" s="3">
        <f>IFERROR(VLOOKUP($A688,'indicadores propios'!$A$4:$I$2026,'indicadores propios'!D$2,FALSE),0)</f>
        <v>0</v>
      </c>
      <c r="D688" s="3">
        <f>IFERROR(VLOOKUP($A688,'indicadores propios'!$A$4:$I$2026,'indicadores propios'!E$2,FALSE),0)</f>
        <v>0</v>
      </c>
      <c r="E688" s="3">
        <f>IFERROR(VLOOKUP($A688,'indicadores propios'!$A$4:$I$2026,'indicadores propios'!F$2,FALSE),0)</f>
        <v>0</v>
      </c>
      <c r="F688" s="3">
        <f>IFERROR(VLOOKUP($A688,'indicadores propios'!$A$4:$I$2026,'indicadores propios'!G$2,FALSE),0)</f>
        <v>0</v>
      </c>
      <c r="G688" s="3">
        <f>IFERROR(VLOOKUP($A688,'indicadores propios'!$A$4:$I$2026,'indicadores propios'!H$2,FALSE),0)</f>
        <v>0</v>
      </c>
      <c r="H688" s="3">
        <f>IFERROR(VLOOKUP($A688,'indicadores propios'!$A$4:$I$2026,'indicadores propios'!I$2,FALSE),0)</f>
        <v>0</v>
      </c>
    </row>
    <row r="689" spans="1:8" x14ac:dyDescent="0.3">
      <c r="A689" s="5">
        <v>170580</v>
      </c>
      <c r="B689" s="4" t="s">
        <v>1100</v>
      </c>
      <c r="C689" s="3">
        <f>IFERROR(VLOOKUP($A689,'indicadores propios'!$A$4:$I$2026,'indicadores propios'!D$2,FALSE),0)</f>
        <v>0</v>
      </c>
      <c r="D689" s="3">
        <f>IFERROR(VLOOKUP($A689,'indicadores propios'!$A$4:$I$2026,'indicadores propios'!E$2,FALSE),0)</f>
        <v>0</v>
      </c>
      <c r="E689" s="3">
        <f>IFERROR(VLOOKUP($A689,'indicadores propios'!$A$4:$I$2026,'indicadores propios'!F$2,FALSE),0)</f>
        <v>0</v>
      </c>
      <c r="F689" s="3">
        <f>IFERROR(VLOOKUP($A689,'indicadores propios'!$A$4:$I$2026,'indicadores propios'!G$2,FALSE),0)</f>
        <v>0</v>
      </c>
      <c r="G689" s="3">
        <f>IFERROR(VLOOKUP($A689,'indicadores propios'!$A$4:$I$2026,'indicadores propios'!H$2,FALSE),0)</f>
        <v>0</v>
      </c>
      <c r="H689" s="3">
        <f>IFERROR(VLOOKUP($A689,'indicadores propios'!$A$4:$I$2026,'indicadores propios'!I$2,FALSE),0)</f>
        <v>0</v>
      </c>
    </row>
    <row r="690" spans="1:8" x14ac:dyDescent="0.3">
      <c r="A690" s="5">
        <v>170585</v>
      </c>
      <c r="B690" s="4" t="s">
        <v>1099</v>
      </c>
      <c r="C690" s="3">
        <f>IFERROR(VLOOKUP($A690,'indicadores propios'!$A$4:$I$2026,'indicadores propios'!D$2,FALSE),0)</f>
        <v>0</v>
      </c>
      <c r="D690" s="3">
        <f>IFERROR(VLOOKUP($A690,'indicadores propios'!$A$4:$I$2026,'indicadores propios'!E$2,FALSE),0)</f>
        <v>0</v>
      </c>
      <c r="E690" s="3">
        <f>IFERROR(VLOOKUP($A690,'indicadores propios'!$A$4:$I$2026,'indicadores propios'!F$2,FALSE),0)</f>
        <v>0</v>
      </c>
      <c r="F690" s="3">
        <f>IFERROR(VLOOKUP($A690,'indicadores propios'!$A$4:$I$2026,'indicadores propios'!G$2,FALSE),0)</f>
        <v>0</v>
      </c>
      <c r="G690" s="3">
        <f>IFERROR(VLOOKUP($A690,'indicadores propios'!$A$4:$I$2026,'indicadores propios'!H$2,FALSE),0)</f>
        <v>0</v>
      </c>
      <c r="H690" s="3">
        <f>IFERROR(VLOOKUP($A690,'indicadores propios'!$A$4:$I$2026,'indicadores propios'!I$2,FALSE),0)</f>
        <v>0</v>
      </c>
    </row>
    <row r="691" spans="1:8" x14ac:dyDescent="0.3">
      <c r="A691" s="5">
        <v>170590</v>
      </c>
      <c r="B691" s="4" t="s">
        <v>1098</v>
      </c>
      <c r="C691" s="3">
        <f>IFERROR(VLOOKUP($A691,'indicadores propios'!$A$4:$I$2026,'indicadores propios'!D$2,FALSE),0)</f>
        <v>0</v>
      </c>
      <c r="D691" s="3">
        <f>IFERROR(VLOOKUP($A691,'indicadores propios'!$A$4:$I$2026,'indicadores propios'!E$2,FALSE),0)</f>
        <v>0</v>
      </c>
      <c r="E691" s="3">
        <f>IFERROR(VLOOKUP($A691,'indicadores propios'!$A$4:$I$2026,'indicadores propios'!F$2,FALSE),0)</f>
        <v>0</v>
      </c>
      <c r="F691" s="3">
        <f>IFERROR(VLOOKUP($A691,'indicadores propios'!$A$4:$I$2026,'indicadores propios'!G$2,FALSE),0)</f>
        <v>0</v>
      </c>
      <c r="G691" s="3">
        <f>IFERROR(VLOOKUP($A691,'indicadores propios'!$A$4:$I$2026,'indicadores propios'!H$2,FALSE),0)</f>
        <v>0</v>
      </c>
      <c r="H691" s="3">
        <f>IFERROR(VLOOKUP($A691,'indicadores propios'!$A$4:$I$2026,'indicadores propios'!I$2,FALSE),0)</f>
        <v>0</v>
      </c>
    </row>
    <row r="692" spans="1:8" x14ac:dyDescent="0.3">
      <c r="A692" s="5">
        <v>170591</v>
      </c>
      <c r="B692" s="4" t="s">
        <v>1097</v>
      </c>
      <c r="C692" s="3">
        <f>IFERROR(VLOOKUP($A692,'indicadores propios'!$A$4:$I$2026,'indicadores propios'!D$2,FALSE),0)</f>
        <v>0</v>
      </c>
      <c r="D692" s="3">
        <f>IFERROR(VLOOKUP($A692,'indicadores propios'!$A$4:$I$2026,'indicadores propios'!E$2,FALSE),0)</f>
        <v>0</v>
      </c>
      <c r="E692" s="3">
        <f>IFERROR(VLOOKUP($A692,'indicadores propios'!$A$4:$I$2026,'indicadores propios'!F$2,FALSE),0)</f>
        <v>0</v>
      </c>
      <c r="F692" s="3">
        <f>IFERROR(VLOOKUP($A692,'indicadores propios'!$A$4:$I$2026,'indicadores propios'!G$2,FALSE),0)</f>
        <v>0</v>
      </c>
      <c r="G692" s="3">
        <f>IFERROR(VLOOKUP($A692,'indicadores propios'!$A$4:$I$2026,'indicadores propios'!H$2,FALSE),0)</f>
        <v>0</v>
      </c>
      <c r="H692" s="3">
        <f>IFERROR(VLOOKUP($A692,'indicadores propios'!$A$4:$I$2026,'indicadores propios'!I$2,FALSE),0)</f>
        <v>0</v>
      </c>
    </row>
    <row r="693" spans="1:8" x14ac:dyDescent="0.3">
      <c r="A693" s="5">
        <v>170592</v>
      </c>
      <c r="B693" s="4" t="s">
        <v>447</v>
      </c>
      <c r="C693" s="3">
        <f>IFERROR(VLOOKUP($A693,'indicadores propios'!$A$4:$I$2026,'indicadores propios'!D$2,FALSE),0)</f>
        <v>0</v>
      </c>
      <c r="D693" s="3">
        <f>IFERROR(VLOOKUP($A693,'indicadores propios'!$A$4:$I$2026,'indicadores propios'!E$2,FALSE),0)</f>
        <v>0</v>
      </c>
      <c r="E693" s="3">
        <f>IFERROR(VLOOKUP($A693,'indicadores propios'!$A$4:$I$2026,'indicadores propios'!F$2,FALSE),0)</f>
        <v>0</v>
      </c>
      <c r="F693" s="3">
        <f>IFERROR(VLOOKUP($A693,'indicadores propios'!$A$4:$I$2026,'indicadores propios'!G$2,FALSE),0)</f>
        <v>0</v>
      </c>
      <c r="G693" s="3">
        <f>IFERROR(VLOOKUP($A693,'indicadores propios'!$A$4:$I$2026,'indicadores propios'!H$2,FALSE),0)</f>
        <v>0</v>
      </c>
      <c r="H693" s="3">
        <f>IFERROR(VLOOKUP($A693,'indicadores propios'!$A$4:$I$2026,'indicadores propios'!I$2,FALSE),0)</f>
        <v>0</v>
      </c>
    </row>
    <row r="694" spans="1:8" x14ac:dyDescent="0.3">
      <c r="A694" s="5">
        <v>170595</v>
      </c>
      <c r="B694" s="4" t="s">
        <v>1096</v>
      </c>
      <c r="C694" s="3">
        <f>IFERROR(VLOOKUP($A694,'indicadores propios'!$A$4:$I$2026,'indicadores propios'!D$2,FALSE),0)</f>
        <v>133010734.20999999</v>
      </c>
      <c r="D694" s="3">
        <f>IFERROR(VLOOKUP($A694,'indicadores propios'!$A$4:$I$2026,'indicadores propios'!E$2,FALSE),0)</f>
        <v>143062144.96000001</v>
      </c>
      <c r="E694" s="3">
        <f>IFERROR(VLOOKUP($A694,'indicadores propios'!$A$4:$I$2026,'indicadores propios'!F$2,FALSE),0)</f>
        <v>98353743</v>
      </c>
      <c r="F694" s="3">
        <f>IFERROR(VLOOKUP($A694,'indicadores propios'!$A$4:$I$2026,'indicadores propios'!G$2,FALSE),0)</f>
        <v>150159249</v>
      </c>
      <c r="G694" s="3">
        <f>IFERROR(VLOOKUP($A694,'indicadores propios'!$A$4:$I$2026,'indicadores propios'!H$2,FALSE),0)</f>
        <v>203820097</v>
      </c>
      <c r="H694" s="3">
        <f>IFERROR(VLOOKUP($A694,'indicadores propios'!$A$4:$I$2026,'indicadores propios'!I$2,FALSE),0)</f>
        <v>217845445</v>
      </c>
    </row>
    <row r="695" spans="1:8" x14ac:dyDescent="0.3">
      <c r="A695" s="5">
        <v>170599</v>
      </c>
      <c r="B695" s="4" t="s">
        <v>1095</v>
      </c>
      <c r="C695" s="3">
        <f>IFERROR(VLOOKUP($A695,'indicadores propios'!$A$4:$I$2026,'indicadores propios'!D$2,FALSE),0)</f>
        <v>0</v>
      </c>
      <c r="D695" s="3">
        <f>IFERROR(VLOOKUP($A695,'indicadores propios'!$A$4:$I$2026,'indicadores propios'!E$2,FALSE),0)</f>
        <v>0</v>
      </c>
      <c r="E695" s="3">
        <f>IFERROR(VLOOKUP($A695,'indicadores propios'!$A$4:$I$2026,'indicadores propios'!F$2,FALSE),0)</f>
        <v>0</v>
      </c>
      <c r="F695" s="3">
        <f>IFERROR(VLOOKUP($A695,'indicadores propios'!$A$4:$I$2026,'indicadores propios'!G$2,FALSE),0)</f>
        <v>0</v>
      </c>
      <c r="G695" s="3">
        <f>IFERROR(VLOOKUP($A695,'indicadores propios'!$A$4:$I$2026,'indicadores propios'!H$2,FALSE),0)</f>
        <v>0</v>
      </c>
      <c r="H695" s="3">
        <f>IFERROR(VLOOKUP($A695,'indicadores propios'!$A$4:$I$2026,'indicadores propios'!I$2,FALSE),0)</f>
        <v>0</v>
      </c>
    </row>
    <row r="696" spans="1:8" x14ac:dyDescent="0.3">
      <c r="A696" s="5">
        <v>171000</v>
      </c>
      <c r="B696" s="4" t="s">
        <v>1094</v>
      </c>
      <c r="C696" s="3">
        <f>IFERROR(VLOOKUP($A696,'indicadores propios'!$A$4:$I$2026,'indicadores propios'!D$2,FALSE),0)</f>
        <v>0</v>
      </c>
      <c r="D696" s="3">
        <f>IFERROR(VLOOKUP($A696,'indicadores propios'!$A$4:$I$2026,'indicadores propios'!E$2,FALSE),0)</f>
        <v>0</v>
      </c>
      <c r="E696" s="3">
        <f>IFERROR(VLOOKUP($A696,'indicadores propios'!$A$4:$I$2026,'indicadores propios'!F$2,FALSE),0)</f>
        <v>0</v>
      </c>
      <c r="F696" s="3">
        <f>IFERROR(VLOOKUP($A696,'indicadores propios'!$A$4:$I$2026,'indicadores propios'!G$2,FALSE),0)</f>
        <v>0</v>
      </c>
      <c r="G696" s="3">
        <f>IFERROR(VLOOKUP($A696,'indicadores propios'!$A$4:$I$2026,'indicadores propios'!H$2,FALSE),0)</f>
        <v>0</v>
      </c>
      <c r="H696" s="3">
        <f>IFERROR(VLOOKUP($A696,'indicadores propios'!$A$4:$I$2026,'indicadores propios'!I$2,FALSE),0)</f>
        <v>0</v>
      </c>
    </row>
    <row r="697" spans="1:8" x14ac:dyDescent="0.3">
      <c r="A697" s="5">
        <v>171005</v>
      </c>
      <c r="B697" s="4" t="s">
        <v>508</v>
      </c>
      <c r="C697" s="3">
        <f>IFERROR(VLOOKUP($A697,'indicadores propios'!$A$4:$I$2026,'indicadores propios'!D$2,FALSE),0)</f>
        <v>0</v>
      </c>
      <c r="D697" s="3">
        <f>IFERROR(VLOOKUP($A697,'indicadores propios'!$A$4:$I$2026,'indicadores propios'!E$2,FALSE),0)</f>
        <v>0</v>
      </c>
      <c r="E697" s="3">
        <f>IFERROR(VLOOKUP($A697,'indicadores propios'!$A$4:$I$2026,'indicadores propios'!F$2,FALSE),0)</f>
        <v>0</v>
      </c>
      <c r="F697" s="3">
        <f>IFERROR(VLOOKUP($A697,'indicadores propios'!$A$4:$I$2026,'indicadores propios'!G$2,FALSE),0)</f>
        <v>0</v>
      </c>
      <c r="G697" s="3">
        <f>IFERROR(VLOOKUP($A697,'indicadores propios'!$A$4:$I$2026,'indicadores propios'!H$2,FALSE),0)</f>
        <v>0</v>
      </c>
      <c r="H697" s="3">
        <f>IFERROR(VLOOKUP($A697,'indicadores propios'!$A$4:$I$2026,'indicadores propios'!I$2,FALSE),0)</f>
        <v>0</v>
      </c>
    </row>
    <row r="698" spans="1:8" x14ac:dyDescent="0.3">
      <c r="A698" s="5">
        <v>171010</v>
      </c>
      <c r="B698" s="4" t="s">
        <v>571</v>
      </c>
      <c r="C698" s="3">
        <f>IFERROR(VLOOKUP($A698,'indicadores propios'!$A$4:$I$2026,'indicadores propios'!D$2,FALSE),0)</f>
        <v>0</v>
      </c>
      <c r="D698" s="3">
        <f>IFERROR(VLOOKUP($A698,'indicadores propios'!$A$4:$I$2026,'indicadores propios'!E$2,FALSE),0)</f>
        <v>0</v>
      </c>
      <c r="E698" s="3">
        <f>IFERROR(VLOOKUP($A698,'indicadores propios'!$A$4:$I$2026,'indicadores propios'!F$2,FALSE),0)</f>
        <v>0</v>
      </c>
      <c r="F698" s="3">
        <f>IFERROR(VLOOKUP($A698,'indicadores propios'!$A$4:$I$2026,'indicadores propios'!G$2,FALSE),0)</f>
        <v>0</v>
      </c>
      <c r="G698" s="3">
        <f>IFERROR(VLOOKUP($A698,'indicadores propios'!$A$4:$I$2026,'indicadores propios'!H$2,FALSE),0)</f>
        <v>0</v>
      </c>
      <c r="H698" s="3">
        <f>IFERROR(VLOOKUP($A698,'indicadores propios'!$A$4:$I$2026,'indicadores propios'!I$2,FALSE),0)</f>
        <v>0</v>
      </c>
    </row>
    <row r="699" spans="1:8" x14ac:dyDescent="0.3">
      <c r="A699" s="5">
        <v>171020</v>
      </c>
      <c r="B699" s="4" t="s">
        <v>1093</v>
      </c>
      <c r="C699" s="3">
        <f>IFERROR(VLOOKUP($A699,'indicadores propios'!$A$4:$I$2026,'indicadores propios'!D$2,FALSE),0)</f>
        <v>0</v>
      </c>
      <c r="D699" s="3">
        <f>IFERROR(VLOOKUP($A699,'indicadores propios'!$A$4:$I$2026,'indicadores propios'!E$2,FALSE),0)</f>
        <v>0</v>
      </c>
      <c r="E699" s="3">
        <f>IFERROR(VLOOKUP($A699,'indicadores propios'!$A$4:$I$2026,'indicadores propios'!F$2,FALSE),0)</f>
        <v>0</v>
      </c>
      <c r="F699" s="3">
        <f>IFERROR(VLOOKUP($A699,'indicadores propios'!$A$4:$I$2026,'indicadores propios'!G$2,FALSE),0)</f>
        <v>0</v>
      </c>
      <c r="G699" s="3">
        <f>IFERROR(VLOOKUP($A699,'indicadores propios'!$A$4:$I$2026,'indicadores propios'!H$2,FALSE),0)</f>
        <v>0</v>
      </c>
      <c r="H699" s="3">
        <f>IFERROR(VLOOKUP($A699,'indicadores propios'!$A$4:$I$2026,'indicadores propios'!I$2,FALSE),0)</f>
        <v>0</v>
      </c>
    </row>
    <row r="700" spans="1:8" x14ac:dyDescent="0.3">
      <c r="A700" s="5">
        <v>171090</v>
      </c>
      <c r="B700" s="4" t="s">
        <v>1092</v>
      </c>
      <c r="C700" s="3">
        <f>IFERROR(VLOOKUP($A700,'indicadores propios'!$A$4:$I$2026,'indicadores propios'!D$2,FALSE),0)</f>
        <v>0</v>
      </c>
      <c r="D700" s="3">
        <f>IFERROR(VLOOKUP($A700,'indicadores propios'!$A$4:$I$2026,'indicadores propios'!E$2,FALSE),0)</f>
        <v>0</v>
      </c>
      <c r="E700" s="3">
        <f>IFERROR(VLOOKUP($A700,'indicadores propios'!$A$4:$I$2026,'indicadores propios'!F$2,FALSE),0)</f>
        <v>0</v>
      </c>
      <c r="F700" s="3">
        <f>IFERROR(VLOOKUP($A700,'indicadores propios'!$A$4:$I$2026,'indicadores propios'!G$2,FALSE),0)</f>
        <v>0</v>
      </c>
      <c r="G700" s="3">
        <f>IFERROR(VLOOKUP($A700,'indicadores propios'!$A$4:$I$2026,'indicadores propios'!H$2,FALSE),0)</f>
        <v>0</v>
      </c>
      <c r="H700" s="3">
        <f>IFERROR(VLOOKUP($A700,'indicadores propios'!$A$4:$I$2026,'indicadores propios'!I$2,FALSE),0)</f>
        <v>0</v>
      </c>
    </row>
    <row r="701" spans="1:8" x14ac:dyDescent="0.3">
      <c r="A701" s="5">
        <v>171099</v>
      </c>
      <c r="B701" s="4" t="s">
        <v>1091</v>
      </c>
      <c r="C701" s="3">
        <f>IFERROR(VLOOKUP($A701,'indicadores propios'!$A$4:$I$2026,'indicadores propios'!D$2,FALSE),0)</f>
        <v>0</v>
      </c>
      <c r="D701" s="3">
        <f>IFERROR(VLOOKUP($A701,'indicadores propios'!$A$4:$I$2026,'indicadores propios'!E$2,FALSE),0)</f>
        <v>0</v>
      </c>
      <c r="E701" s="3">
        <f>IFERROR(VLOOKUP($A701,'indicadores propios'!$A$4:$I$2026,'indicadores propios'!F$2,FALSE),0)</f>
        <v>0</v>
      </c>
      <c r="F701" s="3">
        <f>IFERROR(VLOOKUP($A701,'indicadores propios'!$A$4:$I$2026,'indicadores propios'!G$2,FALSE),0)</f>
        <v>0</v>
      </c>
      <c r="G701" s="3">
        <f>IFERROR(VLOOKUP($A701,'indicadores propios'!$A$4:$I$2026,'indicadores propios'!H$2,FALSE),0)</f>
        <v>0</v>
      </c>
      <c r="H701" s="3">
        <f>IFERROR(VLOOKUP($A701,'indicadores propios'!$A$4:$I$2026,'indicadores propios'!I$2,FALSE),0)</f>
        <v>0</v>
      </c>
    </row>
    <row r="702" spans="1:8" x14ac:dyDescent="0.3">
      <c r="A702" s="5">
        <v>171500</v>
      </c>
      <c r="B702" s="4" t="s">
        <v>1090</v>
      </c>
      <c r="C702" s="3">
        <f>IFERROR(VLOOKUP($A702,'indicadores propios'!$A$4:$I$2026,'indicadores propios'!D$2,FALSE),0)</f>
        <v>0</v>
      </c>
      <c r="D702" s="3">
        <f>IFERROR(VLOOKUP($A702,'indicadores propios'!$A$4:$I$2026,'indicadores propios'!E$2,FALSE),0)</f>
        <v>0</v>
      </c>
      <c r="E702" s="3">
        <f>IFERROR(VLOOKUP($A702,'indicadores propios'!$A$4:$I$2026,'indicadores propios'!F$2,FALSE),0)</f>
        <v>0</v>
      </c>
      <c r="F702" s="3">
        <f>IFERROR(VLOOKUP($A702,'indicadores propios'!$A$4:$I$2026,'indicadores propios'!G$2,FALSE),0)</f>
        <v>0</v>
      </c>
      <c r="G702" s="3">
        <f>IFERROR(VLOOKUP($A702,'indicadores propios'!$A$4:$I$2026,'indicadores propios'!H$2,FALSE),0)</f>
        <v>0</v>
      </c>
      <c r="H702" s="3">
        <f>IFERROR(VLOOKUP($A702,'indicadores propios'!$A$4:$I$2026,'indicadores propios'!I$2,FALSE),0)</f>
        <v>0</v>
      </c>
    </row>
    <row r="703" spans="1:8" x14ac:dyDescent="0.3">
      <c r="A703" s="5">
        <v>171505</v>
      </c>
      <c r="B703" s="4" t="s">
        <v>508</v>
      </c>
      <c r="C703" s="3">
        <f>IFERROR(VLOOKUP($A703,'indicadores propios'!$A$4:$I$2026,'indicadores propios'!D$2,FALSE),0)</f>
        <v>0</v>
      </c>
      <c r="D703" s="3">
        <f>IFERROR(VLOOKUP($A703,'indicadores propios'!$A$4:$I$2026,'indicadores propios'!E$2,FALSE),0)</f>
        <v>0</v>
      </c>
      <c r="E703" s="3">
        <f>IFERROR(VLOOKUP($A703,'indicadores propios'!$A$4:$I$2026,'indicadores propios'!F$2,FALSE),0)</f>
        <v>0</v>
      </c>
      <c r="F703" s="3">
        <f>IFERROR(VLOOKUP($A703,'indicadores propios'!$A$4:$I$2026,'indicadores propios'!G$2,FALSE),0)</f>
        <v>0</v>
      </c>
      <c r="G703" s="3">
        <f>IFERROR(VLOOKUP($A703,'indicadores propios'!$A$4:$I$2026,'indicadores propios'!H$2,FALSE),0)</f>
        <v>0</v>
      </c>
      <c r="H703" s="3">
        <f>IFERROR(VLOOKUP($A703,'indicadores propios'!$A$4:$I$2026,'indicadores propios'!I$2,FALSE),0)</f>
        <v>0</v>
      </c>
    </row>
    <row r="704" spans="1:8" x14ac:dyDescent="0.3">
      <c r="A704" s="5">
        <v>171510</v>
      </c>
      <c r="B704" s="4" t="s">
        <v>571</v>
      </c>
      <c r="C704" s="3">
        <f>IFERROR(VLOOKUP($A704,'indicadores propios'!$A$4:$I$2026,'indicadores propios'!D$2,FALSE),0)</f>
        <v>0</v>
      </c>
      <c r="D704" s="3">
        <f>IFERROR(VLOOKUP($A704,'indicadores propios'!$A$4:$I$2026,'indicadores propios'!E$2,FALSE),0)</f>
        <v>0</v>
      </c>
      <c r="E704" s="3">
        <f>IFERROR(VLOOKUP($A704,'indicadores propios'!$A$4:$I$2026,'indicadores propios'!F$2,FALSE),0)</f>
        <v>0</v>
      </c>
      <c r="F704" s="3">
        <f>IFERROR(VLOOKUP($A704,'indicadores propios'!$A$4:$I$2026,'indicadores propios'!G$2,FALSE),0)</f>
        <v>0</v>
      </c>
      <c r="G704" s="3">
        <f>IFERROR(VLOOKUP($A704,'indicadores propios'!$A$4:$I$2026,'indicadores propios'!H$2,FALSE),0)</f>
        <v>0</v>
      </c>
      <c r="H704" s="3">
        <f>IFERROR(VLOOKUP($A704,'indicadores propios'!$A$4:$I$2026,'indicadores propios'!I$2,FALSE),0)</f>
        <v>0</v>
      </c>
    </row>
    <row r="705" spans="1:8" x14ac:dyDescent="0.3">
      <c r="A705" s="5">
        <v>171599</v>
      </c>
      <c r="B705" s="4" t="s">
        <v>1089</v>
      </c>
      <c r="C705" s="3">
        <f>IFERROR(VLOOKUP($A705,'indicadores propios'!$A$4:$I$2026,'indicadores propios'!D$2,FALSE),0)</f>
        <v>0</v>
      </c>
      <c r="D705" s="3">
        <f>IFERROR(VLOOKUP($A705,'indicadores propios'!$A$4:$I$2026,'indicadores propios'!E$2,FALSE),0)</f>
        <v>0</v>
      </c>
      <c r="E705" s="3">
        <f>IFERROR(VLOOKUP($A705,'indicadores propios'!$A$4:$I$2026,'indicadores propios'!F$2,FALSE),0)</f>
        <v>0</v>
      </c>
      <c r="F705" s="3">
        <f>IFERROR(VLOOKUP($A705,'indicadores propios'!$A$4:$I$2026,'indicadores propios'!G$2,FALSE),0)</f>
        <v>0</v>
      </c>
      <c r="G705" s="3">
        <f>IFERROR(VLOOKUP($A705,'indicadores propios'!$A$4:$I$2026,'indicadores propios'!H$2,FALSE),0)</f>
        <v>0</v>
      </c>
      <c r="H705" s="3">
        <f>IFERROR(VLOOKUP($A705,'indicadores propios'!$A$4:$I$2026,'indicadores propios'!I$2,FALSE),0)</f>
        <v>0</v>
      </c>
    </row>
    <row r="706" spans="1:8" x14ac:dyDescent="0.3">
      <c r="A706" s="5">
        <v>180000</v>
      </c>
      <c r="B706" s="4" t="s">
        <v>1088</v>
      </c>
      <c r="C706" s="3">
        <f>IFERROR(VLOOKUP($A706,'indicadores propios'!$A$4:$I$2026,'indicadores propios'!D$2,FALSE),0)</f>
        <v>0</v>
      </c>
      <c r="D706" s="3">
        <f>IFERROR(VLOOKUP($A706,'indicadores propios'!$A$4:$I$2026,'indicadores propios'!E$2,FALSE),0)</f>
        <v>0</v>
      </c>
      <c r="E706" s="3">
        <f>IFERROR(VLOOKUP($A706,'indicadores propios'!$A$4:$I$2026,'indicadores propios'!F$2,FALSE),0)</f>
        <v>0</v>
      </c>
      <c r="F706" s="3">
        <f>IFERROR(VLOOKUP($A706,'indicadores propios'!$A$4:$I$2026,'indicadores propios'!G$2,FALSE),0)</f>
        <v>0</v>
      </c>
      <c r="G706" s="3">
        <f>IFERROR(VLOOKUP($A706,'indicadores propios'!$A$4:$I$2026,'indicadores propios'!H$2,FALSE),0)</f>
        <v>0</v>
      </c>
      <c r="H706" s="3">
        <f>IFERROR(VLOOKUP($A706,'indicadores propios'!$A$4:$I$2026,'indicadores propios'!I$2,FALSE),0)</f>
        <v>0</v>
      </c>
    </row>
    <row r="707" spans="1:8" x14ac:dyDescent="0.3">
      <c r="A707" s="5">
        <v>180500</v>
      </c>
      <c r="B707" s="4" t="s">
        <v>1087</v>
      </c>
      <c r="C707" s="3">
        <f>IFERROR(VLOOKUP($A707,'indicadores propios'!$A$4:$I$2026,'indicadores propios'!D$2,FALSE),0)</f>
        <v>0</v>
      </c>
      <c r="D707" s="3">
        <f>IFERROR(VLOOKUP($A707,'indicadores propios'!$A$4:$I$2026,'indicadores propios'!E$2,FALSE),0)</f>
        <v>0</v>
      </c>
      <c r="E707" s="3">
        <f>IFERROR(VLOOKUP($A707,'indicadores propios'!$A$4:$I$2026,'indicadores propios'!F$2,FALSE),0)</f>
        <v>0</v>
      </c>
      <c r="F707" s="3">
        <f>IFERROR(VLOOKUP($A707,'indicadores propios'!$A$4:$I$2026,'indicadores propios'!G$2,FALSE),0)</f>
        <v>0</v>
      </c>
      <c r="G707" s="3">
        <f>IFERROR(VLOOKUP($A707,'indicadores propios'!$A$4:$I$2026,'indicadores propios'!H$2,FALSE),0)</f>
        <v>0</v>
      </c>
      <c r="H707" s="3">
        <f>IFERROR(VLOOKUP($A707,'indicadores propios'!$A$4:$I$2026,'indicadores propios'!I$2,FALSE),0)</f>
        <v>0</v>
      </c>
    </row>
    <row r="708" spans="1:8" x14ac:dyDescent="0.3">
      <c r="A708" s="5">
        <v>181000</v>
      </c>
      <c r="B708" s="4" t="s">
        <v>1086</v>
      </c>
      <c r="C708" s="3">
        <f>IFERROR(VLOOKUP($A708,'indicadores propios'!$A$4:$I$2026,'indicadores propios'!D$2,FALSE),0)</f>
        <v>0</v>
      </c>
      <c r="D708" s="3">
        <f>IFERROR(VLOOKUP($A708,'indicadores propios'!$A$4:$I$2026,'indicadores propios'!E$2,FALSE),0)</f>
        <v>0</v>
      </c>
      <c r="E708" s="3">
        <f>IFERROR(VLOOKUP($A708,'indicadores propios'!$A$4:$I$2026,'indicadores propios'!F$2,FALSE),0)</f>
        <v>0</v>
      </c>
      <c r="F708" s="3">
        <f>IFERROR(VLOOKUP($A708,'indicadores propios'!$A$4:$I$2026,'indicadores propios'!G$2,FALSE),0)</f>
        <v>0</v>
      </c>
      <c r="G708" s="3">
        <f>IFERROR(VLOOKUP($A708,'indicadores propios'!$A$4:$I$2026,'indicadores propios'!H$2,FALSE),0)</f>
        <v>0</v>
      </c>
      <c r="H708" s="3">
        <f>IFERROR(VLOOKUP($A708,'indicadores propios'!$A$4:$I$2026,'indicadores propios'!I$2,FALSE),0)</f>
        <v>0</v>
      </c>
    </row>
    <row r="709" spans="1:8" x14ac:dyDescent="0.3">
      <c r="A709" s="5">
        <v>181500</v>
      </c>
      <c r="B709" s="4" t="s">
        <v>1085</v>
      </c>
      <c r="C709" s="3">
        <f>IFERROR(VLOOKUP($A709,'indicadores propios'!$A$4:$I$2026,'indicadores propios'!D$2,FALSE),0)</f>
        <v>0</v>
      </c>
      <c r="D709" s="3">
        <f>IFERROR(VLOOKUP($A709,'indicadores propios'!$A$4:$I$2026,'indicadores propios'!E$2,FALSE),0)</f>
        <v>0</v>
      </c>
      <c r="E709" s="3">
        <f>IFERROR(VLOOKUP($A709,'indicadores propios'!$A$4:$I$2026,'indicadores propios'!F$2,FALSE),0)</f>
        <v>0</v>
      </c>
      <c r="F709" s="3">
        <f>IFERROR(VLOOKUP($A709,'indicadores propios'!$A$4:$I$2026,'indicadores propios'!G$2,FALSE),0)</f>
        <v>0</v>
      </c>
      <c r="G709" s="3">
        <f>IFERROR(VLOOKUP($A709,'indicadores propios'!$A$4:$I$2026,'indicadores propios'!H$2,FALSE),0)</f>
        <v>0</v>
      </c>
      <c r="H709" s="3">
        <f>IFERROR(VLOOKUP($A709,'indicadores propios'!$A$4:$I$2026,'indicadores propios'!I$2,FALSE),0)</f>
        <v>0</v>
      </c>
    </row>
    <row r="710" spans="1:8" x14ac:dyDescent="0.3">
      <c r="A710" s="5">
        <v>182000</v>
      </c>
      <c r="B710" s="4" t="s">
        <v>1084</v>
      </c>
      <c r="C710" s="3">
        <f>IFERROR(VLOOKUP($A710,'indicadores propios'!$A$4:$I$2026,'indicadores propios'!D$2,FALSE),0)</f>
        <v>0</v>
      </c>
      <c r="D710" s="3">
        <f>IFERROR(VLOOKUP($A710,'indicadores propios'!$A$4:$I$2026,'indicadores propios'!E$2,FALSE),0)</f>
        <v>0</v>
      </c>
      <c r="E710" s="3">
        <f>IFERROR(VLOOKUP($A710,'indicadores propios'!$A$4:$I$2026,'indicadores propios'!F$2,FALSE),0)</f>
        <v>0</v>
      </c>
      <c r="F710" s="3">
        <f>IFERROR(VLOOKUP($A710,'indicadores propios'!$A$4:$I$2026,'indicadores propios'!G$2,FALSE),0)</f>
        <v>0</v>
      </c>
      <c r="G710" s="3">
        <f>IFERROR(VLOOKUP($A710,'indicadores propios'!$A$4:$I$2026,'indicadores propios'!H$2,FALSE),0)</f>
        <v>0</v>
      </c>
      <c r="H710" s="3">
        <f>IFERROR(VLOOKUP($A710,'indicadores propios'!$A$4:$I$2026,'indicadores propios'!I$2,FALSE),0)</f>
        <v>0</v>
      </c>
    </row>
    <row r="711" spans="1:8" x14ac:dyDescent="0.3">
      <c r="A711" s="5">
        <v>182100</v>
      </c>
      <c r="B711" s="4" t="s">
        <v>1083</v>
      </c>
      <c r="C711" s="3">
        <f>IFERROR(VLOOKUP($A711,'indicadores propios'!$A$4:$I$2026,'indicadores propios'!D$2,FALSE),0)</f>
        <v>0</v>
      </c>
      <c r="D711" s="3">
        <f>IFERROR(VLOOKUP($A711,'indicadores propios'!$A$4:$I$2026,'indicadores propios'!E$2,FALSE),0)</f>
        <v>0</v>
      </c>
      <c r="E711" s="3">
        <f>IFERROR(VLOOKUP($A711,'indicadores propios'!$A$4:$I$2026,'indicadores propios'!F$2,FALSE),0)</f>
        <v>0</v>
      </c>
      <c r="F711" s="3">
        <f>IFERROR(VLOOKUP($A711,'indicadores propios'!$A$4:$I$2026,'indicadores propios'!G$2,FALSE),0)</f>
        <v>0</v>
      </c>
      <c r="G711" s="3">
        <f>IFERROR(VLOOKUP($A711,'indicadores propios'!$A$4:$I$2026,'indicadores propios'!H$2,FALSE),0)</f>
        <v>0</v>
      </c>
      <c r="H711" s="3">
        <f>IFERROR(VLOOKUP($A711,'indicadores propios'!$A$4:$I$2026,'indicadores propios'!I$2,FALSE),0)</f>
        <v>0</v>
      </c>
    </row>
    <row r="712" spans="1:8" x14ac:dyDescent="0.3">
      <c r="A712" s="5">
        <v>182500</v>
      </c>
      <c r="B712" s="4" t="s">
        <v>1082</v>
      </c>
      <c r="C712" s="3">
        <f>IFERROR(VLOOKUP($A712,'indicadores propios'!$A$4:$I$2026,'indicadores propios'!D$2,FALSE),0)</f>
        <v>0</v>
      </c>
      <c r="D712" s="3">
        <f>IFERROR(VLOOKUP($A712,'indicadores propios'!$A$4:$I$2026,'indicadores propios'!E$2,FALSE),0)</f>
        <v>0</v>
      </c>
      <c r="E712" s="3">
        <f>IFERROR(VLOOKUP($A712,'indicadores propios'!$A$4:$I$2026,'indicadores propios'!F$2,FALSE),0)</f>
        <v>0</v>
      </c>
      <c r="F712" s="3">
        <f>IFERROR(VLOOKUP($A712,'indicadores propios'!$A$4:$I$2026,'indicadores propios'!G$2,FALSE),0)</f>
        <v>0</v>
      </c>
      <c r="G712" s="3">
        <f>IFERROR(VLOOKUP($A712,'indicadores propios'!$A$4:$I$2026,'indicadores propios'!H$2,FALSE),0)</f>
        <v>0</v>
      </c>
      <c r="H712" s="3">
        <f>IFERROR(VLOOKUP($A712,'indicadores propios'!$A$4:$I$2026,'indicadores propios'!I$2,FALSE),0)</f>
        <v>0</v>
      </c>
    </row>
    <row r="713" spans="1:8" x14ac:dyDescent="0.3">
      <c r="A713" s="5">
        <v>189900</v>
      </c>
      <c r="B713" s="4" t="s">
        <v>1081</v>
      </c>
      <c r="C713" s="3">
        <f>IFERROR(VLOOKUP($A713,'indicadores propios'!$A$4:$I$2026,'indicadores propios'!D$2,FALSE),0)</f>
        <v>0</v>
      </c>
      <c r="D713" s="3">
        <f>IFERROR(VLOOKUP($A713,'indicadores propios'!$A$4:$I$2026,'indicadores propios'!E$2,FALSE),0)</f>
        <v>0</v>
      </c>
      <c r="E713" s="3">
        <f>IFERROR(VLOOKUP($A713,'indicadores propios'!$A$4:$I$2026,'indicadores propios'!F$2,FALSE),0)</f>
        <v>0</v>
      </c>
      <c r="F713" s="3">
        <f>IFERROR(VLOOKUP($A713,'indicadores propios'!$A$4:$I$2026,'indicadores propios'!G$2,FALSE),0)</f>
        <v>0</v>
      </c>
      <c r="G713" s="3">
        <f>IFERROR(VLOOKUP($A713,'indicadores propios'!$A$4:$I$2026,'indicadores propios'!H$2,FALSE),0)</f>
        <v>0</v>
      </c>
      <c r="H713" s="3">
        <f>IFERROR(VLOOKUP($A713,'indicadores propios'!$A$4:$I$2026,'indicadores propios'!I$2,FALSE),0)</f>
        <v>0</v>
      </c>
    </row>
    <row r="714" spans="1:8" x14ac:dyDescent="0.3">
      <c r="A714" s="5">
        <v>190000</v>
      </c>
      <c r="B714" s="4" t="s">
        <v>1080</v>
      </c>
      <c r="C714" s="3">
        <f>IFERROR(VLOOKUP($A714,'indicadores propios'!$A$4:$I$2026,'indicadores propios'!D$2,FALSE),0)</f>
        <v>7657880</v>
      </c>
      <c r="D714" s="3">
        <f>IFERROR(VLOOKUP($A714,'indicadores propios'!$A$4:$I$2026,'indicadores propios'!E$2,FALSE),0)</f>
        <v>5743400</v>
      </c>
      <c r="E714" s="3">
        <f>IFERROR(VLOOKUP($A714,'indicadores propios'!$A$4:$I$2026,'indicadores propios'!F$2,FALSE),0)</f>
        <v>3828928</v>
      </c>
      <c r="F714" s="3">
        <f>IFERROR(VLOOKUP($A714,'indicadores propios'!$A$4:$I$2026,'indicadores propios'!G$2,FALSE),0)</f>
        <v>1914462</v>
      </c>
      <c r="G714" s="3">
        <f>IFERROR(VLOOKUP($A714,'indicadores propios'!$A$4:$I$2026,'indicadores propios'!H$2,FALSE),0)</f>
        <v>0</v>
      </c>
      <c r="H714" s="3">
        <f>IFERROR(VLOOKUP($A714,'indicadores propios'!$A$4:$I$2026,'indicadores propios'!I$2,FALSE),0)</f>
        <v>0</v>
      </c>
    </row>
    <row r="715" spans="1:8" x14ac:dyDescent="0.3">
      <c r="A715" s="5">
        <v>190400</v>
      </c>
      <c r="B715" s="4" t="s">
        <v>882</v>
      </c>
      <c r="C715" s="3">
        <f>IFERROR(VLOOKUP($A715,'indicadores propios'!$A$4:$I$2026,'indicadores propios'!D$2,FALSE),0)</f>
        <v>0</v>
      </c>
      <c r="D715" s="3">
        <f>IFERROR(VLOOKUP($A715,'indicadores propios'!$A$4:$I$2026,'indicadores propios'!E$2,FALSE),0)</f>
        <v>0</v>
      </c>
      <c r="E715" s="3">
        <f>IFERROR(VLOOKUP($A715,'indicadores propios'!$A$4:$I$2026,'indicadores propios'!F$2,FALSE),0)</f>
        <v>0</v>
      </c>
      <c r="F715" s="3">
        <f>IFERROR(VLOOKUP($A715,'indicadores propios'!$A$4:$I$2026,'indicadores propios'!G$2,FALSE),0)</f>
        <v>0</v>
      </c>
      <c r="G715" s="3">
        <f>IFERROR(VLOOKUP($A715,'indicadores propios'!$A$4:$I$2026,'indicadores propios'!H$2,FALSE),0)</f>
        <v>0</v>
      </c>
      <c r="H715" s="3">
        <f>IFERROR(VLOOKUP($A715,'indicadores propios'!$A$4:$I$2026,'indicadores propios'!I$2,FALSE),0)</f>
        <v>0</v>
      </c>
    </row>
    <row r="716" spans="1:8" x14ac:dyDescent="0.3">
      <c r="A716" s="5">
        <v>190405</v>
      </c>
      <c r="B716" s="4" t="s">
        <v>1079</v>
      </c>
      <c r="C716" s="3">
        <f>IFERROR(VLOOKUP($A716,'indicadores propios'!$A$4:$I$2026,'indicadores propios'!D$2,FALSE),0)</f>
        <v>0</v>
      </c>
      <c r="D716" s="3">
        <f>IFERROR(VLOOKUP($A716,'indicadores propios'!$A$4:$I$2026,'indicadores propios'!E$2,FALSE),0)</f>
        <v>0</v>
      </c>
      <c r="E716" s="3">
        <f>IFERROR(VLOOKUP($A716,'indicadores propios'!$A$4:$I$2026,'indicadores propios'!F$2,FALSE),0)</f>
        <v>0</v>
      </c>
      <c r="F716" s="3">
        <f>IFERROR(VLOOKUP($A716,'indicadores propios'!$A$4:$I$2026,'indicadores propios'!G$2,FALSE),0)</f>
        <v>0</v>
      </c>
      <c r="G716" s="3">
        <f>IFERROR(VLOOKUP($A716,'indicadores propios'!$A$4:$I$2026,'indicadores propios'!H$2,FALSE),0)</f>
        <v>0</v>
      </c>
      <c r="H716" s="3">
        <f>IFERROR(VLOOKUP($A716,'indicadores propios'!$A$4:$I$2026,'indicadores propios'!I$2,FALSE),0)</f>
        <v>0</v>
      </c>
    </row>
    <row r="717" spans="1:8" x14ac:dyDescent="0.3">
      <c r="A717" s="5">
        <v>190410</v>
      </c>
      <c r="B717" s="4" t="s">
        <v>1078</v>
      </c>
      <c r="C717" s="3">
        <f>IFERROR(VLOOKUP($A717,'indicadores propios'!$A$4:$I$2026,'indicadores propios'!D$2,FALSE),0)</f>
        <v>0</v>
      </c>
      <c r="D717" s="3">
        <f>IFERROR(VLOOKUP($A717,'indicadores propios'!$A$4:$I$2026,'indicadores propios'!E$2,FALSE),0)</f>
        <v>0</v>
      </c>
      <c r="E717" s="3">
        <f>IFERROR(VLOOKUP($A717,'indicadores propios'!$A$4:$I$2026,'indicadores propios'!F$2,FALSE),0)</f>
        <v>0</v>
      </c>
      <c r="F717" s="3">
        <f>IFERROR(VLOOKUP($A717,'indicadores propios'!$A$4:$I$2026,'indicadores propios'!G$2,FALSE),0)</f>
        <v>0</v>
      </c>
      <c r="G717" s="3">
        <f>IFERROR(VLOOKUP($A717,'indicadores propios'!$A$4:$I$2026,'indicadores propios'!H$2,FALSE),0)</f>
        <v>0</v>
      </c>
      <c r="H717" s="3">
        <f>IFERROR(VLOOKUP($A717,'indicadores propios'!$A$4:$I$2026,'indicadores propios'!I$2,FALSE),0)</f>
        <v>0</v>
      </c>
    </row>
    <row r="718" spans="1:8" x14ac:dyDescent="0.3">
      <c r="A718" s="5">
        <v>190415</v>
      </c>
      <c r="B718" s="4" t="s">
        <v>1077</v>
      </c>
      <c r="C718" s="3">
        <f>IFERROR(VLOOKUP($A718,'indicadores propios'!$A$4:$I$2026,'indicadores propios'!D$2,FALSE),0)</f>
        <v>0</v>
      </c>
      <c r="D718" s="3">
        <f>IFERROR(VLOOKUP($A718,'indicadores propios'!$A$4:$I$2026,'indicadores propios'!E$2,FALSE),0)</f>
        <v>0</v>
      </c>
      <c r="E718" s="3">
        <f>IFERROR(VLOOKUP($A718,'indicadores propios'!$A$4:$I$2026,'indicadores propios'!F$2,FALSE),0)</f>
        <v>0</v>
      </c>
      <c r="F718" s="3">
        <f>IFERROR(VLOOKUP($A718,'indicadores propios'!$A$4:$I$2026,'indicadores propios'!G$2,FALSE),0)</f>
        <v>0</v>
      </c>
      <c r="G718" s="3">
        <f>IFERROR(VLOOKUP($A718,'indicadores propios'!$A$4:$I$2026,'indicadores propios'!H$2,FALSE),0)</f>
        <v>0</v>
      </c>
      <c r="H718" s="3">
        <f>IFERROR(VLOOKUP($A718,'indicadores propios'!$A$4:$I$2026,'indicadores propios'!I$2,FALSE),0)</f>
        <v>0</v>
      </c>
    </row>
    <row r="719" spans="1:8" x14ac:dyDescent="0.3">
      <c r="A719" s="5">
        <v>190420</v>
      </c>
      <c r="B719" s="4" t="s">
        <v>1076</v>
      </c>
      <c r="C719" s="3">
        <f>IFERROR(VLOOKUP($A719,'indicadores propios'!$A$4:$I$2026,'indicadores propios'!D$2,FALSE),0)</f>
        <v>0</v>
      </c>
      <c r="D719" s="3">
        <f>IFERROR(VLOOKUP($A719,'indicadores propios'!$A$4:$I$2026,'indicadores propios'!E$2,FALSE),0)</f>
        <v>0</v>
      </c>
      <c r="E719" s="3">
        <f>IFERROR(VLOOKUP($A719,'indicadores propios'!$A$4:$I$2026,'indicadores propios'!F$2,FALSE),0)</f>
        <v>0</v>
      </c>
      <c r="F719" s="3">
        <f>IFERROR(VLOOKUP($A719,'indicadores propios'!$A$4:$I$2026,'indicadores propios'!G$2,FALSE),0)</f>
        <v>0</v>
      </c>
      <c r="G719" s="3">
        <f>IFERROR(VLOOKUP($A719,'indicadores propios'!$A$4:$I$2026,'indicadores propios'!H$2,FALSE),0)</f>
        <v>0</v>
      </c>
      <c r="H719" s="3">
        <f>IFERROR(VLOOKUP($A719,'indicadores propios'!$A$4:$I$2026,'indicadores propios'!I$2,FALSE),0)</f>
        <v>0</v>
      </c>
    </row>
    <row r="720" spans="1:8" x14ac:dyDescent="0.3">
      <c r="A720" s="5">
        <v>190425</v>
      </c>
      <c r="B720" s="4" t="s">
        <v>1075</v>
      </c>
      <c r="C720" s="3">
        <f>IFERROR(VLOOKUP($A720,'indicadores propios'!$A$4:$I$2026,'indicadores propios'!D$2,FALSE),0)</f>
        <v>0</v>
      </c>
      <c r="D720" s="3">
        <f>IFERROR(VLOOKUP($A720,'indicadores propios'!$A$4:$I$2026,'indicadores propios'!E$2,FALSE),0)</f>
        <v>0</v>
      </c>
      <c r="E720" s="3">
        <f>IFERROR(VLOOKUP($A720,'indicadores propios'!$A$4:$I$2026,'indicadores propios'!F$2,FALSE),0)</f>
        <v>0</v>
      </c>
      <c r="F720" s="3">
        <f>IFERROR(VLOOKUP($A720,'indicadores propios'!$A$4:$I$2026,'indicadores propios'!G$2,FALSE),0)</f>
        <v>0</v>
      </c>
      <c r="G720" s="3">
        <f>IFERROR(VLOOKUP($A720,'indicadores propios'!$A$4:$I$2026,'indicadores propios'!H$2,FALSE),0)</f>
        <v>0</v>
      </c>
      <c r="H720" s="3">
        <f>IFERROR(VLOOKUP($A720,'indicadores propios'!$A$4:$I$2026,'indicadores propios'!I$2,FALSE),0)</f>
        <v>0</v>
      </c>
    </row>
    <row r="721" spans="1:8" x14ac:dyDescent="0.3">
      <c r="A721" s="5">
        <v>190430</v>
      </c>
      <c r="B721" s="4" t="s">
        <v>1074</v>
      </c>
      <c r="C721" s="3">
        <f>IFERROR(VLOOKUP($A721,'indicadores propios'!$A$4:$I$2026,'indicadores propios'!D$2,FALSE),0)</f>
        <v>0</v>
      </c>
      <c r="D721" s="3">
        <f>IFERROR(VLOOKUP($A721,'indicadores propios'!$A$4:$I$2026,'indicadores propios'!E$2,FALSE),0)</f>
        <v>0</v>
      </c>
      <c r="E721" s="3">
        <f>IFERROR(VLOOKUP($A721,'indicadores propios'!$A$4:$I$2026,'indicadores propios'!F$2,FALSE),0)</f>
        <v>0</v>
      </c>
      <c r="F721" s="3">
        <f>IFERROR(VLOOKUP($A721,'indicadores propios'!$A$4:$I$2026,'indicadores propios'!G$2,FALSE),0)</f>
        <v>0</v>
      </c>
      <c r="G721" s="3">
        <f>IFERROR(VLOOKUP($A721,'indicadores propios'!$A$4:$I$2026,'indicadores propios'!H$2,FALSE),0)</f>
        <v>0</v>
      </c>
      <c r="H721" s="3">
        <f>IFERROR(VLOOKUP($A721,'indicadores propios'!$A$4:$I$2026,'indicadores propios'!I$2,FALSE),0)</f>
        <v>0</v>
      </c>
    </row>
    <row r="722" spans="1:8" x14ac:dyDescent="0.3">
      <c r="A722" s="5">
        <v>190435</v>
      </c>
      <c r="B722" s="4" t="s">
        <v>1073</v>
      </c>
      <c r="C722" s="3">
        <f>IFERROR(VLOOKUP($A722,'indicadores propios'!$A$4:$I$2026,'indicadores propios'!D$2,FALSE),0)</f>
        <v>0</v>
      </c>
      <c r="D722" s="3">
        <f>IFERROR(VLOOKUP($A722,'indicadores propios'!$A$4:$I$2026,'indicadores propios'!E$2,FALSE),0)</f>
        <v>0</v>
      </c>
      <c r="E722" s="3">
        <f>IFERROR(VLOOKUP($A722,'indicadores propios'!$A$4:$I$2026,'indicadores propios'!F$2,FALSE),0)</f>
        <v>0</v>
      </c>
      <c r="F722" s="3">
        <f>IFERROR(VLOOKUP($A722,'indicadores propios'!$A$4:$I$2026,'indicadores propios'!G$2,FALSE),0)</f>
        <v>0</v>
      </c>
      <c r="G722" s="3">
        <f>IFERROR(VLOOKUP($A722,'indicadores propios'!$A$4:$I$2026,'indicadores propios'!H$2,FALSE),0)</f>
        <v>0</v>
      </c>
      <c r="H722" s="3">
        <f>IFERROR(VLOOKUP($A722,'indicadores propios'!$A$4:$I$2026,'indicadores propios'!I$2,FALSE),0)</f>
        <v>0</v>
      </c>
    </row>
    <row r="723" spans="1:8" x14ac:dyDescent="0.3">
      <c r="A723" s="5">
        <v>190440</v>
      </c>
      <c r="B723" s="4" t="s">
        <v>1072</v>
      </c>
      <c r="C723" s="3">
        <f>IFERROR(VLOOKUP($A723,'indicadores propios'!$A$4:$I$2026,'indicadores propios'!D$2,FALSE),0)</f>
        <v>0</v>
      </c>
      <c r="D723" s="3">
        <f>IFERROR(VLOOKUP($A723,'indicadores propios'!$A$4:$I$2026,'indicadores propios'!E$2,FALSE),0)</f>
        <v>0</v>
      </c>
      <c r="E723" s="3">
        <f>IFERROR(VLOOKUP($A723,'indicadores propios'!$A$4:$I$2026,'indicadores propios'!F$2,FALSE),0)</f>
        <v>0</v>
      </c>
      <c r="F723" s="3">
        <f>IFERROR(VLOOKUP($A723,'indicadores propios'!$A$4:$I$2026,'indicadores propios'!G$2,FALSE),0)</f>
        <v>0</v>
      </c>
      <c r="G723" s="3">
        <f>IFERROR(VLOOKUP($A723,'indicadores propios'!$A$4:$I$2026,'indicadores propios'!H$2,FALSE),0)</f>
        <v>0</v>
      </c>
      <c r="H723" s="3">
        <f>IFERROR(VLOOKUP($A723,'indicadores propios'!$A$4:$I$2026,'indicadores propios'!I$2,FALSE),0)</f>
        <v>0</v>
      </c>
    </row>
    <row r="724" spans="1:8" x14ac:dyDescent="0.3">
      <c r="A724" s="5">
        <v>190495</v>
      </c>
      <c r="B724" s="4" t="s">
        <v>873</v>
      </c>
      <c r="C724" s="3">
        <f>IFERROR(VLOOKUP($A724,'indicadores propios'!$A$4:$I$2026,'indicadores propios'!D$2,FALSE),0)</f>
        <v>0</v>
      </c>
      <c r="D724" s="3">
        <f>IFERROR(VLOOKUP($A724,'indicadores propios'!$A$4:$I$2026,'indicadores propios'!E$2,FALSE),0)</f>
        <v>0</v>
      </c>
      <c r="E724" s="3">
        <f>IFERROR(VLOOKUP($A724,'indicadores propios'!$A$4:$I$2026,'indicadores propios'!F$2,FALSE),0)</f>
        <v>0</v>
      </c>
      <c r="F724" s="3">
        <f>IFERROR(VLOOKUP($A724,'indicadores propios'!$A$4:$I$2026,'indicadores propios'!G$2,FALSE),0)</f>
        <v>0</v>
      </c>
      <c r="G724" s="3">
        <f>IFERROR(VLOOKUP($A724,'indicadores propios'!$A$4:$I$2026,'indicadores propios'!H$2,FALSE),0)</f>
        <v>0</v>
      </c>
      <c r="H724" s="3">
        <f>IFERROR(VLOOKUP($A724,'indicadores propios'!$A$4:$I$2026,'indicadores propios'!I$2,FALSE),0)</f>
        <v>0</v>
      </c>
    </row>
    <row r="725" spans="1:8" x14ac:dyDescent="0.3">
      <c r="A725" s="5">
        <v>190500</v>
      </c>
      <c r="B725" s="4" t="s">
        <v>1071</v>
      </c>
      <c r="C725" s="3">
        <f>IFERROR(VLOOKUP($A725,'indicadores propios'!$A$4:$I$2026,'indicadores propios'!D$2,FALSE),0)</f>
        <v>0</v>
      </c>
      <c r="D725" s="3">
        <f>IFERROR(VLOOKUP($A725,'indicadores propios'!$A$4:$I$2026,'indicadores propios'!E$2,FALSE),0)</f>
        <v>0</v>
      </c>
      <c r="E725" s="3">
        <f>IFERROR(VLOOKUP($A725,'indicadores propios'!$A$4:$I$2026,'indicadores propios'!F$2,FALSE),0)</f>
        <v>0</v>
      </c>
      <c r="F725" s="3">
        <f>IFERROR(VLOOKUP($A725,'indicadores propios'!$A$4:$I$2026,'indicadores propios'!G$2,FALSE),0)</f>
        <v>0</v>
      </c>
      <c r="G725" s="3">
        <f>IFERROR(VLOOKUP($A725,'indicadores propios'!$A$4:$I$2026,'indicadores propios'!H$2,FALSE),0)</f>
        <v>0</v>
      </c>
      <c r="H725" s="3">
        <f>IFERROR(VLOOKUP($A725,'indicadores propios'!$A$4:$I$2026,'indicadores propios'!I$2,FALSE),0)</f>
        <v>0</v>
      </c>
    </row>
    <row r="726" spans="1:8" x14ac:dyDescent="0.3">
      <c r="A726" s="5">
        <v>190505</v>
      </c>
      <c r="B726" s="4" t="s">
        <v>867</v>
      </c>
      <c r="C726" s="3">
        <f>IFERROR(VLOOKUP($A726,'indicadores propios'!$A$4:$I$2026,'indicadores propios'!D$2,FALSE),0)</f>
        <v>0</v>
      </c>
      <c r="D726" s="3">
        <f>IFERROR(VLOOKUP($A726,'indicadores propios'!$A$4:$I$2026,'indicadores propios'!E$2,FALSE),0)</f>
        <v>0</v>
      </c>
      <c r="E726" s="3">
        <f>IFERROR(VLOOKUP($A726,'indicadores propios'!$A$4:$I$2026,'indicadores propios'!F$2,FALSE),0)</f>
        <v>0</v>
      </c>
      <c r="F726" s="3">
        <f>IFERROR(VLOOKUP($A726,'indicadores propios'!$A$4:$I$2026,'indicadores propios'!G$2,FALSE),0)</f>
        <v>0</v>
      </c>
      <c r="G726" s="3">
        <f>IFERROR(VLOOKUP($A726,'indicadores propios'!$A$4:$I$2026,'indicadores propios'!H$2,FALSE),0)</f>
        <v>0</v>
      </c>
      <c r="H726" s="3">
        <f>IFERROR(VLOOKUP($A726,'indicadores propios'!$A$4:$I$2026,'indicadores propios'!I$2,FALSE),0)</f>
        <v>0</v>
      </c>
    </row>
    <row r="727" spans="1:8" x14ac:dyDescent="0.3">
      <c r="A727" s="5">
        <v>190510</v>
      </c>
      <c r="B727" s="4" t="s">
        <v>449</v>
      </c>
      <c r="C727" s="3">
        <f>IFERROR(VLOOKUP($A727,'indicadores propios'!$A$4:$I$2026,'indicadores propios'!D$2,FALSE),0)</f>
        <v>0</v>
      </c>
      <c r="D727" s="3">
        <f>IFERROR(VLOOKUP($A727,'indicadores propios'!$A$4:$I$2026,'indicadores propios'!E$2,FALSE),0)</f>
        <v>0</v>
      </c>
      <c r="E727" s="3">
        <f>IFERROR(VLOOKUP($A727,'indicadores propios'!$A$4:$I$2026,'indicadores propios'!F$2,FALSE),0)</f>
        <v>0</v>
      </c>
      <c r="F727" s="3">
        <f>IFERROR(VLOOKUP($A727,'indicadores propios'!$A$4:$I$2026,'indicadores propios'!G$2,FALSE),0)</f>
        <v>0</v>
      </c>
      <c r="G727" s="3">
        <f>IFERROR(VLOOKUP($A727,'indicadores propios'!$A$4:$I$2026,'indicadores propios'!H$2,FALSE),0)</f>
        <v>0</v>
      </c>
      <c r="H727" s="3">
        <f>IFERROR(VLOOKUP($A727,'indicadores propios'!$A$4:$I$2026,'indicadores propios'!I$2,FALSE),0)</f>
        <v>0</v>
      </c>
    </row>
    <row r="728" spans="1:8" x14ac:dyDescent="0.3">
      <c r="A728" s="5">
        <v>190515</v>
      </c>
      <c r="B728" s="4" t="s">
        <v>451</v>
      </c>
      <c r="C728" s="3">
        <f>IFERROR(VLOOKUP($A728,'indicadores propios'!$A$4:$I$2026,'indicadores propios'!D$2,FALSE),0)</f>
        <v>0</v>
      </c>
      <c r="D728" s="3">
        <f>IFERROR(VLOOKUP($A728,'indicadores propios'!$A$4:$I$2026,'indicadores propios'!E$2,FALSE),0)</f>
        <v>0</v>
      </c>
      <c r="E728" s="3">
        <f>IFERROR(VLOOKUP($A728,'indicadores propios'!$A$4:$I$2026,'indicadores propios'!F$2,FALSE),0)</f>
        <v>0</v>
      </c>
      <c r="F728" s="3">
        <f>IFERROR(VLOOKUP($A728,'indicadores propios'!$A$4:$I$2026,'indicadores propios'!G$2,FALSE),0)</f>
        <v>0</v>
      </c>
      <c r="G728" s="3">
        <f>IFERROR(VLOOKUP($A728,'indicadores propios'!$A$4:$I$2026,'indicadores propios'!H$2,FALSE),0)</f>
        <v>0</v>
      </c>
      <c r="H728" s="3">
        <f>IFERROR(VLOOKUP($A728,'indicadores propios'!$A$4:$I$2026,'indicadores propios'!I$2,FALSE),0)</f>
        <v>0</v>
      </c>
    </row>
    <row r="729" spans="1:8" x14ac:dyDescent="0.3">
      <c r="A729" s="5">
        <v>190520</v>
      </c>
      <c r="B729" s="4" t="s">
        <v>483</v>
      </c>
      <c r="C729" s="3">
        <f>IFERROR(VLOOKUP($A729,'indicadores propios'!$A$4:$I$2026,'indicadores propios'!D$2,FALSE),0)</f>
        <v>0</v>
      </c>
      <c r="D729" s="3">
        <f>IFERROR(VLOOKUP($A729,'indicadores propios'!$A$4:$I$2026,'indicadores propios'!E$2,FALSE),0)</f>
        <v>0</v>
      </c>
      <c r="E729" s="3">
        <f>IFERROR(VLOOKUP($A729,'indicadores propios'!$A$4:$I$2026,'indicadores propios'!F$2,FALSE),0)</f>
        <v>0</v>
      </c>
      <c r="F729" s="3">
        <f>IFERROR(VLOOKUP($A729,'indicadores propios'!$A$4:$I$2026,'indicadores propios'!G$2,FALSE),0)</f>
        <v>0</v>
      </c>
      <c r="G729" s="3">
        <f>IFERROR(VLOOKUP($A729,'indicadores propios'!$A$4:$I$2026,'indicadores propios'!H$2,FALSE),0)</f>
        <v>0</v>
      </c>
      <c r="H729" s="3">
        <f>IFERROR(VLOOKUP($A729,'indicadores propios'!$A$4:$I$2026,'indicadores propios'!I$2,FALSE),0)</f>
        <v>0</v>
      </c>
    </row>
    <row r="730" spans="1:8" x14ac:dyDescent="0.3">
      <c r="A730" s="5">
        <v>190595</v>
      </c>
      <c r="B730" s="4" t="s">
        <v>1066</v>
      </c>
      <c r="C730" s="3">
        <f>IFERROR(VLOOKUP($A730,'indicadores propios'!$A$4:$I$2026,'indicadores propios'!D$2,FALSE),0)</f>
        <v>0</v>
      </c>
      <c r="D730" s="3">
        <f>IFERROR(VLOOKUP($A730,'indicadores propios'!$A$4:$I$2026,'indicadores propios'!E$2,FALSE),0)</f>
        <v>0</v>
      </c>
      <c r="E730" s="3">
        <f>IFERROR(VLOOKUP($A730,'indicadores propios'!$A$4:$I$2026,'indicadores propios'!F$2,FALSE),0)</f>
        <v>0</v>
      </c>
      <c r="F730" s="3">
        <f>IFERROR(VLOOKUP($A730,'indicadores propios'!$A$4:$I$2026,'indicadores propios'!G$2,FALSE),0)</f>
        <v>0</v>
      </c>
      <c r="G730" s="3">
        <f>IFERROR(VLOOKUP($A730,'indicadores propios'!$A$4:$I$2026,'indicadores propios'!H$2,FALSE),0)</f>
        <v>0</v>
      </c>
      <c r="H730" s="3">
        <f>IFERROR(VLOOKUP($A730,'indicadores propios'!$A$4:$I$2026,'indicadores propios'!I$2,FALSE),0)</f>
        <v>0</v>
      </c>
    </row>
    <row r="731" spans="1:8" x14ac:dyDescent="0.3">
      <c r="A731" s="5">
        <v>191000</v>
      </c>
      <c r="B731" s="4" t="s">
        <v>1070</v>
      </c>
      <c r="C731" s="3">
        <f>IFERROR(VLOOKUP($A731,'indicadores propios'!$A$4:$I$2026,'indicadores propios'!D$2,FALSE),0)</f>
        <v>7657880</v>
      </c>
      <c r="D731" s="3">
        <f>IFERROR(VLOOKUP($A731,'indicadores propios'!$A$4:$I$2026,'indicadores propios'!E$2,FALSE),0)</f>
        <v>5743400</v>
      </c>
      <c r="E731" s="3">
        <f>IFERROR(VLOOKUP($A731,'indicadores propios'!$A$4:$I$2026,'indicadores propios'!F$2,FALSE),0)</f>
        <v>3828928</v>
      </c>
      <c r="F731" s="3">
        <f>IFERROR(VLOOKUP($A731,'indicadores propios'!$A$4:$I$2026,'indicadores propios'!G$2,FALSE),0)</f>
        <v>1914462</v>
      </c>
      <c r="G731" s="3">
        <f>IFERROR(VLOOKUP($A731,'indicadores propios'!$A$4:$I$2026,'indicadores propios'!H$2,FALSE),0)</f>
        <v>0</v>
      </c>
      <c r="H731" s="3">
        <f>IFERROR(VLOOKUP($A731,'indicadores propios'!$A$4:$I$2026,'indicadores propios'!I$2,FALSE),0)</f>
        <v>0</v>
      </c>
    </row>
    <row r="732" spans="1:8" x14ac:dyDescent="0.3">
      <c r="A732" s="5">
        <v>191005</v>
      </c>
      <c r="B732" s="4" t="s">
        <v>578</v>
      </c>
      <c r="C732" s="3">
        <f>IFERROR(VLOOKUP($A732,'indicadores propios'!$A$4:$I$2026,'indicadores propios'!D$2,FALSE),0)</f>
        <v>0</v>
      </c>
      <c r="D732" s="3">
        <f>IFERROR(VLOOKUP($A732,'indicadores propios'!$A$4:$I$2026,'indicadores propios'!E$2,FALSE),0)</f>
        <v>0</v>
      </c>
      <c r="E732" s="3">
        <f>IFERROR(VLOOKUP($A732,'indicadores propios'!$A$4:$I$2026,'indicadores propios'!F$2,FALSE),0)</f>
        <v>0</v>
      </c>
      <c r="F732" s="3">
        <f>IFERROR(VLOOKUP($A732,'indicadores propios'!$A$4:$I$2026,'indicadores propios'!G$2,FALSE),0)</f>
        <v>0</v>
      </c>
      <c r="G732" s="3">
        <f>IFERROR(VLOOKUP($A732,'indicadores propios'!$A$4:$I$2026,'indicadores propios'!H$2,FALSE),0)</f>
        <v>0</v>
      </c>
      <c r="H732" s="3">
        <f>IFERROR(VLOOKUP($A732,'indicadores propios'!$A$4:$I$2026,'indicadores propios'!I$2,FALSE),0)</f>
        <v>0</v>
      </c>
    </row>
    <row r="733" spans="1:8" x14ac:dyDescent="0.3">
      <c r="A733" s="5">
        <v>191010</v>
      </c>
      <c r="B733" s="4" t="s">
        <v>577</v>
      </c>
      <c r="C733" s="3">
        <f>IFERROR(VLOOKUP($A733,'indicadores propios'!$A$4:$I$2026,'indicadores propios'!D$2,FALSE),0)</f>
        <v>0</v>
      </c>
      <c r="D733" s="3">
        <f>IFERROR(VLOOKUP($A733,'indicadores propios'!$A$4:$I$2026,'indicadores propios'!E$2,FALSE),0)</f>
        <v>0</v>
      </c>
      <c r="E733" s="3">
        <f>IFERROR(VLOOKUP($A733,'indicadores propios'!$A$4:$I$2026,'indicadores propios'!F$2,FALSE),0)</f>
        <v>0</v>
      </c>
      <c r="F733" s="3">
        <f>IFERROR(VLOOKUP($A733,'indicadores propios'!$A$4:$I$2026,'indicadores propios'!G$2,FALSE),0)</f>
        <v>0</v>
      </c>
      <c r="G733" s="3">
        <f>IFERROR(VLOOKUP($A733,'indicadores propios'!$A$4:$I$2026,'indicadores propios'!H$2,FALSE),0)</f>
        <v>0</v>
      </c>
      <c r="H733" s="3">
        <f>IFERROR(VLOOKUP($A733,'indicadores propios'!$A$4:$I$2026,'indicadores propios'!I$2,FALSE),0)</f>
        <v>0</v>
      </c>
    </row>
    <row r="734" spans="1:8" x14ac:dyDescent="0.3">
      <c r="A734" s="5">
        <v>191020</v>
      </c>
      <c r="B734" s="4" t="s">
        <v>1069</v>
      </c>
      <c r="C734" s="3">
        <f>IFERROR(VLOOKUP($A734,'indicadores propios'!$A$4:$I$2026,'indicadores propios'!D$2,FALSE),0)</f>
        <v>0</v>
      </c>
      <c r="D734" s="3">
        <f>IFERROR(VLOOKUP($A734,'indicadores propios'!$A$4:$I$2026,'indicadores propios'!E$2,FALSE),0)</f>
        <v>0</v>
      </c>
      <c r="E734" s="3">
        <f>IFERROR(VLOOKUP($A734,'indicadores propios'!$A$4:$I$2026,'indicadores propios'!F$2,FALSE),0)</f>
        <v>0</v>
      </c>
      <c r="F734" s="3">
        <f>IFERROR(VLOOKUP($A734,'indicadores propios'!$A$4:$I$2026,'indicadores propios'!G$2,FALSE),0)</f>
        <v>0</v>
      </c>
      <c r="G734" s="3">
        <f>IFERROR(VLOOKUP($A734,'indicadores propios'!$A$4:$I$2026,'indicadores propios'!H$2,FALSE),0)</f>
        <v>0</v>
      </c>
      <c r="H734" s="3">
        <f>IFERROR(VLOOKUP($A734,'indicadores propios'!$A$4:$I$2026,'indicadores propios'!I$2,FALSE),0)</f>
        <v>0</v>
      </c>
    </row>
    <row r="735" spans="1:8" x14ac:dyDescent="0.3">
      <c r="A735" s="5">
        <v>191025</v>
      </c>
      <c r="B735" s="4" t="s">
        <v>575</v>
      </c>
      <c r="C735" s="3">
        <f>IFERROR(VLOOKUP($A735,'indicadores propios'!$A$4:$I$2026,'indicadores propios'!D$2,FALSE),0)</f>
        <v>7657880</v>
      </c>
      <c r="D735" s="3">
        <f>IFERROR(VLOOKUP($A735,'indicadores propios'!$A$4:$I$2026,'indicadores propios'!E$2,FALSE),0)</f>
        <v>5743400</v>
      </c>
      <c r="E735" s="3">
        <f>IFERROR(VLOOKUP($A735,'indicadores propios'!$A$4:$I$2026,'indicadores propios'!F$2,FALSE),0)</f>
        <v>3828928</v>
      </c>
      <c r="F735" s="3">
        <f>IFERROR(VLOOKUP($A735,'indicadores propios'!$A$4:$I$2026,'indicadores propios'!G$2,FALSE),0)</f>
        <v>1914462</v>
      </c>
      <c r="G735" s="3">
        <f>IFERROR(VLOOKUP($A735,'indicadores propios'!$A$4:$I$2026,'indicadores propios'!H$2,FALSE),0)</f>
        <v>0</v>
      </c>
      <c r="H735" s="3">
        <f>IFERROR(VLOOKUP($A735,'indicadores propios'!$A$4:$I$2026,'indicadores propios'!I$2,FALSE),0)</f>
        <v>0</v>
      </c>
    </row>
    <row r="736" spans="1:8" x14ac:dyDescent="0.3">
      <c r="A736" s="5">
        <v>191030</v>
      </c>
      <c r="B736" s="4" t="s">
        <v>1068</v>
      </c>
      <c r="C736" s="3">
        <f>IFERROR(VLOOKUP($A736,'indicadores propios'!$A$4:$I$2026,'indicadores propios'!D$2,FALSE),0)</f>
        <v>0</v>
      </c>
      <c r="D736" s="3">
        <f>IFERROR(VLOOKUP($A736,'indicadores propios'!$A$4:$I$2026,'indicadores propios'!E$2,FALSE),0)</f>
        <v>0</v>
      </c>
      <c r="E736" s="3">
        <f>IFERROR(VLOOKUP($A736,'indicadores propios'!$A$4:$I$2026,'indicadores propios'!F$2,FALSE),0)</f>
        <v>0</v>
      </c>
      <c r="F736" s="3">
        <f>IFERROR(VLOOKUP($A736,'indicadores propios'!$A$4:$I$2026,'indicadores propios'!G$2,FALSE),0)</f>
        <v>0</v>
      </c>
      <c r="G736" s="3">
        <f>IFERROR(VLOOKUP($A736,'indicadores propios'!$A$4:$I$2026,'indicadores propios'!H$2,FALSE),0)</f>
        <v>0</v>
      </c>
      <c r="H736" s="3">
        <f>IFERROR(VLOOKUP($A736,'indicadores propios'!$A$4:$I$2026,'indicadores propios'!I$2,FALSE),0)</f>
        <v>0</v>
      </c>
    </row>
    <row r="737" spans="1:8" x14ac:dyDescent="0.3">
      <c r="A737" s="5">
        <v>191035</v>
      </c>
      <c r="B737" s="4" t="s">
        <v>574</v>
      </c>
      <c r="C737" s="3">
        <f>IFERROR(VLOOKUP($A737,'indicadores propios'!$A$4:$I$2026,'indicadores propios'!D$2,FALSE),0)</f>
        <v>0</v>
      </c>
      <c r="D737" s="3">
        <f>IFERROR(VLOOKUP($A737,'indicadores propios'!$A$4:$I$2026,'indicadores propios'!E$2,FALSE),0)</f>
        <v>0</v>
      </c>
      <c r="E737" s="3">
        <f>IFERROR(VLOOKUP($A737,'indicadores propios'!$A$4:$I$2026,'indicadores propios'!F$2,FALSE),0)</f>
        <v>0</v>
      </c>
      <c r="F737" s="3">
        <f>IFERROR(VLOOKUP($A737,'indicadores propios'!$A$4:$I$2026,'indicadores propios'!G$2,FALSE),0)</f>
        <v>0</v>
      </c>
      <c r="G737" s="3">
        <f>IFERROR(VLOOKUP($A737,'indicadores propios'!$A$4:$I$2026,'indicadores propios'!H$2,FALSE),0)</f>
        <v>0</v>
      </c>
      <c r="H737" s="3">
        <f>IFERROR(VLOOKUP($A737,'indicadores propios'!$A$4:$I$2026,'indicadores propios'!I$2,FALSE),0)</f>
        <v>0</v>
      </c>
    </row>
    <row r="738" spans="1:8" x14ac:dyDescent="0.3">
      <c r="A738" s="5">
        <v>191040</v>
      </c>
      <c r="B738" s="4" t="s">
        <v>1067</v>
      </c>
      <c r="C738" s="3">
        <f>IFERROR(VLOOKUP($A738,'indicadores propios'!$A$4:$I$2026,'indicadores propios'!D$2,FALSE),0)</f>
        <v>0</v>
      </c>
      <c r="D738" s="3">
        <f>IFERROR(VLOOKUP($A738,'indicadores propios'!$A$4:$I$2026,'indicadores propios'!E$2,FALSE),0)</f>
        <v>0</v>
      </c>
      <c r="E738" s="3">
        <f>IFERROR(VLOOKUP($A738,'indicadores propios'!$A$4:$I$2026,'indicadores propios'!F$2,FALSE),0)</f>
        <v>0</v>
      </c>
      <c r="F738" s="3">
        <f>IFERROR(VLOOKUP($A738,'indicadores propios'!$A$4:$I$2026,'indicadores propios'!G$2,FALSE),0)</f>
        <v>0</v>
      </c>
      <c r="G738" s="3">
        <f>IFERROR(VLOOKUP($A738,'indicadores propios'!$A$4:$I$2026,'indicadores propios'!H$2,FALSE),0)</f>
        <v>0</v>
      </c>
      <c r="H738" s="3">
        <f>IFERROR(VLOOKUP($A738,'indicadores propios'!$A$4:$I$2026,'indicadores propios'!I$2,FALSE),0)</f>
        <v>0</v>
      </c>
    </row>
    <row r="739" spans="1:8" x14ac:dyDescent="0.3">
      <c r="A739" s="5">
        <v>191045</v>
      </c>
      <c r="B739" s="4" t="s">
        <v>573</v>
      </c>
      <c r="C739" s="3">
        <f>IFERROR(VLOOKUP($A739,'indicadores propios'!$A$4:$I$2026,'indicadores propios'!D$2,FALSE),0)</f>
        <v>0</v>
      </c>
      <c r="D739" s="3">
        <f>IFERROR(VLOOKUP($A739,'indicadores propios'!$A$4:$I$2026,'indicadores propios'!E$2,FALSE),0)</f>
        <v>0</v>
      </c>
      <c r="E739" s="3">
        <f>IFERROR(VLOOKUP($A739,'indicadores propios'!$A$4:$I$2026,'indicadores propios'!F$2,FALSE),0)</f>
        <v>0</v>
      </c>
      <c r="F739" s="3">
        <f>IFERROR(VLOOKUP($A739,'indicadores propios'!$A$4:$I$2026,'indicadores propios'!G$2,FALSE),0)</f>
        <v>0</v>
      </c>
      <c r="G739" s="3">
        <f>IFERROR(VLOOKUP($A739,'indicadores propios'!$A$4:$I$2026,'indicadores propios'!H$2,FALSE),0)</f>
        <v>0</v>
      </c>
      <c r="H739" s="3">
        <f>IFERROR(VLOOKUP($A739,'indicadores propios'!$A$4:$I$2026,'indicadores propios'!I$2,FALSE),0)</f>
        <v>0</v>
      </c>
    </row>
    <row r="740" spans="1:8" x14ac:dyDescent="0.3">
      <c r="A740" s="5">
        <v>191095</v>
      </c>
      <c r="B740" s="4" t="s">
        <v>1066</v>
      </c>
      <c r="C740" s="3">
        <f>IFERROR(VLOOKUP($A740,'indicadores propios'!$A$4:$I$2026,'indicadores propios'!D$2,FALSE),0)</f>
        <v>0</v>
      </c>
      <c r="D740" s="3">
        <f>IFERROR(VLOOKUP($A740,'indicadores propios'!$A$4:$I$2026,'indicadores propios'!E$2,FALSE),0)</f>
        <v>0</v>
      </c>
      <c r="E740" s="3">
        <f>IFERROR(VLOOKUP($A740,'indicadores propios'!$A$4:$I$2026,'indicadores propios'!F$2,FALSE),0)</f>
        <v>0</v>
      </c>
      <c r="F740" s="3">
        <f>IFERROR(VLOOKUP($A740,'indicadores propios'!$A$4:$I$2026,'indicadores propios'!G$2,FALSE),0)</f>
        <v>0</v>
      </c>
      <c r="G740" s="3">
        <f>IFERROR(VLOOKUP($A740,'indicadores propios'!$A$4:$I$2026,'indicadores propios'!H$2,FALSE),0)</f>
        <v>0</v>
      </c>
      <c r="H740" s="3">
        <f>IFERROR(VLOOKUP($A740,'indicadores propios'!$A$4:$I$2026,'indicadores propios'!I$2,FALSE),0)</f>
        <v>0</v>
      </c>
    </row>
    <row r="741" spans="1:8" x14ac:dyDescent="0.3">
      <c r="A741" s="5">
        <v>191099</v>
      </c>
      <c r="B741" s="4" t="s">
        <v>1065</v>
      </c>
      <c r="C741" s="3">
        <f>IFERROR(VLOOKUP($A741,'indicadores propios'!$A$4:$I$2026,'indicadores propios'!D$2,FALSE),0)</f>
        <v>0</v>
      </c>
      <c r="D741" s="3">
        <f>IFERROR(VLOOKUP($A741,'indicadores propios'!$A$4:$I$2026,'indicadores propios'!E$2,FALSE),0)</f>
        <v>0</v>
      </c>
      <c r="E741" s="3">
        <f>IFERROR(VLOOKUP($A741,'indicadores propios'!$A$4:$I$2026,'indicadores propios'!F$2,FALSE),0)</f>
        <v>0</v>
      </c>
      <c r="F741" s="3">
        <f>IFERROR(VLOOKUP($A741,'indicadores propios'!$A$4:$I$2026,'indicadores propios'!G$2,FALSE),0)</f>
        <v>0</v>
      </c>
      <c r="G741" s="3">
        <f>IFERROR(VLOOKUP($A741,'indicadores propios'!$A$4:$I$2026,'indicadores propios'!H$2,FALSE),0)</f>
        <v>0</v>
      </c>
      <c r="H741" s="3">
        <f>IFERROR(VLOOKUP($A741,'indicadores propios'!$A$4:$I$2026,'indicadores propios'!I$2,FALSE),0)</f>
        <v>0</v>
      </c>
    </row>
    <row r="742" spans="1:8" x14ac:dyDescent="0.3">
      <c r="A742" s="5">
        <v>191500</v>
      </c>
      <c r="B742" s="4" t="s">
        <v>1064</v>
      </c>
      <c r="C742" s="3">
        <f>IFERROR(VLOOKUP($A742,'indicadores propios'!$A$4:$I$2026,'indicadores propios'!D$2,FALSE),0)</f>
        <v>0</v>
      </c>
      <c r="D742" s="3">
        <f>IFERROR(VLOOKUP($A742,'indicadores propios'!$A$4:$I$2026,'indicadores propios'!E$2,FALSE),0)</f>
        <v>0</v>
      </c>
      <c r="E742" s="3">
        <f>IFERROR(VLOOKUP($A742,'indicadores propios'!$A$4:$I$2026,'indicadores propios'!F$2,FALSE),0)</f>
        <v>0</v>
      </c>
      <c r="F742" s="3">
        <f>IFERROR(VLOOKUP($A742,'indicadores propios'!$A$4:$I$2026,'indicadores propios'!G$2,FALSE),0)</f>
        <v>0</v>
      </c>
      <c r="G742" s="3">
        <f>IFERROR(VLOOKUP($A742,'indicadores propios'!$A$4:$I$2026,'indicadores propios'!H$2,FALSE),0)</f>
        <v>0</v>
      </c>
      <c r="H742" s="3">
        <f>IFERROR(VLOOKUP($A742,'indicadores propios'!$A$4:$I$2026,'indicadores propios'!I$2,FALSE),0)</f>
        <v>0</v>
      </c>
    </row>
    <row r="743" spans="1:8" x14ac:dyDescent="0.3">
      <c r="A743" s="5">
        <v>192000</v>
      </c>
      <c r="B743" s="4" t="s">
        <v>1063</v>
      </c>
      <c r="C743" s="3">
        <f>IFERROR(VLOOKUP($A743,'indicadores propios'!$A$4:$I$2026,'indicadores propios'!D$2,FALSE),0)</f>
        <v>0</v>
      </c>
      <c r="D743" s="3">
        <f>IFERROR(VLOOKUP($A743,'indicadores propios'!$A$4:$I$2026,'indicadores propios'!E$2,FALSE),0)</f>
        <v>0</v>
      </c>
      <c r="E743" s="3">
        <f>IFERROR(VLOOKUP($A743,'indicadores propios'!$A$4:$I$2026,'indicadores propios'!F$2,FALSE),0)</f>
        <v>0</v>
      </c>
      <c r="F743" s="3">
        <f>IFERROR(VLOOKUP($A743,'indicadores propios'!$A$4:$I$2026,'indicadores propios'!G$2,FALSE),0)</f>
        <v>0</v>
      </c>
      <c r="G743" s="3">
        <f>IFERROR(VLOOKUP($A743,'indicadores propios'!$A$4:$I$2026,'indicadores propios'!H$2,FALSE),0)</f>
        <v>0</v>
      </c>
      <c r="H743" s="3">
        <f>IFERROR(VLOOKUP($A743,'indicadores propios'!$A$4:$I$2026,'indicadores propios'!I$2,FALSE),0)</f>
        <v>0</v>
      </c>
    </row>
    <row r="744" spans="1:8" x14ac:dyDescent="0.3">
      <c r="A744" s="5">
        <v>193500</v>
      </c>
      <c r="B744" s="4" t="s">
        <v>1062</v>
      </c>
      <c r="C744" s="3">
        <f>IFERROR(VLOOKUP($A744,'indicadores propios'!$A$4:$I$2026,'indicadores propios'!D$2,FALSE),0)</f>
        <v>0</v>
      </c>
      <c r="D744" s="3">
        <f>IFERROR(VLOOKUP($A744,'indicadores propios'!$A$4:$I$2026,'indicadores propios'!E$2,FALSE),0)</f>
        <v>0</v>
      </c>
      <c r="E744" s="3">
        <f>IFERROR(VLOOKUP($A744,'indicadores propios'!$A$4:$I$2026,'indicadores propios'!F$2,FALSE),0)</f>
        <v>0</v>
      </c>
      <c r="F744" s="3">
        <f>IFERROR(VLOOKUP($A744,'indicadores propios'!$A$4:$I$2026,'indicadores propios'!G$2,FALSE),0)</f>
        <v>0</v>
      </c>
      <c r="G744" s="3">
        <f>IFERROR(VLOOKUP($A744,'indicadores propios'!$A$4:$I$2026,'indicadores propios'!H$2,FALSE),0)</f>
        <v>0</v>
      </c>
      <c r="H744" s="3">
        <f>IFERROR(VLOOKUP($A744,'indicadores propios'!$A$4:$I$2026,'indicadores propios'!I$2,FALSE),0)</f>
        <v>0</v>
      </c>
    </row>
    <row r="745" spans="1:8" x14ac:dyDescent="0.3">
      <c r="A745" s="5">
        <v>193505</v>
      </c>
      <c r="B745" s="4" t="s">
        <v>1059</v>
      </c>
      <c r="C745" s="3">
        <f>IFERROR(VLOOKUP($A745,'indicadores propios'!$A$4:$I$2026,'indicadores propios'!D$2,FALSE),0)</f>
        <v>0</v>
      </c>
      <c r="D745" s="3">
        <f>IFERROR(VLOOKUP($A745,'indicadores propios'!$A$4:$I$2026,'indicadores propios'!E$2,FALSE),0)</f>
        <v>0</v>
      </c>
      <c r="E745" s="3">
        <f>IFERROR(VLOOKUP($A745,'indicadores propios'!$A$4:$I$2026,'indicadores propios'!F$2,FALSE),0)</f>
        <v>0</v>
      </c>
      <c r="F745" s="3">
        <f>IFERROR(VLOOKUP($A745,'indicadores propios'!$A$4:$I$2026,'indicadores propios'!G$2,FALSE),0)</f>
        <v>0</v>
      </c>
      <c r="G745" s="3">
        <f>IFERROR(VLOOKUP($A745,'indicadores propios'!$A$4:$I$2026,'indicadores propios'!H$2,FALSE),0)</f>
        <v>0</v>
      </c>
      <c r="H745" s="3">
        <f>IFERROR(VLOOKUP($A745,'indicadores propios'!$A$4:$I$2026,'indicadores propios'!I$2,FALSE),0)</f>
        <v>0</v>
      </c>
    </row>
    <row r="746" spans="1:8" x14ac:dyDescent="0.3">
      <c r="A746" s="5">
        <v>193510</v>
      </c>
      <c r="B746" s="4" t="s">
        <v>1058</v>
      </c>
      <c r="C746" s="3">
        <f>IFERROR(VLOOKUP($A746,'indicadores propios'!$A$4:$I$2026,'indicadores propios'!D$2,FALSE),0)</f>
        <v>0</v>
      </c>
      <c r="D746" s="3">
        <f>IFERROR(VLOOKUP($A746,'indicadores propios'!$A$4:$I$2026,'indicadores propios'!E$2,FALSE),0)</f>
        <v>0</v>
      </c>
      <c r="E746" s="3">
        <f>IFERROR(VLOOKUP($A746,'indicadores propios'!$A$4:$I$2026,'indicadores propios'!F$2,FALSE),0)</f>
        <v>0</v>
      </c>
      <c r="F746" s="3">
        <f>IFERROR(VLOOKUP($A746,'indicadores propios'!$A$4:$I$2026,'indicadores propios'!G$2,FALSE),0)</f>
        <v>0</v>
      </c>
      <c r="G746" s="3">
        <f>IFERROR(VLOOKUP($A746,'indicadores propios'!$A$4:$I$2026,'indicadores propios'!H$2,FALSE),0)</f>
        <v>0</v>
      </c>
      <c r="H746" s="3">
        <f>IFERROR(VLOOKUP($A746,'indicadores propios'!$A$4:$I$2026,'indicadores propios'!I$2,FALSE),0)</f>
        <v>0</v>
      </c>
    </row>
    <row r="747" spans="1:8" x14ac:dyDescent="0.3">
      <c r="A747" s="5">
        <v>193515</v>
      </c>
      <c r="B747" s="4" t="s">
        <v>169</v>
      </c>
      <c r="C747" s="3">
        <f>IFERROR(VLOOKUP($A747,'indicadores propios'!$A$4:$I$2026,'indicadores propios'!D$2,FALSE),0)</f>
        <v>0</v>
      </c>
      <c r="D747" s="3">
        <f>IFERROR(VLOOKUP($A747,'indicadores propios'!$A$4:$I$2026,'indicadores propios'!E$2,FALSE),0)</f>
        <v>0</v>
      </c>
      <c r="E747" s="3">
        <f>IFERROR(VLOOKUP($A747,'indicadores propios'!$A$4:$I$2026,'indicadores propios'!F$2,FALSE),0)</f>
        <v>0</v>
      </c>
      <c r="F747" s="3">
        <f>IFERROR(VLOOKUP($A747,'indicadores propios'!$A$4:$I$2026,'indicadores propios'!G$2,FALSE),0)</f>
        <v>0</v>
      </c>
      <c r="G747" s="3">
        <f>IFERROR(VLOOKUP($A747,'indicadores propios'!$A$4:$I$2026,'indicadores propios'!H$2,FALSE),0)</f>
        <v>0</v>
      </c>
      <c r="H747" s="3">
        <f>IFERROR(VLOOKUP($A747,'indicadores propios'!$A$4:$I$2026,'indicadores propios'!I$2,FALSE),0)</f>
        <v>0</v>
      </c>
    </row>
    <row r="748" spans="1:8" x14ac:dyDescent="0.3">
      <c r="A748" s="5">
        <v>193520</v>
      </c>
      <c r="B748" s="4" t="s">
        <v>1057</v>
      </c>
      <c r="C748" s="3">
        <f>IFERROR(VLOOKUP($A748,'indicadores propios'!$A$4:$I$2026,'indicadores propios'!D$2,FALSE),0)</f>
        <v>0</v>
      </c>
      <c r="D748" s="3">
        <f>IFERROR(VLOOKUP($A748,'indicadores propios'!$A$4:$I$2026,'indicadores propios'!E$2,FALSE),0)</f>
        <v>0</v>
      </c>
      <c r="E748" s="3">
        <f>IFERROR(VLOOKUP($A748,'indicadores propios'!$A$4:$I$2026,'indicadores propios'!F$2,FALSE),0)</f>
        <v>0</v>
      </c>
      <c r="F748" s="3">
        <f>IFERROR(VLOOKUP($A748,'indicadores propios'!$A$4:$I$2026,'indicadores propios'!G$2,FALSE),0)</f>
        <v>0</v>
      </c>
      <c r="G748" s="3">
        <f>IFERROR(VLOOKUP($A748,'indicadores propios'!$A$4:$I$2026,'indicadores propios'!H$2,FALSE),0)</f>
        <v>0</v>
      </c>
      <c r="H748" s="3">
        <f>IFERROR(VLOOKUP($A748,'indicadores propios'!$A$4:$I$2026,'indicadores propios'!I$2,FALSE),0)</f>
        <v>0</v>
      </c>
    </row>
    <row r="749" spans="1:8" x14ac:dyDescent="0.3">
      <c r="A749" s="5">
        <v>193525</v>
      </c>
      <c r="B749" s="4" t="s">
        <v>1056</v>
      </c>
      <c r="C749" s="3">
        <f>IFERROR(VLOOKUP($A749,'indicadores propios'!$A$4:$I$2026,'indicadores propios'!D$2,FALSE),0)</f>
        <v>0</v>
      </c>
      <c r="D749" s="3">
        <f>IFERROR(VLOOKUP($A749,'indicadores propios'!$A$4:$I$2026,'indicadores propios'!E$2,FALSE),0)</f>
        <v>0</v>
      </c>
      <c r="E749" s="3">
        <f>IFERROR(VLOOKUP($A749,'indicadores propios'!$A$4:$I$2026,'indicadores propios'!F$2,FALSE),0)</f>
        <v>0</v>
      </c>
      <c r="F749" s="3">
        <f>IFERROR(VLOOKUP($A749,'indicadores propios'!$A$4:$I$2026,'indicadores propios'!G$2,FALSE),0)</f>
        <v>0</v>
      </c>
      <c r="G749" s="3">
        <f>IFERROR(VLOOKUP($A749,'indicadores propios'!$A$4:$I$2026,'indicadores propios'!H$2,FALSE),0)</f>
        <v>0</v>
      </c>
      <c r="H749" s="3">
        <f>IFERROR(VLOOKUP($A749,'indicadores propios'!$A$4:$I$2026,'indicadores propios'!I$2,FALSE),0)</f>
        <v>0</v>
      </c>
    </row>
    <row r="750" spans="1:8" x14ac:dyDescent="0.3">
      <c r="A750" s="5">
        <v>193530</v>
      </c>
      <c r="B750" s="4" t="s">
        <v>1055</v>
      </c>
      <c r="C750" s="3">
        <f>IFERROR(VLOOKUP($A750,'indicadores propios'!$A$4:$I$2026,'indicadores propios'!D$2,FALSE),0)</f>
        <v>0</v>
      </c>
      <c r="D750" s="3">
        <f>IFERROR(VLOOKUP($A750,'indicadores propios'!$A$4:$I$2026,'indicadores propios'!E$2,FALSE),0)</f>
        <v>0</v>
      </c>
      <c r="E750" s="3">
        <f>IFERROR(VLOOKUP($A750,'indicadores propios'!$A$4:$I$2026,'indicadores propios'!F$2,FALSE),0)</f>
        <v>0</v>
      </c>
      <c r="F750" s="3">
        <f>IFERROR(VLOOKUP($A750,'indicadores propios'!$A$4:$I$2026,'indicadores propios'!G$2,FALSE),0)</f>
        <v>0</v>
      </c>
      <c r="G750" s="3">
        <f>IFERROR(VLOOKUP($A750,'indicadores propios'!$A$4:$I$2026,'indicadores propios'!H$2,FALSE),0)</f>
        <v>0</v>
      </c>
      <c r="H750" s="3">
        <f>IFERROR(VLOOKUP($A750,'indicadores propios'!$A$4:$I$2026,'indicadores propios'!I$2,FALSE),0)</f>
        <v>0</v>
      </c>
    </row>
    <row r="751" spans="1:8" x14ac:dyDescent="0.3">
      <c r="A751" s="5">
        <v>193535</v>
      </c>
      <c r="B751" s="4" t="s">
        <v>163</v>
      </c>
      <c r="C751" s="3">
        <f>IFERROR(VLOOKUP($A751,'indicadores propios'!$A$4:$I$2026,'indicadores propios'!D$2,FALSE),0)</f>
        <v>0</v>
      </c>
      <c r="D751" s="3">
        <f>IFERROR(VLOOKUP($A751,'indicadores propios'!$A$4:$I$2026,'indicadores propios'!E$2,FALSE),0)</f>
        <v>0</v>
      </c>
      <c r="E751" s="3">
        <f>IFERROR(VLOOKUP($A751,'indicadores propios'!$A$4:$I$2026,'indicadores propios'!F$2,FALSE),0)</f>
        <v>0</v>
      </c>
      <c r="F751" s="3">
        <f>IFERROR(VLOOKUP($A751,'indicadores propios'!$A$4:$I$2026,'indicadores propios'!G$2,FALSE),0)</f>
        <v>0</v>
      </c>
      <c r="G751" s="3">
        <f>IFERROR(VLOOKUP($A751,'indicadores propios'!$A$4:$I$2026,'indicadores propios'!H$2,FALSE),0)</f>
        <v>0</v>
      </c>
      <c r="H751" s="3">
        <f>IFERROR(VLOOKUP($A751,'indicadores propios'!$A$4:$I$2026,'indicadores propios'!I$2,FALSE),0)</f>
        <v>0</v>
      </c>
    </row>
    <row r="752" spans="1:8" x14ac:dyDescent="0.3">
      <c r="A752" s="5">
        <v>194000</v>
      </c>
      <c r="B752" s="4" t="s">
        <v>1061</v>
      </c>
      <c r="C752" s="3">
        <f>IFERROR(VLOOKUP($A752,'indicadores propios'!$A$4:$I$2026,'indicadores propios'!D$2,FALSE),0)</f>
        <v>0</v>
      </c>
      <c r="D752" s="3">
        <f>IFERROR(VLOOKUP($A752,'indicadores propios'!$A$4:$I$2026,'indicadores propios'!E$2,FALSE),0)</f>
        <v>0</v>
      </c>
      <c r="E752" s="3">
        <f>IFERROR(VLOOKUP($A752,'indicadores propios'!$A$4:$I$2026,'indicadores propios'!F$2,FALSE),0)</f>
        <v>0</v>
      </c>
      <c r="F752" s="3">
        <f>IFERROR(VLOOKUP($A752,'indicadores propios'!$A$4:$I$2026,'indicadores propios'!G$2,FALSE),0)</f>
        <v>0</v>
      </c>
      <c r="G752" s="3">
        <f>IFERROR(VLOOKUP($A752,'indicadores propios'!$A$4:$I$2026,'indicadores propios'!H$2,FALSE),0)</f>
        <v>0</v>
      </c>
      <c r="H752" s="3">
        <f>IFERROR(VLOOKUP($A752,'indicadores propios'!$A$4:$I$2026,'indicadores propios'!I$2,FALSE),0)</f>
        <v>0</v>
      </c>
    </row>
    <row r="753" spans="1:8" x14ac:dyDescent="0.3">
      <c r="A753" s="5">
        <v>194005</v>
      </c>
      <c r="B753" s="4" t="s">
        <v>1059</v>
      </c>
      <c r="C753" s="3">
        <f>IFERROR(VLOOKUP($A753,'indicadores propios'!$A$4:$I$2026,'indicadores propios'!D$2,FALSE),0)</f>
        <v>0</v>
      </c>
      <c r="D753" s="3">
        <f>IFERROR(VLOOKUP($A753,'indicadores propios'!$A$4:$I$2026,'indicadores propios'!E$2,FALSE),0)</f>
        <v>0</v>
      </c>
      <c r="E753" s="3">
        <f>IFERROR(VLOOKUP($A753,'indicadores propios'!$A$4:$I$2026,'indicadores propios'!F$2,FALSE),0)</f>
        <v>0</v>
      </c>
      <c r="F753" s="3">
        <f>IFERROR(VLOOKUP($A753,'indicadores propios'!$A$4:$I$2026,'indicadores propios'!G$2,FALSE),0)</f>
        <v>0</v>
      </c>
      <c r="G753" s="3">
        <f>IFERROR(VLOOKUP($A753,'indicadores propios'!$A$4:$I$2026,'indicadores propios'!H$2,FALSE),0)</f>
        <v>0</v>
      </c>
      <c r="H753" s="3">
        <f>IFERROR(VLOOKUP($A753,'indicadores propios'!$A$4:$I$2026,'indicadores propios'!I$2,FALSE),0)</f>
        <v>0</v>
      </c>
    </row>
    <row r="754" spans="1:8" x14ac:dyDescent="0.3">
      <c r="A754" s="5">
        <v>194010</v>
      </c>
      <c r="B754" s="4" t="s">
        <v>1058</v>
      </c>
      <c r="C754" s="3">
        <f>IFERROR(VLOOKUP($A754,'indicadores propios'!$A$4:$I$2026,'indicadores propios'!D$2,FALSE),0)</f>
        <v>0</v>
      </c>
      <c r="D754" s="3">
        <f>IFERROR(VLOOKUP($A754,'indicadores propios'!$A$4:$I$2026,'indicadores propios'!E$2,FALSE),0)</f>
        <v>0</v>
      </c>
      <c r="E754" s="3">
        <f>IFERROR(VLOOKUP($A754,'indicadores propios'!$A$4:$I$2026,'indicadores propios'!F$2,FALSE),0)</f>
        <v>0</v>
      </c>
      <c r="F754" s="3">
        <f>IFERROR(VLOOKUP($A754,'indicadores propios'!$A$4:$I$2026,'indicadores propios'!G$2,FALSE),0)</f>
        <v>0</v>
      </c>
      <c r="G754" s="3">
        <f>IFERROR(VLOOKUP($A754,'indicadores propios'!$A$4:$I$2026,'indicadores propios'!H$2,FALSE),0)</f>
        <v>0</v>
      </c>
      <c r="H754" s="3">
        <f>IFERROR(VLOOKUP($A754,'indicadores propios'!$A$4:$I$2026,'indicadores propios'!I$2,FALSE),0)</f>
        <v>0</v>
      </c>
    </row>
    <row r="755" spans="1:8" x14ac:dyDescent="0.3">
      <c r="A755" s="5">
        <v>194015</v>
      </c>
      <c r="B755" s="4" t="s">
        <v>169</v>
      </c>
      <c r="C755" s="3">
        <f>IFERROR(VLOOKUP($A755,'indicadores propios'!$A$4:$I$2026,'indicadores propios'!D$2,FALSE),0)</f>
        <v>0</v>
      </c>
      <c r="D755" s="3">
        <f>IFERROR(VLOOKUP($A755,'indicadores propios'!$A$4:$I$2026,'indicadores propios'!E$2,FALSE),0)</f>
        <v>0</v>
      </c>
      <c r="E755" s="3">
        <f>IFERROR(VLOOKUP($A755,'indicadores propios'!$A$4:$I$2026,'indicadores propios'!F$2,FALSE),0)</f>
        <v>0</v>
      </c>
      <c r="F755" s="3">
        <f>IFERROR(VLOOKUP($A755,'indicadores propios'!$A$4:$I$2026,'indicadores propios'!G$2,FALSE),0)</f>
        <v>0</v>
      </c>
      <c r="G755" s="3">
        <f>IFERROR(VLOOKUP($A755,'indicadores propios'!$A$4:$I$2026,'indicadores propios'!H$2,FALSE),0)</f>
        <v>0</v>
      </c>
      <c r="H755" s="3">
        <f>IFERROR(VLOOKUP($A755,'indicadores propios'!$A$4:$I$2026,'indicadores propios'!I$2,FALSE),0)</f>
        <v>0</v>
      </c>
    </row>
    <row r="756" spans="1:8" x14ac:dyDescent="0.3">
      <c r="A756" s="5">
        <v>194020</v>
      </c>
      <c r="B756" s="4" t="s">
        <v>1057</v>
      </c>
      <c r="C756" s="3">
        <f>IFERROR(VLOOKUP($A756,'indicadores propios'!$A$4:$I$2026,'indicadores propios'!D$2,FALSE),0)</f>
        <v>0</v>
      </c>
      <c r="D756" s="3">
        <f>IFERROR(VLOOKUP($A756,'indicadores propios'!$A$4:$I$2026,'indicadores propios'!E$2,FALSE),0)</f>
        <v>0</v>
      </c>
      <c r="E756" s="3">
        <f>IFERROR(VLOOKUP($A756,'indicadores propios'!$A$4:$I$2026,'indicadores propios'!F$2,FALSE),0)</f>
        <v>0</v>
      </c>
      <c r="F756" s="3">
        <f>IFERROR(VLOOKUP($A756,'indicadores propios'!$A$4:$I$2026,'indicadores propios'!G$2,FALSE),0)</f>
        <v>0</v>
      </c>
      <c r="G756" s="3">
        <f>IFERROR(VLOOKUP($A756,'indicadores propios'!$A$4:$I$2026,'indicadores propios'!H$2,FALSE),0)</f>
        <v>0</v>
      </c>
      <c r="H756" s="3">
        <f>IFERROR(VLOOKUP($A756,'indicadores propios'!$A$4:$I$2026,'indicadores propios'!I$2,FALSE),0)</f>
        <v>0</v>
      </c>
    </row>
    <row r="757" spans="1:8" x14ac:dyDescent="0.3">
      <c r="A757" s="5">
        <v>194025</v>
      </c>
      <c r="B757" s="4" t="s">
        <v>1056</v>
      </c>
      <c r="C757" s="3">
        <f>IFERROR(VLOOKUP($A757,'indicadores propios'!$A$4:$I$2026,'indicadores propios'!D$2,FALSE),0)</f>
        <v>0</v>
      </c>
      <c r="D757" s="3">
        <f>IFERROR(VLOOKUP($A757,'indicadores propios'!$A$4:$I$2026,'indicadores propios'!E$2,FALSE),0)</f>
        <v>0</v>
      </c>
      <c r="E757" s="3">
        <f>IFERROR(VLOOKUP($A757,'indicadores propios'!$A$4:$I$2026,'indicadores propios'!F$2,FALSE),0)</f>
        <v>0</v>
      </c>
      <c r="F757" s="3">
        <f>IFERROR(VLOOKUP($A757,'indicadores propios'!$A$4:$I$2026,'indicadores propios'!G$2,FALSE),0)</f>
        <v>0</v>
      </c>
      <c r="G757" s="3">
        <f>IFERROR(VLOOKUP($A757,'indicadores propios'!$A$4:$I$2026,'indicadores propios'!H$2,FALSE),0)</f>
        <v>0</v>
      </c>
      <c r="H757" s="3">
        <f>IFERROR(VLOOKUP($A757,'indicadores propios'!$A$4:$I$2026,'indicadores propios'!I$2,FALSE),0)</f>
        <v>0</v>
      </c>
    </row>
    <row r="758" spans="1:8" x14ac:dyDescent="0.3">
      <c r="A758" s="5">
        <v>194030</v>
      </c>
      <c r="B758" s="4" t="s">
        <v>1055</v>
      </c>
      <c r="C758" s="3">
        <f>IFERROR(VLOOKUP($A758,'indicadores propios'!$A$4:$I$2026,'indicadores propios'!D$2,FALSE),0)</f>
        <v>0</v>
      </c>
      <c r="D758" s="3">
        <f>IFERROR(VLOOKUP($A758,'indicadores propios'!$A$4:$I$2026,'indicadores propios'!E$2,FALSE),0)</f>
        <v>0</v>
      </c>
      <c r="E758" s="3">
        <f>IFERROR(VLOOKUP($A758,'indicadores propios'!$A$4:$I$2026,'indicadores propios'!F$2,FALSE),0)</f>
        <v>0</v>
      </c>
      <c r="F758" s="3">
        <f>IFERROR(VLOOKUP($A758,'indicadores propios'!$A$4:$I$2026,'indicadores propios'!G$2,FALSE),0)</f>
        <v>0</v>
      </c>
      <c r="G758" s="3">
        <f>IFERROR(VLOOKUP($A758,'indicadores propios'!$A$4:$I$2026,'indicadores propios'!H$2,FALSE),0)</f>
        <v>0</v>
      </c>
      <c r="H758" s="3">
        <f>IFERROR(VLOOKUP($A758,'indicadores propios'!$A$4:$I$2026,'indicadores propios'!I$2,FALSE),0)</f>
        <v>0</v>
      </c>
    </row>
    <row r="759" spans="1:8" x14ac:dyDescent="0.3">
      <c r="A759" s="5">
        <v>194035</v>
      </c>
      <c r="B759" s="4" t="s">
        <v>163</v>
      </c>
      <c r="C759" s="3">
        <f>IFERROR(VLOOKUP($A759,'indicadores propios'!$A$4:$I$2026,'indicadores propios'!D$2,FALSE),0)</f>
        <v>0</v>
      </c>
      <c r="D759" s="3">
        <f>IFERROR(VLOOKUP($A759,'indicadores propios'!$A$4:$I$2026,'indicadores propios'!E$2,FALSE),0)</f>
        <v>0</v>
      </c>
      <c r="E759" s="3">
        <f>IFERROR(VLOOKUP($A759,'indicadores propios'!$A$4:$I$2026,'indicadores propios'!F$2,FALSE),0)</f>
        <v>0</v>
      </c>
      <c r="F759" s="3">
        <f>IFERROR(VLOOKUP($A759,'indicadores propios'!$A$4:$I$2026,'indicadores propios'!G$2,FALSE),0)</f>
        <v>0</v>
      </c>
      <c r="G759" s="3">
        <f>IFERROR(VLOOKUP($A759,'indicadores propios'!$A$4:$I$2026,'indicadores propios'!H$2,FALSE),0)</f>
        <v>0</v>
      </c>
      <c r="H759" s="3">
        <f>IFERROR(VLOOKUP($A759,'indicadores propios'!$A$4:$I$2026,'indicadores propios'!I$2,FALSE),0)</f>
        <v>0</v>
      </c>
    </row>
    <row r="760" spans="1:8" x14ac:dyDescent="0.3">
      <c r="A760" s="5">
        <v>194500</v>
      </c>
      <c r="B760" s="4" t="s">
        <v>1060</v>
      </c>
      <c r="C760" s="3">
        <f>IFERROR(VLOOKUP($A760,'indicadores propios'!$A$4:$I$2026,'indicadores propios'!D$2,FALSE),0)</f>
        <v>0</v>
      </c>
      <c r="D760" s="3">
        <f>IFERROR(VLOOKUP($A760,'indicadores propios'!$A$4:$I$2026,'indicadores propios'!E$2,FALSE),0)</f>
        <v>0</v>
      </c>
      <c r="E760" s="3">
        <f>IFERROR(VLOOKUP($A760,'indicadores propios'!$A$4:$I$2026,'indicadores propios'!F$2,FALSE),0)</f>
        <v>0</v>
      </c>
      <c r="F760" s="3">
        <f>IFERROR(VLOOKUP($A760,'indicadores propios'!$A$4:$I$2026,'indicadores propios'!G$2,FALSE),0)</f>
        <v>0</v>
      </c>
      <c r="G760" s="3">
        <f>IFERROR(VLOOKUP($A760,'indicadores propios'!$A$4:$I$2026,'indicadores propios'!H$2,FALSE),0)</f>
        <v>0</v>
      </c>
      <c r="H760" s="3">
        <f>IFERROR(VLOOKUP($A760,'indicadores propios'!$A$4:$I$2026,'indicadores propios'!I$2,FALSE),0)</f>
        <v>0</v>
      </c>
    </row>
    <row r="761" spans="1:8" x14ac:dyDescent="0.3">
      <c r="A761" s="5">
        <v>194505</v>
      </c>
      <c r="B761" s="4" t="s">
        <v>1059</v>
      </c>
      <c r="C761" s="3">
        <f>IFERROR(VLOOKUP($A761,'indicadores propios'!$A$4:$I$2026,'indicadores propios'!D$2,FALSE),0)</f>
        <v>0</v>
      </c>
      <c r="D761" s="3">
        <f>IFERROR(VLOOKUP($A761,'indicadores propios'!$A$4:$I$2026,'indicadores propios'!E$2,FALSE),0)</f>
        <v>0</v>
      </c>
      <c r="E761" s="3">
        <f>IFERROR(VLOOKUP($A761,'indicadores propios'!$A$4:$I$2026,'indicadores propios'!F$2,FALSE),0)</f>
        <v>0</v>
      </c>
      <c r="F761" s="3">
        <f>IFERROR(VLOOKUP($A761,'indicadores propios'!$A$4:$I$2026,'indicadores propios'!G$2,FALSE),0)</f>
        <v>0</v>
      </c>
      <c r="G761" s="3">
        <f>IFERROR(VLOOKUP($A761,'indicadores propios'!$A$4:$I$2026,'indicadores propios'!H$2,FALSE),0)</f>
        <v>0</v>
      </c>
      <c r="H761" s="3">
        <f>IFERROR(VLOOKUP($A761,'indicadores propios'!$A$4:$I$2026,'indicadores propios'!I$2,FALSE),0)</f>
        <v>0</v>
      </c>
    </row>
    <row r="762" spans="1:8" x14ac:dyDescent="0.3">
      <c r="A762" s="5">
        <v>194510</v>
      </c>
      <c r="B762" s="4" t="s">
        <v>1058</v>
      </c>
      <c r="C762" s="3">
        <f>IFERROR(VLOOKUP($A762,'indicadores propios'!$A$4:$I$2026,'indicadores propios'!D$2,FALSE),0)</f>
        <v>0</v>
      </c>
      <c r="D762" s="3">
        <f>IFERROR(VLOOKUP($A762,'indicadores propios'!$A$4:$I$2026,'indicadores propios'!E$2,FALSE),0)</f>
        <v>0</v>
      </c>
      <c r="E762" s="3">
        <f>IFERROR(VLOOKUP($A762,'indicadores propios'!$A$4:$I$2026,'indicadores propios'!F$2,FALSE),0)</f>
        <v>0</v>
      </c>
      <c r="F762" s="3">
        <f>IFERROR(VLOOKUP($A762,'indicadores propios'!$A$4:$I$2026,'indicadores propios'!G$2,FALSE),0)</f>
        <v>0</v>
      </c>
      <c r="G762" s="3">
        <f>IFERROR(VLOOKUP($A762,'indicadores propios'!$A$4:$I$2026,'indicadores propios'!H$2,FALSE),0)</f>
        <v>0</v>
      </c>
      <c r="H762" s="3">
        <f>IFERROR(VLOOKUP($A762,'indicadores propios'!$A$4:$I$2026,'indicadores propios'!I$2,FALSE),0)</f>
        <v>0</v>
      </c>
    </row>
    <row r="763" spans="1:8" x14ac:dyDescent="0.3">
      <c r="A763" s="5">
        <v>194515</v>
      </c>
      <c r="B763" s="4" t="s">
        <v>169</v>
      </c>
      <c r="C763" s="3">
        <f>IFERROR(VLOOKUP($A763,'indicadores propios'!$A$4:$I$2026,'indicadores propios'!D$2,FALSE),0)</f>
        <v>0</v>
      </c>
      <c r="D763" s="3">
        <f>IFERROR(VLOOKUP($A763,'indicadores propios'!$A$4:$I$2026,'indicadores propios'!E$2,FALSE),0)</f>
        <v>0</v>
      </c>
      <c r="E763" s="3">
        <f>IFERROR(VLOOKUP($A763,'indicadores propios'!$A$4:$I$2026,'indicadores propios'!F$2,FALSE),0)</f>
        <v>0</v>
      </c>
      <c r="F763" s="3">
        <f>IFERROR(VLOOKUP($A763,'indicadores propios'!$A$4:$I$2026,'indicadores propios'!G$2,FALSE),0)</f>
        <v>0</v>
      </c>
      <c r="G763" s="3">
        <f>IFERROR(VLOOKUP($A763,'indicadores propios'!$A$4:$I$2026,'indicadores propios'!H$2,FALSE),0)</f>
        <v>0</v>
      </c>
      <c r="H763" s="3">
        <f>IFERROR(VLOOKUP($A763,'indicadores propios'!$A$4:$I$2026,'indicadores propios'!I$2,FALSE),0)</f>
        <v>0</v>
      </c>
    </row>
    <row r="764" spans="1:8" x14ac:dyDescent="0.3">
      <c r="A764" s="5">
        <v>194520</v>
      </c>
      <c r="B764" s="4" t="s">
        <v>1057</v>
      </c>
      <c r="C764" s="3">
        <f>IFERROR(VLOOKUP($A764,'indicadores propios'!$A$4:$I$2026,'indicadores propios'!D$2,FALSE),0)</f>
        <v>0</v>
      </c>
      <c r="D764" s="3">
        <f>IFERROR(VLOOKUP($A764,'indicadores propios'!$A$4:$I$2026,'indicadores propios'!E$2,FALSE),0)</f>
        <v>0</v>
      </c>
      <c r="E764" s="3">
        <f>IFERROR(VLOOKUP($A764,'indicadores propios'!$A$4:$I$2026,'indicadores propios'!F$2,FALSE),0)</f>
        <v>0</v>
      </c>
      <c r="F764" s="3">
        <f>IFERROR(VLOOKUP($A764,'indicadores propios'!$A$4:$I$2026,'indicadores propios'!G$2,FALSE),0)</f>
        <v>0</v>
      </c>
      <c r="G764" s="3">
        <f>IFERROR(VLOOKUP($A764,'indicadores propios'!$A$4:$I$2026,'indicadores propios'!H$2,FALSE),0)</f>
        <v>0</v>
      </c>
      <c r="H764" s="3">
        <f>IFERROR(VLOOKUP($A764,'indicadores propios'!$A$4:$I$2026,'indicadores propios'!I$2,FALSE),0)</f>
        <v>0</v>
      </c>
    </row>
    <row r="765" spans="1:8" x14ac:dyDescent="0.3">
      <c r="A765" s="5">
        <v>194525</v>
      </c>
      <c r="B765" s="4" t="s">
        <v>1056</v>
      </c>
      <c r="C765" s="3">
        <f>IFERROR(VLOOKUP($A765,'indicadores propios'!$A$4:$I$2026,'indicadores propios'!D$2,FALSE),0)</f>
        <v>0</v>
      </c>
      <c r="D765" s="3">
        <f>IFERROR(VLOOKUP($A765,'indicadores propios'!$A$4:$I$2026,'indicadores propios'!E$2,FALSE),0)</f>
        <v>0</v>
      </c>
      <c r="E765" s="3">
        <f>IFERROR(VLOOKUP($A765,'indicadores propios'!$A$4:$I$2026,'indicadores propios'!F$2,FALSE),0)</f>
        <v>0</v>
      </c>
      <c r="F765" s="3">
        <f>IFERROR(VLOOKUP($A765,'indicadores propios'!$A$4:$I$2026,'indicadores propios'!G$2,FALSE),0)</f>
        <v>0</v>
      </c>
      <c r="G765" s="3">
        <f>IFERROR(VLOOKUP($A765,'indicadores propios'!$A$4:$I$2026,'indicadores propios'!H$2,FALSE),0)</f>
        <v>0</v>
      </c>
      <c r="H765" s="3">
        <f>IFERROR(VLOOKUP($A765,'indicadores propios'!$A$4:$I$2026,'indicadores propios'!I$2,FALSE),0)</f>
        <v>0</v>
      </c>
    </row>
    <row r="766" spans="1:8" x14ac:dyDescent="0.3">
      <c r="A766" s="5">
        <v>194530</v>
      </c>
      <c r="B766" s="4" t="s">
        <v>1055</v>
      </c>
      <c r="C766" s="3">
        <f>IFERROR(VLOOKUP($A766,'indicadores propios'!$A$4:$I$2026,'indicadores propios'!D$2,FALSE),0)</f>
        <v>0</v>
      </c>
      <c r="D766" s="3">
        <f>IFERROR(VLOOKUP($A766,'indicadores propios'!$A$4:$I$2026,'indicadores propios'!E$2,FALSE),0)</f>
        <v>0</v>
      </c>
      <c r="E766" s="3">
        <f>IFERROR(VLOOKUP($A766,'indicadores propios'!$A$4:$I$2026,'indicadores propios'!F$2,FALSE),0)</f>
        <v>0</v>
      </c>
      <c r="F766" s="3">
        <f>IFERROR(VLOOKUP($A766,'indicadores propios'!$A$4:$I$2026,'indicadores propios'!G$2,FALSE),0)</f>
        <v>0</v>
      </c>
      <c r="G766" s="3">
        <f>IFERROR(VLOOKUP($A766,'indicadores propios'!$A$4:$I$2026,'indicadores propios'!H$2,FALSE),0)</f>
        <v>0</v>
      </c>
      <c r="H766" s="3">
        <f>IFERROR(VLOOKUP($A766,'indicadores propios'!$A$4:$I$2026,'indicadores propios'!I$2,FALSE),0)</f>
        <v>0</v>
      </c>
    </row>
    <row r="767" spans="1:8" x14ac:dyDescent="0.3">
      <c r="A767" s="5">
        <v>194535</v>
      </c>
      <c r="B767" s="4" t="s">
        <v>163</v>
      </c>
      <c r="C767" s="3">
        <f>IFERROR(VLOOKUP($A767,'indicadores propios'!$A$4:$I$2026,'indicadores propios'!D$2,FALSE),0)</f>
        <v>0</v>
      </c>
      <c r="D767" s="3">
        <f>IFERROR(VLOOKUP($A767,'indicadores propios'!$A$4:$I$2026,'indicadores propios'!E$2,FALSE),0)</f>
        <v>0</v>
      </c>
      <c r="E767" s="3">
        <f>IFERROR(VLOOKUP($A767,'indicadores propios'!$A$4:$I$2026,'indicadores propios'!F$2,FALSE),0)</f>
        <v>0</v>
      </c>
      <c r="F767" s="3">
        <f>IFERROR(VLOOKUP($A767,'indicadores propios'!$A$4:$I$2026,'indicadores propios'!G$2,FALSE),0)</f>
        <v>0</v>
      </c>
      <c r="G767" s="3">
        <f>IFERROR(VLOOKUP($A767,'indicadores propios'!$A$4:$I$2026,'indicadores propios'!H$2,FALSE),0)</f>
        <v>0</v>
      </c>
      <c r="H767" s="3">
        <f>IFERROR(VLOOKUP($A767,'indicadores propios'!$A$4:$I$2026,'indicadores propios'!I$2,FALSE),0)</f>
        <v>0</v>
      </c>
    </row>
    <row r="768" spans="1:8" x14ac:dyDescent="0.3">
      <c r="A768" s="5">
        <v>195000</v>
      </c>
      <c r="B768" s="4" t="s">
        <v>1054</v>
      </c>
      <c r="C768" s="3">
        <f>IFERROR(VLOOKUP($A768,'indicadores propios'!$A$4:$I$2026,'indicadores propios'!D$2,FALSE),0)</f>
        <v>0</v>
      </c>
      <c r="D768" s="3">
        <f>IFERROR(VLOOKUP($A768,'indicadores propios'!$A$4:$I$2026,'indicadores propios'!E$2,FALSE),0)</f>
        <v>0</v>
      </c>
      <c r="E768" s="3">
        <f>IFERROR(VLOOKUP($A768,'indicadores propios'!$A$4:$I$2026,'indicadores propios'!F$2,FALSE),0)</f>
        <v>0</v>
      </c>
      <c r="F768" s="3">
        <f>IFERROR(VLOOKUP($A768,'indicadores propios'!$A$4:$I$2026,'indicadores propios'!G$2,FALSE),0)</f>
        <v>0</v>
      </c>
      <c r="G768" s="3">
        <f>IFERROR(VLOOKUP($A768,'indicadores propios'!$A$4:$I$2026,'indicadores propios'!H$2,FALSE),0)</f>
        <v>0</v>
      </c>
      <c r="H768" s="3">
        <f>IFERROR(VLOOKUP($A768,'indicadores propios'!$A$4:$I$2026,'indicadores propios'!I$2,FALSE),0)</f>
        <v>0</v>
      </c>
    </row>
    <row r="769" spans="1:8" x14ac:dyDescent="0.3">
      <c r="A769" s="5">
        <v>195005</v>
      </c>
      <c r="B769" s="4" t="s">
        <v>1053</v>
      </c>
      <c r="C769" s="3">
        <f>IFERROR(VLOOKUP($A769,'indicadores propios'!$A$4:$I$2026,'indicadores propios'!D$2,FALSE),0)</f>
        <v>0</v>
      </c>
      <c r="D769" s="3">
        <f>IFERROR(VLOOKUP($A769,'indicadores propios'!$A$4:$I$2026,'indicadores propios'!E$2,FALSE),0)</f>
        <v>0</v>
      </c>
      <c r="E769" s="3">
        <f>IFERROR(VLOOKUP($A769,'indicadores propios'!$A$4:$I$2026,'indicadores propios'!F$2,FALSE),0)</f>
        <v>0</v>
      </c>
      <c r="F769" s="3">
        <f>IFERROR(VLOOKUP($A769,'indicadores propios'!$A$4:$I$2026,'indicadores propios'!G$2,FALSE),0)</f>
        <v>0</v>
      </c>
      <c r="G769" s="3">
        <f>IFERROR(VLOOKUP($A769,'indicadores propios'!$A$4:$I$2026,'indicadores propios'!H$2,FALSE),0)</f>
        <v>0</v>
      </c>
      <c r="H769" s="3">
        <f>IFERROR(VLOOKUP($A769,'indicadores propios'!$A$4:$I$2026,'indicadores propios'!I$2,FALSE),0)</f>
        <v>0</v>
      </c>
    </row>
    <row r="770" spans="1:8" x14ac:dyDescent="0.3">
      <c r="A770" s="5">
        <v>195010</v>
      </c>
      <c r="B770" s="4" t="s">
        <v>1052</v>
      </c>
      <c r="C770" s="3">
        <f>IFERROR(VLOOKUP($A770,'indicadores propios'!$A$4:$I$2026,'indicadores propios'!D$2,FALSE),0)</f>
        <v>0</v>
      </c>
      <c r="D770" s="3">
        <f>IFERROR(VLOOKUP($A770,'indicadores propios'!$A$4:$I$2026,'indicadores propios'!E$2,FALSE),0)</f>
        <v>0</v>
      </c>
      <c r="E770" s="3">
        <f>IFERROR(VLOOKUP($A770,'indicadores propios'!$A$4:$I$2026,'indicadores propios'!F$2,FALSE),0)</f>
        <v>0</v>
      </c>
      <c r="F770" s="3">
        <f>IFERROR(VLOOKUP($A770,'indicadores propios'!$A$4:$I$2026,'indicadores propios'!G$2,FALSE),0)</f>
        <v>0</v>
      </c>
      <c r="G770" s="3">
        <f>IFERROR(VLOOKUP($A770,'indicadores propios'!$A$4:$I$2026,'indicadores propios'!H$2,FALSE),0)</f>
        <v>0</v>
      </c>
      <c r="H770" s="3">
        <f>IFERROR(VLOOKUP($A770,'indicadores propios'!$A$4:$I$2026,'indicadores propios'!I$2,FALSE),0)</f>
        <v>0</v>
      </c>
    </row>
    <row r="771" spans="1:8" x14ac:dyDescent="0.3">
      <c r="A771" s="5">
        <v>195015</v>
      </c>
      <c r="B771" s="4" t="s">
        <v>1051</v>
      </c>
      <c r="C771" s="3">
        <f>IFERROR(VLOOKUP($A771,'indicadores propios'!$A$4:$I$2026,'indicadores propios'!D$2,FALSE),0)</f>
        <v>0</v>
      </c>
      <c r="D771" s="3">
        <f>IFERROR(VLOOKUP($A771,'indicadores propios'!$A$4:$I$2026,'indicadores propios'!E$2,FALSE),0)</f>
        <v>0</v>
      </c>
      <c r="E771" s="3">
        <f>IFERROR(VLOOKUP($A771,'indicadores propios'!$A$4:$I$2026,'indicadores propios'!F$2,FALSE),0)</f>
        <v>0</v>
      </c>
      <c r="F771" s="3">
        <f>IFERROR(VLOOKUP($A771,'indicadores propios'!$A$4:$I$2026,'indicadores propios'!G$2,FALSE),0)</f>
        <v>0</v>
      </c>
      <c r="G771" s="3">
        <f>IFERROR(VLOOKUP($A771,'indicadores propios'!$A$4:$I$2026,'indicadores propios'!H$2,FALSE),0)</f>
        <v>0</v>
      </c>
      <c r="H771" s="3">
        <f>IFERROR(VLOOKUP($A771,'indicadores propios'!$A$4:$I$2026,'indicadores propios'!I$2,FALSE),0)</f>
        <v>0</v>
      </c>
    </row>
    <row r="772" spans="1:8" x14ac:dyDescent="0.3">
      <c r="A772" s="5">
        <v>195095</v>
      </c>
      <c r="B772" s="4" t="s">
        <v>1050</v>
      </c>
      <c r="C772" s="3">
        <f>IFERROR(VLOOKUP($A772,'indicadores propios'!$A$4:$I$2026,'indicadores propios'!D$2,FALSE),0)</f>
        <v>0</v>
      </c>
      <c r="D772" s="3">
        <f>IFERROR(VLOOKUP($A772,'indicadores propios'!$A$4:$I$2026,'indicadores propios'!E$2,FALSE),0)</f>
        <v>0</v>
      </c>
      <c r="E772" s="3">
        <f>IFERROR(VLOOKUP($A772,'indicadores propios'!$A$4:$I$2026,'indicadores propios'!F$2,FALSE),0)</f>
        <v>0</v>
      </c>
      <c r="F772" s="3">
        <f>IFERROR(VLOOKUP($A772,'indicadores propios'!$A$4:$I$2026,'indicadores propios'!G$2,FALSE),0)</f>
        <v>0</v>
      </c>
      <c r="G772" s="3">
        <f>IFERROR(VLOOKUP($A772,'indicadores propios'!$A$4:$I$2026,'indicadores propios'!H$2,FALSE),0)</f>
        <v>0</v>
      </c>
      <c r="H772" s="3">
        <f>IFERROR(VLOOKUP($A772,'indicadores propios'!$A$4:$I$2026,'indicadores propios'!I$2,FALSE),0)</f>
        <v>0</v>
      </c>
    </row>
    <row r="773" spans="1:8" x14ac:dyDescent="0.3">
      <c r="A773" s="5">
        <v>195099</v>
      </c>
      <c r="B773" s="4" t="s">
        <v>591</v>
      </c>
      <c r="C773" s="3">
        <f>IFERROR(VLOOKUP($A773,'indicadores propios'!$A$4:$I$2026,'indicadores propios'!D$2,FALSE),0)</f>
        <v>0</v>
      </c>
      <c r="D773" s="3">
        <f>IFERROR(VLOOKUP($A773,'indicadores propios'!$A$4:$I$2026,'indicadores propios'!E$2,FALSE),0)</f>
        <v>0</v>
      </c>
      <c r="E773" s="3">
        <f>IFERROR(VLOOKUP($A773,'indicadores propios'!$A$4:$I$2026,'indicadores propios'!F$2,FALSE),0)</f>
        <v>0</v>
      </c>
      <c r="F773" s="3">
        <f>IFERROR(VLOOKUP($A773,'indicadores propios'!$A$4:$I$2026,'indicadores propios'!G$2,FALSE),0)</f>
        <v>0</v>
      </c>
      <c r="G773" s="3">
        <f>IFERROR(VLOOKUP($A773,'indicadores propios'!$A$4:$I$2026,'indicadores propios'!H$2,FALSE),0)</f>
        <v>0</v>
      </c>
      <c r="H773" s="3">
        <f>IFERROR(VLOOKUP($A773,'indicadores propios'!$A$4:$I$2026,'indicadores propios'!I$2,FALSE),0)</f>
        <v>0</v>
      </c>
    </row>
    <row r="774" spans="1:8" x14ac:dyDescent="0.3">
      <c r="A774" s="5">
        <v>200000</v>
      </c>
      <c r="B774" s="4" t="s">
        <v>1049</v>
      </c>
      <c r="C774" s="3">
        <f>IFERROR(VLOOKUP($A774,'indicadores propios'!$A$4:$I$2026,'indicadores propios'!D$2,FALSE),0)</f>
        <v>14763030472.950001</v>
      </c>
      <c r="D774" s="3">
        <f>IFERROR(VLOOKUP($A774,'indicadores propios'!$A$4:$I$2026,'indicadores propios'!E$2,FALSE),0)</f>
        <v>18217765652.610001</v>
      </c>
      <c r="E774" s="3">
        <f>IFERROR(VLOOKUP($A774,'indicadores propios'!$A$4:$I$2026,'indicadores propios'!F$2,FALSE),0)</f>
        <v>21993306181.77</v>
      </c>
      <c r="F774" s="3">
        <f>IFERROR(VLOOKUP($A774,'indicadores propios'!$A$4:$I$2026,'indicadores propios'!G$2,FALSE),0)</f>
        <v>26499836276.900002</v>
      </c>
      <c r="G774" s="3">
        <f>IFERROR(VLOOKUP($A774,'indicadores propios'!$A$4:$I$2026,'indicadores propios'!H$2,FALSE),0)</f>
        <v>31063944901.790001</v>
      </c>
      <c r="H774" s="3">
        <f>IFERROR(VLOOKUP($A774,'indicadores propios'!$A$4:$I$2026,'indicadores propios'!I$2,FALSE),0)</f>
        <v>31973963578.279999</v>
      </c>
    </row>
    <row r="775" spans="1:8" x14ac:dyDescent="0.3">
      <c r="A775" s="5">
        <v>210000</v>
      </c>
      <c r="B775" s="4" t="s">
        <v>1048</v>
      </c>
      <c r="C775" s="3">
        <f>IFERROR(VLOOKUP($A775,'indicadores propios'!$A$4:$I$2026,'indicadores propios'!D$2,FALSE),0)</f>
        <v>13394833404.280001</v>
      </c>
      <c r="D775" s="3">
        <f>IFERROR(VLOOKUP($A775,'indicadores propios'!$A$4:$I$2026,'indicadores propios'!E$2,FALSE),0)</f>
        <v>16138651332.629999</v>
      </c>
      <c r="E775" s="3">
        <f>IFERROR(VLOOKUP($A775,'indicadores propios'!$A$4:$I$2026,'indicadores propios'!F$2,FALSE),0)</f>
        <v>19359042172.77</v>
      </c>
      <c r="F775" s="3">
        <f>IFERROR(VLOOKUP($A775,'indicadores propios'!$A$4:$I$2026,'indicadores propios'!G$2,FALSE),0)</f>
        <v>23244719437</v>
      </c>
      <c r="G775" s="3">
        <f>IFERROR(VLOOKUP($A775,'indicadores propios'!$A$4:$I$2026,'indicadores propios'!H$2,FALSE),0)</f>
        <v>27084399354.540001</v>
      </c>
      <c r="H775" s="3">
        <f>IFERROR(VLOOKUP($A775,'indicadores propios'!$A$4:$I$2026,'indicadores propios'!I$2,FALSE),0)</f>
        <v>27598802239.540001</v>
      </c>
    </row>
    <row r="776" spans="1:8" x14ac:dyDescent="0.3">
      <c r="A776" s="5">
        <v>210500</v>
      </c>
      <c r="B776" s="4" t="s">
        <v>1047</v>
      </c>
      <c r="C776" s="3">
        <f>IFERROR(VLOOKUP($A776,'indicadores propios'!$A$4:$I$2026,'indicadores propios'!D$2,FALSE),0)</f>
        <v>0</v>
      </c>
      <c r="D776" s="3">
        <f>IFERROR(VLOOKUP($A776,'indicadores propios'!$A$4:$I$2026,'indicadores propios'!E$2,FALSE),0)</f>
        <v>0</v>
      </c>
      <c r="E776" s="3">
        <f>IFERROR(VLOOKUP($A776,'indicadores propios'!$A$4:$I$2026,'indicadores propios'!F$2,FALSE),0)</f>
        <v>1220179263.77</v>
      </c>
      <c r="F776" s="3">
        <f>IFERROR(VLOOKUP($A776,'indicadores propios'!$A$4:$I$2026,'indicadores propios'!G$2,FALSE),0)</f>
        <v>1898030819</v>
      </c>
      <c r="G776" s="3">
        <f>IFERROR(VLOOKUP($A776,'indicadores propios'!$A$4:$I$2026,'indicadores propios'!H$2,FALSE),0)</f>
        <v>1616375179.9000001</v>
      </c>
      <c r="H776" s="3">
        <f>IFERROR(VLOOKUP($A776,'indicadores propios'!$A$4:$I$2026,'indicadores propios'!I$2,FALSE),0)</f>
        <v>1571902964.9000001</v>
      </c>
    </row>
    <row r="777" spans="1:8" x14ac:dyDescent="0.3">
      <c r="A777" s="5">
        <v>210505</v>
      </c>
      <c r="B777" s="4" t="s">
        <v>1046</v>
      </c>
      <c r="C777" s="3">
        <f>IFERROR(VLOOKUP($A777,'indicadores propios'!$A$4:$I$2026,'indicadores propios'!D$2,FALSE),0)</f>
        <v>0</v>
      </c>
      <c r="D777" s="3">
        <f>IFERROR(VLOOKUP($A777,'indicadores propios'!$A$4:$I$2026,'indicadores propios'!E$2,FALSE),0)</f>
        <v>0</v>
      </c>
      <c r="E777" s="3">
        <f>IFERROR(VLOOKUP($A777,'indicadores propios'!$A$4:$I$2026,'indicadores propios'!F$2,FALSE),0)</f>
        <v>1220179203.77</v>
      </c>
      <c r="F777" s="3">
        <f>IFERROR(VLOOKUP($A777,'indicadores propios'!$A$4:$I$2026,'indicadores propios'!G$2,FALSE),0)</f>
        <v>1898030761</v>
      </c>
      <c r="G777" s="3">
        <f>IFERROR(VLOOKUP($A777,'indicadores propios'!$A$4:$I$2026,'indicadores propios'!H$2,FALSE),0)</f>
        <v>1616375145.9000001</v>
      </c>
      <c r="H777" s="3">
        <f>IFERROR(VLOOKUP($A777,'indicadores propios'!$A$4:$I$2026,'indicadores propios'!I$2,FALSE),0)</f>
        <v>1571902932.9000001</v>
      </c>
    </row>
    <row r="778" spans="1:8" x14ac:dyDescent="0.3">
      <c r="A778" s="5">
        <v>210510</v>
      </c>
      <c r="B778" s="4" t="s">
        <v>1045</v>
      </c>
      <c r="C778" s="3">
        <f>IFERROR(VLOOKUP($A778,'indicadores propios'!$A$4:$I$2026,'indicadores propios'!D$2,FALSE),0)</f>
        <v>0</v>
      </c>
      <c r="D778" s="3">
        <f>IFERROR(VLOOKUP($A778,'indicadores propios'!$A$4:$I$2026,'indicadores propios'!E$2,FALSE),0)</f>
        <v>0</v>
      </c>
      <c r="E778" s="3">
        <f>IFERROR(VLOOKUP($A778,'indicadores propios'!$A$4:$I$2026,'indicadores propios'!F$2,FALSE),0)</f>
        <v>60</v>
      </c>
      <c r="F778" s="3">
        <f>IFERROR(VLOOKUP($A778,'indicadores propios'!$A$4:$I$2026,'indicadores propios'!G$2,FALSE),0)</f>
        <v>58</v>
      </c>
      <c r="G778" s="3">
        <f>IFERROR(VLOOKUP($A778,'indicadores propios'!$A$4:$I$2026,'indicadores propios'!H$2,FALSE),0)</f>
        <v>34</v>
      </c>
      <c r="H778" s="3">
        <f>IFERROR(VLOOKUP($A778,'indicadores propios'!$A$4:$I$2026,'indicadores propios'!I$2,FALSE),0)</f>
        <v>32</v>
      </c>
    </row>
    <row r="779" spans="1:8" x14ac:dyDescent="0.3">
      <c r="A779" s="5">
        <v>210595</v>
      </c>
      <c r="B779" s="4" t="s">
        <v>1044</v>
      </c>
      <c r="C779" s="3">
        <f>IFERROR(VLOOKUP($A779,'indicadores propios'!$A$4:$I$2026,'indicadores propios'!D$2,FALSE),0)</f>
        <v>0</v>
      </c>
      <c r="D779" s="3">
        <f>IFERROR(VLOOKUP($A779,'indicadores propios'!$A$4:$I$2026,'indicadores propios'!E$2,FALSE),0)</f>
        <v>0</v>
      </c>
      <c r="E779" s="3">
        <f>IFERROR(VLOOKUP($A779,'indicadores propios'!$A$4:$I$2026,'indicadores propios'!F$2,FALSE),0)</f>
        <v>0</v>
      </c>
      <c r="F779" s="3">
        <f>IFERROR(VLOOKUP($A779,'indicadores propios'!$A$4:$I$2026,'indicadores propios'!G$2,FALSE),0)</f>
        <v>0</v>
      </c>
      <c r="G779" s="3">
        <f>IFERROR(VLOOKUP($A779,'indicadores propios'!$A$4:$I$2026,'indicadores propios'!H$2,FALSE),0)</f>
        <v>0</v>
      </c>
      <c r="H779" s="3">
        <f>IFERROR(VLOOKUP($A779,'indicadores propios'!$A$4:$I$2026,'indicadores propios'!I$2,FALSE),0)</f>
        <v>0</v>
      </c>
    </row>
    <row r="780" spans="1:8" x14ac:dyDescent="0.3">
      <c r="A780" s="5">
        <v>211000</v>
      </c>
      <c r="B780" s="4" t="s">
        <v>1043</v>
      </c>
      <c r="C780" s="3">
        <f>IFERROR(VLOOKUP($A780,'indicadores propios'!$A$4:$I$2026,'indicadores propios'!D$2,FALSE),0)</f>
        <v>1555741959.3199999</v>
      </c>
      <c r="D780" s="3">
        <f>IFERROR(VLOOKUP($A780,'indicadores propios'!$A$4:$I$2026,'indicadores propios'!E$2,FALSE),0)</f>
        <v>1969229964.03</v>
      </c>
      <c r="E780" s="3">
        <f>IFERROR(VLOOKUP($A780,'indicadores propios'!$A$4:$I$2026,'indicadores propios'!F$2,FALSE),0)</f>
        <v>2454779009</v>
      </c>
      <c r="F780" s="3">
        <f>IFERROR(VLOOKUP($A780,'indicadores propios'!$A$4:$I$2026,'indicadores propios'!G$2,FALSE),0)</f>
        <v>2991561600</v>
      </c>
      <c r="G780" s="3">
        <f>IFERROR(VLOOKUP($A780,'indicadores propios'!$A$4:$I$2026,'indicadores propios'!H$2,FALSE),0)</f>
        <v>3873734017</v>
      </c>
      <c r="H780" s="3">
        <f>IFERROR(VLOOKUP($A780,'indicadores propios'!$A$4:$I$2026,'indicadores propios'!I$2,FALSE),0)</f>
        <v>4175864281</v>
      </c>
    </row>
    <row r="781" spans="1:8" x14ac:dyDescent="0.3">
      <c r="A781" s="5">
        <v>211005</v>
      </c>
      <c r="B781" s="4" t="s">
        <v>1042</v>
      </c>
      <c r="C781" s="3">
        <f>IFERROR(VLOOKUP($A781,'indicadores propios'!$A$4:$I$2026,'indicadores propios'!D$2,FALSE),0)</f>
        <v>7500000</v>
      </c>
      <c r="D781" s="3">
        <f>IFERROR(VLOOKUP($A781,'indicadores propios'!$A$4:$I$2026,'indicadores propios'!E$2,FALSE),0)</f>
        <v>2000000</v>
      </c>
      <c r="E781" s="3">
        <f>IFERROR(VLOOKUP($A781,'indicadores propios'!$A$4:$I$2026,'indicadores propios'!F$2,FALSE),0)</f>
        <v>82990984</v>
      </c>
      <c r="F781" s="3">
        <f>IFERROR(VLOOKUP($A781,'indicadores propios'!$A$4:$I$2026,'indicadores propios'!G$2,FALSE),0)</f>
        <v>170932252</v>
      </c>
      <c r="G781" s="3">
        <f>IFERROR(VLOOKUP($A781,'indicadores propios'!$A$4:$I$2026,'indicadores propios'!H$2,FALSE),0)</f>
        <v>324101860</v>
      </c>
      <c r="H781" s="3">
        <f>IFERROR(VLOOKUP($A781,'indicadores propios'!$A$4:$I$2026,'indicadores propios'!I$2,FALSE),0)</f>
        <v>224952382</v>
      </c>
    </row>
    <row r="782" spans="1:8" x14ac:dyDescent="0.3">
      <c r="A782" s="5">
        <v>211010</v>
      </c>
      <c r="B782" s="4" t="s">
        <v>1041</v>
      </c>
      <c r="C782" s="3">
        <f>IFERROR(VLOOKUP($A782,'indicadores propios'!$A$4:$I$2026,'indicadores propios'!D$2,FALSE),0)</f>
        <v>1506426760.3199999</v>
      </c>
      <c r="D782" s="3">
        <f>IFERROR(VLOOKUP($A782,'indicadores propios'!$A$4:$I$2026,'indicadores propios'!E$2,FALSE),0)</f>
        <v>1913593782.03</v>
      </c>
      <c r="E782" s="3">
        <f>IFERROR(VLOOKUP($A782,'indicadores propios'!$A$4:$I$2026,'indicadores propios'!F$2,FALSE),0)</f>
        <v>2299082513</v>
      </c>
      <c r="F782" s="3">
        <f>IFERROR(VLOOKUP($A782,'indicadores propios'!$A$4:$I$2026,'indicadores propios'!G$2,FALSE),0)</f>
        <v>2733222895</v>
      </c>
      <c r="G782" s="3">
        <f>IFERROR(VLOOKUP($A782,'indicadores propios'!$A$4:$I$2026,'indicadores propios'!H$2,FALSE),0)</f>
        <v>3418391616</v>
      </c>
      <c r="H782" s="3">
        <f>IFERROR(VLOOKUP($A782,'indicadores propios'!$A$4:$I$2026,'indicadores propios'!I$2,FALSE),0)</f>
        <v>3839293479</v>
      </c>
    </row>
    <row r="783" spans="1:8" x14ac:dyDescent="0.3">
      <c r="A783" s="5">
        <v>211015</v>
      </c>
      <c r="B783" s="4" t="s">
        <v>1040</v>
      </c>
      <c r="C783" s="3">
        <f>IFERROR(VLOOKUP($A783,'indicadores propios'!$A$4:$I$2026,'indicadores propios'!D$2,FALSE),0)</f>
        <v>0</v>
      </c>
      <c r="D783" s="3">
        <f>IFERROR(VLOOKUP($A783,'indicadores propios'!$A$4:$I$2026,'indicadores propios'!E$2,FALSE),0)</f>
        <v>0</v>
      </c>
      <c r="E783" s="3">
        <f>IFERROR(VLOOKUP($A783,'indicadores propios'!$A$4:$I$2026,'indicadores propios'!F$2,FALSE),0)</f>
        <v>0</v>
      </c>
      <c r="F783" s="3">
        <f>IFERROR(VLOOKUP($A783,'indicadores propios'!$A$4:$I$2026,'indicadores propios'!G$2,FALSE),0)</f>
        <v>0</v>
      </c>
      <c r="G783" s="3">
        <f>IFERROR(VLOOKUP($A783,'indicadores propios'!$A$4:$I$2026,'indicadores propios'!H$2,FALSE),0)</f>
        <v>0</v>
      </c>
      <c r="H783" s="3">
        <f>IFERROR(VLOOKUP($A783,'indicadores propios'!$A$4:$I$2026,'indicadores propios'!I$2,FALSE),0)</f>
        <v>0</v>
      </c>
    </row>
    <row r="784" spans="1:8" x14ac:dyDescent="0.3">
      <c r="A784" s="5">
        <v>211020</v>
      </c>
      <c r="B784" s="4" t="s">
        <v>1039</v>
      </c>
      <c r="C784" s="3">
        <f>IFERROR(VLOOKUP($A784,'indicadores propios'!$A$4:$I$2026,'indicadores propios'!D$2,FALSE),0)</f>
        <v>0</v>
      </c>
      <c r="D784" s="3">
        <f>IFERROR(VLOOKUP($A784,'indicadores propios'!$A$4:$I$2026,'indicadores propios'!E$2,FALSE),0)</f>
        <v>0</v>
      </c>
      <c r="E784" s="3">
        <f>IFERROR(VLOOKUP($A784,'indicadores propios'!$A$4:$I$2026,'indicadores propios'!F$2,FALSE),0)</f>
        <v>0</v>
      </c>
      <c r="F784" s="3">
        <f>IFERROR(VLOOKUP($A784,'indicadores propios'!$A$4:$I$2026,'indicadores propios'!G$2,FALSE),0)</f>
        <v>0</v>
      </c>
      <c r="G784" s="3">
        <f>IFERROR(VLOOKUP($A784,'indicadores propios'!$A$4:$I$2026,'indicadores propios'!H$2,FALSE),0)</f>
        <v>0</v>
      </c>
      <c r="H784" s="3">
        <f>IFERROR(VLOOKUP($A784,'indicadores propios'!$A$4:$I$2026,'indicadores propios'!I$2,FALSE),0)</f>
        <v>0</v>
      </c>
    </row>
    <row r="785" spans="1:8" x14ac:dyDescent="0.3">
      <c r="A785" s="5">
        <v>211095</v>
      </c>
      <c r="B785" s="4" t="s">
        <v>1038</v>
      </c>
      <c r="C785" s="3">
        <f>IFERROR(VLOOKUP($A785,'indicadores propios'!$A$4:$I$2026,'indicadores propios'!D$2,FALSE),0)</f>
        <v>41815199</v>
      </c>
      <c r="D785" s="3">
        <f>IFERROR(VLOOKUP($A785,'indicadores propios'!$A$4:$I$2026,'indicadores propios'!E$2,FALSE),0)</f>
        <v>53636182</v>
      </c>
      <c r="E785" s="3">
        <f>IFERROR(VLOOKUP($A785,'indicadores propios'!$A$4:$I$2026,'indicadores propios'!F$2,FALSE),0)</f>
        <v>72705512</v>
      </c>
      <c r="F785" s="3">
        <f>IFERROR(VLOOKUP($A785,'indicadores propios'!$A$4:$I$2026,'indicadores propios'!G$2,FALSE),0)</f>
        <v>87406453</v>
      </c>
      <c r="G785" s="3">
        <f>IFERROR(VLOOKUP($A785,'indicadores propios'!$A$4:$I$2026,'indicadores propios'!H$2,FALSE),0)</f>
        <v>131240541</v>
      </c>
      <c r="H785" s="3">
        <f>IFERROR(VLOOKUP($A785,'indicadores propios'!$A$4:$I$2026,'indicadores propios'!I$2,FALSE),0)</f>
        <v>111618420</v>
      </c>
    </row>
    <row r="786" spans="1:8" x14ac:dyDescent="0.3">
      <c r="A786" s="5">
        <v>212500</v>
      </c>
      <c r="B786" s="4" t="s">
        <v>1037</v>
      </c>
      <c r="C786" s="3">
        <f>IFERROR(VLOOKUP($A786,'indicadores propios'!$A$4:$I$2026,'indicadores propios'!D$2,FALSE),0)</f>
        <v>3674174735.9299998</v>
      </c>
      <c r="D786" s="3">
        <f>IFERROR(VLOOKUP($A786,'indicadores propios'!$A$4:$I$2026,'indicadores propios'!E$2,FALSE),0)</f>
        <v>4643743918.5699997</v>
      </c>
      <c r="E786" s="3">
        <f>IFERROR(VLOOKUP($A786,'indicadores propios'!$A$4:$I$2026,'indicadores propios'!F$2,FALSE),0)</f>
        <v>4396537088</v>
      </c>
      <c r="F786" s="3">
        <f>IFERROR(VLOOKUP($A786,'indicadores propios'!$A$4:$I$2026,'indicadores propios'!G$2,FALSE),0)</f>
        <v>5358165453</v>
      </c>
      <c r="G786" s="3">
        <f>IFERROR(VLOOKUP($A786,'indicadores propios'!$A$4:$I$2026,'indicadores propios'!H$2,FALSE),0)</f>
        <v>6827602878.6400003</v>
      </c>
      <c r="H786" s="3">
        <f>IFERROR(VLOOKUP($A786,'indicadores propios'!$A$4:$I$2026,'indicadores propios'!I$2,FALSE),0)</f>
        <v>6769951545.6400003</v>
      </c>
    </row>
    <row r="787" spans="1:8" x14ac:dyDescent="0.3">
      <c r="A787" s="5">
        <v>212505</v>
      </c>
      <c r="B787" s="4" t="s">
        <v>1036</v>
      </c>
      <c r="C787" s="3">
        <f>IFERROR(VLOOKUP($A787,'indicadores propios'!$A$4:$I$2026,'indicadores propios'!D$2,FALSE),0)</f>
        <v>0</v>
      </c>
      <c r="D787" s="3">
        <f>IFERROR(VLOOKUP($A787,'indicadores propios'!$A$4:$I$2026,'indicadores propios'!E$2,FALSE),0)</f>
        <v>0</v>
      </c>
      <c r="E787" s="3">
        <f>IFERROR(VLOOKUP($A787,'indicadores propios'!$A$4:$I$2026,'indicadores propios'!F$2,FALSE),0)</f>
        <v>4396536781</v>
      </c>
      <c r="F787" s="3">
        <f>IFERROR(VLOOKUP($A787,'indicadores propios'!$A$4:$I$2026,'indicadores propios'!G$2,FALSE),0)</f>
        <v>5358165453</v>
      </c>
      <c r="G787" s="3">
        <f>IFERROR(VLOOKUP($A787,'indicadores propios'!$A$4:$I$2026,'indicadores propios'!H$2,FALSE),0)</f>
        <v>6827561793.6400003</v>
      </c>
      <c r="H787" s="3">
        <f>IFERROR(VLOOKUP($A787,'indicadores propios'!$A$4:$I$2026,'indicadores propios'!I$2,FALSE),0)</f>
        <v>6769951545.6400003</v>
      </c>
    </row>
    <row r="788" spans="1:8" x14ac:dyDescent="0.3">
      <c r="A788" s="5">
        <v>212510</v>
      </c>
      <c r="B788" s="4" t="s">
        <v>1035</v>
      </c>
      <c r="C788" s="3">
        <f>IFERROR(VLOOKUP($A788,'indicadores propios'!$A$4:$I$2026,'indicadores propios'!D$2,FALSE),0)</f>
        <v>0</v>
      </c>
      <c r="D788" s="3">
        <f>IFERROR(VLOOKUP($A788,'indicadores propios'!$A$4:$I$2026,'indicadores propios'!E$2,FALSE),0)</f>
        <v>0</v>
      </c>
      <c r="E788" s="3">
        <f>IFERROR(VLOOKUP($A788,'indicadores propios'!$A$4:$I$2026,'indicadores propios'!F$2,FALSE),0)</f>
        <v>0</v>
      </c>
      <c r="F788" s="3">
        <f>IFERROR(VLOOKUP($A788,'indicadores propios'!$A$4:$I$2026,'indicadores propios'!G$2,FALSE),0)</f>
        <v>0</v>
      </c>
      <c r="G788" s="3">
        <f>IFERROR(VLOOKUP($A788,'indicadores propios'!$A$4:$I$2026,'indicadores propios'!H$2,FALSE),0)</f>
        <v>0</v>
      </c>
      <c r="H788" s="3">
        <f>IFERROR(VLOOKUP($A788,'indicadores propios'!$A$4:$I$2026,'indicadores propios'!I$2,FALSE),0)</f>
        <v>0</v>
      </c>
    </row>
    <row r="789" spans="1:8" x14ac:dyDescent="0.3">
      <c r="A789" s="5">
        <v>212515</v>
      </c>
      <c r="B789" s="4" t="s">
        <v>1034</v>
      </c>
      <c r="C789" s="3">
        <f>IFERROR(VLOOKUP($A789,'indicadores propios'!$A$4:$I$2026,'indicadores propios'!D$2,FALSE),0)</f>
        <v>0</v>
      </c>
      <c r="D789" s="3">
        <f>IFERROR(VLOOKUP($A789,'indicadores propios'!$A$4:$I$2026,'indicadores propios'!E$2,FALSE),0)</f>
        <v>0</v>
      </c>
      <c r="E789" s="3">
        <f>IFERROR(VLOOKUP($A789,'indicadores propios'!$A$4:$I$2026,'indicadores propios'!F$2,FALSE),0)</f>
        <v>0</v>
      </c>
      <c r="F789" s="3">
        <f>IFERROR(VLOOKUP($A789,'indicadores propios'!$A$4:$I$2026,'indicadores propios'!G$2,FALSE),0)</f>
        <v>0</v>
      </c>
      <c r="G789" s="3">
        <f>IFERROR(VLOOKUP($A789,'indicadores propios'!$A$4:$I$2026,'indicadores propios'!H$2,FALSE),0)</f>
        <v>41085</v>
      </c>
      <c r="H789" s="3">
        <f>IFERROR(VLOOKUP($A789,'indicadores propios'!$A$4:$I$2026,'indicadores propios'!I$2,FALSE),0)</f>
        <v>0</v>
      </c>
    </row>
    <row r="790" spans="1:8" x14ac:dyDescent="0.3">
      <c r="A790" s="5">
        <v>212520</v>
      </c>
      <c r="B790" s="4" t="s">
        <v>1033</v>
      </c>
      <c r="C790" s="3">
        <f>IFERROR(VLOOKUP($A790,'indicadores propios'!$A$4:$I$2026,'indicadores propios'!D$2,FALSE),0)</f>
        <v>0</v>
      </c>
      <c r="D790" s="3">
        <f>IFERROR(VLOOKUP($A790,'indicadores propios'!$A$4:$I$2026,'indicadores propios'!E$2,FALSE),0)</f>
        <v>0</v>
      </c>
      <c r="E790" s="3">
        <f>IFERROR(VLOOKUP($A790,'indicadores propios'!$A$4:$I$2026,'indicadores propios'!F$2,FALSE),0)</f>
        <v>0</v>
      </c>
      <c r="F790" s="3">
        <f>IFERROR(VLOOKUP($A790,'indicadores propios'!$A$4:$I$2026,'indicadores propios'!G$2,FALSE),0)</f>
        <v>0</v>
      </c>
      <c r="G790" s="3">
        <f>IFERROR(VLOOKUP($A790,'indicadores propios'!$A$4:$I$2026,'indicadores propios'!H$2,FALSE),0)</f>
        <v>0</v>
      </c>
      <c r="H790" s="3">
        <f>IFERROR(VLOOKUP($A790,'indicadores propios'!$A$4:$I$2026,'indicadores propios'!I$2,FALSE),0)</f>
        <v>0</v>
      </c>
    </row>
    <row r="791" spans="1:8" x14ac:dyDescent="0.3">
      <c r="A791" s="5">
        <v>212595</v>
      </c>
      <c r="B791" s="4" t="s">
        <v>1032</v>
      </c>
      <c r="C791" s="3">
        <f>IFERROR(VLOOKUP($A791,'indicadores propios'!$A$4:$I$2026,'indicadores propios'!D$2,FALSE),0)</f>
        <v>0</v>
      </c>
      <c r="D791" s="3">
        <f>IFERROR(VLOOKUP($A791,'indicadores propios'!$A$4:$I$2026,'indicadores propios'!E$2,FALSE),0)</f>
        <v>0</v>
      </c>
      <c r="E791" s="3">
        <f>IFERROR(VLOOKUP($A791,'indicadores propios'!$A$4:$I$2026,'indicadores propios'!F$2,FALSE),0)</f>
        <v>0</v>
      </c>
      <c r="F791" s="3">
        <f>IFERROR(VLOOKUP($A791,'indicadores propios'!$A$4:$I$2026,'indicadores propios'!G$2,FALSE),0)</f>
        <v>0</v>
      </c>
      <c r="G791" s="3">
        <f>IFERROR(VLOOKUP($A791,'indicadores propios'!$A$4:$I$2026,'indicadores propios'!H$2,FALSE),0)</f>
        <v>0</v>
      </c>
      <c r="H791" s="3">
        <f>IFERROR(VLOOKUP($A791,'indicadores propios'!$A$4:$I$2026,'indicadores propios'!I$2,FALSE),0)</f>
        <v>0</v>
      </c>
    </row>
    <row r="792" spans="1:8" x14ac:dyDescent="0.3">
      <c r="A792" s="5">
        <v>213000</v>
      </c>
      <c r="B792" s="4" t="s">
        <v>1031</v>
      </c>
      <c r="C792" s="3">
        <f>IFERROR(VLOOKUP($A792,'indicadores propios'!$A$4:$I$2026,'indicadores propios'!D$2,FALSE),0)</f>
        <v>8164916709.0299997</v>
      </c>
      <c r="D792" s="3">
        <f>IFERROR(VLOOKUP($A792,'indicadores propios'!$A$4:$I$2026,'indicadores propios'!E$2,FALSE),0)</f>
        <v>9525677450.0300007</v>
      </c>
      <c r="E792" s="3">
        <f>IFERROR(VLOOKUP($A792,'indicadores propios'!$A$4:$I$2026,'indicadores propios'!F$2,FALSE),0)</f>
        <v>11287546812</v>
      </c>
      <c r="F792" s="3">
        <f>IFERROR(VLOOKUP($A792,'indicadores propios'!$A$4:$I$2026,'indicadores propios'!G$2,FALSE),0)</f>
        <v>12996961565</v>
      </c>
      <c r="G792" s="3">
        <f>IFERROR(VLOOKUP($A792,'indicadores propios'!$A$4:$I$2026,'indicadores propios'!H$2,FALSE),0)</f>
        <v>14766687279</v>
      </c>
      <c r="H792" s="3">
        <f>IFERROR(VLOOKUP($A792,'indicadores propios'!$A$4:$I$2026,'indicadores propios'!I$2,FALSE),0)</f>
        <v>15081083448</v>
      </c>
    </row>
    <row r="793" spans="1:8" x14ac:dyDescent="0.3">
      <c r="A793" s="5">
        <v>213005</v>
      </c>
      <c r="B793" s="4" t="s">
        <v>1030</v>
      </c>
      <c r="C793" s="3">
        <f>IFERROR(VLOOKUP($A793,'indicadores propios'!$A$4:$I$2026,'indicadores propios'!D$2,FALSE),0)</f>
        <v>0</v>
      </c>
      <c r="D793" s="3">
        <f>IFERROR(VLOOKUP($A793,'indicadores propios'!$A$4:$I$2026,'indicadores propios'!E$2,FALSE),0)</f>
        <v>0</v>
      </c>
      <c r="E793" s="3">
        <f>IFERROR(VLOOKUP($A793,'indicadores propios'!$A$4:$I$2026,'indicadores propios'!F$2,FALSE),0)</f>
        <v>0</v>
      </c>
      <c r="F793" s="3">
        <f>IFERROR(VLOOKUP($A793,'indicadores propios'!$A$4:$I$2026,'indicadores propios'!G$2,FALSE),0)</f>
        <v>0</v>
      </c>
      <c r="G793" s="3">
        <f>IFERROR(VLOOKUP($A793,'indicadores propios'!$A$4:$I$2026,'indicadores propios'!H$2,FALSE),0)</f>
        <v>0</v>
      </c>
      <c r="H793" s="3">
        <f>IFERROR(VLOOKUP($A793,'indicadores propios'!$A$4:$I$2026,'indicadores propios'!I$2,FALSE),0)</f>
        <v>0</v>
      </c>
    </row>
    <row r="794" spans="1:8" x14ac:dyDescent="0.3">
      <c r="A794" s="5">
        <v>213010</v>
      </c>
      <c r="B794" s="4" t="s">
        <v>1029</v>
      </c>
      <c r="C794" s="3">
        <f>IFERROR(VLOOKUP($A794,'indicadores propios'!$A$4:$I$2026,'indicadores propios'!D$2,FALSE),0)</f>
        <v>8164892650.0299997</v>
      </c>
      <c r="D794" s="3">
        <f>IFERROR(VLOOKUP($A794,'indicadores propios'!$A$4:$I$2026,'indicadores propios'!E$2,FALSE),0)</f>
        <v>9525677450.0300007</v>
      </c>
      <c r="E794" s="3">
        <f>IFERROR(VLOOKUP($A794,'indicadores propios'!$A$4:$I$2026,'indicadores propios'!F$2,FALSE),0)</f>
        <v>10990013579</v>
      </c>
      <c r="F794" s="3">
        <f>IFERROR(VLOOKUP($A794,'indicadores propios'!$A$4:$I$2026,'indicadores propios'!G$2,FALSE),0)</f>
        <v>12807916112</v>
      </c>
      <c r="G794" s="3">
        <f>IFERROR(VLOOKUP($A794,'indicadores propios'!$A$4:$I$2026,'indicadores propios'!H$2,FALSE),0)</f>
        <v>14498557703</v>
      </c>
      <c r="H794" s="3">
        <f>IFERROR(VLOOKUP($A794,'indicadores propios'!$A$4:$I$2026,'indicadores propios'!I$2,FALSE),0)</f>
        <v>14801734696</v>
      </c>
    </row>
    <row r="795" spans="1:8" x14ac:dyDescent="0.3">
      <c r="A795" s="5">
        <v>213095</v>
      </c>
      <c r="B795" s="4" t="s">
        <v>1028</v>
      </c>
      <c r="C795" s="3">
        <f>IFERROR(VLOOKUP($A795,'indicadores propios'!$A$4:$I$2026,'indicadores propios'!D$2,FALSE),0)</f>
        <v>24059</v>
      </c>
      <c r="D795" s="3">
        <f>IFERROR(VLOOKUP($A795,'indicadores propios'!$A$4:$I$2026,'indicadores propios'!E$2,FALSE),0)</f>
        <v>0</v>
      </c>
      <c r="E795" s="3">
        <f>IFERROR(VLOOKUP($A795,'indicadores propios'!$A$4:$I$2026,'indicadores propios'!F$2,FALSE),0)</f>
        <v>297533233</v>
      </c>
      <c r="F795" s="3">
        <f>IFERROR(VLOOKUP($A795,'indicadores propios'!$A$4:$I$2026,'indicadores propios'!G$2,FALSE),0)</f>
        <v>189045453</v>
      </c>
      <c r="G795" s="3">
        <f>IFERROR(VLOOKUP($A795,'indicadores propios'!$A$4:$I$2026,'indicadores propios'!H$2,FALSE),0)</f>
        <v>268129576</v>
      </c>
      <c r="H795" s="3">
        <f>IFERROR(VLOOKUP($A795,'indicadores propios'!$A$4:$I$2026,'indicadores propios'!I$2,FALSE),0)</f>
        <v>279348752</v>
      </c>
    </row>
    <row r="796" spans="1:8" x14ac:dyDescent="0.3">
      <c r="A796" s="5">
        <v>220000</v>
      </c>
      <c r="B796" s="4" t="s">
        <v>1027</v>
      </c>
      <c r="C796" s="3">
        <f>IFERROR(VLOOKUP($A796,'indicadores propios'!$A$4:$I$2026,'indicadores propios'!D$2,FALSE),0)</f>
        <v>0</v>
      </c>
      <c r="D796" s="3">
        <f>IFERROR(VLOOKUP($A796,'indicadores propios'!$A$4:$I$2026,'indicadores propios'!E$2,FALSE),0)</f>
        <v>0</v>
      </c>
      <c r="E796" s="3">
        <f>IFERROR(VLOOKUP($A796,'indicadores propios'!$A$4:$I$2026,'indicadores propios'!F$2,FALSE),0)</f>
        <v>0</v>
      </c>
      <c r="F796" s="3">
        <f>IFERROR(VLOOKUP($A796,'indicadores propios'!$A$4:$I$2026,'indicadores propios'!G$2,FALSE),0)</f>
        <v>0</v>
      </c>
      <c r="G796" s="3">
        <f>IFERROR(VLOOKUP($A796,'indicadores propios'!$A$4:$I$2026,'indicadores propios'!H$2,FALSE),0)</f>
        <v>0</v>
      </c>
      <c r="H796" s="3">
        <f>IFERROR(VLOOKUP($A796,'indicadores propios'!$A$4:$I$2026,'indicadores propios'!I$2,FALSE),0)</f>
        <v>0</v>
      </c>
    </row>
    <row r="797" spans="1:8" x14ac:dyDescent="0.3">
      <c r="A797" s="5">
        <v>220500</v>
      </c>
      <c r="B797" s="4" t="s">
        <v>1026</v>
      </c>
      <c r="C797" s="3">
        <f>IFERROR(VLOOKUP($A797,'indicadores propios'!$A$4:$I$2026,'indicadores propios'!D$2,FALSE),0)</f>
        <v>0</v>
      </c>
      <c r="D797" s="3">
        <f>IFERROR(VLOOKUP($A797,'indicadores propios'!$A$4:$I$2026,'indicadores propios'!E$2,FALSE),0)</f>
        <v>0</v>
      </c>
      <c r="E797" s="3">
        <f>IFERROR(VLOOKUP($A797,'indicadores propios'!$A$4:$I$2026,'indicadores propios'!F$2,FALSE),0)</f>
        <v>0</v>
      </c>
      <c r="F797" s="3">
        <f>IFERROR(VLOOKUP($A797,'indicadores propios'!$A$4:$I$2026,'indicadores propios'!G$2,FALSE),0)</f>
        <v>0</v>
      </c>
      <c r="G797" s="3">
        <f>IFERROR(VLOOKUP($A797,'indicadores propios'!$A$4:$I$2026,'indicadores propios'!H$2,FALSE),0)</f>
        <v>0</v>
      </c>
      <c r="H797" s="3">
        <f>IFERROR(VLOOKUP($A797,'indicadores propios'!$A$4:$I$2026,'indicadores propios'!I$2,FALSE),0)</f>
        <v>0</v>
      </c>
    </row>
    <row r="798" spans="1:8" x14ac:dyDescent="0.3">
      <c r="A798" s="5">
        <v>221000</v>
      </c>
      <c r="B798" s="4" t="s">
        <v>1025</v>
      </c>
      <c r="C798" s="3">
        <f>IFERROR(VLOOKUP($A798,'indicadores propios'!$A$4:$I$2026,'indicadores propios'!D$2,FALSE),0)</f>
        <v>0</v>
      </c>
      <c r="D798" s="3">
        <f>IFERROR(VLOOKUP($A798,'indicadores propios'!$A$4:$I$2026,'indicadores propios'!E$2,FALSE),0)</f>
        <v>0</v>
      </c>
      <c r="E798" s="3">
        <f>IFERROR(VLOOKUP($A798,'indicadores propios'!$A$4:$I$2026,'indicadores propios'!F$2,FALSE),0)</f>
        <v>0</v>
      </c>
      <c r="F798" s="3">
        <f>IFERROR(VLOOKUP($A798,'indicadores propios'!$A$4:$I$2026,'indicadores propios'!G$2,FALSE),0)</f>
        <v>0</v>
      </c>
      <c r="G798" s="3">
        <f>IFERROR(VLOOKUP($A798,'indicadores propios'!$A$4:$I$2026,'indicadores propios'!H$2,FALSE),0)</f>
        <v>0</v>
      </c>
      <c r="H798" s="3">
        <f>IFERROR(VLOOKUP($A798,'indicadores propios'!$A$4:$I$2026,'indicadores propios'!I$2,FALSE),0)</f>
        <v>0</v>
      </c>
    </row>
    <row r="799" spans="1:8" x14ac:dyDescent="0.3">
      <c r="A799" s="5">
        <v>221500</v>
      </c>
      <c r="B799" s="4" t="s">
        <v>1024</v>
      </c>
      <c r="C799" s="3">
        <f>IFERROR(VLOOKUP($A799,'indicadores propios'!$A$4:$I$2026,'indicadores propios'!D$2,FALSE),0)</f>
        <v>0</v>
      </c>
      <c r="D799" s="3">
        <f>IFERROR(VLOOKUP($A799,'indicadores propios'!$A$4:$I$2026,'indicadores propios'!E$2,FALSE),0)</f>
        <v>0</v>
      </c>
      <c r="E799" s="3">
        <f>IFERROR(VLOOKUP($A799,'indicadores propios'!$A$4:$I$2026,'indicadores propios'!F$2,FALSE),0)</f>
        <v>0</v>
      </c>
      <c r="F799" s="3">
        <f>IFERROR(VLOOKUP($A799,'indicadores propios'!$A$4:$I$2026,'indicadores propios'!G$2,FALSE),0)</f>
        <v>0</v>
      </c>
      <c r="G799" s="3">
        <f>IFERROR(VLOOKUP($A799,'indicadores propios'!$A$4:$I$2026,'indicadores propios'!H$2,FALSE),0)</f>
        <v>0</v>
      </c>
      <c r="H799" s="3">
        <f>IFERROR(VLOOKUP($A799,'indicadores propios'!$A$4:$I$2026,'indicadores propios'!I$2,FALSE),0)</f>
        <v>0</v>
      </c>
    </row>
    <row r="800" spans="1:8" x14ac:dyDescent="0.3">
      <c r="A800" s="5">
        <v>222000</v>
      </c>
      <c r="B800" s="4" t="s">
        <v>1023</v>
      </c>
      <c r="C800" s="3">
        <f>IFERROR(VLOOKUP($A800,'indicadores propios'!$A$4:$I$2026,'indicadores propios'!D$2,FALSE),0)</f>
        <v>0</v>
      </c>
      <c r="D800" s="3">
        <f>IFERROR(VLOOKUP($A800,'indicadores propios'!$A$4:$I$2026,'indicadores propios'!E$2,FALSE),0)</f>
        <v>0</v>
      </c>
      <c r="E800" s="3">
        <f>IFERROR(VLOOKUP($A800,'indicadores propios'!$A$4:$I$2026,'indicadores propios'!F$2,FALSE),0)</f>
        <v>0</v>
      </c>
      <c r="F800" s="3">
        <f>IFERROR(VLOOKUP($A800,'indicadores propios'!$A$4:$I$2026,'indicadores propios'!G$2,FALSE),0)</f>
        <v>0</v>
      </c>
      <c r="G800" s="3">
        <f>IFERROR(VLOOKUP($A800,'indicadores propios'!$A$4:$I$2026,'indicadores propios'!H$2,FALSE),0)</f>
        <v>0</v>
      </c>
      <c r="H800" s="3">
        <f>IFERROR(VLOOKUP($A800,'indicadores propios'!$A$4:$I$2026,'indicadores propios'!I$2,FALSE),0)</f>
        <v>0</v>
      </c>
    </row>
    <row r="801" spans="1:8" x14ac:dyDescent="0.3">
      <c r="A801" s="5">
        <v>222500</v>
      </c>
      <c r="B801" s="4" t="s">
        <v>1022</v>
      </c>
      <c r="C801" s="3">
        <f>IFERROR(VLOOKUP($A801,'indicadores propios'!$A$4:$I$2026,'indicadores propios'!D$2,FALSE),0)</f>
        <v>0</v>
      </c>
      <c r="D801" s="3">
        <f>IFERROR(VLOOKUP($A801,'indicadores propios'!$A$4:$I$2026,'indicadores propios'!E$2,FALSE),0)</f>
        <v>0</v>
      </c>
      <c r="E801" s="3">
        <f>IFERROR(VLOOKUP($A801,'indicadores propios'!$A$4:$I$2026,'indicadores propios'!F$2,FALSE),0)</f>
        <v>0</v>
      </c>
      <c r="F801" s="3">
        <f>IFERROR(VLOOKUP($A801,'indicadores propios'!$A$4:$I$2026,'indicadores propios'!G$2,FALSE),0)</f>
        <v>0</v>
      </c>
      <c r="G801" s="3">
        <f>IFERROR(VLOOKUP($A801,'indicadores propios'!$A$4:$I$2026,'indicadores propios'!H$2,FALSE),0)</f>
        <v>0</v>
      </c>
      <c r="H801" s="3">
        <f>IFERROR(VLOOKUP($A801,'indicadores propios'!$A$4:$I$2026,'indicadores propios'!I$2,FALSE),0)</f>
        <v>0</v>
      </c>
    </row>
    <row r="802" spans="1:8" x14ac:dyDescent="0.3">
      <c r="A802" s="5">
        <v>229500</v>
      </c>
      <c r="B802" s="4" t="s">
        <v>1021</v>
      </c>
      <c r="C802" s="3">
        <f>IFERROR(VLOOKUP($A802,'indicadores propios'!$A$4:$I$2026,'indicadores propios'!D$2,FALSE),0)</f>
        <v>0</v>
      </c>
      <c r="D802" s="3">
        <f>IFERROR(VLOOKUP($A802,'indicadores propios'!$A$4:$I$2026,'indicadores propios'!E$2,FALSE),0)</f>
        <v>0</v>
      </c>
      <c r="E802" s="3">
        <f>IFERROR(VLOOKUP($A802,'indicadores propios'!$A$4:$I$2026,'indicadores propios'!F$2,FALSE),0)</f>
        <v>0</v>
      </c>
      <c r="F802" s="3">
        <f>IFERROR(VLOOKUP($A802,'indicadores propios'!$A$4:$I$2026,'indicadores propios'!G$2,FALSE),0)</f>
        <v>0</v>
      </c>
      <c r="G802" s="3">
        <f>IFERROR(VLOOKUP($A802,'indicadores propios'!$A$4:$I$2026,'indicadores propios'!H$2,FALSE),0)</f>
        <v>0</v>
      </c>
      <c r="H802" s="3">
        <f>IFERROR(VLOOKUP($A802,'indicadores propios'!$A$4:$I$2026,'indicadores propios'!I$2,FALSE),0)</f>
        <v>0</v>
      </c>
    </row>
    <row r="803" spans="1:8" x14ac:dyDescent="0.3">
      <c r="A803" s="5">
        <v>230000</v>
      </c>
      <c r="B803" s="4" t="s">
        <v>1020</v>
      </c>
      <c r="C803" s="3">
        <f>IFERROR(VLOOKUP($A803,'indicadores propios'!$A$4:$I$2026,'indicadores propios'!D$2,FALSE),0)</f>
        <v>0</v>
      </c>
      <c r="D803" s="3">
        <f>IFERROR(VLOOKUP($A803,'indicadores propios'!$A$4:$I$2026,'indicadores propios'!E$2,FALSE),0)</f>
        <v>0</v>
      </c>
      <c r="E803" s="3">
        <f>IFERROR(VLOOKUP($A803,'indicadores propios'!$A$4:$I$2026,'indicadores propios'!F$2,FALSE),0)</f>
        <v>0</v>
      </c>
      <c r="F803" s="3">
        <f>IFERROR(VLOOKUP($A803,'indicadores propios'!$A$4:$I$2026,'indicadores propios'!G$2,FALSE),0)</f>
        <v>0</v>
      </c>
      <c r="G803" s="3">
        <f>IFERROR(VLOOKUP($A803,'indicadores propios'!$A$4:$I$2026,'indicadores propios'!H$2,FALSE),0)</f>
        <v>0</v>
      </c>
      <c r="H803" s="3">
        <f>IFERROR(VLOOKUP($A803,'indicadores propios'!$A$4:$I$2026,'indicadores propios'!I$2,FALSE),0)</f>
        <v>0</v>
      </c>
    </row>
    <row r="804" spans="1:8" x14ac:dyDescent="0.3">
      <c r="A804" s="5">
        <v>230500</v>
      </c>
      <c r="B804" s="4" t="s">
        <v>1019</v>
      </c>
      <c r="C804" s="3">
        <f>IFERROR(VLOOKUP($A804,'indicadores propios'!$A$4:$I$2026,'indicadores propios'!D$2,FALSE),0)</f>
        <v>0</v>
      </c>
      <c r="D804" s="3">
        <f>IFERROR(VLOOKUP($A804,'indicadores propios'!$A$4:$I$2026,'indicadores propios'!E$2,FALSE),0)</f>
        <v>0</v>
      </c>
      <c r="E804" s="3">
        <f>IFERROR(VLOOKUP($A804,'indicadores propios'!$A$4:$I$2026,'indicadores propios'!F$2,FALSE),0)</f>
        <v>0</v>
      </c>
      <c r="F804" s="3">
        <f>IFERROR(VLOOKUP($A804,'indicadores propios'!$A$4:$I$2026,'indicadores propios'!G$2,FALSE),0)</f>
        <v>0</v>
      </c>
      <c r="G804" s="3">
        <f>IFERROR(VLOOKUP($A804,'indicadores propios'!$A$4:$I$2026,'indicadores propios'!H$2,FALSE),0)</f>
        <v>0</v>
      </c>
      <c r="H804" s="3">
        <f>IFERROR(VLOOKUP($A804,'indicadores propios'!$A$4:$I$2026,'indicadores propios'!I$2,FALSE),0)</f>
        <v>0</v>
      </c>
    </row>
    <row r="805" spans="1:8" x14ac:dyDescent="0.3">
      <c r="A805" s="5">
        <v>230505</v>
      </c>
      <c r="B805" s="4" t="s">
        <v>1014</v>
      </c>
      <c r="C805" s="3">
        <f>IFERROR(VLOOKUP($A805,'indicadores propios'!$A$4:$I$2026,'indicadores propios'!D$2,FALSE),0)</f>
        <v>0</v>
      </c>
      <c r="D805" s="3">
        <f>IFERROR(VLOOKUP($A805,'indicadores propios'!$A$4:$I$2026,'indicadores propios'!E$2,FALSE),0)</f>
        <v>0</v>
      </c>
      <c r="E805" s="3">
        <f>IFERROR(VLOOKUP($A805,'indicadores propios'!$A$4:$I$2026,'indicadores propios'!F$2,FALSE),0)</f>
        <v>0</v>
      </c>
      <c r="F805" s="3">
        <f>IFERROR(VLOOKUP($A805,'indicadores propios'!$A$4:$I$2026,'indicadores propios'!G$2,FALSE),0)</f>
        <v>0</v>
      </c>
      <c r="G805" s="3">
        <f>IFERROR(VLOOKUP($A805,'indicadores propios'!$A$4:$I$2026,'indicadores propios'!H$2,FALSE),0)</f>
        <v>0</v>
      </c>
      <c r="H805" s="3">
        <f>IFERROR(VLOOKUP($A805,'indicadores propios'!$A$4:$I$2026,'indicadores propios'!I$2,FALSE),0)</f>
        <v>0</v>
      </c>
    </row>
    <row r="806" spans="1:8" x14ac:dyDescent="0.3">
      <c r="A806" s="5">
        <v>230510</v>
      </c>
      <c r="B806" s="4" t="s">
        <v>1013</v>
      </c>
      <c r="C806" s="3">
        <f>IFERROR(VLOOKUP($A806,'indicadores propios'!$A$4:$I$2026,'indicadores propios'!D$2,FALSE),0)</f>
        <v>0</v>
      </c>
      <c r="D806" s="3">
        <f>IFERROR(VLOOKUP($A806,'indicadores propios'!$A$4:$I$2026,'indicadores propios'!E$2,FALSE),0)</f>
        <v>0</v>
      </c>
      <c r="E806" s="3">
        <f>IFERROR(VLOOKUP($A806,'indicadores propios'!$A$4:$I$2026,'indicadores propios'!F$2,FALSE),0)</f>
        <v>0</v>
      </c>
      <c r="F806" s="3">
        <f>IFERROR(VLOOKUP($A806,'indicadores propios'!$A$4:$I$2026,'indicadores propios'!G$2,FALSE),0)</f>
        <v>0</v>
      </c>
      <c r="G806" s="3">
        <f>IFERROR(VLOOKUP($A806,'indicadores propios'!$A$4:$I$2026,'indicadores propios'!H$2,FALSE),0)</f>
        <v>0</v>
      </c>
      <c r="H806" s="3">
        <f>IFERROR(VLOOKUP($A806,'indicadores propios'!$A$4:$I$2026,'indicadores propios'!I$2,FALSE),0)</f>
        <v>0</v>
      </c>
    </row>
    <row r="807" spans="1:8" x14ac:dyDescent="0.3">
      <c r="A807" s="5">
        <v>230515</v>
      </c>
      <c r="B807" s="4" t="s">
        <v>1018</v>
      </c>
      <c r="C807" s="3">
        <f>IFERROR(VLOOKUP($A807,'indicadores propios'!$A$4:$I$2026,'indicadores propios'!D$2,FALSE),0)</f>
        <v>0</v>
      </c>
      <c r="D807" s="3">
        <f>IFERROR(VLOOKUP($A807,'indicadores propios'!$A$4:$I$2026,'indicadores propios'!E$2,FALSE),0)</f>
        <v>0</v>
      </c>
      <c r="E807" s="3">
        <f>IFERROR(VLOOKUP($A807,'indicadores propios'!$A$4:$I$2026,'indicadores propios'!F$2,FALSE),0)</f>
        <v>0</v>
      </c>
      <c r="F807" s="3">
        <f>IFERROR(VLOOKUP($A807,'indicadores propios'!$A$4:$I$2026,'indicadores propios'!G$2,FALSE),0)</f>
        <v>0</v>
      </c>
      <c r="G807" s="3">
        <f>IFERROR(VLOOKUP($A807,'indicadores propios'!$A$4:$I$2026,'indicadores propios'!H$2,FALSE),0)</f>
        <v>0</v>
      </c>
      <c r="H807" s="3">
        <f>IFERROR(VLOOKUP($A807,'indicadores propios'!$A$4:$I$2026,'indicadores propios'!I$2,FALSE),0)</f>
        <v>0</v>
      </c>
    </row>
    <row r="808" spans="1:8" x14ac:dyDescent="0.3">
      <c r="A808" s="5">
        <v>230520</v>
      </c>
      <c r="B808" s="4" t="s">
        <v>1011</v>
      </c>
      <c r="C808" s="3">
        <f>IFERROR(VLOOKUP($A808,'indicadores propios'!$A$4:$I$2026,'indicadores propios'!D$2,FALSE),0)</f>
        <v>0</v>
      </c>
      <c r="D808" s="3">
        <f>IFERROR(VLOOKUP($A808,'indicadores propios'!$A$4:$I$2026,'indicadores propios'!E$2,FALSE),0)</f>
        <v>0</v>
      </c>
      <c r="E808" s="3">
        <f>IFERROR(VLOOKUP($A808,'indicadores propios'!$A$4:$I$2026,'indicadores propios'!F$2,FALSE),0)</f>
        <v>0</v>
      </c>
      <c r="F808" s="3">
        <f>IFERROR(VLOOKUP($A808,'indicadores propios'!$A$4:$I$2026,'indicadores propios'!G$2,FALSE),0)</f>
        <v>0</v>
      </c>
      <c r="G808" s="3">
        <f>IFERROR(VLOOKUP($A808,'indicadores propios'!$A$4:$I$2026,'indicadores propios'!H$2,FALSE),0)</f>
        <v>0</v>
      </c>
      <c r="H808" s="3">
        <f>IFERROR(VLOOKUP($A808,'indicadores propios'!$A$4:$I$2026,'indicadores propios'!I$2,FALSE),0)</f>
        <v>0</v>
      </c>
    </row>
    <row r="809" spans="1:8" x14ac:dyDescent="0.3">
      <c r="A809" s="5">
        <v>230525</v>
      </c>
      <c r="B809" s="4" t="s">
        <v>1017</v>
      </c>
      <c r="C809" s="3">
        <f>IFERROR(VLOOKUP($A809,'indicadores propios'!$A$4:$I$2026,'indicadores propios'!D$2,FALSE),0)</f>
        <v>0</v>
      </c>
      <c r="D809" s="3">
        <f>IFERROR(VLOOKUP($A809,'indicadores propios'!$A$4:$I$2026,'indicadores propios'!E$2,FALSE),0)</f>
        <v>0</v>
      </c>
      <c r="E809" s="3">
        <f>IFERROR(VLOOKUP($A809,'indicadores propios'!$A$4:$I$2026,'indicadores propios'!F$2,FALSE),0)</f>
        <v>0</v>
      </c>
      <c r="F809" s="3">
        <f>IFERROR(VLOOKUP($A809,'indicadores propios'!$A$4:$I$2026,'indicadores propios'!G$2,FALSE),0)</f>
        <v>0</v>
      </c>
      <c r="G809" s="3">
        <f>IFERROR(VLOOKUP($A809,'indicadores propios'!$A$4:$I$2026,'indicadores propios'!H$2,FALSE),0)</f>
        <v>0</v>
      </c>
      <c r="H809" s="3">
        <f>IFERROR(VLOOKUP($A809,'indicadores propios'!$A$4:$I$2026,'indicadores propios'!I$2,FALSE),0)</f>
        <v>0</v>
      </c>
    </row>
    <row r="810" spans="1:8" x14ac:dyDescent="0.3">
      <c r="A810" s="5">
        <v>230527</v>
      </c>
      <c r="B810" s="4" t="s">
        <v>1009</v>
      </c>
      <c r="C810" s="3">
        <f>IFERROR(VLOOKUP($A810,'indicadores propios'!$A$4:$I$2026,'indicadores propios'!D$2,FALSE),0)</f>
        <v>0</v>
      </c>
      <c r="D810" s="3">
        <f>IFERROR(VLOOKUP($A810,'indicadores propios'!$A$4:$I$2026,'indicadores propios'!E$2,FALSE),0)</f>
        <v>0</v>
      </c>
      <c r="E810" s="3">
        <f>IFERROR(VLOOKUP($A810,'indicadores propios'!$A$4:$I$2026,'indicadores propios'!F$2,FALSE),0)</f>
        <v>0</v>
      </c>
      <c r="F810" s="3">
        <f>IFERROR(VLOOKUP($A810,'indicadores propios'!$A$4:$I$2026,'indicadores propios'!G$2,FALSE),0)</f>
        <v>0</v>
      </c>
      <c r="G810" s="3">
        <f>IFERROR(VLOOKUP($A810,'indicadores propios'!$A$4:$I$2026,'indicadores propios'!H$2,FALSE),0)</f>
        <v>0</v>
      </c>
      <c r="H810" s="3">
        <f>IFERROR(VLOOKUP($A810,'indicadores propios'!$A$4:$I$2026,'indicadores propios'!I$2,FALSE),0)</f>
        <v>0</v>
      </c>
    </row>
    <row r="811" spans="1:8" x14ac:dyDescent="0.3">
      <c r="A811" s="5">
        <v>230530</v>
      </c>
      <c r="B811" s="4" t="s">
        <v>1010</v>
      </c>
      <c r="C811" s="3">
        <f>IFERROR(VLOOKUP($A811,'indicadores propios'!$A$4:$I$2026,'indicadores propios'!D$2,FALSE),0)</f>
        <v>0</v>
      </c>
      <c r="D811" s="3">
        <f>IFERROR(VLOOKUP($A811,'indicadores propios'!$A$4:$I$2026,'indicadores propios'!E$2,FALSE),0)</f>
        <v>0</v>
      </c>
      <c r="E811" s="3">
        <f>IFERROR(VLOOKUP($A811,'indicadores propios'!$A$4:$I$2026,'indicadores propios'!F$2,FALSE),0)</f>
        <v>0</v>
      </c>
      <c r="F811" s="3">
        <f>IFERROR(VLOOKUP($A811,'indicadores propios'!$A$4:$I$2026,'indicadores propios'!G$2,FALSE),0)</f>
        <v>0</v>
      </c>
      <c r="G811" s="3">
        <f>IFERROR(VLOOKUP($A811,'indicadores propios'!$A$4:$I$2026,'indicadores propios'!H$2,FALSE),0)</f>
        <v>0</v>
      </c>
      <c r="H811" s="3">
        <f>IFERROR(VLOOKUP($A811,'indicadores propios'!$A$4:$I$2026,'indicadores propios'!I$2,FALSE),0)</f>
        <v>0</v>
      </c>
    </row>
    <row r="812" spans="1:8" x14ac:dyDescent="0.3">
      <c r="A812" s="5">
        <v>230535</v>
      </c>
      <c r="B812" s="4" t="s">
        <v>1016</v>
      </c>
      <c r="C812" s="3">
        <f>IFERROR(VLOOKUP($A812,'indicadores propios'!$A$4:$I$2026,'indicadores propios'!D$2,FALSE),0)</f>
        <v>0</v>
      </c>
      <c r="D812" s="3">
        <f>IFERROR(VLOOKUP($A812,'indicadores propios'!$A$4:$I$2026,'indicadores propios'!E$2,FALSE),0)</f>
        <v>0</v>
      </c>
      <c r="E812" s="3">
        <f>IFERROR(VLOOKUP($A812,'indicadores propios'!$A$4:$I$2026,'indicadores propios'!F$2,FALSE),0)</f>
        <v>0</v>
      </c>
      <c r="F812" s="3">
        <f>IFERROR(VLOOKUP($A812,'indicadores propios'!$A$4:$I$2026,'indicadores propios'!G$2,FALSE),0)</f>
        <v>0</v>
      </c>
      <c r="G812" s="3">
        <f>IFERROR(VLOOKUP($A812,'indicadores propios'!$A$4:$I$2026,'indicadores propios'!H$2,FALSE),0)</f>
        <v>0</v>
      </c>
      <c r="H812" s="3">
        <f>IFERROR(VLOOKUP($A812,'indicadores propios'!$A$4:$I$2026,'indicadores propios'!I$2,FALSE),0)</f>
        <v>0</v>
      </c>
    </row>
    <row r="813" spans="1:8" x14ac:dyDescent="0.3">
      <c r="A813" s="5">
        <v>230800</v>
      </c>
      <c r="B813" s="4" t="s">
        <v>1015</v>
      </c>
      <c r="C813" s="3">
        <f>IFERROR(VLOOKUP($A813,'indicadores propios'!$A$4:$I$2026,'indicadores propios'!D$2,FALSE),0)</f>
        <v>0</v>
      </c>
      <c r="D813" s="3">
        <f>IFERROR(VLOOKUP($A813,'indicadores propios'!$A$4:$I$2026,'indicadores propios'!E$2,FALSE),0)</f>
        <v>0</v>
      </c>
      <c r="E813" s="3">
        <f>IFERROR(VLOOKUP($A813,'indicadores propios'!$A$4:$I$2026,'indicadores propios'!F$2,FALSE),0)</f>
        <v>0</v>
      </c>
      <c r="F813" s="3">
        <f>IFERROR(VLOOKUP($A813,'indicadores propios'!$A$4:$I$2026,'indicadores propios'!G$2,FALSE),0)</f>
        <v>0</v>
      </c>
      <c r="G813" s="3">
        <f>IFERROR(VLOOKUP($A813,'indicadores propios'!$A$4:$I$2026,'indicadores propios'!H$2,FALSE),0)</f>
        <v>0</v>
      </c>
      <c r="H813" s="3">
        <f>IFERROR(VLOOKUP($A813,'indicadores propios'!$A$4:$I$2026,'indicadores propios'!I$2,FALSE),0)</f>
        <v>0</v>
      </c>
    </row>
    <row r="814" spans="1:8" x14ac:dyDescent="0.3">
      <c r="A814" s="5">
        <v>230805</v>
      </c>
      <c r="B814" s="4" t="s">
        <v>1014</v>
      </c>
      <c r="C814" s="3">
        <f>IFERROR(VLOOKUP($A814,'indicadores propios'!$A$4:$I$2026,'indicadores propios'!D$2,FALSE),0)</f>
        <v>0</v>
      </c>
      <c r="D814" s="3">
        <f>IFERROR(VLOOKUP($A814,'indicadores propios'!$A$4:$I$2026,'indicadores propios'!E$2,FALSE),0)</f>
        <v>0</v>
      </c>
      <c r="E814" s="3">
        <f>IFERROR(VLOOKUP($A814,'indicadores propios'!$A$4:$I$2026,'indicadores propios'!F$2,FALSE),0)</f>
        <v>0</v>
      </c>
      <c r="F814" s="3">
        <f>IFERROR(VLOOKUP($A814,'indicadores propios'!$A$4:$I$2026,'indicadores propios'!G$2,FALSE),0)</f>
        <v>0</v>
      </c>
      <c r="G814" s="3">
        <f>IFERROR(VLOOKUP($A814,'indicadores propios'!$A$4:$I$2026,'indicadores propios'!H$2,FALSE),0)</f>
        <v>0</v>
      </c>
      <c r="H814" s="3">
        <f>IFERROR(VLOOKUP($A814,'indicadores propios'!$A$4:$I$2026,'indicadores propios'!I$2,FALSE),0)</f>
        <v>0</v>
      </c>
    </row>
    <row r="815" spans="1:8" x14ac:dyDescent="0.3">
      <c r="A815" s="5">
        <v>230810</v>
      </c>
      <c r="B815" s="4" t="s">
        <v>1013</v>
      </c>
      <c r="C815" s="3">
        <f>IFERROR(VLOOKUP($A815,'indicadores propios'!$A$4:$I$2026,'indicadores propios'!D$2,FALSE),0)</f>
        <v>0</v>
      </c>
      <c r="D815" s="3">
        <f>IFERROR(VLOOKUP($A815,'indicadores propios'!$A$4:$I$2026,'indicadores propios'!E$2,FALSE),0)</f>
        <v>0</v>
      </c>
      <c r="E815" s="3">
        <f>IFERROR(VLOOKUP($A815,'indicadores propios'!$A$4:$I$2026,'indicadores propios'!F$2,FALSE),0)</f>
        <v>0</v>
      </c>
      <c r="F815" s="3">
        <f>IFERROR(VLOOKUP($A815,'indicadores propios'!$A$4:$I$2026,'indicadores propios'!G$2,FALSE),0)</f>
        <v>0</v>
      </c>
      <c r="G815" s="3">
        <f>IFERROR(VLOOKUP($A815,'indicadores propios'!$A$4:$I$2026,'indicadores propios'!H$2,FALSE),0)</f>
        <v>0</v>
      </c>
      <c r="H815" s="3">
        <f>IFERROR(VLOOKUP($A815,'indicadores propios'!$A$4:$I$2026,'indicadores propios'!I$2,FALSE),0)</f>
        <v>0</v>
      </c>
    </row>
    <row r="816" spans="1:8" x14ac:dyDescent="0.3">
      <c r="A816" s="5">
        <v>230815</v>
      </c>
      <c r="B816" s="4" t="s">
        <v>1012</v>
      </c>
      <c r="C816" s="3">
        <f>IFERROR(VLOOKUP($A816,'indicadores propios'!$A$4:$I$2026,'indicadores propios'!D$2,FALSE),0)</f>
        <v>0</v>
      </c>
      <c r="D816" s="3">
        <f>IFERROR(VLOOKUP($A816,'indicadores propios'!$A$4:$I$2026,'indicadores propios'!E$2,FALSE),0)</f>
        <v>0</v>
      </c>
      <c r="E816" s="3">
        <f>IFERROR(VLOOKUP($A816,'indicadores propios'!$A$4:$I$2026,'indicadores propios'!F$2,FALSE),0)</f>
        <v>0</v>
      </c>
      <c r="F816" s="3">
        <f>IFERROR(VLOOKUP($A816,'indicadores propios'!$A$4:$I$2026,'indicadores propios'!G$2,FALSE),0)</f>
        <v>0</v>
      </c>
      <c r="G816" s="3">
        <f>IFERROR(VLOOKUP($A816,'indicadores propios'!$A$4:$I$2026,'indicadores propios'!H$2,FALSE),0)</f>
        <v>0</v>
      </c>
      <c r="H816" s="3">
        <f>IFERROR(VLOOKUP($A816,'indicadores propios'!$A$4:$I$2026,'indicadores propios'!I$2,FALSE),0)</f>
        <v>0</v>
      </c>
    </row>
    <row r="817" spans="1:8" x14ac:dyDescent="0.3">
      <c r="A817" s="5">
        <v>230820</v>
      </c>
      <c r="B817" s="4" t="s">
        <v>1011</v>
      </c>
      <c r="C817" s="3">
        <f>IFERROR(VLOOKUP($A817,'indicadores propios'!$A$4:$I$2026,'indicadores propios'!D$2,FALSE),0)</f>
        <v>0</v>
      </c>
      <c r="D817" s="3">
        <f>IFERROR(VLOOKUP($A817,'indicadores propios'!$A$4:$I$2026,'indicadores propios'!E$2,FALSE),0)</f>
        <v>0</v>
      </c>
      <c r="E817" s="3">
        <f>IFERROR(VLOOKUP($A817,'indicadores propios'!$A$4:$I$2026,'indicadores propios'!F$2,FALSE),0)</f>
        <v>0</v>
      </c>
      <c r="F817" s="3">
        <f>IFERROR(VLOOKUP($A817,'indicadores propios'!$A$4:$I$2026,'indicadores propios'!G$2,FALSE),0)</f>
        <v>0</v>
      </c>
      <c r="G817" s="3">
        <f>IFERROR(VLOOKUP($A817,'indicadores propios'!$A$4:$I$2026,'indicadores propios'!H$2,FALSE),0)</f>
        <v>0</v>
      </c>
      <c r="H817" s="3">
        <f>IFERROR(VLOOKUP($A817,'indicadores propios'!$A$4:$I$2026,'indicadores propios'!I$2,FALSE),0)</f>
        <v>0</v>
      </c>
    </row>
    <row r="818" spans="1:8" x14ac:dyDescent="0.3">
      <c r="A818" s="5">
        <v>230825</v>
      </c>
      <c r="B818" s="4" t="s">
        <v>1010</v>
      </c>
      <c r="C818" s="3">
        <f>IFERROR(VLOOKUP($A818,'indicadores propios'!$A$4:$I$2026,'indicadores propios'!D$2,FALSE),0)</f>
        <v>0</v>
      </c>
      <c r="D818" s="3">
        <f>IFERROR(VLOOKUP($A818,'indicadores propios'!$A$4:$I$2026,'indicadores propios'!E$2,FALSE),0)</f>
        <v>0</v>
      </c>
      <c r="E818" s="3">
        <f>IFERROR(VLOOKUP($A818,'indicadores propios'!$A$4:$I$2026,'indicadores propios'!F$2,FALSE),0)</f>
        <v>0</v>
      </c>
      <c r="F818" s="3">
        <f>IFERROR(VLOOKUP($A818,'indicadores propios'!$A$4:$I$2026,'indicadores propios'!G$2,FALSE),0)</f>
        <v>0</v>
      </c>
      <c r="G818" s="3">
        <f>IFERROR(VLOOKUP($A818,'indicadores propios'!$A$4:$I$2026,'indicadores propios'!H$2,FALSE),0)</f>
        <v>0</v>
      </c>
      <c r="H818" s="3">
        <f>IFERROR(VLOOKUP($A818,'indicadores propios'!$A$4:$I$2026,'indicadores propios'!I$2,FALSE),0)</f>
        <v>0</v>
      </c>
    </row>
    <row r="819" spans="1:8" x14ac:dyDescent="0.3">
      <c r="A819" s="5">
        <v>230827</v>
      </c>
      <c r="B819" s="4" t="s">
        <v>1009</v>
      </c>
      <c r="C819" s="3">
        <f>IFERROR(VLOOKUP($A819,'indicadores propios'!$A$4:$I$2026,'indicadores propios'!D$2,FALSE),0)</f>
        <v>0</v>
      </c>
      <c r="D819" s="3">
        <f>IFERROR(VLOOKUP($A819,'indicadores propios'!$A$4:$I$2026,'indicadores propios'!E$2,FALSE),0)</f>
        <v>0</v>
      </c>
      <c r="E819" s="3">
        <f>IFERROR(VLOOKUP($A819,'indicadores propios'!$A$4:$I$2026,'indicadores propios'!F$2,FALSE),0)</f>
        <v>0</v>
      </c>
      <c r="F819" s="3">
        <f>IFERROR(VLOOKUP($A819,'indicadores propios'!$A$4:$I$2026,'indicadores propios'!G$2,FALSE),0)</f>
        <v>0</v>
      </c>
      <c r="G819" s="3">
        <f>IFERROR(VLOOKUP($A819,'indicadores propios'!$A$4:$I$2026,'indicadores propios'!H$2,FALSE),0)</f>
        <v>0</v>
      </c>
      <c r="H819" s="3">
        <f>IFERROR(VLOOKUP($A819,'indicadores propios'!$A$4:$I$2026,'indicadores propios'!I$2,FALSE),0)</f>
        <v>0</v>
      </c>
    </row>
    <row r="820" spans="1:8" x14ac:dyDescent="0.3">
      <c r="A820" s="5">
        <v>230830</v>
      </c>
      <c r="B820" s="4" t="s">
        <v>1008</v>
      </c>
      <c r="C820" s="3">
        <f>IFERROR(VLOOKUP($A820,'indicadores propios'!$A$4:$I$2026,'indicadores propios'!D$2,FALSE),0)</f>
        <v>0</v>
      </c>
      <c r="D820" s="3">
        <f>IFERROR(VLOOKUP($A820,'indicadores propios'!$A$4:$I$2026,'indicadores propios'!E$2,FALSE),0)</f>
        <v>0</v>
      </c>
      <c r="E820" s="3">
        <f>IFERROR(VLOOKUP($A820,'indicadores propios'!$A$4:$I$2026,'indicadores propios'!F$2,FALSE),0)</f>
        <v>0</v>
      </c>
      <c r="F820" s="3">
        <f>IFERROR(VLOOKUP($A820,'indicadores propios'!$A$4:$I$2026,'indicadores propios'!G$2,FALSE),0)</f>
        <v>0</v>
      </c>
      <c r="G820" s="3">
        <f>IFERROR(VLOOKUP($A820,'indicadores propios'!$A$4:$I$2026,'indicadores propios'!H$2,FALSE),0)</f>
        <v>0</v>
      </c>
      <c r="H820" s="3">
        <f>IFERROR(VLOOKUP($A820,'indicadores propios'!$A$4:$I$2026,'indicadores propios'!I$2,FALSE),0)</f>
        <v>0</v>
      </c>
    </row>
    <row r="821" spans="1:8" x14ac:dyDescent="0.3">
      <c r="A821" s="5">
        <v>231000</v>
      </c>
      <c r="B821" s="4" t="s">
        <v>1007</v>
      </c>
      <c r="C821" s="3">
        <f>IFERROR(VLOOKUP($A821,'indicadores propios'!$A$4:$I$2026,'indicadores propios'!D$2,FALSE),0)</f>
        <v>0</v>
      </c>
      <c r="D821" s="3">
        <f>IFERROR(VLOOKUP($A821,'indicadores propios'!$A$4:$I$2026,'indicadores propios'!E$2,FALSE),0)</f>
        <v>0</v>
      </c>
      <c r="E821" s="3">
        <f>IFERROR(VLOOKUP($A821,'indicadores propios'!$A$4:$I$2026,'indicadores propios'!F$2,FALSE),0)</f>
        <v>0</v>
      </c>
      <c r="F821" s="3">
        <f>IFERROR(VLOOKUP($A821,'indicadores propios'!$A$4:$I$2026,'indicadores propios'!G$2,FALSE),0)</f>
        <v>0</v>
      </c>
      <c r="G821" s="3">
        <f>IFERROR(VLOOKUP($A821,'indicadores propios'!$A$4:$I$2026,'indicadores propios'!H$2,FALSE),0)</f>
        <v>0</v>
      </c>
      <c r="H821" s="3">
        <f>IFERROR(VLOOKUP($A821,'indicadores propios'!$A$4:$I$2026,'indicadores propios'!I$2,FALSE),0)</f>
        <v>0</v>
      </c>
    </row>
    <row r="822" spans="1:8" x14ac:dyDescent="0.3">
      <c r="A822" s="5">
        <v>231005</v>
      </c>
      <c r="B822" s="4" t="s">
        <v>1006</v>
      </c>
      <c r="C822" s="3">
        <f>IFERROR(VLOOKUP($A822,'indicadores propios'!$A$4:$I$2026,'indicadores propios'!D$2,FALSE),0)</f>
        <v>0</v>
      </c>
      <c r="D822" s="3">
        <f>IFERROR(VLOOKUP($A822,'indicadores propios'!$A$4:$I$2026,'indicadores propios'!E$2,FALSE),0)</f>
        <v>0</v>
      </c>
      <c r="E822" s="3">
        <f>IFERROR(VLOOKUP($A822,'indicadores propios'!$A$4:$I$2026,'indicadores propios'!F$2,FALSE),0)</f>
        <v>0</v>
      </c>
      <c r="F822" s="3">
        <f>IFERROR(VLOOKUP($A822,'indicadores propios'!$A$4:$I$2026,'indicadores propios'!G$2,FALSE),0)</f>
        <v>0</v>
      </c>
      <c r="G822" s="3">
        <f>IFERROR(VLOOKUP($A822,'indicadores propios'!$A$4:$I$2026,'indicadores propios'!H$2,FALSE),0)</f>
        <v>0</v>
      </c>
      <c r="H822" s="3">
        <f>IFERROR(VLOOKUP($A822,'indicadores propios'!$A$4:$I$2026,'indicadores propios'!I$2,FALSE),0)</f>
        <v>0</v>
      </c>
    </row>
    <row r="823" spans="1:8" x14ac:dyDescent="0.3">
      <c r="A823" s="5">
        <v>231010</v>
      </c>
      <c r="B823" s="4" t="s">
        <v>1005</v>
      </c>
      <c r="C823" s="3">
        <f>IFERROR(VLOOKUP($A823,'indicadores propios'!$A$4:$I$2026,'indicadores propios'!D$2,FALSE),0)</f>
        <v>0</v>
      </c>
      <c r="D823" s="3">
        <f>IFERROR(VLOOKUP($A823,'indicadores propios'!$A$4:$I$2026,'indicadores propios'!E$2,FALSE),0)</f>
        <v>0</v>
      </c>
      <c r="E823" s="3">
        <f>IFERROR(VLOOKUP($A823,'indicadores propios'!$A$4:$I$2026,'indicadores propios'!F$2,FALSE),0)</f>
        <v>0</v>
      </c>
      <c r="F823" s="3">
        <f>IFERROR(VLOOKUP($A823,'indicadores propios'!$A$4:$I$2026,'indicadores propios'!G$2,FALSE),0)</f>
        <v>0</v>
      </c>
      <c r="G823" s="3">
        <f>IFERROR(VLOOKUP($A823,'indicadores propios'!$A$4:$I$2026,'indicadores propios'!H$2,FALSE),0)</f>
        <v>0</v>
      </c>
      <c r="H823" s="3">
        <f>IFERROR(VLOOKUP($A823,'indicadores propios'!$A$4:$I$2026,'indicadores propios'!I$2,FALSE),0)</f>
        <v>0</v>
      </c>
    </row>
    <row r="824" spans="1:8" x14ac:dyDescent="0.3">
      <c r="A824" s="5">
        <v>231095</v>
      </c>
      <c r="B824" s="4" t="s">
        <v>1004</v>
      </c>
      <c r="C824" s="3">
        <f>IFERROR(VLOOKUP($A824,'indicadores propios'!$A$4:$I$2026,'indicadores propios'!D$2,FALSE),0)</f>
        <v>0</v>
      </c>
      <c r="D824" s="3">
        <f>IFERROR(VLOOKUP($A824,'indicadores propios'!$A$4:$I$2026,'indicadores propios'!E$2,FALSE),0)</f>
        <v>0</v>
      </c>
      <c r="E824" s="3">
        <f>IFERROR(VLOOKUP($A824,'indicadores propios'!$A$4:$I$2026,'indicadores propios'!F$2,FALSE),0)</f>
        <v>0</v>
      </c>
      <c r="F824" s="3">
        <f>IFERROR(VLOOKUP($A824,'indicadores propios'!$A$4:$I$2026,'indicadores propios'!G$2,FALSE),0)</f>
        <v>0</v>
      </c>
      <c r="G824" s="3">
        <f>IFERROR(VLOOKUP($A824,'indicadores propios'!$A$4:$I$2026,'indicadores propios'!H$2,FALSE),0)</f>
        <v>0</v>
      </c>
      <c r="H824" s="3">
        <f>IFERROR(VLOOKUP($A824,'indicadores propios'!$A$4:$I$2026,'indicadores propios'!I$2,FALSE),0)</f>
        <v>0</v>
      </c>
    </row>
    <row r="825" spans="1:8" x14ac:dyDescent="0.3">
      <c r="A825" s="5">
        <v>231500</v>
      </c>
      <c r="B825" s="4" t="s">
        <v>1003</v>
      </c>
      <c r="C825" s="3">
        <f>IFERROR(VLOOKUP($A825,'indicadores propios'!$A$4:$I$2026,'indicadores propios'!D$2,FALSE),0)</f>
        <v>0</v>
      </c>
      <c r="D825" s="3">
        <f>IFERROR(VLOOKUP($A825,'indicadores propios'!$A$4:$I$2026,'indicadores propios'!E$2,FALSE),0)</f>
        <v>0</v>
      </c>
      <c r="E825" s="3">
        <f>IFERROR(VLOOKUP($A825,'indicadores propios'!$A$4:$I$2026,'indicadores propios'!F$2,FALSE),0)</f>
        <v>0</v>
      </c>
      <c r="F825" s="3">
        <f>IFERROR(VLOOKUP($A825,'indicadores propios'!$A$4:$I$2026,'indicadores propios'!G$2,FALSE),0)</f>
        <v>0</v>
      </c>
      <c r="G825" s="3">
        <f>IFERROR(VLOOKUP($A825,'indicadores propios'!$A$4:$I$2026,'indicadores propios'!H$2,FALSE),0)</f>
        <v>0</v>
      </c>
      <c r="H825" s="3">
        <f>IFERROR(VLOOKUP($A825,'indicadores propios'!$A$4:$I$2026,'indicadores propios'!I$2,FALSE),0)</f>
        <v>0</v>
      </c>
    </row>
    <row r="826" spans="1:8" x14ac:dyDescent="0.3">
      <c r="A826" s="5">
        <v>231505</v>
      </c>
      <c r="B826" s="4" t="s">
        <v>994</v>
      </c>
      <c r="C826" s="3">
        <f>IFERROR(VLOOKUP($A826,'indicadores propios'!$A$4:$I$2026,'indicadores propios'!D$2,FALSE),0)</f>
        <v>0</v>
      </c>
      <c r="D826" s="3">
        <f>IFERROR(VLOOKUP($A826,'indicadores propios'!$A$4:$I$2026,'indicadores propios'!E$2,FALSE),0)</f>
        <v>0</v>
      </c>
      <c r="E826" s="3">
        <f>IFERROR(VLOOKUP($A826,'indicadores propios'!$A$4:$I$2026,'indicadores propios'!F$2,FALSE),0)</f>
        <v>0</v>
      </c>
      <c r="F826" s="3">
        <f>IFERROR(VLOOKUP($A826,'indicadores propios'!$A$4:$I$2026,'indicadores propios'!G$2,FALSE),0)</f>
        <v>0</v>
      </c>
      <c r="G826" s="3">
        <f>IFERROR(VLOOKUP($A826,'indicadores propios'!$A$4:$I$2026,'indicadores propios'!H$2,FALSE),0)</f>
        <v>0</v>
      </c>
      <c r="H826" s="3">
        <f>IFERROR(VLOOKUP($A826,'indicadores propios'!$A$4:$I$2026,'indicadores propios'!I$2,FALSE),0)</f>
        <v>0</v>
      </c>
    </row>
    <row r="827" spans="1:8" x14ac:dyDescent="0.3">
      <c r="A827" s="5">
        <v>231510</v>
      </c>
      <c r="B827" s="4" t="s">
        <v>993</v>
      </c>
      <c r="C827" s="3">
        <f>IFERROR(VLOOKUP($A827,'indicadores propios'!$A$4:$I$2026,'indicadores propios'!D$2,FALSE),0)</f>
        <v>0</v>
      </c>
      <c r="D827" s="3">
        <f>IFERROR(VLOOKUP($A827,'indicadores propios'!$A$4:$I$2026,'indicadores propios'!E$2,FALSE),0)</f>
        <v>0</v>
      </c>
      <c r="E827" s="3">
        <f>IFERROR(VLOOKUP($A827,'indicadores propios'!$A$4:$I$2026,'indicadores propios'!F$2,FALSE),0)</f>
        <v>0</v>
      </c>
      <c r="F827" s="3">
        <f>IFERROR(VLOOKUP($A827,'indicadores propios'!$A$4:$I$2026,'indicadores propios'!G$2,FALSE),0)</f>
        <v>0</v>
      </c>
      <c r="G827" s="3">
        <f>IFERROR(VLOOKUP($A827,'indicadores propios'!$A$4:$I$2026,'indicadores propios'!H$2,FALSE),0)</f>
        <v>0</v>
      </c>
      <c r="H827" s="3">
        <f>IFERROR(VLOOKUP($A827,'indicadores propios'!$A$4:$I$2026,'indicadores propios'!I$2,FALSE),0)</f>
        <v>0</v>
      </c>
    </row>
    <row r="828" spans="1:8" x14ac:dyDescent="0.3">
      <c r="A828" s="5">
        <v>231595</v>
      </c>
      <c r="B828" s="4" t="s">
        <v>1002</v>
      </c>
      <c r="C828" s="3">
        <f>IFERROR(VLOOKUP($A828,'indicadores propios'!$A$4:$I$2026,'indicadores propios'!D$2,FALSE),0)</f>
        <v>0</v>
      </c>
      <c r="D828" s="3">
        <f>IFERROR(VLOOKUP($A828,'indicadores propios'!$A$4:$I$2026,'indicadores propios'!E$2,FALSE),0)</f>
        <v>0</v>
      </c>
      <c r="E828" s="3">
        <f>IFERROR(VLOOKUP($A828,'indicadores propios'!$A$4:$I$2026,'indicadores propios'!F$2,FALSE),0)</f>
        <v>0</v>
      </c>
      <c r="F828" s="3">
        <f>IFERROR(VLOOKUP($A828,'indicadores propios'!$A$4:$I$2026,'indicadores propios'!G$2,FALSE),0)</f>
        <v>0</v>
      </c>
      <c r="G828" s="3">
        <f>IFERROR(VLOOKUP($A828,'indicadores propios'!$A$4:$I$2026,'indicadores propios'!H$2,FALSE),0)</f>
        <v>0</v>
      </c>
      <c r="H828" s="3">
        <f>IFERROR(VLOOKUP($A828,'indicadores propios'!$A$4:$I$2026,'indicadores propios'!I$2,FALSE),0)</f>
        <v>0</v>
      </c>
    </row>
    <row r="829" spans="1:8" x14ac:dyDescent="0.3">
      <c r="A829" s="5">
        <v>231700</v>
      </c>
      <c r="B829" s="4" t="s">
        <v>1001</v>
      </c>
      <c r="C829" s="3">
        <f>IFERROR(VLOOKUP($A829,'indicadores propios'!$A$4:$I$2026,'indicadores propios'!D$2,FALSE),0)</f>
        <v>0</v>
      </c>
      <c r="D829" s="3">
        <f>IFERROR(VLOOKUP($A829,'indicadores propios'!$A$4:$I$2026,'indicadores propios'!E$2,FALSE),0)</f>
        <v>0</v>
      </c>
      <c r="E829" s="3">
        <f>IFERROR(VLOOKUP($A829,'indicadores propios'!$A$4:$I$2026,'indicadores propios'!F$2,FALSE),0)</f>
        <v>0</v>
      </c>
      <c r="F829" s="3">
        <f>IFERROR(VLOOKUP($A829,'indicadores propios'!$A$4:$I$2026,'indicadores propios'!G$2,FALSE),0)</f>
        <v>0</v>
      </c>
      <c r="G829" s="3">
        <f>IFERROR(VLOOKUP($A829,'indicadores propios'!$A$4:$I$2026,'indicadores propios'!H$2,FALSE),0)</f>
        <v>0</v>
      </c>
      <c r="H829" s="3">
        <f>IFERROR(VLOOKUP($A829,'indicadores propios'!$A$4:$I$2026,'indicadores propios'!I$2,FALSE),0)</f>
        <v>0</v>
      </c>
    </row>
    <row r="830" spans="1:8" x14ac:dyDescent="0.3">
      <c r="A830" s="5">
        <v>231705</v>
      </c>
      <c r="B830" s="4" t="s">
        <v>994</v>
      </c>
      <c r="C830" s="3">
        <f>IFERROR(VLOOKUP($A830,'indicadores propios'!$A$4:$I$2026,'indicadores propios'!D$2,FALSE),0)</f>
        <v>0</v>
      </c>
      <c r="D830" s="3">
        <f>IFERROR(VLOOKUP($A830,'indicadores propios'!$A$4:$I$2026,'indicadores propios'!E$2,FALSE),0)</f>
        <v>0</v>
      </c>
      <c r="E830" s="3">
        <f>IFERROR(VLOOKUP($A830,'indicadores propios'!$A$4:$I$2026,'indicadores propios'!F$2,FALSE),0)</f>
        <v>0</v>
      </c>
      <c r="F830" s="3">
        <f>IFERROR(VLOOKUP($A830,'indicadores propios'!$A$4:$I$2026,'indicadores propios'!G$2,FALSE),0)</f>
        <v>0</v>
      </c>
      <c r="G830" s="3">
        <f>IFERROR(VLOOKUP($A830,'indicadores propios'!$A$4:$I$2026,'indicadores propios'!H$2,FALSE),0)</f>
        <v>0</v>
      </c>
      <c r="H830" s="3">
        <f>IFERROR(VLOOKUP($A830,'indicadores propios'!$A$4:$I$2026,'indicadores propios'!I$2,FALSE),0)</f>
        <v>0</v>
      </c>
    </row>
    <row r="831" spans="1:8" x14ac:dyDescent="0.3">
      <c r="A831" s="5">
        <v>231710</v>
      </c>
      <c r="B831" s="4" t="s">
        <v>993</v>
      </c>
      <c r="C831" s="3">
        <f>IFERROR(VLOOKUP($A831,'indicadores propios'!$A$4:$I$2026,'indicadores propios'!D$2,FALSE),0)</f>
        <v>0</v>
      </c>
      <c r="D831" s="3">
        <f>IFERROR(VLOOKUP($A831,'indicadores propios'!$A$4:$I$2026,'indicadores propios'!E$2,FALSE),0)</f>
        <v>0</v>
      </c>
      <c r="E831" s="3">
        <f>IFERROR(VLOOKUP($A831,'indicadores propios'!$A$4:$I$2026,'indicadores propios'!F$2,FALSE),0)</f>
        <v>0</v>
      </c>
      <c r="F831" s="3">
        <f>IFERROR(VLOOKUP($A831,'indicadores propios'!$A$4:$I$2026,'indicadores propios'!G$2,FALSE),0)</f>
        <v>0</v>
      </c>
      <c r="G831" s="3">
        <f>IFERROR(VLOOKUP($A831,'indicadores propios'!$A$4:$I$2026,'indicadores propios'!H$2,FALSE),0)</f>
        <v>0</v>
      </c>
      <c r="H831" s="3">
        <f>IFERROR(VLOOKUP($A831,'indicadores propios'!$A$4:$I$2026,'indicadores propios'!I$2,FALSE),0)</f>
        <v>0</v>
      </c>
    </row>
    <row r="832" spans="1:8" x14ac:dyDescent="0.3">
      <c r="A832" s="5">
        <v>231795</v>
      </c>
      <c r="B832" s="4" t="s">
        <v>1000</v>
      </c>
      <c r="C832" s="3">
        <f>IFERROR(VLOOKUP($A832,'indicadores propios'!$A$4:$I$2026,'indicadores propios'!D$2,FALSE),0)</f>
        <v>0</v>
      </c>
      <c r="D832" s="3">
        <f>IFERROR(VLOOKUP($A832,'indicadores propios'!$A$4:$I$2026,'indicadores propios'!E$2,FALSE),0)</f>
        <v>0</v>
      </c>
      <c r="E832" s="3">
        <f>IFERROR(VLOOKUP($A832,'indicadores propios'!$A$4:$I$2026,'indicadores propios'!F$2,FALSE),0)</f>
        <v>0</v>
      </c>
      <c r="F832" s="3">
        <f>IFERROR(VLOOKUP($A832,'indicadores propios'!$A$4:$I$2026,'indicadores propios'!G$2,FALSE),0)</f>
        <v>0</v>
      </c>
      <c r="G832" s="3">
        <f>IFERROR(VLOOKUP($A832,'indicadores propios'!$A$4:$I$2026,'indicadores propios'!H$2,FALSE),0)</f>
        <v>0</v>
      </c>
      <c r="H832" s="3">
        <f>IFERROR(VLOOKUP($A832,'indicadores propios'!$A$4:$I$2026,'indicadores propios'!I$2,FALSE),0)</f>
        <v>0</v>
      </c>
    </row>
    <row r="833" spans="1:8" x14ac:dyDescent="0.3">
      <c r="A833" s="5">
        <v>232500</v>
      </c>
      <c r="B833" s="4" t="s">
        <v>999</v>
      </c>
      <c r="C833" s="3">
        <f>IFERROR(VLOOKUP($A833,'indicadores propios'!$A$4:$I$2026,'indicadores propios'!D$2,FALSE),0)</f>
        <v>0</v>
      </c>
      <c r="D833" s="3">
        <f>IFERROR(VLOOKUP($A833,'indicadores propios'!$A$4:$I$2026,'indicadores propios'!E$2,FALSE),0)</f>
        <v>0</v>
      </c>
      <c r="E833" s="3">
        <f>IFERROR(VLOOKUP($A833,'indicadores propios'!$A$4:$I$2026,'indicadores propios'!F$2,FALSE),0)</f>
        <v>0</v>
      </c>
      <c r="F833" s="3">
        <f>IFERROR(VLOOKUP($A833,'indicadores propios'!$A$4:$I$2026,'indicadores propios'!G$2,FALSE),0)</f>
        <v>0</v>
      </c>
      <c r="G833" s="3">
        <f>IFERROR(VLOOKUP($A833,'indicadores propios'!$A$4:$I$2026,'indicadores propios'!H$2,FALSE),0)</f>
        <v>0</v>
      </c>
      <c r="H833" s="3">
        <f>IFERROR(VLOOKUP($A833,'indicadores propios'!$A$4:$I$2026,'indicadores propios'!I$2,FALSE),0)</f>
        <v>0</v>
      </c>
    </row>
    <row r="834" spans="1:8" x14ac:dyDescent="0.3">
      <c r="A834" s="5">
        <v>232505</v>
      </c>
      <c r="B834" s="4" t="s">
        <v>994</v>
      </c>
      <c r="C834" s="3">
        <f>IFERROR(VLOOKUP($A834,'indicadores propios'!$A$4:$I$2026,'indicadores propios'!D$2,FALSE),0)</f>
        <v>0</v>
      </c>
      <c r="D834" s="3">
        <f>IFERROR(VLOOKUP($A834,'indicadores propios'!$A$4:$I$2026,'indicadores propios'!E$2,FALSE),0)</f>
        <v>0</v>
      </c>
      <c r="E834" s="3">
        <f>IFERROR(VLOOKUP($A834,'indicadores propios'!$A$4:$I$2026,'indicadores propios'!F$2,FALSE),0)</f>
        <v>0</v>
      </c>
      <c r="F834" s="3">
        <f>IFERROR(VLOOKUP($A834,'indicadores propios'!$A$4:$I$2026,'indicadores propios'!G$2,FALSE),0)</f>
        <v>0</v>
      </c>
      <c r="G834" s="3">
        <f>IFERROR(VLOOKUP($A834,'indicadores propios'!$A$4:$I$2026,'indicadores propios'!H$2,FALSE),0)</f>
        <v>0</v>
      </c>
      <c r="H834" s="3">
        <f>IFERROR(VLOOKUP($A834,'indicadores propios'!$A$4:$I$2026,'indicadores propios'!I$2,FALSE),0)</f>
        <v>0</v>
      </c>
    </row>
    <row r="835" spans="1:8" x14ac:dyDescent="0.3">
      <c r="A835" s="5">
        <v>232510</v>
      </c>
      <c r="B835" s="4" t="s">
        <v>993</v>
      </c>
      <c r="C835" s="3">
        <f>IFERROR(VLOOKUP($A835,'indicadores propios'!$A$4:$I$2026,'indicadores propios'!D$2,FALSE),0)</f>
        <v>0</v>
      </c>
      <c r="D835" s="3">
        <f>IFERROR(VLOOKUP($A835,'indicadores propios'!$A$4:$I$2026,'indicadores propios'!E$2,FALSE),0)</f>
        <v>0</v>
      </c>
      <c r="E835" s="3">
        <f>IFERROR(VLOOKUP($A835,'indicadores propios'!$A$4:$I$2026,'indicadores propios'!F$2,FALSE),0)</f>
        <v>0</v>
      </c>
      <c r="F835" s="3">
        <f>IFERROR(VLOOKUP($A835,'indicadores propios'!$A$4:$I$2026,'indicadores propios'!G$2,FALSE),0)</f>
        <v>0</v>
      </c>
      <c r="G835" s="3">
        <f>IFERROR(VLOOKUP($A835,'indicadores propios'!$A$4:$I$2026,'indicadores propios'!H$2,FALSE),0)</f>
        <v>0</v>
      </c>
      <c r="H835" s="3">
        <f>IFERROR(VLOOKUP($A835,'indicadores propios'!$A$4:$I$2026,'indicadores propios'!I$2,FALSE),0)</f>
        <v>0</v>
      </c>
    </row>
    <row r="836" spans="1:8" x14ac:dyDescent="0.3">
      <c r="A836" s="5">
        <v>232595</v>
      </c>
      <c r="B836" s="4" t="s">
        <v>998</v>
      </c>
      <c r="C836" s="3">
        <f>IFERROR(VLOOKUP($A836,'indicadores propios'!$A$4:$I$2026,'indicadores propios'!D$2,FALSE),0)</f>
        <v>0</v>
      </c>
      <c r="D836" s="3">
        <f>IFERROR(VLOOKUP($A836,'indicadores propios'!$A$4:$I$2026,'indicadores propios'!E$2,FALSE),0)</f>
        <v>0</v>
      </c>
      <c r="E836" s="3">
        <f>IFERROR(VLOOKUP($A836,'indicadores propios'!$A$4:$I$2026,'indicadores propios'!F$2,FALSE),0)</f>
        <v>0</v>
      </c>
      <c r="F836" s="3">
        <f>IFERROR(VLOOKUP($A836,'indicadores propios'!$A$4:$I$2026,'indicadores propios'!G$2,FALSE),0)</f>
        <v>0</v>
      </c>
      <c r="G836" s="3">
        <f>IFERROR(VLOOKUP($A836,'indicadores propios'!$A$4:$I$2026,'indicadores propios'!H$2,FALSE),0)</f>
        <v>0</v>
      </c>
      <c r="H836" s="3">
        <f>IFERROR(VLOOKUP($A836,'indicadores propios'!$A$4:$I$2026,'indicadores propios'!I$2,FALSE),0)</f>
        <v>0</v>
      </c>
    </row>
    <row r="837" spans="1:8" x14ac:dyDescent="0.3">
      <c r="A837" s="5">
        <v>234500</v>
      </c>
      <c r="B837" s="4" t="s">
        <v>997</v>
      </c>
      <c r="C837" s="3">
        <f>IFERROR(VLOOKUP($A837,'indicadores propios'!$A$4:$I$2026,'indicadores propios'!D$2,FALSE),0)</f>
        <v>0</v>
      </c>
      <c r="D837" s="3">
        <f>IFERROR(VLOOKUP($A837,'indicadores propios'!$A$4:$I$2026,'indicadores propios'!E$2,FALSE),0)</f>
        <v>0</v>
      </c>
      <c r="E837" s="3">
        <f>IFERROR(VLOOKUP($A837,'indicadores propios'!$A$4:$I$2026,'indicadores propios'!F$2,FALSE),0)</f>
        <v>0</v>
      </c>
      <c r="F837" s="3">
        <f>IFERROR(VLOOKUP($A837,'indicadores propios'!$A$4:$I$2026,'indicadores propios'!G$2,FALSE),0)</f>
        <v>0</v>
      </c>
      <c r="G837" s="3">
        <f>IFERROR(VLOOKUP($A837,'indicadores propios'!$A$4:$I$2026,'indicadores propios'!H$2,FALSE),0)</f>
        <v>0</v>
      </c>
      <c r="H837" s="3">
        <f>IFERROR(VLOOKUP($A837,'indicadores propios'!$A$4:$I$2026,'indicadores propios'!I$2,FALSE),0)</f>
        <v>0</v>
      </c>
    </row>
    <row r="838" spans="1:8" x14ac:dyDescent="0.3">
      <c r="A838" s="5">
        <v>234505</v>
      </c>
      <c r="B838" s="4" t="s">
        <v>994</v>
      </c>
      <c r="C838" s="3">
        <f>IFERROR(VLOOKUP($A838,'indicadores propios'!$A$4:$I$2026,'indicadores propios'!D$2,FALSE),0)</f>
        <v>0</v>
      </c>
      <c r="D838" s="3">
        <f>IFERROR(VLOOKUP($A838,'indicadores propios'!$A$4:$I$2026,'indicadores propios'!E$2,FALSE),0)</f>
        <v>0</v>
      </c>
      <c r="E838" s="3">
        <f>IFERROR(VLOOKUP($A838,'indicadores propios'!$A$4:$I$2026,'indicadores propios'!F$2,FALSE),0)</f>
        <v>0</v>
      </c>
      <c r="F838" s="3">
        <f>IFERROR(VLOOKUP($A838,'indicadores propios'!$A$4:$I$2026,'indicadores propios'!G$2,FALSE),0)</f>
        <v>0</v>
      </c>
      <c r="G838" s="3">
        <f>IFERROR(VLOOKUP($A838,'indicadores propios'!$A$4:$I$2026,'indicadores propios'!H$2,FALSE),0)</f>
        <v>0</v>
      </c>
      <c r="H838" s="3">
        <f>IFERROR(VLOOKUP($A838,'indicadores propios'!$A$4:$I$2026,'indicadores propios'!I$2,FALSE),0)</f>
        <v>0</v>
      </c>
    </row>
    <row r="839" spans="1:8" x14ac:dyDescent="0.3">
      <c r="A839" s="5">
        <v>234510</v>
      </c>
      <c r="B839" s="4" t="s">
        <v>993</v>
      </c>
      <c r="C839" s="3">
        <f>IFERROR(VLOOKUP($A839,'indicadores propios'!$A$4:$I$2026,'indicadores propios'!D$2,FALSE),0)</f>
        <v>0</v>
      </c>
      <c r="D839" s="3">
        <f>IFERROR(VLOOKUP($A839,'indicadores propios'!$A$4:$I$2026,'indicadores propios'!E$2,FALSE),0)</f>
        <v>0</v>
      </c>
      <c r="E839" s="3">
        <f>IFERROR(VLOOKUP($A839,'indicadores propios'!$A$4:$I$2026,'indicadores propios'!F$2,FALSE),0)</f>
        <v>0</v>
      </c>
      <c r="F839" s="3">
        <f>IFERROR(VLOOKUP($A839,'indicadores propios'!$A$4:$I$2026,'indicadores propios'!G$2,FALSE),0)</f>
        <v>0</v>
      </c>
      <c r="G839" s="3">
        <f>IFERROR(VLOOKUP($A839,'indicadores propios'!$A$4:$I$2026,'indicadores propios'!H$2,FALSE),0)</f>
        <v>0</v>
      </c>
      <c r="H839" s="3">
        <f>IFERROR(VLOOKUP($A839,'indicadores propios'!$A$4:$I$2026,'indicadores propios'!I$2,FALSE),0)</f>
        <v>0</v>
      </c>
    </row>
    <row r="840" spans="1:8" x14ac:dyDescent="0.3">
      <c r="A840" s="5">
        <v>234595</v>
      </c>
      <c r="B840" s="4" t="s">
        <v>996</v>
      </c>
      <c r="C840" s="3">
        <f>IFERROR(VLOOKUP($A840,'indicadores propios'!$A$4:$I$2026,'indicadores propios'!D$2,FALSE),0)</f>
        <v>0</v>
      </c>
      <c r="D840" s="3">
        <f>IFERROR(VLOOKUP($A840,'indicadores propios'!$A$4:$I$2026,'indicadores propios'!E$2,FALSE),0)</f>
        <v>0</v>
      </c>
      <c r="E840" s="3">
        <f>IFERROR(VLOOKUP($A840,'indicadores propios'!$A$4:$I$2026,'indicadores propios'!F$2,FALSE),0)</f>
        <v>0</v>
      </c>
      <c r="F840" s="3">
        <f>IFERROR(VLOOKUP($A840,'indicadores propios'!$A$4:$I$2026,'indicadores propios'!G$2,FALSE),0)</f>
        <v>0</v>
      </c>
      <c r="G840" s="3">
        <f>IFERROR(VLOOKUP($A840,'indicadores propios'!$A$4:$I$2026,'indicadores propios'!H$2,FALSE),0)</f>
        <v>0</v>
      </c>
      <c r="H840" s="3">
        <f>IFERROR(VLOOKUP($A840,'indicadores propios'!$A$4:$I$2026,'indicadores propios'!I$2,FALSE),0)</f>
        <v>0</v>
      </c>
    </row>
    <row r="841" spans="1:8" x14ac:dyDescent="0.3">
      <c r="A841" s="5">
        <v>235000</v>
      </c>
      <c r="B841" s="4" t="s">
        <v>995</v>
      </c>
      <c r="C841" s="3">
        <f>IFERROR(VLOOKUP($A841,'indicadores propios'!$A$4:$I$2026,'indicadores propios'!D$2,FALSE),0)</f>
        <v>0</v>
      </c>
      <c r="D841" s="3">
        <f>IFERROR(VLOOKUP($A841,'indicadores propios'!$A$4:$I$2026,'indicadores propios'!E$2,FALSE),0)</f>
        <v>0</v>
      </c>
      <c r="E841" s="3">
        <f>IFERROR(VLOOKUP($A841,'indicadores propios'!$A$4:$I$2026,'indicadores propios'!F$2,FALSE),0)</f>
        <v>0</v>
      </c>
      <c r="F841" s="3">
        <f>IFERROR(VLOOKUP($A841,'indicadores propios'!$A$4:$I$2026,'indicadores propios'!G$2,FALSE),0)</f>
        <v>0</v>
      </c>
      <c r="G841" s="3">
        <f>IFERROR(VLOOKUP($A841,'indicadores propios'!$A$4:$I$2026,'indicadores propios'!H$2,FALSE),0)</f>
        <v>0</v>
      </c>
      <c r="H841" s="3">
        <f>IFERROR(VLOOKUP($A841,'indicadores propios'!$A$4:$I$2026,'indicadores propios'!I$2,FALSE),0)</f>
        <v>0</v>
      </c>
    </row>
    <row r="842" spans="1:8" x14ac:dyDescent="0.3">
      <c r="A842" s="5">
        <v>235005</v>
      </c>
      <c r="B842" s="4" t="s">
        <v>994</v>
      </c>
      <c r="C842" s="3">
        <f>IFERROR(VLOOKUP($A842,'indicadores propios'!$A$4:$I$2026,'indicadores propios'!D$2,FALSE),0)</f>
        <v>0</v>
      </c>
      <c r="D842" s="3">
        <f>IFERROR(VLOOKUP($A842,'indicadores propios'!$A$4:$I$2026,'indicadores propios'!E$2,FALSE),0)</f>
        <v>0</v>
      </c>
      <c r="E842" s="3">
        <f>IFERROR(VLOOKUP($A842,'indicadores propios'!$A$4:$I$2026,'indicadores propios'!F$2,FALSE),0)</f>
        <v>0</v>
      </c>
      <c r="F842" s="3">
        <f>IFERROR(VLOOKUP($A842,'indicadores propios'!$A$4:$I$2026,'indicadores propios'!G$2,FALSE),0)</f>
        <v>0</v>
      </c>
      <c r="G842" s="3">
        <f>IFERROR(VLOOKUP($A842,'indicadores propios'!$A$4:$I$2026,'indicadores propios'!H$2,FALSE),0)</f>
        <v>0</v>
      </c>
      <c r="H842" s="3">
        <f>IFERROR(VLOOKUP($A842,'indicadores propios'!$A$4:$I$2026,'indicadores propios'!I$2,FALSE),0)</f>
        <v>0</v>
      </c>
    </row>
    <row r="843" spans="1:8" x14ac:dyDescent="0.3">
      <c r="A843" s="5">
        <v>235010</v>
      </c>
      <c r="B843" s="4" t="s">
        <v>993</v>
      </c>
      <c r="C843" s="3">
        <f>IFERROR(VLOOKUP($A843,'indicadores propios'!$A$4:$I$2026,'indicadores propios'!D$2,FALSE),0)</f>
        <v>0</v>
      </c>
      <c r="D843" s="3">
        <f>IFERROR(VLOOKUP($A843,'indicadores propios'!$A$4:$I$2026,'indicadores propios'!E$2,FALSE),0)</f>
        <v>0</v>
      </c>
      <c r="E843" s="3">
        <f>IFERROR(VLOOKUP($A843,'indicadores propios'!$A$4:$I$2026,'indicadores propios'!F$2,FALSE),0)</f>
        <v>0</v>
      </c>
      <c r="F843" s="3">
        <f>IFERROR(VLOOKUP($A843,'indicadores propios'!$A$4:$I$2026,'indicadores propios'!G$2,FALSE),0)</f>
        <v>0</v>
      </c>
      <c r="G843" s="3">
        <f>IFERROR(VLOOKUP($A843,'indicadores propios'!$A$4:$I$2026,'indicadores propios'!H$2,FALSE),0)</f>
        <v>0</v>
      </c>
      <c r="H843" s="3">
        <f>IFERROR(VLOOKUP($A843,'indicadores propios'!$A$4:$I$2026,'indicadores propios'!I$2,FALSE),0)</f>
        <v>0</v>
      </c>
    </row>
    <row r="844" spans="1:8" x14ac:dyDescent="0.3">
      <c r="A844" s="5">
        <v>235095</v>
      </c>
      <c r="B844" s="4" t="s">
        <v>992</v>
      </c>
      <c r="C844" s="3">
        <f>IFERROR(VLOOKUP($A844,'indicadores propios'!$A$4:$I$2026,'indicadores propios'!D$2,FALSE),0)</f>
        <v>0</v>
      </c>
      <c r="D844" s="3">
        <f>IFERROR(VLOOKUP($A844,'indicadores propios'!$A$4:$I$2026,'indicadores propios'!E$2,FALSE),0)</f>
        <v>0</v>
      </c>
      <c r="E844" s="3">
        <f>IFERROR(VLOOKUP($A844,'indicadores propios'!$A$4:$I$2026,'indicadores propios'!F$2,FALSE),0)</f>
        <v>0</v>
      </c>
      <c r="F844" s="3">
        <f>IFERROR(VLOOKUP($A844,'indicadores propios'!$A$4:$I$2026,'indicadores propios'!G$2,FALSE),0)</f>
        <v>0</v>
      </c>
      <c r="G844" s="3">
        <f>IFERROR(VLOOKUP($A844,'indicadores propios'!$A$4:$I$2026,'indicadores propios'!H$2,FALSE),0)</f>
        <v>0</v>
      </c>
      <c r="H844" s="3">
        <f>IFERROR(VLOOKUP($A844,'indicadores propios'!$A$4:$I$2026,'indicadores propios'!I$2,FALSE),0)</f>
        <v>0</v>
      </c>
    </row>
    <row r="845" spans="1:8" x14ac:dyDescent="0.3">
      <c r="A845" s="5">
        <v>235500</v>
      </c>
      <c r="B845" s="4" t="s">
        <v>991</v>
      </c>
      <c r="C845" s="3">
        <f>IFERROR(VLOOKUP($A845,'indicadores propios'!$A$4:$I$2026,'indicadores propios'!D$2,FALSE),0)</f>
        <v>0</v>
      </c>
      <c r="D845" s="3">
        <f>IFERROR(VLOOKUP($A845,'indicadores propios'!$A$4:$I$2026,'indicadores propios'!E$2,FALSE),0)</f>
        <v>0</v>
      </c>
      <c r="E845" s="3">
        <f>IFERROR(VLOOKUP($A845,'indicadores propios'!$A$4:$I$2026,'indicadores propios'!F$2,FALSE),0)</f>
        <v>0</v>
      </c>
      <c r="F845" s="3">
        <f>IFERROR(VLOOKUP($A845,'indicadores propios'!$A$4:$I$2026,'indicadores propios'!G$2,FALSE),0)</f>
        <v>0</v>
      </c>
      <c r="G845" s="3">
        <f>IFERROR(VLOOKUP($A845,'indicadores propios'!$A$4:$I$2026,'indicadores propios'!H$2,FALSE),0)</f>
        <v>0</v>
      </c>
      <c r="H845" s="3">
        <f>IFERROR(VLOOKUP($A845,'indicadores propios'!$A$4:$I$2026,'indicadores propios'!I$2,FALSE),0)</f>
        <v>0</v>
      </c>
    </row>
    <row r="846" spans="1:8" x14ac:dyDescent="0.3">
      <c r="A846" s="5">
        <v>235505</v>
      </c>
      <c r="B846" s="4" t="s">
        <v>508</v>
      </c>
      <c r="C846" s="3">
        <f>IFERROR(VLOOKUP($A846,'indicadores propios'!$A$4:$I$2026,'indicadores propios'!D$2,FALSE),0)</f>
        <v>0</v>
      </c>
      <c r="D846" s="3">
        <f>IFERROR(VLOOKUP($A846,'indicadores propios'!$A$4:$I$2026,'indicadores propios'!E$2,FALSE),0)</f>
        <v>0</v>
      </c>
      <c r="E846" s="3">
        <f>IFERROR(VLOOKUP($A846,'indicadores propios'!$A$4:$I$2026,'indicadores propios'!F$2,FALSE),0)</f>
        <v>0</v>
      </c>
      <c r="F846" s="3">
        <f>IFERROR(VLOOKUP($A846,'indicadores propios'!$A$4:$I$2026,'indicadores propios'!G$2,FALSE),0)</f>
        <v>0</v>
      </c>
      <c r="G846" s="3">
        <f>IFERROR(VLOOKUP($A846,'indicadores propios'!$A$4:$I$2026,'indicadores propios'!H$2,FALSE),0)</f>
        <v>0</v>
      </c>
      <c r="H846" s="3">
        <f>IFERROR(VLOOKUP($A846,'indicadores propios'!$A$4:$I$2026,'indicadores propios'!I$2,FALSE),0)</f>
        <v>0</v>
      </c>
    </row>
    <row r="847" spans="1:8" x14ac:dyDescent="0.3">
      <c r="A847" s="5">
        <v>235510</v>
      </c>
      <c r="B847" s="4" t="s">
        <v>571</v>
      </c>
      <c r="C847" s="3">
        <f>IFERROR(VLOOKUP($A847,'indicadores propios'!$A$4:$I$2026,'indicadores propios'!D$2,FALSE),0)</f>
        <v>0</v>
      </c>
      <c r="D847" s="3">
        <f>IFERROR(VLOOKUP($A847,'indicadores propios'!$A$4:$I$2026,'indicadores propios'!E$2,FALSE),0)</f>
        <v>0</v>
      </c>
      <c r="E847" s="3">
        <f>IFERROR(VLOOKUP($A847,'indicadores propios'!$A$4:$I$2026,'indicadores propios'!F$2,FALSE),0)</f>
        <v>0</v>
      </c>
      <c r="F847" s="3">
        <f>IFERROR(VLOOKUP($A847,'indicadores propios'!$A$4:$I$2026,'indicadores propios'!G$2,FALSE),0)</f>
        <v>0</v>
      </c>
      <c r="G847" s="3">
        <f>IFERROR(VLOOKUP($A847,'indicadores propios'!$A$4:$I$2026,'indicadores propios'!H$2,FALSE),0)</f>
        <v>0</v>
      </c>
      <c r="H847" s="3">
        <f>IFERROR(VLOOKUP($A847,'indicadores propios'!$A$4:$I$2026,'indicadores propios'!I$2,FALSE),0)</f>
        <v>0</v>
      </c>
    </row>
    <row r="848" spans="1:8" x14ac:dyDescent="0.3">
      <c r="A848" s="5">
        <v>235515</v>
      </c>
      <c r="B848" s="4" t="s">
        <v>945</v>
      </c>
      <c r="C848" s="3">
        <f>IFERROR(VLOOKUP($A848,'indicadores propios'!$A$4:$I$2026,'indicadores propios'!D$2,FALSE),0)</f>
        <v>0</v>
      </c>
      <c r="D848" s="3">
        <f>IFERROR(VLOOKUP($A848,'indicadores propios'!$A$4:$I$2026,'indicadores propios'!E$2,FALSE),0)</f>
        <v>0</v>
      </c>
      <c r="E848" s="3">
        <f>IFERROR(VLOOKUP($A848,'indicadores propios'!$A$4:$I$2026,'indicadores propios'!F$2,FALSE),0)</f>
        <v>0</v>
      </c>
      <c r="F848" s="3">
        <f>IFERROR(VLOOKUP($A848,'indicadores propios'!$A$4:$I$2026,'indicadores propios'!G$2,FALSE),0)</f>
        <v>0</v>
      </c>
      <c r="G848" s="3">
        <f>IFERROR(VLOOKUP($A848,'indicadores propios'!$A$4:$I$2026,'indicadores propios'!H$2,FALSE),0)</f>
        <v>0</v>
      </c>
      <c r="H848" s="3">
        <f>IFERROR(VLOOKUP($A848,'indicadores propios'!$A$4:$I$2026,'indicadores propios'!I$2,FALSE),0)</f>
        <v>0</v>
      </c>
    </row>
    <row r="849" spans="1:8" x14ac:dyDescent="0.3">
      <c r="A849" s="5">
        <v>235520</v>
      </c>
      <c r="B849" s="4" t="s">
        <v>990</v>
      </c>
      <c r="C849" s="3">
        <f>IFERROR(VLOOKUP($A849,'indicadores propios'!$A$4:$I$2026,'indicadores propios'!D$2,FALSE),0)</f>
        <v>0</v>
      </c>
      <c r="D849" s="3">
        <f>IFERROR(VLOOKUP($A849,'indicadores propios'!$A$4:$I$2026,'indicadores propios'!E$2,FALSE),0)</f>
        <v>0</v>
      </c>
      <c r="E849" s="3">
        <f>IFERROR(VLOOKUP($A849,'indicadores propios'!$A$4:$I$2026,'indicadores propios'!F$2,FALSE),0)</f>
        <v>0</v>
      </c>
      <c r="F849" s="3">
        <f>IFERROR(VLOOKUP($A849,'indicadores propios'!$A$4:$I$2026,'indicadores propios'!G$2,FALSE),0)</f>
        <v>0</v>
      </c>
      <c r="G849" s="3">
        <f>IFERROR(VLOOKUP($A849,'indicadores propios'!$A$4:$I$2026,'indicadores propios'!H$2,FALSE),0)</f>
        <v>0</v>
      </c>
      <c r="H849" s="3">
        <f>IFERROR(VLOOKUP($A849,'indicadores propios'!$A$4:$I$2026,'indicadores propios'!I$2,FALSE),0)</f>
        <v>0</v>
      </c>
    </row>
    <row r="850" spans="1:8" x14ac:dyDescent="0.3">
      <c r="A850" s="5">
        <v>235525</v>
      </c>
      <c r="B850" s="4" t="s">
        <v>213</v>
      </c>
      <c r="C850" s="3">
        <f>IFERROR(VLOOKUP($A850,'indicadores propios'!$A$4:$I$2026,'indicadores propios'!D$2,FALSE),0)</f>
        <v>0</v>
      </c>
      <c r="D850" s="3">
        <f>IFERROR(VLOOKUP($A850,'indicadores propios'!$A$4:$I$2026,'indicadores propios'!E$2,FALSE),0)</f>
        <v>0</v>
      </c>
      <c r="E850" s="3">
        <f>IFERROR(VLOOKUP($A850,'indicadores propios'!$A$4:$I$2026,'indicadores propios'!F$2,FALSE),0)</f>
        <v>0</v>
      </c>
      <c r="F850" s="3">
        <f>IFERROR(VLOOKUP($A850,'indicadores propios'!$A$4:$I$2026,'indicadores propios'!G$2,FALSE),0)</f>
        <v>0</v>
      </c>
      <c r="G850" s="3">
        <f>IFERROR(VLOOKUP($A850,'indicadores propios'!$A$4:$I$2026,'indicadores propios'!H$2,FALSE),0)</f>
        <v>0</v>
      </c>
      <c r="H850" s="3">
        <f>IFERROR(VLOOKUP($A850,'indicadores propios'!$A$4:$I$2026,'indicadores propios'!I$2,FALSE),0)</f>
        <v>0</v>
      </c>
    </row>
    <row r="851" spans="1:8" x14ac:dyDescent="0.3">
      <c r="A851" s="5">
        <v>240000</v>
      </c>
      <c r="B851" s="4" t="s">
        <v>989</v>
      </c>
      <c r="C851" s="3">
        <f>IFERROR(VLOOKUP($A851,'indicadores propios'!$A$4:$I$2026,'indicadores propios'!D$2,FALSE),0)</f>
        <v>189169556.96000001</v>
      </c>
      <c r="D851" s="3">
        <f>IFERROR(VLOOKUP($A851,'indicadores propios'!$A$4:$I$2026,'indicadores propios'!E$2,FALSE),0)</f>
        <v>375040934.98000002</v>
      </c>
      <c r="E851" s="3">
        <f>IFERROR(VLOOKUP($A851,'indicadores propios'!$A$4:$I$2026,'indicadores propios'!F$2,FALSE),0)</f>
        <v>275425178</v>
      </c>
      <c r="F851" s="3">
        <f>IFERROR(VLOOKUP($A851,'indicadores propios'!$A$4:$I$2026,'indicadores propios'!G$2,FALSE),0)</f>
        <v>219330753.91999999</v>
      </c>
      <c r="G851" s="3">
        <f>IFERROR(VLOOKUP($A851,'indicadores propios'!$A$4:$I$2026,'indicadores propios'!H$2,FALSE),0)</f>
        <v>205825474.13999999</v>
      </c>
      <c r="H851" s="3">
        <f>IFERROR(VLOOKUP($A851,'indicadores propios'!$A$4:$I$2026,'indicadores propios'!I$2,FALSE),0)</f>
        <v>325157778.07999998</v>
      </c>
    </row>
    <row r="852" spans="1:8" x14ac:dyDescent="0.3">
      <c r="A852" s="5">
        <v>240500</v>
      </c>
      <c r="B852" s="4" t="s">
        <v>988</v>
      </c>
      <c r="C852" s="3">
        <f>IFERROR(VLOOKUP($A852,'indicadores propios'!$A$4:$I$2026,'indicadores propios'!D$2,FALSE),0)</f>
        <v>0</v>
      </c>
      <c r="D852" s="3">
        <f>IFERROR(VLOOKUP($A852,'indicadores propios'!$A$4:$I$2026,'indicadores propios'!E$2,FALSE),0)</f>
        <v>0</v>
      </c>
      <c r="E852" s="3">
        <f>IFERROR(VLOOKUP($A852,'indicadores propios'!$A$4:$I$2026,'indicadores propios'!F$2,FALSE),0)</f>
        <v>13529859</v>
      </c>
      <c r="F852" s="3">
        <f>IFERROR(VLOOKUP($A852,'indicadores propios'!$A$4:$I$2026,'indicadores propios'!G$2,FALSE),0)</f>
        <v>7228707</v>
      </c>
      <c r="G852" s="3">
        <f>IFERROR(VLOOKUP($A852,'indicadores propios'!$A$4:$I$2026,'indicadores propios'!H$2,FALSE),0)</f>
        <v>5637897</v>
      </c>
      <c r="H852" s="3">
        <f>IFERROR(VLOOKUP($A852,'indicadores propios'!$A$4:$I$2026,'indicadores propios'!I$2,FALSE),0)</f>
        <v>2652937</v>
      </c>
    </row>
    <row r="853" spans="1:8" x14ac:dyDescent="0.3">
      <c r="A853" s="5">
        <v>240505</v>
      </c>
      <c r="B853" s="4" t="s">
        <v>453</v>
      </c>
      <c r="C853" s="3">
        <f>IFERROR(VLOOKUP($A853,'indicadores propios'!$A$4:$I$2026,'indicadores propios'!D$2,FALSE),0)</f>
        <v>0</v>
      </c>
      <c r="D853" s="3">
        <f>IFERROR(VLOOKUP($A853,'indicadores propios'!$A$4:$I$2026,'indicadores propios'!E$2,FALSE),0)</f>
        <v>0</v>
      </c>
      <c r="E853" s="3">
        <f>IFERROR(VLOOKUP($A853,'indicadores propios'!$A$4:$I$2026,'indicadores propios'!F$2,FALSE),0)</f>
        <v>0</v>
      </c>
      <c r="F853" s="3">
        <f>IFERROR(VLOOKUP($A853,'indicadores propios'!$A$4:$I$2026,'indicadores propios'!G$2,FALSE),0)</f>
        <v>0</v>
      </c>
      <c r="G853" s="3">
        <f>IFERROR(VLOOKUP($A853,'indicadores propios'!$A$4:$I$2026,'indicadores propios'!H$2,FALSE),0)</f>
        <v>0</v>
      </c>
      <c r="H853" s="3">
        <f>IFERROR(VLOOKUP($A853,'indicadores propios'!$A$4:$I$2026,'indicadores propios'!I$2,FALSE),0)</f>
        <v>0</v>
      </c>
    </row>
    <row r="854" spans="1:8" x14ac:dyDescent="0.3">
      <c r="A854" s="5">
        <v>240510</v>
      </c>
      <c r="B854" s="4" t="s">
        <v>483</v>
      </c>
      <c r="C854" s="3">
        <f>IFERROR(VLOOKUP($A854,'indicadores propios'!$A$4:$I$2026,'indicadores propios'!D$2,FALSE),0)</f>
        <v>0</v>
      </c>
      <c r="D854" s="3">
        <f>IFERROR(VLOOKUP($A854,'indicadores propios'!$A$4:$I$2026,'indicadores propios'!E$2,FALSE),0)</f>
        <v>0</v>
      </c>
      <c r="E854" s="3">
        <f>IFERROR(VLOOKUP($A854,'indicadores propios'!$A$4:$I$2026,'indicadores propios'!F$2,FALSE),0)</f>
        <v>0</v>
      </c>
      <c r="F854" s="3">
        <f>IFERROR(VLOOKUP($A854,'indicadores propios'!$A$4:$I$2026,'indicadores propios'!G$2,FALSE),0)</f>
        <v>0</v>
      </c>
      <c r="G854" s="3">
        <f>IFERROR(VLOOKUP($A854,'indicadores propios'!$A$4:$I$2026,'indicadores propios'!H$2,FALSE),0)</f>
        <v>0</v>
      </c>
      <c r="H854" s="3">
        <f>IFERROR(VLOOKUP($A854,'indicadores propios'!$A$4:$I$2026,'indicadores propios'!I$2,FALSE),0)</f>
        <v>0</v>
      </c>
    </row>
    <row r="855" spans="1:8" x14ac:dyDescent="0.3">
      <c r="A855" s="5">
        <v>240595</v>
      </c>
      <c r="B855" s="4" t="s">
        <v>514</v>
      </c>
      <c r="C855" s="3">
        <f>IFERROR(VLOOKUP($A855,'indicadores propios'!$A$4:$I$2026,'indicadores propios'!D$2,FALSE),0)</f>
        <v>0</v>
      </c>
      <c r="D855" s="3">
        <f>IFERROR(VLOOKUP($A855,'indicadores propios'!$A$4:$I$2026,'indicadores propios'!E$2,FALSE),0)</f>
        <v>0</v>
      </c>
      <c r="E855" s="3">
        <f>IFERROR(VLOOKUP($A855,'indicadores propios'!$A$4:$I$2026,'indicadores propios'!F$2,FALSE),0)</f>
        <v>13529859</v>
      </c>
      <c r="F855" s="3">
        <f>IFERROR(VLOOKUP($A855,'indicadores propios'!$A$4:$I$2026,'indicadores propios'!G$2,FALSE),0)</f>
        <v>7228707</v>
      </c>
      <c r="G855" s="3">
        <f>IFERROR(VLOOKUP($A855,'indicadores propios'!$A$4:$I$2026,'indicadores propios'!H$2,FALSE),0)</f>
        <v>5637897</v>
      </c>
      <c r="H855" s="3">
        <f>IFERROR(VLOOKUP($A855,'indicadores propios'!$A$4:$I$2026,'indicadores propios'!I$2,FALSE),0)</f>
        <v>2652937</v>
      </c>
    </row>
    <row r="856" spans="1:8" x14ac:dyDescent="0.3">
      <c r="A856" s="5">
        <v>241000</v>
      </c>
      <c r="B856" s="4" t="s">
        <v>987</v>
      </c>
      <c r="C856" s="3">
        <f>IFERROR(VLOOKUP($A856,'indicadores propios'!$A$4:$I$2026,'indicadores propios'!D$2,FALSE),0)</f>
        <v>0</v>
      </c>
      <c r="D856" s="3">
        <f>IFERROR(VLOOKUP($A856,'indicadores propios'!$A$4:$I$2026,'indicadores propios'!E$2,FALSE),0)</f>
        <v>0</v>
      </c>
      <c r="E856" s="3">
        <f>IFERROR(VLOOKUP($A856,'indicadores propios'!$A$4:$I$2026,'indicadores propios'!F$2,FALSE),0)</f>
        <v>0</v>
      </c>
      <c r="F856" s="3">
        <f>IFERROR(VLOOKUP($A856,'indicadores propios'!$A$4:$I$2026,'indicadores propios'!G$2,FALSE),0)</f>
        <v>0</v>
      </c>
      <c r="G856" s="3">
        <f>IFERROR(VLOOKUP($A856,'indicadores propios'!$A$4:$I$2026,'indicadores propios'!H$2,FALSE),0)</f>
        <v>0</v>
      </c>
      <c r="H856" s="3">
        <f>IFERROR(VLOOKUP($A856,'indicadores propios'!$A$4:$I$2026,'indicadores propios'!I$2,FALSE),0)</f>
        <v>0</v>
      </c>
    </row>
    <row r="857" spans="1:8" x14ac:dyDescent="0.3">
      <c r="A857" s="5">
        <v>241005</v>
      </c>
      <c r="B857" s="4" t="s">
        <v>442</v>
      </c>
      <c r="C857" s="3">
        <f>IFERROR(VLOOKUP($A857,'indicadores propios'!$A$4:$I$2026,'indicadores propios'!D$2,FALSE),0)</f>
        <v>0</v>
      </c>
      <c r="D857" s="3">
        <f>IFERROR(VLOOKUP($A857,'indicadores propios'!$A$4:$I$2026,'indicadores propios'!E$2,FALSE),0)</f>
        <v>0</v>
      </c>
      <c r="E857" s="3">
        <f>IFERROR(VLOOKUP($A857,'indicadores propios'!$A$4:$I$2026,'indicadores propios'!F$2,FALSE),0)</f>
        <v>0</v>
      </c>
      <c r="F857" s="3">
        <f>IFERROR(VLOOKUP($A857,'indicadores propios'!$A$4:$I$2026,'indicadores propios'!G$2,FALSE),0)</f>
        <v>0</v>
      </c>
      <c r="G857" s="3">
        <f>IFERROR(VLOOKUP($A857,'indicadores propios'!$A$4:$I$2026,'indicadores propios'!H$2,FALSE),0)</f>
        <v>0</v>
      </c>
      <c r="H857" s="3">
        <f>IFERROR(VLOOKUP($A857,'indicadores propios'!$A$4:$I$2026,'indicadores propios'!I$2,FALSE),0)</f>
        <v>0</v>
      </c>
    </row>
    <row r="858" spans="1:8" x14ac:dyDescent="0.3">
      <c r="A858" s="5">
        <v>241010</v>
      </c>
      <c r="B858" s="4" t="s">
        <v>449</v>
      </c>
      <c r="C858" s="3">
        <f>IFERROR(VLOOKUP($A858,'indicadores propios'!$A$4:$I$2026,'indicadores propios'!D$2,FALSE),0)</f>
        <v>0</v>
      </c>
      <c r="D858" s="3">
        <f>IFERROR(VLOOKUP($A858,'indicadores propios'!$A$4:$I$2026,'indicadores propios'!E$2,FALSE),0)</f>
        <v>0</v>
      </c>
      <c r="E858" s="3">
        <f>IFERROR(VLOOKUP($A858,'indicadores propios'!$A$4:$I$2026,'indicadores propios'!F$2,FALSE),0)</f>
        <v>0</v>
      </c>
      <c r="F858" s="3">
        <f>IFERROR(VLOOKUP($A858,'indicadores propios'!$A$4:$I$2026,'indicadores propios'!G$2,FALSE),0)</f>
        <v>0</v>
      </c>
      <c r="G858" s="3">
        <f>IFERROR(VLOOKUP($A858,'indicadores propios'!$A$4:$I$2026,'indicadores propios'!H$2,FALSE),0)</f>
        <v>0</v>
      </c>
      <c r="H858" s="3">
        <f>IFERROR(VLOOKUP($A858,'indicadores propios'!$A$4:$I$2026,'indicadores propios'!I$2,FALSE),0)</f>
        <v>0</v>
      </c>
    </row>
    <row r="859" spans="1:8" x14ac:dyDescent="0.3">
      <c r="A859" s="5">
        <v>241015</v>
      </c>
      <c r="B859" s="4" t="s">
        <v>986</v>
      </c>
      <c r="C859" s="3">
        <f>IFERROR(VLOOKUP($A859,'indicadores propios'!$A$4:$I$2026,'indicadores propios'!D$2,FALSE),0)</f>
        <v>0</v>
      </c>
      <c r="D859" s="3">
        <f>IFERROR(VLOOKUP($A859,'indicadores propios'!$A$4:$I$2026,'indicadores propios'!E$2,FALSE),0)</f>
        <v>0</v>
      </c>
      <c r="E859" s="3">
        <f>IFERROR(VLOOKUP($A859,'indicadores propios'!$A$4:$I$2026,'indicadores propios'!F$2,FALSE),0)</f>
        <v>0</v>
      </c>
      <c r="F859" s="3">
        <f>IFERROR(VLOOKUP($A859,'indicadores propios'!$A$4:$I$2026,'indicadores propios'!G$2,FALSE),0)</f>
        <v>0</v>
      </c>
      <c r="G859" s="3">
        <f>IFERROR(VLOOKUP($A859,'indicadores propios'!$A$4:$I$2026,'indicadores propios'!H$2,FALSE),0)</f>
        <v>0</v>
      </c>
      <c r="H859" s="3">
        <f>IFERROR(VLOOKUP($A859,'indicadores propios'!$A$4:$I$2026,'indicadores propios'!I$2,FALSE),0)</f>
        <v>0</v>
      </c>
    </row>
    <row r="860" spans="1:8" x14ac:dyDescent="0.3">
      <c r="A860" s="5">
        <v>241020</v>
      </c>
      <c r="B860" s="4" t="s">
        <v>432</v>
      </c>
      <c r="C860" s="3">
        <f>IFERROR(VLOOKUP($A860,'indicadores propios'!$A$4:$I$2026,'indicadores propios'!D$2,FALSE),0)</f>
        <v>0</v>
      </c>
      <c r="D860" s="3">
        <f>IFERROR(VLOOKUP($A860,'indicadores propios'!$A$4:$I$2026,'indicadores propios'!E$2,FALSE),0)</f>
        <v>0</v>
      </c>
      <c r="E860" s="3">
        <f>IFERROR(VLOOKUP($A860,'indicadores propios'!$A$4:$I$2026,'indicadores propios'!F$2,FALSE),0)</f>
        <v>0</v>
      </c>
      <c r="F860" s="3">
        <f>IFERROR(VLOOKUP($A860,'indicadores propios'!$A$4:$I$2026,'indicadores propios'!G$2,FALSE),0)</f>
        <v>0</v>
      </c>
      <c r="G860" s="3">
        <f>IFERROR(VLOOKUP($A860,'indicadores propios'!$A$4:$I$2026,'indicadores propios'!H$2,FALSE),0)</f>
        <v>0</v>
      </c>
      <c r="H860" s="3">
        <f>IFERROR(VLOOKUP($A860,'indicadores propios'!$A$4:$I$2026,'indicadores propios'!I$2,FALSE),0)</f>
        <v>0</v>
      </c>
    </row>
    <row r="861" spans="1:8" x14ac:dyDescent="0.3">
      <c r="A861" s="5">
        <v>241025</v>
      </c>
      <c r="B861" s="4" t="s">
        <v>985</v>
      </c>
      <c r="C861" s="3">
        <f>IFERROR(VLOOKUP($A861,'indicadores propios'!$A$4:$I$2026,'indicadores propios'!D$2,FALSE),0)</f>
        <v>0</v>
      </c>
      <c r="D861" s="3">
        <f>IFERROR(VLOOKUP($A861,'indicadores propios'!$A$4:$I$2026,'indicadores propios'!E$2,FALSE),0)</f>
        <v>0</v>
      </c>
      <c r="E861" s="3">
        <f>IFERROR(VLOOKUP($A861,'indicadores propios'!$A$4:$I$2026,'indicadores propios'!F$2,FALSE),0)</f>
        <v>0</v>
      </c>
      <c r="F861" s="3">
        <f>IFERROR(VLOOKUP($A861,'indicadores propios'!$A$4:$I$2026,'indicadores propios'!G$2,FALSE),0)</f>
        <v>0</v>
      </c>
      <c r="G861" s="3">
        <f>IFERROR(VLOOKUP($A861,'indicadores propios'!$A$4:$I$2026,'indicadores propios'!H$2,FALSE),0)</f>
        <v>0</v>
      </c>
      <c r="H861" s="3">
        <f>IFERROR(VLOOKUP($A861,'indicadores propios'!$A$4:$I$2026,'indicadores propios'!I$2,FALSE),0)</f>
        <v>0</v>
      </c>
    </row>
    <row r="862" spans="1:8" x14ac:dyDescent="0.3">
      <c r="A862" s="5">
        <v>241030</v>
      </c>
      <c r="B862" s="4" t="s">
        <v>448</v>
      </c>
      <c r="C862" s="3">
        <f>IFERROR(VLOOKUP($A862,'indicadores propios'!$A$4:$I$2026,'indicadores propios'!D$2,FALSE),0)</f>
        <v>0</v>
      </c>
      <c r="D862" s="3">
        <f>IFERROR(VLOOKUP($A862,'indicadores propios'!$A$4:$I$2026,'indicadores propios'!E$2,FALSE),0)</f>
        <v>0</v>
      </c>
      <c r="E862" s="3">
        <f>IFERROR(VLOOKUP($A862,'indicadores propios'!$A$4:$I$2026,'indicadores propios'!F$2,FALSE),0)</f>
        <v>0</v>
      </c>
      <c r="F862" s="3">
        <f>IFERROR(VLOOKUP($A862,'indicadores propios'!$A$4:$I$2026,'indicadores propios'!G$2,FALSE),0)</f>
        <v>0</v>
      </c>
      <c r="G862" s="3">
        <f>IFERROR(VLOOKUP($A862,'indicadores propios'!$A$4:$I$2026,'indicadores propios'!H$2,FALSE),0)</f>
        <v>0</v>
      </c>
      <c r="H862" s="3">
        <f>IFERROR(VLOOKUP($A862,'indicadores propios'!$A$4:$I$2026,'indicadores propios'!I$2,FALSE),0)</f>
        <v>0</v>
      </c>
    </row>
    <row r="863" spans="1:8" x14ac:dyDescent="0.3">
      <c r="A863" s="5">
        <v>241095</v>
      </c>
      <c r="B863" s="4" t="s">
        <v>213</v>
      </c>
      <c r="C863" s="3">
        <f>IFERROR(VLOOKUP($A863,'indicadores propios'!$A$4:$I$2026,'indicadores propios'!D$2,FALSE),0)</f>
        <v>0</v>
      </c>
      <c r="D863" s="3">
        <f>IFERROR(VLOOKUP($A863,'indicadores propios'!$A$4:$I$2026,'indicadores propios'!E$2,FALSE),0)</f>
        <v>0</v>
      </c>
      <c r="E863" s="3">
        <f>IFERROR(VLOOKUP($A863,'indicadores propios'!$A$4:$I$2026,'indicadores propios'!F$2,FALSE),0)</f>
        <v>0</v>
      </c>
      <c r="F863" s="3">
        <f>IFERROR(VLOOKUP($A863,'indicadores propios'!$A$4:$I$2026,'indicadores propios'!G$2,FALSE),0)</f>
        <v>0</v>
      </c>
      <c r="G863" s="3">
        <f>IFERROR(VLOOKUP($A863,'indicadores propios'!$A$4:$I$2026,'indicadores propios'!H$2,FALSE),0)</f>
        <v>0</v>
      </c>
      <c r="H863" s="3">
        <f>IFERROR(VLOOKUP($A863,'indicadores propios'!$A$4:$I$2026,'indicadores propios'!I$2,FALSE),0)</f>
        <v>0</v>
      </c>
    </row>
    <row r="864" spans="1:8" x14ac:dyDescent="0.3">
      <c r="A864" s="5">
        <v>241500</v>
      </c>
      <c r="B864" s="4" t="s">
        <v>984</v>
      </c>
      <c r="C864" s="3">
        <f>IFERROR(VLOOKUP($A864,'indicadores propios'!$A$4:$I$2026,'indicadores propios'!D$2,FALSE),0)</f>
        <v>0</v>
      </c>
      <c r="D864" s="3">
        <f>IFERROR(VLOOKUP($A864,'indicadores propios'!$A$4:$I$2026,'indicadores propios'!E$2,FALSE),0)</f>
        <v>0</v>
      </c>
      <c r="E864" s="3">
        <f>IFERROR(VLOOKUP($A864,'indicadores propios'!$A$4:$I$2026,'indicadores propios'!F$2,FALSE),0)</f>
        <v>0</v>
      </c>
      <c r="F864" s="3">
        <f>IFERROR(VLOOKUP($A864,'indicadores propios'!$A$4:$I$2026,'indicadores propios'!G$2,FALSE),0)</f>
        <v>0</v>
      </c>
      <c r="G864" s="3">
        <f>IFERROR(VLOOKUP($A864,'indicadores propios'!$A$4:$I$2026,'indicadores propios'!H$2,FALSE),0)</f>
        <v>0</v>
      </c>
      <c r="H864" s="3">
        <f>IFERROR(VLOOKUP($A864,'indicadores propios'!$A$4:$I$2026,'indicadores propios'!I$2,FALSE),0)</f>
        <v>0</v>
      </c>
    </row>
    <row r="865" spans="1:8" x14ac:dyDescent="0.3">
      <c r="A865" s="5">
        <v>241505</v>
      </c>
      <c r="B865" s="4" t="s">
        <v>983</v>
      </c>
      <c r="C865" s="3">
        <f>IFERROR(VLOOKUP($A865,'indicadores propios'!$A$4:$I$2026,'indicadores propios'!D$2,FALSE),0)</f>
        <v>0</v>
      </c>
      <c r="D865" s="3">
        <f>IFERROR(VLOOKUP($A865,'indicadores propios'!$A$4:$I$2026,'indicadores propios'!E$2,FALSE),0)</f>
        <v>0</v>
      </c>
      <c r="E865" s="3">
        <f>IFERROR(VLOOKUP($A865,'indicadores propios'!$A$4:$I$2026,'indicadores propios'!F$2,FALSE),0)</f>
        <v>0</v>
      </c>
      <c r="F865" s="3">
        <f>IFERROR(VLOOKUP($A865,'indicadores propios'!$A$4:$I$2026,'indicadores propios'!G$2,FALSE),0)</f>
        <v>0</v>
      </c>
      <c r="G865" s="3">
        <f>IFERROR(VLOOKUP($A865,'indicadores propios'!$A$4:$I$2026,'indicadores propios'!H$2,FALSE),0)</f>
        <v>0</v>
      </c>
      <c r="H865" s="3">
        <f>IFERROR(VLOOKUP($A865,'indicadores propios'!$A$4:$I$2026,'indicadores propios'!I$2,FALSE),0)</f>
        <v>0</v>
      </c>
    </row>
    <row r="866" spans="1:8" x14ac:dyDescent="0.3">
      <c r="A866" s="5">
        <v>241510</v>
      </c>
      <c r="B866" s="4" t="s">
        <v>982</v>
      </c>
      <c r="C866" s="3">
        <f>IFERROR(VLOOKUP($A866,'indicadores propios'!$A$4:$I$2026,'indicadores propios'!D$2,FALSE),0)</f>
        <v>0</v>
      </c>
      <c r="D866" s="3">
        <f>IFERROR(VLOOKUP($A866,'indicadores propios'!$A$4:$I$2026,'indicadores propios'!E$2,FALSE),0)</f>
        <v>0</v>
      </c>
      <c r="E866" s="3">
        <f>IFERROR(VLOOKUP($A866,'indicadores propios'!$A$4:$I$2026,'indicadores propios'!F$2,FALSE),0)</f>
        <v>0</v>
      </c>
      <c r="F866" s="3">
        <f>IFERROR(VLOOKUP($A866,'indicadores propios'!$A$4:$I$2026,'indicadores propios'!G$2,FALSE),0)</f>
        <v>0</v>
      </c>
      <c r="G866" s="3">
        <f>IFERROR(VLOOKUP($A866,'indicadores propios'!$A$4:$I$2026,'indicadores propios'!H$2,FALSE),0)</f>
        <v>0</v>
      </c>
      <c r="H866" s="3">
        <f>IFERROR(VLOOKUP($A866,'indicadores propios'!$A$4:$I$2026,'indicadores propios'!I$2,FALSE),0)</f>
        <v>0</v>
      </c>
    </row>
    <row r="867" spans="1:8" x14ac:dyDescent="0.3">
      <c r="A867" s="5">
        <v>242000</v>
      </c>
      <c r="B867" s="4" t="s">
        <v>981</v>
      </c>
      <c r="C867" s="3">
        <f>IFERROR(VLOOKUP($A867,'indicadores propios'!$A$4:$I$2026,'indicadores propios'!D$2,FALSE),0)</f>
        <v>82024299.959999993</v>
      </c>
      <c r="D867" s="3">
        <f>IFERROR(VLOOKUP($A867,'indicadores propios'!$A$4:$I$2026,'indicadores propios'!E$2,FALSE),0)</f>
        <v>73304562.980000004</v>
      </c>
      <c r="E867" s="3">
        <f>IFERROR(VLOOKUP($A867,'indicadores propios'!$A$4:$I$2026,'indicadores propios'!F$2,FALSE),0)</f>
        <v>180413196</v>
      </c>
      <c r="F867" s="3">
        <f>IFERROR(VLOOKUP($A867,'indicadores propios'!$A$4:$I$2026,'indicadores propios'!G$2,FALSE),0)</f>
        <v>97521365.689999998</v>
      </c>
      <c r="G867" s="3">
        <f>IFERROR(VLOOKUP($A867,'indicadores propios'!$A$4:$I$2026,'indicadores propios'!H$2,FALSE),0)</f>
        <v>134636119.13999999</v>
      </c>
      <c r="H867" s="3">
        <f>IFERROR(VLOOKUP($A867,'indicadores propios'!$A$4:$I$2026,'indicadores propios'!I$2,FALSE),0)</f>
        <v>142107788</v>
      </c>
    </row>
    <row r="868" spans="1:8" x14ac:dyDescent="0.3">
      <c r="A868" s="5">
        <v>242005</v>
      </c>
      <c r="B868" s="4" t="s">
        <v>980</v>
      </c>
      <c r="C868" s="3">
        <f>IFERROR(VLOOKUP($A868,'indicadores propios'!$A$4:$I$2026,'indicadores propios'!D$2,FALSE),0)</f>
        <v>82024299.959999993</v>
      </c>
      <c r="D868" s="3">
        <f>IFERROR(VLOOKUP($A868,'indicadores propios'!$A$4:$I$2026,'indicadores propios'!E$2,FALSE),0)</f>
        <v>73304562.980000004</v>
      </c>
      <c r="E868" s="3">
        <f>IFERROR(VLOOKUP($A868,'indicadores propios'!$A$4:$I$2026,'indicadores propios'!F$2,FALSE),0)</f>
        <v>180413196</v>
      </c>
      <c r="F868" s="3">
        <f>IFERROR(VLOOKUP($A868,'indicadores propios'!$A$4:$I$2026,'indicadores propios'!G$2,FALSE),0)</f>
        <v>97521365.689999998</v>
      </c>
      <c r="G868" s="3">
        <f>IFERROR(VLOOKUP($A868,'indicadores propios'!$A$4:$I$2026,'indicadores propios'!H$2,FALSE),0)</f>
        <v>134636119.13999999</v>
      </c>
      <c r="H868" s="3">
        <f>IFERROR(VLOOKUP($A868,'indicadores propios'!$A$4:$I$2026,'indicadores propios'!I$2,FALSE),0)</f>
        <v>142107788</v>
      </c>
    </row>
    <row r="869" spans="1:8" x14ac:dyDescent="0.3">
      <c r="A869" s="5">
        <v>242010</v>
      </c>
      <c r="B869" s="4" t="s">
        <v>979</v>
      </c>
      <c r="C869" s="3">
        <f>IFERROR(VLOOKUP($A869,'indicadores propios'!$A$4:$I$2026,'indicadores propios'!D$2,FALSE),0)</f>
        <v>0</v>
      </c>
      <c r="D869" s="3">
        <f>IFERROR(VLOOKUP($A869,'indicadores propios'!$A$4:$I$2026,'indicadores propios'!E$2,FALSE),0)</f>
        <v>0</v>
      </c>
      <c r="E869" s="3">
        <f>IFERROR(VLOOKUP($A869,'indicadores propios'!$A$4:$I$2026,'indicadores propios'!F$2,FALSE),0)</f>
        <v>0</v>
      </c>
      <c r="F869" s="3">
        <f>IFERROR(VLOOKUP($A869,'indicadores propios'!$A$4:$I$2026,'indicadores propios'!G$2,FALSE),0)</f>
        <v>0</v>
      </c>
      <c r="G869" s="3">
        <f>IFERROR(VLOOKUP($A869,'indicadores propios'!$A$4:$I$2026,'indicadores propios'!H$2,FALSE),0)</f>
        <v>0</v>
      </c>
      <c r="H869" s="3">
        <f>IFERROR(VLOOKUP($A869,'indicadores propios'!$A$4:$I$2026,'indicadores propios'!I$2,FALSE),0)</f>
        <v>0</v>
      </c>
    </row>
    <row r="870" spans="1:8" x14ac:dyDescent="0.3">
      <c r="A870" s="5">
        <v>242500</v>
      </c>
      <c r="B870" s="4" t="s">
        <v>978</v>
      </c>
      <c r="C870" s="3">
        <f>IFERROR(VLOOKUP($A870,'indicadores propios'!$A$4:$I$2026,'indicadores propios'!D$2,FALSE),0)</f>
        <v>0</v>
      </c>
      <c r="D870" s="3">
        <f>IFERROR(VLOOKUP($A870,'indicadores propios'!$A$4:$I$2026,'indicadores propios'!E$2,FALSE),0)</f>
        <v>0</v>
      </c>
      <c r="E870" s="3">
        <f>IFERROR(VLOOKUP($A870,'indicadores propios'!$A$4:$I$2026,'indicadores propios'!F$2,FALSE),0)</f>
        <v>0</v>
      </c>
      <c r="F870" s="3">
        <f>IFERROR(VLOOKUP($A870,'indicadores propios'!$A$4:$I$2026,'indicadores propios'!G$2,FALSE),0)</f>
        <v>0</v>
      </c>
      <c r="G870" s="3">
        <f>IFERROR(VLOOKUP($A870,'indicadores propios'!$A$4:$I$2026,'indicadores propios'!H$2,FALSE),0)</f>
        <v>0</v>
      </c>
      <c r="H870" s="3">
        <f>IFERROR(VLOOKUP($A870,'indicadores propios'!$A$4:$I$2026,'indicadores propios'!I$2,FALSE),0)</f>
        <v>0</v>
      </c>
    </row>
    <row r="871" spans="1:8" x14ac:dyDescent="0.3">
      <c r="A871" s="5">
        <v>242505</v>
      </c>
      <c r="B871" s="4" t="s">
        <v>977</v>
      </c>
      <c r="C871" s="3">
        <f>IFERROR(VLOOKUP($A871,'indicadores propios'!$A$4:$I$2026,'indicadores propios'!D$2,FALSE),0)</f>
        <v>0</v>
      </c>
      <c r="D871" s="3">
        <f>IFERROR(VLOOKUP($A871,'indicadores propios'!$A$4:$I$2026,'indicadores propios'!E$2,FALSE),0)</f>
        <v>0</v>
      </c>
      <c r="E871" s="3">
        <f>IFERROR(VLOOKUP($A871,'indicadores propios'!$A$4:$I$2026,'indicadores propios'!F$2,FALSE),0)</f>
        <v>0</v>
      </c>
      <c r="F871" s="3">
        <f>IFERROR(VLOOKUP($A871,'indicadores propios'!$A$4:$I$2026,'indicadores propios'!G$2,FALSE),0)</f>
        <v>0</v>
      </c>
      <c r="G871" s="3">
        <f>IFERROR(VLOOKUP($A871,'indicadores propios'!$A$4:$I$2026,'indicadores propios'!H$2,FALSE),0)</f>
        <v>0</v>
      </c>
      <c r="H871" s="3">
        <f>IFERROR(VLOOKUP($A871,'indicadores propios'!$A$4:$I$2026,'indicadores propios'!I$2,FALSE),0)</f>
        <v>0</v>
      </c>
    </row>
    <row r="872" spans="1:8" x14ac:dyDescent="0.3">
      <c r="A872" s="5">
        <v>242510</v>
      </c>
      <c r="B872" s="4" t="s">
        <v>976</v>
      </c>
      <c r="C872" s="3">
        <f>IFERROR(VLOOKUP($A872,'indicadores propios'!$A$4:$I$2026,'indicadores propios'!D$2,FALSE),0)</f>
        <v>0</v>
      </c>
      <c r="D872" s="3">
        <f>IFERROR(VLOOKUP($A872,'indicadores propios'!$A$4:$I$2026,'indicadores propios'!E$2,FALSE),0)</f>
        <v>0</v>
      </c>
      <c r="E872" s="3">
        <f>IFERROR(VLOOKUP($A872,'indicadores propios'!$A$4:$I$2026,'indicadores propios'!F$2,FALSE),0)</f>
        <v>0</v>
      </c>
      <c r="F872" s="3">
        <f>IFERROR(VLOOKUP($A872,'indicadores propios'!$A$4:$I$2026,'indicadores propios'!G$2,FALSE),0)</f>
        <v>0</v>
      </c>
      <c r="G872" s="3">
        <f>IFERROR(VLOOKUP($A872,'indicadores propios'!$A$4:$I$2026,'indicadores propios'!H$2,FALSE),0)</f>
        <v>0</v>
      </c>
      <c r="H872" s="3">
        <f>IFERROR(VLOOKUP($A872,'indicadores propios'!$A$4:$I$2026,'indicadores propios'!I$2,FALSE),0)</f>
        <v>0</v>
      </c>
    </row>
    <row r="873" spans="1:8" x14ac:dyDescent="0.3">
      <c r="A873" s="5">
        <v>242515</v>
      </c>
      <c r="B873" s="4" t="s">
        <v>975</v>
      </c>
      <c r="C873" s="3">
        <f>IFERROR(VLOOKUP($A873,'indicadores propios'!$A$4:$I$2026,'indicadores propios'!D$2,FALSE),0)</f>
        <v>0</v>
      </c>
      <c r="D873" s="3">
        <f>IFERROR(VLOOKUP($A873,'indicadores propios'!$A$4:$I$2026,'indicadores propios'!E$2,FALSE),0)</f>
        <v>0</v>
      </c>
      <c r="E873" s="3">
        <f>IFERROR(VLOOKUP($A873,'indicadores propios'!$A$4:$I$2026,'indicadores propios'!F$2,FALSE),0)</f>
        <v>0</v>
      </c>
      <c r="F873" s="3">
        <f>IFERROR(VLOOKUP($A873,'indicadores propios'!$A$4:$I$2026,'indicadores propios'!G$2,FALSE),0)</f>
        <v>0</v>
      </c>
      <c r="G873" s="3">
        <f>IFERROR(VLOOKUP($A873,'indicadores propios'!$A$4:$I$2026,'indicadores propios'!H$2,FALSE),0)</f>
        <v>0</v>
      </c>
      <c r="H873" s="3">
        <f>IFERROR(VLOOKUP($A873,'indicadores propios'!$A$4:$I$2026,'indicadores propios'!I$2,FALSE),0)</f>
        <v>0</v>
      </c>
    </row>
    <row r="874" spans="1:8" x14ac:dyDescent="0.3">
      <c r="A874" s="5">
        <v>242520</v>
      </c>
      <c r="B874" s="4" t="s">
        <v>974</v>
      </c>
      <c r="C874" s="3">
        <f>IFERROR(VLOOKUP($A874,'indicadores propios'!$A$4:$I$2026,'indicadores propios'!D$2,FALSE),0)</f>
        <v>0</v>
      </c>
      <c r="D874" s="3">
        <f>IFERROR(VLOOKUP($A874,'indicadores propios'!$A$4:$I$2026,'indicadores propios'!E$2,FALSE),0)</f>
        <v>0</v>
      </c>
      <c r="E874" s="3">
        <f>IFERROR(VLOOKUP($A874,'indicadores propios'!$A$4:$I$2026,'indicadores propios'!F$2,FALSE),0)</f>
        <v>0</v>
      </c>
      <c r="F874" s="3">
        <f>IFERROR(VLOOKUP($A874,'indicadores propios'!$A$4:$I$2026,'indicadores propios'!G$2,FALSE),0)</f>
        <v>0</v>
      </c>
      <c r="G874" s="3">
        <f>IFERROR(VLOOKUP($A874,'indicadores propios'!$A$4:$I$2026,'indicadores propios'!H$2,FALSE),0)</f>
        <v>0</v>
      </c>
      <c r="H874" s="3">
        <f>IFERROR(VLOOKUP($A874,'indicadores propios'!$A$4:$I$2026,'indicadores propios'!I$2,FALSE),0)</f>
        <v>0</v>
      </c>
    </row>
    <row r="875" spans="1:8" x14ac:dyDescent="0.3">
      <c r="A875" s="5">
        <v>242525</v>
      </c>
      <c r="B875" s="4" t="s">
        <v>973</v>
      </c>
      <c r="C875" s="3">
        <f>IFERROR(VLOOKUP($A875,'indicadores propios'!$A$4:$I$2026,'indicadores propios'!D$2,FALSE),0)</f>
        <v>0</v>
      </c>
      <c r="D875" s="3">
        <f>IFERROR(VLOOKUP($A875,'indicadores propios'!$A$4:$I$2026,'indicadores propios'!E$2,FALSE),0)</f>
        <v>0</v>
      </c>
      <c r="E875" s="3">
        <f>IFERROR(VLOOKUP($A875,'indicadores propios'!$A$4:$I$2026,'indicadores propios'!F$2,FALSE),0)</f>
        <v>0</v>
      </c>
      <c r="F875" s="3">
        <f>IFERROR(VLOOKUP($A875,'indicadores propios'!$A$4:$I$2026,'indicadores propios'!G$2,FALSE),0)</f>
        <v>0</v>
      </c>
      <c r="G875" s="3">
        <f>IFERROR(VLOOKUP($A875,'indicadores propios'!$A$4:$I$2026,'indicadores propios'!H$2,FALSE),0)</f>
        <v>0</v>
      </c>
      <c r="H875" s="3">
        <f>IFERROR(VLOOKUP($A875,'indicadores propios'!$A$4:$I$2026,'indicadores propios'!I$2,FALSE),0)</f>
        <v>0</v>
      </c>
    </row>
    <row r="876" spans="1:8" x14ac:dyDescent="0.3">
      <c r="A876" s="5">
        <v>242595</v>
      </c>
      <c r="B876" s="4" t="s">
        <v>972</v>
      </c>
      <c r="C876" s="3">
        <f>IFERROR(VLOOKUP($A876,'indicadores propios'!$A$4:$I$2026,'indicadores propios'!D$2,FALSE),0)</f>
        <v>0</v>
      </c>
      <c r="D876" s="3">
        <f>IFERROR(VLOOKUP($A876,'indicadores propios'!$A$4:$I$2026,'indicadores propios'!E$2,FALSE),0)</f>
        <v>0</v>
      </c>
      <c r="E876" s="3">
        <f>IFERROR(VLOOKUP($A876,'indicadores propios'!$A$4:$I$2026,'indicadores propios'!F$2,FALSE),0)</f>
        <v>0</v>
      </c>
      <c r="F876" s="3">
        <f>IFERROR(VLOOKUP($A876,'indicadores propios'!$A$4:$I$2026,'indicadores propios'!G$2,FALSE),0)</f>
        <v>0</v>
      </c>
      <c r="G876" s="3">
        <f>IFERROR(VLOOKUP($A876,'indicadores propios'!$A$4:$I$2026,'indicadores propios'!H$2,FALSE),0)</f>
        <v>0</v>
      </c>
      <c r="H876" s="3">
        <f>IFERROR(VLOOKUP($A876,'indicadores propios'!$A$4:$I$2026,'indicadores propios'!I$2,FALSE),0)</f>
        <v>0</v>
      </c>
    </row>
    <row r="877" spans="1:8" x14ac:dyDescent="0.3">
      <c r="A877" s="5">
        <v>243000</v>
      </c>
      <c r="B877" s="4" t="s">
        <v>971</v>
      </c>
      <c r="C877" s="3">
        <f>IFERROR(VLOOKUP($A877,'indicadores propios'!$A$4:$I$2026,'indicadores propios'!D$2,FALSE),0)</f>
        <v>60000</v>
      </c>
      <c r="D877" s="3">
        <f>IFERROR(VLOOKUP($A877,'indicadores propios'!$A$4:$I$2026,'indicadores propios'!E$2,FALSE),0)</f>
        <v>35435</v>
      </c>
      <c r="E877" s="3">
        <f>IFERROR(VLOOKUP($A877,'indicadores propios'!$A$4:$I$2026,'indicadores propios'!F$2,FALSE),0)</f>
        <v>149395</v>
      </c>
      <c r="F877" s="3">
        <f>IFERROR(VLOOKUP($A877,'indicadores propios'!$A$4:$I$2026,'indicadores propios'!G$2,FALSE),0)</f>
        <v>235655</v>
      </c>
      <c r="G877" s="3">
        <f>IFERROR(VLOOKUP($A877,'indicadores propios'!$A$4:$I$2026,'indicadores propios'!H$2,FALSE),0)</f>
        <v>0</v>
      </c>
      <c r="H877" s="3">
        <f>IFERROR(VLOOKUP($A877,'indicadores propios'!$A$4:$I$2026,'indicadores propios'!I$2,FALSE),0)</f>
        <v>162831</v>
      </c>
    </row>
    <row r="878" spans="1:8" x14ac:dyDescent="0.3">
      <c r="A878" s="5">
        <v>243005</v>
      </c>
      <c r="B878" s="4" t="s">
        <v>970</v>
      </c>
      <c r="C878" s="3">
        <f>IFERROR(VLOOKUP($A878,'indicadores propios'!$A$4:$I$2026,'indicadores propios'!D$2,FALSE),0)</f>
        <v>0</v>
      </c>
      <c r="D878" s="3">
        <f>IFERROR(VLOOKUP($A878,'indicadores propios'!$A$4:$I$2026,'indicadores propios'!E$2,FALSE),0)</f>
        <v>0</v>
      </c>
      <c r="E878" s="3">
        <f>IFERROR(VLOOKUP($A878,'indicadores propios'!$A$4:$I$2026,'indicadores propios'!F$2,FALSE),0)</f>
        <v>73022</v>
      </c>
      <c r="F878" s="3">
        <f>IFERROR(VLOOKUP($A878,'indicadores propios'!$A$4:$I$2026,'indicadores propios'!G$2,FALSE),0)</f>
        <v>94681</v>
      </c>
      <c r="G878" s="3">
        <f>IFERROR(VLOOKUP($A878,'indicadores propios'!$A$4:$I$2026,'indicadores propios'!H$2,FALSE),0)</f>
        <v>0</v>
      </c>
      <c r="H878" s="3">
        <f>IFERROR(VLOOKUP($A878,'indicadores propios'!$A$4:$I$2026,'indicadores propios'!I$2,FALSE),0)</f>
        <v>33307</v>
      </c>
    </row>
    <row r="879" spans="1:8" x14ac:dyDescent="0.3">
      <c r="A879" s="5">
        <v>243010</v>
      </c>
      <c r="B879" s="4" t="s">
        <v>969</v>
      </c>
      <c r="C879" s="3">
        <f>IFERROR(VLOOKUP($A879,'indicadores propios'!$A$4:$I$2026,'indicadores propios'!D$2,FALSE),0)</f>
        <v>0</v>
      </c>
      <c r="D879" s="3">
        <f>IFERROR(VLOOKUP($A879,'indicadores propios'!$A$4:$I$2026,'indicadores propios'!E$2,FALSE),0)</f>
        <v>0</v>
      </c>
      <c r="E879" s="3">
        <f>IFERROR(VLOOKUP($A879,'indicadores propios'!$A$4:$I$2026,'indicadores propios'!F$2,FALSE),0)</f>
        <v>0</v>
      </c>
      <c r="F879" s="3">
        <f>IFERROR(VLOOKUP($A879,'indicadores propios'!$A$4:$I$2026,'indicadores propios'!G$2,FALSE),0)</f>
        <v>0</v>
      </c>
      <c r="G879" s="3">
        <f>IFERROR(VLOOKUP($A879,'indicadores propios'!$A$4:$I$2026,'indicadores propios'!H$2,FALSE),0)</f>
        <v>0</v>
      </c>
      <c r="H879" s="3">
        <f>IFERROR(VLOOKUP($A879,'indicadores propios'!$A$4:$I$2026,'indicadores propios'!I$2,FALSE),0)</f>
        <v>0</v>
      </c>
    </row>
    <row r="880" spans="1:8" x14ac:dyDescent="0.3">
      <c r="A880" s="5">
        <v>243015</v>
      </c>
      <c r="B880" s="4" t="s">
        <v>968</v>
      </c>
      <c r="C880" s="3">
        <f>IFERROR(VLOOKUP($A880,'indicadores propios'!$A$4:$I$2026,'indicadores propios'!D$2,FALSE),0)</f>
        <v>0</v>
      </c>
      <c r="D880" s="3">
        <f>IFERROR(VLOOKUP($A880,'indicadores propios'!$A$4:$I$2026,'indicadores propios'!E$2,FALSE),0)</f>
        <v>0</v>
      </c>
      <c r="E880" s="3">
        <f>IFERROR(VLOOKUP($A880,'indicadores propios'!$A$4:$I$2026,'indicadores propios'!F$2,FALSE),0)</f>
        <v>1743</v>
      </c>
      <c r="F880" s="3">
        <f>IFERROR(VLOOKUP($A880,'indicadores propios'!$A$4:$I$2026,'indicadores propios'!G$2,FALSE),0)</f>
        <v>6938</v>
      </c>
      <c r="G880" s="3">
        <f>IFERROR(VLOOKUP($A880,'indicadores propios'!$A$4:$I$2026,'indicadores propios'!H$2,FALSE),0)</f>
        <v>0</v>
      </c>
      <c r="H880" s="3">
        <f>IFERROR(VLOOKUP($A880,'indicadores propios'!$A$4:$I$2026,'indicadores propios'!I$2,FALSE),0)</f>
        <v>48508</v>
      </c>
    </row>
    <row r="881" spans="1:8" x14ac:dyDescent="0.3">
      <c r="A881" s="5">
        <v>243020</v>
      </c>
      <c r="B881" s="4" t="s">
        <v>967</v>
      </c>
      <c r="C881" s="3">
        <f>IFERROR(VLOOKUP($A881,'indicadores propios'!$A$4:$I$2026,'indicadores propios'!D$2,FALSE),0)</f>
        <v>0</v>
      </c>
      <c r="D881" s="3">
        <f>IFERROR(VLOOKUP($A881,'indicadores propios'!$A$4:$I$2026,'indicadores propios'!E$2,FALSE),0)</f>
        <v>0</v>
      </c>
      <c r="E881" s="3">
        <f>IFERROR(VLOOKUP($A881,'indicadores propios'!$A$4:$I$2026,'indicadores propios'!F$2,FALSE),0)</f>
        <v>0</v>
      </c>
      <c r="F881" s="3">
        <f>IFERROR(VLOOKUP($A881,'indicadores propios'!$A$4:$I$2026,'indicadores propios'!G$2,FALSE),0)</f>
        <v>0</v>
      </c>
      <c r="G881" s="3">
        <f>IFERROR(VLOOKUP($A881,'indicadores propios'!$A$4:$I$2026,'indicadores propios'!H$2,FALSE),0)</f>
        <v>0</v>
      </c>
      <c r="H881" s="3">
        <f>IFERROR(VLOOKUP($A881,'indicadores propios'!$A$4:$I$2026,'indicadores propios'!I$2,FALSE),0)</f>
        <v>57061</v>
      </c>
    </row>
    <row r="882" spans="1:8" x14ac:dyDescent="0.3">
      <c r="A882" s="5">
        <v>243095</v>
      </c>
      <c r="B882" s="4" t="s">
        <v>966</v>
      </c>
      <c r="C882" s="3">
        <f>IFERROR(VLOOKUP($A882,'indicadores propios'!$A$4:$I$2026,'indicadores propios'!D$2,FALSE),0)</f>
        <v>0</v>
      </c>
      <c r="D882" s="3">
        <f>IFERROR(VLOOKUP($A882,'indicadores propios'!$A$4:$I$2026,'indicadores propios'!E$2,FALSE),0)</f>
        <v>0</v>
      </c>
      <c r="E882" s="3">
        <f>IFERROR(VLOOKUP($A882,'indicadores propios'!$A$4:$I$2026,'indicadores propios'!F$2,FALSE),0)</f>
        <v>0</v>
      </c>
      <c r="F882" s="3">
        <f>IFERROR(VLOOKUP($A882,'indicadores propios'!$A$4:$I$2026,'indicadores propios'!G$2,FALSE),0)</f>
        <v>0</v>
      </c>
      <c r="G882" s="3">
        <f>IFERROR(VLOOKUP($A882,'indicadores propios'!$A$4:$I$2026,'indicadores propios'!H$2,FALSE),0)</f>
        <v>0</v>
      </c>
      <c r="H882" s="3">
        <f>IFERROR(VLOOKUP($A882,'indicadores propios'!$A$4:$I$2026,'indicadores propios'!I$2,FALSE),0)</f>
        <v>23955</v>
      </c>
    </row>
    <row r="883" spans="1:8" x14ac:dyDescent="0.3">
      <c r="A883" s="5">
        <v>243500</v>
      </c>
      <c r="B883" s="4" t="s">
        <v>965</v>
      </c>
      <c r="C883" s="3">
        <f>IFERROR(VLOOKUP($A883,'indicadores propios'!$A$4:$I$2026,'indicadores propios'!D$2,FALSE),0)</f>
        <v>7606000</v>
      </c>
      <c r="D883" s="3">
        <f>IFERROR(VLOOKUP($A883,'indicadores propios'!$A$4:$I$2026,'indicadores propios'!E$2,FALSE),0)</f>
        <v>8960000</v>
      </c>
      <c r="E883" s="3">
        <f>IFERROR(VLOOKUP($A883,'indicadores propios'!$A$4:$I$2026,'indicadores propios'!F$2,FALSE),0)</f>
        <v>9043000</v>
      </c>
      <c r="F883" s="3">
        <f>IFERROR(VLOOKUP($A883,'indicadores propios'!$A$4:$I$2026,'indicadores propios'!G$2,FALSE),0)</f>
        <v>6797528</v>
      </c>
      <c r="G883" s="3">
        <f>IFERROR(VLOOKUP($A883,'indicadores propios'!$A$4:$I$2026,'indicadores propios'!H$2,FALSE),0)</f>
        <v>6108939</v>
      </c>
      <c r="H883" s="3">
        <f>IFERROR(VLOOKUP($A883,'indicadores propios'!$A$4:$I$2026,'indicadores propios'!I$2,FALSE),0)</f>
        <v>4242327.8600000003</v>
      </c>
    </row>
    <row r="884" spans="1:8" x14ac:dyDescent="0.3">
      <c r="A884" s="5">
        <v>243505</v>
      </c>
      <c r="B884" s="4" t="s">
        <v>964</v>
      </c>
      <c r="C884" s="3">
        <f>IFERROR(VLOOKUP($A884,'indicadores propios'!$A$4:$I$2026,'indicadores propios'!D$2,FALSE),0)</f>
        <v>35000</v>
      </c>
      <c r="D884" s="3">
        <f>IFERROR(VLOOKUP($A884,'indicadores propios'!$A$4:$I$2026,'indicadores propios'!E$2,FALSE),0)</f>
        <v>7000</v>
      </c>
      <c r="E884" s="3">
        <f>IFERROR(VLOOKUP($A884,'indicadores propios'!$A$4:$I$2026,'indicadores propios'!F$2,FALSE),0)</f>
        <v>158000</v>
      </c>
      <c r="F884" s="3">
        <f>IFERROR(VLOOKUP($A884,'indicadores propios'!$A$4:$I$2026,'indicadores propios'!G$2,FALSE),0)</f>
        <v>406000</v>
      </c>
      <c r="G884" s="3">
        <f>IFERROR(VLOOKUP($A884,'indicadores propios'!$A$4:$I$2026,'indicadores propios'!H$2,FALSE),0)</f>
        <v>406000</v>
      </c>
      <c r="H884" s="3">
        <f>IFERROR(VLOOKUP($A884,'indicadores propios'!$A$4:$I$2026,'indicadores propios'!I$2,FALSE),0)</f>
        <v>406000</v>
      </c>
    </row>
    <row r="885" spans="1:8" x14ac:dyDescent="0.3">
      <c r="A885" s="5">
        <v>243510</v>
      </c>
      <c r="B885" s="4" t="s">
        <v>963</v>
      </c>
      <c r="C885" s="3">
        <f>IFERROR(VLOOKUP($A885,'indicadores propios'!$A$4:$I$2026,'indicadores propios'!D$2,FALSE),0)</f>
        <v>0</v>
      </c>
      <c r="D885" s="3">
        <f>IFERROR(VLOOKUP($A885,'indicadores propios'!$A$4:$I$2026,'indicadores propios'!E$2,FALSE),0)</f>
        <v>0</v>
      </c>
      <c r="E885" s="3">
        <f>IFERROR(VLOOKUP($A885,'indicadores propios'!$A$4:$I$2026,'indicadores propios'!F$2,FALSE),0)</f>
        <v>0</v>
      </c>
      <c r="F885" s="3">
        <f>IFERROR(VLOOKUP($A885,'indicadores propios'!$A$4:$I$2026,'indicadores propios'!G$2,FALSE),0)</f>
        <v>0</v>
      </c>
      <c r="G885" s="3">
        <f>IFERROR(VLOOKUP($A885,'indicadores propios'!$A$4:$I$2026,'indicadores propios'!H$2,FALSE),0)</f>
        <v>0</v>
      </c>
      <c r="H885" s="3">
        <f>IFERROR(VLOOKUP($A885,'indicadores propios'!$A$4:$I$2026,'indicadores propios'!I$2,FALSE),0)</f>
        <v>0</v>
      </c>
    </row>
    <row r="886" spans="1:8" x14ac:dyDescent="0.3">
      <c r="A886" s="5">
        <v>243515</v>
      </c>
      <c r="B886" s="4" t="s">
        <v>453</v>
      </c>
      <c r="C886" s="3">
        <f>IFERROR(VLOOKUP($A886,'indicadores propios'!$A$4:$I$2026,'indicadores propios'!D$2,FALSE),0)</f>
        <v>0</v>
      </c>
      <c r="D886" s="3">
        <f>IFERROR(VLOOKUP($A886,'indicadores propios'!$A$4:$I$2026,'indicadores propios'!E$2,FALSE),0)</f>
        <v>0</v>
      </c>
      <c r="E886" s="3">
        <f>IFERROR(VLOOKUP($A886,'indicadores propios'!$A$4:$I$2026,'indicadores propios'!F$2,FALSE),0)</f>
        <v>0</v>
      </c>
      <c r="F886" s="3">
        <f>IFERROR(VLOOKUP($A886,'indicadores propios'!$A$4:$I$2026,'indicadores propios'!G$2,FALSE),0)</f>
        <v>0</v>
      </c>
      <c r="G886" s="3">
        <f>IFERROR(VLOOKUP($A886,'indicadores propios'!$A$4:$I$2026,'indicadores propios'!H$2,FALSE),0)</f>
        <v>0</v>
      </c>
      <c r="H886" s="3">
        <f>IFERROR(VLOOKUP($A886,'indicadores propios'!$A$4:$I$2026,'indicadores propios'!I$2,FALSE),0)</f>
        <v>90000</v>
      </c>
    </row>
    <row r="887" spans="1:8" x14ac:dyDescent="0.3">
      <c r="A887" s="5">
        <v>243520</v>
      </c>
      <c r="B887" s="4" t="s">
        <v>483</v>
      </c>
      <c r="C887" s="3">
        <f>IFERROR(VLOOKUP($A887,'indicadores propios'!$A$4:$I$2026,'indicadores propios'!D$2,FALSE),0)</f>
        <v>0</v>
      </c>
      <c r="D887" s="3">
        <f>IFERROR(VLOOKUP($A887,'indicadores propios'!$A$4:$I$2026,'indicadores propios'!E$2,FALSE),0)</f>
        <v>0</v>
      </c>
      <c r="E887" s="3">
        <f>IFERROR(VLOOKUP($A887,'indicadores propios'!$A$4:$I$2026,'indicadores propios'!F$2,FALSE),0)</f>
        <v>0</v>
      </c>
      <c r="F887" s="3">
        <f>IFERROR(VLOOKUP($A887,'indicadores propios'!$A$4:$I$2026,'indicadores propios'!G$2,FALSE),0)</f>
        <v>0</v>
      </c>
      <c r="G887" s="3">
        <f>IFERROR(VLOOKUP($A887,'indicadores propios'!$A$4:$I$2026,'indicadores propios'!H$2,FALSE),0)</f>
        <v>0</v>
      </c>
      <c r="H887" s="3">
        <f>IFERROR(VLOOKUP($A887,'indicadores propios'!$A$4:$I$2026,'indicadores propios'!I$2,FALSE),0)</f>
        <v>0</v>
      </c>
    </row>
    <row r="888" spans="1:8" x14ac:dyDescent="0.3">
      <c r="A888" s="5">
        <v>243525</v>
      </c>
      <c r="B888" s="4" t="s">
        <v>962</v>
      </c>
      <c r="C888" s="3">
        <f>IFERROR(VLOOKUP($A888,'indicadores propios'!$A$4:$I$2026,'indicadores propios'!D$2,FALSE),0)</f>
        <v>262000</v>
      </c>
      <c r="D888" s="3">
        <f>IFERROR(VLOOKUP($A888,'indicadores propios'!$A$4:$I$2026,'indicadores propios'!E$2,FALSE),0)</f>
        <v>676000</v>
      </c>
      <c r="E888" s="3">
        <f>IFERROR(VLOOKUP($A888,'indicadores propios'!$A$4:$I$2026,'indicadores propios'!F$2,FALSE),0)</f>
        <v>1412000</v>
      </c>
      <c r="F888" s="3">
        <f>IFERROR(VLOOKUP($A888,'indicadores propios'!$A$4:$I$2026,'indicadores propios'!G$2,FALSE),0)</f>
        <v>342175</v>
      </c>
      <c r="G888" s="3">
        <f>IFERROR(VLOOKUP($A888,'indicadores propios'!$A$4:$I$2026,'indicadores propios'!H$2,FALSE),0)</f>
        <v>367504</v>
      </c>
      <c r="H888" s="3">
        <f>IFERROR(VLOOKUP($A888,'indicadores propios'!$A$4:$I$2026,'indicadores propios'!I$2,FALSE),0)</f>
        <v>248125.11</v>
      </c>
    </row>
    <row r="889" spans="1:8" x14ac:dyDescent="0.3">
      <c r="A889" s="5">
        <v>243530</v>
      </c>
      <c r="B889" s="4" t="s">
        <v>451</v>
      </c>
      <c r="C889" s="3">
        <f>IFERROR(VLOOKUP($A889,'indicadores propios'!$A$4:$I$2026,'indicadores propios'!D$2,FALSE),0)</f>
        <v>0</v>
      </c>
      <c r="D889" s="3">
        <f>IFERROR(VLOOKUP($A889,'indicadores propios'!$A$4:$I$2026,'indicadores propios'!E$2,FALSE),0)</f>
        <v>0</v>
      </c>
      <c r="E889" s="3">
        <f>IFERROR(VLOOKUP($A889,'indicadores propios'!$A$4:$I$2026,'indicadores propios'!F$2,FALSE),0)</f>
        <v>0</v>
      </c>
      <c r="F889" s="3">
        <f>IFERROR(VLOOKUP($A889,'indicadores propios'!$A$4:$I$2026,'indicadores propios'!G$2,FALSE),0)</f>
        <v>0</v>
      </c>
      <c r="G889" s="3">
        <f>IFERROR(VLOOKUP($A889,'indicadores propios'!$A$4:$I$2026,'indicadores propios'!H$2,FALSE),0)</f>
        <v>46900</v>
      </c>
      <c r="H889" s="3">
        <f>IFERROR(VLOOKUP($A889,'indicadores propios'!$A$4:$I$2026,'indicadores propios'!I$2,FALSE),0)</f>
        <v>48755.28</v>
      </c>
    </row>
    <row r="890" spans="1:8" x14ac:dyDescent="0.3">
      <c r="A890" s="5">
        <v>243535</v>
      </c>
      <c r="B890" s="4" t="s">
        <v>961</v>
      </c>
      <c r="C890" s="3">
        <f>IFERROR(VLOOKUP($A890,'indicadores propios'!$A$4:$I$2026,'indicadores propios'!D$2,FALSE),0)</f>
        <v>5822000</v>
      </c>
      <c r="D890" s="3">
        <f>IFERROR(VLOOKUP($A890,'indicadores propios'!$A$4:$I$2026,'indicadores propios'!E$2,FALSE),0)</f>
        <v>6851000</v>
      </c>
      <c r="E890" s="3">
        <f>IFERROR(VLOOKUP($A890,'indicadores propios'!$A$4:$I$2026,'indicadores propios'!F$2,FALSE),0)</f>
        <v>5113000</v>
      </c>
      <c r="F890" s="3">
        <f>IFERROR(VLOOKUP($A890,'indicadores propios'!$A$4:$I$2026,'indicadores propios'!G$2,FALSE),0)</f>
        <v>5400390</v>
      </c>
      <c r="G890" s="3">
        <f>IFERROR(VLOOKUP($A890,'indicadores propios'!$A$4:$I$2026,'indicadores propios'!H$2,FALSE),0)</f>
        <v>4644597</v>
      </c>
      <c r="H890" s="3">
        <f>IFERROR(VLOOKUP($A890,'indicadores propios'!$A$4:$I$2026,'indicadores propios'!I$2,FALSE),0)</f>
        <v>3275098</v>
      </c>
    </row>
    <row r="891" spans="1:8" x14ac:dyDescent="0.3">
      <c r="A891" s="5">
        <v>243540</v>
      </c>
      <c r="B891" s="4" t="s">
        <v>960</v>
      </c>
      <c r="C891" s="3">
        <f>IFERROR(VLOOKUP($A891,'indicadores propios'!$A$4:$I$2026,'indicadores propios'!D$2,FALSE),0)</f>
        <v>0</v>
      </c>
      <c r="D891" s="3">
        <f>IFERROR(VLOOKUP($A891,'indicadores propios'!$A$4:$I$2026,'indicadores propios'!E$2,FALSE),0)</f>
        <v>0</v>
      </c>
      <c r="E891" s="3">
        <f>IFERROR(VLOOKUP($A891,'indicadores propios'!$A$4:$I$2026,'indicadores propios'!F$2,FALSE),0)</f>
        <v>0</v>
      </c>
      <c r="F891" s="3">
        <f>IFERROR(VLOOKUP($A891,'indicadores propios'!$A$4:$I$2026,'indicadores propios'!G$2,FALSE),0)</f>
        <v>0</v>
      </c>
      <c r="G891" s="3">
        <f>IFERROR(VLOOKUP($A891,'indicadores propios'!$A$4:$I$2026,'indicadores propios'!H$2,FALSE),0)</f>
        <v>70547</v>
      </c>
      <c r="H891" s="3">
        <f>IFERROR(VLOOKUP($A891,'indicadores propios'!$A$4:$I$2026,'indicadores propios'!I$2,FALSE),0)</f>
        <v>36250</v>
      </c>
    </row>
    <row r="892" spans="1:8" x14ac:dyDescent="0.3">
      <c r="A892" s="5">
        <v>243545</v>
      </c>
      <c r="B892" s="4" t="s">
        <v>959</v>
      </c>
      <c r="C892" s="3">
        <f>IFERROR(VLOOKUP($A892,'indicadores propios'!$A$4:$I$2026,'indicadores propios'!D$2,FALSE),0)</f>
        <v>0</v>
      </c>
      <c r="D892" s="3">
        <f>IFERROR(VLOOKUP($A892,'indicadores propios'!$A$4:$I$2026,'indicadores propios'!E$2,FALSE),0)</f>
        <v>0</v>
      </c>
      <c r="E892" s="3">
        <f>IFERROR(VLOOKUP($A892,'indicadores propios'!$A$4:$I$2026,'indicadores propios'!F$2,FALSE),0)</f>
        <v>0</v>
      </c>
      <c r="F892" s="3">
        <f>IFERROR(VLOOKUP($A892,'indicadores propios'!$A$4:$I$2026,'indicadores propios'!G$2,FALSE),0)</f>
        <v>0</v>
      </c>
      <c r="G892" s="3">
        <f>IFERROR(VLOOKUP($A892,'indicadores propios'!$A$4:$I$2026,'indicadores propios'!H$2,FALSE),0)</f>
        <v>0</v>
      </c>
      <c r="H892" s="3">
        <f>IFERROR(VLOOKUP($A892,'indicadores propios'!$A$4:$I$2026,'indicadores propios'!I$2,FALSE),0)</f>
        <v>0</v>
      </c>
    </row>
    <row r="893" spans="1:8" x14ac:dyDescent="0.3">
      <c r="A893" s="5">
        <v>243550</v>
      </c>
      <c r="B893" s="4" t="s">
        <v>958</v>
      </c>
      <c r="C893" s="3">
        <f>IFERROR(VLOOKUP($A893,'indicadores propios'!$A$4:$I$2026,'indicadores propios'!D$2,FALSE),0)</f>
        <v>0</v>
      </c>
      <c r="D893" s="3">
        <f>IFERROR(VLOOKUP($A893,'indicadores propios'!$A$4:$I$2026,'indicadores propios'!E$2,FALSE),0)</f>
        <v>0</v>
      </c>
      <c r="E893" s="3">
        <f>IFERROR(VLOOKUP($A893,'indicadores propios'!$A$4:$I$2026,'indicadores propios'!F$2,FALSE),0)</f>
        <v>0</v>
      </c>
      <c r="F893" s="3">
        <f>IFERROR(VLOOKUP($A893,'indicadores propios'!$A$4:$I$2026,'indicadores propios'!G$2,FALSE),0)</f>
        <v>0</v>
      </c>
      <c r="G893" s="3">
        <f>IFERROR(VLOOKUP($A893,'indicadores propios'!$A$4:$I$2026,'indicadores propios'!H$2,FALSE),0)</f>
        <v>0</v>
      </c>
      <c r="H893" s="3">
        <f>IFERROR(VLOOKUP($A893,'indicadores propios'!$A$4:$I$2026,'indicadores propios'!I$2,FALSE),0)</f>
        <v>0</v>
      </c>
    </row>
    <row r="894" spans="1:8" x14ac:dyDescent="0.3">
      <c r="A894" s="5">
        <v>243555</v>
      </c>
      <c r="B894" s="4" t="s">
        <v>957</v>
      </c>
      <c r="C894" s="3">
        <f>IFERROR(VLOOKUP($A894,'indicadores propios'!$A$4:$I$2026,'indicadores propios'!D$2,FALSE),0)</f>
        <v>0</v>
      </c>
      <c r="D894" s="3">
        <f>IFERROR(VLOOKUP($A894,'indicadores propios'!$A$4:$I$2026,'indicadores propios'!E$2,FALSE),0)</f>
        <v>0</v>
      </c>
      <c r="E894" s="3">
        <f>IFERROR(VLOOKUP($A894,'indicadores propios'!$A$4:$I$2026,'indicadores propios'!F$2,FALSE),0)</f>
        <v>0</v>
      </c>
      <c r="F894" s="3">
        <f>IFERROR(VLOOKUP($A894,'indicadores propios'!$A$4:$I$2026,'indicadores propios'!G$2,FALSE),0)</f>
        <v>0</v>
      </c>
      <c r="G894" s="3">
        <f>IFERROR(VLOOKUP($A894,'indicadores propios'!$A$4:$I$2026,'indicadores propios'!H$2,FALSE),0)</f>
        <v>0</v>
      </c>
      <c r="H894" s="3">
        <f>IFERROR(VLOOKUP($A894,'indicadores propios'!$A$4:$I$2026,'indicadores propios'!I$2,FALSE),0)</f>
        <v>0</v>
      </c>
    </row>
    <row r="895" spans="1:8" x14ac:dyDescent="0.3">
      <c r="A895" s="5">
        <v>243560</v>
      </c>
      <c r="B895" s="4" t="s">
        <v>956</v>
      </c>
      <c r="C895" s="3">
        <f>IFERROR(VLOOKUP($A895,'indicadores propios'!$A$4:$I$2026,'indicadores propios'!D$2,FALSE),0)</f>
        <v>0</v>
      </c>
      <c r="D895" s="3">
        <f>IFERROR(VLOOKUP($A895,'indicadores propios'!$A$4:$I$2026,'indicadores propios'!E$2,FALSE),0)</f>
        <v>0</v>
      </c>
      <c r="E895" s="3">
        <f>IFERROR(VLOOKUP($A895,'indicadores propios'!$A$4:$I$2026,'indicadores propios'!F$2,FALSE),0)</f>
        <v>0</v>
      </c>
      <c r="F895" s="3">
        <f>IFERROR(VLOOKUP($A895,'indicadores propios'!$A$4:$I$2026,'indicadores propios'!G$2,FALSE),0)</f>
        <v>0</v>
      </c>
      <c r="G895" s="3">
        <f>IFERROR(VLOOKUP($A895,'indicadores propios'!$A$4:$I$2026,'indicadores propios'!H$2,FALSE),0)</f>
        <v>0</v>
      </c>
      <c r="H895" s="3">
        <f>IFERROR(VLOOKUP($A895,'indicadores propios'!$A$4:$I$2026,'indicadores propios'!I$2,FALSE),0)</f>
        <v>0</v>
      </c>
    </row>
    <row r="896" spans="1:8" x14ac:dyDescent="0.3">
      <c r="A896" s="5">
        <v>243565</v>
      </c>
      <c r="B896" s="4" t="s">
        <v>955</v>
      </c>
      <c r="C896" s="3">
        <f>IFERROR(VLOOKUP($A896,'indicadores propios'!$A$4:$I$2026,'indicadores propios'!D$2,FALSE),0)</f>
        <v>0</v>
      </c>
      <c r="D896" s="3">
        <f>IFERROR(VLOOKUP($A896,'indicadores propios'!$A$4:$I$2026,'indicadores propios'!E$2,FALSE),0)</f>
        <v>0</v>
      </c>
      <c r="E896" s="3">
        <f>IFERROR(VLOOKUP($A896,'indicadores propios'!$A$4:$I$2026,'indicadores propios'!F$2,FALSE),0)</f>
        <v>0</v>
      </c>
      <c r="F896" s="3">
        <f>IFERROR(VLOOKUP($A896,'indicadores propios'!$A$4:$I$2026,'indicadores propios'!G$2,FALSE),0)</f>
        <v>0</v>
      </c>
      <c r="G896" s="3">
        <f>IFERROR(VLOOKUP($A896,'indicadores propios'!$A$4:$I$2026,'indicadores propios'!H$2,FALSE),0)</f>
        <v>0</v>
      </c>
      <c r="H896" s="3">
        <f>IFERROR(VLOOKUP($A896,'indicadores propios'!$A$4:$I$2026,'indicadores propios'!I$2,FALSE),0)</f>
        <v>0</v>
      </c>
    </row>
    <row r="897" spans="1:8" x14ac:dyDescent="0.3">
      <c r="A897" s="5">
        <v>243570</v>
      </c>
      <c r="B897" s="4" t="s">
        <v>954</v>
      </c>
      <c r="C897" s="3">
        <f>IFERROR(VLOOKUP($A897,'indicadores propios'!$A$4:$I$2026,'indicadores propios'!D$2,FALSE),0)</f>
        <v>0</v>
      </c>
      <c r="D897" s="3">
        <f>IFERROR(VLOOKUP($A897,'indicadores propios'!$A$4:$I$2026,'indicadores propios'!E$2,FALSE),0)</f>
        <v>0</v>
      </c>
      <c r="E897" s="3">
        <f>IFERROR(VLOOKUP($A897,'indicadores propios'!$A$4:$I$2026,'indicadores propios'!F$2,FALSE),0)</f>
        <v>0</v>
      </c>
      <c r="F897" s="3">
        <f>IFERROR(VLOOKUP($A897,'indicadores propios'!$A$4:$I$2026,'indicadores propios'!G$2,FALSE),0)</f>
        <v>0</v>
      </c>
      <c r="G897" s="3">
        <f>IFERROR(VLOOKUP($A897,'indicadores propios'!$A$4:$I$2026,'indicadores propios'!H$2,FALSE),0)</f>
        <v>0</v>
      </c>
      <c r="H897" s="3">
        <f>IFERROR(VLOOKUP($A897,'indicadores propios'!$A$4:$I$2026,'indicadores propios'!I$2,FALSE),0)</f>
        <v>0</v>
      </c>
    </row>
    <row r="898" spans="1:8" x14ac:dyDescent="0.3">
      <c r="A898" s="5">
        <v>243575</v>
      </c>
      <c r="B898" s="4" t="s">
        <v>953</v>
      </c>
      <c r="C898" s="3">
        <f>IFERROR(VLOOKUP($A898,'indicadores propios'!$A$4:$I$2026,'indicadores propios'!D$2,FALSE),0)</f>
        <v>0</v>
      </c>
      <c r="D898" s="3">
        <f>IFERROR(VLOOKUP($A898,'indicadores propios'!$A$4:$I$2026,'indicadores propios'!E$2,FALSE),0)</f>
        <v>0</v>
      </c>
      <c r="E898" s="3">
        <f>IFERROR(VLOOKUP($A898,'indicadores propios'!$A$4:$I$2026,'indicadores propios'!F$2,FALSE),0)</f>
        <v>0</v>
      </c>
      <c r="F898" s="3">
        <f>IFERROR(VLOOKUP($A898,'indicadores propios'!$A$4:$I$2026,'indicadores propios'!G$2,FALSE),0)</f>
        <v>0</v>
      </c>
      <c r="G898" s="3">
        <f>IFERROR(VLOOKUP($A898,'indicadores propios'!$A$4:$I$2026,'indicadores propios'!H$2,FALSE),0)</f>
        <v>195900</v>
      </c>
      <c r="H898" s="3">
        <f>IFERROR(VLOOKUP($A898,'indicadores propios'!$A$4:$I$2026,'indicadores propios'!I$2,FALSE),0)</f>
        <v>65841.47</v>
      </c>
    </row>
    <row r="899" spans="1:8" x14ac:dyDescent="0.3">
      <c r="A899" s="5">
        <v>243580</v>
      </c>
      <c r="B899" s="4" t="s">
        <v>952</v>
      </c>
      <c r="C899" s="3">
        <f>IFERROR(VLOOKUP($A899,'indicadores propios'!$A$4:$I$2026,'indicadores propios'!D$2,FALSE),0)</f>
        <v>0</v>
      </c>
      <c r="D899" s="3">
        <f>IFERROR(VLOOKUP($A899,'indicadores propios'!$A$4:$I$2026,'indicadores propios'!E$2,FALSE),0)</f>
        <v>0</v>
      </c>
      <c r="E899" s="3">
        <f>IFERROR(VLOOKUP($A899,'indicadores propios'!$A$4:$I$2026,'indicadores propios'!F$2,FALSE),0)</f>
        <v>0</v>
      </c>
      <c r="F899" s="3">
        <f>IFERROR(VLOOKUP($A899,'indicadores propios'!$A$4:$I$2026,'indicadores propios'!G$2,FALSE),0)</f>
        <v>0</v>
      </c>
      <c r="G899" s="3">
        <f>IFERROR(VLOOKUP($A899,'indicadores propios'!$A$4:$I$2026,'indicadores propios'!H$2,FALSE),0)</f>
        <v>0</v>
      </c>
      <c r="H899" s="3">
        <f>IFERROR(VLOOKUP($A899,'indicadores propios'!$A$4:$I$2026,'indicadores propios'!I$2,FALSE),0)</f>
        <v>0</v>
      </c>
    </row>
    <row r="900" spans="1:8" x14ac:dyDescent="0.3">
      <c r="A900" s="5">
        <v>243585</v>
      </c>
      <c r="B900" s="4" t="s">
        <v>925</v>
      </c>
      <c r="C900" s="3">
        <f>IFERROR(VLOOKUP($A900,'indicadores propios'!$A$4:$I$2026,'indicadores propios'!D$2,FALSE),0)</f>
        <v>197000</v>
      </c>
      <c r="D900" s="3">
        <f>IFERROR(VLOOKUP($A900,'indicadores propios'!$A$4:$I$2026,'indicadores propios'!E$2,FALSE),0)</f>
        <v>142000</v>
      </c>
      <c r="E900" s="3">
        <f>IFERROR(VLOOKUP($A900,'indicadores propios'!$A$4:$I$2026,'indicadores propios'!F$2,FALSE),0)</f>
        <v>326000</v>
      </c>
      <c r="F900" s="3">
        <f>IFERROR(VLOOKUP($A900,'indicadores propios'!$A$4:$I$2026,'indicadores propios'!G$2,FALSE),0)</f>
        <v>185611</v>
      </c>
      <c r="G900" s="3">
        <f>IFERROR(VLOOKUP($A900,'indicadores propios'!$A$4:$I$2026,'indicadores propios'!H$2,FALSE),0)</f>
        <v>377491</v>
      </c>
      <c r="H900" s="3">
        <f>IFERROR(VLOOKUP($A900,'indicadores propios'!$A$4:$I$2026,'indicadores propios'!I$2,FALSE),0)</f>
        <v>72258</v>
      </c>
    </row>
    <row r="901" spans="1:8" x14ac:dyDescent="0.3">
      <c r="A901" s="5">
        <v>244000</v>
      </c>
      <c r="B901" s="4" t="s">
        <v>951</v>
      </c>
      <c r="C901" s="3">
        <f>IFERROR(VLOOKUP($A901,'indicadores propios'!$A$4:$I$2026,'indicadores propios'!D$2,FALSE),0)</f>
        <v>0</v>
      </c>
      <c r="D901" s="3">
        <f>IFERROR(VLOOKUP($A901,'indicadores propios'!$A$4:$I$2026,'indicadores propios'!E$2,FALSE),0)</f>
        <v>0</v>
      </c>
      <c r="E901" s="3">
        <f>IFERROR(VLOOKUP($A901,'indicadores propios'!$A$4:$I$2026,'indicadores propios'!F$2,FALSE),0)</f>
        <v>0</v>
      </c>
      <c r="F901" s="3">
        <f>IFERROR(VLOOKUP($A901,'indicadores propios'!$A$4:$I$2026,'indicadores propios'!G$2,FALSE),0)</f>
        <v>0</v>
      </c>
      <c r="G901" s="3">
        <f>IFERROR(VLOOKUP($A901,'indicadores propios'!$A$4:$I$2026,'indicadores propios'!H$2,FALSE),0)</f>
        <v>3399850</v>
      </c>
      <c r="H901" s="3">
        <f>IFERROR(VLOOKUP($A901,'indicadores propios'!$A$4:$I$2026,'indicadores propios'!I$2,FALSE),0)</f>
        <v>17018352.219999999</v>
      </c>
    </row>
    <row r="902" spans="1:8" x14ac:dyDescent="0.3">
      <c r="A902" s="5">
        <v>244005</v>
      </c>
      <c r="B902" s="4" t="s">
        <v>950</v>
      </c>
      <c r="C902" s="3">
        <f>IFERROR(VLOOKUP($A902,'indicadores propios'!$A$4:$I$2026,'indicadores propios'!D$2,FALSE),0)</f>
        <v>0</v>
      </c>
      <c r="D902" s="3">
        <f>IFERROR(VLOOKUP($A902,'indicadores propios'!$A$4:$I$2026,'indicadores propios'!E$2,FALSE),0)</f>
        <v>0</v>
      </c>
      <c r="E902" s="3">
        <f>IFERROR(VLOOKUP($A902,'indicadores propios'!$A$4:$I$2026,'indicadores propios'!F$2,FALSE),0)</f>
        <v>0</v>
      </c>
      <c r="F902" s="3">
        <f>IFERROR(VLOOKUP($A902,'indicadores propios'!$A$4:$I$2026,'indicadores propios'!G$2,FALSE),0)</f>
        <v>0</v>
      </c>
      <c r="G902" s="3">
        <f>IFERROR(VLOOKUP($A902,'indicadores propios'!$A$4:$I$2026,'indicadores propios'!H$2,FALSE),0)</f>
        <v>0</v>
      </c>
      <c r="H902" s="3">
        <f>IFERROR(VLOOKUP($A902,'indicadores propios'!$A$4:$I$2026,'indicadores propios'!I$2,FALSE),0)</f>
        <v>0</v>
      </c>
    </row>
    <row r="903" spans="1:8" x14ac:dyDescent="0.3">
      <c r="A903" s="5">
        <v>244010</v>
      </c>
      <c r="B903" s="4" t="s">
        <v>949</v>
      </c>
      <c r="C903" s="3">
        <f>IFERROR(VLOOKUP($A903,'indicadores propios'!$A$4:$I$2026,'indicadores propios'!D$2,FALSE),0)</f>
        <v>0</v>
      </c>
      <c r="D903" s="3">
        <f>IFERROR(VLOOKUP($A903,'indicadores propios'!$A$4:$I$2026,'indicadores propios'!E$2,FALSE),0)</f>
        <v>0</v>
      </c>
      <c r="E903" s="3">
        <f>IFERROR(VLOOKUP($A903,'indicadores propios'!$A$4:$I$2026,'indicadores propios'!F$2,FALSE),0)</f>
        <v>0</v>
      </c>
      <c r="F903" s="3">
        <f>IFERROR(VLOOKUP($A903,'indicadores propios'!$A$4:$I$2026,'indicadores propios'!G$2,FALSE),0)</f>
        <v>0</v>
      </c>
      <c r="G903" s="3">
        <f>IFERROR(VLOOKUP($A903,'indicadores propios'!$A$4:$I$2026,'indicadores propios'!H$2,FALSE),0)</f>
        <v>3399850</v>
      </c>
      <c r="H903" s="3">
        <f>IFERROR(VLOOKUP($A903,'indicadores propios'!$A$4:$I$2026,'indicadores propios'!I$2,FALSE),0)</f>
        <v>10352.219999999999</v>
      </c>
    </row>
    <row r="904" spans="1:8" x14ac:dyDescent="0.3">
      <c r="A904" s="5">
        <v>244015</v>
      </c>
      <c r="B904" s="4" t="s">
        <v>948</v>
      </c>
      <c r="C904" s="3">
        <f>IFERROR(VLOOKUP($A904,'indicadores propios'!$A$4:$I$2026,'indicadores propios'!D$2,FALSE),0)</f>
        <v>0</v>
      </c>
      <c r="D904" s="3">
        <f>IFERROR(VLOOKUP($A904,'indicadores propios'!$A$4:$I$2026,'indicadores propios'!E$2,FALSE),0)</f>
        <v>0</v>
      </c>
      <c r="E904" s="3">
        <f>IFERROR(VLOOKUP($A904,'indicadores propios'!$A$4:$I$2026,'indicadores propios'!F$2,FALSE),0)</f>
        <v>0</v>
      </c>
      <c r="F904" s="3">
        <f>IFERROR(VLOOKUP($A904,'indicadores propios'!$A$4:$I$2026,'indicadores propios'!G$2,FALSE),0)</f>
        <v>0</v>
      </c>
      <c r="G904" s="3">
        <f>IFERROR(VLOOKUP($A904,'indicadores propios'!$A$4:$I$2026,'indicadores propios'!H$2,FALSE),0)</f>
        <v>0</v>
      </c>
      <c r="H904" s="3">
        <f>IFERROR(VLOOKUP($A904,'indicadores propios'!$A$4:$I$2026,'indicadores propios'!I$2,FALSE),0)</f>
        <v>17008000</v>
      </c>
    </row>
    <row r="905" spans="1:8" x14ac:dyDescent="0.3">
      <c r="A905" s="5">
        <v>244020</v>
      </c>
      <c r="B905" s="4" t="s">
        <v>947</v>
      </c>
      <c r="C905" s="3">
        <f>IFERROR(VLOOKUP($A905,'indicadores propios'!$A$4:$I$2026,'indicadores propios'!D$2,FALSE),0)</f>
        <v>0</v>
      </c>
      <c r="D905" s="3">
        <f>IFERROR(VLOOKUP($A905,'indicadores propios'!$A$4:$I$2026,'indicadores propios'!E$2,FALSE),0)</f>
        <v>0</v>
      </c>
      <c r="E905" s="3">
        <f>IFERROR(VLOOKUP($A905,'indicadores propios'!$A$4:$I$2026,'indicadores propios'!F$2,FALSE),0)</f>
        <v>0</v>
      </c>
      <c r="F905" s="3">
        <f>IFERROR(VLOOKUP($A905,'indicadores propios'!$A$4:$I$2026,'indicadores propios'!G$2,FALSE),0)</f>
        <v>0</v>
      </c>
      <c r="G905" s="3">
        <f>IFERROR(VLOOKUP($A905,'indicadores propios'!$A$4:$I$2026,'indicadores propios'!H$2,FALSE),0)</f>
        <v>0</v>
      </c>
      <c r="H905" s="3">
        <f>IFERROR(VLOOKUP($A905,'indicadores propios'!$A$4:$I$2026,'indicadores propios'!I$2,FALSE),0)</f>
        <v>0</v>
      </c>
    </row>
    <row r="906" spans="1:8" x14ac:dyDescent="0.3">
      <c r="A906" s="5">
        <v>244025</v>
      </c>
      <c r="B906" s="4" t="s">
        <v>946</v>
      </c>
      <c r="C906" s="3">
        <f>IFERROR(VLOOKUP($A906,'indicadores propios'!$A$4:$I$2026,'indicadores propios'!D$2,FALSE),0)</f>
        <v>0</v>
      </c>
      <c r="D906" s="3">
        <f>IFERROR(VLOOKUP($A906,'indicadores propios'!$A$4:$I$2026,'indicadores propios'!E$2,FALSE),0)</f>
        <v>0</v>
      </c>
      <c r="E906" s="3">
        <f>IFERROR(VLOOKUP($A906,'indicadores propios'!$A$4:$I$2026,'indicadores propios'!F$2,FALSE),0)</f>
        <v>0</v>
      </c>
      <c r="F906" s="3">
        <f>IFERROR(VLOOKUP($A906,'indicadores propios'!$A$4:$I$2026,'indicadores propios'!G$2,FALSE),0)</f>
        <v>0</v>
      </c>
      <c r="G906" s="3">
        <f>IFERROR(VLOOKUP($A906,'indicadores propios'!$A$4:$I$2026,'indicadores propios'!H$2,FALSE),0)</f>
        <v>0</v>
      </c>
      <c r="H906" s="3">
        <f>IFERROR(VLOOKUP($A906,'indicadores propios'!$A$4:$I$2026,'indicadores propios'!I$2,FALSE),0)</f>
        <v>0</v>
      </c>
    </row>
    <row r="907" spans="1:8" x14ac:dyDescent="0.3">
      <c r="A907" s="5">
        <v>244030</v>
      </c>
      <c r="B907" s="4" t="s">
        <v>945</v>
      </c>
      <c r="C907" s="3">
        <f>IFERROR(VLOOKUP($A907,'indicadores propios'!$A$4:$I$2026,'indicadores propios'!D$2,FALSE),0)</f>
        <v>0</v>
      </c>
      <c r="D907" s="3">
        <f>IFERROR(VLOOKUP($A907,'indicadores propios'!$A$4:$I$2026,'indicadores propios'!E$2,FALSE),0)</f>
        <v>0</v>
      </c>
      <c r="E907" s="3">
        <f>IFERROR(VLOOKUP($A907,'indicadores propios'!$A$4:$I$2026,'indicadores propios'!F$2,FALSE),0)</f>
        <v>0</v>
      </c>
      <c r="F907" s="3">
        <f>IFERROR(VLOOKUP($A907,'indicadores propios'!$A$4:$I$2026,'indicadores propios'!G$2,FALSE),0)</f>
        <v>0</v>
      </c>
      <c r="G907" s="3">
        <f>IFERROR(VLOOKUP($A907,'indicadores propios'!$A$4:$I$2026,'indicadores propios'!H$2,FALSE),0)</f>
        <v>0</v>
      </c>
      <c r="H907" s="3">
        <f>IFERROR(VLOOKUP($A907,'indicadores propios'!$A$4:$I$2026,'indicadores propios'!I$2,FALSE),0)</f>
        <v>0</v>
      </c>
    </row>
    <row r="908" spans="1:8" x14ac:dyDescent="0.3">
      <c r="A908" s="5">
        <v>244035</v>
      </c>
      <c r="B908" s="4" t="s">
        <v>944</v>
      </c>
      <c r="C908" s="3">
        <f>IFERROR(VLOOKUP($A908,'indicadores propios'!$A$4:$I$2026,'indicadores propios'!D$2,FALSE),0)</f>
        <v>0</v>
      </c>
      <c r="D908" s="3">
        <f>IFERROR(VLOOKUP($A908,'indicadores propios'!$A$4:$I$2026,'indicadores propios'!E$2,FALSE),0)</f>
        <v>0</v>
      </c>
      <c r="E908" s="3">
        <f>IFERROR(VLOOKUP($A908,'indicadores propios'!$A$4:$I$2026,'indicadores propios'!F$2,FALSE),0)</f>
        <v>0</v>
      </c>
      <c r="F908" s="3">
        <f>IFERROR(VLOOKUP($A908,'indicadores propios'!$A$4:$I$2026,'indicadores propios'!G$2,FALSE),0)</f>
        <v>0</v>
      </c>
      <c r="G908" s="3">
        <f>IFERROR(VLOOKUP($A908,'indicadores propios'!$A$4:$I$2026,'indicadores propios'!H$2,FALSE),0)</f>
        <v>0</v>
      </c>
      <c r="H908" s="3">
        <f>IFERROR(VLOOKUP($A908,'indicadores propios'!$A$4:$I$2026,'indicadores propios'!I$2,FALSE),0)</f>
        <v>0</v>
      </c>
    </row>
    <row r="909" spans="1:8" x14ac:dyDescent="0.3">
      <c r="A909" s="5">
        <v>244040</v>
      </c>
      <c r="B909" s="4" t="s">
        <v>943</v>
      </c>
      <c r="C909" s="3">
        <f>IFERROR(VLOOKUP($A909,'indicadores propios'!$A$4:$I$2026,'indicadores propios'!D$2,FALSE),0)</f>
        <v>0</v>
      </c>
      <c r="D909" s="3">
        <f>IFERROR(VLOOKUP($A909,'indicadores propios'!$A$4:$I$2026,'indicadores propios'!E$2,FALSE),0)</f>
        <v>0</v>
      </c>
      <c r="E909" s="3">
        <f>IFERROR(VLOOKUP($A909,'indicadores propios'!$A$4:$I$2026,'indicadores propios'!F$2,FALSE),0)</f>
        <v>0</v>
      </c>
      <c r="F909" s="3">
        <f>IFERROR(VLOOKUP($A909,'indicadores propios'!$A$4:$I$2026,'indicadores propios'!G$2,FALSE),0)</f>
        <v>0</v>
      </c>
      <c r="G909" s="3">
        <f>IFERROR(VLOOKUP($A909,'indicadores propios'!$A$4:$I$2026,'indicadores propios'!H$2,FALSE),0)</f>
        <v>0</v>
      </c>
      <c r="H909" s="3">
        <f>IFERROR(VLOOKUP($A909,'indicadores propios'!$A$4:$I$2026,'indicadores propios'!I$2,FALSE),0)</f>
        <v>0</v>
      </c>
    </row>
    <row r="910" spans="1:8" x14ac:dyDescent="0.3">
      <c r="A910" s="5">
        <v>244045</v>
      </c>
      <c r="B910" s="4" t="s">
        <v>942</v>
      </c>
      <c r="C910" s="3">
        <f>IFERROR(VLOOKUP($A910,'indicadores propios'!$A$4:$I$2026,'indicadores propios'!D$2,FALSE),0)</f>
        <v>0</v>
      </c>
      <c r="D910" s="3">
        <f>IFERROR(VLOOKUP($A910,'indicadores propios'!$A$4:$I$2026,'indicadores propios'!E$2,FALSE),0)</f>
        <v>0</v>
      </c>
      <c r="E910" s="3">
        <f>IFERROR(VLOOKUP($A910,'indicadores propios'!$A$4:$I$2026,'indicadores propios'!F$2,FALSE),0)</f>
        <v>0</v>
      </c>
      <c r="F910" s="3">
        <f>IFERROR(VLOOKUP($A910,'indicadores propios'!$A$4:$I$2026,'indicadores propios'!G$2,FALSE),0)</f>
        <v>0</v>
      </c>
      <c r="G910" s="3">
        <f>IFERROR(VLOOKUP($A910,'indicadores propios'!$A$4:$I$2026,'indicadores propios'!H$2,FALSE),0)</f>
        <v>0</v>
      </c>
      <c r="H910" s="3">
        <f>IFERROR(VLOOKUP($A910,'indicadores propios'!$A$4:$I$2026,'indicadores propios'!I$2,FALSE),0)</f>
        <v>0</v>
      </c>
    </row>
    <row r="911" spans="1:8" x14ac:dyDescent="0.3">
      <c r="A911" s="5">
        <v>244050</v>
      </c>
      <c r="B911" s="4" t="s">
        <v>941</v>
      </c>
      <c r="C911" s="3">
        <f>IFERROR(VLOOKUP($A911,'indicadores propios'!$A$4:$I$2026,'indicadores propios'!D$2,FALSE),0)</f>
        <v>0</v>
      </c>
      <c r="D911" s="3">
        <f>IFERROR(VLOOKUP($A911,'indicadores propios'!$A$4:$I$2026,'indicadores propios'!E$2,FALSE),0)</f>
        <v>0</v>
      </c>
      <c r="E911" s="3">
        <f>IFERROR(VLOOKUP($A911,'indicadores propios'!$A$4:$I$2026,'indicadores propios'!F$2,FALSE),0)</f>
        <v>0</v>
      </c>
      <c r="F911" s="3">
        <f>IFERROR(VLOOKUP($A911,'indicadores propios'!$A$4:$I$2026,'indicadores propios'!G$2,FALSE),0)</f>
        <v>0</v>
      </c>
      <c r="G911" s="3">
        <f>IFERROR(VLOOKUP($A911,'indicadores propios'!$A$4:$I$2026,'indicadores propios'!H$2,FALSE),0)</f>
        <v>0</v>
      </c>
      <c r="H911" s="3">
        <f>IFERROR(VLOOKUP($A911,'indicadores propios'!$A$4:$I$2026,'indicadores propios'!I$2,FALSE),0)</f>
        <v>0</v>
      </c>
    </row>
    <row r="912" spans="1:8" x14ac:dyDescent="0.3">
      <c r="A912" s="5">
        <v>244055</v>
      </c>
      <c r="B912" s="4" t="s">
        <v>940</v>
      </c>
      <c r="C912" s="3">
        <f>IFERROR(VLOOKUP($A912,'indicadores propios'!$A$4:$I$2026,'indicadores propios'!D$2,FALSE),0)</f>
        <v>0</v>
      </c>
      <c r="D912" s="3">
        <f>IFERROR(VLOOKUP($A912,'indicadores propios'!$A$4:$I$2026,'indicadores propios'!E$2,FALSE),0)</f>
        <v>0</v>
      </c>
      <c r="E912" s="3">
        <f>IFERROR(VLOOKUP($A912,'indicadores propios'!$A$4:$I$2026,'indicadores propios'!F$2,FALSE),0)</f>
        <v>0</v>
      </c>
      <c r="F912" s="3">
        <f>IFERROR(VLOOKUP($A912,'indicadores propios'!$A$4:$I$2026,'indicadores propios'!G$2,FALSE),0)</f>
        <v>0</v>
      </c>
      <c r="G912" s="3">
        <f>IFERROR(VLOOKUP($A912,'indicadores propios'!$A$4:$I$2026,'indicadores propios'!H$2,FALSE),0)</f>
        <v>0</v>
      </c>
      <c r="H912" s="3">
        <f>IFERROR(VLOOKUP($A912,'indicadores propios'!$A$4:$I$2026,'indicadores propios'!I$2,FALSE),0)</f>
        <v>0</v>
      </c>
    </row>
    <row r="913" spans="1:8" x14ac:dyDescent="0.3">
      <c r="A913" s="5">
        <v>244095</v>
      </c>
      <c r="B913" s="4" t="s">
        <v>213</v>
      </c>
      <c r="C913" s="3">
        <f>IFERROR(VLOOKUP($A913,'indicadores propios'!$A$4:$I$2026,'indicadores propios'!D$2,FALSE),0)</f>
        <v>0</v>
      </c>
      <c r="D913" s="3">
        <f>IFERROR(VLOOKUP($A913,'indicadores propios'!$A$4:$I$2026,'indicadores propios'!E$2,FALSE),0)</f>
        <v>0</v>
      </c>
      <c r="E913" s="3">
        <f>IFERROR(VLOOKUP($A913,'indicadores propios'!$A$4:$I$2026,'indicadores propios'!F$2,FALSE),0)</f>
        <v>0</v>
      </c>
      <c r="F913" s="3">
        <f>IFERROR(VLOOKUP($A913,'indicadores propios'!$A$4:$I$2026,'indicadores propios'!G$2,FALSE),0)</f>
        <v>0</v>
      </c>
      <c r="G913" s="3">
        <f>IFERROR(VLOOKUP($A913,'indicadores propios'!$A$4:$I$2026,'indicadores propios'!H$2,FALSE),0)</f>
        <v>0</v>
      </c>
      <c r="H913" s="3">
        <f>IFERROR(VLOOKUP($A913,'indicadores propios'!$A$4:$I$2026,'indicadores propios'!I$2,FALSE),0)</f>
        <v>0</v>
      </c>
    </row>
    <row r="914" spans="1:8" x14ac:dyDescent="0.3">
      <c r="A914" s="5">
        <v>244500</v>
      </c>
      <c r="B914" s="4" t="s">
        <v>939</v>
      </c>
      <c r="C914" s="3">
        <f>IFERROR(VLOOKUP($A914,'indicadores propios'!$A$4:$I$2026,'indicadores propios'!D$2,FALSE),0)</f>
        <v>0</v>
      </c>
      <c r="D914" s="3">
        <f>IFERROR(VLOOKUP($A914,'indicadores propios'!$A$4:$I$2026,'indicadores propios'!E$2,FALSE),0)</f>
        <v>0</v>
      </c>
      <c r="E914" s="3">
        <f>IFERROR(VLOOKUP($A914,'indicadores propios'!$A$4:$I$2026,'indicadores propios'!F$2,FALSE),0)</f>
        <v>12959430</v>
      </c>
      <c r="F914" s="3">
        <f>IFERROR(VLOOKUP($A914,'indicadores propios'!$A$4:$I$2026,'indicadores propios'!G$2,FALSE),0)</f>
        <v>1291886</v>
      </c>
      <c r="G914" s="3">
        <f>IFERROR(VLOOKUP($A914,'indicadores propios'!$A$4:$I$2026,'indicadores propios'!H$2,FALSE),0)</f>
        <v>4290781</v>
      </c>
      <c r="H914" s="3">
        <f>IFERROR(VLOOKUP($A914,'indicadores propios'!$A$4:$I$2026,'indicadores propios'!I$2,FALSE),0)</f>
        <v>26315453</v>
      </c>
    </row>
    <row r="915" spans="1:8" x14ac:dyDescent="0.3">
      <c r="A915" s="5">
        <v>244505</v>
      </c>
      <c r="B915" s="4" t="s">
        <v>938</v>
      </c>
      <c r="C915" s="3">
        <f>IFERROR(VLOOKUP($A915,'indicadores propios'!$A$4:$I$2026,'indicadores propios'!D$2,FALSE),0)</f>
        <v>0</v>
      </c>
      <c r="D915" s="3">
        <f>IFERROR(VLOOKUP($A915,'indicadores propios'!$A$4:$I$2026,'indicadores propios'!E$2,FALSE),0)</f>
        <v>0</v>
      </c>
      <c r="E915" s="3">
        <f>IFERROR(VLOOKUP($A915,'indicadores propios'!$A$4:$I$2026,'indicadores propios'!F$2,FALSE),0)</f>
        <v>0</v>
      </c>
      <c r="F915" s="3">
        <f>IFERROR(VLOOKUP($A915,'indicadores propios'!$A$4:$I$2026,'indicadores propios'!G$2,FALSE),0)</f>
        <v>0</v>
      </c>
      <c r="G915" s="3">
        <f>IFERROR(VLOOKUP($A915,'indicadores propios'!$A$4:$I$2026,'indicadores propios'!H$2,FALSE),0)</f>
        <v>0</v>
      </c>
      <c r="H915" s="3">
        <f>IFERROR(VLOOKUP($A915,'indicadores propios'!$A$4:$I$2026,'indicadores propios'!I$2,FALSE),0)</f>
        <v>0</v>
      </c>
    </row>
    <row r="916" spans="1:8" x14ac:dyDescent="0.3">
      <c r="A916" s="5">
        <v>244510</v>
      </c>
      <c r="B916" s="4" t="s">
        <v>937</v>
      </c>
      <c r="C916" s="3">
        <f>IFERROR(VLOOKUP($A916,'indicadores propios'!$A$4:$I$2026,'indicadores propios'!D$2,FALSE),0)</f>
        <v>0</v>
      </c>
      <c r="D916" s="3">
        <f>IFERROR(VLOOKUP($A916,'indicadores propios'!$A$4:$I$2026,'indicadores propios'!E$2,FALSE),0)</f>
        <v>0</v>
      </c>
      <c r="E916" s="3">
        <f>IFERROR(VLOOKUP($A916,'indicadores propios'!$A$4:$I$2026,'indicadores propios'!F$2,FALSE),0)</f>
        <v>0</v>
      </c>
      <c r="F916" s="3">
        <f>IFERROR(VLOOKUP($A916,'indicadores propios'!$A$4:$I$2026,'indicadores propios'!G$2,FALSE),0)</f>
        <v>0</v>
      </c>
      <c r="G916" s="3">
        <f>IFERROR(VLOOKUP($A916,'indicadores propios'!$A$4:$I$2026,'indicadores propios'!H$2,FALSE),0)</f>
        <v>0</v>
      </c>
      <c r="H916" s="3">
        <f>IFERROR(VLOOKUP($A916,'indicadores propios'!$A$4:$I$2026,'indicadores propios'!I$2,FALSE),0)</f>
        <v>0</v>
      </c>
    </row>
    <row r="917" spans="1:8" x14ac:dyDescent="0.3">
      <c r="A917" s="5">
        <v>244595</v>
      </c>
      <c r="B917" s="4" t="s">
        <v>213</v>
      </c>
      <c r="C917" s="3">
        <f>IFERROR(VLOOKUP($A917,'indicadores propios'!$A$4:$I$2026,'indicadores propios'!D$2,FALSE),0)</f>
        <v>0</v>
      </c>
      <c r="D917" s="3">
        <f>IFERROR(VLOOKUP($A917,'indicadores propios'!$A$4:$I$2026,'indicadores propios'!E$2,FALSE),0)</f>
        <v>0</v>
      </c>
      <c r="E917" s="3">
        <f>IFERROR(VLOOKUP($A917,'indicadores propios'!$A$4:$I$2026,'indicadores propios'!F$2,FALSE),0)</f>
        <v>12959430</v>
      </c>
      <c r="F917" s="3">
        <f>IFERROR(VLOOKUP($A917,'indicadores propios'!$A$4:$I$2026,'indicadores propios'!G$2,FALSE),0)</f>
        <v>1291886</v>
      </c>
      <c r="G917" s="3">
        <f>IFERROR(VLOOKUP($A917,'indicadores propios'!$A$4:$I$2026,'indicadores propios'!H$2,FALSE),0)</f>
        <v>4290781</v>
      </c>
      <c r="H917" s="3">
        <f>IFERROR(VLOOKUP($A917,'indicadores propios'!$A$4:$I$2026,'indicadores propios'!I$2,FALSE),0)</f>
        <v>26315453</v>
      </c>
    </row>
    <row r="918" spans="1:8" x14ac:dyDescent="0.3">
      <c r="A918" s="5">
        <v>245000</v>
      </c>
      <c r="B918" s="4" t="s">
        <v>936</v>
      </c>
      <c r="C918" s="3">
        <f>IFERROR(VLOOKUP($A918,'indicadores propios'!$A$4:$I$2026,'indicadores propios'!D$2,FALSE),0)</f>
        <v>0</v>
      </c>
      <c r="D918" s="3">
        <f>IFERROR(VLOOKUP($A918,'indicadores propios'!$A$4:$I$2026,'indicadores propios'!E$2,FALSE),0)</f>
        <v>0</v>
      </c>
      <c r="E918" s="3">
        <f>IFERROR(VLOOKUP($A918,'indicadores propios'!$A$4:$I$2026,'indicadores propios'!F$2,FALSE),0)</f>
        <v>8694300</v>
      </c>
      <c r="F918" s="3">
        <f>IFERROR(VLOOKUP($A918,'indicadores propios'!$A$4:$I$2026,'indicadores propios'!G$2,FALSE),0)</f>
        <v>15045486</v>
      </c>
      <c r="G918" s="3">
        <f>IFERROR(VLOOKUP($A918,'indicadores propios'!$A$4:$I$2026,'indicadores propios'!H$2,FALSE),0)</f>
        <v>9622700</v>
      </c>
      <c r="H918" s="3">
        <f>IFERROR(VLOOKUP($A918,'indicadores propios'!$A$4:$I$2026,'indicadores propios'!I$2,FALSE),0)</f>
        <v>10978400</v>
      </c>
    </row>
    <row r="919" spans="1:8" x14ac:dyDescent="0.3">
      <c r="A919" s="5">
        <v>245005</v>
      </c>
      <c r="B919" s="4" t="s">
        <v>935</v>
      </c>
      <c r="C919" s="3">
        <f>IFERROR(VLOOKUP($A919,'indicadores propios'!$A$4:$I$2026,'indicadores propios'!D$2,FALSE),0)</f>
        <v>0</v>
      </c>
      <c r="D919" s="3">
        <f>IFERROR(VLOOKUP($A919,'indicadores propios'!$A$4:$I$2026,'indicadores propios'!E$2,FALSE),0)</f>
        <v>0</v>
      </c>
      <c r="E919" s="3">
        <f>IFERROR(VLOOKUP($A919,'indicadores propios'!$A$4:$I$2026,'indicadores propios'!F$2,FALSE),0)</f>
        <v>2903900</v>
      </c>
      <c r="F919" s="3">
        <f>IFERROR(VLOOKUP($A919,'indicadores propios'!$A$4:$I$2026,'indicadores propios'!G$2,FALSE),0)</f>
        <v>2938900</v>
      </c>
      <c r="G919" s="3">
        <f>IFERROR(VLOOKUP($A919,'indicadores propios'!$A$4:$I$2026,'indicadores propios'!H$2,FALSE),0)</f>
        <v>3131700</v>
      </c>
      <c r="H919" s="3">
        <f>IFERROR(VLOOKUP($A919,'indicadores propios'!$A$4:$I$2026,'indicadores propios'!I$2,FALSE),0)</f>
        <v>3574100</v>
      </c>
    </row>
    <row r="920" spans="1:8" x14ac:dyDescent="0.3">
      <c r="A920" s="5">
        <v>245010</v>
      </c>
      <c r="B920" s="4" t="s">
        <v>934</v>
      </c>
      <c r="C920" s="3">
        <f>IFERROR(VLOOKUP($A920,'indicadores propios'!$A$4:$I$2026,'indicadores propios'!D$2,FALSE),0)</f>
        <v>0</v>
      </c>
      <c r="D920" s="3">
        <f>IFERROR(VLOOKUP($A920,'indicadores propios'!$A$4:$I$2026,'indicadores propios'!E$2,FALSE),0)</f>
        <v>0</v>
      </c>
      <c r="E920" s="3">
        <f>IFERROR(VLOOKUP($A920,'indicadores propios'!$A$4:$I$2026,'indicadores propios'!F$2,FALSE),0)</f>
        <v>3609700</v>
      </c>
      <c r="F920" s="3">
        <f>IFERROR(VLOOKUP($A920,'indicadores propios'!$A$4:$I$2026,'indicadores propios'!G$2,FALSE),0)</f>
        <v>9865686</v>
      </c>
      <c r="G920" s="3">
        <f>IFERROR(VLOOKUP($A920,'indicadores propios'!$A$4:$I$2026,'indicadores propios'!H$2,FALSE),0)</f>
        <v>4072600</v>
      </c>
      <c r="H920" s="3">
        <f>IFERROR(VLOOKUP($A920,'indicadores propios'!$A$4:$I$2026,'indicadores propios'!I$2,FALSE),0)</f>
        <v>4643100</v>
      </c>
    </row>
    <row r="921" spans="1:8" x14ac:dyDescent="0.3">
      <c r="A921" s="5">
        <v>245015</v>
      </c>
      <c r="B921" s="4" t="s">
        <v>933</v>
      </c>
      <c r="C921" s="3">
        <f>IFERROR(VLOOKUP($A921,'indicadores propios'!$A$4:$I$2026,'indicadores propios'!D$2,FALSE),0)</f>
        <v>0</v>
      </c>
      <c r="D921" s="3">
        <f>IFERROR(VLOOKUP($A921,'indicadores propios'!$A$4:$I$2026,'indicadores propios'!E$2,FALSE),0)</f>
        <v>0</v>
      </c>
      <c r="E921" s="3">
        <f>IFERROR(VLOOKUP($A921,'indicadores propios'!$A$4:$I$2026,'indicadores propios'!F$2,FALSE),0)</f>
        <v>146100</v>
      </c>
      <c r="F921" s="3">
        <f>IFERROR(VLOOKUP($A921,'indicadores propios'!$A$4:$I$2026,'indicadores propios'!G$2,FALSE),0)</f>
        <v>123100</v>
      </c>
      <c r="G921" s="3">
        <f>IFERROR(VLOOKUP($A921,'indicadores propios'!$A$4:$I$2026,'indicadores propios'!H$2,FALSE),0)</f>
        <v>162700</v>
      </c>
      <c r="H921" s="3">
        <f>IFERROR(VLOOKUP($A921,'indicadores propios'!$A$4:$I$2026,'indicadores propios'!I$2,FALSE),0)</f>
        <v>187000</v>
      </c>
    </row>
    <row r="922" spans="1:8" x14ac:dyDescent="0.3">
      <c r="A922" s="5">
        <v>245020</v>
      </c>
      <c r="B922" s="4" t="s">
        <v>932</v>
      </c>
      <c r="C922" s="3">
        <f>IFERROR(VLOOKUP($A922,'indicadores propios'!$A$4:$I$2026,'indicadores propios'!D$2,FALSE),0)</f>
        <v>0</v>
      </c>
      <c r="D922" s="3">
        <f>IFERROR(VLOOKUP($A922,'indicadores propios'!$A$4:$I$2026,'indicadores propios'!E$2,FALSE),0)</f>
        <v>0</v>
      </c>
      <c r="E922" s="3">
        <f>IFERROR(VLOOKUP($A922,'indicadores propios'!$A$4:$I$2026,'indicadores propios'!F$2,FALSE),0)</f>
        <v>2034600</v>
      </c>
      <c r="F922" s="3">
        <f>IFERROR(VLOOKUP($A922,'indicadores propios'!$A$4:$I$2026,'indicadores propios'!G$2,FALSE),0)</f>
        <v>2117800</v>
      </c>
      <c r="G922" s="3">
        <f>IFERROR(VLOOKUP($A922,'indicadores propios'!$A$4:$I$2026,'indicadores propios'!H$2,FALSE),0)</f>
        <v>2255700</v>
      </c>
      <c r="H922" s="3">
        <f>IFERROR(VLOOKUP($A922,'indicadores propios'!$A$4:$I$2026,'indicadores propios'!I$2,FALSE),0)</f>
        <v>2574200</v>
      </c>
    </row>
    <row r="923" spans="1:8" x14ac:dyDescent="0.3">
      <c r="A923" s="5">
        <v>245025</v>
      </c>
      <c r="B923" s="4" t="s">
        <v>931</v>
      </c>
      <c r="C923" s="3">
        <f>IFERROR(VLOOKUP($A923,'indicadores propios'!$A$4:$I$2026,'indicadores propios'!D$2,FALSE),0)</f>
        <v>0</v>
      </c>
      <c r="D923" s="3">
        <f>IFERROR(VLOOKUP($A923,'indicadores propios'!$A$4:$I$2026,'indicadores propios'!E$2,FALSE),0)</f>
        <v>0</v>
      </c>
      <c r="E923" s="3">
        <f>IFERROR(VLOOKUP($A923,'indicadores propios'!$A$4:$I$2026,'indicadores propios'!F$2,FALSE),0)</f>
        <v>0</v>
      </c>
      <c r="F923" s="3">
        <f>IFERROR(VLOOKUP($A923,'indicadores propios'!$A$4:$I$2026,'indicadores propios'!G$2,FALSE),0)</f>
        <v>0</v>
      </c>
      <c r="G923" s="3">
        <f>IFERROR(VLOOKUP($A923,'indicadores propios'!$A$4:$I$2026,'indicadores propios'!H$2,FALSE),0)</f>
        <v>0</v>
      </c>
      <c r="H923" s="3">
        <f>IFERROR(VLOOKUP($A923,'indicadores propios'!$A$4:$I$2026,'indicadores propios'!I$2,FALSE),0)</f>
        <v>0</v>
      </c>
    </row>
    <row r="924" spans="1:8" x14ac:dyDescent="0.3">
      <c r="A924" s="5">
        <v>245030</v>
      </c>
      <c r="B924" s="4" t="s">
        <v>930</v>
      </c>
      <c r="C924" s="3">
        <f>IFERROR(VLOOKUP($A924,'indicadores propios'!$A$4:$I$2026,'indicadores propios'!D$2,FALSE),0)</f>
        <v>0</v>
      </c>
      <c r="D924" s="3">
        <f>IFERROR(VLOOKUP($A924,'indicadores propios'!$A$4:$I$2026,'indicadores propios'!E$2,FALSE),0)</f>
        <v>0</v>
      </c>
      <c r="E924" s="3">
        <f>IFERROR(VLOOKUP($A924,'indicadores propios'!$A$4:$I$2026,'indicadores propios'!F$2,FALSE),0)</f>
        <v>0</v>
      </c>
      <c r="F924" s="3">
        <f>IFERROR(VLOOKUP($A924,'indicadores propios'!$A$4:$I$2026,'indicadores propios'!G$2,FALSE),0)</f>
        <v>0</v>
      </c>
      <c r="G924" s="3">
        <f>IFERROR(VLOOKUP($A924,'indicadores propios'!$A$4:$I$2026,'indicadores propios'!H$2,FALSE),0)</f>
        <v>0</v>
      </c>
      <c r="H924" s="3">
        <f>IFERROR(VLOOKUP($A924,'indicadores propios'!$A$4:$I$2026,'indicadores propios'!I$2,FALSE),0)</f>
        <v>0</v>
      </c>
    </row>
    <row r="925" spans="1:8" x14ac:dyDescent="0.3">
      <c r="A925" s="5">
        <v>245035</v>
      </c>
      <c r="B925" s="4" t="s">
        <v>929</v>
      </c>
      <c r="C925" s="3">
        <f>IFERROR(VLOOKUP($A925,'indicadores propios'!$A$4:$I$2026,'indicadores propios'!D$2,FALSE),0)</f>
        <v>0</v>
      </c>
      <c r="D925" s="3">
        <f>IFERROR(VLOOKUP($A925,'indicadores propios'!$A$4:$I$2026,'indicadores propios'!E$2,FALSE),0)</f>
        <v>0</v>
      </c>
      <c r="E925" s="3">
        <f>IFERROR(VLOOKUP($A925,'indicadores propios'!$A$4:$I$2026,'indicadores propios'!F$2,FALSE),0)</f>
        <v>0</v>
      </c>
      <c r="F925" s="3">
        <f>IFERROR(VLOOKUP($A925,'indicadores propios'!$A$4:$I$2026,'indicadores propios'!G$2,FALSE),0)</f>
        <v>0</v>
      </c>
      <c r="G925" s="3">
        <f>IFERROR(VLOOKUP($A925,'indicadores propios'!$A$4:$I$2026,'indicadores propios'!H$2,FALSE),0)</f>
        <v>0</v>
      </c>
      <c r="H925" s="3">
        <f>IFERROR(VLOOKUP($A925,'indicadores propios'!$A$4:$I$2026,'indicadores propios'!I$2,FALSE),0)</f>
        <v>0</v>
      </c>
    </row>
    <row r="926" spans="1:8" x14ac:dyDescent="0.3">
      <c r="A926" s="5">
        <v>245040</v>
      </c>
      <c r="B926" s="4" t="s">
        <v>928</v>
      </c>
      <c r="C926" s="3">
        <f>IFERROR(VLOOKUP($A926,'indicadores propios'!$A$4:$I$2026,'indicadores propios'!D$2,FALSE),0)</f>
        <v>0</v>
      </c>
      <c r="D926" s="3">
        <f>IFERROR(VLOOKUP($A926,'indicadores propios'!$A$4:$I$2026,'indicadores propios'!E$2,FALSE),0)</f>
        <v>0</v>
      </c>
      <c r="E926" s="3">
        <f>IFERROR(VLOOKUP($A926,'indicadores propios'!$A$4:$I$2026,'indicadores propios'!F$2,FALSE),0)</f>
        <v>0</v>
      </c>
      <c r="F926" s="3">
        <f>IFERROR(VLOOKUP($A926,'indicadores propios'!$A$4:$I$2026,'indicadores propios'!G$2,FALSE),0)</f>
        <v>0</v>
      </c>
      <c r="G926" s="3">
        <f>IFERROR(VLOOKUP($A926,'indicadores propios'!$A$4:$I$2026,'indicadores propios'!H$2,FALSE),0)</f>
        <v>0</v>
      </c>
      <c r="H926" s="3">
        <f>IFERROR(VLOOKUP($A926,'indicadores propios'!$A$4:$I$2026,'indicadores propios'!I$2,FALSE),0)</f>
        <v>0</v>
      </c>
    </row>
    <row r="927" spans="1:8" x14ac:dyDescent="0.3">
      <c r="A927" s="5">
        <v>245045</v>
      </c>
      <c r="B927" s="4" t="s">
        <v>927</v>
      </c>
      <c r="C927" s="3">
        <f>IFERROR(VLOOKUP($A927,'indicadores propios'!$A$4:$I$2026,'indicadores propios'!D$2,FALSE),0)</f>
        <v>0</v>
      </c>
      <c r="D927" s="3">
        <f>IFERROR(VLOOKUP($A927,'indicadores propios'!$A$4:$I$2026,'indicadores propios'!E$2,FALSE),0)</f>
        <v>0</v>
      </c>
      <c r="E927" s="3">
        <f>IFERROR(VLOOKUP($A927,'indicadores propios'!$A$4:$I$2026,'indicadores propios'!F$2,FALSE),0)</f>
        <v>0</v>
      </c>
      <c r="F927" s="3">
        <f>IFERROR(VLOOKUP($A927,'indicadores propios'!$A$4:$I$2026,'indicadores propios'!G$2,FALSE),0)</f>
        <v>0</v>
      </c>
      <c r="G927" s="3">
        <f>IFERROR(VLOOKUP($A927,'indicadores propios'!$A$4:$I$2026,'indicadores propios'!H$2,FALSE),0)</f>
        <v>0</v>
      </c>
      <c r="H927" s="3">
        <f>IFERROR(VLOOKUP($A927,'indicadores propios'!$A$4:$I$2026,'indicadores propios'!I$2,FALSE),0)</f>
        <v>0</v>
      </c>
    </row>
    <row r="928" spans="1:8" x14ac:dyDescent="0.3">
      <c r="A928" s="5">
        <v>245050</v>
      </c>
      <c r="B928" s="4" t="s">
        <v>926</v>
      </c>
      <c r="C928" s="3">
        <f>IFERROR(VLOOKUP($A928,'indicadores propios'!$A$4:$I$2026,'indicadores propios'!D$2,FALSE),0)</f>
        <v>0</v>
      </c>
      <c r="D928" s="3">
        <f>IFERROR(VLOOKUP($A928,'indicadores propios'!$A$4:$I$2026,'indicadores propios'!E$2,FALSE),0)</f>
        <v>0</v>
      </c>
      <c r="E928" s="3">
        <f>IFERROR(VLOOKUP($A928,'indicadores propios'!$A$4:$I$2026,'indicadores propios'!F$2,FALSE),0)</f>
        <v>0</v>
      </c>
      <c r="F928" s="3">
        <f>IFERROR(VLOOKUP($A928,'indicadores propios'!$A$4:$I$2026,'indicadores propios'!G$2,FALSE),0)</f>
        <v>0</v>
      </c>
      <c r="G928" s="3">
        <f>IFERROR(VLOOKUP($A928,'indicadores propios'!$A$4:$I$2026,'indicadores propios'!H$2,FALSE),0)</f>
        <v>0</v>
      </c>
      <c r="H928" s="3">
        <f>IFERROR(VLOOKUP($A928,'indicadores propios'!$A$4:$I$2026,'indicadores propios'!I$2,FALSE),0)</f>
        <v>0</v>
      </c>
    </row>
    <row r="929" spans="1:8" x14ac:dyDescent="0.3">
      <c r="A929" s="5">
        <v>245095</v>
      </c>
      <c r="B929" s="4" t="s">
        <v>925</v>
      </c>
      <c r="C929" s="3">
        <f>IFERROR(VLOOKUP($A929,'indicadores propios'!$A$4:$I$2026,'indicadores propios'!D$2,FALSE),0)</f>
        <v>0</v>
      </c>
      <c r="D929" s="3">
        <f>IFERROR(VLOOKUP($A929,'indicadores propios'!$A$4:$I$2026,'indicadores propios'!E$2,FALSE),0)</f>
        <v>0</v>
      </c>
      <c r="E929" s="3">
        <f>IFERROR(VLOOKUP($A929,'indicadores propios'!$A$4:$I$2026,'indicadores propios'!F$2,FALSE),0)</f>
        <v>0</v>
      </c>
      <c r="F929" s="3">
        <f>IFERROR(VLOOKUP($A929,'indicadores propios'!$A$4:$I$2026,'indicadores propios'!G$2,FALSE),0)</f>
        <v>0</v>
      </c>
      <c r="G929" s="3">
        <f>IFERROR(VLOOKUP($A929,'indicadores propios'!$A$4:$I$2026,'indicadores propios'!H$2,FALSE),0)</f>
        <v>0</v>
      </c>
      <c r="H929" s="3">
        <f>IFERROR(VLOOKUP($A929,'indicadores propios'!$A$4:$I$2026,'indicadores propios'!I$2,FALSE),0)</f>
        <v>0</v>
      </c>
    </row>
    <row r="930" spans="1:8" x14ac:dyDescent="0.3">
      <c r="A930" s="5">
        <v>245500</v>
      </c>
      <c r="B930" s="4" t="s">
        <v>924</v>
      </c>
      <c r="C930" s="3">
        <f>IFERROR(VLOOKUP($A930,'indicadores propios'!$A$4:$I$2026,'indicadores propios'!D$2,FALSE),0)</f>
        <v>0</v>
      </c>
      <c r="D930" s="3">
        <f>IFERROR(VLOOKUP($A930,'indicadores propios'!$A$4:$I$2026,'indicadores propios'!E$2,FALSE),0)</f>
        <v>0</v>
      </c>
      <c r="E930" s="3">
        <f>IFERROR(VLOOKUP($A930,'indicadores propios'!$A$4:$I$2026,'indicadores propios'!F$2,FALSE),0)</f>
        <v>0</v>
      </c>
      <c r="F930" s="3">
        <f>IFERROR(VLOOKUP($A930,'indicadores propios'!$A$4:$I$2026,'indicadores propios'!G$2,FALSE),0)</f>
        <v>0</v>
      </c>
      <c r="G930" s="3">
        <f>IFERROR(VLOOKUP($A930,'indicadores propios'!$A$4:$I$2026,'indicadores propios'!H$2,FALSE),0)</f>
        <v>0</v>
      </c>
      <c r="H930" s="3">
        <f>IFERROR(VLOOKUP($A930,'indicadores propios'!$A$4:$I$2026,'indicadores propios'!I$2,FALSE),0)</f>
        <v>0</v>
      </c>
    </row>
    <row r="931" spans="1:8" x14ac:dyDescent="0.3">
      <c r="A931" s="5">
        <v>245505</v>
      </c>
      <c r="B931" s="4" t="s">
        <v>923</v>
      </c>
      <c r="C931" s="3">
        <f>IFERROR(VLOOKUP($A931,'indicadores propios'!$A$4:$I$2026,'indicadores propios'!D$2,FALSE),0)</f>
        <v>0</v>
      </c>
      <c r="D931" s="3">
        <f>IFERROR(VLOOKUP($A931,'indicadores propios'!$A$4:$I$2026,'indicadores propios'!E$2,FALSE),0)</f>
        <v>0</v>
      </c>
      <c r="E931" s="3">
        <f>IFERROR(VLOOKUP($A931,'indicadores propios'!$A$4:$I$2026,'indicadores propios'!F$2,FALSE),0)</f>
        <v>0</v>
      </c>
      <c r="F931" s="3">
        <f>IFERROR(VLOOKUP($A931,'indicadores propios'!$A$4:$I$2026,'indicadores propios'!G$2,FALSE),0)</f>
        <v>0</v>
      </c>
      <c r="G931" s="3">
        <f>IFERROR(VLOOKUP($A931,'indicadores propios'!$A$4:$I$2026,'indicadores propios'!H$2,FALSE),0)</f>
        <v>0</v>
      </c>
      <c r="H931" s="3">
        <f>IFERROR(VLOOKUP($A931,'indicadores propios'!$A$4:$I$2026,'indicadores propios'!I$2,FALSE),0)</f>
        <v>0</v>
      </c>
    </row>
    <row r="932" spans="1:8" x14ac:dyDescent="0.3">
      <c r="A932" s="5">
        <v>245510</v>
      </c>
      <c r="B932" s="4" t="s">
        <v>922</v>
      </c>
      <c r="C932" s="3">
        <f>IFERROR(VLOOKUP($A932,'indicadores propios'!$A$4:$I$2026,'indicadores propios'!D$2,FALSE),0)</f>
        <v>0</v>
      </c>
      <c r="D932" s="3">
        <f>IFERROR(VLOOKUP($A932,'indicadores propios'!$A$4:$I$2026,'indicadores propios'!E$2,FALSE),0)</f>
        <v>0</v>
      </c>
      <c r="E932" s="3">
        <f>IFERROR(VLOOKUP($A932,'indicadores propios'!$A$4:$I$2026,'indicadores propios'!F$2,FALSE),0)</f>
        <v>0</v>
      </c>
      <c r="F932" s="3">
        <f>IFERROR(VLOOKUP($A932,'indicadores propios'!$A$4:$I$2026,'indicadores propios'!G$2,FALSE),0)</f>
        <v>0</v>
      </c>
      <c r="G932" s="3">
        <f>IFERROR(VLOOKUP($A932,'indicadores propios'!$A$4:$I$2026,'indicadores propios'!H$2,FALSE),0)</f>
        <v>0</v>
      </c>
      <c r="H932" s="3">
        <f>IFERROR(VLOOKUP($A932,'indicadores propios'!$A$4:$I$2026,'indicadores propios'!I$2,FALSE),0)</f>
        <v>0</v>
      </c>
    </row>
    <row r="933" spans="1:8" x14ac:dyDescent="0.3">
      <c r="A933" s="5">
        <v>245515</v>
      </c>
      <c r="B933" s="4" t="s">
        <v>921</v>
      </c>
      <c r="C933" s="3">
        <f>IFERROR(VLOOKUP($A933,'indicadores propios'!$A$4:$I$2026,'indicadores propios'!D$2,FALSE),0)</f>
        <v>0</v>
      </c>
      <c r="D933" s="3">
        <f>IFERROR(VLOOKUP($A933,'indicadores propios'!$A$4:$I$2026,'indicadores propios'!E$2,FALSE),0)</f>
        <v>0</v>
      </c>
      <c r="E933" s="3">
        <f>IFERROR(VLOOKUP($A933,'indicadores propios'!$A$4:$I$2026,'indicadores propios'!F$2,FALSE),0)</f>
        <v>0</v>
      </c>
      <c r="F933" s="3">
        <f>IFERROR(VLOOKUP($A933,'indicadores propios'!$A$4:$I$2026,'indicadores propios'!G$2,FALSE),0)</f>
        <v>0</v>
      </c>
      <c r="G933" s="3">
        <f>IFERROR(VLOOKUP($A933,'indicadores propios'!$A$4:$I$2026,'indicadores propios'!H$2,FALSE),0)</f>
        <v>0</v>
      </c>
      <c r="H933" s="3">
        <f>IFERROR(VLOOKUP($A933,'indicadores propios'!$A$4:$I$2026,'indicadores propios'!I$2,FALSE),0)</f>
        <v>0</v>
      </c>
    </row>
    <row r="934" spans="1:8" x14ac:dyDescent="0.3">
      <c r="A934" s="5">
        <v>245520</v>
      </c>
      <c r="B934" s="4" t="s">
        <v>920</v>
      </c>
      <c r="C934" s="3">
        <f>IFERROR(VLOOKUP($A934,'indicadores propios'!$A$4:$I$2026,'indicadores propios'!D$2,FALSE),0)</f>
        <v>0</v>
      </c>
      <c r="D934" s="3">
        <f>IFERROR(VLOOKUP($A934,'indicadores propios'!$A$4:$I$2026,'indicadores propios'!E$2,FALSE),0)</f>
        <v>0</v>
      </c>
      <c r="E934" s="3">
        <f>IFERROR(VLOOKUP($A934,'indicadores propios'!$A$4:$I$2026,'indicadores propios'!F$2,FALSE),0)</f>
        <v>0</v>
      </c>
      <c r="F934" s="3">
        <f>IFERROR(VLOOKUP($A934,'indicadores propios'!$A$4:$I$2026,'indicadores propios'!G$2,FALSE),0)</f>
        <v>0</v>
      </c>
      <c r="G934" s="3">
        <f>IFERROR(VLOOKUP($A934,'indicadores propios'!$A$4:$I$2026,'indicadores propios'!H$2,FALSE),0)</f>
        <v>0</v>
      </c>
      <c r="H934" s="3">
        <f>IFERROR(VLOOKUP($A934,'indicadores propios'!$A$4:$I$2026,'indicadores propios'!I$2,FALSE),0)</f>
        <v>0</v>
      </c>
    </row>
    <row r="935" spans="1:8" x14ac:dyDescent="0.3">
      <c r="A935" s="5">
        <v>245525</v>
      </c>
      <c r="B935" s="4" t="s">
        <v>919</v>
      </c>
      <c r="C935" s="3">
        <f>IFERROR(VLOOKUP($A935,'indicadores propios'!$A$4:$I$2026,'indicadores propios'!D$2,FALSE),0)</f>
        <v>0</v>
      </c>
      <c r="D935" s="3">
        <f>IFERROR(VLOOKUP($A935,'indicadores propios'!$A$4:$I$2026,'indicadores propios'!E$2,FALSE),0)</f>
        <v>0</v>
      </c>
      <c r="E935" s="3">
        <f>IFERROR(VLOOKUP($A935,'indicadores propios'!$A$4:$I$2026,'indicadores propios'!F$2,FALSE),0)</f>
        <v>0</v>
      </c>
      <c r="F935" s="3">
        <f>IFERROR(VLOOKUP($A935,'indicadores propios'!$A$4:$I$2026,'indicadores propios'!G$2,FALSE),0)</f>
        <v>0</v>
      </c>
      <c r="G935" s="3">
        <f>IFERROR(VLOOKUP($A935,'indicadores propios'!$A$4:$I$2026,'indicadores propios'!H$2,FALSE),0)</f>
        <v>0</v>
      </c>
      <c r="H935" s="3">
        <f>IFERROR(VLOOKUP($A935,'indicadores propios'!$A$4:$I$2026,'indicadores propios'!I$2,FALSE),0)</f>
        <v>0</v>
      </c>
    </row>
    <row r="936" spans="1:8" x14ac:dyDescent="0.3">
      <c r="A936" s="5">
        <v>245530</v>
      </c>
      <c r="B936" s="4" t="s">
        <v>918</v>
      </c>
      <c r="C936" s="3">
        <f>IFERROR(VLOOKUP($A936,'indicadores propios'!$A$4:$I$2026,'indicadores propios'!D$2,FALSE),0)</f>
        <v>0</v>
      </c>
      <c r="D936" s="3">
        <f>IFERROR(VLOOKUP($A936,'indicadores propios'!$A$4:$I$2026,'indicadores propios'!E$2,FALSE),0)</f>
        <v>0</v>
      </c>
      <c r="E936" s="3">
        <f>IFERROR(VLOOKUP($A936,'indicadores propios'!$A$4:$I$2026,'indicadores propios'!F$2,FALSE),0)</f>
        <v>0</v>
      </c>
      <c r="F936" s="3">
        <f>IFERROR(VLOOKUP($A936,'indicadores propios'!$A$4:$I$2026,'indicadores propios'!G$2,FALSE),0)</f>
        <v>0</v>
      </c>
      <c r="G936" s="3">
        <f>IFERROR(VLOOKUP($A936,'indicadores propios'!$A$4:$I$2026,'indicadores propios'!H$2,FALSE),0)</f>
        <v>0</v>
      </c>
      <c r="H936" s="3">
        <f>IFERROR(VLOOKUP($A936,'indicadores propios'!$A$4:$I$2026,'indicadores propios'!I$2,FALSE),0)</f>
        <v>0</v>
      </c>
    </row>
    <row r="937" spans="1:8" x14ac:dyDescent="0.3">
      <c r="A937" s="5">
        <v>245535</v>
      </c>
      <c r="B937" s="4" t="s">
        <v>917</v>
      </c>
      <c r="C937" s="3">
        <f>IFERROR(VLOOKUP($A937,'indicadores propios'!$A$4:$I$2026,'indicadores propios'!D$2,FALSE),0)</f>
        <v>0</v>
      </c>
      <c r="D937" s="3">
        <f>IFERROR(VLOOKUP($A937,'indicadores propios'!$A$4:$I$2026,'indicadores propios'!E$2,FALSE),0)</f>
        <v>0</v>
      </c>
      <c r="E937" s="3">
        <f>IFERROR(VLOOKUP($A937,'indicadores propios'!$A$4:$I$2026,'indicadores propios'!F$2,FALSE),0)</f>
        <v>0</v>
      </c>
      <c r="F937" s="3">
        <f>IFERROR(VLOOKUP($A937,'indicadores propios'!$A$4:$I$2026,'indicadores propios'!G$2,FALSE),0)</f>
        <v>0</v>
      </c>
      <c r="G937" s="3">
        <f>IFERROR(VLOOKUP($A937,'indicadores propios'!$A$4:$I$2026,'indicadores propios'!H$2,FALSE),0)</f>
        <v>0</v>
      </c>
      <c r="H937" s="3">
        <f>IFERROR(VLOOKUP($A937,'indicadores propios'!$A$4:$I$2026,'indicadores propios'!I$2,FALSE),0)</f>
        <v>0</v>
      </c>
    </row>
    <row r="938" spans="1:8" x14ac:dyDescent="0.3">
      <c r="A938" s="5">
        <v>245595</v>
      </c>
      <c r="B938" s="4" t="s">
        <v>213</v>
      </c>
      <c r="C938" s="3">
        <f>IFERROR(VLOOKUP($A938,'indicadores propios'!$A$4:$I$2026,'indicadores propios'!D$2,FALSE),0)</f>
        <v>0</v>
      </c>
      <c r="D938" s="3">
        <f>IFERROR(VLOOKUP($A938,'indicadores propios'!$A$4:$I$2026,'indicadores propios'!E$2,FALSE),0)</f>
        <v>0</v>
      </c>
      <c r="E938" s="3">
        <f>IFERROR(VLOOKUP($A938,'indicadores propios'!$A$4:$I$2026,'indicadores propios'!F$2,FALSE),0)</f>
        <v>0</v>
      </c>
      <c r="F938" s="3">
        <f>IFERROR(VLOOKUP($A938,'indicadores propios'!$A$4:$I$2026,'indicadores propios'!G$2,FALSE),0)</f>
        <v>0</v>
      </c>
      <c r="G938" s="3">
        <f>IFERROR(VLOOKUP($A938,'indicadores propios'!$A$4:$I$2026,'indicadores propios'!H$2,FALSE),0)</f>
        <v>0</v>
      </c>
      <c r="H938" s="3">
        <f>IFERROR(VLOOKUP($A938,'indicadores propios'!$A$4:$I$2026,'indicadores propios'!I$2,FALSE),0)</f>
        <v>0</v>
      </c>
    </row>
    <row r="939" spans="1:8" x14ac:dyDescent="0.3">
      <c r="A939" s="5">
        <v>246000</v>
      </c>
      <c r="B939" s="4" t="s">
        <v>916</v>
      </c>
      <c r="C939" s="3">
        <f>IFERROR(VLOOKUP($A939,'indicadores propios'!$A$4:$I$2026,'indicadores propios'!D$2,FALSE),0)</f>
        <v>0</v>
      </c>
      <c r="D939" s="3">
        <f>IFERROR(VLOOKUP($A939,'indicadores propios'!$A$4:$I$2026,'indicadores propios'!E$2,FALSE),0)</f>
        <v>0</v>
      </c>
      <c r="E939" s="3">
        <f>IFERROR(VLOOKUP($A939,'indicadores propios'!$A$4:$I$2026,'indicadores propios'!F$2,FALSE),0)</f>
        <v>14995799</v>
      </c>
      <c r="F939" s="3">
        <f>IFERROR(VLOOKUP($A939,'indicadores propios'!$A$4:$I$2026,'indicadores propios'!G$2,FALSE),0)</f>
        <v>53981502</v>
      </c>
      <c r="G939" s="3">
        <f>IFERROR(VLOOKUP($A939,'indicadores propios'!$A$4:$I$2026,'indicadores propios'!H$2,FALSE),0)</f>
        <v>40671100</v>
      </c>
      <c r="H939" s="3">
        <f>IFERROR(VLOOKUP($A939,'indicadores propios'!$A$4:$I$2026,'indicadores propios'!I$2,FALSE),0)</f>
        <v>117904383</v>
      </c>
    </row>
    <row r="940" spans="1:8" x14ac:dyDescent="0.3">
      <c r="A940" s="5">
        <v>246005</v>
      </c>
      <c r="B940" s="4" t="s">
        <v>915</v>
      </c>
      <c r="C940" s="3">
        <f>IFERROR(VLOOKUP($A940,'indicadores propios'!$A$4:$I$2026,'indicadores propios'!D$2,FALSE),0)</f>
        <v>0</v>
      </c>
      <c r="D940" s="3">
        <f>IFERROR(VLOOKUP($A940,'indicadores propios'!$A$4:$I$2026,'indicadores propios'!E$2,FALSE),0)</f>
        <v>0</v>
      </c>
      <c r="E940" s="3">
        <f>IFERROR(VLOOKUP($A940,'indicadores propios'!$A$4:$I$2026,'indicadores propios'!F$2,FALSE),0)</f>
        <v>0</v>
      </c>
      <c r="F940" s="3">
        <f>IFERROR(VLOOKUP($A940,'indicadores propios'!$A$4:$I$2026,'indicadores propios'!G$2,FALSE),0)</f>
        <v>0</v>
      </c>
      <c r="G940" s="3">
        <f>IFERROR(VLOOKUP($A940,'indicadores propios'!$A$4:$I$2026,'indicadores propios'!H$2,FALSE),0)</f>
        <v>0</v>
      </c>
      <c r="H940" s="3">
        <f>IFERROR(VLOOKUP($A940,'indicadores propios'!$A$4:$I$2026,'indicadores propios'!I$2,FALSE),0)</f>
        <v>0</v>
      </c>
    </row>
    <row r="941" spans="1:8" x14ac:dyDescent="0.3">
      <c r="A941" s="5">
        <v>246010</v>
      </c>
      <c r="B941" s="4" t="s">
        <v>914</v>
      </c>
      <c r="C941" s="3">
        <f>IFERROR(VLOOKUP($A941,'indicadores propios'!$A$4:$I$2026,'indicadores propios'!D$2,FALSE),0)</f>
        <v>0</v>
      </c>
      <c r="D941" s="3">
        <f>IFERROR(VLOOKUP($A941,'indicadores propios'!$A$4:$I$2026,'indicadores propios'!E$2,FALSE),0)</f>
        <v>0</v>
      </c>
      <c r="E941" s="3">
        <f>IFERROR(VLOOKUP($A941,'indicadores propios'!$A$4:$I$2026,'indicadores propios'!F$2,FALSE),0)</f>
        <v>0</v>
      </c>
      <c r="F941" s="3">
        <f>IFERROR(VLOOKUP($A941,'indicadores propios'!$A$4:$I$2026,'indicadores propios'!G$2,FALSE),0)</f>
        <v>0</v>
      </c>
      <c r="G941" s="3">
        <f>IFERROR(VLOOKUP($A941,'indicadores propios'!$A$4:$I$2026,'indicadores propios'!H$2,FALSE),0)</f>
        <v>0</v>
      </c>
      <c r="H941" s="3">
        <f>IFERROR(VLOOKUP($A941,'indicadores propios'!$A$4:$I$2026,'indicadores propios'!I$2,FALSE),0)</f>
        <v>0</v>
      </c>
    </row>
    <row r="942" spans="1:8" x14ac:dyDescent="0.3">
      <c r="A942" s="5">
        <v>246015</v>
      </c>
      <c r="B942" s="4" t="s">
        <v>913</v>
      </c>
      <c r="C942" s="3">
        <f>IFERROR(VLOOKUP($A942,'indicadores propios'!$A$4:$I$2026,'indicadores propios'!D$2,FALSE),0)</f>
        <v>0</v>
      </c>
      <c r="D942" s="3">
        <f>IFERROR(VLOOKUP($A942,'indicadores propios'!$A$4:$I$2026,'indicadores propios'!E$2,FALSE),0)</f>
        <v>0</v>
      </c>
      <c r="E942" s="3">
        <f>IFERROR(VLOOKUP($A942,'indicadores propios'!$A$4:$I$2026,'indicadores propios'!F$2,FALSE),0)</f>
        <v>0</v>
      </c>
      <c r="F942" s="3">
        <f>IFERROR(VLOOKUP($A942,'indicadores propios'!$A$4:$I$2026,'indicadores propios'!G$2,FALSE),0)</f>
        <v>0</v>
      </c>
      <c r="G942" s="3">
        <f>IFERROR(VLOOKUP($A942,'indicadores propios'!$A$4:$I$2026,'indicadores propios'!H$2,FALSE),0)</f>
        <v>0</v>
      </c>
      <c r="H942" s="3">
        <f>IFERROR(VLOOKUP($A942,'indicadores propios'!$A$4:$I$2026,'indicadores propios'!I$2,FALSE),0)</f>
        <v>0</v>
      </c>
    </row>
    <row r="943" spans="1:8" x14ac:dyDescent="0.3">
      <c r="A943" s="5">
        <v>246020</v>
      </c>
      <c r="B943" s="4" t="s">
        <v>912</v>
      </c>
      <c r="C943" s="3">
        <f>IFERROR(VLOOKUP($A943,'indicadores propios'!$A$4:$I$2026,'indicadores propios'!D$2,FALSE),0)</f>
        <v>0</v>
      </c>
      <c r="D943" s="3">
        <f>IFERROR(VLOOKUP($A943,'indicadores propios'!$A$4:$I$2026,'indicadores propios'!E$2,FALSE),0)</f>
        <v>0</v>
      </c>
      <c r="E943" s="3">
        <f>IFERROR(VLOOKUP($A943,'indicadores propios'!$A$4:$I$2026,'indicadores propios'!F$2,FALSE),0)</f>
        <v>0</v>
      </c>
      <c r="F943" s="3">
        <f>IFERROR(VLOOKUP($A943,'indicadores propios'!$A$4:$I$2026,'indicadores propios'!G$2,FALSE),0)</f>
        <v>0</v>
      </c>
      <c r="G943" s="3">
        <f>IFERROR(VLOOKUP($A943,'indicadores propios'!$A$4:$I$2026,'indicadores propios'!H$2,FALSE),0)</f>
        <v>0</v>
      </c>
      <c r="H943" s="3">
        <f>IFERROR(VLOOKUP($A943,'indicadores propios'!$A$4:$I$2026,'indicadores propios'!I$2,FALSE),0)</f>
        <v>0</v>
      </c>
    </row>
    <row r="944" spans="1:8" x14ac:dyDescent="0.3">
      <c r="A944" s="5">
        <v>246025</v>
      </c>
      <c r="B944" s="4" t="s">
        <v>452</v>
      </c>
      <c r="C944" s="3">
        <f>IFERROR(VLOOKUP($A944,'indicadores propios'!$A$4:$I$2026,'indicadores propios'!D$2,FALSE),0)</f>
        <v>0</v>
      </c>
      <c r="D944" s="3">
        <f>IFERROR(VLOOKUP($A944,'indicadores propios'!$A$4:$I$2026,'indicadores propios'!E$2,FALSE),0)</f>
        <v>0</v>
      </c>
      <c r="E944" s="3">
        <f>IFERROR(VLOOKUP($A944,'indicadores propios'!$A$4:$I$2026,'indicadores propios'!F$2,FALSE),0)</f>
        <v>0</v>
      </c>
      <c r="F944" s="3">
        <f>IFERROR(VLOOKUP($A944,'indicadores propios'!$A$4:$I$2026,'indicadores propios'!G$2,FALSE),0)</f>
        <v>0</v>
      </c>
      <c r="G944" s="3">
        <f>IFERROR(VLOOKUP($A944,'indicadores propios'!$A$4:$I$2026,'indicadores propios'!H$2,FALSE),0)</f>
        <v>0</v>
      </c>
      <c r="H944" s="3">
        <f>IFERROR(VLOOKUP($A944,'indicadores propios'!$A$4:$I$2026,'indicadores propios'!I$2,FALSE),0)</f>
        <v>0</v>
      </c>
    </row>
    <row r="945" spans="1:8" x14ac:dyDescent="0.3">
      <c r="A945" s="5">
        <v>246030</v>
      </c>
      <c r="B945" s="4" t="s">
        <v>911</v>
      </c>
      <c r="C945" s="3">
        <f>IFERROR(VLOOKUP($A945,'indicadores propios'!$A$4:$I$2026,'indicadores propios'!D$2,FALSE),0)</f>
        <v>0</v>
      </c>
      <c r="D945" s="3">
        <f>IFERROR(VLOOKUP($A945,'indicadores propios'!$A$4:$I$2026,'indicadores propios'!E$2,FALSE),0)</f>
        <v>0</v>
      </c>
      <c r="E945" s="3">
        <f>IFERROR(VLOOKUP($A945,'indicadores propios'!$A$4:$I$2026,'indicadores propios'!F$2,FALSE),0)</f>
        <v>14995799</v>
      </c>
      <c r="F945" s="3">
        <f>IFERROR(VLOOKUP($A945,'indicadores propios'!$A$4:$I$2026,'indicadores propios'!G$2,FALSE),0)</f>
        <v>53981502</v>
      </c>
      <c r="G945" s="3">
        <f>IFERROR(VLOOKUP($A945,'indicadores propios'!$A$4:$I$2026,'indicadores propios'!H$2,FALSE),0)</f>
        <v>40671100</v>
      </c>
      <c r="H945" s="3">
        <f>IFERROR(VLOOKUP($A945,'indicadores propios'!$A$4:$I$2026,'indicadores propios'!I$2,FALSE),0)</f>
        <v>117904383</v>
      </c>
    </row>
    <row r="946" spans="1:8" x14ac:dyDescent="0.3">
      <c r="A946" s="5">
        <v>246035</v>
      </c>
      <c r="B946" s="4" t="s">
        <v>910</v>
      </c>
      <c r="C946" s="3">
        <f>IFERROR(VLOOKUP($A946,'indicadores propios'!$A$4:$I$2026,'indicadores propios'!D$2,FALSE),0)</f>
        <v>0</v>
      </c>
      <c r="D946" s="3">
        <f>IFERROR(VLOOKUP($A946,'indicadores propios'!$A$4:$I$2026,'indicadores propios'!E$2,FALSE),0)</f>
        <v>0</v>
      </c>
      <c r="E946" s="3">
        <f>IFERROR(VLOOKUP($A946,'indicadores propios'!$A$4:$I$2026,'indicadores propios'!F$2,FALSE),0)</f>
        <v>0</v>
      </c>
      <c r="F946" s="3">
        <f>IFERROR(VLOOKUP($A946,'indicadores propios'!$A$4:$I$2026,'indicadores propios'!G$2,FALSE),0)</f>
        <v>0</v>
      </c>
      <c r="G946" s="3">
        <f>IFERROR(VLOOKUP($A946,'indicadores propios'!$A$4:$I$2026,'indicadores propios'!H$2,FALSE),0)</f>
        <v>0</v>
      </c>
      <c r="H946" s="3">
        <f>IFERROR(VLOOKUP($A946,'indicadores propios'!$A$4:$I$2026,'indicadores propios'!I$2,FALSE),0)</f>
        <v>0</v>
      </c>
    </row>
    <row r="947" spans="1:8" x14ac:dyDescent="0.3">
      <c r="A947" s="5">
        <v>246095</v>
      </c>
      <c r="B947" s="4" t="s">
        <v>213</v>
      </c>
      <c r="C947" s="3">
        <f>IFERROR(VLOOKUP($A947,'indicadores propios'!$A$4:$I$2026,'indicadores propios'!D$2,FALSE),0)</f>
        <v>0</v>
      </c>
      <c r="D947" s="3">
        <f>IFERROR(VLOOKUP($A947,'indicadores propios'!$A$4:$I$2026,'indicadores propios'!E$2,FALSE),0)</f>
        <v>0</v>
      </c>
      <c r="E947" s="3">
        <f>IFERROR(VLOOKUP($A947,'indicadores propios'!$A$4:$I$2026,'indicadores propios'!F$2,FALSE),0)</f>
        <v>0</v>
      </c>
      <c r="F947" s="3">
        <f>IFERROR(VLOOKUP($A947,'indicadores propios'!$A$4:$I$2026,'indicadores propios'!G$2,FALSE),0)</f>
        <v>0</v>
      </c>
      <c r="G947" s="3">
        <f>IFERROR(VLOOKUP($A947,'indicadores propios'!$A$4:$I$2026,'indicadores propios'!H$2,FALSE),0)</f>
        <v>0</v>
      </c>
      <c r="H947" s="3">
        <f>IFERROR(VLOOKUP($A947,'indicadores propios'!$A$4:$I$2026,'indicadores propios'!I$2,FALSE),0)</f>
        <v>0</v>
      </c>
    </row>
    <row r="948" spans="1:8" x14ac:dyDescent="0.3">
      <c r="A948" s="5">
        <v>246500</v>
      </c>
      <c r="B948" s="4" t="s">
        <v>909</v>
      </c>
      <c r="C948" s="3">
        <f>IFERROR(VLOOKUP($A948,'indicadores propios'!$A$4:$I$2026,'indicadores propios'!D$2,FALSE),0)</f>
        <v>0</v>
      </c>
      <c r="D948" s="3">
        <f>IFERROR(VLOOKUP($A948,'indicadores propios'!$A$4:$I$2026,'indicadores propios'!E$2,FALSE),0)</f>
        <v>1484160</v>
      </c>
      <c r="E948" s="3">
        <f>IFERROR(VLOOKUP($A948,'indicadores propios'!$A$4:$I$2026,'indicadores propios'!F$2,FALSE),0)</f>
        <v>932691</v>
      </c>
      <c r="F948" s="3">
        <f>IFERROR(VLOOKUP($A948,'indicadores propios'!$A$4:$I$2026,'indicadores propios'!G$2,FALSE),0)</f>
        <v>12004948</v>
      </c>
      <c r="G948" s="3">
        <f>IFERROR(VLOOKUP($A948,'indicadores propios'!$A$4:$I$2026,'indicadores propios'!H$2,FALSE),0)</f>
        <v>1458088</v>
      </c>
      <c r="H948" s="3">
        <f>IFERROR(VLOOKUP($A948,'indicadores propios'!$A$4:$I$2026,'indicadores propios'!I$2,FALSE),0)</f>
        <v>3775306</v>
      </c>
    </row>
    <row r="949" spans="1:8" x14ac:dyDescent="0.3">
      <c r="A949" s="5">
        <v>246505</v>
      </c>
      <c r="B949" s="4" t="s">
        <v>908</v>
      </c>
      <c r="C949" s="3">
        <f>IFERROR(VLOOKUP($A949,'indicadores propios'!$A$4:$I$2026,'indicadores propios'!D$2,FALSE),0)</f>
        <v>0</v>
      </c>
      <c r="D949" s="3">
        <f>IFERROR(VLOOKUP($A949,'indicadores propios'!$A$4:$I$2026,'indicadores propios'!E$2,FALSE),0)</f>
        <v>1484160</v>
      </c>
      <c r="E949" s="3">
        <f>IFERROR(VLOOKUP($A949,'indicadores propios'!$A$4:$I$2026,'indicadores propios'!F$2,FALSE),0)</f>
        <v>932691</v>
      </c>
      <c r="F949" s="3">
        <f>IFERROR(VLOOKUP($A949,'indicadores propios'!$A$4:$I$2026,'indicadores propios'!G$2,FALSE),0)</f>
        <v>9768347</v>
      </c>
      <c r="G949" s="3">
        <f>IFERROR(VLOOKUP($A949,'indicadores propios'!$A$4:$I$2026,'indicadores propios'!H$2,FALSE),0)</f>
        <v>1458088</v>
      </c>
      <c r="H949" s="3">
        <f>IFERROR(VLOOKUP($A949,'indicadores propios'!$A$4:$I$2026,'indicadores propios'!I$2,FALSE),0)</f>
        <v>2895219</v>
      </c>
    </row>
    <row r="950" spans="1:8" x14ac:dyDescent="0.3">
      <c r="A950" s="5">
        <v>246510</v>
      </c>
      <c r="B950" s="4" t="s">
        <v>907</v>
      </c>
      <c r="C950" s="3">
        <f>IFERROR(VLOOKUP($A950,'indicadores propios'!$A$4:$I$2026,'indicadores propios'!D$2,FALSE),0)</f>
        <v>0</v>
      </c>
      <c r="D950" s="3">
        <f>IFERROR(VLOOKUP($A950,'indicadores propios'!$A$4:$I$2026,'indicadores propios'!E$2,FALSE),0)</f>
        <v>0</v>
      </c>
      <c r="E950" s="3">
        <f>IFERROR(VLOOKUP($A950,'indicadores propios'!$A$4:$I$2026,'indicadores propios'!F$2,FALSE),0)</f>
        <v>0</v>
      </c>
      <c r="F950" s="3">
        <f>IFERROR(VLOOKUP($A950,'indicadores propios'!$A$4:$I$2026,'indicadores propios'!G$2,FALSE),0)</f>
        <v>0</v>
      </c>
      <c r="G950" s="3">
        <f>IFERROR(VLOOKUP($A950,'indicadores propios'!$A$4:$I$2026,'indicadores propios'!H$2,FALSE),0)</f>
        <v>0</v>
      </c>
      <c r="H950" s="3">
        <f>IFERROR(VLOOKUP($A950,'indicadores propios'!$A$4:$I$2026,'indicadores propios'!I$2,FALSE),0)</f>
        <v>0</v>
      </c>
    </row>
    <row r="951" spans="1:8" x14ac:dyDescent="0.3">
      <c r="A951" s="5">
        <v>246515</v>
      </c>
      <c r="B951" s="4" t="s">
        <v>906</v>
      </c>
      <c r="C951" s="3">
        <f>IFERROR(VLOOKUP($A951,'indicadores propios'!$A$4:$I$2026,'indicadores propios'!D$2,FALSE),0)</f>
        <v>0</v>
      </c>
      <c r="D951" s="3">
        <f>IFERROR(VLOOKUP($A951,'indicadores propios'!$A$4:$I$2026,'indicadores propios'!E$2,FALSE),0)</f>
        <v>0</v>
      </c>
      <c r="E951" s="3">
        <f>IFERROR(VLOOKUP($A951,'indicadores propios'!$A$4:$I$2026,'indicadores propios'!F$2,FALSE),0)</f>
        <v>0</v>
      </c>
      <c r="F951" s="3">
        <f>IFERROR(VLOOKUP($A951,'indicadores propios'!$A$4:$I$2026,'indicadores propios'!G$2,FALSE),0)</f>
        <v>0</v>
      </c>
      <c r="G951" s="3">
        <f>IFERROR(VLOOKUP($A951,'indicadores propios'!$A$4:$I$2026,'indicadores propios'!H$2,FALSE),0)</f>
        <v>0</v>
      </c>
      <c r="H951" s="3">
        <f>IFERROR(VLOOKUP($A951,'indicadores propios'!$A$4:$I$2026,'indicadores propios'!I$2,FALSE),0)</f>
        <v>0</v>
      </c>
    </row>
    <row r="952" spans="1:8" x14ac:dyDescent="0.3">
      <c r="A952" s="5">
        <v>246595</v>
      </c>
      <c r="B952" s="4" t="s">
        <v>213</v>
      </c>
      <c r="C952" s="3">
        <f>IFERROR(VLOOKUP($A952,'indicadores propios'!$A$4:$I$2026,'indicadores propios'!D$2,FALSE),0)</f>
        <v>0</v>
      </c>
      <c r="D952" s="3">
        <f>IFERROR(VLOOKUP($A952,'indicadores propios'!$A$4:$I$2026,'indicadores propios'!E$2,FALSE),0)</f>
        <v>0</v>
      </c>
      <c r="E952" s="3">
        <f>IFERROR(VLOOKUP($A952,'indicadores propios'!$A$4:$I$2026,'indicadores propios'!F$2,FALSE),0)</f>
        <v>0</v>
      </c>
      <c r="F952" s="3">
        <f>IFERROR(VLOOKUP($A952,'indicadores propios'!$A$4:$I$2026,'indicadores propios'!G$2,FALSE),0)</f>
        <v>0</v>
      </c>
      <c r="G952" s="3">
        <f>IFERROR(VLOOKUP($A952,'indicadores propios'!$A$4:$I$2026,'indicadores propios'!H$2,FALSE),0)</f>
        <v>0</v>
      </c>
      <c r="H952" s="3">
        <f>IFERROR(VLOOKUP($A952,'indicadores propios'!$A$4:$I$2026,'indicadores propios'!I$2,FALSE),0)</f>
        <v>880087</v>
      </c>
    </row>
    <row r="953" spans="1:8" x14ac:dyDescent="0.3">
      <c r="A953" s="5">
        <v>247000</v>
      </c>
      <c r="B953" s="4" t="s">
        <v>905</v>
      </c>
      <c r="C953" s="3">
        <f>IFERROR(VLOOKUP($A953,'indicadores propios'!$A$4:$I$2026,'indicadores propios'!D$2,FALSE),0)</f>
        <v>0</v>
      </c>
      <c r="D953" s="3">
        <f>IFERROR(VLOOKUP($A953,'indicadores propios'!$A$4:$I$2026,'indicadores propios'!E$2,FALSE),0)</f>
        <v>0</v>
      </c>
      <c r="E953" s="3">
        <f>IFERROR(VLOOKUP($A953,'indicadores propios'!$A$4:$I$2026,'indicadores propios'!F$2,FALSE),0)</f>
        <v>0</v>
      </c>
      <c r="F953" s="3">
        <f>IFERROR(VLOOKUP($A953,'indicadores propios'!$A$4:$I$2026,'indicadores propios'!G$2,FALSE),0)</f>
        <v>0</v>
      </c>
      <c r="G953" s="3">
        <f>IFERROR(VLOOKUP($A953,'indicadores propios'!$A$4:$I$2026,'indicadores propios'!H$2,FALSE),0)</f>
        <v>0</v>
      </c>
      <c r="H953" s="3">
        <f>IFERROR(VLOOKUP($A953,'indicadores propios'!$A$4:$I$2026,'indicadores propios'!I$2,FALSE),0)</f>
        <v>0</v>
      </c>
    </row>
    <row r="954" spans="1:8" x14ac:dyDescent="0.3">
      <c r="A954" s="5">
        <v>247500</v>
      </c>
      <c r="B954" s="4" t="s">
        <v>904</v>
      </c>
      <c r="C954" s="3">
        <f>IFERROR(VLOOKUP($A954,'indicadores propios'!$A$4:$I$2026,'indicadores propios'!D$2,FALSE),0)</f>
        <v>0</v>
      </c>
      <c r="D954" s="3">
        <f>IFERROR(VLOOKUP($A954,'indicadores propios'!$A$4:$I$2026,'indicadores propios'!E$2,FALSE),0)</f>
        <v>0</v>
      </c>
      <c r="E954" s="3">
        <f>IFERROR(VLOOKUP($A954,'indicadores propios'!$A$4:$I$2026,'indicadores propios'!F$2,FALSE),0)</f>
        <v>0</v>
      </c>
      <c r="F954" s="3">
        <f>IFERROR(VLOOKUP($A954,'indicadores propios'!$A$4:$I$2026,'indicadores propios'!G$2,FALSE),0)</f>
        <v>0</v>
      </c>
      <c r="G954" s="3">
        <f>IFERROR(VLOOKUP($A954,'indicadores propios'!$A$4:$I$2026,'indicadores propios'!H$2,FALSE),0)</f>
        <v>0</v>
      </c>
      <c r="H954" s="3">
        <f>IFERROR(VLOOKUP($A954,'indicadores propios'!$A$4:$I$2026,'indicadores propios'!I$2,FALSE),0)</f>
        <v>0</v>
      </c>
    </row>
    <row r="955" spans="1:8" x14ac:dyDescent="0.3">
      <c r="A955" s="5">
        <v>247505</v>
      </c>
      <c r="B955" s="4" t="s">
        <v>903</v>
      </c>
      <c r="C955" s="3">
        <f>IFERROR(VLOOKUP($A955,'indicadores propios'!$A$4:$I$2026,'indicadores propios'!D$2,FALSE),0)</f>
        <v>0</v>
      </c>
      <c r="D955" s="3">
        <f>IFERROR(VLOOKUP($A955,'indicadores propios'!$A$4:$I$2026,'indicadores propios'!E$2,FALSE),0)</f>
        <v>0</v>
      </c>
      <c r="E955" s="3">
        <f>IFERROR(VLOOKUP($A955,'indicadores propios'!$A$4:$I$2026,'indicadores propios'!F$2,FALSE),0)</f>
        <v>0</v>
      </c>
      <c r="F955" s="3">
        <f>IFERROR(VLOOKUP($A955,'indicadores propios'!$A$4:$I$2026,'indicadores propios'!G$2,FALSE),0)</f>
        <v>0</v>
      </c>
      <c r="G955" s="3">
        <f>IFERROR(VLOOKUP($A955,'indicadores propios'!$A$4:$I$2026,'indicadores propios'!H$2,FALSE),0)</f>
        <v>0</v>
      </c>
      <c r="H955" s="3">
        <f>IFERROR(VLOOKUP($A955,'indicadores propios'!$A$4:$I$2026,'indicadores propios'!I$2,FALSE),0)</f>
        <v>0</v>
      </c>
    </row>
    <row r="956" spans="1:8" x14ac:dyDescent="0.3">
      <c r="A956" s="5">
        <v>247510</v>
      </c>
      <c r="B956" s="4" t="s">
        <v>902</v>
      </c>
      <c r="C956" s="3">
        <f>IFERROR(VLOOKUP($A956,'indicadores propios'!$A$4:$I$2026,'indicadores propios'!D$2,FALSE),0)</f>
        <v>0</v>
      </c>
      <c r="D956" s="3">
        <f>IFERROR(VLOOKUP($A956,'indicadores propios'!$A$4:$I$2026,'indicadores propios'!E$2,FALSE),0)</f>
        <v>0</v>
      </c>
      <c r="E956" s="3">
        <f>IFERROR(VLOOKUP($A956,'indicadores propios'!$A$4:$I$2026,'indicadores propios'!F$2,FALSE),0)</f>
        <v>0</v>
      </c>
      <c r="F956" s="3">
        <f>IFERROR(VLOOKUP($A956,'indicadores propios'!$A$4:$I$2026,'indicadores propios'!G$2,FALSE),0)</f>
        <v>0</v>
      </c>
      <c r="G956" s="3">
        <f>IFERROR(VLOOKUP($A956,'indicadores propios'!$A$4:$I$2026,'indicadores propios'!H$2,FALSE),0)</f>
        <v>0</v>
      </c>
      <c r="H956" s="3">
        <f>IFERROR(VLOOKUP($A956,'indicadores propios'!$A$4:$I$2026,'indicadores propios'!I$2,FALSE),0)</f>
        <v>0</v>
      </c>
    </row>
    <row r="957" spans="1:8" x14ac:dyDescent="0.3">
      <c r="A957" s="5">
        <v>248000</v>
      </c>
      <c r="B957" s="4" t="s">
        <v>901</v>
      </c>
      <c r="C957" s="3">
        <f>IFERROR(VLOOKUP($A957,'indicadores propios'!$A$4:$I$2026,'indicadores propios'!D$2,FALSE),0)</f>
        <v>0</v>
      </c>
      <c r="D957" s="3">
        <f>IFERROR(VLOOKUP($A957,'indicadores propios'!$A$4:$I$2026,'indicadores propios'!E$2,FALSE),0)</f>
        <v>0</v>
      </c>
      <c r="E957" s="3">
        <f>IFERROR(VLOOKUP($A957,'indicadores propios'!$A$4:$I$2026,'indicadores propios'!F$2,FALSE),0)</f>
        <v>0</v>
      </c>
      <c r="F957" s="3">
        <f>IFERROR(VLOOKUP($A957,'indicadores propios'!$A$4:$I$2026,'indicadores propios'!G$2,FALSE),0)</f>
        <v>0</v>
      </c>
      <c r="G957" s="3">
        <f>IFERROR(VLOOKUP($A957,'indicadores propios'!$A$4:$I$2026,'indicadores propios'!H$2,FALSE),0)</f>
        <v>0</v>
      </c>
      <c r="H957" s="3">
        <f>IFERROR(VLOOKUP($A957,'indicadores propios'!$A$4:$I$2026,'indicadores propios'!I$2,FALSE),0)</f>
        <v>0</v>
      </c>
    </row>
    <row r="958" spans="1:8" x14ac:dyDescent="0.3">
      <c r="A958" s="5">
        <v>248500</v>
      </c>
      <c r="B958" s="4" t="s">
        <v>900</v>
      </c>
      <c r="C958" s="3">
        <f>IFERROR(VLOOKUP($A958,'indicadores propios'!$A$4:$I$2026,'indicadores propios'!D$2,FALSE),0)</f>
        <v>0</v>
      </c>
      <c r="D958" s="3">
        <f>IFERROR(VLOOKUP($A958,'indicadores propios'!$A$4:$I$2026,'indicadores propios'!E$2,FALSE),0)</f>
        <v>0</v>
      </c>
      <c r="E958" s="3">
        <f>IFERROR(VLOOKUP($A958,'indicadores propios'!$A$4:$I$2026,'indicadores propios'!F$2,FALSE),0)</f>
        <v>0</v>
      </c>
      <c r="F958" s="3">
        <f>IFERROR(VLOOKUP($A958,'indicadores propios'!$A$4:$I$2026,'indicadores propios'!G$2,FALSE),0)</f>
        <v>0</v>
      </c>
      <c r="G958" s="3">
        <f>IFERROR(VLOOKUP($A958,'indicadores propios'!$A$4:$I$2026,'indicadores propios'!H$2,FALSE),0)</f>
        <v>0</v>
      </c>
      <c r="H958" s="3">
        <f>IFERROR(VLOOKUP($A958,'indicadores propios'!$A$4:$I$2026,'indicadores propios'!I$2,FALSE),0)</f>
        <v>0</v>
      </c>
    </row>
    <row r="959" spans="1:8" x14ac:dyDescent="0.3">
      <c r="A959" s="5">
        <v>249500</v>
      </c>
      <c r="B959" s="4" t="s">
        <v>899</v>
      </c>
      <c r="C959" s="3">
        <f>IFERROR(VLOOKUP($A959,'indicadores propios'!$A$4:$I$2026,'indicadores propios'!D$2,FALSE),0)</f>
        <v>0</v>
      </c>
      <c r="D959" s="3">
        <f>IFERROR(VLOOKUP($A959,'indicadores propios'!$A$4:$I$2026,'indicadores propios'!E$2,FALSE),0)</f>
        <v>0</v>
      </c>
      <c r="E959" s="3">
        <f>IFERROR(VLOOKUP($A959,'indicadores propios'!$A$4:$I$2026,'indicadores propios'!F$2,FALSE),0)</f>
        <v>0</v>
      </c>
      <c r="F959" s="3">
        <f>IFERROR(VLOOKUP($A959,'indicadores propios'!$A$4:$I$2026,'indicadores propios'!G$2,FALSE),0)</f>
        <v>0</v>
      </c>
      <c r="G959" s="3">
        <f>IFERROR(VLOOKUP($A959,'indicadores propios'!$A$4:$I$2026,'indicadores propios'!H$2,FALSE),0)</f>
        <v>0</v>
      </c>
      <c r="H959" s="3">
        <f>IFERROR(VLOOKUP($A959,'indicadores propios'!$A$4:$I$2026,'indicadores propios'!I$2,FALSE),0)</f>
        <v>0</v>
      </c>
    </row>
    <row r="960" spans="1:8" x14ac:dyDescent="0.3">
      <c r="A960" s="5">
        <v>249900</v>
      </c>
      <c r="B960" s="4" t="s">
        <v>898</v>
      </c>
      <c r="C960" s="3">
        <f>IFERROR(VLOOKUP($A960,'indicadores propios'!$A$4:$I$2026,'indicadores propios'!D$2,FALSE),0)</f>
        <v>0</v>
      </c>
      <c r="D960" s="3">
        <f>IFERROR(VLOOKUP($A960,'indicadores propios'!$A$4:$I$2026,'indicadores propios'!E$2,FALSE),0)</f>
        <v>0</v>
      </c>
      <c r="E960" s="3">
        <f>IFERROR(VLOOKUP($A960,'indicadores propios'!$A$4:$I$2026,'indicadores propios'!F$2,FALSE),0)</f>
        <v>0</v>
      </c>
      <c r="F960" s="3">
        <f>IFERROR(VLOOKUP($A960,'indicadores propios'!$A$4:$I$2026,'indicadores propios'!G$2,FALSE),0)</f>
        <v>0</v>
      </c>
      <c r="G960" s="3">
        <f>IFERROR(VLOOKUP($A960,'indicadores propios'!$A$4:$I$2026,'indicadores propios'!H$2,FALSE),0)</f>
        <v>0</v>
      </c>
      <c r="H960" s="3">
        <f>IFERROR(VLOOKUP($A960,'indicadores propios'!$A$4:$I$2026,'indicadores propios'!I$2,FALSE),0)</f>
        <v>0</v>
      </c>
    </row>
    <row r="961" spans="1:8" x14ac:dyDescent="0.3">
      <c r="A961" s="5">
        <v>250000</v>
      </c>
      <c r="B961" s="4" t="s">
        <v>897</v>
      </c>
      <c r="C961" s="3">
        <f>IFERROR(VLOOKUP($A961,'indicadores propios'!$A$4:$I$2026,'indicadores propios'!D$2,FALSE),0)</f>
        <v>0</v>
      </c>
      <c r="D961" s="3">
        <f>IFERROR(VLOOKUP($A961,'indicadores propios'!$A$4:$I$2026,'indicadores propios'!E$2,FALSE),0)</f>
        <v>0</v>
      </c>
      <c r="E961" s="3">
        <f>IFERROR(VLOOKUP($A961,'indicadores propios'!$A$4:$I$2026,'indicadores propios'!F$2,FALSE),0)</f>
        <v>0</v>
      </c>
      <c r="F961" s="3">
        <f>IFERROR(VLOOKUP($A961,'indicadores propios'!$A$4:$I$2026,'indicadores propios'!G$2,FALSE),0)</f>
        <v>0</v>
      </c>
      <c r="G961" s="3">
        <f>IFERROR(VLOOKUP($A961,'indicadores propios'!$A$4:$I$2026,'indicadores propios'!H$2,FALSE),0)</f>
        <v>0</v>
      </c>
      <c r="H961" s="3">
        <f>IFERROR(VLOOKUP($A961,'indicadores propios'!$A$4:$I$2026,'indicadores propios'!I$2,FALSE),0)</f>
        <v>0</v>
      </c>
    </row>
    <row r="962" spans="1:8" x14ac:dyDescent="0.3">
      <c r="A962" s="5">
        <v>260000</v>
      </c>
      <c r="B962" s="4" t="s">
        <v>896</v>
      </c>
      <c r="C962" s="3">
        <f>IFERROR(VLOOKUP($A962,'indicadores propios'!$A$4:$I$2026,'indicadores propios'!D$2,FALSE),0)</f>
        <v>1088496779.71</v>
      </c>
      <c r="D962" s="3">
        <f>IFERROR(VLOOKUP($A962,'indicadores propios'!$A$4:$I$2026,'indicadores propios'!E$2,FALSE),0)</f>
        <v>1594931038</v>
      </c>
      <c r="E962" s="3">
        <f>IFERROR(VLOOKUP($A962,'indicadores propios'!$A$4:$I$2026,'indicadores propios'!F$2,FALSE),0)</f>
        <v>2123112831</v>
      </c>
      <c r="F962" s="3">
        <f>IFERROR(VLOOKUP($A962,'indicadores propios'!$A$4:$I$2026,'indicadores propios'!G$2,FALSE),0)</f>
        <v>2788302869.3099999</v>
      </c>
      <c r="G962" s="3">
        <f>IFERROR(VLOOKUP($A962,'indicadores propios'!$A$4:$I$2026,'indicadores propios'!H$2,FALSE),0)</f>
        <v>3420254900.2800002</v>
      </c>
      <c r="H962" s="3">
        <f>IFERROR(VLOOKUP($A962,'indicadores propios'!$A$4:$I$2026,'indicadores propios'!I$2,FALSE),0)</f>
        <v>3716780723.8299999</v>
      </c>
    </row>
    <row r="963" spans="1:8" x14ac:dyDescent="0.3">
      <c r="A963" s="5">
        <v>260500</v>
      </c>
      <c r="B963" s="4" t="s">
        <v>895</v>
      </c>
      <c r="C963" s="3">
        <f>IFERROR(VLOOKUP($A963,'indicadores propios'!$A$4:$I$2026,'indicadores propios'!D$2,FALSE),0)</f>
        <v>0</v>
      </c>
      <c r="D963" s="3">
        <f>IFERROR(VLOOKUP($A963,'indicadores propios'!$A$4:$I$2026,'indicadores propios'!E$2,FALSE),0)</f>
        <v>0</v>
      </c>
      <c r="E963" s="3">
        <f>IFERROR(VLOOKUP($A963,'indicadores propios'!$A$4:$I$2026,'indicadores propios'!F$2,FALSE),0)</f>
        <v>0</v>
      </c>
      <c r="F963" s="3">
        <f>IFERROR(VLOOKUP($A963,'indicadores propios'!$A$4:$I$2026,'indicadores propios'!G$2,FALSE),0)</f>
        <v>0</v>
      </c>
      <c r="G963" s="3">
        <f>IFERROR(VLOOKUP($A963,'indicadores propios'!$A$4:$I$2026,'indicadores propios'!H$2,FALSE),0)</f>
        <v>0</v>
      </c>
      <c r="H963" s="3">
        <f>IFERROR(VLOOKUP($A963,'indicadores propios'!$A$4:$I$2026,'indicadores propios'!I$2,FALSE),0)</f>
        <v>0</v>
      </c>
    </row>
    <row r="964" spans="1:8" x14ac:dyDescent="0.3">
      <c r="A964" s="5">
        <v>261000</v>
      </c>
      <c r="B964" s="4" t="s">
        <v>894</v>
      </c>
      <c r="C964" s="3">
        <f>IFERROR(VLOOKUP($A964,'indicadores propios'!$A$4:$I$2026,'indicadores propios'!D$2,FALSE),0)</f>
        <v>0</v>
      </c>
      <c r="D964" s="3">
        <f>IFERROR(VLOOKUP($A964,'indicadores propios'!$A$4:$I$2026,'indicadores propios'!E$2,FALSE),0)</f>
        <v>0</v>
      </c>
      <c r="E964" s="3">
        <f>IFERROR(VLOOKUP($A964,'indicadores propios'!$A$4:$I$2026,'indicadores propios'!F$2,FALSE),0)</f>
        <v>0</v>
      </c>
      <c r="F964" s="3">
        <f>IFERROR(VLOOKUP($A964,'indicadores propios'!$A$4:$I$2026,'indicadores propios'!G$2,FALSE),0)</f>
        <v>0</v>
      </c>
      <c r="G964" s="3">
        <f>IFERROR(VLOOKUP($A964,'indicadores propios'!$A$4:$I$2026,'indicadores propios'!H$2,FALSE),0)</f>
        <v>0</v>
      </c>
      <c r="H964" s="3">
        <f>IFERROR(VLOOKUP($A964,'indicadores propios'!$A$4:$I$2026,'indicadores propios'!I$2,FALSE),0)</f>
        <v>0</v>
      </c>
    </row>
    <row r="965" spans="1:8" x14ac:dyDescent="0.3">
      <c r="A965" s="5">
        <v>261200</v>
      </c>
      <c r="B965" s="4" t="s">
        <v>893</v>
      </c>
      <c r="C965" s="3">
        <f>IFERROR(VLOOKUP($A965,'indicadores propios'!$A$4:$I$2026,'indicadores propios'!D$2,FALSE),0)</f>
        <v>0</v>
      </c>
      <c r="D965" s="3">
        <f>IFERROR(VLOOKUP($A965,'indicadores propios'!$A$4:$I$2026,'indicadores propios'!E$2,FALSE),0)</f>
        <v>0</v>
      </c>
      <c r="E965" s="3">
        <f>IFERROR(VLOOKUP($A965,'indicadores propios'!$A$4:$I$2026,'indicadores propios'!F$2,FALSE),0)</f>
        <v>0</v>
      </c>
      <c r="F965" s="3">
        <f>IFERROR(VLOOKUP($A965,'indicadores propios'!$A$4:$I$2026,'indicadores propios'!G$2,FALSE),0)</f>
        <v>0</v>
      </c>
      <c r="G965" s="3">
        <f>IFERROR(VLOOKUP($A965,'indicadores propios'!$A$4:$I$2026,'indicadores propios'!H$2,FALSE),0)</f>
        <v>0</v>
      </c>
      <c r="H965" s="3">
        <f>IFERROR(VLOOKUP($A965,'indicadores propios'!$A$4:$I$2026,'indicadores propios'!I$2,FALSE),0)</f>
        <v>0</v>
      </c>
    </row>
    <row r="966" spans="1:8" x14ac:dyDescent="0.3">
      <c r="A966" s="5">
        <v>261500</v>
      </c>
      <c r="B966" s="4" t="s">
        <v>892</v>
      </c>
      <c r="C966" s="3">
        <f>IFERROR(VLOOKUP($A966,'indicadores propios'!$A$4:$I$2026,'indicadores propios'!D$2,FALSE),0)</f>
        <v>0</v>
      </c>
      <c r="D966" s="3">
        <f>IFERROR(VLOOKUP($A966,'indicadores propios'!$A$4:$I$2026,'indicadores propios'!E$2,FALSE),0)</f>
        <v>0</v>
      </c>
      <c r="E966" s="3">
        <f>IFERROR(VLOOKUP($A966,'indicadores propios'!$A$4:$I$2026,'indicadores propios'!F$2,FALSE),0)</f>
        <v>0</v>
      </c>
      <c r="F966" s="3">
        <f>IFERROR(VLOOKUP($A966,'indicadores propios'!$A$4:$I$2026,'indicadores propios'!G$2,FALSE),0)</f>
        <v>0</v>
      </c>
      <c r="G966" s="3">
        <f>IFERROR(VLOOKUP($A966,'indicadores propios'!$A$4:$I$2026,'indicadores propios'!H$2,FALSE),0)</f>
        <v>0</v>
      </c>
      <c r="H966" s="3">
        <f>IFERROR(VLOOKUP($A966,'indicadores propios'!$A$4:$I$2026,'indicadores propios'!I$2,FALSE),0)</f>
        <v>0</v>
      </c>
    </row>
    <row r="967" spans="1:8" x14ac:dyDescent="0.3">
      <c r="A967" s="5">
        <v>262000</v>
      </c>
      <c r="B967" s="4" t="s">
        <v>891</v>
      </c>
      <c r="C967" s="3">
        <f>IFERROR(VLOOKUP($A967,'indicadores propios'!$A$4:$I$2026,'indicadores propios'!D$2,FALSE),0)</f>
        <v>0</v>
      </c>
      <c r="D967" s="3">
        <f>IFERROR(VLOOKUP($A967,'indicadores propios'!$A$4:$I$2026,'indicadores propios'!E$2,FALSE),0)</f>
        <v>0</v>
      </c>
      <c r="E967" s="3">
        <f>IFERROR(VLOOKUP($A967,'indicadores propios'!$A$4:$I$2026,'indicadores propios'!F$2,FALSE),0)</f>
        <v>0</v>
      </c>
      <c r="F967" s="3">
        <f>IFERROR(VLOOKUP($A967,'indicadores propios'!$A$4:$I$2026,'indicadores propios'!G$2,FALSE),0)</f>
        <v>0</v>
      </c>
      <c r="G967" s="3">
        <f>IFERROR(VLOOKUP($A967,'indicadores propios'!$A$4:$I$2026,'indicadores propios'!H$2,FALSE),0)</f>
        <v>0</v>
      </c>
      <c r="H967" s="3">
        <f>IFERROR(VLOOKUP($A967,'indicadores propios'!$A$4:$I$2026,'indicadores propios'!I$2,FALSE),0)</f>
        <v>0</v>
      </c>
    </row>
    <row r="968" spans="1:8" x14ac:dyDescent="0.3">
      <c r="A968" s="5">
        <v>262500</v>
      </c>
      <c r="B968" s="4" t="s">
        <v>890</v>
      </c>
      <c r="C968" s="3">
        <f>IFERROR(VLOOKUP($A968,'indicadores propios'!$A$4:$I$2026,'indicadores propios'!D$2,FALSE),0)</f>
        <v>0</v>
      </c>
      <c r="D968" s="3">
        <f>IFERROR(VLOOKUP($A968,'indicadores propios'!$A$4:$I$2026,'indicadores propios'!E$2,FALSE),0)</f>
        <v>0</v>
      </c>
      <c r="E968" s="3">
        <f>IFERROR(VLOOKUP($A968,'indicadores propios'!$A$4:$I$2026,'indicadores propios'!F$2,FALSE),0)</f>
        <v>0</v>
      </c>
      <c r="F968" s="3">
        <f>IFERROR(VLOOKUP($A968,'indicadores propios'!$A$4:$I$2026,'indicadores propios'!G$2,FALSE),0)</f>
        <v>0</v>
      </c>
      <c r="G968" s="3">
        <f>IFERROR(VLOOKUP($A968,'indicadores propios'!$A$4:$I$2026,'indicadores propios'!H$2,FALSE),0)</f>
        <v>54432916.280000001</v>
      </c>
      <c r="H968" s="3">
        <f>IFERROR(VLOOKUP($A968,'indicadores propios'!$A$4:$I$2026,'indicadores propios'!I$2,FALSE),0)</f>
        <v>238579616.83000001</v>
      </c>
    </row>
    <row r="969" spans="1:8" x14ac:dyDescent="0.3">
      <c r="A969" s="5">
        <v>264800</v>
      </c>
      <c r="B969" s="4" t="s">
        <v>889</v>
      </c>
      <c r="C969" s="3">
        <f>IFERROR(VLOOKUP($A969,'indicadores propios'!$A$4:$I$2026,'indicadores propios'!D$2,FALSE),0)</f>
        <v>0</v>
      </c>
      <c r="D969" s="3">
        <f>IFERROR(VLOOKUP($A969,'indicadores propios'!$A$4:$I$2026,'indicadores propios'!E$2,FALSE),0)</f>
        <v>0</v>
      </c>
      <c r="E969" s="3">
        <f>IFERROR(VLOOKUP($A969,'indicadores propios'!$A$4:$I$2026,'indicadores propios'!F$2,FALSE),0)</f>
        <v>0</v>
      </c>
      <c r="F969" s="3">
        <f>IFERROR(VLOOKUP($A969,'indicadores propios'!$A$4:$I$2026,'indicadores propios'!G$2,FALSE),0)</f>
        <v>0</v>
      </c>
      <c r="G969" s="3">
        <f>IFERROR(VLOOKUP($A969,'indicadores propios'!$A$4:$I$2026,'indicadores propios'!H$2,FALSE),0)</f>
        <v>0</v>
      </c>
      <c r="H969" s="3">
        <f>IFERROR(VLOOKUP($A969,'indicadores propios'!$A$4:$I$2026,'indicadores propios'!I$2,FALSE),0)</f>
        <v>0</v>
      </c>
    </row>
    <row r="970" spans="1:8" x14ac:dyDescent="0.3">
      <c r="A970" s="5">
        <v>265000</v>
      </c>
      <c r="B970" s="4" t="s">
        <v>888</v>
      </c>
      <c r="C970" s="3">
        <f>IFERROR(VLOOKUP($A970,'indicadores propios'!$A$4:$I$2026,'indicadores propios'!D$2,FALSE),0)</f>
        <v>0</v>
      </c>
      <c r="D970" s="3">
        <f>IFERROR(VLOOKUP($A970,'indicadores propios'!$A$4:$I$2026,'indicadores propios'!E$2,FALSE),0)</f>
        <v>0</v>
      </c>
      <c r="E970" s="3">
        <f>IFERROR(VLOOKUP($A970,'indicadores propios'!$A$4:$I$2026,'indicadores propios'!F$2,FALSE),0)</f>
        <v>0</v>
      </c>
      <c r="F970" s="3">
        <f>IFERROR(VLOOKUP($A970,'indicadores propios'!$A$4:$I$2026,'indicadores propios'!G$2,FALSE),0)</f>
        <v>0</v>
      </c>
      <c r="G970" s="3">
        <f>IFERROR(VLOOKUP($A970,'indicadores propios'!$A$4:$I$2026,'indicadores propios'!H$2,FALSE),0)</f>
        <v>0</v>
      </c>
      <c r="H970" s="3">
        <f>IFERROR(VLOOKUP($A970,'indicadores propios'!$A$4:$I$2026,'indicadores propios'!I$2,FALSE),0)</f>
        <v>0</v>
      </c>
    </row>
    <row r="971" spans="1:8" x14ac:dyDescent="0.3">
      <c r="A971" s="5">
        <v>265200</v>
      </c>
      <c r="B971" s="4" t="s">
        <v>796</v>
      </c>
      <c r="C971" s="3">
        <f>IFERROR(VLOOKUP($A971,'indicadores propios'!$A$4:$I$2026,'indicadores propios'!D$2,FALSE),0)</f>
        <v>0</v>
      </c>
      <c r="D971" s="3">
        <f>IFERROR(VLOOKUP($A971,'indicadores propios'!$A$4:$I$2026,'indicadores propios'!E$2,FALSE),0)</f>
        <v>0</v>
      </c>
      <c r="E971" s="3">
        <f>IFERROR(VLOOKUP($A971,'indicadores propios'!$A$4:$I$2026,'indicadores propios'!F$2,FALSE),0)</f>
        <v>0</v>
      </c>
      <c r="F971" s="3">
        <f>IFERROR(VLOOKUP($A971,'indicadores propios'!$A$4:$I$2026,'indicadores propios'!G$2,FALSE),0)</f>
        <v>0</v>
      </c>
      <c r="G971" s="3">
        <f>IFERROR(VLOOKUP($A971,'indicadores propios'!$A$4:$I$2026,'indicadores propios'!H$2,FALSE),0)</f>
        <v>0</v>
      </c>
      <c r="H971" s="3">
        <f>IFERROR(VLOOKUP($A971,'indicadores propios'!$A$4:$I$2026,'indicadores propios'!I$2,FALSE),0)</f>
        <v>0</v>
      </c>
    </row>
    <row r="972" spans="1:8" x14ac:dyDescent="0.3">
      <c r="A972" s="5">
        <v>265500</v>
      </c>
      <c r="B972" s="4" t="s">
        <v>887</v>
      </c>
      <c r="C972" s="3">
        <f>IFERROR(VLOOKUP($A972,'indicadores propios'!$A$4:$I$2026,'indicadores propios'!D$2,FALSE),0)</f>
        <v>93761351</v>
      </c>
      <c r="D972" s="3">
        <f>IFERROR(VLOOKUP($A972,'indicadores propios'!$A$4:$I$2026,'indicadores propios'!E$2,FALSE),0)</f>
        <v>108854153</v>
      </c>
      <c r="E972" s="3">
        <f>IFERROR(VLOOKUP($A972,'indicadores propios'!$A$4:$I$2026,'indicadores propios'!F$2,FALSE),0)</f>
        <v>89028646</v>
      </c>
      <c r="F972" s="3">
        <f>IFERROR(VLOOKUP($A972,'indicadores propios'!$A$4:$I$2026,'indicadores propios'!G$2,FALSE),0)</f>
        <v>152223485</v>
      </c>
      <c r="G972" s="3">
        <f>IFERROR(VLOOKUP($A972,'indicadores propios'!$A$4:$I$2026,'indicadores propios'!H$2,FALSE),0)</f>
        <v>171369329</v>
      </c>
      <c r="H972" s="3">
        <f>IFERROR(VLOOKUP($A972,'indicadores propios'!$A$4:$I$2026,'indicadores propios'!I$2,FALSE),0)</f>
        <v>185933893</v>
      </c>
    </row>
    <row r="973" spans="1:8" x14ac:dyDescent="0.3">
      <c r="A973" s="5">
        <v>265800</v>
      </c>
      <c r="B973" s="4" t="s">
        <v>886</v>
      </c>
      <c r="C973" s="3">
        <f>IFERROR(VLOOKUP($A973,'indicadores propios'!$A$4:$I$2026,'indicadores propios'!D$2,FALSE),0)</f>
        <v>0</v>
      </c>
      <c r="D973" s="3">
        <f>IFERROR(VLOOKUP($A973,'indicadores propios'!$A$4:$I$2026,'indicadores propios'!E$2,FALSE),0)</f>
        <v>0</v>
      </c>
      <c r="E973" s="3">
        <f>IFERROR(VLOOKUP($A973,'indicadores propios'!$A$4:$I$2026,'indicadores propios'!F$2,FALSE),0)</f>
        <v>0</v>
      </c>
      <c r="F973" s="3">
        <f>IFERROR(VLOOKUP($A973,'indicadores propios'!$A$4:$I$2026,'indicadores propios'!G$2,FALSE),0)</f>
        <v>0</v>
      </c>
      <c r="G973" s="3">
        <f>IFERROR(VLOOKUP($A973,'indicadores propios'!$A$4:$I$2026,'indicadores propios'!H$2,FALSE),0)</f>
        <v>0</v>
      </c>
      <c r="H973" s="3">
        <f>IFERROR(VLOOKUP($A973,'indicadores propios'!$A$4:$I$2026,'indicadores propios'!I$2,FALSE),0)</f>
        <v>0</v>
      </c>
    </row>
    <row r="974" spans="1:8" x14ac:dyDescent="0.3">
      <c r="A974" s="5">
        <v>266000</v>
      </c>
      <c r="B974" s="4" t="s">
        <v>885</v>
      </c>
      <c r="C974" s="3">
        <f>IFERROR(VLOOKUP($A974,'indicadores propios'!$A$4:$I$2026,'indicadores propios'!D$2,FALSE),0)</f>
        <v>0</v>
      </c>
      <c r="D974" s="3">
        <f>IFERROR(VLOOKUP($A974,'indicadores propios'!$A$4:$I$2026,'indicadores propios'!E$2,FALSE),0)</f>
        <v>0</v>
      </c>
      <c r="E974" s="3">
        <f>IFERROR(VLOOKUP($A974,'indicadores propios'!$A$4:$I$2026,'indicadores propios'!F$2,FALSE),0)</f>
        <v>0</v>
      </c>
      <c r="F974" s="3">
        <f>IFERROR(VLOOKUP($A974,'indicadores propios'!$A$4:$I$2026,'indicadores propios'!G$2,FALSE),0)</f>
        <v>0</v>
      </c>
      <c r="G974" s="3">
        <f>IFERROR(VLOOKUP($A974,'indicadores propios'!$A$4:$I$2026,'indicadores propios'!H$2,FALSE),0)</f>
        <v>0</v>
      </c>
      <c r="H974" s="3">
        <f>IFERROR(VLOOKUP($A974,'indicadores propios'!$A$4:$I$2026,'indicadores propios'!I$2,FALSE),0)</f>
        <v>0</v>
      </c>
    </row>
    <row r="975" spans="1:8" x14ac:dyDescent="0.3">
      <c r="A975" s="5">
        <v>269500</v>
      </c>
      <c r="B975" s="4" t="s">
        <v>884</v>
      </c>
      <c r="C975" s="3">
        <f>IFERROR(VLOOKUP($A975,'indicadores propios'!$A$4:$I$2026,'indicadores propios'!D$2,FALSE),0)</f>
        <v>892444060.29999995</v>
      </c>
      <c r="D975" s="3">
        <f>IFERROR(VLOOKUP($A975,'indicadores propios'!$A$4:$I$2026,'indicadores propios'!E$2,FALSE),0)</f>
        <v>1427514460.3</v>
      </c>
      <c r="E975" s="3">
        <f>IFERROR(VLOOKUP($A975,'indicadores propios'!$A$4:$I$2026,'indicadores propios'!F$2,FALSE),0)</f>
        <v>1992660651</v>
      </c>
      <c r="F975" s="3">
        <f>IFERROR(VLOOKUP($A975,'indicadores propios'!$A$4:$I$2026,'indicadores propios'!G$2,FALSE),0)</f>
        <v>2591277196</v>
      </c>
      <c r="G975" s="3">
        <f>IFERROR(VLOOKUP($A975,'indicadores propios'!$A$4:$I$2026,'indicadores propios'!H$2,FALSE),0)</f>
        <v>3194452655</v>
      </c>
      <c r="H975" s="3">
        <f>IFERROR(VLOOKUP($A975,'indicadores propios'!$A$4:$I$2026,'indicadores propios'!I$2,FALSE),0)</f>
        <v>3292267214</v>
      </c>
    </row>
    <row r="976" spans="1:8" x14ac:dyDescent="0.3">
      <c r="A976" s="5">
        <v>270000</v>
      </c>
      <c r="B976" s="4" t="s">
        <v>883</v>
      </c>
      <c r="C976" s="3">
        <f>IFERROR(VLOOKUP($A976,'indicadores propios'!$A$4:$I$2026,'indicadores propios'!D$2,FALSE),0)</f>
        <v>90530732</v>
      </c>
      <c r="D976" s="3">
        <f>IFERROR(VLOOKUP($A976,'indicadores propios'!$A$4:$I$2026,'indicadores propios'!E$2,FALSE),0)</f>
        <v>109142347</v>
      </c>
      <c r="E976" s="3">
        <f>IFERROR(VLOOKUP($A976,'indicadores propios'!$A$4:$I$2026,'indicadores propios'!F$2,FALSE),0)</f>
        <v>235608600</v>
      </c>
      <c r="F976" s="3">
        <f>IFERROR(VLOOKUP($A976,'indicadores propios'!$A$4:$I$2026,'indicadores propios'!G$2,FALSE),0)</f>
        <v>247483216.66999999</v>
      </c>
      <c r="G976" s="3">
        <f>IFERROR(VLOOKUP($A976,'indicadores propios'!$A$4:$I$2026,'indicadores propios'!H$2,FALSE),0)</f>
        <v>334034934.82999998</v>
      </c>
      <c r="H976" s="3">
        <f>IFERROR(VLOOKUP($A976,'indicadores propios'!$A$4:$I$2026,'indicadores propios'!I$2,FALSE),0)</f>
        <v>259951128.83000001</v>
      </c>
    </row>
    <row r="977" spans="1:8" x14ac:dyDescent="0.3">
      <c r="A977" s="5">
        <v>270500</v>
      </c>
      <c r="B977" s="4" t="s">
        <v>882</v>
      </c>
      <c r="C977" s="3">
        <f>IFERROR(VLOOKUP($A977,'indicadores propios'!$A$4:$I$2026,'indicadores propios'!D$2,FALSE),0)</f>
        <v>0</v>
      </c>
      <c r="D977" s="3">
        <f>IFERROR(VLOOKUP($A977,'indicadores propios'!$A$4:$I$2026,'indicadores propios'!E$2,FALSE),0)</f>
        <v>0</v>
      </c>
      <c r="E977" s="3">
        <f>IFERROR(VLOOKUP($A977,'indicadores propios'!$A$4:$I$2026,'indicadores propios'!F$2,FALSE),0)</f>
        <v>0</v>
      </c>
      <c r="F977" s="3">
        <f>IFERROR(VLOOKUP($A977,'indicadores propios'!$A$4:$I$2026,'indicadores propios'!G$2,FALSE),0)</f>
        <v>0</v>
      </c>
      <c r="G977" s="3">
        <f>IFERROR(VLOOKUP($A977,'indicadores propios'!$A$4:$I$2026,'indicadores propios'!H$2,FALSE),0)</f>
        <v>0</v>
      </c>
      <c r="H977" s="3">
        <f>IFERROR(VLOOKUP($A977,'indicadores propios'!$A$4:$I$2026,'indicadores propios'!I$2,FALSE),0)</f>
        <v>0</v>
      </c>
    </row>
    <row r="978" spans="1:8" x14ac:dyDescent="0.3">
      <c r="A978" s="5">
        <v>270505</v>
      </c>
      <c r="B978" s="4" t="s">
        <v>881</v>
      </c>
      <c r="C978" s="3">
        <f>IFERROR(VLOOKUP($A978,'indicadores propios'!$A$4:$I$2026,'indicadores propios'!D$2,FALSE),0)</f>
        <v>0</v>
      </c>
      <c r="D978" s="3">
        <f>IFERROR(VLOOKUP($A978,'indicadores propios'!$A$4:$I$2026,'indicadores propios'!E$2,FALSE),0)</f>
        <v>0</v>
      </c>
      <c r="E978" s="3">
        <f>IFERROR(VLOOKUP($A978,'indicadores propios'!$A$4:$I$2026,'indicadores propios'!F$2,FALSE),0)</f>
        <v>0</v>
      </c>
      <c r="F978" s="3">
        <f>IFERROR(VLOOKUP($A978,'indicadores propios'!$A$4:$I$2026,'indicadores propios'!G$2,FALSE),0)</f>
        <v>0</v>
      </c>
      <c r="G978" s="3">
        <f>IFERROR(VLOOKUP($A978,'indicadores propios'!$A$4:$I$2026,'indicadores propios'!H$2,FALSE),0)</f>
        <v>0</v>
      </c>
      <c r="H978" s="3">
        <f>IFERROR(VLOOKUP($A978,'indicadores propios'!$A$4:$I$2026,'indicadores propios'!I$2,FALSE),0)</f>
        <v>0</v>
      </c>
    </row>
    <row r="979" spans="1:8" x14ac:dyDescent="0.3">
      <c r="A979" s="5">
        <v>270510</v>
      </c>
      <c r="B979" s="4" t="s">
        <v>880</v>
      </c>
      <c r="C979" s="3">
        <f>IFERROR(VLOOKUP($A979,'indicadores propios'!$A$4:$I$2026,'indicadores propios'!D$2,FALSE),0)</f>
        <v>0</v>
      </c>
      <c r="D979" s="3">
        <f>IFERROR(VLOOKUP($A979,'indicadores propios'!$A$4:$I$2026,'indicadores propios'!E$2,FALSE),0)</f>
        <v>0</v>
      </c>
      <c r="E979" s="3">
        <f>IFERROR(VLOOKUP($A979,'indicadores propios'!$A$4:$I$2026,'indicadores propios'!F$2,FALSE),0)</f>
        <v>0</v>
      </c>
      <c r="F979" s="3">
        <f>IFERROR(VLOOKUP($A979,'indicadores propios'!$A$4:$I$2026,'indicadores propios'!G$2,FALSE),0)</f>
        <v>0</v>
      </c>
      <c r="G979" s="3">
        <f>IFERROR(VLOOKUP($A979,'indicadores propios'!$A$4:$I$2026,'indicadores propios'!H$2,FALSE),0)</f>
        <v>0</v>
      </c>
      <c r="H979" s="3">
        <f>IFERROR(VLOOKUP($A979,'indicadores propios'!$A$4:$I$2026,'indicadores propios'!I$2,FALSE),0)</f>
        <v>0</v>
      </c>
    </row>
    <row r="980" spans="1:8" x14ac:dyDescent="0.3">
      <c r="A980" s="5">
        <v>270525</v>
      </c>
      <c r="B980" s="4" t="s">
        <v>879</v>
      </c>
      <c r="C980" s="3">
        <f>IFERROR(VLOOKUP($A980,'indicadores propios'!$A$4:$I$2026,'indicadores propios'!D$2,FALSE),0)</f>
        <v>0</v>
      </c>
      <c r="D980" s="3">
        <f>IFERROR(VLOOKUP($A980,'indicadores propios'!$A$4:$I$2026,'indicadores propios'!E$2,FALSE),0)</f>
        <v>0</v>
      </c>
      <c r="E980" s="3">
        <f>IFERROR(VLOOKUP($A980,'indicadores propios'!$A$4:$I$2026,'indicadores propios'!F$2,FALSE),0)</f>
        <v>0</v>
      </c>
      <c r="F980" s="3">
        <f>IFERROR(VLOOKUP($A980,'indicadores propios'!$A$4:$I$2026,'indicadores propios'!G$2,FALSE),0)</f>
        <v>0</v>
      </c>
      <c r="G980" s="3">
        <f>IFERROR(VLOOKUP($A980,'indicadores propios'!$A$4:$I$2026,'indicadores propios'!H$2,FALSE),0)</f>
        <v>0</v>
      </c>
      <c r="H980" s="3">
        <f>IFERROR(VLOOKUP($A980,'indicadores propios'!$A$4:$I$2026,'indicadores propios'!I$2,FALSE),0)</f>
        <v>0</v>
      </c>
    </row>
    <row r="981" spans="1:8" x14ac:dyDescent="0.3">
      <c r="A981" s="5">
        <v>270530</v>
      </c>
      <c r="B981" s="4" t="s">
        <v>878</v>
      </c>
      <c r="C981" s="3">
        <f>IFERROR(VLOOKUP($A981,'indicadores propios'!$A$4:$I$2026,'indicadores propios'!D$2,FALSE),0)</f>
        <v>0</v>
      </c>
      <c r="D981" s="3">
        <f>IFERROR(VLOOKUP($A981,'indicadores propios'!$A$4:$I$2026,'indicadores propios'!E$2,FALSE),0)</f>
        <v>0</v>
      </c>
      <c r="E981" s="3">
        <f>IFERROR(VLOOKUP($A981,'indicadores propios'!$A$4:$I$2026,'indicadores propios'!F$2,FALSE),0)</f>
        <v>0</v>
      </c>
      <c r="F981" s="3">
        <f>IFERROR(VLOOKUP($A981,'indicadores propios'!$A$4:$I$2026,'indicadores propios'!G$2,FALSE),0)</f>
        <v>0</v>
      </c>
      <c r="G981" s="3">
        <f>IFERROR(VLOOKUP($A981,'indicadores propios'!$A$4:$I$2026,'indicadores propios'!H$2,FALSE),0)</f>
        <v>0</v>
      </c>
      <c r="H981" s="3">
        <f>IFERROR(VLOOKUP($A981,'indicadores propios'!$A$4:$I$2026,'indicadores propios'!I$2,FALSE),0)</f>
        <v>0</v>
      </c>
    </row>
    <row r="982" spans="1:8" x14ac:dyDescent="0.3">
      <c r="A982" s="5">
        <v>270535</v>
      </c>
      <c r="B982" s="4" t="s">
        <v>877</v>
      </c>
      <c r="C982" s="3">
        <f>IFERROR(VLOOKUP($A982,'indicadores propios'!$A$4:$I$2026,'indicadores propios'!D$2,FALSE),0)</f>
        <v>0</v>
      </c>
      <c r="D982" s="3">
        <f>IFERROR(VLOOKUP($A982,'indicadores propios'!$A$4:$I$2026,'indicadores propios'!E$2,FALSE),0)</f>
        <v>0</v>
      </c>
      <c r="E982" s="3">
        <f>IFERROR(VLOOKUP($A982,'indicadores propios'!$A$4:$I$2026,'indicadores propios'!F$2,FALSE),0)</f>
        <v>0</v>
      </c>
      <c r="F982" s="3">
        <f>IFERROR(VLOOKUP($A982,'indicadores propios'!$A$4:$I$2026,'indicadores propios'!G$2,FALSE),0)</f>
        <v>0</v>
      </c>
      <c r="G982" s="3">
        <f>IFERROR(VLOOKUP($A982,'indicadores propios'!$A$4:$I$2026,'indicadores propios'!H$2,FALSE),0)</f>
        <v>0</v>
      </c>
      <c r="H982" s="3">
        <f>IFERROR(VLOOKUP($A982,'indicadores propios'!$A$4:$I$2026,'indicadores propios'!I$2,FALSE),0)</f>
        <v>0</v>
      </c>
    </row>
    <row r="983" spans="1:8" x14ac:dyDescent="0.3">
      <c r="A983" s="5">
        <v>270540</v>
      </c>
      <c r="B983" s="4" t="s">
        <v>876</v>
      </c>
      <c r="C983" s="3">
        <f>IFERROR(VLOOKUP($A983,'indicadores propios'!$A$4:$I$2026,'indicadores propios'!D$2,FALSE),0)</f>
        <v>0</v>
      </c>
      <c r="D983" s="3">
        <f>IFERROR(VLOOKUP($A983,'indicadores propios'!$A$4:$I$2026,'indicadores propios'!E$2,FALSE),0)</f>
        <v>0</v>
      </c>
      <c r="E983" s="3">
        <f>IFERROR(VLOOKUP($A983,'indicadores propios'!$A$4:$I$2026,'indicadores propios'!F$2,FALSE),0)</f>
        <v>0</v>
      </c>
      <c r="F983" s="3">
        <f>IFERROR(VLOOKUP($A983,'indicadores propios'!$A$4:$I$2026,'indicadores propios'!G$2,FALSE),0)</f>
        <v>0</v>
      </c>
      <c r="G983" s="3">
        <f>IFERROR(VLOOKUP($A983,'indicadores propios'!$A$4:$I$2026,'indicadores propios'!H$2,FALSE),0)</f>
        <v>0</v>
      </c>
      <c r="H983" s="3">
        <f>IFERROR(VLOOKUP($A983,'indicadores propios'!$A$4:$I$2026,'indicadores propios'!I$2,FALSE),0)</f>
        <v>0</v>
      </c>
    </row>
    <row r="984" spans="1:8" x14ac:dyDescent="0.3">
      <c r="A984" s="5">
        <v>270545</v>
      </c>
      <c r="B984" s="4" t="s">
        <v>875</v>
      </c>
      <c r="C984" s="3">
        <f>IFERROR(VLOOKUP($A984,'indicadores propios'!$A$4:$I$2026,'indicadores propios'!D$2,FALSE),0)</f>
        <v>0</v>
      </c>
      <c r="D984" s="3">
        <f>IFERROR(VLOOKUP($A984,'indicadores propios'!$A$4:$I$2026,'indicadores propios'!E$2,FALSE),0)</f>
        <v>0</v>
      </c>
      <c r="E984" s="3">
        <f>IFERROR(VLOOKUP($A984,'indicadores propios'!$A$4:$I$2026,'indicadores propios'!F$2,FALSE),0)</f>
        <v>0</v>
      </c>
      <c r="F984" s="3">
        <f>IFERROR(VLOOKUP($A984,'indicadores propios'!$A$4:$I$2026,'indicadores propios'!G$2,FALSE),0)</f>
        <v>0</v>
      </c>
      <c r="G984" s="3">
        <f>IFERROR(VLOOKUP($A984,'indicadores propios'!$A$4:$I$2026,'indicadores propios'!H$2,FALSE),0)</f>
        <v>0</v>
      </c>
      <c r="H984" s="3">
        <f>IFERROR(VLOOKUP($A984,'indicadores propios'!$A$4:$I$2026,'indicadores propios'!I$2,FALSE),0)</f>
        <v>0</v>
      </c>
    </row>
    <row r="985" spans="1:8" x14ac:dyDescent="0.3">
      <c r="A985" s="5">
        <v>270550</v>
      </c>
      <c r="B985" s="4" t="s">
        <v>874</v>
      </c>
      <c r="C985" s="3">
        <f>IFERROR(VLOOKUP($A985,'indicadores propios'!$A$4:$I$2026,'indicadores propios'!D$2,FALSE),0)</f>
        <v>0</v>
      </c>
      <c r="D985" s="3">
        <f>IFERROR(VLOOKUP($A985,'indicadores propios'!$A$4:$I$2026,'indicadores propios'!E$2,FALSE),0)</f>
        <v>0</v>
      </c>
      <c r="E985" s="3">
        <f>IFERROR(VLOOKUP($A985,'indicadores propios'!$A$4:$I$2026,'indicadores propios'!F$2,FALSE),0)</f>
        <v>0</v>
      </c>
      <c r="F985" s="3">
        <f>IFERROR(VLOOKUP($A985,'indicadores propios'!$A$4:$I$2026,'indicadores propios'!G$2,FALSE),0)</f>
        <v>0</v>
      </c>
      <c r="G985" s="3">
        <f>IFERROR(VLOOKUP($A985,'indicadores propios'!$A$4:$I$2026,'indicadores propios'!H$2,FALSE),0)</f>
        <v>0</v>
      </c>
      <c r="H985" s="3">
        <f>IFERROR(VLOOKUP($A985,'indicadores propios'!$A$4:$I$2026,'indicadores propios'!I$2,FALSE),0)</f>
        <v>0</v>
      </c>
    </row>
    <row r="986" spans="1:8" x14ac:dyDescent="0.3">
      <c r="A986" s="5">
        <v>270595</v>
      </c>
      <c r="B986" s="4" t="s">
        <v>873</v>
      </c>
      <c r="C986" s="3">
        <f>IFERROR(VLOOKUP($A986,'indicadores propios'!$A$4:$I$2026,'indicadores propios'!D$2,FALSE),0)</f>
        <v>0</v>
      </c>
      <c r="D986" s="3">
        <f>IFERROR(VLOOKUP($A986,'indicadores propios'!$A$4:$I$2026,'indicadores propios'!E$2,FALSE),0)</f>
        <v>0</v>
      </c>
      <c r="E986" s="3">
        <f>IFERROR(VLOOKUP($A986,'indicadores propios'!$A$4:$I$2026,'indicadores propios'!F$2,FALSE),0)</f>
        <v>0</v>
      </c>
      <c r="F986" s="3">
        <f>IFERROR(VLOOKUP($A986,'indicadores propios'!$A$4:$I$2026,'indicadores propios'!G$2,FALSE),0)</f>
        <v>0</v>
      </c>
      <c r="G986" s="3">
        <f>IFERROR(VLOOKUP($A986,'indicadores propios'!$A$4:$I$2026,'indicadores propios'!H$2,FALSE),0)</f>
        <v>0</v>
      </c>
      <c r="H986" s="3">
        <f>IFERROR(VLOOKUP($A986,'indicadores propios'!$A$4:$I$2026,'indicadores propios'!I$2,FALSE),0)</f>
        <v>0</v>
      </c>
    </row>
    <row r="987" spans="1:8" x14ac:dyDescent="0.3">
      <c r="A987" s="5">
        <v>271000</v>
      </c>
      <c r="B987" s="4" t="s">
        <v>872</v>
      </c>
      <c r="C987" s="3">
        <f>IFERROR(VLOOKUP($A987,'indicadores propios'!$A$4:$I$2026,'indicadores propios'!D$2,FALSE),0)</f>
        <v>29945658</v>
      </c>
      <c r="D987" s="3">
        <f>IFERROR(VLOOKUP($A987,'indicadores propios'!$A$4:$I$2026,'indicadores propios'!E$2,FALSE),0)</f>
        <v>40901856</v>
      </c>
      <c r="E987" s="3">
        <f>IFERROR(VLOOKUP($A987,'indicadores propios'!$A$4:$I$2026,'indicadores propios'!F$2,FALSE),0)</f>
        <v>48373327</v>
      </c>
      <c r="F987" s="3">
        <f>IFERROR(VLOOKUP($A987,'indicadores propios'!$A$4:$I$2026,'indicadores propios'!G$2,FALSE),0)</f>
        <v>56803959</v>
      </c>
      <c r="G987" s="3">
        <f>IFERROR(VLOOKUP($A987,'indicadores propios'!$A$4:$I$2026,'indicadores propios'!H$2,FALSE),0)</f>
        <v>50071189</v>
      </c>
      <c r="H987" s="3">
        <f>IFERROR(VLOOKUP($A987,'indicadores propios'!$A$4:$I$2026,'indicadores propios'!I$2,FALSE),0)</f>
        <v>45685720</v>
      </c>
    </row>
    <row r="988" spans="1:8" x14ac:dyDescent="0.3">
      <c r="A988" s="5">
        <v>271005</v>
      </c>
      <c r="B988" s="4" t="s">
        <v>871</v>
      </c>
      <c r="C988" s="3">
        <f>IFERROR(VLOOKUP($A988,'indicadores propios'!$A$4:$I$2026,'indicadores propios'!D$2,FALSE),0)</f>
        <v>29945658</v>
      </c>
      <c r="D988" s="3">
        <f>IFERROR(VLOOKUP($A988,'indicadores propios'!$A$4:$I$2026,'indicadores propios'!E$2,FALSE),0)</f>
        <v>40901856</v>
      </c>
      <c r="E988" s="3">
        <f>IFERROR(VLOOKUP($A988,'indicadores propios'!$A$4:$I$2026,'indicadores propios'!F$2,FALSE),0)</f>
        <v>48373327</v>
      </c>
      <c r="F988" s="3">
        <f>IFERROR(VLOOKUP($A988,'indicadores propios'!$A$4:$I$2026,'indicadores propios'!G$2,FALSE),0)</f>
        <v>56803959</v>
      </c>
      <c r="G988" s="3">
        <f>IFERROR(VLOOKUP($A988,'indicadores propios'!$A$4:$I$2026,'indicadores propios'!H$2,FALSE),0)</f>
        <v>50071189</v>
      </c>
      <c r="H988" s="3">
        <f>IFERROR(VLOOKUP($A988,'indicadores propios'!$A$4:$I$2026,'indicadores propios'!I$2,FALSE),0)</f>
        <v>45685720</v>
      </c>
    </row>
    <row r="989" spans="1:8" x14ac:dyDescent="0.3">
      <c r="A989" s="5">
        <v>271020</v>
      </c>
      <c r="B989" s="4" t="s">
        <v>870</v>
      </c>
      <c r="C989" s="3">
        <f>IFERROR(VLOOKUP($A989,'indicadores propios'!$A$4:$I$2026,'indicadores propios'!D$2,FALSE),0)</f>
        <v>0</v>
      </c>
      <c r="D989" s="3">
        <f>IFERROR(VLOOKUP($A989,'indicadores propios'!$A$4:$I$2026,'indicadores propios'!E$2,FALSE),0)</f>
        <v>0</v>
      </c>
      <c r="E989" s="3">
        <f>IFERROR(VLOOKUP($A989,'indicadores propios'!$A$4:$I$2026,'indicadores propios'!F$2,FALSE),0)</f>
        <v>0</v>
      </c>
      <c r="F989" s="3">
        <f>IFERROR(VLOOKUP($A989,'indicadores propios'!$A$4:$I$2026,'indicadores propios'!G$2,FALSE),0)</f>
        <v>0</v>
      </c>
      <c r="G989" s="3">
        <f>IFERROR(VLOOKUP($A989,'indicadores propios'!$A$4:$I$2026,'indicadores propios'!H$2,FALSE),0)</f>
        <v>0</v>
      </c>
      <c r="H989" s="3">
        <f>IFERROR(VLOOKUP($A989,'indicadores propios'!$A$4:$I$2026,'indicadores propios'!I$2,FALSE),0)</f>
        <v>0</v>
      </c>
    </row>
    <row r="990" spans="1:8" x14ac:dyDescent="0.3">
      <c r="A990" s="5">
        <v>271500</v>
      </c>
      <c r="B990" s="4" t="s">
        <v>869</v>
      </c>
      <c r="C990" s="3">
        <f>IFERROR(VLOOKUP($A990,'indicadores propios'!$A$4:$I$2026,'indicadores propios'!D$2,FALSE),0)</f>
        <v>0</v>
      </c>
      <c r="D990" s="3">
        <f>IFERROR(VLOOKUP($A990,'indicadores propios'!$A$4:$I$2026,'indicadores propios'!E$2,FALSE),0)</f>
        <v>0</v>
      </c>
      <c r="E990" s="3">
        <f>IFERROR(VLOOKUP($A990,'indicadores propios'!$A$4:$I$2026,'indicadores propios'!F$2,FALSE),0)</f>
        <v>0</v>
      </c>
      <c r="F990" s="3">
        <f>IFERROR(VLOOKUP($A990,'indicadores propios'!$A$4:$I$2026,'indicadores propios'!G$2,FALSE),0)</f>
        <v>0</v>
      </c>
      <c r="G990" s="3">
        <f>IFERROR(VLOOKUP($A990,'indicadores propios'!$A$4:$I$2026,'indicadores propios'!H$2,FALSE),0)</f>
        <v>0</v>
      </c>
      <c r="H990" s="3">
        <f>IFERROR(VLOOKUP($A990,'indicadores propios'!$A$4:$I$2026,'indicadores propios'!I$2,FALSE),0)</f>
        <v>0</v>
      </c>
    </row>
    <row r="991" spans="1:8" x14ac:dyDescent="0.3">
      <c r="A991" s="5">
        <v>271510</v>
      </c>
      <c r="B991" s="4" t="s">
        <v>651</v>
      </c>
      <c r="C991" s="3">
        <f>IFERROR(VLOOKUP($A991,'indicadores propios'!$A$4:$I$2026,'indicadores propios'!D$2,FALSE),0)</f>
        <v>0</v>
      </c>
      <c r="D991" s="3">
        <f>IFERROR(VLOOKUP($A991,'indicadores propios'!$A$4:$I$2026,'indicadores propios'!E$2,FALSE),0)</f>
        <v>0</v>
      </c>
      <c r="E991" s="3">
        <f>IFERROR(VLOOKUP($A991,'indicadores propios'!$A$4:$I$2026,'indicadores propios'!F$2,FALSE),0)</f>
        <v>0</v>
      </c>
      <c r="F991" s="3">
        <f>IFERROR(VLOOKUP($A991,'indicadores propios'!$A$4:$I$2026,'indicadores propios'!G$2,FALSE),0)</f>
        <v>0</v>
      </c>
      <c r="G991" s="3">
        <f>IFERROR(VLOOKUP($A991,'indicadores propios'!$A$4:$I$2026,'indicadores propios'!H$2,FALSE),0)</f>
        <v>0</v>
      </c>
      <c r="H991" s="3">
        <f>IFERROR(VLOOKUP($A991,'indicadores propios'!$A$4:$I$2026,'indicadores propios'!I$2,FALSE),0)</f>
        <v>0</v>
      </c>
    </row>
    <row r="992" spans="1:8" x14ac:dyDescent="0.3">
      <c r="A992" s="5">
        <v>271515</v>
      </c>
      <c r="B992" s="4" t="s">
        <v>650</v>
      </c>
      <c r="C992" s="3">
        <f>IFERROR(VLOOKUP($A992,'indicadores propios'!$A$4:$I$2026,'indicadores propios'!D$2,FALSE),0)</f>
        <v>0</v>
      </c>
      <c r="D992" s="3">
        <f>IFERROR(VLOOKUP($A992,'indicadores propios'!$A$4:$I$2026,'indicadores propios'!E$2,FALSE),0)</f>
        <v>0</v>
      </c>
      <c r="E992" s="3">
        <f>IFERROR(VLOOKUP($A992,'indicadores propios'!$A$4:$I$2026,'indicadores propios'!F$2,FALSE),0)</f>
        <v>0</v>
      </c>
      <c r="F992" s="3">
        <f>IFERROR(VLOOKUP($A992,'indicadores propios'!$A$4:$I$2026,'indicadores propios'!G$2,FALSE),0)</f>
        <v>0</v>
      </c>
      <c r="G992" s="3">
        <f>IFERROR(VLOOKUP($A992,'indicadores propios'!$A$4:$I$2026,'indicadores propios'!H$2,FALSE),0)</f>
        <v>0</v>
      </c>
      <c r="H992" s="3">
        <f>IFERROR(VLOOKUP($A992,'indicadores propios'!$A$4:$I$2026,'indicadores propios'!I$2,FALSE),0)</f>
        <v>0</v>
      </c>
    </row>
    <row r="993" spans="1:8" x14ac:dyDescent="0.3">
      <c r="A993" s="5">
        <v>271520</v>
      </c>
      <c r="B993" s="4" t="s">
        <v>649</v>
      </c>
      <c r="C993" s="3">
        <f>IFERROR(VLOOKUP($A993,'indicadores propios'!$A$4:$I$2026,'indicadores propios'!D$2,FALSE),0)</f>
        <v>0</v>
      </c>
      <c r="D993" s="3">
        <f>IFERROR(VLOOKUP($A993,'indicadores propios'!$A$4:$I$2026,'indicadores propios'!E$2,FALSE),0)</f>
        <v>0</v>
      </c>
      <c r="E993" s="3">
        <f>IFERROR(VLOOKUP($A993,'indicadores propios'!$A$4:$I$2026,'indicadores propios'!F$2,FALSE),0)</f>
        <v>0</v>
      </c>
      <c r="F993" s="3">
        <f>IFERROR(VLOOKUP($A993,'indicadores propios'!$A$4:$I$2026,'indicadores propios'!G$2,FALSE),0)</f>
        <v>0</v>
      </c>
      <c r="G993" s="3">
        <f>IFERROR(VLOOKUP($A993,'indicadores propios'!$A$4:$I$2026,'indicadores propios'!H$2,FALSE),0)</f>
        <v>0</v>
      </c>
      <c r="H993" s="3">
        <f>IFERROR(VLOOKUP($A993,'indicadores propios'!$A$4:$I$2026,'indicadores propios'!I$2,FALSE),0)</f>
        <v>0</v>
      </c>
    </row>
    <row r="994" spans="1:8" x14ac:dyDescent="0.3">
      <c r="A994" s="5">
        <v>271525</v>
      </c>
      <c r="B994" s="4" t="s">
        <v>648</v>
      </c>
      <c r="C994" s="3">
        <f>IFERROR(VLOOKUP($A994,'indicadores propios'!$A$4:$I$2026,'indicadores propios'!D$2,FALSE),0)</f>
        <v>0</v>
      </c>
      <c r="D994" s="3">
        <f>IFERROR(VLOOKUP($A994,'indicadores propios'!$A$4:$I$2026,'indicadores propios'!E$2,FALSE),0)</f>
        <v>0</v>
      </c>
      <c r="E994" s="3">
        <f>IFERROR(VLOOKUP($A994,'indicadores propios'!$A$4:$I$2026,'indicadores propios'!F$2,FALSE),0)</f>
        <v>0</v>
      </c>
      <c r="F994" s="3">
        <f>IFERROR(VLOOKUP($A994,'indicadores propios'!$A$4:$I$2026,'indicadores propios'!G$2,FALSE),0)</f>
        <v>0</v>
      </c>
      <c r="G994" s="3">
        <f>IFERROR(VLOOKUP($A994,'indicadores propios'!$A$4:$I$2026,'indicadores propios'!H$2,FALSE),0)</f>
        <v>0</v>
      </c>
      <c r="H994" s="3">
        <f>IFERROR(VLOOKUP($A994,'indicadores propios'!$A$4:$I$2026,'indicadores propios'!I$2,FALSE),0)</f>
        <v>0</v>
      </c>
    </row>
    <row r="995" spans="1:8" x14ac:dyDescent="0.3">
      <c r="A995" s="5">
        <v>271530</v>
      </c>
      <c r="B995" s="4" t="s">
        <v>647</v>
      </c>
      <c r="C995" s="3">
        <f>IFERROR(VLOOKUP($A995,'indicadores propios'!$A$4:$I$2026,'indicadores propios'!D$2,FALSE),0)</f>
        <v>0</v>
      </c>
      <c r="D995" s="3">
        <f>IFERROR(VLOOKUP($A995,'indicadores propios'!$A$4:$I$2026,'indicadores propios'!E$2,FALSE),0)</f>
        <v>0</v>
      </c>
      <c r="E995" s="3">
        <f>IFERROR(VLOOKUP($A995,'indicadores propios'!$A$4:$I$2026,'indicadores propios'!F$2,FALSE),0)</f>
        <v>0</v>
      </c>
      <c r="F995" s="3">
        <f>IFERROR(VLOOKUP($A995,'indicadores propios'!$A$4:$I$2026,'indicadores propios'!G$2,FALSE),0)</f>
        <v>0</v>
      </c>
      <c r="G995" s="3">
        <f>IFERROR(VLOOKUP($A995,'indicadores propios'!$A$4:$I$2026,'indicadores propios'!H$2,FALSE),0)</f>
        <v>0</v>
      </c>
      <c r="H995" s="3">
        <f>IFERROR(VLOOKUP($A995,'indicadores propios'!$A$4:$I$2026,'indicadores propios'!I$2,FALSE),0)</f>
        <v>0</v>
      </c>
    </row>
    <row r="996" spans="1:8" x14ac:dyDescent="0.3">
      <c r="A996" s="5">
        <v>271535</v>
      </c>
      <c r="B996" s="4" t="s">
        <v>646</v>
      </c>
      <c r="C996" s="3">
        <f>IFERROR(VLOOKUP($A996,'indicadores propios'!$A$4:$I$2026,'indicadores propios'!D$2,FALSE),0)</f>
        <v>0</v>
      </c>
      <c r="D996" s="3">
        <f>IFERROR(VLOOKUP($A996,'indicadores propios'!$A$4:$I$2026,'indicadores propios'!E$2,FALSE),0)</f>
        <v>0</v>
      </c>
      <c r="E996" s="3">
        <f>IFERROR(VLOOKUP($A996,'indicadores propios'!$A$4:$I$2026,'indicadores propios'!F$2,FALSE),0)</f>
        <v>0</v>
      </c>
      <c r="F996" s="3">
        <f>IFERROR(VLOOKUP($A996,'indicadores propios'!$A$4:$I$2026,'indicadores propios'!G$2,FALSE),0)</f>
        <v>0</v>
      </c>
      <c r="G996" s="3">
        <f>IFERROR(VLOOKUP($A996,'indicadores propios'!$A$4:$I$2026,'indicadores propios'!H$2,FALSE),0)</f>
        <v>0</v>
      </c>
      <c r="H996" s="3">
        <f>IFERROR(VLOOKUP($A996,'indicadores propios'!$A$4:$I$2026,'indicadores propios'!I$2,FALSE),0)</f>
        <v>0</v>
      </c>
    </row>
    <row r="997" spans="1:8" x14ac:dyDescent="0.3">
      <c r="A997" s="5">
        <v>271540</v>
      </c>
      <c r="B997" s="4" t="s">
        <v>645</v>
      </c>
      <c r="C997" s="3">
        <f>IFERROR(VLOOKUP($A997,'indicadores propios'!$A$4:$I$2026,'indicadores propios'!D$2,FALSE),0)</f>
        <v>0</v>
      </c>
      <c r="D997" s="3">
        <f>IFERROR(VLOOKUP($A997,'indicadores propios'!$A$4:$I$2026,'indicadores propios'!E$2,FALSE),0)</f>
        <v>0</v>
      </c>
      <c r="E997" s="3">
        <f>IFERROR(VLOOKUP($A997,'indicadores propios'!$A$4:$I$2026,'indicadores propios'!F$2,FALSE),0)</f>
        <v>0</v>
      </c>
      <c r="F997" s="3">
        <f>IFERROR(VLOOKUP($A997,'indicadores propios'!$A$4:$I$2026,'indicadores propios'!G$2,FALSE),0)</f>
        <v>0</v>
      </c>
      <c r="G997" s="3">
        <f>IFERROR(VLOOKUP($A997,'indicadores propios'!$A$4:$I$2026,'indicadores propios'!H$2,FALSE),0)</f>
        <v>0</v>
      </c>
      <c r="H997" s="3">
        <f>IFERROR(VLOOKUP($A997,'indicadores propios'!$A$4:$I$2026,'indicadores propios'!I$2,FALSE),0)</f>
        <v>0</v>
      </c>
    </row>
    <row r="998" spans="1:8" x14ac:dyDescent="0.3">
      <c r="A998" s="5">
        <v>271545</v>
      </c>
      <c r="B998" s="4" t="s">
        <v>644</v>
      </c>
      <c r="C998" s="3">
        <f>IFERROR(VLOOKUP($A998,'indicadores propios'!$A$4:$I$2026,'indicadores propios'!D$2,FALSE),0)</f>
        <v>0</v>
      </c>
      <c r="D998" s="3">
        <f>IFERROR(VLOOKUP($A998,'indicadores propios'!$A$4:$I$2026,'indicadores propios'!E$2,FALSE),0)</f>
        <v>0</v>
      </c>
      <c r="E998" s="3">
        <f>IFERROR(VLOOKUP($A998,'indicadores propios'!$A$4:$I$2026,'indicadores propios'!F$2,FALSE),0)</f>
        <v>0</v>
      </c>
      <c r="F998" s="3">
        <f>IFERROR(VLOOKUP($A998,'indicadores propios'!$A$4:$I$2026,'indicadores propios'!G$2,FALSE),0)</f>
        <v>0</v>
      </c>
      <c r="G998" s="3">
        <f>IFERROR(VLOOKUP($A998,'indicadores propios'!$A$4:$I$2026,'indicadores propios'!H$2,FALSE),0)</f>
        <v>0</v>
      </c>
      <c r="H998" s="3">
        <f>IFERROR(VLOOKUP($A998,'indicadores propios'!$A$4:$I$2026,'indicadores propios'!I$2,FALSE),0)</f>
        <v>0</v>
      </c>
    </row>
    <row r="999" spans="1:8" x14ac:dyDescent="0.3">
      <c r="A999" s="5">
        <v>271595</v>
      </c>
      <c r="B999" s="4" t="s">
        <v>514</v>
      </c>
      <c r="C999" s="3">
        <f>IFERROR(VLOOKUP($A999,'indicadores propios'!$A$4:$I$2026,'indicadores propios'!D$2,FALSE),0)</f>
        <v>0</v>
      </c>
      <c r="D999" s="3">
        <f>IFERROR(VLOOKUP($A999,'indicadores propios'!$A$4:$I$2026,'indicadores propios'!E$2,FALSE),0)</f>
        <v>0</v>
      </c>
      <c r="E999" s="3">
        <f>IFERROR(VLOOKUP($A999,'indicadores propios'!$A$4:$I$2026,'indicadores propios'!F$2,FALSE),0)</f>
        <v>0</v>
      </c>
      <c r="F999" s="3">
        <f>IFERROR(VLOOKUP($A999,'indicadores propios'!$A$4:$I$2026,'indicadores propios'!G$2,FALSE),0)</f>
        <v>0</v>
      </c>
      <c r="G999" s="3">
        <f>IFERROR(VLOOKUP($A999,'indicadores propios'!$A$4:$I$2026,'indicadores propios'!H$2,FALSE),0)</f>
        <v>0</v>
      </c>
      <c r="H999" s="3">
        <f>IFERROR(VLOOKUP($A999,'indicadores propios'!$A$4:$I$2026,'indicadores propios'!I$2,FALSE),0)</f>
        <v>0</v>
      </c>
    </row>
    <row r="1000" spans="1:8" x14ac:dyDescent="0.3">
      <c r="A1000" s="5">
        <v>272000</v>
      </c>
      <c r="B1000" s="4" t="s">
        <v>868</v>
      </c>
      <c r="C1000" s="3">
        <f>IFERROR(VLOOKUP($A1000,'indicadores propios'!$A$4:$I$2026,'indicadores propios'!D$2,FALSE),0)</f>
        <v>60292255</v>
      </c>
      <c r="D1000" s="3">
        <f>IFERROR(VLOOKUP($A1000,'indicadores propios'!$A$4:$I$2026,'indicadores propios'!E$2,FALSE),0)</f>
        <v>68237672</v>
      </c>
      <c r="E1000" s="3">
        <f>IFERROR(VLOOKUP($A1000,'indicadores propios'!$A$4:$I$2026,'indicadores propios'!F$2,FALSE),0)</f>
        <v>149808485</v>
      </c>
      <c r="F1000" s="3">
        <f>IFERROR(VLOOKUP($A1000,'indicadores propios'!$A$4:$I$2026,'indicadores propios'!G$2,FALSE),0)</f>
        <v>181288584</v>
      </c>
      <c r="G1000" s="3">
        <f>IFERROR(VLOOKUP($A1000,'indicadores propios'!$A$4:$I$2026,'indicadores propios'!H$2,FALSE),0)</f>
        <v>270756126</v>
      </c>
      <c r="H1000" s="3">
        <f>IFERROR(VLOOKUP($A1000,'indicadores propios'!$A$4:$I$2026,'indicadores propios'!I$2,FALSE),0)</f>
        <v>159813628</v>
      </c>
    </row>
    <row r="1001" spans="1:8" x14ac:dyDescent="0.3">
      <c r="A1001" s="5">
        <v>272005</v>
      </c>
      <c r="B1001" s="4" t="s">
        <v>867</v>
      </c>
      <c r="C1001" s="3">
        <f>IFERROR(VLOOKUP($A1001,'indicadores propios'!$A$4:$I$2026,'indicadores propios'!D$2,FALSE),0)</f>
        <v>0</v>
      </c>
      <c r="D1001" s="3">
        <f>IFERROR(VLOOKUP($A1001,'indicadores propios'!$A$4:$I$2026,'indicadores propios'!E$2,FALSE),0)</f>
        <v>0</v>
      </c>
      <c r="E1001" s="3">
        <f>IFERROR(VLOOKUP($A1001,'indicadores propios'!$A$4:$I$2026,'indicadores propios'!F$2,FALSE),0)</f>
        <v>815598</v>
      </c>
      <c r="F1001" s="3">
        <f>IFERROR(VLOOKUP($A1001,'indicadores propios'!$A$4:$I$2026,'indicadores propios'!G$2,FALSE),0)</f>
        <v>381051</v>
      </c>
      <c r="G1001" s="3">
        <f>IFERROR(VLOOKUP($A1001,'indicadores propios'!$A$4:$I$2026,'indicadores propios'!H$2,FALSE),0)</f>
        <v>849263</v>
      </c>
      <c r="H1001" s="3">
        <f>IFERROR(VLOOKUP($A1001,'indicadores propios'!$A$4:$I$2026,'indicadores propios'!I$2,FALSE),0)</f>
        <v>911023</v>
      </c>
    </row>
    <row r="1002" spans="1:8" x14ac:dyDescent="0.3">
      <c r="A1002" s="5">
        <v>272010</v>
      </c>
      <c r="B1002" s="4" t="s">
        <v>483</v>
      </c>
      <c r="C1002" s="3">
        <f>IFERROR(VLOOKUP($A1002,'indicadores propios'!$A$4:$I$2026,'indicadores propios'!D$2,FALSE),0)</f>
        <v>0</v>
      </c>
      <c r="D1002" s="3">
        <f>IFERROR(VLOOKUP($A1002,'indicadores propios'!$A$4:$I$2026,'indicadores propios'!E$2,FALSE),0)</f>
        <v>0</v>
      </c>
      <c r="E1002" s="3">
        <f>IFERROR(VLOOKUP($A1002,'indicadores propios'!$A$4:$I$2026,'indicadores propios'!F$2,FALSE),0)</f>
        <v>0</v>
      </c>
      <c r="F1002" s="3">
        <f>IFERROR(VLOOKUP($A1002,'indicadores propios'!$A$4:$I$2026,'indicadores propios'!G$2,FALSE),0)</f>
        <v>0</v>
      </c>
      <c r="G1002" s="3">
        <f>IFERROR(VLOOKUP($A1002,'indicadores propios'!$A$4:$I$2026,'indicadores propios'!H$2,FALSE),0)</f>
        <v>0</v>
      </c>
      <c r="H1002" s="3">
        <f>IFERROR(VLOOKUP($A1002,'indicadores propios'!$A$4:$I$2026,'indicadores propios'!I$2,FALSE),0)</f>
        <v>0</v>
      </c>
    </row>
    <row r="1003" spans="1:8" x14ac:dyDescent="0.3">
      <c r="A1003" s="5">
        <v>272015</v>
      </c>
      <c r="B1003" s="4" t="s">
        <v>451</v>
      </c>
      <c r="C1003" s="3">
        <f>IFERROR(VLOOKUP($A1003,'indicadores propios'!$A$4:$I$2026,'indicadores propios'!D$2,FALSE),0)</f>
        <v>0</v>
      </c>
      <c r="D1003" s="3">
        <f>IFERROR(VLOOKUP($A1003,'indicadores propios'!$A$4:$I$2026,'indicadores propios'!E$2,FALSE),0)</f>
        <v>0</v>
      </c>
      <c r="E1003" s="3">
        <f>IFERROR(VLOOKUP($A1003,'indicadores propios'!$A$4:$I$2026,'indicadores propios'!F$2,FALSE),0)</f>
        <v>0</v>
      </c>
      <c r="F1003" s="3">
        <f>IFERROR(VLOOKUP($A1003,'indicadores propios'!$A$4:$I$2026,'indicadores propios'!G$2,FALSE),0)</f>
        <v>0</v>
      </c>
      <c r="G1003" s="3">
        <f>IFERROR(VLOOKUP($A1003,'indicadores propios'!$A$4:$I$2026,'indicadores propios'!H$2,FALSE),0)</f>
        <v>0</v>
      </c>
      <c r="H1003" s="3">
        <f>IFERROR(VLOOKUP($A1003,'indicadores propios'!$A$4:$I$2026,'indicadores propios'!I$2,FALSE),0)</f>
        <v>0</v>
      </c>
    </row>
    <row r="1004" spans="1:8" x14ac:dyDescent="0.3">
      <c r="A1004" s="5">
        <v>272020</v>
      </c>
      <c r="B1004" s="4" t="s">
        <v>453</v>
      </c>
      <c r="C1004" s="3">
        <f>IFERROR(VLOOKUP($A1004,'indicadores propios'!$A$4:$I$2026,'indicadores propios'!D$2,FALSE),0)</f>
        <v>0</v>
      </c>
      <c r="D1004" s="3">
        <f>IFERROR(VLOOKUP($A1004,'indicadores propios'!$A$4:$I$2026,'indicadores propios'!E$2,FALSE),0)</f>
        <v>0</v>
      </c>
      <c r="E1004" s="3">
        <f>IFERROR(VLOOKUP($A1004,'indicadores propios'!$A$4:$I$2026,'indicadores propios'!F$2,FALSE),0)</f>
        <v>0</v>
      </c>
      <c r="F1004" s="3">
        <f>IFERROR(VLOOKUP($A1004,'indicadores propios'!$A$4:$I$2026,'indicadores propios'!G$2,FALSE),0)</f>
        <v>0</v>
      </c>
      <c r="G1004" s="3">
        <f>IFERROR(VLOOKUP($A1004,'indicadores propios'!$A$4:$I$2026,'indicadores propios'!H$2,FALSE),0)</f>
        <v>0</v>
      </c>
      <c r="H1004" s="3">
        <f>IFERROR(VLOOKUP($A1004,'indicadores propios'!$A$4:$I$2026,'indicadores propios'!I$2,FALSE),0)</f>
        <v>0</v>
      </c>
    </row>
    <row r="1005" spans="1:8" x14ac:dyDescent="0.3">
      <c r="A1005" s="5">
        <v>272025</v>
      </c>
      <c r="B1005" s="4" t="s">
        <v>866</v>
      </c>
      <c r="C1005" s="3">
        <f>IFERROR(VLOOKUP($A1005,'indicadores propios'!$A$4:$I$2026,'indicadores propios'!D$2,FALSE),0)</f>
        <v>0</v>
      </c>
      <c r="D1005" s="3">
        <f>IFERROR(VLOOKUP($A1005,'indicadores propios'!$A$4:$I$2026,'indicadores propios'!E$2,FALSE),0)</f>
        <v>0</v>
      </c>
      <c r="E1005" s="3">
        <f>IFERROR(VLOOKUP($A1005,'indicadores propios'!$A$4:$I$2026,'indicadores propios'!F$2,FALSE),0)</f>
        <v>0</v>
      </c>
      <c r="F1005" s="3">
        <f>IFERROR(VLOOKUP($A1005,'indicadores propios'!$A$4:$I$2026,'indicadores propios'!G$2,FALSE),0)</f>
        <v>0</v>
      </c>
      <c r="G1005" s="3">
        <f>IFERROR(VLOOKUP($A1005,'indicadores propios'!$A$4:$I$2026,'indicadores propios'!H$2,FALSE),0)</f>
        <v>0</v>
      </c>
      <c r="H1005" s="3">
        <f>IFERROR(VLOOKUP($A1005,'indicadores propios'!$A$4:$I$2026,'indicadores propios'!I$2,FALSE),0)</f>
        <v>0</v>
      </c>
    </row>
    <row r="1006" spans="1:8" x14ac:dyDescent="0.3">
      <c r="A1006" s="5">
        <v>272030</v>
      </c>
      <c r="B1006" s="4" t="s">
        <v>840</v>
      </c>
      <c r="C1006" s="3">
        <f>IFERROR(VLOOKUP($A1006,'indicadores propios'!$A$4:$I$2026,'indicadores propios'!D$2,FALSE),0)</f>
        <v>0</v>
      </c>
      <c r="D1006" s="3">
        <f>IFERROR(VLOOKUP($A1006,'indicadores propios'!$A$4:$I$2026,'indicadores propios'!E$2,FALSE),0)</f>
        <v>68237672</v>
      </c>
      <c r="E1006" s="3">
        <f>IFERROR(VLOOKUP($A1006,'indicadores propios'!$A$4:$I$2026,'indicadores propios'!F$2,FALSE),0)</f>
        <v>1152030</v>
      </c>
      <c r="F1006" s="3">
        <f>IFERROR(VLOOKUP($A1006,'indicadores propios'!$A$4:$I$2026,'indicadores propios'!G$2,FALSE),0)</f>
        <v>1127865</v>
      </c>
      <c r="G1006" s="3">
        <f>IFERROR(VLOOKUP($A1006,'indicadores propios'!$A$4:$I$2026,'indicadores propios'!H$2,FALSE),0)</f>
        <v>1205288</v>
      </c>
      <c r="H1006" s="3">
        <f>IFERROR(VLOOKUP($A1006,'indicadores propios'!$A$4:$I$2026,'indicadores propios'!I$2,FALSE),0)</f>
        <v>1228914</v>
      </c>
    </row>
    <row r="1007" spans="1:8" x14ac:dyDescent="0.3">
      <c r="A1007" s="5">
        <v>272035</v>
      </c>
      <c r="B1007" s="4" t="s">
        <v>865</v>
      </c>
      <c r="C1007" s="3">
        <f>IFERROR(VLOOKUP($A1007,'indicadores propios'!$A$4:$I$2026,'indicadores propios'!D$2,FALSE),0)</f>
        <v>0</v>
      </c>
      <c r="D1007" s="3">
        <f>IFERROR(VLOOKUP($A1007,'indicadores propios'!$A$4:$I$2026,'indicadores propios'!E$2,FALSE),0)</f>
        <v>0</v>
      </c>
      <c r="E1007" s="3">
        <f>IFERROR(VLOOKUP($A1007,'indicadores propios'!$A$4:$I$2026,'indicadores propios'!F$2,FALSE),0)</f>
        <v>0</v>
      </c>
      <c r="F1007" s="3">
        <f>IFERROR(VLOOKUP($A1007,'indicadores propios'!$A$4:$I$2026,'indicadores propios'!G$2,FALSE),0)</f>
        <v>0</v>
      </c>
      <c r="G1007" s="3">
        <f>IFERROR(VLOOKUP($A1007,'indicadores propios'!$A$4:$I$2026,'indicadores propios'!H$2,FALSE),0)</f>
        <v>0</v>
      </c>
      <c r="H1007" s="3">
        <f>IFERROR(VLOOKUP($A1007,'indicadores propios'!$A$4:$I$2026,'indicadores propios'!I$2,FALSE),0)</f>
        <v>0</v>
      </c>
    </row>
    <row r="1008" spans="1:8" x14ac:dyDescent="0.3">
      <c r="A1008" s="5">
        <v>272095</v>
      </c>
      <c r="B1008" s="4" t="s">
        <v>213</v>
      </c>
      <c r="C1008" s="3">
        <f>IFERROR(VLOOKUP($A1008,'indicadores propios'!$A$4:$I$2026,'indicadores propios'!D$2,FALSE),0)</f>
        <v>60292255</v>
      </c>
      <c r="D1008" s="3">
        <f>IFERROR(VLOOKUP($A1008,'indicadores propios'!$A$4:$I$2026,'indicadores propios'!E$2,FALSE),0)</f>
        <v>0</v>
      </c>
      <c r="E1008" s="3">
        <f>IFERROR(VLOOKUP($A1008,'indicadores propios'!$A$4:$I$2026,'indicadores propios'!F$2,FALSE),0)</f>
        <v>147840857</v>
      </c>
      <c r="F1008" s="3">
        <f>IFERROR(VLOOKUP($A1008,'indicadores propios'!$A$4:$I$2026,'indicadores propios'!G$2,FALSE),0)</f>
        <v>179779668</v>
      </c>
      <c r="G1008" s="3">
        <f>IFERROR(VLOOKUP($A1008,'indicadores propios'!$A$4:$I$2026,'indicadores propios'!H$2,FALSE),0)</f>
        <v>268701575</v>
      </c>
      <c r="H1008" s="3">
        <f>IFERROR(VLOOKUP($A1008,'indicadores propios'!$A$4:$I$2026,'indicadores propios'!I$2,FALSE),0)</f>
        <v>157673691</v>
      </c>
    </row>
    <row r="1009" spans="1:8" x14ac:dyDescent="0.3">
      <c r="A1009" s="5">
        <v>272500</v>
      </c>
      <c r="B1009" s="4" t="s">
        <v>864</v>
      </c>
      <c r="C1009" s="3">
        <f>IFERROR(VLOOKUP($A1009,'indicadores propios'!$A$4:$I$2026,'indicadores propios'!D$2,FALSE),0)</f>
        <v>292819</v>
      </c>
      <c r="D1009" s="3">
        <f>IFERROR(VLOOKUP($A1009,'indicadores propios'!$A$4:$I$2026,'indicadores propios'!E$2,FALSE),0)</f>
        <v>2819</v>
      </c>
      <c r="E1009" s="3">
        <f>IFERROR(VLOOKUP($A1009,'indicadores propios'!$A$4:$I$2026,'indicadores propios'!F$2,FALSE),0)</f>
        <v>31318055</v>
      </c>
      <c r="F1009" s="3">
        <f>IFERROR(VLOOKUP($A1009,'indicadores propios'!$A$4:$I$2026,'indicadores propios'!G$2,FALSE),0)</f>
        <v>494181.67</v>
      </c>
      <c r="G1009" s="3">
        <f>IFERROR(VLOOKUP($A1009,'indicadores propios'!$A$4:$I$2026,'indicadores propios'!H$2,FALSE),0)</f>
        <v>12588807.83</v>
      </c>
      <c r="H1009" s="3">
        <f>IFERROR(VLOOKUP($A1009,'indicadores propios'!$A$4:$I$2026,'indicadores propios'!I$2,FALSE),0)</f>
        <v>48333308.829999998</v>
      </c>
    </row>
    <row r="1010" spans="1:8" x14ac:dyDescent="0.3">
      <c r="A1010" s="5">
        <v>272505</v>
      </c>
      <c r="B1010" s="4" t="s">
        <v>863</v>
      </c>
      <c r="C1010" s="3">
        <f>IFERROR(VLOOKUP($A1010,'indicadores propios'!$A$4:$I$2026,'indicadores propios'!D$2,FALSE),0)</f>
        <v>292819</v>
      </c>
      <c r="D1010" s="3">
        <f>IFERROR(VLOOKUP($A1010,'indicadores propios'!$A$4:$I$2026,'indicadores propios'!E$2,FALSE),0)</f>
        <v>2819</v>
      </c>
      <c r="E1010" s="3">
        <f>IFERROR(VLOOKUP($A1010,'indicadores propios'!$A$4:$I$2026,'indicadores propios'!F$2,FALSE),0)</f>
        <v>31318055</v>
      </c>
      <c r="F1010" s="3">
        <f>IFERROR(VLOOKUP($A1010,'indicadores propios'!$A$4:$I$2026,'indicadores propios'!G$2,FALSE),0)</f>
        <v>494181.67</v>
      </c>
      <c r="G1010" s="3">
        <f>IFERROR(VLOOKUP($A1010,'indicadores propios'!$A$4:$I$2026,'indicadores propios'!H$2,FALSE),0)</f>
        <v>12588807.83</v>
      </c>
      <c r="H1010" s="3">
        <f>IFERROR(VLOOKUP($A1010,'indicadores propios'!$A$4:$I$2026,'indicadores propios'!I$2,FALSE),0)</f>
        <v>48333308.829999998</v>
      </c>
    </row>
    <row r="1011" spans="1:8" x14ac:dyDescent="0.3">
      <c r="A1011" s="5">
        <v>272510</v>
      </c>
      <c r="B1011" s="4" t="s">
        <v>862</v>
      </c>
      <c r="C1011" s="3">
        <f>IFERROR(VLOOKUP($A1011,'indicadores propios'!$A$4:$I$2026,'indicadores propios'!D$2,FALSE),0)</f>
        <v>0</v>
      </c>
      <c r="D1011" s="3">
        <f>IFERROR(VLOOKUP($A1011,'indicadores propios'!$A$4:$I$2026,'indicadores propios'!E$2,FALSE),0)</f>
        <v>0</v>
      </c>
      <c r="E1011" s="3">
        <f>IFERROR(VLOOKUP($A1011,'indicadores propios'!$A$4:$I$2026,'indicadores propios'!F$2,FALSE),0)</f>
        <v>0</v>
      </c>
      <c r="F1011" s="3">
        <f>IFERROR(VLOOKUP($A1011,'indicadores propios'!$A$4:$I$2026,'indicadores propios'!G$2,FALSE),0)</f>
        <v>0</v>
      </c>
      <c r="G1011" s="3">
        <f>IFERROR(VLOOKUP($A1011,'indicadores propios'!$A$4:$I$2026,'indicadores propios'!H$2,FALSE),0)</f>
        <v>0</v>
      </c>
      <c r="H1011" s="3">
        <f>IFERROR(VLOOKUP($A1011,'indicadores propios'!$A$4:$I$2026,'indicadores propios'!I$2,FALSE),0)</f>
        <v>0</v>
      </c>
    </row>
    <row r="1012" spans="1:8" x14ac:dyDescent="0.3">
      <c r="A1012" s="5">
        <v>273000</v>
      </c>
      <c r="B1012" s="4" t="s">
        <v>861</v>
      </c>
      <c r="C1012" s="3">
        <f>IFERROR(VLOOKUP($A1012,'indicadores propios'!$A$4:$I$2026,'indicadores propios'!D$2,FALSE),0)</f>
        <v>0</v>
      </c>
      <c r="D1012" s="3">
        <f>IFERROR(VLOOKUP($A1012,'indicadores propios'!$A$4:$I$2026,'indicadores propios'!E$2,FALSE),0)</f>
        <v>0</v>
      </c>
      <c r="E1012" s="3">
        <f>IFERROR(VLOOKUP($A1012,'indicadores propios'!$A$4:$I$2026,'indicadores propios'!F$2,FALSE),0)</f>
        <v>0</v>
      </c>
      <c r="F1012" s="3">
        <f>IFERROR(VLOOKUP($A1012,'indicadores propios'!$A$4:$I$2026,'indicadores propios'!G$2,FALSE),0)</f>
        <v>0</v>
      </c>
      <c r="G1012" s="3">
        <f>IFERROR(VLOOKUP($A1012,'indicadores propios'!$A$4:$I$2026,'indicadores propios'!H$2,FALSE),0)</f>
        <v>0</v>
      </c>
      <c r="H1012" s="3">
        <f>IFERROR(VLOOKUP($A1012,'indicadores propios'!$A$4:$I$2026,'indicadores propios'!I$2,FALSE),0)</f>
        <v>0</v>
      </c>
    </row>
    <row r="1013" spans="1:8" x14ac:dyDescent="0.3">
      <c r="A1013" s="5">
        <v>273500</v>
      </c>
      <c r="B1013" s="4" t="s">
        <v>860</v>
      </c>
      <c r="C1013" s="3">
        <f>IFERROR(VLOOKUP($A1013,'indicadores propios'!$A$4:$I$2026,'indicadores propios'!D$2,FALSE),0)</f>
        <v>0</v>
      </c>
      <c r="D1013" s="3">
        <f>IFERROR(VLOOKUP($A1013,'indicadores propios'!$A$4:$I$2026,'indicadores propios'!E$2,FALSE),0)</f>
        <v>0</v>
      </c>
      <c r="E1013" s="3">
        <f>IFERROR(VLOOKUP($A1013,'indicadores propios'!$A$4:$I$2026,'indicadores propios'!F$2,FALSE),0)</f>
        <v>0</v>
      </c>
      <c r="F1013" s="3">
        <f>IFERROR(VLOOKUP($A1013,'indicadores propios'!$A$4:$I$2026,'indicadores propios'!G$2,FALSE),0)</f>
        <v>0</v>
      </c>
      <c r="G1013" s="3">
        <f>IFERROR(VLOOKUP($A1013,'indicadores propios'!$A$4:$I$2026,'indicadores propios'!H$2,FALSE),0)</f>
        <v>0</v>
      </c>
      <c r="H1013" s="3">
        <f>IFERROR(VLOOKUP($A1013,'indicadores propios'!$A$4:$I$2026,'indicadores propios'!I$2,FALSE),0)</f>
        <v>0</v>
      </c>
    </row>
    <row r="1014" spans="1:8" x14ac:dyDescent="0.3">
      <c r="A1014" s="5">
        <v>274000</v>
      </c>
      <c r="B1014" s="4" t="s">
        <v>859</v>
      </c>
      <c r="C1014" s="3">
        <f>IFERROR(VLOOKUP($A1014,'indicadores propios'!$A$4:$I$2026,'indicadores propios'!D$2,FALSE),0)</f>
        <v>0</v>
      </c>
      <c r="D1014" s="3">
        <f>IFERROR(VLOOKUP($A1014,'indicadores propios'!$A$4:$I$2026,'indicadores propios'!E$2,FALSE),0)</f>
        <v>0</v>
      </c>
      <c r="E1014" s="3">
        <f>IFERROR(VLOOKUP($A1014,'indicadores propios'!$A$4:$I$2026,'indicadores propios'!F$2,FALSE),0)</f>
        <v>0</v>
      </c>
      <c r="F1014" s="3">
        <f>IFERROR(VLOOKUP($A1014,'indicadores propios'!$A$4:$I$2026,'indicadores propios'!G$2,FALSE),0)</f>
        <v>0</v>
      </c>
      <c r="G1014" s="3">
        <f>IFERROR(VLOOKUP($A1014,'indicadores propios'!$A$4:$I$2026,'indicadores propios'!H$2,FALSE),0)</f>
        <v>0</v>
      </c>
      <c r="H1014" s="3">
        <f>IFERROR(VLOOKUP($A1014,'indicadores propios'!$A$4:$I$2026,'indicadores propios'!I$2,FALSE),0)</f>
        <v>0</v>
      </c>
    </row>
    <row r="1015" spans="1:8" x14ac:dyDescent="0.3">
      <c r="A1015" s="5">
        <v>274500</v>
      </c>
      <c r="B1015" s="4" t="s">
        <v>858</v>
      </c>
      <c r="C1015" s="3">
        <f>IFERROR(VLOOKUP($A1015,'indicadores propios'!$A$4:$I$2026,'indicadores propios'!D$2,FALSE),0)</f>
        <v>0</v>
      </c>
      <c r="D1015" s="3">
        <f>IFERROR(VLOOKUP($A1015,'indicadores propios'!$A$4:$I$2026,'indicadores propios'!E$2,FALSE),0)</f>
        <v>0</v>
      </c>
      <c r="E1015" s="3">
        <f>IFERROR(VLOOKUP($A1015,'indicadores propios'!$A$4:$I$2026,'indicadores propios'!F$2,FALSE),0)</f>
        <v>0</v>
      </c>
      <c r="F1015" s="3">
        <f>IFERROR(VLOOKUP($A1015,'indicadores propios'!$A$4:$I$2026,'indicadores propios'!G$2,FALSE),0)</f>
        <v>0</v>
      </c>
      <c r="G1015" s="3">
        <f>IFERROR(VLOOKUP($A1015,'indicadores propios'!$A$4:$I$2026,'indicadores propios'!H$2,FALSE),0)</f>
        <v>0</v>
      </c>
      <c r="H1015" s="3">
        <f>IFERROR(VLOOKUP($A1015,'indicadores propios'!$A$4:$I$2026,'indicadores propios'!I$2,FALSE),0)</f>
        <v>0</v>
      </c>
    </row>
    <row r="1016" spans="1:8" x14ac:dyDescent="0.3">
      <c r="A1016" s="5">
        <v>274505</v>
      </c>
      <c r="B1016" s="4" t="s">
        <v>855</v>
      </c>
      <c r="C1016" s="3">
        <f>IFERROR(VLOOKUP($A1016,'indicadores propios'!$A$4:$I$2026,'indicadores propios'!D$2,FALSE),0)</f>
        <v>0</v>
      </c>
      <c r="D1016" s="3">
        <f>IFERROR(VLOOKUP($A1016,'indicadores propios'!$A$4:$I$2026,'indicadores propios'!E$2,FALSE),0)</f>
        <v>0</v>
      </c>
      <c r="E1016" s="3">
        <f>IFERROR(VLOOKUP($A1016,'indicadores propios'!$A$4:$I$2026,'indicadores propios'!F$2,FALSE),0)</f>
        <v>0</v>
      </c>
      <c r="F1016" s="3">
        <f>IFERROR(VLOOKUP($A1016,'indicadores propios'!$A$4:$I$2026,'indicadores propios'!G$2,FALSE),0)</f>
        <v>0</v>
      </c>
      <c r="G1016" s="3">
        <f>IFERROR(VLOOKUP($A1016,'indicadores propios'!$A$4:$I$2026,'indicadores propios'!H$2,FALSE),0)</f>
        <v>0</v>
      </c>
      <c r="H1016" s="3">
        <f>IFERROR(VLOOKUP($A1016,'indicadores propios'!$A$4:$I$2026,'indicadores propios'!I$2,FALSE),0)</f>
        <v>0</v>
      </c>
    </row>
    <row r="1017" spans="1:8" x14ac:dyDescent="0.3">
      <c r="A1017" s="5">
        <v>274510</v>
      </c>
      <c r="B1017" s="4" t="s">
        <v>854</v>
      </c>
      <c r="C1017" s="3">
        <f>IFERROR(VLOOKUP($A1017,'indicadores propios'!$A$4:$I$2026,'indicadores propios'!D$2,FALSE),0)</f>
        <v>0</v>
      </c>
      <c r="D1017" s="3">
        <f>IFERROR(VLOOKUP($A1017,'indicadores propios'!$A$4:$I$2026,'indicadores propios'!E$2,FALSE),0)</f>
        <v>0</v>
      </c>
      <c r="E1017" s="3">
        <f>IFERROR(VLOOKUP($A1017,'indicadores propios'!$A$4:$I$2026,'indicadores propios'!F$2,FALSE),0)</f>
        <v>0</v>
      </c>
      <c r="F1017" s="3">
        <f>IFERROR(VLOOKUP($A1017,'indicadores propios'!$A$4:$I$2026,'indicadores propios'!G$2,FALSE),0)</f>
        <v>0</v>
      </c>
      <c r="G1017" s="3">
        <f>IFERROR(VLOOKUP($A1017,'indicadores propios'!$A$4:$I$2026,'indicadores propios'!H$2,FALSE),0)</f>
        <v>0</v>
      </c>
      <c r="H1017" s="3">
        <f>IFERROR(VLOOKUP($A1017,'indicadores propios'!$A$4:$I$2026,'indicadores propios'!I$2,FALSE),0)</f>
        <v>0</v>
      </c>
    </row>
    <row r="1018" spans="1:8" x14ac:dyDescent="0.3">
      <c r="A1018" s="5">
        <v>274515</v>
      </c>
      <c r="B1018" s="4" t="s">
        <v>853</v>
      </c>
      <c r="C1018" s="3">
        <f>IFERROR(VLOOKUP($A1018,'indicadores propios'!$A$4:$I$2026,'indicadores propios'!D$2,FALSE),0)</f>
        <v>0</v>
      </c>
      <c r="D1018" s="3">
        <f>IFERROR(VLOOKUP($A1018,'indicadores propios'!$A$4:$I$2026,'indicadores propios'!E$2,FALSE),0)</f>
        <v>0</v>
      </c>
      <c r="E1018" s="3">
        <f>IFERROR(VLOOKUP($A1018,'indicadores propios'!$A$4:$I$2026,'indicadores propios'!F$2,FALSE),0)</f>
        <v>0</v>
      </c>
      <c r="F1018" s="3">
        <f>IFERROR(VLOOKUP($A1018,'indicadores propios'!$A$4:$I$2026,'indicadores propios'!G$2,FALSE),0)</f>
        <v>0</v>
      </c>
      <c r="G1018" s="3">
        <f>IFERROR(VLOOKUP($A1018,'indicadores propios'!$A$4:$I$2026,'indicadores propios'!H$2,FALSE),0)</f>
        <v>0</v>
      </c>
      <c r="H1018" s="3">
        <f>IFERROR(VLOOKUP($A1018,'indicadores propios'!$A$4:$I$2026,'indicadores propios'!I$2,FALSE),0)</f>
        <v>0</v>
      </c>
    </row>
    <row r="1019" spans="1:8" x14ac:dyDescent="0.3">
      <c r="A1019" s="5">
        <v>274520</v>
      </c>
      <c r="B1019" s="4" t="s">
        <v>852</v>
      </c>
      <c r="C1019" s="3">
        <f>IFERROR(VLOOKUP($A1019,'indicadores propios'!$A$4:$I$2026,'indicadores propios'!D$2,FALSE),0)</f>
        <v>0</v>
      </c>
      <c r="D1019" s="3">
        <f>IFERROR(VLOOKUP($A1019,'indicadores propios'!$A$4:$I$2026,'indicadores propios'!E$2,FALSE),0)</f>
        <v>0</v>
      </c>
      <c r="E1019" s="3">
        <f>IFERROR(VLOOKUP($A1019,'indicadores propios'!$A$4:$I$2026,'indicadores propios'!F$2,FALSE),0)</f>
        <v>0</v>
      </c>
      <c r="F1019" s="3">
        <f>IFERROR(VLOOKUP($A1019,'indicadores propios'!$A$4:$I$2026,'indicadores propios'!G$2,FALSE),0)</f>
        <v>0</v>
      </c>
      <c r="G1019" s="3">
        <f>IFERROR(VLOOKUP($A1019,'indicadores propios'!$A$4:$I$2026,'indicadores propios'!H$2,FALSE),0)</f>
        <v>0</v>
      </c>
      <c r="H1019" s="3">
        <f>IFERROR(VLOOKUP($A1019,'indicadores propios'!$A$4:$I$2026,'indicadores propios'!I$2,FALSE),0)</f>
        <v>0</v>
      </c>
    </row>
    <row r="1020" spans="1:8" x14ac:dyDescent="0.3">
      <c r="A1020" s="5">
        <v>274525</v>
      </c>
      <c r="B1020" s="4" t="s">
        <v>851</v>
      </c>
      <c r="C1020" s="3">
        <f>IFERROR(VLOOKUP($A1020,'indicadores propios'!$A$4:$I$2026,'indicadores propios'!D$2,FALSE),0)</f>
        <v>0</v>
      </c>
      <c r="D1020" s="3">
        <f>IFERROR(VLOOKUP($A1020,'indicadores propios'!$A$4:$I$2026,'indicadores propios'!E$2,FALSE),0)</f>
        <v>0</v>
      </c>
      <c r="E1020" s="3">
        <f>IFERROR(VLOOKUP($A1020,'indicadores propios'!$A$4:$I$2026,'indicadores propios'!F$2,FALSE),0)</f>
        <v>0</v>
      </c>
      <c r="F1020" s="3">
        <f>IFERROR(VLOOKUP($A1020,'indicadores propios'!$A$4:$I$2026,'indicadores propios'!G$2,FALSE),0)</f>
        <v>0</v>
      </c>
      <c r="G1020" s="3">
        <f>IFERROR(VLOOKUP($A1020,'indicadores propios'!$A$4:$I$2026,'indicadores propios'!H$2,FALSE),0)</f>
        <v>0</v>
      </c>
      <c r="H1020" s="3">
        <f>IFERROR(VLOOKUP($A1020,'indicadores propios'!$A$4:$I$2026,'indicadores propios'!I$2,FALSE),0)</f>
        <v>0</v>
      </c>
    </row>
    <row r="1021" spans="1:8" x14ac:dyDescent="0.3">
      <c r="A1021" s="5">
        <v>274530</v>
      </c>
      <c r="B1021" s="4" t="s">
        <v>850</v>
      </c>
      <c r="C1021" s="3">
        <f>IFERROR(VLOOKUP($A1021,'indicadores propios'!$A$4:$I$2026,'indicadores propios'!D$2,FALSE),0)</f>
        <v>0</v>
      </c>
      <c r="D1021" s="3">
        <f>IFERROR(VLOOKUP($A1021,'indicadores propios'!$A$4:$I$2026,'indicadores propios'!E$2,FALSE),0)</f>
        <v>0</v>
      </c>
      <c r="E1021" s="3">
        <f>IFERROR(VLOOKUP($A1021,'indicadores propios'!$A$4:$I$2026,'indicadores propios'!F$2,FALSE),0)</f>
        <v>0</v>
      </c>
      <c r="F1021" s="3">
        <f>IFERROR(VLOOKUP($A1021,'indicadores propios'!$A$4:$I$2026,'indicadores propios'!G$2,FALSE),0)</f>
        <v>0</v>
      </c>
      <c r="G1021" s="3">
        <f>IFERROR(VLOOKUP($A1021,'indicadores propios'!$A$4:$I$2026,'indicadores propios'!H$2,FALSE),0)</f>
        <v>0</v>
      </c>
      <c r="H1021" s="3">
        <f>IFERROR(VLOOKUP($A1021,'indicadores propios'!$A$4:$I$2026,'indicadores propios'!I$2,FALSE),0)</f>
        <v>0</v>
      </c>
    </row>
    <row r="1022" spans="1:8" x14ac:dyDescent="0.3">
      <c r="A1022" s="5">
        <v>274535</v>
      </c>
      <c r="B1022" s="4" t="s">
        <v>849</v>
      </c>
      <c r="C1022" s="3">
        <f>IFERROR(VLOOKUP($A1022,'indicadores propios'!$A$4:$I$2026,'indicadores propios'!D$2,FALSE),0)</f>
        <v>0</v>
      </c>
      <c r="D1022" s="3">
        <f>IFERROR(VLOOKUP($A1022,'indicadores propios'!$A$4:$I$2026,'indicadores propios'!E$2,FALSE),0)</f>
        <v>0</v>
      </c>
      <c r="E1022" s="3">
        <f>IFERROR(VLOOKUP($A1022,'indicadores propios'!$A$4:$I$2026,'indicadores propios'!F$2,FALSE),0)</f>
        <v>0</v>
      </c>
      <c r="F1022" s="3">
        <f>IFERROR(VLOOKUP($A1022,'indicadores propios'!$A$4:$I$2026,'indicadores propios'!G$2,FALSE),0)</f>
        <v>0</v>
      </c>
      <c r="G1022" s="3">
        <f>IFERROR(VLOOKUP($A1022,'indicadores propios'!$A$4:$I$2026,'indicadores propios'!H$2,FALSE),0)</f>
        <v>0</v>
      </c>
      <c r="H1022" s="3">
        <f>IFERROR(VLOOKUP($A1022,'indicadores propios'!$A$4:$I$2026,'indicadores propios'!I$2,FALSE),0)</f>
        <v>0</v>
      </c>
    </row>
    <row r="1023" spans="1:8" x14ac:dyDescent="0.3">
      <c r="A1023" s="5">
        <v>274540</v>
      </c>
      <c r="B1023" s="4" t="s">
        <v>848</v>
      </c>
      <c r="C1023" s="3">
        <f>IFERROR(VLOOKUP($A1023,'indicadores propios'!$A$4:$I$2026,'indicadores propios'!D$2,FALSE),0)</f>
        <v>0</v>
      </c>
      <c r="D1023" s="3">
        <f>IFERROR(VLOOKUP($A1023,'indicadores propios'!$A$4:$I$2026,'indicadores propios'!E$2,FALSE),0)</f>
        <v>0</v>
      </c>
      <c r="E1023" s="3">
        <f>IFERROR(VLOOKUP($A1023,'indicadores propios'!$A$4:$I$2026,'indicadores propios'!F$2,FALSE),0)</f>
        <v>0</v>
      </c>
      <c r="F1023" s="3">
        <f>IFERROR(VLOOKUP($A1023,'indicadores propios'!$A$4:$I$2026,'indicadores propios'!G$2,FALSE),0)</f>
        <v>0</v>
      </c>
      <c r="G1023" s="3">
        <f>IFERROR(VLOOKUP($A1023,'indicadores propios'!$A$4:$I$2026,'indicadores propios'!H$2,FALSE),0)</f>
        <v>0</v>
      </c>
      <c r="H1023" s="3">
        <f>IFERROR(VLOOKUP($A1023,'indicadores propios'!$A$4:$I$2026,'indicadores propios'!I$2,FALSE),0)</f>
        <v>0</v>
      </c>
    </row>
    <row r="1024" spans="1:8" x14ac:dyDescent="0.3">
      <c r="A1024" s="5">
        <v>274545</v>
      </c>
      <c r="B1024" s="4" t="s">
        <v>847</v>
      </c>
      <c r="C1024" s="3">
        <f>IFERROR(VLOOKUP($A1024,'indicadores propios'!$A$4:$I$2026,'indicadores propios'!D$2,FALSE),0)</f>
        <v>0</v>
      </c>
      <c r="D1024" s="3">
        <f>IFERROR(VLOOKUP($A1024,'indicadores propios'!$A$4:$I$2026,'indicadores propios'!E$2,FALSE),0)</f>
        <v>0</v>
      </c>
      <c r="E1024" s="3">
        <f>IFERROR(VLOOKUP($A1024,'indicadores propios'!$A$4:$I$2026,'indicadores propios'!F$2,FALSE),0)</f>
        <v>0</v>
      </c>
      <c r="F1024" s="3">
        <f>IFERROR(VLOOKUP($A1024,'indicadores propios'!$A$4:$I$2026,'indicadores propios'!G$2,FALSE),0)</f>
        <v>0</v>
      </c>
      <c r="G1024" s="3">
        <f>IFERROR(VLOOKUP($A1024,'indicadores propios'!$A$4:$I$2026,'indicadores propios'!H$2,FALSE),0)</f>
        <v>0</v>
      </c>
      <c r="H1024" s="3">
        <f>IFERROR(VLOOKUP($A1024,'indicadores propios'!$A$4:$I$2026,'indicadores propios'!I$2,FALSE),0)</f>
        <v>0</v>
      </c>
    </row>
    <row r="1025" spans="1:8" x14ac:dyDescent="0.3">
      <c r="A1025" s="5">
        <v>274550</v>
      </c>
      <c r="B1025" s="4" t="s">
        <v>846</v>
      </c>
      <c r="C1025" s="3">
        <f>IFERROR(VLOOKUP($A1025,'indicadores propios'!$A$4:$I$2026,'indicadores propios'!D$2,FALSE),0)</f>
        <v>0</v>
      </c>
      <c r="D1025" s="3">
        <f>IFERROR(VLOOKUP($A1025,'indicadores propios'!$A$4:$I$2026,'indicadores propios'!E$2,FALSE),0)</f>
        <v>0</v>
      </c>
      <c r="E1025" s="3">
        <f>IFERROR(VLOOKUP($A1025,'indicadores propios'!$A$4:$I$2026,'indicadores propios'!F$2,FALSE),0)</f>
        <v>0</v>
      </c>
      <c r="F1025" s="3">
        <f>IFERROR(VLOOKUP($A1025,'indicadores propios'!$A$4:$I$2026,'indicadores propios'!G$2,FALSE),0)</f>
        <v>0</v>
      </c>
      <c r="G1025" s="3">
        <f>IFERROR(VLOOKUP($A1025,'indicadores propios'!$A$4:$I$2026,'indicadores propios'!H$2,FALSE),0)</f>
        <v>0</v>
      </c>
      <c r="H1025" s="3">
        <f>IFERROR(VLOOKUP($A1025,'indicadores propios'!$A$4:$I$2026,'indicadores propios'!I$2,FALSE),0)</f>
        <v>0</v>
      </c>
    </row>
    <row r="1026" spans="1:8" x14ac:dyDescent="0.3">
      <c r="A1026" s="5">
        <v>275000</v>
      </c>
      <c r="B1026" s="4" t="s">
        <v>857</v>
      </c>
      <c r="C1026" s="3">
        <f>IFERROR(VLOOKUP($A1026,'indicadores propios'!$A$4:$I$2026,'indicadores propios'!D$2,FALSE),0)</f>
        <v>0</v>
      </c>
      <c r="D1026" s="3">
        <f>IFERROR(VLOOKUP($A1026,'indicadores propios'!$A$4:$I$2026,'indicadores propios'!E$2,FALSE),0)</f>
        <v>0</v>
      </c>
      <c r="E1026" s="3">
        <f>IFERROR(VLOOKUP($A1026,'indicadores propios'!$A$4:$I$2026,'indicadores propios'!F$2,FALSE),0)</f>
        <v>0</v>
      </c>
      <c r="F1026" s="3">
        <f>IFERROR(VLOOKUP($A1026,'indicadores propios'!$A$4:$I$2026,'indicadores propios'!G$2,FALSE),0)</f>
        <v>0</v>
      </c>
      <c r="G1026" s="3">
        <f>IFERROR(VLOOKUP($A1026,'indicadores propios'!$A$4:$I$2026,'indicadores propios'!H$2,FALSE),0)</f>
        <v>0</v>
      </c>
      <c r="H1026" s="3">
        <f>IFERROR(VLOOKUP($A1026,'indicadores propios'!$A$4:$I$2026,'indicadores propios'!I$2,FALSE),0)</f>
        <v>0</v>
      </c>
    </row>
    <row r="1027" spans="1:8" x14ac:dyDescent="0.3">
      <c r="A1027" s="5">
        <v>275005</v>
      </c>
      <c r="B1027" s="4" t="s">
        <v>855</v>
      </c>
      <c r="C1027" s="3">
        <f>IFERROR(VLOOKUP($A1027,'indicadores propios'!$A$4:$I$2026,'indicadores propios'!D$2,FALSE),0)</f>
        <v>0</v>
      </c>
      <c r="D1027" s="3">
        <f>IFERROR(VLOOKUP($A1027,'indicadores propios'!$A$4:$I$2026,'indicadores propios'!E$2,FALSE),0)</f>
        <v>0</v>
      </c>
      <c r="E1027" s="3">
        <f>IFERROR(VLOOKUP($A1027,'indicadores propios'!$A$4:$I$2026,'indicadores propios'!F$2,FALSE),0)</f>
        <v>0</v>
      </c>
      <c r="F1027" s="3">
        <f>IFERROR(VLOOKUP($A1027,'indicadores propios'!$A$4:$I$2026,'indicadores propios'!G$2,FALSE),0)</f>
        <v>0</v>
      </c>
      <c r="G1027" s="3">
        <f>IFERROR(VLOOKUP($A1027,'indicadores propios'!$A$4:$I$2026,'indicadores propios'!H$2,FALSE),0)</f>
        <v>0</v>
      </c>
      <c r="H1027" s="3">
        <f>IFERROR(VLOOKUP($A1027,'indicadores propios'!$A$4:$I$2026,'indicadores propios'!I$2,FALSE),0)</f>
        <v>0</v>
      </c>
    </row>
    <row r="1028" spans="1:8" x14ac:dyDescent="0.3">
      <c r="A1028" s="5">
        <v>275010</v>
      </c>
      <c r="B1028" s="4" t="s">
        <v>854</v>
      </c>
      <c r="C1028" s="3">
        <f>IFERROR(VLOOKUP($A1028,'indicadores propios'!$A$4:$I$2026,'indicadores propios'!D$2,FALSE),0)</f>
        <v>0</v>
      </c>
      <c r="D1028" s="3">
        <f>IFERROR(VLOOKUP($A1028,'indicadores propios'!$A$4:$I$2026,'indicadores propios'!E$2,FALSE),0)</f>
        <v>0</v>
      </c>
      <c r="E1028" s="3">
        <f>IFERROR(VLOOKUP($A1028,'indicadores propios'!$A$4:$I$2026,'indicadores propios'!F$2,FALSE),0)</f>
        <v>0</v>
      </c>
      <c r="F1028" s="3">
        <f>IFERROR(VLOOKUP($A1028,'indicadores propios'!$A$4:$I$2026,'indicadores propios'!G$2,FALSE),0)</f>
        <v>0</v>
      </c>
      <c r="G1028" s="3">
        <f>IFERROR(VLOOKUP($A1028,'indicadores propios'!$A$4:$I$2026,'indicadores propios'!H$2,FALSE),0)</f>
        <v>0</v>
      </c>
      <c r="H1028" s="3">
        <f>IFERROR(VLOOKUP($A1028,'indicadores propios'!$A$4:$I$2026,'indicadores propios'!I$2,FALSE),0)</f>
        <v>0</v>
      </c>
    </row>
    <row r="1029" spans="1:8" x14ac:dyDescent="0.3">
      <c r="A1029" s="5">
        <v>275015</v>
      </c>
      <c r="B1029" s="4" t="s">
        <v>853</v>
      </c>
      <c r="C1029" s="3">
        <f>IFERROR(VLOOKUP($A1029,'indicadores propios'!$A$4:$I$2026,'indicadores propios'!D$2,FALSE),0)</f>
        <v>0</v>
      </c>
      <c r="D1029" s="3">
        <f>IFERROR(VLOOKUP($A1029,'indicadores propios'!$A$4:$I$2026,'indicadores propios'!E$2,FALSE),0)</f>
        <v>0</v>
      </c>
      <c r="E1029" s="3">
        <f>IFERROR(VLOOKUP($A1029,'indicadores propios'!$A$4:$I$2026,'indicadores propios'!F$2,FALSE),0)</f>
        <v>0</v>
      </c>
      <c r="F1029" s="3">
        <f>IFERROR(VLOOKUP($A1029,'indicadores propios'!$A$4:$I$2026,'indicadores propios'!G$2,FALSE),0)</f>
        <v>0</v>
      </c>
      <c r="G1029" s="3">
        <f>IFERROR(VLOOKUP($A1029,'indicadores propios'!$A$4:$I$2026,'indicadores propios'!H$2,FALSE),0)</f>
        <v>0</v>
      </c>
      <c r="H1029" s="3">
        <f>IFERROR(VLOOKUP($A1029,'indicadores propios'!$A$4:$I$2026,'indicadores propios'!I$2,FALSE),0)</f>
        <v>0</v>
      </c>
    </row>
    <row r="1030" spans="1:8" x14ac:dyDescent="0.3">
      <c r="A1030" s="5">
        <v>275020</v>
      </c>
      <c r="B1030" s="4" t="s">
        <v>852</v>
      </c>
      <c r="C1030" s="3">
        <f>IFERROR(VLOOKUP($A1030,'indicadores propios'!$A$4:$I$2026,'indicadores propios'!D$2,FALSE),0)</f>
        <v>0</v>
      </c>
      <c r="D1030" s="3">
        <f>IFERROR(VLOOKUP($A1030,'indicadores propios'!$A$4:$I$2026,'indicadores propios'!E$2,FALSE),0)</f>
        <v>0</v>
      </c>
      <c r="E1030" s="3">
        <f>IFERROR(VLOOKUP($A1030,'indicadores propios'!$A$4:$I$2026,'indicadores propios'!F$2,FALSE),0)</f>
        <v>0</v>
      </c>
      <c r="F1030" s="3">
        <f>IFERROR(VLOOKUP($A1030,'indicadores propios'!$A$4:$I$2026,'indicadores propios'!G$2,FALSE),0)</f>
        <v>0</v>
      </c>
      <c r="G1030" s="3">
        <f>IFERROR(VLOOKUP($A1030,'indicadores propios'!$A$4:$I$2026,'indicadores propios'!H$2,FALSE),0)</f>
        <v>0</v>
      </c>
      <c r="H1030" s="3">
        <f>IFERROR(VLOOKUP($A1030,'indicadores propios'!$A$4:$I$2026,'indicadores propios'!I$2,FALSE),0)</f>
        <v>0</v>
      </c>
    </row>
    <row r="1031" spans="1:8" x14ac:dyDescent="0.3">
      <c r="A1031" s="5">
        <v>275025</v>
      </c>
      <c r="B1031" s="4" t="s">
        <v>851</v>
      </c>
      <c r="C1031" s="3">
        <f>IFERROR(VLOOKUP($A1031,'indicadores propios'!$A$4:$I$2026,'indicadores propios'!D$2,FALSE),0)</f>
        <v>0</v>
      </c>
      <c r="D1031" s="3">
        <f>IFERROR(VLOOKUP($A1031,'indicadores propios'!$A$4:$I$2026,'indicadores propios'!E$2,FALSE),0)</f>
        <v>0</v>
      </c>
      <c r="E1031" s="3">
        <f>IFERROR(VLOOKUP($A1031,'indicadores propios'!$A$4:$I$2026,'indicadores propios'!F$2,FALSE),0)</f>
        <v>0</v>
      </c>
      <c r="F1031" s="3">
        <f>IFERROR(VLOOKUP($A1031,'indicadores propios'!$A$4:$I$2026,'indicadores propios'!G$2,FALSE),0)</f>
        <v>0</v>
      </c>
      <c r="G1031" s="3">
        <f>IFERROR(VLOOKUP($A1031,'indicadores propios'!$A$4:$I$2026,'indicadores propios'!H$2,FALSE),0)</f>
        <v>0</v>
      </c>
      <c r="H1031" s="3">
        <f>IFERROR(VLOOKUP($A1031,'indicadores propios'!$A$4:$I$2026,'indicadores propios'!I$2,FALSE),0)</f>
        <v>0</v>
      </c>
    </row>
    <row r="1032" spans="1:8" x14ac:dyDescent="0.3">
      <c r="A1032" s="5">
        <v>275030</v>
      </c>
      <c r="B1032" s="4" t="s">
        <v>850</v>
      </c>
      <c r="C1032" s="3">
        <f>IFERROR(VLOOKUP($A1032,'indicadores propios'!$A$4:$I$2026,'indicadores propios'!D$2,FALSE),0)</f>
        <v>0</v>
      </c>
      <c r="D1032" s="3">
        <f>IFERROR(VLOOKUP($A1032,'indicadores propios'!$A$4:$I$2026,'indicadores propios'!E$2,FALSE),0)</f>
        <v>0</v>
      </c>
      <c r="E1032" s="3">
        <f>IFERROR(VLOOKUP($A1032,'indicadores propios'!$A$4:$I$2026,'indicadores propios'!F$2,FALSE),0)</f>
        <v>0</v>
      </c>
      <c r="F1032" s="3">
        <f>IFERROR(VLOOKUP($A1032,'indicadores propios'!$A$4:$I$2026,'indicadores propios'!G$2,FALSE),0)</f>
        <v>0</v>
      </c>
      <c r="G1032" s="3">
        <f>IFERROR(VLOOKUP($A1032,'indicadores propios'!$A$4:$I$2026,'indicadores propios'!H$2,FALSE),0)</f>
        <v>0</v>
      </c>
      <c r="H1032" s="3">
        <f>IFERROR(VLOOKUP($A1032,'indicadores propios'!$A$4:$I$2026,'indicadores propios'!I$2,FALSE),0)</f>
        <v>0</v>
      </c>
    </row>
    <row r="1033" spans="1:8" x14ac:dyDescent="0.3">
      <c r="A1033" s="5">
        <v>275035</v>
      </c>
      <c r="B1033" s="4" t="s">
        <v>849</v>
      </c>
      <c r="C1033" s="3">
        <f>IFERROR(VLOOKUP($A1033,'indicadores propios'!$A$4:$I$2026,'indicadores propios'!D$2,FALSE),0)</f>
        <v>0</v>
      </c>
      <c r="D1033" s="3">
        <f>IFERROR(VLOOKUP($A1033,'indicadores propios'!$A$4:$I$2026,'indicadores propios'!E$2,FALSE),0)</f>
        <v>0</v>
      </c>
      <c r="E1033" s="3">
        <f>IFERROR(VLOOKUP($A1033,'indicadores propios'!$A$4:$I$2026,'indicadores propios'!F$2,FALSE),0)</f>
        <v>0</v>
      </c>
      <c r="F1033" s="3">
        <f>IFERROR(VLOOKUP($A1033,'indicadores propios'!$A$4:$I$2026,'indicadores propios'!G$2,FALSE),0)</f>
        <v>0</v>
      </c>
      <c r="G1033" s="3">
        <f>IFERROR(VLOOKUP($A1033,'indicadores propios'!$A$4:$I$2026,'indicadores propios'!H$2,FALSE),0)</f>
        <v>0</v>
      </c>
      <c r="H1033" s="3">
        <f>IFERROR(VLOOKUP($A1033,'indicadores propios'!$A$4:$I$2026,'indicadores propios'!I$2,FALSE),0)</f>
        <v>0</v>
      </c>
    </row>
    <row r="1034" spans="1:8" x14ac:dyDescent="0.3">
      <c r="A1034" s="5">
        <v>275040</v>
      </c>
      <c r="B1034" s="4" t="s">
        <v>848</v>
      </c>
      <c r="C1034" s="3">
        <f>IFERROR(VLOOKUP($A1034,'indicadores propios'!$A$4:$I$2026,'indicadores propios'!D$2,FALSE),0)</f>
        <v>0</v>
      </c>
      <c r="D1034" s="3">
        <f>IFERROR(VLOOKUP($A1034,'indicadores propios'!$A$4:$I$2026,'indicadores propios'!E$2,FALSE),0)</f>
        <v>0</v>
      </c>
      <c r="E1034" s="3">
        <f>IFERROR(VLOOKUP($A1034,'indicadores propios'!$A$4:$I$2026,'indicadores propios'!F$2,FALSE),0)</f>
        <v>0</v>
      </c>
      <c r="F1034" s="3">
        <f>IFERROR(VLOOKUP($A1034,'indicadores propios'!$A$4:$I$2026,'indicadores propios'!G$2,FALSE),0)</f>
        <v>0</v>
      </c>
      <c r="G1034" s="3">
        <f>IFERROR(VLOOKUP($A1034,'indicadores propios'!$A$4:$I$2026,'indicadores propios'!H$2,FALSE),0)</f>
        <v>0</v>
      </c>
      <c r="H1034" s="3">
        <f>IFERROR(VLOOKUP($A1034,'indicadores propios'!$A$4:$I$2026,'indicadores propios'!I$2,FALSE),0)</f>
        <v>0</v>
      </c>
    </row>
    <row r="1035" spans="1:8" x14ac:dyDescent="0.3">
      <c r="A1035" s="5">
        <v>275045</v>
      </c>
      <c r="B1035" s="4" t="s">
        <v>847</v>
      </c>
      <c r="C1035" s="3">
        <f>IFERROR(VLOOKUP($A1035,'indicadores propios'!$A$4:$I$2026,'indicadores propios'!D$2,FALSE),0)</f>
        <v>0</v>
      </c>
      <c r="D1035" s="3">
        <f>IFERROR(VLOOKUP($A1035,'indicadores propios'!$A$4:$I$2026,'indicadores propios'!E$2,FALSE),0)</f>
        <v>0</v>
      </c>
      <c r="E1035" s="3">
        <f>IFERROR(VLOOKUP($A1035,'indicadores propios'!$A$4:$I$2026,'indicadores propios'!F$2,FALSE),0)</f>
        <v>0</v>
      </c>
      <c r="F1035" s="3">
        <f>IFERROR(VLOOKUP($A1035,'indicadores propios'!$A$4:$I$2026,'indicadores propios'!G$2,FALSE),0)</f>
        <v>0</v>
      </c>
      <c r="G1035" s="3">
        <f>IFERROR(VLOOKUP($A1035,'indicadores propios'!$A$4:$I$2026,'indicadores propios'!H$2,FALSE),0)</f>
        <v>0</v>
      </c>
      <c r="H1035" s="3">
        <f>IFERROR(VLOOKUP($A1035,'indicadores propios'!$A$4:$I$2026,'indicadores propios'!I$2,FALSE),0)</f>
        <v>0</v>
      </c>
    </row>
    <row r="1036" spans="1:8" x14ac:dyDescent="0.3">
      <c r="A1036" s="5">
        <v>275050</v>
      </c>
      <c r="B1036" s="4" t="s">
        <v>846</v>
      </c>
      <c r="C1036" s="3">
        <f>IFERROR(VLOOKUP($A1036,'indicadores propios'!$A$4:$I$2026,'indicadores propios'!D$2,FALSE),0)</f>
        <v>0</v>
      </c>
      <c r="D1036" s="3">
        <f>IFERROR(VLOOKUP($A1036,'indicadores propios'!$A$4:$I$2026,'indicadores propios'!E$2,FALSE),0)</f>
        <v>0</v>
      </c>
      <c r="E1036" s="3">
        <f>IFERROR(VLOOKUP($A1036,'indicadores propios'!$A$4:$I$2026,'indicadores propios'!F$2,FALSE),0)</f>
        <v>0</v>
      </c>
      <c r="F1036" s="3">
        <f>IFERROR(VLOOKUP($A1036,'indicadores propios'!$A$4:$I$2026,'indicadores propios'!G$2,FALSE),0)</f>
        <v>0</v>
      </c>
      <c r="G1036" s="3">
        <f>IFERROR(VLOOKUP($A1036,'indicadores propios'!$A$4:$I$2026,'indicadores propios'!H$2,FALSE),0)</f>
        <v>0</v>
      </c>
      <c r="H1036" s="3">
        <f>IFERROR(VLOOKUP($A1036,'indicadores propios'!$A$4:$I$2026,'indicadores propios'!I$2,FALSE),0)</f>
        <v>0</v>
      </c>
    </row>
    <row r="1037" spans="1:8" x14ac:dyDescent="0.3">
      <c r="A1037" s="5">
        <v>275500</v>
      </c>
      <c r="B1037" s="4" t="s">
        <v>856</v>
      </c>
      <c r="C1037" s="3">
        <f>IFERROR(VLOOKUP($A1037,'indicadores propios'!$A$4:$I$2026,'indicadores propios'!D$2,FALSE),0)</f>
        <v>0</v>
      </c>
      <c r="D1037" s="3">
        <f>IFERROR(VLOOKUP($A1037,'indicadores propios'!$A$4:$I$2026,'indicadores propios'!E$2,FALSE),0)</f>
        <v>0</v>
      </c>
      <c r="E1037" s="3">
        <f>IFERROR(VLOOKUP($A1037,'indicadores propios'!$A$4:$I$2026,'indicadores propios'!F$2,FALSE),0)</f>
        <v>0</v>
      </c>
      <c r="F1037" s="3">
        <f>IFERROR(VLOOKUP($A1037,'indicadores propios'!$A$4:$I$2026,'indicadores propios'!G$2,FALSE),0)</f>
        <v>0</v>
      </c>
      <c r="G1037" s="3">
        <f>IFERROR(VLOOKUP($A1037,'indicadores propios'!$A$4:$I$2026,'indicadores propios'!H$2,FALSE),0)</f>
        <v>0</v>
      </c>
      <c r="H1037" s="3">
        <f>IFERROR(VLOOKUP($A1037,'indicadores propios'!$A$4:$I$2026,'indicadores propios'!I$2,FALSE),0)</f>
        <v>0</v>
      </c>
    </row>
    <row r="1038" spans="1:8" x14ac:dyDescent="0.3">
      <c r="A1038" s="5">
        <v>275505</v>
      </c>
      <c r="B1038" s="4" t="s">
        <v>855</v>
      </c>
      <c r="C1038" s="3">
        <f>IFERROR(VLOOKUP($A1038,'indicadores propios'!$A$4:$I$2026,'indicadores propios'!D$2,FALSE),0)</f>
        <v>0</v>
      </c>
      <c r="D1038" s="3">
        <f>IFERROR(VLOOKUP($A1038,'indicadores propios'!$A$4:$I$2026,'indicadores propios'!E$2,FALSE),0)</f>
        <v>0</v>
      </c>
      <c r="E1038" s="3">
        <f>IFERROR(VLOOKUP($A1038,'indicadores propios'!$A$4:$I$2026,'indicadores propios'!F$2,FALSE),0)</f>
        <v>0</v>
      </c>
      <c r="F1038" s="3">
        <f>IFERROR(VLOOKUP($A1038,'indicadores propios'!$A$4:$I$2026,'indicadores propios'!G$2,FALSE),0)</f>
        <v>0</v>
      </c>
      <c r="G1038" s="3">
        <f>IFERROR(VLOOKUP($A1038,'indicadores propios'!$A$4:$I$2026,'indicadores propios'!H$2,FALSE),0)</f>
        <v>0</v>
      </c>
      <c r="H1038" s="3">
        <f>IFERROR(VLOOKUP($A1038,'indicadores propios'!$A$4:$I$2026,'indicadores propios'!I$2,FALSE),0)</f>
        <v>0</v>
      </c>
    </row>
    <row r="1039" spans="1:8" x14ac:dyDescent="0.3">
      <c r="A1039" s="5">
        <v>275510</v>
      </c>
      <c r="B1039" s="4" t="s">
        <v>854</v>
      </c>
      <c r="C1039" s="3">
        <f>IFERROR(VLOOKUP($A1039,'indicadores propios'!$A$4:$I$2026,'indicadores propios'!D$2,FALSE),0)</f>
        <v>0</v>
      </c>
      <c r="D1039" s="3">
        <f>IFERROR(VLOOKUP($A1039,'indicadores propios'!$A$4:$I$2026,'indicadores propios'!E$2,FALSE),0)</f>
        <v>0</v>
      </c>
      <c r="E1039" s="3">
        <f>IFERROR(VLOOKUP($A1039,'indicadores propios'!$A$4:$I$2026,'indicadores propios'!F$2,FALSE),0)</f>
        <v>0</v>
      </c>
      <c r="F1039" s="3">
        <f>IFERROR(VLOOKUP($A1039,'indicadores propios'!$A$4:$I$2026,'indicadores propios'!G$2,FALSE),0)</f>
        <v>0</v>
      </c>
      <c r="G1039" s="3">
        <f>IFERROR(VLOOKUP($A1039,'indicadores propios'!$A$4:$I$2026,'indicadores propios'!H$2,FALSE),0)</f>
        <v>0</v>
      </c>
      <c r="H1039" s="3">
        <f>IFERROR(VLOOKUP($A1039,'indicadores propios'!$A$4:$I$2026,'indicadores propios'!I$2,FALSE),0)</f>
        <v>0</v>
      </c>
    </row>
    <row r="1040" spans="1:8" x14ac:dyDescent="0.3">
      <c r="A1040" s="5">
        <v>275515</v>
      </c>
      <c r="B1040" s="4" t="s">
        <v>853</v>
      </c>
      <c r="C1040" s="3">
        <f>IFERROR(VLOOKUP($A1040,'indicadores propios'!$A$4:$I$2026,'indicadores propios'!D$2,FALSE),0)</f>
        <v>0</v>
      </c>
      <c r="D1040" s="3">
        <f>IFERROR(VLOOKUP($A1040,'indicadores propios'!$A$4:$I$2026,'indicadores propios'!E$2,FALSE),0)</f>
        <v>0</v>
      </c>
      <c r="E1040" s="3">
        <f>IFERROR(VLOOKUP($A1040,'indicadores propios'!$A$4:$I$2026,'indicadores propios'!F$2,FALSE),0)</f>
        <v>0</v>
      </c>
      <c r="F1040" s="3">
        <f>IFERROR(VLOOKUP($A1040,'indicadores propios'!$A$4:$I$2026,'indicadores propios'!G$2,FALSE),0)</f>
        <v>0</v>
      </c>
      <c r="G1040" s="3">
        <f>IFERROR(VLOOKUP($A1040,'indicadores propios'!$A$4:$I$2026,'indicadores propios'!H$2,FALSE),0)</f>
        <v>0</v>
      </c>
      <c r="H1040" s="3">
        <f>IFERROR(VLOOKUP($A1040,'indicadores propios'!$A$4:$I$2026,'indicadores propios'!I$2,FALSE),0)</f>
        <v>0</v>
      </c>
    </row>
    <row r="1041" spans="1:8" x14ac:dyDescent="0.3">
      <c r="A1041" s="5">
        <v>275520</v>
      </c>
      <c r="B1041" s="4" t="s">
        <v>852</v>
      </c>
      <c r="C1041" s="3">
        <f>IFERROR(VLOOKUP($A1041,'indicadores propios'!$A$4:$I$2026,'indicadores propios'!D$2,FALSE),0)</f>
        <v>0</v>
      </c>
      <c r="D1041" s="3">
        <f>IFERROR(VLOOKUP($A1041,'indicadores propios'!$A$4:$I$2026,'indicadores propios'!E$2,FALSE),0)</f>
        <v>0</v>
      </c>
      <c r="E1041" s="3">
        <f>IFERROR(VLOOKUP($A1041,'indicadores propios'!$A$4:$I$2026,'indicadores propios'!F$2,FALSE),0)</f>
        <v>0</v>
      </c>
      <c r="F1041" s="3">
        <f>IFERROR(VLOOKUP($A1041,'indicadores propios'!$A$4:$I$2026,'indicadores propios'!G$2,FALSE),0)</f>
        <v>0</v>
      </c>
      <c r="G1041" s="3">
        <f>IFERROR(VLOOKUP($A1041,'indicadores propios'!$A$4:$I$2026,'indicadores propios'!H$2,FALSE),0)</f>
        <v>0</v>
      </c>
      <c r="H1041" s="3">
        <f>IFERROR(VLOOKUP($A1041,'indicadores propios'!$A$4:$I$2026,'indicadores propios'!I$2,FALSE),0)</f>
        <v>0</v>
      </c>
    </row>
    <row r="1042" spans="1:8" x14ac:dyDescent="0.3">
      <c r="A1042" s="5">
        <v>275525</v>
      </c>
      <c r="B1042" s="4" t="s">
        <v>851</v>
      </c>
      <c r="C1042" s="3">
        <f>IFERROR(VLOOKUP($A1042,'indicadores propios'!$A$4:$I$2026,'indicadores propios'!D$2,FALSE),0)</f>
        <v>0</v>
      </c>
      <c r="D1042" s="3">
        <f>IFERROR(VLOOKUP($A1042,'indicadores propios'!$A$4:$I$2026,'indicadores propios'!E$2,FALSE),0)</f>
        <v>0</v>
      </c>
      <c r="E1042" s="3">
        <f>IFERROR(VLOOKUP($A1042,'indicadores propios'!$A$4:$I$2026,'indicadores propios'!F$2,FALSE),0)</f>
        <v>0</v>
      </c>
      <c r="F1042" s="3">
        <f>IFERROR(VLOOKUP($A1042,'indicadores propios'!$A$4:$I$2026,'indicadores propios'!G$2,FALSE),0)</f>
        <v>0</v>
      </c>
      <c r="G1042" s="3">
        <f>IFERROR(VLOOKUP($A1042,'indicadores propios'!$A$4:$I$2026,'indicadores propios'!H$2,FALSE),0)</f>
        <v>0</v>
      </c>
      <c r="H1042" s="3">
        <f>IFERROR(VLOOKUP($A1042,'indicadores propios'!$A$4:$I$2026,'indicadores propios'!I$2,FALSE),0)</f>
        <v>0</v>
      </c>
    </row>
    <row r="1043" spans="1:8" x14ac:dyDescent="0.3">
      <c r="A1043" s="5">
        <v>275530</v>
      </c>
      <c r="B1043" s="4" t="s">
        <v>850</v>
      </c>
      <c r="C1043" s="3">
        <f>IFERROR(VLOOKUP($A1043,'indicadores propios'!$A$4:$I$2026,'indicadores propios'!D$2,FALSE),0)</f>
        <v>0</v>
      </c>
      <c r="D1043" s="3">
        <f>IFERROR(VLOOKUP($A1043,'indicadores propios'!$A$4:$I$2026,'indicadores propios'!E$2,FALSE),0)</f>
        <v>0</v>
      </c>
      <c r="E1043" s="3">
        <f>IFERROR(VLOOKUP($A1043,'indicadores propios'!$A$4:$I$2026,'indicadores propios'!F$2,FALSE),0)</f>
        <v>0</v>
      </c>
      <c r="F1043" s="3">
        <f>IFERROR(VLOOKUP($A1043,'indicadores propios'!$A$4:$I$2026,'indicadores propios'!G$2,FALSE),0)</f>
        <v>0</v>
      </c>
      <c r="G1043" s="3">
        <f>IFERROR(VLOOKUP($A1043,'indicadores propios'!$A$4:$I$2026,'indicadores propios'!H$2,FALSE),0)</f>
        <v>0</v>
      </c>
      <c r="H1043" s="3">
        <f>IFERROR(VLOOKUP($A1043,'indicadores propios'!$A$4:$I$2026,'indicadores propios'!I$2,FALSE),0)</f>
        <v>0</v>
      </c>
    </row>
    <row r="1044" spans="1:8" x14ac:dyDescent="0.3">
      <c r="A1044" s="5">
        <v>275535</v>
      </c>
      <c r="B1044" s="4" t="s">
        <v>849</v>
      </c>
      <c r="C1044" s="3">
        <f>IFERROR(VLOOKUP($A1044,'indicadores propios'!$A$4:$I$2026,'indicadores propios'!D$2,FALSE),0)</f>
        <v>0</v>
      </c>
      <c r="D1044" s="3">
        <f>IFERROR(VLOOKUP($A1044,'indicadores propios'!$A$4:$I$2026,'indicadores propios'!E$2,FALSE),0)</f>
        <v>0</v>
      </c>
      <c r="E1044" s="3">
        <f>IFERROR(VLOOKUP($A1044,'indicadores propios'!$A$4:$I$2026,'indicadores propios'!F$2,FALSE),0)</f>
        <v>0</v>
      </c>
      <c r="F1044" s="3">
        <f>IFERROR(VLOOKUP($A1044,'indicadores propios'!$A$4:$I$2026,'indicadores propios'!G$2,FALSE),0)</f>
        <v>0</v>
      </c>
      <c r="G1044" s="3">
        <f>IFERROR(VLOOKUP($A1044,'indicadores propios'!$A$4:$I$2026,'indicadores propios'!H$2,FALSE),0)</f>
        <v>0</v>
      </c>
      <c r="H1044" s="3">
        <f>IFERROR(VLOOKUP($A1044,'indicadores propios'!$A$4:$I$2026,'indicadores propios'!I$2,FALSE),0)</f>
        <v>0</v>
      </c>
    </row>
    <row r="1045" spans="1:8" x14ac:dyDescent="0.3">
      <c r="A1045" s="5">
        <v>275540</v>
      </c>
      <c r="B1045" s="4" t="s">
        <v>848</v>
      </c>
      <c r="C1045" s="3">
        <f>IFERROR(VLOOKUP($A1045,'indicadores propios'!$A$4:$I$2026,'indicadores propios'!D$2,FALSE),0)</f>
        <v>0</v>
      </c>
      <c r="D1045" s="3">
        <f>IFERROR(VLOOKUP($A1045,'indicadores propios'!$A$4:$I$2026,'indicadores propios'!E$2,FALSE),0)</f>
        <v>0</v>
      </c>
      <c r="E1045" s="3">
        <f>IFERROR(VLOOKUP($A1045,'indicadores propios'!$A$4:$I$2026,'indicadores propios'!F$2,FALSE),0)</f>
        <v>0</v>
      </c>
      <c r="F1045" s="3">
        <f>IFERROR(VLOOKUP($A1045,'indicadores propios'!$A$4:$I$2026,'indicadores propios'!G$2,FALSE),0)</f>
        <v>0</v>
      </c>
      <c r="G1045" s="3">
        <f>IFERROR(VLOOKUP($A1045,'indicadores propios'!$A$4:$I$2026,'indicadores propios'!H$2,FALSE),0)</f>
        <v>0</v>
      </c>
      <c r="H1045" s="3">
        <f>IFERROR(VLOOKUP($A1045,'indicadores propios'!$A$4:$I$2026,'indicadores propios'!I$2,FALSE),0)</f>
        <v>0</v>
      </c>
    </row>
    <row r="1046" spans="1:8" x14ac:dyDescent="0.3">
      <c r="A1046" s="5">
        <v>275545</v>
      </c>
      <c r="B1046" s="4" t="s">
        <v>847</v>
      </c>
      <c r="C1046" s="3">
        <f>IFERROR(VLOOKUP($A1046,'indicadores propios'!$A$4:$I$2026,'indicadores propios'!D$2,FALSE),0)</f>
        <v>0</v>
      </c>
      <c r="D1046" s="3">
        <f>IFERROR(VLOOKUP($A1046,'indicadores propios'!$A$4:$I$2026,'indicadores propios'!E$2,FALSE),0)</f>
        <v>0</v>
      </c>
      <c r="E1046" s="3">
        <f>IFERROR(VLOOKUP($A1046,'indicadores propios'!$A$4:$I$2026,'indicadores propios'!F$2,FALSE),0)</f>
        <v>0</v>
      </c>
      <c r="F1046" s="3">
        <f>IFERROR(VLOOKUP($A1046,'indicadores propios'!$A$4:$I$2026,'indicadores propios'!G$2,FALSE),0)</f>
        <v>0</v>
      </c>
      <c r="G1046" s="3">
        <f>IFERROR(VLOOKUP($A1046,'indicadores propios'!$A$4:$I$2026,'indicadores propios'!H$2,FALSE),0)</f>
        <v>0</v>
      </c>
      <c r="H1046" s="3">
        <f>IFERROR(VLOOKUP($A1046,'indicadores propios'!$A$4:$I$2026,'indicadores propios'!I$2,FALSE),0)</f>
        <v>0</v>
      </c>
    </row>
    <row r="1047" spans="1:8" x14ac:dyDescent="0.3">
      <c r="A1047" s="5">
        <v>275550</v>
      </c>
      <c r="B1047" s="4" t="s">
        <v>846</v>
      </c>
      <c r="C1047" s="3">
        <f>IFERROR(VLOOKUP($A1047,'indicadores propios'!$A$4:$I$2026,'indicadores propios'!D$2,FALSE),0)</f>
        <v>0</v>
      </c>
      <c r="D1047" s="3">
        <f>IFERROR(VLOOKUP($A1047,'indicadores propios'!$A$4:$I$2026,'indicadores propios'!E$2,FALSE),0)</f>
        <v>0</v>
      </c>
      <c r="E1047" s="3">
        <f>IFERROR(VLOOKUP($A1047,'indicadores propios'!$A$4:$I$2026,'indicadores propios'!F$2,FALSE),0)</f>
        <v>0</v>
      </c>
      <c r="F1047" s="3">
        <f>IFERROR(VLOOKUP($A1047,'indicadores propios'!$A$4:$I$2026,'indicadores propios'!G$2,FALSE),0)</f>
        <v>0</v>
      </c>
      <c r="G1047" s="3">
        <f>IFERROR(VLOOKUP($A1047,'indicadores propios'!$A$4:$I$2026,'indicadores propios'!H$2,FALSE),0)</f>
        <v>0</v>
      </c>
      <c r="H1047" s="3">
        <f>IFERROR(VLOOKUP($A1047,'indicadores propios'!$A$4:$I$2026,'indicadores propios'!I$2,FALSE),0)</f>
        <v>0</v>
      </c>
    </row>
    <row r="1048" spans="1:8" x14ac:dyDescent="0.3">
      <c r="A1048" s="5">
        <v>276000</v>
      </c>
      <c r="B1048" s="4" t="s">
        <v>845</v>
      </c>
      <c r="C1048" s="3">
        <f>IFERROR(VLOOKUP($A1048,'indicadores propios'!$A$4:$I$2026,'indicadores propios'!D$2,FALSE),0)</f>
        <v>0</v>
      </c>
      <c r="D1048" s="3">
        <f>IFERROR(VLOOKUP($A1048,'indicadores propios'!$A$4:$I$2026,'indicadores propios'!E$2,FALSE),0)</f>
        <v>0</v>
      </c>
      <c r="E1048" s="3">
        <f>IFERROR(VLOOKUP($A1048,'indicadores propios'!$A$4:$I$2026,'indicadores propios'!F$2,FALSE),0)</f>
        <v>6108733</v>
      </c>
      <c r="F1048" s="3">
        <f>IFERROR(VLOOKUP($A1048,'indicadores propios'!$A$4:$I$2026,'indicadores propios'!G$2,FALSE),0)</f>
        <v>8896492</v>
      </c>
      <c r="G1048" s="3">
        <f>IFERROR(VLOOKUP($A1048,'indicadores propios'!$A$4:$I$2026,'indicadores propios'!H$2,FALSE),0)</f>
        <v>618812</v>
      </c>
      <c r="H1048" s="3">
        <f>IFERROR(VLOOKUP($A1048,'indicadores propios'!$A$4:$I$2026,'indicadores propios'!I$2,FALSE),0)</f>
        <v>6118472</v>
      </c>
    </row>
    <row r="1049" spans="1:8" x14ac:dyDescent="0.3">
      <c r="A1049" s="5">
        <v>276005</v>
      </c>
      <c r="B1049" s="4" t="s">
        <v>844</v>
      </c>
      <c r="C1049" s="3">
        <f>IFERROR(VLOOKUP($A1049,'indicadores propios'!$A$4:$I$2026,'indicadores propios'!D$2,FALSE),0)</f>
        <v>0</v>
      </c>
      <c r="D1049" s="3">
        <f>IFERROR(VLOOKUP($A1049,'indicadores propios'!$A$4:$I$2026,'indicadores propios'!E$2,FALSE),0)</f>
        <v>0</v>
      </c>
      <c r="E1049" s="3">
        <f>IFERROR(VLOOKUP($A1049,'indicadores propios'!$A$4:$I$2026,'indicadores propios'!F$2,FALSE),0)</f>
        <v>0</v>
      </c>
      <c r="F1049" s="3">
        <f>IFERROR(VLOOKUP($A1049,'indicadores propios'!$A$4:$I$2026,'indicadores propios'!G$2,FALSE),0)</f>
        <v>0</v>
      </c>
      <c r="G1049" s="3">
        <f>IFERROR(VLOOKUP($A1049,'indicadores propios'!$A$4:$I$2026,'indicadores propios'!H$2,FALSE),0)</f>
        <v>0</v>
      </c>
      <c r="H1049" s="3">
        <f>IFERROR(VLOOKUP($A1049,'indicadores propios'!$A$4:$I$2026,'indicadores propios'!I$2,FALSE),0)</f>
        <v>0</v>
      </c>
    </row>
    <row r="1050" spans="1:8" x14ac:dyDescent="0.3">
      <c r="A1050" s="5">
        <v>276015</v>
      </c>
      <c r="B1050" s="4" t="s">
        <v>843</v>
      </c>
      <c r="C1050" s="3">
        <f>IFERROR(VLOOKUP($A1050,'indicadores propios'!$A$4:$I$2026,'indicadores propios'!D$2,FALSE),0)</f>
        <v>0</v>
      </c>
      <c r="D1050" s="3">
        <f>IFERROR(VLOOKUP($A1050,'indicadores propios'!$A$4:$I$2026,'indicadores propios'!E$2,FALSE),0)</f>
        <v>0</v>
      </c>
      <c r="E1050" s="3">
        <f>IFERROR(VLOOKUP($A1050,'indicadores propios'!$A$4:$I$2026,'indicadores propios'!F$2,FALSE),0)</f>
        <v>6108733</v>
      </c>
      <c r="F1050" s="3">
        <f>IFERROR(VLOOKUP($A1050,'indicadores propios'!$A$4:$I$2026,'indicadores propios'!G$2,FALSE),0)</f>
        <v>8896492</v>
      </c>
      <c r="G1050" s="3">
        <f>IFERROR(VLOOKUP($A1050,'indicadores propios'!$A$4:$I$2026,'indicadores propios'!H$2,FALSE),0)</f>
        <v>618812</v>
      </c>
      <c r="H1050" s="3">
        <f>IFERROR(VLOOKUP($A1050,'indicadores propios'!$A$4:$I$2026,'indicadores propios'!I$2,FALSE),0)</f>
        <v>6118472</v>
      </c>
    </row>
    <row r="1051" spans="1:8" x14ac:dyDescent="0.3">
      <c r="A1051" s="5">
        <v>276020</v>
      </c>
      <c r="B1051" s="4" t="s">
        <v>842</v>
      </c>
      <c r="C1051" s="3">
        <f>IFERROR(VLOOKUP($A1051,'indicadores propios'!$A$4:$I$2026,'indicadores propios'!D$2,FALSE),0)</f>
        <v>0</v>
      </c>
      <c r="D1051" s="3">
        <f>IFERROR(VLOOKUP($A1051,'indicadores propios'!$A$4:$I$2026,'indicadores propios'!E$2,FALSE),0)</f>
        <v>0</v>
      </c>
      <c r="E1051" s="3">
        <f>IFERROR(VLOOKUP($A1051,'indicadores propios'!$A$4:$I$2026,'indicadores propios'!F$2,FALSE),0)</f>
        <v>0</v>
      </c>
      <c r="F1051" s="3">
        <f>IFERROR(VLOOKUP($A1051,'indicadores propios'!$A$4:$I$2026,'indicadores propios'!G$2,FALSE),0)</f>
        <v>0</v>
      </c>
      <c r="G1051" s="3">
        <f>IFERROR(VLOOKUP($A1051,'indicadores propios'!$A$4:$I$2026,'indicadores propios'!H$2,FALSE),0)</f>
        <v>0</v>
      </c>
      <c r="H1051" s="3">
        <f>IFERROR(VLOOKUP($A1051,'indicadores propios'!$A$4:$I$2026,'indicadores propios'!I$2,FALSE),0)</f>
        <v>0</v>
      </c>
    </row>
    <row r="1052" spans="1:8" x14ac:dyDescent="0.3">
      <c r="A1052" s="5">
        <v>276500</v>
      </c>
      <c r="B1052" s="4" t="s">
        <v>841</v>
      </c>
      <c r="C1052" s="3">
        <f>IFERROR(VLOOKUP($A1052,'indicadores propios'!$A$4:$I$2026,'indicadores propios'!D$2,FALSE),0)</f>
        <v>0</v>
      </c>
      <c r="D1052" s="3">
        <f>IFERROR(VLOOKUP($A1052,'indicadores propios'!$A$4:$I$2026,'indicadores propios'!E$2,FALSE),0)</f>
        <v>0</v>
      </c>
      <c r="E1052" s="3">
        <f>IFERROR(VLOOKUP($A1052,'indicadores propios'!$A$4:$I$2026,'indicadores propios'!F$2,FALSE),0)</f>
        <v>0</v>
      </c>
      <c r="F1052" s="3">
        <f>IFERROR(VLOOKUP($A1052,'indicadores propios'!$A$4:$I$2026,'indicadores propios'!G$2,FALSE),0)</f>
        <v>0</v>
      </c>
      <c r="G1052" s="3">
        <f>IFERROR(VLOOKUP($A1052,'indicadores propios'!$A$4:$I$2026,'indicadores propios'!H$2,FALSE),0)</f>
        <v>0</v>
      </c>
      <c r="H1052" s="3">
        <f>IFERROR(VLOOKUP($A1052,'indicadores propios'!$A$4:$I$2026,'indicadores propios'!I$2,FALSE),0)</f>
        <v>0</v>
      </c>
    </row>
    <row r="1053" spans="1:8" x14ac:dyDescent="0.3">
      <c r="A1053" s="5">
        <v>276505</v>
      </c>
      <c r="B1053" s="4" t="s">
        <v>840</v>
      </c>
      <c r="C1053" s="3">
        <f>IFERROR(VLOOKUP($A1053,'indicadores propios'!$A$4:$I$2026,'indicadores propios'!D$2,FALSE),0)</f>
        <v>0</v>
      </c>
      <c r="D1053" s="3">
        <f>IFERROR(VLOOKUP($A1053,'indicadores propios'!$A$4:$I$2026,'indicadores propios'!E$2,FALSE),0)</f>
        <v>0</v>
      </c>
      <c r="E1053" s="3">
        <f>IFERROR(VLOOKUP($A1053,'indicadores propios'!$A$4:$I$2026,'indicadores propios'!F$2,FALSE),0)</f>
        <v>0</v>
      </c>
      <c r="F1053" s="3">
        <f>IFERROR(VLOOKUP($A1053,'indicadores propios'!$A$4:$I$2026,'indicadores propios'!G$2,FALSE),0)</f>
        <v>0</v>
      </c>
      <c r="G1053" s="3">
        <f>IFERROR(VLOOKUP($A1053,'indicadores propios'!$A$4:$I$2026,'indicadores propios'!H$2,FALSE),0)</f>
        <v>0</v>
      </c>
      <c r="H1053" s="3">
        <f>IFERROR(VLOOKUP($A1053,'indicadores propios'!$A$4:$I$2026,'indicadores propios'!I$2,FALSE),0)</f>
        <v>0</v>
      </c>
    </row>
    <row r="1054" spans="1:8" x14ac:dyDescent="0.3">
      <c r="A1054" s="5">
        <v>276510</v>
      </c>
      <c r="B1054" s="4" t="s">
        <v>839</v>
      </c>
      <c r="C1054" s="3">
        <f>IFERROR(VLOOKUP($A1054,'indicadores propios'!$A$4:$I$2026,'indicadores propios'!D$2,FALSE),0)</f>
        <v>0</v>
      </c>
      <c r="D1054" s="3">
        <f>IFERROR(VLOOKUP($A1054,'indicadores propios'!$A$4:$I$2026,'indicadores propios'!E$2,FALSE),0)</f>
        <v>0</v>
      </c>
      <c r="E1054" s="3">
        <f>IFERROR(VLOOKUP($A1054,'indicadores propios'!$A$4:$I$2026,'indicadores propios'!F$2,FALSE),0)</f>
        <v>0</v>
      </c>
      <c r="F1054" s="3">
        <f>IFERROR(VLOOKUP($A1054,'indicadores propios'!$A$4:$I$2026,'indicadores propios'!G$2,FALSE),0)</f>
        <v>0</v>
      </c>
      <c r="G1054" s="3">
        <f>IFERROR(VLOOKUP($A1054,'indicadores propios'!$A$4:$I$2026,'indicadores propios'!H$2,FALSE),0)</f>
        <v>0</v>
      </c>
      <c r="H1054" s="3">
        <f>IFERROR(VLOOKUP($A1054,'indicadores propios'!$A$4:$I$2026,'indicadores propios'!I$2,FALSE),0)</f>
        <v>0</v>
      </c>
    </row>
    <row r="1055" spans="1:8" x14ac:dyDescent="0.3">
      <c r="A1055" s="5">
        <v>276515</v>
      </c>
      <c r="B1055" s="4" t="s">
        <v>838</v>
      </c>
      <c r="C1055" s="3">
        <f>IFERROR(VLOOKUP($A1055,'indicadores propios'!$A$4:$I$2026,'indicadores propios'!D$2,FALSE),0)</f>
        <v>0</v>
      </c>
      <c r="D1055" s="3">
        <f>IFERROR(VLOOKUP($A1055,'indicadores propios'!$A$4:$I$2026,'indicadores propios'!E$2,FALSE),0)</f>
        <v>0</v>
      </c>
      <c r="E1055" s="3">
        <f>IFERROR(VLOOKUP($A1055,'indicadores propios'!$A$4:$I$2026,'indicadores propios'!F$2,FALSE),0)</f>
        <v>0</v>
      </c>
      <c r="F1055" s="3">
        <f>IFERROR(VLOOKUP($A1055,'indicadores propios'!$A$4:$I$2026,'indicadores propios'!G$2,FALSE),0)</f>
        <v>0</v>
      </c>
      <c r="G1055" s="3">
        <f>IFERROR(VLOOKUP($A1055,'indicadores propios'!$A$4:$I$2026,'indicadores propios'!H$2,FALSE),0)</f>
        <v>0</v>
      </c>
      <c r="H1055" s="3">
        <f>IFERROR(VLOOKUP($A1055,'indicadores propios'!$A$4:$I$2026,'indicadores propios'!I$2,FALSE),0)</f>
        <v>0</v>
      </c>
    </row>
    <row r="1056" spans="1:8" x14ac:dyDescent="0.3">
      <c r="A1056" s="5">
        <v>276520</v>
      </c>
      <c r="B1056" s="4" t="s">
        <v>837</v>
      </c>
      <c r="C1056" s="3">
        <f>IFERROR(VLOOKUP($A1056,'indicadores propios'!$A$4:$I$2026,'indicadores propios'!D$2,FALSE),0)</f>
        <v>0</v>
      </c>
      <c r="D1056" s="3">
        <f>IFERROR(VLOOKUP($A1056,'indicadores propios'!$A$4:$I$2026,'indicadores propios'!E$2,FALSE),0)</f>
        <v>0</v>
      </c>
      <c r="E1056" s="3">
        <f>IFERROR(VLOOKUP($A1056,'indicadores propios'!$A$4:$I$2026,'indicadores propios'!F$2,FALSE),0)</f>
        <v>0</v>
      </c>
      <c r="F1056" s="3">
        <f>IFERROR(VLOOKUP($A1056,'indicadores propios'!$A$4:$I$2026,'indicadores propios'!G$2,FALSE),0)</f>
        <v>0</v>
      </c>
      <c r="G1056" s="3">
        <f>IFERROR(VLOOKUP($A1056,'indicadores propios'!$A$4:$I$2026,'indicadores propios'!H$2,FALSE),0)</f>
        <v>0</v>
      </c>
      <c r="H1056" s="3">
        <f>IFERROR(VLOOKUP($A1056,'indicadores propios'!$A$4:$I$2026,'indicadores propios'!I$2,FALSE),0)</f>
        <v>0</v>
      </c>
    </row>
    <row r="1057" spans="1:8" x14ac:dyDescent="0.3">
      <c r="A1057" s="5">
        <v>276525</v>
      </c>
      <c r="B1057" s="4" t="s">
        <v>836</v>
      </c>
      <c r="C1057" s="3">
        <f>IFERROR(VLOOKUP($A1057,'indicadores propios'!$A$4:$I$2026,'indicadores propios'!D$2,FALSE),0)</f>
        <v>0</v>
      </c>
      <c r="D1057" s="3">
        <f>IFERROR(VLOOKUP($A1057,'indicadores propios'!$A$4:$I$2026,'indicadores propios'!E$2,FALSE),0)</f>
        <v>0</v>
      </c>
      <c r="E1057" s="3">
        <f>IFERROR(VLOOKUP($A1057,'indicadores propios'!$A$4:$I$2026,'indicadores propios'!F$2,FALSE),0)</f>
        <v>0</v>
      </c>
      <c r="F1057" s="3">
        <f>IFERROR(VLOOKUP($A1057,'indicadores propios'!$A$4:$I$2026,'indicadores propios'!G$2,FALSE),0)</f>
        <v>0</v>
      </c>
      <c r="G1057" s="3">
        <f>IFERROR(VLOOKUP($A1057,'indicadores propios'!$A$4:$I$2026,'indicadores propios'!H$2,FALSE),0)</f>
        <v>0</v>
      </c>
      <c r="H1057" s="3">
        <f>IFERROR(VLOOKUP($A1057,'indicadores propios'!$A$4:$I$2026,'indicadores propios'!I$2,FALSE),0)</f>
        <v>0</v>
      </c>
    </row>
    <row r="1058" spans="1:8" x14ac:dyDescent="0.3">
      <c r="A1058" s="5">
        <v>280000</v>
      </c>
      <c r="B1058" s="4" t="s">
        <v>835</v>
      </c>
      <c r="C1058" s="3">
        <f>IFERROR(VLOOKUP($A1058,'indicadores propios'!$A$4:$I$2026,'indicadores propios'!D$2,FALSE),0)</f>
        <v>0</v>
      </c>
      <c r="D1058" s="3">
        <f>IFERROR(VLOOKUP($A1058,'indicadores propios'!$A$4:$I$2026,'indicadores propios'!E$2,FALSE),0)</f>
        <v>0</v>
      </c>
      <c r="E1058" s="3">
        <f>IFERROR(VLOOKUP($A1058,'indicadores propios'!$A$4:$I$2026,'indicadores propios'!F$2,FALSE),0)</f>
        <v>117400</v>
      </c>
      <c r="F1058" s="3">
        <f>IFERROR(VLOOKUP($A1058,'indicadores propios'!$A$4:$I$2026,'indicadores propios'!G$2,FALSE),0)</f>
        <v>0</v>
      </c>
      <c r="G1058" s="3">
        <f>IFERROR(VLOOKUP($A1058,'indicadores propios'!$A$4:$I$2026,'indicadores propios'!H$2,FALSE),0)</f>
        <v>19430238</v>
      </c>
      <c r="H1058" s="3">
        <f>IFERROR(VLOOKUP($A1058,'indicadores propios'!$A$4:$I$2026,'indicadores propios'!I$2,FALSE),0)</f>
        <v>73271708</v>
      </c>
    </row>
    <row r="1059" spans="1:8" x14ac:dyDescent="0.3">
      <c r="A1059" s="5">
        <v>280500</v>
      </c>
      <c r="B1059" s="4" t="s">
        <v>834</v>
      </c>
      <c r="C1059" s="3">
        <f>IFERROR(VLOOKUP($A1059,'indicadores propios'!$A$4:$I$2026,'indicadores propios'!D$2,FALSE),0)</f>
        <v>0</v>
      </c>
      <c r="D1059" s="3">
        <f>IFERROR(VLOOKUP($A1059,'indicadores propios'!$A$4:$I$2026,'indicadores propios'!E$2,FALSE),0)</f>
        <v>0</v>
      </c>
      <c r="E1059" s="3">
        <f>IFERROR(VLOOKUP($A1059,'indicadores propios'!$A$4:$I$2026,'indicadores propios'!F$2,FALSE),0)</f>
        <v>0</v>
      </c>
      <c r="F1059" s="3">
        <f>IFERROR(VLOOKUP($A1059,'indicadores propios'!$A$4:$I$2026,'indicadores propios'!G$2,FALSE),0)</f>
        <v>0</v>
      </c>
      <c r="G1059" s="3">
        <f>IFERROR(VLOOKUP($A1059,'indicadores propios'!$A$4:$I$2026,'indicadores propios'!H$2,FALSE),0)</f>
        <v>0</v>
      </c>
      <c r="H1059" s="3">
        <f>IFERROR(VLOOKUP($A1059,'indicadores propios'!$A$4:$I$2026,'indicadores propios'!I$2,FALSE),0)</f>
        <v>0</v>
      </c>
    </row>
    <row r="1060" spans="1:8" x14ac:dyDescent="0.3">
      <c r="A1060" s="5">
        <v>281000</v>
      </c>
      <c r="B1060" s="4" t="s">
        <v>833</v>
      </c>
      <c r="C1060" s="3">
        <f>IFERROR(VLOOKUP($A1060,'indicadores propios'!$A$4:$I$2026,'indicadores propios'!D$2,FALSE),0)</f>
        <v>0</v>
      </c>
      <c r="D1060" s="3">
        <f>IFERROR(VLOOKUP($A1060,'indicadores propios'!$A$4:$I$2026,'indicadores propios'!E$2,FALSE),0)</f>
        <v>0</v>
      </c>
      <c r="E1060" s="3">
        <f>IFERROR(VLOOKUP($A1060,'indicadores propios'!$A$4:$I$2026,'indicadores propios'!F$2,FALSE),0)</f>
        <v>0</v>
      </c>
      <c r="F1060" s="3">
        <f>IFERROR(VLOOKUP($A1060,'indicadores propios'!$A$4:$I$2026,'indicadores propios'!G$2,FALSE),0)</f>
        <v>0</v>
      </c>
      <c r="G1060" s="3">
        <f>IFERROR(VLOOKUP($A1060,'indicadores propios'!$A$4:$I$2026,'indicadores propios'!H$2,FALSE),0)</f>
        <v>19430238</v>
      </c>
      <c r="H1060" s="3">
        <f>IFERROR(VLOOKUP($A1060,'indicadores propios'!$A$4:$I$2026,'indicadores propios'!I$2,FALSE),0)</f>
        <v>4378791</v>
      </c>
    </row>
    <row r="1061" spans="1:8" x14ac:dyDescent="0.3">
      <c r="A1061" s="5">
        <v>281500</v>
      </c>
      <c r="B1061" s="4" t="s">
        <v>832</v>
      </c>
      <c r="C1061" s="3">
        <f>IFERROR(VLOOKUP($A1061,'indicadores propios'!$A$4:$I$2026,'indicadores propios'!D$2,FALSE),0)</f>
        <v>0</v>
      </c>
      <c r="D1061" s="3">
        <f>IFERROR(VLOOKUP($A1061,'indicadores propios'!$A$4:$I$2026,'indicadores propios'!E$2,FALSE),0)</f>
        <v>0</v>
      </c>
      <c r="E1061" s="3">
        <f>IFERROR(VLOOKUP($A1061,'indicadores propios'!$A$4:$I$2026,'indicadores propios'!F$2,FALSE),0)</f>
        <v>0</v>
      </c>
      <c r="F1061" s="3">
        <f>IFERROR(VLOOKUP($A1061,'indicadores propios'!$A$4:$I$2026,'indicadores propios'!G$2,FALSE),0)</f>
        <v>0</v>
      </c>
      <c r="G1061" s="3">
        <f>IFERROR(VLOOKUP($A1061,'indicadores propios'!$A$4:$I$2026,'indicadores propios'!H$2,FALSE),0)</f>
        <v>0</v>
      </c>
      <c r="H1061" s="3">
        <f>IFERROR(VLOOKUP($A1061,'indicadores propios'!$A$4:$I$2026,'indicadores propios'!I$2,FALSE),0)</f>
        <v>0</v>
      </c>
    </row>
    <row r="1062" spans="1:8" x14ac:dyDescent="0.3">
      <c r="A1062" s="5">
        <v>282000</v>
      </c>
      <c r="B1062" s="4" t="s">
        <v>831</v>
      </c>
      <c r="C1062" s="3">
        <f>IFERROR(VLOOKUP($A1062,'indicadores propios'!$A$4:$I$2026,'indicadores propios'!D$2,FALSE),0)</f>
        <v>0</v>
      </c>
      <c r="D1062" s="3">
        <f>IFERROR(VLOOKUP($A1062,'indicadores propios'!$A$4:$I$2026,'indicadores propios'!E$2,FALSE),0)</f>
        <v>0</v>
      </c>
      <c r="E1062" s="3">
        <f>IFERROR(VLOOKUP($A1062,'indicadores propios'!$A$4:$I$2026,'indicadores propios'!F$2,FALSE),0)</f>
        <v>0</v>
      </c>
      <c r="F1062" s="3">
        <f>IFERROR(VLOOKUP($A1062,'indicadores propios'!$A$4:$I$2026,'indicadores propios'!G$2,FALSE),0)</f>
        <v>0</v>
      </c>
      <c r="G1062" s="3">
        <f>IFERROR(VLOOKUP($A1062,'indicadores propios'!$A$4:$I$2026,'indicadores propios'!H$2,FALSE),0)</f>
        <v>0</v>
      </c>
      <c r="H1062" s="3">
        <f>IFERROR(VLOOKUP($A1062,'indicadores propios'!$A$4:$I$2026,'indicadores propios'!I$2,FALSE),0)</f>
        <v>0</v>
      </c>
    </row>
    <row r="1063" spans="1:8" x14ac:dyDescent="0.3">
      <c r="A1063" s="5">
        <v>282500</v>
      </c>
      <c r="B1063" s="4" t="s">
        <v>830</v>
      </c>
      <c r="C1063" s="3">
        <f>IFERROR(VLOOKUP($A1063,'indicadores propios'!$A$4:$I$2026,'indicadores propios'!D$2,FALSE),0)</f>
        <v>0</v>
      </c>
      <c r="D1063" s="3">
        <f>IFERROR(VLOOKUP($A1063,'indicadores propios'!$A$4:$I$2026,'indicadores propios'!E$2,FALSE),0)</f>
        <v>0</v>
      </c>
      <c r="E1063" s="3">
        <f>IFERROR(VLOOKUP($A1063,'indicadores propios'!$A$4:$I$2026,'indicadores propios'!F$2,FALSE),0)</f>
        <v>0</v>
      </c>
      <c r="F1063" s="3">
        <f>IFERROR(VLOOKUP($A1063,'indicadores propios'!$A$4:$I$2026,'indicadores propios'!G$2,FALSE),0)</f>
        <v>0</v>
      </c>
      <c r="G1063" s="3">
        <f>IFERROR(VLOOKUP($A1063,'indicadores propios'!$A$4:$I$2026,'indicadores propios'!H$2,FALSE),0)</f>
        <v>0</v>
      </c>
      <c r="H1063" s="3">
        <f>IFERROR(VLOOKUP($A1063,'indicadores propios'!$A$4:$I$2026,'indicadores propios'!I$2,FALSE),0)</f>
        <v>0</v>
      </c>
    </row>
    <row r="1064" spans="1:8" x14ac:dyDescent="0.3">
      <c r="A1064" s="5">
        <v>283000</v>
      </c>
      <c r="B1064" s="4" t="s">
        <v>829</v>
      </c>
      <c r="C1064" s="3">
        <f>IFERROR(VLOOKUP($A1064,'indicadores propios'!$A$4:$I$2026,'indicadores propios'!D$2,FALSE),0)</f>
        <v>0</v>
      </c>
      <c r="D1064" s="3">
        <f>IFERROR(VLOOKUP($A1064,'indicadores propios'!$A$4:$I$2026,'indicadores propios'!E$2,FALSE),0)</f>
        <v>0</v>
      </c>
      <c r="E1064" s="3">
        <f>IFERROR(VLOOKUP($A1064,'indicadores propios'!$A$4:$I$2026,'indicadores propios'!F$2,FALSE),0)</f>
        <v>0</v>
      </c>
      <c r="F1064" s="3">
        <f>IFERROR(VLOOKUP($A1064,'indicadores propios'!$A$4:$I$2026,'indicadores propios'!G$2,FALSE),0)</f>
        <v>0</v>
      </c>
      <c r="G1064" s="3">
        <f>IFERROR(VLOOKUP($A1064,'indicadores propios'!$A$4:$I$2026,'indicadores propios'!H$2,FALSE),0)</f>
        <v>0</v>
      </c>
      <c r="H1064" s="3">
        <f>IFERROR(VLOOKUP($A1064,'indicadores propios'!$A$4:$I$2026,'indicadores propios'!I$2,FALSE),0)</f>
        <v>0</v>
      </c>
    </row>
    <row r="1065" spans="1:8" x14ac:dyDescent="0.3">
      <c r="A1065" s="5">
        <v>283100</v>
      </c>
      <c r="B1065" s="4" t="s">
        <v>828</v>
      </c>
      <c r="C1065" s="3">
        <f>IFERROR(VLOOKUP($A1065,'indicadores propios'!$A$4:$I$2026,'indicadores propios'!D$2,FALSE),0)</f>
        <v>0</v>
      </c>
      <c r="D1065" s="3">
        <f>IFERROR(VLOOKUP($A1065,'indicadores propios'!$A$4:$I$2026,'indicadores propios'!E$2,FALSE),0)</f>
        <v>0</v>
      </c>
      <c r="E1065" s="3">
        <f>IFERROR(VLOOKUP($A1065,'indicadores propios'!$A$4:$I$2026,'indicadores propios'!F$2,FALSE),0)</f>
        <v>0</v>
      </c>
      <c r="F1065" s="3">
        <f>IFERROR(VLOOKUP($A1065,'indicadores propios'!$A$4:$I$2026,'indicadores propios'!G$2,FALSE),0)</f>
        <v>0</v>
      </c>
      <c r="G1065" s="3">
        <f>IFERROR(VLOOKUP($A1065,'indicadores propios'!$A$4:$I$2026,'indicadores propios'!H$2,FALSE),0)</f>
        <v>0</v>
      </c>
      <c r="H1065" s="3">
        <f>IFERROR(VLOOKUP($A1065,'indicadores propios'!$A$4:$I$2026,'indicadores propios'!I$2,FALSE),0)</f>
        <v>0</v>
      </c>
    </row>
    <row r="1066" spans="1:8" x14ac:dyDescent="0.3">
      <c r="A1066" s="5">
        <v>283200</v>
      </c>
      <c r="B1066" s="4" t="s">
        <v>827</v>
      </c>
      <c r="C1066" s="3">
        <f>IFERROR(VLOOKUP($A1066,'indicadores propios'!$A$4:$I$2026,'indicadores propios'!D$2,FALSE),0)</f>
        <v>0</v>
      </c>
      <c r="D1066" s="3">
        <f>IFERROR(VLOOKUP($A1066,'indicadores propios'!$A$4:$I$2026,'indicadores propios'!E$2,FALSE),0)</f>
        <v>0</v>
      </c>
      <c r="E1066" s="3">
        <f>IFERROR(VLOOKUP($A1066,'indicadores propios'!$A$4:$I$2026,'indicadores propios'!F$2,FALSE),0)</f>
        <v>0</v>
      </c>
      <c r="F1066" s="3">
        <f>IFERROR(VLOOKUP($A1066,'indicadores propios'!$A$4:$I$2026,'indicadores propios'!G$2,FALSE),0)</f>
        <v>0</v>
      </c>
      <c r="G1066" s="3">
        <f>IFERROR(VLOOKUP($A1066,'indicadores propios'!$A$4:$I$2026,'indicadores propios'!H$2,FALSE),0)</f>
        <v>0</v>
      </c>
      <c r="H1066" s="3">
        <f>IFERROR(VLOOKUP($A1066,'indicadores propios'!$A$4:$I$2026,'indicadores propios'!I$2,FALSE),0)</f>
        <v>0</v>
      </c>
    </row>
    <row r="1067" spans="1:8" x14ac:dyDescent="0.3">
      <c r="A1067" s="5">
        <v>283300</v>
      </c>
      <c r="B1067" s="4" t="s">
        <v>826</v>
      </c>
      <c r="C1067" s="3">
        <f>IFERROR(VLOOKUP($A1067,'indicadores propios'!$A$4:$I$2026,'indicadores propios'!D$2,FALSE),0)</f>
        <v>0</v>
      </c>
      <c r="D1067" s="3">
        <f>IFERROR(VLOOKUP($A1067,'indicadores propios'!$A$4:$I$2026,'indicadores propios'!E$2,FALSE),0)</f>
        <v>0</v>
      </c>
      <c r="E1067" s="3">
        <f>IFERROR(VLOOKUP($A1067,'indicadores propios'!$A$4:$I$2026,'indicadores propios'!F$2,FALSE),0)</f>
        <v>0</v>
      </c>
      <c r="F1067" s="3">
        <f>IFERROR(VLOOKUP($A1067,'indicadores propios'!$A$4:$I$2026,'indicadores propios'!G$2,FALSE),0)</f>
        <v>0</v>
      </c>
      <c r="G1067" s="3">
        <f>IFERROR(VLOOKUP($A1067,'indicadores propios'!$A$4:$I$2026,'indicadores propios'!H$2,FALSE),0)</f>
        <v>0</v>
      </c>
      <c r="H1067" s="3">
        <f>IFERROR(VLOOKUP($A1067,'indicadores propios'!$A$4:$I$2026,'indicadores propios'!I$2,FALSE),0)</f>
        <v>0</v>
      </c>
    </row>
    <row r="1068" spans="1:8" x14ac:dyDescent="0.3">
      <c r="A1068" s="5">
        <v>283500</v>
      </c>
      <c r="B1068" s="4" t="s">
        <v>825</v>
      </c>
      <c r="C1068" s="3">
        <f>IFERROR(VLOOKUP($A1068,'indicadores propios'!$A$4:$I$2026,'indicadores propios'!D$2,FALSE),0)</f>
        <v>0</v>
      </c>
      <c r="D1068" s="3">
        <f>IFERROR(VLOOKUP($A1068,'indicadores propios'!$A$4:$I$2026,'indicadores propios'!E$2,FALSE),0)</f>
        <v>0</v>
      </c>
      <c r="E1068" s="3">
        <f>IFERROR(VLOOKUP($A1068,'indicadores propios'!$A$4:$I$2026,'indicadores propios'!F$2,FALSE),0)</f>
        <v>117400</v>
      </c>
      <c r="F1068" s="3">
        <f>IFERROR(VLOOKUP($A1068,'indicadores propios'!$A$4:$I$2026,'indicadores propios'!G$2,FALSE),0)</f>
        <v>0</v>
      </c>
      <c r="G1068" s="3">
        <f>IFERROR(VLOOKUP($A1068,'indicadores propios'!$A$4:$I$2026,'indicadores propios'!H$2,FALSE),0)</f>
        <v>0</v>
      </c>
      <c r="H1068" s="3">
        <f>IFERROR(VLOOKUP($A1068,'indicadores propios'!$A$4:$I$2026,'indicadores propios'!I$2,FALSE),0)</f>
        <v>68892917</v>
      </c>
    </row>
    <row r="1069" spans="1:8" x14ac:dyDescent="0.3">
      <c r="A1069" s="5">
        <v>290000</v>
      </c>
      <c r="B1069" s="4" t="s">
        <v>824</v>
      </c>
      <c r="C1069" s="3">
        <f>IFERROR(VLOOKUP($A1069,'indicadores propios'!$A$4:$I$2026,'indicadores propios'!D$2,FALSE),0)</f>
        <v>0</v>
      </c>
      <c r="D1069" s="3">
        <f>IFERROR(VLOOKUP($A1069,'indicadores propios'!$A$4:$I$2026,'indicadores propios'!E$2,FALSE),0)</f>
        <v>0</v>
      </c>
      <c r="E1069" s="3">
        <f>IFERROR(VLOOKUP($A1069,'indicadores propios'!$A$4:$I$2026,'indicadores propios'!F$2,FALSE),0)</f>
        <v>0</v>
      </c>
      <c r="F1069" s="3">
        <f>IFERROR(VLOOKUP($A1069,'indicadores propios'!$A$4:$I$2026,'indicadores propios'!G$2,FALSE),0)</f>
        <v>0</v>
      </c>
      <c r="G1069" s="3">
        <f>IFERROR(VLOOKUP($A1069,'indicadores propios'!$A$4:$I$2026,'indicadores propios'!H$2,FALSE),0)</f>
        <v>0</v>
      </c>
      <c r="H1069" s="3">
        <f>IFERROR(VLOOKUP($A1069,'indicadores propios'!$A$4:$I$2026,'indicadores propios'!I$2,FALSE),0)</f>
        <v>0</v>
      </c>
    </row>
    <row r="1070" spans="1:8" x14ac:dyDescent="0.3">
      <c r="A1070" s="5">
        <v>300000</v>
      </c>
      <c r="B1070" s="4" t="s">
        <v>823</v>
      </c>
      <c r="C1070" s="3">
        <f>IFERROR(VLOOKUP($A1070,'indicadores propios'!$A$4:$I$2026,'indicadores propios'!D$2,FALSE),0)</f>
        <v>2226347809.6999998</v>
      </c>
      <c r="D1070" s="3">
        <f>IFERROR(VLOOKUP($A1070,'indicadores propios'!$A$4:$I$2026,'indicadores propios'!E$2,FALSE),0)</f>
        <v>2744549739.6799998</v>
      </c>
      <c r="E1070" s="3">
        <f>IFERROR(VLOOKUP($A1070,'indicadores propios'!$A$4:$I$2026,'indicadores propios'!F$2,FALSE),0)</f>
        <v>3018900298.0900002</v>
      </c>
      <c r="F1070" s="3">
        <f>IFERROR(VLOOKUP($A1070,'indicadores propios'!$A$4:$I$2026,'indicadores propios'!G$2,FALSE),0)</f>
        <v>3497120747.3699999</v>
      </c>
      <c r="G1070" s="3">
        <f>IFERROR(VLOOKUP($A1070,'indicadores propios'!$A$4:$I$2026,'indicadores propios'!H$2,FALSE),0)</f>
        <v>3884873646.5999985</v>
      </c>
      <c r="H1070" s="3">
        <f>IFERROR(VLOOKUP($A1070,'indicadores propios'!$A$4:$I$2026,'indicadores propios'!I$2,FALSE),0)</f>
        <v>3767890947.3299999</v>
      </c>
    </row>
    <row r="1071" spans="1:8" x14ac:dyDescent="0.3">
      <c r="A1071" s="5">
        <v>310000</v>
      </c>
      <c r="B1071" s="4" t="s">
        <v>822</v>
      </c>
      <c r="C1071" s="3">
        <f>IFERROR(VLOOKUP($A1071,'indicadores propios'!$A$4:$I$2026,'indicadores propios'!D$2,FALSE),0)</f>
        <v>1136370519.4000001</v>
      </c>
      <c r="D1071" s="3">
        <f>IFERROR(VLOOKUP($A1071,'indicadores propios'!$A$4:$I$2026,'indicadores propios'!E$2,FALSE),0)</f>
        <v>1383562572</v>
      </c>
      <c r="E1071" s="3">
        <f>IFERROR(VLOOKUP($A1071,'indicadores propios'!$A$4:$I$2026,'indicadores propios'!F$2,FALSE),0)</f>
        <v>1623431487</v>
      </c>
      <c r="F1071" s="3">
        <f>IFERROR(VLOOKUP($A1071,'indicadores propios'!$A$4:$I$2026,'indicadores propios'!G$2,FALSE),0)</f>
        <v>1901794057</v>
      </c>
      <c r="G1071" s="3">
        <f>IFERROR(VLOOKUP($A1071,'indicadores propios'!$A$4:$I$2026,'indicadores propios'!H$2,FALSE),0)</f>
        <v>2167676922</v>
      </c>
      <c r="H1071" s="3">
        <f>IFERROR(VLOOKUP($A1071,'indicadores propios'!$A$4:$I$2026,'indicadores propios'!I$2,FALSE),0)</f>
        <v>2215154870</v>
      </c>
    </row>
    <row r="1072" spans="1:8" x14ac:dyDescent="0.3">
      <c r="A1072" s="5">
        <v>310500</v>
      </c>
      <c r="B1072" s="4" t="s">
        <v>821</v>
      </c>
      <c r="C1072" s="3">
        <f>IFERROR(VLOOKUP($A1072,'indicadores propios'!$A$4:$I$2026,'indicadores propios'!D$2,FALSE),0)</f>
        <v>1062598819.4</v>
      </c>
      <c r="D1072" s="3">
        <f>IFERROR(VLOOKUP($A1072,'indicadores propios'!$A$4:$I$2026,'indicadores propios'!E$2,FALSE),0)</f>
        <v>1032003672</v>
      </c>
      <c r="E1072" s="3">
        <f>IFERROR(VLOOKUP($A1072,'indicadores propios'!$A$4:$I$2026,'indicadores propios'!F$2,FALSE),0)</f>
        <v>1250779287</v>
      </c>
      <c r="F1072" s="3">
        <f>IFERROR(VLOOKUP($A1072,'indicadores propios'!$A$4:$I$2026,'indicadores propios'!G$2,FALSE),0)</f>
        <v>1506782707</v>
      </c>
      <c r="G1072" s="3">
        <f>IFERROR(VLOOKUP($A1072,'indicadores propios'!$A$4:$I$2026,'indicadores propios'!H$2,FALSE),0)</f>
        <v>1758840222</v>
      </c>
      <c r="H1072" s="3">
        <f>IFERROR(VLOOKUP($A1072,'indicadores propios'!$A$4:$I$2026,'indicadores propios'!I$2,FALSE),0)</f>
        <v>1565154870</v>
      </c>
    </row>
    <row r="1073" spans="1:8" x14ac:dyDescent="0.3">
      <c r="A1073" s="5">
        <v>310505</v>
      </c>
      <c r="B1073" s="4" t="s">
        <v>818</v>
      </c>
      <c r="C1073" s="3">
        <f>IFERROR(VLOOKUP($A1073,'indicadores propios'!$A$4:$I$2026,'indicadores propios'!D$2,FALSE),0)</f>
        <v>1062598819.4</v>
      </c>
      <c r="D1073" s="3">
        <f>IFERROR(VLOOKUP($A1073,'indicadores propios'!$A$4:$I$2026,'indicadores propios'!E$2,FALSE),0)</f>
        <v>1032003672</v>
      </c>
      <c r="E1073" s="3">
        <f>IFERROR(VLOOKUP($A1073,'indicadores propios'!$A$4:$I$2026,'indicadores propios'!F$2,FALSE),0)</f>
        <v>1250779287</v>
      </c>
      <c r="F1073" s="3">
        <f>IFERROR(VLOOKUP($A1073,'indicadores propios'!$A$4:$I$2026,'indicadores propios'!G$2,FALSE),0)</f>
        <v>1506782707</v>
      </c>
      <c r="G1073" s="3">
        <f>IFERROR(VLOOKUP($A1073,'indicadores propios'!$A$4:$I$2026,'indicadores propios'!H$2,FALSE),0)</f>
        <v>1758840222</v>
      </c>
      <c r="H1073" s="3">
        <f>IFERROR(VLOOKUP($A1073,'indicadores propios'!$A$4:$I$2026,'indicadores propios'!I$2,FALSE),0)</f>
        <v>1565154870</v>
      </c>
    </row>
    <row r="1074" spans="1:8" x14ac:dyDescent="0.3">
      <c r="A1074" s="5">
        <v>310510</v>
      </c>
      <c r="B1074" s="4" t="s">
        <v>820</v>
      </c>
      <c r="C1074" s="3">
        <f>IFERROR(VLOOKUP($A1074,'indicadores propios'!$A$4:$I$2026,'indicadores propios'!D$2,FALSE),0)</f>
        <v>0</v>
      </c>
      <c r="D1074" s="3">
        <f>IFERROR(VLOOKUP($A1074,'indicadores propios'!$A$4:$I$2026,'indicadores propios'!E$2,FALSE),0)</f>
        <v>0</v>
      </c>
      <c r="E1074" s="3">
        <f>IFERROR(VLOOKUP($A1074,'indicadores propios'!$A$4:$I$2026,'indicadores propios'!F$2,FALSE),0)</f>
        <v>0</v>
      </c>
      <c r="F1074" s="3">
        <f>IFERROR(VLOOKUP($A1074,'indicadores propios'!$A$4:$I$2026,'indicadores propios'!G$2,FALSE),0)</f>
        <v>0</v>
      </c>
      <c r="G1074" s="3">
        <f>IFERROR(VLOOKUP($A1074,'indicadores propios'!$A$4:$I$2026,'indicadores propios'!H$2,FALSE),0)</f>
        <v>0</v>
      </c>
      <c r="H1074" s="3">
        <f>IFERROR(VLOOKUP($A1074,'indicadores propios'!$A$4:$I$2026,'indicadores propios'!I$2,FALSE),0)</f>
        <v>0</v>
      </c>
    </row>
    <row r="1075" spans="1:8" x14ac:dyDescent="0.3">
      <c r="A1075" s="5">
        <v>311000</v>
      </c>
      <c r="B1075" s="4" t="s">
        <v>819</v>
      </c>
      <c r="C1075" s="3">
        <f>IFERROR(VLOOKUP($A1075,'indicadores propios'!$A$4:$I$2026,'indicadores propios'!D$2,FALSE),0)</f>
        <v>73771700</v>
      </c>
      <c r="D1075" s="3">
        <f>IFERROR(VLOOKUP($A1075,'indicadores propios'!$A$4:$I$2026,'indicadores propios'!E$2,FALSE),0)</f>
        <v>351558900</v>
      </c>
      <c r="E1075" s="3">
        <f>IFERROR(VLOOKUP($A1075,'indicadores propios'!$A$4:$I$2026,'indicadores propios'!F$2,FALSE),0)</f>
        <v>372652200</v>
      </c>
      <c r="F1075" s="3">
        <f>IFERROR(VLOOKUP($A1075,'indicadores propios'!$A$4:$I$2026,'indicadores propios'!G$2,FALSE),0)</f>
        <v>395011350</v>
      </c>
      <c r="G1075" s="3">
        <f>IFERROR(VLOOKUP($A1075,'indicadores propios'!$A$4:$I$2026,'indicadores propios'!H$2,FALSE),0)</f>
        <v>408836700</v>
      </c>
      <c r="H1075" s="3">
        <f>IFERROR(VLOOKUP($A1075,'indicadores propios'!$A$4:$I$2026,'indicadores propios'!I$2,FALSE),0)</f>
        <v>650000000</v>
      </c>
    </row>
    <row r="1076" spans="1:8" x14ac:dyDescent="0.3">
      <c r="A1076" s="5">
        <v>311005</v>
      </c>
      <c r="B1076" s="4" t="s">
        <v>818</v>
      </c>
      <c r="C1076" s="3">
        <f>IFERROR(VLOOKUP($A1076,'indicadores propios'!$A$4:$I$2026,'indicadores propios'!D$2,FALSE),0)</f>
        <v>73771700</v>
      </c>
      <c r="D1076" s="3">
        <f>IFERROR(VLOOKUP($A1076,'indicadores propios'!$A$4:$I$2026,'indicadores propios'!E$2,FALSE),0)</f>
        <v>351558900</v>
      </c>
      <c r="E1076" s="3">
        <f>IFERROR(VLOOKUP($A1076,'indicadores propios'!$A$4:$I$2026,'indicadores propios'!F$2,FALSE),0)</f>
        <v>372652200</v>
      </c>
      <c r="F1076" s="3">
        <f>IFERROR(VLOOKUP($A1076,'indicadores propios'!$A$4:$I$2026,'indicadores propios'!G$2,FALSE),0)</f>
        <v>395011350</v>
      </c>
      <c r="G1076" s="3">
        <f>IFERROR(VLOOKUP($A1076,'indicadores propios'!$A$4:$I$2026,'indicadores propios'!H$2,FALSE),0)</f>
        <v>408836700</v>
      </c>
      <c r="H1076" s="3">
        <f>IFERROR(VLOOKUP($A1076,'indicadores propios'!$A$4:$I$2026,'indicadores propios'!I$2,FALSE),0)</f>
        <v>650000000</v>
      </c>
    </row>
    <row r="1077" spans="1:8" x14ac:dyDescent="0.3">
      <c r="A1077" s="5">
        <v>311010</v>
      </c>
      <c r="B1077" s="4" t="s">
        <v>817</v>
      </c>
      <c r="C1077" s="3">
        <f>IFERROR(VLOOKUP($A1077,'indicadores propios'!$A$4:$I$2026,'indicadores propios'!D$2,FALSE),0)</f>
        <v>0</v>
      </c>
      <c r="D1077" s="3">
        <f>IFERROR(VLOOKUP($A1077,'indicadores propios'!$A$4:$I$2026,'indicadores propios'!E$2,FALSE),0)</f>
        <v>0</v>
      </c>
      <c r="E1077" s="3">
        <f>IFERROR(VLOOKUP($A1077,'indicadores propios'!$A$4:$I$2026,'indicadores propios'!F$2,FALSE),0)</f>
        <v>0</v>
      </c>
      <c r="F1077" s="3">
        <f>IFERROR(VLOOKUP($A1077,'indicadores propios'!$A$4:$I$2026,'indicadores propios'!G$2,FALSE),0)</f>
        <v>0</v>
      </c>
      <c r="G1077" s="3">
        <f>IFERROR(VLOOKUP($A1077,'indicadores propios'!$A$4:$I$2026,'indicadores propios'!H$2,FALSE),0)</f>
        <v>0</v>
      </c>
      <c r="H1077" s="3">
        <f>IFERROR(VLOOKUP($A1077,'indicadores propios'!$A$4:$I$2026,'indicadores propios'!I$2,FALSE),0)</f>
        <v>0</v>
      </c>
    </row>
    <row r="1078" spans="1:8" x14ac:dyDescent="0.3">
      <c r="A1078" s="5">
        <v>311500</v>
      </c>
      <c r="B1078" s="4" t="s">
        <v>816</v>
      </c>
      <c r="C1078" s="3">
        <f>IFERROR(VLOOKUP($A1078,'indicadores propios'!$A$4:$I$2026,'indicadores propios'!D$2,FALSE),0)</f>
        <v>0</v>
      </c>
      <c r="D1078" s="3">
        <f>IFERROR(VLOOKUP($A1078,'indicadores propios'!$A$4:$I$2026,'indicadores propios'!E$2,FALSE),0)</f>
        <v>0</v>
      </c>
      <c r="E1078" s="3">
        <f>IFERROR(VLOOKUP($A1078,'indicadores propios'!$A$4:$I$2026,'indicadores propios'!F$2,FALSE),0)</f>
        <v>0</v>
      </c>
      <c r="F1078" s="3">
        <f>IFERROR(VLOOKUP($A1078,'indicadores propios'!$A$4:$I$2026,'indicadores propios'!G$2,FALSE),0)</f>
        <v>0</v>
      </c>
      <c r="G1078" s="3">
        <f>IFERROR(VLOOKUP($A1078,'indicadores propios'!$A$4:$I$2026,'indicadores propios'!H$2,FALSE),0)</f>
        <v>0</v>
      </c>
      <c r="H1078" s="3">
        <f>IFERROR(VLOOKUP($A1078,'indicadores propios'!$A$4:$I$2026,'indicadores propios'!I$2,FALSE),0)</f>
        <v>0</v>
      </c>
    </row>
    <row r="1079" spans="1:8" x14ac:dyDescent="0.3">
      <c r="A1079" s="5">
        <v>311505</v>
      </c>
      <c r="B1079" s="4" t="s">
        <v>815</v>
      </c>
      <c r="C1079" s="3">
        <f>IFERROR(VLOOKUP($A1079,'indicadores propios'!$A$4:$I$2026,'indicadores propios'!D$2,FALSE),0)</f>
        <v>0</v>
      </c>
      <c r="D1079" s="3">
        <f>IFERROR(VLOOKUP($A1079,'indicadores propios'!$A$4:$I$2026,'indicadores propios'!E$2,FALSE),0)</f>
        <v>0</v>
      </c>
      <c r="E1079" s="3">
        <f>IFERROR(VLOOKUP($A1079,'indicadores propios'!$A$4:$I$2026,'indicadores propios'!F$2,FALSE),0)</f>
        <v>0</v>
      </c>
      <c r="F1079" s="3">
        <f>IFERROR(VLOOKUP($A1079,'indicadores propios'!$A$4:$I$2026,'indicadores propios'!G$2,FALSE),0)</f>
        <v>0</v>
      </c>
      <c r="G1079" s="3">
        <f>IFERROR(VLOOKUP($A1079,'indicadores propios'!$A$4:$I$2026,'indicadores propios'!H$2,FALSE),0)</f>
        <v>0</v>
      </c>
      <c r="H1079" s="3">
        <f>IFERROR(VLOOKUP($A1079,'indicadores propios'!$A$4:$I$2026,'indicadores propios'!I$2,FALSE),0)</f>
        <v>0</v>
      </c>
    </row>
    <row r="1080" spans="1:8" x14ac:dyDescent="0.3">
      <c r="A1080" s="5">
        <v>311510</v>
      </c>
      <c r="B1080" s="4" t="s">
        <v>814</v>
      </c>
      <c r="C1080" s="3">
        <f>IFERROR(VLOOKUP($A1080,'indicadores propios'!$A$4:$I$2026,'indicadores propios'!D$2,FALSE),0)</f>
        <v>0</v>
      </c>
      <c r="D1080" s="3">
        <f>IFERROR(VLOOKUP($A1080,'indicadores propios'!$A$4:$I$2026,'indicadores propios'!E$2,FALSE),0)</f>
        <v>0</v>
      </c>
      <c r="E1080" s="3">
        <f>IFERROR(VLOOKUP($A1080,'indicadores propios'!$A$4:$I$2026,'indicadores propios'!F$2,FALSE),0)</f>
        <v>0</v>
      </c>
      <c r="F1080" s="3">
        <f>IFERROR(VLOOKUP($A1080,'indicadores propios'!$A$4:$I$2026,'indicadores propios'!G$2,FALSE),0)</f>
        <v>0</v>
      </c>
      <c r="G1080" s="3">
        <f>IFERROR(VLOOKUP($A1080,'indicadores propios'!$A$4:$I$2026,'indicadores propios'!H$2,FALSE),0)</f>
        <v>0</v>
      </c>
      <c r="H1080" s="3">
        <f>IFERROR(VLOOKUP($A1080,'indicadores propios'!$A$4:$I$2026,'indicadores propios'!I$2,FALSE),0)</f>
        <v>0</v>
      </c>
    </row>
    <row r="1081" spans="1:8" x14ac:dyDescent="0.3">
      <c r="A1081" s="5">
        <v>312000</v>
      </c>
      <c r="B1081" s="4" t="s">
        <v>813</v>
      </c>
      <c r="C1081" s="3">
        <f>IFERROR(VLOOKUP($A1081,'indicadores propios'!$A$4:$I$2026,'indicadores propios'!D$2,FALSE),0)</f>
        <v>0</v>
      </c>
      <c r="D1081" s="3">
        <f>IFERROR(VLOOKUP($A1081,'indicadores propios'!$A$4:$I$2026,'indicadores propios'!E$2,FALSE),0)</f>
        <v>0</v>
      </c>
      <c r="E1081" s="3">
        <f>IFERROR(VLOOKUP($A1081,'indicadores propios'!$A$4:$I$2026,'indicadores propios'!F$2,FALSE),0)</f>
        <v>0</v>
      </c>
      <c r="F1081" s="3">
        <f>IFERROR(VLOOKUP($A1081,'indicadores propios'!$A$4:$I$2026,'indicadores propios'!G$2,FALSE),0)</f>
        <v>0</v>
      </c>
      <c r="G1081" s="3">
        <f>IFERROR(VLOOKUP($A1081,'indicadores propios'!$A$4:$I$2026,'indicadores propios'!H$2,FALSE),0)</f>
        <v>0</v>
      </c>
      <c r="H1081" s="3">
        <f>IFERROR(VLOOKUP($A1081,'indicadores propios'!$A$4:$I$2026,'indicadores propios'!I$2,FALSE),0)</f>
        <v>0</v>
      </c>
    </row>
    <row r="1082" spans="1:8" x14ac:dyDescent="0.3">
      <c r="A1082" s="5">
        <v>320000</v>
      </c>
      <c r="B1082" s="4" t="s">
        <v>812</v>
      </c>
      <c r="C1082" s="3">
        <f>IFERROR(VLOOKUP($A1082,'indicadores propios'!$A$4:$I$2026,'indicadores propios'!D$2,FALSE),0)</f>
        <v>496270220.99000001</v>
      </c>
      <c r="D1082" s="3">
        <f>IFERROR(VLOOKUP($A1082,'indicadores propios'!$A$4:$I$2026,'indicadores propios'!E$2,FALSE),0)</f>
        <v>803636180.04999995</v>
      </c>
      <c r="E1082" s="3">
        <f>IFERROR(VLOOKUP($A1082,'indicadores propios'!$A$4:$I$2026,'indicadores propios'!F$2,FALSE),0)</f>
        <v>859334320</v>
      </c>
      <c r="F1082" s="3">
        <f>IFERROR(VLOOKUP($A1082,'indicadores propios'!$A$4:$I$2026,'indicadores propios'!G$2,FALSE),0)</f>
        <v>939885969.76999998</v>
      </c>
      <c r="G1082" s="3">
        <f>IFERROR(VLOOKUP($A1082,'indicadores propios'!$A$4:$I$2026,'indicadores propios'!H$2,FALSE),0)</f>
        <v>1054764912.95</v>
      </c>
      <c r="H1082" s="3">
        <f>IFERROR(VLOOKUP($A1082,'indicadores propios'!$A$4:$I$2026,'indicadores propios'!I$2,FALSE),0)</f>
        <v>1161116518.72</v>
      </c>
    </row>
    <row r="1083" spans="1:8" x14ac:dyDescent="0.3">
      <c r="A1083" s="5">
        <v>320500</v>
      </c>
      <c r="B1083" s="4" t="s">
        <v>811</v>
      </c>
      <c r="C1083" s="3">
        <f>IFERROR(VLOOKUP($A1083,'indicadores propios'!$A$4:$I$2026,'indicadores propios'!D$2,FALSE),0)</f>
        <v>496270220.99000001</v>
      </c>
      <c r="D1083" s="3">
        <f>IFERROR(VLOOKUP($A1083,'indicadores propios'!$A$4:$I$2026,'indicadores propios'!E$2,FALSE),0)</f>
        <v>803636180.04999995</v>
      </c>
      <c r="E1083" s="3">
        <f>IFERROR(VLOOKUP($A1083,'indicadores propios'!$A$4:$I$2026,'indicadores propios'!F$2,FALSE),0)</f>
        <v>859334320</v>
      </c>
      <c r="F1083" s="3">
        <f>IFERROR(VLOOKUP($A1083,'indicadores propios'!$A$4:$I$2026,'indicadores propios'!G$2,FALSE),0)</f>
        <v>939885969.76999998</v>
      </c>
      <c r="G1083" s="3">
        <f>IFERROR(VLOOKUP($A1083,'indicadores propios'!$A$4:$I$2026,'indicadores propios'!H$2,FALSE),0)</f>
        <v>1054764912.95</v>
      </c>
      <c r="H1083" s="3">
        <f>IFERROR(VLOOKUP($A1083,'indicadores propios'!$A$4:$I$2026,'indicadores propios'!I$2,FALSE),0)</f>
        <v>1161116518.72</v>
      </c>
    </row>
    <row r="1084" spans="1:8" x14ac:dyDescent="0.3">
      <c r="A1084" s="5">
        <v>321000</v>
      </c>
      <c r="B1084" s="4" t="s">
        <v>810</v>
      </c>
      <c r="C1084" s="3">
        <f>IFERROR(VLOOKUP($A1084,'indicadores propios'!$A$4:$I$2026,'indicadores propios'!D$2,FALSE),0)</f>
        <v>0</v>
      </c>
      <c r="D1084" s="3">
        <f>IFERROR(VLOOKUP($A1084,'indicadores propios'!$A$4:$I$2026,'indicadores propios'!E$2,FALSE),0)</f>
        <v>0</v>
      </c>
      <c r="E1084" s="3">
        <f>IFERROR(VLOOKUP($A1084,'indicadores propios'!$A$4:$I$2026,'indicadores propios'!F$2,FALSE),0)</f>
        <v>0</v>
      </c>
      <c r="F1084" s="3">
        <f>IFERROR(VLOOKUP($A1084,'indicadores propios'!$A$4:$I$2026,'indicadores propios'!G$2,FALSE),0)</f>
        <v>0</v>
      </c>
      <c r="G1084" s="3">
        <f>IFERROR(VLOOKUP($A1084,'indicadores propios'!$A$4:$I$2026,'indicadores propios'!H$2,FALSE),0)</f>
        <v>0</v>
      </c>
      <c r="H1084" s="3">
        <f>IFERROR(VLOOKUP($A1084,'indicadores propios'!$A$4:$I$2026,'indicadores propios'!I$2,FALSE),0)</f>
        <v>0</v>
      </c>
    </row>
    <row r="1085" spans="1:8" x14ac:dyDescent="0.3">
      <c r="A1085" s="5">
        <v>321500</v>
      </c>
      <c r="B1085" s="4" t="s">
        <v>809</v>
      </c>
      <c r="C1085" s="3">
        <f>IFERROR(VLOOKUP($A1085,'indicadores propios'!$A$4:$I$2026,'indicadores propios'!D$2,FALSE),0)</f>
        <v>0</v>
      </c>
      <c r="D1085" s="3">
        <f>IFERROR(VLOOKUP($A1085,'indicadores propios'!$A$4:$I$2026,'indicadores propios'!E$2,FALSE),0)</f>
        <v>0</v>
      </c>
      <c r="E1085" s="3">
        <f>IFERROR(VLOOKUP($A1085,'indicadores propios'!$A$4:$I$2026,'indicadores propios'!F$2,FALSE),0)</f>
        <v>0</v>
      </c>
      <c r="F1085" s="3">
        <f>IFERROR(VLOOKUP($A1085,'indicadores propios'!$A$4:$I$2026,'indicadores propios'!G$2,FALSE),0)</f>
        <v>0</v>
      </c>
      <c r="G1085" s="3">
        <f>IFERROR(VLOOKUP($A1085,'indicadores propios'!$A$4:$I$2026,'indicadores propios'!H$2,FALSE),0)</f>
        <v>0</v>
      </c>
      <c r="H1085" s="3">
        <f>IFERROR(VLOOKUP($A1085,'indicadores propios'!$A$4:$I$2026,'indicadores propios'!I$2,FALSE),0)</f>
        <v>0</v>
      </c>
    </row>
    <row r="1086" spans="1:8" x14ac:dyDescent="0.3">
      <c r="A1086" s="5">
        <v>322000</v>
      </c>
      <c r="B1086" s="4" t="s">
        <v>808</v>
      </c>
      <c r="C1086" s="3">
        <f>IFERROR(VLOOKUP($A1086,'indicadores propios'!$A$4:$I$2026,'indicadores propios'!D$2,FALSE),0)</f>
        <v>0</v>
      </c>
      <c r="D1086" s="3">
        <f>IFERROR(VLOOKUP($A1086,'indicadores propios'!$A$4:$I$2026,'indicadores propios'!E$2,FALSE),0)</f>
        <v>0</v>
      </c>
      <c r="E1086" s="3">
        <f>IFERROR(VLOOKUP($A1086,'indicadores propios'!$A$4:$I$2026,'indicadores propios'!F$2,FALSE),0)</f>
        <v>0</v>
      </c>
      <c r="F1086" s="3">
        <f>IFERROR(VLOOKUP($A1086,'indicadores propios'!$A$4:$I$2026,'indicadores propios'!G$2,FALSE),0)</f>
        <v>0</v>
      </c>
      <c r="G1086" s="3">
        <f>IFERROR(VLOOKUP($A1086,'indicadores propios'!$A$4:$I$2026,'indicadores propios'!H$2,FALSE),0)</f>
        <v>0</v>
      </c>
      <c r="H1086" s="3">
        <f>IFERROR(VLOOKUP($A1086,'indicadores propios'!$A$4:$I$2026,'indicadores propios'!I$2,FALSE),0)</f>
        <v>0</v>
      </c>
    </row>
    <row r="1087" spans="1:8" x14ac:dyDescent="0.3">
      <c r="A1087" s="5">
        <v>322500</v>
      </c>
      <c r="B1087" s="4" t="s">
        <v>807</v>
      </c>
      <c r="C1087" s="3">
        <f>IFERROR(VLOOKUP($A1087,'indicadores propios'!$A$4:$I$2026,'indicadores propios'!D$2,FALSE),0)</f>
        <v>0</v>
      </c>
      <c r="D1087" s="3">
        <f>IFERROR(VLOOKUP($A1087,'indicadores propios'!$A$4:$I$2026,'indicadores propios'!E$2,FALSE),0)</f>
        <v>0</v>
      </c>
      <c r="E1087" s="3">
        <f>IFERROR(VLOOKUP($A1087,'indicadores propios'!$A$4:$I$2026,'indicadores propios'!F$2,FALSE),0)</f>
        <v>0</v>
      </c>
      <c r="F1087" s="3">
        <f>IFERROR(VLOOKUP($A1087,'indicadores propios'!$A$4:$I$2026,'indicadores propios'!G$2,FALSE),0)</f>
        <v>0</v>
      </c>
      <c r="G1087" s="3">
        <f>IFERROR(VLOOKUP($A1087,'indicadores propios'!$A$4:$I$2026,'indicadores propios'!H$2,FALSE),0)</f>
        <v>0</v>
      </c>
      <c r="H1087" s="3">
        <f>IFERROR(VLOOKUP($A1087,'indicadores propios'!$A$4:$I$2026,'indicadores propios'!I$2,FALSE),0)</f>
        <v>0</v>
      </c>
    </row>
    <row r="1088" spans="1:8" x14ac:dyDescent="0.3">
      <c r="A1088" s="5">
        <v>323000</v>
      </c>
      <c r="B1088" s="4" t="s">
        <v>806</v>
      </c>
      <c r="C1088" s="3">
        <f>IFERROR(VLOOKUP($A1088,'indicadores propios'!$A$4:$I$2026,'indicadores propios'!D$2,FALSE),0)</f>
        <v>0</v>
      </c>
      <c r="D1088" s="3">
        <f>IFERROR(VLOOKUP($A1088,'indicadores propios'!$A$4:$I$2026,'indicadores propios'!E$2,FALSE),0)</f>
        <v>0</v>
      </c>
      <c r="E1088" s="3">
        <f>IFERROR(VLOOKUP($A1088,'indicadores propios'!$A$4:$I$2026,'indicadores propios'!F$2,FALSE),0)</f>
        <v>0</v>
      </c>
      <c r="F1088" s="3">
        <f>IFERROR(VLOOKUP($A1088,'indicadores propios'!$A$4:$I$2026,'indicadores propios'!G$2,FALSE),0)</f>
        <v>0</v>
      </c>
      <c r="G1088" s="3">
        <f>IFERROR(VLOOKUP($A1088,'indicadores propios'!$A$4:$I$2026,'indicadores propios'!H$2,FALSE),0)</f>
        <v>0</v>
      </c>
      <c r="H1088" s="3">
        <f>IFERROR(VLOOKUP($A1088,'indicadores propios'!$A$4:$I$2026,'indicadores propios'!I$2,FALSE),0)</f>
        <v>0</v>
      </c>
    </row>
    <row r="1089" spans="1:8" x14ac:dyDescent="0.3">
      <c r="A1089" s="5">
        <v>323500</v>
      </c>
      <c r="B1089" s="4" t="s">
        <v>805</v>
      </c>
      <c r="C1089" s="3">
        <f>IFERROR(VLOOKUP($A1089,'indicadores propios'!$A$4:$I$2026,'indicadores propios'!D$2,FALSE),0)</f>
        <v>0</v>
      </c>
      <c r="D1089" s="3">
        <f>IFERROR(VLOOKUP($A1089,'indicadores propios'!$A$4:$I$2026,'indicadores propios'!E$2,FALSE),0)</f>
        <v>0</v>
      </c>
      <c r="E1089" s="3">
        <f>IFERROR(VLOOKUP($A1089,'indicadores propios'!$A$4:$I$2026,'indicadores propios'!F$2,FALSE),0)</f>
        <v>0</v>
      </c>
      <c r="F1089" s="3">
        <f>IFERROR(VLOOKUP($A1089,'indicadores propios'!$A$4:$I$2026,'indicadores propios'!G$2,FALSE),0)</f>
        <v>0</v>
      </c>
      <c r="G1089" s="3">
        <f>IFERROR(VLOOKUP($A1089,'indicadores propios'!$A$4:$I$2026,'indicadores propios'!H$2,FALSE),0)</f>
        <v>0</v>
      </c>
      <c r="H1089" s="3">
        <f>IFERROR(VLOOKUP($A1089,'indicadores propios'!$A$4:$I$2026,'indicadores propios'!I$2,FALSE),0)</f>
        <v>0</v>
      </c>
    </row>
    <row r="1090" spans="1:8" x14ac:dyDescent="0.3">
      <c r="A1090" s="5">
        <v>328000</v>
      </c>
      <c r="B1090" s="4" t="s">
        <v>804</v>
      </c>
      <c r="C1090" s="3">
        <f>IFERROR(VLOOKUP($A1090,'indicadores propios'!$A$4:$I$2026,'indicadores propios'!D$2,FALSE),0)</f>
        <v>0</v>
      </c>
      <c r="D1090" s="3">
        <f>IFERROR(VLOOKUP($A1090,'indicadores propios'!$A$4:$I$2026,'indicadores propios'!E$2,FALSE),0)</f>
        <v>0</v>
      </c>
      <c r="E1090" s="3">
        <f>IFERROR(VLOOKUP($A1090,'indicadores propios'!$A$4:$I$2026,'indicadores propios'!F$2,FALSE),0)</f>
        <v>0</v>
      </c>
      <c r="F1090" s="3">
        <f>IFERROR(VLOOKUP($A1090,'indicadores propios'!$A$4:$I$2026,'indicadores propios'!G$2,FALSE),0)</f>
        <v>0</v>
      </c>
      <c r="G1090" s="3">
        <f>IFERROR(VLOOKUP($A1090,'indicadores propios'!$A$4:$I$2026,'indicadores propios'!H$2,FALSE),0)</f>
        <v>0</v>
      </c>
      <c r="H1090" s="3">
        <f>IFERROR(VLOOKUP($A1090,'indicadores propios'!$A$4:$I$2026,'indicadores propios'!I$2,FALSE),0)</f>
        <v>0</v>
      </c>
    </row>
    <row r="1091" spans="1:8" x14ac:dyDescent="0.3">
      <c r="A1091" s="5">
        <v>330000</v>
      </c>
      <c r="B1091" s="4" t="s">
        <v>803</v>
      </c>
      <c r="C1091" s="3">
        <f>IFERROR(VLOOKUP($A1091,'indicadores propios'!$A$4:$I$2026,'indicadores propios'!D$2,FALSE),0)</f>
        <v>28206949.719999999</v>
      </c>
      <c r="D1091" s="3">
        <f>IFERROR(VLOOKUP($A1091,'indicadores propios'!$A$4:$I$2026,'indicadores propios'!E$2,FALSE),0)</f>
        <v>37455055.799999997</v>
      </c>
      <c r="E1091" s="3">
        <f>IFERROR(VLOOKUP($A1091,'indicadores propios'!$A$4:$I$2026,'indicadores propios'!F$2,FALSE),0)</f>
        <v>136244815</v>
      </c>
      <c r="F1091" s="3">
        <f>IFERROR(VLOOKUP($A1091,'indicadores propios'!$A$4:$I$2026,'indicadores propios'!G$2,FALSE),0)</f>
        <v>168993851.00999999</v>
      </c>
      <c r="G1091" s="3">
        <f>IFERROR(VLOOKUP($A1091,'indicadores propios'!$A$4:$I$2026,'indicadores propios'!H$2,FALSE),0)</f>
        <v>207286832.06999999</v>
      </c>
      <c r="H1091" s="3">
        <f>IFERROR(VLOOKUP($A1091,'indicadores propios'!$A$4:$I$2026,'indicadores propios'!I$2,FALSE),0)</f>
        <v>242737367.33000001</v>
      </c>
    </row>
    <row r="1092" spans="1:8" x14ac:dyDescent="0.3">
      <c r="A1092" s="5">
        <v>330500</v>
      </c>
      <c r="B1092" s="4" t="s">
        <v>802</v>
      </c>
      <c r="C1092" s="3">
        <f>IFERROR(VLOOKUP($A1092,'indicadores propios'!$A$4:$I$2026,'indicadores propios'!D$2,FALSE),0)</f>
        <v>0</v>
      </c>
      <c r="D1092" s="3">
        <f>IFERROR(VLOOKUP($A1092,'indicadores propios'!$A$4:$I$2026,'indicadores propios'!E$2,FALSE),0)</f>
        <v>0</v>
      </c>
      <c r="E1092" s="3">
        <f>IFERROR(VLOOKUP($A1092,'indicadores propios'!$A$4:$I$2026,'indicadores propios'!F$2,FALSE),0)</f>
        <v>0</v>
      </c>
      <c r="F1092" s="3">
        <f>IFERROR(VLOOKUP($A1092,'indicadores propios'!$A$4:$I$2026,'indicadores propios'!G$2,FALSE),0)</f>
        <v>0</v>
      </c>
      <c r="G1092" s="3">
        <f>IFERROR(VLOOKUP($A1092,'indicadores propios'!$A$4:$I$2026,'indicadores propios'!H$2,FALSE),0)</f>
        <v>0</v>
      </c>
      <c r="H1092" s="3">
        <f>IFERROR(VLOOKUP($A1092,'indicadores propios'!$A$4:$I$2026,'indicadores propios'!I$2,FALSE),0)</f>
        <v>0</v>
      </c>
    </row>
    <row r="1093" spans="1:8" x14ac:dyDescent="0.3">
      <c r="A1093" s="5">
        <v>331000</v>
      </c>
      <c r="B1093" s="4" t="s">
        <v>801</v>
      </c>
      <c r="C1093" s="3">
        <f>IFERROR(VLOOKUP($A1093,'indicadores propios'!$A$4:$I$2026,'indicadores propios'!D$2,FALSE),0)</f>
        <v>0</v>
      </c>
      <c r="D1093" s="3">
        <f>IFERROR(VLOOKUP($A1093,'indicadores propios'!$A$4:$I$2026,'indicadores propios'!E$2,FALSE),0)</f>
        <v>0</v>
      </c>
      <c r="E1093" s="3">
        <f>IFERROR(VLOOKUP($A1093,'indicadores propios'!$A$4:$I$2026,'indicadores propios'!F$2,FALSE),0)</f>
        <v>0</v>
      </c>
      <c r="F1093" s="3">
        <f>IFERROR(VLOOKUP($A1093,'indicadores propios'!$A$4:$I$2026,'indicadores propios'!G$2,FALSE),0)</f>
        <v>0</v>
      </c>
      <c r="G1093" s="3">
        <f>IFERROR(VLOOKUP($A1093,'indicadores propios'!$A$4:$I$2026,'indicadores propios'!H$2,FALSE),0)</f>
        <v>0</v>
      </c>
      <c r="H1093" s="3">
        <f>IFERROR(VLOOKUP($A1093,'indicadores propios'!$A$4:$I$2026,'indicadores propios'!I$2,FALSE),0)</f>
        <v>0</v>
      </c>
    </row>
    <row r="1094" spans="1:8" x14ac:dyDescent="0.3">
      <c r="A1094" s="5">
        <v>332000</v>
      </c>
      <c r="B1094" s="4" t="s">
        <v>800</v>
      </c>
      <c r="C1094" s="3">
        <f>IFERROR(VLOOKUP($A1094,'indicadores propios'!$A$4:$I$2026,'indicadores propios'!D$2,FALSE),0)</f>
        <v>0</v>
      </c>
      <c r="D1094" s="3">
        <f>IFERROR(VLOOKUP($A1094,'indicadores propios'!$A$4:$I$2026,'indicadores propios'!E$2,FALSE),0)</f>
        <v>0</v>
      </c>
      <c r="E1094" s="3">
        <f>IFERROR(VLOOKUP($A1094,'indicadores propios'!$A$4:$I$2026,'indicadores propios'!F$2,FALSE),0)</f>
        <v>0</v>
      </c>
      <c r="F1094" s="3">
        <f>IFERROR(VLOOKUP($A1094,'indicadores propios'!$A$4:$I$2026,'indicadores propios'!G$2,FALSE),0)</f>
        <v>0</v>
      </c>
      <c r="G1094" s="3">
        <f>IFERROR(VLOOKUP($A1094,'indicadores propios'!$A$4:$I$2026,'indicadores propios'!H$2,FALSE),0)</f>
        <v>0</v>
      </c>
      <c r="H1094" s="3">
        <f>IFERROR(VLOOKUP($A1094,'indicadores propios'!$A$4:$I$2026,'indicadores propios'!I$2,FALSE),0)</f>
        <v>0</v>
      </c>
    </row>
    <row r="1095" spans="1:8" x14ac:dyDescent="0.3">
      <c r="A1095" s="5">
        <v>332500</v>
      </c>
      <c r="B1095" s="4" t="s">
        <v>799</v>
      </c>
      <c r="C1095" s="3">
        <f>IFERROR(VLOOKUP($A1095,'indicadores propios'!$A$4:$I$2026,'indicadores propios'!D$2,FALSE),0)</f>
        <v>28206949.719999999</v>
      </c>
      <c r="D1095" s="3">
        <f>IFERROR(VLOOKUP($A1095,'indicadores propios'!$A$4:$I$2026,'indicadores propios'!E$2,FALSE),0)</f>
        <v>37455055.799999997</v>
      </c>
      <c r="E1095" s="3">
        <f>IFERROR(VLOOKUP($A1095,'indicadores propios'!$A$4:$I$2026,'indicadores propios'!F$2,FALSE),0)</f>
        <v>50924739</v>
      </c>
      <c r="F1095" s="3">
        <f>IFERROR(VLOOKUP($A1095,'indicadores propios'!$A$4:$I$2026,'indicadores propios'!G$2,FALSE),0)</f>
        <v>54382266</v>
      </c>
      <c r="G1095" s="3">
        <f>IFERROR(VLOOKUP($A1095,'indicadores propios'!$A$4:$I$2026,'indicadores propios'!H$2,FALSE),0)</f>
        <v>54382266</v>
      </c>
      <c r="H1095" s="3">
        <f>IFERROR(VLOOKUP($A1095,'indicadores propios'!$A$4:$I$2026,'indicadores propios'!I$2,FALSE),0)</f>
        <v>54382266</v>
      </c>
    </row>
    <row r="1096" spans="1:8" x14ac:dyDescent="0.3">
      <c r="A1096" s="5">
        <v>333000</v>
      </c>
      <c r="B1096" s="4" t="s">
        <v>798</v>
      </c>
      <c r="C1096" s="3">
        <f>IFERROR(VLOOKUP($A1096,'indicadores propios'!$A$4:$I$2026,'indicadores propios'!D$2,FALSE),0)</f>
        <v>0</v>
      </c>
      <c r="D1096" s="3">
        <f>IFERROR(VLOOKUP($A1096,'indicadores propios'!$A$4:$I$2026,'indicadores propios'!E$2,FALSE),0)</f>
        <v>0</v>
      </c>
      <c r="E1096" s="3">
        <f>IFERROR(VLOOKUP($A1096,'indicadores propios'!$A$4:$I$2026,'indicadores propios'!F$2,FALSE),0)</f>
        <v>0</v>
      </c>
      <c r="F1096" s="3">
        <f>IFERROR(VLOOKUP($A1096,'indicadores propios'!$A$4:$I$2026,'indicadores propios'!G$2,FALSE),0)</f>
        <v>0</v>
      </c>
      <c r="G1096" s="3">
        <f>IFERROR(VLOOKUP($A1096,'indicadores propios'!$A$4:$I$2026,'indicadores propios'!H$2,FALSE),0)</f>
        <v>0</v>
      </c>
      <c r="H1096" s="3">
        <f>IFERROR(VLOOKUP($A1096,'indicadores propios'!$A$4:$I$2026,'indicadores propios'!I$2,FALSE),0)</f>
        <v>0</v>
      </c>
    </row>
    <row r="1097" spans="1:8" x14ac:dyDescent="0.3">
      <c r="A1097" s="5">
        <v>333500</v>
      </c>
      <c r="B1097" s="4" t="s">
        <v>797</v>
      </c>
      <c r="C1097" s="3">
        <f>IFERROR(VLOOKUP($A1097,'indicadores propios'!$A$4:$I$2026,'indicadores propios'!D$2,FALSE),0)</f>
        <v>0</v>
      </c>
      <c r="D1097" s="3">
        <f>IFERROR(VLOOKUP($A1097,'indicadores propios'!$A$4:$I$2026,'indicadores propios'!E$2,FALSE),0)</f>
        <v>0</v>
      </c>
      <c r="E1097" s="3">
        <f>IFERROR(VLOOKUP($A1097,'indicadores propios'!$A$4:$I$2026,'indicadores propios'!F$2,FALSE),0)</f>
        <v>0</v>
      </c>
      <c r="F1097" s="3">
        <f>IFERROR(VLOOKUP($A1097,'indicadores propios'!$A$4:$I$2026,'indicadores propios'!G$2,FALSE),0)</f>
        <v>0</v>
      </c>
      <c r="G1097" s="3">
        <f>IFERROR(VLOOKUP($A1097,'indicadores propios'!$A$4:$I$2026,'indicadores propios'!H$2,FALSE),0)</f>
        <v>0</v>
      </c>
      <c r="H1097" s="3">
        <f>IFERROR(VLOOKUP($A1097,'indicadores propios'!$A$4:$I$2026,'indicadores propios'!I$2,FALSE),0)</f>
        <v>0</v>
      </c>
    </row>
    <row r="1098" spans="1:8" x14ac:dyDescent="0.3">
      <c r="A1098" s="5">
        <v>334000</v>
      </c>
      <c r="B1098" s="4" t="s">
        <v>796</v>
      </c>
      <c r="C1098" s="3">
        <f>IFERROR(VLOOKUP($A1098,'indicadores propios'!$A$4:$I$2026,'indicadores propios'!D$2,FALSE),0)</f>
        <v>0</v>
      </c>
      <c r="D1098" s="3">
        <f>IFERROR(VLOOKUP($A1098,'indicadores propios'!$A$4:$I$2026,'indicadores propios'!E$2,FALSE),0)</f>
        <v>0</v>
      </c>
      <c r="E1098" s="3">
        <f>IFERROR(VLOOKUP($A1098,'indicadores propios'!$A$4:$I$2026,'indicadores propios'!F$2,FALSE),0)</f>
        <v>85320076</v>
      </c>
      <c r="F1098" s="3">
        <f>IFERROR(VLOOKUP($A1098,'indicadores propios'!$A$4:$I$2026,'indicadores propios'!G$2,FALSE),0)</f>
        <v>114611585.01000001</v>
      </c>
      <c r="G1098" s="3">
        <f>IFERROR(VLOOKUP($A1098,'indicadores propios'!$A$4:$I$2026,'indicadores propios'!H$2,FALSE),0)</f>
        <v>152904566.06999999</v>
      </c>
      <c r="H1098" s="3">
        <f>IFERROR(VLOOKUP($A1098,'indicadores propios'!$A$4:$I$2026,'indicadores propios'!I$2,FALSE),0)</f>
        <v>188355101.33000001</v>
      </c>
    </row>
    <row r="1099" spans="1:8" x14ac:dyDescent="0.3">
      <c r="A1099" s="5">
        <v>339500</v>
      </c>
      <c r="B1099" s="4" t="s">
        <v>795</v>
      </c>
      <c r="C1099" s="3">
        <f>IFERROR(VLOOKUP($A1099,'indicadores propios'!$A$4:$I$2026,'indicadores propios'!D$2,FALSE),0)</f>
        <v>0</v>
      </c>
      <c r="D1099" s="3">
        <f>IFERROR(VLOOKUP($A1099,'indicadores propios'!$A$4:$I$2026,'indicadores propios'!E$2,FALSE),0)</f>
        <v>0</v>
      </c>
      <c r="E1099" s="3">
        <f>IFERROR(VLOOKUP($A1099,'indicadores propios'!$A$4:$I$2026,'indicadores propios'!F$2,FALSE),0)</f>
        <v>0</v>
      </c>
      <c r="F1099" s="3">
        <f>IFERROR(VLOOKUP($A1099,'indicadores propios'!$A$4:$I$2026,'indicadores propios'!G$2,FALSE),0)</f>
        <v>0</v>
      </c>
      <c r="G1099" s="3">
        <f>IFERROR(VLOOKUP($A1099,'indicadores propios'!$A$4:$I$2026,'indicadores propios'!H$2,FALSE),0)</f>
        <v>0</v>
      </c>
      <c r="H1099" s="3">
        <f>IFERROR(VLOOKUP($A1099,'indicadores propios'!$A$4:$I$2026,'indicadores propios'!I$2,FALSE),0)</f>
        <v>0</v>
      </c>
    </row>
    <row r="1100" spans="1:8" x14ac:dyDescent="0.3">
      <c r="A1100" s="5">
        <v>340000</v>
      </c>
      <c r="B1100" s="4" t="s">
        <v>794</v>
      </c>
      <c r="C1100" s="3">
        <f>IFERROR(VLOOKUP($A1100,'indicadores propios'!$A$4:$I$2026,'indicadores propios'!D$2,FALSE),0)</f>
        <v>0</v>
      </c>
      <c r="D1100" s="3">
        <f>IFERROR(VLOOKUP($A1100,'indicadores propios'!$A$4:$I$2026,'indicadores propios'!E$2,FALSE),0)</f>
        <v>0</v>
      </c>
      <c r="E1100" s="3">
        <f>IFERROR(VLOOKUP($A1100,'indicadores propios'!$A$4:$I$2026,'indicadores propios'!F$2,FALSE),0)</f>
        <v>0</v>
      </c>
      <c r="F1100" s="3">
        <f>IFERROR(VLOOKUP($A1100,'indicadores propios'!$A$4:$I$2026,'indicadores propios'!G$2,FALSE),0)</f>
        <v>0</v>
      </c>
      <c r="G1100" s="3">
        <f>IFERROR(VLOOKUP($A1100,'indicadores propios'!$A$4:$I$2026,'indicadores propios'!H$2,FALSE),0)</f>
        <v>0</v>
      </c>
      <c r="H1100" s="3">
        <f>IFERROR(VLOOKUP($A1100,'indicadores propios'!$A$4:$I$2026,'indicadores propios'!I$2,FALSE),0)</f>
        <v>0</v>
      </c>
    </row>
    <row r="1101" spans="1:8" x14ac:dyDescent="0.3">
      <c r="A1101" s="5">
        <v>340500</v>
      </c>
      <c r="B1101" s="4" t="s">
        <v>793</v>
      </c>
      <c r="C1101" s="3">
        <f>IFERROR(VLOOKUP($A1101,'indicadores propios'!$A$4:$I$2026,'indicadores propios'!D$2,FALSE),0)</f>
        <v>0</v>
      </c>
      <c r="D1101" s="3">
        <f>IFERROR(VLOOKUP($A1101,'indicadores propios'!$A$4:$I$2026,'indicadores propios'!E$2,FALSE),0)</f>
        <v>0</v>
      </c>
      <c r="E1101" s="3">
        <f>IFERROR(VLOOKUP($A1101,'indicadores propios'!$A$4:$I$2026,'indicadores propios'!F$2,FALSE),0)</f>
        <v>0</v>
      </c>
      <c r="F1101" s="3">
        <f>IFERROR(VLOOKUP($A1101,'indicadores propios'!$A$4:$I$2026,'indicadores propios'!G$2,FALSE),0)</f>
        <v>0</v>
      </c>
      <c r="G1101" s="3">
        <f>IFERROR(VLOOKUP($A1101,'indicadores propios'!$A$4:$I$2026,'indicadores propios'!H$2,FALSE),0)</f>
        <v>0</v>
      </c>
      <c r="H1101" s="3">
        <f>IFERROR(VLOOKUP($A1101,'indicadores propios'!$A$4:$I$2026,'indicadores propios'!I$2,FALSE),0)</f>
        <v>0</v>
      </c>
    </row>
    <row r="1102" spans="1:8" x14ac:dyDescent="0.3">
      <c r="A1102" s="5">
        <v>350000</v>
      </c>
      <c r="B1102" s="4" t="s">
        <v>792</v>
      </c>
      <c r="C1102" s="3">
        <f>IFERROR(VLOOKUP($A1102,'indicadores propios'!$A$4:$I$2026,'indicadores propios'!D$2,FALSE),0)</f>
        <v>459539676.43000001</v>
      </c>
      <c r="D1102" s="3">
        <f>IFERROR(VLOOKUP($A1102,'indicadores propios'!$A$4:$I$2026,'indicadores propios'!E$2,FALSE),0)</f>
        <v>416378872.67000002</v>
      </c>
      <c r="E1102" s="3">
        <f>IFERROR(VLOOKUP($A1102,'indicadores propios'!$A$4:$I$2026,'indicadores propios'!F$2,FALSE),0)</f>
        <v>296372617.08999997</v>
      </c>
      <c r="F1102" s="3">
        <f>IFERROR(VLOOKUP($A1102,'indicadores propios'!$A$4:$I$2026,'indicadores propios'!G$2,FALSE),0)</f>
        <v>382929810.58999997</v>
      </c>
      <c r="G1102" s="3">
        <f>IFERROR(VLOOKUP($A1102,'indicadores propios'!$A$4:$I$2026,'indicadores propios'!H$2,FALSE),0)</f>
        <v>351627920.57999969</v>
      </c>
      <c r="H1102" s="3">
        <f>IFERROR(VLOOKUP($A1102,'indicadores propios'!$A$4:$I$2026,'indicadores propios'!I$2,FALSE),0)</f>
        <v>45365132.280000001</v>
      </c>
    </row>
    <row r="1103" spans="1:8" x14ac:dyDescent="0.3">
      <c r="A1103" s="5">
        <v>350500</v>
      </c>
      <c r="B1103" s="4" t="s">
        <v>775</v>
      </c>
      <c r="C1103" s="3">
        <f>IFERROR(VLOOKUP($A1103,'indicadores propios'!$A$4:$I$2026,'indicadores propios'!D$2,FALSE),0)</f>
        <v>459539676.43000001</v>
      </c>
      <c r="D1103" s="3">
        <f>IFERROR(VLOOKUP($A1103,'indicadores propios'!$A$4:$I$2026,'indicadores propios'!E$2,FALSE),0)</f>
        <v>416378872.67000002</v>
      </c>
      <c r="E1103" s="3">
        <f>IFERROR(VLOOKUP($A1103,'indicadores propios'!$A$4:$I$2026,'indicadores propios'!F$2,FALSE),0)</f>
        <v>296372617.08999997</v>
      </c>
      <c r="F1103" s="3">
        <f>IFERROR(VLOOKUP($A1103,'indicadores propios'!$A$4:$I$2026,'indicadores propios'!G$2,FALSE),0)</f>
        <v>382929810.58999997</v>
      </c>
      <c r="G1103" s="3">
        <f>IFERROR(VLOOKUP($A1103,'indicadores propios'!$A$4:$I$2026,'indicadores propios'!H$2,FALSE),0)</f>
        <v>351627920.57999969</v>
      </c>
      <c r="H1103" s="3">
        <f>IFERROR(VLOOKUP($A1103,'indicadores propios'!$A$4:$I$2026,'indicadores propios'!I$2,FALSE),0)</f>
        <v>45365132.280000001</v>
      </c>
    </row>
    <row r="1104" spans="1:8" x14ac:dyDescent="0.3">
      <c r="A1104" s="5">
        <v>351000</v>
      </c>
      <c r="B1104" s="4" t="s">
        <v>777</v>
      </c>
      <c r="C1104" s="3">
        <f>IFERROR(VLOOKUP($A1104,'indicadores propios'!$A$4:$I$2026,'indicadores propios'!D$2,FALSE),0)</f>
        <v>0</v>
      </c>
      <c r="D1104" s="3">
        <f>IFERROR(VLOOKUP($A1104,'indicadores propios'!$A$4:$I$2026,'indicadores propios'!E$2,FALSE),0)</f>
        <v>0</v>
      </c>
      <c r="E1104" s="3">
        <f>IFERROR(VLOOKUP($A1104,'indicadores propios'!$A$4:$I$2026,'indicadores propios'!F$2,FALSE),0)</f>
        <v>0</v>
      </c>
      <c r="F1104" s="3">
        <f>IFERROR(VLOOKUP($A1104,'indicadores propios'!$A$4:$I$2026,'indicadores propios'!G$2,FALSE),0)</f>
        <v>0</v>
      </c>
      <c r="G1104" s="3">
        <f>IFERROR(VLOOKUP($A1104,'indicadores propios'!$A$4:$I$2026,'indicadores propios'!H$2,FALSE),0)</f>
        <v>0</v>
      </c>
      <c r="H1104" s="3">
        <f>IFERROR(VLOOKUP($A1104,'indicadores propios'!$A$4:$I$2026,'indicadores propios'!I$2,FALSE),0)</f>
        <v>0</v>
      </c>
    </row>
    <row r="1105" spans="1:8" x14ac:dyDescent="0.3">
      <c r="A1105" s="5">
        <v>360000</v>
      </c>
      <c r="B1105" s="4" t="s">
        <v>791</v>
      </c>
      <c r="C1105" s="3">
        <f>IFERROR(VLOOKUP($A1105,'indicadores propios'!$A$4:$I$2026,'indicadores propios'!D$2,FALSE),0)</f>
        <v>105960443.16</v>
      </c>
      <c r="D1105" s="3">
        <f>IFERROR(VLOOKUP($A1105,'indicadores propios'!$A$4:$I$2026,'indicadores propios'!E$2,FALSE),0)</f>
        <v>103517059.16</v>
      </c>
      <c r="E1105" s="3">
        <f>IFERROR(VLOOKUP($A1105,'indicadores propios'!$A$4:$I$2026,'indicadores propios'!F$2,FALSE),0)</f>
        <v>103517059</v>
      </c>
      <c r="F1105" s="3">
        <f>IFERROR(VLOOKUP($A1105,'indicadores propios'!$A$4:$I$2026,'indicadores propios'!G$2,FALSE),0)</f>
        <v>103517059</v>
      </c>
      <c r="G1105" s="3">
        <f>IFERROR(VLOOKUP($A1105,'indicadores propios'!$A$4:$I$2026,'indicadores propios'!H$2,FALSE),0)</f>
        <v>103517059</v>
      </c>
      <c r="H1105" s="3">
        <f>IFERROR(VLOOKUP($A1105,'indicadores propios'!$A$4:$I$2026,'indicadores propios'!I$2,FALSE),0)</f>
        <v>103517059</v>
      </c>
    </row>
    <row r="1106" spans="1:8" x14ac:dyDescent="0.3">
      <c r="A1106" s="5">
        <v>360500</v>
      </c>
      <c r="B1106" s="4" t="s">
        <v>775</v>
      </c>
      <c r="C1106" s="3">
        <f>IFERROR(VLOOKUP($A1106,'indicadores propios'!$A$4:$I$2026,'indicadores propios'!D$2,FALSE),0)</f>
        <v>105960443.16</v>
      </c>
      <c r="D1106" s="3">
        <f>IFERROR(VLOOKUP($A1106,'indicadores propios'!$A$4:$I$2026,'indicadores propios'!E$2,FALSE),0)</f>
        <v>103517059.16</v>
      </c>
      <c r="E1106" s="3">
        <f>IFERROR(VLOOKUP($A1106,'indicadores propios'!$A$4:$I$2026,'indicadores propios'!F$2,FALSE),0)</f>
        <v>103517059</v>
      </c>
      <c r="F1106" s="3">
        <f>IFERROR(VLOOKUP($A1106,'indicadores propios'!$A$4:$I$2026,'indicadores propios'!G$2,FALSE),0)</f>
        <v>103517059</v>
      </c>
      <c r="G1106" s="3">
        <f>IFERROR(VLOOKUP($A1106,'indicadores propios'!$A$4:$I$2026,'indicadores propios'!H$2,FALSE),0)</f>
        <v>103517059</v>
      </c>
      <c r="H1106" s="3">
        <f>IFERROR(VLOOKUP($A1106,'indicadores propios'!$A$4:$I$2026,'indicadores propios'!I$2,FALSE),0)</f>
        <v>103517059</v>
      </c>
    </row>
    <row r="1107" spans="1:8" x14ac:dyDescent="0.3">
      <c r="A1107" s="5">
        <v>361000</v>
      </c>
      <c r="B1107" s="4" t="s">
        <v>777</v>
      </c>
      <c r="C1107" s="3">
        <f>IFERROR(VLOOKUP($A1107,'indicadores propios'!$A$4:$I$2026,'indicadores propios'!D$2,FALSE),0)</f>
        <v>0</v>
      </c>
      <c r="D1107" s="3">
        <f>IFERROR(VLOOKUP($A1107,'indicadores propios'!$A$4:$I$2026,'indicadores propios'!E$2,FALSE),0)</f>
        <v>0</v>
      </c>
      <c r="E1107" s="3">
        <f>IFERROR(VLOOKUP($A1107,'indicadores propios'!$A$4:$I$2026,'indicadores propios'!F$2,FALSE),0)</f>
        <v>0</v>
      </c>
      <c r="F1107" s="3">
        <f>IFERROR(VLOOKUP($A1107,'indicadores propios'!$A$4:$I$2026,'indicadores propios'!G$2,FALSE),0)</f>
        <v>0</v>
      </c>
      <c r="G1107" s="3">
        <f>IFERROR(VLOOKUP($A1107,'indicadores propios'!$A$4:$I$2026,'indicadores propios'!H$2,FALSE),0)</f>
        <v>0</v>
      </c>
      <c r="H1107" s="3">
        <f>IFERROR(VLOOKUP($A1107,'indicadores propios'!$A$4:$I$2026,'indicadores propios'!I$2,FALSE),0)</f>
        <v>0</v>
      </c>
    </row>
    <row r="1108" spans="1:8" x14ac:dyDescent="0.3">
      <c r="A1108" s="5">
        <v>370000</v>
      </c>
      <c r="B1108" s="4" t="s">
        <v>790</v>
      </c>
      <c r="C1108" s="3">
        <f>IFERROR(VLOOKUP($A1108,'indicadores propios'!$A$4:$I$2026,'indicadores propios'!D$2,FALSE),0)</f>
        <v>0</v>
      </c>
      <c r="D1108" s="3">
        <f>IFERROR(VLOOKUP($A1108,'indicadores propios'!$A$4:$I$2026,'indicadores propios'!E$2,FALSE),0)</f>
        <v>0</v>
      </c>
      <c r="E1108" s="3">
        <f>IFERROR(VLOOKUP($A1108,'indicadores propios'!$A$4:$I$2026,'indicadores propios'!F$2,FALSE),0)</f>
        <v>0</v>
      </c>
      <c r="F1108" s="3">
        <f>IFERROR(VLOOKUP($A1108,'indicadores propios'!$A$4:$I$2026,'indicadores propios'!G$2,FALSE),0)</f>
        <v>0</v>
      </c>
      <c r="G1108" s="3">
        <f>IFERROR(VLOOKUP($A1108,'indicadores propios'!$A$4:$I$2026,'indicadores propios'!H$2,FALSE),0)</f>
        <v>0</v>
      </c>
      <c r="H1108" s="3">
        <f>IFERROR(VLOOKUP($A1108,'indicadores propios'!$A$4:$I$2026,'indicadores propios'!I$2,FALSE),0)</f>
        <v>0</v>
      </c>
    </row>
    <row r="1109" spans="1:8" x14ac:dyDescent="0.3">
      <c r="A1109" s="5">
        <v>370500</v>
      </c>
      <c r="B1109" s="4" t="s">
        <v>789</v>
      </c>
      <c r="C1109" s="3">
        <f>IFERROR(VLOOKUP($A1109,'indicadores propios'!$A$4:$I$2026,'indicadores propios'!D$2,FALSE),0)</f>
        <v>0</v>
      </c>
      <c r="D1109" s="3">
        <f>IFERROR(VLOOKUP($A1109,'indicadores propios'!$A$4:$I$2026,'indicadores propios'!E$2,FALSE),0)</f>
        <v>0</v>
      </c>
      <c r="E1109" s="3">
        <f>IFERROR(VLOOKUP($A1109,'indicadores propios'!$A$4:$I$2026,'indicadores propios'!F$2,FALSE),0)</f>
        <v>0</v>
      </c>
      <c r="F1109" s="3">
        <f>IFERROR(VLOOKUP($A1109,'indicadores propios'!$A$4:$I$2026,'indicadores propios'!G$2,FALSE),0)</f>
        <v>0</v>
      </c>
      <c r="G1109" s="3">
        <f>IFERROR(VLOOKUP($A1109,'indicadores propios'!$A$4:$I$2026,'indicadores propios'!H$2,FALSE),0)</f>
        <v>0</v>
      </c>
      <c r="H1109" s="3">
        <f>IFERROR(VLOOKUP($A1109,'indicadores propios'!$A$4:$I$2026,'indicadores propios'!I$2,FALSE),0)</f>
        <v>0</v>
      </c>
    </row>
    <row r="1110" spans="1:8" x14ac:dyDescent="0.3">
      <c r="A1110" s="5">
        <v>371000</v>
      </c>
      <c r="B1110" s="4" t="s">
        <v>788</v>
      </c>
      <c r="C1110" s="3">
        <f>IFERROR(VLOOKUP($A1110,'indicadores propios'!$A$4:$I$2026,'indicadores propios'!D$2,FALSE),0)</f>
        <v>0</v>
      </c>
      <c r="D1110" s="3">
        <f>IFERROR(VLOOKUP($A1110,'indicadores propios'!$A$4:$I$2026,'indicadores propios'!E$2,FALSE),0)</f>
        <v>0</v>
      </c>
      <c r="E1110" s="3">
        <f>IFERROR(VLOOKUP($A1110,'indicadores propios'!$A$4:$I$2026,'indicadores propios'!F$2,FALSE),0)</f>
        <v>0</v>
      </c>
      <c r="F1110" s="3">
        <f>IFERROR(VLOOKUP($A1110,'indicadores propios'!$A$4:$I$2026,'indicadores propios'!G$2,FALSE),0)</f>
        <v>0</v>
      </c>
      <c r="G1110" s="3">
        <f>IFERROR(VLOOKUP($A1110,'indicadores propios'!$A$4:$I$2026,'indicadores propios'!H$2,FALSE),0)</f>
        <v>0</v>
      </c>
      <c r="H1110" s="3">
        <f>IFERROR(VLOOKUP($A1110,'indicadores propios'!$A$4:$I$2026,'indicadores propios'!I$2,FALSE),0)</f>
        <v>0</v>
      </c>
    </row>
    <row r="1111" spans="1:8" x14ac:dyDescent="0.3">
      <c r="A1111" s="5">
        <v>371500</v>
      </c>
      <c r="B1111" s="4" t="s">
        <v>787</v>
      </c>
      <c r="C1111" s="3">
        <f>IFERROR(VLOOKUP($A1111,'indicadores propios'!$A$4:$I$2026,'indicadores propios'!D$2,FALSE),0)</f>
        <v>0</v>
      </c>
      <c r="D1111" s="3">
        <f>IFERROR(VLOOKUP($A1111,'indicadores propios'!$A$4:$I$2026,'indicadores propios'!E$2,FALSE),0)</f>
        <v>0</v>
      </c>
      <c r="E1111" s="3">
        <f>IFERROR(VLOOKUP($A1111,'indicadores propios'!$A$4:$I$2026,'indicadores propios'!F$2,FALSE),0)</f>
        <v>0</v>
      </c>
      <c r="F1111" s="3">
        <f>IFERROR(VLOOKUP($A1111,'indicadores propios'!$A$4:$I$2026,'indicadores propios'!G$2,FALSE),0)</f>
        <v>0</v>
      </c>
      <c r="G1111" s="3">
        <f>IFERROR(VLOOKUP($A1111,'indicadores propios'!$A$4:$I$2026,'indicadores propios'!H$2,FALSE),0)</f>
        <v>0</v>
      </c>
      <c r="H1111" s="3">
        <f>IFERROR(VLOOKUP($A1111,'indicadores propios'!$A$4:$I$2026,'indicadores propios'!I$2,FALSE),0)</f>
        <v>0</v>
      </c>
    </row>
    <row r="1112" spans="1:8" x14ac:dyDescent="0.3">
      <c r="A1112" s="5">
        <v>371505</v>
      </c>
      <c r="B1112" s="4" t="s">
        <v>786</v>
      </c>
      <c r="C1112" s="3">
        <f>IFERROR(VLOOKUP($A1112,'indicadores propios'!$A$4:$I$2026,'indicadores propios'!D$2,FALSE),0)</f>
        <v>0</v>
      </c>
      <c r="D1112" s="3">
        <f>IFERROR(VLOOKUP($A1112,'indicadores propios'!$A$4:$I$2026,'indicadores propios'!E$2,FALSE),0)</f>
        <v>0</v>
      </c>
      <c r="E1112" s="3">
        <f>IFERROR(VLOOKUP($A1112,'indicadores propios'!$A$4:$I$2026,'indicadores propios'!F$2,FALSE),0)</f>
        <v>0</v>
      </c>
      <c r="F1112" s="3">
        <f>IFERROR(VLOOKUP($A1112,'indicadores propios'!$A$4:$I$2026,'indicadores propios'!G$2,FALSE),0)</f>
        <v>0</v>
      </c>
      <c r="G1112" s="3">
        <f>IFERROR(VLOOKUP($A1112,'indicadores propios'!$A$4:$I$2026,'indicadores propios'!H$2,FALSE),0)</f>
        <v>0</v>
      </c>
      <c r="H1112" s="3">
        <f>IFERROR(VLOOKUP($A1112,'indicadores propios'!$A$4:$I$2026,'indicadores propios'!I$2,FALSE),0)</f>
        <v>0</v>
      </c>
    </row>
    <row r="1113" spans="1:8" x14ac:dyDescent="0.3">
      <c r="A1113" s="5">
        <v>371510</v>
      </c>
      <c r="B1113" s="4" t="s">
        <v>785</v>
      </c>
      <c r="C1113" s="3">
        <f>IFERROR(VLOOKUP($A1113,'indicadores propios'!$A$4:$I$2026,'indicadores propios'!D$2,FALSE),0)</f>
        <v>0</v>
      </c>
      <c r="D1113" s="3">
        <f>IFERROR(VLOOKUP($A1113,'indicadores propios'!$A$4:$I$2026,'indicadores propios'!E$2,FALSE),0)</f>
        <v>0</v>
      </c>
      <c r="E1113" s="3">
        <f>IFERROR(VLOOKUP($A1113,'indicadores propios'!$A$4:$I$2026,'indicadores propios'!F$2,FALSE),0)</f>
        <v>0</v>
      </c>
      <c r="F1113" s="3">
        <f>IFERROR(VLOOKUP($A1113,'indicadores propios'!$A$4:$I$2026,'indicadores propios'!G$2,FALSE),0)</f>
        <v>0</v>
      </c>
      <c r="G1113" s="3">
        <f>IFERROR(VLOOKUP($A1113,'indicadores propios'!$A$4:$I$2026,'indicadores propios'!H$2,FALSE),0)</f>
        <v>0</v>
      </c>
      <c r="H1113" s="3">
        <f>IFERROR(VLOOKUP($A1113,'indicadores propios'!$A$4:$I$2026,'indicadores propios'!I$2,FALSE),0)</f>
        <v>0</v>
      </c>
    </row>
    <row r="1114" spans="1:8" x14ac:dyDescent="0.3">
      <c r="A1114" s="5">
        <v>372000</v>
      </c>
      <c r="B1114" s="4" t="s">
        <v>784</v>
      </c>
      <c r="C1114" s="3">
        <f>IFERROR(VLOOKUP($A1114,'indicadores propios'!$A$4:$I$2026,'indicadores propios'!D$2,FALSE),0)</f>
        <v>0</v>
      </c>
      <c r="D1114" s="3">
        <f>IFERROR(VLOOKUP($A1114,'indicadores propios'!$A$4:$I$2026,'indicadores propios'!E$2,FALSE),0)</f>
        <v>0</v>
      </c>
      <c r="E1114" s="3">
        <f>IFERROR(VLOOKUP($A1114,'indicadores propios'!$A$4:$I$2026,'indicadores propios'!F$2,FALSE),0)</f>
        <v>0</v>
      </c>
      <c r="F1114" s="3">
        <f>IFERROR(VLOOKUP($A1114,'indicadores propios'!$A$4:$I$2026,'indicadores propios'!G$2,FALSE),0)</f>
        <v>0</v>
      </c>
      <c r="G1114" s="3">
        <f>IFERROR(VLOOKUP($A1114,'indicadores propios'!$A$4:$I$2026,'indicadores propios'!H$2,FALSE),0)</f>
        <v>0</v>
      </c>
      <c r="H1114" s="3">
        <f>IFERROR(VLOOKUP($A1114,'indicadores propios'!$A$4:$I$2026,'indicadores propios'!I$2,FALSE),0)</f>
        <v>0</v>
      </c>
    </row>
    <row r="1115" spans="1:8" x14ac:dyDescent="0.3">
      <c r="A1115" s="5">
        <v>372500</v>
      </c>
      <c r="B1115" s="4" t="s">
        <v>783</v>
      </c>
      <c r="C1115" s="3">
        <f>IFERROR(VLOOKUP($A1115,'indicadores propios'!$A$4:$I$2026,'indicadores propios'!D$2,FALSE),0)</f>
        <v>0</v>
      </c>
      <c r="D1115" s="3">
        <f>IFERROR(VLOOKUP($A1115,'indicadores propios'!$A$4:$I$2026,'indicadores propios'!E$2,FALSE),0)</f>
        <v>0</v>
      </c>
      <c r="E1115" s="3">
        <f>IFERROR(VLOOKUP($A1115,'indicadores propios'!$A$4:$I$2026,'indicadores propios'!F$2,FALSE),0)</f>
        <v>0</v>
      </c>
      <c r="F1115" s="3">
        <f>IFERROR(VLOOKUP($A1115,'indicadores propios'!$A$4:$I$2026,'indicadores propios'!G$2,FALSE),0)</f>
        <v>0</v>
      </c>
      <c r="G1115" s="3">
        <f>IFERROR(VLOOKUP($A1115,'indicadores propios'!$A$4:$I$2026,'indicadores propios'!H$2,FALSE),0)</f>
        <v>0</v>
      </c>
      <c r="H1115" s="3">
        <f>IFERROR(VLOOKUP($A1115,'indicadores propios'!$A$4:$I$2026,'indicadores propios'!I$2,FALSE),0)</f>
        <v>0</v>
      </c>
    </row>
    <row r="1116" spans="1:8" x14ac:dyDescent="0.3">
      <c r="A1116" s="5">
        <v>373000</v>
      </c>
      <c r="B1116" s="4" t="s">
        <v>782</v>
      </c>
      <c r="C1116" s="3">
        <f>IFERROR(VLOOKUP($A1116,'indicadores propios'!$A$4:$I$2026,'indicadores propios'!D$2,FALSE),0)</f>
        <v>0</v>
      </c>
      <c r="D1116" s="3">
        <f>IFERROR(VLOOKUP($A1116,'indicadores propios'!$A$4:$I$2026,'indicadores propios'!E$2,FALSE),0)</f>
        <v>0</v>
      </c>
      <c r="E1116" s="3">
        <f>IFERROR(VLOOKUP($A1116,'indicadores propios'!$A$4:$I$2026,'indicadores propios'!F$2,FALSE),0)</f>
        <v>0</v>
      </c>
      <c r="F1116" s="3">
        <f>IFERROR(VLOOKUP($A1116,'indicadores propios'!$A$4:$I$2026,'indicadores propios'!G$2,FALSE),0)</f>
        <v>0</v>
      </c>
      <c r="G1116" s="3">
        <f>IFERROR(VLOOKUP($A1116,'indicadores propios'!$A$4:$I$2026,'indicadores propios'!H$2,FALSE),0)</f>
        <v>0</v>
      </c>
      <c r="H1116" s="3">
        <f>IFERROR(VLOOKUP($A1116,'indicadores propios'!$A$4:$I$2026,'indicadores propios'!I$2,FALSE),0)</f>
        <v>0</v>
      </c>
    </row>
    <row r="1117" spans="1:8" x14ac:dyDescent="0.3">
      <c r="A1117" s="5">
        <v>373500</v>
      </c>
      <c r="B1117" s="4" t="s">
        <v>781</v>
      </c>
      <c r="C1117" s="3">
        <f>IFERROR(VLOOKUP($A1117,'indicadores propios'!$A$4:$I$2026,'indicadores propios'!D$2,FALSE),0)</f>
        <v>0</v>
      </c>
      <c r="D1117" s="3">
        <f>IFERROR(VLOOKUP($A1117,'indicadores propios'!$A$4:$I$2026,'indicadores propios'!E$2,FALSE),0)</f>
        <v>0</v>
      </c>
      <c r="E1117" s="3">
        <f>IFERROR(VLOOKUP($A1117,'indicadores propios'!$A$4:$I$2026,'indicadores propios'!F$2,FALSE),0)</f>
        <v>0</v>
      </c>
      <c r="F1117" s="3">
        <f>IFERROR(VLOOKUP($A1117,'indicadores propios'!$A$4:$I$2026,'indicadores propios'!G$2,FALSE),0)</f>
        <v>0</v>
      </c>
      <c r="G1117" s="3">
        <f>IFERROR(VLOOKUP($A1117,'indicadores propios'!$A$4:$I$2026,'indicadores propios'!H$2,FALSE),0)</f>
        <v>0</v>
      </c>
      <c r="H1117" s="3">
        <f>IFERROR(VLOOKUP($A1117,'indicadores propios'!$A$4:$I$2026,'indicadores propios'!I$2,FALSE),0)</f>
        <v>0</v>
      </c>
    </row>
    <row r="1118" spans="1:8" x14ac:dyDescent="0.3">
      <c r="A1118" s="5">
        <v>374000</v>
      </c>
      <c r="B1118" s="4" t="s">
        <v>780</v>
      </c>
      <c r="C1118" s="3">
        <f>IFERROR(VLOOKUP($A1118,'indicadores propios'!$A$4:$I$2026,'indicadores propios'!D$2,FALSE),0)</f>
        <v>0</v>
      </c>
      <c r="D1118" s="3">
        <f>IFERROR(VLOOKUP($A1118,'indicadores propios'!$A$4:$I$2026,'indicadores propios'!E$2,FALSE),0)</f>
        <v>0</v>
      </c>
      <c r="E1118" s="3">
        <f>IFERROR(VLOOKUP($A1118,'indicadores propios'!$A$4:$I$2026,'indicadores propios'!F$2,FALSE),0)</f>
        <v>0</v>
      </c>
      <c r="F1118" s="3">
        <f>IFERROR(VLOOKUP($A1118,'indicadores propios'!$A$4:$I$2026,'indicadores propios'!G$2,FALSE),0)</f>
        <v>0</v>
      </c>
      <c r="G1118" s="3">
        <f>IFERROR(VLOOKUP($A1118,'indicadores propios'!$A$4:$I$2026,'indicadores propios'!H$2,FALSE),0)</f>
        <v>0</v>
      </c>
      <c r="H1118" s="3">
        <f>IFERROR(VLOOKUP($A1118,'indicadores propios'!$A$4:$I$2026,'indicadores propios'!I$2,FALSE),0)</f>
        <v>0</v>
      </c>
    </row>
    <row r="1119" spans="1:8" x14ac:dyDescent="0.3">
      <c r="A1119" s="5">
        <v>374500</v>
      </c>
      <c r="B1119" s="4" t="s">
        <v>779</v>
      </c>
      <c r="C1119" s="3">
        <f>IFERROR(VLOOKUP($A1119,'indicadores propios'!$A$4:$I$2026,'indicadores propios'!D$2,FALSE),0)</f>
        <v>0</v>
      </c>
      <c r="D1119" s="3">
        <f>IFERROR(VLOOKUP($A1119,'indicadores propios'!$A$4:$I$2026,'indicadores propios'!E$2,FALSE),0)</f>
        <v>0</v>
      </c>
      <c r="E1119" s="3">
        <f>IFERROR(VLOOKUP($A1119,'indicadores propios'!$A$4:$I$2026,'indicadores propios'!F$2,FALSE),0)</f>
        <v>0</v>
      </c>
      <c r="F1119" s="3">
        <f>IFERROR(VLOOKUP($A1119,'indicadores propios'!$A$4:$I$2026,'indicadores propios'!G$2,FALSE),0)</f>
        <v>0</v>
      </c>
      <c r="G1119" s="3">
        <f>IFERROR(VLOOKUP($A1119,'indicadores propios'!$A$4:$I$2026,'indicadores propios'!H$2,FALSE),0)</f>
        <v>0</v>
      </c>
      <c r="H1119" s="3">
        <f>IFERROR(VLOOKUP($A1119,'indicadores propios'!$A$4:$I$2026,'indicadores propios'!I$2,FALSE),0)</f>
        <v>0</v>
      </c>
    </row>
    <row r="1120" spans="1:8" x14ac:dyDescent="0.3">
      <c r="A1120" s="5">
        <v>380000</v>
      </c>
      <c r="B1120" s="4" t="s">
        <v>778</v>
      </c>
      <c r="C1120" s="3">
        <f>IFERROR(VLOOKUP($A1120,'indicadores propios'!$A$4:$I$2026,'indicadores propios'!D$2,FALSE),0)</f>
        <v>0</v>
      </c>
      <c r="D1120" s="3">
        <f>IFERROR(VLOOKUP($A1120,'indicadores propios'!$A$4:$I$2026,'indicadores propios'!E$2,FALSE),0)</f>
        <v>0</v>
      </c>
      <c r="E1120" s="3">
        <f>IFERROR(VLOOKUP($A1120,'indicadores propios'!$A$4:$I$2026,'indicadores propios'!F$2,FALSE),0)</f>
        <v>0</v>
      </c>
      <c r="F1120" s="3">
        <f>IFERROR(VLOOKUP($A1120,'indicadores propios'!$A$4:$I$2026,'indicadores propios'!G$2,FALSE),0)</f>
        <v>0</v>
      </c>
      <c r="G1120" s="3">
        <f>IFERROR(VLOOKUP($A1120,'indicadores propios'!$A$4:$I$2026,'indicadores propios'!H$2,FALSE),0)</f>
        <v>0</v>
      </c>
      <c r="H1120" s="3">
        <f>IFERROR(VLOOKUP($A1120,'indicadores propios'!$A$4:$I$2026,'indicadores propios'!I$2,FALSE),0)</f>
        <v>0</v>
      </c>
    </row>
    <row r="1121" spans="1:8" x14ac:dyDescent="0.3">
      <c r="A1121" s="5">
        <v>380500</v>
      </c>
      <c r="B1121" s="4" t="s">
        <v>775</v>
      </c>
      <c r="C1121" s="3">
        <f>IFERROR(VLOOKUP($A1121,'indicadores propios'!$A$4:$I$2026,'indicadores propios'!D$2,FALSE),0)</f>
        <v>0</v>
      </c>
      <c r="D1121" s="3">
        <f>IFERROR(VLOOKUP($A1121,'indicadores propios'!$A$4:$I$2026,'indicadores propios'!E$2,FALSE),0)</f>
        <v>0</v>
      </c>
      <c r="E1121" s="3">
        <f>IFERROR(VLOOKUP($A1121,'indicadores propios'!$A$4:$I$2026,'indicadores propios'!F$2,FALSE),0)</f>
        <v>0</v>
      </c>
      <c r="F1121" s="3">
        <f>IFERROR(VLOOKUP($A1121,'indicadores propios'!$A$4:$I$2026,'indicadores propios'!G$2,FALSE),0)</f>
        <v>0</v>
      </c>
      <c r="G1121" s="3">
        <f>IFERROR(VLOOKUP($A1121,'indicadores propios'!$A$4:$I$2026,'indicadores propios'!H$2,FALSE),0)</f>
        <v>0</v>
      </c>
      <c r="H1121" s="3">
        <f>IFERROR(VLOOKUP($A1121,'indicadores propios'!$A$4:$I$2026,'indicadores propios'!I$2,FALSE),0)</f>
        <v>0</v>
      </c>
    </row>
    <row r="1122" spans="1:8" x14ac:dyDescent="0.3">
      <c r="A1122" s="5">
        <v>381000</v>
      </c>
      <c r="B1122" s="4" t="s">
        <v>777</v>
      </c>
      <c r="C1122" s="3">
        <f>IFERROR(VLOOKUP($A1122,'indicadores propios'!$A$4:$I$2026,'indicadores propios'!D$2,FALSE),0)</f>
        <v>0</v>
      </c>
      <c r="D1122" s="3">
        <f>IFERROR(VLOOKUP($A1122,'indicadores propios'!$A$4:$I$2026,'indicadores propios'!E$2,FALSE),0)</f>
        <v>0</v>
      </c>
      <c r="E1122" s="3">
        <f>IFERROR(VLOOKUP($A1122,'indicadores propios'!$A$4:$I$2026,'indicadores propios'!F$2,FALSE),0)</f>
        <v>0</v>
      </c>
      <c r="F1122" s="3">
        <f>IFERROR(VLOOKUP($A1122,'indicadores propios'!$A$4:$I$2026,'indicadores propios'!G$2,FALSE),0)</f>
        <v>0</v>
      </c>
      <c r="G1122" s="3">
        <f>IFERROR(VLOOKUP($A1122,'indicadores propios'!$A$4:$I$2026,'indicadores propios'!H$2,FALSE),0)</f>
        <v>0</v>
      </c>
      <c r="H1122" s="3">
        <f>IFERROR(VLOOKUP($A1122,'indicadores propios'!$A$4:$I$2026,'indicadores propios'!I$2,FALSE),0)</f>
        <v>0</v>
      </c>
    </row>
    <row r="1123" spans="1:8" x14ac:dyDescent="0.3">
      <c r="A1123" s="5">
        <v>390000</v>
      </c>
      <c r="B1123" s="4" t="s">
        <v>776</v>
      </c>
      <c r="C1123" s="3">
        <f>IFERROR(VLOOKUP($A1123,'indicadores propios'!$A$4:$I$2026,'indicadores propios'!D$2,FALSE),0)</f>
        <v>0</v>
      </c>
      <c r="D1123" s="3">
        <f>IFERROR(VLOOKUP($A1123,'indicadores propios'!$A$4:$I$2026,'indicadores propios'!E$2,FALSE),0)</f>
        <v>0</v>
      </c>
      <c r="E1123" s="3">
        <f>IFERROR(VLOOKUP($A1123,'indicadores propios'!$A$4:$I$2026,'indicadores propios'!F$2,FALSE),0)</f>
        <v>0</v>
      </c>
      <c r="F1123" s="3">
        <f>IFERROR(VLOOKUP($A1123,'indicadores propios'!$A$4:$I$2026,'indicadores propios'!G$2,FALSE),0)</f>
        <v>0</v>
      </c>
      <c r="G1123" s="3">
        <f>IFERROR(VLOOKUP($A1123,'indicadores propios'!$A$4:$I$2026,'indicadores propios'!H$2,FALSE),0)</f>
        <v>0</v>
      </c>
      <c r="H1123" s="3">
        <f>IFERROR(VLOOKUP($A1123,'indicadores propios'!$A$4:$I$2026,'indicadores propios'!I$2,FALSE),0)</f>
        <v>0</v>
      </c>
    </row>
    <row r="1124" spans="1:8" x14ac:dyDescent="0.3">
      <c r="A1124" s="5">
        <v>390500</v>
      </c>
      <c r="B1124" s="4" t="s">
        <v>775</v>
      </c>
      <c r="C1124" s="3">
        <f>IFERROR(VLOOKUP($A1124,'indicadores propios'!$A$4:$I$2026,'indicadores propios'!D$2,FALSE),0)</f>
        <v>0</v>
      </c>
      <c r="D1124" s="3">
        <f>IFERROR(VLOOKUP($A1124,'indicadores propios'!$A$4:$I$2026,'indicadores propios'!E$2,FALSE),0)</f>
        <v>0</v>
      </c>
      <c r="E1124" s="3">
        <f>IFERROR(VLOOKUP($A1124,'indicadores propios'!$A$4:$I$2026,'indicadores propios'!F$2,FALSE),0)</f>
        <v>0</v>
      </c>
      <c r="F1124" s="3">
        <f>IFERROR(VLOOKUP($A1124,'indicadores propios'!$A$4:$I$2026,'indicadores propios'!G$2,FALSE),0)</f>
        <v>0</v>
      </c>
      <c r="G1124" s="3">
        <f>IFERROR(VLOOKUP($A1124,'indicadores propios'!$A$4:$I$2026,'indicadores propios'!H$2,FALSE),0)</f>
        <v>0</v>
      </c>
      <c r="H1124" s="3">
        <f>IFERROR(VLOOKUP($A1124,'indicadores propios'!$A$4:$I$2026,'indicadores propios'!I$2,FALSE),0)</f>
        <v>0</v>
      </c>
    </row>
    <row r="1125" spans="1:8" x14ac:dyDescent="0.3">
      <c r="A1125" s="5">
        <v>391000</v>
      </c>
      <c r="B1125" s="4" t="s">
        <v>774</v>
      </c>
      <c r="C1125" s="3">
        <f>IFERROR(VLOOKUP($A1125,'indicadores propios'!$A$4:$I$2026,'indicadores propios'!D$2,FALSE),0)</f>
        <v>0</v>
      </c>
      <c r="D1125" s="3">
        <f>IFERROR(VLOOKUP($A1125,'indicadores propios'!$A$4:$I$2026,'indicadores propios'!E$2,FALSE),0)</f>
        <v>0</v>
      </c>
      <c r="E1125" s="3">
        <f>IFERROR(VLOOKUP($A1125,'indicadores propios'!$A$4:$I$2026,'indicadores propios'!F$2,FALSE),0)</f>
        <v>0</v>
      </c>
      <c r="F1125" s="3">
        <f>IFERROR(VLOOKUP($A1125,'indicadores propios'!$A$4:$I$2026,'indicadores propios'!G$2,FALSE),0)</f>
        <v>0</v>
      </c>
      <c r="G1125" s="3">
        <f>IFERROR(VLOOKUP($A1125,'indicadores propios'!$A$4:$I$2026,'indicadores propios'!H$2,FALSE),0)</f>
        <v>0</v>
      </c>
      <c r="H1125" s="3">
        <f>IFERROR(VLOOKUP($A1125,'indicadores propios'!$A$4:$I$2026,'indicadores propios'!I$2,FALSE),0)</f>
        <v>0</v>
      </c>
    </row>
    <row r="1126" spans="1:8" x14ac:dyDescent="0.3">
      <c r="A1126" s="5">
        <v>400000</v>
      </c>
      <c r="B1126" s="4" t="s">
        <v>773</v>
      </c>
      <c r="C1126" s="3">
        <f>IFERROR(VLOOKUP($A1126,'indicadores propios'!$A$4:$I$2026,'indicadores propios'!D$2,FALSE),0)</f>
        <v>1987772279.8199999</v>
      </c>
      <c r="D1126" s="3">
        <f>IFERROR(VLOOKUP($A1126,'indicadores propios'!$A$4:$I$2026,'indicadores propios'!E$2,FALSE),0)</f>
        <v>2234616847.6799998</v>
      </c>
      <c r="E1126" s="3">
        <f>IFERROR(VLOOKUP($A1126,'indicadores propios'!$A$4:$I$2026,'indicadores propios'!F$2,FALSE),0)</f>
        <v>2608684928.21</v>
      </c>
      <c r="F1126" s="3">
        <f>IFERROR(VLOOKUP($A1126,'indicadores propios'!$A$4:$I$2026,'indicadores propios'!G$2,FALSE),0)</f>
        <v>2698958990.1300001</v>
      </c>
      <c r="G1126" s="3">
        <f>IFERROR(VLOOKUP($A1126,'indicadores propios'!$A$4:$I$2026,'indicadores propios'!H$2,FALSE),0)</f>
        <v>3102190812.6599998</v>
      </c>
      <c r="H1126" s="3">
        <f>IFERROR(VLOOKUP($A1126,'indicadores propios'!$A$4:$I$2026,'indicadores propios'!I$2,FALSE),0)</f>
        <v>761811755</v>
      </c>
    </row>
    <row r="1127" spans="1:8" x14ac:dyDescent="0.3">
      <c r="A1127" s="5">
        <v>410000</v>
      </c>
      <c r="B1127" s="4" t="s">
        <v>772</v>
      </c>
      <c r="C1127" s="3">
        <f>IFERROR(VLOOKUP($A1127,'indicadores propios'!$A$4:$I$2026,'indicadores propios'!D$2,FALSE),0)</f>
        <v>1706356842</v>
      </c>
      <c r="D1127" s="3">
        <f>IFERROR(VLOOKUP($A1127,'indicadores propios'!$A$4:$I$2026,'indicadores propios'!E$2,FALSE),0)</f>
        <v>1932939934</v>
      </c>
      <c r="E1127" s="3">
        <f>IFERROR(VLOOKUP($A1127,'indicadores propios'!$A$4:$I$2026,'indicadores propios'!F$2,FALSE),0)</f>
        <v>2192923254.23</v>
      </c>
      <c r="F1127" s="3">
        <f>IFERROR(VLOOKUP($A1127,'indicadores propios'!$A$4:$I$2026,'indicadores propios'!G$2,FALSE),0)</f>
        <v>2334286095</v>
      </c>
      <c r="G1127" s="3">
        <f>IFERROR(VLOOKUP($A1127,'indicadores propios'!$A$4:$I$2026,'indicadores propios'!H$2,FALSE),0)</f>
        <v>2595729739.4299998</v>
      </c>
      <c r="H1127" s="3">
        <f>IFERROR(VLOOKUP($A1127,'indicadores propios'!$A$4:$I$2026,'indicadores propios'!I$2,FALSE),0)</f>
        <v>652888447</v>
      </c>
    </row>
    <row r="1128" spans="1:8" x14ac:dyDescent="0.3">
      <c r="A1128" s="5">
        <v>410500</v>
      </c>
      <c r="B1128" s="4" t="s">
        <v>415</v>
      </c>
      <c r="C1128" s="3">
        <f>IFERROR(VLOOKUP($A1128,'indicadores propios'!$A$4:$I$2026,'indicadores propios'!D$2,FALSE),0)</f>
        <v>0</v>
      </c>
      <c r="D1128" s="3">
        <f>IFERROR(VLOOKUP($A1128,'indicadores propios'!$A$4:$I$2026,'indicadores propios'!E$2,FALSE),0)</f>
        <v>0</v>
      </c>
      <c r="E1128" s="3">
        <f>IFERROR(VLOOKUP($A1128,'indicadores propios'!$A$4:$I$2026,'indicadores propios'!F$2,FALSE),0)</f>
        <v>0</v>
      </c>
      <c r="F1128" s="3">
        <f>IFERROR(VLOOKUP($A1128,'indicadores propios'!$A$4:$I$2026,'indicadores propios'!G$2,FALSE),0)</f>
        <v>0</v>
      </c>
      <c r="G1128" s="3">
        <f>IFERROR(VLOOKUP($A1128,'indicadores propios'!$A$4:$I$2026,'indicadores propios'!H$2,FALSE),0)</f>
        <v>0</v>
      </c>
      <c r="H1128" s="3">
        <f>IFERROR(VLOOKUP($A1128,'indicadores propios'!$A$4:$I$2026,'indicadores propios'!I$2,FALSE),0)</f>
        <v>0</v>
      </c>
    </row>
    <row r="1129" spans="1:8" x14ac:dyDescent="0.3">
      <c r="A1129" s="5">
        <v>410505</v>
      </c>
      <c r="B1129" s="4" t="s">
        <v>414</v>
      </c>
      <c r="C1129" s="3">
        <f>IFERROR(VLOOKUP($A1129,'indicadores propios'!$A$4:$I$2026,'indicadores propios'!D$2,FALSE),0)</f>
        <v>0</v>
      </c>
      <c r="D1129" s="3">
        <f>IFERROR(VLOOKUP($A1129,'indicadores propios'!$A$4:$I$2026,'indicadores propios'!E$2,FALSE),0)</f>
        <v>0</v>
      </c>
      <c r="E1129" s="3">
        <f>IFERROR(VLOOKUP($A1129,'indicadores propios'!$A$4:$I$2026,'indicadores propios'!F$2,FALSE),0)</f>
        <v>0</v>
      </c>
      <c r="F1129" s="3">
        <f>IFERROR(VLOOKUP($A1129,'indicadores propios'!$A$4:$I$2026,'indicadores propios'!G$2,FALSE),0)</f>
        <v>0</v>
      </c>
      <c r="G1129" s="3">
        <f>IFERROR(VLOOKUP($A1129,'indicadores propios'!$A$4:$I$2026,'indicadores propios'!H$2,FALSE),0)</f>
        <v>0</v>
      </c>
      <c r="H1129" s="3">
        <f>IFERROR(VLOOKUP($A1129,'indicadores propios'!$A$4:$I$2026,'indicadores propios'!I$2,FALSE),0)</f>
        <v>0</v>
      </c>
    </row>
    <row r="1130" spans="1:8" x14ac:dyDescent="0.3">
      <c r="A1130" s="5">
        <v>410510</v>
      </c>
      <c r="B1130" s="4" t="s">
        <v>413</v>
      </c>
      <c r="C1130" s="3">
        <f>IFERROR(VLOOKUP($A1130,'indicadores propios'!$A$4:$I$2026,'indicadores propios'!D$2,FALSE),0)</f>
        <v>0</v>
      </c>
      <c r="D1130" s="3">
        <f>IFERROR(VLOOKUP($A1130,'indicadores propios'!$A$4:$I$2026,'indicadores propios'!E$2,FALSE),0)</f>
        <v>0</v>
      </c>
      <c r="E1130" s="3">
        <f>IFERROR(VLOOKUP($A1130,'indicadores propios'!$A$4:$I$2026,'indicadores propios'!F$2,FALSE),0)</f>
        <v>0</v>
      </c>
      <c r="F1130" s="3">
        <f>IFERROR(VLOOKUP($A1130,'indicadores propios'!$A$4:$I$2026,'indicadores propios'!G$2,FALSE),0)</f>
        <v>0</v>
      </c>
      <c r="G1130" s="3">
        <f>IFERROR(VLOOKUP($A1130,'indicadores propios'!$A$4:$I$2026,'indicadores propios'!H$2,FALSE),0)</f>
        <v>0</v>
      </c>
      <c r="H1130" s="3">
        <f>IFERROR(VLOOKUP($A1130,'indicadores propios'!$A$4:$I$2026,'indicadores propios'!I$2,FALSE),0)</f>
        <v>0</v>
      </c>
    </row>
    <row r="1131" spans="1:8" x14ac:dyDescent="0.3">
      <c r="A1131" s="5">
        <v>410515</v>
      </c>
      <c r="B1131" s="4" t="s">
        <v>412</v>
      </c>
      <c r="C1131" s="3">
        <f>IFERROR(VLOOKUP($A1131,'indicadores propios'!$A$4:$I$2026,'indicadores propios'!D$2,FALSE),0)</f>
        <v>0</v>
      </c>
      <c r="D1131" s="3">
        <f>IFERROR(VLOOKUP($A1131,'indicadores propios'!$A$4:$I$2026,'indicadores propios'!E$2,FALSE),0)</f>
        <v>0</v>
      </c>
      <c r="E1131" s="3">
        <f>IFERROR(VLOOKUP($A1131,'indicadores propios'!$A$4:$I$2026,'indicadores propios'!F$2,FALSE),0)</f>
        <v>0</v>
      </c>
      <c r="F1131" s="3">
        <f>IFERROR(VLOOKUP($A1131,'indicadores propios'!$A$4:$I$2026,'indicadores propios'!G$2,FALSE),0)</f>
        <v>0</v>
      </c>
      <c r="G1131" s="3">
        <f>IFERROR(VLOOKUP($A1131,'indicadores propios'!$A$4:$I$2026,'indicadores propios'!H$2,FALSE),0)</f>
        <v>0</v>
      </c>
      <c r="H1131" s="3">
        <f>IFERROR(VLOOKUP($A1131,'indicadores propios'!$A$4:$I$2026,'indicadores propios'!I$2,FALSE),0)</f>
        <v>0</v>
      </c>
    </row>
    <row r="1132" spans="1:8" x14ac:dyDescent="0.3">
      <c r="A1132" s="5">
        <v>410520</v>
      </c>
      <c r="B1132" s="4" t="s">
        <v>411</v>
      </c>
      <c r="C1132" s="3">
        <f>IFERROR(VLOOKUP($A1132,'indicadores propios'!$A$4:$I$2026,'indicadores propios'!D$2,FALSE),0)</f>
        <v>0</v>
      </c>
      <c r="D1132" s="3">
        <f>IFERROR(VLOOKUP($A1132,'indicadores propios'!$A$4:$I$2026,'indicadores propios'!E$2,FALSE),0)</f>
        <v>0</v>
      </c>
      <c r="E1132" s="3">
        <f>IFERROR(VLOOKUP($A1132,'indicadores propios'!$A$4:$I$2026,'indicadores propios'!F$2,FALSE),0)</f>
        <v>0</v>
      </c>
      <c r="F1132" s="3">
        <f>IFERROR(VLOOKUP($A1132,'indicadores propios'!$A$4:$I$2026,'indicadores propios'!G$2,FALSE),0)</f>
        <v>0</v>
      </c>
      <c r="G1132" s="3">
        <f>IFERROR(VLOOKUP($A1132,'indicadores propios'!$A$4:$I$2026,'indicadores propios'!H$2,FALSE),0)</f>
        <v>0</v>
      </c>
      <c r="H1132" s="3">
        <f>IFERROR(VLOOKUP($A1132,'indicadores propios'!$A$4:$I$2026,'indicadores propios'!I$2,FALSE),0)</f>
        <v>0</v>
      </c>
    </row>
    <row r="1133" spans="1:8" x14ac:dyDescent="0.3">
      <c r="A1133" s="5">
        <v>410525</v>
      </c>
      <c r="B1133" s="4" t="s">
        <v>410</v>
      </c>
      <c r="C1133" s="3">
        <f>IFERROR(VLOOKUP($A1133,'indicadores propios'!$A$4:$I$2026,'indicadores propios'!D$2,FALSE),0)</f>
        <v>0</v>
      </c>
      <c r="D1133" s="3">
        <f>IFERROR(VLOOKUP($A1133,'indicadores propios'!$A$4:$I$2026,'indicadores propios'!E$2,FALSE),0)</f>
        <v>0</v>
      </c>
      <c r="E1133" s="3">
        <f>IFERROR(VLOOKUP($A1133,'indicadores propios'!$A$4:$I$2026,'indicadores propios'!F$2,FALSE),0)</f>
        <v>0</v>
      </c>
      <c r="F1133" s="3">
        <f>IFERROR(VLOOKUP($A1133,'indicadores propios'!$A$4:$I$2026,'indicadores propios'!G$2,FALSE),0)</f>
        <v>0</v>
      </c>
      <c r="G1133" s="3">
        <f>IFERROR(VLOOKUP($A1133,'indicadores propios'!$A$4:$I$2026,'indicadores propios'!H$2,FALSE),0)</f>
        <v>0</v>
      </c>
      <c r="H1133" s="3">
        <f>IFERROR(VLOOKUP($A1133,'indicadores propios'!$A$4:$I$2026,'indicadores propios'!I$2,FALSE),0)</f>
        <v>0</v>
      </c>
    </row>
    <row r="1134" spans="1:8" x14ac:dyDescent="0.3">
      <c r="A1134" s="5">
        <v>410530</v>
      </c>
      <c r="B1134" s="4" t="s">
        <v>409</v>
      </c>
      <c r="C1134" s="3">
        <f>IFERROR(VLOOKUP($A1134,'indicadores propios'!$A$4:$I$2026,'indicadores propios'!D$2,FALSE),0)</f>
        <v>0</v>
      </c>
      <c r="D1134" s="3">
        <f>IFERROR(VLOOKUP($A1134,'indicadores propios'!$A$4:$I$2026,'indicadores propios'!E$2,FALSE),0)</f>
        <v>0</v>
      </c>
      <c r="E1134" s="3">
        <f>IFERROR(VLOOKUP($A1134,'indicadores propios'!$A$4:$I$2026,'indicadores propios'!F$2,FALSE),0)</f>
        <v>0</v>
      </c>
      <c r="F1134" s="3">
        <f>IFERROR(VLOOKUP($A1134,'indicadores propios'!$A$4:$I$2026,'indicadores propios'!G$2,FALSE),0)</f>
        <v>0</v>
      </c>
      <c r="G1134" s="3">
        <f>IFERROR(VLOOKUP($A1134,'indicadores propios'!$A$4:$I$2026,'indicadores propios'!H$2,FALSE),0)</f>
        <v>0</v>
      </c>
      <c r="H1134" s="3">
        <f>IFERROR(VLOOKUP($A1134,'indicadores propios'!$A$4:$I$2026,'indicadores propios'!I$2,FALSE),0)</f>
        <v>0</v>
      </c>
    </row>
    <row r="1135" spans="1:8" x14ac:dyDescent="0.3">
      <c r="A1135" s="5">
        <v>410535</v>
      </c>
      <c r="B1135" s="4" t="s">
        <v>408</v>
      </c>
      <c r="C1135" s="3">
        <f>IFERROR(VLOOKUP($A1135,'indicadores propios'!$A$4:$I$2026,'indicadores propios'!D$2,FALSE),0)</f>
        <v>0</v>
      </c>
      <c r="D1135" s="3">
        <f>IFERROR(VLOOKUP($A1135,'indicadores propios'!$A$4:$I$2026,'indicadores propios'!E$2,FALSE),0)</f>
        <v>0</v>
      </c>
      <c r="E1135" s="3">
        <f>IFERROR(VLOOKUP($A1135,'indicadores propios'!$A$4:$I$2026,'indicadores propios'!F$2,FALSE),0)</f>
        <v>0</v>
      </c>
      <c r="F1135" s="3">
        <f>IFERROR(VLOOKUP($A1135,'indicadores propios'!$A$4:$I$2026,'indicadores propios'!G$2,FALSE),0)</f>
        <v>0</v>
      </c>
      <c r="G1135" s="3">
        <f>IFERROR(VLOOKUP($A1135,'indicadores propios'!$A$4:$I$2026,'indicadores propios'!H$2,FALSE),0)</f>
        <v>0</v>
      </c>
      <c r="H1135" s="3">
        <f>IFERROR(VLOOKUP($A1135,'indicadores propios'!$A$4:$I$2026,'indicadores propios'!I$2,FALSE),0)</f>
        <v>0</v>
      </c>
    </row>
    <row r="1136" spans="1:8" x14ac:dyDescent="0.3">
      <c r="A1136" s="5">
        <v>410540</v>
      </c>
      <c r="B1136" s="4" t="s">
        <v>407</v>
      </c>
      <c r="C1136" s="3">
        <f>IFERROR(VLOOKUP($A1136,'indicadores propios'!$A$4:$I$2026,'indicadores propios'!D$2,FALSE),0)</f>
        <v>0</v>
      </c>
      <c r="D1136" s="3">
        <f>IFERROR(VLOOKUP($A1136,'indicadores propios'!$A$4:$I$2026,'indicadores propios'!E$2,FALSE),0)</f>
        <v>0</v>
      </c>
      <c r="E1136" s="3">
        <f>IFERROR(VLOOKUP($A1136,'indicadores propios'!$A$4:$I$2026,'indicadores propios'!F$2,FALSE),0)</f>
        <v>0</v>
      </c>
      <c r="F1136" s="3">
        <f>IFERROR(VLOOKUP($A1136,'indicadores propios'!$A$4:$I$2026,'indicadores propios'!G$2,FALSE),0)</f>
        <v>0</v>
      </c>
      <c r="G1136" s="3">
        <f>IFERROR(VLOOKUP($A1136,'indicadores propios'!$A$4:$I$2026,'indicadores propios'!H$2,FALSE),0)</f>
        <v>0</v>
      </c>
      <c r="H1136" s="3">
        <f>IFERROR(VLOOKUP($A1136,'indicadores propios'!$A$4:$I$2026,'indicadores propios'!I$2,FALSE),0)</f>
        <v>0</v>
      </c>
    </row>
    <row r="1137" spans="1:8" x14ac:dyDescent="0.3">
      <c r="A1137" s="5">
        <v>410545</v>
      </c>
      <c r="B1137" s="4" t="s">
        <v>406</v>
      </c>
      <c r="C1137" s="3">
        <f>IFERROR(VLOOKUP($A1137,'indicadores propios'!$A$4:$I$2026,'indicadores propios'!D$2,FALSE),0)</f>
        <v>0</v>
      </c>
      <c r="D1137" s="3">
        <f>IFERROR(VLOOKUP($A1137,'indicadores propios'!$A$4:$I$2026,'indicadores propios'!E$2,FALSE),0)</f>
        <v>0</v>
      </c>
      <c r="E1137" s="3">
        <f>IFERROR(VLOOKUP($A1137,'indicadores propios'!$A$4:$I$2026,'indicadores propios'!F$2,FALSE),0)</f>
        <v>0</v>
      </c>
      <c r="F1137" s="3">
        <f>IFERROR(VLOOKUP($A1137,'indicadores propios'!$A$4:$I$2026,'indicadores propios'!G$2,FALSE),0)</f>
        <v>0</v>
      </c>
      <c r="G1137" s="3">
        <f>IFERROR(VLOOKUP($A1137,'indicadores propios'!$A$4:$I$2026,'indicadores propios'!H$2,FALSE),0)</f>
        <v>0</v>
      </c>
      <c r="H1137" s="3">
        <f>IFERROR(VLOOKUP($A1137,'indicadores propios'!$A$4:$I$2026,'indicadores propios'!I$2,FALSE),0)</f>
        <v>0</v>
      </c>
    </row>
    <row r="1138" spans="1:8" x14ac:dyDescent="0.3">
      <c r="A1138" s="5">
        <v>410550</v>
      </c>
      <c r="B1138" s="4" t="s">
        <v>405</v>
      </c>
      <c r="C1138" s="3">
        <f>IFERROR(VLOOKUP($A1138,'indicadores propios'!$A$4:$I$2026,'indicadores propios'!D$2,FALSE),0)</f>
        <v>0</v>
      </c>
      <c r="D1138" s="3">
        <f>IFERROR(VLOOKUP($A1138,'indicadores propios'!$A$4:$I$2026,'indicadores propios'!E$2,FALSE),0)</f>
        <v>0</v>
      </c>
      <c r="E1138" s="3">
        <f>IFERROR(VLOOKUP($A1138,'indicadores propios'!$A$4:$I$2026,'indicadores propios'!F$2,FALSE),0)</f>
        <v>0</v>
      </c>
      <c r="F1138" s="3">
        <f>IFERROR(VLOOKUP($A1138,'indicadores propios'!$A$4:$I$2026,'indicadores propios'!G$2,FALSE),0)</f>
        <v>0</v>
      </c>
      <c r="G1138" s="3">
        <f>IFERROR(VLOOKUP($A1138,'indicadores propios'!$A$4:$I$2026,'indicadores propios'!H$2,FALSE),0)</f>
        <v>0</v>
      </c>
      <c r="H1138" s="3">
        <f>IFERROR(VLOOKUP($A1138,'indicadores propios'!$A$4:$I$2026,'indicadores propios'!I$2,FALSE),0)</f>
        <v>0</v>
      </c>
    </row>
    <row r="1139" spans="1:8" x14ac:dyDescent="0.3">
      <c r="A1139" s="5">
        <v>410555</v>
      </c>
      <c r="B1139" s="4" t="s">
        <v>404</v>
      </c>
      <c r="C1139" s="3">
        <f>IFERROR(VLOOKUP($A1139,'indicadores propios'!$A$4:$I$2026,'indicadores propios'!D$2,FALSE),0)</f>
        <v>0</v>
      </c>
      <c r="D1139" s="3">
        <f>IFERROR(VLOOKUP($A1139,'indicadores propios'!$A$4:$I$2026,'indicadores propios'!E$2,FALSE),0)</f>
        <v>0</v>
      </c>
      <c r="E1139" s="3">
        <f>IFERROR(VLOOKUP($A1139,'indicadores propios'!$A$4:$I$2026,'indicadores propios'!F$2,FALSE),0)</f>
        <v>0</v>
      </c>
      <c r="F1139" s="3">
        <f>IFERROR(VLOOKUP($A1139,'indicadores propios'!$A$4:$I$2026,'indicadores propios'!G$2,FALSE),0)</f>
        <v>0</v>
      </c>
      <c r="G1139" s="3">
        <f>IFERROR(VLOOKUP($A1139,'indicadores propios'!$A$4:$I$2026,'indicadores propios'!H$2,FALSE),0)</f>
        <v>0</v>
      </c>
      <c r="H1139" s="3">
        <f>IFERROR(VLOOKUP($A1139,'indicadores propios'!$A$4:$I$2026,'indicadores propios'!I$2,FALSE),0)</f>
        <v>0</v>
      </c>
    </row>
    <row r="1140" spans="1:8" x14ac:dyDescent="0.3">
      <c r="A1140" s="5">
        <v>410560</v>
      </c>
      <c r="B1140" s="4" t="s">
        <v>403</v>
      </c>
      <c r="C1140" s="3">
        <f>IFERROR(VLOOKUP($A1140,'indicadores propios'!$A$4:$I$2026,'indicadores propios'!D$2,FALSE),0)</f>
        <v>0</v>
      </c>
      <c r="D1140" s="3">
        <f>IFERROR(VLOOKUP($A1140,'indicadores propios'!$A$4:$I$2026,'indicadores propios'!E$2,FALSE),0)</f>
        <v>0</v>
      </c>
      <c r="E1140" s="3">
        <f>IFERROR(VLOOKUP($A1140,'indicadores propios'!$A$4:$I$2026,'indicadores propios'!F$2,FALSE),0)</f>
        <v>0</v>
      </c>
      <c r="F1140" s="3">
        <f>IFERROR(VLOOKUP($A1140,'indicadores propios'!$A$4:$I$2026,'indicadores propios'!G$2,FALSE),0)</f>
        <v>0</v>
      </c>
      <c r="G1140" s="3">
        <f>IFERROR(VLOOKUP($A1140,'indicadores propios'!$A$4:$I$2026,'indicadores propios'!H$2,FALSE),0)</f>
        <v>0</v>
      </c>
      <c r="H1140" s="3">
        <f>IFERROR(VLOOKUP($A1140,'indicadores propios'!$A$4:$I$2026,'indicadores propios'!I$2,FALSE),0)</f>
        <v>0</v>
      </c>
    </row>
    <row r="1141" spans="1:8" x14ac:dyDescent="0.3">
      <c r="A1141" s="5">
        <v>410565</v>
      </c>
      <c r="B1141" s="4" t="s">
        <v>402</v>
      </c>
      <c r="C1141" s="3">
        <f>IFERROR(VLOOKUP($A1141,'indicadores propios'!$A$4:$I$2026,'indicadores propios'!D$2,FALSE),0)</f>
        <v>0</v>
      </c>
      <c r="D1141" s="3">
        <f>IFERROR(VLOOKUP($A1141,'indicadores propios'!$A$4:$I$2026,'indicadores propios'!E$2,FALSE),0)</f>
        <v>0</v>
      </c>
      <c r="E1141" s="3">
        <f>IFERROR(VLOOKUP($A1141,'indicadores propios'!$A$4:$I$2026,'indicadores propios'!F$2,FALSE),0)</f>
        <v>0</v>
      </c>
      <c r="F1141" s="3">
        <f>IFERROR(VLOOKUP($A1141,'indicadores propios'!$A$4:$I$2026,'indicadores propios'!G$2,FALSE),0)</f>
        <v>0</v>
      </c>
      <c r="G1141" s="3">
        <f>IFERROR(VLOOKUP($A1141,'indicadores propios'!$A$4:$I$2026,'indicadores propios'!H$2,FALSE),0)</f>
        <v>0</v>
      </c>
      <c r="H1141" s="3">
        <f>IFERROR(VLOOKUP($A1141,'indicadores propios'!$A$4:$I$2026,'indicadores propios'!I$2,FALSE),0)</f>
        <v>0</v>
      </c>
    </row>
    <row r="1142" spans="1:8" x14ac:dyDescent="0.3">
      <c r="A1142" s="5">
        <v>410570</v>
      </c>
      <c r="B1142" s="4" t="s">
        <v>401</v>
      </c>
      <c r="C1142" s="3">
        <f>IFERROR(VLOOKUP($A1142,'indicadores propios'!$A$4:$I$2026,'indicadores propios'!D$2,FALSE),0)</f>
        <v>0</v>
      </c>
      <c r="D1142" s="3">
        <f>IFERROR(VLOOKUP($A1142,'indicadores propios'!$A$4:$I$2026,'indicadores propios'!E$2,FALSE),0)</f>
        <v>0</v>
      </c>
      <c r="E1142" s="3">
        <f>IFERROR(VLOOKUP($A1142,'indicadores propios'!$A$4:$I$2026,'indicadores propios'!F$2,FALSE),0)</f>
        <v>0</v>
      </c>
      <c r="F1142" s="3">
        <f>IFERROR(VLOOKUP($A1142,'indicadores propios'!$A$4:$I$2026,'indicadores propios'!G$2,FALSE),0)</f>
        <v>0</v>
      </c>
      <c r="G1142" s="3">
        <f>IFERROR(VLOOKUP($A1142,'indicadores propios'!$A$4:$I$2026,'indicadores propios'!H$2,FALSE),0)</f>
        <v>0</v>
      </c>
      <c r="H1142" s="3">
        <f>IFERROR(VLOOKUP($A1142,'indicadores propios'!$A$4:$I$2026,'indicadores propios'!I$2,FALSE),0)</f>
        <v>0</v>
      </c>
    </row>
    <row r="1143" spans="1:8" x14ac:dyDescent="0.3">
      <c r="A1143" s="5">
        <v>410575</v>
      </c>
      <c r="B1143" s="4" t="s">
        <v>400</v>
      </c>
      <c r="C1143" s="3">
        <f>IFERROR(VLOOKUP($A1143,'indicadores propios'!$A$4:$I$2026,'indicadores propios'!D$2,FALSE),0)</f>
        <v>0</v>
      </c>
      <c r="D1143" s="3">
        <f>IFERROR(VLOOKUP($A1143,'indicadores propios'!$A$4:$I$2026,'indicadores propios'!E$2,FALSE),0)</f>
        <v>0</v>
      </c>
      <c r="E1143" s="3">
        <f>IFERROR(VLOOKUP($A1143,'indicadores propios'!$A$4:$I$2026,'indicadores propios'!F$2,FALSE),0)</f>
        <v>0</v>
      </c>
      <c r="F1143" s="3">
        <f>IFERROR(VLOOKUP($A1143,'indicadores propios'!$A$4:$I$2026,'indicadores propios'!G$2,FALSE),0)</f>
        <v>0</v>
      </c>
      <c r="G1143" s="3">
        <f>IFERROR(VLOOKUP($A1143,'indicadores propios'!$A$4:$I$2026,'indicadores propios'!H$2,FALSE),0)</f>
        <v>0</v>
      </c>
      <c r="H1143" s="3">
        <f>IFERROR(VLOOKUP($A1143,'indicadores propios'!$A$4:$I$2026,'indicadores propios'!I$2,FALSE),0)</f>
        <v>0</v>
      </c>
    </row>
    <row r="1144" spans="1:8" x14ac:dyDescent="0.3">
      <c r="A1144" s="5">
        <v>410580</v>
      </c>
      <c r="B1144" s="4" t="s">
        <v>399</v>
      </c>
      <c r="C1144" s="3">
        <f>IFERROR(VLOOKUP($A1144,'indicadores propios'!$A$4:$I$2026,'indicadores propios'!D$2,FALSE),0)</f>
        <v>0</v>
      </c>
      <c r="D1144" s="3">
        <f>IFERROR(VLOOKUP($A1144,'indicadores propios'!$A$4:$I$2026,'indicadores propios'!E$2,FALSE),0)</f>
        <v>0</v>
      </c>
      <c r="E1144" s="3">
        <f>IFERROR(VLOOKUP($A1144,'indicadores propios'!$A$4:$I$2026,'indicadores propios'!F$2,FALSE),0)</f>
        <v>0</v>
      </c>
      <c r="F1144" s="3">
        <f>IFERROR(VLOOKUP($A1144,'indicadores propios'!$A$4:$I$2026,'indicadores propios'!G$2,FALSE),0)</f>
        <v>0</v>
      </c>
      <c r="G1144" s="3">
        <f>IFERROR(VLOOKUP($A1144,'indicadores propios'!$A$4:$I$2026,'indicadores propios'!H$2,FALSE),0)</f>
        <v>0</v>
      </c>
      <c r="H1144" s="3">
        <f>IFERROR(VLOOKUP($A1144,'indicadores propios'!$A$4:$I$2026,'indicadores propios'!I$2,FALSE),0)</f>
        <v>0</v>
      </c>
    </row>
    <row r="1145" spans="1:8" x14ac:dyDescent="0.3">
      <c r="A1145" s="5">
        <v>411000</v>
      </c>
      <c r="B1145" s="4" t="s">
        <v>398</v>
      </c>
      <c r="C1145" s="3">
        <f>IFERROR(VLOOKUP($A1145,'indicadores propios'!$A$4:$I$2026,'indicadores propios'!D$2,FALSE),0)</f>
        <v>0</v>
      </c>
      <c r="D1145" s="3">
        <f>IFERROR(VLOOKUP($A1145,'indicadores propios'!$A$4:$I$2026,'indicadores propios'!E$2,FALSE),0)</f>
        <v>0</v>
      </c>
      <c r="E1145" s="3">
        <f>IFERROR(VLOOKUP($A1145,'indicadores propios'!$A$4:$I$2026,'indicadores propios'!F$2,FALSE),0)</f>
        <v>0</v>
      </c>
      <c r="F1145" s="3">
        <f>IFERROR(VLOOKUP($A1145,'indicadores propios'!$A$4:$I$2026,'indicadores propios'!G$2,FALSE),0)</f>
        <v>0</v>
      </c>
      <c r="G1145" s="3">
        <f>IFERROR(VLOOKUP($A1145,'indicadores propios'!$A$4:$I$2026,'indicadores propios'!H$2,FALSE),0)</f>
        <v>0</v>
      </c>
      <c r="H1145" s="3">
        <f>IFERROR(VLOOKUP($A1145,'indicadores propios'!$A$4:$I$2026,'indicadores propios'!I$2,FALSE),0)</f>
        <v>0</v>
      </c>
    </row>
    <row r="1146" spans="1:8" x14ac:dyDescent="0.3">
      <c r="A1146" s="5">
        <v>411005</v>
      </c>
      <c r="B1146" s="4" t="s">
        <v>397</v>
      </c>
      <c r="C1146" s="3">
        <f>IFERROR(VLOOKUP($A1146,'indicadores propios'!$A$4:$I$2026,'indicadores propios'!D$2,FALSE),0)</f>
        <v>0</v>
      </c>
      <c r="D1146" s="3">
        <f>IFERROR(VLOOKUP($A1146,'indicadores propios'!$A$4:$I$2026,'indicadores propios'!E$2,FALSE),0)</f>
        <v>0</v>
      </c>
      <c r="E1146" s="3">
        <f>IFERROR(VLOOKUP($A1146,'indicadores propios'!$A$4:$I$2026,'indicadores propios'!F$2,FALSE),0)</f>
        <v>0</v>
      </c>
      <c r="F1146" s="3">
        <f>IFERROR(VLOOKUP($A1146,'indicadores propios'!$A$4:$I$2026,'indicadores propios'!G$2,FALSE),0)</f>
        <v>0</v>
      </c>
      <c r="G1146" s="3">
        <f>IFERROR(VLOOKUP($A1146,'indicadores propios'!$A$4:$I$2026,'indicadores propios'!H$2,FALSE),0)</f>
        <v>0</v>
      </c>
      <c r="H1146" s="3">
        <f>IFERROR(VLOOKUP($A1146,'indicadores propios'!$A$4:$I$2026,'indicadores propios'!I$2,FALSE),0)</f>
        <v>0</v>
      </c>
    </row>
    <row r="1147" spans="1:8" x14ac:dyDescent="0.3">
      <c r="A1147" s="5">
        <v>411010</v>
      </c>
      <c r="B1147" s="4" t="s">
        <v>396</v>
      </c>
      <c r="C1147" s="3">
        <f>IFERROR(VLOOKUP($A1147,'indicadores propios'!$A$4:$I$2026,'indicadores propios'!D$2,FALSE),0)</f>
        <v>0</v>
      </c>
      <c r="D1147" s="3">
        <f>IFERROR(VLOOKUP($A1147,'indicadores propios'!$A$4:$I$2026,'indicadores propios'!E$2,FALSE),0)</f>
        <v>0</v>
      </c>
      <c r="E1147" s="3">
        <f>IFERROR(VLOOKUP($A1147,'indicadores propios'!$A$4:$I$2026,'indicadores propios'!F$2,FALSE),0)</f>
        <v>0</v>
      </c>
      <c r="F1147" s="3">
        <f>IFERROR(VLOOKUP($A1147,'indicadores propios'!$A$4:$I$2026,'indicadores propios'!G$2,FALSE),0)</f>
        <v>0</v>
      </c>
      <c r="G1147" s="3">
        <f>IFERROR(VLOOKUP($A1147,'indicadores propios'!$A$4:$I$2026,'indicadores propios'!H$2,FALSE),0)</f>
        <v>0</v>
      </c>
      <c r="H1147" s="3">
        <f>IFERROR(VLOOKUP($A1147,'indicadores propios'!$A$4:$I$2026,'indicadores propios'!I$2,FALSE),0)</f>
        <v>0</v>
      </c>
    </row>
    <row r="1148" spans="1:8" x14ac:dyDescent="0.3">
      <c r="A1148" s="5">
        <v>411095</v>
      </c>
      <c r="B1148" s="4" t="s">
        <v>221</v>
      </c>
      <c r="C1148" s="3">
        <f>IFERROR(VLOOKUP($A1148,'indicadores propios'!$A$4:$I$2026,'indicadores propios'!D$2,FALSE),0)</f>
        <v>0</v>
      </c>
      <c r="D1148" s="3">
        <f>IFERROR(VLOOKUP($A1148,'indicadores propios'!$A$4:$I$2026,'indicadores propios'!E$2,FALSE),0)</f>
        <v>0</v>
      </c>
      <c r="E1148" s="3">
        <f>IFERROR(VLOOKUP($A1148,'indicadores propios'!$A$4:$I$2026,'indicadores propios'!F$2,FALSE),0)</f>
        <v>0</v>
      </c>
      <c r="F1148" s="3">
        <f>IFERROR(VLOOKUP($A1148,'indicadores propios'!$A$4:$I$2026,'indicadores propios'!G$2,FALSE),0)</f>
        <v>0</v>
      </c>
      <c r="G1148" s="3">
        <f>IFERROR(VLOOKUP($A1148,'indicadores propios'!$A$4:$I$2026,'indicadores propios'!H$2,FALSE),0)</f>
        <v>0</v>
      </c>
      <c r="H1148" s="3">
        <f>IFERROR(VLOOKUP($A1148,'indicadores propios'!$A$4:$I$2026,'indicadores propios'!I$2,FALSE),0)</f>
        <v>0</v>
      </c>
    </row>
    <row r="1149" spans="1:8" x14ac:dyDescent="0.3">
      <c r="A1149" s="5">
        <v>411500</v>
      </c>
      <c r="B1149" s="4" t="s">
        <v>395</v>
      </c>
      <c r="C1149" s="3">
        <f>IFERROR(VLOOKUP($A1149,'indicadores propios'!$A$4:$I$2026,'indicadores propios'!D$2,FALSE),0)</f>
        <v>0</v>
      </c>
      <c r="D1149" s="3">
        <f>IFERROR(VLOOKUP($A1149,'indicadores propios'!$A$4:$I$2026,'indicadores propios'!E$2,FALSE),0)</f>
        <v>0</v>
      </c>
      <c r="E1149" s="3">
        <f>IFERROR(VLOOKUP($A1149,'indicadores propios'!$A$4:$I$2026,'indicadores propios'!F$2,FALSE),0)</f>
        <v>0</v>
      </c>
      <c r="F1149" s="3">
        <f>IFERROR(VLOOKUP($A1149,'indicadores propios'!$A$4:$I$2026,'indicadores propios'!G$2,FALSE),0)</f>
        <v>0</v>
      </c>
      <c r="G1149" s="3">
        <f>IFERROR(VLOOKUP($A1149,'indicadores propios'!$A$4:$I$2026,'indicadores propios'!H$2,FALSE),0)</f>
        <v>0</v>
      </c>
      <c r="H1149" s="3">
        <f>IFERROR(VLOOKUP($A1149,'indicadores propios'!$A$4:$I$2026,'indicadores propios'!I$2,FALSE),0)</f>
        <v>0</v>
      </c>
    </row>
    <row r="1150" spans="1:8" x14ac:dyDescent="0.3">
      <c r="A1150" s="5">
        <v>411505</v>
      </c>
      <c r="B1150" s="4" t="s">
        <v>394</v>
      </c>
      <c r="C1150" s="3">
        <f>IFERROR(VLOOKUP($A1150,'indicadores propios'!$A$4:$I$2026,'indicadores propios'!D$2,FALSE),0)</f>
        <v>0</v>
      </c>
      <c r="D1150" s="3">
        <f>IFERROR(VLOOKUP($A1150,'indicadores propios'!$A$4:$I$2026,'indicadores propios'!E$2,FALSE),0)</f>
        <v>0</v>
      </c>
      <c r="E1150" s="3">
        <f>IFERROR(VLOOKUP($A1150,'indicadores propios'!$A$4:$I$2026,'indicadores propios'!F$2,FALSE),0)</f>
        <v>0</v>
      </c>
      <c r="F1150" s="3">
        <f>IFERROR(VLOOKUP($A1150,'indicadores propios'!$A$4:$I$2026,'indicadores propios'!G$2,FALSE),0)</f>
        <v>0</v>
      </c>
      <c r="G1150" s="3">
        <f>IFERROR(VLOOKUP($A1150,'indicadores propios'!$A$4:$I$2026,'indicadores propios'!H$2,FALSE),0)</f>
        <v>0</v>
      </c>
      <c r="H1150" s="3">
        <f>IFERROR(VLOOKUP($A1150,'indicadores propios'!$A$4:$I$2026,'indicadores propios'!I$2,FALSE),0)</f>
        <v>0</v>
      </c>
    </row>
    <row r="1151" spans="1:8" x14ac:dyDescent="0.3">
      <c r="A1151" s="5">
        <v>411510</v>
      </c>
      <c r="B1151" s="4" t="s">
        <v>393</v>
      </c>
      <c r="C1151" s="3">
        <f>IFERROR(VLOOKUP($A1151,'indicadores propios'!$A$4:$I$2026,'indicadores propios'!D$2,FALSE),0)</f>
        <v>0</v>
      </c>
      <c r="D1151" s="3">
        <f>IFERROR(VLOOKUP($A1151,'indicadores propios'!$A$4:$I$2026,'indicadores propios'!E$2,FALSE),0)</f>
        <v>0</v>
      </c>
      <c r="E1151" s="3">
        <f>IFERROR(VLOOKUP($A1151,'indicadores propios'!$A$4:$I$2026,'indicadores propios'!F$2,FALSE),0)</f>
        <v>0</v>
      </c>
      <c r="F1151" s="3">
        <f>IFERROR(VLOOKUP($A1151,'indicadores propios'!$A$4:$I$2026,'indicadores propios'!G$2,FALSE),0)</f>
        <v>0</v>
      </c>
      <c r="G1151" s="3">
        <f>IFERROR(VLOOKUP($A1151,'indicadores propios'!$A$4:$I$2026,'indicadores propios'!H$2,FALSE),0)</f>
        <v>0</v>
      </c>
      <c r="H1151" s="3">
        <f>IFERROR(VLOOKUP($A1151,'indicadores propios'!$A$4:$I$2026,'indicadores propios'!I$2,FALSE),0)</f>
        <v>0</v>
      </c>
    </row>
    <row r="1152" spans="1:8" x14ac:dyDescent="0.3">
      <c r="A1152" s="5">
        <v>411512</v>
      </c>
      <c r="B1152" s="4" t="s">
        <v>392</v>
      </c>
      <c r="C1152" s="3">
        <f>IFERROR(VLOOKUP($A1152,'indicadores propios'!$A$4:$I$2026,'indicadores propios'!D$2,FALSE),0)</f>
        <v>0</v>
      </c>
      <c r="D1152" s="3">
        <f>IFERROR(VLOOKUP($A1152,'indicadores propios'!$A$4:$I$2026,'indicadores propios'!E$2,FALSE),0)</f>
        <v>0</v>
      </c>
      <c r="E1152" s="3">
        <f>IFERROR(VLOOKUP($A1152,'indicadores propios'!$A$4:$I$2026,'indicadores propios'!F$2,FALSE),0)</f>
        <v>0</v>
      </c>
      <c r="F1152" s="3">
        <f>IFERROR(VLOOKUP($A1152,'indicadores propios'!$A$4:$I$2026,'indicadores propios'!G$2,FALSE),0)</f>
        <v>0</v>
      </c>
      <c r="G1152" s="3">
        <f>IFERROR(VLOOKUP($A1152,'indicadores propios'!$A$4:$I$2026,'indicadores propios'!H$2,FALSE),0)</f>
        <v>0</v>
      </c>
      <c r="H1152" s="3">
        <f>IFERROR(VLOOKUP($A1152,'indicadores propios'!$A$4:$I$2026,'indicadores propios'!I$2,FALSE),0)</f>
        <v>0</v>
      </c>
    </row>
    <row r="1153" spans="1:8" x14ac:dyDescent="0.3">
      <c r="A1153" s="5">
        <v>411514</v>
      </c>
      <c r="B1153" s="4" t="s">
        <v>391</v>
      </c>
      <c r="C1153" s="3">
        <f>IFERROR(VLOOKUP($A1153,'indicadores propios'!$A$4:$I$2026,'indicadores propios'!D$2,FALSE),0)</f>
        <v>0</v>
      </c>
      <c r="D1153" s="3">
        <f>IFERROR(VLOOKUP($A1153,'indicadores propios'!$A$4:$I$2026,'indicadores propios'!E$2,FALSE),0)</f>
        <v>0</v>
      </c>
      <c r="E1153" s="3">
        <f>IFERROR(VLOOKUP($A1153,'indicadores propios'!$A$4:$I$2026,'indicadores propios'!F$2,FALSE),0)</f>
        <v>0</v>
      </c>
      <c r="F1153" s="3">
        <f>IFERROR(VLOOKUP($A1153,'indicadores propios'!$A$4:$I$2026,'indicadores propios'!G$2,FALSE),0)</f>
        <v>0</v>
      </c>
      <c r="G1153" s="3">
        <f>IFERROR(VLOOKUP($A1153,'indicadores propios'!$A$4:$I$2026,'indicadores propios'!H$2,FALSE),0)</f>
        <v>0</v>
      </c>
      <c r="H1153" s="3">
        <f>IFERROR(VLOOKUP($A1153,'indicadores propios'!$A$4:$I$2026,'indicadores propios'!I$2,FALSE),0)</f>
        <v>0</v>
      </c>
    </row>
    <row r="1154" spans="1:8" x14ac:dyDescent="0.3">
      <c r="A1154" s="5">
        <v>411515</v>
      </c>
      <c r="B1154" s="4" t="s">
        <v>390</v>
      </c>
      <c r="C1154" s="3">
        <f>IFERROR(VLOOKUP($A1154,'indicadores propios'!$A$4:$I$2026,'indicadores propios'!D$2,FALSE),0)</f>
        <v>0</v>
      </c>
      <c r="D1154" s="3">
        <f>IFERROR(VLOOKUP($A1154,'indicadores propios'!$A$4:$I$2026,'indicadores propios'!E$2,FALSE),0)</f>
        <v>0</v>
      </c>
      <c r="E1154" s="3">
        <f>IFERROR(VLOOKUP($A1154,'indicadores propios'!$A$4:$I$2026,'indicadores propios'!F$2,FALSE),0)</f>
        <v>0</v>
      </c>
      <c r="F1154" s="3">
        <f>IFERROR(VLOOKUP($A1154,'indicadores propios'!$A$4:$I$2026,'indicadores propios'!G$2,FALSE),0)</f>
        <v>0</v>
      </c>
      <c r="G1154" s="3">
        <f>IFERROR(VLOOKUP($A1154,'indicadores propios'!$A$4:$I$2026,'indicadores propios'!H$2,FALSE),0)</f>
        <v>0</v>
      </c>
      <c r="H1154" s="3">
        <f>IFERROR(VLOOKUP($A1154,'indicadores propios'!$A$4:$I$2026,'indicadores propios'!I$2,FALSE),0)</f>
        <v>0</v>
      </c>
    </row>
    <row r="1155" spans="1:8" x14ac:dyDescent="0.3">
      <c r="A1155" s="5">
        <v>411520</v>
      </c>
      <c r="B1155" s="4" t="s">
        <v>389</v>
      </c>
      <c r="C1155" s="3">
        <f>IFERROR(VLOOKUP($A1155,'indicadores propios'!$A$4:$I$2026,'indicadores propios'!D$2,FALSE),0)</f>
        <v>0</v>
      </c>
      <c r="D1155" s="3">
        <f>IFERROR(VLOOKUP($A1155,'indicadores propios'!$A$4:$I$2026,'indicadores propios'!E$2,FALSE),0)</f>
        <v>0</v>
      </c>
      <c r="E1155" s="3">
        <f>IFERROR(VLOOKUP($A1155,'indicadores propios'!$A$4:$I$2026,'indicadores propios'!F$2,FALSE),0)</f>
        <v>0</v>
      </c>
      <c r="F1155" s="3">
        <f>IFERROR(VLOOKUP($A1155,'indicadores propios'!$A$4:$I$2026,'indicadores propios'!G$2,FALSE),0)</f>
        <v>0</v>
      </c>
      <c r="G1155" s="3">
        <f>IFERROR(VLOOKUP($A1155,'indicadores propios'!$A$4:$I$2026,'indicadores propios'!H$2,FALSE),0)</f>
        <v>0</v>
      </c>
      <c r="H1155" s="3">
        <f>IFERROR(VLOOKUP($A1155,'indicadores propios'!$A$4:$I$2026,'indicadores propios'!I$2,FALSE),0)</f>
        <v>0</v>
      </c>
    </row>
    <row r="1156" spans="1:8" x14ac:dyDescent="0.3">
      <c r="A1156" s="5">
        <v>411525</v>
      </c>
      <c r="B1156" s="4" t="s">
        <v>388</v>
      </c>
      <c r="C1156" s="3">
        <f>IFERROR(VLOOKUP($A1156,'indicadores propios'!$A$4:$I$2026,'indicadores propios'!D$2,FALSE),0)</f>
        <v>0</v>
      </c>
      <c r="D1156" s="3">
        <f>IFERROR(VLOOKUP($A1156,'indicadores propios'!$A$4:$I$2026,'indicadores propios'!E$2,FALSE),0)</f>
        <v>0</v>
      </c>
      <c r="E1156" s="3">
        <f>IFERROR(VLOOKUP($A1156,'indicadores propios'!$A$4:$I$2026,'indicadores propios'!F$2,FALSE),0)</f>
        <v>0</v>
      </c>
      <c r="F1156" s="3">
        <f>IFERROR(VLOOKUP($A1156,'indicadores propios'!$A$4:$I$2026,'indicadores propios'!G$2,FALSE),0)</f>
        <v>0</v>
      </c>
      <c r="G1156" s="3">
        <f>IFERROR(VLOOKUP($A1156,'indicadores propios'!$A$4:$I$2026,'indicadores propios'!H$2,FALSE),0)</f>
        <v>0</v>
      </c>
      <c r="H1156" s="3">
        <f>IFERROR(VLOOKUP($A1156,'indicadores propios'!$A$4:$I$2026,'indicadores propios'!I$2,FALSE),0)</f>
        <v>0</v>
      </c>
    </row>
    <row r="1157" spans="1:8" x14ac:dyDescent="0.3">
      <c r="A1157" s="5">
        <v>411527</v>
      </c>
      <c r="B1157" s="4" t="s">
        <v>387</v>
      </c>
      <c r="C1157" s="3">
        <f>IFERROR(VLOOKUP($A1157,'indicadores propios'!$A$4:$I$2026,'indicadores propios'!D$2,FALSE),0)</f>
        <v>0</v>
      </c>
      <c r="D1157" s="3">
        <f>IFERROR(VLOOKUP($A1157,'indicadores propios'!$A$4:$I$2026,'indicadores propios'!E$2,FALSE),0)</f>
        <v>0</v>
      </c>
      <c r="E1157" s="3">
        <f>IFERROR(VLOOKUP($A1157,'indicadores propios'!$A$4:$I$2026,'indicadores propios'!F$2,FALSE),0)</f>
        <v>0</v>
      </c>
      <c r="F1157" s="3">
        <f>IFERROR(VLOOKUP($A1157,'indicadores propios'!$A$4:$I$2026,'indicadores propios'!G$2,FALSE),0)</f>
        <v>0</v>
      </c>
      <c r="G1157" s="3">
        <f>IFERROR(VLOOKUP($A1157,'indicadores propios'!$A$4:$I$2026,'indicadores propios'!H$2,FALSE),0)</f>
        <v>0</v>
      </c>
      <c r="H1157" s="3">
        <f>IFERROR(VLOOKUP($A1157,'indicadores propios'!$A$4:$I$2026,'indicadores propios'!I$2,FALSE),0)</f>
        <v>0</v>
      </c>
    </row>
    <row r="1158" spans="1:8" x14ac:dyDescent="0.3">
      <c r="A1158" s="5">
        <v>411528</v>
      </c>
      <c r="B1158" s="4" t="s">
        <v>386</v>
      </c>
      <c r="C1158" s="3">
        <f>IFERROR(VLOOKUP($A1158,'indicadores propios'!$A$4:$I$2026,'indicadores propios'!D$2,FALSE),0)</f>
        <v>0</v>
      </c>
      <c r="D1158" s="3">
        <f>IFERROR(VLOOKUP($A1158,'indicadores propios'!$A$4:$I$2026,'indicadores propios'!E$2,FALSE),0)</f>
        <v>0</v>
      </c>
      <c r="E1158" s="3">
        <f>IFERROR(VLOOKUP($A1158,'indicadores propios'!$A$4:$I$2026,'indicadores propios'!F$2,FALSE),0)</f>
        <v>0</v>
      </c>
      <c r="F1158" s="3">
        <f>IFERROR(VLOOKUP($A1158,'indicadores propios'!$A$4:$I$2026,'indicadores propios'!G$2,FALSE),0)</f>
        <v>0</v>
      </c>
      <c r="G1158" s="3">
        <f>IFERROR(VLOOKUP($A1158,'indicadores propios'!$A$4:$I$2026,'indicadores propios'!H$2,FALSE),0)</f>
        <v>0</v>
      </c>
      <c r="H1158" s="3">
        <f>IFERROR(VLOOKUP($A1158,'indicadores propios'!$A$4:$I$2026,'indicadores propios'!I$2,FALSE),0)</f>
        <v>0</v>
      </c>
    </row>
    <row r="1159" spans="1:8" x14ac:dyDescent="0.3">
      <c r="A1159" s="5">
        <v>411530</v>
      </c>
      <c r="B1159" s="4" t="s">
        <v>385</v>
      </c>
      <c r="C1159" s="3">
        <f>IFERROR(VLOOKUP($A1159,'indicadores propios'!$A$4:$I$2026,'indicadores propios'!D$2,FALSE),0)</f>
        <v>0</v>
      </c>
      <c r="D1159" s="3">
        <f>IFERROR(VLOOKUP($A1159,'indicadores propios'!$A$4:$I$2026,'indicadores propios'!E$2,FALSE),0)</f>
        <v>0</v>
      </c>
      <c r="E1159" s="3">
        <f>IFERROR(VLOOKUP($A1159,'indicadores propios'!$A$4:$I$2026,'indicadores propios'!F$2,FALSE),0)</f>
        <v>0</v>
      </c>
      <c r="F1159" s="3">
        <f>IFERROR(VLOOKUP($A1159,'indicadores propios'!$A$4:$I$2026,'indicadores propios'!G$2,FALSE),0)</f>
        <v>0</v>
      </c>
      <c r="G1159" s="3">
        <f>IFERROR(VLOOKUP($A1159,'indicadores propios'!$A$4:$I$2026,'indicadores propios'!H$2,FALSE),0)</f>
        <v>0</v>
      </c>
      <c r="H1159" s="3">
        <f>IFERROR(VLOOKUP($A1159,'indicadores propios'!$A$4:$I$2026,'indicadores propios'!I$2,FALSE),0)</f>
        <v>0</v>
      </c>
    </row>
    <row r="1160" spans="1:8" x14ac:dyDescent="0.3">
      <c r="A1160" s="5">
        <v>411532</v>
      </c>
      <c r="B1160" s="4" t="s">
        <v>384</v>
      </c>
      <c r="C1160" s="3">
        <f>IFERROR(VLOOKUP($A1160,'indicadores propios'!$A$4:$I$2026,'indicadores propios'!D$2,FALSE),0)</f>
        <v>0</v>
      </c>
      <c r="D1160" s="3">
        <f>IFERROR(VLOOKUP($A1160,'indicadores propios'!$A$4:$I$2026,'indicadores propios'!E$2,FALSE),0)</f>
        <v>0</v>
      </c>
      <c r="E1160" s="3">
        <f>IFERROR(VLOOKUP($A1160,'indicadores propios'!$A$4:$I$2026,'indicadores propios'!F$2,FALSE),0)</f>
        <v>0</v>
      </c>
      <c r="F1160" s="3">
        <f>IFERROR(VLOOKUP($A1160,'indicadores propios'!$A$4:$I$2026,'indicadores propios'!G$2,FALSE),0)</f>
        <v>0</v>
      </c>
      <c r="G1160" s="3">
        <f>IFERROR(VLOOKUP($A1160,'indicadores propios'!$A$4:$I$2026,'indicadores propios'!H$2,FALSE),0)</f>
        <v>0</v>
      </c>
      <c r="H1160" s="3">
        <f>IFERROR(VLOOKUP($A1160,'indicadores propios'!$A$4:$I$2026,'indicadores propios'!I$2,FALSE),0)</f>
        <v>0</v>
      </c>
    </row>
    <row r="1161" spans="1:8" x14ac:dyDescent="0.3">
      <c r="A1161" s="5">
        <v>411595</v>
      </c>
      <c r="B1161" s="4" t="s">
        <v>221</v>
      </c>
      <c r="C1161" s="3">
        <f>IFERROR(VLOOKUP($A1161,'indicadores propios'!$A$4:$I$2026,'indicadores propios'!D$2,FALSE),0)</f>
        <v>0</v>
      </c>
      <c r="D1161" s="3">
        <f>IFERROR(VLOOKUP($A1161,'indicadores propios'!$A$4:$I$2026,'indicadores propios'!E$2,FALSE),0)</f>
        <v>0</v>
      </c>
      <c r="E1161" s="3">
        <f>IFERROR(VLOOKUP($A1161,'indicadores propios'!$A$4:$I$2026,'indicadores propios'!F$2,FALSE),0)</f>
        <v>0</v>
      </c>
      <c r="F1161" s="3">
        <f>IFERROR(VLOOKUP($A1161,'indicadores propios'!$A$4:$I$2026,'indicadores propios'!G$2,FALSE),0)</f>
        <v>0</v>
      </c>
      <c r="G1161" s="3">
        <f>IFERROR(VLOOKUP($A1161,'indicadores propios'!$A$4:$I$2026,'indicadores propios'!H$2,FALSE),0)</f>
        <v>0</v>
      </c>
      <c r="H1161" s="3">
        <f>IFERROR(VLOOKUP($A1161,'indicadores propios'!$A$4:$I$2026,'indicadores propios'!I$2,FALSE),0)</f>
        <v>0</v>
      </c>
    </row>
    <row r="1162" spans="1:8" x14ac:dyDescent="0.3">
      <c r="A1162" s="5">
        <v>412000</v>
      </c>
      <c r="B1162" s="4" t="s">
        <v>383</v>
      </c>
      <c r="C1162" s="3">
        <f>IFERROR(VLOOKUP($A1162,'indicadores propios'!$A$4:$I$2026,'indicadores propios'!D$2,FALSE),0)</f>
        <v>0</v>
      </c>
      <c r="D1162" s="3">
        <f>IFERROR(VLOOKUP($A1162,'indicadores propios'!$A$4:$I$2026,'indicadores propios'!E$2,FALSE),0)</f>
        <v>0</v>
      </c>
      <c r="E1162" s="3">
        <f>IFERROR(VLOOKUP($A1162,'indicadores propios'!$A$4:$I$2026,'indicadores propios'!F$2,FALSE),0)</f>
        <v>0</v>
      </c>
      <c r="F1162" s="3">
        <f>IFERROR(VLOOKUP($A1162,'indicadores propios'!$A$4:$I$2026,'indicadores propios'!G$2,FALSE),0)</f>
        <v>0</v>
      </c>
      <c r="G1162" s="3">
        <f>IFERROR(VLOOKUP($A1162,'indicadores propios'!$A$4:$I$2026,'indicadores propios'!H$2,FALSE),0)</f>
        <v>0</v>
      </c>
      <c r="H1162" s="3">
        <f>IFERROR(VLOOKUP($A1162,'indicadores propios'!$A$4:$I$2026,'indicadores propios'!I$2,FALSE),0)</f>
        <v>0</v>
      </c>
    </row>
    <row r="1163" spans="1:8" x14ac:dyDescent="0.3">
      <c r="A1163" s="5">
        <v>412001</v>
      </c>
      <c r="B1163" s="4" t="s">
        <v>382</v>
      </c>
      <c r="C1163" s="3">
        <f>IFERROR(VLOOKUP($A1163,'indicadores propios'!$A$4:$I$2026,'indicadores propios'!D$2,FALSE),0)</f>
        <v>0</v>
      </c>
      <c r="D1163" s="3">
        <f>IFERROR(VLOOKUP($A1163,'indicadores propios'!$A$4:$I$2026,'indicadores propios'!E$2,FALSE),0)</f>
        <v>0</v>
      </c>
      <c r="E1163" s="3">
        <f>IFERROR(VLOOKUP($A1163,'indicadores propios'!$A$4:$I$2026,'indicadores propios'!F$2,FALSE),0)</f>
        <v>0</v>
      </c>
      <c r="F1163" s="3">
        <f>IFERROR(VLOOKUP($A1163,'indicadores propios'!$A$4:$I$2026,'indicadores propios'!G$2,FALSE),0)</f>
        <v>0</v>
      </c>
      <c r="G1163" s="3">
        <f>IFERROR(VLOOKUP($A1163,'indicadores propios'!$A$4:$I$2026,'indicadores propios'!H$2,FALSE),0)</f>
        <v>0</v>
      </c>
      <c r="H1163" s="3">
        <f>IFERROR(VLOOKUP($A1163,'indicadores propios'!$A$4:$I$2026,'indicadores propios'!I$2,FALSE),0)</f>
        <v>0</v>
      </c>
    </row>
    <row r="1164" spans="1:8" x14ac:dyDescent="0.3">
      <c r="A1164" s="5">
        <v>412002</v>
      </c>
      <c r="B1164" s="4" t="s">
        <v>381</v>
      </c>
      <c r="C1164" s="3">
        <f>IFERROR(VLOOKUP($A1164,'indicadores propios'!$A$4:$I$2026,'indicadores propios'!D$2,FALSE),0)</f>
        <v>0</v>
      </c>
      <c r="D1164" s="3">
        <f>IFERROR(VLOOKUP($A1164,'indicadores propios'!$A$4:$I$2026,'indicadores propios'!E$2,FALSE),0)</f>
        <v>0</v>
      </c>
      <c r="E1164" s="3">
        <f>IFERROR(VLOOKUP($A1164,'indicadores propios'!$A$4:$I$2026,'indicadores propios'!F$2,FALSE),0)</f>
        <v>0</v>
      </c>
      <c r="F1164" s="3">
        <f>IFERROR(VLOOKUP($A1164,'indicadores propios'!$A$4:$I$2026,'indicadores propios'!G$2,FALSE),0)</f>
        <v>0</v>
      </c>
      <c r="G1164" s="3">
        <f>IFERROR(VLOOKUP($A1164,'indicadores propios'!$A$4:$I$2026,'indicadores propios'!H$2,FALSE),0)</f>
        <v>0</v>
      </c>
      <c r="H1164" s="3">
        <f>IFERROR(VLOOKUP($A1164,'indicadores propios'!$A$4:$I$2026,'indicadores propios'!I$2,FALSE),0)</f>
        <v>0</v>
      </c>
    </row>
    <row r="1165" spans="1:8" x14ac:dyDescent="0.3">
      <c r="A1165" s="5">
        <v>412003</v>
      </c>
      <c r="B1165" s="4" t="s">
        <v>380</v>
      </c>
      <c r="C1165" s="3">
        <f>IFERROR(VLOOKUP($A1165,'indicadores propios'!$A$4:$I$2026,'indicadores propios'!D$2,FALSE),0)</f>
        <v>0</v>
      </c>
      <c r="D1165" s="3">
        <f>IFERROR(VLOOKUP($A1165,'indicadores propios'!$A$4:$I$2026,'indicadores propios'!E$2,FALSE),0)</f>
        <v>0</v>
      </c>
      <c r="E1165" s="3">
        <f>IFERROR(VLOOKUP($A1165,'indicadores propios'!$A$4:$I$2026,'indicadores propios'!F$2,FALSE),0)</f>
        <v>0</v>
      </c>
      <c r="F1165" s="3">
        <f>IFERROR(VLOOKUP($A1165,'indicadores propios'!$A$4:$I$2026,'indicadores propios'!G$2,FALSE),0)</f>
        <v>0</v>
      </c>
      <c r="G1165" s="3">
        <f>IFERROR(VLOOKUP($A1165,'indicadores propios'!$A$4:$I$2026,'indicadores propios'!H$2,FALSE),0)</f>
        <v>0</v>
      </c>
      <c r="H1165" s="3">
        <f>IFERROR(VLOOKUP($A1165,'indicadores propios'!$A$4:$I$2026,'indicadores propios'!I$2,FALSE),0)</f>
        <v>0</v>
      </c>
    </row>
    <row r="1166" spans="1:8" x14ac:dyDescent="0.3">
      <c r="A1166" s="5">
        <v>412004</v>
      </c>
      <c r="B1166" s="4" t="s">
        <v>379</v>
      </c>
      <c r="C1166" s="3">
        <f>IFERROR(VLOOKUP($A1166,'indicadores propios'!$A$4:$I$2026,'indicadores propios'!D$2,FALSE),0)</f>
        <v>0</v>
      </c>
      <c r="D1166" s="3">
        <f>IFERROR(VLOOKUP($A1166,'indicadores propios'!$A$4:$I$2026,'indicadores propios'!E$2,FALSE),0)</f>
        <v>0</v>
      </c>
      <c r="E1166" s="3">
        <f>IFERROR(VLOOKUP($A1166,'indicadores propios'!$A$4:$I$2026,'indicadores propios'!F$2,FALSE),0)</f>
        <v>0</v>
      </c>
      <c r="F1166" s="3">
        <f>IFERROR(VLOOKUP($A1166,'indicadores propios'!$A$4:$I$2026,'indicadores propios'!G$2,FALSE),0)</f>
        <v>0</v>
      </c>
      <c r="G1166" s="3">
        <f>IFERROR(VLOOKUP($A1166,'indicadores propios'!$A$4:$I$2026,'indicadores propios'!H$2,FALSE),0)</f>
        <v>0</v>
      </c>
      <c r="H1166" s="3">
        <f>IFERROR(VLOOKUP($A1166,'indicadores propios'!$A$4:$I$2026,'indicadores propios'!I$2,FALSE),0)</f>
        <v>0</v>
      </c>
    </row>
    <row r="1167" spans="1:8" x14ac:dyDescent="0.3">
      <c r="A1167" s="5">
        <v>412005</v>
      </c>
      <c r="B1167" s="4" t="s">
        <v>378</v>
      </c>
      <c r="C1167" s="3">
        <f>IFERROR(VLOOKUP($A1167,'indicadores propios'!$A$4:$I$2026,'indicadores propios'!D$2,FALSE),0)</f>
        <v>0</v>
      </c>
      <c r="D1167" s="3">
        <f>IFERROR(VLOOKUP($A1167,'indicadores propios'!$A$4:$I$2026,'indicadores propios'!E$2,FALSE),0)</f>
        <v>0</v>
      </c>
      <c r="E1167" s="3">
        <f>IFERROR(VLOOKUP($A1167,'indicadores propios'!$A$4:$I$2026,'indicadores propios'!F$2,FALSE),0)</f>
        <v>0</v>
      </c>
      <c r="F1167" s="3">
        <f>IFERROR(VLOOKUP($A1167,'indicadores propios'!$A$4:$I$2026,'indicadores propios'!G$2,FALSE),0)</f>
        <v>0</v>
      </c>
      <c r="G1167" s="3">
        <f>IFERROR(VLOOKUP($A1167,'indicadores propios'!$A$4:$I$2026,'indicadores propios'!H$2,FALSE),0)</f>
        <v>0</v>
      </c>
      <c r="H1167" s="3">
        <f>IFERROR(VLOOKUP($A1167,'indicadores propios'!$A$4:$I$2026,'indicadores propios'!I$2,FALSE),0)</f>
        <v>0</v>
      </c>
    </row>
    <row r="1168" spans="1:8" x14ac:dyDescent="0.3">
      <c r="A1168" s="5">
        <v>412006</v>
      </c>
      <c r="B1168" s="4" t="s">
        <v>377</v>
      </c>
      <c r="C1168" s="3">
        <f>IFERROR(VLOOKUP($A1168,'indicadores propios'!$A$4:$I$2026,'indicadores propios'!D$2,FALSE),0)</f>
        <v>0</v>
      </c>
      <c r="D1168" s="3">
        <f>IFERROR(VLOOKUP($A1168,'indicadores propios'!$A$4:$I$2026,'indicadores propios'!E$2,FALSE),0)</f>
        <v>0</v>
      </c>
      <c r="E1168" s="3">
        <f>IFERROR(VLOOKUP($A1168,'indicadores propios'!$A$4:$I$2026,'indicadores propios'!F$2,FALSE),0)</f>
        <v>0</v>
      </c>
      <c r="F1168" s="3">
        <f>IFERROR(VLOOKUP($A1168,'indicadores propios'!$A$4:$I$2026,'indicadores propios'!G$2,FALSE),0)</f>
        <v>0</v>
      </c>
      <c r="G1168" s="3">
        <f>IFERROR(VLOOKUP($A1168,'indicadores propios'!$A$4:$I$2026,'indicadores propios'!H$2,FALSE),0)</f>
        <v>0</v>
      </c>
      <c r="H1168" s="3">
        <f>IFERROR(VLOOKUP($A1168,'indicadores propios'!$A$4:$I$2026,'indicadores propios'!I$2,FALSE),0)</f>
        <v>0</v>
      </c>
    </row>
    <row r="1169" spans="1:8" x14ac:dyDescent="0.3">
      <c r="A1169" s="5">
        <v>412007</v>
      </c>
      <c r="B1169" s="4" t="s">
        <v>376</v>
      </c>
      <c r="C1169" s="3">
        <f>IFERROR(VLOOKUP($A1169,'indicadores propios'!$A$4:$I$2026,'indicadores propios'!D$2,FALSE),0)</f>
        <v>0</v>
      </c>
      <c r="D1169" s="3">
        <f>IFERROR(VLOOKUP($A1169,'indicadores propios'!$A$4:$I$2026,'indicadores propios'!E$2,FALSE),0)</f>
        <v>0</v>
      </c>
      <c r="E1169" s="3">
        <f>IFERROR(VLOOKUP($A1169,'indicadores propios'!$A$4:$I$2026,'indicadores propios'!F$2,FALSE),0)</f>
        <v>0</v>
      </c>
      <c r="F1169" s="3">
        <f>IFERROR(VLOOKUP($A1169,'indicadores propios'!$A$4:$I$2026,'indicadores propios'!G$2,FALSE),0)</f>
        <v>0</v>
      </c>
      <c r="G1169" s="3">
        <f>IFERROR(VLOOKUP($A1169,'indicadores propios'!$A$4:$I$2026,'indicadores propios'!H$2,FALSE),0)</f>
        <v>0</v>
      </c>
      <c r="H1169" s="3">
        <f>IFERROR(VLOOKUP($A1169,'indicadores propios'!$A$4:$I$2026,'indicadores propios'!I$2,FALSE),0)</f>
        <v>0</v>
      </c>
    </row>
    <row r="1170" spans="1:8" x14ac:dyDescent="0.3">
      <c r="A1170" s="5">
        <v>412008</v>
      </c>
      <c r="B1170" s="4" t="s">
        <v>375</v>
      </c>
      <c r="C1170" s="3">
        <f>IFERROR(VLOOKUP($A1170,'indicadores propios'!$A$4:$I$2026,'indicadores propios'!D$2,FALSE),0)</f>
        <v>0</v>
      </c>
      <c r="D1170" s="3">
        <f>IFERROR(VLOOKUP($A1170,'indicadores propios'!$A$4:$I$2026,'indicadores propios'!E$2,FALSE),0)</f>
        <v>0</v>
      </c>
      <c r="E1170" s="3">
        <f>IFERROR(VLOOKUP($A1170,'indicadores propios'!$A$4:$I$2026,'indicadores propios'!F$2,FALSE),0)</f>
        <v>0</v>
      </c>
      <c r="F1170" s="3">
        <f>IFERROR(VLOOKUP($A1170,'indicadores propios'!$A$4:$I$2026,'indicadores propios'!G$2,FALSE),0)</f>
        <v>0</v>
      </c>
      <c r="G1170" s="3">
        <f>IFERROR(VLOOKUP($A1170,'indicadores propios'!$A$4:$I$2026,'indicadores propios'!H$2,FALSE),0)</f>
        <v>0</v>
      </c>
      <c r="H1170" s="3">
        <f>IFERROR(VLOOKUP($A1170,'indicadores propios'!$A$4:$I$2026,'indicadores propios'!I$2,FALSE),0)</f>
        <v>0</v>
      </c>
    </row>
    <row r="1171" spans="1:8" x14ac:dyDescent="0.3">
      <c r="A1171" s="5">
        <v>412009</v>
      </c>
      <c r="B1171" s="4" t="s">
        <v>374</v>
      </c>
      <c r="C1171" s="3">
        <f>IFERROR(VLOOKUP($A1171,'indicadores propios'!$A$4:$I$2026,'indicadores propios'!D$2,FALSE),0)</f>
        <v>0</v>
      </c>
      <c r="D1171" s="3">
        <f>IFERROR(VLOOKUP($A1171,'indicadores propios'!$A$4:$I$2026,'indicadores propios'!E$2,FALSE),0)</f>
        <v>0</v>
      </c>
      <c r="E1171" s="3">
        <f>IFERROR(VLOOKUP($A1171,'indicadores propios'!$A$4:$I$2026,'indicadores propios'!F$2,FALSE),0)</f>
        <v>0</v>
      </c>
      <c r="F1171" s="3">
        <f>IFERROR(VLOOKUP($A1171,'indicadores propios'!$A$4:$I$2026,'indicadores propios'!G$2,FALSE),0)</f>
        <v>0</v>
      </c>
      <c r="G1171" s="3">
        <f>IFERROR(VLOOKUP($A1171,'indicadores propios'!$A$4:$I$2026,'indicadores propios'!H$2,FALSE),0)</f>
        <v>0</v>
      </c>
      <c r="H1171" s="3">
        <f>IFERROR(VLOOKUP($A1171,'indicadores propios'!$A$4:$I$2026,'indicadores propios'!I$2,FALSE),0)</f>
        <v>0</v>
      </c>
    </row>
    <row r="1172" spans="1:8" x14ac:dyDescent="0.3">
      <c r="A1172" s="5">
        <v>412010</v>
      </c>
      <c r="B1172" s="4" t="s">
        <v>373</v>
      </c>
      <c r="C1172" s="3">
        <f>IFERROR(VLOOKUP($A1172,'indicadores propios'!$A$4:$I$2026,'indicadores propios'!D$2,FALSE),0)</f>
        <v>0</v>
      </c>
      <c r="D1172" s="3">
        <f>IFERROR(VLOOKUP($A1172,'indicadores propios'!$A$4:$I$2026,'indicadores propios'!E$2,FALSE),0)</f>
        <v>0</v>
      </c>
      <c r="E1172" s="3">
        <f>IFERROR(VLOOKUP($A1172,'indicadores propios'!$A$4:$I$2026,'indicadores propios'!F$2,FALSE),0)</f>
        <v>0</v>
      </c>
      <c r="F1172" s="3">
        <f>IFERROR(VLOOKUP($A1172,'indicadores propios'!$A$4:$I$2026,'indicadores propios'!G$2,FALSE),0)</f>
        <v>0</v>
      </c>
      <c r="G1172" s="3">
        <f>IFERROR(VLOOKUP($A1172,'indicadores propios'!$A$4:$I$2026,'indicadores propios'!H$2,FALSE),0)</f>
        <v>0</v>
      </c>
      <c r="H1172" s="3">
        <f>IFERROR(VLOOKUP($A1172,'indicadores propios'!$A$4:$I$2026,'indicadores propios'!I$2,FALSE),0)</f>
        <v>0</v>
      </c>
    </row>
    <row r="1173" spans="1:8" x14ac:dyDescent="0.3">
      <c r="A1173" s="5">
        <v>412011</v>
      </c>
      <c r="B1173" s="4" t="s">
        <v>372</v>
      </c>
      <c r="C1173" s="3">
        <f>IFERROR(VLOOKUP($A1173,'indicadores propios'!$A$4:$I$2026,'indicadores propios'!D$2,FALSE),0)</f>
        <v>0</v>
      </c>
      <c r="D1173" s="3">
        <f>IFERROR(VLOOKUP($A1173,'indicadores propios'!$A$4:$I$2026,'indicadores propios'!E$2,FALSE),0)</f>
        <v>0</v>
      </c>
      <c r="E1173" s="3">
        <f>IFERROR(VLOOKUP($A1173,'indicadores propios'!$A$4:$I$2026,'indicadores propios'!F$2,FALSE),0)</f>
        <v>0</v>
      </c>
      <c r="F1173" s="3">
        <f>IFERROR(VLOOKUP($A1173,'indicadores propios'!$A$4:$I$2026,'indicadores propios'!G$2,FALSE),0)</f>
        <v>0</v>
      </c>
      <c r="G1173" s="3">
        <f>IFERROR(VLOOKUP($A1173,'indicadores propios'!$A$4:$I$2026,'indicadores propios'!H$2,FALSE),0)</f>
        <v>0</v>
      </c>
      <c r="H1173" s="3">
        <f>IFERROR(VLOOKUP($A1173,'indicadores propios'!$A$4:$I$2026,'indicadores propios'!I$2,FALSE),0)</f>
        <v>0</v>
      </c>
    </row>
    <row r="1174" spans="1:8" x14ac:dyDescent="0.3">
      <c r="A1174" s="5">
        <v>412012</v>
      </c>
      <c r="B1174" s="4" t="s">
        <v>371</v>
      </c>
      <c r="C1174" s="3">
        <f>IFERROR(VLOOKUP($A1174,'indicadores propios'!$A$4:$I$2026,'indicadores propios'!D$2,FALSE),0)</f>
        <v>0</v>
      </c>
      <c r="D1174" s="3">
        <f>IFERROR(VLOOKUP($A1174,'indicadores propios'!$A$4:$I$2026,'indicadores propios'!E$2,FALSE),0)</f>
        <v>0</v>
      </c>
      <c r="E1174" s="3">
        <f>IFERROR(VLOOKUP($A1174,'indicadores propios'!$A$4:$I$2026,'indicadores propios'!F$2,FALSE),0)</f>
        <v>0</v>
      </c>
      <c r="F1174" s="3">
        <f>IFERROR(VLOOKUP($A1174,'indicadores propios'!$A$4:$I$2026,'indicadores propios'!G$2,FALSE),0)</f>
        <v>0</v>
      </c>
      <c r="G1174" s="3">
        <f>IFERROR(VLOOKUP($A1174,'indicadores propios'!$A$4:$I$2026,'indicadores propios'!H$2,FALSE),0)</f>
        <v>0</v>
      </c>
      <c r="H1174" s="3">
        <f>IFERROR(VLOOKUP($A1174,'indicadores propios'!$A$4:$I$2026,'indicadores propios'!I$2,FALSE),0)</f>
        <v>0</v>
      </c>
    </row>
    <row r="1175" spans="1:8" x14ac:dyDescent="0.3">
      <c r="A1175" s="5">
        <v>412013</v>
      </c>
      <c r="B1175" s="4" t="s">
        <v>370</v>
      </c>
      <c r="C1175" s="3">
        <f>IFERROR(VLOOKUP($A1175,'indicadores propios'!$A$4:$I$2026,'indicadores propios'!D$2,FALSE),0)</f>
        <v>0</v>
      </c>
      <c r="D1175" s="3">
        <f>IFERROR(VLOOKUP($A1175,'indicadores propios'!$A$4:$I$2026,'indicadores propios'!E$2,FALSE),0)</f>
        <v>0</v>
      </c>
      <c r="E1175" s="3">
        <f>IFERROR(VLOOKUP($A1175,'indicadores propios'!$A$4:$I$2026,'indicadores propios'!F$2,FALSE),0)</f>
        <v>0</v>
      </c>
      <c r="F1175" s="3">
        <f>IFERROR(VLOOKUP($A1175,'indicadores propios'!$A$4:$I$2026,'indicadores propios'!G$2,FALSE),0)</f>
        <v>0</v>
      </c>
      <c r="G1175" s="3">
        <f>IFERROR(VLOOKUP($A1175,'indicadores propios'!$A$4:$I$2026,'indicadores propios'!H$2,FALSE),0)</f>
        <v>0</v>
      </c>
      <c r="H1175" s="3">
        <f>IFERROR(VLOOKUP($A1175,'indicadores propios'!$A$4:$I$2026,'indicadores propios'!I$2,FALSE),0)</f>
        <v>0</v>
      </c>
    </row>
    <row r="1176" spans="1:8" x14ac:dyDescent="0.3">
      <c r="A1176" s="5">
        <v>412014</v>
      </c>
      <c r="B1176" s="4" t="s">
        <v>369</v>
      </c>
      <c r="C1176" s="3">
        <f>IFERROR(VLOOKUP($A1176,'indicadores propios'!$A$4:$I$2026,'indicadores propios'!D$2,FALSE),0)</f>
        <v>0</v>
      </c>
      <c r="D1176" s="3">
        <f>IFERROR(VLOOKUP($A1176,'indicadores propios'!$A$4:$I$2026,'indicadores propios'!E$2,FALSE),0)</f>
        <v>0</v>
      </c>
      <c r="E1176" s="3">
        <f>IFERROR(VLOOKUP($A1176,'indicadores propios'!$A$4:$I$2026,'indicadores propios'!F$2,FALSE),0)</f>
        <v>0</v>
      </c>
      <c r="F1176" s="3">
        <f>IFERROR(VLOOKUP($A1176,'indicadores propios'!$A$4:$I$2026,'indicadores propios'!G$2,FALSE),0)</f>
        <v>0</v>
      </c>
      <c r="G1176" s="3">
        <f>IFERROR(VLOOKUP($A1176,'indicadores propios'!$A$4:$I$2026,'indicadores propios'!H$2,FALSE),0)</f>
        <v>0</v>
      </c>
      <c r="H1176" s="3">
        <f>IFERROR(VLOOKUP($A1176,'indicadores propios'!$A$4:$I$2026,'indicadores propios'!I$2,FALSE),0)</f>
        <v>0</v>
      </c>
    </row>
    <row r="1177" spans="1:8" x14ac:dyDescent="0.3">
      <c r="A1177" s="5">
        <v>412015</v>
      </c>
      <c r="B1177" s="4" t="s">
        <v>368</v>
      </c>
      <c r="C1177" s="3">
        <f>IFERROR(VLOOKUP($A1177,'indicadores propios'!$A$4:$I$2026,'indicadores propios'!D$2,FALSE),0)</f>
        <v>0</v>
      </c>
      <c r="D1177" s="3">
        <f>IFERROR(VLOOKUP($A1177,'indicadores propios'!$A$4:$I$2026,'indicadores propios'!E$2,FALSE),0)</f>
        <v>0</v>
      </c>
      <c r="E1177" s="3">
        <f>IFERROR(VLOOKUP($A1177,'indicadores propios'!$A$4:$I$2026,'indicadores propios'!F$2,FALSE),0)</f>
        <v>0</v>
      </c>
      <c r="F1177" s="3">
        <f>IFERROR(VLOOKUP($A1177,'indicadores propios'!$A$4:$I$2026,'indicadores propios'!G$2,FALSE),0)</f>
        <v>0</v>
      </c>
      <c r="G1177" s="3">
        <f>IFERROR(VLOOKUP($A1177,'indicadores propios'!$A$4:$I$2026,'indicadores propios'!H$2,FALSE),0)</f>
        <v>0</v>
      </c>
      <c r="H1177" s="3">
        <f>IFERROR(VLOOKUP($A1177,'indicadores propios'!$A$4:$I$2026,'indicadores propios'!I$2,FALSE),0)</f>
        <v>0</v>
      </c>
    </row>
    <row r="1178" spans="1:8" x14ac:dyDescent="0.3">
      <c r="A1178" s="5">
        <v>412016</v>
      </c>
      <c r="B1178" s="4" t="s">
        <v>367</v>
      </c>
      <c r="C1178" s="3">
        <f>IFERROR(VLOOKUP($A1178,'indicadores propios'!$A$4:$I$2026,'indicadores propios'!D$2,FALSE),0)</f>
        <v>0</v>
      </c>
      <c r="D1178" s="3">
        <f>IFERROR(VLOOKUP($A1178,'indicadores propios'!$A$4:$I$2026,'indicadores propios'!E$2,FALSE),0)</f>
        <v>0</v>
      </c>
      <c r="E1178" s="3">
        <f>IFERROR(VLOOKUP($A1178,'indicadores propios'!$A$4:$I$2026,'indicadores propios'!F$2,FALSE),0)</f>
        <v>0</v>
      </c>
      <c r="F1178" s="3">
        <f>IFERROR(VLOOKUP($A1178,'indicadores propios'!$A$4:$I$2026,'indicadores propios'!G$2,FALSE),0)</f>
        <v>0</v>
      </c>
      <c r="G1178" s="3">
        <f>IFERROR(VLOOKUP($A1178,'indicadores propios'!$A$4:$I$2026,'indicadores propios'!H$2,FALSE),0)</f>
        <v>0</v>
      </c>
      <c r="H1178" s="3">
        <f>IFERROR(VLOOKUP($A1178,'indicadores propios'!$A$4:$I$2026,'indicadores propios'!I$2,FALSE),0)</f>
        <v>0</v>
      </c>
    </row>
    <row r="1179" spans="1:8" x14ac:dyDescent="0.3">
      <c r="A1179" s="5">
        <v>412017</v>
      </c>
      <c r="B1179" s="4" t="s">
        <v>366</v>
      </c>
      <c r="C1179" s="3">
        <f>IFERROR(VLOOKUP($A1179,'indicadores propios'!$A$4:$I$2026,'indicadores propios'!D$2,FALSE),0)</f>
        <v>0</v>
      </c>
      <c r="D1179" s="3">
        <f>IFERROR(VLOOKUP($A1179,'indicadores propios'!$A$4:$I$2026,'indicadores propios'!E$2,FALSE),0)</f>
        <v>0</v>
      </c>
      <c r="E1179" s="3">
        <f>IFERROR(VLOOKUP($A1179,'indicadores propios'!$A$4:$I$2026,'indicadores propios'!F$2,FALSE),0)</f>
        <v>0</v>
      </c>
      <c r="F1179" s="3">
        <f>IFERROR(VLOOKUP($A1179,'indicadores propios'!$A$4:$I$2026,'indicadores propios'!G$2,FALSE),0)</f>
        <v>0</v>
      </c>
      <c r="G1179" s="3">
        <f>IFERROR(VLOOKUP($A1179,'indicadores propios'!$A$4:$I$2026,'indicadores propios'!H$2,FALSE),0)</f>
        <v>0</v>
      </c>
      <c r="H1179" s="3">
        <f>IFERROR(VLOOKUP($A1179,'indicadores propios'!$A$4:$I$2026,'indicadores propios'!I$2,FALSE),0)</f>
        <v>0</v>
      </c>
    </row>
    <row r="1180" spans="1:8" x14ac:dyDescent="0.3">
      <c r="A1180" s="5">
        <v>412018</v>
      </c>
      <c r="B1180" s="4" t="s">
        <v>365</v>
      </c>
      <c r="C1180" s="3">
        <f>IFERROR(VLOOKUP($A1180,'indicadores propios'!$A$4:$I$2026,'indicadores propios'!D$2,FALSE),0)</f>
        <v>0</v>
      </c>
      <c r="D1180" s="3">
        <f>IFERROR(VLOOKUP($A1180,'indicadores propios'!$A$4:$I$2026,'indicadores propios'!E$2,FALSE),0)</f>
        <v>0</v>
      </c>
      <c r="E1180" s="3">
        <f>IFERROR(VLOOKUP($A1180,'indicadores propios'!$A$4:$I$2026,'indicadores propios'!F$2,FALSE),0)</f>
        <v>0</v>
      </c>
      <c r="F1180" s="3">
        <f>IFERROR(VLOOKUP($A1180,'indicadores propios'!$A$4:$I$2026,'indicadores propios'!G$2,FALSE),0)</f>
        <v>0</v>
      </c>
      <c r="G1180" s="3">
        <f>IFERROR(VLOOKUP($A1180,'indicadores propios'!$A$4:$I$2026,'indicadores propios'!H$2,FALSE),0)</f>
        <v>0</v>
      </c>
      <c r="H1180" s="3">
        <f>IFERROR(VLOOKUP($A1180,'indicadores propios'!$A$4:$I$2026,'indicadores propios'!I$2,FALSE),0)</f>
        <v>0</v>
      </c>
    </row>
    <row r="1181" spans="1:8" x14ac:dyDescent="0.3">
      <c r="A1181" s="5">
        <v>412019</v>
      </c>
      <c r="B1181" s="4" t="s">
        <v>364</v>
      </c>
      <c r="C1181" s="3">
        <f>IFERROR(VLOOKUP($A1181,'indicadores propios'!$A$4:$I$2026,'indicadores propios'!D$2,FALSE),0)</f>
        <v>0</v>
      </c>
      <c r="D1181" s="3">
        <f>IFERROR(VLOOKUP($A1181,'indicadores propios'!$A$4:$I$2026,'indicadores propios'!E$2,FALSE),0)</f>
        <v>0</v>
      </c>
      <c r="E1181" s="3">
        <f>IFERROR(VLOOKUP($A1181,'indicadores propios'!$A$4:$I$2026,'indicadores propios'!F$2,FALSE),0)</f>
        <v>0</v>
      </c>
      <c r="F1181" s="3">
        <f>IFERROR(VLOOKUP($A1181,'indicadores propios'!$A$4:$I$2026,'indicadores propios'!G$2,FALSE),0)</f>
        <v>0</v>
      </c>
      <c r="G1181" s="3">
        <f>IFERROR(VLOOKUP($A1181,'indicadores propios'!$A$4:$I$2026,'indicadores propios'!H$2,FALSE),0)</f>
        <v>0</v>
      </c>
      <c r="H1181" s="3">
        <f>IFERROR(VLOOKUP($A1181,'indicadores propios'!$A$4:$I$2026,'indicadores propios'!I$2,FALSE),0)</f>
        <v>0</v>
      </c>
    </row>
    <row r="1182" spans="1:8" x14ac:dyDescent="0.3">
      <c r="A1182" s="5">
        <v>412020</v>
      </c>
      <c r="B1182" s="4" t="s">
        <v>363</v>
      </c>
      <c r="C1182" s="3">
        <f>IFERROR(VLOOKUP($A1182,'indicadores propios'!$A$4:$I$2026,'indicadores propios'!D$2,FALSE),0)</f>
        <v>0</v>
      </c>
      <c r="D1182" s="3">
        <f>IFERROR(VLOOKUP($A1182,'indicadores propios'!$A$4:$I$2026,'indicadores propios'!E$2,FALSE),0)</f>
        <v>0</v>
      </c>
      <c r="E1182" s="3">
        <f>IFERROR(VLOOKUP($A1182,'indicadores propios'!$A$4:$I$2026,'indicadores propios'!F$2,FALSE),0)</f>
        <v>0</v>
      </c>
      <c r="F1182" s="3">
        <f>IFERROR(VLOOKUP($A1182,'indicadores propios'!$A$4:$I$2026,'indicadores propios'!G$2,FALSE),0)</f>
        <v>0</v>
      </c>
      <c r="G1182" s="3">
        <f>IFERROR(VLOOKUP($A1182,'indicadores propios'!$A$4:$I$2026,'indicadores propios'!H$2,FALSE),0)</f>
        <v>0</v>
      </c>
      <c r="H1182" s="3">
        <f>IFERROR(VLOOKUP($A1182,'indicadores propios'!$A$4:$I$2026,'indicadores propios'!I$2,FALSE),0)</f>
        <v>0</v>
      </c>
    </row>
    <row r="1183" spans="1:8" x14ac:dyDescent="0.3">
      <c r="A1183" s="5">
        <v>412021</v>
      </c>
      <c r="B1183" s="4" t="s">
        <v>362</v>
      </c>
      <c r="C1183" s="3">
        <f>IFERROR(VLOOKUP($A1183,'indicadores propios'!$A$4:$I$2026,'indicadores propios'!D$2,FALSE),0)</f>
        <v>0</v>
      </c>
      <c r="D1183" s="3">
        <f>IFERROR(VLOOKUP($A1183,'indicadores propios'!$A$4:$I$2026,'indicadores propios'!E$2,FALSE),0)</f>
        <v>0</v>
      </c>
      <c r="E1183" s="3">
        <f>IFERROR(VLOOKUP($A1183,'indicadores propios'!$A$4:$I$2026,'indicadores propios'!F$2,FALSE),0)</f>
        <v>0</v>
      </c>
      <c r="F1183" s="3">
        <f>IFERROR(VLOOKUP($A1183,'indicadores propios'!$A$4:$I$2026,'indicadores propios'!G$2,FALSE),0)</f>
        <v>0</v>
      </c>
      <c r="G1183" s="3">
        <f>IFERROR(VLOOKUP($A1183,'indicadores propios'!$A$4:$I$2026,'indicadores propios'!H$2,FALSE),0)</f>
        <v>0</v>
      </c>
      <c r="H1183" s="3">
        <f>IFERROR(VLOOKUP($A1183,'indicadores propios'!$A$4:$I$2026,'indicadores propios'!I$2,FALSE),0)</f>
        <v>0</v>
      </c>
    </row>
    <row r="1184" spans="1:8" x14ac:dyDescent="0.3">
      <c r="A1184" s="5">
        <v>412022</v>
      </c>
      <c r="B1184" s="4" t="s">
        <v>361</v>
      </c>
      <c r="C1184" s="3">
        <f>IFERROR(VLOOKUP($A1184,'indicadores propios'!$A$4:$I$2026,'indicadores propios'!D$2,FALSE),0)</f>
        <v>0</v>
      </c>
      <c r="D1184" s="3">
        <f>IFERROR(VLOOKUP($A1184,'indicadores propios'!$A$4:$I$2026,'indicadores propios'!E$2,FALSE),0)</f>
        <v>0</v>
      </c>
      <c r="E1184" s="3">
        <f>IFERROR(VLOOKUP($A1184,'indicadores propios'!$A$4:$I$2026,'indicadores propios'!F$2,FALSE),0)</f>
        <v>0</v>
      </c>
      <c r="F1184" s="3">
        <f>IFERROR(VLOOKUP($A1184,'indicadores propios'!$A$4:$I$2026,'indicadores propios'!G$2,FALSE),0)</f>
        <v>0</v>
      </c>
      <c r="G1184" s="3">
        <f>IFERROR(VLOOKUP($A1184,'indicadores propios'!$A$4:$I$2026,'indicadores propios'!H$2,FALSE),0)</f>
        <v>0</v>
      </c>
      <c r="H1184" s="3">
        <f>IFERROR(VLOOKUP($A1184,'indicadores propios'!$A$4:$I$2026,'indicadores propios'!I$2,FALSE),0)</f>
        <v>0</v>
      </c>
    </row>
    <row r="1185" spans="1:8" x14ac:dyDescent="0.3">
      <c r="A1185" s="5">
        <v>412023</v>
      </c>
      <c r="B1185" s="4" t="s">
        <v>360</v>
      </c>
      <c r="C1185" s="3">
        <f>IFERROR(VLOOKUP($A1185,'indicadores propios'!$A$4:$I$2026,'indicadores propios'!D$2,FALSE),0)</f>
        <v>0</v>
      </c>
      <c r="D1185" s="3">
        <f>IFERROR(VLOOKUP($A1185,'indicadores propios'!$A$4:$I$2026,'indicadores propios'!E$2,FALSE),0)</f>
        <v>0</v>
      </c>
      <c r="E1185" s="3">
        <f>IFERROR(VLOOKUP($A1185,'indicadores propios'!$A$4:$I$2026,'indicadores propios'!F$2,FALSE),0)</f>
        <v>0</v>
      </c>
      <c r="F1185" s="3">
        <f>IFERROR(VLOOKUP($A1185,'indicadores propios'!$A$4:$I$2026,'indicadores propios'!G$2,FALSE),0)</f>
        <v>0</v>
      </c>
      <c r="G1185" s="3">
        <f>IFERROR(VLOOKUP($A1185,'indicadores propios'!$A$4:$I$2026,'indicadores propios'!H$2,FALSE),0)</f>
        <v>0</v>
      </c>
      <c r="H1185" s="3">
        <f>IFERROR(VLOOKUP($A1185,'indicadores propios'!$A$4:$I$2026,'indicadores propios'!I$2,FALSE),0)</f>
        <v>0</v>
      </c>
    </row>
    <row r="1186" spans="1:8" x14ac:dyDescent="0.3">
      <c r="A1186" s="5">
        <v>412024</v>
      </c>
      <c r="B1186" s="4" t="s">
        <v>359</v>
      </c>
      <c r="C1186" s="3">
        <f>IFERROR(VLOOKUP($A1186,'indicadores propios'!$A$4:$I$2026,'indicadores propios'!D$2,FALSE),0)</f>
        <v>0</v>
      </c>
      <c r="D1186" s="3">
        <f>IFERROR(VLOOKUP($A1186,'indicadores propios'!$A$4:$I$2026,'indicadores propios'!E$2,FALSE),0)</f>
        <v>0</v>
      </c>
      <c r="E1186" s="3">
        <f>IFERROR(VLOOKUP($A1186,'indicadores propios'!$A$4:$I$2026,'indicadores propios'!F$2,FALSE),0)</f>
        <v>0</v>
      </c>
      <c r="F1186" s="3">
        <f>IFERROR(VLOOKUP($A1186,'indicadores propios'!$A$4:$I$2026,'indicadores propios'!G$2,FALSE),0)</f>
        <v>0</v>
      </c>
      <c r="G1186" s="3">
        <f>IFERROR(VLOOKUP($A1186,'indicadores propios'!$A$4:$I$2026,'indicadores propios'!H$2,FALSE),0)</f>
        <v>0</v>
      </c>
      <c r="H1186" s="3">
        <f>IFERROR(VLOOKUP($A1186,'indicadores propios'!$A$4:$I$2026,'indicadores propios'!I$2,FALSE),0)</f>
        <v>0</v>
      </c>
    </row>
    <row r="1187" spans="1:8" x14ac:dyDescent="0.3">
      <c r="A1187" s="5">
        <v>412025</v>
      </c>
      <c r="B1187" s="4" t="s">
        <v>358</v>
      </c>
      <c r="C1187" s="3">
        <f>IFERROR(VLOOKUP($A1187,'indicadores propios'!$A$4:$I$2026,'indicadores propios'!D$2,FALSE),0)</f>
        <v>0</v>
      </c>
      <c r="D1187" s="3">
        <f>IFERROR(VLOOKUP($A1187,'indicadores propios'!$A$4:$I$2026,'indicadores propios'!E$2,FALSE),0)</f>
        <v>0</v>
      </c>
      <c r="E1187" s="3">
        <f>IFERROR(VLOOKUP($A1187,'indicadores propios'!$A$4:$I$2026,'indicadores propios'!F$2,FALSE),0)</f>
        <v>0</v>
      </c>
      <c r="F1187" s="3">
        <f>IFERROR(VLOOKUP($A1187,'indicadores propios'!$A$4:$I$2026,'indicadores propios'!G$2,FALSE),0)</f>
        <v>0</v>
      </c>
      <c r="G1187" s="3">
        <f>IFERROR(VLOOKUP($A1187,'indicadores propios'!$A$4:$I$2026,'indicadores propios'!H$2,FALSE),0)</f>
        <v>0</v>
      </c>
      <c r="H1187" s="3">
        <f>IFERROR(VLOOKUP($A1187,'indicadores propios'!$A$4:$I$2026,'indicadores propios'!I$2,FALSE),0)</f>
        <v>0</v>
      </c>
    </row>
    <row r="1188" spans="1:8" x14ac:dyDescent="0.3">
      <c r="A1188" s="5">
        <v>412026</v>
      </c>
      <c r="B1188" s="4" t="s">
        <v>357</v>
      </c>
      <c r="C1188" s="3">
        <f>IFERROR(VLOOKUP($A1188,'indicadores propios'!$A$4:$I$2026,'indicadores propios'!D$2,FALSE),0)</f>
        <v>0</v>
      </c>
      <c r="D1188" s="3">
        <f>IFERROR(VLOOKUP($A1188,'indicadores propios'!$A$4:$I$2026,'indicadores propios'!E$2,FALSE),0)</f>
        <v>0</v>
      </c>
      <c r="E1188" s="3">
        <f>IFERROR(VLOOKUP($A1188,'indicadores propios'!$A$4:$I$2026,'indicadores propios'!F$2,FALSE),0)</f>
        <v>0</v>
      </c>
      <c r="F1188" s="3">
        <f>IFERROR(VLOOKUP($A1188,'indicadores propios'!$A$4:$I$2026,'indicadores propios'!G$2,FALSE),0)</f>
        <v>0</v>
      </c>
      <c r="G1188" s="3">
        <f>IFERROR(VLOOKUP($A1188,'indicadores propios'!$A$4:$I$2026,'indicadores propios'!H$2,FALSE),0)</f>
        <v>0</v>
      </c>
      <c r="H1188" s="3">
        <f>IFERROR(VLOOKUP($A1188,'indicadores propios'!$A$4:$I$2026,'indicadores propios'!I$2,FALSE),0)</f>
        <v>0</v>
      </c>
    </row>
    <row r="1189" spans="1:8" x14ac:dyDescent="0.3">
      <c r="A1189" s="5">
        <v>412027</v>
      </c>
      <c r="B1189" s="4" t="s">
        <v>356</v>
      </c>
      <c r="C1189" s="3">
        <f>IFERROR(VLOOKUP($A1189,'indicadores propios'!$A$4:$I$2026,'indicadores propios'!D$2,FALSE),0)</f>
        <v>0</v>
      </c>
      <c r="D1189" s="3">
        <f>IFERROR(VLOOKUP($A1189,'indicadores propios'!$A$4:$I$2026,'indicadores propios'!E$2,FALSE),0)</f>
        <v>0</v>
      </c>
      <c r="E1189" s="3">
        <f>IFERROR(VLOOKUP($A1189,'indicadores propios'!$A$4:$I$2026,'indicadores propios'!F$2,FALSE),0)</f>
        <v>0</v>
      </c>
      <c r="F1189" s="3">
        <f>IFERROR(VLOOKUP($A1189,'indicadores propios'!$A$4:$I$2026,'indicadores propios'!G$2,FALSE),0)</f>
        <v>0</v>
      </c>
      <c r="G1189" s="3">
        <f>IFERROR(VLOOKUP($A1189,'indicadores propios'!$A$4:$I$2026,'indicadores propios'!H$2,FALSE),0)</f>
        <v>0</v>
      </c>
      <c r="H1189" s="3">
        <f>IFERROR(VLOOKUP($A1189,'indicadores propios'!$A$4:$I$2026,'indicadores propios'!I$2,FALSE),0)</f>
        <v>0</v>
      </c>
    </row>
    <row r="1190" spans="1:8" x14ac:dyDescent="0.3">
      <c r="A1190" s="5">
        <v>412028</v>
      </c>
      <c r="B1190" s="4" t="s">
        <v>771</v>
      </c>
      <c r="C1190" s="3">
        <f>IFERROR(VLOOKUP($A1190,'indicadores propios'!$A$4:$I$2026,'indicadores propios'!D$2,FALSE),0)</f>
        <v>0</v>
      </c>
      <c r="D1190" s="3">
        <f>IFERROR(VLOOKUP($A1190,'indicadores propios'!$A$4:$I$2026,'indicadores propios'!E$2,FALSE),0)</f>
        <v>0</v>
      </c>
      <c r="E1190" s="3">
        <f>IFERROR(VLOOKUP($A1190,'indicadores propios'!$A$4:$I$2026,'indicadores propios'!F$2,FALSE),0)</f>
        <v>0</v>
      </c>
      <c r="F1190" s="3">
        <f>IFERROR(VLOOKUP($A1190,'indicadores propios'!$A$4:$I$2026,'indicadores propios'!G$2,FALSE),0)</f>
        <v>0</v>
      </c>
      <c r="G1190" s="3">
        <f>IFERROR(VLOOKUP($A1190,'indicadores propios'!$A$4:$I$2026,'indicadores propios'!H$2,FALSE),0)</f>
        <v>0</v>
      </c>
      <c r="H1190" s="3">
        <f>IFERROR(VLOOKUP($A1190,'indicadores propios'!$A$4:$I$2026,'indicadores propios'!I$2,FALSE),0)</f>
        <v>0</v>
      </c>
    </row>
    <row r="1191" spans="1:8" x14ac:dyDescent="0.3">
      <c r="A1191" s="5">
        <v>412029</v>
      </c>
      <c r="B1191" s="4" t="s">
        <v>354</v>
      </c>
      <c r="C1191" s="3">
        <f>IFERROR(VLOOKUP($A1191,'indicadores propios'!$A$4:$I$2026,'indicadores propios'!D$2,FALSE),0)</f>
        <v>0</v>
      </c>
      <c r="D1191" s="3">
        <f>IFERROR(VLOOKUP($A1191,'indicadores propios'!$A$4:$I$2026,'indicadores propios'!E$2,FALSE),0)</f>
        <v>0</v>
      </c>
      <c r="E1191" s="3">
        <f>IFERROR(VLOOKUP($A1191,'indicadores propios'!$A$4:$I$2026,'indicadores propios'!F$2,FALSE),0)</f>
        <v>0</v>
      </c>
      <c r="F1191" s="3">
        <f>IFERROR(VLOOKUP($A1191,'indicadores propios'!$A$4:$I$2026,'indicadores propios'!G$2,FALSE),0)</f>
        <v>0</v>
      </c>
      <c r="G1191" s="3">
        <f>IFERROR(VLOOKUP($A1191,'indicadores propios'!$A$4:$I$2026,'indicadores propios'!H$2,FALSE),0)</f>
        <v>0</v>
      </c>
      <c r="H1191" s="3">
        <f>IFERROR(VLOOKUP($A1191,'indicadores propios'!$A$4:$I$2026,'indicadores propios'!I$2,FALSE),0)</f>
        <v>0</v>
      </c>
    </row>
    <row r="1192" spans="1:8" x14ac:dyDescent="0.3">
      <c r="A1192" s="5">
        <v>412030</v>
      </c>
      <c r="B1192" s="4" t="s">
        <v>353</v>
      </c>
      <c r="C1192" s="3">
        <f>IFERROR(VLOOKUP($A1192,'indicadores propios'!$A$4:$I$2026,'indicadores propios'!D$2,FALSE),0)</f>
        <v>0</v>
      </c>
      <c r="D1192" s="3">
        <f>IFERROR(VLOOKUP($A1192,'indicadores propios'!$A$4:$I$2026,'indicadores propios'!E$2,FALSE),0)</f>
        <v>0</v>
      </c>
      <c r="E1192" s="3">
        <f>IFERROR(VLOOKUP($A1192,'indicadores propios'!$A$4:$I$2026,'indicadores propios'!F$2,FALSE),0)</f>
        <v>0</v>
      </c>
      <c r="F1192" s="3">
        <f>IFERROR(VLOOKUP($A1192,'indicadores propios'!$A$4:$I$2026,'indicadores propios'!G$2,FALSE),0)</f>
        <v>0</v>
      </c>
      <c r="G1192" s="3">
        <f>IFERROR(VLOOKUP($A1192,'indicadores propios'!$A$4:$I$2026,'indicadores propios'!H$2,FALSE),0)</f>
        <v>0</v>
      </c>
      <c r="H1192" s="3">
        <f>IFERROR(VLOOKUP($A1192,'indicadores propios'!$A$4:$I$2026,'indicadores propios'!I$2,FALSE),0)</f>
        <v>0</v>
      </c>
    </row>
    <row r="1193" spans="1:8" x14ac:dyDescent="0.3">
      <c r="A1193" s="5">
        <v>412031</v>
      </c>
      <c r="B1193" s="4" t="s">
        <v>352</v>
      </c>
      <c r="C1193" s="3">
        <f>IFERROR(VLOOKUP($A1193,'indicadores propios'!$A$4:$I$2026,'indicadores propios'!D$2,FALSE),0)</f>
        <v>0</v>
      </c>
      <c r="D1193" s="3">
        <f>IFERROR(VLOOKUP($A1193,'indicadores propios'!$A$4:$I$2026,'indicadores propios'!E$2,FALSE),0)</f>
        <v>0</v>
      </c>
      <c r="E1193" s="3">
        <f>IFERROR(VLOOKUP($A1193,'indicadores propios'!$A$4:$I$2026,'indicadores propios'!F$2,FALSE),0)</f>
        <v>0</v>
      </c>
      <c r="F1193" s="3">
        <f>IFERROR(VLOOKUP($A1193,'indicadores propios'!$A$4:$I$2026,'indicadores propios'!G$2,FALSE),0)</f>
        <v>0</v>
      </c>
      <c r="G1193" s="3">
        <f>IFERROR(VLOOKUP($A1193,'indicadores propios'!$A$4:$I$2026,'indicadores propios'!H$2,FALSE),0)</f>
        <v>0</v>
      </c>
      <c r="H1193" s="3">
        <f>IFERROR(VLOOKUP($A1193,'indicadores propios'!$A$4:$I$2026,'indicadores propios'!I$2,FALSE),0)</f>
        <v>0</v>
      </c>
    </row>
    <row r="1194" spans="1:8" x14ac:dyDescent="0.3">
      <c r="A1194" s="5">
        <v>412032</v>
      </c>
      <c r="B1194" s="4" t="s">
        <v>351</v>
      </c>
      <c r="C1194" s="3">
        <f>IFERROR(VLOOKUP($A1194,'indicadores propios'!$A$4:$I$2026,'indicadores propios'!D$2,FALSE),0)</f>
        <v>0</v>
      </c>
      <c r="D1194" s="3">
        <f>IFERROR(VLOOKUP($A1194,'indicadores propios'!$A$4:$I$2026,'indicadores propios'!E$2,FALSE),0)</f>
        <v>0</v>
      </c>
      <c r="E1194" s="3">
        <f>IFERROR(VLOOKUP($A1194,'indicadores propios'!$A$4:$I$2026,'indicadores propios'!F$2,FALSE),0)</f>
        <v>0</v>
      </c>
      <c r="F1194" s="3">
        <f>IFERROR(VLOOKUP($A1194,'indicadores propios'!$A$4:$I$2026,'indicadores propios'!G$2,FALSE),0)</f>
        <v>0</v>
      </c>
      <c r="G1194" s="3">
        <f>IFERROR(VLOOKUP($A1194,'indicadores propios'!$A$4:$I$2026,'indicadores propios'!H$2,FALSE),0)</f>
        <v>0</v>
      </c>
      <c r="H1194" s="3">
        <f>IFERROR(VLOOKUP($A1194,'indicadores propios'!$A$4:$I$2026,'indicadores propios'!I$2,FALSE),0)</f>
        <v>0</v>
      </c>
    </row>
    <row r="1195" spans="1:8" x14ac:dyDescent="0.3">
      <c r="A1195" s="5">
        <v>412033</v>
      </c>
      <c r="B1195" s="4" t="s">
        <v>350</v>
      </c>
      <c r="C1195" s="3">
        <f>IFERROR(VLOOKUP($A1195,'indicadores propios'!$A$4:$I$2026,'indicadores propios'!D$2,FALSE),0)</f>
        <v>0</v>
      </c>
      <c r="D1195" s="3">
        <f>IFERROR(VLOOKUP($A1195,'indicadores propios'!$A$4:$I$2026,'indicadores propios'!E$2,FALSE),0)</f>
        <v>0</v>
      </c>
      <c r="E1195" s="3">
        <f>IFERROR(VLOOKUP($A1195,'indicadores propios'!$A$4:$I$2026,'indicadores propios'!F$2,FALSE),0)</f>
        <v>0</v>
      </c>
      <c r="F1195" s="3">
        <f>IFERROR(VLOOKUP($A1195,'indicadores propios'!$A$4:$I$2026,'indicadores propios'!G$2,FALSE),0)</f>
        <v>0</v>
      </c>
      <c r="G1195" s="3">
        <f>IFERROR(VLOOKUP($A1195,'indicadores propios'!$A$4:$I$2026,'indicadores propios'!H$2,FALSE),0)</f>
        <v>0</v>
      </c>
      <c r="H1195" s="3">
        <f>IFERROR(VLOOKUP($A1195,'indicadores propios'!$A$4:$I$2026,'indicadores propios'!I$2,FALSE),0)</f>
        <v>0</v>
      </c>
    </row>
    <row r="1196" spans="1:8" x14ac:dyDescent="0.3">
      <c r="A1196" s="5">
        <v>412034</v>
      </c>
      <c r="B1196" s="4" t="s">
        <v>349</v>
      </c>
      <c r="C1196" s="3">
        <f>IFERROR(VLOOKUP($A1196,'indicadores propios'!$A$4:$I$2026,'indicadores propios'!D$2,FALSE),0)</f>
        <v>0</v>
      </c>
      <c r="D1196" s="3">
        <f>IFERROR(VLOOKUP($A1196,'indicadores propios'!$A$4:$I$2026,'indicadores propios'!E$2,FALSE),0)</f>
        <v>0</v>
      </c>
      <c r="E1196" s="3">
        <f>IFERROR(VLOOKUP($A1196,'indicadores propios'!$A$4:$I$2026,'indicadores propios'!F$2,FALSE),0)</f>
        <v>0</v>
      </c>
      <c r="F1196" s="3">
        <f>IFERROR(VLOOKUP($A1196,'indicadores propios'!$A$4:$I$2026,'indicadores propios'!G$2,FALSE),0)</f>
        <v>0</v>
      </c>
      <c r="G1196" s="3">
        <f>IFERROR(VLOOKUP($A1196,'indicadores propios'!$A$4:$I$2026,'indicadores propios'!H$2,FALSE),0)</f>
        <v>0</v>
      </c>
      <c r="H1196" s="3">
        <f>IFERROR(VLOOKUP($A1196,'indicadores propios'!$A$4:$I$2026,'indicadores propios'!I$2,FALSE),0)</f>
        <v>0</v>
      </c>
    </row>
    <row r="1197" spans="1:8" x14ac:dyDescent="0.3">
      <c r="A1197" s="5">
        <v>412035</v>
      </c>
      <c r="B1197" s="4" t="s">
        <v>348</v>
      </c>
      <c r="C1197" s="3">
        <f>IFERROR(VLOOKUP($A1197,'indicadores propios'!$A$4:$I$2026,'indicadores propios'!D$2,FALSE),0)</f>
        <v>0</v>
      </c>
      <c r="D1197" s="3">
        <f>IFERROR(VLOOKUP($A1197,'indicadores propios'!$A$4:$I$2026,'indicadores propios'!E$2,FALSE),0)</f>
        <v>0</v>
      </c>
      <c r="E1197" s="3">
        <f>IFERROR(VLOOKUP($A1197,'indicadores propios'!$A$4:$I$2026,'indicadores propios'!F$2,FALSE),0)</f>
        <v>0</v>
      </c>
      <c r="F1197" s="3">
        <f>IFERROR(VLOOKUP($A1197,'indicadores propios'!$A$4:$I$2026,'indicadores propios'!G$2,FALSE),0)</f>
        <v>0</v>
      </c>
      <c r="G1197" s="3">
        <f>IFERROR(VLOOKUP($A1197,'indicadores propios'!$A$4:$I$2026,'indicadores propios'!H$2,FALSE),0)</f>
        <v>0</v>
      </c>
      <c r="H1197" s="3">
        <f>IFERROR(VLOOKUP($A1197,'indicadores propios'!$A$4:$I$2026,'indicadores propios'!I$2,FALSE),0)</f>
        <v>0</v>
      </c>
    </row>
    <row r="1198" spans="1:8" x14ac:dyDescent="0.3">
      <c r="A1198" s="5">
        <v>412036</v>
      </c>
      <c r="B1198" s="4" t="s">
        <v>347</v>
      </c>
      <c r="C1198" s="3">
        <f>IFERROR(VLOOKUP($A1198,'indicadores propios'!$A$4:$I$2026,'indicadores propios'!D$2,FALSE),0)</f>
        <v>0</v>
      </c>
      <c r="D1198" s="3">
        <f>IFERROR(VLOOKUP($A1198,'indicadores propios'!$A$4:$I$2026,'indicadores propios'!E$2,FALSE),0)</f>
        <v>0</v>
      </c>
      <c r="E1198" s="3">
        <f>IFERROR(VLOOKUP($A1198,'indicadores propios'!$A$4:$I$2026,'indicadores propios'!F$2,FALSE),0)</f>
        <v>0</v>
      </c>
      <c r="F1198" s="3">
        <f>IFERROR(VLOOKUP($A1198,'indicadores propios'!$A$4:$I$2026,'indicadores propios'!G$2,FALSE),0)</f>
        <v>0</v>
      </c>
      <c r="G1198" s="3">
        <f>IFERROR(VLOOKUP($A1198,'indicadores propios'!$A$4:$I$2026,'indicadores propios'!H$2,FALSE),0)</f>
        <v>0</v>
      </c>
      <c r="H1198" s="3">
        <f>IFERROR(VLOOKUP($A1198,'indicadores propios'!$A$4:$I$2026,'indicadores propios'!I$2,FALSE),0)</f>
        <v>0</v>
      </c>
    </row>
    <row r="1199" spans="1:8" x14ac:dyDescent="0.3">
      <c r="A1199" s="5">
        <v>412037</v>
      </c>
      <c r="B1199" s="4" t="s">
        <v>346</v>
      </c>
      <c r="C1199" s="3">
        <f>IFERROR(VLOOKUP($A1199,'indicadores propios'!$A$4:$I$2026,'indicadores propios'!D$2,FALSE),0)</f>
        <v>0</v>
      </c>
      <c r="D1199" s="3">
        <f>IFERROR(VLOOKUP($A1199,'indicadores propios'!$A$4:$I$2026,'indicadores propios'!E$2,FALSE),0)</f>
        <v>0</v>
      </c>
      <c r="E1199" s="3">
        <f>IFERROR(VLOOKUP($A1199,'indicadores propios'!$A$4:$I$2026,'indicadores propios'!F$2,FALSE),0)</f>
        <v>0</v>
      </c>
      <c r="F1199" s="3">
        <f>IFERROR(VLOOKUP($A1199,'indicadores propios'!$A$4:$I$2026,'indicadores propios'!G$2,FALSE),0)</f>
        <v>0</v>
      </c>
      <c r="G1199" s="3">
        <f>IFERROR(VLOOKUP($A1199,'indicadores propios'!$A$4:$I$2026,'indicadores propios'!H$2,FALSE),0)</f>
        <v>0</v>
      </c>
      <c r="H1199" s="3">
        <f>IFERROR(VLOOKUP($A1199,'indicadores propios'!$A$4:$I$2026,'indicadores propios'!I$2,FALSE),0)</f>
        <v>0</v>
      </c>
    </row>
    <row r="1200" spans="1:8" x14ac:dyDescent="0.3">
      <c r="A1200" s="5">
        <v>412038</v>
      </c>
      <c r="B1200" s="4" t="s">
        <v>345</v>
      </c>
      <c r="C1200" s="3">
        <f>IFERROR(VLOOKUP($A1200,'indicadores propios'!$A$4:$I$2026,'indicadores propios'!D$2,FALSE),0)</f>
        <v>0</v>
      </c>
      <c r="D1200" s="3">
        <f>IFERROR(VLOOKUP($A1200,'indicadores propios'!$A$4:$I$2026,'indicadores propios'!E$2,FALSE),0)</f>
        <v>0</v>
      </c>
      <c r="E1200" s="3">
        <f>IFERROR(VLOOKUP($A1200,'indicadores propios'!$A$4:$I$2026,'indicadores propios'!F$2,FALSE),0)</f>
        <v>0</v>
      </c>
      <c r="F1200" s="3">
        <f>IFERROR(VLOOKUP($A1200,'indicadores propios'!$A$4:$I$2026,'indicadores propios'!G$2,FALSE),0)</f>
        <v>0</v>
      </c>
      <c r="G1200" s="3">
        <f>IFERROR(VLOOKUP($A1200,'indicadores propios'!$A$4:$I$2026,'indicadores propios'!H$2,FALSE),0)</f>
        <v>0</v>
      </c>
      <c r="H1200" s="3">
        <f>IFERROR(VLOOKUP($A1200,'indicadores propios'!$A$4:$I$2026,'indicadores propios'!I$2,FALSE),0)</f>
        <v>0</v>
      </c>
    </row>
    <row r="1201" spans="1:8" x14ac:dyDescent="0.3">
      <c r="A1201" s="5">
        <v>412039</v>
      </c>
      <c r="B1201" s="4" t="s">
        <v>344</v>
      </c>
      <c r="C1201" s="3">
        <f>IFERROR(VLOOKUP($A1201,'indicadores propios'!$A$4:$I$2026,'indicadores propios'!D$2,FALSE),0)</f>
        <v>0</v>
      </c>
      <c r="D1201" s="3">
        <f>IFERROR(VLOOKUP($A1201,'indicadores propios'!$A$4:$I$2026,'indicadores propios'!E$2,FALSE),0)</f>
        <v>0</v>
      </c>
      <c r="E1201" s="3">
        <f>IFERROR(VLOOKUP($A1201,'indicadores propios'!$A$4:$I$2026,'indicadores propios'!F$2,FALSE),0)</f>
        <v>0</v>
      </c>
      <c r="F1201" s="3">
        <f>IFERROR(VLOOKUP($A1201,'indicadores propios'!$A$4:$I$2026,'indicadores propios'!G$2,FALSE),0)</f>
        <v>0</v>
      </c>
      <c r="G1201" s="3">
        <f>IFERROR(VLOOKUP($A1201,'indicadores propios'!$A$4:$I$2026,'indicadores propios'!H$2,FALSE),0)</f>
        <v>0</v>
      </c>
      <c r="H1201" s="3">
        <f>IFERROR(VLOOKUP($A1201,'indicadores propios'!$A$4:$I$2026,'indicadores propios'!I$2,FALSE),0)</f>
        <v>0</v>
      </c>
    </row>
    <row r="1202" spans="1:8" x14ac:dyDescent="0.3">
      <c r="A1202" s="5">
        <v>412040</v>
      </c>
      <c r="B1202" s="4" t="s">
        <v>343</v>
      </c>
      <c r="C1202" s="3">
        <f>IFERROR(VLOOKUP($A1202,'indicadores propios'!$A$4:$I$2026,'indicadores propios'!D$2,FALSE),0)</f>
        <v>0</v>
      </c>
      <c r="D1202" s="3">
        <f>IFERROR(VLOOKUP($A1202,'indicadores propios'!$A$4:$I$2026,'indicadores propios'!E$2,FALSE),0)</f>
        <v>0</v>
      </c>
      <c r="E1202" s="3">
        <f>IFERROR(VLOOKUP($A1202,'indicadores propios'!$A$4:$I$2026,'indicadores propios'!F$2,FALSE),0)</f>
        <v>0</v>
      </c>
      <c r="F1202" s="3">
        <f>IFERROR(VLOOKUP($A1202,'indicadores propios'!$A$4:$I$2026,'indicadores propios'!G$2,FALSE),0)</f>
        <v>0</v>
      </c>
      <c r="G1202" s="3">
        <f>IFERROR(VLOOKUP($A1202,'indicadores propios'!$A$4:$I$2026,'indicadores propios'!H$2,FALSE),0)</f>
        <v>0</v>
      </c>
      <c r="H1202" s="3">
        <f>IFERROR(VLOOKUP($A1202,'indicadores propios'!$A$4:$I$2026,'indicadores propios'!I$2,FALSE),0)</f>
        <v>0</v>
      </c>
    </row>
    <row r="1203" spans="1:8" x14ac:dyDescent="0.3">
      <c r="A1203" s="5">
        <v>412041</v>
      </c>
      <c r="B1203" s="4" t="s">
        <v>342</v>
      </c>
      <c r="C1203" s="3">
        <f>IFERROR(VLOOKUP($A1203,'indicadores propios'!$A$4:$I$2026,'indicadores propios'!D$2,FALSE),0)</f>
        <v>0</v>
      </c>
      <c r="D1203" s="3">
        <f>IFERROR(VLOOKUP($A1203,'indicadores propios'!$A$4:$I$2026,'indicadores propios'!E$2,FALSE),0)</f>
        <v>0</v>
      </c>
      <c r="E1203" s="3">
        <f>IFERROR(VLOOKUP($A1203,'indicadores propios'!$A$4:$I$2026,'indicadores propios'!F$2,FALSE),0)</f>
        <v>0</v>
      </c>
      <c r="F1203" s="3">
        <f>IFERROR(VLOOKUP($A1203,'indicadores propios'!$A$4:$I$2026,'indicadores propios'!G$2,FALSE),0)</f>
        <v>0</v>
      </c>
      <c r="G1203" s="3">
        <f>IFERROR(VLOOKUP($A1203,'indicadores propios'!$A$4:$I$2026,'indicadores propios'!H$2,FALSE),0)</f>
        <v>0</v>
      </c>
      <c r="H1203" s="3">
        <f>IFERROR(VLOOKUP($A1203,'indicadores propios'!$A$4:$I$2026,'indicadores propios'!I$2,FALSE),0)</f>
        <v>0</v>
      </c>
    </row>
    <row r="1204" spans="1:8" x14ac:dyDescent="0.3">
      <c r="A1204" s="5">
        <v>412042</v>
      </c>
      <c r="B1204" s="4" t="s">
        <v>341</v>
      </c>
      <c r="C1204" s="3">
        <f>IFERROR(VLOOKUP($A1204,'indicadores propios'!$A$4:$I$2026,'indicadores propios'!D$2,FALSE),0)</f>
        <v>0</v>
      </c>
      <c r="D1204" s="3">
        <f>IFERROR(VLOOKUP($A1204,'indicadores propios'!$A$4:$I$2026,'indicadores propios'!E$2,FALSE),0)</f>
        <v>0</v>
      </c>
      <c r="E1204" s="3">
        <f>IFERROR(VLOOKUP($A1204,'indicadores propios'!$A$4:$I$2026,'indicadores propios'!F$2,FALSE),0)</f>
        <v>0</v>
      </c>
      <c r="F1204" s="3">
        <f>IFERROR(VLOOKUP($A1204,'indicadores propios'!$A$4:$I$2026,'indicadores propios'!G$2,FALSE),0)</f>
        <v>0</v>
      </c>
      <c r="G1204" s="3">
        <f>IFERROR(VLOOKUP($A1204,'indicadores propios'!$A$4:$I$2026,'indicadores propios'!H$2,FALSE),0)</f>
        <v>0</v>
      </c>
      <c r="H1204" s="3">
        <f>IFERROR(VLOOKUP($A1204,'indicadores propios'!$A$4:$I$2026,'indicadores propios'!I$2,FALSE),0)</f>
        <v>0</v>
      </c>
    </row>
    <row r="1205" spans="1:8" x14ac:dyDescent="0.3">
      <c r="A1205" s="5">
        <v>412043</v>
      </c>
      <c r="B1205" s="4" t="s">
        <v>770</v>
      </c>
      <c r="C1205" s="3">
        <f>IFERROR(VLOOKUP($A1205,'indicadores propios'!$A$4:$I$2026,'indicadores propios'!D$2,FALSE),0)</f>
        <v>0</v>
      </c>
      <c r="D1205" s="3">
        <f>IFERROR(VLOOKUP($A1205,'indicadores propios'!$A$4:$I$2026,'indicadores propios'!E$2,FALSE),0)</f>
        <v>0</v>
      </c>
      <c r="E1205" s="3">
        <f>IFERROR(VLOOKUP($A1205,'indicadores propios'!$A$4:$I$2026,'indicadores propios'!F$2,FALSE),0)</f>
        <v>0</v>
      </c>
      <c r="F1205" s="3">
        <f>IFERROR(VLOOKUP($A1205,'indicadores propios'!$A$4:$I$2026,'indicadores propios'!G$2,FALSE),0)</f>
        <v>0</v>
      </c>
      <c r="G1205" s="3">
        <f>IFERROR(VLOOKUP($A1205,'indicadores propios'!$A$4:$I$2026,'indicadores propios'!H$2,FALSE),0)</f>
        <v>0</v>
      </c>
      <c r="H1205" s="3">
        <f>IFERROR(VLOOKUP($A1205,'indicadores propios'!$A$4:$I$2026,'indicadores propios'!I$2,FALSE),0)</f>
        <v>0</v>
      </c>
    </row>
    <row r="1206" spans="1:8" x14ac:dyDescent="0.3">
      <c r="A1206" s="5">
        <v>412044</v>
      </c>
      <c r="B1206" s="4" t="s">
        <v>339</v>
      </c>
      <c r="C1206" s="3">
        <f>IFERROR(VLOOKUP($A1206,'indicadores propios'!$A$4:$I$2026,'indicadores propios'!D$2,FALSE),0)</f>
        <v>0</v>
      </c>
      <c r="D1206" s="3">
        <f>IFERROR(VLOOKUP($A1206,'indicadores propios'!$A$4:$I$2026,'indicadores propios'!E$2,FALSE),0)</f>
        <v>0</v>
      </c>
      <c r="E1206" s="3">
        <f>IFERROR(VLOOKUP($A1206,'indicadores propios'!$A$4:$I$2026,'indicadores propios'!F$2,FALSE),0)</f>
        <v>0</v>
      </c>
      <c r="F1206" s="3">
        <f>IFERROR(VLOOKUP($A1206,'indicadores propios'!$A$4:$I$2026,'indicadores propios'!G$2,FALSE),0)</f>
        <v>0</v>
      </c>
      <c r="G1206" s="3">
        <f>IFERROR(VLOOKUP($A1206,'indicadores propios'!$A$4:$I$2026,'indicadores propios'!H$2,FALSE),0)</f>
        <v>0</v>
      </c>
      <c r="H1206" s="3">
        <f>IFERROR(VLOOKUP($A1206,'indicadores propios'!$A$4:$I$2026,'indicadores propios'!I$2,FALSE),0)</f>
        <v>0</v>
      </c>
    </row>
    <row r="1207" spans="1:8" x14ac:dyDescent="0.3">
      <c r="A1207" s="5">
        <v>412045</v>
      </c>
      <c r="B1207" s="4" t="s">
        <v>338</v>
      </c>
      <c r="C1207" s="3">
        <f>IFERROR(VLOOKUP($A1207,'indicadores propios'!$A$4:$I$2026,'indicadores propios'!D$2,FALSE),0)</f>
        <v>0</v>
      </c>
      <c r="D1207" s="3">
        <f>IFERROR(VLOOKUP($A1207,'indicadores propios'!$A$4:$I$2026,'indicadores propios'!E$2,FALSE),0)</f>
        <v>0</v>
      </c>
      <c r="E1207" s="3">
        <f>IFERROR(VLOOKUP($A1207,'indicadores propios'!$A$4:$I$2026,'indicadores propios'!F$2,FALSE),0)</f>
        <v>0</v>
      </c>
      <c r="F1207" s="3">
        <f>IFERROR(VLOOKUP($A1207,'indicadores propios'!$A$4:$I$2026,'indicadores propios'!G$2,FALSE),0)</f>
        <v>0</v>
      </c>
      <c r="G1207" s="3">
        <f>IFERROR(VLOOKUP($A1207,'indicadores propios'!$A$4:$I$2026,'indicadores propios'!H$2,FALSE),0)</f>
        <v>0</v>
      </c>
      <c r="H1207" s="3">
        <f>IFERROR(VLOOKUP($A1207,'indicadores propios'!$A$4:$I$2026,'indicadores propios'!I$2,FALSE),0)</f>
        <v>0</v>
      </c>
    </row>
    <row r="1208" spans="1:8" x14ac:dyDescent="0.3">
      <c r="A1208" s="5">
        <v>412046</v>
      </c>
      <c r="B1208" s="4" t="s">
        <v>337</v>
      </c>
      <c r="C1208" s="3">
        <f>IFERROR(VLOOKUP($A1208,'indicadores propios'!$A$4:$I$2026,'indicadores propios'!D$2,FALSE),0)</f>
        <v>0</v>
      </c>
      <c r="D1208" s="3">
        <f>IFERROR(VLOOKUP($A1208,'indicadores propios'!$A$4:$I$2026,'indicadores propios'!E$2,FALSE),0)</f>
        <v>0</v>
      </c>
      <c r="E1208" s="3">
        <f>IFERROR(VLOOKUP($A1208,'indicadores propios'!$A$4:$I$2026,'indicadores propios'!F$2,FALSE),0)</f>
        <v>0</v>
      </c>
      <c r="F1208" s="3">
        <f>IFERROR(VLOOKUP($A1208,'indicadores propios'!$A$4:$I$2026,'indicadores propios'!G$2,FALSE),0)</f>
        <v>0</v>
      </c>
      <c r="G1208" s="3">
        <f>IFERROR(VLOOKUP($A1208,'indicadores propios'!$A$4:$I$2026,'indicadores propios'!H$2,FALSE),0)</f>
        <v>0</v>
      </c>
      <c r="H1208" s="3">
        <f>IFERROR(VLOOKUP($A1208,'indicadores propios'!$A$4:$I$2026,'indicadores propios'!I$2,FALSE),0)</f>
        <v>0</v>
      </c>
    </row>
    <row r="1209" spans="1:8" x14ac:dyDescent="0.3">
      <c r="A1209" s="5">
        <v>412047</v>
      </c>
      <c r="B1209" s="4" t="s">
        <v>336</v>
      </c>
      <c r="C1209" s="3">
        <f>IFERROR(VLOOKUP($A1209,'indicadores propios'!$A$4:$I$2026,'indicadores propios'!D$2,FALSE),0)</f>
        <v>0</v>
      </c>
      <c r="D1209" s="3">
        <f>IFERROR(VLOOKUP($A1209,'indicadores propios'!$A$4:$I$2026,'indicadores propios'!E$2,FALSE),0)</f>
        <v>0</v>
      </c>
      <c r="E1209" s="3">
        <f>IFERROR(VLOOKUP($A1209,'indicadores propios'!$A$4:$I$2026,'indicadores propios'!F$2,FALSE),0)</f>
        <v>0</v>
      </c>
      <c r="F1209" s="3">
        <f>IFERROR(VLOOKUP($A1209,'indicadores propios'!$A$4:$I$2026,'indicadores propios'!G$2,FALSE),0)</f>
        <v>0</v>
      </c>
      <c r="G1209" s="3">
        <f>IFERROR(VLOOKUP($A1209,'indicadores propios'!$A$4:$I$2026,'indicadores propios'!H$2,FALSE),0)</f>
        <v>0</v>
      </c>
      <c r="H1209" s="3">
        <f>IFERROR(VLOOKUP($A1209,'indicadores propios'!$A$4:$I$2026,'indicadores propios'!I$2,FALSE),0)</f>
        <v>0</v>
      </c>
    </row>
    <row r="1210" spans="1:8" x14ac:dyDescent="0.3">
      <c r="A1210" s="5">
        <v>412048</v>
      </c>
      <c r="B1210" s="4" t="s">
        <v>335</v>
      </c>
      <c r="C1210" s="3">
        <f>IFERROR(VLOOKUP($A1210,'indicadores propios'!$A$4:$I$2026,'indicadores propios'!D$2,FALSE),0)</f>
        <v>0</v>
      </c>
      <c r="D1210" s="3">
        <f>IFERROR(VLOOKUP($A1210,'indicadores propios'!$A$4:$I$2026,'indicadores propios'!E$2,FALSE),0)</f>
        <v>0</v>
      </c>
      <c r="E1210" s="3">
        <f>IFERROR(VLOOKUP($A1210,'indicadores propios'!$A$4:$I$2026,'indicadores propios'!F$2,FALSE),0)</f>
        <v>0</v>
      </c>
      <c r="F1210" s="3">
        <f>IFERROR(VLOOKUP($A1210,'indicadores propios'!$A$4:$I$2026,'indicadores propios'!G$2,FALSE),0)</f>
        <v>0</v>
      </c>
      <c r="G1210" s="3">
        <f>IFERROR(VLOOKUP($A1210,'indicadores propios'!$A$4:$I$2026,'indicadores propios'!H$2,FALSE),0)</f>
        <v>0</v>
      </c>
      <c r="H1210" s="3">
        <f>IFERROR(VLOOKUP($A1210,'indicadores propios'!$A$4:$I$2026,'indicadores propios'!I$2,FALSE),0)</f>
        <v>0</v>
      </c>
    </row>
    <row r="1211" spans="1:8" x14ac:dyDescent="0.3">
      <c r="A1211" s="5">
        <v>412049</v>
      </c>
      <c r="B1211" s="4" t="s">
        <v>334</v>
      </c>
      <c r="C1211" s="3">
        <f>IFERROR(VLOOKUP($A1211,'indicadores propios'!$A$4:$I$2026,'indicadores propios'!D$2,FALSE),0)</f>
        <v>0</v>
      </c>
      <c r="D1211" s="3">
        <f>IFERROR(VLOOKUP($A1211,'indicadores propios'!$A$4:$I$2026,'indicadores propios'!E$2,FALSE),0)</f>
        <v>0</v>
      </c>
      <c r="E1211" s="3">
        <f>IFERROR(VLOOKUP($A1211,'indicadores propios'!$A$4:$I$2026,'indicadores propios'!F$2,FALSE),0)</f>
        <v>0</v>
      </c>
      <c r="F1211" s="3">
        <f>IFERROR(VLOOKUP($A1211,'indicadores propios'!$A$4:$I$2026,'indicadores propios'!G$2,FALSE),0)</f>
        <v>0</v>
      </c>
      <c r="G1211" s="3">
        <f>IFERROR(VLOOKUP($A1211,'indicadores propios'!$A$4:$I$2026,'indicadores propios'!H$2,FALSE),0)</f>
        <v>0</v>
      </c>
      <c r="H1211" s="3">
        <f>IFERROR(VLOOKUP($A1211,'indicadores propios'!$A$4:$I$2026,'indicadores propios'!I$2,FALSE),0)</f>
        <v>0</v>
      </c>
    </row>
    <row r="1212" spans="1:8" x14ac:dyDescent="0.3">
      <c r="A1212" s="5">
        <v>412050</v>
      </c>
      <c r="B1212" s="4" t="s">
        <v>333</v>
      </c>
      <c r="C1212" s="3">
        <f>IFERROR(VLOOKUP($A1212,'indicadores propios'!$A$4:$I$2026,'indicadores propios'!D$2,FALSE),0)</f>
        <v>0</v>
      </c>
      <c r="D1212" s="3">
        <f>IFERROR(VLOOKUP($A1212,'indicadores propios'!$A$4:$I$2026,'indicadores propios'!E$2,FALSE),0)</f>
        <v>0</v>
      </c>
      <c r="E1212" s="3">
        <f>IFERROR(VLOOKUP($A1212,'indicadores propios'!$A$4:$I$2026,'indicadores propios'!F$2,FALSE),0)</f>
        <v>0</v>
      </c>
      <c r="F1212" s="3">
        <f>IFERROR(VLOOKUP($A1212,'indicadores propios'!$A$4:$I$2026,'indicadores propios'!G$2,FALSE),0)</f>
        <v>0</v>
      </c>
      <c r="G1212" s="3">
        <f>IFERROR(VLOOKUP($A1212,'indicadores propios'!$A$4:$I$2026,'indicadores propios'!H$2,FALSE),0)</f>
        <v>0</v>
      </c>
      <c r="H1212" s="3">
        <f>IFERROR(VLOOKUP($A1212,'indicadores propios'!$A$4:$I$2026,'indicadores propios'!I$2,FALSE),0)</f>
        <v>0</v>
      </c>
    </row>
    <row r="1213" spans="1:8" x14ac:dyDescent="0.3">
      <c r="A1213" s="5">
        <v>412051</v>
      </c>
      <c r="B1213" s="4" t="s">
        <v>332</v>
      </c>
      <c r="C1213" s="3">
        <f>IFERROR(VLOOKUP($A1213,'indicadores propios'!$A$4:$I$2026,'indicadores propios'!D$2,FALSE),0)</f>
        <v>0</v>
      </c>
      <c r="D1213" s="3">
        <f>IFERROR(VLOOKUP($A1213,'indicadores propios'!$A$4:$I$2026,'indicadores propios'!E$2,FALSE),0)</f>
        <v>0</v>
      </c>
      <c r="E1213" s="3">
        <f>IFERROR(VLOOKUP($A1213,'indicadores propios'!$A$4:$I$2026,'indicadores propios'!F$2,FALSE),0)</f>
        <v>0</v>
      </c>
      <c r="F1213" s="3">
        <f>IFERROR(VLOOKUP($A1213,'indicadores propios'!$A$4:$I$2026,'indicadores propios'!G$2,FALSE),0)</f>
        <v>0</v>
      </c>
      <c r="G1213" s="3">
        <f>IFERROR(VLOOKUP($A1213,'indicadores propios'!$A$4:$I$2026,'indicadores propios'!H$2,FALSE),0)</f>
        <v>0</v>
      </c>
      <c r="H1213" s="3">
        <f>IFERROR(VLOOKUP($A1213,'indicadores propios'!$A$4:$I$2026,'indicadores propios'!I$2,FALSE),0)</f>
        <v>0</v>
      </c>
    </row>
    <row r="1214" spans="1:8" x14ac:dyDescent="0.3">
      <c r="A1214" s="5">
        <v>412052</v>
      </c>
      <c r="B1214" s="4" t="s">
        <v>331</v>
      </c>
      <c r="C1214" s="3">
        <f>IFERROR(VLOOKUP($A1214,'indicadores propios'!$A$4:$I$2026,'indicadores propios'!D$2,FALSE),0)</f>
        <v>0</v>
      </c>
      <c r="D1214" s="3">
        <f>IFERROR(VLOOKUP($A1214,'indicadores propios'!$A$4:$I$2026,'indicadores propios'!E$2,FALSE),0)</f>
        <v>0</v>
      </c>
      <c r="E1214" s="3">
        <f>IFERROR(VLOOKUP($A1214,'indicadores propios'!$A$4:$I$2026,'indicadores propios'!F$2,FALSE),0)</f>
        <v>0</v>
      </c>
      <c r="F1214" s="3">
        <f>IFERROR(VLOOKUP($A1214,'indicadores propios'!$A$4:$I$2026,'indicadores propios'!G$2,FALSE),0)</f>
        <v>0</v>
      </c>
      <c r="G1214" s="3">
        <f>IFERROR(VLOOKUP($A1214,'indicadores propios'!$A$4:$I$2026,'indicadores propios'!H$2,FALSE),0)</f>
        <v>0</v>
      </c>
      <c r="H1214" s="3">
        <f>IFERROR(VLOOKUP($A1214,'indicadores propios'!$A$4:$I$2026,'indicadores propios'!I$2,FALSE),0)</f>
        <v>0</v>
      </c>
    </row>
    <row r="1215" spans="1:8" x14ac:dyDescent="0.3">
      <c r="A1215" s="5">
        <v>412053</v>
      </c>
      <c r="B1215" s="4" t="s">
        <v>330</v>
      </c>
      <c r="C1215" s="3">
        <f>IFERROR(VLOOKUP($A1215,'indicadores propios'!$A$4:$I$2026,'indicadores propios'!D$2,FALSE),0)</f>
        <v>0</v>
      </c>
      <c r="D1215" s="3">
        <f>IFERROR(VLOOKUP($A1215,'indicadores propios'!$A$4:$I$2026,'indicadores propios'!E$2,FALSE),0)</f>
        <v>0</v>
      </c>
      <c r="E1215" s="3">
        <f>IFERROR(VLOOKUP($A1215,'indicadores propios'!$A$4:$I$2026,'indicadores propios'!F$2,FALSE),0)</f>
        <v>0</v>
      </c>
      <c r="F1215" s="3">
        <f>IFERROR(VLOOKUP($A1215,'indicadores propios'!$A$4:$I$2026,'indicadores propios'!G$2,FALSE),0)</f>
        <v>0</v>
      </c>
      <c r="G1215" s="3">
        <f>IFERROR(VLOOKUP($A1215,'indicadores propios'!$A$4:$I$2026,'indicadores propios'!H$2,FALSE),0)</f>
        <v>0</v>
      </c>
      <c r="H1215" s="3">
        <f>IFERROR(VLOOKUP($A1215,'indicadores propios'!$A$4:$I$2026,'indicadores propios'!I$2,FALSE),0)</f>
        <v>0</v>
      </c>
    </row>
    <row r="1216" spans="1:8" x14ac:dyDescent="0.3">
      <c r="A1216" s="5">
        <v>412054</v>
      </c>
      <c r="B1216" s="4" t="s">
        <v>329</v>
      </c>
      <c r="C1216" s="3">
        <f>IFERROR(VLOOKUP($A1216,'indicadores propios'!$A$4:$I$2026,'indicadores propios'!D$2,FALSE),0)</f>
        <v>0</v>
      </c>
      <c r="D1216" s="3">
        <f>IFERROR(VLOOKUP($A1216,'indicadores propios'!$A$4:$I$2026,'indicadores propios'!E$2,FALSE),0)</f>
        <v>0</v>
      </c>
      <c r="E1216" s="3">
        <f>IFERROR(VLOOKUP($A1216,'indicadores propios'!$A$4:$I$2026,'indicadores propios'!F$2,FALSE),0)</f>
        <v>0</v>
      </c>
      <c r="F1216" s="3">
        <f>IFERROR(VLOOKUP($A1216,'indicadores propios'!$A$4:$I$2026,'indicadores propios'!G$2,FALSE),0)</f>
        <v>0</v>
      </c>
      <c r="G1216" s="3">
        <f>IFERROR(VLOOKUP($A1216,'indicadores propios'!$A$4:$I$2026,'indicadores propios'!H$2,FALSE),0)</f>
        <v>0</v>
      </c>
      <c r="H1216" s="3">
        <f>IFERROR(VLOOKUP($A1216,'indicadores propios'!$A$4:$I$2026,'indicadores propios'!I$2,FALSE),0)</f>
        <v>0</v>
      </c>
    </row>
    <row r="1217" spans="1:8" x14ac:dyDescent="0.3">
      <c r="A1217" s="5">
        <v>412055</v>
      </c>
      <c r="B1217" s="4" t="s">
        <v>328</v>
      </c>
      <c r="C1217" s="3">
        <f>IFERROR(VLOOKUP($A1217,'indicadores propios'!$A$4:$I$2026,'indicadores propios'!D$2,FALSE),0)</f>
        <v>0</v>
      </c>
      <c r="D1217" s="3">
        <f>IFERROR(VLOOKUP($A1217,'indicadores propios'!$A$4:$I$2026,'indicadores propios'!E$2,FALSE),0)</f>
        <v>0</v>
      </c>
      <c r="E1217" s="3">
        <f>IFERROR(VLOOKUP($A1217,'indicadores propios'!$A$4:$I$2026,'indicadores propios'!F$2,FALSE),0)</f>
        <v>0</v>
      </c>
      <c r="F1217" s="3">
        <f>IFERROR(VLOOKUP($A1217,'indicadores propios'!$A$4:$I$2026,'indicadores propios'!G$2,FALSE),0)</f>
        <v>0</v>
      </c>
      <c r="G1217" s="3">
        <f>IFERROR(VLOOKUP($A1217,'indicadores propios'!$A$4:$I$2026,'indicadores propios'!H$2,FALSE),0)</f>
        <v>0</v>
      </c>
      <c r="H1217" s="3">
        <f>IFERROR(VLOOKUP($A1217,'indicadores propios'!$A$4:$I$2026,'indicadores propios'!I$2,FALSE),0)</f>
        <v>0</v>
      </c>
    </row>
    <row r="1218" spans="1:8" x14ac:dyDescent="0.3">
      <c r="A1218" s="5">
        <v>412056</v>
      </c>
      <c r="B1218" s="4" t="s">
        <v>327</v>
      </c>
      <c r="C1218" s="3">
        <f>IFERROR(VLOOKUP($A1218,'indicadores propios'!$A$4:$I$2026,'indicadores propios'!D$2,FALSE),0)</f>
        <v>0</v>
      </c>
      <c r="D1218" s="3">
        <f>IFERROR(VLOOKUP($A1218,'indicadores propios'!$A$4:$I$2026,'indicadores propios'!E$2,FALSE),0)</f>
        <v>0</v>
      </c>
      <c r="E1218" s="3">
        <f>IFERROR(VLOOKUP($A1218,'indicadores propios'!$A$4:$I$2026,'indicadores propios'!F$2,FALSE),0)</f>
        <v>0</v>
      </c>
      <c r="F1218" s="3">
        <f>IFERROR(VLOOKUP($A1218,'indicadores propios'!$A$4:$I$2026,'indicadores propios'!G$2,FALSE),0)</f>
        <v>0</v>
      </c>
      <c r="G1218" s="3">
        <f>IFERROR(VLOOKUP($A1218,'indicadores propios'!$A$4:$I$2026,'indicadores propios'!H$2,FALSE),0)</f>
        <v>0</v>
      </c>
      <c r="H1218" s="3">
        <f>IFERROR(VLOOKUP($A1218,'indicadores propios'!$A$4:$I$2026,'indicadores propios'!I$2,FALSE),0)</f>
        <v>0</v>
      </c>
    </row>
    <row r="1219" spans="1:8" x14ac:dyDescent="0.3">
      <c r="A1219" s="5">
        <v>412057</v>
      </c>
      <c r="B1219" s="4" t="s">
        <v>326</v>
      </c>
      <c r="C1219" s="3">
        <f>IFERROR(VLOOKUP($A1219,'indicadores propios'!$A$4:$I$2026,'indicadores propios'!D$2,FALSE),0)</f>
        <v>0</v>
      </c>
      <c r="D1219" s="3">
        <f>IFERROR(VLOOKUP($A1219,'indicadores propios'!$A$4:$I$2026,'indicadores propios'!E$2,FALSE),0)</f>
        <v>0</v>
      </c>
      <c r="E1219" s="3">
        <f>IFERROR(VLOOKUP($A1219,'indicadores propios'!$A$4:$I$2026,'indicadores propios'!F$2,FALSE),0)</f>
        <v>0</v>
      </c>
      <c r="F1219" s="3">
        <f>IFERROR(VLOOKUP($A1219,'indicadores propios'!$A$4:$I$2026,'indicadores propios'!G$2,FALSE),0)</f>
        <v>0</v>
      </c>
      <c r="G1219" s="3">
        <f>IFERROR(VLOOKUP($A1219,'indicadores propios'!$A$4:$I$2026,'indicadores propios'!H$2,FALSE),0)</f>
        <v>0</v>
      </c>
      <c r="H1219" s="3">
        <f>IFERROR(VLOOKUP($A1219,'indicadores propios'!$A$4:$I$2026,'indicadores propios'!I$2,FALSE),0)</f>
        <v>0</v>
      </c>
    </row>
    <row r="1220" spans="1:8" x14ac:dyDescent="0.3">
      <c r="A1220" s="5">
        <v>412058</v>
      </c>
      <c r="B1220" s="4" t="s">
        <v>325</v>
      </c>
      <c r="C1220" s="3">
        <f>IFERROR(VLOOKUP($A1220,'indicadores propios'!$A$4:$I$2026,'indicadores propios'!D$2,FALSE),0)</f>
        <v>0</v>
      </c>
      <c r="D1220" s="3">
        <f>IFERROR(VLOOKUP($A1220,'indicadores propios'!$A$4:$I$2026,'indicadores propios'!E$2,FALSE),0)</f>
        <v>0</v>
      </c>
      <c r="E1220" s="3">
        <f>IFERROR(VLOOKUP($A1220,'indicadores propios'!$A$4:$I$2026,'indicadores propios'!F$2,FALSE),0)</f>
        <v>0</v>
      </c>
      <c r="F1220" s="3">
        <f>IFERROR(VLOOKUP($A1220,'indicadores propios'!$A$4:$I$2026,'indicadores propios'!G$2,FALSE),0)</f>
        <v>0</v>
      </c>
      <c r="G1220" s="3">
        <f>IFERROR(VLOOKUP($A1220,'indicadores propios'!$A$4:$I$2026,'indicadores propios'!H$2,FALSE),0)</f>
        <v>0</v>
      </c>
      <c r="H1220" s="3">
        <f>IFERROR(VLOOKUP($A1220,'indicadores propios'!$A$4:$I$2026,'indicadores propios'!I$2,FALSE),0)</f>
        <v>0</v>
      </c>
    </row>
    <row r="1221" spans="1:8" x14ac:dyDescent="0.3">
      <c r="A1221" s="5">
        <v>412059</v>
      </c>
      <c r="B1221" s="4" t="s">
        <v>324</v>
      </c>
      <c r="C1221" s="3">
        <f>IFERROR(VLOOKUP($A1221,'indicadores propios'!$A$4:$I$2026,'indicadores propios'!D$2,FALSE),0)</f>
        <v>0</v>
      </c>
      <c r="D1221" s="3">
        <f>IFERROR(VLOOKUP($A1221,'indicadores propios'!$A$4:$I$2026,'indicadores propios'!E$2,FALSE),0)</f>
        <v>0</v>
      </c>
      <c r="E1221" s="3">
        <f>IFERROR(VLOOKUP($A1221,'indicadores propios'!$A$4:$I$2026,'indicadores propios'!F$2,FALSE),0)</f>
        <v>0</v>
      </c>
      <c r="F1221" s="3">
        <f>IFERROR(VLOOKUP($A1221,'indicadores propios'!$A$4:$I$2026,'indicadores propios'!G$2,FALSE),0)</f>
        <v>0</v>
      </c>
      <c r="G1221" s="3">
        <f>IFERROR(VLOOKUP($A1221,'indicadores propios'!$A$4:$I$2026,'indicadores propios'!H$2,FALSE),0)</f>
        <v>0</v>
      </c>
      <c r="H1221" s="3">
        <f>IFERROR(VLOOKUP($A1221,'indicadores propios'!$A$4:$I$2026,'indicadores propios'!I$2,FALSE),0)</f>
        <v>0</v>
      </c>
    </row>
    <row r="1222" spans="1:8" x14ac:dyDescent="0.3">
      <c r="A1222" s="5">
        <v>412060</v>
      </c>
      <c r="B1222" s="4" t="s">
        <v>323</v>
      </c>
      <c r="C1222" s="3">
        <f>IFERROR(VLOOKUP($A1222,'indicadores propios'!$A$4:$I$2026,'indicadores propios'!D$2,FALSE),0)</f>
        <v>0</v>
      </c>
      <c r="D1222" s="3">
        <f>IFERROR(VLOOKUP($A1222,'indicadores propios'!$A$4:$I$2026,'indicadores propios'!E$2,FALSE),0)</f>
        <v>0</v>
      </c>
      <c r="E1222" s="3">
        <f>IFERROR(VLOOKUP($A1222,'indicadores propios'!$A$4:$I$2026,'indicadores propios'!F$2,FALSE),0)</f>
        <v>0</v>
      </c>
      <c r="F1222" s="3">
        <f>IFERROR(VLOOKUP($A1222,'indicadores propios'!$A$4:$I$2026,'indicadores propios'!G$2,FALSE),0)</f>
        <v>0</v>
      </c>
      <c r="G1222" s="3">
        <f>IFERROR(VLOOKUP($A1222,'indicadores propios'!$A$4:$I$2026,'indicadores propios'!H$2,FALSE),0)</f>
        <v>0</v>
      </c>
      <c r="H1222" s="3">
        <f>IFERROR(VLOOKUP($A1222,'indicadores propios'!$A$4:$I$2026,'indicadores propios'!I$2,FALSE),0)</f>
        <v>0</v>
      </c>
    </row>
    <row r="1223" spans="1:8" x14ac:dyDescent="0.3">
      <c r="A1223" s="5">
        <v>412061</v>
      </c>
      <c r="B1223" s="4" t="s">
        <v>322</v>
      </c>
      <c r="C1223" s="3">
        <f>IFERROR(VLOOKUP($A1223,'indicadores propios'!$A$4:$I$2026,'indicadores propios'!D$2,FALSE),0)</f>
        <v>0</v>
      </c>
      <c r="D1223" s="3">
        <f>IFERROR(VLOOKUP($A1223,'indicadores propios'!$A$4:$I$2026,'indicadores propios'!E$2,FALSE),0)</f>
        <v>0</v>
      </c>
      <c r="E1223" s="3">
        <f>IFERROR(VLOOKUP($A1223,'indicadores propios'!$A$4:$I$2026,'indicadores propios'!F$2,FALSE),0)</f>
        <v>0</v>
      </c>
      <c r="F1223" s="3">
        <f>IFERROR(VLOOKUP($A1223,'indicadores propios'!$A$4:$I$2026,'indicadores propios'!G$2,FALSE),0)</f>
        <v>0</v>
      </c>
      <c r="G1223" s="3">
        <f>IFERROR(VLOOKUP($A1223,'indicadores propios'!$A$4:$I$2026,'indicadores propios'!H$2,FALSE),0)</f>
        <v>0</v>
      </c>
      <c r="H1223" s="3">
        <f>IFERROR(VLOOKUP($A1223,'indicadores propios'!$A$4:$I$2026,'indicadores propios'!I$2,FALSE),0)</f>
        <v>0</v>
      </c>
    </row>
    <row r="1224" spans="1:8" x14ac:dyDescent="0.3">
      <c r="A1224" s="5">
        <v>412062</v>
      </c>
      <c r="B1224" s="4" t="s">
        <v>321</v>
      </c>
      <c r="C1224" s="3">
        <f>IFERROR(VLOOKUP($A1224,'indicadores propios'!$A$4:$I$2026,'indicadores propios'!D$2,FALSE),0)</f>
        <v>0</v>
      </c>
      <c r="D1224" s="3">
        <f>IFERROR(VLOOKUP($A1224,'indicadores propios'!$A$4:$I$2026,'indicadores propios'!E$2,FALSE),0)</f>
        <v>0</v>
      </c>
      <c r="E1224" s="3">
        <f>IFERROR(VLOOKUP($A1224,'indicadores propios'!$A$4:$I$2026,'indicadores propios'!F$2,FALSE),0)</f>
        <v>0</v>
      </c>
      <c r="F1224" s="3">
        <f>IFERROR(VLOOKUP($A1224,'indicadores propios'!$A$4:$I$2026,'indicadores propios'!G$2,FALSE),0)</f>
        <v>0</v>
      </c>
      <c r="G1224" s="3">
        <f>IFERROR(VLOOKUP($A1224,'indicadores propios'!$A$4:$I$2026,'indicadores propios'!H$2,FALSE),0)</f>
        <v>0</v>
      </c>
      <c r="H1224" s="3">
        <f>IFERROR(VLOOKUP($A1224,'indicadores propios'!$A$4:$I$2026,'indicadores propios'!I$2,FALSE),0)</f>
        <v>0</v>
      </c>
    </row>
    <row r="1225" spans="1:8" x14ac:dyDescent="0.3">
      <c r="A1225" s="5">
        <v>412063</v>
      </c>
      <c r="B1225" s="4" t="s">
        <v>320</v>
      </c>
      <c r="C1225" s="3">
        <f>IFERROR(VLOOKUP($A1225,'indicadores propios'!$A$4:$I$2026,'indicadores propios'!D$2,FALSE),0)</f>
        <v>0</v>
      </c>
      <c r="D1225" s="3">
        <f>IFERROR(VLOOKUP($A1225,'indicadores propios'!$A$4:$I$2026,'indicadores propios'!E$2,FALSE),0)</f>
        <v>0</v>
      </c>
      <c r="E1225" s="3">
        <f>IFERROR(VLOOKUP($A1225,'indicadores propios'!$A$4:$I$2026,'indicadores propios'!F$2,FALSE),0)</f>
        <v>0</v>
      </c>
      <c r="F1225" s="3">
        <f>IFERROR(VLOOKUP($A1225,'indicadores propios'!$A$4:$I$2026,'indicadores propios'!G$2,FALSE),0)</f>
        <v>0</v>
      </c>
      <c r="G1225" s="3">
        <f>IFERROR(VLOOKUP($A1225,'indicadores propios'!$A$4:$I$2026,'indicadores propios'!H$2,FALSE),0)</f>
        <v>0</v>
      </c>
      <c r="H1225" s="3">
        <f>IFERROR(VLOOKUP($A1225,'indicadores propios'!$A$4:$I$2026,'indicadores propios'!I$2,FALSE),0)</f>
        <v>0</v>
      </c>
    </row>
    <row r="1226" spans="1:8" x14ac:dyDescent="0.3">
      <c r="A1226" s="5">
        <v>412064</v>
      </c>
      <c r="B1226" s="4" t="s">
        <v>319</v>
      </c>
      <c r="C1226" s="3">
        <f>IFERROR(VLOOKUP($A1226,'indicadores propios'!$A$4:$I$2026,'indicadores propios'!D$2,FALSE),0)</f>
        <v>0</v>
      </c>
      <c r="D1226" s="3">
        <f>IFERROR(VLOOKUP($A1226,'indicadores propios'!$A$4:$I$2026,'indicadores propios'!E$2,FALSE),0)</f>
        <v>0</v>
      </c>
      <c r="E1226" s="3">
        <f>IFERROR(VLOOKUP($A1226,'indicadores propios'!$A$4:$I$2026,'indicadores propios'!F$2,FALSE),0)</f>
        <v>0</v>
      </c>
      <c r="F1226" s="3">
        <f>IFERROR(VLOOKUP($A1226,'indicadores propios'!$A$4:$I$2026,'indicadores propios'!G$2,FALSE),0)</f>
        <v>0</v>
      </c>
      <c r="G1226" s="3">
        <f>IFERROR(VLOOKUP($A1226,'indicadores propios'!$A$4:$I$2026,'indicadores propios'!H$2,FALSE),0)</f>
        <v>0</v>
      </c>
      <c r="H1226" s="3">
        <f>IFERROR(VLOOKUP($A1226,'indicadores propios'!$A$4:$I$2026,'indicadores propios'!I$2,FALSE),0)</f>
        <v>0</v>
      </c>
    </row>
    <row r="1227" spans="1:8" x14ac:dyDescent="0.3">
      <c r="A1227" s="5">
        <v>412065</v>
      </c>
      <c r="B1227" s="4" t="s">
        <v>318</v>
      </c>
      <c r="C1227" s="3">
        <f>IFERROR(VLOOKUP($A1227,'indicadores propios'!$A$4:$I$2026,'indicadores propios'!D$2,FALSE),0)</f>
        <v>0</v>
      </c>
      <c r="D1227" s="3">
        <f>IFERROR(VLOOKUP($A1227,'indicadores propios'!$A$4:$I$2026,'indicadores propios'!E$2,FALSE),0)</f>
        <v>0</v>
      </c>
      <c r="E1227" s="3">
        <f>IFERROR(VLOOKUP($A1227,'indicadores propios'!$A$4:$I$2026,'indicadores propios'!F$2,FALSE),0)</f>
        <v>0</v>
      </c>
      <c r="F1227" s="3">
        <f>IFERROR(VLOOKUP($A1227,'indicadores propios'!$A$4:$I$2026,'indicadores propios'!G$2,FALSE),0)</f>
        <v>0</v>
      </c>
      <c r="G1227" s="3">
        <f>IFERROR(VLOOKUP($A1227,'indicadores propios'!$A$4:$I$2026,'indicadores propios'!H$2,FALSE),0)</f>
        <v>0</v>
      </c>
      <c r="H1227" s="3">
        <f>IFERROR(VLOOKUP($A1227,'indicadores propios'!$A$4:$I$2026,'indicadores propios'!I$2,FALSE),0)</f>
        <v>0</v>
      </c>
    </row>
    <row r="1228" spans="1:8" x14ac:dyDescent="0.3">
      <c r="A1228" s="5">
        <v>412066</v>
      </c>
      <c r="B1228" s="4" t="s">
        <v>317</v>
      </c>
      <c r="C1228" s="3">
        <f>IFERROR(VLOOKUP($A1228,'indicadores propios'!$A$4:$I$2026,'indicadores propios'!D$2,FALSE),0)</f>
        <v>0</v>
      </c>
      <c r="D1228" s="3">
        <f>IFERROR(VLOOKUP($A1228,'indicadores propios'!$A$4:$I$2026,'indicadores propios'!E$2,FALSE),0)</f>
        <v>0</v>
      </c>
      <c r="E1228" s="3">
        <f>IFERROR(VLOOKUP($A1228,'indicadores propios'!$A$4:$I$2026,'indicadores propios'!F$2,FALSE),0)</f>
        <v>0</v>
      </c>
      <c r="F1228" s="3">
        <f>IFERROR(VLOOKUP($A1228,'indicadores propios'!$A$4:$I$2026,'indicadores propios'!G$2,FALSE),0)</f>
        <v>0</v>
      </c>
      <c r="G1228" s="3">
        <f>IFERROR(VLOOKUP($A1228,'indicadores propios'!$A$4:$I$2026,'indicadores propios'!H$2,FALSE),0)</f>
        <v>0</v>
      </c>
      <c r="H1228" s="3">
        <f>IFERROR(VLOOKUP($A1228,'indicadores propios'!$A$4:$I$2026,'indicadores propios'!I$2,FALSE),0)</f>
        <v>0</v>
      </c>
    </row>
    <row r="1229" spans="1:8" x14ac:dyDescent="0.3">
      <c r="A1229" s="5">
        <v>412067</v>
      </c>
      <c r="B1229" s="4" t="s">
        <v>316</v>
      </c>
      <c r="C1229" s="3">
        <f>IFERROR(VLOOKUP($A1229,'indicadores propios'!$A$4:$I$2026,'indicadores propios'!D$2,FALSE),0)</f>
        <v>0</v>
      </c>
      <c r="D1229" s="3">
        <f>IFERROR(VLOOKUP($A1229,'indicadores propios'!$A$4:$I$2026,'indicadores propios'!E$2,FALSE),0)</f>
        <v>0</v>
      </c>
      <c r="E1229" s="3">
        <f>IFERROR(VLOOKUP($A1229,'indicadores propios'!$A$4:$I$2026,'indicadores propios'!F$2,FALSE),0)</f>
        <v>0</v>
      </c>
      <c r="F1229" s="3">
        <f>IFERROR(VLOOKUP($A1229,'indicadores propios'!$A$4:$I$2026,'indicadores propios'!G$2,FALSE),0)</f>
        <v>0</v>
      </c>
      <c r="G1229" s="3">
        <f>IFERROR(VLOOKUP($A1229,'indicadores propios'!$A$4:$I$2026,'indicadores propios'!H$2,FALSE),0)</f>
        <v>0</v>
      </c>
      <c r="H1229" s="3">
        <f>IFERROR(VLOOKUP($A1229,'indicadores propios'!$A$4:$I$2026,'indicadores propios'!I$2,FALSE),0)</f>
        <v>0</v>
      </c>
    </row>
    <row r="1230" spans="1:8" x14ac:dyDescent="0.3">
      <c r="A1230" s="5">
        <v>412068</v>
      </c>
      <c r="B1230" s="4" t="s">
        <v>315</v>
      </c>
      <c r="C1230" s="3">
        <f>IFERROR(VLOOKUP($A1230,'indicadores propios'!$A$4:$I$2026,'indicadores propios'!D$2,FALSE),0)</f>
        <v>0</v>
      </c>
      <c r="D1230" s="3">
        <f>IFERROR(VLOOKUP($A1230,'indicadores propios'!$A$4:$I$2026,'indicadores propios'!E$2,FALSE),0)</f>
        <v>0</v>
      </c>
      <c r="E1230" s="3">
        <f>IFERROR(VLOOKUP($A1230,'indicadores propios'!$A$4:$I$2026,'indicadores propios'!F$2,FALSE),0)</f>
        <v>0</v>
      </c>
      <c r="F1230" s="3">
        <f>IFERROR(VLOOKUP($A1230,'indicadores propios'!$A$4:$I$2026,'indicadores propios'!G$2,FALSE),0)</f>
        <v>0</v>
      </c>
      <c r="G1230" s="3">
        <f>IFERROR(VLOOKUP($A1230,'indicadores propios'!$A$4:$I$2026,'indicadores propios'!H$2,FALSE),0)</f>
        <v>0</v>
      </c>
      <c r="H1230" s="3">
        <f>IFERROR(VLOOKUP($A1230,'indicadores propios'!$A$4:$I$2026,'indicadores propios'!I$2,FALSE),0)</f>
        <v>0</v>
      </c>
    </row>
    <row r="1231" spans="1:8" x14ac:dyDescent="0.3">
      <c r="A1231" s="5">
        <v>412069</v>
      </c>
      <c r="B1231" s="4" t="s">
        <v>314</v>
      </c>
      <c r="C1231" s="3">
        <f>IFERROR(VLOOKUP($A1231,'indicadores propios'!$A$4:$I$2026,'indicadores propios'!D$2,FALSE),0)</f>
        <v>0</v>
      </c>
      <c r="D1231" s="3">
        <f>IFERROR(VLOOKUP($A1231,'indicadores propios'!$A$4:$I$2026,'indicadores propios'!E$2,FALSE),0)</f>
        <v>0</v>
      </c>
      <c r="E1231" s="3">
        <f>IFERROR(VLOOKUP($A1231,'indicadores propios'!$A$4:$I$2026,'indicadores propios'!F$2,FALSE),0)</f>
        <v>0</v>
      </c>
      <c r="F1231" s="3">
        <f>IFERROR(VLOOKUP($A1231,'indicadores propios'!$A$4:$I$2026,'indicadores propios'!G$2,FALSE),0)</f>
        <v>0</v>
      </c>
      <c r="G1231" s="3">
        <f>IFERROR(VLOOKUP($A1231,'indicadores propios'!$A$4:$I$2026,'indicadores propios'!H$2,FALSE),0)</f>
        <v>0</v>
      </c>
      <c r="H1231" s="3">
        <f>IFERROR(VLOOKUP($A1231,'indicadores propios'!$A$4:$I$2026,'indicadores propios'!I$2,FALSE),0)</f>
        <v>0</v>
      </c>
    </row>
    <row r="1232" spans="1:8" x14ac:dyDescent="0.3">
      <c r="A1232" s="5">
        <v>412070</v>
      </c>
      <c r="B1232" s="4" t="s">
        <v>313</v>
      </c>
      <c r="C1232" s="3">
        <f>IFERROR(VLOOKUP($A1232,'indicadores propios'!$A$4:$I$2026,'indicadores propios'!D$2,FALSE),0)</f>
        <v>0</v>
      </c>
      <c r="D1232" s="3">
        <f>IFERROR(VLOOKUP($A1232,'indicadores propios'!$A$4:$I$2026,'indicadores propios'!E$2,FALSE),0)</f>
        <v>0</v>
      </c>
      <c r="E1232" s="3">
        <f>IFERROR(VLOOKUP($A1232,'indicadores propios'!$A$4:$I$2026,'indicadores propios'!F$2,FALSE),0)</f>
        <v>0</v>
      </c>
      <c r="F1232" s="3">
        <f>IFERROR(VLOOKUP($A1232,'indicadores propios'!$A$4:$I$2026,'indicadores propios'!G$2,FALSE),0)</f>
        <v>0</v>
      </c>
      <c r="G1232" s="3">
        <f>IFERROR(VLOOKUP($A1232,'indicadores propios'!$A$4:$I$2026,'indicadores propios'!H$2,FALSE),0)</f>
        <v>0</v>
      </c>
      <c r="H1232" s="3">
        <f>IFERROR(VLOOKUP($A1232,'indicadores propios'!$A$4:$I$2026,'indicadores propios'!I$2,FALSE),0)</f>
        <v>0</v>
      </c>
    </row>
    <row r="1233" spans="1:8" x14ac:dyDescent="0.3">
      <c r="A1233" s="5">
        <v>412071</v>
      </c>
      <c r="B1233" s="4" t="s">
        <v>312</v>
      </c>
      <c r="C1233" s="3">
        <f>IFERROR(VLOOKUP($A1233,'indicadores propios'!$A$4:$I$2026,'indicadores propios'!D$2,FALSE),0)</f>
        <v>0</v>
      </c>
      <c r="D1233" s="3">
        <f>IFERROR(VLOOKUP($A1233,'indicadores propios'!$A$4:$I$2026,'indicadores propios'!E$2,FALSE),0)</f>
        <v>0</v>
      </c>
      <c r="E1233" s="3">
        <f>IFERROR(VLOOKUP($A1233,'indicadores propios'!$A$4:$I$2026,'indicadores propios'!F$2,FALSE),0)</f>
        <v>0</v>
      </c>
      <c r="F1233" s="3">
        <f>IFERROR(VLOOKUP($A1233,'indicadores propios'!$A$4:$I$2026,'indicadores propios'!G$2,FALSE),0)</f>
        <v>0</v>
      </c>
      <c r="G1233" s="3">
        <f>IFERROR(VLOOKUP($A1233,'indicadores propios'!$A$4:$I$2026,'indicadores propios'!H$2,FALSE),0)</f>
        <v>0</v>
      </c>
      <c r="H1233" s="3">
        <f>IFERROR(VLOOKUP($A1233,'indicadores propios'!$A$4:$I$2026,'indicadores propios'!I$2,FALSE),0)</f>
        <v>0</v>
      </c>
    </row>
    <row r="1234" spans="1:8" x14ac:dyDescent="0.3">
      <c r="A1234" s="5">
        <v>412072</v>
      </c>
      <c r="B1234" s="4" t="s">
        <v>311</v>
      </c>
      <c r="C1234" s="3">
        <f>IFERROR(VLOOKUP($A1234,'indicadores propios'!$A$4:$I$2026,'indicadores propios'!D$2,FALSE),0)</f>
        <v>0</v>
      </c>
      <c r="D1234" s="3">
        <f>IFERROR(VLOOKUP($A1234,'indicadores propios'!$A$4:$I$2026,'indicadores propios'!E$2,FALSE),0)</f>
        <v>0</v>
      </c>
      <c r="E1234" s="3">
        <f>IFERROR(VLOOKUP($A1234,'indicadores propios'!$A$4:$I$2026,'indicadores propios'!F$2,FALSE),0)</f>
        <v>0</v>
      </c>
      <c r="F1234" s="3">
        <f>IFERROR(VLOOKUP($A1234,'indicadores propios'!$A$4:$I$2026,'indicadores propios'!G$2,FALSE),0)</f>
        <v>0</v>
      </c>
      <c r="G1234" s="3">
        <f>IFERROR(VLOOKUP($A1234,'indicadores propios'!$A$4:$I$2026,'indicadores propios'!H$2,FALSE),0)</f>
        <v>0</v>
      </c>
      <c r="H1234" s="3">
        <f>IFERROR(VLOOKUP($A1234,'indicadores propios'!$A$4:$I$2026,'indicadores propios'!I$2,FALSE),0)</f>
        <v>0</v>
      </c>
    </row>
    <row r="1235" spans="1:8" x14ac:dyDescent="0.3">
      <c r="A1235" s="5">
        <v>412073</v>
      </c>
      <c r="B1235" s="4" t="s">
        <v>310</v>
      </c>
      <c r="C1235" s="3">
        <f>IFERROR(VLOOKUP($A1235,'indicadores propios'!$A$4:$I$2026,'indicadores propios'!D$2,FALSE),0)</f>
        <v>0</v>
      </c>
      <c r="D1235" s="3">
        <f>IFERROR(VLOOKUP($A1235,'indicadores propios'!$A$4:$I$2026,'indicadores propios'!E$2,FALSE),0)</f>
        <v>0</v>
      </c>
      <c r="E1235" s="3">
        <f>IFERROR(VLOOKUP($A1235,'indicadores propios'!$A$4:$I$2026,'indicadores propios'!F$2,FALSE),0)</f>
        <v>0</v>
      </c>
      <c r="F1235" s="3">
        <f>IFERROR(VLOOKUP($A1235,'indicadores propios'!$A$4:$I$2026,'indicadores propios'!G$2,FALSE),0)</f>
        <v>0</v>
      </c>
      <c r="G1235" s="3">
        <f>IFERROR(VLOOKUP($A1235,'indicadores propios'!$A$4:$I$2026,'indicadores propios'!H$2,FALSE),0)</f>
        <v>0</v>
      </c>
      <c r="H1235" s="3">
        <f>IFERROR(VLOOKUP($A1235,'indicadores propios'!$A$4:$I$2026,'indicadores propios'!I$2,FALSE),0)</f>
        <v>0</v>
      </c>
    </row>
    <row r="1236" spans="1:8" x14ac:dyDescent="0.3">
      <c r="A1236" s="5">
        <v>412074</v>
      </c>
      <c r="B1236" s="4" t="s">
        <v>309</v>
      </c>
      <c r="C1236" s="3">
        <f>IFERROR(VLOOKUP($A1236,'indicadores propios'!$A$4:$I$2026,'indicadores propios'!D$2,FALSE),0)</f>
        <v>0</v>
      </c>
      <c r="D1236" s="3">
        <f>IFERROR(VLOOKUP($A1236,'indicadores propios'!$A$4:$I$2026,'indicadores propios'!E$2,FALSE),0)</f>
        <v>0</v>
      </c>
      <c r="E1236" s="3">
        <f>IFERROR(VLOOKUP($A1236,'indicadores propios'!$A$4:$I$2026,'indicadores propios'!F$2,FALSE),0)</f>
        <v>0</v>
      </c>
      <c r="F1236" s="3">
        <f>IFERROR(VLOOKUP($A1236,'indicadores propios'!$A$4:$I$2026,'indicadores propios'!G$2,FALSE),0)</f>
        <v>0</v>
      </c>
      <c r="G1236" s="3">
        <f>IFERROR(VLOOKUP($A1236,'indicadores propios'!$A$4:$I$2026,'indicadores propios'!H$2,FALSE),0)</f>
        <v>0</v>
      </c>
      <c r="H1236" s="3">
        <f>IFERROR(VLOOKUP($A1236,'indicadores propios'!$A$4:$I$2026,'indicadores propios'!I$2,FALSE),0)</f>
        <v>0</v>
      </c>
    </row>
    <row r="1237" spans="1:8" x14ac:dyDescent="0.3">
      <c r="A1237" s="5">
        <v>412075</v>
      </c>
      <c r="B1237" s="4" t="s">
        <v>308</v>
      </c>
      <c r="C1237" s="3">
        <f>IFERROR(VLOOKUP($A1237,'indicadores propios'!$A$4:$I$2026,'indicadores propios'!D$2,FALSE),0)</f>
        <v>0</v>
      </c>
      <c r="D1237" s="3">
        <f>IFERROR(VLOOKUP($A1237,'indicadores propios'!$A$4:$I$2026,'indicadores propios'!E$2,FALSE),0)</f>
        <v>0</v>
      </c>
      <c r="E1237" s="3">
        <f>IFERROR(VLOOKUP($A1237,'indicadores propios'!$A$4:$I$2026,'indicadores propios'!F$2,FALSE),0)</f>
        <v>0</v>
      </c>
      <c r="F1237" s="3">
        <f>IFERROR(VLOOKUP($A1237,'indicadores propios'!$A$4:$I$2026,'indicadores propios'!G$2,FALSE),0)</f>
        <v>0</v>
      </c>
      <c r="G1237" s="3">
        <f>IFERROR(VLOOKUP($A1237,'indicadores propios'!$A$4:$I$2026,'indicadores propios'!H$2,FALSE),0)</f>
        <v>0</v>
      </c>
      <c r="H1237" s="3">
        <f>IFERROR(VLOOKUP($A1237,'indicadores propios'!$A$4:$I$2026,'indicadores propios'!I$2,FALSE),0)</f>
        <v>0</v>
      </c>
    </row>
    <row r="1238" spans="1:8" x14ac:dyDescent="0.3">
      <c r="A1238" s="5">
        <v>412076</v>
      </c>
      <c r="B1238" s="4" t="s">
        <v>307</v>
      </c>
      <c r="C1238" s="3">
        <f>IFERROR(VLOOKUP($A1238,'indicadores propios'!$A$4:$I$2026,'indicadores propios'!D$2,FALSE),0)</f>
        <v>0</v>
      </c>
      <c r="D1238" s="3">
        <f>IFERROR(VLOOKUP($A1238,'indicadores propios'!$A$4:$I$2026,'indicadores propios'!E$2,FALSE),0)</f>
        <v>0</v>
      </c>
      <c r="E1238" s="3">
        <f>IFERROR(VLOOKUP($A1238,'indicadores propios'!$A$4:$I$2026,'indicadores propios'!F$2,FALSE),0)</f>
        <v>0</v>
      </c>
      <c r="F1238" s="3">
        <f>IFERROR(VLOOKUP($A1238,'indicadores propios'!$A$4:$I$2026,'indicadores propios'!G$2,FALSE),0)</f>
        <v>0</v>
      </c>
      <c r="G1238" s="3">
        <f>IFERROR(VLOOKUP($A1238,'indicadores propios'!$A$4:$I$2026,'indicadores propios'!H$2,FALSE),0)</f>
        <v>0</v>
      </c>
      <c r="H1238" s="3">
        <f>IFERROR(VLOOKUP($A1238,'indicadores propios'!$A$4:$I$2026,'indicadores propios'!I$2,FALSE),0)</f>
        <v>0</v>
      </c>
    </row>
    <row r="1239" spans="1:8" x14ac:dyDescent="0.3">
      <c r="A1239" s="5">
        <v>412077</v>
      </c>
      <c r="B1239" s="4" t="s">
        <v>769</v>
      </c>
      <c r="C1239" s="3">
        <f>IFERROR(VLOOKUP($A1239,'indicadores propios'!$A$4:$I$2026,'indicadores propios'!D$2,FALSE),0)</f>
        <v>0</v>
      </c>
      <c r="D1239" s="3">
        <f>IFERROR(VLOOKUP($A1239,'indicadores propios'!$A$4:$I$2026,'indicadores propios'!E$2,FALSE),0)</f>
        <v>0</v>
      </c>
      <c r="E1239" s="3">
        <f>IFERROR(VLOOKUP($A1239,'indicadores propios'!$A$4:$I$2026,'indicadores propios'!F$2,FALSE),0)</f>
        <v>0</v>
      </c>
      <c r="F1239" s="3">
        <f>IFERROR(VLOOKUP($A1239,'indicadores propios'!$A$4:$I$2026,'indicadores propios'!G$2,FALSE),0)</f>
        <v>0</v>
      </c>
      <c r="G1239" s="3">
        <f>IFERROR(VLOOKUP($A1239,'indicadores propios'!$A$4:$I$2026,'indicadores propios'!H$2,FALSE),0)</f>
        <v>0</v>
      </c>
      <c r="H1239" s="3">
        <f>IFERROR(VLOOKUP($A1239,'indicadores propios'!$A$4:$I$2026,'indicadores propios'!I$2,FALSE),0)</f>
        <v>0</v>
      </c>
    </row>
    <row r="1240" spans="1:8" x14ac:dyDescent="0.3">
      <c r="A1240" s="5">
        <v>412078</v>
      </c>
      <c r="B1240" s="4" t="s">
        <v>305</v>
      </c>
      <c r="C1240" s="3">
        <f>IFERROR(VLOOKUP($A1240,'indicadores propios'!$A$4:$I$2026,'indicadores propios'!D$2,FALSE),0)</f>
        <v>0</v>
      </c>
      <c r="D1240" s="3">
        <f>IFERROR(VLOOKUP($A1240,'indicadores propios'!$A$4:$I$2026,'indicadores propios'!E$2,FALSE),0)</f>
        <v>0</v>
      </c>
      <c r="E1240" s="3">
        <f>IFERROR(VLOOKUP($A1240,'indicadores propios'!$A$4:$I$2026,'indicadores propios'!F$2,FALSE),0)</f>
        <v>0</v>
      </c>
      <c r="F1240" s="3">
        <f>IFERROR(VLOOKUP($A1240,'indicadores propios'!$A$4:$I$2026,'indicadores propios'!G$2,FALSE),0)</f>
        <v>0</v>
      </c>
      <c r="G1240" s="3">
        <f>IFERROR(VLOOKUP($A1240,'indicadores propios'!$A$4:$I$2026,'indicadores propios'!H$2,FALSE),0)</f>
        <v>0</v>
      </c>
      <c r="H1240" s="3">
        <f>IFERROR(VLOOKUP($A1240,'indicadores propios'!$A$4:$I$2026,'indicadores propios'!I$2,FALSE),0)</f>
        <v>0</v>
      </c>
    </row>
    <row r="1241" spans="1:8" x14ac:dyDescent="0.3">
      <c r="A1241" s="5">
        <v>412079</v>
      </c>
      <c r="B1241" s="4" t="s">
        <v>304</v>
      </c>
      <c r="C1241" s="3">
        <f>IFERROR(VLOOKUP($A1241,'indicadores propios'!$A$4:$I$2026,'indicadores propios'!D$2,FALSE),0)</f>
        <v>0</v>
      </c>
      <c r="D1241" s="3">
        <f>IFERROR(VLOOKUP($A1241,'indicadores propios'!$A$4:$I$2026,'indicadores propios'!E$2,FALSE),0)</f>
        <v>0</v>
      </c>
      <c r="E1241" s="3">
        <f>IFERROR(VLOOKUP($A1241,'indicadores propios'!$A$4:$I$2026,'indicadores propios'!F$2,FALSE),0)</f>
        <v>0</v>
      </c>
      <c r="F1241" s="3">
        <f>IFERROR(VLOOKUP($A1241,'indicadores propios'!$A$4:$I$2026,'indicadores propios'!G$2,FALSE),0)</f>
        <v>0</v>
      </c>
      <c r="G1241" s="3">
        <f>IFERROR(VLOOKUP($A1241,'indicadores propios'!$A$4:$I$2026,'indicadores propios'!H$2,FALSE),0)</f>
        <v>0</v>
      </c>
      <c r="H1241" s="3">
        <f>IFERROR(VLOOKUP($A1241,'indicadores propios'!$A$4:$I$2026,'indicadores propios'!I$2,FALSE),0)</f>
        <v>0</v>
      </c>
    </row>
    <row r="1242" spans="1:8" x14ac:dyDescent="0.3">
      <c r="A1242" s="5">
        <v>412080</v>
      </c>
      <c r="B1242" s="4" t="s">
        <v>303</v>
      </c>
      <c r="C1242" s="3">
        <f>IFERROR(VLOOKUP($A1242,'indicadores propios'!$A$4:$I$2026,'indicadores propios'!D$2,FALSE),0)</f>
        <v>0</v>
      </c>
      <c r="D1242" s="3">
        <f>IFERROR(VLOOKUP($A1242,'indicadores propios'!$A$4:$I$2026,'indicadores propios'!E$2,FALSE),0)</f>
        <v>0</v>
      </c>
      <c r="E1242" s="3">
        <f>IFERROR(VLOOKUP($A1242,'indicadores propios'!$A$4:$I$2026,'indicadores propios'!F$2,FALSE),0)</f>
        <v>0</v>
      </c>
      <c r="F1242" s="3">
        <f>IFERROR(VLOOKUP($A1242,'indicadores propios'!$A$4:$I$2026,'indicadores propios'!G$2,FALSE),0)</f>
        <v>0</v>
      </c>
      <c r="G1242" s="3">
        <f>IFERROR(VLOOKUP($A1242,'indicadores propios'!$A$4:$I$2026,'indicadores propios'!H$2,FALSE),0)</f>
        <v>0</v>
      </c>
      <c r="H1242" s="3">
        <f>IFERROR(VLOOKUP($A1242,'indicadores propios'!$A$4:$I$2026,'indicadores propios'!I$2,FALSE),0)</f>
        <v>0</v>
      </c>
    </row>
    <row r="1243" spans="1:8" x14ac:dyDescent="0.3">
      <c r="A1243" s="5">
        <v>412081</v>
      </c>
      <c r="B1243" s="4" t="s">
        <v>302</v>
      </c>
      <c r="C1243" s="3">
        <f>IFERROR(VLOOKUP($A1243,'indicadores propios'!$A$4:$I$2026,'indicadores propios'!D$2,FALSE),0)</f>
        <v>0</v>
      </c>
      <c r="D1243" s="3">
        <f>IFERROR(VLOOKUP($A1243,'indicadores propios'!$A$4:$I$2026,'indicadores propios'!E$2,FALSE),0)</f>
        <v>0</v>
      </c>
      <c r="E1243" s="3">
        <f>IFERROR(VLOOKUP($A1243,'indicadores propios'!$A$4:$I$2026,'indicadores propios'!F$2,FALSE),0)</f>
        <v>0</v>
      </c>
      <c r="F1243" s="3">
        <f>IFERROR(VLOOKUP($A1243,'indicadores propios'!$A$4:$I$2026,'indicadores propios'!G$2,FALSE),0)</f>
        <v>0</v>
      </c>
      <c r="G1243" s="3">
        <f>IFERROR(VLOOKUP($A1243,'indicadores propios'!$A$4:$I$2026,'indicadores propios'!H$2,FALSE),0)</f>
        <v>0</v>
      </c>
      <c r="H1243" s="3">
        <f>IFERROR(VLOOKUP($A1243,'indicadores propios'!$A$4:$I$2026,'indicadores propios'!I$2,FALSE),0)</f>
        <v>0</v>
      </c>
    </row>
    <row r="1244" spans="1:8" x14ac:dyDescent="0.3">
      <c r="A1244" s="5">
        <v>412082</v>
      </c>
      <c r="B1244" s="4" t="s">
        <v>301</v>
      </c>
      <c r="C1244" s="3">
        <f>IFERROR(VLOOKUP($A1244,'indicadores propios'!$A$4:$I$2026,'indicadores propios'!D$2,FALSE),0)</f>
        <v>0</v>
      </c>
      <c r="D1244" s="3">
        <f>IFERROR(VLOOKUP($A1244,'indicadores propios'!$A$4:$I$2026,'indicadores propios'!E$2,FALSE),0)</f>
        <v>0</v>
      </c>
      <c r="E1244" s="3">
        <f>IFERROR(VLOOKUP($A1244,'indicadores propios'!$A$4:$I$2026,'indicadores propios'!F$2,FALSE),0)</f>
        <v>0</v>
      </c>
      <c r="F1244" s="3">
        <f>IFERROR(VLOOKUP($A1244,'indicadores propios'!$A$4:$I$2026,'indicadores propios'!G$2,FALSE),0)</f>
        <v>0</v>
      </c>
      <c r="G1244" s="3">
        <f>IFERROR(VLOOKUP($A1244,'indicadores propios'!$A$4:$I$2026,'indicadores propios'!H$2,FALSE),0)</f>
        <v>0</v>
      </c>
      <c r="H1244" s="3">
        <f>IFERROR(VLOOKUP($A1244,'indicadores propios'!$A$4:$I$2026,'indicadores propios'!I$2,FALSE),0)</f>
        <v>0</v>
      </c>
    </row>
    <row r="1245" spans="1:8" x14ac:dyDescent="0.3">
      <c r="A1245" s="5">
        <v>412083</v>
      </c>
      <c r="B1245" s="4" t="s">
        <v>300</v>
      </c>
      <c r="C1245" s="3">
        <f>IFERROR(VLOOKUP($A1245,'indicadores propios'!$A$4:$I$2026,'indicadores propios'!D$2,FALSE),0)</f>
        <v>0</v>
      </c>
      <c r="D1245" s="3">
        <f>IFERROR(VLOOKUP($A1245,'indicadores propios'!$A$4:$I$2026,'indicadores propios'!E$2,FALSE),0)</f>
        <v>0</v>
      </c>
      <c r="E1245" s="3">
        <f>IFERROR(VLOOKUP($A1245,'indicadores propios'!$A$4:$I$2026,'indicadores propios'!F$2,FALSE),0)</f>
        <v>0</v>
      </c>
      <c r="F1245" s="3">
        <f>IFERROR(VLOOKUP($A1245,'indicadores propios'!$A$4:$I$2026,'indicadores propios'!G$2,FALSE),0)</f>
        <v>0</v>
      </c>
      <c r="G1245" s="3">
        <f>IFERROR(VLOOKUP($A1245,'indicadores propios'!$A$4:$I$2026,'indicadores propios'!H$2,FALSE),0)</f>
        <v>0</v>
      </c>
      <c r="H1245" s="3">
        <f>IFERROR(VLOOKUP($A1245,'indicadores propios'!$A$4:$I$2026,'indicadores propios'!I$2,FALSE),0)</f>
        <v>0</v>
      </c>
    </row>
    <row r="1246" spans="1:8" x14ac:dyDescent="0.3">
      <c r="A1246" s="5">
        <v>412084</v>
      </c>
      <c r="B1246" s="4" t="s">
        <v>299</v>
      </c>
      <c r="C1246" s="3">
        <f>IFERROR(VLOOKUP($A1246,'indicadores propios'!$A$4:$I$2026,'indicadores propios'!D$2,FALSE),0)</f>
        <v>0</v>
      </c>
      <c r="D1246" s="3">
        <f>IFERROR(VLOOKUP($A1246,'indicadores propios'!$A$4:$I$2026,'indicadores propios'!E$2,FALSE),0)</f>
        <v>0</v>
      </c>
      <c r="E1246" s="3">
        <f>IFERROR(VLOOKUP($A1246,'indicadores propios'!$A$4:$I$2026,'indicadores propios'!F$2,FALSE),0)</f>
        <v>0</v>
      </c>
      <c r="F1246" s="3">
        <f>IFERROR(VLOOKUP($A1246,'indicadores propios'!$A$4:$I$2026,'indicadores propios'!G$2,FALSE),0)</f>
        <v>0</v>
      </c>
      <c r="G1246" s="3">
        <f>IFERROR(VLOOKUP($A1246,'indicadores propios'!$A$4:$I$2026,'indicadores propios'!H$2,FALSE),0)</f>
        <v>0</v>
      </c>
      <c r="H1246" s="3">
        <f>IFERROR(VLOOKUP($A1246,'indicadores propios'!$A$4:$I$2026,'indicadores propios'!I$2,FALSE),0)</f>
        <v>0</v>
      </c>
    </row>
    <row r="1247" spans="1:8" x14ac:dyDescent="0.3">
      <c r="A1247" s="5">
        <v>412085</v>
      </c>
      <c r="B1247" s="4" t="s">
        <v>298</v>
      </c>
      <c r="C1247" s="3">
        <f>IFERROR(VLOOKUP($A1247,'indicadores propios'!$A$4:$I$2026,'indicadores propios'!D$2,FALSE),0)</f>
        <v>0</v>
      </c>
      <c r="D1247" s="3">
        <f>IFERROR(VLOOKUP($A1247,'indicadores propios'!$A$4:$I$2026,'indicadores propios'!E$2,FALSE),0)</f>
        <v>0</v>
      </c>
      <c r="E1247" s="3">
        <f>IFERROR(VLOOKUP($A1247,'indicadores propios'!$A$4:$I$2026,'indicadores propios'!F$2,FALSE),0)</f>
        <v>0</v>
      </c>
      <c r="F1247" s="3">
        <f>IFERROR(VLOOKUP($A1247,'indicadores propios'!$A$4:$I$2026,'indicadores propios'!G$2,FALSE),0)</f>
        <v>0</v>
      </c>
      <c r="G1247" s="3">
        <f>IFERROR(VLOOKUP($A1247,'indicadores propios'!$A$4:$I$2026,'indicadores propios'!H$2,FALSE),0)</f>
        <v>0</v>
      </c>
      <c r="H1247" s="3">
        <f>IFERROR(VLOOKUP($A1247,'indicadores propios'!$A$4:$I$2026,'indicadores propios'!I$2,FALSE),0)</f>
        <v>0</v>
      </c>
    </row>
    <row r="1248" spans="1:8" x14ac:dyDescent="0.3">
      <c r="A1248" s="5">
        <v>412086</v>
      </c>
      <c r="B1248" s="4" t="s">
        <v>297</v>
      </c>
      <c r="C1248" s="3">
        <f>IFERROR(VLOOKUP($A1248,'indicadores propios'!$A$4:$I$2026,'indicadores propios'!D$2,FALSE),0)</f>
        <v>0</v>
      </c>
      <c r="D1248" s="3">
        <f>IFERROR(VLOOKUP($A1248,'indicadores propios'!$A$4:$I$2026,'indicadores propios'!E$2,FALSE),0)</f>
        <v>0</v>
      </c>
      <c r="E1248" s="3">
        <f>IFERROR(VLOOKUP($A1248,'indicadores propios'!$A$4:$I$2026,'indicadores propios'!F$2,FALSE),0)</f>
        <v>0</v>
      </c>
      <c r="F1248" s="3">
        <f>IFERROR(VLOOKUP($A1248,'indicadores propios'!$A$4:$I$2026,'indicadores propios'!G$2,FALSE),0)</f>
        <v>0</v>
      </c>
      <c r="G1248" s="3">
        <f>IFERROR(VLOOKUP($A1248,'indicadores propios'!$A$4:$I$2026,'indicadores propios'!H$2,FALSE),0)</f>
        <v>0</v>
      </c>
      <c r="H1248" s="3">
        <f>IFERROR(VLOOKUP($A1248,'indicadores propios'!$A$4:$I$2026,'indicadores propios'!I$2,FALSE),0)</f>
        <v>0</v>
      </c>
    </row>
    <row r="1249" spans="1:8" x14ac:dyDescent="0.3">
      <c r="A1249" s="5">
        <v>412087</v>
      </c>
      <c r="B1249" s="4" t="s">
        <v>296</v>
      </c>
      <c r="C1249" s="3">
        <f>IFERROR(VLOOKUP($A1249,'indicadores propios'!$A$4:$I$2026,'indicadores propios'!D$2,FALSE),0)</f>
        <v>0</v>
      </c>
      <c r="D1249" s="3">
        <f>IFERROR(VLOOKUP($A1249,'indicadores propios'!$A$4:$I$2026,'indicadores propios'!E$2,FALSE),0)</f>
        <v>0</v>
      </c>
      <c r="E1249" s="3">
        <f>IFERROR(VLOOKUP($A1249,'indicadores propios'!$A$4:$I$2026,'indicadores propios'!F$2,FALSE),0)</f>
        <v>0</v>
      </c>
      <c r="F1249" s="3">
        <f>IFERROR(VLOOKUP($A1249,'indicadores propios'!$A$4:$I$2026,'indicadores propios'!G$2,FALSE),0)</f>
        <v>0</v>
      </c>
      <c r="G1249" s="3">
        <f>IFERROR(VLOOKUP($A1249,'indicadores propios'!$A$4:$I$2026,'indicadores propios'!H$2,FALSE),0)</f>
        <v>0</v>
      </c>
      <c r="H1249" s="3">
        <f>IFERROR(VLOOKUP($A1249,'indicadores propios'!$A$4:$I$2026,'indicadores propios'!I$2,FALSE),0)</f>
        <v>0</v>
      </c>
    </row>
    <row r="1250" spans="1:8" x14ac:dyDescent="0.3">
      <c r="A1250" s="5">
        <v>412088</v>
      </c>
      <c r="B1250" s="4" t="s">
        <v>295</v>
      </c>
      <c r="C1250" s="3">
        <f>IFERROR(VLOOKUP($A1250,'indicadores propios'!$A$4:$I$2026,'indicadores propios'!D$2,FALSE),0)</f>
        <v>0</v>
      </c>
      <c r="D1250" s="3">
        <f>IFERROR(VLOOKUP($A1250,'indicadores propios'!$A$4:$I$2026,'indicadores propios'!E$2,FALSE),0)</f>
        <v>0</v>
      </c>
      <c r="E1250" s="3">
        <f>IFERROR(VLOOKUP($A1250,'indicadores propios'!$A$4:$I$2026,'indicadores propios'!F$2,FALSE),0)</f>
        <v>0</v>
      </c>
      <c r="F1250" s="3">
        <f>IFERROR(VLOOKUP($A1250,'indicadores propios'!$A$4:$I$2026,'indicadores propios'!G$2,FALSE),0)</f>
        <v>0</v>
      </c>
      <c r="G1250" s="3">
        <f>IFERROR(VLOOKUP($A1250,'indicadores propios'!$A$4:$I$2026,'indicadores propios'!H$2,FALSE),0)</f>
        <v>0</v>
      </c>
      <c r="H1250" s="3">
        <f>IFERROR(VLOOKUP($A1250,'indicadores propios'!$A$4:$I$2026,'indicadores propios'!I$2,FALSE),0)</f>
        <v>0</v>
      </c>
    </row>
    <row r="1251" spans="1:8" x14ac:dyDescent="0.3">
      <c r="A1251" s="5">
        <v>412089</v>
      </c>
      <c r="B1251" s="4" t="s">
        <v>294</v>
      </c>
      <c r="C1251" s="3">
        <f>IFERROR(VLOOKUP($A1251,'indicadores propios'!$A$4:$I$2026,'indicadores propios'!D$2,FALSE),0)</f>
        <v>0</v>
      </c>
      <c r="D1251" s="3">
        <f>IFERROR(VLOOKUP($A1251,'indicadores propios'!$A$4:$I$2026,'indicadores propios'!E$2,FALSE),0)</f>
        <v>0</v>
      </c>
      <c r="E1251" s="3">
        <f>IFERROR(VLOOKUP($A1251,'indicadores propios'!$A$4:$I$2026,'indicadores propios'!F$2,FALSE),0)</f>
        <v>0</v>
      </c>
      <c r="F1251" s="3">
        <f>IFERROR(VLOOKUP($A1251,'indicadores propios'!$A$4:$I$2026,'indicadores propios'!G$2,FALSE),0)</f>
        <v>0</v>
      </c>
      <c r="G1251" s="3">
        <f>IFERROR(VLOOKUP($A1251,'indicadores propios'!$A$4:$I$2026,'indicadores propios'!H$2,FALSE),0)</f>
        <v>0</v>
      </c>
      <c r="H1251" s="3">
        <f>IFERROR(VLOOKUP($A1251,'indicadores propios'!$A$4:$I$2026,'indicadores propios'!I$2,FALSE),0)</f>
        <v>0</v>
      </c>
    </row>
    <row r="1252" spans="1:8" x14ac:dyDescent="0.3">
      <c r="A1252" s="5">
        <v>412090</v>
      </c>
      <c r="B1252" s="4" t="s">
        <v>293</v>
      </c>
      <c r="C1252" s="3">
        <f>IFERROR(VLOOKUP($A1252,'indicadores propios'!$A$4:$I$2026,'indicadores propios'!D$2,FALSE),0)</f>
        <v>0</v>
      </c>
      <c r="D1252" s="3">
        <f>IFERROR(VLOOKUP($A1252,'indicadores propios'!$A$4:$I$2026,'indicadores propios'!E$2,FALSE),0)</f>
        <v>0</v>
      </c>
      <c r="E1252" s="3">
        <f>IFERROR(VLOOKUP($A1252,'indicadores propios'!$A$4:$I$2026,'indicadores propios'!F$2,FALSE),0)</f>
        <v>0</v>
      </c>
      <c r="F1252" s="3">
        <f>IFERROR(VLOOKUP($A1252,'indicadores propios'!$A$4:$I$2026,'indicadores propios'!G$2,FALSE),0)</f>
        <v>0</v>
      </c>
      <c r="G1252" s="3">
        <f>IFERROR(VLOOKUP($A1252,'indicadores propios'!$A$4:$I$2026,'indicadores propios'!H$2,FALSE),0)</f>
        <v>0</v>
      </c>
      <c r="H1252" s="3">
        <f>IFERROR(VLOOKUP($A1252,'indicadores propios'!$A$4:$I$2026,'indicadores propios'!I$2,FALSE),0)</f>
        <v>0</v>
      </c>
    </row>
    <row r="1253" spans="1:8" x14ac:dyDescent="0.3">
      <c r="A1253" s="5">
        <v>412091</v>
      </c>
      <c r="B1253" s="4" t="s">
        <v>292</v>
      </c>
      <c r="C1253" s="3">
        <f>IFERROR(VLOOKUP($A1253,'indicadores propios'!$A$4:$I$2026,'indicadores propios'!D$2,FALSE),0)</f>
        <v>0</v>
      </c>
      <c r="D1253" s="3">
        <f>IFERROR(VLOOKUP($A1253,'indicadores propios'!$A$4:$I$2026,'indicadores propios'!E$2,FALSE),0)</f>
        <v>0</v>
      </c>
      <c r="E1253" s="3">
        <f>IFERROR(VLOOKUP($A1253,'indicadores propios'!$A$4:$I$2026,'indicadores propios'!F$2,FALSE),0)</f>
        <v>0</v>
      </c>
      <c r="F1253" s="3">
        <f>IFERROR(VLOOKUP($A1253,'indicadores propios'!$A$4:$I$2026,'indicadores propios'!G$2,FALSE),0)</f>
        <v>0</v>
      </c>
      <c r="G1253" s="3">
        <f>IFERROR(VLOOKUP($A1253,'indicadores propios'!$A$4:$I$2026,'indicadores propios'!H$2,FALSE),0)</f>
        <v>0</v>
      </c>
      <c r="H1253" s="3">
        <f>IFERROR(VLOOKUP($A1253,'indicadores propios'!$A$4:$I$2026,'indicadores propios'!I$2,FALSE),0)</f>
        <v>0</v>
      </c>
    </row>
    <row r="1254" spans="1:8" x14ac:dyDescent="0.3">
      <c r="A1254" s="5">
        <v>412095</v>
      </c>
      <c r="B1254" s="4" t="s">
        <v>291</v>
      </c>
      <c r="C1254" s="3">
        <f>IFERROR(VLOOKUP($A1254,'indicadores propios'!$A$4:$I$2026,'indicadores propios'!D$2,FALSE),0)</f>
        <v>0</v>
      </c>
      <c r="D1254" s="3">
        <f>IFERROR(VLOOKUP($A1254,'indicadores propios'!$A$4:$I$2026,'indicadores propios'!E$2,FALSE),0)</f>
        <v>0</v>
      </c>
      <c r="E1254" s="3">
        <f>IFERROR(VLOOKUP($A1254,'indicadores propios'!$A$4:$I$2026,'indicadores propios'!F$2,FALSE),0)</f>
        <v>0</v>
      </c>
      <c r="F1254" s="3">
        <f>IFERROR(VLOOKUP($A1254,'indicadores propios'!$A$4:$I$2026,'indicadores propios'!G$2,FALSE),0)</f>
        <v>0</v>
      </c>
      <c r="G1254" s="3">
        <f>IFERROR(VLOOKUP($A1254,'indicadores propios'!$A$4:$I$2026,'indicadores propios'!H$2,FALSE),0)</f>
        <v>0</v>
      </c>
      <c r="H1254" s="3">
        <f>IFERROR(VLOOKUP($A1254,'indicadores propios'!$A$4:$I$2026,'indicadores propios'!I$2,FALSE),0)</f>
        <v>0</v>
      </c>
    </row>
    <row r="1255" spans="1:8" x14ac:dyDescent="0.3">
      <c r="A1255" s="5">
        <v>412500</v>
      </c>
      <c r="B1255" s="4" t="s">
        <v>290</v>
      </c>
      <c r="C1255" s="3">
        <f>IFERROR(VLOOKUP($A1255,'indicadores propios'!$A$4:$I$2026,'indicadores propios'!D$2,FALSE),0)</f>
        <v>0</v>
      </c>
      <c r="D1255" s="3">
        <f>IFERROR(VLOOKUP($A1255,'indicadores propios'!$A$4:$I$2026,'indicadores propios'!E$2,FALSE),0)</f>
        <v>0</v>
      </c>
      <c r="E1255" s="3">
        <f>IFERROR(VLOOKUP($A1255,'indicadores propios'!$A$4:$I$2026,'indicadores propios'!F$2,FALSE),0)</f>
        <v>0</v>
      </c>
      <c r="F1255" s="3">
        <f>IFERROR(VLOOKUP($A1255,'indicadores propios'!$A$4:$I$2026,'indicadores propios'!G$2,FALSE),0)</f>
        <v>0</v>
      </c>
      <c r="G1255" s="3">
        <f>IFERROR(VLOOKUP($A1255,'indicadores propios'!$A$4:$I$2026,'indicadores propios'!H$2,FALSE),0)</f>
        <v>0</v>
      </c>
      <c r="H1255" s="3">
        <f>IFERROR(VLOOKUP($A1255,'indicadores propios'!$A$4:$I$2026,'indicadores propios'!I$2,FALSE),0)</f>
        <v>0</v>
      </c>
    </row>
    <row r="1256" spans="1:8" x14ac:dyDescent="0.3">
      <c r="A1256" s="5">
        <v>412505</v>
      </c>
      <c r="B1256" s="4" t="s">
        <v>289</v>
      </c>
      <c r="C1256" s="3">
        <f>IFERROR(VLOOKUP($A1256,'indicadores propios'!$A$4:$I$2026,'indicadores propios'!D$2,FALSE),0)</f>
        <v>0</v>
      </c>
      <c r="D1256" s="3">
        <f>IFERROR(VLOOKUP($A1256,'indicadores propios'!$A$4:$I$2026,'indicadores propios'!E$2,FALSE),0)</f>
        <v>0</v>
      </c>
      <c r="E1256" s="3">
        <f>IFERROR(VLOOKUP($A1256,'indicadores propios'!$A$4:$I$2026,'indicadores propios'!F$2,FALSE),0)</f>
        <v>0</v>
      </c>
      <c r="F1256" s="3">
        <f>IFERROR(VLOOKUP($A1256,'indicadores propios'!$A$4:$I$2026,'indicadores propios'!G$2,FALSE),0)</f>
        <v>0</v>
      </c>
      <c r="G1256" s="3">
        <f>IFERROR(VLOOKUP($A1256,'indicadores propios'!$A$4:$I$2026,'indicadores propios'!H$2,FALSE),0)</f>
        <v>0</v>
      </c>
      <c r="H1256" s="3">
        <f>IFERROR(VLOOKUP($A1256,'indicadores propios'!$A$4:$I$2026,'indicadores propios'!I$2,FALSE),0)</f>
        <v>0</v>
      </c>
    </row>
    <row r="1257" spans="1:8" x14ac:dyDescent="0.3">
      <c r="A1257" s="5">
        <v>412510</v>
      </c>
      <c r="B1257" s="4" t="s">
        <v>288</v>
      </c>
      <c r="C1257" s="3">
        <f>IFERROR(VLOOKUP($A1257,'indicadores propios'!$A$4:$I$2026,'indicadores propios'!D$2,FALSE),0)</f>
        <v>0</v>
      </c>
      <c r="D1257" s="3">
        <f>IFERROR(VLOOKUP($A1257,'indicadores propios'!$A$4:$I$2026,'indicadores propios'!E$2,FALSE),0)</f>
        <v>0</v>
      </c>
      <c r="E1257" s="3">
        <f>IFERROR(VLOOKUP($A1257,'indicadores propios'!$A$4:$I$2026,'indicadores propios'!F$2,FALSE),0)</f>
        <v>0</v>
      </c>
      <c r="F1257" s="3">
        <f>IFERROR(VLOOKUP($A1257,'indicadores propios'!$A$4:$I$2026,'indicadores propios'!G$2,FALSE),0)</f>
        <v>0</v>
      </c>
      <c r="G1257" s="3">
        <f>IFERROR(VLOOKUP($A1257,'indicadores propios'!$A$4:$I$2026,'indicadores propios'!H$2,FALSE),0)</f>
        <v>0</v>
      </c>
      <c r="H1257" s="3">
        <f>IFERROR(VLOOKUP($A1257,'indicadores propios'!$A$4:$I$2026,'indicadores propios'!I$2,FALSE),0)</f>
        <v>0</v>
      </c>
    </row>
    <row r="1258" spans="1:8" x14ac:dyDescent="0.3">
      <c r="A1258" s="5">
        <v>412515</v>
      </c>
      <c r="B1258" s="4" t="s">
        <v>287</v>
      </c>
      <c r="C1258" s="3">
        <f>IFERROR(VLOOKUP($A1258,'indicadores propios'!$A$4:$I$2026,'indicadores propios'!D$2,FALSE),0)</f>
        <v>0</v>
      </c>
      <c r="D1258" s="3">
        <f>IFERROR(VLOOKUP($A1258,'indicadores propios'!$A$4:$I$2026,'indicadores propios'!E$2,FALSE),0)</f>
        <v>0</v>
      </c>
      <c r="E1258" s="3">
        <f>IFERROR(VLOOKUP($A1258,'indicadores propios'!$A$4:$I$2026,'indicadores propios'!F$2,FALSE),0)</f>
        <v>0</v>
      </c>
      <c r="F1258" s="3">
        <f>IFERROR(VLOOKUP($A1258,'indicadores propios'!$A$4:$I$2026,'indicadores propios'!G$2,FALSE),0)</f>
        <v>0</v>
      </c>
      <c r="G1258" s="3">
        <f>IFERROR(VLOOKUP($A1258,'indicadores propios'!$A$4:$I$2026,'indicadores propios'!H$2,FALSE),0)</f>
        <v>0</v>
      </c>
      <c r="H1258" s="3">
        <f>IFERROR(VLOOKUP($A1258,'indicadores propios'!$A$4:$I$2026,'indicadores propios'!I$2,FALSE),0)</f>
        <v>0</v>
      </c>
    </row>
    <row r="1259" spans="1:8" x14ac:dyDescent="0.3">
      <c r="A1259" s="5">
        <v>412595</v>
      </c>
      <c r="B1259" s="4" t="s">
        <v>221</v>
      </c>
      <c r="C1259" s="3">
        <f>IFERROR(VLOOKUP($A1259,'indicadores propios'!$A$4:$I$2026,'indicadores propios'!D$2,FALSE),0)</f>
        <v>0</v>
      </c>
      <c r="D1259" s="3">
        <f>IFERROR(VLOOKUP($A1259,'indicadores propios'!$A$4:$I$2026,'indicadores propios'!E$2,FALSE),0)</f>
        <v>0</v>
      </c>
      <c r="E1259" s="3">
        <f>IFERROR(VLOOKUP($A1259,'indicadores propios'!$A$4:$I$2026,'indicadores propios'!F$2,FALSE),0)</f>
        <v>0</v>
      </c>
      <c r="F1259" s="3">
        <f>IFERROR(VLOOKUP($A1259,'indicadores propios'!$A$4:$I$2026,'indicadores propios'!G$2,FALSE),0)</f>
        <v>0</v>
      </c>
      <c r="G1259" s="3">
        <f>IFERROR(VLOOKUP($A1259,'indicadores propios'!$A$4:$I$2026,'indicadores propios'!H$2,FALSE),0)</f>
        <v>0</v>
      </c>
      <c r="H1259" s="3">
        <f>IFERROR(VLOOKUP($A1259,'indicadores propios'!$A$4:$I$2026,'indicadores propios'!I$2,FALSE),0)</f>
        <v>0</v>
      </c>
    </row>
    <row r="1260" spans="1:8" x14ac:dyDescent="0.3">
      <c r="A1260" s="5">
        <v>413000</v>
      </c>
      <c r="B1260" s="4" t="s">
        <v>286</v>
      </c>
      <c r="C1260" s="3">
        <f>IFERROR(VLOOKUP($A1260,'indicadores propios'!$A$4:$I$2026,'indicadores propios'!D$2,FALSE),0)</f>
        <v>0</v>
      </c>
      <c r="D1260" s="3">
        <f>IFERROR(VLOOKUP($A1260,'indicadores propios'!$A$4:$I$2026,'indicadores propios'!E$2,FALSE),0)</f>
        <v>0</v>
      </c>
      <c r="E1260" s="3">
        <f>IFERROR(VLOOKUP($A1260,'indicadores propios'!$A$4:$I$2026,'indicadores propios'!F$2,FALSE),0)</f>
        <v>0</v>
      </c>
      <c r="F1260" s="3">
        <f>IFERROR(VLOOKUP($A1260,'indicadores propios'!$A$4:$I$2026,'indicadores propios'!G$2,FALSE),0)</f>
        <v>0</v>
      </c>
      <c r="G1260" s="3">
        <f>IFERROR(VLOOKUP($A1260,'indicadores propios'!$A$4:$I$2026,'indicadores propios'!H$2,FALSE),0)</f>
        <v>0</v>
      </c>
      <c r="H1260" s="3">
        <f>IFERROR(VLOOKUP($A1260,'indicadores propios'!$A$4:$I$2026,'indicadores propios'!I$2,FALSE),0)</f>
        <v>0</v>
      </c>
    </row>
    <row r="1261" spans="1:8" x14ac:dyDescent="0.3">
      <c r="A1261" s="5">
        <v>413005</v>
      </c>
      <c r="B1261" s="4" t="s">
        <v>285</v>
      </c>
      <c r="C1261" s="3">
        <f>IFERROR(VLOOKUP($A1261,'indicadores propios'!$A$4:$I$2026,'indicadores propios'!D$2,FALSE),0)</f>
        <v>0</v>
      </c>
      <c r="D1261" s="3">
        <f>IFERROR(VLOOKUP($A1261,'indicadores propios'!$A$4:$I$2026,'indicadores propios'!E$2,FALSE),0)</f>
        <v>0</v>
      </c>
      <c r="E1261" s="3">
        <f>IFERROR(VLOOKUP($A1261,'indicadores propios'!$A$4:$I$2026,'indicadores propios'!F$2,FALSE),0)</f>
        <v>0</v>
      </c>
      <c r="F1261" s="3">
        <f>IFERROR(VLOOKUP($A1261,'indicadores propios'!$A$4:$I$2026,'indicadores propios'!G$2,FALSE),0)</f>
        <v>0</v>
      </c>
      <c r="G1261" s="3">
        <f>IFERROR(VLOOKUP($A1261,'indicadores propios'!$A$4:$I$2026,'indicadores propios'!H$2,FALSE),0)</f>
        <v>0</v>
      </c>
      <c r="H1261" s="3">
        <f>IFERROR(VLOOKUP($A1261,'indicadores propios'!$A$4:$I$2026,'indicadores propios'!I$2,FALSE),0)</f>
        <v>0</v>
      </c>
    </row>
    <row r="1262" spans="1:8" x14ac:dyDescent="0.3">
      <c r="A1262" s="5">
        <v>413010</v>
      </c>
      <c r="B1262" s="4" t="s">
        <v>284</v>
      </c>
      <c r="C1262" s="3">
        <f>IFERROR(VLOOKUP($A1262,'indicadores propios'!$A$4:$I$2026,'indicadores propios'!D$2,FALSE),0)</f>
        <v>0</v>
      </c>
      <c r="D1262" s="3">
        <f>IFERROR(VLOOKUP($A1262,'indicadores propios'!$A$4:$I$2026,'indicadores propios'!E$2,FALSE),0)</f>
        <v>0</v>
      </c>
      <c r="E1262" s="3">
        <f>IFERROR(VLOOKUP($A1262,'indicadores propios'!$A$4:$I$2026,'indicadores propios'!F$2,FALSE),0)</f>
        <v>0</v>
      </c>
      <c r="F1262" s="3">
        <f>IFERROR(VLOOKUP($A1262,'indicadores propios'!$A$4:$I$2026,'indicadores propios'!G$2,FALSE),0)</f>
        <v>0</v>
      </c>
      <c r="G1262" s="3">
        <f>IFERROR(VLOOKUP($A1262,'indicadores propios'!$A$4:$I$2026,'indicadores propios'!H$2,FALSE),0)</f>
        <v>0</v>
      </c>
      <c r="H1262" s="3">
        <f>IFERROR(VLOOKUP($A1262,'indicadores propios'!$A$4:$I$2026,'indicadores propios'!I$2,FALSE),0)</f>
        <v>0</v>
      </c>
    </row>
    <row r="1263" spans="1:8" x14ac:dyDescent="0.3">
      <c r="A1263" s="5">
        <v>413015</v>
      </c>
      <c r="B1263" s="4" t="s">
        <v>283</v>
      </c>
      <c r="C1263" s="3">
        <f>IFERROR(VLOOKUP($A1263,'indicadores propios'!$A$4:$I$2026,'indicadores propios'!D$2,FALSE),0)</f>
        <v>0</v>
      </c>
      <c r="D1263" s="3">
        <f>IFERROR(VLOOKUP($A1263,'indicadores propios'!$A$4:$I$2026,'indicadores propios'!E$2,FALSE),0)</f>
        <v>0</v>
      </c>
      <c r="E1263" s="3">
        <f>IFERROR(VLOOKUP($A1263,'indicadores propios'!$A$4:$I$2026,'indicadores propios'!F$2,FALSE),0)</f>
        <v>0</v>
      </c>
      <c r="F1263" s="3">
        <f>IFERROR(VLOOKUP($A1263,'indicadores propios'!$A$4:$I$2026,'indicadores propios'!G$2,FALSE),0)</f>
        <v>0</v>
      </c>
      <c r="G1263" s="3">
        <f>IFERROR(VLOOKUP($A1263,'indicadores propios'!$A$4:$I$2026,'indicadores propios'!H$2,FALSE),0)</f>
        <v>0</v>
      </c>
      <c r="H1263" s="3">
        <f>IFERROR(VLOOKUP($A1263,'indicadores propios'!$A$4:$I$2026,'indicadores propios'!I$2,FALSE),0)</f>
        <v>0</v>
      </c>
    </row>
    <row r="1264" spans="1:8" x14ac:dyDescent="0.3">
      <c r="A1264" s="5">
        <v>413020</v>
      </c>
      <c r="B1264" s="4" t="s">
        <v>282</v>
      </c>
      <c r="C1264" s="3">
        <f>IFERROR(VLOOKUP($A1264,'indicadores propios'!$A$4:$I$2026,'indicadores propios'!D$2,FALSE),0)</f>
        <v>0</v>
      </c>
      <c r="D1264" s="3">
        <f>IFERROR(VLOOKUP($A1264,'indicadores propios'!$A$4:$I$2026,'indicadores propios'!E$2,FALSE),0)</f>
        <v>0</v>
      </c>
      <c r="E1264" s="3">
        <f>IFERROR(VLOOKUP($A1264,'indicadores propios'!$A$4:$I$2026,'indicadores propios'!F$2,FALSE),0)</f>
        <v>0</v>
      </c>
      <c r="F1264" s="3">
        <f>IFERROR(VLOOKUP($A1264,'indicadores propios'!$A$4:$I$2026,'indicadores propios'!G$2,FALSE),0)</f>
        <v>0</v>
      </c>
      <c r="G1264" s="3">
        <f>IFERROR(VLOOKUP($A1264,'indicadores propios'!$A$4:$I$2026,'indicadores propios'!H$2,FALSE),0)</f>
        <v>0</v>
      </c>
      <c r="H1264" s="3">
        <f>IFERROR(VLOOKUP($A1264,'indicadores propios'!$A$4:$I$2026,'indicadores propios'!I$2,FALSE),0)</f>
        <v>0</v>
      </c>
    </row>
    <row r="1265" spans="1:8" x14ac:dyDescent="0.3">
      <c r="A1265" s="5">
        <v>413025</v>
      </c>
      <c r="B1265" s="4" t="s">
        <v>281</v>
      </c>
      <c r="C1265" s="3">
        <f>IFERROR(VLOOKUP($A1265,'indicadores propios'!$A$4:$I$2026,'indicadores propios'!D$2,FALSE),0)</f>
        <v>0</v>
      </c>
      <c r="D1265" s="3">
        <f>IFERROR(VLOOKUP($A1265,'indicadores propios'!$A$4:$I$2026,'indicadores propios'!E$2,FALSE),0)</f>
        <v>0</v>
      </c>
      <c r="E1265" s="3">
        <f>IFERROR(VLOOKUP($A1265,'indicadores propios'!$A$4:$I$2026,'indicadores propios'!F$2,FALSE),0)</f>
        <v>0</v>
      </c>
      <c r="F1265" s="3">
        <f>IFERROR(VLOOKUP($A1265,'indicadores propios'!$A$4:$I$2026,'indicadores propios'!G$2,FALSE),0)</f>
        <v>0</v>
      </c>
      <c r="G1265" s="3">
        <f>IFERROR(VLOOKUP($A1265,'indicadores propios'!$A$4:$I$2026,'indicadores propios'!H$2,FALSE),0)</f>
        <v>0</v>
      </c>
      <c r="H1265" s="3">
        <f>IFERROR(VLOOKUP($A1265,'indicadores propios'!$A$4:$I$2026,'indicadores propios'!I$2,FALSE),0)</f>
        <v>0</v>
      </c>
    </row>
    <row r="1266" spans="1:8" x14ac:dyDescent="0.3">
      <c r="A1266" s="5">
        <v>413095</v>
      </c>
      <c r="B1266" s="4" t="s">
        <v>221</v>
      </c>
      <c r="C1266" s="3">
        <f>IFERROR(VLOOKUP($A1266,'indicadores propios'!$A$4:$I$2026,'indicadores propios'!D$2,FALSE),0)</f>
        <v>0</v>
      </c>
      <c r="D1266" s="3">
        <f>IFERROR(VLOOKUP($A1266,'indicadores propios'!$A$4:$I$2026,'indicadores propios'!E$2,FALSE),0)</f>
        <v>0</v>
      </c>
      <c r="E1266" s="3">
        <f>IFERROR(VLOOKUP($A1266,'indicadores propios'!$A$4:$I$2026,'indicadores propios'!F$2,FALSE),0)</f>
        <v>0</v>
      </c>
      <c r="F1266" s="3">
        <f>IFERROR(VLOOKUP($A1266,'indicadores propios'!$A$4:$I$2026,'indicadores propios'!G$2,FALSE),0)</f>
        <v>0</v>
      </c>
      <c r="G1266" s="3">
        <f>IFERROR(VLOOKUP($A1266,'indicadores propios'!$A$4:$I$2026,'indicadores propios'!H$2,FALSE),0)</f>
        <v>0</v>
      </c>
      <c r="H1266" s="3">
        <f>IFERROR(VLOOKUP($A1266,'indicadores propios'!$A$4:$I$2026,'indicadores propios'!I$2,FALSE),0)</f>
        <v>0</v>
      </c>
    </row>
    <row r="1267" spans="1:8" x14ac:dyDescent="0.3">
      <c r="A1267" s="5">
        <v>413500</v>
      </c>
      <c r="B1267" s="4" t="s">
        <v>280</v>
      </c>
      <c r="C1267" s="3">
        <f>IFERROR(VLOOKUP($A1267,'indicadores propios'!$A$4:$I$2026,'indicadores propios'!D$2,FALSE),0)</f>
        <v>3530945</v>
      </c>
      <c r="D1267" s="3">
        <f>IFERROR(VLOOKUP($A1267,'indicadores propios'!$A$4:$I$2026,'indicadores propios'!E$2,FALSE),0)</f>
        <v>2780616</v>
      </c>
      <c r="E1267" s="3">
        <f>IFERROR(VLOOKUP($A1267,'indicadores propios'!$A$4:$I$2026,'indicadores propios'!F$2,FALSE),0)</f>
        <v>7282233</v>
      </c>
      <c r="F1267" s="3">
        <f>IFERROR(VLOOKUP($A1267,'indicadores propios'!$A$4:$I$2026,'indicadores propios'!G$2,FALSE),0)</f>
        <v>359000</v>
      </c>
      <c r="G1267" s="3">
        <f>IFERROR(VLOOKUP($A1267,'indicadores propios'!$A$4:$I$2026,'indicadores propios'!H$2,FALSE),0)</f>
        <v>9765000</v>
      </c>
      <c r="H1267" s="3">
        <f>IFERROR(VLOOKUP($A1267,'indicadores propios'!$A$4:$I$2026,'indicadores propios'!I$2,FALSE),0)</f>
        <v>0</v>
      </c>
    </row>
    <row r="1268" spans="1:8" x14ac:dyDescent="0.3">
      <c r="A1268" s="5">
        <v>413502</v>
      </c>
      <c r="B1268" s="4" t="s">
        <v>279</v>
      </c>
      <c r="C1268" s="3">
        <f>IFERROR(VLOOKUP($A1268,'indicadores propios'!$A$4:$I$2026,'indicadores propios'!D$2,FALSE),0)</f>
        <v>0</v>
      </c>
      <c r="D1268" s="3">
        <f>IFERROR(VLOOKUP($A1268,'indicadores propios'!$A$4:$I$2026,'indicadores propios'!E$2,FALSE),0)</f>
        <v>0</v>
      </c>
      <c r="E1268" s="3">
        <f>IFERROR(VLOOKUP($A1268,'indicadores propios'!$A$4:$I$2026,'indicadores propios'!F$2,FALSE),0)</f>
        <v>0</v>
      </c>
      <c r="F1268" s="3">
        <f>IFERROR(VLOOKUP($A1268,'indicadores propios'!$A$4:$I$2026,'indicadores propios'!G$2,FALSE),0)</f>
        <v>0</v>
      </c>
      <c r="G1268" s="3">
        <f>IFERROR(VLOOKUP($A1268,'indicadores propios'!$A$4:$I$2026,'indicadores propios'!H$2,FALSE),0)</f>
        <v>0</v>
      </c>
      <c r="H1268" s="3">
        <f>IFERROR(VLOOKUP($A1268,'indicadores propios'!$A$4:$I$2026,'indicadores propios'!I$2,FALSE),0)</f>
        <v>0</v>
      </c>
    </row>
    <row r="1269" spans="1:8" x14ac:dyDescent="0.3">
      <c r="A1269" s="5">
        <v>413504</v>
      </c>
      <c r="B1269" s="4" t="s">
        <v>278</v>
      </c>
      <c r="C1269" s="3">
        <f>IFERROR(VLOOKUP($A1269,'indicadores propios'!$A$4:$I$2026,'indicadores propios'!D$2,FALSE),0)</f>
        <v>0</v>
      </c>
      <c r="D1269" s="3">
        <f>IFERROR(VLOOKUP($A1269,'indicadores propios'!$A$4:$I$2026,'indicadores propios'!E$2,FALSE),0)</f>
        <v>0</v>
      </c>
      <c r="E1269" s="3">
        <f>IFERROR(VLOOKUP($A1269,'indicadores propios'!$A$4:$I$2026,'indicadores propios'!F$2,FALSE),0)</f>
        <v>0</v>
      </c>
      <c r="F1269" s="3">
        <f>IFERROR(VLOOKUP($A1269,'indicadores propios'!$A$4:$I$2026,'indicadores propios'!G$2,FALSE),0)</f>
        <v>0</v>
      </c>
      <c r="G1269" s="3">
        <f>IFERROR(VLOOKUP($A1269,'indicadores propios'!$A$4:$I$2026,'indicadores propios'!H$2,FALSE),0)</f>
        <v>0</v>
      </c>
      <c r="H1269" s="3">
        <f>IFERROR(VLOOKUP($A1269,'indicadores propios'!$A$4:$I$2026,'indicadores propios'!I$2,FALSE),0)</f>
        <v>0</v>
      </c>
    </row>
    <row r="1270" spans="1:8" x14ac:dyDescent="0.3">
      <c r="A1270" s="5">
        <v>413506</v>
      </c>
      <c r="B1270" s="4" t="s">
        <v>277</v>
      </c>
      <c r="C1270" s="3">
        <f>IFERROR(VLOOKUP($A1270,'indicadores propios'!$A$4:$I$2026,'indicadores propios'!D$2,FALSE),0)</f>
        <v>0</v>
      </c>
      <c r="D1270" s="3">
        <f>IFERROR(VLOOKUP($A1270,'indicadores propios'!$A$4:$I$2026,'indicadores propios'!E$2,FALSE),0)</f>
        <v>0</v>
      </c>
      <c r="E1270" s="3">
        <f>IFERROR(VLOOKUP($A1270,'indicadores propios'!$A$4:$I$2026,'indicadores propios'!F$2,FALSE),0)</f>
        <v>0</v>
      </c>
      <c r="F1270" s="3">
        <f>IFERROR(VLOOKUP($A1270,'indicadores propios'!$A$4:$I$2026,'indicadores propios'!G$2,FALSE),0)</f>
        <v>0</v>
      </c>
      <c r="G1270" s="3">
        <f>IFERROR(VLOOKUP($A1270,'indicadores propios'!$A$4:$I$2026,'indicadores propios'!H$2,FALSE),0)</f>
        <v>0</v>
      </c>
      <c r="H1270" s="3">
        <f>IFERROR(VLOOKUP($A1270,'indicadores propios'!$A$4:$I$2026,'indicadores propios'!I$2,FALSE),0)</f>
        <v>0</v>
      </c>
    </row>
    <row r="1271" spans="1:8" x14ac:dyDescent="0.3">
      <c r="A1271" s="5">
        <v>413508</v>
      </c>
      <c r="B1271" s="4" t="s">
        <v>276</v>
      </c>
      <c r="C1271" s="3">
        <f>IFERROR(VLOOKUP($A1271,'indicadores propios'!$A$4:$I$2026,'indicadores propios'!D$2,FALSE),0)</f>
        <v>0</v>
      </c>
      <c r="D1271" s="3">
        <f>IFERROR(VLOOKUP($A1271,'indicadores propios'!$A$4:$I$2026,'indicadores propios'!E$2,FALSE),0)</f>
        <v>0</v>
      </c>
      <c r="E1271" s="3">
        <f>IFERROR(VLOOKUP($A1271,'indicadores propios'!$A$4:$I$2026,'indicadores propios'!F$2,FALSE),0)</f>
        <v>0</v>
      </c>
      <c r="F1271" s="3">
        <f>IFERROR(VLOOKUP($A1271,'indicadores propios'!$A$4:$I$2026,'indicadores propios'!G$2,FALSE),0)</f>
        <v>0</v>
      </c>
      <c r="G1271" s="3">
        <f>IFERROR(VLOOKUP($A1271,'indicadores propios'!$A$4:$I$2026,'indicadores propios'!H$2,FALSE),0)</f>
        <v>0</v>
      </c>
      <c r="H1271" s="3">
        <f>IFERROR(VLOOKUP($A1271,'indicadores propios'!$A$4:$I$2026,'indicadores propios'!I$2,FALSE),0)</f>
        <v>0</v>
      </c>
    </row>
    <row r="1272" spans="1:8" x14ac:dyDescent="0.3">
      <c r="A1272" s="5">
        <v>413510</v>
      </c>
      <c r="B1272" s="4" t="s">
        <v>275</v>
      </c>
      <c r="C1272" s="3">
        <f>IFERROR(VLOOKUP($A1272,'indicadores propios'!$A$4:$I$2026,'indicadores propios'!D$2,FALSE),0)</f>
        <v>0</v>
      </c>
      <c r="D1272" s="3">
        <f>IFERROR(VLOOKUP($A1272,'indicadores propios'!$A$4:$I$2026,'indicadores propios'!E$2,FALSE),0)</f>
        <v>0</v>
      </c>
      <c r="E1272" s="3">
        <f>IFERROR(VLOOKUP($A1272,'indicadores propios'!$A$4:$I$2026,'indicadores propios'!F$2,FALSE),0)</f>
        <v>0</v>
      </c>
      <c r="F1272" s="3">
        <f>IFERROR(VLOOKUP($A1272,'indicadores propios'!$A$4:$I$2026,'indicadores propios'!G$2,FALSE),0)</f>
        <v>0</v>
      </c>
      <c r="G1272" s="3">
        <f>IFERROR(VLOOKUP($A1272,'indicadores propios'!$A$4:$I$2026,'indicadores propios'!H$2,FALSE),0)</f>
        <v>0</v>
      </c>
      <c r="H1272" s="3">
        <f>IFERROR(VLOOKUP($A1272,'indicadores propios'!$A$4:$I$2026,'indicadores propios'!I$2,FALSE),0)</f>
        <v>0</v>
      </c>
    </row>
    <row r="1273" spans="1:8" x14ac:dyDescent="0.3">
      <c r="A1273" s="5">
        <v>413512</v>
      </c>
      <c r="B1273" s="4" t="s">
        <v>274</v>
      </c>
      <c r="C1273" s="3">
        <f>IFERROR(VLOOKUP($A1273,'indicadores propios'!$A$4:$I$2026,'indicadores propios'!D$2,FALSE),0)</f>
        <v>0</v>
      </c>
      <c r="D1273" s="3">
        <f>IFERROR(VLOOKUP($A1273,'indicadores propios'!$A$4:$I$2026,'indicadores propios'!E$2,FALSE),0)</f>
        <v>0</v>
      </c>
      <c r="E1273" s="3">
        <f>IFERROR(VLOOKUP($A1273,'indicadores propios'!$A$4:$I$2026,'indicadores propios'!F$2,FALSE),0)</f>
        <v>0</v>
      </c>
      <c r="F1273" s="3">
        <f>IFERROR(VLOOKUP($A1273,'indicadores propios'!$A$4:$I$2026,'indicadores propios'!G$2,FALSE),0)</f>
        <v>0</v>
      </c>
      <c r="G1273" s="3">
        <f>IFERROR(VLOOKUP($A1273,'indicadores propios'!$A$4:$I$2026,'indicadores propios'!H$2,FALSE),0)</f>
        <v>0</v>
      </c>
      <c r="H1273" s="3">
        <f>IFERROR(VLOOKUP($A1273,'indicadores propios'!$A$4:$I$2026,'indicadores propios'!I$2,FALSE),0)</f>
        <v>0</v>
      </c>
    </row>
    <row r="1274" spans="1:8" x14ac:dyDescent="0.3">
      <c r="A1274" s="5">
        <v>413514</v>
      </c>
      <c r="B1274" s="4" t="s">
        <v>273</v>
      </c>
      <c r="C1274" s="3">
        <f>IFERROR(VLOOKUP($A1274,'indicadores propios'!$A$4:$I$2026,'indicadores propios'!D$2,FALSE),0)</f>
        <v>0</v>
      </c>
      <c r="D1274" s="3">
        <f>IFERROR(VLOOKUP($A1274,'indicadores propios'!$A$4:$I$2026,'indicadores propios'!E$2,FALSE),0)</f>
        <v>0</v>
      </c>
      <c r="E1274" s="3">
        <f>IFERROR(VLOOKUP($A1274,'indicadores propios'!$A$4:$I$2026,'indicadores propios'!F$2,FALSE),0)</f>
        <v>0</v>
      </c>
      <c r="F1274" s="3">
        <f>IFERROR(VLOOKUP($A1274,'indicadores propios'!$A$4:$I$2026,'indicadores propios'!G$2,FALSE),0)</f>
        <v>0</v>
      </c>
      <c r="G1274" s="3">
        <f>IFERROR(VLOOKUP($A1274,'indicadores propios'!$A$4:$I$2026,'indicadores propios'!H$2,FALSE),0)</f>
        <v>0</v>
      </c>
      <c r="H1274" s="3">
        <f>IFERROR(VLOOKUP($A1274,'indicadores propios'!$A$4:$I$2026,'indicadores propios'!I$2,FALSE),0)</f>
        <v>0</v>
      </c>
    </row>
    <row r="1275" spans="1:8" x14ac:dyDescent="0.3">
      <c r="A1275" s="5">
        <v>413516</v>
      </c>
      <c r="B1275" s="4" t="s">
        <v>272</v>
      </c>
      <c r="C1275" s="3">
        <f>IFERROR(VLOOKUP($A1275,'indicadores propios'!$A$4:$I$2026,'indicadores propios'!D$2,FALSE),0)</f>
        <v>0</v>
      </c>
      <c r="D1275" s="3">
        <f>IFERROR(VLOOKUP($A1275,'indicadores propios'!$A$4:$I$2026,'indicadores propios'!E$2,FALSE),0)</f>
        <v>0</v>
      </c>
      <c r="E1275" s="3">
        <f>IFERROR(VLOOKUP($A1275,'indicadores propios'!$A$4:$I$2026,'indicadores propios'!F$2,FALSE),0)</f>
        <v>0</v>
      </c>
      <c r="F1275" s="3">
        <f>IFERROR(VLOOKUP($A1275,'indicadores propios'!$A$4:$I$2026,'indicadores propios'!G$2,FALSE),0)</f>
        <v>0</v>
      </c>
      <c r="G1275" s="3">
        <f>IFERROR(VLOOKUP($A1275,'indicadores propios'!$A$4:$I$2026,'indicadores propios'!H$2,FALSE),0)</f>
        <v>0</v>
      </c>
      <c r="H1275" s="3">
        <f>IFERROR(VLOOKUP($A1275,'indicadores propios'!$A$4:$I$2026,'indicadores propios'!I$2,FALSE),0)</f>
        <v>0</v>
      </c>
    </row>
    <row r="1276" spans="1:8" x14ac:dyDescent="0.3">
      <c r="A1276" s="5">
        <v>413518</v>
      </c>
      <c r="B1276" s="4" t="s">
        <v>271</v>
      </c>
      <c r="C1276" s="3">
        <f>IFERROR(VLOOKUP($A1276,'indicadores propios'!$A$4:$I$2026,'indicadores propios'!D$2,FALSE),0)</f>
        <v>0</v>
      </c>
      <c r="D1276" s="3">
        <f>IFERROR(VLOOKUP($A1276,'indicadores propios'!$A$4:$I$2026,'indicadores propios'!E$2,FALSE),0)</f>
        <v>0</v>
      </c>
      <c r="E1276" s="3">
        <f>IFERROR(VLOOKUP($A1276,'indicadores propios'!$A$4:$I$2026,'indicadores propios'!F$2,FALSE),0)</f>
        <v>0</v>
      </c>
      <c r="F1276" s="3">
        <f>IFERROR(VLOOKUP($A1276,'indicadores propios'!$A$4:$I$2026,'indicadores propios'!G$2,FALSE),0)</f>
        <v>0</v>
      </c>
      <c r="G1276" s="3">
        <f>IFERROR(VLOOKUP($A1276,'indicadores propios'!$A$4:$I$2026,'indicadores propios'!H$2,FALSE),0)</f>
        <v>0</v>
      </c>
      <c r="H1276" s="3">
        <f>IFERROR(VLOOKUP($A1276,'indicadores propios'!$A$4:$I$2026,'indicadores propios'!I$2,FALSE),0)</f>
        <v>0</v>
      </c>
    </row>
    <row r="1277" spans="1:8" x14ac:dyDescent="0.3">
      <c r="A1277" s="5">
        <v>413520</v>
      </c>
      <c r="B1277" s="4" t="s">
        <v>270</v>
      </c>
      <c r="C1277" s="3">
        <f>IFERROR(VLOOKUP($A1277,'indicadores propios'!$A$4:$I$2026,'indicadores propios'!D$2,FALSE),0)</f>
        <v>0</v>
      </c>
      <c r="D1277" s="3">
        <f>IFERROR(VLOOKUP($A1277,'indicadores propios'!$A$4:$I$2026,'indicadores propios'!E$2,FALSE),0)</f>
        <v>0</v>
      </c>
      <c r="E1277" s="3">
        <f>IFERROR(VLOOKUP($A1277,'indicadores propios'!$A$4:$I$2026,'indicadores propios'!F$2,FALSE),0)</f>
        <v>0</v>
      </c>
      <c r="F1277" s="3">
        <f>IFERROR(VLOOKUP($A1277,'indicadores propios'!$A$4:$I$2026,'indicadores propios'!G$2,FALSE),0)</f>
        <v>0</v>
      </c>
      <c r="G1277" s="3">
        <f>IFERROR(VLOOKUP($A1277,'indicadores propios'!$A$4:$I$2026,'indicadores propios'!H$2,FALSE),0)</f>
        <v>0</v>
      </c>
      <c r="H1277" s="3">
        <f>IFERROR(VLOOKUP($A1277,'indicadores propios'!$A$4:$I$2026,'indicadores propios'!I$2,FALSE),0)</f>
        <v>0</v>
      </c>
    </row>
    <row r="1278" spans="1:8" x14ac:dyDescent="0.3">
      <c r="A1278" s="5">
        <v>413522</v>
      </c>
      <c r="B1278" s="4" t="s">
        <v>269</v>
      </c>
      <c r="C1278" s="3">
        <f>IFERROR(VLOOKUP($A1278,'indicadores propios'!$A$4:$I$2026,'indicadores propios'!D$2,FALSE),0)</f>
        <v>0</v>
      </c>
      <c r="D1278" s="3">
        <f>IFERROR(VLOOKUP($A1278,'indicadores propios'!$A$4:$I$2026,'indicadores propios'!E$2,FALSE),0)</f>
        <v>0</v>
      </c>
      <c r="E1278" s="3">
        <f>IFERROR(VLOOKUP($A1278,'indicadores propios'!$A$4:$I$2026,'indicadores propios'!F$2,FALSE),0)</f>
        <v>0</v>
      </c>
      <c r="F1278" s="3">
        <f>IFERROR(VLOOKUP($A1278,'indicadores propios'!$A$4:$I$2026,'indicadores propios'!G$2,FALSE),0)</f>
        <v>0</v>
      </c>
      <c r="G1278" s="3">
        <f>IFERROR(VLOOKUP($A1278,'indicadores propios'!$A$4:$I$2026,'indicadores propios'!H$2,FALSE),0)</f>
        <v>0</v>
      </c>
      <c r="H1278" s="3">
        <f>IFERROR(VLOOKUP($A1278,'indicadores propios'!$A$4:$I$2026,'indicadores propios'!I$2,FALSE),0)</f>
        <v>0</v>
      </c>
    </row>
    <row r="1279" spans="1:8" x14ac:dyDescent="0.3">
      <c r="A1279" s="5">
        <v>413524</v>
      </c>
      <c r="B1279" s="4" t="s">
        <v>268</v>
      </c>
      <c r="C1279" s="3">
        <f>IFERROR(VLOOKUP($A1279,'indicadores propios'!$A$4:$I$2026,'indicadores propios'!D$2,FALSE),0)</f>
        <v>0</v>
      </c>
      <c r="D1279" s="3">
        <f>IFERROR(VLOOKUP($A1279,'indicadores propios'!$A$4:$I$2026,'indicadores propios'!E$2,FALSE),0)</f>
        <v>0</v>
      </c>
      <c r="E1279" s="3">
        <f>IFERROR(VLOOKUP($A1279,'indicadores propios'!$A$4:$I$2026,'indicadores propios'!F$2,FALSE),0)</f>
        <v>0</v>
      </c>
      <c r="F1279" s="3">
        <f>IFERROR(VLOOKUP($A1279,'indicadores propios'!$A$4:$I$2026,'indicadores propios'!G$2,FALSE),0)</f>
        <v>0</v>
      </c>
      <c r="G1279" s="3">
        <f>IFERROR(VLOOKUP($A1279,'indicadores propios'!$A$4:$I$2026,'indicadores propios'!H$2,FALSE),0)</f>
        <v>0</v>
      </c>
      <c r="H1279" s="3">
        <f>IFERROR(VLOOKUP($A1279,'indicadores propios'!$A$4:$I$2026,'indicadores propios'!I$2,FALSE),0)</f>
        <v>0</v>
      </c>
    </row>
    <row r="1280" spans="1:8" x14ac:dyDescent="0.3">
      <c r="A1280" s="5">
        <v>413526</v>
      </c>
      <c r="B1280" s="4" t="s">
        <v>267</v>
      </c>
      <c r="C1280" s="3">
        <f>IFERROR(VLOOKUP($A1280,'indicadores propios'!$A$4:$I$2026,'indicadores propios'!D$2,FALSE),0)</f>
        <v>0</v>
      </c>
      <c r="D1280" s="3">
        <f>IFERROR(VLOOKUP($A1280,'indicadores propios'!$A$4:$I$2026,'indicadores propios'!E$2,FALSE),0)</f>
        <v>0</v>
      </c>
      <c r="E1280" s="3">
        <f>IFERROR(VLOOKUP($A1280,'indicadores propios'!$A$4:$I$2026,'indicadores propios'!F$2,FALSE),0)</f>
        <v>0</v>
      </c>
      <c r="F1280" s="3">
        <f>IFERROR(VLOOKUP($A1280,'indicadores propios'!$A$4:$I$2026,'indicadores propios'!G$2,FALSE),0)</f>
        <v>0</v>
      </c>
      <c r="G1280" s="3">
        <f>IFERROR(VLOOKUP($A1280,'indicadores propios'!$A$4:$I$2026,'indicadores propios'!H$2,FALSE),0)</f>
        <v>0</v>
      </c>
      <c r="H1280" s="3">
        <f>IFERROR(VLOOKUP($A1280,'indicadores propios'!$A$4:$I$2026,'indicadores propios'!I$2,FALSE),0)</f>
        <v>0</v>
      </c>
    </row>
    <row r="1281" spans="1:8" x14ac:dyDescent="0.3">
      <c r="A1281" s="5">
        <v>413528</v>
      </c>
      <c r="B1281" s="4" t="s">
        <v>266</v>
      </c>
      <c r="C1281" s="3">
        <f>IFERROR(VLOOKUP($A1281,'indicadores propios'!$A$4:$I$2026,'indicadores propios'!D$2,FALSE),0)</f>
        <v>3530945</v>
      </c>
      <c r="D1281" s="3">
        <f>IFERROR(VLOOKUP($A1281,'indicadores propios'!$A$4:$I$2026,'indicadores propios'!E$2,FALSE),0)</f>
        <v>2780616</v>
      </c>
      <c r="E1281" s="3">
        <f>IFERROR(VLOOKUP($A1281,'indicadores propios'!$A$4:$I$2026,'indicadores propios'!F$2,FALSE),0)</f>
        <v>7282233</v>
      </c>
      <c r="F1281" s="3">
        <f>IFERROR(VLOOKUP($A1281,'indicadores propios'!$A$4:$I$2026,'indicadores propios'!G$2,FALSE),0)</f>
        <v>359000</v>
      </c>
      <c r="G1281" s="3">
        <f>IFERROR(VLOOKUP($A1281,'indicadores propios'!$A$4:$I$2026,'indicadores propios'!H$2,FALSE),0)</f>
        <v>9765000</v>
      </c>
      <c r="H1281" s="3">
        <f>IFERROR(VLOOKUP($A1281,'indicadores propios'!$A$4:$I$2026,'indicadores propios'!I$2,FALSE),0)</f>
        <v>0</v>
      </c>
    </row>
    <row r="1282" spans="1:8" x14ac:dyDescent="0.3">
      <c r="A1282" s="5">
        <v>413530</v>
      </c>
      <c r="B1282" s="4" t="s">
        <v>265</v>
      </c>
      <c r="C1282" s="3">
        <f>IFERROR(VLOOKUP($A1282,'indicadores propios'!$A$4:$I$2026,'indicadores propios'!D$2,FALSE),0)</f>
        <v>0</v>
      </c>
      <c r="D1282" s="3">
        <f>IFERROR(VLOOKUP($A1282,'indicadores propios'!$A$4:$I$2026,'indicadores propios'!E$2,FALSE),0)</f>
        <v>0</v>
      </c>
      <c r="E1282" s="3">
        <f>IFERROR(VLOOKUP($A1282,'indicadores propios'!$A$4:$I$2026,'indicadores propios'!F$2,FALSE),0)</f>
        <v>0</v>
      </c>
      <c r="F1282" s="3">
        <f>IFERROR(VLOOKUP($A1282,'indicadores propios'!$A$4:$I$2026,'indicadores propios'!G$2,FALSE),0)</f>
        <v>0</v>
      </c>
      <c r="G1282" s="3">
        <f>IFERROR(VLOOKUP($A1282,'indicadores propios'!$A$4:$I$2026,'indicadores propios'!H$2,FALSE),0)</f>
        <v>0</v>
      </c>
      <c r="H1282" s="3">
        <f>IFERROR(VLOOKUP($A1282,'indicadores propios'!$A$4:$I$2026,'indicadores propios'!I$2,FALSE),0)</f>
        <v>0</v>
      </c>
    </row>
    <row r="1283" spans="1:8" x14ac:dyDescent="0.3">
      <c r="A1283" s="5">
        <v>413532</v>
      </c>
      <c r="B1283" s="4" t="s">
        <v>264</v>
      </c>
      <c r="C1283" s="3">
        <f>IFERROR(VLOOKUP($A1283,'indicadores propios'!$A$4:$I$2026,'indicadores propios'!D$2,FALSE),0)</f>
        <v>0</v>
      </c>
      <c r="D1283" s="3">
        <f>IFERROR(VLOOKUP($A1283,'indicadores propios'!$A$4:$I$2026,'indicadores propios'!E$2,FALSE),0)</f>
        <v>0</v>
      </c>
      <c r="E1283" s="3">
        <f>IFERROR(VLOOKUP($A1283,'indicadores propios'!$A$4:$I$2026,'indicadores propios'!F$2,FALSE),0)</f>
        <v>0</v>
      </c>
      <c r="F1283" s="3">
        <f>IFERROR(VLOOKUP($A1283,'indicadores propios'!$A$4:$I$2026,'indicadores propios'!G$2,FALSE),0)</f>
        <v>0</v>
      </c>
      <c r="G1283" s="3">
        <f>IFERROR(VLOOKUP($A1283,'indicadores propios'!$A$4:$I$2026,'indicadores propios'!H$2,FALSE),0)</f>
        <v>0</v>
      </c>
      <c r="H1283" s="3">
        <f>IFERROR(VLOOKUP($A1283,'indicadores propios'!$A$4:$I$2026,'indicadores propios'!I$2,FALSE),0)</f>
        <v>0</v>
      </c>
    </row>
    <row r="1284" spans="1:8" x14ac:dyDescent="0.3">
      <c r="A1284" s="5">
        <v>413534</v>
      </c>
      <c r="B1284" s="4" t="s">
        <v>263</v>
      </c>
      <c r="C1284" s="3">
        <f>IFERROR(VLOOKUP($A1284,'indicadores propios'!$A$4:$I$2026,'indicadores propios'!D$2,FALSE),0)</f>
        <v>0</v>
      </c>
      <c r="D1284" s="3">
        <f>IFERROR(VLOOKUP($A1284,'indicadores propios'!$A$4:$I$2026,'indicadores propios'!E$2,FALSE),0)</f>
        <v>0</v>
      </c>
      <c r="E1284" s="3">
        <f>IFERROR(VLOOKUP($A1284,'indicadores propios'!$A$4:$I$2026,'indicadores propios'!F$2,FALSE),0)</f>
        <v>0</v>
      </c>
      <c r="F1284" s="3">
        <f>IFERROR(VLOOKUP($A1284,'indicadores propios'!$A$4:$I$2026,'indicadores propios'!G$2,FALSE),0)</f>
        <v>0</v>
      </c>
      <c r="G1284" s="3">
        <f>IFERROR(VLOOKUP($A1284,'indicadores propios'!$A$4:$I$2026,'indicadores propios'!H$2,FALSE),0)</f>
        <v>0</v>
      </c>
      <c r="H1284" s="3">
        <f>IFERROR(VLOOKUP($A1284,'indicadores propios'!$A$4:$I$2026,'indicadores propios'!I$2,FALSE),0)</f>
        <v>0</v>
      </c>
    </row>
    <row r="1285" spans="1:8" x14ac:dyDescent="0.3">
      <c r="A1285" s="5">
        <v>413536</v>
      </c>
      <c r="B1285" s="4" t="s">
        <v>262</v>
      </c>
      <c r="C1285" s="3">
        <f>IFERROR(VLOOKUP($A1285,'indicadores propios'!$A$4:$I$2026,'indicadores propios'!D$2,FALSE),0)</f>
        <v>0</v>
      </c>
      <c r="D1285" s="3">
        <f>IFERROR(VLOOKUP($A1285,'indicadores propios'!$A$4:$I$2026,'indicadores propios'!E$2,FALSE),0)</f>
        <v>0</v>
      </c>
      <c r="E1285" s="3">
        <f>IFERROR(VLOOKUP($A1285,'indicadores propios'!$A$4:$I$2026,'indicadores propios'!F$2,FALSE),0)</f>
        <v>0</v>
      </c>
      <c r="F1285" s="3">
        <f>IFERROR(VLOOKUP($A1285,'indicadores propios'!$A$4:$I$2026,'indicadores propios'!G$2,FALSE),0)</f>
        <v>0</v>
      </c>
      <c r="G1285" s="3">
        <f>IFERROR(VLOOKUP($A1285,'indicadores propios'!$A$4:$I$2026,'indicadores propios'!H$2,FALSE),0)</f>
        <v>0</v>
      </c>
      <c r="H1285" s="3">
        <f>IFERROR(VLOOKUP($A1285,'indicadores propios'!$A$4:$I$2026,'indicadores propios'!I$2,FALSE),0)</f>
        <v>0</v>
      </c>
    </row>
    <row r="1286" spans="1:8" x14ac:dyDescent="0.3">
      <c r="A1286" s="5">
        <v>413538</v>
      </c>
      <c r="B1286" s="4" t="s">
        <v>261</v>
      </c>
      <c r="C1286" s="3">
        <f>IFERROR(VLOOKUP($A1286,'indicadores propios'!$A$4:$I$2026,'indicadores propios'!D$2,FALSE),0)</f>
        <v>0</v>
      </c>
      <c r="D1286" s="3">
        <f>IFERROR(VLOOKUP($A1286,'indicadores propios'!$A$4:$I$2026,'indicadores propios'!E$2,FALSE),0)</f>
        <v>0</v>
      </c>
      <c r="E1286" s="3">
        <f>IFERROR(VLOOKUP($A1286,'indicadores propios'!$A$4:$I$2026,'indicadores propios'!F$2,FALSE),0)</f>
        <v>0</v>
      </c>
      <c r="F1286" s="3">
        <f>IFERROR(VLOOKUP($A1286,'indicadores propios'!$A$4:$I$2026,'indicadores propios'!G$2,FALSE),0)</f>
        <v>0</v>
      </c>
      <c r="G1286" s="3">
        <f>IFERROR(VLOOKUP($A1286,'indicadores propios'!$A$4:$I$2026,'indicadores propios'!H$2,FALSE),0)</f>
        <v>0</v>
      </c>
      <c r="H1286" s="3">
        <f>IFERROR(VLOOKUP($A1286,'indicadores propios'!$A$4:$I$2026,'indicadores propios'!I$2,FALSE),0)</f>
        <v>0</v>
      </c>
    </row>
    <row r="1287" spans="1:8" x14ac:dyDescent="0.3">
      <c r="A1287" s="5">
        <v>413540</v>
      </c>
      <c r="B1287" s="4" t="s">
        <v>260</v>
      </c>
      <c r="C1287" s="3">
        <f>IFERROR(VLOOKUP($A1287,'indicadores propios'!$A$4:$I$2026,'indicadores propios'!D$2,FALSE),0)</f>
        <v>0</v>
      </c>
      <c r="D1287" s="3">
        <f>IFERROR(VLOOKUP($A1287,'indicadores propios'!$A$4:$I$2026,'indicadores propios'!E$2,FALSE),0)</f>
        <v>0</v>
      </c>
      <c r="E1287" s="3">
        <f>IFERROR(VLOOKUP($A1287,'indicadores propios'!$A$4:$I$2026,'indicadores propios'!F$2,FALSE),0)</f>
        <v>0</v>
      </c>
      <c r="F1287" s="3">
        <f>IFERROR(VLOOKUP($A1287,'indicadores propios'!$A$4:$I$2026,'indicadores propios'!G$2,FALSE),0)</f>
        <v>0</v>
      </c>
      <c r="G1287" s="3">
        <f>IFERROR(VLOOKUP($A1287,'indicadores propios'!$A$4:$I$2026,'indicadores propios'!H$2,FALSE),0)</f>
        <v>0</v>
      </c>
      <c r="H1287" s="3">
        <f>IFERROR(VLOOKUP($A1287,'indicadores propios'!$A$4:$I$2026,'indicadores propios'!I$2,FALSE),0)</f>
        <v>0</v>
      </c>
    </row>
    <row r="1288" spans="1:8" x14ac:dyDescent="0.3">
      <c r="A1288" s="5">
        <v>413542</v>
      </c>
      <c r="B1288" s="4" t="s">
        <v>259</v>
      </c>
      <c r="C1288" s="3">
        <f>IFERROR(VLOOKUP($A1288,'indicadores propios'!$A$4:$I$2026,'indicadores propios'!D$2,FALSE),0)</f>
        <v>0</v>
      </c>
      <c r="D1288" s="3">
        <f>IFERROR(VLOOKUP($A1288,'indicadores propios'!$A$4:$I$2026,'indicadores propios'!E$2,FALSE),0)</f>
        <v>0</v>
      </c>
      <c r="E1288" s="3">
        <f>IFERROR(VLOOKUP($A1288,'indicadores propios'!$A$4:$I$2026,'indicadores propios'!F$2,FALSE),0)</f>
        <v>0</v>
      </c>
      <c r="F1288" s="3">
        <f>IFERROR(VLOOKUP($A1288,'indicadores propios'!$A$4:$I$2026,'indicadores propios'!G$2,FALSE),0)</f>
        <v>0</v>
      </c>
      <c r="G1288" s="3">
        <f>IFERROR(VLOOKUP($A1288,'indicadores propios'!$A$4:$I$2026,'indicadores propios'!H$2,FALSE),0)</f>
        <v>0</v>
      </c>
      <c r="H1288" s="3">
        <f>IFERROR(VLOOKUP($A1288,'indicadores propios'!$A$4:$I$2026,'indicadores propios'!I$2,FALSE),0)</f>
        <v>0</v>
      </c>
    </row>
    <row r="1289" spans="1:8" x14ac:dyDescent="0.3">
      <c r="A1289" s="5">
        <v>413544</v>
      </c>
      <c r="B1289" s="4" t="s">
        <v>258</v>
      </c>
      <c r="C1289" s="3">
        <f>IFERROR(VLOOKUP($A1289,'indicadores propios'!$A$4:$I$2026,'indicadores propios'!D$2,FALSE),0)</f>
        <v>0</v>
      </c>
      <c r="D1289" s="3">
        <f>IFERROR(VLOOKUP($A1289,'indicadores propios'!$A$4:$I$2026,'indicadores propios'!E$2,FALSE),0)</f>
        <v>0</v>
      </c>
      <c r="E1289" s="3">
        <f>IFERROR(VLOOKUP($A1289,'indicadores propios'!$A$4:$I$2026,'indicadores propios'!F$2,FALSE),0)</f>
        <v>0</v>
      </c>
      <c r="F1289" s="3">
        <f>IFERROR(VLOOKUP($A1289,'indicadores propios'!$A$4:$I$2026,'indicadores propios'!G$2,FALSE),0)</f>
        <v>0</v>
      </c>
      <c r="G1289" s="3">
        <f>IFERROR(VLOOKUP($A1289,'indicadores propios'!$A$4:$I$2026,'indicadores propios'!H$2,FALSE),0)</f>
        <v>0</v>
      </c>
      <c r="H1289" s="3">
        <f>IFERROR(VLOOKUP($A1289,'indicadores propios'!$A$4:$I$2026,'indicadores propios'!I$2,FALSE),0)</f>
        <v>0</v>
      </c>
    </row>
    <row r="1290" spans="1:8" x14ac:dyDescent="0.3">
      <c r="A1290" s="5">
        <v>413546</v>
      </c>
      <c r="B1290" s="4" t="s">
        <v>257</v>
      </c>
      <c r="C1290" s="3">
        <f>IFERROR(VLOOKUP($A1290,'indicadores propios'!$A$4:$I$2026,'indicadores propios'!D$2,FALSE),0)</f>
        <v>0</v>
      </c>
      <c r="D1290" s="3">
        <f>IFERROR(VLOOKUP($A1290,'indicadores propios'!$A$4:$I$2026,'indicadores propios'!E$2,FALSE),0)</f>
        <v>0</v>
      </c>
      <c r="E1290" s="3">
        <f>IFERROR(VLOOKUP($A1290,'indicadores propios'!$A$4:$I$2026,'indicadores propios'!F$2,FALSE),0)</f>
        <v>0</v>
      </c>
      <c r="F1290" s="3">
        <f>IFERROR(VLOOKUP($A1290,'indicadores propios'!$A$4:$I$2026,'indicadores propios'!G$2,FALSE),0)</f>
        <v>0</v>
      </c>
      <c r="G1290" s="3">
        <f>IFERROR(VLOOKUP($A1290,'indicadores propios'!$A$4:$I$2026,'indicadores propios'!H$2,FALSE),0)</f>
        <v>0</v>
      </c>
      <c r="H1290" s="3">
        <f>IFERROR(VLOOKUP($A1290,'indicadores propios'!$A$4:$I$2026,'indicadores propios'!I$2,FALSE),0)</f>
        <v>0</v>
      </c>
    </row>
    <row r="1291" spans="1:8" x14ac:dyDescent="0.3">
      <c r="A1291" s="5">
        <v>413548</v>
      </c>
      <c r="B1291" s="4" t="s">
        <v>256</v>
      </c>
      <c r="C1291" s="3">
        <f>IFERROR(VLOOKUP($A1291,'indicadores propios'!$A$4:$I$2026,'indicadores propios'!D$2,FALSE),0)</f>
        <v>0</v>
      </c>
      <c r="D1291" s="3">
        <f>IFERROR(VLOOKUP($A1291,'indicadores propios'!$A$4:$I$2026,'indicadores propios'!E$2,FALSE),0)</f>
        <v>0</v>
      </c>
      <c r="E1291" s="3">
        <f>IFERROR(VLOOKUP($A1291,'indicadores propios'!$A$4:$I$2026,'indicadores propios'!F$2,FALSE),0)</f>
        <v>0</v>
      </c>
      <c r="F1291" s="3">
        <f>IFERROR(VLOOKUP($A1291,'indicadores propios'!$A$4:$I$2026,'indicadores propios'!G$2,FALSE),0)</f>
        <v>0</v>
      </c>
      <c r="G1291" s="3">
        <f>IFERROR(VLOOKUP($A1291,'indicadores propios'!$A$4:$I$2026,'indicadores propios'!H$2,FALSE),0)</f>
        <v>0</v>
      </c>
      <c r="H1291" s="3">
        <f>IFERROR(VLOOKUP($A1291,'indicadores propios'!$A$4:$I$2026,'indicadores propios'!I$2,FALSE),0)</f>
        <v>0</v>
      </c>
    </row>
    <row r="1292" spans="1:8" x14ac:dyDescent="0.3">
      <c r="A1292" s="5">
        <v>413550</v>
      </c>
      <c r="B1292" s="4" t="s">
        <v>255</v>
      </c>
      <c r="C1292" s="3">
        <f>IFERROR(VLOOKUP($A1292,'indicadores propios'!$A$4:$I$2026,'indicadores propios'!D$2,FALSE),0)</f>
        <v>0</v>
      </c>
      <c r="D1292" s="3">
        <f>IFERROR(VLOOKUP($A1292,'indicadores propios'!$A$4:$I$2026,'indicadores propios'!E$2,FALSE),0)</f>
        <v>0</v>
      </c>
      <c r="E1292" s="3">
        <f>IFERROR(VLOOKUP($A1292,'indicadores propios'!$A$4:$I$2026,'indicadores propios'!F$2,FALSE),0)</f>
        <v>0</v>
      </c>
      <c r="F1292" s="3">
        <f>IFERROR(VLOOKUP($A1292,'indicadores propios'!$A$4:$I$2026,'indicadores propios'!G$2,FALSE),0)</f>
        <v>0</v>
      </c>
      <c r="G1292" s="3">
        <f>IFERROR(VLOOKUP($A1292,'indicadores propios'!$A$4:$I$2026,'indicadores propios'!H$2,FALSE),0)</f>
        <v>0</v>
      </c>
      <c r="H1292" s="3">
        <f>IFERROR(VLOOKUP($A1292,'indicadores propios'!$A$4:$I$2026,'indicadores propios'!I$2,FALSE),0)</f>
        <v>0</v>
      </c>
    </row>
    <row r="1293" spans="1:8" x14ac:dyDescent="0.3">
      <c r="A1293" s="5">
        <v>413552</v>
      </c>
      <c r="B1293" s="4" t="s">
        <v>254</v>
      </c>
      <c r="C1293" s="3">
        <f>IFERROR(VLOOKUP($A1293,'indicadores propios'!$A$4:$I$2026,'indicadores propios'!D$2,FALSE),0)</f>
        <v>0</v>
      </c>
      <c r="D1293" s="3">
        <f>IFERROR(VLOOKUP($A1293,'indicadores propios'!$A$4:$I$2026,'indicadores propios'!E$2,FALSE),0)</f>
        <v>0</v>
      </c>
      <c r="E1293" s="3">
        <f>IFERROR(VLOOKUP($A1293,'indicadores propios'!$A$4:$I$2026,'indicadores propios'!F$2,FALSE),0)</f>
        <v>0</v>
      </c>
      <c r="F1293" s="3">
        <f>IFERROR(VLOOKUP($A1293,'indicadores propios'!$A$4:$I$2026,'indicadores propios'!G$2,FALSE),0)</f>
        <v>0</v>
      </c>
      <c r="G1293" s="3">
        <f>IFERROR(VLOOKUP($A1293,'indicadores propios'!$A$4:$I$2026,'indicadores propios'!H$2,FALSE),0)</f>
        <v>0</v>
      </c>
      <c r="H1293" s="3">
        <f>IFERROR(VLOOKUP($A1293,'indicadores propios'!$A$4:$I$2026,'indicadores propios'!I$2,FALSE),0)</f>
        <v>0</v>
      </c>
    </row>
    <row r="1294" spans="1:8" x14ac:dyDescent="0.3">
      <c r="A1294" s="5">
        <v>413554</v>
      </c>
      <c r="B1294" s="4" t="s">
        <v>253</v>
      </c>
      <c r="C1294" s="3">
        <f>IFERROR(VLOOKUP($A1294,'indicadores propios'!$A$4:$I$2026,'indicadores propios'!D$2,FALSE),0)</f>
        <v>0</v>
      </c>
      <c r="D1294" s="3">
        <f>IFERROR(VLOOKUP($A1294,'indicadores propios'!$A$4:$I$2026,'indicadores propios'!E$2,FALSE),0)</f>
        <v>0</v>
      </c>
      <c r="E1294" s="3">
        <f>IFERROR(VLOOKUP($A1294,'indicadores propios'!$A$4:$I$2026,'indicadores propios'!F$2,FALSE),0)</f>
        <v>0</v>
      </c>
      <c r="F1294" s="3">
        <f>IFERROR(VLOOKUP($A1294,'indicadores propios'!$A$4:$I$2026,'indicadores propios'!G$2,FALSE),0)</f>
        <v>0</v>
      </c>
      <c r="G1294" s="3">
        <f>IFERROR(VLOOKUP($A1294,'indicadores propios'!$A$4:$I$2026,'indicadores propios'!H$2,FALSE),0)</f>
        <v>0</v>
      </c>
      <c r="H1294" s="3">
        <f>IFERROR(VLOOKUP($A1294,'indicadores propios'!$A$4:$I$2026,'indicadores propios'!I$2,FALSE),0)</f>
        <v>0</v>
      </c>
    </row>
    <row r="1295" spans="1:8" x14ac:dyDescent="0.3">
      <c r="A1295" s="5">
        <v>413556</v>
      </c>
      <c r="B1295" s="4" t="s">
        <v>768</v>
      </c>
      <c r="C1295" s="3">
        <f>IFERROR(VLOOKUP($A1295,'indicadores propios'!$A$4:$I$2026,'indicadores propios'!D$2,FALSE),0)</f>
        <v>0</v>
      </c>
      <c r="D1295" s="3">
        <f>IFERROR(VLOOKUP($A1295,'indicadores propios'!$A$4:$I$2026,'indicadores propios'!E$2,FALSE),0)</f>
        <v>0</v>
      </c>
      <c r="E1295" s="3">
        <f>IFERROR(VLOOKUP($A1295,'indicadores propios'!$A$4:$I$2026,'indicadores propios'!F$2,FALSE),0)</f>
        <v>0</v>
      </c>
      <c r="F1295" s="3">
        <f>IFERROR(VLOOKUP($A1295,'indicadores propios'!$A$4:$I$2026,'indicadores propios'!G$2,FALSE),0)</f>
        <v>0</v>
      </c>
      <c r="G1295" s="3">
        <f>IFERROR(VLOOKUP($A1295,'indicadores propios'!$A$4:$I$2026,'indicadores propios'!H$2,FALSE),0)</f>
        <v>0</v>
      </c>
      <c r="H1295" s="3">
        <f>IFERROR(VLOOKUP($A1295,'indicadores propios'!$A$4:$I$2026,'indicadores propios'!I$2,FALSE),0)</f>
        <v>0</v>
      </c>
    </row>
    <row r="1296" spans="1:8" x14ac:dyDescent="0.3">
      <c r="A1296" s="5">
        <v>413558</v>
      </c>
      <c r="B1296" s="4" t="s">
        <v>251</v>
      </c>
      <c r="C1296" s="3">
        <f>IFERROR(VLOOKUP($A1296,'indicadores propios'!$A$4:$I$2026,'indicadores propios'!D$2,FALSE),0)</f>
        <v>0</v>
      </c>
      <c r="D1296" s="3">
        <f>IFERROR(VLOOKUP($A1296,'indicadores propios'!$A$4:$I$2026,'indicadores propios'!E$2,FALSE),0)</f>
        <v>0</v>
      </c>
      <c r="E1296" s="3">
        <f>IFERROR(VLOOKUP($A1296,'indicadores propios'!$A$4:$I$2026,'indicadores propios'!F$2,FALSE),0)</f>
        <v>0</v>
      </c>
      <c r="F1296" s="3">
        <f>IFERROR(VLOOKUP($A1296,'indicadores propios'!$A$4:$I$2026,'indicadores propios'!G$2,FALSE),0)</f>
        <v>0</v>
      </c>
      <c r="G1296" s="3">
        <f>IFERROR(VLOOKUP($A1296,'indicadores propios'!$A$4:$I$2026,'indicadores propios'!H$2,FALSE),0)</f>
        <v>0</v>
      </c>
      <c r="H1296" s="3">
        <f>IFERROR(VLOOKUP($A1296,'indicadores propios'!$A$4:$I$2026,'indicadores propios'!I$2,FALSE),0)</f>
        <v>0</v>
      </c>
    </row>
    <row r="1297" spans="1:8" x14ac:dyDescent="0.3">
      <c r="A1297" s="5">
        <v>413560</v>
      </c>
      <c r="B1297" s="4" t="s">
        <v>250</v>
      </c>
      <c r="C1297" s="3">
        <f>IFERROR(VLOOKUP($A1297,'indicadores propios'!$A$4:$I$2026,'indicadores propios'!D$2,FALSE),0)</f>
        <v>0</v>
      </c>
      <c r="D1297" s="3">
        <f>IFERROR(VLOOKUP($A1297,'indicadores propios'!$A$4:$I$2026,'indicadores propios'!E$2,FALSE),0)</f>
        <v>0</v>
      </c>
      <c r="E1297" s="3">
        <f>IFERROR(VLOOKUP($A1297,'indicadores propios'!$A$4:$I$2026,'indicadores propios'!F$2,FALSE),0)</f>
        <v>0</v>
      </c>
      <c r="F1297" s="3">
        <f>IFERROR(VLOOKUP($A1297,'indicadores propios'!$A$4:$I$2026,'indicadores propios'!G$2,FALSE),0)</f>
        <v>0</v>
      </c>
      <c r="G1297" s="3">
        <f>IFERROR(VLOOKUP($A1297,'indicadores propios'!$A$4:$I$2026,'indicadores propios'!H$2,FALSE),0)</f>
        <v>0</v>
      </c>
      <c r="H1297" s="3">
        <f>IFERROR(VLOOKUP($A1297,'indicadores propios'!$A$4:$I$2026,'indicadores propios'!I$2,FALSE),0)</f>
        <v>0</v>
      </c>
    </row>
    <row r="1298" spans="1:8" x14ac:dyDescent="0.3">
      <c r="A1298" s="5">
        <v>413562</v>
      </c>
      <c r="B1298" s="4" t="s">
        <v>249</v>
      </c>
      <c r="C1298" s="3">
        <f>IFERROR(VLOOKUP($A1298,'indicadores propios'!$A$4:$I$2026,'indicadores propios'!D$2,FALSE),0)</f>
        <v>0</v>
      </c>
      <c r="D1298" s="3">
        <f>IFERROR(VLOOKUP($A1298,'indicadores propios'!$A$4:$I$2026,'indicadores propios'!E$2,FALSE),0)</f>
        <v>0</v>
      </c>
      <c r="E1298" s="3">
        <f>IFERROR(VLOOKUP($A1298,'indicadores propios'!$A$4:$I$2026,'indicadores propios'!F$2,FALSE),0)</f>
        <v>0</v>
      </c>
      <c r="F1298" s="3">
        <f>IFERROR(VLOOKUP($A1298,'indicadores propios'!$A$4:$I$2026,'indicadores propios'!G$2,FALSE),0)</f>
        <v>0</v>
      </c>
      <c r="G1298" s="3">
        <f>IFERROR(VLOOKUP($A1298,'indicadores propios'!$A$4:$I$2026,'indicadores propios'!H$2,FALSE),0)</f>
        <v>0</v>
      </c>
      <c r="H1298" s="3">
        <f>IFERROR(VLOOKUP($A1298,'indicadores propios'!$A$4:$I$2026,'indicadores propios'!I$2,FALSE),0)</f>
        <v>0</v>
      </c>
    </row>
    <row r="1299" spans="1:8" x14ac:dyDescent="0.3">
      <c r="A1299" s="5">
        <v>413564</v>
      </c>
      <c r="B1299" s="4" t="s">
        <v>248</v>
      </c>
      <c r="C1299" s="3">
        <f>IFERROR(VLOOKUP($A1299,'indicadores propios'!$A$4:$I$2026,'indicadores propios'!D$2,FALSE),0)</f>
        <v>0</v>
      </c>
      <c r="D1299" s="3">
        <f>IFERROR(VLOOKUP($A1299,'indicadores propios'!$A$4:$I$2026,'indicadores propios'!E$2,FALSE),0)</f>
        <v>0</v>
      </c>
      <c r="E1299" s="3">
        <f>IFERROR(VLOOKUP($A1299,'indicadores propios'!$A$4:$I$2026,'indicadores propios'!F$2,FALSE),0)</f>
        <v>0</v>
      </c>
      <c r="F1299" s="3">
        <f>IFERROR(VLOOKUP($A1299,'indicadores propios'!$A$4:$I$2026,'indicadores propios'!G$2,FALSE),0)</f>
        <v>0</v>
      </c>
      <c r="G1299" s="3">
        <f>IFERROR(VLOOKUP($A1299,'indicadores propios'!$A$4:$I$2026,'indicadores propios'!H$2,FALSE),0)</f>
        <v>0</v>
      </c>
      <c r="H1299" s="3">
        <f>IFERROR(VLOOKUP($A1299,'indicadores propios'!$A$4:$I$2026,'indicadores propios'!I$2,FALSE),0)</f>
        <v>0</v>
      </c>
    </row>
    <row r="1300" spans="1:8" x14ac:dyDescent="0.3">
      <c r="A1300" s="5">
        <v>413566</v>
      </c>
      <c r="B1300" s="4" t="s">
        <v>247</v>
      </c>
      <c r="C1300" s="3">
        <f>IFERROR(VLOOKUP($A1300,'indicadores propios'!$A$4:$I$2026,'indicadores propios'!D$2,FALSE),0)</f>
        <v>0</v>
      </c>
      <c r="D1300" s="3">
        <f>IFERROR(VLOOKUP($A1300,'indicadores propios'!$A$4:$I$2026,'indicadores propios'!E$2,FALSE),0)</f>
        <v>0</v>
      </c>
      <c r="E1300" s="3">
        <f>IFERROR(VLOOKUP($A1300,'indicadores propios'!$A$4:$I$2026,'indicadores propios'!F$2,FALSE),0)</f>
        <v>0</v>
      </c>
      <c r="F1300" s="3">
        <f>IFERROR(VLOOKUP($A1300,'indicadores propios'!$A$4:$I$2026,'indicadores propios'!G$2,FALSE),0)</f>
        <v>0</v>
      </c>
      <c r="G1300" s="3">
        <f>IFERROR(VLOOKUP($A1300,'indicadores propios'!$A$4:$I$2026,'indicadores propios'!H$2,FALSE),0)</f>
        <v>0</v>
      </c>
      <c r="H1300" s="3">
        <f>IFERROR(VLOOKUP($A1300,'indicadores propios'!$A$4:$I$2026,'indicadores propios'!I$2,FALSE),0)</f>
        <v>0</v>
      </c>
    </row>
    <row r="1301" spans="1:8" x14ac:dyDescent="0.3">
      <c r="A1301" s="5">
        <v>413568</v>
      </c>
      <c r="B1301" s="4" t="s">
        <v>246</v>
      </c>
      <c r="C1301" s="3">
        <f>IFERROR(VLOOKUP($A1301,'indicadores propios'!$A$4:$I$2026,'indicadores propios'!D$2,FALSE),0)</f>
        <v>0</v>
      </c>
      <c r="D1301" s="3">
        <f>IFERROR(VLOOKUP($A1301,'indicadores propios'!$A$4:$I$2026,'indicadores propios'!E$2,FALSE),0)</f>
        <v>0</v>
      </c>
      <c r="E1301" s="3">
        <f>IFERROR(VLOOKUP($A1301,'indicadores propios'!$A$4:$I$2026,'indicadores propios'!F$2,FALSE),0)</f>
        <v>0</v>
      </c>
      <c r="F1301" s="3">
        <f>IFERROR(VLOOKUP($A1301,'indicadores propios'!$A$4:$I$2026,'indicadores propios'!G$2,FALSE),0)</f>
        <v>0</v>
      </c>
      <c r="G1301" s="3">
        <f>IFERROR(VLOOKUP($A1301,'indicadores propios'!$A$4:$I$2026,'indicadores propios'!H$2,FALSE),0)</f>
        <v>0</v>
      </c>
      <c r="H1301" s="3">
        <f>IFERROR(VLOOKUP($A1301,'indicadores propios'!$A$4:$I$2026,'indicadores propios'!I$2,FALSE),0)</f>
        <v>0</v>
      </c>
    </row>
    <row r="1302" spans="1:8" x14ac:dyDescent="0.3">
      <c r="A1302" s="5">
        <v>413570</v>
      </c>
      <c r="B1302" s="4" t="s">
        <v>245</v>
      </c>
      <c r="C1302" s="3">
        <f>IFERROR(VLOOKUP($A1302,'indicadores propios'!$A$4:$I$2026,'indicadores propios'!D$2,FALSE),0)</f>
        <v>0</v>
      </c>
      <c r="D1302" s="3">
        <f>IFERROR(VLOOKUP($A1302,'indicadores propios'!$A$4:$I$2026,'indicadores propios'!E$2,FALSE),0)</f>
        <v>0</v>
      </c>
      <c r="E1302" s="3">
        <f>IFERROR(VLOOKUP($A1302,'indicadores propios'!$A$4:$I$2026,'indicadores propios'!F$2,FALSE),0)</f>
        <v>0</v>
      </c>
      <c r="F1302" s="3">
        <f>IFERROR(VLOOKUP($A1302,'indicadores propios'!$A$4:$I$2026,'indicadores propios'!G$2,FALSE),0)</f>
        <v>0</v>
      </c>
      <c r="G1302" s="3">
        <f>IFERROR(VLOOKUP($A1302,'indicadores propios'!$A$4:$I$2026,'indicadores propios'!H$2,FALSE),0)</f>
        <v>0</v>
      </c>
      <c r="H1302" s="3">
        <f>IFERROR(VLOOKUP($A1302,'indicadores propios'!$A$4:$I$2026,'indicadores propios'!I$2,FALSE),0)</f>
        <v>0</v>
      </c>
    </row>
    <row r="1303" spans="1:8" x14ac:dyDescent="0.3">
      <c r="A1303" s="5">
        <v>413572</v>
      </c>
      <c r="B1303" s="4" t="s">
        <v>244</v>
      </c>
      <c r="C1303" s="3">
        <f>IFERROR(VLOOKUP($A1303,'indicadores propios'!$A$4:$I$2026,'indicadores propios'!D$2,FALSE),0)</f>
        <v>0</v>
      </c>
      <c r="D1303" s="3">
        <f>IFERROR(VLOOKUP($A1303,'indicadores propios'!$A$4:$I$2026,'indicadores propios'!E$2,FALSE),0)</f>
        <v>0</v>
      </c>
      <c r="E1303" s="3">
        <f>IFERROR(VLOOKUP($A1303,'indicadores propios'!$A$4:$I$2026,'indicadores propios'!F$2,FALSE),0)</f>
        <v>0</v>
      </c>
      <c r="F1303" s="3">
        <f>IFERROR(VLOOKUP($A1303,'indicadores propios'!$A$4:$I$2026,'indicadores propios'!G$2,FALSE),0)</f>
        <v>0</v>
      </c>
      <c r="G1303" s="3">
        <f>IFERROR(VLOOKUP($A1303,'indicadores propios'!$A$4:$I$2026,'indicadores propios'!H$2,FALSE),0)</f>
        <v>0</v>
      </c>
      <c r="H1303" s="3">
        <f>IFERROR(VLOOKUP($A1303,'indicadores propios'!$A$4:$I$2026,'indicadores propios'!I$2,FALSE),0)</f>
        <v>0</v>
      </c>
    </row>
    <row r="1304" spans="1:8" x14ac:dyDescent="0.3">
      <c r="A1304" s="5">
        <v>413595</v>
      </c>
      <c r="B1304" s="4" t="s">
        <v>243</v>
      </c>
      <c r="C1304" s="3">
        <f>IFERROR(VLOOKUP($A1304,'indicadores propios'!$A$4:$I$2026,'indicadores propios'!D$2,FALSE),0)</f>
        <v>0</v>
      </c>
      <c r="D1304" s="3">
        <f>IFERROR(VLOOKUP($A1304,'indicadores propios'!$A$4:$I$2026,'indicadores propios'!E$2,FALSE),0)</f>
        <v>0</v>
      </c>
      <c r="E1304" s="3">
        <f>IFERROR(VLOOKUP($A1304,'indicadores propios'!$A$4:$I$2026,'indicadores propios'!F$2,FALSE),0)</f>
        <v>0</v>
      </c>
      <c r="F1304" s="3">
        <f>IFERROR(VLOOKUP($A1304,'indicadores propios'!$A$4:$I$2026,'indicadores propios'!G$2,FALSE),0)</f>
        <v>0</v>
      </c>
      <c r="G1304" s="3">
        <f>IFERROR(VLOOKUP($A1304,'indicadores propios'!$A$4:$I$2026,'indicadores propios'!H$2,FALSE),0)</f>
        <v>0</v>
      </c>
      <c r="H1304" s="3">
        <f>IFERROR(VLOOKUP($A1304,'indicadores propios'!$A$4:$I$2026,'indicadores propios'!I$2,FALSE),0)</f>
        <v>0</v>
      </c>
    </row>
    <row r="1305" spans="1:8" x14ac:dyDescent="0.3">
      <c r="A1305" s="5">
        <v>414000</v>
      </c>
      <c r="B1305" s="4" t="s">
        <v>242</v>
      </c>
      <c r="C1305" s="3">
        <f>IFERROR(VLOOKUP($A1305,'indicadores propios'!$A$4:$I$2026,'indicadores propios'!D$2,FALSE),0)</f>
        <v>0</v>
      </c>
      <c r="D1305" s="3">
        <f>IFERROR(VLOOKUP($A1305,'indicadores propios'!$A$4:$I$2026,'indicadores propios'!E$2,FALSE),0)</f>
        <v>0</v>
      </c>
      <c r="E1305" s="3">
        <f>IFERROR(VLOOKUP($A1305,'indicadores propios'!$A$4:$I$2026,'indicadores propios'!F$2,FALSE),0)</f>
        <v>0</v>
      </c>
      <c r="F1305" s="3">
        <f>IFERROR(VLOOKUP($A1305,'indicadores propios'!$A$4:$I$2026,'indicadores propios'!G$2,FALSE),0)</f>
        <v>0</v>
      </c>
      <c r="G1305" s="3">
        <f>IFERROR(VLOOKUP($A1305,'indicadores propios'!$A$4:$I$2026,'indicadores propios'!H$2,FALSE),0)</f>
        <v>0</v>
      </c>
      <c r="H1305" s="3">
        <f>IFERROR(VLOOKUP($A1305,'indicadores propios'!$A$4:$I$2026,'indicadores propios'!I$2,FALSE),0)</f>
        <v>0</v>
      </c>
    </row>
    <row r="1306" spans="1:8" x14ac:dyDescent="0.3">
      <c r="A1306" s="5">
        <v>414005</v>
      </c>
      <c r="B1306" s="4" t="s">
        <v>241</v>
      </c>
      <c r="C1306" s="3">
        <f>IFERROR(VLOOKUP($A1306,'indicadores propios'!$A$4:$I$2026,'indicadores propios'!D$2,FALSE),0)</f>
        <v>0</v>
      </c>
      <c r="D1306" s="3">
        <f>IFERROR(VLOOKUP($A1306,'indicadores propios'!$A$4:$I$2026,'indicadores propios'!E$2,FALSE),0)</f>
        <v>0</v>
      </c>
      <c r="E1306" s="3">
        <f>IFERROR(VLOOKUP($A1306,'indicadores propios'!$A$4:$I$2026,'indicadores propios'!F$2,FALSE),0)</f>
        <v>0</v>
      </c>
      <c r="F1306" s="3">
        <f>IFERROR(VLOOKUP($A1306,'indicadores propios'!$A$4:$I$2026,'indicadores propios'!G$2,FALSE),0)</f>
        <v>0</v>
      </c>
      <c r="G1306" s="3">
        <f>IFERROR(VLOOKUP($A1306,'indicadores propios'!$A$4:$I$2026,'indicadores propios'!H$2,FALSE),0)</f>
        <v>0</v>
      </c>
      <c r="H1306" s="3">
        <f>IFERROR(VLOOKUP($A1306,'indicadores propios'!$A$4:$I$2026,'indicadores propios'!I$2,FALSE),0)</f>
        <v>0</v>
      </c>
    </row>
    <row r="1307" spans="1:8" x14ac:dyDescent="0.3">
      <c r="A1307" s="5">
        <v>414010</v>
      </c>
      <c r="B1307" s="4" t="s">
        <v>240</v>
      </c>
      <c r="C1307" s="3">
        <f>IFERROR(VLOOKUP($A1307,'indicadores propios'!$A$4:$I$2026,'indicadores propios'!D$2,FALSE),0)</f>
        <v>0</v>
      </c>
      <c r="D1307" s="3">
        <f>IFERROR(VLOOKUP($A1307,'indicadores propios'!$A$4:$I$2026,'indicadores propios'!E$2,FALSE),0)</f>
        <v>0</v>
      </c>
      <c r="E1307" s="3">
        <f>IFERROR(VLOOKUP($A1307,'indicadores propios'!$A$4:$I$2026,'indicadores propios'!F$2,FALSE),0)</f>
        <v>0</v>
      </c>
      <c r="F1307" s="3">
        <f>IFERROR(VLOOKUP($A1307,'indicadores propios'!$A$4:$I$2026,'indicadores propios'!G$2,FALSE),0)</f>
        <v>0</v>
      </c>
      <c r="G1307" s="3">
        <f>IFERROR(VLOOKUP($A1307,'indicadores propios'!$A$4:$I$2026,'indicadores propios'!H$2,FALSE),0)</f>
        <v>0</v>
      </c>
      <c r="H1307" s="3">
        <f>IFERROR(VLOOKUP($A1307,'indicadores propios'!$A$4:$I$2026,'indicadores propios'!I$2,FALSE),0)</f>
        <v>0</v>
      </c>
    </row>
    <row r="1308" spans="1:8" x14ac:dyDescent="0.3">
      <c r="A1308" s="5">
        <v>414015</v>
      </c>
      <c r="B1308" s="4" t="s">
        <v>239</v>
      </c>
      <c r="C1308" s="3">
        <f>IFERROR(VLOOKUP($A1308,'indicadores propios'!$A$4:$I$2026,'indicadores propios'!D$2,FALSE),0)</f>
        <v>0</v>
      </c>
      <c r="D1308" s="3">
        <f>IFERROR(VLOOKUP($A1308,'indicadores propios'!$A$4:$I$2026,'indicadores propios'!E$2,FALSE),0)</f>
        <v>0</v>
      </c>
      <c r="E1308" s="3">
        <f>IFERROR(VLOOKUP($A1308,'indicadores propios'!$A$4:$I$2026,'indicadores propios'!F$2,FALSE),0)</f>
        <v>0</v>
      </c>
      <c r="F1308" s="3">
        <f>IFERROR(VLOOKUP($A1308,'indicadores propios'!$A$4:$I$2026,'indicadores propios'!G$2,FALSE),0)</f>
        <v>0</v>
      </c>
      <c r="G1308" s="3">
        <f>IFERROR(VLOOKUP($A1308,'indicadores propios'!$A$4:$I$2026,'indicadores propios'!H$2,FALSE),0)</f>
        <v>0</v>
      </c>
      <c r="H1308" s="3">
        <f>IFERROR(VLOOKUP($A1308,'indicadores propios'!$A$4:$I$2026,'indicadores propios'!I$2,FALSE),0)</f>
        <v>0</v>
      </c>
    </row>
    <row r="1309" spans="1:8" x14ac:dyDescent="0.3">
      <c r="A1309" s="5">
        <v>414020</v>
      </c>
      <c r="B1309" s="4" t="s">
        <v>238</v>
      </c>
      <c r="C1309" s="3">
        <f>IFERROR(VLOOKUP($A1309,'indicadores propios'!$A$4:$I$2026,'indicadores propios'!D$2,FALSE),0)</f>
        <v>0</v>
      </c>
      <c r="D1309" s="3">
        <f>IFERROR(VLOOKUP($A1309,'indicadores propios'!$A$4:$I$2026,'indicadores propios'!E$2,FALSE),0)</f>
        <v>0</v>
      </c>
      <c r="E1309" s="3">
        <f>IFERROR(VLOOKUP($A1309,'indicadores propios'!$A$4:$I$2026,'indicadores propios'!F$2,FALSE),0)</f>
        <v>0</v>
      </c>
      <c r="F1309" s="3">
        <f>IFERROR(VLOOKUP($A1309,'indicadores propios'!$A$4:$I$2026,'indicadores propios'!G$2,FALSE),0)</f>
        <v>0</v>
      </c>
      <c r="G1309" s="3">
        <f>IFERROR(VLOOKUP($A1309,'indicadores propios'!$A$4:$I$2026,'indicadores propios'!H$2,FALSE),0)</f>
        <v>0</v>
      </c>
      <c r="H1309" s="3">
        <f>IFERROR(VLOOKUP($A1309,'indicadores propios'!$A$4:$I$2026,'indicadores propios'!I$2,FALSE),0)</f>
        <v>0</v>
      </c>
    </row>
    <row r="1310" spans="1:8" x14ac:dyDescent="0.3">
      <c r="A1310" s="5">
        <v>414095</v>
      </c>
      <c r="B1310" s="4" t="s">
        <v>221</v>
      </c>
      <c r="C1310" s="3">
        <f>IFERROR(VLOOKUP($A1310,'indicadores propios'!$A$4:$I$2026,'indicadores propios'!D$2,FALSE),0)</f>
        <v>0</v>
      </c>
      <c r="D1310" s="3">
        <f>IFERROR(VLOOKUP($A1310,'indicadores propios'!$A$4:$I$2026,'indicadores propios'!E$2,FALSE),0)</f>
        <v>0</v>
      </c>
      <c r="E1310" s="3">
        <f>IFERROR(VLOOKUP($A1310,'indicadores propios'!$A$4:$I$2026,'indicadores propios'!F$2,FALSE),0)</f>
        <v>0</v>
      </c>
      <c r="F1310" s="3">
        <f>IFERROR(VLOOKUP($A1310,'indicadores propios'!$A$4:$I$2026,'indicadores propios'!G$2,FALSE),0)</f>
        <v>0</v>
      </c>
      <c r="G1310" s="3">
        <f>IFERROR(VLOOKUP($A1310,'indicadores propios'!$A$4:$I$2026,'indicadores propios'!H$2,FALSE),0)</f>
        <v>0</v>
      </c>
      <c r="H1310" s="3">
        <f>IFERROR(VLOOKUP($A1310,'indicadores propios'!$A$4:$I$2026,'indicadores propios'!I$2,FALSE),0)</f>
        <v>0</v>
      </c>
    </row>
    <row r="1311" spans="1:8" x14ac:dyDescent="0.3">
      <c r="A1311" s="5">
        <v>414500</v>
      </c>
      <c r="B1311" s="4" t="s">
        <v>237</v>
      </c>
      <c r="C1311" s="3">
        <f>IFERROR(VLOOKUP($A1311,'indicadores propios'!$A$4:$I$2026,'indicadores propios'!D$2,FALSE),0)</f>
        <v>0</v>
      </c>
      <c r="D1311" s="3">
        <f>IFERROR(VLOOKUP($A1311,'indicadores propios'!$A$4:$I$2026,'indicadores propios'!E$2,FALSE),0)</f>
        <v>0</v>
      </c>
      <c r="E1311" s="3">
        <f>IFERROR(VLOOKUP($A1311,'indicadores propios'!$A$4:$I$2026,'indicadores propios'!F$2,FALSE),0)</f>
        <v>0</v>
      </c>
      <c r="F1311" s="3">
        <f>IFERROR(VLOOKUP($A1311,'indicadores propios'!$A$4:$I$2026,'indicadores propios'!G$2,FALSE),0)</f>
        <v>0</v>
      </c>
      <c r="G1311" s="3">
        <f>IFERROR(VLOOKUP($A1311,'indicadores propios'!$A$4:$I$2026,'indicadores propios'!H$2,FALSE),0)</f>
        <v>0</v>
      </c>
      <c r="H1311" s="3">
        <f>IFERROR(VLOOKUP($A1311,'indicadores propios'!$A$4:$I$2026,'indicadores propios'!I$2,FALSE),0)</f>
        <v>0</v>
      </c>
    </row>
    <row r="1312" spans="1:8" x14ac:dyDescent="0.3">
      <c r="A1312" s="5">
        <v>414505</v>
      </c>
      <c r="B1312" s="4" t="s">
        <v>236</v>
      </c>
      <c r="C1312" s="3">
        <f>IFERROR(VLOOKUP($A1312,'indicadores propios'!$A$4:$I$2026,'indicadores propios'!D$2,FALSE),0)</f>
        <v>0</v>
      </c>
      <c r="D1312" s="3">
        <f>IFERROR(VLOOKUP($A1312,'indicadores propios'!$A$4:$I$2026,'indicadores propios'!E$2,FALSE),0)</f>
        <v>0</v>
      </c>
      <c r="E1312" s="3">
        <f>IFERROR(VLOOKUP($A1312,'indicadores propios'!$A$4:$I$2026,'indicadores propios'!F$2,FALSE),0)</f>
        <v>0</v>
      </c>
      <c r="F1312" s="3">
        <f>IFERROR(VLOOKUP($A1312,'indicadores propios'!$A$4:$I$2026,'indicadores propios'!G$2,FALSE),0)</f>
        <v>0</v>
      </c>
      <c r="G1312" s="3">
        <f>IFERROR(VLOOKUP($A1312,'indicadores propios'!$A$4:$I$2026,'indicadores propios'!H$2,FALSE),0)</f>
        <v>0</v>
      </c>
      <c r="H1312" s="3">
        <f>IFERROR(VLOOKUP($A1312,'indicadores propios'!$A$4:$I$2026,'indicadores propios'!I$2,FALSE),0)</f>
        <v>0</v>
      </c>
    </row>
    <row r="1313" spans="1:8" x14ac:dyDescent="0.3">
      <c r="A1313" s="5">
        <v>414510</v>
      </c>
      <c r="B1313" s="4" t="s">
        <v>235</v>
      </c>
      <c r="C1313" s="3">
        <f>IFERROR(VLOOKUP($A1313,'indicadores propios'!$A$4:$I$2026,'indicadores propios'!D$2,FALSE),0)</f>
        <v>0</v>
      </c>
      <c r="D1313" s="3">
        <f>IFERROR(VLOOKUP($A1313,'indicadores propios'!$A$4:$I$2026,'indicadores propios'!E$2,FALSE),0)</f>
        <v>0</v>
      </c>
      <c r="E1313" s="3">
        <f>IFERROR(VLOOKUP($A1313,'indicadores propios'!$A$4:$I$2026,'indicadores propios'!F$2,FALSE),0)</f>
        <v>0</v>
      </c>
      <c r="F1313" s="3">
        <f>IFERROR(VLOOKUP($A1313,'indicadores propios'!$A$4:$I$2026,'indicadores propios'!G$2,FALSE),0)</f>
        <v>0</v>
      </c>
      <c r="G1313" s="3">
        <f>IFERROR(VLOOKUP($A1313,'indicadores propios'!$A$4:$I$2026,'indicadores propios'!H$2,FALSE),0)</f>
        <v>0</v>
      </c>
      <c r="H1313" s="3">
        <f>IFERROR(VLOOKUP($A1313,'indicadores propios'!$A$4:$I$2026,'indicadores propios'!I$2,FALSE),0)</f>
        <v>0</v>
      </c>
    </row>
    <row r="1314" spans="1:8" x14ac:dyDescent="0.3">
      <c r="A1314" s="5">
        <v>414515</v>
      </c>
      <c r="B1314" s="4" t="s">
        <v>234</v>
      </c>
      <c r="C1314" s="3">
        <f>IFERROR(VLOOKUP($A1314,'indicadores propios'!$A$4:$I$2026,'indicadores propios'!D$2,FALSE),0)</f>
        <v>0</v>
      </c>
      <c r="D1314" s="3">
        <f>IFERROR(VLOOKUP($A1314,'indicadores propios'!$A$4:$I$2026,'indicadores propios'!E$2,FALSE),0)</f>
        <v>0</v>
      </c>
      <c r="E1314" s="3">
        <f>IFERROR(VLOOKUP($A1314,'indicadores propios'!$A$4:$I$2026,'indicadores propios'!F$2,FALSE),0)</f>
        <v>0</v>
      </c>
      <c r="F1314" s="3">
        <f>IFERROR(VLOOKUP($A1314,'indicadores propios'!$A$4:$I$2026,'indicadores propios'!G$2,FALSE),0)</f>
        <v>0</v>
      </c>
      <c r="G1314" s="3">
        <f>IFERROR(VLOOKUP($A1314,'indicadores propios'!$A$4:$I$2026,'indicadores propios'!H$2,FALSE),0)</f>
        <v>0</v>
      </c>
      <c r="H1314" s="3">
        <f>IFERROR(VLOOKUP($A1314,'indicadores propios'!$A$4:$I$2026,'indicadores propios'!I$2,FALSE),0)</f>
        <v>0</v>
      </c>
    </row>
    <row r="1315" spans="1:8" x14ac:dyDescent="0.3">
      <c r="A1315" s="5">
        <v>414520</v>
      </c>
      <c r="B1315" s="4" t="s">
        <v>233</v>
      </c>
      <c r="C1315" s="3">
        <f>IFERROR(VLOOKUP($A1315,'indicadores propios'!$A$4:$I$2026,'indicadores propios'!D$2,FALSE),0)</f>
        <v>0</v>
      </c>
      <c r="D1315" s="3">
        <f>IFERROR(VLOOKUP($A1315,'indicadores propios'!$A$4:$I$2026,'indicadores propios'!E$2,FALSE),0)</f>
        <v>0</v>
      </c>
      <c r="E1315" s="3">
        <f>IFERROR(VLOOKUP($A1315,'indicadores propios'!$A$4:$I$2026,'indicadores propios'!F$2,FALSE),0)</f>
        <v>0</v>
      </c>
      <c r="F1315" s="3">
        <f>IFERROR(VLOOKUP($A1315,'indicadores propios'!$A$4:$I$2026,'indicadores propios'!G$2,FALSE),0)</f>
        <v>0</v>
      </c>
      <c r="G1315" s="3">
        <f>IFERROR(VLOOKUP($A1315,'indicadores propios'!$A$4:$I$2026,'indicadores propios'!H$2,FALSE),0)</f>
        <v>0</v>
      </c>
      <c r="H1315" s="3">
        <f>IFERROR(VLOOKUP($A1315,'indicadores propios'!$A$4:$I$2026,'indicadores propios'!I$2,FALSE),0)</f>
        <v>0</v>
      </c>
    </row>
    <row r="1316" spans="1:8" x14ac:dyDescent="0.3">
      <c r="A1316" s="5">
        <v>414525</v>
      </c>
      <c r="B1316" s="4" t="s">
        <v>232</v>
      </c>
      <c r="C1316" s="3">
        <f>IFERROR(VLOOKUP($A1316,'indicadores propios'!$A$4:$I$2026,'indicadores propios'!D$2,FALSE),0)</f>
        <v>0</v>
      </c>
      <c r="D1316" s="3">
        <f>IFERROR(VLOOKUP($A1316,'indicadores propios'!$A$4:$I$2026,'indicadores propios'!E$2,FALSE),0)</f>
        <v>0</v>
      </c>
      <c r="E1316" s="3">
        <f>IFERROR(VLOOKUP($A1316,'indicadores propios'!$A$4:$I$2026,'indicadores propios'!F$2,FALSE),0)</f>
        <v>0</v>
      </c>
      <c r="F1316" s="3">
        <f>IFERROR(VLOOKUP($A1316,'indicadores propios'!$A$4:$I$2026,'indicadores propios'!G$2,FALSE),0)</f>
        <v>0</v>
      </c>
      <c r="G1316" s="3">
        <f>IFERROR(VLOOKUP($A1316,'indicadores propios'!$A$4:$I$2026,'indicadores propios'!H$2,FALSE),0)</f>
        <v>0</v>
      </c>
      <c r="H1316" s="3">
        <f>IFERROR(VLOOKUP($A1316,'indicadores propios'!$A$4:$I$2026,'indicadores propios'!I$2,FALSE),0)</f>
        <v>0</v>
      </c>
    </row>
    <row r="1317" spans="1:8" x14ac:dyDescent="0.3">
      <c r="A1317" s="5">
        <v>414530</v>
      </c>
      <c r="B1317" s="4" t="s">
        <v>231</v>
      </c>
      <c r="C1317" s="3">
        <f>IFERROR(VLOOKUP($A1317,'indicadores propios'!$A$4:$I$2026,'indicadores propios'!D$2,FALSE),0)</f>
        <v>0</v>
      </c>
      <c r="D1317" s="3">
        <f>IFERROR(VLOOKUP($A1317,'indicadores propios'!$A$4:$I$2026,'indicadores propios'!E$2,FALSE),0)</f>
        <v>0</v>
      </c>
      <c r="E1317" s="3">
        <f>IFERROR(VLOOKUP($A1317,'indicadores propios'!$A$4:$I$2026,'indicadores propios'!F$2,FALSE),0)</f>
        <v>0</v>
      </c>
      <c r="F1317" s="3">
        <f>IFERROR(VLOOKUP($A1317,'indicadores propios'!$A$4:$I$2026,'indicadores propios'!G$2,FALSE),0)</f>
        <v>0</v>
      </c>
      <c r="G1317" s="3">
        <f>IFERROR(VLOOKUP($A1317,'indicadores propios'!$A$4:$I$2026,'indicadores propios'!H$2,FALSE),0)</f>
        <v>0</v>
      </c>
      <c r="H1317" s="3">
        <f>IFERROR(VLOOKUP($A1317,'indicadores propios'!$A$4:$I$2026,'indicadores propios'!I$2,FALSE),0)</f>
        <v>0</v>
      </c>
    </row>
    <row r="1318" spans="1:8" x14ac:dyDescent="0.3">
      <c r="A1318" s="5">
        <v>414535</v>
      </c>
      <c r="B1318" s="4" t="s">
        <v>230</v>
      </c>
      <c r="C1318" s="3">
        <f>IFERROR(VLOOKUP($A1318,'indicadores propios'!$A$4:$I$2026,'indicadores propios'!D$2,FALSE),0)</f>
        <v>0</v>
      </c>
      <c r="D1318" s="3">
        <f>IFERROR(VLOOKUP($A1318,'indicadores propios'!$A$4:$I$2026,'indicadores propios'!E$2,FALSE),0)</f>
        <v>0</v>
      </c>
      <c r="E1318" s="3">
        <f>IFERROR(VLOOKUP($A1318,'indicadores propios'!$A$4:$I$2026,'indicadores propios'!F$2,FALSE),0)</f>
        <v>0</v>
      </c>
      <c r="F1318" s="3">
        <f>IFERROR(VLOOKUP($A1318,'indicadores propios'!$A$4:$I$2026,'indicadores propios'!G$2,FALSE),0)</f>
        <v>0</v>
      </c>
      <c r="G1318" s="3">
        <f>IFERROR(VLOOKUP($A1318,'indicadores propios'!$A$4:$I$2026,'indicadores propios'!H$2,FALSE),0)</f>
        <v>0</v>
      </c>
      <c r="H1318" s="3">
        <f>IFERROR(VLOOKUP($A1318,'indicadores propios'!$A$4:$I$2026,'indicadores propios'!I$2,FALSE),0)</f>
        <v>0</v>
      </c>
    </row>
    <row r="1319" spans="1:8" x14ac:dyDescent="0.3">
      <c r="A1319" s="5">
        <v>414540</v>
      </c>
      <c r="B1319" s="4" t="s">
        <v>229</v>
      </c>
      <c r="C1319" s="3">
        <f>IFERROR(VLOOKUP($A1319,'indicadores propios'!$A$4:$I$2026,'indicadores propios'!D$2,FALSE),0)</f>
        <v>0</v>
      </c>
      <c r="D1319" s="3">
        <f>IFERROR(VLOOKUP($A1319,'indicadores propios'!$A$4:$I$2026,'indicadores propios'!E$2,FALSE),0)</f>
        <v>0</v>
      </c>
      <c r="E1319" s="3">
        <f>IFERROR(VLOOKUP($A1319,'indicadores propios'!$A$4:$I$2026,'indicadores propios'!F$2,FALSE),0)</f>
        <v>0</v>
      </c>
      <c r="F1319" s="3">
        <f>IFERROR(VLOOKUP($A1319,'indicadores propios'!$A$4:$I$2026,'indicadores propios'!G$2,FALSE),0)</f>
        <v>0</v>
      </c>
      <c r="G1319" s="3">
        <f>IFERROR(VLOOKUP($A1319,'indicadores propios'!$A$4:$I$2026,'indicadores propios'!H$2,FALSE),0)</f>
        <v>0</v>
      </c>
      <c r="H1319" s="3">
        <f>IFERROR(VLOOKUP($A1319,'indicadores propios'!$A$4:$I$2026,'indicadores propios'!I$2,FALSE),0)</f>
        <v>0</v>
      </c>
    </row>
    <row r="1320" spans="1:8" x14ac:dyDescent="0.3">
      <c r="A1320" s="5">
        <v>414545</v>
      </c>
      <c r="B1320" s="4" t="s">
        <v>228</v>
      </c>
      <c r="C1320" s="3">
        <f>IFERROR(VLOOKUP($A1320,'indicadores propios'!$A$4:$I$2026,'indicadores propios'!D$2,FALSE),0)</f>
        <v>0</v>
      </c>
      <c r="D1320" s="3">
        <f>IFERROR(VLOOKUP($A1320,'indicadores propios'!$A$4:$I$2026,'indicadores propios'!E$2,FALSE),0)</f>
        <v>0</v>
      </c>
      <c r="E1320" s="3">
        <f>IFERROR(VLOOKUP($A1320,'indicadores propios'!$A$4:$I$2026,'indicadores propios'!F$2,FALSE),0)</f>
        <v>0</v>
      </c>
      <c r="F1320" s="3">
        <f>IFERROR(VLOOKUP($A1320,'indicadores propios'!$A$4:$I$2026,'indicadores propios'!G$2,FALSE),0)</f>
        <v>0</v>
      </c>
      <c r="G1320" s="3">
        <f>IFERROR(VLOOKUP($A1320,'indicadores propios'!$A$4:$I$2026,'indicadores propios'!H$2,FALSE),0)</f>
        <v>0</v>
      </c>
      <c r="H1320" s="3">
        <f>IFERROR(VLOOKUP($A1320,'indicadores propios'!$A$4:$I$2026,'indicadores propios'!I$2,FALSE),0)</f>
        <v>0</v>
      </c>
    </row>
    <row r="1321" spans="1:8" x14ac:dyDescent="0.3">
      <c r="A1321" s="5">
        <v>414550</v>
      </c>
      <c r="B1321" s="4" t="s">
        <v>227</v>
      </c>
      <c r="C1321" s="3">
        <f>IFERROR(VLOOKUP($A1321,'indicadores propios'!$A$4:$I$2026,'indicadores propios'!D$2,FALSE),0)</f>
        <v>0</v>
      </c>
      <c r="D1321" s="3">
        <f>IFERROR(VLOOKUP($A1321,'indicadores propios'!$A$4:$I$2026,'indicadores propios'!E$2,FALSE),0)</f>
        <v>0</v>
      </c>
      <c r="E1321" s="3">
        <f>IFERROR(VLOOKUP($A1321,'indicadores propios'!$A$4:$I$2026,'indicadores propios'!F$2,FALSE),0)</f>
        <v>0</v>
      </c>
      <c r="F1321" s="3">
        <f>IFERROR(VLOOKUP($A1321,'indicadores propios'!$A$4:$I$2026,'indicadores propios'!G$2,FALSE),0)</f>
        <v>0</v>
      </c>
      <c r="G1321" s="3">
        <f>IFERROR(VLOOKUP($A1321,'indicadores propios'!$A$4:$I$2026,'indicadores propios'!H$2,FALSE),0)</f>
        <v>0</v>
      </c>
      <c r="H1321" s="3">
        <f>IFERROR(VLOOKUP($A1321,'indicadores propios'!$A$4:$I$2026,'indicadores propios'!I$2,FALSE),0)</f>
        <v>0</v>
      </c>
    </row>
    <row r="1322" spans="1:8" x14ac:dyDescent="0.3">
      <c r="A1322" s="5">
        <v>414555</v>
      </c>
      <c r="B1322" s="4" t="s">
        <v>226</v>
      </c>
      <c r="C1322" s="3">
        <f>IFERROR(VLOOKUP($A1322,'indicadores propios'!$A$4:$I$2026,'indicadores propios'!D$2,FALSE),0)</f>
        <v>0</v>
      </c>
      <c r="D1322" s="3">
        <f>IFERROR(VLOOKUP($A1322,'indicadores propios'!$A$4:$I$2026,'indicadores propios'!E$2,FALSE),0)</f>
        <v>0</v>
      </c>
      <c r="E1322" s="3">
        <f>IFERROR(VLOOKUP($A1322,'indicadores propios'!$A$4:$I$2026,'indicadores propios'!F$2,FALSE),0)</f>
        <v>0</v>
      </c>
      <c r="F1322" s="3">
        <f>IFERROR(VLOOKUP($A1322,'indicadores propios'!$A$4:$I$2026,'indicadores propios'!G$2,FALSE),0)</f>
        <v>0</v>
      </c>
      <c r="G1322" s="3">
        <f>IFERROR(VLOOKUP($A1322,'indicadores propios'!$A$4:$I$2026,'indicadores propios'!H$2,FALSE),0)</f>
        <v>0</v>
      </c>
      <c r="H1322" s="3">
        <f>IFERROR(VLOOKUP($A1322,'indicadores propios'!$A$4:$I$2026,'indicadores propios'!I$2,FALSE),0)</f>
        <v>0</v>
      </c>
    </row>
    <row r="1323" spans="1:8" x14ac:dyDescent="0.3">
      <c r="A1323" s="5">
        <v>414560</v>
      </c>
      <c r="B1323" s="4" t="s">
        <v>225</v>
      </c>
      <c r="C1323" s="3">
        <f>IFERROR(VLOOKUP($A1323,'indicadores propios'!$A$4:$I$2026,'indicadores propios'!D$2,FALSE),0)</f>
        <v>0</v>
      </c>
      <c r="D1323" s="3">
        <f>IFERROR(VLOOKUP($A1323,'indicadores propios'!$A$4:$I$2026,'indicadores propios'!E$2,FALSE),0)</f>
        <v>0</v>
      </c>
      <c r="E1323" s="3">
        <f>IFERROR(VLOOKUP($A1323,'indicadores propios'!$A$4:$I$2026,'indicadores propios'!F$2,FALSE),0)</f>
        <v>0</v>
      </c>
      <c r="F1323" s="3">
        <f>IFERROR(VLOOKUP($A1323,'indicadores propios'!$A$4:$I$2026,'indicadores propios'!G$2,FALSE),0)</f>
        <v>0</v>
      </c>
      <c r="G1323" s="3">
        <f>IFERROR(VLOOKUP($A1323,'indicadores propios'!$A$4:$I$2026,'indicadores propios'!H$2,FALSE),0)</f>
        <v>0</v>
      </c>
      <c r="H1323" s="3">
        <f>IFERROR(VLOOKUP($A1323,'indicadores propios'!$A$4:$I$2026,'indicadores propios'!I$2,FALSE),0)</f>
        <v>0</v>
      </c>
    </row>
    <row r="1324" spans="1:8" x14ac:dyDescent="0.3">
      <c r="A1324" s="5">
        <v>414570</v>
      </c>
      <c r="B1324" s="4" t="s">
        <v>224</v>
      </c>
      <c r="C1324" s="3">
        <f>IFERROR(VLOOKUP($A1324,'indicadores propios'!$A$4:$I$2026,'indicadores propios'!D$2,FALSE),0)</f>
        <v>0</v>
      </c>
      <c r="D1324" s="3">
        <f>IFERROR(VLOOKUP($A1324,'indicadores propios'!$A$4:$I$2026,'indicadores propios'!E$2,FALSE),0)</f>
        <v>0</v>
      </c>
      <c r="E1324" s="3">
        <f>IFERROR(VLOOKUP($A1324,'indicadores propios'!$A$4:$I$2026,'indicadores propios'!F$2,FALSE),0)</f>
        <v>0</v>
      </c>
      <c r="F1324" s="3">
        <f>IFERROR(VLOOKUP($A1324,'indicadores propios'!$A$4:$I$2026,'indicadores propios'!G$2,FALSE),0)</f>
        <v>0</v>
      </c>
      <c r="G1324" s="3">
        <f>IFERROR(VLOOKUP($A1324,'indicadores propios'!$A$4:$I$2026,'indicadores propios'!H$2,FALSE),0)</f>
        <v>0</v>
      </c>
      <c r="H1324" s="3">
        <f>IFERROR(VLOOKUP($A1324,'indicadores propios'!$A$4:$I$2026,'indicadores propios'!I$2,FALSE),0)</f>
        <v>0</v>
      </c>
    </row>
    <row r="1325" spans="1:8" x14ac:dyDescent="0.3">
      <c r="A1325" s="5">
        <v>414575</v>
      </c>
      <c r="B1325" s="4" t="s">
        <v>223</v>
      </c>
      <c r="C1325" s="3">
        <f>IFERROR(VLOOKUP($A1325,'indicadores propios'!$A$4:$I$2026,'indicadores propios'!D$2,FALSE),0)</f>
        <v>0</v>
      </c>
      <c r="D1325" s="3">
        <f>IFERROR(VLOOKUP($A1325,'indicadores propios'!$A$4:$I$2026,'indicadores propios'!E$2,FALSE),0)</f>
        <v>0</v>
      </c>
      <c r="E1325" s="3">
        <f>IFERROR(VLOOKUP($A1325,'indicadores propios'!$A$4:$I$2026,'indicadores propios'!F$2,FALSE),0)</f>
        <v>0</v>
      </c>
      <c r="F1325" s="3">
        <f>IFERROR(VLOOKUP($A1325,'indicadores propios'!$A$4:$I$2026,'indicadores propios'!G$2,FALSE),0)</f>
        <v>0</v>
      </c>
      <c r="G1325" s="3">
        <f>IFERROR(VLOOKUP($A1325,'indicadores propios'!$A$4:$I$2026,'indicadores propios'!H$2,FALSE),0)</f>
        <v>0</v>
      </c>
      <c r="H1325" s="3">
        <f>IFERROR(VLOOKUP($A1325,'indicadores propios'!$A$4:$I$2026,'indicadores propios'!I$2,FALSE),0)</f>
        <v>0</v>
      </c>
    </row>
    <row r="1326" spans="1:8" x14ac:dyDescent="0.3">
      <c r="A1326" s="5">
        <v>414580</v>
      </c>
      <c r="B1326" s="4" t="s">
        <v>222</v>
      </c>
      <c r="C1326" s="3">
        <f>IFERROR(VLOOKUP($A1326,'indicadores propios'!$A$4:$I$2026,'indicadores propios'!D$2,FALSE),0)</f>
        <v>0</v>
      </c>
      <c r="D1326" s="3">
        <f>IFERROR(VLOOKUP($A1326,'indicadores propios'!$A$4:$I$2026,'indicadores propios'!E$2,FALSE),0)</f>
        <v>0</v>
      </c>
      <c r="E1326" s="3">
        <f>IFERROR(VLOOKUP($A1326,'indicadores propios'!$A$4:$I$2026,'indicadores propios'!F$2,FALSE),0)</f>
        <v>0</v>
      </c>
      <c r="F1326" s="3">
        <f>IFERROR(VLOOKUP($A1326,'indicadores propios'!$A$4:$I$2026,'indicadores propios'!G$2,FALSE),0)</f>
        <v>0</v>
      </c>
      <c r="G1326" s="3">
        <f>IFERROR(VLOOKUP($A1326,'indicadores propios'!$A$4:$I$2026,'indicadores propios'!H$2,FALSE),0)</f>
        <v>0</v>
      </c>
      <c r="H1326" s="3">
        <f>IFERROR(VLOOKUP($A1326,'indicadores propios'!$A$4:$I$2026,'indicadores propios'!I$2,FALSE),0)</f>
        <v>0</v>
      </c>
    </row>
    <row r="1327" spans="1:8" x14ac:dyDescent="0.3">
      <c r="A1327" s="5">
        <v>414595</v>
      </c>
      <c r="B1327" s="4" t="s">
        <v>221</v>
      </c>
      <c r="C1327" s="3">
        <f>IFERROR(VLOOKUP($A1327,'indicadores propios'!$A$4:$I$2026,'indicadores propios'!D$2,FALSE),0)</f>
        <v>0</v>
      </c>
      <c r="D1327" s="3">
        <f>IFERROR(VLOOKUP($A1327,'indicadores propios'!$A$4:$I$2026,'indicadores propios'!E$2,FALSE),0)</f>
        <v>0</v>
      </c>
      <c r="E1327" s="3">
        <f>IFERROR(VLOOKUP($A1327,'indicadores propios'!$A$4:$I$2026,'indicadores propios'!F$2,FALSE),0)</f>
        <v>0</v>
      </c>
      <c r="F1327" s="3">
        <f>IFERROR(VLOOKUP($A1327,'indicadores propios'!$A$4:$I$2026,'indicadores propios'!G$2,FALSE),0)</f>
        <v>0</v>
      </c>
      <c r="G1327" s="3">
        <f>IFERROR(VLOOKUP($A1327,'indicadores propios'!$A$4:$I$2026,'indicadores propios'!H$2,FALSE),0)</f>
        <v>0</v>
      </c>
      <c r="H1327" s="3">
        <f>IFERROR(VLOOKUP($A1327,'indicadores propios'!$A$4:$I$2026,'indicadores propios'!I$2,FALSE),0)</f>
        <v>0</v>
      </c>
    </row>
    <row r="1328" spans="1:8" x14ac:dyDescent="0.3">
      <c r="A1328" s="5">
        <v>414700</v>
      </c>
      <c r="B1328" s="4" t="s">
        <v>767</v>
      </c>
      <c r="C1328" s="3">
        <f>IFERROR(VLOOKUP($A1328,'indicadores propios'!$A$4:$I$2026,'indicadores propios'!D$2,FALSE),0)</f>
        <v>0</v>
      </c>
      <c r="D1328" s="3">
        <f>IFERROR(VLOOKUP($A1328,'indicadores propios'!$A$4:$I$2026,'indicadores propios'!E$2,FALSE),0)</f>
        <v>0</v>
      </c>
      <c r="E1328" s="3">
        <f>IFERROR(VLOOKUP($A1328,'indicadores propios'!$A$4:$I$2026,'indicadores propios'!F$2,FALSE),0)</f>
        <v>0</v>
      </c>
      <c r="F1328" s="3">
        <f>IFERROR(VLOOKUP($A1328,'indicadores propios'!$A$4:$I$2026,'indicadores propios'!G$2,FALSE),0)</f>
        <v>0</v>
      </c>
      <c r="G1328" s="3">
        <f>IFERROR(VLOOKUP($A1328,'indicadores propios'!$A$4:$I$2026,'indicadores propios'!H$2,FALSE),0)</f>
        <v>0</v>
      </c>
      <c r="H1328" s="3">
        <f>IFERROR(VLOOKUP($A1328,'indicadores propios'!$A$4:$I$2026,'indicadores propios'!I$2,FALSE),0)</f>
        <v>0</v>
      </c>
    </row>
    <row r="1329" spans="1:8" x14ac:dyDescent="0.3">
      <c r="A1329" s="5">
        <v>414705</v>
      </c>
      <c r="B1329" s="4" t="s">
        <v>766</v>
      </c>
      <c r="C1329" s="3">
        <f>IFERROR(VLOOKUP($A1329,'indicadores propios'!$A$4:$I$2026,'indicadores propios'!D$2,FALSE),0)</f>
        <v>0</v>
      </c>
      <c r="D1329" s="3">
        <f>IFERROR(VLOOKUP($A1329,'indicadores propios'!$A$4:$I$2026,'indicadores propios'!E$2,FALSE),0)</f>
        <v>0</v>
      </c>
      <c r="E1329" s="3">
        <f>IFERROR(VLOOKUP($A1329,'indicadores propios'!$A$4:$I$2026,'indicadores propios'!F$2,FALSE),0)</f>
        <v>0</v>
      </c>
      <c r="F1329" s="3">
        <f>IFERROR(VLOOKUP($A1329,'indicadores propios'!$A$4:$I$2026,'indicadores propios'!G$2,FALSE),0)</f>
        <v>0</v>
      </c>
      <c r="G1329" s="3">
        <f>IFERROR(VLOOKUP($A1329,'indicadores propios'!$A$4:$I$2026,'indicadores propios'!H$2,FALSE),0)</f>
        <v>0</v>
      </c>
      <c r="H1329" s="3">
        <f>IFERROR(VLOOKUP($A1329,'indicadores propios'!$A$4:$I$2026,'indicadores propios'!I$2,FALSE),0)</f>
        <v>0</v>
      </c>
    </row>
    <row r="1330" spans="1:8" x14ac:dyDescent="0.3">
      <c r="A1330" s="5">
        <v>414710</v>
      </c>
      <c r="B1330" s="4" t="s">
        <v>765</v>
      </c>
      <c r="C1330" s="3">
        <f>IFERROR(VLOOKUP($A1330,'indicadores propios'!$A$4:$I$2026,'indicadores propios'!D$2,FALSE),0)</f>
        <v>0</v>
      </c>
      <c r="D1330" s="3">
        <f>IFERROR(VLOOKUP($A1330,'indicadores propios'!$A$4:$I$2026,'indicadores propios'!E$2,FALSE),0)</f>
        <v>0</v>
      </c>
      <c r="E1330" s="3">
        <f>IFERROR(VLOOKUP($A1330,'indicadores propios'!$A$4:$I$2026,'indicadores propios'!F$2,FALSE),0)</f>
        <v>0</v>
      </c>
      <c r="F1330" s="3">
        <f>IFERROR(VLOOKUP($A1330,'indicadores propios'!$A$4:$I$2026,'indicadores propios'!G$2,FALSE),0)</f>
        <v>0</v>
      </c>
      <c r="G1330" s="3">
        <f>IFERROR(VLOOKUP($A1330,'indicadores propios'!$A$4:$I$2026,'indicadores propios'!H$2,FALSE),0)</f>
        <v>0</v>
      </c>
      <c r="H1330" s="3">
        <f>IFERROR(VLOOKUP($A1330,'indicadores propios'!$A$4:$I$2026,'indicadores propios'!I$2,FALSE),0)</f>
        <v>0</v>
      </c>
    </row>
    <row r="1331" spans="1:8" x14ac:dyDescent="0.3">
      <c r="A1331" s="5">
        <v>415000</v>
      </c>
      <c r="B1331" s="4" t="s">
        <v>764</v>
      </c>
      <c r="C1331" s="3">
        <f>IFERROR(VLOOKUP($A1331,'indicadores propios'!$A$4:$I$2026,'indicadores propios'!D$2,FALSE),0)</f>
        <v>1598931996</v>
      </c>
      <c r="D1331" s="3">
        <f>IFERROR(VLOOKUP($A1331,'indicadores propios'!$A$4:$I$2026,'indicadores propios'!E$2,FALSE),0)</f>
        <v>1850655063</v>
      </c>
      <c r="E1331" s="3">
        <f>IFERROR(VLOOKUP($A1331,'indicadores propios'!$A$4:$I$2026,'indicadores propios'!F$2,FALSE),0)</f>
        <v>2103512230.23</v>
      </c>
      <c r="F1331" s="3">
        <f>IFERROR(VLOOKUP($A1331,'indicadores propios'!$A$4:$I$2026,'indicadores propios'!G$2,FALSE),0)</f>
        <v>2294094952</v>
      </c>
      <c r="G1331" s="3">
        <f>IFERROR(VLOOKUP($A1331,'indicadores propios'!$A$4:$I$2026,'indicadores propios'!H$2,FALSE),0)</f>
        <v>2572739488.4299998</v>
      </c>
      <c r="H1331" s="3">
        <f>IFERROR(VLOOKUP($A1331,'indicadores propios'!$A$4:$I$2026,'indicadores propios'!I$2,FALSE),0)</f>
        <v>649847263</v>
      </c>
    </row>
    <row r="1332" spans="1:8" x14ac:dyDescent="0.3">
      <c r="A1332" s="5">
        <v>415005</v>
      </c>
      <c r="B1332" s="4" t="s">
        <v>763</v>
      </c>
      <c r="C1332" s="3">
        <f>IFERROR(VLOOKUP($A1332,'indicadores propios'!$A$4:$I$2026,'indicadores propios'!D$2,FALSE),0)</f>
        <v>0</v>
      </c>
      <c r="D1332" s="3">
        <f>IFERROR(VLOOKUP($A1332,'indicadores propios'!$A$4:$I$2026,'indicadores propios'!E$2,FALSE),0)</f>
        <v>0</v>
      </c>
      <c r="E1332" s="3">
        <f>IFERROR(VLOOKUP($A1332,'indicadores propios'!$A$4:$I$2026,'indicadores propios'!F$2,FALSE),0)</f>
        <v>0</v>
      </c>
      <c r="F1332" s="3">
        <f>IFERROR(VLOOKUP($A1332,'indicadores propios'!$A$4:$I$2026,'indicadores propios'!G$2,FALSE),0)</f>
        <v>0</v>
      </c>
      <c r="G1332" s="3">
        <f>IFERROR(VLOOKUP($A1332,'indicadores propios'!$A$4:$I$2026,'indicadores propios'!H$2,FALSE),0)</f>
        <v>0</v>
      </c>
      <c r="H1332" s="3">
        <f>IFERROR(VLOOKUP($A1332,'indicadores propios'!$A$4:$I$2026,'indicadores propios'!I$2,FALSE),0)</f>
        <v>0</v>
      </c>
    </row>
    <row r="1333" spans="1:8" x14ac:dyDescent="0.3">
      <c r="A1333" s="5">
        <v>415006</v>
      </c>
      <c r="B1333" s="4" t="s">
        <v>587</v>
      </c>
      <c r="C1333" s="3">
        <f>IFERROR(VLOOKUP($A1333,'indicadores propios'!$A$4:$I$2026,'indicadores propios'!D$2,FALSE),0)</f>
        <v>0</v>
      </c>
      <c r="D1333" s="3">
        <f>IFERROR(VLOOKUP($A1333,'indicadores propios'!$A$4:$I$2026,'indicadores propios'!E$2,FALSE),0)</f>
        <v>0</v>
      </c>
      <c r="E1333" s="3">
        <f>IFERROR(VLOOKUP($A1333,'indicadores propios'!$A$4:$I$2026,'indicadores propios'!F$2,FALSE),0)</f>
        <v>0</v>
      </c>
      <c r="F1333" s="3">
        <f>IFERROR(VLOOKUP($A1333,'indicadores propios'!$A$4:$I$2026,'indicadores propios'!G$2,FALSE),0)</f>
        <v>0</v>
      </c>
      <c r="G1333" s="3">
        <f>IFERROR(VLOOKUP($A1333,'indicadores propios'!$A$4:$I$2026,'indicadores propios'!H$2,FALSE),0)</f>
        <v>0</v>
      </c>
      <c r="H1333" s="3">
        <f>IFERROR(VLOOKUP($A1333,'indicadores propios'!$A$4:$I$2026,'indicadores propios'!I$2,FALSE),0)</f>
        <v>0</v>
      </c>
    </row>
    <row r="1334" spans="1:8" x14ac:dyDescent="0.3">
      <c r="A1334" s="5">
        <v>415010</v>
      </c>
      <c r="B1334" s="4" t="s">
        <v>762</v>
      </c>
      <c r="C1334" s="3">
        <f>IFERROR(VLOOKUP($A1334,'indicadores propios'!$A$4:$I$2026,'indicadores propios'!D$2,FALSE),0)</f>
        <v>1598931996</v>
      </c>
      <c r="D1334" s="3">
        <f>IFERROR(VLOOKUP($A1334,'indicadores propios'!$A$4:$I$2026,'indicadores propios'!E$2,FALSE),0)</f>
        <v>1850655063</v>
      </c>
      <c r="E1334" s="3">
        <f>IFERROR(VLOOKUP($A1334,'indicadores propios'!$A$4:$I$2026,'indicadores propios'!F$2,FALSE),0)</f>
        <v>2103512230.23</v>
      </c>
      <c r="F1334" s="3">
        <f>IFERROR(VLOOKUP($A1334,'indicadores propios'!$A$4:$I$2026,'indicadores propios'!G$2,FALSE),0)</f>
        <v>2294094952</v>
      </c>
      <c r="G1334" s="3">
        <f>IFERROR(VLOOKUP($A1334,'indicadores propios'!$A$4:$I$2026,'indicadores propios'!H$2,FALSE),0)</f>
        <v>2572739488.4299998</v>
      </c>
      <c r="H1334" s="3">
        <f>IFERROR(VLOOKUP($A1334,'indicadores propios'!$A$4:$I$2026,'indicadores propios'!I$2,FALSE),0)</f>
        <v>649847263</v>
      </c>
    </row>
    <row r="1335" spans="1:8" x14ac:dyDescent="0.3">
      <c r="A1335" s="5">
        <v>415011</v>
      </c>
      <c r="B1335" s="4" t="s">
        <v>590</v>
      </c>
      <c r="C1335" s="3">
        <f>IFERROR(VLOOKUP($A1335,'indicadores propios'!$A$4:$I$2026,'indicadores propios'!D$2,FALSE),0)</f>
        <v>0</v>
      </c>
      <c r="D1335" s="3">
        <f>IFERROR(VLOOKUP($A1335,'indicadores propios'!$A$4:$I$2026,'indicadores propios'!E$2,FALSE),0)</f>
        <v>0</v>
      </c>
      <c r="E1335" s="3">
        <f>IFERROR(VLOOKUP($A1335,'indicadores propios'!$A$4:$I$2026,'indicadores propios'!F$2,FALSE),0)</f>
        <v>0</v>
      </c>
      <c r="F1335" s="3">
        <f>IFERROR(VLOOKUP($A1335,'indicadores propios'!$A$4:$I$2026,'indicadores propios'!G$2,FALSE),0)</f>
        <v>0</v>
      </c>
      <c r="G1335" s="3">
        <f>IFERROR(VLOOKUP($A1335,'indicadores propios'!$A$4:$I$2026,'indicadores propios'!H$2,FALSE),0)</f>
        <v>0</v>
      </c>
      <c r="H1335" s="3">
        <f>IFERROR(VLOOKUP($A1335,'indicadores propios'!$A$4:$I$2026,'indicadores propios'!I$2,FALSE),0)</f>
        <v>0</v>
      </c>
    </row>
    <row r="1336" spans="1:8" x14ac:dyDescent="0.3">
      <c r="A1336" s="5">
        <v>415015</v>
      </c>
      <c r="B1336" s="4" t="s">
        <v>761</v>
      </c>
      <c r="C1336" s="3">
        <f>IFERROR(VLOOKUP($A1336,'indicadores propios'!$A$4:$I$2026,'indicadores propios'!D$2,FALSE),0)</f>
        <v>0</v>
      </c>
      <c r="D1336" s="3">
        <f>IFERROR(VLOOKUP($A1336,'indicadores propios'!$A$4:$I$2026,'indicadores propios'!E$2,FALSE),0)</f>
        <v>0</v>
      </c>
      <c r="E1336" s="3">
        <f>IFERROR(VLOOKUP($A1336,'indicadores propios'!$A$4:$I$2026,'indicadores propios'!F$2,FALSE),0)</f>
        <v>0</v>
      </c>
      <c r="F1336" s="3">
        <f>IFERROR(VLOOKUP($A1336,'indicadores propios'!$A$4:$I$2026,'indicadores propios'!G$2,FALSE),0)</f>
        <v>0</v>
      </c>
      <c r="G1336" s="3">
        <f>IFERROR(VLOOKUP($A1336,'indicadores propios'!$A$4:$I$2026,'indicadores propios'!H$2,FALSE),0)</f>
        <v>0</v>
      </c>
      <c r="H1336" s="3">
        <f>IFERROR(VLOOKUP($A1336,'indicadores propios'!$A$4:$I$2026,'indicadores propios'!I$2,FALSE),0)</f>
        <v>0</v>
      </c>
    </row>
    <row r="1337" spans="1:8" x14ac:dyDescent="0.3">
      <c r="A1337" s="5">
        <v>415016</v>
      </c>
      <c r="B1337" s="4" t="s">
        <v>580</v>
      </c>
      <c r="C1337" s="3">
        <f>IFERROR(VLOOKUP($A1337,'indicadores propios'!$A$4:$I$2026,'indicadores propios'!D$2,FALSE),0)</f>
        <v>0</v>
      </c>
      <c r="D1337" s="3">
        <f>IFERROR(VLOOKUP($A1337,'indicadores propios'!$A$4:$I$2026,'indicadores propios'!E$2,FALSE),0)</f>
        <v>0</v>
      </c>
      <c r="E1337" s="3">
        <f>IFERROR(VLOOKUP($A1337,'indicadores propios'!$A$4:$I$2026,'indicadores propios'!F$2,FALSE),0)</f>
        <v>0</v>
      </c>
      <c r="F1337" s="3">
        <f>IFERROR(VLOOKUP($A1337,'indicadores propios'!$A$4:$I$2026,'indicadores propios'!G$2,FALSE),0)</f>
        <v>0</v>
      </c>
      <c r="G1337" s="3">
        <f>IFERROR(VLOOKUP($A1337,'indicadores propios'!$A$4:$I$2026,'indicadores propios'!H$2,FALSE),0)</f>
        <v>0</v>
      </c>
      <c r="H1337" s="3">
        <f>IFERROR(VLOOKUP($A1337,'indicadores propios'!$A$4:$I$2026,'indicadores propios'!I$2,FALSE),0)</f>
        <v>0</v>
      </c>
    </row>
    <row r="1338" spans="1:8" x14ac:dyDescent="0.3">
      <c r="A1338" s="5">
        <v>415020</v>
      </c>
      <c r="B1338" s="4" t="s">
        <v>760</v>
      </c>
      <c r="C1338" s="3">
        <f>IFERROR(VLOOKUP($A1338,'indicadores propios'!$A$4:$I$2026,'indicadores propios'!D$2,FALSE),0)</f>
        <v>0</v>
      </c>
      <c r="D1338" s="3">
        <f>IFERROR(VLOOKUP($A1338,'indicadores propios'!$A$4:$I$2026,'indicadores propios'!E$2,FALSE),0)</f>
        <v>0</v>
      </c>
      <c r="E1338" s="3">
        <f>IFERROR(VLOOKUP($A1338,'indicadores propios'!$A$4:$I$2026,'indicadores propios'!F$2,FALSE),0)</f>
        <v>0</v>
      </c>
      <c r="F1338" s="3">
        <f>IFERROR(VLOOKUP($A1338,'indicadores propios'!$A$4:$I$2026,'indicadores propios'!G$2,FALSE),0)</f>
        <v>0</v>
      </c>
      <c r="G1338" s="3">
        <f>IFERROR(VLOOKUP($A1338,'indicadores propios'!$A$4:$I$2026,'indicadores propios'!H$2,FALSE),0)</f>
        <v>0</v>
      </c>
      <c r="H1338" s="3">
        <f>IFERROR(VLOOKUP($A1338,'indicadores propios'!$A$4:$I$2026,'indicadores propios'!I$2,FALSE),0)</f>
        <v>0</v>
      </c>
    </row>
    <row r="1339" spans="1:8" x14ac:dyDescent="0.3">
      <c r="A1339" s="5">
        <v>415021</v>
      </c>
      <c r="B1339" s="4" t="s">
        <v>589</v>
      </c>
      <c r="C1339" s="3">
        <f>IFERROR(VLOOKUP($A1339,'indicadores propios'!$A$4:$I$2026,'indicadores propios'!D$2,FALSE),0)</f>
        <v>0</v>
      </c>
      <c r="D1339" s="3">
        <f>IFERROR(VLOOKUP($A1339,'indicadores propios'!$A$4:$I$2026,'indicadores propios'!E$2,FALSE),0)</f>
        <v>0</v>
      </c>
      <c r="E1339" s="3">
        <f>IFERROR(VLOOKUP($A1339,'indicadores propios'!$A$4:$I$2026,'indicadores propios'!F$2,FALSE),0)</f>
        <v>0</v>
      </c>
      <c r="F1339" s="3">
        <f>IFERROR(VLOOKUP($A1339,'indicadores propios'!$A$4:$I$2026,'indicadores propios'!G$2,FALSE),0)</f>
        <v>0</v>
      </c>
      <c r="G1339" s="3">
        <f>IFERROR(VLOOKUP($A1339,'indicadores propios'!$A$4:$I$2026,'indicadores propios'!H$2,FALSE),0)</f>
        <v>0</v>
      </c>
      <c r="H1339" s="3">
        <f>IFERROR(VLOOKUP($A1339,'indicadores propios'!$A$4:$I$2026,'indicadores propios'!I$2,FALSE),0)</f>
        <v>0</v>
      </c>
    </row>
    <row r="1340" spans="1:8" x14ac:dyDescent="0.3">
      <c r="A1340" s="5">
        <v>415025</v>
      </c>
      <c r="B1340" s="4" t="s">
        <v>759</v>
      </c>
      <c r="C1340" s="3">
        <f>IFERROR(VLOOKUP($A1340,'indicadores propios'!$A$4:$I$2026,'indicadores propios'!D$2,FALSE),0)</f>
        <v>0</v>
      </c>
      <c r="D1340" s="3">
        <f>IFERROR(VLOOKUP($A1340,'indicadores propios'!$A$4:$I$2026,'indicadores propios'!E$2,FALSE),0)</f>
        <v>0</v>
      </c>
      <c r="E1340" s="3">
        <f>IFERROR(VLOOKUP($A1340,'indicadores propios'!$A$4:$I$2026,'indicadores propios'!F$2,FALSE),0)</f>
        <v>0</v>
      </c>
      <c r="F1340" s="3">
        <f>IFERROR(VLOOKUP($A1340,'indicadores propios'!$A$4:$I$2026,'indicadores propios'!G$2,FALSE),0)</f>
        <v>0</v>
      </c>
      <c r="G1340" s="3">
        <f>IFERROR(VLOOKUP($A1340,'indicadores propios'!$A$4:$I$2026,'indicadores propios'!H$2,FALSE),0)</f>
        <v>0</v>
      </c>
      <c r="H1340" s="3">
        <f>IFERROR(VLOOKUP($A1340,'indicadores propios'!$A$4:$I$2026,'indicadores propios'!I$2,FALSE),0)</f>
        <v>0</v>
      </c>
    </row>
    <row r="1341" spans="1:8" x14ac:dyDescent="0.3">
      <c r="A1341" s="5">
        <v>415026</v>
      </c>
      <c r="B1341" s="4" t="s">
        <v>588</v>
      </c>
      <c r="C1341" s="3">
        <f>IFERROR(VLOOKUP($A1341,'indicadores propios'!$A$4:$I$2026,'indicadores propios'!D$2,FALSE),0)</f>
        <v>0</v>
      </c>
      <c r="D1341" s="3">
        <f>IFERROR(VLOOKUP($A1341,'indicadores propios'!$A$4:$I$2026,'indicadores propios'!E$2,FALSE),0)</f>
        <v>0</v>
      </c>
      <c r="E1341" s="3">
        <f>IFERROR(VLOOKUP($A1341,'indicadores propios'!$A$4:$I$2026,'indicadores propios'!F$2,FALSE),0)</f>
        <v>0</v>
      </c>
      <c r="F1341" s="3">
        <f>IFERROR(VLOOKUP($A1341,'indicadores propios'!$A$4:$I$2026,'indicadores propios'!G$2,FALSE),0)</f>
        <v>0</v>
      </c>
      <c r="G1341" s="3">
        <f>IFERROR(VLOOKUP($A1341,'indicadores propios'!$A$4:$I$2026,'indicadores propios'!H$2,FALSE),0)</f>
        <v>0</v>
      </c>
      <c r="H1341" s="3">
        <f>IFERROR(VLOOKUP($A1341,'indicadores propios'!$A$4:$I$2026,'indicadores propios'!I$2,FALSE),0)</f>
        <v>0</v>
      </c>
    </row>
    <row r="1342" spans="1:8" x14ac:dyDescent="0.3">
      <c r="A1342" s="5">
        <v>415030</v>
      </c>
      <c r="B1342" s="4" t="s">
        <v>758</v>
      </c>
      <c r="C1342" s="3">
        <f>IFERROR(VLOOKUP($A1342,'indicadores propios'!$A$4:$I$2026,'indicadores propios'!D$2,FALSE),0)</f>
        <v>0</v>
      </c>
      <c r="D1342" s="3">
        <f>IFERROR(VLOOKUP($A1342,'indicadores propios'!$A$4:$I$2026,'indicadores propios'!E$2,FALSE),0)</f>
        <v>0</v>
      </c>
      <c r="E1342" s="3">
        <f>IFERROR(VLOOKUP($A1342,'indicadores propios'!$A$4:$I$2026,'indicadores propios'!F$2,FALSE),0)</f>
        <v>0</v>
      </c>
      <c r="F1342" s="3">
        <f>IFERROR(VLOOKUP($A1342,'indicadores propios'!$A$4:$I$2026,'indicadores propios'!G$2,FALSE),0)</f>
        <v>0</v>
      </c>
      <c r="G1342" s="3">
        <f>IFERROR(VLOOKUP($A1342,'indicadores propios'!$A$4:$I$2026,'indicadores propios'!H$2,FALSE),0)</f>
        <v>0</v>
      </c>
      <c r="H1342" s="3">
        <f>IFERROR(VLOOKUP($A1342,'indicadores propios'!$A$4:$I$2026,'indicadores propios'!I$2,FALSE),0)</f>
        <v>0</v>
      </c>
    </row>
    <row r="1343" spans="1:8" x14ac:dyDescent="0.3">
      <c r="A1343" s="5">
        <v>415035</v>
      </c>
      <c r="B1343" s="4" t="s">
        <v>757</v>
      </c>
      <c r="C1343" s="3">
        <f>IFERROR(VLOOKUP($A1343,'indicadores propios'!$A$4:$I$2026,'indicadores propios'!D$2,FALSE),0)</f>
        <v>0</v>
      </c>
      <c r="D1343" s="3">
        <f>IFERROR(VLOOKUP($A1343,'indicadores propios'!$A$4:$I$2026,'indicadores propios'!E$2,FALSE),0)</f>
        <v>0</v>
      </c>
      <c r="E1343" s="3">
        <f>IFERROR(VLOOKUP($A1343,'indicadores propios'!$A$4:$I$2026,'indicadores propios'!F$2,FALSE),0)</f>
        <v>0</v>
      </c>
      <c r="F1343" s="3">
        <f>IFERROR(VLOOKUP($A1343,'indicadores propios'!$A$4:$I$2026,'indicadores propios'!G$2,FALSE),0)</f>
        <v>0</v>
      </c>
      <c r="G1343" s="3">
        <f>IFERROR(VLOOKUP($A1343,'indicadores propios'!$A$4:$I$2026,'indicadores propios'!H$2,FALSE),0)</f>
        <v>0</v>
      </c>
      <c r="H1343" s="3">
        <f>IFERROR(VLOOKUP($A1343,'indicadores propios'!$A$4:$I$2026,'indicadores propios'!I$2,FALSE),0)</f>
        <v>0</v>
      </c>
    </row>
    <row r="1344" spans="1:8" x14ac:dyDescent="0.3">
      <c r="A1344" s="5">
        <v>415040</v>
      </c>
      <c r="B1344" s="4" t="s">
        <v>756</v>
      </c>
      <c r="C1344" s="3">
        <f>IFERROR(VLOOKUP($A1344,'indicadores propios'!$A$4:$I$2026,'indicadores propios'!D$2,FALSE),0)</f>
        <v>0</v>
      </c>
      <c r="D1344" s="3">
        <f>IFERROR(VLOOKUP($A1344,'indicadores propios'!$A$4:$I$2026,'indicadores propios'!E$2,FALSE),0)</f>
        <v>0</v>
      </c>
      <c r="E1344" s="3">
        <f>IFERROR(VLOOKUP($A1344,'indicadores propios'!$A$4:$I$2026,'indicadores propios'!F$2,FALSE),0)</f>
        <v>0</v>
      </c>
      <c r="F1344" s="3">
        <f>IFERROR(VLOOKUP($A1344,'indicadores propios'!$A$4:$I$2026,'indicadores propios'!G$2,FALSE),0)</f>
        <v>0</v>
      </c>
      <c r="G1344" s="3">
        <f>IFERROR(VLOOKUP($A1344,'indicadores propios'!$A$4:$I$2026,'indicadores propios'!H$2,FALSE),0)</f>
        <v>0</v>
      </c>
      <c r="H1344" s="3">
        <f>IFERROR(VLOOKUP($A1344,'indicadores propios'!$A$4:$I$2026,'indicadores propios'!I$2,FALSE),0)</f>
        <v>0</v>
      </c>
    </row>
    <row r="1345" spans="1:8" x14ac:dyDescent="0.3">
      <c r="A1345" s="5">
        <v>415045</v>
      </c>
      <c r="B1345" s="4" t="s">
        <v>755</v>
      </c>
      <c r="C1345" s="3">
        <f>IFERROR(VLOOKUP($A1345,'indicadores propios'!$A$4:$I$2026,'indicadores propios'!D$2,FALSE),0)</f>
        <v>0</v>
      </c>
      <c r="D1345" s="3">
        <f>IFERROR(VLOOKUP($A1345,'indicadores propios'!$A$4:$I$2026,'indicadores propios'!E$2,FALSE),0)</f>
        <v>0</v>
      </c>
      <c r="E1345" s="3">
        <f>IFERROR(VLOOKUP($A1345,'indicadores propios'!$A$4:$I$2026,'indicadores propios'!F$2,FALSE),0)</f>
        <v>0</v>
      </c>
      <c r="F1345" s="3">
        <f>IFERROR(VLOOKUP($A1345,'indicadores propios'!$A$4:$I$2026,'indicadores propios'!G$2,FALSE),0)</f>
        <v>0</v>
      </c>
      <c r="G1345" s="3">
        <f>IFERROR(VLOOKUP($A1345,'indicadores propios'!$A$4:$I$2026,'indicadores propios'!H$2,FALSE),0)</f>
        <v>0</v>
      </c>
      <c r="H1345" s="3">
        <f>IFERROR(VLOOKUP($A1345,'indicadores propios'!$A$4:$I$2026,'indicadores propios'!I$2,FALSE),0)</f>
        <v>0</v>
      </c>
    </row>
    <row r="1346" spans="1:8" x14ac:dyDescent="0.3">
      <c r="A1346" s="5">
        <v>415050</v>
      </c>
      <c r="B1346" s="4" t="s">
        <v>754</v>
      </c>
      <c r="C1346" s="3">
        <f>IFERROR(VLOOKUP($A1346,'indicadores propios'!$A$4:$I$2026,'indicadores propios'!D$2,FALSE),0)</f>
        <v>0</v>
      </c>
      <c r="D1346" s="3">
        <f>IFERROR(VLOOKUP($A1346,'indicadores propios'!$A$4:$I$2026,'indicadores propios'!E$2,FALSE),0)</f>
        <v>0</v>
      </c>
      <c r="E1346" s="3">
        <f>IFERROR(VLOOKUP($A1346,'indicadores propios'!$A$4:$I$2026,'indicadores propios'!F$2,FALSE),0)</f>
        <v>0</v>
      </c>
      <c r="F1346" s="3">
        <f>IFERROR(VLOOKUP($A1346,'indicadores propios'!$A$4:$I$2026,'indicadores propios'!G$2,FALSE),0)</f>
        <v>0</v>
      </c>
      <c r="G1346" s="3">
        <f>IFERROR(VLOOKUP($A1346,'indicadores propios'!$A$4:$I$2026,'indicadores propios'!H$2,FALSE),0)</f>
        <v>0</v>
      </c>
      <c r="H1346" s="3">
        <f>IFERROR(VLOOKUP($A1346,'indicadores propios'!$A$4:$I$2026,'indicadores propios'!I$2,FALSE),0)</f>
        <v>0</v>
      </c>
    </row>
    <row r="1347" spans="1:8" x14ac:dyDescent="0.3">
      <c r="A1347" s="5">
        <v>415055</v>
      </c>
      <c r="B1347" s="4" t="s">
        <v>753</v>
      </c>
      <c r="C1347" s="3">
        <f>IFERROR(VLOOKUP($A1347,'indicadores propios'!$A$4:$I$2026,'indicadores propios'!D$2,FALSE),0)</f>
        <v>0</v>
      </c>
      <c r="D1347" s="3">
        <f>IFERROR(VLOOKUP($A1347,'indicadores propios'!$A$4:$I$2026,'indicadores propios'!E$2,FALSE),0)</f>
        <v>0</v>
      </c>
      <c r="E1347" s="3">
        <f>IFERROR(VLOOKUP($A1347,'indicadores propios'!$A$4:$I$2026,'indicadores propios'!F$2,FALSE),0)</f>
        <v>0</v>
      </c>
      <c r="F1347" s="3">
        <f>IFERROR(VLOOKUP($A1347,'indicadores propios'!$A$4:$I$2026,'indicadores propios'!G$2,FALSE),0)</f>
        <v>0</v>
      </c>
      <c r="G1347" s="3">
        <f>IFERROR(VLOOKUP($A1347,'indicadores propios'!$A$4:$I$2026,'indicadores propios'!H$2,FALSE),0)</f>
        <v>0</v>
      </c>
      <c r="H1347" s="3">
        <f>IFERROR(VLOOKUP($A1347,'indicadores propios'!$A$4:$I$2026,'indicadores propios'!I$2,FALSE),0)</f>
        <v>0</v>
      </c>
    </row>
    <row r="1348" spans="1:8" x14ac:dyDescent="0.3">
      <c r="A1348" s="5">
        <v>415060</v>
      </c>
      <c r="B1348" s="4" t="s">
        <v>752</v>
      </c>
      <c r="C1348" s="3">
        <f>IFERROR(VLOOKUP($A1348,'indicadores propios'!$A$4:$I$2026,'indicadores propios'!D$2,FALSE),0)</f>
        <v>0</v>
      </c>
      <c r="D1348" s="3">
        <f>IFERROR(VLOOKUP($A1348,'indicadores propios'!$A$4:$I$2026,'indicadores propios'!E$2,FALSE),0)</f>
        <v>0</v>
      </c>
      <c r="E1348" s="3">
        <f>IFERROR(VLOOKUP($A1348,'indicadores propios'!$A$4:$I$2026,'indicadores propios'!F$2,FALSE),0)</f>
        <v>0</v>
      </c>
      <c r="F1348" s="3">
        <f>IFERROR(VLOOKUP($A1348,'indicadores propios'!$A$4:$I$2026,'indicadores propios'!G$2,FALSE),0)</f>
        <v>0</v>
      </c>
      <c r="G1348" s="3">
        <f>IFERROR(VLOOKUP($A1348,'indicadores propios'!$A$4:$I$2026,'indicadores propios'!H$2,FALSE),0)</f>
        <v>0</v>
      </c>
      <c r="H1348" s="3">
        <f>IFERROR(VLOOKUP($A1348,'indicadores propios'!$A$4:$I$2026,'indicadores propios'!I$2,FALSE),0)</f>
        <v>0</v>
      </c>
    </row>
    <row r="1349" spans="1:8" x14ac:dyDescent="0.3">
      <c r="A1349" s="5">
        <v>415500</v>
      </c>
      <c r="B1349" s="4" t="s">
        <v>751</v>
      </c>
      <c r="C1349" s="3">
        <f>IFERROR(VLOOKUP($A1349,'indicadores propios'!$A$4:$I$2026,'indicadores propios'!D$2,FALSE),0)</f>
        <v>0</v>
      </c>
      <c r="D1349" s="3">
        <f>IFERROR(VLOOKUP($A1349,'indicadores propios'!$A$4:$I$2026,'indicadores propios'!E$2,FALSE),0)</f>
        <v>0</v>
      </c>
      <c r="E1349" s="3">
        <f>IFERROR(VLOOKUP($A1349,'indicadores propios'!$A$4:$I$2026,'indicadores propios'!F$2,FALSE),0)</f>
        <v>0</v>
      </c>
      <c r="F1349" s="3">
        <f>IFERROR(VLOOKUP($A1349,'indicadores propios'!$A$4:$I$2026,'indicadores propios'!G$2,FALSE),0)</f>
        <v>0</v>
      </c>
      <c r="G1349" s="3">
        <f>IFERROR(VLOOKUP($A1349,'indicadores propios'!$A$4:$I$2026,'indicadores propios'!H$2,FALSE),0)</f>
        <v>0</v>
      </c>
      <c r="H1349" s="3">
        <f>IFERROR(VLOOKUP($A1349,'indicadores propios'!$A$4:$I$2026,'indicadores propios'!I$2,FALSE),0)</f>
        <v>0</v>
      </c>
    </row>
    <row r="1350" spans="1:8" x14ac:dyDescent="0.3">
      <c r="A1350" s="5">
        <v>416000</v>
      </c>
      <c r="B1350" s="4" t="s">
        <v>750</v>
      </c>
      <c r="C1350" s="3">
        <f>IFERROR(VLOOKUP($A1350,'indicadores propios'!$A$4:$I$2026,'indicadores propios'!D$2,FALSE),0)</f>
        <v>103893901</v>
      </c>
      <c r="D1350" s="3">
        <f>IFERROR(VLOOKUP($A1350,'indicadores propios'!$A$4:$I$2026,'indicadores propios'!E$2,FALSE),0)</f>
        <v>74966440</v>
      </c>
      <c r="E1350" s="3">
        <f>IFERROR(VLOOKUP($A1350,'indicadores propios'!$A$4:$I$2026,'indicadores propios'!F$2,FALSE),0)</f>
        <v>82128791</v>
      </c>
      <c r="F1350" s="3">
        <f>IFERROR(VLOOKUP($A1350,'indicadores propios'!$A$4:$I$2026,'indicadores propios'!G$2,FALSE),0)</f>
        <v>39832143</v>
      </c>
      <c r="G1350" s="3">
        <f>IFERROR(VLOOKUP($A1350,'indicadores propios'!$A$4:$I$2026,'indicadores propios'!H$2,FALSE),0)</f>
        <v>13225251</v>
      </c>
      <c r="H1350" s="3">
        <f>IFERROR(VLOOKUP($A1350,'indicadores propios'!$A$4:$I$2026,'indicadores propios'!I$2,FALSE),0)</f>
        <v>3041184</v>
      </c>
    </row>
    <row r="1351" spans="1:8" x14ac:dyDescent="0.3">
      <c r="A1351" s="5">
        <v>416500</v>
      </c>
      <c r="B1351" s="4" t="s">
        <v>749</v>
      </c>
      <c r="C1351" s="3">
        <f>IFERROR(VLOOKUP($A1351,'indicadores propios'!$A$4:$I$2026,'indicadores propios'!D$2,FALSE),0)</f>
        <v>0</v>
      </c>
      <c r="D1351" s="3">
        <f>IFERROR(VLOOKUP($A1351,'indicadores propios'!$A$4:$I$2026,'indicadores propios'!E$2,FALSE),0)</f>
        <v>0</v>
      </c>
      <c r="E1351" s="3">
        <f>IFERROR(VLOOKUP($A1351,'indicadores propios'!$A$4:$I$2026,'indicadores propios'!F$2,FALSE),0)</f>
        <v>0</v>
      </c>
      <c r="F1351" s="3">
        <f>IFERROR(VLOOKUP($A1351,'indicadores propios'!$A$4:$I$2026,'indicadores propios'!G$2,FALSE),0)</f>
        <v>0</v>
      </c>
      <c r="G1351" s="3">
        <f>IFERROR(VLOOKUP($A1351,'indicadores propios'!$A$4:$I$2026,'indicadores propios'!H$2,FALSE),0)</f>
        <v>0</v>
      </c>
      <c r="H1351" s="3">
        <f>IFERROR(VLOOKUP($A1351,'indicadores propios'!$A$4:$I$2026,'indicadores propios'!I$2,FALSE),0)</f>
        <v>0</v>
      </c>
    </row>
    <row r="1352" spans="1:8" x14ac:dyDescent="0.3">
      <c r="A1352" s="5">
        <v>417000</v>
      </c>
      <c r="B1352" s="4" t="s">
        <v>748</v>
      </c>
      <c r="C1352" s="3">
        <f>IFERROR(VLOOKUP($A1352,'indicadores propios'!$A$4:$I$2026,'indicadores propios'!D$2,FALSE),0)</f>
        <v>0</v>
      </c>
      <c r="D1352" s="3">
        <f>IFERROR(VLOOKUP($A1352,'indicadores propios'!$A$4:$I$2026,'indicadores propios'!E$2,FALSE),0)</f>
        <v>0</v>
      </c>
      <c r="E1352" s="3">
        <f>IFERROR(VLOOKUP($A1352,'indicadores propios'!$A$4:$I$2026,'indicadores propios'!F$2,FALSE),0)</f>
        <v>0</v>
      </c>
      <c r="F1352" s="3">
        <f>IFERROR(VLOOKUP($A1352,'indicadores propios'!$A$4:$I$2026,'indicadores propios'!G$2,FALSE),0)</f>
        <v>0</v>
      </c>
      <c r="G1352" s="3">
        <f>IFERROR(VLOOKUP($A1352,'indicadores propios'!$A$4:$I$2026,'indicadores propios'!H$2,FALSE),0)</f>
        <v>0</v>
      </c>
      <c r="H1352" s="3">
        <f>IFERROR(VLOOKUP($A1352,'indicadores propios'!$A$4:$I$2026,'indicadores propios'!I$2,FALSE),0)</f>
        <v>0</v>
      </c>
    </row>
    <row r="1353" spans="1:8" x14ac:dyDescent="0.3">
      <c r="A1353" s="5">
        <v>417500</v>
      </c>
      <c r="B1353" s="4" t="s">
        <v>747</v>
      </c>
      <c r="C1353" s="3">
        <f>IFERROR(VLOOKUP($A1353,'indicadores propios'!$A$4:$I$2026,'indicadores propios'!D$2,FALSE),0)</f>
        <v>0</v>
      </c>
      <c r="D1353" s="3">
        <f>IFERROR(VLOOKUP($A1353,'indicadores propios'!$A$4:$I$2026,'indicadores propios'!E$2,FALSE),0)</f>
        <v>0</v>
      </c>
      <c r="E1353" s="3">
        <f>IFERROR(VLOOKUP($A1353,'indicadores propios'!$A$4:$I$2026,'indicadores propios'!F$2,FALSE),0)</f>
        <v>0</v>
      </c>
      <c r="F1353" s="3">
        <f>IFERROR(VLOOKUP($A1353,'indicadores propios'!$A$4:$I$2026,'indicadores propios'!G$2,FALSE),0)</f>
        <v>0</v>
      </c>
      <c r="G1353" s="3">
        <f>IFERROR(VLOOKUP($A1353,'indicadores propios'!$A$4:$I$2026,'indicadores propios'!H$2,FALSE),0)</f>
        <v>0</v>
      </c>
      <c r="H1353" s="3">
        <f>IFERROR(VLOOKUP($A1353,'indicadores propios'!$A$4:$I$2026,'indicadores propios'!I$2,FALSE),0)</f>
        <v>0</v>
      </c>
    </row>
    <row r="1354" spans="1:8" x14ac:dyDescent="0.3">
      <c r="A1354" s="5">
        <v>420000</v>
      </c>
      <c r="B1354" s="4" t="s">
        <v>746</v>
      </c>
      <c r="C1354" s="3">
        <f>IFERROR(VLOOKUP($A1354,'indicadores propios'!$A$4:$I$2026,'indicadores propios'!D$2,FALSE),0)</f>
        <v>281415437.81999999</v>
      </c>
      <c r="D1354" s="3">
        <f>IFERROR(VLOOKUP($A1354,'indicadores propios'!$A$4:$I$2026,'indicadores propios'!E$2,FALSE),0)</f>
        <v>301676913.68000001</v>
      </c>
      <c r="E1354" s="3">
        <f>IFERROR(VLOOKUP($A1354,'indicadores propios'!$A$4:$I$2026,'indicadores propios'!F$2,FALSE),0)</f>
        <v>415761673.98000002</v>
      </c>
      <c r="F1354" s="3">
        <f>IFERROR(VLOOKUP($A1354,'indicadores propios'!$A$4:$I$2026,'indicadores propios'!G$2,FALSE),0)</f>
        <v>364672895.13</v>
      </c>
      <c r="G1354" s="3">
        <f>IFERROR(VLOOKUP($A1354,'indicadores propios'!$A$4:$I$2026,'indicadores propios'!H$2,FALSE),0)</f>
        <v>506461073.23000002</v>
      </c>
      <c r="H1354" s="3">
        <f>IFERROR(VLOOKUP($A1354,'indicadores propios'!$A$4:$I$2026,'indicadores propios'!I$2,FALSE),0)</f>
        <v>108923308</v>
      </c>
    </row>
    <row r="1355" spans="1:8" x14ac:dyDescent="0.3">
      <c r="A1355" s="5">
        <v>420500</v>
      </c>
      <c r="B1355" s="4" t="s">
        <v>745</v>
      </c>
      <c r="C1355" s="3">
        <f>IFERROR(VLOOKUP($A1355,'indicadores propios'!$A$4:$I$2026,'indicadores propios'!D$2,FALSE),0)</f>
        <v>0</v>
      </c>
      <c r="D1355" s="3">
        <f>IFERROR(VLOOKUP($A1355,'indicadores propios'!$A$4:$I$2026,'indicadores propios'!E$2,FALSE),0)</f>
        <v>0</v>
      </c>
      <c r="E1355" s="3">
        <f>IFERROR(VLOOKUP($A1355,'indicadores propios'!$A$4:$I$2026,'indicadores propios'!F$2,FALSE),0)</f>
        <v>1220000</v>
      </c>
      <c r="F1355" s="3">
        <f>IFERROR(VLOOKUP($A1355,'indicadores propios'!$A$4:$I$2026,'indicadores propios'!G$2,FALSE),0)</f>
        <v>30000</v>
      </c>
      <c r="G1355" s="3">
        <f>IFERROR(VLOOKUP($A1355,'indicadores propios'!$A$4:$I$2026,'indicadores propios'!H$2,FALSE),0)</f>
        <v>0</v>
      </c>
      <c r="H1355" s="3">
        <f>IFERROR(VLOOKUP($A1355,'indicadores propios'!$A$4:$I$2026,'indicadores propios'!I$2,FALSE),0)</f>
        <v>0</v>
      </c>
    </row>
    <row r="1356" spans="1:8" x14ac:dyDescent="0.3">
      <c r="A1356" s="5">
        <v>420505</v>
      </c>
      <c r="B1356" s="4" t="s">
        <v>546</v>
      </c>
      <c r="C1356" s="3">
        <f>IFERROR(VLOOKUP($A1356,'indicadores propios'!$A$4:$I$2026,'indicadores propios'!D$2,FALSE),0)</f>
        <v>0</v>
      </c>
      <c r="D1356" s="3">
        <f>IFERROR(VLOOKUP($A1356,'indicadores propios'!$A$4:$I$2026,'indicadores propios'!E$2,FALSE),0)</f>
        <v>0</v>
      </c>
      <c r="E1356" s="3">
        <f>IFERROR(VLOOKUP($A1356,'indicadores propios'!$A$4:$I$2026,'indicadores propios'!F$2,FALSE),0)</f>
        <v>0</v>
      </c>
      <c r="F1356" s="3">
        <f>IFERROR(VLOOKUP($A1356,'indicadores propios'!$A$4:$I$2026,'indicadores propios'!G$2,FALSE),0)</f>
        <v>0</v>
      </c>
      <c r="G1356" s="3">
        <f>IFERROR(VLOOKUP($A1356,'indicadores propios'!$A$4:$I$2026,'indicadores propios'!H$2,FALSE),0)</f>
        <v>0</v>
      </c>
      <c r="H1356" s="3">
        <f>IFERROR(VLOOKUP($A1356,'indicadores propios'!$A$4:$I$2026,'indicadores propios'!I$2,FALSE),0)</f>
        <v>0</v>
      </c>
    </row>
    <row r="1357" spans="1:8" x14ac:dyDescent="0.3">
      <c r="A1357" s="5">
        <v>420510</v>
      </c>
      <c r="B1357" s="4" t="s">
        <v>545</v>
      </c>
      <c r="C1357" s="3">
        <f>IFERROR(VLOOKUP($A1357,'indicadores propios'!$A$4:$I$2026,'indicadores propios'!D$2,FALSE),0)</f>
        <v>0</v>
      </c>
      <c r="D1357" s="3">
        <f>IFERROR(VLOOKUP($A1357,'indicadores propios'!$A$4:$I$2026,'indicadores propios'!E$2,FALSE),0)</f>
        <v>0</v>
      </c>
      <c r="E1357" s="3">
        <f>IFERROR(VLOOKUP($A1357,'indicadores propios'!$A$4:$I$2026,'indicadores propios'!F$2,FALSE),0)</f>
        <v>0</v>
      </c>
      <c r="F1357" s="3">
        <f>IFERROR(VLOOKUP($A1357,'indicadores propios'!$A$4:$I$2026,'indicadores propios'!G$2,FALSE),0)</f>
        <v>0</v>
      </c>
      <c r="G1357" s="3">
        <f>IFERROR(VLOOKUP($A1357,'indicadores propios'!$A$4:$I$2026,'indicadores propios'!H$2,FALSE),0)</f>
        <v>0</v>
      </c>
      <c r="H1357" s="3">
        <f>IFERROR(VLOOKUP($A1357,'indicadores propios'!$A$4:$I$2026,'indicadores propios'!I$2,FALSE),0)</f>
        <v>0</v>
      </c>
    </row>
    <row r="1358" spans="1:8" x14ac:dyDescent="0.3">
      <c r="A1358" s="5">
        <v>420515</v>
      </c>
      <c r="B1358" s="4" t="s">
        <v>639</v>
      </c>
      <c r="C1358" s="3">
        <f>IFERROR(VLOOKUP($A1358,'indicadores propios'!$A$4:$I$2026,'indicadores propios'!D$2,FALSE),0)</f>
        <v>0</v>
      </c>
      <c r="D1358" s="3">
        <f>IFERROR(VLOOKUP($A1358,'indicadores propios'!$A$4:$I$2026,'indicadores propios'!E$2,FALSE),0)</f>
        <v>0</v>
      </c>
      <c r="E1358" s="3">
        <f>IFERROR(VLOOKUP($A1358,'indicadores propios'!$A$4:$I$2026,'indicadores propios'!F$2,FALSE),0)</f>
        <v>0</v>
      </c>
      <c r="F1358" s="3">
        <f>IFERROR(VLOOKUP($A1358,'indicadores propios'!$A$4:$I$2026,'indicadores propios'!G$2,FALSE),0)</f>
        <v>0</v>
      </c>
      <c r="G1358" s="3">
        <f>IFERROR(VLOOKUP($A1358,'indicadores propios'!$A$4:$I$2026,'indicadores propios'!H$2,FALSE),0)</f>
        <v>0</v>
      </c>
      <c r="H1358" s="3">
        <f>IFERROR(VLOOKUP($A1358,'indicadores propios'!$A$4:$I$2026,'indicadores propios'!I$2,FALSE),0)</f>
        <v>0</v>
      </c>
    </row>
    <row r="1359" spans="1:8" x14ac:dyDescent="0.3">
      <c r="A1359" s="5">
        <v>420520</v>
      </c>
      <c r="B1359" s="4" t="s">
        <v>543</v>
      </c>
      <c r="C1359" s="3">
        <f>IFERROR(VLOOKUP($A1359,'indicadores propios'!$A$4:$I$2026,'indicadores propios'!D$2,FALSE),0)</f>
        <v>0</v>
      </c>
      <c r="D1359" s="3">
        <f>IFERROR(VLOOKUP($A1359,'indicadores propios'!$A$4:$I$2026,'indicadores propios'!E$2,FALSE),0)</f>
        <v>0</v>
      </c>
      <c r="E1359" s="3">
        <f>IFERROR(VLOOKUP($A1359,'indicadores propios'!$A$4:$I$2026,'indicadores propios'!F$2,FALSE),0)</f>
        <v>0</v>
      </c>
      <c r="F1359" s="3">
        <f>IFERROR(VLOOKUP($A1359,'indicadores propios'!$A$4:$I$2026,'indicadores propios'!G$2,FALSE),0)</f>
        <v>0</v>
      </c>
      <c r="G1359" s="3">
        <f>IFERROR(VLOOKUP($A1359,'indicadores propios'!$A$4:$I$2026,'indicadores propios'!H$2,FALSE),0)</f>
        <v>0</v>
      </c>
      <c r="H1359" s="3">
        <f>IFERROR(VLOOKUP($A1359,'indicadores propios'!$A$4:$I$2026,'indicadores propios'!I$2,FALSE),0)</f>
        <v>0</v>
      </c>
    </row>
    <row r="1360" spans="1:8" x14ac:dyDescent="0.3">
      <c r="A1360" s="5">
        <v>420525</v>
      </c>
      <c r="B1360" s="4" t="s">
        <v>542</v>
      </c>
      <c r="C1360" s="3">
        <f>IFERROR(VLOOKUP($A1360,'indicadores propios'!$A$4:$I$2026,'indicadores propios'!D$2,FALSE),0)</f>
        <v>0</v>
      </c>
      <c r="D1360" s="3">
        <f>IFERROR(VLOOKUP($A1360,'indicadores propios'!$A$4:$I$2026,'indicadores propios'!E$2,FALSE),0)</f>
        <v>0</v>
      </c>
      <c r="E1360" s="3">
        <f>IFERROR(VLOOKUP($A1360,'indicadores propios'!$A$4:$I$2026,'indicadores propios'!F$2,FALSE),0)</f>
        <v>0</v>
      </c>
      <c r="F1360" s="3">
        <f>IFERROR(VLOOKUP($A1360,'indicadores propios'!$A$4:$I$2026,'indicadores propios'!G$2,FALSE),0)</f>
        <v>0</v>
      </c>
      <c r="G1360" s="3">
        <f>IFERROR(VLOOKUP($A1360,'indicadores propios'!$A$4:$I$2026,'indicadores propios'!H$2,FALSE),0)</f>
        <v>0</v>
      </c>
      <c r="H1360" s="3">
        <f>IFERROR(VLOOKUP($A1360,'indicadores propios'!$A$4:$I$2026,'indicadores propios'!I$2,FALSE),0)</f>
        <v>0</v>
      </c>
    </row>
    <row r="1361" spans="1:8" x14ac:dyDescent="0.3">
      <c r="A1361" s="5">
        <v>420530</v>
      </c>
      <c r="B1361" s="4" t="s">
        <v>638</v>
      </c>
      <c r="C1361" s="3">
        <f>IFERROR(VLOOKUP($A1361,'indicadores propios'!$A$4:$I$2026,'indicadores propios'!D$2,FALSE),0)</f>
        <v>0</v>
      </c>
      <c r="D1361" s="3">
        <f>IFERROR(VLOOKUP($A1361,'indicadores propios'!$A$4:$I$2026,'indicadores propios'!E$2,FALSE),0)</f>
        <v>0</v>
      </c>
      <c r="E1361" s="3">
        <f>IFERROR(VLOOKUP($A1361,'indicadores propios'!$A$4:$I$2026,'indicadores propios'!F$2,FALSE),0)</f>
        <v>0</v>
      </c>
      <c r="F1361" s="3">
        <f>IFERROR(VLOOKUP($A1361,'indicadores propios'!$A$4:$I$2026,'indicadores propios'!G$2,FALSE),0)</f>
        <v>0</v>
      </c>
      <c r="G1361" s="3">
        <f>IFERROR(VLOOKUP($A1361,'indicadores propios'!$A$4:$I$2026,'indicadores propios'!H$2,FALSE),0)</f>
        <v>0</v>
      </c>
      <c r="H1361" s="3">
        <f>IFERROR(VLOOKUP($A1361,'indicadores propios'!$A$4:$I$2026,'indicadores propios'!I$2,FALSE),0)</f>
        <v>0</v>
      </c>
    </row>
    <row r="1362" spans="1:8" x14ac:dyDescent="0.3">
      <c r="A1362" s="5">
        <v>420535</v>
      </c>
      <c r="B1362" s="4" t="s">
        <v>637</v>
      </c>
      <c r="C1362" s="3">
        <f>IFERROR(VLOOKUP($A1362,'indicadores propios'!$A$4:$I$2026,'indicadores propios'!D$2,FALSE),0)</f>
        <v>0</v>
      </c>
      <c r="D1362" s="3">
        <f>IFERROR(VLOOKUP($A1362,'indicadores propios'!$A$4:$I$2026,'indicadores propios'!E$2,FALSE),0)</f>
        <v>0</v>
      </c>
      <c r="E1362" s="3">
        <f>IFERROR(VLOOKUP($A1362,'indicadores propios'!$A$4:$I$2026,'indicadores propios'!F$2,FALSE),0)</f>
        <v>0</v>
      </c>
      <c r="F1362" s="3">
        <f>IFERROR(VLOOKUP($A1362,'indicadores propios'!$A$4:$I$2026,'indicadores propios'!G$2,FALSE),0)</f>
        <v>0</v>
      </c>
      <c r="G1362" s="3">
        <f>IFERROR(VLOOKUP($A1362,'indicadores propios'!$A$4:$I$2026,'indicadores propios'!H$2,FALSE),0)</f>
        <v>0</v>
      </c>
      <c r="H1362" s="3">
        <f>IFERROR(VLOOKUP($A1362,'indicadores propios'!$A$4:$I$2026,'indicadores propios'!I$2,FALSE),0)</f>
        <v>0</v>
      </c>
    </row>
    <row r="1363" spans="1:8" x14ac:dyDescent="0.3">
      <c r="A1363" s="5">
        <v>420540</v>
      </c>
      <c r="B1363" s="4" t="s">
        <v>540</v>
      </c>
      <c r="C1363" s="3">
        <f>IFERROR(VLOOKUP($A1363,'indicadores propios'!$A$4:$I$2026,'indicadores propios'!D$2,FALSE),0)</f>
        <v>0</v>
      </c>
      <c r="D1363" s="3">
        <f>IFERROR(VLOOKUP($A1363,'indicadores propios'!$A$4:$I$2026,'indicadores propios'!E$2,FALSE),0)</f>
        <v>0</v>
      </c>
      <c r="E1363" s="3">
        <f>IFERROR(VLOOKUP($A1363,'indicadores propios'!$A$4:$I$2026,'indicadores propios'!F$2,FALSE),0)</f>
        <v>0</v>
      </c>
      <c r="F1363" s="3">
        <f>IFERROR(VLOOKUP($A1363,'indicadores propios'!$A$4:$I$2026,'indicadores propios'!G$2,FALSE),0)</f>
        <v>0</v>
      </c>
      <c r="G1363" s="3">
        <f>IFERROR(VLOOKUP($A1363,'indicadores propios'!$A$4:$I$2026,'indicadores propios'!H$2,FALSE),0)</f>
        <v>0</v>
      </c>
      <c r="H1363" s="3">
        <f>IFERROR(VLOOKUP($A1363,'indicadores propios'!$A$4:$I$2026,'indicadores propios'!I$2,FALSE),0)</f>
        <v>0</v>
      </c>
    </row>
    <row r="1364" spans="1:8" x14ac:dyDescent="0.3">
      <c r="A1364" s="5">
        <v>420545</v>
      </c>
      <c r="B1364" s="4" t="s">
        <v>539</v>
      </c>
      <c r="C1364" s="3">
        <f>IFERROR(VLOOKUP($A1364,'indicadores propios'!$A$4:$I$2026,'indicadores propios'!D$2,FALSE),0)</f>
        <v>0</v>
      </c>
      <c r="D1364" s="3">
        <f>IFERROR(VLOOKUP($A1364,'indicadores propios'!$A$4:$I$2026,'indicadores propios'!E$2,FALSE),0)</f>
        <v>0</v>
      </c>
      <c r="E1364" s="3">
        <f>IFERROR(VLOOKUP($A1364,'indicadores propios'!$A$4:$I$2026,'indicadores propios'!F$2,FALSE),0)</f>
        <v>0</v>
      </c>
      <c r="F1364" s="3">
        <f>IFERROR(VLOOKUP($A1364,'indicadores propios'!$A$4:$I$2026,'indicadores propios'!G$2,FALSE),0)</f>
        <v>0</v>
      </c>
      <c r="G1364" s="3">
        <f>IFERROR(VLOOKUP($A1364,'indicadores propios'!$A$4:$I$2026,'indicadores propios'!H$2,FALSE),0)</f>
        <v>0</v>
      </c>
      <c r="H1364" s="3">
        <f>IFERROR(VLOOKUP($A1364,'indicadores propios'!$A$4:$I$2026,'indicadores propios'!I$2,FALSE),0)</f>
        <v>0</v>
      </c>
    </row>
    <row r="1365" spans="1:8" x14ac:dyDescent="0.3">
      <c r="A1365" s="5">
        <v>420550</v>
      </c>
      <c r="B1365" s="4" t="s">
        <v>538</v>
      </c>
      <c r="C1365" s="3">
        <f>IFERROR(VLOOKUP($A1365,'indicadores propios'!$A$4:$I$2026,'indicadores propios'!D$2,FALSE),0)</f>
        <v>0</v>
      </c>
      <c r="D1365" s="3">
        <f>IFERROR(VLOOKUP($A1365,'indicadores propios'!$A$4:$I$2026,'indicadores propios'!E$2,FALSE),0)</f>
        <v>0</v>
      </c>
      <c r="E1365" s="3">
        <f>IFERROR(VLOOKUP($A1365,'indicadores propios'!$A$4:$I$2026,'indicadores propios'!F$2,FALSE),0)</f>
        <v>0</v>
      </c>
      <c r="F1365" s="3">
        <f>IFERROR(VLOOKUP($A1365,'indicadores propios'!$A$4:$I$2026,'indicadores propios'!G$2,FALSE),0)</f>
        <v>0</v>
      </c>
      <c r="G1365" s="3">
        <f>IFERROR(VLOOKUP($A1365,'indicadores propios'!$A$4:$I$2026,'indicadores propios'!H$2,FALSE),0)</f>
        <v>0</v>
      </c>
      <c r="H1365" s="3">
        <f>IFERROR(VLOOKUP($A1365,'indicadores propios'!$A$4:$I$2026,'indicadores propios'!I$2,FALSE),0)</f>
        <v>0</v>
      </c>
    </row>
    <row r="1366" spans="1:8" x14ac:dyDescent="0.3">
      <c r="A1366" s="5">
        <v>420551</v>
      </c>
      <c r="B1366" s="4" t="s">
        <v>537</v>
      </c>
      <c r="C1366" s="3">
        <f>IFERROR(VLOOKUP($A1366,'indicadores propios'!$A$4:$I$2026,'indicadores propios'!D$2,FALSE),0)</f>
        <v>0</v>
      </c>
      <c r="D1366" s="3">
        <f>IFERROR(VLOOKUP($A1366,'indicadores propios'!$A$4:$I$2026,'indicadores propios'!E$2,FALSE),0)</f>
        <v>0</v>
      </c>
      <c r="E1366" s="3">
        <f>IFERROR(VLOOKUP($A1366,'indicadores propios'!$A$4:$I$2026,'indicadores propios'!F$2,FALSE),0)</f>
        <v>0</v>
      </c>
      <c r="F1366" s="3">
        <f>IFERROR(VLOOKUP($A1366,'indicadores propios'!$A$4:$I$2026,'indicadores propios'!G$2,FALSE),0)</f>
        <v>0</v>
      </c>
      <c r="G1366" s="3">
        <f>IFERROR(VLOOKUP($A1366,'indicadores propios'!$A$4:$I$2026,'indicadores propios'!H$2,FALSE),0)</f>
        <v>0</v>
      </c>
      <c r="H1366" s="3">
        <f>IFERROR(VLOOKUP($A1366,'indicadores propios'!$A$4:$I$2026,'indicadores propios'!I$2,FALSE),0)</f>
        <v>0</v>
      </c>
    </row>
    <row r="1367" spans="1:8" x14ac:dyDescent="0.3">
      <c r="A1367" s="5">
        <v>420552</v>
      </c>
      <c r="B1367" s="4" t="s">
        <v>536</v>
      </c>
      <c r="C1367" s="3">
        <f>IFERROR(VLOOKUP($A1367,'indicadores propios'!$A$4:$I$2026,'indicadores propios'!D$2,FALSE),0)</f>
        <v>0</v>
      </c>
      <c r="D1367" s="3">
        <f>IFERROR(VLOOKUP($A1367,'indicadores propios'!$A$4:$I$2026,'indicadores propios'!E$2,FALSE),0)</f>
        <v>0</v>
      </c>
      <c r="E1367" s="3">
        <f>IFERROR(VLOOKUP($A1367,'indicadores propios'!$A$4:$I$2026,'indicadores propios'!F$2,FALSE),0)</f>
        <v>0</v>
      </c>
      <c r="F1367" s="3">
        <f>IFERROR(VLOOKUP($A1367,'indicadores propios'!$A$4:$I$2026,'indicadores propios'!G$2,FALSE),0)</f>
        <v>0</v>
      </c>
      <c r="G1367" s="3">
        <f>IFERROR(VLOOKUP($A1367,'indicadores propios'!$A$4:$I$2026,'indicadores propios'!H$2,FALSE),0)</f>
        <v>0</v>
      </c>
      <c r="H1367" s="3">
        <f>IFERROR(VLOOKUP($A1367,'indicadores propios'!$A$4:$I$2026,'indicadores propios'!I$2,FALSE),0)</f>
        <v>0</v>
      </c>
    </row>
    <row r="1368" spans="1:8" x14ac:dyDescent="0.3">
      <c r="A1368" s="5">
        <v>420555</v>
      </c>
      <c r="B1368" s="4" t="s">
        <v>165</v>
      </c>
      <c r="C1368" s="3">
        <f>IFERROR(VLOOKUP($A1368,'indicadores propios'!$A$4:$I$2026,'indicadores propios'!D$2,FALSE),0)</f>
        <v>0</v>
      </c>
      <c r="D1368" s="3">
        <f>IFERROR(VLOOKUP($A1368,'indicadores propios'!$A$4:$I$2026,'indicadores propios'!E$2,FALSE),0)</f>
        <v>0</v>
      </c>
      <c r="E1368" s="3">
        <f>IFERROR(VLOOKUP($A1368,'indicadores propios'!$A$4:$I$2026,'indicadores propios'!F$2,FALSE),0)</f>
        <v>0</v>
      </c>
      <c r="F1368" s="3">
        <f>IFERROR(VLOOKUP($A1368,'indicadores propios'!$A$4:$I$2026,'indicadores propios'!G$2,FALSE),0)</f>
        <v>0</v>
      </c>
      <c r="G1368" s="3">
        <f>IFERROR(VLOOKUP($A1368,'indicadores propios'!$A$4:$I$2026,'indicadores propios'!H$2,FALSE),0)</f>
        <v>0</v>
      </c>
      <c r="H1368" s="3">
        <f>IFERROR(VLOOKUP($A1368,'indicadores propios'!$A$4:$I$2026,'indicadores propios'!I$2,FALSE),0)</f>
        <v>0</v>
      </c>
    </row>
    <row r="1369" spans="1:8" x14ac:dyDescent="0.3">
      <c r="A1369" s="5">
        <v>420560</v>
      </c>
      <c r="B1369" s="4" t="s">
        <v>164</v>
      </c>
      <c r="C1369" s="3">
        <f>IFERROR(VLOOKUP($A1369,'indicadores propios'!$A$4:$I$2026,'indicadores propios'!D$2,FALSE),0)</f>
        <v>0</v>
      </c>
      <c r="D1369" s="3">
        <f>IFERROR(VLOOKUP($A1369,'indicadores propios'!$A$4:$I$2026,'indicadores propios'!E$2,FALSE),0)</f>
        <v>0</v>
      </c>
      <c r="E1369" s="3">
        <f>IFERROR(VLOOKUP($A1369,'indicadores propios'!$A$4:$I$2026,'indicadores propios'!F$2,FALSE),0)</f>
        <v>1220000</v>
      </c>
      <c r="F1369" s="3">
        <f>IFERROR(VLOOKUP($A1369,'indicadores propios'!$A$4:$I$2026,'indicadores propios'!G$2,FALSE),0)</f>
        <v>30000</v>
      </c>
      <c r="G1369" s="3">
        <f>IFERROR(VLOOKUP($A1369,'indicadores propios'!$A$4:$I$2026,'indicadores propios'!H$2,FALSE),0)</f>
        <v>0</v>
      </c>
      <c r="H1369" s="3">
        <f>IFERROR(VLOOKUP($A1369,'indicadores propios'!$A$4:$I$2026,'indicadores propios'!I$2,FALSE),0)</f>
        <v>0</v>
      </c>
    </row>
    <row r="1370" spans="1:8" x14ac:dyDescent="0.3">
      <c r="A1370" s="5">
        <v>420565</v>
      </c>
      <c r="B1370" s="4" t="s">
        <v>516</v>
      </c>
      <c r="C1370" s="3">
        <f>IFERROR(VLOOKUP($A1370,'indicadores propios'!$A$4:$I$2026,'indicadores propios'!D$2,FALSE),0)</f>
        <v>0</v>
      </c>
      <c r="D1370" s="3">
        <f>IFERROR(VLOOKUP($A1370,'indicadores propios'!$A$4:$I$2026,'indicadores propios'!E$2,FALSE),0)</f>
        <v>0</v>
      </c>
      <c r="E1370" s="3">
        <f>IFERROR(VLOOKUP($A1370,'indicadores propios'!$A$4:$I$2026,'indicadores propios'!F$2,FALSE),0)</f>
        <v>0</v>
      </c>
      <c r="F1370" s="3">
        <f>IFERROR(VLOOKUP($A1370,'indicadores propios'!$A$4:$I$2026,'indicadores propios'!G$2,FALSE),0)</f>
        <v>0</v>
      </c>
      <c r="G1370" s="3">
        <f>IFERROR(VLOOKUP($A1370,'indicadores propios'!$A$4:$I$2026,'indicadores propios'!H$2,FALSE),0)</f>
        <v>0</v>
      </c>
      <c r="H1370" s="3">
        <f>IFERROR(VLOOKUP($A1370,'indicadores propios'!$A$4:$I$2026,'indicadores propios'!I$2,FALSE),0)</f>
        <v>0</v>
      </c>
    </row>
    <row r="1371" spans="1:8" x14ac:dyDescent="0.3">
      <c r="A1371" s="5">
        <v>420570</v>
      </c>
      <c r="B1371" s="4" t="s">
        <v>515</v>
      </c>
      <c r="C1371" s="3">
        <f>IFERROR(VLOOKUP($A1371,'indicadores propios'!$A$4:$I$2026,'indicadores propios'!D$2,FALSE),0)</f>
        <v>0</v>
      </c>
      <c r="D1371" s="3">
        <f>IFERROR(VLOOKUP($A1371,'indicadores propios'!$A$4:$I$2026,'indicadores propios'!E$2,FALSE),0)</f>
        <v>0</v>
      </c>
      <c r="E1371" s="3">
        <f>IFERROR(VLOOKUP($A1371,'indicadores propios'!$A$4:$I$2026,'indicadores propios'!F$2,FALSE),0)</f>
        <v>0</v>
      </c>
      <c r="F1371" s="3">
        <f>IFERROR(VLOOKUP($A1371,'indicadores propios'!$A$4:$I$2026,'indicadores propios'!G$2,FALSE),0)</f>
        <v>0</v>
      </c>
      <c r="G1371" s="3">
        <f>IFERROR(VLOOKUP($A1371,'indicadores propios'!$A$4:$I$2026,'indicadores propios'!H$2,FALSE),0)</f>
        <v>0</v>
      </c>
      <c r="H1371" s="3">
        <f>IFERROR(VLOOKUP($A1371,'indicadores propios'!$A$4:$I$2026,'indicadores propios'!I$2,FALSE),0)</f>
        <v>0</v>
      </c>
    </row>
    <row r="1372" spans="1:8" x14ac:dyDescent="0.3">
      <c r="A1372" s="5">
        <v>420595</v>
      </c>
      <c r="B1372" s="4" t="s">
        <v>514</v>
      </c>
      <c r="C1372" s="3">
        <f>IFERROR(VLOOKUP($A1372,'indicadores propios'!$A$4:$I$2026,'indicadores propios'!D$2,FALSE),0)</f>
        <v>0</v>
      </c>
      <c r="D1372" s="3">
        <f>IFERROR(VLOOKUP($A1372,'indicadores propios'!$A$4:$I$2026,'indicadores propios'!E$2,FALSE),0)</f>
        <v>0</v>
      </c>
      <c r="E1372" s="3">
        <f>IFERROR(VLOOKUP($A1372,'indicadores propios'!$A$4:$I$2026,'indicadores propios'!F$2,FALSE),0)</f>
        <v>0</v>
      </c>
      <c r="F1372" s="3">
        <f>IFERROR(VLOOKUP($A1372,'indicadores propios'!$A$4:$I$2026,'indicadores propios'!G$2,FALSE),0)</f>
        <v>0</v>
      </c>
      <c r="G1372" s="3">
        <f>IFERROR(VLOOKUP($A1372,'indicadores propios'!$A$4:$I$2026,'indicadores propios'!H$2,FALSE),0)</f>
        <v>0</v>
      </c>
      <c r="H1372" s="3">
        <f>IFERROR(VLOOKUP($A1372,'indicadores propios'!$A$4:$I$2026,'indicadores propios'!I$2,FALSE),0)</f>
        <v>0</v>
      </c>
    </row>
    <row r="1373" spans="1:8" x14ac:dyDescent="0.3">
      <c r="A1373" s="5">
        <v>421000</v>
      </c>
      <c r="B1373" s="4" t="s">
        <v>744</v>
      </c>
      <c r="C1373" s="3">
        <f>IFERROR(VLOOKUP($A1373,'indicadores propios'!$A$4:$I$2026,'indicadores propios'!D$2,FALSE),0)</f>
        <v>72924901.659999996</v>
      </c>
      <c r="D1373" s="3">
        <f>IFERROR(VLOOKUP($A1373,'indicadores propios'!$A$4:$I$2026,'indicadores propios'!E$2,FALSE),0)</f>
        <v>105088968.59</v>
      </c>
      <c r="E1373" s="3">
        <f>IFERROR(VLOOKUP($A1373,'indicadores propios'!$A$4:$I$2026,'indicadores propios'!F$2,FALSE),0)</f>
        <v>207198470.03</v>
      </c>
      <c r="F1373" s="3">
        <f>IFERROR(VLOOKUP($A1373,'indicadores propios'!$A$4:$I$2026,'indicadores propios'!G$2,FALSE),0)</f>
        <v>251959996.09999999</v>
      </c>
      <c r="G1373" s="3">
        <f>IFERROR(VLOOKUP($A1373,'indicadores propios'!$A$4:$I$2026,'indicadores propios'!H$2,FALSE),0)</f>
        <v>361550666.23000002</v>
      </c>
      <c r="H1373" s="3">
        <f>IFERROR(VLOOKUP($A1373,'indicadores propios'!$A$4:$I$2026,'indicadores propios'!I$2,FALSE),0)</f>
        <v>90488469.760000005</v>
      </c>
    </row>
    <row r="1374" spans="1:8" x14ac:dyDescent="0.3">
      <c r="A1374" s="5">
        <v>421005</v>
      </c>
      <c r="B1374" s="4" t="s">
        <v>743</v>
      </c>
      <c r="C1374" s="3">
        <f>IFERROR(VLOOKUP($A1374,'indicadores propios'!$A$4:$I$2026,'indicadores propios'!D$2,FALSE),0)</f>
        <v>0</v>
      </c>
      <c r="D1374" s="3">
        <f>IFERROR(VLOOKUP($A1374,'indicadores propios'!$A$4:$I$2026,'indicadores propios'!E$2,FALSE),0)</f>
        <v>0</v>
      </c>
      <c r="E1374" s="3">
        <f>IFERROR(VLOOKUP($A1374,'indicadores propios'!$A$4:$I$2026,'indicadores propios'!F$2,FALSE),0)</f>
        <v>0</v>
      </c>
      <c r="F1374" s="3">
        <f>IFERROR(VLOOKUP($A1374,'indicadores propios'!$A$4:$I$2026,'indicadores propios'!G$2,FALSE),0)</f>
        <v>0</v>
      </c>
      <c r="G1374" s="3">
        <f>IFERROR(VLOOKUP($A1374,'indicadores propios'!$A$4:$I$2026,'indicadores propios'!H$2,FALSE),0)</f>
        <v>7663194.7599999998</v>
      </c>
      <c r="H1374" s="3">
        <f>IFERROR(VLOOKUP($A1374,'indicadores propios'!$A$4:$I$2026,'indicadores propios'!I$2,FALSE),0)</f>
        <v>1249.2</v>
      </c>
    </row>
    <row r="1375" spans="1:8" x14ac:dyDescent="0.3">
      <c r="A1375" s="5">
        <v>421010</v>
      </c>
      <c r="B1375" s="4" t="s">
        <v>742</v>
      </c>
      <c r="C1375" s="3">
        <f>IFERROR(VLOOKUP($A1375,'indicadores propios'!$A$4:$I$2026,'indicadores propios'!D$2,FALSE),0)</f>
        <v>0</v>
      </c>
      <c r="D1375" s="3">
        <f>IFERROR(VLOOKUP($A1375,'indicadores propios'!$A$4:$I$2026,'indicadores propios'!E$2,FALSE),0)</f>
        <v>0</v>
      </c>
      <c r="E1375" s="3">
        <f>IFERROR(VLOOKUP($A1375,'indicadores propios'!$A$4:$I$2026,'indicadores propios'!F$2,FALSE),0)</f>
        <v>0</v>
      </c>
      <c r="F1375" s="3">
        <f>IFERROR(VLOOKUP($A1375,'indicadores propios'!$A$4:$I$2026,'indicadores propios'!G$2,FALSE),0)</f>
        <v>0</v>
      </c>
      <c r="G1375" s="3">
        <f>IFERROR(VLOOKUP($A1375,'indicadores propios'!$A$4:$I$2026,'indicadores propios'!H$2,FALSE),0)</f>
        <v>0</v>
      </c>
      <c r="H1375" s="3">
        <f>IFERROR(VLOOKUP($A1375,'indicadores propios'!$A$4:$I$2026,'indicadores propios'!I$2,FALSE),0)</f>
        <v>0</v>
      </c>
    </row>
    <row r="1376" spans="1:8" x14ac:dyDescent="0.3">
      <c r="A1376" s="5">
        <v>421015</v>
      </c>
      <c r="B1376" s="4" t="s">
        <v>546</v>
      </c>
      <c r="C1376" s="3">
        <f>IFERROR(VLOOKUP($A1376,'indicadores propios'!$A$4:$I$2026,'indicadores propios'!D$2,FALSE),0)</f>
        <v>70429921.650000006</v>
      </c>
      <c r="D1376" s="3">
        <f>IFERROR(VLOOKUP($A1376,'indicadores propios'!$A$4:$I$2026,'indicadores propios'!E$2,FALSE),0)</f>
        <v>105069244.44</v>
      </c>
      <c r="E1376" s="3">
        <f>IFERROR(VLOOKUP($A1376,'indicadores propios'!$A$4:$I$2026,'indicadores propios'!F$2,FALSE),0)</f>
        <v>207198470.03</v>
      </c>
      <c r="F1376" s="3">
        <f>IFERROR(VLOOKUP($A1376,'indicadores propios'!$A$4:$I$2026,'indicadores propios'!G$2,FALSE),0)</f>
        <v>238803676.81</v>
      </c>
      <c r="G1376" s="3">
        <f>IFERROR(VLOOKUP($A1376,'indicadores propios'!$A$4:$I$2026,'indicadores propios'!H$2,FALSE),0)</f>
        <v>258628304.47</v>
      </c>
      <c r="H1376" s="3">
        <f>IFERROR(VLOOKUP($A1376,'indicadores propios'!$A$4:$I$2026,'indicadores propios'!I$2,FALSE),0)</f>
        <v>24171071.559999999</v>
      </c>
    </row>
    <row r="1377" spans="1:8" x14ac:dyDescent="0.3">
      <c r="A1377" s="5">
        <v>421020</v>
      </c>
      <c r="B1377" s="4" t="s">
        <v>741</v>
      </c>
      <c r="C1377" s="3">
        <f>IFERROR(VLOOKUP($A1377,'indicadores propios'!$A$4:$I$2026,'indicadores propios'!D$2,FALSE),0)</f>
        <v>0</v>
      </c>
      <c r="D1377" s="3">
        <f>IFERROR(VLOOKUP($A1377,'indicadores propios'!$A$4:$I$2026,'indicadores propios'!E$2,FALSE),0)</f>
        <v>0</v>
      </c>
      <c r="E1377" s="3">
        <f>IFERROR(VLOOKUP($A1377,'indicadores propios'!$A$4:$I$2026,'indicadores propios'!F$2,FALSE),0)</f>
        <v>0</v>
      </c>
      <c r="F1377" s="3">
        <f>IFERROR(VLOOKUP($A1377,'indicadores propios'!$A$4:$I$2026,'indicadores propios'!G$2,FALSE),0)</f>
        <v>0</v>
      </c>
      <c r="G1377" s="3">
        <f>IFERROR(VLOOKUP($A1377,'indicadores propios'!$A$4:$I$2026,'indicadores propios'!H$2,FALSE),0)</f>
        <v>0</v>
      </c>
      <c r="H1377" s="3">
        <f>IFERROR(VLOOKUP($A1377,'indicadores propios'!$A$4:$I$2026,'indicadores propios'!I$2,FALSE),0)</f>
        <v>0</v>
      </c>
    </row>
    <row r="1378" spans="1:8" x14ac:dyDescent="0.3">
      <c r="A1378" s="5">
        <v>421025</v>
      </c>
      <c r="B1378" s="4" t="s">
        <v>740</v>
      </c>
      <c r="C1378" s="3">
        <f>IFERROR(VLOOKUP($A1378,'indicadores propios'!$A$4:$I$2026,'indicadores propios'!D$2,FALSE),0)</f>
        <v>0</v>
      </c>
      <c r="D1378" s="3">
        <f>IFERROR(VLOOKUP($A1378,'indicadores propios'!$A$4:$I$2026,'indicadores propios'!E$2,FALSE),0)</f>
        <v>0</v>
      </c>
      <c r="E1378" s="3">
        <f>IFERROR(VLOOKUP($A1378,'indicadores propios'!$A$4:$I$2026,'indicadores propios'!F$2,FALSE),0)</f>
        <v>0</v>
      </c>
      <c r="F1378" s="3">
        <f>IFERROR(VLOOKUP($A1378,'indicadores propios'!$A$4:$I$2026,'indicadores propios'!G$2,FALSE),0)</f>
        <v>0</v>
      </c>
      <c r="G1378" s="3">
        <f>IFERROR(VLOOKUP($A1378,'indicadores propios'!$A$4:$I$2026,'indicadores propios'!H$2,FALSE),0)</f>
        <v>0</v>
      </c>
      <c r="H1378" s="3">
        <f>IFERROR(VLOOKUP($A1378,'indicadores propios'!$A$4:$I$2026,'indicadores propios'!I$2,FALSE),0)</f>
        <v>0</v>
      </c>
    </row>
    <row r="1379" spans="1:8" x14ac:dyDescent="0.3">
      <c r="A1379" s="5">
        <v>421030</v>
      </c>
      <c r="B1379" s="4" t="s">
        <v>739</v>
      </c>
      <c r="C1379" s="3">
        <f>IFERROR(VLOOKUP($A1379,'indicadores propios'!$A$4:$I$2026,'indicadores propios'!D$2,FALSE),0)</f>
        <v>0</v>
      </c>
      <c r="D1379" s="3">
        <f>IFERROR(VLOOKUP($A1379,'indicadores propios'!$A$4:$I$2026,'indicadores propios'!E$2,FALSE),0)</f>
        <v>0</v>
      </c>
      <c r="E1379" s="3">
        <f>IFERROR(VLOOKUP($A1379,'indicadores propios'!$A$4:$I$2026,'indicadores propios'!F$2,FALSE),0)</f>
        <v>0</v>
      </c>
      <c r="F1379" s="3">
        <f>IFERROR(VLOOKUP($A1379,'indicadores propios'!$A$4:$I$2026,'indicadores propios'!G$2,FALSE),0)</f>
        <v>0</v>
      </c>
      <c r="G1379" s="3">
        <f>IFERROR(VLOOKUP($A1379,'indicadores propios'!$A$4:$I$2026,'indicadores propios'!H$2,FALSE),0)</f>
        <v>0</v>
      </c>
      <c r="H1379" s="3">
        <f>IFERROR(VLOOKUP($A1379,'indicadores propios'!$A$4:$I$2026,'indicadores propios'!I$2,FALSE),0)</f>
        <v>0</v>
      </c>
    </row>
    <row r="1380" spans="1:8" x14ac:dyDescent="0.3">
      <c r="A1380" s="5">
        <v>421035</v>
      </c>
      <c r="B1380" s="4" t="s">
        <v>738</v>
      </c>
      <c r="C1380" s="3">
        <f>IFERROR(VLOOKUP($A1380,'indicadores propios'!$A$4:$I$2026,'indicadores propios'!D$2,FALSE),0)</f>
        <v>0</v>
      </c>
      <c r="D1380" s="3">
        <f>IFERROR(VLOOKUP($A1380,'indicadores propios'!$A$4:$I$2026,'indicadores propios'!E$2,FALSE),0)</f>
        <v>0</v>
      </c>
      <c r="E1380" s="3">
        <f>IFERROR(VLOOKUP($A1380,'indicadores propios'!$A$4:$I$2026,'indicadores propios'!F$2,FALSE),0)</f>
        <v>0</v>
      </c>
      <c r="F1380" s="3">
        <f>IFERROR(VLOOKUP($A1380,'indicadores propios'!$A$4:$I$2026,'indicadores propios'!G$2,FALSE),0)</f>
        <v>0</v>
      </c>
      <c r="G1380" s="3">
        <f>IFERROR(VLOOKUP($A1380,'indicadores propios'!$A$4:$I$2026,'indicadores propios'!H$2,FALSE),0)</f>
        <v>0</v>
      </c>
      <c r="H1380" s="3">
        <f>IFERROR(VLOOKUP($A1380,'indicadores propios'!$A$4:$I$2026,'indicadores propios'!I$2,FALSE),0)</f>
        <v>0</v>
      </c>
    </row>
    <row r="1381" spans="1:8" x14ac:dyDescent="0.3">
      <c r="A1381" s="5">
        <v>421036</v>
      </c>
      <c r="B1381" s="4" t="s">
        <v>537</v>
      </c>
      <c r="C1381" s="3">
        <f>IFERROR(VLOOKUP($A1381,'indicadores propios'!$A$4:$I$2026,'indicadores propios'!D$2,FALSE),0)</f>
        <v>0</v>
      </c>
      <c r="D1381" s="3">
        <f>IFERROR(VLOOKUP($A1381,'indicadores propios'!$A$4:$I$2026,'indicadores propios'!E$2,FALSE),0)</f>
        <v>0</v>
      </c>
      <c r="E1381" s="3">
        <f>IFERROR(VLOOKUP($A1381,'indicadores propios'!$A$4:$I$2026,'indicadores propios'!F$2,FALSE),0)</f>
        <v>0</v>
      </c>
      <c r="F1381" s="3">
        <f>IFERROR(VLOOKUP($A1381,'indicadores propios'!$A$4:$I$2026,'indicadores propios'!G$2,FALSE),0)</f>
        <v>0</v>
      </c>
      <c r="G1381" s="3">
        <f>IFERROR(VLOOKUP($A1381,'indicadores propios'!$A$4:$I$2026,'indicadores propios'!H$2,FALSE),0)</f>
        <v>95259167</v>
      </c>
      <c r="H1381" s="3">
        <f>IFERROR(VLOOKUP($A1381,'indicadores propios'!$A$4:$I$2026,'indicadores propios'!I$2,FALSE),0)</f>
        <v>66316149</v>
      </c>
    </row>
    <row r="1382" spans="1:8" x14ac:dyDescent="0.3">
      <c r="A1382" s="5">
        <v>421037</v>
      </c>
      <c r="B1382" s="4" t="s">
        <v>536</v>
      </c>
      <c r="C1382" s="3">
        <f>IFERROR(VLOOKUP($A1382,'indicadores propios'!$A$4:$I$2026,'indicadores propios'!D$2,FALSE),0)</f>
        <v>0</v>
      </c>
      <c r="D1382" s="3">
        <f>IFERROR(VLOOKUP($A1382,'indicadores propios'!$A$4:$I$2026,'indicadores propios'!E$2,FALSE),0)</f>
        <v>0</v>
      </c>
      <c r="E1382" s="3">
        <f>IFERROR(VLOOKUP($A1382,'indicadores propios'!$A$4:$I$2026,'indicadores propios'!F$2,FALSE),0)</f>
        <v>0</v>
      </c>
      <c r="F1382" s="3">
        <f>IFERROR(VLOOKUP($A1382,'indicadores propios'!$A$4:$I$2026,'indicadores propios'!G$2,FALSE),0)</f>
        <v>0</v>
      </c>
      <c r="G1382" s="3">
        <f>IFERROR(VLOOKUP($A1382,'indicadores propios'!$A$4:$I$2026,'indicadores propios'!H$2,FALSE),0)</f>
        <v>0</v>
      </c>
      <c r="H1382" s="3">
        <f>IFERROR(VLOOKUP($A1382,'indicadores propios'!$A$4:$I$2026,'indicadores propios'!I$2,FALSE),0)</f>
        <v>0</v>
      </c>
    </row>
    <row r="1383" spans="1:8" x14ac:dyDescent="0.3">
      <c r="A1383" s="5">
        <v>421038</v>
      </c>
      <c r="B1383" s="4" t="s">
        <v>592</v>
      </c>
      <c r="C1383" s="3">
        <f>IFERROR(VLOOKUP($A1383,'indicadores propios'!$A$4:$I$2026,'indicadores propios'!D$2,FALSE),0)</f>
        <v>0</v>
      </c>
      <c r="D1383" s="3">
        <f>IFERROR(VLOOKUP($A1383,'indicadores propios'!$A$4:$I$2026,'indicadores propios'!E$2,FALSE),0)</f>
        <v>0</v>
      </c>
      <c r="E1383" s="3">
        <f>IFERROR(VLOOKUP($A1383,'indicadores propios'!$A$4:$I$2026,'indicadores propios'!F$2,FALSE),0)</f>
        <v>0</v>
      </c>
      <c r="F1383" s="3">
        <f>IFERROR(VLOOKUP($A1383,'indicadores propios'!$A$4:$I$2026,'indicadores propios'!G$2,FALSE),0)</f>
        <v>0</v>
      </c>
      <c r="G1383" s="3">
        <f>IFERROR(VLOOKUP($A1383,'indicadores propios'!$A$4:$I$2026,'indicadores propios'!H$2,FALSE),0)</f>
        <v>0</v>
      </c>
      <c r="H1383" s="3">
        <f>IFERROR(VLOOKUP($A1383,'indicadores propios'!$A$4:$I$2026,'indicadores propios'!I$2,FALSE),0)</f>
        <v>0</v>
      </c>
    </row>
    <row r="1384" spans="1:8" x14ac:dyDescent="0.3">
      <c r="A1384" s="5">
        <v>422000</v>
      </c>
      <c r="B1384" s="4" t="s">
        <v>737</v>
      </c>
      <c r="C1384" s="3">
        <f>IFERROR(VLOOKUP($A1384,'indicadores propios'!$A$4:$I$2026,'indicadores propios'!D$2,FALSE),0)</f>
        <v>7062960.7300000004</v>
      </c>
      <c r="D1384" s="3">
        <f>IFERROR(VLOOKUP($A1384,'indicadores propios'!$A$4:$I$2026,'indicadores propios'!E$2,FALSE),0)</f>
        <v>2605834.9</v>
      </c>
      <c r="E1384" s="3">
        <f>IFERROR(VLOOKUP($A1384,'indicadores propios'!$A$4:$I$2026,'indicadores propios'!F$2,FALSE),0)</f>
        <v>2557796.29</v>
      </c>
      <c r="F1384" s="3">
        <f>IFERROR(VLOOKUP($A1384,'indicadores propios'!$A$4:$I$2026,'indicadores propios'!G$2,FALSE),0)</f>
        <v>11264712</v>
      </c>
      <c r="G1384" s="3">
        <f>IFERROR(VLOOKUP($A1384,'indicadores propios'!$A$4:$I$2026,'indicadores propios'!H$2,FALSE),0)</f>
        <v>5370677</v>
      </c>
      <c r="H1384" s="3">
        <f>IFERROR(VLOOKUP($A1384,'indicadores propios'!$A$4:$I$2026,'indicadores propios'!I$2,FALSE),0)</f>
        <v>2109970</v>
      </c>
    </row>
    <row r="1385" spans="1:8" x14ac:dyDescent="0.3">
      <c r="A1385" s="5">
        <v>422004</v>
      </c>
      <c r="B1385" s="4" t="s">
        <v>736</v>
      </c>
      <c r="C1385" s="3">
        <f>IFERROR(VLOOKUP($A1385,'indicadores propios'!$A$4:$I$2026,'indicadores propios'!D$2,FALSE),0)</f>
        <v>0</v>
      </c>
      <c r="D1385" s="3">
        <f>IFERROR(VLOOKUP($A1385,'indicadores propios'!$A$4:$I$2026,'indicadores propios'!E$2,FALSE),0)</f>
        <v>0</v>
      </c>
      <c r="E1385" s="3">
        <f>IFERROR(VLOOKUP($A1385,'indicadores propios'!$A$4:$I$2026,'indicadores propios'!F$2,FALSE),0)</f>
        <v>0</v>
      </c>
      <c r="F1385" s="3">
        <f>IFERROR(VLOOKUP($A1385,'indicadores propios'!$A$4:$I$2026,'indicadores propios'!G$2,FALSE),0)</f>
        <v>0</v>
      </c>
      <c r="G1385" s="3">
        <f>IFERROR(VLOOKUP($A1385,'indicadores propios'!$A$4:$I$2026,'indicadores propios'!H$2,FALSE),0)</f>
        <v>5277436</v>
      </c>
      <c r="H1385" s="3">
        <f>IFERROR(VLOOKUP($A1385,'indicadores propios'!$A$4:$I$2026,'indicadores propios'!I$2,FALSE),0)</f>
        <v>2109970</v>
      </c>
    </row>
    <row r="1386" spans="1:8" x14ac:dyDescent="0.3">
      <c r="A1386" s="5">
        <v>422005</v>
      </c>
      <c r="B1386" s="4" t="s">
        <v>607</v>
      </c>
      <c r="C1386" s="3">
        <f>IFERROR(VLOOKUP($A1386,'indicadores propios'!$A$4:$I$2026,'indicadores propios'!D$2,FALSE),0)</f>
        <v>7062960.7300000004</v>
      </c>
      <c r="D1386" s="3">
        <f>IFERROR(VLOOKUP($A1386,'indicadores propios'!$A$4:$I$2026,'indicadores propios'!E$2,FALSE),0)</f>
        <v>2605834.9</v>
      </c>
      <c r="E1386" s="3">
        <f>IFERROR(VLOOKUP($A1386,'indicadores propios'!$A$4:$I$2026,'indicadores propios'!F$2,FALSE),0)</f>
        <v>4989.29</v>
      </c>
      <c r="F1386" s="3">
        <f>IFERROR(VLOOKUP($A1386,'indicadores propios'!$A$4:$I$2026,'indicadores propios'!G$2,FALSE),0)</f>
        <v>10617595</v>
      </c>
      <c r="G1386" s="3">
        <f>IFERROR(VLOOKUP($A1386,'indicadores propios'!$A$4:$I$2026,'indicadores propios'!H$2,FALSE),0)</f>
        <v>93241</v>
      </c>
      <c r="H1386" s="3">
        <f>IFERROR(VLOOKUP($A1386,'indicadores propios'!$A$4:$I$2026,'indicadores propios'!I$2,FALSE),0)</f>
        <v>0</v>
      </c>
    </row>
    <row r="1387" spans="1:8" x14ac:dyDescent="0.3">
      <c r="A1387" s="5">
        <v>422010</v>
      </c>
      <c r="B1387" s="4" t="s">
        <v>735</v>
      </c>
      <c r="C1387" s="3">
        <f>IFERROR(VLOOKUP($A1387,'indicadores propios'!$A$4:$I$2026,'indicadores propios'!D$2,FALSE),0)</f>
        <v>0</v>
      </c>
      <c r="D1387" s="3">
        <f>IFERROR(VLOOKUP($A1387,'indicadores propios'!$A$4:$I$2026,'indicadores propios'!E$2,FALSE),0)</f>
        <v>0</v>
      </c>
      <c r="E1387" s="3">
        <f>IFERROR(VLOOKUP($A1387,'indicadores propios'!$A$4:$I$2026,'indicadores propios'!F$2,FALSE),0)</f>
        <v>0</v>
      </c>
      <c r="F1387" s="3">
        <f>IFERROR(VLOOKUP($A1387,'indicadores propios'!$A$4:$I$2026,'indicadores propios'!G$2,FALSE),0)</f>
        <v>0</v>
      </c>
      <c r="G1387" s="3">
        <f>IFERROR(VLOOKUP($A1387,'indicadores propios'!$A$4:$I$2026,'indicadores propios'!H$2,FALSE),0)</f>
        <v>0</v>
      </c>
      <c r="H1387" s="3">
        <f>IFERROR(VLOOKUP($A1387,'indicadores propios'!$A$4:$I$2026,'indicadores propios'!I$2,FALSE),0)</f>
        <v>0</v>
      </c>
    </row>
    <row r="1388" spans="1:8" x14ac:dyDescent="0.3">
      <c r="A1388" s="5">
        <v>422015</v>
      </c>
      <c r="B1388" s="4" t="s">
        <v>734</v>
      </c>
      <c r="C1388" s="3">
        <f>IFERROR(VLOOKUP($A1388,'indicadores propios'!$A$4:$I$2026,'indicadores propios'!D$2,FALSE),0)</f>
        <v>0</v>
      </c>
      <c r="D1388" s="3">
        <f>IFERROR(VLOOKUP($A1388,'indicadores propios'!$A$4:$I$2026,'indicadores propios'!E$2,FALSE),0)</f>
        <v>0</v>
      </c>
      <c r="E1388" s="3">
        <f>IFERROR(VLOOKUP($A1388,'indicadores propios'!$A$4:$I$2026,'indicadores propios'!F$2,FALSE),0)</f>
        <v>0</v>
      </c>
      <c r="F1388" s="3">
        <f>IFERROR(VLOOKUP($A1388,'indicadores propios'!$A$4:$I$2026,'indicadores propios'!G$2,FALSE),0)</f>
        <v>0</v>
      </c>
      <c r="G1388" s="3">
        <f>IFERROR(VLOOKUP($A1388,'indicadores propios'!$A$4:$I$2026,'indicadores propios'!H$2,FALSE),0)</f>
        <v>0</v>
      </c>
      <c r="H1388" s="3">
        <f>IFERROR(VLOOKUP($A1388,'indicadores propios'!$A$4:$I$2026,'indicadores propios'!I$2,FALSE),0)</f>
        <v>0</v>
      </c>
    </row>
    <row r="1389" spans="1:8" x14ac:dyDescent="0.3">
      <c r="A1389" s="5">
        <v>422500</v>
      </c>
      <c r="B1389" s="4" t="s">
        <v>733</v>
      </c>
      <c r="C1389" s="3">
        <f>IFERROR(VLOOKUP($A1389,'indicadores propios'!$A$4:$I$2026,'indicadores propios'!D$2,FALSE),0)</f>
        <v>25616794</v>
      </c>
      <c r="D1389" s="3">
        <f>IFERROR(VLOOKUP($A1389,'indicadores propios'!$A$4:$I$2026,'indicadores propios'!E$2,FALSE),0)</f>
        <v>54327460</v>
      </c>
      <c r="E1389" s="3">
        <f>IFERROR(VLOOKUP($A1389,'indicadores propios'!$A$4:$I$2026,'indicadores propios'!F$2,FALSE),0)</f>
        <v>25979183</v>
      </c>
      <c r="F1389" s="3">
        <f>IFERROR(VLOOKUP($A1389,'indicadores propios'!$A$4:$I$2026,'indicadores propios'!G$2,FALSE),0)</f>
        <v>10719859</v>
      </c>
      <c r="G1389" s="3">
        <f>IFERROR(VLOOKUP($A1389,'indicadores propios'!$A$4:$I$2026,'indicadores propios'!H$2,FALSE),0)</f>
        <v>37712368</v>
      </c>
      <c r="H1389" s="3">
        <f>IFERROR(VLOOKUP($A1389,'indicadores propios'!$A$4:$I$2026,'indicadores propios'!I$2,FALSE),0)</f>
        <v>833912</v>
      </c>
    </row>
    <row r="1390" spans="1:8" x14ac:dyDescent="0.3">
      <c r="A1390" s="5">
        <v>422501</v>
      </c>
      <c r="B1390" s="4" t="s">
        <v>732</v>
      </c>
      <c r="C1390" s="3">
        <f>IFERROR(VLOOKUP($A1390,'indicadores propios'!$A$4:$I$2026,'indicadores propios'!D$2,FALSE),0)</f>
        <v>0</v>
      </c>
      <c r="D1390" s="3">
        <f>IFERROR(VLOOKUP($A1390,'indicadores propios'!$A$4:$I$2026,'indicadores propios'!E$2,FALSE),0)</f>
        <v>0</v>
      </c>
      <c r="E1390" s="3">
        <f>IFERROR(VLOOKUP($A1390,'indicadores propios'!$A$4:$I$2026,'indicadores propios'!F$2,FALSE),0)</f>
        <v>0</v>
      </c>
      <c r="F1390" s="3">
        <f>IFERROR(VLOOKUP($A1390,'indicadores propios'!$A$4:$I$2026,'indicadores propios'!G$2,FALSE),0)</f>
        <v>0</v>
      </c>
      <c r="G1390" s="3">
        <f>IFERROR(VLOOKUP($A1390,'indicadores propios'!$A$4:$I$2026,'indicadores propios'!H$2,FALSE),0)</f>
        <v>0</v>
      </c>
      <c r="H1390" s="3">
        <f>IFERROR(VLOOKUP($A1390,'indicadores propios'!$A$4:$I$2026,'indicadores propios'!I$2,FALSE),0)</f>
        <v>0</v>
      </c>
    </row>
    <row r="1391" spans="1:8" x14ac:dyDescent="0.3">
      <c r="A1391" s="5">
        <v>422502</v>
      </c>
      <c r="B1391" s="4" t="s">
        <v>731</v>
      </c>
      <c r="C1391" s="3">
        <f>IFERROR(VLOOKUP($A1391,'indicadores propios'!$A$4:$I$2026,'indicadores propios'!D$2,FALSE),0)</f>
        <v>0</v>
      </c>
      <c r="D1391" s="3">
        <f>IFERROR(VLOOKUP($A1391,'indicadores propios'!$A$4:$I$2026,'indicadores propios'!E$2,FALSE),0)</f>
        <v>0</v>
      </c>
      <c r="E1391" s="3">
        <f>IFERROR(VLOOKUP($A1391,'indicadores propios'!$A$4:$I$2026,'indicadores propios'!F$2,FALSE),0)</f>
        <v>0</v>
      </c>
      <c r="F1391" s="3">
        <f>IFERROR(VLOOKUP($A1391,'indicadores propios'!$A$4:$I$2026,'indicadores propios'!G$2,FALSE),0)</f>
        <v>0</v>
      </c>
      <c r="G1391" s="3">
        <f>IFERROR(VLOOKUP($A1391,'indicadores propios'!$A$4:$I$2026,'indicadores propios'!H$2,FALSE),0)</f>
        <v>0</v>
      </c>
      <c r="H1391" s="3">
        <f>IFERROR(VLOOKUP($A1391,'indicadores propios'!$A$4:$I$2026,'indicadores propios'!I$2,FALSE),0)</f>
        <v>0</v>
      </c>
    </row>
    <row r="1392" spans="1:8" x14ac:dyDescent="0.3">
      <c r="A1392" s="5">
        <v>422503</v>
      </c>
      <c r="B1392" s="4" t="s">
        <v>730</v>
      </c>
      <c r="C1392" s="3">
        <f>IFERROR(VLOOKUP($A1392,'indicadores propios'!$A$4:$I$2026,'indicadores propios'!D$2,FALSE),0)</f>
        <v>0</v>
      </c>
      <c r="D1392" s="3">
        <f>IFERROR(VLOOKUP($A1392,'indicadores propios'!$A$4:$I$2026,'indicadores propios'!E$2,FALSE),0)</f>
        <v>0</v>
      </c>
      <c r="E1392" s="3">
        <f>IFERROR(VLOOKUP($A1392,'indicadores propios'!$A$4:$I$2026,'indicadores propios'!F$2,FALSE),0)</f>
        <v>0</v>
      </c>
      <c r="F1392" s="3">
        <f>IFERROR(VLOOKUP($A1392,'indicadores propios'!$A$4:$I$2026,'indicadores propios'!G$2,FALSE),0)</f>
        <v>0</v>
      </c>
      <c r="G1392" s="3">
        <f>IFERROR(VLOOKUP($A1392,'indicadores propios'!$A$4:$I$2026,'indicadores propios'!H$2,FALSE),0)</f>
        <v>0</v>
      </c>
      <c r="H1392" s="3">
        <f>IFERROR(VLOOKUP($A1392,'indicadores propios'!$A$4:$I$2026,'indicadores propios'!I$2,FALSE),0)</f>
        <v>0</v>
      </c>
    </row>
    <row r="1393" spans="1:8" x14ac:dyDescent="0.3">
      <c r="A1393" s="5">
        <v>422504</v>
      </c>
      <c r="B1393" s="4" t="s">
        <v>729</v>
      </c>
      <c r="C1393" s="3">
        <f>IFERROR(VLOOKUP($A1393,'indicadores propios'!$A$4:$I$2026,'indicadores propios'!D$2,FALSE),0)</f>
        <v>0</v>
      </c>
      <c r="D1393" s="3">
        <f>IFERROR(VLOOKUP($A1393,'indicadores propios'!$A$4:$I$2026,'indicadores propios'!E$2,FALSE),0)</f>
        <v>0</v>
      </c>
      <c r="E1393" s="3">
        <f>IFERROR(VLOOKUP($A1393,'indicadores propios'!$A$4:$I$2026,'indicadores propios'!F$2,FALSE),0)</f>
        <v>0</v>
      </c>
      <c r="F1393" s="3">
        <f>IFERROR(VLOOKUP($A1393,'indicadores propios'!$A$4:$I$2026,'indicadores propios'!G$2,FALSE),0)</f>
        <v>0</v>
      </c>
      <c r="G1393" s="3">
        <f>IFERROR(VLOOKUP($A1393,'indicadores propios'!$A$4:$I$2026,'indicadores propios'!H$2,FALSE),0)</f>
        <v>0</v>
      </c>
      <c r="H1393" s="3">
        <f>IFERROR(VLOOKUP($A1393,'indicadores propios'!$A$4:$I$2026,'indicadores propios'!I$2,FALSE),0)</f>
        <v>0</v>
      </c>
    </row>
    <row r="1394" spans="1:8" x14ac:dyDescent="0.3">
      <c r="A1394" s="5">
        <v>422505</v>
      </c>
      <c r="B1394" s="4" t="s">
        <v>636</v>
      </c>
      <c r="C1394" s="3">
        <f>IFERROR(VLOOKUP($A1394,'indicadores propios'!$A$4:$I$2026,'indicadores propios'!D$2,FALSE),0)</f>
        <v>0</v>
      </c>
      <c r="D1394" s="3">
        <f>IFERROR(VLOOKUP($A1394,'indicadores propios'!$A$4:$I$2026,'indicadores propios'!E$2,FALSE),0)</f>
        <v>0</v>
      </c>
      <c r="E1394" s="3">
        <f>IFERROR(VLOOKUP($A1394,'indicadores propios'!$A$4:$I$2026,'indicadores propios'!F$2,FALSE),0)</f>
        <v>0</v>
      </c>
      <c r="F1394" s="3">
        <f>IFERROR(VLOOKUP($A1394,'indicadores propios'!$A$4:$I$2026,'indicadores propios'!G$2,FALSE),0)</f>
        <v>0</v>
      </c>
      <c r="G1394" s="3">
        <f>IFERROR(VLOOKUP($A1394,'indicadores propios'!$A$4:$I$2026,'indicadores propios'!H$2,FALSE),0)</f>
        <v>0</v>
      </c>
      <c r="H1394" s="3">
        <f>IFERROR(VLOOKUP($A1394,'indicadores propios'!$A$4:$I$2026,'indicadores propios'!I$2,FALSE),0)</f>
        <v>0</v>
      </c>
    </row>
    <row r="1395" spans="1:8" x14ac:dyDescent="0.3">
      <c r="A1395" s="5">
        <v>422506</v>
      </c>
      <c r="B1395" s="4" t="s">
        <v>635</v>
      </c>
      <c r="C1395" s="3">
        <f>IFERROR(VLOOKUP($A1395,'indicadores propios'!$A$4:$I$2026,'indicadores propios'!D$2,FALSE),0)</f>
        <v>0</v>
      </c>
      <c r="D1395" s="3">
        <f>IFERROR(VLOOKUP($A1395,'indicadores propios'!$A$4:$I$2026,'indicadores propios'!E$2,FALSE),0)</f>
        <v>0</v>
      </c>
      <c r="E1395" s="3">
        <f>IFERROR(VLOOKUP($A1395,'indicadores propios'!$A$4:$I$2026,'indicadores propios'!F$2,FALSE),0)</f>
        <v>0</v>
      </c>
      <c r="F1395" s="3">
        <f>IFERROR(VLOOKUP($A1395,'indicadores propios'!$A$4:$I$2026,'indicadores propios'!G$2,FALSE),0)</f>
        <v>0</v>
      </c>
      <c r="G1395" s="3">
        <f>IFERROR(VLOOKUP($A1395,'indicadores propios'!$A$4:$I$2026,'indicadores propios'!H$2,FALSE),0)</f>
        <v>0</v>
      </c>
      <c r="H1395" s="3">
        <f>IFERROR(VLOOKUP($A1395,'indicadores propios'!$A$4:$I$2026,'indicadores propios'!I$2,FALSE),0)</f>
        <v>0</v>
      </c>
    </row>
    <row r="1396" spans="1:8" x14ac:dyDescent="0.3">
      <c r="A1396" s="5">
        <v>422507</v>
      </c>
      <c r="B1396" s="4" t="s">
        <v>728</v>
      </c>
      <c r="C1396" s="3">
        <f>IFERROR(VLOOKUP($A1396,'indicadores propios'!$A$4:$I$2026,'indicadores propios'!D$2,FALSE),0)</f>
        <v>0</v>
      </c>
      <c r="D1396" s="3">
        <f>IFERROR(VLOOKUP($A1396,'indicadores propios'!$A$4:$I$2026,'indicadores propios'!E$2,FALSE),0)</f>
        <v>0</v>
      </c>
      <c r="E1396" s="3">
        <f>IFERROR(VLOOKUP($A1396,'indicadores propios'!$A$4:$I$2026,'indicadores propios'!F$2,FALSE),0)</f>
        <v>0</v>
      </c>
      <c r="F1396" s="3">
        <f>IFERROR(VLOOKUP($A1396,'indicadores propios'!$A$4:$I$2026,'indicadores propios'!G$2,FALSE),0)</f>
        <v>0</v>
      </c>
      <c r="G1396" s="3">
        <f>IFERROR(VLOOKUP($A1396,'indicadores propios'!$A$4:$I$2026,'indicadores propios'!H$2,FALSE),0)</f>
        <v>0</v>
      </c>
      <c r="H1396" s="3">
        <f>IFERROR(VLOOKUP($A1396,'indicadores propios'!$A$4:$I$2026,'indicadores propios'!I$2,FALSE),0)</f>
        <v>0</v>
      </c>
    </row>
    <row r="1397" spans="1:8" x14ac:dyDescent="0.3">
      <c r="A1397" s="5">
        <v>422508</v>
      </c>
      <c r="B1397" s="4" t="s">
        <v>727</v>
      </c>
      <c r="C1397" s="3">
        <f>IFERROR(VLOOKUP($A1397,'indicadores propios'!$A$4:$I$2026,'indicadores propios'!D$2,FALSE),0)</f>
        <v>0</v>
      </c>
      <c r="D1397" s="3">
        <f>IFERROR(VLOOKUP($A1397,'indicadores propios'!$A$4:$I$2026,'indicadores propios'!E$2,FALSE),0)</f>
        <v>0</v>
      </c>
      <c r="E1397" s="3">
        <f>IFERROR(VLOOKUP($A1397,'indicadores propios'!$A$4:$I$2026,'indicadores propios'!F$2,FALSE),0)</f>
        <v>0</v>
      </c>
      <c r="F1397" s="3">
        <f>IFERROR(VLOOKUP($A1397,'indicadores propios'!$A$4:$I$2026,'indicadores propios'!G$2,FALSE),0)</f>
        <v>0</v>
      </c>
      <c r="G1397" s="3">
        <f>IFERROR(VLOOKUP($A1397,'indicadores propios'!$A$4:$I$2026,'indicadores propios'!H$2,FALSE),0)</f>
        <v>0</v>
      </c>
      <c r="H1397" s="3">
        <f>IFERROR(VLOOKUP($A1397,'indicadores propios'!$A$4:$I$2026,'indicadores propios'!I$2,FALSE),0)</f>
        <v>0</v>
      </c>
    </row>
    <row r="1398" spans="1:8" x14ac:dyDescent="0.3">
      <c r="A1398" s="5">
        <v>422509</v>
      </c>
      <c r="B1398" s="4" t="s">
        <v>726</v>
      </c>
      <c r="C1398" s="3">
        <f>IFERROR(VLOOKUP($A1398,'indicadores propios'!$A$4:$I$2026,'indicadores propios'!D$2,FALSE),0)</f>
        <v>0</v>
      </c>
      <c r="D1398" s="3">
        <f>IFERROR(VLOOKUP($A1398,'indicadores propios'!$A$4:$I$2026,'indicadores propios'!E$2,FALSE),0)</f>
        <v>0</v>
      </c>
      <c r="E1398" s="3">
        <f>IFERROR(VLOOKUP($A1398,'indicadores propios'!$A$4:$I$2026,'indicadores propios'!F$2,FALSE),0)</f>
        <v>0</v>
      </c>
      <c r="F1398" s="3">
        <f>IFERROR(VLOOKUP($A1398,'indicadores propios'!$A$4:$I$2026,'indicadores propios'!G$2,FALSE),0)</f>
        <v>0</v>
      </c>
      <c r="G1398" s="3">
        <f>IFERROR(VLOOKUP($A1398,'indicadores propios'!$A$4:$I$2026,'indicadores propios'!H$2,FALSE),0)</f>
        <v>0</v>
      </c>
      <c r="H1398" s="3">
        <f>IFERROR(VLOOKUP($A1398,'indicadores propios'!$A$4:$I$2026,'indicadores propios'!I$2,FALSE),0)</f>
        <v>0</v>
      </c>
    </row>
    <row r="1399" spans="1:8" x14ac:dyDescent="0.3">
      <c r="A1399" s="5">
        <v>422510</v>
      </c>
      <c r="B1399" s="4" t="s">
        <v>725</v>
      </c>
      <c r="C1399" s="3">
        <f>IFERROR(VLOOKUP($A1399,'indicadores propios'!$A$4:$I$2026,'indicadores propios'!D$2,FALSE),0)</f>
        <v>0</v>
      </c>
      <c r="D1399" s="3">
        <f>IFERROR(VLOOKUP($A1399,'indicadores propios'!$A$4:$I$2026,'indicadores propios'!E$2,FALSE),0)</f>
        <v>0</v>
      </c>
      <c r="E1399" s="3">
        <f>IFERROR(VLOOKUP($A1399,'indicadores propios'!$A$4:$I$2026,'indicadores propios'!F$2,FALSE),0)</f>
        <v>0</v>
      </c>
      <c r="F1399" s="3">
        <f>IFERROR(VLOOKUP($A1399,'indicadores propios'!$A$4:$I$2026,'indicadores propios'!G$2,FALSE),0)</f>
        <v>0</v>
      </c>
      <c r="G1399" s="3">
        <f>IFERROR(VLOOKUP($A1399,'indicadores propios'!$A$4:$I$2026,'indicadores propios'!H$2,FALSE),0)</f>
        <v>0</v>
      </c>
      <c r="H1399" s="3">
        <f>IFERROR(VLOOKUP($A1399,'indicadores propios'!$A$4:$I$2026,'indicadores propios'!I$2,FALSE),0)</f>
        <v>0</v>
      </c>
    </row>
    <row r="1400" spans="1:8" x14ac:dyDescent="0.3">
      <c r="A1400" s="5">
        <v>422511</v>
      </c>
      <c r="B1400" s="4" t="s">
        <v>724</v>
      </c>
      <c r="C1400" s="3">
        <f>IFERROR(VLOOKUP($A1400,'indicadores propios'!$A$4:$I$2026,'indicadores propios'!D$2,FALSE),0)</f>
        <v>0</v>
      </c>
      <c r="D1400" s="3">
        <f>IFERROR(VLOOKUP($A1400,'indicadores propios'!$A$4:$I$2026,'indicadores propios'!E$2,FALSE),0)</f>
        <v>0</v>
      </c>
      <c r="E1400" s="3">
        <f>IFERROR(VLOOKUP($A1400,'indicadores propios'!$A$4:$I$2026,'indicadores propios'!F$2,FALSE),0)</f>
        <v>0</v>
      </c>
      <c r="F1400" s="3">
        <f>IFERROR(VLOOKUP($A1400,'indicadores propios'!$A$4:$I$2026,'indicadores propios'!G$2,FALSE),0)</f>
        <v>0</v>
      </c>
      <c r="G1400" s="3">
        <f>IFERROR(VLOOKUP($A1400,'indicadores propios'!$A$4:$I$2026,'indicadores propios'!H$2,FALSE),0)</f>
        <v>0</v>
      </c>
      <c r="H1400" s="3">
        <f>IFERROR(VLOOKUP($A1400,'indicadores propios'!$A$4:$I$2026,'indicadores propios'!I$2,FALSE),0)</f>
        <v>0</v>
      </c>
    </row>
    <row r="1401" spans="1:8" x14ac:dyDescent="0.3">
      <c r="A1401" s="5">
        <v>422512</v>
      </c>
      <c r="B1401" s="4" t="s">
        <v>723</v>
      </c>
      <c r="C1401" s="3">
        <f>IFERROR(VLOOKUP($A1401,'indicadores propios'!$A$4:$I$2026,'indicadores propios'!D$2,FALSE),0)</f>
        <v>22639300</v>
      </c>
      <c r="D1401" s="3">
        <f>IFERROR(VLOOKUP($A1401,'indicadores propios'!$A$4:$I$2026,'indicadores propios'!E$2,FALSE),0)</f>
        <v>52392260</v>
      </c>
      <c r="E1401" s="3">
        <f>IFERROR(VLOOKUP($A1401,'indicadores propios'!$A$4:$I$2026,'indicadores propios'!F$2,FALSE),0)</f>
        <v>17876313</v>
      </c>
      <c r="F1401" s="3">
        <f>IFERROR(VLOOKUP($A1401,'indicadores propios'!$A$4:$I$2026,'indicadores propios'!G$2,FALSE),0)</f>
        <v>6779398</v>
      </c>
      <c r="G1401" s="3">
        <f>IFERROR(VLOOKUP($A1401,'indicadores propios'!$A$4:$I$2026,'indicadores propios'!H$2,FALSE),0)</f>
        <v>35178620</v>
      </c>
      <c r="H1401" s="3">
        <f>IFERROR(VLOOKUP($A1401,'indicadores propios'!$A$4:$I$2026,'indicadores propios'!I$2,FALSE),0)</f>
        <v>710104</v>
      </c>
    </row>
    <row r="1402" spans="1:8" x14ac:dyDescent="0.3">
      <c r="A1402" s="5">
        <v>422513</v>
      </c>
      <c r="B1402" s="4" t="s">
        <v>722</v>
      </c>
      <c r="C1402" s="3">
        <f>IFERROR(VLOOKUP($A1402,'indicadores propios'!$A$4:$I$2026,'indicadores propios'!D$2,FALSE),0)</f>
        <v>0</v>
      </c>
      <c r="D1402" s="3">
        <f>IFERROR(VLOOKUP($A1402,'indicadores propios'!$A$4:$I$2026,'indicadores propios'!E$2,FALSE),0)</f>
        <v>0</v>
      </c>
      <c r="E1402" s="3">
        <f>IFERROR(VLOOKUP($A1402,'indicadores propios'!$A$4:$I$2026,'indicadores propios'!F$2,FALSE),0)</f>
        <v>0</v>
      </c>
      <c r="F1402" s="3">
        <f>IFERROR(VLOOKUP($A1402,'indicadores propios'!$A$4:$I$2026,'indicadores propios'!G$2,FALSE),0)</f>
        <v>0</v>
      </c>
      <c r="G1402" s="3">
        <f>IFERROR(VLOOKUP($A1402,'indicadores propios'!$A$4:$I$2026,'indicadores propios'!H$2,FALSE),0)</f>
        <v>1021525</v>
      </c>
      <c r="H1402" s="3">
        <f>IFERROR(VLOOKUP($A1402,'indicadores propios'!$A$4:$I$2026,'indicadores propios'!I$2,FALSE),0)</f>
        <v>123808</v>
      </c>
    </row>
    <row r="1403" spans="1:8" x14ac:dyDescent="0.3">
      <c r="A1403" s="5">
        <v>422514</v>
      </c>
      <c r="B1403" s="4" t="s">
        <v>721</v>
      </c>
      <c r="C1403" s="3">
        <f>IFERROR(VLOOKUP($A1403,'indicadores propios'!$A$4:$I$2026,'indicadores propios'!D$2,FALSE),0)</f>
        <v>0</v>
      </c>
      <c r="D1403" s="3">
        <f>IFERROR(VLOOKUP($A1403,'indicadores propios'!$A$4:$I$2026,'indicadores propios'!E$2,FALSE),0)</f>
        <v>0</v>
      </c>
      <c r="E1403" s="3">
        <f>IFERROR(VLOOKUP($A1403,'indicadores propios'!$A$4:$I$2026,'indicadores propios'!F$2,FALSE),0)</f>
        <v>0</v>
      </c>
      <c r="F1403" s="3">
        <f>IFERROR(VLOOKUP($A1403,'indicadores propios'!$A$4:$I$2026,'indicadores propios'!G$2,FALSE),0)</f>
        <v>0</v>
      </c>
      <c r="G1403" s="3">
        <f>IFERROR(VLOOKUP($A1403,'indicadores propios'!$A$4:$I$2026,'indicadores propios'!H$2,FALSE),0)</f>
        <v>0</v>
      </c>
      <c r="H1403" s="3">
        <f>IFERROR(VLOOKUP($A1403,'indicadores propios'!$A$4:$I$2026,'indicadores propios'!I$2,FALSE),0)</f>
        <v>0</v>
      </c>
    </row>
    <row r="1404" spans="1:8" x14ac:dyDescent="0.3">
      <c r="A1404" s="5">
        <v>422515</v>
      </c>
      <c r="B1404" s="4" t="s">
        <v>720</v>
      </c>
      <c r="C1404" s="3">
        <f>IFERROR(VLOOKUP($A1404,'indicadores propios'!$A$4:$I$2026,'indicadores propios'!D$2,FALSE),0)</f>
        <v>0</v>
      </c>
      <c r="D1404" s="3">
        <f>IFERROR(VLOOKUP($A1404,'indicadores propios'!$A$4:$I$2026,'indicadores propios'!E$2,FALSE),0)</f>
        <v>0</v>
      </c>
      <c r="E1404" s="3">
        <f>IFERROR(VLOOKUP($A1404,'indicadores propios'!$A$4:$I$2026,'indicadores propios'!F$2,FALSE),0)</f>
        <v>0</v>
      </c>
      <c r="F1404" s="3">
        <f>IFERROR(VLOOKUP($A1404,'indicadores propios'!$A$4:$I$2026,'indicadores propios'!G$2,FALSE),0)</f>
        <v>0</v>
      </c>
      <c r="G1404" s="3">
        <f>IFERROR(VLOOKUP($A1404,'indicadores propios'!$A$4:$I$2026,'indicadores propios'!H$2,FALSE),0)</f>
        <v>0</v>
      </c>
      <c r="H1404" s="3">
        <f>IFERROR(VLOOKUP($A1404,'indicadores propios'!$A$4:$I$2026,'indicadores propios'!I$2,FALSE),0)</f>
        <v>0</v>
      </c>
    </row>
    <row r="1405" spans="1:8" x14ac:dyDescent="0.3">
      <c r="A1405" s="5">
        <v>422516</v>
      </c>
      <c r="B1405" s="4" t="s">
        <v>719</v>
      </c>
      <c r="C1405" s="3">
        <f>IFERROR(VLOOKUP($A1405,'indicadores propios'!$A$4:$I$2026,'indicadores propios'!D$2,FALSE),0)</f>
        <v>0</v>
      </c>
      <c r="D1405" s="3">
        <f>IFERROR(VLOOKUP($A1405,'indicadores propios'!$A$4:$I$2026,'indicadores propios'!E$2,FALSE),0)</f>
        <v>0</v>
      </c>
      <c r="E1405" s="3">
        <f>IFERROR(VLOOKUP($A1405,'indicadores propios'!$A$4:$I$2026,'indicadores propios'!F$2,FALSE),0)</f>
        <v>0</v>
      </c>
      <c r="F1405" s="3">
        <f>IFERROR(VLOOKUP($A1405,'indicadores propios'!$A$4:$I$2026,'indicadores propios'!G$2,FALSE),0)</f>
        <v>0</v>
      </c>
      <c r="G1405" s="3">
        <f>IFERROR(VLOOKUP($A1405,'indicadores propios'!$A$4:$I$2026,'indicadores propios'!H$2,FALSE),0)</f>
        <v>0</v>
      </c>
      <c r="H1405" s="3">
        <f>IFERROR(VLOOKUP($A1405,'indicadores propios'!$A$4:$I$2026,'indicadores propios'!I$2,FALSE),0)</f>
        <v>0</v>
      </c>
    </row>
    <row r="1406" spans="1:8" x14ac:dyDescent="0.3">
      <c r="A1406" s="5">
        <v>422517</v>
      </c>
      <c r="B1406" s="4" t="s">
        <v>718</v>
      </c>
      <c r="C1406" s="3">
        <f>IFERROR(VLOOKUP($A1406,'indicadores propios'!$A$4:$I$2026,'indicadores propios'!D$2,FALSE),0)</f>
        <v>0</v>
      </c>
      <c r="D1406" s="3">
        <f>IFERROR(VLOOKUP($A1406,'indicadores propios'!$A$4:$I$2026,'indicadores propios'!E$2,FALSE),0)</f>
        <v>0</v>
      </c>
      <c r="E1406" s="3">
        <f>IFERROR(VLOOKUP($A1406,'indicadores propios'!$A$4:$I$2026,'indicadores propios'!F$2,FALSE),0)</f>
        <v>0</v>
      </c>
      <c r="F1406" s="3">
        <f>IFERROR(VLOOKUP($A1406,'indicadores propios'!$A$4:$I$2026,'indicadores propios'!G$2,FALSE),0)</f>
        <v>0</v>
      </c>
      <c r="G1406" s="3">
        <f>IFERROR(VLOOKUP($A1406,'indicadores propios'!$A$4:$I$2026,'indicadores propios'!H$2,FALSE),0)</f>
        <v>0</v>
      </c>
      <c r="H1406" s="3">
        <f>IFERROR(VLOOKUP($A1406,'indicadores propios'!$A$4:$I$2026,'indicadores propios'!I$2,FALSE),0)</f>
        <v>0</v>
      </c>
    </row>
    <row r="1407" spans="1:8" x14ac:dyDescent="0.3">
      <c r="A1407" s="5">
        <v>422518</v>
      </c>
      <c r="B1407" s="4" t="s">
        <v>717</v>
      </c>
      <c r="C1407" s="3">
        <f>IFERROR(VLOOKUP($A1407,'indicadores propios'!$A$4:$I$2026,'indicadores propios'!D$2,FALSE),0)</f>
        <v>0</v>
      </c>
      <c r="D1407" s="3">
        <f>IFERROR(VLOOKUP($A1407,'indicadores propios'!$A$4:$I$2026,'indicadores propios'!E$2,FALSE),0)</f>
        <v>0</v>
      </c>
      <c r="E1407" s="3">
        <f>IFERROR(VLOOKUP($A1407,'indicadores propios'!$A$4:$I$2026,'indicadores propios'!F$2,FALSE),0)</f>
        <v>0</v>
      </c>
      <c r="F1407" s="3">
        <f>IFERROR(VLOOKUP($A1407,'indicadores propios'!$A$4:$I$2026,'indicadores propios'!G$2,FALSE),0)</f>
        <v>0</v>
      </c>
      <c r="G1407" s="3">
        <f>IFERROR(VLOOKUP($A1407,'indicadores propios'!$A$4:$I$2026,'indicadores propios'!H$2,FALSE),0)</f>
        <v>0</v>
      </c>
      <c r="H1407" s="3">
        <f>IFERROR(VLOOKUP($A1407,'indicadores propios'!$A$4:$I$2026,'indicadores propios'!I$2,FALSE),0)</f>
        <v>0</v>
      </c>
    </row>
    <row r="1408" spans="1:8" x14ac:dyDescent="0.3">
      <c r="A1408" s="5">
        <v>422519</v>
      </c>
      <c r="B1408" s="4" t="s">
        <v>716</v>
      </c>
      <c r="C1408" s="3">
        <f>IFERROR(VLOOKUP($A1408,'indicadores propios'!$A$4:$I$2026,'indicadores propios'!D$2,FALSE),0)</f>
        <v>0</v>
      </c>
      <c r="D1408" s="3">
        <f>IFERROR(VLOOKUP($A1408,'indicadores propios'!$A$4:$I$2026,'indicadores propios'!E$2,FALSE),0)</f>
        <v>0</v>
      </c>
      <c r="E1408" s="3">
        <f>IFERROR(VLOOKUP($A1408,'indicadores propios'!$A$4:$I$2026,'indicadores propios'!F$2,FALSE),0)</f>
        <v>0</v>
      </c>
      <c r="F1408" s="3">
        <f>IFERROR(VLOOKUP($A1408,'indicadores propios'!$A$4:$I$2026,'indicadores propios'!G$2,FALSE),0)</f>
        <v>0</v>
      </c>
      <c r="G1408" s="3">
        <f>IFERROR(VLOOKUP($A1408,'indicadores propios'!$A$4:$I$2026,'indicadores propios'!H$2,FALSE),0)</f>
        <v>0</v>
      </c>
      <c r="H1408" s="3">
        <f>IFERROR(VLOOKUP($A1408,'indicadores propios'!$A$4:$I$2026,'indicadores propios'!I$2,FALSE),0)</f>
        <v>0</v>
      </c>
    </row>
    <row r="1409" spans="1:8" x14ac:dyDescent="0.3">
      <c r="A1409" s="5">
        <v>422520</v>
      </c>
      <c r="B1409" s="4" t="s">
        <v>715</v>
      </c>
      <c r="C1409" s="3">
        <f>IFERROR(VLOOKUP($A1409,'indicadores propios'!$A$4:$I$2026,'indicadores propios'!D$2,FALSE),0)</f>
        <v>0</v>
      </c>
      <c r="D1409" s="3">
        <f>IFERROR(VLOOKUP($A1409,'indicadores propios'!$A$4:$I$2026,'indicadores propios'!E$2,FALSE),0)</f>
        <v>0</v>
      </c>
      <c r="E1409" s="3">
        <f>IFERROR(VLOOKUP($A1409,'indicadores propios'!$A$4:$I$2026,'indicadores propios'!F$2,FALSE),0)</f>
        <v>0</v>
      </c>
      <c r="F1409" s="3">
        <f>IFERROR(VLOOKUP($A1409,'indicadores propios'!$A$4:$I$2026,'indicadores propios'!G$2,FALSE),0)</f>
        <v>0</v>
      </c>
      <c r="G1409" s="3">
        <f>IFERROR(VLOOKUP($A1409,'indicadores propios'!$A$4:$I$2026,'indicadores propios'!H$2,FALSE),0)</f>
        <v>0</v>
      </c>
      <c r="H1409" s="3">
        <f>IFERROR(VLOOKUP($A1409,'indicadores propios'!$A$4:$I$2026,'indicadores propios'!I$2,FALSE),0)</f>
        <v>0</v>
      </c>
    </row>
    <row r="1410" spans="1:8" x14ac:dyDescent="0.3">
      <c r="A1410" s="5">
        <v>422521</v>
      </c>
      <c r="B1410" s="4" t="s">
        <v>714</v>
      </c>
      <c r="C1410" s="3">
        <f>IFERROR(VLOOKUP($A1410,'indicadores propios'!$A$4:$I$2026,'indicadores propios'!D$2,FALSE),0)</f>
        <v>0</v>
      </c>
      <c r="D1410" s="3">
        <f>IFERROR(VLOOKUP($A1410,'indicadores propios'!$A$4:$I$2026,'indicadores propios'!E$2,FALSE),0)</f>
        <v>0</v>
      </c>
      <c r="E1410" s="3">
        <f>IFERROR(VLOOKUP($A1410,'indicadores propios'!$A$4:$I$2026,'indicadores propios'!F$2,FALSE),0)</f>
        <v>0</v>
      </c>
      <c r="F1410" s="3">
        <f>IFERROR(VLOOKUP($A1410,'indicadores propios'!$A$4:$I$2026,'indicadores propios'!G$2,FALSE),0)</f>
        <v>0</v>
      </c>
      <c r="G1410" s="3">
        <f>IFERROR(VLOOKUP($A1410,'indicadores propios'!$A$4:$I$2026,'indicadores propios'!H$2,FALSE),0)</f>
        <v>0</v>
      </c>
      <c r="H1410" s="3">
        <f>IFERROR(VLOOKUP($A1410,'indicadores propios'!$A$4:$I$2026,'indicadores propios'!I$2,FALSE),0)</f>
        <v>0</v>
      </c>
    </row>
    <row r="1411" spans="1:8" x14ac:dyDescent="0.3">
      <c r="A1411" s="5">
        <v>422522</v>
      </c>
      <c r="B1411" s="4" t="s">
        <v>713</v>
      </c>
      <c r="C1411" s="3">
        <f>IFERROR(VLOOKUP($A1411,'indicadores propios'!$A$4:$I$2026,'indicadores propios'!D$2,FALSE),0)</f>
        <v>0</v>
      </c>
      <c r="D1411" s="3">
        <f>IFERROR(VLOOKUP($A1411,'indicadores propios'!$A$4:$I$2026,'indicadores propios'!E$2,FALSE),0)</f>
        <v>0</v>
      </c>
      <c r="E1411" s="3">
        <f>IFERROR(VLOOKUP($A1411,'indicadores propios'!$A$4:$I$2026,'indicadores propios'!F$2,FALSE),0)</f>
        <v>0</v>
      </c>
      <c r="F1411" s="3">
        <f>IFERROR(VLOOKUP($A1411,'indicadores propios'!$A$4:$I$2026,'indicadores propios'!G$2,FALSE),0)</f>
        <v>0</v>
      </c>
      <c r="G1411" s="3">
        <f>IFERROR(VLOOKUP($A1411,'indicadores propios'!$A$4:$I$2026,'indicadores propios'!H$2,FALSE),0)</f>
        <v>0</v>
      </c>
      <c r="H1411" s="3">
        <f>IFERROR(VLOOKUP($A1411,'indicadores propios'!$A$4:$I$2026,'indicadores propios'!I$2,FALSE),0)</f>
        <v>0</v>
      </c>
    </row>
    <row r="1412" spans="1:8" x14ac:dyDescent="0.3">
      <c r="A1412" s="5">
        <v>422523</v>
      </c>
      <c r="B1412" s="4" t="s">
        <v>712</v>
      </c>
      <c r="C1412" s="3">
        <f>IFERROR(VLOOKUP($A1412,'indicadores propios'!$A$4:$I$2026,'indicadores propios'!D$2,FALSE),0)</f>
        <v>0</v>
      </c>
      <c r="D1412" s="3">
        <f>IFERROR(VLOOKUP($A1412,'indicadores propios'!$A$4:$I$2026,'indicadores propios'!E$2,FALSE),0)</f>
        <v>0</v>
      </c>
      <c r="E1412" s="3">
        <f>IFERROR(VLOOKUP($A1412,'indicadores propios'!$A$4:$I$2026,'indicadores propios'!F$2,FALSE),0)</f>
        <v>0</v>
      </c>
      <c r="F1412" s="3">
        <f>IFERROR(VLOOKUP($A1412,'indicadores propios'!$A$4:$I$2026,'indicadores propios'!G$2,FALSE),0)</f>
        <v>0</v>
      </c>
      <c r="G1412" s="3">
        <f>IFERROR(VLOOKUP($A1412,'indicadores propios'!$A$4:$I$2026,'indicadores propios'!H$2,FALSE),0)</f>
        <v>0</v>
      </c>
      <c r="H1412" s="3">
        <f>IFERROR(VLOOKUP($A1412,'indicadores propios'!$A$4:$I$2026,'indicadores propios'!I$2,FALSE),0)</f>
        <v>0</v>
      </c>
    </row>
    <row r="1413" spans="1:8" x14ac:dyDescent="0.3">
      <c r="A1413" s="5">
        <v>422524</v>
      </c>
      <c r="B1413" s="4" t="s">
        <v>711</v>
      </c>
      <c r="C1413" s="3">
        <f>IFERROR(VLOOKUP($A1413,'indicadores propios'!$A$4:$I$2026,'indicadores propios'!D$2,FALSE),0)</f>
        <v>0</v>
      </c>
      <c r="D1413" s="3">
        <f>IFERROR(VLOOKUP($A1413,'indicadores propios'!$A$4:$I$2026,'indicadores propios'!E$2,FALSE),0)</f>
        <v>0</v>
      </c>
      <c r="E1413" s="3">
        <f>IFERROR(VLOOKUP($A1413,'indicadores propios'!$A$4:$I$2026,'indicadores propios'!F$2,FALSE),0)</f>
        <v>0</v>
      </c>
      <c r="F1413" s="3">
        <f>IFERROR(VLOOKUP($A1413,'indicadores propios'!$A$4:$I$2026,'indicadores propios'!G$2,FALSE),0)</f>
        <v>0</v>
      </c>
      <c r="G1413" s="3">
        <f>IFERROR(VLOOKUP($A1413,'indicadores propios'!$A$4:$I$2026,'indicadores propios'!H$2,FALSE),0)</f>
        <v>0</v>
      </c>
      <c r="H1413" s="3">
        <f>IFERROR(VLOOKUP($A1413,'indicadores propios'!$A$4:$I$2026,'indicadores propios'!I$2,FALSE),0)</f>
        <v>0</v>
      </c>
    </row>
    <row r="1414" spans="1:8" x14ac:dyDescent="0.3">
      <c r="A1414" s="5">
        <v>422525</v>
      </c>
      <c r="B1414" s="4" t="s">
        <v>710</v>
      </c>
      <c r="C1414" s="3">
        <f>IFERROR(VLOOKUP($A1414,'indicadores propios'!$A$4:$I$2026,'indicadores propios'!D$2,FALSE),0)</f>
        <v>0</v>
      </c>
      <c r="D1414" s="3">
        <f>IFERROR(VLOOKUP($A1414,'indicadores propios'!$A$4:$I$2026,'indicadores propios'!E$2,FALSE),0)</f>
        <v>0</v>
      </c>
      <c r="E1414" s="3">
        <f>IFERROR(VLOOKUP($A1414,'indicadores propios'!$A$4:$I$2026,'indicadores propios'!F$2,FALSE),0)</f>
        <v>0</v>
      </c>
      <c r="F1414" s="3">
        <f>IFERROR(VLOOKUP($A1414,'indicadores propios'!$A$4:$I$2026,'indicadores propios'!G$2,FALSE),0)</f>
        <v>0</v>
      </c>
      <c r="G1414" s="3">
        <f>IFERROR(VLOOKUP($A1414,'indicadores propios'!$A$4:$I$2026,'indicadores propios'!H$2,FALSE),0)</f>
        <v>0</v>
      </c>
      <c r="H1414" s="3">
        <f>IFERROR(VLOOKUP($A1414,'indicadores propios'!$A$4:$I$2026,'indicadores propios'!I$2,FALSE),0)</f>
        <v>0</v>
      </c>
    </row>
    <row r="1415" spans="1:8" x14ac:dyDescent="0.3">
      <c r="A1415" s="5">
        <v>422526</v>
      </c>
      <c r="B1415" s="4" t="s">
        <v>709</v>
      </c>
      <c r="C1415" s="3">
        <f>IFERROR(VLOOKUP($A1415,'indicadores propios'!$A$4:$I$2026,'indicadores propios'!D$2,FALSE),0)</f>
        <v>0</v>
      </c>
      <c r="D1415" s="3">
        <f>IFERROR(VLOOKUP($A1415,'indicadores propios'!$A$4:$I$2026,'indicadores propios'!E$2,FALSE),0)</f>
        <v>0</v>
      </c>
      <c r="E1415" s="3">
        <f>IFERROR(VLOOKUP($A1415,'indicadores propios'!$A$4:$I$2026,'indicadores propios'!F$2,FALSE),0)</f>
        <v>0</v>
      </c>
      <c r="F1415" s="3">
        <f>IFERROR(VLOOKUP($A1415,'indicadores propios'!$A$4:$I$2026,'indicadores propios'!G$2,FALSE),0)</f>
        <v>0</v>
      </c>
      <c r="G1415" s="3">
        <f>IFERROR(VLOOKUP($A1415,'indicadores propios'!$A$4:$I$2026,'indicadores propios'!H$2,FALSE),0)</f>
        <v>0</v>
      </c>
      <c r="H1415" s="3">
        <f>IFERROR(VLOOKUP($A1415,'indicadores propios'!$A$4:$I$2026,'indicadores propios'!I$2,FALSE),0)</f>
        <v>0</v>
      </c>
    </row>
    <row r="1416" spans="1:8" x14ac:dyDescent="0.3">
      <c r="A1416" s="5">
        <v>422527</v>
      </c>
      <c r="B1416" s="4" t="s">
        <v>708</v>
      </c>
      <c r="C1416" s="3">
        <f>IFERROR(VLOOKUP($A1416,'indicadores propios'!$A$4:$I$2026,'indicadores propios'!D$2,FALSE),0)</f>
        <v>0</v>
      </c>
      <c r="D1416" s="3">
        <f>IFERROR(VLOOKUP($A1416,'indicadores propios'!$A$4:$I$2026,'indicadores propios'!E$2,FALSE),0)</f>
        <v>0</v>
      </c>
      <c r="E1416" s="3">
        <f>IFERROR(VLOOKUP($A1416,'indicadores propios'!$A$4:$I$2026,'indicadores propios'!F$2,FALSE),0)</f>
        <v>8102870</v>
      </c>
      <c r="F1416" s="3">
        <f>IFERROR(VLOOKUP($A1416,'indicadores propios'!$A$4:$I$2026,'indicadores propios'!G$2,FALSE),0)</f>
        <v>3286852</v>
      </c>
      <c r="G1416" s="3">
        <f>IFERROR(VLOOKUP($A1416,'indicadores propios'!$A$4:$I$2026,'indicadores propios'!H$2,FALSE),0)</f>
        <v>1512223</v>
      </c>
      <c r="H1416" s="3">
        <f>IFERROR(VLOOKUP($A1416,'indicadores propios'!$A$4:$I$2026,'indicadores propios'!I$2,FALSE),0)</f>
        <v>0</v>
      </c>
    </row>
    <row r="1417" spans="1:8" x14ac:dyDescent="0.3">
      <c r="A1417" s="5">
        <v>422528</v>
      </c>
      <c r="B1417" s="4" t="s">
        <v>707</v>
      </c>
      <c r="C1417" s="3">
        <f>IFERROR(VLOOKUP($A1417,'indicadores propios'!$A$4:$I$2026,'indicadores propios'!D$2,FALSE),0)</f>
        <v>0</v>
      </c>
      <c r="D1417" s="3">
        <f>IFERROR(VLOOKUP($A1417,'indicadores propios'!$A$4:$I$2026,'indicadores propios'!E$2,FALSE),0)</f>
        <v>0</v>
      </c>
      <c r="E1417" s="3">
        <f>IFERROR(VLOOKUP($A1417,'indicadores propios'!$A$4:$I$2026,'indicadores propios'!F$2,FALSE),0)</f>
        <v>0</v>
      </c>
      <c r="F1417" s="3">
        <f>IFERROR(VLOOKUP($A1417,'indicadores propios'!$A$4:$I$2026,'indicadores propios'!G$2,FALSE),0)</f>
        <v>0</v>
      </c>
      <c r="G1417" s="3">
        <f>IFERROR(VLOOKUP($A1417,'indicadores propios'!$A$4:$I$2026,'indicadores propios'!H$2,FALSE),0)</f>
        <v>0</v>
      </c>
      <c r="H1417" s="3">
        <f>IFERROR(VLOOKUP($A1417,'indicadores propios'!$A$4:$I$2026,'indicadores propios'!I$2,FALSE),0)</f>
        <v>0</v>
      </c>
    </row>
    <row r="1418" spans="1:8" x14ac:dyDescent="0.3">
      <c r="A1418" s="5">
        <v>422529</v>
      </c>
      <c r="B1418" s="4" t="s">
        <v>706</v>
      </c>
      <c r="C1418" s="3">
        <f>IFERROR(VLOOKUP($A1418,'indicadores propios'!$A$4:$I$2026,'indicadores propios'!D$2,FALSE),0)</f>
        <v>0</v>
      </c>
      <c r="D1418" s="3">
        <f>IFERROR(VLOOKUP($A1418,'indicadores propios'!$A$4:$I$2026,'indicadores propios'!E$2,FALSE),0)</f>
        <v>0</v>
      </c>
      <c r="E1418" s="3">
        <f>IFERROR(VLOOKUP($A1418,'indicadores propios'!$A$4:$I$2026,'indicadores propios'!F$2,FALSE),0)</f>
        <v>0</v>
      </c>
      <c r="F1418" s="3">
        <f>IFERROR(VLOOKUP($A1418,'indicadores propios'!$A$4:$I$2026,'indicadores propios'!G$2,FALSE),0)</f>
        <v>0</v>
      </c>
      <c r="G1418" s="3">
        <f>IFERROR(VLOOKUP($A1418,'indicadores propios'!$A$4:$I$2026,'indicadores propios'!H$2,FALSE),0)</f>
        <v>0</v>
      </c>
      <c r="H1418" s="3">
        <f>IFERROR(VLOOKUP($A1418,'indicadores propios'!$A$4:$I$2026,'indicadores propios'!I$2,FALSE),0)</f>
        <v>0</v>
      </c>
    </row>
    <row r="1419" spans="1:8" x14ac:dyDescent="0.3">
      <c r="A1419" s="5">
        <v>422530</v>
      </c>
      <c r="B1419" s="4" t="s">
        <v>705</v>
      </c>
      <c r="C1419" s="3">
        <f>IFERROR(VLOOKUP($A1419,'indicadores propios'!$A$4:$I$2026,'indicadores propios'!D$2,FALSE),0)</f>
        <v>0</v>
      </c>
      <c r="D1419" s="3">
        <f>IFERROR(VLOOKUP($A1419,'indicadores propios'!$A$4:$I$2026,'indicadores propios'!E$2,FALSE),0)</f>
        <v>0</v>
      </c>
      <c r="E1419" s="3">
        <f>IFERROR(VLOOKUP($A1419,'indicadores propios'!$A$4:$I$2026,'indicadores propios'!F$2,FALSE),0)</f>
        <v>0</v>
      </c>
      <c r="F1419" s="3">
        <f>IFERROR(VLOOKUP($A1419,'indicadores propios'!$A$4:$I$2026,'indicadores propios'!G$2,FALSE),0)</f>
        <v>0</v>
      </c>
      <c r="G1419" s="3">
        <f>IFERROR(VLOOKUP($A1419,'indicadores propios'!$A$4:$I$2026,'indicadores propios'!H$2,FALSE),0)</f>
        <v>0</v>
      </c>
      <c r="H1419" s="3">
        <f>IFERROR(VLOOKUP($A1419,'indicadores propios'!$A$4:$I$2026,'indicadores propios'!I$2,FALSE),0)</f>
        <v>0</v>
      </c>
    </row>
    <row r="1420" spans="1:8" x14ac:dyDescent="0.3">
      <c r="A1420" s="5">
        <v>422531</v>
      </c>
      <c r="B1420" s="4" t="s">
        <v>704</v>
      </c>
      <c r="C1420" s="3">
        <f>IFERROR(VLOOKUP($A1420,'indicadores propios'!$A$4:$I$2026,'indicadores propios'!D$2,FALSE),0)</f>
        <v>0</v>
      </c>
      <c r="D1420" s="3">
        <f>IFERROR(VLOOKUP($A1420,'indicadores propios'!$A$4:$I$2026,'indicadores propios'!E$2,FALSE),0)</f>
        <v>0</v>
      </c>
      <c r="E1420" s="3">
        <f>IFERROR(VLOOKUP($A1420,'indicadores propios'!$A$4:$I$2026,'indicadores propios'!F$2,FALSE),0)</f>
        <v>0</v>
      </c>
      <c r="F1420" s="3">
        <f>IFERROR(VLOOKUP($A1420,'indicadores propios'!$A$4:$I$2026,'indicadores propios'!G$2,FALSE),0)</f>
        <v>0</v>
      </c>
      <c r="G1420" s="3">
        <f>IFERROR(VLOOKUP($A1420,'indicadores propios'!$A$4:$I$2026,'indicadores propios'!H$2,FALSE),0)</f>
        <v>0</v>
      </c>
      <c r="H1420" s="3">
        <f>IFERROR(VLOOKUP($A1420,'indicadores propios'!$A$4:$I$2026,'indicadores propios'!I$2,FALSE),0)</f>
        <v>0</v>
      </c>
    </row>
    <row r="1421" spans="1:8" x14ac:dyDescent="0.3">
      <c r="A1421" s="5">
        <v>422532</v>
      </c>
      <c r="B1421" s="4" t="s">
        <v>703</v>
      </c>
      <c r="C1421" s="3">
        <f>IFERROR(VLOOKUP($A1421,'indicadores propios'!$A$4:$I$2026,'indicadores propios'!D$2,FALSE),0)</f>
        <v>0</v>
      </c>
      <c r="D1421" s="3">
        <f>IFERROR(VLOOKUP($A1421,'indicadores propios'!$A$4:$I$2026,'indicadores propios'!E$2,FALSE),0)</f>
        <v>0</v>
      </c>
      <c r="E1421" s="3">
        <f>IFERROR(VLOOKUP($A1421,'indicadores propios'!$A$4:$I$2026,'indicadores propios'!F$2,FALSE),0)</f>
        <v>0</v>
      </c>
      <c r="F1421" s="3">
        <f>IFERROR(VLOOKUP($A1421,'indicadores propios'!$A$4:$I$2026,'indicadores propios'!G$2,FALSE),0)</f>
        <v>0</v>
      </c>
      <c r="G1421" s="3">
        <f>IFERROR(VLOOKUP($A1421,'indicadores propios'!$A$4:$I$2026,'indicadores propios'!H$2,FALSE),0)</f>
        <v>0</v>
      </c>
      <c r="H1421" s="3">
        <f>IFERROR(VLOOKUP($A1421,'indicadores propios'!$A$4:$I$2026,'indicadores propios'!I$2,FALSE),0)</f>
        <v>0</v>
      </c>
    </row>
    <row r="1422" spans="1:8" x14ac:dyDescent="0.3">
      <c r="A1422" s="5">
        <v>422533</v>
      </c>
      <c r="B1422" s="4" t="s">
        <v>702</v>
      </c>
      <c r="C1422" s="3">
        <f>IFERROR(VLOOKUP($A1422,'indicadores propios'!$A$4:$I$2026,'indicadores propios'!D$2,FALSE),0)</f>
        <v>0</v>
      </c>
      <c r="D1422" s="3">
        <f>IFERROR(VLOOKUP($A1422,'indicadores propios'!$A$4:$I$2026,'indicadores propios'!E$2,FALSE),0)</f>
        <v>0</v>
      </c>
      <c r="E1422" s="3">
        <f>IFERROR(VLOOKUP($A1422,'indicadores propios'!$A$4:$I$2026,'indicadores propios'!F$2,FALSE),0)</f>
        <v>0</v>
      </c>
      <c r="F1422" s="3">
        <f>IFERROR(VLOOKUP($A1422,'indicadores propios'!$A$4:$I$2026,'indicadores propios'!G$2,FALSE),0)</f>
        <v>0</v>
      </c>
      <c r="G1422" s="3">
        <f>IFERROR(VLOOKUP($A1422,'indicadores propios'!$A$4:$I$2026,'indicadores propios'!H$2,FALSE),0)</f>
        <v>0</v>
      </c>
      <c r="H1422" s="3">
        <f>IFERROR(VLOOKUP($A1422,'indicadores propios'!$A$4:$I$2026,'indicadores propios'!I$2,FALSE),0)</f>
        <v>0</v>
      </c>
    </row>
    <row r="1423" spans="1:8" x14ac:dyDescent="0.3">
      <c r="A1423" s="5">
        <v>422534</v>
      </c>
      <c r="B1423" s="4" t="s">
        <v>701</v>
      </c>
      <c r="C1423" s="3">
        <f>IFERROR(VLOOKUP($A1423,'indicadores propios'!$A$4:$I$2026,'indicadores propios'!D$2,FALSE),0)</f>
        <v>0</v>
      </c>
      <c r="D1423" s="3">
        <f>IFERROR(VLOOKUP($A1423,'indicadores propios'!$A$4:$I$2026,'indicadores propios'!E$2,FALSE),0)</f>
        <v>0</v>
      </c>
      <c r="E1423" s="3">
        <f>IFERROR(VLOOKUP($A1423,'indicadores propios'!$A$4:$I$2026,'indicadores propios'!F$2,FALSE),0)</f>
        <v>0</v>
      </c>
      <c r="F1423" s="3">
        <f>IFERROR(VLOOKUP($A1423,'indicadores propios'!$A$4:$I$2026,'indicadores propios'!G$2,FALSE),0)</f>
        <v>0</v>
      </c>
      <c r="G1423" s="3">
        <f>IFERROR(VLOOKUP($A1423,'indicadores propios'!$A$4:$I$2026,'indicadores propios'!H$2,FALSE),0)</f>
        <v>0</v>
      </c>
      <c r="H1423" s="3">
        <f>IFERROR(VLOOKUP($A1423,'indicadores propios'!$A$4:$I$2026,'indicadores propios'!I$2,FALSE),0)</f>
        <v>0</v>
      </c>
    </row>
    <row r="1424" spans="1:8" x14ac:dyDescent="0.3">
      <c r="A1424" s="5">
        <v>422535</v>
      </c>
      <c r="B1424" s="4" t="s">
        <v>700</v>
      </c>
      <c r="C1424" s="3">
        <f>IFERROR(VLOOKUP($A1424,'indicadores propios'!$A$4:$I$2026,'indicadores propios'!D$2,FALSE),0)</f>
        <v>0</v>
      </c>
      <c r="D1424" s="3">
        <f>IFERROR(VLOOKUP($A1424,'indicadores propios'!$A$4:$I$2026,'indicadores propios'!E$2,FALSE),0)</f>
        <v>0</v>
      </c>
      <c r="E1424" s="3">
        <f>IFERROR(VLOOKUP($A1424,'indicadores propios'!$A$4:$I$2026,'indicadores propios'!F$2,FALSE),0)</f>
        <v>0</v>
      </c>
      <c r="F1424" s="3">
        <f>IFERROR(VLOOKUP($A1424,'indicadores propios'!$A$4:$I$2026,'indicadores propios'!G$2,FALSE),0)</f>
        <v>0</v>
      </c>
      <c r="G1424" s="3">
        <f>IFERROR(VLOOKUP($A1424,'indicadores propios'!$A$4:$I$2026,'indicadores propios'!H$2,FALSE),0)</f>
        <v>0</v>
      </c>
      <c r="H1424" s="3">
        <f>IFERROR(VLOOKUP($A1424,'indicadores propios'!$A$4:$I$2026,'indicadores propios'!I$2,FALSE),0)</f>
        <v>0</v>
      </c>
    </row>
    <row r="1425" spans="1:8" x14ac:dyDescent="0.3">
      <c r="A1425" s="5">
        <v>422536</v>
      </c>
      <c r="B1425" s="4" t="s">
        <v>699</v>
      </c>
      <c r="C1425" s="3">
        <f>IFERROR(VLOOKUP($A1425,'indicadores propios'!$A$4:$I$2026,'indicadores propios'!D$2,FALSE),0)</f>
        <v>0</v>
      </c>
      <c r="D1425" s="3">
        <f>IFERROR(VLOOKUP($A1425,'indicadores propios'!$A$4:$I$2026,'indicadores propios'!E$2,FALSE),0)</f>
        <v>0</v>
      </c>
      <c r="E1425" s="3">
        <f>IFERROR(VLOOKUP($A1425,'indicadores propios'!$A$4:$I$2026,'indicadores propios'!F$2,FALSE),0)</f>
        <v>0</v>
      </c>
      <c r="F1425" s="3">
        <f>IFERROR(VLOOKUP($A1425,'indicadores propios'!$A$4:$I$2026,'indicadores propios'!G$2,FALSE),0)</f>
        <v>0</v>
      </c>
      <c r="G1425" s="3">
        <f>IFERROR(VLOOKUP($A1425,'indicadores propios'!$A$4:$I$2026,'indicadores propios'!H$2,FALSE),0)</f>
        <v>0</v>
      </c>
      <c r="H1425" s="3">
        <f>IFERROR(VLOOKUP($A1425,'indicadores propios'!$A$4:$I$2026,'indicadores propios'!I$2,FALSE),0)</f>
        <v>0</v>
      </c>
    </row>
    <row r="1426" spans="1:8" x14ac:dyDescent="0.3">
      <c r="A1426" s="5">
        <v>422537</v>
      </c>
      <c r="B1426" s="4" t="s">
        <v>698</v>
      </c>
      <c r="C1426" s="3">
        <f>IFERROR(VLOOKUP($A1426,'indicadores propios'!$A$4:$I$2026,'indicadores propios'!D$2,FALSE),0)</f>
        <v>0</v>
      </c>
      <c r="D1426" s="3">
        <f>IFERROR(VLOOKUP($A1426,'indicadores propios'!$A$4:$I$2026,'indicadores propios'!E$2,FALSE),0)</f>
        <v>0</v>
      </c>
      <c r="E1426" s="3">
        <f>IFERROR(VLOOKUP($A1426,'indicadores propios'!$A$4:$I$2026,'indicadores propios'!F$2,FALSE),0)</f>
        <v>0</v>
      </c>
      <c r="F1426" s="3">
        <f>IFERROR(VLOOKUP($A1426,'indicadores propios'!$A$4:$I$2026,'indicadores propios'!G$2,FALSE),0)</f>
        <v>0</v>
      </c>
      <c r="G1426" s="3">
        <f>IFERROR(VLOOKUP($A1426,'indicadores propios'!$A$4:$I$2026,'indicadores propios'!H$2,FALSE),0)</f>
        <v>0</v>
      </c>
      <c r="H1426" s="3">
        <f>IFERROR(VLOOKUP($A1426,'indicadores propios'!$A$4:$I$2026,'indicadores propios'!I$2,FALSE),0)</f>
        <v>0</v>
      </c>
    </row>
    <row r="1427" spans="1:8" x14ac:dyDescent="0.3">
      <c r="A1427" s="5">
        <v>422538</v>
      </c>
      <c r="B1427" s="4" t="s">
        <v>697</v>
      </c>
      <c r="C1427" s="3">
        <f>IFERROR(VLOOKUP($A1427,'indicadores propios'!$A$4:$I$2026,'indicadores propios'!D$2,FALSE),0)</f>
        <v>0</v>
      </c>
      <c r="D1427" s="3">
        <f>IFERROR(VLOOKUP($A1427,'indicadores propios'!$A$4:$I$2026,'indicadores propios'!E$2,FALSE),0)</f>
        <v>0</v>
      </c>
      <c r="E1427" s="3">
        <f>IFERROR(VLOOKUP($A1427,'indicadores propios'!$A$4:$I$2026,'indicadores propios'!F$2,FALSE),0)</f>
        <v>0</v>
      </c>
      <c r="F1427" s="3">
        <f>IFERROR(VLOOKUP($A1427,'indicadores propios'!$A$4:$I$2026,'indicadores propios'!G$2,FALSE),0)</f>
        <v>0</v>
      </c>
      <c r="G1427" s="3">
        <f>IFERROR(VLOOKUP($A1427,'indicadores propios'!$A$4:$I$2026,'indicadores propios'!H$2,FALSE),0)</f>
        <v>0</v>
      </c>
      <c r="H1427" s="3">
        <f>IFERROR(VLOOKUP($A1427,'indicadores propios'!$A$4:$I$2026,'indicadores propios'!I$2,FALSE),0)</f>
        <v>0</v>
      </c>
    </row>
    <row r="1428" spans="1:8" x14ac:dyDescent="0.3">
      <c r="A1428" s="5">
        <v>422539</v>
      </c>
      <c r="B1428" s="4" t="s">
        <v>696</v>
      </c>
      <c r="C1428" s="3">
        <f>IFERROR(VLOOKUP($A1428,'indicadores propios'!$A$4:$I$2026,'indicadores propios'!D$2,FALSE),0)</f>
        <v>0</v>
      </c>
      <c r="D1428" s="3">
        <f>IFERROR(VLOOKUP($A1428,'indicadores propios'!$A$4:$I$2026,'indicadores propios'!E$2,FALSE),0)</f>
        <v>0</v>
      </c>
      <c r="E1428" s="3">
        <f>IFERROR(VLOOKUP($A1428,'indicadores propios'!$A$4:$I$2026,'indicadores propios'!F$2,FALSE),0)</f>
        <v>0</v>
      </c>
      <c r="F1428" s="3">
        <f>IFERROR(VLOOKUP($A1428,'indicadores propios'!$A$4:$I$2026,'indicadores propios'!G$2,FALSE),0)</f>
        <v>0</v>
      </c>
      <c r="G1428" s="3">
        <f>IFERROR(VLOOKUP($A1428,'indicadores propios'!$A$4:$I$2026,'indicadores propios'!H$2,FALSE),0)</f>
        <v>0</v>
      </c>
      <c r="H1428" s="3">
        <f>IFERROR(VLOOKUP($A1428,'indicadores propios'!$A$4:$I$2026,'indicadores propios'!I$2,FALSE),0)</f>
        <v>0</v>
      </c>
    </row>
    <row r="1429" spans="1:8" x14ac:dyDescent="0.3">
      <c r="A1429" s="5">
        <v>422540</v>
      </c>
      <c r="B1429" s="4" t="s">
        <v>695</v>
      </c>
      <c r="C1429" s="3">
        <f>IFERROR(VLOOKUP($A1429,'indicadores propios'!$A$4:$I$2026,'indicadores propios'!D$2,FALSE),0)</f>
        <v>0</v>
      </c>
      <c r="D1429" s="3">
        <f>IFERROR(VLOOKUP($A1429,'indicadores propios'!$A$4:$I$2026,'indicadores propios'!E$2,FALSE),0)</f>
        <v>0</v>
      </c>
      <c r="E1429" s="3">
        <f>IFERROR(VLOOKUP($A1429,'indicadores propios'!$A$4:$I$2026,'indicadores propios'!F$2,FALSE),0)</f>
        <v>0</v>
      </c>
      <c r="F1429" s="3">
        <f>IFERROR(VLOOKUP($A1429,'indicadores propios'!$A$4:$I$2026,'indicadores propios'!G$2,FALSE),0)</f>
        <v>0</v>
      </c>
      <c r="G1429" s="3">
        <f>IFERROR(VLOOKUP($A1429,'indicadores propios'!$A$4:$I$2026,'indicadores propios'!H$2,FALSE),0)</f>
        <v>0</v>
      </c>
      <c r="H1429" s="3">
        <f>IFERROR(VLOOKUP($A1429,'indicadores propios'!$A$4:$I$2026,'indicadores propios'!I$2,FALSE),0)</f>
        <v>0</v>
      </c>
    </row>
    <row r="1430" spans="1:8" x14ac:dyDescent="0.3">
      <c r="A1430" s="5">
        <v>422541</v>
      </c>
      <c r="B1430" s="4" t="s">
        <v>694</v>
      </c>
      <c r="C1430" s="3">
        <f>IFERROR(VLOOKUP($A1430,'indicadores propios'!$A$4:$I$2026,'indicadores propios'!D$2,FALSE),0)</f>
        <v>0</v>
      </c>
      <c r="D1430" s="3">
        <f>IFERROR(VLOOKUP($A1430,'indicadores propios'!$A$4:$I$2026,'indicadores propios'!E$2,FALSE),0)</f>
        <v>0</v>
      </c>
      <c r="E1430" s="3">
        <f>IFERROR(VLOOKUP($A1430,'indicadores propios'!$A$4:$I$2026,'indicadores propios'!F$2,FALSE),0)</f>
        <v>0</v>
      </c>
      <c r="F1430" s="3">
        <f>IFERROR(VLOOKUP($A1430,'indicadores propios'!$A$4:$I$2026,'indicadores propios'!G$2,FALSE),0)</f>
        <v>0</v>
      </c>
      <c r="G1430" s="3">
        <f>IFERROR(VLOOKUP($A1430,'indicadores propios'!$A$4:$I$2026,'indicadores propios'!H$2,FALSE),0)</f>
        <v>0</v>
      </c>
      <c r="H1430" s="3">
        <f>IFERROR(VLOOKUP($A1430,'indicadores propios'!$A$4:$I$2026,'indicadores propios'!I$2,FALSE),0)</f>
        <v>0</v>
      </c>
    </row>
    <row r="1431" spans="1:8" x14ac:dyDescent="0.3">
      <c r="A1431" s="5">
        <v>422542</v>
      </c>
      <c r="B1431" s="4" t="s">
        <v>693</v>
      </c>
      <c r="C1431" s="3">
        <f>IFERROR(VLOOKUP($A1431,'indicadores propios'!$A$4:$I$2026,'indicadores propios'!D$2,FALSE),0)</f>
        <v>0</v>
      </c>
      <c r="D1431" s="3">
        <f>IFERROR(VLOOKUP($A1431,'indicadores propios'!$A$4:$I$2026,'indicadores propios'!E$2,FALSE),0)</f>
        <v>0</v>
      </c>
      <c r="E1431" s="3">
        <f>IFERROR(VLOOKUP($A1431,'indicadores propios'!$A$4:$I$2026,'indicadores propios'!F$2,FALSE),0)</f>
        <v>0</v>
      </c>
      <c r="F1431" s="3">
        <f>IFERROR(VLOOKUP($A1431,'indicadores propios'!$A$4:$I$2026,'indicadores propios'!G$2,FALSE),0)</f>
        <v>0</v>
      </c>
      <c r="G1431" s="3">
        <f>IFERROR(VLOOKUP($A1431,'indicadores propios'!$A$4:$I$2026,'indicadores propios'!H$2,FALSE),0)</f>
        <v>0</v>
      </c>
      <c r="H1431" s="3">
        <f>IFERROR(VLOOKUP($A1431,'indicadores propios'!$A$4:$I$2026,'indicadores propios'!I$2,FALSE),0)</f>
        <v>0</v>
      </c>
    </row>
    <row r="1432" spans="1:8" x14ac:dyDescent="0.3">
      <c r="A1432" s="5">
        <v>422543</v>
      </c>
      <c r="B1432" s="4" t="s">
        <v>692</v>
      </c>
      <c r="C1432" s="3">
        <f>IFERROR(VLOOKUP($A1432,'indicadores propios'!$A$4:$I$2026,'indicadores propios'!D$2,FALSE),0)</f>
        <v>0</v>
      </c>
      <c r="D1432" s="3">
        <f>IFERROR(VLOOKUP($A1432,'indicadores propios'!$A$4:$I$2026,'indicadores propios'!E$2,FALSE),0)</f>
        <v>0</v>
      </c>
      <c r="E1432" s="3">
        <f>IFERROR(VLOOKUP($A1432,'indicadores propios'!$A$4:$I$2026,'indicadores propios'!F$2,FALSE),0)</f>
        <v>0</v>
      </c>
      <c r="F1432" s="3">
        <f>IFERROR(VLOOKUP($A1432,'indicadores propios'!$A$4:$I$2026,'indicadores propios'!G$2,FALSE),0)</f>
        <v>0</v>
      </c>
      <c r="G1432" s="3">
        <f>IFERROR(VLOOKUP($A1432,'indicadores propios'!$A$4:$I$2026,'indicadores propios'!H$2,FALSE),0)</f>
        <v>0</v>
      </c>
      <c r="H1432" s="3">
        <f>IFERROR(VLOOKUP($A1432,'indicadores propios'!$A$4:$I$2026,'indicadores propios'!I$2,FALSE),0)</f>
        <v>0</v>
      </c>
    </row>
    <row r="1433" spans="1:8" x14ac:dyDescent="0.3">
      <c r="A1433" s="5">
        <v>422544</v>
      </c>
      <c r="B1433" s="4" t="s">
        <v>691</v>
      </c>
      <c r="C1433" s="3">
        <f>IFERROR(VLOOKUP($A1433,'indicadores propios'!$A$4:$I$2026,'indicadores propios'!D$2,FALSE),0)</f>
        <v>0</v>
      </c>
      <c r="D1433" s="3">
        <f>IFERROR(VLOOKUP($A1433,'indicadores propios'!$A$4:$I$2026,'indicadores propios'!E$2,FALSE),0)</f>
        <v>0</v>
      </c>
      <c r="E1433" s="3">
        <f>IFERROR(VLOOKUP($A1433,'indicadores propios'!$A$4:$I$2026,'indicadores propios'!F$2,FALSE),0)</f>
        <v>0</v>
      </c>
      <c r="F1433" s="3">
        <f>IFERROR(VLOOKUP($A1433,'indicadores propios'!$A$4:$I$2026,'indicadores propios'!G$2,FALSE),0)</f>
        <v>0</v>
      </c>
      <c r="G1433" s="3">
        <f>IFERROR(VLOOKUP($A1433,'indicadores propios'!$A$4:$I$2026,'indicadores propios'!H$2,FALSE),0)</f>
        <v>0</v>
      </c>
      <c r="H1433" s="3">
        <f>IFERROR(VLOOKUP($A1433,'indicadores propios'!$A$4:$I$2026,'indicadores propios'!I$2,FALSE),0)</f>
        <v>0</v>
      </c>
    </row>
    <row r="1434" spans="1:8" x14ac:dyDescent="0.3">
      <c r="A1434" s="5">
        <v>422545</v>
      </c>
      <c r="B1434" s="4" t="s">
        <v>690</v>
      </c>
      <c r="C1434" s="3">
        <f>IFERROR(VLOOKUP($A1434,'indicadores propios'!$A$4:$I$2026,'indicadores propios'!D$2,FALSE),0)</f>
        <v>0</v>
      </c>
      <c r="D1434" s="3">
        <f>IFERROR(VLOOKUP($A1434,'indicadores propios'!$A$4:$I$2026,'indicadores propios'!E$2,FALSE),0)</f>
        <v>0</v>
      </c>
      <c r="E1434" s="3">
        <f>IFERROR(VLOOKUP($A1434,'indicadores propios'!$A$4:$I$2026,'indicadores propios'!F$2,FALSE),0)</f>
        <v>0</v>
      </c>
      <c r="F1434" s="3">
        <f>IFERROR(VLOOKUP($A1434,'indicadores propios'!$A$4:$I$2026,'indicadores propios'!G$2,FALSE),0)</f>
        <v>0</v>
      </c>
      <c r="G1434" s="3">
        <f>IFERROR(VLOOKUP($A1434,'indicadores propios'!$A$4:$I$2026,'indicadores propios'!H$2,FALSE),0)</f>
        <v>0</v>
      </c>
      <c r="H1434" s="3">
        <f>IFERROR(VLOOKUP($A1434,'indicadores propios'!$A$4:$I$2026,'indicadores propios'!I$2,FALSE),0)</f>
        <v>0</v>
      </c>
    </row>
    <row r="1435" spans="1:8" x14ac:dyDescent="0.3">
      <c r="A1435" s="5">
        <v>422546</v>
      </c>
      <c r="B1435" s="4" t="s">
        <v>689</v>
      </c>
      <c r="C1435" s="3">
        <f>IFERROR(VLOOKUP($A1435,'indicadores propios'!$A$4:$I$2026,'indicadores propios'!D$2,FALSE),0)</f>
        <v>0</v>
      </c>
      <c r="D1435" s="3">
        <f>IFERROR(VLOOKUP($A1435,'indicadores propios'!$A$4:$I$2026,'indicadores propios'!E$2,FALSE),0)</f>
        <v>0</v>
      </c>
      <c r="E1435" s="3">
        <f>IFERROR(VLOOKUP($A1435,'indicadores propios'!$A$4:$I$2026,'indicadores propios'!F$2,FALSE),0)</f>
        <v>0</v>
      </c>
      <c r="F1435" s="3">
        <f>IFERROR(VLOOKUP($A1435,'indicadores propios'!$A$4:$I$2026,'indicadores propios'!G$2,FALSE),0)</f>
        <v>0</v>
      </c>
      <c r="G1435" s="3">
        <f>IFERROR(VLOOKUP($A1435,'indicadores propios'!$A$4:$I$2026,'indicadores propios'!H$2,FALSE),0)</f>
        <v>0</v>
      </c>
      <c r="H1435" s="3">
        <f>IFERROR(VLOOKUP($A1435,'indicadores propios'!$A$4:$I$2026,'indicadores propios'!I$2,FALSE),0)</f>
        <v>0</v>
      </c>
    </row>
    <row r="1436" spans="1:8" x14ac:dyDescent="0.3">
      <c r="A1436" s="5">
        <v>422547</v>
      </c>
      <c r="B1436" s="4" t="s">
        <v>537</v>
      </c>
      <c r="C1436" s="3">
        <f>IFERROR(VLOOKUP($A1436,'indicadores propios'!$A$4:$I$2026,'indicadores propios'!D$2,FALSE),0)</f>
        <v>0</v>
      </c>
      <c r="D1436" s="3">
        <f>IFERROR(VLOOKUP($A1436,'indicadores propios'!$A$4:$I$2026,'indicadores propios'!E$2,FALSE),0)</f>
        <v>0</v>
      </c>
      <c r="E1436" s="3">
        <f>IFERROR(VLOOKUP($A1436,'indicadores propios'!$A$4:$I$2026,'indicadores propios'!F$2,FALSE),0)</f>
        <v>0</v>
      </c>
      <c r="F1436" s="3">
        <f>IFERROR(VLOOKUP($A1436,'indicadores propios'!$A$4:$I$2026,'indicadores propios'!G$2,FALSE),0)</f>
        <v>0</v>
      </c>
      <c r="G1436" s="3">
        <f>IFERROR(VLOOKUP($A1436,'indicadores propios'!$A$4:$I$2026,'indicadores propios'!H$2,FALSE),0)</f>
        <v>0</v>
      </c>
      <c r="H1436" s="3">
        <f>IFERROR(VLOOKUP($A1436,'indicadores propios'!$A$4:$I$2026,'indicadores propios'!I$2,FALSE),0)</f>
        <v>0</v>
      </c>
    </row>
    <row r="1437" spans="1:8" x14ac:dyDescent="0.3">
      <c r="A1437" s="5">
        <v>422548</v>
      </c>
      <c r="B1437" s="4" t="s">
        <v>536</v>
      </c>
      <c r="C1437" s="3">
        <f>IFERROR(VLOOKUP($A1437,'indicadores propios'!$A$4:$I$2026,'indicadores propios'!D$2,FALSE),0)</f>
        <v>0</v>
      </c>
      <c r="D1437" s="3">
        <f>IFERROR(VLOOKUP($A1437,'indicadores propios'!$A$4:$I$2026,'indicadores propios'!E$2,FALSE),0)</f>
        <v>0</v>
      </c>
      <c r="E1437" s="3">
        <f>IFERROR(VLOOKUP($A1437,'indicadores propios'!$A$4:$I$2026,'indicadores propios'!F$2,FALSE),0)</f>
        <v>0</v>
      </c>
      <c r="F1437" s="3">
        <f>IFERROR(VLOOKUP($A1437,'indicadores propios'!$A$4:$I$2026,'indicadores propios'!G$2,FALSE),0)</f>
        <v>0</v>
      </c>
      <c r="G1437" s="3">
        <f>IFERROR(VLOOKUP($A1437,'indicadores propios'!$A$4:$I$2026,'indicadores propios'!H$2,FALSE),0)</f>
        <v>0</v>
      </c>
      <c r="H1437" s="3">
        <f>IFERROR(VLOOKUP($A1437,'indicadores propios'!$A$4:$I$2026,'indicadores propios'!I$2,FALSE),0)</f>
        <v>0</v>
      </c>
    </row>
    <row r="1438" spans="1:8" x14ac:dyDescent="0.3">
      <c r="A1438" s="5">
        <v>423000</v>
      </c>
      <c r="B1438" s="4" t="s">
        <v>688</v>
      </c>
      <c r="C1438" s="3">
        <f>IFERROR(VLOOKUP($A1438,'indicadores propios'!$A$4:$I$2026,'indicadores propios'!D$2,FALSE),0)</f>
        <v>174115325.80000001</v>
      </c>
      <c r="D1438" s="3">
        <f>IFERROR(VLOOKUP($A1438,'indicadores propios'!$A$4:$I$2026,'indicadores propios'!E$2,FALSE),0)</f>
        <v>135790587.94999999</v>
      </c>
      <c r="E1438" s="3">
        <f>IFERROR(VLOOKUP($A1438,'indicadores propios'!$A$4:$I$2026,'indicadores propios'!F$2,FALSE),0)</f>
        <v>178472844.11000001</v>
      </c>
      <c r="F1438" s="3">
        <f>IFERROR(VLOOKUP($A1438,'indicadores propios'!$A$4:$I$2026,'indicadores propios'!G$2,FALSE),0)</f>
        <v>85328237.219999999</v>
      </c>
      <c r="G1438" s="3">
        <f>IFERROR(VLOOKUP($A1438,'indicadores propios'!$A$4:$I$2026,'indicadores propios'!H$2,FALSE),0)</f>
        <v>99909729</v>
      </c>
      <c r="H1438" s="3">
        <f>IFERROR(VLOOKUP($A1438,'indicadores propios'!$A$4:$I$2026,'indicadores propios'!I$2,FALSE),0)</f>
        <v>15488992</v>
      </c>
    </row>
    <row r="1439" spans="1:8" x14ac:dyDescent="0.3">
      <c r="A1439" s="5">
        <v>423005</v>
      </c>
      <c r="B1439" s="4" t="s">
        <v>687</v>
      </c>
      <c r="C1439" s="3">
        <f>IFERROR(VLOOKUP($A1439,'indicadores propios'!$A$4:$I$2026,'indicadores propios'!D$2,FALSE),0)</f>
        <v>8183582</v>
      </c>
      <c r="D1439" s="3">
        <f>IFERROR(VLOOKUP($A1439,'indicadores propios'!$A$4:$I$2026,'indicadores propios'!E$2,FALSE),0)</f>
        <v>4341023</v>
      </c>
      <c r="E1439" s="3">
        <f>IFERROR(VLOOKUP($A1439,'indicadores propios'!$A$4:$I$2026,'indicadores propios'!F$2,FALSE),0)</f>
        <v>9707807</v>
      </c>
      <c r="F1439" s="3">
        <f>IFERROR(VLOOKUP($A1439,'indicadores propios'!$A$4:$I$2026,'indicadores propios'!G$2,FALSE),0)</f>
        <v>3270732</v>
      </c>
      <c r="G1439" s="3">
        <f>IFERROR(VLOOKUP($A1439,'indicadores propios'!$A$4:$I$2026,'indicadores propios'!H$2,FALSE),0)</f>
        <v>3549092</v>
      </c>
      <c r="H1439" s="3">
        <f>IFERROR(VLOOKUP($A1439,'indicadores propios'!$A$4:$I$2026,'indicadores propios'!I$2,FALSE),0)</f>
        <v>765491</v>
      </c>
    </row>
    <row r="1440" spans="1:8" x14ac:dyDescent="0.3">
      <c r="A1440" s="5">
        <v>423010</v>
      </c>
      <c r="B1440" s="4" t="s">
        <v>686</v>
      </c>
      <c r="C1440" s="3">
        <f>IFERROR(VLOOKUP($A1440,'indicadores propios'!$A$4:$I$2026,'indicadores propios'!D$2,FALSE),0)</f>
        <v>157418076.80000001</v>
      </c>
      <c r="D1440" s="3">
        <f>IFERROR(VLOOKUP($A1440,'indicadores propios'!$A$4:$I$2026,'indicadores propios'!E$2,FALSE),0)</f>
        <v>124150618.95</v>
      </c>
      <c r="E1440" s="3">
        <f>IFERROR(VLOOKUP($A1440,'indicadores propios'!$A$4:$I$2026,'indicadores propios'!F$2,FALSE),0)</f>
        <v>168609202.11000001</v>
      </c>
      <c r="F1440" s="3">
        <f>IFERROR(VLOOKUP($A1440,'indicadores propios'!$A$4:$I$2026,'indicadores propios'!G$2,FALSE),0)</f>
        <v>81532679</v>
      </c>
      <c r="G1440" s="3">
        <f>IFERROR(VLOOKUP($A1440,'indicadores propios'!$A$4:$I$2026,'indicadores propios'!H$2,FALSE),0)</f>
        <v>95648305</v>
      </c>
      <c r="H1440" s="3">
        <f>IFERROR(VLOOKUP($A1440,'indicadores propios'!$A$4:$I$2026,'indicadores propios'!I$2,FALSE),0)</f>
        <v>14661031</v>
      </c>
    </row>
    <row r="1441" spans="1:8" x14ac:dyDescent="0.3">
      <c r="A1441" s="5">
        <v>423095</v>
      </c>
      <c r="B1441" s="4" t="s">
        <v>213</v>
      </c>
      <c r="C1441" s="3">
        <f>IFERROR(VLOOKUP($A1441,'indicadores propios'!$A$4:$I$2026,'indicadores propios'!D$2,FALSE),0)</f>
        <v>8513667</v>
      </c>
      <c r="D1441" s="3">
        <f>IFERROR(VLOOKUP($A1441,'indicadores propios'!$A$4:$I$2026,'indicadores propios'!E$2,FALSE),0)</f>
        <v>7298946</v>
      </c>
      <c r="E1441" s="3">
        <f>IFERROR(VLOOKUP($A1441,'indicadores propios'!$A$4:$I$2026,'indicadores propios'!F$2,FALSE),0)</f>
        <v>155835</v>
      </c>
      <c r="F1441" s="3">
        <f>IFERROR(VLOOKUP($A1441,'indicadores propios'!$A$4:$I$2026,'indicadores propios'!G$2,FALSE),0)</f>
        <v>524826.22</v>
      </c>
      <c r="G1441" s="3">
        <f>IFERROR(VLOOKUP($A1441,'indicadores propios'!$A$4:$I$2026,'indicadores propios'!H$2,FALSE),0)</f>
        <v>712332</v>
      </c>
      <c r="H1441" s="3">
        <f>IFERROR(VLOOKUP($A1441,'indicadores propios'!$A$4:$I$2026,'indicadores propios'!I$2,FALSE),0)</f>
        <v>62470</v>
      </c>
    </row>
    <row r="1442" spans="1:8" x14ac:dyDescent="0.3">
      <c r="A1442" s="5">
        <v>423500</v>
      </c>
      <c r="B1442" s="4" t="s">
        <v>685</v>
      </c>
      <c r="C1442" s="3">
        <f>IFERROR(VLOOKUP($A1442,'indicadores propios'!$A$4:$I$2026,'indicadores propios'!D$2,FALSE),0)</f>
        <v>0</v>
      </c>
      <c r="D1442" s="3">
        <f>IFERROR(VLOOKUP($A1442,'indicadores propios'!$A$4:$I$2026,'indicadores propios'!E$2,FALSE),0)</f>
        <v>0</v>
      </c>
      <c r="E1442" s="3">
        <f>IFERROR(VLOOKUP($A1442,'indicadores propios'!$A$4:$I$2026,'indicadores propios'!F$2,FALSE),0)</f>
        <v>0</v>
      </c>
      <c r="F1442" s="3">
        <f>IFERROR(VLOOKUP($A1442,'indicadores propios'!$A$4:$I$2026,'indicadores propios'!G$2,FALSE),0)</f>
        <v>0</v>
      </c>
      <c r="G1442" s="3">
        <f>IFERROR(VLOOKUP($A1442,'indicadores propios'!$A$4:$I$2026,'indicadores propios'!H$2,FALSE),0)</f>
        <v>0</v>
      </c>
      <c r="H1442" s="3">
        <f>IFERROR(VLOOKUP($A1442,'indicadores propios'!$A$4:$I$2026,'indicadores propios'!I$2,FALSE),0)</f>
        <v>0</v>
      </c>
    </row>
    <row r="1443" spans="1:8" x14ac:dyDescent="0.3">
      <c r="A1443" s="5">
        <v>423505</v>
      </c>
      <c r="B1443" s="4" t="s">
        <v>512</v>
      </c>
      <c r="C1443" s="3">
        <f>IFERROR(VLOOKUP($A1443,'indicadores propios'!$A$4:$I$2026,'indicadores propios'!D$2,FALSE),0)</f>
        <v>0</v>
      </c>
      <c r="D1443" s="3">
        <f>IFERROR(VLOOKUP($A1443,'indicadores propios'!$A$4:$I$2026,'indicadores propios'!E$2,FALSE),0)</f>
        <v>0</v>
      </c>
      <c r="E1443" s="3">
        <f>IFERROR(VLOOKUP($A1443,'indicadores propios'!$A$4:$I$2026,'indicadores propios'!F$2,FALSE),0)</f>
        <v>0</v>
      </c>
      <c r="F1443" s="3">
        <f>IFERROR(VLOOKUP($A1443,'indicadores propios'!$A$4:$I$2026,'indicadores propios'!G$2,FALSE),0)</f>
        <v>0</v>
      </c>
      <c r="G1443" s="3">
        <f>IFERROR(VLOOKUP($A1443,'indicadores propios'!$A$4:$I$2026,'indicadores propios'!H$2,FALSE),0)</f>
        <v>0</v>
      </c>
      <c r="H1443" s="3">
        <f>IFERROR(VLOOKUP($A1443,'indicadores propios'!$A$4:$I$2026,'indicadores propios'!I$2,FALSE),0)</f>
        <v>0</v>
      </c>
    </row>
    <row r="1444" spans="1:8" x14ac:dyDescent="0.3">
      <c r="A1444" s="5">
        <v>423510</v>
      </c>
      <c r="B1444" s="4" t="s">
        <v>511</v>
      </c>
      <c r="C1444" s="3">
        <f>IFERROR(VLOOKUP($A1444,'indicadores propios'!$A$4:$I$2026,'indicadores propios'!D$2,FALSE),0)</f>
        <v>0</v>
      </c>
      <c r="D1444" s="3">
        <f>IFERROR(VLOOKUP($A1444,'indicadores propios'!$A$4:$I$2026,'indicadores propios'!E$2,FALSE),0)</f>
        <v>0</v>
      </c>
      <c r="E1444" s="3">
        <f>IFERROR(VLOOKUP($A1444,'indicadores propios'!$A$4:$I$2026,'indicadores propios'!F$2,FALSE),0)</f>
        <v>0</v>
      </c>
      <c r="F1444" s="3">
        <f>IFERROR(VLOOKUP($A1444,'indicadores propios'!$A$4:$I$2026,'indicadores propios'!G$2,FALSE),0)</f>
        <v>0</v>
      </c>
      <c r="G1444" s="3">
        <f>IFERROR(VLOOKUP($A1444,'indicadores propios'!$A$4:$I$2026,'indicadores propios'!H$2,FALSE),0)</f>
        <v>0</v>
      </c>
      <c r="H1444" s="3">
        <f>IFERROR(VLOOKUP($A1444,'indicadores propios'!$A$4:$I$2026,'indicadores propios'!I$2,FALSE),0)</f>
        <v>0</v>
      </c>
    </row>
    <row r="1445" spans="1:8" x14ac:dyDescent="0.3">
      <c r="A1445" s="5">
        <v>423515</v>
      </c>
      <c r="B1445" s="4" t="s">
        <v>510</v>
      </c>
      <c r="C1445" s="3">
        <f>IFERROR(VLOOKUP($A1445,'indicadores propios'!$A$4:$I$2026,'indicadores propios'!D$2,FALSE),0)</f>
        <v>0</v>
      </c>
      <c r="D1445" s="3">
        <f>IFERROR(VLOOKUP($A1445,'indicadores propios'!$A$4:$I$2026,'indicadores propios'!E$2,FALSE),0)</f>
        <v>0</v>
      </c>
      <c r="E1445" s="3">
        <f>IFERROR(VLOOKUP($A1445,'indicadores propios'!$A$4:$I$2026,'indicadores propios'!F$2,FALSE),0)</f>
        <v>0</v>
      </c>
      <c r="F1445" s="3">
        <f>IFERROR(VLOOKUP($A1445,'indicadores propios'!$A$4:$I$2026,'indicadores propios'!G$2,FALSE),0)</f>
        <v>0</v>
      </c>
      <c r="G1445" s="3">
        <f>IFERROR(VLOOKUP($A1445,'indicadores propios'!$A$4:$I$2026,'indicadores propios'!H$2,FALSE),0)</f>
        <v>0</v>
      </c>
      <c r="H1445" s="3">
        <f>IFERROR(VLOOKUP($A1445,'indicadores propios'!$A$4:$I$2026,'indicadores propios'!I$2,FALSE),0)</f>
        <v>0</v>
      </c>
    </row>
    <row r="1446" spans="1:8" x14ac:dyDescent="0.3">
      <c r="A1446" s="5">
        <v>423520</v>
      </c>
      <c r="B1446" s="4" t="s">
        <v>684</v>
      </c>
      <c r="C1446" s="3">
        <f>IFERROR(VLOOKUP($A1446,'indicadores propios'!$A$4:$I$2026,'indicadores propios'!D$2,FALSE),0)</f>
        <v>0</v>
      </c>
      <c r="D1446" s="3">
        <f>IFERROR(VLOOKUP($A1446,'indicadores propios'!$A$4:$I$2026,'indicadores propios'!E$2,FALSE),0)</f>
        <v>0</v>
      </c>
      <c r="E1446" s="3">
        <f>IFERROR(VLOOKUP($A1446,'indicadores propios'!$A$4:$I$2026,'indicadores propios'!F$2,FALSE),0)</f>
        <v>0</v>
      </c>
      <c r="F1446" s="3">
        <f>IFERROR(VLOOKUP($A1446,'indicadores propios'!$A$4:$I$2026,'indicadores propios'!G$2,FALSE),0)</f>
        <v>0</v>
      </c>
      <c r="G1446" s="3">
        <f>IFERROR(VLOOKUP($A1446,'indicadores propios'!$A$4:$I$2026,'indicadores propios'!H$2,FALSE),0)</f>
        <v>0</v>
      </c>
      <c r="H1446" s="3">
        <f>IFERROR(VLOOKUP($A1446,'indicadores propios'!$A$4:$I$2026,'indicadores propios'!I$2,FALSE),0)</f>
        <v>0</v>
      </c>
    </row>
    <row r="1447" spans="1:8" x14ac:dyDescent="0.3">
      <c r="A1447" s="5">
        <v>423600</v>
      </c>
      <c r="B1447" s="4" t="s">
        <v>683</v>
      </c>
      <c r="C1447" s="3">
        <f>IFERROR(VLOOKUP($A1447,'indicadores propios'!$A$4:$I$2026,'indicadores propios'!D$2,FALSE),0)</f>
        <v>0</v>
      </c>
      <c r="D1447" s="3">
        <f>IFERROR(VLOOKUP($A1447,'indicadores propios'!$A$4:$I$2026,'indicadores propios'!E$2,FALSE),0)</f>
        <v>0</v>
      </c>
      <c r="E1447" s="3">
        <f>IFERROR(VLOOKUP($A1447,'indicadores propios'!$A$4:$I$2026,'indicadores propios'!F$2,FALSE),0)</f>
        <v>0</v>
      </c>
      <c r="F1447" s="3">
        <f>IFERROR(VLOOKUP($A1447,'indicadores propios'!$A$4:$I$2026,'indicadores propios'!G$2,FALSE),0)</f>
        <v>0</v>
      </c>
      <c r="G1447" s="3">
        <f>IFERROR(VLOOKUP($A1447,'indicadores propios'!$A$4:$I$2026,'indicadores propios'!H$2,FALSE),0)</f>
        <v>0</v>
      </c>
      <c r="H1447" s="3">
        <f>IFERROR(VLOOKUP($A1447,'indicadores propios'!$A$4:$I$2026,'indicadores propios'!I$2,FALSE),0)</f>
        <v>0</v>
      </c>
    </row>
    <row r="1448" spans="1:8" x14ac:dyDescent="0.3">
      <c r="A1448" s="5">
        <v>423605</v>
      </c>
      <c r="B1448" s="4" t="s">
        <v>508</v>
      </c>
      <c r="C1448" s="3">
        <f>IFERROR(VLOOKUP($A1448,'indicadores propios'!$A$4:$I$2026,'indicadores propios'!D$2,FALSE),0)</f>
        <v>0</v>
      </c>
      <c r="D1448" s="3">
        <f>IFERROR(VLOOKUP($A1448,'indicadores propios'!$A$4:$I$2026,'indicadores propios'!E$2,FALSE),0)</f>
        <v>0</v>
      </c>
      <c r="E1448" s="3">
        <f>IFERROR(VLOOKUP($A1448,'indicadores propios'!$A$4:$I$2026,'indicadores propios'!F$2,FALSE),0)</f>
        <v>0</v>
      </c>
      <c r="F1448" s="3">
        <f>IFERROR(VLOOKUP($A1448,'indicadores propios'!$A$4:$I$2026,'indicadores propios'!G$2,FALSE),0)</f>
        <v>0</v>
      </c>
      <c r="G1448" s="3">
        <f>IFERROR(VLOOKUP($A1448,'indicadores propios'!$A$4:$I$2026,'indicadores propios'!H$2,FALSE),0)</f>
        <v>0</v>
      </c>
      <c r="H1448" s="3">
        <f>IFERROR(VLOOKUP($A1448,'indicadores propios'!$A$4:$I$2026,'indicadores propios'!I$2,FALSE),0)</f>
        <v>0</v>
      </c>
    </row>
    <row r="1449" spans="1:8" x14ac:dyDescent="0.3">
      <c r="A1449" s="5">
        <v>423610</v>
      </c>
      <c r="B1449" s="4" t="s">
        <v>507</v>
      </c>
      <c r="C1449" s="3">
        <f>IFERROR(VLOOKUP($A1449,'indicadores propios'!$A$4:$I$2026,'indicadores propios'!D$2,FALSE),0)</f>
        <v>0</v>
      </c>
      <c r="D1449" s="3">
        <f>IFERROR(VLOOKUP($A1449,'indicadores propios'!$A$4:$I$2026,'indicadores propios'!E$2,FALSE),0)</f>
        <v>0</v>
      </c>
      <c r="E1449" s="3">
        <f>IFERROR(VLOOKUP($A1449,'indicadores propios'!$A$4:$I$2026,'indicadores propios'!F$2,FALSE),0)</f>
        <v>0</v>
      </c>
      <c r="F1449" s="3">
        <f>IFERROR(VLOOKUP($A1449,'indicadores propios'!$A$4:$I$2026,'indicadores propios'!G$2,FALSE),0)</f>
        <v>0</v>
      </c>
      <c r="G1449" s="3">
        <f>IFERROR(VLOOKUP($A1449,'indicadores propios'!$A$4:$I$2026,'indicadores propios'!H$2,FALSE),0)</f>
        <v>0</v>
      </c>
      <c r="H1449" s="3">
        <f>IFERROR(VLOOKUP($A1449,'indicadores propios'!$A$4:$I$2026,'indicadores propios'!I$2,FALSE),0)</f>
        <v>0</v>
      </c>
    </row>
    <row r="1450" spans="1:8" x14ac:dyDescent="0.3">
      <c r="A1450" s="5">
        <v>423615</v>
      </c>
      <c r="B1450" s="4" t="s">
        <v>506</v>
      </c>
      <c r="C1450" s="3">
        <f>IFERROR(VLOOKUP($A1450,'indicadores propios'!$A$4:$I$2026,'indicadores propios'!D$2,FALSE),0)</f>
        <v>0</v>
      </c>
      <c r="D1450" s="3">
        <f>IFERROR(VLOOKUP($A1450,'indicadores propios'!$A$4:$I$2026,'indicadores propios'!E$2,FALSE),0)</f>
        <v>0</v>
      </c>
      <c r="E1450" s="3">
        <f>IFERROR(VLOOKUP($A1450,'indicadores propios'!$A$4:$I$2026,'indicadores propios'!F$2,FALSE),0)</f>
        <v>0</v>
      </c>
      <c r="F1450" s="3">
        <f>IFERROR(VLOOKUP($A1450,'indicadores propios'!$A$4:$I$2026,'indicadores propios'!G$2,FALSE),0)</f>
        <v>0</v>
      </c>
      <c r="G1450" s="3">
        <f>IFERROR(VLOOKUP($A1450,'indicadores propios'!$A$4:$I$2026,'indicadores propios'!H$2,FALSE),0)</f>
        <v>0</v>
      </c>
      <c r="H1450" s="3">
        <f>IFERROR(VLOOKUP($A1450,'indicadores propios'!$A$4:$I$2026,'indicadores propios'!I$2,FALSE),0)</f>
        <v>0</v>
      </c>
    </row>
    <row r="1451" spans="1:8" x14ac:dyDescent="0.3">
      <c r="A1451" s="5">
        <v>423620</v>
      </c>
      <c r="B1451" s="4" t="s">
        <v>682</v>
      </c>
      <c r="C1451" s="3">
        <f>IFERROR(VLOOKUP($A1451,'indicadores propios'!$A$4:$I$2026,'indicadores propios'!D$2,FALSE),0)</f>
        <v>0</v>
      </c>
      <c r="D1451" s="3">
        <f>IFERROR(VLOOKUP($A1451,'indicadores propios'!$A$4:$I$2026,'indicadores propios'!E$2,FALSE),0)</f>
        <v>0</v>
      </c>
      <c r="E1451" s="3">
        <f>IFERROR(VLOOKUP($A1451,'indicadores propios'!$A$4:$I$2026,'indicadores propios'!F$2,FALSE),0)</f>
        <v>0</v>
      </c>
      <c r="F1451" s="3">
        <f>IFERROR(VLOOKUP($A1451,'indicadores propios'!$A$4:$I$2026,'indicadores propios'!G$2,FALSE),0)</f>
        <v>0</v>
      </c>
      <c r="G1451" s="3">
        <f>IFERROR(VLOOKUP($A1451,'indicadores propios'!$A$4:$I$2026,'indicadores propios'!H$2,FALSE),0)</f>
        <v>0</v>
      </c>
      <c r="H1451" s="3">
        <f>IFERROR(VLOOKUP($A1451,'indicadores propios'!$A$4:$I$2026,'indicadores propios'!I$2,FALSE),0)</f>
        <v>0</v>
      </c>
    </row>
    <row r="1452" spans="1:8" x14ac:dyDescent="0.3">
      <c r="A1452" s="5">
        <v>424000</v>
      </c>
      <c r="B1452" s="4" t="s">
        <v>681</v>
      </c>
      <c r="C1452" s="3">
        <f>IFERROR(VLOOKUP($A1452,'indicadores propios'!$A$4:$I$2026,'indicadores propios'!D$2,FALSE),0)</f>
        <v>1695455.63</v>
      </c>
      <c r="D1452" s="3">
        <f>IFERROR(VLOOKUP($A1452,'indicadores propios'!$A$4:$I$2026,'indicadores propios'!E$2,FALSE),0)</f>
        <v>3864062.24</v>
      </c>
      <c r="E1452" s="3">
        <f>IFERROR(VLOOKUP($A1452,'indicadores propios'!$A$4:$I$2026,'indicadores propios'!F$2,FALSE),0)</f>
        <v>333380.55</v>
      </c>
      <c r="F1452" s="3">
        <f>IFERROR(VLOOKUP($A1452,'indicadores propios'!$A$4:$I$2026,'indicadores propios'!G$2,FALSE),0)</f>
        <v>236090.81</v>
      </c>
      <c r="G1452" s="3">
        <f>IFERROR(VLOOKUP($A1452,'indicadores propios'!$A$4:$I$2026,'indicadores propios'!H$2,FALSE),0)</f>
        <v>1917633</v>
      </c>
      <c r="H1452" s="3">
        <f>IFERROR(VLOOKUP($A1452,'indicadores propios'!$A$4:$I$2026,'indicadores propios'!I$2,FALSE),0)</f>
        <v>1964.24</v>
      </c>
    </row>
    <row r="1453" spans="1:8" x14ac:dyDescent="0.3">
      <c r="A1453" s="5">
        <v>424005</v>
      </c>
      <c r="B1453" s="4" t="s">
        <v>680</v>
      </c>
      <c r="C1453" s="3">
        <f>IFERROR(VLOOKUP($A1453,'indicadores propios'!$A$4:$I$2026,'indicadores propios'!D$2,FALSE),0)</f>
        <v>0</v>
      </c>
      <c r="D1453" s="3">
        <f>IFERROR(VLOOKUP($A1453,'indicadores propios'!$A$4:$I$2026,'indicadores propios'!E$2,FALSE),0)</f>
        <v>0</v>
      </c>
      <c r="E1453" s="3">
        <f>IFERROR(VLOOKUP($A1453,'indicadores propios'!$A$4:$I$2026,'indicadores propios'!F$2,FALSE),0)</f>
        <v>0</v>
      </c>
      <c r="F1453" s="3">
        <f>IFERROR(VLOOKUP($A1453,'indicadores propios'!$A$4:$I$2026,'indicadores propios'!G$2,FALSE),0)</f>
        <v>0</v>
      </c>
      <c r="G1453" s="3">
        <f>IFERROR(VLOOKUP($A1453,'indicadores propios'!$A$4:$I$2026,'indicadores propios'!H$2,FALSE),0)</f>
        <v>0</v>
      </c>
      <c r="H1453" s="3">
        <f>IFERROR(VLOOKUP($A1453,'indicadores propios'!$A$4:$I$2026,'indicadores propios'!I$2,FALSE),0)</f>
        <v>0</v>
      </c>
    </row>
    <row r="1454" spans="1:8" x14ac:dyDescent="0.3">
      <c r="A1454" s="5">
        <v>424010</v>
      </c>
      <c r="B1454" s="4" t="s">
        <v>679</v>
      </c>
      <c r="C1454" s="3">
        <f>IFERROR(VLOOKUP($A1454,'indicadores propios'!$A$4:$I$2026,'indicadores propios'!D$2,FALSE),0)</f>
        <v>0</v>
      </c>
      <c r="D1454" s="3">
        <f>IFERROR(VLOOKUP($A1454,'indicadores propios'!$A$4:$I$2026,'indicadores propios'!E$2,FALSE),0)</f>
        <v>0</v>
      </c>
      <c r="E1454" s="3">
        <f>IFERROR(VLOOKUP($A1454,'indicadores propios'!$A$4:$I$2026,'indicadores propios'!F$2,FALSE),0)</f>
        <v>0</v>
      </c>
      <c r="F1454" s="3">
        <f>IFERROR(VLOOKUP($A1454,'indicadores propios'!$A$4:$I$2026,'indicadores propios'!G$2,FALSE),0)</f>
        <v>0</v>
      </c>
      <c r="G1454" s="3">
        <f>IFERROR(VLOOKUP($A1454,'indicadores propios'!$A$4:$I$2026,'indicadores propios'!H$2,FALSE),0)</f>
        <v>0</v>
      </c>
      <c r="H1454" s="3">
        <f>IFERROR(VLOOKUP($A1454,'indicadores propios'!$A$4:$I$2026,'indicadores propios'!I$2,FALSE),0)</f>
        <v>0</v>
      </c>
    </row>
    <row r="1455" spans="1:8" x14ac:dyDescent="0.3">
      <c r="A1455" s="5">
        <v>424015</v>
      </c>
      <c r="B1455" s="4" t="s">
        <v>678</v>
      </c>
      <c r="C1455" s="3">
        <f>IFERROR(VLOOKUP($A1455,'indicadores propios'!$A$4:$I$2026,'indicadores propios'!D$2,FALSE),0)</f>
        <v>0</v>
      </c>
      <c r="D1455" s="3">
        <f>IFERROR(VLOOKUP($A1455,'indicadores propios'!$A$4:$I$2026,'indicadores propios'!E$2,FALSE),0)</f>
        <v>0</v>
      </c>
      <c r="E1455" s="3">
        <f>IFERROR(VLOOKUP($A1455,'indicadores propios'!$A$4:$I$2026,'indicadores propios'!F$2,FALSE),0)</f>
        <v>0</v>
      </c>
      <c r="F1455" s="3">
        <f>IFERROR(VLOOKUP($A1455,'indicadores propios'!$A$4:$I$2026,'indicadores propios'!G$2,FALSE),0)</f>
        <v>0</v>
      </c>
      <c r="G1455" s="3">
        <f>IFERROR(VLOOKUP($A1455,'indicadores propios'!$A$4:$I$2026,'indicadores propios'!H$2,FALSE),0)</f>
        <v>0</v>
      </c>
      <c r="H1455" s="3">
        <f>IFERROR(VLOOKUP($A1455,'indicadores propios'!$A$4:$I$2026,'indicadores propios'!I$2,FALSE),0)</f>
        <v>0</v>
      </c>
    </row>
    <row r="1456" spans="1:8" x14ac:dyDescent="0.3">
      <c r="A1456" s="5">
        <v>424020</v>
      </c>
      <c r="B1456" s="4" t="s">
        <v>677</v>
      </c>
      <c r="C1456" s="3">
        <f>IFERROR(VLOOKUP($A1456,'indicadores propios'!$A$4:$I$2026,'indicadores propios'!D$2,FALSE),0)</f>
        <v>0</v>
      </c>
      <c r="D1456" s="3">
        <f>IFERROR(VLOOKUP($A1456,'indicadores propios'!$A$4:$I$2026,'indicadores propios'!E$2,FALSE),0)</f>
        <v>0</v>
      </c>
      <c r="E1456" s="3">
        <f>IFERROR(VLOOKUP($A1456,'indicadores propios'!$A$4:$I$2026,'indicadores propios'!F$2,FALSE),0)</f>
        <v>225505</v>
      </c>
      <c r="F1456" s="3">
        <f>IFERROR(VLOOKUP($A1456,'indicadores propios'!$A$4:$I$2026,'indicadores propios'!G$2,FALSE),0)</f>
        <v>208380</v>
      </c>
      <c r="G1456" s="3">
        <f>IFERROR(VLOOKUP($A1456,'indicadores propios'!$A$4:$I$2026,'indicadores propios'!H$2,FALSE),0)</f>
        <v>1896342</v>
      </c>
      <c r="H1456" s="3">
        <f>IFERROR(VLOOKUP($A1456,'indicadores propios'!$A$4:$I$2026,'indicadores propios'!I$2,FALSE),0)</f>
        <v>0</v>
      </c>
    </row>
    <row r="1457" spans="1:8" x14ac:dyDescent="0.3">
      <c r="A1457" s="5">
        <v>424025</v>
      </c>
      <c r="B1457" s="4" t="s">
        <v>676</v>
      </c>
      <c r="C1457" s="3">
        <f>IFERROR(VLOOKUP($A1457,'indicadores propios'!$A$4:$I$2026,'indicadores propios'!D$2,FALSE),0)</f>
        <v>0</v>
      </c>
      <c r="D1457" s="3">
        <f>IFERROR(VLOOKUP($A1457,'indicadores propios'!$A$4:$I$2026,'indicadores propios'!E$2,FALSE),0)</f>
        <v>0</v>
      </c>
      <c r="E1457" s="3">
        <f>IFERROR(VLOOKUP($A1457,'indicadores propios'!$A$4:$I$2026,'indicadores propios'!F$2,FALSE),0)</f>
        <v>0</v>
      </c>
      <c r="F1457" s="3">
        <f>IFERROR(VLOOKUP($A1457,'indicadores propios'!$A$4:$I$2026,'indicadores propios'!G$2,FALSE),0)</f>
        <v>0</v>
      </c>
      <c r="G1457" s="3">
        <f>IFERROR(VLOOKUP($A1457,'indicadores propios'!$A$4:$I$2026,'indicadores propios'!H$2,FALSE),0)</f>
        <v>0</v>
      </c>
      <c r="H1457" s="3">
        <f>IFERROR(VLOOKUP($A1457,'indicadores propios'!$A$4:$I$2026,'indicadores propios'!I$2,FALSE),0)</f>
        <v>0</v>
      </c>
    </row>
    <row r="1458" spans="1:8" x14ac:dyDescent="0.3">
      <c r="A1458" s="5">
        <v>424030</v>
      </c>
      <c r="B1458" s="4" t="s">
        <v>675</v>
      </c>
      <c r="C1458" s="3">
        <f>IFERROR(VLOOKUP($A1458,'indicadores propios'!$A$4:$I$2026,'indicadores propios'!D$2,FALSE),0)</f>
        <v>0</v>
      </c>
      <c r="D1458" s="3">
        <f>IFERROR(VLOOKUP($A1458,'indicadores propios'!$A$4:$I$2026,'indicadores propios'!E$2,FALSE),0)</f>
        <v>0</v>
      </c>
      <c r="E1458" s="3">
        <f>IFERROR(VLOOKUP($A1458,'indicadores propios'!$A$4:$I$2026,'indicadores propios'!F$2,FALSE),0)</f>
        <v>0</v>
      </c>
      <c r="F1458" s="3">
        <f>IFERROR(VLOOKUP($A1458,'indicadores propios'!$A$4:$I$2026,'indicadores propios'!G$2,FALSE),0)</f>
        <v>0</v>
      </c>
      <c r="G1458" s="3">
        <f>IFERROR(VLOOKUP($A1458,'indicadores propios'!$A$4:$I$2026,'indicadores propios'!H$2,FALSE),0)</f>
        <v>0</v>
      </c>
      <c r="H1458" s="3">
        <f>IFERROR(VLOOKUP($A1458,'indicadores propios'!$A$4:$I$2026,'indicadores propios'!I$2,FALSE),0)</f>
        <v>0</v>
      </c>
    </row>
    <row r="1459" spans="1:8" x14ac:dyDescent="0.3">
      <c r="A1459" s="5">
        <v>424035</v>
      </c>
      <c r="B1459" s="4" t="s">
        <v>674</v>
      </c>
      <c r="C1459" s="3">
        <f>IFERROR(VLOOKUP($A1459,'indicadores propios'!$A$4:$I$2026,'indicadores propios'!D$2,FALSE),0)</f>
        <v>0</v>
      </c>
      <c r="D1459" s="3">
        <f>IFERROR(VLOOKUP($A1459,'indicadores propios'!$A$4:$I$2026,'indicadores propios'!E$2,FALSE),0)</f>
        <v>0</v>
      </c>
      <c r="E1459" s="3">
        <f>IFERROR(VLOOKUP($A1459,'indicadores propios'!$A$4:$I$2026,'indicadores propios'!F$2,FALSE),0)</f>
        <v>0</v>
      </c>
      <c r="F1459" s="3">
        <f>IFERROR(VLOOKUP($A1459,'indicadores propios'!$A$4:$I$2026,'indicadores propios'!G$2,FALSE),0)</f>
        <v>0</v>
      </c>
      <c r="G1459" s="3">
        <f>IFERROR(VLOOKUP($A1459,'indicadores propios'!$A$4:$I$2026,'indicadores propios'!H$2,FALSE),0)</f>
        <v>0</v>
      </c>
      <c r="H1459" s="3">
        <f>IFERROR(VLOOKUP($A1459,'indicadores propios'!$A$4:$I$2026,'indicadores propios'!I$2,FALSE),0)</f>
        <v>0</v>
      </c>
    </row>
    <row r="1460" spans="1:8" x14ac:dyDescent="0.3">
      <c r="A1460" s="5">
        <v>424040</v>
      </c>
      <c r="B1460" s="4" t="s">
        <v>673</v>
      </c>
      <c r="C1460" s="3">
        <f>IFERROR(VLOOKUP($A1460,'indicadores propios'!$A$4:$I$2026,'indicadores propios'!D$2,FALSE),0)</f>
        <v>0</v>
      </c>
      <c r="D1460" s="3">
        <f>IFERROR(VLOOKUP($A1460,'indicadores propios'!$A$4:$I$2026,'indicadores propios'!E$2,FALSE),0)</f>
        <v>0</v>
      </c>
      <c r="E1460" s="3">
        <f>IFERROR(VLOOKUP($A1460,'indicadores propios'!$A$4:$I$2026,'indicadores propios'!F$2,FALSE),0)</f>
        <v>0</v>
      </c>
      <c r="F1460" s="3">
        <f>IFERROR(VLOOKUP($A1460,'indicadores propios'!$A$4:$I$2026,'indicadores propios'!G$2,FALSE),0)</f>
        <v>0</v>
      </c>
      <c r="G1460" s="3">
        <f>IFERROR(VLOOKUP($A1460,'indicadores propios'!$A$4:$I$2026,'indicadores propios'!H$2,FALSE),0)</f>
        <v>0</v>
      </c>
      <c r="H1460" s="3">
        <f>IFERROR(VLOOKUP($A1460,'indicadores propios'!$A$4:$I$2026,'indicadores propios'!I$2,FALSE),0)</f>
        <v>0</v>
      </c>
    </row>
    <row r="1461" spans="1:8" x14ac:dyDescent="0.3">
      <c r="A1461" s="5">
        <v>424045</v>
      </c>
      <c r="B1461" s="4" t="s">
        <v>672</v>
      </c>
      <c r="C1461" s="3">
        <f>IFERROR(VLOOKUP($A1461,'indicadores propios'!$A$4:$I$2026,'indicadores propios'!D$2,FALSE),0)</f>
        <v>0</v>
      </c>
      <c r="D1461" s="3">
        <f>IFERROR(VLOOKUP($A1461,'indicadores propios'!$A$4:$I$2026,'indicadores propios'!E$2,FALSE),0)</f>
        <v>0</v>
      </c>
      <c r="E1461" s="3">
        <f>IFERROR(VLOOKUP($A1461,'indicadores propios'!$A$4:$I$2026,'indicadores propios'!F$2,FALSE),0)</f>
        <v>0</v>
      </c>
      <c r="F1461" s="3">
        <f>IFERROR(VLOOKUP($A1461,'indicadores propios'!$A$4:$I$2026,'indicadores propios'!G$2,FALSE),0)</f>
        <v>0</v>
      </c>
      <c r="G1461" s="3">
        <f>IFERROR(VLOOKUP($A1461,'indicadores propios'!$A$4:$I$2026,'indicadores propios'!H$2,FALSE),0)</f>
        <v>0</v>
      </c>
      <c r="H1461" s="3">
        <f>IFERROR(VLOOKUP($A1461,'indicadores propios'!$A$4:$I$2026,'indicadores propios'!I$2,FALSE),0)</f>
        <v>0</v>
      </c>
    </row>
    <row r="1462" spans="1:8" x14ac:dyDescent="0.3">
      <c r="A1462" s="5">
        <v>424050</v>
      </c>
      <c r="B1462" s="4" t="s">
        <v>671</v>
      </c>
      <c r="C1462" s="3">
        <f>IFERROR(VLOOKUP($A1462,'indicadores propios'!$A$4:$I$2026,'indicadores propios'!D$2,FALSE),0)</f>
        <v>0</v>
      </c>
      <c r="D1462" s="3">
        <f>IFERROR(VLOOKUP($A1462,'indicadores propios'!$A$4:$I$2026,'indicadores propios'!E$2,FALSE),0)</f>
        <v>0</v>
      </c>
      <c r="E1462" s="3">
        <f>IFERROR(VLOOKUP($A1462,'indicadores propios'!$A$4:$I$2026,'indicadores propios'!F$2,FALSE),0)</f>
        <v>0</v>
      </c>
      <c r="F1462" s="3">
        <f>IFERROR(VLOOKUP($A1462,'indicadores propios'!$A$4:$I$2026,'indicadores propios'!G$2,FALSE),0)</f>
        <v>0</v>
      </c>
      <c r="G1462" s="3">
        <f>IFERROR(VLOOKUP($A1462,'indicadores propios'!$A$4:$I$2026,'indicadores propios'!H$2,FALSE),0)</f>
        <v>0</v>
      </c>
      <c r="H1462" s="3">
        <f>IFERROR(VLOOKUP($A1462,'indicadores propios'!$A$4:$I$2026,'indicadores propios'!I$2,FALSE),0)</f>
        <v>0</v>
      </c>
    </row>
    <row r="1463" spans="1:8" x14ac:dyDescent="0.3">
      <c r="A1463" s="5">
        <v>424055</v>
      </c>
      <c r="B1463" s="4" t="s">
        <v>670</v>
      </c>
      <c r="C1463" s="3">
        <f>IFERROR(VLOOKUP($A1463,'indicadores propios'!$A$4:$I$2026,'indicadores propios'!D$2,FALSE),0)</f>
        <v>0</v>
      </c>
      <c r="D1463" s="3">
        <f>IFERROR(VLOOKUP($A1463,'indicadores propios'!$A$4:$I$2026,'indicadores propios'!E$2,FALSE),0)</f>
        <v>0</v>
      </c>
      <c r="E1463" s="3">
        <f>IFERROR(VLOOKUP($A1463,'indicadores propios'!$A$4:$I$2026,'indicadores propios'!F$2,FALSE),0)</f>
        <v>0</v>
      </c>
      <c r="F1463" s="3">
        <f>IFERROR(VLOOKUP($A1463,'indicadores propios'!$A$4:$I$2026,'indicadores propios'!G$2,FALSE),0)</f>
        <v>0</v>
      </c>
      <c r="G1463" s="3">
        <f>IFERROR(VLOOKUP($A1463,'indicadores propios'!$A$4:$I$2026,'indicadores propios'!H$2,FALSE),0)</f>
        <v>0</v>
      </c>
      <c r="H1463" s="3">
        <f>IFERROR(VLOOKUP($A1463,'indicadores propios'!$A$4:$I$2026,'indicadores propios'!I$2,FALSE),0)</f>
        <v>0</v>
      </c>
    </row>
    <row r="1464" spans="1:8" x14ac:dyDescent="0.3">
      <c r="A1464" s="5">
        <v>424060</v>
      </c>
      <c r="B1464" s="4" t="s">
        <v>669</v>
      </c>
      <c r="C1464" s="3">
        <f>IFERROR(VLOOKUP($A1464,'indicadores propios'!$A$4:$I$2026,'indicadores propios'!D$2,FALSE),0)</f>
        <v>0</v>
      </c>
      <c r="D1464" s="3">
        <f>IFERROR(VLOOKUP($A1464,'indicadores propios'!$A$4:$I$2026,'indicadores propios'!E$2,FALSE),0)</f>
        <v>0</v>
      </c>
      <c r="E1464" s="3">
        <f>IFERROR(VLOOKUP($A1464,'indicadores propios'!$A$4:$I$2026,'indicadores propios'!F$2,FALSE),0)</f>
        <v>0</v>
      </c>
      <c r="F1464" s="3">
        <f>IFERROR(VLOOKUP($A1464,'indicadores propios'!$A$4:$I$2026,'indicadores propios'!G$2,FALSE),0)</f>
        <v>0</v>
      </c>
      <c r="G1464" s="3">
        <f>IFERROR(VLOOKUP($A1464,'indicadores propios'!$A$4:$I$2026,'indicadores propios'!H$2,FALSE),0)</f>
        <v>0</v>
      </c>
      <c r="H1464" s="3">
        <f>IFERROR(VLOOKUP($A1464,'indicadores propios'!$A$4:$I$2026,'indicadores propios'!I$2,FALSE),0)</f>
        <v>0</v>
      </c>
    </row>
    <row r="1465" spans="1:8" x14ac:dyDescent="0.3">
      <c r="A1465" s="5">
        <v>424065</v>
      </c>
      <c r="B1465" s="4" t="s">
        <v>668</v>
      </c>
      <c r="C1465" s="3">
        <f>IFERROR(VLOOKUP($A1465,'indicadores propios'!$A$4:$I$2026,'indicadores propios'!D$2,FALSE),0)</f>
        <v>0</v>
      </c>
      <c r="D1465" s="3">
        <f>IFERROR(VLOOKUP($A1465,'indicadores propios'!$A$4:$I$2026,'indicadores propios'!E$2,FALSE),0)</f>
        <v>0</v>
      </c>
      <c r="E1465" s="3">
        <f>IFERROR(VLOOKUP($A1465,'indicadores propios'!$A$4:$I$2026,'indicadores propios'!F$2,FALSE),0)</f>
        <v>0</v>
      </c>
      <c r="F1465" s="3">
        <f>IFERROR(VLOOKUP($A1465,'indicadores propios'!$A$4:$I$2026,'indicadores propios'!G$2,FALSE),0)</f>
        <v>0</v>
      </c>
      <c r="G1465" s="3">
        <f>IFERROR(VLOOKUP($A1465,'indicadores propios'!$A$4:$I$2026,'indicadores propios'!H$2,FALSE),0)</f>
        <v>0</v>
      </c>
      <c r="H1465" s="3">
        <f>IFERROR(VLOOKUP($A1465,'indicadores propios'!$A$4:$I$2026,'indicadores propios'!I$2,FALSE),0)</f>
        <v>0</v>
      </c>
    </row>
    <row r="1466" spans="1:8" x14ac:dyDescent="0.3">
      <c r="A1466" s="5">
        <v>424070</v>
      </c>
      <c r="B1466" s="4" t="s">
        <v>667</v>
      </c>
      <c r="C1466" s="3">
        <f>IFERROR(VLOOKUP($A1466,'indicadores propios'!$A$4:$I$2026,'indicadores propios'!D$2,FALSE),0)</f>
        <v>0</v>
      </c>
      <c r="D1466" s="3">
        <f>IFERROR(VLOOKUP($A1466,'indicadores propios'!$A$4:$I$2026,'indicadores propios'!E$2,FALSE),0)</f>
        <v>0</v>
      </c>
      <c r="E1466" s="3">
        <f>IFERROR(VLOOKUP($A1466,'indicadores propios'!$A$4:$I$2026,'indicadores propios'!F$2,FALSE),0)</f>
        <v>0</v>
      </c>
      <c r="F1466" s="3">
        <f>IFERROR(VLOOKUP($A1466,'indicadores propios'!$A$4:$I$2026,'indicadores propios'!G$2,FALSE),0)</f>
        <v>0</v>
      </c>
      <c r="G1466" s="3">
        <f>IFERROR(VLOOKUP($A1466,'indicadores propios'!$A$4:$I$2026,'indicadores propios'!H$2,FALSE),0)</f>
        <v>0</v>
      </c>
      <c r="H1466" s="3">
        <f>IFERROR(VLOOKUP($A1466,'indicadores propios'!$A$4:$I$2026,'indicadores propios'!I$2,FALSE),0)</f>
        <v>0</v>
      </c>
    </row>
    <row r="1467" spans="1:8" x14ac:dyDescent="0.3">
      <c r="A1467" s="5">
        <v>424075</v>
      </c>
      <c r="B1467" s="4" t="s">
        <v>666</v>
      </c>
      <c r="C1467" s="3">
        <f>IFERROR(VLOOKUP($A1467,'indicadores propios'!$A$4:$I$2026,'indicadores propios'!D$2,FALSE),0)</f>
        <v>0</v>
      </c>
      <c r="D1467" s="3">
        <f>IFERROR(VLOOKUP($A1467,'indicadores propios'!$A$4:$I$2026,'indicadores propios'!E$2,FALSE),0)</f>
        <v>0</v>
      </c>
      <c r="E1467" s="3">
        <f>IFERROR(VLOOKUP($A1467,'indicadores propios'!$A$4:$I$2026,'indicadores propios'!F$2,FALSE),0)</f>
        <v>0</v>
      </c>
      <c r="F1467" s="3">
        <f>IFERROR(VLOOKUP($A1467,'indicadores propios'!$A$4:$I$2026,'indicadores propios'!G$2,FALSE),0)</f>
        <v>0</v>
      </c>
      <c r="G1467" s="3">
        <f>IFERROR(VLOOKUP($A1467,'indicadores propios'!$A$4:$I$2026,'indicadores propios'!H$2,FALSE),0)</f>
        <v>0</v>
      </c>
      <c r="H1467" s="3">
        <f>IFERROR(VLOOKUP($A1467,'indicadores propios'!$A$4:$I$2026,'indicadores propios'!I$2,FALSE),0)</f>
        <v>0</v>
      </c>
    </row>
    <row r="1468" spans="1:8" x14ac:dyDescent="0.3">
      <c r="A1468" s="5">
        <v>424080</v>
      </c>
      <c r="B1468" s="4" t="s">
        <v>665</v>
      </c>
      <c r="C1468" s="3">
        <f>IFERROR(VLOOKUP($A1468,'indicadores propios'!$A$4:$I$2026,'indicadores propios'!D$2,FALSE),0)</f>
        <v>0</v>
      </c>
      <c r="D1468" s="3">
        <f>IFERROR(VLOOKUP($A1468,'indicadores propios'!$A$4:$I$2026,'indicadores propios'!E$2,FALSE),0)</f>
        <v>0</v>
      </c>
      <c r="E1468" s="3">
        <f>IFERROR(VLOOKUP($A1468,'indicadores propios'!$A$4:$I$2026,'indicadores propios'!F$2,FALSE),0)</f>
        <v>0</v>
      </c>
      <c r="F1468" s="3">
        <f>IFERROR(VLOOKUP($A1468,'indicadores propios'!$A$4:$I$2026,'indicadores propios'!G$2,FALSE),0)</f>
        <v>0</v>
      </c>
      <c r="G1468" s="3">
        <f>IFERROR(VLOOKUP($A1468,'indicadores propios'!$A$4:$I$2026,'indicadores propios'!H$2,FALSE),0)</f>
        <v>0</v>
      </c>
      <c r="H1468" s="3">
        <f>IFERROR(VLOOKUP($A1468,'indicadores propios'!$A$4:$I$2026,'indicadores propios'!I$2,FALSE),0)</f>
        <v>0</v>
      </c>
    </row>
    <row r="1469" spans="1:8" x14ac:dyDescent="0.3">
      <c r="A1469" s="5">
        <v>424085</v>
      </c>
      <c r="B1469" s="4" t="s">
        <v>664</v>
      </c>
      <c r="C1469" s="3">
        <f>IFERROR(VLOOKUP($A1469,'indicadores propios'!$A$4:$I$2026,'indicadores propios'!D$2,FALSE),0)</f>
        <v>0</v>
      </c>
      <c r="D1469" s="3">
        <f>IFERROR(VLOOKUP($A1469,'indicadores propios'!$A$4:$I$2026,'indicadores propios'!E$2,FALSE),0)</f>
        <v>0</v>
      </c>
      <c r="E1469" s="3">
        <f>IFERROR(VLOOKUP($A1469,'indicadores propios'!$A$4:$I$2026,'indicadores propios'!F$2,FALSE),0)</f>
        <v>0</v>
      </c>
      <c r="F1469" s="3">
        <f>IFERROR(VLOOKUP($A1469,'indicadores propios'!$A$4:$I$2026,'indicadores propios'!G$2,FALSE),0)</f>
        <v>0</v>
      </c>
      <c r="G1469" s="3">
        <f>IFERROR(VLOOKUP($A1469,'indicadores propios'!$A$4:$I$2026,'indicadores propios'!H$2,FALSE),0)</f>
        <v>0</v>
      </c>
      <c r="H1469" s="3">
        <f>IFERROR(VLOOKUP($A1469,'indicadores propios'!$A$4:$I$2026,'indicadores propios'!I$2,FALSE),0)</f>
        <v>0</v>
      </c>
    </row>
    <row r="1470" spans="1:8" x14ac:dyDescent="0.3">
      <c r="A1470" s="5">
        <v>424090</v>
      </c>
      <c r="B1470" s="4" t="s">
        <v>213</v>
      </c>
      <c r="C1470" s="3">
        <f>IFERROR(VLOOKUP($A1470,'indicadores propios'!$A$4:$I$2026,'indicadores propios'!D$2,FALSE),0)</f>
        <v>1695455.63</v>
      </c>
      <c r="D1470" s="3">
        <f>IFERROR(VLOOKUP($A1470,'indicadores propios'!$A$4:$I$2026,'indicadores propios'!E$2,FALSE),0)</f>
        <v>3864062.24</v>
      </c>
      <c r="E1470" s="3">
        <f>IFERROR(VLOOKUP($A1470,'indicadores propios'!$A$4:$I$2026,'indicadores propios'!F$2,FALSE),0)</f>
        <v>107875.55</v>
      </c>
      <c r="F1470" s="3">
        <f>IFERROR(VLOOKUP($A1470,'indicadores propios'!$A$4:$I$2026,'indicadores propios'!G$2,FALSE),0)</f>
        <v>27710.81</v>
      </c>
      <c r="G1470" s="3">
        <f>IFERROR(VLOOKUP($A1470,'indicadores propios'!$A$4:$I$2026,'indicadores propios'!H$2,FALSE),0)</f>
        <v>21291</v>
      </c>
      <c r="H1470" s="3">
        <f>IFERROR(VLOOKUP($A1470,'indicadores propios'!$A$4:$I$2026,'indicadores propios'!I$2,FALSE),0)</f>
        <v>1964.24</v>
      </c>
    </row>
    <row r="1471" spans="1:8" x14ac:dyDescent="0.3">
      <c r="A1471" s="5">
        <v>424500</v>
      </c>
      <c r="B1471" s="4" t="s">
        <v>663</v>
      </c>
      <c r="C1471" s="3">
        <f>IFERROR(VLOOKUP($A1471,'indicadores propios'!$A$4:$I$2026,'indicadores propios'!D$2,FALSE),0)</f>
        <v>0</v>
      </c>
      <c r="D1471" s="3">
        <f>IFERROR(VLOOKUP($A1471,'indicadores propios'!$A$4:$I$2026,'indicadores propios'!E$2,FALSE),0)</f>
        <v>0</v>
      </c>
      <c r="E1471" s="3">
        <f>IFERROR(VLOOKUP($A1471,'indicadores propios'!$A$4:$I$2026,'indicadores propios'!F$2,FALSE),0)</f>
        <v>0</v>
      </c>
      <c r="F1471" s="3">
        <f>IFERROR(VLOOKUP($A1471,'indicadores propios'!$A$4:$I$2026,'indicadores propios'!G$2,FALSE),0)</f>
        <v>0</v>
      </c>
      <c r="G1471" s="3">
        <f>IFERROR(VLOOKUP($A1471,'indicadores propios'!$A$4:$I$2026,'indicadores propios'!H$2,FALSE),0)</f>
        <v>0</v>
      </c>
      <c r="H1471" s="3">
        <f>IFERROR(VLOOKUP($A1471,'indicadores propios'!$A$4:$I$2026,'indicadores propios'!I$2,FALSE),0)</f>
        <v>0</v>
      </c>
    </row>
    <row r="1472" spans="1:8" x14ac:dyDescent="0.3">
      <c r="A1472" s="5">
        <v>424505</v>
      </c>
      <c r="B1472" s="4" t="s">
        <v>662</v>
      </c>
      <c r="C1472" s="3">
        <f>IFERROR(VLOOKUP($A1472,'indicadores propios'!$A$4:$I$2026,'indicadores propios'!D$2,FALSE),0)</f>
        <v>0</v>
      </c>
      <c r="D1472" s="3">
        <f>IFERROR(VLOOKUP($A1472,'indicadores propios'!$A$4:$I$2026,'indicadores propios'!E$2,FALSE),0)</f>
        <v>0</v>
      </c>
      <c r="E1472" s="3">
        <f>IFERROR(VLOOKUP($A1472,'indicadores propios'!$A$4:$I$2026,'indicadores propios'!F$2,FALSE),0)</f>
        <v>0</v>
      </c>
      <c r="F1472" s="3">
        <f>IFERROR(VLOOKUP($A1472,'indicadores propios'!$A$4:$I$2026,'indicadores propios'!G$2,FALSE),0)</f>
        <v>0</v>
      </c>
      <c r="G1472" s="3">
        <f>IFERROR(VLOOKUP($A1472,'indicadores propios'!$A$4:$I$2026,'indicadores propios'!H$2,FALSE),0)</f>
        <v>0</v>
      </c>
      <c r="H1472" s="3">
        <f>IFERROR(VLOOKUP($A1472,'indicadores propios'!$A$4:$I$2026,'indicadores propios'!I$2,FALSE),0)</f>
        <v>0</v>
      </c>
    </row>
    <row r="1473" spans="1:8" x14ac:dyDescent="0.3">
      <c r="A1473" s="5">
        <v>424510</v>
      </c>
      <c r="B1473" s="4" t="s">
        <v>661</v>
      </c>
      <c r="C1473" s="3">
        <f>IFERROR(VLOOKUP($A1473,'indicadores propios'!$A$4:$I$2026,'indicadores propios'!D$2,FALSE),0)</f>
        <v>0</v>
      </c>
      <c r="D1473" s="3">
        <f>IFERROR(VLOOKUP($A1473,'indicadores propios'!$A$4:$I$2026,'indicadores propios'!E$2,FALSE),0)</f>
        <v>0</v>
      </c>
      <c r="E1473" s="3">
        <f>IFERROR(VLOOKUP($A1473,'indicadores propios'!$A$4:$I$2026,'indicadores propios'!F$2,FALSE),0)</f>
        <v>0</v>
      </c>
      <c r="F1473" s="3">
        <f>IFERROR(VLOOKUP($A1473,'indicadores propios'!$A$4:$I$2026,'indicadores propios'!G$2,FALSE),0)</f>
        <v>0</v>
      </c>
      <c r="G1473" s="3">
        <f>IFERROR(VLOOKUP($A1473,'indicadores propios'!$A$4:$I$2026,'indicadores propios'!H$2,FALSE),0)</f>
        <v>0</v>
      </c>
      <c r="H1473" s="3">
        <f>IFERROR(VLOOKUP($A1473,'indicadores propios'!$A$4:$I$2026,'indicadores propios'!I$2,FALSE),0)</f>
        <v>0</v>
      </c>
    </row>
    <row r="1474" spans="1:8" x14ac:dyDescent="0.3">
      <c r="A1474" s="5">
        <v>424515</v>
      </c>
      <c r="B1474" s="4" t="s">
        <v>660</v>
      </c>
      <c r="C1474" s="3">
        <f>IFERROR(VLOOKUP($A1474,'indicadores propios'!$A$4:$I$2026,'indicadores propios'!D$2,FALSE),0)</f>
        <v>0</v>
      </c>
      <c r="D1474" s="3">
        <f>IFERROR(VLOOKUP($A1474,'indicadores propios'!$A$4:$I$2026,'indicadores propios'!E$2,FALSE),0)</f>
        <v>0</v>
      </c>
      <c r="E1474" s="3">
        <f>IFERROR(VLOOKUP($A1474,'indicadores propios'!$A$4:$I$2026,'indicadores propios'!F$2,FALSE),0)</f>
        <v>0</v>
      </c>
      <c r="F1474" s="3">
        <f>IFERROR(VLOOKUP($A1474,'indicadores propios'!$A$4:$I$2026,'indicadores propios'!G$2,FALSE),0)</f>
        <v>0</v>
      </c>
      <c r="G1474" s="3">
        <f>IFERROR(VLOOKUP($A1474,'indicadores propios'!$A$4:$I$2026,'indicadores propios'!H$2,FALSE),0)</f>
        <v>0</v>
      </c>
      <c r="H1474" s="3">
        <f>IFERROR(VLOOKUP($A1474,'indicadores propios'!$A$4:$I$2026,'indicadores propios'!I$2,FALSE),0)</f>
        <v>0</v>
      </c>
    </row>
    <row r="1475" spans="1:8" x14ac:dyDescent="0.3">
      <c r="A1475" s="5">
        <v>424520</v>
      </c>
      <c r="B1475" s="4" t="s">
        <v>498</v>
      </c>
      <c r="C1475" s="3">
        <f>IFERROR(VLOOKUP($A1475,'indicadores propios'!$A$4:$I$2026,'indicadores propios'!D$2,FALSE),0)</f>
        <v>0</v>
      </c>
      <c r="D1475" s="3">
        <f>IFERROR(VLOOKUP($A1475,'indicadores propios'!$A$4:$I$2026,'indicadores propios'!E$2,FALSE),0)</f>
        <v>0</v>
      </c>
      <c r="E1475" s="3">
        <f>IFERROR(VLOOKUP($A1475,'indicadores propios'!$A$4:$I$2026,'indicadores propios'!F$2,FALSE),0)</f>
        <v>0</v>
      </c>
      <c r="F1475" s="3">
        <f>IFERROR(VLOOKUP($A1475,'indicadores propios'!$A$4:$I$2026,'indicadores propios'!G$2,FALSE),0)</f>
        <v>0</v>
      </c>
      <c r="G1475" s="3">
        <f>IFERROR(VLOOKUP($A1475,'indicadores propios'!$A$4:$I$2026,'indicadores propios'!H$2,FALSE),0)</f>
        <v>0</v>
      </c>
      <c r="H1475" s="3">
        <f>IFERROR(VLOOKUP($A1475,'indicadores propios'!$A$4:$I$2026,'indicadores propios'!I$2,FALSE),0)</f>
        <v>0</v>
      </c>
    </row>
    <row r="1476" spans="1:8" x14ac:dyDescent="0.3">
      <c r="A1476" s="5">
        <v>424525</v>
      </c>
      <c r="B1476" s="4" t="s">
        <v>659</v>
      </c>
      <c r="C1476" s="3">
        <f>IFERROR(VLOOKUP($A1476,'indicadores propios'!$A$4:$I$2026,'indicadores propios'!D$2,FALSE),0)</f>
        <v>0</v>
      </c>
      <c r="D1476" s="3">
        <f>IFERROR(VLOOKUP($A1476,'indicadores propios'!$A$4:$I$2026,'indicadores propios'!E$2,FALSE),0)</f>
        <v>0</v>
      </c>
      <c r="E1476" s="3">
        <f>IFERROR(VLOOKUP($A1476,'indicadores propios'!$A$4:$I$2026,'indicadores propios'!F$2,FALSE),0)</f>
        <v>0</v>
      </c>
      <c r="F1476" s="3">
        <f>IFERROR(VLOOKUP($A1476,'indicadores propios'!$A$4:$I$2026,'indicadores propios'!G$2,FALSE),0)</f>
        <v>0</v>
      </c>
      <c r="G1476" s="3">
        <f>IFERROR(VLOOKUP($A1476,'indicadores propios'!$A$4:$I$2026,'indicadores propios'!H$2,FALSE),0)</f>
        <v>0</v>
      </c>
      <c r="H1476" s="3">
        <f>IFERROR(VLOOKUP($A1476,'indicadores propios'!$A$4:$I$2026,'indicadores propios'!I$2,FALSE),0)</f>
        <v>0</v>
      </c>
    </row>
    <row r="1477" spans="1:8" x14ac:dyDescent="0.3">
      <c r="A1477" s="5">
        <v>424530</v>
      </c>
      <c r="B1477" s="4" t="s">
        <v>658</v>
      </c>
      <c r="C1477" s="3">
        <f>IFERROR(VLOOKUP($A1477,'indicadores propios'!$A$4:$I$2026,'indicadores propios'!D$2,FALSE),0)</f>
        <v>0</v>
      </c>
      <c r="D1477" s="3">
        <f>IFERROR(VLOOKUP($A1477,'indicadores propios'!$A$4:$I$2026,'indicadores propios'!E$2,FALSE),0)</f>
        <v>0</v>
      </c>
      <c r="E1477" s="3">
        <f>IFERROR(VLOOKUP($A1477,'indicadores propios'!$A$4:$I$2026,'indicadores propios'!F$2,FALSE),0)</f>
        <v>0</v>
      </c>
      <c r="F1477" s="3">
        <f>IFERROR(VLOOKUP($A1477,'indicadores propios'!$A$4:$I$2026,'indicadores propios'!G$2,FALSE),0)</f>
        <v>0</v>
      </c>
      <c r="G1477" s="3">
        <f>IFERROR(VLOOKUP($A1477,'indicadores propios'!$A$4:$I$2026,'indicadores propios'!H$2,FALSE),0)</f>
        <v>0</v>
      </c>
      <c r="H1477" s="3">
        <f>IFERROR(VLOOKUP($A1477,'indicadores propios'!$A$4:$I$2026,'indicadores propios'!I$2,FALSE),0)</f>
        <v>0</v>
      </c>
    </row>
    <row r="1478" spans="1:8" x14ac:dyDescent="0.3">
      <c r="A1478" s="5">
        <v>424595</v>
      </c>
      <c r="B1478" s="4" t="s">
        <v>514</v>
      </c>
      <c r="C1478" s="3">
        <f>IFERROR(VLOOKUP($A1478,'indicadores propios'!$A$4:$I$2026,'indicadores propios'!D$2,FALSE),0)</f>
        <v>0</v>
      </c>
      <c r="D1478" s="3">
        <f>IFERROR(VLOOKUP($A1478,'indicadores propios'!$A$4:$I$2026,'indicadores propios'!E$2,FALSE),0)</f>
        <v>0</v>
      </c>
      <c r="E1478" s="3">
        <f>IFERROR(VLOOKUP($A1478,'indicadores propios'!$A$4:$I$2026,'indicadores propios'!F$2,FALSE),0)</f>
        <v>0</v>
      </c>
      <c r="F1478" s="3">
        <f>IFERROR(VLOOKUP($A1478,'indicadores propios'!$A$4:$I$2026,'indicadores propios'!G$2,FALSE),0)</f>
        <v>0</v>
      </c>
      <c r="G1478" s="3">
        <f>IFERROR(VLOOKUP($A1478,'indicadores propios'!$A$4:$I$2026,'indicadores propios'!H$2,FALSE),0)</f>
        <v>0</v>
      </c>
      <c r="H1478" s="3">
        <f>IFERROR(VLOOKUP($A1478,'indicadores propios'!$A$4:$I$2026,'indicadores propios'!I$2,FALSE),0)</f>
        <v>0</v>
      </c>
    </row>
    <row r="1479" spans="1:8" x14ac:dyDescent="0.3">
      <c r="A1479" s="5">
        <v>425000</v>
      </c>
      <c r="B1479" s="4" t="s">
        <v>657</v>
      </c>
      <c r="C1479" s="3">
        <f>IFERROR(VLOOKUP($A1479,'indicadores propios'!$A$4:$I$2026,'indicadores propios'!D$2,FALSE),0)</f>
        <v>0</v>
      </c>
      <c r="D1479" s="3">
        <f>IFERROR(VLOOKUP($A1479,'indicadores propios'!$A$4:$I$2026,'indicadores propios'!E$2,FALSE),0)</f>
        <v>0</v>
      </c>
      <c r="E1479" s="3">
        <f>IFERROR(VLOOKUP($A1479,'indicadores propios'!$A$4:$I$2026,'indicadores propios'!F$2,FALSE),0)</f>
        <v>0</v>
      </c>
      <c r="F1479" s="3">
        <f>IFERROR(VLOOKUP($A1479,'indicadores propios'!$A$4:$I$2026,'indicadores propios'!G$2,FALSE),0)</f>
        <v>0</v>
      </c>
      <c r="G1479" s="3">
        <f>IFERROR(VLOOKUP($A1479,'indicadores propios'!$A$4:$I$2026,'indicadores propios'!H$2,FALSE),0)</f>
        <v>0</v>
      </c>
      <c r="H1479" s="3">
        <f>IFERROR(VLOOKUP($A1479,'indicadores propios'!$A$4:$I$2026,'indicadores propios'!I$2,FALSE),0)</f>
        <v>0</v>
      </c>
    </row>
    <row r="1480" spans="1:8" x14ac:dyDescent="0.3">
      <c r="A1480" s="5">
        <v>425500</v>
      </c>
      <c r="B1480" s="4" t="s">
        <v>656</v>
      </c>
      <c r="C1480" s="3">
        <f>IFERROR(VLOOKUP($A1480,'indicadores propios'!$A$4:$I$2026,'indicadores propios'!D$2,FALSE),0)</f>
        <v>0</v>
      </c>
      <c r="D1480" s="3">
        <f>IFERROR(VLOOKUP($A1480,'indicadores propios'!$A$4:$I$2026,'indicadores propios'!E$2,FALSE),0)</f>
        <v>0</v>
      </c>
      <c r="E1480" s="3">
        <f>IFERROR(VLOOKUP($A1480,'indicadores propios'!$A$4:$I$2026,'indicadores propios'!F$2,FALSE),0)</f>
        <v>0</v>
      </c>
      <c r="F1480" s="3">
        <f>IFERROR(VLOOKUP($A1480,'indicadores propios'!$A$4:$I$2026,'indicadores propios'!G$2,FALSE),0)</f>
        <v>0</v>
      </c>
      <c r="G1480" s="3">
        <f>IFERROR(VLOOKUP($A1480,'indicadores propios'!$A$4:$I$2026,'indicadores propios'!H$2,FALSE),0)</f>
        <v>0</v>
      </c>
      <c r="H1480" s="3">
        <f>IFERROR(VLOOKUP($A1480,'indicadores propios'!$A$4:$I$2026,'indicadores propios'!I$2,FALSE),0)</f>
        <v>0</v>
      </c>
    </row>
    <row r="1481" spans="1:8" x14ac:dyDescent="0.3">
      <c r="A1481" s="5">
        <v>426000</v>
      </c>
      <c r="B1481" s="4" t="s">
        <v>655</v>
      </c>
      <c r="C1481" s="3">
        <f>IFERROR(VLOOKUP($A1481,'indicadores propios'!$A$4:$I$2026,'indicadores propios'!D$2,FALSE),0)</f>
        <v>0</v>
      </c>
      <c r="D1481" s="3">
        <f>IFERROR(VLOOKUP($A1481,'indicadores propios'!$A$4:$I$2026,'indicadores propios'!E$2,FALSE),0)</f>
        <v>0</v>
      </c>
      <c r="E1481" s="3">
        <f>IFERROR(VLOOKUP($A1481,'indicadores propios'!$A$4:$I$2026,'indicadores propios'!F$2,FALSE),0)</f>
        <v>0</v>
      </c>
      <c r="F1481" s="3">
        <f>IFERROR(VLOOKUP($A1481,'indicadores propios'!$A$4:$I$2026,'indicadores propios'!G$2,FALSE),0)</f>
        <v>0</v>
      </c>
      <c r="G1481" s="3">
        <f>IFERROR(VLOOKUP($A1481,'indicadores propios'!$A$4:$I$2026,'indicadores propios'!H$2,FALSE),0)</f>
        <v>0</v>
      </c>
      <c r="H1481" s="3">
        <f>IFERROR(VLOOKUP($A1481,'indicadores propios'!$A$4:$I$2026,'indicadores propios'!I$2,FALSE),0)</f>
        <v>0</v>
      </c>
    </row>
    <row r="1482" spans="1:8" x14ac:dyDescent="0.3">
      <c r="A1482" s="5">
        <v>500000</v>
      </c>
      <c r="B1482" s="4" t="s">
        <v>654</v>
      </c>
      <c r="C1482" s="3">
        <f>IFERROR(VLOOKUP($A1482,'indicadores propios'!$A$4:$I$2026,'indicadores propios'!D$2,FALSE),0)</f>
        <v>1288408229.3199999</v>
      </c>
      <c r="D1482" s="3">
        <f>IFERROR(VLOOKUP($A1482,'indicadores propios'!$A$4:$I$2026,'indicadores propios'!E$2,FALSE),0)</f>
        <v>1430751296.0799999</v>
      </c>
      <c r="E1482" s="3">
        <f>IFERROR(VLOOKUP($A1482,'indicadores propios'!$A$4:$I$2026,'indicadores propios'!F$2,FALSE),0)</f>
        <v>1572849873.4400001</v>
      </c>
      <c r="F1482" s="3">
        <f>IFERROR(VLOOKUP($A1482,'indicadores propios'!$A$4:$I$2026,'indicadores propios'!G$2,FALSE),0)</f>
        <v>1720917143.4000001</v>
      </c>
      <c r="G1482" s="3">
        <f>IFERROR(VLOOKUP($A1482,'indicadores propios'!$A$4:$I$2026,'indicadores propios'!H$2,FALSE),0)</f>
        <v>1525666979.9300001</v>
      </c>
      <c r="H1482" s="3">
        <f>IFERROR(VLOOKUP($A1482,'indicadores propios'!$A$4:$I$2026,'indicadores propios'!I$2,FALSE),0)</f>
        <v>444309562.38999999</v>
      </c>
    </row>
    <row r="1483" spans="1:8" x14ac:dyDescent="0.3">
      <c r="A1483" s="5">
        <v>510000</v>
      </c>
      <c r="B1483" s="4" t="s">
        <v>653</v>
      </c>
      <c r="C1483" s="3">
        <f>IFERROR(VLOOKUP($A1483,'indicadores propios'!$A$4:$I$2026,'indicadores propios'!D$2,FALSE),0)</f>
        <v>787332455.63999999</v>
      </c>
      <c r="D1483" s="3">
        <f>IFERROR(VLOOKUP($A1483,'indicadores propios'!$A$4:$I$2026,'indicadores propios'!E$2,FALSE),0)</f>
        <v>973209100.17999995</v>
      </c>
      <c r="E1483" s="3">
        <f>IFERROR(VLOOKUP($A1483,'indicadores propios'!$A$4:$I$2026,'indicadores propios'!F$2,FALSE),0)</f>
        <v>1083219957.3099999</v>
      </c>
      <c r="F1483" s="3">
        <f>IFERROR(VLOOKUP($A1483,'indicadores propios'!$A$4:$I$2026,'indicadores propios'!G$2,FALSE),0)</f>
        <v>1141549196.8099999</v>
      </c>
      <c r="G1483" s="3">
        <f>IFERROR(VLOOKUP($A1483,'indicadores propios'!$A$4:$I$2026,'indicadores propios'!H$2,FALSE),0)</f>
        <v>1304820161.0799999</v>
      </c>
      <c r="H1483" s="3">
        <f>IFERROR(VLOOKUP($A1483,'indicadores propios'!$A$4:$I$2026,'indicadores propios'!I$2,FALSE),0)</f>
        <v>346110750.11000001</v>
      </c>
    </row>
    <row r="1484" spans="1:8" s="149" customFormat="1" x14ac:dyDescent="0.3">
      <c r="A1484" s="147">
        <v>510500</v>
      </c>
      <c r="B1484" s="148" t="s">
        <v>489</v>
      </c>
      <c r="C1484" s="3">
        <f>IFERROR(VLOOKUP($A1484,'indicadores propios'!$A$4:$I$2026,'indicadores propios'!D$2,FALSE),0)</f>
        <v>326270082</v>
      </c>
      <c r="D1484" s="3">
        <f>IFERROR(VLOOKUP($A1484,'indicadores propios'!$A$4:$I$2026,'indicadores propios'!E$2,FALSE),0)</f>
        <v>403156757</v>
      </c>
      <c r="E1484" s="3">
        <f>IFERROR(VLOOKUP($A1484,'indicadores propios'!$A$4:$I$2026,'indicadores propios'!F$2,FALSE),0)</f>
        <v>489310447</v>
      </c>
      <c r="F1484" s="3">
        <f>IFERROR(VLOOKUP($A1484,'indicadores propios'!$A$4:$I$2026,'indicadores propios'!G$2,FALSE),0)</f>
        <v>527924343</v>
      </c>
      <c r="G1484" s="3">
        <f>IFERROR(VLOOKUP($A1484,'indicadores propios'!$A$4:$I$2026,'indicadores propios'!H$2,FALSE),0)</f>
        <v>582461904</v>
      </c>
      <c r="H1484" s="3">
        <f>IFERROR(VLOOKUP($A1484,'indicadores propios'!$A$4:$I$2026,'indicadores propios'!I$2,FALSE),0)</f>
        <v>152624230</v>
      </c>
    </row>
    <row r="1485" spans="1:8" x14ac:dyDescent="0.3">
      <c r="A1485" s="5">
        <v>510501</v>
      </c>
      <c r="B1485" s="4" t="s">
        <v>488</v>
      </c>
      <c r="C1485" s="3">
        <f>IFERROR(VLOOKUP($A1485,'indicadores propios'!$A$4:$I$2026,'indicadores propios'!D$2,FALSE),0)</f>
        <v>0</v>
      </c>
      <c r="D1485" s="3">
        <f>IFERROR(VLOOKUP($A1485,'indicadores propios'!$A$4:$I$2026,'indicadores propios'!E$2,FALSE),0)</f>
        <v>0</v>
      </c>
      <c r="E1485" s="3">
        <f>IFERROR(VLOOKUP($A1485,'indicadores propios'!$A$4:$I$2026,'indicadores propios'!F$2,FALSE),0)</f>
        <v>0</v>
      </c>
      <c r="F1485" s="3">
        <f>IFERROR(VLOOKUP($A1485,'indicadores propios'!$A$4:$I$2026,'indicadores propios'!G$2,FALSE),0)</f>
        <v>0</v>
      </c>
      <c r="G1485" s="3">
        <f>IFERROR(VLOOKUP($A1485,'indicadores propios'!$A$4:$I$2026,'indicadores propios'!H$2,FALSE),0)</f>
        <v>0</v>
      </c>
      <c r="H1485" s="3">
        <f>IFERROR(VLOOKUP($A1485,'indicadores propios'!$A$4:$I$2026,'indicadores propios'!I$2,FALSE),0)</f>
        <v>0</v>
      </c>
    </row>
    <row r="1486" spans="1:8" x14ac:dyDescent="0.3">
      <c r="A1486" s="5">
        <v>510502</v>
      </c>
      <c r="B1486" s="4" t="s">
        <v>487</v>
      </c>
      <c r="C1486" s="3">
        <f>IFERROR(VLOOKUP($A1486,'indicadores propios'!$A$4:$I$2026,'indicadores propios'!D$2,FALSE),0)</f>
        <v>0</v>
      </c>
      <c r="D1486" s="3">
        <f>IFERROR(VLOOKUP($A1486,'indicadores propios'!$A$4:$I$2026,'indicadores propios'!E$2,FALSE),0)</f>
        <v>0</v>
      </c>
      <c r="E1486" s="3">
        <f>IFERROR(VLOOKUP($A1486,'indicadores propios'!$A$4:$I$2026,'indicadores propios'!F$2,FALSE),0)</f>
        <v>0</v>
      </c>
      <c r="F1486" s="3">
        <f>IFERROR(VLOOKUP($A1486,'indicadores propios'!$A$4:$I$2026,'indicadores propios'!G$2,FALSE),0)</f>
        <v>0</v>
      </c>
      <c r="G1486" s="3">
        <f>IFERROR(VLOOKUP($A1486,'indicadores propios'!$A$4:$I$2026,'indicadores propios'!H$2,FALSE),0)</f>
        <v>0</v>
      </c>
      <c r="H1486" s="3">
        <f>IFERROR(VLOOKUP($A1486,'indicadores propios'!$A$4:$I$2026,'indicadores propios'!I$2,FALSE),0)</f>
        <v>0</v>
      </c>
    </row>
    <row r="1487" spans="1:8" x14ac:dyDescent="0.3">
      <c r="A1487" s="5">
        <v>510503</v>
      </c>
      <c r="B1487" s="4" t="s">
        <v>486</v>
      </c>
      <c r="C1487" s="3">
        <f>IFERROR(VLOOKUP($A1487,'indicadores propios'!$A$4:$I$2026,'indicadores propios'!D$2,FALSE),0)</f>
        <v>164913187</v>
      </c>
      <c r="D1487" s="3">
        <f>IFERROR(VLOOKUP($A1487,'indicadores propios'!$A$4:$I$2026,'indicadores propios'!E$2,FALSE),0)</f>
        <v>211742339</v>
      </c>
      <c r="E1487" s="3">
        <f>IFERROR(VLOOKUP($A1487,'indicadores propios'!$A$4:$I$2026,'indicadores propios'!F$2,FALSE),0)</f>
        <v>257331178</v>
      </c>
      <c r="F1487" s="3">
        <f>IFERROR(VLOOKUP($A1487,'indicadores propios'!$A$4:$I$2026,'indicadores propios'!G$2,FALSE),0)</f>
        <v>263679485</v>
      </c>
      <c r="G1487" s="3">
        <f>IFERROR(VLOOKUP($A1487,'indicadores propios'!$A$4:$I$2026,'indicadores propios'!H$2,FALSE),0)</f>
        <v>268801901</v>
      </c>
      <c r="H1487" s="3">
        <f>IFERROR(VLOOKUP($A1487,'indicadores propios'!$A$4:$I$2026,'indicadores propios'!I$2,FALSE),0)</f>
        <v>82120333</v>
      </c>
    </row>
    <row r="1488" spans="1:8" x14ac:dyDescent="0.3">
      <c r="A1488" s="5">
        <v>510504</v>
      </c>
      <c r="B1488" s="4" t="s">
        <v>485</v>
      </c>
      <c r="C1488" s="3">
        <f>IFERROR(VLOOKUP($A1488,'indicadores propios'!$A$4:$I$2026,'indicadores propios'!D$2,FALSE),0)</f>
        <v>0</v>
      </c>
      <c r="D1488" s="3">
        <f>IFERROR(VLOOKUP($A1488,'indicadores propios'!$A$4:$I$2026,'indicadores propios'!E$2,FALSE),0)</f>
        <v>0</v>
      </c>
      <c r="E1488" s="3">
        <f>IFERROR(VLOOKUP($A1488,'indicadores propios'!$A$4:$I$2026,'indicadores propios'!F$2,FALSE),0)</f>
        <v>0</v>
      </c>
      <c r="F1488" s="3">
        <f>IFERROR(VLOOKUP($A1488,'indicadores propios'!$A$4:$I$2026,'indicadores propios'!G$2,FALSE),0)</f>
        <v>0</v>
      </c>
      <c r="G1488" s="3">
        <f>IFERROR(VLOOKUP($A1488,'indicadores propios'!$A$4:$I$2026,'indicadores propios'!H$2,FALSE),0)</f>
        <v>0</v>
      </c>
      <c r="H1488" s="3">
        <f>IFERROR(VLOOKUP($A1488,'indicadores propios'!$A$4:$I$2026,'indicadores propios'!I$2,FALSE),0)</f>
        <v>0</v>
      </c>
    </row>
    <row r="1489" spans="1:8" x14ac:dyDescent="0.3">
      <c r="A1489" s="5">
        <v>510505</v>
      </c>
      <c r="B1489" s="4" t="s">
        <v>484</v>
      </c>
      <c r="C1489" s="3">
        <f>IFERROR(VLOOKUP($A1489,'indicadores propios'!$A$4:$I$2026,'indicadores propios'!D$2,FALSE),0)</f>
        <v>0</v>
      </c>
      <c r="D1489" s="3">
        <f>IFERROR(VLOOKUP($A1489,'indicadores propios'!$A$4:$I$2026,'indicadores propios'!E$2,FALSE),0)</f>
        <v>0</v>
      </c>
      <c r="E1489" s="3">
        <f>IFERROR(VLOOKUP($A1489,'indicadores propios'!$A$4:$I$2026,'indicadores propios'!F$2,FALSE),0)</f>
        <v>0</v>
      </c>
      <c r="F1489" s="3">
        <f>IFERROR(VLOOKUP($A1489,'indicadores propios'!$A$4:$I$2026,'indicadores propios'!G$2,FALSE),0)</f>
        <v>0</v>
      </c>
      <c r="G1489" s="3">
        <f>IFERROR(VLOOKUP($A1489,'indicadores propios'!$A$4:$I$2026,'indicadores propios'!H$2,FALSE),0)</f>
        <v>0</v>
      </c>
      <c r="H1489" s="3">
        <f>IFERROR(VLOOKUP($A1489,'indicadores propios'!$A$4:$I$2026,'indicadores propios'!I$2,FALSE),0)</f>
        <v>0</v>
      </c>
    </row>
    <row r="1490" spans="1:8" x14ac:dyDescent="0.3">
      <c r="A1490" s="5">
        <v>510506</v>
      </c>
      <c r="B1490" s="4" t="s">
        <v>483</v>
      </c>
      <c r="C1490" s="3">
        <f>IFERROR(VLOOKUP($A1490,'indicadores propios'!$A$4:$I$2026,'indicadores propios'!D$2,FALSE),0)</f>
        <v>943549</v>
      </c>
      <c r="D1490" s="3">
        <f>IFERROR(VLOOKUP($A1490,'indicadores propios'!$A$4:$I$2026,'indicadores propios'!E$2,FALSE),0)</f>
        <v>1738600</v>
      </c>
      <c r="E1490" s="3">
        <f>IFERROR(VLOOKUP($A1490,'indicadores propios'!$A$4:$I$2026,'indicadores propios'!F$2,FALSE),0)</f>
        <v>9314454</v>
      </c>
      <c r="F1490" s="3">
        <f>IFERROR(VLOOKUP($A1490,'indicadores propios'!$A$4:$I$2026,'indicadores propios'!G$2,FALSE),0)</f>
        <v>4175000</v>
      </c>
      <c r="G1490" s="3">
        <f>IFERROR(VLOOKUP($A1490,'indicadores propios'!$A$4:$I$2026,'indicadores propios'!H$2,FALSE),0)</f>
        <v>4953751</v>
      </c>
      <c r="H1490" s="3">
        <f>IFERROR(VLOOKUP($A1490,'indicadores propios'!$A$4:$I$2026,'indicadores propios'!I$2,FALSE),0)</f>
        <v>1627985</v>
      </c>
    </row>
    <row r="1491" spans="1:8" x14ac:dyDescent="0.3">
      <c r="A1491" s="5">
        <v>510507</v>
      </c>
      <c r="B1491" s="4" t="s">
        <v>482</v>
      </c>
      <c r="C1491" s="3">
        <f>IFERROR(VLOOKUP($A1491,'indicadores propios'!$A$4:$I$2026,'indicadores propios'!D$2,FALSE),0)</f>
        <v>0</v>
      </c>
      <c r="D1491" s="3">
        <f>IFERROR(VLOOKUP($A1491,'indicadores propios'!$A$4:$I$2026,'indicadores propios'!E$2,FALSE),0)</f>
        <v>0</v>
      </c>
      <c r="E1491" s="3">
        <f>IFERROR(VLOOKUP($A1491,'indicadores propios'!$A$4:$I$2026,'indicadores propios'!F$2,FALSE),0)</f>
        <v>0</v>
      </c>
      <c r="F1491" s="3">
        <f>IFERROR(VLOOKUP($A1491,'indicadores propios'!$A$4:$I$2026,'indicadores propios'!G$2,FALSE),0)</f>
        <v>0</v>
      </c>
      <c r="G1491" s="3">
        <f>IFERROR(VLOOKUP($A1491,'indicadores propios'!$A$4:$I$2026,'indicadores propios'!H$2,FALSE),0)</f>
        <v>0</v>
      </c>
      <c r="H1491" s="3">
        <f>IFERROR(VLOOKUP($A1491,'indicadores propios'!$A$4:$I$2026,'indicadores propios'!I$2,FALSE),0)</f>
        <v>0</v>
      </c>
    </row>
    <row r="1492" spans="1:8" x14ac:dyDescent="0.3">
      <c r="A1492" s="5">
        <v>510508</v>
      </c>
      <c r="B1492" s="4" t="s">
        <v>481</v>
      </c>
      <c r="C1492" s="3">
        <f>IFERROR(VLOOKUP($A1492,'indicadores propios'!$A$4:$I$2026,'indicadores propios'!D$2,FALSE),0)</f>
        <v>252666</v>
      </c>
      <c r="D1492" s="3">
        <f>IFERROR(VLOOKUP($A1492,'indicadores propios'!$A$4:$I$2026,'indicadores propios'!E$2,FALSE),0)</f>
        <v>742623</v>
      </c>
      <c r="E1492" s="3">
        <f>IFERROR(VLOOKUP($A1492,'indicadores propios'!$A$4:$I$2026,'indicadores propios'!F$2,FALSE),0)</f>
        <v>3022983</v>
      </c>
      <c r="F1492" s="3">
        <f>IFERROR(VLOOKUP($A1492,'indicadores propios'!$A$4:$I$2026,'indicadores propios'!G$2,FALSE),0)</f>
        <v>757852</v>
      </c>
      <c r="G1492" s="3">
        <f>IFERROR(VLOOKUP($A1492,'indicadores propios'!$A$4:$I$2026,'indicadores propios'!H$2,FALSE),0)</f>
        <v>81551</v>
      </c>
      <c r="H1492" s="3">
        <f>IFERROR(VLOOKUP($A1492,'indicadores propios'!$A$4:$I$2026,'indicadores propios'!I$2,FALSE),0)</f>
        <v>75333</v>
      </c>
    </row>
    <row r="1493" spans="1:8" x14ac:dyDescent="0.3">
      <c r="A1493" s="5">
        <v>510509</v>
      </c>
      <c r="B1493" s="4" t="s">
        <v>480</v>
      </c>
      <c r="C1493" s="3">
        <f>IFERROR(VLOOKUP($A1493,'indicadores propios'!$A$4:$I$2026,'indicadores propios'!D$2,FALSE),0)</f>
        <v>5162449</v>
      </c>
      <c r="D1493" s="3">
        <f>IFERROR(VLOOKUP($A1493,'indicadores propios'!$A$4:$I$2026,'indicadores propios'!E$2,FALSE),0)</f>
        <v>8403653</v>
      </c>
      <c r="E1493" s="3">
        <f>IFERROR(VLOOKUP($A1493,'indicadores propios'!$A$4:$I$2026,'indicadores propios'!F$2,FALSE),0)</f>
        <v>11759383</v>
      </c>
      <c r="F1493" s="3">
        <f>IFERROR(VLOOKUP($A1493,'indicadores propios'!$A$4:$I$2026,'indicadores propios'!G$2,FALSE),0)</f>
        <v>11001951</v>
      </c>
      <c r="G1493" s="3">
        <f>IFERROR(VLOOKUP($A1493,'indicadores propios'!$A$4:$I$2026,'indicadores propios'!H$2,FALSE),0)</f>
        <v>11617680</v>
      </c>
      <c r="H1493" s="3">
        <f>IFERROR(VLOOKUP($A1493,'indicadores propios'!$A$4:$I$2026,'indicadores propios'!I$2,FALSE),0)</f>
        <v>3851059</v>
      </c>
    </row>
    <row r="1494" spans="1:8" x14ac:dyDescent="0.3">
      <c r="A1494" s="5">
        <v>510510</v>
      </c>
      <c r="B1494" s="4" t="s">
        <v>479</v>
      </c>
      <c r="C1494" s="3">
        <f>IFERROR(VLOOKUP($A1494,'indicadores propios'!$A$4:$I$2026,'indicadores propios'!D$2,FALSE),0)</f>
        <v>15033819</v>
      </c>
      <c r="D1494" s="3">
        <f>IFERROR(VLOOKUP($A1494,'indicadores propios'!$A$4:$I$2026,'indicadores propios'!E$2,FALSE),0)</f>
        <v>19506531</v>
      </c>
      <c r="E1494" s="3">
        <f>IFERROR(VLOOKUP($A1494,'indicadores propios'!$A$4:$I$2026,'indicadores propios'!F$2,FALSE),0)</f>
        <v>24262272</v>
      </c>
      <c r="F1494" s="3">
        <f>IFERROR(VLOOKUP($A1494,'indicadores propios'!$A$4:$I$2026,'indicadores propios'!G$2,FALSE),0)</f>
        <v>24403039</v>
      </c>
      <c r="G1494" s="3">
        <f>IFERROR(VLOOKUP($A1494,'indicadores propios'!$A$4:$I$2026,'indicadores propios'!H$2,FALSE),0)</f>
        <v>25234572</v>
      </c>
      <c r="H1494" s="3">
        <f>IFERROR(VLOOKUP($A1494,'indicadores propios'!$A$4:$I$2026,'indicadores propios'!I$2,FALSE),0)</f>
        <v>7505110</v>
      </c>
    </row>
    <row r="1495" spans="1:8" x14ac:dyDescent="0.3">
      <c r="A1495" s="5">
        <v>510511</v>
      </c>
      <c r="B1495" s="4" t="s">
        <v>478</v>
      </c>
      <c r="C1495" s="3">
        <f>IFERROR(VLOOKUP($A1495,'indicadores propios'!$A$4:$I$2026,'indicadores propios'!D$2,FALSE),0)</f>
        <v>1749064</v>
      </c>
      <c r="D1495" s="3">
        <f>IFERROR(VLOOKUP($A1495,'indicadores propios'!$A$4:$I$2026,'indicadores propios'!E$2,FALSE),0)</f>
        <v>2179770</v>
      </c>
      <c r="E1495" s="3">
        <f>IFERROR(VLOOKUP($A1495,'indicadores propios'!$A$4:$I$2026,'indicadores propios'!F$2,FALSE),0)</f>
        <v>2695952</v>
      </c>
      <c r="F1495" s="3">
        <f>IFERROR(VLOOKUP($A1495,'indicadores propios'!$A$4:$I$2026,'indicadores propios'!G$2,FALSE),0)</f>
        <v>2997130</v>
      </c>
      <c r="G1495" s="3">
        <f>IFERROR(VLOOKUP($A1495,'indicadores propios'!$A$4:$I$2026,'indicadores propios'!H$2,FALSE),0)</f>
        <v>2923661</v>
      </c>
      <c r="H1495" s="3">
        <f>IFERROR(VLOOKUP($A1495,'indicadores propios'!$A$4:$I$2026,'indicadores propios'!I$2,FALSE),0)</f>
        <v>220406</v>
      </c>
    </row>
    <row r="1496" spans="1:8" x14ac:dyDescent="0.3">
      <c r="A1496" s="5">
        <v>510512</v>
      </c>
      <c r="B1496" s="4" t="s">
        <v>477</v>
      </c>
      <c r="C1496" s="3">
        <f>IFERROR(VLOOKUP($A1496,'indicadores propios'!$A$4:$I$2026,'indicadores propios'!D$2,FALSE),0)</f>
        <v>15160256</v>
      </c>
      <c r="D1496" s="3">
        <f>IFERROR(VLOOKUP($A1496,'indicadores propios'!$A$4:$I$2026,'indicadores propios'!E$2,FALSE),0)</f>
        <v>19583833</v>
      </c>
      <c r="E1496" s="3">
        <f>IFERROR(VLOOKUP($A1496,'indicadores propios'!$A$4:$I$2026,'indicadores propios'!F$2,FALSE),0)</f>
        <v>24297945</v>
      </c>
      <c r="F1496" s="3">
        <f>IFERROR(VLOOKUP($A1496,'indicadores propios'!$A$4:$I$2026,'indicadores propios'!G$2,FALSE),0)</f>
        <v>24272120</v>
      </c>
      <c r="G1496" s="3">
        <f>IFERROR(VLOOKUP($A1496,'indicadores propios'!$A$4:$I$2026,'indicadores propios'!H$2,FALSE),0)</f>
        <v>25504324</v>
      </c>
      <c r="H1496" s="3">
        <f>IFERROR(VLOOKUP($A1496,'indicadores propios'!$A$4:$I$2026,'indicadores propios'!I$2,FALSE),0)</f>
        <v>7505110</v>
      </c>
    </row>
    <row r="1497" spans="1:8" x14ac:dyDescent="0.3">
      <c r="A1497" s="5">
        <v>510513</v>
      </c>
      <c r="B1497" s="4" t="s">
        <v>476</v>
      </c>
      <c r="C1497" s="3">
        <f>IFERROR(VLOOKUP($A1497,'indicadores propios'!$A$4:$I$2026,'indicadores propios'!D$2,FALSE),0)</f>
        <v>18340498</v>
      </c>
      <c r="D1497" s="3">
        <f>IFERROR(VLOOKUP($A1497,'indicadores propios'!$A$4:$I$2026,'indicadores propios'!E$2,FALSE),0)</f>
        <v>18179849</v>
      </c>
      <c r="E1497" s="3">
        <f>IFERROR(VLOOKUP($A1497,'indicadores propios'!$A$4:$I$2026,'indicadores propios'!F$2,FALSE),0)</f>
        <v>26880247</v>
      </c>
      <c r="F1497" s="3">
        <f>IFERROR(VLOOKUP($A1497,'indicadores propios'!$A$4:$I$2026,'indicadores propios'!G$2,FALSE),0)</f>
        <v>29530849</v>
      </c>
      <c r="G1497" s="3">
        <f>IFERROR(VLOOKUP($A1497,'indicadores propios'!$A$4:$I$2026,'indicadores propios'!H$2,FALSE),0)</f>
        <v>31618870</v>
      </c>
      <c r="H1497" s="3">
        <f>IFERROR(VLOOKUP($A1497,'indicadores propios'!$A$4:$I$2026,'indicadores propios'!I$2,FALSE),0)</f>
        <v>9625357</v>
      </c>
    </row>
    <row r="1498" spans="1:8" x14ac:dyDescent="0.3">
      <c r="A1498" s="5">
        <v>510514</v>
      </c>
      <c r="B1498" s="4" t="s">
        <v>475</v>
      </c>
      <c r="C1498" s="3">
        <f>IFERROR(VLOOKUP($A1498,'indicadores propios'!$A$4:$I$2026,'indicadores propios'!D$2,FALSE),0)</f>
        <v>0</v>
      </c>
      <c r="D1498" s="3">
        <f>IFERROR(VLOOKUP($A1498,'indicadores propios'!$A$4:$I$2026,'indicadores propios'!E$2,FALSE),0)</f>
        <v>0</v>
      </c>
      <c r="E1498" s="3">
        <f>IFERROR(VLOOKUP($A1498,'indicadores propios'!$A$4:$I$2026,'indicadores propios'!F$2,FALSE),0)</f>
        <v>0</v>
      </c>
      <c r="F1498" s="3">
        <f>IFERROR(VLOOKUP($A1498,'indicadores propios'!$A$4:$I$2026,'indicadores propios'!G$2,FALSE),0)</f>
        <v>0</v>
      </c>
      <c r="G1498" s="3">
        <f>IFERROR(VLOOKUP($A1498,'indicadores propios'!$A$4:$I$2026,'indicadores propios'!H$2,FALSE),0)</f>
        <v>0</v>
      </c>
      <c r="H1498" s="3">
        <f>IFERROR(VLOOKUP($A1498,'indicadores propios'!$A$4:$I$2026,'indicadores propios'!I$2,FALSE),0)</f>
        <v>0</v>
      </c>
    </row>
    <row r="1499" spans="1:8" x14ac:dyDescent="0.3">
      <c r="A1499" s="5">
        <v>510515</v>
      </c>
      <c r="B1499" s="4" t="s">
        <v>474</v>
      </c>
      <c r="C1499" s="3">
        <f>IFERROR(VLOOKUP($A1499,'indicadores propios'!$A$4:$I$2026,'indicadores propios'!D$2,FALSE),0)</f>
        <v>0</v>
      </c>
      <c r="D1499" s="3">
        <f>IFERROR(VLOOKUP($A1499,'indicadores propios'!$A$4:$I$2026,'indicadores propios'!E$2,FALSE),0)</f>
        <v>0</v>
      </c>
      <c r="E1499" s="3">
        <f>IFERROR(VLOOKUP($A1499,'indicadores propios'!$A$4:$I$2026,'indicadores propios'!F$2,FALSE),0)</f>
        <v>0</v>
      </c>
      <c r="F1499" s="3">
        <f>IFERROR(VLOOKUP($A1499,'indicadores propios'!$A$4:$I$2026,'indicadores propios'!G$2,FALSE),0)</f>
        <v>0</v>
      </c>
      <c r="G1499" s="3">
        <f>IFERROR(VLOOKUP($A1499,'indicadores propios'!$A$4:$I$2026,'indicadores propios'!H$2,FALSE),0)</f>
        <v>0</v>
      </c>
      <c r="H1499" s="3">
        <f>IFERROR(VLOOKUP($A1499,'indicadores propios'!$A$4:$I$2026,'indicadores propios'!I$2,FALSE),0)</f>
        <v>0</v>
      </c>
    </row>
    <row r="1500" spans="1:8" x14ac:dyDescent="0.3">
      <c r="A1500" s="5">
        <v>510516</v>
      </c>
      <c r="B1500" s="4" t="s">
        <v>473</v>
      </c>
      <c r="C1500" s="3">
        <f>IFERROR(VLOOKUP($A1500,'indicadores propios'!$A$4:$I$2026,'indicadores propios'!D$2,FALSE),0)</f>
        <v>11348173</v>
      </c>
      <c r="D1500" s="3">
        <f>IFERROR(VLOOKUP($A1500,'indicadores propios'!$A$4:$I$2026,'indicadores propios'!E$2,FALSE),0)</f>
        <v>13829601</v>
      </c>
      <c r="E1500" s="3">
        <f>IFERROR(VLOOKUP($A1500,'indicadores propios'!$A$4:$I$2026,'indicadores propios'!F$2,FALSE),0)</f>
        <v>12657939</v>
      </c>
      <c r="F1500" s="3">
        <f>IFERROR(VLOOKUP($A1500,'indicadores propios'!$A$4:$I$2026,'indicadores propios'!G$2,FALSE),0)</f>
        <v>16748696</v>
      </c>
      <c r="G1500" s="3">
        <f>IFERROR(VLOOKUP($A1500,'indicadores propios'!$A$4:$I$2026,'indicadores propios'!H$2,FALSE),0)</f>
        <v>18062029</v>
      </c>
      <c r="H1500" s="3">
        <f>IFERROR(VLOOKUP($A1500,'indicadores propios'!$A$4:$I$2026,'indicadores propios'!I$2,FALSE),0)</f>
        <v>5712838</v>
      </c>
    </row>
    <row r="1501" spans="1:8" x14ac:dyDescent="0.3">
      <c r="A1501" s="5">
        <v>510517</v>
      </c>
      <c r="B1501" s="4" t="s">
        <v>472</v>
      </c>
      <c r="C1501" s="3">
        <f>IFERROR(VLOOKUP($A1501,'indicadores propios'!$A$4:$I$2026,'indicadores propios'!D$2,FALSE),0)</f>
        <v>0</v>
      </c>
      <c r="D1501" s="3">
        <f>IFERROR(VLOOKUP($A1501,'indicadores propios'!$A$4:$I$2026,'indicadores propios'!E$2,FALSE),0)</f>
        <v>0</v>
      </c>
      <c r="E1501" s="3">
        <f>IFERROR(VLOOKUP($A1501,'indicadores propios'!$A$4:$I$2026,'indicadores propios'!F$2,FALSE),0)</f>
        <v>0</v>
      </c>
      <c r="F1501" s="3">
        <f>IFERROR(VLOOKUP($A1501,'indicadores propios'!$A$4:$I$2026,'indicadores propios'!G$2,FALSE),0)</f>
        <v>0</v>
      </c>
      <c r="G1501" s="3">
        <f>IFERROR(VLOOKUP($A1501,'indicadores propios'!$A$4:$I$2026,'indicadores propios'!H$2,FALSE),0)</f>
        <v>0</v>
      </c>
      <c r="H1501" s="3">
        <f>IFERROR(VLOOKUP($A1501,'indicadores propios'!$A$4:$I$2026,'indicadores propios'!I$2,FALSE),0)</f>
        <v>0</v>
      </c>
    </row>
    <row r="1502" spans="1:8" x14ac:dyDescent="0.3">
      <c r="A1502" s="5">
        <v>510518</v>
      </c>
      <c r="B1502" s="4" t="s">
        <v>471</v>
      </c>
      <c r="C1502" s="3">
        <f>IFERROR(VLOOKUP($A1502,'indicadores propios'!$A$4:$I$2026,'indicadores propios'!D$2,FALSE),0)</f>
        <v>0</v>
      </c>
      <c r="D1502" s="3">
        <f>IFERROR(VLOOKUP($A1502,'indicadores propios'!$A$4:$I$2026,'indicadores propios'!E$2,FALSE),0)</f>
        <v>0</v>
      </c>
      <c r="E1502" s="3">
        <f>IFERROR(VLOOKUP($A1502,'indicadores propios'!$A$4:$I$2026,'indicadores propios'!F$2,FALSE),0)</f>
        <v>0</v>
      </c>
      <c r="F1502" s="3">
        <f>IFERROR(VLOOKUP($A1502,'indicadores propios'!$A$4:$I$2026,'indicadores propios'!G$2,FALSE),0)</f>
        <v>0</v>
      </c>
      <c r="G1502" s="3">
        <f>IFERROR(VLOOKUP($A1502,'indicadores propios'!$A$4:$I$2026,'indicadores propios'!H$2,FALSE),0)</f>
        <v>0</v>
      </c>
      <c r="H1502" s="3">
        <f>IFERROR(VLOOKUP($A1502,'indicadores propios'!$A$4:$I$2026,'indicadores propios'!I$2,FALSE),0)</f>
        <v>0</v>
      </c>
    </row>
    <row r="1503" spans="1:8" x14ac:dyDescent="0.3">
      <c r="A1503" s="5">
        <v>510519</v>
      </c>
      <c r="B1503" s="4" t="s">
        <v>470</v>
      </c>
      <c r="C1503" s="3">
        <f>IFERROR(VLOOKUP($A1503,'indicadores propios'!$A$4:$I$2026,'indicadores propios'!D$2,FALSE),0)</f>
        <v>3558918</v>
      </c>
      <c r="D1503" s="3">
        <f>IFERROR(VLOOKUP($A1503,'indicadores propios'!$A$4:$I$2026,'indicadores propios'!E$2,FALSE),0)</f>
        <v>1754031</v>
      </c>
      <c r="E1503" s="3">
        <f>IFERROR(VLOOKUP($A1503,'indicadores propios'!$A$4:$I$2026,'indicadores propios'!F$2,FALSE),0)</f>
        <v>2309613</v>
      </c>
      <c r="F1503" s="3">
        <f>IFERROR(VLOOKUP($A1503,'indicadores propios'!$A$4:$I$2026,'indicadores propios'!G$2,FALSE),0)</f>
        <v>874883</v>
      </c>
      <c r="G1503" s="3">
        <f>IFERROR(VLOOKUP($A1503,'indicadores propios'!$A$4:$I$2026,'indicadores propios'!H$2,FALSE),0)</f>
        <v>3674368</v>
      </c>
      <c r="H1503" s="3">
        <f>IFERROR(VLOOKUP($A1503,'indicadores propios'!$A$4:$I$2026,'indicadores propios'!I$2,FALSE),0)</f>
        <v>337250</v>
      </c>
    </row>
    <row r="1504" spans="1:8" x14ac:dyDescent="0.3">
      <c r="A1504" s="5">
        <v>510520</v>
      </c>
      <c r="B1504" s="4" t="s">
        <v>469</v>
      </c>
      <c r="C1504" s="3">
        <f>IFERROR(VLOOKUP($A1504,'indicadores propios'!$A$4:$I$2026,'indicadores propios'!D$2,FALSE),0)</f>
        <v>0</v>
      </c>
      <c r="D1504" s="3">
        <f>IFERROR(VLOOKUP($A1504,'indicadores propios'!$A$4:$I$2026,'indicadores propios'!E$2,FALSE),0)</f>
        <v>0</v>
      </c>
      <c r="E1504" s="3">
        <f>IFERROR(VLOOKUP($A1504,'indicadores propios'!$A$4:$I$2026,'indicadores propios'!F$2,FALSE),0)</f>
        <v>0</v>
      </c>
      <c r="F1504" s="3">
        <f>IFERROR(VLOOKUP($A1504,'indicadores propios'!$A$4:$I$2026,'indicadores propios'!G$2,FALSE),0)</f>
        <v>0</v>
      </c>
      <c r="G1504" s="3">
        <f>IFERROR(VLOOKUP($A1504,'indicadores propios'!$A$4:$I$2026,'indicadores propios'!H$2,FALSE),0)</f>
        <v>1182926</v>
      </c>
      <c r="H1504" s="3">
        <f>IFERROR(VLOOKUP($A1504,'indicadores propios'!$A$4:$I$2026,'indicadores propios'!I$2,FALSE),0)</f>
        <v>0</v>
      </c>
    </row>
    <row r="1505" spans="1:8" x14ac:dyDescent="0.3">
      <c r="A1505" s="5">
        <v>510521</v>
      </c>
      <c r="B1505" s="4" t="s">
        <v>468</v>
      </c>
      <c r="C1505" s="3">
        <f>IFERROR(VLOOKUP($A1505,'indicadores propios'!$A$4:$I$2026,'indicadores propios'!D$2,FALSE),0)</f>
        <v>2877408</v>
      </c>
      <c r="D1505" s="3">
        <f>IFERROR(VLOOKUP($A1505,'indicadores propios'!$A$4:$I$2026,'indicadores propios'!E$2,FALSE),0)</f>
        <v>4570752</v>
      </c>
      <c r="E1505" s="3">
        <f>IFERROR(VLOOKUP($A1505,'indicadores propios'!$A$4:$I$2026,'indicadores propios'!F$2,FALSE),0)</f>
        <v>6408526</v>
      </c>
      <c r="F1505" s="3">
        <f>IFERROR(VLOOKUP($A1505,'indicadores propios'!$A$4:$I$2026,'indicadores propios'!G$2,FALSE),0)</f>
        <v>6002800</v>
      </c>
      <c r="G1505" s="3">
        <f>IFERROR(VLOOKUP($A1505,'indicadores propios'!$A$4:$I$2026,'indicadores propios'!H$2,FALSE),0)</f>
        <v>5437500</v>
      </c>
      <c r="H1505" s="3">
        <f>IFERROR(VLOOKUP($A1505,'indicadores propios'!$A$4:$I$2026,'indicadores propios'!I$2,FALSE),0)</f>
        <v>1750000</v>
      </c>
    </row>
    <row r="1506" spans="1:8" x14ac:dyDescent="0.3">
      <c r="A1506" s="5">
        <v>510522</v>
      </c>
      <c r="B1506" s="4" t="s">
        <v>467</v>
      </c>
      <c r="C1506" s="3">
        <f>IFERROR(VLOOKUP($A1506,'indicadores propios'!$A$4:$I$2026,'indicadores propios'!D$2,FALSE),0)</f>
        <v>783334</v>
      </c>
      <c r="D1506" s="3">
        <f>IFERROR(VLOOKUP($A1506,'indicadores propios'!$A$4:$I$2026,'indicadores propios'!E$2,FALSE),0)</f>
        <v>1000000</v>
      </c>
      <c r="E1506" s="3">
        <f>IFERROR(VLOOKUP($A1506,'indicadores propios'!$A$4:$I$2026,'indicadores propios'!F$2,FALSE),0)</f>
        <v>1123343</v>
      </c>
      <c r="F1506" s="3">
        <f>IFERROR(VLOOKUP($A1506,'indicadores propios'!$A$4:$I$2026,'indicadores propios'!G$2,FALSE),0)</f>
        <v>80000</v>
      </c>
      <c r="G1506" s="3">
        <f>IFERROR(VLOOKUP($A1506,'indicadores propios'!$A$4:$I$2026,'indicadores propios'!H$2,FALSE),0)</f>
        <v>926667</v>
      </c>
      <c r="H1506" s="3">
        <f>IFERROR(VLOOKUP($A1506,'indicadores propios'!$A$4:$I$2026,'indicadores propios'!I$2,FALSE),0)</f>
        <v>800000</v>
      </c>
    </row>
    <row r="1507" spans="1:8" x14ac:dyDescent="0.3">
      <c r="A1507" s="5">
        <v>510523</v>
      </c>
      <c r="B1507" s="4" t="s">
        <v>466</v>
      </c>
      <c r="C1507" s="3">
        <f>IFERROR(VLOOKUP($A1507,'indicadores propios'!$A$4:$I$2026,'indicadores propios'!D$2,FALSE),0)</f>
        <v>15656960</v>
      </c>
      <c r="D1507" s="3">
        <f>IFERROR(VLOOKUP($A1507,'indicadores propios'!$A$4:$I$2026,'indicadores propios'!E$2,FALSE),0)</f>
        <v>19188676</v>
      </c>
      <c r="E1507" s="3">
        <f>IFERROR(VLOOKUP($A1507,'indicadores propios'!$A$4:$I$2026,'indicadores propios'!F$2,FALSE),0)</f>
        <v>24379180</v>
      </c>
      <c r="F1507" s="3">
        <f>IFERROR(VLOOKUP($A1507,'indicadores propios'!$A$4:$I$2026,'indicadores propios'!G$2,FALSE),0)</f>
        <v>24495752</v>
      </c>
      <c r="G1507" s="3">
        <f>IFERROR(VLOOKUP($A1507,'indicadores propios'!$A$4:$I$2026,'indicadores propios'!H$2,FALSE),0)</f>
        <v>25787702</v>
      </c>
      <c r="H1507" s="3">
        <f>IFERROR(VLOOKUP($A1507,'indicadores propios'!$A$4:$I$2026,'indicadores propios'!I$2,FALSE),0)</f>
        <v>7418592</v>
      </c>
    </row>
    <row r="1508" spans="1:8" x14ac:dyDescent="0.3">
      <c r="A1508" s="5">
        <v>510524</v>
      </c>
      <c r="B1508" s="4" t="s">
        <v>465</v>
      </c>
      <c r="C1508" s="3">
        <f>IFERROR(VLOOKUP($A1508,'indicadores propios'!$A$4:$I$2026,'indicadores propios'!D$2,FALSE),0)</f>
        <v>21267557</v>
      </c>
      <c r="D1508" s="3">
        <f>IFERROR(VLOOKUP($A1508,'indicadores propios'!$A$4:$I$2026,'indicadores propios'!E$2,FALSE),0)</f>
        <v>26449022</v>
      </c>
      <c r="E1508" s="3">
        <f>IFERROR(VLOOKUP($A1508,'indicadores propios'!$A$4:$I$2026,'indicadores propios'!F$2,FALSE),0)</f>
        <v>34057669</v>
      </c>
      <c r="F1508" s="3">
        <f>IFERROR(VLOOKUP($A1508,'indicadores propios'!$A$4:$I$2026,'indicadores propios'!G$2,FALSE),0)</f>
        <v>34156743</v>
      </c>
      <c r="G1508" s="3">
        <f>IFERROR(VLOOKUP($A1508,'indicadores propios'!$A$4:$I$2026,'indicadores propios'!H$2,FALSE),0)</f>
        <v>35741200</v>
      </c>
      <c r="H1508" s="3">
        <f>IFERROR(VLOOKUP($A1508,'indicadores propios'!$A$4:$I$2026,'indicadores propios'!I$2,FALSE),0)</f>
        <v>10361100</v>
      </c>
    </row>
    <row r="1509" spans="1:8" x14ac:dyDescent="0.3">
      <c r="A1509" s="5">
        <v>510525</v>
      </c>
      <c r="B1509" s="4" t="s">
        <v>464</v>
      </c>
      <c r="C1509" s="3">
        <f>IFERROR(VLOOKUP($A1509,'indicadores propios'!$A$4:$I$2026,'indicadores propios'!D$2,FALSE),0)</f>
        <v>982870</v>
      </c>
      <c r="D1509" s="3">
        <f>IFERROR(VLOOKUP($A1509,'indicadores propios'!$A$4:$I$2026,'indicadores propios'!E$2,FALSE),0)</f>
        <v>1337765</v>
      </c>
      <c r="E1509" s="3">
        <f>IFERROR(VLOOKUP($A1509,'indicadores propios'!$A$4:$I$2026,'indicadores propios'!F$2,FALSE),0)</f>
        <v>1852100</v>
      </c>
      <c r="F1509" s="3">
        <f>IFERROR(VLOOKUP($A1509,'indicadores propios'!$A$4:$I$2026,'indicadores propios'!G$2,FALSE),0)</f>
        <v>1462100</v>
      </c>
      <c r="G1509" s="3">
        <f>IFERROR(VLOOKUP($A1509,'indicadores propios'!$A$4:$I$2026,'indicadores propios'!H$2,FALSE),0)</f>
        <v>1820100</v>
      </c>
      <c r="H1509" s="3">
        <f>IFERROR(VLOOKUP($A1509,'indicadores propios'!$A$4:$I$2026,'indicadores propios'!I$2,FALSE),0)</f>
        <v>562400</v>
      </c>
    </row>
    <row r="1510" spans="1:8" x14ac:dyDescent="0.3">
      <c r="A1510" s="5">
        <v>510526</v>
      </c>
      <c r="B1510" s="4" t="s">
        <v>463</v>
      </c>
      <c r="C1510" s="3">
        <f>IFERROR(VLOOKUP($A1510,'indicadores propios'!$A$4:$I$2026,'indicadores propios'!D$2,FALSE),0)</f>
        <v>7331660</v>
      </c>
      <c r="D1510" s="3">
        <f>IFERROR(VLOOKUP($A1510,'indicadores propios'!$A$4:$I$2026,'indicadores propios'!E$2,FALSE),0)</f>
        <v>8971935</v>
      </c>
      <c r="E1510" s="3">
        <f>IFERROR(VLOOKUP($A1510,'indicadores propios'!$A$4:$I$2026,'indicadores propios'!F$2,FALSE),0)</f>
        <v>11206288</v>
      </c>
      <c r="F1510" s="3">
        <f>IFERROR(VLOOKUP($A1510,'indicadores propios'!$A$4:$I$2026,'indicadores propios'!G$2,FALSE),0)</f>
        <v>11280100</v>
      </c>
      <c r="G1510" s="3">
        <f>IFERROR(VLOOKUP($A1510,'indicadores propios'!$A$4:$I$2026,'indicadores propios'!H$2,FALSE),0)</f>
        <v>12164800</v>
      </c>
      <c r="H1510" s="3">
        <f>IFERROR(VLOOKUP($A1510,'indicadores propios'!$A$4:$I$2026,'indicadores propios'!I$2,FALSE),0)</f>
        <v>3465400</v>
      </c>
    </row>
    <row r="1511" spans="1:8" x14ac:dyDescent="0.3">
      <c r="A1511" s="5">
        <v>510527</v>
      </c>
      <c r="B1511" s="4" t="s">
        <v>462</v>
      </c>
      <c r="C1511" s="3">
        <f>IFERROR(VLOOKUP($A1511,'indicadores propios'!$A$4:$I$2026,'indicadores propios'!D$2,FALSE),0)</f>
        <v>5500720</v>
      </c>
      <c r="D1511" s="3">
        <f>IFERROR(VLOOKUP($A1511,'indicadores propios'!$A$4:$I$2026,'indicadores propios'!E$2,FALSE),0)</f>
        <v>6984594</v>
      </c>
      <c r="E1511" s="3">
        <f>IFERROR(VLOOKUP($A1511,'indicadores propios'!$A$4:$I$2026,'indicadores propios'!F$2,FALSE),0)</f>
        <v>8410444</v>
      </c>
      <c r="F1511" s="3">
        <f>IFERROR(VLOOKUP($A1511,'indicadores propios'!$A$4:$I$2026,'indicadores propios'!G$2,FALSE),0)</f>
        <v>8449100</v>
      </c>
      <c r="G1511" s="3">
        <f>IFERROR(VLOOKUP($A1511,'indicadores propios'!$A$4:$I$2026,'indicadores propios'!H$2,FALSE),0)</f>
        <v>9115300</v>
      </c>
      <c r="H1511" s="3">
        <f>IFERROR(VLOOKUP($A1511,'indicadores propios'!$A$4:$I$2026,'indicadores propios'!I$2,FALSE),0)</f>
        <v>2599700</v>
      </c>
    </row>
    <row r="1512" spans="1:8" x14ac:dyDescent="0.3">
      <c r="A1512" s="5">
        <v>510528</v>
      </c>
      <c r="B1512" s="4" t="s">
        <v>461</v>
      </c>
      <c r="C1512" s="3">
        <f>IFERROR(VLOOKUP($A1512,'indicadores propios'!$A$4:$I$2026,'indicadores propios'!D$2,FALSE),0)</f>
        <v>3668460</v>
      </c>
      <c r="D1512" s="3">
        <f>IFERROR(VLOOKUP($A1512,'indicadores propios'!$A$4:$I$2026,'indicadores propios'!E$2,FALSE),0)</f>
        <v>4490670</v>
      </c>
      <c r="E1512" s="3">
        <f>IFERROR(VLOOKUP($A1512,'indicadores propios'!$A$4:$I$2026,'indicadores propios'!F$2,FALSE),0)</f>
        <v>5617296</v>
      </c>
      <c r="F1512" s="3">
        <f>IFERROR(VLOOKUP($A1512,'indicadores propios'!$A$4:$I$2026,'indicadores propios'!G$2,FALSE),0)</f>
        <v>5619400</v>
      </c>
      <c r="G1512" s="3">
        <f>IFERROR(VLOOKUP($A1512,'indicadores propios'!$A$4:$I$2026,'indicadores propios'!H$2,FALSE),0)</f>
        <v>6078700</v>
      </c>
      <c r="H1512" s="3">
        <f>IFERROR(VLOOKUP($A1512,'indicadores propios'!$A$4:$I$2026,'indicadores propios'!I$2,FALSE),0)</f>
        <v>1733200</v>
      </c>
    </row>
    <row r="1513" spans="1:8" x14ac:dyDescent="0.3">
      <c r="A1513" s="5">
        <v>510529</v>
      </c>
      <c r="B1513" s="4" t="s">
        <v>460</v>
      </c>
      <c r="C1513" s="3">
        <f>IFERROR(VLOOKUP($A1513,'indicadores propios'!$A$4:$I$2026,'indicadores propios'!D$2,FALSE),0)</f>
        <v>0</v>
      </c>
      <c r="D1513" s="3">
        <f>IFERROR(VLOOKUP($A1513,'indicadores propios'!$A$4:$I$2026,'indicadores propios'!E$2,FALSE),0)</f>
        <v>0</v>
      </c>
      <c r="E1513" s="3">
        <f>IFERROR(VLOOKUP($A1513,'indicadores propios'!$A$4:$I$2026,'indicadores propios'!F$2,FALSE),0)</f>
        <v>0</v>
      </c>
      <c r="F1513" s="3">
        <f>IFERROR(VLOOKUP($A1513,'indicadores propios'!$A$4:$I$2026,'indicadores propios'!G$2,FALSE),0)</f>
        <v>0</v>
      </c>
      <c r="G1513" s="3">
        <f>IFERROR(VLOOKUP($A1513,'indicadores propios'!$A$4:$I$2026,'indicadores propios'!H$2,FALSE),0)</f>
        <v>0</v>
      </c>
      <c r="H1513" s="3">
        <f>IFERROR(VLOOKUP($A1513,'indicadores propios'!$A$4:$I$2026,'indicadores propios'!I$2,FALSE),0)</f>
        <v>0</v>
      </c>
    </row>
    <row r="1514" spans="1:8" x14ac:dyDescent="0.3">
      <c r="A1514" s="5">
        <v>510530</v>
      </c>
      <c r="B1514" s="4" t="s">
        <v>449</v>
      </c>
      <c r="C1514" s="3">
        <f>IFERROR(VLOOKUP($A1514,'indicadores propios'!$A$4:$I$2026,'indicadores propios'!D$2,FALSE),0)</f>
        <v>0</v>
      </c>
      <c r="D1514" s="3">
        <f>IFERROR(VLOOKUP($A1514,'indicadores propios'!$A$4:$I$2026,'indicadores propios'!E$2,FALSE),0)</f>
        <v>0</v>
      </c>
      <c r="E1514" s="3">
        <f>IFERROR(VLOOKUP($A1514,'indicadores propios'!$A$4:$I$2026,'indicadores propios'!F$2,FALSE),0)</f>
        <v>0</v>
      </c>
      <c r="F1514" s="3">
        <f>IFERROR(VLOOKUP($A1514,'indicadores propios'!$A$4:$I$2026,'indicadores propios'!G$2,FALSE),0)</f>
        <v>0</v>
      </c>
      <c r="G1514" s="3">
        <f>IFERROR(VLOOKUP($A1514,'indicadores propios'!$A$4:$I$2026,'indicadores propios'!H$2,FALSE),0)</f>
        <v>0</v>
      </c>
      <c r="H1514" s="3">
        <f>IFERROR(VLOOKUP($A1514,'indicadores propios'!$A$4:$I$2026,'indicadores propios'!I$2,FALSE),0)</f>
        <v>0</v>
      </c>
    </row>
    <row r="1515" spans="1:8" x14ac:dyDescent="0.3">
      <c r="A1515" s="5">
        <v>510531</v>
      </c>
      <c r="B1515" s="4" t="s">
        <v>459</v>
      </c>
      <c r="C1515" s="3">
        <f>IFERROR(VLOOKUP($A1515,'indicadores propios'!$A$4:$I$2026,'indicadores propios'!D$2,FALSE),0)</f>
        <v>2887500</v>
      </c>
      <c r="D1515" s="3">
        <f>IFERROR(VLOOKUP($A1515,'indicadores propios'!$A$4:$I$2026,'indicadores propios'!E$2,FALSE),0)</f>
        <v>2566126</v>
      </c>
      <c r="E1515" s="3">
        <f>IFERROR(VLOOKUP($A1515,'indicadores propios'!$A$4:$I$2026,'indicadores propios'!F$2,FALSE),0)</f>
        <v>2628092</v>
      </c>
      <c r="F1515" s="3">
        <f>IFERROR(VLOOKUP($A1515,'indicadores propios'!$A$4:$I$2026,'indicadores propios'!G$2,FALSE),0)</f>
        <v>2203787</v>
      </c>
      <c r="G1515" s="3">
        <f>IFERROR(VLOOKUP($A1515,'indicadores propios'!$A$4:$I$2026,'indicadores propios'!H$2,FALSE),0)</f>
        <v>600000</v>
      </c>
      <c r="H1515" s="3">
        <f>IFERROR(VLOOKUP($A1515,'indicadores propios'!$A$4:$I$2026,'indicadores propios'!I$2,FALSE),0)</f>
        <v>0</v>
      </c>
    </row>
    <row r="1516" spans="1:8" x14ac:dyDescent="0.3">
      <c r="A1516" s="5">
        <v>510532</v>
      </c>
      <c r="B1516" s="4" t="s">
        <v>458</v>
      </c>
      <c r="C1516" s="3">
        <f>IFERROR(VLOOKUP($A1516,'indicadores propios'!$A$4:$I$2026,'indicadores propios'!D$2,FALSE),0)</f>
        <v>0</v>
      </c>
      <c r="D1516" s="3">
        <f>IFERROR(VLOOKUP($A1516,'indicadores propios'!$A$4:$I$2026,'indicadores propios'!E$2,FALSE),0)</f>
        <v>0</v>
      </c>
      <c r="E1516" s="3">
        <f>IFERROR(VLOOKUP($A1516,'indicadores propios'!$A$4:$I$2026,'indicadores propios'!F$2,FALSE),0)</f>
        <v>0</v>
      </c>
      <c r="F1516" s="3">
        <f>IFERROR(VLOOKUP($A1516,'indicadores propios'!$A$4:$I$2026,'indicadores propios'!G$2,FALSE),0)</f>
        <v>0</v>
      </c>
      <c r="G1516" s="3">
        <f>IFERROR(VLOOKUP($A1516,'indicadores propios'!$A$4:$I$2026,'indicadores propios'!H$2,FALSE),0)</f>
        <v>0</v>
      </c>
      <c r="H1516" s="3">
        <f>IFERROR(VLOOKUP($A1516,'indicadores propios'!$A$4:$I$2026,'indicadores propios'!I$2,FALSE),0)</f>
        <v>0</v>
      </c>
    </row>
    <row r="1517" spans="1:8" x14ac:dyDescent="0.3">
      <c r="A1517" s="5">
        <v>510533</v>
      </c>
      <c r="B1517" s="4" t="s">
        <v>457</v>
      </c>
      <c r="C1517" s="3">
        <f>IFERROR(VLOOKUP($A1517,'indicadores propios'!$A$4:$I$2026,'indicadores propios'!D$2,FALSE),0)</f>
        <v>103500</v>
      </c>
      <c r="D1517" s="3">
        <f>IFERROR(VLOOKUP($A1517,'indicadores propios'!$A$4:$I$2026,'indicadores propios'!E$2,FALSE),0)</f>
        <v>565100</v>
      </c>
      <c r="E1517" s="3">
        <f>IFERROR(VLOOKUP($A1517,'indicadores propios'!$A$4:$I$2026,'indicadores propios'!F$2,FALSE),0)</f>
        <v>193696</v>
      </c>
      <c r="F1517" s="3">
        <f>IFERROR(VLOOKUP($A1517,'indicadores propios'!$A$4:$I$2026,'indicadores propios'!G$2,FALSE),0)</f>
        <v>406200</v>
      </c>
      <c r="G1517" s="3">
        <f>IFERROR(VLOOKUP($A1517,'indicadores propios'!$A$4:$I$2026,'indicadores propios'!H$2,FALSE),0)</f>
        <v>376100</v>
      </c>
      <c r="H1517" s="3">
        <f>IFERROR(VLOOKUP($A1517,'indicadores propios'!$A$4:$I$2026,'indicadores propios'!I$2,FALSE),0)</f>
        <v>51000</v>
      </c>
    </row>
    <row r="1518" spans="1:8" x14ac:dyDescent="0.3">
      <c r="A1518" s="5">
        <v>510534</v>
      </c>
      <c r="B1518" s="4" t="s">
        <v>456</v>
      </c>
      <c r="C1518" s="3">
        <f>IFERROR(VLOOKUP($A1518,'indicadores propios'!$A$4:$I$2026,'indicadores propios'!D$2,FALSE),0)</f>
        <v>0</v>
      </c>
      <c r="D1518" s="3">
        <f>IFERROR(VLOOKUP($A1518,'indicadores propios'!$A$4:$I$2026,'indicadores propios'!E$2,FALSE),0)</f>
        <v>0</v>
      </c>
      <c r="E1518" s="3">
        <f>IFERROR(VLOOKUP($A1518,'indicadores propios'!$A$4:$I$2026,'indicadores propios'!F$2,FALSE),0)</f>
        <v>0</v>
      </c>
      <c r="F1518" s="3">
        <f>IFERROR(VLOOKUP($A1518,'indicadores propios'!$A$4:$I$2026,'indicadores propios'!G$2,FALSE),0)</f>
        <v>0</v>
      </c>
      <c r="G1518" s="3">
        <f>IFERROR(VLOOKUP($A1518,'indicadores propios'!$A$4:$I$2026,'indicadores propios'!H$2,FALSE),0)</f>
        <v>0</v>
      </c>
      <c r="H1518" s="3">
        <f>IFERROR(VLOOKUP($A1518,'indicadores propios'!$A$4:$I$2026,'indicadores propios'!I$2,FALSE),0)</f>
        <v>0</v>
      </c>
    </row>
    <row r="1519" spans="1:8" x14ac:dyDescent="0.3">
      <c r="A1519" s="5">
        <v>510595</v>
      </c>
      <c r="B1519" s="4" t="s">
        <v>455</v>
      </c>
      <c r="C1519" s="3">
        <f>IFERROR(VLOOKUP($A1519,'indicadores propios'!$A$4:$I$2026,'indicadores propios'!D$2,FALSE),0)</f>
        <v>28747534</v>
      </c>
      <c r="D1519" s="3">
        <f>IFERROR(VLOOKUP($A1519,'indicadores propios'!$A$4:$I$2026,'indicadores propios'!E$2,FALSE),0)</f>
        <v>21666875</v>
      </c>
      <c r="E1519" s="3">
        <f>IFERROR(VLOOKUP($A1519,'indicadores propios'!$A$4:$I$2026,'indicadores propios'!F$2,FALSE),0)</f>
        <v>17851667</v>
      </c>
      <c r="F1519" s="3">
        <f>IFERROR(VLOOKUP($A1519,'indicadores propios'!$A$4:$I$2026,'indicadores propios'!G$2,FALSE),0)</f>
        <v>55327356</v>
      </c>
      <c r="G1519" s="3">
        <f>IFERROR(VLOOKUP($A1519,'indicadores propios'!$A$4:$I$2026,'indicadores propios'!H$2,FALSE),0)</f>
        <v>90758202</v>
      </c>
      <c r="H1519" s="3">
        <f>IFERROR(VLOOKUP($A1519,'indicadores propios'!$A$4:$I$2026,'indicadores propios'!I$2,FALSE),0)</f>
        <v>5302057</v>
      </c>
    </row>
    <row r="1520" spans="1:8" x14ac:dyDescent="0.3">
      <c r="A1520" s="5">
        <v>510700</v>
      </c>
      <c r="B1520" s="4" t="s">
        <v>652</v>
      </c>
      <c r="C1520" s="3">
        <f>IFERROR(VLOOKUP($A1520,'indicadores propios'!$A$4:$I$2026,'indicadores propios'!D$2,FALSE),0)</f>
        <v>0</v>
      </c>
      <c r="D1520" s="3">
        <f>IFERROR(VLOOKUP($A1520,'indicadores propios'!$A$4:$I$2026,'indicadores propios'!E$2,FALSE),0)</f>
        <v>0</v>
      </c>
      <c r="E1520" s="3">
        <f>IFERROR(VLOOKUP($A1520,'indicadores propios'!$A$4:$I$2026,'indicadores propios'!F$2,FALSE),0)</f>
        <v>0</v>
      </c>
      <c r="F1520" s="3">
        <f>IFERROR(VLOOKUP($A1520,'indicadores propios'!$A$4:$I$2026,'indicadores propios'!G$2,FALSE),0)</f>
        <v>0</v>
      </c>
      <c r="G1520" s="3">
        <f>IFERROR(VLOOKUP($A1520,'indicadores propios'!$A$4:$I$2026,'indicadores propios'!H$2,FALSE),0)</f>
        <v>0</v>
      </c>
      <c r="H1520" s="3">
        <f>IFERROR(VLOOKUP($A1520,'indicadores propios'!$A$4:$I$2026,'indicadores propios'!I$2,FALSE),0)</f>
        <v>0</v>
      </c>
    </row>
    <row r="1521" spans="1:8" x14ac:dyDescent="0.3">
      <c r="A1521" s="5">
        <v>510705</v>
      </c>
      <c r="B1521" s="4" t="s">
        <v>651</v>
      </c>
      <c r="C1521" s="3">
        <f>IFERROR(VLOOKUP($A1521,'indicadores propios'!$A$4:$I$2026,'indicadores propios'!D$2,FALSE),0)</f>
        <v>0</v>
      </c>
      <c r="D1521" s="3">
        <f>IFERROR(VLOOKUP($A1521,'indicadores propios'!$A$4:$I$2026,'indicadores propios'!E$2,FALSE),0)</f>
        <v>0</v>
      </c>
      <c r="E1521" s="3">
        <f>IFERROR(VLOOKUP($A1521,'indicadores propios'!$A$4:$I$2026,'indicadores propios'!F$2,FALSE),0)</f>
        <v>0</v>
      </c>
      <c r="F1521" s="3">
        <f>IFERROR(VLOOKUP($A1521,'indicadores propios'!$A$4:$I$2026,'indicadores propios'!G$2,FALSE),0)</f>
        <v>0</v>
      </c>
      <c r="G1521" s="3">
        <f>IFERROR(VLOOKUP($A1521,'indicadores propios'!$A$4:$I$2026,'indicadores propios'!H$2,FALSE),0)</f>
        <v>0</v>
      </c>
      <c r="H1521" s="3">
        <f>IFERROR(VLOOKUP($A1521,'indicadores propios'!$A$4:$I$2026,'indicadores propios'!I$2,FALSE),0)</f>
        <v>0</v>
      </c>
    </row>
    <row r="1522" spans="1:8" x14ac:dyDescent="0.3">
      <c r="A1522" s="5">
        <v>510710</v>
      </c>
      <c r="B1522" s="4" t="s">
        <v>650</v>
      </c>
      <c r="C1522" s="3">
        <f>IFERROR(VLOOKUP($A1522,'indicadores propios'!$A$4:$I$2026,'indicadores propios'!D$2,FALSE),0)</f>
        <v>0</v>
      </c>
      <c r="D1522" s="3">
        <f>IFERROR(VLOOKUP($A1522,'indicadores propios'!$A$4:$I$2026,'indicadores propios'!E$2,FALSE),0)</f>
        <v>0</v>
      </c>
      <c r="E1522" s="3">
        <f>IFERROR(VLOOKUP($A1522,'indicadores propios'!$A$4:$I$2026,'indicadores propios'!F$2,FALSE),0)</f>
        <v>0</v>
      </c>
      <c r="F1522" s="3">
        <f>IFERROR(VLOOKUP($A1522,'indicadores propios'!$A$4:$I$2026,'indicadores propios'!G$2,FALSE),0)</f>
        <v>0</v>
      </c>
      <c r="G1522" s="3">
        <f>IFERROR(VLOOKUP($A1522,'indicadores propios'!$A$4:$I$2026,'indicadores propios'!H$2,FALSE),0)</f>
        <v>0</v>
      </c>
      <c r="H1522" s="3">
        <f>IFERROR(VLOOKUP($A1522,'indicadores propios'!$A$4:$I$2026,'indicadores propios'!I$2,FALSE),0)</f>
        <v>0</v>
      </c>
    </row>
    <row r="1523" spans="1:8" x14ac:dyDescent="0.3">
      <c r="A1523" s="5">
        <v>510715</v>
      </c>
      <c r="B1523" s="4" t="s">
        <v>649</v>
      </c>
      <c r="C1523" s="3">
        <f>IFERROR(VLOOKUP($A1523,'indicadores propios'!$A$4:$I$2026,'indicadores propios'!D$2,FALSE),0)</f>
        <v>0</v>
      </c>
      <c r="D1523" s="3">
        <f>IFERROR(VLOOKUP($A1523,'indicadores propios'!$A$4:$I$2026,'indicadores propios'!E$2,FALSE),0)</f>
        <v>0</v>
      </c>
      <c r="E1523" s="3">
        <f>IFERROR(VLOOKUP($A1523,'indicadores propios'!$A$4:$I$2026,'indicadores propios'!F$2,FALSE),0)</f>
        <v>0</v>
      </c>
      <c r="F1523" s="3">
        <f>IFERROR(VLOOKUP($A1523,'indicadores propios'!$A$4:$I$2026,'indicadores propios'!G$2,FALSE),0)</f>
        <v>0</v>
      </c>
      <c r="G1523" s="3">
        <f>IFERROR(VLOOKUP($A1523,'indicadores propios'!$A$4:$I$2026,'indicadores propios'!H$2,FALSE),0)</f>
        <v>0</v>
      </c>
      <c r="H1523" s="3">
        <f>IFERROR(VLOOKUP($A1523,'indicadores propios'!$A$4:$I$2026,'indicadores propios'!I$2,FALSE),0)</f>
        <v>0</v>
      </c>
    </row>
    <row r="1524" spans="1:8" x14ac:dyDescent="0.3">
      <c r="A1524" s="5">
        <v>510720</v>
      </c>
      <c r="B1524" s="4" t="s">
        <v>648</v>
      </c>
      <c r="C1524" s="3">
        <f>IFERROR(VLOOKUP($A1524,'indicadores propios'!$A$4:$I$2026,'indicadores propios'!D$2,FALSE),0)</f>
        <v>0</v>
      </c>
      <c r="D1524" s="3">
        <f>IFERROR(VLOOKUP($A1524,'indicadores propios'!$A$4:$I$2026,'indicadores propios'!E$2,FALSE),0)</f>
        <v>0</v>
      </c>
      <c r="E1524" s="3">
        <f>IFERROR(VLOOKUP($A1524,'indicadores propios'!$A$4:$I$2026,'indicadores propios'!F$2,FALSE),0)</f>
        <v>0</v>
      </c>
      <c r="F1524" s="3">
        <f>IFERROR(VLOOKUP($A1524,'indicadores propios'!$A$4:$I$2026,'indicadores propios'!G$2,FALSE),0)</f>
        <v>0</v>
      </c>
      <c r="G1524" s="3">
        <f>IFERROR(VLOOKUP($A1524,'indicadores propios'!$A$4:$I$2026,'indicadores propios'!H$2,FALSE),0)</f>
        <v>0</v>
      </c>
      <c r="H1524" s="3">
        <f>IFERROR(VLOOKUP($A1524,'indicadores propios'!$A$4:$I$2026,'indicadores propios'!I$2,FALSE),0)</f>
        <v>0</v>
      </c>
    </row>
    <row r="1525" spans="1:8" x14ac:dyDescent="0.3">
      <c r="A1525" s="5">
        <v>510725</v>
      </c>
      <c r="B1525" s="4" t="s">
        <v>647</v>
      </c>
      <c r="C1525" s="3">
        <f>IFERROR(VLOOKUP($A1525,'indicadores propios'!$A$4:$I$2026,'indicadores propios'!D$2,FALSE),0)</f>
        <v>0</v>
      </c>
      <c r="D1525" s="3">
        <f>IFERROR(VLOOKUP($A1525,'indicadores propios'!$A$4:$I$2026,'indicadores propios'!E$2,FALSE),0)</f>
        <v>0</v>
      </c>
      <c r="E1525" s="3">
        <f>IFERROR(VLOOKUP($A1525,'indicadores propios'!$A$4:$I$2026,'indicadores propios'!F$2,FALSE),0)</f>
        <v>0</v>
      </c>
      <c r="F1525" s="3">
        <f>IFERROR(VLOOKUP($A1525,'indicadores propios'!$A$4:$I$2026,'indicadores propios'!G$2,FALSE),0)</f>
        <v>0</v>
      </c>
      <c r="G1525" s="3">
        <f>IFERROR(VLOOKUP($A1525,'indicadores propios'!$A$4:$I$2026,'indicadores propios'!H$2,FALSE),0)</f>
        <v>0</v>
      </c>
      <c r="H1525" s="3">
        <f>IFERROR(VLOOKUP($A1525,'indicadores propios'!$A$4:$I$2026,'indicadores propios'!I$2,FALSE),0)</f>
        <v>0</v>
      </c>
    </row>
    <row r="1526" spans="1:8" x14ac:dyDescent="0.3">
      <c r="A1526" s="5">
        <v>510730</v>
      </c>
      <c r="B1526" s="4" t="s">
        <v>646</v>
      </c>
      <c r="C1526" s="3">
        <f>IFERROR(VLOOKUP($A1526,'indicadores propios'!$A$4:$I$2026,'indicadores propios'!D$2,FALSE),0)</f>
        <v>0</v>
      </c>
      <c r="D1526" s="3">
        <f>IFERROR(VLOOKUP($A1526,'indicadores propios'!$A$4:$I$2026,'indicadores propios'!E$2,FALSE),0)</f>
        <v>0</v>
      </c>
      <c r="E1526" s="3">
        <f>IFERROR(VLOOKUP($A1526,'indicadores propios'!$A$4:$I$2026,'indicadores propios'!F$2,FALSE),0)</f>
        <v>0</v>
      </c>
      <c r="F1526" s="3">
        <f>IFERROR(VLOOKUP($A1526,'indicadores propios'!$A$4:$I$2026,'indicadores propios'!G$2,FALSE),0)</f>
        <v>0</v>
      </c>
      <c r="G1526" s="3">
        <f>IFERROR(VLOOKUP($A1526,'indicadores propios'!$A$4:$I$2026,'indicadores propios'!H$2,FALSE),0)</f>
        <v>0</v>
      </c>
      <c r="H1526" s="3">
        <f>IFERROR(VLOOKUP($A1526,'indicadores propios'!$A$4:$I$2026,'indicadores propios'!I$2,FALSE),0)</f>
        <v>0</v>
      </c>
    </row>
    <row r="1527" spans="1:8" x14ac:dyDescent="0.3">
      <c r="A1527" s="5">
        <v>510735</v>
      </c>
      <c r="B1527" s="4" t="s">
        <v>645</v>
      </c>
      <c r="C1527" s="3">
        <f>IFERROR(VLOOKUP($A1527,'indicadores propios'!$A$4:$I$2026,'indicadores propios'!D$2,FALSE),0)</f>
        <v>0</v>
      </c>
      <c r="D1527" s="3">
        <f>IFERROR(VLOOKUP($A1527,'indicadores propios'!$A$4:$I$2026,'indicadores propios'!E$2,FALSE),0)</f>
        <v>0</v>
      </c>
      <c r="E1527" s="3">
        <f>IFERROR(VLOOKUP($A1527,'indicadores propios'!$A$4:$I$2026,'indicadores propios'!F$2,FALSE),0)</f>
        <v>0</v>
      </c>
      <c r="F1527" s="3">
        <f>IFERROR(VLOOKUP($A1527,'indicadores propios'!$A$4:$I$2026,'indicadores propios'!G$2,FALSE),0)</f>
        <v>0</v>
      </c>
      <c r="G1527" s="3">
        <f>IFERROR(VLOOKUP($A1527,'indicadores propios'!$A$4:$I$2026,'indicadores propios'!H$2,FALSE),0)</f>
        <v>0</v>
      </c>
      <c r="H1527" s="3">
        <f>IFERROR(VLOOKUP($A1527,'indicadores propios'!$A$4:$I$2026,'indicadores propios'!I$2,FALSE),0)</f>
        <v>0</v>
      </c>
    </row>
    <row r="1528" spans="1:8" x14ac:dyDescent="0.3">
      <c r="A1528" s="5">
        <v>510740</v>
      </c>
      <c r="B1528" s="4" t="s">
        <v>644</v>
      </c>
      <c r="C1528" s="3">
        <f>IFERROR(VLOOKUP($A1528,'indicadores propios'!$A$4:$I$2026,'indicadores propios'!D$2,FALSE),0)</f>
        <v>0</v>
      </c>
      <c r="D1528" s="3">
        <f>IFERROR(VLOOKUP($A1528,'indicadores propios'!$A$4:$I$2026,'indicadores propios'!E$2,FALSE),0)</f>
        <v>0</v>
      </c>
      <c r="E1528" s="3">
        <f>IFERROR(VLOOKUP($A1528,'indicadores propios'!$A$4:$I$2026,'indicadores propios'!F$2,FALSE),0)</f>
        <v>0</v>
      </c>
      <c r="F1528" s="3">
        <f>IFERROR(VLOOKUP($A1528,'indicadores propios'!$A$4:$I$2026,'indicadores propios'!G$2,FALSE),0)</f>
        <v>0</v>
      </c>
      <c r="G1528" s="3">
        <f>IFERROR(VLOOKUP($A1528,'indicadores propios'!$A$4:$I$2026,'indicadores propios'!H$2,FALSE),0)</f>
        <v>0</v>
      </c>
      <c r="H1528" s="3">
        <f>IFERROR(VLOOKUP($A1528,'indicadores propios'!$A$4:$I$2026,'indicadores propios'!I$2,FALSE),0)</f>
        <v>0</v>
      </c>
    </row>
    <row r="1529" spans="1:8" x14ac:dyDescent="0.3">
      <c r="A1529" s="5">
        <v>510745</v>
      </c>
      <c r="B1529" s="4" t="s">
        <v>514</v>
      </c>
      <c r="C1529" s="3">
        <f>IFERROR(VLOOKUP($A1529,'indicadores propios'!$A$4:$I$2026,'indicadores propios'!D$2,FALSE),0)</f>
        <v>0</v>
      </c>
      <c r="D1529" s="3">
        <f>IFERROR(VLOOKUP($A1529,'indicadores propios'!$A$4:$I$2026,'indicadores propios'!E$2,FALSE),0)</f>
        <v>0</v>
      </c>
      <c r="E1529" s="3">
        <f>IFERROR(VLOOKUP($A1529,'indicadores propios'!$A$4:$I$2026,'indicadores propios'!F$2,FALSE),0)</f>
        <v>0</v>
      </c>
      <c r="F1529" s="3">
        <f>IFERROR(VLOOKUP($A1529,'indicadores propios'!$A$4:$I$2026,'indicadores propios'!G$2,FALSE),0)</f>
        <v>0</v>
      </c>
      <c r="G1529" s="3">
        <f>IFERROR(VLOOKUP($A1529,'indicadores propios'!$A$4:$I$2026,'indicadores propios'!H$2,FALSE),0)</f>
        <v>0</v>
      </c>
      <c r="H1529" s="3">
        <f>IFERROR(VLOOKUP($A1529,'indicadores propios'!$A$4:$I$2026,'indicadores propios'!I$2,FALSE),0)</f>
        <v>0</v>
      </c>
    </row>
    <row r="1530" spans="1:8" s="149" customFormat="1" x14ac:dyDescent="0.3">
      <c r="A1530" s="147">
        <v>511000</v>
      </c>
      <c r="B1530" s="148" t="s">
        <v>643</v>
      </c>
      <c r="C1530" s="3">
        <f>IFERROR(VLOOKUP($A1530,'indicadores propios'!$A$4:$I$2026,'indicadores propios'!D$2,FALSE),0)</f>
        <v>365419133.99000001</v>
      </c>
      <c r="D1530" s="3">
        <f>IFERROR(VLOOKUP($A1530,'indicadores propios'!$A$4:$I$2026,'indicadores propios'!E$2,FALSE),0)</f>
        <v>454617418.43000001</v>
      </c>
      <c r="E1530" s="3">
        <f>IFERROR(VLOOKUP($A1530,'indicadores propios'!$A$4:$I$2026,'indicadores propios'!F$2,FALSE),0)</f>
        <v>426635856.35000002</v>
      </c>
      <c r="F1530" s="3">
        <f>IFERROR(VLOOKUP($A1530,'indicadores propios'!$A$4:$I$2026,'indicadores propios'!G$2,FALSE),0)</f>
        <v>372881032.56</v>
      </c>
      <c r="G1530" s="3">
        <f>IFERROR(VLOOKUP($A1530,'indicadores propios'!$A$4:$I$2026,'indicadores propios'!H$2,FALSE),0)</f>
        <v>356487147.50999999</v>
      </c>
      <c r="H1530" s="3">
        <f>IFERROR(VLOOKUP($A1530,'indicadores propios'!$A$4:$I$2026,'indicadores propios'!I$2,FALSE),0)</f>
        <v>129817769.11</v>
      </c>
    </row>
    <row r="1531" spans="1:8" x14ac:dyDescent="0.3">
      <c r="A1531" s="5">
        <v>511001</v>
      </c>
      <c r="B1531" s="4" t="s">
        <v>453</v>
      </c>
      <c r="C1531" s="3">
        <f>IFERROR(VLOOKUP($A1531,'indicadores propios'!$A$4:$I$2026,'indicadores propios'!D$2,FALSE),0)</f>
        <v>20826466</v>
      </c>
      <c r="D1531" s="3">
        <f>IFERROR(VLOOKUP($A1531,'indicadores propios'!$A$4:$I$2026,'indicadores propios'!E$2,FALSE),0)</f>
        <v>27969446</v>
      </c>
      <c r="E1531" s="3">
        <f>IFERROR(VLOOKUP($A1531,'indicadores propios'!$A$4:$I$2026,'indicadores propios'!F$2,FALSE),0)</f>
        <v>35164991</v>
      </c>
      <c r="F1531" s="3">
        <f>IFERROR(VLOOKUP($A1531,'indicadores propios'!$A$4:$I$2026,'indicadores propios'!G$2,FALSE),0)</f>
        <v>29883954</v>
      </c>
      <c r="G1531" s="3">
        <f>IFERROR(VLOOKUP($A1531,'indicadores propios'!$A$4:$I$2026,'indicadores propios'!H$2,FALSE),0)</f>
        <v>29394320</v>
      </c>
      <c r="H1531" s="3">
        <f>IFERROR(VLOOKUP($A1531,'indicadores propios'!$A$4:$I$2026,'indicadores propios'!I$2,FALSE),0)</f>
        <v>13086086</v>
      </c>
    </row>
    <row r="1532" spans="1:8" x14ac:dyDescent="0.3">
      <c r="A1532" s="5">
        <v>511002</v>
      </c>
      <c r="B1532" s="4" t="s">
        <v>452</v>
      </c>
      <c r="C1532" s="3">
        <f>IFERROR(VLOOKUP($A1532,'indicadores propios'!$A$4:$I$2026,'indicadores propios'!D$2,FALSE),0)</f>
        <v>11637012</v>
      </c>
      <c r="D1532" s="3">
        <f>IFERROR(VLOOKUP($A1532,'indicadores propios'!$A$4:$I$2026,'indicadores propios'!E$2,FALSE),0)</f>
        <v>13811306</v>
      </c>
      <c r="E1532" s="3">
        <f>IFERROR(VLOOKUP($A1532,'indicadores propios'!$A$4:$I$2026,'indicadores propios'!F$2,FALSE),0)</f>
        <v>20777805</v>
      </c>
      <c r="F1532" s="3">
        <f>IFERROR(VLOOKUP($A1532,'indicadores propios'!$A$4:$I$2026,'indicadores propios'!G$2,FALSE),0)</f>
        <v>15803492</v>
      </c>
      <c r="G1532" s="3">
        <f>IFERROR(VLOOKUP($A1532,'indicadores propios'!$A$4:$I$2026,'indicadores propios'!H$2,FALSE),0)</f>
        <v>24625367</v>
      </c>
      <c r="H1532" s="3">
        <f>IFERROR(VLOOKUP($A1532,'indicadores propios'!$A$4:$I$2026,'indicadores propios'!I$2,FALSE),0)</f>
        <v>8226201</v>
      </c>
    </row>
    <row r="1533" spans="1:8" x14ac:dyDescent="0.3">
      <c r="A1533" s="5">
        <v>511003</v>
      </c>
      <c r="B1533" s="4" t="s">
        <v>451</v>
      </c>
      <c r="C1533" s="3">
        <f>IFERROR(VLOOKUP($A1533,'indicadores propios'!$A$4:$I$2026,'indicadores propios'!D$2,FALSE),0)</f>
        <v>3339397</v>
      </c>
      <c r="D1533" s="3">
        <f>IFERROR(VLOOKUP($A1533,'indicadores propios'!$A$4:$I$2026,'indicadores propios'!E$2,FALSE),0)</f>
        <v>6731210</v>
      </c>
      <c r="E1533" s="3">
        <f>IFERROR(VLOOKUP($A1533,'indicadores propios'!$A$4:$I$2026,'indicadores propios'!F$2,FALSE),0)</f>
        <v>10395970</v>
      </c>
      <c r="F1533" s="3">
        <f>IFERROR(VLOOKUP($A1533,'indicadores propios'!$A$4:$I$2026,'indicadores propios'!G$2,FALSE),0)</f>
        <v>13805978</v>
      </c>
      <c r="G1533" s="3">
        <f>IFERROR(VLOOKUP($A1533,'indicadores propios'!$A$4:$I$2026,'indicadores propios'!H$2,FALSE),0)</f>
        <v>17125705</v>
      </c>
      <c r="H1533" s="3">
        <f>IFERROR(VLOOKUP($A1533,'indicadores propios'!$A$4:$I$2026,'indicadores propios'!I$2,FALSE),0)</f>
        <v>3666390</v>
      </c>
    </row>
    <row r="1534" spans="1:8" x14ac:dyDescent="0.3">
      <c r="A1534" s="5">
        <v>511004</v>
      </c>
      <c r="B1534" s="4" t="s">
        <v>450</v>
      </c>
      <c r="C1534" s="3">
        <f>IFERROR(VLOOKUP($A1534,'indicadores propios'!$A$4:$I$2026,'indicadores propios'!D$2,FALSE),0)</f>
        <v>0</v>
      </c>
      <c r="D1534" s="3">
        <f>IFERROR(VLOOKUP($A1534,'indicadores propios'!$A$4:$I$2026,'indicadores propios'!E$2,FALSE),0)</f>
        <v>0</v>
      </c>
      <c r="E1534" s="3">
        <f>IFERROR(VLOOKUP($A1534,'indicadores propios'!$A$4:$I$2026,'indicadores propios'!F$2,FALSE),0)</f>
        <v>0</v>
      </c>
      <c r="F1534" s="3">
        <f>IFERROR(VLOOKUP($A1534,'indicadores propios'!$A$4:$I$2026,'indicadores propios'!G$2,FALSE),0)</f>
        <v>0</v>
      </c>
      <c r="G1534" s="3">
        <f>IFERROR(VLOOKUP($A1534,'indicadores propios'!$A$4:$I$2026,'indicadores propios'!H$2,FALSE),0)</f>
        <v>0</v>
      </c>
      <c r="H1534" s="3">
        <f>IFERROR(VLOOKUP($A1534,'indicadores propios'!$A$4:$I$2026,'indicadores propios'!I$2,FALSE),0)</f>
        <v>0</v>
      </c>
    </row>
    <row r="1535" spans="1:8" x14ac:dyDescent="0.3">
      <c r="A1535" s="5">
        <v>511005</v>
      </c>
      <c r="B1535" s="4" t="s">
        <v>449</v>
      </c>
      <c r="C1535" s="3">
        <f>IFERROR(VLOOKUP($A1535,'indicadores propios'!$A$4:$I$2026,'indicadores propios'!D$2,FALSE),0)</f>
        <v>83599764</v>
      </c>
      <c r="D1535" s="3">
        <f>IFERROR(VLOOKUP($A1535,'indicadores propios'!$A$4:$I$2026,'indicadores propios'!E$2,FALSE),0)</f>
        <v>98283569</v>
      </c>
      <c r="E1535" s="3">
        <f>IFERROR(VLOOKUP($A1535,'indicadores propios'!$A$4:$I$2026,'indicadores propios'!F$2,FALSE),0)</f>
        <v>132058404</v>
      </c>
      <c r="F1535" s="3">
        <f>IFERROR(VLOOKUP($A1535,'indicadores propios'!$A$4:$I$2026,'indicadores propios'!G$2,FALSE),0)</f>
        <v>143213461</v>
      </c>
      <c r="G1535" s="3">
        <f>IFERROR(VLOOKUP($A1535,'indicadores propios'!$A$4:$I$2026,'indicadores propios'!H$2,FALSE),0)</f>
        <v>119732025</v>
      </c>
      <c r="H1535" s="3">
        <f>IFERROR(VLOOKUP($A1535,'indicadores propios'!$A$4:$I$2026,'indicadores propios'!I$2,FALSE),0)</f>
        <v>32686935</v>
      </c>
    </row>
    <row r="1536" spans="1:8" x14ac:dyDescent="0.3">
      <c r="A1536" s="5">
        <v>511006</v>
      </c>
      <c r="B1536" s="4" t="s">
        <v>448</v>
      </c>
      <c r="C1536" s="3">
        <f>IFERROR(VLOOKUP($A1536,'indicadores propios'!$A$4:$I$2026,'indicadores propios'!D$2,FALSE),0)</f>
        <v>19684522.760000002</v>
      </c>
      <c r="D1536" s="3">
        <f>IFERROR(VLOOKUP($A1536,'indicadores propios'!$A$4:$I$2026,'indicadores propios'!E$2,FALSE),0)</f>
        <v>15304188</v>
      </c>
      <c r="E1536" s="3">
        <f>IFERROR(VLOOKUP($A1536,'indicadores propios'!$A$4:$I$2026,'indicadores propios'!F$2,FALSE),0)</f>
        <v>80931618.280000001</v>
      </c>
      <c r="F1536" s="3">
        <f>IFERROR(VLOOKUP($A1536,'indicadores propios'!$A$4:$I$2026,'indicadores propios'!G$2,FALSE),0)</f>
        <v>49798611</v>
      </c>
      <c r="G1536" s="3">
        <f>IFERROR(VLOOKUP($A1536,'indicadores propios'!$A$4:$I$2026,'indicadores propios'!H$2,FALSE),0)</f>
        <v>53729674</v>
      </c>
      <c r="H1536" s="3">
        <f>IFERROR(VLOOKUP($A1536,'indicadores propios'!$A$4:$I$2026,'indicadores propios'!I$2,FALSE),0)</f>
        <v>19092372</v>
      </c>
    </row>
    <row r="1537" spans="1:8" x14ac:dyDescent="0.3">
      <c r="A1537" s="5">
        <v>511007</v>
      </c>
      <c r="B1537" s="4" t="s">
        <v>447</v>
      </c>
      <c r="C1537" s="3">
        <f>IFERROR(VLOOKUP($A1537,'indicadores propios'!$A$4:$I$2026,'indicadores propios'!D$2,FALSE),0)</f>
        <v>0</v>
      </c>
      <c r="D1537" s="3">
        <f>IFERROR(VLOOKUP($A1537,'indicadores propios'!$A$4:$I$2026,'indicadores propios'!E$2,FALSE),0)</f>
        <v>0</v>
      </c>
      <c r="E1537" s="3">
        <f>IFERROR(VLOOKUP($A1537,'indicadores propios'!$A$4:$I$2026,'indicadores propios'!F$2,FALSE),0)</f>
        <v>0</v>
      </c>
      <c r="F1537" s="3">
        <f>IFERROR(VLOOKUP($A1537,'indicadores propios'!$A$4:$I$2026,'indicadores propios'!G$2,FALSE),0)</f>
        <v>0</v>
      </c>
      <c r="G1537" s="3">
        <f>IFERROR(VLOOKUP($A1537,'indicadores propios'!$A$4:$I$2026,'indicadores propios'!H$2,FALSE),0)</f>
        <v>0</v>
      </c>
      <c r="H1537" s="3">
        <f>IFERROR(VLOOKUP($A1537,'indicadores propios'!$A$4:$I$2026,'indicadores propios'!I$2,FALSE),0)</f>
        <v>0</v>
      </c>
    </row>
    <row r="1538" spans="1:8" x14ac:dyDescent="0.3">
      <c r="A1538" s="5">
        <v>511008</v>
      </c>
      <c r="B1538" s="4" t="s">
        <v>446</v>
      </c>
      <c r="C1538" s="3">
        <f>IFERROR(VLOOKUP($A1538,'indicadores propios'!$A$4:$I$2026,'indicadores propios'!D$2,FALSE),0)</f>
        <v>7074800</v>
      </c>
      <c r="D1538" s="3">
        <f>IFERROR(VLOOKUP($A1538,'indicadores propios'!$A$4:$I$2026,'indicadores propios'!E$2,FALSE),0)</f>
        <v>10115000</v>
      </c>
      <c r="E1538" s="3">
        <f>IFERROR(VLOOKUP($A1538,'indicadores propios'!$A$4:$I$2026,'indicadores propios'!F$2,FALSE),0)</f>
        <v>16167421</v>
      </c>
      <c r="F1538" s="3">
        <f>IFERROR(VLOOKUP($A1538,'indicadores propios'!$A$4:$I$2026,'indicadores propios'!G$2,FALSE),0)</f>
        <v>17177700</v>
      </c>
      <c r="G1538" s="3">
        <f>IFERROR(VLOOKUP($A1538,'indicadores propios'!$A$4:$I$2026,'indicadores propios'!H$2,FALSE),0)</f>
        <v>17783820</v>
      </c>
      <c r="H1538" s="3">
        <f>IFERROR(VLOOKUP($A1538,'indicadores propios'!$A$4:$I$2026,'indicadores propios'!I$2,FALSE),0)</f>
        <v>6460540</v>
      </c>
    </row>
    <row r="1539" spans="1:8" x14ac:dyDescent="0.3">
      <c r="A1539" s="5">
        <v>511009</v>
      </c>
      <c r="B1539" s="4" t="s">
        <v>445</v>
      </c>
      <c r="C1539" s="3">
        <f>IFERROR(VLOOKUP($A1539,'indicadores propios'!$A$4:$I$2026,'indicadores propios'!D$2,FALSE),0)</f>
        <v>0</v>
      </c>
      <c r="D1539" s="3">
        <f>IFERROR(VLOOKUP($A1539,'indicadores propios'!$A$4:$I$2026,'indicadores propios'!E$2,FALSE),0)</f>
        <v>0</v>
      </c>
      <c r="E1539" s="3">
        <f>IFERROR(VLOOKUP($A1539,'indicadores propios'!$A$4:$I$2026,'indicadores propios'!F$2,FALSE),0)</f>
        <v>0</v>
      </c>
      <c r="F1539" s="3">
        <f>IFERROR(VLOOKUP($A1539,'indicadores propios'!$A$4:$I$2026,'indicadores propios'!G$2,FALSE),0)</f>
        <v>0</v>
      </c>
      <c r="G1539" s="3">
        <f>IFERROR(VLOOKUP($A1539,'indicadores propios'!$A$4:$I$2026,'indicadores propios'!H$2,FALSE),0)</f>
        <v>0</v>
      </c>
      <c r="H1539" s="3">
        <f>IFERROR(VLOOKUP($A1539,'indicadores propios'!$A$4:$I$2026,'indicadores propios'!I$2,FALSE),0)</f>
        <v>0</v>
      </c>
    </row>
    <row r="1540" spans="1:8" x14ac:dyDescent="0.3">
      <c r="A1540" s="5">
        <v>511010</v>
      </c>
      <c r="B1540" s="4" t="s">
        <v>444</v>
      </c>
      <c r="C1540" s="3">
        <f>IFERROR(VLOOKUP($A1540,'indicadores propios'!$A$4:$I$2026,'indicadores propios'!D$2,FALSE),0)</f>
        <v>2113253</v>
      </c>
      <c r="D1540" s="3">
        <f>IFERROR(VLOOKUP($A1540,'indicadores propios'!$A$4:$I$2026,'indicadores propios'!E$2,FALSE),0)</f>
        <v>2485929</v>
      </c>
      <c r="E1540" s="3">
        <f>IFERROR(VLOOKUP($A1540,'indicadores propios'!$A$4:$I$2026,'indicadores propios'!F$2,FALSE),0)</f>
        <v>3034345</v>
      </c>
      <c r="F1540" s="3">
        <f>IFERROR(VLOOKUP($A1540,'indicadores propios'!$A$4:$I$2026,'indicadores propios'!G$2,FALSE),0)</f>
        <v>1307233</v>
      </c>
      <c r="G1540" s="3">
        <f>IFERROR(VLOOKUP($A1540,'indicadores propios'!$A$4:$I$2026,'indicadores propios'!H$2,FALSE),0)</f>
        <v>3090108.74</v>
      </c>
      <c r="H1540" s="3">
        <f>IFERROR(VLOOKUP($A1540,'indicadores propios'!$A$4:$I$2026,'indicadores propios'!I$2,FALSE),0)</f>
        <v>43798.99</v>
      </c>
    </row>
    <row r="1541" spans="1:8" x14ac:dyDescent="0.3">
      <c r="A1541" s="5">
        <v>511011</v>
      </c>
      <c r="B1541" s="4" t="s">
        <v>443</v>
      </c>
      <c r="C1541" s="3">
        <f>IFERROR(VLOOKUP($A1541,'indicadores propios'!$A$4:$I$2026,'indicadores propios'!D$2,FALSE),0)</f>
        <v>1746153</v>
      </c>
      <c r="D1541" s="3">
        <f>IFERROR(VLOOKUP($A1541,'indicadores propios'!$A$4:$I$2026,'indicadores propios'!E$2,FALSE),0)</f>
        <v>2504989</v>
      </c>
      <c r="E1541" s="3">
        <f>IFERROR(VLOOKUP($A1541,'indicadores propios'!$A$4:$I$2026,'indicadores propios'!F$2,FALSE),0)</f>
        <v>3394637</v>
      </c>
      <c r="F1541" s="3">
        <f>IFERROR(VLOOKUP($A1541,'indicadores propios'!$A$4:$I$2026,'indicadores propios'!G$2,FALSE),0)</f>
        <v>2613229</v>
      </c>
      <c r="G1541" s="3">
        <f>IFERROR(VLOOKUP($A1541,'indicadores propios'!$A$4:$I$2026,'indicadores propios'!H$2,FALSE),0)</f>
        <v>2757974.4</v>
      </c>
      <c r="H1541" s="3">
        <f>IFERROR(VLOOKUP($A1541,'indicadores propios'!$A$4:$I$2026,'indicadores propios'!I$2,FALSE),0)</f>
        <v>409825</v>
      </c>
    </row>
    <row r="1542" spans="1:8" x14ac:dyDescent="0.3">
      <c r="A1542" s="5">
        <v>511012</v>
      </c>
      <c r="B1542" s="4" t="s">
        <v>442</v>
      </c>
      <c r="C1542" s="3">
        <f>IFERROR(VLOOKUP($A1542,'indicadores propios'!$A$4:$I$2026,'indicadores propios'!D$2,FALSE),0)</f>
        <v>21563874.239999998</v>
      </c>
      <c r="D1542" s="3">
        <f>IFERROR(VLOOKUP($A1542,'indicadores propios'!$A$4:$I$2026,'indicadores propios'!E$2,FALSE),0)</f>
        <v>24970051.23</v>
      </c>
      <c r="E1542" s="3">
        <f>IFERROR(VLOOKUP($A1542,'indicadores propios'!$A$4:$I$2026,'indicadores propios'!F$2,FALSE),0)</f>
        <v>28865492.75</v>
      </c>
      <c r="F1542" s="3">
        <f>IFERROR(VLOOKUP($A1542,'indicadores propios'!$A$4:$I$2026,'indicadores propios'!G$2,FALSE),0)</f>
        <v>30590004.370000001</v>
      </c>
      <c r="G1542" s="3">
        <f>IFERROR(VLOOKUP($A1542,'indicadores propios'!$A$4:$I$2026,'indicadores propios'!H$2,FALSE),0)</f>
        <v>30623017.34</v>
      </c>
      <c r="H1542" s="3">
        <f>IFERROR(VLOOKUP($A1542,'indicadores propios'!$A$4:$I$2026,'indicadores propios'!I$2,FALSE),0)</f>
        <v>7046316.4699999997</v>
      </c>
    </row>
    <row r="1543" spans="1:8" x14ac:dyDescent="0.3">
      <c r="A1543" s="5">
        <v>511013</v>
      </c>
      <c r="B1543" s="4" t="s">
        <v>441</v>
      </c>
      <c r="C1543" s="3">
        <f>IFERROR(VLOOKUP($A1543,'indicadores propios'!$A$4:$I$2026,'indicadores propios'!D$2,FALSE),0)</f>
        <v>0</v>
      </c>
      <c r="D1543" s="3">
        <f>IFERROR(VLOOKUP($A1543,'indicadores propios'!$A$4:$I$2026,'indicadores propios'!E$2,FALSE),0)</f>
        <v>0</v>
      </c>
      <c r="E1543" s="3">
        <f>IFERROR(VLOOKUP($A1543,'indicadores propios'!$A$4:$I$2026,'indicadores propios'!F$2,FALSE),0)</f>
        <v>0</v>
      </c>
      <c r="F1543" s="3">
        <f>IFERROR(VLOOKUP($A1543,'indicadores propios'!$A$4:$I$2026,'indicadores propios'!G$2,FALSE),0)</f>
        <v>0</v>
      </c>
      <c r="G1543" s="3">
        <f>IFERROR(VLOOKUP($A1543,'indicadores propios'!$A$4:$I$2026,'indicadores propios'!H$2,FALSE),0)</f>
        <v>0</v>
      </c>
      <c r="H1543" s="3">
        <f>IFERROR(VLOOKUP($A1543,'indicadores propios'!$A$4:$I$2026,'indicadores propios'!I$2,FALSE),0)</f>
        <v>0</v>
      </c>
    </row>
    <row r="1544" spans="1:8" x14ac:dyDescent="0.3">
      <c r="A1544" s="5">
        <v>511014</v>
      </c>
      <c r="B1544" s="4" t="s">
        <v>440</v>
      </c>
      <c r="C1544" s="3">
        <f>IFERROR(VLOOKUP($A1544,'indicadores propios'!$A$4:$I$2026,'indicadores propios'!D$2,FALSE),0)</f>
        <v>0</v>
      </c>
      <c r="D1544" s="3">
        <f>IFERROR(VLOOKUP($A1544,'indicadores propios'!$A$4:$I$2026,'indicadores propios'!E$2,FALSE),0)</f>
        <v>0</v>
      </c>
      <c r="E1544" s="3">
        <f>IFERROR(VLOOKUP($A1544,'indicadores propios'!$A$4:$I$2026,'indicadores propios'!F$2,FALSE),0)</f>
        <v>0</v>
      </c>
      <c r="F1544" s="3">
        <f>IFERROR(VLOOKUP($A1544,'indicadores propios'!$A$4:$I$2026,'indicadores propios'!G$2,FALSE),0)</f>
        <v>0</v>
      </c>
      <c r="G1544" s="3">
        <f>IFERROR(VLOOKUP($A1544,'indicadores propios'!$A$4:$I$2026,'indicadores propios'!H$2,FALSE),0)</f>
        <v>693290.5</v>
      </c>
      <c r="H1544" s="3">
        <f>IFERROR(VLOOKUP($A1544,'indicadores propios'!$A$4:$I$2026,'indicadores propios'!I$2,FALSE),0)</f>
        <v>36300</v>
      </c>
    </row>
    <row r="1545" spans="1:8" x14ac:dyDescent="0.3">
      <c r="A1545" s="5">
        <v>511015</v>
      </c>
      <c r="B1545" s="4" t="s">
        <v>439</v>
      </c>
      <c r="C1545" s="3">
        <f>IFERROR(VLOOKUP($A1545,'indicadores propios'!$A$4:$I$2026,'indicadores propios'!D$2,FALSE),0)</f>
        <v>1664947.69</v>
      </c>
      <c r="D1545" s="3">
        <f>IFERROR(VLOOKUP($A1545,'indicadores propios'!$A$4:$I$2026,'indicadores propios'!E$2,FALSE),0)</f>
        <v>2791162.96</v>
      </c>
      <c r="E1545" s="3">
        <f>IFERROR(VLOOKUP($A1545,'indicadores propios'!$A$4:$I$2026,'indicadores propios'!F$2,FALSE),0)</f>
        <v>3824174.69</v>
      </c>
      <c r="F1545" s="3">
        <f>IFERROR(VLOOKUP($A1545,'indicadores propios'!$A$4:$I$2026,'indicadores propios'!G$2,FALSE),0)</f>
        <v>2629844</v>
      </c>
      <c r="G1545" s="3">
        <f>IFERROR(VLOOKUP($A1545,'indicadores propios'!$A$4:$I$2026,'indicadores propios'!H$2,FALSE),0)</f>
        <v>1684928</v>
      </c>
      <c r="H1545" s="3">
        <f>IFERROR(VLOOKUP($A1545,'indicadores propios'!$A$4:$I$2026,'indicadores propios'!I$2,FALSE),0)</f>
        <v>300510</v>
      </c>
    </row>
    <row r="1546" spans="1:8" x14ac:dyDescent="0.3">
      <c r="A1546" s="5">
        <v>511016</v>
      </c>
      <c r="B1546" s="4" t="s">
        <v>438</v>
      </c>
      <c r="C1546" s="3">
        <f>IFERROR(VLOOKUP($A1546,'indicadores propios'!$A$4:$I$2026,'indicadores propios'!D$2,FALSE),0)</f>
        <v>6044636</v>
      </c>
      <c r="D1546" s="3">
        <f>IFERROR(VLOOKUP($A1546,'indicadores propios'!$A$4:$I$2026,'indicadores propios'!E$2,FALSE),0)</f>
        <v>6794230</v>
      </c>
      <c r="E1546" s="3">
        <f>IFERROR(VLOOKUP($A1546,'indicadores propios'!$A$4:$I$2026,'indicadores propios'!F$2,FALSE),0)</f>
        <v>7028343</v>
      </c>
      <c r="F1546" s="3">
        <f>IFERROR(VLOOKUP($A1546,'indicadores propios'!$A$4:$I$2026,'indicadores propios'!G$2,FALSE),0)</f>
        <v>4553109</v>
      </c>
      <c r="G1546" s="3">
        <f>IFERROR(VLOOKUP($A1546,'indicadores propios'!$A$4:$I$2026,'indicadores propios'!H$2,FALSE),0)</f>
        <v>3037131</v>
      </c>
      <c r="H1546" s="3">
        <f>IFERROR(VLOOKUP($A1546,'indicadores propios'!$A$4:$I$2026,'indicadores propios'!I$2,FALSE),0)</f>
        <v>415408</v>
      </c>
    </row>
    <row r="1547" spans="1:8" x14ac:dyDescent="0.3">
      <c r="A1547" s="5">
        <v>511017</v>
      </c>
      <c r="B1547" s="4" t="s">
        <v>437</v>
      </c>
      <c r="C1547" s="3">
        <f>IFERROR(VLOOKUP($A1547,'indicadores propios'!$A$4:$I$2026,'indicadores propios'!D$2,FALSE),0)</f>
        <v>0</v>
      </c>
      <c r="D1547" s="3">
        <f>IFERROR(VLOOKUP($A1547,'indicadores propios'!$A$4:$I$2026,'indicadores propios'!E$2,FALSE),0)</f>
        <v>0</v>
      </c>
      <c r="E1547" s="3">
        <f>IFERROR(VLOOKUP($A1547,'indicadores propios'!$A$4:$I$2026,'indicadores propios'!F$2,FALSE),0)</f>
        <v>0</v>
      </c>
      <c r="F1547" s="3">
        <f>IFERROR(VLOOKUP($A1547,'indicadores propios'!$A$4:$I$2026,'indicadores propios'!G$2,FALSE),0)</f>
        <v>0</v>
      </c>
      <c r="G1547" s="3">
        <f>IFERROR(VLOOKUP($A1547,'indicadores propios'!$A$4:$I$2026,'indicadores propios'!H$2,FALSE),0)</f>
        <v>0</v>
      </c>
      <c r="H1547" s="3">
        <f>IFERROR(VLOOKUP($A1547,'indicadores propios'!$A$4:$I$2026,'indicadores propios'!I$2,FALSE),0)</f>
        <v>0</v>
      </c>
    </row>
    <row r="1548" spans="1:8" x14ac:dyDescent="0.3">
      <c r="A1548" s="5">
        <v>511018</v>
      </c>
      <c r="B1548" s="4" t="s">
        <v>436</v>
      </c>
      <c r="C1548" s="3">
        <f>IFERROR(VLOOKUP($A1548,'indicadores propios'!$A$4:$I$2026,'indicadores propios'!D$2,FALSE),0)</f>
        <v>11331445</v>
      </c>
      <c r="D1548" s="3">
        <f>IFERROR(VLOOKUP($A1548,'indicadores propios'!$A$4:$I$2026,'indicadores propios'!E$2,FALSE),0)</f>
        <v>7566726</v>
      </c>
      <c r="E1548" s="3">
        <f>IFERROR(VLOOKUP($A1548,'indicadores propios'!$A$4:$I$2026,'indicadores propios'!F$2,FALSE),0)</f>
        <v>5096978</v>
      </c>
      <c r="F1548" s="3">
        <f>IFERROR(VLOOKUP($A1548,'indicadores propios'!$A$4:$I$2026,'indicadores propios'!G$2,FALSE),0)</f>
        <v>5080839</v>
      </c>
      <c r="G1548" s="3">
        <f>IFERROR(VLOOKUP($A1548,'indicadores propios'!$A$4:$I$2026,'indicadores propios'!H$2,FALSE),0)</f>
        <v>7964000</v>
      </c>
      <c r="H1548" s="3">
        <f>IFERROR(VLOOKUP($A1548,'indicadores propios'!$A$4:$I$2026,'indicadores propios'!I$2,FALSE),0)</f>
        <v>2085000</v>
      </c>
    </row>
    <row r="1549" spans="1:8" x14ac:dyDescent="0.3">
      <c r="A1549" s="5">
        <v>511019</v>
      </c>
      <c r="B1549" s="4" t="s">
        <v>435</v>
      </c>
      <c r="C1549" s="3">
        <f>IFERROR(VLOOKUP($A1549,'indicadores propios'!$A$4:$I$2026,'indicadores propios'!D$2,FALSE),0)</f>
        <v>10282210</v>
      </c>
      <c r="D1549" s="3">
        <f>IFERROR(VLOOKUP($A1549,'indicadores propios'!$A$4:$I$2026,'indicadores propios'!E$2,FALSE),0)</f>
        <v>12806058</v>
      </c>
      <c r="E1549" s="3">
        <f>IFERROR(VLOOKUP($A1549,'indicadores propios'!$A$4:$I$2026,'indicadores propios'!F$2,FALSE),0)</f>
        <v>16115436</v>
      </c>
      <c r="F1549" s="3">
        <f>IFERROR(VLOOKUP($A1549,'indicadores propios'!$A$4:$I$2026,'indicadores propios'!G$2,FALSE),0)</f>
        <v>19053604</v>
      </c>
      <c r="G1549" s="3">
        <f>IFERROR(VLOOKUP($A1549,'indicadores propios'!$A$4:$I$2026,'indicadores propios'!H$2,FALSE),0)</f>
        <v>21485314</v>
      </c>
      <c r="H1549" s="3">
        <f>IFERROR(VLOOKUP($A1549,'indicadores propios'!$A$4:$I$2026,'indicadores propios'!I$2,FALSE),0)</f>
        <v>12996244</v>
      </c>
    </row>
    <row r="1550" spans="1:8" x14ac:dyDescent="0.3">
      <c r="A1550" s="5">
        <v>511020</v>
      </c>
      <c r="B1550" s="4" t="s">
        <v>642</v>
      </c>
      <c r="C1550" s="3">
        <f>IFERROR(VLOOKUP($A1550,'indicadores propios'!$A$4:$I$2026,'indicadores propios'!D$2,FALSE),0)</f>
        <v>11324308</v>
      </c>
      <c r="D1550" s="3">
        <f>IFERROR(VLOOKUP($A1550,'indicadores propios'!$A$4:$I$2026,'indicadores propios'!E$2,FALSE),0)</f>
        <v>14983740</v>
      </c>
      <c r="E1550" s="3">
        <f>IFERROR(VLOOKUP($A1550,'indicadores propios'!$A$4:$I$2026,'indicadores propios'!F$2,FALSE),0)</f>
        <v>13311906</v>
      </c>
      <c r="F1550" s="3">
        <f>IFERROR(VLOOKUP($A1550,'indicadores propios'!$A$4:$I$2026,'indicadores propios'!G$2,FALSE),0)</f>
        <v>20458414.07</v>
      </c>
      <c r="G1550" s="3">
        <f>IFERROR(VLOOKUP($A1550,'indicadores propios'!$A$4:$I$2026,'indicadores propios'!H$2,FALSE),0)</f>
        <v>5608900</v>
      </c>
      <c r="H1550" s="3">
        <f>IFERROR(VLOOKUP($A1550,'indicadores propios'!$A$4:$I$2026,'indicadores propios'!I$2,FALSE),0)</f>
        <v>10926390</v>
      </c>
    </row>
    <row r="1551" spans="1:8" x14ac:dyDescent="0.3">
      <c r="A1551" s="5">
        <v>511021</v>
      </c>
      <c r="B1551" s="4" t="s">
        <v>641</v>
      </c>
      <c r="C1551" s="3">
        <f>IFERROR(VLOOKUP($A1551,'indicadores propios'!$A$4:$I$2026,'indicadores propios'!D$2,FALSE),0)</f>
        <v>0</v>
      </c>
      <c r="D1551" s="3">
        <f>IFERROR(VLOOKUP($A1551,'indicadores propios'!$A$4:$I$2026,'indicadores propios'!E$2,FALSE),0)</f>
        <v>0</v>
      </c>
      <c r="E1551" s="3">
        <f>IFERROR(VLOOKUP($A1551,'indicadores propios'!$A$4:$I$2026,'indicadores propios'!F$2,FALSE),0)</f>
        <v>0</v>
      </c>
      <c r="F1551" s="3">
        <f>IFERROR(VLOOKUP($A1551,'indicadores propios'!$A$4:$I$2026,'indicadores propios'!G$2,FALSE),0)</f>
        <v>0</v>
      </c>
      <c r="G1551" s="3">
        <f>IFERROR(VLOOKUP($A1551,'indicadores propios'!$A$4:$I$2026,'indicadores propios'!H$2,FALSE),0)</f>
        <v>0</v>
      </c>
      <c r="H1551" s="3">
        <f>IFERROR(VLOOKUP($A1551,'indicadores propios'!$A$4:$I$2026,'indicadores propios'!I$2,FALSE),0)</f>
        <v>0</v>
      </c>
    </row>
    <row r="1552" spans="1:8" x14ac:dyDescent="0.3">
      <c r="A1552" s="5">
        <v>511022</v>
      </c>
      <c r="B1552" s="4" t="s">
        <v>434</v>
      </c>
      <c r="C1552" s="3">
        <f>IFERROR(VLOOKUP($A1552,'indicadores propios'!$A$4:$I$2026,'indicadores propios'!D$2,FALSE),0)</f>
        <v>1735843</v>
      </c>
      <c r="D1552" s="3">
        <f>IFERROR(VLOOKUP($A1552,'indicadores propios'!$A$4:$I$2026,'indicadores propios'!E$2,FALSE),0)</f>
        <v>2556878</v>
      </c>
      <c r="E1552" s="3">
        <f>IFERROR(VLOOKUP($A1552,'indicadores propios'!$A$4:$I$2026,'indicadores propios'!F$2,FALSE),0)</f>
        <v>7122067</v>
      </c>
      <c r="F1552" s="3">
        <f>IFERROR(VLOOKUP($A1552,'indicadores propios'!$A$4:$I$2026,'indicadores propios'!G$2,FALSE),0)</f>
        <v>3048619</v>
      </c>
      <c r="G1552" s="3">
        <f>IFERROR(VLOOKUP($A1552,'indicadores propios'!$A$4:$I$2026,'indicadores propios'!H$2,FALSE),0)</f>
        <v>1393430</v>
      </c>
      <c r="H1552" s="3">
        <f>IFERROR(VLOOKUP($A1552,'indicadores propios'!$A$4:$I$2026,'indicadores propios'!I$2,FALSE),0)</f>
        <v>0</v>
      </c>
    </row>
    <row r="1553" spans="1:8" x14ac:dyDescent="0.3">
      <c r="A1553" s="5">
        <v>511023</v>
      </c>
      <c r="B1553" s="4" t="s">
        <v>433</v>
      </c>
      <c r="C1553" s="3">
        <f>IFERROR(VLOOKUP($A1553,'indicadores propios'!$A$4:$I$2026,'indicadores propios'!D$2,FALSE),0)</f>
        <v>7959313</v>
      </c>
      <c r="D1553" s="3">
        <f>IFERROR(VLOOKUP($A1553,'indicadores propios'!$A$4:$I$2026,'indicadores propios'!E$2,FALSE),0)</f>
        <v>8086242</v>
      </c>
      <c r="E1553" s="3">
        <f>IFERROR(VLOOKUP($A1553,'indicadores propios'!$A$4:$I$2026,'indicadores propios'!F$2,FALSE),0)</f>
        <v>12354628</v>
      </c>
      <c r="F1553" s="3">
        <f>IFERROR(VLOOKUP($A1553,'indicadores propios'!$A$4:$I$2026,'indicadores propios'!G$2,FALSE),0)</f>
        <v>4315076</v>
      </c>
      <c r="G1553" s="3">
        <f>IFERROR(VLOOKUP($A1553,'indicadores propios'!$A$4:$I$2026,'indicadores propios'!H$2,FALSE),0)</f>
        <v>7568997</v>
      </c>
      <c r="H1553" s="3">
        <f>IFERROR(VLOOKUP($A1553,'indicadores propios'!$A$4:$I$2026,'indicadores propios'!I$2,FALSE),0)</f>
        <v>7030373.5199999996</v>
      </c>
    </row>
    <row r="1554" spans="1:8" x14ac:dyDescent="0.3">
      <c r="A1554" s="5">
        <v>511024</v>
      </c>
      <c r="B1554" s="4" t="s">
        <v>432</v>
      </c>
      <c r="C1554" s="3">
        <f>IFERROR(VLOOKUP($A1554,'indicadores propios'!$A$4:$I$2026,'indicadores propios'!D$2,FALSE),0)</f>
        <v>2641289</v>
      </c>
      <c r="D1554" s="3">
        <f>IFERROR(VLOOKUP($A1554,'indicadores propios'!$A$4:$I$2026,'indicadores propios'!E$2,FALSE),0)</f>
        <v>9643759</v>
      </c>
      <c r="E1554" s="3">
        <f>IFERROR(VLOOKUP($A1554,'indicadores propios'!$A$4:$I$2026,'indicadores propios'!F$2,FALSE),0)</f>
        <v>2931478</v>
      </c>
      <c r="F1554" s="3">
        <f>IFERROR(VLOOKUP($A1554,'indicadores propios'!$A$4:$I$2026,'indicadores propios'!G$2,FALSE),0)</f>
        <v>3173853</v>
      </c>
      <c r="G1554" s="3">
        <f>IFERROR(VLOOKUP($A1554,'indicadores propios'!$A$4:$I$2026,'indicadores propios'!H$2,FALSE),0)</f>
        <v>3130246</v>
      </c>
      <c r="H1554" s="3">
        <f>IFERROR(VLOOKUP($A1554,'indicadores propios'!$A$4:$I$2026,'indicadores propios'!I$2,FALSE),0)</f>
        <v>3133495</v>
      </c>
    </row>
    <row r="1555" spans="1:8" x14ac:dyDescent="0.3">
      <c r="A1555" s="5">
        <v>511025</v>
      </c>
      <c r="B1555" s="4" t="s">
        <v>431</v>
      </c>
      <c r="C1555" s="3">
        <f>IFERROR(VLOOKUP($A1555,'indicadores propios'!$A$4:$I$2026,'indicadores propios'!D$2,FALSE),0)</f>
        <v>0</v>
      </c>
      <c r="D1555" s="3">
        <f>IFERROR(VLOOKUP($A1555,'indicadores propios'!$A$4:$I$2026,'indicadores propios'!E$2,FALSE),0)</f>
        <v>0</v>
      </c>
      <c r="E1555" s="3">
        <f>IFERROR(VLOOKUP($A1555,'indicadores propios'!$A$4:$I$2026,'indicadores propios'!F$2,FALSE),0)</f>
        <v>0</v>
      </c>
      <c r="F1555" s="3">
        <f>IFERROR(VLOOKUP($A1555,'indicadores propios'!$A$4:$I$2026,'indicadores propios'!G$2,FALSE),0)</f>
        <v>0</v>
      </c>
      <c r="G1555" s="3">
        <f>IFERROR(VLOOKUP($A1555,'indicadores propios'!$A$4:$I$2026,'indicadores propios'!H$2,FALSE),0)</f>
        <v>0</v>
      </c>
      <c r="H1555" s="3">
        <f>IFERROR(VLOOKUP($A1555,'indicadores propios'!$A$4:$I$2026,'indicadores propios'!I$2,FALSE),0)</f>
        <v>0</v>
      </c>
    </row>
    <row r="1556" spans="1:8" x14ac:dyDescent="0.3">
      <c r="A1556" s="5">
        <v>511026</v>
      </c>
      <c r="B1556" s="4" t="s">
        <v>430</v>
      </c>
      <c r="C1556" s="3">
        <f>IFERROR(VLOOKUP($A1556,'indicadores propios'!$A$4:$I$2026,'indicadores propios'!D$2,FALSE),0)</f>
        <v>0</v>
      </c>
      <c r="D1556" s="3">
        <f>IFERROR(VLOOKUP($A1556,'indicadores propios'!$A$4:$I$2026,'indicadores propios'!E$2,FALSE),0)</f>
        <v>0</v>
      </c>
      <c r="E1556" s="3">
        <f>IFERROR(VLOOKUP($A1556,'indicadores propios'!$A$4:$I$2026,'indicadores propios'!F$2,FALSE),0)</f>
        <v>0</v>
      </c>
      <c r="F1556" s="3">
        <f>IFERROR(VLOOKUP($A1556,'indicadores propios'!$A$4:$I$2026,'indicadores propios'!G$2,FALSE),0)</f>
        <v>0</v>
      </c>
      <c r="G1556" s="3">
        <f>IFERROR(VLOOKUP($A1556,'indicadores propios'!$A$4:$I$2026,'indicadores propios'!H$2,FALSE),0)</f>
        <v>0</v>
      </c>
      <c r="H1556" s="3">
        <f>IFERROR(VLOOKUP($A1556,'indicadores propios'!$A$4:$I$2026,'indicadores propios'!I$2,FALSE),0)</f>
        <v>0</v>
      </c>
    </row>
    <row r="1557" spans="1:8" x14ac:dyDescent="0.3">
      <c r="A1557" s="5">
        <v>511027</v>
      </c>
      <c r="B1557" s="4" t="s">
        <v>429</v>
      </c>
      <c r="C1557" s="3">
        <f>IFERROR(VLOOKUP($A1557,'indicadores propios'!$A$4:$I$2026,'indicadores propios'!D$2,FALSE),0)</f>
        <v>0</v>
      </c>
      <c r="D1557" s="3">
        <f>IFERROR(VLOOKUP($A1557,'indicadores propios'!$A$4:$I$2026,'indicadores propios'!E$2,FALSE),0)</f>
        <v>0</v>
      </c>
      <c r="E1557" s="3">
        <f>IFERROR(VLOOKUP($A1557,'indicadores propios'!$A$4:$I$2026,'indicadores propios'!F$2,FALSE),0)</f>
        <v>0</v>
      </c>
      <c r="F1557" s="3">
        <f>IFERROR(VLOOKUP($A1557,'indicadores propios'!$A$4:$I$2026,'indicadores propios'!G$2,FALSE),0)</f>
        <v>0</v>
      </c>
      <c r="G1557" s="3">
        <f>IFERROR(VLOOKUP($A1557,'indicadores propios'!$A$4:$I$2026,'indicadores propios'!H$2,FALSE),0)</f>
        <v>0</v>
      </c>
      <c r="H1557" s="3">
        <f>IFERROR(VLOOKUP($A1557,'indicadores propios'!$A$4:$I$2026,'indicadores propios'!I$2,FALSE),0)</f>
        <v>0</v>
      </c>
    </row>
    <row r="1558" spans="1:8" x14ac:dyDescent="0.3">
      <c r="A1558" s="5">
        <v>511028</v>
      </c>
      <c r="B1558" s="4" t="s">
        <v>428</v>
      </c>
      <c r="C1558" s="3">
        <f>IFERROR(VLOOKUP($A1558,'indicadores propios'!$A$4:$I$2026,'indicadores propios'!D$2,FALSE),0)</f>
        <v>0</v>
      </c>
      <c r="D1558" s="3">
        <f>IFERROR(VLOOKUP($A1558,'indicadores propios'!$A$4:$I$2026,'indicadores propios'!E$2,FALSE),0)</f>
        <v>0</v>
      </c>
      <c r="E1558" s="3">
        <f>IFERROR(VLOOKUP($A1558,'indicadores propios'!$A$4:$I$2026,'indicadores propios'!F$2,FALSE),0)</f>
        <v>0</v>
      </c>
      <c r="F1558" s="3">
        <f>IFERROR(VLOOKUP($A1558,'indicadores propios'!$A$4:$I$2026,'indicadores propios'!G$2,FALSE),0)</f>
        <v>0</v>
      </c>
      <c r="G1558" s="3">
        <f>IFERROR(VLOOKUP($A1558,'indicadores propios'!$A$4:$I$2026,'indicadores propios'!H$2,FALSE),0)</f>
        <v>0</v>
      </c>
      <c r="H1558" s="3">
        <f>IFERROR(VLOOKUP($A1558,'indicadores propios'!$A$4:$I$2026,'indicadores propios'!I$2,FALSE),0)</f>
        <v>0</v>
      </c>
    </row>
    <row r="1559" spans="1:8" x14ac:dyDescent="0.3">
      <c r="A1559" s="5">
        <v>511029</v>
      </c>
      <c r="B1559" s="4" t="s">
        <v>427</v>
      </c>
      <c r="C1559" s="3">
        <f>IFERROR(VLOOKUP($A1559,'indicadores propios'!$A$4:$I$2026,'indicadores propios'!D$2,FALSE),0)</f>
        <v>0</v>
      </c>
      <c r="D1559" s="3">
        <f>IFERROR(VLOOKUP($A1559,'indicadores propios'!$A$4:$I$2026,'indicadores propios'!E$2,FALSE),0)</f>
        <v>0</v>
      </c>
      <c r="E1559" s="3">
        <f>IFERROR(VLOOKUP($A1559,'indicadores propios'!$A$4:$I$2026,'indicadores propios'!F$2,FALSE),0)</f>
        <v>0</v>
      </c>
      <c r="F1559" s="3">
        <f>IFERROR(VLOOKUP($A1559,'indicadores propios'!$A$4:$I$2026,'indicadores propios'!G$2,FALSE),0)</f>
        <v>0</v>
      </c>
      <c r="G1559" s="3">
        <f>IFERROR(VLOOKUP($A1559,'indicadores propios'!$A$4:$I$2026,'indicadores propios'!H$2,FALSE),0)</f>
        <v>0</v>
      </c>
      <c r="H1559" s="3">
        <f>IFERROR(VLOOKUP($A1559,'indicadores propios'!$A$4:$I$2026,'indicadores propios'!I$2,FALSE),0)</f>
        <v>0</v>
      </c>
    </row>
    <row r="1560" spans="1:8" x14ac:dyDescent="0.3">
      <c r="A1560" s="5">
        <v>511030</v>
      </c>
      <c r="B1560" s="4" t="s">
        <v>426</v>
      </c>
      <c r="C1560" s="3">
        <f>IFERROR(VLOOKUP($A1560,'indicadores propios'!$A$4:$I$2026,'indicadores propios'!D$2,FALSE),0)</f>
        <v>0</v>
      </c>
      <c r="D1560" s="3">
        <f>IFERROR(VLOOKUP($A1560,'indicadores propios'!$A$4:$I$2026,'indicadores propios'!E$2,FALSE),0)</f>
        <v>0</v>
      </c>
      <c r="E1560" s="3">
        <f>IFERROR(VLOOKUP($A1560,'indicadores propios'!$A$4:$I$2026,'indicadores propios'!F$2,FALSE),0)</f>
        <v>0</v>
      </c>
      <c r="F1560" s="3">
        <f>IFERROR(VLOOKUP($A1560,'indicadores propios'!$A$4:$I$2026,'indicadores propios'!G$2,FALSE),0)</f>
        <v>0</v>
      </c>
      <c r="G1560" s="3">
        <f>IFERROR(VLOOKUP($A1560,'indicadores propios'!$A$4:$I$2026,'indicadores propios'!H$2,FALSE),0)</f>
        <v>0</v>
      </c>
      <c r="H1560" s="3">
        <f>IFERROR(VLOOKUP($A1560,'indicadores propios'!$A$4:$I$2026,'indicadores propios'!I$2,FALSE),0)</f>
        <v>0</v>
      </c>
    </row>
    <row r="1561" spans="1:8" x14ac:dyDescent="0.3">
      <c r="A1561" s="5">
        <v>511031</v>
      </c>
      <c r="B1561" s="4" t="s">
        <v>425</v>
      </c>
      <c r="C1561" s="3">
        <f>IFERROR(VLOOKUP($A1561,'indicadores propios'!$A$4:$I$2026,'indicadores propios'!D$2,FALSE),0)</f>
        <v>0</v>
      </c>
      <c r="D1561" s="3">
        <f>IFERROR(VLOOKUP($A1561,'indicadores propios'!$A$4:$I$2026,'indicadores propios'!E$2,FALSE),0)</f>
        <v>0</v>
      </c>
      <c r="E1561" s="3">
        <f>IFERROR(VLOOKUP($A1561,'indicadores propios'!$A$4:$I$2026,'indicadores propios'!F$2,FALSE),0)</f>
        <v>0</v>
      </c>
      <c r="F1561" s="3">
        <f>IFERROR(VLOOKUP($A1561,'indicadores propios'!$A$4:$I$2026,'indicadores propios'!G$2,FALSE),0)</f>
        <v>0</v>
      </c>
      <c r="G1561" s="3">
        <f>IFERROR(VLOOKUP($A1561,'indicadores propios'!$A$4:$I$2026,'indicadores propios'!H$2,FALSE),0)</f>
        <v>0</v>
      </c>
      <c r="H1561" s="3">
        <f>IFERROR(VLOOKUP($A1561,'indicadores propios'!$A$4:$I$2026,'indicadores propios'!I$2,FALSE),0)</f>
        <v>0</v>
      </c>
    </row>
    <row r="1562" spans="1:8" x14ac:dyDescent="0.3">
      <c r="A1562" s="5">
        <v>511032</v>
      </c>
      <c r="B1562" s="4" t="s">
        <v>424</v>
      </c>
      <c r="C1562" s="3">
        <f>IFERROR(VLOOKUP($A1562,'indicadores propios'!$A$4:$I$2026,'indicadores propios'!D$2,FALSE),0)</f>
        <v>0</v>
      </c>
      <c r="D1562" s="3">
        <f>IFERROR(VLOOKUP($A1562,'indicadores propios'!$A$4:$I$2026,'indicadores propios'!E$2,FALSE),0)</f>
        <v>0</v>
      </c>
      <c r="E1562" s="3">
        <f>IFERROR(VLOOKUP($A1562,'indicadores propios'!$A$4:$I$2026,'indicadores propios'!F$2,FALSE),0)</f>
        <v>0</v>
      </c>
      <c r="F1562" s="3">
        <f>IFERROR(VLOOKUP($A1562,'indicadores propios'!$A$4:$I$2026,'indicadores propios'!G$2,FALSE),0)</f>
        <v>0</v>
      </c>
      <c r="G1562" s="3">
        <f>IFERROR(VLOOKUP($A1562,'indicadores propios'!$A$4:$I$2026,'indicadores propios'!H$2,FALSE),0)</f>
        <v>0</v>
      </c>
      <c r="H1562" s="3">
        <f>IFERROR(VLOOKUP($A1562,'indicadores propios'!$A$4:$I$2026,'indicadores propios'!I$2,FALSE),0)</f>
        <v>0</v>
      </c>
    </row>
    <row r="1563" spans="1:8" x14ac:dyDescent="0.3">
      <c r="A1563" s="5">
        <v>511033</v>
      </c>
      <c r="B1563" s="4" t="s">
        <v>423</v>
      </c>
      <c r="C1563" s="3">
        <f>IFERROR(VLOOKUP($A1563,'indicadores propios'!$A$4:$I$2026,'indicadores propios'!D$2,FALSE),0)</f>
        <v>0</v>
      </c>
      <c r="D1563" s="3">
        <f>IFERROR(VLOOKUP($A1563,'indicadores propios'!$A$4:$I$2026,'indicadores propios'!E$2,FALSE),0)</f>
        <v>0</v>
      </c>
      <c r="E1563" s="3">
        <f>IFERROR(VLOOKUP($A1563,'indicadores propios'!$A$4:$I$2026,'indicadores propios'!F$2,FALSE),0)</f>
        <v>0</v>
      </c>
      <c r="F1563" s="3">
        <f>IFERROR(VLOOKUP($A1563,'indicadores propios'!$A$4:$I$2026,'indicadores propios'!G$2,FALSE),0)</f>
        <v>0</v>
      </c>
      <c r="G1563" s="3">
        <f>IFERROR(VLOOKUP($A1563,'indicadores propios'!$A$4:$I$2026,'indicadores propios'!H$2,FALSE),0)</f>
        <v>0</v>
      </c>
      <c r="H1563" s="3">
        <f>IFERROR(VLOOKUP($A1563,'indicadores propios'!$A$4:$I$2026,'indicadores propios'!I$2,FALSE),0)</f>
        <v>0</v>
      </c>
    </row>
    <row r="1564" spans="1:8" x14ac:dyDescent="0.3">
      <c r="A1564" s="5">
        <v>511034</v>
      </c>
      <c r="B1564" s="4" t="s">
        <v>422</v>
      </c>
      <c r="C1564" s="3">
        <f>IFERROR(VLOOKUP($A1564,'indicadores propios'!$A$4:$I$2026,'indicadores propios'!D$2,FALSE),0)</f>
        <v>0</v>
      </c>
      <c r="D1564" s="3">
        <f>IFERROR(VLOOKUP($A1564,'indicadores propios'!$A$4:$I$2026,'indicadores propios'!E$2,FALSE),0)</f>
        <v>0</v>
      </c>
      <c r="E1564" s="3">
        <f>IFERROR(VLOOKUP($A1564,'indicadores propios'!$A$4:$I$2026,'indicadores propios'!F$2,FALSE),0)</f>
        <v>0</v>
      </c>
      <c r="F1564" s="3">
        <f>IFERROR(VLOOKUP($A1564,'indicadores propios'!$A$4:$I$2026,'indicadores propios'!G$2,FALSE),0)</f>
        <v>0</v>
      </c>
      <c r="G1564" s="3">
        <f>IFERROR(VLOOKUP($A1564,'indicadores propios'!$A$4:$I$2026,'indicadores propios'!H$2,FALSE),0)</f>
        <v>0</v>
      </c>
      <c r="H1564" s="3">
        <f>IFERROR(VLOOKUP($A1564,'indicadores propios'!$A$4:$I$2026,'indicadores propios'!I$2,FALSE),0)</f>
        <v>0</v>
      </c>
    </row>
    <row r="1565" spans="1:8" x14ac:dyDescent="0.3">
      <c r="A1565" s="5">
        <v>511035</v>
      </c>
      <c r="B1565" s="4" t="s">
        <v>421</v>
      </c>
      <c r="C1565" s="3">
        <f>IFERROR(VLOOKUP($A1565,'indicadores propios'!$A$4:$I$2026,'indicadores propios'!D$2,FALSE),0)</f>
        <v>0</v>
      </c>
      <c r="D1565" s="3">
        <f>IFERROR(VLOOKUP($A1565,'indicadores propios'!$A$4:$I$2026,'indicadores propios'!E$2,FALSE),0)</f>
        <v>0</v>
      </c>
      <c r="E1565" s="3">
        <f>IFERROR(VLOOKUP($A1565,'indicadores propios'!$A$4:$I$2026,'indicadores propios'!F$2,FALSE),0)</f>
        <v>0</v>
      </c>
      <c r="F1565" s="3">
        <f>IFERROR(VLOOKUP($A1565,'indicadores propios'!$A$4:$I$2026,'indicadores propios'!G$2,FALSE),0)</f>
        <v>0</v>
      </c>
      <c r="G1565" s="3">
        <f>IFERROR(VLOOKUP($A1565,'indicadores propios'!$A$4:$I$2026,'indicadores propios'!H$2,FALSE),0)</f>
        <v>0</v>
      </c>
      <c r="H1565" s="3">
        <f>IFERROR(VLOOKUP($A1565,'indicadores propios'!$A$4:$I$2026,'indicadores propios'!I$2,FALSE),0)</f>
        <v>0</v>
      </c>
    </row>
    <row r="1566" spans="1:8" s="149" customFormat="1" x14ac:dyDescent="0.3">
      <c r="A1566" s="147">
        <v>511095</v>
      </c>
      <c r="B1566" s="148" t="s">
        <v>213</v>
      </c>
      <c r="C1566" s="151">
        <f>IFERROR(VLOOKUP($A1566,'indicadores propios'!$A$4:$I$2026,'indicadores propios'!D$2,FALSE),0)</f>
        <v>130261615.2</v>
      </c>
      <c r="D1566" s="151">
        <f>IFERROR(VLOOKUP($A1566,'indicadores propios'!$A$4:$I$2026,'indicadores propios'!E$2,FALSE),0)</f>
        <v>130772401.23</v>
      </c>
      <c r="E1566" s="151">
        <f>IFERROR(VLOOKUP($A1566,'indicadores propios'!$A$4:$I$2026,'indicadores propios'!F$2,FALSE),0)</f>
        <v>27930161.629999999</v>
      </c>
      <c r="F1566" s="151">
        <f>IFERROR(VLOOKUP($A1566,'indicadores propios'!$A$4:$I$2026,'indicadores propios'!G$2,FALSE),0)</f>
        <v>6374012.1200000001</v>
      </c>
      <c r="G1566" s="151">
        <f>IFERROR(VLOOKUP($A1566,'indicadores propios'!$A$4:$I$2026,'indicadores propios'!H$2,FALSE),0)</f>
        <v>5058899.53</v>
      </c>
      <c r="H1566" s="151">
        <f>IFERROR(VLOOKUP($A1566,'indicadores propios'!$A$4:$I$2026,'indicadores propios'!I$2,FALSE),0)</f>
        <v>2175584.13</v>
      </c>
    </row>
    <row r="1567" spans="1:8" x14ac:dyDescent="0.3">
      <c r="A1567" s="5">
        <v>511500</v>
      </c>
      <c r="B1567" s="4" t="s">
        <v>640</v>
      </c>
      <c r="C1567" s="3">
        <f>IFERROR(VLOOKUP($A1567,'indicadores propios'!$A$4:$I$2026,'indicadores propios'!D$2,FALSE),0)</f>
        <v>85552661</v>
      </c>
      <c r="D1567" s="3">
        <f>IFERROR(VLOOKUP($A1567,'indicadores propios'!$A$4:$I$2026,'indicadores propios'!E$2,FALSE),0)</f>
        <v>103469034</v>
      </c>
      <c r="E1567" s="3">
        <f>IFERROR(VLOOKUP($A1567,'indicadores propios'!$A$4:$I$2026,'indicadores propios'!F$2,FALSE),0)</f>
        <v>142284203.96000001</v>
      </c>
      <c r="F1567" s="3">
        <f>IFERROR(VLOOKUP($A1567,'indicadores propios'!$A$4:$I$2026,'indicadores propios'!G$2,FALSE),0)</f>
        <v>187023849.25</v>
      </c>
      <c r="G1567" s="3">
        <f>IFERROR(VLOOKUP($A1567,'indicadores propios'!$A$4:$I$2026,'indicadores propios'!H$2,FALSE),0)</f>
        <v>307189899.56999999</v>
      </c>
      <c r="H1567" s="3">
        <f>IFERROR(VLOOKUP($A1567,'indicadores propios'!$A$4:$I$2026,'indicadores propios'!I$2,FALSE),0)</f>
        <v>49643403</v>
      </c>
    </row>
    <row r="1568" spans="1:8" x14ac:dyDescent="0.3">
      <c r="A1568" s="5">
        <v>511501</v>
      </c>
      <c r="B1568" s="4" t="s">
        <v>546</v>
      </c>
      <c r="C1568" s="3">
        <f>IFERROR(VLOOKUP($A1568,'indicadores propios'!$A$4:$I$2026,'indicadores propios'!D$2,FALSE),0)</f>
        <v>0</v>
      </c>
      <c r="D1568" s="3">
        <f>IFERROR(VLOOKUP($A1568,'indicadores propios'!$A$4:$I$2026,'indicadores propios'!E$2,FALSE),0)</f>
        <v>0</v>
      </c>
      <c r="E1568" s="3">
        <f>IFERROR(VLOOKUP($A1568,'indicadores propios'!$A$4:$I$2026,'indicadores propios'!F$2,FALSE),0)</f>
        <v>25182141.960000001</v>
      </c>
      <c r="F1568" s="3">
        <f>IFERROR(VLOOKUP($A1568,'indicadores propios'!$A$4:$I$2026,'indicadores propios'!G$2,FALSE),0)</f>
        <v>47466336.25</v>
      </c>
      <c r="G1568" s="3">
        <f>IFERROR(VLOOKUP($A1568,'indicadores propios'!$A$4:$I$2026,'indicadores propios'!H$2,FALSE),0)</f>
        <v>213938156.56999999</v>
      </c>
      <c r="H1568" s="3">
        <f>IFERROR(VLOOKUP($A1568,'indicadores propios'!$A$4:$I$2026,'indicadores propios'!I$2,FALSE),0)</f>
        <v>0</v>
      </c>
    </row>
    <row r="1569" spans="1:8" x14ac:dyDescent="0.3">
      <c r="A1569" s="5">
        <v>511502</v>
      </c>
      <c r="B1569" s="4" t="s">
        <v>545</v>
      </c>
      <c r="C1569" s="3">
        <f>IFERROR(VLOOKUP($A1569,'indicadores propios'!$A$4:$I$2026,'indicadores propios'!D$2,FALSE),0)</f>
        <v>0</v>
      </c>
      <c r="D1569" s="3">
        <f>IFERROR(VLOOKUP($A1569,'indicadores propios'!$A$4:$I$2026,'indicadores propios'!E$2,FALSE),0)</f>
        <v>0</v>
      </c>
      <c r="E1569" s="3">
        <f>IFERROR(VLOOKUP($A1569,'indicadores propios'!$A$4:$I$2026,'indicadores propios'!F$2,FALSE),0)</f>
        <v>0</v>
      </c>
      <c r="F1569" s="3">
        <f>IFERROR(VLOOKUP($A1569,'indicadores propios'!$A$4:$I$2026,'indicadores propios'!G$2,FALSE),0)</f>
        <v>0</v>
      </c>
      <c r="G1569" s="3">
        <f>IFERROR(VLOOKUP($A1569,'indicadores propios'!$A$4:$I$2026,'indicadores propios'!H$2,FALSE),0)</f>
        <v>0</v>
      </c>
      <c r="H1569" s="3">
        <f>IFERROR(VLOOKUP($A1569,'indicadores propios'!$A$4:$I$2026,'indicadores propios'!I$2,FALSE),0)</f>
        <v>0</v>
      </c>
    </row>
    <row r="1570" spans="1:8" x14ac:dyDescent="0.3">
      <c r="A1570" s="5">
        <v>511503</v>
      </c>
      <c r="B1570" s="4" t="s">
        <v>639</v>
      </c>
      <c r="C1570" s="3">
        <f>IFERROR(VLOOKUP($A1570,'indicadores propios'!$A$4:$I$2026,'indicadores propios'!D$2,FALSE),0)</f>
        <v>0</v>
      </c>
      <c r="D1570" s="3">
        <f>IFERROR(VLOOKUP($A1570,'indicadores propios'!$A$4:$I$2026,'indicadores propios'!E$2,FALSE),0)</f>
        <v>0</v>
      </c>
      <c r="E1570" s="3">
        <f>IFERROR(VLOOKUP($A1570,'indicadores propios'!$A$4:$I$2026,'indicadores propios'!F$2,FALSE),0)</f>
        <v>0</v>
      </c>
      <c r="F1570" s="3">
        <f>IFERROR(VLOOKUP($A1570,'indicadores propios'!$A$4:$I$2026,'indicadores propios'!G$2,FALSE),0)</f>
        <v>0</v>
      </c>
      <c r="G1570" s="3">
        <f>IFERROR(VLOOKUP($A1570,'indicadores propios'!$A$4:$I$2026,'indicadores propios'!H$2,FALSE),0)</f>
        <v>0</v>
      </c>
      <c r="H1570" s="3">
        <f>IFERROR(VLOOKUP($A1570,'indicadores propios'!$A$4:$I$2026,'indicadores propios'!I$2,FALSE),0)</f>
        <v>0</v>
      </c>
    </row>
    <row r="1571" spans="1:8" x14ac:dyDescent="0.3">
      <c r="A1571" s="5">
        <v>511504</v>
      </c>
      <c r="B1571" s="4" t="s">
        <v>543</v>
      </c>
      <c r="C1571" s="3">
        <f>IFERROR(VLOOKUP($A1571,'indicadores propios'!$A$4:$I$2026,'indicadores propios'!D$2,FALSE),0)</f>
        <v>0</v>
      </c>
      <c r="D1571" s="3">
        <f>IFERROR(VLOOKUP($A1571,'indicadores propios'!$A$4:$I$2026,'indicadores propios'!E$2,FALSE),0)</f>
        <v>0</v>
      </c>
      <c r="E1571" s="3">
        <f>IFERROR(VLOOKUP($A1571,'indicadores propios'!$A$4:$I$2026,'indicadores propios'!F$2,FALSE),0)</f>
        <v>0</v>
      </c>
      <c r="F1571" s="3">
        <f>IFERROR(VLOOKUP($A1571,'indicadores propios'!$A$4:$I$2026,'indicadores propios'!G$2,FALSE),0)</f>
        <v>0</v>
      </c>
      <c r="G1571" s="3">
        <f>IFERROR(VLOOKUP($A1571,'indicadores propios'!$A$4:$I$2026,'indicadores propios'!H$2,FALSE),0)</f>
        <v>0</v>
      </c>
      <c r="H1571" s="3">
        <f>IFERROR(VLOOKUP($A1571,'indicadores propios'!$A$4:$I$2026,'indicadores propios'!I$2,FALSE),0)</f>
        <v>0</v>
      </c>
    </row>
    <row r="1572" spans="1:8" x14ac:dyDescent="0.3">
      <c r="A1572" s="5">
        <v>511505</v>
      </c>
      <c r="B1572" s="4" t="s">
        <v>542</v>
      </c>
      <c r="C1572" s="3">
        <f>IFERROR(VLOOKUP($A1572,'indicadores propios'!$A$4:$I$2026,'indicadores propios'!D$2,FALSE),0)</f>
        <v>0</v>
      </c>
      <c r="D1572" s="3">
        <f>IFERROR(VLOOKUP($A1572,'indicadores propios'!$A$4:$I$2026,'indicadores propios'!E$2,FALSE),0)</f>
        <v>0</v>
      </c>
      <c r="E1572" s="3">
        <f>IFERROR(VLOOKUP($A1572,'indicadores propios'!$A$4:$I$2026,'indicadores propios'!F$2,FALSE),0)</f>
        <v>0</v>
      </c>
      <c r="F1572" s="3">
        <f>IFERROR(VLOOKUP($A1572,'indicadores propios'!$A$4:$I$2026,'indicadores propios'!G$2,FALSE),0)</f>
        <v>0</v>
      </c>
      <c r="G1572" s="3">
        <f>IFERROR(VLOOKUP($A1572,'indicadores propios'!$A$4:$I$2026,'indicadores propios'!H$2,FALSE),0)</f>
        <v>0</v>
      </c>
      <c r="H1572" s="3">
        <f>IFERROR(VLOOKUP($A1572,'indicadores propios'!$A$4:$I$2026,'indicadores propios'!I$2,FALSE),0)</f>
        <v>0</v>
      </c>
    </row>
    <row r="1573" spans="1:8" x14ac:dyDescent="0.3">
      <c r="A1573" s="5">
        <v>511506</v>
      </c>
      <c r="B1573" s="4" t="s">
        <v>638</v>
      </c>
      <c r="C1573" s="3">
        <f>IFERROR(VLOOKUP($A1573,'indicadores propios'!$A$4:$I$2026,'indicadores propios'!D$2,FALSE),0)</f>
        <v>0</v>
      </c>
      <c r="D1573" s="3">
        <f>IFERROR(VLOOKUP($A1573,'indicadores propios'!$A$4:$I$2026,'indicadores propios'!E$2,FALSE),0)</f>
        <v>0</v>
      </c>
      <c r="E1573" s="3">
        <f>IFERROR(VLOOKUP($A1573,'indicadores propios'!$A$4:$I$2026,'indicadores propios'!F$2,FALSE),0)</f>
        <v>0</v>
      </c>
      <c r="F1573" s="3">
        <f>IFERROR(VLOOKUP($A1573,'indicadores propios'!$A$4:$I$2026,'indicadores propios'!G$2,FALSE),0)</f>
        <v>0</v>
      </c>
      <c r="G1573" s="3">
        <f>IFERROR(VLOOKUP($A1573,'indicadores propios'!$A$4:$I$2026,'indicadores propios'!H$2,FALSE),0)</f>
        <v>0</v>
      </c>
      <c r="H1573" s="3">
        <f>IFERROR(VLOOKUP($A1573,'indicadores propios'!$A$4:$I$2026,'indicadores propios'!I$2,FALSE),0)</f>
        <v>0</v>
      </c>
    </row>
    <row r="1574" spans="1:8" x14ac:dyDescent="0.3">
      <c r="A1574" s="5">
        <v>511507</v>
      </c>
      <c r="B1574" s="4" t="s">
        <v>637</v>
      </c>
      <c r="C1574" s="3">
        <f>IFERROR(VLOOKUP($A1574,'indicadores propios'!$A$4:$I$2026,'indicadores propios'!D$2,FALSE),0)</f>
        <v>0</v>
      </c>
      <c r="D1574" s="3">
        <f>IFERROR(VLOOKUP($A1574,'indicadores propios'!$A$4:$I$2026,'indicadores propios'!E$2,FALSE),0)</f>
        <v>0</v>
      </c>
      <c r="E1574" s="3">
        <f>IFERROR(VLOOKUP($A1574,'indicadores propios'!$A$4:$I$2026,'indicadores propios'!F$2,FALSE),0)</f>
        <v>0</v>
      </c>
      <c r="F1574" s="3">
        <f>IFERROR(VLOOKUP($A1574,'indicadores propios'!$A$4:$I$2026,'indicadores propios'!G$2,FALSE),0)</f>
        <v>0</v>
      </c>
      <c r="G1574" s="3">
        <f>IFERROR(VLOOKUP($A1574,'indicadores propios'!$A$4:$I$2026,'indicadores propios'!H$2,FALSE),0)</f>
        <v>0</v>
      </c>
      <c r="H1574" s="3">
        <f>IFERROR(VLOOKUP($A1574,'indicadores propios'!$A$4:$I$2026,'indicadores propios'!I$2,FALSE),0)</f>
        <v>0</v>
      </c>
    </row>
    <row r="1575" spans="1:8" x14ac:dyDescent="0.3">
      <c r="A1575" s="5">
        <v>511508</v>
      </c>
      <c r="B1575" s="4" t="s">
        <v>540</v>
      </c>
      <c r="C1575" s="3">
        <f>IFERROR(VLOOKUP($A1575,'indicadores propios'!$A$4:$I$2026,'indicadores propios'!D$2,FALSE),0)</f>
        <v>0</v>
      </c>
      <c r="D1575" s="3">
        <f>IFERROR(VLOOKUP($A1575,'indicadores propios'!$A$4:$I$2026,'indicadores propios'!E$2,FALSE),0)</f>
        <v>0</v>
      </c>
      <c r="E1575" s="3">
        <f>IFERROR(VLOOKUP($A1575,'indicadores propios'!$A$4:$I$2026,'indicadores propios'!F$2,FALSE),0)</f>
        <v>0</v>
      </c>
      <c r="F1575" s="3">
        <f>IFERROR(VLOOKUP($A1575,'indicadores propios'!$A$4:$I$2026,'indicadores propios'!G$2,FALSE),0)</f>
        <v>0</v>
      </c>
      <c r="G1575" s="3">
        <f>IFERROR(VLOOKUP($A1575,'indicadores propios'!$A$4:$I$2026,'indicadores propios'!H$2,FALSE),0)</f>
        <v>0</v>
      </c>
      <c r="H1575" s="3">
        <f>IFERROR(VLOOKUP($A1575,'indicadores propios'!$A$4:$I$2026,'indicadores propios'!I$2,FALSE),0)</f>
        <v>0</v>
      </c>
    </row>
    <row r="1576" spans="1:8" x14ac:dyDescent="0.3">
      <c r="A1576" s="5">
        <v>511509</v>
      </c>
      <c r="B1576" s="4" t="s">
        <v>636</v>
      </c>
      <c r="C1576" s="3">
        <f>IFERROR(VLOOKUP($A1576,'indicadores propios'!$A$4:$I$2026,'indicadores propios'!D$2,FALSE),0)</f>
        <v>0</v>
      </c>
      <c r="D1576" s="3">
        <f>IFERROR(VLOOKUP($A1576,'indicadores propios'!$A$4:$I$2026,'indicadores propios'!E$2,FALSE),0)</f>
        <v>0</v>
      </c>
      <c r="E1576" s="3">
        <f>IFERROR(VLOOKUP($A1576,'indicadores propios'!$A$4:$I$2026,'indicadores propios'!F$2,FALSE),0)</f>
        <v>0</v>
      </c>
      <c r="F1576" s="3">
        <f>IFERROR(VLOOKUP($A1576,'indicadores propios'!$A$4:$I$2026,'indicadores propios'!G$2,FALSE),0)</f>
        <v>0</v>
      </c>
      <c r="G1576" s="3">
        <f>IFERROR(VLOOKUP($A1576,'indicadores propios'!$A$4:$I$2026,'indicadores propios'!H$2,FALSE),0)</f>
        <v>0</v>
      </c>
      <c r="H1576" s="3">
        <f>IFERROR(VLOOKUP($A1576,'indicadores propios'!$A$4:$I$2026,'indicadores propios'!I$2,FALSE),0)</f>
        <v>0</v>
      </c>
    </row>
    <row r="1577" spans="1:8" x14ac:dyDescent="0.3">
      <c r="A1577" s="5">
        <v>511510</v>
      </c>
      <c r="B1577" s="4" t="s">
        <v>635</v>
      </c>
      <c r="C1577" s="3">
        <f>IFERROR(VLOOKUP($A1577,'indicadores propios'!$A$4:$I$2026,'indicadores propios'!D$2,FALSE),0)</f>
        <v>0</v>
      </c>
      <c r="D1577" s="3">
        <f>IFERROR(VLOOKUP($A1577,'indicadores propios'!$A$4:$I$2026,'indicadores propios'!E$2,FALSE),0)</f>
        <v>0</v>
      </c>
      <c r="E1577" s="3">
        <f>IFERROR(VLOOKUP($A1577,'indicadores propios'!$A$4:$I$2026,'indicadores propios'!F$2,FALSE),0)</f>
        <v>0</v>
      </c>
      <c r="F1577" s="3">
        <f>IFERROR(VLOOKUP($A1577,'indicadores propios'!$A$4:$I$2026,'indicadores propios'!G$2,FALSE),0)</f>
        <v>0</v>
      </c>
      <c r="G1577" s="3">
        <f>IFERROR(VLOOKUP($A1577,'indicadores propios'!$A$4:$I$2026,'indicadores propios'!H$2,FALSE),0)</f>
        <v>0</v>
      </c>
      <c r="H1577" s="3">
        <f>IFERROR(VLOOKUP($A1577,'indicadores propios'!$A$4:$I$2026,'indicadores propios'!I$2,FALSE),0)</f>
        <v>0</v>
      </c>
    </row>
    <row r="1578" spans="1:8" x14ac:dyDescent="0.3">
      <c r="A1578" s="5">
        <v>511511</v>
      </c>
      <c r="B1578" s="4" t="s">
        <v>634</v>
      </c>
      <c r="C1578" s="3">
        <f>IFERROR(VLOOKUP($A1578,'indicadores propios'!$A$4:$I$2026,'indicadores propios'!D$2,FALSE),0)</f>
        <v>0</v>
      </c>
      <c r="D1578" s="3">
        <f>IFERROR(VLOOKUP($A1578,'indicadores propios'!$A$4:$I$2026,'indicadores propios'!E$2,FALSE),0)</f>
        <v>0</v>
      </c>
      <c r="E1578" s="3">
        <f>IFERROR(VLOOKUP($A1578,'indicadores propios'!$A$4:$I$2026,'indicadores propios'!F$2,FALSE),0)</f>
        <v>0</v>
      </c>
      <c r="F1578" s="3">
        <f>IFERROR(VLOOKUP($A1578,'indicadores propios'!$A$4:$I$2026,'indicadores propios'!G$2,FALSE),0)</f>
        <v>0</v>
      </c>
      <c r="G1578" s="3">
        <f>IFERROR(VLOOKUP($A1578,'indicadores propios'!$A$4:$I$2026,'indicadores propios'!H$2,FALSE),0)</f>
        <v>0</v>
      </c>
      <c r="H1578" s="3">
        <f>IFERROR(VLOOKUP($A1578,'indicadores propios'!$A$4:$I$2026,'indicadores propios'!I$2,FALSE),0)</f>
        <v>0</v>
      </c>
    </row>
    <row r="1579" spans="1:8" x14ac:dyDescent="0.3">
      <c r="A1579" s="5">
        <v>511512</v>
      </c>
      <c r="B1579" s="4" t="s">
        <v>633</v>
      </c>
      <c r="C1579" s="3">
        <f>IFERROR(VLOOKUP($A1579,'indicadores propios'!$A$4:$I$2026,'indicadores propios'!D$2,FALSE),0)</f>
        <v>0</v>
      </c>
      <c r="D1579" s="3">
        <f>IFERROR(VLOOKUP($A1579,'indicadores propios'!$A$4:$I$2026,'indicadores propios'!E$2,FALSE),0)</f>
        <v>0</v>
      </c>
      <c r="E1579" s="3">
        <f>IFERROR(VLOOKUP($A1579,'indicadores propios'!$A$4:$I$2026,'indicadores propios'!F$2,FALSE),0)</f>
        <v>0</v>
      </c>
      <c r="F1579" s="3">
        <f>IFERROR(VLOOKUP($A1579,'indicadores propios'!$A$4:$I$2026,'indicadores propios'!G$2,FALSE),0)</f>
        <v>0</v>
      </c>
      <c r="G1579" s="3">
        <f>IFERROR(VLOOKUP($A1579,'indicadores propios'!$A$4:$I$2026,'indicadores propios'!H$2,FALSE),0)</f>
        <v>0</v>
      </c>
      <c r="H1579" s="3">
        <f>IFERROR(VLOOKUP($A1579,'indicadores propios'!$A$4:$I$2026,'indicadores propios'!I$2,FALSE),0)</f>
        <v>0</v>
      </c>
    </row>
    <row r="1580" spans="1:8" x14ac:dyDescent="0.3">
      <c r="A1580" s="5">
        <v>511513</v>
      </c>
      <c r="B1580" s="4" t="s">
        <v>632</v>
      </c>
      <c r="C1580" s="3">
        <f>IFERROR(VLOOKUP($A1580,'indicadores propios'!$A$4:$I$2026,'indicadores propios'!D$2,FALSE),0)</f>
        <v>0</v>
      </c>
      <c r="D1580" s="3">
        <f>IFERROR(VLOOKUP($A1580,'indicadores propios'!$A$4:$I$2026,'indicadores propios'!E$2,FALSE),0)</f>
        <v>0</v>
      </c>
      <c r="E1580" s="3">
        <f>IFERROR(VLOOKUP($A1580,'indicadores propios'!$A$4:$I$2026,'indicadores propios'!F$2,FALSE),0)</f>
        <v>0</v>
      </c>
      <c r="F1580" s="3">
        <f>IFERROR(VLOOKUP($A1580,'indicadores propios'!$A$4:$I$2026,'indicadores propios'!G$2,FALSE),0)</f>
        <v>0</v>
      </c>
      <c r="G1580" s="3">
        <f>IFERROR(VLOOKUP($A1580,'indicadores propios'!$A$4:$I$2026,'indicadores propios'!H$2,FALSE),0)</f>
        <v>0</v>
      </c>
      <c r="H1580" s="3">
        <f>IFERROR(VLOOKUP($A1580,'indicadores propios'!$A$4:$I$2026,'indicadores propios'!I$2,FALSE),0)</f>
        <v>0</v>
      </c>
    </row>
    <row r="1581" spans="1:8" x14ac:dyDescent="0.3">
      <c r="A1581" s="5">
        <v>511514</v>
      </c>
      <c r="B1581" s="4" t="s">
        <v>631</v>
      </c>
      <c r="C1581" s="3">
        <f>IFERROR(VLOOKUP($A1581,'indicadores propios'!$A$4:$I$2026,'indicadores propios'!D$2,FALSE),0)</f>
        <v>0</v>
      </c>
      <c r="D1581" s="3">
        <f>IFERROR(VLOOKUP($A1581,'indicadores propios'!$A$4:$I$2026,'indicadores propios'!E$2,FALSE),0)</f>
        <v>0</v>
      </c>
      <c r="E1581" s="3">
        <f>IFERROR(VLOOKUP($A1581,'indicadores propios'!$A$4:$I$2026,'indicadores propios'!F$2,FALSE),0)</f>
        <v>0</v>
      </c>
      <c r="F1581" s="3">
        <f>IFERROR(VLOOKUP($A1581,'indicadores propios'!$A$4:$I$2026,'indicadores propios'!G$2,FALSE),0)</f>
        <v>0</v>
      </c>
      <c r="G1581" s="3">
        <f>IFERROR(VLOOKUP($A1581,'indicadores propios'!$A$4:$I$2026,'indicadores propios'!H$2,FALSE),0)</f>
        <v>0</v>
      </c>
      <c r="H1581" s="3">
        <f>IFERROR(VLOOKUP($A1581,'indicadores propios'!$A$4:$I$2026,'indicadores propios'!I$2,FALSE),0)</f>
        <v>0</v>
      </c>
    </row>
    <row r="1582" spans="1:8" x14ac:dyDescent="0.3">
      <c r="A1582" s="5">
        <v>511515</v>
      </c>
      <c r="B1582" s="4" t="s">
        <v>630</v>
      </c>
      <c r="C1582" s="3">
        <f>IFERROR(VLOOKUP($A1582,'indicadores propios'!$A$4:$I$2026,'indicadores propios'!D$2,FALSE),0)</f>
        <v>0</v>
      </c>
      <c r="D1582" s="3">
        <f>IFERROR(VLOOKUP($A1582,'indicadores propios'!$A$4:$I$2026,'indicadores propios'!E$2,FALSE),0)</f>
        <v>0</v>
      </c>
      <c r="E1582" s="3">
        <f>IFERROR(VLOOKUP($A1582,'indicadores propios'!$A$4:$I$2026,'indicadores propios'!F$2,FALSE),0)</f>
        <v>0</v>
      </c>
      <c r="F1582" s="3">
        <f>IFERROR(VLOOKUP($A1582,'indicadores propios'!$A$4:$I$2026,'indicadores propios'!G$2,FALSE),0)</f>
        <v>0</v>
      </c>
      <c r="G1582" s="3">
        <f>IFERROR(VLOOKUP($A1582,'indicadores propios'!$A$4:$I$2026,'indicadores propios'!H$2,FALSE),0)</f>
        <v>0</v>
      </c>
      <c r="H1582" s="3">
        <f>IFERROR(VLOOKUP($A1582,'indicadores propios'!$A$4:$I$2026,'indicadores propios'!I$2,FALSE),0)</f>
        <v>0</v>
      </c>
    </row>
    <row r="1583" spans="1:8" x14ac:dyDescent="0.3">
      <c r="A1583" s="5">
        <v>511516</v>
      </c>
      <c r="B1583" s="4" t="s">
        <v>629</v>
      </c>
      <c r="C1583" s="3">
        <f>IFERROR(VLOOKUP($A1583,'indicadores propios'!$A$4:$I$2026,'indicadores propios'!D$2,FALSE),0)</f>
        <v>0</v>
      </c>
      <c r="D1583" s="3">
        <f>IFERROR(VLOOKUP($A1583,'indicadores propios'!$A$4:$I$2026,'indicadores propios'!E$2,FALSE),0)</f>
        <v>0</v>
      </c>
      <c r="E1583" s="3">
        <f>IFERROR(VLOOKUP($A1583,'indicadores propios'!$A$4:$I$2026,'indicadores propios'!F$2,FALSE),0)</f>
        <v>0</v>
      </c>
      <c r="F1583" s="3">
        <f>IFERROR(VLOOKUP($A1583,'indicadores propios'!$A$4:$I$2026,'indicadores propios'!G$2,FALSE),0)</f>
        <v>0</v>
      </c>
      <c r="G1583" s="3">
        <f>IFERROR(VLOOKUP($A1583,'indicadores propios'!$A$4:$I$2026,'indicadores propios'!H$2,FALSE),0)</f>
        <v>0</v>
      </c>
      <c r="H1583" s="3">
        <f>IFERROR(VLOOKUP($A1583,'indicadores propios'!$A$4:$I$2026,'indicadores propios'!I$2,FALSE),0)</f>
        <v>0</v>
      </c>
    </row>
    <row r="1584" spans="1:8" x14ac:dyDescent="0.3">
      <c r="A1584" s="5">
        <v>511517</v>
      </c>
      <c r="B1584" s="4" t="s">
        <v>628</v>
      </c>
      <c r="C1584" s="3">
        <f>IFERROR(VLOOKUP($A1584,'indicadores propios'!$A$4:$I$2026,'indicadores propios'!D$2,FALSE),0)</f>
        <v>50714086</v>
      </c>
      <c r="D1584" s="3">
        <f>IFERROR(VLOOKUP($A1584,'indicadores propios'!$A$4:$I$2026,'indicadores propios'!E$2,FALSE),0)</f>
        <v>98642702</v>
      </c>
      <c r="E1584" s="3">
        <f>IFERROR(VLOOKUP($A1584,'indicadores propios'!$A$4:$I$2026,'indicadores propios'!F$2,FALSE),0)</f>
        <v>73760522</v>
      </c>
      <c r="F1584" s="3">
        <f>IFERROR(VLOOKUP($A1584,'indicadores propios'!$A$4:$I$2026,'indicadores propios'!G$2,FALSE),0)</f>
        <v>104627280</v>
      </c>
      <c r="G1584" s="3">
        <f>IFERROR(VLOOKUP($A1584,'indicadores propios'!$A$4:$I$2026,'indicadores propios'!H$2,FALSE),0)</f>
        <v>59506149</v>
      </c>
      <c r="H1584" s="3">
        <f>IFERROR(VLOOKUP($A1584,'indicadores propios'!$A$4:$I$2026,'indicadores propios'!I$2,FALSE),0)</f>
        <v>31676308</v>
      </c>
    </row>
    <row r="1585" spans="1:8" x14ac:dyDescent="0.3">
      <c r="A1585" s="5">
        <v>511518</v>
      </c>
      <c r="B1585" s="4" t="s">
        <v>627</v>
      </c>
      <c r="C1585" s="3">
        <f>IFERROR(VLOOKUP($A1585,'indicadores propios'!$A$4:$I$2026,'indicadores propios'!D$2,FALSE),0)</f>
        <v>0</v>
      </c>
      <c r="D1585" s="3">
        <f>IFERROR(VLOOKUP($A1585,'indicadores propios'!$A$4:$I$2026,'indicadores propios'!E$2,FALSE),0)</f>
        <v>0</v>
      </c>
      <c r="E1585" s="3">
        <f>IFERROR(VLOOKUP($A1585,'indicadores propios'!$A$4:$I$2026,'indicadores propios'!F$2,FALSE),0)</f>
        <v>2648675</v>
      </c>
      <c r="F1585" s="3">
        <f>IFERROR(VLOOKUP($A1585,'indicadores propios'!$A$4:$I$2026,'indicadores propios'!G$2,FALSE),0)</f>
        <v>2060798</v>
      </c>
      <c r="G1585" s="3">
        <f>IFERROR(VLOOKUP($A1585,'indicadores propios'!$A$4:$I$2026,'indicadores propios'!H$2,FALSE),0)</f>
        <v>2456830</v>
      </c>
      <c r="H1585" s="3">
        <f>IFERROR(VLOOKUP($A1585,'indicadores propios'!$A$4:$I$2026,'indicadores propios'!I$2,FALSE),0)</f>
        <v>6081536</v>
      </c>
    </row>
    <row r="1586" spans="1:8" x14ac:dyDescent="0.3">
      <c r="A1586" s="5">
        <v>511519</v>
      </c>
      <c r="B1586" s="4" t="s">
        <v>626</v>
      </c>
      <c r="C1586" s="3">
        <f>IFERROR(VLOOKUP($A1586,'indicadores propios'!$A$4:$I$2026,'indicadores propios'!D$2,FALSE),0)</f>
        <v>0</v>
      </c>
      <c r="D1586" s="3">
        <f>IFERROR(VLOOKUP($A1586,'indicadores propios'!$A$4:$I$2026,'indicadores propios'!E$2,FALSE),0)</f>
        <v>0</v>
      </c>
      <c r="E1586" s="3">
        <f>IFERROR(VLOOKUP($A1586,'indicadores propios'!$A$4:$I$2026,'indicadores propios'!F$2,FALSE),0)</f>
        <v>0</v>
      </c>
      <c r="F1586" s="3">
        <f>IFERROR(VLOOKUP($A1586,'indicadores propios'!$A$4:$I$2026,'indicadores propios'!G$2,FALSE),0)</f>
        <v>0</v>
      </c>
      <c r="G1586" s="3">
        <f>IFERROR(VLOOKUP($A1586,'indicadores propios'!$A$4:$I$2026,'indicadores propios'!H$2,FALSE),0)</f>
        <v>0</v>
      </c>
      <c r="H1586" s="3">
        <f>IFERROR(VLOOKUP($A1586,'indicadores propios'!$A$4:$I$2026,'indicadores propios'!I$2,FALSE),0)</f>
        <v>0</v>
      </c>
    </row>
    <row r="1587" spans="1:8" x14ac:dyDescent="0.3">
      <c r="A1587" s="5">
        <v>511520</v>
      </c>
      <c r="B1587" s="4" t="s">
        <v>625</v>
      </c>
      <c r="C1587" s="3">
        <f>IFERROR(VLOOKUP($A1587,'indicadores propios'!$A$4:$I$2026,'indicadores propios'!D$2,FALSE),0)</f>
        <v>0</v>
      </c>
      <c r="D1587" s="3">
        <f>IFERROR(VLOOKUP($A1587,'indicadores propios'!$A$4:$I$2026,'indicadores propios'!E$2,FALSE),0)</f>
        <v>0</v>
      </c>
      <c r="E1587" s="3">
        <f>IFERROR(VLOOKUP($A1587,'indicadores propios'!$A$4:$I$2026,'indicadores propios'!F$2,FALSE),0)</f>
        <v>0</v>
      </c>
      <c r="F1587" s="3">
        <f>IFERROR(VLOOKUP($A1587,'indicadores propios'!$A$4:$I$2026,'indicadores propios'!G$2,FALSE),0)</f>
        <v>0</v>
      </c>
      <c r="G1587" s="3">
        <f>IFERROR(VLOOKUP($A1587,'indicadores propios'!$A$4:$I$2026,'indicadores propios'!H$2,FALSE),0)</f>
        <v>0</v>
      </c>
      <c r="H1587" s="3">
        <f>IFERROR(VLOOKUP($A1587,'indicadores propios'!$A$4:$I$2026,'indicadores propios'!I$2,FALSE),0)</f>
        <v>0</v>
      </c>
    </row>
    <row r="1588" spans="1:8" x14ac:dyDescent="0.3">
      <c r="A1588" s="5">
        <v>511521</v>
      </c>
      <c r="B1588" s="4" t="s">
        <v>624</v>
      </c>
      <c r="C1588" s="3">
        <f>IFERROR(VLOOKUP($A1588,'indicadores propios'!$A$4:$I$2026,'indicadores propios'!D$2,FALSE),0)</f>
        <v>0</v>
      </c>
      <c r="D1588" s="3">
        <f>IFERROR(VLOOKUP($A1588,'indicadores propios'!$A$4:$I$2026,'indicadores propios'!E$2,FALSE),0)</f>
        <v>0</v>
      </c>
      <c r="E1588" s="3">
        <f>IFERROR(VLOOKUP($A1588,'indicadores propios'!$A$4:$I$2026,'indicadores propios'!F$2,FALSE),0)</f>
        <v>0</v>
      </c>
      <c r="F1588" s="3">
        <f>IFERROR(VLOOKUP($A1588,'indicadores propios'!$A$4:$I$2026,'indicadores propios'!G$2,FALSE),0)</f>
        <v>0</v>
      </c>
      <c r="G1588" s="3">
        <f>IFERROR(VLOOKUP($A1588,'indicadores propios'!$A$4:$I$2026,'indicadores propios'!H$2,FALSE),0)</f>
        <v>0</v>
      </c>
      <c r="H1588" s="3">
        <f>IFERROR(VLOOKUP($A1588,'indicadores propios'!$A$4:$I$2026,'indicadores propios'!I$2,FALSE),0)</f>
        <v>0</v>
      </c>
    </row>
    <row r="1589" spans="1:8" x14ac:dyDescent="0.3">
      <c r="A1589" s="5">
        <v>511522</v>
      </c>
      <c r="B1589" s="4" t="s">
        <v>623</v>
      </c>
      <c r="C1589" s="3">
        <f>IFERROR(VLOOKUP($A1589,'indicadores propios'!$A$4:$I$2026,'indicadores propios'!D$2,FALSE),0)</f>
        <v>0</v>
      </c>
      <c r="D1589" s="3">
        <f>IFERROR(VLOOKUP($A1589,'indicadores propios'!$A$4:$I$2026,'indicadores propios'!E$2,FALSE),0)</f>
        <v>0</v>
      </c>
      <c r="E1589" s="3">
        <f>IFERROR(VLOOKUP($A1589,'indicadores propios'!$A$4:$I$2026,'indicadores propios'!F$2,FALSE),0)</f>
        <v>0</v>
      </c>
      <c r="F1589" s="3">
        <f>IFERROR(VLOOKUP($A1589,'indicadores propios'!$A$4:$I$2026,'indicadores propios'!G$2,FALSE),0)</f>
        <v>0</v>
      </c>
      <c r="G1589" s="3">
        <f>IFERROR(VLOOKUP($A1589,'indicadores propios'!$A$4:$I$2026,'indicadores propios'!H$2,FALSE),0)</f>
        <v>0</v>
      </c>
      <c r="H1589" s="3">
        <f>IFERROR(VLOOKUP($A1589,'indicadores propios'!$A$4:$I$2026,'indicadores propios'!I$2,FALSE),0)</f>
        <v>0</v>
      </c>
    </row>
    <row r="1590" spans="1:8" x14ac:dyDescent="0.3">
      <c r="A1590" s="5">
        <v>511523</v>
      </c>
      <c r="B1590" s="4" t="s">
        <v>622</v>
      </c>
      <c r="C1590" s="3">
        <f>IFERROR(VLOOKUP($A1590,'indicadores propios'!$A$4:$I$2026,'indicadores propios'!D$2,FALSE),0)</f>
        <v>0</v>
      </c>
      <c r="D1590" s="3">
        <f>IFERROR(VLOOKUP($A1590,'indicadores propios'!$A$4:$I$2026,'indicadores propios'!E$2,FALSE),0)</f>
        <v>0</v>
      </c>
      <c r="E1590" s="3">
        <f>IFERROR(VLOOKUP($A1590,'indicadores propios'!$A$4:$I$2026,'indicadores propios'!F$2,FALSE),0)</f>
        <v>0</v>
      </c>
      <c r="F1590" s="3">
        <f>IFERROR(VLOOKUP($A1590,'indicadores propios'!$A$4:$I$2026,'indicadores propios'!G$2,FALSE),0)</f>
        <v>0</v>
      </c>
      <c r="G1590" s="3">
        <f>IFERROR(VLOOKUP($A1590,'indicadores propios'!$A$4:$I$2026,'indicadores propios'!H$2,FALSE),0)</f>
        <v>0</v>
      </c>
      <c r="H1590" s="3">
        <f>IFERROR(VLOOKUP($A1590,'indicadores propios'!$A$4:$I$2026,'indicadores propios'!I$2,FALSE),0)</f>
        <v>0</v>
      </c>
    </row>
    <row r="1591" spans="1:8" x14ac:dyDescent="0.3">
      <c r="A1591" s="5">
        <v>511524</v>
      </c>
      <c r="B1591" s="4" t="s">
        <v>621</v>
      </c>
      <c r="C1591" s="3">
        <f>IFERROR(VLOOKUP($A1591,'indicadores propios'!$A$4:$I$2026,'indicadores propios'!D$2,FALSE),0)</f>
        <v>0</v>
      </c>
      <c r="D1591" s="3">
        <f>IFERROR(VLOOKUP($A1591,'indicadores propios'!$A$4:$I$2026,'indicadores propios'!E$2,FALSE),0)</f>
        <v>0</v>
      </c>
      <c r="E1591" s="3">
        <f>IFERROR(VLOOKUP($A1591,'indicadores propios'!$A$4:$I$2026,'indicadores propios'!F$2,FALSE),0)</f>
        <v>0</v>
      </c>
      <c r="F1591" s="3">
        <f>IFERROR(VLOOKUP($A1591,'indicadores propios'!$A$4:$I$2026,'indicadores propios'!G$2,FALSE),0)</f>
        <v>0</v>
      </c>
      <c r="G1591" s="3">
        <f>IFERROR(VLOOKUP($A1591,'indicadores propios'!$A$4:$I$2026,'indicadores propios'!H$2,FALSE),0)</f>
        <v>0</v>
      </c>
      <c r="H1591" s="3">
        <f>IFERROR(VLOOKUP($A1591,'indicadores propios'!$A$4:$I$2026,'indicadores propios'!I$2,FALSE),0)</f>
        <v>0</v>
      </c>
    </row>
    <row r="1592" spans="1:8" x14ac:dyDescent="0.3">
      <c r="A1592" s="5">
        <v>511525</v>
      </c>
      <c r="B1592" s="4" t="s">
        <v>620</v>
      </c>
      <c r="C1592" s="3">
        <f>IFERROR(VLOOKUP($A1592,'indicadores propios'!$A$4:$I$2026,'indicadores propios'!D$2,FALSE),0)</f>
        <v>0</v>
      </c>
      <c r="D1592" s="3">
        <f>IFERROR(VLOOKUP($A1592,'indicadores propios'!$A$4:$I$2026,'indicadores propios'!E$2,FALSE),0)</f>
        <v>0</v>
      </c>
      <c r="E1592" s="3">
        <f>IFERROR(VLOOKUP($A1592,'indicadores propios'!$A$4:$I$2026,'indicadores propios'!F$2,FALSE),0)</f>
        <v>0</v>
      </c>
      <c r="F1592" s="3">
        <f>IFERROR(VLOOKUP($A1592,'indicadores propios'!$A$4:$I$2026,'indicadores propios'!G$2,FALSE),0)</f>
        <v>0</v>
      </c>
      <c r="G1592" s="3">
        <f>IFERROR(VLOOKUP($A1592,'indicadores propios'!$A$4:$I$2026,'indicadores propios'!H$2,FALSE),0)</f>
        <v>0</v>
      </c>
      <c r="H1592" s="3">
        <f>IFERROR(VLOOKUP($A1592,'indicadores propios'!$A$4:$I$2026,'indicadores propios'!I$2,FALSE),0)</f>
        <v>0</v>
      </c>
    </row>
    <row r="1593" spans="1:8" x14ac:dyDescent="0.3">
      <c r="A1593" s="5">
        <v>511526</v>
      </c>
      <c r="B1593" s="4" t="s">
        <v>619</v>
      </c>
      <c r="C1593" s="3">
        <f>IFERROR(VLOOKUP($A1593,'indicadores propios'!$A$4:$I$2026,'indicadores propios'!D$2,FALSE),0)</f>
        <v>0</v>
      </c>
      <c r="D1593" s="3">
        <f>IFERROR(VLOOKUP($A1593,'indicadores propios'!$A$4:$I$2026,'indicadores propios'!E$2,FALSE),0)</f>
        <v>0</v>
      </c>
      <c r="E1593" s="3">
        <f>IFERROR(VLOOKUP($A1593,'indicadores propios'!$A$4:$I$2026,'indicadores propios'!F$2,FALSE),0)</f>
        <v>0</v>
      </c>
      <c r="F1593" s="3">
        <f>IFERROR(VLOOKUP($A1593,'indicadores propios'!$A$4:$I$2026,'indicadores propios'!G$2,FALSE),0)</f>
        <v>0</v>
      </c>
      <c r="G1593" s="3">
        <f>IFERROR(VLOOKUP($A1593,'indicadores propios'!$A$4:$I$2026,'indicadores propios'!H$2,FALSE),0)</f>
        <v>0</v>
      </c>
      <c r="H1593" s="3">
        <f>IFERROR(VLOOKUP($A1593,'indicadores propios'!$A$4:$I$2026,'indicadores propios'!I$2,FALSE),0)</f>
        <v>0</v>
      </c>
    </row>
    <row r="1594" spans="1:8" x14ac:dyDescent="0.3">
      <c r="A1594" s="5">
        <v>511527</v>
      </c>
      <c r="B1594" s="4" t="s">
        <v>618</v>
      </c>
      <c r="C1594" s="3">
        <f>IFERROR(VLOOKUP($A1594,'indicadores propios'!$A$4:$I$2026,'indicadores propios'!D$2,FALSE),0)</f>
        <v>0</v>
      </c>
      <c r="D1594" s="3">
        <f>IFERROR(VLOOKUP($A1594,'indicadores propios'!$A$4:$I$2026,'indicadores propios'!E$2,FALSE),0)</f>
        <v>0</v>
      </c>
      <c r="E1594" s="3">
        <f>IFERROR(VLOOKUP($A1594,'indicadores propios'!$A$4:$I$2026,'indicadores propios'!F$2,FALSE),0)</f>
        <v>0</v>
      </c>
      <c r="F1594" s="3">
        <f>IFERROR(VLOOKUP($A1594,'indicadores propios'!$A$4:$I$2026,'indicadores propios'!G$2,FALSE),0)</f>
        <v>0</v>
      </c>
      <c r="G1594" s="3">
        <f>IFERROR(VLOOKUP($A1594,'indicadores propios'!$A$4:$I$2026,'indicadores propios'!H$2,FALSE),0)</f>
        <v>0</v>
      </c>
      <c r="H1594" s="3">
        <f>IFERROR(VLOOKUP($A1594,'indicadores propios'!$A$4:$I$2026,'indicadores propios'!I$2,FALSE),0)</f>
        <v>0</v>
      </c>
    </row>
    <row r="1595" spans="1:8" x14ac:dyDescent="0.3">
      <c r="A1595" s="5">
        <v>511528</v>
      </c>
      <c r="B1595" s="4" t="s">
        <v>617</v>
      </c>
      <c r="C1595" s="3">
        <f>IFERROR(VLOOKUP($A1595,'indicadores propios'!$A$4:$I$2026,'indicadores propios'!D$2,FALSE),0)</f>
        <v>0</v>
      </c>
      <c r="D1595" s="3">
        <f>IFERROR(VLOOKUP($A1595,'indicadores propios'!$A$4:$I$2026,'indicadores propios'!E$2,FALSE),0)</f>
        <v>0</v>
      </c>
      <c r="E1595" s="3">
        <f>IFERROR(VLOOKUP($A1595,'indicadores propios'!$A$4:$I$2026,'indicadores propios'!F$2,FALSE),0)</f>
        <v>0</v>
      </c>
      <c r="F1595" s="3">
        <f>IFERROR(VLOOKUP($A1595,'indicadores propios'!$A$4:$I$2026,'indicadores propios'!G$2,FALSE),0)</f>
        <v>0</v>
      </c>
      <c r="G1595" s="3">
        <f>IFERROR(VLOOKUP($A1595,'indicadores propios'!$A$4:$I$2026,'indicadores propios'!H$2,FALSE),0)</f>
        <v>0</v>
      </c>
      <c r="H1595" s="3">
        <f>IFERROR(VLOOKUP($A1595,'indicadores propios'!$A$4:$I$2026,'indicadores propios'!I$2,FALSE),0)</f>
        <v>0</v>
      </c>
    </row>
    <row r="1596" spans="1:8" x14ac:dyDescent="0.3">
      <c r="A1596" s="5">
        <v>511529</v>
      </c>
      <c r="B1596" s="4" t="s">
        <v>616</v>
      </c>
      <c r="C1596" s="3">
        <f>IFERROR(VLOOKUP($A1596,'indicadores propios'!$A$4:$I$2026,'indicadores propios'!D$2,FALSE),0)</f>
        <v>0</v>
      </c>
      <c r="D1596" s="3">
        <f>IFERROR(VLOOKUP($A1596,'indicadores propios'!$A$4:$I$2026,'indicadores propios'!E$2,FALSE),0)</f>
        <v>0</v>
      </c>
      <c r="E1596" s="3">
        <f>IFERROR(VLOOKUP($A1596,'indicadores propios'!$A$4:$I$2026,'indicadores propios'!F$2,FALSE),0)</f>
        <v>34548050</v>
      </c>
      <c r="F1596" s="3">
        <f>IFERROR(VLOOKUP($A1596,'indicadores propios'!$A$4:$I$2026,'indicadores propios'!G$2,FALSE),0)</f>
        <v>24291070</v>
      </c>
      <c r="G1596" s="3">
        <f>IFERROR(VLOOKUP($A1596,'indicadores propios'!$A$4:$I$2026,'indicadores propios'!H$2,FALSE),0)</f>
        <v>29762882</v>
      </c>
      <c r="H1596" s="3">
        <f>IFERROR(VLOOKUP($A1596,'indicadores propios'!$A$4:$I$2026,'indicadores propios'!I$2,FALSE),0)</f>
        <v>11885559</v>
      </c>
    </row>
    <row r="1597" spans="1:8" x14ac:dyDescent="0.3">
      <c r="A1597" s="5">
        <v>511530</v>
      </c>
      <c r="B1597" s="4" t="s">
        <v>615</v>
      </c>
      <c r="C1597" s="3">
        <f>IFERROR(VLOOKUP($A1597,'indicadores propios'!$A$4:$I$2026,'indicadores propios'!D$2,FALSE),0)</f>
        <v>0</v>
      </c>
      <c r="D1597" s="3">
        <f>IFERROR(VLOOKUP($A1597,'indicadores propios'!$A$4:$I$2026,'indicadores propios'!E$2,FALSE),0)</f>
        <v>0</v>
      </c>
      <c r="E1597" s="3">
        <f>IFERROR(VLOOKUP($A1597,'indicadores propios'!$A$4:$I$2026,'indicadores propios'!F$2,FALSE),0)</f>
        <v>0</v>
      </c>
      <c r="F1597" s="3">
        <f>IFERROR(VLOOKUP($A1597,'indicadores propios'!$A$4:$I$2026,'indicadores propios'!G$2,FALSE),0)</f>
        <v>0</v>
      </c>
      <c r="G1597" s="3">
        <f>IFERROR(VLOOKUP($A1597,'indicadores propios'!$A$4:$I$2026,'indicadores propios'!H$2,FALSE),0)</f>
        <v>0</v>
      </c>
      <c r="H1597" s="3">
        <f>IFERROR(VLOOKUP($A1597,'indicadores propios'!$A$4:$I$2026,'indicadores propios'!I$2,FALSE),0)</f>
        <v>0</v>
      </c>
    </row>
    <row r="1598" spans="1:8" x14ac:dyDescent="0.3">
      <c r="A1598" s="5">
        <v>511531</v>
      </c>
      <c r="B1598" s="4" t="s">
        <v>614</v>
      </c>
      <c r="C1598" s="3">
        <f>IFERROR(VLOOKUP($A1598,'indicadores propios'!$A$4:$I$2026,'indicadores propios'!D$2,FALSE),0)</f>
        <v>0</v>
      </c>
      <c r="D1598" s="3">
        <f>IFERROR(VLOOKUP($A1598,'indicadores propios'!$A$4:$I$2026,'indicadores propios'!E$2,FALSE),0)</f>
        <v>0</v>
      </c>
      <c r="E1598" s="3">
        <f>IFERROR(VLOOKUP($A1598,'indicadores propios'!$A$4:$I$2026,'indicadores propios'!F$2,FALSE),0)</f>
        <v>0</v>
      </c>
      <c r="F1598" s="3">
        <f>IFERROR(VLOOKUP($A1598,'indicadores propios'!$A$4:$I$2026,'indicadores propios'!G$2,FALSE),0)</f>
        <v>0</v>
      </c>
      <c r="G1598" s="3">
        <f>IFERROR(VLOOKUP($A1598,'indicadores propios'!$A$4:$I$2026,'indicadores propios'!H$2,FALSE),0)</f>
        <v>0</v>
      </c>
      <c r="H1598" s="3">
        <f>IFERROR(VLOOKUP($A1598,'indicadores propios'!$A$4:$I$2026,'indicadores propios'!I$2,FALSE),0)</f>
        <v>0</v>
      </c>
    </row>
    <row r="1599" spans="1:8" x14ac:dyDescent="0.3">
      <c r="A1599" s="5">
        <v>511532</v>
      </c>
      <c r="B1599" s="4" t="s">
        <v>613</v>
      </c>
      <c r="C1599" s="3">
        <f>IFERROR(VLOOKUP($A1599,'indicadores propios'!$A$4:$I$2026,'indicadores propios'!D$2,FALSE),0)</f>
        <v>0</v>
      </c>
      <c r="D1599" s="3">
        <f>IFERROR(VLOOKUP($A1599,'indicadores propios'!$A$4:$I$2026,'indicadores propios'!E$2,FALSE),0)</f>
        <v>0</v>
      </c>
      <c r="E1599" s="3">
        <f>IFERROR(VLOOKUP($A1599,'indicadores propios'!$A$4:$I$2026,'indicadores propios'!F$2,FALSE),0)</f>
        <v>5949662</v>
      </c>
      <c r="F1599" s="3">
        <f>IFERROR(VLOOKUP($A1599,'indicadores propios'!$A$4:$I$2026,'indicadores propios'!G$2,FALSE),0)</f>
        <v>3318789</v>
      </c>
      <c r="G1599" s="3">
        <f>IFERROR(VLOOKUP($A1599,'indicadores propios'!$A$4:$I$2026,'indicadores propios'!H$2,FALSE),0)</f>
        <v>1525882</v>
      </c>
      <c r="H1599" s="3">
        <f>IFERROR(VLOOKUP($A1599,'indicadores propios'!$A$4:$I$2026,'indicadores propios'!I$2,FALSE),0)</f>
        <v>0</v>
      </c>
    </row>
    <row r="1600" spans="1:8" x14ac:dyDescent="0.3">
      <c r="A1600" s="5">
        <v>511533</v>
      </c>
      <c r="B1600" s="4" t="s">
        <v>612</v>
      </c>
      <c r="C1600" s="3">
        <f>IFERROR(VLOOKUP($A1600,'indicadores propios'!$A$4:$I$2026,'indicadores propios'!D$2,FALSE),0)</f>
        <v>0</v>
      </c>
      <c r="D1600" s="3">
        <f>IFERROR(VLOOKUP($A1600,'indicadores propios'!$A$4:$I$2026,'indicadores propios'!E$2,FALSE),0)</f>
        <v>0</v>
      </c>
      <c r="E1600" s="3">
        <f>IFERROR(VLOOKUP($A1600,'indicadores propios'!$A$4:$I$2026,'indicadores propios'!F$2,FALSE),0)</f>
        <v>0</v>
      </c>
      <c r="F1600" s="3">
        <f>IFERROR(VLOOKUP($A1600,'indicadores propios'!$A$4:$I$2026,'indicadores propios'!G$2,FALSE),0)</f>
        <v>0</v>
      </c>
      <c r="G1600" s="3">
        <f>IFERROR(VLOOKUP($A1600,'indicadores propios'!$A$4:$I$2026,'indicadores propios'!H$2,FALSE),0)</f>
        <v>0</v>
      </c>
      <c r="H1600" s="3">
        <f>IFERROR(VLOOKUP($A1600,'indicadores propios'!$A$4:$I$2026,'indicadores propios'!I$2,FALSE),0)</f>
        <v>0</v>
      </c>
    </row>
    <row r="1601" spans="1:8" x14ac:dyDescent="0.3">
      <c r="A1601" s="5">
        <v>511534</v>
      </c>
      <c r="B1601" s="4" t="s">
        <v>611</v>
      </c>
      <c r="C1601" s="3">
        <f>IFERROR(VLOOKUP($A1601,'indicadores propios'!$A$4:$I$2026,'indicadores propios'!D$2,FALSE),0)</f>
        <v>0</v>
      </c>
      <c r="D1601" s="3">
        <f>IFERROR(VLOOKUP($A1601,'indicadores propios'!$A$4:$I$2026,'indicadores propios'!E$2,FALSE),0)</f>
        <v>0</v>
      </c>
      <c r="E1601" s="3">
        <f>IFERROR(VLOOKUP($A1601,'indicadores propios'!$A$4:$I$2026,'indicadores propios'!F$2,FALSE),0)</f>
        <v>0</v>
      </c>
      <c r="F1601" s="3">
        <f>IFERROR(VLOOKUP($A1601,'indicadores propios'!$A$4:$I$2026,'indicadores propios'!G$2,FALSE),0)</f>
        <v>0</v>
      </c>
      <c r="G1601" s="3">
        <f>IFERROR(VLOOKUP($A1601,'indicadores propios'!$A$4:$I$2026,'indicadores propios'!H$2,FALSE),0)</f>
        <v>0</v>
      </c>
      <c r="H1601" s="3">
        <f>IFERROR(VLOOKUP($A1601,'indicadores propios'!$A$4:$I$2026,'indicadores propios'!I$2,FALSE),0)</f>
        <v>0</v>
      </c>
    </row>
    <row r="1602" spans="1:8" x14ac:dyDescent="0.3">
      <c r="A1602" s="5">
        <v>511535</v>
      </c>
      <c r="B1602" s="4" t="s">
        <v>610</v>
      </c>
      <c r="C1602" s="3">
        <f>IFERROR(VLOOKUP($A1602,'indicadores propios'!$A$4:$I$2026,'indicadores propios'!D$2,FALSE),0)</f>
        <v>0</v>
      </c>
      <c r="D1602" s="3">
        <f>IFERROR(VLOOKUP($A1602,'indicadores propios'!$A$4:$I$2026,'indicadores propios'!E$2,FALSE),0)</f>
        <v>0</v>
      </c>
      <c r="E1602" s="3">
        <f>IFERROR(VLOOKUP($A1602,'indicadores propios'!$A$4:$I$2026,'indicadores propios'!F$2,FALSE),0)</f>
        <v>0</v>
      </c>
      <c r="F1602" s="3">
        <f>IFERROR(VLOOKUP($A1602,'indicadores propios'!$A$4:$I$2026,'indicadores propios'!G$2,FALSE),0)</f>
        <v>0</v>
      </c>
      <c r="G1602" s="3">
        <f>IFERROR(VLOOKUP($A1602,'indicadores propios'!$A$4:$I$2026,'indicadores propios'!H$2,FALSE),0)</f>
        <v>0</v>
      </c>
      <c r="H1602" s="3">
        <f>IFERROR(VLOOKUP($A1602,'indicadores propios'!$A$4:$I$2026,'indicadores propios'!I$2,FALSE),0)</f>
        <v>0</v>
      </c>
    </row>
    <row r="1603" spans="1:8" x14ac:dyDescent="0.3">
      <c r="A1603" s="5">
        <v>511536</v>
      </c>
      <c r="B1603" s="4" t="s">
        <v>609</v>
      </c>
      <c r="C1603" s="3">
        <f>IFERROR(VLOOKUP($A1603,'indicadores propios'!$A$4:$I$2026,'indicadores propios'!D$2,FALSE),0)</f>
        <v>0</v>
      </c>
      <c r="D1603" s="3">
        <f>IFERROR(VLOOKUP($A1603,'indicadores propios'!$A$4:$I$2026,'indicadores propios'!E$2,FALSE),0)</f>
        <v>0</v>
      </c>
      <c r="E1603" s="3">
        <f>IFERROR(VLOOKUP($A1603,'indicadores propios'!$A$4:$I$2026,'indicadores propios'!F$2,FALSE),0)</f>
        <v>0</v>
      </c>
      <c r="F1603" s="3">
        <f>IFERROR(VLOOKUP($A1603,'indicadores propios'!$A$4:$I$2026,'indicadores propios'!G$2,FALSE),0)</f>
        <v>0</v>
      </c>
      <c r="G1603" s="3">
        <f>IFERROR(VLOOKUP($A1603,'indicadores propios'!$A$4:$I$2026,'indicadores propios'!H$2,FALSE),0)</f>
        <v>0</v>
      </c>
      <c r="H1603" s="3">
        <f>IFERROR(VLOOKUP($A1603,'indicadores propios'!$A$4:$I$2026,'indicadores propios'!I$2,FALSE),0)</f>
        <v>0</v>
      </c>
    </row>
    <row r="1604" spans="1:8" x14ac:dyDescent="0.3">
      <c r="A1604" s="5">
        <v>511537</v>
      </c>
      <c r="B1604" s="4" t="s">
        <v>608</v>
      </c>
      <c r="C1604" s="3">
        <f>IFERROR(VLOOKUP($A1604,'indicadores propios'!$A$4:$I$2026,'indicadores propios'!D$2,FALSE),0)</f>
        <v>0</v>
      </c>
      <c r="D1604" s="3">
        <f>IFERROR(VLOOKUP($A1604,'indicadores propios'!$A$4:$I$2026,'indicadores propios'!E$2,FALSE),0)</f>
        <v>0</v>
      </c>
      <c r="E1604" s="3">
        <f>IFERROR(VLOOKUP($A1604,'indicadores propios'!$A$4:$I$2026,'indicadores propios'!F$2,FALSE),0)</f>
        <v>0</v>
      </c>
      <c r="F1604" s="3">
        <f>IFERROR(VLOOKUP($A1604,'indicadores propios'!$A$4:$I$2026,'indicadores propios'!G$2,FALSE),0)</f>
        <v>0</v>
      </c>
      <c r="G1604" s="3">
        <f>IFERROR(VLOOKUP($A1604,'indicadores propios'!$A$4:$I$2026,'indicadores propios'!H$2,FALSE),0)</f>
        <v>0</v>
      </c>
      <c r="H1604" s="3">
        <f>IFERROR(VLOOKUP($A1604,'indicadores propios'!$A$4:$I$2026,'indicadores propios'!I$2,FALSE),0)</f>
        <v>0</v>
      </c>
    </row>
    <row r="1605" spans="1:8" x14ac:dyDescent="0.3">
      <c r="A1605" s="5">
        <v>511538</v>
      </c>
      <c r="B1605" s="4" t="s">
        <v>607</v>
      </c>
      <c r="C1605" s="3">
        <f>IFERROR(VLOOKUP($A1605,'indicadores propios'!$A$4:$I$2026,'indicadores propios'!D$2,FALSE),0)</f>
        <v>0</v>
      </c>
      <c r="D1605" s="3">
        <f>IFERROR(VLOOKUP($A1605,'indicadores propios'!$A$4:$I$2026,'indicadores propios'!E$2,FALSE),0)</f>
        <v>0</v>
      </c>
      <c r="E1605" s="3">
        <f>IFERROR(VLOOKUP($A1605,'indicadores propios'!$A$4:$I$2026,'indicadores propios'!F$2,FALSE),0)</f>
        <v>0</v>
      </c>
      <c r="F1605" s="3">
        <f>IFERROR(VLOOKUP($A1605,'indicadores propios'!$A$4:$I$2026,'indicadores propios'!G$2,FALSE),0)</f>
        <v>0</v>
      </c>
      <c r="G1605" s="3">
        <f>IFERROR(VLOOKUP($A1605,'indicadores propios'!$A$4:$I$2026,'indicadores propios'!H$2,FALSE),0)</f>
        <v>0</v>
      </c>
      <c r="H1605" s="3">
        <f>IFERROR(VLOOKUP($A1605,'indicadores propios'!$A$4:$I$2026,'indicadores propios'!I$2,FALSE),0)</f>
        <v>0</v>
      </c>
    </row>
    <row r="1606" spans="1:8" x14ac:dyDescent="0.3">
      <c r="A1606" s="5">
        <v>511539</v>
      </c>
      <c r="B1606" s="4" t="s">
        <v>606</v>
      </c>
      <c r="C1606" s="3">
        <f>IFERROR(VLOOKUP($A1606,'indicadores propios'!$A$4:$I$2026,'indicadores propios'!D$2,FALSE),0)</f>
        <v>0</v>
      </c>
      <c r="D1606" s="3">
        <f>IFERROR(VLOOKUP($A1606,'indicadores propios'!$A$4:$I$2026,'indicadores propios'!E$2,FALSE),0)</f>
        <v>0</v>
      </c>
      <c r="E1606" s="3">
        <f>IFERROR(VLOOKUP($A1606,'indicadores propios'!$A$4:$I$2026,'indicadores propios'!F$2,FALSE),0)</f>
        <v>0</v>
      </c>
      <c r="F1606" s="3">
        <f>IFERROR(VLOOKUP($A1606,'indicadores propios'!$A$4:$I$2026,'indicadores propios'!G$2,FALSE),0)</f>
        <v>0</v>
      </c>
      <c r="G1606" s="3">
        <f>IFERROR(VLOOKUP($A1606,'indicadores propios'!$A$4:$I$2026,'indicadores propios'!H$2,FALSE),0)</f>
        <v>0</v>
      </c>
      <c r="H1606" s="3">
        <f>IFERROR(VLOOKUP($A1606,'indicadores propios'!$A$4:$I$2026,'indicadores propios'!I$2,FALSE),0)</f>
        <v>0</v>
      </c>
    </row>
    <row r="1607" spans="1:8" x14ac:dyDescent="0.3">
      <c r="A1607" s="5">
        <v>511540</v>
      </c>
      <c r="B1607" s="4" t="s">
        <v>451</v>
      </c>
      <c r="C1607" s="3">
        <f>IFERROR(VLOOKUP($A1607,'indicadores propios'!$A$4:$I$2026,'indicadores propios'!D$2,FALSE),0)</f>
        <v>0</v>
      </c>
      <c r="D1607" s="3">
        <f>IFERROR(VLOOKUP($A1607,'indicadores propios'!$A$4:$I$2026,'indicadores propios'!E$2,FALSE),0)</f>
        <v>0</v>
      </c>
      <c r="E1607" s="3">
        <f>IFERROR(VLOOKUP($A1607,'indicadores propios'!$A$4:$I$2026,'indicadores propios'!F$2,FALSE),0)</f>
        <v>0</v>
      </c>
      <c r="F1607" s="3">
        <f>IFERROR(VLOOKUP($A1607,'indicadores propios'!$A$4:$I$2026,'indicadores propios'!G$2,FALSE),0)</f>
        <v>0</v>
      </c>
      <c r="G1607" s="3">
        <f>IFERROR(VLOOKUP($A1607,'indicadores propios'!$A$4:$I$2026,'indicadores propios'!H$2,FALSE),0)</f>
        <v>0</v>
      </c>
      <c r="H1607" s="3">
        <f>IFERROR(VLOOKUP($A1607,'indicadores propios'!$A$4:$I$2026,'indicadores propios'!I$2,FALSE),0)</f>
        <v>0</v>
      </c>
    </row>
    <row r="1608" spans="1:8" x14ac:dyDescent="0.3">
      <c r="A1608" s="5">
        <v>511541</v>
      </c>
      <c r="B1608" s="4" t="s">
        <v>605</v>
      </c>
      <c r="C1608" s="3">
        <f>IFERROR(VLOOKUP($A1608,'indicadores propios'!$A$4:$I$2026,'indicadores propios'!D$2,FALSE),0)</f>
        <v>0</v>
      </c>
      <c r="D1608" s="3">
        <f>IFERROR(VLOOKUP($A1608,'indicadores propios'!$A$4:$I$2026,'indicadores propios'!E$2,FALSE),0)</f>
        <v>0</v>
      </c>
      <c r="E1608" s="3">
        <f>IFERROR(VLOOKUP($A1608,'indicadores propios'!$A$4:$I$2026,'indicadores propios'!F$2,FALSE),0)</f>
        <v>0</v>
      </c>
      <c r="F1608" s="3">
        <f>IFERROR(VLOOKUP($A1608,'indicadores propios'!$A$4:$I$2026,'indicadores propios'!G$2,FALSE),0)</f>
        <v>0</v>
      </c>
      <c r="G1608" s="3">
        <f>IFERROR(VLOOKUP($A1608,'indicadores propios'!$A$4:$I$2026,'indicadores propios'!H$2,FALSE),0)</f>
        <v>0</v>
      </c>
      <c r="H1608" s="3">
        <f>IFERROR(VLOOKUP($A1608,'indicadores propios'!$A$4:$I$2026,'indicadores propios'!I$2,FALSE),0)</f>
        <v>0</v>
      </c>
    </row>
    <row r="1609" spans="1:8" x14ac:dyDescent="0.3">
      <c r="A1609" s="5">
        <v>511542</v>
      </c>
      <c r="B1609" s="4" t="s">
        <v>604</v>
      </c>
      <c r="C1609" s="3">
        <f>IFERROR(VLOOKUP($A1609,'indicadores propios'!$A$4:$I$2026,'indicadores propios'!D$2,FALSE),0)</f>
        <v>0</v>
      </c>
      <c r="D1609" s="3">
        <f>IFERROR(VLOOKUP($A1609,'indicadores propios'!$A$4:$I$2026,'indicadores propios'!E$2,FALSE),0)</f>
        <v>0</v>
      </c>
      <c r="E1609" s="3">
        <f>IFERROR(VLOOKUP($A1609,'indicadores propios'!$A$4:$I$2026,'indicadores propios'!F$2,FALSE),0)</f>
        <v>0</v>
      </c>
      <c r="F1609" s="3">
        <f>IFERROR(VLOOKUP($A1609,'indicadores propios'!$A$4:$I$2026,'indicadores propios'!G$2,FALSE),0)</f>
        <v>0</v>
      </c>
      <c r="G1609" s="3">
        <f>IFERROR(VLOOKUP($A1609,'indicadores propios'!$A$4:$I$2026,'indicadores propios'!H$2,FALSE),0)</f>
        <v>0</v>
      </c>
      <c r="H1609" s="3">
        <f>IFERROR(VLOOKUP($A1609,'indicadores propios'!$A$4:$I$2026,'indicadores propios'!I$2,FALSE),0)</f>
        <v>0</v>
      </c>
    </row>
    <row r="1610" spans="1:8" x14ac:dyDescent="0.3">
      <c r="A1610" s="5">
        <v>511543</v>
      </c>
      <c r="B1610" s="4" t="s">
        <v>603</v>
      </c>
      <c r="C1610" s="3">
        <f>IFERROR(VLOOKUP($A1610,'indicadores propios'!$A$4:$I$2026,'indicadores propios'!D$2,FALSE),0)</f>
        <v>0</v>
      </c>
      <c r="D1610" s="3">
        <f>IFERROR(VLOOKUP($A1610,'indicadores propios'!$A$4:$I$2026,'indicadores propios'!E$2,FALSE),0)</f>
        <v>0</v>
      </c>
      <c r="E1610" s="3">
        <f>IFERROR(VLOOKUP($A1610,'indicadores propios'!$A$4:$I$2026,'indicadores propios'!F$2,FALSE),0)</f>
        <v>0</v>
      </c>
      <c r="F1610" s="3">
        <f>IFERROR(VLOOKUP($A1610,'indicadores propios'!$A$4:$I$2026,'indicadores propios'!G$2,FALSE),0)</f>
        <v>0</v>
      </c>
      <c r="G1610" s="3">
        <f>IFERROR(VLOOKUP($A1610,'indicadores propios'!$A$4:$I$2026,'indicadores propios'!H$2,FALSE),0)</f>
        <v>0</v>
      </c>
      <c r="H1610" s="3">
        <f>IFERROR(VLOOKUP($A1610,'indicadores propios'!$A$4:$I$2026,'indicadores propios'!I$2,FALSE),0)</f>
        <v>0</v>
      </c>
    </row>
    <row r="1611" spans="1:8" x14ac:dyDescent="0.3">
      <c r="A1611" s="5">
        <v>511544</v>
      </c>
      <c r="B1611" s="4" t="s">
        <v>602</v>
      </c>
      <c r="C1611" s="3">
        <f>IFERROR(VLOOKUP($A1611,'indicadores propios'!$A$4:$I$2026,'indicadores propios'!D$2,FALSE),0)</f>
        <v>0</v>
      </c>
      <c r="D1611" s="3">
        <f>IFERROR(VLOOKUP($A1611,'indicadores propios'!$A$4:$I$2026,'indicadores propios'!E$2,FALSE),0)</f>
        <v>0</v>
      </c>
      <c r="E1611" s="3">
        <f>IFERROR(VLOOKUP($A1611,'indicadores propios'!$A$4:$I$2026,'indicadores propios'!F$2,FALSE),0)</f>
        <v>0</v>
      </c>
      <c r="F1611" s="3">
        <f>IFERROR(VLOOKUP($A1611,'indicadores propios'!$A$4:$I$2026,'indicadores propios'!G$2,FALSE),0)</f>
        <v>0</v>
      </c>
      <c r="G1611" s="3">
        <f>IFERROR(VLOOKUP($A1611,'indicadores propios'!$A$4:$I$2026,'indicadores propios'!H$2,FALSE),0)</f>
        <v>0</v>
      </c>
      <c r="H1611" s="3">
        <f>IFERROR(VLOOKUP($A1611,'indicadores propios'!$A$4:$I$2026,'indicadores propios'!I$2,FALSE),0)</f>
        <v>0</v>
      </c>
    </row>
    <row r="1612" spans="1:8" x14ac:dyDescent="0.3">
      <c r="A1612" s="5">
        <v>511545</v>
      </c>
      <c r="B1612" s="4" t="s">
        <v>601</v>
      </c>
      <c r="C1612" s="3">
        <f>IFERROR(VLOOKUP($A1612,'indicadores propios'!$A$4:$I$2026,'indicadores propios'!D$2,FALSE),0)</f>
        <v>0</v>
      </c>
      <c r="D1612" s="3">
        <f>IFERROR(VLOOKUP($A1612,'indicadores propios'!$A$4:$I$2026,'indicadores propios'!E$2,FALSE),0)</f>
        <v>0</v>
      </c>
      <c r="E1612" s="3">
        <f>IFERROR(VLOOKUP($A1612,'indicadores propios'!$A$4:$I$2026,'indicadores propios'!F$2,FALSE),0)</f>
        <v>0</v>
      </c>
      <c r="F1612" s="3">
        <f>IFERROR(VLOOKUP($A1612,'indicadores propios'!$A$4:$I$2026,'indicadores propios'!G$2,FALSE),0)</f>
        <v>0</v>
      </c>
      <c r="G1612" s="3">
        <f>IFERROR(VLOOKUP($A1612,'indicadores propios'!$A$4:$I$2026,'indicadores propios'!H$2,FALSE),0)</f>
        <v>0</v>
      </c>
      <c r="H1612" s="3">
        <f>IFERROR(VLOOKUP($A1612,'indicadores propios'!$A$4:$I$2026,'indicadores propios'!I$2,FALSE),0)</f>
        <v>0</v>
      </c>
    </row>
    <row r="1613" spans="1:8" x14ac:dyDescent="0.3">
      <c r="A1613" s="5">
        <v>511546</v>
      </c>
      <c r="B1613" s="4" t="s">
        <v>164</v>
      </c>
      <c r="C1613" s="3">
        <f>IFERROR(VLOOKUP($A1613,'indicadores propios'!$A$4:$I$2026,'indicadores propios'!D$2,FALSE),0)</f>
        <v>0</v>
      </c>
      <c r="D1613" s="3">
        <f>IFERROR(VLOOKUP($A1613,'indicadores propios'!$A$4:$I$2026,'indicadores propios'!E$2,FALSE),0)</f>
        <v>0</v>
      </c>
      <c r="E1613" s="3">
        <f>IFERROR(VLOOKUP($A1613,'indicadores propios'!$A$4:$I$2026,'indicadores propios'!F$2,FALSE),0)</f>
        <v>0</v>
      </c>
      <c r="F1613" s="3">
        <f>IFERROR(VLOOKUP($A1613,'indicadores propios'!$A$4:$I$2026,'indicadores propios'!G$2,FALSE),0)</f>
        <v>0</v>
      </c>
      <c r="G1613" s="3">
        <f>IFERROR(VLOOKUP($A1613,'indicadores propios'!$A$4:$I$2026,'indicadores propios'!H$2,FALSE),0)</f>
        <v>0</v>
      </c>
      <c r="H1613" s="3">
        <f>IFERROR(VLOOKUP($A1613,'indicadores propios'!$A$4:$I$2026,'indicadores propios'!I$2,FALSE),0)</f>
        <v>0</v>
      </c>
    </row>
    <row r="1614" spans="1:8" x14ac:dyDescent="0.3">
      <c r="A1614" s="5">
        <v>511547</v>
      </c>
      <c r="B1614" s="4" t="s">
        <v>600</v>
      </c>
      <c r="C1614" s="3">
        <f>IFERROR(VLOOKUP($A1614,'indicadores propios'!$A$4:$I$2026,'indicadores propios'!D$2,FALSE),0)</f>
        <v>0</v>
      </c>
      <c r="D1614" s="3">
        <f>IFERROR(VLOOKUP($A1614,'indicadores propios'!$A$4:$I$2026,'indicadores propios'!E$2,FALSE),0)</f>
        <v>0</v>
      </c>
      <c r="E1614" s="3">
        <f>IFERROR(VLOOKUP($A1614,'indicadores propios'!$A$4:$I$2026,'indicadores propios'!F$2,FALSE),0)</f>
        <v>0</v>
      </c>
      <c r="F1614" s="3">
        <f>IFERROR(VLOOKUP($A1614,'indicadores propios'!$A$4:$I$2026,'indicadores propios'!G$2,FALSE),0)</f>
        <v>0</v>
      </c>
      <c r="G1614" s="3">
        <f>IFERROR(VLOOKUP($A1614,'indicadores propios'!$A$4:$I$2026,'indicadores propios'!H$2,FALSE),0)</f>
        <v>0</v>
      </c>
      <c r="H1614" s="3">
        <f>IFERROR(VLOOKUP($A1614,'indicadores propios'!$A$4:$I$2026,'indicadores propios'!I$2,FALSE),0)</f>
        <v>0</v>
      </c>
    </row>
    <row r="1615" spans="1:8" x14ac:dyDescent="0.3">
      <c r="A1615" s="5">
        <v>511548</v>
      </c>
      <c r="B1615" s="4" t="s">
        <v>599</v>
      </c>
      <c r="C1615" s="3">
        <f>IFERROR(VLOOKUP($A1615,'indicadores propios'!$A$4:$I$2026,'indicadores propios'!D$2,FALSE),0)</f>
        <v>0</v>
      </c>
      <c r="D1615" s="3">
        <f>IFERROR(VLOOKUP($A1615,'indicadores propios'!$A$4:$I$2026,'indicadores propios'!E$2,FALSE),0)</f>
        <v>0</v>
      </c>
      <c r="E1615" s="3">
        <f>IFERROR(VLOOKUP($A1615,'indicadores propios'!$A$4:$I$2026,'indicadores propios'!F$2,FALSE),0)</f>
        <v>0</v>
      </c>
      <c r="F1615" s="3">
        <f>IFERROR(VLOOKUP($A1615,'indicadores propios'!$A$4:$I$2026,'indicadores propios'!G$2,FALSE),0)</f>
        <v>0</v>
      </c>
      <c r="G1615" s="3">
        <f>IFERROR(VLOOKUP($A1615,'indicadores propios'!$A$4:$I$2026,'indicadores propios'!H$2,FALSE),0)</f>
        <v>0</v>
      </c>
      <c r="H1615" s="3">
        <f>IFERROR(VLOOKUP($A1615,'indicadores propios'!$A$4:$I$2026,'indicadores propios'!I$2,FALSE),0)</f>
        <v>0</v>
      </c>
    </row>
    <row r="1616" spans="1:8" x14ac:dyDescent="0.3">
      <c r="A1616" s="5">
        <v>511549</v>
      </c>
      <c r="B1616" s="4" t="s">
        <v>598</v>
      </c>
      <c r="C1616" s="3">
        <f>IFERROR(VLOOKUP($A1616,'indicadores propios'!$A$4:$I$2026,'indicadores propios'!D$2,FALSE),0)</f>
        <v>0</v>
      </c>
      <c r="D1616" s="3">
        <f>IFERROR(VLOOKUP($A1616,'indicadores propios'!$A$4:$I$2026,'indicadores propios'!E$2,FALSE),0)</f>
        <v>0</v>
      </c>
      <c r="E1616" s="3">
        <f>IFERROR(VLOOKUP($A1616,'indicadores propios'!$A$4:$I$2026,'indicadores propios'!F$2,FALSE),0)</f>
        <v>0</v>
      </c>
      <c r="F1616" s="3">
        <f>IFERROR(VLOOKUP($A1616,'indicadores propios'!$A$4:$I$2026,'indicadores propios'!G$2,FALSE),0)</f>
        <v>0</v>
      </c>
      <c r="G1616" s="3">
        <f>IFERROR(VLOOKUP($A1616,'indicadores propios'!$A$4:$I$2026,'indicadores propios'!H$2,FALSE),0)</f>
        <v>0</v>
      </c>
      <c r="H1616" s="3">
        <f>IFERROR(VLOOKUP($A1616,'indicadores propios'!$A$4:$I$2026,'indicadores propios'!I$2,FALSE),0)</f>
        <v>0</v>
      </c>
    </row>
    <row r="1617" spans="1:8" x14ac:dyDescent="0.3">
      <c r="A1617" s="5">
        <v>511551</v>
      </c>
      <c r="B1617" s="4" t="s">
        <v>537</v>
      </c>
      <c r="C1617" s="3">
        <f>IFERROR(VLOOKUP($A1617,'indicadores propios'!$A$4:$I$2026,'indicadores propios'!D$2,FALSE),0)</f>
        <v>0</v>
      </c>
      <c r="D1617" s="3">
        <f>IFERROR(VLOOKUP($A1617,'indicadores propios'!$A$4:$I$2026,'indicadores propios'!E$2,FALSE),0)</f>
        <v>0</v>
      </c>
      <c r="E1617" s="3">
        <f>IFERROR(VLOOKUP($A1617,'indicadores propios'!$A$4:$I$2026,'indicadores propios'!F$2,FALSE),0)</f>
        <v>0</v>
      </c>
      <c r="F1617" s="3">
        <f>IFERROR(VLOOKUP($A1617,'indicadores propios'!$A$4:$I$2026,'indicadores propios'!G$2,FALSE),0)</f>
        <v>0</v>
      </c>
      <c r="G1617" s="3">
        <f>IFERROR(VLOOKUP($A1617,'indicadores propios'!$A$4:$I$2026,'indicadores propios'!H$2,FALSE),0)</f>
        <v>0</v>
      </c>
      <c r="H1617" s="3">
        <f>IFERROR(VLOOKUP($A1617,'indicadores propios'!$A$4:$I$2026,'indicadores propios'!I$2,FALSE),0)</f>
        <v>0</v>
      </c>
    </row>
    <row r="1618" spans="1:8" x14ac:dyDescent="0.3">
      <c r="A1618" s="5">
        <v>511552</v>
      </c>
      <c r="B1618" s="4" t="s">
        <v>597</v>
      </c>
      <c r="C1618" s="3">
        <f>IFERROR(VLOOKUP($A1618,'indicadores propios'!$A$4:$I$2026,'indicadores propios'!D$2,FALSE),0)</f>
        <v>0</v>
      </c>
      <c r="D1618" s="3">
        <f>IFERROR(VLOOKUP($A1618,'indicadores propios'!$A$4:$I$2026,'indicadores propios'!E$2,FALSE),0)</f>
        <v>0</v>
      </c>
      <c r="E1618" s="3">
        <f>IFERROR(VLOOKUP($A1618,'indicadores propios'!$A$4:$I$2026,'indicadores propios'!F$2,FALSE),0)</f>
        <v>0</v>
      </c>
      <c r="F1618" s="3">
        <f>IFERROR(VLOOKUP($A1618,'indicadores propios'!$A$4:$I$2026,'indicadores propios'!G$2,FALSE),0)</f>
        <v>0</v>
      </c>
      <c r="G1618" s="3">
        <f>IFERROR(VLOOKUP($A1618,'indicadores propios'!$A$4:$I$2026,'indicadores propios'!H$2,FALSE),0)</f>
        <v>0</v>
      </c>
      <c r="H1618" s="3">
        <f>IFERROR(VLOOKUP($A1618,'indicadores propios'!$A$4:$I$2026,'indicadores propios'!I$2,FALSE),0)</f>
        <v>0</v>
      </c>
    </row>
    <row r="1619" spans="1:8" x14ac:dyDescent="0.3">
      <c r="A1619" s="5">
        <v>511553</v>
      </c>
      <c r="B1619" s="4" t="s">
        <v>596</v>
      </c>
      <c r="C1619" s="3">
        <f>IFERROR(VLOOKUP($A1619,'indicadores propios'!$A$4:$I$2026,'indicadores propios'!D$2,FALSE),0)</f>
        <v>0</v>
      </c>
      <c r="D1619" s="3">
        <f>IFERROR(VLOOKUP($A1619,'indicadores propios'!$A$4:$I$2026,'indicadores propios'!E$2,FALSE),0)</f>
        <v>0</v>
      </c>
      <c r="E1619" s="3">
        <f>IFERROR(VLOOKUP($A1619,'indicadores propios'!$A$4:$I$2026,'indicadores propios'!F$2,FALSE),0)</f>
        <v>0</v>
      </c>
      <c r="F1619" s="3">
        <f>IFERROR(VLOOKUP($A1619,'indicadores propios'!$A$4:$I$2026,'indicadores propios'!G$2,FALSE),0)</f>
        <v>0</v>
      </c>
      <c r="G1619" s="3">
        <f>IFERROR(VLOOKUP($A1619,'indicadores propios'!$A$4:$I$2026,'indicadores propios'!H$2,FALSE),0)</f>
        <v>0</v>
      </c>
      <c r="H1619" s="3">
        <f>IFERROR(VLOOKUP($A1619,'indicadores propios'!$A$4:$I$2026,'indicadores propios'!I$2,FALSE),0)</f>
        <v>0</v>
      </c>
    </row>
    <row r="1620" spans="1:8" x14ac:dyDescent="0.3">
      <c r="A1620" s="5">
        <v>511554</v>
      </c>
      <c r="B1620" s="4" t="s">
        <v>595</v>
      </c>
      <c r="C1620" s="3">
        <f>IFERROR(VLOOKUP($A1620,'indicadores propios'!$A$4:$I$2026,'indicadores propios'!D$2,FALSE),0)</f>
        <v>0</v>
      </c>
      <c r="D1620" s="3">
        <f>IFERROR(VLOOKUP($A1620,'indicadores propios'!$A$4:$I$2026,'indicadores propios'!E$2,FALSE),0)</f>
        <v>0</v>
      </c>
      <c r="E1620" s="3">
        <f>IFERROR(VLOOKUP($A1620,'indicadores propios'!$A$4:$I$2026,'indicadores propios'!F$2,FALSE),0)</f>
        <v>0</v>
      </c>
      <c r="F1620" s="3">
        <f>IFERROR(VLOOKUP($A1620,'indicadores propios'!$A$4:$I$2026,'indicadores propios'!G$2,FALSE),0)</f>
        <v>0</v>
      </c>
      <c r="G1620" s="3">
        <f>IFERROR(VLOOKUP($A1620,'indicadores propios'!$A$4:$I$2026,'indicadores propios'!H$2,FALSE),0)</f>
        <v>0</v>
      </c>
      <c r="H1620" s="3">
        <f>IFERROR(VLOOKUP($A1620,'indicadores propios'!$A$4:$I$2026,'indicadores propios'!I$2,FALSE),0)</f>
        <v>0</v>
      </c>
    </row>
    <row r="1621" spans="1:8" x14ac:dyDescent="0.3">
      <c r="A1621" s="5">
        <v>511555</v>
      </c>
      <c r="B1621" s="4" t="s">
        <v>594</v>
      </c>
      <c r="C1621" s="3">
        <f>IFERROR(VLOOKUP($A1621,'indicadores propios'!$A$4:$I$2026,'indicadores propios'!D$2,FALSE),0)</f>
        <v>0</v>
      </c>
      <c r="D1621" s="3">
        <f>IFERROR(VLOOKUP($A1621,'indicadores propios'!$A$4:$I$2026,'indicadores propios'!E$2,FALSE),0)</f>
        <v>0</v>
      </c>
      <c r="E1621" s="3">
        <f>IFERROR(VLOOKUP($A1621,'indicadores propios'!$A$4:$I$2026,'indicadores propios'!F$2,FALSE),0)</f>
        <v>0</v>
      </c>
      <c r="F1621" s="3">
        <f>IFERROR(VLOOKUP($A1621,'indicadores propios'!$A$4:$I$2026,'indicadores propios'!G$2,FALSE),0)</f>
        <v>0</v>
      </c>
      <c r="G1621" s="3">
        <f>IFERROR(VLOOKUP($A1621,'indicadores propios'!$A$4:$I$2026,'indicadores propios'!H$2,FALSE),0)</f>
        <v>0</v>
      </c>
      <c r="H1621" s="3">
        <f>IFERROR(VLOOKUP($A1621,'indicadores propios'!$A$4:$I$2026,'indicadores propios'!I$2,FALSE),0)</f>
        <v>0</v>
      </c>
    </row>
    <row r="1622" spans="1:8" x14ac:dyDescent="0.3">
      <c r="A1622" s="5">
        <v>511556</v>
      </c>
      <c r="B1622" s="4" t="s">
        <v>593</v>
      </c>
      <c r="C1622" s="3">
        <f>IFERROR(VLOOKUP($A1622,'indicadores propios'!$A$4:$I$2026,'indicadores propios'!D$2,FALSE),0)</f>
        <v>0</v>
      </c>
      <c r="D1622" s="3">
        <f>IFERROR(VLOOKUP($A1622,'indicadores propios'!$A$4:$I$2026,'indicadores propios'!E$2,FALSE),0)</f>
        <v>0</v>
      </c>
      <c r="E1622" s="3">
        <f>IFERROR(VLOOKUP($A1622,'indicadores propios'!$A$4:$I$2026,'indicadores propios'!F$2,FALSE),0)</f>
        <v>0</v>
      </c>
      <c r="F1622" s="3">
        <f>IFERROR(VLOOKUP($A1622,'indicadores propios'!$A$4:$I$2026,'indicadores propios'!G$2,FALSE),0)</f>
        <v>0</v>
      </c>
      <c r="G1622" s="3">
        <f>IFERROR(VLOOKUP($A1622,'indicadores propios'!$A$4:$I$2026,'indicadores propios'!H$2,FALSE),0)</f>
        <v>0</v>
      </c>
      <c r="H1622" s="3">
        <f>IFERROR(VLOOKUP($A1622,'indicadores propios'!$A$4:$I$2026,'indicadores propios'!I$2,FALSE),0)</f>
        <v>0</v>
      </c>
    </row>
    <row r="1623" spans="1:8" x14ac:dyDescent="0.3">
      <c r="A1623" s="5">
        <v>511557</v>
      </c>
      <c r="B1623" s="4" t="s">
        <v>592</v>
      </c>
      <c r="C1623" s="3">
        <f>IFERROR(VLOOKUP($A1623,'indicadores propios'!$A$4:$I$2026,'indicadores propios'!D$2,FALSE),0)</f>
        <v>0</v>
      </c>
      <c r="D1623" s="3">
        <f>IFERROR(VLOOKUP($A1623,'indicadores propios'!$A$4:$I$2026,'indicadores propios'!E$2,FALSE),0)</f>
        <v>0</v>
      </c>
      <c r="E1623" s="3">
        <f>IFERROR(VLOOKUP($A1623,'indicadores propios'!$A$4:$I$2026,'indicadores propios'!F$2,FALSE),0)</f>
        <v>0</v>
      </c>
      <c r="F1623" s="3">
        <f>IFERROR(VLOOKUP($A1623,'indicadores propios'!$A$4:$I$2026,'indicadores propios'!G$2,FALSE),0)</f>
        <v>0</v>
      </c>
      <c r="G1623" s="3">
        <f>IFERROR(VLOOKUP($A1623,'indicadores propios'!$A$4:$I$2026,'indicadores propios'!H$2,FALSE),0)</f>
        <v>0</v>
      </c>
      <c r="H1623" s="3">
        <f>IFERROR(VLOOKUP($A1623,'indicadores propios'!$A$4:$I$2026,'indicadores propios'!I$2,FALSE),0)</f>
        <v>0</v>
      </c>
    </row>
    <row r="1624" spans="1:8" x14ac:dyDescent="0.3">
      <c r="A1624" s="5">
        <v>511558</v>
      </c>
      <c r="B1624" s="4" t="s">
        <v>591</v>
      </c>
      <c r="C1624" s="3">
        <f>IFERROR(VLOOKUP($A1624,'indicadores propios'!$A$4:$I$2026,'indicadores propios'!D$2,FALSE),0)</f>
        <v>0</v>
      </c>
      <c r="D1624" s="3">
        <f>IFERROR(VLOOKUP($A1624,'indicadores propios'!$A$4:$I$2026,'indicadores propios'!E$2,FALSE),0)</f>
        <v>0</v>
      </c>
      <c r="E1624" s="3">
        <f>IFERROR(VLOOKUP($A1624,'indicadores propios'!$A$4:$I$2026,'indicadores propios'!F$2,FALSE),0)</f>
        <v>0</v>
      </c>
      <c r="F1624" s="3">
        <f>IFERROR(VLOOKUP($A1624,'indicadores propios'!$A$4:$I$2026,'indicadores propios'!G$2,FALSE),0)</f>
        <v>0</v>
      </c>
      <c r="G1624" s="3">
        <f>IFERROR(VLOOKUP($A1624,'indicadores propios'!$A$4:$I$2026,'indicadores propios'!H$2,FALSE),0)</f>
        <v>0</v>
      </c>
      <c r="H1624" s="3">
        <f>IFERROR(VLOOKUP($A1624,'indicadores propios'!$A$4:$I$2026,'indicadores propios'!I$2,FALSE),0)</f>
        <v>0</v>
      </c>
    </row>
    <row r="1625" spans="1:8" x14ac:dyDescent="0.3">
      <c r="A1625" s="5">
        <v>511559</v>
      </c>
      <c r="B1625" s="4" t="s">
        <v>590</v>
      </c>
      <c r="C1625" s="3">
        <f>IFERROR(VLOOKUP($A1625,'indicadores propios'!$A$4:$I$2026,'indicadores propios'!D$2,FALSE),0)</f>
        <v>0</v>
      </c>
      <c r="D1625" s="3">
        <f>IFERROR(VLOOKUP($A1625,'indicadores propios'!$A$4:$I$2026,'indicadores propios'!E$2,FALSE),0)</f>
        <v>0</v>
      </c>
      <c r="E1625" s="3">
        <f>IFERROR(VLOOKUP($A1625,'indicadores propios'!$A$4:$I$2026,'indicadores propios'!F$2,FALSE),0)</f>
        <v>0</v>
      </c>
      <c r="F1625" s="3">
        <f>IFERROR(VLOOKUP($A1625,'indicadores propios'!$A$4:$I$2026,'indicadores propios'!G$2,FALSE),0)</f>
        <v>0</v>
      </c>
      <c r="G1625" s="3">
        <f>IFERROR(VLOOKUP($A1625,'indicadores propios'!$A$4:$I$2026,'indicadores propios'!H$2,FALSE),0)</f>
        <v>0</v>
      </c>
      <c r="H1625" s="3">
        <f>IFERROR(VLOOKUP($A1625,'indicadores propios'!$A$4:$I$2026,'indicadores propios'!I$2,FALSE),0)</f>
        <v>0</v>
      </c>
    </row>
    <row r="1626" spans="1:8" x14ac:dyDescent="0.3">
      <c r="A1626" s="5">
        <v>511560</v>
      </c>
      <c r="B1626" s="4" t="s">
        <v>589</v>
      </c>
      <c r="C1626" s="3">
        <f>IFERROR(VLOOKUP($A1626,'indicadores propios'!$A$4:$I$2026,'indicadores propios'!D$2,FALSE),0)</f>
        <v>0</v>
      </c>
      <c r="D1626" s="3">
        <f>IFERROR(VLOOKUP($A1626,'indicadores propios'!$A$4:$I$2026,'indicadores propios'!E$2,FALSE),0)</f>
        <v>0</v>
      </c>
      <c r="E1626" s="3">
        <f>IFERROR(VLOOKUP($A1626,'indicadores propios'!$A$4:$I$2026,'indicadores propios'!F$2,FALSE),0)</f>
        <v>0</v>
      </c>
      <c r="F1626" s="3">
        <f>IFERROR(VLOOKUP($A1626,'indicadores propios'!$A$4:$I$2026,'indicadores propios'!G$2,FALSE),0)</f>
        <v>0</v>
      </c>
      <c r="G1626" s="3">
        <f>IFERROR(VLOOKUP($A1626,'indicadores propios'!$A$4:$I$2026,'indicadores propios'!H$2,FALSE),0)</f>
        <v>0</v>
      </c>
      <c r="H1626" s="3">
        <f>IFERROR(VLOOKUP($A1626,'indicadores propios'!$A$4:$I$2026,'indicadores propios'!I$2,FALSE),0)</f>
        <v>0</v>
      </c>
    </row>
    <row r="1627" spans="1:8" x14ac:dyDescent="0.3">
      <c r="A1627" s="5">
        <v>511561</v>
      </c>
      <c r="B1627" s="4" t="s">
        <v>588</v>
      </c>
      <c r="C1627" s="3">
        <f>IFERROR(VLOOKUP($A1627,'indicadores propios'!$A$4:$I$2026,'indicadores propios'!D$2,FALSE),0)</f>
        <v>0</v>
      </c>
      <c r="D1627" s="3">
        <f>IFERROR(VLOOKUP($A1627,'indicadores propios'!$A$4:$I$2026,'indicadores propios'!E$2,FALSE),0)</f>
        <v>0</v>
      </c>
      <c r="E1627" s="3">
        <f>IFERROR(VLOOKUP($A1627,'indicadores propios'!$A$4:$I$2026,'indicadores propios'!F$2,FALSE),0)</f>
        <v>0</v>
      </c>
      <c r="F1627" s="3">
        <f>IFERROR(VLOOKUP($A1627,'indicadores propios'!$A$4:$I$2026,'indicadores propios'!G$2,FALSE),0)</f>
        <v>0</v>
      </c>
      <c r="G1627" s="3">
        <f>IFERROR(VLOOKUP($A1627,'indicadores propios'!$A$4:$I$2026,'indicadores propios'!H$2,FALSE),0)</f>
        <v>0</v>
      </c>
      <c r="H1627" s="3">
        <f>IFERROR(VLOOKUP($A1627,'indicadores propios'!$A$4:$I$2026,'indicadores propios'!I$2,FALSE),0)</f>
        <v>0</v>
      </c>
    </row>
    <row r="1628" spans="1:8" x14ac:dyDescent="0.3">
      <c r="A1628" s="5">
        <v>511562</v>
      </c>
      <c r="B1628" s="4" t="s">
        <v>587</v>
      </c>
      <c r="C1628" s="3">
        <f>IFERROR(VLOOKUP($A1628,'indicadores propios'!$A$4:$I$2026,'indicadores propios'!D$2,FALSE),0)</f>
        <v>0</v>
      </c>
      <c r="D1628" s="3">
        <f>IFERROR(VLOOKUP($A1628,'indicadores propios'!$A$4:$I$2026,'indicadores propios'!E$2,FALSE),0)</f>
        <v>0</v>
      </c>
      <c r="E1628" s="3">
        <f>IFERROR(VLOOKUP($A1628,'indicadores propios'!$A$4:$I$2026,'indicadores propios'!F$2,FALSE),0)</f>
        <v>0</v>
      </c>
      <c r="F1628" s="3">
        <f>IFERROR(VLOOKUP($A1628,'indicadores propios'!$A$4:$I$2026,'indicadores propios'!G$2,FALSE),0)</f>
        <v>0</v>
      </c>
      <c r="G1628" s="3">
        <f>IFERROR(VLOOKUP($A1628,'indicadores propios'!$A$4:$I$2026,'indicadores propios'!H$2,FALSE),0)</f>
        <v>0</v>
      </c>
      <c r="H1628" s="3">
        <f>IFERROR(VLOOKUP($A1628,'indicadores propios'!$A$4:$I$2026,'indicadores propios'!I$2,FALSE),0)</f>
        <v>0</v>
      </c>
    </row>
    <row r="1629" spans="1:8" x14ac:dyDescent="0.3">
      <c r="A1629" s="5">
        <v>511563</v>
      </c>
      <c r="B1629" s="4" t="s">
        <v>586</v>
      </c>
      <c r="C1629" s="3">
        <f>IFERROR(VLOOKUP($A1629,'indicadores propios'!$A$4:$I$2026,'indicadores propios'!D$2,FALSE),0)</f>
        <v>0</v>
      </c>
      <c r="D1629" s="3">
        <f>IFERROR(VLOOKUP($A1629,'indicadores propios'!$A$4:$I$2026,'indicadores propios'!E$2,FALSE),0)</f>
        <v>0</v>
      </c>
      <c r="E1629" s="3">
        <f>IFERROR(VLOOKUP($A1629,'indicadores propios'!$A$4:$I$2026,'indicadores propios'!F$2,FALSE),0)</f>
        <v>0</v>
      </c>
      <c r="F1629" s="3">
        <f>IFERROR(VLOOKUP($A1629,'indicadores propios'!$A$4:$I$2026,'indicadores propios'!G$2,FALSE),0)</f>
        <v>0</v>
      </c>
      <c r="G1629" s="3">
        <f>IFERROR(VLOOKUP($A1629,'indicadores propios'!$A$4:$I$2026,'indicadores propios'!H$2,FALSE),0)</f>
        <v>0</v>
      </c>
      <c r="H1629" s="3">
        <f>IFERROR(VLOOKUP($A1629,'indicadores propios'!$A$4:$I$2026,'indicadores propios'!I$2,FALSE),0)</f>
        <v>0</v>
      </c>
    </row>
    <row r="1630" spans="1:8" x14ac:dyDescent="0.3">
      <c r="A1630" s="5">
        <v>511564</v>
      </c>
      <c r="B1630" s="4" t="s">
        <v>585</v>
      </c>
      <c r="C1630" s="3">
        <f>IFERROR(VLOOKUP($A1630,'indicadores propios'!$A$4:$I$2026,'indicadores propios'!D$2,FALSE),0)</f>
        <v>0</v>
      </c>
      <c r="D1630" s="3">
        <f>IFERROR(VLOOKUP($A1630,'indicadores propios'!$A$4:$I$2026,'indicadores propios'!E$2,FALSE),0)</f>
        <v>0</v>
      </c>
      <c r="E1630" s="3">
        <f>IFERROR(VLOOKUP($A1630,'indicadores propios'!$A$4:$I$2026,'indicadores propios'!F$2,FALSE),0)</f>
        <v>0</v>
      </c>
      <c r="F1630" s="3">
        <f>IFERROR(VLOOKUP($A1630,'indicadores propios'!$A$4:$I$2026,'indicadores propios'!G$2,FALSE),0)</f>
        <v>0</v>
      </c>
      <c r="G1630" s="3">
        <f>IFERROR(VLOOKUP($A1630,'indicadores propios'!$A$4:$I$2026,'indicadores propios'!H$2,FALSE),0)</f>
        <v>0</v>
      </c>
      <c r="H1630" s="3">
        <f>IFERROR(VLOOKUP($A1630,'indicadores propios'!$A$4:$I$2026,'indicadores propios'!I$2,FALSE),0)</f>
        <v>0</v>
      </c>
    </row>
    <row r="1631" spans="1:8" x14ac:dyDescent="0.3">
      <c r="A1631" s="5">
        <v>511565</v>
      </c>
      <c r="B1631" s="4" t="s">
        <v>584</v>
      </c>
      <c r="C1631" s="3">
        <f>IFERROR(VLOOKUP($A1631,'indicadores propios'!$A$4:$I$2026,'indicadores propios'!D$2,FALSE),0)</f>
        <v>0</v>
      </c>
      <c r="D1631" s="3">
        <f>IFERROR(VLOOKUP($A1631,'indicadores propios'!$A$4:$I$2026,'indicadores propios'!E$2,FALSE),0)</f>
        <v>0</v>
      </c>
      <c r="E1631" s="3">
        <f>IFERROR(VLOOKUP($A1631,'indicadores propios'!$A$4:$I$2026,'indicadores propios'!F$2,FALSE),0)</f>
        <v>0</v>
      </c>
      <c r="F1631" s="3">
        <f>IFERROR(VLOOKUP($A1631,'indicadores propios'!$A$4:$I$2026,'indicadores propios'!G$2,FALSE),0)</f>
        <v>0</v>
      </c>
      <c r="G1631" s="3">
        <f>IFERROR(VLOOKUP($A1631,'indicadores propios'!$A$4:$I$2026,'indicadores propios'!H$2,FALSE),0)</f>
        <v>0</v>
      </c>
      <c r="H1631" s="3">
        <f>IFERROR(VLOOKUP($A1631,'indicadores propios'!$A$4:$I$2026,'indicadores propios'!I$2,FALSE),0)</f>
        <v>0</v>
      </c>
    </row>
    <row r="1632" spans="1:8" x14ac:dyDescent="0.3">
      <c r="A1632" s="5">
        <v>511566</v>
      </c>
      <c r="B1632" s="4" t="s">
        <v>583</v>
      </c>
      <c r="C1632" s="3">
        <f>IFERROR(VLOOKUP($A1632,'indicadores propios'!$A$4:$I$2026,'indicadores propios'!D$2,FALSE),0)</f>
        <v>0</v>
      </c>
      <c r="D1632" s="3">
        <f>IFERROR(VLOOKUP($A1632,'indicadores propios'!$A$4:$I$2026,'indicadores propios'!E$2,FALSE),0)</f>
        <v>0</v>
      </c>
      <c r="E1632" s="3">
        <f>IFERROR(VLOOKUP($A1632,'indicadores propios'!$A$4:$I$2026,'indicadores propios'!F$2,FALSE),0)</f>
        <v>0</v>
      </c>
      <c r="F1632" s="3">
        <f>IFERROR(VLOOKUP($A1632,'indicadores propios'!$A$4:$I$2026,'indicadores propios'!G$2,FALSE),0)</f>
        <v>0</v>
      </c>
      <c r="G1632" s="3">
        <f>IFERROR(VLOOKUP($A1632,'indicadores propios'!$A$4:$I$2026,'indicadores propios'!H$2,FALSE),0)</f>
        <v>0</v>
      </c>
      <c r="H1632" s="3">
        <f>IFERROR(VLOOKUP($A1632,'indicadores propios'!$A$4:$I$2026,'indicadores propios'!I$2,FALSE),0)</f>
        <v>0</v>
      </c>
    </row>
    <row r="1633" spans="1:8" x14ac:dyDescent="0.3">
      <c r="A1633" s="5">
        <v>511567</v>
      </c>
      <c r="B1633" s="4" t="s">
        <v>582</v>
      </c>
      <c r="C1633" s="3">
        <f>IFERROR(VLOOKUP($A1633,'indicadores propios'!$A$4:$I$2026,'indicadores propios'!D$2,FALSE),0)</f>
        <v>0</v>
      </c>
      <c r="D1633" s="3">
        <f>IFERROR(VLOOKUP($A1633,'indicadores propios'!$A$4:$I$2026,'indicadores propios'!E$2,FALSE),0)</f>
        <v>0</v>
      </c>
      <c r="E1633" s="3">
        <f>IFERROR(VLOOKUP($A1633,'indicadores propios'!$A$4:$I$2026,'indicadores propios'!F$2,FALSE),0)</f>
        <v>0</v>
      </c>
      <c r="F1633" s="3">
        <f>IFERROR(VLOOKUP($A1633,'indicadores propios'!$A$4:$I$2026,'indicadores propios'!G$2,FALSE),0)</f>
        <v>0</v>
      </c>
      <c r="G1633" s="3">
        <f>IFERROR(VLOOKUP($A1633,'indicadores propios'!$A$4:$I$2026,'indicadores propios'!H$2,FALSE),0)</f>
        <v>0</v>
      </c>
      <c r="H1633" s="3">
        <f>IFERROR(VLOOKUP($A1633,'indicadores propios'!$A$4:$I$2026,'indicadores propios'!I$2,FALSE),0)</f>
        <v>0</v>
      </c>
    </row>
    <row r="1634" spans="1:8" x14ac:dyDescent="0.3">
      <c r="A1634" s="5">
        <v>511568</v>
      </c>
      <c r="B1634" s="4" t="s">
        <v>581</v>
      </c>
      <c r="C1634" s="3">
        <f>IFERROR(VLOOKUP($A1634,'indicadores propios'!$A$4:$I$2026,'indicadores propios'!D$2,FALSE),0)</f>
        <v>0</v>
      </c>
      <c r="D1634" s="3">
        <f>IFERROR(VLOOKUP($A1634,'indicadores propios'!$A$4:$I$2026,'indicadores propios'!E$2,FALSE),0)</f>
        <v>0</v>
      </c>
      <c r="E1634" s="3">
        <f>IFERROR(VLOOKUP($A1634,'indicadores propios'!$A$4:$I$2026,'indicadores propios'!F$2,FALSE),0)</f>
        <v>0</v>
      </c>
      <c r="F1634" s="3">
        <f>IFERROR(VLOOKUP($A1634,'indicadores propios'!$A$4:$I$2026,'indicadores propios'!G$2,FALSE),0)</f>
        <v>0</v>
      </c>
      <c r="G1634" s="3">
        <f>IFERROR(VLOOKUP($A1634,'indicadores propios'!$A$4:$I$2026,'indicadores propios'!H$2,FALSE),0)</f>
        <v>0</v>
      </c>
      <c r="H1634" s="3">
        <f>IFERROR(VLOOKUP($A1634,'indicadores propios'!$A$4:$I$2026,'indicadores propios'!I$2,FALSE),0)</f>
        <v>0</v>
      </c>
    </row>
    <row r="1635" spans="1:8" x14ac:dyDescent="0.3">
      <c r="A1635" s="5">
        <v>511569</v>
      </c>
      <c r="B1635" s="4" t="s">
        <v>580</v>
      </c>
      <c r="C1635" s="3">
        <f>IFERROR(VLOOKUP($A1635,'indicadores propios'!$A$4:$I$2026,'indicadores propios'!D$2,FALSE),0)</f>
        <v>0</v>
      </c>
      <c r="D1635" s="3">
        <f>IFERROR(VLOOKUP($A1635,'indicadores propios'!$A$4:$I$2026,'indicadores propios'!E$2,FALSE),0)</f>
        <v>0</v>
      </c>
      <c r="E1635" s="3">
        <f>IFERROR(VLOOKUP($A1635,'indicadores propios'!$A$4:$I$2026,'indicadores propios'!F$2,FALSE),0)</f>
        <v>0</v>
      </c>
      <c r="F1635" s="3">
        <f>IFERROR(VLOOKUP($A1635,'indicadores propios'!$A$4:$I$2026,'indicadores propios'!G$2,FALSE),0)</f>
        <v>0</v>
      </c>
      <c r="G1635" s="3">
        <f>IFERROR(VLOOKUP($A1635,'indicadores propios'!$A$4:$I$2026,'indicadores propios'!H$2,FALSE),0)</f>
        <v>0</v>
      </c>
      <c r="H1635" s="3">
        <f>IFERROR(VLOOKUP($A1635,'indicadores propios'!$A$4:$I$2026,'indicadores propios'!I$2,FALSE),0)</f>
        <v>0</v>
      </c>
    </row>
    <row r="1636" spans="1:8" x14ac:dyDescent="0.3">
      <c r="A1636" s="5">
        <v>512000</v>
      </c>
      <c r="B1636" s="4" t="s">
        <v>579</v>
      </c>
      <c r="C1636" s="3">
        <f>IFERROR(VLOOKUP($A1636,'indicadores propios'!$A$4:$I$2026,'indicadores propios'!D$2,FALSE),0)</f>
        <v>1914480</v>
      </c>
      <c r="D1636" s="3">
        <f>IFERROR(VLOOKUP($A1636,'indicadores propios'!$A$4:$I$2026,'indicadores propios'!E$2,FALSE),0)</f>
        <v>1914480</v>
      </c>
      <c r="E1636" s="3">
        <f>IFERROR(VLOOKUP($A1636,'indicadores propios'!$A$4:$I$2026,'indicadores propios'!F$2,FALSE),0)</f>
        <v>1914472</v>
      </c>
      <c r="F1636" s="3">
        <f>IFERROR(VLOOKUP($A1636,'indicadores propios'!$A$4:$I$2026,'indicadores propios'!G$2,FALSE),0)</f>
        <v>1914466</v>
      </c>
      <c r="G1636" s="3">
        <f>IFERROR(VLOOKUP($A1636,'indicadores propios'!$A$4:$I$2026,'indicadores propios'!H$2,FALSE),0)</f>
        <v>1914462</v>
      </c>
      <c r="H1636" s="3">
        <f>IFERROR(VLOOKUP($A1636,'indicadores propios'!$A$4:$I$2026,'indicadores propios'!I$2,FALSE),0)</f>
        <v>0</v>
      </c>
    </row>
    <row r="1637" spans="1:8" x14ac:dyDescent="0.3">
      <c r="A1637" s="5">
        <v>512005</v>
      </c>
      <c r="B1637" s="4" t="s">
        <v>578</v>
      </c>
      <c r="C1637" s="3">
        <f>IFERROR(VLOOKUP($A1637,'indicadores propios'!$A$4:$I$2026,'indicadores propios'!D$2,FALSE),0)</f>
        <v>0</v>
      </c>
      <c r="D1637" s="3">
        <f>IFERROR(VLOOKUP($A1637,'indicadores propios'!$A$4:$I$2026,'indicadores propios'!E$2,FALSE),0)</f>
        <v>0</v>
      </c>
      <c r="E1637" s="3">
        <f>IFERROR(VLOOKUP($A1637,'indicadores propios'!$A$4:$I$2026,'indicadores propios'!F$2,FALSE),0)</f>
        <v>0</v>
      </c>
      <c r="F1637" s="3">
        <f>IFERROR(VLOOKUP($A1637,'indicadores propios'!$A$4:$I$2026,'indicadores propios'!G$2,FALSE),0)</f>
        <v>0</v>
      </c>
      <c r="G1637" s="3">
        <f>IFERROR(VLOOKUP($A1637,'indicadores propios'!$A$4:$I$2026,'indicadores propios'!H$2,FALSE),0)</f>
        <v>0</v>
      </c>
      <c r="H1637" s="3">
        <f>IFERROR(VLOOKUP($A1637,'indicadores propios'!$A$4:$I$2026,'indicadores propios'!I$2,FALSE),0)</f>
        <v>0</v>
      </c>
    </row>
    <row r="1638" spans="1:8" x14ac:dyDescent="0.3">
      <c r="A1638" s="5">
        <v>512010</v>
      </c>
      <c r="B1638" s="4" t="s">
        <v>577</v>
      </c>
      <c r="C1638" s="3">
        <f>IFERROR(VLOOKUP($A1638,'indicadores propios'!$A$4:$I$2026,'indicadores propios'!D$2,FALSE),0)</f>
        <v>0</v>
      </c>
      <c r="D1638" s="3">
        <f>IFERROR(VLOOKUP($A1638,'indicadores propios'!$A$4:$I$2026,'indicadores propios'!E$2,FALSE),0)</f>
        <v>0</v>
      </c>
      <c r="E1638" s="3">
        <f>IFERROR(VLOOKUP($A1638,'indicadores propios'!$A$4:$I$2026,'indicadores propios'!F$2,FALSE),0)</f>
        <v>0</v>
      </c>
      <c r="F1638" s="3">
        <f>IFERROR(VLOOKUP($A1638,'indicadores propios'!$A$4:$I$2026,'indicadores propios'!G$2,FALSE),0)</f>
        <v>0</v>
      </c>
      <c r="G1638" s="3">
        <f>IFERROR(VLOOKUP($A1638,'indicadores propios'!$A$4:$I$2026,'indicadores propios'!H$2,FALSE),0)</f>
        <v>0</v>
      </c>
      <c r="H1638" s="3">
        <f>IFERROR(VLOOKUP($A1638,'indicadores propios'!$A$4:$I$2026,'indicadores propios'!I$2,FALSE),0)</f>
        <v>0</v>
      </c>
    </row>
    <row r="1639" spans="1:8" x14ac:dyDescent="0.3">
      <c r="A1639" s="5">
        <v>512015</v>
      </c>
      <c r="B1639" s="4" t="s">
        <v>576</v>
      </c>
      <c r="C1639" s="3">
        <f>IFERROR(VLOOKUP($A1639,'indicadores propios'!$A$4:$I$2026,'indicadores propios'!D$2,FALSE),0)</f>
        <v>0</v>
      </c>
      <c r="D1639" s="3">
        <f>IFERROR(VLOOKUP($A1639,'indicadores propios'!$A$4:$I$2026,'indicadores propios'!E$2,FALSE),0)</f>
        <v>0</v>
      </c>
      <c r="E1639" s="3">
        <f>IFERROR(VLOOKUP($A1639,'indicadores propios'!$A$4:$I$2026,'indicadores propios'!F$2,FALSE),0)</f>
        <v>0</v>
      </c>
      <c r="F1639" s="3">
        <f>IFERROR(VLOOKUP($A1639,'indicadores propios'!$A$4:$I$2026,'indicadores propios'!G$2,FALSE),0)</f>
        <v>0</v>
      </c>
      <c r="G1639" s="3">
        <f>IFERROR(VLOOKUP($A1639,'indicadores propios'!$A$4:$I$2026,'indicadores propios'!H$2,FALSE),0)</f>
        <v>0</v>
      </c>
      <c r="H1639" s="3">
        <f>IFERROR(VLOOKUP($A1639,'indicadores propios'!$A$4:$I$2026,'indicadores propios'!I$2,FALSE),0)</f>
        <v>0</v>
      </c>
    </row>
    <row r="1640" spans="1:8" x14ac:dyDescent="0.3">
      <c r="A1640" s="5">
        <v>512020</v>
      </c>
      <c r="B1640" s="4" t="s">
        <v>575</v>
      </c>
      <c r="C1640" s="3">
        <f>IFERROR(VLOOKUP($A1640,'indicadores propios'!$A$4:$I$2026,'indicadores propios'!D$2,FALSE),0)</f>
        <v>0</v>
      </c>
      <c r="D1640" s="3">
        <f>IFERROR(VLOOKUP($A1640,'indicadores propios'!$A$4:$I$2026,'indicadores propios'!E$2,FALSE),0)</f>
        <v>0</v>
      </c>
      <c r="E1640" s="3">
        <f>IFERROR(VLOOKUP($A1640,'indicadores propios'!$A$4:$I$2026,'indicadores propios'!F$2,FALSE),0)</f>
        <v>0</v>
      </c>
      <c r="F1640" s="3">
        <f>IFERROR(VLOOKUP($A1640,'indicadores propios'!$A$4:$I$2026,'indicadores propios'!G$2,FALSE),0)</f>
        <v>0</v>
      </c>
      <c r="G1640" s="3">
        <f>IFERROR(VLOOKUP($A1640,'indicadores propios'!$A$4:$I$2026,'indicadores propios'!H$2,FALSE),0)</f>
        <v>0</v>
      </c>
      <c r="H1640" s="3">
        <f>IFERROR(VLOOKUP($A1640,'indicadores propios'!$A$4:$I$2026,'indicadores propios'!I$2,FALSE),0)</f>
        <v>0</v>
      </c>
    </row>
    <row r="1641" spans="1:8" x14ac:dyDescent="0.3">
      <c r="A1641" s="5">
        <v>512025</v>
      </c>
      <c r="B1641" s="4" t="s">
        <v>574</v>
      </c>
      <c r="C1641" s="3">
        <f>IFERROR(VLOOKUP($A1641,'indicadores propios'!$A$4:$I$2026,'indicadores propios'!D$2,FALSE),0)</f>
        <v>0</v>
      </c>
      <c r="D1641" s="3">
        <f>IFERROR(VLOOKUP($A1641,'indicadores propios'!$A$4:$I$2026,'indicadores propios'!E$2,FALSE),0)</f>
        <v>0</v>
      </c>
      <c r="E1641" s="3">
        <f>IFERROR(VLOOKUP($A1641,'indicadores propios'!$A$4:$I$2026,'indicadores propios'!F$2,FALSE),0)</f>
        <v>1914472</v>
      </c>
      <c r="F1641" s="3">
        <f>IFERROR(VLOOKUP($A1641,'indicadores propios'!$A$4:$I$2026,'indicadores propios'!G$2,FALSE),0)</f>
        <v>1914466</v>
      </c>
      <c r="G1641" s="3">
        <f>IFERROR(VLOOKUP($A1641,'indicadores propios'!$A$4:$I$2026,'indicadores propios'!H$2,FALSE),0)</f>
        <v>1914462</v>
      </c>
      <c r="H1641" s="3">
        <f>IFERROR(VLOOKUP($A1641,'indicadores propios'!$A$4:$I$2026,'indicadores propios'!I$2,FALSE),0)</f>
        <v>0</v>
      </c>
    </row>
    <row r="1642" spans="1:8" x14ac:dyDescent="0.3">
      <c r="A1642" s="5">
        <v>512030</v>
      </c>
      <c r="B1642" s="4" t="s">
        <v>573</v>
      </c>
      <c r="C1642" s="3">
        <f>IFERROR(VLOOKUP($A1642,'indicadores propios'!$A$4:$I$2026,'indicadores propios'!D$2,FALSE),0)</f>
        <v>0</v>
      </c>
      <c r="D1642" s="3">
        <f>IFERROR(VLOOKUP($A1642,'indicadores propios'!$A$4:$I$2026,'indicadores propios'!E$2,FALSE),0)</f>
        <v>0</v>
      </c>
      <c r="E1642" s="3">
        <f>IFERROR(VLOOKUP($A1642,'indicadores propios'!$A$4:$I$2026,'indicadores propios'!F$2,FALSE),0)</f>
        <v>0</v>
      </c>
      <c r="F1642" s="3">
        <f>IFERROR(VLOOKUP($A1642,'indicadores propios'!$A$4:$I$2026,'indicadores propios'!G$2,FALSE),0)</f>
        <v>0</v>
      </c>
      <c r="G1642" s="3">
        <f>IFERROR(VLOOKUP($A1642,'indicadores propios'!$A$4:$I$2026,'indicadores propios'!H$2,FALSE),0)</f>
        <v>0</v>
      </c>
      <c r="H1642" s="3">
        <f>IFERROR(VLOOKUP($A1642,'indicadores propios'!$A$4:$I$2026,'indicadores propios'!I$2,FALSE),0)</f>
        <v>0</v>
      </c>
    </row>
    <row r="1643" spans="1:8" x14ac:dyDescent="0.3">
      <c r="A1643" s="5">
        <v>512500</v>
      </c>
      <c r="B1643" s="4" t="s">
        <v>572</v>
      </c>
      <c r="C1643" s="3">
        <f>IFERROR(VLOOKUP($A1643,'indicadores propios'!$A$4:$I$2026,'indicadores propios'!D$2,FALSE),0)</f>
        <v>8176098.6500000004</v>
      </c>
      <c r="D1643" s="3">
        <f>IFERROR(VLOOKUP($A1643,'indicadores propios'!$A$4:$I$2026,'indicadores propios'!E$2,FALSE),0)</f>
        <v>10051410.75</v>
      </c>
      <c r="E1643" s="3">
        <f>IFERROR(VLOOKUP($A1643,'indicadores propios'!$A$4:$I$2026,'indicadores propios'!F$2,FALSE),0)</f>
        <v>22331103</v>
      </c>
      <c r="F1643" s="3">
        <f>IFERROR(VLOOKUP($A1643,'indicadores propios'!$A$4:$I$2026,'indicadores propios'!G$2,FALSE),0)</f>
        <v>51805506</v>
      </c>
      <c r="G1643" s="3">
        <f>IFERROR(VLOOKUP($A1643,'indicadores propios'!$A$4:$I$2026,'indicadores propios'!H$2,FALSE),0)</f>
        <v>56766748</v>
      </c>
      <c r="H1643" s="3">
        <f>IFERROR(VLOOKUP($A1643,'indicadores propios'!$A$4:$I$2026,'indicadores propios'!I$2,FALSE),0)</f>
        <v>14025348</v>
      </c>
    </row>
    <row r="1644" spans="1:8" x14ac:dyDescent="0.3">
      <c r="A1644" s="5">
        <v>512505</v>
      </c>
      <c r="B1644" s="4" t="s">
        <v>571</v>
      </c>
      <c r="C1644" s="3">
        <f>IFERROR(VLOOKUP($A1644,'indicadores propios'!$A$4:$I$2026,'indicadores propios'!D$2,FALSE),0)</f>
        <v>3811824.25</v>
      </c>
      <c r="D1644" s="3">
        <f>IFERROR(VLOOKUP($A1644,'indicadores propios'!$A$4:$I$2026,'indicadores propios'!E$2,FALSE),0)</f>
        <v>7230630.75</v>
      </c>
      <c r="E1644" s="3">
        <f>IFERROR(VLOOKUP($A1644,'indicadores propios'!$A$4:$I$2026,'indicadores propios'!F$2,FALSE),0)</f>
        <v>12673130</v>
      </c>
      <c r="F1644" s="3">
        <f>IFERROR(VLOOKUP($A1644,'indicadores propios'!$A$4:$I$2026,'indicadores propios'!G$2,FALSE),0)</f>
        <v>19891044</v>
      </c>
      <c r="G1644" s="3">
        <f>IFERROR(VLOOKUP($A1644,'indicadores propios'!$A$4:$I$2026,'indicadores propios'!H$2,FALSE),0)</f>
        <v>19891044</v>
      </c>
      <c r="H1644" s="3">
        <f>IFERROR(VLOOKUP($A1644,'indicadores propios'!$A$4:$I$2026,'indicadores propios'!I$2,FALSE),0)</f>
        <v>4972761</v>
      </c>
    </row>
    <row r="1645" spans="1:8" x14ac:dyDescent="0.3">
      <c r="A1645" s="5">
        <v>512510</v>
      </c>
      <c r="B1645" s="4" t="s">
        <v>570</v>
      </c>
      <c r="C1645" s="3">
        <f>IFERROR(VLOOKUP($A1645,'indicadores propios'!$A$4:$I$2026,'indicadores propios'!D$2,FALSE),0)</f>
        <v>1131586.42</v>
      </c>
      <c r="D1645" s="3">
        <f>IFERROR(VLOOKUP($A1645,'indicadores propios'!$A$4:$I$2026,'indicadores propios'!E$2,FALSE),0)</f>
        <v>214200</v>
      </c>
      <c r="E1645" s="3">
        <f>IFERROR(VLOOKUP($A1645,'indicadores propios'!$A$4:$I$2026,'indicadores propios'!F$2,FALSE),0)</f>
        <v>3199258</v>
      </c>
      <c r="F1645" s="3">
        <f>IFERROR(VLOOKUP($A1645,'indicadores propios'!$A$4:$I$2026,'indicadores propios'!G$2,FALSE),0)</f>
        <v>20544482</v>
      </c>
      <c r="G1645" s="3">
        <f>IFERROR(VLOOKUP($A1645,'indicadores propios'!$A$4:$I$2026,'indicadores propios'!H$2,FALSE),0)</f>
        <v>20777832</v>
      </c>
      <c r="H1645" s="3">
        <f>IFERROR(VLOOKUP($A1645,'indicadores propios'!$A$4:$I$2026,'indicadores propios'!I$2,FALSE),0)</f>
        <v>5294358</v>
      </c>
    </row>
    <row r="1646" spans="1:8" x14ac:dyDescent="0.3">
      <c r="A1646" s="5">
        <v>512515</v>
      </c>
      <c r="B1646" s="4" t="s">
        <v>569</v>
      </c>
      <c r="C1646" s="3">
        <f>IFERROR(VLOOKUP($A1646,'indicadores propios'!$A$4:$I$2026,'indicadores propios'!D$2,FALSE),0)</f>
        <v>3232687.98</v>
      </c>
      <c r="D1646" s="3">
        <f>IFERROR(VLOOKUP($A1646,'indicadores propios'!$A$4:$I$2026,'indicadores propios'!E$2,FALSE),0)</f>
        <v>2606580</v>
      </c>
      <c r="E1646" s="3">
        <f>IFERROR(VLOOKUP($A1646,'indicadores propios'!$A$4:$I$2026,'indicadores propios'!F$2,FALSE),0)</f>
        <v>3025135</v>
      </c>
      <c r="F1646" s="3">
        <f>IFERROR(VLOOKUP($A1646,'indicadores propios'!$A$4:$I$2026,'indicadores propios'!G$2,FALSE),0)</f>
        <v>3129388</v>
      </c>
      <c r="G1646" s="3">
        <f>IFERROR(VLOOKUP($A1646,'indicadores propios'!$A$4:$I$2026,'indicadores propios'!H$2,FALSE),0)</f>
        <v>7857280</v>
      </c>
      <c r="H1646" s="3">
        <f>IFERROR(VLOOKUP($A1646,'indicadores propios'!$A$4:$I$2026,'indicadores propios'!I$2,FALSE),0)</f>
        <v>1698081</v>
      </c>
    </row>
    <row r="1647" spans="1:8" x14ac:dyDescent="0.3">
      <c r="A1647" s="5">
        <v>512520</v>
      </c>
      <c r="B1647" s="4" t="s">
        <v>568</v>
      </c>
      <c r="C1647" s="3">
        <f>IFERROR(VLOOKUP($A1647,'indicadores propios'!$A$4:$I$2026,'indicadores propios'!D$2,FALSE),0)</f>
        <v>0</v>
      </c>
      <c r="D1647" s="3">
        <f>IFERROR(VLOOKUP($A1647,'indicadores propios'!$A$4:$I$2026,'indicadores propios'!E$2,FALSE),0)</f>
        <v>0</v>
      </c>
      <c r="E1647" s="3">
        <f>IFERROR(VLOOKUP($A1647,'indicadores propios'!$A$4:$I$2026,'indicadores propios'!F$2,FALSE),0)</f>
        <v>0</v>
      </c>
      <c r="F1647" s="3">
        <f>IFERROR(VLOOKUP($A1647,'indicadores propios'!$A$4:$I$2026,'indicadores propios'!G$2,FALSE),0)</f>
        <v>0</v>
      </c>
      <c r="G1647" s="3">
        <f>IFERROR(VLOOKUP($A1647,'indicadores propios'!$A$4:$I$2026,'indicadores propios'!H$2,FALSE),0)</f>
        <v>0</v>
      </c>
      <c r="H1647" s="3">
        <f>IFERROR(VLOOKUP($A1647,'indicadores propios'!$A$4:$I$2026,'indicadores propios'!I$2,FALSE),0)</f>
        <v>0</v>
      </c>
    </row>
    <row r="1648" spans="1:8" x14ac:dyDescent="0.3">
      <c r="A1648" s="5">
        <v>512525</v>
      </c>
      <c r="B1648" s="4" t="s">
        <v>567</v>
      </c>
      <c r="C1648" s="3">
        <f>IFERROR(VLOOKUP($A1648,'indicadores propios'!$A$4:$I$2026,'indicadores propios'!D$2,FALSE),0)</f>
        <v>0</v>
      </c>
      <c r="D1648" s="3">
        <f>IFERROR(VLOOKUP($A1648,'indicadores propios'!$A$4:$I$2026,'indicadores propios'!E$2,FALSE),0)</f>
        <v>0</v>
      </c>
      <c r="E1648" s="3">
        <f>IFERROR(VLOOKUP($A1648,'indicadores propios'!$A$4:$I$2026,'indicadores propios'!F$2,FALSE),0)</f>
        <v>0</v>
      </c>
      <c r="F1648" s="3">
        <f>IFERROR(VLOOKUP($A1648,'indicadores propios'!$A$4:$I$2026,'indicadores propios'!G$2,FALSE),0)</f>
        <v>0</v>
      </c>
      <c r="G1648" s="3">
        <f>IFERROR(VLOOKUP($A1648,'indicadores propios'!$A$4:$I$2026,'indicadores propios'!H$2,FALSE),0)</f>
        <v>0</v>
      </c>
      <c r="H1648" s="3">
        <f>IFERROR(VLOOKUP($A1648,'indicadores propios'!$A$4:$I$2026,'indicadores propios'!I$2,FALSE),0)</f>
        <v>0</v>
      </c>
    </row>
    <row r="1649" spans="1:8" x14ac:dyDescent="0.3">
      <c r="A1649" s="5">
        <v>512526</v>
      </c>
      <c r="B1649" s="4" t="s">
        <v>566</v>
      </c>
      <c r="C1649" s="3">
        <f>IFERROR(VLOOKUP($A1649,'indicadores propios'!$A$4:$I$2026,'indicadores propios'!D$2,FALSE),0)</f>
        <v>0</v>
      </c>
      <c r="D1649" s="3">
        <f>IFERROR(VLOOKUP($A1649,'indicadores propios'!$A$4:$I$2026,'indicadores propios'!E$2,FALSE),0)</f>
        <v>0</v>
      </c>
      <c r="E1649" s="3">
        <f>IFERROR(VLOOKUP($A1649,'indicadores propios'!$A$4:$I$2026,'indicadores propios'!F$2,FALSE),0)</f>
        <v>0</v>
      </c>
      <c r="F1649" s="3">
        <f>IFERROR(VLOOKUP($A1649,'indicadores propios'!$A$4:$I$2026,'indicadores propios'!G$2,FALSE),0)</f>
        <v>0</v>
      </c>
      <c r="G1649" s="3">
        <f>IFERROR(VLOOKUP($A1649,'indicadores propios'!$A$4:$I$2026,'indicadores propios'!H$2,FALSE),0)</f>
        <v>0</v>
      </c>
      <c r="H1649" s="3">
        <f>IFERROR(VLOOKUP($A1649,'indicadores propios'!$A$4:$I$2026,'indicadores propios'!I$2,FALSE),0)</f>
        <v>0</v>
      </c>
    </row>
    <row r="1650" spans="1:8" x14ac:dyDescent="0.3">
      <c r="A1650" s="5">
        <v>512528</v>
      </c>
      <c r="B1650" s="4" t="s">
        <v>565</v>
      </c>
      <c r="C1650" s="3">
        <f>IFERROR(VLOOKUP($A1650,'indicadores propios'!$A$4:$I$2026,'indicadores propios'!D$2,FALSE),0)</f>
        <v>0</v>
      </c>
      <c r="D1650" s="3">
        <f>IFERROR(VLOOKUP($A1650,'indicadores propios'!$A$4:$I$2026,'indicadores propios'!E$2,FALSE),0)</f>
        <v>0</v>
      </c>
      <c r="E1650" s="3">
        <f>IFERROR(VLOOKUP($A1650,'indicadores propios'!$A$4:$I$2026,'indicadores propios'!F$2,FALSE),0)</f>
        <v>0</v>
      </c>
      <c r="F1650" s="3">
        <f>IFERROR(VLOOKUP($A1650,'indicadores propios'!$A$4:$I$2026,'indicadores propios'!G$2,FALSE),0)</f>
        <v>0</v>
      </c>
      <c r="G1650" s="3">
        <f>IFERROR(VLOOKUP($A1650,'indicadores propios'!$A$4:$I$2026,'indicadores propios'!H$2,FALSE),0)</f>
        <v>0</v>
      </c>
      <c r="H1650" s="3">
        <f>IFERROR(VLOOKUP($A1650,'indicadores propios'!$A$4:$I$2026,'indicadores propios'!I$2,FALSE),0)</f>
        <v>0</v>
      </c>
    </row>
    <row r="1651" spans="1:8" x14ac:dyDescent="0.3">
      <c r="A1651" s="5">
        <v>512529</v>
      </c>
      <c r="B1651" s="4" t="s">
        <v>564</v>
      </c>
      <c r="C1651" s="3">
        <f>IFERROR(VLOOKUP($A1651,'indicadores propios'!$A$4:$I$2026,'indicadores propios'!D$2,FALSE),0)</f>
        <v>0</v>
      </c>
      <c r="D1651" s="3">
        <f>IFERROR(VLOOKUP($A1651,'indicadores propios'!$A$4:$I$2026,'indicadores propios'!E$2,FALSE),0)</f>
        <v>0</v>
      </c>
      <c r="E1651" s="3">
        <f>IFERROR(VLOOKUP($A1651,'indicadores propios'!$A$4:$I$2026,'indicadores propios'!F$2,FALSE),0)</f>
        <v>0</v>
      </c>
      <c r="F1651" s="3">
        <f>IFERROR(VLOOKUP($A1651,'indicadores propios'!$A$4:$I$2026,'indicadores propios'!G$2,FALSE),0)</f>
        <v>0</v>
      </c>
      <c r="G1651" s="3">
        <f>IFERROR(VLOOKUP($A1651,'indicadores propios'!$A$4:$I$2026,'indicadores propios'!H$2,FALSE),0)</f>
        <v>0</v>
      </c>
      <c r="H1651" s="3">
        <f>IFERROR(VLOOKUP($A1651,'indicadores propios'!$A$4:$I$2026,'indicadores propios'!I$2,FALSE),0)</f>
        <v>0</v>
      </c>
    </row>
    <row r="1652" spans="1:8" x14ac:dyDescent="0.3">
      <c r="A1652" s="5">
        <v>512530</v>
      </c>
      <c r="B1652" s="4" t="s">
        <v>563</v>
      </c>
      <c r="C1652" s="3">
        <f>IFERROR(VLOOKUP($A1652,'indicadores propios'!$A$4:$I$2026,'indicadores propios'!D$2,FALSE),0)</f>
        <v>0</v>
      </c>
      <c r="D1652" s="3">
        <f>IFERROR(VLOOKUP($A1652,'indicadores propios'!$A$4:$I$2026,'indicadores propios'!E$2,FALSE),0)</f>
        <v>0</v>
      </c>
      <c r="E1652" s="3">
        <f>IFERROR(VLOOKUP($A1652,'indicadores propios'!$A$4:$I$2026,'indicadores propios'!F$2,FALSE),0)</f>
        <v>0</v>
      </c>
      <c r="F1652" s="3">
        <f>IFERROR(VLOOKUP($A1652,'indicadores propios'!$A$4:$I$2026,'indicadores propios'!G$2,FALSE),0)</f>
        <v>0</v>
      </c>
      <c r="G1652" s="3">
        <f>IFERROR(VLOOKUP($A1652,'indicadores propios'!$A$4:$I$2026,'indicadores propios'!H$2,FALSE),0)</f>
        <v>0</v>
      </c>
      <c r="H1652" s="3">
        <f>IFERROR(VLOOKUP($A1652,'indicadores propios'!$A$4:$I$2026,'indicadores propios'!I$2,FALSE),0)</f>
        <v>0</v>
      </c>
    </row>
    <row r="1653" spans="1:8" x14ac:dyDescent="0.3">
      <c r="A1653" s="5">
        <v>512535</v>
      </c>
      <c r="B1653" s="4" t="s">
        <v>562</v>
      </c>
      <c r="C1653" s="3">
        <f>IFERROR(VLOOKUP($A1653,'indicadores propios'!$A$4:$I$2026,'indicadores propios'!D$2,FALSE),0)</f>
        <v>0</v>
      </c>
      <c r="D1653" s="3">
        <f>IFERROR(VLOOKUP($A1653,'indicadores propios'!$A$4:$I$2026,'indicadores propios'!E$2,FALSE),0)</f>
        <v>0</v>
      </c>
      <c r="E1653" s="3">
        <f>IFERROR(VLOOKUP($A1653,'indicadores propios'!$A$4:$I$2026,'indicadores propios'!F$2,FALSE),0)</f>
        <v>0</v>
      </c>
      <c r="F1653" s="3">
        <f>IFERROR(VLOOKUP($A1653,'indicadores propios'!$A$4:$I$2026,'indicadores propios'!G$2,FALSE),0)</f>
        <v>0</v>
      </c>
      <c r="G1653" s="3">
        <f>IFERROR(VLOOKUP($A1653,'indicadores propios'!$A$4:$I$2026,'indicadores propios'!H$2,FALSE),0)</f>
        <v>0</v>
      </c>
      <c r="H1653" s="3">
        <f>IFERROR(VLOOKUP($A1653,'indicadores propios'!$A$4:$I$2026,'indicadores propios'!I$2,FALSE),0)</f>
        <v>0</v>
      </c>
    </row>
    <row r="1654" spans="1:8" x14ac:dyDescent="0.3">
      <c r="A1654" s="5">
        <v>512540</v>
      </c>
      <c r="B1654" s="4" t="s">
        <v>561</v>
      </c>
      <c r="C1654" s="3">
        <f>IFERROR(VLOOKUP($A1654,'indicadores propios'!$A$4:$I$2026,'indicadores propios'!D$2,FALSE),0)</f>
        <v>0</v>
      </c>
      <c r="D1654" s="3">
        <f>IFERROR(VLOOKUP($A1654,'indicadores propios'!$A$4:$I$2026,'indicadores propios'!E$2,FALSE),0)</f>
        <v>0</v>
      </c>
      <c r="E1654" s="3">
        <f>IFERROR(VLOOKUP($A1654,'indicadores propios'!$A$4:$I$2026,'indicadores propios'!F$2,FALSE),0)</f>
        <v>0</v>
      </c>
      <c r="F1654" s="3">
        <f>IFERROR(VLOOKUP($A1654,'indicadores propios'!$A$4:$I$2026,'indicadores propios'!G$2,FALSE),0)</f>
        <v>0</v>
      </c>
      <c r="G1654" s="3">
        <f>IFERROR(VLOOKUP($A1654,'indicadores propios'!$A$4:$I$2026,'indicadores propios'!H$2,FALSE),0)</f>
        <v>0</v>
      </c>
      <c r="H1654" s="3">
        <f>IFERROR(VLOOKUP($A1654,'indicadores propios'!$A$4:$I$2026,'indicadores propios'!I$2,FALSE),0)</f>
        <v>0</v>
      </c>
    </row>
    <row r="1655" spans="1:8" x14ac:dyDescent="0.3">
      <c r="A1655" s="5">
        <v>512545</v>
      </c>
      <c r="B1655" s="4" t="s">
        <v>560</v>
      </c>
      <c r="C1655" s="3">
        <f>IFERROR(VLOOKUP($A1655,'indicadores propios'!$A$4:$I$2026,'indicadores propios'!D$2,FALSE),0)</f>
        <v>0</v>
      </c>
      <c r="D1655" s="3">
        <f>IFERROR(VLOOKUP($A1655,'indicadores propios'!$A$4:$I$2026,'indicadores propios'!E$2,FALSE),0)</f>
        <v>0</v>
      </c>
      <c r="E1655" s="3">
        <f>IFERROR(VLOOKUP($A1655,'indicadores propios'!$A$4:$I$2026,'indicadores propios'!F$2,FALSE),0)</f>
        <v>3433580</v>
      </c>
      <c r="F1655" s="3">
        <f>IFERROR(VLOOKUP($A1655,'indicadores propios'!$A$4:$I$2026,'indicadores propios'!G$2,FALSE),0)</f>
        <v>8240592</v>
      </c>
      <c r="G1655" s="3">
        <f>IFERROR(VLOOKUP($A1655,'indicadores propios'!$A$4:$I$2026,'indicadores propios'!H$2,FALSE),0)</f>
        <v>8240592</v>
      </c>
      <c r="H1655" s="3">
        <f>IFERROR(VLOOKUP($A1655,'indicadores propios'!$A$4:$I$2026,'indicadores propios'!I$2,FALSE),0)</f>
        <v>2060148</v>
      </c>
    </row>
    <row r="1656" spans="1:8" x14ac:dyDescent="0.3">
      <c r="A1656" s="5">
        <v>512550</v>
      </c>
      <c r="B1656" s="4" t="s">
        <v>559</v>
      </c>
      <c r="C1656" s="3">
        <f>IFERROR(VLOOKUP($A1656,'indicadores propios'!$A$4:$I$2026,'indicadores propios'!D$2,FALSE),0)</f>
        <v>0</v>
      </c>
      <c r="D1656" s="3">
        <f>IFERROR(VLOOKUP($A1656,'indicadores propios'!$A$4:$I$2026,'indicadores propios'!E$2,FALSE),0)</f>
        <v>0</v>
      </c>
      <c r="E1656" s="3">
        <f>IFERROR(VLOOKUP($A1656,'indicadores propios'!$A$4:$I$2026,'indicadores propios'!F$2,FALSE),0)</f>
        <v>0</v>
      </c>
      <c r="F1656" s="3">
        <f>IFERROR(VLOOKUP($A1656,'indicadores propios'!$A$4:$I$2026,'indicadores propios'!G$2,FALSE),0)</f>
        <v>0</v>
      </c>
      <c r="G1656" s="3">
        <f>IFERROR(VLOOKUP($A1656,'indicadores propios'!$A$4:$I$2026,'indicadores propios'!H$2,FALSE),0)</f>
        <v>0</v>
      </c>
      <c r="H1656" s="3">
        <f>IFERROR(VLOOKUP($A1656,'indicadores propios'!$A$4:$I$2026,'indicadores propios'!I$2,FALSE),0)</f>
        <v>0</v>
      </c>
    </row>
    <row r="1657" spans="1:8" x14ac:dyDescent="0.3">
      <c r="A1657" s="5">
        <v>512555</v>
      </c>
      <c r="B1657" s="4" t="s">
        <v>558</v>
      </c>
      <c r="C1657" s="3">
        <f>IFERROR(VLOOKUP($A1657,'indicadores propios'!$A$4:$I$2026,'indicadores propios'!D$2,FALSE),0)</f>
        <v>0</v>
      </c>
      <c r="D1657" s="3">
        <f>IFERROR(VLOOKUP($A1657,'indicadores propios'!$A$4:$I$2026,'indicadores propios'!E$2,FALSE),0)</f>
        <v>0</v>
      </c>
      <c r="E1657" s="3">
        <f>IFERROR(VLOOKUP($A1657,'indicadores propios'!$A$4:$I$2026,'indicadores propios'!F$2,FALSE),0)</f>
        <v>0</v>
      </c>
      <c r="F1657" s="3">
        <f>IFERROR(VLOOKUP($A1657,'indicadores propios'!$A$4:$I$2026,'indicadores propios'!G$2,FALSE),0)</f>
        <v>0</v>
      </c>
      <c r="G1657" s="3">
        <f>IFERROR(VLOOKUP($A1657,'indicadores propios'!$A$4:$I$2026,'indicadores propios'!H$2,FALSE),0)</f>
        <v>0</v>
      </c>
      <c r="H1657" s="3">
        <f>IFERROR(VLOOKUP($A1657,'indicadores propios'!$A$4:$I$2026,'indicadores propios'!I$2,FALSE),0)</f>
        <v>0</v>
      </c>
    </row>
    <row r="1658" spans="1:8" x14ac:dyDescent="0.3">
      <c r="A1658" s="5">
        <v>512560</v>
      </c>
      <c r="B1658" s="4" t="s">
        <v>557</v>
      </c>
      <c r="C1658" s="3">
        <f>IFERROR(VLOOKUP($A1658,'indicadores propios'!$A$4:$I$2026,'indicadores propios'!D$2,FALSE),0)</f>
        <v>0</v>
      </c>
      <c r="D1658" s="3">
        <f>IFERROR(VLOOKUP($A1658,'indicadores propios'!$A$4:$I$2026,'indicadores propios'!E$2,FALSE),0)</f>
        <v>0</v>
      </c>
      <c r="E1658" s="3">
        <f>IFERROR(VLOOKUP($A1658,'indicadores propios'!$A$4:$I$2026,'indicadores propios'!F$2,FALSE),0)</f>
        <v>0</v>
      </c>
      <c r="F1658" s="3">
        <f>IFERROR(VLOOKUP($A1658,'indicadores propios'!$A$4:$I$2026,'indicadores propios'!G$2,FALSE),0)</f>
        <v>0</v>
      </c>
      <c r="G1658" s="3">
        <f>IFERROR(VLOOKUP($A1658,'indicadores propios'!$A$4:$I$2026,'indicadores propios'!H$2,FALSE),0)</f>
        <v>0</v>
      </c>
      <c r="H1658" s="3">
        <f>IFERROR(VLOOKUP($A1658,'indicadores propios'!$A$4:$I$2026,'indicadores propios'!I$2,FALSE),0)</f>
        <v>0</v>
      </c>
    </row>
    <row r="1659" spans="1:8" x14ac:dyDescent="0.3">
      <c r="A1659" s="5">
        <v>512565</v>
      </c>
      <c r="B1659" s="4" t="s">
        <v>556</v>
      </c>
      <c r="C1659" s="3">
        <f>IFERROR(VLOOKUP($A1659,'indicadores propios'!$A$4:$I$2026,'indicadores propios'!D$2,FALSE),0)</f>
        <v>0</v>
      </c>
      <c r="D1659" s="3">
        <f>IFERROR(VLOOKUP($A1659,'indicadores propios'!$A$4:$I$2026,'indicadores propios'!E$2,FALSE),0)</f>
        <v>0</v>
      </c>
      <c r="E1659" s="3">
        <f>IFERROR(VLOOKUP($A1659,'indicadores propios'!$A$4:$I$2026,'indicadores propios'!F$2,FALSE),0)</f>
        <v>0</v>
      </c>
      <c r="F1659" s="3">
        <f>IFERROR(VLOOKUP($A1659,'indicadores propios'!$A$4:$I$2026,'indicadores propios'!G$2,FALSE),0)</f>
        <v>0</v>
      </c>
      <c r="G1659" s="3">
        <f>IFERROR(VLOOKUP($A1659,'indicadores propios'!$A$4:$I$2026,'indicadores propios'!H$2,FALSE),0)</f>
        <v>0</v>
      </c>
      <c r="H1659" s="3">
        <f>IFERROR(VLOOKUP($A1659,'indicadores propios'!$A$4:$I$2026,'indicadores propios'!I$2,FALSE),0)</f>
        <v>0</v>
      </c>
    </row>
    <row r="1660" spans="1:8" x14ac:dyDescent="0.3">
      <c r="A1660" s="5">
        <v>512570</v>
      </c>
      <c r="B1660" s="4" t="s">
        <v>555</v>
      </c>
      <c r="C1660" s="3">
        <f>IFERROR(VLOOKUP($A1660,'indicadores propios'!$A$4:$I$2026,'indicadores propios'!D$2,FALSE),0)</f>
        <v>0</v>
      </c>
      <c r="D1660" s="3">
        <f>IFERROR(VLOOKUP($A1660,'indicadores propios'!$A$4:$I$2026,'indicadores propios'!E$2,FALSE),0)</f>
        <v>0</v>
      </c>
      <c r="E1660" s="3">
        <f>IFERROR(VLOOKUP($A1660,'indicadores propios'!$A$4:$I$2026,'indicadores propios'!F$2,FALSE),0)</f>
        <v>0</v>
      </c>
      <c r="F1660" s="3">
        <f>IFERROR(VLOOKUP($A1660,'indicadores propios'!$A$4:$I$2026,'indicadores propios'!G$2,FALSE),0)</f>
        <v>0</v>
      </c>
      <c r="G1660" s="3">
        <f>IFERROR(VLOOKUP($A1660,'indicadores propios'!$A$4:$I$2026,'indicadores propios'!H$2,FALSE),0)</f>
        <v>0</v>
      </c>
      <c r="H1660" s="3">
        <f>IFERROR(VLOOKUP($A1660,'indicadores propios'!$A$4:$I$2026,'indicadores propios'!I$2,FALSE),0)</f>
        <v>0</v>
      </c>
    </row>
    <row r="1661" spans="1:8" x14ac:dyDescent="0.3">
      <c r="A1661" s="5">
        <v>512575</v>
      </c>
      <c r="B1661" s="4" t="s">
        <v>554</v>
      </c>
      <c r="C1661" s="3">
        <f>IFERROR(VLOOKUP($A1661,'indicadores propios'!$A$4:$I$2026,'indicadores propios'!D$2,FALSE),0)</f>
        <v>0</v>
      </c>
      <c r="D1661" s="3">
        <f>IFERROR(VLOOKUP($A1661,'indicadores propios'!$A$4:$I$2026,'indicadores propios'!E$2,FALSE),0)</f>
        <v>0</v>
      </c>
      <c r="E1661" s="3">
        <f>IFERROR(VLOOKUP($A1661,'indicadores propios'!$A$4:$I$2026,'indicadores propios'!F$2,FALSE),0)</f>
        <v>0</v>
      </c>
      <c r="F1661" s="3">
        <f>IFERROR(VLOOKUP($A1661,'indicadores propios'!$A$4:$I$2026,'indicadores propios'!G$2,FALSE),0)</f>
        <v>0</v>
      </c>
      <c r="G1661" s="3">
        <f>IFERROR(VLOOKUP($A1661,'indicadores propios'!$A$4:$I$2026,'indicadores propios'!H$2,FALSE),0)</f>
        <v>0</v>
      </c>
      <c r="H1661" s="3">
        <f>IFERROR(VLOOKUP($A1661,'indicadores propios'!$A$4:$I$2026,'indicadores propios'!I$2,FALSE),0)</f>
        <v>0</v>
      </c>
    </row>
    <row r="1662" spans="1:8" x14ac:dyDescent="0.3">
      <c r="A1662" s="5">
        <v>512580</v>
      </c>
      <c r="B1662" s="4" t="s">
        <v>553</v>
      </c>
      <c r="C1662" s="3">
        <f>IFERROR(VLOOKUP($A1662,'indicadores propios'!$A$4:$I$2026,'indicadores propios'!D$2,FALSE),0)</f>
        <v>0</v>
      </c>
      <c r="D1662" s="3">
        <f>IFERROR(VLOOKUP($A1662,'indicadores propios'!$A$4:$I$2026,'indicadores propios'!E$2,FALSE),0)</f>
        <v>0</v>
      </c>
      <c r="E1662" s="3">
        <f>IFERROR(VLOOKUP($A1662,'indicadores propios'!$A$4:$I$2026,'indicadores propios'!F$2,FALSE),0)</f>
        <v>0</v>
      </c>
      <c r="F1662" s="3">
        <f>IFERROR(VLOOKUP($A1662,'indicadores propios'!$A$4:$I$2026,'indicadores propios'!G$2,FALSE),0)</f>
        <v>0</v>
      </c>
      <c r="G1662" s="3">
        <f>IFERROR(VLOOKUP($A1662,'indicadores propios'!$A$4:$I$2026,'indicadores propios'!H$2,FALSE),0)</f>
        <v>0</v>
      </c>
      <c r="H1662" s="3">
        <f>IFERROR(VLOOKUP($A1662,'indicadores propios'!$A$4:$I$2026,'indicadores propios'!I$2,FALSE),0)</f>
        <v>0</v>
      </c>
    </row>
    <row r="1663" spans="1:8" x14ac:dyDescent="0.3">
      <c r="A1663" s="5">
        <v>512585</v>
      </c>
      <c r="B1663" s="4" t="s">
        <v>552</v>
      </c>
      <c r="C1663" s="3">
        <f>IFERROR(VLOOKUP($A1663,'indicadores propios'!$A$4:$I$2026,'indicadores propios'!D$2,FALSE),0)</f>
        <v>0</v>
      </c>
      <c r="D1663" s="3">
        <f>IFERROR(VLOOKUP($A1663,'indicadores propios'!$A$4:$I$2026,'indicadores propios'!E$2,FALSE),0)</f>
        <v>0</v>
      </c>
      <c r="E1663" s="3">
        <f>IFERROR(VLOOKUP($A1663,'indicadores propios'!$A$4:$I$2026,'indicadores propios'!F$2,FALSE),0)</f>
        <v>0</v>
      </c>
      <c r="F1663" s="3">
        <f>IFERROR(VLOOKUP($A1663,'indicadores propios'!$A$4:$I$2026,'indicadores propios'!G$2,FALSE),0)</f>
        <v>0</v>
      </c>
      <c r="G1663" s="3">
        <f>IFERROR(VLOOKUP($A1663,'indicadores propios'!$A$4:$I$2026,'indicadores propios'!H$2,FALSE),0)</f>
        <v>0</v>
      </c>
      <c r="H1663" s="3">
        <f>IFERROR(VLOOKUP($A1663,'indicadores propios'!$A$4:$I$2026,'indicadores propios'!I$2,FALSE),0)</f>
        <v>0</v>
      </c>
    </row>
    <row r="1664" spans="1:8" x14ac:dyDescent="0.3">
      <c r="A1664" s="5">
        <v>513000</v>
      </c>
      <c r="B1664" s="4" t="s">
        <v>551</v>
      </c>
      <c r="C1664" s="3">
        <f>IFERROR(VLOOKUP($A1664,'indicadores propios'!$A$4:$I$2026,'indicadores propios'!D$2,FALSE),0)</f>
        <v>0</v>
      </c>
      <c r="D1664" s="3">
        <f>IFERROR(VLOOKUP($A1664,'indicadores propios'!$A$4:$I$2026,'indicadores propios'!E$2,FALSE),0)</f>
        <v>0</v>
      </c>
      <c r="E1664" s="3">
        <f>IFERROR(VLOOKUP($A1664,'indicadores propios'!$A$4:$I$2026,'indicadores propios'!F$2,FALSE),0)</f>
        <v>0</v>
      </c>
      <c r="F1664" s="3">
        <f>IFERROR(VLOOKUP($A1664,'indicadores propios'!$A$4:$I$2026,'indicadores propios'!G$2,FALSE),0)</f>
        <v>0</v>
      </c>
      <c r="G1664" s="3">
        <f>IFERROR(VLOOKUP($A1664,'indicadores propios'!$A$4:$I$2026,'indicadores propios'!H$2,FALSE),0)</f>
        <v>0</v>
      </c>
      <c r="H1664" s="3">
        <f>IFERROR(VLOOKUP($A1664,'indicadores propios'!$A$4:$I$2026,'indicadores propios'!I$2,FALSE),0)</f>
        <v>0</v>
      </c>
    </row>
    <row r="1665" spans="1:8" x14ac:dyDescent="0.3">
      <c r="A1665" s="5">
        <v>513500</v>
      </c>
      <c r="B1665" s="4" t="s">
        <v>550</v>
      </c>
      <c r="C1665" s="3">
        <f>IFERROR(VLOOKUP($A1665,'indicadores propios'!$A$4:$I$2026,'indicadores propios'!D$2,FALSE),0)</f>
        <v>0</v>
      </c>
      <c r="D1665" s="3">
        <f>IFERROR(VLOOKUP($A1665,'indicadores propios'!$A$4:$I$2026,'indicadores propios'!E$2,FALSE),0)</f>
        <v>0</v>
      </c>
      <c r="E1665" s="3">
        <f>IFERROR(VLOOKUP($A1665,'indicadores propios'!$A$4:$I$2026,'indicadores propios'!F$2,FALSE),0)</f>
        <v>0</v>
      </c>
      <c r="F1665" s="3">
        <f>IFERROR(VLOOKUP($A1665,'indicadores propios'!$A$4:$I$2026,'indicadores propios'!G$2,FALSE),0)</f>
        <v>0</v>
      </c>
      <c r="G1665" s="3">
        <f>IFERROR(VLOOKUP($A1665,'indicadores propios'!$A$4:$I$2026,'indicadores propios'!H$2,FALSE),0)</f>
        <v>0</v>
      </c>
      <c r="H1665" s="3">
        <f>IFERROR(VLOOKUP($A1665,'indicadores propios'!$A$4:$I$2026,'indicadores propios'!I$2,FALSE),0)</f>
        <v>0</v>
      </c>
    </row>
    <row r="1666" spans="1:8" x14ac:dyDescent="0.3">
      <c r="A1666" s="5">
        <v>514000</v>
      </c>
      <c r="B1666" s="4" t="s">
        <v>549</v>
      </c>
      <c r="C1666" s="3">
        <f>IFERROR(VLOOKUP($A1666,'indicadores propios'!$A$4:$I$2026,'indicadores propios'!D$2,FALSE),0)</f>
        <v>0</v>
      </c>
      <c r="D1666" s="3">
        <f>IFERROR(VLOOKUP($A1666,'indicadores propios'!$A$4:$I$2026,'indicadores propios'!E$2,FALSE),0)</f>
        <v>0</v>
      </c>
      <c r="E1666" s="3">
        <f>IFERROR(VLOOKUP($A1666,'indicadores propios'!$A$4:$I$2026,'indicadores propios'!F$2,FALSE),0)</f>
        <v>0</v>
      </c>
      <c r="F1666" s="3">
        <f>IFERROR(VLOOKUP($A1666,'indicadores propios'!$A$4:$I$2026,'indicadores propios'!G$2,FALSE),0)</f>
        <v>0</v>
      </c>
      <c r="G1666" s="3">
        <f>IFERROR(VLOOKUP($A1666,'indicadores propios'!$A$4:$I$2026,'indicadores propios'!H$2,FALSE),0)</f>
        <v>0</v>
      </c>
      <c r="H1666" s="3">
        <f>IFERROR(VLOOKUP($A1666,'indicadores propios'!$A$4:$I$2026,'indicadores propios'!I$2,FALSE),0)</f>
        <v>0</v>
      </c>
    </row>
    <row r="1667" spans="1:8" x14ac:dyDescent="0.3">
      <c r="A1667" s="5">
        <v>520000</v>
      </c>
      <c r="B1667" s="4" t="s">
        <v>548</v>
      </c>
      <c r="C1667" s="3">
        <f>IFERROR(VLOOKUP($A1667,'indicadores propios'!$A$4:$I$2026,'indicadores propios'!D$2,FALSE),0)</f>
        <v>18438294.25</v>
      </c>
      <c r="D1667" s="3">
        <f>IFERROR(VLOOKUP($A1667,'indicadores propios'!$A$4:$I$2026,'indicadores propios'!E$2,FALSE),0)</f>
        <v>17409000.23</v>
      </c>
      <c r="E1667" s="3">
        <f>IFERROR(VLOOKUP($A1667,'indicadores propios'!$A$4:$I$2026,'indicadores propios'!F$2,FALSE),0)</f>
        <v>173782014.03999999</v>
      </c>
      <c r="F1667" s="3">
        <f>IFERROR(VLOOKUP($A1667,'indicadores propios'!$A$4:$I$2026,'indicadores propios'!G$2,FALSE),0)</f>
        <v>175946973</v>
      </c>
      <c r="G1667" s="3">
        <f>IFERROR(VLOOKUP($A1667,'indicadores propios'!$A$4:$I$2026,'indicadores propios'!H$2,FALSE),0)</f>
        <v>206896423.84999999</v>
      </c>
      <c r="H1667" s="3">
        <f>IFERROR(VLOOKUP($A1667,'indicadores propios'!$A$4:$I$2026,'indicadores propios'!I$2,FALSE),0)</f>
        <v>52833680</v>
      </c>
    </row>
    <row r="1668" spans="1:8" x14ac:dyDescent="0.3">
      <c r="A1668" s="5">
        <v>520500</v>
      </c>
      <c r="B1668" s="4" t="s">
        <v>547</v>
      </c>
      <c r="C1668" s="3">
        <f>IFERROR(VLOOKUP($A1668,'indicadores propios'!$A$4:$I$2026,'indicadores propios'!D$2,FALSE),0)</f>
        <v>0</v>
      </c>
      <c r="D1668" s="3">
        <f>IFERROR(VLOOKUP($A1668,'indicadores propios'!$A$4:$I$2026,'indicadores propios'!E$2,FALSE),0)</f>
        <v>0</v>
      </c>
      <c r="E1668" s="3">
        <f>IFERROR(VLOOKUP($A1668,'indicadores propios'!$A$4:$I$2026,'indicadores propios'!F$2,FALSE),0)</f>
        <v>0</v>
      </c>
      <c r="F1668" s="3">
        <f>IFERROR(VLOOKUP($A1668,'indicadores propios'!$A$4:$I$2026,'indicadores propios'!G$2,FALSE),0)</f>
        <v>0</v>
      </c>
      <c r="G1668" s="3">
        <f>IFERROR(VLOOKUP($A1668,'indicadores propios'!$A$4:$I$2026,'indicadores propios'!H$2,FALSE),0)</f>
        <v>0</v>
      </c>
      <c r="H1668" s="3">
        <f>IFERROR(VLOOKUP($A1668,'indicadores propios'!$A$4:$I$2026,'indicadores propios'!I$2,FALSE),0)</f>
        <v>0</v>
      </c>
    </row>
    <row r="1669" spans="1:8" x14ac:dyDescent="0.3">
      <c r="A1669" s="5">
        <v>520505</v>
      </c>
      <c r="B1669" s="4" t="s">
        <v>546</v>
      </c>
      <c r="C1669" s="3">
        <f>IFERROR(VLOOKUP($A1669,'indicadores propios'!$A$4:$I$2026,'indicadores propios'!D$2,FALSE),0)</f>
        <v>0</v>
      </c>
      <c r="D1669" s="3">
        <f>IFERROR(VLOOKUP($A1669,'indicadores propios'!$A$4:$I$2026,'indicadores propios'!E$2,FALSE),0)</f>
        <v>0</v>
      </c>
      <c r="E1669" s="3">
        <f>IFERROR(VLOOKUP($A1669,'indicadores propios'!$A$4:$I$2026,'indicadores propios'!F$2,FALSE),0)</f>
        <v>0</v>
      </c>
      <c r="F1669" s="3">
        <f>IFERROR(VLOOKUP($A1669,'indicadores propios'!$A$4:$I$2026,'indicadores propios'!G$2,FALSE),0)</f>
        <v>0</v>
      </c>
      <c r="G1669" s="3">
        <f>IFERROR(VLOOKUP($A1669,'indicadores propios'!$A$4:$I$2026,'indicadores propios'!H$2,FALSE),0)</f>
        <v>0</v>
      </c>
      <c r="H1669" s="3">
        <f>IFERROR(VLOOKUP($A1669,'indicadores propios'!$A$4:$I$2026,'indicadores propios'!I$2,FALSE),0)</f>
        <v>0</v>
      </c>
    </row>
    <row r="1670" spans="1:8" x14ac:dyDescent="0.3">
      <c r="A1670" s="5">
        <v>520510</v>
      </c>
      <c r="B1670" s="4" t="s">
        <v>545</v>
      </c>
      <c r="C1670" s="3">
        <f>IFERROR(VLOOKUP($A1670,'indicadores propios'!$A$4:$I$2026,'indicadores propios'!D$2,FALSE),0)</f>
        <v>0</v>
      </c>
      <c r="D1670" s="3">
        <f>IFERROR(VLOOKUP($A1670,'indicadores propios'!$A$4:$I$2026,'indicadores propios'!E$2,FALSE),0)</f>
        <v>0</v>
      </c>
      <c r="E1670" s="3">
        <f>IFERROR(VLOOKUP($A1670,'indicadores propios'!$A$4:$I$2026,'indicadores propios'!F$2,FALSE),0)</f>
        <v>0</v>
      </c>
      <c r="F1670" s="3">
        <f>IFERROR(VLOOKUP($A1670,'indicadores propios'!$A$4:$I$2026,'indicadores propios'!G$2,FALSE),0)</f>
        <v>0</v>
      </c>
      <c r="G1670" s="3">
        <f>IFERROR(VLOOKUP($A1670,'indicadores propios'!$A$4:$I$2026,'indicadores propios'!H$2,FALSE),0)</f>
        <v>0</v>
      </c>
      <c r="H1670" s="3">
        <f>IFERROR(VLOOKUP($A1670,'indicadores propios'!$A$4:$I$2026,'indicadores propios'!I$2,FALSE),0)</f>
        <v>0</v>
      </c>
    </row>
    <row r="1671" spans="1:8" x14ac:dyDescent="0.3">
      <c r="A1671" s="5">
        <v>520515</v>
      </c>
      <c r="B1671" s="4" t="s">
        <v>544</v>
      </c>
      <c r="C1671" s="3">
        <f>IFERROR(VLOOKUP($A1671,'indicadores propios'!$A$4:$I$2026,'indicadores propios'!D$2,FALSE),0)</f>
        <v>0</v>
      </c>
      <c r="D1671" s="3">
        <f>IFERROR(VLOOKUP($A1671,'indicadores propios'!$A$4:$I$2026,'indicadores propios'!E$2,FALSE),0)</f>
        <v>0</v>
      </c>
      <c r="E1671" s="3">
        <f>IFERROR(VLOOKUP($A1671,'indicadores propios'!$A$4:$I$2026,'indicadores propios'!F$2,FALSE),0)</f>
        <v>0</v>
      </c>
      <c r="F1671" s="3">
        <f>IFERROR(VLOOKUP($A1671,'indicadores propios'!$A$4:$I$2026,'indicadores propios'!G$2,FALSE),0)</f>
        <v>0</v>
      </c>
      <c r="G1671" s="3">
        <f>IFERROR(VLOOKUP($A1671,'indicadores propios'!$A$4:$I$2026,'indicadores propios'!H$2,FALSE),0)</f>
        <v>0</v>
      </c>
      <c r="H1671" s="3">
        <f>IFERROR(VLOOKUP($A1671,'indicadores propios'!$A$4:$I$2026,'indicadores propios'!I$2,FALSE),0)</f>
        <v>0</v>
      </c>
    </row>
    <row r="1672" spans="1:8" x14ac:dyDescent="0.3">
      <c r="A1672" s="5">
        <v>520520</v>
      </c>
      <c r="B1672" s="4" t="s">
        <v>543</v>
      </c>
      <c r="C1672" s="3">
        <f>IFERROR(VLOOKUP($A1672,'indicadores propios'!$A$4:$I$2026,'indicadores propios'!D$2,FALSE),0)</f>
        <v>0</v>
      </c>
      <c r="D1672" s="3">
        <f>IFERROR(VLOOKUP($A1672,'indicadores propios'!$A$4:$I$2026,'indicadores propios'!E$2,FALSE),0)</f>
        <v>0</v>
      </c>
      <c r="E1672" s="3">
        <f>IFERROR(VLOOKUP($A1672,'indicadores propios'!$A$4:$I$2026,'indicadores propios'!F$2,FALSE),0)</f>
        <v>0</v>
      </c>
      <c r="F1672" s="3">
        <f>IFERROR(VLOOKUP($A1672,'indicadores propios'!$A$4:$I$2026,'indicadores propios'!G$2,FALSE),0)</f>
        <v>0</v>
      </c>
      <c r="G1672" s="3">
        <f>IFERROR(VLOOKUP($A1672,'indicadores propios'!$A$4:$I$2026,'indicadores propios'!H$2,FALSE),0)</f>
        <v>0</v>
      </c>
      <c r="H1672" s="3">
        <f>IFERROR(VLOOKUP($A1672,'indicadores propios'!$A$4:$I$2026,'indicadores propios'!I$2,FALSE),0)</f>
        <v>0</v>
      </c>
    </row>
    <row r="1673" spans="1:8" x14ac:dyDescent="0.3">
      <c r="A1673" s="5">
        <v>520525</v>
      </c>
      <c r="B1673" s="4" t="s">
        <v>542</v>
      </c>
      <c r="C1673" s="3">
        <f>IFERROR(VLOOKUP($A1673,'indicadores propios'!$A$4:$I$2026,'indicadores propios'!D$2,FALSE),0)</f>
        <v>0</v>
      </c>
      <c r="D1673" s="3">
        <f>IFERROR(VLOOKUP($A1673,'indicadores propios'!$A$4:$I$2026,'indicadores propios'!E$2,FALSE),0)</f>
        <v>0</v>
      </c>
      <c r="E1673" s="3">
        <f>IFERROR(VLOOKUP($A1673,'indicadores propios'!$A$4:$I$2026,'indicadores propios'!F$2,FALSE),0)</f>
        <v>0</v>
      </c>
      <c r="F1673" s="3">
        <f>IFERROR(VLOOKUP($A1673,'indicadores propios'!$A$4:$I$2026,'indicadores propios'!G$2,FALSE),0)</f>
        <v>0</v>
      </c>
      <c r="G1673" s="3">
        <f>IFERROR(VLOOKUP($A1673,'indicadores propios'!$A$4:$I$2026,'indicadores propios'!H$2,FALSE),0)</f>
        <v>0</v>
      </c>
      <c r="H1673" s="3">
        <f>IFERROR(VLOOKUP($A1673,'indicadores propios'!$A$4:$I$2026,'indicadores propios'!I$2,FALSE),0)</f>
        <v>0</v>
      </c>
    </row>
    <row r="1674" spans="1:8" x14ac:dyDescent="0.3">
      <c r="A1674" s="5">
        <v>520530</v>
      </c>
      <c r="B1674" s="4" t="s">
        <v>541</v>
      </c>
      <c r="C1674" s="3">
        <f>IFERROR(VLOOKUP($A1674,'indicadores propios'!$A$4:$I$2026,'indicadores propios'!D$2,FALSE),0)</f>
        <v>0</v>
      </c>
      <c r="D1674" s="3">
        <f>IFERROR(VLOOKUP($A1674,'indicadores propios'!$A$4:$I$2026,'indicadores propios'!E$2,FALSE),0)</f>
        <v>0</v>
      </c>
      <c r="E1674" s="3">
        <f>IFERROR(VLOOKUP($A1674,'indicadores propios'!$A$4:$I$2026,'indicadores propios'!F$2,FALSE),0)</f>
        <v>0</v>
      </c>
      <c r="F1674" s="3">
        <f>IFERROR(VLOOKUP($A1674,'indicadores propios'!$A$4:$I$2026,'indicadores propios'!G$2,FALSE),0)</f>
        <v>0</v>
      </c>
      <c r="G1674" s="3">
        <f>IFERROR(VLOOKUP($A1674,'indicadores propios'!$A$4:$I$2026,'indicadores propios'!H$2,FALSE),0)</f>
        <v>0</v>
      </c>
      <c r="H1674" s="3">
        <f>IFERROR(VLOOKUP($A1674,'indicadores propios'!$A$4:$I$2026,'indicadores propios'!I$2,FALSE),0)</f>
        <v>0</v>
      </c>
    </row>
    <row r="1675" spans="1:8" x14ac:dyDescent="0.3">
      <c r="A1675" s="5">
        <v>520535</v>
      </c>
      <c r="B1675" s="4" t="s">
        <v>540</v>
      </c>
      <c r="C1675" s="3">
        <f>IFERROR(VLOOKUP($A1675,'indicadores propios'!$A$4:$I$2026,'indicadores propios'!D$2,FALSE),0)</f>
        <v>0</v>
      </c>
      <c r="D1675" s="3">
        <f>IFERROR(VLOOKUP($A1675,'indicadores propios'!$A$4:$I$2026,'indicadores propios'!E$2,FALSE),0)</f>
        <v>0</v>
      </c>
      <c r="E1675" s="3">
        <f>IFERROR(VLOOKUP($A1675,'indicadores propios'!$A$4:$I$2026,'indicadores propios'!F$2,FALSE),0)</f>
        <v>0</v>
      </c>
      <c r="F1675" s="3">
        <f>IFERROR(VLOOKUP($A1675,'indicadores propios'!$A$4:$I$2026,'indicadores propios'!G$2,FALSE),0)</f>
        <v>0</v>
      </c>
      <c r="G1675" s="3">
        <f>IFERROR(VLOOKUP($A1675,'indicadores propios'!$A$4:$I$2026,'indicadores propios'!H$2,FALSE),0)</f>
        <v>0</v>
      </c>
      <c r="H1675" s="3">
        <f>IFERROR(VLOOKUP($A1675,'indicadores propios'!$A$4:$I$2026,'indicadores propios'!I$2,FALSE),0)</f>
        <v>0</v>
      </c>
    </row>
    <row r="1676" spans="1:8" x14ac:dyDescent="0.3">
      <c r="A1676" s="5">
        <v>520540</v>
      </c>
      <c r="B1676" s="4" t="s">
        <v>539</v>
      </c>
      <c r="C1676" s="3">
        <f>IFERROR(VLOOKUP($A1676,'indicadores propios'!$A$4:$I$2026,'indicadores propios'!D$2,FALSE),0)</f>
        <v>0</v>
      </c>
      <c r="D1676" s="3">
        <f>IFERROR(VLOOKUP($A1676,'indicadores propios'!$A$4:$I$2026,'indicadores propios'!E$2,FALSE),0)</f>
        <v>0</v>
      </c>
      <c r="E1676" s="3">
        <f>IFERROR(VLOOKUP($A1676,'indicadores propios'!$A$4:$I$2026,'indicadores propios'!F$2,FALSE),0)</f>
        <v>0</v>
      </c>
      <c r="F1676" s="3">
        <f>IFERROR(VLOOKUP($A1676,'indicadores propios'!$A$4:$I$2026,'indicadores propios'!G$2,FALSE),0)</f>
        <v>0</v>
      </c>
      <c r="G1676" s="3">
        <f>IFERROR(VLOOKUP($A1676,'indicadores propios'!$A$4:$I$2026,'indicadores propios'!H$2,FALSE),0)</f>
        <v>0</v>
      </c>
      <c r="H1676" s="3">
        <f>IFERROR(VLOOKUP($A1676,'indicadores propios'!$A$4:$I$2026,'indicadores propios'!I$2,FALSE),0)</f>
        <v>0</v>
      </c>
    </row>
    <row r="1677" spans="1:8" x14ac:dyDescent="0.3">
      <c r="A1677" s="5">
        <v>520545</v>
      </c>
      <c r="B1677" s="4" t="s">
        <v>538</v>
      </c>
      <c r="C1677" s="3">
        <f>IFERROR(VLOOKUP($A1677,'indicadores propios'!$A$4:$I$2026,'indicadores propios'!D$2,FALSE),0)</f>
        <v>0</v>
      </c>
      <c r="D1677" s="3">
        <f>IFERROR(VLOOKUP($A1677,'indicadores propios'!$A$4:$I$2026,'indicadores propios'!E$2,FALSE),0)</f>
        <v>0</v>
      </c>
      <c r="E1677" s="3">
        <f>IFERROR(VLOOKUP($A1677,'indicadores propios'!$A$4:$I$2026,'indicadores propios'!F$2,FALSE),0)</f>
        <v>0</v>
      </c>
      <c r="F1677" s="3">
        <f>IFERROR(VLOOKUP($A1677,'indicadores propios'!$A$4:$I$2026,'indicadores propios'!G$2,FALSE),0)</f>
        <v>0</v>
      </c>
      <c r="G1677" s="3">
        <f>IFERROR(VLOOKUP($A1677,'indicadores propios'!$A$4:$I$2026,'indicadores propios'!H$2,FALSE),0)</f>
        <v>0</v>
      </c>
      <c r="H1677" s="3">
        <f>IFERROR(VLOOKUP($A1677,'indicadores propios'!$A$4:$I$2026,'indicadores propios'!I$2,FALSE),0)</f>
        <v>0</v>
      </c>
    </row>
    <row r="1678" spans="1:8" x14ac:dyDescent="0.3">
      <c r="A1678" s="5">
        <v>520546</v>
      </c>
      <c r="B1678" s="4" t="s">
        <v>537</v>
      </c>
      <c r="C1678" s="3">
        <f>IFERROR(VLOOKUP($A1678,'indicadores propios'!$A$4:$I$2026,'indicadores propios'!D$2,FALSE),0)</f>
        <v>0</v>
      </c>
      <c r="D1678" s="3">
        <f>IFERROR(VLOOKUP($A1678,'indicadores propios'!$A$4:$I$2026,'indicadores propios'!E$2,FALSE),0)</f>
        <v>0</v>
      </c>
      <c r="E1678" s="3">
        <f>IFERROR(VLOOKUP($A1678,'indicadores propios'!$A$4:$I$2026,'indicadores propios'!F$2,FALSE),0)</f>
        <v>0</v>
      </c>
      <c r="F1678" s="3">
        <f>IFERROR(VLOOKUP($A1678,'indicadores propios'!$A$4:$I$2026,'indicadores propios'!G$2,FALSE),0)</f>
        <v>0</v>
      </c>
      <c r="G1678" s="3">
        <f>IFERROR(VLOOKUP($A1678,'indicadores propios'!$A$4:$I$2026,'indicadores propios'!H$2,FALSE),0)</f>
        <v>0</v>
      </c>
      <c r="H1678" s="3">
        <f>IFERROR(VLOOKUP($A1678,'indicadores propios'!$A$4:$I$2026,'indicadores propios'!I$2,FALSE),0)</f>
        <v>0</v>
      </c>
    </row>
    <row r="1679" spans="1:8" x14ac:dyDescent="0.3">
      <c r="A1679" s="5">
        <v>520547</v>
      </c>
      <c r="B1679" s="4" t="s">
        <v>536</v>
      </c>
      <c r="C1679" s="3">
        <f>IFERROR(VLOOKUP($A1679,'indicadores propios'!$A$4:$I$2026,'indicadores propios'!D$2,FALSE),0)</f>
        <v>0</v>
      </c>
      <c r="D1679" s="3">
        <f>IFERROR(VLOOKUP($A1679,'indicadores propios'!$A$4:$I$2026,'indicadores propios'!E$2,FALSE),0)</f>
        <v>0</v>
      </c>
      <c r="E1679" s="3">
        <f>IFERROR(VLOOKUP($A1679,'indicadores propios'!$A$4:$I$2026,'indicadores propios'!F$2,FALSE),0)</f>
        <v>0</v>
      </c>
      <c r="F1679" s="3">
        <f>IFERROR(VLOOKUP($A1679,'indicadores propios'!$A$4:$I$2026,'indicadores propios'!G$2,FALSE),0)</f>
        <v>0</v>
      </c>
      <c r="G1679" s="3">
        <f>IFERROR(VLOOKUP($A1679,'indicadores propios'!$A$4:$I$2026,'indicadores propios'!H$2,FALSE),0)</f>
        <v>0</v>
      </c>
      <c r="H1679" s="3">
        <f>IFERROR(VLOOKUP($A1679,'indicadores propios'!$A$4:$I$2026,'indicadores propios'!I$2,FALSE),0)</f>
        <v>0</v>
      </c>
    </row>
    <row r="1680" spans="1:8" x14ac:dyDescent="0.3">
      <c r="A1680" s="5">
        <v>520550</v>
      </c>
      <c r="B1680" s="4" t="s">
        <v>165</v>
      </c>
      <c r="C1680" s="3">
        <f>IFERROR(VLOOKUP($A1680,'indicadores propios'!$A$4:$I$2026,'indicadores propios'!D$2,FALSE),0)</f>
        <v>0</v>
      </c>
      <c r="D1680" s="3">
        <f>IFERROR(VLOOKUP($A1680,'indicadores propios'!$A$4:$I$2026,'indicadores propios'!E$2,FALSE),0)</f>
        <v>0</v>
      </c>
      <c r="E1680" s="3">
        <f>IFERROR(VLOOKUP($A1680,'indicadores propios'!$A$4:$I$2026,'indicadores propios'!F$2,FALSE),0)</f>
        <v>0</v>
      </c>
      <c r="F1680" s="3">
        <f>IFERROR(VLOOKUP($A1680,'indicadores propios'!$A$4:$I$2026,'indicadores propios'!G$2,FALSE),0)</f>
        <v>0</v>
      </c>
      <c r="G1680" s="3">
        <f>IFERROR(VLOOKUP($A1680,'indicadores propios'!$A$4:$I$2026,'indicadores propios'!H$2,FALSE),0)</f>
        <v>0</v>
      </c>
      <c r="H1680" s="3">
        <f>IFERROR(VLOOKUP($A1680,'indicadores propios'!$A$4:$I$2026,'indicadores propios'!I$2,FALSE),0)</f>
        <v>0</v>
      </c>
    </row>
    <row r="1681" spans="1:8" x14ac:dyDescent="0.3">
      <c r="A1681" s="5">
        <v>520555</v>
      </c>
      <c r="B1681" s="4" t="s">
        <v>164</v>
      </c>
      <c r="C1681" s="3">
        <f>IFERROR(VLOOKUP($A1681,'indicadores propios'!$A$4:$I$2026,'indicadores propios'!D$2,FALSE),0)</f>
        <v>0</v>
      </c>
      <c r="D1681" s="3">
        <f>IFERROR(VLOOKUP($A1681,'indicadores propios'!$A$4:$I$2026,'indicadores propios'!E$2,FALSE),0)</f>
        <v>0</v>
      </c>
      <c r="E1681" s="3">
        <f>IFERROR(VLOOKUP($A1681,'indicadores propios'!$A$4:$I$2026,'indicadores propios'!F$2,FALSE),0)</f>
        <v>0</v>
      </c>
      <c r="F1681" s="3">
        <f>IFERROR(VLOOKUP($A1681,'indicadores propios'!$A$4:$I$2026,'indicadores propios'!G$2,FALSE),0)</f>
        <v>0</v>
      </c>
      <c r="G1681" s="3">
        <f>IFERROR(VLOOKUP($A1681,'indicadores propios'!$A$4:$I$2026,'indicadores propios'!H$2,FALSE),0)</f>
        <v>0</v>
      </c>
      <c r="H1681" s="3">
        <f>IFERROR(VLOOKUP($A1681,'indicadores propios'!$A$4:$I$2026,'indicadores propios'!I$2,FALSE),0)</f>
        <v>0</v>
      </c>
    </row>
    <row r="1682" spans="1:8" x14ac:dyDescent="0.3">
      <c r="A1682" s="5">
        <v>520560</v>
      </c>
      <c r="B1682" s="4" t="s">
        <v>516</v>
      </c>
      <c r="C1682" s="3">
        <f>IFERROR(VLOOKUP($A1682,'indicadores propios'!$A$4:$I$2026,'indicadores propios'!D$2,FALSE),0)</f>
        <v>0</v>
      </c>
      <c r="D1682" s="3">
        <f>IFERROR(VLOOKUP($A1682,'indicadores propios'!$A$4:$I$2026,'indicadores propios'!E$2,FALSE),0)</f>
        <v>0</v>
      </c>
      <c r="E1682" s="3">
        <f>IFERROR(VLOOKUP($A1682,'indicadores propios'!$A$4:$I$2026,'indicadores propios'!F$2,FALSE),0)</f>
        <v>0</v>
      </c>
      <c r="F1682" s="3">
        <f>IFERROR(VLOOKUP($A1682,'indicadores propios'!$A$4:$I$2026,'indicadores propios'!G$2,FALSE),0)</f>
        <v>0</v>
      </c>
      <c r="G1682" s="3">
        <f>IFERROR(VLOOKUP($A1682,'indicadores propios'!$A$4:$I$2026,'indicadores propios'!H$2,FALSE),0)</f>
        <v>0</v>
      </c>
      <c r="H1682" s="3">
        <f>IFERROR(VLOOKUP($A1682,'indicadores propios'!$A$4:$I$2026,'indicadores propios'!I$2,FALSE),0)</f>
        <v>0</v>
      </c>
    </row>
    <row r="1683" spans="1:8" x14ac:dyDescent="0.3">
      <c r="A1683" s="5">
        <v>520565</v>
      </c>
      <c r="B1683" s="4" t="s">
        <v>515</v>
      </c>
      <c r="C1683" s="3">
        <f>IFERROR(VLOOKUP($A1683,'indicadores propios'!$A$4:$I$2026,'indicadores propios'!D$2,FALSE),0)</f>
        <v>0</v>
      </c>
      <c r="D1683" s="3">
        <f>IFERROR(VLOOKUP($A1683,'indicadores propios'!$A$4:$I$2026,'indicadores propios'!E$2,FALSE),0)</f>
        <v>0</v>
      </c>
      <c r="E1683" s="3">
        <f>IFERROR(VLOOKUP($A1683,'indicadores propios'!$A$4:$I$2026,'indicadores propios'!F$2,FALSE),0)</f>
        <v>0</v>
      </c>
      <c r="F1683" s="3">
        <f>IFERROR(VLOOKUP($A1683,'indicadores propios'!$A$4:$I$2026,'indicadores propios'!G$2,FALSE),0)</f>
        <v>0</v>
      </c>
      <c r="G1683" s="3">
        <f>IFERROR(VLOOKUP($A1683,'indicadores propios'!$A$4:$I$2026,'indicadores propios'!H$2,FALSE),0)</f>
        <v>0</v>
      </c>
      <c r="H1683" s="3">
        <f>IFERROR(VLOOKUP($A1683,'indicadores propios'!$A$4:$I$2026,'indicadores propios'!I$2,FALSE),0)</f>
        <v>0</v>
      </c>
    </row>
    <row r="1684" spans="1:8" x14ac:dyDescent="0.3">
      <c r="A1684" s="5">
        <v>520570</v>
      </c>
      <c r="B1684" s="4" t="s">
        <v>514</v>
      </c>
      <c r="C1684" s="3">
        <f>IFERROR(VLOOKUP($A1684,'indicadores propios'!$A$4:$I$2026,'indicadores propios'!D$2,FALSE),0)</f>
        <v>0</v>
      </c>
      <c r="D1684" s="3">
        <f>IFERROR(VLOOKUP($A1684,'indicadores propios'!$A$4:$I$2026,'indicadores propios'!E$2,FALSE),0)</f>
        <v>0</v>
      </c>
      <c r="E1684" s="3">
        <f>IFERROR(VLOOKUP($A1684,'indicadores propios'!$A$4:$I$2026,'indicadores propios'!F$2,FALSE),0)</f>
        <v>0</v>
      </c>
      <c r="F1684" s="3">
        <f>IFERROR(VLOOKUP($A1684,'indicadores propios'!$A$4:$I$2026,'indicadores propios'!G$2,FALSE),0)</f>
        <v>0</v>
      </c>
      <c r="G1684" s="3">
        <f>IFERROR(VLOOKUP($A1684,'indicadores propios'!$A$4:$I$2026,'indicadores propios'!H$2,FALSE),0)</f>
        <v>0</v>
      </c>
      <c r="H1684" s="3">
        <f>IFERROR(VLOOKUP($A1684,'indicadores propios'!$A$4:$I$2026,'indicadores propios'!I$2,FALSE),0)</f>
        <v>0</v>
      </c>
    </row>
    <row r="1685" spans="1:8" x14ac:dyDescent="0.3">
      <c r="A1685" s="5">
        <v>521000</v>
      </c>
      <c r="B1685" s="4" t="s">
        <v>535</v>
      </c>
      <c r="C1685" s="3">
        <f>IFERROR(VLOOKUP($A1685,'indicadores propios'!$A$4:$I$2026,'indicadores propios'!D$2,FALSE),0)</f>
        <v>13672415.66</v>
      </c>
      <c r="D1685" s="3">
        <f>IFERROR(VLOOKUP($A1685,'indicadores propios'!$A$4:$I$2026,'indicadores propios'!E$2,FALSE),0)</f>
        <v>17399377.949999999</v>
      </c>
      <c r="E1685" s="3">
        <f>IFERROR(VLOOKUP($A1685,'indicadores propios'!$A$4:$I$2026,'indicadores propios'!F$2,FALSE),0)</f>
        <v>26883323.899999999</v>
      </c>
      <c r="F1685" s="3">
        <f>IFERROR(VLOOKUP($A1685,'indicadores propios'!$A$4:$I$2026,'indicadores propios'!G$2,FALSE),0)</f>
        <v>43375297</v>
      </c>
      <c r="G1685" s="3">
        <f>IFERROR(VLOOKUP($A1685,'indicadores propios'!$A$4:$I$2026,'indicadores propios'!H$2,FALSE),0)</f>
        <v>55687254.649999999</v>
      </c>
      <c r="H1685" s="3">
        <f>IFERROR(VLOOKUP($A1685,'indicadores propios'!$A$4:$I$2026,'indicadores propios'!I$2,FALSE),0)</f>
        <v>8908680</v>
      </c>
    </row>
    <row r="1686" spans="1:8" x14ac:dyDescent="0.3">
      <c r="A1686" s="5">
        <v>521005</v>
      </c>
      <c r="B1686" s="4" t="s">
        <v>534</v>
      </c>
      <c r="C1686" s="3">
        <f>IFERROR(VLOOKUP($A1686,'indicadores propios'!$A$4:$I$2026,'indicadores propios'!D$2,FALSE),0)</f>
        <v>0</v>
      </c>
      <c r="D1686" s="3">
        <f>IFERROR(VLOOKUP($A1686,'indicadores propios'!$A$4:$I$2026,'indicadores propios'!E$2,FALSE),0)</f>
        <v>1117581</v>
      </c>
      <c r="E1686" s="3">
        <f>IFERROR(VLOOKUP($A1686,'indicadores propios'!$A$4:$I$2026,'indicadores propios'!F$2,FALSE),0)</f>
        <v>2762500</v>
      </c>
      <c r="F1686" s="3">
        <f>IFERROR(VLOOKUP($A1686,'indicadores propios'!$A$4:$I$2026,'indicadores propios'!G$2,FALSE),0)</f>
        <v>555000</v>
      </c>
      <c r="G1686" s="3">
        <f>IFERROR(VLOOKUP($A1686,'indicadores propios'!$A$4:$I$2026,'indicadores propios'!H$2,FALSE),0)</f>
        <v>891521</v>
      </c>
      <c r="H1686" s="3">
        <f>IFERROR(VLOOKUP($A1686,'indicadores propios'!$A$4:$I$2026,'indicadores propios'!I$2,FALSE),0)</f>
        <v>0</v>
      </c>
    </row>
    <row r="1687" spans="1:8" x14ac:dyDescent="0.3">
      <c r="A1687" s="5">
        <v>521010</v>
      </c>
      <c r="B1687" s="4" t="s">
        <v>533</v>
      </c>
      <c r="C1687" s="3">
        <f>IFERROR(VLOOKUP($A1687,'indicadores propios'!$A$4:$I$2026,'indicadores propios'!D$2,FALSE),0)</f>
        <v>0</v>
      </c>
      <c r="D1687" s="3">
        <f>IFERROR(VLOOKUP($A1687,'indicadores propios'!$A$4:$I$2026,'indicadores propios'!E$2,FALSE),0)</f>
        <v>0</v>
      </c>
      <c r="E1687" s="3">
        <f>IFERROR(VLOOKUP($A1687,'indicadores propios'!$A$4:$I$2026,'indicadores propios'!F$2,FALSE),0)</f>
        <v>0</v>
      </c>
      <c r="F1687" s="3">
        <f>IFERROR(VLOOKUP($A1687,'indicadores propios'!$A$4:$I$2026,'indicadores propios'!G$2,FALSE),0)</f>
        <v>0</v>
      </c>
      <c r="G1687" s="3">
        <f>IFERROR(VLOOKUP($A1687,'indicadores propios'!$A$4:$I$2026,'indicadores propios'!H$2,FALSE),0)</f>
        <v>0</v>
      </c>
      <c r="H1687" s="3">
        <f>IFERROR(VLOOKUP($A1687,'indicadores propios'!$A$4:$I$2026,'indicadores propios'!I$2,FALSE),0)</f>
        <v>0</v>
      </c>
    </row>
    <row r="1688" spans="1:8" x14ac:dyDescent="0.3">
      <c r="A1688" s="5">
        <v>521015</v>
      </c>
      <c r="B1688" s="4" t="s">
        <v>532</v>
      </c>
      <c r="C1688" s="3">
        <f>IFERROR(VLOOKUP($A1688,'indicadores propios'!$A$4:$I$2026,'indicadores propios'!D$2,FALSE),0)</f>
        <v>0</v>
      </c>
      <c r="D1688" s="3">
        <f>IFERROR(VLOOKUP($A1688,'indicadores propios'!$A$4:$I$2026,'indicadores propios'!E$2,FALSE),0)</f>
        <v>0</v>
      </c>
      <c r="E1688" s="3">
        <f>IFERROR(VLOOKUP($A1688,'indicadores propios'!$A$4:$I$2026,'indicadores propios'!F$2,FALSE),0)</f>
        <v>0</v>
      </c>
      <c r="F1688" s="3">
        <f>IFERROR(VLOOKUP($A1688,'indicadores propios'!$A$4:$I$2026,'indicadores propios'!G$2,FALSE),0)</f>
        <v>0</v>
      </c>
      <c r="G1688" s="3">
        <f>IFERROR(VLOOKUP($A1688,'indicadores propios'!$A$4:$I$2026,'indicadores propios'!H$2,FALSE),0)</f>
        <v>0</v>
      </c>
      <c r="H1688" s="3">
        <f>IFERROR(VLOOKUP($A1688,'indicadores propios'!$A$4:$I$2026,'indicadores propios'!I$2,FALSE),0)</f>
        <v>0</v>
      </c>
    </row>
    <row r="1689" spans="1:8" x14ac:dyDescent="0.3">
      <c r="A1689" s="5">
        <v>521020</v>
      </c>
      <c r="B1689" s="4" t="s">
        <v>483</v>
      </c>
      <c r="C1689" s="3">
        <f>IFERROR(VLOOKUP($A1689,'indicadores propios'!$A$4:$I$2026,'indicadores propios'!D$2,FALSE),0)</f>
        <v>13664062.66</v>
      </c>
      <c r="D1689" s="3">
        <f>IFERROR(VLOOKUP($A1689,'indicadores propios'!$A$4:$I$2026,'indicadores propios'!E$2,FALSE),0)</f>
        <v>16281796.949999999</v>
      </c>
      <c r="E1689" s="3">
        <f>IFERROR(VLOOKUP($A1689,'indicadores propios'!$A$4:$I$2026,'indicadores propios'!F$2,FALSE),0)</f>
        <v>24120823.899999999</v>
      </c>
      <c r="F1689" s="3">
        <f>IFERROR(VLOOKUP($A1689,'indicadores propios'!$A$4:$I$2026,'indicadores propios'!G$2,FALSE),0)</f>
        <v>42820297</v>
      </c>
      <c r="G1689" s="3">
        <f>IFERROR(VLOOKUP($A1689,'indicadores propios'!$A$4:$I$2026,'indicadores propios'!H$2,FALSE),0)</f>
        <v>30720399</v>
      </c>
      <c r="H1689" s="3">
        <f>IFERROR(VLOOKUP($A1689,'indicadores propios'!$A$4:$I$2026,'indicadores propios'!I$2,FALSE),0)</f>
        <v>8908680</v>
      </c>
    </row>
    <row r="1690" spans="1:8" x14ac:dyDescent="0.3">
      <c r="A1690" s="5">
        <v>521025</v>
      </c>
      <c r="B1690" s="4" t="s">
        <v>531</v>
      </c>
      <c r="C1690" s="3">
        <f>IFERROR(VLOOKUP($A1690,'indicadores propios'!$A$4:$I$2026,'indicadores propios'!D$2,FALSE),0)</f>
        <v>0</v>
      </c>
      <c r="D1690" s="3">
        <f>IFERROR(VLOOKUP($A1690,'indicadores propios'!$A$4:$I$2026,'indicadores propios'!E$2,FALSE),0)</f>
        <v>0</v>
      </c>
      <c r="E1690" s="3">
        <f>IFERROR(VLOOKUP($A1690,'indicadores propios'!$A$4:$I$2026,'indicadores propios'!F$2,FALSE),0)</f>
        <v>0</v>
      </c>
      <c r="F1690" s="3">
        <f>IFERROR(VLOOKUP($A1690,'indicadores propios'!$A$4:$I$2026,'indicadores propios'!G$2,FALSE),0)</f>
        <v>0</v>
      </c>
      <c r="G1690" s="3">
        <f>IFERROR(VLOOKUP($A1690,'indicadores propios'!$A$4:$I$2026,'indicadores propios'!H$2,FALSE),0)</f>
        <v>0</v>
      </c>
      <c r="H1690" s="3">
        <f>IFERROR(VLOOKUP($A1690,'indicadores propios'!$A$4:$I$2026,'indicadores propios'!I$2,FALSE),0)</f>
        <v>0</v>
      </c>
    </row>
    <row r="1691" spans="1:8" x14ac:dyDescent="0.3">
      <c r="A1691" s="5">
        <v>521030</v>
      </c>
      <c r="B1691" s="4" t="s">
        <v>530</v>
      </c>
      <c r="C1691" s="3">
        <f>IFERROR(VLOOKUP($A1691,'indicadores propios'!$A$4:$I$2026,'indicadores propios'!D$2,FALSE),0)</f>
        <v>0</v>
      </c>
      <c r="D1691" s="3">
        <f>IFERROR(VLOOKUP($A1691,'indicadores propios'!$A$4:$I$2026,'indicadores propios'!E$2,FALSE),0)</f>
        <v>0</v>
      </c>
      <c r="E1691" s="3">
        <f>IFERROR(VLOOKUP($A1691,'indicadores propios'!$A$4:$I$2026,'indicadores propios'!F$2,FALSE),0)</f>
        <v>0</v>
      </c>
      <c r="F1691" s="3">
        <f>IFERROR(VLOOKUP($A1691,'indicadores propios'!$A$4:$I$2026,'indicadores propios'!G$2,FALSE),0)</f>
        <v>0</v>
      </c>
      <c r="G1691" s="3">
        <f>IFERROR(VLOOKUP($A1691,'indicadores propios'!$A$4:$I$2026,'indicadores propios'!H$2,FALSE),0)</f>
        <v>0</v>
      </c>
      <c r="H1691" s="3">
        <f>IFERROR(VLOOKUP($A1691,'indicadores propios'!$A$4:$I$2026,'indicadores propios'!I$2,FALSE),0)</f>
        <v>0</v>
      </c>
    </row>
    <row r="1692" spans="1:8" x14ac:dyDescent="0.3">
      <c r="A1692" s="5">
        <v>521035</v>
      </c>
      <c r="B1692" s="4" t="s">
        <v>529</v>
      </c>
      <c r="C1692" s="3">
        <f>IFERROR(VLOOKUP($A1692,'indicadores propios'!$A$4:$I$2026,'indicadores propios'!D$2,FALSE),0)</f>
        <v>0</v>
      </c>
      <c r="D1692" s="3">
        <f>IFERROR(VLOOKUP($A1692,'indicadores propios'!$A$4:$I$2026,'indicadores propios'!E$2,FALSE),0)</f>
        <v>0</v>
      </c>
      <c r="E1692" s="3">
        <f>IFERROR(VLOOKUP($A1692,'indicadores propios'!$A$4:$I$2026,'indicadores propios'!F$2,FALSE),0)</f>
        <v>0</v>
      </c>
      <c r="F1692" s="3">
        <f>IFERROR(VLOOKUP($A1692,'indicadores propios'!$A$4:$I$2026,'indicadores propios'!G$2,FALSE),0)</f>
        <v>0</v>
      </c>
      <c r="G1692" s="3">
        <f>IFERROR(VLOOKUP($A1692,'indicadores propios'!$A$4:$I$2026,'indicadores propios'!H$2,FALSE),0)</f>
        <v>20570306.649999999</v>
      </c>
      <c r="H1692" s="3">
        <f>IFERROR(VLOOKUP($A1692,'indicadores propios'!$A$4:$I$2026,'indicadores propios'!I$2,FALSE),0)</f>
        <v>0</v>
      </c>
    </row>
    <row r="1693" spans="1:8" x14ac:dyDescent="0.3">
      <c r="A1693" s="5">
        <v>521040</v>
      </c>
      <c r="B1693" s="4" t="s">
        <v>528</v>
      </c>
      <c r="C1693" s="3">
        <f>IFERROR(VLOOKUP($A1693,'indicadores propios'!$A$4:$I$2026,'indicadores propios'!D$2,FALSE),0)</f>
        <v>0</v>
      </c>
      <c r="D1693" s="3">
        <f>IFERROR(VLOOKUP($A1693,'indicadores propios'!$A$4:$I$2026,'indicadores propios'!E$2,FALSE),0)</f>
        <v>0</v>
      </c>
      <c r="E1693" s="3">
        <f>IFERROR(VLOOKUP($A1693,'indicadores propios'!$A$4:$I$2026,'indicadores propios'!F$2,FALSE),0)</f>
        <v>0</v>
      </c>
      <c r="F1693" s="3">
        <f>IFERROR(VLOOKUP($A1693,'indicadores propios'!$A$4:$I$2026,'indicadores propios'!G$2,FALSE),0)</f>
        <v>0</v>
      </c>
      <c r="G1693" s="3">
        <f>IFERROR(VLOOKUP($A1693,'indicadores propios'!$A$4:$I$2026,'indicadores propios'!H$2,FALSE),0)</f>
        <v>3505028</v>
      </c>
      <c r="H1693" s="3">
        <f>IFERROR(VLOOKUP($A1693,'indicadores propios'!$A$4:$I$2026,'indicadores propios'!I$2,FALSE),0)</f>
        <v>0</v>
      </c>
    </row>
    <row r="1694" spans="1:8" x14ac:dyDescent="0.3">
      <c r="A1694" s="5">
        <v>521045</v>
      </c>
      <c r="B1694" s="4" t="s">
        <v>527</v>
      </c>
      <c r="C1694" s="3">
        <f>IFERROR(VLOOKUP($A1694,'indicadores propios'!$A$4:$I$2026,'indicadores propios'!D$2,FALSE),0)</f>
        <v>0</v>
      </c>
      <c r="D1694" s="3">
        <f>IFERROR(VLOOKUP($A1694,'indicadores propios'!$A$4:$I$2026,'indicadores propios'!E$2,FALSE),0)</f>
        <v>0</v>
      </c>
      <c r="E1694" s="3">
        <f>IFERROR(VLOOKUP($A1694,'indicadores propios'!$A$4:$I$2026,'indicadores propios'!F$2,FALSE),0)</f>
        <v>0</v>
      </c>
      <c r="F1694" s="3">
        <f>IFERROR(VLOOKUP($A1694,'indicadores propios'!$A$4:$I$2026,'indicadores propios'!G$2,FALSE),0)</f>
        <v>0</v>
      </c>
      <c r="G1694" s="3">
        <f>IFERROR(VLOOKUP($A1694,'indicadores propios'!$A$4:$I$2026,'indicadores propios'!H$2,FALSE),0)</f>
        <v>0</v>
      </c>
      <c r="H1694" s="3">
        <f>IFERROR(VLOOKUP($A1694,'indicadores propios'!$A$4:$I$2026,'indicadores propios'!I$2,FALSE),0)</f>
        <v>0</v>
      </c>
    </row>
    <row r="1695" spans="1:8" x14ac:dyDescent="0.3">
      <c r="A1695" s="5">
        <v>521050</v>
      </c>
      <c r="B1695" s="4" t="s">
        <v>526</v>
      </c>
      <c r="C1695" s="3">
        <f>IFERROR(VLOOKUP($A1695,'indicadores propios'!$A$4:$I$2026,'indicadores propios'!D$2,FALSE),0)</f>
        <v>0</v>
      </c>
      <c r="D1695" s="3">
        <f>IFERROR(VLOOKUP($A1695,'indicadores propios'!$A$4:$I$2026,'indicadores propios'!E$2,FALSE),0)</f>
        <v>0</v>
      </c>
      <c r="E1695" s="3">
        <f>IFERROR(VLOOKUP($A1695,'indicadores propios'!$A$4:$I$2026,'indicadores propios'!F$2,FALSE),0)</f>
        <v>0</v>
      </c>
      <c r="F1695" s="3">
        <f>IFERROR(VLOOKUP($A1695,'indicadores propios'!$A$4:$I$2026,'indicadores propios'!G$2,FALSE),0)</f>
        <v>0</v>
      </c>
      <c r="G1695" s="3">
        <f>IFERROR(VLOOKUP($A1695,'indicadores propios'!$A$4:$I$2026,'indicadores propios'!H$2,FALSE),0)</f>
        <v>0</v>
      </c>
      <c r="H1695" s="3">
        <f>IFERROR(VLOOKUP($A1695,'indicadores propios'!$A$4:$I$2026,'indicadores propios'!I$2,FALSE),0)</f>
        <v>0</v>
      </c>
    </row>
    <row r="1696" spans="1:8" x14ac:dyDescent="0.3">
      <c r="A1696" s="5">
        <v>521055</v>
      </c>
      <c r="B1696" s="4" t="s">
        <v>525</v>
      </c>
      <c r="C1696" s="3">
        <f>IFERROR(VLOOKUP($A1696,'indicadores propios'!$A$4:$I$2026,'indicadores propios'!D$2,FALSE),0)</f>
        <v>0</v>
      </c>
      <c r="D1696" s="3">
        <f>IFERROR(VLOOKUP($A1696,'indicadores propios'!$A$4:$I$2026,'indicadores propios'!E$2,FALSE),0)</f>
        <v>0</v>
      </c>
      <c r="E1696" s="3">
        <f>IFERROR(VLOOKUP($A1696,'indicadores propios'!$A$4:$I$2026,'indicadores propios'!F$2,FALSE),0)</f>
        <v>0</v>
      </c>
      <c r="F1696" s="3">
        <f>IFERROR(VLOOKUP($A1696,'indicadores propios'!$A$4:$I$2026,'indicadores propios'!G$2,FALSE),0)</f>
        <v>0</v>
      </c>
      <c r="G1696" s="3">
        <f>IFERROR(VLOOKUP($A1696,'indicadores propios'!$A$4:$I$2026,'indicadores propios'!H$2,FALSE),0)</f>
        <v>0</v>
      </c>
      <c r="H1696" s="3">
        <f>IFERROR(VLOOKUP($A1696,'indicadores propios'!$A$4:$I$2026,'indicadores propios'!I$2,FALSE),0)</f>
        <v>0</v>
      </c>
    </row>
    <row r="1697" spans="1:8" x14ac:dyDescent="0.3">
      <c r="A1697" s="5">
        <v>521060</v>
      </c>
      <c r="B1697" s="4" t="s">
        <v>524</v>
      </c>
      <c r="C1697" s="3">
        <f>IFERROR(VLOOKUP($A1697,'indicadores propios'!$A$4:$I$2026,'indicadores propios'!D$2,FALSE),0)</f>
        <v>0</v>
      </c>
      <c r="D1697" s="3">
        <f>IFERROR(VLOOKUP($A1697,'indicadores propios'!$A$4:$I$2026,'indicadores propios'!E$2,FALSE),0)</f>
        <v>0</v>
      </c>
      <c r="E1697" s="3">
        <f>IFERROR(VLOOKUP($A1697,'indicadores propios'!$A$4:$I$2026,'indicadores propios'!F$2,FALSE),0)</f>
        <v>0</v>
      </c>
      <c r="F1697" s="3">
        <f>IFERROR(VLOOKUP($A1697,'indicadores propios'!$A$4:$I$2026,'indicadores propios'!G$2,FALSE),0)</f>
        <v>0</v>
      </c>
      <c r="G1697" s="3">
        <f>IFERROR(VLOOKUP($A1697,'indicadores propios'!$A$4:$I$2026,'indicadores propios'!H$2,FALSE),0)</f>
        <v>0</v>
      </c>
      <c r="H1697" s="3">
        <f>IFERROR(VLOOKUP($A1697,'indicadores propios'!$A$4:$I$2026,'indicadores propios'!I$2,FALSE),0)</f>
        <v>0</v>
      </c>
    </row>
    <row r="1698" spans="1:8" x14ac:dyDescent="0.3">
      <c r="A1698" s="5">
        <v>521065</v>
      </c>
      <c r="B1698" s="4" t="s">
        <v>523</v>
      </c>
      <c r="C1698" s="3">
        <f>IFERROR(VLOOKUP($A1698,'indicadores propios'!$A$4:$I$2026,'indicadores propios'!D$2,FALSE),0)</f>
        <v>0</v>
      </c>
      <c r="D1698" s="3">
        <f>IFERROR(VLOOKUP($A1698,'indicadores propios'!$A$4:$I$2026,'indicadores propios'!E$2,FALSE),0)</f>
        <v>0</v>
      </c>
      <c r="E1698" s="3">
        <f>IFERROR(VLOOKUP($A1698,'indicadores propios'!$A$4:$I$2026,'indicadores propios'!F$2,FALSE),0)</f>
        <v>0</v>
      </c>
      <c r="F1698" s="3">
        <f>IFERROR(VLOOKUP($A1698,'indicadores propios'!$A$4:$I$2026,'indicadores propios'!G$2,FALSE),0)</f>
        <v>0</v>
      </c>
      <c r="G1698" s="3">
        <f>IFERROR(VLOOKUP($A1698,'indicadores propios'!$A$4:$I$2026,'indicadores propios'!H$2,FALSE),0)</f>
        <v>0</v>
      </c>
      <c r="H1698" s="3">
        <f>IFERROR(VLOOKUP($A1698,'indicadores propios'!$A$4:$I$2026,'indicadores propios'!I$2,FALSE),0)</f>
        <v>0</v>
      </c>
    </row>
    <row r="1699" spans="1:8" x14ac:dyDescent="0.3">
      <c r="A1699" s="5">
        <v>521070</v>
      </c>
      <c r="B1699" s="4" t="s">
        <v>522</v>
      </c>
      <c r="C1699" s="3">
        <f>IFERROR(VLOOKUP($A1699,'indicadores propios'!$A$4:$I$2026,'indicadores propios'!D$2,FALSE),0)</f>
        <v>0</v>
      </c>
      <c r="D1699" s="3">
        <f>IFERROR(VLOOKUP($A1699,'indicadores propios'!$A$4:$I$2026,'indicadores propios'!E$2,FALSE),0)</f>
        <v>0</v>
      </c>
      <c r="E1699" s="3">
        <f>IFERROR(VLOOKUP($A1699,'indicadores propios'!$A$4:$I$2026,'indicadores propios'!F$2,FALSE),0)</f>
        <v>0</v>
      </c>
      <c r="F1699" s="3">
        <f>IFERROR(VLOOKUP($A1699,'indicadores propios'!$A$4:$I$2026,'indicadores propios'!G$2,FALSE),0)</f>
        <v>0</v>
      </c>
      <c r="G1699" s="3">
        <f>IFERROR(VLOOKUP($A1699,'indicadores propios'!$A$4:$I$2026,'indicadores propios'!H$2,FALSE),0)</f>
        <v>0</v>
      </c>
      <c r="H1699" s="3">
        <f>IFERROR(VLOOKUP($A1699,'indicadores propios'!$A$4:$I$2026,'indicadores propios'!I$2,FALSE),0)</f>
        <v>0</v>
      </c>
    </row>
    <row r="1700" spans="1:8" x14ac:dyDescent="0.3">
      <c r="A1700" s="5">
        <v>521071</v>
      </c>
      <c r="B1700" s="4" t="s">
        <v>521</v>
      </c>
      <c r="C1700" s="3">
        <f>IFERROR(VLOOKUP($A1700,'indicadores propios'!$A$4:$I$2026,'indicadores propios'!D$2,FALSE),0)</f>
        <v>0</v>
      </c>
      <c r="D1700" s="3">
        <f>IFERROR(VLOOKUP($A1700,'indicadores propios'!$A$4:$I$2026,'indicadores propios'!E$2,FALSE),0)</f>
        <v>0</v>
      </c>
      <c r="E1700" s="3">
        <f>IFERROR(VLOOKUP($A1700,'indicadores propios'!$A$4:$I$2026,'indicadores propios'!F$2,FALSE),0)</f>
        <v>0</v>
      </c>
      <c r="F1700" s="3">
        <f>IFERROR(VLOOKUP($A1700,'indicadores propios'!$A$4:$I$2026,'indicadores propios'!G$2,FALSE),0)</f>
        <v>0</v>
      </c>
      <c r="G1700" s="3">
        <f>IFERROR(VLOOKUP($A1700,'indicadores propios'!$A$4:$I$2026,'indicadores propios'!H$2,FALSE),0)</f>
        <v>0</v>
      </c>
      <c r="H1700" s="3">
        <f>IFERROR(VLOOKUP($A1700,'indicadores propios'!$A$4:$I$2026,'indicadores propios'!I$2,FALSE),0)</f>
        <v>0</v>
      </c>
    </row>
    <row r="1701" spans="1:8" x14ac:dyDescent="0.3">
      <c r="A1701" s="5">
        <v>521072</v>
      </c>
      <c r="B1701" s="4" t="s">
        <v>520</v>
      </c>
      <c r="C1701" s="3">
        <f>IFERROR(VLOOKUP($A1701,'indicadores propios'!$A$4:$I$2026,'indicadores propios'!D$2,FALSE),0)</f>
        <v>0</v>
      </c>
      <c r="D1701" s="3">
        <f>IFERROR(VLOOKUP($A1701,'indicadores propios'!$A$4:$I$2026,'indicadores propios'!E$2,FALSE),0)</f>
        <v>0</v>
      </c>
      <c r="E1701" s="3">
        <f>IFERROR(VLOOKUP($A1701,'indicadores propios'!$A$4:$I$2026,'indicadores propios'!F$2,FALSE),0)</f>
        <v>0</v>
      </c>
      <c r="F1701" s="3">
        <f>IFERROR(VLOOKUP($A1701,'indicadores propios'!$A$4:$I$2026,'indicadores propios'!G$2,FALSE),0)</f>
        <v>0</v>
      </c>
      <c r="G1701" s="3">
        <f>IFERROR(VLOOKUP($A1701,'indicadores propios'!$A$4:$I$2026,'indicadores propios'!H$2,FALSE),0)</f>
        <v>0</v>
      </c>
      <c r="H1701" s="3">
        <f>IFERROR(VLOOKUP($A1701,'indicadores propios'!$A$4:$I$2026,'indicadores propios'!I$2,FALSE),0)</f>
        <v>0</v>
      </c>
    </row>
    <row r="1702" spans="1:8" x14ac:dyDescent="0.3">
      <c r="A1702" s="5">
        <v>521073</v>
      </c>
      <c r="B1702" s="4" t="s">
        <v>519</v>
      </c>
      <c r="C1702" s="3">
        <f>IFERROR(VLOOKUP($A1702,'indicadores propios'!$A$4:$I$2026,'indicadores propios'!D$2,FALSE),0)</f>
        <v>0</v>
      </c>
      <c r="D1702" s="3">
        <f>IFERROR(VLOOKUP($A1702,'indicadores propios'!$A$4:$I$2026,'indicadores propios'!E$2,FALSE),0)</f>
        <v>0</v>
      </c>
      <c r="E1702" s="3">
        <f>IFERROR(VLOOKUP($A1702,'indicadores propios'!$A$4:$I$2026,'indicadores propios'!F$2,FALSE),0)</f>
        <v>0</v>
      </c>
      <c r="F1702" s="3">
        <f>IFERROR(VLOOKUP($A1702,'indicadores propios'!$A$4:$I$2026,'indicadores propios'!G$2,FALSE),0)</f>
        <v>0</v>
      </c>
      <c r="G1702" s="3">
        <f>IFERROR(VLOOKUP($A1702,'indicadores propios'!$A$4:$I$2026,'indicadores propios'!H$2,FALSE),0)</f>
        <v>0</v>
      </c>
      <c r="H1702" s="3">
        <f>IFERROR(VLOOKUP($A1702,'indicadores propios'!$A$4:$I$2026,'indicadores propios'!I$2,FALSE),0)</f>
        <v>0</v>
      </c>
    </row>
    <row r="1703" spans="1:8" x14ac:dyDescent="0.3">
      <c r="A1703" s="5">
        <v>521075</v>
      </c>
      <c r="B1703" s="4" t="s">
        <v>518</v>
      </c>
      <c r="C1703" s="3">
        <f>IFERROR(VLOOKUP($A1703,'indicadores propios'!$A$4:$I$2026,'indicadores propios'!D$2,FALSE),0)</f>
        <v>0</v>
      </c>
      <c r="D1703" s="3">
        <f>IFERROR(VLOOKUP($A1703,'indicadores propios'!$A$4:$I$2026,'indicadores propios'!E$2,FALSE),0)</f>
        <v>0</v>
      </c>
      <c r="E1703" s="3">
        <f>IFERROR(VLOOKUP($A1703,'indicadores propios'!$A$4:$I$2026,'indicadores propios'!F$2,FALSE),0)</f>
        <v>0</v>
      </c>
      <c r="F1703" s="3">
        <f>IFERROR(VLOOKUP($A1703,'indicadores propios'!$A$4:$I$2026,'indicadores propios'!G$2,FALSE),0)</f>
        <v>0</v>
      </c>
      <c r="G1703" s="3">
        <f>IFERROR(VLOOKUP($A1703,'indicadores propios'!$A$4:$I$2026,'indicadores propios'!H$2,FALSE),0)</f>
        <v>0</v>
      </c>
      <c r="H1703" s="3">
        <f>IFERROR(VLOOKUP($A1703,'indicadores propios'!$A$4:$I$2026,'indicadores propios'!I$2,FALSE),0)</f>
        <v>0</v>
      </c>
    </row>
    <row r="1704" spans="1:8" x14ac:dyDescent="0.3">
      <c r="A1704" s="5">
        <v>521500</v>
      </c>
      <c r="B1704" s="4" t="s">
        <v>517</v>
      </c>
      <c r="C1704" s="3">
        <f>IFERROR(VLOOKUP($A1704,'indicadores propios'!$A$4:$I$2026,'indicadores propios'!D$2,FALSE),0)</f>
        <v>0</v>
      </c>
      <c r="D1704" s="3">
        <f>IFERROR(VLOOKUP($A1704,'indicadores propios'!$A$4:$I$2026,'indicadores propios'!E$2,FALSE),0)</f>
        <v>0</v>
      </c>
      <c r="E1704" s="3">
        <f>IFERROR(VLOOKUP($A1704,'indicadores propios'!$A$4:$I$2026,'indicadores propios'!F$2,FALSE),0)</f>
        <v>0</v>
      </c>
      <c r="F1704" s="3">
        <f>IFERROR(VLOOKUP($A1704,'indicadores propios'!$A$4:$I$2026,'indicadores propios'!G$2,FALSE),0)</f>
        <v>0</v>
      </c>
      <c r="G1704" s="3">
        <f>IFERROR(VLOOKUP($A1704,'indicadores propios'!$A$4:$I$2026,'indicadores propios'!H$2,FALSE),0)</f>
        <v>0</v>
      </c>
      <c r="H1704" s="3">
        <f>IFERROR(VLOOKUP($A1704,'indicadores propios'!$A$4:$I$2026,'indicadores propios'!I$2,FALSE),0)</f>
        <v>0</v>
      </c>
    </row>
    <row r="1705" spans="1:8" x14ac:dyDescent="0.3">
      <c r="A1705" s="5">
        <v>521505</v>
      </c>
      <c r="B1705" s="4" t="s">
        <v>164</v>
      </c>
      <c r="C1705" s="3">
        <f>IFERROR(VLOOKUP($A1705,'indicadores propios'!$A$4:$I$2026,'indicadores propios'!D$2,FALSE),0)</f>
        <v>0</v>
      </c>
      <c r="D1705" s="3">
        <f>IFERROR(VLOOKUP($A1705,'indicadores propios'!$A$4:$I$2026,'indicadores propios'!E$2,FALSE),0)</f>
        <v>0</v>
      </c>
      <c r="E1705" s="3">
        <f>IFERROR(VLOOKUP($A1705,'indicadores propios'!$A$4:$I$2026,'indicadores propios'!F$2,FALSE),0)</f>
        <v>0</v>
      </c>
      <c r="F1705" s="3">
        <f>IFERROR(VLOOKUP($A1705,'indicadores propios'!$A$4:$I$2026,'indicadores propios'!G$2,FALSE),0)</f>
        <v>0</v>
      </c>
      <c r="G1705" s="3">
        <f>IFERROR(VLOOKUP($A1705,'indicadores propios'!$A$4:$I$2026,'indicadores propios'!H$2,FALSE),0)</f>
        <v>0</v>
      </c>
      <c r="H1705" s="3">
        <f>IFERROR(VLOOKUP($A1705,'indicadores propios'!$A$4:$I$2026,'indicadores propios'!I$2,FALSE),0)</f>
        <v>0</v>
      </c>
    </row>
    <row r="1706" spans="1:8" x14ac:dyDescent="0.3">
      <c r="A1706" s="5">
        <v>521510</v>
      </c>
      <c r="B1706" s="4" t="s">
        <v>516</v>
      </c>
      <c r="C1706" s="3">
        <f>IFERROR(VLOOKUP($A1706,'indicadores propios'!$A$4:$I$2026,'indicadores propios'!D$2,FALSE),0)</f>
        <v>0</v>
      </c>
      <c r="D1706" s="3">
        <f>IFERROR(VLOOKUP($A1706,'indicadores propios'!$A$4:$I$2026,'indicadores propios'!E$2,FALSE),0)</f>
        <v>0</v>
      </c>
      <c r="E1706" s="3">
        <f>IFERROR(VLOOKUP($A1706,'indicadores propios'!$A$4:$I$2026,'indicadores propios'!F$2,FALSE),0)</f>
        <v>0</v>
      </c>
      <c r="F1706" s="3">
        <f>IFERROR(VLOOKUP($A1706,'indicadores propios'!$A$4:$I$2026,'indicadores propios'!G$2,FALSE),0)</f>
        <v>0</v>
      </c>
      <c r="G1706" s="3">
        <f>IFERROR(VLOOKUP($A1706,'indicadores propios'!$A$4:$I$2026,'indicadores propios'!H$2,FALSE),0)</f>
        <v>0</v>
      </c>
      <c r="H1706" s="3">
        <f>IFERROR(VLOOKUP($A1706,'indicadores propios'!$A$4:$I$2026,'indicadores propios'!I$2,FALSE),0)</f>
        <v>0</v>
      </c>
    </row>
    <row r="1707" spans="1:8" x14ac:dyDescent="0.3">
      <c r="A1707" s="5">
        <v>521515</v>
      </c>
      <c r="B1707" s="4" t="s">
        <v>515</v>
      </c>
      <c r="C1707" s="3">
        <f>IFERROR(VLOOKUP($A1707,'indicadores propios'!$A$4:$I$2026,'indicadores propios'!D$2,FALSE),0)</f>
        <v>0</v>
      </c>
      <c r="D1707" s="3">
        <f>IFERROR(VLOOKUP($A1707,'indicadores propios'!$A$4:$I$2026,'indicadores propios'!E$2,FALSE),0)</f>
        <v>0</v>
      </c>
      <c r="E1707" s="3">
        <f>IFERROR(VLOOKUP($A1707,'indicadores propios'!$A$4:$I$2026,'indicadores propios'!F$2,FALSE),0)</f>
        <v>0</v>
      </c>
      <c r="F1707" s="3">
        <f>IFERROR(VLOOKUP($A1707,'indicadores propios'!$A$4:$I$2026,'indicadores propios'!G$2,FALSE),0)</f>
        <v>0</v>
      </c>
      <c r="G1707" s="3">
        <f>IFERROR(VLOOKUP($A1707,'indicadores propios'!$A$4:$I$2026,'indicadores propios'!H$2,FALSE),0)</f>
        <v>0</v>
      </c>
      <c r="H1707" s="3">
        <f>IFERROR(VLOOKUP($A1707,'indicadores propios'!$A$4:$I$2026,'indicadores propios'!I$2,FALSE),0)</f>
        <v>0</v>
      </c>
    </row>
    <row r="1708" spans="1:8" x14ac:dyDescent="0.3">
      <c r="A1708" s="5">
        <v>521520</v>
      </c>
      <c r="B1708" s="4" t="s">
        <v>514</v>
      </c>
      <c r="C1708" s="3">
        <f>IFERROR(VLOOKUP($A1708,'indicadores propios'!$A$4:$I$2026,'indicadores propios'!D$2,FALSE),0)</f>
        <v>0</v>
      </c>
      <c r="D1708" s="3">
        <f>IFERROR(VLOOKUP($A1708,'indicadores propios'!$A$4:$I$2026,'indicadores propios'!E$2,FALSE),0)</f>
        <v>0</v>
      </c>
      <c r="E1708" s="3">
        <f>IFERROR(VLOOKUP($A1708,'indicadores propios'!$A$4:$I$2026,'indicadores propios'!F$2,FALSE),0)</f>
        <v>0</v>
      </c>
      <c r="F1708" s="3">
        <f>IFERROR(VLOOKUP($A1708,'indicadores propios'!$A$4:$I$2026,'indicadores propios'!G$2,FALSE),0)</f>
        <v>0</v>
      </c>
      <c r="G1708" s="3">
        <f>IFERROR(VLOOKUP($A1708,'indicadores propios'!$A$4:$I$2026,'indicadores propios'!H$2,FALSE),0)</f>
        <v>0</v>
      </c>
      <c r="H1708" s="3">
        <f>IFERROR(VLOOKUP($A1708,'indicadores propios'!$A$4:$I$2026,'indicadores propios'!I$2,FALSE),0)</f>
        <v>0</v>
      </c>
    </row>
    <row r="1709" spans="1:8" x14ac:dyDescent="0.3">
      <c r="A1709" s="5">
        <v>522000</v>
      </c>
      <c r="B1709" s="4" t="s">
        <v>513</v>
      </c>
      <c r="C1709" s="3">
        <f>IFERROR(VLOOKUP($A1709,'indicadores propios'!$A$4:$I$2026,'indicadores propios'!D$2,FALSE),0)</f>
        <v>0</v>
      </c>
      <c r="D1709" s="3">
        <f>IFERROR(VLOOKUP($A1709,'indicadores propios'!$A$4:$I$2026,'indicadores propios'!E$2,FALSE),0)</f>
        <v>0</v>
      </c>
      <c r="E1709" s="3">
        <f>IFERROR(VLOOKUP($A1709,'indicadores propios'!$A$4:$I$2026,'indicadores propios'!F$2,FALSE),0)</f>
        <v>0</v>
      </c>
      <c r="F1709" s="3">
        <f>IFERROR(VLOOKUP($A1709,'indicadores propios'!$A$4:$I$2026,'indicadores propios'!G$2,FALSE),0)</f>
        <v>0</v>
      </c>
      <c r="G1709" s="3">
        <f>IFERROR(VLOOKUP($A1709,'indicadores propios'!$A$4:$I$2026,'indicadores propios'!H$2,FALSE),0)</f>
        <v>0</v>
      </c>
      <c r="H1709" s="3">
        <f>IFERROR(VLOOKUP($A1709,'indicadores propios'!$A$4:$I$2026,'indicadores propios'!I$2,FALSE),0)</f>
        <v>0</v>
      </c>
    </row>
    <row r="1710" spans="1:8" x14ac:dyDescent="0.3">
      <c r="A1710" s="5">
        <v>522005</v>
      </c>
      <c r="B1710" s="4" t="s">
        <v>512</v>
      </c>
      <c r="C1710" s="3">
        <f>IFERROR(VLOOKUP($A1710,'indicadores propios'!$A$4:$I$2026,'indicadores propios'!D$2,FALSE),0)</f>
        <v>0</v>
      </c>
      <c r="D1710" s="3">
        <f>IFERROR(VLOOKUP($A1710,'indicadores propios'!$A$4:$I$2026,'indicadores propios'!E$2,FALSE),0)</f>
        <v>0</v>
      </c>
      <c r="E1710" s="3">
        <f>IFERROR(VLOOKUP($A1710,'indicadores propios'!$A$4:$I$2026,'indicadores propios'!F$2,FALSE),0)</f>
        <v>0</v>
      </c>
      <c r="F1710" s="3">
        <f>IFERROR(VLOOKUP($A1710,'indicadores propios'!$A$4:$I$2026,'indicadores propios'!G$2,FALSE),0)</f>
        <v>0</v>
      </c>
      <c r="G1710" s="3">
        <f>IFERROR(VLOOKUP($A1710,'indicadores propios'!$A$4:$I$2026,'indicadores propios'!H$2,FALSE),0)</f>
        <v>0</v>
      </c>
      <c r="H1710" s="3">
        <f>IFERROR(VLOOKUP($A1710,'indicadores propios'!$A$4:$I$2026,'indicadores propios'!I$2,FALSE),0)</f>
        <v>0</v>
      </c>
    </row>
    <row r="1711" spans="1:8" x14ac:dyDescent="0.3">
      <c r="A1711" s="5">
        <v>522010</v>
      </c>
      <c r="B1711" s="4" t="s">
        <v>511</v>
      </c>
      <c r="C1711" s="3">
        <f>IFERROR(VLOOKUP($A1711,'indicadores propios'!$A$4:$I$2026,'indicadores propios'!D$2,FALSE),0)</f>
        <v>0</v>
      </c>
      <c r="D1711" s="3">
        <f>IFERROR(VLOOKUP($A1711,'indicadores propios'!$A$4:$I$2026,'indicadores propios'!E$2,FALSE),0)</f>
        <v>0</v>
      </c>
      <c r="E1711" s="3">
        <f>IFERROR(VLOOKUP($A1711,'indicadores propios'!$A$4:$I$2026,'indicadores propios'!F$2,FALSE),0)</f>
        <v>0</v>
      </c>
      <c r="F1711" s="3">
        <f>IFERROR(VLOOKUP($A1711,'indicadores propios'!$A$4:$I$2026,'indicadores propios'!G$2,FALSE),0)</f>
        <v>0</v>
      </c>
      <c r="G1711" s="3">
        <f>IFERROR(VLOOKUP($A1711,'indicadores propios'!$A$4:$I$2026,'indicadores propios'!H$2,FALSE),0)</f>
        <v>0</v>
      </c>
      <c r="H1711" s="3">
        <f>IFERROR(VLOOKUP($A1711,'indicadores propios'!$A$4:$I$2026,'indicadores propios'!I$2,FALSE),0)</f>
        <v>0</v>
      </c>
    </row>
    <row r="1712" spans="1:8" x14ac:dyDescent="0.3">
      <c r="A1712" s="5">
        <v>522015</v>
      </c>
      <c r="B1712" s="4" t="s">
        <v>510</v>
      </c>
      <c r="C1712" s="3">
        <f>IFERROR(VLOOKUP($A1712,'indicadores propios'!$A$4:$I$2026,'indicadores propios'!D$2,FALSE),0)</f>
        <v>0</v>
      </c>
      <c r="D1712" s="3">
        <f>IFERROR(VLOOKUP($A1712,'indicadores propios'!$A$4:$I$2026,'indicadores propios'!E$2,FALSE),0)</f>
        <v>0</v>
      </c>
      <c r="E1712" s="3">
        <f>IFERROR(VLOOKUP($A1712,'indicadores propios'!$A$4:$I$2026,'indicadores propios'!F$2,FALSE),0)</f>
        <v>0</v>
      </c>
      <c r="F1712" s="3">
        <f>IFERROR(VLOOKUP($A1712,'indicadores propios'!$A$4:$I$2026,'indicadores propios'!G$2,FALSE),0)</f>
        <v>0</v>
      </c>
      <c r="G1712" s="3">
        <f>IFERROR(VLOOKUP($A1712,'indicadores propios'!$A$4:$I$2026,'indicadores propios'!H$2,FALSE),0)</f>
        <v>0</v>
      </c>
      <c r="H1712" s="3">
        <f>IFERROR(VLOOKUP($A1712,'indicadores propios'!$A$4:$I$2026,'indicadores propios'!I$2,FALSE),0)</f>
        <v>0</v>
      </c>
    </row>
    <row r="1713" spans="1:8" x14ac:dyDescent="0.3">
      <c r="A1713" s="5">
        <v>522200</v>
      </c>
      <c r="B1713" s="4" t="s">
        <v>509</v>
      </c>
      <c r="C1713" s="3">
        <f>IFERROR(VLOOKUP($A1713,'indicadores propios'!$A$4:$I$2026,'indicadores propios'!D$2,FALSE),0)</f>
        <v>0</v>
      </c>
      <c r="D1713" s="3">
        <f>IFERROR(VLOOKUP($A1713,'indicadores propios'!$A$4:$I$2026,'indicadores propios'!E$2,FALSE),0)</f>
        <v>0</v>
      </c>
      <c r="E1713" s="3">
        <f>IFERROR(VLOOKUP($A1713,'indicadores propios'!$A$4:$I$2026,'indicadores propios'!F$2,FALSE),0)</f>
        <v>0</v>
      </c>
      <c r="F1713" s="3">
        <f>IFERROR(VLOOKUP($A1713,'indicadores propios'!$A$4:$I$2026,'indicadores propios'!G$2,FALSE),0)</f>
        <v>0</v>
      </c>
      <c r="G1713" s="3">
        <f>IFERROR(VLOOKUP($A1713,'indicadores propios'!$A$4:$I$2026,'indicadores propios'!H$2,FALSE),0)</f>
        <v>0</v>
      </c>
      <c r="H1713" s="3">
        <f>IFERROR(VLOOKUP($A1713,'indicadores propios'!$A$4:$I$2026,'indicadores propios'!I$2,FALSE),0)</f>
        <v>0</v>
      </c>
    </row>
    <row r="1714" spans="1:8" x14ac:dyDescent="0.3">
      <c r="A1714" s="5">
        <v>522205</v>
      </c>
      <c r="B1714" s="4" t="s">
        <v>508</v>
      </c>
      <c r="C1714" s="3">
        <f>IFERROR(VLOOKUP($A1714,'indicadores propios'!$A$4:$I$2026,'indicadores propios'!D$2,FALSE),0)</f>
        <v>0</v>
      </c>
      <c r="D1714" s="3">
        <f>IFERROR(VLOOKUP($A1714,'indicadores propios'!$A$4:$I$2026,'indicadores propios'!E$2,FALSE),0)</f>
        <v>0</v>
      </c>
      <c r="E1714" s="3">
        <f>IFERROR(VLOOKUP($A1714,'indicadores propios'!$A$4:$I$2026,'indicadores propios'!F$2,FALSE),0)</f>
        <v>0</v>
      </c>
      <c r="F1714" s="3">
        <f>IFERROR(VLOOKUP($A1714,'indicadores propios'!$A$4:$I$2026,'indicadores propios'!G$2,FALSE),0)</f>
        <v>0</v>
      </c>
      <c r="G1714" s="3">
        <f>IFERROR(VLOOKUP($A1714,'indicadores propios'!$A$4:$I$2026,'indicadores propios'!H$2,FALSE),0)</f>
        <v>0</v>
      </c>
      <c r="H1714" s="3">
        <f>IFERROR(VLOOKUP($A1714,'indicadores propios'!$A$4:$I$2026,'indicadores propios'!I$2,FALSE),0)</f>
        <v>0</v>
      </c>
    </row>
    <row r="1715" spans="1:8" x14ac:dyDescent="0.3">
      <c r="A1715" s="5">
        <v>522210</v>
      </c>
      <c r="B1715" s="4" t="s">
        <v>507</v>
      </c>
      <c r="C1715" s="3">
        <f>IFERROR(VLOOKUP($A1715,'indicadores propios'!$A$4:$I$2026,'indicadores propios'!D$2,FALSE),0)</f>
        <v>0</v>
      </c>
      <c r="D1715" s="3">
        <f>IFERROR(VLOOKUP($A1715,'indicadores propios'!$A$4:$I$2026,'indicadores propios'!E$2,FALSE),0)</f>
        <v>0</v>
      </c>
      <c r="E1715" s="3">
        <f>IFERROR(VLOOKUP($A1715,'indicadores propios'!$A$4:$I$2026,'indicadores propios'!F$2,FALSE),0)</f>
        <v>0</v>
      </c>
      <c r="F1715" s="3">
        <f>IFERROR(VLOOKUP($A1715,'indicadores propios'!$A$4:$I$2026,'indicadores propios'!G$2,FALSE),0)</f>
        <v>0</v>
      </c>
      <c r="G1715" s="3">
        <f>IFERROR(VLOOKUP($A1715,'indicadores propios'!$A$4:$I$2026,'indicadores propios'!H$2,FALSE),0)</f>
        <v>0</v>
      </c>
      <c r="H1715" s="3">
        <f>IFERROR(VLOOKUP($A1715,'indicadores propios'!$A$4:$I$2026,'indicadores propios'!I$2,FALSE),0)</f>
        <v>0</v>
      </c>
    </row>
    <row r="1716" spans="1:8" x14ac:dyDescent="0.3">
      <c r="A1716" s="5">
        <v>522215</v>
      </c>
      <c r="B1716" s="4" t="s">
        <v>506</v>
      </c>
      <c r="C1716" s="3">
        <f>IFERROR(VLOOKUP($A1716,'indicadores propios'!$A$4:$I$2026,'indicadores propios'!D$2,FALSE),0)</f>
        <v>0</v>
      </c>
      <c r="D1716" s="3">
        <f>IFERROR(VLOOKUP($A1716,'indicadores propios'!$A$4:$I$2026,'indicadores propios'!E$2,FALSE),0)</f>
        <v>0</v>
      </c>
      <c r="E1716" s="3">
        <f>IFERROR(VLOOKUP($A1716,'indicadores propios'!$A$4:$I$2026,'indicadores propios'!F$2,FALSE),0)</f>
        <v>0</v>
      </c>
      <c r="F1716" s="3">
        <f>IFERROR(VLOOKUP($A1716,'indicadores propios'!$A$4:$I$2026,'indicadores propios'!G$2,FALSE),0)</f>
        <v>0</v>
      </c>
      <c r="G1716" s="3">
        <f>IFERROR(VLOOKUP($A1716,'indicadores propios'!$A$4:$I$2026,'indicadores propios'!H$2,FALSE),0)</f>
        <v>0</v>
      </c>
      <c r="H1716" s="3">
        <f>IFERROR(VLOOKUP($A1716,'indicadores propios'!$A$4:$I$2026,'indicadores propios'!I$2,FALSE),0)</f>
        <v>0</v>
      </c>
    </row>
    <row r="1717" spans="1:8" x14ac:dyDescent="0.3">
      <c r="A1717" s="5">
        <v>522500</v>
      </c>
      <c r="B1717" s="4" t="s">
        <v>505</v>
      </c>
      <c r="C1717" s="3">
        <f>IFERROR(VLOOKUP($A1717,'indicadores propios'!$A$4:$I$2026,'indicadores propios'!D$2,FALSE),0)</f>
        <v>0</v>
      </c>
      <c r="D1717" s="3">
        <f>IFERROR(VLOOKUP($A1717,'indicadores propios'!$A$4:$I$2026,'indicadores propios'!E$2,FALSE),0)</f>
        <v>0</v>
      </c>
      <c r="E1717" s="3">
        <f>IFERROR(VLOOKUP($A1717,'indicadores propios'!$A$4:$I$2026,'indicadores propios'!F$2,FALSE),0)</f>
        <v>0</v>
      </c>
      <c r="F1717" s="3">
        <f>IFERROR(VLOOKUP($A1717,'indicadores propios'!$A$4:$I$2026,'indicadores propios'!G$2,FALSE),0)</f>
        <v>0</v>
      </c>
      <c r="G1717" s="3">
        <f>IFERROR(VLOOKUP($A1717,'indicadores propios'!$A$4:$I$2026,'indicadores propios'!H$2,FALSE),0)</f>
        <v>0</v>
      </c>
      <c r="H1717" s="3">
        <f>IFERROR(VLOOKUP($A1717,'indicadores propios'!$A$4:$I$2026,'indicadores propios'!I$2,FALSE),0)</f>
        <v>0</v>
      </c>
    </row>
    <row r="1718" spans="1:8" x14ac:dyDescent="0.3">
      <c r="A1718" s="5">
        <v>523000</v>
      </c>
      <c r="B1718" s="4" t="s">
        <v>504</v>
      </c>
      <c r="C1718" s="151">
        <f>IFERROR(VLOOKUP($A1718,'indicadores propios'!$A$4:$I$2026,'indicadores propios'!D$2,FALSE),0)</f>
        <v>4765878.59</v>
      </c>
      <c r="D1718" s="151">
        <f>IFERROR(VLOOKUP($A1718,'indicadores propios'!$A$4:$I$2026,'indicadores propios'!E$2,FALSE),0)</f>
        <v>9622.2800000000007</v>
      </c>
      <c r="E1718" s="151">
        <f>IFERROR(VLOOKUP($A1718,'indicadores propios'!$A$4:$I$2026,'indicadores propios'!F$2,FALSE),0)</f>
        <v>146898690.13999999</v>
      </c>
      <c r="F1718" s="151">
        <f>IFERROR(VLOOKUP($A1718,'indicadores propios'!$A$4:$I$2026,'indicadores propios'!G$2,FALSE),0)</f>
        <v>132571676</v>
      </c>
      <c r="G1718" s="151">
        <f>IFERROR(VLOOKUP($A1718,'indicadores propios'!$A$4:$I$2026,'indicadores propios'!H$2,FALSE),0)</f>
        <v>151209169.19999999</v>
      </c>
      <c r="H1718" s="151">
        <f>IFERROR(VLOOKUP($A1718,'indicadores propios'!$A$4:$I$2026,'indicadores propios'!I$2,FALSE),0)</f>
        <v>43925000</v>
      </c>
    </row>
    <row r="1719" spans="1:8" x14ac:dyDescent="0.3">
      <c r="A1719" s="5">
        <v>523005</v>
      </c>
      <c r="B1719" s="4" t="s">
        <v>503</v>
      </c>
      <c r="C1719" s="3">
        <f>IFERROR(VLOOKUP($A1719,'indicadores propios'!$A$4:$I$2026,'indicadores propios'!D$2,FALSE),0)</f>
        <v>0</v>
      </c>
      <c r="D1719" s="3">
        <f>IFERROR(VLOOKUP($A1719,'indicadores propios'!$A$4:$I$2026,'indicadores propios'!E$2,FALSE),0)</f>
        <v>0</v>
      </c>
      <c r="E1719" s="3">
        <f>IFERROR(VLOOKUP($A1719,'indicadores propios'!$A$4:$I$2026,'indicadores propios'!F$2,FALSE),0)</f>
        <v>0</v>
      </c>
      <c r="F1719" s="3">
        <f>IFERROR(VLOOKUP($A1719,'indicadores propios'!$A$4:$I$2026,'indicadores propios'!G$2,FALSE),0)</f>
        <v>0</v>
      </c>
      <c r="G1719" s="3">
        <f>IFERROR(VLOOKUP($A1719,'indicadores propios'!$A$4:$I$2026,'indicadores propios'!H$2,FALSE),0)</f>
        <v>0</v>
      </c>
      <c r="H1719" s="3">
        <f>IFERROR(VLOOKUP($A1719,'indicadores propios'!$A$4:$I$2026,'indicadores propios'!I$2,FALSE),0)</f>
        <v>0</v>
      </c>
    </row>
    <row r="1720" spans="1:8" x14ac:dyDescent="0.3">
      <c r="A1720" s="5">
        <v>523010</v>
      </c>
      <c r="B1720" s="4" t="s">
        <v>502</v>
      </c>
      <c r="C1720" s="3">
        <f>IFERROR(VLOOKUP($A1720,'indicadores propios'!$A$4:$I$2026,'indicadores propios'!D$2,FALSE),0)</f>
        <v>0</v>
      </c>
      <c r="D1720" s="3">
        <f>IFERROR(VLOOKUP($A1720,'indicadores propios'!$A$4:$I$2026,'indicadores propios'!E$2,FALSE),0)</f>
        <v>0</v>
      </c>
      <c r="E1720" s="3">
        <f>IFERROR(VLOOKUP($A1720,'indicadores propios'!$A$4:$I$2026,'indicadores propios'!F$2,FALSE),0)</f>
        <v>0</v>
      </c>
      <c r="F1720" s="3">
        <f>IFERROR(VLOOKUP($A1720,'indicadores propios'!$A$4:$I$2026,'indicadores propios'!G$2,FALSE),0)</f>
        <v>0</v>
      </c>
      <c r="G1720" s="3">
        <f>IFERROR(VLOOKUP($A1720,'indicadores propios'!$A$4:$I$2026,'indicadores propios'!H$2,FALSE),0)</f>
        <v>0</v>
      </c>
      <c r="H1720" s="3">
        <f>IFERROR(VLOOKUP($A1720,'indicadores propios'!$A$4:$I$2026,'indicadores propios'!I$2,FALSE),0)</f>
        <v>0</v>
      </c>
    </row>
    <row r="1721" spans="1:8" x14ac:dyDescent="0.3">
      <c r="A1721" s="5">
        <v>523015</v>
      </c>
      <c r="B1721" s="4" t="s">
        <v>501</v>
      </c>
      <c r="C1721" s="3">
        <f>IFERROR(VLOOKUP($A1721,'indicadores propios'!$A$4:$I$2026,'indicadores propios'!D$2,FALSE),0)</f>
        <v>0</v>
      </c>
      <c r="D1721" s="3">
        <f>IFERROR(VLOOKUP($A1721,'indicadores propios'!$A$4:$I$2026,'indicadores propios'!E$2,FALSE),0)</f>
        <v>0</v>
      </c>
      <c r="E1721" s="3">
        <f>IFERROR(VLOOKUP($A1721,'indicadores propios'!$A$4:$I$2026,'indicadores propios'!F$2,FALSE),0)</f>
        <v>0</v>
      </c>
      <c r="F1721" s="3">
        <f>IFERROR(VLOOKUP($A1721,'indicadores propios'!$A$4:$I$2026,'indicadores propios'!G$2,FALSE),0)</f>
        <v>0</v>
      </c>
      <c r="G1721" s="3">
        <f>IFERROR(VLOOKUP($A1721,'indicadores propios'!$A$4:$I$2026,'indicadores propios'!H$2,FALSE),0)</f>
        <v>0</v>
      </c>
      <c r="H1721" s="3">
        <f>IFERROR(VLOOKUP($A1721,'indicadores propios'!$A$4:$I$2026,'indicadores propios'!I$2,FALSE),0)</f>
        <v>0</v>
      </c>
    </row>
    <row r="1722" spans="1:8" x14ac:dyDescent="0.3">
      <c r="A1722" s="5">
        <v>523020</v>
      </c>
      <c r="B1722" s="4" t="s">
        <v>500</v>
      </c>
      <c r="C1722" s="3">
        <f>IFERROR(VLOOKUP($A1722,'indicadores propios'!$A$4:$I$2026,'indicadores propios'!D$2,FALSE),0)</f>
        <v>0</v>
      </c>
      <c r="D1722" s="3">
        <f>IFERROR(VLOOKUP($A1722,'indicadores propios'!$A$4:$I$2026,'indicadores propios'!E$2,FALSE),0)</f>
        <v>0</v>
      </c>
      <c r="E1722" s="3">
        <f>IFERROR(VLOOKUP($A1722,'indicadores propios'!$A$4:$I$2026,'indicadores propios'!F$2,FALSE),0)</f>
        <v>0</v>
      </c>
      <c r="F1722" s="3">
        <f>IFERROR(VLOOKUP($A1722,'indicadores propios'!$A$4:$I$2026,'indicadores propios'!G$2,FALSE),0)</f>
        <v>0</v>
      </c>
      <c r="G1722" s="3">
        <f>IFERROR(VLOOKUP($A1722,'indicadores propios'!$A$4:$I$2026,'indicadores propios'!H$2,FALSE),0)</f>
        <v>0</v>
      </c>
      <c r="H1722" s="3">
        <f>IFERROR(VLOOKUP($A1722,'indicadores propios'!$A$4:$I$2026,'indicadores propios'!I$2,FALSE),0)</f>
        <v>0</v>
      </c>
    </row>
    <row r="1723" spans="1:8" x14ac:dyDescent="0.3">
      <c r="A1723" s="5">
        <v>523025</v>
      </c>
      <c r="B1723" s="4" t="s">
        <v>499</v>
      </c>
      <c r="C1723" s="3">
        <f>IFERROR(VLOOKUP($A1723,'indicadores propios'!$A$4:$I$2026,'indicadores propios'!D$2,FALSE),0)</f>
        <v>0</v>
      </c>
      <c r="D1723" s="3">
        <f>IFERROR(VLOOKUP($A1723,'indicadores propios'!$A$4:$I$2026,'indicadores propios'!E$2,FALSE),0)</f>
        <v>0</v>
      </c>
      <c r="E1723" s="3">
        <f>IFERROR(VLOOKUP($A1723,'indicadores propios'!$A$4:$I$2026,'indicadores propios'!F$2,FALSE),0)</f>
        <v>0</v>
      </c>
      <c r="F1723" s="3">
        <f>IFERROR(VLOOKUP($A1723,'indicadores propios'!$A$4:$I$2026,'indicadores propios'!G$2,FALSE),0)</f>
        <v>0</v>
      </c>
      <c r="G1723" s="3">
        <f>IFERROR(VLOOKUP($A1723,'indicadores propios'!$A$4:$I$2026,'indicadores propios'!H$2,FALSE),0)</f>
        <v>0</v>
      </c>
      <c r="H1723" s="3">
        <f>IFERROR(VLOOKUP($A1723,'indicadores propios'!$A$4:$I$2026,'indicadores propios'!I$2,FALSE),0)</f>
        <v>0</v>
      </c>
    </row>
    <row r="1724" spans="1:8" x14ac:dyDescent="0.3">
      <c r="A1724" s="5">
        <v>523030</v>
      </c>
      <c r="B1724" s="4" t="s">
        <v>498</v>
      </c>
      <c r="C1724" s="3">
        <f>IFERROR(VLOOKUP($A1724,'indicadores propios'!$A$4:$I$2026,'indicadores propios'!D$2,FALSE),0)</f>
        <v>0</v>
      </c>
      <c r="D1724" s="3">
        <f>IFERROR(VLOOKUP($A1724,'indicadores propios'!$A$4:$I$2026,'indicadores propios'!E$2,FALSE),0)</f>
        <v>0</v>
      </c>
      <c r="E1724" s="3">
        <f>IFERROR(VLOOKUP($A1724,'indicadores propios'!$A$4:$I$2026,'indicadores propios'!F$2,FALSE),0)</f>
        <v>0</v>
      </c>
      <c r="F1724" s="3">
        <f>IFERROR(VLOOKUP($A1724,'indicadores propios'!$A$4:$I$2026,'indicadores propios'!G$2,FALSE),0)</f>
        <v>0</v>
      </c>
      <c r="G1724" s="3">
        <f>IFERROR(VLOOKUP($A1724,'indicadores propios'!$A$4:$I$2026,'indicadores propios'!H$2,FALSE),0)</f>
        <v>0</v>
      </c>
      <c r="H1724" s="3">
        <f>IFERROR(VLOOKUP($A1724,'indicadores propios'!$A$4:$I$2026,'indicadores propios'!I$2,FALSE),0)</f>
        <v>0</v>
      </c>
    </row>
    <row r="1725" spans="1:8" x14ac:dyDescent="0.3">
      <c r="A1725" s="5">
        <v>523035</v>
      </c>
      <c r="B1725" s="4" t="s">
        <v>497</v>
      </c>
      <c r="C1725" s="3">
        <f>IFERROR(VLOOKUP($A1725,'indicadores propios'!$A$4:$I$2026,'indicadores propios'!D$2,FALSE),0)</f>
        <v>0</v>
      </c>
      <c r="D1725" s="3">
        <f>IFERROR(VLOOKUP($A1725,'indicadores propios'!$A$4:$I$2026,'indicadores propios'!E$2,FALSE),0)</f>
        <v>0</v>
      </c>
      <c r="E1725" s="3">
        <f>IFERROR(VLOOKUP($A1725,'indicadores propios'!$A$4:$I$2026,'indicadores propios'!F$2,FALSE),0)</f>
        <v>0</v>
      </c>
      <c r="F1725" s="3">
        <f>IFERROR(VLOOKUP($A1725,'indicadores propios'!$A$4:$I$2026,'indicadores propios'!G$2,FALSE),0)</f>
        <v>0</v>
      </c>
      <c r="G1725" s="3">
        <f>IFERROR(VLOOKUP($A1725,'indicadores propios'!$A$4:$I$2026,'indicadores propios'!H$2,FALSE),0)</f>
        <v>0</v>
      </c>
      <c r="H1725" s="3">
        <f>IFERROR(VLOOKUP($A1725,'indicadores propios'!$A$4:$I$2026,'indicadores propios'!I$2,FALSE),0)</f>
        <v>0</v>
      </c>
    </row>
    <row r="1726" spans="1:8" x14ac:dyDescent="0.3">
      <c r="A1726" s="5">
        <v>523040</v>
      </c>
      <c r="B1726" s="4" t="s">
        <v>496</v>
      </c>
      <c r="C1726" s="3">
        <f>IFERROR(VLOOKUP($A1726,'indicadores propios'!$A$4:$I$2026,'indicadores propios'!D$2,FALSE),0)</f>
        <v>0</v>
      </c>
      <c r="D1726" s="3">
        <f>IFERROR(VLOOKUP($A1726,'indicadores propios'!$A$4:$I$2026,'indicadores propios'!E$2,FALSE),0)</f>
        <v>0</v>
      </c>
      <c r="E1726" s="3">
        <f>IFERROR(VLOOKUP($A1726,'indicadores propios'!$A$4:$I$2026,'indicadores propios'!F$2,FALSE),0)</f>
        <v>0</v>
      </c>
      <c r="F1726" s="3">
        <f>IFERROR(VLOOKUP($A1726,'indicadores propios'!$A$4:$I$2026,'indicadores propios'!G$2,FALSE),0)</f>
        <v>0</v>
      </c>
      <c r="G1726" s="3">
        <f>IFERROR(VLOOKUP($A1726,'indicadores propios'!$A$4:$I$2026,'indicadores propios'!H$2,FALSE),0)</f>
        <v>0</v>
      </c>
      <c r="H1726" s="3">
        <f>IFERROR(VLOOKUP($A1726,'indicadores propios'!$A$4:$I$2026,'indicadores propios'!I$2,FALSE),0)</f>
        <v>0</v>
      </c>
    </row>
    <row r="1727" spans="1:8" x14ac:dyDescent="0.3">
      <c r="A1727" s="5">
        <v>523045</v>
      </c>
      <c r="B1727" s="4" t="s">
        <v>495</v>
      </c>
      <c r="C1727" s="3">
        <f>IFERROR(VLOOKUP($A1727,'indicadores propios'!$A$4:$I$2026,'indicadores propios'!D$2,FALSE),0)</f>
        <v>0</v>
      </c>
      <c r="D1727" s="3">
        <f>IFERROR(VLOOKUP($A1727,'indicadores propios'!$A$4:$I$2026,'indicadores propios'!E$2,FALSE),0)</f>
        <v>0</v>
      </c>
      <c r="E1727" s="3">
        <f>IFERROR(VLOOKUP($A1727,'indicadores propios'!$A$4:$I$2026,'indicadores propios'!F$2,FALSE),0)</f>
        <v>0</v>
      </c>
      <c r="F1727" s="3">
        <f>IFERROR(VLOOKUP($A1727,'indicadores propios'!$A$4:$I$2026,'indicadores propios'!G$2,FALSE),0)</f>
        <v>0</v>
      </c>
      <c r="G1727" s="3">
        <f>IFERROR(VLOOKUP($A1727,'indicadores propios'!$A$4:$I$2026,'indicadores propios'!H$2,FALSE),0)</f>
        <v>0</v>
      </c>
      <c r="H1727" s="3">
        <f>IFERROR(VLOOKUP($A1727,'indicadores propios'!$A$4:$I$2026,'indicadores propios'!I$2,FALSE),0)</f>
        <v>0</v>
      </c>
    </row>
    <row r="1728" spans="1:8" x14ac:dyDescent="0.3">
      <c r="A1728" s="5">
        <v>523050</v>
      </c>
      <c r="B1728" s="4" t="s">
        <v>494</v>
      </c>
      <c r="C1728" s="3">
        <f>IFERROR(VLOOKUP($A1728,'indicadores propios'!$A$4:$I$2026,'indicadores propios'!D$2,FALSE),0)</f>
        <v>2305606.2599999998</v>
      </c>
      <c r="D1728" s="3">
        <f>IFERROR(VLOOKUP($A1728,'indicadores propios'!$A$4:$I$2026,'indicadores propios'!E$2,FALSE),0)</f>
        <v>5740.43</v>
      </c>
      <c r="E1728" s="3">
        <f>IFERROR(VLOOKUP($A1728,'indicadores propios'!$A$4:$I$2026,'indicadores propios'!F$2,FALSE),0)</f>
        <v>931974.14</v>
      </c>
      <c r="F1728" s="3">
        <f>IFERROR(VLOOKUP($A1728,'indicadores propios'!$A$4:$I$2026,'indicadores propios'!G$2,FALSE),0)</f>
        <v>388642</v>
      </c>
      <c r="G1728" s="3">
        <f>IFERROR(VLOOKUP($A1728,'indicadores propios'!$A$4:$I$2026,'indicadores propios'!H$2,FALSE),0)</f>
        <v>14392.96</v>
      </c>
      <c r="H1728" s="3">
        <f>IFERROR(VLOOKUP($A1728,'indicadores propios'!$A$4:$I$2026,'indicadores propios'!I$2,FALSE),0)</f>
        <v>0</v>
      </c>
    </row>
    <row r="1729" spans="1:8" x14ac:dyDescent="0.3">
      <c r="A1729" s="5">
        <v>523095</v>
      </c>
      <c r="B1729" s="4" t="s">
        <v>213</v>
      </c>
      <c r="C1729" s="151">
        <f>IFERROR(VLOOKUP($A1729,'indicadores propios'!$A$4:$I$2026,'indicadores propios'!D$2,FALSE),0)</f>
        <v>412230.33</v>
      </c>
      <c r="D1729" s="151">
        <f>IFERROR(VLOOKUP($A1729,'indicadores propios'!$A$4:$I$2026,'indicadores propios'!E$2,FALSE),0)</f>
        <v>3881.85</v>
      </c>
      <c r="E1729" s="151">
        <f>IFERROR(VLOOKUP($A1729,'indicadores propios'!$A$4:$I$2026,'indicadores propios'!F$2,FALSE),0)</f>
        <v>145966716</v>
      </c>
      <c r="F1729" s="151">
        <f>IFERROR(VLOOKUP($A1729,'indicadores propios'!$A$4:$I$2026,'indicadores propios'!G$2,FALSE),0)</f>
        <v>131509034</v>
      </c>
      <c r="G1729" s="151">
        <f>IFERROR(VLOOKUP($A1729,'indicadores propios'!$A$4:$I$2026,'indicadores propios'!H$2,FALSE),0)</f>
        <v>151194776.24000001</v>
      </c>
      <c r="H1729" s="151">
        <f>IFERROR(VLOOKUP($A1729,'indicadores propios'!$A$4:$I$2026,'indicadores propios'!I$2,FALSE),0)</f>
        <v>43925000</v>
      </c>
    </row>
    <row r="1730" spans="1:8" x14ac:dyDescent="0.3">
      <c r="A1730" s="5">
        <v>523500</v>
      </c>
      <c r="B1730" s="4" t="s">
        <v>493</v>
      </c>
      <c r="C1730" s="3">
        <f>IFERROR(VLOOKUP($A1730,'indicadores propios'!$A$4:$I$2026,'indicadores propios'!D$2,FALSE),0)</f>
        <v>0</v>
      </c>
      <c r="D1730" s="3">
        <f>IFERROR(VLOOKUP($A1730,'indicadores propios'!$A$4:$I$2026,'indicadores propios'!E$2,FALSE),0)</f>
        <v>0</v>
      </c>
      <c r="E1730" s="3">
        <f>IFERROR(VLOOKUP($A1730,'indicadores propios'!$A$4:$I$2026,'indicadores propios'!F$2,FALSE),0)</f>
        <v>0</v>
      </c>
      <c r="F1730" s="3">
        <f>IFERROR(VLOOKUP($A1730,'indicadores propios'!$A$4:$I$2026,'indicadores propios'!G$2,FALSE),0)</f>
        <v>0</v>
      </c>
      <c r="G1730" s="3">
        <f>IFERROR(VLOOKUP($A1730,'indicadores propios'!$A$4:$I$2026,'indicadores propios'!H$2,FALSE),0)</f>
        <v>0</v>
      </c>
      <c r="H1730" s="3">
        <f>IFERROR(VLOOKUP($A1730,'indicadores propios'!$A$4:$I$2026,'indicadores propios'!I$2,FALSE),0)</f>
        <v>0</v>
      </c>
    </row>
    <row r="1731" spans="1:8" x14ac:dyDescent="0.3">
      <c r="A1731" s="5">
        <v>524000</v>
      </c>
      <c r="B1731" s="4" t="s">
        <v>492</v>
      </c>
      <c r="C1731" s="3">
        <f>IFERROR(VLOOKUP($A1731,'indicadores propios'!$A$4:$I$2026,'indicadores propios'!D$2,FALSE),0)</f>
        <v>0</v>
      </c>
      <c r="D1731" s="3">
        <f>IFERROR(VLOOKUP($A1731,'indicadores propios'!$A$4:$I$2026,'indicadores propios'!E$2,FALSE),0)</f>
        <v>0</v>
      </c>
      <c r="E1731" s="3">
        <f>IFERROR(VLOOKUP($A1731,'indicadores propios'!$A$4:$I$2026,'indicadores propios'!F$2,FALSE),0)</f>
        <v>0</v>
      </c>
      <c r="F1731" s="3">
        <f>IFERROR(VLOOKUP($A1731,'indicadores propios'!$A$4:$I$2026,'indicadores propios'!G$2,FALSE),0)</f>
        <v>0</v>
      </c>
      <c r="G1731" s="3">
        <f>IFERROR(VLOOKUP($A1731,'indicadores propios'!$A$4:$I$2026,'indicadores propios'!H$2,FALSE),0)</f>
        <v>0</v>
      </c>
      <c r="H1731" s="3">
        <f>IFERROR(VLOOKUP($A1731,'indicadores propios'!$A$4:$I$2026,'indicadores propios'!I$2,FALSE),0)</f>
        <v>0</v>
      </c>
    </row>
    <row r="1732" spans="1:8" x14ac:dyDescent="0.3">
      <c r="A1732" s="5">
        <v>530000</v>
      </c>
      <c r="B1732" s="4" t="s">
        <v>491</v>
      </c>
      <c r="C1732" s="3">
        <f>IFERROR(VLOOKUP($A1732,'indicadores propios'!$A$4:$I$2026,'indicadores propios'!D$2,FALSE),0)</f>
        <v>459539676.43000001</v>
      </c>
      <c r="D1732" s="3">
        <f>IFERROR(VLOOKUP($A1732,'indicadores propios'!$A$4:$I$2026,'indicadores propios'!E$2,FALSE),0)</f>
        <v>416378872.67000002</v>
      </c>
      <c r="E1732" s="3">
        <f>IFERROR(VLOOKUP($A1732,'indicadores propios'!$A$4:$I$2026,'indicadores propios'!F$2,FALSE),0)</f>
        <v>296372617.08999997</v>
      </c>
      <c r="F1732" s="3">
        <f>IFERROR(VLOOKUP($A1732,'indicadores propios'!$A$4:$I$2026,'indicadores propios'!G$2,FALSE),0)</f>
        <v>382929810.58999997</v>
      </c>
      <c r="G1732" s="3">
        <f>IFERROR(VLOOKUP($A1732,'indicadores propios'!$A$4:$I$2026,'indicadores propios'!H$2,FALSE),0)</f>
        <v>0</v>
      </c>
      <c r="H1732" s="3">
        <f>IFERROR(VLOOKUP($A1732,'indicadores propios'!$A$4:$I$2026,'indicadores propios'!I$2,FALSE),0)</f>
        <v>45365132.280000001</v>
      </c>
    </row>
    <row r="1733" spans="1:8" x14ac:dyDescent="0.3">
      <c r="A1733" s="5">
        <v>540000</v>
      </c>
      <c r="B1733" s="4" t="s">
        <v>490</v>
      </c>
      <c r="C1733" s="3">
        <f>IFERROR(VLOOKUP($A1733,'indicadores propios'!$A$4:$I$2026,'indicadores propios'!D$2,FALSE),0)</f>
        <v>23097803</v>
      </c>
      <c r="D1733" s="3">
        <f>IFERROR(VLOOKUP($A1733,'indicadores propios'!$A$4:$I$2026,'indicadores propios'!E$2,FALSE),0)</f>
        <v>23754323</v>
      </c>
      <c r="E1733" s="3">
        <f>IFERROR(VLOOKUP($A1733,'indicadores propios'!$A$4:$I$2026,'indicadores propios'!F$2,FALSE),0)</f>
        <v>19475285</v>
      </c>
      <c r="F1733" s="3">
        <f>IFERROR(VLOOKUP($A1733,'indicadores propios'!$A$4:$I$2026,'indicadores propios'!G$2,FALSE),0)</f>
        <v>20491163</v>
      </c>
      <c r="G1733" s="3">
        <f>IFERROR(VLOOKUP($A1733,'indicadores propios'!$A$4:$I$2026,'indicadores propios'!H$2,FALSE),0)</f>
        <v>13950395</v>
      </c>
      <c r="H1733" s="3">
        <f>IFERROR(VLOOKUP($A1733,'indicadores propios'!$A$4:$I$2026,'indicadores propios'!I$2,FALSE),0)</f>
        <v>0</v>
      </c>
    </row>
    <row r="1734" spans="1:8" x14ac:dyDescent="0.3">
      <c r="A1734" s="5">
        <v>540500</v>
      </c>
      <c r="B1734" s="4" t="s">
        <v>489</v>
      </c>
      <c r="C1734" s="3">
        <f>IFERROR(VLOOKUP($A1734,'indicadores propios'!$A$4:$I$2026,'indicadores propios'!D$2,FALSE),0)</f>
        <v>19130135</v>
      </c>
      <c r="D1734" s="3">
        <f>IFERROR(VLOOKUP($A1734,'indicadores propios'!$A$4:$I$2026,'indicadores propios'!E$2,FALSE),0)</f>
        <v>20211735</v>
      </c>
      <c r="E1734" s="3">
        <f>IFERROR(VLOOKUP($A1734,'indicadores propios'!$A$4:$I$2026,'indicadores propios'!F$2,FALSE),0)</f>
        <v>19475285</v>
      </c>
      <c r="F1734" s="3">
        <f>IFERROR(VLOOKUP($A1734,'indicadores propios'!$A$4:$I$2026,'indicadores propios'!G$2,FALSE),0)</f>
        <v>20491163</v>
      </c>
      <c r="G1734" s="3">
        <f>IFERROR(VLOOKUP($A1734,'indicadores propios'!$A$4:$I$2026,'indicadores propios'!H$2,FALSE),0)</f>
        <v>13950395</v>
      </c>
      <c r="H1734" s="3">
        <f>IFERROR(VLOOKUP($A1734,'indicadores propios'!$A$4:$I$2026,'indicadores propios'!I$2,FALSE),0)</f>
        <v>0</v>
      </c>
    </row>
    <row r="1735" spans="1:8" x14ac:dyDescent="0.3">
      <c r="A1735" s="5">
        <v>540501</v>
      </c>
      <c r="B1735" s="4" t="s">
        <v>488</v>
      </c>
      <c r="C1735" s="3">
        <f>IFERROR(VLOOKUP($A1735,'indicadores propios'!$A$4:$I$2026,'indicadores propios'!D$2,FALSE),0)</f>
        <v>0</v>
      </c>
      <c r="D1735" s="3">
        <f>IFERROR(VLOOKUP($A1735,'indicadores propios'!$A$4:$I$2026,'indicadores propios'!E$2,FALSE),0)</f>
        <v>0</v>
      </c>
      <c r="E1735" s="3">
        <f>IFERROR(VLOOKUP($A1735,'indicadores propios'!$A$4:$I$2026,'indicadores propios'!F$2,FALSE),0)</f>
        <v>0</v>
      </c>
      <c r="F1735" s="3">
        <f>IFERROR(VLOOKUP($A1735,'indicadores propios'!$A$4:$I$2026,'indicadores propios'!G$2,FALSE),0)</f>
        <v>0</v>
      </c>
      <c r="G1735" s="3">
        <f>IFERROR(VLOOKUP($A1735,'indicadores propios'!$A$4:$I$2026,'indicadores propios'!H$2,FALSE),0)</f>
        <v>0</v>
      </c>
      <c r="H1735" s="3">
        <f>IFERROR(VLOOKUP($A1735,'indicadores propios'!$A$4:$I$2026,'indicadores propios'!I$2,FALSE),0)</f>
        <v>0</v>
      </c>
    </row>
    <row r="1736" spans="1:8" x14ac:dyDescent="0.3">
      <c r="A1736" s="5">
        <v>540502</v>
      </c>
      <c r="B1736" s="4" t="s">
        <v>487</v>
      </c>
      <c r="C1736" s="3">
        <f>IFERROR(VLOOKUP($A1736,'indicadores propios'!$A$4:$I$2026,'indicadores propios'!D$2,FALSE),0)</f>
        <v>0</v>
      </c>
      <c r="D1736" s="3">
        <f>IFERROR(VLOOKUP($A1736,'indicadores propios'!$A$4:$I$2026,'indicadores propios'!E$2,FALSE),0)</f>
        <v>0</v>
      </c>
      <c r="E1736" s="3">
        <f>IFERROR(VLOOKUP($A1736,'indicadores propios'!$A$4:$I$2026,'indicadores propios'!F$2,FALSE),0)</f>
        <v>0</v>
      </c>
      <c r="F1736" s="3">
        <f>IFERROR(VLOOKUP($A1736,'indicadores propios'!$A$4:$I$2026,'indicadores propios'!G$2,FALSE),0)</f>
        <v>0</v>
      </c>
      <c r="G1736" s="3">
        <f>IFERROR(VLOOKUP($A1736,'indicadores propios'!$A$4:$I$2026,'indicadores propios'!H$2,FALSE),0)</f>
        <v>0</v>
      </c>
      <c r="H1736" s="3">
        <f>IFERROR(VLOOKUP($A1736,'indicadores propios'!$A$4:$I$2026,'indicadores propios'!I$2,FALSE),0)</f>
        <v>0</v>
      </c>
    </row>
    <row r="1737" spans="1:8" x14ac:dyDescent="0.3">
      <c r="A1737" s="5">
        <v>540503</v>
      </c>
      <c r="B1737" s="4" t="s">
        <v>486</v>
      </c>
      <c r="C1737" s="3">
        <f>IFERROR(VLOOKUP($A1737,'indicadores propios'!$A$4:$I$2026,'indicadores propios'!D$2,FALSE),0)</f>
        <v>11042400</v>
      </c>
      <c r="D1737" s="3">
        <f>IFERROR(VLOOKUP($A1737,'indicadores propios'!$A$4:$I$2026,'indicadores propios'!E$2,FALSE),0)</f>
        <v>10388145</v>
      </c>
      <c r="E1737" s="3">
        <f>IFERROR(VLOOKUP($A1737,'indicadores propios'!$A$4:$I$2026,'indicadores propios'!F$2,FALSE),0)</f>
        <v>10942176</v>
      </c>
      <c r="F1737" s="3">
        <f>IFERROR(VLOOKUP($A1737,'indicadores propios'!$A$4:$I$2026,'indicadores propios'!G$2,FALSE),0)</f>
        <v>12143234</v>
      </c>
      <c r="G1737" s="3">
        <f>IFERROR(VLOOKUP($A1737,'indicadores propios'!$A$4:$I$2026,'indicadores propios'!H$2,FALSE),0)</f>
        <v>8745000</v>
      </c>
      <c r="H1737" s="3">
        <f>IFERROR(VLOOKUP($A1737,'indicadores propios'!$A$4:$I$2026,'indicadores propios'!I$2,FALSE),0)</f>
        <v>0</v>
      </c>
    </row>
    <row r="1738" spans="1:8" x14ac:dyDescent="0.3">
      <c r="A1738" s="5">
        <v>540504</v>
      </c>
      <c r="B1738" s="4" t="s">
        <v>485</v>
      </c>
      <c r="C1738" s="3">
        <f>IFERROR(VLOOKUP($A1738,'indicadores propios'!$A$4:$I$2026,'indicadores propios'!D$2,FALSE),0)</f>
        <v>0</v>
      </c>
      <c r="D1738" s="3">
        <f>IFERROR(VLOOKUP($A1738,'indicadores propios'!$A$4:$I$2026,'indicadores propios'!E$2,FALSE),0)</f>
        <v>0</v>
      </c>
      <c r="E1738" s="3">
        <f>IFERROR(VLOOKUP($A1738,'indicadores propios'!$A$4:$I$2026,'indicadores propios'!F$2,FALSE),0)</f>
        <v>0</v>
      </c>
      <c r="F1738" s="3">
        <f>IFERROR(VLOOKUP($A1738,'indicadores propios'!$A$4:$I$2026,'indicadores propios'!G$2,FALSE),0)</f>
        <v>0</v>
      </c>
      <c r="G1738" s="3">
        <f>IFERROR(VLOOKUP($A1738,'indicadores propios'!$A$4:$I$2026,'indicadores propios'!H$2,FALSE),0)</f>
        <v>0</v>
      </c>
      <c r="H1738" s="3">
        <f>IFERROR(VLOOKUP($A1738,'indicadores propios'!$A$4:$I$2026,'indicadores propios'!I$2,FALSE),0)</f>
        <v>0</v>
      </c>
    </row>
    <row r="1739" spans="1:8" x14ac:dyDescent="0.3">
      <c r="A1739" s="5">
        <v>540505</v>
      </c>
      <c r="B1739" s="4" t="s">
        <v>484</v>
      </c>
      <c r="C1739" s="3">
        <f>IFERROR(VLOOKUP($A1739,'indicadores propios'!$A$4:$I$2026,'indicadores propios'!D$2,FALSE),0)</f>
        <v>0</v>
      </c>
      <c r="D1739" s="3">
        <f>IFERROR(VLOOKUP($A1739,'indicadores propios'!$A$4:$I$2026,'indicadores propios'!E$2,FALSE),0)</f>
        <v>0</v>
      </c>
      <c r="E1739" s="3">
        <f>IFERROR(VLOOKUP($A1739,'indicadores propios'!$A$4:$I$2026,'indicadores propios'!F$2,FALSE),0)</f>
        <v>0</v>
      </c>
      <c r="F1739" s="3">
        <f>IFERROR(VLOOKUP($A1739,'indicadores propios'!$A$4:$I$2026,'indicadores propios'!G$2,FALSE),0)</f>
        <v>0</v>
      </c>
      <c r="G1739" s="3">
        <f>IFERROR(VLOOKUP($A1739,'indicadores propios'!$A$4:$I$2026,'indicadores propios'!H$2,FALSE),0)</f>
        <v>0</v>
      </c>
      <c r="H1739" s="3">
        <f>IFERROR(VLOOKUP($A1739,'indicadores propios'!$A$4:$I$2026,'indicadores propios'!I$2,FALSE),0)</f>
        <v>0</v>
      </c>
    </row>
    <row r="1740" spans="1:8" x14ac:dyDescent="0.3">
      <c r="A1740" s="5">
        <v>540506</v>
      </c>
      <c r="B1740" s="4" t="s">
        <v>483</v>
      </c>
      <c r="C1740" s="3">
        <f>IFERROR(VLOOKUP($A1740,'indicadores propios'!$A$4:$I$2026,'indicadores propios'!D$2,FALSE),0)</f>
        <v>0</v>
      </c>
      <c r="D1740" s="3">
        <f>IFERROR(VLOOKUP($A1740,'indicadores propios'!$A$4:$I$2026,'indicadores propios'!E$2,FALSE),0)</f>
        <v>0</v>
      </c>
      <c r="E1740" s="3">
        <f>IFERROR(VLOOKUP($A1740,'indicadores propios'!$A$4:$I$2026,'indicadores propios'!F$2,FALSE),0)</f>
        <v>0</v>
      </c>
      <c r="F1740" s="3">
        <f>IFERROR(VLOOKUP($A1740,'indicadores propios'!$A$4:$I$2026,'indicadores propios'!G$2,FALSE),0)</f>
        <v>0</v>
      </c>
      <c r="G1740" s="3">
        <f>IFERROR(VLOOKUP($A1740,'indicadores propios'!$A$4:$I$2026,'indicadores propios'!H$2,FALSE),0)</f>
        <v>0</v>
      </c>
      <c r="H1740" s="3">
        <f>IFERROR(VLOOKUP($A1740,'indicadores propios'!$A$4:$I$2026,'indicadores propios'!I$2,FALSE),0)</f>
        <v>0</v>
      </c>
    </row>
    <row r="1741" spans="1:8" x14ac:dyDescent="0.3">
      <c r="A1741" s="5">
        <v>540507</v>
      </c>
      <c r="B1741" s="4" t="s">
        <v>482</v>
      </c>
      <c r="C1741" s="3">
        <f>IFERROR(VLOOKUP($A1741,'indicadores propios'!$A$4:$I$2026,'indicadores propios'!D$2,FALSE),0)</f>
        <v>0</v>
      </c>
      <c r="D1741" s="3">
        <f>IFERROR(VLOOKUP($A1741,'indicadores propios'!$A$4:$I$2026,'indicadores propios'!E$2,FALSE),0)</f>
        <v>0</v>
      </c>
      <c r="E1741" s="3">
        <f>IFERROR(VLOOKUP($A1741,'indicadores propios'!$A$4:$I$2026,'indicadores propios'!F$2,FALSE),0)</f>
        <v>0</v>
      </c>
      <c r="F1741" s="3">
        <f>IFERROR(VLOOKUP($A1741,'indicadores propios'!$A$4:$I$2026,'indicadores propios'!G$2,FALSE),0)</f>
        <v>0</v>
      </c>
      <c r="G1741" s="3">
        <f>IFERROR(VLOOKUP($A1741,'indicadores propios'!$A$4:$I$2026,'indicadores propios'!H$2,FALSE),0)</f>
        <v>0</v>
      </c>
      <c r="H1741" s="3">
        <f>IFERROR(VLOOKUP($A1741,'indicadores propios'!$A$4:$I$2026,'indicadores propios'!I$2,FALSE),0)</f>
        <v>0</v>
      </c>
    </row>
    <row r="1742" spans="1:8" x14ac:dyDescent="0.3">
      <c r="A1742" s="5">
        <v>540508</v>
      </c>
      <c r="B1742" s="4" t="s">
        <v>481</v>
      </c>
      <c r="C1742" s="3">
        <f>IFERROR(VLOOKUP($A1742,'indicadores propios'!$A$4:$I$2026,'indicadores propios'!D$2,FALSE),0)</f>
        <v>0</v>
      </c>
      <c r="D1742" s="3">
        <f>IFERROR(VLOOKUP($A1742,'indicadores propios'!$A$4:$I$2026,'indicadores propios'!E$2,FALSE),0)</f>
        <v>168893</v>
      </c>
      <c r="E1742" s="3">
        <f>IFERROR(VLOOKUP($A1742,'indicadores propios'!$A$4:$I$2026,'indicadores propios'!F$2,FALSE),0)</f>
        <v>221320</v>
      </c>
      <c r="F1742" s="3">
        <f>IFERROR(VLOOKUP($A1742,'indicadores propios'!$A$4:$I$2026,'indicadores propios'!G$2,FALSE),0)</f>
        <v>34627</v>
      </c>
      <c r="G1742" s="3">
        <f>IFERROR(VLOOKUP($A1742,'indicadores propios'!$A$4:$I$2026,'indicadores propios'!H$2,FALSE),0)</f>
        <v>0</v>
      </c>
      <c r="H1742" s="3">
        <f>IFERROR(VLOOKUP($A1742,'indicadores propios'!$A$4:$I$2026,'indicadores propios'!I$2,FALSE),0)</f>
        <v>0</v>
      </c>
    </row>
    <row r="1743" spans="1:8" x14ac:dyDescent="0.3">
      <c r="A1743" s="5">
        <v>540509</v>
      </c>
      <c r="B1743" s="4" t="s">
        <v>480</v>
      </c>
      <c r="C1743" s="3">
        <f>IFERROR(VLOOKUP($A1743,'indicadores propios'!$A$4:$I$2026,'indicadores propios'!D$2,FALSE),0)</f>
        <v>997680</v>
      </c>
      <c r="D1743" s="3">
        <f>IFERROR(VLOOKUP($A1743,'indicadores propios'!$A$4:$I$2026,'indicadores propios'!E$2,FALSE),0)</f>
        <v>962154</v>
      </c>
      <c r="E1743" s="3">
        <f>IFERROR(VLOOKUP($A1743,'indicadores propios'!$A$4:$I$2026,'indicadores propios'!F$2,FALSE),0)</f>
        <v>1022071</v>
      </c>
      <c r="F1743" s="3">
        <f>IFERROR(VLOOKUP($A1743,'indicadores propios'!$A$4:$I$2026,'indicadores propios'!G$2,FALSE),0)</f>
        <v>1155394</v>
      </c>
      <c r="G1743" s="3">
        <f>IFERROR(VLOOKUP($A1743,'indicadores propios'!$A$4:$I$2026,'indicadores propios'!H$2,FALSE),0)</f>
        <v>830341</v>
      </c>
      <c r="H1743" s="3">
        <f>IFERROR(VLOOKUP($A1743,'indicadores propios'!$A$4:$I$2026,'indicadores propios'!I$2,FALSE),0)</f>
        <v>0</v>
      </c>
    </row>
    <row r="1744" spans="1:8" x14ac:dyDescent="0.3">
      <c r="A1744" s="5">
        <v>540510</v>
      </c>
      <c r="B1744" s="4" t="s">
        <v>479</v>
      </c>
      <c r="C1744" s="3">
        <f>IFERROR(VLOOKUP($A1744,'indicadores propios'!$A$4:$I$2026,'indicadores propios'!D$2,FALSE),0)</f>
        <v>1003340</v>
      </c>
      <c r="D1744" s="3">
        <f>IFERROR(VLOOKUP($A1744,'indicadores propios'!$A$4:$I$2026,'indicadores propios'!E$2,FALSE),0)</f>
        <v>1068224</v>
      </c>
      <c r="E1744" s="3">
        <f>IFERROR(VLOOKUP($A1744,'indicadores propios'!$A$4:$I$2026,'indicadores propios'!F$2,FALSE),0)</f>
        <v>1149012</v>
      </c>
      <c r="F1744" s="3">
        <f>IFERROR(VLOOKUP($A1744,'indicadores propios'!$A$4:$I$2026,'indicadores propios'!G$2,FALSE),0)</f>
        <v>1183854</v>
      </c>
      <c r="G1744" s="3">
        <f>IFERROR(VLOOKUP($A1744,'indicadores propios'!$A$4:$I$2026,'indicadores propios'!H$2,FALSE),0)</f>
        <v>820969</v>
      </c>
      <c r="H1744" s="3">
        <f>IFERROR(VLOOKUP($A1744,'indicadores propios'!$A$4:$I$2026,'indicadores propios'!I$2,FALSE),0)</f>
        <v>0</v>
      </c>
    </row>
    <row r="1745" spans="1:8" x14ac:dyDescent="0.3">
      <c r="A1745" s="5">
        <v>540511</v>
      </c>
      <c r="B1745" s="4" t="s">
        <v>478</v>
      </c>
      <c r="C1745" s="3">
        <f>IFERROR(VLOOKUP($A1745,'indicadores propios'!$A$4:$I$2026,'indicadores propios'!D$2,FALSE),0)</f>
        <v>119663</v>
      </c>
      <c r="D1745" s="3">
        <f>IFERROR(VLOOKUP($A1745,'indicadores propios'!$A$4:$I$2026,'indicadores propios'!E$2,FALSE),0)</f>
        <v>128187</v>
      </c>
      <c r="E1745" s="3">
        <f>IFERROR(VLOOKUP($A1745,'indicadores propios'!$A$4:$I$2026,'indicadores propios'!F$2,FALSE),0)</f>
        <v>137881</v>
      </c>
      <c r="F1745" s="3">
        <f>IFERROR(VLOOKUP($A1745,'indicadores propios'!$A$4:$I$2026,'indicadores propios'!G$2,FALSE),0)</f>
        <v>142062</v>
      </c>
      <c r="G1745" s="3">
        <f>IFERROR(VLOOKUP($A1745,'indicadores propios'!$A$4:$I$2026,'indicadores propios'!H$2,FALSE),0)</f>
        <v>65678</v>
      </c>
      <c r="H1745" s="3">
        <f>IFERROR(VLOOKUP($A1745,'indicadores propios'!$A$4:$I$2026,'indicadores propios'!I$2,FALSE),0)</f>
        <v>0</v>
      </c>
    </row>
    <row r="1746" spans="1:8" x14ac:dyDescent="0.3">
      <c r="A1746" s="5">
        <v>540512</v>
      </c>
      <c r="B1746" s="4" t="s">
        <v>477</v>
      </c>
      <c r="C1746" s="3">
        <f>IFERROR(VLOOKUP($A1746,'indicadores propios'!$A$4:$I$2026,'indicadores propios'!D$2,FALSE),0)</f>
        <v>997994</v>
      </c>
      <c r="D1746" s="3">
        <f>IFERROR(VLOOKUP($A1746,'indicadores propios'!$A$4:$I$2026,'indicadores propios'!E$2,FALSE),0)</f>
        <v>1068224</v>
      </c>
      <c r="E1746" s="3">
        <f>IFERROR(VLOOKUP($A1746,'indicadores propios'!$A$4:$I$2026,'indicadores propios'!F$2,FALSE),0)</f>
        <v>1149012</v>
      </c>
      <c r="F1746" s="3">
        <f>IFERROR(VLOOKUP($A1746,'indicadores propios'!$A$4:$I$2026,'indicadores propios'!G$2,FALSE),0)</f>
        <v>1183854</v>
      </c>
      <c r="G1746" s="3">
        <f>IFERROR(VLOOKUP($A1746,'indicadores propios'!$A$4:$I$2026,'indicadores propios'!H$2,FALSE),0)</f>
        <v>820969</v>
      </c>
      <c r="H1746" s="3">
        <f>IFERROR(VLOOKUP($A1746,'indicadores propios'!$A$4:$I$2026,'indicadores propios'!I$2,FALSE),0)</f>
        <v>0</v>
      </c>
    </row>
    <row r="1747" spans="1:8" x14ac:dyDescent="0.3">
      <c r="A1747" s="5">
        <v>540513</v>
      </c>
      <c r="B1747" s="4" t="s">
        <v>476</v>
      </c>
      <c r="C1747" s="3">
        <f>IFERROR(VLOOKUP($A1747,'indicadores propios'!$A$4:$I$2026,'indicadores propios'!D$2,FALSE),0)</f>
        <v>1172502</v>
      </c>
      <c r="D1747" s="3">
        <f>IFERROR(VLOOKUP($A1747,'indicadores propios'!$A$4:$I$2026,'indicadores propios'!E$2,FALSE),0)</f>
        <v>980014</v>
      </c>
      <c r="E1747" s="3">
        <f>IFERROR(VLOOKUP($A1747,'indicadores propios'!$A$4:$I$2026,'indicadores propios'!F$2,FALSE),0)</f>
        <v>1038814</v>
      </c>
      <c r="F1747" s="3">
        <f>IFERROR(VLOOKUP($A1747,'indicadores propios'!$A$4:$I$2026,'indicadores propios'!G$2,FALSE),0)</f>
        <v>1081000</v>
      </c>
      <c r="G1747" s="3">
        <f>IFERROR(VLOOKUP($A1747,'indicadores propios'!$A$4:$I$2026,'indicadores propios'!H$2,FALSE),0)</f>
        <v>562500</v>
      </c>
      <c r="H1747" s="3">
        <f>IFERROR(VLOOKUP($A1747,'indicadores propios'!$A$4:$I$2026,'indicadores propios'!I$2,FALSE),0)</f>
        <v>0</v>
      </c>
    </row>
    <row r="1748" spans="1:8" x14ac:dyDescent="0.3">
      <c r="A1748" s="5">
        <v>540514</v>
      </c>
      <c r="B1748" s="4" t="s">
        <v>475</v>
      </c>
      <c r="C1748" s="3">
        <f>IFERROR(VLOOKUP($A1748,'indicadores propios'!$A$4:$I$2026,'indicadores propios'!D$2,FALSE),0)</f>
        <v>0</v>
      </c>
      <c r="D1748" s="3">
        <f>IFERROR(VLOOKUP($A1748,'indicadores propios'!$A$4:$I$2026,'indicadores propios'!E$2,FALSE),0)</f>
        <v>278555</v>
      </c>
      <c r="E1748" s="3">
        <f>IFERROR(VLOOKUP($A1748,'indicadores propios'!$A$4:$I$2026,'indicadores propios'!F$2,FALSE),0)</f>
        <v>299341</v>
      </c>
      <c r="F1748" s="3">
        <f>IFERROR(VLOOKUP($A1748,'indicadores propios'!$A$4:$I$2026,'indicadores propios'!G$2,FALSE),0)</f>
        <v>308063</v>
      </c>
      <c r="G1748" s="3">
        <f>IFERROR(VLOOKUP($A1748,'indicadores propios'!$A$4:$I$2026,'indicadores propios'!H$2,FALSE),0)</f>
        <v>73752</v>
      </c>
      <c r="H1748" s="3">
        <f>IFERROR(VLOOKUP($A1748,'indicadores propios'!$A$4:$I$2026,'indicadores propios'!I$2,FALSE),0)</f>
        <v>0</v>
      </c>
    </row>
    <row r="1749" spans="1:8" x14ac:dyDescent="0.3">
      <c r="A1749" s="5">
        <v>540515</v>
      </c>
      <c r="B1749" s="4" t="s">
        <v>474</v>
      </c>
      <c r="C1749" s="3">
        <f>IFERROR(VLOOKUP($A1749,'indicadores propios'!$A$4:$I$2026,'indicadores propios'!D$2,FALSE),0)</f>
        <v>0</v>
      </c>
      <c r="D1749" s="3">
        <f>IFERROR(VLOOKUP($A1749,'indicadores propios'!$A$4:$I$2026,'indicadores propios'!E$2,FALSE),0)</f>
        <v>0</v>
      </c>
      <c r="E1749" s="3">
        <f>IFERROR(VLOOKUP($A1749,'indicadores propios'!$A$4:$I$2026,'indicadores propios'!F$2,FALSE),0)</f>
        <v>0</v>
      </c>
      <c r="F1749" s="3">
        <f>IFERROR(VLOOKUP($A1749,'indicadores propios'!$A$4:$I$2026,'indicadores propios'!G$2,FALSE),0)</f>
        <v>0</v>
      </c>
      <c r="G1749" s="3">
        <f>IFERROR(VLOOKUP($A1749,'indicadores propios'!$A$4:$I$2026,'indicadores propios'!H$2,FALSE),0)</f>
        <v>0</v>
      </c>
      <c r="H1749" s="3">
        <f>IFERROR(VLOOKUP($A1749,'indicadores propios'!$A$4:$I$2026,'indicadores propios'!I$2,FALSE),0)</f>
        <v>0</v>
      </c>
    </row>
    <row r="1750" spans="1:8" x14ac:dyDescent="0.3">
      <c r="A1750" s="5">
        <v>540516</v>
      </c>
      <c r="B1750" s="4" t="s">
        <v>473</v>
      </c>
      <c r="C1750" s="3">
        <f>IFERROR(VLOOKUP($A1750,'indicadores propios'!$A$4:$I$2026,'indicadores propios'!D$2,FALSE),0)</f>
        <v>457429</v>
      </c>
      <c r="D1750" s="3">
        <f>IFERROR(VLOOKUP($A1750,'indicadores propios'!$A$4:$I$2026,'indicadores propios'!E$2,FALSE),0)</f>
        <v>391623</v>
      </c>
      <c r="E1750" s="3">
        <f>IFERROR(VLOOKUP($A1750,'indicadores propios'!$A$4:$I$2026,'indicadores propios'!F$2,FALSE),0)</f>
        <v>1014403</v>
      </c>
      <c r="F1750" s="3">
        <f>IFERROR(VLOOKUP($A1750,'indicadores propios'!$A$4:$I$2026,'indicadores propios'!G$2,FALSE),0)</f>
        <v>874175</v>
      </c>
      <c r="G1750" s="3">
        <f>IFERROR(VLOOKUP($A1750,'indicadores propios'!$A$4:$I$2026,'indicadores propios'!H$2,FALSE),0)</f>
        <v>400786</v>
      </c>
      <c r="H1750" s="3">
        <f>IFERROR(VLOOKUP($A1750,'indicadores propios'!$A$4:$I$2026,'indicadores propios'!I$2,FALSE),0)</f>
        <v>0</v>
      </c>
    </row>
    <row r="1751" spans="1:8" x14ac:dyDescent="0.3">
      <c r="A1751" s="5">
        <v>540517</v>
      </c>
      <c r="B1751" s="4" t="s">
        <v>472</v>
      </c>
      <c r="C1751" s="3">
        <f>IFERROR(VLOOKUP($A1751,'indicadores propios'!$A$4:$I$2026,'indicadores propios'!D$2,FALSE),0)</f>
        <v>0</v>
      </c>
      <c r="D1751" s="3">
        <f>IFERROR(VLOOKUP($A1751,'indicadores propios'!$A$4:$I$2026,'indicadores propios'!E$2,FALSE),0)</f>
        <v>0</v>
      </c>
      <c r="E1751" s="3">
        <f>IFERROR(VLOOKUP($A1751,'indicadores propios'!$A$4:$I$2026,'indicadores propios'!F$2,FALSE),0)</f>
        <v>0</v>
      </c>
      <c r="F1751" s="3">
        <f>IFERROR(VLOOKUP($A1751,'indicadores propios'!$A$4:$I$2026,'indicadores propios'!G$2,FALSE),0)</f>
        <v>0</v>
      </c>
      <c r="G1751" s="3">
        <f>IFERROR(VLOOKUP($A1751,'indicadores propios'!$A$4:$I$2026,'indicadores propios'!H$2,FALSE),0)</f>
        <v>0</v>
      </c>
      <c r="H1751" s="3">
        <f>IFERROR(VLOOKUP($A1751,'indicadores propios'!$A$4:$I$2026,'indicadores propios'!I$2,FALSE),0)</f>
        <v>0</v>
      </c>
    </row>
    <row r="1752" spans="1:8" x14ac:dyDescent="0.3">
      <c r="A1752" s="5">
        <v>540518</v>
      </c>
      <c r="B1752" s="4" t="s">
        <v>471</v>
      </c>
      <c r="C1752" s="3">
        <f>IFERROR(VLOOKUP($A1752,'indicadores propios'!$A$4:$I$2026,'indicadores propios'!D$2,FALSE),0)</f>
        <v>0</v>
      </c>
      <c r="D1752" s="3">
        <f>IFERROR(VLOOKUP($A1752,'indicadores propios'!$A$4:$I$2026,'indicadores propios'!E$2,FALSE),0)</f>
        <v>0</v>
      </c>
      <c r="E1752" s="3">
        <f>IFERROR(VLOOKUP($A1752,'indicadores propios'!$A$4:$I$2026,'indicadores propios'!F$2,FALSE),0)</f>
        <v>0</v>
      </c>
      <c r="F1752" s="3">
        <f>IFERROR(VLOOKUP($A1752,'indicadores propios'!$A$4:$I$2026,'indicadores propios'!G$2,FALSE),0)</f>
        <v>0</v>
      </c>
      <c r="G1752" s="3">
        <f>IFERROR(VLOOKUP($A1752,'indicadores propios'!$A$4:$I$2026,'indicadores propios'!H$2,FALSE),0)</f>
        <v>0</v>
      </c>
      <c r="H1752" s="3">
        <f>IFERROR(VLOOKUP($A1752,'indicadores propios'!$A$4:$I$2026,'indicadores propios'!I$2,FALSE),0)</f>
        <v>0</v>
      </c>
    </row>
    <row r="1753" spans="1:8" x14ac:dyDescent="0.3">
      <c r="A1753" s="5">
        <v>540519</v>
      </c>
      <c r="B1753" s="4" t="s">
        <v>470</v>
      </c>
      <c r="C1753" s="3">
        <f>IFERROR(VLOOKUP($A1753,'indicadores propios'!$A$4:$I$2026,'indicadores propios'!D$2,FALSE),0)</f>
        <v>0</v>
      </c>
      <c r="D1753" s="3">
        <f>IFERROR(VLOOKUP($A1753,'indicadores propios'!$A$4:$I$2026,'indicadores propios'!E$2,FALSE),0)</f>
        <v>0</v>
      </c>
      <c r="E1753" s="3">
        <f>IFERROR(VLOOKUP($A1753,'indicadores propios'!$A$4:$I$2026,'indicadores propios'!F$2,FALSE),0)</f>
        <v>0</v>
      </c>
      <c r="F1753" s="3">
        <f>IFERROR(VLOOKUP($A1753,'indicadores propios'!$A$4:$I$2026,'indicadores propios'!G$2,FALSE),0)</f>
        <v>0</v>
      </c>
      <c r="G1753" s="3">
        <f>IFERROR(VLOOKUP($A1753,'indicadores propios'!$A$4:$I$2026,'indicadores propios'!H$2,FALSE),0)</f>
        <v>0</v>
      </c>
      <c r="H1753" s="3">
        <f>IFERROR(VLOOKUP($A1753,'indicadores propios'!$A$4:$I$2026,'indicadores propios'!I$2,FALSE),0)</f>
        <v>0</v>
      </c>
    </row>
    <row r="1754" spans="1:8" x14ac:dyDescent="0.3">
      <c r="A1754" s="5">
        <v>540520</v>
      </c>
      <c r="B1754" s="4" t="s">
        <v>469</v>
      </c>
      <c r="C1754" s="3">
        <f>IFERROR(VLOOKUP($A1754,'indicadores propios'!$A$4:$I$2026,'indicadores propios'!D$2,FALSE),0)</f>
        <v>0</v>
      </c>
      <c r="D1754" s="3">
        <f>IFERROR(VLOOKUP($A1754,'indicadores propios'!$A$4:$I$2026,'indicadores propios'!E$2,FALSE),0)</f>
        <v>0</v>
      </c>
      <c r="E1754" s="3">
        <f>IFERROR(VLOOKUP($A1754,'indicadores propios'!$A$4:$I$2026,'indicadores propios'!F$2,FALSE),0)</f>
        <v>0</v>
      </c>
      <c r="F1754" s="3">
        <f>IFERROR(VLOOKUP($A1754,'indicadores propios'!$A$4:$I$2026,'indicadores propios'!G$2,FALSE),0)</f>
        <v>0</v>
      </c>
      <c r="G1754" s="3">
        <f>IFERROR(VLOOKUP($A1754,'indicadores propios'!$A$4:$I$2026,'indicadores propios'!H$2,FALSE),0)</f>
        <v>0</v>
      </c>
      <c r="H1754" s="3">
        <f>IFERROR(VLOOKUP($A1754,'indicadores propios'!$A$4:$I$2026,'indicadores propios'!I$2,FALSE),0)</f>
        <v>0</v>
      </c>
    </row>
    <row r="1755" spans="1:8" x14ac:dyDescent="0.3">
      <c r="A1755" s="5">
        <v>540521</v>
      </c>
      <c r="B1755" s="4" t="s">
        <v>468</v>
      </c>
      <c r="C1755" s="3">
        <f>IFERROR(VLOOKUP($A1755,'indicadores propios'!$A$4:$I$2026,'indicadores propios'!D$2,FALSE),0)</f>
        <v>0</v>
      </c>
      <c r="D1755" s="3">
        <f>IFERROR(VLOOKUP($A1755,'indicadores propios'!$A$4:$I$2026,'indicadores propios'!E$2,FALSE),0)</f>
        <v>0</v>
      </c>
      <c r="E1755" s="3">
        <f>IFERROR(VLOOKUP($A1755,'indicadores propios'!$A$4:$I$2026,'indicadores propios'!F$2,FALSE),0)</f>
        <v>0</v>
      </c>
      <c r="F1755" s="3">
        <f>IFERROR(VLOOKUP($A1755,'indicadores propios'!$A$4:$I$2026,'indicadores propios'!G$2,FALSE),0)</f>
        <v>0</v>
      </c>
      <c r="G1755" s="3">
        <f>IFERROR(VLOOKUP($A1755,'indicadores propios'!$A$4:$I$2026,'indicadores propios'!H$2,FALSE),0)</f>
        <v>0</v>
      </c>
      <c r="H1755" s="3">
        <f>IFERROR(VLOOKUP($A1755,'indicadores propios'!$A$4:$I$2026,'indicadores propios'!I$2,FALSE),0)</f>
        <v>0</v>
      </c>
    </row>
    <row r="1756" spans="1:8" x14ac:dyDescent="0.3">
      <c r="A1756" s="5">
        <v>540522</v>
      </c>
      <c r="B1756" s="4" t="s">
        <v>467</v>
      </c>
      <c r="C1756" s="3">
        <f>IFERROR(VLOOKUP($A1756,'indicadores propios'!$A$4:$I$2026,'indicadores propios'!D$2,FALSE),0)</f>
        <v>0</v>
      </c>
      <c r="D1756" s="3">
        <f>IFERROR(VLOOKUP($A1756,'indicadores propios'!$A$4:$I$2026,'indicadores propios'!E$2,FALSE),0)</f>
        <v>0</v>
      </c>
      <c r="E1756" s="3">
        <f>IFERROR(VLOOKUP($A1756,'indicadores propios'!$A$4:$I$2026,'indicadores propios'!F$2,FALSE),0)</f>
        <v>0</v>
      </c>
      <c r="F1756" s="3">
        <f>IFERROR(VLOOKUP($A1756,'indicadores propios'!$A$4:$I$2026,'indicadores propios'!G$2,FALSE),0)</f>
        <v>0</v>
      </c>
      <c r="G1756" s="3">
        <f>IFERROR(VLOOKUP($A1756,'indicadores propios'!$A$4:$I$2026,'indicadores propios'!H$2,FALSE),0)</f>
        <v>0</v>
      </c>
      <c r="H1756" s="3">
        <f>IFERROR(VLOOKUP($A1756,'indicadores propios'!$A$4:$I$2026,'indicadores propios'!I$2,FALSE),0)</f>
        <v>0</v>
      </c>
    </row>
    <row r="1757" spans="1:8" x14ac:dyDescent="0.3">
      <c r="A1757" s="5">
        <v>540523</v>
      </c>
      <c r="B1757" s="4" t="s">
        <v>466</v>
      </c>
      <c r="C1757" s="3">
        <f>IFERROR(VLOOKUP($A1757,'indicadores propios'!$A$4:$I$2026,'indicadores propios'!D$2,FALSE),0)</f>
        <v>782170</v>
      </c>
      <c r="D1757" s="3">
        <f>IFERROR(VLOOKUP($A1757,'indicadores propios'!$A$4:$I$2026,'indicadores propios'!E$2,FALSE),0)</f>
        <v>1710334</v>
      </c>
      <c r="E1757" s="3">
        <f>IFERROR(VLOOKUP($A1757,'indicadores propios'!$A$4:$I$2026,'indicadores propios'!F$2,FALSE),0)</f>
        <v>1071296</v>
      </c>
      <c r="F1757" s="3">
        <f>IFERROR(VLOOKUP($A1757,'indicadores propios'!$A$4:$I$2026,'indicadores propios'!G$2,FALSE),0)</f>
        <v>1102700</v>
      </c>
      <c r="G1757" s="3">
        <f>IFERROR(VLOOKUP($A1757,'indicadores propios'!$A$4:$I$2026,'indicadores propios'!H$2,FALSE),0)</f>
        <v>765400</v>
      </c>
      <c r="H1757" s="3">
        <f>IFERROR(VLOOKUP($A1757,'indicadores propios'!$A$4:$I$2026,'indicadores propios'!I$2,FALSE),0)</f>
        <v>0</v>
      </c>
    </row>
    <row r="1758" spans="1:8" x14ac:dyDescent="0.3">
      <c r="A1758" s="5">
        <v>540524</v>
      </c>
      <c r="B1758" s="4" t="s">
        <v>465</v>
      </c>
      <c r="C1758" s="3">
        <f>IFERROR(VLOOKUP($A1758,'indicadores propios'!$A$4:$I$2026,'indicadores propios'!D$2,FALSE),0)</f>
        <v>0</v>
      </c>
      <c r="D1758" s="3">
        <f>IFERROR(VLOOKUP($A1758,'indicadores propios'!$A$4:$I$2026,'indicadores propios'!E$2,FALSE),0)</f>
        <v>0</v>
      </c>
      <c r="E1758" s="3">
        <f>IFERROR(VLOOKUP($A1758,'indicadores propios'!$A$4:$I$2026,'indicadores propios'!F$2,FALSE),0)</f>
        <v>0</v>
      </c>
      <c r="F1758" s="3">
        <f>IFERROR(VLOOKUP($A1758,'indicadores propios'!$A$4:$I$2026,'indicadores propios'!G$2,FALSE),0)</f>
        <v>0</v>
      </c>
      <c r="G1758" s="3">
        <f>IFERROR(VLOOKUP($A1758,'indicadores propios'!$A$4:$I$2026,'indicadores propios'!H$2,FALSE),0)</f>
        <v>0</v>
      </c>
      <c r="H1758" s="3">
        <f>IFERROR(VLOOKUP($A1758,'indicadores propios'!$A$4:$I$2026,'indicadores propios'!I$2,FALSE),0)</f>
        <v>0</v>
      </c>
    </row>
    <row r="1759" spans="1:8" x14ac:dyDescent="0.3">
      <c r="A1759" s="5">
        <v>540525</v>
      </c>
      <c r="B1759" s="4" t="s">
        <v>464</v>
      </c>
      <c r="C1759" s="3">
        <f>IFERROR(VLOOKUP($A1759,'indicadores propios'!$A$4:$I$2026,'indicadores propios'!D$2,FALSE),0)</f>
        <v>48030</v>
      </c>
      <c r="D1759" s="3">
        <f>IFERROR(VLOOKUP($A1759,'indicadores propios'!$A$4:$I$2026,'indicadores propios'!E$2,FALSE),0)</f>
        <v>105035</v>
      </c>
      <c r="E1759" s="3">
        <f>IFERROR(VLOOKUP($A1759,'indicadores propios'!$A$4:$I$2026,'indicadores propios'!F$2,FALSE),0)</f>
        <v>39300</v>
      </c>
      <c r="F1759" s="3">
        <f>IFERROR(VLOOKUP($A1759,'indicadores propios'!$A$4:$I$2026,'indicadores propios'!G$2,FALSE),0)</f>
        <v>66900</v>
      </c>
      <c r="G1759" s="3">
        <f>IFERROR(VLOOKUP($A1759,'indicadores propios'!$A$4:$I$2026,'indicadores propios'!H$2,FALSE),0)</f>
        <v>43200</v>
      </c>
      <c r="H1759" s="3">
        <f>IFERROR(VLOOKUP($A1759,'indicadores propios'!$A$4:$I$2026,'indicadores propios'!I$2,FALSE),0)</f>
        <v>0</v>
      </c>
    </row>
    <row r="1760" spans="1:8" x14ac:dyDescent="0.3">
      <c r="A1760" s="5">
        <v>540526</v>
      </c>
      <c r="B1760" s="4" t="s">
        <v>463</v>
      </c>
      <c r="C1760" s="3">
        <f>IFERROR(VLOOKUP($A1760,'indicadores propios'!$A$4:$I$2026,'indicadores propios'!D$2,FALSE),0)</f>
        <v>368080</v>
      </c>
      <c r="D1760" s="3">
        <f>IFERROR(VLOOKUP($A1760,'indicadores propios'!$A$4:$I$2026,'indicadores propios'!E$2,FALSE),0)</f>
        <v>804865</v>
      </c>
      <c r="E1760" s="3">
        <f>IFERROR(VLOOKUP($A1760,'indicadores propios'!$A$4:$I$2026,'indicadores propios'!F$2,FALSE),0)</f>
        <v>547812</v>
      </c>
      <c r="F1760" s="3">
        <f>IFERROR(VLOOKUP($A1760,'indicadores propios'!$A$4:$I$2026,'indicadores propios'!G$2,FALSE),0)</f>
        <v>539800</v>
      </c>
      <c r="G1760" s="3">
        <f>IFERROR(VLOOKUP($A1760,'indicadores propios'!$A$4:$I$2026,'indicadores propios'!H$2,FALSE),0)</f>
        <v>365000</v>
      </c>
      <c r="H1760" s="3">
        <f>IFERROR(VLOOKUP($A1760,'indicadores propios'!$A$4:$I$2026,'indicadores propios'!I$2,FALSE),0)</f>
        <v>0</v>
      </c>
    </row>
    <row r="1761" spans="1:8" x14ac:dyDescent="0.3">
      <c r="A1761" s="5">
        <v>540527</v>
      </c>
      <c r="B1761" s="4" t="s">
        <v>462</v>
      </c>
      <c r="C1761" s="3">
        <f>IFERROR(VLOOKUP($A1761,'indicadores propios'!$A$4:$I$2026,'indicadores propios'!D$2,FALSE),0)</f>
        <v>276060</v>
      </c>
      <c r="D1761" s="3">
        <f>IFERROR(VLOOKUP($A1761,'indicadores propios'!$A$4:$I$2026,'indicadores propios'!E$2,FALSE),0)</f>
        <v>351006</v>
      </c>
      <c r="E1761" s="3">
        <f>IFERROR(VLOOKUP($A1761,'indicadores propios'!$A$4:$I$2026,'indicadores propios'!F$2,FALSE),0)</f>
        <v>410857</v>
      </c>
      <c r="F1761" s="3">
        <f>IFERROR(VLOOKUP($A1761,'indicadores propios'!$A$4:$I$2026,'indicadores propios'!G$2,FALSE),0)</f>
        <v>405100</v>
      </c>
      <c r="G1761" s="3">
        <f>IFERROR(VLOOKUP($A1761,'indicadores propios'!$A$4:$I$2026,'indicadores propios'!H$2,FALSE),0)</f>
        <v>274100</v>
      </c>
      <c r="H1761" s="3">
        <f>IFERROR(VLOOKUP($A1761,'indicadores propios'!$A$4:$I$2026,'indicadores propios'!I$2,FALSE),0)</f>
        <v>0</v>
      </c>
    </row>
    <row r="1762" spans="1:8" x14ac:dyDescent="0.3">
      <c r="A1762" s="5">
        <v>540528</v>
      </c>
      <c r="B1762" s="4" t="s">
        <v>461</v>
      </c>
      <c r="C1762" s="3">
        <f>IFERROR(VLOOKUP($A1762,'indicadores propios'!$A$4:$I$2026,'indicadores propios'!D$2,FALSE),0)</f>
        <v>184040</v>
      </c>
      <c r="D1762" s="3">
        <f>IFERROR(VLOOKUP($A1762,'indicadores propios'!$A$4:$I$2026,'indicadores propios'!E$2,FALSE),0)</f>
        <v>402430</v>
      </c>
      <c r="E1762" s="3">
        <f>IFERROR(VLOOKUP($A1762,'indicadores propios'!$A$4:$I$2026,'indicadores propios'!F$2,FALSE),0)</f>
        <v>274004</v>
      </c>
      <c r="F1762" s="3">
        <f>IFERROR(VLOOKUP($A1762,'indicadores propios'!$A$4:$I$2026,'indicadores propios'!G$2,FALSE),0)</f>
        <v>270400</v>
      </c>
      <c r="G1762" s="3">
        <f>IFERROR(VLOOKUP($A1762,'indicadores propios'!$A$4:$I$2026,'indicadores propios'!H$2,FALSE),0)</f>
        <v>182700</v>
      </c>
      <c r="H1762" s="3">
        <f>IFERROR(VLOOKUP($A1762,'indicadores propios'!$A$4:$I$2026,'indicadores propios'!I$2,FALSE),0)</f>
        <v>0</v>
      </c>
    </row>
    <row r="1763" spans="1:8" x14ac:dyDescent="0.3">
      <c r="A1763" s="5">
        <v>540529</v>
      </c>
      <c r="B1763" s="4" t="s">
        <v>460</v>
      </c>
      <c r="C1763" s="3">
        <f>IFERROR(VLOOKUP($A1763,'indicadores propios'!$A$4:$I$2026,'indicadores propios'!D$2,FALSE),0)</f>
        <v>0</v>
      </c>
      <c r="D1763" s="3">
        <f>IFERROR(VLOOKUP($A1763,'indicadores propios'!$A$4:$I$2026,'indicadores propios'!E$2,FALSE),0)</f>
        <v>0</v>
      </c>
      <c r="E1763" s="3">
        <f>IFERROR(VLOOKUP($A1763,'indicadores propios'!$A$4:$I$2026,'indicadores propios'!F$2,FALSE),0)</f>
        <v>0</v>
      </c>
      <c r="F1763" s="3">
        <f>IFERROR(VLOOKUP($A1763,'indicadores propios'!$A$4:$I$2026,'indicadores propios'!G$2,FALSE),0)</f>
        <v>0</v>
      </c>
      <c r="G1763" s="3">
        <f>IFERROR(VLOOKUP($A1763,'indicadores propios'!$A$4:$I$2026,'indicadores propios'!H$2,FALSE),0)</f>
        <v>0</v>
      </c>
      <c r="H1763" s="3">
        <f>IFERROR(VLOOKUP($A1763,'indicadores propios'!$A$4:$I$2026,'indicadores propios'!I$2,FALSE),0)</f>
        <v>0</v>
      </c>
    </row>
    <row r="1764" spans="1:8" x14ac:dyDescent="0.3">
      <c r="A1764" s="5">
        <v>540530</v>
      </c>
      <c r="B1764" s="4" t="s">
        <v>449</v>
      </c>
      <c r="C1764" s="3">
        <f>IFERROR(VLOOKUP($A1764,'indicadores propios'!$A$4:$I$2026,'indicadores propios'!D$2,FALSE),0)</f>
        <v>0</v>
      </c>
      <c r="D1764" s="3">
        <f>IFERROR(VLOOKUP($A1764,'indicadores propios'!$A$4:$I$2026,'indicadores propios'!E$2,FALSE),0)</f>
        <v>0</v>
      </c>
      <c r="E1764" s="3">
        <f>IFERROR(VLOOKUP($A1764,'indicadores propios'!$A$4:$I$2026,'indicadores propios'!F$2,FALSE),0)</f>
        <v>0</v>
      </c>
      <c r="F1764" s="3">
        <f>IFERROR(VLOOKUP($A1764,'indicadores propios'!$A$4:$I$2026,'indicadores propios'!G$2,FALSE),0)</f>
        <v>0</v>
      </c>
      <c r="G1764" s="3">
        <f>IFERROR(VLOOKUP($A1764,'indicadores propios'!$A$4:$I$2026,'indicadores propios'!H$2,FALSE),0)</f>
        <v>0</v>
      </c>
      <c r="H1764" s="3">
        <f>IFERROR(VLOOKUP($A1764,'indicadores propios'!$A$4:$I$2026,'indicadores propios'!I$2,FALSE),0)</f>
        <v>0</v>
      </c>
    </row>
    <row r="1765" spans="1:8" x14ac:dyDescent="0.3">
      <c r="A1765" s="5">
        <v>540531</v>
      </c>
      <c r="B1765" s="4" t="s">
        <v>459</v>
      </c>
      <c r="C1765" s="3">
        <f>IFERROR(VLOOKUP($A1765,'indicadores propios'!$A$4:$I$2026,'indicadores propios'!D$2,FALSE),0)</f>
        <v>0</v>
      </c>
      <c r="D1765" s="3">
        <f>IFERROR(VLOOKUP($A1765,'indicadores propios'!$A$4:$I$2026,'indicadores propios'!E$2,FALSE),0)</f>
        <v>0</v>
      </c>
      <c r="E1765" s="3">
        <f>IFERROR(VLOOKUP($A1765,'indicadores propios'!$A$4:$I$2026,'indicadores propios'!F$2,FALSE),0)</f>
        <v>0</v>
      </c>
      <c r="F1765" s="3">
        <f>IFERROR(VLOOKUP($A1765,'indicadores propios'!$A$4:$I$2026,'indicadores propios'!G$2,FALSE),0)</f>
        <v>0</v>
      </c>
      <c r="G1765" s="3">
        <f>IFERROR(VLOOKUP($A1765,'indicadores propios'!$A$4:$I$2026,'indicadores propios'!H$2,FALSE),0)</f>
        <v>0</v>
      </c>
      <c r="H1765" s="3">
        <f>IFERROR(VLOOKUP($A1765,'indicadores propios'!$A$4:$I$2026,'indicadores propios'!I$2,FALSE),0)</f>
        <v>0</v>
      </c>
    </row>
    <row r="1766" spans="1:8" x14ac:dyDescent="0.3">
      <c r="A1766" s="5">
        <v>540532</v>
      </c>
      <c r="B1766" s="4" t="s">
        <v>458</v>
      </c>
      <c r="C1766" s="3">
        <f>IFERROR(VLOOKUP($A1766,'indicadores propios'!$A$4:$I$2026,'indicadores propios'!D$2,FALSE),0)</f>
        <v>0</v>
      </c>
      <c r="D1766" s="3">
        <f>IFERROR(VLOOKUP($A1766,'indicadores propios'!$A$4:$I$2026,'indicadores propios'!E$2,FALSE),0)</f>
        <v>0</v>
      </c>
      <c r="E1766" s="3">
        <f>IFERROR(VLOOKUP($A1766,'indicadores propios'!$A$4:$I$2026,'indicadores propios'!F$2,FALSE),0)</f>
        <v>0</v>
      </c>
      <c r="F1766" s="3">
        <f>IFERROR(VLOOKUP($A1766,'indicadores propios'!$A$4:$I$2026,'indicadores propios'!G$2,FALSE),0)</f>
        <v>0</v>
      </c>
      <c r="G1766" s="3">
        <f>IFERROR(VLOOKUP($A1766,'indicadores propios'!$A$4:$I$2026,'indicadores propios'!H$2,FALSE),0)</f>
        <v>0</v>
      </c>
      <c r="H1766" s="3">
        <f>IFERROR(VLOOKUP($A1766,'indicadores propios'!$A$4:$I$2026,'indicadores propios'!I$2,FALSE),0)</f>
        <v>0</v>
      </c>
    </row>
    <row r="1767" spans="1:8" x14ac:dyDescent="0.3">
      <c r="A1767" s="5">
        <v>540533</v>
      </c>
      <c r="B1767" s="4" t="s">
        <v>457</v>
      </c>
      <c r="C1767" s="3">
        <f>IFERROR(VLOOKUP($A1767,'indicadores propios'!$A$4:$I$2026,'indicadores propios'!D$2,FALSE),0)</f>
        <v>0</v>
      </c>
      <c r="D1767" s="3">
        <f>IFERROR(VLOOKUP($A1767,'indicadores propios'!$A$4:$I$2026,'indicadores propios'!E$2,FALSE),0)</f>
        <v>0</v>
      </c>
      <c r="E1767" s="3">
        <f>IFERROR(VLOOKUP($A1767,'indicadores propios'!$A$4:$I$2026,'indicadores propios'!F$2,FALSE),0)</f>
        <v>0</v>
      </c>
      <c r="F1767" s="3">
        <f>IFERROR(VLOOKUP($A1767,'indicadores propios'!$A$4:$I$2026,'indicadores propios'!G$2,FALSE),0)</f>
        <v>0</v>
      </c>
      <c r="G1767" s="3">
        <f>IFERROR(VLOOKUP($A1767,'indicadores propios'!$A$4:$I$2026,'indicadores propios'!H$2,FALSE),0)</f>
        <v>0</v>
      </c>
      <c r="H1767" s="3">
        <f>IFERROR(VLOOKUP($A1767,'indicadores propios'!$A$4:$I$2026,'indicadores propios'!I$2,FALSE),0)</f>
        <v>0</v>
      </c>
    </row>
    <row r="1768" spans="1:8" x14ac:dyDescent="0.3">
      <c r="A1768" s="5">
        <v>540534</v>
      </c>
      <c r="B1768" s="4" t="s">
        <v>456</v>
      </c>
      <c r="C1768" s="3">
        <f>IFERROR(VLOOKUP($A1768,'indicadores propios'!$A$4:$I$2026,'indicadores propios'!D$2,FALSE),0)</f>
        <v>0</v>
      </c>
      <c r="D1768" s="3">
        <f>IFERROR(VLOOKUP($A1768,'indicadores propios'!$A$4:$I$2026,'indicadores propios'!E$2,FALSE),0)</f>
        <v>0</v>
      </c>
      <c r="E1768" s="3">
        <f>IFERROR(VLOOKUP($A1768,'indicadores propios'!$A$4:$I$2026,'indicadores propios'!F$2,FALSE),0)</f>
        <v>0</v>
      </c>
      <c r="F1768" s="3">
        <f>IFERROR(VLOOKUP($A1768,'indicadores propios'!$A$4:$I$2026,'indicadores propios'!G$2,FALSE),0)</f>
        <v>0</v>
      </c>
      <c r="G1768" s="3">
        <f>IFERROR(VLOOKUP($A1768,'indicadores propios'!$A$4:$I$2026,'indicadores propios'!H$2,FALSE),0)</f>
        <v>0</v>
      </c>
      <c r="H1768" s="3">
        <f>IFERROR(VLOOKUP($A1768,'indicadores propios'!$A$4:$I$2026,'indicadores propios'!I$2,FALSE),0)</f>
        <v>0</v>
      </c>
    </row>
    <row r="1769" spans="1:8" x14ac:dyDescent="0.3">
      <c r="A1769" s="5">
        <v>540595</v>
      </c>
      <c r="B1769" s="4" t="s">
        <v>455</v>
      </c>
      <c r="C1769" s="3">
        <f>IFERROR(VLOOKUP($A1769,'indicadores propios'!$A$4:$I$2026,'indicadores propios'!D$2,FALSE),0)</f>
        <v>0</v>
      </c>
      <c r="D1769" s="3">
        <f>IFERROR(VLOOKUP($A1769,'indicadores propios'!$A$4:$I$2026,'indicadores propios'!E$2,FALSE),0)</f>
        <v>0</v>
      </c>
      <c r="E1769" s="3">
        <f>IFERROR(VLOOKUP($A1769,'indicadores propios'!$A$4:$I$2026,'indicadores propios'!F$2,FALSE),0)</f>
        <v>0</v>
      </c>
      <c r="F1769" s="3">
        <f>IFERROR(VLOOKUP($A1769,'indicadores propios'!$A$4:$I$2026,'indicadores propios'!G$2,FALSE),0)</f>
        <v>0</v>
      </c>
      <c r="G1769" s="3">
        <f>IFERROR(VLOOKUP($A1769,'indicadores propios'!$A$4:$I$2026,'indicadores propios'!H$2,FALSE),0)</f>
        <v>0</v>
      </c>
      <c r="H1769" s="3">
        <f>IFERROR(VLOOKUP($A1769,'indicadores propios'!$A$4:$I$2026,'indicadores propios'!I$2,FALSE),0)</f>
        <v>0</v>
      </c>
    </row>
    <row r="1770" spans="1:8" x14ac:dyDescent="0.3">
      <c r="A1770" s="5">
        <v>541000</v>
      </c>
      <c r="B1770" s="4" t="s">
        <v>454</v>
      </c>
      <c r="C1770" s="3">
        <f>IFERROR(VLOOKUP($A1770,'indicadores propios'!$A$4:$I$2026,'indicadores propios'!D$2,FALSE),0)</f>
        <v>0</v>
      </c>
      <c r="D1770" s="3">
        <f>IFERROR(VLOOKUP($A1770,'indicadores propios'!$A$4:$I$2026,'indicadores propios'!E$2,FALSE),0)</f>
        <v>0</v>
      </c>
      <c r="E1770" s="3">
        <f>IFERROR(VLOOKUP($A1770,'indicadores propios'!$A$4:$I$2026,'indicadores propios'!F$2,FALSE),0)</f>
        <v>0</v>
      </c>
      <c r="F1770" s="3">
        <f>IFERROR(VLOOKUP($A1770,'indicadores propios'!$A$4:$I$2026,'indicadores propios'!G$2,FALSE),0)</f>
        <v>0</v>
      </c>
      <c r="G1770" s="3">
        <f>IFERROR(VLOOKUP($A1770,'indicadores propios'!$A$4:$I$2026,'indicadores propios'!H$2,FALSE),0)</f>
        <v>0</v>
      </c>
      <c r="H1770" s="3">
        <f>IFERROR(VLOOKUP($A1770,'indicadores propios'!$A$4:$I$2026,'indicadores propios'!I$2,FALSE),0)</f>
        <v>0</v>
      </c>
    </row>
    <row r="1771" spans="1:8" x14ac:dyDescent="0.3">
      <c r="A1771" s="5">
        <v>541001</v>
      </c>
      <c r="B1771" s="4" t="s">
        <v>453</v>
      </c>
      <c r="C1771" s="3">
        <f>IFERROR(VLOOKUP($A1771,'indicadores propios'!$A$4:$I$2026,'indicadores propios'!D$2,FALSE),0)</f>
        <v>0</v>
      </c>
      <c r="D1771" s="3">
        <f>IFERROR(VLOOKUP($A1771,'indicadores propios'!$A$4:$I$2026,'indicadores propios'!E$2,FALSE),0)</f>
        <v>0</v>
      </c>
      <c r="E1771" s="3">
        <f>IFERROR(VLOOKUP($A1771,'indicadores propios'!$A$4:$I$2026,'indicadores propios'!F$2,FALSE),0)</f>
        <v>0</v>
      </c>
      <c r="F1771" s="3">
        <f>IFERROR(VLOOKUP($A1771,'indicadores propios'!$A$4:$I$2026,'indicadores propios'!G$2,FALSE),0)</f>
        <v>0</v>
      </c>
      <c r="G1771" s="3">
        <f>IFERROR(VLOOKUP($A1771,'indicadores propios'!$A$4:$I$2026,'indicadores propios'!H$2,FALSE),0)</f>
        <v>0</v>
      </c>
      <c r="H1771" s="3">
        <f>IFERROR(VLOOKUP($A1771,'indicadores propios'!$A$4:$I$2026,'indicadores propios'!I$2,FALSE),0)</f>
        <v>0</v>
      </c>
    </row>
    <row r="1772" spans="1:8" x14ac:dyDescent="0.3">
      <c r="A1772" s="5">
        <v>541002</v>
      </c>
      <c r="B1772" s="4" t="s">
        <v>452</v>
      </c>
      <c r="C1772" s="3">
        <f>IFERROR(VLOOKUP($A1772,'indicadores propios'!$A$4:$I$2026,'indicadores propios'!D$2,FALSE),0)</f>
        <v>0</v>
      </c>
      <c r="D1772" s="3">
        <f>IFERROR(VLOOKUP($A1772,'indicadores propios'!$A$4:$I$2026,'indicadores propios'!E$2,FALSE),0)</f>
        <v>0</v>
      </c>
      <c r="E1772" s="3">
        <f>IFERROR(VLOOKUP($A1772,'indicadores propios'!$A$4:$I$2026,'indicadores propios'!F$2,FALSE),0)</f>
        <v>0</v>
      </c>
      <c r="F1772" s="3">
        <f>IFERROR(VLOOKUP($A1772,'indicadores propios'!$A$4:$I$2026,'indicadores propios'!G$2,FALSE),0)</f>
        <v>0</v>
      </c>
      <c r="G1772" s="3">
        <f>IFERROR(VLOOKUP($A1772,'indicadores propios'!$A$4:$I$2026,'indicadores propios'!H$2,FALSE),0)</f>
        <v>0</v>
      </c>
      <c r="H1772" s="3">
        <f>IFERROR(VLOOKUP($A1772,'indicadores propios'!$A$4:$I$2026,'indicadores propios'!I$2,FALSE),0)</f>
        <v>0</v>
      </c>
    </row>
    <row r="1773" spans="1:8" x14ac:dyDescent="0.3">
      <c r="A1773" s="5">
        <v>541003</v>
      </c>
      <c r="B1773" s="4" t="s">
        <v>451</v>
      </c>
      <c r="C1773" s="3">
        <f>IFERROR(VLOOKUP($A1773,'indicadores propios'!$A$4:$I$2026,'indicadores propios'!D$2,FALSE),0)</f>
        <v>0</v>
      </c>
      <c r="D1773" s="3">
        <f>IFERROR(VLOOKUP($A1773,'indicadores propios'!$A$4:$I$2026,'indicadores propios'!E$2,FALSE),0)</f>
        <v>0</v>
      </c>
      <c r="E1773" s="3">
        <f>IFERROR(VLOOKUP($A1773,'indicadores propios'!$A$4:$I$2026,'indicadores propios'!F$2,FALSE),0)</f>
        <v>0</v>
      </c>
      <c r="F1773" s="3">
        <f>IFERROR(VLOOKUP($A1773,'indicadores propios'!$A$4:$I$2026,'indicadores propios'!G$2,FALSE),0)</f>
        <v>0</v>
      </c>
      <c r="G1773" s="3">
        <f>IFERROR(VLOOKUP($A1773,'indicadores propios'!$A$4:$I$2026,'indicadores propios'!H$2,FALSE),0)</f>
        <v>0</v>
      </c>
      <c r="H1773" s="3">
        <f>IFERROR(VLOOKUP($A1773,'indicadores propios'!$A$4:$I$2026,'indicadores propios'!I$2,FALSE),0)</f>
        <v>0</v>
      </c>
    </row>
    <row r="1774" spans="1:8" x14ac:dyDescent="0.3">
      <c r="A1774" s="5">
        <v>541004</v>
      </c>
      <c r="B1774" s="4" t="s">
        <v>450</v>
      </c>
      <c r="C1774" s="3">
        <f>IFERROR(VLOOKUP($A1774,'indicadores propios'!$A$4:$I$2026,'indicadores propios'!D$2,FALSE),0)</f>
        <v>0</v>
      </c>
      <c r="D1774" s="3">
        <f>IFERROR(VLOOKUP($A1774,'indicadores propios'!$A$4:$I$2026,'indicadores propios'!E$2,FALSE),0)</f>
        <v>0</v>
      </c>
      <c r="E1774" s="3">
        <f>IFERROR(VLOOKUP($A1774,'indicadores propios'!$A$4:$I$2026,'indicadores propios'!F$2,FALSE),0)</f>
        <v>0</v>
      </c>
      <c r="F1774" s="3">
        <f>IFERROR(VLOOKUP($A1774,'indicadores propios'!$A$4:$I$2026,'indicadores propios'!G$2,FALSE),0)</f>
        <v>0</v>
      </c>
      <c r="G1774" s="3">
        <f>IFERROR(VLOOKUP($A1774,'indicadores propios'!$A$4:$I$2026,'indicadores propios'!H$2,FALSE),0)</f>
        <v>0</v>
      </c>
      <c r="H1774" s="3">
        <f>IFERROR(VLOOKUP($A1774,'indicadores propios'!$A$4:$I$2026,'indicadores propios'!I$2,FALSE),0)</f>
        <v>0</v>
      </c>
    </row>
    <row r="1775" spans="1:8" x14ac:dyDescent="0.3">
      <c r="A1775" s="5">
        <v>541005</v>
      </c>
      <c r="B1775" s="4" t="s">
        <v>449</v>
      </c>
      <c r="C1775" s="3">
        <f>IFERROR(VLOOKUP($A1775,'indicadores propios'!$A$4:$I$2026,'indicadores propios'!D$2,FALSE),0)</f>
        <v>0</v>
      </c>
      <c r="D1775" s="3">
        <f>IFERROR(VLOOKUP($A1775,'indicadores propios'!$A$4:$I$2026,'indicadores propios'!E$2,FALSE),0)</f>
        <v>0</v>
      </c>
      <c r="E1775" s="3">
        <f>IFERROR(VLOOKUP($A1775,'indicadores propios'!$A$4:$I$2026,'indicadores propios'!F$2,FALSE),0)</f>
        <v>0</v>
      </c>
      <c r="F1775" s="3">
        <f>IFERROR(VLOOKUP($A1775,'indicadores propios'!$A$4:$I$2026,'indicadores propios'!G$2,FALSE),0)</f>
        <v>0</v>
      </c>
      <c r="G1775" s="3">
        <f>IFERROR(VLOOKUP($A1775,'indicadores propios'!$A$4:$I$2026,'indicadores propios'!H$2,FALSE),0)</f>
        <v>0</v>
      </c>
      <c r="H1775" s="3">
        <f>IFERROR(VLOOKUP($A1775,'indicadores propios'!$A$4:$I$2026,'indicadores propios'!I$2,FALSE),0)</f>
        <v>0</v>
      </c>
    </row>
    <row r="1776" spans="1:8" x14ac:dyDescent="0.3">
      <c r="A1776" s="5">
        <v>541006</v>
      </c>
      <c r="B1776" s="4" t="s">
        <v>448</v>
      </c>
      <c r="C1776" s="3">
        <f>IFERROR(VLOOKUP($A1776,'indicadores propios'!$A$4:$I$2026,'indicadores propios'!D$2,FALSE),0)</f>
        <v>0</v>
      </c>
      <c r="D1776" s="3">
        <f>IFERROR(VLOOKUP($A1776,'indicadores propios'!$A$4:$I$2026,'indicadores propios'!E$2,FALSE),0)</f>
        <v>0</v>
      </c>
      <c r="E1776" s="3">
        <f>IFERROR(VLOOKUP($A1776,'indicadores propios'!$A$4:$I$2026,'indicadores propios'!F$2,FALSE),0)</f>
        <v>0</v>
      </c>
      <c r="F1776" s="3">
        <f>IFERROR(VLOOKUP($A1776,'indicadores propios'!$A$4:$I$2026,'indicadores propios'!G$2,FALSE),0)</f>
        <v>0</v>
      </c>
      <c r="G1776" s="3">
        <f>IFERROR(VLOOKUP($A1776,'indicadores propios'!$A$4:$I$2026,'indicadores propios'!H$2,FALSE),0)</f>
        <v>0</v>
      </c>
      <c r="H1776" s="3">
        <f>IFERROR(VLOOKUP($A1776,'indicadores propios'!$A$4:$I$2026,'indicadores propios'!I$2,FALSE),0)</f>
        <v>0</v>
      </c>
    </row>
    <row r="1777" spans="1:8" x14ac:dyDescent="0.3">
      <c r="A1777" s="5">
        <v>541007</v>
      </c>
      <c r="B1777" s="4" t="s">
        <v>447</v>
      </c>
      <c r="C1777" s="3">
        <f>IFERROR(VLOOKUP($A1777,'indicadores propios'!$A$4:$I$2026,'indicadores propios'!D$2,FALSE),0)</f>
        <v>0</v>
      </c>
      <c r="D1777" s="3">
        <f>IFERROR(VLOOKUP($A1777,'indicadores propios'!$A$4:$I$2026,'indicadores propios'!E$2,FALSE),0)</f>
        <v>0</v>
      </c>
      <c r="E1777" s="3">
        <f>IFERROR(VLOOKUP($A1777,'indicadores propios'!$A$4:$I$2026,'indicadores propios'!F$2,FALSE),0)</f>
        <v>0</v>
      </c>
      <c r="F1777" s="3">
        <f>IFERROR(VLOOKUP($A1777,'indicadores propios'!$A$4:$I$2026,'indicadores propios'!G$2,FALSE),0)</f>
        <v>0</v>
      </c>
      <c r="G1777" s="3">
        <f>IFERROR(VLOOKUP($A1777,'indicadores propios'!$A$4:$I$2026,'indicadores propios'!H$2,FALSE),0)</f>
        <v>0</v>
      </c>
      <c r="H1777" s="3">
        <f>IFERROR(VLOOKUP($A1777,'indicadores propios'!$A$4:$I$2026,'indicadores propios'!I$2,FALSE),0)</f>
        <v>0</v>
      </c>
    </row>
    <row r="1778" spans="1:8" x14ac:dyDescent="0.3">
      <c r="A1778" s="5">
        <v>541008</v>
      </c>
      <c r="B1778" s="4" t="s">
        <v>446</v>
      </c>
      <c r="C1778" s="3">
        <f>IFERROR(VLOOKUP($A1778,'indicadores propios'!$A$4:$I$2026,'indicadores propios'!D$2,FALSE),0)</f>
        <v>0</v>
      </c>
      <c r="D1778" s="3">
        <f>IFERROR(VLOOKUP($A1778,'indicadores propios'!$A$4:$I$2026,'indicadores propios'!E$2,FALSE),0)</f>
        <v>0</v>
      </c>
      <c r="E1778" s="3">
        <f>IFERROR(VLOOKUP($A1778,'indicadores propios'!$A$4:$I$2026,'indicadores propios'!F$2,FALSE),0)</f>
        <v>0</v>
      </c>
      <c r="F1778" s="3">
        <f>IFERROR(VLOOKUP($A1778,'indicadores propios'!$A$4:$I$2026,'indicadores propios'!G$2,FALSE),0)</f>
        <v>0</v>
      </c>
      <c r="G1778" s="3">
        <f>IFERROR(VLOOKUP($A1778,'indicadores propios'!$A$4:$I$2026,'indicadores propios'!H$2,FALSE),0)</f>
        <v>0</v>
      </c>
      <c r="H1778" s="3">
        <f>IFERROR(VLOOKUP($A1778,'indicadores propios'!$A$4:$I$2026,'indicadores propios'!I$2,FALSE),0)</f>
        <v>0</v>
      </c>
    </row>
    <row r="1779" spans="1:8" x14ac:dyDescent="0.3">
      <c r="A1779" s="5">
        <v>541009</v>
      </c>
      <c r="B1779" s="4" t="s">
        <v>445</v>
      </c>
      <c r="C1779" s="3">
        <f>IFERROR(VLOOKUP($A1779,'indicadores propios'!$A$4:$I$2026,'indicadores propios'!D$2,FALSE),0)</f>
        <v>0</v>
      </c>
      <c r="D1779" s="3">
        <f>IFERROR(VLOOKUP($A1779,'indicadores propios'!$A$4:$I$2026,'indicadores propios'!E$2,FALSE),0)</f>
        <v>0</v>
      </c>
      <c r="E1779" s="3">
        <f>IFERROR(VLOOKUP($A1779,'indicadores propios'!$A$4:$I$2026,'indicadores propios'!F$2,FALSE),0)</f>
        <v>0</v>
      </c>
      <c r="F1779" s="3">
        <f>IFERROR(VLOOKUP($A1779,'indicadores propios'!$A$4:$I$2026,'indicadores propios'!G$2,FALSE),0)</f>
        <v>0</v>
      </c>
      <c r="G1779" s="3">
        <f>IFERROR(VLOOKUP($A1779,'indicadores propios'!$A$4:$I$2026,'indicadores propios'!H$2,FALSE),0)</f>
        <v>0</v>
      </c>
      <c r="H1779" s="3">
        <f>IFERROR(VLOOKUP($A1779,'indicadores propios'!$A$4:$I$2026,'indicadores propios'!I$2,FALSE),0)</f>
        <v>0</v>
      </c>
    </row>
    <row r="1780" spans="1:8" x14ac:dyDescent="0.3">
      <c r="A1780" s="5">
        <v>541010</v>
      </c>
      <c r="B1780" s="4" t="s">
        <v>444</v>
      </c>
      <c r="C1780" s="3">
        <f>IFERROR(VLOOKUP($A1780,'indicadores propios'!$A$4:$I$2026,'indicadores propios'!D$2,FALSE),0)</f>
        <v>0</v>
      </c>
      <c r="D1780" s="3">
        <f>IFERROR(VLOOKUP($A1780,'indicadores propios'!$A$4:$I$2026,'indicadores propios'!E$2,FALSE),0)</f>
        <v>0</v>
      </c>
      <c r="E1780" s="3">
        <f>IFERROR(VLOOKUP($A1780,'indicadores propios'!$A$4:$I$2026,'indicadores propios'!F$2,FALSE),0)</f>
        <v>0</v>
      </c>
      <c r="F1780" s="3">
        <f>IFERROR(VLOOKUP($A1780,'indicadores propios'!$A$4:$I$2026,'indicadores propios'!G$2,FALSE),0)</f>
        <v>0</v>
      </c>
      <c r="G1780" s="3">
        <f>IFERROR(VLOOKUP($A1780,'indicadores propios'!$A$4:$I$2026,'indicadores propios'!H$2,FALSE),0)</f>
        <v>0</v>
      </c>
      <c r="H1780" s="3">
        <f>IFERROR(VLOOKUP($A1780,'indicadores propios'!$A$4:$I$2026,'indicadores propios'!I$2,FALSE),0)</f>
        <v>0</v>
      </c>
    </row>
    <row r="1781" spans="1:8" x14ac:dyDescent="0.3">
      <c r="A1781" s="5">
        <v>541011</v>
      </c>
      <c r="B1781" s="4" t="s">
        <v>443</v>
      </c>
      <c r="C1781" s="3">
        <f>IFERROR(VLOOKUP($A1781,'indicadores propios'!$A$4:$I$2026,'indicadores propios'!D$2,FALSE),0)</f>
        <v>0</v>
      </c>
      <c r="D1781" s="3">
        <f>IFERROR(VLOOKUP($A1781,'indicadores propios'!$A$4:$I$2026,'indicadores propios'!E$2,FALSE),0)</f>
        <v>0</v>
      </c>
      <c r="E1781" s="3">
        <f>IFERROR(VLOOKUP($A1781,'indicadores propios'!$A$4:$I$2026,'indicadores propios'!F$2,FALSE),0)</f>
        <v>0</v>
      </c>
      <c r="F1781" s="3">
        <f>IFERROR(VLOOKUP($A1781,'indicadores propios'!$A$4:$I$2026,'indicadores propios'!G$2,FALSE),0)</f>
        <v>0</v>
      </c>
      <c r="G1781" s="3">
        <f>IFERROR(VLOOKUP($A1781,'indicadores propios'!$A$4:$I$2026,'indicadores propios'!H$2,FALSE),0)</f>
        <v>0</v>
      </c>
      <c r="H1781" s="3">
        <f>IFERROR(VLOOKUP($A1781,'indicadores propios'!$A$4:$I$2026,'indicadores propios'!I$2,FALSE),0)</f>
        <v>0</v>
      </c>
    </row>
    <row r="1782" spans="1:8" x14ac:dyDescent="0.3">
      <c r="A1782" s="5">
        <v>541012</v>
      </c>
      <c r="B1782" s="4" t="s">
        <v>442</v>
      </c>
      <c r="C1782" s="3">
        <f>IFERROR(VLOOKUP($A1782,'indicadores propios'!$A$4:$I$2026,'indicadores propios'!D$2,FALSE),0)</f>
        <v>0</v>
      </c>
      <c r="D1782" s="3">
        <f>IFERROR(VLOOKUP($A1782,'indicadores propios'!$A$4:$I$2026,'indicadores propios'!E$2,FALSE),0)</f>
        <v>0</v>
      </c>
      <c r="E1782" s="3">
        <f>IFERROR(VLOOKUP($A1782,'indicadores propios'!$A$4:$I$2026,'indicadores propios'!F$2,FALSE),0)</f>
        <v>0</v>
      </c>
      <c r="F1782" s="3">
        <f>IFERROR(VLOOKUP($A1782,'indicadores propios'!$A$4:$I$2026,'indicadores propios'!G$2,FALSE),0)</f>
        <v>0</v>
      </c>
      <c r="G1782" s="3">
        <f>IFERROR(VLOOKUP($A1782,'indicadores propios'!$A$4:$I$2026,'indicadores propios'!H$2,FALSE),0)</f>
        <v>0</v>
      </c>
      <c r="H1782" s="3">
        <f>IFERROR(VLOOKUP($A1782,'indicadores propios'!$A$4:$I$2026,'indicadores propios'!I$2,FALSE),0)</f>
        <v>0</v>
      </c>
    </row>
    <row r="1783" spans="1:8" x14ac:dyDescent="0.3">
      <c r="A1783" s="5">
        <v>541013</v>
      </c>
      <c r="B1783" s="4" t="s">
        <v>441</v>
      </c>
      <c r="C1783" s="3">
        <f>IFERROR(VLOOKUP($A1783,'indicadores propios'!$A$4:$I$2026,'indicadores propios'!D$2,FALSE),0)</f>
        <v>0</v>
      </c>
      <c r="D1783" s="3">
        <f>IFERROR(VLOOKUP($A1783,'indicadores propios'!$A$4:$I$2026,'indicadores propios'!E$2,FALSE),0)</f>
        <v>0</v>
      </c>
      <c r="E1783" s="3">
        <f>IFERROR(VLOOKUP($A1783,'indicadores propios'!$A$4:$I$2026,'indicadores propios'!F$2,FALSE),0)</f>
        <v>0</v>
      </c>
      <c r="F1783" s="3">
        <f>IFERROR(VLOOKUP($A1783,'indicadores propios'!$A$4:$I$2026,'indicadores propios'!G$2,FALSE),0)</f>
        <v>0</v>
      </c>
      <c r="G1783" s="3">
        <f>IFERROR(VLOOKUP($A1783,'indicadores propios'!$A$4:$I$2026,'indicadores propios'!H$2,FALSE),0)</f>
        <v>0</v>
      </c>
      <c r="H1783" s="3">
        <f>IFERROR(VLOOKUP($A1783,'indicadores propios'!$A$4:$I$2026,'indicadores propios'!I$2,FALSE),0)</f>
        <v>0</v>
      </c>
    </row>
    <row r="1784" spans="1:8" x14ac:dyDescent="0.3">
      <c r="A1784" s="5">
        <v>541014</v>
      </c>
      <c r="B1784" s="4" t="s">
        <v>440</v>
      </c>
      <c r="C1784" s="3">
        <f>IFERROR(VLOOKUP($A1784,'indicadores propios'!$A$4:$I$2026,'indicadores propios'!D$2,FALSE),0)</f>
        <v>0</v>
      </c>
      <c r="D1784" s="3">
        <f>IFERROR(VLOOKUP($A1784,'indicadores propios'!$A$4:$I$2026,'indicadores propios'!E$2,FALSE),0)</f>
        <v>0</v>
      </c>
      <c r="E1784" s="3">
        <f>IFERROR(VLOOKUP($A1784,'indicadores propios'!$A$4:$I$2026,'indicadores propios'!F$2,FALSE),0)</f>
        <v>0</v>
      </c>
      <c r="F1784" s="3">
        <f>IFERROR(VLOOKUP($A1784,'indicadores propios'!$A$4:$I$2026,'indicadores propios'!G$2,FALSE),0)</f>
        <v>0</v>
      </c>
      <c r="G1784" s="3">
        <f>IFERROR(VLOOKUP($A1784,'indicadores propios'!$A$4:$I$2026,'indicadores propios'!H$2,FALSE),0)</f>
        <v>0</v>
      </c>
      <c r="H1784" s="3">
        <f>IFERROR(VLOOKUP($A1784,'indicadores propios'!$A$4:$I$2026,'indicadores propios'!I$2,FALSE),0)</f>
        <v>0</v>
      </c>
    </row>
    <row r="1785" spans="1:8" x14ac:dyDescent="0.3">
      <c r="A1785" s="5">
        <v>541015</v>
      </c>
      <c r="B1785" s="4" t="s">
        <v>439</v>
      </c>
      <c r="C1785" s="3">
        <f>IFERROR(VLOOKUP($A1785,'indicadores propios'!$A$4:$I$2026,'indicadores propios'!D$2,FALSE),0)</f>
        <v>0</v>
      </c>
      <c r="D1785" s="3">
        <f>IFERROR(VLOOKUP($A1785,'indicadores propios'!$A$4:$I$2026,'indicadores propios'!E$2,FALSE),0)</f>
        <v>0</v>
      </c>
      <c r="E1785" s="3">
        <f>IFERROR(VLOOKUP($A1785,'indicadores propios'!$A$4:$I$2026,'indicadores propios'!F$2,FALSE),0)</f>
        <v>0</v>
      </c>
      <c r="F1785" s="3">
        <f>IFERROR(VLOOKUP($A1785,'indicadores propios'!$A$4:$I$2026,'indicadores propios'!G$2,FALSE),0)</f>
        <v>0</v>
      </c>
      <c r="G1785" s="3">
        <f>IFERROR(VLOOKUP($A1785,'indicadores propios'!$A$4:$I$2026,'indicadores propios'!H$2,FALSE),0)</f>
        <v>0</v>
      </c>
      <c r="H1785" s="3">
        <f>IFERROR(VLOOKUP($A1785,'indicadores propios'!$A$4:$I$2026,'indicadores propios'!I$2,FALSE),0)</f>
        <v>0</v>
      </c>
    </row>
    <row r="1786" spans="1:8" x14ac:dyDescent="0.3">
      <c r="A1786" s="5">
        <v>541016</v>
      </c>
      <c r="B1786" s="4" t="s">
        <v>438</v>
      </c>
      <c r="C1786" s="3">
        <f>IFERROR(VLOOKUP($A1786,'indicadores propios'!$A$4:$I$2026,'indicadores propios'!D$2,FALSE),0)</f>
        <v>0</v>
      </c>
      <c r="D1786" s="3">
        <f>IFERROR(VLOOKUP($A1786,'indicadores propios'!$A$4:$I$2026,'indicadores propios'!E$2,FALSE),0)</f>
        <v>0</v>
      </c>
      <c r="E1786" s="3">
        <f>IFERROR(VLOOKUP($A1786,'indicadores propios'!$A$4:$I$2026,'indicadores propios'!F$2,FALSE),0)</f>
        <v>0</v>
      </c>
      <c r="F1786" s="3">
        <f>IFERROR(VLOOKUP($A1786,'indicadores propios'!$A$4:$I$2026,'indicadores propios'!G$2,FALSE),0)</f>
        <v>0</v>
      </c>
      <c r="G1786" s="3">
        <f>IFERROR(VLOOKUP($A1786,'indicadores propios'!$A$4:$I$2026,'indicadores propios'!H$2,FALSE),0)</f>
        <v>0</v>
      </c>
      <c r="H1786" s="3">
        <f>IFERROR(VLOOKUP($A1786,'indicadores propios'!$A$4:$I$2026,'indicadores propios'!I$2,FALSE),0)</f>
        <v>0</v>
      </c>
    </row>
    <row r="1787" spans="1:8" x14ac:dyDescent="0.3">
      <c r="A1787" s="5">
        <v>541017</v>
      </c>
      <c r="B1787" s="4" t="s">
        <v>437</v>
      </c>
      <c r="C1787" s="3">
        <f>IFERROR(VLOOKUP($A1787,'indicadores propios'!$A$4:$I$2026,'indicadores propios'!D$2,FALSE),0)</f>
        <v>0</v>
      </c>
      <c r="D1787" s="3">
        <f>IFERROR(VLOOKUP($A1787,'indicadores propios'!$A$4:$I$2026,'indicadores propios'!E$2,FALSE),0)</f>
        <v>0</v>
      </c>
      <c r="E1787" s="3">
        <f>IFERROR(VLOOKUP($A1787,'indicadores propios'!$A$4:$I$2026,'indicadores propios'!F$2,FALSE),0)</f>
        <v>0</v>
      </c>
      <c r="F1787" s="3">
        <f>IFERROR(VLOOKUP($A1787,'indicadores propios'!$A$4:$I$2026,'indicadores propios'!G$2,FALSE),0)</f>
        <v>0</v>
      </c>
      <c r="G1787" s="3">
        <f>IFERROR(VLOOKUP($A1787,'indicadores propios'!$A$4:$I$2026,'indicadores propios'!H$2,FALSE),0)</f>
        <v>0</v>
      </c>
      <c r="H1787" s="3">
        <f>IFERROR(VLOOKUP($A1787,'indicadores propios'!$A$4:$I$2026,'indicadores propios'!I$2,FALSE),0)</f>
        <v>0</v>
      </c>
    </row>
    <row r="1788" spans="1:8" x14ac:dyDescent="0.3">
      <c r="A1788" s="5">
        <v>541018</v>
      </c>
      <c r="B1788" s="4" t="s">
        <v>436</v>
      </c>
      <c r="C1788" s="3">
        <f>IFERROR(VLOOKUP($A1788,'indicadores propios'!$A$4:$I$2026,'indicadores propios'!D$2,FALSE),0)</f>
        <v>0</v>
      </c>
      <c r="D1788" s="3">
        <f>IFERROR(VLOOKUP($A1788,'indicadores propios'!$A$4:$I$2026,'indicadores propios'!E$2,FALSE),0)</f>
        <v>0</v>
      </c>
      <c r="E1788" s="3">
        <f>IFERROR(VLOOKUP($A1788,'indicadores propios'!$A$4:$I$2026,'indicadores propios'!F$2,FALSE),0)</f>
        <v>0</v>
      </c>
      <c r="F1788" s="3">
        <f>IFERROR(VLOOKUP($A1788,'indicadores propios'!$A$4:$I$2026,'indicadores propios'!G$2,FALSE),0)</f>
        <v>0</v>
      </c>
      <c r="G1788" s="3">
        <f>IFERROR(VLOOKUP($A1788,'indicadores propios'!$A$4:$I$2026,'indicadores propios'!H$2,FALSE),0)</f>
        <v>0</v>
      </c>
      <c r="H1788" s="3">
        <f>IFERROR(VLOOKUP($A1788,'indicadores propios'!$A$4:$I$2026,'indicadores propios'!I$2,FALSE),0)</f>
        <v>0</v>
      </c>
    </row>
    <row r="1789" spans="1:8" x14ac:dyDescent="0.3">
      <c r="A1789" s="5">
        <v>541019</v>
      </c>
      <c r="B1789" s="4" t="s">
        <v>435</v>
      </c>
      <c r="C1789" s="3">
        <f>IFERROR(VLOOKUP($A1789,'indicadores propios'!$A$4:$I$2026,'indicadores propios'!D$2,FALSE),0)</f>
        <v>0</v>
      </c>
      <c r="D1789" s="3">
        <f>IFERROR(VLOOKUP($A1789,'indicadores propios'!$A$4:$I$2026,'indicadores propios'!E$2,FALSE),0)</f>
        <v>0</v>
      </c>
      <c r="E1789" s="3">
        <f>IFERROR(VLOOKUP($A1789,'indicadores propios'!$A$4:$I$2026,'indicadores propios'!F$2,FALSE),0)</f>
        <v>0</v>
      </c>
      <c r="F1789" s="3">
        <f>IFERROR(VLOOKUP($A1789,'indicadores propios'!$A$4:$I$2026,'indicadores propios'!G$2,FALSE),0)</f>
        <v>0</v>
      </c>
      <c r="G1789" s="3">
        <f>IFERROR(VLOOKUP($A1789,'indicadores propios'!$A$4:$I$2026,'indicadores propios'!H$2,FALSE),0)</f>
        <v>0</v>
      </c>
      <c r="H1789" s="3">
        <f>IFERROR(VLOOKUP($A1789,'indicadores propios'!$A$4:$I$2026,'indicadores propios'!I$2,FALSE),0)</f>
        <v>0</v>
      </c>
    </row>
    <row r="1790" spans="1:8" x14ac:dyDescent="0.3">
      <c r="A1790" s="5">
        <v>541022</v>
      </c>
      <c r="B1790" s="4" t="s">
        <v>434</v>
      </c>
      <c r="C1790" s="3">
        <f>IFERROR(VLOOKUP($A1790,'indicadores propios'!$A$4:$I$2026,'indicadores propios'!D$2,FALSE),0)</f>
        <v>0</v>
      </c>
      <c r="D1790" s="3">
        <f>IFERROR(VLOOKUP($A1790,'indicadores propios'!$A$4:$I$2026,'indicadores propios'!E$2,FALSE),0)</f>
        <v>0</v>
      </c>
      <c r="E1790" s="3">
        <f>IFERROR(VLOOKUP($A1790,'indicadores propios'!$A$4:$I$2026,'indicadores propios'!F$2,FALSE),0)</f>
        <v>0</v>
      </c>
      <c r="F1790" s="3">
        <f>IFERROR(VLOOKUP($A1790,'indicadores propios'!$A$4:$I$2026,'indicadores propios'!G$2,FALSE),0)</f>
        <v>0</v>
      </c>
      <c r="G1790" s="3">
        <f>IFERROR(VLOOKUP($A1790,'indicadores propios'!$A$4:$I$2026,'indicadores propios'!H$2,FALSE),0)</f>
        <v>0</v>
      </c>
      <c r="H1790" s="3">
        <f>IFERROR(VLOOKUP($A1790,'indicadores propios'!$A$4:$I$2026,'indicadores propios'!I$2,FALSE),0)</f>
        <v>0</v>
      </c>
    </row>
    <row r="1791" spans="1:8" x14ac:dyDescent="0.3">
      <c r="A1791" s="5">
        <v>541023</v>
      </c>
      <c r="B1791" s="4" t="s">
        <v>433</v>
      </c>
      <c r="C1791" s="3">
        <f>IFERROR(VLOOKUP($A1791,'indicadores propios'!$A$4:$I$2026,'indicadores propios'!D$2,FALSE),0)</f>
        <v>0</v>
      </c>
      <c r="D1791" s="3">
        <f>IFERROR(VLOOKUP($A1791,'indicadores propios'!$A$4:$I$2026,'indicadores propios'!E$2,FALSE),0)</f>
        <v>0</v>
      </c>
      <c r="E1791" s="3">
        <f>IFERROR(VLOOKUP($A1791,'indicadores propios'!$A$4:$I$2026,'indicadores propios'!F$2,FALSE),0)</f>
        <v>0</v>
      </c>
      <c r="F1791" s="3">
        <f>IFERROR(VLOOKUP($A1791,'indicadores propios'!$A$4:$I$2026,'indicadores propios'!G$2,FALSE),0)</f>
        <v>0</v>
      </c>
      <c r="G1791" s="3">
        <f>IFERROR(VLOOKUP($A1791,'indicadores propios'!$A$4:$I$2026,'indicadores propios'!H$2,FALSE),0)</f>
        <v>0</v>
      </c>
      <c r="H1791" s="3">
        <f>IFERROR(VLOOKUP($A1791,'indicadores propios'!$A$4:$I$2026,'indicadores propios'!I$2,FALSE),0)</f>
        <v>0</v>
      </c>
    </row>
    <row r="1792" spans="1:8" x14ac:dyDescent="0.3">
      <c r="A1792" s="5">
        <v>541024</v>
      </c>
      <c r="B1792" s="4" t="s">
        <v>432</v>
      </c>
      <c r="C1792" s="3">
        <f>IFERROR(VLOOKUP($A1792,'indicadores propios'!$A$4:$I$2026,'indicadores propios'!D$2,FALSE),0)</f>
        <v>0</v>
      </c>
      <c r="D1792" s="3">
        <f>IFERROR(VLOOKUP($A1792,'indicadores propios'!$A$4:$I$2026,'indicadores propios'!E$2,FALSE),0)</f>
        <v>0</v>
      </c>
      <c r="E1792" s="3">
        <f>IFERROR(VLOOKUP($A1792,'indicadores propios'!$A$4:$I$2026,'indicadores propios'!F$2,FALSE),0)</f>
        <v>0</v>
      </c>
      <c r="F1792" s="3">
        <f>IFERROR(VLOOKUP($A1792,'indicadores propios'!$A$4:$I$2026,'indicadores propios'!G$2,FALSE),0)</f>
        <v>0</v>
      </c>
      <c r="G1792" s="3">
        <f>IFERROR(VLOOKUP($A1792,'indicadores propios'!$A$4:$I$2026,'indicadores propios'!H$2,FALSE),0)</f>
        <v>0</v>
      </c>
      <c r="H1792" s="3">
        <f>IFERROR(VLOOKUP($A1792,'indicadores propios'!$A$4:$I$2026,'indicadores propios'!I$2,FALSE),0)</f>
        <v>0</v>
      </c>
    </row>
    <row r="1793" spans="1:8" x14ac:dyDescent="0.3">
      <c r="A1793" s="5">
        <v>541025</v>
      </c>
      <c r="B1793" s="4" t="s">
        <v>431</v>
      </c>
      <c r="C1793" s="3">
        <f>IFERROR(VLOOKUP($A1793,'indicadores propios'!$A$4:$I$2026,'indicadores propios'!D$2,FALSE),0)</f>
        <v>0</v>
      </c>
      <c r="D1793" s="3">
        <f>IFERROR(VLOOKUP($A1793,'indicadores propios'!$A$4:$I$2026,'indicadores propios'!E$2,FALSE),0)</f>
        <v>0</v>
      </c>
      <c r="E1793" s="3">
        <f>IFERROR(VLOOKUP($A1793,'indicadores propios'!$A$4:$I$2026,'indicadores propios'!F$2,FALSE),0)</f>
        <v>0</v>
      </c>
      <c r="F1793" s="3">
        <f>IFERROR(VLOOKUP($A1793,'indicadores propios'!$A$4:$I$2026,'indicadores propios'!G$2,FALSE),0)</f>
        <v>0</v>
      </c>
      <c r="G1793" s="3">
        <f>IFERROR(VLOOKUP($A1793,'indicadores propios'!$A$4:$I$2026,'indicadores propios'!H$2,FALSE),0)</f>
        <v>0</v>
      </c>
      <c r="H1793" s="3">
        <f>IFERROR(VLOOKUP($A1793,'indicadores propios'!$A$4:$I$2026,'indicadores propios'!I$2,FALSE),0)</f>
        <v>0</v>
      </c>
    </row>
    <row r="1794" spans="1:8" x14ac:dyDescent="0.3">
      <c r="A1794" s="5">
        <v>541026</v>
      </c>
      <c r="B1794" s="4" t="s">
        <v>430</v>
      </c>
      <c r="C1794" s="3">
        <f>IFERROR(VLOOKUP($A1794,'indicadores propios'!$A$4:$I$2026,'indicadores propios'!D$2,FALSE),0)</f>
        <v>0</v>
      </c>
      <c r="D1794" s="3">
        <f>IFERROR(VLOOKUP($A1794,'indicadores propios'!$A$4:$I$2026,'indicadores propios'!E$2,FALSE),0)</f>
        <v>0</v>
      </c>
      <c r="E1794" s="3">
        <f>IFERROR(VLOOKUP($A1794,'indicadores propios'!$A$4:$I$2026,'indicadores propios'!F$2,FALSE),0)</f>
        <v>0</v>
      </c>
      <c r="F1794" s="3">
        <f>IFERROR(VLOOKUP($A1794,'indicadores propios'!$A$4:$I$2026,'indicadores propios'!G$2,FALSE),0)</f>
        <v>0</v>
      </c>
      <c r="G1794" s="3">
        <f>IFERROR(VLOOKUP($A1794,'indicadores propios'!$A$4:$I$2026,'indicadores propios'!H$2,FALSE),0)</f>
        <v>0</v>
      </c>
      <c r="H1794" s="3">
        <f>IFERROR(VLOOKUP($A1794,'indicadores propios'!$A$4:$I$2026,'indicadores propios'!I$2,FALSE),0)</f>
        <v>0</v>
      </c>
    </row>
    <row r="1795" spans="1:8" x14ac:dyDescent="0.3">
      <c r="A1795" s="5">
        <v>541027</v>
      </c>
      <c r="B1795" s="4" t="s">
        <v>429</v>
      </c>
      <c r="C1795" s="3">
        <f>IFERROR(VLOOKUP($A1795,'indicadores propios'!$A$4:$I$2026,'indicadores propios'!D$2,FALSE),0)</f>
        <v>0</v>
      </c>
      <c r="D1795" s="3">
        <f>IFERROR(VLOOKUP($A1795,'indicadores propios'!$A$4:$I$2026,'indicadores propios'!E$2,FALSE),0)</f>
        <v>0</v>
      </c>
      <c r="E1795" s="3">
        <f>IFERROR(VLOOKUP($A1795,'indicadores propios'!$A$4:$I$2026,'indicadores propios'!F$2,FALSE),0)</f>
        <v>0</v>
      </c>
      <c r="F1795" s="3">
        <f>IFERROR(VLOOKUP($A1795,'indicadores propios'!$A$4:$I$2026,'indicadores propios'!G$2,FALSE),0)</f>
        <v>0</v>
      </c>
      <c r="G1795" s="3">
        <f>IFERROR(VLOOKUP($A1795,'indicadores propios'!$A$4:$I$2026,'indicadores propios'!H$2,FALSE),0)</f>
        <v>0</v>
      </c>
      <c r="H1795" s="3">
        <f>IFERROR(VLOOKUP($A1795,'indicadores propios'!$A$4:$I$2026,'indicadores propios'!I$2,FALSE),0)</f>
        <v>0</v>
      </c>
    </row>
    <row r="1796" spans="1:8" x14ac:dyDescent="0.3">
      <c r="A1796" s="5">
        <v>541028</v>
      </c>
      <c r="B1796" s="4" t="s">
        <v>428</v>
      </c>
      <c r="C1796" s="3">
        <f>IFERROR(VLOOKUP($A1796,'indicadores propios'!$A$4:$I$2026,'indicadores propios'!D$2,FALSE),0)</f>
        <v>0</v>
      </c>
      <c r="D1796" s="3">
        <f>IFERROR(VLOOKUP($A1796,'indicadores propios'!$A$4:$I$2026,'indicadores propios'!E$2,FALSE),0)</f>
        <v>0</v>
      </c>
      <c r="E1796" s="3">
        <f>IFERROR(VLOOKUP($A1796,'indicadores propios'!$A$4:$I$2026,'indicadores propios'!F$2,FALSE),0)</f>
        <v>0</v>
      </c>
      <c r="F1796" s="3">
        <f>IFERROR(VLOOKUP($A1796,'indicadores propios'!$A$4:$I$2026,'indicadores propios'!G$2,FALSE),0)</f>
        <v>0</v>
      </c>
      <c r="G1796" s="3">
        <f>IFERROR(VLOOKUP($A1796,'indicadores propios'!$A$4:$I$2026,'indicadores propios'!H$2,FALSE),0)</f>
        <v>0</v>
      </c>
      <c r="H1796" s="3">
        <f>IFERROR(VLOOKUP($A1796,'indicadores propios'!$A$4:$I$2026,'indicadores propios'!I$2,FALSE),0)</f>
        <v>0</v>
      </c>
    </row>
    <row r="1797" spans="1:8" x14ac:dyDescent="0.3">
      <c r="A1797" s="5">
        <v>541029</v>
      </c>
      <c r="B1797" s="4" t="s">
        <v>427</v>
      </c>
      <c r="C1797" s="3">
        <f>IFERROR(VLOOKUP($A1797,'indicadores propios'!$A$4:$I$2026,'indicadores propios'!D$2,FALSE),0)</f>
        <v>0</v>
      </c>
      <c r="D1797" s="3">
        <f>IFERROR(VLOOKUP($A1797,'indicadores propios'!$A$4:$I$2026,'indicadores propios'!E$2,FALSE),0)</f>
        <v>0</v>
      </c>
      <c r="E1797" s="3">
        <f>IFERROR(VLOOKUP($A1797,'indicadores propios'!$A$4:$I$2026,'indicadores propios'!F$2,FALSE),0)</f>
        <v>0</v>
      </c>
      <c r="F1797" s="3">
        <f>IFERROR(VLOOKUP($A1797,'indicadores propios'!$A$4:$I$2026,'indicadores propios'!G$2,FALSE),0)</f>
        <v>0</v>
      </c>
      <c r="G1797" s="3">
        <f>IFERROR(VLOOKUP($A1797,'indicadores propios'!$A$4:$I$2026,'indicadores propios'!H$2,FALSE),0)</f>
        <v>0</v>
      </c>
      <c r="H1797" s="3">
        <f>IFERROR(VLOOKUP($A1797,'indicadores propios'!$A$4:$I$2026,'indicadores propios'!I$2,FALSE),0)</f>
        <v>0</v>
      </c>
    </row>
    <row r="1798" spans="1:8" x14ac:dyDescent="0.3">
      <c r="A1798" s="5">
        <v>541030</v>
      </c>
      <c r="B1798" s="4" t="s">
        <v>426</v>
      </c>
      <c r="C1798" s="3">
        <f>IFERROR(VLOOKUP($A1798,'indicadores propios'!$A$4:$I$2026,'indicadores propios'!D$2,FALSE),0)</f>
        <v>0</v>
      </c>
      <c r="D1798" s="3">
        <f>IFERROR(VLOOKUP($A1798,'indicadores propios'!$A$4:$I$2026,'indicadores propios'!E$2,FALSE),0)</f>
        <v>0</v>
      </c>
      <c r="E1798" s="3">
        <f>IFERROR(VLOOKUP($A1798,'indicadores propios'!$A$4:$I$2026,'indicadores propios'!F$2,FALSE),0)</f>
        <v>0</v>
      </c>
      <c r="F1798" s="3">
        <f>IFERROR(VLOOKUP($A1798,'indicadores propios'!$A$4:$I$2026,'indicadores propios'!G$2,FALSE),0)</f>
        <v>0</v>
      </c>
      <c r="G1798" s="3">
        <f>IFERROR(VLOOKUP($A1798,'indicadores propios'!$A$4:$I$2026,'indicadores propios'!H$2,FALSE),0)</f>
        <v>0</v>
      </c>
      <c r="H1798" s="3">
        <f>IFERROR(VLOOKUP($A1798,'indicadores propios'!$A$4:$I$2026,'indicadores propios'!I$2,FALSE),0)</f>
        <v>0</v>
      </c>
    </row>
    <row r="1799" spans="1:8" x14ac:dyDescent="0.3">
      <c r="A1799" s="5">
        <v>541031</v>
      </c>
      <c r="B1799" s="4" t="s">
        <v>425</v>
      </c>
      <c r="C1799" s="3">
        <f>IFERROR(VLOOKUP($A1799,'indicadores propios'!$A$4:$I$2026,'indicadores propios'!D$2,FALSE),0)</f>
        <v>0</v>
      </c>
      <c r="D1799" s="3">
        <f>IFERROR(VLOOKUP($A1799,'indicadores propios'!$A$4:$I$2026,'indicadores propios'!E$2,FALSE),0)</f>
        <v>0</v>
      </c>
      <c r="E1799" s="3">
        <f>IFERROR(VLOOKUP($A1799,'indicadores propios'!$A$4:$I$2026,'indicadores propios'!F$2,FALSE),0)</f>
        <v>0</v>
      </c>
      <c r="F1799" s="3">
        <f>IFERROR(VLOOKUP($A1799,'indicadores propios'!$A$4:$I$2026,'indicadores propios'!G$2,FALSE),0)</f>
        <v>0</v>
      </c>
      <c r="G1799" s="3">
        <f>IFERROR(VLOOKUP($A1799,'indicadores propios'!$A$4:$I$2026,'indicadores propios'!H$2,FALSE),0)</f>
        <v>0</v>
      </c>
      <c r="H1799" s="3">
        <f>IFERROR(VLOOKUP($A1799,'indicadores propios'!$A$4:$I$2026,'indicadores propios'!I$2,FALSE),0)</f>
        <v>0</v>
      </c>
    </row>
    <row r="1800" spans="1:8" x14ac:dyDescent="0.3">
      <c r="A1800" s="5">
        <v>541032</v>
      </c>
      <c r="B1800" s="4" t="s">
        <v>424</v>
      </c>
      <c r="C1800" s="3">
        <f>IFERROR(VLOOKUP($A1800,'indicadores propios'!$A$4:$I$2026,'indicadores propios'!D$2,FALSE),0)</f>
        <v>0</v>
      </c>
      <c r="D1800" s="3">
        <f>IFERROR(VLOOKUP($A1800,'indicadores propios'!$A$4:$I$2026,'indicadores propios'!E$2,FALSE),0)</f>
        <v>0</v>
      </c>
      <c r="E1800" s="3">
        <f>IFERROR(VLOOKUP($A1800,'indicadores propios'!$A$4:$I$2026,'indicadores propios'!F$2,FALSE),0)</f>
        <v>0</v>
      </c>
      <c r="F1800" s="3">
        <f>IFERROR(VLOOKUP($A1800,'indicadores propios'!$A$4:$I$2026,'indicadores propios'!G$2,FALSE),0)</f>
        <v>0</v>
      </c>
      <c r="G1800" s="3">
        <f>IFERROR(VLOOKUP($A1800,'indicadores propios'!$A$4:$I$2026,'indicadores propios'!H$2,FALSE),0)</f>
        <v>0</v>
      </c>
      <c r="H1800" s="3">
        <f>IFERROR(VLOOKUP($A1800,'indicadores propios'!$A$4:$I$2026,'indicadores propios'!I$2,FALSE),0)</f>
        <v>0</v>
      </c>
    </row>
    <row r="1801" spans="1:8" x14ac:dyDescent="0.3">
      <c r="A1801" s="5">
        <v>541033</v>
      </c>
      <c r="B1801" s="4" t="s">
        <v>423</v>
      </c>
      <c r="C1801" s="3">
        <f>IFERROR(VLOOKUP($A1801,'indicadores propios'!$A$4:$I$2026,'indicadores propios'!D$2,FALSE),0)</f>
        <v>0</v>
      </c>
      <c r="D1801" s="3">
        <f>IFERROR(VLOOKUP($A1801,'indicadores propios'!$A$4:$I$2026,'indicadores propios'!E$2,FALSE),0)</f>
        <v>0</v>
      </c>
      <c r="E1801" s="3">
        <f>IFERROR(VLOOKUP($A1801,'indicadores propios'!$A$4:$I$2026,'indicadores propios'!F$2,FALSE),0)</f>
        <v>0</v>
      </c>
      <c r="F1801" s="3">
        <f>IFERROR(VLOOKUP($A1801,'indicadores propios'!$A$4:$I$2026,'indicadores propios'!G$2,FALSE),0)</f>
        <v>0</v>
      </c>
      <c r="G1801" s="3">
        <f>IFERROR(VLOOKUP($A1801,'indicadores propios'!$A$4:$I$2026,'indicadores propios'!H$2,FALSE),0)</f>
        <v>0</v>
      </c>
      <c r="H1801" s="3">
        <f>IFERROR(VLOOKUP($A1801,'indicadores propios'!$A$4:$I$2026,'indicadores propios'!I$2,FALSE),0)</f>
        <v>0</v>
      </c>
    </row>
    <row r="1802" spans="1:8" x14ac:dyDescent="0.3">
      <c r="A1802" s="5">
        <v>541034</v>
      </c>
      <c r="B1802" s="4" t="s">
        <v>422</v>
      </c>
      <c r="C1802" s="3">
        <f>IFERROR(VLOOKUP($A1802,'indicadores propios'!$A$4:$I$2026,'indicadores propios'!D$2,FALSE),0)</f>
        <v>0</v>
      </c>
      <c r="D1802" s="3">
        <f>IFERROR(VLOOKUP($A1802,'indicadores propios'!$A$4:$I$2026,'indicadores propios'!E$2,FALSE),0)</f>
        <v>0</v>
      </c>
      <c r="E1802" s="3">
        <f>IFERROR(VLOOKUP($A1802,'indicadores propios'!$A$4:$I$2026,'indicadores propios'!F$2,FALSE),0)</f>
        <v>0</v>
      </c>
      <c r="F1802" s="3">
        <f>IFERROR(VLOOKUP($A1802,'indicadores propios'!$A$4:$I$2026,'indicadores propios'!G$2,FALSE),0)</f>
        <v>0</v>
      </c>
      <c r="G1802" s="3">
        <f>IFERROR(VLOOKUP($A1802,'indicadores propios'!$A$4:$I$2026,'indicadores propios'!H$2,FALSE),0)</f>
        <v>0</v>
      </c>
      <c r="H1802" s="3">
        <f>IFERROR(VLOOKUP($A1802,'indicadores propios'!$A$4:$I$2026,'indicadores propios'!I$2,FALSE),0)</f>
        <v>0</v>
      </c>
    </row>
    <row r="1803" spans="1:8" x14ac:dyDescent="0.3">
      <c r="A1803" s="5">
        <v>541035</v>
      </c>
      <c r="B1803" s="4" t="s">
        <v>421</v>
      </c>
      <c r="C1803" s="3">
        <f>IFERROR(VLOOKUP($A1803,'indicadores propios'!$A$4:$I$2026,'indicadores propios'!D$2,FALSE),0)</f>
        <v>0</v>
      </c>
      <c r="D1803" s="3">
        <f>IFERROR(VLOOKUP($A1803,'indicadores propios'!$A$4:$I$2026,'indicadores propios'!E$2,FALSE),0)</f>
        <v>0</v>
      </c>
      <c r="E1803" s="3">
        <f>IFERROR(VLOOKUP($A1803,'indicadores propios'!$A$4:$I$2026,'indicadores propios'!F$2,FALSE),0)</f>
        <v>0</v>
      </c>
      <c r="F1803" s="3">
        <f>IFERROR(VLOOKUP($A1803,'indicadores propios'!$A$4:$I$2026,'indicadores propios'!G$2,FALSE),0)</f>
        <v>0</v>
      </c>
      <c r="G1803" s="3">
        <f>IFERROR(VLOOKUP($A1803,'indicadores propios'!$A$4:$I$2026,'indicadores propios'!H$2,FALSE),0)</f>
        <v>0</v>
      </c>
      <c r="H1803" s="3">
        <f>IFERROR(VLOOKUP($A1803,'indicadores propios'!$A$4:$I$2026,'indicadores propios'!I$2,FALSE),0)</f>
        <v>0</v>
      </c>
    </row>
    <row r="1804" spans="1:8" x14ac:dyDescent="0.3">
      <c r="A1804" s="5">
        <v>541095</v>
      </c>
      <c r="B1804" s="4" t="s">
        <v>213</v>
      </c>
      <c r="C1804" s="3">
        <f>IFERROR(VLOOKUP($A1804,'indicadores propios'!$A$4:$I$2026,'indicadores propios'!D$2,FALSE),0)</f>
        <v>0</v>
      </c>
      <c r="D1804" s="3">
        <f>IFERROR(VLOOKUP($A1804,'indicadores propios'!$A$4:$I$2026,'indicadores propios'!E$2,FALSE),0)</f>
        <v>0</v>
      </c>
      <c r="E1804" s="3">
        <f>IFERROR(VLOOKUP($A1804,'indicadores propios'!$A$4:$I$2026,'indicadores propios'!F$2,FALSE),0)</f>
        <v>0</v>
      </c>
      <c r="F1804" s="3">
        <f>IFERROR(VLOOKUP($A1804,'indicadores propios'!$A$4:$I$2026,'indicadores propios'!G$2,FALSE),0)</f>
        <v>0</v>
      </c>
      <c r="G1804" s="3">
        <f>IFERROR(VLOOKUP($A1804,'indicadores propios'!$A$4:$I$2026,'indicadores propios'!H$2,FALSE),0)</f>
        <v>0</v>
      </c>
      <c r="H1804" s="3">
        <f>IFERROR(VLOOKUP($A1804,'indicadores propios'!$A$4:$I$2026,'indicadores propios'!I$2,FALSE),0)</f>
        <v>0</v>
      </c>
    </row>
    <row r="1805" spans="1:8" x14ac:dyDescent="0.3">
      <c r="A1805" s="5">
        <v>541500</v>
      </c>
      <c r="B1805" s="4" t="s">
        <v>420</v>
      </c>
      <c r="C1805" s="3">
        <f>IFERROR(VLOOKUP($A1805,'indicadores propios'!$A$4:$I$2026,'indicadores propios'!D$2,FALSE),0)</f>
        <v>0</v>
      </c>
      <c r="D1805" s="3">
        <f>IFERROR(VLOOKUP($A1805,'indicadores propios'!$A$4:$I$2026,'indicadores propios'!E$2,FALSE),0)</f>
        <v>0</v>
      </c>
      <c r="E1805" s="3">
        <f>IFERROR(VLOOKUP($A1805,'indicadores propios'!$A$4:$I$2026,'indicadores propios'!F$2,FALSE),0)</f>
        <v>0</v>
      </c>
      <c r="F1805" s="3">
        <f>IFERROR(VLOOKUP($A1805,'indicadores propios'!$A$4:$I$2026,'indicadores propios'!G$2,FALSE),0)</f>
        <v>0</v>
      </c>
      <c r="G1805" s="3">
        <f>IFERROR(VLOOKUP($A1805,'indicadores propios'!$A$4:$I$2026,'indicadores propios'!H$2,FALSE),0)</f>
        <v>0</v>
      </c>
      <c r="H1805" s="3">
        <f>IFERROR(VLOOKUP($A1805,'indicadores propios'!$A$4:$I$2026,'indicadores propios'!I$2,FALSE),0)</f>
        <v>0</v>
      </c>
    </row>
    <row r="1806" spans="1:8" x14ac:dyDescent="0.3">
      <c r="A1806" s="5">
        <v>542000</v>
      </c>
      <c r="B1806" s="4" t="s">
        <v>419</v>
      </c>
      <c r="C1806" s="3">
        <f>IFERROR(VLOOKUP($A1806,'indicadores propios'!$A$4:$I$2026,'indicadores propios'!D$2,FALSE),0)</f>
        <v>0</v>
      </c>
      <c r="D1806" s="3">
        <f>IFERROR(VLOOKUP($A1806,'indicadores propios'!$A$4:$I$2026,'indicadores propios'!E$2,FALSE),0)</f>
        <v>0</v>
      </c>
      <c r="E1806" s="3">
        <f>IFERROR(VLOOKUP($A1806,'indicadores propios'!$A$4:$I$2026,'indicadores propios'!F$2,FALSE),0)</f>
        <v>0</v>
      </c>
      <c r="F1806" s="3">
        <f>IFERROR(VLOOKUP($A1806,'indicadores propios'!$A$4:$I$2026,'indicadores propios'!G$2,FALSE),0)</f>
        <v>0</v>
      </c>
      <c r="G1806" s="3">
        <f>IFERROR(VLOOKUP($A1806,'indicadores propios'!$A$4:$I$2026,'indicadores propios'!H$2,FALSE),0)</f>
        <v>0</v>
      </c>
      <c r="H1806" s="3">
        <f>IFERROR(VLOOKUP($A1806,'indicadores propios'!$A$4:$I$2026,'indicadores propios'!I$2,FALSE),0)</f>
        <v>0</v>
      </c>
    </row>
    <row r="1807" spans="1:8" x14ac:dyDescent="0.3">
      <c r="A1807" s="5">
        <v>542500</v>
      </c>
      <c r="B1807" s="4" t="s">
        <v>418</v>
      </c>
      <c r="C1807" s="3">
        <f>IFERROR(VLOOKUP($A1807,'indicadores propios'!$A$4:$I$2026,'indicadores propios'!D$2,FALSE),0)</f>
        <v>0</v>
      </c>
      <c r="D1807" s="3">
        <f>IFERROR(VLOOKUP($A1807,'indicadores propios'!$A$4:$I$2026,'indicadores propios'!E$2,FALSE),0)</f>
        <v>0</v>
      </c>
      <c r="E1807" s="3">
        <f>IFERROR(VLOOKUP($A1807,'indicadores propios'!$A$4:$I$2026,'indicadores propios'!F$2,FALSE),0)</f>
        <v>0</v>
      </c>
      <c r="F1807" s="3">
        <f>IFERROR(VLOOKUP($A1807,'indicadores propios'!$A$4:$I$2026,'indicadores propios'!G$2,FALSE),0)</f>
        <v>0</v>
      </c>
      <c r="G1807" s="3">
        <f>IFERROR(VLOOKUP($A1807,'indicadores propios'!$A$4:$I$2026,'indicadores propios'!H$2,FALSE),0)</f>
        <v>0</v>
      </c>
      <c r="H1807" s="3">
        <f>IFERROR(VLOOKUP($A1807,'indicadores propios'!$A$4:$I$2026,'indicadores propios'!I$2,FALSE),0)</f>
        <v>0</v>
      </c>
    </row>
    <row r="1808" spans="1:8" x14ac:dyDescent="0.3">
      <c r="A1808" s="5">
        <v>600000</v>
      </c>
      <c r="B1808" s="4" t="s">
        <v>417</v>
      </c>
      <c r="C1808" s="3">
        <f>IFERROR(VLOOKUP($A1808,'indicadores propios'!$A$4:$I$2026,'indicadores propios'!D$2,FALSE),0)</f>
        <v>699364050.5</v>
      </c>
      <c r="D1808" s="3">
        <f>IFERROR(VLOOKUP($A1808,'indicadores propios'!$A$4:$I$2026,'indicadores propios'!E$2,FALSE),0)</f>
        <v>803865551.60000002</v>
      </c>
      <c r="E1808" s="3">
        <f>IFERROR(VLOOKUP($A1808,'indicadores propios'!$A$4:$I$2026,'indicadores propios'!F$2,FALSE),0)</f>
        <v>1035835054.77</v>
      </c>
      <c r="F1808" s="3">
        <f>IFERROR(VLOOKUP($A1808,'indicadores propios'!$A$4:$I$2026,'indicadores propios'!G$2,FALSE),0)</f>
        <v>978041846.73000002</v>
      </c>
      <c r="G1808" s="3">
        <f>IFERROR(VLOOKUP($A1808,'indicadores propios'!$A$4:$I$2026,'indicadores propios'!H$2,FALSE),0)</f>
        <v>1224895912.1500001</v>
      </c>
      <c r="H1808" s="3">
        <f>IFERROR(VLOOKUP($A1808,'indicadores propios'!$A$4:$I$2026,'indicadores propios'!I$2,FALSE),0)</f>
        <v>317502192.61000001</v>
      </c>
    </row>
    <row r="1809" spans="1:8" x14ac:dyDescent="0.3">
      <c r="A1809" s="5">
        <v>610000</v>
      </c>
      <c r="B1809" s="4" t="s">
        <v>416</v>
      </c>
      <c r="C1809" s="3">
        <f>IFERROR(VLOOKUP($A1809,'indicadores propios'!$A$4:$I$2026,'indicadores propios'!D$2,FALSE),0)</f>
        <v>699364050.5</v>
      </c>
      <c r="D1809" s="3">
        <f>IFERROR(VLOOKUP($A1809,'indicadores propios'!$A$4:$I$2026,'indicadores propios'!E$2,FALSE),0)</f>
        <v>803865551.60000002</v>
      </c>
      <c r="E1809" s="3">
        <f>IFERROR(VLOOKUP($A1809,'indicadores propios'!$A$4:$I$2026,'indicadores propios'!F$2,FALSE),0)</f>
        <v>1035835054.77</v>
      </c>
      <c r="F1809" s="3">
        <f>IFERROR(VLOOKUP($A1809,'indicadores propios'!$A$4:$I$2026,'indicadores propios'!G$2,FALSE),0)</f>
        <v>978041846.73000002</v>
      </c>
      <c r="G1809" s="3">
        <f>IFERROR(VLOOKUP($A1809,'indicadores propios'!$A$4:$I$2026,'indicadores propios'!H$2,FALSE),0)</f>
        <v>1224895912.1500001</v>
      </c>
      <c r="H1809" s="3">
        <f>IFERROR(VLOOKUP($A1809,'indicadores propios'!$A$4:$I$2026,'indicadores propios'!I$2,FALSE),0)</f>
        <v>317502192.61000001</v>
      </c>
    </row>
    <row r="1810" spans="1:8" x14ac:dyDescent="0.3">
      <c r="A1810" s="5">
        <v>610500</v>
      </c>
      <c r="B1810" s="4" t="s">
        <v>415</v>
      </c>
      <c r="C1810" s="3">
        <f>IFERROR(VLOOKUP($A1810,'indicadores propios'!$A$4:$I$2026,'indicadores propios'!D$2,FALSE),0)</f>
        <v>0</v>
      </c>
      <c r="D1810" s="3">
        <f>IFERROR(VLOOKUP($A1810,'indicadores propios'!$A$4:$I$2026,'indicadores propios'!E$2,FALSE),0)</f>
        <v>0</v>
      </c>
      <c r="E1810" s="3">
        <f>IFERROR(VLOOKUP($A1810,'indicadores propios'!$A$4:$I$2026,'indicadores propios'!F$2,FALSE),0)</f>
        <v>0</v>
      </c>
      <c r="F1810" s="3">
        <f>IFERROR(VLOOKUP($A1810,'indicadores propios'!$A$4:$I$2026,'indicadores propios'!G$2,FALSE),0)</f>
        <v>0</v>
      </c>
      <c r="G1810" s="3">
        <f>IFERROR(VLOOKUP($A1810,'indicadores propios'!$A$4:$I$2026,'indicadores propios'!H$2,FALSE),0)</f>
        <v>0</v>
      </c>
      <c r="H1810" s="3">
        <f>IFERROR(VLOOKUP($A1810,'indicadores propios'!$A$4:$I$2026,'indicadores propios'!I$2,FALSE),0)</f>
        <v>0</v>
      </c>
    </row>
    <row r="1811" spans="1:8" x14ac:dyDescent="0.3">
      <c r="A1811" s="5">
        <v>610505</v>
      </c>
      <c r="B1811" s="4" t="s">
        <v>414</v>
      </c>
      <c r="C1811" s="3">
        <f>IFERROR(VLOOKUP($A1811,'indicadores propios'!$A$4:$I$2026,'indicadores propios'!D$2,FALSE),0)</f>
        <v>0</v>
      </c>
      <c r="D1811" s="3">
        <f>IFERROR(VLOOKUP($A1811,'indicadores propios'!$A$4:$I$2026,'indicadores propios'!E$2,FALSE),0)</f>
        <v>0</v>
      </c>
      <c r="E1811" s="3">
        <f>IFERROR(VLOOKUP($A1811,'indicadores propios'!$A$4:$I$2026,'indicadores propios'!F$2,FALSE),0)</f>
        <v>0</v>
      </c>
      <c r="F1811" s="3">
        <f>IFERROR(VLOOKUP($A1811,'indicadores propios'!$A$4:$I$2026,'indicadores propios'!G$2,FALSE),0)</f>
        <v>0</v>
      </c>
      <c r="G1811" s="3">
        <f>IFERROR(VLOOKUP($A1811,'indicadores propios'!$A$4:$I$2026,'indicadores propios'!H$2,FALSE),0)</f>
        <v>0</v>
      </c>
      <c r="H1811" s="3">
        <f>IFERROR(VLOOKUP($A1811,'indicadores propios'!$A$4:$I$2026,'indicadores propios'!I$2,FALSE),0)</f>
        <v>0</v>
      </c>
    </row>
    <row r="1812" spans="1:8" x14ac:dyDescent="0.3">
      <c r="A1812" s="5">
        <v>610510</v>
      </c>
      <c r="B1812" s="4" t="s">
        <v>413</v>
      </c>
      <c r="C1812" s="3">
        <f>IFERROR(VLOOKUP($A1812,'indicadores propios'!$A$4:$I$2026,'indicadores propios'!D$2,FALSE),0)</f>
        <v>0</v>
      </c>
      <c r="D1812" s="3">
        <f>IFERROR(VLOOKUP($A1812,'indicadores propios'!$A$4:$I$2026,'indicadores propios'!E$2,FALSE),0)</f>
        <v>0</v>
      </c>
      <c r="E1812" s="3">
        <f>IFERROR(VLOOKUP($A1812,'indicadores propios'!$A$4:$I$2026,'indicadores propios'!F$2,FALSE),0)</f>
        <v>0</v>
      </c>
      <c r="F1812" s="3">
        <f>IFERROR(VLOOKUP($A1812,'indicadores propios'!$A$4:$I$2026,'indicadores propios'!G$2,FALSE),0)</f>
        <v>0</v>
      </c>
      <c r="G1812" s="3">
        <f>IFERROR(VLOOKUP($A1812,'indicadores propios'!$A$4:$I$2026,'indicadores propios'!H$2,FALSE),0)</f>
        <v>0</v>
      </c>
      <c r="H1812" s="3">
        <f>IFERROR(VLOOKUP($A1812,'indicadores propios'!$A$4:$I$2026,'indicadores propios'!I$2,FALSE),0)</f>
        <v>0</v>
      </c>
    </row>
    <row r="1813" spans="1:8" x14ac:dyDescent="0.3">
      <c r="A1813" s="5">
        <v>610515</v>
      </c>
      <c r="B1813" s="4" t="s">
        <v>412</v>
      </c>
      <c r="C1813" s="3">
        <f>IFERROR(VLOOKUP($A1813,'indicadores propios'!$A$4:$I$2026,'indicadores propios'!D$2,FALSE),0)</f>
        <v>0</v>
      </c>
      <c r="D1813" s="3">
        <f>IFERROR(VLOOKUP($A1813,'indicadores propios'!$A$4:$I$2026,'indicadores propios'!E$2,FALSE),0)</f>
        <v>0</v>
      </c>
      <c r="E1813" s="3">
        <f>IFERROR(VLOOKUP($A1813,'indicadores propios'!$A$4:$I$2026,'indicadores propios'!F$2,FALSE),0)</f>
        <v>0</v>
      </c>
      <c r="F1813" s="3">
        <f>IFERROR(VLOOKUP($A1813,'indicadores propios'!$A$4:$I$2026,'indicadores propios'!G$2,FALSE),0)</f>
        <v>0</v>
      </c>
      <c r="G1813" s="3">
        <f>IFERROR(VLOOKUP($A1813,'indicadores propios'!$A$4:$I$2026,'indicadores propios'!H$2,FALSE),0)</f>
        <v>0</v>
      </c>
      <c r="H1813" s="3">
        <f>IFERROR(VLOOKUP($A1813,'indicadores propios'!$A$4:$I$2026,'indicadores propios'!I$2,FALSE),0)</f>
        <v>0</v>
      </c>
    </row>
    <row r="1814" spans="1:8" x14ac:dyDescent="0.3">
      <c r="A1814" s="5">
        <v>610520</v>
      </c>
      <c r="B1814" s="4" t="s">
        <v>411</v>
      </c>
      <c r="C1814" s="3">
        <f>IFERROR(VLOOKUP($A1814,'indicadores propios'!$A$4:$I$2026,'indicadores propios'!D$2,FALSE),0)</f>
        <v>0</v>
      </c>
      <c r="D1814" s="3">
        <f>IFERROR(VLOOKUP($A1814,'indicadores propios'!$A$4:$I$2026,'indicadores propios'!E$2,FALSE),0)</f>
        <v>0</v>
      </c>
      <c r="E1814" s="3">
        <f>IFERROR(VLOOKUP($A1814,'indicadores propios'!$A$4:$I$2026,'indicadores propios'!F$2,FALSE),0)</f>
        <v>0</v>
      </c>
      <c r="F1814" s="3">
        <f>IFERROR(VLOOKUP($A1814,'indicadores propios'!$A$4:$I$2026,'indicadores propios'!G$2,FALSE),0)</f>
        <v>0</v>
      </c>
      <c r="G1814" s="3">
        <f>IFERROR(VLOOKUP($A1814,'indicadores propios'!$A$4:$I$2026,'indicadores propios'!H$2,FALSE),0)</f>
        <v>0</v>
      </c>
      <c r="H1814" s="3">
        <f>IFERROR(VLOOKUP($A1814,'indicadores propios'!$A$4:$I$2026,'indicadores propios'!I$2,FALSE),0)</f>
        <v>0</v>
      </c>
    </row>
    <row r="1815" spans="1:8" x14ac:dyDescent="0.3">
      <c r="A1815" s="5">
        <v>610525</v>
      </c>
      <c r="B1815" s="4" t="s">
        <v>410</v>
      </c>
      <c r="C1815" s="3">
        <f>IFERROR(VLOOKUP($A1815,'indicadores propios'!$A$4:$I$2026,'indicadores propios'!D$2,FALSE),0)</f>
        <v>0</v>
      </c>
      <c r="D1815" s="3">
        <f>IFERROR(VLOOKUP($A1815,'indicadores propios'!$A$4:$I$2026,'indicadores propios'!E$2,FALSE),0)</f>
        <v>0</v>
      </c>
      <c r="E1815" s="3">
        <f>IFERROR(VLOOKUP($A1815,'indicadores propios'!$A$4:$I$2026,'indicadores propios'!F$2,FALSE),0)</f>
        <v>0</v>
      </c>
      <c r="F1815" s="3">
        <f>IFERROR(VLOOKUP($A1815,'indicadores propios'!$A$4:$I$2026,'indicadores propios'!G$2,FALSE),0)</f>
        <v>0</v>
      </c>
      <c r="G1815" s="3">
        <f>IFERROR(VLOOKUP($A1815,'indicadores propios'!$A$4:$I$2026,'indicadores propios'!H$2,FALSE),0)</f>
        <v>0</v>
      </c>
      <c r="H1815" s="3">
        <f>IFERROR(VLOOKUP($A1815,'indicadores propios'!$A$4:$I$2026,'indicadores propios'!I$2,FALSE),0)</f>
        <v>0</v>
      </c>
    </row>
    <row r="1816" spans="1:8" x14ac:dyDescent="0.3">
      <c r="A1816" s="5">
        <v>610530</v>
      </c>
      <c r="B1816" s="4" t="s">
        <v>409</v>
      </c>
      <c r="C1816" s="3">
        <f>IFERROR(VLOOKUP($A1816,'indicadores propios'!$A$4:$I$2026,'indicadores propios'!D$2,FALSE),0)</f>
        <v>0</v>
      </c>
      <c r="D1816" s="3">
        <f>IFERROR(VLOOKUP($A1816,'indicadores propios'!$A$4:$I$2026,'indicadores propios'!E$2,FALSE),0)</f>
        <v>0</v>
      </c>
      <c r="E1816" s="3">
        <f>IFERROR(VLOOKUP($A1816,'indicadores propios'!$A$4:$I$2026,'indicadores propios'!F$2,FALSE),0)</f>
        <v>0</v>
      </c>
      <c r="F1816" s="3">
        <f>IFERROR(VLOOKUP($A1816,'indicadores propios'!$A$4:$I$2026,'indicadores propios'!G$2,FALSE),0)</f>
        <v>0</v>
      </c>
      <c r="G1816" s="3">
        <f>IFERROR(VLOOKUP($A1816,'indicadores propios'!$A$4:$I$2026,'indicadores propios'!H$2,FALSE),0)</f>
        <v>0</v>
      </c>
      <c r="H1816" s="3">
        <f>IFERROR(VLOOKUP($A1816,'indicadores propios'!$A$4:$I$2026,'indicadores propios'!I$2,FALSE),0)</f>
        <v>0</v>
      </c>
    </row>
    <row r="1817" spans="1:8" x14ac:dyDescent="0.3">
      <c r="A1817" s="5">
        <v>610535</v>
      </c>
      <c r="B1817" s="4" t="s">
        <v>408</v>
      </c>
      <c r="C1817" s="3">
        <f>IFERROR(VLOOKUP($A1817,'indicadores propios'!$A$4:$I$2026,'indicadores propios'!D$2,FALSE),0)</f>
        <v>0</v>
      </c>
      <c r="D1817" s="3">
        <f>IFERROR(VLOOKUP($A1817,'indicadores propios'!$A$4:$I$2026,'indicadores propios'!E$2,FALSE),0)</f>
        <v>0</v>
      </c>
      <c r="E1817" s="3">
        <f>IFERROR(VLOOKUP($A1817,'indicadores propios'!$A$4:$I$2026,'indicadores propios'!F$2,FALSE),0)</f>
        <v>0</v>
      </c>
      <c r="F1817" s="3">
        <f>IFERROR(VLOOKUP($A1817,'indicadores propios'!$A$4:$I$2026,'indicadores propios'!G$2,FALSE),0)</f>
        <v>0</v>
      </c>
      <c r="G1817" s="3">
        <f>IFERROR(VLOOKUP($A1817,'indicadores propios'!$A$4:$I$2026,'indicadores propios'!H$2,FALSE),0)</f>
        <v>0</v>
      </c>
      <c r="H1817" s="3">
        <f>IFERROR(VLOOKUP($A1817,'indicadores propios'!$A$4:$I$2026,'indicadores propios'!I$2,FALSE),0)</f>
        <v>0</v>
      </c>
    </row>
    <row r="1818" spans="1:8" x14ac:dyDescent="0.3">
      <c r="A1818" s="5">
        <v>610540</v>
      </c>
      <c r="B1818" s="4" t="s">
        <v>407</v>
      </c>
      <c r="C1818" s="3">
        <f>IFERROR(VLOOKUP($A1818,'indicadores propios'!$A$4:$I$2026,'indicadores propios'!D$2,FALSE),0)</f>
        <v>0</v>
      </c>
      <c r="D1818" s="3">
        <f>IFERROR(VLOOKUP($A1818,'indicadores propios'!$A$4:$I$2026,'indicadores propios'!E$2,FALSE),0)</f>
        <v>0</v>
      </c>
      <c r="E1818" s="3">
        <f>IFERROR(VLOOKUP($A1818,'indicadores propios'!$A$4:$I$2026,'indicadores propios'!F$2,FALSE),0)</f>
        <v>0</v>
      </c>
      <c r="F1818" s="3">
        <f>IFERROR(VLOOKUP($A1818,'indicadores propios'!$A$4:$I$2026,'indicadores propios'!G$2,FALSE),0)</f>
        <v>0</v>
      </c>
      <c r="G1818" s="3">
        <f>IFERROR(VLOOKUP($A1818,'indicadores propios'!$A$4:$I$2026,'indicadores propios'!H$2,FALSE),0)</f>
        <v>0</v>
      </c>
      <c r="H1818" s="3">
        <f>IFERROR(VLOOKUP($A1818,'indicadores propios'!$A$4:$I$2026,'indicadores propios'!I$2,FALSE),0)</f>
        <v>0</v>
      </c>
    </row>
    <row r="1819" spans="1:8" x14ac:dyDescent="0.3">
      <c r="A1819" s="5">
        <v>610545</v>
      </c>
      <c r="B1819" s="4" t="s">
        <v>406</v>
      </c>
      <c r="C1819" s="3">
        <f>IFERROR(VLOOKUP($A1819,'indicadores propios'!$A$4:$I$2026,'indicadores propios'!D$2,FALSE),0)</f>
        <v>0</v>
      </c>
      <c r="D1819" s="3">
        <f>IFERROR(VLOOKUP($A1819,'indicadores propios'!$A$4:$I$2026,'indicadores propios'!E$2,FALSE),0)</f>
        <v>0</v>
      </c>
      <c r="E1819" s="3">
        <f>IFERROR(VLOOKUP($A1819,'indicadores propios'!$A$4:$I$2026,'indicadores propios'!F$2,FALSE),0)</f>
        <v>0</v>
      </c>
      <c r="F1819" s="3">
        <f>IFERROR(VLOOKUP($A1819,'indicadores propios'!$A$4:$I$2026,'indicadores propios'!G$2,FALSE),0)</f>
        <v>0</v>
      </c>
      <c r="G1819" s="3">
        <f>IFERROR(VLOOKUP($A1819,'indicadores propios'!$A$4:$I$2026,'indicadores propios'!H$2,FALSE),0)</f>
        <v>0</v>
      </c>
      <c r="H1819" s="3">
        <f>IFERROR(VLOOKUP($A1819,'indicadores propios'!$A$4:$I$2026,'indicadores propios'!I$2,FALSE),0)</f>
        <v>0</v>
      </c>
    </row>
    <row r="1820" spans="1:8" x14ac:dyDescent="0.3">
      <c r="A1820" s="5">
        <v>610550</v>
      </c>
      <c r="B1820" s="4" t="s">
        <v>405</v>
      </c>
      <c r="C1820" s="3">
        <f>IFERROR(VLOOKUP($A1820,'indicadores propios'!$A$4:$I$2026,'indicadores propios'!D$2,FALSE),0)</f>
        <v>0</v>
      </c>
      <c r="D1820" s="3">
        <f>IFERROR(VLOOKUP($A1820,'indicadores propios'!$A$4:$I$2026,'indicadores propios'!E$2,FALSE),0)</f>
        <v>0</v>
      </c>
      <c r="E1820" s="3">
        <f>IFERROR(VLOOKUP($A1820,'indicadores propios'!$A$4:$I$2026,'indicadores propios'!F$2,FALSE),0)</f>
        <v>0</v>
      </c>
      <c r="F1820" s="3">
        <f>IFERROR(VLOOKUP($A1820,'indicadores propios'!$A$4:$I$2026,'indicadores propios'!G$2,FALSE),0)</f>
        <v>0</v>
      </c>
      <c r="G1820" s="3">
        <f>IFERROR(VLOOKUP($A1820,'indicadores propios'!$A$4:$I$2026,'indicadores propios'!H$2,FALSE),0)</f>
        <v>0</v>
      </c>
      <c r="H1820" s="3">
        <f>IFERROR(VLOOKUP($A1820,'indicadores propios'!$A$4:$I$2026,'indicadores propios'!I$2,FALSE),0)</f>
        <v>0</v>
      </c>
    </row>
    <row r="1821" spans="1:8" x14ac:dyDescent="0.3">
      <c r="A1821" s="5">
        <v>610555</v>
      </c>
      <c r="B1821" s="4" t="s">
        <v>404</v>
      </c>
      <c r="C1821" s="3">
        <f>IFERROR(VLOOKUP($A1821,'indicadores propios'!$A$4:$I$2026,'indicadores propios'!D$2,FALSE),0)</f>
        <v>0</v>
      </c>
      <c r="D1821" s="3">
        <f>IFERROR(VLOOKUP($A1821,'indicadores propios'!$A$4:$I$2026,'indicadores propios'!E$2,FALSE),0)</f>
        <v>0</v>
      </c>
      <c r="E1821" s="3">
        <f>IFERROR(VLOOKUP($A1821,'indicadores propios'!$A$4:$I$2026,'indicadores propios'!F$2,FALSE),0)</f>
        <v>0</v>
      </c>
      <c r="F1821" s="3">
        <f>IFERROR(VLOOKUP($A1821,'indicadores propios'!$A$4:$I$2026,'indicadores propios'!G$2,FALSE),0)</f>
        <v>0</v>
      </c>
      <c r="G1821" s="3">
        <f>IFERROR(VLOOKUP($A1821,'indicadores propios'!$A$4:$I$2026,'indicadores propios'!H$2,FALSE),0)</f>
        <v>0</v>
      </c>
      <c r="H1821" s="3">
        <f>IFERROR(VLOOKUP($A1821,'indicadores propios'!$A$4:$I$2026,'indicadores propios'!I$2,FALSE),0)</f>
        <v>0</v>
      </c>
    </row>
    <row r="1822" spans="1:8" x14ac:dyDescent="0.3">
      <c r="A1822" s="5">
        <v>610560</v>
      </c>
      <c r="B1822" s="4" t="s">
        <v>403</v>
      </c>
      <c r="C1822" s="3">
        <f>IFERROR(VLOOKUP($A1822,'indicadores propios'!$A$4:$I$2026,'indicadores propios'!D$2,FALSE),0)</f>
        <v>0</v>
      </c>
      <c r="D1822" s="3">
        <f>IFERROR(VLOOKUP($A1822,'indicadores propios'!$A$4:$I$2026,'indicadores propios'!E$2,FALSE),0)</f>
        <v>0</v>
      </c>
      <c r="E1822" s="3">
        <f>IFERROR(VLOOKUP($A1822,'indicadores propios'!$A$4:$I$2026,'indicadores propios'!F$2,FALSE),0)</f>
        <v>0</v>
      </c>
      <c r="F1822" s="3">
        <f>IFERROR(VLOOKUP($A1822,'indicadores propios'!$A$4:$I$2026,'indicadores propios'!G$2,FALSE),0)</f>
        <v>0</v>
      </c>
      <c r="G1822" s="3">
        <f>IFERROR(VLOOKUP($A1822,'indicadores propios'!$A$4:$I$2026,'indicadores propios'!H$2,FALSE),0)</f>
        <v>0</v>
      </c>
      <c r="H1822" s="3">
        <f>IFERROR(VLOOKUP($A1822,'indicadores propios'!$A$4:$I$2026,'indicadores propios'!I$2,FALSE),0)</f>
        <v>0</v>
      </c>
    </row>
    <row r="1823" spans="1:8" x14ac:dyDescent="0.3">
      <c r="A1823" s="5">
        <v>610565</v>
      </c>
      <c r="B1823" s="4" t="s">
        <v>402</v>
      </c>
      <c r="C1823" s="3">
        <f>IFERROR(VLOOKUP($A1823,'indicadores propios'!$A$4:$I$2026,'indicadores propios'!D$2,FALSE),0)</f>
        <v>0</v>
      </c>
      <c r="D1823" s="3">
        <f>IFERROR(VLOOKUP($A1823,'indicadores propios'!$A$4:$I$2026,'indicadores propios'!E$2,FALSE),0)</f>
        <v>0</v>
      </c>
      <c r="E1823" s="3">
        <f>IFERROR(VLOOKUP($A1823,'indicadores propios'!$A$4:$I$2026,'indicadores propios'!F$2,FALSE),0)</f>
        <v>0</v>
      </c>
      <c r="F1823" s="3">
        <f>IFERROR(VLOOKUP($A1823,'indicadores propios'!$A$4:$I$2026,'indicadores propios'!G$2,FALSE),0)</f>
        <v>0</v>
      </c>
      <c r="G1823" s="3">
        <f>IFERROR(VLOOKUP($A1823,'indicadores propios'!$A$4:$I$2026,'indicadores propios'!H$2,FALSE),0)</f>
        <v>0</v>
      </c>
      <c r="H1823" s="3">
        <f>IFERROR(VLOOKUP($A1823,'indicadores propios'!$A$4:$I$2026,'indicadores propios'!I$2,FALSE),0)</f>
        <v>0</v>
      </c>
    </row>
    <row r="1824" spans="1:8" x14ac:dyDescent="0.3">
      <c r="A1824" s="5">
        <v>610570</v>
      </c>
      <c r="B1824" s="4" t="s">
        <v>401</v>
      </c>
      <c r="C1824" s="3">
        <f>IFERROR(VLOOKUP($A1824,'indicadores propios'!$A$4:$I$2026,'indicadores propios'!D$2,FALSE),0)</f>
        <v>0</v>
      </c>
      <c r="D1824" s="3">
        <f>IFERROR(VLOOKUP($A1824,'indicadores propios'!$A$4:$I$2026,'indicadores propios'!E$2,FALSE),0)</f>
        <v>0</v>
      </c>
      <c r="E1824" s="3">
        <f>IFERROR(VLOOKUP($A1824,'indicadores propios'!$A$4:$I$2026,'indicadores propios'!F$2,FALSE),0)</f>
        <v>0</v>
      </c>
      <c r="F1824" s="3">
        <f>IFERROR(VLOOKUP($A1824,'indicadores propios'!$A$4:$I$2026,'indicadores propios'!G$2,FALSE),0)</f>
        <v>0</v>
      </c>
      <c r="G1824" s="3">
        <f>IFERROR(VLOOKUP($A1824,'indicadores propios'!$A$4:$I$2026,'indicadores propios'!H$2,FALSE),0)</f>
        <v>0</v>
      </c>
      <c r="H1824" s="3">
        <f>IFERROR(VLOOKUP($A1824,'indicadores propios'!$A$4:$I$2026,'indicadores propios'!I$2,FALSE),0)</f>
        <v>0</v>
      </c>
    </row>
    <row r="1825" spans="1:8" x14ac:dyDescent="0.3">
      <c r="A1825" s="5">
        <v>610575</v>
      </c>
      <c r="B1825" s="4" t="s">
        <v>400</v>
      </c>
      <c r="C1825" s="3">
        <f>IFERROR(VLOOKUP($A1825,'indicadores propios'!$A$4:$I$2026,'indicadores propios'!D$2,FALSE),0)</f>
        <v>0</v>
      </c>
      <c r="D1825" s="3">
        <f>IFERROR(VLOOKUP($A1825,'indicadores propios'!$A$4:$I$2026,'indicadores propios'!E$2,FALSE),0)</f>
        <v>0</v>
      </c>
      <c r="E1825" s="3">
        <f>IFERROR(VLOOKUP($A1825,'indicadores propios'!$A$4:$I$2026,'indicadores propios'!F$2,FALSE),0)</f>
        <v>0</v>
      </c>
      <c r="F1825" s="3">
        <f>IFERROR(VLOOKUP($A1825,'indicadores propios'!$A$4:$I$2026,'indicadores propios'!G$2,FALSE),0)</f>
        <v>0</v>
      </c>
      <c r="G1825" s="3">
        <f>IFERROR(VLOOKUP($A1825,'indicadores propios'!$A$4:$I$2026,'indicadores propios'!H$2,FALSE),0)</f>
        <v>0</v>
      </c>
      <c r="H1825" s="3">
        <f>IFERROR(VLOOKUP($A1825,'indicadores propios'!$A$4:$I$2026,'indicadores propios'!I$2,FALSE),0)</f>
        <v>0</v>
      </c>
    </row>
    <row r="1826" spans="1:8" x14ac:dyDescent="0.3">
      <c r="A1826" s="5">
        <v>610580</v>
      </c>
      <c r="B1826" s="4" t="s">
        <v>399</v>
      </c>
      <c r="C1826" s="3">
        <f>IFERROR(VLOOKUP($A1826,'indicadores propios'!$A$4:$I$2026,'indicadores propios'!D$2,FALSE),0)</f>
        <v>0</v>
      </c>
      <c r="D1826" s="3">
        <f>IFERROR(VLOOKUP($A1826,'indicadores propios'!$A$4:$I$2026,'indicadores propios'!E$2,FALSE),0)</f>
        <v>0</v>
      </c>
      <c r="E1826" s="3">
        <f>IFERROR(VLOOKUP($A1826,'indicadores propios'!$A$4:$I$2026,'indicadores propios'!F$2,FALSE),0)</f>
        <v>0</v>
      </c>
      <c r="F1826" s="3">
        <f>IFERROR(VLOOKUP($A1826,'indicadores propios'!$A$4:$I$2026,'indicadores propios'!G$2,FALSE),0)</f>
        <v>0</v>
      </c>
      <c r="G1826" s="3">
        <f>IFERROR(VLOOKUP($A1826,'indicadores propios'!$A$4:$I$2026,'indicadores propios'!H$2,FALSE),0)</f>
        <v>0</v>
      </c>
      <c r="H1826" s="3">
        <f>IFERROR(VLOOKUP($A1826,'indicadores propios'!$A$4:$I$2026,'indicadores propios'!I$2,FALSE),0)</f>
        <v>0</v>
      </c>
    </row>
    <row r="1827" spans="1:8" x14ac:dyDescent="0.3">
      <c r="A1827" s="5">
        <v>611000</v>
      </c>
      <c r="B1827" s="4" t="s">
        <v>398</v>
      </c>
      <c r="C1827" s="3">
        <f>IFERROR(VLOOKUP($A1827,'indicadores propios'!$A$4:$I$2026,'indicadores propios'!D$2,FALSE),0)</f>
        <v>0</v>
      </c>
      <c r="D1827" s="3">
        <f>IFERROR(VLOOKUP($A1827,'indicadores propios'!$A$4:$I$2026,'indicadores propios'!E$2,FALSE),0)</f>
        <v>0</v>
      </c>
      <c r="E1827" s="3">
        <f>IFERROR(VLOOKUP($A1827,'indicadores propios'!$A$4:$I$2026,'indicadores propios'!F$2,FALSE),0)</f>
        <v>0</v>
      </c>
      <c r="F1827" s="3">
        <f>IFERROR(VLOOKUP($A1827,'indicadores propios'!$A$4:$I$2026,'indicadores propios'!G$2,FALSE),0)</f>
        <v>0</v>
      </c>
      <c r="G1827" s="3">
        <f>IFERROR(VLOOKUP($A1827,'indicadores propios'!$A$4:$I$2026,'indicadores propios'!H$2,FALSE),0)</f>
        <v>0</v>
      </c>
      <c r="H1827" s="3">
        <f>IFERROR(VLOOKUP($A1827,'indicadores propios'!$A$4:$I$2026,'indicadores propios'!I$2,FALSE),0)</f>
        <v>0</v>
      </c>
    </row>
    <row r="1828" spans="1:8" x14ac:dyDescent="0.3">
      <c r="A1828" s="5">
        <v>611005</v>
      </c>
      <c r="B1828" s="4" t="s">
        <v>397</v>
      </c>
      <c r="C1828" s="3">
        <f>IFERROR(VLOOKUP($A1828,'indicadores propios'!$A$4:$I$2026,'indicadores propios'!D$2,FALSE),0)</f>
        <v>0</v>
      </c>
      <c r="D1828" s="3">
        <f>IFERROR(VLOOKUP($A1828,'indicadores propios'!$A$4:$I$2026,'indicadores propios'!E$2,FALSE),0)</f>
        <v>0</v>
      </c>
      <c r="E1828" s="3">
        <f>IFERROR(VLOOKUP($A1828,'indicadores propios'!$A$4:$I$2026,'indicadores propios'!F$2,FALSE),0)</f>
        <v>0</v>
      </c>
      <c r="F1828" s="3">
        <f>IFERROR(VLOOKUP($A1828,'indicadores propios'!$A$4:$I$2026,'indicadores propios'!G$2,FALSE),0)</f>
        <v>0</v>
      </c>
      <c r="G1828" s="3">
        <f>IFERROR(VLOOKUP($A1828,'indicadores propios'!$A$4:$I$2026,'indicadores propios'!H$2,FALSE),0)</f>
        <v>0</v>
      </c>
      <c r="H1828" s="3">
        <f>IFERROR(VLOOKUP($A1828,'indicadores propios'!$A$4:$I$2026,'indicadores propios'!I$2,FALSE),0)</f>
        <v>0</v>
      </c>
    </row>
    <row r="1829" spans="1:8" x14ac:dyDescent="0.3">
      <c r="A1829" s="5">
        <v>611010</v>
      </c>
      <c r="B1829" s="4" t="s">
        <v>396</v>
      </c>
      <c r="C1829" s="3">
        <f>IFERROR(VLOOKUP($A1829,'indicadores propios'!$A$4:$I$2026,'indicadores propios'!D$2,FALSE),0)</f>
        <v>0</v>
      </c>
      <c r="D1829" s="3">
        <f>IFERROR(VLOOKUP($A1829,'indicadores propios'!$A$4:$I$2026,'indicadores propios'!E$2,FALSE),0)</f>
        <v>0</v>
      </c>
      <c r="E1829" s="3">
        <f>IFERROR(VLOOKUP($A1829,'indicadores propios'!$A$4:$I$2026,'indicadores propios'!F$2,FALSE),0)</f>
        <v>0</v>
      </c>
      <c r="F1829" s="3">
        <f>IFERROR(VLOOKUP($A1829,'indicadores propios'!$A$4:$I$2026,'indicadores propios'!G$2,FALSE),0)</f>
        <v>0</v>
      </c>
      <c r="G1829" s="3">
        <f>IFERROR(VLOOKUP($A1829,'indicadores propios'!$A$4:$I$2026,'indicadores propios'!H$2,FALSE),0)</f>
        <v>0</v>
      </c>
      <c r="H1829" s="3">
        <f>IFERROR(VLOOKUP($A1829,'indicadores propios'!$A$4:$I$2026,'indicadores propios'!I$2,FALSE),0)</f>
        <v>0</v>
      </c>
    </row>
    <row r="1830" spans="1:8" x14ac:dyDescent="0.3">
      <c r="A1830" s="5">
        <v>611015</v>
      </c>
      <c r="B1830" s="4" t="s">
        <v>221</v>
      </c>
      <c r="C1830" s="3">
        <f>IFERROR(VLOOKUP($A1830,'indicadores propios'!$A$4:$I$2026,'indicadores propios'!D$2,FALSE),0)</f>
        <v>0</v>
      </c>
      <c r="D1830" s="3">
        <f>IFERROR(VLOOKUP($A1830,'indicadores propios'!$A$4:$I$2026,'indicadores propios'!E$2,FALSE),0)</f>
        <v>0</v>
      </c>
      <c r="E1830" s="3">
        <f>IFERROR(VLOOKUP($A1830,'indicadores propios'!$A$4:$I$2026,'indicadores propios'!F$2,FALSE),0)</f>
        <v>0</v>
      </c>
      <c r="F1830" s="3">
        <f>IFERROR(VLOOKUP($A1830,'indicadores propios'!$A$4:$I$2026,'indicadores propios'!G$2,FALSE),0)</f>
        <v>0</v>
      </c>
      <c r="G1830" s="3">
        <f>IFERROR(VLOOKUP($A1830,'indicadores propios'!$A$4:$I$2026,'indicadores propios'!H$2,FALSE),0)</f>
        <v>0</v>
      </c>
      <c r="H1830" s="3">
        <f>IFERROR(VLOOKUP($A1830,'indicadores propios'!$A$4:$I$2026,'indicadores propios'!I$2,FALSE),0)</f>
        <v>0</v>
      </c>
    </row>
    <row r="1831" spans="1:8" x14ac:dyDescent="0.3">
      <c r="A1831" s="5">
        <v>611500</v>
      </c>
      <c r="B1831" s="4" t="s">
        <v>395</v>
      </c>
      <c r="C1831" s="3">
        <f>IFERROR(VLOOKUP($A1831,'indicadores propios'!$A$4:$I$2026,'indicadores propios'!D$2,FALSE),0)</f>
        <v>0</v>
      </c>
      <c r="D1831" s="3">
        <f>IFERROR(VLOOKUP($A1831,'indicadores propios'!$A$4:$I$2026,'indicadores propios'!E$2,FALSE),0)</f>
        <v>0</v>
      </c>
      <c r="E1831" s="3">
        <f>IFERROR(VLOOKUP($A1831,'indicadores propios'!$A$4:$I$2026,'indicadores propios'!F$2,FALSE),0)</f>
        <v>0</v>
      </c>
      <c r="F1831" s="3">
        <f>IFERROR(VLOOKUP($A1831,'indicadores propios'!$A$4:$I$2026,'indicadores propios'!G$2,FALSE),0)</f>
        <v>0</v>
      </c>
      <c r="G1831" s="3">
        <f>IFERROR(VLOOKUP($A1831,'indicadores propios'!$A$4:$I$2026,'indicadores propios'!H$2,FALSE),0)</f>
        <v>0</v>
      </c>
      <c r="H1831" s="3">
        <f>IFERROR(VLOOKUP($A1831,'indicadores propios'!$A$4:$I$2026,'indicadores propios'!I$2,FALSE),0)</f>
        <v>0</v>
      </c>
    </row>
    <row r="1832" spans="1:8" x14ac:dyDescent="0.3">
      <c r="A1832" s="5">
        <v>611505</v>
      </c>
      <c r="B1832" s="4" t="s">
        <v>394</v>
      </c>
      <c r="C1832" s="3">
        <f>IFERROR(VLOOKUP($A1832,'indicadores propios'!$A$4:$I$2026,'indicadores propios'!D$2,FALSE),0)</f>
        <v>0</v>
      </c>
      <c r="D1832" s="3">
        <f>IFERROR(VLOOKUP($A1832,'indicadores propios'!$A$4:$I$2026,'indicadores propios'!E$2,FALSE),0)</f>
        <v>0</v>
      </c>
      <c r="E1832" s="3">
        <f>IFERROR(VLOOKUP($A1832,'indicadores propios'!$A$4:$I$2026,'indicadores propios'!F$2,FALSE),0)</f>
        <v>0</v>
      </c>
      <c r="F1832" s="3">
        <f>IFERROR(VLOOKUP($A1832,'indicadores propios'!$A$4:$I$2026,'indicadores propios'!G$2,FALSE),0)</f>
        <v>0</v>
      </c>
      <c r="G1832" s="3">
        <f>IFERROR(VLOOKUP($A1832,'indicadores propios'!$A$4:$I$2026,'indicadores propios'!H$2,FALSE),0)</f>
        <v>0</v>
      </c>
      <c r="H1832" s="3">
        <f>IFERROR(VLOOKUP($A1832,'indicadores propios'!$A$4:$I$2026,'indicadores propios'!I$2,FALSE),0)</f>
        <v>0</v>
      </c>
    </row>
    <row r="1833" spans="1:8" x14ac:dyDescent="0.3">
      <c r="A1833" s="5">
        <v>611510</v>
      </c>
      <c r="B1833" s="4" t="s">
        <v>393</v>
      </c>
      <c r="C1833" s="3">
        <f>IFERROR(VLOOKUP($A1833,'indicadores propios'!$A$4:$I$2026,'indicadores propios'!D$2,FALSE),0)</f>
        <v>0</v>
      </c>
      <c r="D1833" s="3">
        <f>IFERROR(VLOOKUP($A1833,'indicadores propios'!$A$4:$I$2026,'indicadores propios'!E$2,FALSE),0)</f>
        <v>0</v>
      </c>
      <c r="E1833" s="3">
        <f>IFERROR(VLOOKUP($A1833,'indicadores propios'!$A$4:$I$2026,'indicadores propios'!F$2,FALSE),0)</f>
        <v>0</v>
      </c>
      <c r="F1833" s="3">
        <f>IFERROR(VLOOKUP($A1833,'indicadores propios'!$A$4:$I$2026,'indicadores propios'!G$2,FALSE),0)</f>
        <v>0</v>
      </c>
      <c r="G1833" s="3">
        <f>IFERROR(VLOOKUP($A1833,'indicadores propios'!$A$4:$I$2026,'indicadores propios'!H$2,FALSE),0)</f>
        <v>0</v>
      </c>
      <c r="H1833" s="3">
        <f>IFERROR(VLOOKUP($A1833,'indicadores propios'!$A$4:$I$2026,'indicadores propios'!I$2,FALSE),0)</f>
        <v>0</v>
      </c>
    </row>
    <row r="1834" spans="1:8" x14ac:dyDescent="0.3">
      <c r="A1834" s="5">
        <v>611515</v>
      </c>
      <c r="B1834" s="4" t="s">
        <v>392</v>
      </c>
      <c r="C1834" s="3">
        <f>IFERROR(VLOOKUP($A1834,'indicadores propios'!$A$4:$I$2026,'indicadores propios'!D$2,FALSE),0)</f>
        <v>0</v>
      </c>
      <c r="D1834" s="3">
        <f>IFERROR(VLOOKUP($A1834,'indicadores propios'!$A$4:$I$2026,'indicadores propios'!E$2,FALSE),0)</f>
        <v>0</v>
      </c>
      <c r="E1834" s="3">
        <f>IFERROR(VLOOKUP($A1834,'indicadores propios'!$A$4:$I$2026,'indicadores propios'!F$2,FALSE),0)</f>
        <v>0</v>
      </c>
      <c r="F1834" s="3">
        <f>IFERROR(VLOOKUP($A1834,'indicadores propios'!$A$4:$I$2026,'indicadores propios'!G$2,FALSE),0)</f>
        <v>0</v>
      </c>
      <c r="G1834" s="3">
        <f>IFERROR(VLOOKUP($A1834,'indicadores propios'!$A$4:$I$2026,'indicadores propios'!H$2,FALSE),0)</f>
        <v>0</v>
      </c>
      <c r="H1834" s="3">
        <f>IFERROR(VLOOKUP($A1834,'indicadores propios'!$A$4:$I$2026,'indicadores propios'!I$2,FALSE),0)</f>
        <v>0</v>
      </c>
    </row>
    <row r="1835" spans="1:8" x14ac:dyDescent="0.3">
      <c r="A1835" s="5">
        <v>611520</v>
      </c>
      <c r="B1835" s="4" t="s">
        <v>391</v>
      </c>
      <c r="C1835" s="3">
        <f>IFERROR(VLOOKUP($A1835,'indicadores propios'!$A$4:$I$2026,'indicadores propios'!D$2,FALSE),0)</f>
        <v>0</v>
      </c>
      <c r="D1835" s="3">
        <f>IFERROR(VLOOKUP($A1835,'indicadores propios'!$A$4:$I$2026,'indicadores propios'!E$2,FALSE),0)</f>
        <v>0</v>
      </c>
      <c r="E1835" s="3">
        <f>IFERROR(VLOOKUP($A1835,'indicadores propios'!$A$4:$I$2026,'indicadores propios'!F$2,FALSE),0)</f>
        <v>0</v>
      </c>
      <c r="F1835" s="3">
        <f>IFERROR(VLOOKUP($A1835,'indicadores propios'!$A$4:$I$2026,'indicadores propios'!G$2,FALSE),0)</f>
        <v>0</v>
      </c>
      <c r="G1835" s="3">
        <f>IFERROR(VLOOKUP($A1835,'indicadores propios'!$A$4:$I$2026,'indicadores propios'!H$2,FALSE),0)</f>
        <v>0</v>
      </c>
      <c r="H1835" s="3">
        <f>IFERROR(VLOOKUP($A1835,'indicadores propios'!$A$4:$I$2026,'indicadores propios'!I$2,FALSE),0)</f>
        <v>0</v>
      </c>
    </row>
    <row r="1836" spans="1:8" x14ac:dyDescent="0.3">
      <c r="A1836" s="5">
        <v>611525</v>
      </c>
      <c r="B1836" s="4" t="s">
        <v>390</v>
      </c>
      <c r="C1836" s="3">
        <f>IFERROR(VLOOKUP($A1836,'indicadores propios'!$A$4:$I$2026,'indicadores propios'!D$2,FALSE),0)</f>
        <v>0</v>
      </c>
      <c r="D1836" s="3">
        <f>IFERROR(VLOOKUP($A1836,'indicadores propios'!$A$4:$I$2026,'indicadores propios'!E$2,FALSE),0)</f>
        <v>0</v>
      </c>
      <c r="E1836" s="3">
        <f>IFERROR(VLOOKUP($A1836,'indicadores propios'!$A$4:$I$2026,'indicadores propios'!F$2,FALSE),0)</f>
        <v>0</v>
      </c>
      <c r="F1836" s="3">
        <f>IFERROR(VLOOKUP($A1836,'indicadores propios'!$A$4:$I$2026,'indicadores propios'!G$2,FALSE),0)</f>
        <v>0</v>
      </c>
      <c r="G1836" s="3">
        <f>IFERROR(VLOOKUP($A1836,'indicadores propios'!$A$4:$I$2026,'indicadores propios'!H$2,FALSE),0)</f>
        <v>0</v>
      </c>
      <c r="H1836" s="3">
        <f>IFERROR(VLOOKUP($A1836,'indicadores propios'!$A$4:$I$2026,'indicadores propios'!I$2,FALSE),0)</f>
        <v>0</v>
      </c>
    </row>
    <row r="1837" spans="1:8" x14ac:dyDescent="0.3">
      <c r="A1837" s="5">
        <v>611530</v>
      </c>
      <c r="B1837" s="4" t="s">
        <v>389</v>
      </c>
      <c r="C1837" s="3">
        <f>IFERROR(VLOOKUP($A1837,'indicadores propios'!$A$4:$I$2026,'indicadores propios'!D$2,FALSE),0)</f>
        <v>0</v>
      </c>
      <c r="D1837" s="3">
        <f>IFERROR(VLOOKUP($A1837,'indicadores propios'!$A$4:$I$2026,'indicadores propios'!E$2,FALSE),0)</f>
        <v>0</v>
      </c>
      <c r="E1837" s="3">
        <f>IFERROR(VLOOKUP($A1837,'indicadores propios'!$A$4:$I$2026,'indicadores propios'!F$2,FALSE),0)</f>
        <v>0</v>
      </c>
      <c r="F1837" s="3">
        <f>IFERROR(VLOOKUP($A1837,'indicadores propios'!$A$4:$I$2026,'indicadores propios'!G$2,FALSE),0)</f>
        <v>0</v>
      </c>
      <c r="G1837" s="3">
        <f>IFERROR(VLOOKUP($A1837,'indicadores propios'!$A$4:$I$2026,'indicadores propios'!H$2,FALSE),0)</f>
        <v>0</v>
      </c>
      <c r="H1837" s="3">
        <f>IFERROR(VLOOKUP($A1837,'indicadores propios'!$A$4:$I$2026,'indicadores propios'!I$2,FALSE),0)</f>
        <v>0</v>
      </c>
    </row>
    <row r="1838" spans="1:8" x14ac:dyDescent="0.3">
      <c r="A1838" s="5">
        <v>611535</v>
      </c>
      <c r="B1838" s="4" t="s">
        <v>388</v>
      </c>
      <c r="C1838" s="3">
        <f>IFERROR(VLOOKUP($A1838,'indicadores propios'!$A$4:$I$2026,'indicadores propios'!D$2,FALSE),0)</f>
        <v>0</v>
      </c>
      <c r="D1838" s="3">
        <f>IFERROR(VLOOKUP($A1838,'indicadores propios'!$A$4:$I$2026,'indicadores propios'!E$2,FALSE),0)</f>
        <v>0</v>
      </c>
      <c r="E1838" s="3">
        <f>IFERROR(VLOOKUP($A1838,'indicadores propios'!$A$4:$I$2026,'indicadores propios'!F$2,FALSE),0)</f>
        <v>0</v>
      </c>
      <c r="F1838" s="3">
        <f>IFERROR(VLOOKUP($A1838,'indicadores propios'!$A$4:$I$2026,'indicadores propios'!G$2,FALSE),0)</f>
        <v>0</v>
      </c>
      <c r="G1838" s="3">
        <f>IFERROR(VLOOKUP($A1838,'indicadores propios'!$A$4:$I$2026,'indicadores propios'!H$2,FALSE),0)</f>
        <v>0</v>
      </c>
      <c r="H1838" s="3">
        <f>IFERROR(VLOOKUP($A1838,'indicadores propios'!$A$4:$I$2026,'indicadores propios'!I$2,FALSE),0)</f>
        <v>0</v>
      </c>
    </row>
    <row r="1839" spans="1:8" x14ac:dyDescent="0.3">
      <c r="A1839" s="5">
        <v>611540</v>
      </c>
      <c r="B1839" s="4" t="s">
        <v>387</v>
      </c>
      <c r="C1839" s="3">
        <f>IFERROR(VLOOKUP($A1839,'indicadores propios'!$A$4:$I$2026,'indicadores propios'!D$2,FALSE),0)</f>
        <v>0</v>
      </c>
      <c r="D1839" s="3">
        <f>IFERROR(VLOOKUP($A1839,'indicadores propios'!$A$4:$I$2026,'indicadores propios'!E$2,FALSE),0)</f>
        <v>0</v>
      </c>
      <c r="E1839" s="3">
        <f>IFERROR(VLOOKUP($A1839,'indicadores propios'!$A$4:$I$2026,'indicadores propios'!F$2,FALSE),0)</f>
        <v>0</v>
      </c>
      <c r="F1839" s="3">
        <f>IFERROR(VLOOKUP($A1839,'indicadores propios'!$A$4:$I$2026,'indicadores propios'!G$2,FALSE),0)</f>
        <v>0</v>
      </c>
      <c r="G1839" s="3">
        <f>IFERROR(VLOOKUP($A1839,'indicadores propios'!$A$4:$I$2026,'indicadores propios'!H$2,FALSE),0)</f>
        <v>0</v>
      </c>
      <c r="H1839" s="3">
        <f>IFERROR(VLOOKUP($A1839,'indicadores propios'!$A$4:$I$2026,'indicadores propios'!I$2,FALSE),0)</f>
        <v>0</v>
      </c>
    </row>
    <row r="1840" spans="1:8" x14ac:dyDescent="0.3">
      <c r="A1840" s="5">
        <v>611545</v>
      </c>
      <c r="B1840" s="4" t="s">
        <v>386</v>
      </c>
      <c r="C1840" s="3">
        <f>IFERROR(VLOOKUP($A1840,'indicadores propios'!$A$4:$I$2026,'indicadores propios'!D$2,FALSE),0)</f>
        <v>0</v>
      </c>
      <c r="D1840" s="3">
        <f>IFERROR(VLOOKUP($A1840,'indicadores propios'!$A$4:$I$2026,'indicadores propios'!E$2,FALSE),0)</f>
        <v>0</v>
      </c>
      <c r="E1840" s="3">
        <f>IFERROR(VLOOKUP($A1840,'indicadores propios'!$A$4:$I$2026,'indicadores propios'!F$2,FALSE),0)</f>
        <v>0</v>
      </c>
      <c r="F1840" s="3">
        <f>IFERROR(VLOOKUP($A1840,'indicadores propios'!$A$4:$I$2026,'indicadores propios'!G$2,FALSE),0)</f>
        <v>0</v>
      </c>
      <c r="G1840" s="3">
        <f>IFERROR(VLOOKUP($A1840,'indicadores propios'!$A$4:$I$2026,'indicadores propios'!H$2,FALSE),0)</f>
        <v>0</v>
      </c>
      <c r="H1840" s="3">
        <f>IFERROR(VLOOKUP($A1840,'indicadores propios'!$A$4:$I$2026,'indicadores propios'!I$2,FALSE),0)</f>
        <v>0</v>
      </c>
    </row>
    <row r="1841" spans="1:8" x14ac:dyDescent="0.3">
      <c r="A1841" s="5">
        <v>611550</v>
      </c>
      <c r="B1841" s="4" t="s">
        <v>385</v>
      </c>
      <c r="C1841" s="3">
        <f>IFERROR(VLOOKUP($A1841,'indicadores propios'!$A$4:$I$2026,'indicadores propios'!D$2,FALSE),0)</f>
        <v>0</v>
      </c>
      <c r="D1841" s="3">
        <f>IFERROR(VLOOKUP($A1841,'indicadores propios'!$A$4:$I$2026,'indicadores propios'!E$2,FALSE),0)</f>
        <v>0</v>
      </c>
      <c r="E1841" s="3">
        <f>IFERROR(VLOOKUP($A1841,'indicadores propios'!$A$4:$I$2026,'indicadores propios'!F$2,FALSE),0)</f>
        <v>0</v>
      </c>
      <c r="F1841" s="3">
        <f>IFERROR(VLOOKUP($A1841,'indicadores propios'!$A$4:$I$2026,'indicadores propios'!G$2,FALSE),0)</f>
        <v>0</v>
      </c>
      <c r="G1841" s="3">
        <f>IFERROR(VLOOKUP($A1841,'indicadores propios'!$A$4:$I$2026,'indicadores propios'!H$2,FALSE),0)</f>
        <v>0</v>
      </c>
      <c r="H1841" s="3">
        <f>IFERROR(VLOOKUP($A1841,'indicadores propios'!$A$4:$I$2026,'indicadores propios'!I$2,FALSE),0)</f>
        <v>0</v>
      </c>
    </row>
    <row r="1842" spans="1:8" x14ac:dyDescent="0.3">
      <c r="A1842" s="5">
        <v>611555</v>
      </c>
      <c r="B1842" s="4" t="s">
        <v>384</v>
      </c>
      <c r="C1842" s="3">
        <f>IFERROR(VLOOKUP($A1842,'indicadores propios'!$A$4:$I$2026,'indicadores propios'!D$2,FALSE),0)</f>
        <v>0</v>
      </c>
      <c r="D1842" s="3">
        <f>IFERROR(VLOOKUP($A1842,'indicadores propios'!$A$4:$I$2026,'indicadores propios'!E$2,FALSE),0)</f>
        <v>0</v>
      </c>
      <c r="E1842" s="3">
        <f>IFERROR(VLOOKUP($A1842,'indicadores propios'!$A$4:$I$2026,'indicadores propios'!F$2,FALSE),0)</f>
        <v>0</v>
      </c>
      <c r="F1842" s="3">
        <f>IFERROR(VLOOKUP($A1842,'indicadores propios'!$A$4:$I$2026,'indicadores propios'!G$2,FALSE),0)</f>
        <v>0</v>
      </c>
      <c r="G1842" s="3">
        <f>IFERROR(VLOOKUP($A1842,'indicadores propios'!$A$4:$I$2026,'indicadores propios'!H$2,FALSE),0)</f>
        <v>0</v>
      </c>
      <c r="H1842" s="3">
        <f>IFERROR(VLOOKUP($A1842,'indicadores propios'!$A$4:$I$2026,'indicadores propios'!I$2,FALSE),0)</f>
        <v>0</v>
      </c>
    </row>
    <row r="1843" spans="1:8" x14ac:dyDescent="0.3">
      <c r="A1843" s="5">
        <v>611560</v>
      </c>
      <c r="B1843" s="4" t="s">
        <v>221</v>
      </c>
      <c r="C1843" s="3">
        <f>IFERROR(VLOOKUP($A1843,'indicadores propios'!$A$4:$I$2026,'indicadores propios'!D$2,FALSE),0)</f>
        <v>0</v>
      </c>
      <c r="D1843" s="3">
        <f>IFERROR(VLOOKUP($A1843,'indicadores propios'!$A$4:$I$2026,'indicadores propios'!E$2,FALSE),0)</f>
        <v>0</v>
      </c>
      <c r="E1843" s="3">
        <f>IFERROR(VLOOKUP($A1843,'indicadores propios'!$A$4:$I$2026,'indicadores propios'!F$2,FALSE),0)</f>
        <v>0</v>
      </c>
      <c r="F1843" s="3">
        <f>IFERROR(VLOOKUP($A1843,'indicadores propios'!$A$4:$I$2026,'indicadores propios'!G$2,FALSE),0)</f>
        <v>0</v>
      </c>
      <c r="G1843" s="3">
        <f>IFERROR(VLOOKUP($A1843,'indicadores propios'!$A$4:$I$2026,'indicadores propios'!H$2,FALSE),0)</f>
        <v>0</v>
      </c>
      <c r="H1843" s="3">
        <f>IFERROR(VLOOKUP($A1843,'indicadores propios'!$A$4:$I$2026,'indicadores propios'!I$2,FALSE),0)</f>
        <v>0</v>
      </c>
    </row>
    <row r="1844" spans="1:8" x14ac:dyDescent="0.3">
      <c r="A1844" s="5">
        <v>612000</v>
      </c>
      <c r="B1844" s="4" t="s">
        <v>383</v>
      </c>
      <c r="C1844" s="3">
        <f>IFERROR(VLOOKUP($A1844,'indicadores propios'!$A$4:$I$2026,'indicadores propios'!D$2,FALSE),0)</f>
        <v>0</v>
      </c>
      <c r="D1844" s="3">
        <f>IFERROR(VLOOKUP($A1844,'indicadores propios'!$A$4:$I$2026,'indicadores propios'!E$2,FALSE),0)</f>
        <v>0</v>
      </c>
      <c r="E1844" s="3">
        <f>IFERROR(VLOOKUP($A1844,'indicadores propios'!$A$4:$I$2026,'indicadores propios'!F$2,FALSE),0)</f>
        <v>0</v>
      </c>
      <c r="F1844" s="3">
        <f>IFERROR(VLOOKUP($A1844,'indicadores propios'!$A$4:$I$2026,'indicadores propios'!G$2,FALSE),0)</f>
        <v>0</v>
      </c>
      <c r="G1844" s="3">
        <f>IFERROR(VLOOKUP($A1844,'indicadores propios'!$A$4:$I$2026,'indicadores propios'!H$2,FALSE),0)</f>
        <v>0</v>
      </c>
      <c r="H1844" s="3">
        <f>IFERROR(VLOOKUP($A1844,'indicadores propios'!$A$4:$I$2026,'indicadores propios'!I$2,FALSE),0)</f>
        <v>0</v>
      </c>
    </row>
    <row r="1845" spans="1:8" x14ac:dyDescent="0.3">
      <c r="A1845" s="5">
        <v>612001</v>
      </c>
      <c r="B1845" s="4" t="s">
        <v>382</v>
      </c>
      <c r="C1845" s="3">
        <f>IFERROR(VLOOKUP($A1845,'indicadores propios'!$A$4:$I$2026,'indicadores propios'!D$2,FALSE),0)</f>
        <v>0</v>
      </c>
      <c r="D1845" s="3">
        <f>IFERROR(VLOOKUP($A1845,'indicadores propios'!$A$4:$I$2026,'indicadores propios'!E$2,FALSE),0)</f>
        <v>0</v>
      </c>
      <c r="E1845" s="3">
        <f>IFERROR(VLOOKUP($A1845,'indicadores propios'!$A$4:$I$2026,'indicadores propios'!F$2,FALSE),0)</f>
        <v>0</v>
      </c>
      <c r="F1845" s="3">
        <f>IFERROR(VLOOKUP($A1845,'indicadores propios'!$A$4:$I$2026,'indicadores propios'!G$2,FALSE),0)</f>
        <v>0</v>
      </c>
      <c r="G1845" s="3">
        <f>IFERROR(VLOOKUP($A1845,'indicadores propios'!$A$4:$I$2026,'indicadores propios'!H$2,FALSE),0)</f>
        <v>0</v>
      </c>
      <c r="H1845" s="3">
        <f>IFERROR(VLOOKUP($A1845,'indicadores propios'!$A$4:$I$2026,'indicadores propios'!I$2,FALSE),0)</f>
        <v>0</v>
      </c>
    </row>
    <row r="1846" spans="1:8" x14ac:dyDescent="0.3">
      <c r="A1846" s="5">
        <v>612002</v>
      </c>
      <c r="B1846" s="4" t="s">
        <v>381</v>
      </c>
      <c r="C1846" s="3">
        <f>IFERROR(VLOOKUP($A1846,'indicadores propios'!$A$4:$I$2026,'indicadores propios'!D$2,FALSE),0)</f>
        <v>0</v>
      </c>
      <c r="D1846" s="3">
        <f>IFERROR(VLOOKUP($A1846,'indicadores propios'!$A$4:$I$2026,'indicadores propios'!E$2,FALSE),0)</f>
        <v>0</v>
      </c>
      <c r="E1846" s="3">
        <f>IFERROR(VLOOKUP($A1846,'indicadores propios'!$A$4:$I$2026,'indicadores propios'!F$2,FALSE),0)</f>
        <v>0</v>
      </c>
      <c r="F1846" s="3">
        <f>IFERROR(VLOOKUP($A1846,'indicadores propios'!$A$4:$I$2026,'indicadores propios'!G$2,FALSE),0)</f>
        <v>0</v>
      </c>
      <c r="G1846" s="3">
        <f>IFERROR(VLOOKUP($A1846,'indicadores propios'!$A$4:$I$2026,'indicadores propios'!H$2,FALSE),0)</f>
        <v>0</v>
      </c>
      <c r="H1846" s="3">
        <f>IFERROR(VLOOKUP($A1846,'indicadores propios'!$A$4:$I$2026,'indicadores propios'!I$2,FALSE),0)</f>
        <v>0</v>
      </c>
    </row>
    <row r="1847" spans="1:8" x14ac:dyDescent="0.3">
      <c r="A1847" s="5">
        <v>612003</v>
      </c>
      <c r="B1847" s="4" t="s">
        <v>380</v>
      </c>
      <c r="C1847" s="3">
        <f>IFERROR(VLOOKUP($A1847,'indicadores propios'!$A$4:$I$2026,'indicadores propios'!D$2,FALSE),0)</f>
        <v>0</v>
      </c>
      <c r="D1847" s="3">
        <f>IFERROR(VLOOKUP($A1847,'indicadores propios'!$A$4:$I$2026,'indicadores propios'!E$2,FALSE),0)</f>
        <v>0</v>
      </c>
      <c r="E1847" s="3">
        <f>IFERROR(VLOOKUP($A1847,'indicadores propios'!$A$4:$I$2026,'indicadores propios'!F$2,FALSE),0)</f>
        <v>0</v>
      </c>
      <c r="F1847" s="3">
        <f>IFERROR(VLOOKUP($A1847,'indicadores propios'!$A$4:$I$2026,'indicadores propios'!G$2,FALSE),0)</f>
        <v>0</v>
      </c>
      <c r="G1847" s="3">
        <f>IFERROR(VLOOKUP($A1847,'indicadores propios'!$A$4:$I$2026,'indicadores propios'!H$2,FALSE),0)</f>
        <v>0</v>
      </c>
      <c r="H1847" s="3">
        <f>IFERROR(VLOOKUP($A1847,'indicadores propios'!$A$4:$I$2026,'indicadores propios'!I$2,FALSE),0)</f>
        <v>0</v>
      </c>
    </row>
    <row r="1848" spans="1:8" x14ac:dyDescent="0.3">
      <c r="A1848" s="5">
        <v>612004</v>
      </c>
      <c r="B1848" s="4" t="s">
        <v>379</v>
      </c>
      <c r="C1848" s="3">
        <f>IFERROR(VLOOKUP($A1848,'indicadores propios'!$A$4:$I$2026,'indicadores propios'!D$2,FALSE),0)</f>
        <v>0</v>
      </c>
      <c r="D1848" s="3">
        <f>IFERROR(VLOOKUP($A1848,'indicadores propios'!$A$4:$I$2026,'indicadores propios'!E$2,FALSE),0)</f>
        <v>0</v>
      </c>
      <c r="E1848" s="3">
        <f>IFERROR(VLOOKUP($A1848,'indicadores propios'!$A$4:$I$2026,'indicadores propios'!F$2,FALSE),0)</f>
        <v>0</v>
      </c>
      <c r="F1848" s="3">
        <f>IFERROR(VLOOKUP($A1848,'indicadores propios'!$A$4:$I$2026,'indicadores propios'!G$2,FALSE),0)</f>
        <v>0</v>
      </c>
      <c r="G1848" s="3">
        <f>IFERROR(VLOOKUP($A1848,'indicadores propios'!$A$4:$I$2026,'indicadores propios'!H$2,FALSE),0)</f>
        <v>0</v>
      </c>
      <c r="H1848" s="3">
        <f>IFERROR(VLOOKUP($A1848,'indicadores propios'!$A$4:$I$2026,'indicadores propios'!I$2,FALSE),0)</f>
        <v>0</v>
      </c>
    </row>
    <row r="1849" spans="1:8" x14ac:dyDescent="0.3">
      <c r="A1849" s="5">
        <v>612005</v>
      </c>
      <c r="B1849" s="4" t="s">
        <v>378</v>
      </c>
      <c r="C1849" s="3">
        <f>IFERROR(VLOOKUP($A1849,'indicadores propios'!$A$4:$I$2026,'indicadores propios'!D$2,FALSE),0)</f>
        <v>0</v>
      </c>
      <c r="D1849" s="3">
        <f>IFERROR(VLOOKUP($A1849,'indicadores propios'!$A$4:$I$2026,'indicadores propios'!E$2,FALSE),0)</f>
        <v>0</v>
      </c>
      <c r="E1849" s="3">
        <f>IFERROR(VLOOKUP($A1849,'indicadores propios'!$A$4:$I$2026,'indicadores propios'!F$2,FALSE),0)</f>
        <v>0</v>
      </c>
      <c r="F1849" s="3">
        <f>IFERROR(VLOOKUP($A1849,'indicadores propios'!$A$4:$I$2026,'indicadores propios'!G$2,FALSE),0)</f>
        <v>0</v>
      </c>
      <c r="G1849" s="3">
        <f>IFERROR(VLOOKUP($A1849,'indicadores propios'!$A$4:$I$2026,'indicadores propios'!H$2,FALSE),0)</f>
        <v>0</v>
      </c>
      <c r="H1849" s="3">
        <f>IFERROR(VLOOKUP($A1849,'indicadores propios'!$A$4:$I$2026,'indicadores propios'!I$2,FALSE),0)</f>
        <v>0</v>
      </c>
    </row>
    <row r="1850" spans="1:8" x14ac:dyDescent="0.3">
      <c r="A1850" s="5">
        <v>612006</v>
      </c>
      <c r="B1850" s="4" t="s">
        <v>377</v>
      </c>
      <c r="C1850" s="3">
        <f>IFERROR(VLOOKUP($A1850,'indicadores propios'!$A$4:$I$2026,'indicadores propios'!D$2,FALSE),0)</f>
        <v>0</v>
      </c>
      <c r="D1850" s="3">
        <f>IFERROR(VLOOKUP($A1850,'indicadores propios'!$A$4:$I$2026,'indicadores propios'!E$2,FALSE),0)</f>
        <v>0</v>
      </c>
      <c r="E1850" s="3">
        <f>IFERROR(VLOOKUP($A1850,'indicadores propios'!$A$4:$I$2026,'indicadores propios'!F$2,FALSE),0)</f>
        <v>0</v>
      </c>
      <c r="F1850" s="3">
        <f>IFERROR(VLOOKUP($A1850,'indicadores propios'!$A$4:$I$2026,'indicadores propios'!G$2,FALSE),0)</f>
        <v>0</v>
      </c>
      <c r="G1850" s="3">
        <f>IFERROR(VLOOKUP($A1850,'indicadores propios'!$A$4:$I$2026,'indicadores propios'!H$2,FALSE),0)</f>
        <v>0</v>
      </c>
      <c r="H1850" s="3">
        <f>IFERROR(VLOOKUP($A1850,'indicadores propios'!$A$4:$I$2026,'indicadores propios'!I$2,FALSE),0)</f>
        <v>0</v>
      </c>
    </row>
    <row r="1851" spans="1:8" x14ac:dyDescent="0.3">
      <c r="A1851" s="5">
        <v>612007</v>
      </c>
      <c r="B1851" s="4" t="s">
        <v>376</v>
      </c>
      <c r="C1851" s="3">
        <f>IFERROR(VLOOKUP($A1851,'indicadores propios'!$A$4:$I$2026,'indicadores propios'!D$2,FALSE),0)</f>
        <v>0</v>
      </c>
      <c r="D1851" s="3">
        <f>IFERROR(VLOOKUP($A1851,'indicadores propios'!$A$4:$I$2026,'indicadores propios'!E$2,FALSE),0)</f>
        <v>0</v>
      </c>
      <c r="E1851" s="3">
        <f>IFERROR(VLOOKUP($A1851,'indicadores propios'!$A$4:$I$2026,'indicadores propios'!F$2,FALSE),0)</f>
        <v>0</v>
      </c>
      <c r="F1851" s="3">
        <f>IFERROR(VLOOKUP($A1851,'indicadores propios'!$A$4:$I$2026,'indicadores propios'!G$2,FALSE),0)</f>
        <v>0</v>
      </c>
      <c r="G1851" s="3">
        <f>IFERROR(VLOOKUP($A1851,'indicadores propios'!$A$4:$I$2026,'indicadores propios'!H$2,FALSE),0)</f>
        <v>0</v>
      </c>
      <c r="H1851" s="3">
        <f>IFERROR(VLOOKUP($A1851,'indicadores propios'!$A$4:$I$2026,'indicadores propios'!I$2,FALSE),0)</f>
        <v>0</v>
      </c>
    </row>
    <row r="1852" spans="1:8" x14ac:dyDescent="0.3">
      <c r="A1852" s="5">
        <v>612008</v>
      </c>
      <c r="B1852" s="4" t="s">
        <v>375</v>
      </c>
      <c r="C1852" s="3">
        <f>IFERROR(VLOOKUP($A1852,'indicadores propios'!$A$4:$I$2026,'indicadores propios'!D$2,FALSE),0)</f>
        <v>0</v>
      </c>
      <c r="D1852" s="3">
        <f>IFERROR(VLOOKUP($A1852,'indicadores propios'!$A$4:$I$2026,'indicadores propios'!E$2,FALSE),0)</f>
        <v>0</v>
      </c>
      <c r="E1852" s="3">
        <f>IFERROR(VLOOKUP($A1852,'indicadores propios'!$A$4:$I$2026,'indicadores propios'!F$2,FALSE),0)</f>
        <v>0</v>
      </c>
      <c r="F1852" s="3">
        <f>IFERROR(VLOOKUP($A1852,'indicadores propios'!$A$4:$I$2026,'indicadores propios'!G$2,FALSE),0)</f>
        <v>0</v>
      </c>
      <c r="G1852" s="3">
        <f>IFERROR(VLOOKUP($A1852,'indicadores propios'!$A$4:$I$2026,'indicadores propios'!H$2,FALSE),0)</f>
        <v>0</v>
      </c>
      <c r="H1852" s="3">
        <f>IFERROR(VLOOKUP($A1852,'indicadores propios'!$A$4:$I$2026,'indicadores propios'!I$2,FALSE),0)</f>
        <v>0</v>
      </c>
    </row>
    <row r="1853" spans="1:8" x14ac:dyDescent="0.3">
      <c r="A1853" s="5">
        <v>612009</v>
      </c>
      <c r="B1853" s="4" t="s">
        <v>374</v>
      </c>
      <c r="C1853" s="3">
        <f>IFERROR(VLOOKUP($A1853,'indicadores propios'!$A$4:$I$2026,'indicadores propios'!D$2,FALSE),0)</f>
        <v>0</v>
      </c>
      <c r="D1853" s="3">
        <f>IFERROR(VLOOKUP($A1853,'indicadores propios'!$A$4:$I$2026,'indicadores propios'!E$2,FALSE),0)</f>
        <v>0</v>
      </c>
      <c r="E1853" s="3">
        <f>IFERROR(VLOOKUP($A1853,'indicadores propios'!$A$4:$I$2026,'indicadores propios'!F$2,FALSE),0)</f>
        <v>0</v>
      </c>
      <c r="F1853" s="3">
        <f>IFERROR(VLOOKUP($A1853,'indicadores propios'!$A$4:$I$2026,'indicadores propios'!G$2,FALSE),0)</f>
        <v>0</v>
      </c>
      <c r="G1853" s="3">
        <f>IFERROR(VLOOKUP($A1853,'indicadores propios'!$A$4:$I$2026,'indicadores propios'!H$2,FALSE),0)</f>
        <v>0</v>
      </c>
      <c r="H1853" s="3">
        <f>IFERROR(VLOOKUP($A1853,'indicadores propios'!$A$4:$I$2026,'indicadores propios'!I$2,FALSE),0)</f>
        <v>0</v>
      </c>
    </row>
    <row r="1854" spans="1:8" x14ac:dyDescent="0.3">
      <c r="A1854" s="5">
        <v>612010</v>
      </c>
      <c r="B1854" s="4" t="s">
        <v>373</v>
      </c>
      <c r="C1854" s="3">
        <f>IFERROR(VLOOKUP($A1854,'indicadores propios'!$A$4:$I$2026,'indicadores propios'!D$2,FALSE),0)</f>
        <v>0</v>
      </c>
      <c r="D1854" s="3">
        <f>IFERROR(VLOOKUP($A1854,'indicadores propios'!$A$4:$I$2026,'indicadores propios'!E$2,FALSE),0)</f>
        <v>0</v>
      </c>
      <c r="E1854" s="3">
        <f>IFERROR(VLOOKUP($A1854,'indicadores propios'!$A$4:$I$2026,'indicadores propios'!F$2,FALSE),0)</f>
        <v>0</v>
      </c>
      <c r="F1854" s="3">
        <f>IFERROR(VLOOKUP($A1854,'indicadores propios'!$A$4:$I$2026,'indicadores propios'!G$2,FALSE),0)</f>
        <v>0</v>
      </c>
      <c r="G1854" s="3">
        <f>IFERROR(VLOOKUP($A1854,'indicadores propios'!$A$4:$I$2026,'indicadores propios'!H$2,FALSE),0)</f>
        <v>0</v>
      </c>
      <c r="H1854" s="3">
        <f>IFERROR(VLOOKUP($A1854,'indicadores propios'!$A$4:$I$2026,'indicadores propios'!I$2,FALSE),0)</f>
        <v>0</v>
      </c>
    </row>
    <row r="1855" spans="1:8" x14ac:dyDescent="0.3">
      <c r="A1855" s="5">
        <v>612011</v>
      </c>
      <c r="B1855" s="4" t="s">
        <v>372</v>
      </c>
      <c r="C1855" s="3">
        <f>IFERROR(VLOOKUP($A1855,'indicadores propios'!$A$4:$I$2026,'indicadores propios'!D$2,FALSE),0)</f>
        <v>0</v>
      </c>
      <c r="D1855" s="3">
        <f>IFERROR(VLOOKUP($A1855,'indicadores propios'!$A$4:$I$2026,'indicadores propios'!E$2,FALSE),0)</f>
        <v>0</v>
      </c>
      <c r="E1855" s="3">
        <f>IFERROR(VLOOKUP($A1855,'indicadores propios'!$A$4:$I$2026,'indicadores propios'!F$2,FALSE),0)</f>
        <v>0</v>
      </c>
      <c r="F1855" s="3">
        <f>IFERROR(VLOOKUP($A1855,'indicadores propios'!$A$4:$I$2026,'indicadores propios'!G$2,FALSE),0)</f>
        <v>0</v>
      </c>
      <c r="G1855" s="3">
        <f>IFERROR(VLOOKUP($A1855,'indicadores propios'!$A$4:$I$2026,'indicadores propios'!H$2,FALSE),0)</f>
        <v>0</v>
      </c>
      <c r="H1855" s="3">
        <f>IFERROR(VLOOKUP($A1855,'indicadores propios'!$A$4:$I$2026,'indicadores propios'!I$2,FALSE),0)</f>
        <v>0</v>
      </c>
    </row>
    <row r="1856" spans="1:8" x14ac:dyDescent="0.3">
      <c r="A1856" s="5">
        <v>612012</v>
      </c>
      <c r="B1856" s="4" t="s">
        <v>371</v>
      </c>
      <c r="C1856" s="3">
        <f>IFERROR(VLOOKUP($A1856,'indicadores propios'!$A$4:$I$2026,'indicadores propios'!D$2,FALSE),0)</f>
        <v>0</v>
      </c>
      <c r="D1856" s="3">
        <f>IFERROR(VLOOKUP($A1856,'indicadores propios'!$A$4:$I$2026,'indicadores propios'!E$2,FALSE),0)</f>
        <v>0</v>
      </c>
      <c r="E1856" s="3">
        <f>IFERROR(VLOOKUP($A1856,'indicadores propios'!$A$4:$I$2026,'indicadores propios'!F$2,FALSE),0)</f>
        <v>0</v>
      </c>
      <c r="F1856" s="3">
        <f>IFERROR(VLOOKUP($A1856,'indicadores propios'!$A$4:$I$2026,'indicadores propios'!G$2,FALSE),0)</f>
        <v>0</v>
      </c>
      <c r="G1856" s="3">
        <f>IFERROR(VLOOKUP($A1856,'indicadores propios'!$A$4:$I$2026,'indicadores propios'!H$2,FALSE),0)</f>
        <v>0</v>
      </c>
      <c r="H1856" s="3">
        <f>IFERROR(VLOOKUP($A1856,'indicadores propios'!$A$4:$I$2026,'indicadores propios'!I$2,FALSE),0)</f>
        <v>0</v>
      </c>
    </row>
    <row r="1857" spans="1:8" x14ac:dyDescent="0.3">
      <c r="A1857" s="5">
        <v>612013</v>
      </c>
      <c r="B1857" s="4" t="s">
        <v>370</v>
      </c>
      <c r="C1857" s="3">
        <f>IFERROR(VLOOKUP($A1857,'indicadores propios'!$A$4:$I$2026,'indicadores propios'!D$2,FALSE),0)</f>
        <v>0</v>
      </c>
      <c r="D1857" s="3">
        <f>IFERROR(VLOOKUP($A1857,'indicadores propios'!$A$4:$I$2026,'indicadores propios'!E$2,FALSE),0)</f>
        <v>0</v>
      </c>
      <c r="E1857" s="3">
        <f>IFERROR(VLOOKUP($A1857,'indicadores propios'!$A$4:$I$2026,'indicadores propios'!F$2,FALSE),0)</f>
        <v>0</v>
      </c>
      <c r="F1857" s="3">
        <f>IFERROR(VLOOKUP($A1857,'indicadores propios'!$A$4:$I$2026,'indicadores propios'!G$2,FALSE),0)</f>
        <v>0</v>
      </c>
      <c r="G1857" s="3">
        <f>IFERROR(VLOOKUP($A1857,'indicadores propios'!$A$4:$I$2026,'indicadores propios'!H$2,FALSE),0)</f>
        <v>0</v>
      </c>
      <c r="H1857" s="3">
        <f>IFERROR(VLOOKUP($A1857,'indicadores propios'!$A$4:$I$2026,'indicadores propios'!I$2,FALSE),0)</f>
        <v>0</v>
      </c>
    </row>
    <row r="1858" spans="1:8" x14ac:dyDescent="0.3">
      <c r="A1858" s="5">
        <v>612014</v>
      </c>
      <c r="B1858" s="4" t="s">
        <v>369</v>
      </c>
      <c r="C1858" s="3">
        <f>IFERROR(VLOOKUP($A1858,'indicadores propios'!$A$4:$I$2026,'indicadores propios'!D$2,FALSE),0)</f>
        <v>0</v>
      </c>
      <c r="D1858" s="3">
        <f>IFERROR(VLOOKUP($A1858,'indicadores propios'!$A$4:$I$2026,'indicadores propios'!E$2,FALSE),0)</f>
        <v>0</v>
      </c>
      <c r="E1858" s="3">
        <f>IFERROR(VLOOKUP($A1858,'indicadores propios'!$A$4:$I$2026,'indicadores propios'!F$2,FALSE),0)</f>
        <v>0</v>
      </c>
      <c r="F1858" s="3">
        <f>IFERROR(VLOOKUP($A1858,'indicadores propios'!$A$4:$I$2026,'indicadores propios'!G$2,FALSE),0)</f>
        <v>0</v>
      </c>
      <c r="G1858" s="3">
        <f>IFERROR(VLOOKUP($A1858,'indicadores propios'!$A$4:$I$2026,'indicadores propios'!H$2,FALSE),0)</f>
        <v>0</v>
      </c>
      <c r="H1858" s="3">
        <f>IFERROR(VLOOKUP($A1858,'indicadores propios'!$A$4:$I$2026,'indicadores propios'!I$2,FALSE),0)</f>
        <v>0</v>
      </c>
    </row>
    <row r="1859" spans="1:8" x14ac:dyDescent="0.3">
      <c r="A1859" s="5">
        <v>612015</v>
      </c>
      <c r="B1859" s="4" t="s">
        <v>368</v>
      </c>
      <c r="C1859" s="3">
        <f>IFERROR(VLOOKUP($A1859,'indicadores propios'!$A$4:$I$2026,'indicadores propios'!D$2,FALSE),0)</f>
        <v>0</v>
      </c>
      <c r="D1859" s="3">
        <f>IFERROR(VLOOKUP($A1859,'indicadores propios'!$A$4:$I$2026,'indicadores propios'!E$2,FALSE),0)</f>
        <v>0</v>
      </c>
      <c r="E1859" s="3">
        <f>IFERROR(VLOOKUP($A1859,'indicadores propios'!$A$4:$I$2026,'indicadores propios'!F$2,FALSE),0)</f>
        <v>0</v>
      </c>
      <c r="F1859" s="3">
        <f>IFERROR(VLOOKUP($A1859,'indicadores propios'!$A$4:$I$2026,'indicadores propios'!G$2,FALSE),0)</f>
        <v>0</v>
      </c>
      <c r="G1859" s="3">
        <f>IFERROR(VLOOKUP($A1859,'indicadores propios'!$A$4:$I$2026,'indicadores propios'!H$2,FALSE),0)</f>
        <v>0</v>
      </c>
      <c r="H1859" s="3">
        <f>IFERROR(VLOOKUP($A1859,'indicadores propios'!$A$4:$I$2026,'indicadores propios'!I$2,FALSE),0)</f>
        <v>0</v>
      </c>
    </row>
    <row r="1860" spans="1:8" x14ac:dyDescent="0.3">
      <c r="A1860" s="5">
        <v>612016</v>
      </c>
      <c r="B1860" s="4" t="s">
        <v>367</v>
      </c>
      <c r="C1860" s="3">
        <f>IFERROR(VLOOKUP($A1860,'indicadores propios'!$A$4:$I$2026,'indicadores propios'!D$2,FALSE),0)</f>
        <v>0</v>
      </c>
      <c r="D1860" s="3">
        <f>IFERROR(VLOOKUP($A1860,'indicadores propios'!$A$4:$I$2026,'indicadores propios'!E$2,FALSE),0)</f>
        <v>0</v>
      </c>
      <c r="E1860" s="3">
        <f>IFERROR(VLOOKUP($A1860,'indicadores propios'!$A$4:$I$2026,'indicadores propios'!F$2,FALSE),0)</f>
        <v>0</v>
      </c>
      <c r="F1860" s="3">
        <f>IFERROR(VLOOKUP($A1860,'indicadores propios'!$A$4:$I$2026,'indicadores propios'!G$2,FALSE),0)</f>
        <v>0</v>
      </c>
      <c r="G1860" s="3">
        <f>IFERROR(VLOOKUP($A1860,'indicadores propios'!$A$4:$I$2026,'indicadores propios'!H$2,FALSE),0)</f>
        <v>0</v>
      </c>
      <c r="H1860" s="3">
        <f>IFERROR(VLOOKUP($A1860,'indicadores propios'!$A$4:$I$2026,'indicadores propios'!I$2,FALSE),0)</f>
        <v>0</v>
      </c>
    </row>
    <row r="1861" spans="1:8" x14ac:dyDescent="0.3">
      <c r="A1861" s="5">
        <v>612017</v>
      </c>
      <c r="B1861" s="4" t="s">
        <v>366</v>
      </c>
      <c r="C1861" s="3">
        <f>IFERROR(VLOOKUP($A1861,'indicadores propios'!$A$4:$I$2026,'indicadores propios'!D$2,FALSE),0)</f>
        <v>0</v>
      </c>
      <c r="D1861" s="3">
        <f>IFERROR(VLOOKUP($A1861,'indicadores propios'!$A$4:$I$2026,'indicadores propios'!E$2,FALSE),0)</f>
        <v>0</v>
      </c>
      <c r="E1861" s="3">
        <f>IFERROR(VLOOKUP($A1861,'indicadores propios'!$A$4:$I$2026,'indicadores propios'!F$2,FALSE),0)</f>
        <v>0</v>
      </c>
      <c r="F1861" s="3">
        <f>IFERROR(VLOOKUP($A1861,'indicadores propios'!$A$4:$I$2026,'indicadores propios'!G$2,FALSE),0)</f>
        <v>0</v>
      </c>
      <c r="G1861" s="3">
        <f>IFERROR(VLOOKUP($A1861,'indicadores propios'!$A$4:$I$2026,'indicadores propios'!H$2,FALSE),0)</f>
        <v>0</v>
      </c>
      <c r="H1861" s="3">
        <f>IFERROR(VLOOKUP($A1861,'indicadores propios'!$A$4:$I$2026,'indicadores propios'!I$2,FALSE),0)</f>
        <v>0</v>
      </c>
    </row>
    <row r="1862" spans="1:8" x14ac:dyDescent="0.3">
      <c r="A1862" s="5">
        <v>612018</v>
      </c>
      <c r="B1862" s="4" t="s">
        <v>365</v>
      </c>
      <c r="C1862" s="3">
        <f>IFERROR(VLOOKUP($A1862,'indicadores propios'!$A$4:$I$2026,'indicadores propios'!D$2,FALSE),0)</f>
        <v>0</v>
      </c>
      <c r="D1862" s="3">
        <f>IFERROR(VLOOKUP($A1862,'indicadores propios'!$A$4:$I$2026,'indicadores propios'!E$2,FALSE),0)</f>
        <v>0</v>
      </c>
      <c r="E1862" s="3">
        <f>IFERROR(VLOOKUP($A1862,'indicadores propios'!$A$4:$I$2026,'indicadores propios'!F$2,FALSE),0)</f>
        <v>0</v>
      </c>
      <c r="F1862" s="3">
        <f>IFERROR(VLOOKUP($A1862,'indicadores propios'!$A$4:$I$2026,'indicadores propios'!G$2,FALSE),0)</f>
        <v>0</v>
      </c>
      <c r="G1862" s="3">
        <f>IFERROR(VLOOKUP($A1862,'indicadores propios'!$A$4:$I$2026,'indicadores propios'!H$2,FALSE),0)</f>
        <v>0</v>
      </c>
      <c r="H1862" s="3">
        <f>IFERROR(VLOOKUP($A1862,'indicadores propios'!$A$4:$I$2026,'indicadores propios'!I$2,FALSE),0)</f>
        <v>0</v>
      </c>
    </row>
    <row r="1863" spans="1:8" x14ac:dyDescent="0.3">
      <c r="A1863" s="5">
        <v>612019</v>
      </c>
      <c r="B1863" s="4" t="s">
        <v>364</v>
      </c>
      <c r="C1863" s="3">
        <f>IFERROR(VLOOKUP($A1863,'indicadores propios'!$A$4:$I$2026,'indicadores propios'!D$2,FALSE),0)</f>
        <v>0</v>
      </c>
      <c r="D1863" s="3">
        <f>IFERROR(VLOOKUP($A1863,'indicadores propios'!$A$4:$I$2026,'indicadores propios'!E$2,FALSE),0)</f>
        <v>0</v>
      </c>
      <c r="E1863" s="3">
        <f>IFERROR(VLOOKUP($A1863,'indicadores propios'!$A$4:$I$2026,'indicadores propios'!F$2,FALSE),0)</f>
        <v>0</v>
      </c>
      <c r="F1863" s="3">
        <f>IFERROR(VLOOKUP($A1863,'indicadores propios'!$A$4:$I$2026,'indicadores propios'!G$2,FALSE),0)</f>
        <v>0</v>
      </c>
      <c r="G1863" s="3">
        <f>IFERROR(VLOOKUP($A1863,'indicadores propios'!$A$4:$I$2026,'indicadores propios'!H$2,FALSE),0)</f>
        <v>0</v>
      </c>
      <c r="H1863" s="3">
        <f>IFERROR(VLOOKUP($A1863,'indicadores propios'!$A$4:$I$2026,'indicadores propios'!I$2,FALSE),0)</f>
        <v>0</v>
      </c>
    </row>
    <row r="1864" spans="1:8" x14ac:dyDescent="0.3">
      <c r="A1864" s="5">
        <v>612020</v>
      </c>
      <c r="B1864" s="4" t="s">
        <v>363</v>
      </c>
      <c r="C1864" s="3">
        <f>IFERROR(VLOOKUP($A1864,'indicadores propios'!$A$4:$I$2026,'indicadores propios'!D$2,FALSE),0)</f>
        <v>0</v>
      </c>
      <c r="D1864" s="3">
        <f>IFERROR(VLOOKUP($A1864,'indicadores propios'!$A$4:$I$2026,'indicadores propios'!E$2,FALSE),0)</f>
        <v>0</v>
      </c>
      <c r="E1864" s="3">
        <f>IFERROR(VLOOKUP($A1864,'indicadores propios'!$A$4:$I$2026,'indicadores propios'!F$2,FALSE),0)</f>
        <v>0</v>
      </c>
      <c r="F1864" s="3">
        <f>IFERROR(VLOOKUP($A1864,'indicadores propios'!$A$4:$I$2026,'indicadores propios'!G$2,FALSE),0)</f>
        <v>0</v>
      </c>
      <c r="G1864" s="3">
        <f>IFERROR(VLOOKUP($A1864,'indicadores propios'!$A$4:$I$2026,'indicadores propios'!H$2,FALSE),0)</f>
        <v>0</v>
      </c>
      <c r="H1864" s="3">
        <f>IFERROR(VLOOKUP($A1864,'indicadores propios'!$A$4:$I$2026,'indicadores propios'!I$2,FALSE),0)</f>
        <v>0</v>
      </c>
    </row>
    <row r="1865" spans="1:8" x14ac:dyDescent="0.3">
      <c r="A1865" s="5">
        <v>612021</v>
      </c>
      <c r="B1865" s="4" t="s">
        <v>362</v>
      </c>
      <c r="C1865" s="3">
        <f>IFERROR(VLOOKUP($A1865,'indicadores propios'!$A$4:$I$2026,'indicadores propios'!D$2,FALSE),0)</f>
        <v>0</v>
      </c>
      <c r="D1865" s="3">
        <f>IFERROR(VLOOKUP($A1865,'indicadores propios'!$A$4:$I$2026,'indicadores propios'!E$2,FALSE),0)</f>
        <v>0</v>
      </c>
      <c r="E1865" s="3">
        <f>IFERROR(VLOOKUP($A1865,'indicadores propios'!$A$4:$I$2026,'indicadores propios'!F$2,FALSE),0)</f>
        <v>0</v>
      </c>
      <c r="F1865" s="3">
        <f>IFERROR(VLOOKUP($A1865,'indicadores propios'!$A$4:$I$2026,'indicadores propios'!G$2,FALSE),0)</f>
        <v>0</v>
      </c>
      <c r="G1865" s="3">
        <f>IFERROR(VLOOKUP($A1865,'indicadores propios'!$A$4:$I$2026,'indicadores propios'!H$2,FALSE),0)</f>
        <v>0</v>
      </c>
      <c r="H1865" s="3">
        <f>IFERROR(VLOOKUP($A1865,'indicadores propios'!$A$4:$I$2026,'indicadores propios'!I$2,FALSE),0)</f>
        <v>0</v>
      </c>
    </row>
    <row r="1866" spans="1:8" x14ac:dyDescent="0.3">
      <c r="A1866" s="5">
        <v>612022</v>
      </c>
      <c r="B1866" s="4" t="s">
        <v>361</v>
      </c>
      <c r="C1866" s="3">
        <f>IFERROR(VLOOKUP($A1866,'indicadores propios'!$A$4:$I$2026,'indicadores propios'!D$2,FALSE),0)</f>
        <v>0</v>
      </c>
      <c r="D1866" s="3">
        <f>IFERROR(VLOOKUP($A1866,'indicadores propios'!$A$4:$I$2026,'indicadores propios'!E$2,FALSE),0)</f>
        <v>0</v>
      </c>
      <c r="E1866" s="3">
        <f>IFERROR(VLOOKUP($A1866,'indicadores propios'!$A$4:$I$2026,'indicadores propios'!F$2,FALSE),0)</f>
        <v>0</v>
      </c>
      <c r="F1866" s="3">
        <f>IFERROR(VLOOKUP($A1866,'indicadores propios'!$A$4:$I$2026,'indicadores propios'!G$2,FALSE),0)</f>
        <v>0</v>
      </c>
      <c r="G1866" s="3">
        <f>IFERROR(VLOOKUP($A1866,'indicadores propios'!$A$4:$I$2026,'indicadores propios'!H$2,FALSE),0)</f>
        <v>0</v>
      </c>
      <c r="H1866" s="3">
        <f>IFERROR(VLOOKUP($A1866,'indicadores propios'!$A$4:$I$2026,'indicadores propios'!I$2,FALSE),0)</f>
        <v>0</v>
      </c>
    </row>
    <row r="1867" spans="1:8" x14ac:dyDescent="0.3">
      <c r="A1867" s="5">
        <v>612023</v>
      </c>
      <c r="B1867" s="4" t="s">
        <v>360</v>
      </c>
      <c r="C1867" s="3">
        <f>IFERROR(VLOOKUP($A1867,'indicadores propios'!$A$4:$I$2026,'indicadores propios'!D$2,FALSE),0)</f>
        <v>0</v>
      </c>
      <c r="D1867" s="3">
        <f>IFERROR(VLOOKUP($A1867,'indicadores propios'!$A$4:$I$2026,'indicadores propios'!E$2,FALSE),0)</f>
        <v>0</v>
      </c>
      <c r="E1867" s="3">
        <f>IFERROR(VLOOKUP($A1867,'indicadores propios'!$A$4:$I$2026,'indicadores propios'!F$2,FALSE),0)</f>
        <v>0</v>
      </c>
      <c r="F1867" s="3">
        <f>IFERROR(VLOOKUP($A1867,'indicadores propios'!$A$4:$I$2026,'indicadores propios'!G$2,FALSE),0)</f>
        <v>0</v>
      </c>
      <c r="G1867" s="3">
        <f>IFERROR(VLOOKUP($A1867,'indicadores propios'!$A$4:$I$2026,'indicadores propios'!H$2,FALSE),0)</f>
        <v>0</v>
      </c>
      <c r="H1867" s="3">
        <f>IFERROR(VLOOKUP($A1867,'indicadores propios'!$A$4:$I$2026,'indicadores propios'!I$2,FALSE),0)</f>
        <v>0</v>
      </c>
    </row>
    <row r="1868" spans="1:8" x14ac:dyDescent="0.3">
      <c r="A1868" s="5">
        <v>612024</v>
      </c>
      <c r="B1868" s="4" t="s">
        <v>359</v>
      </c>
      <c r="C1868" s="3">
        <f>IFERROR(VLOOKUP($A1868,'indicadores propios'!$A$4:$I$2026,'indicadores propios'!D$2,FALSE),0)</f>
        <v>0</v>
      </c>
      <c r="D1868" s="3">
        <f>IFERROR(VLOOKUP($A1868,'indicadores propios'!$A$4:$I$2026,'indicadores propios'!E$2,FALSE),0)</f>
        <v>0</v>
      </c>
      <c r="E1868" s="3">
        <f>IFERROR(VLOOKUP($A1868,'indicadores propios'!$A$4:$I$2026,'indicadores propios'!F$2,FALSE),0)</f>
        <v>0</v>
      </c>
      <c r="F1868" s="3">
        <f>IFERROR(VLOOKUP($A1868,'indicadores propios'!$A$4:$I$2026,'indicadores propios'!G$2,FALSE),0)</f>
        <v>0</v>
      </c>
      <c r="G1868" s="3">
        <f>IFERROR(VLOOKUP($A1868,'indicadores propios'!$A$4:$I$2026,'indicadores propios'!H$2,FALSE),0)</f>
        <v>0</v>
      </c>
      <c r="H1868" s="3">
        <f>IFERROR(VLOOKUP($A1868,'indicadores propios'!$A$4:$I$2026,'indicadores propios'!I$2,FALSE),0)</f>
        <v>0</v>
      </c>
    </row>
    <row r="1869" spans="1:8" x14ac:dyDescent="0.3">
      <c r="A1869" s="5">
        <v>612025</v>
      </c>
      <c r="B1869" s="4" t="s">
        <v>358</v>
      </c>
      <c r="C1869" s="3">
        <f>IFERROR(VLOOKUP($A1869,'indicadores propios'!$A$4:$I$2026,'indicadores propios'!D$2,FALSE),0)</f>
        <v>0</v>
      </c>
      <c r="D1869" s="3">
        <f>IFERROR(VLOOKUP($A1869,'indicadores propios'!$A$4:$I$2026,'indicadores propios'!E$2,FALSE),0)</f>
        <v>0</v>
      </c>
      <c r="E1869" s="3">
        <f>IFERROR(VLOOKUP($A1869,'indicadores propios'!$A$4:$I$2026,'indicadores propios'!F$2,FALSE),0)</f>
        <v>0</v>
      </c>
      <c r="F1869" s="3">
        <f>IFERROR(VLOOKUP($A1869,'indicadores propios'!$A$4:$I$2026,'indicadores propios'!G$2,FALSE),0)</f>
        <v>0</v>
      </c>
      <c r="G1869" s="3">
        <f>IFERROR(VLOOKUP($A1869,'indicadores propios'!$A$4:$I$2026,'indicadores propios'!H$2,FALSE),0)</f>
        <v>0</v>
      </c>
      <c r="H1869" s="3">
        <f>IFERROR(VLOOKUP($A1869,'indicadores propios'!$A$4:$I$2026,'indicadores propios'!I$2,FALSE),0)</f>
        <v>0</v>
      </c>
    </row>
    <row r="1870" spans="1:8" x14ac:dyDescent="0.3">
      <c r="A1870" s="5">
        <v>612026</v>
      </c>
      <c r="B1870" s="4" t="s">
        <v>357</v>
      </c>
      <c r="C1870" s="3">
        <f>IFERROR(VLOOKUP($A1870,'indicadores propios'!$A$4:$I$2026,'indicadores propios'!D$2,FALSE),0)</f>
        <v>0</v>
      </c>
      <c r="D1870" s="3">
        <f>IFERROR(VLOOKUP($A1870,'indicadores propios'!$A$4:$I$2026,'indicadores propios'!E$2,FALSE),0)</f>
        <v>0</v>
      </c>
      <c r="E1870" s="3">
        <f>IFERROR(VLOOKUP($A1870,'indicadores propios'!$A$4:$I$2026,'indicadores propios'!F$2,FALSE),0)</f>
        <v>0</v>
      </c>
      <c r="F1870" s="3">
        <f>IFERROR(VLOOKUP($A1870,'indicadores propios'!$A$4:$I$2026,'indicadores propios'!G$2,FALSE),0)</f>
        <v>0</v>
      </c>
      <c r="G1870" s="3">
        <f>IFERROR(VLOOKUP($A1870,'indicadores propios'!$A$4:$I$2026,'indicadores propios'!H$2,FALSE),0)</f>
        <v>0</v>
      </c>
      <c r="H1870" s="3">
        <f>IFERROR(VLOOKUP($A1870,'indicadores propios'!$A$4:$I$2026,'indicadores propios'!I$2,FALSE),0)</f>
        <v>0</v>
      </c>
    </row>
    <row r="1871" spans="1:8" x14ac:dyDescent="0.3">
      <c r="A1871" s="5">
        <v>612027</v>
      </c>
      <c r="B1871" s="4" t="s">
        <v>356</v>
      </c>
      <c r="C1871" s="3">
        <f>IFERROR(VLOOKUP($A1871,'indicadores propios'!$A$4:$I$2026,'indicadores propios'!D$2,FALSE),0)</f>
        <v>0</v>
      </c>
      <c r="D1871" s="3">
        <f>IFERROR(VLOOKUP($A1871,'indicadores propios'!$A$4:$I$2026,'indicadores propios'!E$2,FALSE),0)</f>
        <v>0</v>
      </c>
      <c r="E1871" s="3">
        <f>IFERROR(VLOOKUP($A1871,'indicadores propios'!$A$4:$I$2026,'indicadores propios'!F$2,FALSE),0)</f>
        <v>0</v>
      </c>
      <c r="F1871" s="3">
        <f>IFERROR(VLOOKUP($A1871,'indicadores propios'!$A$4:$I$2026,'indicadores propios'!G$2,FALSE),0)</f>
        <v>0</v>
      </c>
      <c r="G1871" s="3">
        <f>IFERROR(VLOOKUP($A1871,'indicadores propios'!$A$4:$I$2026,'indicadores propios'!H$2,FALSE),0)</f>
        <v>0</v>
      </c>
      <c r="H1871" s="3">
        <f>IFERROR(VLOOKUP($A1871,'indicadores propios'!$A$4:$I$2026,'indicadores propios'!I$2,FALSE),0)</f>
        <v>0</v>
      </c>
    </row>
    <row r="1872" spans="1:8" x14ac:dyDescent="0.3">
      <c r="A1872" s="5">
        <v>612028</v>
      </c>
      <c r="B1872" s="4" t="s">
        <v>355</v>
      </c>
      <c r="C1872" s="3">
        <f>IFERROR(VLOOKUP($A1872,'indicadores propios'!$A$4:$I$2026,'indicadores propios'!D$2,FALSE),0)</f>
        <v>0</v>
      </c>
      <c r="D1872" s="3">
        <f>IFERROR(VLOOKUP($A1872,'indicadores propios'!$A$4:$I$2026,'indicadores propios'!E$2,FALSE),0)</f>
        <v>0</v>
      </c>
      <c r="E1872" s="3">
        <f>IFERROR(VLOOKUP($A1872,'indicadores propios'!$A$4:$I$2026,'indicadores propios'!F$2,FALSE),0)</f>
        <v>0</v>
      </c>
      <c r="F1872" s="3">
        <f>IFERROR(VLOOKUP($A1872,'indicadores propios'!$A$4:$I$2026,'indicadores propios'!G$2,FALSE),0)</f>
        <v>0</v>
      </c>
      <c r="G1872" s="3">
        <f>IFERROR(VLOOKUP($A1872,'indicadores propios'!$A$4:$I$2026,'indicadores propios'!H$2,FALSE),0)</f>
        <v>0</v>
      </c>
      <c r="H1872" s="3">
        <f>IFERROR(VLOOKUP($A1872,'indicadores propios'!$A$4:$I$2026,'indicadores propios'!I$2,FALSE),0)</f>
        <v>0</v>
      </c>
    </row>
    <row r="1873" spans="1:8" x14ac:dyDescent="0.3">
      <c r="A1873" s="5">
        <v>612029</v>
      </c>
      <c r="B1873" s="4" t="s">
        <v>354</v>
      </c>
      <c r="C1873" s="3">
        <f>IFERROR(VLOOKUP($A1873,'indicadores propios'!$A$4:$I$2026,'indicadores propios'!D$2,FALSE),0)</f>
        <v>0</v>
      </c>
      <c r="D1873" s="3">
        <f>IFERROR(VLOOKUP($A1873,'indicadores propios'!$A$4:$I$2026,'indicadores propios'!E$2,FALSE),0)</f>
        <v>0</v>
      </c>
      <c r="E1873" s="3">
        <f>IFERROR(VLOOKUP($A1873,'indicadores propios'!$A$4:$I$2026,'indicadores propios'!F$2,FALSE),0)</f>
        <v>0</v>
      </c>
      <c r="F1873" s="3">
        <f>IFERROR(VLOOKUP($A1873,'indicadores propios'!$A$4:$I$2026,'indicadores propios'!G$2,FALSE),0)</f>
        <v>0</v>
      </c>
      <c r="G1873" s="3">
        <f>IFERROR(VLOOKUP($A1873,'indicadores propios'!$A$4:$I$2026,'indicadores propios'!H$2,FALSE),0)</f>
        <v>0</v>
      </c>
      <c r="H1873" s="3">
        <f>IFERROR(VLOOKUP($A1873,'indicadores propios'!$A$4:$I$2026,'indicadores propios'!I$2,FALSE),0)</f>
        <v>0</v>
      </c>
    </row>
    <row r="1874" spans="1:8" x14ac:dyDescent="0.3">
      <c r="A1874" s="5">
        <v>612030</v>
      </c>
      <c r="B1874" s="4" t="s">
        <v>353</v>
      </c>
      <c r="C1874" s="3">
        <f>IFERROR(VLOOKUP($A1874,'indicadores propios'!$A$4:$I$2026,'indicadores propios'!D$2,FALSE),0)</f>
        <v>0</v>
      </c>
      <c r="D1874" s="3">
        <f>IFERROR(VLOOKUP($A1874,'indicadores propios'!$A$4:$I$2026,'indicadores propios'!E$2,FALSE),0)</f>
        <v>0</v>
      </c>
      <c r="E1874" s="3">
        <f>IFERROR(VLOOKUP($A1874,'indicadores propios'!$A$4:$I$2026,'indicadores propios'!F$2,FALSE),0)</f>
        <v>0</v>
      </c>
      <c r="F1874" s="3">
        <f>IFERROR(VLOOKUP($A1874,'indicadores propios'!$A$4:$I$2026,'indicadores propios'!G$2,FALSE),0)</f>
        <v>0</v>
      </c>
      <c r="G1874" s="3">
        <f>IFERROR(VLOOKUP($A1874,'indicadores propios'!$A$4:$I$2026,'indicadores propios'!H$2,FALSE),0)</f>
        <v>0</v>
      </c>
      <c r="H1874" s="3">
        <f>IFERROR(VLOOKUP($A1874,'indicadores propios'!$A$4:$I$2026,'indicadores propios'!I$2,FALSE),0)</f>
        <v>0</v>
      </c>
    </row>
    <row r="1875" spans="1:8" x14ac:dyDescent="0.3">
      <c r="A1875" s="5">
        <v>612031</v>
      </c>
      <c r="B1875" s="4" t="s">
        <v>352</v>
      </c>
      <c r="C1875" s="3">
        <f>IFERROR(VLOOKUP($A1875,'indicadores propios'!$A$4:$I$2026,'indicadores propios'!D$2,FALSE),0)</f>
        <v>0</v>
      </c>
      <c r="D1875" s="3">
        <f>IFERROR(VLOOKUP($A1875,'indicadores propios'!$A$4:$I$2026,'indicadores propios'!E$2,FALSE),0)</f>
        <v>0</v>
      </c>
      <c r="E1875" s="3">
        <f>IFERROR(VLOOKUP($A1875,'indicadores propios'!$A$4:$I$2026,'indicadores propios'!F$2,FALSE),0)</f>
        <v>0</v>
      </c>
      <c r="F1875" s="3">
        <f>IFERROR(VLOOKUP($A1875,'indicadores propios'!$A$4:$I$2026,'indicadores propios'!G$2,FALSE),0)</f>
        <v>0</v>
      </c>
      <c r="G1875" s="3">
        <f>IFERROR(VLOOKUP($A1875,'indicadores propios'!$A$4:$I$2026,'indicadores propios'!H$2,FALSE),0)</f>
        <v>0</v>
      </c>
      <c r="H1875" s="3">
        <f>IFERROR(VLOOKUP($A1875,'indicadores propios'!$A$4:$I$2026,'indicadores propios'!I$2,FALSE),0)</f>
        <v>0</v>
      </c>
    </row>
    <row r="1876" spans="1:8" x14ac:dyDescent="0.3">
      <c r="A1876" s="5">
        <v>612032</v>
      </c>
      <c r="B1876" s="4" t="s">
        <v>351</v>
      </c>
      <c r="C1876" s="3">
        <f>IFERROR(VLOOKUP($A1876,'indicadores propios'!$A$4:$I$2026,'indicadores propios'!D$2,FALSE),0)</f>
        <v>0</v>
      </c>
      <c r="D1876" s="3">
        <f>IFERROR(VLOOKUP($A1876,'indicadores propios'!$A$4:$I$2026,'indicadores propios'!E$2,FALSE),0)</f>
        <v>0</v>
      </c>
      <c r="E1876" s="3">
        <f>IFERROR(VLOOKUP($A1876,'indicadores propios'!$A$4:$I$2026,'indicadores propios'!F$2,FALSE),0)</f>
        <v>0</v>
      </c>
      <c r="F1876" s="3">
        <f>IFERROR(VLOOKUP($A1876,'indicadores propios'!$A$4:$I$2026,'indicadores propios'!G$2,FALSE),0)</f>
        <v>0</v>
      </c>
      <c r="G1876" s="3">
        <f>IFERROR(VLOOKUP($A1876,'indicadores propios'!$A$4:$I$2026,'indicadores propios'!H$2,FALSE),0)</f>
        <v>0</v>
      </c>
      <c r="H1876" s="3">
        <f>IFERROR(VLOOKUP($A1876,'indicadores propios'!$A$4:$I$2026,'indicadores propios'!I$2,FALSE),0)</f>
        <v>0</v>
      </c>
    </row>
    <row r="1877" spans="1:8" x14ac:dyDescent="0.3">
      <c r="A1877" s="5">
        <v>612033</v>
      </c>
      <c r="B1877" s="4" t="s">
        <v>350</v>
      </c>
      <c r="C1877" s="3">
        <f>IFERROR(VLOOKUP($A1877,'indicadores propios'!$A$4:$I$2026,'indicadores propios'!D$2,FALSE),0)</f>
        <v>0</v>
      </c>
      <c r="D1877" s="3">
        <f>IFERROR(VLOOKUP($A1877,'indicadores propios'!$A$4:$I$2026,'indicadores propios'!E$2,FALSE),0)</f>
        <v>0</v>
      </c>
      <c r="E1877" s="3">
        <f>IFERROR(VLOOKUP($A1877,'indicadores propios'!$A$4:$I$2026,'indicadores propios'!F$2,FALSE),0)</f>
        <v>0</v>
      </c>
      <c r="F1877" s="3">
        <f>IFERROR(VLOOKUP($A1877,'indicadores propios'!$A$4:$I$2026,'indicadores propios'!G$2,FALSE),0)</f>
        <v>0</v>
      </c>
      <c r="G1877" s="3">
        <f>IFERROR(VLOOKUP($A1877,'indicadores propios'!$A$4:$I$2026,'indicadores propios'!H$2,FALSE),0)</f>
        <v>0</v>
      </c>
      <c r="H1877" s="3">
        <f>IFERROR(VLOOKUP($A1877,'indicadores propios'!$A$4:$I$2026,'indicadores propios'!I$2,FALSE),0)</f>
        <v>0</v>
      </c>
    </row>
    <row r="1878" spans="1:8" x14ac:dyDescent="0.3">
      <c r="A1878" s="5">
        <v>612034</v>
      </c>
      <c r="B1878" s="4" t="s">
        <v>349</v>
      </c>
      <c r="C1878" s="3">
        <f>IFERROR(VLOOKUP($A1878,'indicadores propios'!$A$4:$I$2026,'indicadores propios'!D$2,FALSE),0)</f>
        <v>0</v>
      </c>
      <c r="D1878" s="3">
        <f>IFERROR(VLOOKUP($A1878,'indicadores propios'!$A$4:$I$2026,'indicadores propios'!E$2,FALSE),0)</f>
        <v>0</v>
      </c>
      <c r="E1878" s="3">
        <f>IFERROR(VLOOKUP($A1878,'indicadores propios'!$A$4:$I$2026,'indicadores propios'!F$2,FALSE),0)</f>
        <v>0</v>
      </c>
      <c r="F1878" s="3">
        <f>IFERROR(VLOOKUP($A1878,'indicadores propios'!$A$4:$I$2026,'indicadores propios'!G$2,FALSE),0)</f>
        <v>0</v>
      </c>
      <c r="G1878" s="3">
        <f>IFERROR(VLOOKUP($A1878,'indicadores propios'!$A$4:$I$2026,'indicadores propios'!H$2,FALSE),0)</f>
        <v>0</v>
      </c>
      <c r="H1878" s="3">
        <f>IFERROR(VLOOKUP($A1878,'indicadores propios'!$A$4:$I$2026,'indicadores propios'!I$2,FALSE),0)</f>
        <v>0</v>
      </c>
    </row>
    <row r="1879" spans="1:8" x14ac:dyDescent="0.3">
      <c r="A1879" s="5">
        <v>612035</v>
      </c>
      <c r="B1879" s="4" t="s">
        <v>348</v>
      </c>
      <c r="C1879" s="3">
        <f>IFERROR(VLOOKUP($A1879,'indicadores propios'!$A$4:$I$2026,'indicadores propios'!D$2,FALSE),0)</f>
        <v>0</v>
      </c>
      <c r="D1879" s="3">
        <f>IFERROR(VLOOKUP($A1879,'indicadores propios'!$A$4:$I$2026,'indicadores propios'!E$2,FALSE),0)</f>
        <v>0</v>
      </c>
      <c r="E1879" s="3">
        <f>IFERROR(VLOOKUP($A1879,'indicadores propios'!$A$4:$I$2026,'indicadores propios'!F$2,FALSE),0)</f>
        <v>0</v>
      </c>
      <c r="F1879" s="3">
        <f>IFERROR(VLOOKUP($A1879,'indicadores propios'!$A$4:$I$2026,'indicadores propios'!G$2,FALSE),0)</f>
        <v>0</v>
      </c>
      <c r="G1879" s="3">
        <f>IFERROR(VLOOKUP($A1879,'indicadores propios'!$A$4:$I$2026,'indicadores propios'!H$2,FALSE),0)</f>
        <v>0</v>
      </c>
      <c r="H1879" s="3">
        <f>IFERROR(VLOOKUP($A1879,'indicadores propios'!$A$4:$I$2026,'indicadores propios'!I$2,FALSE),0)</f>
        <v>0</v>
      </c>
    </row>
    <row r="1880" spans="1:8" x14ac:dyDescent="0.3">
      <c r="A1880" s="5">
        <v>612036</v>
      </c>
      <c r="B1880" s="4" t="s">
        <v>347</v>
      </c>
      <c r="C1880" s="3">
        <f>IFERROR(VLOOKUP($A1880,'indicadores propios'!$A$4:$I$2026,'indicadores propios'!D$2,FALSE),0)</f>
        <v>0</v>
      </c>
      <c r="D1880" s="3">
        <f>IFERROR(VLOOKUP($A1880,'indicadores propios'!$A$4:$I$2026,'indicadores propios'!E$2,FALSE),0)</f>
        <v>0</v>
      </c>
      <c r="E1880" s="3">
        <f>IFERROR(VLOOKUP($A1880,'indicadores propios'!$A$4:$I$2026,'indicadores propios'!F$2,FALSE),0)</f>
        <v>0</v>
      </c>
      <c r="F1880" s="3">
        <f>IFERROR(VLOOKUP($A1880,'indicadores propios'!$A$4:$I$2026,'indicadores propios'!G$2,FALSE),0)</f>
        <v>0</v>
      </c>
      <c r="G1880" s="3">
        <f>IFERROR(VLOOKUP($A1880,'indicadores propios'!$A$4:$I$2026,'indicadores propios'!H$2,FALSE),0)</f>
        <v>0</v>
      </c>
      <c r="H1880" s="3">
        <f>IFERROR(VLOOKUP($A1880,'indicadores propios'!$A$4:$I$2026,'indicadores propios'!I$2,FALSE),0)</f>
        <v>0</v>
      </c>
    </row>
    <row r="1881" spans="1:8" x14ac:dyDescent="0.3">
      <c r="A1881" s="5">
        <v>612037</v>
      </c>
      <c r="B1881" s="4" t="s">
        <v>346</v>
      </c>
      <c r="C1881" s="3">
        <f>IFERROR(VLOOKUP($A1881,'indicadores propios'!$A$4:$I$2026,'indicadores propios'!D$2,FALSE),0)</f>
        <v>0</v>
      </c>
      <c r="D1881" s="3">
        <f>IFERROR(VLOOKUP($A1881,'indicadores propios'!$A$4:$I$2026,'indicadores propios'!E$2,FALSE),0)</f>
        <v>0</v>
      </c>
      <c r="E1881" s="3">
        <f>IFERROR(VLOOKUP($A1881,'indicadores propios'!$A$4:$I$2026,'indicadores propios'!F$2,FALSE),0)</f>
        <v>0</v>
      </c>
      <c r="F1881" s="3">
        <f>IFERROR(VLOOKUP($A1881,'indicadores propios'!$A$4:$I$2026,'indicadores propios'!G$2,FALSE),0)</f>
        <v>0</v>
      </c>
      <c r="G1881" s="3">
        <f>IFERROR(VLOOKUP($A1881,'indicadores propios'!$A$4:$I$2026,'indicadores propios'!H$2,FALSE),0)</f>
        <v>0</v>
      </c>
      <c r="H1881" s="3">
        <f>IFERROR(VLOOKUP($A1881,'indicadores propios'!$A$4:$I$2026,'indicadores propios'!I$2,FALSE),0)</f>
        <v>0</v>
      </c>
    </row>
    <row r="1882" spans="1:8" x14ac:dyDescent="0.3">
      <c r="A1882" s="5">
        <v>612038</v>
      </c>
      <c r="B1882" s="4" t="s">
        <v>345</v>
      </c>
      <c r="C1882" s="3">
        <f>IFERROR(VLOOKUP($A1882,'indicadores propios'!$A$4:$I$2026,'indicadores propios'!D$2,FALSE),0)</f>
        <v>0</v>
      </c>
      <c r="D1882" s="3">
        <f>IFERROR(VLOOKUP($A1882,'indicadores propios'!$A$4:$I$2026,'indicadores propios'!E$2,FALSE),0)</f>
        <v>0</v>
      </c>
      <c r="E1882" s="3">
        <f>IFERROR(VLOOKUP($A1882,'indicadores propios'!$A$4:$I$2026,'indicadores propios'!F$2,FALSE),0)</f>
        <v>0</v>
      </c>
      <c r="F1882" s="3">
        <f>IFERROR(VLOOKUP($A1882,'indicadores propios'!$A$4:$I$2026,'indicadores propios'!G$2,FALSE),0)</f>
        <v>0</v>
      </c>
      <c r="G1882" s="3">
        <f>IFERROR(VLOOKUP($A1882,'indicadores propios'!$A$4:$I$2026,'indicadores propios'!H$2,FALSE),0)</f>
        <v>0</v>
      </c>
      <c r="H1882" s="3">
        <f>IFERROR(VLOOKUP($A1882,'indicadores propios'!$A$4:$I$2026,'indicadores propios'!I$2,FALSE),0)</f>
        <v>0</v>
      </c>
    </row>
    <row r="1883" spans="1:8" x14ac:dyDescent="0.3">
      <c r="A1883" s="5">
        <v>612039</v>
      </c>
      <c r="B1883" s="4" t="s">
        <v>344</v>
      </c>
      <c r="C1883" s="3">
        <f>IFERROR(VLOOKUP($A1883,'indicadores propios'!$A$4:$I$2026,'indicadores propios'!D$2,FALSE),0)</f>
        <v>0</v>
      </c>
      <c r="D1883" s="3">
        <f>IFERROR(VLOOKUP($A1883,'indicadores propios'!$A$4:$I$2026,'indicadores propios'!E$2,FALSE),0)</f>
        <v>0</v>
      </c>
      <c r="E1883" s="3">
        <f>IFERROR(VLOOKUP($A1883,'indicadores propios'!$A$4:$I$2026,'indicadores propios'!F$2,FALSE),0)</f>
        <v>0</v>
      </c>
      <c r="F1883" s="3">
        <f>IFERROR(VLOOKUP($A1883,'indicadores propios'!$A$4:$I$2026,'indicadores propios'!G$2,FALSE),0)</f>
        <v>0</v>
      </c>
      <c r="G1883" s="3">
        <f>IFERROR(VLOOKUP($A1883,'indicadores propios'!$A$4:$I$2026,'indicadores propios'!H$2,FALSE),0)</f>
        <v>0</v>
      </c>
      <c r="H1883" s="3">
        <f>IFERROR(VLOOKUP($A1883,'indicadores propios'!$A$4:$I$2026,'indicadores propios'!I$2,FALSE),0)</f>
        <v>0</v>
      </c>
    </row>
    <row r="1884" spans="1:8" x14ac:dyDescent="0.3">
      <c r="A1884" s="5">
        <v>612040</v>
      </c>
      <c r="B1884" s="4" t="s">
        <v>343</v>
      </c>
      <c r="C1884" s="3">
        <f>IFERROR(VLOOKUP($A1884,'indicadores propios'!$A$4:$I$2026,'indicadores propios'!D$2,FALSE),0)</f>
        <v>0</v>
      </c>
      <c r="D1884" s="3">
        <f>IFERROR(VLOOKUP($A1884,'indicadores propios'!$A$4:$I$2026,'indicadores propios'!E$2,FALSE),0)</f>
        <v>0</v>
      </c>
      <c r="E1884" s="3">
        <f>IFERROR(VLOOKUP($A1884,'indicadores propios'!$A$4:$I$2026,'indicadores propios'!F$2,FALSE),0)</f>
        <v>0</v>
      </c>
      <c r="F1884" s="3">
        <f>IFERROR(VLOOKUP($A1884,'indicadores propios'!$A$4:$I$2026,'indicadores propios'!G$2,FALSE),0)</f>
        <v>0</v>
      </c>
      <c r="G1884" s="3">
        <f>IFERROR(VLOOKUP($A1884,'indicadores propios'!$A$4:$I$2026,'indicadores propios'!H$2,FALSE),0)</f>
        <v>0</v>
      </c>
      <c r="H1884" s="3">
        <f>IFERROR(VLOOKUP($A1884,'indicadores propios'!$A$4:$I$2026,'indicadores propios'!I$2,FALSE),0)</f>
        <v>0</v>
      </c>
    </row>
    <row r="1885" spans="1:8" x14ac:dyDescent="0.3">
      <c r="A1885" s="5">
        <v>612041</v>
      </c>
      <c r="B1885" s="4" t="s">
        <v>342</v>
      </c>
      <c r="C1885" s="3">
        <f>IFERROR(VLOOKUP($A1885,'indicadores propios'!$A$4:$I$2026,'indicadores propios'!D$2,FALSE),0)</f>
        <v>0</v>
      </c>
      <c r="D1885" s="3">
        <f>IFERROR(VLOOKUP($A1885,'indicadores propios'!$A$4:$I$2026,'indicadores propios'!E$2,FALSE),0)</f>
        <v>0</v>
      </c>
      <c r="E1885" s="3">
        <f>IFERROR(VLOOKUP($A1885,'indicadores propios'!$A$4:$I$2026,'indicadores propios'!F$2,FALSE),0)</f>
        <v>0</v>
      </c>
      <c r="F1885" s="3">
        <f>IFERROR(VLOOKUP($A1885,'indicadores propios'!$A$4:$I$2026,'indicadores propios'!G$2,FALSE),0)</f>
        <v>0</v>
      </c>
      <c r="G1885" s="3">
        <f>IFERROR(VLOOKUP($A1885,'indicadores propios'!$A$4:$I$2026,'indicadores propios'!H$2,FALSE),0)</f>
        <v>0</v>
      </c>
      <c r="H1885" s="3">
        <f>IFERROR(VLOOKUP($A1885,'indicadores propios'!$A$4:$I$2026,'indicadores propios'!I$2,FALSE),0)</f>
        <v>0</v>
      </c>
    </row>
    <row r="1886" spans="1:8" x14ac:dyDescent="0.3">
      <c r="A1886" s="5">
        <v>612042</v>
      </c>
      <c r="B1886" s="4" t="s">
        <v>341</v>
      </c>
      <c r="C1886" s="3">
        <f>IFERROR(VLOOKUP($A1886,'indicadores propios'!$A$4:$I$2026,'indicadores propios'!D$2,FALSE),0)</f>
        <v>0</v>
      </c>
      <c r="D1886" s="3">
        <f>IFERROR(VLOOKUP($A1886,'indicadores propios'!$A$4:$I$2026,'indicadores propios'!E$2,FALSE),0)</f>
        <v>0</v>
      </c>
      <c r="E1886" s="3">
        <f>IFERROR(VLOOKUP($A1886,'indicadores propios'!$A$4:$I$2026,'indicadores propios'!F$2,FALSE),0)</f>
        <v>0</v>
      </c>
      <c r="F1886" s="3">
        <f>IFERROR(VLOOKUP($A1886,'indicadores propios'!$A$4:$I$2026,'indicadores propios'!G$2,FALSE),0)</f>
        <v>0</v>
      </c>
      <c r="G1886" s="3">
        <f>IFERROR(VLOOKUP($A1886,'indicadores propios'!$A$4:$I$2026,'indicadores propios'!H$2,FALSE),0)</f>
        <v>0</v>
      </c>
      <c r="H1886" s="3">
        <f>IFERROR(VLOOKUP($A1886,'indicadores propios'!$A$4:$I$2026,'indicadores propios'!I$2,FALSE),0)</f>
        <v>0</v>
      </c>
    </row>
    <row r="1887" spans="1:8" x14ac:dyDescent="0.3">
      <c r="A1887" s="5">
        <v>612043</v>
      </c>
      <c r="B1887" s="4" t="s">
        <v>340</v>
      </c>
      <c r="C1887" s="3">
        <f>IFERROR(VLOOKUP($A1887,'indicadores propios'!$A$4:$I$2026,'indicadores propios'!D$2,FALSE),0)</f>
        <v>0</v>
      </c>
      <c r="D1887" s="3">
        <f>IFERROR(VLOOKUP($A1887,'indicadores propios'!$A$4:$I$2026,'indicadores propios'!E$2,FALSE),0)</f>
        <v>0</v>
      </c>
      <c r="E1887" s="3">
        <f>IFERROR(VLOOKUP($A1887,'indicadores propios'!$A$4:$I$2026,'indicadores propios'!F$2,FALSE),0)</f>
        <v>0</v>
      </c>
      <c r="F1887" s="3">
        <f>IFERROR(VLOOKUP($A1887,'indicadores propios'!$A$4:$I$2026,'indicadores propios'!G$2,FALSE),0)</f>
        <v>0</v>
      </c>
      <c r="G1887" s="3">
        <f>IFERROR(VLOOKUP($A1887,'indicadores propios'!$A$4:$I$2026,'indicadores propios'!H$2,FALSE),0)</f>
        <v>0</v>
      </c>
      <c r="H1887" s="3">
        <f>IFERROR(VLOOKUP($A1887,'indicadores propios'!$A$4:$I$2026,'indicadores propios'!I$2,FALSE),0)</f>
        <v>0</v>
      </c>
    </row>
    <row r="1888" spans="1:8" x14ac:dyDescent="0.3">
      <c r="A1888" s="5">
        <v>612044</v>
      </c>
      <c r="B1888" s="4" t="s">
        <v>339</v>
      </c>
      <c r="C1888" s="3">
        <f>IFERROR(VLOOKUP($A1888,'indicadores propios'!$A$4:$I$2026,'indicadores propios'!D$2,FALSE),0)</f>
        <v>0</v>
      </c>
      <c r="D1888" s="3">
        <f>IFERROR(VLOOKUP($A1888,'indicadores propios'!$A$4:$I$2026,'indicadores propios'!E$2,FALSE),0)</f>
        <v>0</v>
      </c>
      <c r="E1888" s="3">
        <f>IFERROR(VLOOKUP($A1888,'indicadores propios'!$A$4:$I$2026,'indicadores propios'!F$2,FALSE),0)</f>
        <v>0</v>
      </c>
      <c r="F1888" s="3">
        <f>IFERROR(VLOOKUP($A1888,'indicadores propios'!$A$4:$I$2026,'indicadores propios'!G$2,FALSE),0)</f>
        <v>0</v>
      </c>
      <c r="G1888" s="3">
        <f>IFERROR(VLOOKUP($A1888,'indicadores propios'!$A$4:$I$2026,'indicadores propios'!H$2,FALSE),0)</f>
        <v>0</v>
      </c>
      <c r="H1888" s="3">
        <f>IFERROR(VLOOKUP($A1888,'indicadores propios'!$A$4:$I$2026,'indicadores propios'!I$2,FALSE),0)</f>
        <v>0</v>
      </c>
    </row>
    <row r="1889" spans="1:8" x14ac:dyDescent="0.3">
      <c r="A1889" s="5">
        <v>612045</v>
      </c>
      <c r="B1889" s="4" t="s">
        <v>338</v>
      </c>
      <c r="C1889" s="3">
        <f>IFERROR(VLOOKUP($A1889,'indicadores propios'!$A$4:$I$2026,'indicadores propios'!D$2,FALSE),0)</f>
        <v>0</v>
      </c>
      <c r="D1889" s="3">
        <f>IFERROR(VLOOKUP($A1889,'indicadores propios'!$A$4:$I$2026,'indicadores propios'!E$2,FALSE),0)</f>
        <v>0</v>
      </c>
      <c r="E1889" s="3">
        <f>IFERROR(VLOOKUP($A1889,'indicadores propios'!$A$4:$I$2026,'indicadores propios'!F$2,FALSE),0)</f>
        <v>0</v>
      </c>
      <c r="F1889" s="3">
        <f>IFERROR(VLOOKUP($A1889,'indicadores propios'!$A$4:$I$2026,'indicadores propios'!G$2,FALSE),0)</f>
        <v>0</v>
      </c>
      <c r="G1889" s="3">
        <f>IFERROR(VLOOKUP($A1889,'indicadores propios'!$A$4:$I$2026,'indicadores propios'!H$2,FALSE),0)</f>
        <v>0</v>
      </c>
      <c r="H1889" s="3">
        <f>IFERROR(VLOOKUP($A1889,'indicadores propios'!$A$4:$I$2026,'indicadores propios'!I$2,FALSE),0)</f>
        <v>0</v>
      </c>
    </row>
    <row r="1890" spans="1:8" x14ac:dyDescent="0.3">
      <c r="A1890" s="5">
        <v>612046</v>
      </c>
      <c r="B1890" s="4" t="s">
        <v>337</v>
      </c>
      <c r="C1890" s="3">
        <f>IFERROR(VLOOKUP($A1890,'indicadores propios'!$A$4:$I$2026,'indicadores propios'!D$2,FALSE),0)</f>
        <v>0</v>
      </c>
      <c r="D1890" s="3">
        <f>IFERROR(VLOOKUP($A1890,'indicadores propios'!$A$4:$I$2026,'indicadores propios'!E$2,FALSE),0)</f>
        <v>0</v>
      </c>
      <c r="E1890" s="3">
        <f>IFERROR(VLOOKUP($A1890,'indicadores propios'!$A$4:$I$2026,'indicadores propios'!F$2,FALSE),0)</f>
        <v>0</v>
      </c>
      <c r="F1890" s="3">
        <f>IFERROR(VLOOKUP($A1890,'indicadores propios'!$A$4:$I$2026,'indicadores propios'!G$2,FALSE),0)</f>
        <v>0</v>
      </c>
      <c r="G1890" s="3">
        <f>IFERROR(VLOOKUP($A1890,'indicadores propios'!$A$4:$I$2026,'indicadores propios'!H$2,FALSE),0)</f>
        <v>0</v>
      </c>
      <c r="H1890" s="3">
        <f>IFERROR(VLOOKUP($A1890,'indicadores propios'!$A$4:$I$2026,'indicadores propios'!I$2,FALSE),0)</f>
        <v>0</v>
      </c>
    </row>
    <row r="1891" spans="1:8" x14ac:dyDescent="0.3">
      <c r="A1891" s="5">
        <v>612047</v>
      </c>
      <c r="B1891" s="4" t="s">
        <v>336</v>
      </c>
      <c r="C1891" s="3">
        <f>IFERROR(VLOOKUP($A1891,'indicadores propios'!$A$4:$I$2026,'indicadores propios'!D$2,FALSE),0)</f>
        <v>0</v>
      </c>
      <c r="D1891" s="3">
        <f>IFERROR(VLOOKUP($A1891,'indicadores propios'!$A$4:$I$2026,'indicadores propios'!E$2,FALSE),0)</f>
        <v>0</v>
      </c>
      <c r="E1891" s="3">
        <f>IFERROR(VLOOKUP($A1891,'indicadores propios'!$A$4:$I$2026,'indicadores propios'!F$2,FALSE),0)</f>
        <v>0</v>
      </c>
      <c r="F1891" s="3">
        <f>IFERROR(VLOOKUP($A1891,'indicadores propios'!$A$4:$I$2026,'indicadores propios'!G$2,FALSE),0)</f>
        <v>0</v>
      </c>
      <c r="G1891" s="3">
        <f>IFERROR(VLOOKUP($A1891,'indicadores propios'!$A$4:$I$2026,'indicadores propios'!H$2,FALSE),0)</f>
        <v>0</v>
      </c>
      <c r="H1891" s="3">
        <f>IFERROR(VLOOKUP($A1891,'indicadores propios'!$A$4:$I$2026,'indicadores propios'!I$2,FALSE),0)</f>
        <v>0</v>
      </c>
    </row>
    <row r="1892" spans="1:8" x14ac:dyDescent="0.3">
      <c r="A1892" s="5">
        <v>612048</v>
      </c>
      <c r="B1892" s="4" t="s">
        <v>335</v>
      </c>
      <c r="C1892" s="3">
        <f>IFERROR(VLOOKUP($A1892,'indicadores propios'!$A$4:$I$2026,'indicadores propios'!D$2,FALSE),0)</f>
        <v>0</v>
      </c>
      <c r="D1892" s="3">
        <f>IFERROR(VLOOKUP($A1892,'indicadores propios'!$A$4:$I$2026,'indicadores propios'!E$2,FALSE),0)</f>
        <v>0</v>
      </c>
      <c r="E1892" s="3">
        <f>IFERROR(VLOOKUP($A1892,'indicadores propios'!$A$4:$I$2026,'indicadores propios'!F$2,FALSE),0)</f>
        <v>0</v>
      </c>
      <c r="F1892" s="3">
        <f>IFERROR(VLOOKUP($A1892,'indicadores propios'!$A$4:$I$2026,'indicadores propios'!G$2,FALSE),0)</f>
        <v>0</v>
      </c>
      <c r="G1892" s="3">
        <f>IFERROR(VLOOKUP($A1892,'indicadores propios'!$A$4:$I$2026,'indicadores propios'!H$2,FALSE),0)</f>
        <v>0</v>
      </c>
      <c r="H1892" s="3">
        <f>IFERROR(VLOOKUP($A1892,'indicadores propios'!$A$4:$I$2026,'indicadores propios'!I$2,FALSE),0)</f>
        <v>0</v>
      </c>
    </row>
    <row r="1893" spans="1:8" x14ac:dyDescent="0.3">
      <c r="A1893" s="5">
        <v>612049</v>
      </c>
      <c r="B1893" s="4" t="s">
        <v>334</v>
      </c>
      <c r="C1893" s="3">
        <f>IFERROR(VLOOKUP($A1893,'indicadores propios'!$A$4:$I$2026,'indicadores propios'!D$2,FALSE),0)</f>
        <v>0</v>
      </c>
      <c r="D1893" s="3">
        <f>IFERROR(VLOOKUP($A1893,'indicadores propios'!$A$4:$I$2026,'indicadores propios'!E$2,FALSE),0)</f>
        <v>0</v>
      </c>
      <c r="E1893" s="3">
        <f>IFERROR(VLOOKUP($A1893,'indicadores propios'!$A$4:$I$2026,'indicadores propios'!F$2,FALSE),0)</f>
        <v>0</v>
      </c>
      <c r="F1893" s="3">
        <f>IFERROR(VLOOKUP($A1893,'indicadores propios'!$A$4:$I$2026,'indicadores propios'!G$2,FALSE),0)</f>
        <v>0</v>
      </c>
      <c r="G1893" s="3">
        <f>IFERROR(VLOOKUP($A1893,'indicadores propios'!$A$4:$I$2026,'indicadores propios'!H$2,FALSE),0)</f>
        <v>0</v>
      </c>
      <c r="H1893" s="3">
        <f>IFERROR(VLOOKUP($A1893,'indicadores propios'!$A$4:$I$2026,'indicadores propios'!I$2,FALSE),0)</f>
        <v>0</v>
      </c>
    </row>
    <row r="1894" spans="1:8" x14ac:dyDescent="0.3">
      <c r="A1894" s="5">
        <v>612050</v>
      </c>
      <c r="B1894" s="4" t="s">
        <v>333</v>
      </c>
      <c r="C1894" s="3">
        <f>IFERROR(VLOOKUP($A1894,'indicadores propios'!$A$4:$I$2026,'indicadores propios'!D$2,FALSE),0)</f>
        <v>0</v>
      </c>
      <c r="D1894" s="3">
        <f>IFERROR(VLOOKUP($A1894,'indicadores propios'!$A$4:$I$2026,'indicadores propios'!E$2,FALSE),0)</f>
        <v>0</v>
      </c>
      <c r="E1894" s="3">
        <f>IFERROR(VLOOKUP($A1894,'indicadores propios'!$A$4:$I$2026,'indicadores propios'!F$2,FALSE),0)</f>
        <v>0</v>
      </c>
      <c r="F1894" s="3">
        <f>IFERROR(VLOOKUP($A1894,'indicadores propios'!$A$4:$I$2026,'indicadores propios'!G$2,FALSE),0)</f>
        <v>0</v>
      </c>
      <c r="G1894" s="3">
        <f>IFERROR(VLOOKUP($A1894,'indicadores propios'!$A$4:$I$2026,'indicadores propios'!H$2,FALSE),0)</f>
        <v>0</v>
      </c>
      <c r="H1894" s="3">
        <f>IFERROR(VLOOKUP($A1894,'indicadores propios'!$A$4:$I$2026,'indicadores propios'!I$2,FALSE),0)</f>
        <v>0</v>
      </c>
    </row>
    <row r="1895" spans="1:8" x14ac:dyDescent="0.3">
      <c r="A1895" s="5">
        <v>612051</v>
      </c>
      <c r="B1895" s="4" t="s">
        <v>332</v>
      </c>
      <c r="C1895" s="3">
        <f>IFERROR(VLOOKUP($A1895,'indicadores propios'!$A$4:$I$2026,'indicadores propios'!D$2,FALSE),0)</f>
        <v>0</v>
      </c>
      <c r="D1895" s="3">
        <f>IFERROR(VLOOKUP($A1895,'indicadores propios'!$A$4:$I$2026,'indicadores propios'!E$2,FALSE),0)</f>
        <v>0</v>
      </c>
      <c r="E1895" s="3">
        <f>IFERROR(VLOOKUP($A1895,'indicadores propios'!$A$4:$I$2026,'indicadores propios'!F$2,FALSE),0)</f>
        <v>0</v>
      </c>
      <c r="F1895" s="3">
        <f>IFERROR(VLOOKUP($A1895,'indicadores propios'!$A$4:$I$2026,'indicadores propios'!G$2,FALSE),0)</f>
        <v>0</v>
      </c>
      <c r="G1895" s="3">
        <f>IFERROR(VLOOKUP($A1895,'indicadores propios'!$A$4:$I$2026,'indicadores propios'!H$2,FALSE),0)</f>
        <v>0</v>
      </c>
      <c r="H1895" s="3">
        <f>IFERROR(VLOOKUP($A1895,'indicadores propios'!$A$4:$I$2026,'indicadores propios'!I$2,FALSE),0)</f>
        <v>0</v>
      </c>
    </row>
    <row r="1896" spans="1:8" x14ac:dyDescent="0.3">
      <c r="A1896" s="5">
        <v>612052</v>
      </c>
      <c r="B1896" s="4" t="s">
        <v>331</v>
      </c>
      <c r="C1896" s="3">
        <f>IFERROR(VLOOKUP($A1896,'indicadores propios'!$A$4:$I$2026,'indicadores propios'!D$2,FALSE),0)</f>
        <v>0</v>
      </c>
      <c r="D1896" s="3">
        <f>IFERROR(VLOOKUP($A1896,'indicadores propios'!$A$4:$I$2026,'indicadores propios'!E$2,FALSE),0)</f>
        <v>0</v>
      </c>
      <c r="E1896" s="3">
        <f>IFERROR(VLOOKUP($A1896,'indicadores propios'!$A$4:$I$2026,'indicadores propios'!F$2,FALSE),0)</f>
        <v>0</v>
      </c>
      <c r="F1896" s="3">
        <f>IFERROR(VLOOKUP($A1896,'indicadores propios'!$A$4:$I$2026,'indicadores propios'!G$2,FALSE),0)</f>
        <v>0</v>
      </c>
      <c r="G1896" s="3">
        <f>IFERROR(VLOOKUP($A1896,'indicadores propios'!$A$4:$I$2026,'indicadores propios'!H$2,FALSE),0)</f>
        <v>0</v>
      </c>
      <c r="H1896" s="3">
        <f>IFERROR(VLOOKUP($A1896,'indicadores propios'!$A$4:$I$2026,'indicadores propios'!I$2,FALSE),0)</f>
        <v>0</v>
      </c>
    </row>
    <row r="1897" spans="1:8" x14ac:dyDescent="0.3">
      <c r="A1897" s="5">
        <v>612053</v>
      </c>
      <c r="B1897" s="4" t="s">
        <v>330</v>
      </c>
      <c r="C1897" s="3">
        <f>IFERROR(VLOOKUP($A1897,'indicadores propios'!$A$4:$I$2026,'indicadores propios'!D$2,FALSE),0)</f>
        <v>0</v>
      </c>
      <c r="D1897" s="3">
        <f>IFERROR(VLOOKUP($A1897,'indicadores propios'!$A$4:$I$2026,'indicadores propios'!E$2,FALSE),0)</f>
        <v>0</v>
      </c>
      <c r="E1897" s="3">
        <f>IFERROR(VLOOKUP($A1897,'indicadores propios'!$A$4:$I$2026,'indicadores propios'!F$2,FALSE),0)</f>
        <v>0</v>
      </c>
      <c r="F1897" s="3">
        <f>IFERROR(VLOOKUP($A1897,'indicadores propios'!$A$4:$I$2026,'indicadores propios'!G$2,FALSE),0)</f>
        <v>0</v>
      </c>
      <c r="G1897" s="3">
        <f>IFERROR(VLOOKUP($A1897,'indicadores propios'!$A$4:$I$2026,'indicadores propios'!H$2,FALSE),0)</f>
        <v>0</v>
      </c>
      <c r="H1897" s="3">
        <f>IFERROR(VLOOKUP($A1897,'indicadores propios'!$A$4:$I$2026,'indicadores propios'!I$2,FALSE),0)</f>
        <v>0</v>
      </c>
    </row>
    <row r="1898" spans="1:8" x14ac:dyDescent="0.3">
      <c r="A1898" s="5">
        <v>612054</v>
      </c>
      <c r="B1898" s="4" t="s">
        <v>329</v>
      </c>
      <c r="C1898" s="3">
        <f>IFERROR(VLOOKUP($A1898,'indicadores propios'!$A$4:$I$2026,'indicadores propios'!D$2,FALSE),0)</f>
        <v>0</v>
      </c>
      <c r="D1898" s="3">
        <f>IFERROR(VLOOKUP($A1898,'indicadores propios'!$A$4:$I$2026,'indicadores propios'!E$2,FALSE),0)</f>
        <v>0</v>
      </c>
      <c r="E1898" s="3">
        <f>IFERROR(VLOOKUP($A1898,'indicadores propios'!$A$4:$I$2026,'indicadores propios'!F$2,FALSE),0)</f>
        <v>0</v>
      </c>
      <c r="F1898" s="3">
        <f>IFERROR(VLOOKUP($A1898,'indicadores propios'!$A$4:$I$2026,'indicadores propios'!G$2,FALSE),0)</f>
        <v>0</v>
      </c>
      <c r="G1898" s="3">
        <f>IFERROR(VLOOKUP($A1898,'indicadores propios'!$A$4:$I$2026,'indicadores propios'!H$2,FALSE),0)</f>
        <v>0</v>
      </c>
      <c r="H1898" s="3">
        <f>IFERROR(VLOOKUP($A1898,'indicadores propios'!$A$4:$I$2026,'indicadores propios'!I$2,FALSE),0)</f>
        <v>0</v>
      </c>
    </row>
    <row r="1899" spans="1:8" x14ac:dyDescent="0.3">
      <c r="A1899" s="5">
        <v>612055</v>
      </c>
      <c r="B1899" s="4" t="s">
        <v>328</v>
      </c>
      <c r="C1899" s="3">
        <f>IFERROR(VLOOKUP($A1899,'indicadores propios'!$A$4:$I$2026,'indicadores propios'!D$2,FALSE),0)</f>
        <v>0</v>
      </c>
      <c r="D1899" s="3">
        <f>IFERROR(VLOOKUP($A1899,'indicadores propios'!$A$4:$I$2026,'indicadores propios'!E$2,FALSE),0)</f>
        <v>0</v>
      </c>
      <c r="E1899" s="3">
        <f>IFERROR(VLOOKUP($A1899,'indicadores propios'!$A$4:$I$2026,'indicadores propios'!F$2,FALSE),0)</f>
        <v>0</v>
      </c>
      <c r="F1899" s="3">
        <f>IFERROR(VLOOKUP($A1899,'indicadores propios'!$A$4:$I$2026,'indicadores propios'!G$2,FALSE),0)</f>
        <v>0</v>
      </c>
      <c r="G1899" s="3">
        <f>IFERROR(VLOOKUP($A1899,'indicadores propios'!$A$4:$I$2026,'indicadores propios'!H$2,FALSE),0)</f>
        <v>0</v>
      </c>
      <c r="H1899" s="3">
        <f>IFERROR(VLOOKUP($A1899,'indicadores propios'!$A$4:$I$2026,'indicadores propios'!I$2,FALSE),0)</f>
        <v>0</v>
      </c>
    </row>
    <row r="1900" spans="1:8" x14ac:dyDescent="0.3">
      <c r="A1900" s="5">
        <v>612056</v>
      </c>
      <c r="B1900" s="4" t="s">
        <v>327</v>
      </c>
      <c r="C1900" s="3">
        <f>IFERROR(VLOOKUP($A1900,'indicadores propios'!$A$4:$I$2026,'indicadores propios'!D$2,FALSE),0)</f>
        <v>0</v>
      </c>
      <c r="D1900" s="3">
        <f>IFERROR(VLOOKUP($A1900,'indicadores propios'!$A$4:$I$2026,'indicadores propios'!E$2,FALSE),0)</f>
        <v>0</v>
      </c>
      <c r="E1900" s="3">
        <f>IFERROR(VLOOKUP($A1900,'indicadores propios'!$A$4:$I$2026,'indicadores propios'!F$2,FALSE),0)</f>
        <v>0</v>
      </c>
      <c r="F1900" s="3">
        <f>IFERROR(VLOOKUP($A1900,'indicadores propios'!$A$4:$I$2026,'indicadores propios'!G$2,FALSE),0)</f>
        <v>0</v>
      </c>
      <c r="G1900" s="3">
        <f>IFERROR(VLOOKUP($A1900,'indicadores propios'!$A$4:$I$2026,'indicadores propios'!H$2,FALSE),0)</f>
        <v>0</v>
      </c>
      <c r="H1900" s="3">
        <f>IFERROR(VLOOKUP($A1900,'indicadores propios'!$A$4:$I$2026,'indicadores propios'!I$2,FALSE),0)</f>
        <v>0</v>
      </c>
    </row>
    <row r="1901" spans="1:8" x14ac:dyDescent="0.3">
      <c r="A1901" s="5">
        <v>612057</v>
      </c>
      <c r="B1901" s="4" t="s">
        <v>326</v>
      </c>
      <c r="C1901" s="3">
        <f>IFERROR(VLOOKUP($A1901,'indicadores propios'!$A$4:$I$2026,'indicadores propios'!D$2,FALSE),0)</f>
        <v>0</v>
      </c>
      <c r="D1901" s="3">
        <f>IFERROR(VLOOKUP($A1901,'indicadores propios'!$A$4:$I$2026,'indicadores propios'!E$2,FALSE),0)</f>
        <v>0</v>
      </c>
      <c r="E1901" s="3">
        <f>IFERROR(VLOOKUP($A1901,'indicadores propios'!$A$4:$I$2026,'indicadores propios'!F$2,FALSE),0)</f>
        <v>0</v>
      </c>
      <c r="F1901" s="3">
        <f>IFERROR(VLOOKUP($A1901,'indicadores propios'!$A$4:$I$2026,'indicadores propios'!G$2,FALSE),0)</f>
        <v>0</v>
      </c>
      <c r="G1901" s="3">
        <f>IFERROR(VLOOKUP($A1901,'indicadores propios'!$A$4:$I$2026,'indicadores propios'!H$2,FALSE),0)</f>
        <v>0</v>
      </c>
      <c r="H1901" s="3">
        <f>IFERROR(VLOOKUP($A1901,'indicadores propios'!$A$4:$I$2026,'indicadores propios'!I$2,FALSE),0)</f>
        <v>0</v>
      </c>
    </row>
    <row r="1902" spans="1:8" x14ac:dyDescent="0.3">
      <c r="A1902" s="5">
        <v>612058</v>
      </c>
      <c r="B1902" s="4" t="s">
        <v>325</v>
      </c>
      <c r="C1902" s="3">
        <f>IFERROR(VLOOKUP($A1902,'indicadores propios'!$A$4:$I$2026,'indicadores propios'!D$2,FALSE),0)</f>
        <v>0</v>
      </c>
      <c r="D1902" s="3">
        <f>IFERROR(VLOOKUP($A1902,'indicadores propios'!$A$4:$I$2026,'indicadores propios'!E$2,FALSE),0)</f>
        <v>0</v>
      </c>
      <c r="E1902" s="3">
        <f>IFERROR(VLOOKUP($A1902,'indicadores propios'!$A$4:$I$2026,'indicadores propios'!F$2,FALSE),0)</f>
        <v>0</v>
      </c>
      <c r="F1902" s="3">
        <f>IFERROR(VLOOKUP($A1902,'indicadores propios'!$A$4:$I$2026,'indicadores propios'!G$2,FALSE),0)</f>
        <v>0</v>
      </c>
      <c r="G1902" s="3">
        <f>IFERROR(VLOOKUP($A1902,'indicadores propios'!$A$4:$I$2026,'indicadores propios'!H$2,FALSE),0)</f>
        <v>0</v>
      </c>
      <c r="H1902" s="3">
        <f>IFERROR(VLOOKUP($A1902,'indicadores propios'!$A$4:$I$2026,'indicadores propios'!I$2,FALSE),0)</f>
        <v>0</v>
      </c>
    </row>
    <row r="1903" spans="1:8" x14ac:dyDescent="0.3">
      <c r="A1903" s="5">
        <v>612059</v>
      </c>
      <c r="B1903" s="4" t="s">
        <v>324</v>
      </c>
      <c r="C1903" s="3">
        <f>IFERROR(VLOOKUP($A1903,'indicadores propios'!$A$4:$I$2026,'indicadores propios'!D$2,FALSE),0)</f>
        <v>0</v>
      </c>
      <c r="D1903" s="3">
        <f>IFERROR(VLOOKUP($A1903,'indicadores propios'!$A$4:$I$2026,'indicadores propios'!E$2,FALSE),0)</f>
        <v>0</v>
      </c>
      <c r="E1903" s="3">
        <f>IFERROR(VLOOKUP($A1903,'indicadores propios'!$A$4:$I$2026,'indicadores propios'!F$2,FALSE),0)</f>
        <v>0</v>
      </c>
      <c r="F1903" s="3">
        <f>IFERROR(VLOOKUP($A1903,'indicadores propios'!$A$4:$I$2026,'indicadores propios'!G$2,FALSE),0)</f>
        <v>0</v>
      </c>
      <c r="G1903" s="3">
        <f>IFERROR(VLOOKUP($A1903,'indicadores propios'!$A$4:$I$2026,'indicadores propios'!H$2,FALSE),0)</f>
        <v>0</v>
      </c>
      <c r="H1903" s="3">
        <f>IFERROR(VLOOKUP($A1903,'indicadores propios'!$A$4:$I$2026,'indicadores propios'!I$2,FALSE),0)</f>
        <v>0</v>
      </c>
    </row>
    <row r="1904" spans="1:8" x14ac:dyDescent="0.3">
      <c r="A1904" s="5">
        <v>612060</v>
      </c>
      <c r="B1904" s="4" t="s">
        <v>323</v>
      </c>
      <c r="C1904" s="3">
        <f>IFERROR(VLOOKUP($A1904,'indicadores propios'!$A$4:$I$2026,'indicadores propios'!D$2,FALSE),0)</f>
        <v>0</v>
      </c>
      <c r="D1904" s="3">
        <f>IFERROR(VLOOKUP($A1904,'indicadores propios'!$A$4:$I$2026,'indicadores propios'!E$2,FALSE),0)</f>
        <v>0</v>
      </c>
      <c r="E1904" s="3">
        <f>IFERROR(VLOOKUP($A1904,'indicadores propios'!$A$4:$I$2026,'indicadores propios'!F$2,FALSE),0)</f>
        <v>0</v>
      </c>
      <c r="F1904" s="3">
        <f>IFERROR(VLOOKUP($A1904,'indicadores propios'!$A$4:$I$2026,'indicadores propios'!G$2,FALSE),0)</f>
        <v>0</v>
      </c>
      <c r="G1904" s="3">
        <f>IFERROR(VLOOKUP($A1904,'indicadores propios'!$A$4:$I$2026,'indicadores propios'!H$2,FALSE),0)</f>
        <v>0</v>
      </c>
      <c r="H1904" s="3">
        <f>IFERROR(VLOOKUP($A1904,'indicadores propios'!$A$4:$I$2026,'indicadores propios'!I$2,FALSE),0)</f>
        <v>0</v>
      </c>
    </row>
    <row r="1905" spans="1:8" x14ac:dyDescent="0.3">
      <c r="A1905" s="5">
        <v>612061</v>
      </c>
      <c r="B1905" s="4" t="s">
        <v>322</v>
      </c>
      <c r="C1905" s="3">
        <f>IFERROR(VLOOKUP($A1905,'indicadores propios'!$A$4:$I$2026,'indicadores propios'!D$2,FALSE),0)</f>
        <v>0</v>
      </c>
      <c r="D1905" s="3">
        <f>IFERROR(VLOOKUP($A1905,'indicadores propios'!$A$4:$I$2026,'indicadores propios'!E$2,FALSE),0)</f>
        <v>0</v>
      </c>
      <c r="E1905" s="3">
        <f>IFERROR(VLOOKUP($A1905,'indicadores propios'!$A$4:$I$2026,'indicadores propios'!F$2,FALSE),0)</f>
        <v>0</v>
      </c>
      <c r="F1905" s="3">
        <f>IFERROR(VLOOKUP($A1905,'indicadores propios'!$A$4:$I$2026,'indicadores propios'!G$2,FALSE),0)</f>
        <v>0</v>
      </c>
      <c r="G1905" s="3">
        <f>IFERROR(VLOOKUP($A1905,'indicadores propios'!$A$4:$I$2026,'indicadores propios'!H$2,FALSE),0)</f>
        <v>0</v>
      </c>
      <c r="H1905" s="3">
        <f>IFERROR(VLOOKUP($A1905,'indicadores propios'!$A$4:$I$2026,'indicadores propios'!I$2,FALSE),0)</f>
        <v>0</v>
      </c>
    </row>
    <row r="1906" spans="1:8" x14ac:dyDescent="0.3">
      <c r="A1906" s="5">
        <v>612062</v>
      </c>
      <c r="B1906" s="4" t="s">
        <v>321</v>
      </c>
      <c r="C1906" s="3">
        <f>IFERROR(VLOOKUP($A1906,'indicadores propios'!$A$4:$I$2026,'indicadores propios'!D$2,FALSE),0)</f>
        <v>0</v>
      </c>
      <c r="D1906" s="3">
        <f>IFERROR(VLOOKUP($A1906,'indicadores propios'!$A$4:$I$2026,'indicadores propios'!E$2,FALSE),0)</f>
        <v>0</v>
      </c>
      <c r="E1906" s="3">
        <f>IFERROR(VLOOKUP($A1906,'indicadores propios'!$A$4:$I$2026,'indicadores propios'!F$2,FALSE),0)</f>
        <v>0</v>
      </c>
      <c r="F1906" s="3">
        <f>IFERROR(VLOOKUP($A1906,'indicadores propios'!$A$4:$I$2026,'indicadores propios'!G$2,FALSE),0)</f>
        <v>0</v>
      </c>
      <c r="G1906" s="3">
        <f>IFERROR(VLOOKUP($A1906,'indicadores propios'!$A$4:$I$2026,'indicadores propios'!H$2,FALSE),0)</f>
        <v>0</v>
      </c>
      <c r="H1906" s="3">
        <f>IFERROR(VLOOKUP($A1906,'indicadores propios'!$A$4:$I$2026,'indicadores propios'!I$2,FALSE),0)</f>
        <v>0</v>
      </c>
    </row>
    <row r="1907" spans="1:8" x14ac:dyDescent="0.3">
      <c r="A1907" s="5">
        <v>612063</v>
      </c>
      <c r="B1907" s="4" t="s">
        <v>320</v>
      </c>
      <c r="C1907" s="3">
        <f>IFERROR(VLOOKUP($A1907,'indicadores propios'!$A$4:$I$2026,'indicadores propios'!D$2,FALSE),0)</f>
        <v>0</v>
      </c>
      <c r="D1907" s="3">
        <f>IFERROR(VLOOKUP($A1907,'indicadores propios'!$A$4:$I$2026,'indicadores propios'!E$2,FALSE),0)</f>
        <v>0</v>
      </c>
      <c r="E1907" s="3">
        <f>IFERROR(VLOOKUP($A1907,'indicadores propios'!$A$4:$I$2026,'indicadores propios'!F$2,FALSE),0)</f>
        <v>0</v>
      </c>
      <c r="F1907" s="3">
        <f>IFERROR(VLOOKUP($A1907,'indicadores propios'!$A$4:$I$2026,'indicadores propios'!G$2,FALSE),0)</f>
        <v>0</v>
      </c>
      <c r="G1907" s="3">
        <f>IFERROR(VLOOKUP($A1907,'indicadores propios'!$A$4:$I$2026,'indicadores propios'!H$2,FALSE),0)</f>
        <v>0</v>
      </c>
      <c r="H1907" s="3">
        <f>IFERROR(VLOOKUP($A1907,'indicadores propios'!$A$4:$I$2026,'indicadores propios'!I$2,FALSE),0)</f>
        <v>0</v>
      </c>
    </row>
    <row r="1908" spans="1:8" x14ac:dyDescent="0.3">
      <c r="A1908" s="5">
        <v>612064</v>
      </c>
      <c r="B1908" s="4" t="s">
        <v>319</v>
      </c>
      <c r="C1908" s="3">
        <f>IFERROR(VLOOKUP($A1908,'indicadores propios'!$A$4:$I$2026,'indicadores propios'!D$2,FALSE),0)</f>
        <v>0</v>
      </c>
      <c r="D1908" s="3">
        <f>IFERROR(VLOOKUP($A1908,'indicadores propios'!$A$4:$I$2026,'indicadores propios'!E$2,FALSE),0)</f>
        <v>0</v>
      </c>
      <c r="E1908" s="3">
        <f>IFERROR(VLOOKUP($A1908,'indicadores propios'!$A$4:$I$2026,'indicadores propios'!F$2,FALSE),0)</f>
        <v>0</v>
      </c>
      <c r="F1908" s="3">
        <f>IFERROR(VLOOKUP($A1908,'indicadores propios'!$A$4:$I$2026,'indicadores propios'!G$2,FALSE),0)</f>
        <v>0</v>
      </c>
      <c r="G1908" s="3">
        <f>IFERROR(VLOOKUP($A1908,'indicadores propios'!$A$4:$I$2026,'indicadores propios'!H$2,FALSE),0)</f>
        <v>0</v>
      </c>
      <c r="H1908" s="3">
        <f>IFERROR(VLOOKUP($A1908,'indicadores propios'!$A$4:$I$2026,'indicadores propios'!I$2,FALSE),0)</f>
        <v>0</v>
      </c>
    </row>
    <row r="1909" spans="1:8" x14ac:dyDescent="0.3">
      <c r="A1909" s="5">
        <v>612065</v>
      </c>
      <c r="B1909" s="4" t="s">
        <v>318</v>
      </c>
      <c r="C1909" s="3">
        <f>IFERROR(VLOOKUP($A1909,'indicadores propios'!$A$4:$I$2026,'indicadores propios'!D$2,FALSE),0)</f>
        <v>0</v>
      </c>
      <c r="D1909" s="3">
        <f>IFERROR(VLOOKUP($A1909,'indicadores propios'!$A$4:$I$2026,'indicadores propios'!E$2,FALSE),0)</f>
        <v>0</v>
      </c>
      <c r="E1909" s="3">
        <f>IFERROR(VLOOKUP($A1909,'indicadores propios'!$A$4:$I$2026,'indicadores propios'!F$2,FALSE),0)</f>
        <v>0</v>
      </c>
      <c r="F1909" s="3">
        <f>IFERROR(VLOOKUP($A1909,'indicadores propios'!$A$4:$I$2026,'indicadores propios'!G$2,FALSE),0)</f>
        <v>0</v>
      </c>
      <c r="G1909" s="3">
        <f>IFERROR(VLOOKUP($A1909,'indicadores propios'!$A$4:$I$2026,'indicadores propios'!H$2,FALSE),0)</f>
        <v>0</v>
      </c>
      <c r="H1909" s="3">
        <f>IFERROR(VLOOKUP($A1909,'indicadores propios'!$A$4:$I$2026,'indicadores propios'!I$2,FALSE),0)</f>
        <v>0</v>
      </c>
    </row>
    <row r="1910" spans="1:8" x14ac:dyDescent="0.3">
      <c r="A1910" s="5">
        <v>612066</v>
      </c>
      <c r="B1910" s="4" t="s">
        <v>317</v>
      </c>
      <c r="C1910" s="3">
        <f>IFERROR(VLOOKUP($A1910,'indicadores propios'!$A$4:$I$2026,'indicadores propios'!D$2,FALSE),0)</f>
        <v>0</v>
      </c>
      <c r="D1910" s="3">
        <f>IFERROR(VLOOKUP($A1910,'indicadores propios'!$A$4:$I$2026,'indicadores propios'!E$2,FALSE),0)</f>
        <v>0</v>
      </c>
      <c r="E1910" s="3">
        <f>IFERROR(VLOOKUP($A1910,'indicadores propios'!$A$4:$I$2026,'indicadores propios'!F$2,FALSE),0)</f>
        <v>0</v>
      </c>
      <c r="F1910" s="3">
        <f>IFERROR(VLOOKUP($A1910,'indicadores propios'!$A$4:$I$2026,'indicadores propios'!G$2,FALSE),0)</f>
        <v>0</v>
      </c>
      <c r="G1910" s="3">
        <f>IFERROR(VLOOKUP($A1910,'indicadores propios'!$A$4:$I$2026,'indicadores propios'!H$2,FALSE),0)</f>
        <v>0</v>
      </c>
      <c r="H1910" s="3">
        <f>IFERROR(VLOOKUP($A1910,'indicadores propios'!$A$4:$I$2026,'indicadores propios'!I$2,FALSE),0)</f>
        <v>0</v>
      </c>
    </row>
    <row r="1911" spans="1:8" x14ac:dyDescent="0.3">
      <c r="A1911" s="5">
        <v>612067</v>
      </c>
      <c r="B1911" s="4" t="s">
        <v>316</v>
      </c>
      <c r="C1911" s="3">
        <f>IFERROR(VLOOKUP($A1911,'indicadores propios'!$A$4:$I$2026,'indicadores propios'!D$2,FALSE),0)</f>
        <v>0</v>
      </c>
      <c r="D1911" s="3">
        <f>IFERROR(VLOOKUP($A1911,'indicadores propios'!$A$4:$I$2026,'indicadores propios'!E$2,FALSE),0)</f>
        <v>0</v>
      </c>
      <c r="E1911" s="3">
        <f>IFERROR(VLOOKUP($A1911,'indicadores propios'!$A$4:$I$2026,'indicadores propios'!F$2,FALSE),0)</f>
        <v>0</v>
      </c>
      <c r="F1911" s="3">
        <f>IFERROR(VLOOKUP($A1911,'indicadores propios'!$A$4:$I$2026,'indicadores propios'!G$2,FALSE),0)</f>
        <v>0</v>
      </c>
      <c r="G1911" s="3">
        <f>IFERROR(VLOOKUP($A1911,'indicadores propios'!$A$4:$I$2026,'indicadores propios'!H$2,FALSE),0)</f>
        <v>0</v>
      </c>
      <c r="H1911" s="3">
        <f>IFERROR(VLOOKUP($A1911,'indicadores propios'!$A$4:$I$2026,'indicadores propios'!I$2,FALSE),0)</f>
        <v>0</v>
      </c>
    </row>
    <row r="1912" spans="1:8" x14ac:dyDescent="0.3">
      <c r="A1912" s="5">
        <v>612068</v>
      </c>
      <c r="B1912" s="4" t="s">
        <v>315</v>
      </c>
      <c r="C1912" s="3">
        <f>IFERROR(VLOOKUP($A1912,'indicadores propios'!$A$4:$I$2026,'indicadores propios'!D$2,FALSE),0)</f>
        <v>0</v>
      </c>
      <c r="D1912" s="3">
        <f>IFERROR(VLOOKUP($A1912,'indicadores propios'!$A$4:$I$2026,'indicadores propios'!E$2,FALSE),0)</f>
        <v>0</v>
      </c>
      <c r="E1912" s="3">
        <f>IFERROR(VLOOKUP($A1912,'indicadores propios'!$A$4:$I$2026,'indicadores propios'!F$2,FALSE),0)</f>
        <v>0</v>
      </c>
      <c r="F1912" s="3">
        <f>IFERROR(VLOOKUP($A1912,'indicadores propios'!$A$4:$I$2026,'indicadores propios'!G$2,FALSE),0)</f>
        <v>0</v>
      </c>
      <c r="G1912" s="3">
        <f>IFERROR(VLOOKUP($A1912,'indicadores propios'!$A$4:$I$2026,'indicadores propios'!H$2,FALSE),0)</f>
        <v>0</v>
      </c>
      <c r="H1912" s="3">
        <f>IFERROR(VLOOKUP($A1912,'indicadores propios'!$A$4:$I$2026,'indicadores propios'!I$2,FALSE),0)</f>
        <v>0</v>
      </c>
    </row>
    <row r="1913" spans="1:8" x14ac:dyDescent="0.3">
      <c r="A1913" s="5">
        <v>612069</v>
      </c>
      <c r="B1913" s="4" t="s">
        <v>314</v>
      </c>
      <c r="C1913" s="3">
        <f>IFERROR(VLOOKUP($A1913,'indicadores propios'!$A$4:$I$2026,'indicadores propios'!D$2,FALSE),0)</f>
        <v>0</v>
      </c>
      <c r="D1913" s="3">
        <f>IFERROR(VLOOKUP($A1913,'indicadores propios'!$A$4:$I$2026,'indicadores propios'!E$2,FALSE),0)</f>
        <v>0</v>
      </c>
      <c r="E1913" s="3">
        <f>IFERROR(VLOOKUP($A1913,'indicadores propios'!$A$4:$I$2026,'indicadores propios'!F$2,FALSE),0)</f>
        <v>0</v>
      </c>
      <c r="F1913" s="3">
        <f>IFERROR(VLOOKUP($A1913,'indicadores propios'!$A$4:$I$2026,'indicadores propios'!G$2,FALSE),0)</f>
        <v>0</v>
      </c>
      <c r="G1913" s="3">
        <f>IFERROR(VLOOKUP($A1913,'indicadores propios'!$A$4:$I$2026,'indicadores propios'!H$2,FALSE),0)</f>
        <v>0</v>
      </c>
      <c r="H1913" s="3">
        <f>IFERROR(VLOOKUP($A1913,'indicadores propios'!$A$4:$I$2026,'indicadores propios'!I$2,FALSE),0)</f>
        <v>0</v>
      </c>
    </row>
    <row r="1914" spans="1:8" x14ac:dyDescent="0.3">
      <c r="A1914" s="5">
        <v>612070</v>
      </c>
      <c r="B1914" s="4" t="s">
        <v>313</v>
      </c>
      <c r="C1914" s="3">
        <f>IFERROR(VLOOKUP($A1914,'indicadores propios'!$A$4:$I$2026,'indicadores propios'!D$2,FALSE),0)</f>
        <v>0</v>
      </c>
      <c r="D1914" s="3">
        <f>IFERROR(VLOOKUP($A1914,'indicadores propios'!$A$4:$I$2026,'indicadores propios'!E$2,FALSE),0)</f>
        <v>0</v>
      </c>
      <c r="E1914" s="3">
        <f>IFERROR(VLOOKUP($A1914,'indicadores propios'!$A$4:$I$2026,'indicadores propios'!F$2,FALSE),0)</f>
        <v>0</v>
      </c>
      <c r="F1914" s="3">
        <f>IFERROR(VLOOKUP($A1914,'indicadores propios'!$A$4:$I$2026,'indicadores propios'!G$2,FALSE),0)</f>
        <v>0</v>
      </c>
      <c r="G1914" s="3">
        <f>IFERROR(VLOOKUP($A1914,'indicadores propios'!$A$4:$I$2026,'indicadores propios'!H$2,FALSE),0)</f>
        <v>0</v>
      </c>
      <c r="H1914" s="3">
        <f>IFERROR(VLOOKUP($A1914,'indicadores propios'!$A$4:$I$2026,'indicadores propios'!I$2,FALSE),0)</f>
        <v>0</v>
      </c>
    </row>
    <row r="1915" spans="1:8" x14ac:dyDescent="0.3">
      <c r="A1915" s="5">
        <v>612071</v>
      </c>
      <c r="B1915" s="4" t="s">
        <v>312</v>
      </c>
      <c r="C1915" s="3">
        <f>IFERROR(VLOOKUP($A1915,'indicadores propios'!$A$4:$I$2026,'indicadores propios'!D$2,FALSE),0)</f>
        <v>0</v>
      </c>
      <c r="D1915" s="3">
        <f>IFERROR(VLOOKUP($A1915,'indicadores propios'!$A$4:$I$2026,'indicadores propios'!E$2,FALSE),0)</f>
        <v>0</v>
      </c>
      <c r="E1915" s="3">
        <f>IFERROR(VLOOKUP($A1915,'indicadores propios'!$A$4:$I$2026,'indicadores propios'!F$2,FALSE),0)</f>
        <v>0</v>
      </c>
      <c r="F1915" s="3">
        <f>IFERROR(VLOOKUP($A1915,'indicadores propios'!$A$4:$I$2026,'indicadores propios'!G$2,FALSE),0)</f>
        <v>0</v>
      </c>
      <c r="G1915" s="3">
        <f>IFERROR(VLOOKUP($A1915,'indicadores propios'!$A$4:$I$2026,'indicadores propios'!H$2,FALSE),0)</f>
        <v>0</v>
      </c>
      <c r="H1915" s="3">
        <f>IFERROR(VLOOKUP($A1915,'indicadores propios'!$A$4:$I$2026,'indicadores propios'!I$2,FALSE),0)</f>
        <v>0</v>
      </c>
    </row>
    <row r="1916" spans="1:8" x14ac:dyDescent="0.3">
      <c r="A1916" s="5">
        <v>612072</v>
      </c>
      <c r="B1916" s="4" t="s">
        <v>311</v>
      </c>
      <c r="C1916" s="3">
        <f>IFERROR(VLOOKUP($A1916,'indicadores propios'!$A$4:$I$2026,'indicadores propios'!D$2,FALSE),0)</f>
        <v>0</v>
      </c>
      <c r="D1916" s="3">
        <f>IFERROR(VLOOKUP($A1916,'indicadores propios'!$A$4:$I$2026,'indicadores propios'!E$2,FALSE),0)</f>
        <v>0</v>
      </c>
      <c r="E1916" s="3">
        <f>IFERROR(VLOOKUP($A1916,'indicadores propios'!$A$4:$I$2026,'indicadores propios'!F$2,FALSE),0)</f>
        <v>0</v>
      </c>
      <c r="F1916" s="3">
        <f>IFERROR(VLOOKUP($A1916,'indicadores propios'!$A$4:$I$2026,'indicadores propios'!G$2,FALSE),0)</f>
        <v>0</v>
      </c>
      <c r="G1916" s="3">
        <f>IFERROR(VLOOKUP($A1916,'indicadores propios'!$A$4:$I$2026,'indicadores propios'!H$2,FALSE),0)</f>
        <v>0</v>
      </c>
      <c r="H1916" s="3">
        <f>IFERROR(VLOOKUP($A1916,'indicadores propios'!$A$4:$I$2026,'indicadores propios'!I$2,FALSE),0)</f>
        <v>0</v>
      </c>
    </row>
    <row r="1917" spans="1:8" x14ac:dyDescent="0.3">
      <c r="A1917" s="5">
        <v>612073</v>
      </c>
      <c r="B1917" s="4" t="s">
        <v>310</v>
      </c>
      <c r="C1917" s="3">
        <f>IFERROR(VLOOKUP($A1917,'indicadores propios'!$A$4:$I$2026,'indicadores propios'!D$2,FALSE),0)</f>
        <v>0</v>
      </c>
      <c r="D1917" s="3">
        <f>IFERROR(VLOOKUP($A1917,'indicadores propios'!$A$4:$I$2026,'indicadores propios'!E$2,FALSE),0)</f>
        <v>0</v>
      </c>
      <c r="E1917" s="3">
        <f>IFERROR(VLOOKUP($A1917,'indicadores propios'!$A$4:$I$2026,'indicadores propios'!F$2,FALSE),0)</f>
        <v>0</v>
      </c>
      <c r="F1917" s="3">
        <f>IFERROR(VLOOKUP($A1917,'indicadores propios'!$A$4:$I$2026,'indicadores propios'!G$2,FALSE),0)</f>
        <v>0</v>
      </c>
      <c r="G1917" s="3">
        <f>IFERROR(VLOOKUP($A1917,'indicadores propios'!$A$4:$I$2026,'indicadores propios'!H$2,FALSE),0)</f>
        <v>0</v>
      </c>
      <c r="H1917" s="3">
        <f>IFERROR(VLOOKUP($A1917,'indicadores propios'!$A$4:$I$2026,'indicadores propios'!I$2,FALSE),0)</f>
        <v>0</v>
      </c>
    </row>
    <row r="1918" spans="1:8" x14ac:dyDescent="0.3">
      <c r="A1918" s="5">
        <v>612074</v>
      </c>
      <c r="B1918" s="4" t="s">
        <v>309</v>
      </c>
      <c r="C1918" s="3">
        <f>IFERROR(VLOOKUP($A1918,'indicadores propios'!$A$4:$I$2026,'indicadores propios'!D$2,FALSE),0)</f>
        <v>0</v>
      </c>
      <c r="D1918" s="3">
        <f>IFERROR(VLOOKUP($A1918,'indicadores propios'!$A$4:$I$2026,'indicadores propios'!E$2,FALSE),0)</f>
        <v>0</v>
      </c>
      <c r="E1918" s="3">
        <f>IFERROR(VLOOKUP($A1918,'indicadores propios'!$A$4:$I$2026,'indicadores propios'!F$2,FALSE),0)</f>
        <v>0</v>
      </c>
      <c r="F1918" s="3">
        <f>IFERROR(VLOOKUP($A1918,'indicadores propios'!$A$4:$I$2026,'indicadores propios'!G$2,FALSE),0)</f>
        <v>0</v>
      </c>
      <c r="G1918" s="3">
        <f>IFERROR(VLOOKUP($A1918,'indicadores propios'!$A$4:$I$2026,'indicadores propios'!H$2,FALSE),0)</f>
        <v>0</v>
      </c>
      <c r="H1918" s="3">
        <f>IFERROR(VLOOKUP($A1918,'indicadores propios'!$A$4:$I$2026,'indicadores propios'!I$2,FALSE),0)</f>
        <v>0</v>
      </c>
    </row>
    <row r="1919" spans="1:8" x14ac:dyDescent="0.3">
      <c r="A1919" s="5">
        <v>612075</v>
      </c>
      <c r="B1919" s="4" t="s">
        <v>308</v>
      </c>
      <c r="C1919" s="3">
        <f>IFERROR(VLOOKUP($A1919,'indicadores propios'!$A$4:$I$2026,'indicadores propios'!D$2,FALSE),0)</f>
        <v>0</v>
      </c>
      <c r="D1919" s="3">
        <f>IFERROR(VLOOKUP($A1919,'indicadores propios'!$A$4:$I$2026,'indicadores propios'!E$2,FALSE),0)</f>
        <v>0</v>
      </c>
      <c r="E1919" s="3">
        <f>IFERROR(VLOOKUP($A1919,'indicadores propios'!$A$4:$I$2026,'indicadores propios'!F$2,FALSE),0)</f>
        <v>0</v>
      </c>
      <c r="F1919" s="3">
        <f>IFERROR(VLOOKUP($A1919,'indicadores propios'!$A$4:$I$2026,'indicadores propios'!G$2,FALSE),0)</f>
        <v>0</v>
      </c>
      <c r="G1919" s="3">
        <f>IFERROR(VLOOKUP($A1919,'indicadores propios'!$A$4:$I$2026,'indicadores propios'!H$2,FALSE),0)</f>
        <v>0</v>
      </c>
      <c r="H1919" s="3">
        <f>IFERROR(VLOOKUP($A1919,'indicadores propios'!$A$4:$I$2026,'indicadores propios'!I$2,FALSE),0)</f>
        <v>0</v>
      </c>
    </row>
    <row r="1920" spans="1:8" x14ac:dyDescent="0.3">
      <c r="A1920" s="5">
        <v>612076</v>
      </c>
      <c r="B1920" s="4" t="s">
        <v>307</v>
      </c>
      <c r="C1920" s="3">
        <f>IFERROR(VLOOKUP($A1920,'indicadores propios'!$A$4:$I$2026,'indicadores propios'!D$2,FALSE),0)</f>
        <v>0</v>
      </c>
      <c r="D1920" s="3">
        <f>IFERROR(VLOOKUP($A1920,'indicadores propios'!$A$4:$I$2026,'indicadores propios'!E$2,FALSE),0)</f>
        <v>0</v>
      </c>
      <c r="E1920" s="3">
        <f>IFERROR(VLOOKUP($A1920,'indicadores propios'!$A$4:$I$2026,'indicadores propios'!F$2,FALSE),0)</f>
        <v>0</v>
      </c>
      <c r="F1920" s="3">
        <f>IFERROR(VLOOKUP($A1920,'indicadores propios'!$A$4:$I$2026,'indicadores propios'!G$2,FALSE),0)</f>
        <v>0</v>
      </c>
      <c r="G1920" s="3">
        <f>IFERROR(VLOOKUP($A1920,'indicadores propios'!$A$4:$I$2026,'indicadores propios'!H$2,FALSE),0)</f>
        <v>0</v>
      </c>
      <c r="H1920" s="3">
        <f>IFERROR(VLOOKUP($A1920,'indicadores propios'!$A$4:$I$2026,'indicadores propios'!I$2,FALSE),0)</f>
        <v>0</v>
      </c>
    </row>
    <row r="1921" spans="1:8" x14ac:dyDescent="0.3">
      <c r="A1921" s="5">
        <v>612077</v>
      </c>
      <c r="B1921" s="4" t="s">
        <v>306</v>
      </c>
      <c r="C1921" s="3">
        <f>IFERROR(VLOOKUP($A1921,'indicadores propios'!$A$4:$I$2026,'indicadores propios'!D$2,FALSE),0)</f>
        <v>0</v>
      </c>
      <c r="D1921" s="3">
        <f>IFERROR(VLOOKUP($A1921,'indicadores propios'!$A$4:$I$2026,'indicadores propios'!E$2,FALSE),0)</f>
        <v>0</v>
      </c>
      <c r="E1921" s="3">
        <f>IFERROR(VLOOKUP($A1921,'indicadores propios'!$A$4:$I$2026,'indicadores propios'!F$2,FALSE),0)</f>
        <v>0</v>
      </c>
      <c r="F1921" s="3">
        <f>IFERROR(VLOOKUP($A1921,'indicadores propios'!$A$4:$I$2026,'indicadores propios'!G$2,FALSE),0)</f>
        <v>0</v>
      </c>
      <c r="G1921" s="3">
        <f>IFERROR(VLOOKUP($A1921,'indicadores propios'!$A$4:$I$2026,'indicadores propios'!H$2,FALSE),0)</f>
        <v>0</v>
      </c>
      <c r="H1921" s="3">
        <f>IFERROR(VLOOKUP($A1921,'indicadores propios'!$A$4:$I$2026,'indicadores propios'!I$2,FALSE),0)</f>
        <v>0</v>
      </c>
    </row>
    <row r="1922" spans="1:8" x14ac:dyDescent="0.3">
      <c r="A1922" s="5">
        <v>612078</v>
      </c>
      <c r="B1922" s="4" t="s">
        <v>305</v>
      </c>
      <c r="C1922" s="3">
        <f>IFERROR(VLOOKUP($A1922,'indicadores propios'!$A$4:$I$2026,'indicadores propios'!D$2,FALSE),0)</f>
        <v>0</v>
      </c>
      <c r="D1922" s="3">
        <f>IFERROR(VLOOKUP($A1922,'indicadores propios'!$A$4:$I$2026,'indicadores propios'!E$2,FALSE),0)</f>
        <v>0</v>
      </c>
      <c r="E1922" s="3">
        <f>IFERROR(VLOOKUP($A1922,'indicadores propios'!$A$4:$I$2026,'indicadores propios'!F$2,FALSE),0)</f>
        <v>0</v>
      </c>
      <c r="F1922" s="3">
        <f>IFERROR(VLOOKUP($A1922,'indicadores propios'!$A$4:$I$2026,'indicadores propios'!G$2,FALSE),0)</f>
        <v>0</v>
      </c>
      <c r="G1922" s="3">
        <f>IFERROR(VLOOKUP($A1922,'indicadores propios'!$A$4:$I$2026,'indicadores propios'!H$2,FALSE),0)</f>
        <v>0</v>
      </c>
      <c r="H1922" s="3">
        <f>IFERROR(VLOOKUP($A1922,'indicadores propios'!$A$4:$I$2026,'indicadores propios'!I$2,FALSE),0)</f>
        <v>0</v>
      </c>
    </row>
    <row r="1923" spans="1:8" x14ac:dyDescent="0.3">
      <c r="A1923" s="5">
        <v>612079</v>
      </c>
      <c r="B1923" s="4" t="s">
        <v>304</v>
      </c>
      <c r="C1923" s="3">
        <f>IFERROR(VLOOKUP($A1923,'indicadores propios'!$A$4:$I$2026,'indicadores propios'!D$2,FALSE),0)</f>
        <v>0</v>
      </c>
      <c r="D1923" s="3">
        <f>IFERROR(VLOOKUP($A1923,'indicadores propios'!$A$4:$I$2026,'indicadores propios'!E$2,FALSE),0)</f>
        <v>0</v>
      </c>
      <c r="E1923" s="3">
        <f>IFERROR(VLOOKUP($A1923,'indicadores propios'!$A$4:$I$2026,'indicadores propios'!F$2,FALSE),0)</f>
        <v>0</v>
      </c>
      <c r="F1923" s="3">
        <f>IFERROR(VLOOKUP($A1923,'indicadores propios'!$A$4:$I$2026,'indicadores propios'!G$2,FALSE),0)</f>
        <v>0</v>
      </c>
      <c r="G1923" s="3">
        <f>IFERROR(VLOOKUP($A1923,'indicadores propios'!$A$4:$I$2026,'indicadores propios'!H$2,FALSE),0)</f>
        <v>0</v>
      </c>
      <c r="H1923" s="3">
        <f>IFERROR(VLOOKUP($A1923,'indicadores propios'!$A$4:$I$2026,'indicadores propios'!I$2,FALSE),0)</f>
        <v>0</v>
      </c>
    </row>
    <row r="1924" spans="1:8" x14ac:dyDescent="0.3">
      <c r="A1924" s="5">
        <v>612080</v>
      </c>
      <c r="B1924" s="4" t="s">
        <v>303</v>
      </c>
      <c r="C1924" s="3">
        <f>IFERROR(VLOOKUP($A1924,'indicadores propios'!$A$4:$I$2026,'indicadores propios'!D$2,FALSE),0)</f>
        <v>0</v>
      </c>
      <c r="D1924" s="3">
        <f>IFERROR(VLOOKUP($A1924,'indicadores propios'!$A$4:$I$2026,'indicadores propios'!E$2,FALSE),0)</f>
        <v>0</v>
      </c>
      <c r="E1924" s="3">
        <f>IFERROR(VLOOKUP($A1924,'indicadores propios'!$A$4:$I$2026,'indicadores propios'!F$2,FALSE),0)</f>
        <v>0</v>
      </c>
      <c r="F1924" s="3">
        <f>IFERROR(VLOOKUP($A1924,'indicadores propios'!$A$4:$I$2026,'indicadores propios'!G$2,FALSE),0)</f>
        <v>0</v>
      </c>
      <c r="G1924" s="3">
        <f>IFERROR(VLOOKUP($A1924,'indicadores propios'!$A$4:$I$2026,'indicadores propios'!H$2,FALSE),0)</f>
        <v>0</v>
      </c>
      <c r="H1924" s="3">
        <f>IFERROR(VLOOKUP($A1924,'indicadores propios'!$A$4:$I$2026,'indicadores propios'!I$2,FALSE),0)</f>
        <v>0</v>
      </c>
    </row>
    <row r="1925" spans="1:8" x14ac:dyDescent="0.3">
      <c r="A1925" s="5">
        <v>612081</v>
      </c>
      <c r="B1925" s="4" t="s">
        <v>302</v>
      </c>
      <c r="C1925" s="3">
        <f>IFERROR(VLOOKUP($A1925,'indicadores propios'!$A$4:$I$2026,'indicadores propios'!D$2,FALSE),0)</f>
        <v>0</v>
      </c>
      <c r="D1925" s="3">
        <f>IFERROR(VLOOKUP($A1925,'indicadores propios'!$A$4:$I$2026,'indicadores propios'!E$2,FALSE),0)</f>
        <v>0</v>
      </c>
      <c r="E1925" s="3">
        <f>IFERROR(VLOOKUP($A1925,'indicadores propios'!$A$4:$I$2026,'indicadores propios'!F$2,FALSE),0)</f>
        <v>0</v>
      </c>
      <c r="F1925" s="3">
        <f>IFERROR(VLOOKUP($A1925,'indicadores propios'!$A$4:$I$2026,'indicadores propios'!G$2,FALSE),0)</f>
        <v>0</v>
      </c>
      <c r="G1925" s="3">
        <f>IFERROR(VLOOKUP($A1925,'indicadores propios'!$A$4:$I$2026,'indicadores propios'!H$2,FALSE),0)</f>
        <v>0</v>
      </c>
      <c r="H1925" s="3">
        <f>IFERROR(VLOOKUP($A1925,'indicadores propios'!$A$4:$I$2026,'indicadores propios'!I$2,FALSE),0)</f>
        <v>0</v>
      </c>
    </row>
    <row r="1926" spans="1:8" x14ac:dyDescent="0.3">
      <c r="A1926" s="5">
        <v>612082</v>
      </c>
      <c r="B1926" s="4" t="s">
        <v>301</v>
      </c>
      <c r="C1926" s="3">
        <f>IFERROR(VLOOKUP($A1926,'indicadores propios'!$A$4:$I$2026,'indicadores propios'!D$2,FALSE),0)</f>
        <v>0</v>
      </c>
      <c r="D1926" s="3">
        <f>IFERROR(VLOOKUP($A1926,'indicadores propios'!$A$4:$I$2026,'indicadores propios'!E$2,FALSE),0)</f>
        <v>0</v>
      </c>
      <c r="E1926" s="3">
        <f>IFERROR(VLOOKUP($A1926,'indicadores propios'!$A$4:$I$2026,'indicadores propios'!F$2,FALSE),0)</f>
        <v>0</v>
      </c>
      <c r="F1926" s="3">
        <f>IFERROR(VLOOKUP($A1926,'indicadores propios'!$A$4:$I$2026,'indicadores propios'!G$2,FALSE),0)</f>
        <v>0</v>
      </c>
      <c r="G1926" s="3">
        <f>IFERROR(VLOOKUP($A1926,'indicadores propios'!$A$4:$I$2026,'indicadores propios'!H$2,FALSE),0)</f>
        <v>0</v>
      </c>
      <c r="H1926" s="3">
        <f>IFERROR(VLOOKUP($A1926,'indicadores propios'!$A$4:$I$2026,'indicadores propios'!I$2,FALSE),0)</f>
        <v>0</v>
      </c>
    </row>
    <row r="1927" spans="1:8" x14ac:dyDescent="0.3">
      <c r="A1927" s="5">
        <v>612083</v>
      </c>
      <c r="B1927" s="4" t="s">
        <v>300</v>
      </c>
      <c r="C1927" s="3">
        <f>IFERROR(VLOOKUP($A1927,'indicadores propios'!$A$4:$I$2026,'indicadores propios'!D$2,FALSE),0)</f>
        <v>0</v>
      </c>
      <c r="D1927" s="3">
        <f>IFERROR(VLOOKUP($A1927,'indicadores propios'!$A$4:$I$2026,'indicadores propios'!E$2,FALSE),0)</f>
        <v>0</v>
      </c>
      <c r="E1927" s="3">
        <f>IFERROR(VLOOKUP($A1927,'indicadores propios'!$A$4:$I$2026,'indicadores propios'!F$2,FALSE),0)</f>
        <v>0</v>
      </c>
      <c r="F1927" s="3">
        <f>IFERROR(VLOOKUP($A1927,'indicadores propios'!$A$4:$I$2026,'indicadores propios'!G$2,FALSE),0)</f>
        <v>0</v>
      </c>
      <c r="G1927" s="3">
        <f>IFERROR(VLOOKUP($A1927,'indicadores propios'!$A$4:$I$2026,'indicadores propios'!H$2,FALSE),0)</f>
        <v>0</v>
      </c>
      <c r="H1927" s="3">
        <f>IFERROR(VLOOKUP($A1927,'indicadores propios'!$A$4:$I$2026,'indicadores propios'!I$2,FALSE),0)</f>
        <v>0</v>
      </c>
    </row>
    <row r="1928" spans="1:8" x14ac:dyDescent="0.3">
      <c r="A1928" s="5">
        <v>612084</v>
      </c>
      <c r="B1928" s="4" t="s">
        <v>299</v>
      </c>
      <c r="C1928" s="3">
        <f>IFERROR(VLOOKUP($A1928,'indicadores propios'!$A$4:$I$2026,'indicadores propios'!D$2,FALSE),0)</f>
        <v>0</v>
      </c>
      <c r="D1928" s="3">
        <f>IFERROR(VLOOKUP($A1928,'indicadores propios'!$A$4:$I$2026,'indicadores propios'!E$2,FALSE),0)</f>
        <v>0</v>
      </c>
      <c r="E1928" s="3">
        <f>IFERROR(VLOOKUP($A1928,'indicadores propios'!$A$4:$I$2026,'indicadores propios'!F$2,FALSE),0)</f>
        <v>0</v>
      </c>
      <c r="F1928" s="3">
        <f>IFERROR(VLOOKUP($A1928,'indicadores propios'!$A$4:$I$2026,'indicadores propios'!G$2,FALSE),0)</f>
        <v>0</v>
      </c>
      <c r="G1928" s="3">
        <f>IFERROR(VLOOKUP($A1928,'indicadores propios'!$A$4:$I$2026,'indicadores propios'!H$2,FALSE),0)</f>
        <v>0</v>
      </c>
      <c r="H1928" s="3">
        <f>IFERROR(VLOOKUP($A1928,'indicadores propios'!$A$4:$I$2026,'indicadores propios'!I$2,FALSE),0)</f>
        <v>0</v>
      </c>
    </row>
    <row r="1929" spans="1:8" x14ac:dyDescent="0.3">
      <c r="A1929" s="5">
        <v>612085</v>
      </c>
      <c r="B1929" s="4" t="s">
        <v>298</v>
      </c>
      <c r="C1929" s="3">
        <f>IFERROR(VLOOKUP($A1929,'indicadores propios'!$A$4:$I$2026,'indicadores propios'!D$2,FALSE),0)</f>
        <v>0</v>
      </c>
      <c r="D1929" s="3">
        <f>IFERROR(VLOOKUP($A1929,'indicadores propios'!$A$4:$I$2026,'indicadores propios'!E$2,FALSE),0)</f>
        <v>0</v>
      </c>
      <c r="E1929" s="3">
        <f>IFERROR(VLOOKUP($A1929,'indicadores propios'!$A$4:$I$2026,'indicadores propios'!F$2,FALSE),0)</f>
        <v>0</v>
      </c>
      <c r="F1929" s="3">
        <f>IFERROR(VLOOKUP($A1929,'indicadores propios'!$A$4:$I$2026,'indicadores propios'!G$2,FALSE),0)</f>
        <v>0</v>
      </c>
      <c r="G1929" s="3">
        <f>IFERROR(VLOOKUP($A1929,'indicadores propios'!$A$4:$I$2026,'indicadores propios'!H$2,FALSE),0)</f>
        <v>0</v>
      </c>
      <c r="H1929" s="3">
        <f>IFERROR(VLOOKUP($A1929,'indicadores propios'!$A$4:$I$2026,'indicadores propios'!I$2,FALSE),0)</f>
        <v>0</v>
      </c>
    </row>
    <row r="1930" spans="1:8" x14ac:dyDescent="0.3">
      <c r="A1930" s="5">
        <v>612086</v>
      </c>
      <c r="B1930" s="4" t="s">
        <v>297</v>
      </c>
      <c r="C1930" s="3">
        <f>IFERROR(VLOOKUP($A1930,'indicadores propios'!$A$4:$I$2026,'indicadores propios'!D$2,FALSE),0)</f>
        <v>0</v>
      </c>
      <c r="D1930" s="3">
        <f>IFERROR(VLOOKUP($A1930,'indicadores propios'!$A$4:$I$2026,'indicadores propios'!E$2,FALSE),0)</f>
        <v>0</v>
      </c>
      <c r="E1930" s="3">
        <f>IFERROR(VLOOKUP($A1930,'indicadores propios'!$A$4:$I$2026,'indicadores propios'!F$2,FALSE),0)</f>
        <v>0</v>
      </c>
      <c r="F1930" s="3">
        <f>IFERROR(VLOOKUP($A1930,'indicadores propios'!$A$4:$I$2026,'indicadores propios'!G$2,FALSE),0)</f>
        <v>0</v>
      </c>
      <c r="G1930" s="3">
        <f>IFERROR(VLOOKUP($A1930,'indicadores propios'!$A$4:$I$2026,'indicadores propios'!H$2,FALSE),0)</f>
        <v>0</v>
      </c>
      <c r="H1930" s="3">
        <f>IFERROR(VLOOKUP($A1930,'indicadores propios'!$A$4:$I$2026,'indicadores propios'!I$2,FALSE),0)</f>
        <v>0</v>
      </c>
    </row>
    <row r="1931" spans="1:8" x14ac:dyDescent="0.3">
      <c r="A1931" s="5">
        <v>612087</v>
      </c>
      <c r="B1931" s="4" t="s">
        <v>296</v>
      </c>
      <c r="C1931" s="3">
        <f>IFERROR(VLOOKUP($A1931,'indicadores propios'!$A$4:$I$2026,'indicadores propios'!D$2,FALSE),0)</f>
        <v>0</v>
      </c>
      <c r="D1931" s="3">
        <f>IFERROR(VLOOKUP($A1931,'indicadores propios'!$A$4:$I$2026,'indicadores propios'!E$2,FALSE),0)</f>
        <v>0</v>
      </c>
      <c r="E1931" s="3">
        <f>IFERROR(VLOOKUP($A1931,'indicadores propios'!$A$4:$I$2026,'indicadores propios'!F$2,FALSE),0)</f>
        <v>0</v>
      </c>
      <c r="F1931" s="3">
        <f>IFERROR(VLOOKUP($A1931,'indicadores propios'!$A$4:$I$2026,'indicadores propios'!G$2,FALSE),0)</f>
        <v>0</v>
      </c>
      <c r="G1931" s="3">
        <f>IFERROR(VLOOKUP($A1931,'indicadores propios'!$A$4:$I$2026,'indicadores propios'!H$2,FALSE),0)</f>
        <v>0</v>
      </c>
      <c r="H1931" s="3">
        <f>IFERROR(VLOOKUP($A1931,'indicadores propios'!$A$4:$I$2026,'indicadores propios'!I$2,FALSE),0)</f>
        <v>0</v>
      </c>
    </row>
    <row r="1932" spans="1:8" x14ac:dyDescent="0.3">
      <c r="A1932" s="5">
        <v>612088</v>
      </c>
      <c r="B1932" s="4" t="s">
        <v>295</v>
      </c>
      <c r="C1932" s="3">
        <f>IFERROR(VLOOKUP($A1932,'indicadores propios'!$A$4:$I$2026,'indicadores propios'!D$2,FALSE),0)</f>
        <v>0</v>
      </c>
      <c r="D1932" s="3">
        <f>IFERROR(VLOOKUP($A1932,'indicadores propios'!$A$4:$I$2026,'indicadores propios'!E$2,FALSE),0)</f>
        <v>0</v>
      </c>
      <c r="E1932" s="3">
        <f>IFERROR(VLOOKUP($A1932,'indicadores propios'!$A$4:$I$2026,'indicadores propios'!F$2,FALSE),0)</f>
        <v>0</v>
      </c>
      <c r="F1932" s="3">
        <f>IFERROR(VLOOKUP($A1932,'indicadores propios'!$A$4:$I$2026,'indicadores propios'!G$2,FALSE),0)</f>
        <v>0</v>
      </c>
      <c r="G1932" s="3">
        <f>IFERROR(VLOOKUP($A1932,'indicadores propios'!$A$4:$I$2026,'indicadores propios'!H$2,FALSE),0)</f>
        <v>0</v>
      </c>
      <c r="H1932" s="3">
        <f>IFERROR(VLOOKUP($A1932,'indicadores propios'!$A$4:$I$2026,'indicadores propios'!I$2,FALSE),0)</f>
        <v>0</v>
      </c>
    </row>
    <row r="1933" spans="1:8" x14ac:dyDescent="0.3">
      <c r="A1933" s="5">
        <v>612089</v>
      </c>
      <c r="B1933" s="4" t="s">
        <v>294</v>
      </c>
      <c r="C1933" s="3">
        <f>IFERROR(VLOOKUP($A1933,'indicadores propios'!$A$4:$I$2026,'indicadores propios'!D$2,FALSE),0)</f>
        <v>0</v>
      </c>
      <c r="D1933" s="3">
        <f>IFERROR(VLOOKUP($A1933,'indicadores propios'!$A$4:$I$2026,'indicadores propios'!E$2,FALSE),0)</f>
        <v>0</v>
      </c>
      <c r="E1933" s="3">
        <f>IFERROR(VLOOKUP($A1933,'indicadores propios'!$A$4:$I$2026,'indicadores propios'!F$2,FALSE),0)</f>
        <v>0</v>
      </c>
      <c r="F1933" s="3">
        <f>IFERROR(VLOOKUP($A1933,'indicadores propios'!$A$4:$I$2026,'indicadores propios'!G$2,FALSE),0)</f>
        <v>0</v>
      </c>
      <c r="G1933" s="3">
        <f>IFERROR(VLOOKUP($A1933,'indicadores propios'!$A$4:$I$2026,'indicadores propios'!H$2,FALSE),0)</f>
        <v>0</v>
      </c>
      <c r="H1933" s="3">
        <f>IFERROR(VLOOKUP($A1933,'indicadores propios'!$A$4:$I$2026,'indicadores propios'!I$2,FALSE),0)</f>
        <v>0</v>
      </c>
    </row>
    <row r="1934" spans="1:8" x14ac:dyDescent="0.3">
      <c r="A1934" s="5">
        <v>612090</v>
      </c>
      <c r="B1934" s="4" t="s">
        <v>293</v>
      </c>
      <c r="C1934" s="3">
        <f>IFERROR(VLOOKUP($A1934,'indicadores propios'!$A$4:$I$2026,'indicadores propios'!D$2,FALSE),0)</f>
        <v>0</v>
      </c>
      <c r="D1934" s="3">
        <f>IFERROR(VLOOKUP($A1934,'indicadores propios'!$A$4:$I$2026,'indicadores propios'!E$2,FALSE),0)</f>
        <v>0</v>
      </c>
      <c r="E1934" s="3">
        <f>IFERROR(VLOOKUP($A1934,'indicadores propios'!$A$4:$I$2026,'indicadores propios'!F$2,FALSE),0)</f>
        <v>0</v>
      </c>
      <c r="F1934" s="3">
        <f>IFERROR(VLOOKUP($A1934,'indicadores propios'!$A$4:$I$2026,'indicadores propios'!G$2,FALSE),0)</f>
        <v>0</v>
      </c>
      <c r="G1934" s="3">
        <f>IFERROR(VLOOKUP($A1934,'indicadores propios'!$A$4:$I$2026,'indicadores propios'!H$2,FALSE),0)</f>
        <v>0</v>
      </c>
      <c r="H1934" s="3">
        <f>IFERROR(VLOOKUP($A1934,'indicadores propios'!$A$4:$I$2026,'indicadores propios'!I$2,FALSE),0)</f>
        <v>0</v>
      </c>
    </row>
    <row r="1935" spans="1:8" x14ac:dyDescent="0.3">
      <c r="A1935" s="5">
        <v>612091</v>
      </c>
      <c r="B1935" s="4" t="s">
        <v>292</v>
      </c>
      <c r="C1935" s="3">
        <f>IFERROR(VLOOKUP($A1935,'indicadores propios'!$A$4:$I$2026,'indicadores propios'!D$2,FALSE),0)</f>
        <v>0</v>
      </c>
      <c r="D1935" s="3">
        <f>IFERROR(VLOOKUP($A1935,'indicadores propios'!$A$4:$I$2026,'indicadores propios'!E$2,FALSE),0)</f>
        <v>0</v>
      </c>
      <c r="E1935" s="3">
        <f>IFERROR(VLOOKUP($A1935,'indicadores propios'!$A$4:$I$2026,'indicadores propios'!F$2,FALSE),0)</f>
        <v>0</v>
      </c>
      <c r="F1935" s="3">
        <f>IFERROR(VLOOKUP($A1935,'indicadores propios'!$A$4:$I$2026,'indicadores propios'!G$2,FALSE),0)</f>
        <v>0</v>
      </c>
      <c r="G1935" s="3">
        <f>IFERROR(VLOOKUP($A1935,'indicadores propios'!$A$4:$I$2026,'indicadores propios'!H$2,FALSE),0)</f>
        <v>0</v>
      </c>
      <c r="H1935" s="3">
        <f>IFERROR(VLOOKUP($A1935,'indicadores propios'!$A$4:$I$2026,'indicadores propios'!I$2,FALSE),0)</f>
        <v>0</v>
      </c>
    </row>
    <row r="1936" spans="1:8" x14ac:dyDescent="0.3">
      <c r="A1936" s="5">
        <v>612095</v>
      </c>
      <c r="B1936" s="4" t="s">
        <v>291</v>
      </c>
      <c r="C1936" s="3">
        <f>IFERROR(VLOOKUP($A1936,'indicadores propios'!$A$4:$I$2026,'indicadores propios'!D$2,FALSE),0)</f>
        <v>0</v>
      </c>
      <c r="D1936" s="3">
        <f>IFERROR(VLOOKUP($A1936,'indicadores propios'!$A$4:$I$2026,'indicadores propios'!E$2,FALSE),0)</f>
        <v>0</v>
      </c>
      <c r="E1936" s="3">
        <f>IFERROR(VLOOKUP($A1936,'indicadores propios'!$A$4:$I$2026,'indicadores propios'!F$2,FALSE),0)</f>
        <v>0</v>
      </c>
      <c r="F1936" s="3">
        <f>IFERROR(VLOOKUP($A1936,'indicadores propios'!$A$4:$I$2026,'indicadores propios'!G$2,FALSE),0)</f>
        <v>0</v>
      </c>
      <c r="G1936" s="3">
        <f>IFERROR(VLOOKUP($A1936,'indicadores propios'!$A$4:$I$2026,'indicadores propios'!H$2,FALSE),0)</f>
        <v>0</v>
      </c>
      <c r="H1936" s="3">
        <f>IFERROR(VLOOKUP($A1936,'indicadores propios'!$A$4:$I$2026,'indicadores propios'!I$2,FALSE),0)</f>
        <v>0</v>
      </c>
    </row>
    <row r="1937" spans="1:8" x14ac:dyDescent="0.3">
      <c r="A1937" s="5">
        <v>612500</v>
      </c>
      <c r="B1937" s="4" t="s">
        <v>290</v>
      </c>
      <c r="C1937" s="3">
        <f>IFERROR(VLOOKUP($A1937,'indicadores propios'!$A$4:$I$2026,'indicadores propios'!D$2,FALSE),0)</f>
        <v>0</v>
      </c>
      <c r="D1937" s="3">
        <f>IFERROR(VLOOKUP($A1937,'indicadores propios'!$A$4:$I$2026,'indicadores propios'!E$2,FALSE),0)</f>
        <v>0</v>
      </c>
      <c r="E1937" s="3">
        <f>IFERROR(VLOOKUP($A1937,'indicadores propios'!$A$4:$I$2026,'indicadores propios'!F$2,FALSE),0)</f>
        <v>0</v>
      </c>
      <c r="F1937" s="3">
        <f>IFERROR(VLOOKUP($A1937,'indicadores propios'!$A$4:$I$2026,'indicadores propios'!G$2,FALSE),0)</f>
        <v>0</v>
      </c>
      <c r="G1937" s="3">
        <f>IFERROR(VLOOKUP($A1937,'indicadores propios'!$A$4:$I$2026,'indicadores propios'!H$2,FALSE),0)</f>
        <v>0</v>
      </c>
      <c r="H1937" s="3">
        <f>IFERROR(VLOOKUP($A1937,'indicadores propios'!$A$4:$I$2026,'indicadores propios'!I$2,FALSE),0)</f>
        <v>0</v>
      </c>
    </row>
    <row r="1938" spans="1:8" x14ac:dyDescent="0.3">
      <c r="A1938" s="5">
        <v>612505</v>
      </c>
      <c r="B1938" s="4" t="s">
        <v>289</v>
      </c>
      <c r="C1938" s="3">
        <f>IFERROR(VLOOKUP($A1938,'indicadores propios'!$A$4:$I$2026,'indicadores propios'!D$2,FALSE),0)</f>
        <v>0</v>
      </c>
      <c r="D1938" s="3">
        <f>IFERROR(VLOOKUP($A1938,'indicadores propios'!$A$4:$I$2026,'indicadores propios'!E$2,FALSE),0)</f>
        <v>0</v>
      </c>
      <c r="E1938" s="3">
        <f>IFERROR(VLOOKUP($A1938,'indicadores propios'!$A$4:$I$2026,'indicadores propios'!F$2,FALSE),0)</f>
        <v>0</v>
      </c>
      <c r="F1938" s="3">
        <f>IFERROR(VLOOKUP($A1938,'indicadores propios'!$A$4:$I$2026,'indicadores propios'!G$2,FALSE),0)</f>
        <v>0</v>
      </c>
      <c r="G1938" s="3">
        <f>IFERROR(VLOOKUP($A1938,'indicadores propios'!$A$4:$I$2026,'indicadores propios'!H$2,FALSE),0)</f>
        <v>0</v>
      </c>
      <c r="H1938" s="3">
        <f>IFERROR(VLOOKUP($A1938,'indicadores propios'!$A$4:$I$2026,'indicadores propios'!I$2,FALSE),0)</f>
        <v>0</v>
      </c>
    </row>
    <row r="1939" spans="1:8" x14ac:dyDescent="0.3">
      <c r="A1939" s="5">
        <v>612510</v>
      </c>
      <c r="B1939" s="4" t="s">
        <v>288</v>
      </c>
      <c r="C1939" s="3">
        <f>IFERROR(VLOOKUP($A1939,'indicadores propios'!$A$4:$I$2026,'indicadores propios'!D$2,FALSE),0)</f>
        <v>0</v>
      </c>
      <c r="D1939" s="3">
        <f>IFERROR(VLOOKUP($A1939,'indicadores propios'!$A$4:$I$2026,'indicadores propios'!E$2,FALSE),0)</f>
        <v>0</v>
      </c>
      <c r="E1939" s="3">
        <f>IFERROR(VLOOKUP($A1939,'indicadores propios'!$A$4:$I$2026,'indicadores propios'!F$2,FALSE),0)</f>
        <v>0</v>
      </c>
      <c r="F1939" s="3">
        <f>IFERROR(VLOOKUP($A1939,'indicadores propios'!$A$4:$I$2026,'indicadores propios'!G$2,FALSE),0)</f>
        <v>0</v>
      </c>
      <c r="G1939" s="3">
        <f>IFERROR(VLOOKUP($A1939,'indicadores propios'!$A$4:$I$2026,'indicadores propios'!H$2,FALSE),0)</f>
        <v>0</v>
      </c>
      <c r="H1939" s="3">
        <f>IFERROR(VLOOKUP($A1939,'indicadores propios'!$A$4:$I$2026,'indicadores propios'!I$2,FALSE),0)</f>
        <v>0</v>
      </c>
    </row>
    <row r="1940" spans="1:8" x14ac:dyDescent="0.3">
      <c r="A1940" s="5">
        <v>612515</v>
      </c>
      <c r="B1940" s="4" t="s">
        <v>287</v>
      </c>
      <c r="C1940" s="3">
        <f>IFERROR(VLOOKUP($A1940,'indicadores propios'!$A$4:$I$2026,'indicadores propios'!D$2,FALSE),0)</f>
        <v>0</v>
      </c>
      <c r="D1940" s="3">
        <f>IFERROR(VLOOKUP($A1940,'indicadores propios'!$A$4:$I$2026,'indicadores propios'!E$2,FALSE),0)</f>
        <v>0</v>
      </c>
      <c r="E1940" s="3">
        <f>IFERROR(VLOOKUP($A1940,'indicadores propios'!$A$4:$I$2026,'indicadores propios'!F$2,FALSE),0)</f>
        <v>0</v>
      </c>
      <c r="F1940" s="3">
        <f>IFERROR(VLOOKUP($A1940,'indicadores propios'!$A$4:$I$2026,'indicadores propios'!G$2,FALSE),0)</f>
        <v>0</v>
      </c>
      <c r="G1940" s="3">
        <f>IFERROR(VLOOKUP($A1940,'indicadores propios'!$A$4:$I$2026,'indicadores propios'!H$2,FALSE),0)</f>
        <v>0</v>
      </c>
      <c r="H1940" s="3">
        <f>IFERROR(VLOOKUP($A1940,'indicadores propios'!$A$4:$I$2026,'indicadores propios'!I$2,FALSE),0)</f>
        <v>0</v>
      </c>
    </row>
    <row r="1941" spans="1:8" x14ac:dyDescent="0.3">
      <c r="A1941" s="5">
        <v>612595</v>
      </c>
      <c r="B1941" s="4" t="s">
        <v>221</v>
      </c>
      <c r="C1941" s="3">
        <f>IFERROR(VLOOKUP($A1941,'indicadores propios'!$A$4:$I$2026,'indicadores propios'!D$2,FALSE),0)</f>
        <v>0</v>
      </c>
      <c r="D1941" s="3">
        <f>IFERROR(VLOOKUP($A1941,'indicadores propios'!$A$4:$I$2026,'indicadores propios'!E$2,FALSE),0)</f>
        <v>0</v>
      </c>
      <c r="E1941" s="3">
        <f>IFERROR(VLOOKUP($A1941,'indicadores propios'!$A$4:$I$2026,'indicadores propios'!F$2,FALSE),0)</f>
        <v>0</v>
      </c>
      <c r="F1941" s="3">
        <f>IFERROR(VLOOKUP($A1941,'indicadores propios'!$A$4:$I$2026,'indicadores propios'!G$2,FALSE),0)</f>
        <v>0</v>
      </c>
      <c r="G1941" s="3">
        <f>IFERROR(VLOOKUP($A1941,'indicadores propios'!$A$4:$I$2026,'indicadores propios'!H$2,FALSE),0)</f>
        <v>0</v>
      </c>
      <c r="H1941" s="3">
        <f>IFERROR(VLOOKUP($A1941,'indicadores propios'!$A$4:$I$2026,'indicadores propios'!I$2,FALSE),0)</f>
        <v>0</v>
      </c>
    </row>
    <row r="1942" spans="1:8" x14ac:dyDescent="0.3">
      <c r="A1942" s="5">
        <v>613000</v>
      </c>
      <c r="B1942" s="4" t="s">
        <v>286</v>
      </c>
      <c r="C1942" s="3">
        <f>IFERROR(VLOOKUP($A1942,'indicadores propios'!$A$4:$I$2026,'indicadores propios'!D$2,FALSE),0)</f>
        <v>0</v>
      </c>
      <c r="D1942" s="3">
        <f>IFERROR(VLOOKUP($A1942,'indicadores propios'!$A$4:$I$2026,'indicadores propios'!E$2,FALSE),0)</f>
        <v>0</v>
      </c>
      <c r="E1942" s="3">
        <f>IFERROR(VLOOKUP($A1942,'indicadores propios'!$A$4:$I$2026,'indicadores propios'!F$2,FALSE),0)</f>
        <v>0</v>
      </c>
      <c r="F1942" s="3">
        <f>IFERROR(VLOOKUP($A1942,'indicadores propios'!$A$4:$I$2026,'indicadores propios'!G$2,FALSE),0)</f>
        <v>0</v>
      </c>
      <c r="G1942" s="3">
        <f>IFERROR(VLOOKUP($A1942,'indicadores propios'!$A$4:$I$2026,'indicadores propios'!H$2,FALSE),0)</f>
        <v>0</v>
      </c>
      <c r="H1942" s="3">
        <f>IFERROR(VLOOKUP($A1942,'indicadores propios'!$A$4:$I$2026,'indicadores propios'!I$2,FALSE),0)</f>
        <v>0</v>
      </c>
    </row>
    <row r="1943" spans="1:8" x14ac:dyDescent="0.3">
      <c r="A1943" s="5">
        <v>613005</v>
      </c>
      <c r="B1943" s="4" t="s">
        <v>285</v>
      </c>
      <c r="C1943" s="3">
        <f>IFERROR(VLOOKUP($A1943,'indicadores propios'!$A$4:$I$2026,'indicadores propios'!D$2,FALSE),0)</f>
        <v>0</v>
      </c>
      <c r="D1943" s="3">
        <f>IFERROR(VLOOKUP($A1943,'indicadores propios'!$A$4:$I$2026,'indicadores propios'!E$2,FALSE),0)</f>
        <v>0</v>
      </c>
      <c r="E1943" s="3">
        <f>IFERROR(VLOOKUP($A1943,'indicadores propios'!$A$4:$I$2026,'indicadores propios'!F$2,FALSE),0)</f>
        <v>0</v>
      </c>
      <c r="F1943" s="3">
        <f>IFERROR(VLOOKUP($A1943,'indicadores propios'!$A$4:$I$2026,'indicadores propios'!G$2,FALSE),0)</f>
        <v>0</v>
      </c>
      <c r="G1943" s="3">
        <f>IFERROR(VLOOKUP($A1943,'indicadores propios'!$A$4:$I$2026,'indicadores propios'!H$2,FALSE),0)</f>
        <v>0</v>
      </c>
      <c r="H1943" s="3">
        <f>IFERROR(VLOOKUP($A1943,'indicadores propios'!$A$4:$I$2026,'indicadores propios'!I$2,FALSE),0)</f>
        <v>0</v>
      </c>
    </row>
    <row r="1944" spans="1:8" x14ac:dyDescent="0.3">
      <c r="A1944" s="5">
        <v>613010</v>
      </c>
      <c r="B1944" s="4" t="s">
        <v>284</v>
      </c>
      <c r="C1944" s="3">
        <f>IFERROR(VLOOKUP($A1944,'indicadores propios'!$A$4:$I$2026,'indicadores propios'!D$2,FALSE),0)</f>
        <v>0</v>
      </c>
      <c r="D1944" s="3">
        <f>IFERROR(VLOOKUP($A1944,'indicadores propios'!$A$4:$I$2026,'indicadores propios'!E$2,FALSE),0)</f>
        <v>0</v>
      </c>
      <c r="E1944" s="3">
        <f>IFERROR(VLOOKUP($A1944,'indicadores propios'!$A$4:$I$2026,'indicadores propios'!F$2,FALSE),0)</f>
        <v>0</v>
      </c>
      <c r="F1944" s="3">
        <f>IFERROR(VLOOKUP($A1944,'indicadores propios'!$A$4:$I$2026,'indicadores propios'!G$2,FALSE),0)</f>
        <v>0</v>
      </c>
      <c r="G1944" s="3">
        <f>IFERROR(VLOOKUP($A1944,'indicadores propios'!$A$4:$I$2026,'indicadores propios'!H$2,FALSE),0)</f>
        <v>0</v>
      </c>
      <c r="H1944" s="3">
        <f>IFERROR(VLOOKUP($A1944,'indicadores propios'!$A$4:$I$2026,'indicadores propios'!I$2,FALSE),0)</f>
        <v>0</v>
      </c>
    </row>
    <row r="1945" spans="1:8" x14ac:dyDescent="0.3">
      <c r="A1945" s="5">
        <v>613015</v>
      </c>
      <c r="B1945" s="4" t="s">
        <v>283</v>
      </c>
      <c r="C1945" s="3">
        <f>IFERROR(VLOOKUP($A1945,'indicadores propios'!$A$4:$I$2026,'indicadores propios'!D$2,FALSE),0)</f>
        <v>0</v>
      </c>
      <c r="D1945" s="3">
        <f>IFERROR(VLOOKUP($A1945,'indicadores propios'!$A$4:$I$2026,'indicadores propios'!E$2,FALSE),0)</f>
        <v>0</v>
      </c>
      <c r="E1945" s="3">
        <f>IFERROR(VLOOKUP($A1945,'indicadores propios'!$A$4:$I$2026,'indicadores propios'!F$2,FALSE),0)</f>
        <v>0</v>
      </c>
      <c r="F1945" s="3">
        <f>IFERROR(VLOOKUP($A1945,'indicadores propios'!$A$4:$I$2026,'indicadores propios'!G$2,FALSE),0)</f>
        <v>0</v>
      </c>
      <c r="G1945" s="3">
        <f>IFERROR(VLOOKUP($A1945,'indicadores propios'!$A$4:$I$2026,'indicadores propios'!H$2,FALSE),0)</f>
        <v>0</v>
      </c>
      <c r="H1945" s="3">
        <f>IFERROR(VLOOKUP($A1945,'indicadores propios'!$A$4:$I$2026,'indicadores propios'!I$2,FALSE),0)</f>
        <v>0</v>
      </c>
    </row>
    <row r="1946" spans="1:8" x14ac:dyDescent="0.3">
      <c r="A1946" s="5">
        <v>613020</v>
      </c>
      <c r="B1946" s="4" t="s">
        <v>282</v>
      </c>
      <c r="C1946" s="3">
        <f>IFERROR(VLOOKUP($A1946,'indicadores propios'!$A$4:$I$2026,'indicadores propios'!D$2,FALSE),0)</f>
        <v>0</v>
      </c>
      <c r="D1946" s="3">
        <f>IFERROR(VLOOKUP($A1946,'indicadores propios'!$A$4:$I$2026,'indicadores propios'!E$2,FALSE),0)</f>
        <v>0</v>
      </c>
      <c r="E1946" s="3">
        <f>IFERROR(VLOOKUP($A1946,'indicadores propios'!$A$4:$I$2026,'indicadores propios'!F$2,FALSE),0)</f>
        <v>0</v>
      </c>
      <c r="F1946" s="3">
        <f>IFERROR(VLOOKUP($A1946,'indicadores propios'!$A$4:$I$2026,'indicadores propios'!G$2,FALSE),0)</f>
        <v>0</v>
      </c>
      <c r="G1946" s="3">
        <f>IFERROR(VLOOKUP($A1946,'indicadores propios'!$A$4:$I$2026,'indicadores propios'!H$2,FALSE),0)</f>
        <v>0</v>
      </c>
      <c r="H1946" s="3">
        <f>IFERROR(VLOOKUP($A1946,'indicadores propios'!$A$4:$I$2026,'indicadores propios'!I$2,FALSE),0)</f>
        <v>0</v>
      </c>
    </row>
    <row r="1947" spans="1:8" x14ac:dyDescent="0.3">
      <c r="A1947" s="5">
        <v>613025</v>
      </c>
      <c r="B1947" s="4" t="s">
        <v>281</v>
      </c>
      <c r="C1947" s="3">
        <f>IFERROR(VLOOKUP($A1947,'indicadores propios'!$A$4:$I$2026,'indicadores propios'!D$2,FALSE),0)</f>
        <v>0</v>
      </c>
      <c r="D1947" s="3">
        <f>IFERROR(VLOOKUP($A1947,'indicadores propios'!$A$4:$I$2026,'indicadores propios'!E$2,FALSE),0)</f>
        <v>0</v>
      </c>
      <c r="E1947" s="3">
        <f>IFERROR(VLOOKUP($A1947,'indicadores propios'!$A$4:$I$2026,'indicadores propios'!F$2,FALSE),0)</f>
        <v>0</v>
      </c>
      <c r="F1947" s="3">
        <f>IFERROR(VLOOKUP($A1947,'indicadores propios'!$A$4:$I$2026,'indicadores propios'!G$2,FALSE),0)</f>
        <v>0</v>
      </c>
      <c r="G1947" s="3">
        <f>IFERROR(VLOOKUP($A1947,'indicadores propios'!$A$4:$I$2026,'indicadores propios'!H$2,FALSE),0)</f>
        <v>0</v>
      </c>
      <c r="H1947" s="3">
        <f>IFERROR(VLOOKUP($A1947,'indicadores propios'!$A$4:$I$2026,'indicadores propios'!I$2,FALSE),0)</f>
        <v>0</v>
      </c>
    </row>
    <row r="1948" spans="1:8" x14ac:dyDescent="0.3">
      <c r="A1948" s="5">
        <v>613095</v>
      </c>
      <c r="B1948" s="4" t="s">
        <v>221</v>
      </c>
      <c r="C1948" s="3">
        <f>IFERROR(VLOOKUP($A1948,'indicadores propios'!$A$4:$I$2026,'indicadores propios'!D$2,FALSE),0)</f>
        <v>0</v>
      </c>
      <c r="D1948" s="3">
        <f>IFERROR(VLOOKUP($A1948,'indicadores propios'!$A$4:$I$2026,'indicadores propios'!E$2,FALSE),0)</f>
        <v>0</v>
      </c>
      <c r="E1948" s="3">
        <f>IFERROR(VLOOKUP($A1948,'indicadores propios'!$A$4:$I$2026,'indicadores propios'!F$2,FALSE),0)</f>
        <v>0</v>
      </c>
      <c r="F1948" s="3">
        <f>IFERROR(VLOOKUP($A1948,'indicadores propios'!$A$4:$I$2026,'indicadores propios'!G$2,FALSE),0)</f>
        <v>0</v>
      </c>
      <c r="G1948" s="3">
        <f>IFERROR(VLOOKUP($A1948,'indicadores propios'!$A$4:$I$2026,'indicadores propios'!H$2,FALSE),0)</f>
        <v>0</v>
      </c>
      <c r="H1948" s="3">
        <f>IFERROR(VLOOKUP($A1948,'indicadores propios'!$A$4:$I$2026,'indicadores propios'!I$2,FALSE),0)</f>
        <v>0</v>
      </c>
    </row>
    <row r="1949" spans="1:8" x14ac:dyDescent="0.3">
      <c r="A1949" s="5">
        <v>613500</v>
      </c>
      <c r="B1949" s="4" t="s">
        <v>280</v>
      </c>
      <c r="C1949" s="3">
        <f>IFERROR(VLOOKUP($A1949,'indicadores propios'!$A$4:$I$2026,'indicadores propios'!D$2,FALSE),0)</f>
        <v>0</v>
      </c>
      <c r="D1949" s="3">
        <f>IFERROR(VLOOKUP($A1949,'indicadores propios'!$A$4:$I$2026,'indicadores propios'!E$2,FALSE),0)</f>
        <v>0</v>
      </c>
      <c r="E1949" s="3">
        <f>IFERROR(VLOOKUP($A1949,'indicadores propios'!$A$4:$I$2026,'indicadores propios'!F$2,FALSE),0)</f>
        <v>0</v>
      </c>
      <c r="F1949" s="3">
        <f>IFERROR(VLOOKUP($A1949,'indicadores propios'!$A$4:$I$2026,'indicadores propios'!G$2,FALSE),0)</f>
        <v>0</v>
      </c>
      <c r="G1949" s="3">
        <f>IFERROR(VLOOKUP($A1949,'indicadores propios'!$A$4:$I$2026,'indicadores propios'!H$2,FALSE),0)</f>
        <v>0</v>
      </c>
      <c r="H1949" s="3">
        <f>IFERROR(VLOOKUP($A1949,'indicadores propios'!$A$4:$I$2026,'indicadores propios'!I$2,FALSE),0)</f>
        <v>0</v>
      </c>
    </row>
    <row r="1950" spans="1:8" x14ac:dyDescent="0.3">
      <c r="A1950" s="5">
        <v>613502</v>
      </c>
      <c r="B1950" s="4" t="s">
        <v>279</v>
      </c>
      <c r="C1950" s="3">
        <f>IFERROR(VLOOKUP($A1950,'indicadores propios'!$A$4:$I$2026,'indicadores propios'!D$2,FALSE),0)</f>
        <v>0</v>
      </c>
      <c r="D1950" s="3">
        <f>IFERROR(VLOOKUP($A1950,'indicadores propios'!$A$4:$I$2026,'indicadores propios'!E$2,FALSE),0)</f>
        <v>0</v>
      </c>
      <c r="E1950" s="3">
        <f>IFERROR(VLOOKUP($A1950,'indicadores propios'!$A$4:$I$2026,'indicadores propios'!F$2,FALSE),0)</f>
        <v>0</v>
      </c>
      <c r="F1950" s="3">
        <f>IFERROR(VLOOKUP($A1950,'indicadores propios'!$A$4:$I$2026,'indicadores propios'!G$2,FALSE),0)</f>
        <v>0</v>
      </c>
      <c r="G1950" s="3">
        <f>IFERROR(VLOOKUP($A1950,'indicadores propios'!$A$4:$I$2026,'indicadores propios'!H$2,FALSE),0)</f>
        <v>0</v>
      </c>
      <c r="H1950" s="3">
        <f>IFERROR(VLOOKUP($A1950,'indicadores propios'!$A$4:$I$2026,'indicadores propios'!I$2,FALSE),0)</f>
        <v>0</v>
      </c>
    </row>
    <row r="1951" spans="1:8" x14ac:dyDescent="0.3">
      <c r="A1951" s="5">
        <v>613504</v>
      </c>
      <c r="B1951" s="4" t="s">
        <v>278</v>
      </c>
      <c r="C1951" s="3">
        <f>IFERROR(VLOOKUP($A1951,'indicadores propios'!$A$4:$I$2026,'indicadores propios'!D$2,FALSE),0)</f>
        <v>0</v>
      </c>
      <c r="D1951" s="3">
        <f>IFERROR(VLOOKUP($A1951,'indicadores propios'!$A$4:$I$2026,'indicadores propios'!E$2,FALSE),0)</f>
        <v>0</v>
      </c>
      <c r="E1951" s="3">
        <f>IFERROR(VLOOKUP($A1951,'indicadores propios'!$A$4:$I$2026,'indicadores propios'!F$2,FALSE),0)</f>
        <v>0</v>
      </c>
      <c r="F1951" s="3">
        <f>IFERROR(VLOOKUP($A1951,'indicadores propios'!$A$4:$I$2026,'indicadores propios'!G$2,FALSE),0)</f>
        <v>0</v>
      </c>
      <c r="G1951" s="3">
        <f>IFERROR(VLOOKUP($A1951,'indicadores propios'!$A$4:$I$2026,'indicadores propios'!H$2,FALSE),0)</f>
        <v>0</v>
      </c>
      <c r="H1951" s="3">
        <f>IFERROR(VLOOKUP($A1951,'indicadores propios'!$A$4:$I$2026,'indicadores propios'!I$2,FALSE),0)</f>
        <v>0</v>
      </c>
    </row>
    <row r="1952" spans="1:8" x14ac:dyDescent="0.3">
      <c r="A1952" s="5">
        <v>613506</v>
      </c>
      <c r="B1952" s="4" t="s">
        <v>277</v>
      </c>
      <c r="C1952" s="3">
        <f>IFERROR(VLOOKUP($A1952,'indicadores propios'!$A$4:$I$2026,'indicadores propios'!D$2,FALSE),0)</f>
        <v>0</v>
      </c>
      <c r="D1952" s="3">
        <f>IFERROR(VLOOKUP($A1952,'indicadores propios'!$A$4:$I$2026,'indicadores propios'!E$2,FALSE),0)</f>
        <v>0</v>
      </c>
      <c r="E1952" s="3">
        <f>IFERROR(VLOOKUP($A1952,'indicadores propios'!$A$4:$I$2026,'indicadores propios'!F$2,FALSE),0)</f>
        <v>0</v>
      </c>
      <c r="F1952" s="3">
        <f>IFERROR(VLOOKUP($A1952,'indicadores propios'!$A$4:$I$2026,'indicadores propios'!G$2,FALSE),0)</f>
        <v>0</v>
      </c>
      <c r="G1952" s="3">
        <f>IFERROR(VLOOKUP($A1952,'indicadores propios'!$A$4:$I$2026,'indicadores propios'!H$2,FALSE),0)</f>
        <v>0</v>
      </c>
      <c r="H1952" s="3">
        <f>IFERROR(VLOOKUP($A1952,'indicadores propios'!$A$4:$I$2026,'indicadores propios'!I$2,FALSE),0)</f>
        <v>0</v>
      </c>
    </row>
    <row r="1953" spans="1:8" x14ac:dyDescent="0.3">
      <c r="A1953" s="5">
        <v>613508</v>
      </c>
      <c r="B1953" s="4" t="s">
        <v>276</v>
      </c>
      <c r="C1953" s="3">
        <f>IFERROR(VLOOKUP($A1953,'indicadores propios'!$A$4:$I$2026,'indicadores propios'!D$2,FALSE),0)</f>
        <v>0</v>
      </c>
      <c r="D1953" s="3">
        <f>IFERROR(VLOOKUP($A1953,'indicadores propios'!$A$4:$I$2026,'indicadores propios'!E$2,FALSE),0)</f>
        <v>0</v>
      </c>
      <c r="E1953" s="3">
        <f>IFERROR(VLOOKUP($A1953,'indicadores propios'!$A$4:$I$2026,'indicadores propios'!F$2,FALSE),0)</f>
        <v>0</v>
      </c>
      <c r="F1953" s="3">
        <f>IFERROR(VLOOKUP($A1953,'indicadores propios'!$A$4:$I$2026,'indicadores propios'!G$2,FALSE),0)</f>
        <v>0</v>
      </c>
      <c r="G1953" s="3">
        <f>IFERROR(VLOOKUP($A1953,'indicadores propios'!$A$4:$I$2026,'indicadores propios'!H$2,FALSE),0)</f>
        <v>0</v>
      </c>
      <c r="H1953" s="3">
        <f>IFERROR(VLOOKUP($A1953,'indicadores propios'!$A$4:$I$2026,'indicadores propios'!I$2,FALSE),0)</f>
        <v>0</v>
      </c>
    </row>
    <row r="1954" spans="1:8" x14ac:dyDescent="0.3">
      <c r="A1954" s="5">
        <v>613510</v>
      </c>
      <c r="B1954" s="4" t="s">
        <v>275</v>
      </c>
      <c r="C1954" s="3">
        <f>IFERROR(VLOOKUP($A1954,'indicadores propios'!$A$4:$I$2026,'indicadores propios'!D$2,FALSE),0)</f>
        <v>0</v>
      </c>
      <c r="D1954" s="3">
        <f>IFERROR(VLOOKUP($A1954,'indicadores propios'!$A$4:$I$2026,'indicadores propios'!E$2,FALSE),0)</f>
        <v>0</v>
      </c>
      <c r="E1954" s="3">
        <f>IFERROR(VLOOKUP($A1954,'indicadores propios'!$A$4:$I$2026,'indicadores propios'!F$2,FALSE),0)</f>
        <v>0</v>
      </c>
      <c r="F1954" s="3">
        <f>IFERROR(VLOOKUP($A1954,'indicadores propios'!$A$4:$I$2026,'indicadores propios'!G$2,FALSE),0)</f>
        <v>0</v>
      </c>
      <c r="G1954" s="3">
        <f>IFERROR(VLOOKUP($A1954,'indicadores propios'!$A$4:$I$2026,'indicadores propios'!H$2,FALSE),0)</f>
        <v>0</v>
      </c>
      <c r="H1954" s="3">
        <f>IFERROR(VLOOKUP($A1954,'indicadores propios'!$A$4:$I$2026,'indicadores propios'!I$2,FALSE),0)</f>
        <v>0</v>
      </c>
    </row>
    <row r="1955" spans="1:8" x14ac:dyDescent="0.3">
      <c r="A1955" s="5">
        <v>613512</v>
      </c>
      <c r="B1955" s="4" t="s">
        <v>274</v>
      </c>
      <c r="C1955" s="3">
        <f>IFERROR(VLOOKUP($A1955,'indicadores propios'!$A$4:$I$2026,'indicadores propios'!D$2,FALSE),0)</f>
        <v>0</v>
      </c>
      <c r="D1955" s="3">
        <f>IFERROR(VLOOKUP($A1955,'indicadores propios'!$A$4:$I$2026,'indicadores propios'!E$2,FALSE),0)</f>
        <v>0</v>
      </c>
      <c r="E1955" s="3">
        <f>IFERROR(VLOOKUP($A1955,'indicadores propios'!$A$4:$I$2026,'indicadores propios'!F$2,FALSE),0)</f>
        <v>0</v>
      </c>
      <c r="F1955" s="3">
        <f>IFERROR(VLOOKUP($A1955,'indicadores propios'!$A$4:$I$2026,'indicadores propios'!G$2,FALSE),0)</f>
        <v>0</v>
      </c>
      <c r="G1955" s="3">
        <f>IFERROR(VLOOKUP($A1955,'indicadores propios'!$A$4:$I$2026,'indicadores propios'!H$2,FALSE),0)</f>
        <v>0</v>
      </c>
      <c r="H1955" s="3">
        <f>IFERROR(VLOOKUP($A1955,'indicadores propios'!$A$4:$I$2026,'indicadores propios'!I$2,FALSE),0)</f>
        <v>0</v>
      </c>
    </row>
    <row r="1956" spans="1:8" x14ac:dyDescent="0.3">
      <c r="A1956" s="5">
        <v>613514</v>
      </c>
      <c r="B1956" s="4" t="s">
        <v>273</v>
      </c>
      <c r="C1956" s="3">
        <f>IFERROR(VLOOKUP($A1956,'indicadores propios'!$A$4:$I$2026,'indicadores propios'!D$2,FALSE),0)</f>
        <v>0</v>
      </c>
      <c r="D1956" s="3">
        <f>IFERROR(VLOOKUP($A1956,'indicadores propios'!$A$4:$I$2026,'indicadores propios'!E$2,FALSE),0)</f>
        <v>0</v>
      </c>
      <c r="E1956" s="3">
        <f>IFERROR(VLOOKUP($A1956,'indicadores propios'!$A$4:$I$2026,'indicadores propios'!F$2,FALSE),0)</f>
        <v>0</v>
      </c>
      <c r="F1956" s="3">
        <f>IFERROR(VLOOKUP($A1956,'indicadores propios'!$A$4:$I$2026,'indicadores propios'!G$2,FALSE),0)</f>
        <v>0</v>
      </c>
      <c r="G1956" s="3">
        <f>IFERROR(VLOOKUP($A1956,'indicadores propios'!$A$4:$I$2026,'indicadores propios'!H$2,FALSE),0)</f>
        <v>0</v>
      </c>
      <c r="H1956" s="3">
        <f>IFERROR(VLOOKUP($A1956,'indicadores propios'!$A$4:$I$2026,'indicadores propios'!I$2,FALSE),0)</f>
        <v>0</v>
      </c>
    </row>
    <row r="1957" spans="1:8" x14ac:dyDescent="0.3">
      <c r="A1957" s="5">
        <v>613516</v>
      </c>
      <c r="B1957" s="4" t="s">
        <v>272</v>
      </c>
      <c r="C1957" s="3">
        <f>IFERROR(VLOOKUP($A1957,'indicadores propios'!$A$4:$I$2026,'indicadores propios'!D$2,FALSE),0)</f>
        <v>0</v>
      </c>
      <c r="D1957" s="3">
        <f>IFERROR(VLOOKUP($A1957,'indicadores propios'!$A$4:$I$2026,'indicadores propios'!E$2,FALSE),0)</f>
        <v>0</v>
      </c>
      <c r="E1957" s="3">
        <f>IFERROR(VLOOKUP($A1957,'indicadores propios'!$A$4:$I$2026,'indicadores propios'!F$2,FALSE),0)</f>
        <v>0</v>
      </c>
      <c r="F1957" s="3">
        <f>IFERROR(VLOOKUP($A1957,'indicadores propios'!$A$4:$I$2026,'indicadores propios'!G$2,FALSE),0)</f>
        <v>0</v>
      </c>
      <c r="G1957" s="3">
        <f>IFERROR(VLOOKUP($A1957,'indicadores propios'!$A$4:$I$2026,'indicadores propios'!H$2,FALSE),0)</f>
        <v>0</v>
      </c>
      <c r="H1957" s="3">
        <f>IFERROR(VLOOKUP($A1957,'indicadores propios'!$A$4:$I$2026,'indicadores propios'!I$2,FALSE),0)</f>
        <v>0</v>
      </c>
    </row>
    <row r="1958" spans="1:8" x14ac:dyDescent="0.3">
      <c r="A1958" s="5">
        <v>613518</v>
      </c>
      <c r="B1958" s="4" t="s">
        <v>271</v>
      </c>
      <c r="C1958" s="3">
        <f>IFERROR(VLOOKUP($A1958,'indicadores propios'!$A$4:$I$2026,'indicadores propios'!D$2,FALSE),0)</f>
        <v>0</v>
      </c>
      <c r="D1958" s="3">
        <f>IFERROR(VLOOKUP($A1958,'indicadores propios'!$A$4:$I$2026,'indicadores propios'!E$2,FALSE),0)</f>
        <v>0</v>
      </c>
      <c r="E1958" s="3">
        <f>IFERROR(VLOOKUP($A1958,'indicadores propios'!$A$4:$I$2026,'indicadores propios'!F$2,FALSE),0)</f>
        <v>0</v>
      </c>
      <c r="F1958" s="3">
        <f>IFERROR(VLOOKUP($A1958,'indicadores propios'!$A$4:$I$2026,'indicadores propios'!G$2,FALSE),0)</f>
        <v>0</v>
      </c>
      <c r="G1958" s="3">
        <f>IFERROR(VLOOKUP($A1958,'indicadores propios'!$A$4:$I$2026,'indicadores propios'!H$2,FALSE),0)</f>
        <v>0</v>
      </c>
      <c r="H1958" s="3">
        <f>IFERROR(VLOOKUP($A1958,'indicadores propios'!$A$4:$I$2026,'indicadores propios'!I$2,FALSE),0)</f>
        <v>0</v>
      </c>
    </row>
    <row r="1959" spans="1:8" x14ac:dyDescent="0.3">
      <c r="A1959" s="5">
        <v>613520</v>
      </c>
      <c r="B1959" s="4" t="s">
        <v>270</v>
      </c>
      <c r="C1959" s="3">
        <f>IFERROR(VLOOKUP($A1959,'indicadores propios'!$A$4:$I$2026,'indicadores propios'!D$2,FALSE),0)</f>
        <v>0</v>
      </c>
      <c r="D1959" s="3">
        <f>IFERROR(VLOOKUP($A1959,'indicadores propios'!$A$4:$I$2026,'indicadores propios'!E$2,FALSE),0)</f>
        <v>0</v>
      </c>
      <c r="E1959" s="3">
        <f>IFERROR(VLOOKUP($A1959,'indicadores propios'!$A$4:$I$2026,'indicadores propios'!F$2,FALSE),0)</f>
        <v>0</v>
      </c>
      <c r="F1959" s="3">
        <f>IFERROR(VLOOKUP($A1959,'indicadores propios'!$A$4:$I$2026,'indicadores propios'!G$2,FALSE),0)</f>
        <v>0</v>
      </c>
      <c r="G1959" s="3">
        <f>IFERROR(VLOOKUP($A1959,'indicadores propios'!$A$4:$I$2026,'indicadores propios'!H$2,FALSE),0)</f>
        <v>0</v>
      </c>
      <c r="H1959" s="3">
        <f>IFERROR(VLOOKUP($A1959,'indicadores propios'!$A$4:$I$2026,'indicadores propios'!I$2,FALSE),0)</f>
        <v>0</v>
      </c>
    </row>
    <row r="1960" spans="1:8" x14ac:dyDescent="0.3">
      <c r="A1960" s="5">
        <v>613522</v>
      </c>
      <c r="B1960" s="4" t="s">
        <v>269</v>
      </c>
      <c r="C1960" s="3">
        <f>IFERROR(VLOOKUP($A1960,'indicadores propios'!$A$4:$I$2026,'indicadores propios'!D$2,FALSE),0)</f>
        <v>0</v>
      </c>
      <c r="D1960" s="3">
        <f>IFERROR(VLOOKUP($A1960,'indicadores propios'!$A$4:$I$2026,'indicadores propios'!E$2,FALSE),0)</f>
        <v>0</v>
      </c>
      <c r="E1960" s="3">
        <f>IFERROR(VLOOKUP($A1960,'indicadores propios'!$A$4:$I$2026,'indicadores propios'!F$2,FALSE),0)</f>
        <v>0</v>
      </c>
      <c r="F1960" s="3">
        <f>IFERROR(VLOOKUP($A1960,'indicadores propios'!$A$4:$I$2026,'indicadores propios'!G$2,FALSE),0)</f>
        <v>0</v>
      </c>
      <c r="G1960" s="3">
        <f>IFERROR(VLOOKUP($A1960,'indicadores propios'!$A$4:$I$2026,'indicadores propios'!H$2,FALSE),0)</f>
        <v>0</v>
      </c>
      <c r="H1960" s="3">
        <f>IFERROR(VLOOKUP($A1960,'indicadores propios'!$A$4:$I$2026,'indicadores propios'!I$2,FALSE),0)</f>
        <v>0</v>
      </c>
    </row>
    <row r="1961" spans="1:8" x14ac:dyDescent="0.3">
      <c r="A1961" s="5">
        <v>613524</v>
      </c>
      <c r="B1961" s="4" t="s">
        <v>268</v>
      </c>
      <c r="C1961" s="3">
        <f>IFERROR(VLOOKUP($A1961,'indicadores propios'!$A$4:$I$2026,'indicadores propios'!D$2,FALSE),0)</f>
        <v>0</v>
      </c>
      <c r="D1961" s="3">
        <f>IFERROR(VLOOKUP($A1961,'indicadores propios'!$A$4:$I$2026,'indicadores propios'!E$2,FALSE),0)</f>
        <v>0</v>
      </c>
      <c r="E1961" s="3">
        <f>IFERROR(VLOOKUP($A1961,'indicadores propios'!$A$4:$I$2026,'indicadores propios'!F$2,FALSE),0)</f>
        <v>0</v>
      </c>
      <c r="F1961" s="3">
        <f>IFERROR(VLOOKUP($A1961,'indicadores propios'!$A$4:$I$2026,'indicadores propios'!G$2,FALSE),0)</f>
        <v>0</v>
      </c>
      <c r="G1961" s="3">
        <f>IFERROR(VLOOKUP($A1961,'indicadores propios'!$A$4:$I$2026,'indicadores propios'!H$2,FALSE),0)</f>
        <v>0</v>
      </c>
      <c r="H1961" s="3">
        <f>IFERROR(VLOOKUP($A1961,'indicadores propios'!$A$4:$I$2026,'indicadores propios'!I$2,FALSE),0)</f>
        <v>0</v>
      </c>
    </row>
    <row r="1962" spans="1:8" x14ac:dyDescent="0.3">
      <c r="A1962" s="5">
        <v>613526</v>
      </c>
      <c r="B1962" s="4" t="s">
        <v>267</v>
      </c>
      <c r="C1962" s="3">
        <f>IFERROR(VLOOKUP($A1962,'indicadores propios'!$A$4:$I$2026,'indicadores propios'!D$2,FALSE),0)</f>
        <v>0</v>
      </c>
      <c r="D1962" s="3">
        <f>IFERROR(VLOOKUP($A1962,'indicadores propios'!$A$4:$I$2026,'indicadores propios'!E$2,FALSE),0)</f>
        <v>0</v>
      </c>
      <c r="E1962" s="3">
        <f>IFERROR(VLOOKUP($A1962,'indicadores propios'!$A$4:$I$2026,'indicadores propios'!F$2,FALSE),0)</f>
        <v>0</v>
      </c>
      <c r="F1962" s="3">
        <f>IFERROR(VLOOKUP($A1962,'indicadores propios'!$A$4:$I$2026,'indicadores propios'!G$2,FALSE),0)</f>
        <v>0</v>
      </c>
      <c r="G1962" s="3">
        <f>IFERROR(VLOOKUP($A1962,'indicadores propios'!$A$4:$I$2026,'indicadores propios'!H$2,FALSE),0)</f>
        <v>0</v>
      </c>
      <c r="H1962" s="3">
        <f>IFERROR(VLOOKUP($A1962,'indicadores propios'!$A$4:$I$2026,'indicadores propios'!I$2,FALSE),0)</f>
        <v>0</v>
      </c>
    </row>
    <row r="1963" spans="1:8" x14ac:dyDescent="0.3">
      <c r="A1963" s="5">
        <v>613528</v>
      </c>
      <c r="B1963" s="4" t="s">
        <v>266</v>
      </c>
      <c r="C1963" s="3">
        <f>IFERROR(VLOOKUP($A1963,'indicadores propios'!$A$4:$I$2026,'indicadores propios'!D$2,FALSE),0)</f>
        <v>0</v>
      </c>
      <c r="D1963" s="3">
        <f>IFERROR(VLOOKUP($A1963,'indicadores propios'!$A$4:$I$2026,'indicadores propios'!E$2,FALSE),0)</f>
        <v>0</v>
      </c>
      <c r="E1963" s="3">
        <f>IFERROR(VLOOKUP($A1963,'indicadores propios'!$A$4:$I$2026,'indicadores propios'!F$2,FALSE),0)</f>
        <v>0</v>
      </c>
      <c r="F1963" s="3">
        <f>IFERROR(VLOOKUP($A1963,'indicadores propios'!$A$4:$I$2026,'indicadores propios'!G$2,FALSE),0)</f>
        <v>0</v>
      </c>
      <c r="G1963" s="3">
        <f>IFERROR(VLOOKUP($A1963,'indicadores propios'!$A$4:$I$2026,'indicadores propios'!H$2,FALSE),0)</f>
        <v>0</v>
      </c>
      <c r="H1963" s="3">
        <f>IFERROR(VLOOKUP($A1963,'indicadores propios'!$A$4:$I$2026,'indicadores propios'!I$2,FALSE),0)</f>
        <v>0</v>
      </c>
    </row>
    <row r="1964" spans="1:8" x14ac:dyDescent="0.3">
      <c r="A1964" s="5">
        <v>613530</v>
      </c>
      <c r="B1964" s="4" t="s">
        <v>265</v>
      </c>
      <c r="C1964" s="3">
        <f>IFERROR(VLOOKUP($A1964,'indicadores propios'!$A$4:$I$2026,'indicadores propios'!D$2,FALSE),0)</f>
        <v>0</v>
      </c>
      <c r="D1964" s="3">
        <f>IFERROR(VLOOKUP($A1964,'indicadores propios'!$A$4:$I$2026,'indicadores propios'!E$2,FALSE),0)</f>
        <v>0</v>
      </c>
      <c r="E1964" s="3">
        <f>IFERROR(VLOOKUP($A1964,'indicadores propios'!$A$4:$I$2026,'indicadores propios'!F$2,FALSE),0)</f>
        <v>0</v>
      </c>
      <c r="F1964" s="3">
        <f>IFERROR(VLOOKUP($A1964,'indicadores propios'!$A$4:$I$2026,'indicadores propios'!G$2,FALSE),0)</f>
        <v>0</v>
      </c>
      <c r="G1964" s="3">
        <f>IFERROR(VLOOKUP($A1964,'indicadores propios'!$A$4:$I$2026,'indicadores propios'!H$2,FALSE),0)</f>
        <v>0</v>
      </c>
      <c r="H1964" s="3">
        <f>IFERROR(VLOOKUP($A1964,'indicadores propios'!$A$4:$I$2026,'indicadores propios'!I$2,FALSE),0)</f>
        <v>0</v>
      </c>
    </row>
    <row r="1965" spans="1:8" x14ac:dyDescent="0.3">
      <c r="A1965" s="5">
        <v>613532</v>
      </c>
      <c r="B1965" s="4" t="s">
        <v>264</v>
      </c>
      <c r="C1965" s="3">
        <f>IFERROR(VLOOKUP($A1965,'indicadores propios'!$A$4:$I$2026,'indicadores propios'!D$2,FALSE),0)</f>
        <v>0</v>
      </c>
      <c r="D1965" s="3">
        <f>IFERROR(VLOOKUP($A1965,'indicadores propios'!$A$4:$I$2026,'indicadores propios'!E$2,FALSE),0)</f>
        <v>0</v>
      </c>
      <c r="E1965" s="3">
        <f>IFERROR(VLOOKUP($A1965,'indicadores propios'!$A$4:$I$2026,'indicadores propios'!F$2,FALSE),0)</f>
        <v>0</v>
      </c>
      <c r="F1965" s="3">
        <f>IFERROR(VLOOKUP($A1965,'indicadores propios'!$A$4:$I$2026,'indicadores propios'!G$2,FALSE),0)</f>
        <v>0</v>
      </c>
      <c r="G1965" s="3">
        <f>IFERROR(VLOOKUP($A1965,'indicadores propios'!$A$4:$I$2026,'indicadores propios'!H$2,FALSE),0)</f>
        <v>0</v>
      </c>
      <c r="H1965" s="3">
        <f>IFERROR(VLOOKUP($A1965,'indicadores propios'!$A$4:$I$2026,'indicadores propios'!I$2,FALSE),0)</f>
        <v>0</v>
      </c>
    </row>
    <row r="1966" spans="1:8" x14ac:dyDescent="0.3">
      <c r="A1966" s="5">
        <v>613534</v>
      </c>
      <c r="B1966" s="4" t="s">
        <v>263</v>
      </c>
      <c r="C1966" s="3">
        <f>IFERROR(VLOOKUP($A1966,'indicadores propios'!$A$4:$I$2026,'indicadores propios'!D$2,FALSE),0)</f>
        <v>0</v>
      </c>
      <c r="D1966" s="3">
        <f>IFERROR(VLOOKUP($A1966,'indicadores propios'!$A$4:$I$2026,'indicadores propios'!E$2,FALSE),0)</f>
        <v>0</v>
      </c>
      <c r="E1966" s="3">
        <f>IFERROR(VLOOKUP($A1966,'indicadores propios'!$A$4:$I$2026,'indicadores propios'!F$2,FALSE),0)</f>
        <v>0</v>
      </c>
      <c r="F1966" s="3">
        <f>IFERROR(VLOOKUP($A1966,'indicadores propios'!$A$4:$I$2026,'indicadores propios'!G$2,FALSE),0)</f>
        <v>0</v>
      </c>
      <c r="G1966" s="3">
        <f>IFERROR(VLOOKUP($A1966,'indicadores propios'!$A$4:$I$2026,'indicadores propios'!H$2,FALSE),0)</f>
        <v>0</v>
      </c>
      <c r="H1966" s="3">
        <f>IFERROR(VLOOKUP($A1966,'indicadores propios'!$A$4:$I$2026,'indicadores propios'!I$2,FALSE),0)</f>
        <v>0</v>
      </c>
    </row>
    <row r="1967" spans="1:8" x14ac:dyDescent="0.3">
      <c r="A1967" s="5">
        <v>613536</v>
      </c>
      <c r="B1967" s="4" t="s">
        <v>262</v>
      </c>
      <c r="C1967" s="3">
        <f>IFERROR(VLOOKUP($A1967,'indicadores propios'!$A$4:$I$2026,'indicadores propios'!D$2,FALSE),0)</f>
        <v>0</v>
      </c>
      <c r="D1967" s="3">
        <f>IFERROR(VLOOKUP($A1967,'indicadores propios'!$A$4:$I$2026,'indicadores propios'!E$2,FALSE),0)</f>
        <v>0</v>
      </c>
      <c r="E1967" s="3">
        <f>IFERROR(VLOOKUP($A1967,'indicadores propios'!$A$4:$I$2026,'indicadores propios'!F$2,FALSE),0)</f>
        <v>0</v>
      </c>
      <c r="F1967" s="3">
        <f>IFERROR(VLOOKUP($A1967,'indicadores propios'!$A$4:$I$2026,'indicadores propios'!G$2,FALSE),0)</f>
        <v>0</v>
      </c>
      <c r="G1967" s="3">
        <f>IFERROR(VLOOKUP($A1967,'indicadores propios'!$A$4:$I$2026,'indicadores propios'!H$2,FALSE),0)</f>
        <v>0</v>
      </c>
      <c r="H1967" s="3">
        <f>IFERROR(VLOOKUP($A1967,'indicadores propios'!$A$4:$I$2026,'indicadores propios'!I$2,FALSE),0)</f>
        <v>0</v>
      </c>
    </row>
    <row r="1968" spans="1:8" x14ac:dyDescent="0.3">
      <c r="A1968" s="5">
        <v>613538</v>
      </c>
      <c r="B1968" s="4" t="s">
        <v>261</v>
      </c>
      <c r="C1968" s="3">
        <f>IFERROR(VLOOKUP($A1968,'indicadores propios'!$A$4:$I$2026,'indicadores propios'!D$2,FALSE),0)</f>
        <v>0</v>
      </c>
      <c r="D1968" s="3">
        <f>IFERROR(VLOOKUP($A1968,'indicadores propios'!$A$4:$I$2026,'indicadores propios'!E$2,FALSE),0)</f>
        <v>0</v>
      </c>
      <c r="E1968" s="3">
        <f>IFERROR(VLOOKUP($A1968,'indicadores propios'!$A$4:$I$2026,'indicadores propios'!F$2,FALSE),0)</f>
        <v>0</v>
      </c>
      <c r="F1968" s="3">
        <f>IFERROR(VLOOKUP($A1968,'indicadores propios'!$A$4:$I$2026,'indicadores propios'!G$2,FALSE),0)</f>
        <v>0</v>
      </c>
      <c r="G1968" s="3">
        <f>IFERROR(VLOOKUP($A1968,'indicadores propios'!$A$4:$I$2026,'indicadores propios'!H$2,FALSE),0)</f>
        <v>0</v>
      </c>
      <c r="H1968" s="3">
        <f>IFERROR(VLOOKUP($A1968,'indicadores propios'!$A$4:$I$2026,'indicadores propios'!I$2,FALSE),0)</f>
        <v>0</v>
      </c>
    </row>
    <row r="1969" spans="1:8" x14ac:dyDescent="0.3">
      <c r="A1969" s="5">
        <v>613540</v>
      </c>
      <c r="B1969" s="4" t="s">
        <v>260</v>
      </c>
      <c r="C1969" s="3">
        <f>IFERROR(VLOOKUP($A1969,'indicadores propios'!$A$4:$I$2026,'indicadores propios'!D$2,FALSE),0)</f>
        <v>0</v>
      </c>
      <c r="D1969" s="3">
        <f>IFERROR(VLOOKUP($A1969,'indicadores propios'!$A$4:$I$2026,'indicadores propios'!E$2,FALSE),0)</f>
        <v>0</v>
      </c>
      <c r="E1969" s="3">
        <f>IFERROR(VLOOKUP($A1969,'indicadores propios'!$A$4:$I$2026,'indicadores propios'!F$2,FALSE),0)</f>
        <v>0</v>
      </c>
      <c r="F1969" s="3">
        <f>IFERROR(VLOOKUP($A1969,'indicadores propios'!$A$4:$I$2026,'indicadores propios'!G$2,FALSE),0)</f>
        <v>0</v>
      </c>
      <c r="G1969" s="3">
        <f>IFERROR(VLOOKUP($A1969,'indicadores propios'!$A$4:$I$2026,'indicadores propios'!H$2,FALSE),0)</f>
        <v>0</v>
      </c>
      <c r="H1969" s="3">
        <f>IFERROR(VLOOKUP($A1969,'indicadores propios'!$A$4:$I$2026,'indicadores propios'!I$2,FALSE),0)</f>
        <v>0</v>
      </c>
    </row>
    <row r="1970" spans="1:8" x14ac:dyDescent="0.3">
      <c r="A1970" s="5">
        <v>613542</v>
      </c>
      <c r="B1970" s="4" t="s">
        <v>259</v>
      </c>
      <c r="C1970" s="3">
        <f>IFERROR(VLOOKUP($A1970,'indicadores propios'!$A$4:$I$2026,'indicadores propios'!D$2,FALSE),0)</f>
        <v>0</v>
      </c>
      <c r="D1970" s="3">
        <f>IFERROR(VLOOKUP($A1970,'indicadores propios'!$A$4:$I$2026,'indicadores propios'!E$2,FALSE),0)</f>
        <v>0</v>
      </c>
      <c r="E1970" s="3">
        <f>IFERROR(VLOOKUP($A1970,'indicadores propios'!$A$4:$I$2026,'indicadores propios'!F$2,FALSE),0)</f>
        <v>0</v>
      </c>
      <c r="F1970" s="3">
        <f>IFERROR(VLOOKUP($A1970,'indicadores propios'!$A$4:$I$2026,'indicadores propios'!G$2,FALSE),0)</f>
        <v>0</v>
      </c>
      <c r="G1970" s="3">
        <f>IFERROR(VLOOKUP($A1970,'indicadores propios'!$A$4:$I$2026,'indicadores propios'!H$2,FALSE),0)</f>
        <v>0</v>
      </c>
      <c r="H1970" s="3">
        <f>IFERROR(VLOOKUP($A1970,'indicadores propios'!$A$4:$I$2026,'indicadores propios'!I$2,FALSE),0)</f>
        <v>0</v>
      </c>
    </row>
    <row r="1971" spans="1:8" x14ac:dyDescent="0.3">
      <c r="A1971" s="5">
        <v>613544</v>
      </c>
      <c r="B1971" s="4" t="s">
        <v>258</v>
      </c>
      <c r="C1971" s="3">
        <f>IFERROR(VLOOKUP($A1971,'indicadores propios'!$A$4:$I$2026,'indicadores propios'!D$2,FALSE),0)</f>
        <v>0</v>
      </c>
      <c r="D1971" s="3">
        <f>IFERROR(VLOOKUP($A1971,'indicadores propios'!$A$4:$I$2026,'indicadores propios'!E$2,FALSE),0)</f>
        <v>0</v>
      </c>
      <c r="E1971" s="3">
        <f>IFERROR(VLOOKUP($A1971,'indicadores propios'!$A$4:$I$2026,'indicadores propios'!F$2,FALSE),0)</f>
        <v>0</v>
      </c>
      <c r="F1971" s="3">
        <f>IFERROR(VLOOKUP($A1971,'indicadores propios'!$A$4:$I$2026,'indicadores propios'!G$2,FALSE),0)</f>
        <v>0</v>
      </c>
      <c r="G1971" s="3">
        <f>IFERROR(VLOOKUP($A1971,'indicadores propios'!$A$4:$I$2026,'indicadores propios'!H$2,FALSE),0)</f>
        <v>0</v>
      </c>
      <c r="H1971" s="3">
        <f>IFERROR(VLOOKUP($A1971,'indicadores propios'!$A$4:$I$2026,'indicadores propios'!I$2,FALSE),0)</f>
        <v>0</v>
      </c>
    </row>
    <row r="1972" spans="1:8" x14ac:dyDescent="0.3">
      <c r="A1972" s="5">
        <v>613546</v>
      </c>
      <c r="B1972" s="4" t="s">
        <v>257</v>
      </c>
      <c r="C1972" s="3">
        <f>IFERROR(VLOOKUP($A1972,'indicadores propios'!$A$4:$I$2026,'indicadores propios'!D$2,FALSE),0)</f>
        <v>0</v>
      </c>
      <c r="D1972" s="3">
        <f>IFERROR(VLOOKUP($A1972,'indicadores propios'!$A$4:$I$2026,'indicadores propios'!E$2,FALSE),0)</f>
        <v>0</v>
      </c>
      <c r="E1972" s="3">
        <f>IFERROR(VLOOKUP($A1972,'indicadores propios'!$A$4:$I$2026,'indicadores propios'!F$2,FALSE),0)</f>
        <v>0</v>
      </c>
      <c r="F1972" s="3">
        <f>IFERROR(VLOOKUP($A1972,'indicadores propios'!$A$4:$I$2026,'indicadores propios'!G$2,FALSE),0)</f>
        <v>0</v>
      </c>
      <c r="G1972" s="3">
        <f>IFERROR(VLOOKUP($A1972,'indicadores propios'!$A$4:$I$2026,'indicadores propios'!H$2,FALSE),0)</f>
        <v>0</v>
      </c>
      <c r="H1972" s="3">
        <f>IFERROR(VLOOKUP($A1972,'indicadores propios'!$A$4:$I$2026,'indicadores propios'!I$2,FALSE),0)</f>
        <v>0</v>
      </c>
    </row>
    <row r="1973" spans="1:8" x14ac:dyDescent="0.3">
      <c r="A1973" s="5">
        <v>613548</v>
      </c>
      <c r="B1973" s="4" t="s">
        <v>256</v>
      </c>
      <c r="C1973" s="3">
        <f>IFERROR(VLOOKUP($A1973,'indicadores propios'!$A$4:$I$2026,'indicadores propios'!D$2,FALSE),0)</f>
        <v>0</v>
      </c>
      <c r="D1973" s="3">
        <f>IFERROR(VLOOKUP($A1973,'indicadores propios'!$A$4:$I$2026,'indicadores propios'!E$2,FALSE),0)</f>
        <v>0</v>
      </c>
      <c r="E1973" s="3">
        <f>IFERROR(VLOOKUP($A1973,'indicadores propios'!$A$4:$I$2026,'indicadores propios'!F$2,FALSE),0)</f>
        <v>0</v>
      </c>
      <c r="F1973" s="3">
        <f>IFERROR(VLOOKUP($A1973,'indicadores propios'!$A$4:$I$2026,'indicadores propios'!G$2,FALSE),0)</f>
        <v>0</v>
      </c>
      <c r="G1973" s="3">
        <f>IFERROR(VLOOKUP($A1973,'indicadores propios'!$A$4:$I$2026,'indicadores propios'!H$2,FALSE),0)</f>
        <v>0</v>
      </c>
      <c r="H1973" s="3">
        <f>IFERROR(VLOOKUP($A1973,'indicadores propios'!$A$4:$I$2026,'indicadores propios'!I$2,FALSE),0)</f>
        <v>0</v>
      </c>
    </row>
    <row r="1974" spans="1:8" x14ac:dyDescent="0.3">
      <c r="A1974" s="5">
        <v>613550</v>
      </c>
      <c r="B1974" s="4" t="s">
        <v>255</v>
      </c>
      <c r="C1974" s="3">
        <f>IFERROR(VLOOKUP($A1974,'indicadores propios'!$A$4:$I$2026,'indicadores propios'!D$2,FALSE),0)</f>
        <v>0</v>
      </c>
      <c r="D1974" s="3">
        <f>IFERROR(VLOOKUP($A1974,'indicadores propios'!$A$4:$I$2026,'indicadores propios'!E$2,FALSE),0)</f>
        <v>0</v>
      </c>
      <c r="E1974" s="3">
        <f>IFERROR(VLOOKUP($A1974,'indicadores propios'!$A$4:$I$2026,'indicadores propios'!F$2,FALSE),0)</f>
        <v>0</v>
      </c>
      <c r="F1974" s="3">
        <f>IFERROR(VLOOKUP($A1974,'indicadores propios'!$A$4:$I$2026,'indicadores propios'!G$2,FALSE),0)</f>
        <v>0</v>
      </c>
      <c r="G1974" s="3">
        <f>IFERROR(VLOOKUP($A1974,'indicadores propios'!$A$4:$I$2026,'indicadores propios'!H$2,FALSE),0)</f>
        <v>0</v>
      </c>
      <c r="H1974" s="3">
        <f>IFERROR(VLOOKUP($A1974,'indicadores propios'!$A$4:$I$2026,'indicadores propios'!I$2,FALSE),0)</f>
        <v>0</v>
      </c>
    </row>
    <row r="1975" spans="1:8" x14ac:dyDescent="0.3">
      <c r="A1975" s="5">
        <v>613552</v>
      </c>
      <c r="B1975" s="4" t="s">
        <v>254</v>
      </c>
      <c r="C1975" s="3">
        <f>IFERROR(VLOOKUP($A1975,'indicadores propios'!$A$4:$I$2026,'indicadores propios'!D$2,FALSE),0)</f>
        <v>0</v>
      </c>
      <c r="D1975" s="3">
        <f>IFERROR(VLOOKUP($A1975,'indicadores propios'!$A$4:$I$2026,'indicadores propios'!E$2,FALSE),0)</f>
        <v>0</v>
      </c>
      <c r="E1975" s="3">
        <f>IFERROR(VLOOKUP($A1975,'indicadores propios'!$A$4:$I$2026,'indicadores propios'!F$2,FALSE),0)</f>
        <v>0</v>
      </c>
      <c r="F1975" s="3">
        <f>IFERROR(VLOOKUP($A1975,'indicadores propios'!$A$4:$I$2026,'indicadores propios'!G$2,FALSE),0)</f>
        <v>0</v>
      </c>
      <c r="G1975" s="3">
        <f>IFERROR(VLOOKUP($A1975,'indicadores propios'!$A$4:$I$2026,'indicadores propios'!H$2,FALSE),0)</f>
        <v>0</v>
      </c>
      <c r="H1975" s="3">
        <f>IFERROR(VLOOKUP($A1975,'indicadores propios'!$A$4:$I$2026,'indicadores propios'!I$2,FALSE),0)</f>
        <v>0</v>
      </c>
    </row>
    <row r="1976" spans="1:8" x14ac:dyDescent="0.3">
      <c r="A1976" s="5">
        <v>613554</v>
      </c>
      <c r="B1976" s="4" t="s">
        <v>253</v>
      </c>
      <c r="C1976" s="3">
        <f>IFERROR(VLOOKUP($A1976,'indicadores propios'!$A$4:$I$2026,'indicadores propios'!D$2,FALSE),0)</f>
        <v>0</v>
      </c>
      <c r="D1976" s="3">
        <f>IFERROR(VLOOKUP($A1976,'indicadores propios'!$A$4:$I$2026,'indicadores propios'!E$2,FALSE),0)</f>
        <v>0</v>
      </c>
      <c r="E1976" s="3">
        <f>IFERROR(VLOOKUP($A1976,'indicadores propios'!$A$4:$I$2026,'indicadores propios'!F$2,FALSE),0)</f>
        <v>0</v>
      </c>
      <c r="F1976" s="3">
        <f>IFERROR(VLOOKUP($A1976,'indicadores propios'!$A$4:$I$2026,'indicadores propios'!G$2,FALSE),0)</f>
        <v>0</v>
      </c>
      <c r="G1976" s="3">
        <f>IFERROR(VLOOKUP($A1976,'indicadores propios'!$A$4:$I$2026,'indicadores propios'!H$2,FALSE),0)</f>
        <v>0</v>
      </c>
      <c r="H1976" s="3">
        <f>IFERROR(VLOOKUP($A1976,'indicadores propios'!$A$4:$I$2026,'indicadores propios'!I$2,FALSE),0)</f>
        <v>0</v>
      </c>
    </row>
    <row r="1977" spans="1:8" x14ac:dyDescent="0.3">
      <c r="A1977" s="5">
        <v>613556</v>
      </c>
      <c r="B1977" s="4" t="s">
        <v>252</v>
      </c>
      <c r="C1977" s="3">
        <f>IFERROR(VLOOKUP($A1977,'indicadores propios'!$A$4:$I$2026,'indicadores propios'!D$2,FALSE),0)</f>
        <v>0</v>
      </c>
      <c r="D1977" s="3">
        <f>IFERROR(VLOOKUP($A1977,'indicadores propios'!$A$4:$I$2026,'indicadores propios'!E$2,FALSE),0)</f>
        <v>0</v>
      </c>
      <c r="E1977" s="3">
        <f>IFERROR(VLOOKUP($A1977,'indicadores propios'!$A$4:$I$2026,'indicadores propios'!F$2,FALSE),0)</f>
        <v>0</v>
      </c>
      <c r="F1977" s="3">
        <f>IFERROR(VLOOKUP($A1977,'indicadores propios'!$A$4:$I$2026,'indicadores propios'!G$2,FALSE),0)</f>
        <v>0</v>
      </c>
      <c r="G1977" s="3">
        <f>IFERROR(VLOOKUP($A1977,'indicadores propios'!$A$4:$I$2026,'indicadores propios'!H$2,FALSE),0)</f>
        <v>0</v>
      </c>
      <c r="H1977" s="3">
        <f>IFERROR(VLOOKUP($A1977,'indicadores propios'!$A$4:$I$2026,'indicadores propios'!I$2,FALSE),0)</f>
        <v>0</v>
      </c>
    </row>
    <row r="1978" spans="1:8" x14ac:dyDescent="0.3">
      <c r="A1978" s="5">
        <v>613558</v>
      </c>
      <c r="B1978" s="4" t="s">
        <v>251</v>
      </c>
      <c r="C1978" s="3">
        <f>IFERROR(VLOOKUP($A1978,'indicadores propios'!$A$4:$I$2026,'indicadores propios'!D$2,FALSE),0)</f>
        <v>0</v>
      </c>
      <c r="D1978" s="3">
        <f>IFERROR(VLOOKUP($A1978,'indicadores propios'!$A$4:$I$2026,'indicadores propios'!E$2,FALSE),0)</f>
        <v>0</v>
      </c>
      <c r="E1978" s="3">
        <f>IFERROR(VLOOKUP($A1978,'indicadores propios'!$A$4:$I$2026,'indicadores propios'!F$2,FALSE),0)</f>
        <v>0</v>
      </c>
      <c r="F1978" s="3">
        <f>IFERROR(VLOOKUP($A1978,'indicadores propios'!$A$4:$I$2026,'indicadores propios'!G$2,FALSE),0)</f>
        <v>0</v>
      </c>
      <c r="G1978" s="3">
        <f>IFERROR(VLOOKUP($A1978,'indicadores propios'!$A$4:$I$2026,'indicadores propios'!H$2,FALSE),0)</f>
        <v>0</v>
      </c>
      <c r="H1978" s="3">
        <f>IFERROR(VLOOKUP($A1978,'indicadores propios'!$A$4:$I$2026,'indicadores propios'!I$2,FALSE),0)</f>
        <v>0</v>
      </c>
    </row>
    <row r="1979" spans="1:8" x14ac:dyDescent="0.3">
      <c r="A1979" s="5">
        <v>613560</v>
      </c>
      <c r="B1979" s="4" t="s">
        <v>250</v>
      </c>
      <c r="C1979" s="3">
        <f>IFERROR(VLOOKUP($A1979,'indicadores propios'!$A$4:$I$2026,'indicadores propios'!D$2,FALSE),0)</f>
        <v>0</v>
      </c>
      <c r="D1979" s="3">
        <f>IFERROR(VLOOKUP($A1979,'indicadores propios'!$A$4:$I$2026,'indicadores propios'!E$2,FALSE),0)</f>
        <v>0</v>
      </c>
      <c r="E1979" s="3">
        <f>IFERROR(VLOOKUP($A1979,'indicadores propios'!$A$4:$I$2026,'indicadores propios'!F$2,FALSE),0)</f>
        <v>0</v>
      </c>
      <c r="F1979" s="3">
        <f>IFERROR(VLOOKUP($A1979,'indicadores propios'!$A$4:$I$2026,'indicadores propios'!G$2,FALSE),0)</f>
        <v>0</v>
      </c>
      <c r="G1979" s="3">
        <f>IFERROR(VLOOKUP($A1979,'indicadores propios'!$A$4:$I$2026,'indicadores propios'!H$2,FALSE),0)</f>
        <v>0</v>
      </c>
      <c r="H1979" s="3">
        <f>IFERROR(VLOOKUP($A1979,'indicadores propios'!$A$4:$I$2026,'indicadores propios'!I$2,FALSE),0)</f>
        <v>0</v>
      </c>
    </row>
    <row r="1980" spans="1:8" x14ac:dyDescent="0.3">
      <c r="A1980" s="5">
        <v>613562</v>
      </c>
      <c r="B1980" s="4" t="s">
        <v>249</v>
      </c>
      <c r="C1980" s="3">
        <f>IFERROR(VLOOKUP($A1980,'indicadores propios'!$A$4:$I$2026,'indicadores propios'!D$2,FALSE),0)</f>
        <v>0</v>
      </c>
      <c r="D1980" s="3">
        <f>IFERROR(VLOOKUP($A1980,'indicadores propios'!$A$4:$I$2026,'indicadores propios'!E$2,FALSE),0)</f>
        <v>0</v>
      </c>
      <c r="E1980" s="3">
        <f>IFERROR(VLOOKUP($A1980,'indicadores propios'!$A$4:$I$2026,'indicadores propios'!F$2,FALSE),0)</f>
        <v>0</v>
      </c>
      <c r="F1980" s="3">
        <f>IFERROR(VLOOKUP($A1980,'indicadores propios'!$A$4:$I$2026,'indicadores propios'!G$2,FALSE),0)</f>
        <v>0</v>
      </c>
      <c r="G1980" s="3">
        <f>IFERROR(VLOOKUP($A1980,'indicadores propios'!$A$4:$I$2026,'indicadores propios'!H$2,FALSE),0)</f>
        <v>0</v>
      </c>
      <c r="H1980" s="3">
        <f>IFERROR(VLOOKUP($A1980,'indicadores propios'!$A$4:$I$2026,'indicadores propios'!I$2,FALSE),0)</f>
        <v>0</v>
      </c>
    </row>
    <row r="1981" spans="1:8" x14ac:dyDescent="0.3">
      <c r="A1981" s="5">
        <v>613564</v>
      </c>
      <c r="B1981" s="4" t="s">
        <v>248</v>
      </c>
      <c r="C1981" s="3">
        <f>IFERROR(VLOOKUP($A1981,'indicadores propios'!$A$4:$I$2026,'indicadores propios'!D$2,FALSE),0)</f>
        <v>0</v>
      </c>
      <c r="D1981" s="3">
        <f>IFERROR(VLOOKUP($A1981,'indicadores propios'!$A$4:$I$2026,'indicadores propios'!E$2,FALSE),0)</f>
        <v>0</v>
      </c>
      <c r="E1981" s="3">
        <f>IFERROR(VLOOKUP($A1981,'indicadores propios'!$A$4:$I$2026,'indicadores propios'!F$2,FALSE),0)</f>
        <v>0</v>
      </c>
      <c r="F1981" s="3">
        <f>IFERROR(VLOOKUP($A1981,'indicadores propios'!$A$4:$I$2026,'indicadores propios'!G$2,FALSE),0)</f>
        <v>0</v>
      </c>
      <c r="G1981" s="3">
        <f>IFERROR(VLOOKUP($A1981,'indicadores propios'!$A$4:$I$2026,'indicadores propios'!H$2,FALSE),0)</f>
        <v>0</v>
      </c>
      <c r="H1981" s="3">
        <f>IFERROR(VLOOKUP($A1981,'indicadores propios'!$A$4:$I$2026,'indicadores propios'!I$2,FALSE),0)</f>
        <v>0</v>
      </c>
    </row>
    <row r="1982" spans="1:8" x14ac:dyDescent="0.3">
      <c r="A1982" s="5">
        <v>613566</v>
      </c>
      <c r="B1982" s="4" t="s">
        <v>247</v>
      </c>
      <c r="C1982" s="3">
        <f>IFERROR(VLOOKUP($A1982,'indicadores propios'!$A$4:$I$2026,'indicadores propios'!D$2,FALSE),0)</f>
        <v>0</v>
      </c>
      <c r="D1982" s="3">
        <f>IFERROR(VLOOKUP($A1982,'indicadores propios'!$A$4:$I$2026,'indicadores propios'!E$2,FALSE),0)</f>
        <v>0</v>
      </c>
      <c r="E1982" s="3">
        <f>IFERROR(VLOOKUP($A1982,'indicadores propios'!$A$4:$I$2026,'indicadores propios'!F$2,FALSE),0)</f>
        <v>0</v>
      </c>
      <c r="F1982" s="3">
        <f>IFERROR(VLOOKUP($A1982,'indicadores propios'!$A$4:$I$2026,'indicadores propios'!G$2,FALSE),0)</f>
        <v>0</v>
      </c>
      <c r="G1982" s="3">
        <f>IFERROR(VLOOKUP($A1982,'indicadores propios'!$A$4:$I$2026,'indicadores propios'!H$2,FALSE),0)</f>
        <v>0</v>
      </c>
      <c r="H1982" s="3">
        <f>IFERROR(VLOOKUP($A1982,'indicadores propios'!$A$4:$I$2026,'indicadores propios'!I$2,FALSE),0)</f>
        <v>0</v>
      </c>
    </row>
    <row r="1983" spans="1:8" x14ac:dyDescent="0.3">
      <c r="A1983" s="5">
        <v>613568</v>
      </c>
      <c r="B1983" s="4" t="s">
        <v>246</v>
      </c>
      <c r="C1983" s="3">
        <f>IFERROR(VLOOKUP($A1983,'indicadores propios'!$A$4:$I$2026,'indicadores propios'!D$2,FALSE),0)</f>
        <v>0</v>
      </c>
      <c r="D1983" s="3">
        <f>IFERROR(VLOOKUP($A1983,'indicadores propios'!$A$4:$I$2026,'indicadores propios'!E$2,FALSE),0)</f>
        <v>0</v>
      </c>
      <c r="E1983" s="3">
        <f>IFERROR(VLOOKUP($A1983,'indicadores propios'!$A$4:$I$2026,'indicadores propios'!F$2,FALSE),0)</f>
        <v>0</v>
      </c>
      <c r="F1983" s="3">
        <f>IFERROR(VLOOKUP($A1983,'indicadores propios'!$A$4:$I$2026,'indicadores propios'!G$2,FALSE),0)</f>
        <v>0</v>
      </c>
      <c r="G1983" s="3">
        <f>IFERROR(VLOOKUP($A1983,'indicadores propios'!$A$4:$I$2026,'indicadores propios'!H$2,FALSE),0)</f>
        <v>0</v>
      </c>
      <c r="H1983" s="3">
        <f>IFERROR(VLOOKUP($A1983,'indicadores propios'!$A$4:$I$2026,'indicadores propios'!I$2,FALSE),0)</f>
        <v>0</v>
      </c>
    </row>
    <row r="1984" spans="1:8" x14ac:dyDescent="0.3">
      <c r="A1984" s="5">
        <v>613570</v>
      </c>
      <c r="B1984" s="4" t="s">
        <v>245</v>
      </c>
      <c r="C1984" s="3">
        <f>IFERROR(VLOOKUP($A1984,'indicadores propios'!$A$4:$I$2026,'indicadores propios'!D$2,FALSE),0)</f>
        <v>0</v>
      </c>
      <c r="D1984" s="3">
        <f>IFERROR(VLOOKUP($A1984,'indicadores propios'!$A$4:$I$2026,'indicadores propios'!E$2,FALSE),0)</f>
        <v>0</v>
      </c>
      <c r="E1984" s="3">
        <f>IFERROR(VLOOKUP($A1984,'indicadores propios'!$A$4:$I$2026,'indicadores propios'!F$2,FALSE),0)</f>
        <v>0</v>
      </c>
      <c r="F1984" s="3">
        <f>IFERROR(VLOOKUP($A1984,'indicadores propios'!$A$4:$I$2026,'indicadores propios'!G$2,FALSE),0)</f>
        <v>0</v>
      </c>
      <c r="G1984" s="3">
        <f>IFERROR(VLOOKUP($A1984,'indicadores propios'!$A$4:$I$2026,'indicadores propios'!H$2,FALSE),0)</f>
        <v>0</v>
      </c>
      <c r="H1984" s="3">
        <f>IFERROR(VLOOKUP($A1984,'indicadores propios'!$A$4:$I$2026,'indicadores propios'!I$2,FALSE),0)</f>
        <v>0</v>
      </c>
    </row>
    <row r="1985" spans="1:8" x14ac:dyDescent="0.3">
      <c r="A1985" s="5">
        <v>613572</v>
      </c>
      <c r="B1985" s="4" t="s">
        <v>244</v>
      </c>
      <c r="C1985" s="3">
        <f>IFERROR(VLOOKUP($A1985,'indicadores propios'!$A$4:$I$2026,'indicadores propios'!D$2,FALSE),0)</f>
        <v>0</v>
      </c>
      <c r="D1985" s="3">
        <f>IFERROR(VLOOKUP($A1985,'indicadores propios'!$A$4:$I$2026,'indicadores propios'!E$2,FALSE),0)</f>
        <v>0</v>
      </c>
      <c r="E1985" s="3">
        <f>IFERROR(VLOOKUP($A1985,'indicadores propios'!$A$4:$I$2026,'indicadores propios'!F$2,FALSE),0)</f>
        <v>0</v>
      </c>
      <c r="F1985" s="3">
        <f>IFERROR(VLOOKUP($A1985,'indicadores propios'!$A$4:$I$2026,'indicadores propios'!G$2,FALSE),0)</f>
        <v>0</v>
      </c>
      <c r="G1985" s="3">
        <f>IFERROR(VLOOKUP($A1985,'indicadores propios'!$A$4:$I$2026,'indicadores propios'!H$2,FALSE),0)</f>
        <v>0</v>
      </c>
      <c r="H1985" s="3">
        <f>IFERROR(VLOOKUP($A1985,'indicadores propios'!$A$4:$I$2026,'indicadores propios'!I$2,FALSE),0)</f>
        <v>0</v>
      </c>
    </row>
    <row r="1986" spans="1:8" x14ac:dyDescent="0.3">
      <c r="A1986" s="5">
        <v>613595</v>
      </c>
      <c r="B1986" s="4" t="s">
        <v>243</v>
      </c>
      <c r="C1986" s="3">
        <f>IFERROR(VLOOKUP($A1986,'indicadores propios'!$A$4:$I$2026,'indicadores propios'!D$2,FALSE),0)</f>
        <v>0</v>
      </c>
      <c r="D1986" s="3">
        <f>IFERROR(VLOOKUP($A1986,'indicadores propios'!$A$4:$I$2026,'indicadores propios'!E$2,FALSE),0)</f>
        <v>0</v>
      </c>
      <c r="E1986" s="3">
        <f>IFERROR(VLOOKUP($A1986,'indicadores propios'!$A$4:$I$2026,'indicadores propios'!F$2,FALSE),0)</f>
        <v>0</v>
      </c>
      <c r="F1986" s="3">
        <f>IFERROR(VLOOKUP($A1986,'indicadores propios'!$A$4:$I$2026,'indicadores propios'!G$2,FALSE),0)</f>
        <v>0</v>
      </c>
      <c r="G1986" s="3">
        <f>IFERROR(VLOOKUP($A1986,'indicadores propios'!$A$4:$I$2026,'indicadores propios'!H$2,FALSE),0)</f>
        <v>0</v>
      </c>
      <c r="H1986" s="3">
        <f>IFERROR(VLOOKUP($A1986,'indicadores propios'!$A$4:$I$2026,'indicadores propios'!I$2,FALSE),0)</f>
        <v>0</v>
      </c>
    </row>
    <row r="1987" spans="1:8" x14ac:dyDescent="0.3">
      <c r="A1987" s="5">
        <v>614000</v>
      </c>
      <c r="B1987" s="4" t="s">
        <v>242</v>
      </c>
      <c r="C1987" s="3">
        <f>IFERROR(VLOOKUP($A1987,'indicadores propios'!$A$4:$I$2026,'indicadores propios'!D$2,FALSE),0)</f>
        <v>0</v>
      </c>
      <c r="D1987" s="3">
        <f>IFERROR(VLOOKUP($A1987,'indicadores propios'!$A$4:$I$2026,'indicadores propios'!E$2,FALSE),0)</f>
        <v>0</v>
      </c>
      <c r="E1987" s="3">
        <f>IFERROR(VLOOKUP($A1987,'indicadores propios'!$A$4:$I$2026,'indicadores propios'!F$2,FALSE),0)</f>
        <v>0</v>
      </c>
      <c r="F1987" s="3">
        <f>IFERROR(VLOOKUP($A1987,'indicadores propios'!$A$4:$I$2026,'indicadores propios'!G$2,FALSE),0)</f>
        <v>0</v>
      </c>
      <c r="G1987" s="3">
        <f>IFERROR(VLOOKUP($A1987,'indicadores propios'!$A$4:$I$2026,'indicadores propios'!H$2,FALSE),0)</f>
        <v>0</v>
      </c>
      <c r="H1987" s="3">
        <f>IFERROR(VLOOKUP($A1987,'indicadores propios'!$A$4:$I$2026,'indicadores propios'!I$2,FALSE),0)</f>
        <v>0</v>
      </c>
    </row>
    <row r="1988" spans="1:8" x14ac:dyDescent="0.3">
      <c r="A1988" s="5">
        <v>614005</v>
      </c>
      <c r="B1988" s="4" t="s">
        <v>241</v>
      </c>
      <c r="C1988" s="3">
        <f>IFERROR(VLOOKUP($A1988,'indicadores propios'!$A$4:$I$2026,'indicadores propios'!D$2,FALSE),0)</f>
        <v>0</v>
      </c>
      <c r="D1988" s="3">
        <f>IFERROR(VLOOKUP($A1988,'indicadores propios'!$A$4:$I$2026,'indicadores propios'!E$2,FALSE),0)</f>
        <v>0</v>
      </c>
      <c r="E1988" s="3">
        <f>IFERROR(VLOOKUP($A1988,'indicadores propios'!$A$4:$I$2026,'indicadores propios'!F$2,FALSE),0)</f>
        <v>0</v>
      </c>
      <c r="F1988" s="3">
        <f>IFERROR(VLOOKUP($A1988,'indicadores propios'!$A$4:$I$2026,'indicadores propios'!G$2,FALSE),0)</f>
        <v>0</v>
      </c>
      <c r="G1988" s="3">
        <f>IFERROR(VLOOKUP($A1988,'indicadores propios'!$A$4:$I$2026,'indicadores propios'!H$2,FALSE),0)</f>
        <v>0</v>
      </c>
      <c r="H1988" s="3">
        <f>IFERROR(VLOOKUP($A1988,'indicadores propios'!$A$4:$I$2026,'indicadores propios'!I$2,FALSE),0)</f>
        <v>0</v>
      </c>
    </row>
    <row r="1989" spans="1:8" x14ac:dyDescent="0.3">
      <c r="A1989" s="5">
        <v>614010</v>
      </c>
      <c r="B1989" s="4" t="s">
        <v>240</v>
      </c>
      <c r="C1989" s="3">
        <f>IFERROR(VLOOKUP($A1989,'indicadores propios'!$A$4:$I$2026,'indicadores propios'!D$2,FALSE),0)</f>
        <v>0</v>
      </c>
      <c r="D1989" s="3">
        <f>IFERROR(VLOOKUP($A1989,'indicadores propios'!$A$4:$I$2026,'indicadores propios'!E$2,FALSE),0)</f>
        <v>0</v>
      </c>
      <c r="E1989" s="3">
        <f>IFERROR(VLOOKUP($A1989,'indicadores propios'!$A$4:$I$2026,'indicadores propios'!F$2,FALSE),0)</f>
        <v>0</v>
      </c>
      <c r="F1989" s="3">
        <f>IFERROR(VLOOKUP($A1989,'indicadores propios'!$A$4:$I$2026,'indicadores propios'!G$2,FALSE),0)</f>
        <v>0</v>
      </c>
      <c r="G1989" s="3">
        <f>IFERROR(VLOOKUP($A1989,'indicadores propios'!$A$4:$I$2026,'indicadores propios'!H$2,FALSE),0)</f>
        <v>0</v>
      </c>
      <c r="H1989" s="3">
        <f>IFERROR(VLOOKUP($A1989,'indicadores propios'!$A$4:$I$2026,'indicadores propios'!I$2,FALSE),0)</f>
        <v>0</v>
      </c>
    </row>
    <row r="1990" spans="1:8" x14ac:dyDescent="0.3">
      <c r="A1990" s="5">
        <v>614015</v>
      </c>
      <c r="B1990" s="4" t="s">
        <v>239</v>
      </c>
      <c r="C1990" s="3">
        <f>IFERROR(VLOOKUP($A1990,'indicadores propios'!$A$4:$I$2026,'indicadores propios'!D$2,FALSE),0)</f>
        <v>0</v>
      </c>
      <c r="D1990" s="3">
        <f>IFERROR(VLOOKUP($A1990,'indicadores propios'!$A$4:$I$2026,'indicadores propios'!E$2,FALSE),0)</f>
        <v>0</v>
      </c>
      <c r="E1990" s="3">
        <f>IFERROR(VLOOKUP($A1990,'indicadores propios'!$A$4:$I$2026,'indicadores propios'!F$2,FALSE),0)</f>
        <v>0</v>
      </c>
      <c r="F1990" s="3">
        <f>IFERROR(VLOOKUP($A1990,'indicadores propios'!$A$4:$I$2026,'indicadores propios'!G$2,FALSE),0)</f>
        <v>0</v>
      </c>
      <c r="G1990" s="3">
        <f>IFERROR(VLOOKUP($A1990,'indicadores propios'!$A$4:$I$2026,'indicadores propios'!H$2,FALSE),0)</f>
        <v>0</v>
      </c>
      <c r="H1990" s="3">
        <f>IFERROR(VLOOKUP($A1990,'indicadores propios'!$A$4:$I$2026,'indicadores propios'!I$2,FALSE),0)</f>
        <v>0</v>
      </c>
    </row>
    <row r="1991" spans="1:8" x14ac:dyDescent="0.3">
      <c r="A1991" s="5">
        <v>614020</v>
      </c>
      <c r="B1991" s="4" t="s">
        <v>238</v>
      </c>
      <c r="C1991" s="3">
        <f>IFERROR(VLOOKUP($A1991,'indicadores propios'!$A$4:$I$2026,'indicadores propios'!D$2,FALSE),0)</f>
        <v>0</v>
      </c>
      <c r="D1991" s="3">
        <f>IFERROR(VLOOKUP($A1991,'indicadores propios'!$A$4:$I$2026,'indicadores propios'!E$2,FALSE),0)</f>
        <v>0</v>
      </c>
      <c r="E1991" s="3">
        <f>IFERROR(VLOOKUP($A1991,'indicadores propios'!$A$4:$I$2026,'indicadores propios'!F$2,FALSE),0)</f>
        <v>0</v>
      </c>
      <c r="F1991" s="3">
        <f>IFERROR(VLOOKUP($A1991,'indicadores propios'!$A$4:$I$2026,'indicadores propios'!G$2,FALSE),0)</f>
        <v>0</v>
      </c>
      <c r="G1991" s="3">
        <f>IFERROR(VLOOKUP($A1991,'indicadores propios'!$A$4:$I$2026,'indicadores propios'!H$2,FALSE),0)</f>
        <v>0</v>
      </c>
      <c r="H1991" s="3">
        <f>IFERROR(VLOOKUP($A1991,'indicadores propios'!$A$4:$I$2026,'indicadores propios'!I$2,FALSE),0)</f>
        <v>0</v>
      </c>
    </row>
    <row r="1992" spans="1:8" x14ac:dyDescent="0.3">
      <c r="A1992" s="5">
        <v>614095</v>
      </c>
      <c r="B1992" s="4" t="s">
        <v>221</v>
      </c>
      <c r="C1992" s="3">
        <f>IFERROR(VLOOKUP($A1992,'indicadores propios'!$A$4:$I$2026,'indicadores propios'!D$2,FALSE),0)</f>
        <v>0</v>
      </c>
      <c r="D1992" s="3">
        <f>IFERROR(VLOOKUP($A1992,'indicadores propios'!$A$4:$I$2026,'indicadores propios'!E$2,FALSE),0)</f>
        <v>0</v>
      </c>
      <c r="E1992" s="3">
        <f>IFERROR(VLOOKUP($A1992,'indicadores propios'!$A$4:$I$2026,'indicadores propios'!F$2,FALSE),0)</f>
        <v>0</v>
      </c>
      <c r="F1992" s="3">
        <f>IFERROR(VLOOKUP($A1992,'indicadores propios'!$A$4:$I$2026,'indicadores propios'!G$2,FALSE),0)</f>
        <v>0</v>
      </c>
      <c r="G1992" s="3">
        <f>IFERROR(VLOOKUP($A1992,'indicadores propios'!$A$4:$I$2026,'indicadores propios'!H$2,FALSE),0)</f>
        <v>0</v>
      </c>
      <c r="H1992" s="3">
        <f>IFERROR(VLOOKUP($A1992,'indicadores propios'!$A$4:$I$2026,'indicadores propios'!I$2,FALSE),0)</f>
        <v>0</v>
      </c>
    </row>
    <row r="1993" spans="1:8" x14ac:dyDescent="0.3">
      <c r="A1993" s="5">
        <v>614500</v>
      </c>
      <c r="B1993" s="4" t="s">
        <v>237</v>
      </c>
      <c r="C1993" s="3">
        <f>IFERROR(VLOOKUP($A1993,'indicadores propios'!$A$4:$I$2026,'indicadores propios'!D$2,FALSE),0)</f>
        <v>0</v>
      </c>
      <c r="D1993" s="3">
        <f>IFERROR(VLOOKUP($A1993,'indicadores propios'!$A$4:$I$2026,'indicadores propios'!E$2,FALSE),0)</f>
        <v>0</v>
      </c>
      <c r="E1993" s="3">
        <f>IFERROR(VLOOKUP($A1993,'indicadores propios'!$A$4:$I$2026,'indicadores propios'!F$2,FALSE),0)</f>
        <v>0</v>
      </c>
      <c r="F1993" s="3">
        <f>IFERROR(VLOOKUP($A1993,'indicadores propios'!$A$4:$I$2026,'indicadores propios'!G$2,FALSE),0)</f>
        <v>0</v>
      </c>
      <c r="G1993" s="3">
        <f>IFERROR(VLOOKUP($A1993,'indicadores propios'!$A$4:$I$2026,'indicadores propios'!H$2,FALSE),0)</f>
        <v>0</v>
      </c>
      <c r="H1993" s="3">
        <f>IFERROR(VLOOKUP($A1993,'indicadores propios'!$A$4:$I$2026,'indicadores propios'!I$2,FALSE),0)</f>
        <v>0</v>
      </c>
    </row>
    <row r="1994" spans="1:8" x14ac:dyDescent="0.3">
      <c r="A1994" s="5">
        <v>614505</v>
      </c>
      <c r="B1994" s="4" t="s">
        <v>236</v>
      </c>
      <c r="C1994" s="3">
        <f>IFERROR(VLOOKUP($A1994,'indicadores propios'!$A$4:$I$2026,'indicadores propios'!D$2,FALSE),0)</f>
        <v>0</v>
      </c>
      <c r="D1994" s="3">
        <f>IFERROR(VLOOKUP($A1994,'indicadores propios'!$A$4:$I$2026,'indicadores propios'!E$2,FALSE),0)</f>
        <v>0</v>
      </c>
      <c r="E1994" s="3">
        <f>IFERROR(VLOOKUP($A1994,'indicadores propios'!$A$4:$I$2026,'indicadores propios'!F$2,FALSE),0)</f>
        <v>0</v>
      </c>
      <c r="F1994" s="3">
        <f>IFERROR(VLOOKUP($A1994,'indicadores propios'!$A$4:$I$2026,'indicadores propios'!G$2,FALSE),0)</f>
        <v>0</v>
      </c>
      <c r="G1994" s="3">
        <f>IFERROR(VLOOKUP($A1994,'indicadores propios'!$A$4:$I$2026,'indicadores propios'!H$2,FALSE),0)</f>
        <v>0</v>
      </c>
      <c r="H1994" s="3">
        <f>IFERROR(VLOOKUP($A1994,'indicadores propios'!$A$4:$I$2026,'indicadores propios'!I$2,FALSE),0)</f>
        <v>0</v>
      </c>
    </row>
    <row r="1995" spans="1:8" x14ac:dyDescent="0.3">
      <c r="A1995" s="5">
        <v>614510</v>
      </c>
      <c r="B1995" s="4" t="s">
        <v>235</v>
      </c>
      <c r="C1995" s="3">
        <f>IFERROR(VLOOKUP($A1995,'indicadores propios'!$A$4:$I$2026,'indicadores propios'!D$2,FALSE),0)</f>
        <v>0</v>
      </c>
      <c r="D1995" s="3">
        <f>IFERROR(VLOOKUP($A1995,'indicadores propios'!$A$4:$I$2026,'indicadores propios'!E$2,FALSE),0)</f>
        <v>0</v>
      </c>
      <c r="E1995" s="3">
        <f>IFERROR(VLOOKUP($A1995,'indicadores propios'!$A$4:$I$2026,'indicadores propios'!F$2,FALSE),0)</f>
        <v>0</v>
      </c>
      <c r="F1995" s="3">
        <f>IFERROR(VLOOKUP($A1995,'indicadores propios'!$A$4:$I$2026,'indicadores propios'!G$2,FALSE),0)</f>
        <v>0</v>
      </c>
      <c r="G1995" s="3">
        <f>IFERROR(VLOOKUP($A1995,'indicadores propios'!$A$4:$I$2026,'indicadores propios'!H$2,FALSE),0)</f>
        <v>0</v>
      </c>
      <c r="H1995" s="3">
        <f>IFERROR(VLOOKUP($A1995,'indicadores propios'!$A$4:$I$2026,'indicadores propios'!I$2,FALSE),0)</f>
        <v>0</v>
      </c>
    </row>
    <row r="1996" spans="1:8" x14ac:dyDescent="0.3">
      <c r="A1996" s="5">
        <v>614515</v>
      </c>
      <c r="B1996" s="4" t="s">
        <v>234</v>
      </c>
      <c r="C1996" s="3">
        <f>IFERROR(VLOOKUP($A1996,'indicadores propios'!$A$4:$I$2026,'indicadores propios'!D$2,FALSE),0)</f>
        <v>0</v>
      </c>
      <c r="D1996" s="3">
        <f>IFERROR(VLOOKUP($A1996,'indicadores propios'!$A$4:$I$2026,'indicadores propios'!E$2,FALSE),0)</f>
        <v>0</v>
      </c>
      <c r="E1996" s="3">
        <f>IFERROR(VLOOKUP($A1996,'indicadores propios'!$A$4:$I$2026,'indicadores propios'!F$2,FALSE),0)</f>
        <v>0</v>
      </c>
      <c r="F1996" s="3">
        <f>IFERROR(VLOOKUP($A1996,'indicadores propios'!$A$4:$I$2026,'indicadores propios'!G$2,FALSE),0)</f>
        <v>0</v>
      </c>
      <c r="G1996" s="3">
        <f>IFERROR(VLOOKUP($A1996,'indicadores propios'!$A$4:$I$2026,'indicadores propios'!H$2,FALSE),0)</f>
        <v>0</v>
      </c>
      <c r="H1996" s="3">
        <f>IFERROR(VLOOKUP($A1996,'indicadores propios'!$A$4:$I$2026,'indicadores propios'!I$2,FALSE),0)</f>
        <v>0</v>
      </c>
    </row>
    <row r="1997" spans="1:8" x14ac:dyDescent="0.3">
      <c r="A1997" s="5">
        <v>614520</v>
      </c>
      <c r="B1997" s="4" t="s">
        <v>233</v>
      </c>
      <c r="C1997" s="3">
        <f>IFERROR(VLOOKUP($A1997,'indicadores propios'!$A$4:$I$2026,'indicadores propios'!D$2,FALSE),0)</f>
        <v>0</v>
      </c>
      <c r="D1997" s="3">
        <f>IFERROR(VLOOKUP($A1997,'indicadores propios'!$A$4:$I$2026,'indicadores propios'!E$2,FALSE),0)</f>
        <v>0</v>
      </c>
      <c r="E1997" s="3">
        <f>IFERROR(VLOOKUP($A1997,'indicadores propios'!$A$4:$I$2026,'indicadores propios'!F$2,FALSE),0)</f>
        <v>0</v>
      </c>
      <c r="F1997" s="3">
        <f>IFERROR(VLOOKUP($A1997,'indicadores propios'!$A$4:$I$2026,'indicadores propios'!G$2,FALSE),0)</f>
        <v>0</v>
      </c>
      <c r="G1997" s="3">
        <f>IFERROR(VLOOKUP($A1997,'indicadores propios'!$A$4:$I$2026,'indicadores propios'!H$2,FALSE),0)</f>
        <v>0</v>
      </c>
      <c r="H1997" s="3">
        <f>IFERROR(VLOOKUP($A1997,'indicadores propios'!$A$4:$I$2026,'indicadores propios'!I$2,FALSE),0)</f>
        <v>0</v>
      </c>
    </row>
    <row r="1998" spans="1:8" x14ac:dyDescent="0.3">
      <c r="A1998" s="5">
        <v>614525</v>
      </c>
      <c r="B1998" s="4" t="s">
        <v>232</v>
      </c>
      <c r="C1998" s="3">
        <f>IFERROR(VLOOKUP($A1998,'indicadores propios'!$A$4:$I$2026,'indicadores propios'!D$2,FALSE),0)</f>
        <v>0</v>
      </c>
      <c r="D1998" s="3">
        <f>IFERROR(VLOOKUP($A1998,'indicadores propios'!$A$4:$I$2026,'indicadores propios'!E$2,FALSE),0)</f>
        <v>0</v>
      </c>
      <c r="E1998" s="3">
        <f>IFERROR(VLOOKUP($A1998,'indicadores propios'!$A$4:$I$2026,'indicadores propios'!F$2,FALSE),0)</f>
        <v>0</v>
      </c>
      <c r="F1998" s="3">
        <f>IFERROR(VLOOKUP($A1998,'indicadores propios'!$A$4:$I$2026,'indicadores propios'!G$2,FALSE),0)</f>
        <v>0</v>
      </c>
      <c r="G1998" s="3">
        <f>IFERROR(VLOOKUP($A1998,'indicadores propios'!$A$4:$I$2026,'indicadores propios'!H$2,FALSE),0)</f>
        <v>0</v>
      </c>
      <c r="H1998" s="3">
        <f>IFERROR(VLOOKUP($A1998,'indicadores propios'!$A$4:$I$2026,'indicadores propios'!I$2,FALSE),0)</f>
        <v>0</v>
      </c>
    </row>
    <row r="1999" spans="1:8" x14ac:dyDescent="0.3">
      <c r="A1999" s="5">
        <v>614530</v>
      </c>
      <c r="B1999" s="4" t="s">
        <v>231</v>
      </c>
      <c r="C1999" s="3">
        <f>IFERROR(VLOOKUP($A1999,'indicadores propios'!$A$4:$I$2026,'indicadores propios'!D$2,FALSE),0)</f>
        <v>0</v>
      </c>
      <c r="D1999" s="3">
        <f>IFERROR(VLOOKUP($A1999,'indicadores propios'!$A$4:$I$2026,'indicadores propios'!E$2,FALSE),0)</f>
        <v>0</v>
      </c>
      <c r="E1999" s="3">
        <f>IFERROR(VLOOKUP($A1999,'indicadores propios'!$A$4:$I$2026,'indicadores propios'!F$2,FALSE),0)</f>
        <v>0</v>
      </c>
      <c r="F1999" s="3">
        <f>IFERROR(VLOOKUP($A1999,'indicadores propios'!$A$4:$I$2026,'indicadores propios'!G$2,FALSE),0)</f>
        <v>0</v>
      </c>
      <c r="G1999" s="3">
        <f>IFERROR(VLOOKUP($A1999,'indicadores propios'!$A$4:$I$2026,'indicadores propios'!H$2,FALSE),0)</f>
        <v>0</v>
      </c>
      <c r="H1999" s="3">
        <f>IFERROR(VLOOKUP($A1999,'indicadores propios'!$A$4:$I$2026,'indicadores propios'!I$2,FALSE),0)</f>
        <v>0</v>
      </c>
    </row>
    <row r="2000" spans="1:8" x14ac:dyDescent="0.3">
      <c r="A2000" s="5">
        <v>614535</v>
      </c>
      <c r="B2000" s="4" t="s">
        <v>230</v>
      </c>
      <c r="C2000" s="3">
        <f>IFERROR(VLOOKUP($A2000,'indicadores propios'!$A$4:$I$2026,'indicadores propios'!D$2,FALSE),0)</f>
        <v>0</v>
      </c>
      <c r="D2000" s="3">
        <f>IFERROR(VLOOKUP($A2000,'indicadores propios'!$A$4:$I$2026,'indicadores propios'!E$2,FALSE),0)</f>
        <v>0</v>
      </c>
      <c r="E2000" s="3">
        <f>IFERROR(VLOOKUP($A2000,'indicadores propios'!$A$4:$I$2026,'indicadores propios'!F$2,FALSE),0)</f>
        <v>0</v>
      </c>
      <c r="F2000" s="3">
        <f>IFERROR(VLOOKUP($A2000,'indicadores propios'!$A$4:$I$2026,'indicadores propios'!G$2,FALSE),0)</f>
        <v>0</v>
      </c>
      <c r="G2000" s="3">
        <f>IFERROR(VLOOKUP($A2000,'indicadores propios'!$A$4:$I$2026,'indicadores propios'!H$2,FALSE),0)</f>
        <v>0</v>
      </c>
      <c r="H2000" s="3">
        <f>IFERROR(VLOOKUP($A2000,'indicadores propios'!$A$4:$I$2026,'indicadores propios'!I$2,FALSE),0)</f>
        <v>0</v>
      </c>
    </row>
    <row r="2001" spans="1:8" x14ac:dyDescent="0.3">
      <c r="A2001" s="5">
        <v>614540</v>
      </c>
      <c r="B2001" s="4" t="s">
        <v>229</v>
      </c>
      <c r="C2001" s="3">
        <f>IFERROR(VLOOKUP($A2001,'indicadores propios'!$A$4:$I$2026,'indicadores propios'!D$2,FALSE),0)</f>
        <v>0</v>
      </c>
      <c r="D2001" s="3">
        <f>IFERROR(VLOOKUP($A2001,'indicadores propios'!$A$4:$I$2026,'indicadores propios'!E$2,FALSE),0)</f>
        <v>0</v>
      </c>
      <c r="E2001" s="3">
        <f>IFERROR(VLOOKUP($A2001,'indicadores propios'!$A$4:$I$2026,'indicadores propios'!F$2,FALSE),0)</f>
        <v>0</v>
      </c>
      <c r="F2001" s="3">
        <f>IFERROR(VLOOKUP($A2001,'indicadores propios'!$A$4:$I$2026,'indicadores propios'!G$2,FALSE),0)</f>
        <v>0</v>
      </c>
      <c r="G2001" s="3">
        <f>IFERROR(VLOOKUP($A2001,'indicadores propios'!$A$4:$I$2026,'indicadores propios'!H$2,FALSE),0)</f>
        <v>0</v>
      </c>
      <c r="H2001" s="3">
        <f>IFERROR(VLOOKUP($A2001,'indicadores propios'!$A$4:$I$2026,'indicadores propios'!I$2,FALSE),0)</f>
        <v>0</v>
      </c>
    </row>
    <row r="2002" spans="1:8" x14ac:dyDescent="0.3">
      <c r="A2002" s="5">
        <v>614545</v>
      </c>
      <c r="B2002" s="4" t="s">
        <v>228</v>
      </c>
      <c r="C2002" s="3">
        <f>IFERROR(VLOOKUP($A2002,'indicadores propios'!$A$4:$I$2026,'indicadores propios'!D$2,FALSE),0)</f>
        <v>0</v>
      </c>
      <c r="D2002" s="3">
        <f>IFERROR(VLOOKUP($A2002,'indicadores propios'!$A$4:$I$2026,'indicadores propios'!E$2,FALSE),0)</f>
        <v>0</v>
      </c>
      <c r="E2002" s="3">
        <f>IFERROR(VLOOKUP($A2002,'indicadores propios'!$A$4:$I$2026,'indicadores propios'!F$2,FALSE),0)</f>
        <v>0</v>
      </c>
      <c r="F2002" s="3">
        <f>IFERROR(VLOOKUP($A2002,'indicadores propios'!$A$4:$I$2026,'indicadores propios'!G$2,FALSE),0)</f>
        <v>0</v>
      </c>
      <c r="G2002" s="3">
        <f>IFERROR(VLOOKUP($A2002,'indicadores propios'!$A$4:$I$2026,'indicadores propios'!H$2,FALSE),0)</f>
        <v>0</v>
      </c>
      <c r="H2002" s="3">
        <f>IFERROR(VLOOKUP($A2002,'indicadores propios'!$A$4:$I$2026,'indicadores propios'!I$2,FALSE),0)</f>
        <v>0</v>
      </c>
    </row>
    <row r="2003" spans="1:8" x14ac:dyDescent="0.3">
      <c r="A2003" s="5">
        <v>614550</v>
      </c>
      <c r="B2003" s="4" t="s">
        <v>227</v>
      </c>
      <c r="C2003" s="3">
        <f>IFERROR(VLOOKUP($A2003,'indicadores propios'!$A$4:$I$2026,'indicadores propios'!D$2,FALSE),0)</f>
        <v>0</v>
      </c>
      <c r="D2003" s="3">
        <f>IFERROR(VLOOKUP($A2003,'indicadores propios'!$A$4:$I$2026,'indicadores propios'!E$2,FALSE),0)</f>
        <v>0</v>
      </c>
      <c r="E2003" s="3">
        <f>IFERROR(VLOOKUP($A2003,'indicadores propios'!$A$4:$I$2026,'indicadores propios'!F$2,FALSE),0)</f>
        <v>0</v>
      </c>
      <c r="F2003" s="3">
        <f>IFERROR(VLOOKUP($A2003,'indicadores propios'!$A$4:$I$2026,'indicadores propios'!G$2,FALSE),0)</f>
        <v>0</v>
      </c>
      <c r="G2003" s="3">
        <f>IFERROR(VLOOKUP($A2003,'indicadores propios'!$A$4:$I$2026,'indicadores propios'!H$2,FALSE),0)</f>
        <v>0</v>
      </c>
      <c r="H2003" s="3">
        <f>IFERROR(VLOOKUP($A2003,'indicadores propios'!$A$4:$I$2026,'indicadores propios'!I$2,FALSE),0)</f>
        <v>0</v>
      </c>
    </row>
    <row r="2004" spans="1:8" x14ac:dyDescent="0.3">
      <c r="A2004" s="5">
        <v>614555</v>
      </c>
      <c r="B2004" s="4" t="s">
        <v>226</v>
      </c>
      <c r="C2004" s="3">
        <f>IFERROR(VLOOKUP($A2004,'indicadores propios'!$A$4:$I$2026,'indicadores propios'!D$2,FALSE),0)</f>
        <v>0</v>
      </c>
      <c r="D2004" s="3">
        <f>IFERROR(VLOOKUP($A2004,'indicadores propios'!$A$4:$I$2026,'indicadores propios'!E$2,FALSE),0)</f>
        <v>0</v>
      </c>
      <c r="E2004" s="3">
        <f>IFERROR(VLOOKUP($A2004,'indicadores propios'!$A$4:$I$2026,'indicadores propios'!F$2,FALSE),0)</f>
        <v>0</v>
      </c>
      <c r="F2004" s="3">
        <f>IFERROR(VLOOKUP($A2004,'indicadores propios'!$A$4:$I$2026,'indicadores propios'!G$2,FALSE),0)</f>
        <v>0</v>
      </c>
      <c r="G2004" s="3">
        <f>IFERROR(VLOOKUP($A2004,'indicadores propios'!$A$4:$I$2026,'indicadores propios'!H$2,FALSE),0)</f>
        <v>0</v>
      </c>
      <c r="H2004" s="3">
        <f>IFERROR(VLOOKUP($A2004,'indicadores propios'!$A$4:$I$2026,'indicadores propios'!I$2,FALSE),0)</f>
        <v>0</v>
      </c>
    </row>
    <row r="2005" spans="1:8" x14ac:dyDescent="0.3">
      <c r="A2005" s="5">
        <v>614560</v>
      </c>
      <c r="B2005" s="4" t="s">
        <v>225</v>
      </c>
      <c r="C2005" s="3">
        <f>IFERROR(VLOOKUP($A2005,'indicadores propios'!$A$4:$I$2026,'indicadores propios'!D$2,FALSE),0)</f>
        <v>0</v>
      </c>
      <c r="D2005" s="3">
        <f>IFERROR(VLOOKUP($A2005,'indicadores propios'!$A$4:$I$2026,'indicadores propios'!E$2,FALSE),0)</f>
        <v>0</v>
      </c>
      <c r="E2005" s="3">
        <f>IFERROR(VLOOKUP($A2005,'indicadores propios'!$A$4:$I$2026,'indicadores propios'!F$2,FALSE),0)</f>
        <v>0</v>
      </c>
      <c r="F2005" s="3">
        <f>IFERROR(VLOOKUP($A2005,'indicadores propios'!$A$4:$I$2026,'indicadores propios'!G$2,FALSE),0)</f>
        <v>0</v>
      </c>
      <c r="G2005" s="3">
        <f>IFERROR(VLOOKUP($A2005,'indicadores propios'!$A$4:$I$2026,'indicadores propios'!H$2,FALSE),0)</f>
        <v>0</v>
      </c>
      <c r="H2005" s="3">
        <f>IFERROR(VLOOKUP($A2005,'indicadores propios'!$A$4:$I$2026,'indicadores propios'!I$2,FALSE),0)</f>
        <v>0</v>
      </c>
    </row>
    <row r="2006" spans="1:8" x14ac:dyDescent="0.3">
      <c r="A2006" s="5">
        <v>614570</v>
      </c>
      <c r="B2006" s="4" t="s">
        <v>224</v>
      </c>
      <c r="C2006" s="3">
        <f>IFERROR(VLOOKUP($A2006,'indicadores propios'!$A$4:$I$2026,'indicadores propios'!D$2,FALSE),0)</f>
        <v>0</v>
      </c>
      <c r="D2006" s="3">
        <f>IFERROR(VLOOKUP($A2006,'indicadores propios'!$A$4:$I$2026,'indicadores propios'!E$2,FALSE),0)</f>
        <v>0</v>
      </c>
      <c r="E2006" s="3">
        <f>IFERROR(VLOOKUP($A2006,'indicadores propios'!$A$4:$I$2026,'indicadores propios'!F$2,FALSE),0)</f>
        <v>0</v>
      </c>
      <c r="F2006" s="3">
        <f>IFERROR(VLOOKUP($A2006,'indicadores propios'!$A$4:$I$2026,'indicadores propios'!G$2,FALSE),0)</f>
        <v>0</v>
      </c>
      <c r="G2006" s="3">
        <f>IFERROR(VLOOKUP($A2006,'indicadores propios'!$A$4:$I$2026,'indicadores propios'!H$2,FALSE),0)</f>
        <v>0</v>
      </c>
      <c r="H2006" s="3">
        <f>IFERROR(VLOOKUP($A2006,'indicadores propios'!$A$4:$I$2026,'indicadores propios'!I$2,FALSE),0)</f>
        <v>0</v>
      </c>
    </row>
    <row r="2007" spans="1:8" x14ac:dyDescent="0.3">
      <c r="A2007" s="5">
        <v>614575</v>
      </c>
      <c r="B2007" s="4" t="s">
        <v>223</v>
      </c>
      <c r="C2007" s="3">
        <f>IFERROR(VLOOKUP($A2007,'indicadores propios'!$A$4:$I$2026,'indicadores propios'!D$2,FALSE),0)</f>
        <v>0</v>
      </c>
      <c r="D2007" s="3">
        <f>IFERROR(VLOOKUP($A2007,'indicadores propios'!$A$4:$I$2026,'indicadores propios'!E$2,FALSE),0)</f>
        <v>0</v>
      </c>
      <c r="E2007" s="3">
        <f>IFERROR(VLOOKUP($A2007,'indicadores propios'!$A$4:$I$2026,'indicadores propios'!F$2,FALSE),0)</f>
        <v>0</v>
      </c>
      <c r="F2007" s="3">
        <f>IFERROR(VLOOKUP($A2007,'indicadores propios'!$A$4:$I$2026,'indicadores propios'!G$2,FALSE),0)</f>
        <v>0</v>
      </c>
      <c r="G2007" s="3">
        <f>IFERROR(VLOOKUP($A2007,'indicadores propios'!$A$4:$I$2026,'indicadores propios'!H$2,FALSE),0)</f>
        <v>0</v>
      </c>
      <c r="H2007" s="3">
        <f>IFERROR(VLOOKUP($A2007,'indicadores propios'!$A$4:$I$2026,'indicadores propios'!I$2,FALSE),0)</f>
        <v>0</v>
      </c>
    </row>
    <row r="2008" spans="1:8" x14ac:dyDescent="0.3">
      <c r="A2008" s="5">
        <v>614580</v>
      </c>
      <c r="B2008" s="4" t="s">
        <v>222</v>
      </c>
      <c r="C2008" s="3">
        <f>IFERROR(VLOOKUP($A2008,'indicadores propios'!$A$4:$I$2026,'indicadores propios'!D$2,FALSE),0)</f>
        <v>0</v>
      </c>
      <c r="D2008" s="3">
        <f>IFERROR(VLOOKUP($A2008,'indicadores propios'!$A$4:$I$2026,'indicadores propios'!E$2,FALSE),0)</f>
        <v>0</v>
      </c>
      <c r="E2008" s="3">
        <f>IFERROR(VLOOKUP($A2008,'indicadores propios'!$A$4:$I$2026,'indicadores propios'!F$2,FALSE),0)</f>
        <v>0</v>
      </c>
      <c r="F2008" s="3">
        <f>IFERROR(VLOOKUP($A2008,'indicadores propios'!$A$4:$I$2026,'indicadores propios'!G$2,FALSE),0)</f>
        <v>0</v>
      </c>
      <c r="G2008" s="3">
        <f>IFERROR(VLOOKUP($A2008,'indicadores propios'!$A$4:$I$2026,'indicadores propios'!H$2,FALSE),0)</f>
        <v>0</v>
      </c>
      <c r="H2008" s="3">
        <f>IFERROR(VLOOKUP($A2008,'indicadores propios'!$A$4:$I$2026,'indicadores propios'!I$2,FALSE),0)</f>
        <v>0</v>
      </c>
    </row>
    <row r="2009" spans="1:8" x14ac:dyDescent="0.3">
      <c r="A2009" s="5">
        <v>614595</v>
      </c>
      <c r="B2009" s="4" t="s">
        <v>221</v>
      </c>
      <c r="C2009" s="3">
        <f>IFERROR(VLOOKUP($A2009,'indicadores propios'!$A$4:$I$2026,'indicadores propios'!D$2,FALSE),0)</f>
        <v>0</v>
      </c>
      <c r="D2009" s="3">
        <f>IFERROR(VLOOKUP($A2009,'indicadores propios'!$A$4:$I$2026,'indicadores propios'!E$2,FALSE),0)</f>
        <v>0</v>
      </c>
      <c r="E2009" s="3">
        <f>IFERROR(VLOOKUP($A2009,'indicadores propios'!$A$4:$I$2026,'indicadores propios'!F$2,FALSE),0)</f>
        <v>0</v>
      </c>
      <c r="F2009" s="3">
        <f>IFERROR(VLOOKUP($A2009,'indicadores propios'!$A$4:$I$2026,'indicadores propios'!G$2,FALSE),0)</f>
        <v>0</v>
      </c>
      <c r="G2009" s="3">
        <f>IFERROR(VLOOKUP($A2009,'indicadores propios'!$A$4:$I$2026,'indicadores propios'!H$2,FALSE),0)</f>
        <v>0</v>
      </c>
      <c r="H2009" s="3">
        <f>IFERROR(VLOOKUP($A2009,'indicadores propios'!$A$4:$I$2026,'indicadores propios'!I$2,FALSE),0)</f>
        <v>0</v>
      </c>
    </row>
    <row r="2010" spans="1:8" x14ac:dyDescent="0.3">
      <c r="A2010" s="5">
        <v>615000</v>
      </c>
      <c r="B2010" s="4" t="s">
        <v>220</v>
      </c>
      <c r="C2010" s="3">
        <f>IFERROR(VLOOKUP($A2010,'indicadores propios'!$A$4:$I$2026,'indicadores propios'!D$2,FALSE),0)</f>
        <v>624285113.58000004</v>
      </c>
      <c r="D2010" s="3">
        <f>IFERROR(VLOOKUP($A2010,'indicadores propios'!$A$4:$I$2026,'indicadores propios'!E$2,FALSE),0)</f>
        <v>761497887.13999999</v>
      </c>
      <c r="E2010" s="3">
        <f>IFERROR(VLOOKUP($A2010,'indicadores propios'!$A$4:$I$2026,'indicadores propios'!F$2,FALSE),0)</f>
        <v>977750518.76999998</v>
      </c>
      <c r="F2010" s="3">
        <f>IFERROR(VLOOKUP($A2010,'indicadores propios'!$A$4:$I$2026,'indicadores propios'!G$2,FALSE),0)</f>
        <v>952647619.73000002</v>
      </c>
      <c r="G2010" s="3">
        <f>IFERROR(VLOOKUP($A2010,'indicadores propios'!$A$4:$I$2026,'indicadores propios'!H$2,FALSE),0)</f>
        <v>1219344235.1500001</v>
      </c>
      <c r="H2010" s="3">
        <f>IFERROR(VLOOKUP($A2010,'indicadores propios'!$A$4:$I$2026,'indicadores propios'!I$2,FALSE),0)</f>
        <v>316733527.61000001</v>
      </c>
    </row>
    <row r="2011" spans="1:8" x14ac:dyDescent="0.3">
      <c r="A2011" s="5">
        <v>615005</v>
      </c>
      <c r="B2011" s="4" t="s">
        <v>219</v>
      </c>
      <c r="C2011" s="3">
        <f>IFERROR(VLOOKUP($A2011,'indicadores propios'!$A$4:$I$2026,'indicadores propios'!D$2,FALSE),0)</f>
        <v>0</v>
      </c>
      <c r="D2011" s="3">
        <f>IFERROR(VLOOKUP($A2011,'indicadores propios'!$A$4:$I$2026,'indicadores propios'!E$2,FALSE),0)</f>
        <v>0</v>
      </c>
      <c r="E2011" s="3">
        <f>IFERROR(VLOOKUP($A2011,'indicadores propios'!$A$4:$I$2026,'indicadores propios'!F$2,FALSE),0)</f>
        <v>42417076</v>
      </c>
      <c r="F2011" s="3">
        <f>IFERROR(VLOOKUP($A2011,'indicadores propios'!$A$4:$I$2026,'indicadores propios'!G$2,FALSE),0)</f>
        <v>63653634</v>
      </c>
      <c r="G2011" s="3">
        <f>IFERROR(VLOOKUP($A2011,'indicadores propios'!$A$4:$I$2026,'indicadores propios'!H$2,FALSE),0)</f>
        <v>61863193</v>
      </c>
      <c r="H2011" s="3">
        <f>IFERROR(VLOOKUP($A2011,'indicadores propios'!$A$4:$I$2026,'indicadores propios'!I$2,FALSE),0)</f>
        <v>18003152</v>
      </c>
    </row>
    <row r="2012" spans="1:8" x14ac:dyDescent="0.3">
      <c r="A2012" s="5">
        <v>615010</v>
      </c>
      <c r="B2012" s="4" t="s">
        <v>218</v>
      </c>
      <c r="C2012" s="3">
        <f>IFERROR(VLOOKUP($A2012,'indicadores propios'!$A$4:$I$2026,'indicadores propios'!D$2,FALSE),0)</f>
        <v>113239634</v>
      </c>
      <c r="D2012" s="3">
        <f>IFERROR(VLOOKUP($A2012,'indicadores propios'!$A$4:$I$2026,'indicadores propios'!E$2,FALSE),0)</f>
        <v>149772747</v>
      </c>
      <c r="E2012" s="3">
        <f>IFERROR(VLOOKUP($A2012,'indicadores propios'!$A$4:$I$2026,'indicadores propios'!F$2,FALSE),0)</f>
        <v>187941243</v>
      </c>
      <c r="F2012" s="3">
        <f>IFERROR(VLOOKUP($A2012,'indicadores propios'!$A$4:$I$2026,'indicadores propios'!G$2,FALSE),0)</f>
        <v>236527328</v>
      </c>
      <c r="G2012" s="3">
        <f>IFERROR(VLOOKUP($A2012,'indicadores propios'!$A$4:$I$2026,'indicadores propios'!H$2,FALSE),0)</f>
        <v>274622297</v>
      </c>
      <c r="H2012" s="3">
        <f>IFERROR(VLOOKUP($A2012,'indicadores propios'!$A$4:$I$2026,'indicadores propios'!I$2,FALSE),0)</f>
        <v>70847882</v>
      </c>
    </row>
    <row r="2013" spans="1:8" x14ac:dyDescent="0.3">
      <c r="A2013" s="5">
        <v>615015</v>
      </c>
      <c r="B2013" s="4" t="s">
        <v>217</v>
      </c>
      <c r="C2013" s="3">
        <f>IFERROR(VLOOKUP($A2013,'indicadores propios'!$A$4:$I$2026,'indicadores propios'!D$2,FALSE),0)</f>
        <v>217722768</v>
      </c>
      <c r="D2013" s="3">
        <f>IFERROR(VLOOKUP($A2013,'indicadores propios'!$A$4:$I$2026,'indicadores propios'!E$2,FALSE),0)</f>
        <v>274105629</v>
      </c>
      <c r="E2013" s="3">
        <f>IFERROR(VLOOKUP($A2013,'indicadores propios'!$A$4:$I$2026,'indicadores propios'!F$2,FALSE),0)</f>
        <v>315852171</v>
      </c>
      <c r="F2013" s="3">
        <f>IFERROR(VLOOKUP($A2013,'indicadores propios'!$A$4:$I$2026,'indicadores propios'!G$2,FALSE),0)</f>
        <v>349646037</v>
      </c>
      <c r="G2013" s="3">
        <f>IFERROR(VLOOKUP($A2013,'indicadores propios'!$A$4:$I$2026,'indicadores propios'!H$2,FALSE),0)</f>
        <v>386255547</v>
      </c>
      <c r="H2013" s="3">
        <f>IFERROR(VLOOKUP($A2013,'indicadores propios'!$A$4:$I$2026,'indicadores propios'!I$2,FALSE),0)</f>
        <v>102643940</v>
      </c>
    </row>
    <row r="2014" spans="1:8" x14ac:dyDescent="0.3">
      <c r="A2014" s="5">
        <v>615020</v>
      </c>
      <c r="B2014" s="4" t="s">
        <v>216</v>
      </c>
      <c r="C2014" s="3">
        <f>IFERROR(VLOOKUP($A2014,'indicadores propios'!$A$4:$I$2026,'indicadores propios'!D$2,FALSE),0)</f>
        <v>218776153</v>
      </c>
      <c r="D2014" s="3">
        <f>IFERROR(VLOOKUP($A2014,'indicadores propios'!$A$4:$I$2026,'indicadores propios'!E$2,FALSE),0)</f>
        <v>254756972</v>
      </c>
      <c r="E2014" s="3">
        <f>IFERROR(VLOOKUP($A2014,'indicadores propios'!$A$4:$I$2026,'indicadores propios'!F$2,FALSE),0)</f>
        <v>299067343</v>
      </c>
      <c r="F2014" s="3">
        <f>IFERROR(VLOOKUP($A2014,'indicadores propios'!$A$4:$I$2026,'indicadores propios'!G$2,FALSE),0)</f>
        <v>187586548</v>
      </c>
      <c r="G2014" s="3">
        <f>IFERROR(VLOOKUP($A2014,'indicadores propios'!$A$4:$I$2026,'indicadores propios'!H$2,FALSE),0)</f>
        <v>264286671</v>
      </c>
      <c r="H2014" s="3">
        <f>IFERROR(VLOOKUP($A2014,'indicadores propios'!$A$4:$I$2026,'indicadores propios'!I$2,FALSE),0)</f>
        <v>71057686</v>
      </c>
    </row>
    <row r="2015" spans="1:8" x14ac:dyDescent="0.3">
      <c r="A2015" s="5">
        <v>615025</v>
      </c>
      <c r="B2015" s="4" t="s">
        <v>215</v>
      </c>
      <c r="C2015" s="3">
        <f>IFERROR(VLOOKUP($A2015,'indicadores propios'!$A$4:$I$2026,'indicadores propios'!D$2,FALSE),0)</f>
        <v>0</v>
      </c>
      <c r="D2015" s="3">
        <f>IFERROR(VLOOKUP($A2015,'indicadores propios'!$A$4:$I$2026,'indicadores propios'!E$2,FALSE),0)</f>
        <v>0</v>
      </c>
      <c r="E2015" s="3">
        <f>IFERROR(VLOOKUP($A2015,'indicadores propios'!$A$4:$I$2026,'indicadores propios'!F$2,FALSE),0)</f>
        <v>0</v>
      </c>
      <c r="F2015" s="3">
        <f>IFERROR(VLOOKUP($A2015,'indicadores propios'!$A$4:$I$2026,'indicadores propios'!G$2,FALSE),0)</f>
        <v>0</v>
      </c>
      <c r="G2015" s="3">
        <f>IFERROR(VLOOKUP($A2015,'indicadores propios'!$A$4:$I$2026,'indicadores propios'!H$2,FALSE),0)</f>
        <v>0</v>
      </c>
      <c r="H2015" s="3">
        <f>IFERROR(VLOOKUP($A2015,'indicadores propios'!$A$4:$I$2026,'indicadores propios'!I$2,FALSE),0)</f>
        <v>0</v>
      </c>
    </row>
    <row r="2016" spans="1:8" x14ac:dyDescent="0.3">
      <c r="A2016" s="5">
        <v>615035</v>
      </c>
      <c r="B2016" s="4" t="s">
        <v>214</v>
      </c>
      <c r="C2016" s="3">
        <f>IFERROR(VLOOKUP($A2016,'indicadores propios'!$A$4:$I$2026,'indicadores propios'!D$2,FALSE),0)</f>
        <v>0</v>
      </c>
      <c r="D2016" s="3">
        <f>IFERROR(VLOOKUP($A2016,'indicadores propios'!$A$4:$I$2026,'indicadores propios'!E$2,FALSE),0)</f>
        <v>0</v>
      </c>
      <c r="E2016" s="3">
        <f>IFERROR(VLOOKUP($A2016,'indicadores propios'!$A$4:$I$2026,'indicadores propios'!F$2,FALSE),0)</f>
        <v>0</v>
      </c>
      <c r="F2016" s="3">
        <f>IFERROR(VLOOKUP($A2016,'indicadores propios'!$A$4:$I$2026,'indicadores propios'!G$2,FALSE),0)</f>
        <v>0</v>
      </c>
      <c r="G2016" s="3">
        <f>IFERROR(VLOOKUP($A2016,'indicadores propios'!$A$4:$I$2026,'indicadores propios'!H$2,FALSE),0)</f>
        <v>0</v>
      </c>
      <c r="H2016" s="3">
        <f>IFERROR(VLOOKUP($A2016,'indicadores propios'!$A$4:$I$2026,'indicadores propios'!I$2,FALSE),0)</f>
        <v>0</v>
      </c>
    </row>
    <row r="2017" spans="1:8" x14ac:dyDescent="0.3">
      <c r="A2017" s="5">
        <v>615095</v>
      </c>
      <c r="B2017" s="4" t="s">
        <v>213</v>
      </c>
      <c r="C2017" s="3">
        <f>IFERROR(VLOOKUP($A2017,'indicadores propios'!$A$4:$I$2026,'indicadores propios'!D$2,FALSE),0)</f>
        <v>34268629</v>
      </c>
      <c r="D2017" s="3">
        <f>IFERROR(VLOOKUP($A2017,'indicadores propios'!$A$4:$I$2026,'indicadores propios'!E$2,FALSE),0)</f>
        <v>45456393</v>
      </c>
      <c r="E2017" s="3">
        <f>IFERROR(VLOOKUP($A2017,'indicadores propios'!$A$4:$I$2026,'indicadores propios'!F$2,FALSE),0)</f>
        <v>132472685.77</v>
      </c>
      <c r="F2017" s="3">
        <f>IFERROR(VLOOKUP($A2017,'indicadores propios'!$A$4:$I$2026,'indicadores propios'!G$2,FALSE),0)</f>
        <v>115234072.73</v>
      </c>
      <c r="G2017" s="3">
        <f>IFERROR(VLOOKUP($A2017,'indicadores propios'!$A$4:$I$2026,'indicadores propios'!H$2,FALSE),0)</f>
        <v>232316527.15000001</v>
      </c>
      <c r="H2017" s="3">
        <f>IFERROR(VLOOKUP($A2017,'indicadores propios'!$A$4:$I$2026,'indicadores propios'!I$2,FALSE),0)</f>
        <v>54180867.609999999</v>
      </c>
    </row>
    <row r="2018" spans="1:8" x14ac:dyDescent="0.3">
      <c r="A2018" s="5">
        <v>615500</v>
      </c>
      <c r="B2018" s="4" t="s">
        <v>212</v>
      </c>
      <c r="C2018" s="3">
        <f>IFERROR(VLOOKUP($A2018,'indicadores propios'!$A$4:$I$2026,'indicadores propios'!D$2,FALSE),0)</f>
        <v>0</v>
      </c>
      <c r="D2018" s="3">
        <f>IFERROR(VLOOKUP($A2018,'indicadores propios'!$A$4:$I$2026,'indicadores propios'!E$2,FALSE),0)</f>
        <v>0</v>
      </c>
      <c r="E2018" s="3">
        <f>IFERROR(VLOOKUP($A2018,'indicadores propios'!$A$4:$I$2026,'indicadores propios'!F$2,FALSE),0)</f>
        <v>0</v>
      </c>
      <c r="F2018" s="3">
        <f>IFERROR(VLOOKUP($A2018,'indicadores propios'!$A$4:$I$2026,'indicadores propios'!G$2,FALSE),0)</f>
        <v>0</v>
      </c>
      <c r="G2018" s="3">
        <f>IFERROR(VLOOKUP($A2018,'indicadores propios'!$A$4:$I$2026,'indicadores propios'!H$2,FALSE),0)</f>
        <v>0</v>
      </c>
      <c r="H2018" s="3">
        <f>IFERROR(VLOOKUP($A2018,'indicadores propios'!$A$4:$I$2026,'indicadores propios'!I$2,FALSE),0)</f>
        <v>0</v>
      </c>
    </row>
    <row r="2019" spans="1:8" x14ac:dyDescent="0.3">
      <c r="A2019" s="5">
        <v>616000</v>
      </c>
      <c r="B2019" s="4" t="s">
        <v>211</v>
      </c>
      <c r="C2019" s="3">
        <f>IFERROR(VLOOKUP($A2019,'indicadores propios'!$A$4:$I$2026,'indicadores propios'!D$2,FALSE),0)</f>
        <v>50504410</v>
      </c>
      <c r="D2019" s="3">
        <f>IFERROR(VLOOKUP($A2019,'indicadores propios'!$A$4:$I$2026,'indicadores propios'!E$2,FALSE),0)</f>
        <v>40350021</v>
      </c>
      <c r="E2019" s="3">
        <f>IFERROR(VLOOKUP($A2019,'indicadores propios'!$A$4:$I$2026,'indicadores propios'!F$2,FALSE),0)</f>
        <v>52634549</v>
      </c>
      <c r="F2019" s="3">
        <f>IFERROR(VLOOKUP($A2019,'indicadores propios'!$A$4:$I$2026,'indicadores propios'!G$2,FALSE),0)</f>
        <v>25394227</v>
      </c>
      <c r="G2019" s="3">
        <f>IFERROR(VLOOKUP($A2019,'indicadores propios'!$A$4:$I$2026,'indicadores propios'!H$2,FALSE),0)</f>
        <v>5551677</v>
      </c>
      <c r="H2019" s="3">
        <f>IFERROR(VLOOKUP($A2019,'indicadores propios'!$A$4:$I$2026,'indicadores propios'!I$2,FALSE),0)</f>
        <v>768665</v>
      </c>
    </row>
    <row r="2020" spans="1:8" x14ac:dyDescent="0.3">
      <c r="A2020" s="5">
        <v>616500</v>
      </c>
      <c r="B2020" s="4" t="s">
        <v>210</v>
      </c>
      <c r="C2020" s="3">
        <f>IFERROR(VLOOKUP($A2020,'indicadores propios'!$A$4:$I$2026,'indicadores propios'!D$2,FALSE),0)</f>
        <v>0</v>
      </c>
      <c r="D2020" s="3">
        <f>IFERROR(VLOOKUP($A2020,'indicadores propios'!$A$4:$I$2026,'indicadores propios'!E$2,FALSE),0)</f>
        <v>0</v>
      </c>
      <c r="E2020" s="3">
        <f>IFERROR(VLOOKUP($A2020,'indicadores propios'!$A$4:$I$2026,'indicadores propios'!F$2,FALSE),0)</f>
        <v>0</v>
      </c>
      <c r="F2020" s="3">
        <f>IFERROR(VLOOKUP($A2020,'indicadores propios'!$A$4:$I$2026,'indicadores propios'!G$2,FALSE),0)</f>
        <v>0</v>
      </c>
      <c r="G2020" s="3">
        <f>IFERROR(VLOOKUP($A2020,'indicadores propios'!$A$4:$I$2026,'indicadores propios'!H$2,FALSE),0)</f>
        <v>0</v>
      </c>
      <c r="H2020" s="3">
        <f>IFERROR(VLOOKUP($A2020,'indicadores propios'!$A$4:$I$2026,'indicadores propios'!I$2,FALSE),0)</f>
        <v>0</v>
      </c>
    </row>
    <row r="2021" spans="1:8" x14ac:dyDescent="0.3">
      <c r="A2021" s="5">
        <v>617000</v>
      </c>
      <c r="B2021" s="4" t="s">
        <v>209</v>
      </c>
      <c r="C2021" s="3">
        <f>IFERROR(VLOOKUP($A2021,'indicadores propios'!$A$4:$I$2026,'indicadores propios'!D$2,FALSE),0)</f>
        <v>0</v>
      </c>
      <c r="D2021" s="3">
        <f>IFERROR(VLOOKUP($A2021,'indicadores propios'!$A$4:$I$2026,'indicadores propios'!E$2,FALSE),0)</f>
        <v>0</v>
      </c>
      <c r="E2021" s="3">
        <f>IFERROR(VLOOKUP($A2021,'indicadores propios'!$A$4:$I$2026,'indicadores propios'!F$2,FALSE),0)</f>
        <v>0</v>
      </c>
      <c r="F2021" s="3">
        <f>IFERROR(VLOOKUP($A2021,'indicadores propios'!$A$4:$I$2026,'indicadores propios'!G$2,FALSE),0)</f>
        <v>0</v>
      </c>
      <c r="G2021" s="3">
        <f>IFERROR(VLOOKUP($A2021,'indicadores propios'!$A$4:$I$2026,'indicadores propios'!H$2,FALSE),0)</f>
        <v>0</v>
      </c>
      <c r="H2021" s="3">
        <f>IFERROR(VLOOKUP($A2021,'indicadores propios'!$A$4:$I$2026,'indicadores propios'!I$2,FALSE),0)</f>
        <v>0</v>
      </c>
    </row>
    <row r="2022" spans="1:8" x14ac:dyDescent="0.3">
      <c r="A2022" s="5">
        <v>617500</v>
      </c>
      <c r="B2022" s="4" t="s">
        <v>208</v>
      </c>
      <c r="C2022" s="3">
        <f>IFERROR(VLOOKUP($A2022,'indicadores propios'!$A$4:$I$2026,'indicadores propios'!D$2,FALSE),0)</f>
        <v>0</v>
      </c>
      <c r="D2022" s="3">
        <f>IFERROR(VLOOKUP($A2022,'indicadores propios'!$A$4:$I$2026,'indicadores propios'!E$2,FALSE),0)</f>
        <v>0</v>
      </c>
      <c r="E2022" s="3">
        <f>IFERROR(VLOOKUP($A2022,'indicadores propios'!$A$4:$I$2026,'indicadores propios'!F$2,FALSE),0)</f>
        <v>0</v>
      </c>
      <c r="F2022" s="3">
        <f>IFERROR(VLOOKUP($A2022,'indicadores propios'!$A$4:$I$2026,'indicadores propios'!G$2,FALSE),0)</f>
        <v>0</v>
      </c>
      <c r="G2022" s="3">
        <f>IFERROR(VLOOKUP($A2022,'indicadores propios'!$A$4:$I$2026,'indicadores propios'!H$2,FALSE),0)</f>
        <v>0</v>
      </c>
      <c r="H2022" s="3">
        <f>IFERROR(VLOOKUP($A2022,'indicadores propios'!$A$4:$I$2026,'indicadores propios'!I$2,FALSE),0)</f>
        <v>0</v>
      </c>
    </row>
    <row r="2023" spans="1:8" x14ac:dyDescent="0.3">
      <c r="A2023" s="5">
        <v>620000</v>
      </c>
      <c r="B2023" s="4" t="s">
        <v>207</v>
      </c>
      <c r="C2023" s="3">
        <f>IFERROR(VLOOKUP($A2023,'indicadores propios'!$A$4:$I$2026,'indicadores propios'!D$2,FALSE),0)</f>
        <v>0</v>
      </c>
      <c r="D2023" s="3">
        <f>IFERROR(VLOOKUP($A2023,'indicadores propios'!$A$4:$I$2026,'indicadores propios'!E$2,FALSE),0)</f>
        <v>0</v>
      </c>
      <c r="E2023" s="3">
        <f>IFERROR(VLOOKUP($A2023,'indicadores propios'!$A$4:$I$2026,'indicadores propios'!F$2,FALSE),0)</f>
        <v>0</v>
      </c>
      <c r="F2023" s="3">
        <f>IFERROR(VLOOKUP($A2023,'indicadores propios'!$A$4:$I$2026,'indicadores propios'!G$2,FALSE),0)</f>
        <v>0</v>
      </c>
      <c r="G2023" s="3">
        <f>IFERROR(VLOOKUP($A2023,'indicadores propios'!$A$4:$I$2026,'indicadores propios'!H$2,FALSE),0)</f>
        <v>0</v>
      </c>
      <c r="H2023" s="3">
        <f>IFERROR(VLOOKUP($A2023,'indicadores propios'!$A$4:$I$2026,'indicadores propios'!I$2,FALSE),0)</f>
        <v>0</v>
      </c>
    </row>
    <row r="2024" spans="1:8" x14ac:dyDescent="0.3">
      <c r="A2024" s="5">
        <v>620500</v>
      </c>
      <c r="B2024" s="4" t="s">
        <v>206</v>
      </c>
      <c r="C2024" s="3">
        <f>IFERROR(VLOOKUP($A2024,'indicadores propios'!$A$4:$I$2026,'indicadores propios'!D$2,FALSE),0)</f>
        <v>0</v>
      </c>
      <c r="D2024" s="3">
        <f>IFERROR(VLOOKUP($A2024,'indicadores propios'!$A$4:$I$2026,'indicadores propios'!E$2,FALSE),0)</f>
        <v>0</v>
      </c>
      <c r="E2024" s="3">
        <f>IFERROR(VLOOKUP($A2024,'indicadores propios'!$A$4:$I$2026,'indicadores propios'!F$2,FALSE),0)</f>
        <v>0</v>
      </c>
      <c r="F2024" s="3">
        <f>IFERROR(VLOOKUP($A2024,'indicadores propios'!$A$4:$I$2026,'indicadores propios'!G$2,FALSE),0)</f>
        <v>0</v>
      </c>
      <c r="G2024" s="3">
        <f>IFERROR(VLOOKUP($A2024,'indicadores propios'!$A$4:$I$2026,'indicadores propios'!H$2,FALSE),0)</f>
        <v>0</v>
      </c>
      <c r="H2024" s="3">
        <f>IFERROR(VLOOKUP($A2024,'indicadores propios'!$A$4:$I$2026,'indicadores propios'!I$2,FALSE),0)</f>
        <v>0</v>
      </c>
    </row>
    <row r="2025" spans="1:8" x14ac:dyDescent="0.3">
      <c r="A2025" s="5">
        <v>621000</v>
      </c>
      <c r="B2025" s="4" t="s">
        <v>205</v>
      </c>
      <c r="C2025" s="3">
        <f>IFERROR(VLOOKUP($A2025,'indicadores propios'!$A$4:$I$2026,'indicadores propios'!D$2,FALSE),0)</f>
        <v>0</v>
      </c>
      <c r="D2025" s="3">
        <f>IFERROR(VLOOKUP($A2025,'indicadores propios'!$A$4:$I$2026,'indicadores propios'!E$2,FALSE),0)</f>
        <v>0</v>
      </c>
      <c r="E2025" s="3">
        <f>IFERROR(VLOOKUP($A2025,'indicadores propios'!$A$4:$I$2026,'indicadores propios'!F$2,FALSE),0)</f>
        <v>0</v>
      </c>
      <c r="F2025" s="3">
        <f>IFERROR(VLOOKUP($A2025,'indicadores propios'!$A$4:$I$2026,'indicadores propios'!G$2,FALSE),0)</f>
        <v>0</v>
      </c>
      <c r="G2025" s="3">
        <f>IFERROR(VLOOKUP($A2025,'indicadores propios'!$A$4:$I$2026,'indicadores propios'!H$2,FALSE),0)</f>
        <v>0</v>
      </c>
      <c r="H2025" s="3">
        <f>IFERROR(VLOOKUP($A2025,'indicadores propios'!$A$4:$I$2026,'indicadores propios'!I$2,FALSE),0)</f>
        <v>0</v>
      </c>
    </row>
    <row r="2026" spans="1:8" x14ac:dyDescent="0.3">
      <c r="A2026" s="5">
        <v>621500</v>
      </c>
      <c r="B2026" s="4" t="s">
        <v>204</v>
      </c>
      <c r="C2026" s="3">
        <f>IFERROR(VLOOKUP($A2026,'indicadores propios'!$A$4:$I$2026,'indicadores propios'!D$2,FALSE),0)</f>
        <v>0</v>
      </c>
      <c r="D2026" s="3">
        <f>IFERROR(VLOOKUP($A2026,'indicadores propios'!$A$4:$I$2026,'indicadores propios'!E$2,FALSE),0)</f>
        <v>0</v>
      </c>
      <c r="E2026" s="3">
        <f>IFERROR(VLOOKUP($A2026,'indicadores propios'!$A$4:$I$2026,'indicadores propios'!F$2,FALSE),0)</f>
        <v>0</v>
      </c>
      <c r="F2026" s="3">
        <f>IFERROR(VLOOKUP($A2026,'indicadores propios'!$A$4:$I$2026,'indicadores propios'!G$2,FALSE),0)</f>
        <v>0</v>
      </c>
      <c r="G2026" s="3">
        <f>IFERROR(VLOOKUP($A2026,'indicadores propios'!$A$4:$I$2026,'indicadores propios'!H$2,FALSE),0)</f>
        <v>0</v>
      </c>
      <c r="H2026" s="3">
        <f>IFERROR(VLOOKUP($A2026,'indicadores propios'!$A$4:$I$2026,'indicadores propios'!I$2,FALSE),0)</f>
        <v>0</v>
      </c>
    </row>
    <row r="2027" spans="1:8" x14ac:dyDescent="0.3">
      <c r="A2027" s="5">
        <v>622000</v>
      </c>
      <c r="B2027" s="4" t="s">
        <v>203</v>
      </c>
      <c r="C2027" s="3">
        <f>IFERROR(VLOOKUP($A2027,'indicadores propios'!$A$4:$I$2026,'indicadores propios'!D$2,FALSE),0)</f>
        <v>0</v>
      </c>
      <c r="D2027" s="3">
        <f>IFERROR(VLOOKUP($A2027,'indicadores propios'!$A$4:$I$2026,'indicadores propios'!E$2,FALSE),0)</f>
        <v>0</v>
      </c>
      <c r="E2027" s="3">
        <f>IFERROR(VLOOKUP($A2027,'indicadores propios'!$A$4:$I$2026,'indicadores propios'!F$2,FALSE),0)</f>
        <v>0</v>
      </c>
      <c r="F2027" s="3">
        <f>IFERROR(VLOOKUP($A2027,'indicadores propios'!$A$4:$I$2026,'indicadores propios'!G$2,FALSE),0)</f>
        <v>0</v>
      </c>
      <c r="G2027" s="3">
        <f>IFERROR(VLOOKUP($A2027,'indicadores propios'!$A$4:$I$2026,'indicadores propios'!H$2,FALSE),0)</f>
        <v>0</v>
      </c>
      <c r="H2027" s="3">
        <f>IFERROR(VLOOKUP($A2027,'indicadores propios'!$A$4:$I$2026,'indicadores propios'!I$2,FALSE),0)</f>
        <v>0</v>
      </c>
    </row>
    <row r="2028" spans="1:8" x14ac:dyDescent="0.3">
      <c r="A2028" s="5">
        <v>700000</v>
      </c>
      <c r="B2028" s="4" t="s">
        <v>202</v>
      </c>
      <c r="C2028" s="3">
        <f>IFERROR(VLOOKUP($A2028,'indicadores propios'!$A$4:$I$2026,'indicadores propios'!D$2,FALSE),0)</f>
        <v>0</v>
      </c>
      <c r="D2028" s="3">
        <f>IFERROR(VLOOKUP($A2028,'indicadores propios'!$A$4:$I$2026,'indicadores propios'!E$2,FALSE),0)</f>
        <v>0</v>
      </c>
      <c r="E2028" s="3">
        <f>IFERROR(VLOOKUP($A2028,'indicadores propios'!$A$4:$I$2026,'indicadores propios'!F$2,FALSE),0)</f>
        <v>0</v>
      </c>
      <c r="F2028" s="3">
        <f>IFERROR(VLOOKUP($A2028,'indicadores propios'!$A$4:$I$2026,'indicadores propios'!G$2,FALSE),0)</f>
        <v>0</v>
      </c>
      <c r="G2028" s="3">
        <f>IFERROR(VLOOKUP($A2028,'indicadores propios'!$A$4:$I$2026,'indicadores propios'!H$2,FALSE),0)</f>
        <v>0</v>
      </c>
      <c r="H2028" s="3">
        <f>IFERROR(VLOOKUP($A2028,'indicadores propios'!$A$4:$I$2026,'indicadores propios'!I$2,FALSE),0)</f>
        <v>0</v>
      </c>
    </row>
    <row r="2029" spans="1:8" x14ac:dyDescent="0.3">
      <c r="A2029" s="5">
        <v>710000</v>
      </c>
      <c r="B2029" s="4" t="s">
        <v>201</v>
      </c>
      <c r="C2029" s="3">
        <f>IFERROR(VLOOKUP($A2029,'indicadores propios'!$A$4:$I$2026,'indicadores propios'!D$2,FALSE),0)</f>
        <v>0</v>
      </c>
      <c r="D2029" s="3">
        <f>IFERROR(VLOOKUP($A2029,'indicadores propios'!$A$4:$I$2026,'indicadores propios'!E$2,FALSE),0)</f>
        <v>0</v>
      </c>
      <c r="E2029" s="3">
        <f>IFERROR(VLOOKUP($A2029,'indicadores propios'!$A$4:$I$2026,'indicadores propios'!F$2,FALSE),0)</f>
        <v>0</v>
      </c>
      <c r="F2029" s="3">
        <f>IFERROR(VLOOKUP($A2029,'indicadores propios'!$A$4:$I$2026,'indicadores propios'!G$2,FALSE),0)</f>
        <v>0</v>
      </c>
      <c r="G2029" s="3">
        <f>IFERROR(VLOOKUP($A2029,'indicadores propios'!$A$4:$I$2026,'indicadores propios'!H$2,FALSE),0)</f>
        <v>0</v>
      </c>
      <c r="H2029" s="3">
        <f>IFERROR(VLOOKUP($A2029,'indicadores propios'!$A$4:$I$2026,'indicadores propios'!I$2,FALSE),0)</f>
        <v>0</v>
      </c>
    </row>
    <row r="2030" spans="1:8" x14ac:dyDescent="0.3">
      <c r="A2030" s="5">
        <v>710500</v>
      </c>
      <c r="B2030" s="4" t="s">
        <v>200</v>
      </c>
      <c r="C2030" s="3">
        <f>IFERROR(VLOOKUP($A2030,'indicadores propios'!$A$4:$I$2026,'indicadores propios'!D$2,FALSE),0)</f>
        <v>0</v>
      </c>
      <c r="D2030" s="3">
        <f>IFERROR(VLOOKUP($A2030,'indicadores propios'!$A$4:$I$2026,'indicadores propios'!E$2,FALSE),0)</f>
        <v>0</v>
      </c>
      <c r="E2030" s="3">
        <f>IFERROR(VLOOKUP($A2030,'indicadores propios'!$A$4:$I$2026,'indicadores propios'!F$2,FALSE),0)</f>
        <v>0</v>
      </c>
      <c r="F2030" s="3">
        <f>IFERROR(VLOOKUP($A2030,'indicadores propios'!$A$4:$I$2026,'indicadores propios'!G$2,FALSE),0)</f>
        <v>0</v>
      </c>
      <c r="G2030" s="3">
        <f>IFERROR(VLOOKUP($A2030,'indicadores propios'!$A$4:$I$2026,'indicadores propios'!H$2,FALSE),0)</f>
        <v>0</v>
      </c>
      <c r="H2030" s="3">
        <f>IFERROR(VLOOKUP($A2030,'indicadores propios'!$A$4:$I$2026,'indicadores propios'!I$2,FALSE),0)</f>
        <v>0</v>
      </c>
    </row>
    <row r="2031" spans="1:8" x14ac:dyDescent="0.3">
      <c r="A2031" s="5">
        <v>711000</v>
      </c>
      <c r="B2031" s="4" t="s">
        <v>199</v>
      </c>
      <c r="C2031" s="3">
        <f>IFERROR(VLOOKUP($A2031,'indicadores propios'!$A$4:$I$2026,'indicadores propios'!D$2,FALSE),0)</f>
        <v>0</v>
      </c>
      <c r="D2031" s="3">
        <f>IFERROR(VLOOKUP($A2031,'indicadores propios'!$A$4:$I$2026,'indicadores propios'!E$2,FALSE),0)</f>
        <v>0</v>
      </c>
      <c r="E2031" s="3">
        <f>IFERROR(VLOOKUP($A2031,'indicadores propios'!$A$4:$I$2026,'indicadores propios'!F$2,FALSE),0)</f>
        <v>0</v>
      </c>
      <c r="F2031" s="3">
        <f>IFERROR(VLOOKUP($A2031,'indicadores propios'!$A$4:$I$2026,'indicadores propios'!G$2,FALSE),0)</f>
        <v>0</v>
      </c>
      <c r="G2031" s="3">
        <f>IFERROR(VLOOKUP($A2031,'indicadores propios'!$A$4:$I$2026,'indicadores propios'!H$2,FALSE),0)</f>
        <v>0</v>
      </c>
      <c r="H2031" s="3">
        <f>IFERROR(VLOOKUP($A2031,'indicadores propios'!$A$4:$I$2026,'indicadores propios'!I$2,FALSE),0)</f>
        <v>0</v>
      </c>
    </row>
    <row r="2032" spans="1:8" x14ac:dyDescent="0.3">
      <c r="A2032" s="5">
        <v>711500</v>
      </c>
      <c r="B2032" s="4" t="s">
        <v>198</v>
      </c>
      <c r="C2032" s="3">
        <f>IFERROR(VLOOKUP($A2032,'indicadores propios'!$A$4:$I$2026,'indicadores propios'!D$2,FALSE),0)</f>
        <v>0</v>
      </c>
      <c r="D2032" s="3">
        <f>IFERROR(VLOOKUP($A2032,'indicadores propios'!$A$4:$I$2026,'indicadores propios'!E$2,FALSE),0)</f>
        <v>0</v>
      </c>
      <c r="E2032" s="3">
        <f>IFERROR(VLOOKUP($A2032,'indicadores propios'!$A$4:$I$2026,'indicadores propios'!F$2,FALSE),0)</f>
        <v>0</v>
      </c>
      <c r="F2032" s="3">
        <f>IFERROR(VLOOKUP($A2032,'indicadores propios'!$A$4:$I$2026,'indicadores propios'!G$2,FALSE),0)</f>
        <v>0</v>
      </c>
      <c r="G2032" s="3">
        <f>IFERROR(VLOOKUP($A2032,'indicadores propios'!$A$4:$I$2026,'indicadores propios'!H$2,FALSE),0)</f>
        <v>0</v>
      </c>
      <c r="H2032" s="3">
        <f>IFERROR(VLOOKUP($A2032,'indicadores propios'!$A$4:$I$2026,'indicadores propios'!I$2,FALSE),0)</f>
        <v>0</v>
      </c>
    </row>
    <row r="2033" spans="1:8" x14ac:dyDescent="0.3">
      <c r="A2033" s="5">
        <v>800000</v>
      </c>
      <c r="B2033" s="4" t="s">
        <v>197</v>
      </c>
      <c r="C2033" s="3">
        <f>IFERROR(VLOOKUP($A2033,'indicadores propios'!$A$4:$I$2026,'indicadores propios'!D$2,FALSE),0)</f>
        <v>0</v>
      </c>
      <c r="D2033" s="3">
        <f>IFERROR(VLOOKUP($A2033,'indicadores propios'!$A$4:$I$2026,'indicadores propios'!E$2,FALSE),0)</f>
        <v>0</v>
      </c>
      <c r="E2033" s="3">
        <f>IFERROR(VLOOKUP($A2033,'indicadores propios'!$A$4:$I$2026,'indicadores propios'!F$2,FALSE),0)</f>
        <v>0</v>
      </c>
      <c r="F2033" s="3">
        <f>IFERROR(VLOOKUP($A2033,'indicadores propios'!$A$4:$I$2026,'indicadores propios'!G$2,FALSE),0)</f>
        <v>0</v>
      </c>
      <c r="G2033" s="3">
        <f>IFERROR(VLOOKUP($A2033,'indicadores propios'!$A$4:$I$2026,'indicadores propios'!H$2,FALSE),0)</f>
        <v>0</v>
      </c>
      <c r="H2033" s="3">
        <f>IFERROR(VLOOKUP($A2033,'indicadores propios'!$A$4:$I$2026,'indicadores propios'!I$2,FALSE),0)</f>
        <v>0</v>
      </c>
    </row>
    <row r="2034" spans="1:8" x14ac:dyDescent="0.3">
      <c r="A2034" s="5">
        <v>810000</v>
      </c>
      <c r="B2034" s="4" t="s">
        <v>196</v>
      </c>
      <c r="C2034" s="3">
        <f>IFERROR(VLOOKUP($A2034,'indicadores propios'!$A$4:$I$2026,'indicadores propios'!D$2,FALSE),0)</f>
        <v>0</v>
      </c>
      <c r="D2034" s="3">
        <f>IFERROR(VLOOKUP($A2034,'indicadores propios'!$A$4:$I$2026,'indicadores propios'!E$2,FALSE),0)</f>
        <v>0</v>
      </c>
      <c r="E2034" s="3">
        <f>IFERROR(VLOOKUP($A2034,'indicadores propios'!$A$4:$I$2026,'indicadores propios'!F$2,FALSE),0)</f>
        <v>11717155</v>
      </c>
      <c r="F2034" s="3">
        <f>IFERROR(VLOOKUP($A2034,'indicadores propios'!$A$4:$I$2026,'indicadores propios'!G$2,FALSE),0)</f>
        <v>27951370</v>
      </c>
      <c r="G2034" s="3">
        <f>IFERROR(VLOOKUP($A2034,'indicadores propios'!$A$4:$I$2026,'indicadores propios'!H$2,FALSE),0)</f>
        <v>33909915</v>
      </c>
      <c r="H2034" s="3">
        <f>IFERROR(VLOOKUP($A2034,'indicadores propios'!$A$4:$I$2026,'indicadores propios'!I$2,FALSE),0)</f>
        <v>37542306</v>
      </c>
    </row>
    <row r="2035" spans="1:8" x14ac:dyDescent="0.3">
      <c r="A2035" s="5">
        <v>810500</v>
      </c>
      <c r="B2035" s="4" t="s">
        <v>195</v>
      </c>
      <c r="C2035" s="3">
        <f>IFERROR(VLOOKUP($A2035,'indicadores propios'!$A$4:$I$2026,'indicadores propios'!D$2,FALSE),0)</f>
        <v>0</v>
      </c>
      <c r="D2035" s="3">
        <f>IFERROR(VLOOKUP($A2035,'indicadores propios'!$A$4:$I$2026,'indicadores propios'!E$2,FALSE),0)</f>
        <v>0</v>
      </c>
      <c r="E2035" s="3">
        <f>IFERROR(VLOOKUP($A2035,'indicadores propios'!$A$4:$I$2026,'indicadores propios'!F$2,FALSE),0)</f>
        <v>0</v>
      </c>
      <c r="F2035" s="3">
        <f>IFERROR(VLOOKUP($A2035,'indicadores propios'!$A$4:$I$2026,'indicadores propios'!G$2,FALSE),0)</f>
        <v>0</v>
      </c>
      <c r="G2035" s="3">
        <f>IFERROR(VLOOKUP($A2035,'indicadores propios'!$A$4:$I$2026,'indicadores propios'!H$2,FALSE),0)</f>
        <v>0</v>
      </c>
      <c r="H2035" s="3">
        <f>IFERROR(VLOOKUP($A2035,'indicadores propios'!$A$4:$I$2026,'indicadores propios'!I$2,FALSE),0)</f>
        <v>0</v>
      </c>
    </row>
    <row r="2036" spans="1:8" x14ac:dyDescent="0.3">
      <c r="A2036" s="5">
        <v>811000</v>
      </c>
      <c r="B2036" s="4" t="s">
        <v>194</v>
      </c>
      <c r="C2036" s="3">
        <f>IFERROR(VLOOKUP($A2036,'indicadores propios'!$A$4:$I$2026,'indicadores propios'!D$2,FALSE),0)</f>
        <v>0</v>
      </c>
      <c r="D2036" s="3">
        <f>IFERROR(VLOOKUP($A2036,'indicadores propios'!$A$4:$I$2026,'indicadores propios'!E$2,FALSE),0)</f>
        <v>0</v>
      </c>
      <c r="E2036" s="3">
        <f>IFERROR(VLOOKUP($A2036,'indicadores propios'!$A$4:$I$2026,'indicadores propios'!F$2,FALSE),0)</f>
        <v>0</v>
      </c>
      <c r="F2036" s="3">
        <f>IFERROR(VLOOKUP($A2036,'indicadores propios'!$A$4:$I$2026,'indicadores propios'!G$2,FALSE),0)</f>
        <v>0</v>
      </c>
      <c r="G2036" s="3">
        <f>IFERROR(VLOOKUP($A2036,'indicadores propios'!$A$4:$I$2026,'indicadores propios'!H$2,FALSE),0)</f>
        <v>0</v>
      </c>
      <c r="H2036" s="3">
        <f>IFERROR(VLOOKUP($A2036,'indicadores propios'!$A$4:$I$2026,'indicadores propios'!I$2,FALSE),0)</f>
        <v>0</v>
      </c>
    </row>
    <row r="2037" spans="1:8" x14ac:dyDescent="0.3">
      <c r="A2037" s="5">
        <v>811500</v>
      </c>
      <c r="B2037" s="4" t="s">
        <v>193</v>
      </c>
      <c r="C2037" s="3">
        <f>IFERROR(VLOOKUP($A2037,'indicadores propios'!$A$4:$I$2026,'indicadores propios'!D$2,FALSE),0)</f>
        <v>0</v>
      </c>
      <c r="D2037" s="3">
        <f>IFERROR(VLOOKUP($A2037,'indicadores propios'!$A$4:$I$2026,'indicadores propios'!E$2,FALSE),0)</f>
        <v>0</v>
      </c>
      <c r="E2037" s="3">
        <f>IFERROR(VLOOKUP($A2037,'indicadores propios'!$A$4:$I$2026,'indicadores propios'!F$2,FALSE),0)</f>
        <v>11717155</v>
      </c>
      <c r="F2037" s="3">
        <f>IFERROR(VLOOKUP($A2037,'indicadores propios'!$A$4:$I$2026,'indicadores propios'!G$2,FALSE),0)</f>
        <v>27951370</v>
      </c>
      <c r="G2037" s="3">
        <f>IFERROR(VLOOKUP($A2037,'indicadores propios'!$A$4:$I$2026,'indicadores propios'!H$2,FALSE),0)</f>
        <v>33909915</v>
      </c>
      <c r="H2037" s="3">
        <f>IFERROR(VLOOKUP($A2037,'indicadores propios'!$A$4:$I$2026,'indicadores propios'!I$2,FALSE),0)</f>
        <v>37542306</v>
      </c>
    </row>
    <row r="2038" spans="1:8" x14ac:dyDescent="0.3">
      <c r="A2038" s="5">
        <v>811505</v>
      </c>
      <c r="B2038" s="4" t="s">
        <v>192</v>
      </c>
      <c r="C2038" s="3">
        <f>IFERROR(VLOOKUP($A2038,'indicadores propios'!$A$4:$I$2026,'indicadores propios'!D$2,FALSE),0)</f>
        <v>0</v>
      </c>
      <c r="D2038" s="3">
        <f>IFERROR(VLOOKUP($A2038,'indicadores propios'!$A$4:$I$2026,'indicadores propios'!E$2,FALSE),0)</f>
        <v>0</v>
      </c>
      <c r="E2038" s="3">
        <f>IFERROR(VLOOKUP($A2038,'indicadores propios'!$A$4:$I$2026,'indicadores propios'!F$2,FALSE),0)</f>
        <v>0</v>
      </c>
      <c r="F2038" s="3">
        <f>IFERROR(VLOOKUP($A2038,'indicadores propios'!$A$4:$I$2026,'indicadores propios'!G$2,FALSE),0)</f>
        <v>0</v>
      </c>
      <c r="G2038" s="3">
        <f>IFERROR(VLOOKUP($A2038,'indicadores propios'!$A$4:$I$2026,'indicadores propios'!H$2,FALSE),0)</f>
        <v>0</v>
      </c>
      <c r="H2038" s="3">
        <f>IFERROR(VLOOKUP($A2038,'indicadores propios'!$A$4:$I$2026,'indicadores propios'!I$2,FALSE),0)</f>
        <v>0</v>
      </c>
    </row>
    <row r="2039" spans="1:8" x14ac:dyDescent="0.3">
      <c r="A2039" s="5">
        <v>811510</v>
      </c>
      <c r="B2039" s="4" t="s">
        <v>191</v>
      </c>
      <c r="C2039" s="3">
        <f>IFERROR(VLOOKUP($A2039,'indicadores propios'!$A$4:$I$2026,'indicadores propios'!D$2,FALSE),0)</f>
        <v>0</v>
      </c>
      <c r="D2039" s="3">
        <f>IFERROR(VLOOKUP($A2039,'indicadores propios'!$A$4:$I$2026,'indicadores propios'!E$2,FALSE),0)</f>
        <v>0</v>
      </c>
      <c r="E2039" s="3">
        <f>IFERROR(VLOOKUP($A2039,'indicadores propios'!$A$4:$I$2026,'indicadores propios'!F$2,FALSE),0)</f>
        <v>0</v>
      </c>
      <c r="F2039" s="3">
        <f>IFERROR(VLOOKUP($A2039,'indicadores propios'!$A$4:$I$2026,'indicadores propios'!G$2,FALSE),0)</f>
        <v>0</v>
      </c>
      <c r="G2039" s="3">
        <f>IFERROR(VLOOKUP($A2039,'indicadores propios'!$A$4:$I$2026,'indicadores propios'!H$2,FALSE),0)</f>
        <v>0</v>
      </c>
      <c r="H2039" s="3">
        <f>IFERROR(VLOOKUP($A2039,'indicadores propios'!$A$4:$I$2026,'indicadores propios'!I$2,FALSE),0)</f>
        <v>0</v>
      </c>
    </row>
    <row r="2040" spans="1:8" x14ac:dyDescent="0.3">
      <c r="A2040" s="5">
        <v>811515</v>
      </c>
      <c r="B2040" s="4" t="s">
        <v>190</v>
      </c>
      <c r="C2040" s="3">
        <f>IFERROR(VLOOKUP($A2040,'indicadores propios'!$A$4:$I$2026,'indicadores propios'!D$2,FALSE),0)</f>
        <v>0</v>
      </c>
      <c r="D2040" s="3">
        <f>IFERROR(VLOOKUP($A2040,'indicadores propios'!$A$4:$I$2026,'indicadores propios'!E$2,FALSE),0)</f>
        <v>0</v>
      </c>
      <c r="E2040" s="3">
        <f>IFERROR(VLOOKUP($A2040,'indicadores propios'!$A$4:$I$2026,'indicadores propios'!F$2,FALSE),0)</f>
        <v>0</v>
      </c>
      <c r="F2040" s="3">
        <f>IFERROR(VLOOKUP($A2040,'indicadores propios'!$A$4:$I$2026,'indicadores propios'!G$2,FALSE),0)</f>
        <v>0</v>
      </c>
      <c r="G2040" s="3">
        <f>IFERROR(VLOOKUP($A2040,'indicadores propios'!$A$4:$I$2026,'indicadores propios'!H$2,FALSE),0)</f>
        <v>0</v>
      </c>
      <c r="H2040" s="3">
        <f>IFERROR(VLOOKUP($A2040,'indicadores propios'!$A$4:$I$2026,'indicadores propios'!I$2,FALSE),0)</f>
        <v>0</v>
      </c>
    </row>
    <row r="2041" spans="1:8" x14ac:dyDescent="0.3">
      <c r="A2041" s="5">
        <v>811520</v>
      </c>
      <c r="B2041" s="4" t="s">
        <v>189</v>
      </c>
      <c r="C2041" s="3">
        <f>IFERROR(VLOOKUP($A2041,'indicadores propios'!$A$4:$I$2026,'indicadores propios'!D$2,FALSE),0)</f>
        <v>0</v>
      </c>
      <c r="D2041" s="3">
        <f>IFERROR(VLOOKUP($A2041,'indicadores propios'!$A$4:$I$2026,'indicadores propios'!E$2,FALSE),0)</f>
        <v>0</v>
      </c>
      <c r="E2041" s="3">
        <f>IFERROR(VLOOKUP($A2041,'indicadores propios'!$A$4:$I$2026,'indicadores propios'!F$2,FALSE),0)</f>
        <v>0</v>
      </c>
      <c r="F2041" s="3">
        <f>IFERROR(VLOOKUP($A2041,'indicadores propios'!$A$4:$I$2026,'indicadores propios'!G$2,FALSE),0)</f>
        <v>0</v>
      </c>
      <c r="G2041" s="3">
        <f>IFERROR(VLOOKUP($A2041,'indicadores propios'!$A$4:$I$2026,'indicadores propios'!H$2,FALSE),0)</f>
        <v>0</v>
      </c>
      <c r="H2041" s="3">
        <f>IFERROR(VLOOKUP($A2041,'indicadores propios'!$A$4:$I$2026,'indicadores propios'!I$2,FALSE),0)</f>
        <v>0</v>
      </c>
    </row>
    <row r="2042" spans="1:8" x14ac:dyDescent="0.3">
      <c r="A2042" s="5">
        <v>811525</v>
      </c>
      <c r="B2042" s="4" t="s">
        <v>188</v>
      </c>
      <c r="C2042" s="3">
        <f>IFERROR(VLOOKUP($A2042,'indicadores propios'!$A$4:$I$2026,'indicadores propios'!D$2,FALSE),0)</f>
        <v>0</v>
      </c>
      <c r="D2042" s="3">
        <f>IFERROR(VLOOKUP($A2042,'indicadores propios'!$A$4:$I$2026,'indicadores propios'!E$2,FALSE),0)</f>
        <v>0</v>
      </c>
      <c r="E2042" s="3">
        <f>IFERROR(VLOOKUP($A2042,'indicadores propios'!$A$4:$I$2026,'indicadores propios'!F$2,FALSE),0)</f>
        <v>0</v>
      </c>
      <c r="F2042" s="3">
        <f>IFERROR(VLOOKUP($A2042,'indicadores propios'!$A$4:$I$2026,'indicadores propios'!G$2,FALSE),0)</f>
        <v>0</v>
      </c>
      <c r="G2042" s="3">
        <f>IFERROR(VLOOKUP($A2042,'indicadores propios'!$A$4:$I$2026,'indicadores propios'!H$2,FALSE),0)</f>
        <v>0</v>
      </c>
      <c r="H2042" s="3">
        <f>IFERROR(VLOOKUP($A2042,'indicadores propios'!$A$4:$I$2026,'indicadores propios'!I$2,FALSE),0)</f>
        <v>0</v>
      </c>
    </row>
    <row r="2043" spans="1:8" x14ac:dyDescent="0.3">
      <c r="A2043" s="5">
        <v>811530</v>
      </c>
      <c r="B2043" s="4" t="s">
        <v>187</v>
      </c>
      <c r="C2043" s="3">
        <f>IFERROR(VLOOKUP($A2043,'indicadores propios'!$A$4:$I$2026,'indicadores propios'!D$2,FALSE),0)</f>
        <v>0</v>
      </c>
      <c r="D2043" s="3">
        <f>IFERROR(VLOOKUP($A2043,'indicadores propios'!$A$4:$I$2026,'indicadores propios'!E$2,FALSE),0)</f>
        <v>0</v>
      </c>
      <c r="E2043" s="3">
        <f>IFERROR(VLOOKUP($A2043,'indicadores propios'!$A$4:$I$2026,'indicadores propios'!F$2,FALSE),0)</f>
        <v>0</v>
      </c>
      <c r="F2043" s="3">
        <f>IFERROR(VLOOKUP($A2043,'indicadores propios'!$A$4:$I$2026,'indicadores propios'!G$2,FALSE),0)</f>
        <v>0</v>
      </c>
      <c r="G2043" s="3">
        <f>IFERROR(VLOOKUP($A2043,'indicadores propios'!$A$4:$I$2026,'indicadores propios'!H$2,FALSE),0)</f>
        <v>0</v>
      </c>
      <c r="H2043" s="3">
        <f>IFERROR(VLOOKUP($A2043,'indicadores propios'!$A$4:$I$2026,'indicadores propios'!I$2,FALSE),0)</f>
        <v>0</v>
      </c>
    </row>
    <row r="2044" spans="1:8" x14ac:dyDescent="0.3">
      <c r="A2044" s="5">
        <v>811535</v>
      </c>
      <c r="B2044" s="4" t="s">
        <v>186</v>
      </c>
      <c r="C2044" s="3">
        <f>IFERROR(VLOOKUP($A2044,'indicadores propios'!$A$4:$I$2026,'indicadores propios'!D$2,FALSE),0)</f>
        <v>0</v>
      </c>
      <c r="D2044" s="3">
        <f>IFERROR(VLOOKUP($A2044,'indicadores propios'!$A$4:$I$2026,'indicadores propios'!E$2,FALSE),0)</f>
        <v>0</v>
      </c>
      <c r="E2044" s="3">
        <f>IFERROR(VLOOKUP($A2044,'indicadores propios'!$A$4:$I$2026,'indicadores propios'!F$2,FALSE),0)</f>
        <v>0</v>
      </c>
      <c r="F2044" s="3">
        <f>IFERROR(VLOOKUP($A2044,'indicadores propios'!$A$4:$I$2026,'indicadores propios'!G$2,FALSE),0)</f>
        <v>0</v>
      </c>
      <c r="G2044" s="3">
        <f>IFERROR(VLOOKUP($A2044,'indicadores propios'!$A$4:$I$2026,'indicadores propios'!H$2,FALSE),0)</f>
        <v>0</v>
      </c>
      <c r="H2044" s="3">
        <f>IFERROR(VLOOKUP($A2044,'indicadores propios'!$A$4:$I$2026,'indicadores propios'!I$2,FALSE),0)</f>
        <v>0</v>
      </c>
    </row>
    <row r="2045" spans="1:8" x14ac:dyDescent="0.3">
      <c r="A2045" s="5">
        <v>811540</v>
      </c>
      <c r="B2045" s="4" t="s">
        <v>185</v>
      </c>
      <c r="C2045" s="3">
        <f>IFERROR(VLOOKUP($A2045,'indicadores propios'!$A$4:$I$2026,'indicadores propios'!D$2,FALSE),0)</f>
        <v>0</v>
      </c>
      <c r="D2045" s="3">
        <f>IFERROR(VLOOKUP($A2045,'indicadores propios'!$A$4:$I$2026,'indicadores propios'!E$2,FALSE),0)</f>
        <v>0</v>
      </c>
      <c r="E2045" s="3">
        <f>IFERROR(VLOOKUP($A2045,'indicadores propios'!$A$4:$I$2026,'indicadores propios'!F$2,FALSE),0)</f>
        <v>90215</v>
      </c>
      <c r="F2045" s="3">
        <f>IFERROR(VLOOKUP($A2045,'indicadores propios'!$A$4:$I$2026,'indicadores propios'!G$2,FALSE),0)</f>
        <v>34753</v>
      </c>
      <c r="G2045" s="3">
        <f>IFERROR(VLOOKUP($A2045,'indicadores propios'!$A$4:$I$2026,'indicadores propios'!H$2,FALSE),0)</f>
        <v>421782</v>
      </c>
      <c r="H2045" s="3">
        <f>IFERROR(VLOOKUP($A2045,'indicadores propios'!$A$4:$I$2026,'indicadores propios'!I$2,FALSE),0)</f>
        <v>420</v>
      </c>
    </row>
    <row r="2046" spans="1:8" x14ac:dyDescent="0.3">
      <c r="A2046" s="5">
        <v>811545</v>
      </c>
      <c r="B2046" s="4" t="s">
        <v>184</v>
      </c>
      <c r="C2046" s="3">
        <f>IFERROR(VLOOKUP($A2046,'indicadores propios'!$A$4:$I$2026,'indicadores propios'!D$2,FALSE),0)</f>
        <v>0</v>
      </c>
      <c r="D2046" s="3">
        <f>IFERROR(VLOOKUP($A2046,'indicadores propios'!$A$4:$I$2026,'indicadores propios'!E$2,FALSE),0)</f>
        <v>0</v>
      </c>
      <c r="E2046" s="3">
        <f>IFERROR(VLOOKUP($A2046,'indicadores propios'!$A$4:$I$2026,'indicadores propios'!F$2,FALSE),0)</f>
        <v>447692</v>
      </c>
      <c r="F2046" s="3">
        <f>IFERROR(VLOOKUP($A2046,'indicadores propios'!$A$4:$I$2026,'indicadores propios'!G$2,FALSE),0)</f>
        <v>550121</v>
      </c>
      <c r="G2046" s="3">
        <f>IFERROR(VLOOKUP($A2046,'indicadores propios'!$A$4:$I$2026,'indicadores propios'!H$2,FALSE),0)</f>
        <v>171314</v>
      </c>
      <c r="H2046" s="3">
        <f>IFERROR(VLOOKUP($A2046,'indicadores propios'!$A$4:$I$2026,'indicadores propios'!I$2,FALSE),0)</f>
        <v>1679999</v>
      </c>
    </row>
    <row r="2047" spans="1:8" x14ac:dyDescent="0.3">
      <c r="A2047" s="5">
        <v>811550</v>
      </c>
      <c r="B2047" s="4" t="s">
        <v>183</v>
      </c>
      <c r="C2047" s="3">
        <f>IFERROR(VLOOKUP($A2047,'indicadores propios'!$A$4:$I$2026,'indicadores propios'!D$2,FALSE),0)</f>
        <v>0</v>
      </c>
      <c r="D2047" s="3">
        <f>IFERROR(VLOOKUP($A2047,'indicadores propios'!$A$4:$I$2026,'indicadores propios'!E$2,FALSE),0)</f>
        <v>0</v>
      </c>
      <c r="E2047" s="3">
        <f>IFERROR(VLOOKUP($A2047,'indicadores propios'!$A$4:$I$2026,'indicadores propios'!F$2,FALSE),0)</f>
        <v>11179248</v>
      </c>
      <c r="F2047" s="3">
        <f>IFERROR(VLOOKUP($A2047,'indicadores propios'!$A$4:$I$2026,'indicadores propios'!G$2,FALSE),0)</f>
        <v>27366496</v>
      </c>
      <c r="G2047" s="3">
        <f>IFERROR(VLOOKUP($A2047,'indicadores propios'!$A$4:$I$2026,'indicadores propios'!H$2,FALSE),0)</f>
        <v>33316819</v>
      </c>
      <c r="H2047" s="3">
        <f>IFERROR(VLOOKUP($A2047,'indicadores propios'!$A$4:$I$2026,'indicadores propios'!I$2,FALSE),0)</f>
        <v>35861887</v>
      </c>
    </row>
    <row r="2048" spans="1:8" x14ac:dyDescent="0.3">
      <c r="A2048" s="5">
        <v>811555</v>
      </c>
      <c r="B2048" s="4" t="s">
        <v>182</v>
      </c>
      <c r="C2048" s="3">
        <f>IFERROR(VLOOKUP($A2048,'indicadores propios'!$A$4:$I$2026,'indicadores propios'!D$2,FALSE),0)</f>
        <v>0</v>
      </c>
      <c r="D2048" s="3">
        <f>IFERROR(VLOOKUP($A2048,'indicadores propios'!$A$4:$I$2026,'indicadores propios'!E$2,FALSE),0)</f>
        <v>0</v>
      </c>
      <c r="E2048" s="3">
        <f>IFERROR(VLOOKUP($A2048,'indicadores propios'!$A$4:$I$2026,'indicadores propios'!F$2,FALSE),0)</f>
        <v>0</v>
      </c>
      <c r="F2048" s="3">
        <f>IFERROR(VLOOKUP($A2048,'indicadores propios'!$A$4:$I$2026,'indicadores propios'!G$2,FALSE),0)</f>
        <v>0</v>
      </c>
      <c r="G2048" s="3">
        <f>IFERROR(VLOOKUP($A2048,'indicadores propios'!$A$4:$I$2026,'indicadores propios'!H$2,FALSE),0)</f>
        <v>0</v>
      </c>
      <c r="H2048" s="3">
        <f>IFERROR(VLOOKUP($A2048,'indicadores propios'!$A$4:$I$2026,'indicadores propios'!I$2,FALSE),0)</f>
        <v>0</v>
      </c>
    </row>
    <row r="2049" spans="1:8" x14ac:dyDescent="0.3">
      <c r="A2049" s="5">
        <v>811560</v>
      </c>
      <c r="B2049" s="4" t="s">
        <v>181</v>
      </c>
      <c r="C2049" s="3">
        <f>IFERROR(VLOOKUP($A2049,'indicadores propios'!$A$4:$I$2026,'indicadores propios'!D$2,FALSE),0)</f>
        <v>0</v>
      </c>
      <c r="D2049" s="3">
        <f>IFERROR(VLOOKUP($A2049,'indicadores propios'!$A$4:$I$2026,'indicadores propios'!E$2,FALSE),0)</f>
        <v>0</v>
      </c>
      <c r="E2049" s="3">
        <f>IFERROR(VLOOKUP($A2049,'indicadores propios'!$A$4:$I$2026,'indicadores propios'!F$2,FALSE),0)</f>
        <v>0</v>
      </c>
      <c r="F2049" s="3">
        <f>IFERROR(VLOOKUP($A2049,'indicadores propios'!$A$4:$I$2026,'indicadores propios'!G$2,FALSE),0)</f>
        <v>0</v>
      </c>
      <c r="G2049" s="3">
        <f>IFERROR(VLOOKUP($A2049,'indicadores propios'!$A$4:$I$2026,'indicadores propios'!H$2,FALSE),0)</f>
        <v>0</v>
      </c>
      <c r="H2049" s="3">
        <f>IFERROR(VLOOKUP($A2049,'indicadores propios'!$A$4:$I$2026,'indicadores propios'!I$2,FALSE),0)</f>
        <v>0</v>
      </c>
    </row>
    <row r="2050" spans="1:8" x14ac:dyDescent="0.3">
      <c r="A2050" s="5">
        <v>811565</v>
      </c>
      <c r="B2050" s="4" t="s">
        <v>180</v>
      </c>
      <c r="C2050" s="3">
        <f>IFERROR(VLOOKUP($A2050,'indicadores propios'!$A$4:$I$2026,'indicadores propios'!D$2,FALSE),0)</f>
        <v>0</v>
      </c>
      <c r="D2050" s="3">
        <f>IFERROR(VLOOKUP($A2050,'indicadores propios'!$A$4:$I$2026,'indicadores propios'!E$2,FALSE),0)</f>
        <v>0</v>
      </c>
      <c r="E2050" s="3">
        <f>IFERROR(VLOOKUP($A2050,'indicadores propios'!$A$4:$I$2026,'indicadores propios'!F$2,FALSE),0)</f>
        <v>0</v>
      </c>
      <c r="F2050" s="3">
        <f>IFERROR(VLOOKUP($A2050,'indicadores propios'!$A$4:$I$2026,'indicadores propios'!G$2,FALSE),0)</f>
        <v>0</v>
      </c>
      <c r="G2050" s="3">
        <f>IFERROR(VLOOKUP($A2050,'indicadores propios'!$A$4:$I$2026,'indicadores propios'!H$2,FALSE),0)</f>
        <v>0</v>
      </c>
      <c r="H2050" s="3">
        <f>IFERROR(VLOOKUP($A2050,'indicadores propios'!$A$4:$I$2026,'indicadores propios'!I$2,FALSE),0)</f>
        <v>0</v>
      </c>
    </row>
    <row r="2051" spans="1:8" x14ac:dyDescent="0.3">
      <c r="A2051" s="5">
        <v>811570</v>
      </c>
      <c r="B2051" s="4" t="s">
        <v>179</v>
      </c>
      <c r="C2051" s="3">
        <f>IFERROR(VLOOKUP($A2051,'indicadores propios'!$A$4:$I$2026,'indicadores propios'!D$2,FALSE),0)</f>
        <v>0</v>
      </c>
      <c r="D2051" s="3">
        <f>IFERROR(VLOOKUP($A2051,'indicadores propios'!$A$4:$I$2026,'indicadores propios'!E$2,FALSE),0)</f>
        <v>0</v>
      </c>
      <c r="E2051" s="3">
        <f>IFERROR(VLOOKUP($A2051,'indicadores propios'!$A$4:$I$2026,'indicadores propios'!F$2,FALSE),0)</f>
        <v>0</v>
      </c>
      <c r="F2051" s="3">
        <f>IFERROR(VLOOKUP($A2051,'indicadores propios'!$A$4:$I$2026,'indicadores propios'!G$2,FALSE),0)</f>
        <v>0</v>
      </c>
      <c r="G2051" s="3">
        <f>IFERROR(VLOOKUP($A2051,'indicadores propios'!$A$4:$I$2026,'indicadores propios'!H$2,FALSE),0)</f>
        <v>0</v>
      </c>
      <c r="H2051" s="3">
        <f>IFERROR(VLOOKUP($A2051,'indicadores propios'!$A$4:$I$2026,'indicadores propios'!I$2,FALSE),0)</f>
        <v>0</v>
      </c>
    </row>
    <row r="2052" spans="1:8" x14ac:dyDescent="0.3">
      <c r="A2052" s="5">
        <v>811575</v>
      </c>
      <c r="B2052" s="4" t="s">
        <v>178</v>
      </c>
      <c r="C2052" s="3">
        <f>IFERROR(VLOOKUP($A2052,'indicadores propios'!$A$4:$I$2026,'indicadores propios'!D$2,FALSE),0)</f>
        <v>0</v>
      </c>
      <c r="D2052" s="3">
        <f>IFERROR(VLOOKUP($A2052,'indicadores propios'!$A$4:$I$2026,'indicadores propios'!E$2,FALSE),0)</f>
        <v>0</v>
      </c>
      <c r="E2052" s="3">
        <f>IFERROR(VLOOKUP($A2052,'indicadores propios'!$A$4:$I$2026,'indicadores propios'!F$2,FALSE),0)</f>
        <v>0</v>
      </c>
      <c r="F2052" s="3">
        <f>IFERROR(VLOOKUP($A2052,'indicadores propios'!$A$4:$I$2026,'indicadores propios'!G$2,FALSE),0)</f>
        <v>0</v>
      </c>
      <c r="G2052" s="3">
        <f>IFERROR(VLOOKUP($A2052,'indicadores propios'!$A$4:$I$2026,'indicadores propios'!H$2,FALSE),0)</f>
        <v>0</v>
      </c>
      <c r="H2052" s="3">
        <f>IFERROR(VLOOKUP($A2052,'indicadores propios'!$A$4:$I$2026,'indicadores propios'!I$2,FALSE),0)</f>
        <v>0</v>
      </c>
    </row>
    <row r="2053" spans="1:8" x14ac:dyDescent="0.3">
      <c r="A2053" s="5">
        <v>811580</v>
      </c>
      <c r="B2053" s="4" t="s">
        <v>177</v>
      </c>
      <c r="C2053" s="3">
        <f>IFERROR(VLOOKUP($A2053,'indicadores propios'!$A$4:$I$2026,'indicadores propios'!D$2,FALSE),0)</f>
        <v>0</v>
      </c>
      <c r="D2053" s="3">
        <f>IFERROR(VLOOKUP($A2053,'indicadores propios'!$A$4:$I$2026,'indicadores propios'!E$2,FALSE),0)</f>
        <v>0</v>
      </c>
      <c r="E2053" s="3">
        <f>IFERROR(VLOOKUP($A2053,'indicadores propios'!$A$4:$I$2026,'indicadores propios'!F$2,FALSE),0)</f>
        <v>0</v>
      </c>
      <c r="F2053" s="3">
        <f>IFERROR(VLOOKUP($A2053,'indicadores propios'!$A$4:$I$2026,'indicadores propios'!G$2,FALSE),0)</f>
        <v>0</v>
      </c>
      <c r="G2053" s="3">
        <f>IFERROR(VLOOKUP($A2053,'indicadores propios'!$A$4:$I$2026,'indicadores propios'!H$2,FALSE),0)</f>
        <v>0</v>
      </c>
      <c r="H2053" s="3">
        <f>IFERROR(VLOOKUP($A2053,'indicadores propios'!$A$4:$I$2026,'indicadores propios'!I$2,FALSE),0)</f>
        <v>0</v>
      </c>
    </row>
    <row r="2054" spans="1:8" x14ac:dyDescent="0.3">
      <c r="A2054" s="5">
        <v>811585</v>
      </c>
      <c r="B2054" s="4" t="s">
        <v>176</v>
      </c>
      <c r="C2054" s="3">
        <f>IFERROR(VLOOKUP($A2054,'indicadores propios'!$A$4:$I$2026,'indicadores propios'!D$2,FALSE),0)</f>
        <v>0</v>
      </c>
      <c r="D2054" s="3">
        <f>IFERROR(VLOOKUP($A2054,'indicadores propios'!$A$4:$I$2026,'indicadores propios'!E$2,FALSE),0)</f>
        <v>0</v>
      </c>
      <c r="E2054" s="3">
        <f>IFERROR(VLOOKUP($A2054,'indicadores propios'!$A$4:$I$2026,'indicadores propios'!F$2,FALSE),0)</f>
        <v>0</v>
      </c>
      <c r="F2054" s="3">
        <f>IFERROR(VLOOKUP($A2054,'indicadores propios'!$A$4:$I$2026,'indicadores propios'!G$2,FALSE),0)</f>
        <v>0</v>
      </c>
      <c r="G2054" s="3">
        <f>IFERROR(VLOOKUP($A2054,'indicadores propios'!$A$4:$I$2026,'indicadores propios'!H$2,FALSE),0)</f>
        <v>0</v>
      </c>
      <c r="H2054" s="3">
        <f>IFERROR(VLOOKUP($A2054,'indicadores propios'!$A$4:$I$2026,'indicadores propios'!I$2,FALSE),0)</f>
        <v>0</v>
      </c>
    </row>
    <row r="2055" spans="1:8" x14ac:dyDescent="0.3">
      <c r="A2055" s="5">
        <v>811590</v>
      </c>
      <c r="B2055" s="4" t="s">
        <v>175</v>
      </c>
      <c r="C2055" s="3">
        <f>IFERROR(VLOOKUP($A2055,'indicadores propios'!$A$4:$I$2026,'indicadores propios'!D$2,FALSE),0)</f>
        <v>0</v>
      </c>
      <c r="D2055" s="3">
        <f>IFERROR(VLOOKUP($A2055,'indicadores propios'!$A$4:$I$2026,'indicadores propios'!E$2,FALSE),0)</f>
        <v>0</v>
      </c>
      <c r="E2055" s="3">
        <f>IFERROR(VLOOKUP($A2055,'indicadores propios'!$A$4:$I$2026,'indicadores propios'!F$2,FALSE),0)</f>
        <v>0</v>
      </c>
      <c r="F2055" s="3">
        <f>IFERROR(VLOOKUP($A2055,'indicadores propios'!$A$4:$I$2026,'indicadores propios'!G$2,FALSE),0)</f>
        <v>0</v>
      </c>
      <c r="G2055" s="3">
        <f>IFERROR(VLOOKUP($A2055,'indicadores propios'!$A$4:$I$2026,'indicadores propios'!H$2,FALSE),0)</f>
        <v>0</v>
      </c>
      <c r="H2055" s="3">
        <f>IFERROR(VLOOKUP($A2055,'indicadores propios'!$A$4:$I$2026,'indicadores propios'!I$2,FALSE),0)</f>
        <v>0</v>
      </c>
    </row>
    <row r="2056" spans="1:8" x14ac:dyDescent="0.3">
      <c r="A2056" s="5">
        <v>811595</v>
      </c>
      <c r="B2056" s="4" t="s">
        <v>174</v>
      </c>
      <c r="C2056" s="3">
        <f>IFERROR(VLOOKUP($A2056,'indicadores propios'!$A$4:$I$2026,'indicadores propios'!D$2,FALSE),0)</f>
        <v>0</v>
      </c>
      <c r="D2056" s="3">
        <f>IFERROR(VLOOKUP($A2056,'indicadores propios'!$A$4:$I$2026,'indicadores propios'!E$2,FALSE),0)</f>
        <v>0</v>
      </c>
      <c r="E2056" s="3">
        <f>IFERROR(VLOOKUP($A2056,'indicadores propios'!$A$4:$I$2026,'indicadores propios'!F$2,FALSE),0)</f>
        <v>0</v>
      </c>
      <c r="F2056" s="3">
        <f>IFERROR(VLOOKUP($A2056,'indicadores propios'!$A$4:$I$2026,'indicadores propios'!G$2,FALSE),0)</f>
        <v>0</v>
      </c>
      <c r="G2056" s="3">
        <f>IFERROR(VLOOKUP($A2056,'indicadores propios'!$A$4:$I$2026,'indicadores propios'!H$2,FALSE),0)</f>
        <v>0</v>
      </c>
      <c r="H2056" s="3">
        <f>IFERROR(VLOOKUP($A2056,'indicadores propios'!$A$4:$I$2026,'indicadores propios'!I$2,FALSE),0)</f>
        <v>0</v>
      </c>
    </row>
    <row r="2057" spans="1:8" x14ac:dyDescent="0.3">
      <c r="A2057" s="5">
        <v>811599</v>
      </c>
      <c r="B2057" s="4" t="s">
        <v>173</v>
      </c>
      <c r="C2057" s="3">
        <f>IFERROR(VLOOKUP($A2057,'indicadores propios'!$A$4:$I$2026,'indicadores propios'!D$2,FALSE),0)</f>
        <v>0</v>
      </c>
      <c r="D2057" s="3">
        <f>IFERROR(VLOOKUP($A2057,'indicadores propios'!$A$4:$I$2026,'indicadores propios'!E$2,FALSE),0)</f>
        <v>0</v>
      </c>
      <c r="E2057" s="3">
        <f>IFERROR(VLOOKUP($A2057,'indicadores propios'!$A$4:$I$2026,'indicadores propios'!F$2,FALSE),0)</f>
        <v>0</v>
      </c>
      <c r="F2057" s="3">
        <f>IFERROR(VLOOKUP($A2057,'indicadores propios'!$A$4:$I$2026,'indicadores propios'!G$2,FALSE),0)</f>
        <v>0</v>
      </c>
      <c r="G2057" s="3">
        <f>IFERROR(VLOOKUP($A2057,'indicadores propios'!$A$4:$I$2026,'indicadores propios'!H$2,FALSE),0)</f>
        <v>0</v>
      </c>
      <c r="H2057" s="3">
        <f>IFERROR(VLOOKUP($A2057,'indicadores propios'!$A$4:$I$2026,'indicadores propios'!I$2,FALSE),0)</f>
        <v>0</v>
      </c>
    </row>
    <row r="2058" spans="1:8" x14ac:dyDescent="0.3">
      <c r="A2058" s="5">
        <v>830000</v>
      </c>
      <c r="B2058" s="4" t="s">
        <v>172</v>
      </c>
      <c r="C2058" s="3">
        <f>IFERROR(VLOOKUP($A2058,'indicadores propios'!$A$4:$I$2026,'indicadores propios'!D$2,FALSE),0)</f>
        <v>0</v>
      </c>
      <c r="D2058" s="3">
        <f>IFERROR(VLOOKUP($A2058,'indicadores propios'!$A$4:$I$2026,'indicadores propios'!E$2,FALSE),0)</f>
        <v>0</v>
      </c>
      <c r="E2058" s="3">
        <f>IFERROR(VLOOKUP($A2058,'indicadores propios'!$A$4:$I$2026,'indicadores propios'!F$2,FALSE),0)</f>
        <v>71488817</v>
      </c>
      <c r="F2058" s="3">
        <f>IFERROR(VLOOKUP($A2058,'indicadores propios'!$A$4:$I$2026,'indicadores propios'!G$2,FALSE),0)</f>
        <v>68997345</v>
      </c>
      <c r="G2058" s="3">
        <f>IFERROR(VLOOKUP($A2058,'indicadores propios'!$A$4:$I$2026,'indicadores propios'!H$2,FALSE),0)</f>
        <v>68997345</v>
      </c>
      <c r="H2058" s="3">
        <f>IFERROR(VLOOKUP($A2058,'indicadores propios'!$A$4:$I$2026,'indicadores propios'!I$2,FALSE),0)</f>
        <v>67424480</v>
      </c>
    </row>
    <row r="2059" spans="1:8" x14ac:dyDescent="0.3">
      <c r="A2059" s="5">
        <v>830500</v>
      </c>
      <c r="B2059" s="4" t="s">
        <v>171</v>
      </c>
      <c r="C2059" s="3">
        <f>IFERROR(VLOOKUP($A2059,'indicadores propios'!$A$4:$I$2026,'indicadores propios'!D$2,FALSE),0)</f>
        <v>0</v>
      </c>
      <c r="D2059" s="3">
        <f>IFERROR(VLOOKUP($A2059,'indicadores propios'!$A$4:$I$2026,'indicadores propios'!E$2,FALSE),0)</f>
        <v>0</v>
      </c>
      <c r="E2059" s="3">
        <f>IFERROR(VLOOKUP($A2059,'indicadores propios'!$A$4:$I$2026,'indicadores propios'!F$2,FALSE),0)</f>
        <v>0</v>
      </c>
      <c r="F2059" s="3">
        <f>IFERROR(VLOOKUP($A2059,'indicadores propios'!$A$4:$I$2026,'indicadores propios'!G$2,FALSE),0)</f>
        <v>0</v>
      </c>
      <c r="G2059" s="3">
        <f>IFERROR(VLOOKUP($A2059,'indicadores propios'!$A$4:$I$2026,'indicadores propios'!H$2,FALSE),0)</f>
        <v>0</v>
      </c>
      <c r="H2059" s="3">
        <f>IFERROR(VLOOKUP($A2059,'indicadores propios'!$A$4:$I$2026,'indicadores propios'!I$2,FALSE),0)</f>
        <v>0</v>
      </c>
    </row>
    <row r="2060" spans="1:8" x14ac:dyDescent="0.3">
      <c r="A2060" s="5">
        <v>831000</v>
      </c>
      <c r="B2060" s="4" t="s">
        <v>170</v>
      </c>
      <c r="C2060" s="3">
        <f>IFERROR(VLOOKUP($A2060,'indicadores propios'!$A$4:$I$2026,'indicadores propios'!D$2,FALSE),0)</f>
        <v>0</v>
      </c>
      <c r="D2060" s="3">
        <f>IFERROR(VLOOKUP($A2060,'indicadores propios'!$A$4:$I$2026,'indicadores propios'!E$2,FALSE),0)</f>
        <v>0</v>
      </c>
      <c r="E2060" s="3">
        <f>IFERROR(VLOOKUP($A2060,'indicadores propios'!$A$4:$I$2026,'indicadores propios'!F$2,FALSE),0)</f>
        <v>11575569</v>
      </c>
      <c r="F2060" s="3">
        <f>IFERROR(VLOOKUP($A2060,'indicadores propios'!$A$4:$I$2026,'indicadores propios'!G$2,FALSE),0)</f>
        <v>11575569</v>
      </c>
      <c r="G2060" s="3">
        <f>IFERROR(VLOOKUP($A2060,'indicadores propios'!$A$4:$I$2026,'indicadores propios'!H$2,FALSE),0)</f>
        <v>11575569</v>
      </c>
      <c r="H2060" s="3">
        <f>IFERROR(VLOOKUP($A2060,'indicadores propios'!$A$4:$I$2026,'indicadores propios'!I$2,FALSE),0)</f>
        <v>11575569</v>
      </c>
    </row>
    <row r="2061" spans="1:8" x14ac:dyDescent="0.3">
      <c r="A2061" s="5">
        <v>831005</v>
      </c>
      <c r="B2061" s="4" t="s">
        <v>169</v>
      </c>
      <c r="C2061" s="3">
        <f>IFERROR(VLOOKUP($A2061,'indicadores propios'!$A$4:$I$2026,'indicadores propios'!D$2,FALSE),0)</f>
        <v>0</v>
      </c>
      <c r="D2061" s="3">
        <f>IFERROR(VLOOKUP($A2061,'indicadores propios'!$A$4:$I$2026,'indicadores propios'!E$2,FALSE),0)</f>
        <v>0</v>
      </c>
      <c r="E2061" s="3">
        <f>IFERROR(VLOOKUP($A2061,'indicadores propios'!$A$4:$I$2026,'indicadores propios'!F$2,FALSE),0)</f>
        <v>0</v>
      </c>
      <c r="F2061" s="3">
        <f>IFERROR(VLOOKUP($A2061,'indicadores propios'!$A$4:$I$2026,'indicadores propios'!G$2,FALSE),0)</f>
        <v>0</v>
      </c>
      <c r="G2061" s="3">
        <f>IFERROR(VLOOKUP($A2061,'indicadores propios'!$A$4:$I$2026,'indicadores propios'!H$2,FALSE),0)</f>
        <v>0</v>
      </c>
      <c r="H2061" s="3">
        <f>IFERROR(VLOOKUP($A2061,'indicadores propios'!$A$4:$I$2026,'indicadores propios'!I$2,FALSE),0)</f>
        <v>0</v>
      </c>
    </row>
    <row r="2062" spans="1:8" x14ac:dyDescent="0.3">
      <c r="A2062" s="5">
        <v>831010</v>
      </c>
      <c r="B2062" s="4" t="s">
        <v>168</v>
      </c>
      <c r="C2062" s="3">
        <f>IFERROR(VLOOKUP($A2062,'indicadores propios'!$A$4:$I$2026,'indicadores propios'!D$2,FALSE),0)</f>
        <v>0</v>
      </c>
      <c r="D2062" s="3">
        <f>IFERROR(VLOOKUP($A2062,'indicadores propios'!$A$4:$I$2026,'indicadores propios'!E$2,FALSE),0)</f>
        <v>0</v>
      </c>
      <c r="E2062" s="3">
        <f>IFERROR(VLOOKUP($A2062,'indicadores propios'!$A$4:$I$2026,'indicadores propios'!F$2,FALSE),0)</f>
        <v>0</v>
      </c>
      <c r="F2062" s="3">
        <f>IFERROR(VLOOKUP($A2062,'indicadores propios'!$A$4:$I$2026,'indicadores propios'!G$2,FALSE),0)</f>
        <v>0</v>
      </c>
      <c r="G2062" s="3">
        <f>IFERROR(VLOOKUP($A2062,'indicadores propios'!$A$4:$I$2026,'indicadores propios'!H$2,FALSE),0)</f>
        <v>0</v>
      </c>
      <c r="H2062" s="3">
        <f>IFERROR(VLOOKUP($A2062,'indicadores propios'!$A$4:$I$2026,'indicadores propios'!I$2,FALSE),0)</f>
        <v>0</v>
      </c>
    </row>
    <row r="2063" spans="1:8" x14ac:dyDescent="0.3">
      <c r="A2063" s="5">
        <v>831015</v>
      </c>
      <c r="B2063" s="4" t="s">
        <v>167</v>
      </c>
      <c r="C2063" s="3">
        <f>IFERROR(VLOOKUP($A2063,'indicadores propios'!$A$4:$I$2026,'indicadores propios'!D$2,FALSE),0)</f>
        <v>0</v>
      </c>
      <c r="D2063" s="3">
        <f>IFERROR(VLOOKUP($A2063,'indicadores propios'!$A$4:$I$2026,'indicadores propios'!E$2,FALSE),0)</f>
        <v>0</v>
      </c>
      <c r="E2063" s="3">
        <f>IFERROR(VLOOKUP($A2063,'indicadores propios'!$A$4:$I$2026,'indicadores propios'!F$2,FALSE),0)</f>
        <v>0</v>
      </c>
      <c r="F2063" s="3">
        <f>IFERROR(VLOOKUP($A2063,'indicadores propios'!$A$4:$I$2026,'indicadores propios'!G$2,FALSE),0)</f>
        <v>0</v>
      </c>
      <c r="G2063" s="3">
        <f>IFERROR(VLOOKUP($A2063,'indicadores propios'!$A$4:$I$2026,'indicadores propios'!H$2,FALSE),0)</f>
        <v>9544514</v>
      </c>
      <c r="H2063" s="3">
        <f>IFERROR(VLOOKUP($A2063,'indicadores propios'!$A$4:$I$2026,'indicadores propios'!I$2,FALSE),0)</f>
        <v>9544514</v>
      </c>
    </row>
    <row r="2064" spans="1:8" x14ac:dyDescent="0.3">
      <c r="A2064" s="5">
        <v>831020</v>
      </c>
      <c r="B2064" s="4" t="s">
        <v>166</v>
      </c>
      <c r="C2064" s="3">
        <f>IFERROR(VLOOKUP($A2064,'indicadores propios'!$A$4:$I$2026,'indicadores propios'!D$2,FALSE),0)</f>
        <v>0</v>
      </c>
      <c r="D2064" s="3">
        <f>IFERROR(VLOOKUP($A2064,'indicadores propios'!$A$4:$I$2026,'indicadores propios'!E$2,FALSE),0)</f>
        <v>0</v>
      </c>
      <c r="E2064" s="3">
        <f>IFERROR(VLOOKUP($A2064,'indicadores propios'!$A$4:$I$2026,'indicadores propios'!F$2,FALSE),0)</f>
        <v>0</v>
      </c>
      <c r="F2064" s="3">
        <f>IFERROR(VLOOKUP($A2064,'indicadores propios'!$A$4:$I$2026,'indicadores propios'!G$2,FALSE),0)</f>
        <v>0</v>
      </c>
      <c r="G2064" s="3">
        <f>IFERROR(VLOOKUP($A2064,'indicadores propios'!$A$4:$I$2026,'indicadores propios'!H$2,FALSE),0)</f>
        <v>0</v>
      </c>
      <c r="H2064" s="3">
        <f>IFERROR(VLOOKUP($A2064,'indicadores propios'!$A$4:$I$2026,'indicadores propios'!I$2,FALSE),0)</f>
        <v>0</v>
      </c>
    </row>
    <row r="2065" spans="1:8" x14ac:dyDescent="0.3">
      <c r="A2065" s="5">
        <v>831025</v>
      </c>
      <c r="B2065" s="4" t="s">
        <v>165</v>
      </c>
      <c r="C2065" s="3">
        <f>IFERROR(VLOOKUP($A2065,'indicadores propios'!$A$4:$I$2026,'indicadores propios'!D$2,FALSE),0)</f>
        <v>0</v>
      </c>
      <c r="D2065" s="3">
        <f>IFERROR(VLOOKUP($A2065,'indicadores propios'!$A$4:$I$2026,'indicadores propios'!E$2,FALSE),0)</f>
        <v>0</v>
      </c>
      <c r="E2065" s="3">
        <f>IFERROR(VLOOKUP($A2065,'indicadores propios'!$A$4:$I$2026,'indicadores propios'!F$2,FALSE),0)</f>
        <v>2031055</v>
      </c>
      <c r="F2065" s="3">
        <f>IFERROR(VLOOKUP($A2065,'indicadores propios'!$A$4:$I$2026,'indicadores propios'!G$2,FALSE),0)</f>
        <v>2031055</v>
      </c>
      <c r="G2065" s="3">
        <f>IFERROR(VLOOKUP($A2065,'indicadores propios'!$A$4:$I$2026,'indicadores propios'!H$2,FALSE),0)</f>
        <v>2031055</v>
      </c>
      <c r="H2065" s="3">
        <f>IFERROR(VLOOKUP($A2065,'indicadores propios'!$A$4:$I$2026,'indicadores propios'!I$2,FALSE),0)</f>
        <v>2031055</v>
      </c>
    </row>
    <row r="2066" spans="1:8" x14ac:dyDescent="0.3">
      <c r="A2066" s="5">
        <v>831030</v>
      </c>
      <c r="B2066" s="4" t="s">
        <v>164</v>
      </c>
      <c r="C2066" s="3">
        <f>IFERROR(VLOOKUP($A2066,'indicadores propios'!$A$4:$I$2026,'indicadores propios'!D$2,FALSE),0)</f>
        <v>0</v>
      </c>
      <c r="D2066" s="3">
        <f>IFERROR(VLOOKUP($A2066,'indicadores propios'!$A$4:$I$2026,'indicadores propios'!E$2,FALSE),0)</f>
        <v>0</v>
      </c>
      <c r="E2066" s="3">
        <f>IFERROR(VLOOKUP($A2066,'indicadores propios'!$A$4:$I$2026,'indicadores propios'!F$2,FALSE),0)</f>
        <v>0</v>
      </c>
      <c r="F2066" s="3">
        <f>IFERROR(VLOOKUP($A2066,'indicadores propios'!$A$4:$I$2026,'indicadores propios'!G$2,FALSE),0)</f>
        <v>0</v>
      </c>
      <c r="G2066" s="3">
        <f>IFERROR(VLOOKUP($A2066,'indicadores propios'!$A$4:$I$2026,'indicadores propios'!H$2,FALSE),0)</f>
        <v>0</v>
      </c>
      <c r="H2066" s="3">
        <f>IFERROR(VLOOKUP($A2066,'indicadores propios'!$A$4:$I$2026,'indicadores propios'!I$2,FALSE),0)</f>
        <v>0</v>
      </c>
    </row>
    <row r="2067" spans="1:8" x14ac:dyDescent="0.3">
      <c r="A2067" s="5">
        <v>831035</v>
      </c>
      <c r="B2067" s="4" t="s">
        <v>163</v>
      </c>
      <c r="C2067" s="3">
        <f>IFERROR(VLOOKUP($A2067,'indicadores propios'!$A$4:$I$2026,'indicadores propios'!D$2,FALSE),0)</f>
        <v>0</v>
      </c>
      <c r="D2067" s="3">
        <f>IFERROR(VLOOKUP($A2067,'indicadores propios'!$A$4:$I$2026,'indicadores propios'!E$2,FALSE),0)</f>
        <v>0</v>
      </c>
      <c r="E2067" s="3">
        <f>IFERROR(VLOOKUP($A2067,'indicadores propios'!$A$4:$I$2026,'indicadores propios'!F$2,FALSE),0)</f>
        <v>0</v>
      </c>
      <c r="F2067" s="3">
        <f>IFERROR(VLOOKUP($A2067,'indicadores propios'!$A$4:$I$2026,'indicadores propios'!G$2,FALSE),0)</f>
        <v>0</v>
      </c>
      <c r="G2067" s="3">
        <f>IFERROR(VLOOKUP($A2067,'indicadores propios'!$A$4:$I$2026,'indicadores propios'!H$2,FALSE),0)</f>
        <v>0</v>
      </c>
      <c r="H2067" s="3">
        <f>IFERROR(VLOOKUP($A2067,'indicadores propios'!$A$4:$I$2026,'indicadores propios'!I$2,FALSE),0)</f>
        <v>0</v>
      </c>
    </row>
    <row r="2068" spans="1:8" x14ac:dyDescent="0.3">
      <c r="A2068" s="5">
        <v>831500</v>
      </c>
      <c r="B2068" s="4" t="s">
        <v>162</v>
      </c>
      <c r="C2068" s="3">
        <f>IFERROR(VLOOKUP($A2068,'indicadores propios'!$A$4:$I$2026,'indicadores propios'!D$2,FALSE),0)</f>
        <v>0</v>
      </c>
      <c r="D2068" s="3">
        <f>IFERROR(VLOOKUP($A2068,'indicadores propios'!$A$4:$I$2026,'indicadores propios'!E$2,FALSE),0)</f>
        <v>0</v>
      </c>
      <c r="E2068" s="3">
        <f>IFERROR(VLOOKUP($A2068,'indicadores propios'!$A$4:$I$2026,'indicadores propios'!F$2,FALSE),0)</f>
        <v>0</v>
      </c>
      <c r="F2068" s="3">
        <f>IFERROR(VLOOKUP($A2068,'indicadores propios'!$A$4:$I$2026,'indicadores propios'!G$2,FALSE),0)</f>
        <v>0</v>
      </c>
      <c r="G2068" s="3">
        <f>IFERROR(VLOOKUP($A2068,'indicadores propios'!$A$4:$I$2026,'indicadores propios'!H$2,FALSE),0)</f>
        <v>0</v>
      </c>
      <c r="H2068" s="3">
        <f>IFERROR(VLOOKUP($A2068,'indicadores propios'!$A$4:$I$2026,'indicadores propios'!I$2,FALSE),0)</f>
        <v>0</v>
      </c>
    </row>
    <row r="2069" spans="1:8" x14ac:dyDescent="0.3">
      <c r="A2069" s="5">
        <v>832000</v>
      </c>
      <c r="B2069" s="4" t="s">
        <v>161</v>
      </c>
      <c r="C2069" s="3">
        <f>IFERROR(VLOOKUP($A2069,'indicadores propios'!$A$4:$I$2026,'indicadores propios'!D$2,FALSE),0)</f>
        <v>0</v>
      </c>
      <c r="D2069" s="3">
        <f>IFERROR(VLOOKUP($A2069,'indicadores propios'!$A$4:$I$2026,'indicadores propios'!E$2,FALSE),0)</f>
        <v>0</v>
      </c>
      <c r="E2069" s="3">
        <f>IFERROR(VLOOKUP($A2069,'indicadores propios'!$A$4:$I$2026,'indicadores propios'!F$2,FALSE),0)</f>
        <v>59913248</v>
      </c>
      <c r="F2069" s="3">
        <f>IFERROR(VLOOKUP($A2069,'indicadores propios'!$A$4:$I$2026,'indicadores propios'!G$2,FALSE),0)</f>
        <v>57421776</v>
      </c>
      <c r="G2069" s="3">
        <f>IFERROR(VLOOKUP($A2069,'indicadores propios'!$A$4:$I$2026,'indicadores propios'!H$2,FALSE),0)</f>
        <v>57421776</v>
      </c>
      <c r="H2069" s="3">
        <f>IFERROR(VLOOKUP($A2069,'indicadores propios'!$A$4:$I$2026,'indicadores propios'!I$2,FALSE),0)</f>
        <v>55848911</v>
      </c>
    </row>
    <row r="2070" spans="1:8" x14ac:dyDescent="0.3">
      <c r="A2070" s="5">
        <v>832500</v>
      </c>
      <c r="B2070" s="4" t="s">
        <v>160</v>
      </c>
      <c r="C2070" s="3">
        <f>IFERROR(VLOOKUP($A2070,'indicadores propios'!$A$4:$I$2026,'indicadores propios'!D$2,FALSE),0)</f>
        <v>0</v>
      </c>
      <c r="D2070" s="3">
        <f>IFERROR(VLOOKUP($A2070,'indicadores propios'!$A$4:$I$2026,'indicadores propios'!E$2,FALSE),0)</f>
        <v>0</v>
      </c>
      <c r="E2070" s="3">
        <f>IFERROR(VLOOKUP($A2070,'indicadores propios'!$A$4:$I$2026,'indicadores propios'!F$2,FALSE),0)</f>
        <v>0</v>
      </c>
      <c r="F2070" s="3">
        <f>IFERROR(VLOOKUP($A2070,'indicadores propios'!$A$4:$I$2026,'indicadores propios'!G$2,FALSE),0)</f>
        <v>0</v>
      </c>
      <c r="G2070" s="3">
        <f>IFERROR(VLOOKUP($A2070,'indicadores propios'!$A$4:$I$2026,'indicadores propios'!H$2,FALSE),0)</f>
        <v>0</v>
      </c>
      <c r="H2070" s="3">
        <f>IFERROR(VLOOKUP($A2070,'indicadores propios'!$A$4:$I$2026,'indicadores propios'!I$2,FALSE),0)</f>
        <v>0</v>
      </c>
    </row>
    <row r="2071" spans="1:8" x14ac:dyDescent="0.3">
      <c r="A2071" s="5">
        <v>860000</v>
      </c>
      <c r="B2071" s="4" t="s">
        <v>159</v>
      </c>
      <c r="C2071" s="3">
        <f>IFERROR(VLOOKUP($A2071,'indicadores propios'!$A$4:$I$2026,'indicadores propios'!D$2,FALSE),0)</f>
        <v>0</v>
      </c>
      <c r="D2071" s="3">
        <f>IFERROR(VLOOKUP($A2071,'indicadores propios'!$A$4:$I$2026,'indicadores propios'!E$2,FALSE),0)</f>
        <v>0</v>
      </c>
      <c r="E2071" s="3">
        <f>IFERROR(VLOOKUP($A2071,'indicadores propios'!$A$4:$I$2026,'indicadores propios'!F$2,FALSE),0)</f>
        <v>11717155</v>
      </c>
      <c r="F2071" s="3">
        <f>IFERROR(VLOOKUP($A2071,'indicadores propios'!$A$4:$I$2026,'indicadores propios'!G$2,FALSE),0)</f>
        <v>27951370</v>
      </c>
      <c r="G2071" s="3">
        <f>IFERROR(VLOOKUP($A2071,'indicadores propios'!$A$4:$I$2026,'indicadores propios'!H$2,FALSE),0)</f>
        <v>33909915</v>
      </c>
      <c r="H2071" s="3">
        <f>IFERROR(VLOOKUP($A2071,'indicadores propios'!$A$4:$I$2026,'indicadores propios'!I$2,FALSE),0)</f>
        <v>37542306</v>
      </c>
    </row>
    <row r="2072" spans="1:8" x14ac:dyDescent="0.3">
      <c r="A2072" s="5">
        <v>880000</v>
      </c>
      <c r="B2072" s="4" t="s">
        <v>158</v>
      </c>
      <c r="C2072" s="3">
        <f>IFERROR(VLOOKUP($A2072,'indicadores propios'!$A$4:$I$2026,'indicadores propios'!D$2,FALSE),0)</f>
        <v>0</v>
      </c>
      <c r="D2072" s="3">
        <f>IFERROR(VLOOKUP($A2072,'indicadores propios'!$A$4:$I$2026,'indicadores propios'!E$2,FALSE),0)</f>
        <v>0</v>
      </c>
      <c r="E2072" s="3">
        <f>IFERROR(VLOOKUP($A2072,'indicadores propios'!$A$4:$I$2026,'indicadores propios'!F$2,FALSE),0)</f>
        <v>71488817</v>
      </c>
      <c r="F2072" s="3">
        <f>IFERROR(VLOOKUP($A2072,'indicadores propios'!$A$4:$I$2026,'indicadores propios'!G$2,FALSE),0)</f>
        <v>68997345</v>
      </c>
      <c r="G2072" s="3">
        <f>IFERROR(VLOOKUP($A2072,'indicadores propios'!$A$4:$I$2026,'indicadores propios'!H$2,FALSE),0)</f>
        <v>68997345</v>
      </c>
      <c r="H2072" s="3">
        <f>IFERROR(VLOOKUP($A2072,'indicadores propios'!$A$4:$I$2026,'indicadores propios'!I$2,FALSE),0)</f>
        <v>67424480</v>
      </c>
    </row>
    <row r="2073" spans="1:8" x14ac:dyDescent="0.3">
      <c r="A2073" s="5">
        <v>900000</v>
      </c>
      <c r="B2073" s="4" t="s">
        <v>157</v>
      </c>
      <c r="C2073" s="3">
        <f>IFERROR(VLOOKUP($A2073,'indicadores propios'!$A$4:$I$2026,'indicadores propios'!D$2,FALSE),0)</f>
        <v>0</v>
      </c>
      <c r="D2073" s="3">
        <f>IFERROR(VLOOKUP($A2073,'indicadores propios'!$A$4:$I$2026,'indicadores propios'!E$2,FALSE),0)</f>
        <v>0</v>
      </c>
      <c r="E2073" s="3">
        <f>IFERROR(VLOOKUP($A2073,'indicadores propios'!$A$4:$I$2026,'indicadores propios'!F$2,FALSE),0)</f>
        <v>0</v>
      </c>
      <c r="F2073" s="3">
        <f>IFERROR(VLOOKUP($A2073,'indicadores propios'!$A$4:$I$2026,'indicadores propios'!G$2,FALSE),0)</f>
        <v>0</v>
      </c>
      <c r="G2073" s="3">
        <f>IFERROR(VLOOKUP($A2073,'indicadores propios'!$A$4:$I$2026,'indicadores propios'!H$2,FALSE),0)</f>
        <v>0</v>
      </c>
      <c r="H2073" s="3">
        <f>IFERROR(VLOOKUP($A2073,'indicadores propios'!$A$4:$I$2026,'indicadores propios'!I$2,FALSE),0)</f>
        <v>0</v>
      </c>
    </row>
    <row r="2074" spans="1:8" x14ac:dyDescent="0.3">
      <c r="A2074" s="5">
        <v>910000</v>
      </c>
      <c r="B2074" s="4" t="s">
        <v>156</v>
      </c>
      <c r="C2074" s="3">
        <f>IFERROR(VLOOKUP($A2074,'indicadores propios'!$A$4:$I$2026,'indicadores propios'!D$2,FALSE),0)</f>
        <v>0</v>
      </c>
      <c r="D2074" s="3">
        <f>IFERROR(VLOOKUP($A2074,'indicadores propios'!$A$4:$I$2026,'indicadores propios'!E$2,FALSE),0)</f>
        <v>0</v>
      </c>
      <c r="E2074" s="3">
        <f>IFERROR(VLOOKUP($A2074,'indicadores propios'!$A$4:$I$2026,'indicadores propios'!F$2,FALSE),0)</f>
        <v>18437762505</v>
      </c>
      <c r="F2074" s="3">
        <f>IFERROR(VLOOKUP($A2074,'indicadores propios'!$A$4:$I$2026,'indicadores propios'!G$2,FALSE),0)</f>
        <v>22503473866</v>
      </c>
      <c r="G2074" s="3">
        <f>IFERROR(VLOOKUP($A2074,'indicadores propios'!$A$4:$I$2026,'indicadores propios'!H$2,FALSE),0)</f>
        <v>30283592052</v>
      </c>
      <c r="H2074" s="3">
        <f>IFERROR(VLOOKUP($A2074,'indicadores propios'!$A$4:$I$2026,'indicadores propios'!I$2,FALSE),0)</f>
        <v>32929762447</v>
      </c>
    </row>
    <row r="2075" spans="1:8" x14ac:dyDescent="0.3">
      <c r="A2075" s="5">
        <v>910500</v>
      </c>
      <c r="B2075" s="4" t="s">
        <v>155</v>
      </c>
      <c r="C2075" s="3">
        <f>IFERROR(VLOOKUP($A2075,'indicadores propios'!$A$4:$I$2026,'indicadores propios'!D$2,FALSE),0)</f>
        <v>0</v>
      </c>
      <c r="D2075" s="3">
        <f>IFERROR(VLOOKUP($A2075,'indicadores propios'!$A$4:$I$2026,'indicadores propios'!E$2,FALSE),0)</f>
        <v>0</v>
      </c>
      <c r="E2075" s="3">
        <f>IFERROR(VLOOKUP($A2075,'indicadores propios'!$A$4:$I$2026,'indicadores propios'!F$2,FALSE),0)</f>
        <v>0</v>
      </c>
      <c r="F2075" s="3">
        <f>IFERROR(VLOOKUP($A2075,'indicadores propios'!$A$4:$I$2026,'indicadores propios'!G$2,FALSE),0)</f>
        <v>0</v>
      </c>
      <c r="G2075" s="3">
        <f>IFERROR(VLOOKUP($A2075,'indicadores propios'!$A$4:$I$2026,'indicadores propios'!H$2,FALSE),0)</f>
        <v>0</v>
      </c>
      <c r="H2075" s="3">
        <f>IFERROR(VLOOKUP($A2075,'indicadores propios'!$A$4:$I$2026,'indicadores propios'!I$2,FALSE),0)</f>
        <v>0</v>
      </c>
    </row>
    <row r="2076" spans="1:8" x14ac:dyDescent="0.3">
      <c r="A2076" s="5">
        <v>911000</v>
      </c>
      <c r="B2076" s="4" t="s">
        <v>154</v>
      </c>
      <c r="C2076" s="3">
        <f>IFERROR(VLOOKUP($A2076,'indicadores propios'!$A$4:$I$2026,'indicadores propios'!D$2,FALSE),0)</f>
        <v>0</v>
      </c>
      <c r="D2076" s="3">
        <f>IFERROR(VLOOKUP($A2076,'indicadores propios'!$A$4:$I$2026,'indicadores propios'!E$2,FALSE),0)</f>
        <v>0</v>
      </c>
      <c r="E2076" s="3">
        <f>IFERROR(VLOOKUP($A2076,'indicadores propios'!$A$4:$I$2026,'indicadores propios'!F$2,FALSE),0)</f>
        <v>18437762505</v>
      </c>
      <c r="F2076" s="3">
        <f>IFERROR(VLOOKUP($A2076,'indicadores propios'!$A$4:$I$2026,'indicadores propios'!G$2,FALSE),0)</f>
        <v>22503473866</v>
      </c>
      <c r="G2076" s="3">
        <f>IFERROR(VLOOKUP($A2076,'indicadores propios'!$A$4:$I$2026,'indicadores propios'!H$2,FALSE),0)</f>
        <v>30283592052</v>
      </c>
      <c r="H2076" s="3">
        <f>IFERROR(VLOOKUP($A2076,'indicadores propios'!$A$4:$I$2026,'indicadores propios'!I$2,FALSE),0)</f>
        <v>32929762447</v>
      </c>
    </row>
    <row r="2077" spans="1:8" x14ac:dyDescent="0.3">
      <c r="A2077" s="5">
        <v>911500</v>
      </c>
      <c r="B2077" s="4" t="s">
        <v>153</v>
      </c>
      <c r="C2077" s="3">
        <f>IFERROR(VLOOKUP($A2077,'indicadores propios'!$A$4:$I$2026,'indicadores propios'!D$2,FALSE),0)</f>
        <v>0</v>
      </c>
      <c r="D2077" s="3">
        <f>IFERROR(VLOOKUP($A2077,'indicadores propios'!$A$4:$I$2026,'indicadores propios'!E$2,FALSE),0)</f>
        <v>0</v>
      </c>
      <c r="E2077" s="3">
        <f>IFERROR(VLOOKUP($A2077,'indicadores propios'!$A$4:$I$2026,'indicadores propios'!F$2,FALSE),0)</f>
        <v>0</v>
      </c>
      <c r="F2077" s="3">
        <f>IFERROR(VLOOKUP($A2077,'indicadores propios'!$A$4:$I$2026,'indicadores propios'!G$2,FALSE),0)</f>
        <v>0</v>
      </c>
      <c r="G2077" s="3">
        <f>IFERROR(VLOOKUP($A2077,'indicadores propios'!$A$4:$I$2026,'indicadores propios'!H$2,FALSE),0)</f>
        <v>0</v>
      </c>
      <c r="H2077" s="3">
        <f>IFERROR(VLOOKUP($A2077,'indicadores propios'!$A$4:$I$2026,'indicadores propios'!I$2,FALSE),0)</f>
        <v>0</v>
      </c>
    </row>
    <row r="2078" spans="1:8" x14ac:dyDescent="0.3">
      <c r="A2078" s="5">
        <v>912000</v>
      </c>
      <c r="B2078" s="4" t="s">
        <v>152</v>
      </c>
      <c r="C2078" s="3">
        <f>IFERROR(VLOOKUP($A2078,'indicadores propios'!$A$4:$I$2026,'indicadores propios'!D$2,FALSE),0)</f>
        <v>0</v>
      </c>
      <c r="D2078" s="3">
        <f>IFERROR(VLOOKUP($A2078,'indicadores propios'!$A$4:$I$2026,'indicadores propios'!E$2,FALSE),0)</f>
        <v>0</v>
      </c>
      <c r="E2078" s="3">
        <f>IFERROR(VLOOKUP($A2078,'indicadores propios'!$A$4:$I$2026,'indicadores propios'!F$2,FALSE),0)</f>
        <v>0</v>
      </c>
      <c r="F2078" s="3">
        <f>IFERROR(VLOOKUP($A2078,'indicadores propios'!$A$4:$I$2026,'indicadores propios'!G$2,FALSE),0)</f>
        <v>0</v>
      </c>
      <c r="G2078" s="3">
        <f>IFERROR(VLOOKUP($A2078,'indicadores propios'!$A$4:$I$2026,'indicadores propios'!H$2,FALSE),0)</f>
        <v>0</v>
      </c>
      <c r="H2078" s="3">
        <f>IFERROR(VLOOKUP($A2078,'indicadores propios'!$A$4:$I$2026,'indicadores propios'!I$2,FALSE),0)</f>
        <v>0</v>
      </c>
    </row>
    <row r="2079" spans="1:8" x14ac:dyDescent="0.3">
      <c r="A2079" s="5">
        <v>912500</v>
      </c>
      <c r="B2079" s="4" t="s">
        <v>151</v>
      </c>
      <c r="C2079" s="3">
        <f>IFERROR(VLOOKUP($A2079,'indicadores propios'!$A$4:$I$2026,'indicadores propios'!D$2,FALSE),0)</f>
        <v>0</v>
      </c>
      <c r="D2079" s="3">
        <f>IFERROR(VLOOKUP($A2079,'indicadores propios'!$A$4:$I$2026,'indicadores propios'!E$2,FALSE),0)</f>
        <v>0</v>
      </c>
      <c r="E2079" s="3">
        <f>IFERROR(VLOOKUP($A2079,'indicadores propios'!$A$4:$I$2026,'indicadores propios'!F$2,FALSE),0)</f>
        <v>0</v>
      </c>
      <c r="F2079" s="3">
        <f>IFERROR(VLOOKUP($A2079,'indicadores propios'!$A$4:$I$2026,'indicadores propios'!G$2,FALSE),0)</f>
        <v>0</v>
      </c>
      <c r="G2079" s="3">
        <f>IFERROR(VLOOKUP($A2079,'indicadores propios'!$A$4:$I$2026,'indicadores propios'!H$2,FALSE),0)</f>
        <v>0</v>
      </c>
      <c r="H2079" s="3">
        <f>IFERROR(VLOOKUP($A2079,'indicadores propios'!$A$4:$I$2026,'indicadores propios'!I$2,FALSE),0)</f>
        <v>0</v>
      </c>
    </row>
    <row r="2080" spans="1:8" x14ac:dyDescent="0.3">
      <c r="A2080" s="5">
        <v>913000</v>
      </c>
      <c r="B2080" s="4" t="s">
        <v>150</v>
      </c>
      <c r="C2080" s="3">
        <f>IFERROR(VLOOKUP($A2080,'indicadores propios'!$A$4:$I$2026,'indicadores propios'!D$2,FALSE),0)</f>
        <v>0</v>
      </c>
      <c r="D2080" s="3">
        <f>IFERROR(VLOOKUP($A2080,'indicadores propios'!$A$4:$I$2026,'indicadores propios'!E$2,FALSE),0)</f>
        <v>0</v>
      </c>
      <c r="E2080" s="3">
        <f>IFERROR(VLOOKUP($A2080,'indicadores propios'!$A$4:$I$2026,'indicadores propios'!F$2,FALSE),0)</f>
        <v>0</v>
      </c>
      <c r="F2080" s="3">
        <f>IFERROR(VLOOKUP($A2080,'indicadores propios'!$A$4:$I$2026,'indicadores propios'!G$2,FALSE),0)</f>
        <v>0</v>
      </c>
      <c r="G2080" s="3">
        <f>IFERROR(VLOOKUP($A2080,'indicadores propios'!$A$4:$I$2026,'indicadores propios'!H$2,FALSE),0)</f>
        <v>0</v>
      </c>
      <c r="H2080" s="3">
        <f>IFERROR(VLOOKUP($A2080,'indicadores propios'!$A$4:$I$2026,'indicadores propios'!I$2,FALSE),0)</f>
        <v>0</v>
      </c>
    </row>
    <row r="2081" spans="1:8" x14ac:dyDescent="0.3">
      <c r="A2081" s="5">
        <v>913005</v>
      </c>
      <c r="B2081" s="4" t="s">
        <v>149</v>
      </c>
      <c r="C2081" s="3">
        <f>IFERROR(VLOOKUP($A2081,'indicadores propios'!$A$4:$I$2026,'indicadores propios'!D$2,FALSE),0)</f>
        <v>0</v>
      </c>
      <c r="D2081" s="3">
        <f>IFERROR(VLOOKUP($A2081,'indicadores propios'!$A$4:$I$2026,'indicadores propios'!E$2,FALSE),0)</f>
        <v>0</v>
      </c>
      <c r="E2081" s="3">
        <f>IFERROR(VLOOKUP($A2081,'indicadores propios'!$A$4:$I$2026,'indicadores propios'!F$2,FALSE),0)</f>
        <v>0</v>
      </c>
      <c r="F2081" s="3">
        <f>IFERROR(VLOOKUP($A2081,'indicadores propios'!$A$4:$I$2026,'indicadores propios'!G$2,FALSE),0)</f>
        <v>0</v>
      </c>
      <c r="G2081" s="3">
        <f>IFERROR(VLOOKUP($A2081,'indicadores propios'!$A$4:$I$2026,'indicadores propios'!H$2,FALSE),0)</f>
        <v>0</v>
      </c>
      <c r="H2081" s="3">
        <f>IFERROR(VLOOKUP($A2081,'indicadores propios'!$A$4:$I$2026,'indicadores propios'!I$2,FALSE),0)</f>
        <v>0</v>
      </c>
    </row>
    <row r="2082" spans="1:8" x14ac:dyDescent="0.3">
      <c r="A2082" s="5">
        <v>913010</v>
      </c>
      <c r="B2082" s="4" t="s">
        <v>148</v>
      </c>
      <c r="C2082" s="3">
        <f>IFERROR(VLOOKUP($A2082,'indicadores propios'!$A$4:$I$2026,'indicadores propios'!D$2,FALSE),0)</f>
        <v>0</v>
      </c>
      <c r="D2082" s="3">
        <f>IFERROR(VLOOKUP($A2082,'indicadores propios'!$A$4:$I$2026,'indicadores propios'!E$2,FALSE),0)</f>
        <v>0</v>
      </c>
      <c r="E2082" s="3">
        <f>IFERROR(VLOOKUP($A2082,'indicadores propios'!$A$4:$I$2026,'indicadores propios'!F$2,FALSE),0)</f>
        <v>0</v>
      </c>
      <c r="F2082" s="3">
        <f>IFERROR(VLOOKUP($A2082,'indicadores propios'!$A$4:$I$2026,'indicadores propios'!G$2,FALSE),0)</f>
        <v>0</v>
      </c>
      <c r="G2082" s="3">
        <f>IFERROR(VLOOKUP($A2082,'indicadores propios'!$A$4:$I$2026,'indicadores propios'!H$2,FALSE),0)</f>
        <v>0</v>
      </c>
      <c r="H2082" s="3">
        <f>IFERROR(VLOOKUP($A2082,'indicadores propios'!$A$4:$I$2026,'indicadores propios'!I$2,FALSE),0)</f>
        <v>0</v>
      </c>
    </row>
    <row r="2083" spans="1:8" x14ac:dyDescent="0.3">
      <c r="A2083" s="5">
        <v>930000</v>
      </c>
      <c r="B2083" s="4" t="s">
        <v>147</v>
      </c>
      <c r="C2083" s="3">
        <f>IFERROR(VLOOKUP($A2083,'indicadores propios'!$A$4:$I$2026,'indicadores propios'!D$2,FALSE),0)</f>
        <v>0</v>
      </c>
      <c r="D2083" s="3">
        <f>IFERROR(VLOOKUP($A2083,'indicadores propios'!$A$4:$I$2026,'indicadores propios'!E$2,FALSE),0)</f>
        <v>0</v>
      </c>
      <c r="E2083" s="3">
        <f>IFERROR(VLOOKUP($A2083,'indicadores propios'!$A$4:$I$2026,'indicadores propios'!F$2,FALSE),0)</f>
        <v>0</v>
      </c>
      <c r="F2083" s="3">
        <f>IFERROR(VLOOKUP($A2083,'indicadores propios'!$A$4:$I$2026,'indicadores propios'!G$2,FALSE),0)</f>
        <v>0</v>
      </c>
      <c r="G2083" s="3">
        <f>IFERROR(VLOOKUP($A2083,'indicadores propios'!$A$4:$I$2026,'indicadores propios'!H$2,FALSE),0)</f>
        <v>0</v>
      </c>
      <c r="H2083" s="3">
        <f>IFERROR(VLOOKUP($A2083,'indicadores propios'!$A$4:$I$2026,'indicadores propios'!I$2,FALSE),0)</f>
        <v>0</v>
      </c>
    </row>
    <row r="2084" spans="1:8" x14ac:dyDescent="0.3">
      <c r="A2084" s="5">
        <v>930500</v>
      </c>
      <c r="B2084" s="4" t="s">
        <v>146</v>
      </c>
      <c r="C2084" s="3">
        <f>IFERROR(VLOOKUP($A2084,'indicadores propios'!$A$4:$I$2026,'indicadores propios'!D$2,FALSE),0)</f>
        <v>0</v>
      </c>
      <c r="D2084" s="3">
        <f>IFERROR(VLOOKUP($A2084,'indicadores propios'!$A$4:$I$2026,'indicadores propios'!E$2,FALSE),0)</f>
        <v>0</v>
      </c>
      <c r="E2084" s="3">
        <f>IFERROR(VLOOKUP($A2084,'indicadores propios'!$A$4:$I$2026,'indicadores propios'!F$2,FALSE),0)</f>
        <v>0</v>
      </c>
      <c r="F2084" s="3">
        <f>IFERROR(VLOOKUP($A2084,'indicadores propios'!$A$4:$I$2026,'indicadores propios'!G$2,FALSE),0)</f>
        <v>0</v>
      </c>
      <c r="G2084" s="3">
        <f>IFERROR(VLOOKUP($A2084,'indicadores propios'!$A$4:$I$2026,'indicadores propios'!H$2,FALSE),0)</f>
        <v>0</v>
      </c>
      <c r="H2084" s="3">
        <f>IFERROR(VLOOKUP($A2084,'indicadores propios'!$A$4:$I$2026,'indicadores propios'!I$2,FALSE),0)</f>
        <v>0</v>
      </c>
    </row>
    <row r="2085" spans="1:8" x14ac:dyDescent="0.3">
      <c r="A2085" s="5">
        <v>931000</v>
      </c>
      <c r="B2085" s="4" t="s">
        <v>145</v>
      </c>
      <c r="C2085" s="3">
        <f>IFERROR(VLOOKUP($A2085,'indicadores propios'!$A$4:$I$2026,'indicadores propios'!D$2,FALSE),0)</f>
        <v>0</v>
      </c>
      <c r="D2085" s="3">
        <f>IFERROR(VLOOKUP($A2085,'indicadores propios'!$A$4:$I$2026,'indicadores propios'!E$2,FALSE),0)</f>
        <v>0</v>
      </c>
      <c r="E2085" s="3">
        <f>IFERROR(VLOOKUP($A2085,'indicadores propios'!$A$4:$I$2026,'indicadores propios'!F$2,FALSE),0)</f>
        <v>0</v>
      </c>
      <c r="F2085" s="3">
        <f>IFERROR(VLOOKUP($A2085,'indicadores propios'!$A$4:$I$2026,'indicadores propios'!G$2,FALSE),0)</f>
        <v>0</v>
      </c>
      <c r="G2085" s="3">
        <f>IFERROR(VLOOKUP($A2085,'indicadores propios'!$A$4:$I$2026,'indicadores propios'!H$2,FALSE),0)</f>
        <v>0</v>
      </c>
      <c r="H2085" s="3">
        <f>IFERROR(VLOOKUP($A2085,'indicadores propios'!$A$4:$I$2026,'indicadores propios'!I$2,FALSE),0)</f>
        <v>0</v>
      </c>
    </row>
    <row r="2086" spans="1:8" x14ac:dyDescent="0.3">
      <c r="A2086" s="5">
        <v>931500</v>
      </c>
      <c r="B2086" s="4" t="s">
        <v>144</v>
      </c>
      <c r="C2086" s="3">
        <f>IFERROR(VLOOKUP($A2086,'indicadores propios'!$A$4:$I$2026,'indicadores propios'!D$2,FALSE),0)</f>
        <v>0</v>
      </c>
      <c r="D2086" s="3">
        <f>IFERROR(VLOOKUP($A2086,'indicadores propios'!$A$4:$I$2026,'indicadores propios'!E$2,FALSE),0)</f>
        <v>0</v>
      </c>
      <c r="E2086" s="3">
        <f>IFERROR(VLOOKUP($A2086,'indicadores propios'!$A$4:$I$2026,'indicadores propios'!F$2,FALSE),0)</f>
        <v>0</v>
      </c>
      <c r="F2086" s="3">
        <f>IFERROR(VLOOKUP($A2086,'indicadores propios'!$A$4:$I$2026,'indicadores propios'!G$2,FALSE),0)</f>
        <v>0</v>
      </c>
      <c r="G2086" s="3">
        <f>IFERROR(VLOOKUP($A2086,'indicadores propios'!$A$4:$I$2026,'indicadores propios'!H$2,FALSE),0)</f>
        <v>0</v>
      </c>
      <c r="H2086" s="3">
        <f>IFERROR(VLOOKUP($A2086,'indicadores propios'!$A$4:$I$2026,'indicadores propios'!I$2,FALSE),0)</f>
        <v>0</v>
      </c>
    </row>
    <row r="2087" spans="1:8" x14ac:dyDescent="0.3">
      <c r="A2087" s="5">
        <v>931505</v>
      </c>
      <c r="B2087" s="4" t="s">
        <v>143</v>
      </c>
      <c r="C2087" s="3">
        <f>IFERROR(VLOOKUP($A2087,'indicadores propios'!$A$4:$I$2026,'indicadores propios'!D$2,FALSE),0)</f>
        <v>0</v>
      </c>
      <c r="D2087" s="3">
        <f>IFERROR(VLOOKUP($A2087,'indicadores propios'!$A$4:$I$2026,'indicadores propios'!E$2,FALSE),0)</f>
        <v>0</v>
      </c>
      <c r="E2087" s="3">
        <f>IFERROR(VLOOKUP($A2087,'indicadores propios'!$A$4:$I$2026,'indicadores propios'!F$2,FALSE),0)</f>
        <v>0</v>
      </c>
      <c r="F2087" s="3">
        <f>IFERROR(VLOOKUP($A2087,'indicadores propios'!$A$4:$I$2026,'indicadores propios'!G$2,FALSE),0)</f>
        <v>0</v>
      </c>
      <c r="G2087" s="3">
        <f>IFERROR(VLOOKUP($A2087,'indicadores propios'!$A$4:$I$2026,'indicadores propios'!H$2,FALSE),0)</f>
        <v>0</v>
      </c>
      <c r="H2087" s="3">
        <f>IFERROR(VLOOKUP($A2087,'indicadores propios'!$A$4:$I$2026,'indicadores propios'!I$2,FALSE),0)</f>
        <v>0</v>
      </c>
    </row>
    <row r="2088" spans="1:8" x14ac:dyDescent="0.3">
      <c r="A2088" s="5">
        <v>960000</v>
      </c>
      <c r="B2088" s="4" t="s">
        <v>142</v>
      </c>
      <c r="C2088" s="3">
        <f>IFERROR(VLOOKUP($A2088,'indicadores propios'!$A$4:$I$2026,'indicadores propios'!D$2,FALSE),0)</f>
        <v>0</v>
      </c>
      <c r="D2088" s="3">
        <f>IFERROR(VLOOKUP($A2088,'indicadores propios'!$A$4:$I$2026,'indicadores propios'!E$2,FALSE),0)</f>
        <v>0</v>
      </c>
      <c r="E2088" s="3">
        <f>IFERROR(VLOOKUP($A2088,'indicadores propios'!$A$4:$I$2026,'indicadores propios'!F$2,FALSE),0)</f>
        <v>18437762505</v>
      </c>
      <c r="F2088" s="3">
        <f>IFERROR(VLOOKUP($A2088,'indicadores propios'!$A$4:$I$2026,'indicadores propios'!G$2,FALSE),0)</f>
        <v>22503473866</v>
      </c>
      <c r="G2088" s="3">
        <f>IFERROR(VLOOKUP($A2088,'indicadores propios'!$A$4:$I$2026,'indicadores propios'!H$2,FALSE),0)</f>
        <v>30283592052</v>
      </c>
      <c r="H2088" s="3">
        <f>IFERROR(VLOOKUP($A2088,'indicadores propios'!$A$4:$I$2026,'indicadores propios'!I$2,FALSE),0)</f>
        <v>32929762447</v>
      </c>
    </row>
    <row r="2089" spans="1:8" x14ac:dyDescent="0.3">
      <c r="A2089" s="5">
        <v>960500</v>
      </c>
      <c r="B2089" s="4" t="s">
        <v>141</v>
      </c>
      <c r="C2089" s="3">
        <f>IFERROR(VLOOKUP($A2089,'indicadores propios'!$A$4:$I$2026,'indicadores propios'!D$2,FALSE),0)</f>
        <v>0</v>
      </c>
      <c r="D2089" s="3">
        <f>IFERROR(VLOOKUP($A2089,'indicadores propios'!$A$4:$I$2026,'indicadores propios'!E$2,FALSE),0)</f>
        <v>0</v>
      </c>
      <c r="E2089" s="3">
        <f>IFERROR(VLOOKUP($A2089,'indicadores propios'!$A$4:$I$2026,'indicadores propios'!F$2,FALSE),0)</f>
        <v>18437762505</v>
      </c>
      <c r="F2089" s="3">
        <f>IFERROR(VLOOKUP($A2089,'indicadores propios'!$A$4:$I$2026,'indicadores propios'!G$2,FALSE),0)</f>
        <v>22503473866</v>
      </c>
      <c r="G2089" s="3">
        <f>IFERROR(VLOOKUP($A2089,'indicadores propios'!$A$4:$I$2026,'indicadores propios'!H$2,FALSE),0)</f>
        <v>14430276848</v>
      </c>
      <c r="H2089" s="3">
        <f>IFERROR(VLOOKUP($A2089,'indicadores propios'!$A$4:$I$2026,'indicadores propios'!I$2,FALSE),0)</f>
        <v>32929762447</v>
      </c>
    </row>
    <row r="2090" spans="1:8" x14ac:dyDescent="0.3">
      <c r="A2090" s="5">
        <v>980000</v>
      </c>
      <c r="B2090" s="4" t="s">
        <v>140</v>
      </c>
      <c r="C2090" s="3">
        <f>IFERROR(VLOOKUP($A2090,'indicadores propios'!$A$4:$I$2026,'indicadores propios'!D$2,FALSE),0)</f>
        <v>0</v>
      </c>
      <c r="D2090" s="3">
        <f>IFERROR(VLOOKUP($A2090,'indicadores propios'!$A$4:$I$2026,'indicadores propios'!E$2,FALSE),0)</f>
        <v>0</v>
      </c>
      <c r="E2090" s="3">
        <f>IFERROR(VLOOKUP($A2090,'indicadores propios'!$A$4:$I$2026,'indicadores propios'!F$2,FALSE),0)</f>
        <v>0</v>
      </c>
      <c r="F2090" s="3">
        <f>IFERROR(VLOOKUP($A2090,'indicadores propios'!$A$4:$I$2026,'indicadores propios'!G$2,FALSE),0)</f>
        <v>0</v>
      </c>
      <c r="G2090" s="3">
        <f>IFERROR(VLOOKUP($A2090,'indicadores propios'!$A$4:$I$2026,'indicadores propios'!H$2,FALSE),0)</f>
        <v>0</v>
      </c>
      <c r="H2090" s="3">
        <f>IFERROR(VLOOKUP($A2090,'indicadores propios'!$A$4:$I$2026,'indicadores propios'!I$2,FALSE),0)</f>
        <v>0</v>
      </c>
    </row>
  </sheetData>
  <autoFilter ref="A3:H2090" xr:uid="{70F61464-3111-4902-9987-A14978E5D1EF}"/>
  <pageMargins left="0.7" right="0.7" top="0.75" bottom="0.75" header="0.3" footer="0.3"/>
  <pageSetup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filterMode="1">
    <tabColor theme="5"/>
    <outlinePr summaryBelow="0" summaryRight="0"/>
  </sheetPr>
  <dimension ref="A1:M47"/>
  <sheetViews>
    <sheetView showGridLines="0" zoomScale="160" zoomScaleNormal="160" workbookViewId="0">
      <pane xSplit="2" ySplit="2" topLeftCell="E3" activePane="bottomRight" state="frozen"/>
      <selection sqref="A1:H67"/>
      <selection pane="topRight" sqref="A1:H67"/>
      <selection pane="bottomLeft" sqref="A1:H67"/>
      <selection pane="bottomRight" activeCell="J3" sqref="J3"/>
    </sheetView>
  </sheetViews>
  <sheetFormatPr baseColWidth="10" defaultColWidth="11.42578125" defaultRowHeight="16.5" x14ac:dyDescent="0.25"/>
  <cols>
    <col min="1" max="1" width="8.140625" style="35" customWidth="1"/>
    <col min="2" max="2" width="26.42578125" style="144" customWidth="1"/>
    <col min="3" max="3" width="20.7109375" style="144" hidden="1" customWidth="1"/>
    <col min="4" max="4" width="25" style="48" hidden="1" customWidth="1"/>
    <col min="5" max="5" width="9.85546875" style="43" bestFit="1" customWidth="1"/>
    <col min="6" max="6" width="10.42578125" style="43" customWidth="1"/>
    <col min="7" max="7" width="11.42578125" style="43" customWidth="1"/>
    <col min="8" max="10" width="8.42578125" style="43" bestFit="1" customWidth="1"/>
    <col min="11" max="11" width="2.42578125" style="43" customWidth="1"/>
    <col min="12" max="12" width="6.42578125" style="35" bestFit="1" customWidth="1"/>
    <col min="13" max="13" width="5.5703125" style="35" customWidth="1"/>
    <col min="14" max="16384" width="11.42578125" style="35"/>
  </cols>
  <sheetData>
    <row r="1" spans="1:13" s="152" customFormat="1" x14ac:dyDescent="0.25">
      <c r="B1" s="48"/>
      <c r="C1" s="48"/>
      <c r="D1" s="48"/>
      <c r="E1" s="48"/>
      <c r="F1" s="48"/>
      <c r="G1" s="48"/>
      <c r="H1" s="48"/>
      <c r="I1" s="48"/>
      <c r="J1" s="153">
        <f>+'indicadores propios'!I1</f>
        <v>3</v>
      </c>
      <c r="K1" s="43"/>
      <c r="L1" s="312" t="s">
        <v>2616</v>
      </c>
      <c r="M1" s="312"/>
    </row>
    <row r="2" spans="1:13" x14ac:dyDescent="0.25">
      <c r="A2" s="34" t="s">
        <v>0</v>
      </c>
      <c r="B2" s="143" t="s">
        <v>1450</v>
      </c>
      <c r="C2" s="143" t="s">
        <v>1408</v>
      </c>
      <c r="D2" s="44" t="s">
        <v>1452</v>
      </c>
      <c r="E2" s="150">
        <f>+cuc!C3</f>
        <v>43070</v>
      </c>
      <c r="F2" s="150">
        <f>+cuc!D3</f>
        <v>43435</v>
      </c>
      <c r="G2" s="150">
        <f>+cuc!E3</f>
        <v>43800</v>
      </c>
      <c r="H2" s="150">
        <f>+cuc!F3</f>
        <v>44166</v>
      </c>
      <c r="I2" s="150">
        <f>+cuc!G3</f>
        <v>44561</v>
      </c>
      <c r="J2" s="154">
        <f>+cuc!H3</f>
        <v>44651</v>
      </c>
      <c r="L2" s="155" t="s">
        <v>1888</v>
      </c>
      <c r="M2" s="155" t="s">
        <v>1889</v>
      </c>
    </row>
    <row r="3" spans="1:13" ht="25.5" x14ac:dyDescent="0.25">
      <c r="A3" s="240" t="s">
        <v>2578</v>
      </c>
      <c r="B3" s="241" t="s">
        <v>81</v>
      </c>
      <c r="C3" s="241" t="s">
        <v>1</v>
      </c>
      <c r="D3" s="242" t="s">
        <v>62</v>
      </c>
      <c r="E3" s="249">
        <f>+'1. SARC - Calidad Cartera'!C75</f>
        <v>2.1524214658069987E-3</v>
      </c>
      <c r="F3" s="249">
        <f>+'1. SARC - Calidad Cartera'!D75</f>
        <v>5.8998494036399465E-3</v>
      </c>
      <c r="G3" s="249">
        <f>+'1. SARC - Calidad Cartera'!E75</f>
        <v>1.0988093182273942E-2</v>
      </c>
      <c r="H3" s="249">
        <f>+'1. SARC - Calidad Cartera'!F75</f>
        <v>1.2491723531812673E-2</v>
      </c>
      <c r="I3" s="249">
        <f>+'1. SARC - Calidad Cartera'!G75</f>
        <v>1.4196634187004998E-2</v>
      </c>
      <c r="J3" s="249">
        <f>+'1. SARC - Calidad Cartera'!H75</f>
        <v>2.1688307603499379E-2</v>
      </c>
      <c r="L3" s="258">
        <v>0.02</v>
      </c>
      <c r="M3" s="259">
        <v>0.04</v>
      </c>
    </row>
    <row r="4" spans="1:13" ht="38.25" x14ac:dyDescent="0.25">
      <c r="A4" s="240" t="s">
        <v>2578</v>
      </c>
      <c r="B4" s="243" t="s">
        <v>97</v>
      </c>
      <c r="C4" s="241" t="s">
        <v>14</v>
      </c>
      <c r="D4" s="244" t="s">
        <v>71</v>
      </c>
      <c r="E4" s="249">
        <f>+'1. SARC - Calidad (con castigo)'!C77</f>
        <v>2.1524214658069987E-3</v>
      </c>
      <c r="F4" s="249">
        <f>+'1. SARC - Calidad (con castigo)'!D77</f>
        <v>5.8998494036399465E-3</v>
      </c>
      <c r="G4" s="249">
        <f>+'1. SARC - Calidad (con castigo)'!E77</f>
        <v>1.0988093182273942E-2</v>
      </c>
      <c r="H4" s="249">
        <f>+'1. SARC - Calidad (con castigo)'!F77</f>
        <v>1.2491723531812673E-2</v>
      </c>
      <c r="I4" s="249">
        <f>+'1. SARC - Calidad (con castigo)'!G77</f>
        <v>1.4583783939528187E-2</v>
      </c>
      <c r="J4" s="249">
        <f>+'1. SARC - Calidad (con castigo)'!H77</f>
        <v>2.2056160725910146E-2</v>
      </c>
      <c r="L4" s="258">
        <v>0.03</v>
      </c>
      <c r="M4" s="259">
        <v>0.06</v>
      </c>
    </row>
    <row r="5" spans="1:13" ht="38.25" x14ac:dyDescent="0.25">
      <c r="A5" s="240" t="s">
        <v>2578</v>
      </c>
      <c r="B5" s="241" t="s">
        <v>83</v>
      </c>
      <c r="C5" s="241" t="s">
        <v>1</v>
      </c>
      <c r="D5" s="242" t="s">
        <v>57</v>
      </c>
      <c r="E5" s="249">
        <f>+'2. SARC - Calidad Cons sin LBZ'!C21</f>
        <v>7.0989192180369396E-3</v>
      </c>
      <c r="F5" s="249">
        <f>+'2. SARC - Calidad Cons sin LBZ'!D21</f>
        <v>1.9903417000057298E-2</v>
      </c>
      <c r="G5" s="249">
        <f>+'2. SARC - Calidad Cons sin LBZ'!E21</f>
        <v>2.3787876249994296E-2</v>
      </c>
      <c r="H5" s="249">
        <f>+'2. SARC - Calidad Cons sin LBZ'!F21</f>
        <v>2.8111558371501914E-2</v>
      </c>
      <c r="I5" s="249">
        <f>+'2. SARC - Calidad Cons sin LBZ'!G21</f>
        <v>3.44613494116566E-2</v>
      </c>
      <c r="J5" s="249">
        <f>+'2. SARC - Calidad Cons sin LBZ'!H21</f>
        <v>5.6166082143059168E-2</v>
      </c>
      <c r="L5" s="258">
        <v>0.03</v>
      </c>
      <c r="M5" s="259">
        <v>0.06</v>
      </c>
    </row>
    <row r="6" spans="1:13" ht="38.25" x14ac:dyDescent="0.25">
      <c r="A6" s="240" t="s">
        <v>2578</v>
      </c>
      <c r="B6" s="241" t="s">
        <v>82</v>
      </c>
      <c r="C6" s="241" t="s">
        <v>1</v>
      </c>
      <c r="D6" s="242" t="s">
        <v>58</v>
      </c>
      <c r="E6" s="249">
        <f>+'3. SARC - Calidad Cons LBZ'!C30</f>
        <v>1.0428325302462533E-4</v>
      </c>
      <c r="F6" s="249">
        <f>+'3. SARC - Calidad Cons LBZ'!D30</f>
        <v>0</v>
      </c>
      <c r="G6" s="249">
        <f>+'3. SARC - Calidad Cons LBZ'!E30</f>
        <v>4.9014971346248853E-3</v>
      </c>
      <c r="H6" s="249">
        <f>+'3. SARC - Calidad Cons LBZ'!F30</f>
        <v>5.3326862919449974E-3</v>
      </c>
      <c r="I6" s="249">
        <f>+'3. SARC - Calidad Cons LBZ'!G30</f>
        <v>5.9806420663417884E-3</v>
      </c>
      <c r="J6" s="249">
        <f>+'3. SARC - Calidad Cons LBZ'!H30</f>
        <v>7.1226541500551003E-3</v>
      </c>
      <c r="L6" s="258">
        <v>0.03</v>
      </c>
      <c r="M6" s="259">
        <v>0.06</v>
      </c>
    </row>
    <row r="7" spans="1:13" ht="38.25" hidden="1" x14ac:dyDescent="0.25">
      <c r="A7" s="240" t="s">
        <v>2578</v>
      </c>
      <c r="B7" s="241" t="s">
        <v>84</v>
      </c>
      <c r="C7" s="241" t="s">
        <v>1</v>
      </c>
      <c r="D7" s="242" t="s">
        <v>59</v>
      </c>
      <c r="E7" s="249">
        <f>+'4. SARC - Calidad Comercial'!C21</f>
        <v>0</v>
      </c>
      <c r="F7" s="249">
        <f>+'4. SARC - Calidad Comercial'!D21</f>
        <v>0</v>
      </c>
      <c r="G7" s="249">
        <f>+'4. SARC - Calidad Comercial'!E21</f>
        <v>0</v>
      </c>
      <c r="H7" s="249">
        <f>+'4. SARC - Calidad Comercial'!F21</f>
        <v>0</v>
      </c>
      <c r="I7" s="249">
        <f>+'4. SARC - Calidad Comercial'!G21</f>
        <v>0</v>
      </c>
      <c r="J7" s="249">
        <f>+'4. SARC - Calidad Comercial'!H21</f>
        <v>0</v>
      </c>
      <c r="K7" s="249"/>
      <c r="L7" s="256">
        <v>0.03</v>
      </c>
      <c r="M7" s="257">
        <v>0.06</v>
      </c>
    </row>
    <row r="8" spans="1:13" ht="38.25" hidden="1" x14ac:dyDescent="0.25">
      <c r="A8" s="240" t="s">
        <v>2578</v>
      </c>
      <c r="B8" s="241" t="s">
        <v>85</v>
      </c>
      <c r="C8" s="241" t="s">
        <v>1</v>
      </c>
      <c r="D8" s="242" t="s">
        <v>60</v>
      </c>
      <c r="E8" s="249">
        <f>+'5. SARC - Calidad MICRO'!C27</f>
        <v>0</v>
      </c>
      <c r="F8" s="249">
        <f>+'5. SARC - Calidad MICRO'!D27</f>
        <v>0</v>
      </c>
      <c r="G8" s="249">
        <f>+'5. SARC - Calidad MICRO'!E27</f>
        <v>0</v>
      </c>
      <c r="H8" s="249">
        <f>+'5. SARC - Calidad MICRO'!F27</f>
        <v>0</v>
      </c>
      <c r="I8" s="249">
        <f>+'5. SARC - Calidad MICRO'!G27</f>
        <v>0</v>
      </c>
      <c r="J8" s="249">
        <f>+'5. SARC - Calidad MICRO'!H27</f>
        <v>0</v>
      </c>
      <c r="K8" s="249"/>
      <c r="L8" s="256">
        <v>0.03</v>
      </c>
      <c r="M8" s="257">
        <v>0.06</v>
      </c>
    </row>
    <row r="9" spans="1:13" ht="38.25" hidden="1" x14ac:dyDescent="0.25">
      <c r="A9" s="240" t="s">
        <v>2578</v>
      </c>
      <c r="B9" s="241" t="s">
        <v>86</v>
      </c>
      <c r="C9" s="241" t="s">
        <v>1</v>
      </c>
      <c r="D9" s="242" t="s">
        <v>61</v>
      </c>
      <c r="E9" s="249">
        <f>+'6. SARC - Calidad VIVI'!C30</f>
        <v>0</v>
      </c>
      <c r="F9" s="249">
        <f>+'6. SARC - Calidad VIVI'!D30</f>
        <v>0</v>
      </c>
      <c r="G9" s="249">
        <f>+'6. SARC - Calidad VIVI'!E30</f>
        <v>0</v>
      </c>
      <c r="H9" s="249">
        <f>+'6. SARC - Calidad VIVI'!F30</f>
        <v>0</v>
      </c>
      <c r="I9" s="249">
        <f>+'6. SARC - Calidad VIVI'!G30</f>
        <v>0</v>
      </c>
      <c r="J9" s="249">
        <f>+'6. SARC - Calidad VIVI'!H30</f>
        <v>0</v>
      </c>
      <c r="K9" s="249"/>
      <c r="L9" s="256">
        <v>0.03</v>
      </c>
      <c r="M9" s="257">
        <v>0.06</v>
      </c>
    </row>
    <row r="10" spans="1:13" ht="27" x14ac:dyDescent="0.25">
      <c r="A10" s="240" t="s">
        <v>2578</v>
      </c>
      <c r="B10" s="243" t="s">
        <v>98</v>
      </c>
      <c r="C10" s="241" t="s">
        <v>36</v>
      </c>
      <c r="D10" s="244" t="s">
        <v>36</v>
      </c>
      <c r="E10" s="249">
        <f>+'7. SARC - Cobertura TOTAL'!C30</f>
        <v>1.3692933611076081E-2</v>
      </c>
      <c r="F10" s="249">
        <f>+'7. SARC - Cobertura TOTAL'!D30</f>
        <v>1.4601991484616435E-2</v>
      </c>
      <c r="G10" s="249">
        <f>+'7. SARC - Cobertura TOTAL'!E30</f>
        <v>1.6922612227949576E-2</v>
      </c>
      <c r="H10" s="249">
        <f>+'7. SARC - Cobertura TOTAL'!F30</f>
        <v>2.0849283338618359E-2</v>
      </c>
      <c r="I10" s="249">
        <f>+'7. SARC - Cobertura TOTAL'!G30</f>
        <v>2.0753709743008022E-2</v>
      </c>
      <c r="J10" s="249">
        <f>+'7. SARC - Cobertura TOTAL'!H30</f>
        <v>2.1578054432340052E-2</v>
      </c>
      <c r="L10" s="258">
        <v>0.03</v>
      </c>
      <c r="M10" s="259">
        <v>0.02</v>
      </c>
    </row>
    <row r="11" spans="1:13" ht="40.5" x14ac:dyDescent="0.25">
      <c r="A11" s="240" t="s">
        <v>2578</v>
      </c>
      <c r="B11" s="243" t="s">
        <v>116</v>
      </c>
      <c r="C11" s="243" t="s">
        <v>73</v>
      </c>
      <c r="D11" s="244" t="s">
        <v>72</v>
      </c>
      <c r="E11" s="249">
        <f>+'30. Cobertura Cartera improduc'!C81</f>
        <v>0.23072795329627563</v>
      </c>
      <c r="F11" s="249">
        <f>+'30. Cobertura Cartera improduc'!D81</f>
        <v>0.47464011015574537</v>
      </c>
      <c r="G11" s="249">
        <f>+'30. Cobertura Cartera improduc'!E81</f>
        <v>0.57693331154995764</v>
      </c>
      <c r="H11" s="249">
        <f>+'30. Cobertura Cartera improduc'!F81</f>
        <v>0.75652459666873662</v>
      </c>
      <c r="I11" s="249">
        <f>+'30. Cobertura Cartera improduc'!G81</f>
        <v>0.77837794984611808</v>
      </c>
      <c r="J11" s="249">
        <f>+'30. Cobertura Cartera improduc'!H81</f>
        <v>0.54186413435696379</v>
      </c>
      <c r="L11" s="258">
        <v>1</v>
      </c>
      <c r="M11" s="259">
        <v>0.8</v>
      </c>
    </row>
    <row r="12" spans="1:13" ht="27" x14ac:dyDescent="0.25">
      <c r="A12" s="240" t="s">
        <v>2578</v>
      </c>
      <c r="B12" s="241" t="s">
        <v>87</v>
      </c>
      <c r="C12" s="241" t="s">
        <v>53</v>
      </c>
      <c r="D12" s="242" t="s">
        <v>2</v>
      </c>
      <c r="E12" s="249">
        <f>+'7. SARC - Cobertura consumo'!C46</f>
        <v>0.20685445171517675</v>
      </c>
      <c r="F12" s="249">
        <f>+'7. SARC - Cobertura consumo'!D46</f>
        <v>0.43573398868567875</v>
      </c>
      <c r="G12" s="249">
        <f>+'7. SARC - Cobertura consumo'!E46</f>
        <v>0.46813956846022409</v>
      </c>
      <c r="H12" s="249">
        <f>+'7. SARC - Cobertura consumo'!F46</f>
        <v>0.73250755749404073</v>
      </c>
      <c r="I12" s="249">
        <f>+'7. SARC - Cobertura consumo'!G46</f>
        <v>0.64329047962282504</v>
      </c>
      <c r="J12" s="249">
        <f>+'7. SARC - Cobertura consumo'!H46</f>
        <v>0.46031044817924849</v>
      </c>
      <c r="L12" s="258">
        <v>0.8</v>
      </c>
      <c r="M12" s="259">
        <v>0.6</v>
      </c>
    </row>
    <row r="13" spans="1:13" ht="27" hidden="1" x14ac:dyDescent="0.25">
      <c r="A13" s="240" t="s">
        <v>2578</v>
      </c>
      <c r="B13" s="241" t="s">
        <v>88</v>
      </c>
      <c r="C13" s="241" t="s">
        <v>53</v>
      </c>
      <c r="D13" s="242" t="s">
        <v>2</v>
      </c>
      <c r="E13" s="249">
        <f>+'8. SARC - Cobertura comercial'!C29</f>
        <v>0</v>
      </c>
      <c r="F13" s="249">
        <f>+'8. SARC - Cobertura comercial'!D29</f>
        <v>0</v>
      </c>
      <c r="G13" s="249">
        <f>+'8. SARC - Cobertura comercial'!E29</f>
        <v>0</v>
      </c>
      <c r="H13" s="249">
        <f>+'8. SARC - Cobertura comercial'!F29</f>
        <v>0</v>
      </c>
      <c r="I13" s="249">
        <f>+'8. SARC - Cobertura comercial'!G29</f>
        <v>0</v>
      </c>
      <c r="J13" s="249">
        <f>+'8. SARC - Cobertura comercial'!H29</f>
        <v>0</v>
      </c>
      <c r="K13" s="249"/>
      <c r="L13" s="256">
        <v>1</v>
      </c>
      <c r="M13" s="257">
        <v>0.8</v>
      </c>
    </row>
    <row r="14" spans="1:13" ht="27" hidden="1" x14ac:dyDescent="0.25">
      <c r="A14" s="240" t="s">
        <v>2578</v>
      </c>
      <c r="B14" s="241" t="s">
        <v>90</v>
      </c>
      <c r="C14" s="241" t="s">
        <v>53</v>
      </c>
      <c r="D14" s="242" t="s">
        <v>2</v>
      </c>
      <c r="E14" s="249">
        <f>+'8. SARC - Cobertura MICRO'!C29</f>
        <v>0</v>
      </c>
      <c r="F14" s="249">
        <f>+'8. SARC - Cobertura MICRO'!D29</f>
        <v>0</v>
      </c>
      <c r="G14" s="249">
        <f>+'8. SARC - Cobertura MICRO'!E29</f>
        <v>0</v>
      </c>
      <c r="H14" s="249">
        <f>+'8. SARC - Cobertura MICRO'!F29</f>
        <v>0</v>
      </c>
      <c r="I14" s="249">
        <f>+'8. SARC - Cobertura MICRO'!G29</f>
        <v>0</v>
      </c>
      <c r="J14" s="249">
        <f>+'8. SARC - Cobertura MICRO'!H29</f>
        <v>0</v>
      </c>
      <c r="K14" s="249"/>
      <c r="L14" s="256">
        <v>1</v>
      </c>
      <c r="M14" s="257">
        <v>0.8</v>
      </c>
    </row>
    <row r="15" spans="1:13" ht="27" hidden="1" x14ac:dyDescent="0.25">
      <c r="A15" s="240" t="s">
        <v>2578</v>
      </c>
      <c r="B15" s="241" t="s">
        <v>91</v>
      </c>
      <c r="C15" s="241" t="s">
        <v>53</v>
      </c>
      <c r="D15" s="242" t="s">
        <v>2</v>
      </c>
      <c r="E15" s="249">
        <f>+'8. SARC - Cobertura VIVI'!C33</f>
        <v>0</v>
      </c>
      <c r="F15" s="249">
        <f>+'8. SARC - Cobertura VIVI'!D33</f>
        <v>0</v>
      </c>
      <c r="G15" s="249">
        <f>+'8. SARC - Cobertura VIVI'!E33</f>
        <v>0</v>
      </c>
      <c r="H15" s="249">
        <f>+'8. SARC - Cobertura VIVI'!F33</f>
        <v>0</v>
      </c>
      <c r="I15" s="249">
        <f>+'8. SARC - Cobertura VIVI'!G33</f>
        <v>0</v>
      </c>
      <c r="J15" s="249">
        <f>+'8. SARC - Cobertura VIVI'!H33</f>
        <v>0</v>
      </c>
      <c r="K15" s="249"/>
      <c r="L15" s="256">
        <v>1</v>
      </c>
      <c r="M15" s="257">
        <v>0.8</v>
      </c>
    </row>
    <row r="16" spans="1:13" ht="38.25" x14ac:dyDescent="0.25">
      <c r="A16" s="240" t="s">
        <v>2578</v>
      </c>
      <c r="B16" s="241" t="s">
        <v>89</v>
      </c>
      <c r="C16" s="241" t="s">
        <v>33</v>
      </c>
      <c r="D16" s="242" t="s">
        <v>3</v>
      </c>
      <c r="E16" s="249"/>
      <c r="F16" s="249">
        <f>+'9. SARC - Crecim Cartera BRUTA'!C22</f>
        <v>0.15315451758863063</v>
      </c>
      <c r="G16" s="249">
        <f>+'9. SARC - Crecim Cartera BRUTA'!D22</f>
        <v>0.1959484297113292</v>
      </c>
      <c r="H16" s="249">
        <f>+'9. SARC - Crecim Cartera BRUTA'!E22</f>
        <v>0.1139477355544809</v>
      </c>
      <c r="I16" s="249">
        <f>+'9. SARC - Crecim Cartera BRUTA'!F22</f>
        <v>0.1253340998710355</v>
      </c>
      <c r="J16" s="249">
        <f>+'9. SARC - Crecim Cartera BRUTA'!G22</f>
        <v>4.4476683897666902E-2</v>
      </c>
      <c r="L16" s="258">
        <v>0.1</v>
      </c>
      <c r="M16" s="259">
        <v>0</v>
      </c>
    </row>
    <row r="17" spans="1:13" ht="38.25" x14ac:dyDescent="0.25">
      <c r="A17" s="240" t="s">
        <v>2578</v>
      </c>
      <c r="B17" s="241" t="s">
        <v>1426</v>
      </c>
      <c r="C17" s="241" t="s">
        <v>1427</v>
      </c>
      <c r="D17" s="242" t="s">
        <v>4</v>
      </c>
      <c r="E17" s="249"/>
      <c r="F17" s="249">
        <f>+'10. SARC - Crecim CONS sin LBZ'!C11</f>
        <v>0.1673649379774067</v>
      </c>
      <c r="G17" s="249">
        <f>+'10. SARC - Crecim CONS sin LBZ'!D11</f>
        <v>0.30024425989514625</v>
      </c>
      <c r="H17" s="249">
        <f>+'10. SARC - Crecim CONS sin LBZ'!E11</f>
        <v>8.6329177680065206E-2</v>
      </c>
      <c r="I17" s="249">
        <f>+'10. SARC - Crecim CONS sin LBZ'!F11</f>
        <v>3.2923875700924032E-2</v>
      </c>
      <c r="J17" s="249">
        <f>+'10. SARC - Crecim CONS sin LBZ'!G11</f>
        <v>7.532232204685041E-2</v>
      </c>
      <c r="L17" s="258">
        <v>0</v>
      </c>
      <c r="M17" s="259">
        <v>0.1</v>
      </c>
    </row>
    <row r="18" spans="1:13" ht="38.25" x14ac:dyDescent="0.25">
      <c r="A18" s="240" t="s">
        <v>2578</v>
      </c>
      <c r="B18" s="241" t="s">
        <v>1428</v>
      </c>
      <c r="C18" s="241" t="s">
        <v>1429</v>
      </c>
      <c r="D18" s="242" t="s">
        <v>4</v>
      </c>
      <c r="E18" s="249"/>
      <c r="F18" s="249">
        <f>+'11. SARC Crecim Cons LBZ'!C16</f>
        <v>0.14727057576234914</v>
      </c>
      <c r="G18" s="249">
        <f>+'11. SARC Crecim Cons LBZ'!D16</f>
        <v>0.15200750628053483</v>
      </c>
      <c r="H18" s="249">
        <f>+'11. SARC Crecim Cons LBZ'!E16</f>
        <v>0.12708100541622747</v>
      </c>
      <c r="I18" s="249">
        <f>+'11. SARC Crecim Cons LBZ'!F16</f>
        <v>0.16768846808095628</v>
      </c>
      <c r="J18" s="249">
        <f>+'11. SARC Crecim Cons LBZ'!G16</f>
        <v>3.1970832363063195E-2</v>
      </c>
      <c r="L18" s="258">
        <v>0.1</v>
      </c>
      <c r="M18" s="259">
        <v>0</v>
      </c>
    </row>
    <row r="19" spans="1:13" ht="38.25" hidden="1" x14ac:dyDescent="0.25">
      <c r="A19" s="240" t="s">
        <v>2578</v>
      </c>
      <c r="B19" s="241" t="s">
        <v>1430</v>
      </c>
      <c r="C19" s="241" t="s">
        <v>1431</v>
      </c>
      <c r="D19" s="242" t="s">
        <v>4</v>
      </c>
      <c r="E19" s="249"/>
      <c r="F19" s="249">
        <f>+'12. SARC Crecim CCIAL'!$C$11</f>
        <v>0</v>
      </c>
      <c r="G19" s="249">
        <f>+'12. SARC Crecim CCIAL'!$C$11</f>
        <v>0</v>
      </c>
      <c r="H19" s="249">
        <f>+'12. SARC Crecim CCIAL'!$C$11</f>
        <v>0</v>
      </c>
      <c r="I19" s="249">
        <f>+'12. SARC Crecim CCIAL'!$C$11</f>
        <v>0</v>
      </c>
      <c r="J19" s="249">
        <f>+'12. SARC Crecim CCIAL'!$C$11</f>
        <v>0</v>
      </c>
      <c r="K19" s="249"/>
      <c r="L19" s="256">
        <v>0.1</v>
      </c>
      <c r="M19" s="257">
        <v>0</v>
      </c>
    </row>
    <row r="20" spans="1:13" ht="38.25" hidden="1" x14ac:dyDescent="0.25">
      <c r="A20" s="240" t="s">
        <v>2578</v>
      </c>
      <c r="B20" s="241" t="s">
        <v>1432</v>
      </c>
      <c r="C20" s="241" t="s">
        <v>1433</v>
      </c>
      <c r="D20" s="242" t="s">
        <v>4</v>
      </c>
      <c r="E20" s="249"/>
      <c r="F20" s="249">
        <f>+'13. SARC Crecim MICRO'!C12</f>
        <v>0</v>
      </c>
      <c r="G20" s="249">
        <f>+'13. SARC Crecim MICRO'!D12</f>
        <v>0</v>
      </c>
      <c r="H20" s="249">
        <f>+'13. SARC Crecim MICRO'!E12</f>
        <v>0</v>
      </c>
      <c r="I20" s="249">
        <f>+'13. SARC Crecim MICRO'!F12</f>
        <v>0</v>
      </c>
      <c r="J20" s="249">
        <f>+'13. SARC Crecim MICRO'!G12</f>
        <v>0</v>
      </c>
      <c r="K20" s="249"/>
      <c r="L20" s="256">
        <v>0.1</v>
      </c>
      <c r="M20" s="257">
        <v>0</v>
      </c>
    </row>
    <row r="21" spans="1:13" ht="38.25" x14ac:dyDescent="0.25">
      <c r="A21" s="240" t="s">
        <v>2578</v>
      </c>
      <c r="B21" s="241" t="s">
        <v>1434</v>
      </c>
      <c r="C21" s="241" t="s">
        <v>1435</v>
      </c>
      <c r="D21" s="242" t="s">
        <v>4</v>
      </c>
      <c r="E21" s="249"/>
      <c r="F21" s="249">
        <f>+'14. SARC Crecim VIVI'!C16</f>
        <v>0</v>
      </c>
      <c r="G21" s="249">
        <f>+'14. SARC Crecim VIVI'!D16</f>
        <v>0</v>
      </c>
      <c r="H21" s="249">
        <f>+'14. SARC Crecim VIVI'!E16</f>
        <v>0</v>
      </c>
      <c r="I21" s="249">
        <f>+'14. SARC Crecim VIVI'!F16</f>
        <v>0</v>
      </c>
      <c r="J21" s="249">
        <f>+'14. SARC Crecim VIVI'!G16</f>
        <v>0</v>
      </c>
      <c r="L21" s="258">
        <v>0.1</v>
      </c>
      <c r="M21" s="259">
        <v>0</v>
      </c>
    </row>
    <row r="22" spans="1:13" ht="38.25" x14ac:dyDescent="0.25">
      <c r="A22" s="240" t="s">
        <v>2578</v>
      </c>
      <c r="B22" s="241" t="s">
        <v>1436</v>
      </c>
      <c r="C22" s="241" t="s">
        <v>1437</v>
      </c>
      <c r="D22" s="242" t="s">
        <v>64</v>
      </c>
      <c r="E22" s="249"/>
      <c r="F22" s="249">
        <f>+'15. SARC Crecim mora'!C61</f>
        <v>2.1608298379189441</v>
      </c>
      <c r="G22" s="249">
        <f>+'15. SARC Crecim mora'!D61</f>
        <v>1.2273776647171277</v>
      </c>
      <c r="H22" s="249">
        <f>+'15. SARC Crecim mora'!E61</f>
        <v>0.26638233864664662</v>
      </c>
      <c r="I22" s="249">
        <f>+'15. SARC Crecim mora'!F61</f>
        <v>0.2789233217774687</v>
      </c>
      <c r="J22" s="249">
        <f>+'15. SARC Crecim mora'!G61</f>
        <v>0.59565509026013563</v>
      </c>
      <c r="L22" s="258">
        <v>-0.05</v>
      </c>
      <c r="M22" s="259">
        <v>0.05</v>
      </c>
    </row>
    <row r="23" spans="1:13" ht="51" x14ac:dyDescent="0.25">
      <c r="A23" s="240" t="s">
        <v>2578</v>
      </c>
      <c r="B23" s="241" t="s">
        <v>1438</v>
      </c>
      <c r="C23" s="241" t="s">
        <v>1439</v>
      </c>
      <c r="D23" s="242" t="s">
        <v>65</v>
      </c>
      <c r="E23" s="249"/>
      <c r="F23" s="249">
        <f>+'16. SARC &gt; mora Cons SIN LBZ'!C17</f>
        <v>2.2729702139412971</v>
      </c>
      <c r="G23" s="249">
        <f>+'16. SARC &gt; mora Cons SIN LBZ'!D17</f>
        <v>0.55400701040741507</v>
      </c>
      <c r="H23" s="249">
        <f>+'16. SARC &gt; mora Cons SIN LBZ'!E17</f>
        <v>0.28378026554708291</v>
      </c>
      <c r="I23" s="249">
        <f>+'16. SARC &gt; mora Cons SIN LBZ'!F17</f>
        <v>0.26623896568670768</v>
      </c>
      <c r="J23" s="249">
        <f>+'16. SARC &gt; mora Cons SIN LBZ'!G17</f>
        <v>0.7525907401037315</v>
      </c>
      <c r="L23" s="258">
        <v>-0.05</v>
      </c>
      <c r="M23" s="259">
        <v>0.05</v>
      </c>
    </row>
    <row r="24" spans="1:13" ht="40.5" x14ac:dyDescent="0.25">
      <c r="A24" s="240" t="s">
        <v>2578</v>
      </c>
      <c r="B24" s="241" t="s">
        <v>1440</v>
      </c>
      <c r="C24" s="241" t="s">
        <v>1441</v>
      </c>
      <c r="D24" s="242" t="s">
        <v>66</v>
      </c>
      <c r="E24" s="249"/>
      <c r="F24" s="249">
        <f>+'17. SARC &gt; mora Cons LBZ'!C21</f>
        <v>-1</v>
      </c>
      <c r="G24" s="249">
        <f>+'17. SARC &gt; mora Cons LBZ'!D21</f>
        <v>0</v>
      </c>
      <c r="H24" s="249">
        <f>+'17. SARC &gt; mora Cons LBZ'!E21</f>
        <v>0.22623134573242543</v>
      </c>
      <c r="I24" s="249">
        <f>+'17. SARC &gt; mora Cons LBZ'!F21</f>
        <v>0.30957014725125664</v>
      </c>
      <c r="J24" s="249">
        <f>+'17. SARC &gt; mora Cons LBZ'!G21</f>
        <v>0.22902712624008092</v>
      </c>
      <c r="L24" s="258">
        <v>-0.05</v>
      </c>
      <c r="M24" s="259">
        <v>0.05</v>
      </c>
    </row>
    <row r="25" spans="1:13" ht="38.25" hidden="1" x14ac:dyDescent="0.25">
      <c r="A25" s="240" t="s">
        <v>2578</v>
      </c>
      <c r="B25" s="241" t="s">
        <v>1442</v>
      </c>
      <c r="C25" s="241" t="s">
        <v>1443</v>
      </c>
      <c r="D25" s="242" t="s">
        <v>66</v>
      </c>
      <c r="E25" s="249"/>
      <c r="F25" s="249">
        <f>+'18. SARC &gt; mora CCIAL'!C17</f>
        <v>0</v>
      </c>
      <c r="G25" s="249">
        <f>+'18. SARC &gt; mora CCIAL'!D17</f>
        <v>0</v>
      </c>
      <c r="H25" s="249">
        <f>+'18. SARC &gt; mora CCIAL'!E17</f>
        <v>0</v>
      </c>
      <c r="I25" s="249">
        <f>+'18. SARC &gt; mora CCIAL'!F17</f>
        <v>0</v>
      </c>
      <c r="J25" s="249">
        <f>+'18. SARC &gt; mora CCIAL'!G17</f>
        <v>0</v>
      </c>
      <c r="K25" s="249"/>
      <c r="L25" s="256">
        <v>-0.05</v>
      </c>
      <c r="M25" s="257">
        <v>0.05</v>
      </c>
    </row>
    <row r="26" spans="1:13" ht="38.25" hidden="1" x14ac:dyDescent="0.25">
      <c r="A26" s="240" t="s">
        <v>2578</v>
      </c>
      <c r="B26" s="241" t="s">
        <v>1444</v>
      </c>
      <c r="C26" s="241" t="s">
        <v>1445</v>
      </c>
      <c r="D26" s="242" t="s">
        <v>66</v>
      </c>
      <c r="E26" s="249"/>
      <c r="F26" s="249">
        <f>+'19. SARC &gt; mora MICRO'!C21</f>
        <v>0</v>
      </c>
      <c r="G26" s="249">
        <f>+'19. SARC &gt; mora MICRO'!D21</f>
        <v>0</v>
      </c>
      <c r="H26" s="249">
        <f>+'19. SARC &gt; mora MICRO'!E21</f>
        <v>0</v>
      </c>
      <c r="I26" s="249">
        <f>+'19. SARC &gt; mora MICRO'!F21</f>
        <v>0</v>
      </c>
      <c r="J26" s="249">
        <f>+'19. SARC &gt; mora MICRO'!G21</f>
        <v>0</v>
      </c>
      <c r="K26" s="249"/>
      <c r="L26" s="256">
        <v>-0.05</v>
      </c>
      <c r="M26" s="257">
        <v>0.05</v>
      </c>
    </row>
    <row r="27" spans="1:13" ht="38.25" hidden="1" x14ac:dyDescent="0.25">
      <c r="A27" s="240" t="s">
        <v>2578</v>
      </c>
      <c r="B27" s="241" t="s">
        <v>1446</v>
      </c>
      <c r="C27" s="241" t="s">
        <v>1447</v>
      </c>
      <c r="D27" s="242" t="s">
        <v>66</v>
      </c>
      <c r="E27" s="249"/>
      <c r="F27" s="249">
        <f>+'20. SARC &gt; mora VIVI'!C21</f>
        <v>0</v>
      </c>
      <c r="G27" s="249">
        <f>+'20. SARC &gt; mora VIVI'!D21</f>
        <v>0</v>
      </c>
      <c r="H27" s="249">
        <f>+'20. SARC &gt; mora VIVI'!E21</f>
        <v>0</v>
      </c>
      <c r="I27" s="249">
        <f>+'20. SARC &gt; mora VIVI'!F21</f>
        <v>0</v>
      </c>
      <c r="J27" s="249">
        <f>+'20. SARC &gt; mora VIVI'!G21</f>
        <v>0</v>
      </c>
      <c r="K27" s="249"/>
      <c r="L27" s="256">
        <v>-0.05</v>
      </c>
      <c r="M27" s="257">
        <v>0.05</v>
      </c>
    </row>
    <row r="28" spans="1:13" ht="40.5" x14ac:dyDescent="0.25">
      <c r="A28" s="240" t="s">
        <v>2615</v>
      </c>
      <c r="B28" s="241" t="s">
        <v>108</v>
      </c>
      <c r="C28" s="241" t="s">
        <v>109</v>
      </c>
      <c r="D28" s="242" t="s">
        <v>110</v>
      </c>
      <c r="E28" s="249">
        <f>+'21. LIQUIDEZ - ALN vs Dep CP'!C36</f>
        <v>119.02188859866666</v>
      </c>
      <c r="F28" s="249">
        <f>+'21. LIQUIDEZ - ALN vs Dep CP'!D36</f>
        <v>1344.0592879200001</v>
      </c>
      <c r="G28" s="249">
        <f>+'21. LIQUIDEZ - ALN vs Dep CP'!E36</f>
        <v>0.76426320465808983</v>
      </c>
      <c r="H28" s="249">
        <f>+'21. LIQUIDEZ - ALN vs Dep CP'!F36</f>
        <v>0.99710756880393525</v>
      </c>
      <c r="I28" s="249">
        <f>+'21. LIQUIDEZ - ALN vs Dep CP'!G36</f>
        <v>1.0602311769924928</v>
      </c>
      <c r="J28" s="249">
        <f>+'21. LIQUIDEZ - ALN vs Dep CP'!H36</f>
        <v>1.1026593124044664</v>
      </c>
      <c r="L28" s="258">
        <v>0.5</v>
      </c>
      <c r="M28" s="259">
        <v>0.3</v>
      </c>
    </row>
    <row r="29" spans="1:13" ht="63.75" hidden="1" x14ac:dyDescent="0.25">
      <c r="A29" s="240" t="s">
        <v>2615</v>
      </c>
      <c r="B29" s="241" t="s">
        <v>92</v>
      </c>
      <c r="C29" s="241" t="s">
        <v>1890</v>
      </c>
      <c r="D29" s="242" t="s">
        <v>111</v>
      </c>
      <c r="E29" s="249">
        <f>+'22. LIQ. - Brecha GAP Vs ALN'!$C$26</f>
        <v>0</v>
      </c>
      <c r="F29" s="249">
        <f>+'22. LIQ. - Brecha GAP Vs ALN'!$C$26</f>
        <v>0</v>
      </c>
      <c r="G29" s="249">
        <f>+'22. LIQ. - Brecha GAP Vs ALN'!$C$26</f>
        <v>0</v>
      </c>
      <c r="H29" s="249">
        <f>+'22. LIQ. - Brecha GAP Vs ALN'!$C$26</f>
        <v>0</v>
      </c>
      <c r="I29" s="249">
        <f>+'22. LIQ. - Brecha GAP Vs ALN'!$C$26</f>
        <v>0</v>
      </c>
      <c r="J29" s="249">
        <f>+'22. LIQ. - Brecha GAP Vs ALN'!$C$26</f>
        <v>0</v>
      </c>
      <c r="K29" s="249"/>
      <c r="L29" s="256">
        <v>0.5</v>
      </c>
      <c r="M29" s="257">
        <v>1</v>
      </c>
    </row>
    <row r="30" spans="1:13" ht="40.5" x14ac:dyDescent="0.25">
      <c r="A30" s="240" t="s">
        <v>2615</v>
      </c>
      <c r="B30" s="241" t="s">
        <v>93</v>
      </c>
      <c r="C30" s="241" t="s">
        <v>68</v>
      </c>
      <c r="D30" s="242" t="s">
        <v>67</v>
      </c>
      <c r="E30" s="249">
        <f>+'23. Concentracion depositos'!C13</f>
        <v>0</v>
      </c>
      <c r="F30" s="249">
        <f>+'23. Concentracion depositos'!D13</f>
        <v>0</v>
      </c>
      <c r="G30" s="249">
        <f>+'23. Concentracion depositos'!E13</f>
        <v>0</v>
      </c>
      <c r="H30" s="249">
        <f>+'23. Concentracion depositos'!F13</f>
        <v>0</v>
      </c>
      <c r="I30" s="249">
        <f>+'23. Concentracion depositos'!G13</f>
        <v>0</v>
      </c>
      <c r="J30" s="249">
        <f>+'23. Concentracion depositos'!H13</f>
        <v>0.17646411076429286</v>
      </c>
      <c r="L30" s="258">
        <v>0.1</v>
      </c>
      <c r="M30" s="259">
        <v>0.15</v>
      </c>
    </row>
    <row r="31" spans="1:13" ht="27" x14ac:dyDescent="0.25">
      <c r="A31" s="240" t="s">
        <v>2615</v>
      </c>
      <c r="B31" s="241" t="s">
        <v>94</v>
      </c>
      <c r="C31" s="241" t="s">
        <v>69</v>
      </c>
      <c r="D31" s="242" t="s">
        <v>31</v>
      </c>
      <c r="E31" s="249">
        <f>+'23. Concentracion cartera'!C21</f>
        <v>0</v>
      </c>
      <c r="F31" s="249">
        <f>+'23. Concentracion cartera'!D21</f>
        <v>0</v>
      </c>
      <c r="G31" s="249">
        <f>+'23. Concentracion cartera'!E21</f>
        <v>0</v>
      </c>
      <c r="H31" s="249">
        <f>+'23. Concentracion cartera'!F21</f>
        <v>0</v>
      </c>
      <c r="I31" s="249">
        <f>+'23. Concentracion cartera'!G21</f>
        <v>0</v>
      </c>
      <c r="J31" s="249">
        <f>+'23. Concentracion cartera'!H21</f>
        <v>0.12923290615825325</v>
      </c>
      <c r="L31" s="258">
        <v>0.03</v>
      </c>
      <c r="M31" s="259">
        <v>0.05</v>
      </c>
    </row>
    <row r="32" spans="1:13" ht="40.5" x14ac:dyDescent="0.25">
      <c r="A32" s="240" t="s">
        <v>2571</v>
      </c>
      <c r="B32" s="241" t="s">
        <v>95</v>
      </c>
      <c r="C32" s="243" t="s">
        <v>5</v>
      </c>
      <c r="D32" s="242" t="s">
        <v>70</v>
      </c>
      <c r="E32" s="249">
        <f>+'24. Eficiencia operativa'!C18</f>
        <v>0.46209691842561051</v>
      </c>
      <c r="F32" s="249">
        <f>+'24. Eficiencia operativa'!D18</f>
        <v>0.49565425136241131</v>
      </c>
      <c r="G32" s="249">
        <f>+'24. Eficiencia operativa'!E18</f>
        <v>0.48569318516562182</v>
      </c>
      <c r="H32" s="249">
        <f>+'24. Eficiencia operativa'!F18</f>
        <v>0.47263009542448264</v>
      </c>
      <c r="I32" s="249">
        <f>+'24. Eficiencia operativa'!G18</f>
        <v>0.47849517653142282</v>
      </c>
      <c r="J32" s="249">
        <f>+'24. Eficiencia operativa'!H18</f>
        <v>0.50799150057830589</v>
      </c>
      <c r="L32" s="258">
        <v>0.45</v>
      </c>
      <c r="M32" s="259">
        <v>0.5</v>
      </c>
    </row>
    <row r="33" spans="1:13" x14ac:dyDescent="0.25">
      <c r="A33" s="240" t="s">
        <v>2571</v>
      </c>
      <c r="B33" s="243" t="s">
        <v>7</v>
      </c>
      <c r="C33" s="243" t="s">
        <v>7</v>
      </c>
      <c r="D33" s="244" t="s">
        <v>8</v>
      </c>
      <c r="E33" s="249">
        <f>+'25. Quebranto patrimonial'!C9</f>
        <v>1.9591742056767754</v>
      </c>
      <c r="F33" s="249">
        <f>+'25. Quebranto patrimonial'!D9</f>
        <v>1.9836831345564903</v>
      </c>
      <c r="G33" s="249">
        <f>+'25. Quebranto patrimonial'!E9</f>
        <v>1.8595797372815155</v>
      </c>
      <c r="H33" s="249">
        <f>+'25. Quebranto patrimonial'!F9</f>
        <v>1.8388535469958092</v>
      </c>
      <c r="I33" s="249">
        <f>+'25. Quebranto patrimonial'!G9</f>
        <v>1.7921829619404872</v>
      </c>
      <c r="J33" s="249">
        <f>+'25. Quebranto patrimonial'!H9</f>
        <v>1.7009605054521537</v>
      </c>
      <c r="L33" s="258">
        <v>1.6</v>
      </c>
      <c r="M33" s="259">
        <v>1.2</v>
      </c>
    </row>
    <row r="34" spans="1:13" ht="25.5" x14ac:dyDescent="0.25">
      <c r="A34" s="240" t="s">
        <v>2571</v>
      </c>
      <c r="B34" s="243" t="s">
        <v>34</v>
      </c>
      <c r="C34" s="243" t="s">
        <v>10</v>
      </c>
      <c r="D34" s="244" t="s">
        <v>11</v>
      </c>
      <c r="E34" s="249"/>
      <c r="F34" s="249"/>
      <c r="G34" s="249"/>
      <c r="H34" s="249"/>
      <c r="I34" s="249"/>
      <c r="J34" s="249">
        <f>+'26. solvencia'!C13</f>
        <v>0.11472882375212949</v>
      </c>
      <c r="L34" s="258">
        <v>0.2</v>
      </c>
      <c r="M34" s="259">
        <v>0.1</v>
      </c>
    </row>
    <row r="35" spans="1:13" ht="40.5" x14ac:dyDescent="0.25">
      <c r="A35" s="240" t="s">
        <v>2571</v>
      </c>
      <c r="B35" s="243" t="s">
        <v>133</v>
      </c>
      <c r="C35" s="243" t="s">
        <v>134</v>
      </c>
      <c r="D35" s="244" t="s">
        <v>135</v>
      </c>
      <c r="E35" s="249">
        <f>+'27. Irreduc  Total'!C11</f>
        <v>6.4918702782743087E-2</v>
      </c>
      <c r="F35" s="249">
        <f>+'27. Irreduc  Total'!D11</f>
        <v>0.25409685627141987</v>
      </c>
      <c r="G35" s="249">
        <f>+'27. Irreduc  Total'!E11</f>
        <v>0.22954599746530602</v>
      </c>
      <c r="H35" s="249">
        <f>+'27. Irreduc  Total'!F11</f>
        <v>0.20770458743735573</v>
      </c>
      <c r="I35" s="249">
        <f>+'27. Irreduc  Total'!G11</f>
        <v>0.18860591993699327</v>
      </c>
      <c r="J35" s="249">
        <f>+'27. Irreduc  Total'!H11</f>
        <v>0.29343320812598533</v>
      </c>
      <c r="L35" s="258">
        <v>0.3</v>
      </c>
      <c r="M35" s="259">
        <v>0.6</v>
      </c>
    </row>
    <row r="36" spans="1:13" ht="40.5" x14ac:dyDescent="0.25">
      <c r="A36" s="240" t="s">
        <v>2571</v>
      </c>
      <c r="B36" s="243" t="s">
        <v>2605</v>
      </c>
      <c r="C36" s="243" t="s">
        <v>2606</v>
      </c>
      <c r="D36" s="244" t="s">
        <v>2607</v>
      </c>
      <c r="E36" s="249">
        <f>+'27. Irreduc  Total'!C12</f>
        <v>5.7714756448542626E-2</v>
      </c>
      <c r="F36" s="249">
        <f>+'27. Irreduc  Total'!D12</f>
        <v>0.26423245766461007</v>
      </c>
      <c r="G36" s="249">
        <f>+'27. Irreduc  Total'!E12</f>
        <v>0.27145399229459383</v>
      </c>
      <c r="H36" s="249">
        <f>+'27. Irreduc  Total'!F12</f>
        <v>0.27720736507143728</v>
      </c>
      <c r="I36" s="249">
        <f>+'27. Irreduc  Total'!G12</f>
        <v>0.28236353674862236</v>
      </c>
      <c r="J36" s="249">
        <f>+'27. Irreduc  Total'!H12</f>
        <v>0.42632786996484973</v>
      </c>
      <c r="L36" s="258">
        <v>2</v>
      </c>
      <c r="M36" s="259">
        <v>1</v>
      </c>
    </row>
    <row r="37" spans="1:13" ht="27" x14ac:dyDescent="0.25">
      <c r="A37" s="240" t="s">
        <v>2571</v>
      </c>
      <c r="B37" s="243" t="s">
        <v>96</v>
      </c>
      <c r="C37" s="243" t="s">
        <v>12</v>
      </c>
      <c r="D37" s="244" t="s">
        <v>13</v>
      </c>
      <c r="E37" s="249">
        <f>+'28. Capital institucional'!C15</f>
        <v>3.0870886620118991E-2</v>
      </c>
      <c r="F37" s="249">
        <f>+'28. Capital institucional'!D15</f>
        <v>4.0123966275183304E-2</v>
      </c>
      <c r="G37" s="249">
        <f>+'28. Capital institucional'!E15</f>
        <v>3.9803730862434994E-2</v>
      </c>
      <c r="H37" s="249">
        <f>+'28. Capital institucional'!F15</f>
        <v>3.6966410288977819E-2</v>
      </c>
      <c r="I37" s="249">
        <f>+'28. Capital institucional'!G15</f>
        <v>3.6111428009292158E-2</v>
      </c>
      <c r="J37" s="249">
        <f>+'28. Capital institucional'!H15</f>
        <v>3.9277589388768311E-2</v>
      </c>
      <c r="L37" s="258">
        <v>0.15</v>
      </c>
      <c r="M37" s="259">
        <v>0.1</v>
      </c>
    </row>
    <row r="38" spans="1:13" x14ac:dyDescent="0.25">
      <c r="A38" s="240" t="s">
        <v>2575</v>
      </c>
      <c r="B38" s="243" t="s">
        <v>99</v>
      </c>
      <c r="C38" s="241" t="s">
        <v>37</v>
      </c>
      <c r="D38" s="244" t="s">
        <v>15</v>
      </c>
      <c r="E38" s="249">
        <f>+'29. Activo productivo'!C43</f>
        <v>0.8319241704161644</v>
      </c>
      <c r="F38" s="249">
        <f>+'29. Activo productivo'!D43</f>
        <v>0.77375183095544997</v>
      </c>
      <c r="G38" s="249">
        <f>+'29. Activo productivo'!E43</f>
        <v>0.82531149583391505</v>
      </c>
      <c r="H38" s="249">
        <f>+'29. Activo productivo'!F43</f>
        <v>0.79407212107307645</v>
      </c>
      <c r="I38" s="249">
        <f>+'29. Activo productivo'!G43</f>
        <v>0.87079741963128487</v>
      </c>
      <c r="J38" s="249">
        <f>+'29. Activo productivo'!H43</f>
        <v>0.90138836775650366</v>
      </c>
      <c r="L38" s="258">
        <v>0.9</v>
      </c>
      <c r="M38" s="259">
        <v>0.8</v>
      </c>
    </row>
    <row r="39" spans="1:13" ht="38.25" x14ac:dyDescent="0.25">
      <c r="A39" s="240" t="s">
        <v>2571</v>
      </c>
      <c r="B39" s="243" t="s">
        <v>100</v>
      </c>
      <c r="C39" s="243" t="s">
        <v>75</v>
      </c>
      <c r="D39" s="244" t="s">
        <v>76</v>
      </c>
      <c r="E39" s="249">
        <f>+'31. Margen Financiero'!C11</f>
        <v>0.59014197189827899</v>
      </c>
      <c r="F39" s="249">
        <f>+'31. Margen Financiero'!D11</f>
        <v>0.58412284962394501</v>
      </c>
      <c r="G39" s="249">
        <f>+'31. Margen Financiero'!E11</f>
        <v>0.52764646333521048</v>
      </c>
      <c r="H39" s="249">
        <f>+'31. Margen Financiero'!F11</f>
        <v>0.58101029311490626</v>
      </c>
      <c r="I39" s="249">
        <f>+'31. Margen Financiero'!G11</f>
        <v>0.52811115366001982</v>
      </c>
      <c r="J39" s="249">
        <f>+'31. Margen Financiero'!H11</f>
        <v>0.51369610831848578</v>
      </c>
      <c r="L39" s="258">
        <v>0.75</v>
      </c>
      <c r="M39" s="259">
        <v>0.65</v>
      </c>
    </row>
    <row r="40" spans="1:13" ht="38.25" x14ac:dyDescent="0.25">
      <c r="A40" s="240" t="s">
        <v>2571</v>
      </c>
      <c r="B40" s="243" t="s">
        <v>101</v>
      </c>
      <c r="C40" s="243" t="s">
        <v>35</v>
      </c>
      <c r="D40" s="244" t="s">
        <v>77</v>
      </c>
      <c r="E40" s="249">
        <f>+'32. Margen Operacional'!C17</f>
        <v>0.13410706761474053</v>
      </c>
      <c r="F40" s="249">
        <f>+'32. Margen Operacional'!D17</f>
        <v>9.9837752367409799E-2</v>
      </c>
      <c r="G40" s="249">
        <f>+'32. Margen Operacional'!E17</f>
        <v>4.7483651548704327E-2</v>
      </c>
      <c r="H40" s="249">
        <f>+'32. Margen Operacional'!F17</f>
        <v>0.11029554915151403</v>
      </c>
      <c r="I40" s="249">
        <f>+'32. Margen Operacional'!G17</f>
        <v>5.6373690077007314E-2</v>
      </c>
      <c r="J40" s="249">
        <f>+'32. Margen Operacional'!H17</f>
        <v>6.3249546586182639E-3</v>
      </c>
      <c r="L40" s="258">
        <v>0.2</v>
      </c>
      <c r="M40" s="259">
        <v>0.1</v>
      </c>
    </row>
    <row r="41" spans="1:13" ht="27" x14ac:dyDescent="0.25">
      <c r="A41" s="240" t="s">
        <v>2571</v>
      </c>
      <c r="B41" s="243" t="s">
        <v>102</v>
      </c>
      <c r="C41" s="243" t="s">
        <v>17</v>
      </c>
      <c r="D41" s="244" t="s">
        <v>18</v>
      </c>
      <c r="E41" s="249">
        <f>+'33. Endeudamiento bancario'!C9</f>
        <v>0</v>
      </c>
      <c r="F41" s="249">
        <f>+'33. Endeudamiento bancario'!D9</f>
        <v>0</v>
      </c>
      <c r="G41" s="249">
        <f>+'33. Endeudamiento bancario'!E9</f>
        <v>0</v>
      </c>
      <c r="H41" s="249">
        <f>+'33. Endeudamiento bancario'!F9</f>
        <v>0</v>
      </c>
      <c r="I41" s="249">
        <f>+'33. Endeudamiento bancario'!G9</f>
        <v>0</v>
      </c>
      <c r="J41" s="249">
        <f>+'33. Endeudamiento bancario'!H9</f>
        <v>0</v>
      </c>
      <c r="L41" s="258">
        <v>0.1</v>
      </c>
      <c r="M41" s="259">
        <v>0.3</v>
      </c>
    </row>
    <row r="42" spans="1:13" x14ac:dyDescent="0.25">
      <c r="A42" s="240" t="s">
        <v>2571</v>
      </c>
      <c r="B42" s="243" t="s">
        <v>103</v>
      </c>
      <c r="C42" s="243" t="s">
        <v>56</v>
      </c>
      <c r="D42" s="244" t="s">
        <v>19</v>
      </c>
      <c r="E42" s="249">
        <f>+'34. Estructura de balance'!C45</f>
        <v>1.0551735887333886</v>
      </c>
      <c r="F42" s="249">
        <f>+'34. Estructura de balance'!D45</f>
        <v>1.0050176797026573</v>
      </c>
      <c r="G42" s="249">
        <f>+'34. Estructura de balance'!E45</f>
        <v>1.0663162650183071</v>
      </c>
      <c r="H42" s="249">
        <f>+'34. Estructura de balance'!F45</f>
        <v>1.024737999293065</v>
      </c>
      <c r="I42" s="249">
        <f>+'34. Estructura de balance'!G45</f>
        <v>1.1236483634996555</v>
      </c>
      <c r="J42" s="249">
        <f>+'34. Estructura de balance'!H45</f>
        <v>1.1673438445554432</v>
      </c>
      <c r="L42" s="258">
        <v>1.1499999999999999</v>
      </c>
      <c r="M42" s="259">
        <v>1.05</v>
      </c>
    </row>
    <row r="43" spans="1:13" ht="38.25" x14ac:dyDescent="0.25">
      <c r="A43" s="240" t="s">
        <v>2571</v>
      </c>
      <c r="B43" s="243" t="s">
        <v>105</v>
      </c>
      <c r="C43" s="243" t="s">
        <v>20</v>
      </c>
      <c r="D43" s="242" t="s">
        <v>78</v>
      </c>
      <c r="E43" s="249">
        <f>+'35. Rentabilidad del patrimonio'!C9</f>
        <v>0.2064096519096551</v>
      </c>
      <c r="F43" s="249">
        <f>+'35. Rentabilidad del patrimonio'!D9</f>
        <v>0.1675266361995062</v>
      </c>
      <c r="G43" s="249">
        <f>+'35. Rentabilidad del patrimonio'!E9</f>
        <v>0.10284555783350653</v>
      </c>
      <c r="H43" s="249">
        <f>+'35. Rentabilidad del patrimonio'!F9</f>
        <v>0.11753485997618258</v>
      </c>
      <c r="I43" s="249">
        <f>+'35. Rentabilidad del patrimonio'!G9</f>
        <v>0</v>
      </c>
      <c r="J43" s="249">
        <f>EFFECT(+'35. Rentabilidad del patrimonio'!H9*(12/J1),12)</f>
        <v>4.8468010673712758E-2</v>
      </c>
      <c r="L43" s="258">
        <v>0.04</v>
      </c>
      <c r="M43" s="259">
        <v>0.02</v>
      </c>
    </row>
    <row r="44" spans="1:13" ht="25.5" x14ac:dyDescent="0.25">
      <c r="A44" s="240" t="s">
        <v>2571</v>
      </c>
      <c r="B44" s="245" t="s">
        <v>104</v>
      </c>
      <c r="C44" s="243" t="s">
        <v>21</v>
      </c>
      <c r="D44" s="244" t="s">
        <v>1448</v>
      </c>
      <c r="E44" s="249">
        <f>+'36. Margen NETO'!C10</f>
        <v>0.26532717754948554</v>
      </c>
      <c r="F44" s="249">
        <f>+'36. Margen NETO'!D10</f>
        <v>0.20952332530948778</v>
      </c>
      <c r="G44" s="249">
        <f>+'36. Margen NETO'!E10</f>
        <v>0.13356721418539752</v>
      </c>
      <c r="H44" s="249">
        <f>+'36. Margen NETO'!F10</f>
        <v>0.16329587988329686</v>
      </c>
      <c r="I44" s="249">
        <f>+'36. Margen NETO'!G10</f>
        <v>0</v>
      </c>
      <c r="J44" s="249">
        <f>+'36. Margen NETO'!H10</f>
        <v>6.9395105820451219E-2</v>
      </c>
      <c r="L44" s="258">
        <v>0.15</v>
      </c>
      <c r="M44" s="259">
        <v>0.1</v>
      </c>
    </row>
    <row r="45" spans="1:13" ht="27" x14ac:dyDescent="0.25">
      <c r="A45" s="240" t="s">
        <v>2571</v>
      </c>
      <c r="B45" s="243" t="s">
        <v>1449</v>
      </c>
      <c r="C45" s="243" t="s">
        <v>22</v>
      </c>
      <c r="D45" s="244" t="s">
        <v>79</v>
      </c>
      <c r="E45" s="249">
        <f>+'37. Rentabilidad FUENTES'!C13</f>
        <v>3.1624336073154666E-2</v>
      </c>
      <c r="F45" s="249">
        <f>+'37. Rentabilidad FUENTES'!D13</f>
        <v>2.3762914602930271E-2</v>
      </c>
      <c r="G45" s="249">
        <f>+'37. Rentabilidad FUENTES'!E13</f>
        <v>1.412477012461307E-2</v>
      </c>
      <c r="H45" s="249">
        <f>+'37. Rentabilidad FUENTES'!F13</f>
        <v>1.5227948426383947E-2</v>
      </c>
      <c r="I45" s="249">
        <f>+'37. Rentabilidad FUENTES'!G13</f>
        <v>0</v>
      </c>
      <c r="J45" s="249">
        <f>(+'37. Rentabilidad FUENTES'!H13)/J1*12</f>
        <v>6.0864288646184251E-3</v>
      </c>
      <c r="L45" s="258">
        <v>0.03</v>
      </c>
      <c r="M45" s="259">
        <v>0.02</v>
      </c>
    </row>
    <row r="46" spans="1:13" ht="27" x14ac:dyDescent="0.25">
      <c r="A46" s="240" t="s">
        <v>2571</v>
      </c>
      <c r="B46" s="243" t="s">
        <v>2586</v>
      </c>
      <c r="C46" s="243" t="s">
        <v>2587</v>
      </c>
      <c r="D46" s="244" t="s">
        <v>2588</v>
      </c>
      <c r="E46" s="249">
        <f>+'0. Cartera sobre Activos'!C25</f>
        <v>0.8181593636699469</v>
      </c>
      <c r="F46" s="249">
        <f>+'0. Cartera sobre Activos'!D25</f>
        <v>0.76590702052952786</v>
      </c>
      <c r="G46" s="249">
        <f>+'0. Cartera sobre Activos'!E25</f>
        <v>0.76780465453487434</v>
      </c>
      <c r="H46" s="249">
        <f>+'0. Cartera sobre Activos'!F25</f>
        <v>0.71366539183276856</v>
      </c>
      <c r="I46" s="249">
        <f>+'0. Cartera sobre Activos'!G25</f>
        <v>0.68955330400618653</v>
      </c>
      <c r="J46" s="249">
        <f>+'0. Cartera sobre Activos'!H25</f>
        <v>0.70413506086306743</v>
      </c>
      <c r="L46" s="258">
        <v>0.9</v>
      </c>
      <c r="M46" s="259">
        <v>0.8</v>
      </c>
    </row>
    <row r="47" spans="1:13" ht="40.5" x14ac:dyDescent="0.25">
      <c r="A47" s="240" t="s">
        <v>2571</v>
      </c>
      <c r="B47" s="243" t="str">
        <f>+'0. Suficiencia margen'!D2</f>
        <v>Suficiencia de Margen</v>
      </c>
      <c r="C47" s="243" t="str">
        <f>+'0. Suficiencia margen'!E2</f>
        <v>Por cada $100 pesos de gastos de personal y generales cuanto margen financiero bruto produzco</v>
      </c>
      <c r="D47" s="244" t="s">
        <v>2608</v>
      </c>
      <c r="E47" s="249">
        <f>+'0. Suficiencia margen'!C18</f>
        <v>1.4947455367512157</v>
      </c>
      <c r="F47" s="249">
        <f>+'0. Suficiencia margen'!D18</f>
        <v>1.3719773807716342</v>
      </c>
      <c r="G47" s="249">
        <f>+'0. Suficiencia margen'!E18</f>
        <v>1.4259316870575589</v>
      </c>
      <c r="H47" s="249">
        <f>+'0. Suficiencia margen'!F18</f>
        <v>1.7207180079341755</v>
      </c>
      <c r="I47" s="249">
        <f>+'0. Suficiencia margen'!G18</f>
        <v>1.7727650911230215</v>
      </c>
      <c r="J47" s="249">
        <f>+'0. Suficiencia margen'!H18</f>
        <v>1.4757135853144541</v>
      </c>
      <c r="L47" s="258">
        <v>1.6</v>
      </c>
      <c r="M47" s="259">
        <v>1.2</v>
      </c>
    </row>
  </sheetData>
  <autoFilter ref="A2:M47" xr:uid="{68D5B111-5E4E-4E82-9A46-1B3A5810B81C}">
    <filterColumn colId="9">
      <filters>
        <filter val="1,25%"/>
        <filter val="1,26%"/>
        <filter val="10,81%"/>
        <filter val="11,58%"/>
        <filter val="128,86%"/>
        <filter val="13,45%"/>
        <filter val="14,08%"/>
        <filter val="14,81%"/>
        <filter val="14,86%"/>
        <filter val="147,48%"/>
        <filter val="-15,15%"/>
        <filter val="174,68%"/>
        <filter val="20,72%"/>
        <filter val="22,48%"/>
        <filter val="28,81%"/>
        <filter val="29,42%"/>
        <filter val="3,35%"/>
        <filter val="3,68%"/>
        <filter val="3,83%"/>
        <filter val="3,93%"/>
        <filter val="37,57%"/>
        <filter val="4,07%"/>
        <filter val="45,38%"/>
        <filter val="478,80%"/>
        <filter val="49,04%"/>
        <filter val="5,67%"/>
        <filter val="51,24%"/>
        <filter val="60,90%"/>
        <filter val="63,19%"/>
        <filter val="71,22%"/>
        <filter val="82,08%"/>
        <filter val="94,38%"/>
        <filter val="97,87%"/>
      </filters>
    </filterColumn>
  </autoFilter>
  <mergeCells count="1">
    <mergeCell ref="L1:M1"/>
  </mergeCells>
  <phoneticPr fontId="17" type="noConversion"/>
  <conditionalFormatting sqref="E4:J4">
    <cfRule type="cellIs" dxfId="169" priority="166" operator="between">
      <formula>$L4</formula>
      <formula>$M4</formula>
    </cfRule>
    <cfRule type="expression" dxfId="168" priority="167">
      <formula>E4&lt;$L4</formula>
    </cfRule>
    <cfRule type="expression" dxfId="167" priority="168">
      <formula>E4&gt;$M4</formula>
    </cfRule>
  </conditionalFormatting>
  <conditionalFormatting sqref="E5:J5">
    <cfRule type="cellIs" dxfId="166" priority="163" operator="between">
      <formula>$L5</formula>
      <formula>$M5</formula>
    </cfRule>
    <cfRule type="expression" dxfId="165" priority="164">
      <formula>E5&lt;$L5</formula>
    </cfRule>
    <cfRule type="expression" dxfId="164" priority="165">
      <formula>E5&gt;$M5</formula>
    </cfRule>
  </conditionalFormatting>
  <conditionalFormatting sqref="E6:J6">
    <cfRule type="cellIs" dxfId="163" priority="160" operator="between">
      <formula>$L6</formula>
      <formula>$M6</formula>
    </cfRule>
    <cfRule type="expression" dxfId="162" priority="161">
      <formula>E6&lt;$L6</formula>
    </cfRule>
    <cfRule type="expression" dxfId="161" priority="162">
      <formula>E6&gt;$M6</formula>
    </cfRule>
  </conditionalFormatting>
  <conditionalFormatting sqref="E7:K7">
    <cfRule type="cellIs" dxfId="160" priority="157" operator="between">
      <formula>$L7</formula>
      <formula>$M7</formula>
    </cfRule>
    <cfRule type="expression" dxfId="159" priority="158">
      <formula>E7&lt;$L7</formula>
    </cfRule>
    <cfRule type="expression" dxfId="158" priority="159">
      <formula>E7&gt;$M7</formula>
    </cfRule>
  </conditionalFormatting>
  <conditionalFormatting sqref="E8:K8">
    <cfRule type="cellIs" dxfId="157" priority="154" operator="between">
      <formula>$L8</formula>
      <formula>$M8</formula>
    </cfRule>
    <cfRule type="expression" dxfId="156" priority="155">
      <formula>E8&lt;$L8</formula>
    </cfRule>
    <cfRule type="expression" dxfId="155" priority="156">
      <formula>E8&gt;$M8</formula>
    </cfRule>
  </conditionalFormatting>
  <conditionalFormatting sqref="E9:K9">
    <cfRule type="cellIs" dxfId="154" priority="151" operator="between">
      <formula>$L9</formula>
      <formula>$M9</formula>
    </cfRule>
    <cfRule type="expression" dxfId="153" priority="152">
      <formula>E9&lt;$L9</formula>
    </cfRule>
    <cfRule type="expression" dxfId="152" priority="153">
      <formula>E9&gt;$M9</formula>
    </cfRule>
  </conditionalFormatting>
  <conditionalFormatting sqref="E11:J11">
    <cfRule type="cellIs" dxfId="151" priority="145" operator="between">
      <formula>$L11</formula>
      <formula>$M11</formula>
    </cfRule>
    <cfRule type="expression" dxfId="150" priority="146">
      <formula>E11&gt;$L11</formula>
    </cfRule>
    <cfRule type="expression" dxfId="149" priority="147">
      <formula>E11&lt;$M11</formula>
    </cfRule>
  </conditionalFormatting>
  <conditionalFormatting sqref="E16:J16">
    <cfRule type="cellIs" dxfId="148" priority="130" operator="between">
      <formula>$L16</formula>
      <formula>$M16</formula>
    </cfRule>
    <cfRule type="expression" dxfId="147" priority="131">
      <formula>E16&gt;$L16</formula>
    </cfRule>
    <cfRule type="expression" dxfId="146" priority="132">
      <formula>E16&lt;$M16</formula>
    </cfRule>
  </conditionalFormatting>
  <conditionalFormatting sqref="E22:J22">
    <cfRule type="cellIs" dxfId="145" priority="112" operator="between">
      <formula>$L22</formula>
      <formula>$M22</formula>
    </cfRule>
    <cfRule type="expression" dxfId="144" priority="113">
      <formula>E22&lt;$L22</formula>
    </cfRule>
    <cfRule type="expression" dxfId="143" priority="114">
      <formula>E22&gt;$M22</formula>
    </cfRule>
  </conditionalFormatting>
  <conditionalFormatting sqref="E23:J23">
    <cfRule type="cellIs" dxfId="142" priority="109" operator="between">
      <formula>$L23</formula>
      <formula>$M23</formula>
    </cfRule>
    <cfRule type="expression" dxfId="141" priority="110">
      <formula>E23&lt;$L23</formula>
    </cfRule>
    <cfRule type="expression" dxfId="140" priority="111">
      <formula>E23&gt;$M23</formula>
    </cfRule>
  </conditionalFormatting>
  <conditionalFormatting sqref="E24:J24">
    <cfRule type="cellIs" dxfId="139" priority="106" operator="between">
      <formula>$L24</formula>
      <formula>$M24</formula>
    </cfRule>
    <cfRule type="expression" dxfId="138" priority="107">
      <formula>E24&lt;$L24</formula>
    </cfRule>
    <cfRule type="expression" dxfId="137" priority="108">
      <formula>E24&gt;$M24</formula>
    </cfRule>
  </conditionalFormatting>
  <conditionalFormatting sqref="E25:K25">
    <cfRule type="cellIs" dxfId="136" priority="103" operator="between">
      <formula>$L25</formula>
      <formula>$M25</formula>
    </cfRule>
    <cfRule type="expression" dxfId="135" priority="104">
      <formula>E25&lt;$L25</formula>
    </cfRule>
    <cfRule type="expression" dxfId="134" priority="105">
      <formula>E25&gt;$M25</formula>
    </cfRule>
  </conditionalFormatting>
  <conditionalFormatting sqref="E26:K26">
    <cfRule type="cellIs" dxfId="133" priority="100" operator="between">
      <formula>$L26</formula>
      <formula>$M26</formula>
    </cfRule>
    <cfRule type="expression" dxfId="132" priority="101">
      <formula>E26&lt;$L26</formula>
    </cfRule>
    <cfRule type="expression" dxfId="131" priority="102">
      <formula>E26&gt;$M26</formula>
    </cfRule>
  </conditionalFormatting>
  <conditionalFormatting sqref="E27:K27">
    <cfRule type="cellIs" dxfId="130" priority="97" operator="between">
      <formula>$L27</formula>
      <formula>$M27</formula>
    </cfRule>
    <cfRule type="expression" dxfId="129" priority="98">
      <formula>E27&lt;$L27</formula>
    </cfRule>
    <cfRule type="expression" dxfId="128" priority="99">
      <formula>E27&gt;$M27</formula>
    </cfRule>
  </conditionalFormatting>
  <conditionalFormatting sqref="E28:J28">
    <cfRule type="cellIs" dxfId="127" priority="94" operator="between">
      <formula>$L28</formula>
      <formula>$M28</formula>
    </cfRule>
    <cfRule type="expression" dxfId="126" priority="95">
      <formula>E28&gt;$L28</formula>
    </cfRule>
    <cfRule type="expression" dxfId="125" priority="96">
      <formula>E28&lt;$M28</formula>
    </cfRule>
  </conditionalFormatting>
  <conditionalFormatting sqref="E29:K29">
    <cfRule type="cellIs" dxfId="124" priority="91" operator="between">
      <formula>$L29</formula>
      <formula>$M29</formula>
    </cfRule>
    <cfRule type="expression" dxfId="123" priority="92">
      <formula>E29&lt;$L29</formula>
    </cfRule>
    <cfRule type="expression" dxfId="122" priority="93">
      <formula>E29&gt;$M29</formula>
    </cfRule>
  </conditionalFormatting>
  <conditionalFormatting sqref="E30:J30">
    <cfRule type="cellIs" dxfId="121" priority="88" operator="between">
      <formula>$L30</formula>
      <formula>$M30</formula>
    </cfRule>
    <cfRule type="expression" dxfId="120" priority="89">
      <formula>E30&lt;$L30</formula>
    </cfRule>
    <cfRule type="expression" dxfId="119" priority="90">
      <formula>E30&gt;$M30</formula>
    </cfRule>
  </conditionalFormatting>
  <conditionalFormatting sqref="E31:J31">
    <cfRule type="cellIs" dxfId="118" priority="85" operator="between">
      <formula>$L31</formula>
      <formula>$M31</formula>
    </cfRule>
    <cfRule type="expression" dxfId="117" priority="86">
      <formula>E31&lt;$L31</formula>
    </cfRule>
    <cfRule type="expression" dxfId="116" priority="87">
      <formula>E31&gt;$M31</formula>
    </cfRule>
  </conditionalFormatting>
  <conditionalFormatting sqref="E32:J32">
    <cfRule type="cellIs" dxfId="115" priority="82" operator="between">
      <formula>$L32</formula>
      <formula>$M32</formula>
    </cfRule>
    <cfRule type="expression" dxfId="114" priority="83">
      <formula>E32&lt;$L32</formula>
    </cfRule>
    <cfRule type="expression" dxfId="113" priority="84">
      <formula>E32&gt;$M32</formula>
    </cfRule>
  </conditionalFormatting>
  <conditionalFormatting sqref="E33:J33">
    <cfRule type="cellIs" dxfId="112" priority="79" operator="between">
      <formula>$L33</formula>
      <formula>$M33</formula>
    </cfRule>
    <cfRule type="expression" dxfId="111" priority="80">
      <formula>E33&gt;$L33</formula>
    </cfRule>
    <cfRule type="expression" dxfId="110" priority="81">
      <formula>E33&lt;$M33</formula>
    </cfRule>
  </conditionalFormatting>
  <conditionalFormatting sqref="E34:J34">
    <cfRule type="cellIs" dxfId="109" priority="76" operator="between">
      <formula>$L34</formula>
      <formula>$M34</formula>
    </cfRule>
    <cfRule type="expression" dxfId="108" priority="77">
      <formula>E34&gt;$L34</formula>
    </cfRule>
    <cfRule type="expression" dxfId="107" priority="78">
      <formula>E34&lt;$M34</formula>
    </cfRule>
  </conditionalFormatting>
  <conditionalFormatting sqref="E35:J35">
    <cfRule type="cellIs" dxfId="106" priority="73" operator="between">
      <formula>$L35</formula>
      <formula>$M35</formula>
    </cfRule>
    <cfRule type="expression" dxfId="105" priority="74">
      <formula>E35&lt;$L35</formula>
    </cfRule>
    <cfRule type="expression" dxfId="104" priority="75">
      <formula>E35&gt;$M35</formula>
    </cfRule>
  </conditionalFormatting>
  <conditionalFormatting sqref="E36:J36">
    <cfRule type="cellIs" dxfId="103" priority="70" operator="between">
      <formula>$L36</formula>
      <formula>$M36</formula>
    </cfRule>
    <cfRule type="expression" dxfId="102" priority="71">
      <formula>E36&gt;$L36</formula>
    </cfRule>
    <cfRule type="expression" dxfId="101" priority="72">
      <formula>E36&lt;$M36</formula>
    </cfRule>
  </conditionalFormatting>
  <conditionalFormatting sqref="E37:J37">
    <cfRule type="cellIs" dxfId="100" priority="67" operator="between">
      <formula>$L37</formula>
      <formula>$M37</formula>
    </cfRule>
    <cfRule type="expression" dxfId="99" priority="68">
      <formula>E37&gt;$L37</formula>
    </cfRule>
    <cfRule type="expression" dxfId="98" priority="69">
      <formula>E37&lt;$M37</formula>
    </cfRule>
  </conditionalFormatting>
  <conditionalFormatting sqref="E38:J38">
    <cfRule type="cellIs" dxfId="97" priority="64" operator="between">
      <formula>$L38</formula>
      <formula>$M38</formula>
    </cfRule>
    <cfRule type="expression" dxfId="96" priority="65">
      <formula>E38&gt;$L38</formula>
    </cfRule>
    <cfRule type="expression" dxfId="95" priority="66">
      <formula>E38&lt;$M38</formula>
    </cfRule>
  </conditionalFormatting>
  <conditionalFormatting sqref="E39:J39">
    <cfRule type="cellIs" dxfId="94" priority="61" operator="between">
      <formula>$L39</formula>
      <formula>$M39</formula>
    </cfRule>
    <cfRule type="expression" dxfId="93" priority="62">
      <formula>E39&gt;$L39</formula>
    </cfRule>
    <cfRule type="expression" dxfId="92" priority="63">
      <formula>E39&lt;$M39</formula>
    </cfRule>
  </conditionalFormatting>
  <conditionalFormatting sqref="E40:J40">
    <cfRule type="cellIs" dxfId="91" priority="58" operator="between">
      <formula>$L40</formula>
      <formula>$M40</formula>
    </cfRule>
    <cfRule type="expression" dxfId="90" priority="59">
      <formula>E40&gt;$L40</formula>
    </cfRule>
    <cfRule type="expression" dxfId="89" priority="60">
      <formula>E40&lt;$M40</formula>
    </cfRule>
  </conditionalFormatting>
  <conditionalFormatting sqref="E41:J41">
    <cfRule type="cellIs" dxfId="88" priority="55" operator="between">
      <formula>$L41</formula>
      <formula>$M41</formula>
    </cfRule>
    <cfRule type="expression" dxfId="87" priority="56">
      <formula>E41&lt;$L41</formula>
    </cfRule>
    <cfRule type="expression" dxfId="86" priority="57">
      <formula>E41&gt;$M41</formula>
    </cfRule>
  </conditionalFormatting>
  <conditionalFormatting sqref="E42:J42">
    <cfRule type="cellIs" dxfId="85" priority="52" operator="between">
      <formula>$L42</formula>
      <formula>$M42</formula>
    </cfRule>
    <cfRule type="expression" dxfId="84" priority="53">
      <formula>E42&gt;$L42</formula>
    </cfRule>
    <cfRule type="expression" dxfId="83" priority="54">
      <formula>E42&lt;$M42</formula>
    </cfRule>
  </conditionalFormatting>
  <conditionalFormatting sqref="E44:J44">
    <cfRule type="cellIs" dxfId="82" priority="46" operator="between">
      <formula>$L44</formula>
      <formula>$M44</formula>
    </cfRule>
    <cfRule type="expression" dxfId="81" priority="47">
      <formula>E44&gt;$L44</formula>
    </cfRule>
    <cfRule type="expression" dxfId="80" priority="48">
      <formula>E44&lt;$M44</formula>
    </cfRule>
  </conditionalFormatting>
  <conditionalFormatting sqref="E45:J45">
    <cfRule type="cellIs" dxfId="79" priority="43" operator="between">
      <formula>$L45</formula>
      <formula>$M45</formula>
    </cfRule>
    <cfRule type="expression" dxfId="78" priority="44">
      <formula>E45&gt;$L45</formula>
    </cfRule>
    <cfRule type="expression" dxfId="77" priority="45">
      <formula>E45&lt;$M45</formula>
    </cfRule>
  </conditionalFormatting>
  <conditionalFormatting sqref="E46:J46">
    <cfRule type="cellIs" dxfId="76" priority="40" operator="between">
      <formula>$L46</formula>
      <formula>$M46</formula>
    </cfRule>
    <cfRule type="expression" dxfId="75" priority="41">
      <formula>E46&gt;$L46</formula>
    </cfRule>
    <cfRule type="expression" dxfId="74" priority="42">
      <formula>E46&lt;$M46</formula>
    </cfRule>
  </conditionalFormatting>
  <conditionalFormatting sqref="E47:J47">
    <cfRule type="cellIs" dxfId="73" priority="37" operator="between">
      <formula>$L47</formula>
      <formula>$M47</formula>
    </cfRule>
    <cfRule type="expression" dxfId="72" priority="38">
      <formula>E47&gt;$L47</formula>
    </cfRule>
    <cfRule type="expression" dxfId="71" priority="39">
      <formula>E47&lt;$M47</formula>
    </cfRule>
  </conditionalFormatting>
  <conditionalFormatting sqref="E43:J43">
    <cfRule type="cellIs" dxfId="70" priority="34" operator="between">
      <formula>$L43</formula>
      <formula>$M43</formula>
    </cfRule>
    <cfRule type="expression" dxfId="69" priority="35">
      <formula>E43&gt;$L43</formula>
    </cfRule>
    <cfRule type="expression" dxfId="68" priority="36">
      <formula>E43&lt;$M43</formula>
    </cfRule>
  </conditionalFormatting>
  <conditionalFormatting sqref="E17:J17">
    <cfRule type="cellIs" dxfId="67" priority="31" operator="between">
      <formula>$L17</formula>
      <formula>$M17</formula>
    </cfRule>
    <cfRule type="expression" dxfId="66" priority="32">
      <formula>E17&lt;$L17</formula>
    </cfRule>
    <cfRule type="expression" dxfId="65" priority="33">
      <formula>E17&gt;$M17</formula>
    </cfRule>
  </conditionalFormatting>
  <conditionalFormatting sqref="E18:J18">
    <cfRule type="cellIs" dxfId="64" priority="28" operator="between">
      <formula>$L18</formula>
      <formula>$M18</formula>
    </cfRule>
    <cfRule type="expression" dxfId="63" priority="29">
      <formula>E18&gt;$L18</formula>
    </cfRule>
    <cfRule type="expression" dxfId="62" priority="30">
      <formula>E18&lt;$M18</formula>
    </cfRule>
  </conditionalFormatting>
  <conditionalFormatting sqref="E19:K19">
    <cfRule type="cellIs" dxfId="61" priority="25" operator="between">
      <formula>$L19</formula>
      <formula>$M19</formula>
    </cfRule>
    <cfRule type="expression" dxfId="60" priority="26">
      <formula>E19&gt;$L19</formula>
    </cfRule>
    <cfRule type="expression" dxfId="59" priority="27">
      <formula>E19&lt;$M19</formula>
    </cfRule>
  </conditionalFormatting>
  <conditionalFormatting sqref="E20:K20">
    <cfRule type="cellIs" dxfId="58" priority="22" operator="between">
      <formula>$L20</formula>
      <formula>$M20</formula>
    </cfRule>
    <cfRule type="expression" dxfId="57" priority="23">
      <formula>E20&gt;$L20</formula>
    </cfRule>
    <cfRule type="expression" dxfId="56" priority="24">
      <formula>E20&lt;$M20</formula>
    </cfRule>
  </conditionalFormatting>
  <conditionalFormatting sqref="E21:J21">
    <cfRule type="cellIs" dxfId="55" priority="19" operator="between">
      <formula>$L21</formula>
      <formula>$M21</formula>
    </cfRule>
    <cfRule type="expression" dxfId="54" priority="20">
      <formula>E21&gt;$L21</formula>
    </cfRule>
    <cfRule type="expression" dxfId="53" priority="21">
      <formula>E21&lt;$M21</formula>
    </cfRule>
  </conditionalFormatting>
  <conditionalFormatting sqref="E12:J12">
    <cfRule type="cellIs" dxfId="52" priority="16" operator="between">
      <formula>$L12</formula>
      <formula>$M12</formula>
    </cfRule>
    <cfRule type="expression" dxfId="51" priority="17">
      <formula>E12&gt;$L12</formula>
    </cfRule>
    <cfRule type="expression" dxfId="50" priority="18">
      <formula>E12&lt;$M12</formula>
    </cfRule>
  </conditionalFormatting>
  <conditionalFormatting sqref="E13:K13">
    <cfRule type="cellIs" dxfId="49" priority="13" operator="between">
      <formula>$L13</formula>
      <formula>$M13</formula>
    </cfRule>
    <cfRule type="expression" dxfId="48" priority="14">
      <formula>E13&gt;$L13</formula>
    </cfRule>
    <cfRule type="expression" dxfId="47" priority="15">
      <formula>E13&lt;$M13</formula>
    </cfRule>
  </conditionalFormatting>
  <conditionalFormatting sqref="E14:K14">
    <cfRule type="cellIs" dxfId="46" priority="10" operator="between">
      <formula>$L14</formula>
      <formula>$M14</formula>
    </cfRule>
    <cfRule type="expression" dxfId="45" priority="11">
      <formula>E14&gt;$L14</formula>
    </cfRule>
    <cfRule type="expression" dxfId="44" priority="12">
      <formula>E14&lt;$M14</formula>
    </cfRule>
  </conditionalFormatting>
  <conditionalFormatting sqref="E15:K15">
    <cfRule type="cellIs" dxfId="43" priority="7" operator="between">
      <formula>$L15</formula>
      <formula>$M15</formula>
    </cfRule>
    <cfRule type="expression" dxfId="42" priority="8">
      <formula>E15&gt;$L15</formula>
    </cfRule>
    <cfRule type="expression" dxfId="41" priority="9">
      <formula>E15&lt;$M15</formula>
    </cfRule>
  </conditionalFormatting>
  <conditionalFormatting sqref="E10:J10">
    <cfRule type="cellIs" dxfId="40" priority="4" operator="between">
      <formula>$L10</formula>
      <formula>$M10</formula>
    </cfRule>
    <cfRule type="expression" dxfId="39" priority="5">
      <formula>E10&gt;$L10</formula>
    </cfRule>
    <cfRule type="expression" dxfId="38" priority="6">
      <formula>E10&lt;$M10</formula>
    </cfRule>
  </conditionalFormatting>
  <conditionalFormatting sqref="E3:J3">
    <cfRule type="cellIs" dxfId="37" priority="1" operator="between">
      <formula>$L3</formula>
      <formula>$M3</formula>
    </cfRule>
    <cfRule type="expression" dxfId="36" priority="2">
      <formula>E3&lt;$L3</formula>
    </cfRule>
    <cfRule type="expression" dxfId="35" priority="3">
      <formula>E3&gt;$M3</formula>
    </cfRule>
  </conditionalFormatting>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1E545-19C1-4EA9-99C2-EABE667028D3}">
  <dimension ref="A1:BO27"/>
  <sheetViews>
    <sheetView showGridLines="0" zoomScale="180" zoomScaleNormal="180" workbookViewId="0">
      <pane xSplit="1" ySplit="4" topLeftCell="B16" activePane="bottomRight" state="frozen"/>
      <selection sqref="A1:H67"/>
      <selection pane="topRight" sqref="A1:H67"/>
      <selection pane="bottomLeft" sqref="A1:H67"/>
      <selection pane="bottomRight" activeCell="D22" sqref="D22"/>
    </sheetView>
  </sheetViews>
  <sheetFormatPr baseColWidth="10" defaultColWidth="11.5703125" defaultRowHeight="16.5" x14ac:dyDescent="0.3"/>
  <cols>
    <col min="1" max="1" width="7" style="1" bestFit="1" customWidth="1"/>
    <col min="2" max="2" width="31.85546875" style="1" customWidth="1"/>
    <col min="3" max="5" width="10.7109375" style="1" customWidth="1"/>
    <col min="6"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14" t="s">
        <v>55</v>
      </c>
      <c r="F1" s="314"/>
      <c r="G1" s="314"/>
      <c r="H1" s="314"/>
    </row>
    <row r="2" spans="1:67" s="26" customFormat="1" ht="13.5" thickBot="1" x14ac:dyDescent="0.3">
      <c r="A2" s="23"/>
      <c r="B2" s="24"/>
      <c r="C2" s="25"/>
      <c r="D2" s="24"/>
      <c r="E2" s="315"/>
      <c r="F2" s="315"/>
      <c r="G2" s="315"/>
      <c r="H2" s="315"/>
    </row>
    <row r="3" spans="1:67" s="9" customFormat="1" ht="8.25" x14ac:dyDescent="0.15">
      <c r="B3" s="9">
        <v>2</v>
      </c>
      <c r="C3" s="9">
        <v>3</v>
      </c>
      <c r="D3" s="9">
        <v>4</v>
      </c>
      <c r="E3" s="9">
        <v>5</v>
      </c>
      <c r="F3" s="9">
        <v>6</v>
      </c>
      <c r="G3" s="9">
        <v>7</v>
      </c>
      <c r="H3" s="9">
        <v>8</v>
      </c>
    </row>
    <row r="4" spans="1:67" ht="33" x14ac:dyDescent="0.3">
      <c r="A4" s="292" t="s">
        <v>139</v>
      </c>
      <c r="B4" s="292" t="s">
        <v>1408</v>
      </c>
      <c r="C4" s="293">
        <f>+'Indicadores SIAR EVOLUCION'!E2</f>
        <v>43070</v>
      </c>
      <c r="D4" s="293">
        <f>+'Indicadores SIAR EVOLUCION'!F2</f>
        <v>43435</v>
      </c>
      <c r="E4" s="293">
        <f>+'Indicadores SIAR EVOLUCION'!G2</f>
        <v>43800</v>
      </c>
      <c r="F4" s="293">
        <f>+'Indicadores SIAR EVOLUCION'!H2</f>
        <v>44166</v>
      </c>
      <c r="G4" s="293">
        <f>+'Indicadores SIAR EVOLUCION'!I2</f>
        <v>44561</v>
      </c>
      <c r="H4" s="293">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294">
        <v>111500</v>
      </c>
      <c r="B5" s="49" t="str">
        <f>PROPER(VLOOKUP($A5,cuc!$A$4:$AA$2090,B$3,FALSE))</f>
        <v xml:space="preserve">      Equivalentes Al  Efectivo (Compromiso De Pago)</v>
      </c>
      <c r="C5" s="28">
        <f>VLOOKUP($A5,cuc!$A$4:$AA$2090,C$3,FALSE)</f>
        <v>389171269.66000003</v>
      </c>
      <c r="D5" s="28">
        <f>VLOOKUP($A5,cuc!$A$4:$AA$2090,D$3,FALSE)</f>
        <v>2337940807.1199999</v>
      </c>
      <c r="E5" s="28">
        <f>VLOOKUP($A5,cuc!$A$4:$AA$2090,E$3,FALSE)</f>
        <v>2158860188.9000001</v>
      </c>
      <c r="F5" s="28">
        <f>VLOOKUP($A5,cuc!$A$4:$AA$2090,F$3,FALSE)</f>
        <v>4137547851.6700001</v>
      </c>
      <c r="G5" s="28">
        <f>VLOOKUP($A5,cuc!$A$4:$AA$2090,G$3,FALSE)</f>
        <v>1652945.72</v>
      </c>
      <c r="H5" s="28">
        <f>VLOOKUP($A5,cuc!$A$4:$AA$2090,H$3,FALSE)</f>
        <v>516521888.75999999</v>
      </c>
    </row>
    <row r="6" spans="1:67" x14ac:dyDescent="0.3">
      <c r="A6" s="294">
        <v>112000</v>
      </c>
      <c r="B6" s="49" t="str">
        <f>PROPER(VLOOKUP($A6,cuc!$A$4:$AA$2090,B$3,FALSE))</f>
        <v xml:space="preserve">      Efectivo De Uso Restringido Y/O Con Destinación Específica</v>
      </c>
      <c r="C6" s="28">
        <f>VLOOKUP($A6,cuc!$A$4:$AA$2090,C$3,FALSE)</f>
        <v>0</v>
      </c>
      <c r="D6" s="28">
        <f>VLOOKUP($A6,cuc!$A$4:$AA$2090,D$3,FALSE)</f>
        <v>0</v>
      </c>
      <c r="E6" s="28">
        <f>VLOOKUP($A6,cuc!$A$4:$AA$2090,E$3,FALSE)</f>
        <v>0</v>
      </c>
      <c r="F6" s="28">
        <f>VLOOKUP($A6,cuc!$A$4:$AA$2090,F$3,FALSE)</f>
        <v>0</v>
      </c>
      <c r="G6" s="28">
        <f>VLOOKUP($A6,cuc!$A$4:$AA$2090,G$3,FALSE)</f>
        <v>556265642.66999996</v>
      </c>
      <c r="H6" s="28">
        <f>VLOOKUP($A6,cuc!$A$4:$AA$2090,H$3,FALSE)</f>
        <v>426045223</v>
      </c>
    </row>
    <row r="7" spans="1:67" x14ac:dyDescent="0.3">
      <c r="A7" s="294">
        <v>120000</v>
      </c>
      <c r="B7" s="49" t="str">
        <f>PROPER(VLOOKUP($A7,cuc!$A$4:$AA$2090,B$3,FALSE))</f>
        <v xml:space="preserve">   Inversiones</v>
      </c>
      <c r="C7" s="28">
        <f>VLOOKUP($A7,cuc!$A$4:$AA$2090,C$3,FALSE)</f>
        <v>108526801.68000001</v>
      </c>
      <c r="D7" s="28">
        <f>VLOOKUP($A7,cuc!$A$4:$AA$2090,D$3,FALSE)</f>
        <v>120871962.58</v>
      </c>
      <c r="E7" s="28">
        <f>VLOOKUP($A7,cuc!$A$4:$AA$2090,E$3,FALSE)</f>
        <v>1454011114</v>
      </c>
      <c r="F7" s="28">
        <f>VLOOKUP($A7,cuc!$A$4:$AA$2090,F$3,FALSE)</f>
        <v>2517413919</v>
      </c>
      <c r="G7" s="28">
        <f>VLOOKUP($A7,cuc!$A$4:$AA$2090,G$3,FALSE)</f>
        <v>5863344099</v>
      </c>
      <c r="H7" s="28">
        <f>VLOOKUP($A7,cuc!$A$4:$AA$2090,H$3,FALSE)</f>
        <v>6878610012</v>
      </c>
    </row>
    <row r="8" spans="1:67" x14ac:dyDescent="0.3">
      <c r="A8" s="294">
        <v>122600</v>
      </c>
      <c r="B8" s="49" t="str">
        <f>PROPER(VLOOKUP($A8,cuc!$A$4:$AA$2090,B$3,FALSE))</f>
        <v xml:space="preserve">      Otras Inversiones En Instrumentos De Patrimonio</v>
      </c>
      <c r="C8" s="28">
        <f>-VLOOKUP($A8,cuc!$A$4:$AA$2090,C$3,FALSE)</f>
        <v>-108526801.68000001</v>
      </c>
      <c r="D8" s="28">
        <f>-VLOOKUP($A8,cuc!$A$4:$AA$2090,D$3,FALSE)</f>
        <v>-120871962.58</v>
      </c>
      <c r="E8" s="28">
        <f>-VLOOKUP($A8,cuc!$A$4:$AA$2090,E$3,FALSE)</f>
        <v>-154488914</v>
      </c>
      <c r="F8" s="28">
        <f>-VLOOKUP($A8,cuc!$A$4:$AA$2090,F$3,FALSE)</f>
        <v>-162348919</v>
      </c>
      <c r="G8" s="28">
        <f>-VLOOKUP($A8,cuc!$A$4:$AA$2090,G$3,FALSE)</f>
        <v>-168833432</v>
      </c>
      <c r="H8" s="28">
        <f>-VLOOKUP($A8,cuc!$A$4:$AA$2090,H$3,FALSE)</f>
        <v>-169275696</v>
      </c>
    </row>
    <row r="9" spans="1:67" x14ac:dyDescent="0.3">
      <c r="A9" s="294">
        <v>141105</v>
      </c>
      <c r="B9" s="49" t="str">
        <f>PROPER(VLOOKUP($A9,cuc!$A$4:$AA$2090,B$3,FALSE))</f>
        <v xml:space="preserve">         Categoría A Riesgo Normal</v>
      </c>
      <c r="C9" s="28">
        <f>VLOOKUP($A9,cuc!$A$4:$AA$2090,C$3,FALSE)</f>
        <v>3518501134</v>
      </c>
      <c r="D9" s="28">
        <f>VLOOKUP($A9,cuc!$A$4:$AA$2090,D$3,FALSE)</f>
        <v>4826506976</v>
      </c>
      <c r="E9" s="28">
        <f>VLOOKUP($A9,cuc!$A$4:$AA$2090,E$3,FALSE)</f>
        <v>5853374514</v>
      </c>
      <c r="F9" s="28">
        <f>VLOOKUP($A9,cuc!$A$4:$AA$2090,F$3,FALSE)</f>
        <v>6508331137</v>
      </c>
      <c r="G9" s="28">
        <f>VLOOKUP($A9,cuc!$A$4:$AA$2090,G$3,FALSE)</f>
        <v>6860544148</v>
      </c>
      <c r="H9" s="28">
        <f>VLOOKUP($A9,cuc!$A$4:$AA$2090,H$3,FALSE)</f>
        <v>7298307740</v>
      </c>
    </row>
    <row r="10" spans="1:67" x14ac:dyDescent="0.3">
      <c r="A10" s="294">
        <v>141110</v>
      </c>
      <c r="B10" s="49" t="str">
        <f>PROPER(VLOOKUP($A10,cuc!$A$4:$AA$2090,B$3,FALSE))</f>
        <v xml:space="preserve">         Categoría B Riesgo Aceptable</v>
      </c>
      <c r="C10" s="28">
        <f>VLOOKUP($A10,cuc!$A$4:$AA$2090,C$3,FALSE)</f>
        <v>0</v>
      </c>
      <c r="D10" s="28">
        <f>VLOOKUP($A10,cuc!$A$4:$AA$2090,D$3,FALSE)</f>
        <v>0</v>
      </c>
      <c r="E10" s="28">
        <f>VLOOKUP($A10,cuc!$A$4:$AA$2090,E$3,FALSE)</f>
        <v>0</v>
      </c>
      <c r="F10" s="28">
        <f>VLOOKUP($A10,cuc!$A$4:$AA$2090,F$3,FALSE)</f>
        <v>0</v>
      </c>
      <c r="G10" s="28">
        <f>VLOOKUP($A10,cuc!$A$4:$AA$2090,G$3,FALSE)</f>
        <v>0</v>
      </c>
      <c r="H10" s="28">
        <f>VLOOKUP($A10,cuc!$A$4:$AA$2090,H$3,FALSE)</f>
        <v>0</v>
      </c>
    </row>
    <row r="11" spans="1:67" x14ac:dyDescent="0.3">
      <c r="A11" s="294">
        <v>141205</v>
      </c>
      <c r="B11" s="49" t="str">
        <f>PROPER(VLOOKUP($A11,cuc!$A$4:$AA$2090,B$3,FALSE))</f>
        <v xml:space="preserve">         Categoría A Riesgo Normal</v>
      </c>
      <c r="C11" s="28">
        <f>VLOOKUP($A11,cuc!$A$4:$AA$2090,C$3,FALSE)</f>
        <v>1408838496</v>
      </c>
      <c r="D11" s="28">
        <f>VLOOKUP($A11,cuc!$A$4:$AA$2090,D$3,FALSE)</f>
        <v>1666978801</v>
      </c>
      <c r="E11" s="28">
        <f>VLOOKUP($A11,cuc!$A$4:$AA$2090,E$3,FALSE)</f>
        <v>1585611712</v>
      </c>
      <c r="F11" s="28">
        <f>VLOOKUP($A11,cuc!$A$4:$AA$2090,F$3,FALSE)</f>
        <v>1938844296</v>
      </c>
      <c r="G11" s="28">
        <f>VLOOKUP($A11,cuc!$A$4:$AA$2090,G$3,FALSE)</f>
        <v>1617873248</v>
      </c>
      <c r="H11" s="28">
        <f>VLOOKUP($A11,cuc!$A$4:$AA$2090,H$3,FALSE)</f>
        <v>1476281850</v>
      </c>
    </row>
    <row r="12" spans="1:67" x14ac:dyDescent="0.3">
      <c r="A12" s="294">
        <v>141210</v>
      </c>
      <c r="B12" s="49" t="str">
        <f>PROPER(VLOOKUP($A12,cuc!$A$4:$AA$2090,B$3,FALSE))</f>
        <v xml:space="preserve">         Categoría B Riesgo Aceptable</v>
      </c>
      <c r="C12" s="28">
        <f>VLOOKUP($A12,cuc!$A$4:$AA$2090,C$3,FALSE)</f>
        <v>0</v>
      </c>
      <c r="D12" s="28">
        <f>VLOOKUP($A12,cuc!$A$4:$AA$2090,D$3,FALSE)</f>
        <v>0</v>
      </c>
      <c r="E12" s="28">
        <f>VLOOKUP($A12,cuc!$A$4:$AA$2090,E$3,FALSE)</f>
        <v>0</v>
      </c>
      <c r="F12" s="28">
        <f>VLOOKUP($A12,cuc!$A$4:$AA$2090,F$3,FALSE)</f>
        <v>0</v>
      </c>
      <c r="G12" s="28">
        <f>VLOOKUP($A12,cuc!$A$4:$AA$2090,G$3,FALSE)</f>
        <v>0</v>
      </c>
      <c r="H12" s="28">
        <f>VLOOKUP($A12,cuc!$A$4:$AA$2090,H$3,FALSE)</f>
        <v>0</v>
      </c>
    </row>
    <row r="13" spans="1:67" x14ac:dyDescent="0.3">
      <c r="A13" s="294">
        <v>144105</v>
      </c>
      <c r="B13" s="49" t="str">
        <f>PROPER(VLOOKUP($A13,cuc!$A$4:$AA$2090,B$3,FALSE))</f>
        <v xml:space="preserve">         Categoría A Riesgo Normal</v>
      </c>
      <c r="C13" s="28">
        <f>VLOOKUP($A13,cuc!$A$4:$AA$2090,C$3,FALSE)</f>
        <v>6418050505</v>
      </c>
      <c r="D13" s="28">
        <f>VLOOKUP($A13,cuc!$A$4:$AA$2090,D$3,FALSE)</f>
        <v>6556077804</v>
      </c>
      <c r="E13" s="28">
        <f>VLOOKUP($A13,cuc!$A$4:$AA$2090,E$3,FALSE)</f>
        <v>7196402451</v>
      </c>
      <c r="F13" s="28">
        <f>VLOOKUP($A13,cuc!$A$4:$AA$2090,F$3,FALSE)</f>
        <v>8190829020</v>
      </c>
      <c r="G13" s="28">
        <f>VLOOKUP($A13,cuc!$A$4:$AA$2090,G$3,FALSE)</f>
        <v>10321669469</v>
      </c>
      <c r="H13" s="28">
        <f>VLOOKUP($A13,cuc!$A$4:$AA$2090,H$3,FALSE)</f>
        <v>10412864077</v>
      </c>
    </row>
    <row r="14" spans="1:67" x14ac:dyDescent="0.3">
      <c r="A14" s="294">
        <v>144110</v>
      </c>
      <c r="B14" s="49" t="str">
        <f>PROPER(VLOOKUP($A14,cuc!$A$4:$AA$2090,B$3,FALSE))</f>
        <v xml:space="preserve">         Categoría B Riesgo Aceptable</v>
      </c>
      <c r="C14" s="28">
        <f>VLOOKUP($A14,cuc!$A$4:$AA$2090,C$3,FALSE)</f>
        <v>0</v>
      </c>
      <c r="D14" s="28">
        <f>VLOOKUP($A14,cuc!$A$4:$AA$2090,D$3,FALSE)</f>
        <v>0</v>
      </c>
      <c r="E14" s="28">
        <f>VLOOKUP($A14,cuc!$A$4:$AA$2090,E$3,FALSE)</f>
        <v>0</v>
      </c>
      <c r="F14" s="28">
        <f>VLOOKUP($A14,cuc!$A$4:$AA$2090,F$3,FALSE)</f>
        <v>0</v>
      </c>
      <c r="G14" s="28">
        <f>VLOOKUP($A14,cuc!$A$4:$AA$2090,G$3,FALSE)</f>
        <v>12866159</v>
      </c>
      <c r="H14" s="28">
        <f>VLOOKUP($A14,cuc!$A$4:$AA$2090,H$3,FALSE)</f>
        <v>7550246</v>
      </c>
    </row>
    <row r="15" spans="1:67" x14ac:dyDescent="0.3">
      <c r="A15" s="294">
        <v>144205</v>
      </c>
      <c r="B15" s="49" t="str">
        <f>PROPER(VLOOKUP($A15,cuc!$A$4:$AA$2090,B$3,FALSE))</f>
        <v xml:space="preserve">         Categoría A Riesgo Normal</v>
      </c>
      <c r="C15" s="28">
        <f>VLOOKUP($A15,cuc!$A$4:$AA$2090,C$3,FALSE)</f>
        <v>2676691596</v>
      </c>
      <c r="D15" s="28">
        <f>VLOOKUP($A15,cuc!$A$4:$AA$2090,D$3,FALSE)</f>
        <v>3040820611.27</v>
      </c>
      <c r="E15" s="28">
        <f>VLOOKUP($A15,cuc!$A$4:$AA$2090,E$3,FALSE)</f>
        <v>4511416680</v>
      </c>
      <c r="F15" s="28">
        <f>VLOOKUP($A15,cuc!$A$4:$AA$2090,F$3,FALSE)</f>
        <v>4655200332</v>
      </c>
      <c r="G15" s="28">
        <f>VLOOKUP($A15,cuc!$A$4:$AA$2090,G$3,FALSE)</f>
        <v>5148772557.4300003</v>
      </c>
      <c r="H15" s="28">
        <f>VLOOKUP($A15,cuc!$A$4:$AA$2090,H$3,FALSE)</f>
        <v>5636475979.4300003</v>
      </c>
    </row>
    <row r="16" spans="1:67" x14ac:dyDescent="0.3">
      <c r="A16" s="294">
        <v>144210</v>
      </c>
      <c r="B16" s="49" t="str">
        <f>PROPER(VLOOKUP($A16,cuc!$A$4:$AA$2090,B$3,FALSE))</f>
        <v xml:space="preserve">         Categoría B Riesgo Aceptable</v>
      </c>
      <c r="C16" s="28">
        <f>VLOOKUP($A16,cuc!$A$4:$AA$2090,C$3,FALSE)</f>
        <v>3265901</v>
      </c>
      <c r="D16" s="28">
        <f>VLOOKUP($A16,cuc!$A$4:$AA$2090,D$3,FALSE)</f>
        <v>7974761</v>
      </c>
      <c r="E16" s="28">
        <f>VLOOKUP($A16,cuc!$A$4:$AA$2090,E$3,FALSE)</f>
        <v>41109073</v>
      </c>
      <c r="F16" s="28">
        <f>VLOOKUP($A16,cuc!$A$4:$AA$2090,F$3,FALSE)</f>
        <v>8729586</v>
      </c>
      <c r="G16" s="28">
        <f>VLOOKUP($A16,cuc!$A$4:$AA$2090,G$3,FALSE)</f>
        <v>51606688</v>
      </c>
      <c r="H16" s="28">
        <f>VLOOKUP($A16,cuc!$A$4:$AA$2090,H$3,FALSE)</f>
        <v>80043834</v>
      </c>
    </row>
    <row r="17" spans="1:67" x14ac:dyDescent="0.3">
      <c r="A17" s="294"/>
      <c r="B17" s="49"/>
      <c r="C17" s="28"/>
      <c r="D17" s="28"/>
      <c r="E17" s="28"/>
      <c r="F17" s="28"/>
      <c r="G17" s="28"/>
      <c r="H17" s="28"/>
    </row>
    <row r="18" spans="1:67" x14ac:dyDescent="0.3">
      <c r="A18" s="294"/>
      <c r="B18" s="49" t="s">
        <v>2612</v>
      </c>
      <c r="C18" s="30">
        <f>+SUM(C5:C16)</f>
        <v>14414518901.66</v>
      </c>
      <c r="D18" s="30">
        <f t="shared" ref="D18:H18" si="0">+SUM(D5:D16)</f>
        <v>18436299760.389999</v>
      </c>
      <c r="E18" s="30">
        <f t="shared" si="0"/>
        <v>22646296818.900002</v>
      </c>
      <c r="F18" s="30">
        <f t="shared" si="0"/>
        <v>27794547222.669998</v>
      </c>
      <c r="G18" s="30">
        <f t="shared" si="0"/>
        <v>30265761524.82</v>
      </c>
      <c r="H18" s="30">
        <f t="shared" si="0"/>
        <v>32563425154.190002</v>
      </c>
    </row>
    <row r="19" spans="1:67" ht="17.25" thickBot="1" x14ac:dyDescent="0.35"/>
    <row r="20" spans="1:67" ht="33" x14ac:dyDescent="0.3">
      <c r="A20" s="11" t="s">
        <v>139</v>
      </c>
      <c r="B20" s="20" t="s">
        <v>1410</v>
      </c>
      <c r="C20" s="12">
        <f t="shared" ref="C20:H20" si="1">+C$4</f>
        <v>43070</v>
      </c>
      <c r="D20" s="12">
        <f t="shared" si="1"/>
        <v>43435</v>
      </c>
      <c r="E20" s="12">
        <f t="shared" si="1"/>
        <v>43800</v>
      </c>
      <c r="F20" s="12">
        <f t="shared" si="1"/>
        <v>44166</v>
      </c>
      <c r="G20" s="12">
        <f t="shared" si="1"/>
        <v>44561</v>
      </c>
      <c r="H20" s="12">
        <f t="shared" si="1"/>
        <v>44651</v>
      </c>
      <c r="BD20" s="1">
        <v>140400</v>
      </c>
      <c r="BE20" s="1">
        <v>140500</v>
      </c>
      <c r="BF20" s="1">
        <v>141100</v>
      </c>
      <c r="BG20" s="1">
        <v>141200</v>
      </c>
      <c r="BH20" s="1">
        <v>144100</v>
      </c>
      <c r="BI20" s="1">
        <v>144200</v>
      </c>
      <c r="BJ20" s="1">
        <v>144800</v>
      </c>
      <c r="BK20" s="1">
        <v>145400</v>
      </c>
      <c r="BL20" s="1">
        <v>145500</v>
      </c>
      <c r="BM20" s="1">
        <v>146100</v>
      </c>
      <c r="BN20" s="1">
        <v>146200</v>
      </c>
      <c r="BO20" s="1">
        <v>146900</v>
      </c>
    </row>
    <row r="21" spans="1:67" ht="17.25" thickBot="1" x14ac:dyDescent="0.35">
      <c r="A21" s="15">
        <v>212500</v>
      </c>
      <c r="B21" s="22" t="str">
        <f>PROPER(VLOOKUP($A21,cuc!$A$4:$AA$2090,B$3,FALSE))</f>
        <v xml:space="preserve">      Depósitos De Ahorro Contractual</v>
      </c>
      <c r="C21" s="28">
        <f>VLOOKUP($A21,cuc!$A$4:$AA$2090,C$3,FALSE)</f>
        <v>3674174735.9299998</v>
      </c>
      <c r="D21" s="28">
        <f>VLOOKUP($A21,cuc!$A$4:$AA$2090,D$3,FALSE)</f>
        <v>4643743918.5699997</v>
      </c>
      <c r="E21" s="28">
        <f>VLOOKUP($A21,cuc!$A$4:$AA$2090,E$3,FALSE)</f>
        <v>4396537088</v>
      </c>
      <c r="F21" s="28">
        <f>VLOOKUP($A21,cuc!$A$4:$AA$2090,F$3,FALSE)</f>
        <v>5358165453</v>
      </c>
      <c r="G21" s="29">
        <f>VLOOKUP($A21,cuc!$A$4:$AA$2090,G$3,FALSE)</f>
        <v>6827602878.6400003</v>
      </c>
      <c r="H21" s="29">
        <f>VLOOKUP($A21,cuc!$A$4:$AA$2090,H$3,FALSE)</f>
        <v>6769951545.6400003</v>
      </c>
    </row>
    <row r="22" spans="1:67" ht="17.25" thickBot="1" x14ac:dyDescent="0.35">
      <c r="A22" s="15">
        <v>211000</v>
      </c>
      <c r="B22" s="22" t="str">
        <f>PROPER(VLOOKUP($A22,cuc!$A$4:$AA$2090,B$3,FALSE))</f>
        <v xml:space="preserve">      Certificados Depósitos De Ahorro A TÉrmino</v>
      </c>
      <c r="C22" s="28">
        <f>VLOOKUP($A22,cuc!$A$4:$AA$2090,C$3,FALSE)</f>
        <v>1555741959.3199999</v>
      </c>
      <c r="D22" s="28">
        <f>VLOOKUP($A22,cuc!$A$4:$AA$2090,D$3,FALSE)</f>
        <v>1969229964.03</v>
      </c>
      <c r="E22" s="28">
        <f>VLOOKUP($A22,cuc!$A$4:$AA$2090,E$3,FALSE)</f>
        <v>2454779009</v>
      </c>
      <c r="F22" s="28">
        <f>VLOOKUP($A22,cuc!$A$4:$AA$2090,F$3,FALSE)</f>
        <v>2991561600</v>
      </c>
      <c r="G22" s="29">
        <f>VLOOKUP($A22,cuc!$A$4:$AA$2090,G$3,FALSE)</f>
        <v>3873734017</v>
      </c>
      <c r="H22" s="29">
        <f>VLOOKUP($A22,cuc!$A$4:$AA$2090,H$3,FALSE)</f>
        <v>4175864281</v>
      </c>
    </row>
    <row r="23" spans="1:67" ht="17.25" thickBot="1" x14ac:dyDescent="0.35">
      <c r="A23" s="15">
        <v>230000</v>
      </c>
      <c r="B23" s="22" t="str">
        <f>PROPER(VLOOKUP($A23,cuc!$A$4:$AA$2090,B$3,FALSE))</f>
        <v xml:space="preserve">   Obligaciones Financieras Y Otros Pasivos Financieros</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67" ht="17.25" thickBot="1" x14ac:dyDescent="0.35">
      <c r="A24" s="15"/>
      <c r="B24" s="21" t="s">
        <v>2613</v>
      </c>
      <c r="C24" s="31">
        <f t="shared" ref="C24:H24" si="2">+SUM(C21:C23)</f>
        <v>5229916695.25</v>
      </c>
      <c r="D24" s="31">
        <f t="shared" si="2"/>
        <v>6612973882.5999994</v>
      </c>
      <c r="E24" s="31">
        <f t="shared" si="2"/>
        <v>6851316097</v>
      </c>
      <c r="F24" s="31">
        <f t="shared" si="2"/>
        <v>8349727053</v>
      </c>
      <c r="G24" s="31">
        <f t="shared" si="2"/>
        <v>10701336895.639999</v>
      </c>
      <c r="H24" s="31">
        <f t="shared" si="2"/>
        <v>10945815826.639999</v>
      </c>
    </row>
    <row r="25" spans="1:67" ht="17.25" thickBot="1" x14ac:dyDescent="0.35"/>
    <row r="26" spans="1:67" x14ac:dyDescent="0.3">
      <c r="B26" s="20" t="s">
        <v>1408</v>
      </c>
      <c r="C26" s="12" t="s">
        <v>1411</v>
      </c>
      <c r="D26" s="12" t="s">
        <v>1412</v>
      </c>
      <c r="E26" s="12" t="s">
        <v>1413</v>
      </c>
      <c r="F26" s="12" t="s">
        <v>1414</v>
      </c>
      <c r="G26" s="12" t="s">
        <v>1887</v>
      </c>
      <c r="H26" s="12" t="s">
        <v>5638</v>
      </c>
    </row>
    <row r="27" spans="1:67" x14ac:dyDescent="0.3">
      <c r="B27" s="10" t="s">
        <v>2614</v>
      </c>
      <c r="C27" s="27">
        <f>+C18/C24</f>
        <v>2.756166061832646</v>
      </c>
      <c r="D27" s="27">
        <f t="shared" ref="D27:H27" si="3">+D18/D24</f>
        <v>2.7878984686298907</v>
      </c>
      <c r="E27" s="27">
        <f t="shared" si="3"/>
        <v>3.3053936642649115</v>
      </c>
      <c r="F27" s="27">
        <f t="shared" si="3"/>
        <v>3.3287971027368624</v>
      </c>
      <c r="G27" s="27">
        <f t="shared" si="3"/>
        <v>2.8282224753760485</v>
      </c>
      <c r="H27" s="27">
        <f t="shared" si="3"/>
        <v>2.9749655640045507</v>
      </c>
    </row>
  </sheetData>
  <mergeCells count="2">
    <mergeCell ref="E1:H1"/>
    <mergeCell ref="E2:H2"/>
  </mergeCells>
  <conditionalFormatting sqref="C27:H27">
    <cfRule type="colorScale" priority="1">
      <colorScale>
        <cfvo type="min"/>
        <cfvo type="percentile" val="50"/>
        <cfvo type="max"/>
        <color rgb="FFF8696B"/>
        <color rgb="FFFFEB84"/>
        <color rgb="FF63BE7B"/>
      </colorScale>
    </cfRule>
  </conditionalFormatting>
  <conditionalFormatting sqref="H27">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BCFB-420D-4AEF-A130-ED8A69A13B7E}">
  <dimension ref="A1:BO20"/>
  <sheetViews>
    <sheetView showGridLines="0" zoomScale="180" zoomScaleNormal="180" workbookViewId="0">
      <pane xSplit="1" ySplit="4" topLeftCell="B1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14" t="s">
        <v>55</v>
      </c>
      <c r="F1" s="314"/>
      <c r="G1" s="314"/>
      <c r="H1" s="314"/>
    </row>
    <row r="2" spans="1:67" s="26" customFormat="1" ht="26.25" thickBot="1" x14ac:dyDescent="0.3">
      <c r="A2" s="23" t="s">
        <v>2585</v>
      </c>
      <c r="B2" s="24" t="s">
        <v>2596</v>
      </c>
      <c r="C2" s="25" t="s">
        <v>2571</v>
      </c>
      <c r="D2" s="24" t="s">
        <v>2597</v>
      </c>
      <c r="E2" s="315" t="s">
        <v>2598</v>
      </c>
      <c r="F2" s="315"/>
      <c r="G2" s="315"/>
      <c r="H2" s="315"/>
    </row>
    <row r="3" spans="1:67" s="9" customFormat="1" ht="9" thickBot="1" x14ac:dyDescent="0.2">
      <c r="B3" s="9">
        <v>2</v>
      </c>
      <c r="C3" s="9">
        <v>3</v>
      </c>
      <c r="D3" s="9">
        <v>4</v>
      </c>
      <c r="E3" s="9">
        <v>5</v>
      </c>
      <c r="F3" s="9">
        <v>6</v>
      </c>
      <c r="G3" s="9">
        <v>7</v>
      </c>
      <c r="H3" s="9">
        <v>8</v>
      </c>
    </row>
    <row r="4" spans="1:67"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110500</v>
      </c>
      <c r="B5" s="22" t="str">
        <f>PROPER(VLOOKUP($A5,cuc!$A$4:$AA$2090,B$3,FALSE))</f>
        <v xml:space="preserve">      Caja</v>
      </c>
      <c r="C5" s="28">
        <f>VLOOKUP($A5,cuc!$A$4:$AA$2090,C$3,FALSE)</f>
        <v>2726118.76</v>
      </c>
      <c r="D5" s="28">
        <f>VLOOKUP($A5,cuc!$A$4:$AA$2090,D$3,FALSE)</f>
        <v>4476455</v>
      </c>
      <c r="E5" s="28">
        <f>VLOOKUP($A5,cuc!$A$4:$AA$2090,E$3,FALSE)</f>
        <v>6368466</v>
      </c>
      <c r="F5" s="28">
        <f>VLOOKUP($A5,cuc!$A$4:$AA$2090,F$3,FALSE)</f>
        <v>300000</v>
      </c>
      <c r="G5" s="29">
        <f>VLOOKUP($A5,cuc!$A$4:$AA$2090,G$3,FALSE)</f>
        <v>21836296</v>
      </c>
      <c r="H5" s="29">
        <f>VLOOKUP($A5,cuc!$A$4:$AA$2090,H$3,FALSE)</f>
        <v>1970000</v>
      </c>
    </row>
    <row r="6" spans="1:67" x14ac:dyDescent="0.3">
      <c r="A6" s="14">
        <v>111000</v>
      </c>
      <c r="B6" s="22" t="str">
        <f>PROPER(VLOOKUP($A6,cuc!$A$4:$AA$2090,B$3,FALSE))</f>
        <v xml:space="preserve">      Bancos Y Otras Entidades Con Actividad Financiera</v>
      </c>
      <c r="C6" s="28">
        <f>VLOOKUP($A6,cuc!$A$4:$AA$2090,C$3,FALSE)</f>
        <v>500766776.06999999</v>
      </c>
      <c r="D6" s="28">
        <f>VLOOKUP($A6,cuc!$A$4:$AA$2090,D$3,FALSE)</f>
        <v>345701313.72000003</v>
      </c>
      <c r="E6" s="28">
        <f>VLOOKUP($A6,cuc!$A$4:$AA$2090,E$3,FALSE)</f>
        <v>891325504.51999998</v>
      </c>
      <c r="F6" s="28">
        <f>VLOOKUP($A6,cuc!$A$4:$AA$2090,F$3,FALSE)</f>
        <v>912733214.09000003</v>
      </c>
      <c r="G6" s="29">
        <f>VLOOKUP($A6,cuc!$A$4:$AA$2090,G$3,FALSE)</f>
        <v>3527722581.0100002</v>
      </c>
      <c r="H6" s="29">
        <f>VLOOKUP($A6,cuc!$A$4:$AA$2090,H$3,FALSE)</f>
        <v>1792397969.8699999</v>
      </c>
    </row>
    <row r="7" spans="1:67" x14ac:dyDescent="0.3">
      <c r="A7" s="14">
        <v>111500</v>
      </c>
      <c r="B7" s="22" t="str">
        <f>PROPER(VLOOKUP($A7,cuc!$A$4:$AA$2090,B$3,FALSE))</f>
        <v xml:space="preserve">      Equivalentes Al  Efectivo (Compromiso De Pago)</v>
      </c>
      <c r="C7" s="28">
        <f>VLOOKUP($A7,cuc!$A$4:$AA$2090,C$3,FALSE)</f>
        <v>389171269.66000003</v>
      </c>
      <c r="D7" s="28">
        <f>VLOOKUP($A7,cuc!$A$4:$AA$2090,D$3,FALSE)</f>
        <v>2337940807.1199999</v>
      </c>
      <c r="E7" s="28">
        <f>VLOOKUP($A7,cuc!$A$4:$AA$2090,E$3,FALSE)</f>
        <v>2158860188.9000001</v>
      </c>
      <c r="F7" s="28">
        <f>VLOOKUP($A7,cuc!$A$4:$AA$2090,F$3,FALSE)</f>
        <v>4137547851.6700001</v>
      </c>
      <c r="G7" s="29">
        <f>VLOOKUP($A7,cuc!$A$4:$AA$2090,G$3,FALSE)</f>
        <v>1652945.72</v>
      </c>
      <c r="H7" s="29">
        <f>VLOOKUP($A7,cuc!$A$4:$AA$2090,H$3,FALSE)</f>
        <v>516521888.75999999</v>
      </c>
    </row>
    <row r="8" spans="1:67" x14ac:dyDescent="0.3">
      <c r="A8" s="14">
        <v>112000</v>
      </c>
      <c r="B8" s="22" t="str">
        <f>PROPER(VLOOKUP($A8,cuc!$A$4:$AA$2090,B$3,FALSE))</f>
        <v xml:space="preserve">      Efectivo De Uso Restringido Y/O Con Destinación Específica</v>
      </c>
      <c r="C8" s="28">
        <f>VLOOKUP($A8,cuc!$A$4:$AA$2090,C$3,FALSE)</f>
        <v>0</v>
      </c>
      <c r="D8" s="28">
        <f>VLOOKUP($A8,cuc!$A$4:$AA$2090,D$3,FALSE)</f>
        <v>0</v>
      </c>
      <c r="E8" s="28">
        <f>VLOOKUP($A8,cuc!$A$4:$AA$2090,E$3,FALSE)</f>
        <v>0</v>
      </c>
      <c r="F8" s="28">
        <f>VLOOKUP($A8,cuc!$A$4:$AA$2090,F$3,FALSE)</f>
        <v>0</v>
      </c>
      <c r="G8" s="29">
        <f>VLOOKUP($A8,cuc!$A$4:$AA$2090,G$3,FALSE)</f>
        <v>556265642.66999996</v>
      </c>
      <c r="H8" s="29">
        <f>VLOOKUP($A8,cuc!$A$4:$AA$2090,H$3,FALSE)</f>
        <v>426045223</v>
      </c>
    </row>
    <row r="9" spans="1:67" x14ac:dyDescent="0.3">
      <c r="A9" s="14">
        <v>122800</v>
      </c>
      <c r="B9" s="22" t="str">
        <f>PROPER(VLOOKUP($A9,cuc!$A$4:$AA$2090,B$3,FALSE))</f>
        <v xml:space="preserve">      Inversiones Contabilizadas A Costo Amortizado</v>
      </c>
      <c r="C9" s="28">
        <f>VLOOKUP($A9,cuc!$A$4:$AA$2090,C$3,FALSE)</f>
        <v>0</v>
      </c>
      <c r="D9" s="28">
        <f>VLOOKUP($A9,cuc!$A$4:$AA$2090,D$3,FALSE)</f>
        <v>0</v>
      </c>
      <c r="E9" s="28">
        <f>VLOOKUP($A9,cuc!$A$4:$AA$2090,E$3,FALSE)</f>
        <v>0</v>
      </c>
      <c r="F9" s="28">
        <f>VLOOKUP($A9,cuc!$A$4:$AA$2090,F$3,FALSE)</f>
        <v>0</v>
      </c>
      <c r="G9" s="29">
        <f>VLOOKUP($A9,cuc!$A$4:$AA$2090,G$3,FALSE)</f>
        <v>4662725667</v>
      </c>
      <c r="H9" s="29">
        <f>VLOOKUP($A9,cuc!$A$4:$AA$2090,H$3,FALSE)</f>
        <v>5202254316</v>
      </c>
    </row>
    <row r="10" spans="1:67" x14ac:dyDescent="0.3">
      <c r="A10" s="138"/>
      <c r="B10" s="22"/>
      <c r="C10" s="28"/>
      <c r="D10" s="28"/>
      <c r="E10" s="28"/>
      <c r="F10" s="28"/>
      <c r="G10" s="253"/>
      <c r="H10" s="253"/>
    </row>
    <row r="11" spans="1:67" ht="17.25" thickBot="1" x14ac:dyDescent="0.35">
      <c r="A11" s="15"/>
      <c r="B11" s="22" t="s">
        <v>2612</v>
      </c>
      <c r="C11" s="30">
        <f t="shared" ref="C11:H11" si="0">+SUM(C5:C9)</f>
        <v>892664164.49000001</v>
      </c>
      <c r="D11" s="30">
        <f t="shared" si="0"/>
        <v>2688118575.8400002</v>
      </c>
      <c r="E11" s="30">
        <f t="shared" si="0"/>
        <v>3056554159.4200001</v>
      </c>
      <c r="F11" s="30">
        <f t="shared" si="0"/>
        <v>5050581065.7600002</v>
      </c>
      <c r="G11" s="30">
        <f t="shared" si="0"/>
        <v>8770203132.3999996</v>
      </c>
      <c r="H11" s="30">
        <f t="shared" si="0"/>
        <v>7939189397.6300001</v>
      </c>
    </row>
    <row r="12" spans="1:67" ht="17.25" thickBot="1" x14ac:dyDescent="0.35"/>
    <row r="13" spans="1:67" ht="33" x14ac:dyDescent="0.3">
      <c r="A13" s="11" t="s">
        <v>139</v>
      </c>
      <c r="B13" s="20" t="s">
        <v>1410</v>
      </c>
      <c r="C13" s="12">
        <f t="shared" ref="C13:H13" si="1">+C$4</f>
        <v>43070</v>
      </c>
      <c r="D13" s="12">
        <f t="shared" si="1"/>
        <v>43435</v>
      </c>
      <c r="E13" s="12">
        <f t="shared" si="1"/>
        <v>43800</v>
      </c>
      <c r="F13" s="12">
        <f t="shared" si="1"/>
        <v>44166</v>
      </c>
      <c r="G13" s="12">
        <f t="shared" si="1"/>
        <v>44561</v>
      </c>
      <c r="H13" s="12">
        <f t="shared" si="1"/>
        <v>44651</v>
      </c>
      <c r="BD13" s="1">
        <v>140400</v>
      </c>
      <c r="BE13" s="1">
        <v>140500</v>
      </c>
      <c r="BF13" s="1">
        <v>141100</v>
      </c>
      <c r="BG13" s="1">
        <v>141200</v>
      </c>
      <c r="BH13" s="1">
        <v>144100</v>
      </c>
      <c r="BI13" s="1">
        <v>144200</v>
      </c>
      <c r="BJ13" s="1">
        <v>144800</v>
      </c>
      <c r="BK13" s="1">
        <v>145400</v>
      </c>
      <c r="BL13" s="1">
        <v>145500</v>
      </c>
      <c r="BM13" s="1">
        <v>146100</v>
      </c>
      <c r="BN13" s="1">
        <v>146200</v>
      </c>
      <c r="BO13" s="1">
        <v>146900</v>
      </c>
    </row>
    <row r="14" spans="1:67" ht="17.25" thickBot="1" x14ac:dyDescent="0.35">
      <c r="A14" s="15">
        <v>210500</v>
      </c>
      <c r="B14" s="22" t="str">
        <f>PROPER(VLOOKUP($A14,cuc!$A$4:$AA$2090,B$3,FALSE))</f>
        <v xml:space="preserve">      Depósitos De Ahorro</v>
      </c>
      <c r="C14" s="28">
        <f>VLOOKUP($A14,cuc!$A$4:$AA$2090,C$3,FALSE)</f>
        <v>0</v>
      </c>
      <c r="D14" s="28">
        <f>VLOOKUP($A14,cuc!$A$4:$AA$2090,D$3,FALSE)</f>
        <v>0</v>
      </c>
      <c r="E14" s="28">
        <f>VLOOKUP($A14,cuc!$A$4:$AA$2090,E$3,FALSE)</f>
        <v>1220179263.77</v>
      </c>
      <c r="F14" s="28">
        <f>VLOOKUP($A14,cuc!$A$4:$AA$2090,F$3,FALSE)</f>
        <v>1898030819</v>
      </c>
      <c r="G14" s="29">
        <f>VLOOKUP($A14,cuc!$A$4:$AA$2090,G$3,FALSE)</f>
        <v>1616375179.9000001</v>
      </c>
      <c r="H14" s="29">
        <f>VLOOKUP($A14,cuc!$A$4:$AA$2090,H$3,FALSE)</f>
        <v>1571902964.9000001</v>
      </c>
    </row>
    <row r="15" spans="1:67" ht="17.25" thickBot="1" x14ac:dyDescent="0.35">
      <c r="A15" s="15">
        <v>211000</v>
      </c>
      <c r="B15" s="22" t="str">
        <f>PROPER(VLOOKUP($A15,cuc!$A$4:$AA$2090,B$3,FALSE))</f>
        <v xml:space="preserve">      Certificados Depósitos De Ahorro A TÉrmino</v>
      </c>
      <c r="C15" s="28">
        <f>VLOOKUP($A15,cuc!$A$4:$AA$2090,C$3,FALSE)</f>
        <v>1555741959.3199999</v>
      </c>
      <c r="D15" s="28">
        <f>VLOOKUP($A15,cuc!$A$4:$AA$2090,D$3,FALSE)</f>
        <v>1969229964.03</v>
      </c>
      <c r="E15" s="28">
        <f>VLOOKUP($A15,cuc!$A$4:$AA$2090,E$3,FALSE)</f>
        <v>2454779009</v>
      </c>
      <c r="F15" s="28">
        <f>VLOOKUP($A15,cuc!$A$4:$AA$2090,F$3,FALSE)</f>
        <v>2991561600</v>
      </c>
      <c r="G15" s="29">
        <f>VLOOKUP($A15,cuc!$A$4:$AA$2090,G$3,FALSE)</f>
        <v>3873734017</v>
      </c>
      <c r="H15" s="29">
        <f>VLOOKUP($A15,cuc!$A$4:$AA$2090,H$3,FALSE)</f>
        <v>4175864281</v>
      </c>
    </row>
    <row r="16" spans="1:67" ht="17.25" thickBot="1" x14ac:dyDescent="0.35">
      <c r="A16" s="15">
        <v>213000</v>
      </c>
      <c r="B16" s="22" t="str">
        <f>PROPER(VLOOKUP($A16,cuc!$A$4:$AA$2090,B$3,FALSE))</f>
        <v xml:space="preserve">      Depósitos De Ahorro Permanente</v>
      </c>
      <c r="C16" s="28">
        <f>VLOOKUP($A16,cuc!$A$4:$AA$2090,C$3,FALSE)</f>
        <v>8164916709.0299997</v>
      </c>
      <c r="D16" s="28">
        <f>VLOOKUP($A16,cuc!$A$4:$AA$2090,D$3,FALSE)</f>
        <v>9525677450.0300007</v>
      </c>
      <c r="E16" s="28">
        <f>VLOOKUP($A16,cuc!$A$4:$AA$2090,E$3,FALSE)</f>
        <v>11287546812</v>
      </c>
      <c r="F16" s="28">
        <f>VLOOKUP($A16,cuc!$A$4:$AA$2090,F$3,FALSE)</f>
        <v>12996961565</v>
      </c>
      <c r="G16" s="29">
        <f>VLOOKUP($A16,cuc!$A$4:$AA$2090,G$3,FALSE)</f>
        <v>14766687279</v>
      </c>
      <c r="H16" s="29">
        <f>VLOOKUP($A16,cuc!$A$4:$AA$2090,H$3,FALSE)</f>
        <v>15081083448</v>
      </c>
    </row>
    <row r="17" spans="1:8" ht="17.25" thickBot="1" x14ac:dyDescent="0.35">
      <c r="A17" s="15"/>
      <c r="B17" s="21" t="s">
        <v>2613</v>
      </c>
      <c r="C17" s="31">
        <f t="shared" ref="C17:H17" si="2">+SUM(C14:C16)</f>
        <v>9720658668.3500004</v>
      </c>
      <c r="D17" s="31">
        <f t="shared" si="2"/>
        <v>11494907414.060001</v>
      </c>
      <c r="E17" s="31">
        <f t="shared" si="2"/>
        <v>14962505084.77</v>
      </c>
      <c r="F17" s="31">
        <f t="shared" si="2"/>
        <v>17886553984</v>
      </c>
      <c r="G17" s="31">
        <f t="shared" si="2"/>
        <v>20256796475.900002</v>
      </c>
      <c r="H17" s="31">
        <f t="shared" si="2"/>
        <v>20828850693.900002</v>
      </c>
    </row>
    <row r="18" spans="1:8" ht="17.25" thickBot="1" x14ac:dyDescent="0.35"/>
    <row r="19" spans="1:8" x14ac:dyDescent="0.3">
      <c r="B19" s="20" t="s">
        <v>1408</v>
      </c>
      <c r="C19" s="12" t="s">
        <v>1411</v>
      </c>
      <c r="D19" s="12" t="s">
        <v>1412</v>
      </c>
      <c r="E19" s="12" t="s">
        <v>1413</v>
      </c>
      <c r="F19" s="12" t="s">
        <v>1414</v>
      </c>
      <c r="G19" s="12" t="s">
        <v>1887</v>
      </c>
      <c r="H19" s="12" t="s">
        <v>5638</v>
      </c>
    </row>
    <row r="20" spans="1:8" x14ac:dyDescent="0.3">
      <c r="B20" s="10" t="s">
        <v>2614</v>
      </c>
      <c r="C20" s="27">
        <f t="shared" ref="C20:H20" si="3">+C11/C17</f>
        <v>9.1831654103489077E-2</v>
      </c>
      <c r="D20" s="27">
        <f t="shared" si="3"/>
        <v>0.23385299933360287</v>
      </c>
      <c r="E20" s="27">
        <f t="shared" si="3"/>
        <v>0.2042809103223763</v>
      </c>
      <c r="F20" s="27">
        <f t="shared" si="3"/>
        <v>0.28236747392918055</v>
      </c>
      <c r="G20" s="27">
        <f t="shared" si="3"/>
        <v>0.43295114026712572</v>
      </c>
      <c r="H20" s="27">
        <f t="shared" si="3"/>
        <v>0.38116310469089371</v>
      </c>
    </row>
  </sheetData>
  <mergeCells count="2">
    <mergeCell ref="E1:H1"/>
    <mergeCell ref="E2:H2"/>
  </mergeCells>
  <conditionalFormatting sqref="C20:H20">
    <cfRule type="colorScale" priority="1">
      <colorScale>
        <cfvo type="min"/>
        <cfvo type="percentile" val="50"/>
        <cfvo type="max"/>
        <color rgb="FFF8696B"/>
        <color rgb="FFFFEB84"/>
        <color rgb="FF63BE7B"/>
      </colorScale>
    </cfRule>
  </conditionalFormatting>
  <conditionalFormatting sqref="H20">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CA41E-4A5E-4D06-9A29-3EB2F0F51350}">
  <dimension ref="A1:BO18"/>
  <sheetViews>
    <sheetView showGridLines="0" zoomScale="180" zoomScaleNormal="180" workbookViewId="0">
      <pane xSplit="1" ySplit="4" topLeftCell="B20"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14" t="s">
        <v>55</v>
      </c>
      <c r="F1" s="314"/>
      <c r="G1" s="314"/>
      <c r="H1" s="314"/>
    </row>
    <row r="2" spans="1:67" s="26" customFormat="1" ht="26.25" thickBot="1" x14ac:dyDescent="0.3">
      <c r="A2" s="23" t="s">
        <v>2585</v>
      </c>
      <c r="B2" s="24" t="s">
        <v>2596</v>
      </c>
      <c r="C2" s="25" t="s">
        <v>2571</v>
      </c>
      <c r="D2" s="24" t="s">
        <v>2597</v>
      </c>
      <c r="E2" s="315" t="s">
        <v>2598</v>
      </c>
      <c r="F2" s="315"/>
      <c r="G2" s="315"/>
      <c r="H2" s="315"/>
    </row>
    <row r="3" spans="1:67" s="9" customFormat="1" ht="9" thickBot="1" x14ac:dyDescent="0.2">
      <c r="B3" s="9">
        <v>2</v>
      </c>
      <c r="C3" s="9">
        <v>3</v>
      </c>
      <c r="D3" s="9">
        <v>4</v>
      </c>
      <c r="E3" s="9">
        <v>5</v>
      </c>
      <c r="F3" s="9">
        <v>6</v>
      </c>
      <c r="G3" s="9">
        <v>7</v>
      </c>
      <c r="H3" s="9">
        <v>8</v>
      </c>
    </row>
    <row r="4" spans="1:67"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415000</v>
      </c>
      <c r="B5" s="22" t="str">
        <f>PROPER(VLOOKUP($A5,cuc!$A$4:$AA$2090,B$3,FALSE))</f>
        <v xml:space="preserve">      Ingresos Cartera De CrÉditos</v>
      </c>
      <c r="C5" s="28">
        <f>VLOOKUP($A5,cuc!$A$4:$AA$2090,C$3,FALSE)</f>
        <v>1598931996</v>
      </c>
      <c r="D5" s="28">
        <f>VLOOKUP($A5,cuc!$A$4:$AA$2090,D$3,FALSE)</f>
        <v>1850655063</v>
      </c>
      <c r="E5" s="28">
        <f>VLOOKUP($A5,cuc!$A$4:$AA$2090,E$3,FALSE)</f>
        <v>2103512230.23</v>
      </c>
      <c r="F5" s="28">
        <f>VLOOKUP($A5,cuc!$A$4:$AA$2090,F$3,FALSE)</f>
        <v>2294094952</v>
      </c>
      <c r="G5" s="29">
        <f>VLOOKUP($A5,cuc!$A$4:$AA$2090,G$3,FALSE)</f>
        <v>2572739488.4299998</v>
      </c>
      <c r="H5" s="29">
        <f>VLOOKUP($A5,cuc!$A$4:$AA$2090,H$3,FALSE)</f>
        <v>649847263</v>
      </c>
    </row>
    <row r="6" spans="1:67" x14ac:dyDescent="0.3">
      <c r="A6" s="14">
        <f>+cuc!A1373</f>
        <v>421000</v>
      </c>
      <c r="B6" s="22" t="str">
        <f>PROPER(VLOOKUP($A6,cuc!$A$4:$AA$2090,B$3,FALSE))</f>
        <v xml:space="preserve">      Ingresos Por Valoración Inversiones</v>
      </c>
      <c r="C6" s="28">
        <f>VLOOKUP($A6,cuc!$A$4:$AA$2090,C$3,FALSE)</f>
        <v>72924901.659999996</v>
      </c>
      <c r="D6" s="28">
        <f>VLOOKUP($A6,cuc!$A$4:$AA$2090,D$3,FALSE)</f>
        <v>105088968.59</v>
      </c>
      <c r="E6" s="28">
        <f>VLOOKUP($A6,cuc!$A$4:$AA$2090,E$3,FALSE)</f>
        <v>207198470.03</v>
      </c>
      <c r="F6" s="28">
        <f>VLOOKUP($A6,cuc!$A$4:$AA$2090,F$3,FALSE)</f>
        <v>251959996.09999999</v>
      </c>
      <c r="G6" s="29">
        <f>VLOOKUP($A6,cuc!$A$4:$AA$2090,G$3,FALSE)</f>
        <v>361550666.23000002</v>
      </c>
      <c r="H6" s="29">
        <f>VLOOKUP($A6,cuc!$A$4:$AA$2090,H$3,FALSE)</f>
        <v>90488469.760000005</v>
      </c>
    </row>
    <row r="7" spans="1:67" x14ac:dyDescent="0.3">
      <c r="A7" s="14">
        <v>422004</v>
      </c>
      <c r="B7" s="22" t="str">
        <f>PROPER(VLOOKUP($A7,cuc!$A$4:$AA$2090,B$3,FALSE))</f>
        <v xml:space="preserve">         Intereses De Bancos Y Otras Entidades Con Actividad Financiera</v>
      </c>
      <c r="C7" s="28">
        <f>VLOOKUP($A7,cuc!$A$4:$AA$2090,C$3,FALSE)</f>
        <v>0</v>
      </c>
      <c r="D7" s="28">
        <f>VLOOKUP($A7,cuc!$A$4:$AA$2090,D$3,FALSE)</f>
        <v>0</v>
      </c>
      <c r="E7" s="28">
        <f>VLOOKUP($A7,cuc!$A$4:$AA$2090,E$3,FALSE)</f>
        <v>0</v>
      </c>
      <c r="F7" s="28">
        <f>VLOOKUP($A7,cuc!$A$4:$AA$2090,F$3,FALSE)</f>
        <v>0</v>
      </c>
      <c r="G7" s="29">
        <f>VLOOKUP($A7,cuc!$A$4:$AA$2090,G$3,FALSE)</f>
        <v>5277436</v>
      </c>
      <c r="H7" s="29">
        <f>VLOOKUP($A7,cuc!$A$4:$AA$2090,H$3,FALSE)</f>
        <v>2109970</v>
      </c>
    </row>
    <row r="8" spans="1:67" x14ac:dyDescent="0.3">
      <c r="A8" s="14">
        <v>615000</v>
      </c>
      <c r="B8" s="22" t="str">
        <f>PROPER(VLOOKUP($A8,cuc!$A$4:$AA$2090,B$3,FALSE))</f>
        <v xml:space="preserve">      Intereses De Depósitos, De Créditos De Bancos Y Otras Obligaciones Financieras</v>
      </c>
      <c r="C8" s="28">
        <f>VLOOKUP($A8,cuc!$A$4:$AA$2090,C$3,FALSE)</f>
        <v>624285113.58000004</v>
      </c>
      <c r="D8" s="28">
        <f>VLOOKUP($A8,cuc!$A$4:$AA$2090,D$3,FALSE)</f>
        <v>761497887.13999999</v>
      </c>
      <c r="E8" s="28">
        <f>VLOOKUP($A8,cuc!$A$4:$AA$2090,E$3,FALSE)</f>
        <v>977750518.76999998</v>
      </c>
      <c r="F8" s="28">
        <f>VLOOKUP($A8,cuc!$A$4:$AA$2090,F$3,FALSE)</f>
        <v>952647619.73000002</v>
      </c>
      <c r="G8" s="29">
        <f>VLOOKUP($A8,cuc!$A$4:$AA$2090,G$3,FALSE)</f>
        <v>1219344235.1500001</v>
      </c>
      <c r="H8" s="29">
        <f>VLOOKUP($A8,cuc!$A$4:$AA$2090,H$3,FALSE)</f>
        <v>316733527.61000001</v>
      </c>
    </row>
    <row r="9" spans="1:67" x14ac:dyDescent="0.3">
      <c r="A9" s="14">
        <f>+cuc!A1685</f>
        <v>521000</v>
      </c>
      <c r="B9" s="22" t="str">
        <f>PROPER(VLOOKUP($A9,cuc!$A$4:$AA$2090,B$3,FALSE))</f>
        <v xml:space="preserve">      Gastos Financieros</v>
      </c>
      <c r="C9" s="28">
        <f>VLOOKUP($A9,cuc!$A$4:$AA$2090,C$3,FALSE)</f>
        <v>13672415.66</v>
      </c>
      <c r="D9" s="28">
        <f>VLOOKUP($A9,cuc!$A$4:$AA$2090,D$3,FALSE)</f>
        <v>17399377.949999999</v>
      </c>
      <c r="E9" s="28">
        <f>VLOOKUP($A9,cuc!$A$4:$AA$2090,E$3,FALSE)</f>
        <v>26883323.899999999</v>
      </c>
      <c r="F9" s="28">
        <f>VLOOKUP($A9,cuc!$A$4:$AA$2090,F$3,FALSE)</f>
        <v>43375297</v>
      </c>
      <c r="G9" s="29">
        <f>VLOOKUP($A9,cuc!$A$4:$AA$2090,G$3,FALSE)</f>
        <v>55687254.649999999</v>
      </c>
      <c r="H9" s="29">
        <f>VLOOKUP($A9,cuc!$A$4:$AA$2090,H$3,FALSE)</f>
        <v>8908680</v>
      </c>
    </row>
    <row r="10" spans="1:67" ht="17.25" thickBot="1" x14ac:dyDescent="0.35">
      <c r="A10" s="15"/>
      <c r="B10" s="22" t="s">
        <v>2593</v>
      </c>
      <c r="C10" s="30">
        <f t="shared" ref="C10:H10" si="0">+C5+C6+C7-C8-C9</f>
        <v>1033899368.4200001</v>
      </c>
      <c r="D10" s="30">
        <f t="shared" si="0"/>
        <v>1176846766.4999998</v>
      </c>
      <c r="E10" s="30">
        <f t="shared" si="0"/>
        <v>1306076857.5900002</v>
      </c>
      <c r="F10" s="30">
        <f t="shared" si="0"/>
        <v>1550032031.3699999</v>
      </c>
      <c r="G10" s="30">
        <f t="shared" si="0"/>
        <v>1664536100.8599997</v>
      </c>
      <c r="H10" s="30">
        <f t="shared" si="0"/>
        <v>416803495.14999998</v>
      </c>
    </row>
    <row r="11" spans="1:67" ht="17.25" thickBot="1" x14ac:dyDescent="0.35"/>
    <row r="12" spans="1:67" ht="33" x14ac:dyDescent="0.3">
      <c r="A12" s="11" t="s">
        <v>139</v>
      </c>
      <c r="B12" s="20" t="s">
        <v>1410</v>
      </c>
      <c r="C12" s="12">
        <f t="shared" ref="C12:H12" si="1">+C$4</f>
        <v>43070</v>
      </c>
      <c r="D12" s="12">
        <f t="shared" si="1"/>
        <v>43435</v>
      </c>
      <c r="E12" s="12">
        <f t="shared" si="1"/>
        <v>43800</v>
      </c>
      <c r="F12" s="12">
        <f t="shared" si="1"/>
        <v>44166</v>
      </c>
      <c r="G12" s="12">
        <f t="shared" si="1"/>
        <v>44561</v>
      </c>
      <c r="H12" s="12">
        <f t="shared" si="1"/>
        <v>44651</v>
      </c>
      <c r="BD12" s="1">
        <v>140400</v>
      </c>
      <c r="BE12" s="1">
        <v>140500</v>
      </c>
      <c r="BF12" s="1">
        <v>141100</v>
      </c>
      <c r="BG12" s="1">
        <v>141200</v>
      </c>
      <c r="BH12" s="1">
        <v>144100</v>
      </c>
      <c r="BI12" s="1">
        <v>144200</v>
      </c>
      <c r="BJ12" s="1">
        <v>144800</v>
      </c>
      <c r="BK12" s="1">
        <v>145400</v>
      </c>
      <c r="BL12" s="1">
        <v>145500</v>
      </c>
      <c r="BM12" s="1">
        <v>146100</v>
      </c>
      <c r="BN12" s="1">
        <v>146200</v>
      </c>
      <c r="BO12" s="1">
        <v>146900</v>
      </c>
    </row>
    <row r="13" spans="1:67" ht="17.25" thickBot="1" x14ac:dyDescent="0.35">
      <c r="A13" s="15">
        <v>510500</v>
      </c>
      <c r="B13" s="22" t="str">
        <f>PROPER(VLOOKUP($A13,cuc!$A$4:$AA$2090,B$3,FALSE))</f>
        <v xml:space="preserve">      Beneficio A Empleados</v>
      </c>
      <c r="C13" s="28">
        <f>VLOOKUP($A13,cuc!$A$4:$AA$2090,C$3,FALSE)</f>
        <v>326270082</v>
      </c>
      <c r="D13" s="28">
        <f>VLOOKUP($A13,cuc!$A$4:$AA$2090,D$3,FALSE)</f>
        <v>403156757</v>
      </c>
      <c r="E13" s="28">
        <f>VLOOKUP($A13,cuc!$A$4:$AA$2090,E$3,FALSE)</f>
        <v>489310447</v>
      </c>
      <c r="F13" s="28">
        <f>VLOOKUP($A13,cuc!$A$4:$AA$2090,F$3,FALSE)</f>
        <v>527924343</v>
      </c>
      <c r="G13" s="29">
        <f>VLOOKUP($A13,cuc!$A$4:$AA$2090,G$3,FALSE)</f>
        <v>582461904</v>
      </c>
      <c r="H13" s="29">
        <f>VLOOKUP($A13,cuc!$A$4:$AA$2090,H$3,FALSE)</f>
        <v>152624230</v>
      </c>
    </row>
    <row r="14" spans="1:67" ht="17.25" thickBot="1" x14ac:dyDescent="0.35">
      <c r="A14" s="15">
        <v>511000</v>
      </c>
      <c r="B14" s="22" t="str">
        <f>PROPER(VLOOKUP($A14,cuc!$A$4:$AA$2090,B$3,FALSE))</f>
        <v xml:space="preserve">      Gastos  Generales</v>
      </c>
      <c r="C14" s="28">
        <f>VLOOKUP($A14,cuc!$A$4:$AA$2090,C$3,FALSE)</f>
        <v>365419133.99000001</v>
      </c>
      <c r="D14" s="28">
        <f>VLOOKUP($A14,cuc!$A$4:$AA$2090,D$3,FALSE)</f>
        <v>454617418.43000001</v>
      </c>
      <c r="E14" s="28">
        <f>VLOOKUP($A14,cuc!$A$4:$AA$2090,E$3,FALSE)</f>
        <v>426635856.35000002</v>
      </c>
      <c r="F14" s="28">
        <f>VLOOKUP($A14,cuc!$A$4:$AA$2090,F$3,FALSE)</f>
        <v>372881032.56</v>
      </c>
      <c r="G14" s="29">
        <f>VLOOKUP($A14,cuc!$A$4:$AA$2090,G$3,FALSE)</f>
        <v>356487147.50999999</v>
      </c>
      <c r="H14" s="29">
        <f>VLOOKUP($A14,cuc!$A$4:$AA$2090,H$3,FALSE)</f>
        <v>129817769.11</v>
      </c>
    </row>
    <row r="15" spans="1:67" ht="17.25" thickBot="1" x14ac:dyDescent="0.35">
      <c r="A15" s="15"/>
      <c r="B15" s="21" t="s">
        <v>2595</v>
      </c>
      <c r="C15" s="31">
        <f t="shared" ref="C15:H15" si="2">+C13+C14</f>
        <v>691689215.99000001</v>
      </c>
      <c r="D15" s="31">
        <f t="shared" si="2"/>
        <v>857774175.43000007</v>
      </c>
      <c r="E15" s="31">
        <f t="shared" si="2"/>
        <v>915946303.35000002</v>
      </c>
      <c r="F15" s="31">
        <f t="shared" si="2"/>
        <v>900805375.55999994</v>
      </c>
      <c r="G15" s="31">
        <f t="shared" si="2"/>
        <v>938949051.50999999</v>
      </c>
      <c r="H15" s="31">
        <f t="shared" si="2"/>
        <v>282441999.11000001</v>
      </c>
    </row>
    <row r="16" spans="1:67" ht="17.25" thickBot="1" x14ac:dyDescent="0.35"/>
    <row r="17" spans="2:8" x14ac:dyDescent="0.3">
      <c r="B17" s="20" t="s">
        <v>1408</v>
      </c>
      <c r="C17" s="12" t="str">
        <f>+'ALN  vs Depositos'!C$19</f>
        <v>Año 17</v>
      </c>
      <c r="D17" s="12" t="str">
        <f>+'ALN  vs Depositos'!D$19</f>
        <v>Año 18</v>
      </c>
      <c r="E17" s="12" t="str">
        <f>+'ALN  vs Depositos'!E$19</f>
        <v>Año 19</v>
      </c>
      <c r="F17" s="12" t="str">
        <f>+'ALN  vs Depositos'!F$19</f>
        <v>Año 20</v>
      </c>
      <c r="G17" s="12" t="str">
        <f>+'ALN  vs Depositos'!G$19</f>
        <v>Año 21</v>
      </c>
      <c r="H17" s="12" t="str">
        <f>+'ALN  vs Depositos'!H$19</f>
        <v>Año 22</v>
      </c>
    </row>
    <row r="18" spans="2:8" x14ac:dyDescent="0.3">
      <c r="B18" s="10" t="s">
        <v>2594</v>
      </c>
      <c r="C18" s="27">
        <f t="shared" ref="C18:H18" si="3">+C10/C15</f>
        <v>1.4947455367512157</v>
      </c>
      <c r="D18" s="27">
        <f t="shared" si="3"/>
        <v>1.3719773807716342</v>
      </c>
      <c r="E18" s="27">
        <f t="shared" si="3"/>
        <v>1.4259316870575589</v>
      </c>
      <c r="F18" s="27">
        <f t="shared" si="3"/>
        <v>1.7207180079341755</v>
      </c>
      <c r="G18" s="27">
        <f t="shared" si="3"/>
        <v>1.7727650911230215</v>
      </c>
      <c r="H18" s="27">
        <f t="shared" si="3"/>
        <v>1.4757135853144541</v>
      </c>
    </row>
  </sheetData>
  <mergeCells count="2">
    <mergeCell ref="E1:H1"/>
    <mergeCell ref="E2:H2"/>
  </mergeCells>
  <conditionalFormatting sqref="C18:H18">
    <cfRule type="colorScale" priority="1">
      <colorScale>
        <cfvo type="min"/>
        <cfvo type="percentile" val="50"/>
        <cfvo type="max"/>
        <color rgb="FFF8696B"/>
        <color rgb="FFFFEB84"/>
        <color rgb="FF63BE7B"/>
      </colorScale>
    </cfRule>
  </conditionalFormatting>
  <conditionalFormatting sqref="H18">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EB550-6046-4EB8-BCE6-9EA6054C62CC}">
  <dimension ref="A1:BO20"/>
  <sheetViews>
    <sheetView showGridLines="0" zoomScale="180" zoomScaleNormal="180" workbookViewId="0">
      <pane xSplit="1" ySplit="4" topLeftCell="B26"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14" t="s">
        <v>55</v>
      </c>
      <c r="F1" s="314"/>
      <c r="G1" s="314"/>
      <c r="H1" s="314"/>
    </row>
    <row r="2" spans="1:67" s="26" customFormat="1" ht="26.25" thickBot="1" x14ac:dyDescent="0.3">
      <c r="A2" s="23" t="s">
        <v>2585</v>
      </c>
      <c r="B2" s="24" t="s">
        <v>2589</v>
      </c>
      <c r="C2" s="25" t="s">
        <v>2571</v>
      </c>
      <c r="D2" s="24" t="s">
        <v>2590</v>
      </c>
      <c r="E2" s="315" t="s">
        <v>2592</v>
      </c>
      <c r="F2" s="315"/>
      <c r="G2" s="315"/>
      <c r="H2" s="315"/>
    </row>
    <row r="3" spans="1:67" s="9" customFormat="1" ht="9" thickBot="1" x14ac:dyDescent="0.2">
      <c r="B3" s="9">
        <v>2</v>
      </c>
      <c r="C3" s="9">
        <v>3</v>
      </c>
      <c r="D3" s="9">
        <v>4</v>
      </c>
      <c r="E3" s="9">
        <v>5</v>
      </c>
      <c r="F3" s="9">
        <v>6</v>
      </c>
      <c r="G3" s="9">
        <v>7</v>
      </c>
      <c r="H3" s="9">
        <v>8</v>
      </c>
    </row>
    <row r="4" spans="1:67"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615005</v>
      </c>
      <c r="B5" s="22" t="str">
        <f>PROPER(VLOOKUP($A5,cuc!$A$4:$AA$2090,B$3,FALSE))</f>
        <v xml:space="preserve">         Intereses Depósitos De Ahorro Ordinario</v>
      </c>
      <c r="C5" s="28">
        <f>VLOOKUP($A5,cuc!$A$4:$AA$2090,C$3,FALSE)</f>
        <v>0</v>
      </c>
      <c r="D5" s="28">
        <f>VLOOKUP($A5,cuc!$A$4:$AA$2090,D$3,FALSE)</f>
        <v>0</v>
      </c>
      <c r="E5" s="28">
        <f>VLOOKUP($A5,cuc!$A$4:$AA$2090,E$3,FALSE)</f>
        <v>42417076</v>
      </c>
      <c r="F5" s="28">
        <f>VLOOKUP($A5,cuc!$A$4:$AA$2090,F$3,FALSE)</f>
        <v>63653634</v>
      </c>
      <c r="G5" s="29">
        <f>VLOOKUP($A5,cuc!$A$4:$AA$2090,G$3,FALSE)</f>
        <v>61863193</v>
      </c>
      <c r="H5" s="29">
        <f>VLOOKUP($A5,cuc!$A$4:$AA$2090,H$3,FALSE)</f>
        <v>18003152</v>
      </c>
    </row>
    <row r="6" spans="1:67" x14ac:dyDescent="0.3">
      <c r="A6" s="14">
        <v>615010</v>
      </c>
      <c r="B6" s="22" t="str">
        <f>PROPER(VLOOKUP($A6,cuc!$A$4:$AA$2090,B$3,FALSE))</f>
        <v xml:space="preserve">         Intereses Depósitos De Ahorro A Termino</v>
      </c>
      <c r="C6" s="28">
        <f>VLOOKUP($A6,cuc!$A$4:$AA$2090,C$3,FALSE)</f>
        <v>113239634</v>
      </c>
      <c r="D6" s="28">
        <f>VLOOKUP($A6,cuc!$A$4:$AA$2090,D$3,FALSE)</f>
        <v>149772747</v>
      </c>
      <c r="E6" s="28">
        <f>VLOOKUP($A6,cuc!$A$4:$AA$2090,E$3,FALSE)</f>
        <v>187941243</v>
      </c>
      <c r="F6" s="28">
        <f>VLOOKUP($A6,cuc!$A$4:$AA$2090,F$3,FALSE)</f>
        <v>236527328</v>
      </c>
      <c r="G6" s="29">
        <f>VLOOKUP($A6,cuc!$A$4:$AA$2090,G$3,FALSE)</f>
        <v>274622297</v>
      </c>
      <c r="H6" s="29">
        <f>VLOOKUP($A6,cuc!$A$4:$AA$2090,H$3,FALSE)</f>
        <v>70847882</v>
      </c>
    </row>
    <row r="7" spans="1:67" x14ac:dyDescent="0.3">
      <c r="A7" s="14">
        <v>615015</v>
      </c>
      <c r="B7" s="22" t="str">
        <f>PROPER(VLOOKUP($A7,cuc!$A$4:$AA$2090,B$3,FALSE))</f>
        <v xml:space="preserve">         Intereses Ahorro Contractual</v>
      </c>
      <c r="C7" s="28">
        <f>VLOOKUP($A7,cuc!$A$4:$AA$2090,C$3,FALSE)</f>
        <v>217722768</v>
      </c>
      <c r="D7" s="28">
        <f>VLOOKUP($A7,cuc!$A$4:$AA$2090,D$3,FALSE)</f>
        <v>274105629</v>
      </c>
      <c r="E7" s="28">
        <f>VLOOKUP($A7,cuc!$A$4:$AA$2090,E$3,FALSE)</f>
        <v>315852171</v>
      </c>
      <c r="F7" s="28">
        <f>VLOOKUP($A7,cuc!$A$4:$AA$2090,F$3,FALSE)</f>
        <v>349646037</v>
      </c>
      <c r="G7" s="29">
        <f>VLOOKUP($A7,cuc!$A$4:$AA$2090,G$3,FALSE)</f>
        <v>386255547</v>
      </c>
      <c r="H7" s="29">
        <f>VLOOKUP($A7,cuc!$A$4:$AA$2090,H$3,FALSE)</f>
        <v>102643940</v>
      </c>
    </row>
    <row r="8" spans="1:67" x14ac:dyDescent="0.3">
      <c r="A8" s="14">
        <v>615020</v>
      </c>
      <c r="B8" s="22" t="str">
        <f>PROPER(VLOOKUP($A8,cuc!$A$4:$AA$2090,B$3,FALSE))</f>
        <v xml:space="preserve">         Intereses Ahorro Permanente</v>
      </c>
      <c r="C8" s="28">
        <f>VLOOKUP($A8,cuc!$A$4:$AA$2090,C$3,FALSE)</f>
        <v>218776153</v>
      </c>
      <c r="D8" s="28">
        <f>VLOOKUP($A8,cuc!$A$4:$AA$2090,D$3,FALSE)</f>
        <v>254756972</v>
      </c>
      <c r="E8" s="28">
        <f>VLOOKUP($A8,cuc!$A$4:$AA$2090,E$3,FALSE)</f>
        <v>299067343</v>
      </c>
      <c r="F8" s="28">
        <f>VLOOKUP($A8,cuc!$A$4:$AA$2090,F$3,FALSE)</f>
        <v>187586548</v>
      </c>
      <c r="G8" s="29">
        <f>VLOOKUP($A8,cuc!$A$4:$AA$2090,G$3,FALSE)</f>
        <v>264286671</v>
      </c>
      <c r="H8" s="29">
        <f>VLOOKUP($A8,cuc!$A$4:$AA$2090,H$3,FALSE)</f>
        <v>71057686</v>
      </c>
    </row>
    <row r="9" spans="1:67" x14ac:dyDescent="0.3">
      <c r="A9" s="14">
        <f>+cuc!A2015</f>
        <v>615025</v>
      </c>
      <c r="B9" s="22" t="str">
        <f>PROPER(VLOOKUP($A9,cuc!$A$4:$AA$2090,B$3,FALSE))</f>
        <v xml:space="preserve">         Contribución Emergencia  Económica</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67" x14ac:dyDescent="0.3">
      <c r="A10" s="14">
        <v>350000</v>
      </c>
      <c r="B10" s="22" t="str">
        <f>PROPER(VLOOKUP($A10,cuc!$A$4:$AA$2090,B$3,FALSE))</f>
        <v xml:space="preserve">   Excedentes Y/O PéRdidas  Del Ejercicio</v>
      </c>
      <c r="C10" s="28">
        <f>VLOOKUP($A10,cuc!$A$4:$AA$2090,C$3,FALSE)*60%</f>
        <v>275723805.85799998</v>
      </c>
      <c r="D10" s="28">
        <f>VLOOKUP($A10,cuc!$A$4:$AA$2090,D$3,FALSE)*60%</f>
        <v>249827323.602</v>
      </c>
      <c r="E10" s="28">
        <f>VLOOKUP($A10,cuc!$A$4:$AA$2090,E$3,FALSE)*60%</f>
        <v>177823570.25399998</v>
      </c>
      <c r="F10" s="28">
        <f>VLOOKUP($A10,cuc!$A$4:$AA$2090,F$3,FALSE)*60%</f>
        <v>229757886.35399997</v>
      </c>
      <c r="G10" s="28">
        <f>VLOOKUP($A10,cuc!$A$4:$AA$2090,G$3,FALSE)*60%</f>
        <v>210976752.34799981</v>
      </c>
      <c r="H10" s="28">
        <f>VLOOKUP($A10,cuc!$A$4:$AA$2090,H$3,FALSE)*60%</f>
        <v>27219079.368000001</v>
      </c>
    </row>
    <row r="11" spans="1:67" ht="17.25" thickBot="1" x14ac:dyDescent="0.35">
      <c r="A11" s="15" t="s">
        <v>1405</v>
      </c>
      <c r="B11" s="22"/>
      <c r="C11" s="30">
        <f t="shared" ref="C11:H11" si="0">+SUM(C5:C10)</f>
        <v>825462360.85800004</v>
      </c>
      <c r="D11" s="30">
        <f t="shared" si="0"/>
        <v>928462671.602</v>
      </c>
      <c r="E11" s="30">
        <f t="shared" si="0"/>
        <v>1023101403.2539999</v>
      </c>
      <c r="F11" s="30">
        <f t="shared" si="0"/>
        <v>1067171433.354</v>
      </c>
      <c r="G11" s="30">
        <f t="shared" si="0"/>
        <v>1198004460.3479998</v>
      </c>
      <c r="H11" s="30">
        <f t="shared" si="0"/>
        <v>289771739.36800003</v>
      </c>
    </row>
    <row r="12" spans="1:67" ht="17.25" thickBot="1" x14ac:dyDescent="0.35"/>
    <row r="13" spans="1:67" ht="33" x14ac:dyDescent="0.3">
      <c r="A13" s="11" t="s">
        <v>139</v>
      </c>
      <c r="B13" s="20" t="s">
        <v>1410</v>
      </c>
      <c r="C13" s="12">
        <f t="shared" ref="C13:H13" si="1">+C$4</f>
        <v>43070</v>
      </c>
      <c r="D13" s="12">
        <f t="shared" si="1"/>
        <v>43435</v>
      </c>
      <c r="E13" s="12">
        <f t="shared" si="1"/>
        <v>43800</v>
      </c>
      <c r="F13" s="12">
        <f t="shared" si="1"/>
        <v>44166</v>
      </c>
      <c r="G13" s="12">
        <f t="shared" si="1"/>
        <v>44561</v>
      </c>
      <c r="H13" s="12">
        <f t="shared" si="1"/>
        <v>44651</v>
      </c>
      <c r="BD13" s="1">
        <v>140400</v>
      </c>
      <c r="BE13" s="1">
        <v>140500</v>
      </c>
      <c r="BF13" s="1">
        <v>141100</v>
      </c>
      <c r="BG13" s="1">
        <v>141200</v>
      </c>
      <c r="BH13" s="1">
        <v>144100</v>
      </c>
      <c r="BI13" s="1">
        <v>144200</v>
      </c>
      <c r="BJ13" s="1">
        <v>144800</v>
      </c>
      <c r="BK13" s="1">
        <v>145400</v>
      </c>
      <c r="BL13" s="1">
        <v>145500</v>
      </c>
      <c r="BM13" s="1">
        <v>146100</v>
      </c>
      <c r="BN13" s="1">
        <v>146200</v>
      </c>
      <c r="BO13" s="1">
        <v>146900</v>
      </c>
    </row>
    <row r="14" spans="1:67" ht="17.25" thickBot="1" x14ac:dyDescent="0.35">
      <c r="A14" s="15">
        <v>210000</v>
      </c>
      <c r="B14" s="22" t="str">
        <f>PROPER(VLOOKUP($A14,cuc!$A$4:$AA$2090,B$3,FALSE))</f>
        <v xml:space="preserve">   Depósitos</v>
      </c>
      <c r="C14" s="28">
        <f>VLOOKUP($A14,cuc!$A$4:$AA$2090,C$3,FALSE)</f>
        <v>13394833404.280001</v>
      </c>
      <c r="D14" s="28">
        <f>VLOOKUP($A14,cuc!$A$4:$AA$2090,D$3,FALSE)</f>
        <v>16138651332.629999</v>
      </c>
      <c r="E14" s="28">
        <f>VLOOKUP($A14,cuc!$A$4:$AA$2090,E$3,FALSE)</f>
        <v>19359042172.77</v>
      </c>
      <c r="F14" s="28">
        <f>VLOOKUP($A14,cuc!$A$4:$AA$2090,F$3,FALSE)</f>
        <v>23244719437</v>
      </c>
      <c r="G14" s="29">
        <f>VLOOKUP($A14,cuc!$A$4:$AA$2090,G$3,FALSE)</f>
        <v>27084399354.540001</v>
      </c>
      <c r="H14" s="29">
        <f>VLOOKUP($A14,cuc!$A$4:$AA$2090,H$3,FALSE)</f>
        <v>27598802239.540001</v>
      </c>
    </row>
    <row r="15" spans="1:67" ht="17.25" thickBot="1" x14ac:dyDescent="0.35">
      <c r="A15" s="15">
        <v>310000</v>
      </c>
      <c r="B15" s="22" t="str">
        <f>PROPER(VLOOKUP($A15,cuc!$A$4:$AA$2090,B$3,FALSE))</f>
        <v xml:space="preserve">   Capital Social</v>
      </c>
      <c r="C15" s="28">
        <f>VLOOKUP($A15,cuc!$A$4:$AA$2090,C$3,FALSE)</f>
        <v>1136370519.4000001</v>
      </c>
      <c r="D15" s="28">
        <f>VLOOKUP($A15,cuc!$A$4:$AA$2090,D$3,FALSE)</f>
        <v>1383562572</v>
      </c>
      <c r="E15" s="28">
        <f>VLOOKUP($A15,cuc!$A$4:$AA$2090,E$3,FALSE)</f>
        <v>1623431487</v>
      </c>
      <c r="F15" s="28">
        <f>VLOOKUP($A15,cuc!$A$4:$AA$2090,F$3,FALSE)</f>
        <v>1901794057</v>
      </c>
      <c r="G15" s="29">
        <f>VLOOKUP($A15,cuc!$A$4:$AA$2090,G$3,FALSE)</f>
        <v>2167676922</v>
      </c>
      <c r="H15" s="29">
        <f>VLOOKUP($A15,cuc!$A$4:$AA$2090,H$3,FALSE)</f>
        <v>2215154870</v>
      </c>
    </row>
    <row r="16" spans="1:67" ht="17.25" thickBot="1" x14ac:dyDescent="0.35">
      <c r="A16" s="15">
        <v>311010</v>
      </c>
      <c r="B16" s="22" t="str">
        <f>PROPER(VLOOKUP($A16,cuc!$A$4:$AA$2090,B$3,FALSE))</f>
        <v xml:space="preserve">         Aportes Amortizados</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ht="17.25" thickBot="1" x14ac:dyDescent="0.35">
      <c r="A17" s="15" t="s">
        <v>1407</v>
      </c>
      <c r="B17" s="21" t="s">
        <v>1406</v>
      </c>
      <c r="C17" s="31">
        <f t="shared" ref="C17:H17" si="2">+C14+C15-C16</f>
        <v>14531203923.68</v>
      </c>
      <c r="D17" s="31">
        <f t="shared" si="2"/>
        <v>17522213904.629997</v>
      </c>
      <c r="E17" s="31">
        <f t="shared" si="2"/>
        <v>20982473659.77</v>
      </c>
      <c r="F17" s="31">
        <f t="shared" si="2"/>
        <v>25146513494</v>
      </c>
      <c r="G17" s="31">
        <f t="shared" si="2"/>
        <v>29252076276.540001</v>
      </c>
      <c r="H17" s="31">
        <f t="shared" si="2"/>
        <v>29813957109.540001</v>
      </c>
    </row>
    <row r="18" spans="1:8" ht="17.25" thickBot="1" x14ac:dyDescent="0.35"/>
    <row r="19" spans="1:8" x14ac:dyDescent="0.3">
      <c r="B19" s="20" t="s">
        <v>1408</v>
      </c>
      <c r="C19" s="12" t="str">
        <f>+'ALN  vs Depositos'!C$19</f>
        <v>Año 17</v>
      </c>
      <c r="D19" s="12" t="str">
        <f>+'ALN  vs Depositos'!D$19</f>
        <v>Año 18</v>
      </c>
      <c r="E19" s="12" t="str">
        <f>+'ALN  vs Depositos'!E$19</f>
        <v>Año 19</v>
      </c>
      <c r="F19" s="12" t="str">
        <f>+'ALN  vs Depositos'!F$19</f>
        <v>Año 20</v>
      </c>
      <c r="G19" s="12" t="str">
        <f>+'ALN  vs Depositos'!G$19</f>
        <v>Año 21</v>
      </c>
      <c r="H19" s="12" t="str">
        <f>+'ALN  vs Depositos'!H$19</f>
        <v>Año 22</v>
      </c>
    </row>
    <row r="20" spans="1:8" x14ac:dyDescent="0.3">
      <c r="B20" s="10" t="s">
        <v>2591</v>
      </c>
      <c r="C20" s="27">
        <f>+C11/C17</f>
        <v>5.6806192053559267E-2</v>
      </c>
      <c r="D20" s="27">
        <f>+D11/AVERAGE(C17:D17)</f>
        <v>5.793221032310443E-2</v>
      </c>
      <c r="E20" s="27">
        <f>+E11/AVERAGE(D17:E17)</f>
        <v>5.3141654586488403E-2</v>
      </c>
      <c r="F20" s="27">
        <f>+F11/AVERAGE(E17:F17)</f>
        <v>4.6269016477496309E-2</v>
      </c>
      <c r="G20" s="27">
        <f>+G11/AVERAGE(F17:G17)</f>
        <v>4.4045423434737233E-2</v>
      </c>
      <c r="H20" s="27">
        <f>+H11/AVERAGE(G17:H17)</f>
        <v>9.8117893739006375E-3</v>
      </c>
    </row>
  </sheetData>
  <mergeCells count="2">
    <mergeCell ref="E2:H2"/>
    <mergeCell ref="E1:H1"/>
  </mergeCells>
  <phoneticPr fontId="17" type="noConversion"/>
  <conditionalFormatting sqref="C20:H20">
    <cfRule type="colorScale" priority="2">
      <colorScale>
        <cfvo type="min"/>
        <cfvo type="percentile" val="50"/>
        <cfvo type="max"/>
        <color rgb="FF63BE7B"/>
        <color rgb="FFFFEB84"/>
        <color rgb="FFF8696B"/>
      </colorScale>
    </cfRule>
  </conditionalFormatting>
  <conditionalFormatting sqref="H2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C217E-3EFD-4CA3-9A4E-A92AF2D34381}">
  <dimension ref="A1:BO25"/>
  <sheetViews>
    <sheetView showGridLines="0" zoomScale="180" zoomScaleNormal="180" workbookViewId="0">
      <pane xSplit="1" ySplit="4" topLeftCell="B29"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17" t="s">
        <v>55</v>
      </c>
    </row>
    <row r="2" spans="1:67" s="26" customFormat="1" ht="39" thickBot="1" x14ac:dyDescent="0.3">
      <c r="A2" s="23" t="s">
        <v>0</v>
      </c>
      <c r="B2" s="24" t="s">
        <v>62</v>
      </c>
      <c r="C2" s="25" t="s">
        <v>38</v>
      </c>
      <c r="D2" s="24" t="s">
        <v>81</v>
      </c>
      <c r="E2" s="24" t="s">
        <v>1</v>
      </c>
    </row>
    <row r="3" spans="1:67" s="9" customFormat="1" ht="9" thickBot="1" x14ac:dyDescent="0.2">
      <c r="B3" s="9">
        <v>2</v>
      </c>
      <c r="C3" s="9">
        <v>3</v>
      </c>
      <c r="D3" s="9">
        <v>4</v>
      </c>
      <c r="E3" s="9">
        <v>5</v>
      </c>
      <c r="F3" s="9">
        <v>6</v>
      </c>
      <c r="G3" s="9">
        <v>7</v>
      </c>
      <c r="H3" s="9">
        <v>8</v>
      </c>
    </row>
    <row r="4" spans="1:67"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140400</v>
      </c>
      <c r="B5" s="22" t="str">
        <f>PROPER(VLOOKUP($A5,cuc!$A$4:$AA$2090,B$3,FALSE))</f>
        <v xml:space="preserve">      Créditos De Vivienda - Con Libranza</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67" x14ac:dyDescent="0.3">
      <c r="A6" s="14">
        <v>140500</v>
      </c>
      <c r="B6" s="22" t="str">
        <f>PROPER(VLOOKUP($A6,cuc!$A$4:$AA$2090,B$3,FALSE))</f>
        <v xml:space="preserve">      Créditos De Vivienda - Sin Libranza</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67" x14ac:dyDescent="0.3">
      <c r="A7" s="14">
        <v>141100</v>
      </c>
      <c r="B7" s="22" t="str">
        <f>PROPER(VLOOKUP($A7,cuc!$A$4:$AA$2090,B$3,FALSE))</f>
        <v xml:space="preserve">      Créditos De Consumo, Garantía Admisible - Con Libranza</v>
      </c>
      <c r="C7" s="28">
        <f>VLOOKUP($A7,cuc!$A$4:$AA$2090,C$3,FALSE)</f>
        <v>3518501134</v>
      </c>
      <c r="D7" s="28">
        <f>VLOOKUP($A7,cuc!$A$4:$AA$2090,D$3,FALSE)</f>
        <v>4826506976</v>
      </c>
      <c r="E7" s="28">
        <f>VLOOKUP($A7,cuc!$A$4:$AA$2090,E$3,FALSE)</f>
        <v>5853374514</v>
      </c>
      <c r="F7" s="28">
        <f>VLOOKUP($A7,cuc!$A$4:$AA$2090,F$3,FALSE)</f>
        <v>6508331137</v>
      </c>
      <c r="G7" s="29">
        <f>VLOOKUP($A7,cuc!$A$4:$AA$2090,G$3,FALSE)</f>
        <v>6860544148</v>
      </c>
      <c r="H7" s="29">
        <f>VLOOKUP($A7,cuc!$A$4:$AA$2090,H$3,FALSE)</f>
        <v>7298307740</v>
      </c>
    </row>
    <row r="8" spans="1:67" x14ac:dyDescent="0.3">
      <c r="A8" s="14">
        <v>141200</v>
      </c>
      <c r="B8" s="22" t="str">
        <f>PROPER(VLOOKUP($A8,cuc!$A$4:$AA$2090,B$3,FALSE))</f>
        <v xml:space="preserve">      Créditos De Consumo, Garantía Admisible - Sin Libranza</v>
      </c>
      <c r="C8" s="28">
        <f>VLOOKUP($A8,cuc!$A$4:$AA$2090,C$3,FALSE)</f>
        <v>1408838496</v>
      </c>
      <c r="D8" s="28">
        <f>VLOOKUP($A8,cuc!$A$4:$AA$2090,D$3,FALSE)</f>
        <v>1666978801</v>
      </c>
      <c r="E8" s="28">
        <f>VLOOKUP($A8,cuc!$A$4:$AA$2090,E$3,FALSE)</f>
        <v>1585611712</v>
      </c>
      <c r="F8" s="28">
        <f>VLOOKUP($A8,cuc!$A$4:$AA$2090,F$3,FALSE)</f>
        <v>1938844296</v>
      </c>
      <c r="G8" s="29">
        <f>VLOOKUP($A8,cuc!$A$4:$AA$2090,G$3,FALSE)</f>
        <v>1617873248</v>
      </c>
      <c r="H8" s="29">
        <f>VLOOKUP($A8,cuc!$A$4:$AA$2090,H$3,FALSE)</f>
        <v>1563257873</v>
      </c>
    </row>
    <row r="9" spans="1:67" x14ac:dyDescent="0.3">
      <c r="A9" s="14">
        <v>144100</v>
      </c>
      <c r="B9" s="22" t="str">
        <f>PROPER(VLOOKUP($A9,cuc!$A$4:$AA$2090,B$3,FALSE))</f>
        <v xml:space="preserve">      Créditos De Consumo, Otras Garantías - Con Libranza</v>
      </c>
      <c r="C9" s="28">
        <f>VLOOKUP($A9,cuc!$A$4:$AA$2090,C$3,FALSE)</f>
        <v>6419086829</v>
      </c>
      <c r="D9" s="28">
        <f>VLOOKUP($A9,cuc!$A$4:$AA$2090,D$3,FALSE)</f>
        <v>6574595288</v>
      </c>
      <c r="E9" s="28">
        <f>VLOOKUP($A9,cuc!$A$4:$AA$2090,E$3,FALSE)</f>
        <v>7280780874</v>
      </c>
      <c r="F9" s="28">
        <f>VLOOKUP($A9,cuc!$A$4:$AA$2090,F$3,FALSE)</f>
        <v>8294925923</v>
      </c>
      <c r="G9" s="29">
        <f>VLOOKUP($A9,cuc!$A$4:$AA$2090,G$3,FALSE)</f>
        <v>10425048411</v>
      </c>
      <c r="H9" s="29">
        <f>VLOOKUP($A9,cuc!$A$4:$AA$2090,H$3,FALSE)</f>
        <v>10539919601</v>
      </c>
    </row>
    <row r="10" spans="1:67" x14ac:dyDescent="0.3">
      <c r="A10" s="14">
        <v>144200</v>
      </c>
      <c r="B10" s="22" t="str">
        <f>PROPER(VLOOKUP($A10,cuc!$A$4:$AA$2090,B$3,FALSE))</f>
        <v xml:space="preserve">      Créditos De Consumo, Otras Garantías - Sin Libranza</v>
      </c>
      <c r="C10" s="28">
        <f>VLOOKUP($A10,cuc!$A$4:$AA$2090,C$3,FALSE)</f>
        <v>2705901805</v>
      </c>
      <c r="D10" s="28">
        <f>VLOOKUP($A10,cuc!$A$4:$AA$2090,D$3,FALSE)</f>
        <v>3136424755.27</v>
      </c>
      <c r="E10" s="28">
        <f>VLOOKUP($A10,cuc!$A$4:$AA$2090,E$3,FALSE)</f>
        <v>4659986190</v>
      </c>
      <c r="F10" s="28">
        <f>VLOOKUP($A10,cuc!$A$4:$AA$2090,F$3,FALSE)</f>
        <v>4845930937</v>
      </c>
      <c r="G10" s="29">
        <f>VLOOKUP($A10,cuc!$A$4:$AA$2090,G$3,FALSE)</f>
        <v>5390283081.4300003</v>
      </c>
      <c r="H10" s="29">
        <f>VLOOKUP($A10,cuc!$A$4:$AA$2090,H$3,FALSE)</f>
        <v>5972769064.4300003</v>
      </c>
    </row>
    <row r="11" spans="1:67" x14ac:dyDescent="0.3">
      <c r="A11" s="14">
        <v>144800</v>
      </c>
      <c r="B11" s="22" t="str">
        <f>PROPER(VLOOKUP($A11,cuc!$A$4:$AA$2090,B$3,FALSE))</f>
        <v xml:space="preserve">      Microcrédito Inmobiliario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67" x14ac:dyDescent="0.3">
      <c r="A12" s="14">
        <v>145400</v>
      </c>
      <c r="B12" s="22" t="str">
        <f>PROPER(VLOOKUP($A12,cuc!$A$4:$AA$2090,B$3,FALSE))</f>
        <v xml:space="preserve">      Microcrédito Empresarial - Garantía Admisible</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67" x14ac:dyDescent="0.3">
      <c r="A13" s="14">
        <v>145500</v>
      </c>
      <c r="B13" s="22" t="str">
        <f>PROPER(VLOOKUP($A13,cuc!$A$4:$AA$2090,B$3,FALSE))</f>
        <v xml:space="preserve">      Microcrédito Empresarial - Otras Garantías</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67" x14ac:dyDescent="0.3">
      <c r="A14" s="14">
        <v>146100</v>
      </c>
      <c r="B14" s="22" t="str">
        <f>PROPER(VLOOKUP($A14,cuc!$A$4:$AA$2090,B$3,FALSE))</f>
        <v xml:space="preserve">      Créditos Comerciales - Garantía Admisible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67" x14ac:dyDescent="0.3">
      <c r="A15" s="14">
        <v>146200</v>
      </c>
      <c r="B15" s="22" t="str">
        <f>PROPER(VLOOKUP($A15,cuc!$A$4:$AA$2090,B$3,FALSE))</f>
        <v xml:space="preserve">      Créditos Comerciales - Otras Garantías</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67" x14ac:dyDescent="0.3">
      <c r="A16" s="14">
        <v>146900</v>
      </c>
      <c r="B16" s="22" t="str">
        <f>PROPER(VLOOKUP($A16,cuc!$A$4:$AA$2090,B$3,FALSE))</f>
        <v xml:space="preserve">      CréDitos A Empleados</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67" ht="17.25" thickBot="1" x14ac:dyDescent="0.35">
      <c r="A17" s="15" t="s">
        <v>1405</v>
      </c>
      <c r="B17" s="22"/>
      <c r="C17" s="30">
        <f t="shared" ref="C17:H17" si="0">+SUM(C5:C16)</f>
        <v>14052328264</v>
      </c>
      <c r="D17" s="30">
        <f t="shared" si="0"/>
        <v>16204505820.27</v>
      </c>
      <c r="E17" s="30">
        <f t="shared" si="0"/>
        <v>19379753290</v>
      </c>
      <c r="F17" s="30">
        <f t="shared" si="0"/>
        <v>21588032293</v>
      </c>
      <c r="G17" s="30">
        <f t="shared" si="0"/>
        <v>24293748888.43</v>
      </c>
      <c r="H17" s="30">
        <f t="shared" si="0"/>
        <v>25374254278.43</v>
      </c>
    </row>
    <row r="18" spans="1:67" ht="17.25" thickBot="1" x14ac:dyDescent="0.35"/>
    <row r="19" spans="1:67" ht="33" x14ac:dyDescent="0.3">
      <c r="A19" s="11" t="s">
        <v>139</v>
      </c>
      <c r="B19" s="20" t="s">
        <v>1410</v>
      </c>
      <c r="C19" s="12">
        <f t="shared" ref="C19:H19" si="1">+C$4</f>
        <v>43070</v>
      </c>
      <c r="D19" s="12">
        <f t="shared" si="1"/>
        <v>43435</v>
      </c>
      <c r="E19" s="12">
        <f t="shared" si="1"/>
        <v>43800</v>
      </c>
      <c r="F19" s="12">
        <f t="shared" si="1"/>
        <v>44166</v>
      </c>
      <c r="G19" s="12">
        <f t="shared" si="1"/>
        <v>44561</v>
      </c>
      <c r="H19" s="12">
        <f t="shared" si="1"/>
        <v>44651</v>
      </c>
      <c r="BD19" s="1">
        <v>140400</v>
      </c>
      <c r="BE19" s="1">
        <v>140500</v>
      </c>
      <c r="BF19" s="1">
        <v>141100</v>
      </c>
      <c r="BG19" s="1">
        <v>141200</v>
      </c>
      <c r="BH19" s="1">
        <v>144100</v>
      </c>
      <c r="BI19" s="1">
        <v>144200</v>
      </c>
      <c r="BJ19" s="1">
        <v>144800</v>
      </c>
      <c r="BK19" s="1">
        <v>145400</v>
      </c>
      <c r="BL19" s="1">
        <v>145500</v>
      </c>
      <c r="BM19" s="1">
        <v>146100</v>
      </c>
      <c r="BN19" s="1">
        <v>146200</v>
      </c>
      <c r="BO19" s="1">
        <v>146900</v>
      </c>
    </row>
    <row r="20" spans="1:67" ht="17.25" thickBot="1" x14ac:dyDescent="0.35">
      <c r="A20" s="15">
        <v>100000</v>
      </c>
      <c r="B20" s="22" t="str">
        <f>PROPER(VLOOKUP($A20,cuc!$A$4:$AA$2090,B$3,FALSE))</f>
        <v>Activo</v>
      </c>
      <c r="C20" s="28">
        <f>VLOOKUP($A20,cuc!$A$4:$AA$2090,C$3,FALSE)</f>
        <v>16989378282.65</v>
      </c>
      <c r="D20" s="28">
        <f>VLOOKUP($A20,cuc!$A$4:$AA$2090,D$3,FALSE)</f>
        <v>20962315392.290001</v>
      </c>
      <c r="E20" s="28">
        <f>VLOOKUP($A20,cuc!$A$4:$AA$2090,E$3,FALSE)</f>
        <v>25012206479.860001</v>
      </c>
      <c r="F20" s="28">
        <f>VLOOKUP($A20,cuc!$A$4:$AA$2090,F$3,FALSE)</f>
        <v>29996957024.27</v>
      </c>
      <c r="G20" s="29">
        <f>VLOOKUP($A20,cuc!$A$4:$AA$2090,G$3,FALSE)</f>
        <v>34948818548.389999</v>
      </c>
      <c r="H20" s="29">
        <f>VLOOKUP($A20,cuc!$A$4:$AA$2090,H$3,FALSE)</f>
        <v>35741854525.610001</v>
      </c>
    </row>
    <row r="21" spans="1:67" ht="17.25" thickBot="1" x14ac:dyDescent="0.35">
      <c r="A21" s="15">
        <v>146800</v>
      </c>
      <c r="B21" s="22" t="str">
        <f>PROPER(VLOOKUP($A21,cuc!$A$4:$AA$2090,B$3,FALSE))</f>
        <v xml:space="preserve">      Deterioro General De Cartera De CrÉditos (Cr)</v>
      </c>
      <c r="C21" s="28">
        <f>VLOOKUP($A21,cuc!$A$4:$AA$2090,C$3,FALSE)</f>
        <v>186160968</v>
      </c>
      <c r="D21" s="28">
        <f>VLOOKUP($A21,cuc!$A$4:$AA$2090,D$3,FALSE)</f>
        <v>194960081</v>
      </c>
      <c r="E21" s="28">
        <f>VLOOKUP($A21,cuc!$A$4:$AA$2090,E$3,FALSE)</f>
        <v>228267351</v>
      </c>
      <c r="F21" s="28">
        <f>VLOOKUP($A21,cuc!$A$4:$AA$2090,F$3,FALSE)</f>
        <v>252558421</v>
      </c>
      <c r="G21" s="29">
        <f>VLOOKUP($A21,cuc!$A$4:$AA$2090,G$3,FALSE)</f>
        <v>282321303</v>
      </c>
      <c r="H21" s="29">
        <f>VLOOKUP($A21,cuc!$A$4:$AA$2090,H$3,FALSE)</f>
        <v>294206862</v>
      </c>
    </row>
    <row r="22" spans="1:67" ht="17.25" thickBot="1" x14ac:dyDescent="0.35">
      <c r="A22" s="15" t="s">
        <v>1407</v>
      </c>
      <c r="B22" s="21" t="s">
        <v>1406</v>
      </c>
      <c r="C22" s="31">
        <f t="shared" ref="C22:H22" si="2">SUM(C20:C21)</f>
        <v>17175539250.65</v>
      </c>
      <c r="D22" s="31">
        <f t="shared" si="2"/>
        <v>21157275473.290001</v>
      </c>
      <c r="E22" s="31">
        <f t="shared" si="2"/>
        <v>25240473830.860001</v>
      </c>
      <c r="F22" s="31">
        <f t="shared" si="2"/>
        <v>30249515445.27</v>
      </c>
      <c r="G22" s="31">
        <f t="shared" si="2"/>
        <v>35231139851.389999</v>
      </c>
      <c r="H22" s="31">
        <f t="shared" si="2"/>
        <v>36036061387.610001</v>
      </c>
    </row>
    <row r="23" spans="1:67" ht="17.25" thickBot="1" x14ac:dyDescent="0.35"/>
    <row r="24" spans="1:67" x14ac:dyDescent="0.3">
      <c r="B24" s="20" t="s">
        <v>1408</v>
      </c>
      <c r="C24" s="12" t="str">
        <f>+'ALN  vs Depositos'!C$19</f>
        <v>Año 17</v>
      </c>
      <c r="D24" s="12" t="str">
        <f>+'ALN  vs Depositos'!D$19</f>
        <v>Año 18</v>
      </c>
      <c r="E24" s="12" t="str">
        <f>+'ALN  vs Depositos'!E$19</f>
        <v>Año 19</v>
      </c>
      <c r="F24" s="12" t="str">
        <f>+'ALN  vs Depositos'!F$19</f>
        <v>Año 20</v>
      </c>
      <c r="G24" s="12" t="str">
        <f>+'ALN  vs Depositos'!G$19</f>
        <v>Año 21</v>
      </c>
      <c r="H24" s="12" t="str">
        <f>+'ALN  vs Depositos'!H$19</f>
        <v>Año 22</v>
      </c>
    </row>
    <row r="25" spans="1:67" x14ac:dyDescent="0.3">
      <c r="B25" s="10" t="s">
        <v>2584</v>
      </c>
      <c r="C25" s="27">
        <f t="shared" ref="C25:H25" si="3">+C17/C22</f>
        <v>0.8181593636699469</v>
      </c>
      <c r="D25" s="27">
        <f t="shared" si="3"/>
        <v>0.76590702052952786</v>
      </c>
      <c r="E25" s="27">
        <f t="shared" si="3"/>
        <v>0.76780465453487434</v>
      </c>
      <c r="F25" s="27">
        <f t="shared" si="3"/>
        <v>0.71366539183276856</v>
      </c>
      <c r="G25" s="27">
        <f t="shared" si="3"/>
        <v>0.68955330400618653</v>
      </c>
      <c r="H25" s="27">
        <f t="shared" si="3"/>
        <v>0.70413506086306743</v>
      </c>
    </row>
  </sheetData>
  <phoneticPr fontId="17" type="noConversion"/>
  <conditionalFormatting sqref="C25:H25">
    <cfRule type="colorScale" priority="2">
      <colorScale>
        <cfvo type="min"/>
        <cfvo type="percentile" val="50"/>
        <cfvo type="max"/>
        <color rgb="FF63BE7B"/>
        <color rgb="FFFFEB84"/>
        <color rgb="FFF8696B"/>
      </colorScale>
    </cfRule>
  </conditionalFormatting>
  <conditionalFormatting sqref="H2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78" activePane="bottomRight" state="frozen"/>
      <selection sqref="A1:H67"/>
      <selection pane="topRight" sqref="A1:H67"/>
      <selection pane="bottomLeft" sqref="A1:H67"/>
      <selection pane="bottomRight" activeCell="B88" sqref="B88"/>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7" width="8.7109375" style="1" bestFit="1" customWidth="1"/>
    <col min="8" max="8" width="9.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17" t="s">
        <v>55</v>
      </c>
    </row>
    <row r="2" spans="1:67" s="26" customFormat="1" ht="39" thickBot="1" x14ac:dyDescent="0.3">
      <c r="A2" s="23" t="s">
        <v>0</v>
      </c>
      <c r="B2" s="24" t="s">
        <v>62</v>
      </c>
      <c r="C2" s="25" t="s">
        <v>38</v>
      </c>
      <c r="D2" s="24" t="s">
        <v>81</v>
      </c>
      <c r="E2" s="24" t="s">
        <v>1</v>
      </c>
    </row>
    <row r="3" spans="1:67" s="9" customFormat="1" ht="9" thickBot="1" x14ac:dyDescent="0.2">
      <c r="B3" s="9">
        <v>2</v>
      </c>
      <c r="C3" s="9">
        <v>3</v>
      </c>
      <c r="D3" s="9">
        <v>4</v>
      </c>
      <c r="E3" s="9">
        <v>5</v>
      </c>
      <c r="F3" s="9">
        <v>6</v>
      </c>
      <c r="G3" s="9">
        <v>7</v>
      </c>
      <c r="H3" s="9">
        <v>8</v>
      </c>
    </row>
    <row r="4" spans="1:67"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140410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67" x14ac:dyDescent="0.3">
      <c r="A6" s="14">
        <v>140415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67" x14ac:dyDescent="0.3">
      <c r="A7" s="14">
        <v>140420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67" x14ac:dyDescent="0.3">
      <c r="A8" s="14">
        <v>140425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67" x14ac:dyDescent="0.3">
      <c r="A9" s="14">
        <v>140510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67" x14ac:dyDescent="0.3">
      <c r="A10" s="14">
        <v>140515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67" x14ac:dyDescent="0.3">
      <c r="A11" s="14">
        <v>140520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67" x14ac:dyDescent="0.3">
      <c r="A12" s="14">
        <v>140525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67" x14ac:dyDescent="0.3">
      <c r="A13" s="14">
        <v>141110</v>
      </c>
      <c r="B13" s="22" t="str">
        <f>PROPER(VLOOKUP($A13,cuc!$A$4:$AA$2090,B$3,FALSE))</f>
        <v xml:space="preserve">         Categoría B Riesgo Aceptable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67" x14ac:dyDescent="0.3">
      <c r="A14" s="14">
        <v>141115</v>
      </c>
      <c r="B14" s="22" t="str">
        <f>PROPER(VLOOKUP($A14,cuc!$A$4:$AA$2090,B$3,FALSE))</f>
        <v xml:space="preserve">         Categoría C Riesgo Apreciable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67" x14ac:dyDescent="0.3">
      <c r="A15" s="14">
        <v>141120</v>
      </c>
      <c r="B15" s="22" t="str">
        <f>PROPER(VLOOKUP($A15,cuc!$A$4:$AA$2090,B$3,FALSE))</f>
        <v xml:space="preserve">         Categoría D Riesgo Significativo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67" x14ac:dyDescent="0.3">
      <c r="A16" s="14">
        <v>141125</v>
      </c>
      <c r="B16" s="22" t="str">
        <f>PROPER(VLOOKUP($A16,cuc!$A$4:$AA$2090,B$3,FALSE))</f>
        <v xml:space="preserve">         Categoría E Riesgo De Incobrabilidad</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141210</v>
      </c>
      <c r="B17" s="22" t="str">
        <f>PROPER(VLOOKUP($A17,cuc!$A$4:$AA$2090,B$3,FALSE))</f>
        <v xml:space="preserve">         Categoría B Riesgo Aceptable</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row>
    <row r="18" spans="1:8" x14ac:dyDescent="0.3">
      <c r="A18" s="14">
        <v>141215</v>
      </c>
      <c r="B18" s="22" t="str">
        <f>PROPER(VLOOKUP($A18,cuc!$A$4:$AA$2090,B$3,FALSE))</f>
        <v xml:space="preserve">         Categoría C Riesgo Apreciable</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86976023</v>
      </c>
    </row>
    <row r="19" spans="1:8" x14ac:dyDescent="0.3">
      <c r="A19" s="14">
        <v>141220</v>
      </c>
      <c r="B19" s="22" t="str">
        <f>PROPER(VLOOKUP($A19,cuc!$A$4:$AA$2090,B$3,FALSE))</f>
        <v xml:space="preserve">         Categoría D Riesgo Significativo</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141225</v>
      </c>
      <c r="B20" s="22" t="str">
        <f>PROPER(VLOOKUP($A20,cuc!$A$4:$AA$2090,B$3,FALSE))</f>
        <v xml:space="preserve">         Categoría E Riesgo De Incobrabilidad</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144110</v>
      </c>
      <c r="B21" s="22" t="str">
        <f>PROPER(VLOOKUP($A21,cuc!$A$4:$AA$2090,B$3,FALSE))</f>
        <v xml:space="preserve">         Categoría B Riesgo Aceptable</v>
      </c>
      <c r="C21" s="28">
        <f>VLOOKUP($A21,cuc!$A$4:$AA$2090,C$3,FALSE)</f>
        <v>0</v>
      </c>
      <c r="D21" s="28">
        <f>VLOOKUP($A21,cuc!$A$4:$AA$2090,D$3,FALSE)</f>
        <v>0</v>
      </c>
      <c r="E21" s="28">
        <f>VLOOKUP($A21,cuc!$A$4:$AA$2090,E$3,FALSE)</f>
        <v>0</v>
      </c>
      <c r="F21" s="28">
        <f>VLOOKUP($A21,cuc!$A$4:$AA$2090,F$3,FALSE)</f>
        <v>0</v>
      </c>
      <c r="G21" s="29">
        <f>VLOOKUP($A21,cuc!$A$4:$AA$2090,G$3,FALSE)</f>
        <v>12866159</v>
      </c>
      <c r="H21" s="29">
        <f>VLOOKUP($A21,cuc!$A$4:$AA$2090,H$3,FALSE)</f>
        <v>7550246</v>
      </c>
    </row>
    <row r="22" spans="1:8" x14ac:dyDescent="0.3">
      <c r="A22" s="14">
        <v>144115</v>
      </c>
      <c r="B22" s="22" t="str">
        <f>PROPER(VLOOKUP($A22,cuc!$A$4:$AA$2090,B$3,FALSE))</f>
        <v xml:space="preserve">         Categoría C Riesgo Apreciable</v>
      </c>
      <c r="C22" s="28">
        <f>VLOOKUP($A22,cuc!$A$4:$AA$2090,C$3,FALSE)</f>
        <v>0</v>
      </c>
      <c r="D22" s="28">
        <f>VLOOKUP($A22,cuc!$A$4:$AA$2090,D$3,FALSE)</f>
        <v>0</v>
      </c>
      <c r="E22" s="28">
        <f>VLOOKUP($A22,cuc!$A$4:$AA$2090,E$3,FALSE)</f>
        <v>0</v>
      </c>
      <c r="F22" s="28">
        <f>VLOOKUP($A22,cuc!$A$4:$AA$2090,F$3,FALSE)</f>
        <v>0</v>
      </c>
      <c r="G22" s="29">
        <f>VLOOKUP($A22,cuc!$A$4:$AA$2090,G$3,FALSE)</f>
        <v>5701628</v>
      </c>
      <c r="H22" s="29">
        <f>VLOOKUP($A22,cuc!$A$4:$AA$2090,H$3,FALSE)</f>
        <v>26542926</v>
      </c>
    </row>
    <row r="23" spans="1:8" x14ac:dyDescent="0.3">
      <c r="A23" s="14">
        <v>144120</v>
      </c>
      <c r="B23" s="22" t="str">
        <f>PROPER(VLOOKUP($A23,cuc!$A$4:$AA$2090,B$3,FALSE))</f>
        <v xml:space="preserve">         Categoría D Riesgo Significativo</v>
      </c>
      <c r="C23" s="28">
        <f>VLOOKUP($A23,cuc!$A$4:$AA$2090,C$3,FALSE)</f>
        <v>0</v>
      </c>
      <c r="D23" s="28">
        <f>VLOOKUP($A23,cuc!$A$4:$AA$2090,D$3,FALSE)</f>
        <v>0</v>
      </c>
      <c r="E23" s="28">
        <f>VLOOKUP($A23,cuc!$A$4:$AA$2090,E$3,FALSE)</f>
        <v>0</v>
      </c>
      <c r="F23" s="28">
        <f>VLOOKUP($A23,cuc!$A$4:$AA$2090,F$3,FALSE)</f>
        <v>0</v>
      </c>
      <c r="G23" s="29">
        <f>VLOOKUP($A23,cuc!$A$4:$AA$2090,G$3,FALSE)</f>
        <v>5870029</v>
      </c>
      <c r="H23" s="29">
        <f>VLOOKUP($A23,cuc!$A$4:$AA$2090,H$3,FALSE)</f>
        <v>9405727</v>
      </c>
    </row>
    <row r="24" spans="1:8" x14ac:dyDescent="0.3">
      <c r="A24" s="14">
        <v>144125</v>
      </c>
      <c r="B24" s="22" t="str">
        <f>PROPER(VLOOKUP($A24,cuc!$A$4:$AA$2090,B$3,FALSE))</f>
        <v xml:space="preserve">         Categoría E Riesgo De Incobrabilidad</v>
      </c>
      <c r="C24" s="28">
        <f>VLOOKUP($A24,cuc!$A$4:$AA$2090,C$3,FALSE)</f>
        <v>1036324</v>
      </c>
      <c r="D24" s="28">
        <f>VLOOKUP($A24,cuc!$A$4:$AA$2090,D$3,FALSE)</f>
        <v>0</v>
      </c>
      <c r="E24" s="28">
        <f>VLOOKUP($A24,cuc!$A$4:$AA$2090,E$3,FALSE)</f>
        <v>64377025</v>
      </c>
      <c r="F24" s="28">
        <f>VLOOKUP($A24,cuc!$A$4:$AA$2090,F$3,FALSE)</f>
        <v>78941126</v>
      </c>
      <c r="G24" s="29">
        <f>VLOOKUP($A24,cuc!$A$4:$AA$2090,G$3,FALSE)</f>
        <v>78941126</v>
      </c>
      <c r="H24" s="29">
        <f>VLOOKUP($A24,cuc!$A$4:$AA$2090,H$3,FALSE)</f>
        <v>83556625</v>
      </c>
    </row>
    <row r="25" spans="1:8" x14ac:dyDescent="0.3">
      <c r="A25" s="14">
        <v>144210</v>
      </c>
      <c r="B25" s="22" t="str">
        <f>PROPER(VLOOKUP($A25,cuc!$A$4:$AA$2090,B$3,FALSE))</f>
        <v xml:space="preserve">         Categoría B Riesgo Aceptable</v>
      </c>
      <c r="C25" s="28">
        <f>VLOOKUP($A25,cuc!$A$4:$AA$2090,C$3,FALSE)</f>
        <v>3265901</v>
      </c>
      <c r="D25" s="28">
        <f>VLOOKUP($A25,cuc!$A$4:$AA$2090,D$3,FALSE)</f>
        <v>7974761</v>
      </c>
      <c r="E25" s="28">
        <f>VLOOKUP($A25,cuc!$A$4:$AA$2090,E$3,FALSE)</f>
        <v>41109073</v>
      </c>
      <c r="F25" s="28">
        <f>VLOOKUP($A25,cuc!$A$4:$AA$2090,F$3,FALSE)</f>
        <v>8729586</v>
      </c>
      <c r="G25" s="29">
        <f>VLOOKUP($A25,cuc!$A$4:$AA$2090,G$3,FALSE)</f>
        <v>51606688</v>
      </c>
      <c r="H25" s="29">
        <f>VLOOKUP($A25,cuc!$A$4:$AA$2090,H$3,FALSE)</f>
        <v>80043834</v>
      </c>
    </row>
    <row r="26" spans="1:8" x14ac:dyDescent="0.3">
      <c r="A26" s="14">
        <v>144215</v>
      </c>
      <c r="B26" s="22" t="str">
        <f>PROPER(VLOOKUP($A26,cuc!$A$4:$AA$2090,B$3,FALSE))</f>
        <v xml:space="preserve">         Categoría C Riesgo Apreciable</v>
      </c>
      <c r="C26" s="28">
        <f>VLOOKUP($A26,cuc!$A$4:$AA$2090,C$3,FALSE)</f>
        <v>0</v>
      </c>
      <c r="D26" s="28">
        <f>VLOOKUP($A26,cuc!$A$4:$AA$2090,D$3,FALSE)</f>
        <v>0</v>
      </c>
      <c r="E26" s="28">
        <f>VLOOKUP($A26,cuc!$A$4:$AA$2090,E$3,FALSE)</f>
        <v>7018613</v>
      </c>
      <c r="F26" s="28">
        <f>VLOOKUP($A26,cuc!$A$4:$AA$2090,F$3,FALSE)</f>
        <v>9943247</v>
      </c>
      <c r="G26" s="29">
        <f>VLOOKUP($A26,cuc!$A$4:$AA$2090,G$3,FALSE)</f>
        <v>31811432</v>
      </c>
      <c r="H26" s="29">
        <f>VLOOKUP($A26,cuc!$A$4:$AA$2090,H$3,FALSE)</f>
        <v>60665875</v>
      </c>
    </row>
    <row r="27" spans="1:8" x14ac:dyDescent="0.3">
      <c r="A27" s="14">
        <v>144220</v>
      </c>
      <c r="B27" s="22" t="str">
        <f>PROPER(VLOOKUP($A27,cuc!$A$4:$AA$2090,B$3,FALSE))</f>
        <v xml:space="preserve">         Categoría D Riesgo Significativo</v>
      </c>
      <c r="C27" s="28">
        <f>VLOOKUP($A27,cuc!$A$4:$AA$2090,C$3,FALSE)</f>
        <v>25944308</v>
      </c>
      <c r="D27" s="28">
        <f>VLOOKUP($A27,cuc!$A$4:$AA$2090,D$3,FALSE)</f>
        <v>56808510</v>
      </c>
      <c r="E27" s="28">
        <f>VLOOKUP($A27,cuc!$A$4:$AA$2090,E$3,FALSE)</f>
        <v>23675808</v>
      </c>
      <c r="F27" s="28">
        <f>VLOOKUP($A27,cuc!$A$4:$AA$2090,F$3,FALSE)</f>
        <v>19454065</v>
      </c>
      <c r="G27" s="29">
        <f>VLOOKUP($A27,cuc!$A$4:$AA$2090,G$3,FALSE)</f>
        <v>13914904</v>
      </c>
      <c r="H27" s="29">
        <f>VLOOKUP($A27,cuc!$A$4:$AA$2090,H$3,FALSE)</f>
        <v>37703223</v>
      </c>
    </row>
    <row r="28" spans="1:8" x14ac:dyDescent="0.3">
      <c r="A28" s="14">
        <v>144225</v>
      </c>
      <c r="B28" s="22" t="str">
        <f>PROPER(VLOOKUP($A28,cuc!$A$4:$AA$2090,B$3,FALSE))</f>
        <v xml:space="preserve">         Categoría E Riesgo De Incobrabilidad</v>
      </c>
      <c r="C28" s="28">
        <f>VLOOKUP($A28,cuc!$A$4:$AA$2090,C$3,FALSE)</f>
        <v>0</v>
      </c>
      <c r="D28" s="28">
        <f>VLOOKUP($A28,cuc!$A$4:$AA$2090,D$3,FALSE)</f>
        <v>30820873</v>
      </c>
      <c r="E28" s="28">
        <f>VLOOKUP($A28,cuc!$A$4:$AA$2090,E$3,FALSE)</f>
        <v>76766016</v>
      </c>
      <c r="F28" s="28">
        <f>VLOOKUP($A28,cuc!$A$4:$AA$2090,F$3,FALSE)</f>
        <v>152603707</v>
      </c>
      <c r="G28" s="29">
        <f>VLOOKUP($A28,cuc!$A$4:$AA$2090,G$3,FALSE)</f>
        <v>144177500</v>
      </c>
      <c r="H28" s="29">
        <f>VLOOKUP($A28,cuc!$A$4:$AA$2090,H$3,FALSE)</f>
        <v>157880153</v>
      </c>
    </row>
    <row r="29" spans="1:8" x14ac:dyDescent="0.3">
      <c r="A29" s="14">
        <v>144810</v>
      </c>
      <c r="B29" s="22" t="str">
        <f>PROPER(VLOOKUP($A29,cuc!$A$4:$AA$2090,B$3,FALSE))</f>
        <v xml:space="preserve">         Categoría B Riesgo Aceptable</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x14ac:dyDescent="0.3">
      <c r="A30" s="14">
        <v>144815</v>
      </c>
      <c r="B30" s="22" t="str">
        <f>PROPER(VLOOKUP($A30,cuc!$A$4:$AA$2090,B$3,FALSE))</f>
        <v xml:space="preserve">         Categoría C Riesgo Apreciable</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row>
    <row r="31" spans="1:8" x14ac:dyDescent="0.3">
      <c r="A31" s="14">
        <v>144820</v>
      </c>
      <c r="B31" s="22" t="str">
        <f>PROPER(VLOOKUP($A31,cuc!$A$4:$AA$2090,B$3,FALSE))</f>
        <v xml:space="preserve">         Categoría D Riesgo Significativo</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row>
    <row r="32" spans="1:8" x14ac:dyDescent="0.3">
      <c r="A32" s="14">
        <v>144825</v>
      </c>
      <c r="B32" s="22" t="str">
        <f>PROPER(VLOOKUP($A32,cuc!$A$4:$AA$2090,B$3,FALSE))</f>
        <v xml:space="preserve">         Categoría E Riesgo De Incobrabilidad</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row>
    <row r="33" spans="1:8" x14ac:dyDescent="0.3">
      <c r="A33" s="14">
        <v>145410</v>
      </c>
      <c r="B33" s="22" t="str">
        <f>PROPER(VLOOKUP($A33,cuc!$A$4:$AA$2090,B$3,FALSE))</f>
        <v xml:space="preserve">         Categoría B Riesgo Aceptable</v>
      </c>
      <c r="C33" s="28">
        <f>VLOOKUP($A33,cuc!$A$4:$AA$2090,C$3,FALSE)</f>
        <v>0</v>
      </c>
      <c r="D33" s="28">
        <f>VLOOKUP($A33,cuc!$A$4:$AA$2090,D$3,FALSE)</f>
        <v>0</v>
      </c>
      <c r="E33" s="28">
        <f>VLOOKUP($A33,cuc!$A$4:$AA$2090,E$3,FALSE)</f>
        <v>0</v>
      </c>
      <c r="F33" s="28">
        <f>VLOOKUP($A33,cuc!$A$4:$AA$2090,F$3,FALSE)</f>
        <v>0</v>
      </c>
      <c r="G33" s="29">
        <f>VLOOKUP($A33,cuc!$A$4:$AA$2090,G$3,FALSE)</f>
        <v>0</v>
      </c>
      <c r="H33" s="29">
        <f>VLOOKUP($A33,cuc!$A$4:$AA$2090,H$3,FALSE)</f>
        <v>0</v>
      </c>
    </row>
    <row r="34" spans="1:8" x14ac:dyDescent="0.3">
      <c r="A34" s="14">
        <v>145415</v>
      </c>
      <c r="B34" s="22" t="str">
        <f>PROPER(VLOOKUP($A34,cuc!$A$4:$AA$2090,B$3,FALSE))</f>
        <v xml:space="preserve">         Categoría C Riesgo Apreciable</v>
      </c>
      <c r="C34" s="28">
        <f>VLOOKUP($A34,cuc!$A$4:$AA$2090,C$3,FALSE)</f>
        <v>0</v>
      </c>
      <c r="D34" s="28">
        <f>VLOOKUP($A34,cuc!$A$4:$AA$2090,D$3,FALSE)</f>
        <v>0</v>
      </c>
      <c r="E34" s="28">
        <f>VLOOKUP($A34,cuc!$A$4:$AA$2090,E$3,FALSE)</f>
        <v>0</v>
      </c>
      <c r="F34" s="28">
        <f>VLOOKUP($A34,cuc!$A$4:$AA$2090,F$3,FALSE)</f>
        <v>0</v>
      </c>
      <c r="G34" s="29">
        <f>VLOOKUP($A34,cuc!$A$4:$AA$2090,G$3,FALSE)</f>
        <v>0</v>
      </c>
      <c r="H34" s="29">
        <f>VLOOKUP($A34,cuc!$A$4:$AA$2090,H$3,FALSE)</f>
        <v>0</v>
      </c>
    </row>
    <row r="35" spans="1:8" x14ac:dyDescent="0.3">
      <c r="A35" s="14">
        <v>145420</v>
      </c>
      <c r="B35" s="22" t="str">
        <f>PROPER(VLOOKUP($A35,cuc!$A$4:$AA$2090,B$3,FALSE))</f>
        <v xml:space="preserve">         Categoría D Riesgo Significativo</v>
      </c>
      <c r="C35" s="28">
        <f>VLOOKUP($A35,cuc!$A$4:$AA$2090,C$3,FALSE)</f>
        <v>0</v>
      </c>
      <c r="D35" s="28">
        <f>VLOOKUP($A35,cuc!$A$4:$AA$2090,D$3,FALSE)</f>
        <v>0</v>
      </c>
      <c r="E35" s="28">
        <f>VLOOKUP($A35,cuc!$A$4:$AA$2090,E$3,FALSE)</f>
        <v>0</v>
      </c>
      <c r="F35" s="28">
        <f>VLOOKUP($A35,cuc!$A$4:$AA$2090,F$3,FALSE)</f>
        <v>0</v>
      </c>
      <c r="G35" s="29">
        <f>VLOOKUP($A35,cuc!$A$4:$AA$2090,G$3,FALSE)</f>
        <v>0</v>
      </c>
      <c r="H35" s="29">
        <f>VLOOKUP($A35,cuc!$A$4:$AA$2090,H$3,FALSE)</f>
        <v>0</v>
      </c>
    </row>
    <row r="36" spans="1:8" x14ac:dyDescent="0.3">
      <c r="A36" s="14">
        <v>145425</v>
      </c>
      <c r="B36" s="22" t="str">
        <f>PROPER(VLOOKUP($A36,cuc!$A$4:$AA$2090,B$3,FALSE))</f>
        <v xml:space="preserve">         Categoría E Riesgo De Incobrabilidad</v>
      </c>
      <c r="C36" s="28">
        <f>VLOOKUP($A36,cuc!$A$4:$AA$2090,C$3,FALSE)</f>
        <v>0</v>
      </c>
      <c r="D36" s="28">
        <f>VLOOKUP($A36,cuc!$A$4:$AA$2090,D$3,FALSE)</f>
        <v>0</v>
      </c>
      <c r="E36" s="28">
        <f>VLOOKUP($A36,cuc!$A$4:$AA$2090,E$3,FALSE)</f>
        <v>0</v>
      </c>
      <c r="F36" s="28">
        <f>VLOOKUP($A36,cuc!$A$4:$AA$2090,F$3,FALSE)</f>
        <v>0</v>
      </c>
      <c r="G36" s="29">
        <f>VLOOKUP($A36,cuc!$A$4:$AA$2090,G$3,FALSE)</f>
        <v>0</v>
      </c>
      <c r="H36" s="29">
        <f>VLOOKUP($A36,cuc!$A$4:$AA$2090,H$3,FALSE)</f>
        <v>0</v>
      </c>
    </row>
    <row r="37" spans="1:8" x14ac:dyDescent="0.3">
      <c r="A37" s="14">
        <v>145510</v>
      </c>
      <c r="B37" s="22" t="str">
        <f>PROPER(VLOOKUP($A37,cuc!$A$4:$AA$2090,B$3,FALSE))</f>
        <v xml:space="preserve">         Categoría B Riesgo Aceptable</v>
      </c>
      <c r="C37" s="28">
        <f>VLOOKUP($A37,cuc!$A$4:$AA$2090,C$3,FALSE)</f>
        <v>0</v>
      </c>
      <c r="D37" s="28">
        <f>VLOOKUP($A37,cuc!$A$4:$AA$2090,D$3,FALSE)</f>
        <v>0</v>
      </c>
      <c r="E37" s="28">
        <f>VLOOKUP($A37,cuc!$A$4:$AA$2090,E$3,FALSE)</f>
        <v>0</v>
      </c>
      <c r="F37" s="28">
        <f>VLOOKUP($A37,cuc!$A$4:$AA$2090,F$3,FALSE)</f>
        <v>0</v>
      </c>
      <c r="G37" s="29">
        <f>VLOOKUP($A37,cuc!$A$4:$AA$2090,G$3,FALSE)</f>
        <v>0</v>
      </c>
      <c r="H37" s="29">
        <f>VLOOKUP($A37,cuc!$A$4:$AA$2090,H$3,FALSE)</f>
        <v>0</v>
      </c>
    </row>
    <row r="38" spans="1:8" x14ac:dyDescent="0.3">
      <c r="A38" s="14">
        <v>145515</v>
      </c>
      <c r="B38" s="22" t="str">
        <f>PROPER(VLOOKUP($A38,cuc!$A$4:$AA$2090,B$3,FALSE))</f>
        <v xml:space="preserve">         Categoría C Riesgo Apreciable</v>
      </c>
      <c r="C38" s="28">
        <f>VLOOKUP($A38,cuc!$A$4:$AA$2090,C$3,FALSE)</f>
        <v>0</v>
      </c>
      <c r="D38" s="28">
        <f>VLOOKUP($A38,cuc!$A$4:$AA$2090,D$3,FALSE)</f>
        <v>0</v>
      </c>
      <c r="E38" s="28">
        <f>VLOOKUP($A38,cuc!$A$4:$AA$2090,E$3,FALSE)</f>
        <v>0</v>
      </c>
      <c r="F38" s="28">
        <f>VLOOKUP($A38,cuc!$A$4:$AA$2090,F$3,FALSE)</f>
        <v>0</v>
      </c>
      <c r="G38" s="29">
        <f>VLOOKUP($A38,cuc!$A$4:$AA$2090,G$3,FALSE)</f>
        <v>0</v>
      </c>
      <c r="H38" s="29">
        <f>VLOOKUP($A38,cuc!$A$4:$AA$2090,H$3,FALSE)</f>
        <v>0</v>
      </c>
    </row>
    <row r="39" spans="1:8" x14ac:dyDescent="0.3">
      <c r="A39" s="14">
        <v>145520</v>
      </c>
      <c r="B39" s="22" t="str">
        <f>PROPER(VLOOKUP($A39,cuc!$A$4:$AA$2090,B$3,FALSE))</f>
        <v xml:space="preserve">         Categoría D Riesgo Significativo</v>
      </c>
      <c r="C39" s="28">
        <f>VLOOKUP($A39,cuc!$A$4:$AA$2090,C$3,FALSE)</f>
        <v>0</v>
      </c>
      <c r="D39" s="28">
        <f>VLOOKUP($A39,cuc!$A$4:$AA$2090,D$3,FALSE)</f>
        <v>0</v>
      </c>
      <c r="E39" s="28">
        <f>VLOOKUP($A39,cuc!$A$4:$AA$2090,E$3,FALSE)</f>
        <v>0</v>
      </c>
      <c r="F39" s="28">
        <f>VLOOKUP($A39,cuc!$A$4:$AA$2090,F$3,FALSE)</f>
        <v>0</v>
      </c>
      <c r="G39" s="29">
        <f>VLOOKUP($A39,cuc!$A$4:$AA$2090,G$3,FALSE)</f>
        <v>0</v>
      </c>
      <c r="H39" s="29">
        <f>VLOOKUP($A39,cuc!$A$4:$AA$2090,H$3,FALSE)</f>
        <v>0</v>
      </c>
    </row>
    <row r="40" spans="1:8" x14ac:dyDescent="0.3">
      <c r="A40" s="14">
        <v>145525</v>
      </c>
      <c r="B40" s="22" t="str">
        <f>PROPER(VLOOKUP($A40,cuc!$A$4:$AA$2090,B$3,FALSE))</f>
        <v xml:space="preserve">         Categoría E Riesgo De Incobrabilidad</v>
      </c>
      <c r="C40" s="28">
        <f>VLOOKUP($A40,cuc!$A$4:$AA$2090,C$3,FALSE)</f>
        <v>0</v>
      </c>
      <c r="D40" s="28">
        <f>VLOOKUP($A40,cuc!$A$4:$AA$2090,D$3,FALSE)</f>
        <v>0</v>
      </c>
      <c r="E40" s="28">
        <f>VLOOKUP($A40,cuc!$A$4:$AA$2090,E$3,FALSE)</f>
        <v>0</v>
      </c>
      <c r="F40" s="28">
        <f>VLOOKUP($A40,cuc!$A$4:$AA$2090,F$3,FALSE)</f>
        <v>0</v>
      </c>
      <c r="G40" s="29">
        <f>VLOOKUP($A40,cuc!$A$4:$AA$2090,G$3,FALSE)</f>
        <v>0</v>
      </c>
      <c r="H40" s="29">
        <f>VLOOKUP($A40,cuc!$A$4:$AA$2090,H$3,FALSE)</f>
        <v>0</v>
      </c>
    </row>
    <row r="41" spans="1:8" x14ac:dyDescent="0.3">
      <c r="A41" s="14">
        <v>146110</v>
      </c>
      <c r="B41" s="22" t="str">
        <f>PROPER(VLOOKUP($A41,cuc!$A$4:$AA$2090,B$3,FALSE))</f>
        <v xml:space="preserve">         Categoría B Riesgo Aceptable</v>
      </c>
      <c r="C41" s="28">
        <f>VLOOKUP($A41,cuc!$A$4:$AA$2090,C$3,FALSE)</f>
        <v>0</v>
      </c>
      <c r="D41" s="28">
        <f>VLOOKUP($A41,cuc!$A$4:$AA$2090,D$3,FALSE)</f>
        <v>0</v>
      </c>
      <c r="E41" s="28">
        <f>VLOOKUP($A41,cuc!$A$4:$AA$2090,E$3,FALSE)</f>
        <v>0</v>
      </c>
      <c r="F41" s="28">
        <f>VLOOKUP($A41,cuc!$A$4:$AA$2090,F$3,FALSE)</f>
        <v>0</v>
      </c>
      <c r="G41" s="29">
        <f>VLOOKUP($A41,cuc!$A$4:$AA$2090,G$3,FALSE)</f>
        <v>0</v>
      </c>
      <c r="H41" s="29">
        <f>VLOOKUP($A41,cuc!$A$4:$AA$2090,H$3,FALSE)</f>
        <v>0</v>
      </c>
    </row>
    <row r="42" spans="1:8" x14ac:dyDescent="0.3">
      <c r="A42" s="14">
        <v>146115</v>
      </c>
      <c r="B42" s="22" t="str">
        <f>PROPER(VLOOKUP($A42,cuc!$A$4:$AA$2090,B$3,FALSE))</f>
        <v xml:space="preserve">         Categoría C Riesgo Apreciable</v>
      </c>
      <c r="C42" s="28">
        <f>VLOOKUP($A42,cuc!$A$4:$AA$2090,C$3,FALSE)</f>
        <v>0</v>
      </c>
      <c r="D42" s="28">
        <f>VLOOKUP($A42,cuc!$A$4:$AA$2090,D$3,FALSE)</f>
        <v>0</v>
      </c>
      <c r="E42" s="28">
        <f>VLOOKUP($A42,cuc!$A$4:$AA$2090,E$3,FALSE)</f>
        <v>0</v>
      </c>
      <c r="F42" s="28">
        <f>VLOOKUP($A42,cuc!$A$4:$AA$2090,F$3,FALSE)</f>
        <v>0</v>
      </c>
      <c r="G42" s="29">
        <f>VLOOKUP($A42,cuc!$A$4:$AA$2090,G$3,FALSE)</f>
        <v>0</v>
      </c>
      <c r="H42" s="29">
        <f>VLOOKUP($A42,cuc!$A$4:$AA$2090,H$3,FALSE)</f>
        <v>0</v>
      </c>
    </row>
    <row r="43" spans="1:8" x14ac:dyDescent="0.3">
      <c r="A43" s="14">
        <v>146120</v>
      </c>
      <c r="B43" s="22" t="str">
        <f>PROPER(VLOOKUP($A43,cuc!$A$4:$AA$2090,B$3,FALSE))</f>
        <v xml:space="preserve">         Categoría D Riesgo Significativo</v>
      </c>
      <c r="C43" s="28">
        <f>VLOOKUP($A43,cuc!$A$4:$AA$2090,C$3,FALSE)</f>
        <v>0</v>
      </c>
      <c r="D43" s="28">
        <f>VLOOKUP($A43,cuc!$A$4:$AA$2090,D$3,FALSE)</f>
        <v>0</v>
      </c>
      <c r="E43" s="28">
        <f>VLOOKUP($A43,cuc!$A$4:$AA$2090,E$3,FALSE)</f>
        <v>0</v>
      </c>
      <c r="F43" s="28">
        <f>VLOOKUP($A43,cuc!$A$4:$AA$2090,F$3,FALSE)</f>
        <v>0</v>
      </c>
      <c r="G43" s="29">
        <f>VLOOKUP($A43,cuc!$A$4:$AA$2090,G$3,FALSE)</f>
        <v>0</v>
      </c>
      <c r="H43" s="29">
        <f>VLOOKUP($A43,cuc!$A$4:$AA$2090,H$3,FALSE)</f>
        <v>0</v>
      </c>
    </row>
    <row r="44" spans="1:8" x14ac:dyDescent="0.3">
      <c r="A44" s="14">
        <v>146125</v>
      </c>
      <c r="B44" s="22" t="str">
        <f>PROPER(VLOOKUP($A44,cuc!$A$4:$AA$2090,B$3,FALSE))</f>
        <v xml:space="preserve">         Categoría E Riesgo De Incobrabilidad</v>
      </c>
      <c r="C44" s="28">
        <f>VLOOKUP($A44,cuc!$A$4:$AA$2090,C$3,FALSE)</f>
        <v>0</v>
      </c>
      <c r="D44" s="28">
        <f>VLOOKUP($A44,cuc!$A$4:$AA$2090,D$3,FALSE)</f>
        <v>0</v>
      </c>
      <c r="E44" s="28">
        <f>VLOOKUP($A44,cuc!$A$4:$AA$2090,E$3,FALSE)</f>
        <v>0</v>
      </c>
      <c r="F44" s="28">
        <f>VLOOKUP($A44,cuc!$A$4:$AA$2090,F$3,FALSE)</f>
        <v>0</v>
      </c>
      <c r="G44" s="29">
        <f>VLOOKUP($A44,cuc!$A$4:$AA$2090,G$3,FALSE)</f>
        <v>0</v>
      </c>
      <c r="H44" s="29">
        <f>VLOOKUP($A44,cuc!$A$4:$AA$2090,H$3,FALSE)</f>
        <v>0</v>
      </c>
    </row>
    <row r="45" spans="1:8" x14ac:dyDescent="0.3">
      <c r="A45" s="14">
        <v>146210</v>
      </c>
      <c r="B45" s="22" t="str">
        <f>PROPER(VLOOKUP($A45,cuc!$A$4:$AA$2090,B$3,FALSE))</f>
        <v xml:space="preserve">         Categoría B Riesgo Aceptable</v>
      </c>
      <c r="C45" s="28">
        <f>VLOOKUP($A45,cuc!$A$4:$AA$2090,C$3,FALSE)</f>
        <v>0</v>
      </c>
      <c r="D45" s="28">
        <f>VLOOKUP($A45,cuc!$A$4:$AA$2090,D$3,FALSE)</f>
        <v>0</v>
      </c>
      <c r="E45" s="28">
        <f>VLOOKUP($A45,cuc!$A$4:$AA$2090,E$3,FALSE)</f>
        <v>0</v>
      </c>
      <c r="F45" s="28">
        <f>VLOOKUP($A45,cuc!$A$4:$AA$2090,F$3,FALSE)</f>
        <v>0</v>
      </c>
      <c r="G45" s="29">
        <f>VLOOKUP($A45,cuc!$A$4:$AA$2090,G$3,FALSE)</f>
        <v>0</v>
      </c>
      <c r="H45" s="29">
        <f>VLOOKUP($A45,cuc!$A$4:$AA$2090,H$3,FALSE)</f>
        <v>0</v>
      </c>
    </row>
    <row r="46" spans="1:8" x14ac:dyDescent="0.3">
      <c r="A46" s="14">
        <v>146215</v>
      </c>
      <c r="B46" s="22" t="str">
        <f>PROPER(VLOOKUP($A46,cuc!$A$4:$AA$2090,B$3,FALSE))</f>
        <v xml:space="preserve">         Categoría C Riesgo Apreciable</v>
      </c>
      <c r="C46" s="28">
        <f>VLOOKUP($A46,cuc!$A$4:$AA$2090,C$3,FALSE)</f>
        <v>0</v>
      </c>
      <c r="D46" s="28">
        <f>VLOOKUP($A46,cuc!$A$4:$AA$2090,D$3,FALSE)</f>
        <v>0</v>
      </c>
      <c r="E46" s="28">
        <f>VLOOKUP($A46,cuc!$A$4:$AA$2090,E$3,FALSE)</f>
        <v>0</v>
      </c>
      <c r="F46" s="28">
        <f>VLOOKUP($A46,cuc!$A$4:$AA$2090,F$3,FALSE)</f>
        <v>0</v>
      </c>
      <c r="G46" s="29">
        <f>VLOOKUP($A46,cuc!$A$4:$AA$2090,G$3,FALSE)</f>
        <v>0</v>
      </c>
      <c r="H46" s="29">
        <f>VLOOKUP($A46,cuc!$A$4:$AA$2090,H$3,FALSE)</f>
        <v>0</v>
      </c>
    </row>
    <row r="47" spans="1:8" x14ac:dyDescent="0.3">
      <c r="A47" s="14">
        <v>146220</v>
      </c>
      <c r="B47" s="22" t="str">
        <f>PROPER(VLOOKUP($A47,cuc!$A$4:$AA$2090,B$3,FALSE))</f>
        <v xml:space="preserve">         Categoría D Riesgo Significativo</v>
      </c>
      <c r="C47" s="28">
        <f>VLOOKUP($A47,cuc!$A$4:$AA$2090,C$3,FALSE)</f>
        <v>0</v>
      </c>
      <c r="D47" s="28">
        <f>VLOOKUP($A47,cuc!$A$4:$AA$2090,D$3,FALSE)</f>
        <v>0</v>
      </c>
      <c r="E47" s="28">
        <f>VLOOKUP($A47,cuc!$A$4:$AA$2090,E$3,FALSE)</f>
        <v>0</v>
      </c>
      <c r="F47" s="28">
        <f>VLOOKUP($A47,cuc!$A$4:$AA$2090,F$3,FALSE)</f>
        <v>0</v>
      </c>
      <c r="G47" s="29">
        <f>VLOOKUP($A47,cuc!$A$4:$AA$2090,G$3,FALSE)</f>
        <v>0</v>
      </c>
      <c r="H47" s="29">
        <f>VLOOKUP($A47,cuc!$A$4:$AA$2090,H$3,FALSE)</f>
        <v>0</v>
      </c>
    </row>
    <row r="48" spans="1:8" x14ac:dyDescent="0.3">
      <c r="A48" s="14">
        <v>146225</v>
      </c>
      <c r="B48" s="22" t="str">
        <f>PROPER(VLOOKUP($A48,cuc!$A$4:$AA$2090,B$3,FALSE))</f>
        <v xml:space="preserve">         Categoría E Riesgo De Incobrabilidad</v>
      </c>
      <c r="C48" s="28">
        <f>VLOOKUP($A48,cuc!$A$4:$AA$2090,C$3,FALSE)</f>
        <v>0</v>
      </c>
      <c r="D48" s="28">
        <f>VLOOKUP($A48,cuc!$A$4:$AA$2090,D$3,FALSE)</f>
        <v>0</v>
      </c>
      <c r="E48" s="28">
        <f>VLOOKUP($A48,cuc!$A$4:$AA$2090,E$3,FALSE)</f>
        <v>0</v>
      </c>
      <c r="F48" s="28">
        <f>VLOOKUP($A48,cuc!$A$4:$AA$2090,F$3,FALSE)</f>
        <v>0</v>
      </c>
      <c r="G48" s="29">
        <f>VLOOKUP($A48,cuc!$A$4:$AA$2090,G$3,FALSE)</f>
        <v>0</v>
      </c>
      <c r="H48" s="29">
        <f>VLOOKUP($A48,cuc!$A$4:$AA$2090,H$3,FALSE)</f>
        <v>0</v>
      </c>
    </row>
    <row r="49" spans="1:67" x14ac:dyDescent="0.3">
      <c r="A49" s="14">
        <v>146910</v>
      </c>
      <c r="B49" s="22" t="str">
        <f>PROPER(VLOOKUP($A49,cuc!$A$4:$AA$2090,B$3,FALSE))</f>
        <v xml:space="preserve">         Categoría B Riesgo Aceptable, Vivienda</v>
      </c>
      <c r="C49" s="28">
        <f>VLOOKUP($A49,cuc!$A$4:$AA$2090,C$3,FALSE)</f>
        <v>0</v>
      </c>
      <c r="D49" s="28">
        <f>VLOOKUP($A49,cuc!$A$4:$AA$2090,D$3,FALSE)</f>
        <v>0</v>
      </c>
      <c r="E49" s="28">
        <f>VLOOKUP($A49,cuc!$A$4:$AA$2090,E$3,FALSE)</f>
        <v>0</v>
      </c>
      <c r="F49" s="28">
        <f>VLOOKUP($A49,cuc!$A$4:$AA$2090,F$3,FALSE)</f>
        <v>0</v>
      </c>
      <c r="G49" s="29">
        <f>VLOOKUP($A49,cuc!$A$4:$AA$2090,G$3,FALSE)</f>
        <v>0</v>
      </c>
      <c r="H49" s="29">
        <f>VLOOKUP($A49,cuc!$A$4:$AA$2090,H$3,FALSE)</f>
        <v>0</v>
      </c>
    </row>
    <row r="50" spans="1:67" x14ac:dyDescent="0.3">
      <c r="A50" s="14">
        <v>146915</v>
      </c>
      <c r="B50" s="22" t="str">
        <f>PROPER(VLOOKUP($A50,cuc!$A$4:$AA$2090,B$3,FALSE))</f>
        <v xml:space="preserve">         Categoría C Riesgo Apreciable, Vivienda</v>
      </c>
      <c r="C50" s="28">
        <f>VLOOKUP($A50,cuc!$A$4:$AA$2090,C$3,FALSE)</f>
        <v>0</v>
      </c>
      <c r="D50" s="28">
        <f>VLOOKUP($A50,cuc!$A$4:$AA$2090,D$3,FALSE)</f>
        <v>0</v>
      </c>
      <c r="E50" s="28">
        <f>VLOOKUP($A50,cuc!$A$4:$AA$2090,E$3,FALSE)</f>
        <v>0</v>
      </c>
      <c r="F50" s="28">
        <f>VLOOKUP($A50,cuc!$A$4:$AA$2090,F$3,FALSE)</f>
        <v>0</v>
      </c>
      <c r="G50" s="29">
        <f>VLOOKUP($A50,cuc!$A$4:$AA$2090,G$3,FALSE)</f>
        <v>0</v>
      </c>
      <c r="H50" s="29">
        <f>VLOOKUP($A50,cuc!$A$4:$AA$2090,H$3,FALSE)</f>
        <v>0</v>
      </c>
    </row>
    <row r="51" spans="1:67" x14ac:dyDescent="0.3">
      <c r="A51" s="14">
        <v>146920</v>
      </c>
      <c r="B51" s="22" t="str">
        <f>PROPER(VLOOKUP($A51,cuc!$A$4:$AA$2090,B$3,FALSE))</f>
        <v xml:space="preserve">         Categoría D Riesgo Significativo, Vivienda</v>
      </c>
      <c r="C51" s="28">
        <f>VLOOKUP($A51,cuc!$A$4:$AA$2090,C$3,FALSE)</f>
        <v>0</v>
      </c>
      <c r="D51" s="28">
        <f>VLOOKUP($A51,cuc!$A$4:$AA$2090,D$3,FALSE)</f>
        <v>0</v>
      </c>
      <c r="E51" s="28">
        <f>VLOOKUP($A51,cuc!$A$4:$AA$2090,E$3,FALSE)</f>
        <v>0</v>
      </c>
      <c r="F51" s="28">
        <f>VLOOKUP($A51,cuc!$A$4:$AA$2090,F$3,FALSE)</f>
        <v>0</v>
      </c>
      <c r="G51" s="29">
        <f>VLOOKUP($A51,cuc!$A$4:$AA$2090,G$3,FALSE)</f>
        <v>0</v>
      </c>
      <c r="H51" s="29">
        <f>VLOOKUP($A51,cuc!$A$4:$AA$2090,H$3,FALSE)</f>
        <v>0</v>
      </c>
    </row>
    <row r="52" spans="1:67" x14ac:dyDescent="0.3">
      <c r="A52" s="14">
        <v>146925</v>
      </c>
      <c r="B52" s="22" t="str">
        <f>PROPER(VLOOKUP($A52,cuc!$A$4:$AA$2090,B$3,FALSE))</f>
        <v xml:space="preserve">         Categoría E Riesgo De Incobrabilidad, Vivienda</v>
      </c>
      <c r="C52" s="28">
        <f>VLOOKUP($A52,cuc!$A$4:$AA$2090,C$3,FALSE)</f>
        <v>0</v>
      </c>
      <c r="D52" s="28">
        <f>VLOOKUP($A52,cuc!$A$4:$AA$2090,D$3,FALSE)</f>
        <v>0</v>
      </c>
      <c r="E52" s="28">
        <f>VLOOKUP($A52,cuc!$A$4:$AA$2090,E$3,FALSE)</f>
        <v>0</v>
      </c>
      <c r="F52" s="28">
        <f>VLOOKUP($A52,cuc!$A$4:$AA$2090,F$3,FALSE)</f>
        <v>0</v>
      </c>
      <c r="G52" s="29">
        <f>VLOOKUP($A52,cuc!$A$4:$AA$2090,G$3,FALSE)</f>
        <v>0</v>
      </c>
      <c r="H52" s="29">
        <f>VLOOKUP($A52,cuc!$A$4:$AA$2090,H$3,FALSE)</f>
        <v>0</v>
      </c>
    </row>
    <row r="53" spans="1:67" x14ac:dyDescent="0.3">
      <c r="A53" s="14">
        <v>146935</v>
      </c>
      <c r="B53" s="22" t="str">
        <f>PROPER(VLOOKUP($A53,cuc!$A$4:$AA$2090,B$3,FALSE))</f>
        <v xml:space="preserve">         Categoría B Riesgo Aceptable, Consumo</v>
      </c>
      <c r="C53" s="28">
        <f>VLOOKUP($A53,cuc!$A$4:$AA$2090,C$3,FALSE)</f>
        <v>0</v>
      </c>
      <c r="D53" s="28">
        <f>VLOOKUP($A53,cuc!$A$4:$AA$2090,D$3,FALSE)</f>
        <v>0</v>
      </c>
      <c r="E53" s="28">
        <f>VLOOKUP($A53,cuc!$A$4:$AA$2090,E$3,FALSE)</f>
        <v>0</v>
      </c>
      <c r="F53" s="28">
        <f>VLOOKUP($A53,cuc!$A$4:$AA$2090,F$3,FALSE)</f>
        <v>0</v>
      </c>
      <c r="G53" s="29">
        <f>VLOOKUP($A53,cuc!$A$4:$AA$2090,G$3,FALSE)</f>
        <v>0</v>
      </c>
      <c r="H53" s="29">
        <f>VLOOKUP($A53,cuc!$A$4:$AA$2090,H$3,FALSE)</f>
        <v>0</v>
      </c>
    </row>
    <row r="54" spans="1:67" x14ac:dyDescent="0.3">
      <c r="A54" s="14">
        <v>146940</v>
      </c>
      <c r="B54" s="22" t="str">
        <f>PROPER(VLOOKUP($A54,cuc!$A$4:$AA$2090,B$3,FALSE))</f>
        <v xml:space="preserve">         Categoría C Riesgo Apreciable, Consumo</v>
      </c>
      <c r="C54" s="28">
        <f>VLOOKUP($A54,cuc!$A$4:$AA$2090,C$3,FALSE)</f>
        <v>0</v>
      </c>
      <c r="D54" s="28">
        <f>VLOOKUP($A54,cuc!$A$4:$AA$2090,D$3,FALSE)</f>
        <v>0</v>
      </c>
      <c r="E54" s="28">
        <f>VLOOKUP($A54,cuc!$A$4:$AA$2090,E$3,FALSE)</f>
        <v>0</v>
      </c>
      <c r="F54" s="28">
        <f>VLOOKUP($A54,cuc!$A$4:$AA$2090,F$3,FALSE)</f>
        <v>0</v>
      </c>
      <c r="G54" s="29">
        <f>VLOOKUP($A54,cuc!$A$4:$AA$2090,G$3,FALSE)</f>
        <v>0</v>
      </c>
      <c r="H54" s="29">
        <f>VLOOKUP($A54,cuc!$A$4:$AA$2090,H$3,FALSE)</f>
        <v>0</v>
      </c>
    </row>
    <row r="55" spans="1:67" x14ac:dyDescent="0.3">
      <c r="A55" s="14">
        <v>146945</v>
      </c>
      <c r="B55" s="22" t="str">
        <f>PROPER(VLOOKUP($A55,cuc!$A$4:$AA$2090,B$3,FALSE))</f>
        <v xml:space="preserve">         Categoría D Riesgo Significativo, Consumo</v>
      </c>
      <c r="C55" s="28">
        <f>VLOOKUP($A55,cuc!$A$4:$AA$2090,C$3,FALSE)</f>
        <v>0</v>
      </c>
      <c r="D55" s="28">
        <f>VLOOKUP($A55,cuc!$A$4:$AA$2090,D$3,FALSE)</f>
        <v>0</v>
      </c>
      <c r="E55" s="28">
        <f>VLOOKUP($A55,cuc!$A$4:$AA$2090,E$3,FALSE)</f>
        <v>0</v>
      </c>
      <c r="F55" s="28">
        <f>VLOOKUP($A55,cuc!$A$4:$AA$2090,F$3,FALSE)</f>
        <v>0</v>
      </c>
      <c r="G55" s="29">
        <f>VLOOKUP($A55,cuc!$A$4:$AA$2090,G$3,FALSE)</f>
        <v>0</v>
      </c>
      <c r="H55" s="29">
        <f>VLOOKUP($A55,cuc!$A$4:$AA$2090,H$3,FALSE)</f>
        <v>0</v>
      </c>
    </row>
    <row r="56" spans="1:67" ht="17.25" thickBot="1" x14ac:dyDescent="0.35">
      <c r="A56" s="15">
        <v>146950</v>
      </c>
      <c r="B56" s="22" t="str">
        <f>PROPER(VLOOKUP($A56,cuc!$A$4:$AA$2090,B$3,FALSE))</f>
        <v xml:space="preserve">         Categoría E Riesgo De Incobrabilidad, Consumo</v>
      </c>
      <c r="C56" s="28">
        <f>VLOOKUP($A56,cuc!$A$4:$AA$2090,C$3,FALSE)</f>
        <v>0</v>
      </c>
      <c r="D56" s="28">
        <f>VLOOKUP($A56,cuc!$A$4:$AA$2090,D$3,FALSE)</f>
        <v>0</v>
      </c>
      <c r="E56" s="28">
        <f>VLOOKUP($A56,cuc!$A$4:$AA$2090,E$3,FALSE)</f>
        <v>0</v>
      </c>
      <c r="F56" s="28">
        <f>VLOOKUP($A56,cuc!$A$4:$AA$2090,F$3,FALSE)</f>
        <v>0</v>
      </c>
      <c r="G56" s="29">
        <f>VLOOKUP($A56,cuc!$A$4:$AA$2090,G$3,FALSE)</f>
        <v>0</v>
      </c>
      <c r="H56" s="29">
        <f>VLOOKUP($A56,cuc!$A$4:$AA$2090,H$3,FALSE)</f>
        <v>0</v>
      </c>
    </row>
    <row r="57" spans="1:67" ht="17.25" thickBot="1" x14ac:dyDescent="0.35">
      <c r="A57" s="15" t="s">
        <v>1405</v>
      </c>
      <c r="B57" s="22"/>
      <c r="C57" s="30">
        <f t="shared" ref="C57:H57" si="0">+SUM(C5:C56)</f>
        <v>30246533</v>
      </c>
      <c r="D57" s="30">
        <f t="shared" si="0"/>
        <v>95604144</v>
      </c>
      <c r="E57" s="30">
        <f t="shared" si="0"/>
        <v>212946535</v>
      </c>
      <c r="F57" s="30">
        <f t="shared" si="0"/>
        <v>269671731</v>
      </c>
      <c r="G57" s="30">
        <f t="shared" si="0"/>
        <v>344889466</v>
      </c>
      <c r="H57" s="30">
        <f t="shared" si="0"/>
        <v>550324632</v>
      </c>
    </row>
    <row r="58" spans="1:67" ht="17.25" thickBot="1" x14ac:dyDescent="0.35"/>
    <row r="59" spans="1:67" ht="33" x14ac:dyDescent="0.3">
      <c r="A59" s="11" t="s">
        <v>139</v>
      </c>
      <c r="B59" s="20" t="s">
        <v>1410</v>
      </c>
      <c r="C59" s="12">
        <f t="shared" ref="C59:H59" si="1">+C$4</f>
        <v>43070</v>
      </c>
      <c r="D59" s="12">
        <f t="shared" si="1"/>
        <v>43435</v>
      </c>
      <c r="E59" s="12">
        <f t="shared" si="1"/>
        <v>43800</v>
      </c>
      <c r="F59" s="12">
        <f t="shared" si="1"/>
        <v>44166</v>
      </c>
      <c r="G59" s="12">
        <f t="shared" si="1"/>
        <v>44561</v>
      </c>
      <c r="H59" s="12">
        <f t="shared" si="1"/>
        <v>44651</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7.25" thickBot="1" x14ac:dyDescent="0.35">
      <c r="A60" s="15">
        <v>140400</v>
      </c>
      <c r="B60" s="22" t="str">
        <f>PROPER(VLOOKUP($A60,cuc!$A$4:$AA$2090,B$3,FALSE))</f>
        <v xml:space="preserve">      Créditos De Vivienda - Con Libranza</v>
      </c>
      <c r="C60" s="28">
        <f>VLOOKUP($A60,cuc!$A$4:$AA$2090,C$3,FALSE)</f>
        <v>0</v>
      </c>
      <c r="D60" s="28">
        <f>VLOOKUP($A60,cuc!$A$4:$AA$2090,D$3,FALSE)</f>
        <v>0</v>
      </c>
      <c r="E60" s="28">
        <f>VLOOKUP($A60,cuc!$A$4:$AA$2090,E$3,FALSE)</f>
        <v>0</v>
      </c>
      <c r="F60" s="28">
        <f>VLOOKUP($A60,cuc!$A$4:$AA$2090,F$3,FALSE)</f>
        <v>0</v>
      </c>
      <c r="G60" s="29">
        <f>VLOOKUP($A60,cuc!$A$4:$AA$2090,G$3,FALSE)</f>
        <v>0</v>
      </c>
      <c r="H60" s="29">
        <f>VLOOKUP($A60,cuc!$A$4:$AA$2090,H$3,FALSE)</f>
        <v>0</v>
      </c>
    </row>
    <row r="61" spans="1:67" ht="17.25" thickBot="1" x14ac:dyDescent="0.35">
      <c r="A61" s="15">
        <v>140500</v>
      </c>
      <c r="B61" s="22" t="str">
        <f>PROPER(VLOOKUP($A61,cuc!$A$4:$AA$2090,B$3,FALSE))</f>
        <v xml:space="preserve">      Créditos De Vivienda - Sin Libranza</v>
      </c>
      <c r="C61" s="28">
        <f>VLOOKUP($A61,cuc!$A$4:$AA$2090,C$3,FALSE)</f>
        <v>0</v>
      </c>
      <c r="D61" s="28">
        <f>VLOOKUP($A61,cuc!$A$4:$AA$2090,D$3,FALSE)</f>
        <v>0</v>
      </c>
      <c r="E61" s="28">
        <f>VLOOKUP($A61,cuc!$A$4:$AA$2090,E$3,FALSE)</f>
        <v>0</v>
      </c>
      <c r="F61" s="28">
        <f>VLOOKUP($A61,cuc!$A$4:$AA$2090,F$3,FALSE)</f>
        <v>0</v>
      </c>
      <c r="G61" s="29">
        <f>VLOOKUP($A61,cuc!$A$4:$AA$2090,G$3,FALSE)</f>
        <v>0</v>
      </c>
      <c r="H61" s="29">
        <f>VLOOKUP($A61,cuc!$A$4:$AA$2090,H$3,FALSE)</f>
        <v>0</v>
      </c>
    </row>
    <row r="62" spans="1:67" ht="17.25" thickBot="1" x14ac:dyDescent="0.35">
      <c r="A62" s="15">
        <v>141100</v>
      </c>
      <c r="B62" s="22" t="str">
        <f>PROPER(VLOOKUP($A62,cuc!$A$4:$AA$2090,B$3,FALSE))</f>
        <v xml:space="preserve">      Créditos De Consumo, Garantía Admisible - Con Libranza</v>
      </c>
      <c r="C62" s="28">
        <f>VLOOKUP($A62,cuc!$A$4:$AA$2090,C$3,FALSE)</f>
        <v>3518501134</v>
      </c>
      <c r="D62" s="28">
        <f>VLOOKUP($A62,cuc!$A$4:$AA$2090,D$3,FALSE)</f>
        <v>4826506976</v>
      </c>
      <c r="E62" s="28">
        <f>VLOOKUP($A62,cuc!$A$4:$AA$2090,E$3,FALSE)</f>
        <v>5853374514</v>
      </c>
      <c r="F62" s="28">
        <f>VLOOKUP($A62,cuc!$A$4:$AA$2090,F$3,FALSE)</f>
        <v>6508331137</v>
      </c>
      <c r="G62" s="29">
        <f>VLOOKUP($A62,cuc!$A$4:$AA$2090,G$3,FALSE)</f>
        <v>6860544148</v>
      </c>
      <c r="H62" s="29">
        <f>VLOOKUP($A62,cuc!$A$4:$AA$2090,H$3,FALSE)</f>
        <v>7298307740</v>
      </c>
    </row>
    <row r="63" spans="1:67" ht="17.25" thickBot="1" x14ac:dyDescent="0.35">
      <c r="A63" s="15">
        <v>141200</v>
      </c>
      <c r="B63" s="22" t="str">
        <f>PROPER(VLOOKUP($A63,cuc!$A$4:$AA$2090,B$3,FALSE))</f>
        <v xml:space="preserve">      Créditos De Consumo, Garantía Admisible - Sin Libranza</v>
      </c>
      <c r="C63" s="28">
        <f>VLOOKUP($A63,cuc!$A$4:$AA$2090,C$3,FALSE)</f>
        <v>1408838496</v>
      </c>
      <c r="D63" s="28">
        <f>VLOOKUP($A63,cuc!$A$4:$AA$2090,D$3,FALSE)</f>
        <v>1666978801</v>
      </c>
      <c r="E63" s="28">
        <f>VLOOKUP($A63,cuc!$A$4:$AA$2090,E$3,FALSE)</f>
        <v>1585611712</v>
      </c>
      <c r="F63" s="28">
        <f>VLOOKUP($A63,cuc!$A$4:$AA$2090,F$3,FALSE)</f>
        <v>1938844296</v>
      </c>
      <c r="G63" s="29">
        <f>VLOOKUP($A63,cuc!$A$4:$AA$2090,G$3,FALSE)</f>
        <v>1617873248</v>
      </c>
      <c r="H63" s="29">
        <f>VLOOKUP($A63,cuc!$A$4:$AA$2090,H$3,FALSE)</f>
        <v>1563257873</v>
      </c>
    </row>
    <row r="64" spans="1:67" ht="17.25" thickBot="1" x14ac:dyDescent="0.35">
      <c r="A64" s="15">
        <v>144100</v>
      </c>
      <c r="B64" s="22" t="str">
        <f>PROPER(VLOOKUP($A64,cuc!$A$4:$AA$2090,B$3,FALSE))</f>
        <v xml:space="preserve">      Créditos De Consumo, Otras Garantías - Con Libranza</v>
      </c>
      <c r="C64" s="28">
        <f>VLOOKUP($A64,cuc!$A$4:$AA$2090,C$3,FALSE)</f>
        <v>6419086829</v>
      </c>
      <c r="D64" s="28">
        <f>VLOOKUP($A64,cuc!$A$4:$AA$2090,D$3,FALSE)</f>
        <v>6574595288</v>
      </c>
      <c r="E64" s="28">
        <f>VLOOKUP($A64,cuc!$A$4:$AA$2090,E$3,FALSE)</f>
        <v>7280780874</v>
      </c>
      <c r="F64" s="28">
        <f>VLOOKUP($A64,cuc!$A$4:$AA$2090,F$3,FALSE)</f>
        <v>8294925923</v>
      </c>
      <c r="G64" s="29">
        <f>VLOOKUP($A64,cuc!$A$4:$AA$2090,G$3,FALSE)</f>
        <v>10425048411</v>
      </c>
      <c r="H64" s="29">
        <f>VLOOKUP($A64,cuc!$A$4:$AA$2090,H$3,FALSE)</f>
        <v>10539919601</v>
      </c>
    </row>
    <row r="65" spans="1:8" ht="17.25" thickBot="1" x14ac:dyDescent="0.35">
      <c r="A65" s="15">
        <v>144200</v>
      </c>
      <c r="B65" s="22" t="str">
        <f>PROPER(VLOOKUP($A65,cuc!$A$4:$AA$2090,B$3,FALSE))</f>
        <v xml:space="preserve">      Créditos De Consumo, Otras Garantías - Sin Libranza</v>
      </c>
      <c r="C65" s="28">
        <f>VLOOKUP($A65,cuc!$A$4:$AA$2090,C$3,FALSE)</f>
        <v>2705901805</v>
      </c>
      <c r="D65" s="28">
        <f>VLOOKUP($A65,cuc!$A$4:$AA$2090,D$3,FALSE)</f>
        <v>3136424755.27</v>
      </c>
      <c r="E65" s="28">
        <f>VLOOKUP($A65,cuc!$A$4:$AA$2090,E$3,FALSE)</f>
        <v>4659986190</v>
      </c>
      <c r="F65" s="28">
        <f>VLOOKUP($A65,cuc!$A$4:$AA$2090,F$3,FALSE)</f>
        <v>4845930937</v>
      </c>
      <c r="G65" s="29">
        <f>VLOOKUP($A65,cuc!$A$4:$AA$2090,G$3,FALSE)</f>
        <v>5390283081.4300003</v>
      </c>
      <c r="H65" s="29">
        <f>VLOOKUP($A65,cuc!$A$4:$AA$2090,H$3,FALSE)</f>
        <v>5972769064.4300003</v>
      </c>
    </row>
    <row r="66" spans="1:8" ht="17.25" thickBot="1" x14ac:dyDescent="0.35">
      <c r="A66" s="15">
        <v>144800</v>
      </c>
      <c r="B66" s="22" t="str">
        <f>PROPER(VLOOKUP($A66,cuc!$A$4:$AA$2090,B$3,FALSE))</f>
        <v xml:space="preserve">      Microcrédito Inmobiliario</v>
      </c>
      <c r="C66" s="28">
        <f>VLOOKUP($A66,cuc!$A$4:$AA$2090,C$3,FALSE)</f>
        <v>0</v>
      </c>
      <c r="D66" s="28">
        <f>VLOOKUP($A66,cuc!$A$4:$AA$2090,D$3,FALSE)</f>
        <v>0</v>
      </c>
      <c r="E66" s="28">
        <f>VLOOKUP($A66,cuc!$A$4:$AA$2090,E$3,FALSE)</f>
        <v>0</v>
      </c>
      <c r="F66" s="28">
        <f>VLOOKUP($A66,cuc!$A$4:$AA$2090,F$3,FALSE)</f>
        <v>0</v>
      </c>
      <c r="G66" s="29">
        <f>VLOOKUP($A66,cuc!$A$4:$AA$2090,G$3,FALSE)</f>
        <v>0</v>
      </c>
      <c r="H66" s="29">
        <f>VLOOKUP($A66,cuc!$A$4:$AA$2090,H$3,FALSE)</f>
        <v>0</v>
      </c>
    </row>
    <row r="67" spans="1:8" ht="17.25" thickBot="1" x14ac:dyDescent="0.35">
      <c r="A67" s="15">
        <v>145400</v>
      </c>
      <c r="B67" s="22" t="str">
        <f>PROPER(VLOOKUP($A67,cuc!$A$4:$AA$2090,B$3,FALSE))</f>
        <v xml:space="preserve">      Microcrédito Empresarial - Garantía Admisible</v>
      </c>
      <c r="C67" s="28">
        <f>VLOOKUP($A67,cuc!$A$4:$AA$2090,C$3,FALSE)</f>
        <v>0</v>
      </c>
      <c r="D67" s="28">
        <f>VLOOKUP($A67,cuc!$A$4:$AA$2090,D$3,FALSE)</f>
        <v>0</v>
      </c>
      <c r="E67" s="28">
        <f>VLOOKUP($A67,cuc!$A$4:$AA$2090,E$3,FALSE)</f>
        <v>0</v>
      </c>
      <c r="F67" s="28">
        <f>VLOOKUP($A67,cuc!$A$4:$AA$2090,F$3,FALSE)</f>
        <v>0</v>
      </c>
      <c r="G67" s="29">
        <f>VLOOKUP($A67,cuc!$A$4:$AA$2090,G$3,FALSE)</f>
        <v>0</v>
      </c>
      <c r="H67" s="29">
        <f>VLOOKUP($A67,cuc!$A$4:$AA$2090,H$3,FALSE)</f>
        <v>0</v>
      </c>
    </row>
    <row r="68" spans="1:8" ht="17.25" thickBot="1" x14ac:dyDescent="0.35">
      <c r="A68" s="15">
        <v>145500</v>
      </c>
      <c r="B68" s="22" t="str">
        <f>PROPER(VLOOKUP($A68,cuc!$A$4:$AA$2090,B$3,FALSE))</f>
        <v xml:space="preserve">      Microcrédito Empresarial - Otras Garantías</v>
      </c>
      <c r="C68" s="28">
        <f>VLOOKUP($A68,cuc!$A$4:$AA$2090,C$3,FALSE)</f>
        <v>0</v>
      </c>
      <c r="D68" s="28">
        <f>VLOOKUP($A68,cuc!$A$4:$AA$2090,D$3,FALSE)</f>
        <v>0</v>
      </c>
      <c r="E68" s="28">
        <f>VLOOKUP($A68,cuc!$A$4:$AA$2090,E$3,FALSE)</f>
        <v>0</v>
      </c>
      <c r="F68" s="28">
        <f>VLOOKUP($A68,cuc!$A$4:$AA$2090,F$3,FALSE)</f>
        <v>0</v>
      </c>
      <c r="G68" s="29">
        <f>VLOOKUP($A68,cuc!$A$4:$AA$2090,G$3,FALSE)</f>
        <v>0</v>
      </c>
      <c r="H68" s="29">
        <f>VLOOKUP($A68,cuc!$A$4:$AA$2090,H$3,FALSE)</f>
        <v>0</v>
      </c>
    </row>
    <row r="69" spans="1:8" ht="17.25" thickBot="1" x14ac:dyDescent="0.35">
      <c r="A69" s="15">
        <v>146100</v>
      </c>
      <c r="B69" s="22" t="str">
        <f>PROPER(VLOOKUP($A69,cuc!$A$4:$AA$2090,B$3,FALSE))</f>
        <v xml:space="preserve">      Créditos Comerciales - Garantía Admisible</v>
      </c>
      <c r="C69" s="28">
        <f>VLOOKUP($A69,cuc!$A$4:$AA$2090,C$3,FALSE)</f>
        <v>0</v>
      </c>
      <c r="D69" s="28">
        <f>VLOOKUP($A69,cuc!$A$4:$AA$2090,D$3,FALSE)</f>
        <v>0</v>
      </c>
      <c r="E69" s="28">
        <f>VLOOKUP($A69,cuc!$A$4:$AA$2090,E$3,FALSE)</f>
        <v>0</v>
      </c>
      <c r="F69" s="28">
        <f>VLOOKUP($A69,cuc!$A$4:$AA$2090,F$3,FALSE)</f>
        <v>0</v>
      </c>
      <c r="G69" s="29">
        <f>VLOOKUP($A69,cuc!$A$4:$AA$2090,G$3,FALSE)</f>
        <v>0</v>
      </c>
      <c r="H69" s="29">
        <f>VLOOKUP($A69,cuc!$A$4:$AA$2090,H$3,FALSE)</f>
        <v>0</v>
      </c>
    </row>
    <row r="70" spans="1:8" ht="17.25" thickBot="1" x14ac:dyDescent="0.35">
      <c r="A70" s="15">
        <v>146200</v>
      </c>
      <c r="B70" s="22" t="str">
        <f>PROPER(VLOOKUP($A70,cuc!$A$4:$AA$2090,B$3,FALSE))</f>
        <v xml:space="preserve">      Créditos Comerciales - Otras Garantías</v>
      </c>
      <c r="C70" s="28">
        <f>VLOOKUP($A70,cuc!$A$4:$AA$2090,C$3,FALSE)</f>
        <v>0</v>
      </c>
      <c r="D70" s="28">
        <f>VLOOKUP($A70,cuc!$A$4:$AA$2090,D$3,FALSE)</f>
        <v>0</v>
      </c>
      <c r="E70" s="28">
        <f>VLOOKUP($A70,cuc!$A$4:$AA$2090,E$3,FALSE)</f>
        <v>0</v>
      </c>
      <c r="F70" s="28">
        <f>VLOOKUP($A70,cuc!$A$4:$AA$2090,F$3,FALSE)</f>
        <v>0</v>
      </c>
      <c r="G70" s="29">
        <f>VLOOKUP($A70,cuc!$A$4:$AA$2090,G$3,FALSE)</f>
        <v>0</v>
      </c>
      <c r="H70" s="29">
        <f>VLOOKUP($A70,cuc!$A$4:$AA$2090,H$3,FALSE)</f>
        <v>0</v>
      </c>
    </row>
    <row r="71" spans="1:8" ht="17.25" thickBot="1" x14ac:dyDescent="0.35">
      <c r="A71" s="15">
        <v>146900</v>
      </c>
      <c r="B71" s="22" t="str">
        <f>PROPER(VLOOKUP($A71,cuc!$A$4:$AA$2090,B$3,FALSE))</f>
        <v xml:space="preserve">      CréDitos A Empleados</v>
      </c>
      <c r="C71" s="28">
        <f>VLOOKUP($A71,cuc!$A$4:$AA$2090,C$3,FALSE)</f>
        <v>0</v>
      </c>
      <c r="D71" s="28">
        <f>VLOOKUP($A71,cuc!$A$4:$AA$2090,D$3,FALSE)</f>
        <v>0</v>
      </c>
      <c r="E71" s="28">
        <f>VLOOKUP($A71,cuc!$A$4:$AA$2090,E$3,FALSE)</f>
        <v>0</v>
      </c>
      <c r="F71" s="28">
        <f>VLOOKUP($A71,cuc!$A$4:$AA$2090,F$3,FALSE)</f>
        <v>0</v>
      </c>
      <c r="G71" s="29">
        <f>VLOOKUP($A71,cuc!$A$4:$AA$2090,G$3,FALSE)</f>
        <v>0</v>
      </c>
      <c r="H71" s="29">
        <f>VLOOKUP($A71,cuc!$A$4:$AA$2090,H$3,FALSE)</f>
        <v>0</v>
      </c>
    </row>
    <row r="72" spans="1:8" ht="17.25" thickBot="1" x14ac:dyDescent="0.35">
      <c r="A72" s="15" t="s">
        <v>1407</v>
      </c>
      <c r="B72" s="21" t="s">
        <v>1406</v>
      </c>
      <c r="C72" s="31">
        <f t="shared" ref="C72:H72" si="2">SUM(C60:C71)</f>
        <v>14052328264</v>
      </c>
      <c r="D72" s="31">
        <f t="shared" si="2"/>
        <v>16204505820.27</v>
      </c>
      <c r="E72" s="31">
        <f t="shared" si="2"/>
        <v>19379753290</v>
      </c>
      <c r="F72" s="31">
        <f t="shared" si="2"/>
        <v>21588032293</v>
      </c>
      <c r="G72" s="31">
        <f t="shared" si="2"/>
        <v>24293748888.43</v>
      </c>
      <c r="H72" s="31">
        <f t="shared" si="2"/>
        <v>25374254278.43</v>
      </c>
    </row>
    <row r="73" spans="1:8" ht="17.25" thickBot="1" x14ac:dyDescent="0.35"/>
    <row r="74" spans="1:8" x14ac:dyDescent="0.3">
      <c r="B74" s="20" t="s">
        <v>1408</v>
      </c>
      <c r="C74" s="12" t="str">
        <f>+'ALN  vs Depositos'!C$19</f>
        <v>Año 17</v>
      </c>
      <c r="D74" s="12" t="str">
        <f>+'ALN  vs Depositos'!D$19</f>
        <v>Año 18</v>
      </c>
      <c r="E74" s="12" t="str">
        <f>+'ALN  vs Depositos'!E$19</f>
        <v>Año 19</v>
      </c>
      <c r="F74" s="12" t="str">
        <f>+'ALN  vs Depositos'!F$19</f>
        <v>Año 20</v>
      </c>
      <c r="G74" s="12" t="str">
        <f>+'ALN  vs Depositos'!G$19</f>
        <v>Año 21</v>
      </c>
      <c r="H74" s="12" t="str">
        <f>+'ALN  vs Depositos'!H$19</f>
        <v>Año 22</v>
      </c>
    </row>
    <row r="75" spans="1:8" x14ac:dyDescent="0.3">
      <c r="B75" s="10" t="s">
        <v>1418</v>
      </c>
      <c r="C75" s="27">
        <f t="shared" ref="C75:H75" si="3">IFERROR(+C57/C72,0%)</f>
        <v>2.1524214658069987E-3</v>
      </c>
      <c r="D75" s="27">
        <f t="shared" si="3"/>
        <v>5.8998494036399465E-3</v>
      </c>
      <c r="E75" s="27">
        <f t="shared" si="3"/>
        <v>1.0988093182273942E-2</v>
      </c>
      <c r="F75" s="27">
        <f t="shared" si="3"/>
        <v>1.2491723531812673E-2</v>
      </c>
      <c r="G75" s="27">
        <f t="shared" si="3"/>
        <v>1.4196634187004998E-2</v>
      </c>
      <c r="H75" s="27">
        <f t="shared" si="3"/>
        <v>2.1688307603499379E-2</v>
      </c>
    </row>
  </sheetData>
  <phoneticPr fontId="17" type="noConversion"/>
  <conditionalFormatting sqref="C75:G75">
    <cfRule type="colorScale" priority="2">
      <colorScale>
        <cfvo type="min"/>
        <cfvo type="percentile" val="50"/>
        <cfvo type="max"/>
        <color rgb="FF63BE7B"/>
        <color rgb="FFFFEB84"/>
        <color rgb="FFF8696B"/>
      </colorScale>
    </cfRule>
  </conditionalFormatting>
  <conditionalFormatting sqref="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tabSelected="1" zoomScale="120" zoomScaleNormal="120" workbookViewId="0">
      <pane xSplit="1" ySplit="4" topLeftCell="B7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17" t="s">
        <v>55</v>
      </c>
    </row>
    <row r="2" spans="1:67" s="26" customFormat="1" ht="51.75" thickBot="1" x14ac:dyDescent="0.3">
      <c r="A2" s="23" t="s">
        <v>0</v>
      </c>
      <c r="B2" s="63" t="str">
        <f>+Indicadores!E33</f>
        <v>(Cartera Total Calificada en Categorías B, C, D y E + Castigos) / (Total Cartera + Castigos)</v>
      </c>
      <c r="C2" s="24" t="str">
        <f>+Indicadores!B33</f>
        <v>Activo</v>
      </c>
      <c r="D2" s="63" t="str">
        <f>+Indicadores!C33</f>
        <v>Indicador de calidad por riesgo con castigos</v>
      </c>
      <c r="E2" s="24" t="str">
        <f>+Indicadores!D33</f>
        <v>Calidad x Riesgo (B,C,D,E) + Castigos</v>
      </c>
    </row>
    <row r="3" spans="1:67" s="9" customFormat="1" ht="9" thickBot="1" x14ac:dyDescent="0.2">
      <c r="B3" s="9">
        <v>2</v>
      </c>
      <c r="C3" s="9">
        <v>3</v>
      </c>
      <c r="D3" s="9">
        <v>4</v>
      </c>
      <c r="E3" s="9">
        <v>5</v>
      </c>
      <c r="F3" s="9">
        <v>6</v>
      </c>
      <c r="G3" s="9">
        <v>7</v>
      </c>
      <c r="H3" s="9">
        <v>8</v>
      </c>
    </row>
    <row r="4" spans="1:67"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140410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67" x14ac:dyDescent="0.3">
      <c r="A6" s="14">
        <v>140415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67" x14ac:dyDescent="0.3">
      <c r="A7" s="14">
        <v>140420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67" x14ac:dyDescent="0.3">
      <c r="A8" s="14">
        <v>140425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67" x14ac:dyDescent="0.3">
      <c r="A9" s="14">
        <v>140510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67" x14ac:dyDescent="0.3">
      <c r="A10" s="14">
        <v>140515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67" x14ac:dyDescent="0.3">
      <c r="A11" s="14">
        <v>140520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67" x14ac:dyDescent="0.3">
      <c r="A12" s="14">
        <v>140525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67" x14ac:dyDescent="0.3">
      <c r="A13" s="14">
        <v>141110</v>
      </c>
      <c r="B13" s="22" t="str">
        <f>PROPER(VLOOKUP($A13,cuc!$A$4:$AA$2090,B$3,FALSE))</f>
        <v xml:space="preserve">         Categoría B Riesgo Aceptable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67" x14ac:dyDescent="0.3">
      <c r="A14" s="14">
        <v>141115</v>
      </c>
      <c r="B14" s="22" t="str">
        <f>PROPER(VLOOKUP($A14,cuc!$A$4:$AA$2090,B$3,FALSE))</f>
        <v xml:space="preserve">         Categoría C Riesgo Apreciable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67" x14ac:dyDescent="0.3">
      <c r="A15" s="14">
        <v>141120</v>
      </c>
      <c r="B15" s="22" t="str">
        <f>PROPER(VLOOKUP($A15,cuc!$A$4:$AA$2090,B$3,FALSE))</f>
        <v xml:space="preserve">         Categoría D Riesgo Significativo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67" x14ac:dyDescent="0.3">
      <c r="A16" s="14">
        <v>141125</v>
      </c>
      <c r="B16" s="22" t="str">
        <f>PROPER(VLOOKUP($A16,cuc!$A$4:$AA$2090,B$3,FALSE))</f>
        <v xml:space="preserve">         Categoría E Riesgo De Incobrabilidad</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141210</v>
      </c>
      <c r="B17" s="22" t="str">
        <f>PROPER(VLOOKUP($A17,cuc!$A$4:$AA$2090,B$3,FALSE))</f>
        <v xml:space="preserve">         Categoría B Riesgo Aceptable</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row>
    <row r="18" spans="1:8" x14ac:dyDescent="0.3">
      <c r="A18" s="14">
        <v>141215</v>
      </c>
      <c r="B18" s="22" t="str">
        <f>PROPER(VLOOKUP($A18,cuc!$A$4:$AA$2090,B$3,FALSE))</f>
        <v xml:space="preserve">         Categoría C Riesgo Apreciable</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86976023</v>
      </c>
    </row>
    <row r="19" spans="1:8" x14ac:dyDescent="0.3">
      <c r="A19" s="14">
        <v>141220</v>
      </c>
      <c r="B19" s="22" t="str">
        <f>PROPER(VLOOKUP($A19,cuc!$A$4:$AA$2090,B$3,FALSE))</f>
        <v xml:space="preserve">         Categoría D Riesgo Significativo</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141225</v>
      </c>
      <c r="B20" s="22" t="str">
        <f>PROPER(VLOOKUP($A20,cuc!$A$4:$AA$2090,B$3,FALSE))</f>
        <v xml:space="preserve">         Categoría E Riesgo De Incobrabilidad</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144110</v>
      </c>
      <c r="B21" s="22" t="str">
        <f>PROPER(VLOOKUP($A21,cuc!$A$4:$AA$2090,B$3,FALSE))</f>
        <v xml:space="preserve">         Categoría B Riesgo Aceptable</v>
      </c>
      <c r="C21" s="28">
        <f>VLOOKUP($A21,cuc!$A$4:$AA$2090,C$3,FALSE)</f>
        <v>0</v>
      </c>
      <c r="D21" s="28">
        <f>VLOOKUP($A21,cuc!$A$4:$AA$2090,D$3,FALSE)</f>
        <v>0</v>
      </c>
      <c r="E21" s="28">
        <f>VLOOKUP($A21,cuc!$A$4:$AA$2090,E$3,FALSE)</f>
        <v>0</v>
      </c>
      <c r="F21" s="28">
        <f>VLOOKUP($A21,cuc!$A$4:$AA$2090,F$3,FALSE)</f>
        <v>0</v>
      </c>
      <c r="G21" s="29">
        <f>VLOOKUP($A21,cuc!$A$4:$AA$2090,G$3,FALSE)</f>
        <v>12866159</v>
      </c>
      <c r="H21" s="29">
        <f>VLOOKUP($A21,cuc!$A$4:$AA$2090,H$3,FALSE)</f>
        <v>7550246</v>
      </c>
    </row>
    <row r="22" spans="1:8" x14ac:dyDescent="0.3">
      <c r="A22" s="14">
        <v>144115</v>
      </c>
      <c r="B22" s="22" t="str">
        <f>PROPER(VLOOKUP($A22,cuc!$A$4:$AA$2090,B$3,FALSE))</f>
        <v xml:space="preserve">         Categoría C Riesgo Apreciable</v>
      </c>
      <c r="C22" s="28">
        <f>VLOOKUP($A22,cuc!$A$4:$AA$2090,C$3,FALSE)</f>
        <v>0</v>
      </c>
      <c r="D22" s="28">
        <f>VLOOKUP($A22,cuc!$A$4:$AA$2090,D$3,FALSE)</f>
        <v>0</v>
      </c>
      <c r="E22" s="28">
        <f>VLOOKUP($A22,cuc!$A$4:$AA$2090,E$3,FALSE)</f>
        <v>0</v>
      </c>
      <c r="F22" s="28">
        <f>VLOOKUP($A22,cuc!$A$4:$AA$2090,F$3,FALSE)</f>
        <v>0</v>
      </c>
      <c r="G22" s="29">
        <f>VLOOKUP($A22,cuc!$A$4:$AA$2090,G$3,FALSE)</f>
        <v>5701628</v>
      </c>
      <c r="H22" s="29">
        <f>VLOOKUP($A22,cuc!$A$4:$AA$2090,H$3,FALSE)</f>
        <v>26542926</v>
      </c>
    </row>
    <row r="23" spans="1:8" x14ac:dyDescent="0.3">
      <c r="A23" s="14">
        <v>144120</v>
      </c>
      <c r="B23" s="22" t="str">
        <f>PROPER(VLOOKUP($A23,cuc!$A$4:$AA$2090,B$3,FALSE))</f>
        <v xml:space="preserve">         Categoría D Riesgo Significativo</v>
      </c>
      <c r="C23" s="28">
        <f>VLOOKUP($A23,cuc!$A$4:$AA$2090,C$3,FALSE)</f>
        <v>0</v>
      </c>
      <c r="D23" s="28">
        <f>VLOOKUP($A23,cuc!$A$4:$AA$2090,D$3,FALSE)</f>
        <v>0</v>
      </c>
      <c r="E23" s="28">
        <f>VLOOKUP($A23,cuc!$A$4:$AA$2090,E$3,FALSE)</f>
        <v>0</v>
      </c>
      <c r="F23" s="28">
        <f>VLOOKUP($A23,cuc!$A$4:$AA$2090,F$3,FALSE)</f>
        <v>0</v>
      </c>
      <c r="G23" s="29">
        <f>VLOOKUP($A23,cuc!$A$4:$AA$2090,G$3,FALSE)</f>
        <v>5870029</v>
      </c>
      <c r="H23" s="29">
        <f>VLOOKUP($A23,cuc!$A$4:$AA$2090,H$3,FALSE)</f>
        <v>9405727</v>
      </c>
    </row>
    <row r="24" spans="1:8" x14ac:dyDescent="0.3">
      <c r="A24" s="14">
        <v>144125</v>
      </c>
      <c r="B24" s="22" t="str">
        <f>PROPER(VLOOKUP($A24,cuc!$A$4:$AA$2090,B$3,FALSE))</f>
        <v xml:space="preserve">         Categoría E Riesgo De Incobrabilidad</v>
      </c>
      <c r="C24" s="28">
        <f>VLOOKUP($A24,cuc!$A$4:$AA$2090,C$3,FALSE)</f>
        <v>1036324</v>
      </c>
      <c r="D24" s="28">
        <f>VLOOKUP($A24,cuc!$A$4:$AA$2090,D$3,FALSE)</f>
        <v>0</v>
      </c>
      <c r="E24" s="28">
        <f>VLOOKUP($A24,cuc!$A$4:$AA$2090,E$3,FALSE)</f>
        <v>64377025</v>
      </c>
      <c r="F24" s="28">
        <f>VLOOKUP($A24,cuc!$A$4:$AA$2090,F$3,FALSE)</f>
        <v>78941126</v>
      </c>
      <c r="G24" s="29">
        <f>VLOOKUP($A24,cuc!$A$4:$AA$2090,G$3,FALSE)</f>
        <v>78941126</v>
      </c>
      <c r="H24" s="29">
        <f>VLOOKUP($A24,cuc!$A$4:$AA$2090,H$3,FALSE)</f>
        <v>83556625</v>
      </c>
    </row>
    <row r="25" spans="1:8" x14ac:dyDescent="0.3">
      <c r="A25" s="14">
        <v>144210</v>
      </c>
      <c r="B25" s="22" t="str">
        <f>PROPER(VLOOKUP($A25,cuc!$A$4:$AA$2090,B$3,FALSE))</f>
        <v xml:space="preserve">         Categoría B Riesgo Aceptable</v>
      </c>
      <c r="C25" s="28">
        <f>VLOOKUP($A25,cuc!$A$4:$AA$2090,C$3,FALSE)</f>
        <v>3265901</v>
      </c>
      <c r="D25" s="28">
        <f>VLOOKUP($A25,cuc!$A$4:$AA$2090,D$3,FALSE)</f>
        <v>7974761</v>
      </c>
      <c r="E25" s="28">
        <f>VLOOKUP($A25,cuc!$A$4:$AA$2090,E$3,FALSE)</f>
        <v>41109073</v>
      </c>
      <c r="F25" s="28">
        <f>VLOOKUP($A25,cuc!$A$4:$AA$2090,F$3,FALSE)</f>
        <v>8729586</v>
      </c>
      <c r="G25" s="29">
        <f>VLOOKUP($A25,cuc!$A$4:$AA$2090,G$3,FALSE)</f>
        <v>51606688</v>
      </c>
      <c r="H25" s="29">
        <f>VLOOKUP($A25,cuc!$A$4:$AA$2090,H$3,FALSE)</f>
        <v>80043834</v>
      </c>
    </row>
    <row r="26" spans="1:8" x14ac:dyDescent="0.3">
      <c r="A26" s="14">
        <v>144215</v>
      </c>
      <c r="B26" s="22" t="str">
        <f>PROPER(VLOOKUP($A26,cuc!$A$4:$AA$2090,B$3,FALSE))</f>
        <v xml:space="preserve">         Categoría C Riesgo Apreciable</v>
      </c>
      <c r="C26" s="28">
        <f>VLOOKUP($A26,cuc!$A$4:$AA$2090,C$3,FALSE)</f>
        <v>0</v>
      </c>
      <c r="D26" s="28">
        <f>VLOOKUP($A26,cuc!$A$4:$AA$2090,D$3,FALSE)</f>
        <v>0</v>
      </c>
      <c r="E26" s="28">
        <f>VLOOKUP($A26,cuc!$A$4:$AA$2090,E$3,FALSE)</f>
        <v>7018613</v>
      </c>
      <c r="F26" s="28">
        <f>VLOOKUP($A26,cuc!$A$4:$AA$2090,F$3,FALSE)</f>
        <v>9943247</v>
      </c>
      <c r="G26" s="29">
        <f>VLOOKUP($A26,cuc!$A$4:$AA$2090,G$3,FALSE)</f>
        <v>31811432</v>
      </c>
      <c r="H26" s="29">
        <f>VLOOKUP($A26,cuc!$A$4:$AA$2090,H$3,FALSE)</f>
        <v>60665875</v>
      </c>
    </row>
    <row r="27" spans="1:8" x14ac:dyDescent="0.3">
      <c r="A27" s="14">
        <v>144220</v>
      </c>
      <c r="B27" s="22" t="str">
        <f>PROPER(VLOOKUP($A27,cuc!$A$4:$AA$2090,B$3,FALSE))</f>
        <v xml:space="preserve">         Categoría D Riesgo Significativo</v>
      </c>
      <c r="C27" s="28">
        <f>VLOOKUP($A27,cuc!$A$4:$AA$2090,C$3,FALSE)</f>
        <v>25944308</v>
      </c>
      <c r="D27" s="28">
        <f>VLOOKUP($A27,cuc!$A$4:$AA$2090,D$3,FALSE)</f>
        <v>56808510</v>
      </c>
      <c r="E27" s="28">
        <f>VLOOKUP($A27,cuc!$A$4:$AA$2090,E$3,FALSE)</f>
        <v>23675808</v>
      </c>
      <c r="F27" s="28">
        <f>VLOOKUP($A27,cuc!$A$4:$AA$2090,F$3,FALSE)</f>
        <v>19454065</v>
      </c>
      <c r="G27" s="29">
        <f>VLOOKUP($A27,cuc!$A$4:$AA$2090,G$3,FALSE)</f>
        <v>13914904</v>
      </c>
      <c r="H27" s="29">
        <f>VLOOKUP($A27,cuc!$A$4:$AA$2090,H$3,FALSE)</f>
        <v>37703223</v>
      </c>
    </row>
    <row r="28" spans="1:8" x14ac:dyDescent="0.3">
      <c r="A28" s="14">
        <v>144225</v>
      </c>
      <c r="B28" s="22" t="str">
        <f>PROPER(VLOOKUP($A28,cuc!$A$4:$AA$2090,B$3,FALSE))</f>
        <v xml:space="preserve">         Categoría E Riesgo De Incobrabilidad</v>
      </c>
      <c r="C28" s="28">
        <f>VLOOKUP($A28,cuc!$A$4:$AA$2090,C$3,FALSE)</f>
        <v>0</v>
      </c>
      <c r="D28" s="28">
        <f>VLOOKUP($A28,cuc!$A$4:$AA$2090,D$3,FALSE)</f>
        <v>30820873</v>
      </c>
      <c r="E28" s="28">
        <f>VLOOKUP($A28,cuc!$A$4:$AA$2090,E$3,FALSE)</f>
        <v>76766016</v>
      </c>
      <c r="F28" s="28">
        <f>VLOOKUP($A28,cuc!$A$4:$AA$2090,F$3,FALSE)</f>
        <v>152603707</v>
      </c>
      <c r="G28" s="29">
        <f>VLOOKUP($A28,cuc!$A$4:$AA$2090,G$3,FALSE)</f>
        <v>144177500</v>
      </c>
      <c r="H28" s="29">
        <f>VLOOKUP($A28,cuc!$A$4:$AA$2090,H$3,FALSE)</f>
        <v>157880153</v>
      </c>
    </row>
    <row r="29" spans="1:8" x14ac:dyDescent="0.3">
      <c r="A29" s="14">
        <v>144810</v>
      </c>
      <c r="B29" s="22" t="str">
        <f>PROPER(VLOOKUP($A29,cuc!$A$4:$AA$2090,B$3,FALSE))</f>
        <v xml:space="preserve">         Categoría B Riesgo Aceptable</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x14ac:dyDescent="0.3">
      <c r="A30" s="14">
        <v>144815</v>
      </c>
      <c r="B30" s="22" t="str">
        <f>PROPER(VLOOKUP($A30,cuc!$A$4:$AA$2090,B$3,FALSE))</f>
        <v xml:space="preserve">         Categoría C Riesgo Apreciable</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row>
    <row r="31" spans="1:8" x14ac:dyDescent="0.3">
      <c r="A31" s="14">
        <v>144820</v>
      </c>
      <c r="B31" s="22" t="str">
        <f>PROPER(VLOOKUP($A31,cuc!$A$4:$AA$2090,B$3,FALSE))</f>
        <v xml:space="preserve">         Categoría D Riesgo Significativo</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row>
    <row r="32" spans="1:8" x14ac:dyDescent="0.3">
      <c r="A32" s="14">
        <v>144825</v>
      </c>
      <c r="B32" s="22" t="str">
        <f>PROPER(VLOOKUP($A32,cuc!$A$4:$AA$2090,B$3,FALSE))</f>
        <v xml:space="preserve">         Categoría E Riesgo De Incobrabilidad</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row>
    <row r="33" spans="1:8" x14ac:dyDescent="0.3">
      <c r="A33" s="14">
        <v>145410</v>
      </c>
      <c r="B33" s="22" t="str">
        <f>PROPER(VLOOKUP($A33,cuc!$A$4:$AA$2090,B$3,FALSE))</f>
        <v xml:space="preserve">         Categoría B Riesgo Aceptable</v>
      </c>
      <c r="C33" s="28">
        <f>VLOOKUP($A33,cuc!$A$4:$AA$2090,C$3,FALSE)</f>
        <v>0</v>
      </c>
      <c r="D33" s="28">
        <f>VLOOKUP($A33,cuc!$A$4:$AA$2090,D$3,FALSE)</f>
        <v>0</v>
      </c>
      <c r="E33" s="28">
        <f>VLOOKUP($A33,cuc!$A$4:$AA$2090,E$3,FALSE)</f>
        <v>0</v>
      </c>
      <c r="F33" s="28">
        <f>VLOOKUP($A33,cuc!$A$4:$AA$2090,F$3,FALSE)</f>
        <v>0</v>
      </c>
      <c r="G33" s="29">
        <f>VLOOKUP($A33,cuc!$A$4:$AA$2090,G$3,FALSE)</f>
        <v>0</v>
      </c>
      <c r="H33" s="29">
        <f>VLOOKUP($A33,cuc!$A$4:$AA$2090,H$3,FALSE)</f>
        <v>0</v>
      </c>
    </row>
    <row r="34" spans="1:8" x14ac:dyDescent="0.3">
      <c r="A34" s="14">
        <v>145415</v>
      </c>
      <c r="B34" s="22" t="str">
        <f>PROPER(VLOOKUP($A34,cuc!$A$4:$AA$2090,B$3,FALSE))</f>
        <v xml:space="preserve">         Categoría C Riesgo Apreciable</v>
      </c>
      <c r="C34" s="28">
        <f>VLOOKUP($A34,cuc!$A$4:$AA$2090,C$3,FALSE)</f>
        <v>0</v>
      </c>
      <c r="D34" s="28">
        <f>VLOOKUP($A34,cuc!$A$4:$AA$2090,D$3,FALSE)</f>
        <v>0</v>
      </c>
      <c r="E34" s="28">
        <f>VLOOKUP($A34,cuc!$A$4:$AA$2090,E$3,FALSE)</f>
        <v>0</v>
      </c>
      <c r="F34" s="28">
        <f>VLOOKUP($A34,cuc!$A$4:$AA$2090,F$3,FALSE)</f>
        <v>0</v>
      </c>
      <c r="G34" s="29">
        <f>VLOOKUP($A34,cuc!$A$4:$AA$2090,G$3,FALSE)</f>
        <v>0</v>
      </c>
      <c r="H34" s="29">
        <f>VLOOKUP($A34,cuc!$A$4:$AA$2090,H$3,FALSE)</f>
        <v>0</v>
      </c>
    </row>
    <row r="35" spans="1:8" x14ac:dyDescent="0.3">
      <c r="A35" s="14">
        <v>145420</v>
      </c>
      <c r="B35" s="22" t="str">
        <f>PROPER(VLOOKUP($A35,cuc!$A$4:$AA$2090,B$3,FALSE))</f>
        <v xml:space="preserve">         Categoría D Riesgo Significativo</v>
      </c>
      <c r="C35" s="28">
        <f>VLOOKUP($A35,cuc!$A$4:$AA$2090,C$3,FALSE)</f>
        <v>0</v>
      </c>
      <c r="D35" s="28">
        <f>VLOOKUP($A35,cuc!$A$4:$AA$2090,D$3,FALSE)</f>
        <v>0</v>
      </c>
      <c r="E35" s="28">
        <f>VLOOKUP($A35,cuc!$A$4:$AA$2090,E$3,FALSE)</f>
        <v>0</v>
      </c>
      <c r="F35" s="28">
        <f>VLOOKUP($A35,cuc!$A$4:$AA$2090,F$3,FALSE)</f>
        <v>0</v>
      </c>
      <c r="G35" s="29">
        <f>VLOOKUP($A35,cuc!$A$4:$AA$2090,G$3,FALSE)</f>
        <v>0</v>
      </c>
      <c r="H35" s="29">
        <f>VLOOKUP($A35,cuc!$A$4:$AA$2090,H$3,FALSE)</f>
        <v>0</v>
      </c>
    </row>
    <row r="36" spans="1:8" x14ac:dyDescent="0.3">
      <c r="A36" s="14">
        <v>145425</v>
      </c>
      <c r="B36" s="22" t="str">
        <f>PROPER(VLOOKUP($A36,cuc!$A$4:$AA$2090,B$3,FALSE))</f>
        <v xml:space="preserve">         Categoría E Riesgo De Incobrabilidad</v>
      </c>
      <c r="C36" s="28">
        <f>VLOOKUP($A36,cuc!$A$4:$AA$2090,C$3,FALSE)</f>
        <v>0</v>
      </c>
      <c r="D36" s="28">
        <f>VLOOKUP($A36,cuc!$A$4:$AA$2090,D$3,FALSE)</f>
        <v>0</v>
      </c>
      <c r="E36" s="28">
        <f>VLOOKUP($A36,cuc!$A$4:$AA$2090,E$3,FALSE)</f>
        <v>0</v>
      </c>
      <c r="F36" s="28">
        <f>VLOOKUP($A36,cuc!$A$4:$AA$2090,F$3,FALSE)</f>
        <v>0</v>
      </c>
      <c r="G36" s="29">
        <f>VLOOKUP($A36,cuc!$A$4:$AA$2090,G$3,FALSE)</f>
        <v>0</v>
      </c>
      <c r="H36" s="29">
        <f>VLOOKUP($A36,cuc!$A$4:$AA$2090,H$3,FALSE)</f>
        <v>0</v>
      </c>
    </row>
    <row r="37" spans="1:8" x14ac:dyDescent="0.3">
      <c r="A37" s="14">
        <v>145510</v>
      </c>
      <c r="B37" s="22" t="str">
        <f>PROPER(VLOOKUP($A37,cuc!$A$4:$AA$2090,B$3,FALSE))</f>
        <v xml:space="preserve">         Categoría B Riesgo Aceptable</v>
      </c>
      <c r="C37" s="28">
        <f>VLOOKUP($A37,cuc!$A$4:$AA$2090,C$3,FALSE)</f>
        <v>0</v>
      </c>
      <c r="D37" s="28">
        <f>VLOOKUP($A37,cuc!$A$4:$AA$2090,D$3,FALSE)</f>
        <v>0</v>
      </c>
      <c r="E37" s="28">
        <f>VLOOKUP($A37,cuc!$A$4:$AA$2090,E$3,FALSE)</f>
        <v>0</v>
      </c>
      <c r="F37" s="28">
        <f>VLOOKUP($A37,cuc!$A$4:$AA$2090,F$3,FALSE)</f>
        <v>0</v>
      </c>
      <c r="G37" s="29">
        <f>VLOOKUP($A37,cuc!$A$4:$AA$2090,G$3,FALSE)</f>
        <v>0</v>
      </c>
      <c r="H37" s="29">
        <f>VLOOKUP($A37,cuc!$A$4:$AA$2090,H$3,FALSE)</f>
        <v>0</v>
      </c>
    </row>
    <row r="38" spans="1:8" x14ac:dyDescent="0.3">
      <c r="A38" s="14">
        <v>145515</v>
      </c>
      <c r="B38" s="22" t="str">
        <f>PROPER(VLOOKUP($A38,cuc!$A$4:$AA$2090,B$3,FALSE))</f>
        <v xml:space="preserve">         Categoría C Riesgo Apreciable</v>
      </c>
      <c r="C38" s="28">
        <f>VLOOKUP($A38,cuc!$A$4:$AA$2090,C$3,FALSE)</f>
        <v>0</v>
      </c>
      <c r="D38" s="28">
        <f>VLOOKUP($A38,cuc!$A$4:$AA$2090,D$3,FALSE)</f>
        <v>0</v>
      </c>
      <c r="E38" s="28">
        <f>VLOOKUP($A38,cuc!$A$4:$AA$2090,E$3,FALSE)</f>
        <v>0</v>
      </c>
      <c r="F38" s="28">
        <f>VLOOKUP($A38,cuc!$A$4:$AA$2090,F$3,FALSE)</f>
        <v>0</v>
      </c>
      <c r="G38" s="29">
        <f>VLOOKUP($A38,cuc!$A$4:$AA$2090,G$3,FALSE)</f>
        <v>0</v>
      </c>
      <c r="H38" s="29">
        <f>VLOOKUP($A38,cuc!$A$4:$AA$2090,H$3,FALSE)</f>
        <v>0</v>
      </c>
    </row>
    <row r="39" spans="1:8" x14ac:dyDescent="0.3">
      <c r="A39" s="14">
        <v>145520</v>
      </c>
      <c r="B39" s="22" t="str">
        <f>PROPER(VLOOKUP($A39,cuc!$A$4:$AA$2090,B$3,FALSE))</f>
        <v xml:space="preserve">         Categoría D Riesgo Significativo</v>
      </c>
      <c r="C39" s="28">
        <f>VLOOKUP($A39,cuc!$A$4:$AA$2090,C$3,FALSE)</f>
        <v>0</v>
      </c>
      <c r="D39" s="28">
        <f>VLOOKUP($A39,cuc!$A$4:$AA$2090,D$3,FALSE)</f>
        <v>0</v>
      </c>
      <c r="E39" s="28">
        <f>VLOOKUP($A39,cuc!$A$4:$AA$2090,E$3,FALSE)</f>
        <v>0</v>
      </c>
      <c r="F39" s="28">
        <f>VLOOKUP($A39,cuc!$A$4:$AA$2090,F$3,FALSE)</f>
        <v>0</v>
      </c>
      <c r="G39" s="29">
        <f>VLOOKUP($A39,cuc!$A$4:$AA$2090,G$3,FALSE)</f>
        <v>0</v>
      </c>
      <c r="H39" s="29">
        <f>VLOOKUP($A39,cuc!$A$4:$AA$2090,H$3,FALSE)</f>
        <v>0</v>
      </c>
    </row>
    <row r="40" spans="1:8" x14ac:dyDescent="0.3">
      <c r="A40" s="14">
        <v>145525</v>
      </c>
      <c r="B40" s="22" t="str">
        <f>PROPER(VLOOKUP($A40,cuc!$A$4:$AA$2090,B$3,FALSE))</f>
        <v xml:space="preserve">         Categoría E Riesgo De Incobrabilidad</v>
      </c>
      <c r="C40" s="28">
        <f>VLOOKUP($A40,cuc!$A$4:$AA$2090,C$3,FALSE)</f>
        <v>0</v>
      </c>
      <c r="D40" s="28">
        <f>VLOOKUP($A40,cuc!$A$4:$AA$2090,D$3,FALSE)</f>
        <v>0</v>
      </c>
      <c r="E40" s="28">
        <f>VLOOKUP($A40,cuc!$A$4:$AA$2090,E$3,FALSE)</f>
        <v>0</v>
      </c>
      <c r="F40" s="28">
        <f>VLOOKUP($A40,cuc!$A$4:$AA$2090,F$3,FALSE)</f>
        <v>0</v>
      </c>
      <c r="G40" s="29">
        <f>VLOOKUP($A40,cuc!$A$4:$AA$2090,G$3,FALSE)</f>
        <v>0</v>
      </c>
      <c r="H40" s="29">
        <f>VLOOKUP($A40,cuc!$A$4:$AA$2090,H$3,FALSE)</f>
        <v>0</v>
      </c>
    </row>
    <row r="41" spans="1:8" x14ac:dyDescent="0.3">
      <c r="A41" s="14">
        <v>146110</v>
      </c>
      <c r="B41" s="22" t="str">
        <f>PROPER(VLOOKUP($A41,cuc!$A$4:$AA$2090,B$3,FALSE))</f>
        <v xml:space="preserve">         Categoría B Riesgo Aceptable</v>
      </c>
      <c r="C41" s="28">
        <f>VLOOKUP($A41,cuc!$A$4:$AA$2090,C$3,FALSE)</f>
        <v>0</v>
      </c>
      <c r="D41" s="28">
        <f>VLOOKUP($A41,cuc!$A$4:$AA$2090,D$3,FALSE)</f>
        <v>0</v>
      </c>
      <c r="E41" s="28">
        <f>VLOOKUP($A41,cuc!$A$4:$AA$2090,E$3,FALSE)</f>
        <v>0</v>
      </c>
      <c r="F41" s="28">
        <f>VLOOKUP($A41,cuc!$A$4:$AA$2090,F$3,FALSE)</f>
        <v>0</v>
      </c>
      <c r="G41" s="29">
        <f>VLOOKUP($A41,cuc!$A$4:$AA$2090,G$3,FALSE)</f>
        <v>0</v>
      </c>
      <c r="H41" s="29">
        <f>VLOOKUP($A41,cuc!$A$4:$AA$2090,H$3,FALSE)</f>
        <v>0</v>
      </c>
    </row>
    <row r="42" spans="1:8" x14ac:dyDescent="0.3">
      <c r="A42" s="14">
        <v>146115</v>
      </c>
      <c r="B42" s="22" t="str">
        <f>PROPER(VLOOKUP($A42,cuc!$A$4:$AA$2090,B$3,FALSE))</f>
        <v xml:space="preserve">         Categoría C Riesgo Apreciable</v>
      </c>
      <c r="C42" s="28">
        <f>VLOOKUP($A42,cuc!$A$4:$AA$2090,C$3,FALSE)</f>
        <v>0</v>
      </c>
      <c r="D42" s="28">
        <f>VLOOKUP($A42,cuc!$A$4:$AA$2090,D$3,FALSE)</f>
        <v>0</v>
      </c>
      <c r="E42" s="28">
        <f>VLOOKUP($A42,cuc!$A$4:$AA$2090,E$3,FALSE)</f>
        <v>0</v>
      </c>
      <c r="F42" s="28">
        <f>VLOOKUP($A42,cuc!$A$4:$AA$2090,F$3,FALSE)</f>
        <v>0</v>
      </c>
      <c r="G42" s="29">
        <f>VLOOKUP($A42,cuc!$A$4:$AA$2090,G$3,FALSE)</f>
        <v>0</v>
      </c>
      <c r="H42" s="29">
        <f>VLOOKUP($A42,cuc!$A$4:$AA$2090,H$3,FALSE)</f>
        <v>0</v>
      </c>
    </row>
    <row r="43" spans="1:8" x14ac:dyDescent="0.3">
      <c r="A43" s="14">
        <v>146120</v>
      </c>
      <c r="B43" s="22" t="str">
        <f>PROPER(VLOOKUP($A43,cuc!$A$4:$AA$2090,B$3,FALSE))</f>
        <v xml:space="preserve">         Categoría D Riesgo Significativo</v>
      </c>
      <c r="C43" s="28">
        <f>VLOOKUP($A43,cuc!$A$4:$AA$2090,C$3,FALSE)</f>
        <v>0</v>
      </c>
      <c r="D43" s="28">
        <f>VLOOKUP($A43,cuc!$A$4:$AA$2090,D$3,FALSE)</f>
        <v>0</v>
      </c>
      <c r="E43" s="28">
        <f>VLOOKUP($A43,cuc!$A$4:$AA$2090,E$3,FALSE)</f>
        <v>0</v>
      </c>
      <c r="F43" s="28">
        <f>VLOOKUP($A43,cuc!$A$4:$AA$2090,F$3,FALSE)</f>
        <v>0</v>
      </c>
      <c r="G43" s="29">
        <f>VLOOKUP($A43,cuc!$A$4:$AA$2090,G$3,FALSE)</f>
        <v>0</v>
      </c>
      <c r="H43" s="29">
        <f>VLOOKUP($A43,cuc!$A$4:$AA$2090,H$3,FALSE)</f>
        <v>0</v>
      </c>
    </row>
    <row r="44" spans="1:8" x14ac:dyDescent="0.3">
      <c r="A44" s="14">
        <v>146125</v>
      </c>
      <c r="B44" s="22" t="str">
        <f>PROPER(VLOOKUP($A44,cuc!$A$4:$AA$2090,B$3,FALSE))</f>
        <v xml:space="preserve">         Categoría E Riesgo De Incobrabilidad</v>
      </c>
      <c r="C44" s="28">
        <f>VLOOKUP($A44,cuc!$A$4:$AA$2090,C$3,FALSE)</f>
        <v>0</v>
      </c>
      <c r="D44" s="28">
        <f>VLOOKUP($A44,cuc!$A$4:$AA$2090,D$3,FALSE)</f>
        <v>0</v>
      </c>
      <c r="E44" s="28">
        <f>VLOOKUP($A44,cuc!$A$4:$AA$2090,E$3,FALSE)</f>
        <v>0</v>
      </c>
      <c r="F44" s="28">
        <f>VLOOKUP($A44,cuc!$A$4:$AA$2090,F$3,FALSE)</f>
        <v>0</v>
      </c>
      <c r="G44" s="29">
        <f>VLOOKUP($A44,cuc!$A$4:$AA$2090,G$3,FALSE)</f>
        <v>0</v>
      </c>
      <c r="H44" s="29">
        <f>VLOOKUP($A44,cuc!$A$4:$AA$2090,H$3,FALSE)</f>
        <v>0</v>
      </c>
    </row>
    <row r="45" spans="1:8" x14ac:dyDescent="0.3">
      <c r="A45" s="14">
        <v>146210</v>
      </c>
      <c r="B45" s="22" t="str">
        <f>PROPER(VLOOKUP($A45,cuc!$A$4:$AA$2090,B$3,FALSE))</f>
        <v xml:space="preserve">         Categoría B Riesgo Aceptable</v>
      </c>
      <c r="C45" s="28">
        <f>VLOOKUP($A45,cuc!$A$4:$AA$2090,C$3,FALSE)</f>
        <v>0</v>
      </c>
      <c r="D45" s="28">
        <f>VLOOKUP($A45,cuc!$A$4:$AA$2090,D$3,FALSE)</f>
        <v>0</v>
      </c>
      <c r="E45" s="28">
        <f>VLOOKUP($A45,cuc!$A$4:$AA$2090,E$3,FALSE)</f>
        <v>0</v>
      </c>
      <c r="F45" s="28">
        <f>VLOOKUP($A45,cuc!$A$4:$AA$2090,F$3,FALSE)</f>
        <v>0</v>
      </c>
      <c r="G45" s="29">
        <f>VLOOKUP($A45,cuc!$A$4:$AA$2090,G$3,FALSE)</f>
        <v>0</v>
      </c>
      <c r="H45" s="29">
        <f>VLOOKUP($A45,cuc!$A$4:$AA$2090,H$3,FALSE)</f>
        <v>0</v>
      </c>
    </row>
    <row r="46" spans="1:8" x14ac:dyDescent="0.3">
      <c r="A46" s="14">
        <v>146215</v>
      </c>
      <c r="B46" s="22" t="str">
        <f>PROPER(VLOOKUP($A46,cuc!$A$4:$AA$2090,B$3,FALSE))</f>
        <v xml:space="preserve">         Categoría C Riesgo Apreciable</v>
      </c>
      <c r="C46" s="28">
        <f>VLOOKUP($A46,cuc!$A$4:$AA$2090,C$3,FALSE)</f>
        <v>0</v>
      </c>
      <c r="D46" s="28">
        <f>VLOOKUP($A46,cuc!$A$4:$AA$2090,D$3,FALSE)</f>
        <v>0</v>
      </c>
      <c r="E46" s="28">
        <f>VLOOKUP($A46,cuc!$A$4:$AA$2090,E$3,FALSE)</f>
        <v>0</v>
      </c>
      <c r="F46" s="28">
        <f>VLOOKUP($A46,cuc!$A$4:$AA$2090,F$3,FALSE)</f>
        <v>0</v>
      </c>
      <c r="G46" s="29">
        <f>VLOOKUP($A46,cuc!$A$4:$AA$2090,G$3,FALSE)</f>
        <v>0</v>
      </c>
      <c r="H46" s="29">
        <f>VLOOKUP($A46,cuc!$A$4:$AA$2090,H$3,FALSE)</f>
        <v>0</v>
      </c>
    </row>
    <row r="47" spans="1:8" x14ac:dyDescent="0.3">
      <c r="A47" s="14">
        <v>146220</v>
      </c>
      <c r="B47" s="22" t="str">
        <f>PROPER(VLOOKUP($A47,cuc!$A$4:$AA$2090,B$3,FALSE))</f>
        <v xml:space="preserve">         Categoría D Riesgo Significativo</v>
      </c>
      <c r="C47" s="28">
        <f>VLOOKUP($A47,cuc!$A$4:$AA$2090,C$3,FALSE)</f>
        <v>0</v>
      </c>
      <c r="D47" s="28">
        <f>VLOOKUP($A47,cuc!$A$4:$AA$2090,D$3,FALSE)</f>
        <v>0</v>
      </c>
      <c r="E47" s="28">
        <f>VLOOKUP($A47,cuc!$A$4:$AA$2090,E$3,FALSE)</f>
        <v>0</v>
      </c>
      <c r="F47" s="28">
        <f>VLOOKUP($A47,cuc!$A$4:$AA$2090,F$3,FALSE)</f>
        <v>0</v>
      </c>
      <c r="G47" s="29">
        <f>VLOOKUP($A47,cuc!$A$4:$AA$2090,G$3,FALSE)</f>
        <v>0</v>
      </c>
      <c r="H47" s="29">
        <f>VLOOKUP($A47,cuc!$A$4:$AA$2090,H$3,FALSE)</f>
        <v>0</v>
      </c>
    </row>
    <row r="48" spans="1:8" x14ac:dyDescent="0.3">
      <c r="A48" s="14">
        <v>146225</v>
      </c>
      <c r="B48" s="22" t="str">
        <f>PROPER(VLOOKUP($A48,cuc!$A$4:$AA$2090,B$3,FALSE))</f>
        <v xml:space="preserve">         Categoría E Riesgo De Incobrabilidad</v>
      </c>
      <c r="C48" s="28">
        <f>VLOOKUP($A48,cuc!$A$4:$AA$2090,C$3,FALSE)</f>
        <v>0</v>
      </c>
      <c r="D48" s="28">
        <f>VLOOKUP($A48,cuc!$A$4:$AA$2090,D$3,FALSE)</f>
        <v>0</v>
      </c>
      <c r="E48" s="28">
        <f>VLOOKUP($A48,cuc!$A$4:$AA$2090,E$3,FALSE)</f>
        <v>0</v>
      </c>
      <c r="F48" s="28">
        <f>VLOOKUP($A48,cuc!$A$4:$AA$2090,F$3,FALSE)</f>
        <v>0</v>
      </c>
      <c r="G48" s="29">
        <f>VLOOKUP($A48,cuc!$A$4:$AA$2090,G$3,FALSE)</f>
        <v>0</v>
      </c>
      <c r="H48" s="29">
        <f>VLOOKUP($A48,cuc!$A$4:$AA$2090,H$3,FALSE)</f>
        <v>0</v>
      </c>
    </row>
    <row r="49" spans="1:67" x14ac:dyDescent="0.3">
      <c r="A49" s="14">
        <v>146910</v>
      </c>
      <c r="B49" s="22" t="str">
        <f>PROPER(VLOOKUP($A49,cuc!$A$4:$AA$2090,B$3,FALSE))</f>
        <v xml:space="preserve">         Categoría B Riesgo Aceptable, Vivienda</v>
      </c>
      <c r="C49" s="28">
        <f>VLOOKUP($A49,cuc!$A$4:$AA$2090,C$3,FALSE)</f>
        <v>0</v>
      </c>
      <c r="D49" s="28">
        <f>VLOOKUP($A49,cuc!$A$4:$AA$2090,D$3,FALSE)</f>
        <v>0</v>
      </c>
      <c r="E49" s="28">
        <f>VLOOKUP($A49,cuc!$A$4:$AA$2090,E$3,FALSE)</f>
        <v>0</v>
      </c>
      <c r="F49" s="28">
        <f>VLOOKUP($A49,cuc!$A$4:$AA$2090,F$3,FALSE)</f>
        <v>0</v>
      </c>
      <c r="G49" s="29">
        <f>VLOOKUP($A49,cuc!$A$4:$AA$2090,G$3,FALSE)</f>
        <v>0</v>
      </c>
      <c r="H49" s="29">
        <f>VLOOKUP($A49,cuc!$A$4:$AA$2090,H$3,FALSE)</f>
        <v>0</v>
      </c>
    </row>
    <row r="50" spans="1:67" x14ac:dyDescent="0.3">
      <c r="A50" s="14">
        <v>146915</v>
      </c>
      <c r="B50" s="22" t="str">
        <f>PROPER(VLOOKUP($A50,cuc!$A$4:$AA$2090,B$3,FALSE))</f>
        <v xml:space="preserve">         Categoría C Riesgo Apreciable, Vivienda</v>
      </c>
      <c r="C50" s="28">
        <f>VLOOKUP($A50,cuc!$A$4:$AA$2090,C$3,FALSE)</f>
        <v>0</v>
      </c>
      <c r="D50" s="28">
        <f>VLOOKUP($A50,cuc!$A$4:$AA$2090,D$3,FALSE)</f>
        <v>0</v>
      </c>
      <c r="E50" s="28">
        <f>VLOOKUP($A50,cuc!$A$4:$AA$2090,E$3,FALSE)</f>
        <v>0</v>
      </c>
      <c r="F50" s="28">
        <f>VLOOKUP($A50,cuc!$A$4:$AA$2090,F$3,FALSE)</f>
        <v>0</v>
      </c>
      <c r="G50" s="29">
        <f>VLOOKUP($A50,cuc!$A$4:$AA$2090,G$3,FALSE)</f>
        <v>0</v>
      </c>
      <c r="H50" s="29">
        <f>VLOOKUP($A50,cuc!$A$4:$AA$2090,H$3,FALSE)</f>
        <v>0</v>
      </c>
    </row>
    <row r="51" spans="1:67" x14ac:dyDescent="0.3">
      <c r="A51" s="14">
        <v>146920</v>
      </c>
      <c r="B51" s="22" t="str">
        <f>PROPER(VLOOKUP($A51,cuc!$A$4:$AA$2090,B$3,FALSE))</f>
        <v xml:space="preserve">         Categoría D Riesgo Significativo, Vivienda</v>
      </c>
      <c r="C51" s="28">
        <f>VLOOKUP($A51,cuc!$A$4:$AA$2090,C$3,FALSE)</f>
        <v>0</v>
      </c>
      <c r="D51" s="28">
        <f>VLOOKUP($A51,cuc!$A$4:$AA$2090,D$3,FALSE)</f>
        <v>0</v>
      </c>
      <c r="E51" s="28">
        <f>VLOOKUP($A51,cuc!$A$4:$AA$2090,E$3,FALSE)</f>
        <v>0</v>
      </c>
      <c r="F51" s="28">
        <f>VLOOKUP($A51,cuc!$A$4:$AA$2090,F$3,FALSE)</f>
        <v>0</v>
      </c>
      <c r="G51" s="29">
        <f>VLOOKUP($A51,cuc!$A$4:$AA$2090,G$3,FALSE)</f>
        <v>0</v>
      </c>
      <c r="H51" s="29">
        <f>VLOOKUP($A51,cuc!$A$4:$AA$2090,H$3,FALSE)</f>
        <v>0</v>
      </c>
    </row>
    <row r="52" spans="1:67" x14ac:dyDescent="0.3">
      <c r="A52" s="14">
        <v>146925</v>
      </c>
      <c r="B52" s="22" t="str">
        <f>PROPER(VLOOKUP($A52,cuc!$A$4:$AA$2090,B$3,FALSE))</f>
        <v xml:space="preserve">         Categoría E Riesgo De Incobrabilidad, Vivienda</v>
      </c>
      <c r="C52" s="28">
        <f>VLOOKUP($A52,cuc!$A$4:$AA$2090,C$3,FALSE)</f>
        <v>0</v>
      </c>
      <c r="D52" s="28">
        <f>VLOOKUP($A52,cuc!$A$4:$AA$2090,D$3,FALSE)</f>
        <v>0</v>
      </c>
      <c r="E52" s="28">
        <f>VLOOKUP($A52,cuc!$A$4:$AA$2090,E$3,FALSE)</f>
        <v>0</v>
      </c>
      <c r="F52" s="28">
        <f>VLOOKUP($A52,cuc!$A$4:$AA$2090,F$3,FALSE)</f>
        <v>0</v>
      </c>
      <c r="G52" s="29">
        <f>VLOOKUP($A52,cuc!$A$4:$AA$2090,G$3,FALSE)</f>
        <v>0</v>
      </c>
      <c r="H52" s="29">
        <f>VLOOKUP($A52,cuc!$A$4:$AA$2090,H$3,FALSE)</f>
        <v>0</v>
      </c>
    </row>
    <row r="53" spans="1:67" x14ac:dyDescent="0.3">
      <c r="A53" s="14">
        <v>146935</v>
      </c>
      <c r="B53" s="22" t="str">
        <f>PROPER(VLOOKUP($A53,cuc!$A$4:$AA$2090,B$3,FALSE))</f>
        <v xml:space="preserve">         Categoría B Riesgo Aceptable, Consumo</v>
      </c>
      <c r="C53" s="28">
        <f>VLOOKUP($A53,cuc!$A$4:$AA$2090,C$3,FALSE)</f>
        <v>0</v>
      </c>
      <c r="D53" s="28">
        <f>VLOOKUP($A53,cuc!$A$4:$AA$2090,D$3,FALSE)</f>
        <v>0</v>
      </c>
      <c r="E53" s="28">
        <f>VLOOKUP($A53,cuc!$A$4:$AA$2090,E$3,FALSE)</f>
        <v>0</v>
      </c>
      <c r="F53" s="28">
        <f>VLOOKUP($A53,cuc!$A$4:$AA$2090,F$3,FALSE)</f>
        <v>0</v>
      </c>
      <c r="G53" s="29">
        <f>VLOOKUP($A53,cuc!$A$4:$AA$2090,G$3,FALSE)</f>
        <v>0</v>
      </c>
      <c r="H53" s="29">
        <f>VLOOKUP($A53,cuc!$A$4:$AA$2090,H$3,FALSE)</f>
        <v>0</v>
      </c>
    </row>
    <row r="54" spans="1:67" x14ac:dyDescent="0.3">
      <c r="A54" s="14">
        <v>146940</v>
      </c>
      <c r="B54" s="22" t="str">
        <f>PROPER(VLOOKUP($A54,cuc!$A$4:$AA$2090,B$3,FALSE))</f>
        <v xml:space="preserve">         Categoría C Riesgo Apreciable, Consumo</v>
      </c>
      <c r="C54" s="28">
        <f>VLOOKUP($A54,cuc!$A$4:$AA$2090,C$3,FALSE)</f>
        <v>0</v>
      </c>
      <c r="D54" s="28">
        <f>VLOOKUP($A54,cuc!$A$4:$AA$2090,D$3,FALSE)</f>
        <v>0</v>
      </c>
      <c r="E54" s="28">
        <f>VLOOKUP($A54,cuc!$A$4:$AA$2090,E$3,FALSE)</f>
        <v>0</v>
      </c>
      <c r="F54" s="28">
        <f>VLOOKUP($A54,cuc!$A$4:$AA$2090,F$3,FALSE)</f>
        <v>0</v>
      </c>
      <c r="G54" s="29">
        <f>VLOOKUP($A54,cuc!$A$4:$AA$2090,G$3,FALSE)</f>
        <v>0</v>
      </c>
      <c r="H54" s="29">
        <f>VLOOKUP($A54,cuc!$A$4:$AA$2090,H$3,FALSE)</f>
        <v>0</v>
      </c>
    </row>
    <row r="55" spans="1:67" x14ac:dyDescent="0.3">
      <c r="A55" s="14">
        <v>146945</v>
      </c>
      <c r="B55" s="22" t="str">
        <f>PROPER(VLOOKUP($A55,cuc!$A$4:$AA$2090,B$3,FALSE))</f>
        <v xml:space="preserve">         Categoría D Riesgo Significativo, Consumo</v>
      </c>
      <c r="C55" s="28">
        <f>VLOOKUP($A55,cuc!$A$4:$AA$2090,C$3,FALSE)</f>
        <v>0</v>
      </c>
      <c r="D55" s="28">
        <f>VLOOKUP($A55,cuc!$A$4:$AA$2090,D$3,FALSE)</f>
        <v>0</v>
      </c>
      <c r="E55" s="28">
        <f>VLOOKUP($A55,cuc!$A$4:$AA$2090,E$3,FALSE)</f>
        <v>0</v>
      </c>
      <c r="F55" s="28">
        <f>VLOOKUP($A55,cuc!$A$4:$AA$2090,F$3,FALSE)</f>
        <v>0</v>
      </c>
      <c r="G55" s="29">
        <f>VLOOKUP($A55,cuc!$A$4:$AA$2090,G$3,FALSE)</f>
        <v>0</v>
      </c>
      <c r="H55" s="29">
        <f>VLOOKUP($A55,cuc!$A$4:$AA$2090,H$3,FALSE)</f>
        <v>0</v>
      </c>
    </row>
    <row r="56" spans="1:67" x14ac:dyDescent="0.3">
      <c r="A56" s="14">
        <v>146950</v>
      </c>
      <c r="B56" s="22" t="str">
        <f>PROPER(VLOOKUP($A56,cuc!$A$4:$AA$2090,B$3,FALSE))</f>
        <v xml:space="preserve">         Categoría E Riesgo De Incobrabilidad, Consumo</v>
      </c>
      <c r="C56" s="28">
        <f>VLOOKUP($A56,cuc!$A$4:$AA$2090,C$3,FALSE)</f>
        <v>0</v>
      </c>
      <c r="D56" s="28">
        <f>VLOOKUP($A56,cuc!$A$4:$AA$2090,D$3,FALSE)</f>
        <v>0</v>
      </c>
      <c r="E56" s="28">
        <f>VLOOKUP($A56,cuc!$A$4:$AA$2090,E$3,FALSE)</f>
        <v>0</v>
      </c>
      <c r="F56" s="28">
        <f>VLOOKUP($A56,cuc!$A$4:$AA$2090,F$3,FALSE)</f>
        <v>0</v>
      </c>
      <c r="G56" s="29">
        <f>VLOOKUP($A56,cuc!$A$4:$AA$2090,G$3,FALSE)</f>
        <v>0</v>
      </c>
      <c r="H56" s="29">
        <f>VLOOKUP($A56,cuc!$A$4:$AA$2090,H$3,FALSE)</f>
        <v>0</v>
      </c>
    </row>
    <row r="57" spans="1:67" x14ac:dyDescent="0.3">
      <c r="A57" s="14">
        <v>831015</v>
      </c>
      <c r="B57" s="22" t="str">
        <f>PROPER(VLOOKUP($A57,cuc!$A$4:$AA$2090,B$3,FALSE))</f>
        <v xml:space="preserve">         Cartera De Crédito</v>
      </c>
      <c r="C57" s="28">
        <f>VLOOKUP($A57,cuc!$A$4:$AA$2090,C$3,FALSE)</f>
        <v>0</v>
      </c>
      <c r="D57" s="28">
        <f>VLOOKUP($A57,cuc!$A$4:$AA$2090,D$3,FALSE)</f>
        <v>0</v>
      </c>
      <c r="E57" s="28">
        <f>VLOOKUP($A57,cuc!$A$4:$AA$2090,E$3,FALSE)</f>
        <v>0</v>
      </c>
      <c r="F57" s="28">
        <f>VLOOKUP($A57,cuc!$A$4:$AA$2090,F$3,FALSE)</f>
        <v>0</v>
      </c>
      <c r="G57" s="29">
        <f>VLOOKUP($A57,cuc!$A$4:$AA$2090,G$3,FALSE)</f>
        <v>9544514</v>
      </c>
      <c r="H57" s="29">
        <f>VLOOKUP($A57,cuc!$A$4:$AA$2090,H$3,FALSE)</f>
        <v>9544514</v>
      </c>
    </row>
    <row r="58" spans="1:67" ht="17.25" thickBot="1" x14ac:dyDescent="0.35">
      <c r="A58" s="15" t="s">
        <v>1405</v>
      </c>
      <c r="B58" s="22"/>
      <c r="C58" s="30">
        <f t="shared" ref="C58:H58" si="0">+SUM(C5:C57)</f>
        <v>30246533</v>
      </c>
      <c r="D58" s="30">
        <f t="shared" si="0"/>
        <v>95604144</v>
      </c>
      <c r="E58" s="30">
        <f t="shared" si="0"/>
        <v>212946535</v>
      </c>
      <c r="F58" s="30">
        <f t="shared" si="0"/>
        <v>269671731</v>
      </c>
      <c r="G58" s="30">
        <f t="shared" si="0"/>
        <v>354433980</v>
      </c>
      <c r="H58" s="30">
        <f t="shared" si="0"/>
        <v>559869146</v>
      </c>
    </row>
    <row r="59" spans="1:67" ht="17.25" thickBot="1" x14ac:dyDescent="0.35"/>
    <row r="60" spans="1:67" ht="33" x14ac:dyDescent="0.3">
      <c r="A60" s="11" t="s">
        <v>139</v>
      </c>
      <c r="B60" s="50" t="s">
        <v>1410</v>
      </c>
      <c r="C60" s="12">
        <v>42735</v>
      </c>
      <c r="D60" s="12">
        <v>43100</v>
      </c>
      <c r="E60" s="12">
        <v>43465</v>
      </c>
      <c r="F60" s="12">
        <v>43830</v>
      </c>
      <c r="G60" s="13">
        <v>44196</v>
      </c>
      <c r="H60" s="13">
        <f>+H4</f>
        <v>44651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3">
      <c r="A61" s="14">
        <v>140400</v>
      </c>
      <c r="B61" s="49" t="str">
        <f>PROPER(VLOOKUP($A61,cuc!$A$4:$AA$2090,B$3,FALSE))</f>
        <v xml:space="preserve">      Créditos De Vivienda - Con Libranza</v>
      </c>
      <c r="C61" s="28">
        <f>VLOOKUP($A61,cuc!$A$4:$AA$2090,C$3,FALSE)</f>
        <v>0</v>
      </c>
      <c r="D61" s="28">
        <f>VLOOKUP($A61,cuc!$A$4:$AA$2090,D$3,FALSE)</f>
        <v>0</v>
      </c>
      <c r="E61" s="28">
        <f>VLOOKUP($A61,cuc!$A$4:$AA$2090,E$3,FALSE)</f>
        <v>0</v>
      </c>
      <c r="F61" s="28">
        <f>VLOOKUP($A61,cuc!$A$4:$AA$2090,F$3,FALSE)</f>
        <v>0</v>
      </c>
      <c r="G61" s="29">
        <f>VLOOKUP($A61,cuc!$A$4:$AA$2090,G$3,FALSE)</f>
        <v>0</v>
      </c>
      <c r="H61" s="29">
        <f>VLOOKUP($A61,cuc!$A$4:$AA$2090,H$3,FALSE)</f>
        <v>0</v>
      </c>
    </row>
    <row r="62" spans="1:67" x14ac:dyDescent="0.3">
      <c r="A62" s="14">
        <v>140500</v>
      </c>
      <c r="B62" s="49" t="str">
        <f>PROPER(VLOOKUP($A62,cuc!$A$4:$AA$2090,B$3,FALSE))</f>
        <v xml:space="preserve">      Créditos De Vivienda - Sin Libranza</v>
      </c>
      <c r="C62" s="28">
        <f>VLOOKUP($A62,cuc!$A$4:$AA$2090,C$3,FALSE)</f>
        <v>0</v>
      </c>
      <c r="D62" s="28">
        <f>VLOOKUP($A62,cuc!$A$4:$AA$2090,D$3,FALSE)</f>
        <v>0</v>
      </c>
      <c r="E62" s="28">
        <f>VLOOKUP($A62,cuc!$A$4:$AA$2090,E$3,FALSE)</f>
        <v>0</v>
      </c>
      <c r="F62" s="28">
        <f>VLOOKUP($A62,cuc!$A$4:$AA$2090,F$3,FALSE)</f>
        <v>0</v>
      </c>
      <c r="G62" s="29">
        <f>VLOOKUP($A62,cuc!$A$4:$AA$2090,G$3,FALSE)</f>
        <v>0</v>
      </c>
      <c r="H62" s="29">
        <f>VLOOKUP($A62,cuc!$A$4:$AA$2090,H$3,FALSE)</f>
        <v>0</v>
      </c>
    </row>
    <row r="63" spans="1:67" x14ac:dyDescent="0.3">
      <c r="A63" s="14">
        <v>141100</v>
      </c>
      <c r="B63" s="49" t="str">
        <f>PROPER(VLOOKUP($A63,cuc!$A$4:$AA$2090,B$3,FALSE))</f>
        <v xml:space="preserve">      Créditos De Consumo, Garantía Admisible - Con Libranza</v>
      </c>
      <c r="C63" s="28">
        <f>VLOOKUP($A63,cuc!$A$4:$AA$2090,C$3,FALSE)</f>
        <v>3518501134</v>
      </c>
      <c r="D63" s="28">
        <f>VLOOKUP($A63,cuc!$A$4:$AA$2090,D$3,FALSE)</f>
        <v>4826506976</v>
      </c>
      <c r="E63" s="28">
        <f>VLOOKUP($A63,cuc!$A$4:$AA$2090,E$3,FALSE)</f>
        <v>5853374514</v>
      </c>
      <c r="F63" s="28">
        <f>VLOOKUP($A63,cuc!$A$4:$AA$2090,F$3,FALSE)</f>
        <v>6508331137</v>
      </c>
      <c r="G63" s="29">
        <f>VLOOKUP($A63,cuc!$A$4:$AA$2090,G$3,FALSE)</f>
        <v>6860544148</v>
      </c>
      <c r="H63" s="29">
        <f>VLOOKUP($A63,cuc!$A$4:$AA$2090,H$3,FALSE)</f>
        <v>7298307740</v>
      </c>
    </row>
    <row r="64" spans="1:67" x14ac:dyDescent="0.3">
      <c r="A64" s="14">
        <v>141200</v>
      </c>
      <c r="B64" s="49" t="str">
        <f>PROPER(VLOOKUP($A64,cuc!$A$4:$AA$2090,B$3,FALSE))</f>
        <v xml:space="preserve">      Créditos De Consumo, Garantía Admisible - Sin Libranza</v>
      </c>
      <c r="C64" s="28">
        <f>VLOOKUP($A64,cuc!$A$4:$AA$2090,C$3,FALSE)</f>
        <v>1408838496</v>
      </c>
      <c r="D64" s="28">
        <f>VLOOKUP($A64,cuc!$A$4:$AA$2090,D$3,FALSE)</f>
        <v>1666978801</v>
      </c>
      <c r="E64" s="28">
        <f>VLOOKUP($A64,cuc!$A$4:$AA$2090,E$3,FALSE)</f>
        <v>1585611712</v>
      </c>
      <c r="F64" s="28">
        <f>VLOOKUP($A64,cuc!$A$4:$AA$2090,F$3,FALSE)</f>
        <v>1938844296</v>
      </c>
      <c r="G64" s="29">
        <f>VLOOKUP($A64,cuc!$A$4:$AA$2090,G$3,FALSE)</f>
        <v>1617873248</v>
      </c>
      <c r="H64" s="29">
        <f>VLOOKUP($A64,cuc!$A$4:$AA$2090,H$3,FALSE)</f>
        <v>1563257873</v>
      </c>
    </row>
    <row r="65" spans="1:8" x14ac:dyDescent="0.3">
      <c r="A65" s="14">
        <v>144100</v>
      </c>
      <c r="B65" s="49" t="str">
        <f>PROPER(VLOOKUP($A65,cuc!$A$4:$AA$2090,B$3,FALSE))</f>
        <v xml:space="preserve">      Créditos De Consumo, Otras Garantías - Con Libranza</v>
      </c>
      <c r="C65" s="28">
        <f>VLOOKUP($A65,cuc!$A$4:$AA$2090,C$3,FALSE)</f>
        <v>6419086829</v>
      </c>
      <c r="D65" s="28">
        <f>VLOOKUP($A65,cuc!$A$4:$AA$2090,D$3,FALSE)</f>
        <v>6574595288</v>
      </c>
      <c r="E65" s="28">
        <f>VLOOKUP($A65,cuc!$A$4:$AA$2090,E$3,FALSE)</f>
        <v>7280780874</v>
      </c>
      <c r="F65" s="28">
        <f>VLOOKUP($A65,cuc!$A$4:$AA$2090,F$3,FALSE)</f>
        <v>8294925923</v>
      </c>
      <c r="G65" s="29">
        <f>VLOOKUP($A65,cuc!$A$4:$AA$2090,G$3,FALSE)</f>
        <v>10425048411</v>
      </c>
      <c r="H65" s="29">
        <f>VLOOKUP($A65,cuc!$A$4:$AA$2090,H$3,FALSE)</f>
        <v>10539919601</v>
      </c>
    </row>
    <row r="66" spans="1:8" x14ac:dyDescent="0.3">
      <c r="A66" s="14">
        <v>144200</v>
      </c>
      <c r="B66" s="49" t="str">
        <f>PROPER(VLOOKUP($A66,cuc!$A$4:$AA$2090,B$3,FALSE))</f>
        <v xml:space="preserve">      Créditos De Consumo, Otras Garantías - Sin Libranza</v>
      </c>
      <c r="C66" s="28">
        <f>VLOOKUP($A66,cuc!$A$4:$AA$2090,C$3,FALSE)</f>
        <v>2705901805</v>
      </c>
      <c r="D66" s="28">
        <f>VLOOKUP($A66,cuc!$A$4:$AA$2090,D$3,FALSE)</f>
        <v>3136424755.27</v>
      </c>
      <c r="E66" s="28">
        <f>VLOOKUP($A66,cuc!$A$4:$AA$2090,E$3,FALSE)</f>
        <v>4659986190</v>
      </c>
      <c r="F66" s="28">
        <f>VLOOKUP($A66,cuc!$A$4:$AA$2090,F$3,FALSE)</f>
        <v>4845930937</v>
      </c>
      <c r="G66" s="29">
        <f>VLOOKUP($A66,cuc!$A$4:$AA$2090,G$3,FALSE)</f>
        <v>5390283081.4300003</v>
      </c>
      <c r="H66" s="29">
        <f>VLOOKUP($A66,cuc!$A$4:$AA$2090,H$3,FALSE)</f>
        <v>5972769064.4300003</v>
      </c>
    </row>
    <row r="67" spans="1:8" x14ac:dyDescent="0.3">
      <c r="A67" s="14">
        <v>144800</v>
      </c>
      <c r="B67" s="49" t="str">
        <f>PROPER(VLOOKUP($A67,cuc!$A$4:$AA$2090,B$3,FALSE))</f>
        <v xml:space="preserve">      Microcrédito Inmobiliario</v>
      </c>
      <c r="C67" s="28">
        <f>VLOOKUP($A67,cuc!$A$4:$AA$2090,C$3,FALSE)</f>
        <v>0</v>
      </c>
      <c r="D67" s="28">
        <f>VLOOKUP($A67,cuc!$A$4:$AA$2090,D$3,FALSE)</f>
        <v>0</v>
      </c>
      <c r="E67" s="28">
        <f>VLOOKUP($A67,cuc!$A$4:$AA$2090,E$3,FALSE)</f>
        <v>0</v>
      </c>
      <c r="F67" s="28">
        <f>VLOOKUP($A67,cuc!$A$4:$AA$2090,F$3,FALSE)</f>
        <v>0</v>
      </c>
      <c r="G67" s="29">
        <f>VLOOKUP($A67,cuc!$A$4:$AA$2090,G$3,FALSE)</f>
        <v>0</v>
      </c>
      <c r="H67" s="29">
        <f>VLOOKUP($A67,cuc!$A$4:$AA$2090,H$3,FALSE)</f>
        <v>0</v>
      </c>
    </row>
    <row r="68" spans="1:8" x14ac:dyDescent="0.3">
      <c r="A68" s="14">
        <v>145400</v>
      </c>
      <c r="B68" s="49" t="str">
        <f>PROPER(VLOOKUP($A68,cuc!$A$4:$AA$2090,B$3,FALSE))</f>
        <v xml:space="preserve">      Microcrédito Empresarial - Garantía Admisible</v>
      </c>
      <c r="C68" s="28">
        <f>VLOOKUP($A68,cuc!$A$4:$AA$2090,C$3,FALSE)</f>
        <v>0</v>
      </c>
      <c r="D68" s="28">
        <f>VLOOKUP($A68,cuc!$A$4:$AA$2090,D$3,FALSE)</f>
        <v>0</v>
      </c>
      <c r="E68" s="28">
        <f>VLOOKUP($A68,cuc!$A$4:$AA$2090,E$3,FALSE)</f>
        <v>0</v>
      </c>
      <c r="F68" s="28">
        <f>VLOOKUP($A68,cuc!$A$4:$AA$2090,F$3,FALSE)</f>
        <v>0</v>
      </c>
      <c r="G68" s="29">
        <f>VLOOKUP($A68,cuc!$A$4:$AA$2090,G$3,FALSE)</f>
        <v>0</v>
      </c>
      <c r="H68" s="29">
        <f>VLOOKUP($A68,cuc!$A$4:$AA$2090,H$3,FALSE)</f>
        <v>0</v>
      </c>
    </row>
    <row r="69" spans="1:8" x14ac:dyDescent="0.3">
      <c r="A69" s="14">
        <v>145500</v>
      </c>
      <c r="B69" s="49" t="str">
        <f>PROPER(VLOOKUP($A69,cuc!$A$4:$AA$2090,B$3,FALSE))</f>
        <v xml:space="preserve">      Microcrédito Empresarial - Otras Garantías</v>
      </c>
      <c r="C69" s="28">
        <f>VLOOKUP($A69,cuc!$A$4:$AA$2090,C$3,FALSE)</f>
        <v>0</v>
      </c>
      <c r="D69" s="28">
        <f>VLOOKUP($A69,cuc!$A$4:$AA$2090,D$3,FALSE)</f>
        <v>0</v>
      </c>
      <c r="E69" s="28">
        <f>VLOOKUP($A69,cuc!$A$4:$AA$2090,E$3,FALSE)</f>
        <v>0</v>
      </c>
      <c r="F69" s="28">
        <f>VLOOKUP($A69,cuc!$A$4:$AA$2090,F$3,FALSE)</f>
        <v>0</v>
      </c>
      <c r="G69" s="29">
        <f>VLOOKUP($A69,cuc!$A$4:$AA$2090,G$3,FALSE)</f>
        <v>0</v>
      </c>
      <c r="H69" s="29">
        <f>VLOOKUP($A69,cuc!$A$4:$AA$2090,H$3,FALSE)</f>
        <v>0</v>
      </c>
    </row>
    <row r="70" spans="1:8" x14ac:dyDescent="0.3">
      <c r="A70" s="14">
        <v>146100</v>
      </c>
      <c r="B70" s="49" t="str">
        <f>PROPER(VLOOKUP($A70,cuc!$A$4:$AA$2090,B$3,FALSE))</f>
        <v xml:space="preserve">      Créditos Comerciales - Garantía Admisible</v>
      </c>
      <c r="C70" s="28">
        <f>VLOOKUP($A70,cuc!$A$4:$AA$2090,C$3,FALSE)</f>
        <v>0</v>
      </c>
      <c r="D70" s="28">
        <f>VLOOKUP($A70,cuc!$A$4:$AA$2090,D$3,FALSE)</f>
        <v>0</v>
      </c>
      <c r="E70" s="28">
        <f>VLOOKUP($A70,cuc!$A$4:$AA$2090,E$3,FALSE)</f>
        <v>0</v>
      </c>
      <c r="F70" s="28">
        <f>VLOOKUP($A70,cuc!$A$4:$AA$2090,F$3,FALSE)</f>
        <v>0</v>
      </c>
      <c r="G70" s="29">
        <f>VLOOKUP($A70,cuc!$A$4:$AA$2090,G$3,FALSE)</f>
        <v>0</v>
      </c>
      <c r="H70" s="29">
        <f>VLOOKUP($A70,cuc!$A$4:$AA$2090,H$3,FALSE)</f>
        <v>0</v>
      </c>
    </row>
    <row r="71" spans="1:8" x14ac:dyDescent="0.3">
      <c r="A71" s="14">
        <v>146200</v>
      </c>
      <c r="B71" s="49" t="str">
        <f>PROPER(VLOOKUP($A71,cuc!$A$4:$AA$2090,B$3,FALSE))</f>
        <v xml:space="preserve">      Créditos Comerciales - Otras Garantías</v>
      </c>
      <c r="C71" s="28">
        <f>VLOOKUP($A71,cuc!$A$4:$AA$2090,C$3,FALSE)</f>
        <v>0</v>
      </c>
      <c r="D71" s="28">
        <f>VLOOKUP($A71,cuc!$A$4:$AA$2090,D$3,FALSE)</f>
        <v>0</v>
      </c>
      <c r="E71" s="28">
        <f>VLOOKUP($A71,cuc!$A$4:$AA$2090,E$3,FALSE)</f>
        <v>0</v>
      </c>
      <c r="F71" s="28">
        <f>VLOOKUP($A71,cuc!$A$4:$AA$2090,F$3,FALSE)</f>
        <v>0</v>
      </c>
      <c r="G71" s="29">
        <f>VLOOKUP($A71,cuc!$A$4:$AA$2090,G$3,FALSE)</f>
        <v>0</v>
      </c>
      <c r="H71" s="29">
        <f>VLOOKUP($A71,cuc!$A$4:$AA$2090,H$3,FALSE)</f>
        <v>0</v>
      </c>
    </row>
    <row r="72" spans="1:8" x14ac:dyDescent="0.3">
      <c r="A72" s="14">
        <v>146900</v>
      </c>
      <c r="B72" s="49" t="str">
        <f>PROPER(VLOOKUP($A72,cuc!$A$4:$AA$2090,B$3,FALSE))</f>
        <v xml:space="preserve">      CréDitos A Empleados</v>
      </c>
      <c r="C72" s="28">
        <f>VLOOKUP($A72,cuc!$A$4:$AA$2090,C$3,FALSE)</f>
        <v>0</v>
      </c>
      <c r="D72" s="28">
        <f>VLOOKUP($A72,cuc!$A$4:$AA$2090,D$3,FALSE)</f>
        <v>0</v>
      </c>
      <c r="E72" s="28">
        <f>VLOOKUP($A72,cuc!$A$4:$AA$2090,E$3,FALSE)</f>
        <v>0</v>
      </c>
      <c r="F72" s="28">
        <f>VLOOKUP($A72,cuc!$A$4:$AA$2090,F$3,FALSE)</f>
        <v>0</v>
      </c>
      <c r="G72" s="29">
        <f>VLOOKUP($A72,cuc!$A$4:$AA$2090,G$3,FALSE)</f>
        <v>0</v>
      </c>
      <c r="H72" s="29">
        <f>VLOOKUP($A72,cuc!$A$4:$AA$2090,H$3,FALSE)</f>
        <v>0</v>
      </c>
    </row>
    <row r="73" spans="1:8" x14ac:dyDescent="0.3">
      <c r="A73" s="14">
        <v>831015</v>
      </c>
      <c r="B73" s="49" t="str">
        <f>PROPER(VLOOKUP($A73,cuc!$A$4:$AA$2090,B$3,FALSE))</f>
        <v xml:space="preserve">         Cartera De Crédito</v>
      </c>
      <c r="C73" s="28">
        <f>VLOOKUP($A73,cuc!$A$4:$AA$2090,C$3,FALSE)</f>
        <v>0</v>
      </c>
      <c r="D73" s="28">
        <f>VLOOKUP($A73,cuc!$A$4:$AA$2090,D$3,FALSE)</f>
        <v>0</v>
      </c>
      <c r="E73" s="28">
        <f>VLOOKUP($A73,cuc!$A$4:$AA$2090,E$3,FALSE)</f>
        <v>0</v>
      </c>
      <c r="F73" s="28">
        <f>VLOOKUP($A73,cuc!$A$4:$AA$2090,F$3,FALSE)</f>
        <v>0</v>
      </c>
      <c r="G73" s="29">
        <f>VLOOKUP($A73,cuc!$A$4:$AA$2090,G$3,FALSE)</f>
        <v>9544514</v>
      </c>
      <c r="H73" s="29">
        <f>VLOOKUP($A73,cuc!$A$4:$AA$2090,H$3,FALSE)</f>
        <v>9544514</v>
      </c>
    </row>
    <row r="74" spans="1:8" ht="17.25" thickBot="1" x14ac:dyDescent="0.35">
      <c r="A74" s="15" t="s">
        <v>1407</v>
      </c>
      <c r="B74" s="19" t="s">
        <v>1406</v>
      </c>
      <c r="C74" s="31">
        <f t="shared" ref="C74:H74" si="1">SUM(C61:C73)</f>
        <v>14052328264</v>
      </c>
      <c r="D74" s="31">
        <f t="shared" si="1"/>
        <v>16204505820.27</v>
      </c>
      <c r="E74" s="31">
        <f t="shared" si="1"/>
        <v>19379753290</v>
      </c>
      <c r="F74" s="31">
        <f t="shared" si="1"/>
        <v>21588032293</v>
      </c>
      <c r="G74" s="51">
        <f t="shared" si="1"/>
        <v>24303293402.43</v>
      </c>
      <c r="H74" s="51">
        <f t="shared" si="1"/>
        <v>25383798792.43</v>
      </c>
    </row>
    <row r="75" spans="1:8" ht="17.25" thickBot="1" x14ac:dyDescent="0.35"/>
    <row r="76" spans="1:8" x14ac:dyDescent="0.3">
      <c r="B76" s="20" t="s">
        <v>1408</v>
      </c>
      <c r="C76" s="12" t="str">
        <f>+'ALN  vs Depositos'!C$19</f>
        <v>Año 17</v>
      </c>
      <c r="D76" s="12" t="str">
        <f>+'ALN  vs Depositos'!D$19</f>
        <v>Año 18</v>
      </c>
      <c r="E76" s="12" t="str">
        <f>+'ALN  vs Depositos'!E$19</f>
        <v>Año 19</v>
      </c>
      <c r="F76" s="12" t="str">
        <f>+'ALN  vs Depositos'!F$19</f>
        <v>Año 20</v>
      </c>
      <c r="G76" s="12" t="str">
        <f>+'ALN  vs Depositos'!G$19</f>
        <v>Año 21</v>
      </c>
      <c r="H76" s="12" t="str">
        <f>+'ALN  vs Depositos'!H$19</f>
        <v>Año 22</v>
      </c>
    </row>
    <row r="77" spans="1:8" x14ac:dyDescent="0.3">
      <c r="B77" s="10" t="s">
        <v>1418</v>
      </c>
      <c r="C77" s="27">
        <f t="shared" ref="C77:H77" si="2">IFERROR(+C58/C74,0%)</f>
        <v>2.1524214658069987E-3</v>
      </c>
      <c r="D77" s="27">
        <f t="shared" si="2"/>
        <v>5.8998494036399465E-3</v>
      </c>
      <c r="E77" s="27">
        <f t="shared" si="2"/>
        <v>1.0988093182273942E-2</v>
      </c>
      <c r="F77" s="27">
        <f t="shared" si="2"/>
        <v>1.2491723531812673E-2</v>
      </c>
      <c r="G77" s="27">
        <f t="shared" si="2"/>
        <v>1.4583783939528187E-2</v>
      </c>
      <c r="H77" s="27">
        <f t="shared" si="2"/>
        <v>2.2056160725910146E-2</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7"/>
  <sheetViews>
    <sheetView showGridLines="0" zoomScale="120" zoomScaleNormal="120" workbookViewId="0">
      <pane xSplit="1" ySplit="4" topLeftCell="B1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15" width="6.42578125" style="1" bestFit="1" customWidth="1"/>
    <col min="16" max="51" width="8.140625" style="1" bestFit="1" customWidth="1"/>
    <col min="52" max="52" width="8.140625" style="1" customWidth="1"/>
    <col min="53" max="53" width="17.28515625" style="1" bestFit="1" customWidth="1"/>
    <col min="54" max="54" width="8.140625" style="1" bestFit="1" customWidth="1"/>
    <col min="55" max="66" width="6.28515625" style="1" bestFit="1" customWidth="1"/>
    <col min="67" max="16384" width="11.5703125" style="1"/>
  </cols>
  <sheetData>
    <row r="1" spans="1:66" s="8" customFormat="1" x14ac:dyDescent="0.3">
      <c r="A1" s="16" t="s">
        <v>1409</v>
      </c>
      <c r="B1" s="17" t="s">
        <v>54</v>
      </c>
      <c r="C1" s="17" t="s">
        <v>107</v>
      </c>
      <c r="D1" s="17" t="s">
        <v>80</v>
      </c>
      <c r="E1" s="17" t="s">
        <v>55</v>
      </c>
      <c r="G1" s="1"/>
    </row>
    <row r="2" spans="1:66" s="33" customFormat="1" ht="64.5" thickBot="1" x14ac:dyDescent="0.35">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9" thickBot="1" x14ac:dyDescent="0.2">
      <c r="B3" s="9">
        <v>2</v>
      </c>
      <c r="C3" s="9">
        <v>3</v>
      </c>
      <c r="D3" s="9">
        <v>4</v>
      </c>
      <c r="E3" s="9">
        <v>5</v>
      </c>
      <c r="F3" s="9">
        <v>6</v>
      </c>
      <c r="G3" s="9">
        <v>7</v>
      </c>
      <c r="H3" s="9">
        <v>8</v>
      </c>
    </row>
    <row r="4" spans="1:66"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3">
      <c r="A5" s="14">
        <v>141210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66" x14ac:dyDescent="0.3">
      <c r="A6" s="14">
        <v>141215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86976023</v>
      </c>
    </row>
    <row r="7" spans="1:66" x14ac:dyDescent="0.3">
      <c r="A7" s="14">
        <v>141220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66" x14ac:dyDescent="0.3">
      <c r="A8" s="14">
        <v>141225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66" x14ac:dyDescent="0.3">
      <c r="A9" s="14">
        <v>144210</v>
      </c>
      <c r="B9" s="22" t="str">
        <f>PROPER(VLOOKUP($A9,cuc!$A$4:$AA$2090,B$3,FALSE))</f>
        <v xml:space="preserve">         Categoría B Riesgo Aceptable</v>
      </c>
      <c r="C9" s="28">
        <f>VLOOKUP($A9,cuc!$A$4:$AA$2090,C$3,FALSE)</f>
        <v>3265901</v>
      </c>
      <c r="D9" s="28">
        <f>VLOOKUP($A9,cuc!$A$4:$AA$2090,D$3,FALSE)</f>
        <v>7974761</v>
      </c>
      <c r="E9" s="28">
        <f>VLOOKUP($A9,cuc!$A$4:$AA$2090,E$3,FALSE)</f>
        <v>41109073</v>
      </c>
      <c r="F9" s="28">
        <f>VLOOKUP($A9,cuc!$A$4:$AA$2090,F$3,FALSE)</f>
        <v>8729586</v>
      </c>
      <c r="G9" s="29">
        <f>VLOOKUP($A9,cuc!$A$4:$AA$2090,G$3,FALSE)</f>
        <v>51606688</v>
      </c>
      <c r="H9" s="29">
        <f>VLOOKUP($A9,cuc!$A$4:$AA$2090,H$3,FALSE)</f>
        <v>80043834</v>
      </c>
    </row>
    <row r="10" spans="1:66" x14ac:dyDescent="0.3">
      <c r="A10" s="14">
        <v>144215</v>
      </c>
      <c r="B10" s="22" t="str">
        <f>PROPER(VLOOKUP($A10,cuc!$A$4:$AA$2090,B$3,FALSE))</f>
        <v xml:space="preserve">         Categoría C Riesgo Apreciable</v>
      </c>
      <c r="C10" s="28">
        <f>VLOOKUP($A10,cuc!$A$4:$AA$2090,C$3,FALSE)</f>
        <v>0</v>
      </c>
      <c r="D10" s="28">
        <f>VLOOKUP($A10,cuc!$A$4:$AA$2090,D$3,FALSE)</f>
        <v>0</v>
      </c>
      <c r="E10" s="28">
        <f>VLOOKUP($A10,cuc!$A$4:$AA$2090,E$3,FALSE)</f>
        <v>7018613</v>
      </c>
      <c r="F10" s="28">
        <f>VLOOKUP($A10,cuc!$A$4:$AA$2090,F$3,FALSE)</f>
        <v>9943247</v>
      </c>
      <c r="G10" s="29">
        <f>VLOOKUP($A10,cuc!$A$4:$AA$2090,G$3,FALSE)</f>
        <v>31811432</v>
      </c>
      <c r="H10" s="29">
        <f>VLOOKUP($A10,cuc!$A$4:$AA$2090,H$3,FALSE)</f>
        <v>60665875</v>
      </c>
    </row>
    <row r="11" spans="1:66" x14ac:dyDescent="0.3">
      <c r="A11" s="14">
        <v>144220</v>
      </c>
      <c r="B11" s="22" t="str">
        <f>PROPER(VLOOKUP($A11,cuc!$A$4:$AA$2090,B$3,FALSE))</f>
        <v xml:space="preserve">         Categoría D Riesgo Significativo</v>
      </c>
      <c r="C11" s="28">
        <f>VLOOKUP($A11,cuc!$A$4:$AA$2090,C$3,FALSE)</f>
        <v>25944308</v>
      </c>
      <c r="D11" s="28">
        <f>VLOOKUP($A11,cuc!$A$4:$AA$2090,D$3,FALSE)</f>
        <v>56808510</v>
      </c>
      <c r="E11" s="28">
        <f>VLOOKUP($A11,cuc!$A$4:$AA$2090,E$3,FALSE)</f>
        <v>23675808</v>
      </c>
      <c r="F11" s="28">
        <f>VLOOKUP($A11,cuc!$A$4:$AA$2090,F$3,FALSE)</f>
        <v>19454065</v>
      </c>
      <c r="G11" s="29">
        <f>VLOOKUP($A11,cuc!$A$4:$AA$2090,G$3,FALSE)</f>
        <v>13914904</v>
      </c>
      <c r="H11" s="29">
        <f>VLOOKUP($A11,cuc!$A$4:$AA$2090,H$3,FALSE)</f>
        <v>37703223</v>
      </c>
    </row>
    <row r="12" spans="1:66" x14ac:dyDescent="0.3">
      <c r="A12" s="14">
        <v>144225</v>
      </c>
      <c r="B12" s="22" t="str">
        <f>PROPER(VLOOKUP($A12,cuc!$A$4:$AA$2090,B$3,FALSE))</f>
        <v xml:space="preserve">         Categoría E Riesgo De Incobrabilidad</v>
      </c>
      <c r="C12" s="28">
        <f>VLOOKUP($A12,cuc!$A$4:$AA$2090,C$3,FALSE)</f>
        <v>0</v>
      </c>
      <c r="D12" s="28">
        <f>VLOOKUP($A12,cuc!$A$4:$AA$2090,D$3,FALSE)</f>
        <v>30820873</v>
      </c>
      <c r="E12" s="28">
        <f>VLOOKUP($A12,cuc!$A$4:$AA$2090,E$3,FALSE)</f>
        <v>76766016</v>
      </c>
      <c r="F12" s="28">
        <f>VLOOKUP($A12,cuc!$A$4:$AA$2090,F$3,FALSE)</f>
        <v>152603707</v>
      </c>
      <c r="G12" s="29">
        <f>VLOOKUP($A12,cuc!$A$4:$AA$2090,G$3,FALSE)</f>
        <v>144177500</v>
      </c>
      <c r="H12" s="29">
        <f>VLOOKUP($A12,cuc!$A$4:$AA$2090,H$3,FALSE)</f>
        <v>157880153</v>
      </c>
    </row>
    <row r="13" spans="1:66" ht="17.25" thickBot="1" x14ac:dyDescent="0.35">
      <c r="A13" s="15"/>
      <c r="B13" s="21" t="s">
        <v>1416</v>
      </c>
      <c r="C13" s="30">
        <f t="shared" ref="C13:H13" si="0">+SUM(C5:C12)</f>
        <v>29210209</v>
      </c>
      <c r="D13" s="30">
        <f t="shared" si="0"/>
        <v>95604144</v>
      </c>
      <c r="E13" s="30">
        <f t="shared" si="0"/>
        <v>148569510</v>
      </c>
      <c r="F13" s="30">
        <f t="shared" si="0"/>
        <v>190730605</v>
      </c>
      <c r="G13" s="30">
        <f t="shared" si="0"/>
        <v>241510524</v>
      </c>
      <c r="H13" s="30">
        <f t="shared" si="0"/>
        <v>423269108</v>
      </c>
    </row>
    <row r="14" spans="1:66" ht="17.25" thickBot="1" x14ac:dyDescent="0.35"/>
    <row r="15" spans="1:66" ht="33" x14ac:dyDescent="0.3">
      <c r="A15" s="11" t="s">
        <v>139</v>
      </c>
      <c r="B15" s="20" t="s">
        <v>1410</v>
      </c>
      <c r="C15" s="12">
        <f t="shared" ref="C15:H15" si="1">+C$4</f>
        <v>43070</v>
      </c>
      <c r="D15" s="12">
        <f t="shared" si="1"/>
        <v>43435</v>
      </c>
      <c r="E15" s="12">
        <f t="shared" si="1"/>
        <v>43800</v>
      </c>
      <c r="F15" s="12">
        <f t="shared" si="1"/>
        <v>44166</v>
      </c>
      <c r="G15" s="12">
        <f t="shared" si="1"/>
        <v>44561</v>
      </c>
      <c r="H15" s="12">
        <f t="shared" si="1"/>
        <v>44651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7.25" thickBot="1" x14ac:dyDescent="0.35">
      <c r="A16" s="15">
        <v>141200</v>
      </c>
      <c r="B16" s="22" t="str">
        <f>PROPER(VLOOKUP($A16,cuc!$A$4:$AA$2090,B$3,FALSE))</f>
        <v xml:space="preserve">      Créditos De Consumo, Garantía Admisible - Sin Libranza</v>
      </c>
      <c r="C16" s="28">
        <f>VLOOKUP($A16,cuc!$A$4:$AA$2090,C$3,FALSE)</f>
        <v>1408838496</v>
      </c>
      <c r="D16" s="28">
        <f>VLOOKUP($A16,cuc!$A$4:$AA$2090,D$3,FALSE)</f>
        <v>1666978801</v>
      </c>
      <c r="E16" s="28">
        <f>VLOOKUP($A16,cuc!$A$4:$AA$2090,E$3,FALSE)</f>
        <v>1585611712</v>
      </c>
      <c r="F16" s="28">
        <f>VLOOKUP($A16,cuc!$A$4:$AA$2090,F$3,FALSE)</f>
        <v>1938844296</v>
      </c>
      <c r="G16" s="29">
        <f>VLOOKUP($A16,cuc!$A$4:$AA$2090,G$3,FALSE)</f>
        <v>1617873248</v>
      </c>
      <c r="H16" s="29">
        <f>VLOOKUP($A16,cuc!$A$4:$AA$2090,H$3,FALSE)</f>
        <v>1563257873</v>
      </c>
    </row>
    <row r="17" spans="1:10" ht="17.25" thickBot="1" x14ac:dyDescent="0.35">
      <c r="A17" s="15">
        <v>144200</v>
      </c>
      <c r="B17" s="22" t="str">
        <f>PROPER(VLOOKUP($A17,cuc!$A$4:$AA$2090,B$3,FALSE))</f>
        <v xml:space="preserve">      Créditos De Consumo, Otras Garantías - Sin Libranza</v>
      </c>
      <c r="C17" s="28">
        <f>VLOOKUP($A17,cuc!$A$4:$AA$2090,C$3,FALSE)</f>
        <v>2705901805</v>
      </c>
      <c r="D17" s="28">
        <f>VLOOKUP($A17,cuc!$A$4:$AA$2090,D$3,FALSE)</f>
        <v>3136424755.27</v>
      </c>
      <c r="E17" s="28">
        <f>VLOOKUP($A17,cuc!$A$4:$AA$2090,E$3,FALSE)</f>
        <v>4659986190</v>
      </c>
      <c r="F17" s="28">
        <f>VLOOKUP($A17,cuc!$A$4:$AA$2090,F$3,FALSE)</f>
        <v>4845930937</v>
      </c>
      <c r="G17" s="29">
        <f>VLOOKUP($A17,cuc!$A$4:$AA$2090,G$3,FALSE)</f>
        <v>5390283081.4300003</v>
      </c>
      <c r="H17" s="29">
        <f>VLOOKUP($A17,cuc!$A$4:$AA$2090,H$3,FALSE)</f>
        <v>5972769064.4300003</v>
      </c>
    </row>
    <row r="18" spans="1:10" ht="17.25" thickBot="1" x14ac:dyDescent="0.35">
      <c r="A18" s="15"/>
      <c r="B18" s="21" t="s">
        <v>1415</v>
      </c>
      <c r="C18" s="31">
        <f t="shared" ref="C18:H18" si="2">SUM(C16:C17)</f>
        <v>4114740301</v>
      </c>
      <c r="D18" s="31">
        <f t="shared" si="2"/>
        <v>4803403556.2700005</v>
      </c>
      <c r="E18" s="31">
        <f t="shared" si="2"/>
        <v>6245597902</v>
      </c>
      <c r="F18" s="31">
        <f t="shared" si="2"/>
        <v>6784775233</v>
      </c>
      <c r="G18" s="31">
        <f t="shared" si="2"/>
        <v>7008156329.4300003</v>
      </c>
      <c r="H18" s="31">
        <f t="shared" si="2"/>
        <v>7536026937.4300003</v>
      </c>
    </row>
    <row r="19" spans="1:10" ht="17.25" thickBot="1" x14ac:dyDescent="0.35"/>
    <row r="20" spans="1:10" x14ac:dyDescent="0.3">
      <c r="B20" s="20" t="s">
        <v>1408</v>
      </c>
      <c r="C20" s="12" t="str">
        <f>+'ALN  vs Depositos'!C$19</f>
        <v>Año 17</v>
      </c>
      <c r="D20" s="12" t="str">
        <f>+'ALN  vs Depositos'!D$19</f>
        <v>Año 18</v>
      </c>
      <c r="E20" s="12" t="str">
        <f>+'ALN  vs Depositos'!E$19</f>
        <v>Año 19</v>
      </c>
      <c r="F20" s="12" t="str">
        <f>+'ALN  vs Depositos'!F$19</f>
        <v>Año 20</v>
      </c>
      <c r="G20" s="12" t="str">
        <f>+'ALN  vs Depositos'!G$19</f>
        <v>Año 21</v>
      </c>
      <c r="H20" s="12" t="str">
        <f>+'ALN  vs Depositos'!H$19</f>
        <v>Año 22</v>
      </c>
    </row>
    <row r="21" spans="1:10" x14ac:dyDescent="0.3">
      <c r="B21" s="10" t="s">
        <v>1417</v>
      </c>
      <c r="C21" s="27">
        <f t="shared" ref="C21:H21" si="3">IFERROR(+C13/C18,0%)</f>
        <v>7.0989192180369396E-3</v>
      </c>
      <c r="D21" s="27">
        <f t="shared" si="3"/>
        <v>1.9903417000057298E-2</v>
      </c>
      <c r="E21" s="27">
        <f t="shared" si="3"/>
        <v>2.3787876249994296E-2</v>
      </c>
      <c r="F21" s="27">
        <f t="shared" si="3"/>
        <v>2.8111558371501914E-2</v>
      </c>
      <c r="G21" s="27">
        <f t="shared" si="3"/>
        <v>3.44613494116566E-2</v>
      </c>
      <c r="H21" s="27">
        <f t="shared" si="3"/>
        <v>5.6166082143059168E-2</v>
      </c>
    </row>
    <row r="22" spans="1:10" x14ac:dyDescent="0.3">
      <c r="B22" s="1" t="s">
        <v>2619</v>
      </c>
      <c r="C22" s="239">
        <f>+C18/'1. SARC - Calidad Cartera'!C72</f>
        <v>0.29281555509497736</v>
      </c>
      <c r="D22" s="239">
        <f>+D18/'1. SARC - Calidad Cartera'!D72</f>
        <v>0.29642394587939158</v>
      </c>
      <c r="E22" s="239">
        <f>+E18/'1. SARC - Calidad Cartera'!E72</f>
        <v>0.32227437617705607</v>
      </c>
      <c r="F22" s="239">
        <f>+F18/'1. SARC - Calidad Cartera'!F72</f>
        <v>0.31428409689751985</v>
      </c>
      <c r="G22" s="239">
        <f>+G18/'1. SARC - Calidad Cartera'!G72</f>
        <v>0.28847570466029077</v>
      </c>
      <c r="H22" s="239">
        <f>+H18/'1. SARC - Calidad Cartera'!H72</f>
        <v>0.29699501135039003</v>
      </c>
    </row>
    <row r="23" spans="1:10" x14ac:dyDescent="0.3">
      <c r="B23" s="1" t="s">
        <v>2620</v>
      </c>
      <c r="C23" s="239">
        <f>+'6. SARC - Calidad VIVI'!C21/'1. SARC - Calidad Cartera'!C72</f>
        <v>0</v>
      </c>
      <c r="D23" s="239">
        <f>+'6. SARC - Calidad VIVI'!D21/'1. SARC - Calidad Cartera'!D72</f>
        <v>0</v>
      </c>
      <c r="E23" s="239">
        <f>+'6. SARC - Calidad VIVI'!E21/'1. SARC - Calidad Cartera'!E72</f>
        <v>0</v>
      </c>
      <c r="F23" s="239">
        <f>+'6. SARC - Calidad VIVI'!F21/'1. SARC - Calidad Cartera'!F72</f>
        <v>0</v>
      </c>
      <c r="G23" s="239">
        <f>+'6. SARC - Calidad VIVI'!G21/'1. SARC - Calidad Cartera'!G72</f>
        <v>0</v>
      </c>
      <c r="H23" s="239">
        <f>+'6. SARC - Calidad VIVI'!H21/'1. SARC - Calidad Cartera'!H72</f>
        <v>0</v>
      </c>
      <c r="I23" s="239"/>
    </row>
    <row r="24" spans="1:10" x14ac:dyDescent="0.3">
      <c r="C24" s="239"/>
      <c r="D24" s="239"/>
      <c r="E24" s="239"/>
      <c r="F24" s="239"/>
      <c r="G24" s="239"/>
      <c r="H24" s="239"/>
    </row>
    <row r="27" spans="1:10" x14ac:dyDescent="0.3">
      <c r="J27" s="1">
        <f>100-37.7</f>
        <v>62.3</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26"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51" width="8.140625" style="1" bestFit="1" customWidth="1"/>
    <col min="52" max="52" width="8.140625" style="1" customWidth="1"/>
    <col min="53" max="53" width="17.28515625" style="1" bestFit="1" customWidth="1"/>
    <col min="54" max="54" width="8.140625" style="1" bestFit="1" customWidth="1"/>
    <col min="55" max="66" width="6.28515625" style="1" bestFit="1" customWidth="1"/>
    <col min="67" max="16384" width="11.5703125" style="1"/>
  </cols>
  <sheetData>
    <row r="1" spans="1:9" s="8" customFormat="1" x14ac:dyDescent="0.3">
      <c r="A1" s="16" t="s">
        <v>1409</v>
      </c>
      <c r="B1" s="17" t="s">
        <v>54</v>
      </c>
      <c r="C1" s="17" t="s">
        <v>107</v>
      </c>
      <c r="D1" s="17" t="s">
        <v>80</v>
      </c>
      <c r="E1" s="17" t="s">
        <v>55</v>
      </c>
      <c r="G1" s="1"/>
      <c r="I1" s="1"/>
    </row>
    <row r="2" spans="1:9" s="33" customFormat="1" ht="64.5" thickBot="1" x14ac:dyDescent="0.35">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141110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9" x14ac:dyDescent="0.3">
      <c r="A6" s="14">
        <v>141115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9" x14ac:dyDescent="0.3">
      <c r="A7" s="14">
        <v>141120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x14ac:dyDescent="0.3">
      <c r="A8" s="14">
        <v>141125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9" x14ac:dyDescent="0.3">
      <c r="A9" s="14">
        <v>144110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12866159</v>
      </c>
      <c r="H9" s="29">
        <f>VLOOKUP($A9,cuc!$A$4:$AA$2090,H$3,FALSE)</f>
        <v>7550246</v>
      </c>
    </row>
    <row r="10" spans="1:9" x14ac:dyDescent="0.3">
      <c r="A10" s="14">
        <v>144115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5701628</v>
      </c>
      <c r="H10" s="29">
        <f>VLOOKUP($A10,cuc!$A$4:$AA$2090,H$3,FALSE)</f>
        <v>26542926</v>
      </c>
    </row>
    <row r="11" spans="1:9" x14ac:dyDescent="0.3">
      <c r="A11" s="14">
        <v>144120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5870029</v>
      </c>
      <c r="H11" s="29">
        <f>VLOOKUP($A11,cuc!$A$4:$AA$2090,H$3,FALSE)</f>
        <v>9405727</v>
      </c>
    </row>
    <row r="12" spans="1:9" x14ac:dyDescent="0.3">
      <c r="A12" s="14">
        <v>144125</v>
      </c>
      <c r="B12" s="22" t="str">
        <f>PROPER(VLOOKUP($A12,cuc!$A$4:$AA$2090,B$3,FALSE))</f>
        <v xml:space="preserve">         Categoría E Riesgo De Incobrabilidad</v>
      </c>
      <c r="C12" s="28">
        <f>VLOOKUP($A12,cuc!$A$4:$AA$2090,C$3,FALSE)</f>
        <v>1036324</v>
      </c>
      <c r="D12" s="28">
        <f>VLOOKUP($A12,cuc!$A$4:$AA$2090,D$3,FALSE)</f>
        <v>0</v>
      </c>
      <c r="E12" s="28">
        <f>VLOOKUP($A12,cuc!$A$4:$AA$2090,E$3,FALSE)</f>
        <v>64377025</v>
      </c>
      <c r="F12" s="28">
        <f>VLOOKUP($A12,cuc!$A$4:$AA$2090,F$3,FALSE)</f>
        <v>78941126</v>
      </c>
      <c r="G12" s="29">
        <f>VLOOKUP($A12,cuc!$A$4:$AA$2090,G$3,FALSE)</f>
        <v>78941126</v>
      </c>
      <c r="H12" s="29">
        <f>VLOOKUP($A12,cuc!$A$4:$AA$2090,H$3,FALSE)</f>
        <v>83556625</v>
      </c>
    </row>
    <row r="13" spans="1:9" x14ac:dyDescent="0.3">
      <c r="A13" s="14">
        <v>146935</v>
      </c>
      <c r="B13" s="22" t="str">
        <f>PROPER(VLOOKUP($A13,cuc!$A$4:$AA$2090,B$3,FALSE))</f>
        <v xml:space="preserve">         Categoría B Riesgo Aceptable, Consumo</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9" x14ac:dyDescent="0.3">
      <c r="A14" s="14">
        <v>146940</v>
      </c>
      <c r="B14" s="22" t="str">
        <f>PROPER(VLOOKUP($A14,cuc!$A$4:$AA$2090,B$3,FALSE))</f>
        <v xml:space="preserve">         Categoría C Riesgo Apreciable, Consumo</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9" x14ac:dyDescent="0.3">
      <c r="A15" s="14">
        <v>146945</v>
      </c>
      <c r="B15" s="22" t="str">
        <f>PROPER(VLOOKUP($A15,cuc!$A$4:$AA$2090,B$3,FALSE))</f>
        <v xml:space="preserve">         Categoría D Riesgo Significativo, Consumo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9" x14ac:dyDescent="0.3">
      <c r="A16" s="14">
        <v>146950</v>
      </c>
      <c r="B16" s="22" t="str">
        <f>PROPER(VLOOKUP($A16,cuc!$A$4:$AA$2090,B$3,FALSE))</f>
        <v xml:space="preserve">         Categoría E Riesgo De Incobrabilidad, Consumo</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ht="17.25" thickBot="1" x14ac:dyDescent="0.35">
      <c r="A17" s="15"/>
      <c r="B17" s="21" t="s">
        <v>2617</v>
      </c>
      <c r="C17" s="30">
        <f t="shared" ref="C17:H17" si="0">+SUM(C5:C16)</f>
        <v>1036324</v>
      </c>
      <c r="D17" s="30">
        <f t="shared" si="0"/>
        <v>0</v>
      </c>
      <c r="E17" s="30">
        <f t="shared" si="0"/>
        <v>64377025</v>
      </c>
      <c r="F17" s="30">
        <f t="shared" si="0"/>
        <v>78941126</v>
      </c>
      <c r="G17" s="30">
        <f t="shared" si="0"/>
        <v>103378942</v>
      </c>
      <c r="H17" s="30">
        <f t="shared" si="0"/>
        <v>127055524</v>
      </c>
    </row>
    <row r="18" spans="1:8" ht="17.25" thickBot="1" x14ac:dyDescent="0.35"/>
    <row r="19" spans="1:8" ht="33" x14ac:dyDescent="0.3">
      <c r="A19" s="11" t="s">
        <v>139</v>
      </c>
      <c r="B19" s="20" t="s">
        <v>1410</v>
      </c>
      <c r="C19" s="12">
        <f t="shared" ref="C19:H19" si="1">+C$4</f>
        <v>43070</v>
      </c>
      <c r="D19" s="12">
        <f t="shared" si="1"/>
        <v>43435</v>
      </c>
      <c r="E19" s="12">
        <f t="shared" si="1"/>
        <v>43800</v>
      </c>
      <c r="F19" s="12">
        <f t="shared" si="1"/>
        <v>44166</v>
      </c>
      <c r="G19" s="12">
        <f t="shared" si="1"/>
        <v>44561</v>
      </c>
      <c r="H19" s="12">
        <f t="shared" si="1"/>
        <v>44651</v>
      </c>
    </row>
    <row r="20" spans="1:8" ht="17.25" thickBot="1" x14ac:dyDescent="0.35">
      <c r="A20" s="15">
        <v>141100</v>
      </c>
      <c r="B20" s="22" t="str">
        <f>PROPER(VLOOKUP($A20,cuc!$A$4:$AA$2090,B$3,FALSE))</f>
        <v xml:space="preserve">      Créditos De Consumo, Garantía Admisible - Con Libranza</v>
      </c>
      <c r="C20" s="28">
        <f>VLOOKUP($A20,cuc!$A$4:$AA$2090,C$3,FALSE)</f>
        <v>3518501134</v>
      </c>
      <c r="D20" s="28">
        <f>VLOOKUP($A20,cuc!$A$4:$AA$2090,D$3,FALSE)</f>
        <v>4826506976</v>
      </c>
      <c r="E20" s="28">
        <f>VLOOKUP($A20,cuc!$A$4:$AA$2090,E$3,FALSE)</f>
        <v>5853374514</v>
      </c>
      <c r="F20" s="28">
        <f>VLOOKUP($A20,cuc!$A$4:$AA$2090,F$3,FALSE)</f>
        <v>6508331137</v>
      </c>
      <c r="G20" s="29">
        <f>VLOOKUP($A20,cuc!$A$4:$AA$2090,G$3,FALSE)</f>
        <v>6860544148</v>
      </c>
      <c r="H20" s="29">
        <f>VLOOKUP($A20,cuc!$A$4:$AA$2090,H$3,FALSE)</f>
        <v>7298307740</v>
      </c>
    </row>
    <row r="21" spans="1:8" ht="17.25" thickBot="1" x14ac:dyDescent="0.35">
      <c r="A21" s="15">
        <v>144100</v>
      </c>
      <c r="B21" s="22" t="str">
        <f>PROPER(VLOOKUP($A21,cuc!$A$4:$AA$2090,B$3,FALSE))</f>
        <v xml:space="preserve">      Créditos De Consumo, Otras Garantías - Con Libranza</v>
      </c>
      <c r="C21" s="28">
        <f>VLOOKUP($A21,cuc!$A$4:$AA$2090,C$3,FALSE)</f>
        <v>6419086829</v>
      </c>
      <c r="D21" s="28">
        <f>VLOOKUP($A21,cuc!$A$4:$AA$2090,D$3,FALSE)</f>
        <v>6574595288</v>
      </c>
      <c r="E21" s="28">
        <f>VLOOKUP($A21,cuc!$A$4:$AA$2090,E$3,FALSE)</f>
        <v>7280780874</v>
      </c>
      <c r="F21" s="28">
        <f>VLOOKUP($A21,cuc!$A$4:$AA$2090,F$3,FALSE)</f>
        <v>8294925923</v>
      </c>
      <c r="G21" s="29">
        <f>VLOOKUP($A21,cuc!$A$4:$AA$2090,G$3,FALSE)</f>
        <v>10425048411</v>
      </c>
      <c r="H21" s="29">
        <f>VLOOKUP($A21,cuc!$A$4:$AA$2090,H$3,FALSE)</f>
        <v>10539919601</v>
      </c>
    </row>
    <row r="22" spans="1:8" ht="17.25" thickBot="1" x14ac:dyDescent="0.35">
      <c r="A22" s="15">
        <v>146930</v>
      </c>
      <c r="B22" s="22" t="str">
        <f>PROPER(VLOOKUP($A22,cuc!$A$4:$AA$2090,B$3,FALSE))</f>
        <v xml:space="preserve">         Categoría A Riesgo Normal, Consumo</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ht="17.25" thickBot="1" x14ac:dyDescent="0.35">
      <c r="A23" s="15">
        <v>146935</v>
      </c>
      <c r="B23" s="22" t="str">
        <f>PROPER(VLOOKUP($A23,cuc!$A$4:$AA$2090,B$3,FALSE))</f>
        <v xml:space="preserve">         Categoría B Riesgo Aceptable, Consumo</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ht="17.25" thickBot="1" x14ac:dyDescent="0.35">
      <c r="A24" s="15">
        <v>146940</v>
      </c>
      <c r="B24" s="22" t="str">
        <f>PROPER(VLOOKUP($A24,cuc!$A$4:$AA$2090,B$3,FALSE))</f>
        <v xml:space="preserve">         Categoría C Riesgo Apreciable, Consumo</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ht="17.25" thickBot="1" x14ac:dyDescent="0.35">
      <c r="A25" s="15">
        <v>146945</v>
      </c>
      <c r="B25" s="22" t="str">
        <f>PROPER(VLOOKUP($A25,cuc!$A$4:$AA$2090,B$3,FALSE))</f>
        <v xml:space="preserve">         Categoría D Riesgo Significativo, Consumo</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ht="17.25" thickBot="1" x14ac:dyDescent="0.35">
      <c r="A26" s="15">
        <v>146950</v>
      </c>
      <c r="B26" s="22" t="str">
        <f>PROPER(VLOOKUP($A26,cuc!$A$4:$AA$2090,B$3,FALSE))</f>
        <v xml:space="preserve">         Categoría E Riesgo De Incobrabilidad, Consumo</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ht="17.25" thickBot="1" x14ac:dyDescent="0.35">
      <c r="A27" s="15"/>
      <c r="B27" s="21" t="s">
        <v>2618</v>
      </c>
      <c r="C27" s="31">
        <f t="shared" ref="C27:H27" si="2">SUM(C20:C26)</f>
        <v>9937587963</v>
      </c>
      <c r="D27" s="31">
        <f t="shared" si="2"/>
        <v>11401102264</v>
      </c>
      <c r="E27" s="31">
        <f t="shared" si="2"/>
        <v>13134155388</v>
      </c>
      <c r="F27" s="31">
        <f t="shared" si="2"/>
        <v>14803257060</v>
      </c>
      <c r="G27" s="31">
        <f t="shared" si="2"/>
        <v>17285592559</v>
      </c>
      <c r="H27" s="31">
        <f t="shared" si="2"/>
        <v>17838227341</v>
      </c>
    </row>
    <row r="28" spans="1:8" ht="17.25" thickBot="1" x14ac:dyDescent="0.35"/>
    <row r="29" spans="1:8" x14ac:dyDescent="0.3">
      <c r="B29" s="20" t="s">
        <v>1408</v>
      </c>
      <c r="C29" s="12" t="str">
        <f>+'ALN  vs Depositos'!C$19</f>
        <v>Año 17</v>
      </c>
      <c r="D29" s="12" t="str">
        <f>+'ALN  vs Depositos'!D$19</f>
        <v>Año 18</v>
      </c>
      <c r="E29" s="12" t="str">
        <f>+'ALN  vs Depositos'!E$19</f>
        <v>Año 19</v>
      </c>
      <c r="F29" s="12" t="str">
        <f>+'ALN  vs Depositos'!F$19</f>
        <v>Año 20</v>
      </c>
      <c r="G29" s="12" t="str">
        <f>+'ALN  vs Depositos'!G$19</f>
        <v>Año 21</v>
      </c>
      <c r="H29" s="12" t="str">
        <f>+'ALN  vs Depositos'!H$19</f>
        <v>Año 22</v>
      </c>
    </row>
    <row r="30" spans="1:8" x14ac:dyDescent="0.3">
      <c r="B30" s="10" t="s">
        <v>1419</v>
      </c>
      <c r="C30" s="27">
        <f t="shared" ref="C30:H30" si="3">IFERROR(+C17/C27,0%)</f>
        <v>1.0428325302462533E-4</v>
      </c>
      <c r="D30" s="27">
        <f t="shared" si="3"/>
        <v>0</v>
      </c>
      <c r="E30" s="27">
        <f t="shared" si="3"/>
        <v>4.9014971346248853E-3</v>
      </c>
      <c r="F30" s="27">
        <f t="shared" si="3"/>
        <v>5.3326862919449974E-3</v>
      </c>
      <c r="G30" s="27">
        <f t="shared" si="3"/>
        <v>5.9806420663417884E-3</v>
      </c>
      <c r="H30" s="27">
        <f t="shared" si="3"/>
        <v>7.1226541500551003E-3</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1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51" width="8.140625" style="1" bestFit="1" customWidth="1"/>
    <col min="52" max="52" width="8.140625" style="1" customWidth="1"/>
    <col min="53" max="53" width="17.28515625" style="1" bestFit="1" customWidth="1"/>
    <col min="54" max="54" width="8.140625" style="1" bestFit="1" customWidth="1"/>
    <col min="55" max="66" width="6.28515625" style="1" bestFit="1" customWidth="1"/>
    <col min="67" max="16384" width="11.5703125" style="1"/>
  </cols>
  <sheetData>
    <row r="1" spans="1:9" s="8" customFormat="1" x14ac:dyDescent="0.3">
      <c r="A1" s="16" t="s">
        <v>1409</v>
      </c>
      <c r="B1" s="17" t="s">
        <v>54</v>
      </c>
      <c r="C1" s="17" t="s">
        <v>107</v>
      </c>
      <c r="D1" s="17" t="s">
        <v>80</v>
      </c>
      <c r="E1" s="17" t="s">
        <v>55</v>
      </c>
      <c r="G1" s="1"/>
      <c r="I1" s="1"/>
    </row>
    <row r="2" spans="1:9" s="33" customFormat="1" ht="51.75" thickBot="1" x14ac:dyDescent="0.35">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146110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9" x14ac:dyDescent="0.3">
      <c r="A6" s="14">
        <v>146210</v>
      </c>
      <c r="B6" s="22" t="str">
        <f>PROPER(VLOOKUP($A6,cuc!$A$4:$AA$2090,B$3,FALSE))</f>
        <v xml:space="preserve">         Categoría B Riesgo Aceptable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9" x14ac:dyDescent="0.3">
      <c r="A7" s="14">
        <v>146115</v>
      </c>
      <c r="B7" s="22" t="str">
        <f>PROPER(VLOOKUP($A7,cuc!$A$4:$AA$2090,B$3,FALSE))</f>
        <v xml:space="preserve">         Categoría C Riesgo Apreciable</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x14ac:dyDescent="0.3">
      <c r="A8" s="14">
        <v>146215</v>
      </c>
      <c r="B8" s="22" t="str">
        <f>PROPER(VLOOKUP($A8,cuc!$A$4:$AA$2090,B$3,FALSE))</f>
        <v xml:space="preserve">         Categoría C Riesgo Apreciable</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9" x14ac:dyDescent="0.3">
      <c r="A9" s="14">
        <v>146120</v>
      </c>
      <c r="B9" s="22" t="str">
        <f>PROPER(VLOOKUP($A9,cuc!$A$4:$AA$2090,B$3,FALSE))</f>
        <v xml:space="preserve">         Categoría D Riesgo Significativo</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9" x14ac:dyDescent="0.3">
      <c r="A10" s="14">
        <v>146220</v>
      </c>
      <c r="B10" s="22" t="str">
        <f>PROPER(VLOOKUP($A10,cuc!$A$4:$AA$2090,B$3,FALSE))</f>
        <v xml:space="preserve">         Categoría D Riesgo Significativo</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9" x14ac:dyDescent="0.3">
      <c r="A11" s="14">
        <v>146125</v>
      </c>
      <c r="B11" s="22" t="str">
        <f>PROPER(VLOOKUP($A11,cuc!$A$4:$AA$2090,B$3,FALSE))</f>
        <v xml:space="preserve">         Categoría E Riesgo De Incobrabilidad</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9" x14ac:dyDescent="0.3">
      <c r="A12" s="14">
        <v>146225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9" ht="17.25" thickBot="1" x14ac:dyDescent="0.35">
      <c r="A13" s="15"/>
      <c r="B13" s="21" t="s">
        <v>1420</v>
      </c>
      <c r="C13" s="30">
        <f t="shared" ref="C13:H13" si="0">+SUM(C5:C12)</f>
        <v>0</v>
      </c>
      <c r="D13" s="30">
        <f t="shared" si="0"/>
        <v>0</v>
      </c>
      <c r="E13" s="30">
        <f t="shared" si="0"/>
        <v>0</v>
      </c>
      <c r="F13" s="30">
        <f t="shared" si="0"/>
        <v>0</v>
      </c>
      <c r="G13" s="30">
        <f t="shared" si="0"/>
        <v>0</v>
      </c>
      <c r="H13" s="30">
        <f t="shared" si="0"/>
        <v>0</v>
      </c>
    </row>
    <row r="14" spans="1:9" ht="17.25" thickBot="1" x14ac:dyDescent="0.35"/>
    <row r="15" spans="1:9" ht="33" x14ac:dyDescent="0.3">
      <c r="A15" s="11" t="s">
        <v>139</v>
      </c>
      <c r="B15" s="20" t="s">
        <v>1410</v>
      </c>
      <c r="C15" s="12">
        <f t="shared" ref="C15:H15" si="1">+C$4</f>
        <v>43070</v>
      </c>
      <c r="D15" s="12">
        <f t="shared" si="1"/>
        <v>43435</v>
      </c>
      <c r="E15" s="12">
        <f t="shared" si="1"/>
        <v>43800</v>
      </c>
      <c r="F15" s="12">
        <f t="shared" si="1"/>
        <v>44166</v>
      </c>
      <c r="G15" s="12">
        <f t="shared" si="1"/>
        <v>44561</v>
      </c>
      <c r="H15" s="12">
        <f t="shared" si="1"/>
        <v>44651</v>
      </c>
    </row>
    <row r="16" spans="1:9" ht="17.25" thickBot="1" x14ac:dyDescent="0.35">
      <c r="A16" s="15">
        <v>146100</v>
      </c>
      <c r="B16" s="22" t="str">
        <f>PROPER(VLOOKUP($A16,cuc!$A$4:$AA$2090,B$3,FALSE))</f>
        <v xml:space="preserve">      Créditos Comerciales - Garantía Admisible</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ht="17.25" thickBot="1" x14ac:dyDescent="0.35">
      <c r="A17" s="15">
        <v>146200</v>
      </c>
      <c r="B17" s="22" t="str">
        <f>PROPER(VLOOKUP($A17,cuc!$A$4:$AA$2090,B$3,FALSE))</f>
        <v xml:space="preserve">      Créditos Comerciales - Otras Garantías</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row>
    <row r="18" spans="1:8" ht="17.25" thickBot="1" x14ac:dyDescent="0.35">
      <c r="A18" s="15"/>
      <c r="B18" s="21" t="s">
        <v>1421</v>
      </c>
      <c r="C18" s="31">
        <f t="shared" ref="C18:H18" si="2">SUM(C16:C17)</f>
        <v>0</v>
      </c>
      <c r="D18" s="31">
        <f t="shared" si="2"/>
        <v>0</v>
      </c>
      <c r="E18" s="31">
        <f t="shared" si="2"/>
        <v>0</v>
      </c>
      <c r="F18" s="31">
        <f t="shared" si="2"/>
        <v>0</v>
      </c>
      <c r="G18" s="31">
        <f t="shared" si="2"/>
        <v>0</v>
      </c>
      <c r="H18" s="31">
        <f t="shared" si="2"/>
        <v>0</v>
      </c>
    </row>
    <row r="19" spans="1:8" ht="17.25" thickBot="1" x14ac:dyDescent="0.35"/>
    <row r="20" spans="1:8" x14ac:dyDescent="0.3">
      <c r="B20" s="20" t="s">
        <v>1408</v>
      </c>
      <c r="C20" s="12" t="str">
        <f>+'ALN  vs Depositos'!C$19</f>
        <v>Año 17</v>
      </c>
      <c r="D20" s="12" t="str">
        <f>+'ALN  vs Depositos'!D$19</f>
        <v>Año 18</v>
      </c>
      <c r="E20" s="12" t="str">
        <f>+'ALN  vs Depositos'!E$19</f>
        <v>Año 19</v>
      </c>
      <c r="F20" s="12" t="str">
        <f>+'ALN  vs Depositos'!F$19</f>
        <v>Año 20</v>
      </c>
      <c r="G20" s="12" t="str">
        <f>+'ALN  vs Depositos'!G$19</f>
        <v>Año 21</v>
      </c>
      <c r="H20" s="12" t="str">
        <f>+'ALN  vs Depositos'!H$19</f>
        <v>Año 22</v>
      </c>
    </row>
    <row r="21" spans="1:8" x14ac:dyDescent="0.3">
      <c r="B21" s="10" t="s">
        <v>1422</v>
      </c>
      <c r="C21" s="27">
        <f t="shared" ref="C21:H21" si="3">IFERROR(+C13/C18,0%)</f>
        <v>0</v>
      </c>
      <c r="D21" s="27">
        <f t="shared" si="3"/>
        <v>0</v>
      </c>
      <c r="E21" s="27">
        <f t="shared" si="3"/>
        <v>0</v>
      </c>
      <c r="F21" s="27">
        <f t="shared" si="3"/>
        <v>0</v>
      </c>
      <c r="G21" s="27">
        <f t="shared" si="3"/>
        <v>0</v>
      </c>
      <c r="H21" s="27">
        <f t="shared" si="3"/>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1409</v>
      </c>
      <c r="B1" s="17" t="s">
        <v>54</v>
      </c>
      <c r="C1" s="17" t="s">
        <v>107</v>
      </c>
      <c r="D1" s="17" t="s">
        <v>80</v>
      </c>
      <c r="E1" s="17" t="s">
        <v>55</v>
      </c>
      <c r="G1" s="1"/>
      <c r="I1" s="1"/>
    </row>
    <row r="2" spans="1:9" s="33" customFormat="1" ht="51.75" thickBot="1" x14ac:dyDescent="0.35">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146110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9" x14ac:dyDescent="0.3">
      <c r="A6" s="14">
        <v>144810</v>
      </c>
      <c r="B6" s="22" t="str">
        <f>PROPER(VLOOKUP($A6,cuc!$A$4:$AA$2090,B$3,FALSE))</f>
        <v xml:space="preserve">         Categoría B Riesgo Aceptable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9" x14ac:dyDescent="0.3">
      <c r="A7" s="14">
        <v>144815</v>
      </c>
      <c r="B7" s="22" t="str">
        <f>PROPER(VLOOKUP($A7,cuc!$A$4:$AA$2090,B$3,FALSE))</f>
        <v xml:space="preserve">         Categoría C Riesgo Apreciable</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x14ac:dyDescent="0.3">
      <c r="A8" s="14">
        <v>144820</v>
      </c>
      <c r="B8" s="22" t="str">
        <f>PROPER(VLOOKUP($A8,cuc!$A$4:$AA$2090,B$3,FALSE))</f>
        <v xml:space="preserve">         Categoría D Riesgo Significativo</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9" x14ac:dyDescent="0.3">
      <c r="A9" s="14">
        <v>144825</v>
      </c>
      <c r="B9" s="22" t="str">
        <f>PROPER(VLOOKUP($A9,cuc!$A$4:$AA$2090,B$3,FALSE))</f>
        <v xml:space="preserve">         Categoría E Riesgo De Incobrabilidad</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9" x14ac:dyDescent="0.3">
      <c r="A10" s="14">
        <v>145410</v>
      </c>
      <c r="B10" s="22" t="str">
        <f>PROPER(VLOOKUP($A10,cuc!$A$4:$AA$2090,B$3,FALSE))</f>
        <v xml:space="preserve">         Categoría B Riesgo Aceptable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9" x14ac:dyDescent="0.3">
      <c r="A11" s="14">
        <v>145415</v>
      </c>
      <c r="B11" s="22" t="str">
        <f>PROPER(VLOOKUP($A11,cuc!$A$4:$AA$2090,B$3,FALSE))</f>
        <v xml:space="preserve">         Categoría C Riesgo Apreciable</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9" x14ac:dyDescent="0.3">
      <c r="A12" s="14">
        <v>145420</v>
      </c>
      <c r="B12" s="22" t="str">
        <f>PROPER(VLOOKUP($A12,cuc!$A$4:$AA$2090,B$3,FALSE))</f>
        <v xml:space="preserve">         Categoría D Riesgo Significativo</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9" x14ac:dyDescent="0.3">
      <c r="A13" s="14">
        <v>145425</v>
      </c>
      <c r="B13" s="22" t="str">
        <f>PROPER(VLOOKUP($A13,cuc!$A$4:$AA$2090,B$3,FALSE))</f>
        <v xml:space="preserve">         Categoría E Riesgo De Incobrabilidad</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9" x14ac:dyDescent="0.3">
      <c r="A14" s="14">
        <v>145510</v>
      </c>
      <c r="B14" s="22" t="str">
        <f>PROPER(VLOOKUP($A14,cuc!$A$4:$AA$2090,B$3,FALSE))</f>
        <v xml:space="preserve">         Categoría B Riesgo Aceptable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9" x14ac:dyDescent="0.3">
      <c r="A15" s="14">
        <v>145515</v>
      </c>
      <c r="B15" s="22" t="str">
        <f>PROPER(VLOOKUP($A15,cuc!$A$4:$AA$2090,B$3,FALSE))</f>
        <v xml:space="preserve">         Categoría C Riesgo Apreciable</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9" x14ac:dyDescent="0.3">
      <c r="A16" s="14">
        <v>145520</v>
      </c>
      <c r="B16" s="22" t="str">
        <f>PROPER(VLOOKUP($A16,cuc!$A$4:$AA$2090,B$3,FALSE))</f>
        <v xml:space="preserve">         Categoría D Riesgo Significativo</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145525</v>
      </c>
      <c r="B17" s="22" t="str">
        <f>PROPER(VLOOKUP($A17,cuc!$A$4:$AA$2090,B$3,FALSE))</f>
        <v xml:space="preserve">         Categoría E Riesgo De Incobrabilidad</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row>
    <row r="18" spans="1:8" ht="17.25" thickBot="1" x14ac:dyDescent="0.35">
      <c r="A18" s="15"/>
      <c r="B18" s="21" t="s">
        <v>1423</v>
      </c>
      <c r="C18" s="30">
        <f t="shared" ref="C18:H18" si="0">+SUM(C5:C17)</f>
        <v>0</v>
      </c>
      <c r="D18" s="30">
        <f t="shared" si="0"/>
        <v>0</v>
      </c>
      <c r="E18" s="30">
        <f t="shared" si="0"/>
        <v>0</v>
      </c>
      <c r="F18" s="30">
        <f t="shared" si="0"/>
        <v>0</v>
      </c>
      <c r="G18" s="30">
        <f t="shared" si="0"/>
        <v>0</v>
      </c>
      <c r="H18" s="30">
        <f t="shared" si="0"/>
        <v>0</v>
      </c>
    </row>
    <row r="19" spans="1:8" ht="17.25" thickBot="1" x14ac:dyDescent="0.35"/>
    <row r="20" spans="1:8" ht="33" x14ac:dyDescent="0.3">
      <c r="A20" s="11" t="s">
        <v>139</v>
      </c>
      <c r="B20" s="20" t="s">
        <v>1410</v>
      </c>
      <c r="C20" s="12">
        <f t="shared" ref="C20:H20" si="1">+C$4</f>
        <v>43070</v>
      </c>
      <c r="D20" s="12">
        <f t="shared" si="1"/>
        <v>43435</v>
      </c>
      <c r="E20" s="12">
        <f t="shared" si="1"/>
        <v>43800</v>
      </c>
      <c r="F20" s="12">
        <f t="shared" si="1"/>
        <v>44166</v>
      </c>
      <c r="G20" s="12">
        <f t="shared" si="1"/>
        <v>44561</v>
      </c>
      <c r="H20" s="12">
        <f t="shared" si="1"/>
        <v>44651</v>
      </c>
    </row>
    <row r="21" spans="1:8" ht="17.25" thickBot="1" x14ac:dyDescent="0.35">
      <c r="A21" s="15">
        <v>145400</v>
      </c>
      <c r="B21" s="22" t="str">
        <f>PROPER(VLOOKUP($A21,cuc!$A$4:$AA$2090,B$3,FALSE))</f>
        <v xml:space="preserve">      Microcrédito Empresarial - Garantía Admisible</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ht="17.25" thickBot="1" x14ac:dyDescent="0.35">
      <c r="A22" s="15">
        <v>145500</v>
      </c>
      <c r="B22" s="22" t="str">
        <f>PROPER(VLOOKUP($A22,cuc!$A$4:$AA$2090,B$3,FALSE))</f>
        <v xml:space="preserve">      Microcrédito Empresarial - Otras Garantías</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ht="17.25" thickBot="1" x14ac:dyDescent="0.35">
      <c r="A23" s="15">
        <v>144800</v>
      </c>
      <c r="B23" s="22" t="str">
        <f>PROPER(VLOOKUP($A23,cuc!$A$4:$AA$2090,B$3,FALSE))</f>
        <v xml:space="preserve">      Microcrédito Inmobiliario</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ht="17.25" thickBot="1" x14ac:dyDescent="0.35">
      <c r="A24" s="15"/>
      <c r="B24" s="21" t="s">
        <v>1424</v>
      </c>
      <c r="C24" s="31">
        <f t="shared" ref="C24:H24" si="2">SUM(C21:C23)</f>
        <v>0</v>
      </c>
      <c r="D24" s="31">
        <f t="shared" si="2"/>
        <v>0</v>
      </c>
      <c r="E24" s="31">
        <f t="shared" si="2"/>
        <v>0</v>
      </c>
      <c r="F24" s="31">
        <f t="shared" si="2"/>
        <v>0</v>
      </c>
      <c r="G24" s="31">
        <f t="shared" si="2"/>
        <v>0</v>
      </c>
      <c r="H24" s="31">
        <f t="shared" si="2"/>
        <v>0</v>
      </c>
    </row>
    <row r="25" spans="1:8" ht="17.25" thickBot="1" x14ac:dyDescent="0.35"/>
    <row r="26" spans="1:8" x14ac:dyDescent="0.3">
      <c r="B26" s="20" t="s">
        <v>1408</v>
      </c>
      <c r="C26" s="12" t="str">
        <f>+'ALN  vs Depositos'!C$19</f>
        <v>Año 17</v>
      </c>
      <c r="D26" s="12" t="str">
        <f>+'ALN  vs Depositos'!D$19</f>
        <v>Año 18</v>
      </c>
      <c r="E26" s="12" t="str">
        <f>+'ALN  vs Depositos'!E$19</f>
        <v>Año 19</v>
      </c>
      <c r="F26" s="12" t="str">
        <f>+'ALN  vs Depositos'!F$19</f>
        <v>Año 20</v>
      </c>
      <c r="G26" s="12" t="str">
        <f>+'ALN  vs Depositos'!G$19</f>
        <v>Año 21</v>
      </c>
      <c r="H26" s="12" t="str">
        <f>+'ALN  vs Depositos'!H$19</f>
        <v>Año 22</v>
      </c>
    </row>
    <row r="27" spans="1:8" x14ac:dyDescent="0.3">
      <c r="B27" s="10" t="s">
        <v>1425</v>
      </c>
      <c r="C27" s="27">
        <f t="shared" ref="C27:H27" si="3">IFERROR(+C18/C24,0%)</f>
        <v>0</v>
      </c>
      <c r="D27" s="27">
        <f t="shared" si="3"/>
        <v>0</v>
      </c>
      <c r="E27" s="27">
        <f t="shared" si="3"/>
        <v>0</v>
      </c>
      <c r="F27" s="27">
        <f t="shared" si="3"/>
        <v>0</v>
      </c>
      <c r="G27" s="27">
        <f t="shared" si="3"/>
        <v>0</v>
      </c>
      <c r="H27" s="27">
        <f t="shared" si="3"/>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23"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51.75" thickBot="1" x14ac:dyDescent="0.35">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140410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140415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140420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30" x14ac:dyDescent="0.3">
      <c r="A8" s="14">
        <v>140425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140510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140515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30" x14ac:dyDescent="0.3">
      <c r="A11" s="14">
        <v>140520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140525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30" x14ac:dyDescent="0.3">
      <c r="A13" s="14">
        <v>146910</v>
      </c>
      <c r="B13" s="22" t="str">
        <f>PROPER(VLOOKUP($A13,cuc!$A$4:$AA$2090,B$3,FALSE))</f>
        <v xml:space="preserve">         Categoría B Riesgo Aceptable, Vivienda</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146915</v>
      </c>
      <c r="B14" s="22" t="str">
        <f>PROPER(VLOOKUP($A14,cuc!$A$4:$AA$2090,B$3,FALSE))</f>
        <v xml:space="preserve">         Categoría C Riesgo Apreciable, Vivienda</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30" x14ac:dyDescent="0.3">
      <c r="A15" s="14">
        <v>146920</v>
      </c>
      <c r="B15" s="22" t="str">
        <f>PROPER(VLOOKUP($A15,cuc!$A$4:$AA$2090,B$3,FALSE))</f>
        <v xml:space="preserve">         Categoría D Riesgo Significativo, Vivienda</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146925</v>
      </c>
      <c r="B16" s="22" t="str">
        <f>PROPER(VLOOKUP($A16,cuc!$A$4:$AA$2090,B$3,FALSE))</f>
        <v xml:space="preserve">         Categoría E Riesgo De Incobrabilidad, Vivienda</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ht="17.25" thickBot="1" x14ac:dyDescent="0.35">
      <c r="A17" s="15"/>
      <c r="B17" s="21" t="s">
        <v>1454</v>
      </c>
      <c r="C17" s="30">
        <f t="shared" ref="C17:H17" si="0">+SUM(C5:C16)</f>
        <v>0</v>
      </c>
      <c r="D17" s="30">
        <f t="shared" si="0"/>
        <v>0</v>
      </c>
      <c r="E17" s="30">
        <f t="shared" si="0"/>
        <v>0</v>
      </c>
      <c r="F17" s="30">
        <f t="shared" si="0"/>
        <v>0</v>
      </c>
      <c r="G17" s="30">
        <f t="shared" si="0"/>
        <v>0</v>
      </c>
      <c r="H17" s="30">
        <f t="shared" si="0"/>
        <v>0</v>
      </c>
    </row>
    <row r="18" spans="1:8" ht="17.25" thickBot="1" x14ac:dyDescent="0.35"/>
    <row r="19" spans="1:8" ht="33" x14ac:dyDescent="0.3">
      <c r="A19" s="11" t="s">
        <v>139</v>
      </c>
      <c r="B19" s="50" t="s">
        <v>1410</v>
      </c>
      <c r="C19" s="12">
        <f t="shared" ref="C19:H19" si="1">+C$4</f>
        <v>43070</v>
      </c>
      <c r="D19" s="12">
        <f t="shared" si="1"/>
        <v>43435</v>
      </c>
      <c r="E19" s="12">
        <f t="shared" si="1"/>
        <v>43800</v>
      </c>
      <c r="F19" s="12">
        <f t="shared" si="1"/>
        <v>44166</v>
      </c>
      <c r="G19" s="12">
        <f t="shared" si="1"/>
        <v>44561</v>
      </c>
      <c r="H19" s="12">
        <f t="shared" si="1"/>
        <v>44651</v>
      </c>
    </row>
    <row r="20" spans="1:8" x14ac:dyDescent="0.3">
      <c r="A20" s="14">
        <v>140400</v>
      </c>
      <c r="B20" s="49" t="str">
        <f>PROPER(VLOOKUP($A20,cuc!$A$4:$AA$2090,B$3,FALSE))</f>
        <v xml:space="preserve">      Créditos De Vivienda - Con Libranza</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140500</v>
      </c>
      <c r="B21" s="49" t="str">
        <f>PROPER(VLOOKUP($A21,cuc!$A$4:$AA$2090,B$3,FALSE))</f>
        <v xml:space="preserve">      Créditos De Vivienda - Sin Libranza</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146905</v>
      </c>
      <c r="B22" s="49" t="str">
        <f>PROPER(VLOOKUP($A22,cuc!$A$4:$AA$2090,B$3,FALSE))</f>
        <v xml:space="preserve">         Categoría A Riesgo Normal, Vivienda</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146910</v>
      </c>
      <c r="B23" s="49" t="str">
        <f>PROPER(VLOOKUP($A23,cuc!$A$4:$AA$2090,B$3,FALSE))</f>
        <v xml:space="preserve">         Categoría B Riesgo Aceptable, Vivienda</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146915</v>
      </c>
      <c r="B24" s="49" t="str">
        <f>PROPER(VLOOKUP($A24,cuc!$A$4:$AA$2090,B$3,FALSE))</f>
        <v xml:space="preserve">         Categoría C Riesgo Apreciable, Vivienda</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146920</v>
      </c>
      <c r="B25" s="49" t="str">
        <f>PROPER(VLOOKUP($A25,cuc!$A$4:$AA$2090,B$3,FALSE))</f>
        <v xml:space="preserve">         Categoría D Riesgo Significativo, Vivienda</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146925</v>
      </c>
      <c r="B26" s="49" t="str">
        <f>PROPER(VLOOKUP($A26,cuc!$A$4:$AA$2090,B$3,FALSE))</f>
        <v xml:space="preserve">         Categoría E Riesgo De Incobrabilidad, Vivienda</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ht="17.25" thickBot="1" x14ac:dyDescent="0.35">
      <c r="A27" s="15"/>
      <c r="B27" s="19" t="s">
        <v>1455</v>
      </c>
      <c r="C27" s="31">
        <f t="shared" ref="C27:H27" si="2">SUM(C20:C26)</f>
        <v>0</v>
      </c>
      <c r="D27" s="31">
        <f t="shared" si="2"/>
        <v>0</v>
      </c>
      <c r="E27" s="31">
        <f t="shared" si="2"/>
        <v>0</v>
      </c>
      <c r="F27" s="31">
        <f t="shared" si="2"/>
        <v>0</v>
      </c>
      <c r="G27" s="51">
        <f t="shared" si="2"/>
        <v>0</v>
      </c>
      <c r="H27" s="51">
        <f t="shared" si="2"/>
        <v>0</v>
      </c>
    </row>
    <row r="28" spans="1:8" ht="17.25" thickBot="1" x14ac:dyDescent="0.35">
      <c r="C28" s="161">
        <f>+C27/'1. SARC - Calidad Cartera'!C72</f>
        <v>0</v>
      </c>
      <c r="D28" s="161">
        <f>+D27/'1. SARC - Calidad Cartera'!D72</f>
        <v>0</v>
      </c>
      <c r="E28" s="161">
        <f>+E27/'1. SARC - Calidad Cartera'!E72</f>
        <v>0</v>
      </c>
      <c r="F28" s="161">
        <f>+F27/'1. SARC - Calidad Cartera'!F72</f>
        <v>0</v>
      </c>
      <c r="G28" s="161">
        <f>+G27/'1. SARC - Calidad Cartera'!G72</f>
        <v>0</v>
      </c>
      <c r="H28" s="161">
        <f>+H27/'1. SARC - Calidad Cartera'!H72</f>
        <v>0</v>
      </c>
    </row>
    <row r="29" spans="1:8" x14ac:dyDescent="0.3">
      <c r="B29" s="20" t="s">
        <v>1408</v>
      </c>
      <c r="C29" s="12" t="str">
        <f>+'ALN  vs Depositos'!C$19</f>
        <v>Año 17</v>
      </c>
      <c r="D29" s="12" t="str">
        <f>+'ALN  vs Depositos'!D$19</f>
        <v>Año 18</v>
      </c>
      <c r="E29" s="12" t="str">
        <f>+'ALN  vs Depositos'!E$19</f>
        <v>Año 19</v>
      </c>
      <c r="F29" s="12" t="str">
        <f>+'ALN  vs Depositos'!F$19</f>
        <v>Año 20</v>
      </c>
      <c r="G29" s="12" t="str">
        <f>+'ALN  vs Depositos'!G$19</f>
        <v>Año 21</v>
      </c>
      <c r="H29" s="12" t="str">
        <f>+'ALN  vs Depositos'!H$19</f>
        <v>Año 22</v>
      </c>
    </row>
    <row r="30" spans="1:8" x14ac:dyDescent="0.3">
      <c r="B30" s="10" t="s">
        <v>1456</v>
      </c>
      <c r="C30" s="27">
        <f t="shared" ref="C30:H30" si="3">IFERROR(+C17/C27,0%)</f>
        <v>0</v>
      </c>
      <c r="D30" s="27">
        <f t="shared" si="3"/>
        <v>0</v>
      </c>
      <c r="E30" s="27">
        <f t="shared" si="3"/>
        <v>0</v>
      </c>
      <c r="F30" s="27">
        <f t="shared" si="3"/>
        <v>0</v>
      </c>
      <c r="G30" s="27">
        <f t="shared" si="3"/>
        <v>0</v>
      </c>
      <c r="H30" s="27">
        <f t="shared" si="3"/>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23"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33.75" thickBot="1" x14ac:dyDescent="0.35">
      <c r="A2" s="32" t="s">
        <v>0</v>
      </c>
      <c r="B2" s="63" t="str">
        <f>+Indicadores!E34</f>
        <v>Deterioro / Cartera Bruta</v>
      </c>
      <c r="C2" s="24" t="str">
        <f>+Indicadores!B34</f>
        <v>Activo</v>
      </c>
      <c r="D2" s="64" t="str">
        <f>+Indicadores!C34</f>
        <v>Indicador de Cobertura de la Cartera Total en Riesgo</v>
      </c>
      <c r="E2" s="24" t="str">
        <f>+Indicadores!D34</f>
        <v>Deterioro / Cartera Bruta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140800</v>
      </c>
      <c r="B5" s="22" t="str">
        <f>PROPER(VLOOKUP($A5,cuc!$A$4:$AA$2090,B$3,FALSE))</f>
        <v xml:space="preserve">      Deterioro Créditos De Vivienda (Cr)</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144500</v>
      </c>
      <c r="B6" s="22" t="str">
        <f>PROPER(VLOOKUP($A6,cuc!$A$4:$AA$2090,B$3,FALSE))</f>
        <v xml:space="preserve">      Deterioro CrÉditos De Consumo (Cr)</v>
      </c>
      <c r="C6" s="28">
        <f>VLOOKUP($A6,cuc!$A$4:$AA$2090,C$3,FALSE)</f>
        <v>6256630</v>
      </c>
      <c r="D6" s="28">
        <f>VLOOKUP($A6,cuc!$A$4:$AA$2090,D$3,FALSE)</f>
        <v>41657975</v>
      </c>
      <c r="E6" s="28">
        <f>VLOOKUP($A6,cuc!$A$4:$AA$2090,E$3,FALSE)</f>
        <v>99688699</v>
      </c>
      <c r="F6" s="28">
        <f>VLOOKUP($A6,cuc!$A$4:$AA$2090,F$3,FALSE)</f>
        <v>197536581</v>
      </c>
      <c r="G6" s="29">
        <f>VLOOKUP($A6,cuc!$A$4:$AA$2090,G$3,FALSE)</f>
        <v>221864110</v>
      </c>
      <c r="H6" s="29">
        <f>VLOOKUP($A6,cuc!$A$4:$AA$2090,H$3,FALSE)</f>
        <v>253320178</v>
      </c>
      <c r="I6" s="1" t="s">
        <v>1453</v>
      </c>
    </row>
    <row r="7" spans="1:30" x14ac:dyDescent="0.3">
      <c r="A7" s="14">
        <v>145100</v>
      </c>
      <c r="B7" s="22" t="str">
        <f>PROPER(VLOOKUP($A7,cuc!$A$4:$AA$2090,B$3,FALSE))</f>
        <v xml:space="preserve">      Deterioro Microcrédito Inmobiliario (Cr)</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30" x14ac:dyDescent="0.3">
      <c r="A8" s="14">
        <v>145800</v>
      </c>
      <c r="B8" s="22" t="str">
        <f>PROPER(VLOOKUP($A8,cuc!$A$4:$AA$2090,B$3,FALSE))</f>
        <v xml:space="preserve">      Deterioro Microcrédito Empresarial (Cr)</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146500</v>
      </c>
      <c r="B9" s="22" t="str">
        <f>PROPER(VLOOKUP($A9,cuc!$A$4:$AA$2090,B$3,FALSE))</f>
        <v xml:space="preserve">      Deterioro CréDitos Comerciales (Cr)</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146800</v>
      </c>
      <c r="B10" s="22" t="str">
        <f>PROPER(VLOOKUP($A10,cuc!$A$4:$AA$2090,B$3,FALSE))</f>
        <v xml:space="preserve">      Deterioro General De Cartera De CrÉditos (Cr)</v>
      </c>
      <c r="C10" s="28">
        <f>VLOOKUP($A10,cuc!$A$4:$AA$2090,C$3,FALSE)</f>
        <v>186160968</v>
      </c>
      <c r="D10" s="28">
        <f>VLOOKUP($A10,cuc!$A$4:$AA$2090,D$3,FALSE)</f>
        <v>194960081</v>
      </c>
      <c r="E10" s="28">
        <f>VLOOKUP($A10,cuc!$A$4:$AA$2090,E$3,FALSE)</f>
        <v>228267351</v>
      </c>
      <c r="F10" s="28">
        <f>VLOOKUP($A10,cuc!$A$4:$AA$2090,F$3,FALSE)</f>
        <v>252558421</v>
      </c>
      <c r="G10" s="29">
        <f>VLOOKUP($A10,cuc!$A$4:$AA$2090,G$3,FALSE)</f>
        <v>282321303</v>
      </c>
      <c r="H10" s="29">
        <f>VLOOKUP($A10,cuc!$A$4:$AA$2090,H$3,FALSE)</f>
        <v>294206862</v>
      </c>
    </row>
    <row r="11" spans="1:30" x14ac:dyDescent="0.3">
      <c r="A11" s="14">
        <v>147100</v>
      </c>
      <c r="B11" s="22" t="str">
        <f>PROPER(VLOOKUP($A11,cuc!$A$4:$AA$2090,B$3,FALSE))</f>
        <v xml:space="preserve">      Deterioro CréDitos A Empleados (Cr)</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ht="17.25" thickBot="1" x14ac:dyDescent="0.35">
      <c r="A12" s="15"/>
      <c r="B12" s="21" t="s">
        <v>1457</v>
      </c>
      <c r="C12" s="30">
        <f t="shared" ref="C12:H12" si="0">+SUM(C5:C11)</f>
        <v>192417598</v>
      </c>
      <c r="D12" s="30">
        <f t="shared" si="0"/>
        <v>236618056</v>
      </c>
      <c r="E12" s="30">
        <f t="shared" si="0"/>
        <v>327956050</v>
      </c>
      <c r="F12" s="30">
        <f t="shared" si="0"/>
        <v>450095002</v>
      </c>
      <c r="G12" s="30">
        <f t="shared" si="0"/>
        <v>504185413</v>
      </c>
      <c r="H12" s="30">
        <f t="shared" si="0"/>
        <v>547527040</v>
      </c>
    </row>
    <row r="13" spans="1:30" ht="17.25" thickBot="1" x14ac:dyDescent="0.35"/>
    <row r="14" spans="1:30" ht="33" x14ac:dyDescent="0.3">
      <c r="A14" s="11" t="s">
        <v>139</v>
      </c>
      <c r="B14" s="50" t="s">
        <v>1410</v>
      </c>
      <c r="C14" s="12">
        <f t="shared" ref="C14:H14" si="1">+C$4</f>
        <v>43070</v>
      </c>
      <c r="D14" s="12">
        <f t="shared" si="1"/>
        <v>43435</v>
      </c>
      <c r="E14" s="12">
        <f t="shared" si="1"/>
        <v>43800</v>
      </c>
      <c r="F14" s="12">
        <f t="shared" si="1"/>
        <v>44166</v>
      </c>
      <c r="G14" s="12">
        <f t="shared" si="1"/>
        <v>44561</v>
      </c>
      <c r="H14" s="12">
        <f t="shared" si="1"/>
        <v>44651</v>
      </c>
    </row>
    <row r="15" spans="1:30" x14ac:dyDescent="0.3">
      <c r="A15" s="14">
        <v>140400</v>
      </c>
      <c r="B15" s="49" t="str">
        <f>PROPER(VLOOKUP($A15,cuc!$A$4:$AA$2090,B$3,FALSE))</f>
        <v xml:space="preserve">      Créditos De Vivienda - Con Libranza</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140500</v>
      </c>
      <c r="B16" s="49" t="str">
        <f>PROPER(VLOOKUP($A16,cuc!$A$4:$AA$2090,B$3,FALSE))</f>
        <v xml:space="preserve">      Créditos De Vivienda - Sin Libranza</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141100</v>
      </c>
      <c r="B17" s="49" t="str">
        <f>PROPER(VLOOKUP($A17,cuc!$A$4:$AA$2090,B$3,FALSE))</f>
        <v xml:space="preserve">      Créditos De Consumo, Garantía Admisible - Con Libranza</v>
      </c>
      <c r="C17" s="28">
        <f>VLOOKUP($A17,cuc!$A$4:$AA$2090,C$3,FALSE)</f>
        <v>3518501134</v>
      </c>
      <c r="D17" s="28">
        <f>VLOOKUP($A17,cuc!$A$4:$AA$2090,D$3,FALSE)</f>
        <v>4826506976</v>
      </c>
      <c r="E17" s="28">
        <f>VLOOKUP($A17,cuc!$A$4:$AA$2090,E$3,FALSE)</f>
        <v>5853374514</v>
      </c>
      <c r="F17" s="28">
        <f>VLOOKUP($A17,cuc!$A$4:$AA$2090,F$3,FALSE)</f>
        <v>6508331137</v>
      </c>
      <c r="G17" s="29">
        <f>VLOOKUP($A17,cuc!$A$4:$AA$2090,G$3,FALSE)</f>
        <v>6860544148</v>
      </c>
      <c r="H17" s="29">
        <f>VLOOKUP($A17,cuc!$A$4:$AA$2090,H$3,FALSE)</f>
        <v>7298307740</v>
      </c>
    </row>
    <row r="18" spans="1:8" x14ac:dyDescent="0.3">
      <c r="A18" s="14">
        <v>141200</v>
      </c>
      <c r="B18" s="49" t="str">
        <f>PROPER(VLOOKUP($A18,cuc!$A$4:$AA$2090,B$3,FALSE))</f>
        <v xml:space="preserve">      Créditos De Consumo, Garantía Admisible - Sin Libranza</v>
      </c>
      <c r="C18" s="28">
        <f>VLOOKUP($A18,cuc!$A$4:$AA$2090,C$3,FALSE)</f>
        <v>1408838496</v>
      </c>
      <c r="D18" s="28">
        <f>VLOOKUP($A18,cuc!$A$4:$AA$2090,D$3,FALSE)</f>
        <v>1666978801</v>
      </c>
      <c r="E18" s="28">
        <f>VLOOKUP($A18,cuc!$A$4:$AA$2090,E$3,FALSE)</f>
        <v>1585611712</v>
      </c>
      <c r="F18" s="28">
        <f>VLOOKUP($A18,cuc!$A$4:$AA$2090,F$3,FALSE)</f>
        <v>1938844296</v>
      </c>
      <c r="G18" s="29">
        <f>VLOOKUP($A18,cuc!$A$4:$AA$2090,G$3,FALSE)</f>
        <v>1617873248</v>
      </c>
      <c r="H18" s="29">
        <f>VLOOKUP($A18,cuc!$A$4:$AA$2090,H$3,FALSE)</f>
        <v>1563257873</v>
      </c>
    </row>
    <row r="19" spans="1:8" x14ac:dyDescent="0.3">
      <c r="A19" s="14">
        <v>144100</v>
      </c>
      <c r="B19" s="49" t="str">
        <f>PROPER(VLOOKUP($A19,cuc!$A$4:$AA$2090,B$3,FALSE))</f>
        <v xml:space="preserve">      Créditos De Consumo, Otras Garantías - Con Libranza</v>
      </c>
      <c r="C19" s="28">
        <f>VLOOKUP($A19,cuc!$A$4:$AA$2090,C$3,FALSE)</f>
        <v>6419086829</v>
      </c>
      <c r="D19" s="28">
        <f>VLOOKUP($A19,cuc!$A$4:$AA$2090,D$3,FALSE)</f>
        <v>6574595288</v>
      </c>
      <c r="E19" s="28">
        <f>VLOOKUP($A19,cuc!$A$4:$AA$2090,E$3,FALSE)</f>
        <v>7280780874</v>
      </c>
      <c r="F19" s="28">
        <f>VLOOKUP($A19,cuc!$A$4:$AA$2090,F$3,FALSE)</f>
        <v>8294925923</v>
      </c>
      <c r="G19" s="29">
        <f>VLOOKUP($A19,cuc!$A$4:$AA$2090,G$3,FALSE)</f>
        <v>10425048411</v>
      </c>
      <c r="H19" s="29">
        <f>VLOOKUP($A19,cuc!$A$4:$AA$2090,H$3,FALSE)</f>
        <v>10539919601</v>
      </c>
    </row>
    <row r="20" spans="1:8" x14ac:dyDescent="0.3">
      <c r="A20" s="14">
        <v>144200</v>
      </c>
      <c r="B20" s="49" t="str">
        <f>PROPER(VLOOKUP($A20,cuc!$A$4:$AA$2090,B$3,FALSE))</f>
        <v xml:space="preserve">      Créditos De Consumo, Otras Garantías - Sin Libranza</v>
      </c>
      <c r="C20" s="28">
        <f>VLOOKUP($A20,cuc!$A$4:$AA$2090,C$3,FALSE)</f>
        <v>2705901805</v>
      </c>
      <c r="D20" s="28">
        <f>VLOOKUP($A20,cuc!$A$4:$AA$2090,D$3,FALSE)</f>
        <v>3136424755.27</v>
      </c>
      <c r="E20" s="28">
        <f>VLOOKUP($A20,cuc!$A$4:$AA$2090,E$3,FALSE)</f>
        <v>4659986190</v>
      </c>
      <c r="F20" s="28">
        <f>VLOOKUP($A20,cuc!$A$4:$AA$2090,F$3,FALSE)</f>
        <v>4845930937</v>
      </c>
      <c r="G20" s="29">
        <f>VLOOKUP($A20,cuc!$A$4:$AA$2090,G$3,FALSE)</f>
        <v>5390283081.4300003</v>
      </c>
      <c r="H20" s="29">
        <f>VLOOKUP($A20,cuc!$A$4:$AA$2090,H$3,FALSE)</f>
        <v>5972769064.4300003</v>
      </c>
    </row>
    <row r="21" spans="1:8" x14ac:dyDescent="0.3">
      <c r="A21" s="14">
        <v>145400</v>
      </c>
      <c r="B21" s="49" t="str">
        <f>PROPER(VLOOKUP($A21,cuc!$A$4:$AA$2090,B$3,FALSE))</f>
        <v xml:space="preserve">      Microcrédito Empresarial - Garantía Admisible</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144800</v>
      </c>
      <c r="B22" s="49" t="str">
        <f>PROPER(VLOOKUP($A22,cuc!$A$4:$AA$2090,B$3,FALSE))</f>
        <v xml:space="preserve">      Microcrédito Inmobiliario</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145500</v>
      </c>
      <c r="B23" s="49" t="str">
        <f>PROPER(VLOOKUP($A23,cuc!$A$4:$AA$2090,B$3,FALSE))</f>
        <v xml:space="preserve">      Microcrédito Empresarial - Otras Garantías</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146100</v>
      </c>
      <c r="B24" s="49" t="str">
        <f>PROPER(VLOOKUP($A24,cuc!$A$4:$AA$2090,B$3,FALSE))</f>
        <v xml:space="preserve">      Créditos Comerciales - Garantía Admisible</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146200</v>
      </c>
      <c r="B25" s="49" t="str">
        <f>PROPER(VLOOKUP($A25,cuc!$A$4:$AA$2090,B$3,FALSE))</f>
        <v xml:space="preserve">      Créditos Comerciales - Otras Garantías</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146900</v>
      </c>
      <c r="B26" s="49" t="str">
        <f>PROPER(VLOOKUP($A26,cuc!$A$4:$AA$2090,B$3,FALSE))</f>
        <v xml:space="preserve">      CréDitos A Empleados</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ht="17.25" thickBot="1" x14ac:dyDescent="0.35">
      <c r="A27" s="15"/>
      <c r="B27" s="19" t="s">
        <v>1870</v>
      </c>
      <c r="C27" s="31">
        <f t="shared" ref="C27:H27" si="2">SUM(C15:C26)</f>
        <v>14052328264</v>
      </c>
      <c r="D27" s="31">
        <f t="shared" si="2"/>
        <v>16204505820.27</v>
      </c>
      <c r="E27" s="31">
        <f t="shared" si="2"/>
        <v>19379753290</v>
      </c>
      <c r="F27" s="31">
        <f t="shared" si="2"/>
        <v>21588032293</v>
      </c>
      <c r="G27" s="51">
        <f t="shared" si="2"/>
        <v>24293748888.43</v>
      </c>
      <c r="H27" s="51">
        <f t="shared" si="2"/>
        <v>25374254278.43</v>
      </c>
    </row>
    <row r="28" spans="1:8" ht="17.25" thickBot="1" x14ac:dyDescent="0.35"/>
    <row r="29" spans="1:8" x14ac:dyDescent="0.3">
      <c r="B29" s="20" t="s">
        <v>1408</v>
      </c>
      <c r="C29" s="12" t="str">
        <f>+'ALN  vs Depositos'!C$19</f>
        <v>Año 17</v>
      </c>
      <c r="D29" s="12" t="str">
        <f>+'ALN  vs Depositos'!D$19</f>
        <v>Año 18</v>
      </c>
      <c r="E29" s="12" t="str">
        <f>+'ALN  vs Depositos'!E$19</f>
        <v>Año 19</v>
      </c>
      <c r="F29" s="12" t="str">
        <f>+'ALN  vs Depositos'!F$19</f>
        <v>Año 20</v>
      </c>
      <c r="G29" s="12" t="str">
        <f>+'ALN  vs Depositos'!G$19</f>
        <v>Año 21</v>
      </c>
      <c r="H29" s="12" t="str">
        <f>+'ALN  vs Depositos'!H$19</f>
        <v>Año 22</v>
      </c>
    </row>
    <row r="30" spans="1:8" x14ac:dyDescent="0.3">
      <c r="B30" s="10" t="s">
        <v>36</v>
      </c>
      <c r="C30" s="27">
        <f t="shared" ref="C30:H30" si="3">IFERROR(+C12/C27,0%)</f>
        <v>1.3692933611076081E-2</v>
      </c>
      <c r="D30" s="27">
        <f t="shared" si="3"/>
        <v>1.4601991484616435E-2</v>
      </c>
      <c r="E30" s="27">
        <f t="shared" si="3"/>
        <v>1.6922612227949576E-2</v>
      </c>
      <c r="F30" s="27">
        <f t="shared" si="3"/>
        <v>2.0849283338618359E-2</v>
      </c>
      <c r="G30" s="27">
        <f t="shared" si="3"/>
        <v>2.0753709743008022E-2</v>
      </c>
      <c r="H30" s="27">
        <f t="shared" si="3"/>
        <v>2.1578054432340052E-2</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20" zoomScaleNormal="120" workbookViewId="0">
      <pane xSplit="1" ySplit="4" topLeftCell="B3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33.75" thickBot="1" x14ac:dyDescent="0.35">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144505</v>
      </c>
      <c r="B5" s="22" t="str">
        <f>PROPER(VLOOKUP($A5,cuc!$A$4:$AA$2090,B$3,FALSE))</f>
        <v xml:space="preserve">         Categoría A Riesgo Normal Garantía Admisible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144510</v>
      </c>
      <c r="B6" s="22" t="str">
        <f>PROPER(VLOOKUP($A6,cuc!$A$4:$AA$2090,B$3,FALSE))</f>
        <v xml:space="preserve">         Categoría A Riesgo Normal Otras Garantías</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144515</v>
      </c>
      <c r="B7" s="22" t="str">
        <f>PROPER(VLOOKUP($A7,cuc!$A$4:$AA$2090,B$3,FALSE))</f>
        <v xml:space="preserve">         Categoría B Riesgo Aceptable Garantía Admisible</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30" x14ac:dyDescent="0.3">
      <c r="A8" s="14">
        <v>144520</v>
      </c>
      <c r="B8" s="22" t="str">
        <f>PROPER(VLOOKUP($A8,cuc!$A$4:$AA$2090,B$3,FALSE))</f>
        <v xml:space="preserve">         Categoría B Riesgo Aceptable Otras Garantías</v>
      </c>
      <c r="C8" s="28">
        <f>VLOOKUP($A8,cuc!$A$4:$AA$2090,C$3,FALSE)</f>
        <v>31444</v>
      </c>
      <c r="D8" s="28">
        <f>VLOOKUP($A8,cuc!$A$4:$AA$2090,D$3,FALSE)</f>
        <v>65555</v>
      </c>
      <c r="E8" s="28">
        <f>VLOOKUP($A8,cuc!$A$4:$AA$2090,E$3,FALSE)</f>
        <v>549943</v>
      </c>
      <c r="F8" s="28">
        <f>VLOOKUP($A8,cuc!$A$4:$AA$2090,F$3,FALSE)</f>
        <v>127430</v>
      </c>
      <c r="G8" s="29">
        <f>VLOOKUP($A8,cuc!$A$4:$AA$2090,G$3,FALSE)</f>
        <v>3593997</v>
      </c>
      <c r="H8" s="29">
        <f>VLOOKUP($A8,cuc!$A$4:$AA$2090,H$3,FALSE)</f>
        <v>2583088</v>
      </c>
    </row>
    <row r="9" spans="1:30" x14ac:dyDescent="0.3">
      <c r="A9" s="14">
        <v>144525</v>
      </c>
      <c r="B9" s="22" t="str">
        <f>PROPER(VLOOKUP($A9,cuc!$A$4:$AA$2090,B$3,FALSE))</f>
        <v xml:space="preserve">         Categoría C Riesgo Apreciable Garantía Admisible</v>
      </c>
      <c r="C9" s="28">
        <f>VLOOKUP($A9,cuc!$A$4:$AA$2090,C$3,FALSE)</f>
        <v>0</v>
      </c>
      <c r="D9" s="28">
        <f>VLOOKUP($A9,cuc!$A$4:$AA$2090,D$3,FALSE)</f>
        <v>0</v>
      </c>
      <c r="E9" s="28">
        <f>VLOOKUP($A9,cuc!$A$4:$AA$2090,E$3,FALSE)</f>
        <v>0</v>
      </c>
      <c r="F9" s="28">
        <f>VLOOKUP($A9,cuc!$A$4:$AA$2090,F$3,FALSE)</f>
        <v>0</v>
      </c>
      <c r="G9" s="29">
        <f>VLOOKUP($A9,cuc!$A$4:$AA$2090,G$3,FALSE)</f>
        <v>0</v>
      </c>
      <c r="H9" s="29">
        <f>VLOOKUP($A9,cuc!$A$4:$AA$2090,H$3,FALSE)</f>
        <v>8498355</v>
      </c>
    </row>
    <row r="10" spans="1:30" x14ac:dyDescent="0.3">
      <c r="A10" s="14">
        <v>144530</v>
      </c>
      <c r="B10" s="22" t="str">
        <f>PROPER(VLOOKUP($A10,cuc!$A$4:$AA$2090,B$3,FALSE))</f>
        <v xml:space="preserve">         Categoría C Riesgo Apreciable Otras Garantías</v>
      </c>
      <c r="C10" s="28">
        <f>VLOOKUP($A10,cuc!$A$4:$AA$2090,C$3,FALSE)</f>
        <v>0</v>
      </c>
      <c r="D10" s="28">
        <f>VLOOKUP($A10,cuc!$A$4:$AA$2090,D$3,FALSE)</f>
        <v>1294825</v>
      </c>
      <c r="E10" s="28">
        <f>VLOOKUP($A10,cuc!$A$4:$AA$2090,E$3,FALSE)</f>
        <v>996500</v>
      </c>
      <c r="F10" s="28">
        <f>VLOOKUP($A10,cuc!$A$4:$AA$2090,F$3,FALSE)</f>
        <v>1866879</v>
      </c>
      <c r="G10" s="29">
        <f>VLOOKUP($A10,cuc!$A$4:$AA$2090,G$3,FALSE)</f>
        <v>3518639</v>
      </c>
      <c r="H10" s="29">
        <f>VLOOKUP($A10,cuc!$A$4:$AA$2090,H$3,FALSE)</f>
        <v>11725149</v>
      </c>
    </row>
    <row r="11" spans="1:30" x14ac:dyDescent="0.3">
      <c r="A11" s="14">
        <v>144535</v>
      </c>
      <c r="B11" s="22" t="str">
        <f>PROPER(VLOOKUP($A11,cuc!$A$4:$AA$2090,B$3,FALSE))</f>
        <v xml:space="preserve">         Categoría D Riesgo Significativo Garantía Admisible</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144540</v>
      </c>
      <c r="B12" s="22" t="str">
        <f>PROPER(VLOOKUP($A12,cuc!$A$4:$AA$2090,B$3,FALSE))</f>
        <v xml:space="preserve">         Categoría D Riesgo Significativo Otras Garantías</v>
      </c>
      <c r="C12" s="28">
        <f>VLOOKUP($A12,cuc!$A$4:$AA$2090,C$3,FALSE)</f>
        <v>5188862</v>
      </c>
      <c r="D12" s="28">
        <f>VLOOKUP($A12,cuc!$A$4:$AA$2090,D$3,FALSE)</f>
        <v>11915005</v>
      </c>
      <c r="E12" s="28">
        <f>VLOOKUP($A12,cuc!$A$4:$AA$2090,E$3,FALSE)</f>
        <v>4477116</v>
      </c>
      <c r="F12" s="28">
        <f>VLOOKUP($A12,cuc!$A$4:$AA$2090,F$3,FALSE)</f>
        <v>8252404</v>
      </c>
      <c r="G12" s="29">
        <f>VLOOKUP($A12,cuc!$A$4:$AA$2090,G$3,FALSE)</f>
        <v>5369814</v>
      </c>
      <c r="H12" s="29">
        <f>VLOOKUP($A12,cuc!$A$4:$AA$2090,H$3,FALSE)</f>
        <v>11424042</v>
      </c>
    </row>
    <row r="13" spans="1:30" x14ac:dyDescent="0.3">
      <c r="A13" s="14">
        <v>144545</v>
      </c>
      <c r="B13" s="22" t="str">
        <f>PROPER(VLOOKUP($A13,cuc!$A$4:$AA$2090,B$3,FALSE))</f>
        <v xml:space="preserve">         Categoría E Riesgo De Incobrabilidad Garantía Admisible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144550</v>
      </c>
      <c r="B14" s="22" t="str">
        <f>PROPER(VLOOKUP($A14,cuc!$A$4:$AA$2090,B$3,FALSE))</f>
        <v xml:space="preserve">         Categoría E Riesgo De Incobrabilidad Otras Garantías</v>
      </c>
      <c r="C14" s="28">
        <f>VLOOKUP($A14,cuc!$A$4:$AA$2090,C$3,FALSE)</f>
        <v>1036324</v>
      </c>
      <c r="D14" s="28">
        <f>VLOOKUP($A14,cuc!$A$4:$AA$2090,D$3,FALSE)</f>
        <v>28382590</v>
      </c>
      <c r="E14" s="28">
        <f>VLOOKUP($A14,cuc!$A$4:$AA$2090,E$3,FALSE)</f>
        <v>93665140</v>
      </c>
      <c r="F14" s="28">
        <f>VLOOKUP($A14,cuc!$A$4:$AA$2090,F$3,FALSE)</f>
        <v>187289868</v>
      </c>
      <c r="G14" s="29">
        <f>VLOOKUP($A14,cuc!$A$4:$AA$2090,G$3,FALSE)</f>
        <v>209381660</v>
      </c>
      <c r="H14" s="29">
        <f>VLOOKUP($A14,cuc!$A$4:$AA$2090,H$3,FALSE)</f>
        <v>219089544</v>
      </c>
    </row>
    <row r="15" spans="1:30" x14ac:dyDescent="0.3">
      <c r="A15" s="14">
        <v>147130</v>
      </c>
      <c r="B15" s="22" t="str">
        <f>PROPER(VLOOKUP($A15,cuc!$A$4:$AA$2090,B$3,FALSE))</f>
        <v xml:space="preserve">         Categoría A Riesgo Normal, Consumo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147135</v>
      </c>
      <c r="B16" s="22" t="str">
        <f>PROPER(VLOOKUP($A16,cuc!$A$4:$AA$2090,B$3,FALSE))</f>
        <v xml:space="preserve">         Categoría B Riesgo Aceptable, Consumo</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147140</v>
      </c>
      <c r="B17" s="22" t="str">
        <f>PROPER(VLOOKUP($A17,cuc!$A$4:$AA$2090,B$3,FALSE))</f>
        <v xml:space="preserve">         Categoría C Riesgo Apreciable, Consumo</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row>
    <row r="18" spans="1:8" x14ac:dyDescent="0.3">
      <c r="A18" s="14">
        <v>147145</v>
      </c>
      <c r="B18" s="22" t="str">
        <f>PROPER(VLOOKUP($A18,cuc!$A$4:$AA$2090,B$3,FALSE))</f>
        <v xml:space="preserve">         Categoría D Riesgo Significativo, Consumo</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8" x14ac:dyDescent="0.3">
      <c r="A19" s="14">
        <v>147150</v>
      </c>
      <c r="B19" s="22" t="str">
        <f>PROPER(VLOOKUP($A19,cuc!$A$4:$AA$2090,B$3,FALSE))</f>
        <v xml:space="preserve">         Categoría E Riesgo De Incobrabilidad, Consumo</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ht="17.25" thickBot="1" x14ac:dyDescent="0.35">
      <c r="A20" s="15"/>
      <c r="B20" s="21" t="s">
        <v>1458</v>
      </c>
      <c r="C20" s="30">
        <f t="shared" ref="C20:H20" si="0">+SUM(C5:C19)</f>
        <v>6256630</v>
      </c>
      <c r="D20" s="30">
        <f t="shared" si="0"/>
        <v>41657975</v>
      </c>
      <c r="E20" s="30">
        <f t="shared" si="0"/>
        <v>99688699</v>
      </c>
      <c r="F20" s="30">
        <f t="shared" si="0"/>
        <v>197536581</v>
      </c>
      <c r="G20" s="30">
        <f t="shared" si="0"/>
        <v>221864110</v>
      </c>
      <c r="H20" s="30">
        <f t="shared" si="0"/>
        <v>253320178</v>
      </c>
    </row>
    <row r="21" spans="1:8" ht="17.25" thickBot="1" x14ac:dyDescent="0.35"/>
    <row r="22" spans="1:8" ht="33" x14ac:dyDescent="0.3">
      <c r="A22" s="11" t="s">
        <v>139</v>
      </c>
      <c r="B22" s="50" t="s">
        <v>1410</v>
      </c>
      <c r="C22" s="12">
        <f t="shared" ref="C22:H22" si="1">+C$4</f>
        <v>43070</v>
      </c>
      <c r="D22" s="12">
        <f t="shared" si="1"/>
        <v>43435</v>
      </c>
      <c r="E22" s="12">
        <f t="shared" si="1"/>
        <v>43800</v>
      </c>
      <c r="F22" s="12">
        <f t="shared" si="1"/>
        <v>44166</v>
      </c>
      <c r="G22" s="12">
        <f t="shared" si="1"/>
        <v>44561</v>
      </c>
      <c r="H22" s="12">
        <f t="shared" si="1"/>
        <v>44651</v>
      </c>
    </row>
    <row r="23" spans="1:8" x14ac:dyDescent="0.3">
      <c r="A23" s="14">
        <v>141110</v>
      </c>
      <c r="B23" s="49" t="str">
        <f>PROPER(VLOOKUP($A23,cuc!$A$4:$AA$2090,B$3,FALSE))</f>
        <v xml:space="preserve">         Categoría B Riesgo Aceptable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141115</v>
      </c>
      <c r="B24" s="49" t="str">
        <f>PROPER(VLOOKUP($A24,cuc!$A$4:$AA$2090,B$3,FALSE))</f>
        <v xml:space="preserve">         Categoría C Riesgo Apreciable</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141120</v>
      </c>
      <c r="B25" s="49" t="str">
        <f>PROPER(VLOOKUP($A25,cuc!$A$4:$AA$2090,B$3,FALSE))</f>
        <v xml:space="preserve">         Categoría D Riesgo Significativo</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141125</v>
      </c>
      <c r="B26" s="49" t="str">
        <f>PROPER(VLOOKUP($A26,cuc!$A$4:$AA$2090,B$3,FALSE))</f>
        <v xml:space="preserve">         Categoría E Riesgo De Incobrabilidad</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x14ac:dyDescent="0.3">
      <c r="A27" s="14">
        <v>141210</v>
      </c>
      <c r="B27" s="49" t="str">
        <f>PROPER(VLOOKUP($A27,cuc!$A$4:$AA$2090,B$3,FALSE))</f>
        <v xml:space="preserve">         Categoría B Riesgo Aceptable</v>
      </c>
      <c r="C27" s="28">
        <f>VLOOKUP($A27,cuc!$A$4:$AA$2090,C$3,FALSE)</f>
        <v>0</v>
      </c>
      <c r="D27" s="28">
        <f>VLOOKUP($A27,cuc!$A$4:$AA$2090,D$3,FALSE)</f>
        <v>0</v>
      </c>
      <c r="E27" s="28">
        <f>VLOOKUP($A27,cuc!$A$4:$AA$2090,E$3,FALSE)</f>
        <v>0</v>
      </c>
      <c r="F27" s="28">
        <f>VLOOKUP($A27,cuc!$A$4:$AA$2090,F$3,FALSE)</f>
        <v>0</v>
      </c>
      <c r="G27" s="29">
        <f>VLOOKUP($A27,cuc!$A$4:$AA$2090,G$3,FALSE)</f>
        <v>0</v>
      </c>
      <c r="H27" s="29">
        <f>VLOOKUP($A27,cuc!$A$4:$AA$2090,H$3,FALSE)</f>
        <v>0</v>
      </c>
    </row>
    <row r="28" spans="1:8" x14ac:dyDescent="0.3">
      <c r="A28" s="14">
        <v>141215</v>
      </c>
      <c r="B28" s="49" t="str">
        <f>PROPER(VLOOKUP($A28,cuc!$A$4:$AA$2090,B$3,FALSE))</f>
        <v xml:space="preserve">         Categoría C Riesgo Apreciable</v>
      </c>
      <c r="C28" s="28">
        <f>VLOOKUP($A28,cuc!$A$4:$AA$2090,C$3,FALSE)</f>
        <v>0</v>
      </c>
      <c r="D28" s="28">
        <f>VLOOKUP($A28,cuc!$A$4:$AA$2090,D$3,FALSE)</f>
        <v>0</v>
      </c>
      <c r="E28" s="28">
        <f>VLOOKUP($A28,cuc!$A$4:$AA$2090,E$3,FALSE)</f>
        <v>0</v>
      </c>
      <c r="F28" s="28">
        <f>VLOOKUP($A28,cuc!$A$4:$AA$2090,F$3,FALSE)</f>
        <v>0</v>
      </c>
      <c r="G28" s="29">
        <f>VLOOKUP($A28,cuc!$A$4:$AA$2090,G$3,FALSE)</f>
        <v>0</v>
      </c>
      <c r="H28" s="29">
        <f>VLOOKUP($A28,cuc!$A$4:$AA$2090,H$3,FALSE)</f>
        <v>86976023</v>
      </c>
    </row>
    <row r="29" spans="1:8" x14ac:dyDescent="0.3">
      <c r="A29" s="14">
        <v>141220</v>
      </c>
      <c r="B29" s="49" t="str">
        <f>PROPER(VLOOKUP($A29,cuc!$A$4:$AA$2090,B$3,FALSE))</f>
        <v xml:space="preserve">         Categoría D Riesgo Significativo</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x14ac:dyDescent="0.3">
      <c r="A30" s="14">
        <v>141225</v>
      </c>
      <c r="B30" s="49" t="str">
        <f>PROPER(VLOOKUP($A30,cuc!$A$4:$AA$2090,B$3,FALSE))</f>
        <v xml:space="preserve">         Categoría E Riesgo De Incobrabilidad</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row>
    <row r="31" spans="1:8" x14ac:dyDescent="0.3">
      <c r="A31" s="14">
        <v>144110</v>
      </c>
      <c r="B31" s="49" t="str">
        <f>PROPER(VLOOKUP($A31,cuc!$A$4:$AA$2090,B$3,FALSE))</f>
        <v xml:space="preserve">         Categoría B Riesgo Aceptable</v>
      </c>
      <c r="C31" s="28">
        <f>VLOOKUP($A31,cuc!$A$4:$AA$2090,C$3,FALSE)</f>
        <v>0</v>
      </c>
      <c r="D31" s="28">
        <f>VLOOKUP($A31,cuc!$A$4:$AA$2090,D$3,FALSE)</f>
        <v>0</v>
      </c>
      <c r="E31" s="28">
        <f>VLOOKUP($A31,cuc!$A$4:$AA$2090,E$3,FALSE)</f>
        <v>0</v>
      </c>
      <c r="F31" s="28">
        <f>VLOOKUP($A31,cuc!$A$4:$AA$2090,F$3,FALSE)</f>
        <v>0</v>
      </c>
      <c r="G31" s="29">
        <f>VLOOKUP($A31,cuc!$A$4:$AA$2090,G$3,FALSE)</f>
        <v>12866159</v>
      </c>
      <c r="H31" s="29">
        <f>VLOOKUP($A31,cuc!$A$4:$AA$2090,H$3,FALSE)</f>
        <v>7550246</v>
      </c>
    </row>
    <row r="32" spans="1:8" x14ac:dyDescent="0.3">
      <c r="A32" s="14">
        <v>144115</v>
      </c>
      <c r="B32" s="49" t="str">
        <f>PROPER(VLOOKUP($A32,cuc!$A$4:$AA$2090,B$3,FALSE))</f>
        <v xml:space="preserve">         Categoría C Riesgo Apreciable</v>
      </c>
      <c r="C32" s="28">
        <f>VLOOKUP($A32,cuc!$A$4:$AA$2090,C$3,FALSE)</f>
        <v>0</v>
      </c>
      <c r="D32" s="28">
        <f>VLOOKUP($A32,cuc!$A$4:$AA$2090,D$3,FALSE)</f>
        <v>0</v>
      </c>
      <c r="E32" s="28">
        <f>VLOOKUP($A32,cuc!$A$4:$AA$2090,E$3,FALSE)</f>
        <v>0</v>
      </c>
      <c r="F32" s="28">
        <f>VLOOKUP($A32,cuc!$A$4:$AA$2090,F$3,FALSE)</f>
        <v>0</v>
      </c>
      <c r="G32" s="29">
        <f>VLOOKUP($A32,cuc!$A$4:$AA$2090,G$3,FALSE)</f>
        <v>5701628</v>
      </c>
      <c r="H32" s="29">
        <f>VLOOKUP($A32,cuc!$A$4:$AA$2090,H$3,FALSE)</f>
        <v>26542926</v>
      </c>
    </row>
    <row r="33" spans="1:8" x14ac:dyDescent="0.3">
      <c r="A33" s="14">
        <v>144120</v>
      </c>
      <c r="B33" s="49" t="str">
        <f>PROPER(VLOOKUP($A33,cuc!$A$4:$AA$2090,B$3,FALSE))</f>
        <v xml:space="preserve">         Categoría D Riesgo Significativo</v>
      </c>
      <c r="C33" s="28">
        <f>VLOOKUP($A33,cuc!$A$4:$AA$2090,C$3,FALSE)</f>
        <v>0</v>
      </c>
      <c r="D33" s="28">
        <f>VLOOKUP($A33,cuc!$A$4:$AA$2090,D$3,FALSE)</f>
        <v>0</v>
      </c>
      <c r="E33" s="28">
        <f>VLOOKUP($A33,cuc!$A$4:$AA$2090,E$3,FALSE)</f>
        <v>0</v>
      </c>
      <c r="F33" s="28">
        <f>VLOOKUP($A33,cuc!$A$4:$AA$2090,F$3,FALSE)</f>
        <v>0</v>
      </c>
      <c r="G33" s="29">
        <f>VLOOKUP($A33,cuc!$A$4:$AA$2090,G$3,FALSE)</f>
        <v>5870029</v>
      </c>
      <c r="H33" s="29">
        <f>VLOOKUP($A33,cuc!$A$4:$AA$2090,H$3,FALSE)</f>
        <v>9405727</v>
      </c>
    </row>
    <row r="34" spans="1:8" x14ac:dyDescent="0.3">
      <c r="A34" s="14">
        <v>144125</v>
      </c>
      <c r="B34" s="49" t="str">
        <f>PROPER(VLOOKUP($A34,cuc!$A$4:$AA$2090,B$3,FALSE))</f>
        <v xml:space="preserve">         Categoría E Riesgo De Incobrabilidad</v>
      </c>
      <c r="C34" s="28">
        <f>VLOOKUP($A34,cuc!$A$4:$AA$2090,C$3,FALSE)</f>
        <v>1036324</v>
      </c>
      <c r="D34" s="28">
        <f>VLOOKUP($A34,cuc!$A$4:$AA$2090,D$3,FALSE)</f>
        <v>0</v>
      </c>
      <c r="E34" s="28">
        <f>VLOOKUP($A34,cuc!$A$4:$AA$2090,E$3,FALSE)</f>
        <v>64377025</v>
      </c>
      <c r="F34" s="28">
        <f>VLOOKUP($A34,cuc!$A$4:$AA$2090,F$3,FALSE)</f>
        <v>78941126</v>
      </c>
      <c r="G34" s="29">
        <f>VLOOKUP($A34,cuc!$A$4:$AA$2090,G$3,FALSE)</f>
        <v>78941126</v>
      </c>
      <c r="H34" s="29">
        <f>VLOOKUP($A34,cuc!$A$4:$AA$2090,H$3,FALSE)</f>
        <v>83556625</v>
      </c>
    </row>
    <row r="35" spans="1:8" x14ac:dyDescent="0.3">
      <c r="A35" s="14">
        <v>144210</v>
      </c>
      <c r="B35" s="49" t="str">
        <f>PROPER(VLOOKUP($A35,cuc!$A$4:$AA$2090,B$3,FALSE))</f>
        <v xml:space="preserve">         Categoría B Riesgo Aceptable</v>
      </c>
      <c r="C35" s="28">
        <f>VLOOKUP($A35,cuc!$A$4:$AA$2090,C$3,FALSE)</f>
        <v>3265901</v>
      </c>
      <c r="D35" s="28">
        <f>VLOOKUP($A35,cuc!$A$4:$AA$2090,D$3,FALSE)</f>
        <v>7974761</v>
      </c>
      <c r="E35" s="28">
        <f>VLOOKUP($A35,cuc!$A$4:$AA$2090,E$3,FALSE)</f>
        <v>41109073</v>
      </c>
      <c r="F35" s="28">
        <f>VLOOKUP($A35,cuc!$A$4:$AA$2090,F$3,FALSE)</f>
        <v>8729586</v>
      </c>
      <c r="G35" s="29">
        <f>VLOOKUP($A35,cuc!$A$4:$AA$2090,G$3,FALSE)</f>
        <v>51606688</v>
      </c>
      <c r="H35" s="29">
        <f>VLOOKUP($A35,cuc!$A$4:$AA$2090,H$3,FALSE)</f>
        <v>80043834</v>
      </c>
    </row>
    <row r="36" spans="1:8" x14ac:dyDescent="0.3">
      <c r="A36" s="14">
        <v>144215</v>
      </c>
      <c r="B36" s="49" t="str">
        <f>PROPER(VLOOKUP($A36,cuc!$A$4:$AA$2090,B$3,FALSE))</f>
        <v xml:space="preserve">         Categoría C Riesgo Apreciable</v>
      </c>
      <c r="C36" s="28">
        <f>VLOOKUP($A36,cuc!$A$4:$AA$2090,C$3,FALSE)</f>
        <v>0</v>
      </c>
      <c r="D36" s="28">
        <f>VLOOKUP($A36,cuc!$A$4:$AA$2090,D$3,FALSE)</f>
        <v>0</v>
      </c>
      <c r="E36" s="28">
        <f>VLOOKUP($A36,cuc!$A$4:$AA$2090,E$3,FALSE)</f>
        <v>7018613</v>
      </c>
      <c r="F36" s="28">
        <f>VLOOKUP($A36,cuc!$A$4:$AA$2090,F$3,FALSE)</f>
        <v>9943247</v>
      </c>
      <c r="G36" s="29">
        <f>VLOOKUP($A36,cuc!$A$4:$AA$2090,G$3,FALSE)</f>
        <v>31811432</v>
      </c>
      <c r="H36" s="29">
        <f>VLOOKUP($A36,cuc!$A$4:$AA$2090,H$3,FALSE)</f>
        <v>60665875</v>
      </c>
    </row>
    <row r="37" spans="1:8" x14ac:dyDescent="0.3">
      <c r="A37" s="14">
        <v>144220</v>
      </c>
      <c r="B37" s="49" t="str">
        <f>PROPER(VLOOKUP($A37,cuc!$A$4:$AA$2090,B$3,FALSE))</f>
        <v xml:space="preserve">         Categoría D Riesgo Significativo</v>
      </c>
      <c r="C37" s="28">
        <f>VLOOKUP($A37,cuc!$A$4:$AA$2090,C$3,FALSE)</f>
        <v>25944308</v>
      </c>
      <c r="D37" s="28">
        <f>VLOOKUP($A37,cuc!$A$4:$AA$2090,D$3,FALSE)</f>
        <v>56808510</v>
      </c>
      <c r="E37" s="28">
        <f>VLOOKUP($A37,cuc!$A$4:$AA$2090,E$3,FALSE)</f>
        <v>23675808</v>
      </c>
      <c r="F37" s="28">
        <f>VLOOKUP($A37,cuc!$A$4:$AA$2090,F$3,FALSE)</f>
        <v>19454065</v>
      </c>
      <c r="G37" s="29">
        <f>VLOOKUP($A37,cuc!$A$4:$AA$2090,G$3,FALSE)</f>
        <v>13914904</v>
      </c>
      <c r="H37" s="29">
        <f>VLOOKUP($A37,cuc!$A$4:$AA$2090,H$3,FALSE)</f>
        <v>37703223</v>
      </c>
    </row>
    <row r="38" spans="1:8" x14ac:dyDescent="0.3">
      <c r="A38" s="14">
        <v>144225</v>
      </c>
      <c r="B38" s="49" t="str">
        <f>PROPER(VLOOKUP($A38,cuc!$A$4:$AA$2090,B$3,FALSE))</f>
        <v xml:space="preserve">         Categoría E Riesgo De Incobrabilidad</v>
      </c>
      <c r="C38" s="28">
        <f>VLOOKUP($A38,cuc!$A$4:$AA$2090,C$3,FALSE)</f>
        <v>0</v>
      </c>
      <c r="D38" s="28">
        <f>VLOOKUP($A38,cuc!$A$4:$AA$2090,D$3,FALSE)</f>
        <v>30820873</v>
      </c>
      <c r="E38" s="28">
        <f>VLOOKUP($A38,cuc!$A$4:$AA$2090,E$3,FALSE)</f>
        <v>76766016</v>
      </c>
      <c r="F38" s="28">
        <f>VLOOKUP($A38,cuc!$A$4:$AA$2090,F$3,FALSE)</f>
        <v>152603707</v>
      </c>
      <c r="G38" s="29">
        <f>VLOOKUP($A38,cuc!$A$4:$AA$2090,G$3,FALSE)</f>
        <v>144177500</v>
      </c>
      <c r="H38" s="29">
        <f>VLOOKUP($A38,cuc!$A$4:$AA$2090,H$3,FALSE)</f>
        <v>157880153</v>
      </c>
    </row>
    <row r="39" spans="1:8" x14ac:dyDescent="0.3">
      <c r="A39" s="14">
        <v>146935</v>
      </c>
      <c r="B39" s="49" t="str">
        <f>PROPER(VLOOKUP($A39,cuc!$A$4:$AA$2090,B$3,FALSE))</f>
        <v xml:space="preserve">         Categoría B Riesgo Aceptable, Consumo</v>
      </c>
      <c r="C39" s="28">
        <f>VLOOKUP($A39,cuc!$A$4:$AA$2090,C$3,FALSE)</f>
        <v>0</v>
      </c>
      <c r="D39" s="28">
        <f>VLOOKUP($A39,cuc!$A$4:$AA$2090,D$3,FALSE)</f>
        <v>0</v>
      </c>
      <c r="E39" s="28">
        <f>VLOOKUP($A39,cuc!$A$4:$AA$2090,E$3,FALSE)</f>
        <v>0</v>
      </c>
      <c r="F39" s="28">
        <f>VLOOKUP($A39,cuc!$A$4:$AA$2090,F$3,FALSE)</f>
        <v>0</v>
      </c>
      <c r="G39" s="29">
        <f>VLOOKUP($A39,cuc!$A$4:$AA$2090,G$3,FALSE)</f>
        <v>0</v>
      </c>
      <c r="H39" s="29">
        <f>VLOOKUP($A39,cuc!$A$4:$AA$2090,H$3,FALSE)</f>
        <v>0</v>
      </c>
    </row>
    <row r="40" spans="1:8" x14ac:dyDescent="0.3">
      <c r="A40" s="14">
        <v>146940</v>
      </c>
      <c r="B40" s="49" t="str">
        <f>PROPER(VLOOKUP($A40,cuc!$A$4:$AA$2090,B$3,FALSE))</f>
        <v xml:space="preserve">         Categoría C Riesgo Apreciable, Consumo</v>
      </c>
      <c r="C40" s="28">
        <f>VLOOKUP($A40,cuc!$A$4:$AA$2090,C$3,FALSE)</f>
        <v>0</v>
      </c>
      <c r="D40" s="28">
        <f>VLOOKUP($A40,cuc!$A$4:$AA$2090,D$3,FALSE)</f>
        <v>0</v>
      </c>
      <c r="E40" s="28">
        <f>VLOOKUP($A40,cuc!$A$4:$AA$2090,E$3,FALSE)</f>
        <v>0</v>
      </c>
      <c r="F40" s="28">
        <f>VLOOKUP($A40,cuc!$A$4:$AA$2090,F$3,FALSE)</f>
        <v>0</v>
      </c>
      <c r="G40" s="29">
        <f>VLOOKUP($A40,cuc!$A$4:$AA$2090,G$3,FALSE)</f>
        <v>0</v>
      </c>
      <c r="H40" s="29">
        <f>VLOOKUP($A40,cuc!$A$4:$AA$2090,H$3,FALSE)</f>
        <v>0</v>
      </c>
    </row>
    <row r="41" spans="1:8" x14ac:dyDescent="0.3">
      <c r="A41" s="14">
        <v>146945</v>
      </c>
      <c r="B41" s="49" t="str">
        <f>PROPER(VLOOKUP($A41,cuc!$A$4:$AA$2090,B$3,FALSE))</f>
        <v xml:space="preserve">         Categoría D Riesgo Significativo, Consumo</v>
      </c>
      <c r="C41" s="28">
        <f>VLOOKUP($A41,cuc!$A$4:$AA$2090,C$3,FALSE)</f>
        <v>0</v>
      </c>
      <c r="D41" s="28">
        <f>VLOOKUP($A41,cuc!$A$4:$AA$2090,D$3,FALSE)</f>
        <v>0</v>
      </c>
      <c r="E41" s="28">
        <f>VLOOKUP($A41,cuc!$A$4:$AA$2090,E$3,FALSE)</f>
        <v>0</v>
      </c>
      <c r="F41" s="28">
        <f>VLOOKUP($A41,cuc!$A$4:$AA$2090,F$3,FALSE)</f>
        <v>0</v>
      </c>
      <c r="G41" s="29">
        <f>VLOOKUP($A41,cuc!$A$4:$AA$2090,G$3,FALSE)</f>
        <v>0</v>
      </c>
      <c r="H41" s="29">
        <f>VLOOKUP($A41,cuc!$A$4:$AA$2090,H$3,FALSE)</f>
        <v>0</v>
      </c>
    </row>
    <row r="42" spans="1:8" x14ac:dyDescent="0.3">
      <c r="A42" s="14">
        <v>146950</v>
      </c>
      <c r="B42" s="49" t="str">
        <f>PROPER(VLOOKUP($A42,cuc!$A$4:$AA$2090,B$3,FALSE))</f>
        <v xml:space="preserve">         Categoría E Riesgo De Incobrabilidad, Consumo</v>
      </c>
      <c r="C42" s="28">
        <f>VLOOKUP($A42,cuc!$A$4:$AA$2090,C$3,FALSE)</f>
        <v>0</v>
      </c>
      <c r="D42" s="28">
        <f>VLOOKUP($A42,cuc!$A$4:$AA$2090,D$3,FALSE)</f>
        <v>0</v>
      </c>
      <c r="E42" s="28">
        <f>VLOOKUP($A42,cuc!$A$4:$AA$2090,E$3,FALSE)</f>
        <v>0</v>
      </c>
      <c r="F42" s="28">
        <f>VLOOKUP($A42,cuc!$A$4:$AA$2090,F$3,FALSE)</f>
        <v>0</v>
      </c>
      <c r="G42" s="29">
        <f>VLOOKUP($A42,cuc!$A$4:$AA$2090,G$3,FALSE)</f>
        <v>0</v>
      </c>
      <c r="H42" s="29">
        <f>VLOOKUP($A42,cuc!$A$4:$AA$2090,H$3,FALSE)</f>
        <v>0</v>
      </c>
    </row>
    <row r="43" spans="1:8" ht="17.25" thickBot="1" x14ac:dyDescent="0.35">
      <c r="A43" s="15"/>
      <c r="B43" s="19" t="s">
        <v>1459</v>
      </c>
      <c r="C43" s="31">
        <f t="shared" ref="C43:H43" si="2">SUM(C23:C42)</f>
        <v>30246533</v>
      </c>
      <c r="D43" s="31">
        <f t="shared" si="2"/>
        <v>95604144</v>
      </c>
      <c r="E43" s="31">
        <f t="shared" si="2"/>
        <v>212946535</v>
      </c>
      <c r="F43" s="31">
        <f t="shared" si="2"/>
        <v>269671731</v>
      </c>
      <c r="G43" s="51">
        <f t="shared" si="2"/>
        <v>344889466</v>
      </c>
      <c r="H43" s="51">
        <f t="shared" si="2"/>
        <v>550324632</v>
      </c>
    </row>
    <row r="44" spans="1:8" ht="17.25" thickBot="1" x14ac:dyDescent="0.35"/>
    <row r="45" spans="1:8" x14ac:dyDescent="0.3">
      <c r="B45" s="20" t="s">
        <v>1408</v>
      </c>
      <c r="C45" s="12" t="str">
        <f>+'ALN  vs Depositos'!C$19</f>
        <v>Año 17</v>
      </c>
      <c r="D45" s="12" t="str">
        <f>+'ALN  vs Depositos'!D$19</f>
        <v>Año 18</v>
      </c>
      <c r="E45" s="12" t="str">
        <f>+'ALN  vs Depositos'!E$19</f>
        <v>Año 19</v>
      </c>
      <c r="F45" s="12" t="str">
        <f>+'ALN  vs Depositos'!F$19</f>
        <v>Año 20</v>
      </c>
      <c r="G45" s="12" t="str">
        <f>+'ALN  vs Depositos'!G$19</f>
        <v>Año 21</v>
      </c>
      <c r="H45" s="12" t="str">
        <f>+'ALN  vs Depositos'!H$19</f>
        <v>Año 22</v>
      </c>
    </row>
    <row r="46" spans="1:8" x14ac:dyDescent="0.3">
      <c r="B46" s="10" t="s">
        <v>1460</v>
      </c>
      <c r="C46" s="27">
        <f t="shared" ref="C46:H46" si="3">IFERROR(+C20/C43,0%)</f>
        <v>0.20685445171517675</v>
      </c>
      <c r="D46" s="27">
        <f t="shared" si="3"/>
        <v>0.43573398868567875</v>
      </c>
      <c r="E46" s="27">
        <f t="shared" si="3"/>
        <v>0.46813956846022409</v>
      </c>
      <c r="F46" s="27">
        <f t="shared" si="3"/>
        <v>0.73250755749404073</v>
      </c>
      <c r="G46" s="27">
        <f t="shared" si="3"/>
        <v>0.64329047962282504</v>
      </c>
      <c r="H46" s="27">
        <f t="shared" si="3"/>
        <v>0.46031044817924849</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1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33.75" thickBot="1" x14ac:dyDescent="0.35">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146505</v>
      </c>
      <c r="B5" s="22" t="str">
        <f>PROPER(VLOOKUP($A5,cuc!$A$4:$AA$2090,B$3,FALSE))</f>
        <v xml:space="preserve">         Categoría A Riesgo Normal Garantía Admisible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146510</v>
      </c>
      <c r="B6" s="22" t="str">
        <f>PROPER(VLOOKUP($A6,cuc!$A$4:$AA$2090,B$3,FALSE))</f>
        <v xml:space="preserve">         Categoría A Riesgo Normal Otras Garantías</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146515</v>
      </c>
      <c r="B7" s="22" t="str">
        <f>PROPER(VLOOKUP($A7,cuc!$A$4:$AA$2090,B$3,FALSE))</f>
        <v xml:space="preserve">         Categoría B Riesgo Aceptable Garantía Admisible</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30" x14ac:dyDescent="0.3">
      <c r="A8" s="14">
        <v>146520</v>
      </c>
      <c r="B8" s="22" t="str">
        <f>PROPER(VLOOKUP($A8,cuc!$A$4:$AA$2090,B$3,FALSE))</f>
        <v xml:space="preserve">         Categoría B Riesgo Aceptable Otras Garantías</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146525</v>
      </c>
      <c r="B9" s="22" t="str">
        <f>PROPER(VLOOKUP($A9,cuc!$A$4:$AA$2090,B$3,FALSE))</f>
        <v xml:space="preserve">         Categoría C Riesgo Apreciable Garantía Admisible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146530</v>
      </c>
      <c r="B10" s="22" t="str">
        <f>PROPER(VLOOKUP($A10,cuc!$A$4:$AA$2090,B$3,FALSE))</f>
        <v xml:space="preserve">         Categoría C Riesgo Apreciable Otras Garantías</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30" x14ac:dyDescent="0.3">
      <c r="A11" s="14">
        <v>146535</v>
      </c>
      <c r="B11" s="22" t="str">
        <f>PROPER(VLOOKUP($A11,cuc!$A$4:$AA$2090,B$3,FALSE))</f>
        <v xml:space="preserve">         Categoría D Riesgo Significativo Garantía Admisible</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146540</v>
      </c>
      <c r="B12" s="22" t="str">
        <f>PROPER(VLOOKUP($A12,cuc!$A$4:$AA$2090,B$3,FALSE))</f>
        <v xml:space="preserve">         Categoría D Riesgo Significativo Otras Garantías</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30" x14ac:dyDescent="0.3">
      <c r="A13" s="14">
        <v>146545</v>
      </c>
      <c r="B13" s="22" t="str">
        <f>PROPER(VLOOKUP($A13,cuc!$A$4:$AA$2090,B$3,FALSE))</f>
        <v xml:space="preserve">         Categoría E Riesgo De Incobrabilidad Garantía Admisible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146550</v>
      </c>
      <c r="B14" s="22" t="str">
        <f>PROPER(VLOOKUP($A14,cuc!$A$4:$AA$2090,B$3,FALSE))</f>
        <v xml:space="preserve">         Categoría E Riesgo De Incobrabilidad Otras Garantías</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30" ht="17.25" thickBot="1" x14ac:dyDescent="0.35">
      <c r="A15" s="15"/>
      <c r="B15" s="21" t="s">
        <v>1462</v>
      </c>
      <c r="C15" s="30">
        <f t="shared" ref="C15:H15" si="0">+SUM(C5:C14)</f>
        <v>0</v>
      </c>
      <c r="D15" s="30">
        <f t="shared" si="0"/>
        <v>0</v>
      </c>
      <c r="E15" s="30">
        <f t="shared" si="0"/>
        <v>0</v>
      </c>
      <c r="F15" s="30">
        <f t="shared" si="0"/>
        <v>0</v>
      </c>
      <c r="G15" s="30">
        <f t="shared" si="0"/>
        <v>0</v>
      </c>
      <c r="H15" s="30">
        <f t="shared" si="0"/>
        <v>0</v>
      </c>
    </row>
    <row r="16" spans="1:30" ht="17.25" thickBot="1" x14ac:dyDescent="0.35"/>
    <row r="17" spans="1:8" ht="33" x14ac:dyDescent="0.3">
      <c r="A17" s="11" t="s">
        <v>1465</v>
      </c>
      <c r="B17" s="50" t="s">
        <v>1410</v>
      </c>
      <c r="C17" s="12">
        <f t="shared" ref="C17:H17" si="1">+C$4</f>
        <v>43070</v>
      </c>
      <c r="D17" s="12">
        <f t="shared" si="1"/>
        <v>43435</v>
      </c>
      <c r="E17" s="12">
        <f t="shared" si="1"/>
        <v>43800</v>
      </c>
      <c r="F17" s="12">
        <f t="shared" si="1"/>
        <v>44166</v>
      </c>
      <c r="G17" s="12">
        <f t="shared" si="1"/>
        <v>44561</v>
      </c>
      <c r="H17" s="12">
        <f t="shared" si="1"/>
        <v>44651</v>
      </c>
    </row>
    <row r="18" spans="1:8" x14ac:dyDescent="0.3">
      <c r="A18" s="14">
        <v>146110</v>
      </c>
      <c r="B18" s="49" t="str">
        <f>PROPER(VLOOKUP($A18,cuc!$A$4:$AA$2090,B$3,FALSE))</f>
        <v xml:space="preserve">         Categoría B Riesgo Aceptable</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8" x14ac:dyDescent="0.3">
      <c r="A19" s="14">
        <v>146115</v>
      </c>
      <c r="B19" s="49" t="str">
        <f>PROPER(VLOOKUP($A19,cuc!$A$4:$AA$2090,B$3,FALSE))</f>
        <v xml:space="preserve">         Categoría C Riesgo Apreciable</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146120</v>
      </c>
      <c r="B20" s="49" t="str">
        <f>PROPER(VLOOKUP($A20,cuc!$A$4:$AA$2090,B$3,FALSE))</f>
        <v xml:space="preserve">         Categoría D Riesgo Significativo</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146125</v>
      </c>
      <c r="B21" s="49" t="str">
        <f>PROPER(VLOOKUP($A21,cuc!$A$4:$AA$2090,B$3,FALSE))</f>
        <v xml:space="preserve">         Categoría E Riesgo De Incobrabilidad</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146210</v>
      </c>
      <c r="B22" s="49" t="str">
        <f>PROPER(VLOOKUP($A22,cuc!$A$4:$AA$2090,B$3,FALSE))</f>
        <v xml:space="preserve">         Categoría B Riesgo Aceptable</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146215</v>
      </c>
      <c r="B23" s="49" t="str">
        <f>PROPER(VLOOKUP($A23,cuc!$A$4:$AA$2090,B$3,FALSE))</f>
        <v xml:space="preserve">         Categoría C Riesgo Apreciable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146220</v>
      </c>
      <c r="B24" s="49" t="str">
        <f>PROPER(VLOOKUP($A24,cuc!$A$4:$AA$2090,B$3,FALSE))</f>
        <v xml:space="preserve">         Categoría D Riesgo Significativo</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146225</v>
      </c>
      <c r="B25" s="49" t="str">
        <f>PROPER(VLOOKUP($A25,cuc!$A$4:$AA$2090,B$3,FALSE))</f>
        <v xml:space="preserve">         Categoría E Riesgo De Incobrabilidad</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ht="17.25" thickBot="1" x14ac:dyDescent="0.35">
      <c r="A26" s="15"/>
      <c r="B26" s="19" t="s">
        <v>1463</v>
      </c>
      <c r="C26" s="31">
        <f t="shared" ref="C26:H26" si="2">SUM(C18:C25)</f>
        <v>0</v>
      </c>
      <c r="D26" s="31">
        <f t="shared" si="2"/>
        <v>0</v>
      </c>
      <c r="E26" s="31">
        <f t="shared" si="2"/>
        <v>0</v>
      </c>
      <c r="F26" s="31">
        <f t="shared" si="2"/>
        <v>0</v>
      </c>
      <c r="G26" s="51">
        <f t="shared" si="2"/>
        <v>0</v>
      </c>
      <c r="H26" s="51">
        <f t="shared" si="2"/>
        <v>0</v>
      </c>
    </row>
    <row r="27" spans="1:8" ht="17.25" thickBot="1" x14ac:dyDescent="0.35"/>
    <row r="28" spans="1:8" x14ac:dyDescent="0.3">
      <c r="B28" s="20" t="s">
        <v>1408</v>
      </c>
      <c r="C28" s="12" t="str">
        <f>+'ALN  vs Depositos'!C$19</f>
        <v>Año 17</v>
      </c>
      <c r="D28" s="12" t="str">
        <f>+'ALN  vs Depositos'!D$19</f>
        <v>Año 18</v>
      </c>
      <c r="E28" s="12" t="str">
        <f>+'ALN  vs Depositos'!E$19</f>
        <v>Año 19</v>
      </c>
      <c r="F28" s="12" t="str">
        <f>+'ALN  vs Depositos'!F$19</f>
        <v>Año 20</v>
      </c>
      <c r="G28" s="12" t="str">
        <f>+'ALN  vs Depositos'!G$19</f>
        <v>Año 21</v>
      </c>
      <c r="H28" s="12" t="str">
        <f>+'ALN  vs Depositos'!H$19</f>
        <v>Año 22</v>
      </c>
    </row>
    <row r="29" spans="1:8" x14ac:dyDescent="0.3">
      <c r="B29" s="10" t="s">
        <v>1461</v>
      </c>
      <c r="C29" s="27">
        <f t="shared" ref="C29:H29" si="3">IFERROR(+C15/C26,0%)</f>
        <v>0</v>
      </c>
      <c r="D29" s="27">
        <f t="shared" si="3"/>
        <v>0</v>
      </c>
      <c r="E29" s="27">
        <f t="shared" si="3"/>
        <v>0</v>
      </c>
      <c r="F29" s="27">
        <f t="shared" si="3"/>
        <v>0</v>
      </c>
      <c r="G29" s="27">
        <f t="shared" si="3"/>
        <v>0</v>
      </c>
      <c r="H29" s="27">
        <f t="shared" si="3"/>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1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1464</v>
      </c>
      <c r="B1" s="17" t="s">
        <v>54</v>
      </c>
      <c r="C1" s="17" t="s">
        <v>107</v>
      </c>
      <c r="D1" s="17" t="s">
        <v>80</v>
      </c>
      <c r="E1" s="17" t="s">
        <v>55</v>
      </c>
      <c r="G1" s="1"/>
      <c r="I1" s="1"/>
    </row>
    <row r="2" spans="1:30" s="33" customFormat="1" ht="50.25" thickBot="1" x14ac:dyDescent="0.35">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9" thickBot="1" x14ac:dyDescent="0.2">
      <c r="B3" s="9">
        <v>2</v>
      </c>
      <c r="C3" s="9">
        <v>3</v>
      </c>
      <c r="D3" s="9">
        <v>4</v>
      </c>
      <c r="E3" s="9">
        <v>5</v>
      </c>
      <c r="F3" s="9">
        <v>6</v>
      </c>
      <c r="G3" s="9">
        <v>7</v>
      </c>
      <c r="H3" s="9">
        <v>8</v>
      </c>
    </row>
    <row r="4" spans="1:30" ht="33" x14ac:dyDescent="0.3">
      <c r="A4" s="11" t="s">
        <v>1465</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145805</v>
      </c>
      <c r="B5" s="22" t="str">
        <f>PROPER(VLOOKUP($A5,cuc!$A$4:$AA$2090,B$3,FALSE))</f>
        <v xml:space="preserve">         Categoría A Riesgo Normal Garantía Admisible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145810</v>
      </c>
      <c r="B6" s="22" t="str">
        <f>PROPER(VLOOKUP($A6,cuc!$A$4:$AA$2090,B$3,FALSE))</f>
        <v xml:space="preserve">         Categoría A Riesgo Normal Otras Garantías</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145815</v>
      </c>
      <c r="B7" s="22" t="str">
        <f>PROPER(VLOOKUP($A7,cuc!$A$4:$AA$2090,B$3,FALSE))</f>
        <v xml:space="preserve">         Categoría B Riesgo Aceptable Garantía Admisible</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30" x14ac:dyDescent="0.3">
      <c r="A8" s="14">
        <v>145820</v>
      </c>
      <c r="B8" s="22" t="str">
        <f>PROPER(VLOOKUP($A8,cuc!$A$4:$AA$2090,B$3,FALSE))</f>
        <v xml:space="preserve">         Categoría B Riesgo Aceptable Otras Garantías</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145825</v>
      </c>
      <c r="B9" s="22" t="str">
        <f>PROPER(VLOOKUP($A9,cuc!$A$4:$AA$2090,B$3,FALSE))</f>
        <v xml:space="preserve">         Categoría C Riesgo Apreciable Garantía Admisible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145830</v>
      </c>
      <c r="B10" s="22" t="str">
        <f>PROPER(VLOOKUP($A10,cuc!$A$4:$AA$2090,B$3,FALSE))</f>
        <v xml:space="preserve">         Categoría C Riesgo Apreciable Otras Garantías</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30" x14ac:dyDescent="0.3">
      <c r="A11" s="14">
        <v>145835</v>
      </c>
      <c r="B11" s="22" t="str">
        <f>PROPER(VLOOKUP($A11,cuc!$A$4:$AA$2090,B$3,FALSE))</f>
        <v xml:space="preserve">         Categoría D Riesgo Significativo Garantía Admisible</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145840</v>
      </c>
      <c r="B12" s="22" t="str">
        <f>PROPER(VLOOKUP($A12,cuc!$A$4:$AA$2090,B$3,FALSE))</f>
        <v xml:space="preserve">         Categoría D Riesgo Significativo Otras Garantías</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30" x14ac:dyDescent="0.3">
      <c r="A13" s="14">
        <v>145845</v>
      </c>
      <c r="B13" s="22" t="str">
        <f>PROPER(VLOOKUP($A13,cuc!$A$4:$AA$2090,B$3,FALSE))</f>
        <v xml:space="preserve">         Categoría E Riesgo De Incobrabilidad Garantía Admisible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145850</v>
      </c>
      <c r="B14" s="22" t="str">
        <f>PROPER(VLOOKUP($A14,cuc!$A$4:$AA$2090,B$3,FALSE))</f>
        <v xml:space="preserve">         Categoría E Riesgo De Incobrabilidad Otras Garantías</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30" ht="17.25" thickBot="1" x14ac:dyDescent="0.35">
      <c r="A15" s="15"/>
      <c r="B15" s="21" t="s">
        <v>1466</v>
      </c>
      <c r="C15" s="30">
        <f t="shared" ref="C15:H15" si="0">+SUM(C5:C14)</f>
        <v>0</v>
      </c>
      <c r="D15" s="30">
        <f t="shared" si="0"/>
        <v>0</v>
      </c>
      <c r="E15" s="30">
        <f t="shared" si="0"/>
        <v>0</v>
      </c>
      <c r="F15" s="30">
        <f t="shared" si="0"/>
        <v>0</v>
      </c>
      <c r="G15" s="30">
        <f t="shared" si="0"/>
        <v>0</v>
      </c>
      <c r="H15" s="30">
        <f t="shared" si="0"/>
        <v>0</v>
      </c>
    </row>
    <row r="16" spans="1:30" ht="17.25" thickBot="1" x14ac:dyDescent="0.35"/>
    <row r="17" spans="1:8" ht="33" x14ac:dyDescent="0.3">
      <c r="A17" s="11" t="s">
        <v>1465</v>
      </c>
      <c r="B17" s="50" t="s">
        <v>1410</v>
      </c>
      <c r="C17" s="12">
        <f t="shared" ref="C17:H17" si="1">+C$4</f>
        <v>43070</v>
      </c>
      <c r="D17" s="12">
        <f t="shared" si="1"/>
        <v>43435</v>
      </c>
      <c r="E17" s="12">
        <f t="shared" si="1"/>
        <v>43800</v>
      </c>
      <c r="F17" s="12">
        <f t="shared" si="1"/>
        <v>44166</v>
      </c>
      <c r="G17" s="12">
        <f t="shared" si="1"/>
        <v>44561</v>
      </c>
      <c r="H17" s="12">
        <f t="shared" si="1"/>
        <v>44651</v>
      </c>
    </row>
    <row r="18" spans="1:8" x14ac:dyDescent="0.3">
      <c r="A18" s="14">
        <v>145410</v>
      </c>
      <c r="B18" s="49" t="str">
        <f>PROPER(VLOOKUP($A18,cuc!$A$4:$AA$2090,B$3,FALSE))</f>
        <v xml:space="preserve">         Categoría B Riesgo Aceptable</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8" x14ac:dyDescent="0.3">
      <c r="A19" s="14">
        <v>145415</v>
      </c>
      <c r="B19" s="49" t="str">
        <f>PROPER(VLOOKUP($A19,cuc!$A$4:$AA$2090,B$3,FALSE))</f>
        <v xml:space="preserve">         Categoría C Riesgo Apreciable</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145420</v>
      </c>
      <c r="B20" s="49" t="str">
        <f>PROPER(VLOOKUP($A20,cuc!$A$4:$AA$2090,B$3,FALSE))</f>
        <v xml:space="preserve">         Categoría D Riesgo Significativo</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145425</v>
      </c>
      <c r="B21" s="49" t="str">
        <f>PROPER(VLOOKUP($A21,cuc!$A$4:$AA$2090,B$3,FALSE))</f>
        <v xml:space="preserve">         Categoría E Riesgo De Incobrabilidad</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145510</v>
      </c>
      <c r="B22" s="49" t="str">
        <f>PROPER(VLOOKUP($A22,cuc!$A$4:$AA$2090,B$3,FALSE))</f>
        <v xml:space="preserve">         Categoría B Riesgo Aceptable</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145515</v>
      </c>
      <c r="B23" s="49" t="str">
        <f>PROPER(VLOOKUP($A23,cuc!$A$4:$AA$2090,B$3,FALSE))</f>
        <v xml:space="preserve">         Categoría C Riesgo Apreciable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145520</v>
      </c>
      <c r="B24" s="49" t="str">
        <f>PROPER(VLOOKUP($A24,cuc!$A$4:$AA$2090,B$3,FALSE))</f>
        <v xml:space="preserve">         Categoría D Riesgo Significativo</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145525</v>
      </c>
      <c r="B25" s="49" t="str">
        <f>PROPER(VLOOKUP($A25,cuc!$A$4:$AA$2090,B$3,FALSE))</f>
        <v xml:space="preserve">         Categoría E Riesgo De Incobrabilidad</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ht="17.25" thickBot="1" x14ac:dyDescent="0.35">
      <c r="A26" s="15"/>
      <c r="B26" s="19" t="s">
        <v>1467</v>
      </c>
      <c r="C26" s="31">
        <f t="shared" ref="C26:H26" si="2">SUM(C18:C25)</f>
        <v>0</v>
      </c>
      <c r="D26" s="31">
        <f t="shared" si="2"/>
        <v>0</v>
      </c>
      <c r="E26" s="31">
        <f t="shared" si="2"/>
        <v>0</v>
      </c>
      <c r="F26" s="31">
        <f t="shared" si="2"/>
        <v>0</v>
      </c>
      <c r="G26" s="51">
        <f t="shared" si="2"/>
        <v>0</v>
      </c>
      <c r="H26" s="51">
        <f t="shared" si="2"/>
        <v>0</v>
      </c>
    </row>
    <row r="27" spans="1:8" ht="17.25" thickBot="1" x14ac:dyDescent="0.35"/>
    <row r="28" spans="1:8" x14ac:dyDescent="0.3">
      <c r="B28" s="20" t="s">
        <v>1408</v>
      </c>
      <c r="C28" s="12" t="str">
        <f>+'ALN  vs Depositos'!C$19</f>
        <v>Año 17</v>
      </c>
      <c r="D28" s="12" t="str">
        <f>+'ALN  vs Depositos'!D$19</f>
        <v>Año 18</v>
      </c>
      <c r="E28" s="12" t="str">
        <f>+'ALN  vs Depositos'!E$19</f>
        <v>Año 19</v>
      </c>
      <c r="F28" s="12" t="str">
        <f>+'ALN  vs Depositos'!F$19</f>
        <v>Año 20</v>
      </c>
      <c r="G28" s="12" t="str">
        <f>+'ALN  vs Depositos'!G$19</f>
        <v>Año 21</v>
      </c>
      <c r="H28" s="12" t="str">
        <f>+'ALN  vs Depositos'!H$19</f>
        <v>Año 22</v>
      </c>
    </row>
    <row r="29" spans="1:8" x14ac:dyDescent="0.3">
      <c r="B29" s="10" t="s">
        <v>1468</v>
      </c>
      <c r="C29" s="27">
        <f t="shared" ref="C29:H29" si="3">IFERROR(+C15/C26,0%)</f>
        <v>0</v>
      </c>
      <c r="D29" s="27">
        <f t="shared" si="3"/>
        <v>0</v>
      </c>
      <c r="E29" s="27">
        <f t="shared" si="3"/>
        <v>0</v>
      </c>
      <c r="F29" s="27">
        <f t="shared" si="3"/>
        <v>0</v>
      </c>
      <c r="G29" s="27">
        <f t="shared" si="3"/>
        <v>0</v>
      </c>
      <c r="H29" s="27">
        <f t="shared" si="3"/>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26"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3.75" thickBot="1" x14ac:dyDescent="0.35">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140805</v>
      </c>
      <c r="B5" s="22" t="str">
        <f>PROPER(VLOOKUP($A5,cuc!$A$4:$AA$2090,B$3,FALSE))</f>
        <v xml:space="preserve">         Categoría A Riesgo Normal</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140810</v>
      </c>
      <c r="B6" s="22" t="str">
        <f>PROPER(VLOOKUP($A6,cuc!$A$4:$AA$2090,B$3,FALSE))</f>
        <v xml:space="preserve">         Categoría B Riesgo Aceptable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140815</v>
      </c>
      <c r="B7" s="22" t="str">
        <f>PROPER(VLOOKUP($A7,cuc!$A$4:$AA$2090,B$3,FALSE))</f>
        <v xml:space="preserve">         Categoría C Riesgo Apreciable</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30" x14ac:dyDescent="0.3">
      <c r="A8" s="14">
        <v>140820</v>
      </c>
      <c r="B8" s="22" t="str">
        <f>PROPER(VLOOKUP($A8,cuc!$A$4:$AA$2090,B$3,FALSE))</f>
        <v xml:space="preserve">         Categoría D Riesgo Significativo</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140825</v>
      </c>
      <c r="B9" s="22" t="str">
        <f>PROPER(VLOOKUP($A9,cuc!$A$4:$AA$2090,B$3,FALSE))</f>
        <v xml:space="preserve">         Categoría E Riesgo De Incobrabilidad</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147105</v>
      </c>
      <c r="B10" s="22" t="str">
        <f>PROPER(VLOOKUP($A10,cuc!$A$4:$AA$2090,B$3,FALSE))</f>
        <v xml:space="preserve">         Categoría A Riesgo Normal, Vivienda</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30" x14ac:dyDescent="0.3">
      <c r="A11" s="14">
        <v>147110</v>
      </c>
      <c r="B11" s="22" t="str">
        <f>PROPER(VLOOKUP($A11,cuc!$A$4:$AA$2090,B$3,FALSE))</f>
        <v xml:space="preserve">         Categoría B Riesgo Aceptable, Vivienda</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147115</v>
      </c>
      <c r="B12" s="22" t="str">
        <f>PROPER(VLOOKUP($A12,cuc!$A$4:$AA$2090,B$3,FALSE))</f>
        <v xml:space="preserve">         Categoría C Riesgo Apreciable, Vivienda</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30" x14ac:dyDescent="0.3">
      <c r="A13" s="14">
        <v>147120</v>
      </c>
      <c r="B13" s="22" t="str">
        <f>PROPER(VLOOKUP($A13,cuc!$A$4:$AA$2090,B$3,FALSE))</f>
        <v xml:space="preserve">         Categoría D Riesgo Significativo, Vivienda</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147125</v>
      </c>
      <c r="B14" s="22" t="str">
        <f>PROPER(VLOOKUP($A14,cuc!$A$4:$AA$2090,B$3,FALSE))</f>
        <v xml:space="preserve">         Categoría E Riesgo De Incobrabilidad, Vivienda</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30" ht="17.25" thickBot="1" x14ac:dyDescent="0.35">
      <c r="A15" s="15"/>
      <c r="B15" s="21" t="s">
        <v>1466</v>
      </c>
      <c r="C15" s="30">
        <f t="shared" ref="C15:H15" si="0">+SUM(C5:C14)</f>
        <v>0</v>
      </c>
      <c r="D15" s="30">
        <f t="shared" si="0"/>
        <v>0</v>
      </c>
      <c r="E15" s="30">
        <f t="shared" si="0"/>
        <v>0</v>
      </c>
      <c r="F15" s="30">
        <f t="shared" si="0"/>
        <v>0</v>
      </c>
      <c r="G15" s="30">
        <f t="shared" si="0"/>
        <v>0</v>
      </c>
      <c r="H15" s="30">
        <f t="shared" si="0"/>
        <v>0</v>
      </c>
    </row>
    <row r="16" spans="1:30" ht="17.25" thickBot="1" x14ac:dyDescent="0.35"/>
    <row r="17" spans="1:8" ht="33" x14ac:dyDescent="0.3">
      <c r="A17" s="11" t="s">
        <v>139</v>
      </c>
      <c r="B17" s="50" t="s">
        <v>1410</v>
      </c>
      <c r="C17" s="12">
        <f t="shared" ref="C17:H17" si="1">+C$4</f>
        <v>43070</v>
      </c>
      <c r="D17" s="12">
        <f t="shared" si="1"/>
        <v>43435</v>
      </c>
      <c r="E17" s="12">
        <f t="shared" si="1"/>
        <v>43800</v>
      </c>
      <c r="F17" s="12">
        <f t="shared" si="1"/>
        <v>44166</v>
      </c>
      <c r="G17" s="12">
        <f t="shared" si="1"/>
        <v>44561</v>
      </c>
      <c r="H17" s="12">
        <f t="shared" si="1"/>
        <v>44651</v>
      </c>
    </row>
    <row r="18" spans="1:8" x14ac:dyDescent="0.3">
      <c r="A18" s="14">
        <v>140410</v>
      </c>
      <c r="B18" s="49" t="str">
        <f>PROPER(VLOOKUP($A18,cuc!$A$4:$AA$2090,B$3,FALSE))</f>
        <v xml:space="preserve">         Categoría B Riesgo Aceptable</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8" x14ac:dyDescent="0.3">
      <c r="A19" s="14">
        <v>140415</v>
      </c>
      <c r="B19" s="49" t="str">
        <f>PROPER(VLOOKUP($A19,cuc!$A$4:$AA$2090,B$3,FALSE))</f>
        <v xml:space="preserve">         Categoría C Riesgo Apreciable</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140420</v>
      </c>
      <c r="B20" s="49" t="str">
        <f>PROPER(VLOOKUP($A20,cuc!$A$4:$AA$2090,B$3,FALSE))</f>
        <v xml:space="preserve">         Categoría D Riesgo Significativo</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140425</v>
      </c>
      <c r="B21" s="49" t="str">
        <f>PROPER(VLOOKUP($A21,cuc!$A$4:$AA$2090,B$3,FALSE))</f>
        <v xml:space="preserve">         Categoría E Riesgo De Incobrabilidad</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140510</v>
      </c>
      <c r="B22" s="49" t="str">
        <f>PROPER(VLOOKUP($A22,cuc!$A$4:$AA$2090,B$3,FALSE))</f>
        <v xml:space="preserve">         Categoría B Riesgo Aceptable</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140515</v>
      </c>
      <c r="B23" s="49" t="str">
        <f>PROPER(VLOOKUP($A23,cuc!$A$4:$AA$2090,B$3,FALSE))</f>
        <v xml:space="preserve">         Categoría C Riesgo Apreciable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140520</v>
      </c>
      <c r="B24" s="49" t="str">
        <f>PROPER(VLOOKUP($A24,cuc!$A$4:$AA$2090,B$3,FALSE))</f>
        <v xml:space="preserve">         Categoría D Riesgo Significativo</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140525</v>
      </c>
      <c r="B25" s="49" t="str">
        <f>PROPER(VLOOKUP($A25,cuc!$A$4:$AA$2090,B$3,FALSE))</f>
        <v xml:space="preserve">         Categoría E Riesgo De Incobrabilidad</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146910</v>
      </c>
      <c r="B26" s="49" t="str">
        <f>PROPER(VLOOKUP($A26,cuc!$A$4:$AA$2090,B$3,FALSE))</f>
        <v xml:space="preserve">         Categoría B Riesgo Aceptable, Vivienda</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x14ac:dyDescent="0.3">
      <c r="A27" s="14">
        <v>146915</v>
      </c>
      <c r="B27" s="49" t="str">
        <f>PROPER(VLOOKUP($A27,cuc!$A$4:$AA$2090,B$3,FALSE))</f>
        <v xml:space="preserve">         Categoría C Riesgo Apreciable, Vivienda</v>
      </c>
      <c r="C27" s="28">
        <f>VLOOKUP($A27,cuc!$A$4:$AA$2090,C$3,FALSE)</f>
        <v>0</v>
      </c>
      <c r="D27" s="28">
        <f>VLOOKUP($A27,cuc!$A$4:$AA$2090,D$3,FALSE)</f>
        <v>0</v>
      </c>
      <c r="E27" s="28">
        <f>VLOOKUP($A27,cuc!$A$4:$AA$2090,E$3,FALSE)</f>
        <v>0</v>
      </c>
      <c r="F27" s="28">
        <f>VLOOKUP($A27,cuc!$A$4:$AA$2090,F$3,FALSE)</f>
        <v>0</v>
      </c>
      <c r="G27" s="29">
        <f>VLOOKUP($A27,cuc!$A$4:$AA$2090,G$3,FALSE)</f>
        <v>0</v>
      </c>
      <c r="H27" s="29">
        <f>VLOOKUP($A27,cuc!$A$4:$AA$2090,H$3,FALSE)</f>
        <v>0</v>
      </c>
    </row>
    <row r="28" spans="1:8" x14ac:dyDescent="0.3">
      <c r="A28" s="14">
        <v>146920</v>
      </c>
      <c r="B28" s="49" t="str">
        <f>PROPER(VLOOKUP($A28,cuc!$A$4:$AA$2090,B$3,FALSE))</f>
        <v xml:space="preserve">         Categoría D Riesgo Significativo, Vivienda</v>
      </c>
      <c r="C28" s="28">
        <f>VLOOKUP($A28,cuc!$A$4:$AA$2090,C$3,FALSE)</f>
        <v>0</v>
      </c>
      <c r="D28" s="28">
        <f>VLOOKUP($A28,cuc!$A$4:$AA$2090,D$3,FALSE)</f>
        <v>0</v>
      </c>
      <c r="E28" s="28">
        <f>VLOOKUP($A28,cuc!$A$4:$AA$2090,E$3,FALSE)</f>
        <v>0</v>
      </c>
      <c r="F28" s="28">
        <f>VLOOKUP($A28,cuc!$A$4:$AA$2090,F$3,FALSE)</f>
        <v>0</v>
      </c>
      <c r="G28" s="29">
        <f>VLOOKUP($A28,cuc!$A$4:$AA$2090,G$3,FALSE)</f>
        <v>0</v>
      </c>
      <c r="H28" s="29">
        <f>VLOOKUP($A28,cuc!$A$4:$AA$2090,H$3,FALSE)</f>
        <v>0</v>
      </c>
    </row>
    <row r="29" spans="1:8" x14ac:dyDescent="0.3">
      <c r="A29" s="14">
        <v>146925</v>
      </c>
      <c r="B29" s="49" t="str">
        <f>PROPER(VLOOKUP($A29,cuc!$A$4:$AA$2090,B$3,FALSE))</f>
        <v xml:space="preserve">         Categoría E Riesgo De Incobrabilidad, Vivienda</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ht="17.25" thickBot="1" x14ac:dyDescent="0.35">
      <c r="A30" s="15"/>
      <c r="B30" s="19" t="s">
        <v>1467</v>
      </c>
      <c r="C30" s="31">
        <f t="shared" ref="C30:H30" si="2">SUM(C18:C29)</f>
        <v>0</v>
      </c>
      <c r="D30" s="31">
        <f t="shared" si="2"/>
        <v>0</v>
      </c>
      <c r="E30" s="31">
        <f t="shared" si="2"/>
        <v>0</v>
      </c>
      <c r="F30" s="31">
        <f t="shared" si="2"/>
        <v>0</v>
      </c>
      <c r="G30" s="51">
        <f t="shared" si="2"/>
        <v>0</v>
      </c>
      <c r="H30" s="51">
        <f t="shared" si="2"/>
        <v>0</v>
      </c>
    </row>
    <row r="31" spans="1:8" ht="17.25" thickBot="1" x14ac:dyDescent="0.35"/>
    <row r="32" spans="1:8" x14ac:dyDescent="0.3">
      <c r="B32" s="20" t="s">
        <v>1408</v>
      </c>
      <c r="C32" s="12" t="str">
        <f>+'ALN  vs Depositos'!C$19</f>
        <v>Año 17</v>
      </c>
      <c r="D32" s="12" t="str">
        <f>+'ALN  vs Depositos'!D$19</f>
        <v>Año 18</v>
      </c>
      <c r="E32" s="12" t="str">
        <f>+'ALN  vs Depositos'!E$19</f>
        <v>Año 19</v>
      </c>
      <c r="F32" s="12" t="str">
        <f>+'ALN  vs Depositos'!F$19</f>
        <v>Año 20</v>
      </c>
      <c r="G32" s="12" t="str">
        <f>+'ALN  vs Depositos'!G$19</f>
        <v>Año 21</v>
      </c>
      <c r="H32" s="12" t="str">
        <f>+'ALN  vs Depositos'!H$19</f>
        <v>Año 22</v>
      </c>
    </row>
    <row r="33" spans="2:8" x14ac:dyDescent="0.3">
      <c r="B33" s="10" t="s">
        <v>1468</v>
      </c>
      <c r="C33" s="27">
        <f t="shared" ref="C33:H33" si="3">IFERROR(+C15/C30,0%)</f>
        <v>0</v>
      </c>
      <c r="D33" s="27">
        <f t="shared" si="3"/>
        <v>0</v>
      </c>
      <c r="E33" s="27">
        <f t="shared" si="3"/>
        <v>0</v>
      </c>
      <c r="F33" s="27">
        <f t="shared" si="3"/>
        <v>0</v>
      </c>
      <c r="G33" s="27">
        <f t="shared" si="3"/>
        <v>0</v>
      </c>
      <c r="H33" s="27">
        <f t="shared" si="3"/>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2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26.25" thickBot="1" x14ac:dyDescent="0.35">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140400</v>
      </c>
      <c r="B5" s="22" t="str">
        <f>PROPER(VLOOKUP($A5,cuc!$A$4:$AA$2090,B$3,FALSE))</f>
        <v xml:space="preserve">      Créditos De Vivienda - Con Libranza</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140500</v>
      </c>
      <c r="B6" s="22" t="str">
        <f>PROPER(VLOOKUP($A6,cuc!$A$4:$AA$2090,B$3,FALSE))</f>
        <v xml:space="preserve">      Créditos De Vivienda - Sin Libranza</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141100</v>
      </c>
      <c r="B7" s="22" t="str">
        <f>PROPER(VLOOKUP($A7,cuc!$A$4:$AA$2090,B$3,FALSE))</f>
        <v xml:space="preserve">      Créditos De Consumo, Garantía Admisible - Con Libranza</v>
      </c>
      <c r="C7" s="28">
        <f>VLOOKUP($A7,cuc!$A$4:$AA$2090,C$3,FALSE)</f>
        <v>3518501134</v>
      </c>
      <c r="D7" s="28">
        <f>VLOOKUP($A7,cuc!$A$4:$AA$2090,D$3,FALSE)</f>
        <v>4826506976</v>
      </c>
      <c r="E7" s="28">
        <f>VLOOKUP($A7,cuc!$A$4:$AA$2090,E$3,FALSE)</f>
        <v>5853374514</v>
      </c>
      <c r="F7" s="28">
        <f>VLOOKUP($A7,cuc!$A$4:$AA$2090,F$3,FALSE)</f>
        <v>6508331137</v>
      </c>
      <c r="G7" s="29">
        <f>VLOOKUP($A7,cuc!$A$4:$AA$2090,G$3,FALSE)</f>
        <v>6860544148</v>
      </c>
      <c r="H7" s="29">
        <f>VLOOKUP($A7,cuc!$A$4:$AA$2090,H$3,FALSE)</f>
        <v>7298307740</v>
      </c>
    </row>
    <row r="8" spans="1:30" x14ac:dyDescent="0.3">
      <c r="A8" s="14">
        <v>141200</v>
      </c>
      <c r="B8" s="22" t="str">
        <f>PROPER(VLOOKUP($A8,cuc!$A$4:$AA$2090,B$3,FALSE))</f>
        <v xml:space="preserve">      Créditos De Consumo, Garantía Admisible - Sin Libranza</v>
      </c>
      <c r="C8" s="28">
        <f>VLOOKUP($A8,cuc!$A$4:$AA$2090,C$3,FALSE)</f>
        <v>1408838496</v>
      </c>
      <c r="D8" s="28">
        <f>VLOOKUP($A8,cuc!$A$4:$AA$2090,D$3,FALSE)</f>
        <v>1666978801</v>
      </c>
      <c r="E8" s="28">
        <f>VLOOKUP($A8,cuc!$A$4:$AA$2090,E$3,FALSE)</f>
        <v>1585611712</v>
      </c>
      <c r="F8" s="28">
        <f>VLOOKUP($A8,cuc!$A$4:$AA$2090,F$3,FALSE)</f>
        <v>1938844296</v>
      </c>
      <c r="G8" s="29">
        <f>VLOOKUP($A8,cuc!$A$4:$AA$2090,G$3,FALSE)</f>
        <v>1617873248</v>
      </c>
      <c r="H8" s="29">
        <f>VLOOKUP($A8,cuc!$A$4:$AA$2090,H$3,FALSE)</f>
        <v>1563257873</v>
      </c>
    </row>
    <row r="9" spans="1:30" x14ac:dyDescent="0.3">
      <c r="A9" s="14">
        <v>144100</v>
      </c>
      <c r="B9" s="22" t="str">
        <f>PROPER(VLOOKUP($A9,cuc!$A$4:$AA$2090,B$3,FALSE))</f>
        <v xml:space="preserve">      Créditos De Consumo, Otras Garantías - Con Libranza</v>
      </c>
      <c r="C9" s="28">
        <f>VLOOKUP($A9,cuc!$A$4:$AA$2090,C$3,FALSE)</f>
        <v>6419086829</v>
      </c>
      <c r="D9" s="28">
        <f>VLOOKUP($A9,cuc!$A$4:$AA$2090,D$3,FALSE)</f>
        <v>6574595288</v>
      </c>
      <c r="E9" s="28">
        <f>VLOOKUP($A9,cuc!$A$4:$AA$2090,E$3,FALSE)</f>
        <v>7280780874</v>
      </c>
      <c r="F9" s="28">
        <f>VLOOKUP($A9,cuc!$A$4:$AA$2090,F$3,FALSE)</f>
        <v>8294925923</v>
      </c>
      <c r="G9" s="29">
        <f>VLOOKUP($A9,cuc!$A$4:$AA$2090,G$3,FALSE)</f>
        <v>10425048411</v>
      </c>
      <c r="H9" s="29">
        <f>VLOOKUP($A9,cuc!$A$4:$AA$2090,H$3,FALSE)</f>
        <v>10539919601</v>
      </c>
    </row>
    <row r="10" spans="1:30" x14ac:dyDescent="0.3">
      <c r="A10" s="14">
        <v>144200</v>
      </c>
      <c r="B10" s="22" t="str">
        <f>PROPER(VLOOKUP($A10,cuc!$A$4:$AA$2090,B$3,FALSE))</f>
        <v xml:space="preserve">      Créditos De Consumo, Otras Garantías - Sin Libranza</v>
      </c>
      <c r="C10" s="28">
        <f>VLOOKUP($A10,cuc!$A$4:$AA$2090,C$3,FALSE)</f>
        <v>2705901805</v>
      </c>
      <c r="D10" s="28">
        <f>VLOOKUP($A10,cuc!$A$4:$AA$2090,D$3,FALSE)</f>
        <v>3136424755.27</v>
      </c>
      <c r="E10" s="28">
        <f>VLOOKUP($A10,cuc!$A$4:$AA$2090,E$3,FALSE)</f>
        <v>4659986190</v>
      </c>
      <c r="F10" s="28">
        <f>VLOOKUP($A10,cuc!$A$4:$AA$2090,F$3,FALSE)</f>
        <v>4845930937</v>
      </c>
      <c r="G10" s="29">
        <f>VLOOKUP($A10,cuc!$A$4:$AA$2090,G$3,FALSE)</f>
        <v>5390283081.4300003</v>
      </c>
      <c r="H10" s="29">
        <f>VLOOKUP($A10,cuc!$A$4:$AA$2090,H$3,FALSE)</f>
        <v>5972769064.4300003</v>
      </c>
    </row>
    <row r="11" spans="1:30" x14ac:dyDescent="0.3">
      <c r="A11" s="14">
        <v>144800</v>
      </c>
      <c r="B11" s="22" t="str">
        <f>PROPER(VLOOKUP($A11,cuc!$A$4:$AA$2090,B$3,FALSE))</f>
        <v xml:space="preserve">      Microcrédito Inmobiliario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145400</v>
      </c>
      <c r="B12" s="22" t="str">
        <f>PROPER(VLOOKUP($A12,cuc!$A$4:$AA$2090,B$3,FALSE))</f>
        <v xml:space="preserve">      Microcrédito Empresarial - Garantía Admisible</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30" x14ac:dyDescent="0.3">
      <c r="A13" s="14">
        <v>145500</v>
      </c>
      <c r="B13" s="22" t="str">
        <f>PROPER(VLOOKUP($A13,cuc!$A$4:$AA$2090,B$3,FALSE))</f>
        <v xml:space="preserve">      Microcrédito Empresarial - Otras Garantías</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146100</v>
      </c>
      <c r="B14" s="22" t="str">
        <f>PROPER(VLOOKUP($A14,cuc!$A$4:$AA$2090,B$3,FALSE))</f>
        <v xml:space="preserve">      Créditos Comerciales - Garantía Admisible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30" x14ac:dyDescent="0.3">
      <c r="A15" s="14">
        <v>146200</v>
      </c>
      <c r="B15" s="22" t="str">
        <f>PROPER(VLOOKUP($A15,cuc!$A$4:$AA$2090,B$3,FALSE))</f>
        <v xml:space="preserve">      Créditos Comerciales - Otras Garantías</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146900</v>
      </c>
      <c r="B16" s="22" t="str">
        <f>PROPER(VLOOKUP($A16,cuc!$A$4:$AA$2090,B$3,FALSE))</f>
        <v xml:space="preserve">      CréDitos A Empleados</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ht="17.25" thickBot="1" x14ac:dyDescent="0.35">
      <c r="A17" s="15"/>
      <c r="B17" s="21" t="s">
        <v>1471</v>
      </c>
      <c r="C17" s="30">
        <f t="shared" ref="C17:H17" si="0">+SUM(C5:C16)</f>
        <v>14052328264</v>
      </c>
      <c r="D17" s="30">
        <f t="shared" si="0"/>
        <v>16204505820.27</v>
      </c>
      <c r="E17" s="30">
        <f t="shared" si="0"/>
        <v>19379753290</v>
      </c>
      <c r="F17" s="30">
        <f t="shared" si="0"/>
        <v>21588032293</v>
      </c>
      <c r="G17" s="30">
        <f t="shared" si="0"/>
        <v>24293748888.43</v>
      </c>
      <c r="H17" s="30">
        <f t="shared" si="0"/>
        <v>25374254278.43</v>
      </c>
    </row>
    <row r="20" spans="1:8" ht="17.25" thickBot="1" x14ac:dyDescent="0.35"/>
    <row r="21" spans="1:8" x14ac:dyDescent="0.3">
      <c r="B21" s="20" t="s">
        <v>1408</v>
      </c>
      <c r="C21" s="12" t="s">
        <v>1412</v>
      </c>
      <c r="D21" s="12" t="s">
        <v>1413</v>
      </c>
      <c r="E21" s="12" t="s">
        <v>1414</v>
      </c>
      <c r="F21" s="12" t="s">
        <v>1887</v>
      </c>
      <c r="G21" s="12" t="s">
        <v>5638</v>
      </c>
    </row>
    <row r="22" spans="1:8" x14ac:dyDescent="0.3">
      <c r="B22" s="10" t="s">
        <v>1472</v>
      </c>
      <c r="C22" s="27">
        <f>IFERROR(+D17/C17-1,0%)</f>
        <v>0.15315451758863063</v>
      </c>
      <c r="D22" s="27">
        <f>IFERROR(+E17/D17-1,0%)</f>
        <v>0.1959484297113292</v>
      </c>
      <c r="E22" s="27">
        <f>IFERROR(+F17/E17-1,0%)</f>
        <v>0.1139477355544809</v>
      </c>
      <c r="F22" s="27">
        <f>IFERROR(+G17/F17-1,0%)</f>
        <v>0.1253340998710355</v>
      </c>
      <c r="G22" s="27">
        <f>IFERROR(+H17/G17-1,0%)</f>
        <v>4.4476683897666902E-2</v>
      </c>
    </row>
  </sheetData>
  <phoneticPr fontId="17" type="noConversion"/>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51.75" thickBot="1" x14ac:dyDescent="0.35">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141200</v>
      </c>
      <c r="B5" s="22" t="str">
        <f>PROPER(VLOOKUP($A5,cuc!$A$4:$AA$2090,B$3,FALSE))</f>
        <v xml:space="preserve">      Créditos De Consumo, Garantía Admisible - Sin Libranza</v>
      </c>
      <c r="C5" s="28">
        <f>VLOOKUP($A5,cuc!$A$4:$AA$2090,C$3,FALSE)</f>
        <v>1408838496</v>
      </c>
      <c r="D5" s="28">
        <f>VLOOKUP($A5,cuc!$A$4:$AA$2090,D$3,FALSE)</f>
        <v>1666978801</v>
      </c>
      <c r="E5" s="28">
        <f>VLOOKUP($A5,cuc!$A$4:$AA$2090,E$3,FALSE)</f>
        <v>1585611712</v>
      </c>
      <c r="F5" s="28">
        <f>VLOOKUP($A5,cuc!$A$4:$AA$2090,F$3,FALSE)</f>
        <v>1938844296</v>
      </c>
      <c r="G5" s="29">
        <f>VLOOKUP($A5,cuc!$A$4:$AA$2090,G$3,FALSE)</f>
        <v>1617873248</v>
      </c>
      <c r="H5" s="29">
        <f>VLOOKUP($A5,cuc!$A$4:$AA$2090,H$3,FALSE)</f>
        <v>1563257873</v>
      </c>
      <c r="X5" s="1">
        <v>140400</v>
      </c>
      <c r="Y5" s="1">
        <v>140500</v>
      </c>
      <c r="Z5" s="1">
        <v>146905</v>
      </c>
      <c r="AA5" s="1">
        <v>146910</v>
      </c>
      <c r="AB5" s="1">
        <v>146915</v>
      </c>
      <c r="AC5" s="1">
        <v>146920</v>
      </c>
      <c r="AD5" s="1">
        <v>146925</v>
      </c>
    </row>
    <row r="6" spans="1:30" x14ac:dyDescent="0.3">
      <c r="A6" s="14">
        <v>144200</v>
      </c>
      <c r="B6" s="22" t="str">
        <f>PROPER(VLOOKUP($A6,cuc!$A$4:$AA$2090,B$3,FALSE))</f>
        <v xml:space="preserve">      Créditos De Consumo, Otras Garantías - Sin Libranza</v>
      </c>
      <c r="C6" s="28">
        <f>VLOOKUP($A6,cuc!$A$4:$AA$2090,C$3,FALSE)</f>
        <v>2705901805</v>
      </c>
      <c r="D6" s="28">
        <f>VLOOKUP($A6,cuc!$A$4:$AA$2090,D$3,FALSE)</f>
        <v>3136424755.27</v>
      </c>
      <c r="E6" s="28">
        <f>VLOOKUP($A6,cuc!$A$4:$AA$2090,E$3,FALSE)</f>
        <v>4659986190</v>
      </c>
      <c r="F6" s="28">
        <f>VLOOKUP($A6,cuc!$A$4:$AA$2090,F$3,FALSE)</f>
        <v>4845930937</v>
      </c>
      <c r="G6" s="29">
        <f>VLOOKUP($A6,cuc!$A$4:$AA$2090,G$3,FALSE)</f>
        <v>5390283081.4300003</v>
      </c>
      <c r="H6" s="29">
        <f>VLOOKUP($A6,cuc!$A$4:$AA$2090,H$3,FALSE)</f>
        <v>5972769064.4300003</v>
      </c>
      <c r="I6" s="1" t="s">
        <v>1453</v>
      </c>
    </row>
    <row r="7" spans="1:30" ht="17.25" thickBot="1" x14ac:dyDescent="0.35">
      <c r="A7" s="15"/>
      <c r="B7" s="21" t="s">
        <v>1473</v>
      </c>
      <c r="C7" s="30">
        <f t="shared" ref="C7:H7" si="0">+SUM(C5:C6)</f>
        <v>4114740301</v>
      </c>
      <c r="D7" s="30">
        <f t="shared" si="0"/>
        <v>4803403556.2700005</v>
      </c>
      <c r="E7" s="30">
        <f t="shared" si="0"/>
        <v>6245597902</v>
      </c>
      <c r="F7" s="30">
        <f t="shared" si="0"/>
        <v>6784775233</v>
      </c>
      <c r="G7" s="30">
        <f t="shared" si="0"/>
        <v>7008156329.4300003</v>
      </c>
      <c r="H7" s="30">
        <f t="shared" si="0"/>
        <v>7536026937.4300003</v>
      </c>
    </row>
    <row r="9" spans="1:30" ht="17.25" thickBot="1" x14ac:dyDescent="0.35"/>
    <row r="10" spans="1:30" x14ac:dyDescent="0.3">
      <c r="B10" s="20" t="s">
        <v>1408</v>
      </c>
      <c r="C10" s="12" t="str">
        <f>+'9. SARC - Crecim Cartera BRUTA'!C$21</f>
        <v>Año 18</v>
      </c>
      <c r="D10" s="12" t="str">
        <f>+'9. SARC - Crecim Cartera BRUTA'!D$21</f>
        <v>Año 19</v>
      </c>
      <c r="E10" s="12" t="str">
        <f>+'9. SARC - Crecim Cartera BRUTA'!E$21</f>
        <v>Año 20</v>
      </c>
      <c r="F10" s="12" t="str">
        <f>+'9. SARC - Crecim Cartera BRUTA'!F$21</f>
        <v>Año 21</v>
      </c>
      <c r="G10" s="12" t="str">
        <f>+'9. SARC - Crecim Cartera BRUTA'!G$21</f>
        <v>Año 22</v>
      </c>
    </row>
    <row r="11" spans="1:30" x14ac:dyDescent="0.3">
      <c r="B11" s="10" t="s">
        <v>1474</v>
      </c>
      <c r="C11" s="27">
        <f>IFERROR(+D7/C7-1,0%)</f>
        <v>0.1673649379774067</v>
      </c>
      <c r="D11" s="27">
        <f>IFERROR(+E7/D7-1,0%)</f>
        <v>0.30024425989514625</v>
      </c>
      <c r="E11" s="27">
        <f>IFERROR(+F7/E7-1,0%)</f>
        <v>8.6329177680065206E-2</v>
      </c>
      <c r="F11" s="27">
        <f>IFERROR(+G7/F7-1,0%)</f>
        <v>3.2923875700924032E-2</v>
      </c>
      <c r="G11" s="27">
        <f>IFERROR(+H7/G7-1,0%)</f>
        <v>7.532232204685041E-2</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20" zoomScaleNormal="120" workbookViewId="0">
      <pane xSplit="1" ySplit="4" topLeftCell="B1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51.75" thickBot="1" x14ac:dyDescent="0.35">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141100</v>
      </c>
      <c r="B5" s="22" t="str">
        <f>PROPER(VLOOKUP($A5,cuc!$A$4:$AA$2090,B$3,FALSE))</f>
        <v xml:space="preserve">      Créditos De Consumo, Garantía Admisible - Con Libranza</v>
      </c>
      <c r="C5" s="28">
        <f>VLOOKUP($A5,cuc!$A$4:$AA$2090,C$3,FALSE)</f>
        <v>3518501134</v>
      </c>
      <c r="D5" s="28">
        <f>VLOOKUP($A5,cuc!$A$4:$AA$2090,D$3,FALSE)</f>
        <v>4826506976</v>
      </c>
      <c r="E5" s="28">
        <f>VLOOKUP($A5,cuc!$A$4:$AA$2090,E$3,FALSE)</f>
        <v>5853374514</v>
      </c>
      <c r="F5" s="28">
        <f>VLOOKUP($A5,cuc!$A$4:$AA$2090,F$3,FALSE)</f>
        <v>6508331137</v>
      </c>
      <c r="G5" s="29">
        <f>VLOOKUP($A5,cuc!$A$4:$AA$2090,G$3,FALSE)</f>
        <v>6860544148</v>
      </c>
      <c r="H5" s="29">
        <f>VLOOKUP($A5,cuc!$A$4:$AA$2090,H$3,FALSE)</f>
        <v>7298307740</v>
      </c>
      <c r="X5" s="1">
        <v>140400</v>
      </c>
      <c r="Y5" s="1">
        <v>140500</v>
      </c>
      <c r="Z5" s="1">
        <v>146905</v>
      </c>
      <c r="AA5" s="1">
        <v>146910</v>
      </c>
      <c r="AB5" s="1">
        <v>146915</v>
      </c>
      <c r="AC5" s="1">
        <v>146920</v>
      </c>
      <c r="AD5" s="1">
        <v>146925</v>
      </c>
    </row>
    <row r="6" spans="1:30" x14ac:dyDescent="0.3">
      <c r="A6" s="14">
        <v>144100</v>
      </c>
      <c r="B6" s="22" t="str">
        <f>PROPER(VLOOKUP($A6,cuc!$A$4:$AA$2090,B$3,FALSE))</f>
        <v xml:space="preserve">      Créditos De Consumo, Otras Garantías - Con Libranza</v>
      </c>
      <c r="C6" s="28">
        <f>VLOOKUP($A6,cuc!$A$4:$AA$2090,C$3,FALSE)</f>
        <v>6419086829</v>
      </c>
      <c r="D6" s="28">
        <f>VLOOKUP($A6,cuc!$A$4:$AA$2090,D$3,FALSE)</f>
        <v>6574595288</v>
      </c>
      <c r="E6" s="28">
        <f>VLOOKUP($A6,cuc!$A$4:$AA$2090,E$3,FALSE)</f>
        <v>7280780874</v>
      </c>
      <c r="F6" s="28">
        <f>VLOOKUP($A6,cuc!$A$4:$AA$2090,F$3,FALSE)</f>
        <v>8294925923</v>
      </c>
      <c r="G6" s="29">
        <f>VLOOKUP($A6,cuc!$A$4:$AA$2090,G$3,FALSE)</f>
        <v>10425048411</v>
      </c>
      <c r="H6" s="29">
        <f>VLOOKUP($A6,cuc!$A$4:$AA$2090,H$3,FALSE)</f>
        <v>10539919601</v>
      </c>
      <c r="X6" s="1">
        <v>140400</v>
      </c>
      <c r="Y6" s="1">
        <v>140500</v>
      </c>
      <c r="Z6" s="1">
        <v>146905</v>
      </c>
      <c r="AA6" s="1">
        <v>146910</v>
      </c>
      <c r="AB6" s="1">
        <v>146915</v>
      </c>
      <c r="AC6" s="1">
        <v>146920</v>
      </c>
      <c r="AD6" s="1">
        <v>146925</v>
      </c>
    </row>
    <row r="7" spans="1:30" x14ac:dyDescent="0.3">
      <c r="A7" s="14">
        <v>146930</v>
      </c>
      <c r="B7" s="22" t="str">
        <f>PROPER(VLOOKUP($A7,cuc!$A$4:$AA$2090,B$3,FALSE))</f>
        <v xml:space="preserve">         Categoría A Riesgo Normal, Consumo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146935</v>
      </c>
      <c r="B8" s="22" t="str">
        <f>PROPER(VLOOKUP($A8,cuc!$A$4:$AA$2090,B$3,FALSE))</f>
        <v xml:space="preserve">         Categoría B Riesgo Aceptable, Consumo</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146940</v>
      </c>
      <c r="B9" s="22" t="str">
        <f>PROPER(VLOOKUP($A9,cuc!$A$4:$AA$2090,B$3,FALSE))</f>
        <v xml:space="preserve">         Categoría C Riesgo Apreciable, Consumo</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c r="X9" s="1">
        <v>140400</v>
      </c>
      <c r="Y9" s="1">
        <v>140500</v>
      </c>
      <c r="Z9" s="1">
        <v>146905</v>
      </c>
      <c r="AA9" s="1">
        <v>146910</v>
      </c>
      <c r="AB9" s="1">
        <v>146915</v>
      </c>
      <c r="AC9" s="1">
        <v>146920</v>
      </c>
      <c r="AD9" s="1">
        <v>146925</v>
      </c>
    </row>
    <row r="10" spans="1:30" x14ac:dyDescent="0.3">
      <c r="A10" s="14">
        <v>146945</v>
      </c>
      <c r="B10" s="22" t="str">
        <f>PROPER(VLOOKUP($A10,cuc!$A$4:$AA$2090,B$3,FALSE))</f>
        <v xml:space="preserve">         Categoría D Riesgo Significativo, Consumo</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c r="X10" s="1">
        <v>140400</v>
      </c>
      <c r="Y10" s="1">
        <v>140500</v>
      </c>
      <c r="Z10" s="1">
        <v>146905</v>
      </c>
      <c r="AA10" s="1">
        <v>146910</v>
      </c>
      <c r="AB10" s="1">
        <v>146915</v>
      </c>
      <c r="AC10" s="1">
        <v>146920</v>
      </c>
      <c r="AD10" s="1">
        <v>146925</v>
      </c>
    </row>
    <row r="11" spans="1:30" x14ac:dyDescent="0.3">
      <c r="A11" s="14">
        <v>146950</v>
      </c>
      <c r="B11" s="22" t="str">
        <f>PROPER(VLOOKUP($A11,cuc!$A$4:$AA$2090,B$3,FALSE))</f>
        <v xml:space="preserve">         Categoría E Riesgo De Incobrabilidad, Consumo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c r="X11" s="1">
        <v>140400</v>
      </c>
      <c r="Y11" s="1">
        <v>140500</v>
      </c>
      <c r="Z11" s="1">
        <v>146905</v>
      </c>
      <c r="AA11" s="1">
        <v>146910</v>
      </c>
      <c r="AB11" s="1">
        <v>146915</v>
      </c>
      <c r="AC11" s="1">
        <v>146920</v>
      </c>
      <c r="AD11" s="1">
        <v>146925</v>
      </c>
    </row>
    <row r="12" spans="1:30" ht="17.25" thickBot="1" x14ac:dyDescent="0.35">
      <c r="A12" s="15"/>
      <c r="B12" s="21" t="s">
        <v>1475</v>
      </c>
      <c r="C12" s="30">
        <f t="shared" ref="C12:H12" si="0">+SUM(C5:C11)</f>
        <v>9937587963</v>
      </c>
      <c r="D12" s="30">
        <f t="shared" si="0"/>
        <v>11401102264</v>
      </c>
      <c r="E12" s="30">
        <f t="shared" si="0"/>
        <v>13134155388</v>
      </c>
      <c r="F12" s="30">
        <f t="shared" si="0"/>
        <v>14803257060</v>
      </c>
      <c r="G12" s="30">
        <f t="shared" si="0"/>
        <v>17285592559</v>
      </c>
      <c r="H12" s="30">
        <f t="shared" si="0"/>
        <v>17838227341</v>
      </c>
    </row>
    <row r="14" spans="1:30" ht="17.25" thickBot="1" x14ac:dyDescent="0.35"/>
    <row r="15" spans="1:30" x14ac:dyDescent="0.3">
      <c r="B15" s="20" t="s">
        <v>1408</v>
      </c>
      <c r="C15" s="12" t="str">
        <f>+'9. SARC - Crecim Cartera BRUTA'!C$21</f>
        <v>Año 18</v>
      </c>
      <c r="D15" s="12" t="str">
        <f>+'9. SARC - Crecim Cartera BRUTA'!D$21</f>
        <v>Año 19</v>
      </c>
      <c r="E15" s="12" t="str">
        <f>+'9. SARC - Crecim Cartera BRUTA'!E$21</f>
        <v>Año 20</v>
      </c>
      <c r="F15" s="12" t="str">
        <f>+'9. SARC - Crecim Cartera BRUTA'!F$21</f>
        <v>Año 21</v>
      </c>
      <c r="G15" s="12" t="str">
        <f>+'9. SARC - Crecim Cartera BRUTA'!G$21</f>
        <v>Año 22</v>
      </c>
    </row>
    <row r="16" spans="1:30" x14ac:dyDescent="0.3">
      <c r="B16" s="10" t="s">
        <v>1474</v>
      </c>
      <c r="C16" s="27">
        <f>IFERROR(+D12/C12-1,0)</f>
        <v>0.14727057576234914</v>
      </c>
      <c r="D16" s="27">
        <f>IFERROR(+E12/D12-1,0)</f>
        <v>0.15200750628053483</v>
      </c>
      <c r="E16" s="27">
        <f>IFERROR(+F12/E12-1,0)</f>
        <v>0.12708100541622747</v>
      </c>
      <c r="F16" s="27">
        <f>IFERROR(+G12/F12-1,0)</f>
        <v>0.16768846808095628</v>
      </c>
      <c r="G16" s="27">
        <f>IFERROR(+H12/G12-1,0)</f>
        <v>3.1970832363063195E-2</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8"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9" thickBot="1" x14ac:dyDescent="0.35">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146100</v>
      </c>
      <c r="B5" s="22" t="str">
        <f>PROPER(VLOOKUP($A5,cuc!$A$4:$AA$2090,B$3,FALSE))</f>
        <v xml:space="preserve">      Créditos Comerciales - Garantía Admisible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146200</v>
      </c>
      <c r="B6" s="22" t="str">
        <f>PROPER(VLOOKUP($A6,cuc!$A$4:$AA$2090,B$3,FALSE))</f>
        <v xml:space="preserve">      Créditos Comerciales - Otras Garantías</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ht="17.25" thickBot="1" x14ac:dyDescent="0.35">
      <c r="A7" s="15"/>
      <c r="B7" s="21" t="s">
        <v>1476</v>
      </c>
      <c r="C7" s="30">
        <f t="shared" ref="C7:H7" si="0">+SUM(C5:C6)</f>
        <v>0</v>
      </c>
      <c r="D7" s="30">
        <f t="shared" si="0"/>
        <v>0</v>
      </c>
      <c r="E7" s="30">
        <f t="shared" si="0"/>
        <v>0</v>
      </c>
      <c r="F7" s="30">
        <f t="shared" si="0"/>
        <v>0</v>
      </c>
      <c r="G7" s="30">
        <f t="shared" si="0"/>
        <v>0</v>
      </c>
      <c r="H7" s="30">
        <f t="shared" si="0"/>
        <v>0</v>
      </c>
    </row>
    <row r="9" spans="1:30" ht="17.25" thickBot="1" x14ac:dyDescent="0.35"/>
    <row r="10" spans="1:30" x14ac:dyDescent="0.3">
      <c r="B10" s="20" t="s">
        <v>1408</v>
      </c>
      <c r="C10" s="12" t="str">
        <f>+'9. SARC - Crecim Cartera BRUTA'!C$21</f>
        <v>Año 18</v>
      </c>
      <c r="D10" s="12" t="str">
        <f>+'9. SARC - Crecim Cartera BRUTA'!D$21</f>
        <v>Año 19</v>
      </c>
      <c r="E10" s="12" t="str">
        <f>+'9. SARC - Crecim Cartera BRUTA'!E$21</f>
        <v>Año 20</v>
      </c>
      <c r="F10" s="12" t="str">
        <f>+'9. SARC - Crecim Cartera BRUTA'!F$21</f>
        <v>Año 21</v>
      </c>
      <c r="G10" s="12" t="str">
        <f>+'9. SARC - Crecim Cartera BRUTA'!G$21</f>
        <v>Año 22</v>
      </c>
    </row>
    <row r="11" spans="1:30" x14ac:dyDescent="0.3">
      <c r="B11" s="10" t="s">
        <v>1477</v>
      </c>
      <c r="C11" s="27">
        <f>IFERROR(+D7/C7-1,0%)</f>
        <v>0</v>
      </c>
      <c r="D11" s="27">
        <f>IFERROR(+E7/D7-1,0%)</f>
        <v>0</v>
      </c>
      <c r="E11" s="27">
        <f>IFERROR(+F7/E7-1,0%)</f>
        <v>0</v>
      </c>
      <c r="F11" s="27">
        <f>IFERROR(+G7/F7-1,0%)</f>
        <v>0</v>
      </c>
      <c r="G11" s="27">
        <f>IFERROR(+H7/G7-1,0%)</f>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8"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9" thickBot="1" x14ac:dyDescent="0.35">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144800</v>
      </c>
      <c r="B5" s="22" t="str">
        <f>PROPER(VLOOKUP($A5,cuc!$A$4:$AA$2090,B$3,FALSE))</f>
        <v xml:space="preserve">      Microcrédito Inmobiliario</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145400</v>
      </c>
      <c r="B6" s="22" t="str">
        <f>PROPER(VLOOKUP($A6,cuc!$A$4:$AA$2090,B$3,FALSE))</f>
        <v xml:space="preserve">      Microcrédito Empresarial - Garantía Admisible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145500</v>
      </c>
      <c r="B7" s="22" t="str">
        <f>PROPER(VLOOKUP($A7,cuc!$A$4:$AA$2090,B$3,FALSE))</f>
        <v xml:space="preserve">      Microcrédito Empresarial - Otras Garantías</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ht="17.25" thickBot="1" x14ac:dyDescent="0.35">
      <c r="A8" s="15"/>
      <c r="B8" s="21" t="s">
        <v>1478</v>
      </c>
      <c r="C8" s="30">
        <f t="shared" ref="C8:H8" si="0">+SUM(C5:C7)</f>
        <v>0</v>
      </c>
      <c r="D8" s="30">
        <f t="shared" si="0"/>
        <v>0</v>
      </c>
      <c r="E8" s="30">
        <f t="shared" si="0"/>
        <v>0</v>
      </c>
      <c r="F8" s="30">
        <f t="shared" si="0"/>
        <v>0</v>
      </c>
      <c r="G8" s="30">
        <f t="shared" si="0"/>
        <v>0</v>
      </c>
      <c r="H8" s="30">
        <f t="shared" si="0"/>
        <v>0</v>
      </c>
    </row>
    <row r="10" spans="1:30" ht="17.25" thickBot="1" x14ac:dyDescent="0.35"/>
    <row r="11" spans="1:30" x14ac:dyDescent="0.3">
      <c r="B11" s="20" t="s">
        <v>1408</v>
      </c>
      <c r="C11" s="12" t="str">
        <f>+'9. SARC - Crecim Cartera BRUTA'!C$21</f>
        <v>Año 18</v>
      </c>
      <c r="D11" s="12" t="str">
        <f>+'9. SARC - Crecim Cartera BRUTA'!D$21</f>
        <v>Año 19</v>
      </c>
      <c r="E11" s="12" t="str">
        <f>+'9. SARC - Crecim Cartera BRUTA'!E$21</f>
        <v>Año 20</v>
      </c>
      <c r="F11" s="12" t="str">
        <f>+'9. SARC - Crecim Cartera BRUTA'!F$21</f>
        <v>Año 21</v>
      </c>
      <c r="G11" s="12" t="str">
        <f>+'9. SARC - Crecim Cartera BRUTA'!G$21</f>
        <v>Año 22</v>
      </c>
    </row>
    <row r="12" spans="1:30" x14ac:dyDescent="0.3">
      <c r="B12" s="10" t="s">
        <v>1477</v>
      </c>
      <c r="C12" s="27">
        <f>IFERROR(+D8/C8-1,0%)</f>
        <v>0</v>
      </c>
      <c r="D12" s="27">
        <f>IFERROR(+E8/D8-1,0%)</f>
        <v>0</v>
      </c>
      <c r="E12" s="27">
        <f>IFERROR(+F8/E8-1,0%)</f>
        <v>0</v>
      </c>
      <c r="F12" s="27">
        <f>IFERROR(+G8/F8-1,0%)</f>
        <v>0</v>
      </c>
      <c r="G12" s="27">
        <f>IFERROR(+H8/G8-1,0%)</f>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11"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9" thickBot="1" x14ac:dyDescent="0.35">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140400</v>
      </c>
      <c r="B5" s="22" t="str">
        <f>PROPER(VLOOKUP($A5,cuc!$A$4:$AA$2090,B$3,FALSE))</f>
        <v xml:space="preserve">      Créditos De Vivienda - Con Libranza</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140500</v>
      </c>
      <c r="B6" s="22" t="str">
        <f>PROPER(VLOOKUP($A6,cuc!$A$4:$AA$2090,B$3,FALSE))</f>
        <v xml:space="preserve">      Créditos De Vivienda - Sin Libranza</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146905</v>
      </c>
      <c r="B7" s="22" t="str">
        <f>PROPER(VLOOKUP($A7,cuc!$A$4:$AA$2090,B$3,FALSE))</f>
        <v xml:space="preserve">         Categoría A Riesgo Normal, Vivienda</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146910</v>
      </c>
      <c r="B8" s="22" t="str">
        <f>PROPER(VLOOKUP($A8,cuc!$A$4:$AA$2090,B$3,FALSE))</f>
        <v xml:space="preserve">         Categoría B Riesgo Aceptable, Vivienda</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146915</v>
      </c>
      <c r="B9" s="22" t="str">
        <f>PROPER(VLOOKUP($A9,cuc!$A$4:$AA$2090,B$3,FALSE))</f>
        <v xml:space="preserve">         Categoría C Riesgo Apreciable, Vivienda</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c r="X9" s="1">
        <v>140400</v>
      </c>
      <c r="Y9" s="1">
        <v>140500</v>
      </c>
      <c r="Z9" s="1">
        <v>146905</v>
      </c>
      <c r="AA9" s="1">
        <v>146910</v>
      </c>
      <c r="AB9" s="1">
        <v>146915</v>
      </c>
      <c r="AC9" s="1">
        <v>146920</v>
      </c>
      <c r="AD9" s="1">
        <v>146925</v>
      </c>
    </row>
    <row r="10" spans="1:30" x14ac:dyDescent="0.3">
      <c r="A10" s="14">
        <v>146920</v>
      </c>
      <c r="B10" s="22" t="str">
        <f>PROPER(VLOOKUP($A10,cuc!$A$4:$AA$2090,B$3,FALSE))</f>
        <v xml:space="preserve">         Categoría D Riesgo Significativo, Vivienda</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c r="X10" s="1">
        <v>140400</v>
      </c>
      <c r="Y10" s="1">
        <v>140500</v>
      </c>
      <c r="Z10" s="1">
        <v>146905</v>
      </c>
      <c r="AA10" s="1">
        <v>146910</v>
      </c>
      <c r="AB10" s="1">
        <v>146915</v>
      </c>
      <c r="AC10" s="1">
        <v>146920</v>
      </c>
      <c r="AD10" s="1">
        <v>146925</v>
      </c>
    </row>
    <row r="11" spans="1:30" x14ac:dyDescent="0.3">
      <c r="A11" s="14">
        <v>146925</v>
      </c>
      <c r="B11" s="22" t="str">
        <f>PROPER(VLOOKUP($A11,cuc!$A$4:$AA$2090,B$3,FALSE))</f>
        <v xml:space="preserve">         Categoría E Riesgo De Incobrabilidad, Vivienda</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c r="X11" s="1">
        <v>140400</v>
      </c>
      <c r="Y11" s="1">
        <v>140500</v>
      </c>
      <c r="Z11" s="1">
        <v>146905</v>
      </c>
      <c r="AA11" s="1">
        <v>146910</v>
      </c>
      <c r="AB11" s="1">
        <v>146915</v>
      </c>
      <c r="AC11" s="1">
        <v>146920</v>
      </c>
      <c r="AD11" s="1">
        <v>146925</v>
      </c>
    </row>
    <row r="12" spans="1:30" ht="17.25" thickBot="1" x14ac:dyDescent="0.35">
      <c r="A12" s="15"/>
      <c r="B12" s="21" t="s">
        <v>1479</v>
      </c>
      <c r="C12" s="30">
        <f t="shared" ref="C12:H12" si="0">+SUM(C5:C11)</f>
        <v>0</v>
      </c>
      <c r="D12" s="30">
        <f t="shared" si="0"/>
        <v>0</v>
      </c>
      <c r="E12" s="30">
        <f t="shared" si="0"/>
        <v>0</v>
      </c>
      <c r="F12" s="30">
        <f t="shared" si="0"/>
        <v>0</v>
      </c>
      <c r="G12" s="30">
        <f t="shared" si="0"/>
        <v>0</v>
      </c>
      <c r="H12" s="30">
        <f t="shared" si="0"/>
        <v>0</v>
      </c>
    </row>
    <row r="14" spans="1:30" ht="17.25" thickBot="1" x14ac:dyDescent="0.35"/>
    <row r="15" spans="1:30" x14ac:dyDescent="0.3">
      <c r="B15" s="20" t="s">
        <v>1408</v>
      </c>
      <c r="C15" s="12" t="str">
        <f>+'9. SARC - Crecim Cartera BRUTA'!C$21</f>
        <v>Año 18</v>
      </c>
      <c r="D15" s="12" t="str">
        <f>+'9. SARC - Crecim Cartera BRUTA'!D$21</f>
        <v>Año 19</v>
      </c>
      <c r="E15" s="12" t="str">
        <f>+'9. SARC - Crecim Cartera BRUTA'!E$21</f>
        <v>Año 20</v>
      </c>
      <c r="F15" s="12" t="str">
        <f>+'9. SARC - Crecim Cartera BRUTA'!F$21</f>
        <v>Año 21</v>
      </c>
      <c r="G15" s="12" t="str">
        <f>+'9. SARC - Crecim Cartera BRUTA'!G$21</f>
        <v>Año 22</v>
      </c>
    </row>
    <row r="16" spans="1:30" x14ac:dyDescent="0.3">
      <c r="B16" s="10" t="s">
        <v>1480</v>
      </c>
      <c r="C16" s="27">
        <f>IFERROR(+D12/C12-1,0%)</f>
        <v>0</v>
      </c>
      <c r="D16" s="27">
        <f>IFERROR(+E12/D12-1,0%)</f>
        <v>0</v>
      </c>
      <c r="E16" s="27">
        <f>IFERROR(+F12/E12-1,0%)</f>
        <v>0</v>
      </c>
      <c r="F16" s="27">
        <f>IFERROR(+G12/F12-1,0%)</f>
        <v>0</v>
      </c>
      <c r="G16" s="27">
        <f>IFERROR(+H12/G12-1,0%)</f>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52"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9" thickBot="1" x14ac:dyDescent="0.35">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140410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140415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140420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140425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140510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c r="X9" s="1">
        <v>140400</v>
      </c>
      <c r="Y9" s="1">
        <v>140500</v>
      </c>
      <c r="Z9" s="1">
        <v>146905</v>
      </c>
      <c r="AA9" s="1">
        <v>146910</v>
      </c>
      <c r="AB9" s="1">
        <v>146915</v>
      </c>
      <c r="AC9" s="1">
        <v>146920</v>
      </c>
      <c r="AD9" s="1">
        <v>146925</v>
      </c>
    </row>
    <row r="10" spans="1:30" x14ac:dyDescent="0.3">
      <c r="A10" s="14">
        <v>140515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c r="X10" s="1">
        <v>140400</v>
      </c>
      <c r="Y10" s="1">
        <v>140500</v>
      </c>
      <c r="Z10" s="1">
        <v>146905</v>
      </c>
      <c r="AA10" s="1">
        <v>146910</v>
      </c>
      <c r="AB10" s="1">
        <v>146915</v>
      </c>
      <c r="AC10" s="1">
        <v>146920</v>
      </c>
      <c r="AD10" s="1">
        <v>146925</v>
      </c>
    </row>
    <row r="11" spans="1:30" x14ac:dyDescent="0.3">
      <c r="A11" s="14">
        <v>140520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c r="X11" s="1">
        <v>140400</v>
      </c>
      <c r="Y11" s="1">
        <v>140500</v>
      </c>
      <c r="Z11" s="1">
        <v>146905</v>
      </c>
      <c r="AA11" s="1">
        <v>146910</v>
      </c>
      <c r="AB11" s="1">
        <v>146915</v>
      </c>
      <c r="AC11" s="1">
        <v>146920</v>
      </c>
      <c r="AD11" s="1">
        <v>146925</v>
      </c>
    </row>
    <row r="12" spans="1:30" x14ac:dyDescent="0.3">
      <c r="A12" s="14">
        <v>140525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c r="X12" s="1">
        <v>140400</v>
      </c>
      <c r="Y12" s="1">
        <v>140500</v>
      </c>
      <c r="Z12" s="1">
        <v>146905</v>
      </c>
      <c r="AA12" s="1">
        <v>146910</v>
      </c>
      <c r="AB12" s="1">
        <v>146915</v>
      </c>
      <c r="AC12" s="1">
        <v>146920</v>
      </c>
      <c r="AD12" s="1">
        <v>146925</v>
      </c>
    </row>
    <row r="13" spans="1:30" x14ac:dyDescent="0.3">
      <c r="A13" s="14">
        <v>141110</v>
      </c>
      <c r="B13" s="22" t="str">
        <f>PROPER(VLOOKUP($A13,cuc!$A$4:$AA$2090,B$3,FALSE))</f>
        <v xml:space="preserve">         Categoría B Riesgo Aceptable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c r="X13" s="1">
        <v>140400</v>
      </c>
      <c r="Y13" s="1">
        <v>140500</v>
      </c>
      <c r="Z13" s="1">
        <v>146905</v>
      </c>
      <c r="AA13" s="1">
        <v>146910</v>
      </c>
      <c r="AB13" s="1">
        <v>146915</v>
      </c>
      <c r="AC13" s="1">
        <v>146920</v>
      </c>
      <c r="AD13" s="1">
        <v>146925</v>
      </c>
    </row>
    <row r="14" spans="1:30" x14ac:dyDescent="0.3">
      <c r="A14" s="14">
        <v>141115</v>
      </c>
      <c r="B14" s="22" t="str">
        <f>PROPER(VLOOKUP($A14,cuc!$A$4:$AA$2090,B$3,FALSE))</f>
        <v xml:space="preserve">         Categoría C Riesgo Apreciable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c r="X14" s="1">
        <v>140400</v>
      </c>
      <c r="Y14" s="1">
        <v>140500</v>
      </c>
      <c r="Z14" s="1">
        <v>146905</v>
      </c>
      <c r="AA14" s="1">
        <v>146910</v>
      </c>
      <c r="AB14" s="1">
        <v>146915</v>
      </c>
      <c r="AC14" s="1">
        <v>146920</v>
      </c>
      <c r="AD14" s="1">
        <v>146925</v>
      </c>
    </row>
    <row r="15" spans="1:30" x14ac:dyDescent="0.3">
      <c r="A15" s="14">
        <v>141120</v>
      </c>
      <c r="B15" s="22" t="str">
        <f>PROPER(VLOOKUP($A15,cuc!$A$4:$AA$2090,B$3,FALSE))</f>
        <v xml:space="preserve">         Categoría D Riesgo Significativo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c r="X15" s="1">
        <v>140400</v>
      </c>
      <c r="Y15" s="1">
        <v>140500</v>
      </c>
      <c r="Z15" s="1">
        <v>146905</v>
      </c>
      <c r="AA15" s="1">
        <v>146910</v>
      </c>
      <c r="AB15" s="1">
        <v>146915</v>
      </c>
      <c r="AC15" s="1">
        <v>146920</v>
      </c>
      <c r="AD15" s="1">
        <v>146925</v>
      </c>
    </row>
    <row r="16" spans="1:30" x14ac:dyDescent="0.3">
      <c r="A16" s="14">
        <v>141125</v>
      </c>
      <c r="B16" s="22" t="str">
        <f>PROPER(VLOOKUP($A16,cuc!$A$4:$AA$2090,B$3,FALSE))</f>
        <v xml:space="preserve">         Categoría E Riesgo De Incobrabilidad</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c r="X16" s="1">
        <v>140400</v>
      </c>
      <c r="Y16" s="1">
        <v>140500</v>
      </c>
      <c r="Z16" s="1">
        <v>146905</v>
      </c>
      <c r="AA16" s="1">
        <v>146910</v>
      </c>
      <c r="AB16" s="1">
        <v>146915</v>
      </c>
      <c r="AC16" s="1">
        <v>146920</v>
      </c>
      <c r="AD16" s="1">
        <v>146925</v>
      </c>
    </row>
    <row r="17" spans="1:30" x14ac:dyDescent="0.3">
      <c r="A17" s="14">
        <v>141210</v>
      </c>
      <c r="B17" s="22" t="str">
        <f>PROPER(VLOOKUP($A17,cuc!$A$4:$AA$2090,B$3,FALSE))</f>
        <v xml:space="preserve">         Categoría B Riesgo Aceptable</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c r="X17" s="1">
        <v>140400</v>
      </c>
      <c r="Y17" s="1">
        <v>140500</v>
      </c>
      <c r="Z17" s="1">
        <v>146905</v>
      </c>
      <c r="AA17" s="1">
        <v>146910</v>
      </c>
      <c r="AB17" s="1">
        <v>146915</v>
      </c>
      <c r="AC17" s="1">
        <v>146920</v>
      </c>
      <c r="AD17" s="1">
        <v>146925</v>
      </c>
    </row>
    <row r="18" spans="1:30" x14ac:dyDescent="0.3">
      <c r="A18" s="14">
        <v>141215</v>
      </c>
      <c r="B18" s="22" t="str">
        <f>PROPER(VLOOKUP($A18,cuc!$A$4:$AA$2090,B$3,FALSE))</f>
        <v xml:space="preserve">         Categoría C Riesgo Apreciable</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86976023</v>
      </c>
      <c r="X18" s="1">
        <v>140400</v>
      </c>
      <c r="Y18" s="1">
        <v>140500</v>
      </c>
      <c r="Z18" s="1">
        <v>146905</v>
      </c>
      <c r="AA18" s="1">
        <v>146910</v>
      </c>
      <c r="AB18" s="1">
        <v>146915</v>
      </c>
      <c r="AC18" s="1">
        <v>146920</v>
      </c>
      <c r="AD18" s="1">
        <v>146925</v>
      </c>
    </row>
    <row r="19" spans="1:30" x14ac:dyDescent="0.3">
      <c r="A19" s="14">
        <v>141220</v>
      </c>
      <c r="B19" s="22" t="str">
        <f>PROPER(VLOOKUP($A19,cuc!$A$4:$AA$2090,B$3,FALSE))</f>
        <v xml:space="preserve">         Categoría D Riesgo Significativo</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c r="X19" s="1">
        <v>140400</v>
      </c>
      <c r="Y19" s="1">
        <v>140500</v>
      </c>
      <c r="Z19" s="1">
        <v>146905</v>
      </c>
      <c r="AA19" s="1">
        <v>146910</v>
      </c>
      <c r="AB19" s="1">
        <v>146915</v>
      </c>
      <c r="AC19" s="1">
        <v>146920</v>
      </c>
      <c r="AD19" s="1">
        <v>146925</v>
      </c>
    </row>
    <row r="20" spans="1:30" x14ac:dyDescent="0.3">
      <c r="A20" s="14">
        <v>141225</v>
      </c>
      <c r="B20" s="22" t="str">
        <f>PROPER(VLOOKUP($A20,cuc!$A$4:$AA$2090,B$3,FALSE))</f>
        <v xml:space="preserve">         Categoría E Riesgo De Incobrabilidad</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c r="X20" s="1">
        <v>140400</v>
      </c>
      <c r="Y20" s="1">
        <v>140500</v>
      </c>
      <c r="Z20" s="1">
        <v>146905</v>
      </c>
      <c r="AA20" s="1">
        <v>146910</v>
      </c>
      <c r="AB20" s="1">
        <v>146915</v>
      </c>
      <c r="AC20" s="1">
        <v>146920</v>
      </c>
      <c r="AD20" s="1">
        <v>146925</v>
      </c>
    </row>
    <row r="21" spans="1:30" x14ac:dyDescent="0.3">
      <c r="A21" s="14">
        <v>144110</v>
      </c>
      <c r="B21" s="22" t="str">
        <f>PROPER(VLOOKUP($A21,cuc!$A$4:$AA$2090,B$3,FALSE))</f>
        <v xml:space="preserve">         Categoría B Riesgo Aceptable</v>
      </c>
      <c r="C21" s="28">
        <f>VLOOKUP($A21,cuc!$A$4:$AA$2090,C$3,FALSE)</f>
        <v>0</v>
      </c>
      <c r="D21" s="28">
        <f>VLOOKUP($A21,cuc!$A$4:$AA$2090,D$3,FALSE)</f>
        <v>0</v>
      </c>
      <c r="E21" s="28">
        <f>VLOOKUP($A21,cuc!$A$4:$AA$2090,E$3,FALSE)</f>
        <v>0</v>
      </c>
      <c r="F21" s="28">
        <f>VLOOKUP($A21,cuc!$A$4:$AA$2090,F$3,FALSE)</f>
        <v>0</v>
      </c>
      <c r="G21" s="29">
        <f>VLOOKUP($A21,cuc!$A$4:$AA$2090,G$3,FALSE)</f>
        <v>12866159</v>
      </c>
      <c r="H21" s="29">
        <f>VLOOKUP($A21,cuc!$A$4:$AA$2090,H$3,FALSE)</f>
        <v>7550246</v>
      </c>
      <c r="X21" s="1">
        <v>140400</v>
      </c>
      <c r="Y21" s="1">
        <v>140500</v>
      </c>
      <c r="Z21" s="1">
        <v>146905</v>
      </c>
      <c r="AA21" s="1">
        <v>146910</v>
      </c>
      <c r="AB21" s="1">
        <v>146915</v>
      </c>
      <c r="AC21" s="1">
        <v>146920</v>
      </c>
      <c r="AD21" s="1">
        <v>146925</v>
      </c>
    </row>
    <row r="22" spans="1:30" x14ac:dyDescent="0.3">
      <c r="A22" s="14">
        <v>144115</v>
      </c>
      <c r="B22" s="22" t="str">
        <f>PROPER(VLOOKUP($A22,cuc!$A$4:$AA$2090,B$3,FALSE))</f>
        <v xml:space="preserve">         Categoría C Riesgo Apreciable</v>
      </c>
      <c r="C22" s="28">
        <f>VLOOKUP($A22,cuc!$A$4:$AA$2090,C$3,FALSE)</f>
        <v>0</v>
      </c>
      <c r="D22" s="28">
        <f>VLOOKUP($A22,cuc!$A$4:$AA$2090,D$3,FALSE)</f>
        <v>0</v>
      </c>
      <c r="E22" s="28">
        <f>VLOOKUP($A22,cuc!$A$4:$AA$2090,E$3,FALSE)</f>
        <v>0</v>
      </c>
      <c r="F22" s="28">
        <f>VLOOKUP($A22,cuc!$A$4:$AA$2090,F$3,FALSE)</f>
        <v>0</v>
      </c>
      <c r="G22" s="29">
        <f>VLOOKUP($A22,cuc!$A$4:$AA$2090,G$3,FALSE)</f>
        <v>5701628</v>
      </c>
      <c r="H22" s="29">
        <f>VLOOKUP($A22,cuc!$A$4:$AA$2090,H$3,FALSE)</f>
        <v>26542926</v>
      </c>
      <c r="X22" s="1">
        <v>140400</v>
      </c>
      <c r="Y22" s="1">
        <v>140500</v>
      </c>
      <c r="Z22" s="1">
        <v>146905</v>
      </c>
      <c r="AA22" s="1">
        <v>146910</v>
      </c>
      <c r="AB22" s="1">
        <v>146915</v>
      </c>
      <c r="AC22" s="1">
        <v>146920</v>
      </c>
      <c r="AD22" s="1">
        <v>146925</v>
      </c>
    </row>
    <row r="23" spans="1:30" x14ac:dyDescent="0.3">
      <c r="A23" s="14">
        <v>144120</v>
      </c>
      <c r="B23" s="22" t="str">
        <f>PROPER(VLOOKUP($A23,cuc!$A$4:$AA$2090,B$3,FALSE))</f>
        <v xml:space="preserve">         Categoría D Riesgo Significativo</v>
      </c>
      <c r="C23" s="28">
        <f>VLOOKUP($A23,cuc!$A$4:$AA$2090,C$3,FALSE)</f>
        <v>0</v>
      </c>
      <c r="D23" s="28">
        <f>VLOOKUP($A23,cuc!$A$4:$AA$2090,D$3,FALSE)</f>
        <v>0</v>
      </c>
      <c r="E23" s="28">
        <f>VLOOKUP($A23,cuc!$A$4:$AA$2090,E$3,FALSE)</f>
        <v>0</v>
      </c>
      <c r="F23" s="28">
        <f>VLOOKUP($A23,cuc!$A$4:$AA$2090,F$3,FALSE)</f>
        <v>0</v>
      </c>
      <c r="G23" s="29">
        <f>VLOOKUP($A23,cuc!$A$4:$AA$2090,G$3,FALSE)</f>
        <v>5870029</v>
      </c>
      <c r="H23" s="29">
        <f>VLOOKUP($A23,cuc!$A$4:$AA$2090,H$3,FALSE)</f>
        <v>9405727</v>
      </c>
      <c r="X23" s="1">
        <v>140400</v>
      </c>
      <c r="Y23" s="1">
        <v>140500</v>
      </c>
      <c r="Z23" s="1">
        <v>146905</v>
      </c>
      <c r="AA23" s="1">
        <v>146910</v>
      </c>
      <c r="AB23" s="1">
        <v>146915</v>
      </c>
      <c r="AC23" s="1">
        <v>146920</v>
      </c>
      <c r="AD23" s="1">
        <v>146925</v>
      </c>
    </row>
    <row r="24" spans="1:30" x14ac:dyDescent="0.3">
      <c r="A24" s="14">
        <v>144125</v>
      </c>
      <c r="B24" s="22" t="str">
        <f>PROPER(VLOOKUP($A24,cuc!$A$4:$AA$2090,B$3,FALSE))</f>
        <v xml:space="preserve">         Categoría E Riesgo De Incobrabilidad</v>
      </c>
      <c r="C24" s="28">
        <f>VLOOKUP($A24,cuc!$A$4:$AA$2090,C$3,FALSE)</f>
        <v>1036324</v>
      </c>
      <c r="D24" s="28">
        <f>VLOOKUP($A24,cuc!$A$4:$AA$2090,D$3,FALSE)</f>
        <v>0</v>
      </c>
      <c r="E24" s="28">
        <f>VLOOKUP($A24,cuc!$A$4:$AA$2090,E$3,FALSE)</f>
        <v>64377025</v>
      </c>
      <c r="F24" s="28">
        <f>VLOOKUP($A24,cuc!$A$4:$AA$2090,F$3,FALSE)</f>
        <v>78941126</v>
      </c>
      <c r="G24" s="29">
        <f>VLOOKUP($A24,cuc!$A$4:$AA$2090,G$3,FALSE)</f>
        <v>78941126</v>
      </c>
      <c r="H24" s="29">
        <f>VLOOKUP($A24,cuc!$A$4:$AA$2090,H$3,FALSE)</f>
        <v>83556625</v>
      </c>
      <c r="X24" s="1">
        <v>140400</v>
      </c>
      <c r="Y24" s="1">
        <v>140500</v>
      </c>
      <c r="Z24" s="1">
        <v>146905</v>
      </c>
      <c r="AA24" s="1">
        <v>146910</v>
      </c>
      <c r="AB24" s="1">
        <v>146915</v>
      </c>
      <c r="AC24" s="1">
        <v>146920</v>
      </c>
      <c r="AD24" s="1">
        <v>146925</v>
      </c>
    </row>
    <row r="25" spans="1:30" x14ac:dyDescent="0.3">
      <c r="A25" s="14">
        <v>144210</v>
      </c>
      <c r="B25" s="22" t="str">
        <f>PROPER(VLOOKUP($A25,cuc!$A$4:$AA$2090,B$3,FALSE))</f>
        <v xml:space="preserve">         Categoría B Riesgo Aceptable</v>
      </c>
      <c r="C25" s="28">
        <f>VLOOKUP($A25,cuc!$A$4:$AA$2090,C$3,FALSE)</f>
        <v>3265901</v>
      </c>
      <c r="D25" s="28">
        <f>VLOOKUP($A25,cuc!$A$4:$AA$2090,D$3,FALSE)</f>
        <v>7974761</v>
      </c>
      <c r="E25" s="28">
        <f>VLOOKUP($A25,cuc!$A$4:$AA$2090,E$3,FALSE)</f>
        <v>41109073</v>
      </c>
      <c r="F25" s="28">
        <f>VLOOKUP($A25,cuc!$A$4:$AA$2090,F$3,FALSE)</f>
        <v>8729586</v>
      </c>
      <c r="G25" s="29">
        <f>VLOOKUP($A25,cuc!$A$4:$AA$2090,G$3,FALSE)</f>
        <v>51606688</v>
      </c>
      <c r="H25" s="29">
        <f>VLOOKUP($A25,cuc!$A$4:$AA$2090,H$3,FALSE)</f>
        <v>80043834</v>
      </c>
      <c r="X25" s="1">
        <v>140400</v>
      </c>
      <c r="Y25" s="1">
        <v>140500</v>
      </c>
      <c r="Z25" s="1">
        <v>146905</v>
      </c>
      <c r="AA25" s="1">
        <v>146910</v>
      </c>
      <c r="AB25" s="1">
        <v>146915</v>
      </c>
      <c r="AC25" s="1">
        <v>146920</v>
      </c>
      <c r="AD25" s="1">
        <v>146925</v>
      </c>
    </row>
    <row r="26" spans="1:30" x14ac:dyDescent="0.3">
      <c r="A26" s="14">
        <v>144215</v>
      </c>
      <c r="B26" s="22" t="str">
        <f>PROPER(VLOOKUP($A26,cuc!$A$4:$AA$2090,B$3,FALSE))</f>
        <v xml:space="preserve">         Categoría C Riesgo Apreciable</v>
      </c>
      <c r="C26" s="28">
        <f>VLOOKUP($A26,cuc!$A$4:$AA$2090,C$3,FALSE)</f>
        <v>0</v>
      </c>
      <c r="D26" s="28">
        <f>VLOOKUP($A26,cuc!$A$4:$AA$2090,D$3,FALSE)</f>
        <v>0</v>
      </c>
      <c r="E26" s="28">
        <f>VLOOKUP($A26,cuc!$A$4:$AA$2090,E$3,FALSE)</f>
        <v>7018613</v>
      </c>
      <c r="F26" s="28">
        <f>VLOOKUP($A26,cuc!$A$4:$AA$2090,F$3,FALSE)</f>
        <v>9943247</v>
      </c>
      <c r="G26" s="29">
        <f>VLOOKUP($A26,cuc!$A$4:$AA$2090,G$3,FALSE)</f>
        <v>31811432</v>
      </c>
      <c r="H26" s="29">
        <f>VLOOKUP($A26,cuc!$A$4:$AA$2090,H$3,FALSE)</f>
        <v>60665875</v>
      </c>
      <c r="X26" s="1">
        <v>140400</v>
      </c>
      <c r="Y26" s="1">
        <v>140500</v>
      </c>
      <c r="Z26" s="1">
        <v>146905</v>
      </c>
      <c r="AA26" s="1">
        <v>146910</v>
      </c>
      <c r="AB26" s="1">
        <v>146915</v>
      </c>
      <c r="AC26" s="1">
        <v>146920</v>
      </c>
      <c r="AD26" s="1">
        <v>146925</v>
      </c>
    </row>
    <row r="27" spans="1:30" x14ac:dyDescent="0.3">
      <c r="A27" s="14">
        <v>144220</v>
      </c>
      <c r="B27" s="22" t="str">
        <f>PROPER(VLOOKUP($A27,cuc!$A$4:$AA$2090,B$3,FALSE))</f>
        <v xml:space="preserve">         Categoría D Riesgo Significativo</v>
      </c>
      <c r="C27" s="28">
        <f>VLOOKUP($A27,cuc!$A$4:$AA$2090,C$3,FALSE)</f>
        <v>25944308</v>
      </c>
      <c r="D27" s="28">
        <f>VLOOKUP($A27,cuc!$A$4:$AA$2090,D$3,FALSE)</f>
        <v>56808510</v>
      </c>
      <c r="E27" s="28">
        <f>VLOOKUP($A27,cuc!$A$4:$AA$2090,E$3,FALSE)</f>
        <v>23675808</v>
      </c>
      <c r="F27" s="28">
        <f>VLOOKUP($A27,cuc!$A$4:$AA$2090,F$3,FALSE)</f>
        <v>19454065</v>
      </c>
      <c r="G27" s="29">
        <f>VLOOKUP($A27,cuc!$A$4:$AA$2090,G$3,FALSE)</f>
        <v>13914904</v>
      </c>
      <c r="H27" s="29">
        <f>VLOOKUP($A27,cuc!$A$4:$AA$2090,H$3,FALSE)</f>
        <v>37703223</v>
      </c>
      <c r="X27" s="1">
        <v>140400</v>
      </c>
      <c r="Y27" s="1">
        <v>140500</v>
      </c>
      <c r="Z27" s="1">
        <v>146905</v>
      </c>
      <c r="AA27" s="1">
        <v>146910</v>
      </c>
      <c r="AB27" s="1">
        <v>146915</v>
      </c>
      <c r="AC27" s="1">
        <v>146920</v>
      </c>
      <c r="AD27" s="1">
        <v>146925</v>
      </c>
    </row>
    <row r="28" spans="1:30" x14ac:dyDescent="0.3">
      <c r="A28" s="14">
        <v>144225</v>
      </c>
      <c r="B28" s="22" t="str">
        <f>PROPER(VLOOKUP($A28,cuc!$A$4:$AA$2090,B$3,FALSE))</f>
        <v xml:space="preserve">         Categoría E Riesgo De Incobrabilidad</v>
      </c>
      <c r="C28" s="28">
        <f>VLOOKUP($A28,cuc!$A$4:$AA$2090,C$3,FALSE)</f>
        <v>0</v>
      </c>
      <c r="D28" s="28">
        <f>VLOOKUP($A28,cuc!$A$4:$AA$2090,D$3,FALSE)</f>
        <v>30820873</v>
      </c>
      <c r="E28" s="28">
        <f>VLOOKUP($A28,cuc!$A$4:$AA$2090,E$3,FALSE)</f>
        <v>76766016</v>
      </c>
      <c r="F28" s="28">
        <f>VLOOKUP($A28,cuc!$A$4:$AA$2090,F$3,FALSE)</f>
        <v>152603707</v>
      </c>
      <c r="G28" s="29">
        <f>VLOOKUP($A28,cuc!$A$4:$AA$2090,G$3,FALSE)</f>
        <v>144177500</v>
      </c>
      <c r="H28" s="29">
        <f>VLOOKUP($A28,cuc!$A$4:$AA$2090,H$3,FALSE)</f>
        <v>157880153</v>
      </c>
      <c r="X28" s="1">
        <v>140400</v>
      </c>
      <c r="Y28" s="1">
        <v>140500</v>
      </c>
      <c r="Z28" s="1">
        <v>146905</v>
      </c>
      <c r="AA28" s="1">
        <v>146910</v>
      </c>
      <c r="AB28" s="1">
        <v>146915</v>
      </c>
      <c r="AC28" s="1">
        <v>146920</v>
      </c>
      <c r="AD28" s="1">
        <v>146925</v>
      </c>
    </row>
    <row r="29" spans="1:30" x14ac:dyDescent="0.3">
      <c r="A29" s="14">
        <v>144810</v>
      </c>
      <c r="B29" s="22" t="str">
        <f>PROPER(VLOOKUP($A29,cuc!$A$4:$AA$2090,B$3,FALSE))</f>
        <v xml:space="preserve">         Categoría B Riesgo Aceptable</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c r="X29" s="1">
        <v>140400</v>
      </c>
      <c r="Y29" s="1">
        <v>140500</v>
      </c>
      <c r="Z29" s="1">
        <v>146905</v>
      </c>
      <c r="AA29" s="1">
        <v>146910</v>
      </c>
      <c r="AB29" s="1">
        <v>146915</v>
      </c>
      <c r="AC29" s="1">
        <v>146920</v>
      </c>
      <c r="AD29" s="1">
        <v>146925</v>
      </c>
    </row>
    <row r="30" spans="1:30" x14ac:dyDescent="0.3">
      <c r="A30" s="14">
        <v>144815</v>
      </c>
      <c r="B30" s="22" t="str">
        <f>PROPER(VLOOKUP($A30,cuc!$A$4:$AA$2090,B$3,FALSE))</f>
        <v xml:space="preserve">         Categoría C Riesgo Apreciable</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c r="X30" s="1">
        <v>140400</v>
      </c>
      <c r="Y30" s="1">
        <v>140500</v>
      </c>
      <c r="Z30" s="1">
        <v>146905</v>
      </c>
      <c r="AA30" s="1">
        <v>146910</v>
      </c>
      <c r="AB30" s="1">
        <v>146915</v>
      </c>
      <c r="AC30" s="1">
        <v>146920</v>
      </c>
      <c r="AD30" s="1">
        <v>146925</v>
      </c>
    </row>
    <row r="31" spans="1:30" x14ac:dyDescent="0.3">
      <c r="A31" s="14">
        <v>144820</v>
      </c>
      <c r="B31" s="22" t="str">
        <f>PROPER(VLOOKUP($A31,cuc!$A$4:$AA$2090,B$3,FALSE))</f>
        <v xml:space="preserve">         Categoría D Riesgo Significativo</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c r="X31" s="1">
        <v>140400</v>
      </c>
      <c r="Y31" s="1">
        <v>140500</v>
      </c>
      <c r="Z31" s="1">
        <v>146905</v>
      </c>
      <c r="AA31" s="1">
        <v>146910</v>
      </c>
      <c r="AB31" s="1">
        <v>146915</v>
      </c>
      <c r="AC31" s="1">
        <v>146920</v>
      </c>
      <c r="AD31" s="1">
        <v>146925</v>
      </c>
    </row>
    <row r="32" spans="1:30" x14ac:dyDescent="0.3">
      <c r="A32" s="14">
        <v>144825</v>
      </c>
      <c r="B32" s="22" t="str">
        <f>PROPER(VLOOKUP($A32,cuc!$A$4:$AA$2090,B$3,FALSE))</f>
        <v xml:space="preserve">         Categoría E Riesgo De Incobrabilidad</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c r="X32" s="1">
        <v>140400</v>
      </c>
      <c r="Y32" s="1">
        <v>140500</v>
      </c>
      <c r="Z32" s="1">
        <v>146905</v>
      </c>
      <c r="AA32" s="1">
        <v>146910</v>
      </c>
      <c r="AB32" s="1">
        <v>146915</v>
      </c>
      <c r="AC32" s="1">
        <v>146920</v>
      </c>
      <c r="AD32" s="1">
        <v>146925</v>
      </c>
    </row>
    <row r="33" spans="1:30" x14ac:dyDescent="0.3">
      <c r="A33" s="14">
        <v>145410</v>
      </c>
      <c r="B33" s="22" t="str">
        <f>PROPER(VLOOKUP($A33,cuc!$A$4:$AA$2090,B$3,FALSE))</f>
        <v xml:space="preserve">         Categoría B Riesgo Aceptable</v>
      </c>
      <c r="C33" s="28">
        <f>VLOOKUP($A33,cuc!$A$4:$AA$2090,C$3,FALSE)</f>
        <v>0</v>
      </c>
      <c r="D33" s="28">
        <f>VLOOKUP($A33,cuc!$A$4:$AA$2090,D$3,FALSE)</f>
        <v>0</v>
      </c>
      <c r="E33" s="28">
        <f>VLOOKUP($A33,cuc!$A$4:$AA$2090,E$3,FALSE)</f>
        <v>0</v>
      </c>
      <c r="F33" s="28">
        <f>VLOOKUP($A33,cuc!$A$4:$AA$2090,F$3,FALSE)</f>
        <v>0</v>
      </c>
      <c r="G33" s="29">
        <f>VLOOKUP($A33,cuc!$A$4:$AA$2090,G$3,FALSE)</f>
        <v>0</v>
      </c>
      <c r="H33" s="29">
        <f>VLOOKUP($A33,cuc!$A$4:$AA$2090,H$3,FALSE)</f>
        <v>0</v>
      </c>
      <c r="X33" s="1">
        <v>140400</v>
      </c>
      <c r="Y33" s="1">
        <v>140500</v>
      </c>
      <c r="Z33" s="1">
        <v>146905</v>
      </c>
      <c r="AA33" s="1">
        <v>146910</v>
      </c>
      <c r="AB33" s="1">
        <v>146915</v>
      </c>
      <c r="AC33" s="1">
        <v>146920</v>
      </c>
      <c r="AD33" s="1">
        <v>146925</v>
      </c>
    </row>
    <row r="34" spans="1:30" x14ac:dyDescent="0.3">
      <c r="A34" s="14">
        <v>145415</v>
      </c>
      <c r="B34" s="22" t="str">
        <f>PROPER(VLOOKUP($A34,cuc!$A$4:$AA$2090,B$3,FALSE))</f>
        <v xml:space="preserve">         Categoría C Riesgo Apreciable</v>
      </c>
      <c r="C34" s="28">
        <f>VLOOKUP($A34,cuc!$A$4:$AA$2090,C$3,FALSE)</f>
        <v>0</v>
      </c>
      <c r="D34" s="28">
        <f>VLOOKUP($A34,cuc!$A$4:$AA$2090,D$3,FALSE)</f>
        <v>0</v>
      </c>
      <c r="E34" s="28">
        <f>VLOOKUP($A34,cuc!$A$4:$AA$2090,E$3,FALSE)</f>
        <v>0</v>
      </c>
      <c r="F34" s="28">
        <f>VLOOKUP($A34,cuc!$A$4:$AA$2090,F$3,FALSE)</f>
        <v>0</v>
      </c>
      <c r="G34" s="29">
        <f>VLOOKUP($A34,cuc!$A$4:$AA$2090,G$3,FALSE)</f>
        <v>0</v>
      </c>
      <c r="H34" s="29">
        <f>VLOOKUP($A34,cuc!$A$4:$AA$2090,H$3,FALSE)</f>
        <v>0</v>
      </c>
      <c r="X34" s="1">
        <v>140400</v>
      </c>
      <c r="Y34" s="1">
        <v>140500</v>
      </c>
      <c r="Z34" s="1">
        <v>146905</v>
      </c>
      <c r="AA34" s="1">
        <v>146910</v>
      </c>
      <c r="AB34" s="1">
        <v>146915</v>
      </c>
      <c r="AC34" s="1">
        <v>146920</v>
      </c>
      <c r="AD34" s="1">
        <v>146925</v>
      </c>
    </row>
    <row r="35" spans="1:30" x14ac:dyDescent="0.3">
      <c r="A35" s="14">
        <v>145420</v>
      </c>
      <c r="B35" s="22" t="str">
        <f>PROPER(VLOOKUP($A35,cuc!$A$4:$AA$2090,B$3,FALSE))</f>
        <v xml:space="preserve">         Categoría D Riesgo Significativo</v>
      </c>
      <c r="C35" s="28">
        <f>VLOOKUP($A35,cuc!$A$4:$AA$2090,C$3,FALSE)</f>
        <v>0</v>
      </c>
      <c r="D35" s="28">
        <f>VLOOKUP($A35,cuc!$A$4:$AA$2090,D$3,FALSE)</f>
        <v>0</v>
      </c>
      <c r="E35" s="28">
        <f>VLOOKUP($A35,cuc!$A$4:$AA$2090,E$3,FALSE)</f>
        <v>0</v>
      </c>
      <c r="F35" s="28">
        <f>VLOOKUP($A35,cuc!$A$4:$AA$2090,F$3,FALSE)</f>
        <v>0</v>
      </c>
      <c r="G35" s="29">
        <f>VLOOKUP($A35,cuc!$A$4:$AA$2090,G$3,FALSE)</f>
        <v>0</v>
      </c>
      <c r="H35" s="29">
        <f>VLOOKUP($A35,cuc!$A$4:$AA$2090,H$3,FALSE)</f>
        <v>0</v>
      </c>
      <c r="X35" s="1">
        <v>140400</v>
      </c>
      <c r="Y35" s="1">
        <v>140500</v>
      </c>
      <c r="Z35" s="1">
        <v>146905</v>
      </c>
      <c r="AA35" s="1">
        <v>146910</v>
      </c>
      <c r="AB35" s="1">
        <v>146915</v>
      </c>
      <c r="AC35" s="1">
        <v>146920</v>
      </c>
      <c r="AD35" s="1">
        <v>146925</v>
      </c>
    </row>
    <row r="36" spans="1:30" x14ac:dyDescent="0.3">
      <c r="A36" s="14">
        <v>145425</v>
      </c>
      <c r="B36" s="22" t="str">
        <f>PROPER(VLOOKUP($A36,cuc!$A$4:$AA$2090,B$3,FALSE))</f>
        <v xml:space="preserve">         Categoría E Riesgo De Incobrabilidad</v>
      </c>
      <c r="C36" s="28">
        <f>VLOOKUP($A36,cuc!$A$4:$AA$2090,C$3,FALSE)</f>
        <v>0</v>
      </c>
      <c r="D36" s="28">
        <f>VLOOKUP($A36,cuc!$A$4:$AA$2090,D$3,FALSE)</f>
        <v>0</v>
      </c>
      <c r="E36" s="28">
        <f>VLOOKUP($A36,cuc!$A$4:$AA$2090,E$3,FALSE)</f>
        <v>0</v>
      </c>
      <c r="F36" s="28">
        <f>VLOOKUP($A36,cuc!$A$4:$AA$2090,F$3,FALSE)</f>
        <v>0</v>
      </c>
      <c r="G36" s="29">
        <f>VLOOKUP($A36,cuc!$A$4:$AA$2090,G$3,FALSE)</f>
        <v>0</v>
      </c>
      <c r="H36" s="29">
        <f>VLOOKUP($A36,cuc!$A$4:$AA$2090,H$3,FALSE)</f>
        <v>0</v>
      </c>
      <c r="X36" s="1">
        <v>140400</v>
      </c>
      <c r="Y36" s="1">
        <v>140500</v>
      </c>
      <c r="Z36" s="1">
        <v>146905</v>
      </c>
      <c r="AA36" s="1">
        <v>146910</v>
      </c>
      <c r="AB36" s="1">
        <v>146915</v>
      </c>
      <c r="AC36" s="1">
        <v>146920</v>
      </c>
      <c r="AD36" s="1">
        <v>146925</v>
      </c>
    </row>
    <row r="37" spans="1:30" x14ac:dyDescent="0.3">
      <c r="A37" s="14">
        <v>145510</v>
      </c>
      <c r="B37" s="22" t="str">
        <f>PROPER(VLOOKUP($A37,cuc!$A$4:$AA$2090,B$3,FALSE))</f>
        <v xml:space="preserve">         Categoría B Riesgo Aceptable</v>
      </c>
      <c r="C37" s="28">
        <f>VLOOKUP($A37,cuc!$A$4:$AA$2090,C$3,FALSE)</f>
        <v>0</v>
      </c>
      <c r="D37" s="28">
        <f>VLOOKUP($A37,cuc!$A$4:$AA$2090,D$3,FALSE)</f>
        <v>0</v>
      </c>
      <c r="E37" s="28">
        <f>VLOOKUP($A37,cuc!$A$4:$AA$2090,E$3,FALSE)</f>
        <v>0</v>
      </c>
      <c r="F37" s="28">
        <f>VLOOKUP($A37,cuc!$A$4:$AA$2090,F$3,FALSE)</f>
        <v>0</v>
      </c>
      <c r="G37" s="29">
        <f>VLOOKUP($A37,cuc!$A$4:$AA$2090,G$3,FALSE)</f>
        <v>0</v>
      </c>
      <c r="H37" s="29">
        <f>VLOOKUP($A37,cuc!$A$4:$AA$2090,H$3,FALSE)</f>
        <v>0</v>
      </c>
      <c r="X37" s="1">
        <v>140400</v>
      </c>
      <c r="Y37" s="1">
        <v>140500</v>
      </c>
      <c r="Z37" s="1">
        <v>146905</v>
      </c>
      <c r="AA37" s="1">
        <v>146910</v>
      </c>
      <c r="AB37" s="1">
        <v>146915</v>
      </c>
      <c r="AC37" s="1">
        <v>146920</v>
      </c>
      <c r="AD37" s="1">
        <v>146925</v>
      </c>
    </row>
    <row r="38" spans="1:30" x14ac:dyDescent="0.3">
      <c r="A38" s="14">
        <v>145515</v>
      </c>
      <c r="B38" s="22" t="str">
        <f>PROPER(VLOOKUP($A38,cuc!$A$4:$AA$2090,B$3,FALSE))</f>
        <v xml:space="preserve">         Categoría C Riesgo Apreciable</v>
      </c>
      <c r="C38" s="28">
        <f>VLOOKUP($A38,cuc!$A$4:$AA$2090,C$3,FALSE)</f>
        <v>0</v>
      </c>
      <c r="D38" s="28">
        <f>VLOOKUP($A38,cuc!$A$4:$AA$2090,D$3,FALSE)</f>
        <v>0</v>
      </c>
      <c r="E38" s="28">
        <f>VLOOKUP($A38,cuc!$A$4:$AA$2090,E$3,FALSE)</f>
        <v>0</v>
      </c>
      <c r="F38" s="28">
        <f>VLOOKUP($A38,cuc!$A$4:$AA$2090,F$3,FALSE)</f>
        <v>0</v>
      </c>
      <c r="G38" s="29">
        <f>VLOOKUP($A38,cuc!$A$4:$AA$2090,G$3,FALSE)</f>
        <v>0</v>
      </c>
      <c r="H38" s="29">
        <f>VLOOKUP($A38,cuc!$A$4:$AA$2090,H$3,FALSE)</f>
        <v>0</v>
      </c>
      <c r="X38" s="1">
        <v>140400</v>
      </c>
      <c r="Y38" s="1">
        <v>140500</v>
      </c>
      <c r="Z38" s="1">
        <v>146905</v>
      </c>
      <c r="AA38" s="1">
        <v>146910</v>
      </c>
      <c r="AB38" s="1">
        <v>146915</v>
      </c>
      <c r="AC38" s="1">
        <v>146920</v>
      </c>
      <c r="AD38" s="1">
        <v>146925</v>
      </c>
    </row>
    <row r="39" spans="1:30" x14ac:dyDescent="0.3">
      <c r="A39" s="14">
        <v>145520</v>
      </c>
      <c r="B39" s="22" t="str">
        <f>PROPER(VLOOKUP($A39,cuc!$A$4:$AA$2090,B$3,FALSE))</f>
        <v xml:space="preserve">         Categoría D Riesgo Significativo</v>
      </c>
      <c r="C39" s="28">
        <f>VLOOKUP($A39,cuc!$A$4:$AA$2090,C$3,FALSE)</f>
        <v>0</v>
      </c>
      <c r="D39" s="28">
        <f>VLOOKUP($A39,cuc!$A$4:$AA$2090,D$3,FALSE)</f>
        <v>0</v>
      </c>
      <c r="E39" s="28">
        <f>VLOOKUP($A39,cuc!$A$4:$AA$2090,E$3,FALSE)</f>
        <v>0</v>
      </c>
      <c r="F39" s="28">
        <f>VLOOKUP($A39,cuc!$A$4:$AA$2090,F$3,FALSE)</f>
        <v>0</v>
      </c>
      <c r="G39" s="29">
        <f>VLOOKUP($A39,cuc!$A$4:$AA$2090,G$3,FALSE)</f>
        <v>0</v>
      </c>
      <c r="H39" s="29">
        <f>VLOOKUP($A39,cuc!$A$4:$AA$2090,H$3,FALSE)</f>
        <v>0</v>
      </c>
      <c r="X39" s="1">
        <v>140400</v>
      </c>
      <c r="Y39" s="1">
        <v>140500</v>
      </c>
      <c r="Z39" s="1">
        <v>146905</v>
      </c>
      <c r="AA39" s="1">
        <v>146910</v>
      </c>
      <c r="AB39" s="1">
        <v>146915</v>
      </c>
      <c r="AC39" s="1">
        <v>146920</v>
      </c>
      <c r="AD39" s="1">
        <v>146925</v>
      </c>
    </row>
    <row r="40" spans="1:30" x14ac:dyDescent="0.3">
      <c r="A40" s="14">
        <v>145525</v>
      </c>
      <c r="B40" s="22" t="str">
        <f>PROPER(VLOOKUP($A40,cuc!$A$4:$AA$2090,B$3,FALSE))</f>
        <v xml:space="preserve">         Categoría E Riesgo De Incobrabilidad</v>
      </c>
      <c r="C40" s="28">
        <f>VLOOKUP($A40,cuc!$A$4:$AA$2090,C$3,FALSE)</f>
        <v>0</v>
      </c>
      <c r="D40" s="28">
        <f>VLOOKUP($A40,cuc!$A$4:$AA$2090,D$3,FALSE)</f>
        <v>0</v>
      </c>
      <c r="E40" s="28">
        <f>VLOOKUP($A40,cuc!$A$4:$AA$2090,E$3,FALSE)</f>
        <v>0</v>
      </c>
      <c r="F40" s="28">
        <f>VLOOKUP($A40,cuc!$A$4:$AA$2090,F$3,FALSE)</f>
        <v>0</v>
      </c>
      <c r="G40" s="29">
        <f>VLOOKUP($A40,cuc!$A$4:$AA$2090,G$3,FALSE)</f>
        <v>0</v>
      </c>
      <c r="H40" s="29">
        <f>VLOOKUP($A40,cuc!$A$4:$AA$2090,H$3,FALSE)</f>
        <v>0</v>
      </c>
      <c r="X40" s="1">
        <v>140400</v>
      </c>
      <c r="Y40" s="1">
        <v>140500</v>
      </c>
      <c r="Z40" s="1">
        <v>146905</v>
      </c>
      <c r="AA40" s="1">
        <v>146910</v>
      </c>
      <c r="AB40" s="1">
        <v>146915</v>
      </c>
      <c r="AC40" s="1">
        <v>146920</v>
      </c>
      <c r="AD40" s="1">
        <v>146925</v>
      </c>
    </row>
    <row r="41" spans="1:30" x14ac:dyDescent="0.3">
      <c r="A41" s="14">
        <v>146110</v>
      </c>
      <c r="B41" s="22" t="str">
        <f>PROPER(VLOOKUP($A41,cuc!$A$4:$AA$2090,B$3,FALSE))</f>
        <v xml:space="preserve">         Categoría B Riesgo Aceptable</v>
      </c>
      <c r="C41" s="28">
        <f>VLOOKUP($A41,cuc!$A$4:$AA$2090,C$3,FALSE)</f>
        <v>0</v>
      </c>
      <c r="D41" s="28">
        <f>VLOOKUP($A41,cuc!$A$4:$AA$2090,D$3,FALSE)</f>
        <v>0</v>
      </c>
      <c r="E41" s="28">
        <f>VLOOKUP($A41,cuc!$A$4:$AA$2090,E$3,FALSE)</f>
        <v>0</v>
      </c>
      <c r="F41" s="28">
        <f>VLOOKUP($A41,cuc!$A$4:$AA$2090,F$3,FALSE)</f>
        <v>0</v>
      </c>
      <c r="G41" s="29">
        <f>VLOOKUP($A41,cuc!$A$4:$AA$2090,G$3,FALSE)</f>
        <v>0</v>
      </c>
      <c r="H41" s="29">
        <f>VLOOKUP($A41,cuc!$A$4:$AA$2090,H$3,FALSE)</f>
        <v>0</v>
      </c>
      <c r="X41" s="1">
        <v>140400</v>
      </c>
      <c r="Y41" s="1">
        <v>140500</v>
      </c>
      <c r="Z41" s="1">
        <v>146905</v>
      </c>
      <c r="AA41" s="1">
        <v>146910</v>
      </c>
      <c r="AB41" s="1">
        <v>146915</v>
      </c>
      <c r="AC41" s="1">
        <v>146920</v>
      </c>
      <c r="AD41" s="1">
        <v>146925</v>
      </c>
    </row>
    <row r="42" spans="1:30" x14ac:dyDescent="0.3">
      <c r="A42" s="14">
        <v>146115</v>
      </c>
      <c r="B42" s="22" t="str">
        <f>PROPER(VLOOKUP($A42,cuc!$A$4:$AA$2090,B$3,FALSE))</f>
        <v xml:space="preserve">         Categoría C Riesgo Apreciable</v>
      </c>
      <c r="C42" s="28">
        <f>VLOOKUP($A42,cuc!$A$4:$AA$2090,C$3,FALSE)</f>
        <v>0</v>
      </c>
      <c r="D42" s="28">
        <f>VLOOKUP($A42,cuc!$A$4:$AA$2090,D$3,FALSE)</f>
        <v>0</v>
      </c>
      <c r="E42" s="28">
        <f>VLOOKUP($A42,cuc!$A$4:$AA$2090,E$3,FALSE)</f>
        <v>0</v>
      </c>
      <c r="F42" s="28">
        <f>VLOOKUP($A42,cuc!$A$4:$AA$2090,F$3,FALSE)</f>
        <v>0</v>
      </c>
      <c r="G42" s="29">
        <f>VLOOKUP($A42,cuc!$A$4:$AA$2090,G$3,FALSE)</f>
        <v>0</v>
      </c>
      <c r="H42" s="29">
        <f>VLOOKUP($A42,cuc!$A$4:$AA$2090,H$3,FALSE)</f>
        <v>0</v>
      </c>
      <c r="X42" s="1">
        <v>140400</v>
      </c>
      <c r="Y42" s="1">
        <v>140500</v>
      </c>
      <c r="Z42" s="1">
        <v>146905</v>
      </c>
      <c r="AA42" s="1">
        <v>146910</v>
      </c>
      <c r="AB42" s="1">
        <v>146915</v>
      </c>
      <c r="AC42" s="1">
        <v>146920</v>
      </c>
      <c r="AD42" s="1">
        <v>146925</v>
      </c>
    </row>
    <row r="43" spans="1:30" x14ac:dyDescent="0.3">
      <c r="A43" s="14">
        <v>146120</v>
      </c>
      <c r="B43" s="22" t="str">
        <f>PROPER(VLOOKUP($A43,cuc!$A$4:$AA$2090,B$3,FALSE))</f>
        <v xml:space="preserve">         Categoría D Riesgo Significativo</v>
      </c>
      <c r="C43" s="28">
        <f>VLOOKUP($A43,cuc!$A$4:$AA$2090,C$3,FALSE)</f>
        <v>0</v>
      </c>
      <c r="D43" s="28">
        <f>VLOOKUP($A43,cuc!$A$4:$AA$2090,D$3,FALSE)</f>
        <v>0</v>
      </c>
      <c r="E43" s="28">
        <f>VLOOKUP($A43,cuc!$A$4:$AA$2090,E$3,FALSE)</f>
        <v>0</v>
      </c>
      <c r="F43" s="28">
        <f>VLOOKUP($A43,cuc!$A$4:$AA$2090,F$3,FALSE)</f>
        <v>0</v>
      </c>
      <c r="G43" s="29">
        <f>VLOOKUP($A43,cuc!$A$4:$AA$2090,G$3,FALSE)</f>
        <v>0</v>
      </c>
      <c r="H43" s="29">
        <f>VLOOKUP($A43,cuc!$A$4:$AA$2090,H$3,FALSE)</f>
        <v>0</v>
      </c>
      <c r="X43" s="1">
        <v>140400</v>
      </c>
      <c r="Y43" s="1">
        <v>140500</v>
      </c>
      <c r="Z43" s="1">
        <v>146905</v>
      </c>
      <c r="AA43" s="1">
        <v>146910</v>
      </c>
      <c r="AB43" s="1">
        <v>146915</v>
      </c>
      <c r="AC43" s="1">
        <v>146920</v>
      </c>
      <c r="AD43" s="1">
        <v>146925</v>
      </c>
    </row>
    <row r="44" spans="1:30" x14ac:dyDescent="0.3">
      <c r="A44" s="14">
        <v>146125</v>
      </c>
      <c r="B44" s="22" t="str">
        <f>PROPER(VLOOKUP($A44,cuc!$A$4:$AA$2090,B$3,FALSE))</f>
        <v xml:space="preserve">         Categoría E Riesgo De Incobrabilidad</v>
      </c>
      <c r="C44" s="28">
        <f>VLOOKUP($A44,cuc!$A$4:$AA$2090,C$3,FALSE)</f>
        <v>0</v>
      </c>
      <c r="D44" s="28">
        <f>VLOOKUP($A44,cuc!$A$4:$AA$2090,D$3,FALSE)</f>
        <v>0</v>
      </c>
      <c r="E44" s="28">
        <f>VLOOKUP($A44,cuc!$A$4:$AA$2090,E$3,FALSE)</f>
        <v>0</v>
      </c>
      <c r="F44" s="28">
        <f>VLOOKUP($A44,cuc!$A$4:$AA$2090,F$3,FALSE)</f>
        <v>0</v>
      </c>
      <c r="G44" s="29">
        <f>VLOOKUP($A44,cuc!$A$4:$AA$2090,G$3,FALSE)</f>
        <v>0</v>
      </c>
      <c r="H44" s="29">
        <f>VLOOKUP($A44,cuc!$A$4:$AA$2090,H$3,FALSE)</f>
        <v>0</v>
      </c>
      <c r="X44" s="1">
        <v>140400</v>
      </c>
      <c r="Y44" s="1">
        <v>140500</v>
      </c>
      <c r="Z44" s="1">
        <v>146905</v>
      </c>
      <c r="AA44" s="1">
        <v>146910</v>
      </c>
      <c r="AB44" s="1">
        <v>146915</v>
      </c>
      <c r="AC44" s="1">
        <v>146920</v>
      </c>
      <c r="AD44" s="1">
        <v>146925</v>
      </c>
    </row>
    <row r="45" spans="1:30" x14ac:dyDescent="0.3">
      <c r="A45" s="14">
        <v>146210</v>
      </c>
      <c r="B45" s="22" t="str">
        <f>PROPER(VLOOKUP($A45,cuc!$A$4:$AA$2090,B$3,FALSE))</f>
        <v xml:space="preserve">         Categoría B Riesgo Aceptable</v>
      </c>
      <c r="C45" s="28">
        <f>VLOOKUP($A45,cuc!$A$4:$AA$2090,C$3,FALSE)</f>
        <v>0</v>
      </c>
      <c r="D45" s="28">
        <f>VLOOKUP($A45,cuc!$A$4:$AA$2090,D$3,FALSE)</f>
        <v>0</v>
      </c>
      <c r="E45" s="28">
        <f>VLOOKUP($A45,cuc!$A$4:$AA$2090,E$3,FALSE)</f>
        <v>0</v>
      </c>
      <c r="F45" s="28">
        <f>VLOOKUP($A45,cuc!$A$4:$AA$2090,F$3,FALSE)</f>
        <v>0</v>
      </c>
      <c r="G45" s="29">
        <f>VLOOKUP($A45,cuc!$A$4:$AA$2090,G$3,FALSE)</f>
        <v>0</v>
      </c>
      <c r="H45" s="29">
        <f>VLOOKUP($A45,cuc!$A$4:$AA$2090,H$3,FALSE)</f>
        <v>0</v>
      </c>
      <c r="X45" s="1">
        <v>140400</v>
      </c>
      <c r="Y45" s="1">
        <v>140500</v>
      </c>
      <c r="Z45" s="1">
        <v>146905</v>
      </c>
      <c r="AA45" s="1">
        <v>146910</v>
      </c>
      <c r="AB45" s="1">
        <v>146915</v>
      </c>
      <c r="AC45" s="1">
        <v>146920</v>
      </c>
      <c r="AD45" s="1">
        <v>146925</v>
      </c>
    </row>
    <row r="46" spans="1:30" x14ac:dyDescent="0.3">
      <c r="A46" s="14">
        <v>146215</v>
      </c>
      <c r="B46" s="22" t="str">
        <f>PROPER(VLOOKUP($A46,cuc!$A$4:$AA$2090,B$3,FALSE))</f>
        <v xml:space="preserve">         Categoría C Riesgo Apreciable</v>
      </c>
      <c r="C46" s="28">
        <f>VLOOKUP($A46,cuc!$A$4:$AA$2090,C$3,FALSE)</f>
        <v>0</v>
      </c>
      <c r="D46" s="28">
        <f>VLOOKUP($A46,cuc!$A$4:$AA$2090,D$3,FALSE)</f>
        <v>0</v>
      </c>
      <c r="E46" s="28">
        <f>VLOOKUP($A46,cuc!$A$4:$AA$2090,E$3,FALSE)</f>
        <v>0</v>
      </c>
      <c r="F46" s="28">
        <f>VLOOKUP($A46,cuc!$A$4:$AA$2090,F$3,FALSE)</f>
        <v>0</v>
      </c>
      <c r="G46" s="29">
        <f>VLOOKUP($A46,cuc!$A$4:$AA$2090,G$3,FALSE)</f>
        <v>0</v>
      </c>
      <c r="H46" s="29">
        <f>VLOOKUP($A46,cuc!$A$4:$AA$2090,H$3,FALSE)</f>
        <v>0</v>
      </c>
      <c r="X46" s="1">
        <v>140400</v>
      </c>
      <c r="Y46" s="1">
        <v>140500</v>
      </c>
      <c r="Z46" s="1">
        <v>146905</v>
      </c>
      <c r="AA46" s="1">
        <v>146910</v>
      </c>
      <c r="AB46" s="1">
        <v>146915</v>
      </c>
      <c r="AC46" s="1">
        <v>146920</v>
      </c>
      <c r="AD46" s="1">
        <v>146925</v>
      </c>
    </row>
    <row r="47" spans="1:30" x14ac:dyDescent="0.3">
      <c r="A47" s="14">
        <v>146220</v>
      </c>
      <c r="B47" s="22" t="str">
        <f>PROPER(VLOOKUP($A47,cuc!$A$4:$AA$2090,B$3,FALSE))</f>
        <v xml:space="preserve">         Categoría D Riesgo Significativo</v>
      </c>
      <c r="C47" s="28">
        <f>VLOOKUP($A47,cuc!$A$4:$AA$2090,C$3,FALSE)</f>
        <v>0</v>
      </c>
      <c r="D47" s="28">
        <f>VLOOKUP($A47,cuc!$A$4:$AA$2090,D$3,FALSE)</f>
        <v>0</v>
      </c>
      <c r="E47" s="28">
        <f>VLOOKUP($A47,cuc!$A$4:$AA$2090,E$3,FALSE)</f>
        <v>0</v>
      </c>
      <c r="F47" s="28">
        <f>VLOOKUP($A47,cuc!$A$4:$AA$2090,F$3,FALSE)</f>
        <v>0</v>
      </c>
      <c r="G47" s="29">
        <f>VLOOKUP($A47,cuc!$A$4:$AA$2090,G$3,FALSE)</f>
        <v>0</v>
      </c>
      <c r="H47" s="29">
        <f>VLOOKUP($A47,cuc!$A$4:$AA$2090,H$3,FALSE)</f>
        <v>0</v>
      </c>
      <c r="X47" s="1">
        <v>140400</v>
      </c>
      <c r="Y47" s="1">
        <v>140500</v>
      </c>
      <c r="Z47" s="1">
        <v>146905</v>
      </c>
      <c r="AA47" s="1">
        <v>146910</v>
      </c>
      <c r="AB47" s="1">
        <v>146915</v>
      </c>
      <c r="AC47" s="1">
        <v>146920</v>
      </c>
      <c r="AD47" s="1">
        <v>146925</v>
      </c>
    </row>
    <row r="48" spans="1:30" x14ac:dyDescent="0.3">
      <c r="A48" s="14">
        <v>146225</v>
      </c>
      <c r="B48" s="22" t="str">
        <f>PROPER(VLOOKUP($A48,cuc!$A$4:$AA$2090,B$3,FALSE))</f>
        <v xml:space="preserve">         Categoría E Riesgo De Incobrabilidad</v>
      </c>
      <c r="C48" s="28">
        <f>VLOOKUP($A48,cuc!$A$4:$AA$2090,C$3,FALSE)</f>
        <v>0</v>
      </c>
      <c r="D48" s="28">
        <f>VLOOKUP($A48,cuc!$A$4:$AA$2090,D$3,FALSE)</f>
        <v>0</v>
      </c>
      <c r="E48" s="28">
        <f>VLOOKUP($A48,cuc!$A$4:$AA$2090,E$3,FALSE)</f>
        <v>0</v>
      </c>
      <c r="F48" s="28">
        <f>VLOOKUP($A48,cuc!$A$4:$AA$2090,F$3,FALSE)</f>
        <v>0</v>
      </c>
      <c r="G48" s="29">
        <f>VLOOKUP($A48,cuc!$A$4:$AA$2090,G$3,FALSE)</f>
        <v>0</v>
      </c>
      <c r="H48" s="29">
        <f>VLOOKUP($A48,cuc!$A$4:$AA$2090,H$3,FALSE)</f>
        <v>0</v>
      </c>
      <c r="X48" s="1">
        <v>140400</v>
      </c>
      <c r="Y48" s="1">
        <v>140500</v>
      </c>
      <c r="Z48" s="1">
        <v>146905</v>
      </c>
      <c r="AA48" s="1">
        <v>146910</v>
      </c>
      <c r="AB48" s="1">
        <v>146915</v>
      </c>
      <c r="AC48" s="1">
        <v>146920</v>
      </c>
      <c r="AD48" s="1">
        <v>146925</v>
      </c>
    </row>
    <row r="49" spans="1:30" x14ac:dyDescent="0.3">
      <c r="A49" s="14">
        <v>146910</v>
      </c>
      <c r="B49" s="22" t="str">
        <f>PROPER(VLOOKUP($A49,cuc!$A$4:$AA$2090,B$3,FALSE))</f>
        <v xml:space="preserve">         Categoría B Riesgo Aceptable, Vivienda</v>
      </c>
      <c r="C49" s="28">
        <f>VLOOKUP($A49,cuc!$A$4:$AA$2090,C$3,FALSE)</f>
        <v>0</v>
      </c>
      <c r="D49" s="28">
        <f>VLOOKUP($A49,cuc!$A$4:$AA$2090,D$3,FALSE)</f>
        <v>0</v>
      </c>
      <c r="E49" s="28">
        <f>VLOOKUP($A49,cuc!$A$4:$AA$2090,E$3,FALSE)</f>
        <v>0</v>
      </c>
      <c r="F49" s="28">
        <f>VLOOKUP($A49,cuc!$A$4:$AA$2090,F$3,FALSE)</f>
        <v>0</v>
      </c>
      <c r="G49" s="29">
        <f>VLOOKUP($A49,cuc!$A$4:$AA$2090,G$3,FALSE)</f>
        <v>0</v>
      </c>
      <c r="H49" s="29">
        <f>VLOOKUP($A49,cuc!$A$4:$AA$2090,H$3,FALSE)</f>
        <v>0</v>
      </c>
      <c r="X49" s="1">
        <v>140400</v>
      </c>
      <c r="Y49" s="1">
        <v>140500</v>
      </c>
      <c r="Z49" s="1">
        <v>146905</v>
      </c>
      <c r="AA49" s="1">
        <v>146910</v>
      </c>
      <c r="AB49" s="1">
        <v>146915</v>
      </c>
      <c r="AC49" s="1">
        <v>146920</v>
      </c>
      <c r="AD49" s="1">
        <v>146925</v>
      </c>
    </row>
    <row r="50" spans="1:30" x14ac:dyDescent="0.3">
      <c r="A50" s="14">
        <v>146915</v>
      </c>
      <c r="B50" s="22" t="str">
        <f>PROPER(VLOOKUP($A50,cuc!$A$4:$AA$2090,B$3,FALSE))</f>
        <v xml:space="preserve">         Categoría C Riesgo Apreciable, Vivienda</v>
      </c>
      <c r="C50" s="28">
        <f>VLOOKUP($A50,cuc!$A$4:$AA$2090,C$3,FALSE)</f>
        <v>0</v>
      </c>
      <c r="D50" s="28">
        <f>VLOOKUP($A50,cuc!$A$4:$AA$2090,D$3,FALSE)</f>
        <v>0</v>
      </c>
      <c r="E50" s="28">
        <f>VLOOKUP($A50,cuc!$A$4:$AA$2090,E$3,FALSE)</f>
        <v>0</v>
      </c>
      <c r="F50" s="28">
        <f>VLOOKUP($A50,cuc!$A$4:$AA$2090,F$3,FALSE)</f>
        <v>0</v>
      </c>
      <c r="G50" s="29">
        <f>VLOOKUP($A50,cuc!$A$4:$AA$2090,G$3,FALSE)</f>
        <v>0</v>
      </c>
      <c r="H50" s="29">
        <f>VLOOKUP($A50,cuc!$A$4:$AA$2090,H$3,FALSE)</f>
        <v>0</v>
      </c>
      <c r="X50" s="1">
        <v>140400</v>
      </c>
      <c r="Y50" s="1">
        <v>140500</v>
      </c>
      <c r="Z50" s="1">
        <v>146905</v>
      </c>
      <c r="AA50" s="1">
        <v>146910</v>
      </c>
      <c r="AB50" s="1">
        <v>146915</v>
      </c>
      <c r="AC50" s="1">
        <v>146920</v>
      </c>
      <c r="AD50" s="1">
        <v>146925</v>
      </c>
    </row>
    <row r="51" spans="1:30" x14ac:dyDescent="0.3">
      <c r="A51" s="14">
        <v>146920</v>
      </c>
      <c r="B51" s="22" t="str">
        <f>PROPER(VLOOKUP($A51,cuc!$A$4:$AA$2090,B$3,FALSE))</f>
        <v xml:space="preserve">         Categoría D Riesgo Significativo, Vivienda</v>
      </c>
      <c r="C51" s="28">
        <f>VLOOKUP($A51,cuc!$A$4:$AA$2090,C$3,FALSE)</f>
        <v>0</v>
      </c>
      <c r="D51" s="28">
        <f>VLOOKUP($A51,cuc!$A$4:$AA$2090,D$3,FALSE)</f>
        <v>0</v>
      </c>
      <c r="E51" s="28">
        <f>VLOOKUP($A51,cuc!$A$4:$AA$2090,E$3,FALSE)</f>
        <v>0</v>
      </c>
      <c r="F51" s="28">
        <f>VLOOKUP($A51,cuc!$A$4:$AA$2090,F$3,FALSE)</f>
        <v>0</v>
      </c>
      <c r="G51" s="29">
        <f>VLOOKUP($A51,cuc!$A$4:$AA$2090,G$3,FALSE)</f>
        <v>0</v>
      </c>
      <c r="H51" s="29">
        <f>VLOOKUP($A51,cuc!$A$4:$AA$2090,H$3,FALSE)</f>
        <v>0</v>
      </c>
      <c r="X51" s="1">
        <v>140400</v>
      </c>
      <c r="Y51" s="1">
        <v>140500</v>
      </c>
      <c r="Z51" s="1">
        <v>146905</v>
      </c>
      <c r="AA51" s="1">
        <v>146910</v>
      </c>
      <c r="AB51" s="1">
        <v>146915</v>
      </c>
      <c r="AC51" s="1">
        <v>146920</v>
      </c>
      <c r="AD51" s="1">
        <v>146925</v>
      </c>
    </row>
    <row r="52" spans="1:30" x14ac:dyDescent="0.3">
      <c r="A52" s="14">
        <v>146925</v>
      </c>
      <c r="B52" s="22" t="str">
        <f>PROPER(VLOOKUP($A52,cuc!$A$4:$AA$2090,B$3,FALSE))</f>
        <v xml:space="preserve">         Categoría E Riesgo De Incobrabilidad, Vivienda</v>
      </c>
      <c r="C52" s="28">
        <f>VLOOKUP($A52,cuc!$A$4:$AA$2090,C$3,FALSE)</f>
        <v>0</v>
      </c>
      <c r="D52" s="28">
        <f>VLOOKUP($A52,cuc!$A$4:$AA$2090,D$3,FALSE)</f>
        <v>0</v>
      </c>
      <c r="E52" s="28">
        <f>VLOOKUP($A52,cuc!$A$4:$AA$2090,E$3,FALSE)</f>
        <v>0</v>
      </c>
      <c r="F52" s="28">
        <f>VLOOKUP($A52,cuc!$A$4:$AA$2090,F$3,FALSE)</f>
        <v>0</v>
      </c>
      <c r="G52" s="29">
        <f>VLOOKUP($A52,cuc!$A$4:$AA$2090,G$3,FALSE)</f>
        <v>0</v>
      </c>
      <c r="H52" s="29">
        <f>VLOOKUP($A52,cuc!$A$4:$AA$2090,H$3,FALSE)</f>
        <v>0</v>
      </c>
      <c r="X52" s="1">
        <v>140400</v>
      </c>
      <c r="Y52" s="1">
        <v>140500</v>
      </c>
      <c r="Z52" s="1">
        <v>146905</v>
      </c>
      <c r="AA52" s="1">
        <v>146910</v>
      </c>
      <c r="AB52" s="1">
        <v>146915</v>
      </c>
      <c r="AC52" s="1">
        <v>146920</v>
      </c>
      <c r="AD52" s="1">
        <v>146925</v>
      </c>
    </row>
    <row r="53" spans="1:30" x14ac:dyDescent="0.3">
      <c r="A53" s="14">
        <v>146935</v>
      </c>
      <c r="B53" s="22" t="str">
        <f>PROPER(VLOOKUP($A53,cuc!$A$4:$AA$2090,B$3,FALSE))</f>
        <v xml:space="preserve">         Categoría B Riesgo Aceptable, Consumo</v>
      </c>
      <c r="C53" s="28">
        <f>VLOOKUP($A53,cuc!$A$4:$AA$2090,C$3,FALSE)</f>
        <v>0</v>
      </c>
      <c r="D53" s="28">
        <f>VLOOKUP($A53,cuc!$A$4:$AA$2090,D$3,FALSE)</f>
        <v>0</v>
      </c>
      <c r="E53" s="28">
        <f>VLOOKUP($A53,cuc!$A$4:$AA$2090,E$3,FALSE)</f>
        <v>0</v>
      </c>
      <c r="F53" s="28">
        <f>VLOOKUP($A53,cuc!$A$4:$AA$2090,F$3,FALSE)</f>
        <v>0</v>
      </c>
      <c r="G53" s="29">
        <f>VLOOKUP($A53,cuc!$A$4:$AA$2090,G$3,FALSE)</f>
        <v>0</v>
      </c>
      <c r="H53" s="29">
        <f>VLOOKUP($A53,cuc!$A$4:$AA$2090,H$3,FALSE)</f>
        <v>0</v>
      </c>
      <c r="X53" s="1">
        <v>140400</v>
      </c>
      <c r="Y53" s="1">
        <v>140500</v>
      </c>
      <c r="Z53" s="1">
        <v>146905</v>
      </c>
      <c r="AA53" s="1">
        <v>146910</v>
      </c>
      <c r="AB53" s="1">
        <v>146915</v>
      </c>
      <c r="AC53" s="1">
        <v>146920</v>
      </c>
      <c r="AD53" s="1">
        <v>146925</v>
      </c>
    </row>
    <row r="54" spans="1:30" x14ac:dyDescent="0.3">
      <c r="A54" s="14">
        <v>146940</v>
      </c>
      <c r="B54" s="22" t="str">
        <f>PROPER(VLOOKUP($A54,cuc!$A$4:$AA$2090,B$3,FALSE))</f>
        <v xml:space="preserve">         Categoría C Riesgo Apreciable, Consumo</v>
      </c>
      <c r="C54" s="28">
        <f>VLOOKUP($A54,cuc!$A$4:$AA$2090,C$3,FALSE)</f>
        <v>0</v>
      </c>
      <c r="D54" s="28">
        <f>VLOOKUP($A54,cuc!$A$4:$AA$2090,D$3,FALSE)</f>
        <v>0</v>
      </c>
      <c r="E54" s="28">
        <f>VLOOKUP($A54,cuc!$A$4:$AA$2090,E$3,FALSE)</f>
        <v>0</v>
      </c>
      <c r="F54" s="28">
        <f>VLOOKUP($A54,cuc!$A$4:$AA$2090,F$3,FALSE)</f>
        <v>0</v>
      </c>
      <c r="G54" s="29">
        <f>VLOOKUP($A54,cuc!$A$4:$AA$2090,G$3,FALSE)</f>
        <v>0</v>
      </c>
      <c r="H54" s="29">
        <f>VLOOKUP($A54,cuc!$A$4:$AA$2090,H$3,FALSE)</f>
        <v>0</v>
      </c>
      <c r="X54" s="1">
        <v>140400</v>
      </c>
      <c r="Y54" s="1">
        <v>140500</v>
      </c>
      <c r="Z54" s="1">
        <v>146905</v>
      </c>
      <c r="AA54" s="1">
        <v>146910</v>
      </c>
      <c r="AB54" s="1">
        <v>146915</v>
      </c>
      <c r="AC54" s="1">
        <v>146920</v>
      </c>
      <c r="AD54" s="1">
        <v>146925</v>
      </c>
    </row>
    <row r="55" spans="1:30" x14ac:dyDescent="0.3">
      <c r="A55" s="14">
        <v>146945</v>
      </c>
      <c r="B55" s="22" t="str">
        <f>PROPER(VLOOKUP($A55,cuc!$A$4:$AA$2090,B$3,FALSE))</f>
        <v xml:space="preserve">         Categoría D Riesgo Significativo, Consumo</v>
      </c>
      <c r="C55" s="28">
        <f>VLOOKUP($A55,cuc!$A$4:$AA$2090,C$3,FALSE)</f>
        <v>0</v>
      </c>
      <c r="D55" s="28">
        <f>VLOOKUP($A55,cuc!$A$4:$AA$2090,D$3,FALSE)</f>
        <v>0</v>
      </c>
      <c r="E55" s="28">
        <f>VLOOKUP($A55,cuc!$A$4:$AA$2090,E$3,FALSE)</f>
        <v>0</v>
      </c>
      <c r="F55" s="28">
        <f>VLOOKUP($A55,cuc!$A$4:$AA$2090,F$3,FALSE)</f>
        <v>0</v>
      </c>
      <c r="G55" s="29">
        <f>VLOOKUP($A55,cuc!$A$4:$AA$2090,G$3,FALSE)</f>
        <v>0</v>
      </c>
      <c r="H55" s="29">
        <f>VLOOKUP($A55,cuc!$A$4:$AA$2090,H$3,FALSE)</f>
        <v>0</v>
      </c>
      <c r="X55" s="1">
        <v>140400</v>
      </c>
      <c r="Y55" s="1">
        <v>140500</v>
      </c>
      <c r="Z55" s="1">
        <v>146905</v>
      </c>
      <c r="AA55" s="1">
        <v>146910</v>
      </c>
      <c r="AB55" s="1">
        <v>146915</v>
      </c>
      <c r="AC55" s="1">
        <v>146920</v>
      </c>
      <c r="AD55" s="1">
        <v>146925</v>
      </c>
    </row>
    <row r="56" spans="1:30" x14ac:dyDescent="0.3">
      <c r="A56" s="14">
        <v>146950</v>
      </c>
      <c r="B56" s="22" t="str">
        <f>PROPER(VLOOKUP($A56,cuc!$A$4:$AA$2090,B$3,FALSE))</f>
        <v xml:space="preserve">         Categoría E Riesgo De Incobrabilidad, Consumo</v>
      </c>
      <c r="C56" s="28">
        <f>VLOOKUP($A56,cuc!$A$4:$AA$2090,C$3,FALSE)</f>
        <v>0</v>
      </c>
      <c r="D56" s="28">
        <f>VLOOKUP($A56,cuc!$A$4:$AA$2090,D$3,FALSE)</f>
        <v>0</v>
      </c>
      <c r="E56" s="28">
        <f>VLOOKUP($A56,cuc!$A$4:$AA$2090,E$3,FALSE)</f>
        <v>0</v>
      </c>
      <c r="F56" s="28">
        <f>VLOOKUP($A56,cuc!$A$4:$AA$2090,F$3,FALSE)</f>
        <v>0</v>
      </c>
      <c r="G56" s="29">
        <f>VLOOKUP($A56,cuc!$A$4:$AA$2090,G$3,FALSE)</f>
        <v>0</v>
      </c>
      <c r="H56" s="29">
        <f>VLOOKUP($A56,cuc!$A$4:$AA$2090,H$3,FALSE)</f>
        <v>0</v>
      </c>
      <c r="X56" s="1">
        <v>140400</v>
      </c>
      <c r="Y56" s="1">
        <v>140500</v>
      </c>
      <c r="Z56" s="1">
        <v>146905</v>
      </c>
      <c r="AA56" s="1">
        <v>146910</v>
      </c>
      <c r="AB56" s="1">
        <v>146915</v>
      </c>
      <c r="AC56" s="1">
        <v>146920</v>
      </c>
      <c r="AD56" s="1">
        <v>146925</v>
      </c>
    </row>
    <row r="57" spans="1:30" ht="17.25" thickBot="1" x14ac:dyDescent="0.35">
      <c r="A57" s="15"/>
      <c r="B57" s="21" t="s">
        <v>1482</v>
      </c>
      <c r="C57" s="30">
        <f t="shared" ref="C57:H57" si="0">+SUM(C5:C56)</f>
        <v>30246533</v>
      </c>
      <c r="D57" s="30">
        <f t="shared" si="0"/>
        <v>95604144</v>
      </c>
      <c r="E57" s="30">
        <f t="shared" si="0"/>
        <v>212946535</v>
      </c>
      <c r="F57" s="30">
        <f t="shared" si="0"/>
        <v>269671731</v>
      </c>
      <c r="G57" s="30">
        <f t="shared" si="0"/>
        <v>344889466</v>
      </c>
      <c r="H57" s="30">
        <f t="shared" si="0"/>
        <v>550324632</v>
      </c>
    </row>
    <row r="59" spans="1:30" ht="17.25" thickBot="1" x14ac:dyDescent="0.35"/>
    <row r="60" spans="1:30" x14ac:dyDescent="0.3">
      <c r="B60" s="20" t="s">
        <v>1408</v>
      </c>
      <c r="C60" s="12" t="str">
        <f>+'9. SARC - Crecim Cartera BRUTA'!C$21</f>
        <v>Año 18</v>
      </c>
      <c r="D60" s="12" t="str">
        <f>+'9. SARC - Crecim Cartera BRUTA'!D$21</f>
        <v>Año 19</v>
      </c>
      <c r="E60" s="12" t="str">
        <f>+'9. SARC - Crecim Cartera BRUTA'!E$21</f>
        <v>Año 20</v>
      </c>
      <c r="F60" s="12" t="str">
        <f>+'9. SARC - Crecim Cartera BRUTA'!F$21</f>
        <v>Año 21</v>
      </c>
      <c r="G60" s="12" t="str">
        <f>+'9. SARC - Crecim Cartera BRUTA'!G$21</f>
        <v>Año 22</v>
      </c>
    </row>
    <row r="61" spans="1:30" x14ac:dyDescent="0.3">
      <c r="B61" s="10" t="s">
        <v>1481</v>
      </c>
      <c r="C61" s="27">
        <f>IFERROR(+D57/C57-1,0%)</f>
        <v>2.1608298379189441</v>
      </c>
      <c r="D61" s="27">
        <f>IFERROR(+E57/D57-1,0%)</f>
        <v>1.2273776647171277</v>
      </c>
      <c r="E61" s="27">
        <f>IFERROR(+F57/E57-1,0%)</f>
        <v>0.26638233864664662</v>
      </c>
      <c r="F61" s="27">
        <f>IFERROR(+G57/F57-1,0%)</f>
        <v>0.2789233217774687</v>
      </c>
      <c r="G61" s="27">
        <f>IFERROR(+H57/G57-1,0%)</f>
        <v>0.59565509026013563</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9"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42" thickBot="1" x14ac:dyDescent="0.35">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141210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141215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86976023</v>
      </c>
      <c r="X6" s="1">
        <v>140400</v>
      </c>
      <c r="Y6" s="1">
        <v>140500</v>
      </c>
      <c r="Z6" s="1">
        <v>146905</v>
      </c>
      <c r="AA6" s="1">
        <v>146910</v>
      </c>
      <c r="AB6" s="1">
        <v>146915</v>
      </c>
      <c r="AC6" s="1">
        <v>146920</v>
      </c>
      <c r="AD6" s="1">
        <v>146925</v>
      </c>
    </row>
    <row r="7" spans="1:30" x14ac:dyDescent="0.3">
      <c r="A7" s="14">
        <v>141220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141225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144210</v>
      </c>
      <c r="B9" s="22" t="str">
        <f>PROPER(VLOOKUP($A9,cuc!$A$4:$AA$2090,B$3,FALSE))</f>
        <v xml:space="preserve">         Categoría B Riesgo Aceptable</v>
      </c>
      <c r="C9" s="28">
        <f>VLOOKUP($A9,cuc!$A$4:$AA$2090,C$3,FALSE)</f>
        <v>3265901</v>
      </c>
      <c r="D9" s="28">
        <f>VLOOKUP($A9,cuc!$A$4:$AA$2090,D$3,FALSE)</f>
        <v>7974761</v>
      </c>
      <c r="E9" s="28">
        <f>VLOOKUP($A9,cuc!$A$4:$AA$2090,E$3,FALSE)</f>
        <v>41109073</v>
      </c>
      <c r="F9" s="28">
        <f>VLOOKUP($A9,cuc!$A$4:$AA$2090,F$3,FALSE)</f>
        <v>8729586</v>
      </c>
      <c r="G9" s="29">
        <f>VLOOKUP($A9,cuc!$A$4:$AA$2090,G$3,FALSE)</f>
        <v>51606688</v>
      </c>
      <c r="H9" s="29">
        <f>VLOOKUP($A9,cuc!$A$4:$AA$2090,H$3,FALSE)</f>
        <v>80043834</v>
      </c>
      <c r="X9" s="1">
        <v>140400</v>
      </c>
      <c r="Y9" s="1">
        <v>140500</v>
      </c>
      <c r="Z9" s="1">
        <v>146905</v>
      </c>
      <c r="AA9" s="1">
        <v>146910</v>
      </c>
      <c r="AB9" s="1">
        <v>146915</v>
      </c>
      <c r="AC9" s="1">
        <v>146920</v>
      </c>
      <c r="AD9" s="1">
        <v>146925</v>
      </c>
    </row>
    <row r="10" spans="1:30" x14ac:dyDescent="0.3">
      <c r="A10" s="14">
        <v>144215</v>
      </c>
      <c r="B10" s="22" t="str">
        <f>PROPER(VLOOKUP($A10,cuc!$A$4:$AA$2090,B$3,FALSE))</f>
        <v xml:space="preserve">         Categoría C Riesgo Apreciable</v>
      </c>
      <c r="C10" s="28">
        <f>VLOOKUP($A10,cuc!$A$4:$AA$2090,C$3,FALSE)</f>
        <v>0</v>
      </c>
      <c r="D10" s="28">
        <f>VLOOKUP($A10,cuc!$A$4:$AA$2090,D$3,FALSE)</f>
        <v>0</v>
      </c>
      <c r="E10" s="28">
        <f>VLOOKUP($A10,cuc!$A$4:$AA$2090,E$3,FALSE)</f>
        <v>7018613</v>
      </c>
      <c r="F10" s="28">
        <f>VLOOKUP($A10,cuc!$A$4:$AA$2090,F$3,FALSE)</f>
        <v>9943247</v>
      </c>
      <c r="G10" s="29">
        <f>VLOOKUP($A10,cuc!$A$4:$AA$2090,G$3,FALSE)</f>
        <v>31811432</v>
      </c>
      <c r="H10" s="29">
        <f>VLOOKUP($A10,cuc!$A$4:$AA$2090,H$3,FALSE)</f>
        <v>60665875</v>
      </c>
      <c r="X10" s="1">
        <v>140400</v>
      </c>
      <c r="Y10" s="1">
        <v>140500</v>
      </c>
      <c r="Z10" s="1">
        <v>146905</v>
      </c>
      <c r="AA10" s="1">
        <v>146910</v>
      </c>
      <c r="AB10" s="1">
        <v>146915</v>
      </c>
      <c r="AC10" s="1">
        <v>146920</v>
      </c>
      <c r="AD10" s="1">
        <v>146925</v>
      </c>
    </row>
    <row r="11" spans="1:30" x14ac:dyDescent="0.3">
      <c r="A11" s="14">
        <v>144220</v>
      </c>
      <c r="B11" s="22" t="str">
        <f>PROPER(VLOOKUP($A11,cuc!$A$4:$AA$2090,B$3,FALSE))</f>
        <v xml:space="preserve">         Categoría D Riesgo Significativo</v>
      </c>
      <c r="C11" s="28">
        <f>VLOOKUP($A11,cuc!$A$4:$AA$2090,C$3,FALSE)</f>
        <v>25944308</v>
      </c>
      <c r="D11" s="28">
        <f>VLOOKUP($A11,cuc!$A$4:$AA$2090,D$3,FALSE)</f>
        <v>56808510</v>
      </c>
      <c r="E11" s="28">
        <f>VLOOKUP($A11,cuc!$A$4:$AA$2090,E$3,FALSE)</f>
        <v>23675808</v>
      </c>
      <c r="F11" s="28">
        <f>VLOOKUP($A11,cuc!$A$4:$AA$2090,F$3,FALSE)</f>
        <v>19454065</v>
      </c>
      <c r="G11" s="29">
        <f>VLOOKUP($A11,cuc!$A$4:$AA$2090,G$3,FALSE)</f>
        <v>13914904</v>
      </c>
      <c r="H11" s="29">
        <f>VLOOKUP($A11,cuc!$A$4:$AA$2090,H$3,FALSE)</f>
        <v>37703223</v>
      </c>
      <c r="X11" s="1">
        <v>140400</v>
      </c>
      <c r="Y11" s="1">
        <v>140500</v>
      </c>
      <c r="Z11" s="1">
        <v>146905</v>
      </c>
      <c r="AA11" s="1">
        <v>146910</v>
      </c>
      <c r="AB11" s="1">
        <v>146915</v>
      </c>
      <c r="AC11" s="1">
        <v>146920</v>
      </c>
      <c r="AD11" s="1">
        <v>146925</v>
      </c>
    </row>
    <row r="12" spans="1:30" x14ac:dyDescent="0.3">
      <c r="A12" s="14">
        <v>144225</v>
      </c>
      <c r="B12" s="22" t="str">
        <f>PROPER(VLOOKUP($A12,cuc!$A$4:$AA$2090,B$3,FALSE))</f>
        <v xml:space="preserve">         Categoría E Riesgo De Incobrabilidad</v>
      </c>
      <c r="C12" s="28">
        <f>VLOOKUP($A12,cuc!$A$4:$AA$2090,C$3,FALSE)</f>
        <v>0</v>
      </c>
      <c r="D12" s="28">
        <f>VLOOKUP($A12,cuc!$A$4:$AA$2090,D$3,FALSE)</f>
        <v>30820873</v>
      </c>
      <c r="E12" s="28">
        <f>VLOOKUP($A12,cuc!$A$4:$AA$2090,E$3,FALSE)</f>
        <v>76766016</v>
      </c>
      <c r="F12" s="28">
        <f>VLOOKUP($A12,cuc!$A$4:$AA$2090,F$3,FALSE)</f>
        <v>152603707</v>
      </c>
      <c r="G12" s="29">
        <f>VLOOKUP($A12,cuc!$A$4:$AA$2090,G$3,FALSE)</f>
        <v>144177500</v>
      </c>
      <c r="H12" s="29">
        <f>VLOOKUP($A12,cuc!$A$4:$AA$2090,H$3,FALSE)</f>
        <v>157880153</v>
      </c>
      <c r="X12" s="1">
        <v>140400</v>
      </c>
      <c r="Y12" s="1">
        <v>140500</v>
      </c>
      <c r="Z12" s="1">
        <v>146905</v>
      </c>
      <c r="AA12" s="1">
        <v>146910</v>
      </c>
      <c r="AB12" s="1">
        <v>146915</v>
      </c>
      <c r="AC12" s="1">
        <v>146920</v>
      </c>
      <c r="AD12" s="1">
        <v>146925</v>
      </c>
    </row>
    <row r="13" spans="1:30" ht="17.25" thickBot="1" x14ac:dyDescent="0.35">
      <c r="A13" s="15"/>
      <c r="B13" s="21" t="s">
        <v>1483</v>
      </c>
      <c r="C13" s="30">
        <f t="shared" ref="C13:H13" si="0">+SUM(C5:C12)</f>
        <v>29210209</v>
      </c>
      <c r="D13" s="30">
        <f t="shared" si="0"/>
        <v>95604144</v>
      </c>
      <c r="E13" s="30">
        <f t="shared" si="0"/>
        <v>148569510</v>
      </c>
      <c r="F13" s="30">
        <f t="shared" si="0"/>
        <v>190730605</v>
      </c>
      <c r="G13" s="30">
        <f t="shared" si="0"/>
        <v>241510524</v>
      </c>
      <c r="H13" s="30">
        <f t="shared" si="0"/>
        <v>423269108</v>
      </c>
    </row>
    <row r="15" spans="1:30" ht="17.25" thickBot="1" x14ac:dyDescent="0.35"/>
    <row r="16" spans="1:30" x14ac:dyDescent="0.3">
      <c r="B16" s="20" t="s">
        <v>1408</v>
      </c>
      <c r="C16" s="12" t="str">
        <f>+'9. SARC - Crecim Cartera BRUTA'!C$21</f>
        <v>Año 18</v>
      </c>
      <c r="D16" s="12" t="str">
        <f>+'9. SARC - Crecim Cartera BRUTA'!D$21</f>
        <v>Año 19</v>
      </c>
      <c r="E16" s="12" t="str">
        <f>+'9. SARC - Crecim Cartera BRUTA'!E$21</f>
        <v>Año 20</v>
      </c>
      <c r="F16" s="12" t="str">
        <f>+'9. SARC - Crecim Cartera BRUTA'!F$21</f>
        <v>Año 21</v>
      </c>
      <c r="G16" s="12" t="str">
        <f>+'9. SARC - Crecim Cartera BRUTA'!G$21</f>
        <v>Año 22</v>
      </c>
    </row>
    <row r="17" spans="2:7" x14ac:dyDescent="0.3">
      <c r="B17" s="10" t="s">
        <v>1484</v>
      </c>
      <c r="C17" s="27">
        <f>IFERROR(+D13/C13-1,0%)</f>
        <v>2.2729702139412971</v>
      </c>
      <c r="D17" s="27">
        <f>IFERROR(+E13/D13-1,0%)</f>
        <v>0.55400701040741507</v>
      </c>
      <c r="E17" s="27">
        <f>IFERROR(+F13/E13-1,0%)</f>
        <v>0.28378026554708291</v>
      </c>
      <c r="F17" s="27">
        <f>IFERROR(+G13/F13-1,0%)</f>
        <v>0.26623896568670768</v>
      </c>
      <c r="G17" s="27">
        <f>IFERROR(+H13/G13-1,0%)</f>
        <v>0.7525907401037315</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19"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42" thickBot="1" x14ac:dyDescent="0.35">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141110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141115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141120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141125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144110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12866159</v>
      </c>
      <c r="H9" s="29">
        <f>VLOOKUP($A9,cuc!$A$4:$AA$2090,H$3,FALSE)</f>
        <v>7550246</v>
      </c>
      <c r="X9" s="1">
        <v>140400</v>
      </c>
      <c r="Y9" s="1">
        <v>140500</v>
      </c>
      <c r="Z9" s="1">
        <v>146905</v>
      </c>
      <c r="AA9" s="1">
        <v>146910</v>
      </c>
      <c r="AB9" s="1">
        <v>146915</v>
      </c>
      <c r="AC9" s="1">
        <v>146920</v>
      </c>
      <c r="AD9" s="1">
        <v>146925</v>
      </c>
    </row>
    <row r="10" spans="1:30" x14ac:dyDescent="0.3">
      <c r="A10" s="14">
        <v>144115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5701628</v>
      </c>
      <c r="H10" s="29">
        <f>VLOOKUP($A10,cuc!$A$4:$AA$2090,H$3,FALSE)</f>
        <v>26542926</v>
      </c>
      <c r="X10" s="1">
        <v>140400</v>
      </c>
      <c r="Y10" s="1">
        <v>140500</v>
      </c>
      <c r="Z10" s="1">
        <v>146905</v>
      </c>
      <c r="AA10" s="1">
        <v>146910</v>
      </c>
      <c r="AB10" s="1">
        <v>146915</v>
      </c>
      <c r="AC10" s="1">
        <v>146920</v>
      </c>
      <c r="AD10" s="1">
        <v>146925</v>
      </c>
    </row>
    <row r="11" spans="1:30" x14ac:dyDescent="0.3">
      <c r="A11" s="14">
        <v>144120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5870029</v>
      </c>
      <c r="H11" s="29">
        <f>VLOOKUP($A11,cuc!$A$4:$AA$2090,H$3,FALSE)</f>
        <v>9405727</v>
      </c>
      <c r="X11" s="1">
        <v>140400</v>
      </c>
      <c r="Y11" s="1">
        <v>140500</v>
      </c>
      <c r="Z11" s="1">
        <v>146905</v>
      </c>
      <c r="AA11" s="1">
        <v>146910</v>
      </c>
      <c r="AB11" s="1">
        <v>146915</v>
      </c>
      <c r="AC11" s="1">
        <v>146920</v>
      </c>
      <c r="AD11" s="1">
        <v>146925</v>
      </c>
    </row>
    <row r="12" spans="1:30" x14ac:dyDescent="0.3">
      <c r="A12" s="14">
        <v>144125</v>
      </c>
      <c r="B12" s="22" t="str">
        <f>PROPER(VLOOKUP($A12,cuc!$A$4:$AA$2090,B$3,FALSE))</f>
        <v xml:space="preserve">         Categoría E Riesgo De Incobrabilidad</v>
      </c>
      <c r="C12" s="28">
        <f>VLOOKUP($A12,cuc!$A$4:$AA$2090,C$3,FALSE)</f>
        <v>1036324</v>
      </c>
      <c r="D12" s="28">
        <f>VLOOKUP($A12,cuc!$A$4:$AA$2090,D$3,FALSE)</f>
        <v>0</v>
      </c>
      <c r="E12" s="28">
        <f>VLOOKUP($A12,cuc!$A$4:$AA$2090,E$3,FALSE)</f>
        <v>64377025</v>
      </c>
      <c r="F12" s="28">
        <f>VLOOKUP($A12,cuc!$A$4:$AA$2090,F$3,FALSE)</f>
        <v>78941126</v>
      </c>
      <c r="G12" s="29">
        <f>VLOOKUP($A12,cuc!$A$4:$AA$2090,G$3,FALSE)</f>
        <v>78941126</v>
      </c>
      <c r="H12" s="29">
        <f>VLOOKUP($A12,cuc!$A$4:$AA$2090,H$3,FALSE)</f>
        <v>83556625</v>
      </c>
      <c r="X12" s="1">
        <v>140400</v>
      </c>
      <c r="Y12" s="1">
        <v>140500</v>
      </c>
      <c r="Z12" s="1">
        <v>146905</v>
      </c>
      <c r="AA12" s="1">
        <v>146910</v>
      </c>
      <c r="AB12" s="1">
        <v>146915</v>
      </c>
      <c r="AC12" s="1">
        <v>146920</v>
      </c>
      <c r="AD12" s="1">
        <v>146925</v>
      </c>
    </row>
    <row r="13" spans="1:30" x14ac:dyDescent="0.3">
      <c r="A13" s="14">
        <v>146935</v>
      </c>
      <c r="B13" s="22" t="str">
        <f>PROPER(VLOOKUP($A13,cuc!$A$4:$AA$2090,B$3,FALSE))</f>
        <v xml:space="preserve">         Categoría B Riesgo Aceptable, Consumo</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c r="X13" s="1">
        <v>140400</v>
      </c>
      <c r="Y13" s="1">
        <v>140500</v>
      </c>
      <c r="Z13" s="1">
        <v>146905</v>
      </c>
      <c r="AA13" s="1">
        <v>146910</v>
      </c>
      <c r="AB13" s="1">
        <v>146915</v>
      </c>
      <c r="AC13" s="1">
        <v>146920</v>
      </c>
      <c r="AD13" s="1">
        <v>146925</v>
      </c>
    </row>
    <row r="14" spans="1:30" x14ac:dyDescent="0.3">
      <c r="A14" s="14">
        <v>146940</v>
      </c>
      <c r="B14" s="22" t="str">
        <f>PROPER(VLOOKUP($A14,cuc!$A$4:$AA$2090,B$3,FALSE))</f>
        <v xml:space="preserve">         Categoría C Riesgo Apreciable, Consumo</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c r="X14" s="1">
        <v>140400</v>
      </c>
      <c r="Y14" s="1">
        <v>140500</v>
      </c>
      <c r="Z14" s="1">
        <v>146905</v>
      </c>
      <c r="AA14" s="1">
        <v>146910</v>
      </c>
      <c r="AB14" s="1">
        <v>146915</v>
      </c>
      <c r="AC14" s="1">
        <v>146920</v>
      </c>
      <c r="AD14" s="1">
        <v>146925</v>
      </c>
    </row>
    <row r="15" spans="1:30" x14ac:dyDescent="0.3">
      <c r="A15" s="14">
        <v>146945</v>
      </c>
      <c r="B15" s="22" t="str">
        <f>PROPER(VLOOKUP($A15,cuc!$A$4:$AA$2090,B$3,FALSE))</f>
        <v xml:space="preserve">         Categoría D Riesgo Significativo, Consumo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c r="X15" s="1">
        <v>140400</v>
      </c>
      <c r="Y15" s="1">
        <v>140500</v>
      </c>
      <c r="Z15" s="1">
        <v>146905</v>
      </c>
      <c r="AA15" s="1">
        <v>146910</v>
      </c>
      <c r="AB15" s="1">
        <v>146915</v>
      </c>
      <c r="AC15" s="1">
        <v>146920</v>
      </c>
      <c r="AD15" s="1">
        <v>146925</v>
      </c>
    </row>
    <row r="16" spans="1:30" x14ac:dyDescent="0.3">
      <c r="A16" s="14">
        <v>146950</v>
      </c>
      <c r="B16" s="22" t="str">
        <f>PROPER(VLOOKUP($A16,cuc!$A$4:$AA$2090,B$3,FALSE))</f>
        <v xml:space="preserve">         Categoría E Riesgo De Incobrabilidad, Consumo</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c r="X16" s="1">
        <v>140400</v>
      </c>
      <c r="Y16" s="1">
        <v>140500</v>
      </c>
      <c r="Z16" s="1">
        <v>146905</v>
      </c>
      <c r="AA16" s="1">
        <v>146910</v>
      </c>
      <c r="AB16" s="1">
        <v>146915</v>
      </c>
      <c r="AC16" s="1">
        <v>146920</v>
      </c>
      <c r="AD16" s="1">
        <v>146925</v>
      </c>
    </row>
    <row r="17" spans="1:8" ht="17.25" thickBot="1" x14ac:dyDescent="0.35">
      <c r="A17" s="15"/>
      <c r="B17" s="21" t="s">
        <v>1486</v>
      </c>
      <c r="C17" s="30">
        <f t="shared" ref="C17:H17" si="0">+SUM(C5:C16)</f>
        <v>1036324</v>
      </c>
      <c r="D17" s="30">
        <f t="shared" si="0"/>
        <v>0</v>
      </c>
      <c r="E17" s="30">
        <f t="shared" si="0"/>
        <v>64377025</v>
      </c>
      <c r="F17" s="30">
        <f t="shared" si="0"/>
        <v>78941126</v>
      </c>
      <c r="G17" s="30">
        <f t="shared" si="0"/>
        <v>103378942</v>
      </c>
      <c r="H17" s="30">
        <f t="shared" si="0"/>
        <v>127055524</v>
      </c>
    </row>
    <row r="19" spans="1:8" ht="17.25" thickBot="1" x14ac:dyDescent="0.35"/>
    <row r="20" spans="1:8" x14ac:dyDescent="0.3">
      <c r="B20" s="20" t="s">
        <v>1408</v>
      </c>
      <c r="C20" s="12" t="str">
        <f>+'9. SARC - Crecim Cartera BRUTA'!C$21</f>
        <v>Año 18</v>
      </c>
      <c r="D20" s="12" t="str">
        <f>+'9. SARC - Crecim Cartera BRUTA'!D$21</f>
        <v>Año 19</v>
      </c>
      <c r="E20" s="12" t="str">
        <f>+'9. SARC - Crecim Cartera BRUTA'!E$21</f>
        <v>Año 20</v>
      </c>
      <c r="F20" s="12" t="str">
        <f>+'9. SARC - Crecim Cartera BRUTA'!F$21</f>
        <v>Año 21</v>
      </c>
      <c r="G20" s="12" t="str">
        <f>+'9. SARC - Crecim Cartera BRUTA'!G$21</f>
        <v>Año 22</v>
      </c>
    </row>
    <row r="21" spans="1:8" x14ac:dyDescent="0.3">
      <c r="B21" s="10" t="s">
        <v>1485</v>
      </c>
      <c r="C21" s="27">
        <f>IFERROR(+D17/C17-1,0%)</f>
        <v>-1</v>
      </c>
      <c r="D21" s="27">
        <f>IFERROR(+E17/D17-1,0%)</f>
        <v>0</v>
      </c>
      <c r="E21" s="27">
        <f>IFERROR(+F17/E17-1,0%)</f>
        <v>0.22623134573242543</v>
      </c>
      <c r="F21" s="27">
        <f>IFERROR(+G17/F17-1,0%)</f>
        <v>0.30957014725125664</v>
      </c>
      <c r="G21" s="27">
        <f>IFERROR(+H17/G17-1,0%)</f>
        <v>0.22902712624008092</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1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9" thickBot="1" x14ac:dyDescent="0.35">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146110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146115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146120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146125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146210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c r="X9" s="1">
        <v>140400</v>
      </c>
      <c r="Y9" s="1">
        <v>140500</v>
      </c>
      <c r="Z9" s="1">
        <v>146905</v>
      </c>
      <c r="AA9" s="1">
        <v>146910</v>
      </c>
      <c r="AB9" s="1">
        <v>146915</v>
      </c>
      <c r="AC9" s="1">
        <v>146920</v>
      </c>
      <c r="AD9" s="1">
        <v>146925</v>
      </c>
    </row>
    <row r="10" spans="1:30" x14ac:dyDescent="0.3">
      <c r="A10" s="14">
        <v>146215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c r="X10" s="1">
        <v>140400</v>
      </c>
      <c r="Y10" s="1">
        <v>140500</v>
      </c>
      <c r="Z10" s="1">
        <v>146905</v>
      </c>
      <c r="AA10" s="1">
        <v>146910</v>
      </c>
      <c r="AB10" s="1">
        <v>146915</v>
      </c>
      <c r="AC10" s="1">
        <v>146920</v>
      </c>
      <c r="AD10" s="1">
        <v>146925</v>
      </c>
    </row>
    <row r="11" spans="1:30" x14ac:dyDescent="0.3">
      <c r="A11" s="14">
        <v>146220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c r="X11" s="1">
        <v>140400</v>
      </c>
      <c r="Y11" s="1">
        <v>140500</v>
      </c>
      <c r="Z11" s="1">
        <v>146905</v>
      </c>
      <c r="AA11" s="1">
        <v>146910</v>
      </c>
      <c r="AB11" s="1">
        <v>146915</v>
      </c>
      <c r="AC11" s="1">
        <v>146920</v>
      </c>
      <c r="AD11" s="1">
        <v>146925</v>
      </c>
    </row>
    <row r="12" spans="1:30" x14ac:dyDescent="0.3">
      <c r="A12" s="14">
        <v>146225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c r="X12" s="1">
        <v>140400</v>
      </c>
      <c r="Y12" s="1">
        <v>140500</v>
      </c>
      <c r="Z12" s="1">
        <v>146905</v>
      </c>
      <c r="AA12" s="1">
        <v>146910</v>
      </c>
      <c r="AB12" s="1">
        <v>146915</v>
      </c>
      <c r="AC12" s="1">
        <v>146920</v>
      </c>
      <c r="AD12" s="1">
        <v>146925</v>
      </c>
    </row>
    <row r="13" spans="1:30" ht="17.25" thickBot="1" x14ac:dyDescent="0.35">
      <c r="A13" s="15"/>
      <c r="B13" s="21" t="s">
        <v>1487</v>
      </c>
      <c r="C13" s="30">
        <f t="shared" ref="C13:H13" si="0">+SUM(C5:C12)</f>
        <v>0</v>
      </c>
      <c r="D13" s="30">
        <f t="shared" si="0"/>
        <v>0</v>
      </c>
      <c r="E13" s="30">
        <f t="shared" si="0"/>
        <v>0</v>
      </c>
      <c r="F13" s="30">
        <f t="shared" si="0"/>
        <v>0</v>
      </c>
      <c r="G13" s="30">
        <f t="shared" si="0"/>
        <v>0</v>
      </c>
      <c r="H13" s="30">
        <f t="shared" si="0"/>
        <v>0</v>
      </c>
    </row>
    <row r="15" spans="1:30" ht="17.25" thickBot="1" x14ac:dyDescent="0.35"/>
    <row r="16" spans="1:30" x14ac:dyDescent="0.3">
      <c r="B16" s="20" t="s">
        <v>1408</v>
      </c>
      <c r="C16" s="12" t="str">
        <f>+'9. SARC - Crecim Cartera BRUTA'!C$21</f>
        <v>Año 18</v>
      </c>
      <c r="D16" s="12" t="str">
        <f>+'9. SARC - Crecim Cartera BRUTA'!D$21</f>
        <v>Año 19</v>
      </c>
      <c r="E16" s="12" t="str">
        <f>+'9. SARC - Crecim Cartera BRUTA'!E$21</f>
        <v>Año 20</v>
      </c>
      <c r="F16" s="12" t="str">
        <f>+'9. SARC - Crecim Cartera BRUTA'!F$21</f>
        <v>Año 21</v>
      </c>
      <c r="G16" s="12" t="str">
        <f>+'9. SARC - Crecim Cartera BRUTA'!G$21</f>
        <v>Año 22</v>
      </c>
    </row>
    <row r="17" spans="2:7" x14ac:dyDescent="0.3">
      <c r="B17" s="10" t="s">
        <v>1488</v>
      </c>
      <c r="C17" s="27">
        <f>IFERROR(+D13/C13-1,0%)</f>
        <v>0</v>
      </c>
      <c r="D17" s="27">
        <f>IFERROR(+E13/D13-1,0%)</f>
        <v>0</v>
      </c>
      <c r="E17" s="27">
        <f>IFERROR(+F13/E13-1,0%)</f>
        <v>0</v>
      </c>
      <c r="F17" s="27">
        <f>IFERROR(+G13/F13-1,0%)</f>
        <v>0</v>
      </c>
      <c r="G17" s="27">
        <f>IFERROR(+H13/G13-1,0%)</f>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1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42" thickBot="1" x14ac:dyDescent="0.35">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144810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144815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144820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144825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145410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c r="X9" s="1">
        <v>140400</v>
      </c>
      <c r="Y9" s="1">
        <v>140500</v>
      </c>
      <c r="Z9" s="1">
        <v>146905</v>
      </c>
      <c r="AA9" s="1">
        <v>146910</v>
      </c>
      <c r="AB9" s="1">
        <v>146915</v>
      </c>
      <c r="AC9" s="1">
        <v>146920</v>
      </c>
      <c r="AD9" s="1">
        <v>146925</v>
      </c>
    </row>
    <row r="10" spans="1:30" x14ac:dyDescent="0.3">
      <c r="A10" s="14">
        <v>145415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c r="X10" s="1">
        <v>140400</v>
      </c>
      <c r="Y10" s="1">
        <v>140500</v>
      </c>
      <c r="Z10" s="1">
        <v>146905</v>
      </c>
      <c r="AA10" s="1">
        <v>146910</v>
      </c>
      <c r="AB10" s="1">
        <v>146915</v>
      </c>
      <c r="AC10" s="1">
        <v>146920</v>
      </c>
      <c r="AD10" s="1">
        <v>146925</v>
      </c>
    </row>
    <row r="11" spans="1:30" x14ac:dyDescent="0.3">
      <c r="A11" s="14">
        <v>145420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c r="X11" s="1">
        <v>140400</v>
      </c>
      <c r="Y11" s="1">
        <v>140500</v>
      </c>
      <c r="Z11" s="1">
        <v>146905</v>
      </c>
      <c r="AA11" s="1">
        <v>146910</v>
      </c>
      <c r="AB11" s="1">
        <v>146915</v>
      </c>
      <c r="AC11" s="1">
        <v>146920</v>
      </c>
      <c r="AD11" s="1">
        <v>146925</v>
      </c>
    </row>
    <row r="12" spans="1:30" x14ac:dyDescent="0.3">
      <c r="A12" s="14">
        <v>145425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c r="X12" s="1">
        <v>140400</v>
      </c>
      <c r="Y12" s="1">
        <v>140500</v>
      </c>
      <c r="Z12" s="1">
        <v>146905</v>
      </c>
      <c r="AA12" s="1">
        <v>146910</v>
      </c>
      <c r="AB12" s="1">
        <v>146915</v>
      </c>
      <c r="AC12" s="1">
        <v>146920</v>
      </c>
      <c r="AD12" s="1">
        <v>146925</v>
      </c>
    </row>
    <row r="13" spans="1:30" x14ac:dyDescent="0.3">
      <c r="A13" s="14">
        <v>145510</v>
      </c>
      <c r="B13" s="22" t="str">
        <f>PROPER(VLOOKUP($A13,cuc!$A$4:$AA$2090,B$3,FALSE))</f>
        <v xml:space="preserve">         Categoría B Riesgo Aceptable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c r="X13" s="1">
        <v>140400</v>
      </c>
      <c r="Y13" s="1">
        <v>140500</v>
      </c>
      <c r="Z13" s="1">
        <v>146905</v>
      </c>
      <c r="AA13" s="1">
        <v>146910</v>
      </c>
      <c r="AB13" s="1">
        <v>146915</v>
      </c>
      <c r="AC13" s="1">
        <v>146920</v>
      </c>
      <c r="AD13" s="1">
        <v>146925</v>
      </c>
    </row>
    <row r="14" spans="1:30" x14ac:dyDescent="0.3">
      <c r="A14" s="14">
        <v>145515</v>
      </c>
      <c r="B14" s="22" t="str">
        <f>PROPER(VLOOKUP($A14,cuc!$A$4:$AA$2090,B$3,FALSE))</f>
        <v xml:space="preserve">         Categoría C Riesgo Apreciable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c r="X14" s="1">
        <v>140400</v>
      </c>
      <c r="Y14" s="1">
        <v>140500</v>
      </c>
      <c r="Z14" s="1">
        <v>146905</v>
      </c>
      <c r="AA14" s="1">
        <v>146910</v>
      </c>
      <c r="AB14" s="1">
        <v>146915</v>
      </c>
      <c r="AC14" s="1">
        <v>146920</v>
      </c>
      <c r="AD14" s="1">
        <v>146925</v>
      </c>
    </row>
    <row r="15" spans="1:30" x14ac:dyDescent="0.3">
      <c r="A15" s="14">
        <v>145520</v>
      </c>
      <c r="B15" s="22" t="str">
        <f>PROPER(VLOOKUP($A15,cuc!$A$4:$AA$2090,B$3,FALSE))</f>
        <v xml:space="preserve">         Categoría D Riesgo Significativo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c r="X15" s="1">
        <v>140400</v>
      </c>
      <c r="Y15" s="1">
        <v>140500</v>
      </c>
      <c r="Z15" s="1">
        <v>146905</v>
      </c>
      <c r="AA15" s="1">
        <v>146910</v>
      </c>
      <c r="AB15" s="1">
        <v>146915</v>
      </c>
      <c r="AC15" s="1">
        <v>146920</v>
      </c>
      <c r="AD15" s="1">
        <v>146925</v>
      </c>
    </row>
    <row r="16" spans="1:30" x14ac:dyDescent="0.3">
      <c r="A16" s="14">
        <v>145525</v>
      </c>
      <c r="B16" s="22" t="str">
        <f>PROPER(VLOOKUP($A16,cuc!$A$4:$AA$2090,B$3,FALSE))</f>
        <v xml:space="preserve">         Categoría E Riesgo De Incobrabilidad</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c r="X16" s="1">
        <v>140400</v>
      </c>
      <c r="Y16" s="1">
        <v>140500</v>
      </c>
      <c r="Z16" s="1">
        <v>146905</v>
      </c>
      <c r="AA16" s="1">
        <v>146910</v>
      </c>
      <c r="AB16" s="1">
        <v>146915</v>
      </c>
      <c r="AC16" s="1">
        <v>146920</v>
      </c>
      <c r="AD16" s="1">
        <v>146925</v>
      </c>
    </row>
    <row r="17" spans="1:8" ht="17.25" thickBot="1" x14ac:dyDescent="0.35">
      <c r="A17" s="15"/>
      <c r="B17" s="21" t="s">
        <v>1489</v>
      </c>
      <c r="C17" s="30">
        <f t="shared" ref="C17:H17" si="0">+SUM(C5:C16)</f>
        <v>0</v>
      </c>
      <c r="D17" s="30">
        <f t="shared" si="0"/>
        <v>0</v>
      </c>
      <c r="E17" s="30">
        <f t="shared" si="0"/>
        <v>0</v>
      </c>
      <c r="F17" s="30">
        <f t="shared" si="0"/>
        <v>0</v>
      </c>
      <c r="G17" s="30">
        <f t="shared" si="0"/>
        <v>0</v>
      </c>
      <c r="H17" s="30">
        <f t="shared" si="0"/>
        <v>0</v>
      </c>
    </row>
    <row r="19" spans="1:8" ht="17.25" thickBot="1" x14ac:dyDescent="0.35"/>
    <row r="20" spans="1:8" x14ac:dyDescent="0.3">
      <c r="B20" s="20" t="s">
        <v>1408</v>
      </c>
      <c r="C20" s="12" t="str">
        <f>+'9. SARC - Crecim Cartera BRUTA'!C$21</f>
        <v>Año 18</v>
      </c>
      <c r="D20" s="12" t="str">
        <f>+'9. SARC - Crecim Cartera BRUTA'!D$21</f>
        <v>Año 19</v>
      </c>
      <c r="E20" s="12" t="str">
        <f>+'9. SARC - Crecim Cartera BRUTA'!E$21</f>
        <v>Año 20</v>
      </c>
      <c r="F20" s="12" t="str">
        <f>+'9. SARC - Crecim Cartera BRUTA'!F$21</f>
        <v>Año 21</v>
      </c>
      <c r="G20" s="12" t="str">
        <f>+'9. SARC - Crecim Cartera BRUTA'!G$21</f>
        <v>Año 22</v>
      </c>
    </row>
    <row r="21" spans="1:8" x14ac:dyDescent="0.3">
      <c r="B21" s="10" t="s">
        <v>1490</v>
      </c>
      <c r="C21" s="27">
        <f>IFERROR(+D17/C17-1,0%)</f>
        <v>0</v>
      </c>
      <c r="D21" s="27">
        <f>IFERROR(+E17/D17-1,0%)</f>
        <v>0</v>
      </c>
      <c r="E21" s="27">
        <f>IFERROR(+F17/E17-1,0%)</f>
        <v>0</v>
      </c>
      <c r="F21" s="27">
        <f>IFERROR(+G17/F17-1,0%)</f>
        <v>0</v>
      </c>
      <c r="G21" s="27">
        <f>IFERROR(+H17/G17-1,0%)</f>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9" thickBot="1" x14ac:dyDescent="0.35">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140410</v>
      </c>
      <c r="B5" s="22" t="str">
        <f>PROPER(VLOOKUP($A5,cuc!$A$4:$AA$2090,B$3,FALSE))</f>
        <v xml:space="preserve">         Categoría B Riesgo Aceptable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140415</v>
      </c>
      <c r="B6" s="22" t="str">
        <f>PROPER(VLOOKUP($A6,cuc!$A$4:$AA$2090,B$3,FALSE))</f>
        <v xml:space="preserve">         Categoría C Riesgo Apreciable</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X6" s="1">
        <v>140400</v>
      </c>
      <c r="Y6" s="1">
        <v>140500</v>
      </c>
      <c r="Z6" s="1">
        <v>146905</v>
      </c>
      <c r="AA6" s="1">
        <v>146910</v>
      </c>
      <c r="AB6" s="1">
        <v>146915</v>
      </c>
      <c r="AC6" s="1">
        <v>146920</v>
      </c>
      <c r="AD6" s="1">
        <v>146925</v>
      </c>
    </row>
    <row r="7" spans="1:30" x14ac:dyDescent="0.3">
      <c r="A7" s="14">
        <v>140420</v>
      </c>
      <c r="B7" s="22" t="str">
        <f>PROPER(VLOOKUP($A7,cuc!$A$4:$AA$2090,B$3,FALSE))</f>
        <v xml:space="preserve">         Categoría D Riesgo Significativo</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c r="X7" s="1">
        <v>140400</v>
      </c>
      <c r="Y7" s="1">
        <v>140500</v>
      </c>
      <c r="Z7" s="1">
        <v>146905</v>
      </c>
      <c r="AA7" s="1">
        <v>146910</v>
      </c>
      <c r="AB7" s="1">
        <v>146915</v>
      </c>
      <c r="AC7" s="1">
        <v>146920</v>
      </c>
      <c r="AD7" s="1">
        <v>146925</v>
      </c>
    </row>
    <row r="8" spans="1:30" x14ac:dyDescent="0.3">
      <c r="A8" s="14">
        <v>140425</v>
      </c>
      <c r="B8" s="22" t="str">
        <f>PROPER(VLOOKUP($A8,cuc!$A$4:$AA$2090,B$3,FALSE))</f>
        <v xml:space="preserve">         Categoría E Riesgo De Incobrabilidad</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c r="X8" s="1">
        <v>140400</v>
      </c>
      <c r="Y8" s="1">
        <v>140500</v>
      </c>
      <c r="Z8" s="1">
        <v>146905</v>
      </c>
      <c r="AA8" s="1">
        <v>146910</v>
      </c>
      <c r="AB8" s="1">
        <v>146915</v>
      </c>
      <c r="AC8" s="1">
        <v>146920</v>
      </c>
      <c r="AD8" s="1">
        <v>146925</v>
      </c>
    </row>
    <row r="9" spans="1:30" x14ac:dyDescent="0.3">
      <c r="A9" s="14">
        <v>140510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c r="X9" s="1">
        <v>140400</v>
      </c>
      <c r="Y9" s="1">
        <v>140500</v>
      </c>
      <c r="Z9" s="1">
        <v>146905</v>
      </c>
      <c r="AA9" s="1">
        <v>146910</v>
      </c>
      <c r="AB9" s="1">
        <v>146915</v>
      </c>
      <c r="AC9" s="1">
        <v>146920</v>
      </c>
      <c r="AD9" s="1">
        <v>146925</v>
      </c>
    </row>
    <row r="10" spans="1:30" x14ac:dyDescent="0.3">
      <c r="A10" s="14">
        <v>140515</v>
      </c>
      <c r="B10" s="22" t="str">
        <f>PROPER(VLOOKUP($A10,cuc!$A$4:$AA$2090,B$3,FALSE))</f>
        <v xml:space="preserve">         Categoría C Riesgo Apreciable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c r="X10" s="1">
        <v>140400</v>
      </c>
      <c r="Y10" s="1">
        <v>140500</v>
      </c>
      <c r="Z10" s="1">
        <v>146905</v>
      </c>
      <c r="AA10" s="1">
        <v>146910</v>
      </c>
      <c r="AB10" s="1">
        <v>146915</v>
      </c>
      <c r="AC10" s="1">
        <v>146920</v>
      </c>
      <c r="AD10" s="1">
        <v>146925</v>
      </c>
    </row>
    <row r="11" spans="1:30" x14ac:dyDescent="0.3">
      <c r="A11" s="14">
        <v>140520</v>
      </c>
      <c r="B11" s="22" t="str">
        <f>PROPER(VLOOKUP($A11,cuc!$A$4:$AA$2090,B$3,FALSE))</f>
        <v xml:space="preserve">         Categoría D Riesgo Significativo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c r="X11" s="1">
        <v>140400</v>
      </c>
      <c r="Y11" s="1">
        <v>140500</v>
      </c>
      <c r="Z11" s="1">
        <v>146905</v>
      </c>
      <c r="AA11" s="1">
        <v>146910</v>
      </c>
      <c r="AB11" s="1">
        <v>146915</v>
      </c>
      <c r="AC11" s="1">
        <v>146920</v>
      </c>
      <c r="AD11" s="1">
        <v>146925</v>
      </c>
    </row>
    <row r="12" spans="1:30" x14ac:dyDescent="0.3">
      <c r="A12" s="14">
        <v>140525</v>
      </c>
      <c r="B12" s="22" t="str">
        <f>PROPER(VLOOKUP($A12,cuc!$A$4:$AA$2090,B$3,FALSE))</f>
        <v xml:space="preserve">         Categoría E Riesgo De Incobrabilidad</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c r="X12" s="1">
        <v>140400</v>
      </c>
      <c r="Y12" s="1">
        <v>140500</v>
      </c>
      <c r="Z12" s="1">
        <v>146905</v>
      </c>
      <c r="AA12" s="1">
        <v>146910</v>
      </c>
      <c r="AB12" s="1">
        <v>146915</v>
      </c>
      <c r="AC12" s="1">
        <v>146920</v>
      </c>
      <c r="AD12" s="1">
        <v>146925</v>
      </c>
    </row>
    <row r="13" spans="1:30" x14ac:dyDescent="0.3">
      <c r="A13" s="14">
        <v>146910</v>
      </c>
      <c r="B13" s="22" t="str">
        <f>PROPER(VLOOKUP($A13,cuc!$A$4:$AA$2090,B$3,FALSE))</f>
        <v xml:space="preserve">         Categoría B Riesgo Aceptable, Vivienda</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c r="X13" s="1">
        <v>140400</v>
      </c>
      <c r="Y13" s="1">
        <v>140500</v>
      </c>
      <c r="Z13" s="1">
        <v>146905</v>
      </c>
      <c r="AA13" s="1">
        <v>146910</v>
      </c>
      <c r="AB13" s="1">
        <v>146915</v>
      </c>
      <c r="AC13" s="1">
        <v>146920</v>
      </c>
      <c r="AD13" s="1">
        <v>146925</v>
      </c>
    </row>
    <row r="14" spans="1:30" x14ac:dyDescent="0.3">
      <c r="A14" s="14">
        <v>146915</v>
      </c>
      <c r="B14" s="22" t="str">
        <f>PROPER(VLOOKUP($A14,cuc!$A$4:$AA$2090,B$3,FALSE))</f>
        <v xml:space="preserve">         Categoría C Riesgo Apreciable, Vivienda</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c r="X14" s="1">
        <v>140400</v>
      </c>
      <c r="Y14" s="1">
        <v>140500</v>
      </c>
      <c r="Z14" s="1">
        <v>146905</v>
      </c>
      <c r="AA14" s="1">
        <v>146910</v>
      </c>
      <c r="AB14" s="1">
        <v>146915</v>
      </c>
      <c r="AC14" s="1">
        <v>146920</v>
      </c>
      <c r="AD14" s="1">
        <v>146925</v>
      </c>
    </row>
    <row r="15" spans="1:30" x14ac:dyDescent="0.3">
      <c r="A15" s="14">
        <v>146920</v>
      </c>
      <c r="B15" s="22" t="str">
        <f>PROPER(VLOOKUP($A15,cuc!$A$4:$AA$2090,B$3,FALSE))</f>
        <v xml:space="preserve">         Categoría D Riesgo Significativo, Vivienda</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c r="X15" s="1">
        <v>140400</v>
      </c>
      <c r="Y15" s="1">
        <v>140500</v>
      </c>
      <c r="Z15" s="1">
        <v>146905</v>
      </c>
      <c r="AA15" s="1">
        <v>146910</v>
      </c>
      <c r="AB15" s="1">
        <v>146915</v>
      </c>
      <c r="AC15" s="1">
        <v>146920</v>
      </c>
      <c r="AD15" s="1">
        <v>146925</v>
      </c>
    </row>
    <row r="16" spans="1:30" x14ac:dyDescent="0.3">
      <c r="A16" s="14">
        <v>146925</v>
      </c>
      <c r="B16" s="22" t="str">
        <f>PROPER(VLOOKUP($A16,cuc!$A$4:$AA$2090,B$3,FALSE))</f>
        <v xml:space="preserve">         Categoría E Riesgo De Incobrabilidad, Vivienda</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c r="X16" s="1">
        <v>140400</v>
      </c>
      <c r="Y16" s="1">
        <v>140500</v>
      </c>
      <c r="Z16" s="1">
        <v>146905</v>
      </c>
      <c r="AA16" s="1">
        <v>146910</v>
      </c>
      <c r="AB16" s="1">
        <v>146915</v>
      </c>
      <c r="AC16" s="1">
        <v>146920</v>
      </c>
      <c r="AD16" s="1">
        <v>146925</v>
      </c>
    </row>
    <row r="17" spans="1:8" ht="17.25" thickBot="1" x14ac:dyDescent="0.35">
      <c r="A17" s="15"/>
      <c r="B17" s="21" t="s">
        <v>1491</v>
      </c>
      <c r="C17" s="30">
        <f t="shared" ref="C17:H17" si="0">+SUM(C5:C16)</f>
        <v>0</v>
      </c>
      <c r="D17" s="30">
        <f t="shared" si="0"/>
        <v>0</v>
      </c>
      <c r="E17" s="30">
        <f t="shared" si="0"/>
        <v>0</v>
      </c>
      <c r="F17" s="30">
        <f t="shared" si="0"/>
        <v>0</v>
      </c>
      <c r="G17" s="30">
        <f t="shared" si="0"/>
        <v>0</v>
      </c>
      <c r="H17" s="30">
        <f t="shared" si="0"/>
        <v>0</v>
      </c>
    </row>
    <row r="19" spans="1:8" ht="17.25" thickBot="1" x14ac:dyDescent="0.35"/>
    <row r="20" spans="1:8" x14ac:dyDescent="0.3">
      <c r="B20" s="20" t="s">
        <v>1408</v>
      </c>
      <c r="C20" s="12" t="str">
        <f>+'9. SARC - Crecim Cartera BRUTA'!C$21</f>
        <v>Año 18</v>
      </c>
      <c r="D20" s="12" t="str">
        <f>+'9. SARC - Crecim Cartera BRUTA'!D$21</f>
        <v>Año 19</v>
      </c>
      <c r="E20" s="12" t="str">
        <f>+'9. SARC - Crecim Cartera BRUTA'!E$21</f>
        <v>Año 20</v>
      </c>
      <c r="F20" s="12" t="str">
        <f>+'9. SARC - Crecim Cartera BRUTA'!F$21</f>
        <v>Año 21</v>
      </c>
      <c r="G20" s="12" t="str">
        <f>+'9. SARC - Crecim Cartera BRUTA'!G$21</f>
        <v>Año 22</v>
      </c>
    </row>
    <row r="21" spans="1:8" x14ac:dyDescent="0.3">
      <c r="B21" s="10" t="s">
        <v>1492</v>
      </c>
      <c r="C21" s="27">
        <f>IFERROR(+D17/C17-1,0%)</f>
        <v>0</v>
      </c>
      <c r="D21" s="27">
        <f>IFERROR(+E17/D17-1,0%)</f>
        <v>0</v>
      </c>
      <c r="E21" s="27">
        <f>IFERROR(+F17/E17-1,0%)</f>
        <v>0</v>
      </c>
      <c r="F21" s="27">
        <f>IFERROR(+G17/F17-1,0%)</f>
        <v>0</v>
      </c>
      <c r="G21" s="27">
        <f>IFERROR(+H17/G17-1,0%)</f>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60" zoomScaleNormal="160" workbookViewId="0">
      <pane xSplit="1" ySplit="4" topLeftCell="B32"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50.25" thickBot="1" x14ac:dyDescent="0.35">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110500</v>
      </c>
      <c r="B5" s="22" t="str">
        <f>PROPER(VLOOKUP($A5,cuc!$A$4:$AA$2090,B$3,FALSE))</f>
        <v xml:space="preserve">      Caja</v>
      </c>
      <c r="C5" s="28">
        <f>VLOOKUP($A5,cuc!$A$4:$AA$2090,C$3,FALSE)</f>
        <v>2726118.76</v>
      </c>
      <c r="D5" s="28">
        <f>VLOOKUP($A5,cuc!$A$4:$AA$2090,D$3,FALSE)</f>
        <v>4476455</v>
      </c>
      <c r="E5" s="28">
        <f>VLOOKUP($A5,cuc!$A$4:$AA$2090,E$3,FALSE)</f>
        <v>6368466</v>
      </c>
      <c r="F5" s="28">
        <f>VLOOKUP($A5,cuc!$A$4:$AA$2090,F$3,FALSE)</f>
        <v>300000</v>
      </c>
      <c r="G5" s="29">
        <f>VLOOKUP($A5,cuc!$A$4:$AA$2090,G$3,FALSE)</f>
        <v>21836296</v>
      </c>
      <c r="H5" s="29">
        <f>VLOOKUP($A5,cuc!$A$4:$AA$2090,H$3,FALSE)</f>
        <v>1970000</v>
      </c>
      <c r="X5" s="1">
        <v>140400</v>
      </c>
      <c r="Y5" s="1">
        <v>140500</v>
      </c>
      <c r="Z5" s="1">
        <v>146905</v>
      </c>
      <c r="AA5" s="1">
        <v>146910</v>
      </c>
      <c r="AB5" s="1">
        <v>146915</v>
      </c>
      <c r="AC5" s="1">
        <v>146920</v>
      </c>
      <c r="AD5" s="1">
        <v>146925</v>
      </c>
    </row>
    <row r="6" spans="1:30" x14ac:dyDescent="0.3">
      <c r="A6" s="14">
        <v>111000</v>
      </c>
      <c r="B6" s="22" t="str">
        <f>PROPER(VLOOKUP($A6,cuc!$A$4:$AA$2090,B$3,FALSE))</f>
        <v xml:space="preserve">      Bancos Y Otras Entidades Con Actividad Financiera</v>
      </c>
      <c r="C6" s="28">
        <f>VLOOKUP($A6,cuc!$A$4:$AA$2090,C$3,FALSE)</f>
        <v>500766776.06999999</v>
      </c>
      <c r="D6" s="28">
        <f>VLOOKUP($A6,cuc!$A$4:$AA$2090,D$3,FALSE)</f>
        <v>345701313.72000003</v>
      </c>
      <c r="E6" s="28">
        <f>VLOOKUP($A6,cuc!$A$4:$AA$2090,E$3,FALSE)</f>
        <v>891325504.51999998</v>
      </c>
      <c r="F6" s="28">
        <f>VLOOKUP($A6,cuc!$A$4:$AA$2090,F$3,FALSE)</f>
        <v>912733214.09000003</v>
      </c>
      <c r="G6" s="29">
        <f>VLOOKUP($A6,cuc!$A$4:$AA$2090,G$3,FALSE)</f>
        <v>3527722581.0100002</v>
      </c>
      <c r="H6" s="29">
        <f>VLOOKUP($A6,cuc!$A$4:$AA$2090,H$3,FALSE)</f>
        <v>1792397969.8699999</v>
      </c>
      <c r="I6" s="1" t="s">
        <v>1453</v>
      </c>
    </row>
    <row r="7" spans="1:30" x14ac:dyDescent="0.3">
      <c r="A7" s="14">
        <v>111500</v>
      </c>
      <c r="B7" s="22" t="str">
        <f>PROPER(VLOOKUP($A7,cuc!$A$4:$AA$2090,B$3,FALSE))</f>
        <v xml:space="preserve">      Equivalentes Al  Efectivo (Compromiso De Pago)</v>
      </c>
      <c r="C7" s="28">
        <f>VLOOKUP($A7,cuc!$A$4:$AA$2090,C$3,FALSE)</f>
        <v>389171269.66000003</v>
      </c>
      <c r="D7" s="28">
        <f>VLOOKUP($A7,cuc!$A$4:$AA$2090,D$3,FALSE)</f>
        <v>2337940807.1199999</v>
      </c>
      <c r="E7" s="28">
        <f>VLOOKUP($A7,cuc!$A$4:$AA$2090,E$3,FALSE)</f>
        <v>2158860188.9000001</v>
      </c>
      <c r="F7" s="28">
        <f>VLOOKUP($A7,cuc!$A$4:$AA$2090,F$3,FALSE)</f>
        <v>4137547851.6700001</v>
      </c>
      <c r="G7" s="29">
        <f>VLOOKUP($A7,cuc!$A$4:$AA$2090,G$3,FALSE)</f>
        <v>1652945.72</v>
      </c>
      <c r="H7" s="29">
        <f>VLOOKUP($A7,cuc!$A$4:$AA$2090,H$3,FALSE)</f>
        <v>516521888.75999999</v>
      </c>
    </row>
    <row r="8" spans="1:30" x14ac:dyDescent="0.3">
      <c r="A8" s="14">
        <v>112001</v>
      </c>
      <c r="B8" s="22" t="str">
        <f>PROPER(VLOOKUP($A8,cuc!$A$4:$AA$2090,B$3,FALSE))</f>
        <v xml:space="preserve">         Fondo De Liquidez – Cuentas Corrientes</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112003</v>
      </c>
      <c r="B9" s="22" t="str">
        <f>PROPER(VLOOKUP($A9,cuc!$A$4:$AA$2090,B$3,FALSE))</f>
        <v xml:space="preserve">         Fondo De Liquidez - Fondos De Inversión Colectiva Administrados Por Sociedades Fiduciarias</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112005</v>
      </c>
      <c r="B10" s="22" t="str">
        <f>PROPER(VLOOKUP($A10,cuc!$A$4:$AA$2090,B$3,FALSE))</f>
        <v xml:space="preserve">         Fondo De Liquidez - Cuentas De Ahorro</v>
      </c>
      <c r="C10" s="28">
        <f>VLOOKUP($A10,cuc!$A$4:$AA$2090,C$3,FALSE)</f>
        <v>0</v>
      </c>
      <c r="D10" s="28">
        <f>VLOOKUP($A10,cuc!$A$4:$AA$2090,D$3,FALSE)</f>
        <v>0</v>
      </c>
      <c r="E10" s="28">
        <f>VLOOKUP($A10,cuc!$A$4:$AA$2090,E$3,FALSE)</f>
        <v>0</v>
      </c>
      <c r="F10" s="28">
        <f>VLOOKUP($A10,cuc!$A$4:$AA$2090,F$3,FALSE)</f>
        <v>0</v>
      </c>
      <c r="G10" s="29">
        <f>VLOOKUP($A10,cuc!$A$4:$AA$2090,G$3,FALSE)</f>
        <v>133561892.67</v>
      </c>
      <c r="H10" s="29">
        <f>VLOOKUP($A10,cuc!$A$4:$AA$2090,H$3,FALSE)</f>
        <v>0</v>
      </c>
    </row>
    <row r="11" spans="1:30" x14ac:dyDescent="0.3">
      <c r="A11" s="14">
        <v>112006</v>
      </c>
      <c r="B11" s="22" t="str">
        <f>PROPER(VLOOKUP($A11,cuc!$A$4:$AA$2090,B$3,FALSE))</f>
        <v xml:space="preserve">         Fondo De Liquidez - Fondos De Inversión Colectiva Administrados Por Sociedades Comisionistas De Bolsa</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112007</v>
      </c>
      <c r="B12" s="22" t="str">
        <f>PROPER(VLOOKUP($A12,cuc!$A$4:$AA$2090,B$3,FALSE))</f>
        <v xml:space="preserve">         Fondo De Liquidez - Certificado De Depósito A TÉrmino</v>
      </c>
      <c r="C12" s="28">
        <f>VLOOKUP($A12,cuc!$A$4:$AA$2090,C$3,FALSE)</f>
        <v>0</v>
      </c>
      <c r="D12" s="28">
        <f>VLOOKUP($A12,cuc!$A$4:$AA$2090,D$3,FALSE)</f>
        <v>0</v>
      </c>
      <c r="E12" s="28">
        <f>VLOOKUP($A12,cuc!$A$4:$AA$2090,E$3,FALSE)</f>
        <v>0</v>
      </c>
      <c r="F12" s="28">
        <f>VLOOKUP($A12,cuc!$A$4:$AA$2090,F$3,FALSE)</f>
        <v>0</v>
      </c>
      <c r="G12" s="29">
        <f>VLOOKUP($A12,cuc!$A$4:$AA$2090,G$3,FALSE)</f>
        <v>422703750</v>
      </c>
      <c r="H12" s="29">
        <f>VLOOKUP($A12,cuc!$A$4:$AA$2090,H$3,FALSE)</f>
        <v>426045223</v>
      </c>
    </row>
    <row r="13" spans="1:30" x14ac:dyDescent="0.3">
      <c r="A13" s="14">
        <v>112008</v>
      </c>
      <c r="B13" s="22" t="str">
        <f>PROPER(VLOOKUP($A13,cuc!$A$4:$AA$2090,B$3,FALSE))</f>
        <v xml:space="preserve">         Fondo De Liquidez - Certificados De Ahorro A TÉrmino</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120305</v>
      </c>
      <c r="B14" s="22" t="str">
        <f>PROPER(VLOOKUP($A14,cuc!$A$4:$AA$2090,B$3,FALSE))</f>
        <v xml:space="preserve">         Fondo De Liquidez – Certificados De Depósito A Término- Cdt</v>
      </c>
      <c r="C14" s="28">
        <f>VLOOKUP($A14,cuc!$A$4:$AA$2090,C$3,FALSE)</f>
        <v>0</v>
      </c>
      <c r="D14" s="28">
        <f>VLOOKUP($A14,cuc!$A$4:$AA$2090,D$3,FALSE)</f>
        <v>0</v>
      </c>
      <c r="E14" s="28">
        <f>VLOOKUP($A14,cuc!$A$4:$AA$2090,E$3,FALSE)</f>
        <v>0</v>
      </c>
      <c r="F14" s="28">
        <f>VLOOKUP($A14,cuc!$A$4:$AA$2090,F$3,FALSE)</f>
        <v>0</v>
      </c>
      <c r="G14" s="29">
        <f>VLOOKUP($A14,cuc!$A$4:$AA$2090,G$3,FALSE)</f>
        <v>525945000</v>
      </c>
      <c r="H14" s="29">
        <f>VLOOKUP($A14,cuc!$A$4:$AA$2090,H$3,FALSE)</f>
        <v>1507080000</v>
      </c>
    </row>
    <row r="15" spans="1:30" x14ac:dyDescent="0.3">
      <c r="A15" s="14">
        <v>120310</v>
      </c>
      <c r="B15" s="22" t="str">
        <f>PROPER(VLOOKUP($A15,cuc!$A$4:$AA$2090,B$3,FALSE))</f>
        <v xml:space="preserve">         Fondo De Liquidez – Certificados De Ahorro A Término – Cdat</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120315</v>
      </c>
      <c r="B16" s="22" t="str">
        <f>PROPER(VLOOKUP($A16,cuc!$A$4:$AA$2090,B$3,FALSE))</f>
        <v xml:space="preserve">         Fondo De Liquidez - Fondos De Inversión Colectiva Administrados Por Sociedades Fiduciarias</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120320</v>
      </c>
      <c r="B17" s="22" t="str">
        <f>PROPER(VLOOKUP($A17,cuc!$A$4:$AA$2090,B$3,FALSE))</f>
        <v xml:space="preserve">         Fondo De Liquidez - Fondos De Inversión Colectiva Administrados Por Sociedades Comisionistas De Bolsa</v>
      </c>
      <c r="C17" s="28">
        <f>VLOOKUP($A17,cuc!$A$4:$AA$2090,C$3,FALSE)</f>
        <v>0</v>
      </c>
      <c r="D17" s="28">
        <f>VLOOKUP($A17,cuc!$A$4:$AA$2090,D$3,FALSE)</f>
        <v>0</v>
      </c>
      <c r="E17" s="28">
        <f>VLOOKUP($A17,cuc!$A$4:$AA$2090,E$3,FALSE)</f>
        <v>1299522200</v>
      </c>
      <c r="F17" s="28">
        <f>VLOOKUP($A17,cuc!$A$4:$AA$2090,F$3,FALSE)</f>
        <v>2355065000</v>
      </c>
      <c r="G17" s="29">
        <f>VLOOKUP($A17,cuc!$A$4:$AA$2090,G$3,FALSE)</f>
        <v>0</v>
      </c>
      <c r="H17" s="29">
        <f>VLOOKUP($A17,cuc!$A$4:$AA$2090,H$3,FALSE)</f>
        <v>0</v>
      </c>
    </row>
    <row r="18" spans="1:8" x14ac:dyDescent="0.3">
      <c r="A18" s="14">
        <v>120330</v>
      </c>
      <c r="B18" s="22" t="str">
        <f>PROPER(VLOOKUP($A18,cuc!$A$4:$AA$2090,B$3,FALSE))</f>
        <v xml:space="preserve">         Fondo De Liquidez - Bonos Ordinarios</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8" x14ac:dyDescent="0.3">
      <c r="A19" s="14">
        <v>123016</v>
      </c>
      <c r="B19" s="22" t="str">
        <f>PROPER(VLOOKUP($A19,cuc!$A$4:$AA$2090,B$3,FALSE))</f>
        <v xml:space="preserve">         Participación En Fondos De Inversión Colectivaabiertos Sin Pacto De Permanencia</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120400</v>
      </c>
      <c r="B20" s="22" t="str">
        <f>PROPER(VLOOKUP($A20,cuc!$A$4:$AA$2090,B$3,FALSE))</f>
        <v xml:space="preserve">      Inversiones Negociables En Títulos De Deuda</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120800</v>
      </c>
      <c r="B21" s="22" t="str">
        <f>PROPER(VLOOKUP($A21,cuc!$A$4:$AA$2090,B$3,FALSE))</f>
        <v xml:space="preserve">      Inversiones Para Mantener Hasta El Vencimiento</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121300</v>
      </c>
      <c r="B22" s="22" t="str">
        <f>PROPER(VLOOKUP($A22,cuc!$A$4:$AA$2090,B$3,FALSE))</f>
        <v xml:space="preserve">      Inversiones Disponibles Para La Venta En Títulos De Deuda</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122800</v>
      </c>
      <c r="B23" s="22" t="str">
        <f>PROPER(VLOOKUP($A23,cuc!$A$4:$AA$2090,B$3,FALSE))</f>
        <v xml:space="preserve">      Inversiones Contabilizadas A Costo Amortizado</v>
      </c>
      <c r="C23" s="28">
        <f>VLOOKUP($A23,cuc!$A$4:$AA$2090,C$3,FALSE)</f>
        <v>0</v>
      </c>
      <c r="D23" s="28">
        <f>VLOOKUP($A23,cuc!$A$4:$AA$2090,D$3,FALSE)</f>
        <v>0</v>
      </c>
      <c r="E23" s="28">
        <f>VLOOKUP($A23,cuc!$A$4:$AA$2090,E$3,FALSE)</f>
        <v>0</v>
      </c>
      <c r="F23" s="28">
        <f>VLOOKUP($A23,cuc!$A$4:$AA$2090,F$3,FALSE)</f>
        <v>0</v>
      </c>
      <c r="G23" s="29">
        <f>VLOOKUP($A23,cuc!$A$4:$AA$2090,G$3,FALSE)</f>
        <v>4662725667</v>
      </c>
      <c r="H23" s="29">
        <f>VLOOKUP($A23,cuc!$A$4:$AA$2090,H$3,FALSE)</f>
        <v>5202254316</v>
      </c>
    </row>
    <row r="24" spans="1:8" x14ac:dyDescent="0.3">
      <c r="A24" s="14">
        <v>123000</v>
      </c>
      <c r="B24" s="22" t="str">
        <f>PROPER(VLOOKUP($A24,cuc!$A$4:$AA$2090,B$3,FALSE))</f>
        <v xml:space="preserve">      Inversiones Contabilizadas A Valor Razonable Con Cambios En El Resultado</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ht="17.25" thickBot="1" x14ac:dyDescent="0.35">
      <c r="A25" s="15"/>
      <c r="B25" s="21" t="s">
        <v>1493</v>
      </c>
      <c r="C25" s="30">
        <f t="shared" ref="C25:H25" si="0">+SUM(C5:C24)</f>
        <v>892664164.49000001</v>
      </c>
      <c r="D25" s="30">
        <f t="shared" si="0"/>
        <v>2688118575.8400002</v>
      </c>
      <c r="E25" s="30">
        <f t="shared" si="0"/>
        <v>4356076359.4200001</v>
      </c>
      <c r="F25" s="30">
        <f t="shared" si="0"/>
        <v>7405646065.7600002</v>
      </c>
      <c r="G25" s="30">
        <f t="shared" si="0"/>
        <v>9296148132.3999996</v>
      </c>
      <c r="H25" s="30">
        <f t="shared" si="0"/>
        <v>9446269397.6300011</v>
      </c>
    </row>
    <row r="26" spans="1:8" ht="17.25" thickBot="1" x14ac:dyDescent="0.35"/>
    <row r="27" spans="1:8" ht="33" x14ac:dyDescent="0.3">
      <c r="A27" s="11" t="s">
        <v>139</v>
      </c>
      <c r="B27" s="50" t="s">
        <v>1410</v>
      </c>
      <c r="C27" s="12">
        <f t="shared" ref="C27:H27" si="1">+C$4</f>
        <v>43070</v>
      </c>
      <c r="D27" s="12">
        <f t="shared" si="1"/>
        <v>43435</v>
      </c>
      <c r="E27" s="12">
        <f t="shared" si="1"/>
        <v>43800</v>
      </c>
      <c r="F27" s="12">
        <f t="shared" si="1"/>
        <v>44166</v>
      </c>
      <c r="G27" s="12">
        <f t="shared" si="1"/>
        <v>44561</v>
      </c>
      <c r="H27" s="12">
        <f t="shared" si="1"/>
        <v>44651</v>
      </c>
    </row>
    <row r="28" spans="1:8" x14ac:dyDescent="0.3">
      <c r="A28" s="14">
        <v>210500</v>
      </c>
      <c r="B28" s="49" t="str">
        <f>PROPER(VLOOKUP($A28,cuc!$A$4:$AA$2090,B$3,FALSE))</f>
        <v xml:space="preserve">      Depósitos De Ahorro</v>
      </c>
      <c r="C28" s="28">
        <f>VLOOKUP($A28,cuc!$A$4:$AA$2090,C$3,FALSE)</f>
        <v>0</v>
      </c>
      <c r="D28" s="28">
        <f>VLOOKUP($A28,cuc!$A$4:$AA$2090,D$3,FALSE)</f>
        <v>0</v>
      </c>
      <c r="E28" s="28">
        <f>VLOOKUP($A28,cuc!$A$4:$AA$2090,E$3,FALSE)</f>
        <v>1220179263.77</v>
      </c>
      <c r="F28" s="28">
        <f>VLOOKUP($A28,cuc!$A$4:$AA$2090,F$3,FALSE)</f>
        <v>1898030819</v>
      </c>
      <c r="G28" s="29">
        <f>VLOOKUP($A28,cuc!$A$4:$AA$2090,G$3,FALSE)</f>
        <v>1616375179.9000001</v>
      </c>
      <c r="H28" s="29">
        <f>VLOOKUP($A28,cuc!$A$4:$AA$2090,H$3,FALSE)</f>
        <v>1571902964.9000001</v>
      </c>
    </row>
    <row r="29" spans="1:8" x14ac:dyDescent="0.3">
      <c r="A29" s="14">
        <v>211005</v>
      </c>
      <c r="B29" s="49" t="str">
        <f>PROPER(VLOOKUP($A29,cuc!$A$4:$AA$2090,B$3,FALSE))</f>
        <v xml:space="preserve">         Emitidos Menos De 6 Meses</v>
      </c>
      <c r="C29" s="28">
        <f>VLOOKUP($A29,cuc!$A$4:$AA$2090,C$3,FALSE)</f>
        <v>7500000</v>
      </c>
      <c r="D29" s="28">
        <f>VLOOKUP($A29,cuc!$A$4:$AA$2090,D$3,FALSE)</f>
        <v>2000000</v>
      </c>
      <c r="E29" s="28">
        <f>VLOOKUP($A29,cuc!$A$4:$AA$2090,E$3,FALSE)</f>
        <v>82990984</v>
      </c>
      <c r="F29" s="28">
        <f>VLOOKUP($A29,cuc!$A$4:$AA$2090,F$3,FALSE)</f>
        <v>170932252</v>
      </c>
      <c r="G29" s="29">
        <f>VLOOKUP($A29,cuc!$A$4:$AA$2090,G$3,FALSE)</f>
        <v>324101860</v>
      </c>
      <c r="H29" s="29">
        <f>VLOOKUP($A29,cuc!$A$4:$AA$2090,H$3,FALSE)</f>
        <v>224952382</v>
      </c>
    </row>
    <row r="30" spans="1:8" x14ac:dyDescent="0.3">
      <c r="A30" s="14">
        <v>212505</v>
      </c>
      <c r="B30" s="49" t="str">
        <f>PROPER(VLOOKUP($A30,cuc!$A$4:$AA$2090,B$3,FALSE))</f>
        <v xml:space="preserve">         Depósitos A Corto Plazo - Activas</v>
      </c>
      <c r="C30" s="28">
        <f>VLOOKUP($A30,cuc!$A$4:$AA$2090,C$3,FALSE)</f>
        <v>0</v>
      </c>
      <c r="D30" s="28">
        <f>VLOOKUP($A30,cuc!$A$4:$AA$2090,D$3,FALSE)</f>
        <v>0</v>
      </c>
      <c r="E30" s="28">
        <f>VLOOKUP($A30,cuc!$A$4:$AA$2090,E$3,FALSE)</f>
        <v>4396536781</v>
      </c>
      <c r="F30" s="28">
        <f>VLOOKUP($A30,cuc!$A$4:$AA$2090,F$3,FALSE)</f>
        <v>5358165453</v>
      </c>
      <c r="G30" s="29">
        <f>VLOOKUP($A30,cuc!$A$4:$AA$2090,G$3,FALSE)</f>
        <v>6827561793.6400003</v>
      </c>
      <c r="H30" s="29">
        <f>VLOOKUP($A30,cuc!$A$4:$AA$2090,H$3,FALSE)</f>
        <v>6769951545.6400003</v>
      </c>
    </row>
    <row r="31" spans="1:8" x14ac:dyDescent="0.3">
      <c r="A31" s="14">
        <v>212510</v>
      </c>
      <c r="B31" s="49" t="str">
        <f>PROPER(VLOOKUP($A31,cuc!$A$4:$AA$2090,B$3,FALSE))</f>
        <v xml:space="preserve">         Depósitos A Corto Plazo - Inactivas</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row>
    <row r="32" spans="1:8" x14ac:dyDescent="0.3">
      <c r="A32" s="14">
        <v>213005</v>
      </c>
      <c r="B32" s="49" t="str">
        <f>PROPER(VLOOKUP($A32,cuc!$A$4:$AA$2090,B$3,FALSE))</f>
        <v xml:space="preserve">         Depósitos A Corto Plazo</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row>
    <row r="33" spans="1:8" ht="17.25" thickBot="1" x14ac:dyDescent="0.35">
      <c r="A33" s="15"/>
      <c r="B33" s="19" t="s">
        <v>1494</v>
      </c>
      <c r="C33" s="31">
        <f t="shared" ref="C33:H33" si="2">SUM(C28:C32)</f>
        <v>7500000</v>
      </c>
      <c r="D33" s="31">
        <f t="shared" si="2"/>
        <v>2000000</v>
      </c>
      <c r="E33" s="31">
        <f t="shared" si="2"/>
        <v>5699707028.7700005</v>
      </c>
      <c r="F33" s="31">
        <f t="shared" si="2"/>
        <v>7427128524</v>
      </c>
      <c r="G33" s="51">
        <f t="shared" si="2"/>
        <v>8768038833.5400009</v>
      </c>
      <c r="H33" s="51">
        <f t="shared" si="2"/>
        <v>8566806892.5400009</v>
      </c>
    </row>
    <row r="34" spans="1:8" ht="17.25" thickBot="1" x14ac:dyDescent="0.35"/>
    <row r="35" spans="1:8" x14ac:dyDescent="0.3">
      <c r="B35" s="20" t="s">
        <v>1408</v>
      </c>
      <c r="C35" s="12" t="str">
        <f>+'ALN  vs Depositos'!C$19</f>
        <v>Año 17</v>
      </c>
      <c r="D35" s="12" t="str">
        <f>+'ALN  vs Depositos'!D$19</f>
        <v>Año 18</v>
      </c>
      <c r="E35" s="12" t="str">
        <f>+'ALN  vs Depositos'!E$19</f>
        <v>Año 19</v>
      </c>
      <c r="F35" s="12" t="str">
        <f>+'ALN  vs Depositos'!F$19</f>
        <v>Año 20</v>
      </c>
      <c r="G35" s="12" t="str">
        <f>+'ALN  vs Depositos'!G$19</f>
        <v>Año 21</v>
      </c>
      <c r="H35" s="12" t="str">
        <f>+'ALN  vs Depositos'!H$19</f>
        <v>Año 22</v>
      </c>
    </row>
    <row r="36" spans="1:8" x14ac:dyDescent="0.3">
      <c r="B36" s="10" t="s">
        <v>1495</v>
      </c>
      <c r="C36" s="27">
        <f t="shared" ref="C36:H36" si="3">IFERROR(+C25/C33,0%)</f>
        <v>119.02188859866666</v>
      </c>
      <c r="D36" s="27">
        <f t="shared" si="3"/>
        <v>1344.0592879200001</v>
      </c>
      <c r="E36" s="27">
        <f t="shared" si="3"/>
        <v>0.76426320465808983</v>
      </c>
      <c r="F36" s="27">
        <f t="shared" si="3"/>
        <v>0.99710756880393525</v>
      </c>
      <c r="G36" s="27">
        <f t="shared" si="3"/>
        <v>1.0602311769924928</v>
      </c>
      <c r="H36" s="27">
        <f t="shared" si="3"/>
        <v>1.1026593124044664</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50" zoomScaleNormal="150" workbookViewId="0">
      <pane xSplit="1" ySplit="4" topLeftCell="B23"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42" thickBot="1" x14ac:dyDescent="0.35">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110500</v>
      </c>
      <c r="B5" s="22" t="str">
        <f>PROPER(VLOOKUP($A5,cuc!$A$4:$AA$2090,B$3,FALSE))</f>
        <v xml:space="preserve">      Caja</v>
      </c>
      <c r="C5" s="28">
        <f>VLOOKUP($A5,cuc!$A$4:$AA$2090,C$3,FALSE)</f>
        <v>2726118.76</v>
      </c>
      <c r="D5" s="28">
        <f>VLOOKUP($A5,cuc!$A$4:$AA$2090,D$3,FALSE)</f>
        <v>4476455</v>
      </c>
      <c r="E5" s="28">
        <f>VLOOKUP($A5,cuc!$A$4:$AA$2090,E$3,FALSE)</f>
        <v>6368466</v>
      </c>
      <c r="F5" s="28">
        <f>VLOOKUP($A5,cuc!$A$4:$AA$2090,F$3,FALSE)</f>
        <v>300000</v>
      </c>
      <c r="G5" s="29">
        <f>VLOOKUP($A5,cuc!$A$4:$AA$2090,G$3,FALSE)</f>
        <v>21836296</v>
      </c>
      <c r="H5" s="29">
        <f>VLOOKUP($A5,cuc!$A$4:$AA$2090,H$3,FALSE)</f>
        <v>1970000</v>
      </c>
      <c r="X5" s="1">
        <v>140400</v>
      </c>
      <c r="Y5" s="1">
        <v>140500</v>
      </c>
      <c r="Z5" s="1">
        <v>146905</v>
      </c>
      <c r="AA5" s="1">
        <v>146910</v>
      </c>
      <c r="AB5" s="1">
        <v>146915</v>
      </c>
      <c r="AC5" s="1">
        <v>146920</v>
      </c>
      <c r="AD5" s="1">
        <v>146925</v>
      </c>
    </row>
    <row r="6" spans="1:30" x14ac:dyDescent="0.3">
      <c r="A6" s="14">
        <v>111000</v>
      </c>
      <c r="B6" s="22" t="str">
        <f>PROPER(VLOOKUP($A6,cuc!$A$4:$AA$2090,B$3,FALSE))</f>
        <v xml:space="preserve">      Bancos Y Otras Entidades Con Actividad Financiera</v>
      </c>
      <c r="C6" s="28">
        <f>VLOOKUP($A6,cuc!$A$4:$AA$2090,C$3,FALSE)</f>
        <v>500766776.06999999</v>
      </c>
      <c r="D6" s="28">
        <f>VLOOKUP($A6,cuc!$A$4:$AA$2090,D$3,FALSE)</f>
        <v>345701313.72000003</v>
      </c>
      <c r="E6" s="28">
        <f>VLOOKUP($A6,cuc!$A$4:$AA$2090,E$3,FALSE)</f>
        <v>891325504.51999998</v>
      </c>
      <c r="F6" s="28">
        <f>VLOOKUP($A6,cuc!$A$4:$AA$2090,F$3,FALSE)</f>
        <v>912733214.09000003</v>
      </c>
      <c r="G6" s="29">
        <f>VLOOKUP($A6,cuc!$A$4:$AA$2090,G$3,FALSE)</f>
        <v>3527722581.0100002</v>
      </c>
      <c r="H6" s="29">
        <f>VLOOKUP($A6,cuc!$A$4:$AA$2090,H$3,FALSE)</f>
        <v>1792397969.8699999</v>
      </c>
      <c r="I6" s="1" t="s">
        <v>1453</v>
      </c>
    </row>
    <row r="7" spans="1:30" x14ac:dyDescent="0.3">
      <c r="A7" s="14">
        <v>111500</v>
      </c>
      <c r="B7" s="22" t="str">
        <f>PROPER(VLOOKUP($A7,cuc!$A$4:$AA$2090,B$3,FALSE))</f>
        <v xml:space="preserve">      Equivalentes Al  Efectivo (Compromiso De Pago)</v>
      </c>
      <c r="C7" s="28">
        <f>VLOOKUP($A7,cuc!$A$4:$AA$2090,C$3,FALSE)</f>
        <v>389171269.66000003</v>
      </c>
      <c r="D7" s="28">
        <f>VLOOKUP($A7,cuc!$A$4:$AA$2090,D$3,FALSE)</f>
        <v>2337940807.1199999</v>
      </c>
      <c r="E7" s="28">
        <f>VLOOKUP($A7,cuc!$A$4:$AA$2090,E$3,FALSE)</f>
        <v>2158860188.9000001</v>
      </c>
      <c r="F7" s="28">
        <f>VLOOKUP($A7,cuc!$A$4:$AA$2090,F$3,FALSE)</f>
        <v>4137547851.6700001</v>
      </c>
      <c r="G7" s="29">
        <f>VLOOKUP($A7,cuc!$A$4:$AA$2090,G$3,FALSE)</f>
        <v>1652945.72</v>
      </c>
      <c r="H7" s="29">
        <f>VLOOKUP($A7,cuc!$A$4:$AA$2090,H$3,FALSE)</f>
        <v>516521888.75999999</v>
      </c>
    </row>
    <row r="8" spans="1:30" x14ac:dyDescent="0.3">
      <c r="A8" s="14">
        <v>112001</v>
      </c>
      <c r="B8" s="22" t="str">
        <f>PROPER(VLOOKUP($A8,cuc!$A$4:$AA$2090,B$3,FALSE))</f>
        <v xml:space="preserve">         Fondo De Liquidez – Cuentas Corrientes</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30" x14ac:dyDescent="0.3">
      <c r="A9" s="14">
        <v>112003</v>
      </c>
      <c r="B9" s="22" t="str">
        <f>PROPER(VLOOKUP($A9,cuc!$A$4:$AA$2090,B$3,FALSE))</f>
        <v xml:space="preserve">         Fondo De Liquidez - Fondos De Inversión Colectiva Administrados Por Sociedades Fiduciarias</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30" x14ac:dyDescent="0.3">
      <c r="A10" s="14">
        <v>112005</v>
      </c>
      <c r="B10" s="22" t="str">
        <f>PROPER(VLOOKUP($A10,cuc!$A$4:$AA$2090,B$3,FALSE))</f>
        <v xml:space="preserve">         Fondo De Liquidez - Cuentas De Ahorro</v>
      </c>
      <c r="C10" s="28">
        <f>VLOOKUP($A10,cuc!$A$4:$AA$2090,C$3,FALSE)</f>
        <v>0</v>
      </c>
      <c r="D10" s="28">
        <f>VLOOKUP($A10,cuc!$A$4:$AA$2090,D$3,FALSE)</f>
        <v>0</v>
      </c>
      <c r="E10" s="28">
        <f>VLOOKUP($A10,cuc!$A$4:$AA$2090,E$3,FALSE)</f>
        <v>0</v>
      </c>
      <c r="F10" s="28">
        <f>VLOOKUP($A10,cuc!$A$4:$AA$2090,F$3,FALSE)</f>
        <v>0</v>
      </c>
      <c r="G10" s="29">
        <f>VLOOKUP($A10,cuc!$A$4:$AA$2090,G$3,FALSE)</f>
        <v>133561892.67</v>
      </c>
      <c r="H10" s="29">
        <f>VLOOKUP($A10,cuc!$A$4:$AA$2090,H$3,FALSE)</f>
        <v>0</v>
      </c>
    </row>
    <row r="11" spans="1:30" x14ac:dyDescent="0.3">
      <c r="A11" s="14">
        <v>112006</v>
      </c>
      <c r="B11" s="22" t="str">
        <f>PROPER(VLOOKUP($A11,cuc!$A$4:$AA$2090,B$3,FALSE))</f>
        <v xml:space="preserve">         Fondo De Liquidez - Fondos De Inversión Colectiva Administrados Por Sociedades Comisionistas De Bolsa</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112007</v>
      </c>
      <c r="B12" s="22" t="str">
        <f>PROPER(VLOOKUP($A12,cuc!$A$4:$AA$2090,B$3,FALSE))</f>
        <v xml:space="preserve">         Fondo De Liquidez - Certificado De Depósito A TÉrmino</v>
      </c>
      <c r="C12" s="28">
        <f>VLOOKUP($A12,cuc!$A$4:$AA$2090,C$3,FALSE)</f>
        <v>0</v>
      </c>
      <c r="D12" s="28">
        <f>VLOOKUP($A12,cuc!$A$4:$AA$2090,D$3,FALSE)</f>
        <v>0</v>
      </c>
      <c r="E12" s="28">
        <f>VLOOKUP($A12,cuc!$A$4:$AA$2090,E$3,FALSE)</f>
        <v>0</v>
      </c>
      <c r="F12" s="28">
        <f>VLOOKUP($A12,cuc!$A$4:$AA$2090,F$3,FALSE)</f>
        <v>0</v>
      </c>
      <c r="G12" s="29">
        <f>VLOOKUP($A12,cuc!$A$4:$AA$2090,G$3,FALSE)</f>
        <v>422703750</v>
      </c>
      <c r="H12" s="29">
        <f>VLOOKUP($A12,cuc!$A$4:$AA$2090,H$3,FALSE)</f>
        <v>426045223</v>
      </c>
    </row>
    <row r="13" spans="1:30" x14ac:dyDescent="0.3">
      <c r="A13" s="14">
        <v>112008</v>
      </c>
      <c r="B13" s="22" t="str">
        <f>PROPER(VLOOKUP($A13,cuc!$A$4:$AA$2090,B$3,FALSE))</f>
        <v xml:space="preserve">         Fondo De Liquidez - Certificados De Ahorro A TÉrmino</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120305</v>
      </c>
      <c r="B14" s="22" t="str">
        <f>PROPER(VLOOKUP($A14,cuc!$A$4:$AA$2090,B$3,FALSE))</f>
        <v xml:space="preserve">         Fondo De Liquidez – Certificados De Depósito A Término- Cdt</v>
      </c>
      <c r="C14" s="28">
        <f>VLOOKUP($A14,cuc!$A$4:$AA$2090,C$3,FALSE)</f>
        <v>0</v>
      </c>
      <c r="D14" s="28">
        <f>VLOOKUP($A14,cuc!$A$4:$AA$2090,D$3,FALSE)</f>
        <v>0</v>
      </c>
      <c r="E14" s="28">
        <f>VLOOKUP($A14,cuc!$A$4:$AA$2090,E$3,FALSE)</f>
        <v>0</v>
      </c>
      <c r="F14" s="28">
        <f>VLOOKUP($A14,cuc!$A$4:$AA$2090,F$3,FALSE)</f>
        <v>0</v>
      </c>
      <c r="G14" s="29">
        <f>VLOOKUP($A14,cuc!$A$4:$AA$2090,G$3,FALSE)</f>
        <v>525945000</v>
      </c>
      <c r="H14" s="29">
        <f>VLOOKUP($A14,cuc!$A$4:$AA$2090,H$3,FALSE)</f>
        <v>1507080000</v>
      </c>
    </row>
    <row r="15" spans="1:30" x14ac:dyDescent="0.3">
      <c r="A15" s="14">
        <v>120310</v>
      </c>
      <c r="B15" s="22" t="str">
        <f>PROPER(VLOOKUP($A15,cuc!$A$4:$AA$2090,B$3,FALSE))</f>
        <v xml:space="preserve">         Fondo De Liquidez – Certificados De Ahorro A Término – Cdat</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120315</v>
      </c>
      <c r="B16" s="22" t="str">
        <f>PROPER(VLOOKUP($A16,cuc!$A$4:$AA$2090,B$3,FALSE))</f>
        <v xml:space="preserve">         Fondo De Liquidez - Fondos De Inversión Colectiva Administrados Por Sociedades Fiduciarias</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9" x14ac:dyDescent="0.3">
      <c r="A17" s="14">
        <v>120320</v>
      </c>
      <c r="B17" s="22" t="str">
        <f>PROPER(VLOOKUP($A17,cuc!$A$4:$AA$2090,B$3,FALSE))</f>
        <v xml:space="preserve">         Fondo De Liquidez - Fondos De Inversión Colectiva Administrados Por Sociedades Comisionistas De Bolsa</v>
      </c>
      <c r="C17" s="28">
        <f>VLOOKUP($A17,cuc!$A$4:$AA$2090,C$3,FALSE)</f>
        <v>0</v>
      </c>
      <c r="D17" s="28">
        <f>VLOOKUP($A17,cuc!$A$4:$AA$2090,D$3,FALSE)</f>
        <v>0</v>
      </c>
      <c r="E17" s="28">
        <f>VLOOKUP($A17,cuc!$A$4:$AA$2090,E$3,FALSE)</f>
        <v>1299522200</v>
      </c>
      <c r="F17" s="28">
        <f>VLOOKUP($A17,cuc!$A$4:$AA$2090,F$3,FALSE)</f>
        <v>2355065000</v>
      </c>
      <c r="G17" s="29">
        <f>VLOOKUP($A17,cuc!$A$4:$AA$2090,G$3,FALSE)</f>
        <v>0</v>
      </c>
      <c r="H17" s="29">
        <f>VLOOKUP($A17,cuc!$A$4:$AA$2090,H$3,FALSE)</f>
        <v>0</v>
      </c>
    </row>
    <row r="18" spans="1:9" x14ac:dyDescent="0.3">
      <c r="A18" s="14">
        <v>120330</v>
      </c>
      <c r="B18" s="22" t="str">
        <f>PROPER(VLOOKUP($A18,cuc!$A$4:$AA$2090,B$3,FALSE))</f>
        <v xml:space="preserve">         Fondo De Liquidez - Bonos Ordinarios</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9" x14ac:dyDescent="0.3">
      <c r="A19" s="14">
        <v>123016</v>
      </c>
      <c r="B19" s="22" t="str">
        <f>PROPER(VLOOKUP($A19,cuc!$A$4:$AA$2090,B$3,FALSE))</f>
        <v xml:space="preserve">         Participación En Fondos De Inversión Colectivaabiertos Sin Pacto De Permanencia</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9" ht="17.25" thickBot="1" x14ac:dyDescent="0.35">
      <c r="A20" s="15"/>
      <c r="B20" s="21" t="s">
        <v>1493</v>
      </c>
      <c r="C20" s="30">
        <f t="shared" ref="C20:H20" si="0">+SUM(C5:C19)</f>
        <v>892664164.49000001</v>
      </c>
      <c r="D20" s="30">
        <f t="shared" si="0"/>
        <v>2688118575.8400002</v>
      </c>
      <c r="E20" s="30">
        <f t="shared" si="0"/>
        <v>4356076359.4200001</v>
      </c>
      <c r="F20" s="30">
        <f t="shared" si="0"/>
        <v>7405646065.7600002</v>
      </c>
      <c r="G20" s="30">
        <f t="shared" si="0"/>
        <v>4633422465.3999996</v>
      </c>
      <c r="H20" s="30">
        <f t="shared" si="0"/>
        <v>4244015081.6300001</v>
      </c>
    </row>
    <row r="21" spans="1:9" ht="17.25" thickBot="1" x14ac:dyDescent="0.35"/>
    <row r="22" spans="1:9" ht="33" x14ac:dyDescent="0.3">
      <c r="A22" s="11" t="s">
        <v>139</v>
      </c>
      <c r="B22" s="50" t="s">
        <v>1410</v>
      </c>
      <c r="C22" s="12">
        <f t="shared" ref="C22:H22" si="1">+C$4</f>
        <v>43070</v>
      </c>
      <c r="D22" s="12">
        <f t="shared" si="1"/>
        <v>43435</v>
      </c>
      <c r="E22" s="12">
        <f t="shared" si="1"/>
        <v>43800</v>
      </c>
      <c r="F22" s="12">
        <f t="shared" si="1"/>
        <v>44166</v>
      </c>
      <c r="G22" s="12">
        <f t="shared" si="1"/>
        <v>44561</v>
      </c>
      <c r="H22" s="12">
        <f t="shared" si="1"/>
        <v>44651</v>
      </c>
    </row>
    <row r="23" spans="1:9" ht="17.25" thickBot="1" x14ac:dyDescent="0.35">
      <c r="A23" s="15"/>
      <c r="B23" s="19" t="s">
        <v>1496</v>
      </c>
      <c r="C23" s="31">
        <v>0</v>
      </c>
      <c r="D23" s="31">
        <v>0</v>
      </c>
      <c r="E23" s="31">
        <v>0</v>
      </c>
      <c r="F23" s="31">
        <v>0</v>
      </c>
      <c r="G23" s="51">
        <v>0</v>
      </c>
      <c r="H23" s="51">
        <v>0</v>
      </c>
      <c r="I23" s="1" t="s">
        <v>2599</v>
      </c>
    </row>
    <row r="24" spans="1:9" ht="17.25" thickBot="1" x14ac:dyDescent="0.35"/>
    <row r="25" spans="1:9" x14ac:dyDescent="0.3">
      <c r="B25" s="20" t="s">
        <v>1408</v>
      </c>
      <c r="C25" s="12" t="str">
        <f>+'ALN  vs Depositos'!C$19</f>
        <v>Año 17</v>
      </c>
      <c r="D25" s="12" t="str">
        <f>+'ALN  vs Depositos'!D$19</f>
        <v>Año 18</v>
      </c>
      <c r="E25" s="12" t="str">
        <f>+'ALN  vs Depositos'!E$19</f>
        <v>Año 19</v>
      </c>
      <c r="F25" s="12" t="str">
        <f>+'ALN  vs Depositos'!F$19</f>
        <v>Año 20</v>
      </c>
      <c r="G25" s="12" t="str">
        <f>+'ALN  vs Depositos'!G$19</f>
        <v>Año 21</v>
      </c>
      <c r="H25" s="12" t="str">
        <f>+'ALN  vs Depositos'!H$19</f>
        <v>Año 22</v>
      </c>
    </row>
    <row r="26" spans="1:9" x14ac:dyDescent="0.3">
      <c r="B26" s="10" t="s">
        <v>1497</v>
      </c>
      <c r="C26" s="27">
        <f t="shared" ref="C26:H26" si="2">IFERROR(+C20/C23,0%)</f>
        <v>0</v>
      </c>
      <c r="D26" s="27">
        <f t="shared" si="2"/>
        <v>0</v>
      </c>
      <c r="E26" s="27">
        <f t="shared" si="2"/>
        <v>0</v>
      </c>
      <c r="F26" s="27">
        <f t="shared" si="2"/>
        <v>0</v>
      </c>
      <c r="G26" s="27">
        <f t="shared" si="2"/>
        <v>0</v>
      </c>
      <c r="H26" s="27">
        <f t="shared" si="2"/>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15"/>
  <sheetViews>
    <sheetView showGridLines="0" zoomScale="170" zoomScaleNormal="170" workbookViewId="0">
      <pane xSplit="1" ySplit="3" topLeftCell="B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3" width="9.140625" style="1" bestFit="1" customWidth="1"/>
    <col min="4" max="4" width="10" style="1" bestFit="1" customWidth="1"/>
    <col min="5" max="5" width="10.7109375" style="1" bestFit="1" customWidth="1"/>
    <col min="6" max="7" width="8.5703125" style="1" bestFit="1" customWidth="1"/>
    <col min="8" max="8" width="9.425781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45.75" thickBot="1" x14ac:dyDescent="0.35">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9" thickBot="1" x14ac:dyDescent="0.2">
      <c r="B3" s="9">
        <v>2</v>
      </c>
      <c r="C3" s="9">
        <v>3</v>
      </c>
      <c r="D3" s="9">
        <v>4</v>
      </c>
      <c r="E3" s="9">
        <v>5</v>
      </c>
      <c r="F3" s="9">
        <v>6</v>
      </c>
      <c r="G3" s="9">
        <v>7</v>
      </c>
      <c r="H3" s="9">
        <v>8</v>
      </c>
    </row>
    <row r="4" spans="1:9" ht="33" x14ac:dyDescent="0.3">
      <c r="A4" s="11" t="s">
        <v>139</v>
      </c>
      <c r="B4" s="50" t="s">
        <v>1410</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210500</v>
      </c>
      <c r="B5" s="49" t="str">
        <f>PROPER(VLOOKUP($A5,cuc!$A$4:$AA$2090,B$3,FALSE))</f>
        <v xml:space="preserve">      Depósitos De Ahorro</v>
      </c>
      <c r="C5" s="28">
        <f>VLOOKUP($A5,cuc!$A$4:$AA$2090,C$3,FALSE)</f>
        <v>0</v>
      </c>
      <c r="D5" s="28">
        <f>VLOOKUP($A5,cuc!$A$4:$AA$2090,D$3,FALSE)</f>
        <v>0</v>
      </c>
      <c r="E5" s="28">
        <f>VLOOKUP($A5,cuc!$A$4:$AA$2090,E$3,FALSE)</f>
        <v>1220179263.77</v>
      </c>
      <c r="F5" s="28">
        <f>VLOOKUP($A5,cuc!$A$4:$AA$2090,F$3,FALSE)</f>
        <v>1898030819</v>
      </c>
      <c r="G5" s="29">
        <f>VLOOKUP($A5,cuc!$A$4:$AA$2090,G$3,FALSE)</f>
        <v>1616375179.9000001</v>
      </c>
      <c r="H5" s="29">
        <f>VLOOKUP($A5,cuc!$A$4:$AA$2090,H$3,FALSE)</f>
        <v>1571902964.9000001</v>
      </c>
    </row>
    <row r="6" spans="1:9" x14ac:dyDescent="0.3">
      <c r="A6" s="14">
        <v>211000</v>
      </c>
      <c r="B6" s="49" t="str">
        <f>PROPER(VLOOKUP($A6,cuc!$A$4:$AA$2090,B$3,FALSE))</f>
        <v xml:space="preserve">      Certificados Depósitos De Ahorro A TÉrmino</v>
      </c>
      <c r="C6" s="28">
        <f>VLOOKUP($A6,cuc!$A$4:$AA$2090,C$3,FALSE)</f>
        <v>1555741959.3199999</v>
      </c>
      <c r="D6" s="28">
        <f>VLOOKUP($A6,cuc!$A$4:$AA$2090,D$3,FALSE)</f>
        <v>1969229964.03</v>
      </c>
      <c r="E6" s="28">
        <f>VLOOKUP($A6,cuc!$A$4:$AA$2090,E$3,FALSE)</f>
        <v>2454779009</v>
      </c>
      <c r="F6" s="28">
        <f>VLOOKUP($A6,cuc!$A$4:$AA$2090,F$3,FALSE)</f>
        <v>2991561600</v>
      </c>
      <c r="G6" s="29">
        <f>VLOOKUP($A6,cuc!$A$4:$AA$2090,G$3,FALSE)</f>
        <v>3873734017</v>
      </c>
      <c r="H6" s="29">
        <f>VLOOKUP($A6,cuc!$A$4:$AA$2090,H$3,FALSE)</f>
        <v>4175864281</v>
      </c>
    </row>
    <row r="7" spans="1:9" x14ac:dyDescent="0.3">
      <c r="A7" s="14">
        <v>212500</v>
      </c>
      <c r="B7" s="49" t="str">
        <f>PROPER(VLOOKUP($A7,cuc!$A$4:$AA$2090,B$3,FALSE))</f>
        <v xml:space="preserve">      Depósitos De Ahorro Contractual</v>
      </c>
      <c r="C7" s="28">
        <f>VLOOKUP($A7,cuc!$A$4:$AA$2090,C$3,FALSE)</f>
        <v>3674174735.9299998</v>
      </c>
      <c r="D7" s="28">
        <f>VLOOKUP($A7,cuc!$A$4:$AA$2090,D$3,FALSE)</f>
        <v>4643743918.5699997</v>
      </c>
      <c r="E7" s="28">
        <f>VLOOKUP($A7,cuc!$A$4:$AA$2090,E$3,FALSE)</f>
        <v>4396537088</v>
      </c>
      <c r="F7" s="28">
        <f>VLOOKUP($A7,cuc!$A$4:$AA$2090,F$3,FALSE)</f>
        <v>5358165453</v>
      </c>
      <c r="G7" s="29">
        <f>VLOOKUP($A7,cuc!$A$4:$AA$2090,G$3,FALSE)</f>
        <v>6827602878.6400003</v>
      </c>
      <c r="H7" s="29">
        <f>VLOOKUP($A7,cuc!$A$4:$AA$2090,H$3,FALSE)</f>
        <v>6769951545.6400003</v>
      </c>
    </row>
    <row r="8" spans="1:9" x14ac:dyDescent="0.3">
      <c r="A8" s="14">
        <v>213000</v>
      </c>
      <c r="B8" s="49" t="str">
        <f>PROPER(VLOOKUP($A8,cuc!$A$4:$AA$2090,B$3,FALSE))</f>
        <v xml:space="preserve">      Depósitos De Ahorro Permanente</v>
      </c>
      <c r="C8" s="28">
        <f>VLOOKUP($A8,cuc!$A$4:$AA$2090,C$3,FALSE)</f>
        <v>8164916709.0299997</v>
      </c>
      <c r="D8" s="28">
        <f>VLOOKUP($A8,cuc!$A$4:$AA$2090,D$3,FALSE)</f>
        <v>9525677450.0300007</v>
      </c>
      <c r="E8" s="28">
        <f>VLOOKUP($A8,cuc!$A$4:$AA$2090,E$3,FALSE)</f>
        <v>11287546812</v>
      </c>
      <c r="F8" s="28">
        <f>VLOOKUP($A8,cuc!$A$4:$AA$2090,F$3,FALSE)</f>
        <v>12996961565</v>
      </c>
      <c r="G8" s="29">
        <f>VLOOKUP($A8,cuc!$A$4:$AA$2090,G$3,FALSE)</f>
        <v>14766687279</v>
      </c>
      <c r="H8" s="29">
        <f>VLOOKUP($A8,cuc!$A$4:$AA$2090,H$3,FALSE)</f>
        <v>15081083448</v>
      </c>
    </row>
    <row r="9" spans="1:9" ht="17.25" thickBot="1" x14ac:dyDescent="0.35">
      <c r="A9" s="15"/>
      <c r="B9" s="19" t="s">
        <v>1498</v>
      </c>
      <c r="C9" s="31">
        <f t="shared" ref="C9:H9" si="0">SUM(C5:C8)</f>
        <v>13394833404.279999</v>
      </c>
      <c r="D9" s="31">
        <f t="shared" si="0"/>
        <v>16138651332.630001</v>
      </c>
      <c r="E9" s="31">
        <f t="shared" si="0"/>
        <v>19359042172.77</v>
      </c>
      <c r="F9" s="31">
        <f t="shared" si="0"/>
        <v>23244719437</v>
      </c>
      <c r="G9" s="51">
        <f t="shared" si="0"/>
        <v>27084399354.540001</v>
      </c>
      <c r="H9" s="51">
        <f t="shared" si="0"/>
        <v>27598802239.540001</v>
      </c>
    </row>
    <row r="10" spans="1:9" x14ac:dyDescent="0.3">
      <c r="A10" s="60"/>
      <c r="B10" s="60" t="s">
        <v>1499</v>
      </c>
      <c r="C10" s="162"/>
      <c r="D10" s="162"/>
      <c r="E10" s="162"/>
      <c r="F10" s="162"/>
      <c r="G10" s="162"/>
      <c r="H10" s="61">
        <v>4870198095.3600006</v>
      </c>
      <c r="I10" s="248" t="s">
        <v>2558</v>
      </c>
    </row>
    <row r="11" spans="1:9" ht="17.25" thickBot="1" x14ac:dyDescent="0.35">
      <c r="H11" s="250"/>
    </row>
    <row r="12" spans="1:9" x14ac:dyDescent="0.3">
      <c r="B12" s="20" t="s">
        <v>1408</v>
      </c>
      <c r="C12" s="12" t="str">
        <f>+'ALN  vs Depositos'!C$19</f>
        <v>Año 17</v>
      </c>
      <c r="D12" s="12" t="str">
        <f>+'ALN  vs Depositos'!D$19</f>
        <v>Año 18</v>
      </c>
      <c r="E12" s="12" t="str">
        <f>+'ALN  vs Depositos'!E$19</f>
        <v>Año 19</v>
      </c>
      <c r="F12" s="12" t="str">
        <f>+'ALN  vs Depositos'!F$19</f>
        <v>Año 20</v>
      </c>
      <c r="G12" s="12" t="str">
        <f>+'ALN  vs Depositos'!G$19</f>
        <v>Año 21</v>
      </c>
      <c r="H12" s="12" t="str">
        <f>+'ALN  vs Depositos'!H$19</f>
        <v>Año 22</v>
      </c>
    </row>
    <row r="13" spans="1:9" x14ac:dyDescent="0.3">
      <c r="B13" s="10" t="s">
        <v>1500</v>
      </c>
      <c r="C13" s="27">
        <f t="shared" ref="C13:H13" si="1">IFERROR(C10/C9,0%)</f>
        <v>0</v>
      </c>
      <c r="D13" s="27">
        <f t="shared" si="1"/>
        <v>0</v>
      </c>
      <c r="E13" s="27">
        <f t="shared" si="1"/>
        <v>0</v>
      </c>
      <c r="F13" s="27">
        <f t="shared" si="1"/>
        <v>0</v>
      </c>
      <c r="G13" s="27">
        <f t="shared" si="1"/>
        <v>0</v>
      </c>
      <c r="H13" s="27">
        <f t="shared" si="1"/>
        <v>0.17646411076429286</v>
      </c>
    </row>
    <row r="14" spans="1:9" x14ac:dyDescent="0.3">
      <c r="A14" s="14">
        <v>100000</v>
      </c>
      <c r="B14" s="49" t="str">
        <f>PROPER(VLOOKUP($A14,cuc!$A$4:$AA$2090,B$3,FALSE))</f>
        <v>Activo</v>
      </c>
      <c r="C14" s="28">
        <f>VLOOKUP($A14,cuc!$A$4:$AA$2090,C$3,FALSE)</f>
        <v>16989378282.65</v>
      </c>
      <c r="D14" s="28">
        <f>VLOOKUP($A14,cuc!$A$4:$AA$2090,D$3,FALSE)</f>
        <v>20962315392.290001</v>
      </c>
      <c r="E14" s="28">
        <f>VLOOKUP($A14,cuc!$A$4:$AA$2090,E$3,FALSE)</f>
        <v>25012206479.860001</v>
      </c>
      <c r="F14" s="28">
        <f>VLOOKUP($A14,cuc!$A$4:$AA$2090,F$3,FALSE)</f>
        <v>29996957024.27</v>
      </c>
      <c r="G14" s="29">
        <f>VLOOKUP($A14,cuc!$A$4:$AA$2090,G$3,FALSE)</f>
        <v>34948818548.389999</v>
      </c>
      <c r="H14" s="29">
        <f>VLOOKUP($A14,cuc!$A$4:$AA$2090,H$3,FALSE)</f>
        <v>35741854525.610001</v>
      </c>
    </row>
    <row r="15" spans="1:9" x14ac:dyDescent="0.3">
      <c r="B15" s="10" t="s">
        <v>2609</v>
      </c>
      <c r="C15" s="27">
        <f t="shared" ref="C15:H15" si="2">+C10/C14</f>
        <v>0</v>
      </c>
      <c r="D15" s="27">
        <f t="shared" si="2"/>
        <v>0</v>
      </c>
      <c r="E15" s="27">
        <f t="shared" si="2"/>
        <v>0</v>
      </c>
      <c r="F15" s="27">
        <f t="shared" si="2"/>
        <v>0</v>
      </c>
      <c r="G15" s="27">
        <f t="shared" si="2"/>
        <v>0</v>
      </c>
      <c r="H15" s="27">
        <f t="shared" si="2"/>
        <v>0.13626036365489577</v>
      </c>
    </row>
  </sheetData>
  <phoneticPr fontId="17" type="noConversion"/>
  <conditionalFormatting sqref="C13:G13">
    <cfRule type="colorScale" priority="7">
      <colorScale>
        <cfvo type="min"/>
        <cfvo type="percentile" val="50"/>
        <cfvo type="max"/>
        <color rgb="FF63BE7B"/>
        <color rgb="FFFFEB84"/>
        <color rgb="FFF8696B"/>
      </colorScale>
    </cfRule>
  </conditionalFormatting>
  <conditionalFormatting sqref="H13">
    <cfRule type="colorScale" priority="6">
      <colorScale>
        <cfvo type="min"/>
        <cfvo type="percentile" val="50"/>
        <cfvo type="max"/>
        <color rgb="FF63BE7B"/>
        <color rgb="FFFFEB84"/>
        <color rgb="FFF8696B"/>
      </colorScale>
    </cfRule>
  </conditionalFormatting>
  <conditionalFormatting sqref="C13:H13">
    <cfRule type="colorScale" priority="4">
      <colorScale>
        <cfvo type="min"/>
        <cfvo type="percentile" val="50"/>
        <cfvo type="max"/>
        <color rgb="FF63BE7B"/>
        <color rgb="FFFFEB84"/>
        <color rgb="FFF8696B"/>
      </colorScale>
    </cfRule>
  </conditionalFormatting>
  <conditionalFormatting sqref="C15:G15">
    <cfRule type="colorScale" priority="3">
      <colorScale>
        <cfvo type="min"/>
        <cfvo type="percentile" val="50"/>
        <cfvo type="max"/>
        <color rgb="FF63BE7B"/>
        <color rgb="FFFFEB84"/>
        <color rgb="FFF8696B"/>
      </colorScale>
    </cfRule>
  </conditionalFormatting>
  <conditionalFormatting sqref="H15">
    <cfRule type="colorScale" priority="2">
      <colorScale>
        <cfvo type="min"/>
        <cfvo type="percentile" val="50"/>
        <cfvo type="max"/>
        <color rgb="FF63BE7B"/>
        <color rgb="FFFFEB84"/>
        <color rgb="FFF8696B"/>
      </colorScale>
    </cfRule>
  </conditionalFormatting>
  <conditionalFormatting sqref="C15:H1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3"/>
  <sheetViews>
    <sheetView showGridLines="0" zoomScale="150" zoomScaleNormal="150" workbookViewId="0">
      <pane xSplit="1" ySplit="4" topLeftCell="B17"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1469</v>
      </c>
      <c r="B1" s="17" t="s">
        <v>54</v>
      </c>
      <c r="C1" s="17" t="s">
        <v>107</v>
      </c>
      <c r="D1" s="17" t="s">
        <v>80</v>
      </c>
      <c r="E1" s="17" t="s">
        <v>55</v>
      </c>
      <c r="G1" s="1"/>
      <c r="I1" s="1"/>
    </row>
    <row r="2" spans="1:30" s="33" customFormat="1" ht="33.75" thickBot="1" x14ac:dyDescent="0.35">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30" x14ac:dyDescent="0.3">
      <c r="A5" s="14">
        <v>140400</v>
      </c>
      <c r="B5" s="22" t="str">
        <f>PROPER(VLOOKUP($A5,cuc!$A$4:$AA$2090,B$3,FALSE))</f>
        <v xml:space="preserve">      Créditos De Vivienda - Con Libranza</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c r="X5" s="1">
        <v>140400</v>
      </c>
      <c r="Y5" s="1">
        <v>140500</v>
      </c>
      <c r="Z5" s="1">
        <v>146905</v>
      </c>
      <c r="AA5" s="1">
        <v>146910</v>
      </c>
      <c r="AB5" s="1">
        <v>146915</v>
      </c>
      <c r="AC5" s="1">
        <v>146920</v>
      </c>
      <c r="AD5" s="1">
        <v>146925</v>
      </c>
    </row>
    <row r="6" spans="1:30" x14ac:dyDescent="0.3">
      <c r="A6" s="14">
        <v>140500</v>
      </c>
      <c r="B6" s="22" t="str">
        <f>PROPER(VLOOKUP($A6,cuc!$A$4:$AA$2090,B$3,FALSE))</f>
        <v xml:space="preserve">      Créditos De Vivienda - Sin Libranza</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c r="I6" s="1" t="s">
        <v>1453</v>
      </c>
    </row>
    <row r="7" spans="1:30" x14ac:dyDescent="0.3">
      <c r="A7" s="14">
        <v>141100</v>
      </c>
      <c r="B7" s="22" t="str">
        <f>PROPER(VLOOKUP($A7,cuc!$A$4:$AA$2090,B$3,FALSE))</f>
        <v xml:space="preserve">      Créditos De Consumo, Garantía Admisible - Con Libranza</v>
      </c>
      <c r="C7" s="28">
        <f>VLOOKUP($A7,cuc!$A$4:$AA$2090,C$3,FALSE)</f>
        <v>3518501134</v>
      </c>
      <c r="D7" s="28">
        <f>VLOOKUP($A7,cuc!$A$4:$AA$2090,D$3,FALSE)</f>
        <v>4826506976</v>
      </c>
      <c r="E7" s="28">
        <f>VLOOKUP($A7,cuc!$A$4:$AA$2090,E$3,FALSE)</f>
        <v>5853374514</v>
      </c>
      <c r="F7" s="28">
        <f>VLOOKUP($A7,cuc!$A$4:$AA$2090,F$3,FALSE)</f>
        <v>6508331137</v>
      </c>
      <c r="G7" s="29">
        <f>VLOOKUP($A7,cuc!$A$4:$AA$2090,G$3,FALSE)</f>
        <v>6860544148</v>
      </c>
      <c r="H7" s="29">
        <f>VLOOKUP($A7,cuc!$A$4:$AA$2090,H$3,FALSE)</f>
        <v>7298307740</v>
      </c>
    </row>
    <row r="8" spans="1:30" x14ac:dyDescent="0.3">
      <c r="A8" s="14">
        <v>141200</v>
      </c>
      <c r="B8" s="22" t="str">
        <f>PROPER(VLOOKUP($A8,cuc!$A$4:$AA$2090,B$3,FALSE))</f>
        <v xml:space="preserve">      Créditos De Consumo, Garantía Admisible - Sin Libranza</v>
      </c>
      <c r="C8" s="28">
        <f>VLOOKUP($A8,cuc!$A$4:$AA$2090,C$3,FALSE)</f>
        <v>1408838496</v>
      </c>
      <c r="D8" s="28">
        <f>VLOOKUP($A8,cuc!$A$4:$AA$2090,D$3,FALSE)</f>
        <v>1666978801</v>
      </c>
      <c r="E8" s="28">
        <f>VLOOKUP($A8,cuc!$A$4:$AA$2090,E$3,FALSE)</f>
        <v>1585611712</v>
      </c>
      <c r="F8" s="28">
        <f>VLOOKUP($A8,cuc!$A$4:$AA$2090,F$3,FALSE)</f>
        <v>1938844296</v>
      </c>
      <c r="G8" s="29">
        <f>VLOOKUP($A8,cuc!$A$4:$AA$2090,G$3,FALSE)</f>
        <v>1617873248</v>
      </c>
      <c r="H8" s="29">
        <f>VLOOKUP($A8,cuc!$A$4:$AA$2090,H$3,FALSE)</f>
        <v>1563257873</v>
      </c>
    </row>
    <row r="9" spans="1:30" x14ac:dyDescent="0.3">
      <c r="A9" s="14">
        <v>144100</v>
      </c>
      <c r="B9" s="22" t="str">
        <f>PROPER(VLOOKUP($A9,cuc!$A$4:$AA$2090,B$3,FALSE))</f>
        <v xml:space="preserve">      Créditos De Consumo, Otras Garantías - Con Libranza</v>
      </c>
      <c r="C9" s="28">
        <f>VLOOKUP($A9,cuc!$A$4:$AA$2090,C$3,FALSE)</f>
        <v>6419086829</v>
      </c>
      <c r="D9" s="28">
        <f>VLOOKUP($A9,cuc!$A$4:$AA$2090,D$3,FALSE)</f>
        <v>6574595288</v>
      </c>
      <c r="E9" s="28">
        <f>VLOOKUP($A9,cuc!$A$4:$AA$2090,E$3,FALSE)</f>
        <v>7280780874</v>
      </c>
      <c r="F9" s="28">
        <f>VLOOKUP($A9,cuc!$A$4:$AA$2090,F$3,FALSE)</f>
        <v>8294925923</v>
      </c>
      <c r="G9" s="29">
        <f>VLOOKUP($A9,cuc!$A$4:$AA$2090,G$3,FALSE)</f>
        <v>10425048411</v>
      </c>
      <c r="H9" s="29">
        <f>VLOOKUP($A9,cuc!$A$4:$AA$2090,H$3,FALSE)</f>
        <v>10539919601</v>
      </c>
    </row>
    <row r="10" spans="1:30" x14ac:dyDescent="0.3">
      <c r="A10" s="14">
        <v>144200</v>
      </c>
      <c r="B10" s="22" t="str">
        <f>PROPER(VLOOKUP($A10,cuc!$A$4:$AA$2090,B$3,FALSE))</f>
        <v xml:space="preserve">      Créditos De Consumo, Otras Garantías - Sin Libranza</v>
      </c>
      <c r="C10" s="28">
        <f>VLOOKUP($A10,cuc!$A$4:$AA$2090,C$3,FALSE)</f>
        <v>2705901805</v>
      </c>
      <c r="D10" s="28">
        <f>VLOOKUP($A10,cuc!$A$4:$AA$2090,D$3,FALSE)</f>
        <v>3136424755.27</v>
      </c>
      <c r="E10" s="28">
        <f>VLOOKUP($A10,cuc!$A$4:$AA$2090,E$3,FALSE)</f>
        <v>4659986190</v>
      </c>
      <c r="F10" s="28">
        <f>VLOOKUP($A10,cuc!$A$4:$AA$2090,F$3,FALSE)</f>
        <v>4845930937</v>
      </c>
      <c r="G10" s="29">
        <f>VLOOKUP($A10,cuc!$A$4:$AA$2090,G$3,FALSE)</f>
        <v>5390283081.4300003</v>
      </c>
      <c r="H10" s="29">
        <f>VLOOKUP($A10,cuc!$A$4:$AA$2090,H$3,FALSE)</f>
        <v>5972769064.4300003</v>
      </c>
    </row>
    <row r="11" spans="1:30" x14ac:dyDescent="0.3">
      <c r="A11" s="14">
        <v>144800</v>
      </c>
      <c r="B11" s="22" t="str">
        <f>PROPER(VLOOKUP($A11,cuc!$A$4:$AA$2090,B$3,FALSE))</f>
        <v xml:space="preserve">      Microcrédito Inmobiliario</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30" x14ac:dyDescent="0.3">
      <c r="A12" s="14">
        <v>145400</v>
      </c>
      <c r="B12" s="22" t="str">
        <f>PROPER(VLOOKUP($A12,cuc!$A$4:$AA$2090,B$3,FALSE))</f>
        <v xml:space="preserve">      Microcrédito Empresarial - Garantía Admisible</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30" x14ac:dyDescent="0.3">
      <c r="A13" s="14">
        <v>145500</v>
      </c>
      <c r="B13" s="22" t="str">
        <f>PROPER(VLOOKUP($A13,cuc!$A$4:$AA$2090,B$3,FALSE))</f>
        <v xml:space="preserve">      Microcrédito Empresarial - Otras Garantías</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30" x14ac:dyDescent="0.3">
      <c r="A14" s="14">
        <v>146100</v>
      </c>
      <c r="B14" s="22" t="str">
        <f>PROPER(VLOOKUP($A14,cuc!$A$4:$AA$2090,B$3,FALSE))</f>
        <v xml:space="preserve">      Créditos Comerciales - Garantía Admisible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30" x14ac:dyDescent="0.3">
      <c r="A15" s="14">
        <v>146200</v>
      </c>
      <c r="B15" s="22" t="str">
        <f>PROPER(VLOOKUP($A15,cuc!$A$4:$AA$2090,B$3,FALSE))</f>
        <v xml:space="preserve">      Créditos Comerciales - Otras Garantías</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30" x14ac:dyDescent="0.3">
      <c r="A16" s="14">
        <v>146900</v>
      </c>
      <c r="B16" s="22" t="str">
        <f>PROPER(VLOOKUP($A16,cuc!$A$4:$AA$2090,B$3,FALSE))</f>
        <v xml:space="preserve">      CréDitos A Empleados</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9" ht="17.25" thickBot="1" x14ac:dyDescent="0.35">
      <c r="A17" s="15"/>
      <c r="B17" s="21" t="s">
        <v>1471</v>
      </c>
      <c r="C17" s="30">
        <f t="shared" ref="C17:H17" si="0">+SUM(C5:C16)</f>
        <v>14052328264</v>
      </c>
      <c r="D17" s="30">
        <f t="shared" si="0"/>
        <v>16204505820.27</v>
      </c>
      <c r="E17" s="30">
        <f t="shared" si="0"/>
        <v>19379753290</v>
      </c>
      <c r="F17" s="30">
        <f t="shared" si="0"/>
        <v>21588032293</v>
      </c>
      <c r="G17" s="30">
        <f t="shared" si="0"/>
        <v>24293748888.43</v>
      </c>
      <c r="H17" s="30">
        <f t="shared" si="0"/>
        <v>25374254278.43</v>
      </c>
    </row>
    <row r="18" spans="1:9" x14ac:dyDescent="0.3">
      <c r="A18" s="60"/>
      <c r="B18" s="60" t="s">
        <v>1501</v>
      </c>
      <c r="C18" s="162"/>
      <c r="D18" s="162"/>
      <c r="E18" s="162"/>
      <c r="F18" s="162"/>
      <c r="G18" s="162"/>
      <c r="H18" s="61">
        <v>3279188622</v>
      </c>
      <c r="I18" s="1" t="s">
        <v>2558</v>
      </c>
    </row>
    <row r="19" spans="1:9" ht="17.25" thickBot="1" x14ac:dyDescent="0.35"/>
    <row r="20" spans="1:9" x14ac:dyDescent="0.3">
      <c r="B20" s="20" t="s">
        <v>1408</v>
      </c>
      <c r="C20" s="12" t="str">
        <f>+'ALN  vs Depositos'!C$19</f>
        <v>Año 17</v>
      </c>
      <c r="D20" s="12" t="str">
        <f>+'ALN  vs Depositos'!D$19</f>
        <v>Año 18</v>
      </c>
      <c r="E20" s="12" t="str">
        <f>+'ALN  vs Depositos'!E$19</f>
        <v>Año 19</v>
      </c>
      <c r="F20" s="12" t="str">
        <f>+'ALN  vs Depositos'!F$19</f>
        <v>Año 20</v>
      </c>
      <c r="G20" s="12" t="str">
        <f>+'ALN  vs Depositos'!G$19</f>
        <v>Año 21</v>
      </c>
      <c r="H20" s="12" t="str">
        <f>+'ALN  vs Depositos'!H$19</f>
        <v>Año 22</v>
      </c>
    </row>
    <row r="21" spans="1:9" x14ac:dyDescent="0.3">
      <c r="B21" s="10" t="s">
        <v>1502</v>
      </c>
      <c r="C21" s="27">
        <f t="shared" ref="C21:H21" si="1">IFERROR(C18/C17,0%)</f>
        <v>0</v>
      </c>
      <c r="D21" s="27">
        <f t="shared" si="1"/>
        <v>0</v>
      </c>
      <c r="E21" s="27">
        <f t="shared" si="1"/>
        <v>0</v>
      </c>
      <c r="F21" s="27">
        <f t="shared" si="1"/>
        <v>0</v>
      </c>
      <c r="G21" s="27">
        <f t="shared" si="1"/>
        <v>0</v>
      </c>
      <c r="H21" s="27">
        <f t="shared" si="1"/>
        <v>0.12923290615825325</v>
      </c>
    </row>
    <row r="22" spans="1:9" x14ac:dyDescent="0.3">
      <c r="A22" s="14">
        <v>100000</v>
      </c>
      <c r="B22" s="22" t="str">
        <f>PROPER(VLOOKUP($A22,cuc!$A$4:$AA$2090,B$3,FALSE))</f>
        <v>Activo</v>
      </c>
      <c r="C22" s="28">
        <f>VLOOKUP($A22,cuc!$A$4:$AA$2090,C$3,FALSE)</f>
        <v>16989378282.65</v>
      </c>
      <c r="D22" s="28">
        <f>VLOOKUP($A22,cuc!$A$4:$AA$2090,D$3,FALSE)</f>
        <v>20962315392.290001</v>
      </c>
      <c r="E22" s="28">
        <f>VLOOKUP($A22,cuc!$A$4:$AA$2090,E$3,FALSE)</f>
        <v>25012206479.860001</v>
      </c>
      <c r="F22" s="28">
        <f>VLOOKUP($A22,cuc!$A$4:$AA$2090,F$3,FALSE)</f>
        <v>29996957024.27</v>
      </c>
      <c r="G22" s="29">
        <f>VLOOKUP($A22,cuc!$A$4:$AA$2090,G$3,FALSE)</f>
        <v>34948818548.389999</v>
      </c>
      <c r="H22" s="29">
        <f>VLOOKUP($A22,cuc!$A$4:$AA$2090,H$3,FALSE)</f>
        <v>35741854525.610001</v>
      </c>
    </row>
    <row r="23" spans="1:9" x14ac:dyDescent="0.3">
      <c r="B23" s="10" t="s">
        <v>2610</v>
      </c>
      <c r="C23" s="27">
        <f t="shared" ref="C23:H23" si="2">+C18/C22</f>
        <v>0</v>
      </c>
      <c r="D23" s="27">
        <f t="shared" si="2"/>
        <v>0</v>
      </c>
      <c r="E23" s="27">
        <f t="shared" si="2"/>
        <v>0</v>
      </c>
      <c r="F23" s="27">
        <f t="shared" si="2"/>
        <v>0</v>
      </c>
      <c r="G23" s="27">
        <f t="shared" si="2"/>
        <v>0</v>
      </c>
      <c r="H23" s="27">
        <f t="shared" si="2"/>
        <v>9.1746459872426966E-2</v>
      </c>
    </row>
  </sheetData>
  <conditionalFormatting sqref="C21:G21">
    <cfRule type="colorScale" priority="6">
      <colorScale>
        <cfvo type="min"/>
        <cfvo type="percentile" val="50"/>
        <cfvo type="max"/>
        <color rgb="FF63BE7B"/>
        <color rgb="FFFFEB84"/>
        <color rgb="FFF8696B"/>
      </colorScale>
    </cfRule>
  </conditionalFormatting>
  <conditionalFormatting sqref="H21">
    <cfRule type="colorScale" priority="5">
      <colorScale>
        <cfvo type="min"/>
        <cfvo type="percentile" val="50"/>
        <cfvo type="max"/>
        <color rgb="FF63BE7B"/>
        <color rgb="FFFFEB84"/>
        <color rgb="FFF8696B"/>
      </colorScale>
    </cfRule>
  </conditionalFormatting>
  <conditionalFormatting sqref="C21:H21">
    <cfRule type="colorScale" priority="4">
      <colorScale>
        <cfvo type="min"/>
        <cfvo type="percentile" val="50"/>
        <cfvo type="max"/>
        <color rgb="FF63BE7B"/>
        <color rgb="FFFFEB84"/>
        <color rgb="FFF8696B"/>
      </colorScale>
    </cfRule>
  </conditionalFormatting>
  <conditionalFormatting sqref="C23:H23">
    <cfRule type="colorScale" priority="3">
      <colorScale>
        <cfvo type="min"/>
        <cfvo type="percentile" val="50"/>
        <cfvo type="max"/>
        <color rgb="FF63BE7B"/>
        <color rgb="FFFFEB84"/>
        <color rgb="FFF8696B"/>
      </colorScale>
    </cfRule>
  </conditionalFormatting>
  <conditionalFormatting sqref="H23">
    <cfRule type="colorScale" priority="2">
      <colorScale>
        <cfvo type="min"/>
        <cfvo type="percentile" val="50"/>
        <cfvo type="max"/>
        <color rgb="FF63BE7B"/>
        <color rgb="FFFFEB84"/>
        <color rgb="FFF8696B"/>
      </colorScale>
    </cfRule>
  </conditionalFormatting>
  <conditionalFormatting sqref="C23:H2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18"/>
  <sheetViews>
    <sheetView showGridLines="0" zoomScale="120" zoomScaleNormal="120" workbookViewId="0">
      <pane xSplit="1" ySplit="4" topLeftCell="B1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66.75" thickBot="1" x14ac:dyDescent="0.35">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9" thickBot="1" x14ac:dyDescent="0.2">
      <c r="B3" s="9">
        <v>2</v>
      </c>
      <c r="C3" s="9">
        <v>3</v>
      </c>
      <c r="D3" s="9">
        <v>4</v>
      </c>
      <c r="E3" s="9">
        <v>5</v>
      </c>
      <c r="F3" s="9">
        <v>6</v>
      </c>
      <c r="G3" s="9">
        <v>7</v>
      </c>
      <c r="H3" s="9">
        <v>8</v>
      </c>
    </row>
    <row r="4" spans="1:9"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510500</v>
      </c>
      <c r="B5" s="22" t="str">
        <f>PROPER(VLOOKUP($A5,cuc!$A$4:$AA$2090,B$3,FALSE))</f>
        <v xml:space="preserve">      Beneficio A Empleados</v>
      </c>
      <c r="C5" s="28">
        <f>VLOOKUP($A5,cuc!$A$4:$AA$2090,C$3,FALSE)</f>
        <v>326270082</v>
      </c>
      <c r="D5" s="28">
        <f>VLOOKUP($A5,cuc!$A$4:$AA$2090,D$3,FALSE)</f>
        <v>403156757</v>
      </c>
      <c r="E5" s="28">
        <f>VLOOKUP($A5,cuc!$A$4:$AA$2090,E$3,FALSE)</f>
        <v>489310447</v>
      </c>
      <c r="F5" s="28">
        <f>VLOOKUP($A5,cuc!$A$4:$AA$2090,F$3,FALSE)</f>
        <v>527924343</v>
      </c>
      <c r="G5" s="29">
        <f>VLOOKUP($A5,cuc!$A$4:$AA$2090,G$3,FALSE)</f>
        <v>582461904</v>
      </c>
      <c r="H5" s="29">
        <f>VLOOKUP($A5,cuc!$A$4:$AA$2090,H$3,FALSE)</f>
        <v>152624230</v>
      </c>
    </row>
    <row r="6" spans="1:9" x14ac:dyDescent="0.3">
      <c r="A6" s="14">
        <v>510700</v>
      </c>
      <c r="B6" s="22" t="str">
        <f>PROPER(VLOOKUP($A6,cuc!$A$4:$AA$2090,B$3,FALSE))</f>
        <v xml:space="preserve">      Gastos Por Obligaciones De Organizaciones Solidarias De Trabajo Asociado</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9" x14ac:dyDescent="0.3">
      <c r="A7" s="14">
        <v>511000</v>
      </c>
      <c r="B7" s="22" t="str">
        <f>PROPER(VLOOKUP($A7,cuc!$A$4:$AA$2090,B$3,FALSE))</f>
        <v xml:space="preserve">      Gastos  Generales</v>
      </c>
      <c r="C7" s="28">
        <f>VLOOKUP($A7,cuc!$A$4:$AA$2090,C$3,FALSE)</f>
        <v>365419133.99000001</v>
      </c>
      <c r="D7" s="28">
        <f>VLOOKUP($A7,cuc!$A$4:$AA$2090,D$3,FALSE)</f>
        <v>454617418.43000001</v>
      </c>
      <c r="E7" s="28">
        <f>VLOOKUP($A7,cuc!$A$4:$AA$2090,E$3,FALSE)</f>
        <v>426635856.35000002</v>
      </c>
      <c r="F7" s="28">
        <f>VLOOKUP($A7,cuc!$A$4:$AA$2090,F$3,FALSE)</f>
        <v>372881032.56</v>
      </c>
      <c r="G7" s="29">
        <f>VLOOKUP($A7,cuc!$A$4:$AA$2090,G$3,FALSE)</f>
        <v>356487147.50999999</v>
      </c>
      <c r="H7" s="29">
        <f>VLOOKUP($A7,cuc!$A$4:$AA$2090,H$3,FALSE)</f>
        <v>129817769.11</v>
      </c>
    </row>
    <row r="8" spans="1:9" x14ac:dyDescent="0.3">
      <c r="A8" s="14">
        <v>540000</v>
      </c>
      <c r="B8" s="22" t="str">
        <f>PROPER(VLOOKUP($A8,cuc!$A$4:$AA$2090,B$3,FALSE))</f>
        <v xml:space="preserve">   Gastos De Ventas</v>
      </c>
      <c r="C8" s="28">
        <f>VLOOKUP($A8,cuc!$A$4:$AA$2090,C$3,FALSE)</f>
        <v>23097803</v>
      </c>
      <c r="D8" s="28">
        <f>VLOOKUP($A8,cuc!$A$4:$AA$2090,D$3,FALSE)</f>
        <v>23754323</v>
      </c>
      <c r="E8" s="28">
        <f>VLOOKUP($A8,cuc!$A$4:$AA$2090,E$3,FALSE)</f>
        <v>19475285</v>
      </c>
      <c r="F8" s="28">
        <f>VLOOKUP($A8,cuc!$A$4:$AA$2090,F$3,FALSE)</f>
        <v>20491163</v>
      </c>
      <c r="G8" s="29">
        <f>VLOOKUP($A8,cuc!$A$4:$AA$2090,G$3,FALSE)</f>
        <v>13950395</v>
      </c>
      <c r="H8" s="29">
        <f>VLOOKUP($A8,cuc!$A$4:$AA$2090,H$3,FALSE)</f>
        <v>0</v>
      </c>
    </row>
    <row r="9" spans="1:9" x14ac:dyDescent="0.3">
      <c r="A9" s="14">
        <v>511500</v>
      </c>
      <c r="B9" s="22" t="str">
        <f>PROPER(VLOOKUP($A9,cuc!$A$4:$AA$2090,B$3,FALSE))</f>
        <v xml:space="preserve">      Deterioro</v>
      </c>
      <c r="C9" s="28">
        <f>VLOOKUP($A9,cuc!$A$4:$AA$2090,C$3,FALSE)</f>
        <v>85552661</v>
      </c>
      <c r="D9" s="28">
        <f>VLOOKUP($A9,cuc!$A$4:$AA$2090,D$3,FALSE)</f>
        <v>103469034</v>
      </c>
      <c r="E9" s="28">
        <f>VLOOKUP($A9,cuc!$A$4:$AA$2090,E$3,FALSE)</f>
        <v>142284203.96000001</v>
      </c>
      <c r="F9" s="28">
        <f>VLOOKUP($A9,cuc!$A$4:$AA$2090,F$3,FALSE)</f>
        <v>187023849.25</v>
      </c>
      <c r="G9" s="29">
        <f>VLOOKUP($A9,cuc!$A$4:$AA$2090,G$3,FALSE)</f>
        <v>307189899.56999999</v>
      </c>
      <c r="H9" s="29">
        <f>VLOOKUP($A9,cuc!$A$4:$AA$2090,H$3,FALSE)</f>
        <v>49643403</v>
      </c>
    </row>
    <row r="10" spans="1:9" ht="17.25" thickBot="1" x14ac:dyDescent="0.35">
      <c r="A10" s="15"/>
      <c r="B10" s="21" t="s">
        <v>1503</v>
      </c>
      <c r="C10" s="30">
        <f t="shared" ref="C10:H10" si="0">+SUM(C5:C9)</f>
        <v>800339679.99000001</v>
      </c>
      <c r="D10" s="30">
        <f t="shared" si="0"/>
        <v>984997532.43000007</v>
      </c>
      <c r="E10" s="30">
        <f t="shared" si="0"/>
        <v>1077705792.3099999</v>
      </c>
      <c r="F10" s="30">
        <f t="shared" si="0"/>
        <v>1108320387.8099999</v>
      </c>
      <c r="G10" s="30">
        <f t="shared" si="0"/>
        <v>1260089346.0799999</v>
      </c>
      <c r="H10" s="30">
        <f t="shared" si="0"/>
        <v>332085402.11000001</v>
      </c>
    </row>
    <row r="11" spans="1:9" ht="17.25" thickBot="1" x14ac:dyDescent="0.35"/>
    <row r="12" spans="1:9" ht="33" x14ac:dyDescent="0.3">
      <c r="A12" s="11" t="s">
        <v>139</v>
      </c>
      <c r="B12" s="50" t="s">
        <v>1410</v>
      </c>
      <c r="C12" s="12">
        <f t="shared" ref="C12:H12" si="1">+C$4</f>
        <v>43070</v>
      </c>
      <c r="D12" s="12">
        <f t="shared" si="1"/>
        <v>43435</v>
      </c>
      <c r="E12" s="12">
        <f t="shared" si="1"/>
        <v>43800</v>
      </c>
      <c r="F12" s="12">
        <f t="shared" si="1"/>
        <v>44166</v>
      </c>
      <c r="G12" s="12">
        <f t="shared" si="1"/>
        <v>44561</v>
      </c>
      <c r="H12" s="12">
        <f t="shared" si="1"/>
        <v>44651</v>
      </c>
    </row>
    <row r="13" spans="1:9" x14ac:dyDescent="0.3">
      <c r="A13" s="14">
        <v>410000</v>
      </c>
      <c r="B13" s="49" t="str">
        <f>PROPER(VLOOKUP($A13,cuc!$A$4:$AA$2090,B$3,FALSE))</f>
        <v xml:space="preserve">   Ingresos Por Venta De Bienes Y Servicios</v>
      </c>
      <c r="C13" s="28">
        <f>VLOOKUP($A13,cuc!$A$4:$AA$2090,C$3,FALSE)</f>
        <v>1706356842</v>
      </c>
      <c r="D13" s="28">
        <f>VLOOKUP($A13,cuc!$A$4:$AA$2090,D$3,FALSE)</f>
        <v>1932939934</v>
      </c>
      <c r="E13" s="28">
        <f>VLOOKUP($A13,cuc!$A$4:$AA$2090,E$3,FALSE)</f>
        <v>2192923254.23</v>
      </c>
      <c r="F13" s="28">
        <f>VLOOKUP($A13,cuc!$A$4:$AA$2090,F$3,FALSE)</f>
        <v>2334286095</v>
      </c>
      <c r="G13" s="29">
        <f>VLOOKUP($A13,cuc!$A$4:$AA$2090,G$3,FALSE)</f>
        <v>2595729739.4299998</v>
      </c>
      <c r="H13" s="29">
        <f>VLOOKUP($A13,cuc!$A$4:$AA$2090,H$3,FALSE)</f>
        <v>652888447</v>
      </c>
    </row>
    <row r="14" spans="1:9" x14ac:dyDescent="0.3">
      <c r="A14" s="14">
        <v>422500</v>
      </c>
      <c r="B14" s="49" t="str">
        <f>PROPER(VLOOKUP($A14,cuc!$A$4:$AA$2090,B$3,FALSE))</f>
        <v xml:space="preserve">      Recuperaciones Deterioro</v>
      </c>
      <c r="C14" s="28">
        <f>VLOOKUP($A14,cuc!$A$4:$AA$2090,C$3,FALSE)</f>
        <v>25616794</v>
      </c>
      <c r="D14" s="28">
        <f>VLOOKUP($A14,cuc!$A$4:$AA$2090,D$3,FALSE)</f>
        <v>54327460</v>
      </c>
      <c r="E14" s="28">
        <f>VLOOKUP($A14,cuc!$A$4:$AA$2090,E$3,FALSE)</f>
        <v>25979183</v>
      </c>
      <c r="F14" s="28">
        <f>VLOOKUP($A14,cuc!$A$4:$AA$2090,F$3,FALSE)</f>
        <v>10719859</v>
      </c>
      <c r="G14" s="29">
        <f>VLOOKUP($A14,cuc!$A$4:$AA$2090,G$3,FALSE)</f>
        <v>37712368</v>
      </c>
      <c r="H14" s="29">
        <f>VLOOKUP($A14,cuc!$A$4:$AA$2090,H$3,FALSE)</f>
        <v>833912</v>
      </c>
    </row>
    <row r="15" spans="1:9" ht="17.25" thickBot="1" x14ac:dyDescent="0.35">
      <c r="A15" s="15"/>
      <c r="B15" s="19" t="s">
        <v>1504</v>
      </c>
      <c r="C15" s="31">
        <f t="shared" ref="C15:H15" si="2">SUM(C13:C14)</f>
        <v>1731973636</v>
      </c>
      <c r="D15" s="31">
        <f t="shared" si="2"/>
        <v>1987267394</v>
      </c>
      <c r="E15" s="31">
        <f t="shared" si="2"/>
        <v>2218902437.23</v>
      </c>
      <c r="F15" s="31">
        <f t="shared" si="2"/>
        <v>2345005954</v>
      </c>
      <c r="G15" s="51">
        <f t="shared" si="2"/>
        <v>2633442107.4299998</v>
      </c>
      <c r="H15" s="51">
        <f t="shared" si="2"/>
        <v>653722359</v>
      </c>
    </row>
    <row r="16" spans="1:9" ht="17.25" thickBot="1" x14ac:dyDescent="0.35"/>
    <row r="17" spans="2:8" x14ac:dyDescent="0.3">
      <c r="B17" s="20" t="s">
        <v>1408</v>
      </c>
      <c r="C17" s="12" t="str">
        <f>+'ALN  vs Depositos'!C$19</f>
        <v>Año 17</v>
      </c>
      <c r="D17" s="12" t="str">
        <f>+'ALN  vs Depositos'!D$19</f>
        <v>Año 18</v>
      </c>
      <c r="E17" s="12" t="str">
        <f>+'ALN  vs Depositos'!E$19</f>
        <v>Año 19</v>
      </c>
      <c r="F17" s="12" t="str">
        <f>+'ALN  vs Depositos'!F$19</f>
        <v>Año 20</v>
      </c>
      <c r="G17" s="12" t="str">
        <f>+'ALN  vs Depositos'!G$19</f>
        <v>Año 21</v>
      </c>
      <c r="H17" s="12" t="str">
        <f>+'ALN  vs Depositos'!H$19</f>
        <v>Año 22</v>
      </c>
    </row>
    <row r="18" spans="2:8" x14ac:dyDescent="0.3">
      <c r="B18" s="10" t="s">
        <v>1505</v>
      </c>
      <c r="C18" s="27">
        <f t="shared" ref="C18:H18" si="3">IFERROR(+C10/C15,0%)</f>
        <v>0.46209691842561051</v>
      </c>
      <c r="D18" s="27">
        <f t="shared" si="3"/>
        <v>0.49565425136241131</v>
      </c>
      <c r="E18" s="27">
        <f t="shared" si="3"/>
        <v>0.48569318516562182</v>
      </c>
      <c r="F18" s="27">
        <f t="shared" si="3"/>
        <v>0.47263009542448264</v>
      </c>
      <c r="G18" s="27">
        <f t="shared" si="3"/>
        <v>0.47849517653142282</v>
      </c>
      <c r="H18" s="27">
        <f t="shared" si="3"/>
        <v>0.50799150057830589</v>
      </c>
    </row>
  </sheetData>
  <conditionalFormatting sqref="C18:G18">
    <cfRule type="colorScale" priority="2">
      <colorScale>
        <cfvo type="min"/>
        <cfvo type="percentile" val="50"/>
        <cfvo type="max"/>
        <color rgb="FF63BE7B"/>
        <color rgb="FFFFEB84"/>
        <color rgb="FFF8696B"/>
      </colorScale>
    </cfRule>
  </conditionalFormatting>
  <conditionalFormatting sqref="H18">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9"/>
  <sheetViews>
    <sheetView showGridLines="0" zoomScale="120" zoomScaleNormal="120" workbookViewId="0">
      <pane xSplit="1" ySplit="3" topLeftCell="B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18.75" thickBot="1" x14ac:dyDescent="0.35">
      <c r="A2" s="32" t="s">
        <v>0</v>
      </c>
      <c r="B2" s="63" t="str">
        <f>+Indicadores!E29</f>
        <v>Patrimonio / Capital social</v>
      </c>
      <c r="C2" s="24" t="str">
        <f>+Indicadores!B29</f>
        <v>Capital</v>
      </c>
      <c r="D2" s="64" t="str">
        <f>+Indicadores!C29</f>
        <v>Quebranto Patrimonial</v>
      </c>
      <c r="E2" s="62" t="str">
        <f>+Indicadores!D29</f>
        <v>Quebranto Patrimonial</v>
      </c>
      <c r="G2" s="1"/>
    </row>
    <row r="3" spans="1:9" s="9" customFormat="1" ht="9" thickBot="1" x14ac:dyDescent="0.2">
      <c r="B3" s="9">
        <v>2</v>
      </c>
      <c r="C3" s="9">
        <v>3</v>
      </c>
      <c r="D3" s="9">
        <v>4</v>
      </c>
      <c r="E3" s="9">
        <v>5</v>
      </c>
      <c r="F3" s="9">
        <v>6</v>
      </c>
      <c r="G3" s="9">
        <v>7</v>
      </c>
      <c r="H3" s="9">
        <v>8</v>
      </c>
    </row>
    <row r="4" spans="1:9" ht="33" x14ac:dyDescent="0.3">
      <c r="A4" s="11" t="s">
        <v>139</v>
      </c>
      <c r="B4" s="50" t="s">
        <v>1410</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300000</v>
      </c>
      <c r="B5" s="49" t="str">
        <f>PROPER(VLOOKUP($A5,cuc!$A$4:$AA$2090,B$3,FALSE))</f>
        <v>Patrimonio</v>
      </c>
      <c r="C5" s="28">
        <f>VLOOKUP($A5,cuc!$A$4:$AA$2090,C$3,FALSE)</f>
        <v>2226347809.6999998</v>
      </c>
      <c r="D5" s="28">
        <f>VLOOKUP($A5,cuc!$A$4:$AA$2090,D$3,FALSE)</f>
        <v>2744549739.6799998</v>
      </c>
      <c r="E5" s="28">
        <f>VLOOKUP($A5,cuc!$A$4:$AA$2090,E$3,FALSE)</f>
        <v>3018900298.0900002</v>
      </c>
      <c r="F5" s="28">
        <f>VLOOKUP($A5,cuc!$A$4:$AA$2090,F$3,FALSE)</f>
        <v>3497120747.3699999</v>
      </c>
      <c r="G5" s="29">
        <f>VLOOKUP($A5,cuc!$A$4:$AA$2090,G$3,FALSE)</f>
        <v>3884873646.5999985</v>
      </c>
      <c r="H5" s="29">
        <f>VLOOKUP($A5,cuc!$A$4:$AA$2090,H$3,FALSE)</f>
        <v>3767890947.3299999</v>
      </c>
    </row>
    <row r="6" spans="1:9" x14ac:dyDescent="0.3">
      <c r="A6" s="14">
        <v>310000</v>
      </c>
      <c r="B6" s="49" t="str">
        <f>PROPER(VLOOKUP($A6,cuc!$A$4:$AA$2090,B$3,FALSE))</f>
        <v xml:space="preserve">   Capital Social</v>
      </c>
      <c r="C6" s="28">
        <f>VLOOKUP($A6,cuc!$A$4:$AA$2090,C$3,FALSE)</f>
        <v>1136370519.4000001</v>
      </c>
      <c r="D6" s="28">
        <f>VLOOKUP($A6,cuc!$A$4:$AA$2090,D$3,FALSE)</f>
        <v>1383562572</v>
      </c>
      <c r="E6" s="28">
        <f>VLOOKUP($A6,cuc!$A$4:$AA$2090,E$3,FALSE)</f>
        <v>1623431487</v>
      </c>
      <c r="F6" s="28">
        <f>VLOOKUP($A6,cuc!$A$4:$AA$2090,F$3,FALSE)</f>
        <v>1901794057</v>
      </c>
      <c r="G6" s="29">
        <f>VLOOKUP($A6,cuc!$A$4:$AA$2090,G$3,FALSE)</f>
        <v>2167676922</v>
      </c>
      <c r="H6" s="29">
        <f>VLOOKUP($A6,cuc!$A$4:$AA$2090,H$3,FALSE)</f>
        <v>2215154870</v>
      </c>
    </row>
    <row r="7" spans="1:9" ht="17.25" thickBot="1" x14ac:dyDescent="0.35"/>
    <row r="8" spans="1:9" x14ac:dyDescent="0.3">
      <c r="B8" s="20" t="s">
        <v>1408</v>
      </c>
      <c r="C8" s="12" t="str">
        <f>+'ALN  vs Depositos'!C$19</f>
        <v>Año 17</v>
      </c>
      <c r="D8" s="12" t="str">
        <f>+'ALN  vs Depositos'!D$19</f>
        <v>Año 18</v>
      </c>
      <c r="E8" s="12" t="str">
        <f>+'ALN  vs Depositos'!E$19</f>
        <v>Año 19</v>
      </c>
      <c r="F8" s="12" t="str">
        <f>+'ALN  vs Depositos'!F$19</f>
        <v>Año 20</v>
      </c>
      <c r="G8" s="12" t="str">
        <f>+'ALN  vs Depositos'!G$19</f>
        <v>Año 21</v>
      </c>
      <c r="H8" s="12" t="str">
        <f>+'ALN  vs Depositos'!H$19</f>
        <v>Año 22</v>
      </c>
    </row>
    <row r="9" spans="1:9" x14ac:dyDescent="0.3">
      <c r="B9" s="10" t="s">
        <v>1506</v>
      </c>
      <c r="C9" s="27">
        <f t="shared" ref="C9:H9" si="0">IFERROR(+C5/C6,0%)</f>
        <v>1.9591742056767754</v>
      </c>
      <c r="D9" s="27">
        <f t="shared" si="0"/>
        <v>1.9836831345564903</v>
      </c>
      <c r="E9" s="27">
        <f t="shared" si="0"/>
        <v>1.8595797372815155</v>
      </c>
      <c r="F9" s="27">
        <f t="shared" si="0"/>
        <v>1.8388535469958092</v>
      </c>
      <c r="G9" s="27">
        <f t="shared" si="0"/>
        <v>1.7921829619404872</v>
      </c>
      <c r="H9" s="27">
        <f t="shared" si="0"/>
        <v>1.7009605054521537</v>
      </c>
    </row>
  </sheetData>
  <phoneticPr fontId="17" type="noConversion"/>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E17"/>
  <sheetViews>
    <sheetView showGridLines="0" topLeftCell="A10" zoomScale="210" zoomScaleNormal="210" workbookViewId="0">
      <selection sqref="A1:H67"/>
    </sheetView>
  </sheetViews>
  <sheetFormatPr baseColWidth="10" defaultColWidth="11.5703125" defaultRowHeight="16.5" x14ac:dyDescent="0.3"/>
  <cols>
    <col min="1" max="1" width="38.85546875" style="1" customWidth="1"/>
    <col min="2" max="3" width="15.140625" style="2" bestFit="1" customWidth="1"/>
    <col min="4" max="4" width="15.42578125" style="1" bestFit="1" customWidth="1"/>
    <col min="5" max="5" width="6.5703125" style="1" bestFit="1" customWidth="1"/>
    <col min="6" max="7" width="11.5703125" style="1"/>
    <col min="8" max="8" width="11.42578125" style="1" customWidth="1"/>
    <col min="9" max="16384" width="11.5703125" style="1"/>
  </cols>
  <sheetData>
    <row r="1" spans="1:5" x14ac:dyDescent="0.3">
      <c r="A1" s="145" t="s">
        <v>1865</v>
      </c>
      <c r="B1" s="145" t="s">
        <v>1864</v>
      </c>
      <c r="C1" s="145" t="s">
        <v>1863</v>
      </c>
    </row>
    <row r="2" spans="1:5" x14ac:dyDescent="0.3">
      <c r="A2" s="1" t="s">
        <v>1516</v>
      </c>
      <c r="B2" s="128">
        <f>+SUM('26.2. PONDERACION'!F4:F33)</f>
        <v>3731449397.6300001</v>
      </c>
      <c r="C2" s="128">
        <f>+SUM('26.2. PONDERACION'!G4:G33)</f>
        <v>0</v>
      </c>
    </row>
    <row r="3" spans="1:5" x14ac:dyDescent="0.3">
      <c r="A3" s="1" t="s">
        <v>1545</v>
      </c>
      <c r="B3" s="128">
        <f>+SUM('26.2. PONDERACION'!F34:F55)</f>
        <v>5190400000</v>
      </c>
      <c r="C3" s="128">
        <f>+SUM('26.2. PONDERACION'!G34:G55)</f>
        <v>1038080000</v>
      </c>
    </row>
    <row r="4" spans="1:5" x14ac:dyDescent="0.3">
      <c r="A4" s="1" t="s">
        <v>1569</v>
      </c>
      <c r="B4" s="128">
        <f>+SUM('26.2. PONDERACION'!F56:F88)</f>
        <v>0</v>
      </c>
      <c r="C4" s="128">
        <f>+SUM('26.2. PONDERACION'!G56:G88)</f>
        <v>0</v>
      </c>
    </row>
    <row r="5" spans="1:5" x14ac:dyDescent="0.3">
      <c r="A5" s="1" t="s">
        <v>1584</v>
      </c>
      <c r="B5" s="128">
        <f>+SUM('26.2. PONDERACION'!F89:F571)</f>
        <v>27114211989.98</v>
      </c>
      <c r="C5" s="128">
        <f>+SUM('26.2. PONDERACION'!G89:G571)</f>
        <v>17485572596.233204</v>
      </c>
      <c r="D5" s="1" t="s">
        <v>1885</v>
      </c>
    </row>
    <row r="6" spans="1:5" x14ac:dyDescent="0.3">
      <c r="A6" s="130" t="s">
        <v>1862</v>
      </c>
      <c r="B6" s="129">
        <f>SUM(B2:B5)</f>
        <v>36036061387.610001</v>
      </c>
      <c r="C6" s="129">
        <f>SUM(C2:C5)</f>
        <v>18523652596.233204</v>
      </c>
      <c r="D6" s="2"/>
      <c r="E6" s="161"/>
    </row>
    <row r="7" spans="1:5" x14ac:dyDescent="0.3">
      <c r="D7" s="128"/>
    </row>
    <row r="8" spans="1:5" x14ac:dyDescent="0.3">
      <c r="A8" s="52" t="s">
        <v>1861</v>
      </c>
      <c r="C8" s="2">
        <f>+SUM('26.3. patrimonio'!F3:F24)</f>
        <v>2053853886.05</v>
      </c>
    </row>
    <row r="9" spans="1:5" x14ac:dyDescent="0.3">
      <c r="A9" s="52" t="s">
        <v>1860</v>
      </c>
      <c r="C9" s="2">
        <f>-+SUM('26.3. patrimonio'!F26:F62)</f>
        <v>-169275696</v>
      </c>
    </row>
    <row r="10" spans="1:5" x14ac:dyDescent="0.3">
      <c r="A10" s="52" t="s">
        <v>1859</v>
      </c>
      <c r="C10" s="2">
        <f>+SUM('26.3. patrimonio'!F63:F66)</f>
        <v>240618683.90891501</v>
      </c>
    </row>
    <row r="11" spans="1:5" x14ac:dyDescent="0.3">
      <c r="A11" s="130" t="s">
        <v>1858</v>
      </c>
      <c r="B11" s="129"/>
      <c r="C11" s="129">
        <f>SUM(C8:C10)</f>
        <v>2125196873.958915</v>
      </c>
    </row>
    <row r="13" spans="1:5" x14ac:dyDescent="0.3">
      <c r="A13" s="146" t="s">
        <v>2600</v>
      </c>
      <c r="B13" s="131"/>
      <c r="C13" s="132">
        <f>+C11/C6</f>
        <v>0.11472882375212949</v>
      </c>
      <c r="D13" s="255" t="s">
        <v>1886</v>
      </c>
      <c r="E13" s="1" t="s">
        <v>2555</v>
      </c>
    </row>
    <row r="14" spans="1:5" x14ac:dyDescent="0.3">
      <c r="A14" s="1" t="s">
        <v>1857</v>
      </c>
      <c r="C14" s="2">
        <f>+C11*10%</f>
        <v>212519687.39589152</v>
      </c>
      <c r="D14" s="128">
        <f>+'CARTERA NETA'!BQ2</f>
        <v>182425124.25999999</v>
      </c>
      <c r="E14" s="161">
        <f>+D14/$C$11</f>
        <v>8.5839164594746484E-2</v>
      </c>
    </row>
    <row r="15" spans="1:5" x14ac:dyDescent="0.3">
      <c r="A15" s="1" t="s">
        <v>1856</v>
      </c>
      <c r="C15" s="2">
        <f>+C11*20%</f>
        <v>425039374.79178303</v>
      </c>
      <c r="D15" s="128">
        <f>+'CARTERA NETA'!BP2</f>
        <v>197269230</v>
      </c>
      <c r="E15" s="161">
        <f>+D15/$C$11</f>
        <v>9.282397900036328E-2</v>
      </c>
    </row>
    <row r="16" spans="1:5" x14ac:dyDescent="0.3">
      <c r="A16" s="1" t="s">
        <v>1855</v>
      </c>
      <c r="C16" s="2">
        <f>+C11*25%</f>
        <v>531299218.48972875</v>
      </c>
      <c r="D16" s="2">
        <v>416452516</v>
      </c>
      <c r="E16" s="161">
        <f>+D16/$C$11</f>
        <v>0.19595949961295256</v>
      </c>
    </row>
    <row r="17" spans="1:5" x14ac:dyDescent="0.3">
      <c r="A17" s="1" t="s">
        <v>2556</v>
      </c>
      <c r="C17" s="2">
        <f>+'26.1. cuc'!C1069*10%</f>
        <v>221515487</v>
      </c>
      <c r="D17" s="2">
        <v>7890392</v>
      </c>
      <c r="E17" s="161">
        <f>+D17/$C$11</f>
        <v>3.7127816705759655E-3</v>
      </c>
    </row>
  </sheetData>
  <pageMargins left="0.7" right="0.7" top="0.75" bottom="0.75" header="0.3" footer="0.3"/>
  <pageSetup orientation="portrait" horizontalDpi="4294967293" verticalDpi="0"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filterMode="1">
    <tabColor rgb="FFFFC000"/>
  </sheetPr>
  <dimension ref="A1:XFC2088"/>
  <sheetViews>
    <sheetView showGridLines="0" zoomScale="140" zoomScaleNormal="140" workbookViewId="0">
      <pane xSplit="2" ySplit="1" topLeftCell="C2" activePane="bottomRight" state="frozen"/>
      <selection sqref="A1:H67"/>
      <selection pane="topRight" sqref="A1:H67"/>
      <selection pane="bottomLeft" sqref="A1:H67"/>
      <selection pane="bottomRight" sqref="A1:H67"/>
    </sheetView>
  </sheetViews>
  <sheetFormatPr baseColWidth="10" defaultColWidth="11.140625" defaultRowHeight="13.5" x14ac:dyDescent="0.25"/>
  <cols>
    <col min="1" max="1" width="11.140625" style="109"/>
    <col min="2" max="2" width="56.42578125" style="111" customWidth="1"/>
    <col min="3" max="3" width="14.28515625" style="110" bestFit="1" customWidth="1"/>
    <col min="4" max="4" width="13.85546875" style="109" bestFit="1" customWidth="1"/>
    <col min="5" max="5" width="12.42578125" style="109" bestFit="1" customWidth="1"/>
    <col min="6" max="6" width="11.140625" style="109"/>
    <col min="7" max="7" width="12.140625" style="109" bestFit="1" customWidth="1"/>
    <col min="8" max="8" width="11.42578125" style="109" customWidth="1"/>
    <col min="9" max="9" width="12.140625" style="109" bestFit="1" customWidth="1"/>
    <col min="10" max="16384" width="11.140625" style="109"/>
  </cols>
  <sheetData>
    <row r="1" spans="1:5" x14ac:dyDescent="0.25">
      <c r="A1" s="127" t="s">
        <v>1404</v>
      </c>
      <c r="B1" s="126" t="s">
        <v>1854</v>
      </c>
      <c r="C1" s="125">
        <f>+'indicadores propios'!I3</f>
        <v>44651</v>
      </c>
    </row>
    <row r="2" spans="1:5" x14ac:dyDescent="0.25">
      <c r="A2" s="124">
        <v>100000</v>
      </c>
      <c r="B2" s="113" t="s">
        <v>1402</v>
      </c>
      <c r="C2" s="112">
        <f>VLOOKUP(A2,cuc!$A$4:$H$2090,8,FALSE)</f>
        <v>35741854525.610001</v>
      </c>
      <c r="D2" s="119"/>
      <c r="E2" s="115"/>
    </row>
    <row r="3" spans="1:5" x14ac:dyDescent="0.25">
      <c r="A3" s="114">
        <v>110000</v>
      </c>
      <c r="B3" s="113" t="s">
        <v>1401</v>
      </c>
      <c r="C3" s="112">
        <f>VLOOKUP(A3,cuc!$A$4:$H$2090,8,FALSE)</f>
        <v>2736935081.6300001</v>
      </c>
      <c r="D3" s="119"/>
      <c r="E3" s="115"/>
    </row>
    <row r="4" spans="1:5" x14ac:dyDescent="0.25">
      <c r="A4" s="114">
        <v>110500</v>
      </c>
      <c r="B4" s="113" t="s">
        <v>1400</v>
      </c>
      <c r="C4" s="112">
        <f>VLOOKUP(A4,cuc!$A$4:$H$2090,8,FALSE)</f>
        <v>1970000</v>
      </c>
      <c r="D4" s="119"/>
      <c r="E4" s="115"/>
    </row>
    <row r="5" spans="1:5" x14ac:dyDescent="0.25">
      <c r="A5" s="114">
        <v>110505</v>
      </c>
      <c r="B5" s="113" t="s">
        <v>1399</v>
      </c>
      <c r="C5" s="112">
        <f>VLOOKUP(A5,cuc!$A$4:$H$2090,8,FALSE)</f>
        <v>1670000</v>
      </c>
      <c r="D5" s="119"/>
      <c r="E5" s="115"/>
    </row>
    <row r="6" spans="1:5" x14ac:dyDescent="0.25">
      <c r="A6" s="114">
        <v>110510</v>
      </c>
      <c r="B6" s="113" t="s">
        <v>1398</v>
      </c>
      <c r="C6" s="112">
        <f>VLOOKUP(A6,cuc!$A$4:$H$2090,8,FALSE)</f>
        <v>300000</v>
      </c>
      <c r="D6" s="119"/>
      <c r="E6" s="115"/>
    </row>
    <row r="7" spans="1:5" x14ac:dyDescent="0.25">
      <c r="A7" s="114">
        <v>111000</v>
      </c>
      <c r="B7" s="113" t="s">
        <v>1397</v>
      </c>
      <c r="C7" s="112">
        <f>VLOOKUP(A7,cuc!$A$4:$H$2090,8,FALSE)</f>
        <v>1792397969.8699999</v>
      </c>
      <c r="D7" s="119"/>
      <c r="E7" s="115"/>
    </row>
    <row r="8" spans="1:5" x14ac:dyDescent="0.25">
      <c r="A8" s="114">
        <v>111005</v>
      </c>
      <c r="B8" s="113" t="s">
        <v>1014</v>
      </c>
      <c r="C8" s="112">
        <f>VLOOKUP(A8,cuc!$A$4:$H$2090,8,FALSE)</f>
        <v>1437007938.48</v>
      </c>
      <c r="D8" s="119"/>
      <c r="E8" s="115"/>
    </row>
    <row r="9" spans="1:5" hidden="1" x14ac:dyDescent="0.25">
      <c r="A9" s="114">
        <v>111010</v>
      </c>
      <c r="B9" s="113" t="s">
        <v>1013</v>
      </c>
      <c r="C9" s="112">
        <f>VLOOKUP(A9,cuc!$A$4:$H$2090,8,FALSE)</f>
        <v>355390031.38999999</v>
      </c>
      <c r="D9" s="119"/>
      <c r="E9" s="115"/>
    </row>
    <row r="10" spans="1:5" hidden="1" x14ac:dyDescent="0.25">
      <c r="A10" s="114">
        <v>111015</v>
      </c>
      <c r="B10" s="113" t="s">
        <v>1396</v>
      </c>
      <c r="C10" s="112">
        <f>VLOOKUP(A10,cuc!$A$4:$H$2090,8,FALSE)</f>
        <v>0</v>
      </c>
      <c r="D10" s="119"/>
      <c r="E10" s="115"/>
    </row>
    <row r="11" spans="1:5" hidden="1" x14ac:dyDescent="0.25">
      <c r="A11" s="114">
        <v>111020</v>
      </c>
      <c r="B11" s="113" t="s">
        <v>1011</v>
      </c>
      <c r="C11" s="112">
        <f>VLOOKUP(A11,cuc!$A$4:$H$2090,8,FALSE)</f>
        <v>0</v>
      </c>
      <c r="D11" s="119"/>
      <c r="E11" s="115"/>
    </row>
    <row r="12" spans="1:5" hidden="1" x14ac:dyDescent="0.25">
      <c r="A12" s="114">
        <v>111025</v>
      </c>
      <c r="B12" s="113" t="s">
        <v>1010</v>
      </c>
      <c r="C12" s="112">
        <f>VLOOKUP(A12,cuc!$A$4:$H$2090,8,FALSE)</f>
        <v>0</v>
      </c>
      <c r="D12" s="119"/>
      <c r="E12" s="115"/>
    </row>
    <row r="13" spans="1:5" hidden="1" x14ac:dyDescent="0.25">
      <c r="A13" s="114">
        <v>111500</v>
      </c>
      <c r="B13" s="113" t="s">
        <v>1395</v>
      </c>
      <c r="C13" s="112">
        <f>VLOOKUP(A13,cuc!$A$4:$H$2090,8,FALSE)</f>
        <v>516521888.75999999</v>
      </c>
      <c r="D13" s="119"/>
      <c r="E13" s="115"/>
    </row>
    <row r="14" spans="1:5" hidden="1" x14ac:dyDescent="0.25">
      <c r="A14" s="114">
        <v>111505</v>
      </c>
      <c r="B14" s="113" t="s">
        <v>1394</v>
      </c>
      <c r="C14" s="112">
        <f>VLOOKUP(A14,cuc!$A$4:$H$2090,8,FALSE)</f>
        <v>0</v>
      </c>
      <c r="D14" s="119"/>
      <c r="E14" s="115"/>
    </row>
    <row r="15" spans="1:5" hidden="1" x14ac:dyDescent="0.25">
      <c r="A15" s="114">
        <v>111510</v>
      </c>
      <c r="B15" s="113" t="s">
        <v>1393</v>
      </c>
      <c r="C15" s="112">
        <f>VLOOKUP(A15,cuc!$A$4:$H$2090,8,FALSE)</f>
        <v>0</v>
      </c>
      <c r="D15" s="119"/>
      <c r="E15" s="115"/>
    </row>
    <row r="16" spans="1:5" hidden="1" x14ac:dyDescent="0.25">
      <c r="A16" s="114">
        <v>111515</v>
      </c>
      <c r="B16" s="113" t="s">
        <v>1392</v>
      </c>
      <c r="C16" s="112">
        <f>VLOOKUP(A16,cuc!$A$4:$H$2090,8,FALSE)</f>
        <v>516521888.75999999</v>
      </c>
      <c r="D16" s="119"/>
      <c r="E16" s="115"/>
    </row>
    <row r="17" spans="1:5" x14ac:dyDescent="0.25">
      <c r="A17" s="117">
        <v>112000</v>
      </c>
      <c r="B17" s="116" t="s">
        <v>1391</v>
      </c>
      <c r="C17" s="112">
        <f>VLOOKUP(A17,cuc!$A$4:$H$2090,8,FALSE)</f>
        <v>426045223</v>
      </c>
      <c r="D17" s="119"/>
      <c r="E17" s="115"/>
    </row>
    <row r="18" spans="1:5" hidden="1" x14ac:dyDescent="0.25">
      <c r="A18" s="114">
        <v>112001</v>
      </c>
      <c r="B18" s="113" t="s">
        <v>1390</v>
      </c>
      <c r="C18" s="112">
        <f>VLOOKUP(A18,cuc!$A$4:$H$2090,8,FALSE)</f>
        <v>0</v>
      </c>
      <c r="D18" s="119"/>
      <c r="E18" s="115"/>
    </row>
    <row r="19" spans="1:5" hidden="1" x14ac:dyDescent="0.25">
      <c r="A19" s="114">
        <v>112003</v>
      </c>
      <c r="B19" s="113" t="s">
        <v>1374</v>
      </c>
      <c r="C19" s="112">
        <f>VLOOKUP(A19,cuc!$A$4:$H$2090,8,FALSE)</f>
        <v>0</v>
      </c>
      <c r="D19" s="119"/>
      <c r="E19" s="115"/>
    </row>
    <row r="20" spans="1:5" s="123" customFormat="1" x14ac:dyDescent="0.25">
      <c r="A20" s="117">
        <v>112005</v>
      </c>
      <c r="B20" s="116" t="s">
        <v>1389</v>
      </c>
      <c r="C20" s="112">
        <f>VLOOKUP(A20,cuc!$A$4:$H$2090,8,FALSE)</f>
        <v>0</v>
      </c>
      <c r="D20" s="119"/>
      <c r="E20" s="115"/>
    </row>
    <row r="21" spans="1:5" hidden="1" x14ac:dyDescent="0.25">
      <c r="A21" s="114">
        <v>112006</v>
      </c>
      <c r="B21" s="113" t="s">
        <v>1373</v>
      </c>
      <c r="C21" s="112">
        <f>VLOOKUP(A21,cuc!$A$4:$H$2090,8,FALSE)</f>
        <v>0</v>
      </c>
      <c r="D21" s="119"/>
      <c r="E21" s="115"/>
    </row>
    <row r="22" spans="1:5" hidden="1" x14ac:dyDescent="0.25">
      <c r="A22" s="114">
        <v>112007</v>
      </c>
      <c r="B22" s="113" t="s">
        <v>1388</v>
      </c>
      <c r="C22" s="112">
        <f>VLOOKUP(A22,cuc!$A$4:$H$2090,8,FALSE)</f>
        <v>426045223</v>
      </c>
      <c r="D22" s="119"/>
      <c r="E22" s="115"/>
    </row>
    <row r="23" spans="1:5" hidden="1" x14ac:dyDescent="0.25">
      <c r="A23" s="114">
        <v>112008</v>
      </c>
      <c r="B23" s="113" t="s">
        <v>1387</v>
      </c>
      <c r="C23" s="112">
        <f>VLOOKUP(A23,cuc!$A$4:$H$2090,8,FALSE)</f>
        <v>0</v>
      </c>
      <c r="D23" s="119"/>
      <c r="E23" s="115"/>
    </row>
    <row r="24" spans="1:5" hidden="1" x14ac:dyDescent="0.25">
      <c r="A24" s="114">
        <v>112010</v>
      </c>
      <c r="B24" s="113" t="s">
        <v>1386</v>
      </c>
      <c r="C24" s="112">
        <f>VLOOKUP(A24,cuc!$A$4:$H$2090,8,FALSE)</f>
        <v>0</v>
      </c>
      <c r="D24" s="119"/>
      <c r="E24" s="115"/>
    </row>
    <row r="25" spans="1:5" hidden="1" x14ac:dyDescent="0.25">
      <c r="A25" s="114">
        <v>112015</v>
      </c>
      <c r="B25" s="113" t="s">
        <v>1385</v>
      </c>
      <c r="C25" s="112">
        <f>VLOOKUP(A25,cuc!$A$4:$H$2090,8,FALSE)</f>
        <v>0</v>
      </c>
      <c r="D25" s="119"/>
      <c r="E25" s="115"/>
    </row>
    <row r="26" spans="1:5" hidden="1" x14ac:dyDescent="0.25">
      <c r="A26" s="114">
        <v>112020</v>
      </c>
      <c r="B26" s="113" t="s">
        <v>1384</v>
      </c>
      <c r="C26" s="112">
        <f>VLOOKUP(A26,cuc!$A$4:$H$2090,8,FALSE)</f>
        <v>0</v>
      </c>
      <c r="D26" s="119"/>
      <c r="E26" s="115"/>
    </row>
    <row r="27" spans="1:5" hidden="1" x14ac:dyDescent="0.25">
      <c r="A27" s="114">
        <v>112025</v>
      </c>
      <c r="B27" s="113" t="s">
        <v>1383</v>
      </c>
      <c r="C27" s="112">
        <f>VLOOKUP(A27,cuc!$A$4:$H$2090,8,FALSE)</f>
        <v>0</v>
      </c>
      <c r="D27" s="119"/>
      <c r="E27" s="115"/>
    </row>
    <row r="28" spans="1:5" hidden="1" x14ac:dyDescent="0.25">
      <c r="A28" s="114">
        <v>112030</v>
      </c>
      <c r="B28" s="113" t="s">
        <v>1382</v>
      </c>
      <c r="C28" s="112">
        <f>VLOOKUP(A28,cuc!$A$4:$H$2090,8,FALSE)</f>
        <v>0</v>
      </c>
      <c r="D28" s="119"/>
      <c r="E28" s="115"/>
    </row>
    <row r="29" spans="1:5" hidden="1" x14ac:dyDescent="0.25">
      <c r="A29" s="114">
        <v>112035</v>
      </c>
      <c r="B29" s="113" t="s">
        <v>1381</v>
      </c>
      <c r="C29" s="112">
        <f>VLOOKUP(A29,cuc!$A$4:$H$2090,8,FALSE)</f>
        <v>0</v>
      </c>
      <c r="D29" s="119"/>
      <c r="E29" s="115"/>
    </row>
    <row r="30" spans="1:5" hidden="1" x14ac:dyDescent="0.25">
      <c r="A30" s="114">
        <v>112040</v>
      </c>
      <c r="B30" s="113" t="s">
        <v>1380</v>
      </c>
      <c r="C30" s="112">
        <f>VLOOKUP(A30,cuc!$A$4:$H$2090,8,FALSE)</f>
        <v>0</v>
      </c>
      <c r="D30" s="119"/>
      <c r="E30" s="115"/>
    </row>
    <row r="31" spans="1:5" hidden="1" x14ac:dyDescent="0.25">
      <c r="A31" s="114">
        <v>112045</v>
      </c>
      <c r="B31" s="113" t="s">
        <v>1379</v>
      </c>
      <c r="C31" s="112">
        <f>VLOOKUP(A31,cuc!$A$4:$H$2090,8,FALSE)</f>
        <v>0</v>
      </c>
      <c r="D31" s="119"/>
      <c r="E31" s="115"/>
    </row>
    <row r="32" spans="1:5" x14ac:dyDescent="0.25">
      <c r="A32" s="114">
        <v>120000</v>
      </c>
      <c r="B32" s="113" t="s">
        <v>1378</v>
      </c>
      <c r="C32" s="112">
        <f>VLOOKUP(A32,cuc!$A$4:$H$2090,8,FALSE)</f>
        <v>6878610012</v>
      </c>
      <c r="D32" s="119"/>
      <c r="E32" s="115"/>
    </row>
    <row r="33" spans="1:5" x14ac:dyDescent="0.25">
      <c r="A33" s="114">
        <v>120300</v>
      </c>
      <c r="B33" s="113" t="s">
        <v>1377</v>
      </c>
      <c r="C33" s="112">
        <f>VLOOKUP(A33,cuc!$A$4:$H$2090,8,FALSE)</f>
        <v>1507080000</v>
      </c>
      <c r="D33" s="119"/>
      <c r="E33" s="115"/>
    </row>
    <row r="34" spans="1:5" x14ac:dyDescent="0.25">
      <c r="A34" s="114">
        <v>120305</v>
      </c>
      <c r="B34" s="113" t="s">
        <v>1376</v>
      </c>
      <c r="C34" s="112">
        <f>VLOOKUP(A34,cuc!$A$4:$H$2090,8,FALSE)</f>
        <v>1507080000</v>
      </c>
      <c r="D34" s="119"/>
      <c r="E34" s="115"/>
    </row>
    <row r="35" spans="1:5" hidden="1" x14ac:dyDescent="0.25">
      <c r="A35" s="114">
        <v>120310</v>
      </c>
      <c r="B35" s="113" t="s">
        <v>1375</v>
      </c>
      <c r="C35" s="112">
        <f>VLOOKUP(A35,cuc!$A$4:$H$2090,8,FALSE)</f>
        <v>0</v>
      </c>
      <c r="D35" s="119"/>
      <c r="E35" s="115"/>
    </row>
    <row r="36" spans="1:5" hidden="1" x14ac:dyDescent="0.25">
      <c r="A36" s="114">
        <v>120315</v>
      </c>
      <c r="B36" s="113" t="s">
        <v>1374</v>
      </c>
      <c r="C36" s="112">
        <f>VLOOKUP(A36,cuc!$A$4:$H$2090,8,FALSE)</f>
        <v>0</v>
      </c>
      <c r="D36" s="119"/>
      <c r="E36" s="115"/>
    </row>
    <row r="37" spans="1:5" hidden="1" x14ac:dyDescent="0.25">
      <c r="A37" s="114">
        <v>120320</v>
      </c>
      <c r="B37" s="113" t="s">
        <v>1373</v>
      </c>
      <c r="C37" s="112">
        <f>VLOOKUP(A37,cuc!$A$4:$H$2090,8,FALSE)</f>
        <v>0</v>
      </c>
      <c r="D37" s="119"/>
      <c r="E37" s="115"/>
    </row>
    <row r="38" spans="1:5" hidden="1" x14ac:dyDescent="0.25">
      <c r="A38" s="114">
        <v>120325</v>
      </c>
      <c r="B38" s="113" t="s">
        <v>1372</v>
      </c>
      <c r="C38" s="112">
        <f>VLOOKUP(A38,cuc!$A$4:$H$2090,8,FALSE)</f>
        <v>0</v>
      </c>
      <c r="D38" s="119"/>
      <c r="E38" s="115"/>
    </row>
    <row r="39" spans="1:5" hidden="1" x14ac:dyDescent="0.25">
      <c r="A39" s="114">
        <v>120330</v>
      </c>
      <c r="B39" s="113" t="s">
        <v>1371</v>
      </c>
      <c r="C39" s="112">
        <f>VLOOKUP(A39,cuc!$A$4:$H$2090,8,FALSE)</f>
        <v>0</v>
      </c>
      <c r="D39" s="119"/>
      <c r="E39" s="115"/>
    </row>
    <row r="40" spans="1:5" hidden="1" x14ac:dyDescent="0.25">
      <c r="A40" s="114">
        <v>120399</v>
      </c>
      <c r="B40" s="113" t="s">
        <v>1370</v>
      </c>
      <c r="C40" s="112">
        <f>VLOOKUP(A40,cuc!$A$4:$H$2090,8,FALSE)</f>
        <v>0</v>
      </c>
      <c r="D40" s="119"/>
      <c r="E40" s="115"/>
    </row>
    <row r="41" spans="1:5" hidden="1" x14ac:dyDescent="0.25">
      <c r="A41" s="114">
        <v>120400</v>
      </c>
      <c r="B41" s="113" t="s">
        <v>1369</v>
      </c>
      <c r="C41" s="112">
        <f>VLOOKUP(A41,cuc!$A$4:$H$2090,8,FALSE)</f>
        <v>0</v>
      </c>
      <c r="D41" s="119"/>
      <c r="E41" s="115"/>
    </row>
    <row r="42" spans="1:5" hidden="1" x14ac:dyDescent="0.25">
      <c r="A42" s="114">
        <v>120401</v>
      </c>
      <c r="B42" s="113" t="s">
        <v>1364</v>
      </c>
      <c r="C42" s="112">
        <f>VLOOKUP(A42,cuc!$A$4:$H$2090,8,FALSE)</f>
        <v>0</v>
      </c>
      <c r="D42" s="119"/>
      <c r="E42" s="115"/>
    </row>
    <row r="43" spans="1:5" hidden="1" x14ac:dyDescent="0.25">
      <c r="A43" s="114">
        <v>120402</v>
      </c>
      <c r="B43" s="113" t="s">
        <v>1363</v>
      </c>
      <c r="C43" s="112">
        <f>VLOOKUP(A43,cuc!$A$4:$H$2090,8,FALSE)</f>
        <v>0</v>
      </c>
      <c r="D43" s="119"/>
      <c r="E43" s="115"/>
    </row>
    <row r="44" spans="1:5" hidden="1" x14ac:dyDescent="0.25">
      <c r="A44" s="114">
        <v>120403</v>
      </c>
      <c r="B44" s="113" t="s">
        <v>1359</v>
      </c>
      <c r="C44" s="112">
        <f>VLOOKUP(A44,cuc!$A$4:$H$2090,8,FALSE)</f>
        <v>0</v>
      </c>
      <c r="D44" s="119"/>
      <c r="E44" s="115"/>
    </row>
    <row r="45" spans="1:5" hidden="1" x14ac:dyDescent="0.25">
      <c r="A45" s="114">
        <v>120404</v>
      </c>
      <c r="B45" s="113" t="s">
        <v>1325</v>
      </c>
      <c r="C45" s="112">
        <f>VLOOKUP(A45,cuc!$A$4:$H$2090,8,FALSE)</f>
        <v>0</v>
      </c>
      <c r="D45" s="119"/>
      <c r="E45" s="115"/>
    </row>
    <row r="46" spans="1:5" hidden="1" x14ac:dyDescent="0.25">
      <c r="A46" s="114">
        <v>120405</v>
      </c>
      <c r="B46" s="113" t="s">
        <v>1324</v>
      </c>
      <c r="C46" s="112">
        <f>VLOOKUP(A46,cuc!$A$4:$H$2090,8,FALSE)</f>
        <v>0</v>
      </c>
      <c r="D46" s="119"/>
      <c r="E46" s="115"/>
    </row>
    <row r="47" spans="1:5" hidden="1" x14ac:dyDescent="0.25">
      <c r="A47" s="114">
        <v>120406</v>
      </c>
      <c r="B47" s="113" t="s">
        <v>1323</v>
      </c>
      <c r="C47" s="112">
        <f>VLOOKUP(A47,cuc!$A$4:$H$2090,8,FALSE)</f>
        <v>0</v>
      </c>
      <c r="D47" s="119"/>
      <c r="E47" s="115"/>
    </row>
    <row r="48" spans="1:5" hidden="1" x14ac:dyDescent="0.25">
      <c r="A48" s="114">
        <v>120407</v>
      </c>
      <c r="B48" s="113" t="s">
        <v>1322</v>
      </c>
      <c r="C48" s="112">
        <f>VLOOKUP(A48,cuc!$A$4:$H$2090,8,FALSE)</f>
        <v>0</v>
      </c>
      <c r="D48" s="119"/>
      <c r="E48" s="115"/>
    </row>
    <row r="49" spans="1:5" hidden="1" x14ac:dyDescent="0.25">
      <c r="A49" s="114">
        <v>120408</v>
      </c>
      <c r="B49" s="113" t="s">
        <v>1321</v>
      </c>
      <c r="C49" s="112">
        <f>VLOOKUP(A49,cuc!$A$4:$H$2090,8,FALSE)</f>
        <v>0</v>
      </c>
      <c r="D49" s="119"/>
      <c r="E49" s="115"/>
    </row>
    <row r="50" spans="1:5" hidden="1" x14ac:dyDescent="0.25">
      <c r="A50" s="114">
        <v>120409</v>
      </c>
      <c r="B50" s="113" t="s">
        <v>1320</v>
      </c>
      <c r="C50" s="112">
        <f>VLOOKUP(A50,cuc!$A$4:$H$2090,8,FALSE)</f>
        <v>0</v>
      </c>
      <c r="D50" s="119"/>
      <c r="E50" s="115"/>
    </row>
    <row r="51" spans="1:5" hidden="1" x14ac:dyDescent="0.25">
      <c r="A51" s="114">
        <v>120410</v>
      </c>
      <c r="B51" s="113" t="s">
        <v>1319</v>
      </c>
      <c r="C51" s="112">
        <f>VLOOKUP(A51,cuc!$A$4:$H$2090,8,FALSE)</f>
        <v>0</v>
      </c>
      <c r="D51" s="119"/>
      <c r="E51" s="115"/>
    </row>
    <row r="52" spans="1:5" hidden="1" x14ac:dyDescent="0.25">
      <c r="A52" s="114">
        <v>120411</v>
      </c>
      <c r="B52" s="113" t="s">
        <v>1318</v>
      </c>
      <c r="C52" s="112">
        <f>VLOOKUP(A52,cuc!$A$4:$H$2090,8,FALSE)</f>
        <v>0</v>
      </c>
      <c r="D52" s="119"/>
      <c r="E52" s="115"/>
    </row>
    <row r="53" spans="1:5" hidden="1" x14ac:dyDescent="0.25">
      <c r="A53" s="114">
        <v>120414</v>
      </c>
      <c r="B53" s="113" t="s">
        <v>1317</v>
      </c>
      <c r="C53" s="112">
        <f>VLOOKUP(A53,cuc!$A$4:$H$2090,8,FALSE)</f>
        <v>0</v>
      </c>
      <c r="D53" s="119"/>
      <c r="E53" s="115"/>
    </row>
    <row r="54" spans="1:5" hidden="1" x14ac:dyDescent="0.25">
      <c r="A54" s="114">
        <v>120415</v>
      </c>
      <c r="B54" s="113" t="s">
        <v>1316</v>
      </c>
      <c r="C54" s="112">
        <f>VLOOKUP(A54,cuc!$A$4:$H$2090,8,FALSE)</f>
        <v>0</v>
      </c>
      <c r="D54" s="119"/>
      <c r="E54" s="115"/>
    </row>
    <row r="55" spans="1:5" hidden="1" x14ac:dyDescent="0.25">
      <c r="A55" s="114">
        <v>120416</v>
      </c>
      <c r="B55" s="113" t="s">
        <v>1315</v>
      </c>
      <c r="C55" s="112">
        <f>VLOOKUP(A55,cuc!$A$4:$H$2090,8,FALSE)</f>
        <v>0</v>
      </c>
      <c r="D55" s="119"/>
      <c r="E55" s="115"/>
    </row>
    <row r="56" spans="1:5" hidden="1" x14ac:dyDescent="0.25">
      <c r="A56" s="114">
        <v>120417</v>
      </c>
      <c r="B56" s="113" t="s">
        <v>1314</v>
      </c>
      <c r="C56" s="112">
        <f>VLOOKUP(A56,cuc!$A$4:$H$2090,8,FALSE)</f>
        <v>0</v>
      </c>
      <c r="D56" s="119"/>
      <c r="E56" s="115"/>
    </row>
    <row r="57" spans="1:5" hidden="1" x14ac:dyDescent="0.25">
      <c r="A57" s="114">
        <v>120418</v>
      </c>
      <c r="B57" s="113" t="s">
        <v>1313</v>
      </c>
      <c r="C57" s="112">
        <f>VLOOKUP(A57,cuc!$A$4:$H$2090,8,FALSE)</f>
        <v>0</v>
      </c>
      <c r="D57" s="119"/>
      <c r="E57" s="115"/>
    </row>
    <row r="58" spans="1:5" hidden="1" x14ac:dyDescent="0.25">
      <c r="A58" s="114">
        <v>120442</v>
      </c>
      <c r="B58" s="113" t="s">
        <v>1312</v>
      </c>
      <c r="C58" s="112">
        <f>VLOOKUP(A58,cuc!$A$4:$H$2090,8,FALSE)</f>
        <v>0</v>
      </c>
      <c r="D58" s="119"/>
      <c r="E58" s="115"/>
    </row>
    <row r="59" spans="1:5" hidden="1" x14ac:dyDescent="0.25">
      <c r="A59" s="114">
        <v>120495</v>
      </c>
      <c r="B59" s="113" t="s">
        <v>1311</v>
      </c>
      <c r="C59" s="112">
        <f>VLOOKUP(A59,cuc!$A$4:$H$2090,8,FALSE)</f>
        <v>0</v>
      </c>
      <c r="D59" s="119"/>
      <c r="E59" s="115"/>
    </row>
    <row r="60" spans="1:5" hidden="1" x14ac:dyDescent="0.25">
      <c r="A60" s="114">
        <v>120499</v>
      </c>
      <c r="B60" s="113" t="s">
        <v>1368</v>
      </c>
      <c r="C60" s="112">
        <f>VLOOKUP(A60,cuc!$A$4:$H$2090,8,FALSE)</f>
        <v>0</v>
      </c>
      <c r="D60" s="119"/>
      <c r="E60" s="115"/>
    </row>
    <row r="61" spans="1:5" hidden="1" x14ac:dyDescent="0.25">
      <c r="A61" s="114">
        <v>120600</v>
      </c>
      <c r="B61" s="113" t="s">
        <v>1367</v>
      </c>
      <c r="C61" s="112">
        <f>VLOOKUP(A61,cuc!$A$4:$H$2090,8,FALSE)</f>
        <v>0</v>
      </c>
      <c r="D61" s="119"/>
      <c r="E61" s="115"/>
    </row>
    <row r="62" spans="1:5" hidden="1" x14ac:dyDescent="0.25">
      <c r="A62" s="114">
        <v>120601</v>
      </c>
      <c r="B62" s="113" t="s">
        <v>1294</v>
      </c>
      <c r="C62" s="112">
        <f>VLOOKUP(A62,cuc!$A$4:$H$2090,8,FALSE)</f>
        <v>0</v>
      </c>
      <c r="D62" s="119"/>
      <c r="E62" s="115"/>
    </row>
    <row r="63" spans="1:5" hidden="1" x14ac:dyDescent="0.25">
      <c r="A63" s="114">
        <v>120602</v>
      </c>
      <c r="B63" s="113" t="s">
        <v>1293</v>
      </c>
      <c r="C63" s="112">
        <f>VLOOKUP(A63,cuc!$A$4:$H$2090,8,FALSE)</f>
        <v>0</v>
      </c>
      <c r="D63" s="119"/>
      <c r="E63" s="115"/>
    </row>
    <row r="64" spans="1:5" hidden="1" x14ac:dyDescent="0.25">
      <c r="A64" s="114">
        <v>120605</v>
      </c>
      <c r="B64" s="113" t="s">
        <v>1308</v>
      </c>
      <c r="C64" s="112">
        <f>VLOOKUP(A64,cuc!$A$4:$H$2090,8,FALSE)</f>
        <v>0</v>
      </c>
      <c r="D64" s="119"/>
      <c r="E64" s="115"/>
    </row>
    <row r="65" spans="1:5" hidden="1" x14ac:dyDescent="0.25">
      <c r="A65" s="114">
        <v>120606</v>
      </c>
      <c r="B65" s="113" t="s">
        <v>1307</v>
      </c>
      <c r="C65" s="112">
        <f>VLOOKUP(A65,cuc!$A$4:$H$2090,8,FALSE)</f>
        <v>0</v>
      </c>
      <c r="D65" s="119"/>
      <c r="E65" s="115"/>
    </row>
    <row r="66" spans="1:5" hidden="1" x14ac:dyDescent="0.25">
      <c r="A66" s="114">
        <v>120607</v>
      </c>
      <c r="B66" s="113" t="s">
        <v>1306</v>
      </c>
      <c r="C66" s="112">
        <f>VLOOKUP(A66,cuc!$A$4:$H$2090,8,FALSE)</f>
        <v>0</v>
      </c>
      <c r="D66" s="119"/>
      <c r="E66" s="115"/>
    </row>
    <row r="67" spans="1:5" hidden="1" x14ac:dyDescent="0.25">
      <c r="A67" s="114">
        <v>120608</v>
      </c>
      <c r="B67" s="113" t="s">
        <v>1305</v>
      </c>
      <c r="C67" s="112">
        <f>VLOOKUP(A67,cuc!$A$4:$H$2090,8,FALSE)</f>
        <v>0</v>
      </c>
      <c r="D67" s="119"/>
      <c r="E67" s="115"/>
    </row>
    <row r="68" spans="1:5" hidden="1" x14ac:dyDescent="0.25">
      <c r="A68" s="114">
        <v>120609</v>
      </c>
      <c r="B68" s="113" t="s">
        <v>1304</v>
      </c>
      <c r="C68" s="112">
        <f>VLOOKUP(A68,cuc!$A$4:$H$2090,8,FALSE)</f>
        <v>0</v>
      </c>
      <c r="D68" s="119"/>
      <c r="E68" s="115"/>
    </row>
    <row r="69" spans="1:5" hidden="1" x14ac:dyDescent="0.25">
      <c r="A69" s="114">
        <v>120610</v>
      </c>
      <c r="B69" s="113" t="s">
        <v>1303</v>
      </c>
      <c r="C69" s="112">
        <f>VLOOKUP(A69,cuc!$A$4:$H$2090,8,FALSE)</f>
        <v>0</v>
      </c>
      <c r="D69" s="119"/>
      <c r="E69" s="115"/>
    </row>
    <row r="70" spans="1:5" hidden="1" x14ac:dyDescent="0.25">
      <c r="A70" s="114">
        <v>120611</v>
      </c>
      <c r="B70" s="113" t="s">
        <v>1302</v>
      </c>
      <c r="C70" s="112">
        <f>VLOOKUP(A70,cuc!$A$4:$H$2090,8,FALSE)</f>
        <v>0</v>
      </c>
      <c r="D70" s="119"/>
      <c r="E70" s="115"/>
    </row>
    <row r="71" spans="1:5" hidden="1" x14ac:dyDescent="0.25">
      <c r="A71" s="114">
        <v>120612</v>
      </c>
      <c r="B71" s="113" t="s">
        <v>1301</v>
      </c>
      <c r="C71" s="112">
        <f>VLOOKUP(A71,cuc!$A$4:$H$2090,8,FALSE)</f>
        <v>0</v>
      </c>
      <c r="D71" s="119"/>
      <c r="E71" s="115"/>
    </row>
    <row r="72" spans="1:5" hidden="1" x14ac:dyDescent="0.25">
      <c r="A72" s="114">
        <v>120613</v>
      </c>
      <c r="B72" s="113" t="s">
        <v>1300</v>
      </c>
      <c r="C72" s="112">
        <f>VLOOKUP(A72,cuc!$A$4:$H$2090,8,FALSE)</f>
        <v>0</v>
      </c>
      <c r="D72" s="119"/>
      <c r="E72" s="115"/>
    </row>
    <row r="73" spans="1:5" hidden="1" x14ac:dyDescent="0.25">
      <c r="A73" s="114">
        <v>120614</v>
      </c>
      <c r="B73" s="113" t="s">
        <v>1299</v>
      </c>
      <c r="C73" s="112">
        <f>VLOOKUP(A73,cuc!$A$4:$H$2090,8,FALSE)</f>
        <v>0</v>
      </c>
      <c r="D73" s="119"/>
      <c r="E73" s="115"/>
    </row>
    <row r="74" spans="1:5" hidden="1" x14ac:dyDescent="0.25">
      <c r="A74" s="114">
        <v>120699</v>
      </c>
      <c r="B74" s="113" t="s">
        <v>1366</v>
      </c>
      <c r="C74" s="112">
        <f>VLOOKUP(A74,cuc!$A$4:$H$2090,8,FALSE)</f>
        <v>0</v>
      </c>
      <c r="D74" s="119"/>
      <c r="E74" s="115"/>
    </row>
    <row r="75" spans="1:5" hidden="1" x14ac:dyDescent="0.25">
      <c r="A75" s="114">
        <v>120800</v>
      </c>
      <c r="B75" s="113" t="s">
        <v>1365</v>
      </c>
      <c r="C75" s="112">
        <f>VLOOKUP(A75,cuc!$A$4:$H$2090,8,FALSE)</f>
        <v>0</v>
      </c>
      <c r="D75" s="119"/>
      <c r="E75" s="115"/>
    </row>
    <row r="76" spans="1:5" hidden="1" x14ac:dyDescent="0.25">
      <c r="A76" s="114">
        <v>120801</v>
      </c>
      <c r="B76" s="113" t="s">
        <v>1364</v>
      </c>
      <c r="C76" s="112">
        <f>VLOOKUP(A76,cuc!$A$4:$H$2090,8,FALSE)</f>
        <v>0</v>
      </c>
      <c r="D76" s="119"/>
      <c r="E76" s="115"/>
    </row>
    <row r="77" spans="1:5" hidden="1" x14ac:dyDescent="0.25">
      <c r="A77" s="114">
        <v>120802</v>
      </c>
      <c r="B77" s="113" t="s">
        <v>1363</v>
      </c>
      <c r="C77" s="112">
        <f>VLOOKUP(A77,cuc!$A$4:$H$2090,8,FALSE)</f>
        <v>0</v>
      </c>
      <c r="D77" s="119"/>
      <c r="E77" s="115"/>
    </row>
    <row r="78" spans="1:5" hidden="1" x14ac:dyDescent="0.25">
      <c r="A78" s="114">
        <v>120803</v>
      </c>
      <c r="B78" s="113" t="s">
        <v>1359</v>
      </c>
      <c r="C78" s="112">
        <f>VLOOKUP(A78,cuc!$A$4:$H$2090,8,FALSE)</f>
        <v>0</v>
      </c>
      <c r="D78" s="119"/>
      <c r="E78" s="115"/>
    </row>
    <row r="79" spans="1:5" hidden="1" x14ac:dyDescent="0.25">
      <c r="A79" s="114">
        <v>120804</v>
      </c>
      <c r="B79" s="113" t="s">
        <v>1325</v>
      </c>
      <c r="C79" s="112">
        <f>VLOOKUP(A79,cuc!$A$4:$H$2090,8,FALSE)</f>
        <v>0</v>
      </c>
      <c r="D79" s="119"/>
      <c r="E79" s="115"/>
    </row>
    <row r="80" spans="1:5" hidden="1" x14ac:dyDescent="0.25">
      <c r="A80" s="114">
        <v>120805</v>
      </c>
      <c r="B80" s="113" t="s">
        <v>1324</v>
      </c>
      <c r="C80" s="112">
        <f>VLOOKUP(A80,cuc!$A$4:$H$2090,8,FALSE)</f>
        <v>0</v>
      </c>
      <c r="D80" s="119"/>
      <c r="E80" s="115"/>
    </row>
    <row r="81" spans="1:5" hidden="1" x14ac:dyDescent="0.25">
      <c r="A81" s="114">
        <v>120806</v>
      </c>
      <c r="B81" s="113" t="s">
        <v>1323</v>
      </c>
      <c r="C81" s="112">
        <f>VLOOKUP(A81,cuc!$A$4:$H$2090,8,FALSE)</f>
        <v>0</v>
      </c>
      <c r="D81" s="119"/>
      <c r="E81" s="115"/>
    </row>
    <row r="82" spans="1:5" hidden="1" x14ac:dyDescent="0.25">
      <c r="A82" s="114">
        <v>120807</v>
      </c>
      <c r="B82" s="113" t="s">
        <v>1322</v>
      </c>
      <c r="C82" s="112">
        <f>VLOOKUP(A82,cuc!$A$4:$H$2090,8,FALSE)</f>
        <v>0</v>
      </c>
      <c r="D82" s="119"/>
      <c r="E82" s="115"/>
    </row>
    <row r="83" spans="1:5" hidden="1" x14ac:dyDescent="0.25">
      <c r="A83" s="114">
        <v>120808</v>
      </c>
      <c r="B83" s="113" t="s">
        <v>1321</v>
      </c>
      <c r="C83" s="112">
        <f>VLOOKUP(A83,cuc!$A$4:$H$2090,8,FALSE)</f>
        <v>0</v>
      </c>
      <c r="D83" s="119"/>
      <c r="E83" s="115"/>
    </row>
    <row r="84" spans="1:5" hidden="1" x14ac:dyDescent="0.25">
      <c r="A84" s="114">
        <v>120809</v>
      </c>
      <c r="B84" s="113" t="s">
        <v>1320</v>
      </c>
      <c r="C84" s="112">
        <f>VLOOKUP(A84,cuc!$A$4:$H$2090,8,FALSE)</f>
        <v>0</v>
      </c>
      <c r="D84" s="119"/>
      <c r="E84" s="115"/>
    </row>
    <row r="85" spans="1:5" hidden="1" x14ac:dyDescent="0.25">
      <c r="A85" s="114">
        <v>120810</v>
      </c>
      <c r="B85" s="113" t="s">
        <v>1319</v>
      </c>
      <c r="C85" s="112">
        <f>VLOOKUP(A85,cuc!$A$4:$H$2090,8,FALSE)</f>
        <v>0</v>
      </c>
      <c r="D85" s="119"/>
      <c r="E85" s="115"/>
    </row>
    <row r="86" spans="1:5" hidden="1" x14ac:dyDescent="0.25">
      <c r="A86" s="114">
        <v>120811</v>
      </c>
      <c r="B86" s="113" t="s">
        <v>1362</v>
      </c>
      <c r="C86" s="112">
        <f>VLOOKUP(A86,cuc!$A$4:$H$2090,8,FALSE)</f>
        <v>0</v>
      </c>
      <c r="D86" s="119"/>
      <c r="E86" s="115"/>
    </row>
    <row r="87" spans="1:5" hidden="1" x14ac:dyDescent="0.25">
      <c r="A87" s="114">
        <v>120814</v>
      </c>
      <c r="B87" s="113" t="s">
        <v>1317</v>
      </c>
      <c r="C87" s="112">
        <f>VLOOKUP(A87,cuc!$A$4:$H$2090,8,FALSE)</f>
        <v>0</v>
      </c>
      <c r="D87" s="119"/>
      <c r="E87" s="115"/>
    </row>
    <row r="88" spans="1:5" hidden="1" x14ac:dyDescent="0.25">
      <c r="A88" s="114">
        <v>120815</v>
      </c>
      <c r="B88" s="113" t="s">
        <v>1316</v>
      </c>
      <c r="C88" s="112">
        <f>VLOOKUP(A88,cuc!$A$4:$H$2090,8,FALSE)</f>
        <v>0</v>
      </c>
      <c r="D88" s="119"/>
      <c r="E88" s="115"/>
    </row>
    <row r="89" spans="1:5" hidden="1" x14ac:dyDescent="0.25">
      <c r="A89" s="114">
        <v>120816</v>
      </c>
      <c r="B89" s="113" t="s">
        <v>1315</v>
      </c>
      <c r="C89" s="112">
        <f>VLOOKUP(A89,cuc!$A$4:$H$2090,8,FALSE)</f>
        <v>0</v>
      </c>
      <c r="D89" s="119"/>
      <c r="E89" s="115"/>
    </row>
    <row r="90" spans="1:5" hidden="1" x14ac:dyDescent="0.25">
      <c r="A90" s="114">
        <v>120817</v>
      </c>
      <c r="B90" s="113" t="s">
        <v>1314</v>
      </c>
      <c r="C90" s="112">
        <f>VLOOKUP(A90,cuc!$A$4:$H$2090,8,FALSE)</f>
        <v>0</v>
      </c>
      <c r="D90" s="119"/>
      <c r="E90" s="115"/>
    </row>
    <row r="91" spans="1:5" hidden="1" x14ac:dyDescent="0.25">
      <c r="A91" s="114">
        <v>120818</v>
      </c>
      <c r="B91" s="113" t="s">
        <v>1313</v>
      </c>
      <c r="C91" s="112">
        <f>VLOOKUP(A91,cuc!$A$4:$H$2090,8,FALSE)</f>
        <v>0</v>
      </c>
      <c r="D91" s="119"/>
      <c r="E91" s="115"/>
    </row>
    <row r="92" spans="1:5" hidden="1" x14ac:dyDescent="0.25">
      <c r="A92" s="114">
        <v>120842</v>
      </c>
      <c r="B92" s="113" t="s">
        <v>1312</v>
      </c>
      <c r="C92" s="112">
        <f>VLOOKUP(A92,cuc!$A$4:$H$2090,8,FALSE)</f>
        <v>0</v>
      </c>
      <c r="D92" s="119"/>
      <c r="E92" s="115"/>
    </row>
    <row r="93" spans="1:5" hidden="1" x14ac:dyDescent="0.25">
      <c r="A93" s="114">
        <v>120895</v>
      </c>
      <c r="B93" s="113" t="s">
        <v>1311</v>
      </c>
      <c r="C93" s="112">
        <f>VLOOKUP(A93,cuc!$A$4:$H$2090,8,FALSE)</f>
        <v>0</v>
      </c>
      <c r="D93" s="119"/>
      <c r="E93" s="115"/>
    </row>
    <row r="94" spans="1:5" hidden="1" x14ac:dyDescent="0.25">
      <c r="A94" s="114">
        <v>120899</v>
      </c>
      <c r="B94" s="113" t="s">
        <v>1361</v>
      </c>
      <c r="C94" s="112">
        <f>VLOOKUP(A94,cuc!$A$4:$H$2090,8,FALSE)</f>
        <v>0</v>
      </c>
      <c r="D94" s="119"/>
      <c r="E94" s="115"/>
    </row>
    <row r="95" spans="1:5" hidden="1" x14ac:dyDescent="0.25">
      <c r="A95" s="114">
        <v>121300</v>
      </c>
      <c r="B95" s="113" t="s">
        <v>1360</v>
      </c>
      <c r="C95" s="112">
        <f>VLOOKUP(A95,cuc!$A$4:$H$2090,8,FALSE)</f>
        <v>0</v>
      </c>
      <c r="D95" s="119"/>
      <c r="E95" s="115"/>
    </row>
    <row r="96" spans="1:5" hidden="1" x14ac:dyDescent="0.25">
      <c r="A96" s="114">
        <v>121301</v>
      </c>
      <c r="B96" s="113" t="s">
        <v>1328</v>
      </c>
      <c r="C96" s="112">
        <f>VLOOKUP(A96,cuc!$A$4:$H$2090,8,FALSE)</f>
        <v>0</v>
      </c>
      <c r="D96" s="119"/>
      <c r="E96" s="115"/>
    </row>
    <row r="97" spans="1:5" hidden="1" x14ac:dyDescent="0.25">
      <c r="A97" s="114">
        <v>121302</v>
      </c>
      <c r="B97" s="113" t="s">
        <v>1327</v>
      </c>
      <c r="C97" s="112">
        <f>VLOOKUP(A97,cuc!$A$4:$H$2090,8,FALSE)</f>
        <v>0</v>
      </c>
      <c r="D97" s="119"/>
      <c r="E97" s="115"/>
    </row>
    <row r="98" spans="1:5" hidden="1" x14ac:dyDescent="0.25">
      <c r="A98" s="114">
        <v>121303</v>
      </c>
      <c r="B98" s="113" t="s">
        <v>1359</v>
      </c>
      <c r="C98" s="112">
        <f>VLOOKUP(A98,cuc!$A$4:$H$2090,8,FALSE)</f>
        <v>0</v>
      </c>
      <c r="D98" s="119"/>
      <c r="E98" s="115"/>
    </row>
    <row r="99" spans="1:5" hidden="1" x14ac:dyDescent="0.25">
      <c r="A99" s="114">
        <v>121304</v>
      </c>
      <c r="B99" s="113" t="s">
        <v>1325</v>
      </c>
      <c r="C99" s="112">
        <f>VLOOKUP(A99,cuc!$A$4:$H$2090,8,FALSE)</f>
        <v>0</v>
      </c>
      <c r="D99" s="119"/>
      <c r="E99" s="115"/>
    </row>
    <row r="100" spans="1:5" hidden="1" x14ac:dyDescent="0.25">
      <c r="A100" s="114">
        <v>121305</v>
      </c>
      <c r="B100" s="113" t="s">
        <v>1324</v>
      </c>
      <c r="C100" s="112">
        <f>VLOOKUP(A100,cuc!$A$4:$H$2090,8,FALSE)</f>
        <v>0</v>
      </c>
      <c r="D100" s="119"/>
      <c r="E100" s="115"/>
    </row>
    <row r="101" spans="1:5" hidden="1" x14ac:dyDescent="0.25">
      <c r="A101" s="114">
        <v>121306</v>
      </c>
      <c r="B101" s="113" t="s">
        <v>1323</v>
      </c>
      <c r="C101" s="112">
        <f>VLOOKUP(A101,cuc!$A$4:$H$2090,8,FALSE)</f>
        <v>0</v>
      </c>
      <c r="D101" s="119"/>
      <c r="E101" s="115"/>
    </row>
    <row r="102" spans="1:5" hidden="1" x14ac:dyDescent="0.25">
      <c r="A102" s="114">
        <v>121307</v>
      </c>
      <c r="B102" s="113" t="s">
        <v>1322</v>
      </c>
      <c r="C102" s="112">
        <f>VLOOKUP(A102,cuc!$A$4:$H$2090,8,FALSE)</f>
        <v>0</v>
      </c>
      <c r="D102" s="119"/>
      <c r="E102" s="115"/>
    </row>
    <row r="103" spans="1:5" hidden="1" x14ac:dyDescent="0.25">
      <c r="A103" s="114">
        <v>121308</v>
      </c>
      <c r="B103" s="113" t="s">
        <v>1321</v>
      </c>
      <c r="C103" s="112">
        <f>VLOOKUP(A103,cuc!$A$4:$H$2090,8,FALSE)</f>
        <v>0</v>
      </c>
      <c r="D103" s="119"/>
      <c r="E103" s="115"/>
    </row>
    <row r="104" spans="1:5" hidden="1" x14ac:dyDescent="0.25">
      <c r="A104" s="114">
        <v>121309</v>
      </c>
      <c r="B104" s="113" t="s">
        <v>1320</v>
      </c>
      <c r="C104" s="112">
        <f>VLOOKUP(A104,cuc!$A$4:$H$2090,8,FALSE)</f>
        <v>0</v>
      </c>
      <c r="D104" s="119"/>
      <c r="E104" s="115"/>
    </row>
    <row r="105" spans="1:5" hidden="1" x14ac:dyDescent="0.25">
      <c r="A105" s="114">
        <v>121310</v>
      </c>
      <c r="B105" s="113" t="s">
        <v>1319</v>
      </c>
      <c r="C105" s="112">
        <f>VLOOKUP(A105,cuc!$A$4:$H$2090,8,FALSE)</f>
        <v>0</v>
      </c>
      <c r="D105" s="119"/>
      <c r="E105" s="115"/>
    </row>
    <row r="106" spans="1:5" hidden="1" x14ac:dyDescent="0.25">
      <c r="A106" s="114">
        <v>121311</v>
      </c>
      <c r="B106" s="113" t="s">
        <v>1318</v>
      </c>
      <c r="C106" s="112">
        <f>VLOOKUP(A106,cuc!$A$4:$H$2090,8,FALSE)</f>
        <v>0</v>
      </c>
      <c r="D106" s="119"/>
      <c r="E106" s="115"/>
    </row>
    <row r="107" spans="1:5" hidden="1" x14ac:dyDescent="0.25">
      <c r="A107" s="114">
        <v>121314</v>
      </c>
      <c r="B107" s="113" t="s">
        <v>1317</v>
      </c>
      <c r="C107" s="112">
        <f>VLOOKUP(A107,cuc!$A$4:$H$2090,8,FALSE)</f>
        <v>0</v>
      </c>
      <c r="D107" s="119"/>
      <c r="E107" s="115"/>
    </row>
    <row r="108" spans="1:5" hidden="1" x14ac:dyDescent="0.25">
      <c r="A108" s="114">
        <v>121315</v>
      </c>
      <c r="B108" s="113" t="s">
        <v>1316</v>
      </c>
      <c r="C108" s="112">
        <f>VLOOKUP(A108,cuc!$A$4:$H$2090,8,FALSE)</f>
        <v>0</v>
      </c>
      <c r="D108" s="119"/>
      <c r="E108" s="115"/>
    </row>
    <row r="109" spans="1:5" hidden="1" x14ac:dyDescent="0.25">
      <c r="A109" s="114">
        <v>121316</v>
      </c>
      <c r="B109" s="113" t="s">
        <v>1315</v>
      </c>
      <c r="C109" s="112">
        <f>VLOOKUP(A109,cuc!$A$4:$H$2090,8,FALSE)</f>
        <v>0</v>
      </c>
      <c r="D109" s="119"/>
      <c r="E109" s="115"/>
    </row>
    <row r="110" spans="1:5" hidden="1" x14ac:dyDescent="0.25">
      <c r="A110" s="114">
        <v>121317</v>
      </c>
      <c r="B110" s="113" t="s">
        <v>1314</v>
      </c>
      <c r="C110" s="112">
        <f>VLOOKUP(A110,cuc!$A$4:$H$2090,8,FALSE)</f>
        <v>0</v>
      </c>
      <c r="D110" s="119"/>
      <c r="E110" s="115"/>
    </row>
    <row r="111" spans="1:5" hidden="1" x14ac:dyDescent="0.25">
      <c r="A111" s="114">
        <v>121318</v>
      </c>
      <c r="B111" s="113" t="s">
        <v>1313</v>
      </c>
      <c r="C111" s="112">
        <f>VLOOKUP(A111,cuc!$A$4:$H$2090,8,FALSE)</f>
        <v>0</v>
      </c>
      <c r="D111" s="119"/>
      <c r="E111" s="115"/>
    </row>
    <row r="112" spans="1:5" hidden="1" x14ac:dyDescent="0.25">
      <c r="A112" s="114">
        <v>121342</v>
      </c>
      <c r="B112" s="113" t="s">
        <v>1312</v>
      </c>
      <c r="C112" s="112">
        <f>VLOOKUP(A112,cuc!$A$4:$H$2090,8,FALSE)</f>
        <v>0</v>
      </c>
      <c r="D112" s="119"/>
      <c r="E112" s="115"/>
    </row>
    <row r="113" spans="1:5" hidden="1" x14ac:dyDescent="0.25">
      <c r="A113" s="114">
        <v>121395</v>
      </c>
      <c r="B113" s="113" t="s">
        <v>1311</v>
      </c>
      <c r="C113" s="112">
        <f>VLOOKUP(A113,cuc!$A$4:$H$2090,8,FALSE)</f>
        <v>0</v>
      </c>
      <c r="D113" s="119"/>
      <c r="E113" s="115"/>
    </row>
    <row r="114" spans="1:5" hidden="1" x14ac:dyDescent="0.25">
      <c r="A114" s="114">
        <v>121399</v>
      </c>
      <c r="B114" s="113" t="s">
        <v>1358</v>
      </c>
      <c r="C114" s="112">
        <f>VLOOKUP(A114,cuc!$A$4:$H$2090,8,FALSE)</f>
        <v>0</v>
      </c>
      <c r="D114" s="119"/>
      <c r="E114" s="115"/>
    </row>
    <row r="115" spans="1:5" hidden="1" x14ac:dyDescent="0.25">
      <c r="A115" s="114">
        <v>121600</v>
      </c>
      <c r="B115" s="113" t="s">
        <v>1357</v>
      </c>
      <c r="C115" s="112">
        <f>VLOOKUP(A115,cuc!$A$4:$H$2090,8,FALSE)</f>
        <v>0</v>
      </c>
      <c r="D115" s="119"/>
      <c r="E115" s="115"/>
    </row>
    <row r="116" spans="1:5" hidden="1" x14ac:dyDescent="0.25">
      <c r="A116" s="114">
        <v>121601</v>
      </c>
      <c r="B116" s="113" t="s">
        <v>1294</v>
      </c>
      <c r="C116" s="112">
        <f>VLOOKUP(A116,cuc!$A$4:$H$2090,8,FALSE)</f>
        <v>0</v>
      </c>
      <c r="D116" s="119"/>
      <c r="E116" s="115"/>
    </row>
    <row r="117" spans="1:5" hidden="1" x14ac:dyDescent="0.25">
      <c r="A117" s="114">
        <v>121602</v>
      </c>
      <c r="B117" s="113" t="s">
        <v>1293</v>
      </c>
      <c r="C117" s="112">
        <f>VLOOKUP(A117,cuc!$A$4:$H$2090,8,FALSE)</f>
        <v>0</v>
      </c>
      <c r="D117" s="119"/>
      <c r="E117" s="115"/>
    </row>
    <row r="118" spans="1:5" hidden="1" x14ac:dyDescent="0.25">
      <c r="A118" s="114">
        <v>121604</v>
      </c>
      <c r="B118" s="113" t="s">
        <v>1292</v>
      </c>
      <c r="C118" s="112">
        <f>VLOOKUP(A118,cuc!$A$4:$H$2090,8,FALSE)</f>
        <v>0</v>
      </c>
      <c r="D118" s="119"/>
      <c r="E118" s="115"/>
    </row>
    <row r="119" spans="1:5" hidden="1" x14ac:dyDescent="0.25">
      <c r="A119" s="114">
        <v>121608</v>
      </c>
      <c r="B119" s="113" t="s">
        <v>1305</v>
      </c>
      <c r="C119" s="112">
        <f>VLOOKUP(A119,cuc!$A$4:$H$2090,8,FALSE)</f>
        <v>0</v>
      </c>
      <c r="D119" s="119"/>
      <c r="E119" s="115"/>
    </row>
    <row r="120" spans="1:5" hidden="1" x14ac:dyDescent="0.25">
      <c r="A120" s="114">
        <v>121609</v>
      </c>
      <c r="B120" s="113" t="s">
        <v>1356</v>
      </c>
      <c r="C120" s="112">
        <f>VLOOKUP(A120,cuc!$A$4:$H$2090,8,FALSE)</f>
        <v>0</v>
      </c>
      <c r="D120" s="119"/>
      <c r="E120" s="115"/>
    </row>
    <row r="121" spans="1:5" hidden="1" x14ac:dyDescent="0.25">
      <c r="A121" s="114">
        <v>121610</v>
      </c>
      <c r="B121" s="113" t="s">
        <v>1355</v>
      </c>
      <c r="C121" s="112">
        <f>VLOOKUP(A121,cuc!$A$4:$H$2090,8,FALSE)</f>
        <v>0</v>
      </c>
      <c r="D121" s="119"/>
      <c r="E121" s="115"/>
    </row>
    <row r="122" spans="1:5" hidden="1" x14ac:dyDescent="0.25">
      <c r="A122" s="114">
        <v>121695</v>
      </c>
      <c r="B122" s="113" t="s">
        <v>1311</v>
      </c>
      <c r="C122" s="112">
        <f>VLOOKUP(A122,cuc!$A$4:$H$2090,8,FALSE)</f>
        <v>0</v>
      </c>
      <c r="D122" s="119"/>
      <c r="E122" s="115"/>
    </row>
    <row r="123" spans="1:5" hidden="1" x14ac:dyDescent="0.25">
      <c r="A123" s="114">
        <v>121699</v>
      </c>
      <c r="B123" s="113" t="s">
        <v>1354</v>
      </c>
      <c r="C123" s="112">
        <f>VLOOKUP(A123,cuc!$A$4:$H$2090,8,FALSE)</f>
        <v>0</v>
      </c>
      <c r="D123" s="119"/>
      <c r="E123" s="115"/>
    </row>
    <row r="124" spans="1:5" hidden="1" x14ac:dyDescent="0.25">
      <c r="A124" s="114">
        <v>121800</v>
      </c>
      <c r="B124" s="113" t="s">
        <v>1353</v>
      </c>
      <c r="C124" s="112">
        <f>VLOOKUP(A124,cuc!$A$4:$H$2090,8,FALSE)</f>
        <v>0</v>
      </c>
      <c r="D124" s="119"/>
      <c r="E124" s="115"/>
    </row>
    <row r="125" spans="1:5" hidden="1" x14ac:dyDescent="0.25">
      <c r="A125" s="114">
        <v>121801</v>
      </c>
      <c r="B125" s="113" t="s">
        <v>1350</v>
      </c>
      <c r="C125" s="112">
        <f>VLOOKUP(A125,cuc!$A$4:$H$2090,8,FALSE)</f>
        <v>0</v>
      </c>
      <c r="D125" s="119"/>
      <c r="E125" s="115"/>
    </row>
    <row r="126" spans="1:5" hidden="1" x14ac:dyDescent="0.25">
      <c r="A126" s="114">
        <v>121802</v>
      </c>
      <c r="B126" s="113" t="s">
        <v>1349</v>
      </c>
      <c r="C126" s="112">
        <f>VLOOKUP(A126,cuc!$A$4:$H$2090,8,FALSE)</f>
        <v>0</v>
      </c>
      <c r="D126" s="119"/>
      <c r="E126" s="115"/>
    </row>
    <row r="127" spans="1:5" hidden="1" x14ac:dyDescent="0.25">
      <c r="A127" s="114">
        <v>121803</v>
      </c>
      <c r="B127" s="113" t="s">
        <v>1348</v>
      </c>
      <c r="C127" s="112">
        <f>VLOOKUP(A127,cuc!$A$4:$H$2090,8,FALSE)</f>
        <v>0</v>
      </c>
      <c r="D127" s="119"/>
      <c r="E127" s="115"/>
    </row>
    <row r="128" spans="1:5" hidden="1" x14ac:dyDescent="0.25">
      <c r="A128" s="114">
        <v>121899</v>
      </c>
      <c r="B128" s="113" t="s">
        <v>1352</v>
      </c>
      <c r="C128" s="112">
        <f>VLOOKUP(A128,cuc!$A$4:$H$2090,8,FALSE)</f>
        <v>0</v>
      </c>
      <c r="D128" s="119"/>
      <c r="E128" s="115"/>
    </row>
    <row r="129" spans="1:5" hidden="1" x14ac:dyDescent="0.25">
      <c r="A129" s="114">
        <v>122000</v>
      </c>
      <c r="B129" s="113" t="s">
        <v>1351</v>
      </c>
      <c r="C129" s="112">
        <f>VLOOKUP(A129,cuc!$A$4:$H$2090,8,FALSE)</f>
        <v>0</v>
      </c>
      <c r="D129" s="119"/>
      <c r="E129" s="115"/>
    </row>
    <row r="130" spans="1:5" hidden="1" x14ac:dyDescent="0.25">
      <c r="A130" s="114">
        <v>122001</v>
      </c>
      <c r="B130" s="113" t="s">
        <v>1350</v>
      </c>
      <c r="C130" s="112">
        <f>VLOOKUP(A130,cuc!$A$4:$H$2090,8,FALSE)</f>
        <v>0</v>
      </c>
      <c r="D130" s="119"/>
      <c r="E130" s="115"/>
    </row>
    <row r="131" spans="1:5" hidden="1" x14ac:dyDescent="0.25">
      <c r="A131" s="114">
        <v>122002</v>
      </c>
      <c r="B131" s="113" t="s">
        <v>1349</v>
      </c>
      <c r="C131" s="112">
        <f>VLOOKUP(A131,cuc!$A$4:$H$2090,8,FALSE)</f>
        <v>0</v>
      </c>
      <c r="D131" s="119"/>
      <c r="E131" s="115"/>
    </row>
    <row r="132" spans="1:5" hidden="1" x14ac:dyDescent="0.25">
      <c r="A132" s="114">
        <v>122003</v>
      </c>
      <c r="B132" s="113" t="s">
        <v>1348</v>
      </c>
      <c r="C132" s="112">
        <f>VLOOKUP(A132,cuc!$A$4:$H$2090,8,FALSE)</f>
        <v>0</v>
      </c>
      <c r="D132" s="119"/>
      <c r="E132" s="115"/>
    </row>
    <row r="133" spans="1:5" hidden="1" x14ac:dyDescent="0.25">
      <c r="A133" s="114">
        <v>122099</v>
      </c>
      <c r="B133" s="113" t="s">
        <v>1347</v>
      </c>
      <c r="C133" s="112">
        <f>VLOOKUP(A133,cuc!$A$4:$H$2090,8,FALSE)</f>
        <v>0</v>
      </c>
      <c r="D133" s="119"/>
      <c r="E133" s="115"/>
    </row>
    <row r="134" spans="1:5" hidden="1" x14ac:dyDescent="0.25">
      <c r="A134" s="114">
        <v>122200</v>
      </c>
      <c r="B134" s="113" t="s">
        <v>1346</v>
      </c>
      <c r="C134" s="112">
        <f>VLOOKUP(A134,cuc!$A$4:$H$2090,8,FALSE)</f>
        <v>0</v>
      </c>
      <c r="D134" s="119"/>
      <c r="E134" s="115"/>
    </row>
    <row r="135" spans="1:5" hidden="1" x14ac:dyDescent="0.25">
      <c r="A135" s="114">
        <v>122201</v>
      </c>
      <c r="B135" s="113" t="s">
        <v>1345</v>
      </c>
      <c r="C135" s="112">
        <f>VLOOKUP(A135,cuc!$A$4:$H$2090,8,FALSE)</f>
        <v>0</v>
      </c>
      <c r="D135" s="119"/>
      <c r="E135" s="115"/>
    </row>
    <row r="136" spans="1:5" hidden="1" x14ac:dyDescent="0.25">
      <c r="A136" s="114">
        <v>122202</v>
      </c>
      <c r="B136" s="113" t="s">
        <v>1344</v>
      </c>
      <c r="C136" s="112">
        <f>VLOOKUP(A136,cuc!$A$4:$H$2090,8,FALSE)</f>
        <v>0</v>
      </c>
      <c r="D136" s="119"/>
      <c r="E136" s="115"/>
    </row>
    <row r="137" spans="1:5" hidden="1" x14ac:dyDescent="0.25">
      <c r="A137" s="114">
        <v>122203</v>
      </c>
      <c r="B137" s="113" t="s">
        <v>1343</v>
      </c>
      <c r="C137" s="112">
        <f>VLOOKUP(A137,cuc!$A$4:$H$2090,8,FALSE)</f>
        <v>0</v>
      </c>
      <c r="D137" s="119"/>
      <c r="E137" s="115"/>
    </row>
    <row r="138" spans="1:5" hidden="1" x14ac:dyDescent="0.25">
      <c r="A138" s="114">
        <v>122299</v>
      </c>
      <c r="B138" s="113" t="s">
        <v>1342</v>
      </c>
      <c r="C138" s="112">
        <f>VLOOKUP(A138,cuc!$A$4:$H$2090,8,FALSE)</f>
        <v>0</v>
      </c>
      <c r="D138" s="119"/>
      <c r="E138" s="115"/>
    </row>
    <row r="139" spans="1:5" hidden="1" x14ac:dyDescent="0.25">
      <c r="A139" s="114">
        <v>122400</v>
      </c>
      <c r="B139" s="113" t="s">
        <v>1341</v>
      </c>
      <c r="C139" s="112">
        <f>VLOOKUP(A139,cuc!$A$4:$H$2090,8,FALSE)</f>
        <v>0</v>
      </c>
      <c r="D139" s="119"/>
      <c r="E139" s="115"/>
    </row>
    <row r="140" spans="1:5" hidden="1" x14ac:dyDescent="0.25">
      <c r="A140" s="114">
        <v>122401</v>
      </c>
      <c r="B140" s="113" t="s">
        <v>1340</v>
      </c>
      <c r="C140" s="112">
        <f>VLOOKUP(A140,cuc!$A$4:$H$2090,8,FALSE)</f>
        <v>0</v>
      </c>
      <c r="D140" s="119"/>
      <c r="E140" s="115"/>
    </row>
    <row r="141" spans="1:5" hidden="1" x14ac:dyDescent="0.25">
      <c r="A141" s="114">
        <v>122402</v>
      </c>
      <c r="B141" s="113" t="s">
        <v>1339</v>
      </c>
      <c r="C141" s="112">
        <f>VLOOKUP(A141,cuc!$A$4:$H$2090,8,FALSE)</f>
        <v>0</v>
      </c>
      <c r="D141" s="119"/>
      <c r="E141" s="115"/>
    </row>
    <row r="142" spans="1:5" hidden="1" x14ac:dyDescent="0.25">
      <c r="A142" s="114">
        <v>122403</v>
      </c>
      <c r="B142" s="113" t="s">
        <v>1338</v>
      </c>
      <c r="C142" s="112">
        <f>VLOOKUP(A142,cuc!$A$4:$H$2090,8,FALSE)</f>
        <v>0</v>
      </c>
      <c r="D142" s="119"/>
      <c r="E142" s="115"/>
    </row>
    <row r="143" spans="1:5" hidden="1" x14ac:dyDescent="0.25">
      <c r="A143" s="114">
        <v>122404</v>
      </c>
      <c r="B143" s="113" t="s">
        <v>1337</v>
      </c>
      <c r="C143" s="112">
        <f>VLOOKUP(A143,cuc!$A$4:$H$2090,8,FALSE)</f>
        <v>0</v>
      </c>
      <c r="D143" s="119"/>
      <c r="E143" s="115"/>
    </row>
    <row r="144" spans="1:5" hidden="1" x14ac:dyDescent="0.25">
      <c r="A144" s="114">
        <v>122499</v>
      </c>
      <c r="B144" s="113" t="s">
        <v>1336</v>
      </c>
      <c r="C144" s="112">
        <f>VLOOKUP(A144,cuc!$A$4:$H$2090,8,FALSE)</f>
        <v>0</v>
      </c>
      <c r="D144" s="119"/>
      <c r="E144" s="115"/>
    </row>
    <row r="145" spans="1:5" x14ac:dyDescent="0.25">
      <c r="A145" s="114">
        <v>122600</v>
      </c>
      <c r="B145" s="113" t="s">
        <v>1335</v>
      </c>
      <c r="C145" s="112">
        <f>VLOOKUP(A145,cuc!$A$4:$H$2090,8,FALSE)</f>
        <v>169275696</v>
      </c>
      <c r="D145" s="119"/>
      <c r="E145" s="115"/>
    </row>
    <row r="146" spans="1:5" hidden="1" x14ac:dyDescent="0.25">
      <c r="A146" s="114">
        <v>122601</v>
      </c>
      <c r="B146" s="113" t="s">
        <v>1334</v>
      </c>
      <c r="C146" s="112">
        <f>VLOOKUP(A146,cuc!$A$4:$H$2090,8,FALSE)</f>
        <v>0</v>
      </c>
      <c r="D146" s="119"/>
      <c r="E146" s="115"/>
    </row>
    <row r="147" spans="1:5" x14ac:dyDescent="0.25">
      <c r="A147" s="114">
        <v>122602</v>
      </c>
      <c r="B147" s="113" t="s">
        <v>1333</v>
      </c>
      <c r="C147" s="112">
        <f>VLOOKUP(A147,cuc!$A$4:$H$2090,8,FALSE)</f>
        <v>10749696</v>
      </c>
      <c r="D147" s="119"/>
      <c r="E147" s="115"/>
    </row>
    <row r="148" spans="1:5" hidden="1" x14ac:dyDescent="0.25">
      <c r="A148" s="114">
        <v>122603</v>
      </c>
      <c r="B148" s="113" t="s">
        <v>1332</v>
      </c>
      <c r="C148" s="112">
        <f>VLOOKUP(A148,cuc!$A$4:$H$2090,8,FALSE)</f>
        <v>10527718</v>
      </c>
      <c r="D148" s="119"/>
      <c r="E148" s="115"/>
    </row>
    <row r="149" spans="1:5" hidden="1" x14ac:dyDescent="0.25">
      <c r="A149" s="114">
        <v>122604</v>
      </c>
      <c r="B149" s="113" t="s">
        <v>1331</v>
      </c>
      <c r="C149" s="112">
        <f>VLOOKUP(A149,cuc!$A$4:$H$2090,8,FALSE)</f>
        <v>147998282</v>
      </c>
      <c r="D149" s="119"/>
      <c r="E149" s="115"/>
    </row>
    <row r="150" spans="1:5" hidden="1" x14ac:dyDescent="0.25">
      <c r="A150" s="114">
        <v>122699</v>
      </c>
      <c r="B150" s="113" t="s">
        <v>1330</v>
      </c>
      <c r="C150" s="112">
        <f>VLOOKUP(A150,cuc!$A$4:$H$2090,8,FALSE)</f>
        <v>0</v>
      </c>
      <c r="D150" s="119"/>
      <c r="E150" s="115"/>
    </row>
    <row r="151" spans="1:5" hidden="1" x14ac:dyDescent="0.25">
      <c r="A151" s="114">
        <v>122800</v>
      </c>
      <c r="B151" s="113" t="s">
        <v>1329</v>
      </c>
      <c r="C151" s="112">
        <f>VLOOKUP(A151,cuc!$A$4:$H$2090,8,FALSE)</f>
        <v>5202254316</v>
      </c>
      <c r="D151" s="119"/>
      <c r="E151" s="115"/>
    </row>
    <row r="152" spans="1:5" hidden="1" x14ac:dyDescent="0.25">
      <c r="A152" s="114">
        <v>122801</v>
      </c>
      <c r="B152" s="113" t="s">
        <v>1328</v>
      </c>
      <c r="C152" s="112">
        <f>VLOOKUP(A152,cuc!$A$4:$H$2090,8,FALSE)</f>
        <v>0</v>
      </c>
      <c r="D152" s="119"/>
      <c r="E152" s="115"/>
    </row>
    <row r="153" spans="1:5" hidden="1" x14ac:dyDescent="0.25">
      <c r="A153" s="114">
        <v>122802</v>
      </c>
      <c r="B153" s="113" t="s">
        <v>1327</v>
      </c>
      <c r="C153" s="112">
        <f>VLOOKUP(A153,cuc!$A$4:$H$2090,8,FALSE)</f>
        <v>0</v>
      </c>
      <c r="D153" s="119"/>
      <c r="E153" s="115"/>
    </row>
    <row r="154" spans="1:5" hidden="1" x14ac:dyDescent="0.25">
      <c r="A154" s="114">
        <v>122803</v>
      </c>
      <c r="B154" s="113" t="s">
        <v>1326</v>
      </c>
      <c r="C154" s="112">
        <f>VLOOKUP(A154,cuc!$A$4:$H$2090,8,FALSE)</f>
        <v>0</v>
      </c>
      <c r="D154" s="119"/>
      <c r="E154" s="115"/>
    </row>
    <row r="155" spans="1:5" hidden="1" x14ac:dyDescent="0.25">
      <c r="A155" s="114">
        <v>122804</v>
      </c>
      <c r="B155" s="113" t="s">
        <v>1325</v>
      </c>
      <c r="C155" s="112">
        <f>VLOOKUP(A155,cuc!$A$4:$H$2090,8,FALSE)</f>
        <v>0</v>
      </c>
      <c r="D155" s="119"/>
      <c r="E155" s="115"/>
    </row>
    <row r="156" spans="1:5" hidden="1" x14ac:dyDescent="0.25">
      <c r="A156" s="114">
        <v>122805</v>
      </c>
      <c r="B156" s="113" t="s">
        <v>1324</v>
      </c>
      <c r="C156" s="112">
        <f>VLOOKUP(A156,cuc!$A$4:$H$2090,8,FALSE)</f>
        <v>0</v>
      </c>
      <c r="D156" s="119"/>
      <c r="E156" s="115"/>
    </row>
    <row r="157" spans="1:5" hidden="1" x14ac:dyDescent="0.25">
      <c r="A157" s="114">
        <v>122806</v>
      </c>
      <c r="B157" s="113" t="s">
        <v>1323</v>
      </c>
      <c r="C157" s="112">
        <f>VLOOKUP(A157,cuc!$A$4:$H$2090,8,FALSE)</f>
        <v>994514316</v>
      </c>
      <c r="D157" s="119"/>
      <c r="E157" s="115"/>
    </row>
    <row r="158" spans="1:5" hidden="1" x14ac:dyDescent="0.25">
      <c r="A158" s="114">
        <v>122807</v>
      </c>
      <c r="B158" s="113" t="s">
        <v>1322</v>
      </c>
      <c r="C158" s="112">
        <f>VLOOKUP(A158,cuc!$A$4:$H$2090,8,FALSE)</f>
        <v>0</v>
      </c>
      <c r="D158" s="119"/>
      <c r="E158" s="115"/>
    </row>
    <row r="159" spans="1:5" hidden="1" x14ac:dyDescent="0.25">
      <c r="A159" s="114">
        <v>122808</v>
      </c>
      <c r="B159" s="113" t="s">
        <v>1321</v>
      </c>
      <c r="C159" s="112">
        <f>VLOOKUP(A159,cuc!$A$4:$H$2090,8,FALSE)</f>
        <v>0</v>
      </c>
      <c r="D159" s="119"/>
      <c r="E159" s="115"/>
    </row>
    <row r="160" spans="1:5" hidden="1" x14ac:dyDescent="0.25">
      <c r="A160" s="114">
        <v>122809</v>
      </c>
      <c r="B160" s="113" t="s">
        <v>1320</v>
      </c>
      <c r="C160" s="112">
        <f>VLOOKUP(A160,cuc!$A$4:$H$2090,8,FALSE)</f>
        <v>0</v>
      </c>
      <c r="D160" s="119"/>
      <c r="E160" s="115"/>
    </row>
    <row r="161" spans="1:5" hidden="1" x14ac:dyDescent="0.25">
      <c r="A161" s="114">
        <v>122810</v>
      </c>
      <c r="B161" s="113" t="s">
        <v>1319</v>
      </c>
      <c r="C161" s="112">
        <f>VLOOKUP(A161,cuc!$A$4:$H$2090,8,FALSE)</f>
        <v>0</v>
      </c>
      <c r="D161" s="119"/>
      <c r="E161" s="115"/>
    </row>
    <row r="162" spans="1:5" hidden="1" x14ac:dyDescent="0.25">
      <c r="A162" s="114">
        <v>122811</v>
      </c>
      <c r="B162" s="113" t="s">
        <v>1318</v>
      </c>
      <c r="C162" s="112">
        <f>VLOOKUP(A162,cuc!$A$4:$H$2090,8,FALSE)</f>
        <v>3683320000</v>
      </c>
      <c r="D162" s="119"/>
      <c r="E162" s="115"/>
    </row>
    <row r="163" spans="1:5" hidden="1" x14ac:dyDescent="0.25">
      <c r="A163" s="114">
        <v>122814</v>
      </c>
      <c r="B163" s="113" t="s">
        <v>1317</v>
      </c>
      <c r="C163" s="112">
        <f>VLOOKUP(A163,cuc!$A$4:$H$2090,8,FALSE)</f>
        <v>524420000</v>
      </c>
      <c r="D163" s="119"/>
      <c r="E163" s="115"/>
    </row>
    <row r="164" spans="1:5" hidden="1" x14ac:dyDescent="0.25">
      <c r="A164" s="114">
        <v>122815</v>
      </c>
      <c r="B164" s="113" t="s">
        <v>1316</v>
      </c>
      <c r="C164" s="112">
        <f>VLOOKUP(A164,cuc!$A$4:$H$2090,8,FALSE)</f>
        <v>0</v>
      </c>
      <c r="D164" s="119"/>
      <c r="E164" s="115"/>
    </row>
    <row r="165" spans="1:5" hidden="1" x14ac:dyDescent="0.25">
      <c r="A165" s="114">
        <v>122816</v>
      </c>
      <c r="B165" s="113" t="s">
        <v>1315</v>
      </c>
      <c r="C165" s="112">
        <f>VLOOKUP(A165,cuc!$A$4:$H$2090,8,FALSE)</f>
        <v>0</v>
      </c>
      <c r="D165" s="119"/>
      <c r="E165" s="115"/>
    </row>
    <row r="166" spans="1:5" hidden="1" x14ac:dyDescent="0.25">
      <c r="A166" s="114">
        <v>122817</v>
      </c>
      <c r="B166" s="113" t="s">
        <v>1314</v>
      </c>
      <c r="C166" s="112">
        <f>VLOOKUP(A166,cuc!$A$4:$H$2090,8,FALSE)</f>
        <v>0</v>
      </c>
      <c r="D166" s="119"/>
      <c r="E166" s="115"/>
    </row>
    <row r="167" spans="1:5" hidden="1" x14ac:dyDescent="0.25">
      <c r="A167" s="114">
        <v>122818</v>
      </c>
      <c r="B167" s="113" t="s">
        <v>1313</v>
      </c>
      <c r="C167" s="112">
        <f>VLOOKUP(A167,cuc!$A$4:$H$2090,8,FALSE)</f>
        <v>0</v>
      </c>
      <c r="D167" s="119"/>
      <c r="E167" s="115"/>
    </row>
    <row r="168" spans="1:5" hidden="1" x14ac:dyDescent="0.25">
      <c r="A168" s="114">
        <v>122842</v>
      </c>
      <c r="B168" s="113" t="s">
        <v>1312</v>
      </c>
      <c r="C168" s="112">
        <f>VLOOKUP(A168,cuc!$A$4:$H$2090,8,FALSE)</f>
        <v>0</v>
      </c>
      <c r="D168" s="119"/>
      <c r="E168" s="115"/>
    </row>
    <row r="169" spans="1:5" hidden="1" x14ac:dyDescent="0.25">
      <c r="A169" s="114">
        <v>122895</v>
      </c>
      <c r="B169" s="113" t="s">
        <v>1311</v>
      </c>
      <c r="C169" s="112">
        <f>VLOOKUP(A169,cuc!$A$4:$H$2090,8,FALSE)</f>
        <v>0</v>
      </c>
      <c r="D169" s="119"/>
      <c r="E169" s="115"/>
    </row>
    <row r="170" spans="1:5" hidden="1" x14ac:dyDescent="0.25">
      <c r="A170" s="114">
        <v>122899</v>
      </c>
      <c r="B170" s="113" t="s">
        <v>1310</v>
      </c>
      <c r="C170" s="112">
        <f>VLOOKUP(A170,cuc!$A$4:$H$2090,8,FALSE)</f>
        <v>0</v>
      </c>
      <c r="D170" s="119"/>
      <c r="E170" s="115"/>
    </row>
    <row r="171" spans="1:5" hidden="1" x14ac:dyDescent="0.25">
      <c r="A171" s="114">
        <v>123000</v>
      </c>
      <c r="B171" s="113" t="s">
        <v>1309</v>
      </c>
      <c r="C171" s="112">
        <f>VLOOKUP(A171,cuc!$A$4:$H$2090,8,FALSE)</f>
        <v>0</v>
      </c>
      <c r="D171" s="119"/>
      <c r="E171" s="115"/>
    </row>
    <row r="172" spans="1:5" hidden="1" x14ac:dyDescent="0.25">
      <c r="A172" s="114">
        <v>123001</v>
      </c>
      <c r="B172" s="113" t="s">
        <v>1294</v>
      </c>
      <c r="C172" s="112">
        <f>VLOOKUP(A172,cuc!$A$4:$H$2090,8,FALSE)</f>
        <v>0</v>
      </c>
      <c r="D172" s="119"/>
      <c r="E172" s="115"/>
    </row>
    <row r="173" spans="1:5" hidden="1" x14ac:dyDescent="0.25">
      <c r="A173" s="114">
        <v>123002</v>
      </c>
      <c r="B173" s="113" t="s">
        <v>1293</v>
      </c>
      <c r="C173" s="112">
        <f>VLOOKUP(A173,cuc!$A$4:$H$2090,8,FALSE)</f>
        <v>0</v>
      </c>
      <c r="D173" s="119"/>
      <c r="E173" s="115"/>
    </row>
    <row r="174" spans="1:5" hidden="1" x14ac:dyDescent="0.25">
      <c r="A174" s="114">
        <v>123003</v>
      </c>
      <c r="B174" s="113" t="s">
        <v>1292</v>
      </c>
      <c r="C174" s="112">
        <f>VLOOKUP(A174,cuc!$A$4:$H$2090,8,FALSE)</f>
        <v>0</v>
      </c>
      <c r="D174" s="119"/>
      <c r="E174" s="115"/>
    </row>
    <row r="175" spans="1:5" hidden="1" x14ac:dyDescent="0.25">
      <c r="A175" s="114">
        <v>123005</v>
      </c>
      <c r="B175" s="113" t="s">
        <v>1308</v>
      </c>
      <c r="C175" s="112">
        <f>VLOOKUP(A175,cuc!$A$4:$H$2090,8,FALSE)</f>
        <v>0</v>
      </c>
      <c r="D175" s="119"/>
      <c r="E175" s="115"/>
    </row>
    <row r="176" spans="1:5" hidden="1" x14ac:dyDescent="0.25">
      <c r="A176" s="114">
        <v>123006</v>
      </c>
      <c r="B176" s="113" t="s">
        <v>1307</v>
      </c>
      <c r="C176" s="112">
        <f>VLOOKUP(A176,cuc!$A$4:$H$2090,8,FALSE)</f>
        <v>0</v>
      </c>
      <c r="D176" s="119"/>
      <c r="E176" s="115"/>
    </row>
    <row r="177" spans="1:5" hidden="1" x14ac:dyDescent="0.25">
      <c r="A177" s="114">
        <v>123007</v>
      </c>
      <c r="B177" s="113" t="s">
        <v>1306</v>
      </c>
      <c r="C177" s="112">
        <f>VLOOKUP(A177,cuc!$A$4:$H$2090,8,FALSE)</f>
        <v>0</v>
      </c>
      <c r="D177" s="119"/>
      <c r="E177" s="115"/>
    </row>
    <row r="178" spans="1:5" hidden="1" x14ac:dyDescent="0.25">
      <c r="A178" s="114">
        <v>123008</v>
      </c>
      <c r="B178" s="113" t="s">
        <v>1305</v>
      </c>
      <c r="C178" s="112">
        <f>VLOOKUP(A178,cuc!$A$4:$H$2090,8,FALSE)</f>
        <v>0</v>
      </c>
      <c r="D178" s="119"/>
      <c r="E178" s="115"/>
    </row>
    <row r="179" spans="1:5" hidden="1" x14ac:dyDescent="0.25">
      <c r="A179" s="114">
        <v>123009</v>
      </c>
      <c r="B179" s="113" t="s">
        <v>1304</v>
      </c>
      <c r="C179" s="112">
        <f>VLOOKUP(A179,cuc!$A$4:$H$2090,8,FALSE)</f>
        <v>0</v>
      </c>
      <c r="D179" s="119"/>
      <c r="E179" s="115"/>
    </row>
    <row r="180" spans="1:5" hidden="1" x14ac:dyDescent="0.25">
      <c r="A180" s="114">
        <v>123010</v>
      </c>
      <c r="B180" s="113" t="s">
        <v>1303</v>
      </c>
      <c r="C180" s="112">
        <f>VLOOKUP(A180,cuc!$A$4:$H$2090,8,FALSE)</f>
        <v>0</v>
      </c>
      <c r="D180" s="119"/>
      <c r="E180" s="115"/>
    </row>
    <row r="181" spans="1:5" hidden="1" x14ac:dyDescent="0.25">
      <c r="A181" s="114">
        <v>123011</v>
      </c>
      <c r="B181" s="113" t="s">
        <v>1302</v>
      </c>
      <c r="C181" s="112">
        <f>VLOOKUP(A181,cuc!$A$4:$H$2090,8,FALSE)</f>
        <v>0</v>
      </c>
      <c r="D181" s="119"/>
      <c r="E181" s="115"/>
    </row>
    <row r="182" spans="1:5" hidden="1" x14ac:dyDescent="0.25">
      <c r="A182" s="114">
        <v>123012</v>
      </c>
      <c r="B182" s="113" t="s">
        <v>1301</v>
      </c>
      <c r="C182" s="112">
        <f>VLOOKUP(A182,cuc!$A$4:$H$2090,8,FALSE)</f>
        <v>0</v>
      </c>
      <c r="D182" s="119"/>
      <c r="E182" s="115"/>
    </row>
    <row r="183" spans="1:5" hidden="1" x14ac:dyDescent="0.25">
      <c r="A183" s="114">
        <v>123013</v>
      </c>
      <c r="B183" s="113" t="s">
        <v>1300</v>
      </c>
      <c r="C183" s="112">
        <f>VLOOKUP(A183,cuc!$A$4:$H$2090,8,FALSE)</f>
        <v>0</v>
      </c>
      <c r="D183" s="119"/>
      <c r="E183" s="115"/>
    </row>
    <row r="184" spans="1:5" hidden="1" x14ac:dyDescent="0.25">
      <c r="A184" s="114">
        <v>123014</v>
      </c>
      <c r="B184" s="113" t="s">
        <v>1299</v>
      </c>
      <c r="C184" s="112">
        <f>VLOOKUP(A184,cuc!$A$4:$H$2090,8,FALSE)</f>
        <v>0</v>
      </c>
      <c r="D184" s="119"/>
      <c r="E184" s="115"/>
    </row>
    <row r="185" spans="1:5" hidden="1" x14ac:dyDescent="0.25">
      <c r="A185" s="114">
        <v>123015</v>
      </c>
      <c r="B185" s="113" t="s">
        <v>1298</v>
      </c>
      <c r="C185" s="112">
        <f>VLOOKUP(A185,cuc!$A$4:$H$2090,8,FALSE)</f>
        <v>0</v>
      </c>
      <c r="D185" s="119"/>
      <c r="E185" s="115"/>
    </row>
    <row r="186" spans="1:5" hidden="1" x14ac:dyDescent="0.25">
      <c r="A186" s="114">
        <v>123016</v>
      </c>
      <c r="B186" s="113" t="s">
        <v>1297</v>
      </c>
      <c r="C186" s="112">
        <f>VLOOKUP(A186,cuc!$A$4:$H$2090,8,FALSE)</f>
        <v>0</v>
      </c>
      <c r="D186" s="119"/>
      <c r="E186" s="115"/>
    </row>
    <row r="187" spans="1:5" hidden="1" x14ac:dyDescent="0.25">
      <c r="A187" s="114">
        <v>123099</v>
      </c>
      <c r="B187" s="113" t="s">
        <v>1296</v>
      </c>
      <c r="C187" s="112">
        <f>VLOOKUP(A187,cuc!$A$4:$H$2090,8,FALSE)</f>
        <v>0</v>
      </c>
      <c r="D187" s="119"/>
      <c r="E187" s="115"/>
    </row>
    <row r="188" spans="1:5" hidden="1" x14ac:dyDescent="0.25">
      <c r="A188" s="114">
        <v>123200</v>
      </c>
      <c r="B188" s="113" t="s">
        <v>1295</v>
      </c>
      <c r="C188" s="112">
        <f>VLOOKUP(A188,cuc!$A$4:$H$2090,8,FALSE)</f>
        <v>0</v>
      </c>
      <c r="D188" s="119"/>
      <c r="E188" s="115"/>
    </row>
    <row r="189" spans="1:5" hidden="1" x14ac:dyDescent="0.25">
      <c r="A189" s="114">
        <v>123201</v>
      </c>
      <c r="B189" s="113" t="s">
        <v>1294</v>
      </c>
      <c r="C189" s="112">
        <f>VLOOKUP(A189,cuc!$A$4:$H$2090,8,FALSE)</f>
        <v>0</v>
      </c>
      <c r="D189" s="119"/>
      <c r="E189" s="115"/>
    </row>
    <row r="190" spans="1:5" hidden="1" x14ac:dyDescent="0.25">
      <c r="A190" s="114">
        <v>123202</v>
      </c>
      <c r="B190" s="113" t="s">
        <v>1293</v>
      </c>
      <c r="C190" s="112">
        <f>VLOOKUP(A190,cuc!$A$4:$H$2090,8,FALSE)</f>
        <v>0</v>
      </c>
      <c r="D190" s="119"/>
      <c r="E190" s="115"/>
    </row>
    <row r="191" spans="1:5" hidden="1" x14ac:dyDescent="0.25">
      <c r="A191" s="114">
        <v>123204</v>
      </c>
      <c r="B191" s="113" t="s">
        <v>1292</v>
      </c>
      <c r="C191" s="112">
        <f>VLOOKUP(A191,cuc!$A$4:$H$2090,8,FALSE)</f>
        <v>0</v>
      </c>
      <c r="D191" s="119"/>
      <c r="E191" s="115"/>
    </row>
    <row r="192" spans="1:5" hidden="1" x14ac:dyDescent="0.25">
      <c r="A192" s="114">
        <v>123295</v>
      </c>
      <c r="B192" s="113" t="s">
        <v>1291</v>
      </c>
      <c r="C192" s="112">
        <f>VLOOKUP(A192,cuc!$A$4:$H$2090,8,FALSE)</f>
        <v>0</v>
      </c>
      <c r="D192" s="119"/>
      <c r="E192" s="115"/>
    </row>
    <row r="193" spans="1:5" hidden="1" x14ac:dyDescent="0.25">
      <c r="A193" s="114">
        <v>123299</v>
      </c>
      <c r="B193" s="113" t="s">
        <v>1290</v>
      </c>
      <c r="C193" s="112">
        <f>VLOOKUP(A193,cuc!$A$4:$H$2090,8,FALSE)</f>
        <v>0</v>
      </c>
      <c r="D193" s="119"/>
      <c r="E193" s="115"/>
    </row>
    <row r="194" spans="1:5" hidden="1" x14ac:dyDescent="0.25">
      <c r="A194" s="114">
        <v>123400</v>
      </c>
      <c r="B194" s="113" t="s">
        <v>1289</v>
      </c>
      <c r="C194" s="112">
        <f>VLOOKUP(A194,cuc!$A$4:$H$2090,8,FALSE)</f>
        <v>0</v>
      </c>
      <c r="D194" s="119"/>
      <c r="E194" s="115"/>
    </row>
    <row r="195" spans="1:5" hidden="1" x14ac:dyDescent="0.25">
      <c r="A195" s="114">
        <v>123600</v>
      </c>
      <c r="B195" s="113" t="s">
        <v>1288</v>
      </c>
      <c r="C195" s="112">
        <f>VLOOKUP(A195,cuc!$A$4:$H$2090,8,FALSE)</f>
        <v>0</v>
      </c>
      <c r="D195" s="119"/>
      <c r="E195" s="115"/>
    </row>
    <row r="196" spans="1:5" hidden="1" x14ac:dyDescent="0.25">
      <c r="A196" s="114">
        <v>123601</v>
      </c>
      <c r="B196" s="113" t="s">
        <v>1285</v>
      </c>
      <c r="C196" s="112">
        <f>VLOOKUP(A196,cuc!$A$4:$H$2090,8,FALSE)</f>
        <v>0</v>
      </c>
      <c r="D196" s="119"/>
      <c r="E196" s="115"/>
    </row>
    <row r="197" spans="1:5" hidden="1" x14ac:dyDescent="0.25">
      <c r="A197" s="114">
        <v>123602</v>
      </c>
      <c r="B197" s="113" t="s">
        <v>1284</v>
      </c>
      <c r="C197" s="112">
        <f>VLOOKUP(A197,cuc!$A$4:$H$2090,8,FALSE)</f>
        <v>0</v>
      </c>
      <c r="D197" s="119"/>
      <c r="E197" s="115"/>
    </row>
    <row r="198" spans="1:5" hidden="1" x14ac:dyDescent="0.25">
      <c r="A198" s="114">
        <v>123603</v>
      </c>
      <c r="B198" s="113" t="s">
        <v>1283</v>
      </c>
      <c r="C198" s="112">
        <f>VLOOKUP(A198,cuc!$A$4:$H$2090,8,FALSE)</f>
        <v>0</v>
      </c>
      <c r="D198" s="119"/>
      <c r="E198" s="115"/>
    </row>
    <row r="199" spans="1:5" hidden="1" x14ac:dyDescent="0.25">
      <c r="A199" s="114">
        <v>123604</v>
      </c>
      <c r="B199" s="113" t="s">
        <v>1282</v>
      </c>
      <c r="C199" s="112">
        <f>VLOOKUP(A199,cuc!$A$4:$H$2090,8,FALSE)</f>
        <v>0</v>
      </c>
      <c r="D199" s="119"/>
      <c r="E199" s="115"/>
    </row>
    <row r="200" spans="1:5" hidden="1" x14ac:dyDescent="0.25">
      <c r="A200" s="114">
        <v>123605</v>
      </c>
      <c r="B200" s="113" t="s">
        <v>1281</v>
      </c>
      <c r="C200" s="112">
        <f>VLOOKUP(A200,cuc!$A$4:$H$2090,8,FALSE)</f>
        <v>0</v>
      </c>
      <c r="D200" s="119"/>
      <c r="E200" s="115"/>
    </row>
    <row r="201" spans="1:5" hidden="1" x14ac:dyDescent="0.25">
      <c r="A201" s="114">
        <v>123606</v>
      </c>
      <c r="B201" s="113" t="s">
        <v>1280</v>
      </c>
      <c r="C201" s="112">
        <f>VLOOKUP(A201,cuc!$A$4:$H$2090,8,FALSE)</f>
        <v>0</v>
      </c>
      <c r="D201" s="119"/>
      <c r="E201" s="115"/>
    </row>
    <row r="202" spans="1:5" hidden="1" x14ac:dyDescent="0.25">
      <c r="A202" s="114">
        <v>123607</v>
      </c>
      <c r="B202" s="113" t="s">
        <v>1279</v>
      </c>
      <c r="C202" s="112">
        <f>VLOOKUP(A202,cuc!$A$4:$H$2090,8,FALSE)</f>
        <v>0</v>
      </c>
      <c r="D202" s="119"/>
      <c r="E202" s="115"/>
    </row>
    <row r="203" spans="1:5" hidden="1" x14ac:dyDescent="0.25">
      <c r="A203" s="114">
        <v>123608</v>
      </c>
      <c r="B203" s="113" t="s">
        <v>1278</v>
      </c>
      <c r="C203" s="112">
        <f>VLOOKUP(A203,cuc!$A$4:$H$2090,8,FALSE)</f>
        <v>0</v>
      </c>
      <c r="D203" s="119"/>
      <c r="E203" s="115"/>
    </row>
    <row r="204" spans="1:5" hidden="1" x14ac:dyDescent="0.25">
      <c r="A204" s="114">
        <v>123609</v>
      </c>
      <c r="B204" s="113" t="s">
        <v>1277</v>
      </c>
      <c r="C204" s="112">
        <f>VLOOKUP(A204,cuc!$A$4:$H$2090,8,FALSE)</f>
        <v>0</v>
      </c>
      <c r="D204" s="119"/>
      <c r="E204" s="115"/>
    </row>
    <row r="205" spans="1:5" hidden="1" x14ac:dyDescent="0.25">
      <c r="A205" s="114">
        <v>123610</v>
      </c>
      <c r="B205" s="113" t="s">
        <v>1276</v>
      </c>
      <c r="C205" s="112">
        <f>VLOOKUP(A205,cuc!$A$4:$H$2090,8,FALSE)</f>
        <v>0</v>
      </c>
      <c r="D205" s="119"/>
      <c r="E205" s="115"/>
    </row>
    <row r="206" spans="1:5" hidden="1" x14ac:dyDescent="0.25">
      <c r="A206" s="114">
        <v>123800</v>
      </c>
      <c r="B206" s="113" t="s">
        <v>1287</v>
      </c>
      <c r="C206" s="112">
        <f>VLOOKUP(A206,cuc!$A$4:$H$2090,8,FALSE)</f>
        <v>0</v>
      </c>
      <c r="D206" s="119"/>
      <c r="E206" s="115"/>
    </row>
    <row r="207" spans="1:5" hidden="1" x14ac:dyDescent="0.25">
      <c r="A207" s="114">
        <v>123801</v>
      </c>
      <c r="B207" s="113" t="s">
        <v>1285</v>
      </c>
      <c r="C207" s="112">
        <f>VLOOKUP(A207,cuc!$A$4:$H$2090,8,FALSE)</f>
        <v>0</v>
      </c>
      <c r="D207" s="119"/>
      <c r="E207" s="115"/>
    </row>
    <row r="208" spans="1:5" hidden="1" x14ac:dyDescent="0.25">
      <c r="A208" s="114">
        <v>123802</v>
      </c>
      <c r="B208" s="113" t="s">
        <v>1284</v>
      </c>
      <c r="C208" s="112">
        <f>VLOOKUP(A208,cuc!$A$4:$H$2090,8,FALSE)</f>
        <v>0</v>
      </c>
      <c r="D208" s="119"/>
      <c r="E208" s="115"/>
    </row>
    <row r="209" spans="1:5" hidden="1" x14ac:dyDescent="0.25">
      <c r="A209" s="114">
        <v>123803</v>
      </c>
      <c r="B209" s="113" t="s">
        <v>1283</v>
      </c>
      <c r="C209" s="112">
        <f>VLOOKUP(A209,cuc!$A$4:$H$2090,8,FALSE)</f>
        <v>0</v>
      </c>
      <c r="D209" s="119"/>
      <c r="E209" s="115"/>
    </row>
    <row r="210" spans="1:5" hidden="1" x14ac:dyDescent="0.25">
      <c r="A210" s="114">
        <v>123804</v>
      </c>
      <c r="B210" s="113" t="s">
        <v>1282</v>
      </c>
      <c r="C210" s="112">
        <f>VLOOKUP(A210,cuc!$A$4:$H$2090,8,FALSE)</f>
        <v>0</v>
      </c>
      <c r="D210" s="119"/>
      <c r="E210" s="115"/>
    </row>
    <row r="211" spans="1:5" hidden="1" x14ac:dyDescent="0.25">
      <c r="A211" s="114">
        <v>123805</v>
      </c>
      <c r="B211" s="113" t="s">
        <v>1281</v>
      </c>
      <c r="C211" s="112">
        <f>VLOOKUP(A211,cuc!$A$4:$H$2090,8,FALSE)</f>
        <v>0</v>
      </c>
      <c r="D211" s="119"/>
      <c r="E211" s="115"/>
    </row>
    <row r="212" spans="1:5" hidden="1" x14ac:dyDescent="0.25">
      <c r="A212" s="114">
        <v>123806</v>
      </c>
      <c r="B212" s="113" t="s">
        <v>1280</v>
      </c>
      <c r="C212" s="112">
        <f>VLOOKUP(A212,cuc!$A$4:$H$2090,8,FALSE)</f>
        <v>0</v>
      </c>
      <c r="D212" s="119"/>
      <c r="E212" s="115"/>
    </row>
    <row r="213" spans="1:5" hidden="1" x14ac:dyDescent="0.25">
      <c r="A213" s="114">
        <v>123807</v>
      </c>
      <c r="B213" s="113" t="s">
        <v>1279</v>
      </c>
      <c r="C213" s="112">
        <f>VLOOKUP(A213,cuc!$A$4:$H$2090,8,FALSE)</f>
        <v>0</v>
      </c>
      <c r="D213" s="119"/>
      <c r="E213" s="115"/>
    </row>
    <row r="214" spans="1:5" hidden="1" x14ac:dyDescent="0.25">
      <c r="A214" s="114">
        <v>123808</v>
      </c>
      <c r="B214" s="113" t="s">
        <v>1278</v>
      </c>
      <c r="C214" s="112">
        <f>VLOOKUP(A214,cuc!$A$4:$H$2090,8,FALSE)</f>
        <v>0</v>
      </c>
      <c r="D214" s="119"/>
      <c r="E214" s="115"/>
    </row>
    <row r="215" spans="1:5" hidden="1" x14ac:dyDescent="0.25">
      <c r="A215" s="114">
        <v>123809</v>
      </c>
      <c r="B215" s="113" t="s">
        <v>1277</v>
      </c>
      <c r="C215" s="112">
        <f>VLOOKUP(A215,cuc!$A$4:$H$2090,8,FALSE)</f>
        <v>0</v>
      </c>
      <c r="D215" s="119"/>
      <c r="E215" s="115"/>
    </row>
    <row r="216" spans="1:5" hidden="1" x14ac:dyDescent="0.25">
      <c r="A216" s="114">
        <v>123810</v>
      </c>
      <c r="B216" s="113" t="s">
        <v>1276</v>
      </c>
      <c r="C216" s="112">
        <f>VLOOKUP(A216,cuc!$A$4:$H$2090,8,FALSE)</f>
        <v>0</v>
      </c>
      <c r="D216" s="119"/>
      <c r="E216" s="115"/>
    </row>
    <row r="217" spans="1:5" hidden="1" x14ac:dyDescent="0.25">
      <c r="A217" s="114">
        <v>124000</v>
      </c>
      <c r="B217" s="113" t="s">
        <v>1286</v>
      </c>
      <c r="C217" s="112">
        <f>VLOOKUP(A217,cuc!$A$4:$H$2090,8,FALSE)</f>
        <v>0</v>
      </c>
      <c r="D217" s="119"/>
      <c r="E217" s="115"/>
    </row>
    <row r="218" spans="1:5" hidden="1" x14ac:dyDescent="0.25">
      <c r="A218" s="114">
        <v>124001</v>
      </c>
      <c r="B218" s="113" t="s">
        <v>1285</v>
      </c>
      <c r="C218" s="112">
        <f>VLOOKUP(A218,cuc!$A$4:$H$2090,8,FALSE)</f>
        <v>0</v>
      </c>
      <c r="D218" s="119"/>
      <c r="E218" s="115"/>
    </row>
    <row r="219" spans="1:5" hidden="1" x14ac:dyDescent="0.25">
      <c r="A219" s="114">
        <v>124002</v>
      </c>
      <c r="B219" s="113" t="s">
        <v>1284</v>
      </c>
      <c r="C219" s="112">
        <f>VLOOKUP(A219,cuc!$A$4:$H$2090,8,FALSE)</f>
        <v>0</v>
      </c>
      <c r="D219" s="119"/>
      <c r="E219" s="115"/>
    </row>
    <row r="220" spans="1:5" hidden="1" x14ac:dyDescent="0.25">
      <c r="A220" s="114">
        <v>124003</v>
      </c>
      <c r="B220" s="113" t="s">
        <v>1283</v>
      </c>
      <c r="C220" s="112">
        <f>VLOOKUP(A220,cuc!$A$4:$H$2090,8,FALSE)</f>
        <v>0</v>
      </c>
      <c r="D220" s="119"/>
      <c r="E220" s="115"/>
    </row>
    <row r="221" spans="1:5" hidden="1" x14ac:dyDescent="0.25">
      <c r="A221" s="114">
        <v>124004</v>
      </c>
      <c r="B221" s="113" t="s">
        <v>1282</v>
      </c>
      <c r="C221" s="112">
        <f>VLOOKUP(A221,cuc!$A$4:$H$2090,8,FALSE)</f>
        <v>0</v>
      </c>
      <c r="D221" s="119"/>
      <c r="E221" s="115"/>
    </row>
    <row r="222" spans="1:5" hidden="1" x14ac:dyDescent="0.25">
      <c r="A222" s="114">
        <v>124005</v>
      </c>
      <c r="B222" s="113" t="s">
        <v>1281</v>
      </c>
      <c r="C222" s="112">
        <f>VLOOKUP(A222,cuc!$A$4:$H$2090,8,FALSE)</f>
        <v>0</v>
      </c>
      <c r="D222" s="119"/>
      <c r="E222" s="115"/>
    </row>
    <row r="223" spans="1:5" hidden="1" x14ac:dyDescent="0.25">
      <c r="A223" s="114">
        <v>124006</v>
      </c>
      <c r="B223" s="113" t="s">
        <v>1280</v>
      </c>
      <c r="C223" s="112">
        <f>VLOOKUP(A223,cuc!$A$4:$H$2090,8,FALSE)</f>
        <v>0</v>
      </c>
      <c r="D223" s="119"/>
      <c r="E223" s="115"/>
    </row>
    <row r="224" spans="1:5" hidden="1" x14ac:dyDescent="0.25">
      <c r="A224" s="114">
        <v>124007</v>
      </c>
      <c r="B224" s="113" t="s">
        <v>1279</v>
      </c>
      <c r="C224" s="112">
        <f>VLOOKUP(A224,cuc!$A$4:$H$2090,8,FALSE)</f>
        <v>0</v>
      </c>
      <c r="D224" s="119"/>
      <c r="E224" s="115"/>
    </row>
    <row r="225" spans="1:10" hidden="1" x14ac:dyDescent="0.25">
      <c r="A225" s="114">
        <v>124008</v>
      </c>
      <c r="B225" s="113" t="s">
        <v>1278</v>
      </c>
      <c r="C225" s="112">
        <f>VLOOKUP(A225,cuc!$A$4:$H$2090,8,FALSE)</f>
        <v>0</v>
      </c>
      <c r="D225" s="119"/>
      <c r="E225" s="115"/>
    </row>
    <row r="226" spans="1:10" hidden="1" x14ac:dyDescent="0.25">
      <c r="A226" s="114">
        <v>124009</v>
      </c>
      <c r="B226" s="113" t="s">
        <v>1277</v>
      </c>
      <c r="C226" s="112">
        <f>VLOOKUP(A226,cuc!$A$4:$H$2090,8,FALSE)</f>
        <v>0</v>
      </c>
      <c r="D226" s="119"/>
      <c r="E226" s="115"/>
    </row>
    <row r="227" spans="1:10" hidden="1" x14ac:dyDescent="0.25">
      <c r="A227" s="114">
        <v>124010</v>
      </c>
      <c r="B227" s="113" t="s">
        <v>1276</v>
      </c>
      <c r="C227" s="112">
        <f>VLOOKUP(A227,cuc!$A$4:$H$2090,8,FALSE)</f>
        <v>0</v>
      </c>
      <c r="D227" s="119"/>
      <c r="E227" s="115"/>
    </row>
    <row r="228" spans="1:10" hidden="1" x14ac:dyDescent="0.25">
      <c r="A228" s="114">
        <v>130000</v>
      </c>
      <c r="B228" s="113" t="s">
        <v>1275</v>
      </c>
      <c r="C228" s="112">
        <f>VLOOKUP(A228,cuc!$A$4:$H$2090,8,FALSE)</f>
        <v>0</v>
      </c>
      <c r="D228" s="119"/>
      <c r="E228" s="115"/>
      <c r="G228" s="115"/>
      <c r="I228" s="115"/>
    </row>
    <row r="229" spans="1:10" hidden="1" x14ac:dyDescent="0.25">
      <c r="A229" s="114">
        <v>130500</v>
      </c>
      <c r="B229" s="113" t="s">
        <v>1274</v>
      </c>
      <c r="C229" s="112">
        <f>VLOOKUP(A229,cuc!$A$4:$H$2090,8,FALSE)</f>
        <v>0</v>
      </c>
      <c r="D229" s="119"/>
      <c r="E229" s="115"/>
      <c r="G229" s="115"/>
      <c r="I229" s="115"/>
    </row>
    <row r="230" spans="1:10" hidden="1" x14ac:dyDescent="0.25">
      <c r="A230" s="114">
        <v>130510</v>
      </c>
      <c r="B230" s="113" t="s">
        <v>1273</v>
      </c>
      <c r="C230" s="112">
        <f>VLOOKUP(A230,cuc!$A$4:$H$2090,8,FALSE)</f>
        <v>0</v>
      </c>
      <c r="D230" s="119"/>
      <c r="E230" s="115"/>
      <c r="G230" s="115"/>
      <c r="I230" s="115"/>
    </row>
    <row r="231" spans="1:10" hidden="1" x14ac:dyDescent="0.25">
      <c r="A231" s="114">
        <v>130515</v>
      </c>
      <c r="B231" s="113" t="s">
        <v>1272</v>
      </c>
      <c r="C231" s="112">
        <f>VLOOKUP(A231,cuc!$A$4:$H$2090,8,FALSE)</f>
        <v>0</v>
      </c>
      <c r="D231" s="119"/>
      <c r="E231" s="115"/>
      <c r="G231" s="122"/>
      <c r="I231" s="122"/>
    </row>
    <row r="232" spans="1:10" hidden="1" x14ac:dyDescent="0.25">
      <c r="A232" s="114">
        <v>130520</v>
      </c>
      <c r="B232" s="113" t="s">
        <v>1271</v>
      </c>
      <c r="C232" s="112">
        <f>VLOOKUP(A232,cuc!$A$4:$H$2090,8,FALSE)</f>
        <v>0</v>
      </c>
      <c r="D232" s="119"/>
      <c r="E232" s="115"/>
      <c r="G232" s="121"/>
      <c r="I232" s="121"/>
      <c r="J232" s="120"/>
    </row>
    <row r="233" spans="1:10" hidden="1" x14ac:dyDescent="0.25">
      <c r="A233" s="114">
        <v>130525</v>
      </c>
      <c r="B233" s="113" t="s">
        <v>555</v>
      </c>
      <c r="C233" s="112">
        <f>VLOOKUP(A233,cuc!$A$4:$H$2090,8,FALSE)</f>
        <v>0</v>
      </c>
      <c r="D233" s="119"/>
      <c r="E233" s="115"/>
    </row>
    <row r="234" spans="1:10" hidden="1" x14ac:dyDescent="0.25">
      <c r="A234" s="114">
        <v>130530</v>
      </c>
      <c r="B234" s="113" t="s">
        <v>1270</v>
      </c>
      <c r="C234" s="112">
        <f>VLOOKUP(A234,cuc!$A$4:$H$2090,8,FALSE)</f>
        <v>0</v>
      </c>
      <c r="D234" s="119"/>
      <c r="E234" s="115"/>
    </row>
    <row r="235" spans="1:10" hidden="1" x14ac:dyDescent="0.25">
      <c r="A235" s="114">
        <v>130535</v>
      </c>
      <c r="B235" s="113" t="s">
        <v>558</v>
      </c>
      <c r="C235" s="112">
        <f>VLOOKUP(A235,cuc!$A$4:$H$2090,8,FALSE)</f>
        <v>0</v>
      </c>
      <c r="D235" s="119"/>
      <c r="E235" s="115"/>
    </row>
    <row r="236" spans="1:10" hidden="1" x14ac:dyDescent="0.25">
      <c r="A236" s="114">
        <v>130540</v>
      </c>
      <c r="B236" s="113" t="s">
        <v>1269</v>
      </c>
      <c r="C236" s="112">
        <f>VLOOKUP(A236,cuc!$A$4:$H$2090,8,FALSE)</f>
        <v>0</v>
      </c>
      <c r="D236" s="119"/>
      <c r="E236" s="115"/>
    </row>
    <row r="237" spans="1:10" hidden="1" x14ac:dyDescent="0.25">
      <c r="A237" s="114">
        <v>130599</v>
      </c>
      <c r="B237" s="113" t="s">
        <v>1268</v>
      </c>
      <c r="C237" s="112">
        <f>VLOOKUP(A237,cuc!$A$4:$H$2090,8,FALSE)</f>
        <v>0</v>
      </c>
      <c r="D237" s="119"/>
      <c r="E237" s="115"/>
    </row>
    <row r="238" spans="1:10" hidden="1" x14ac:dyDescent="0.25">
      <c r="A238" s="114">
        <v>131000</v>
      </c>
      <c r="B238" s="113" t="s">
        <v>1267</v>
      </c>
      <c r="C238" s="112">
        <f>VLOOKUP(A238,cuc!$A$4:$H$2090,8,FALSE)</f>
        <v>0</v>
      </c>
      <c r="D238" s="119"/>
      <c r="E238" s="115"/>
    </row>
    <row r="239" spans="1:10" hidden="1" x14ac:dyDescent="0.25">
      <c r="A239" s="114">
        <v>131005</v>
      </c>
      <c r="B239" s="113" t="s">
        <v>1266</v>
      </c>
      <c r="C239" s="112">
        <f>VLOOKUP(A239,cuc!$A$4:$H$2090,8,FALSE)</f>
        <v>0</v>
      </c>
      <c r="D239" s="119"/>
      <c r="E239" s="115"/>
    </row>
    <row r="240" spans="1:10" hidden="1" x14ac:dyDescent="0.25">
      <c r="A240" s="114">
        <v>131010</v>
      </c>
      <c r="B240" s="113" t="s">
        <v>1265</v>
      </c>
      <c r="C240" s="112">
        <f>VLOOKUP(A240,cuc!$A$4:$H$2090,8,FALSE)</f>
        <v>0</v>
      </c>
      <c r="D240" s="119"/>
      <c r="E240" s="115"/>
    </row>
    <row r="241" spans="1:5" hidden="1" x14ac:dyDescent="0.25">
      <c r="A241" s="114">
        <v>131015</v>
      </c>
      <c r="B241" s="113" t="s">
        <v>1264</v>
      </c>
      <c r="C241" s="112">
        <f>VLOOKUP(A241,cuc!$A$4:$H$2090,8,FALSE)</f>
        <v>0</v>
      </c>
      <c r="D241" s="119"/>
      <c r="E241" s="115"/>
    </row>
    <row r="242" spans="1:5" hidden="1" x14ac:dyDescent="0.25">
      <c r="A242" s="114">
        <v>131020</v>
      </c>
      <c r="B242" s="113" t="s">
        <v>1263</v>
      </c>
      <c r="C242" s="112">
        <f>VLOOKUP(A242,cuc!$A$4:$H$2090,8,FALSE)</f>
        <v>0</v>
      </c>
      <c r="D242" s="119"/>
      <c r="E242" s="115"/>
    </row>
    <row r="243" spans="1:5" hidden="1" x14ac:dyDescent="0.25">
      <c r="A243" s="114">
        <v>131025</v>
      </c>
      <c r="B243" s="113" t="s">
        <v>1262</v>
      </c>
      <c r="C243" s="112">
        <f>VLOOKUP(A243,cuc!$A$4:$H$2090,8,FALSE)</f>
        <v>0</v>
      </c>
      <c r="D243" s="119"/>
      <c r="E243" s="115"/>
    </row>
    <row r="244" spans="1:5" hidden="1" x14ac:dyDescent="0.25">
      <c r="A244" s="114">
        <v>131030</v>
      </c>
      <c r="B244" s="113" t="s">
        <v>1261</v>
      </c>
      <c r="C244" s="112">
        <f>VLOOKUP(A244,cuc!$A$4:$H$2090,8,FALSE)</f>
        <v>0</v>
      </c>
      <c r="D244" s="119"/>
      <c r="E244" s="115"/>
    </row>
    <row r="245" spans="1:5" hidden="1" x14ac:dyDescent="0.25">
      <c r="A245" s="114">
        <v>131040</v>
      </c>
      <c r="B245" s="113" t="s">
        <v>1260</v>
      </c>
      <c r="C245" s="112">
        <f>VLOOKUP(A245,cuc!$A$4:$H$2090,8,FALSE)</f>
        <v>0</v>
      </c>
      <c r="D245" s="119"/>
      <c r="E245" s="115"/>
    </row>
    <row r="246" spans="1:5" hidden="1" x14ac:dyDescent="0.25">
      <c r="A246" s="114">
        <v>131099</v>
      </c>
      <c r="B246" s="113" t="s">
        <v>1259</v>
      </c>
      <c r="C246" s="112">
        <f>VLOOKUP(A246,cuc!$A$4:$H$2090,8,FALSE)</f>
        <v>0</v>
      </c>
      <c r="D246" s="119"/>
      <c r="E246" s="115"/>
    </row>
    <row r="247" spans="1:5" hidden="1" x14ac:dyDescent="0.25">
      <c r="A247" s="114">
        <v>131500</v>
      </c>
      <c r="B247" s="113" t="s">
        <v>1258</v>
      </c>
      <c r="C247" s="112">
        <f>VLOOKUP(A247,cuc!$A$4:$H$2090,8,FALSE)</f>
        <v>0</v>
      </c>
      <c r="D247" s="119"/>
      <c r="E247" s="115"/>
    </row>
    <row r="248" spans="1:5" hidden="1" x14ac:dyDescent="0.25">
      <c r="A248" s="114">
        <v>131501</v>
      </c>
      <c r="B248" s="113" t="s">
        <v>1257</v>
      </c>
      <c r="C248" s="112">
        <f>VLOOKUP(A248,cuc!$A$4:$H$2090,8,FALSE)</f>
        <v>0</v>
      </c>
      <c r="D248" s="119"/>
      <c r="E248" s="115"/>
    </row>
    <row r="249" spans="1:5" hidden="1" x14ac:dyDescent="0.25">
      <c r="A249" s="114">
        <v>131502</v>
      </c>
      <c r="B249" s="113" t="s">
        <v>1256</v>
      </c>
      <c r="C249" s="112">
        <f>VLOOKUP(A249,cuc!$A$4:$H$2090,8,FALSE)</f>
        <v>0</v>
      </c>
      <c r="D249" s="119"/>
      <c r="E249" s="115"/>
    </row>
    <row r="250" spans="1:5" hidden="1" x14ac:dyDescent="0.25">
      <c r="A250" s="114">
        <v>131503</v>
      </c>
      <c r="B250" s="113" t="s">
        <v>1255</v>
      </c>
      <c r="C250" s="112">
        <f>VLOOKUP(A250,cuc!$A$4:$H$2090,8,FALSE)</f>
        <v>0</v>
      </c>
      <c r="D250" s="119"/>
      <c r="E250" s="115"/>
    </row>
    <row r="251" spans="1:5" hidden="1" x14ac:dyDescent="0.25">
      <c r="A251" s="114">
        <v>131599</v>
      </c>
      <c r="B251" s="113" t="s">
        <v>1254</v>
      </c>
      <c r="C251" s="112">
        <f>VLOOKUP(A251,cuc!$A$4:$H$2090,8,FALSE)</f>
        <v>0</v>
      </c>
      <c r="D251" s="119"/>
      <c r="E251" s="115"/>
    </row>
    <row r="252" spans="1:5" x14ac:dyDescent="0.25">
      <c r="A252" s="114">
        <v>140000</v>
      </c>
      <c r="B252" s="113" t="s">
        <v>1253</v>
      </c>
      <c r="C252" s="112">
        <f>VLOOKUP(A252,cuc!$A$4:$H$2090,8,FALSE)</f>
        <v>25213471559.43</v>
      </c>
      <c r="D252" s="119"/>
      <c r="E252" s="115"/>
    </row>
    <row r="253" spans="1:5" hidden="1" x14ac:dyDescent="0.25">
      <c r="A253" s="114">
        <v>140400</v>
      </c>
      <c r="B253" s="113" t="s">
        <v>1252</v>
      </c>
      <c r="C253" s="112">
        <f>VLOOKUP(A253,cuc!$A$4:$H$2090,8,FALSE)</f>
        <v>0</v>
      </c>
      <c r="D253" s="119"/>
      <c r="E253" s="115"/>
    </row>
    <row r="254" spans="1:5" hidden="1" x14ac:dyDescent="0.25">
      <c r="A254" s="114">
        <v>140405</v>
      </c>
      <c r="B254" s="113" t="s">
        <v>1172</v>
      </c>
      <c r="C254" s="112">
        <f>VLOOKUP(A254,cuc!$A$4:$H$2090,8,FALSE)</f>
        <v>0</v>
      </c>
      <c r="D254" s="119"/>
      <c r="E254" s="115"/>
    </row>
    <row r="255" spans="1:5" hidden="1" x14ac:dyDescent="0.25">
      <c r="A255" s="114">
        <v>140410</v>
      </c>
      <c r="B255" s="113" t="s">
        <v>1171</v>
      </c>
      <c r="C255" s="112">
        <f>VLOOKUP(A255,cuc!$A$4:$H$2090,8,FALSE)</f>
        <v>0</v>
      </c>
      <c r="D255" s="119"/>
      <c r="E255" s="115"/>
    </row>
    <row r="256" spans="1:5" hidden="1" x14ac:dyDescent="0.25">
      <c r="A256" s="114">
        <v>140415</v>
      </c>
      <c r="B256" s="113" t="s">
        <v>1170</v>
      </c>
      <c r="C256" s="112">
        <f>VLOOKUP(A256,cuc!$A$4:$H$2090,8,FALSE)</f>
        <v>0</v>
      </c>
      <c r="D256" s="119"/>
      <c r="E256" s="115"/>
    </row>
    <row r="257" spans="1:5" hidden="1" x14ac:dyDescent="0.25">
      <c r="A257" s="114">
        <v>140420</v>
      </c>
      <c r="B257" s="113" t="s">
        <v>1169</v>
      </c>
      <c r="C257" s="112">
        <f>VLOOKUP(A257,cuc!$A$4:$H$2090,8,FALSE)</f>
        <v>0</v>
      </c>
      <c r="D257" s="119"/>
      <c r="E257" s="115"/>
    </row>
    <row r="258" spans="1:5" hidden="1" x14ac:dyDescent="0.25">
      <c r="A258" s="114">
        <v>140425</v>
      </c>
      <c r="B258" s="113" t="s">
        <v>1168</v>
      </c>
      <c r="C258" s="112">
        <f>VLOOKUP(A258,cuc!$A$4:$H$2090,8,FALSE)</f>
        <v>0</v>
      </c>
      <c r="D258" s="119"/>
      <c r="E258" s="115"/>
    </row>
    <row r="259" spans="1:5" hidden="1" x14ac:dyDescent="0.25">
      <c r="A259" s="114">
        <v>140500</v>
      </c>
      <c r="B259" s="113" t="s">
        <v>1251</v>
      </c>
      <c r="C259" s="112">
        <f>VLOOKUP(A259,cuc!$A$4:$H$2090,8,FALSE)</f>
        <v>0</v>
      </c>
      <c r="D259" s="119"/>
      <c r="E259" s="115"/>
    </row>
    <row r="260" spans="1:5" hidden="1" x14ac:dyDescent="0.25">
      <c r="A260" s="114">
        <v>140505</v>
      </c>
      <c r="B260" s="113" t="s">
        <v>1172</v>
      </c>
      <c r="C260" s="112">
        <f>VLOOKUP(A260,cuc!$A$4:$H$2090,8,FALSE)</f>
        <v>0</v>
      </c>
      <c r="D260" s="119"/>
      <c r="E260" s="115"/>
    </row>
    <row r="261" spans="1:5" hidden="1" x14ac:dyDescent="0.25">
      <c r="A261" s="114">
        <v>140510</v>
      </c>
      <c r="B261" s="113" t="s">
        <v>1171</v>
      </c>
      <c r="C261" s="112">
        <f>VLOOKUP(A261,cuc!$A$4:$H$2090,8,FALSE)</f>
        <v>0</v>
      </c>
      <c r="D261" s="119"/>
      <c r="E261" s="115"/>
    </row>
    <row r="262" spans="1:5" hidden="1" x14ac:dyDescent="0.25">
      <c r="A262" s="114">
        <v>140515</v>
      </c>
      <c r="B262" s="113" t="s">
        <v>1170</v>
      </c>
      <c r="C262" s="112">
        <f>VLOOKUP(A262,cuc!$A$4:$H$2090,8,FALSE)</f>
        <v>0</v>
      </c>
      <c r="D262" s="119"/>
      <c r="E262" s="115"/>
    </row>
    <row r="263" spans="1:5" hidden="1" x14ac:dyDescent="0.25">
      <c r="A263" s="114">
        <v>140520</v>
      </c>
      <c r="B263" s="113" t="s">
        <v>1169</v>
      </c>
      <c r="C263" s="112">
        <f>VLOOKUP(A263,cuc!$A$4:$H$2090,8,FALSE)</f>
        <v>0</v>
      </c>
      <c r="D263" s="119"/>
      <c r="E263" s="115"/>
    </row>
    <row r="264" spans="1:5" hidden="1" x14ac:dyDescent="0.25">
      <c r="A264" s="114">
        <v>140525</v>
      </c>
      <c r="B264" s="113" t="s">
        <v>1168</v>
      </c>
      <c r="C264" s="112">
        <f>VLOOKUP(A264,cuc!$A$4:$H$2090,8,FALSE)</f>
        <v>0</v>
      </c>
      <c r="D264" s="119"/>
      <c r="E264" s="115"/>
    </row>
    <row r="265" spans="1:5" hidden="1" x14ac:dyDescent="0.25">
      <c r="A265" s="114">
        <v>140600</v>
      </c>
      <c r="B265" s="113" t="s">
        <v>1250</v>
      </c>
      <c r="C265" s="112">
        <f>VLOOKUP(A265,cuc!$A$4:$H$2090,8,FALSE)</f>
        <v>0</v>
      </c>
      <c r="D265" s="119"/>
      <c r="E265" s="115"/>
    </row>
    <row r="266" spans="1:5" hidden="1" x14ac:dyDescent="0.25">
      <c r="A266" s="114">
        <v>140605</v>
      </c>
      <c r="B266" s="113" t="s">
        <v>1172</v>
      </c>
      <c r="C266" s="112">
        <f>VLOOKUP(A266,cuc!$A$4:$H$2090,8,FALSE)</f>
        <v>0</v>
      </c>
      <c r="D266" s="119"/>
      <c r="E266" s="115"/>
    </row>
    <row r="267" spans="1:5" hidden="1" x14ac:dyDescent="0.25">
      <c r="A267" s="114">
        <v>140610</v>
      </c>
      <c r="B267" s="113" t="s">
        <v>1171</v>
      </c>
      <c r="C267" s="112">
        <f>VLOOKUP(A267,cuc!$A$4:$H$2090,8,FALSE)</f>
        <v>0</v>
      </c>
      <c r="D267" s="119"/>
      <c r="E267" s="115"/>
    </row>
    <row r="268" spans="1:5" hidden="1" x14ac:dyDescent="0.25">
      <c r="A268" s="114">
        <v>140615</v>
      </c>
      <c r="B268" s="113" t="s">
        <v>1170</v>
      </c>
      <c r="C268" s="112">
        <f>VLOOKUP(A268,cuc!$A$4:$H$2090,8,FALSE)</f>
        <v>0</v>
      </c>
      <c r="D268" s="119"/>
      <c r="E268" s="115"/>
    </row>
    <row r="269" spans="1:5" hidden="1" x14ac:dyDescent="0.25">
      <c r="A269" s="114">
        <v>140620</v>
      </c>
      <c r="B269" s="113" t="s">
        <v>1169</v>
      </c>
      <c r="C269" s="112">
        <f>VLOOKUP(A269,cuc!$A$4:$H$2090,8,FALSE)</f>
        <v>0</v>
      </c>
      <c r="D269" s="119"/>
      <c r="E269" s="115"/>
    </row>
    <row r="270" spans="1:5" hidden="1" x14ac:dyDescent="0.25">
      <c r="A270" s="114">
        <v>140625</v>
      </c>
      <c r="B270" s="113" t="s">
        <v>1168</v>
      </c>
      <c r="C270" s="112">
        <f>VLOOKUP(A270,cuc!$A$4:$H$2090,8,FALSE)</f>
        <v>0</v>
      </c>
      <c r="D270" s="119"/>
      <c r="E270" s="115"/>
    </row>
    <row r="271" spans="1:5" hidden="1" x14ac:dyDescent="0.25">
      <c r="A271" s="114">
        <v>140630</v>
      </c>
      <c r="B271" s="113" t="s">
        <v>1207</v>
      </c>
      <c r="C271" s="112">
        <f>VLOOKUP(A271,cuc!$A$4:$H$2090,8,FALSE)</f>
        <v>0</v>
      </c>
      <c r="D271" s="119"/>
      <c r="E271" s="115"/>
    </row>
    <row r="272" spans="1:5" hidden="1" x14ac:dyDescent="0.25">
      <c r="A272" s="114">
        <v>140700</v>
      </c>
      <c r="B272" s="113" t="s">
        <v>1249</v>
      </c>
      <c r="C272" s="112">
        <f>VLOOKUP(A272,cuc!$A$4:$H$2090,8,FALSE)</f>
        <v>0</v>
      </c>
      <c r="D272" s="119"/>
      <c r="E272" s="115"/>
    </row>
    <row r="273" spans="1:5" hidden="1" x14ac:dyDescent="0.25">
      <c r="A273" s="114">
        <v>140705</v>
      </c>
      <c r="B273" s="113" t="s">
        <v>1172</v>
      </c>
      <c r="C273" s="112">
        <f>VLOOKUP(A273,cuc!$A$4:$H$2090,8,FALSE)</f>
        <v>0</v>
      </c>
      <c r="D273" s="119"/>
      <c r="E273" s="115"/>
    </row>
    <row r="274" spans="1:5" hidden="1" x14ac:dyDescent="0.25">
      <c r="A274" s="114">
        <v>140710</v>
      </c>
      <c r="B274" s="113" t="s">
        <v>1171</v>
      </c>
      <c r="C274" s="112">
        <f>VLOOKUP(A274,cuc!$A$4:$H$2090,8,FALSE)</f>
        <v>0</v>
      </c>
      <c r="D274" s="119"/>
      <c r="E274" s="115"/>
    </row>
    <row r="275" spans="1:5" hidden="1" x14ac:dyDescent="0.25">
      <c r="A275" s="114">
        <v>140715</v>
      </c>
      <c r="B275" s="113" t="s">
        <v>1170</v>
      </c>
      <c r="C275" s="112">
        <f>VLOOKUP(A275,cuc!$A$4:$H$2090,8,FALSE)</f>
        <v>0</v>
      </c>
      <c r="D275" s="119"/>
      <c r="E275" s="115"/>
    </row>
    <row r="276" spans="1:5" hidden="1" x14ac:dyDescent="0.25">
      <c r="A276" s="114">
        <v>140720</v>
      </c>
      <c r="B276" s="113" t="s">
        <v>1169</v>
      </c>
      <c r="C276" s="112">
        <f>VLOOKUP(A276,cuc!$A$4:$H$2090,8,FALSE)</f>
        <v>0</v>
      </c>
      <c r="D276" s="119"/>
      <c r="E276" s="115"/>
    </row>
    <row r="277" spans="1:5" hidden="1" x14ac:dyDescent="0.25">
      <c r="A277" s="114">
        <v>140725</v>
      </c>
      <c r="B277" s="113" t="s">
        <v>1168</v>
      </c>
      <c r="C277" s="112">
        <f>VLOOKUP(A277,cuc!$A$4:$H$2090,8,FALSE)</f>
        <v>0</v>
      </c>
      <c r="D277" s="119"/>
      <c r="E277" s="115"/>
    </row>
    <row r="278" spans="1:5" hidden="1" x14ac:dyDescent="0.25">
      <c r="A278" s="114">
        <v>140730</v>
      </c>
      <c r="B278" s="113" t="s">
        <v>1205</v>
      </c>
      <c r="C278" s="112">
        <f>VLOOKUP(A278,cuc!$A$4:$H$2090,8,FALSE)</f>
        <v>0</v>
      </c>
      <c r="D278" s="119"/>
      <c r="E278" s="115"/>
    </row>
    <row r="279" spans="1:5" hidden="1" x14ac:dyDescent="0.25">
      <c r="A279" s="114">
        <v>140800</v>
      </c>
      <c r="B279" s="113" t="s">
        <v>1248</v>
      </c>
      <c r="C279" s="112">
        <f>VLOOKUP(A279,cuc!$A$4:$H$2090,8,FALSE)</f>
        <v>0</v>
      </c>
      <c r="D279" s="119"/>
      <c r="E279" s="115"/>
    </row>
    <row r="280" spans="1:5" hidden="1" x14ac:dyDescent="0.25">
      <c r="A280" s="114">
        <v>140805</v>
      </c>
      <c r="B280" s="113" t="s">
        <v>1172</v>
      </c>
      <c r="C280" s="112">
        <f>VLOOKUP(A280,cuc!$A$4:$H$2090,8,FALSE)</f>
        <v>0</v>
      </c>
      <c r="D280" s="119"/>
      <c r="E280" s="115"/>
    </row>
    <row r="281" spans="1:5" hidden="1" x14ac:dyDescent="0.25">
      <c r="A281" s="114">
        <v>140810</v>
      </c>
      <c r="B281" s="113" t="s">
        <v>1171</v>
      </c>
      <c r="C281" s="112">
        <f>VLOOKUP(A281,cuc!$A$4:$H$2090,8,FALSE)</f>
        <v>0</v>
      </c>
      <c r="D281" s="119"/>
      <c r="E281" s="115"/>
    </row>
    <row r="282" spans="1:5" hidden="1" x14ac:dyDescent="0.25">
      <c r="A282" s="114">
        <v>140815</v>
      </c>
      <c r="B282" s="113" t="s">
        <v>1170</v>
      </c>
      <c r="C282" s="112">
        <f>VLOOKUP(A282,cuc!$A$4:$H$2090,8,FALSE)</f>
        <v>0</v>
      </c>
      <c r="D282" s="119"/>
      <c r="E282" s="115"/>
    </row>
    <row r="283" spans="1:5" hidden="1" x14ac:dyDescent="0.25">
      <c r="A283" s="114">
        <v>140820</v>
      </c>
      <c r="B283" s="113" t="s">
        <v>1169</v>
      </c>
      <c r="C283" s="112">
        <f>VLOOKUP(A283,cuc!$A$4:$H$2090,8,FALSE)</f>
        <v>0</v>
      </c>
      <c r="D283" s="119"/>
      <c r="E283" s="115"/>
    </row>
    <row r="284" spans="1:5" hidden="1" x14ac:dyDescent="0.25">
      <c r="A284" s="114">
        <v>140825</v>
      </c>
      <c r="B284" s="113" t="s">
        <v>1168</v>
      </c>
      <c r="C284" s="112">
        <f>VLOOKUP(A284,cuc!$A$4:$H$2090,8,FALSE)</f>
        <v>0</v>
      </c>
      <c r="D284" s="119"/>
      <c r="E284" s="115"/>
    </row>
    <row r="285" spans="1:5" hidden="1" x14ac:dyDescent="0.25">
      <c r="A285" s="114">
        <v>140900</v>
      </c>
      <c r="B285" s="113" t="s">
        <v>1247</v>
      </c>
      <c r="C285" s="112">
        <f>VLOOKUP(A285,cuc!$A$4:$H$2090,8,FALSE)</f>
        <v>0</v>
      </c>
      <c r="D285" s="119"/>
      <c r="E285" s="115"/>
    </row>
    <row r="286" spans="1:5" hidden="1" x14ac:dyDescent="0.25">
      <c r="A286" s="114">
        <v>140905</v>
      </c>
      <c r="B286" s="113" t="s">
        <v>1172</v>
      </c>
      <c r="C286" s="112">
        <f>VLOOKUP(A286,cuc!$A$4:$H$2090,8,FALSE)</f>
        <v>0</v>
      </c>
      <c r="D286" s="119"/>
      <c r="E286" s="115"/>
    </row>
    <row r="287" spans="1:5" hidden="1" x14ac:dyDescent="0.25">
      <c r="A287" s="114">
        <v>140910</v>
      </c>
      <c r="B287" s="113" t="s">
        <v>1171</v>
      </c>
      <c r="C287" s="112">
        <f>VLOOKUP(A287,cuc!$A$4:$H$2090,8,FALSE)</f>
        <v>0</v>
      </c>
      <c r="D287" s="119"/>
      <c r="E287" s="115"/>
    </row>
    <row r="288" spans="1:5" hidden="1" x14ac:dyDescent="0.25">
      <c r="A288" s="114">
        <v>140915</v>
      </c>
      <c r="B288" s="113" t="s">
        <v>1170</v>
      </c>
      <c r="C288" s="112">
        <f>VLOOKUP(A288,cuc!$A$4:$H$2090,8,FALSE)</f>
        <v>0</v>
      </c>
      <c r="D288" s="119"/>
      <c r="E288" s="115"/>
    </row>
    <row r="289" spans="1:5" hidden="1" x14ac:dyDescent="0.25">
      <c r="A289" s="114">
        <v>140920</v>
      </c>
      <c r="B289" s="113" t="s">
        <v>1169</v>
      </c>
      <c r="C289" s="112">
        <f>VLOOKUP(A289,cuc!$A$4:$H$2090,8,FALSE)</f>
        <v>0</v>
      </c>
      <c r="D289" s="119"/>
      <c r="E289" s="115"/>
    </row>
    <row r="290" spans="1:5" hidden="1" x14ac:dyDescent="0.25">
      <c r="A290" s="114">
        <v>140925</v>
      </c>
      <c r="B290" s="113" t="s">
        <v>1168</v>
      </c>
      <c r="C290" s="112">
        <f>VLOOKUP(A290,cuc!$A$4:$H$2090,8,FALSE)</f>
        <v>0</v>
      </c>
      <c r="D290" s="119"/>
      <c r="E290" s="115"/>
    </row>
    <row r="291" spans="1:5" hidden="1" x14ac:dyDescent="0.25">
      <c r="A291" s="114">
        <v>140930</v>
      </c>
      <c r="B291" s="113" t="s">
        <v>1207</v>
      </c>
      <c r="C291" s="112">
        <f>VLOOKUP(A291,cuc!$A$4:$H$2090,8,FALSE)</f>
        <v>0</v>
      </c>
      <c r="D291" s="119"/>
      <c r="E291" s="115"/>
    </row>
    <row r="292" spans="1:5" hidden="1" x14ac:dyDescent="0.25">
      <c r="A292" s="114">
        <v>141000</v>
      </c>
      <c r="B292" s="113" t="s">
        <v>1246</v>
      </c>
      <c r="C292" s="112">
        <f>VLOOKUP(A292,cuc!$A$4:$H$2090,8,FALSE)</f>
        <v>0</v>
      </c>
      <c r="D292" s="119"/>
      <c r="E292" s="115"/>
    </row>
    <row r="293" spans="1:5" hidden="1" x14ac:dyDescent="0.25">
      <c r="A293" s="114">
        <v>141005</v>
      </c>
      <c r="B293" s="113" t="s">
        <v>1172</v>
      </c>
      <c r="C293" s="112">
        <f>VLOOKUP(A293,cuc!$A$4:$H$2090,8,FALSE)</f>
        <v>0</v>
      </c>
      <c r="D293" s="119"/>
      <c r="E293" s="115"/>
    </row>
    <row r="294" spans="1:5" hidden="1" x14ac:dyDescent="0.25">
      <c r="A294" s="114">
        <v>141010</v>
      </c>
      <c r="B294" s="113" t="s">
        <v>1171</v>
      </c>
      <c r="C294" s="112">
        <f>VLOOKUP(A294,cuc!$A$4:$H$2090,8,FALSE)</f>
        <v>0</v>
      </c>
      <c r="D294" s="119"/>
      <c r="E294" s="115"/>
    </row>
    <row r="295" spans="1:5" hidden="1" x14ac:dyDescent="0.25">
      <c r="A295" s="114">
        <v>141015</v>
      </c>
      <c r="B295" s="113" t="s">
        <v>1170</v>
      </c>
      <c r="C295" s="112">
        <f>VLOOKUP(A295,cuc!$A$4:$H$2090,8,FALSE)</f>
        <v>0</v>
      </c>
      <c r="D295" s="119"/>
      <c r="E295" s="115"/>
    </row>
    <row r="296" spans="1:5" hidden="1" x14ac:dyDescent="0.25">
      <c r="A296" s="114">
        <v>141020</v>
      </c>
      <c r="B296" s="113" t="s">
        <v>1169</v>
      </c>
      <c r="C296" s="112">
        <f>VLOOKUP(A296,cuc!$A$4:$H$2090,8,FALSE)</f>
        <v>0</v>
      </c>
      <c r="D296" s="119"/>
      <c r="E296" s="115"/>
    </row>
    <row r="297" spans="1:5" hidden="1" x14ac:dyDescent="0.25">
      <c r="A297" s="114">
        <v>141025</v>
      </c>
      <c r="B297" s="113" t="s">
        <v>1168</v>
      </c>
      <c r="C297" s="112">
        <f>VLOOKUP(A297,cuc!$A$4:$H$2090,8,FALSE)</f>
        <v>0</v>
      </c>
      <c r="D297" s="119"/>
      <c r="E297" s="115"/>
    </row>
    <row r="298" spans="1:5" hidden="1" x14ac:dyDescent="0.25">
      <c r="A298" s="114">
        <v>141030</v>
      </c>
      <c r="B298" s="113" t="s">
        <v>1205</v>
      </c>
      <c r="C298" s="112">
        <f>VLOOKUP(A298,cuc!$A$4:$H$2090,8,FALSE)</f>
        <v>0</v>
      </c>
      <c r="D298" s="119"/>
      <c r="E298" s="115"/>
    </row>
    <row r="299" spans="1:5" x14ac:dyDescent="0.25">
      <c r="A299" s="114">
        <v>141100</v>
      </c>
      <c r="B299" s="113" t="s">
        <v>1245</v>
      </c>
      <c r="C299" s="112">
        <f>VLOOKUP(A299,cuc!$A$4:$H$2090,8,FALSE)</f>
        <v>7298307740</v>
      </c>
      <c r="D299" s="119"/>
      <c r="E299" s="115"/>
    </row>
    <row r="300" spans="1:5" x14ac:dyDescent="0.25">
      <c r="A300" s="114">
        <v>141105</v>
      </c>
      <c r="B300" s="113" t="s">
        <v>1172</v>
      </c>
      <c r="C300" s="112">
        <f>VLOOKUP(A300,cuc!$A$4:$H$2090,8,FALSE)</f>
        <v>7298307740</v>
      </c>
      <c r="D300" s="119"/>
      <c r="E300" s="115"/>
    </row>
    <row r="301" spans="1:5" hidden="1" x14ac:dyDescent="0.25">
      <c r="A301" s="114">
        <v>141110</v>
      </c>
      <c r="B301" s="113" t="s">
        <v>1171</v>
      </c>
      <c r="C301" s="112">
        <f>VLOOKUP(A301,cuc!$A$4:$H$2090,8,FALSE)</f>
        <v>0</v>
      </c>
      <c r="D301" s="119"/>
      <c r="E301" s="115"/>
    </row>
    <row r="302" spans="1:5" hidden="1" x14ac:dyDescent="0.25">
      <c r="A302" s="114">
        <v>141115</v>
      </c>
      <c r="B302" s="113" t="s">
        <v>1170</v>
      </c>
      <c r="C302" s="112">
        <f>VLOOKUP(A302,cuc!$A$4:$H$2090,8,FALSE)</f>
        <v>0</v>
      </c>
      <c r="D302" s="119"/>
      <c r="E302" s="115"/>
    </row>
    <row r="303" spans="1:5" hidden="1" x14ac:dyDescent="0.25">
      <c r="A303" s="114">
        <v>141120</v>
      </c>
      <c r="B303" s="113" t="s">
        <v>1169</v>
      </c>
      <c r="C303" s="112">
        <f>VLOOKUP(A303,cuc!$A$4:$H$2090,8,FALSE)</f>
        <v>0</v>
      </c>
      <c r="D303" s="119"/>
      <c r="E303" s="115"/>
    </row>
    <row r="304" spans="1:5" hidden="1" x14ac:dyDescent="0.25">
      <c r="A304" s="114">
        <v>141125</v>
      </c>
      <c r="B304" s="113" t="s">
        <v>1168</v>
      </c>
      <c r="C304" s="112">
        <f>VLOOKUP(A304,cuc!$A$4:$H$2090,8,FALSE)</f>
        <v>0</v>
      </c>
      <c r="D304" s="119"/>
      <c r="E304" s="115"/>
    </row>
    <row r="305" spans="1:5" x14ac:dyDescent="0.25">
      <c r="A305" s="114">
        <v>141200</v>
      </c>
      <c r="B305" s="113" t="s">
        <v>1244</v>
      </c>
      <c r="C305" s="112">
        <f>VLOOKUP(A305,cuc!$A$4:$H$2090,8,FALSE)</f>
        <v>1563257873</v>
      </c>
      <c r="D305" s="119"/>
      <c r="E305" s="115"/>
    </row>
    <row r="306" spans="1:5" x14ac:dyDescent="0.25">
      <c r="A306" s="114">
        <v>141205</v>
      </c>
      <c r="B306" s="113" t="s">
        <v>1172</v>
      </c>
      <c r="C306" s="112">
        <f>VLOOKUP(A306,cuc!$A$4:$H$2090,8,FALSE)</f>
        <v>1476281850</v>
      </c>
      <c r="D306" s="119"/>
      <c r="E306" s="115"/>
    </row>
    <row r="307" spans="1:5" hidden="1" x14ac:dyDescent="0.25">
      <c r="A307" s="114">
        <v>141210</v>
      </c>
      <c r="B307" s="113" t="s">
        <v>1171</v>
      </c>
      <c r="C307" s="112">
        <f>VLOOKUP(A307,cuc!$A$4:$H$2090,8,FALSE)</f>
        <v>0</v>
      </c>
      <c r="D307" s="119"/>
      <c r="E307" s="115"/>
    </row>
    <row r="308" spans="1:5" x14ac:dyDescent="0.25">
      <c r="A308" s="114">
        <v>141215</v>
      </c>
      <c r="B308" s="113" t="s">
        <v>1170</v>
      </c>
      <c r="C308" s="112">
        <f>VLOOKUP(A308,cuc!$A$4:$H$2090,8,FALSE)</f>
        <v>86976023</v>
      </c>
      <c r="D308" s="119"/>
      <c r="E308" s="115"/>
    </row>
    <row r="309" spans="1:5" hidden="1" x14ac:dyDescent="0.25">
      <c r="A309" s="114">
        <v>141220</v>
      </c>
      <c r="B309" s="113" t="s">
        <v>1169</v>
      </c>
      <c r="C309" s="112">
        <f>VLOOKUP(A309,cuc!$A$4:$H$2090,8,FALSE)</f>
        <v>0</v>
      </c>
      <c r="D309" s="119"/>
      <c r="E309" s="115"/>
    </row>
    <row r="310" spans="1:5" hidden="1" x14ac:dyDescent="0.25">
      <c r="A310" s="114">
        <v>141225</v>
      </c>
      <c r="B310" s="113" t="s">
        <v>1168</v>
      </c>
      <c r="C310" s="112">
        <f>VLOOKUP(A310,cuc!$A$4:$H$2090,8,FALSE)</f>
        <v>0</v>
      </c>
      <c r="D310" s="119"/>
      <c r="E310" s="115"/>
    </row>
    <row r="311" spans="1:5" x14ac:dyDescent="0.25">
      <c r="A311" s="114">
        <v>144100</v>
      </c>
      <c r="B311" s="113" t="s">
        <v>1243</v>
      </c>
      <c r="C311" s="112">
        <f>VLOOKUP(A311,cuc!$A$4:$H$2090,8,FALSE)</f>
        <v>10539919601</v>
      </c>
      <c r="D311" s="119"/>
      <c r="E311" s="115"/>
    </row>
    <row r="312" spans="1:5" x14ac:dyDescent="0.25">
      <c r="A312" s="114">
        <v>144105</v>
      </c>
      <c r="B312" s="113" t="s">
        <v>1172</v>
      </c>
      <c r="C312" s="112">
        <f>VLOOKUP(A312,cuc!$A$4:$H$2090,8,FALSE)</f>
        <v>10412864077</v>
      </c>
      <c r="D312" s="119"/>
      <c r="E312" s="115"/>
    </row>
    <row r="313" spans="1:5" x14ac:dyDescent="0.25">
      <c r="A313" s="114">
        <v>144110</v>
      </c>
      <c r="B313" s="113" t="s">
        <v>1171</v>
      </c>
      <c r="C313" s="112">
        <f>VLOOKUP(A313,cuc!$A$4:$H$2090,8,FALSE)</f>
        <v>7550246</v>
      </c>
      <c r="D313" s="119"/>
      <c r="E313" s="115"/>
    </row>
    <row r="314" spans="1:5" x14ac:dyDescent="0.25">
      <c r="A314" s="114">
        <v>144115</v>
      </c>
      <c r="B314" s="113" t="s">
        <v>1170</v>
      </c>
      <c r="C314" s="112">
        <f>VLOOKUP(A314,cuc!$A$4:$H$2090,8,FALSE)</f>
        <v>26542926</v>
      </c>
      <c r="D314" s="119"/>
      <c r="E314" s="115"/>
    </row>
    <row r="315" spans="1:5" hidden="1" x14ac:dyDescent="0.25">
      <c r="A315" s="114">
        <v>144120</v>
      </c>
      <c r="B315" s="113" t="s">
        <v>1169</v>
      </c>
      <c r="C315" s="112">
        <f>VLOOKUP(A315,cuc!$A$4:$H$2090,8,FALSE)</f>
        <v>9405727</v>
      </c>
      <c r="D315" s="119"/>
      <c r="E315" s="115"/>
    </row>
    <row r="316" spans="1:5" x14ac:dyDescent="0.25">
      <c r="A316" s="114">
        <v>144125</v>
      </c>
      <c r="B316" s="113" t="s">
        <v>1168</v>
      </c>
      <c r="C316" s="112">
        <f>VLOOKUP(A316,cuc!$A$4:$H$2090,8,FALSE)</f>
        <v>83556625</v>
      </c>
      <c r="D316" s="119"/>
      <c r="E316" s="115"/>
    </row>
    <row r="317" spans="1:5" x14ac:dyDescent="0.25">
      <c r="A317" s="114">
        <v>144200</v>
      </c>
      <c r="B317" s="113" t="s">
        <v>1242</v>
      </c>
      <c r="C317" s="112">
        <f>VLOOKUP(A317,cuc!$A$4:$H$2090,8,FALSE)</f>
        <v>5972769064.4300003</v>
      </c>
      <c r="D317" s="119"/>
      <c r="E317" s="115"/>
    </row>
    <row r="318" spans="1:5" x14ac:dyDescent="0.25">
      <c r="A318" s="114">
        <v>144205</v>
      </c>
      <c r="B318" s="113" t="s">
        <v>1172</v>
      </c>
      <c r="C318" s="112">
        <f>VLOOKUP(A318,cuc!$A$4:$H$2090,8,FALSE)</f>
        <v>5636475979.4300003</v>
      </c>
      <c r="D318" s="119"/>
      <c r="E318" s="115"/>
    </row>
    <row r="319" spans="1:5" x14ac:dyDescent="0.25">
      <c r="A319" s="114">
        <v>144210</v>
      </c>
      <c r="B319" s="113" t="s">
        <v>1171</v>
      </c>
      <c r="C319" s="112">
        <f>VLOOKUP(A319,cuc!$A$4:$H$2090,8,FALSE)</f>
        <v>80043834</v>
      </c>
      <c r="D319" s="119"/>
      <c r="E319" s="115"/>
    </row>
    <row r="320" spans="1:5" x14ac:dyDescent="0.25">
      <c r="A320" s="114">
        <v>144215</v>
      </c>
      <c r="B320" s="113" t="s">
        <v>1170</v>
      </c>
      <c r="C320" s="112">
        <f>VLOOKUP(A320,cuc!$A$4:$H$2090,8,FALSE)</f>
        <v>60665875</v>
      </c>
      <c r="D320" s="119"/>
      <c r="E320" s="115"/>
    </row>
    <row r="321" spans="1:5" x14ac:dyDescent="0.25">
      <c r="A321" s="114">
        <v>144220</v>
      </c>
      <c r="B321" s="113" t="s">
        <v>1169</v>
      </c>
      <c r="C321" s="112">
        <f>VLOOKUP(A321,cuc!$A$4:$H$2090,8,FALSE)</f>
        <v>37703223</v>
      </c>
      <c r="D321" s="119"/>
      <c r="E321" s="115"/>
    </row>
    <row r="322" spans="1:5" x14ac:dyDescent="0.25">
      <c r="A322" s="114">
        <v>144225</v>
      </c>
      <c r="B322" s="113" t="s">
        <v>1168</v>
      </c>
      <c r="C322" s="112">
        <f>VLOOKUP(A322,cuc!$A$4:$H$2090,8,FALSE)</f>
        <v>157880153</v>
      </c>
      <c r="D322" s="119"/>
      <c r="E322" s="115"/>
    </row>
    <row r="323" spans="1:5" x14ac:dyDescent="0.25">
      <c r="A323" s="114">
        <v>144300</v>
      </c>
      <c r="B323" s="113" t="s">
        <v>1241</v>
      </c>
      <c r="C323" s="112">
        <f>VLOOKUP(A323,cuc!$A$4:$H$2090,8,FALSE)</f>
        <v>32315665</v>
      </c>
      <c r="D323" s="119"/>
      <c r="E323" s="115"/>
    </row>
    <row r="324" spans="1:5" x14ac:dyDescent="0.25">
      <c r="A324" s="114">
        <v>144305</v>
      </c>
      <c r="B324" s="113" t="s">
        <v>1172</v>
      </c>
      <c r="C324" s="112">
        <f>VLOOKUP(A324,cuc!$A$4:$H$2090,8,FALSE)</f>
        <v>16898930</v>
      </c>
      <c r="D324" s="119"/>
      <c r="E324" s="115"/>
    </row>
    <row r="325" spans="1:5" x14ac:dyDescent="0.25">
      <c r="A325" s="114">
        <v>144310</v>
      </c>
      <c r="B325" s="113" t="s">
        <v>1171</v>
      </c>
      <c r="C325" s="112">
        <f>VLOOKUP(A325,cuc!$A$4:$H$2090,8,FALSE)</f>
        <v>1809798</v>
      </c>
      <c r="D325" s="119"/>
      <c r="E325" s="115"/>
    </row>
    <row r="326" spans="1:5" x14ac:dyDescent="0.25">
      <c r="A326" s="114">
        <v>144315</v>
      </c>
      <c r="B326" s="113" t="s">
        <v>1170</v>
      </c>
      <c r="C326" s="112">
        <f>VLOOKUP(A326,cuc!$A$4:$H$2090,8,FALSE)</f>
        <v>5575708</v>
      </c>
      <c r="D326" s="119"/>
      <c r="E326" s="115"/>
    </row>
    <row r="327" spans="1:5" x14ac:dyDescent="0.25">
      <c r="A327" s="114">
        <v>144320</v>
      </c>
      <c r="B327" s="113" t="s">
        <v>1169</v>
      </c>
      <c r="C327" s="112">
        <f>VLOOKUP(A327,cuc!$A$4:$H$2090,8,FALSE)</f>
        <v>1667510</v>
      </c>
      <c r="D327" s="119"/>
      <c r="E327" s="115"/>
    </row>
    <row r="328" spans="1:5" x14ac:dyDescent="0.25">
      <c r="A328" s="114">
        <v>144325</v>
      </c>
      <c r="B328" s="113" t="s">
        <v>1168</v>
      </c>
      <c r="C328" s="112">
        <f>VLOOKUP(A328,cuc!$A$4:$H$2090,8,FALSE)</f>
        <v>6363719</v>
      </c>
      <c r="D328" s="119"/>
      <c r="E328" s="115"/>
    </row>
    <row r="329" spans="1:5" hidden="1" x14ac:dyDescent="0.25">
      <c r="A329" s="114">
        <v>144330</v>
      </c>
      <c r="B329" s="113" t="s">
        <v>1207</v>
      </c>
      <c r="C329" s="112">
        <f>VLOOKUP(A329,cuc!$A$4:$H$2090,8,FALSE)</f>
        <v>0</v>
      </c>
      <c r="D329" s="119"/>
      <c r="E329" s="115"/>
    </row>
    <row r="330" spans="1:5" hidden="1" x14ac:dyDescent="0.25">
      <c r="A330" s="114">
        <v>144400</v>
      </c>
      <c r="B330" s="113" t="s">
        <v>1240</v>
      </c>
      <c r="C330" s="112">
        <f>VLOOKUP(A330,cuc!$A$4:$H$2090,8,FALSE)</f>
        <v>0</v>
      </c>
      <c r="D330" s="119"/>
      <c r="E330" s="115"/>
    </row>
    <row r="331" spans="1:5" hidden="1" x14ac:dyDescent="0.25">
      <c r="A331" s="114">
        <v>144405</v>
      </c>
      <c r="B331" s="113" t="s">
        <v>1172</v>
      </c>
      <c r="C331" s="112">
        <f>VLOOKUP(A331,cuc!$A$4:$H$2090,8,FALSE)</f>
        <v>0</v>
      </c>
      <c r="D331" s="119"/>
      <c r="E331" s="115"/>
    </row>
    <row r="332" spans="1:5" hidden="1" x14ac:dyDescent="0.25">
      <c r="A332" s="114">
        <v>144410</v>
      </c>
      <c r="B332" s="113" t="s">
        <v>1171</v>
      </c>
      <c r="C332" s="112">
        <f>VLOOKUP(A332,cuc!$A$4:$H$2090,8,FALSE)</f>
        <v>0</v>
      </c>
      <c r="D332" s="119"/>
      <c r="E332" s="115"/>
    </row>
    <row r="333" spans="1:5" hidden="1" x14ac:dyDescent="0.25">
      <c r="A333" s="114">
        <v>144415</v>
      </c>
      <c r="B333" s="113" t="s">
        <v>1170</v>
      </c>
      <c r="C333" s="112">
        <f>VLOOKUP(A333,cuc!$A$4:$H$2090,8,FALSE)</f>
        <v>0</v>
      </c>
      <c r="D333" s="119"/>
      <c r="E333" s="115"/>
    </row>
    <row r="334" spans="1:5" hidden="1" x14ac:dyDescent="0.25">
      <c r="A334" s="114">
        <v>144420</v>
      </c>
      <c r="B334" s="113" t="s">
        <v>1169</v>
      </c>
      <c r="C334" s="112">
        <f>VLOOKUP(A334,cuc!$A$4:$H$2090,8,FALSE)</f>
        <v>0</v>
      </c>
      <c r="D334" s="119"/>
      <c r="E334" s="115"/>
    </row>
    <row r="335" spans="1:5" hidden="1" x14ac:dyDescent="0.25">
      <c r="A335" s="114">
        <v>144425</v>
      </c>
      <c r="B335" s="113" t="s">
        <v>1168</v>
      </c>
      <c r="C335" s="112">
        <f>VLOOKUP(A335,cuc!$A$4:$H$2090,8,FALSE)</f>
        <v>0</v>
      </c>
      <c r="D335" s="119"/>
      <c r="E335" s="115"/>
    </row>
    <row r="336" spans="1:5" hidden="1" x14ac:dyDescent="0.25">
      <c r="A336" s="114">
        <v>144430</v>
      </c>
      <c r="B336" s="113" t="s">
        <v>1205</v>
      </c>
      <c r="C336" s="112">
        <f>VLOOKUP(A336,cuc!$A$4:$H$2090,8,FALSE)</f>
        <v>0</v>
      </c>
      <c r="D336" s="119"/>
      <c r="E336" s="115"/>
    </row>
    <row r="337" spans="1:5" x14ac:dyDescent="0.25">
      <c r="A337" s="114">
        <v>144500</v>
      </c>
      <c r="B337" s="113" t="s">
        <v>1239</v>
      </c>
      <c r="C337" s="112">
        <f>VLOOKUP(A337,cuc!$A$4:$H$2090,8,FALSE)</f>
        <v>253320178</v>
      </c>
      <c r="D337" s="119"/>
      <c r="E337" s="115"/>
    </row>
    <row r="338" spans="1:5" hidden="1" x14ac:dyDescent="0.25">
      <c r="A338" s="114">
        <v>144505</v>
      </c>
      <c r="B338" s="113" t="s">
        <v>1218</v>
      </c>
      <c r="C338" s="112">
        <f>VLOOKUP(A338,cuc!$A$4:$H$2090,8,FALSE)</f>
        <v>0</v>
      </c>
      <c r="D338" s="119"/>
      <c r="E338" s="115"/>
    </row>
    <row r="339" spans="1:5" hidden="1" x14ac:dyDescent="0.25">
      <c r="A339" s="114">
        <v>144510</v>
      </c>
      <c r="B339" s="113" t="s">
        <v>1217</v>
      </c>
      <c r="C339" s="112">
        <f>VLOOKUP(A339,cuc!$A$4:$H$2090,8,FALSE)</f>
        <v>0</v>
      </c>
      <c r="D339" s="119"/>
      <c r="E339" s="115"/>
    </row>
    <row r="340" spans="1:5" hidden="1" x14ac:dyDescent="0.25">
      <c r="A340" s="114">
        <v>144515</v>
      </c>
      <c r="B340" s="113" t="s">
        <v>1216</v>
      </c>
      <c r="C340" s="112">
        <f>VLOOKUP(A340,cuc!$A$4:$H$2090,8,FALSE)</f>
        <v>0</v>
      </c>
      <c r="D340" s="119"/>
      <c r="E340" s="115"/>
    </row>
    <row r="341" spans="1:5" x14ac:dyDescent="0.25">
      <c r="A341" s="114">
        <v>144520</v>
      </c>
      <c r="B341" s="113" t="s">
        <v>1215</v>
      </c>
      <c r="C341" s="112">
        <f>VLOOKUP(A341,cuc!$A$4:$H$2090,8,FALSE)</f>
        <v>2583088</v>
      </c>
      <c r="D341" s="119"/>
      <c r="E341" s="115"/>
    </row>
    <row r="342" spans="1:5" hidden="1" x14ac:dyDescent="0.25">
      <c r="A342" s="114">
        <v>144525</v>
      </c>
      <c r="B342" s="113" t="s">
        <v>1214</v>
      </c>
      <c r="C342" s="112">
        <f>VLOOKUP(A342,cuc!$A$4:$H$2090,8,FALSE)</f>
        <v>8498355</v>
      </c>
      <c r="D342" s="119"/>
      <c r="E342" s="115"/>
    </row>
    <row r="343" spans="1:5" x14ac:dyDescent="0.25">
      <c r="A343" s="114">
        <v>144530</v>
      </c>
      <c r="B343" s="113" t="s">
        <v>1213</v>
      </c>
      <c r="C343" s="112">
        <f>VLOOKUP(A343,cuc!$A$4:$H$2090,8,FALSE)</f>
        <v>11725149</v>
      </c>
      <c r="D343" s="119"/>
      <c r="E343" s="115"/>
    </row>
    <row r="344" spans="1:5" hidden="1" x14ac:dyDescent="0.25">
      <c r="A344" s="114">
        <v>144535</v>
      </c>
      <c r="B344" s="113" t="s">
        <v>1212</v>
      </c>
      <c r="C344" s="112">
        <f>VLOOKUP(A344,cuc!$A$4:$H$2090,8,FALSE)</f>
        <v>0</v>
      </c>
      <c r="D344" s="119"/>
      <c r="E344" s="115"/>
    </row>
    <row r="345" spans="1:5" x14ac:dyDescent="0.25">
      <c r="A345" s="114">
        <v>144540</v>
      </c>
      <c r="B345" s="113" t="s">
        <v>1211</v>
      </c>
      <c r="C345" s="112">
        <f>VLOOKUP(A345,cuc!$A$4:$H$2090,8,FALSE)</f>
        <v>11424042</v>
      </c>
      <c r="D345" s="119"/>
      <c r="E345" s="115"/>
    </row>
    <row r="346" spans="1:5" hidden="1" x14ac:dyDescent="0.25">
      <c r="A346" s="114">
        <v>144545</v>
      </c>
      <c r="B346" s="113" t="s">
        <v>1210</v>
      </c>
      <c r="C346" s="112">
        <f>VLOOKUP(A346,cuc!$A$4:$H$2090,8,FALSE)</f>
        <v>0</v>
      </c>
      <c r="D346" s="119"/>
      <c r="E346" s="115"/>
    </row>
    <row r="347" spans="1:5" x14ac:dyDescent="0.25">
      <c r="A347" s="114">
        <v>144550</v>
      </c>
      <c r="B347" s="113" t="s">
        <v>1209</v>
      </c>
      <c r="C347" s="112">
        <f>VLOOKUP(A347,cuc!$A$4:$H$2090,8,FALSE)</f>
        <v>219089544</v>
      </c>
      <c r="D347" s="119"/>
      <c r="E347" s="115"/>
    </row>
    <row r="348" spans="1:5" x14ac:dyDescent="0.25">
      <c r="A348" s="114">
        <v>144600</v>
      </c>
      <c r="B348" s="113" t="s">
        <v>1238</v>
      </c>
      <c r="C348" s="112">
        <f>VLOOKUP(A348,cuc!$A$4:$H$2090,8,FALSE)</f>
        <v>13672633</v>
      </c>
      <c r="D348" s="119"/>
      <c r="E348" s="115"/>
    </row>
    <row r="349" spans="1:5" hidden="1" x14ac:dyDescent="0.25">
      <c r="A349" s="114">
        <v>144605</v>
      </c>
      <c r="B349" s="113" t="s">
        <v>1172</v>
      </c>
      <c r="C349" s="112">
        <f>VLOOKUP(A349,cuc!$A$4:$H$2090,8,FALSE)</f>
        <v>0</v>
      </c>
      <c r="D349" s="119"/>
      <c r="E349" s="115"/>
    </row>
    <row r="350" spans="1:5" hidden="1" x14ac:dyDescent="0.25">
      <c r="A350" s="114">
        <v>144610</v>
      </c>
      <c r="B350" s="113" t="s">
        <v>1171</v>
      </c>
      <c r="C350" s="112">
        <f>VLOOKUP(A350,cuc!$A$4:$H$2090,8,FALSE)</f>
        <v>65696</v>
      </c>
      <c r="D350" s="119"/>
      <c r="E350" s="115"/>
    </row>
    <row r="351" spans="1:5" x14ac:dyDescent="0.25">
      <c r="A351" s="114">
        <v>144615</v>
      </c>
      <c r="B351" s="113" t="s">
        <v>1170</v>
      </c>
      <c r="C351" s="112">
        <f>VLOOKUP(A351,cuc!$A$4:$H$2090,8,FALSE)</f>
        <v>5575708</v>
      </c>
      <c r="D351" s="119"/>
      <c r="E351" s="115"/>
    </row>
    <row r="352" spans="1:5" x14ac:dyDescent="0.25">
      <c r="A352" s="114">
        <v>144620</v>
      </c>
      <c r="B352" s="113" t="s">
        <v>1169</v>
      </c>
      <c r="C352" s="112">
        <f>VLOOKUP(A352,cuc!$A$4:$H$2090,8,FALSE)</f>
        <v>1667510</v>
      </c>
      <c r="D352" s="119"/>
      <c r="E352" s="115"/>
    </row>
    <row r="353" spans="1:5" x14ac:dyDescent="0.25">
      <c r="A353" s="114">
        <v>144625</v>
      </c>
      <c r="B353" s="113" t="s">
        <v>1168</v>
      </c>
      <c r="C353" s="112">
        <f>VLOOKUP(A353,cuc!$A$4:$H$2090,8,FALSE)</f>
        <v>6363719</v>
      </c>
      <c r="D353" s="119"/>
      <c r="E353" s="115"/>
    </row>
    <row r="354" spans="1:5" hidden="1" x14ac:dyDescent="0.25">
      <c r="A354" s="114">
        <v>144630</v>
      </c>
      <c r="B354" s="113" t="s">
        <v>1207</v>
      </c>
      <c r="C354" s="112">
        <f>VLOOKUP(A354,cuc!$A$4:$H$2090,8,FALSE)</f>
        <v>0</v>
      </c>
      <c r="D354" s="119"/>
      <c r="E354" s="115"/>
    </row>
    <row r="355" spans="1:5" hidden="1" x14ac:dyDescent="0.25">
      <c r="A355" s="114">
        <v>144700</v>
      </c>
      <c r="B355" s="113" t="s">
        <v>1237</v>
      </c>
      <c r="C355" s="112">
        <f>VLOOKUP(A355,cuc!$A$4:$H$2090,8,FALSE)</f>
        <v>0</v>
      </c>
      <c r="D355" s="119"/>
      <c r="E355" s="115"/>
    </row>
    <row r="356" spans="1:5" hidden="1" x14ac:dyDescent="0.25">
      <c r="A356" s="114">
        <v>144705</v>
      </c>
      <c r="B356" s="113" t="s">
        <v>1172</v>
      </c>
      <c r="C356" s="112">
        <f>VLOOKUP(A356,cuc!$A$4:$H$2090,8,FALSE)</f>
        <v>0</v>
      </c>
      <c r="D356" s="119"/>
      <c r="E356" s="115"/>
    </row>
    <row r="357" spans="1:5" hidden="1" x14ac:dyDescent="0.25">
      <c r="A357" s="114">
        <v>144710</v>
      </c>
      <c r="B357" s="113" t="s">
        <v>1171</v>
      </c>
      <c r="C357" s="112">
        <f>VLOOKUP(A357,cuc!$A$4:$H$2090,8,FALSE)</f>
        <v>0</v>
      </c>
      <c r="D357" s="119"/>
      <c r="E357" s="115"/>
    </row>
    <row r="358" spans="1:5" hidden="1" x14ac:dyDescent="0.25">
      <c r="A358" s="114">
        <v>144715</v>
      </c>
      <c r="B358" s="113" t="s">
        <v>1170</v>
      </c>
      <c r="C358" s="112">
        <f>VLOOKUP(A358,cuc!$A$4:$H$2090,8,FALSE)</f>
        <v>0</v>
      </c>
      <c r="D358" s="119"/>
      <c r="E358" s="115"/>
    </row>
    <row r="359" spans="1:5" hidden="1" x14ac:dyDescent="0.25">
      <c r="A359" s="114">
        <v>144720</v>
      </c>
      <c r="B359" s="113" t="s">
        <v>1169</v>
      </c>
      <c r="C359" s="112">
        <f>VLOOKUP(A359,cuc!$A$4:$H$2090,8,FALSE)</f>
        <v>0</v>
      </c>
      <c r="D359" s="119"/>
      <c r="E359" s="115"/>
    </row>
    <row r="360" spans="1:5" hidden="1" x14ac:dyDescent="0.25">
      <c r="A360" s="114">
        <v>144725</v>
      </c>
      <c r="B360" s="113" t="s">
        <v>1168</v>
      </c>
      <c r="C360" s="112">
        <f>VLOOKUP(A360,cuc!$A$4:$H$2090,8,FALSE)</f>
        <v>0</v>
      </c>
      <c r="D360" s="119"/>
      <c r="E360" s="115"/>
    </row>
    <row r="361" spans="1:5" hidden="1" x14ac:dyDescent="0.25">
      <c r="A361" s="114">
        <v>144730</v>
      </c>
      <c r="B361" s="113" t="s">
        <v>1205</v>
      </c>
      <c r="C361" s="112">
        <f>VLOOKUP(A361,cuc!$A$4:$H$2090,8,FALSE)</f>
        <v>0</v>
      </c>
      <c r="D361" s="119"/>
      <c r="E361" s="115"/>
    </row>
    <row r="362" spans="1:5" hidden="1" x14ac:dyDescent="0.25">
      <c r="A362" s="114">
        <v>144800</v>
      </c>
      <c r="B362" s="113" t="s">
        <v>1236</v>
      </c>
      <c r="C362" s="112">
        <f>VLOOKUP(A362,cuc!$A$4:$H$2090,8,FALSE)</f>
        <v>0</v>
      </c>
      <c r="D362" s="119"/>
      <c r="E362" s="115"/>
    </row>
    <row r="363" spans="1:5" hidden="1" x14ac:dyDescent="0.25">
      <c r="A363" s="114">
        <v>144805</v>
      </c>
      <c r="B363" s="113" t="s">
        <v>1172</v>
      </c>
      <c r="C363" s="112">
        <f>VLOOKUP(A363,cuc!$A$4:$H$2090,8,FALSE)</f>
        <v>0</v>
      </c>
      <c r="D363" s="119"/>
      <c r="E363" s="115"/>
    </row>
    <row r="364" spans="1:5" hidden="1" x14ac:dyDescent="0.25">
      <c r="A364" s="114">
        <v>144810</v>
      </c>
      <c r="B364" s="113" t="s">
        <v>1171</v>
      </c>
      <c r="C364" s="112">
        <f>VLOOKUP(A364,cuc!$A$4:$H$2090,8,FALSE)</f>
        <v>0</v>
      </c>
      <c r="D364" s="119"/>
      <c r="E364" s="115"/>
    </row>
    <row r="365" spans="1:5" hidden="1" x14ac:dyDescent="0.25">
      <c r="A365" s="114">
        <v>144815</v>
      </c>
      <c r="B365" s="113" t="s">
        <v>1170</v>
      </c>
      <c r="C365" s="112">
        <f>VLOOKUP(A365,cuc!$A$4:$H$2090,8,FALSE)</f>
        <v>0</v>
      </c>
      <c r="D365" s="119"/>
      <c r="E365" s="115"/>
    </row>
    <row r="366" spans="1:5" hidden="1" x14ac:dyDescent="0.25">
      <c r="A366" s="114">
        <v>144820</v>
      </c>
      <c r="B366" s="113" t="s">
        <v>1169</v>
      </c>
      <c r="C366" s="112">
        <f>VLOOKUP(A366,cuc!$A$4:$H$2090,8,FALSE)</f>
        <v>0</v>
      </c>
      <c r="D366" s="119"/>
      <c r="E366" s="115"/>
    </row>
    <row r="367" spans="1:5" hidden="1" x14ac:dyDescent="0.25">
      <c r="A367" s="114">
        <v>144825</v>
      </c>
      <c r="B367" s="113" t="s">
        <v>1168</v>
      </c>
      <c r="C367" s="112">
        <f>VLOOKUP(A367,cuc!$A$4:$H$2090,8,FALSE)</f>
        <v>0</v>
      </c>
      <c r="D367" s="119"/>
      <c r="E367" s="115"/>
    </row>
    <row r="368" spans="1:5" hidden="1" x14ac:dyDescent="0.25">
      <c r="A368" s="114">
        <v>144900</v>
      </c>
      <c r="B368" s="113" t="s">
        <v>1235</v>
      </c>
      <c r="C368" s="112">
        <f>VLOOKUP(A368,cuc!$A$4:$H$2090,8,FALSE)</f>
        <v>0</v>
      </c>
      <c r="D368" s="119"/>
      <c r="E368" s="115"/>
    </row>
    <row r="369" spans="1:5" hidden="1" x14ac:dyDescent="0.25">
      <c r="A369" s="114">
        <v>144905</v>
      </c>
      <c r="B369" s="113" t="s">
        <v>1172</v>
      </c>
      <c r="C369" s="112">
        <f>VLOOKUP(A369,cuc!$A$4:$H$2090,8,FALSE)</f>
        <v>0</v>
      </c>
      <c r="D369" s="119"/>
      <c r="E369" s="115"/>
    </row>
    <row r="370" spans="1:5" hidden="1" x14ac:dyDescent="0.25">
      <c r="A370" s="114">
        <v>144910</v>
      </c>
      <c r="B370" s="113" t="s">
        <v>1171</v>
      </c>
      <c r="C370" s="112">
        <f>VLOOKUP(A370,cuc!$A$4:$H$2090,8,FALSE)</f>
        <v>0</v>
      </c>
      <c r="D370" s="119"/>
      <c r="E370" s="115"/>
    </row>
    <row r="371" spans="1:5" hidden="1" x14ac:dyDescent="0.25">
      <c r="A371" s="114">
        <v>144915</v>
      </c>
      <c r="B371" s="113" t="s">
        <v>1170</v>
      </c>
      <c r="C371" s="112">
        <f>VLOOKUP(A371,cuc!$A$4:$H$2090,8,FALSE)</f>
        <v>0</v>
      </c>
      <c r="D371" s="119"/>
      <c r="E371" s="115"/>
    </row>
    <row r="372" spans="1:5" hidden="1" x14ac:dyDescent="0.25">
      <c r="A372" s="114">
        <v>144920</v>
      </c>
      <c r="B372" s="113" t="s">
        <v>1169</v>
      </c>
      <c r="C372" s="112">
        <f>VLOOKUP(A372,cuc!$A$4:$H$2090,8,FALSE)</f>
        <v>0</v>
      </c>
      <c r="D372" s="119"/>
      <c r="E372" s="115"/>
    </row>
    <row r="373" spans="1:5" hidden="1" x14ac:dyDescent="0.25">
      <c r="A373" s="114">
        <v>144925</v>
      </c>
      <c r="B373" s="113" t="s">
        <v>1168</v>
      </c>
      <c r="C373" s="112">
        <f>VLOOKUP(A373,cuc!$A$4:$H$2090,8,FALSE)</f>
        <v>0</v>
      </c>
      <c r="D373" s="119"/>
      <c r="E373" s="115"/>
    </row>
    <row r="374" spans="1:5" hidden="1" x14ac:dyDescent="0.25">
      <c r="A374" s="114">
        <v>144930</v>
      </c>
      <c r="B374" s="113" t="s">
        <v>1207</v>
      </c>
      <c r="C374" s="112">
        <f>VLOOKUP(A374,cuc!$A$4:$H$2090,8,FALSE)</f>
        <v>0</v>
      </c>
      <c r="D374" s="119"/>
      <c r="E374" s="115"/>
    </row>
    <row r="375" spans="1:5" hidden="1" x14ac:dyDescent="0.25">
      <c r="A375" s="114">
        <v>145000</v>
      </c>
      <c r="B375" s="113" t="s">
        <v>1234</v>
      </c>
      <c r="C375" s="112">
        <f>VLOOKUP(A375,cuc!$A$4:$H$2090,8,FALSE)</f>
        <v>0</v>
      </c>
      <c r="D375" s="119"/>
      <c r="E375" s="115"/>
    </row>
    <row r="376" spans="1:5" hidden="1" x14ac:dyDescent="0.25">
      <c r="A376" s="114">
        <v>145005</v>
      </c>
      <c r="B376" s="113" t="s">
        <v>1172</v>
      </c>
      <c r="C376" s="112">
        <f>VLOOKUP(A376,cuc!$A$4:$H$2090,8,FALSE)</f>
        <v>0</v>
      </c>
      <c r="D376" s="119"/>
      <c r="E376" s="115"/>
    </row>
    <row r="377" spans="1:5" hidden="1" x14ac:dyDescent="0.25">
      <c r="A377" s="114">
        <v>145010</v>
      </c>
      <c r="B377" s="113" t="s">
        <v>1171</v>
      </c>
      <c r="C377" s="112">
        <f>VLOOKUP(A377,cuc!$A$4:$H$2090,8,FALSE)</f>
        <v>0</v>
      </c>
      <c r="D377" s="119"/>
      <c r="E377" s="115"/>
    </row>
    <row r="378" spans="1:5" hidden="1" x14ac:dyDescent="0.25">
      <c r="A378" s="114">
        <v>145015</v>
      </c>
      <c r="B378" s="113" t="s">
        <v>1170</v>
      </c>
      <c r="C378" s="112">
        <f>VLOOKUP(A378,cuc!$A$4:$H$2090,8,FALSE)</f>
        <v>0</v>
      </c>
      <c r="D378" s="119"/>
      <c r="E378" s="115"/>
    </row>
    <row r="379" spans="1:5" hidden="1" x14ac:dyDescent="0.25">
      <c r="A379" s="114">
        <v>145020</v>
      </c>
      <c r="B379" s="113" t="s">
        <v>1169</v>
      </c>
      <c r="C379" s="112">
        <f>VLOOKUP(A379,cuc!$A$4:$H$2090,8,FALSE)</f>
        <v>0</v>
      </c>
      <c r="D379" s="119"/>
      <c r="E379" s="115"/>
    </row>
    <row r="380" spans="1:5" hidden="1" x14ac:dyDescent="0.25">
      <c r="A380" s="114">
        <v>145025</v>
      </c>
      <c r="B380" s="113" t="s">
        <v>1168</v>
      </c>
      <c r="C380" s="112">
        <f>VLOOKUP(A380,cuc!$A$4:$H$2090,8,FALSE)</f>
        <v>0</v>
      </c>
      <c r="D380" s="119"/>
      <c r="E380" s="115"/>
    </row>
    <row r="381" spans="1:5" hidden="1" x14ac:dyDescent="0.25">
      <c r="A381" s="114">
        <v>145030</v>
      </c>
      <c r="B381" s="113" t="s">
        <v>1205</v>
      </c>
      <c r="C381" s="112">
        <f>VLOOKUP(A381,cuc!$A$4:$H$2090,8,FALSE)</f>
        <v>0</v>
      </c>
      <c r="D381" s="119"/>
      <c r="E381" s="115"/>
    </row>
    <row r="382" spans="1:5" hidden="1" x14ac:dyDescent="0.25">
      <c r="A382" s="114">
        <v>145100</v>
      </c>
      <c r="B382" s="113" t="s">
        <v>1233</v>
      </c>
      <c r="C382" s="112">
        <f>VLOOKUP(A382,cuc!$A$4:$H$2090,8,FALSE)</f>
        <v>0</v>
      </c>
      <c r="D382" s="119"/>
      <c r="E382" s="115"/>
    </row>
    <row r="383" spans="1:5" hidden="1" x14ac:dyDescent="0.25">
      <c r="A383" s="114">
        <v>145105</v>
      </c>
      <c r="B383" s="113" t="s">
        <v>1172</v>
      </c>
      <c r="C383" s="112">
        <f>VLOOKUP(A383,cuc!$A$4:$H$2090,8,FALSE)</f>
        <v>0</v>
      </c>
      <c r="D383" s="119"/>
      <c r="E383" s="115"/>
    </row>
    <row r="384" spans="1:5" hidden="1" x14ac:dyDescent="0.25">
      <c r="A384" s="114">
        <v>145110</v>
      </c>
      <c r="B384" s="113" t="s">
        <v>1171</v>
      </c>
      <c r="C384" s="112">
        <f>VLOOKUP(A384,cuc!$A$4:$H$2090,8,FALSE)</f>
        <v>0</v>
      </c>
      <c r="D384" s="119"/>
      <c r="E384" s="115"/>
    </row>
    <row r="385" spans="1:5" hidden="1" x14ac:dyDescent="0.25">
      <c r="A385" s="114">
        <v>145115</v>
      </c>
      <c r="B385" s="113" t="s">
        <v>1170</v>
      </c>
      <c r="C385" s="112">
        <f>VLOOKUP(A385,cuc!$A$4:$H$2090,8,FALSE)</f>
        <v>0</v>
      </c>
      <c r="D385" s="119"/>
      <c r="E385" s="115"/>
    </row>
    <row r="386" spans="1:5" hidden="1" x14ac:dyDescent="0.25">
      <c r="A386" s="114">
        <v>145120</v>
      </c>
      <c r="B386" s="113" t="s">
        <v>1169</v>
      </c>
      <c r="C386" s="112">
        <f>VLOOKUP(A386,cuc!$A$4:$H$2090,8,FALSE)</f>
        <v>0</v>
      </c>
      <c r="D386" s="119"/>
      <c r="E386" s="115"/>
    </row>
    <row r="387" spans="1:5" hidden="1" x14ac:dyDescent="0.25">
      <c r="A387" s="114">
        <v>145125</v>
      </c>
      <c r="B387" s="113" t="s">
        <v>1168</v>
      </c>
      <c r="C387" s="112">
        <f>VLOOKUP(A387,cuc!$A$4:$H$2090,8,FALSE)</f>
        <v>0</v>
      </c>
      <c r="D387" s="119"/>
      <c r="E387" s="115"/>
    </row>
    <row r="388" spans="1:5" hidden="1" x14ac:dyDescent="0.25">
      <c r="A388" s="114">
        <v>145200</v>
      </c>
      <c r="B388" s="113" t="s">
        <v>1232</v>
      </c>
      <c r="C388" s="112">
        <f>VLOOKUP(A388,cuc!$A$4:$H$2090,8,FALSE)</f>
        <v>0</v>
      </c>
      <c r="D388" s="119"/>
      <c r="E388" s="115"/>
    </row>
    <row r="389" spans="1:5" hidden="1" x14ac:dyDescent="0.25">
      <c r="A389" s="114">
        <v>145205</v>
      </c>
      <c r="B389" s="113" t="s">
        <v>1172</v>
      </c>
      <c r="C389" s="112">
        <f>VLOOKUP(A389,cuc!$A$4:$H$2090,8,FALSE)</f>
        <v>0</v>
      </c>
      <c r="D389" s="119"/>
      <c r="E389" s="115"/>
    </row>
    <row r="390" spans="1:5" hidden="1" x14ac:dyDescent="0.25">
      <c r="A390" s="114">
        <v>145210</v>
      </c>
      <c r="B390" s="113" t="s">
        <v>1171</v>
      </c>
      <c r="C390" s="112">
        <f>VLOOKUP(A390,cuc!$A$4:$H$2090,8,FALSE)</f>
        <v>0</v>
      </c>
      <c r="D390" s="119"/>
      <c r="E390" s="115"/>
    </row>
    <row r="391" spans="1:5" hidden="1" x14ac:dyDescent="0.25">
      <c r="A391" s="114">
        <v>145215</v>
      </c>
      <c r="B391" s="113" t="s">
        <v>1170</v>
      </c>
      <c r="C391" s="112">
        <f>VLOOKUP(A391,cuc!$A$4:$H$2090,8,FALSE)</f>
        <v>0</v>
      </c>
      <c r="D391" s="119"/>
      <c r="E391" s="115"/>
    </row>
    <row r="392" spans="1:5" hidden="1" x14ac:dyDescent="0.25">
      <c r="A392" s="114">
        <v>145220</v>
      </c>
      <c r="B392" s="113" t="s">
        <v>1169</v>
      </c>
      <c r="C392" s="112">
        <f>VLOOKUP(A392,cuc!$A$4:$H$2090,8,FALSE)</f>
        <v>0</v>
      </c>
      <c r="D392" s="119"/>
      <c r="E392" s="115"/>
    </row>
    <row r="393" spans="1:5" hidden="1" x14ac:dyDescent="0.25">
      <c r="A393" s="114">
        <v>145225</v>
      </c>
      <c r="B393" s="113" t="s">
        <v>1168</v>
      </c>
      <c r="C393" s="112">
        <f>VLOOKUP(A393,cuc!$A$4:$H$2090,8,FALSE)</f>
        <v>0</v>
      </c>
      <c r="D393" s="119"/>
      <c r="E393" s="115"/>
    </row>
    <row r="394" spans="1:5" hidden="1" x14ac:dyDescent="0.25">
      <c r="A394" s="114">
        <v>145230</v>
      </c>
      <c r="B394" s="113" t="s">
        <v>1207</v>
      </c>
      <c r="C394" s="112">
        <f>VLOOKUP(A394,cuc!$A$4:$H$2090,8,FALSE)</f>
        <v>0</v>
      </c>
      <c r="D394" s="119"/>
      <c r="E394" s="115"/>
    </row>
    <row r="395" spans="1:5" hidden="1" x14ac:dyDescent="0.25">
      <c r="A395" s="114">
        <v>145300</v>
      </c>
      <c r="B395" s="113" t="s">
        <v>1231</v>
      </c>
      <c r="C395" s="112">
        <f>VLOOKUP(A395,cuc!$A$4:$H$2090,8,FALSE)</f>
        <v>0</v>
      </c>
      <c r="D395" s="119"/>
      <c r="E395" s="115"/>
    </row>
    <row r="396" spans="1:5" hidden="1" x14ac:dyDescent="0.25">
      <c r="A396" s="114">
        <v>145305</v>
      </c>
      <c r="B396" s="113" t="s">
        <v>1172</v>
      </c>
      <c r="C396" s="112">
        <f>VLOOKUP(A396,cuc!$A$4:$H$2090,8,FALSE)</f>
        <v>0</v>
      </c>
      <c r="D396" s="119"/>
      <c r="E396" s="115"/>
    </row>
    <row r="397" spans="1:5" hidden="1" x14ac:dyDescent="0.25">
      <c r="A397" s="114">
        <v>145310</v>
      </c>
      <c r="B397" s="113" t="s">
        <v>1171</v>
      </c>
      <c r="C397" s="112">
        <f>VLOOKUP(A397,cuc!$A$4:$H$2090,8,FALSE)</f>
        <v>0</v>
      </c>
      <c r="D397" s="119"/>
      <c r="E397" s="115"/>
    </row>
    <row r="398" spans="1:5" hidden="1" x14ac:dyDescent="0.25">
      <c r="A398" s="114">
        <v>145315</v>
      </c>
      <c r="B398" s="113" t="s">
        <v>1170</v>
      </c>
      <c r="C398" s="112">
        <f>VLOOKUP(A398,cuc!$A$4:$H$2090,8,FALSE)</f>
        <v>0</v>
      </c>
      <c r="D398" s="119"/>
      <c r="E398" s="115"/>
    </row>
    <row r="399" spans="1:5" hidden="1" x14ac:dyDescent="0.25">
      <c r="A399" s="114">
        <v>145320</v>
      </c>
      <c r="B399" s="113" t="s">
        <v>1169</v>
      </c>
      <c r="C399" s="112">
        <f>VLOOKUP(A399,cuc!$A$4:$H$2090,8,FALSE)</f>
        <v>0</v>
      </c>
      <c r="D399" s="119"/>
      <c r="E399" s="115"/>
    </row>
    <row r="400" spans="1:5" hidden="1" x14ac:dyDescent="0.25">
      <c r="A400" s="114">
        <v>145325</v>
      </c>
      <c r="B400" s="113" t="s">
        <v>1168</v>
      </c>
      <c r="C400" s="112">
        <f>VLOOKUP(A400,cuc!$A$4:$H$2090,8,FALSE)</f>
        <v>0</v>
      </c>
      <c r="D400" s="119"/>
      <c r="E400" s="115"/>
    </row>
    <row r="401" spans="1:5" hidden="1" x14ac:dyDescent="0.25">
      <c r="A401" s="114">
        <v>145330</v>
      </c>
      <c r="B401" s="113" t="s">
        <v>1205</v>
      </c>
      <c r="C401" s="112">
        <f>VLOOKUP(A401,cuc!$A$4:$H$2090,8,FALSE)</f>
        <v>0</v>
      </c>
      <c r="D401" s="119"/>
      <c r="E401" s="115"/>
    </row>
    <row r="402" spans="1:5" hidden="1" x14ac:dyDescent="0.25">
      <c r="A402" s="114">
        <v>145400</v>
      </c>
      <c r="B402" s="113" t="s">
        <v>1230</v>
      </c>
      <c r="C402" s="112">
        <f>VLOOKUP(A402,cuc!$A$4:$H$2090,8,FALSE)</f>
        <v>0</v>
      </c>
      <c r="D402" s="119"/>
      <c r="E402" s="115"/>
    </row>
    <row r="403" spans="1:5" hidden="1" x14ac:dyDescent="0.25">
      <c r="A403" s="114">
        <v>145405</v>
      </c>
      <c r="B403" s="113" t="s">
        <v>1172</v>
      </c>
      <c r="C403" s="112">
        <f>VLOOKUP(A403,cuc!$A$4:$H$2090,8,FALSE)</f>
        <v>0</v>
      </c>
      <c r="D403" s="119"/>
      <c r="E403" s="115"/>
    </row>
    <row r="404" spans="1:5" hidden="1" x14ac:dyDescent="0.25">
      <c r="A404" s="114">
        <v>145410</v>
      </c>
      <c r="B404" s="113" t="s">
        <v>1171</v>
      </c>
      <c r="C404" s="112">
        <f>VLOOKUP(A404,cuc!$A$4:$H$2090,8,FALSE)</f>
        <v>0</v>
      </c>
      <c r="D404" s="119"/>
      <c r="E404" s="115"/>
    </row>
    <row r="405" spans="1:5" hidden="1" x14ac:dyDescent="0.25">
      <c r="A405" s="114">
        <v>145415</v>
      </c>
      <c r="B405" s="113" t="s">
        <v>1170</v>
      </c>
      <c r="C405" s="112">
        <f>VLOOKUP(A405,cuc!$A$4:$H$2090,8,FALSE)</f>
        <v>0</v>
      </c>
      <c r="D405" s="119"/>
      <c r="E405" s="115"/>
    </row>
    <row r="406" spans="1:5" hidden="1" x14ac:dyDescent="0.25">
      <c r="A406" s="114">
        <v>145420</v>
      </c>
      <c r="B406" s="113" t="s">
        <v>1169</v>
      </c>
      <c r="C406" s="112">
        <f>VLOOKUP(A406,cuc!$A$4:$H$2090,8,FALSE)</f>
        <v>0</v>
      </c>
      <c r="D406" s="119"/>
      <c r="E406" s="115"/>
    </row>
    <row r="407" spans="1:5" hidden="1" x14ac:dyDescent="0.25">
      <c r="A407" s="114">
        <v>145425</v>
      </c>
      <c r="B407" s="113" t="s">
        <v>1168</v>
      </c>
      <c r="C407" s="112">
        <f>VLOOKUP(A407,cuc!$A$4:$H$2090,8,FALSE)</f>
        <v>0</v>
      </c>
      <c r="D407" s="119"/>
      <c r="E407" s="115"/>
    </row>
    <row r="408" spans="1:5" hidden="1" x14ac:dyDescent="0.25">
      <c r="A408" s="114">
        <v>145500</v>
      </c>
      <c r="B408" s="113" t="s">
        <v>1229</v>
      </c>
      <c r="C408" s="112">
        <f>VLOOKUP(A408,cuc!$A$4:$H$2090,8,FALSE)</f>
        <v>0</v>
      </c>
      <c r="D408" s="119"/>
      <c r="E408" s="115"/>
    </row>
    <row r="409" spans="1:5" hidden="1" x14ac:dyDescent="0.25">
      <c r="A409" s="114">
        <v>145505</v>
      </c>
      <c r="B409" s="113" t="s">
        <v>1172</v>
      </c>
      <c r="C409" s="112">
        <f>VLOOKUP(A409,cuc!$A$4:$H$2090,8,FALSE)</f>
        <v>0</v>
      </c>
      <c r="D409" s="119"/>
      <c r="E409" s="115"/>
    </row>
    <row r="410" spans="1:5" hidden="1" x14ac:dyDescent="0.25">
      <c r="A410" s="114">
        <v>145510</v>
      </c>
      <c r="B410" s="113" t="s">
        <v>1171</v>
      </c>
      <c r="C410" s="112">
        <f>VLOOKUP(A410,cuc!$A$4:$H$2090,8,FALSE)</f>
        <v>0</v>
      </c>
      <c r="D410" s="119"/>
      <c r="E410" s="115"/>
    </row>
    <row r="411" spans="1:5" hidden="1" x14ac:dyDescent="0.25">
      <c r="A411" s="114">
        <v>145515</v>
      </c>
      <c r="B411" s="113" t="s">
        <v>1170</v>
      </c>
      <c r="C411" s="112">
        <f>VLOOKUP(A411,cuc!$A$4:$H$2090,8,FALSE)</f>
        <v>0</v>
      </c>
      <c r="D411" s="119"/>
      <c r="E411" s="115"/>
    </row>
    <row r="412" spans="1:5" hidden="1" x14ac:dyDescent="0.25">
      <c r="A412" s="114">
        <v>145520</v>
      </c>
      <c r="B412" s="113" t="s">
        <v>1169</v>
      </c>
      <c r="C412" s="112">
        <f>VLOOKUP(A412,cuc!$A$4:$H$2090,8,FALSE)</f>
        <v>0</v>
      </c>
      <c r="D412" s="119"/>
      <c r="E412" s="115"/>
    </row>
    <row r="413" spans="1:5" hidden="1" x14ac:dyDescent="0.25">
      <c r="A413" s="114">
        <v>145525</v>
      </c>
      <c r="B413" s="113" t="s">
        <v>1168</v>
      </c>
      <c r="C413" s="112">
        <f>VLOOKUP(A413,cuc!$A$4:$H$2090,8,FALSE)</f>
        <v>0</v>
      </c>
      <c r="D413" s="119"/>
      <c r="E413" s="115"/>
    </row>
    <row r="414" spans="1:5" hidden="1" x14ac:dyDescent="0.25">
      <c r="A414" s="114">
        <v>145600</v>
      </c>
      <c r="B414" s="113" t="s">
        <v>1228</v>
      </c>
      <c r="C414" s="112">
        <f>VLOOKUP(A414,cuc!$A$4:$H$2090,8,FALSE)</f>
        <v>0</v>
      </c>
      <c r="D414" s="119"/>
      <c r="E414" s="115"/>
    </row>
    <row r="415" spans="1:5" hidden="1" x14ac:dyDescent="0.25">
      <c r="A415" s="114">
        <v>145605</v>
      </c>
      <c r="B415" s="113" t="s">
        <v>1172</v>
      </c>
      <c r="C415" s="112">
        <f>VLOOKUP(A415,cuc!$A$4:$H$2090,8,FALSE)</f>
        <v>0</v>
      </c>
      <c r="D415" s="119"/>
      <c r="E415" s="115"/>
    </row>
    <row r="416" spans="1:5" hidden="1" x14ac:dyDescent="0.25">
      <c r="A416" s="114">
        <v>145610</v>
      </c>
      <c r="B416" s="113" t="s">
        <v>1171</v>
      </c>
      <c r="C416" s="112">
        <f>VLOOKUP(A416,cuc!$A$4:$H$2090,8,FALSE)</f>
        <v>0</v>
      </c>
      <c r="D416" s="119"/>
      <c r="E416" s="115"/>
    </row>
    <row r="417" spans="1:5" hidden="1" x14ac:dyDescent="0.25">
      <c r="A417" s="114">
        <v>145615</v>
      </c>
      <c r="B417" s="113" t="s">
        <v>1170</v>
      </c>
      <c r="C417" s="112">
        <f>VLOOKUP(A417,cuc!$A$4:$H$2090,8,FALSE)</f>
        <v>0</v>
      </c>
      <c r="D417" s="119"/>
      <c r="E417" s="115"/>
    </row>
    <row r="418" spans="1:5" hidden="1" x14ac:dyDescent="0.25">
      <c r="A418" s="114">
        <v>145620</v>
      </c>
      <c r="B418" s="113" t="s">
        <v>1169</v>
      </c>
      <c r="C418" s="112">
        <f>VLOOKUP(A418,cuc!$A$4:$H$2090,8,FALSE)</f>
        <v>0</v>
      </c>
      <c r="D418" s="119"/>
      <c r="E418" s="115"/>
    </row>
    <row r="419" spans="1:5" hidden="1" x14ac:dyDescent="0.25">
      <c r="A419" s="114">
        <v>145625</v>
      </c>
      <c r="B419" s="113" t="s">
        <v>1168</v>
      </c>
      <c r="C419" s="112">
        <f>VLOOKUP(A419,cuc!$A$4:$H$2090,8,FALSE)</f>
        <v>0</v>
      </c>
      <c r="D419" s="119"/>
      <c r="E419" s="115"/>
    </row>
    <row r="420" spans="1:5" hidden="1" x14ac:dyDescent="0.25">
      <c r="A420" s="114">
        <v>145630</v>
      </c>
      <c r="B420" s="113" t="s">
        <v>1207</v>
      </c>
      <c r="C420" s="112">
        <f>VLOOKUP(A420,cuc!$A$4:$H$2090,8,FALSE)</f>
        <v>0</v>
      </c>
      <c r="D420" s="119"/>
      <c r="E420" s="115"/>
    </row>
    <row r="421" spans="1:5" hidden="1" x14ac:dyDescent="0.25">
      <c r="A421" s="114">
        <v>145700</v>
      </c>
      <c r="B421" s="113" t="s">
        <v>1227</v>
      </c>
      <c r="C421" s="112">
        <f>VLOOKUP(A421,cuc!$A$4:$H$2090,8,FALSE)</f>
        <v>0</v>
      </c>
      <c r="D421" s="119"/>
      <c r="E421" s="115"/>
    </row>
    <row r="422" spans="1:5" hidden="1" x14ac:dyDescent="0.25">
      <c r="A422" s="114">
        <v>145705</v>
      </c>
      <c r="B422" s="113" t="s">
        <v>1172</v>
      </c>
      <c r="C422" s="112">
        <f>VLOOKUP(A422,cuc!$A$4:$H$2090,8,FALSE)</f>
        <v>0</v>
      </c>
      <c r="D422" s="119"/>
      <c r="E422" s="115"/>
    </row>
    <row r="423" spans="1:5" hidden="1" x14ac:dyDescent="0.25">
      <c r="A423" s="114">
        <v>145710</v>
      </c>
      <c r="B423" s="113" t="s">
        <v>1171</v>
      </c>
      <c r="C423" s="112">
        <f>VLOOKUP(A423,cuc!$A$4:$H$2090,8,FALSE)</f>
        <v>0</v>
      </c>
      <c r="D423" s="119"/>
      <c r="E423" s="115"/>
    </row>
    <row r="424" spans="1:5" hidden="1" x14ac:dyDescent="0.25">
      <c r="A424" s="114">
        <v>145715</v>
      </c>
      <c r="B424" s="113" t="s">
        <v>1170</v>
      </c>
      <c r="C424" s="112">
        <f>VLOOKUP(A424,cuc!$A$4:$H$2090,8,FALSE)</f>
        <v>0</v>
      </c>
      <c r="D424" s="119"/>
      <c r="E424" s="115"/>
    </row>
    <row r="425" spans="1:5" hidden="1" x14ac:dyDescent="0.25">
      <c r="A425" s="114">
        <v>145720</v>
      </c>
      <c r="B425" s="113" t="s">
        <v>1169</v>
      </c>
      <c r="C425" s="112">
        <f>VLOOKUP(A425,cuc!$A$4:$H$2090,8,FALSE)</f>
        <v>0</v>
      </c>
      <c r="D425" s="119"/>
      <c r="E425" s="115"/>
    </row>
    <row r="426" spans="1:5" hidden="1" x14ac:dyDescent="0.25">
      <c r="A426" s="114">
        <v>145725</v>
      </c>
      <c r="B426" s="113" t="s">
        <v>1168</v>
      </c>
      <c r="C426" s="112">
        <f>VLOOKUP(A426,cuc!$A$4:$H$2090,8,FALSE)</f>
        <v>0</v>
      </c>
      <c r="D426" s="119"/>
      <c r="E426" s="115"/>
    </row>
    <row r="427" spans="1:5" hidden="1" x14ac:dyDescent="0.25">
      <c r="A427" s="114">
        <v>145730</v>
      </c>
      <c r="B427" s="113" t="s">
        <v>1205</v>
      </c>
      <c r="C427" s="112">
        <f>VLOOKUP(A427,cuc!$A$4:$H$2090,8,FALSE)</f>
        <v>0</v>
      </c>
      <c r="D427" s="119"/>
      <c r="E427" s="115"/>
    </row>
    <row r="428" spans="1:5" hidden="1" x14ac:dyDescent="0.25">
      <c r="A428" s="114">
        <v>145800</v>
      </c>
      <c r="B428" s="113" t="s">
        <v>1226</v>
      </c>
      <c r="C428" s="112">
        <f>VLOOKUP(A428,cuc!$A$4:$H$2090,8,FALSE)</f>
        <v>0</v>
      </c>
      <c r="D428" s="119"/>
      <c r="E428" s="115"/>
    </row>
    <row r="429" spans="1:5" hidden="1" x14ac:dyDescent="0.25">
      <c r="A429" s="114">
        <v>145805</v>
      </c>
      <c r="B429" s="113" t="s">
        <v>1218</v>
      </c>
      <c r="C429" s="112">
        <f>VLOOKUP(A429,cuc!$A$4:$H$2090,8,FALSE)</f>
        <v>0</v>
      </c>
      <c r="D429" s="119"/>
      <c r="E429" s="115"/>
    </row>
    <row r="430" spans="1:5" hidden="1" x14ac:dyDescent="0.25">
      <c r="A430" s="114">
        <v>145810</v>
      </c>
      <c r="B430" s="113" t="s">
        <v>1217</v>
      </c>
      <c r="C430" s="112">
        <f>VLOOKUP(A430,cuc!$A$4:$H$2090,8,FALSE)</f>
        <v>0</v>
      </c>
      <c r="D430" s="119"/>
      <c r="E430" s="115"/>
    </row>
    <row r="431" spans="1:5" hidden="1" x14ac:dyDescent="0.25">
      <c r="A431" s="114">
        <v>145815</v>
      </c>
      <c r="B431" s="113" t="s">
        <v>1216</v>
      </c>
      <c r="C431" s="112">
        <f>VLOOKUP(A431,cuc!$A$4:$H$2090,8,FALSE)</f>
        <v>0</v>
      </c>
      <c r="D431" s="119"/>
      <c r="E431" s="115"/>
    </row>
    <row r="432" spans="1:5" hidden="1" x14ac:dyDescent="0.25">
      <c r="A432" s="114">
        <v>145820</v>
      </c>
      <c r="B432" s="113" t="s">
        <v>1215</v>
      </c>
      <c r="C432" s="112">
        <f>VLOOKUP(A432,cuc!$A$4:$H$2090,8,FALSE)</f>
        <v>0</v>
      </c>
      <c r="D432" s="119"/>
      <c r="E432" s="115"/>
    </row>
    <row r="433" spans="1:5" hidden="1" x14ac:dyDescent="0.25">
      <c r="A433" s="114">
        <v>145825</v>
      </c>
      <c r="B433" s="113" t="s">
        <v>1214</v>
      </c>
      <c r="C433" s="112">
        <f>VLOOKUP(A433,cuc!$A$4:$H$2090,8,FALSE)</f>
        <v>0</v>
      </c>
      <c r="D433" s="119"/>
      <c r="E433" s="115"/>
    </row>
    <row r="434" spans="1:5" hidden="1" x14ac:dyDescent="0.25">
      <c r="A434" s="114">
        <v>145830</v>
      </c>
      <c r="B434" s="113" t="s">
        <v>1213</v>
      </c>
      <c r="C434" s="112">
        <f>VLOOKUP(A434,cuc!$A$4:$H$2090,8,FALSE)</f>
        <v>0</v>
      </c>
      <c r="D434" s="119"/>
      <c r="E434" s="115"/>
    </row>
    <row r="435" spans="1:5" hidden="1" x14ac:dyDescent="0.25">
      <c r="A435" s="114">
        <v>145835</v>
      </c>
      <c r="B435" s="113" t="s">
        <v>1212</v>
      </c>
      <c r="C435" s="112">
        <f>VLOOKUP(A435,cuc!$A$4:$H$2090,8,FALSE)</f>
        <v>0</v>
      </c>
      <c r="D435" s="119"/>
      <c r="E435" s="115"/>
    </row>
    <row r="436" spans="1:5" hidden="1" x14ac:dyDescent="0.25">
      <c r="A436" s="114">
        <v>145840</v>
      </c>
      <c r="B436" s="113" t="s">
        <v>1211</v>
      </c>
      <c r="C436" s="112">
        <f>VLOOKUP(A436,cuc!$A$4:$H$2090,8,FALSE)</f>
        <v>0</v>
      </c>
      <c r="D436" s="119"/>
      <c r="E436" s="115"/>
    </row>
    <row r="437" spans="1:5" hidden="1" x14ac:dyDescent="0.25">
      <c r="A437" s="114">
        <v>145845</v>
      </c>
      <c r="B437" s="113" t="s">
        <v>1210</v>
      </c>
      <c r="C437" s="112">
        <f>VLOOKUP(A437,cuc!$A$4:$H$2090,8,FALSE)</f>
        <v>0</v>
      </c>
      <c r="D437" s="119"/>
      <c r="E437" s="115"/>
    </row>
    <row r="438" spans="1:5" hidden="1" x14ac:dyDescent="0.25">
      <c r="A438" s="114">
        <v>145850</v>
      </c>
      <c r="B438" s="113" t="s">
        <v>1209</v>
      </c>
      <c r="C438" s="112">
        <f>VLOOKUP(A438,cuc!$A$4:$H$2090,8,FALSE)</f>
        <v>0</v>
      </c>
      <c r="D438" s="119"/>
      <c r="E438" s="115"/>
    </row>
    <row r="439" spans="1:5" hidden="1" x14ac:dyDescent="0.25">
      <c r="A439" s="114">
        <v>145900</v>
      </c>
      <c r="B439" s="113" t="s">
        <v>1225</v>
      </c>
      <c r="C439" s="112">
        <f>VLOOKUP(A439,cuc!$A$4:$H$2090,8,FALSE)</f>
        <v>0</v>
      </c>
      <c r="D439" s="119"/>
      <c r="E439" s="115"/>
    </row>
    <row r="440" spans="1:5" hidden="1" x14ac:dyDescent="0.25">
      <c r="A440" s="114">
        <v>145905</v>
      </c>
      <c r="B440" s="113" t="s">
        <v>1172</v>
      </c>
      <c r="C440" s="112">
        <f>VLOOKUP(A440,cuc!$A$4:$H$2090,8,FALSE)</f>
        <v>0</v>
      </c>
      <c r="D440" s="119"/>
      <c r="E440" s="115"/>
    </row>
    <row r="441" spans="1:5" hidden="1" x14ac:dyDescent="0.25">
      <c r="A441" s="114">
        <v>145910</v>
      </c>
      <c r="B441" s="113" t="s">
        <v>1171</v>
      </c>
      <c r="C441" s="112">
        <f>VLOOKUP(A441,cuc!$A$4:$H$2090,8,FALSE)</f>
        <v>0</v>
      </c>
      <c r="D441" s="119"/>
      <c r="E441" s="115"/>
    </row>
    <row r="442" spans="1:5" hidden="1" x14ac:dyDescent="0.25">
      <c r="A442" s="114">
        <v>145915</v>
      </c>
      <c r="B442" s="113" t="s">
        <v>1170</v>
      </c>
      <c r="C442" s="112">
        <f>VLOOKUP(A442,cuc!$A$4:$H$2090,8,FALSE)</f>
        <v>0</v>
      </c>
      <c r="D442" s="119"/>
      <c r="E442" s="115"/>
    </row>
    <row r="443" spans="1:5" hidden="1" x14ac:dyDescent="0.25">
      <c r="A443" s="114">
        <v>145920</v>
      </c>
      <c r="B443" s="113" t="s">
        <v>1169</v>
      </c>
      <c r="C443" s="112">
        <f>VLOOKUP(A443,cuc!$A$4:$H$2090,8,FALSE)</f>
        <v>0</v>
      </c>
      <c r="D443" s="119"/>
      <c r="E443" s="115"/>
    </row>
    <row r="444" spans="1:5" hidden="1" x14ac:dyDescent="0.25">
      <c r="A444" s="114">
        <v>145925</v>
      </c>
      <c r="B444" s="113" t="s">
        <v>1168</v>
      </c>
      <c r="C444" s="112">
        <f>VLOOKUP(A444,cuc!$A$4:$H$2090,8,FALSE)</f>
        <v>0</v>
      </c>
      <c r="D444" s="119"/>
      <c r="E444" s="115"/>
    </row>
    <row r="445" spans="1:5" hidden="1" x14ac:dyDescent="0.25">
      <c r="A445" s="114">
        <v>145930</v>
      </c>
      <c r="B445" s="113" t="s">
        <v>1207</v>
      </c>
      <c r="C445" s="112">
        <f>VLOOKUP(A445,cuc!$A$4:$H$2090,8,FALSE)</f>
        <v>0</v>
      </c>
      <c r="D445" s="119"/>
      <c r="E445" s="115"/>
    </row>
    <row r="446" spans="1:5" hidden="1" x14ac:dyDescent="0.25">
      <c r="A446" s="114">
        <v>146000</v>
      </c>
      <c r="B446" s="113" t="s">
        <v>1224</v>
      </c>
      <c r="C446" s="112">
        <f>VLOOKUP(A446,cuc!$A$4:$H$2090,8,FALSE)</f>
        <v>0</v>
      </c>
      <c r="D446" s="119"/>
      <c r="E446" s="115"/>
    </row>
    <row r="447" spans="1:5" hidden="1" x14ac:dyDescent="0.25">
      <c r="A447" s="114">
        <v>146005</v>
      </c>
      <c r="B447" s="113" t="s">
        <v>1172</v>
      </c>
      <c r="C447" s="112">
        <f>VLOOKUP(A447,cuc!$A$4:$H$2090,8,FALSE)</f>
        <v>0</v>
      </c>
      <c r="D447" s="119"/>
      <c r="E447" s="115"/>
    </row>
    <row r="448" spans="1:5" hidden="1" x14ac:dyDescent="0.25">
      <c r="A448" s="114">
        <v>146010</v>
      </c>
      <c r="B448" s="113" t="s">
        <v>1171</v>
      </c>
      <c r="C448" s="112">
        <f>VLOOKUP(A448,cuc!$A$4:$H$2090,8,FALSE)</f>
        <v>0</v>
      </c>
      <c r="D448" s="119"/>
      <c r="E448" s="115"/>
    </row>
    <row r="449" spans="1:5" hidden="1" x14ac:dyDescent="0.25">
      <c r="A449" s="114">
        <v>146015</v>
      </c>
      <c r="B449" s="113" t="s">
        <v>1170</v>
      </c>
      <c r="C449" s="112">
        <f>VLOOKUP(A449,cuc!$A$4:$H$2090,8,FALSE)</f>
        <v>0</v>
      </c>
      <c r="D449" s="119"/>
      <c r="E449" s="115"/>
    </row>
    <row r="450" spans="1:5" hidden="1" x14ac:dyDescent="0.25">
      <c r="A450" s="114">
        <v>146020</v>
      </c>
      <c r="B450" s="113" t="s">
        <v>1169</v>
      </c>
      <c r="C450" s="112">
        <f>VLOOKUP(A450,cuc!$A$4:$H$2090,8,FALSE)</f>
        <v>0</v>
      </c>
      <c r="D450" s="119"/>
      <c r="E450" s="115"/>
    </row>
    <row r="451" spans="1:5" hidden="1" x14ac:dyDescent="0.25">
      <c r="A451" s="114">
        <v>146025</v>
      </c>
      <c r="B451" s="113" t="s">
        <v>1168</v>
      </c>
      <c r="C451" s="112">
        <f>VLOOKUP(A451,cuc!$A$4:$H$2090,8,FALSE)</f>
        <v>0</v>
      </c>
      <c r="D451" s="119"/>
      <c r="E451" s="115"/>
    </row>
    <row r="452" spans="1:5" hidden="1" x14ac:dyDescent="0.25">
      <c r="A452" s="114">
        <v>146030</v>
      </c>
      <c r="B452" s="113" t="s">
        <v>1205</v>
      </c>
      <c r="C452" s="112">
        <f>VLOOKUP(A452,cuc!$A$4:$H$2090,8,FALSE)</f>
        <v>0</v>
      </c>
      <c r="D452" s="119"/>
      <c r="E452" s="115"/>
    </row>
    <row r="453" spans="1:5" hidden="1" x14ac:dyDescent="0.25">
      <c r="A453" s="114">
        <v>146100</v>
      </c>
      <c r="B453" s="113" t="s">
        <v>1223</v>
      </c>
      <c r="C453" s="112">
        <f>VLOOKUP(A453,cuc!$A$4:$H$2090,8,FALSE)</f>
        <v>0</v>
      </c>
      <c r="D453" s="119"/>
      <c r="E453" s="115"/>
    </row>
    <row r="454" spans="1:5" hidden="1" x14ac:dyDescent="0.25">
      <c r="A454" s="114">
        <v>146105</v>
      </c>
      <c r="B454" s="113" t="s">
        <v>1172</v>
      </c>
      <c r="C454" s="112">
        <f>VLOOKUP(A454,cuc!$A$4:$H$2090,8,FALSE)</f>
        <v>0</v>
      </c>
      <c r="D454" s="119"/>
      <c r="E454" s="115"/>
    </row>
    <row r="455" spans="1:5" hidden="1" x14ac:dyDescent="0.25">
      <c r="A455" s="114">
        <v>146110</v>
      </c>
      <c r="B455" s="113" t="s">
        <v>1171</v>
      </c>
      <c r="C455" s="112">
        <f>VLOOKUP(A455,cuc!$A$4:$H$2090,8,FALSE)</f>
        <v>0</v>
      </c>
      <c r="D455" s="119"/>
      <c r="E455" s="115"/>
    </row>
    <row r="456" spans="1:5" hidden="1" x14ac:dyDescent="0.25">
      <c r="A456" s="114">
        <v>146115</v>
      </c>
      <c r="B456" s="113" t="s">
        <v>1170</v>
      </c>
      <c r="C456" s="112">
        <f>VLOOKUP(A456,cuc!$A$4:$H$2090,8,FALSE)</f>
        <v>0</v>
      </c>
      <c r="D456" s="119"/>
      <c r="E456" s="115"/>
    </row>
    <row r="457" spans="1:5" hidden="1" x14ac:dyDescent="0.25">
      <c r="A457" s="114">
        <v>146120</v>
      </c>
      <c r="B457" s="113" t="s">
        <v>1169</v>
      </c>
      <c r="C457" s="112">
        <f>VLOOKUP(A457,cuc!$A$4:$H$2090,8,FALSE)</f>
        <v>0</v>
      </c>
      <c r="D457" s="119"/>
      <c r="E457" s="115"/>
    </row>
    <row r="458" spans="1:5" hidden="1" x14ac:dyDescent="0.25">
      <c r="A458" s="114">
        <v>146125</v>
      </c>
      <c r="B458" s="113" t="s">
        <v>1168</v>
      </c>
      <c r="C458" s="112">
        <f>VLOOKUP(A458,cuc!$A$4:$H$2090,8,FALSE)</f>
        <v>0</v>
      </c>
      <c r="D458" s="119"/>
      <c r="E458" s="115"/>
    </row>
    <row r="459" spans="1:5" x14ac:dyDescent="0.25">
      <c r="A459" s="114">
        <v>146200</v>
      </c>
      <c r="B459" s="113" t="s">
        <v>1222</v>
      </c>
      <c r="C459" s="112">
        <f>VLOOKUP(A459,cuc!$A$4:$H$2090,8,FALSE)</f>
        <v>0</v>
      </c>
      <c r="D459" s="119"/>
      <c r="E459" s="115"/>
    </row>
    <row r="460" spans="1:5" x14ac:dyDescent="0.25">
      <c r="A460" s="114">
        <v>146205</v>
      </c>
      <c r="B460" s="113" t="s">
        <v>1172</v>
      </c>
      <c r="C460" s="112">
        <f>VLOOKUP(A460,cuc!$A$4:$H$2090,8,FALSE)</f>
        <v>0</v>
      </c>
      <c r="D460" s="119"/>
      <c r="E460" s="115"/>
    </row>
    <row r="461" spans="1:5" hidden="1" x14ac:dyDescent="0.25">
      <c r="A461" s="114">
        <v>146210</v>
      </c>
      <c r="B461" s="113" t="s">
        <v>1171</v>
      </c>
      <c r="C461" s="112">
        <f>VLOOKUP(A461,cuc!$A$4:$H$2090,8,FALSE)</f>
        <v>0</v>
      </c>
      <c r="D461" s="119"/>
      <c r="E461" s="115"/>
    </row>
    <row r="462" spans="1:5" hidden="1" x14ac:dyDescent="0.25">
      <c r="A462" s="114">
        <v>146215</v>
      </c>
      <c r="B462" s="113" t="s">
        <v>1170</v>
      </c>
      <c r="C462" s="112">
        <f>VLOOKUP(A462,cuc!$A$4:$H$2090,8,FALSE)</f>
        <v>0</v>
      </c>
      <c r="D462" s="119"/>
      <c r="E462" s="115"/>
    </row>
    <row r="463" spans="1:5" hidden="1" x14ac:dyDescent="0.25">
      <c r="A463" s="114">
        <v>146220</v>
      </c>
      <c r="B463" s="113" t="s">
        <v>1169</v>
      </c>
      <c r="C463" s="112">
        <f>VLOOKUP(A463,cuc!$A$4:$H$2090,8,FALSE)</f>
        <v>0</v>
      </c>
      <c r="D463" s="119"/>
      <c r="E463" s="115"/>
    </row>
    <row r="464" spans="1:5" hidden="1" x14ac:dyDescent="0.25">
      <c r="A464" s="114">
        <v>146225</v>
      </c>
      <c r="B464" s="113" t="s">
        <v>1168</v>
      </c>
      <c r="C464" s="112">
        <f>VLOOKUP(A464,cuc!$A$4:$H$2090,8,FALSE)</f>
        <v>0</v>
      </c>
      <c r="D464" s="119"/>
      <c r="E464" s="115"/>
    </row>
    <row r="465" spans="1:5" hidden="1" x14ac:dyDescent="0.25">
      <c r="A465" s="114">
        <v>146300</v>
      </c>
      <c r="B465" s="113" t="s">
        <v>1221</v>
      </c>
      <c r="C465" s="112">
        <f>VLOOKUP(A465,cuc!$A$4:$H$2090,8,FALSE)</f>
        <v>0</v>
      </c>
      <c r="D465" s="119"/>
      <c r="E465" s="115"/>
    </row>
    <row r="466" spans="1:5" hidden="1" x14ac:dyDescent="0.25">
      <c r="A466" s="114">
        <v>146305</v>
      </c>
      <c r="B466" s="113" t="s">
        <v>1172</v>
      </c>
      <c r="C466" s="112">
        <f>VLOOKUP(A466,cuc!$A$4:$H$2090,8,FALSE)</f>
        <v>0</v>
      </c>
      <c r="D466" s="119"/>
      <c r="E466" s="115"/>
    </row>
    <row r="467" spans="1:5" hidden="1" x14ac:dyDescent="0.25">
      <c r="A467" s="114">
        <v>146310</v>
      </c>
      <c r="B467" s="113" t="s">
        <v>1171</v>
      </c>
      <c r="C467" s="112">
        <f>VLOOKUP(A467,cuc!$A$4:$H$2090,8,FALSE)</f>
        <v>0</v>
      </c>
      <c r="D467" s="119"/>
      <c r="E467" s="115"/>
    </row>
    <row r="468" spans="1:5" hidden="1" x14ac:dyDescent="0.25">
      <c r="A468" s="114">
        <v>146315</v>
      </c>
      <c r="B468" s="113" t="s">
        <v>1170</v>
      </c>
      <c r="C468" s="112">
        <f>VLOOKUP(A468,cuc!$A$4:$H$2090,8,FALSE)</f>
        <v>0</v>
      </c>
      <c r="D468" s="119"/>
      <c r="E468" s="115"/>
    </row>
    <row r="469" spans="1:5" hidden="1" x14ac:dyDescent="0.25">
      <c r="A469" s="114">
        <v>146320</v>
      </c>
      <c r="B469" s="113" t="s">
        <v>1169</v>
      </c>
      <c r="C469" s="112">
        <f>VLOOKUP(A469,cuc!$A$4:$H$2090,8,FALSE)</f>
        <v>0</v>
      </c>
      <c r="D469" s="119"/>
      <c r="E469" s="115"/>
    </row>
    <row r="470" spans="1:5" hidden="1" x14ac:dyDescent="0.25">
      <c r="A470" s="114">
        <v>146325</v>
      </c>
      <c r="B470" s="113" t="s">
        <v>1168</v>
      </c>
      <c r="C470" s="112">
        <f>VLOOKUP(A470,cuc!$A$4:$H$2090,8,FALSE)</f>
        <v>0</v>
      </c>
      <c r="D470" s="119"/>
      <c r="E470" s="115"/>
    </row>
    <row r="471" spans="1:5" hidden="1" x14ac:dyDescent="0.25">
      <c r="A471" s="114">
        <v>146330</v>
      </c>
      <c r="B471" s="113" t="s">
        <v>1207</v>
      </c>
      <c r="C471" s="112">
        <f>VLOOKUP(A471,cuc!$A$4:$H$2090,8,FALSE)</f>
        <v>0</v>
      </c>
      <c r="D471" s="119"/>
      <c r="E471" s="115"/>
    </row>
    <row r="472" spans="1:5" hidden="1" x14ac:dyDescent="0.25">
      <c r="A472" s="114">
        <v>146400</v>
      </c>
      <c r="B472" s="113" t="s">
        <v>1220</v>
      </c>
      <c r="C472" s="112">
        <f>VLOOKUP(A472,cuc!$A$4:$H$2090,8,FALSE)</f>
        <v>0</v>
      </c>
      <c r="D472" s="119"/>
      <c r="E472" s="115"/>
    </row>
    <row r="473" spans="1:5" hidden="1" x14ac:dyDescent="0.25">
      <c r="A473" s="114">
        <v>146405</v>
      </c>
      <c r="B473" s="113" t="s">
        <v>1172</v>
      </c>
      <c r="C473" s="112">
        <f>VLOOKUP(A473,cuc!$A$4:$H$2090,8,FALSE)</f>
        <v>0</v>
      </c>
      <c r="D473" s="119"/>
      <c r="E473" s="115"/>
    </row>
    <row r="474" spans="1:5" hidden="1" x14ac:dyDescent="0.25">
      <c r="A474" s="114">
        <v>146410</v>
      </c>
      <c r="B474" s="113" t="s">
        <v>1171</v>
      </c>
      <c r="C474" s="112">
        <f>VLOOKUP(A474,cuc!$A$4:$H$2090,8,FALSE)</f>
        <v>0</v>
      </c>
      <c r="D474" s="119"/>
      <c r="E474" s="115"/>
    </row>
    <row r="475" spans="1:5" hidden="1" x14ac:dyDescent="0.25">
      <c r="A475" s="114">
        <v>146415</v>
      </c>
      <c r="B475" s="113" t="s">
        <v>1170</v>
      </c>
      <c r="C475" s="112">
        <f>VLOOKUP(A475,cuc!$A$4:$H$2090,8,FALSE)</f>
        <v>0</v>
      </c>
      <c r="D475" s="119"/>
      <c r="E475" s="115"/>
    </row>
    <row r="476" spans="1:5" hidden="1" x14ac:dyDescent="0.25">
      <c r="A476" s="114">
        <v>146420</v>
      </c>
      <c r="B476" s="113" t="s">
        <v>1169</v>
      </c>
      <c r="C476" s="112">
        <f>VLOOKUP(A476,cuc!$A$4:$H$2090,8,FALSE)</f>
        <v>0</v>
      </c>
      <c r="D476" s="119"/>
      <c r="E476" s="115"/>
    </row>
    <row r="477" spans="1:5" hidden="1" x14ac:dyDescent="0.25">
      <c r="A477" s="114">
        <v>146425</v>
      </c>
      <c r="B477" s="113" t="s">
        <v>1168</v>
      </c>
      <c r="C477" s="112">
        <f>VLOOKUP(A477,cuc!$A$4:$H$2090,8,FALSE)</f>
        <v>0</v>
      </c>
      <c r="D477" s="119"/>
      <c r="E477" s="115"/>
    </row>
    <row r="478" spans="1:5" hidden="1" x14ac:dyDescent="0.25">
      <c r="A478" s="114">
        <v>146430</v>
      </c>
      <c r="B478" s="113" t="s">
        <v>1205</v>
      </c>
      <c r="C478" s="112">
        <f>VLOOKUP(A478,cuc!$A$4:$H$2090,8,FALSE)</f>
        <v>0</v>
      </c>
      <c r="D478" s="119"/>
      <c r="E478" s="115"/>
    </row>
    <row r="479" spans="1:5" hidden="1" x14ac:dyDescent="0.25">
      <c r="A479" s="114">
        <v>146500</v>
      </c>
      <c r="B479" s="113" t="s">
        <v>1219</v>
      </c>
      <c r="C479" s="112">
        <f>VLOOKUP(A479,cuc!$A$4:$H$2090,8,FALSE)</f>
        <v>0</v>
      </c>
      <c r="D479" s="119"/>
      <c r="E479" s="115"/>
    </row>
    <row r="480" spans="1:5" hidden="1" x14ac:dyDescent="0.25">
      <c r="A480" s="114">
        <v>146505</v>
      </c>
      <c r="B480" s="113" t="s">
        <v>1218</v>
      </c>
      <c r="C480" s="112">
        <f>VLOOKUP(A480,cuc!$A$4:$H$2090,8,FALSE)</f>
        <v>0</v>
      </c>
      <c r="D480" s="119"/>
      <c r="E480" s="115"/>
    </row>
    <row r="481" spans="1:5" hidden="1" x14ac:dyDescent="0.25">
      <c r="A481" s="114">
        <v>146510</v>
      </c>
      <c r="B481" s="113" t="s">
        <v>1217</v>
      </c>
      <c r="C481" s="112">
        <f>VLOOKUP(A481,cuc!$A$4:$H$2090,8,FALSE)</f>
        <v>0</v>
      </c>
      <c r="D481" s="119"/>
      <c r="E481" s="115"/>
    </row>
    <row r="482" spans="1:5" hidden="1" x14ac:dyDescent="0.25">
      <c r="A482" s="114">
        <v>146515</v>
      </c>
      <c r="B482" s="113" t="s">
        <v>1216</v>
      </c>
      <c r="C482" s="112">
        <f>VLOOKUP(A482,cuc!$A$4:$H$2090,8,FALSE)</f>
        <v>0</v>
      </c>
      <c r="D482" s="119"/>
      <c r="E482" s="115"/>
    </row>
    <row r="483" spans="1:5" hidden="1" x14ac:dyDescent="0.25">
      <c r="A483" s="114">
        <v>146520</v>
      </c>
      <c r="B483" s="113" t="s">
        <v>1215</v>
      </c>
      <c r="C483" s="112">
        <f>VLOOKUP(A483,cuc!$A$4:$H$2090,8,FALSE)</f>
        <v>0</v>
      </c>
      <c r="D483" s="119"/>
      <c r="E483" s="115"/>
    </row>
    <row r="484" spans="1:5" hidden="1" x14ac:dyDescent="0.25">
      <c r="A484" s="114">
        <v>146525</v>
      </c>
      <c r="B484" s="113" t="s">
        <v>1214</v>
      </c>
      <c r="C484" s="112">
        <f>VLOOKUP(A484,cuc!$A$4:$H$2090,8,FALSE)</f>
        <v>0</v>
      </c>
      <c r="D484" s="119"/>
      <c r="E484" s="115"/>
    </row>
    <row r="485" spans="1:5" hidden="1" x14ac:dyDescent="0.25">
      <c r="A485" s="114">
        <v>146530</v>
      </c>
      <c r="B485" s="113" t="s">
        <v>1213</v>
      </c>
      <c r="C485" s="112">
        <f>VLOOKUP(A485,cuc!$A$4:$H$2090,8,FALSE)</f>
        <v>0</v>
      </c>
      <c r="D485" s="119"/>
      <c r="E485" s="115"/>
    </row>
    <row r="486" spans="1:5" hidden="1" x14ac:dyDescent="0.25">
      <c r="A486" s="114">
        <v>146535</v>
      </c>
      <c r="B486" s="113" t="s">
        <v>1212</v>
      </c>
      <c r="C486" s="112">
        <f>VLOOKUP(A486,cuc!$A$4:$H$2090,8,FALSE)</f>
        <v>0</v>
      </c>
      <c r="D486" s="119"/>
      <c r="E486" s="115"/>
    </row>
    <row r="487" spans="1:5" hidden="1" x14ac:dyDescent="0.25">
      <c r="A487" s="114">
        <v>146540</v>
      </c>
      <c r="B487" s="113" t="s">
        <v>1211</v>
      </c>
      <c r="C487" s="112">
        <f>VLOOKUP(A487,cuc!$A$4:$H$2090,8,FALSE)</f>
        <v>0</v>
      </c>
      <c r="D487" s="119"/>
      <c r="E487" s="115"/>
    </row>
    <row r="488" spans="1:5" hidden="1" x14ac:dyDescent="0.25">
      <c r="A488" s="114">
        <v>146545</v>
      </c>
      <c r="B488" s="113" t="s">
        <v>1210</v>
      </c>
      <c r="C488" s="112">
        <f>VLOOKUP(A488,cuc!$A$4:$H$2090,8,FALSE)</f>
        <v>0</v>
      </c>
      <c r="D488" s="119"/>
      <c r="E488" s="115"/>
    </row>
    <row r="489" spans="1:5" hidden="1" x14ac:dyDescent="0.25">
      <c r="A489" s="114">
        <v>146550</v>
      </c>
      <c r="B489" s="113" t="s">
        <v>1209</v>
      </c>
      <c r="C489" s="112">
        <f>VLOOKUP(A489,cuc!$A$4:$H$2090,8,FALSE)</f>
        <v>0</v>
      </c>
      <c r="D489" s="119"/>
      <c r="E489" s="115"/>
    </row>
    <row r="490" spans="1:5" hidden="1" x14ac:dyDescent="0.25">
      <c r="A490" s="114">
        <v>146600</v>
      </c>
      <c r="B490" s="113" t="s">
        <v>1208</v>
      </c>
      <c r="C490" s="112">
        <f>VLOOKUP(A490,cuc!$A$4:$H$2090,8,FALSE)</f>
        <v>0</v>
      </c>
      <c r="D490" s="119"/>
      <c r="E490" s="115"/>
    </row>
    <row r="491" spans="1:5" hidden="1" x14ac:dyDescent="0.25">
      <c r="A491" s="114">
        <v>146605</v>
      </c>
      <c r="B491" s="113" t="s">
        <v>1172</v>
      </c>
      <c r="C491" s="112">
        <f>VLOOKUP(A491,cuc!$A$4:$H$2090,8,FALSE)</f>
        <v>0</v>
      </c>
      <c r="D491" s="119"/>
      <c r="E491" s="115"/>
    </row>
    <row r="492" spans="1:5" hidden="1" x14ac:dyDescent="0.25">
      <c r="A492" s="114">
        <v>146610</v>
      </c>
      <c r="B492" s="113" t="s">
        <v>1171</v>
      </c>
      <c r="C492" s="112">
        <f>VLOOKUP(A492,cuc!$A$4:$H$2090,8,FALSE)</f>
        <v>0</v>
      </c>
      <c r="D492" s="119"/>
      <c r="E492" s="115"/>
    </row>
    <row r="493" spans="1:5" hidden="1" x14ac:dyDescent="0.25">
      <c r="A493" s="114">
        <v>146615</v>
      </c>
      <c r="B493" s="113" t="s">
        <v>1170</v>
      </c>
      <c r="C493" s="112">
        <f>VLOOKUP(A493,cuc!$A$4:$H$2090,8,FALSE)</f>
        <v>0</v>
      </c>
      <c r="D493" s="119"/>
      <c r="E493" s="115"/>
    </row>
    <row r="494" spans="1:5" hidden="1" x14ac:dyDescent="0.25">
      <c r="A494" s="114">
        <v>146620</v>
      </c>
      <c r="B494" s="113" t="s">
        <v>1169</v>
      </c>
      <c r="C494" s="112">
        <f>VLOOKUP(A494,cuc!$A$4:$H$2090,8,FALSE)</f>
        <v>0</v>
      </c>
      <c r="D494" s="119"/>
      <c r="E494" s="115"/>
    </row>
    <row r="495" spans="1:5" hidden="1" x14ac:dyDescent="0.25">
      <c r="A495" s="114">
        <v>146625</v>
      </c>
      <c r="B495" s="113" t="s">
        <v>1168</v>
      </c>
      <c r="C495" s="112">
        <f>VLOOKUP(A495,cuc!$A$4:$H$2090,8,FALSE)</f>
        <v>0</v>
      </c>
      <c r="D495" s="119"/>
      <c r="E495" s="115"/>
    </row>
    <row r="496" spans="1:5" hidden="1" x14ac:dyDescent="0.25">
      <c r="A496" s="114">
        <v>146630</v>
      </c>
      <c r="B496" s="113" t="s">
        <v>1207</v>
      </c>
      <c r="C496" s="112">
        <f>VLOOKUP(A496,cuc!$A$4:$H$2090,8,FALSE)</f>
        <v>0</v>
      </c>
      <c r="D496" s="119"/>
      <c r="E496" s="115"/>
    </row>
    <row r="497" spans="1:5" hidden="1" x14ac:dyDescent="0.25">
      <c r="A497" s="114">
        <v>146700</v>
      </c>
      <c r="B497" s="113" t="s">
        <v>1206</v>
      </c>
      <c r="C497" s="112">
        <f>VLOOKUP(A497,cuc!$A$4:$H$2090,8,FALSE)</f>
        <v>0</v>
      </c>
      <c r="D497" s="119"/>
      <c r="E497" s="115"/>
    </row>
    <row r="498" spans="1:5" hidden="1" x14ac:dyDescent="0.25">
      <c r="A498" s="114">
        <v>146705</v>
      </c>
      <c r="B498" s="113" t="s">
        <v>1172</v>
      </c>
      <c r="C498" s="112">
        <f>VLOOKUP(A498,cuc!$A$4:$H$2090,8,FALSE)</f>
        <v>0</v>
      </c>
      <c r="D498" s="119"/>
      <c r="E498" s="115"/>
    </row>
    <row r="499" spans="1:5" hidden="1" x14ac:dyDescent="0.25">
      <c r="A499" s="114">
        <v>146710</v>
      </c>
      <c r="B499" s="113" t="s">
        <v>1171</v>
      </c>
      <c r="C499" s="112">
        <f>VLOOKUP(A499,cuc!$A$4:$H$2090,8,FALSE)</f>
        <v>0</v>
      </c>
      <c r="D499" s="119"/>
      <c r="E499" s="115"/>
    </row>
    <row r="500" spans="1:5" hidden="1" x14ac:dyDescent="0.25">
      <c r="A500" s="114">
        <v>146715</v>
      </c>
      <c r="B500" s="113" t="s">
        <v>1170</v>
      </c>
      <c r="C500" s="112">
        <f>VLOOKUP(A500,cuc!$A$4:$H$2090,8,FALSE)</f>
        <v>0</v>
      </c>
      <c r="D500" s="119"/>
      <c r="E500" s="115"/>
    </row>
    <row r="501" spans="1:5" hidden="1" x14ac:dyDescent="0.25">
      <c r="A501" s="114">
        <v>146720</v>
      </c>
      <c r="B501" s="113" t="s">
        <v>1169</v>
      </c>
      <c r="C501" s="112">
        <f>VLOOKUP(A501,cuc!$A$4:$H$2090,8,FALSE)</f>
        <v>0</v>
      </c>
      <c r="D501" s="119"/>
      <c r="E501" s="115"/>
    </row>
    <row r="502" spans="1:5" hidden="1" x14ac:dyDescent="0.25">
      <c r="A502" s="114">
        <v>146725</v>
      </c>
      <c r="B502" s="113" t="s">
        <v>1168</v>
      </c>
      <c r="C502" s="112">
        <f>VLOOKUP(A502,cuc!$A$4:$H$2090,8,FALSE)</f>
        <v>0</v>
      </c>
      <c r="D502" s="119"/>
      <c r="E502" s="115"/>
    </row>
    <row r="503" spans="1:5" hidden="1" x14ac:dyDescent="0.25">
      <c r="A503" s="114">
        <v>146730</v>
      </c>
      <c r="B503" s="113" t="s">
        <v>1205</v>
      </c>
      <c r="C503" s="112">
        <f>VLOOKUP(A503,cuc!$A$4:$H$2090,8,FALSE)</f>
        <v>0</v>
      </c>
      <c r="D503" s="119"/>
      <c r="E503" s="115"/>
    </row>
    <row r="504" spans="1:5" x14ac:dyDescent="0.25">
      <c r="A504" s="114">
        <v>146800</v>
      </c>
      <c r="B504" s="113" t="s">
        <v>1204</v>
      </c>
      <c r="C504" s="112">
        <f>VLOOKUP(A504,cuc!$A$4:$H$2090,8,FALSE)</f>
        <v>294206862</v>
      </c>
      <c r="D504" s="119"/>
      <c r="E504" s="115"/>
    </row>
    <row r="505" spans="1:5" hidden="1" x14ac:dyDescent="0.25">
      <c r="A505" s="114">
        <v>146805</v>
      </c>
      <c r="B505" s="113" t="s">
        <v>1203</v>
      </c>
      <c r="C505" s="112">
        <f>VLOOKUP(A505,cuc!$A$4:$H$2090,8,FALSE)</f>
        <v>0</v>
      </c>
      <c r="D505" s="119"/>
      <c r="E505" s="115"/>
    </row>
    <row r="506" spans="1:5" hidden="1" x14ac:dyDescent="0.25">
      <c r="A506" s="114">
        <v>146810</v>
      </c>
      <c r="B506" s="113" t="s">
        <v>1202</v>
      </c>
      <c r="C506" s="112">
        <f>VLOOKUP(A506,cuc!$A$4:$H$2090,8,FALSE)</f>
        <v>0</v>
      </c>
      <c r="D506" s="119"/>
      <c r="E506" s="115"/>
    </row>
    <row r="507" spans="1:5" hidden="1" x14ac:dyDescent="0.25">
      <c r="A507" s="114">
        <v>146900</v>
      </c>
      <c r="B507" s="113" t="s">
        <v>1201</v>
      </c>
      <c r="C507" s="112">
        <f>VLOOKUP(A507,cuc!$A$4:$H$2090,8,FALSE)</f>
        <v>0</v>
      </c>
      <c r="D507" s="119"/>
      <c r="E507" s="115"/>
    </row>
    <row r="508" spans="1:5" hidden="1" x14ac:dyDescent="0.25">
      <c r="A508" s="114">
        <v>146905</v>
      </c>
      <c r="B508" s="113" t="s">
        <v>1198</v>
      </c>
      <c r="C508" s="112">
        <f>VLOOKUP(A508,cuc!$A$4:$H$2090,8,FALSE)</f>
        <v>0</v>
      </c>
      <c r="D508" s="119"/>
      <c r="E508" s="115"/>
    </row>
    <row r="509" spans="1:5" hidden="1" x14ac:dyDescent="0.25">
      <c r="A509" s="114">
        <v>146910</v>
      </c>
      <c r="B509" s="113" t="s">
        <v>1197</v>
      </c>
      <c r="C509" s="112">
        <f>VLOOKUP(A509,cuc!$A$4:$H$2090,8,FALSE)</f>
        <v>0</v>
      </c>
      <c r="D509" s="119"/>
      <c r="E509" s="115"/>
    </row>
    <row r="510" spans="1:5" hidden="1" x14ac:dyDescent="0.25">
      <c r="A510" s="114">
        <v>146915</v>
      </c>
      <c r="B510" s="113" t="s">
        <v>190</v>
      </c>
      <c r="C510" s="112">
        <f>VLOOKUP(A510,cuc!$A$4:$H$2090,8,FALSE)</f>
        <v>0</v>
      </c>
      <c r="D510" s="119"/>
      <c r="E510" s="115"/>
    </row>
    <row r="511" spans="1:5" hidden="1" x14ac:dyDescent="0.25">
      <c r="A511" s="114">
        <v>146920</v>
      </c>
      <c r="B511" s="113" t="s">
        <v>189</v>
      </c>
      <c r="C511" s="112">
        <f>VLOOKUP(A511,cuc!$A$4:$H$2090,8,FALSE)</f>
        <v>0</v>
      </c>
      <c r="D511" s="119"/>
      <c r="E511" s="115"/>
    </row>
    <row r="512" spans="1:5" hidden="1" x14ac:dyDescent="0.25">
      <c r="A512" s="114">
        <v>146925</v>
      </c>
      <c r="B512" s="113" t="s">
        <v>188</v>
      </c>
      <c r="C512" s="112">
        <f>VLOOKUP(A512,cuc!$A$4:$H$2090,8,FALSE)</f>
        <v>0</v>
      </c>
      <c r="D512" s="119"/>
      <c r="E512" s="115"/>
    </row>
    <row r="513" spans="1:5" hidden="1" x14ac:dyDescent="0.25">
      <c r="A513" s="114">
        <v>146930</v>
      </c>
      <c r="B513" s="113" t="s">
        <v>1196</v>
      </c>
      <c r="C513" s="112">
        <f>VLOOKUP(A513,cuc!$A$4:$H$2090,8,FALSE)</f>
        <v>0</v>
      </c>
      <c r="D513" s="119"/>
      <c r="E513" s="115"/>
    </row>
    <row r="514" spans="1:5" hidden="1" x14ac:dyDescent="0.25">
      <c r="A514" s="114">
        <v>146935</v>
      </c>
      <c r="B514" s="113" t="s">
        <v>1195</v>
      </c>
      <c r="C514" s="112">
        <f>VLOOKUP(A514,cuc!$A$4:$H$2090,8,FALSE)</f>
        <v>0</v>
      </c>
      <c r="D514" s="119"/>
      <c r="E514" s="115"/>
    </row>
    <row r="515" spans="1:5" hidden="1" x14ac:dyDescent="0.25">
      <c r="A515" s="114">
        <v>146940</v>
      </c>
      <c r="B515" s="113" t="s">
        <v>185</v>
      </c>
      <c r="C515" s="112">
        <f>VLOOKUP(A515,cuc!$A$4:$H$2090,8,FALSE)</f>
        <v>0</v>
      </c>
      <c r="D515" s="119"/>
      <c r="E515" s="115"/>
    </row>
    <row r="516" spans="1:5" hidden="1" x14ac:dyDescent="0.25">
      <c r="A516" s="114">
        <v>146945</v>
      </c>
      <c r="B516" s="113" t="s">
        <v>184</v>
      </c>
      <c r="C516" s="112">
        <f>VLOOKUP(A516,cuc!$A$4:$H$2090,8,FALSE)</f>
        <v>0</v>
      </c>
      <c r="D516" s="119"/>
      <c r="E516" s="115"/>
    </row>
    <row r="517" spans="1:5" hidden="1" x14ac:dyDescent="0.25">
      <c r="A517" s="114">
        <v>146950</v>
      </c>
      <c r="B517" s="113" t="s">
        <v>183</v>
      </c>
      <c r="C517" s="112">
        <f>VLOOKUP(A517,cuc!$A$4:$H$2090,8,FALSE)</f>
        <v>0</v>
      </c>
      <c r="D517" s="119"/>
      <c r="E517" s="115"/>
    </row>
    <row r="518" spans="1:5" hidden="1" x14ac:dyDescent="0.25">
      <c r="A518" s="114">
        <v>147000</v>
      </c>
      <c r="B518" s="113" t="s">
        <v>1200</v>
      </c>
      <c r="C518" s="112">
        <f>VLOOKUP(A518,cuc!$A$4:$H$2090,8,FALSE)</f>
        <v>0</v>
      </c>
      <c r="D518" s="119"/>
      <c r="E518" s="115"/>
    </row>
    <row r="519" spans="1:5" hidden="1" x14ac:dyDescent="0.25">
      <c r="A519" s="114">
        <v>147005</v>
      </c>
      <c r="B519" s="113" t="s">
        <v>1198</v>
      </c>
      <c r="C519" s="112">
        <f>VLOOKUP(A519,cuc!$A$4:$H$2090,8,FALSE)</f>
        <v>0</v>
      </c>
      <c r="D519" s="119"/>
      <c r="E519" s="115"/>
    </row>
    <row r="520" spans="1:5" hidden="1" x14ac:dyDescent="0.25">
      <c r="A520" s="114">
        <v>147010</v>
      </c>
      <c r="B520" s="113" t="s">
        <v>1197</v>
      </c>
      <c r="C520" s="112">
        <f>VLOOKUP(A520,cuc!$A$4:$H$2090,8,FALSE)</f>
        <v>0</v>
      </c>
      <c r="D520" s="119"/>
      <c r="E520" s="115"/>
    </row>
    <row r="521" spans="1:5" hidden="1" x14ac:dyDescent="0.25">
      <c r="A521" s="114">
        <v>147015</v>
      </c>
      <c r="B521" s="113" t="s">
        <v>190</v>
      </c>
      <c r="C521" s="112">
        <f>VLOOKUP(A521,cuc!$A$4:$H$2090,8,FALSE)</f>
        <v>0</v>
      </c>
      <c r="D521" s="119"/>
      <c r="E521" s="115"/>
    </row>
    <row r="522" spans="1:5" hidden="1" x14ac:dyDescent="0.25">
      <c r="A522" s="114">
        <v>147020</v>
      </c>
      <c r="B522" s="113" t="s">
        <v>189</v>
      </c>
      <c r="C522" s="112">
        <f>VLOOKUP(A522,cuc!$A$4:$H$2090,8,FALSE)</f>
        <v>0</v>
      </c>
      <c r="D522" s="119"/>
      <c r="E522" s="115"/>
    </row>
    <row r="523" spans="1:5" hidden="1" x14ac:dyDescent="0.25">
      <c r="A523" s="114">
        <v>147025</v>
      </c>
      <c r="B523" s="113" t="s">
        <v>188</v>
      </c>
      <c r="C523" s="112">
        <f>VLOOKUP(A523,cuc!$A$4:$H$2090,8,FALSE)</f>
        <v>0</v>
      </c>
      <c r="D523" s="119"/>
      <c r="E523" s="115"/>
    </row>
    <row r="524" spans="1:5" hidden="1" x14ac:dyDescent="0.25">
      <c r="A524" s="114">
        <v>147030</v>
      </c>
      <c r="B524" s="113" t="s">
        <v>1196</v>
      </c>
      <c r="C524" s="112">
        <f>VLOOKUP(A524,cuc!$A$4:$H$2090,8,FALSE)</f>
        <v>0</v>
      </c>
      <c r="D524" s="119"/>
      <c r="E524" s="115"/>
    </row>
    <row r="525" spans="1:5" hidden="1" x14ac:dyDescent="0.25">
      <c r="A525" s="114">
        <v>147035</v>
      </c>
      <c r="B525" s="113" t="s">
        <v>1195</v>
      </c>
      <c r="C525" s="112">
        <f>VLOOKUP(A525,cuc!$A$4:$H$2090,8,FALSE)</f>
        <v>0</v>
      </c>
      <c r="D525" s="119"/>
      <c r="E525" s="115"/>
    </row>
    <row r="526" spans="1:5" hidden="1" x14ac:dyDescent="0.25">
      <c r="A526" s="114">
        <v>147040</v>
      </c>
      <c r="B526" s="113" t="s">
        <v>185</v>
      </c>
      <c r="C526" s="112">
        <f>VLOOKUP(A526,cuc!$A$4:$H$2090,8,FALSE)</f>
        <v>0</v>
      </c>
      <c r="D526" s="119"/>
      <c r="E526" s="115"/>
    </row>
    <row r="527" spans="1:5" hidden="1" x14ac:dyDescent="0.25">
      <c r="A527" s="114">
        <v>147045</v>
      </c>
      <c r="B527" s="113" t="s">
        <v>184</v>
      </c>
      <c r="C527" s="112">
        <f>VLOOKUP(A527,cuc!$A$4:$H$2090,8,FALSE)</f>
        <v>0</v>
      </c>
      <c r="D527" s="119"/>
      <c r="E527" s="115"/>
    </row>
    <row r="528" spans="1:5" hidden="1" x14ac:dyDescent="0.25">
      <c r="A528" s="114">
        <v>147050</v>
      </c>
      <c r="B528" s="113" t="s">
        <v>183</v>
      </c>
      <c r="C528" s="112">
        <f>VLOOKUP(A528,cuc!$A$4:$H$2090,8,FALSE)</f>
        <v>0</v>
      </c>
      <c r="D528" s="119"/>
      <c r="E528" s="115"/>
    </row>
    <row r="529" spans="1:5" hidden="1" x14ac:dyDescent="0.25">
      <c r="A529" s="114">
        <v>147100</v>
      </c>
      <c r="B529" s="113" t="s">
        <v>1199</v>
      </c>
      <c r="C529" s="112">
        <f>VLOOKUP(A529,cuc!$A$4:$H$2090,8,FALSE)</f>
        <v>0</v>
      </c>
      <c r="D529" s="119"/>
      <c r="E529" s="115"/>
    </row>
    <row r="530" spans="1:5" hidden="1" x14ac:dyDescent="0.25">
      <c r="A530" s="114">
        <v>147105</v>
      </c>
      <c r="B530" s="113" t="s">
        <v>1198</v>
      </c>
      <c r="C530" s="112">
        <f>VLOOKUP(A530,cuc!$A$4:$H$2090,8,FALSE)</f>
        <v>0</v>
      </c>
      <c r="D530" s="119"/>
      <c r="E530" s="115"/>
    </row>
    <row r="531" spans="1:5" hidden="1" x14ac:dyDescent="0.25">
      <c r="A531" s="114">
        <v>147110</v>
      </c>
      <c r="B531" s="113" t="s">
        <v>1197</v>
      </c>
      <c r="C531" s="112">
        <f>VLOOKUP(A531,cuc!$A$4:$H$2090,8,FALSE)</f>
        <v>0</v>
      </c>
      <c r="D531" s="119"/>
      <c r="E531" s="115"/>
    </row>
    <row r="532" spans="1:5" hidden="1" x14ac:dyDescent="0.25">
      <c r="A532" s="114">
        <v>147115</v>
      </c>
      <c r="B532" s="113" t="s">
        <v>190</v>
      </c>
      <c r="C532" s="112">
        <f>VLOOKUP(A532,cuc!$A$4:$H$2090,8,FALSE)</f>
        <v>0</v>
      </c>
      <c r="D532" s="119"/>
      <c r="E532" s="115"/>
    </row>
    <row r="533" spans="1:5" hidden="1" x14ac:dyDescent="0.25">
      <c r="A533" s="114">
        <v>147120</v>
      </c>
      <c r="B533" s="113" t="s">
        <v>189</v>
      </c>
      <c r="C533" s="112">
        <f>VLOOKUP(A533,cuc!$A$4:$H$2090,8,FALSE)</f>
        <v>0</v>
      </c>
      <c r="D533" s="119"/>
      <c r="E533" s="115"/>
    </row>
    <row r="534" spans="1:5" hidden="1" x14ac:dyDescent="0.25">
      <c r="A534" s="114">
        <v>147125</v>
      </c>
      <c r="B534" s="113" t="s">
        <v>188</v>
      </c>
      <c r="C534" s="112">
        <f>VLOOKUP(A534,cuc!$A$4:$H$2090,8,FALSE)</f>
        <v>0</v>
      </c>
      <c r="D534" s="119"/>
      <c r="E534" s="115"/>
    </row>
    <row r="535" spans="1:5" hidden="1" x14ac:dyDescent="0.25">
      <c r="A535" s="114">
        <v>147130</v>
      </c>
      <c r="B535" s="113" t="s">
        <v>1196</v>
      </c>
      <c r="C535" s="112">
        <f>VLOOKUP(A535,cuc!$A$4:$H$2090,8,FALSE)</f>
        <v>0</v>
      </c>
      <c r="D535" s="119"/>
      <c r="E535" s="115"/>
    </row>
    <row r="536" spans="1:5" hidden="1" x14ac:dyDescent="0.25">
      <c r="A536" s="114">
        <v>147135</v>
      </c>
      <c r="B536" s="113" t="s">
        <v>1195</v>
      </c>
      <c r="C536" s="112">
        <f>VLOOKUP(A536,cuc!$A$4:$H$2090,8,FALSE)</f>
        <v>0</v>
      </c>
      <c r="D536" s="119"/>
      <c r="E536" s="115"/>
    </row>
    <row r="537" spans="1:5" hidden="1" x14ac:dyDescent="0.25">
      <c r="A537" s="114">
        <v>147140</v>
      </c>
      <c r="B537" s="113" t="s">
        <v>185</v>
      </c>
      <c r="C537" s="112">
        <f>VLOOKUP(A537,cuc!$A$4:$H$2090,8,FALSE)</f>
        <v>0</v>
      </c>
      <c r="D537" s="119"/>
      <c r="E537" s="115"/>
    </row>
    <row r="538" spans="1:5" hidden="1" x14ac:dyDescent="0.25">
      <c r="A538" s="114">
        <v>147145</v>
      </c>
      <c r="B538" s="113" t="s">
        <v>184</v>
      </c>
      <c r="C538" s="112">
        <f>VLOOKUP(A538,cuc!$A$4:$H$2090,8,FALSE)</f>
        <v>0</v>
      </c>
      <c r="D538" s="119"/>
      <c r="E538" s="115"/>
    </row>
    <row r="539" spans="1:5" hidden="1" x14ac:dyDescent="0.25">
      <c r="A539" s="114">
        <v>147150</v>
      </c>
      <c r="B539" s="113" t="s">
        <v>183</v>
      </c>
      <c r="C539" s="112">
        <f>VLOOKUP(A539,cuc!$A$4:$H$2090,8,FALSE)</f>
        <v>0</v>
      </c>
      <c r="D539" s="119"/>
      <c r="E539" s="115"/>
    </row>
    <row r="540" spans="1:5" hidden="1" x14ac:dyDescent="0.25">
      <c r="A540" s="114">
        <v>147200</v>
      </c>
      <c r="B540" s="113" t="s">
        <v>1194</v>
      </c>
      <c r="C540" s="112">
        <f>VLOOKUP(A540,cuc!$A$4:$H$2090,8,FALSE)</f>
        <v>0</v>
      </c>
      <c r="D540" s="119"/>
      <c r="E540" s="115"/>
    </row>
    <row r="541" spans="1:5" hidden="1" x14ac:dyDescent="0.25">
      <c r="A541" s="114">
        <v>147205</v>
      </c>
      <c r="B541" s="113" t="s">
        <v>1193</v>
      </c>
      <c r="C541" s="112">
        <f>VLOOKUP(A541,cuc!$A$4:$H$2090,8,FALSE)</f>
        <v>0</v>
      </c>
      <c r="D541" s="119"/>
      <c r="E541" s="115"/>
    </row>
    <row r="542" spans="1:5" hidden="1" x14ac:dyDescent="0.25">
      <c r="A542" s="114">
        <v>147210</v>
      </c>
      <c r="B542" s="113" t="s">
        <v>1192</v>
      </c>
      <c r="C542" s="112">
        <f>VLOOKUP(A542,cuc!$A$4:$H$2090,8,FALSE)</f>
        <v>0</v>
      </c>
      <c r="D542" s="119"/>
      <c r="E542" s="115"/>
    </row>
    <row r="543" spans="1:5" hidden="1" x14ac:dyDescent="0.25">
      <c r="A543" s="114">
        <v>147215</v>
      </c>
      <c r="B543" s="113" t="s">
        <v>1191</v>
      </c>
      <c r="C543" s="112">
        <f>VLOOKUP(A543,cuc!$A$4:$H$2090,8,FALSE)</f>
        <v>0</v>
      </c>
      <c r="D543" s="119"/>
      <c r="E543" s="115"/>
    </row>
    <row r="544" spans="1:5" hidden="1" x14ac:dyDescent="0.25">
      <c r="A544" s="114">
        <v>147220</v>
      </c>
      <c r="B544" s="113" t="s">
        <v>1190</v>
      </c>
      <c r="C544" s="112">
        <f>VLOOKUP(A544,cuc!$A$4:$H$2090,8,FALSE)</f>
        <v>0</v>
      </c>
      <c r="D544" s="119"/>
      <c r="E544" s="115"/>
    </row>
    <row r="545" spans="1:5" hidden="1" x14ac:dyDescent="0.25">
      <c r="A545" s="114">
        <v>147225</v>
      </c>
      <c r="B545" s="113" t="s">
        <v>1189</v>
      </c>
      <c r="C545" s="112">
        <f>VLOOKUP(A545,cuc!$A$4:$H$2090,8,FALSE)</f>
        <v>0</v>
      </c>
      <c r="D545" s="119"/>
      <c r="E545" s="115"/>
    </row>
    <row r="546" spans="1:5" hidden="1" x14ac:dyDescent="0.25">
      <c r="A546" s="114">
        <v>147230</v>
      </c>
      <c r="B546" s="113" t="s">
        <v>1188</v>
      </c>
      <c r="C546" s="112">
        <f>VLOOKUP(A546,cuc!$A$4:$H$2090,8,FALSE)</f>
        <v>0</v>
      </c>
      <c r="D546" s="119"/>
      <c r="E546" s="115"/>
    </row>
    <row r="547" spans="1:5" hidden="1" x14ac:dyDescent="0.25">
      <c r="A547" s="114">
        <v>147235</v>
      </c>
      <c r="B547" s="113" t="s">
        <v>1187</v>
      </c>
      <c r="C547" s="112">
        <f>VLOOKUP(A547,cuc!$A$4:$H$2090,8,FALSE)</f>
        <v>0</v>
      </c>
      <c r="D547" s="119"/>
      <c r="E547" s="115"/>
    </row>
    <row r="548" spans="1:5" hidden="1" x14ac:dyDescent="0.25">
      <c r="A548" s="114">
        <v>147240</v>
      </c>
      <c r="B548" s="113" t="s">
        <v>1186</v>
      </c>
      <c r="C548" s="112">
        <f>VLOOKUP(A548,cuc!$A$4:$H$2090,8,FALSE)</f>
        <v>0</v>
      </c>
      <c r="D548" s="119"/>
      <c r="E548" s="115"/>
    </row>
    <row r="549" spans="1:5" hidden="1" x14ac:dyDescent="0.25">
      <c r="A549" s="114">
        <v>147245</v>
      </c>
      <c r="B549" s="113" t="s">
        <v>1185</v>
      </c>
      <c r="C549" s="112">
        <f>VLOOKUP(A549,cuc!$A$4:$H$2090,8,FALSE)</f>
        <v>0</v>
      </c>
      <c r="D549" s="119"/>
      <c r="E549" s="115"/>
    </row>
    <row r="550" spans="1:5" hidden="1" x14ac:dyDescent="0.25">
      <c r="A550" s="114">
        <v>147250</v>
      </c>
      <c r="B550" s="113" t="s">
        <v>1184</v>
      </c>
      <c r="C550" s="112">
        <f>VLOOKUP(A550,cuc!$A$4:$H$2090,8,FALSE)</f>
        <v>0</v>
      </c>
      <c r="D550" s="119"/>
      <c r="E550" s="115"/>
    </row>
    <row r="551" spans="1:5" x14ac:dyDescent="0.25">
      <c r="A551" s="114">
        <v>147300</v>
      </c>
      <c r="B551" s="113" t="s">
        <v>1183</v>
      </c>
      <c r="C551" s="112">
        <f>VLOOKUP(A551,cuc!$A$4:$H$2090,8,FALSE)</f>
        <v>368101289</v>
      </c>
      <c r="D551" s="119"/>
      <c r="E551" s="115"/>
    </row>
    <row r="552" spans="1:5" x14ac:dyDescent="0.25">
      <c r="A552" s="114">
        <v>147305</v>
      </c>
      <c r="B552" s="113" t="s">
        <v>1182</v>
      </c>
      <c r="C552" s="112">
        <f>VLOOKUP(A552,cuc!$A$4:$H$2090,8,FALSE)</f>
        <v>14048436</v>
      </c>
      <c r="D552" s="119"/>
      <c r="E552" s="115"/>
    </row>
    <row r="553" spans="1:5" hidden="1" x14ac:dyDescent="0.25">
      <c r="A553" s="114">
        <v>147310</v>
      </c>
      <c r="B553" s="113" t="s">
        <v>1181</v>
      </c>
      <c r="C553" s="112">
        <f>VLOOKUP(A553,cuc!$A$4:$H$2090,8,FALSE)</f>
        <v>0</v>
      </c>
      <c r="D553" s="119"/>
      <c r="E553" s="115"/>
    </row>
    <row r="554" spans="1:5" x14ac:dyDescent="0.25">
      <c r="A554" s="114">
        <v>147315</v>
      </c>
      <c r="B554" s="113" t="s">
        <v>1180</v>
      </c>
      <c r="C554" s="112">
        <f>VLOOKUP(A554,cuc!$A$4:$H$2090,8,FALSE)</f>
        <v>104810584</v>
      </c>
      <c r="D554" s="119"/>
      <c r="E554" s="115"/>
    </row>
    <row r="555" spans="1:5" x14ac:dyDescent="0.25">
      <c r="A555" s="114">
        <v>147320</v>
      </c>
      <c r="B555" s="113" t="s">
        <v>1179</v>
      </c>
      <c r="C555" s="112">
        <f>VLOOKUP(A555,cuc!$A$4:$H$2090,8,FALSE)</f>
        <v>9878744</v>
      </c>
      <c r="D555" s="119"/>
      <c r="E555" s="115"/>
    </row>
    <row r="556" spans="1:5" hidden="1" x14ac:dyDescent="0.25">
      <c r="A556" s="114">
        <v>147325</v>
      </c>
      <c r="B556" s="113" t="s">
        <v>1178</v>
      </c>
      <c r="C556" s="112">
        <f>VLOOKUP(A556,cuc!$A$4:$H$2090,8,FALSE)</f>
        <v>25648182</v>
      </c>
      <c r="D556" s="119"/>
      <c r="E556" s="115"/>
    </row>
    <row r="557" spans="1:5" hidden="1" x14ac:dyDescent="0.25">
      <c r="A557" s="114">
        <v>147330</v>
      </c>
      <c r="B557" s="113" t="s">
        <v>1177</v>
      </c>
      <c r="C557" s="112">
        <f>VLOOKUP(A557,cuc!$A$4:$H$2090,8,FALSE)</f>
        <v>0</v>
      </c>
      <c r="D557" s="119"/>
      <c r="E557" s="115"/>
    </row>
    <row r="558" spans="1:5" x14ac:dyDescent="0.25">
      <c r="A558" s="114">
        <v>147395</v>
      </c>
      <c r="B558" s="113" t="s">
        <v>1176</v>
      </c>
      <c r="C558" s="112">
        <f>VLOOKUP(A558,cuc!$A$4:$H$2090,8,FALSE)</f>
        <v>224126363</v>
      </c>
      <c r="D558" s="119"/>
      <c r="E558" s="115"/>
    </row>
    <row r="559" spans="1:5" hidden="1" x14ac:dyDescent="0.25">
      <c r="A559" s="114">
        <v>147399</v>
      </c>
      <c r="B559" s="113" t="s">
        <v>1175</v>
      </c>
      <c r="C559" s="112">
        <f>VLOOKUP(A559,cuc!$A$4:$H$2090,8,FALSE)</f>
        <v>10411020</v>
      </c>
      <c r="D559" s="119"/>
      <c r="E559" s="115"/>
    </row>
    <row r="560" spans="1:5" hidden="1" x14ac:dyDescent="0.25">
      <c r="A560" s="114">
        <v>147400</v>
      </c>
      <c r="B560" s="113" t="s">
        <v>1174</v>
      </c>
      <c r="C560" s="112">
        <f>VLOOKUP(A560,cuc!$A$4:$H$2090,8,FALSE)</f>
        <v>0</v>
      </c>
      <c r="D560" s="119"/>
      <c r="E560" s="115"/>
    </row>
    <row r="561" spans="1:5" hidden="1" x14ac:dyDescent="0.25">
      <c r="A561" s="114">
        <v>147405</v>
      </c>
      <c r="B561" s="113" t="s">
        <v>1172</v>
      </c>
      <c r="C561" s="112">
        <f>VLOOKUP(A561,cuc!$A$4:$H$2090,8,FALSE)</f>
        <v>0</v>
      </c>
      <c r="D561" s="119"/>
      <c r="E561" s="115"/>
    </row>
    <row r="562" spans="1:5" hidden="1" x14ac:dyDescent="0.25">
      <c r="A562" s="114">
        <v>147410</v>
      </c>
      <c r="B562" s="113" t="s">
        <v>1171</v>
      </c>
      <c r="C562" s="112">
        <f>VLOOKUP(A562,cuc!$A$4:$H$2090,8,FALSE)</f>
        <v>0</v>
      </c>
      <c r="D562" s="119"/>
      <c r="E562" s="115"/>
    </row>
    <row r="563" spans="1:5" hidden="1" x14ac:dyDescent="0.25">
      <c r="A563" s="114">
        <v>147415</v>
      </c>
      <c r="B563" s="113" t="s">
        <v>1170</v>
      </c>
      <c r="C563" s="112">
        <f>VLOOKUP(A563,cuc!$A$4:$H$2090,8,FALSE)</f>
        <v>0</v>
      </c>
      <c r="D563" s="119"/>
      <c r="E563" s="115"/>
    </row>
    <row r="564" spans="1:5" hidden="1" x14ac:dyDescent="0.25">
      <c r="A564" s="114">
        <v>147420</v>
      </c>
      <c r="B564" s="113" t="s">
        <v>1169</v>
      </c>
      <c r="C564" s="112">
        <f>VLOOKUP(A564,cuc!$A$4:$H$2090,8,FALSE)</f>
        <v>0</v>
      </c>
      <c r="D564" s="119"/>
      <c r="E564" s="115"/>
    </row>
    <row r="565" spans="1:5" hidden="1" x14ac:dyDescent="0.25">
      <c r="A565" s="114">
        <v>147425</v>
      </c>
      <c r="B565" s="113" t="s">
        <v>1168</v>
      </c>
      <c r="C565" s="112">
        <f>VLOOKUP(A565,cuc!$A$4:$H$2090,8,FALSE)</f>
        <v>0</v>
      </c>
      <c r="D565" s="119"/>
      <c r="E565" s="115"/>
    </row>
    <row r="566" spans="1:5" hidden="1" x14ac:dyDescent="0.25">
      <c r="A566" s="114">
        <v>147500</v>
      </c>
      <c r="B566" s="113" t="s">
        <v>1173</v>
      </c>
      <c r="C566" s="112">
        <f>VLOOKUP(A566,cuc!$A$4:$H$2090,8,FALSE)</f>
        <v>0</v>
      </c>
      <c r="D566" s="119"/>
      <c r="E566" s="115"/>
    </row>
    <row r="567" spans="1:5" hidden="1" x14ac:dyDescent="0.25">
      <c r="A567" s="114">
        <v>147505</v>
      </c>
      <c r="B567" s="113" t="s">
        <v>1172</v>
      </c>
      <c r="C567" s="112">
        <f>VLOOKUP(A567,cuc!$A$4:$H$2090,8,FALSE)</f>
        <v>0</v>
      </c>
      <c r="D567" s="119"/>
      <c r="E567" s="115"/>
    </row>
    <row r="568" spans="1:5" hidden="1" x14ac:dyDescent="0.25">
      <c r="A568" s="114">
        <v>147510</v>
      </c>
      <c r="B568" s="113" t="s">
        <v>1171</v>
      </c>
      <c r="C568" s="112">
        <f>VLOOKUP(A568,cuc!$A$4:$H$2090,8,FALSE)</f>
        <v>0</v>
      </c>
      <c r="D568" s="119"/>
      <c r="E568" s="115"/>
    </row>
    <row r="569" spans="1:5" hidden="1" x14ac:dyDescent="0.25">
      <c r="A569" s="114">
        <v>147515</v>
      </c>
      <c r="B569" s="113" t="s">
        <v>1170</v>
      </c>
      <c r="C569" s="112">
        <f>VLOOKUP(A569,cuc!$A$4:$H$2090,8,FALSE)</f>
        <v>0</v>
      </c>
      <c r="D569" s="119"/>
      <c r="E569" s="115"/>
    </row>
    <row r="570" spans="1:5" hidden="1" x14ac:dyDescent="0.25">
      <c r="A570" s="114">
        <v>147520</v>
      </c>
      <c r="B570" s="113" t="s">
        <v>1169</v>
      </c>
      <c r="C570" s="112">
        <f>VLOOKUP(A570,cuc!$A$4:$H$2090,8,FALSE)</f>
        <v>0</v>
      </c>
      <c r="D570" s="119"/>
      <c r="E570" s="115"/>
    </row>
    <row r="571" spans="1:5" hidden="1" x14ac:dyDescent="0.25">
      <c r="A571" s="114">
        <v>147525</v>
      </c>
      <c r="B571" s="113" t="s">
        <v>1168</v>
      </c>
      <c r="C571" s="112">
        <f>VLOOKUP(A571,cuc!$A$4:$H$2090,8,FALSE)</f>
        <v>0</v>
      </c>
      <c r="D571" s="119"/>
      <c r="E571" s="115"/>
    </row>
    <row r="572" spans="1:5" hidden="1" x14ac:dyDescent="0.25">
      <c r="A572" s="114">
        <v>150000</v>
      </c>
      <c r="B572" s="113" t="s">
        <v>1167</v>
      </c>
      <c r="C572" s="112">
        <f>VLOOKUP(A572,cuc!$A$4:$H$2090,8,FALSE)</f>
        <v>0</v>
      </c>
      <c r="D572" s="119"/>
      <c r="E572" s="115"/>
    </row>
    <row r="573" spans="1:5" hidden="1" x14ac:dyDescent="0.25">
      <c r="A573" s="114">
        <v>150500</v>
      </c>
      <c r="B573" s="113" t="s">
        <v>1166</v>
      </c>
      <c r="C573" s="112">
        <f>VLOOKUP(A573,cuc!$A$4:$H$2090,8,FALSE)</f>
        <v>0</v>
      </c>
      <c r="D573" s="119"/>
      <c r="E573" s="115"/>
    </row>
    <row r="574" spans="1:5" hidden="1" x14ac:dyDescent="0.25">
      <c r="A574" s="114">
        <v>150505</v>
      </c>
      <c r="B574" s="113" t="s">
        <v>511</v>
      </c>
      <c r="C574" s="112">
        <f>VLOOKUP(A574,cuc!$A$4:$H$2090,8,FALSE)</f>
        <v>0</v>
      </c>
      <c r="D574" s="119"/>
      <c r="E574" s="115"/>
    </row>
    <row r="575" spans="1:5" hidden="1" x14ac:dyDescent="0.25">
      <c r="A575" s="114">
        <v>150510</v>
      </c>
      <c r="B575" s="113" t="s">
        <v>512</v>
      </c>
      <c r="C575" s="112">
        <f>VLOOKUP(A575,cuc!$A$4:$H$2090,8,FALSE)</f>
        <v>0</v>
      </c>
      <c r="D575" s="119"/>
      <c r="E575" s="115"/>
    </row>
    <row r="576" spans="1:5" hidden="1" x14ac:dyDescent="0.25">
      <c r="A576" s="114">
        <v>150515</v>
      </c>
      <c r="B576" s="113" t="s">
        <v>510</v>
      </c>
      <c r="C576" s="112">
        <f>VLOOKUP(A576,cuc!$A$4:$H$2090,8,FALSE)</f>
        <v>0</v>
      </c>
      <c r="D576" s="119"/>
      <c r="E576" s="115"/>
    </row>
    <row r="577" spans="1:5" hidden="1" x14ac:dyDescent="0.25">
      <c r="A577" s="114">
        <v>150520</v>
      </c>
      <c r="B577" s="113" t="s">
        <v>213</v>
      </c>
      <c r="C577" s="112">
        <f>VLOOKUP(A577,cuc!$A$4:$H$2090,8,FALSE)</f>
        <v>0</v>
      </c>
      <c r="D577" s="119"/>
      <c r="E577" s="115"/>
    </row>
    <row r="578" spans="1:5" hidden="1" x14ac:dyDescent="0.25">
      <c r="A578" s="114">
        <v>150525</v>
      </c>
      <c r="B578" s="113" t="s">
        <v>1165</v>
      </c>
      <c r="C578" s="112">
        <f>VLOOKUP(A578,cuc!$A$4:$H$2090,8,FALSE)</f>
        <v>0</v>
      </c>
      <c r="D578" s="119"/>
      <c r="E578" s="115"/>
    </row>
    <row r="579" spans="1:5" hidden="1" x14ac:dyDescent="0.25">
      <c r="A579" s="114">
        <v>150599</v>
      </c>
      <c r="B579" s="113" t="s">
        <v>1164</v>
      </c>
      <c r="C579" s="112">
        <f>VLOOKUP(A579,cuc!$A$4:$H$2090,8,FALSE)</f>
        <v>0</v>
      </c>
      <c r="D579" s="119"/>
      <c r="E579" s="115"/>
    </row>
    <row r="580" spans="1:5" hidden="1" x14ac:dyDescent="0.25">
      <c r="A580" s="114">
        <v>151000</v>
      </c>
      <c r="B580" s="113" t="s">
        <v>1163</v>
      </c>
      <c r="C580" s="112">
        <f>VLOOKUP(A580,cuc!$A$4:$H$2090,8,FALSE)</f>
        <v>0</v>
      </c>
      <c r="D580" s="119"/>
      <c r="E580" s="115"/>
    </row>
    <row r="581" spans="1:5" hidden="1" x14ac:dyDescent="0.25">
      <c r="A581" s="114">
        <v>151005</v>
      </c>
      <c r="B581" s="113" t="s">
        <v>512</v>
      </c>
      <c r="C581" s="112">
        <f>VLOOKUP(A581,cuc!$A$4:$H$2090,8,FALSE)</f>
        <v>0</v>
      </c>
      <c r="D581" s="119"/>
      <c r="E581" s="115"/>
    </row>
    <row r="582" spans="1:5" hidden="1" x14ac:dyDescent="0.25">
      <c r="A582" s="114">
        <v>151010</v>
      </c>
      <c r="B582" s="113" t="s">
        <v>511</v>
      </c>
      <c r="C582" s="112">
        <f>VLOOKUP(A582,cuc!$A$4:$H$2090,8,FALSE)</f>
        <v>0</v>
      </c>
      <c r="D582" s="119"/>
      <c r="E582" s="115"/>
    </row>
    <row r="583" spans="1:5" hidden="1" x14ac:dyDescent="0.25">
      <c r="A583" s="114">
        <v>151015</v>
      </c>
      <c r="B583" s="113" t="s">
        <v>510</v>
      </c>
      <c r="C583" s="112">
        <f>VLOOKUP(A583,cuc!$A$4:$H$2090,8,FALSE)</f>
        <v>0</v>
      </c>
      <c r="D583" s="119"/>
      <c r="E583" s="115"/>
    </row>
    <row r="584" spans="1:5" hidden="1" x14ac:dyDescent="0.25">
      <c r="A584" s="114">
        <v>151020</v>
      </c>
      <c r="B584" s="113" t="s">
        <v>213</v>
      </c>
      <c r="C584" s="112">
        <f>VLOOKUP(A584,cuc!$A$4:$H$2090,8,FALSE)</f>
        <v>0</v>
      </c>
      <c r="D584" s="119"/>
      <c r="E584" s="115"/>
    </row>
    <row r="585" spans="1:5" x14ac:dyDescent="0.25">
      <c r="A585" s="114">
        <v>160000</v>
      </c>
      <c r="B585" s="113" t="s">
        <v>1162</v>
      </c>
      <c r="C585" s="112">
        <f>VLOOKUP(A585,cuc!$A$4:$H$2090,8,FALSE)</f>
        <v>105273252.67</v>
      </c>
      <c r="D585" s="119"/>
      <c r="E585" s="115"/>
    </row>
    <row r="586" spans="1:5" hidden="1" x14ac:dyDescent="0.25">
      <c r="A586" s="114">
        <v>160500</v>
      </c>
      <c r="B586" s="113" t="s">
        <v>1161</v>
      </c>
      <c r="C586" s="112">
        <f>VLOOKUP(A586,cuc!$A$4:$H$2090,8,FALSE)</f>
        <v>1112950</v>
      </c>
      <c r="D586" s="119"/>
      <c r="E586" s="115"/>
    </row>
    <row r="587" spans="1:5" hidden="1" x14ac:dyDescent="0.25">
      <c r="A587" s="114">
        <v>160505</v>
      </c>
      <c r="B587" s="113" t="s">
        <v>1154</v>
      </c>
      <c r="C587" s="112">
        <f>VLOOKUP(A587,cuc!$A$4:$H$2090,8,FALSE)</f>
        <v>1112950</v>
      </c>
      <c r="D587" s="119"/>
      <c r="E587" s="115"/>
    </row>
    <row r="588" spans="1:5" hidden="1" x14ac:dyDescent="0.25">
      <c r="A588" s="114">
        <v>160510</v>
      </c>
      <c r="B588" s="113" t="s">
        <v>1153</v>
      </c>
      <c r="C588" s="112">
        <f>VLOOKUP(A588,cuc!$A$4:$H$2090,8,FALSE)</f>
        <v>0</v>
      </c>
      <c r="D588" s="119"/>
      <c r="E588" s="115"/>
    </row>
    <row r="589" spans="1:5" hidden="1" x14ac:dyDescent="0.25">
      <c r="A589" s="114">
        <v>160515</v>
      </c>
      <c r="B589" s="113" t="s">
        <v>1152</v>
      </c>
      <c r="C589" s="112">
        <f>VLOOKUP(A589,cuc!$A$4:$H$2090,8,FALSE)</f>
        <v>0</v>
      </c>
      <c r="D589" s="119"/>
      <c r="E589" s="115"/>
    </row>
    <row r="590" spans="1:5" hidden="1" x14ac:dyDescent="0.25">
      <c r="A590" s="114">
        <v>160520</v>
      </c>
      <c r="B590" s="113" t="s">
        <v>1151</v>
      </c>
      <c r="C590" s="112">
        <f>VLOOKUP(A590,cuc!$A$4:$H$2090,8,FALSE)</f>
        <v>0</v>
      </c>
      <c r="D590" s="119"/>
      <c r="E590" s="115"/>
    </row>
    <row r="591" spans="1:5" hidden="1" x14ac:dyDescent="0.25">
      <c r="A591" s="114">
        <v>160599</v>
      </c>
      <c r="B591" s="113" t="s">
        <v>1160</v>
      </c>
      <c r="C591" s="112">
        <f>VLOOKUP(A591,cuc!$A$4:$H$2090,8,FALSE)</f>
        <v>0</v>
      </c>
      <c r="D591" s="119"/>
      <c r="E591" s="115"/>
    </row>
    <row r="592" spans="1:5" hidden="1" x14ac:dyDescent="0.25">
      <c r="A592" s="114">
        <v>161000</v>
      </c>
      <c r="B592" s="113" t="s">
        <v>1159</v>
      </c>
      <c r="C592" s="112">
        <f>VLOOKUP(A592,cuc!$A$4:$H$2090,8,FALSE)</f>
        <v>0</v>
      </c>
      <c r="D592" s="119"/>
      <c r="E592" s="115"/>
    </row>
    <row r="593" spans="1:5" hidden="1" x14ac:dyDescent="0.25">
      <c r="A593" s="114">
        <v>161005</v>
      </c>
      <c r="B593" s="113" t="s">
        <v>1154</v>
      </c>
      <c r="C593" s="112">
        <f>VLOOKUP(A593,cuc!$A$4:$H$2090,8,FALSE)</f>
        <v>0</v>
      </c>
      <c r="D593" s="119"/>
      <c r="E593" s="115"/>
    </row>
    <row r="594" spans="1:5" hidden="1" x14ac:dyDescent="0.25">
      <c r="A594" s="114">
        <v>161010</v>
      </c>
      <c r="B594" s="113" t="s">
        <v>1153</v>
      </c>
      <c r="C594" s="112">
        <f>VLOOKUP(A594,cuc!$A$4:$H$2090,8,FALSE)</f>
        <v>0</v>
      </c>
      <c r="D594" s="119"/>
      <c r="E594" s="115"/>
    </row>
    <row r="595" spans="1:5" hidden="1" x14ac:dyDescent="0.25">
      <c r="A595" s="114">
        <v>161015</v>
      </c>
      <c r="B595" s="113" t="s">
        <v>1152</v>
      </c>
      <c r="C595" s="112">
        <f>VLOOKUP(A595,cuc!$A$4:$H$2090,8,FALSE)</f>
        <v>0</v>
      </c>
      <c r="D595" s="119"/>
      <c r="E595" s="115"/>
    </row>
    <row r="596" spans="1:5" hidden="1" x14ac:dyDescent="0.25">
      <c r="A596" s="114">
        <v>161020</v>
      </c>
      <c r="B596" s="113" t="s">
        <v>1151</v>
      </c>
      <c r="C596" s="112">
        <f>VLOOKUP(A596,cuc!$A$4:$H$2090,8,FALSE)</f>
        <v>0</v>
      </c>
      <c r="D596" s="119"/>
      <c r="E596" s="115"/>
    </row>
    <row r="597" spans="1:5" hidden="1" x14ac:dyDescent="0.25">
      <c r="A597" s="114">
        <v>161099</v>
      </c>
      <c r="B597" s="113" t="s">
        <v>1158</v>
      </c>
      <c r="C597" s="112">
        <f>VLOOKUP(A597,cuc!$A$4:$H$2090,8,FALSE)</f>
        <v>0</v>
      </c>
      <c r="D597" s="119"/>
      <c r="E597" s="115"/>
    </row>
    <row r="598" spans="1:5" hidden="1" x14ac:dyDescent="0.25">
      <c r="A598" s="114">
        <v>161500</v>
      </c>
      <c r="B598" s="113" t="s">
        <v>1157</v>
      </c>
      <c r="C598" s="112">
        <f>VLOOKUP(A598,cuc!$A$4:$H$2090,8,FALSE)</f>
        <v>0</v>
      </c>
      <c r="D598" s="119"/>
      <c r="E598" s="115"/>
    </row>
    <row r="599" spans="1:5" hidden="1" x14ac:dyDescent="0.25">
      <c r="A599" s="114">
        <v>161505</v>
      </c>
      <c r="B599" s="113" t="s">
        <v>1154</v>
      </c>
      <c r="C599" s="112">
        <f>VLOOKUP(A599,cuc!$A$4:$H$2090,8,FALSE)</f>
        <v>0</v>
      </c>
      <c r="D599" s="119"/>
      <c r="E599" s="115"/>
    </row>
    <row r="600" spans="1:5" hidden="1" x14ac:dyDescent="0.25">
      <c r="A600" s="114">
        <v>161510</v>
      </c>
      <c r="B600" s="113" t="s">
        <v>1153</v>
      </c>
      <c r="C600" s="112">
        <f>VLOOKUP(A600,cuc!$A$4:$H$2090,8,FALSE)</f>
        <v>0</v>
      </c>
      <c r="D600" s="119"/>
      <c r="E600" s="115"/>
    </row>
    <row r="601" spans="1:5" hidden="1" x14ac:dyDescent="0.25">
      <c r="A601" s="114">
        <v>161515</v>
      </c>
      <c r="B601" s="113" t="s">
        <v>1152</v>
      </c>
      <c r="C601" s="112">
        <f>VLOOKUP(A601,cuc!$A$4:$H$2090,8,FALSE)</f>
        <v>0</v>
      </c>
      <c r="D601" s="119"/>
      <c r="E601" s="115"/>
    </row>
    <row r="602" spans="1:5" hidden="1" x14ac:dyDescent="0.25">
      <c r="A602" s="114">
        <v>161520</v>
      </c>
      <c r="B602" s="113" t="s">
        <v>1151</v>
      </c>
      <c r="C602" s="112">
        <f>VLOOKUP(A602,cuc!$A$4:$H$2090,8,FALSE)</f>
        <v>0</v>
      </c>
      <c r="D602" s="119"/>
      <c r="E602" s="115"/>
    </row>
    <row r="603" spans="1:5" hidden="1" x14ac:dyDescent="0.25">
      <c r="A603" s="114">
        <v>161599</v>
      </c>
      <c r="B603" s="113" t="s">
        <v>1156</v>
      </c>
      <c r="C603" s="112">
        <f>VLOOKUP(A603,cuc!$A$4:$H$2090,8,FALSE)</f>
        <v>0</v>
      </c>
      <c r="D603" s="119"/>
      <c r="E603" s="115"/>
    </row>
    <row r="604" spans="1:5" hidden="1" x14ac:dyDescent="0.25">
      <c r="A604" s="114">
        <v>162000</v>
      </c>
      <c r="B604" s="113" t="s">
        <v>1155</v>
      </c>
      <c r="C604" s="112">
        <f>VLOOKUP(A604,cuc!$A$4:$H$2090,8,FALSE)</f>
        <v>0</v>
      </c>
      <c r="D604" s="119"/>
      <c r="E604" s="115"/>
    </row>
    <row r="605" spans="1:5" hidden="1" x14ac:dyDescent="0.25">
      <c r="A605" s="114">
        <v>162005</v>
      </c>
      <c r="B605" s="113" t="s">
        <v>1154</v>
      </c>
      <c r="C605" s="112">
        <f>VLOOKUP(A605,cuc!$A$4:$H$2090,8,FALSE)</f>
        <v>0</v>
      </c>
      <c r="D605" s="119"/>
      <c r="E605" s="115"/>
    </row>
    <row r="606" spans="1:5" hidden="1" x14ac:dyDescent="0.25">
      <c r="A606" s="114">
        <v>162010</v>
      </c>
      <c r="B606" s="113" t="s">
        <v>1153</v>
      </c>
      <c r="C606" s="112">
        <f>VLOOKUP(A606,cuc!$A$4:$H$2090,8,FALSE)</f>
        <v>0</v>
      </c>
      <c r="D606" s="119"/>
      <c r="E606" s="115"/>
    </row>
    <row r="607" spans="1:5" hidden="1" x14ac:dyDescent="0.25">
      <c r="A607" s="114">
        <v>162015</v>
      </c>
      <c r="B607" s="113" t="s">
        <v>1152</v>
      </c>
      <c r="C607" s="112">
        <f>VLOOKUP(A607,cuc!$A$4:$H$2090,8,FALSE)</f>
        <v>0</v>
      </c>
      <c r="D607" s="119"/>
      <c r="E607" s="115"/>
    </row>
    <row r="608" spans="1:5" hidden="1" x14ac:dyDescent="0.25">
      <c r="A608" s="114">
        <v>162020</v>
      </c>
      <c r="B608" s="113" t="s">
        <v>1151</v>
      </c>
      <c r="C608" s="112">
        <f>VLOOKUP(A608,cuc!$A$4:$H$2090,8,FALSE)</f>
        <v>0</v>
      </c>
      <c r="D608" s="119"/>
      <c r="E608" s="115"/>
    </row>
    <row r="609" spans="1:5" hidden="1" x14ac:dyDescent="0.25">
      <c r="A609" s="114">
        <v>162099</v>
      </c>
      <c r="B609" s="113" t="s">
        <v>1150</v>
      </c>
      <c r="C609" s="112">
        <f>VLOOKUP(A609,cuc!$A$4:$H$2090,8,FALSE)</f>
        <v>0</v>
      </c>
      <c r="D609" s="119"/>
      <c r="E609" s="115"/>
    </row>
    <row r="610" spans="1:5" hidden="1" x14ac:dyDescent="0.25">
      <c r="A610" s="114">
        <v>162500</v>
      </c>
      <c r="B610" s="113" t="s">
        <v>1149</v>
      </c>
      <c r="C610" s="112">
        <f>VLOOKUP(A610,cuc!$A$4:$H$2090,8,FALSE)</f>
        <v>0</v>
      </c>
      <c r="D610" s="119"/>
      <c r="E610" s="115"/>
    </row>
    <row r="611" spans="1:5" hidden="1" x14ac:dyDescent="0.25">
      <c r="A611" s="114">
        <v>162505</v>
      </c>
      <c r="B611" s="113" t="s">
        <v>1148</v>
      </c>
      <c r="C611" s="112">
        <f>VLOOKUP(A611,cuc!$A$4:$H$2090,8,FALSE)</f>
        <v>0</v>
      </c>
      <c r="D611" s="119"/>
      <c r="E611" s="115"/>
    </row>
    <row r="612" spans="1:5" hidden="1" x14ac:dyDescent="0.25">
      <c r="A612" s="114">
        <v>162510</v>
      </c>
      <c r="B612" s="113" t="s">
        <v>1147</v>
      </c>
      <c r="C612" s="112">
        <f>VLOOKUP(A612,cuc!$A$4:$H$2090,8,FALSE)</f>
        <v>0</v>
      </c>
      <c r="D612" s="119"/>
      <c r="E612" s="115"/>
    </row>
    <row r="613" spans="1:5" hidden="1" x14ac:dyDescent="0.25">
      <c r="A613" s="114">
        <v>162515</v>
      </c>
      <c r="B613" s="113" t="s">
        <v>1146</v>
      </c>
      <c r="C613" s="112">
        <f>VLOOKUP(A613,cuc!$A$4:$H$2090,8,FALSE)</f>
        <v>0</v>
      </c>
      <c r="D613" s="119"/>
      <c r="E613" s="115"/>
    </row>
    <row r="614" spans="1:5" hidden="1" x14ac:dyDescent="0.25">
      <c r="A614" s="114">
        <v>162595</v>
      </c>
      <c r="B614" s="113" t="s">
        <v>1010</v>
      </c>
      <c r="C614" s="112">
        <f>VLOOKUP(A614,cuc!$A$4:$H$2090,8,FALSE)</f>
        <v>0</v>
      </c>
      <c r="D614" s="119"/>
      <c r="E614" s="115"/>
    </row>
    <row r="615" spans="1:5" hidden="1" x14ac:dyDescent="0.25">
      <c r="A615" s="114">
        <v>162599</v>
      </c>
      <c r="B615" s="113" t="s">
        <v>1145</v>
      </c>
      <c r="C615" s="112">
        <f>VLOOKUP(A615,cuc!$A$4:$H$2090,8,FALSE)</f>
        <v>0</v>
      </c>
      <c r="D615" s="119"/>
      <c r="E615" s="115"/>
    </row>
    <row r="616" spans="1:5" hidden="1" x14ac:dyDescent="0.25">
      <c r="A616" s="114">
        <v>163000</v>
      </c>
      <c r="B616" s="113" t="s">
        <v>1144</v>
      </c>
      <c r="C616" s="112">
        <f>VLOOKUP(A616,cuc!$A$4:$H$2090,8,FALSE)</f>
        <v>89351108</v>
      </c>
      <c r="D616" s="119"/>
      <c r="E616" s="115"/>
    </row>
    <row r="617" spans="1:5" hidden="1" x14ac:dyDescent="0.25">
      <c r="A617" s="114">
        <v>163010</v>
      </c>
      <c r="B617" s="113" t="s">
        <v>1143</v>
      </c>
      <c r="C617" s="112">
        <f>VLOOKUP(A617,cuc!$A$4:$H$2090,8,FALSE)</f>
        <v>0</v>
      </c>
      <c r="D617" s="119"/>
      <c r="E617" s="115"/>
    </row>
    <row r="618" spans="1:5" hidden="1" x14ac:dyDescent="0.25">
      <c r="A618" s="114">
        <v>163020</v>
      </c>
      <c r="B618" s="113" t="s">
        <v>986</v>
      </c>
      <c r="C618" s="112">
        <f>VLOOKUP(A618,cuc!$A$4:$H$2090,8,FALSE)</f>
        <v>0</v>
      </c>
      <c r="D618" s="119"/>
      <c r="E618" s="115"/>
    </row>
    <row r="619" spans="1:5" hidden="1" x14ac:dyDescent="0.25">
      <c r="A619" s="114">
        <v>163095</v>
      </c>
      <c r="B619" s="113" t="s">
        <v>213</v>
      </c>
      <c r="C619" s="112">
        <f>VLOOKUP(A619,cuc!$A$4:$H$2090,8,FALSE)</f>
        <v>89351108</v>
      </c>
      <c r="D619" s="119"/>
      <c r="E619" s="115"/>
    </row>
    <row r="620" spans="1:5" hidden="1" x14ac:dyDescent="0.25">
      <c r="A620" s="114">
        <v>163099</v>
      </c>
      <c r="B620" s="113" t="s">
        <v>1142</v>
      </c>
      <c r="C620" s="112">
        <f>VLOOKUP(A620,cuc!$A$4:$H$2090,8,FALSE)</f>
        <v>0</v>
      </c>
      <c r="D620" s="119"/>
      <c r="E620" s="115"/>
    </row>
    <row r="621" spans="1:5" hidden="1" x14ac:dyDescent="0.25">
      <c r="A621" s="114">
        <v>163500</v>
      </c>
      <c r="B621" s="113" t="s">
        <v>904</v>
      </c>
      <c r="C621" s="112">
        <f>VLOOKUP(A621,cuc!$A$4:$H$2090,8,FALSE)</f>
        <v>0</v>
      </c>
      <c r="D621" s="119"/>
      <c r="E621" s="115"/>
    </row>
    <row r="622" spans="1:5" hidden="1" x14ac:dyDescent="0.25">
      <c r="A622" s="114">
        <v>163505</v>
      </c>
      <c r="B622" s="113" t="s">
        <v>1141</v>
      </c>
      <c r="C622" s="112">
        <f>VLOOKUP(A622,cuc!$A$4:$H$2090,8,FALSE)</f>
        <v>0</v>
      </c>
      <c r="D622" s="119"/>
      <c r="E622" s="115"/>
    </row>
    <row r="623" spans="1:5" hidden="1" x14ac:dyDescent="0.25">
      <c r="A623" s="114">
        <v>163510</v>
      </c>
      <c r="B623" s="113" t="s">
        <v>1140</v>
      </c>
      <c r="C623" s="112">
        <f>VLOOKUP(A623,cuc!$A$4:$H$2090,8,FALSE)</f>
        <v>0</v>
      </c>
      <c r="D623" s="119"/>
      <c r="E623" s="115"/>
    </row>
    <row r="624" spans="1:5" hidden="1" x14ac:dyDescent="0.25">
      <c r="A624" s="114">
        <v>163515</v>
      </c>
      <c r="B624" s="113" t="s">
        <v>1139</v>
      </c>
      <c r="C624" s="112">
        <f>VLOOKUP(A624,cuc!$A$4:$H$2090,8,FALSE)</f>
        <v>0</v>
      </c>
      <c r="D624" s="119"/>
      <c r="E624" s="115"/>
    </row>
    <row r="625" spans="1:5" hidden="1" x14ac:dyDescent="0.25">
      <c r="A625" s="114">
        <v>163599</v>
      </c>
      <c r="B625" s="113" t="s">
        <v>1138</v>
      </c>
      <c r="C625" s="112">
        <f>VLOOKUP(A625,cuc!$A$4:$H$2090,8,FALSE)</f>
        <v>0</v>
      </c>
      <c r="D625" s="119"/>
      <c r="E625" s="115"/>
    </row>
    <row r="626" spans="1:5" x14ac:dyDescent="0.25">
      <c r="A626" s="114">
        <v>164000</v>
      </c>
      <c r="B626" s="113" t="s">
        <v>1137</v>
      </c>
      <c r="C626" s="112">
        <f>VLOOKUP(A626,cuc!$A$4:$H$2090,8,FALSE)</f>
        <v>0</v>
      </c>
      <c r="D626" s="119"/>
      <c r="E626" s="115"/>
    </row>
    <row r="627" spans="1:5" x14ac:dyDescent="0.25">
      <c r="A627" s="114">
        <v>164005</v>
      </c>
      <c r="B627" s="113" t="s">
        <v>950</v>
      </c>
      <c r="C627" s="112">
        <f>VLOOKUP(A627,cuc!$A$4:$H$2090,8,FALSE)</f>
        <v>0</v>
      </c>
      <c r="D627" s="119"/>
      <c r="E627" s="115"/>
    </row>
    <row r="628" spans="1:5" x14ac:dyDescent="0.25">
      <c r="A628" s="114">
        <v>164010</v>
      </c>
      <c r="B628" s="113" t="s">
        <v>1136</v>
      </c>
      <c r="C628" s="112">
        <f>VLOOKUP(A628,cuc!$A$4:$H$2090,8,FALSE)</f>
        <v>0</v>
      </c>
      <c r="D628" s="119"/>
      <c r="E628" s="115"/>
    </row>
    <row r="629" spans="1:5" hidden="1" x14ac:dyDescent="0.25">
      <c r="A629" s="114">
        <v>164015</v>
      </c>
      <c r="B629" s="113" t="s">
        <v>1135</v>
      </c>
      <c r="C629" s="112">
        <f>VLOOKUP(A629,cuc!$A$4:$H$2090,8,FALSE)</f>
        <v>0</v>
      </c>
      <c r="D629" s="119"/>
      <c r="E629" s="115"/>
    </row>
    <row r="630" spans="1:5" hidden="1" x14ac:dyDescent="0.25">
      <c r="A630" s="114">
        <v>164020</v>
      </c>
      <c r="B630" s="113" t="s">
        <v>1134</v>
      </c>
      <c r="C630" s="112">
        <f>VLOOKUP(A630,cuc!$A$4:$H$2090,8,FALSE)</f>
        <v>0</v>
      </c>
      <c r="D630" s="119"/>
      <c r="E630" s="115"/>
    </row>
    <row r="631" spans="1:5" hidden="1" x14ac:dyDescent="0.25">
      <c r="A631" s="114">
        <v>164025</v>
      </c>
      <c r="B631" s="113" t="s">
        <v>1133</v>
      </c>
      <c r="C631" s="112">
        <f>VLOOKUP(A631,cuc!$A$4:$H$2090,8,FALSE)</f>
        <v>0</v>
      </c>
      <c r="D631" s="119"/>
      <c r="E631" s="115"/>
    </row>
    <row r="632" spans="1:5" hidden="1" x14ac:dyDescent="0.25">
      <c r="A632" s="114">
        <v>164030</v>
      </c>
      <c r="B632" s="113" t="s">
        <v>1132</v>
      </c>
      <c r="C632" s="112">
        <f>VLOOKUP(A632,cuc!$A$4:$H$2090,8,FALSE)</f>
        <v>0</v>
      </c>
      <c r="D632" s="119"/>
      <c r="E632" s="115"/>
    </row>
    <row r="633" spans="1:5" hidden="1" x14ac:dyDescent="0.25">
      <c r="A633" s="114">
        <v>164035</v>
      </c>
      <c r="B633" s="113" t="s">
        <v>1131</v>
      </c>
      <c r="C633" s="112">
        <f>VLOOKUP(A633,cuc!$A$4:$H$2090,8,FALSE)</f>
        <v>0</v>
      </c>
      <c r="D633" s="119"/>
      <c r="E633" s="115"/>
    </row>
    <row r="634" spans="1:5" hidden="1" x14ac:dyDescent="0.25">
      <c r="A634" s="114">
        <v>164040</v>
      </c>
      <c r="B634" s="113" t="s">
        <v>1130</v>
      </c>
      <c r="C634" s="112">
        <f>VLOOKUP(A634,cuc!$A$4:$H$2090,8,FALSE)</f>
        <v>0</v>
      </c>
      <c r="D634" s="119"/>
      <c r="E634" s="115"/>
    </row>
    <row r="635" spans="1:5" hidden="1" x14ac:dyDescent="0.25">
      <c r="A635" s="114">
        <v>164095</v>
      </c>
      <c r="B635" s="113" t="s">
        <v>1129</v>
      </c>
      <c r="C635" s="112">
        <f>VLOOKUP(A635,cuc!$A$4:$H$2090,8,FALSE)</f>
        <v>0</v>
      </c>
      <c r="D635" s="119"/>
      <c r="E635" s="115"/>
    </row>
    <row r="636" spans="1:5" hidden="1" x14ac:dyDescent="0.25">
      <c r="A636" s="114">
        <v>164099</v>
      </c>
      <c r="B636" s="113" t="s">
        <v>1128</v>
      </c>
      <c r="C636" s="112">
        <f>VLOOKUP(A636,cuc!$A$4:$H$2090,8,FALSE)</f>
        <v>0</v>
      </c>
      <c r="D636" s="119"/>
      <c r="E636" s="115"/>
    </row>
    <row r="637" spans="1:5" hidden="1" x14ac:dyDescent="0.25">
      <c r="A637" s="114">
        <v>165000</v>
      </c>
      <c r="B637" s="113" t="s">
        <v>1127</v>
      </c>
      <c r="C637" s="112">
        <f>VLOOKUP(A637,cuc!$A$4:$H$2090,8,FALSE)</f>
        <v>0</v>
      </c>
      <c r="D637" s="119"/>
      <c r="E637" s="115"/>
    </row>
    <row r="638" spans="1:5" hidden="1" x14ac:dyDescent="0.25">
      <c r="A638" s="114">
        <v>165005</v>
      </c>
      <c r="B638" s="113" t="s">
        <v>1126</v>
      </c>
      <c r="C638" s="112">
        <f>VLOOKUP(A638,cuc!$A$4:$H$2090,8,FALSE)</f>
        <v>0</v>
      </c>
      <c r="D638" s="119"/>
      <c r="E638" s="115"/>
    </row>
    <row r="639" spans="1:5" hidden="1" x14ac:dyDescent="0.25">
      <c r="A639" s="114">
        <v>165010</v>
      </c>
      <c r="B639" s="113" t="s">
        <v>1125</v>
      </c>
      <c r="C639" s="112">
        <f>VLOOKUP(A639,cuc!$A$4:$H$2090,8,FALSE)</f>
        <v>0</v>
      </c>
      <c r="D639" s="119"/>
      <c r="E639" s="115"/>
    </row>
    <row r="640" spans="1:5" hidden="1" x14ac:dyDescent="0.25">
      <c r="A640" s="114">
        <v>165015</v>
      </c>
      <c r="B640" s="113" t="s">
        <v>1124</v>
      </c>
      <c r="C640" s="112">
        <f>VLOOKUP(A640,cuc!$A$4:$H$2090,8,FALSE)</f>
        <v>0</v>
      </c>
      <c r="D640" s="119"/>
      <c r="E640" s="115"/>
    </row>
    <row r="641" spans="1:5" hidden="1" x14ac:dyDescent="0.25">
      <c r="A641" s="114">
        <v>165095</v>
      </c>
      <c r="B641" s="113" t="s">
        <v>213</v>
      </c>
      <c r="C641" s="112">
        <f>VLOOKUP(A641,cuc!$A$4:$H$2090,8,FALSE)</f>
        <v>0</v>
      </c>
      <c r="D641" s="119"/>
      <c r="E641" s="115"/>
    </row>
    <row r="642" spans="1:5" hidden="1" x14ac:dyDescent="0.25">
      <c r="A642" s="114">
        <v>165099</v>
      </c>
      <c r="B642" s="113" t="s">
        <v>1123</v>
      </c>
      <c r="C642" s="112">
        <f>VLOOKUP(A642,cuc!$A$4:$H$2090,8,FALSE)</f>
        <v>0</v>
      </c>
      <c r="D642" s="119"/>
      <c r="E642" s="115"/>
    </row>
    <row r="643" spans="1:5" hidden="1" x14ac:dyDescent="0.25">
      <c r="A643" s="114">
        <v>165500</v>
      </c>
      <c r="B643" s="113" t="s">
        <v>1122</v>
      </c>
      <c r="C643" s="112">
        <f>VLOOKUP(A643,cuc!$A$4:$H$2090,8,FALSE)</f>
        <v>47688.67</v>
      </c>
      <c r="D643" s="119"/>
      <c r="E643" s="115"/>
    </row>
    <row r="644" spans="1:5" hidden="1" x14ac:dyDescent="0.25">
      <c r="A644" s="114">
        <v>165505</v>
      </c>
      <c r="B644" s="113" t="s">
        <v>1121</v>
      </c>
      <c r="C644" s="112">
        <f>VLOOKUP(A644,cuc!$A$4:$H$2090,8,FALSE)</f>
        <v>0</v>
      </c>
      <c r="D644" s="119"/>
      <c r="E644" s="115"/>
    </row>
    <row r="645" spans="1:5" hidden="1" x14ac:dyDescent="0.25">
      <c r="A645" s="114">
        <v>165510</v>
      </c>
      <c r="B645" s="113" t="s">
        <v>1120</v>
      </c>
      <c r="C645" s="112">
        <f>VLOOKUP(A645,cuc!$A$4:$H$2090,8,FALSE)</f>
        <v>47688.67</v>
      </c>
      <c r="D645" s="119"/>
      <c r="E645" s="115"/>
    </row>
    <row r="646" spans="1:5" hidden="1" x14ac:dyDescent="0.25">
      <c r="A646" s="114">
        <v>165515</v>
      </c>
      <c r="B646" s="113" t="s">
        <v>1119</v>
      </c>
      <c r="C646" s="112">
        <f>VLOOKUP(A646,cuc!$A$4:$H$2090,8,FALSE)</f>
        <v>0</v>
      </c>
      <c r="D646" s="119"/>
      <c r="E646" s="115"/>
    </row>
    <row r="647" spans="1:5" hidden="1" x14ac:dyDescent="0.25">
      <c r="A647" s="114">
        <v>165595</v>
      </c>
      <c r="B647" s="113" t="s">
        <v>213</v>
      </c>
      <c r="C647" s="112">
        <f>VLOOKUP(A647,cuc!$A$4:$H$2090,8,FALSE)</f>
        <v>0</v>
      </c>
      <c r="D647" s="119"/>
      <c r="E647" s="115"/>
    </row>
    <row r="648" spans="1:5" hidden="1" x14ac:dyDescent="0.25">
      <c r="A648" s="114">
        <v>165599</v>
      </c>
      <c r="B648" s="113" t="s">
        <v>1118</v>
      </c>
      <c r="C648" s="112">
        <f>VLOOKUP(A648,cuc!$A$4:$H$2090,8,FALSE)</f>
        <v>0</v>
      </c>
      <c r="D648" s="119"/>
      <c r="E648" s="115"/>
    </row>
    <row r="649" spans="1:5" x14ac:dyDescent="0.25">
      <c r="A649" s="114">
        <v>166000</v>
      </c>
      <c r="B649" s="113" t="s">
        <v>1117</v>
      </c>
      <c r="C649" s="112">
        <f>VLOOKUP(A649,cuc!$A$4:$H$2090,8,FALSE)</f>
        <v>14761506</v>
      </c>
      <c r="D649" s="119"/>
      <c r="E649" s="115"/>
    </row>
    <row r="650" spans="1:5" x14ac:dyDescent="0.25">
      <c r="A650" s="114">
        <v>166005</v>
      </c>
      <c r="B650" s="113" t="s">
        <v>453</v>
      </c>
      <c r="C650" s="112">
        <f>VLOOKUP(A650,cuc!$A$4:$H$2090,8,FALSE)</f>
        <v>0</v>
      </c>
      <c r="D650" s="119"/>
      <c r="E650" s="115"/>
    </row>
    <row r="651" spans="1:5" hidden="1" x14ac:dyDescent="0.25">
      <c r="A651" s="114">
        <v>166010</v>
      </c>
      <c r="B651" s="113" t="s">
        <v>483</v>
      </c>
      <c r="C651" s="112">
        <f>VLOOKUP(A651,cuc!$A$4:$H$2090,8,FALSE)</f>
        <v>0</v>
      </c>
      <c r="D651" s="119"/>
      <c r="E651" s="115"/>
    </row>
    <row r="652" spans="1:5" hidden="1" x14ac:dyDescent="0.25">
      <c r="A652" s="114">
        <v>166015</v>
      </c>
      <c r="B652" s="113" t="s">
        <v>1116</v>
      </c>
      <c r="C652" s="112">
        <f>VLOOKUP(A652,cuc!$A$4:$H$2090,8,FALSE)</f>
        <v>10281406</v>
      </c>
      <c r="D652" s="119"/>
      <c r="E652" s="115"/>
    </row>
    <row r="653" spans="1:5" hidden="1" x14ac:dyDescent="0.25">
      <c r="A653" s="114">
        <v>166020</v>
      </c>
      <c r="B653" s="113" t="s">
        <v>425</v>
      </c>
      <c r="C653" s="112">
        <f>VLOOKUP(A653,cuc!$A$4:$H$2090,8,FALSE)</f>
        <v>0</v>
      </c>
      <c r="D653" s="119"/>
      <c r="E653" s="115"/>
    </row>
    <row r="654" spans="1:5" hidden="1" x14ac:dyDescent="0.25">
      <c r="A654" s="114">
        <v>166025</v>
      </c>
      <c r="B654" s="113" t="s">
        <v>1115</v>
      </c>
      <c r="C654" s="112">
        <f>VLOOKUP(A654,cuc!$A$4:$H$2090,8,FALSE)</f>
        <v>0</v>
      </c>
      <c r="D654" s="119"/>
      <c r="E654" s="115"/>
    </row>
    <row r="655" spans="1:5" hidden="1" x14ac:dyDescent="0.25">
      <c r="A655" s="114">
        <v>166030</v>
      </c>
      <c r="B655" s="113" t="s">
        <v>1114</v>
      </c>
      <c r="C655" s="112">
        <f>VLOOKUP(A655,cuc!$A$4:$H$2090,8,FALSE)</f>
        <v>0</v>
      </c>
      <c r="D655" s="119"/>
      <c r="E655" s="115"/>
    </row>
    <row r="656" spans="1:5" x14ac:dyDescent="0.25">
      <c r="A656" s="114">
        <v>166035</v>
      </c>
      <c r="B656" s="113" t="s">
        <v>1113</v>
      </c>
      <c r="C656" s="112">
        <f>VLOOKUP(A656,cuc!$A$4:$H$2090,8,FALSE)</f>
        <v>3144586</v>
      </c>
      <c r="D656" s="119"/>
      <c r="E656" s="115"/>
    </row>
    <row r="657" spans="1:5" hidden="1" x14ac:dyDescent="0.25">
      <c r="A657" s="114">
        <v>166040</v>
      </c>
      <c r="B657" s="113" t="s">
        <v>1112</v>
      </c>
      <c r="C657" s="112">
        <f>VLOOKUP(A657,cuc!$A$4:$H$2090,8,FALSE)</f>
        <v>0</v>
      </c>
      <c r="D657" s="119"/>
      <c r="E657" s="115"/>
    </row>
    <row r="658" spans="1:5" hidden="1" x14ac:dyDescent="0.25">
      <c r="A658" s="114">
        <v>166045</v>
      </c>
      <c r="B658" s="113" t="s">
        <v>1111</v>
      </c>
      <c r="C658" s="112">
        <f>VLOOKUP(A658,cuc!$A$4:$H$2090,8,FALSE)</f>
        <v>0</v>
      </c>
      <c r="D658" s="119"/>
      <c r="E658" s="115"/>
    </row>
    <row r="659" spans="1:5" hidden="1" x14ac:dyDescent="0.25">
      <c r="A659" s="114">
        <v>166050</v>
      </c>
      <c r="B659" s="113" t="s">
        <v>213</v>
      </c>
      <c r="C659" s="112">
        <f>VLOOKUP(A659,cuc!$A$4:$H$2090,8,FALSE)</f>
        <v>5153655</v>
      </c>
      <c r="D659" s="119"/>
      <c r="E659" s="115"/>
    </row>
    <row r="660" spans="1:5" hidden="1" x14ac:dyDescent="0.25">
      <c r="A660" s="114">
        <v>166099</v>
      </c>
      <c r="B660" s="113" t="s">
        <v>1110</v>
      </c>
      <c r="C660" s="112">
        <f>VLOOKUP(A660,cuc!$A$4:$H$2090,8,FALSE)</f>
        <v>3818141</v>
      </c>
      <c r="D660" s="119"/>
      <c r="E660" s="115"/>
    </row>
    <row r="661" spans="1:5" x14ac:dyDescent="0.25">
      <c r="A661" s="114">
        <v>170000</v>
      </c>
      <c r="B661" s="113" t="s">
        <v>1109</v>
      </c>
      <c r="C661" s="112">
        <f>VLOOKUP(A661,cuc!$A$4:$H$2090,8,FALSE)</f>
        <v>807564619.88</v>
      </c>
      <c r="D661" s="119"/>
      <c r="E661" s="115"/>
    </row>
    <row r="662" spans="1:5" x14ac:dyDescent="0.25">
      <c r="A662" s="114">
        <v>170500</v>
      </c>
      <c r="B662" s="113" t="s">
        <v>1085</v>
      </c>
      <c r="C662" s="112">
        <f>VLOOKUP(A662,cuc!$A$4:$H$2090,8,FALSE)</f>
        <v>807564619.88</v>
      </c>
      <c r="D662" s="119"/>
      <c r="E662" s="115"/>
    </row>
    <row r="663" spans="1:5" x14ac:dyDescent="0.25">
      <c r="A663" s="114">
        <v>170502</v>
      </c>
      <c r="B663" s="113" t="s">
        <v>508</v>
      </c>
      <c r="C663" s="112">
        <f>VLOOKUP(A663,cuc!$A$4:$H$2090,8,FALSE)</f>
        <v>0</v>
      </c>
      <c r="D663" s="119"/>
      <c r="E663" s="115"/>
    </row>
    <row r="664" spans="1:5" hidden="1" x14ac:dyDescent="0.25">
      <c r="A664" s="114">
        <v>170503</v>
      </c>
      <c r="B664" s="113" t="s">
        <v>1108</v>
      </c>
      <c r="C664" s="112">
        <f>VLOOKUP(A664,cuc!$A$4:$H$2090,8,FALSE)</f>
        <v>0</v>
      </c>
      <c r="D664" s="119"/>
      <c r="E664" s="115"/>
    </row>
    <row r="665" spans="1:5" x14ac:dyDescent="0.25">
      <c r="A665" s="114">
        <v>170504</v>
      </c>
      <c r="B665" s="113" t="s">
        <v>571</v>
      </c>
      <c r="C665" s="112">
        <f>VLOOKUP(A665,cuc!$A$4:$H$2090,8,FALSE)</f>
        <v>780760346</v>
      </c>
      <c r="D665" s="119"/>
      <c r="E665" s="115"/>
    </row>
    <row r="666" spans="1:5" x14ac:dyDescent="0.25">
      <c r="A666" s="114">
        <v>170505</v>
      </c>
      <c r="B666" s="113" t="s">
        <v>570</v>
      </c>
      <c r="C666" s="112">
        <f>VLOOKUP(A666,cuc!$A$4:$H$2090,8,FALSE)</f>
        <v>124700165</v>
      </c>
      <c r="D666" s="119"/>
      <c r="E666" s="115"/>
    </row>
    <row r="667" spans="1:5" hidden="1" x14ac:dyDescent="0.25">
      <c r="A667" s="114">
        <v>170506</v>
      </c>
      <c r="B667" s="113" t="s">
        <v>557</v>
      </c>
      <c r="C667" s="112">
        <f>VLOOKUP(A667,cuc!$A$4:$H$2090,8,FALSE)</f>
        <v>0</v>
      </c>
      <c r="D667" s="119"/>
      <c r="E667" s="115"/>
    </row>
    <row r="668" spans="1:5" hidden="1" x14ac:dyDescent="0.25">
      <c r="A668" s="114">
        <v>170507</v>
      </c>
      <c r="B668" s="113" t="s">
        <v>1107</v>
      </c>
      <c r="C668" s="112">
        <f>VLOOKUP(A668,cuc!$A$4:$H$2090,8,FALSE)</f>
        <v>0</v>
      </c>
      <c r="D668" s="119"/>
      <c r="E668" s="115"/>
    </row>
    <row r="669" spans="1:5" hidden="1" x14ac:dyDescent="0.25">
      <c r="A669" s="114">
        <v>170510</v>
      </c>
      <c r="B669" s="113" t="s">
        <v>1106</v>
      </c>
      <c r="C669" s="112">
        <f>VLOOKUP(A669,cuc!$A$4:$H$2090,8,FALSE)</f>
        <v>0</v>
      </c>
      <c r="D669" s="119"/>
      <c r="E669" s="115"/>
    </row>
    <row r="670" spans="1:5" hidden="1" x14ac:dyDescent="0.25">
      <c r="A670" s="114">
        <v>170515</v>
      </c>
      <c r="B670" s="113" t="s">
        <v>1105</v>
      </c>
      <c r="C670" s="112">
        <f>VLOOKUP(A670,cuc!$A$4:$H$2090,8,FALSE)</f>
        <v>0</v>
      </c>
      <c r="D670" s="119"/>
      <c r="E670" s="115"/>
    </row>
    <row r="671" spans="1:5" x14ac:dyDescent="0.25">
      <c r="A671" s="114">
        <v>170520</v>
      </c>
      <c r="B671" s="113" t="s">
        <v>569</v>
      </c>
      <c r="C671" s="112">
        <f>VLOOKUP(A671,cuc!$A$4:$H$2090,8,FALSE)</f>
        <v>63686056.880000003</v>
      </c>
      <c r="D671" s="119"/>
      <c r="E671" s="115"/>
    </row>
    <row r="672" spans="1:5" hidden="1" x14ac:dyDescent="0.25">
      <c r="A672" s="114">
        <v>170524</v>
      </c>
      <c r="B672" s="113" t="s">
        <v>510</v>
      </c>
      <c r="C672" s="112">
        <f>VLOOKUP(A672,cuc!$A$4:$H$2090,8,FALSE)</f>
        <v>0</v>
      </c>
      <c r="D672" s="119"/>
      <c r="E672" s="115"/>
    </row>
    <row r="673" spans="1:5" hidden="1" x14ac:dyDescent="0.25">
      <c r="A673" s="114">
        <v>170525</v>
      </c>
      <c r="B673" s="113" t="s">
        <v>567</v>
      </c>
      <c r="C673" s="112">
        <f>VLOOKUP(A673,cuc!$A$4:$H$2090,8,FALSE)</f>
        <v>0</v>
      </c>
      <c r="D673" s="119"/>
      <c r="E673" s="115"/>
    </row>
    <row r="674" spans="1:5" hidden="1" x14ac:dyDescent="0.25">
      <c r="A674" s="114">
        <v>170526</v>
      </c>
      <c r="B674" s="113" t="s">
        <v>566</v>
      </c>
      <c r="C674" s="112">
        <f>VLOOKUP(A674,cuc!$A$4:$H$2090,8,FALSE)</f>
        <v>0</v>
      </c>
      <c r="D674" s="119"/>
      <c r="E674" s="115"/>
    </row>
    <row r="675" spans="1:5" hidden="1" x14ac:dyDescent="0.25">
      <c r="A675" s="114">
        <v>170528</v>
      </c>
      <c r="B675" s="113" t="s">
        <v>565</v>
      </c>
      <c r="C675" s="112">
        <f>VLOOKUP(A675,cuc!$A$4:$H$2090,8,FALSE)</f>
        <v>0</v>
      </c>
      <c r="D675" s="119"/>
      <c r="E675" s="115"/>
    </row>
    <row r="676" spans="1:5" hidden="1" x14ac:dyDescent="0.25">
      <c r="A676" s="114">
        <v>170529</v>
      </c>
      <c r="B676" s="113" t="s">
        <v>564</v>
      </c>
      <c r="C676" s="112">
        <f>VLOOKUP(A676,cuc!$A$4:$H$2090,8,FALSE)</f>
        <v>0</v>
      </c>
      <c r="D676" s="119"/>
      <c r="E676" s="115"/>
    </row>
    <row r="677" spans="1:5" hidden="1" x14ac:dyDescent="0.25">
      <c r="A677" s="114">
        <v>170530</v>
      </c>
      <c r="B677" s="113" t="s">
        <v>563</v>
      </c>
      <c r="C677" s="112">
        <f>VLOOKUP(A677,cuc!$A$4:$H$2090,8,FALSE)</f>
        <v>0</v>
      </c>
      <c r="D677" s="119"/>
      <c r="E677" s="115"/>
    </row>
    <row r="678" spans="1:5" hidden="1" x14ac:dyDescent="0.25">
      <c r="A678" s="114">
        <v>170535</v>
      </c>
      <c r="B678" s="113" t="s">
        <v>561</v>
      </c>
      <c r="C678" s="112">
        <f>VLOOKUP(A678,cuc!$A$4:$H$2090,8,FALSE)</f>
        <v>0</v>
      </c>
      <c r="D678" s="119"/>
      <c r="E678" s="115"/>
    </row>
    <row r="679" spans="1:5" hidden="1" x14ac:dyDescent="0.25">
      <c r="A679" s="114">
        <v>170540</v>
      </c>
      <c r="B679" s="113" t="s">
        <v>555</v>
      </c>
      <c r="C679" s="112">
        <f>VLOOKUP(A679,cuc!$A$4:$H$2090,8,FALSE)</f>
        <v>0</v>
      </c>
      <c r="D679" s="119"/>
      <c r="E679" s="115"/>
    </row>
    <row r="680" spans="1:5" hidden="1" x14ac:dyDescent="0.25">
      <c r="A680" s="114">
        <v>170545</v>
      </c>
      <c r="B680" s="113" t="s">
        <v>560</v>
      </c>
      <c r="C680" s="112">
        <f>VLOOKUP(A680,cuc!$A$4:$H$2090,8,FALSE)</f>
        <v>56263497</v>
      </c>
      <c r="D680" s="119"/>
      <c r="E680" s="115"/>
    </row>
    <row r="681" spans="1:5" hidden="1" x14ac:dyDescent="0.25">
      <c r="A681" s="114">
        <v>170550</v>
      </c>
      <c r="B681" s="113" t="s">
        <v>1104</v>
      </c>
      <c r="C681" s="112">
        <f>VLOOKUP(A681,cuc!$A$4:$H$2090,8,FALSE)</f>
        <v>0</v>
      </c>
      <c r="D681" s="119"/>
      <c r="E681" s="115"/>
    </row>
    <row r="682" spans="1:5" hidden="1" x14ac:dyDescent="0.25">
      <c r="A682" s="114">
        <v>170555</v>
      </c>
      <c r="B682" s="113" t="s">
        <v>558</v>
      </c>
      <c r="C682" s="112">
        <f>VLOOKUP(A682,cuc!$A$4:$H$2090,8,FALSE)</f>
        <v>0</v>
      </c>
      <c r="D682" s="119"/>
      <c r="E682" s="115"/>
    </row>
    <row r="683" spans="1:5" hidden="1" x14ac:dyDescent="0.25">
      <c r="A683" s="114">
        <v>170560</v>
      </c>
      <c r="B683" s="113" t="s">
        <v>562</v>
      </c>
      <c r="C683" s="112">
        <f>VLOOKUP(A683,cuc!$A$4:$H$2090,8,FALSE)</f>
        <v>0</v>
      </c>
      <c r="D683" s="119"/>
      <c r="E683" s="115"/>
    </row>
    <row r="684" spans="1:5" hidden="1" x14ac:dyDescent="0.25">
      <c r="A684" s="114">
        <v>170565</v>
      </c>
      <c r="B684" s="113" t="s">
        <v>1103</v>
      </c>
      <c r="C684" s="112">
        <f>VLOOKUP(A684,cuc!$A$4:$H$2090,8,FALSE)</f>
        <v>0</v>
      </c>
      <c r="D684" s="119"/>
      <c r="E684" s="115"/>
    </row>
    <row r="685" spans="1:5" hidden="1" x14ac:dyDescent="0.25">
      <c r="A685" s="114">
        <v>170570</v>
      </c>
      <c r="B685" s="113" t="s">
        <v>1102</v>
      </c>
      <c r="C685" s="112">
        <f>VLOOKUP(A685,cuc!$A$4:$H$2090,8,FALSE)</f>
        <v>0</v>
      </c>
      <c r="D685" s="119"/>
      <c r="E685" s="115"/>
    </row>
    <row r="686" spans="1:5" hidden="1" x14ac:dyDescent="0.25">
      <c r="A686" s="114">
        <v>170575</v>
      </c>
      <c r="B686" s="113" t="s">
        <v>1101</v>
      </c>
      <c r="C686" s="112">
        <f>VLOOKUP(A686,cuc!$A$4:$H$2090,8,FALSE)</f>
        <v>0</v>
      </c>
      <c r="D686" s="119"/>
      <c r="E686" s="115"/>
    </row>
    <row r="687" spans="1:5" hidden="1" x14ac:dyDescent="0.25">
      <c r="A687" s="114">
        <v>170580</v>
      </c>
      <c r="B687" s="113" t="s">
        <v>1100</v>
      </c>
      <c r="C687" s="112">
        <f>VLOOKUP(A687,cuc!$A$4:$H$2090,8,FALSE)</f>
        <v>0</v>
      </c>
      <c r="D687" s="119"/>
      <c r="E687" s="115"/>
    </row>
    <row r="688" spans="1:5" hidden="1" x14ac:dyDescent="0.25">
      <c r="A688" s="114">
        <v>170585</v>
      </c>
      <c r="B688" s="113" t="s">
        <v>1099</v>
      </c>
      <c r="C688" s="112">
        <f>VLOOKUP(A688,cuc!$A$4:$H$2090,8,FALSE)</f>
        <v>0</v>
      </c>
      <c r="D688" s="119"/>
      <c r="E688" s="115"/>
    </row>
    <row r="689" spans="1:5" hidden="1" x14ac:dyDescent="0.25">
      <c r="A689" s="114">
        <v>170590</v>
      </c>
      <c r="B689" s="113" t="s">
        <v>1098</v>
      </c>
      <c r="C689" s="112">
        <f>VLOOKUP(A689,cuc!$A$4:$H$2090,8,FALSE)</f>
        <v>0</v>
      </c>
      <c r="D689" s="119"/>
      <c r="E689" s="115"/>
    </row>
    <row r="690" spans="1:5" hidden="1" x14ac:dyDescent="0.25">
      <c r="A690" s="114">
        <v>170591</v>
      </c>
      <c r="B690" s="113" t="s">
        <v>1097</v>
      </c>
      <c r="C690" s="112">
        <f>VLOOKUP(A690,cuc!$A$4:$H$2090,8,FALSE)</f>
        <v>0</v>
      </c>
      <c r="D690" s="119"/>
      <c r="E690" s="115"/>
    </row>
    <row r="691" spans="1:5" hidden="1" x14ac:dyDescent="0.25">
      <c r="A691" s="114">
        <v>170592</v>
      </c>
      <c r="B691" s="113" t="s">
        <v>447</v>
      </c>
      <c r="C691" s="112">
        <f>VLOOKUP(A691,cuc!$A$4:$H$2090,8,FALSE)</f>
        <v>0</v>
      </c>
      <c r="D691" s="119"/>
      <c r="E691" s="115"/>
    </row>
    <row r="692" spans="1:5" x14ac:dyDescent="0.25">
      <c r="A692" s="114">
        <v>170595</v>
      </c>
      <c r="B692" s="113" t="s">
        <v>1096</v>
      </c>
      <c r="C692" s="112">
        <f>VLOOKUP(A692,cuc!$A$4:$H$2090,8,FALSE)</f>
        <v>217845445</v>
      </c>
      <c r="D692" s="119"/>
      <c r="E692" s="115"/>
    </row>
    <row r="693" spans="1:5" hidden="1" x14ac:dyDescent="0.25">
      <c r="A693" s="114">
        <v>170599</v>
      </c>
      <c r="B693" s="113" t="s">
        <v>1095</v>
      </c>
      <c r="C693" s="112">
        <f>VLOOKUP(A693,cuc!$A$4:$H$2090,8,FALSE)</f>
        <v>0</v>
      </c>
      <c r="D693" s="119"/>
      <c r="E693" s="115"/>
    </row>
    <row r="694" spans="1:5" hidden="1" x14ac:dyDescent="0.25">
      <c r="A694" s="114">
        <v>171000</v>
      </c>
      <c r="B694" s="113" t="s">
        <v>1094</v>
      </c>
      <c r="C694" s="112">
        <f>VLOOKUP(A694,cuc!$A$4:$H$2090,8,FALSE)</f>
        <v>0</v>
      </c>
      <c r="D694" s="119"/>
      <c r="E694" s="115"/>
    </row>
    <row r="695" spans="1:5" hidden="1" x14ac:dyDescent="0.25">
      <c r="A695" s="114">
        <v>171005</v>
      </c>
      <c r="B695" s="113" t="s">
        <v>508</v>
      </c>
      <c r="C695" s="112">
        <f>VLOOKUP(A695,cuc!$A$4:$H$2090,8,FALSE)</f>
        <v>0</v>
      </c>
      <c r="D695" s="119"/>
      <c r="E695" s="115"/>
    </row>
    <row r="696" spans="1:5" hidden="1" x14ac:dyDescent="0.25">
      <c r="A696" s="114">
        <v>171010</v>
      </c>
      <c r="B696" s="113" t="s">
        <v>571</v>
      </c>
      <c r="C696" s="112">
        <f>VLOOKUP(A696,cuc!$A$4:$H$2090,8,FALSE)</f>
        <v>0</v>
      </c>
      <c r="D696" s="119"/>
      <c r="E696" s="115"/>
    </row>
    <row r="697" spans="1:5" hidden="1" x14ac:dyDescent="0.25">
      <c r="A697" s="114">
        <v>171020</v>
      </c>
      <c r="B697" s="113" t="s">
        <v>1093</v>
      </c>
      <c r="C697" s="112">
        <f>VLOOKUP(A697,cuc!$A$4:$H$2090,8,FALSE)</f>
        <v>0</v>
      </c>
      <c r="D697" s="119"/>
      <c r="E697" s="115"/>
    </row>
    <row r="698" spans="1:5" hidden="1" x14ac:dyDescent="0.25">
      <c r="A698" s="114">
        <v>171090</v>
      </c>
      <c r="B698" s="113" t="s">
        <v>1092</v>
      </c>
      <c r="C698" s="112">
        <f>VLOOKUP(A698,cuc!$A$4:$H$2090,8,FALSE)</f>
        <v>0</v>
      </c>
      <c r="D698" s="119"/>
      <c r="E698" s="115"/>
    </row>
    <row r="699" spans="1:5" hidden="1" x14ac:dyDescent="0.25">
      <c r="A699" s="114">
        <v>171099</v>
      </c>
      <c r="B699" s="113" t="s">
        <v>1091</v>
      </c>
      <c r="C699" s="112">
        <f>VLOOKUP(A699,cuc!$A$4:$H$2090,8,FALSE)</f>
        <v>0</v>
      </c>
      <c r="D699" s="119"/>
      <c r="E699" s="115"/>
    </row>
    <row r="700" spans="1:5" hidden="1" x14ac:dyDescent="0.25">
      <c r="A700" s="114">
        <v>171500</v>
      </c>
      <c r="B700" s="113" t="s">
        <v>1090</v>
      </c>
      <c r="C700" s="112">
        <f>VLOOKUP(A700,cuc!$A$4:$H$2090,8,FALSE)</f>
        <v>0</v>
      </c>
      <c r="D700" s="119"/>
      <c r="E700" s="115"/>
    </row>
    <row r="701" spans="1:5" hidden="1" x14ac:dyDescent="0.25">
      <c r="A701" s="114">
        <v>171505</v>
      </c>
      <c r="B701" s="113" t="s">
        <v>508</v>
      </c>
      <c r="C701" s="112">
        <f>VLOOKUP(A701,cuc!$A$4:$H$2090,8,FALSE)</f>
        <v>0</v>
      </c>
      <c r="D701" s="119"/>
      <c r="E701" s="115"/>
    </row>
    <row r="702" spans="1:5" hidden="1" x14ac:dyDescent="0.25">
      <c r="A702" s="114">
        <v>171510</v>
      </c>
      <c r="B702" s="113" t="s">
        <v>571</v>
      </c>
      <c r="C702" s="112">
        <f>VLOOKUP(A702,cuc!$A$4:$H$2090,8,FALSE)</f>
        <v>0</v>
      </c>
      <c r="D702" s="119"/>
      <c r="E702" s="115"/>
    </row>
    <row r="703" spans="1:5" hidden="1" x14ac:dyDescent="0.25">
      <c r="A703" s="114">
        <v>171599</v>
      </c>
      <c r="B703" s="113" t="s">
        <v>1089</v>
      </c>
      <c r="C703" s="112">
        <f>VLOOKUP(A703,cuc!$A$4:$H$2090,8,FALSE)</f>
        <v>0</v>
      </c>
      <c r="D703" s="119"/>
      <c r="E703" s="115"/>
    </row>
    <row r="704" spans="1:5" hidden="1" x14ac:dyDescent="0.25">
      <c r="A704" s="114">
        <v>180000</v>
      </c>
      <c r="B704" s="113" t="s">
        <v>1088</v>
      </c>
      <c r="C704" s="112">
        <f>VLOOKUP(A704,cuc!$A$4:$H$2090,8,FALSE)</f>
        <v>0</v>
      </c>
      <c r="D704" s="119"/>
      <c r="E704" s="115"/>
    </row>
    <row r="705" spans="1:5" hidden="1" x14ac:dyDescent="0.25">
      <c r="A705" s="114">
        <v>180500</v>
      </c>
      <c r="B705" s="113" t="s">
        <v>1087</v>
      </c>
      <c r="C705" s="112">
        <f>VLOOKUP(A705,cuc!$A$4:$H$2090,8,FALSE)</f>
        <v>0</v>
      </c>
      <c r="D705" s="119"/>
      <c r="E705" s="115"/>
    </row>
    <row r="706" spans="1:5" hidden="1" x14ac:dyDescent="0.25">
      <c r="A706" s="114">
        <v>181000</v>
      </c>
      <c r="B706" s="113" t="s">
        <v>1086</v>
      </c>
      <c r="C706" s="112">
        <f>VLOOKUP(A706,cuc!$A$4:$H$2090,8,FALSE)</f>
        <v>0</v>
      </c>
      <c r="D706" s="119"/>
      <c r="E706" s="115"/>
    </row>
    <row r="707" spans="1:5" hidden="1" x14ac:dyDescent="0.25">
      <c r="A707" s="114">
        <v>181500</v>
      </c>
      <c r="B707" s="113" t="s">
        <v>1085</v>
      </c>
      <c r="C707" s="112">
        <f>VLOOKUP(A707,cuc!$A$4:$H$2090,8,FALSE)</f>
        <v>0</v>
      </c>
      <c r="D707" s="119"/>
      <c r="E707" s="115"/>
    </row>
    <row r="708" spans="1:5" hidden="1" x14ac:dyDescent="0.25">
      <c r="A708" s="114">
        <v>182000</v>
      </c>
      <c r="B708" s="113" t="s">
        <v>1084</v>
      </c>
      <c r="C708" s="112">
        <f>VLOOKUP(A708,cuc!$A$4:$H$2090,8,FALSE)</f>
        <v>0</v>
      </c>
      <c r="D708" s="119"/>
      <c r="E708" s="115"/>
    </row>
    <row r="709" spans="1:5" hidden="1" x14ac:dyDescent="0.25">
      <c r="A709" s="114">
        <v>182100</v>
      </c>
      <c r="B709" s="113" t="s">
        <v>1083</v>
      </c>
      <c r="C709" s="112">
        <f>VLOOKUP(A709,cuc!$A$4:$H$2090,8,FALSE)</f>
        <v>0</v>
      </c>
      <c r="D709" s="119"/>
      <c r="E709" s="115"/>
    </row>
    <row r="710" spans="1:5" hidden="1" x14ac:dyDescent="0.25">
      <c r="A710" s="114">
        <v>182500</v>
      </c>
      <c r="B710" s="113" t="s">
        <v>1082</v>
      </c>
      <c r="C710" s="112">
        <f>VLOOKUP(A710,cuc!$A$4:$H$2090,8,FALSE)</f>
        <v>0</v>
      </c>
      <c r="D710" s="119"/>
      <c r="E710" s="115"/>
    </row>
    <row r="711" spans="1:5" hidden="1" x14ac:dyDescent="0.25">
      <c r="A711" s="114">
        <v>189900</v>
      </c>
      <c r="B711" s="113" t="s">
        <v>1081</v>
      </c>
      <c r="C711" s="112">
        <f>VLOOKUP(A711,cuc!$A$4:$H$2090,8,FALSE)</f>
        <v>0</v>
      </c>
      <c r="D711" s="119"/>
      <c r="E711" s="115"/>
    </row>
    <row r="712" spans="1:5" x14ac:dyDescent="0.25">
      <c r="A712" s="114">
        <v>190000</v>
      </c>
      <c r="B712" s="113" t="s">
        <v>1080</v>
      </c>
      <c r="C712" s="112">
        <f>VLOOKUP(A712,cuc!$A$4:$H$2090,8,FALSE)</f>
        <v>0</v>
      </c>
      <c r="D712" s="119"/>
      <c r="E712" s="115"/>
    </row>
    <row r="713" spans="1:5" hidden="1" x14ac:dyDescent="0.25">
      <c r="A713" s="114">
        <v>190400</v>
      </c>
      <c r="B713" s="113" t="s">
        <v>882</v>
      </c>
      <c r="C713" s="112">
        <f>VLOOKUP(A713,cuc!$A$4:$H$2090,8,FALSE)</f>
        <v>0</v>
      </c>
      <c r="D713" s="119"/>
      <c r="E713" s="115"/>
    </row>
    <row r="714" spans="1:5" hidden="1" x14ac:dyDescent="0.25">
      <c r="A714" s="114">
        <v>190405</v>
      </c>
      <c r="B714" s="113" t="s">
        <v>1079</v>
      </c>
      <c r="C714" s="112">
        <f>VLOOKUP(A714,cuc!$A$4:$H$2090,8,FALSE)</f>
        <v>0</v>
      </c>
      <c r="D714" s="119"/>
      <c r="E714" s="115"/>
    </row>
    <row r="715" spans="1:5" hidden="1" x14ac:dyDescent="0.25">
      <c r="A715" s="114">
        <v>190410</v>
      </c>
      <c r="B715" s="113" t="s">
        <v>1078</v>
      </c>
      <c r="C715" s="112">
        <f>VLOOKUP(A715,cuc!$A$4:$H$2090,8,FALSE)</f>
        <v>0</v>
      </c>
      <c r="D715" s="119"/>
      <c r="E715" s="115"/>
    </row>
    <row r="716" spans="1:5" hidden="1" x14ac:dyDescent="0.25">
      <c r="A716" s="114">
        <v>190415</v>
      </c>
      <c r="B716" s="113" t="s">
        <v>1077</v>
      </c>
      <c r="C716" s="112">
        <f>VLOOKUP(A716,cuc!$A$4:$H$2090,8,FALSE)</f>
        <v>0</v>
      </c>
      <c r="D716" s="119"/>
      <c r="E716" s="115"/>
    </row>
    <row r="717" spans="1:5" hidden="1" x14ac:dyDescent="0.25">
      <c r="A717" s="114">
        <v>190420</v>
      </c>
      <c r="B717" s="113" t="s">
        <v>1076</v>
      </c>
      <c r="C717" s="112">
        <f>VLOOKUP(A717,cuc!$A$4:$H$2090,8,FALSE)</f>
        <v>0</v>
      </c>
      <c r="D717" s="119"/>
      <c r="E717" s="115"/>
    </row>
    <row r="718" spans="1:5" hidden="1" x14ac:dyDescent="0.25">
      <c r="A718" s="114">
        <v>190425</v>
      </c>
      <c r="B718" s="113" t="s">
        <v>1075</v>
      </c>
      <c r="C718" s="112">
        <f>VLOOKUP(A718,cuc!$A$4:$H$2090,8,FALSE)</f>
        <v>0</v>
      </c>
      <c r="D718" s="119"/>
      <c r="E718" s="115"/>
    </row>
    <row r="719" spans="1:5" hidden="1" x14ac:dyDescent="0.25">
      <c r="A719" s="114">
        <v>190430</v>
      </c>
      <c r="B719" s="113" t="s">
        <v>1074</v>
      </c>
      <c r="C719" s="112">
        <f>VLOOKUP(A719,cuc!$A$4:$H$2090,8,FALSE)</f>
        <v>0</v>
      </c>
      <c r="D719" s="119"/>
      <c r="E719" s="115"/>
    </row>
    <row r="720" spans="1:5" hidden="1" x14ac:dyDescent="0.25">
      <c r="A720" s="114">
        <v>190435</v>
      </c>
      <c r="B720" s="113" t="s">
        <v>1073</v>
      </c>
      <c r="C720" s="112">
        <f>VLOOKUP(A720,cuc!$A$4:$H$2090,8,FALSE)</f>
        <v>0</v>
      </c>
      <c r="D720" s="119"/>
      <c r="E720" s="115"/>
    </row>
    <row r="721" spans="1:5" hidden="1" x14ac:dyDescent="0.25">
      <c r="A721" s="114">
        <v>190440</v>
      </c>
      <c r="B721" s="113" t="s">
        <v>1072</v>
      </c>
      <c r="C721" s="112">
        <f>VLOOKUP(A721,cuc!$A$4:$H$2090,8,FALSE)</f>
        <v>0</v>
      </c>
      <c r="D721" s="119"/>
      <c r="E721" s="115"/>
    </row>
    <row r="722" spans="1:5" hidden="1" x14ac:dyDescent="0.25">
      <c r="A722" s="114">
        <v>190495</v>
      </c>
      <c r="B722" s="113" t="s">
        <v>873</v>
      </c>
      <c r="C722" s="112">
        <f>VLOOKUP(A722,cuc!$A$4:$H$2090,8,FALSE)</f>
        <v>0</v>
      </c>
      <c r="D722" s="119"/>
      <c r="E722" s="115"/>
    </row>
    <row r="723" spans="1:5" hidden="1" x14ac:dyDescent="0.25">
      <c r="A723" s="114">
        <v>190500</v>
      </c>
      <c r="B723" s="113" t="s">
        <v>1071</v>
      </c>
      <c r="C723" s="112">
        <f>VLOOKUP(A723,cuc!$A$4:$H$2090,8,FALSE)</f>
        <v>0</v>
      </c>
      <c r="D723" s="119"/>
      <c r="E723" s="115"/>
    </row>
    <row r="724" spans="1:5" hidden="1" x14ac:dyDescent="0.25">
      <c r="A724" s="114">
        <v>190505</v>
      </c>
      <c r="B724" s="113" t="s">
        <v>867</v>
      </c>
      <c r="C724" s="112">
        <f>VLOOKUP(A724,cuc!$A$4:$H$2090,8,FALSE)</f>
        <v>0</v>
      </c>
      <c r="D724" s="119"/>
      <c r="E724" s="115"/>
    </row>
    <row r="725" spans="1:5" hidden="1" x14ac:dyDescent="0.25">
      <c r="A725" s="114">
        <v>190510</v>
      </c>
      <c r="B725" s="113" t="s">
        <v>449</v>
      </c>
      <c r="C725" s="112">
        <f>VLOOKUP(A725,cuc!$A$4:$H$2090,8,FALSE)</f>
        <v>0</v>
      </c>
      <c r="D725" s="119"/>
      <c r="E725" s="115"/>
    </row>
    <row r="726" spans="1:5" hidden="1" x14ac:dyDescent="0.25">
      <c r="A726" s="114">
        <v>190515</v>
      </c>
      <c r="B726" s="113" t="s">
        <v>451</v>
      </c>
      <c r="C726" s="112">
        <f>VLOOKUP(A726,cuc!$A$4:$H$2090,8,FALSE)</f>
        <v>0</v>
      </c>
      <c r="D726" s="119"/>
      <c r="E726" s="115"/>
    </row>
    <row r="727" spans="1:5" hidden="1" x14ac:dyDescent="0.25">
      <c r="A727" s="114">
        <v>190520</v>
      </c>
      <c r="B727" s="113" t="s">
        <v>483</v>
      </c>
      <c r="C727" s="112">
        <f>VLOOKUP(A727,cuc!$A$4:$H$2090,8,FALSE)</f>
        <v>0</v>
      </c>
      <c r="D727" s="119"/>
      <c r="E727" s="115"/>
    </row>
    <row r="728" spans="1:5" hidden="1" x14ac:dyDescent="0.25">
      <c r="A728" s="114">
        <v>190595</v>
      </c>
      <c r="B728" s="113" t="s">
        <v>1066</v>
      </c>
      <c r="C728" s="112">
        <f>VLOOKUP(A728,cuc!$A$4:$H$2090,8,FALSE)</f>
        <v>0</v>
      </c>
      <c r="D728" s="119"/>
      <c r="E728" s="115"/>
    </row>
    <row r="729" spans="1:5" x14ac:dyDescent="0.25">
      <c r="A729" s="114">
        <v>191000</v>
      </c>
      <c r="B729" s="113" t="s">
        <v>1070</v>
      </c>
      <c r="C729" s="112">
        <f>VLOOKUP(A729,cuc!$A$4:$H$2090,8,FALSE)</f>
        <v>0</v>
      </c>
      <c r="D729" s="119"/>
      <c r="E729" s="115"/>
    </row>
    <row r="730" spans="1:5" hidden="1" x14ac:dyDescent="0.25">
      <c r="A730" s="114">
        <v>191005</v>
      </c>
      <c r="B730" s="113" t="s">
        <v>578</v>
      </c>
      <c r="C730" s="112">
        <f>VLOOKUP(A730,cuc!$A$4:$H$2090,8,FALSE)</f>
        <v>0</v>
      </c>
      <c r="D730" s="119"/>
      <c r="E730" s="115"/>
    </row>
    <row r="731" spans="1:5" hidden="1" x14ac:dyDescent="0.25">
      <c r="A731" s="114">
        <v>191010</v>
      </c>
      <c r="B731" s="113" t="s">
        <v>577</v>
      </c>
      <c r="C731" s="112">
        <f>VLOOKUP(A731,cuc!$A$4:$H$2090,8,FALSE)</f>
        <v>0</v>
      </c>
      <c r="D731" s="119"/>
      <c r="E731" s="115"/>
    </row>
    <row r="732" spans="1:5" x14ac:dyDescent="0.25">
      <c r="A732" s="114">
        <v>191020</v>
      </c>
      <c r="B732" s="113" t="s">
        <v>1069</v>
      </c>
      <c r="C732" s="112">
        <f>VLOOKUP(A732,cuc!$A$4:$H$2090,8,FALSE)</f>
        <v>0</v>
      </c>
      <c r="D732" s="119"/>
      <c r="E732" s="115"/>
    </row>
    <row r="733" spans="1:5" x14ac:dyDescent="0.25">
      <c r="A733" s="114">
        <v>191025</v>
      </c>
      <c r="B733" s="113" t="s">
        <v>575</v>
      </c>
      <c r="C733" s="112">
        <f>VLOOKUP(A733,cuc!$A$4:$H$2090,8,FALSE)</f>
        <v>0</v>
      </c>
      <c r="D733" s="119"/>
      <c r="E733" s="115"/>
    </row>
    <row r="734" spans="1:5" hidden="1" x14ac:dyDescent="0.25">
      <c r="A734" s="114">
        <v>191030</v>
      </c>
      <c r="B734" s="113" t="s">
        <v>1068</v>
      </c>
      <c r="C734" s="112">
        <f>VLOOKUP(A734,cuc!$A$4:$H$2090,8,FALSE)</f>
        <v>0</v>
      </c>
      <c r="D734" s="119"/>
      <c r="E734" s="115"/>
    </row>
    <row r="735" spans="1:5" hidden="1" x14ac:dyDescent="0.25">
      <c r="A735" s="114">
        <v>191035</v>
      </c>
      <c r="B735" s="113" t="s">
        <v>574</v>
      </c>
      <c r="C735" s="112">
        <f>VLOOKUP(A735,cuc!$A$4:$H$2090,8,FALSE)</f>
        <v>0</v>
      </c>
      <c r="D735" s="119"/>
      <c r="E735" s="115"/>
    </row>
    <row r="736" spans="1:5" hidden="1" x14ac:dyDescent="0.25">
      <c r="A736" s="114">
        <v>191040</v>
      </c>
      <c r="B736" s="113" t="s">
        <v>1067</v>
      </c>
      <c r="C736" s="112">
        <f>VLOOKUP(A736,cuc!$A$4:$H$2090,8,FALSE)</f>
        <v>0</v>
      </c>
      <c r="D736" s="119"/>
      <c r="E736" s="115"/>
    </row>
    <row r="737" spans="1:5" hidden="1" x14ac:dyDescent="0.25">
      <c r="A737" s="114">
        <v>191045</v>
      </c>
      <c r="B737" s="113" t="s">
        <v>573</v>
      </c>
      <c r="C737" s="112">
        <f>VLOOKUP(A737,cuc!$A$4:$H$2090,8,FALSE)</f>
        <v>0</v>
      </c>
      <c r="D737" s="119"/>
      <c r="E737" s="115"/>
    </row>
    <row r="738" spans="1:5" x14ac:dyDescent="0.25">
      <c r="A738" s="114">
        <v>191095</v>
      </c>
      <c r="B738" s="113" t="s">
        <v>1066</v>
      </c>
      <c r="C738" s="112">
        <f>VLOOKUP(A738,cuc!$A$4:$H$2090,8,FALSE)</f>
        <v>0</v>
      </c>
      <c r="D738" s="119"/>
      <c r="E738" s="115"/>
    </row>
    <row r="739" spans="1:5" hidden="1" x14ac:dyDescent="0.25">
      <c r="A739" s="114">
        <v>191099</v>
      </c>
      <c r="B739" s="113" t="s">
        <v>1065</v>
      </c>
      <c r="C739" s="112">
        <f>VLOOKUP(A739,cuc!$A$4:$H$2090,8,FALSE)</f>
        <v>0</v>
      </c>
      <c r="D739" s="119"/>
      <c r="E739" s="115"/>
    </row>
    <row r="740" spans="1:5" hidden="1" x14ac:dyDescent="0.25">
      <c r="A740" s="114">
        <v>191500</v>
      </c>
      <c r="B740" s="113" t="s">
        <v>1064</v>
      </c>
      <c r="C740" s="112">
        <f>VLOOKUP(A740,cuc!$A$4:$H$2090,8,FALSE)</f>
        <v>0</v>
      </c>
      <c r="D740" s="119"/>
      <c r="E740" s="115"/>
    </row>
    <row r="741" spans="1:5" hidden="1" x14ac:dyDescent="0.25">
      <c r="A741" s="114">
        <v>192000</v>
      </c>
      <c r="B741" s="113" t="s">
        <v>1063</v>
      </c>
      <c r="C741" s="112">
        <f>VLOOKUP(A741,cuc!$A$4:$H$2090,8,FALSE)</f>
        <v>0</v>
      </c>
      <c r="D741" s="119"/>
      <c r="E741" s="115"/>
    </row>
    <row r="742" spans="1:5" hidden="1" x14ac:dyDescent="0.25">
      <c r="A742" s="114">
        <v>193500</v>
      </c>
      <c r="B742" s="113" t="s">
        <v>1062</v>
      </c>
      <c r="C742" s="112">
        <f>VLOOKUP(A742,cuc!$A$4:$H$2090,8,FALSE)</f>
        <v>0</v>
      </c>
      <c r="D742" s="119"/>
      <c r="E742" s="115"/>
    </row>
    <row r="743" spans="1:5" hidden="1" x14ac:dyDescent="0.25">
      <c r="A743" s="114">
        <v>193505</v>
      </c>
      <c r="B743" s="113" t="s">
        <v>1059</v>
      </c>
      <c r="C743" s="112">
        <f>VLOOKUP(A743,cuc!$A$4:$H$2090,8,FALSE)</f>
        <v>0</v>
      </c>
      <c r="D743" s="119"/>
      <c r="E743" s="115"/>
    </row>
    <row r="744" spans="1:5" hidden="1" x14ac:dyDescent="0.25">
      <c r="A744" s="114">
        <v>193510</v>
      </c>
      <c r="B744" s="113" t="s">
        <v>1058</v>
      </c>
      <c r="C744" s="112">
        <f>VLOOKUP(A744,cuc!$A$4:$H$2090,8,FALSE)</f>
        <v>0</v>
      </c>
      <c r="D744" s="119"/>
      <c r="E744" s="115"/>
    </row>
    <row r="745" spans="1:5" hidden="1" x14ac:dyDescent="0.25">
      <c r="A745" s="114">
        <v>193515</v>
      </c>
      <c r="B745" s="113" t="s">
        <v>169</v>
      </c>
      <c r="C745" s="112">
        <f>VLOOKUP(A745,cuc!$A$4:$H$2090,8,FALSE)</f>
        <v>0</v>
      </c>
      <c r="D745" s="119"/>
      <c r="E745" s="115"/>
    </row>
    <row r="746" spans="1:5" hidden="1" x14ac:dyDescent="0.25">
      <c r="A746" s="114">
        <v>193520</v>
      </c>
      <c r="B746" s="113" t="s">
        <v>1057</v>
      </c>
      <c r="C746" s="112">
        <f>VLOOKUP(A746,cuc!$A$4:$H$2090,8,FALSE)</f>
        <v>0</v>
      </c>
      <c r="D746" s="119"/>
      <c r="E746" s="115"/>
    </row>
    <row r="747" spans="1:5" hidden="1" x14ac:dyDescent="0.25">
      <c r="A747" s="114">
        <v>193525</v>
      </c>
      <c r="B747" s="113" t="s">
        <v>1056</v>
      </c>
      <c r="C747" s="112">
        <f>VLOOKUP(A747,cuc!$A$4:$H$2090,8,FALSE)</f>
        <v>0</v>
      </c>
      <c r="D747" s="119"/>
      <c r="E747" s="115"/>
    </row>
    <row r="748" spans="1:5" hidden="1" x14ac:dyDescent="0.25">
      <c r="A748" s="114">
        <v>193530</v>
      </c>
      <c r="B748" s="113" t="s">
        <v>1055</v>
      </c>
      <c r="C748" s="112">
        <f>VLOOKUP(A748,cuc!$A$4:$H$2090,8,FALSE)</f>
        <v>0</v>
      </c>
      <c r="D748" s="119"/>
      <c r="E748" s="115"/>
    </row>
    <row r="749" spans="1:5" hidden="1" x14ac:dyDescent="0.25">
      <c r="A749" s="114">
        <v>193535</v>
      </c>
      <c r="B749" s="113" t="s">
        <v>163</v>
      </c>
      <c r="C749" s="112">
        <f>VLOOKUP(A749,cuc!$A$4:$H$2090,8,FALSE)</f>
        <v>0</v>
      </c>
      <c r="D749" s="119"/>
      <c r="E749" s="115"/>
    </row>
    <row r="750" spans="1:5" hidden="1" x14ac:dyDescent="0.25">
      <c r="A750" s="114">
        <v>194000</v>
      </c>
      <c r="B750" s="113" t="s">
        <v>1061</v>
      </c>
      <c r="C750" s="112">
        <f>VLOOKUP(A750,cuc!$A$4:$H$2090,8,FALSE)</f>
        <v>0</v>
      </c>
      <c r="D750" s="119"/>
      <c r="E750" s="115"/>
    </row>
    <row r="751" spans="1:5" hidden="1" x14ac:dyDescent="0.25">
      <c r="A751" s="114">
        <v>194005</v>
      </c>
      <c r="B751" s="113" t="s">
        <v>1059</v>
      </c>
      <c r="C751" s="112">
        <f>VLOOKUP(A751,cuc!$A$4:$H$2090,8,FALSE)</f>
        <v>0</v>
      </c>
      <c r="D751" s="119"/>
      <c r="E751" s="115"/>
    </row>
    <row r="752" spans="1:5" hidden="1" x14ac:dyDescent="0.25">
      <c r="A752" s="114">
        <v>194010</v>
      </c>
      <c r="B752" s="113" t="s">
        <v>1058</v>
      </c>
      <c r="C752" s="112">
        <f>VLOOKUP(A752,cuc!$A$4:$H$2090,8,FALSE)</f>
        <v>0</v>
      </c>
      <c r="D752" s="119"/>
      <c r="E752" s="115"/>
    </row>
    <row r="753" spans="1:5" hidden="1" x14ac:dyDescent="0.25">
      <c r="A753" s="114">
        <v>194015</v>
      </c>
      <c r="B753" s="113" t="s">
        <v>169</v>
      </c>
      <c r="C753" s="112">
        <f>VLOOKUP(A753,cuc!$A$4:$H$2090,8,FALSE)</f>
        <v>0</v>
      </c>
      <c r="D753" s="119"/>
      <c r="E753" s="115"/>
    </row>
    <row r="754" spans="1:5" hidden="1" x14ac:dyDescent="0.25">
      <c r="A754" s="114">
        <v>194020</v>
      </c>
      <c r="B754" s="113" t="s">
        <v>1057</v>
      </c>
      <c r="C754" s="112">
        <f>VLOOKUP(A754,cuc!$A$4:$H$2090,8,FALSE)</f>
        <v>0</v>
      </c>
      <c r="D754" s="119"/>
      <c r="E754" s="115"/>
    </row>
    <row r="755" spans="1:5" hidden="1" x14ac:dyDescent="0.25">
      <c r="A755" s="114">
        <v>194025</v>
      </c>
      <c r="B755" s="113" t="s">
        <v>1056</v>
      </c>
      <c r="C755" s="112">
        <f>VLOOKUP(A755,cuc!$A$4:$H$2090,8,FALSE)</f>
        <v>0</v>
      </c>
      <c r="D755" s="119"/>
      <c r="E755" s="115"/>
    </row>
    <row r="756" spans="1:5" hidden="1" x14ac:dyDescent="0.25">
      <c r="A756" s="114">
        <v>194030</v>
      </c>
      <c r="B756" s="113" t="s">
        <v>1055</v>
      </c>
      <c r="C756" s="112">
        <f>VLOOKUP(A756,cuc!$A$4:$H$2090,8,FALSE)</f>
        <v>0</v>
      </c>
      <c r="D756" s="119"/>
      <c r="E756" s="115"/>
    </row>
    <row r="757" spans="1:5" hidden="1" x14ac:dyDescent="0.25">
      <c r="A757" s="114">
        <v>194035</v>
      </c>
      <c r="B757" s="113" t="s">
        <v>163</v>
      </c>
      <c r="C757" s="112">
        <f>VLOOKUP(A757,cuc!$A$4:$H$2090,8,FALSE)</f>
        <v>0</v>
      </c>
      <c r="D757" s="119"/>
      <c r="E757" s="115"/>
    </row>
    <row r="758" spans="1:5" hidden="1" x14ac:dyDescent="0.25">
      <c r="A758" s="114">
        <v>194500</v>
      </c>
      <c r="B758" s="113" t="s">
        <v>1060</v>
      </c>
      <c r="C758" s="112">
        <f>VLOOKUP(A758,cuc!$A$4:$H$2090,8,FALSE)</f>
        <v>0</v>
      </c>
      <c r="D758" s="119"/>
      <c r="E758" s="115"/>
    </row>
    <row r="759" spans="1:5" hidden="1" x14ac:dyDescent="0.25">
      <c r="A759" s="114">
        <v>194505</v>
      </c>
      <c r="B759" s="113" t="s">
        <v>1059</v>
      </c>
      <c r="C759" s="112">
        <f>VLOOKUP(A759,cuc!$A$4:$H$2090,8,FALSE)</f>
        <v>0</v>
      </c>
      <c r="D759" s="119"/>
      <c r="E759" s="115"/>
    </row>
    <row r="760" spans="1:5" hidden="1" x14ac:dyDescent="0.25">
      <c r="A760" s="114">
        <v>194510</v>
      </c>
      <c r="B760" s="113" t="s">
        <v>1058</v>
      </c>
      <c r="C760" s="112">
        <f>VLOOKUP(A760,cuc!$A$4:$H$2090,8,FALSE)</f>
        <v>0</v>
      </c>
      <c r="D760" s="119"/>
      <c r="E760" s="115"/>
    </row>
    <row r="761" spans="1:5" hidden="1" x14ac:dyDescent="0.25">
      <c r="A761" s="114">
        <v>194515</v>
      </c>
      <c r="B761" s="113" t="s">
        <v>169</v>
      </c>
      <c r="C761" s="112">
        <f>VLOOKUP(A761,cuc!$A$4:$H$2090,8,FALSE)</f>
        <v>0</v>
      </c>
      <c r="D761" s="119"/>
      <c r="E761" s="115"/>
    </row>
    <row r="762" spans="1:5" hidden="1" x14ac:dyDescent="0.25">
      <c r="A762" s="114">
        <v>194520</v>
      </c>
      <c r="B762" s="113" t="s">
        <v>1057</v>
      </c>
      <c r="C762" s="112">
        <f>VLOOKUP(A762,cuc!$A$4:$H$2090,8,FALSE)</f>
        <v>0</v>
      </c>
      <c r="D762" s="119"/>
      <c r="E762" s="115"/>
    </row>
    <row r="763" spans="1:5" hidden="1" x14ac:dyDescent="0.25">
      <c r="A763" s="114">
        <v>194525</v>
      </c>
      <c r="B763" s="113" t="s">
        <v>1056</v>
      </c>
      <c r="C763" s="112">
        <f>VLOOKUP(A763,cuc!$A$4:$H$2090,8,FALSE)</f>
        <v>0</v>
      </c>
      <c r="D763" s="119"/>
      <c r="E763" s="115"/>
    </row>
    <row r="764" spans="1:5" hidden="1" x14ac:dyDescent="0.25">
      <c r="A764" s="114">
        <v>194530</v>
      </c>
      <c r="B764" s="113" t="s">
        <v>1055</v>
      </c>
      <c r="C764" s="112">
        <f>VLOOKUP(A764,cuc!$A$4:$H$2090,8,FALSE)</f>
        <v>0</v>
      </c>
      <c r="D764" s="119"/>
      <c r="E764" s="115"/>
    </row>
    <row r="765" spans="1:5" hidden="1" x14ac:dyDescent="0.25">
      <c r="A765" s="114">
        <v>194535</v>
      </c>
      <c r="B765" s="113" t="s">
        <v>163</v>
      </c>
      <c r="C765" s="112">
        <f>VLOOKUP(A765,cuc!$A$4:$H$2090,8,FALSE)</f>
        <v>0</v>
      </c>
      <c r="D765" s="119"/>
      <c r="E765" s="115"/>
    </row>
    <row r="766" spans="1:5" hidden="1" x14ac:dyDescent="0.25">
      <c r="A766" s="114">
        <v>195000</v>
      </c>
      <c r="B766" s="113" t="s">
        <v>1054</v>
      </c>
      <c r="C766" s="112">
        <f>VLOOKUP(A766,cuc!$A$4:$H$2090,8,FALSE)</f>
        <v>0</v>
      </c>
      <c r="D766" s="119"/>
      <c r="E766" s="115"/>
    </row>
    <row r="767" spans="1:5" hidden="1" x14ac:dyDescent="0.25">
      <c r="A767" s="114">
        <v>195005</v>
      </c>
      <c r="B767" s="113" t="s">
        <v>1053</v>
      </c>
      <c r="C767" s="112">
        <f>VLOOKUP(A767,cuc!$A$4:$H$2090,8,FALSE)</f>
        <v>0</v>
      </c>
      <c r="D767" s="119"/>
      <c r="E767" s="115"/>
    </row>
    <row r="768" spans="1:5" hidden="1" x14ac:dyDescent="0.25">
      <c r="A768" s="114">
        <v>195010</v>
      </c>
      <c r="B768" s="113" t="s">
        <v>1052</v>
      </c>
      <c r="C768" s="112">
        <f>VLOOKUP(A768,cuc!$A$4:$H$2090,8,FALSE)</f>
        <v>0</v>
      </c>
      <c r="D768" s="119"/>
      <c r="E768" s="115"/>
    </row>
    <row r="769" spans="1:5" hidden="1" x14ac:dyDescent="0.25">
      <c r="A769" s="114">
        <v>195015</v>
      </c>
      <c r="B769" s="113" t="s">
        <v>1051</v>
      </c>
      <c r="C769" s="112">
        <f>VLOOKUP(A769,cuc!$A$4:$H$2090,8,FALSE)</f>
        <v>0</v>
      </c>
      <c r="D769" s="119"/>
      <c r="E769" s="115"/>
    </row>
    <row r="770" spans="1:5" hidden="1" x14ac:dyDescent="0.25">
      <c r="A770" s="114">
        <v>195095</v>
      </c>
      <c r="B770" s="113" t="s">
        <v>1050</v>
      </c>
      <c r="C770" s="112">
        <f>VLOOKUP(A770,cuc!$A$4:$H$2090,8,FALSE)</f>
        <v>0</v>
      </c>
      <c r="D770" s="119"/>
      <c r="E770" s="115"/>
    </row>
    <row r="771" spans="1:5" hidden="1" x14ac:dyDescent="0.25">
      <c r="A771" s="114">
        <v>195099</v>
      </c>
      <c r="B771" s="113" t="s">
        <v>591</v>
      </c>
      <c r="C771" s="112">
        <f>VLOOKUP(A771,cuc!$A$4:$H$2090,8,FALSE)</f>
        <v>0</v>
      </c>
      <c r="D771" s="119"/>
      <c r="E771" s="115"/>
    </row>
    <row r="772" spans="1:5" x14ac:dyDescent="0.25">
      <c r="A772" s="114">
        <v>200000</v>
      </c>
      <c r="B772" s="113" t="s">
        <v>1049</v>
      </c>
      <c r="C772" s="112">
        <f>VLOOKUP(A772,cuc!$A$4:$H$2090,8,FALSE)</f>
        <v>31973963578.279999</v>
      </c>
      <c r="D772" s="119"/>
      <c r="E772" s="115"/>
    </row>
    <row r="773" spans="1:5" x14ac:dyDescent="0.25">
      <c r="A773" s="114">
        <v>210000</v>
      </c>
      <c r="B773" s="113" t="s">
        <v>1048</v>
      </c>
      <c r="C773" s="112">
        <f>VLOOKUP(A773,cuc!$A$4:$H$2090,8,FALSE)</f>
        <v>27598802239.540001</v>
      </c>
      <c r="D773" s="119"/>
      <c r="E773" s="115"/>
    </row>
    <row r="774" spans="1:5" x14ac:dyDescent="0.25">
      <c r="A774" s="114">
        <v>210500</v>
      </c>
      <c r="B774" s="113" t="s">
        <v>1047</v>
      </c>
      <c r="C774" s="112">
        <f>VLOOKUP(A774,cuc!$A$4:$H$2090,8,FALSE)</f>
        <v>1571902964.9000001</v>
      </c>
      <c r="D774" s="119"/>
      <c r="E774" s="115"/>
    </row>
    <row r="775" spans="1:5" x14ac:dyDescent="0.25">
      <c r="A775" s="114">
        <v>210505</v>
      </c>
      <c r="B775" s="113" t="s">
        <v>1046</v>
      </c>
      <c r="C775" s="112">
        <f>VLOOKUP(A775,cuc!$A$4:$H$2090,8,FALSE)</f>
        <v>1571902932.9000001</v>
      </c>
      <c r="D775" s="119"/>
      <c r="E775" s="115"/>
    </row>
    <row r="776" spans="1:5" hidden="1" x14ac:dyDescent="0.25">
      <c r="A776" s="114">
        <v>210510</v>
      </c>
      <c r="B776" s="113" t="s">
        <v>1045</v>
      </c>
      <c r="C776" s="112">
        <f>VLOOKUP(A776,cuc!$A$4:$H$2090,8,FALSE)</f>
        <v>32</v>
      </c>
      <c r="D776" s="119"/>
      <c r="E776" s="115"/>
    </row>
    <row r="777" spans="1:5" hidden="1" x14ac:dyDescent="0.25">
      <c r="A777" s="114">
        <v>210595</v>
      </c>
      <c r="B777" s="113" t="s">
        <v>1044</v>
      </c>
      <c r="C777" s="112">
        <f>VLOOKUP(A777,cuc!$A$4:$H$2090,8,FALSE)</f>
        <v>0</v>
      </c>
      <c r="D777" s="119"/>
      <c r="E777" s="115"/>
    </row>
    <row r="778" spans="1:5" x14ac:dyDescent="0.25">
      <c r="A778" s="114">
        <v>211000</v>
      </c>
      <c r="B778" s="113" t="s">
        <v>1043</v>
      </c>
      <c r="C778" s="112">
        <f>VLOOKUP(A778,cuc!$A$4:$H$2090,8,FALSE)</f>
        <v>4175864281</v>
      </c>
      <c r="D778" s="119"/>
      <c r="E778" s="115"/>
    </row>
    <row r="779" spans="1:5" x14ac:dyDescent="0.25">
      <c r="A779" s="114">
        <v>211005</v>
      </c>
      <c r="B779" s="113" t="s">
        <v>1042</v>
      </c>
      <c r="C779" s="112">
        <f>VLOOKUP(A779,cuc!$A$4:$H$2090,8,FALSE)</f>
        <v>224952382</v>
      </c>
      <c r="D779" s="119"/>
      <c r="E779" s="115"/>
    </row>
    <row r="780" spans="1:5" x14ac:dyDescent="0.25">
      <c r="A780" s="114">
        <v>211010</v>
      </c>
      <c r="B780" s="113" t="s">
        <v>1041</v>
      </c>
      <c r="C780" s="112">
        <f>VLOOKUP(A780,cuc!$A$4:$H$2090,8,FALSE)</f>
        <v>3839293479</v>
      </c>
      <c r="D780" s="119"/>
      <c r="E780" s="115"/>
    </row>
    <row r="781" spans="1:5" hidden="1" x14ac:dyDescent="0.25">
      <c r="A781" s="114">
        <v>211015</v>
      </c>
      <c r="B781" s="113" t="s">
        <v>1040</v>
      </c>
      <c r="C781" s="112">
        <f>VLOOKUP(A781,cuc!$A$4:$H$2090,8,FALSE)</f>
        <v>0</v>
      </c>
      <c r="D781" s="119"/>
      <c r="E781" s="115"/>
    </row>
    <row r="782" spans="1:5" hidden="1" x14ac:dyDescent="0.25">
      <c r="A782" s="114">
        <v>211020</v>
      </c>
      <c r="B782" s="113" t="s">
        <v>1039</v>
      </c>
      <c r="C782" s="112">
        <f>VLOOKUP(A782,cuc!$A$4:$H$2090,8,FALSE)</f>
        <v>0</v>
      </c>
      <c r="D782" s="119"/>
      <c r="E782" s="115"/>
    </row>
    <row r="783" spans="1:5" x14ac:dyDescent="0.25">
      <c r="A783" s="114">
        <v>211095</v>
      </c>
      <c r="B783" s="113" t="s">
        <v>1038</v>
      </c>
      <c r="C783" s="112">
        <f>VLOOKUP(A783,cuc!$A$4:$H$2090,8,FALSE)</f>
        <v>111618420</v>
      </c>
      <c r="D783" s="119"/>
      <c r="E783" s="115"/>
    </row>
    <row r="784" spans="1:5" hidden="1" x14ac:dyDescent="0.25">
      <c r="A784" s="114">
        <v>212500</v>
      </c>
      <c r="B784" s="113" t="s">
        <v>1037</v>
      </c>
      <c r="C784" s="112">
        <f>VLOOKUP(A784,cuc!$A$4:$H$2090,8,FALSE)</f>
        <v>6769951545.6400003</v>
      </c>
      <c r="D784" s="119"/>
      <c r="E784" s="115"/>
    </row>
    <row r="785" spans="1:5" hidden="1" x14ac:dyDescent="0.25">
      <c r="A785" s="114">
        <v>212505</v>
      </c>
      <c r="B785" s="113" t="s">
        <v>1036</v>
      </c>
      <c r="C785" s="112">
        <f>VLOOKUP(A785,cuc!$A$4:$H$2090,8,FALSE)</f>
        <v>6769951545.6400003</v>
      </c>
      <c r="D785" s="119"/>
      <c r="E785" s="115"/>
    </row>
    <row r="786" spans="1:5" hidden="1" x14ac:dyDescent="0.25">
      <c r="A786" s="114">
        <v>212510</v>
      </c>
      <c r="B786" s="113" t="s">
        <v>1035</v>
      </c>
      <c r="C786" s="112">
        <f>VLOOKUP(A786,cuc!$A$4:$H$2090,8,FALSE)</f>
        <v>0</v>
      </c>
      <c r="D786" s="119"/>
      <c r="E786" s="115"/>
    </row>
    <row r="787" spans="1:5" hidden="1" x14ac:dyDescent="0.25">
      <c r="A787" s="114">
        <v>212515</v>
      </c>
      <c r="B787" s="113" t="s">
        <v>1034</v>
      </c>
      <c r="C787" s="112">
        <f>VLOOKUP(A787,cuc!$A$4:$H$2090,8,FALSE)</f>
        <v>0</v>
      </c>
      <c r="D787" s="119"/>
      <c r="E787" s="115"/>
    </row>
    <row r="788" spans="1:5" hidden="1" x14ac:dyDescent="0.25">
      <c r="A788" s="114">
        <v>212520</v>
      </c>
      <c r="B788" s="113" t="s">
        <v>1033</v>
      </c>
      <c r="C788" s="112">
        <f>VLOOKUP(A788,cuc!$A$4:$H$2090,8,FALSE)</f>
        <v>0</v>
      </c>
      <c r="D788" s="119"/>
      <c r="E788" s="115"/>
    </row>
    <row r="789" spans="1:5" hidden="1" x14ac:dyDescent="0.25">
      <c r="A789" s="114">
        <v>212595</v>
      </c>
      <c r="B789" s="113" t="s">
        <v>1032</v>
      </c>
      <c r="C789" s="112">
        <f>VLOOKUP(A789,cuc!$A$4:$H$2090,8,FALSE)</f>
        <v>0</v>
      </c>
      <c r="D789" s="119"/>
      <c r="E789" s="115"/>
    </row>
    <row r="790" spans="1:5" hidden="1" x14ac:dyDescent="0.25">
      <c r="A790" s="114">
        <v>213000</v>
      </c>
      <c r="B790" s="113" t="s">
        <v>1031</v>
      </c>
      <c r="C790" s="112">
        <f>VLOOKUP(A790,cuc!$A$4:$H$2090,8,FALSE)</f>
        <v>15081083448</v>
      </c>
      <c r="D790" s="119"/>
      <c r="E790" s="115"/>
    </row>
    <row r="791" spans="1:5" hidden="1" x14ac:dyDescent="0.25">
      <c r="A791" s="114">
        <v>213005</v>
      </c>
      <c r="B791" s="113" t="s">
        <v>1030</v>
      </c>
      <c r="C791" s="112">
        <f>VLOOKUP(A791,cuc!$A$4:$H$2090,8,FALSE)</f>
        <v>0</v>
      </c>
      <c r="D791" s="119"/>
      <c r="E791" s="115"/>
    </row>
    <row r="792" spans="1:5" hidden="1" x14ac:dyDescent="0.25">
      <c r="A792" s="114">
        <v>213010</v>
      </c>
      <c r="B792" s="113" t="s">
        <v>1029</v>
      </c>
      <c r="C792" s="112">
        <f>VLOOKUP(A792,cuc!$A$4:$H$2090,8,FALSE)</f>
        <v>14801734696</v>
      </c>
      <c r="D792" s="119"/>
      <c r="E792" s="115"/>
    </row>
    <row r="793" spans="1:5" hidden="1" x14ac:dyDescent="0.25">
      <c r="A793" s="114">
        <v>213095</v>
      </c>
      <c r="B793" s="113" t="s">
        <v>1028</v>
      </c>
      <c r="C793" s="112">
        <f>VLOOKUP(A793,cuc!$A$4:$H$2090,8,FALSE)</f>
        <v>279348752</v>
      </c>
      <c r="D793" s="119"/>
      <c r="E793" s="115"/>
    </row>
    <row r="794" spans="1:5" hidden="1" x14ac:dyDescent="0.25">
      <c r="A794" s="114">
        <v>220000</v>
      </c>
      <c r="B794" s="113" t="s">
        <v>1027</v>
      </c>
      <c r="C794" s="112">
        <f>VLOOKUP(A794,cuc!$A$4:$H$2090,8,FALSE)</f>
        <v>0</v>
      </c>
      <c r="D794" s="119"/>
      <c r="E794" s="115"/>
    </row>
    <row r="795" spans="1:5" hidden="1" x14ac:dyDescent="0.25">
      <c r="A795" s="114">
        <v>220500</v>
      </c>
      <c r="B795" s="113" t="s">
        <v>1026</v>
      </c>
      <c r="C795" s="112">
        <f>VLOOKUP(A795,cuc!$A$4:$H$2090,8,FALSE)</f>
        <v>0</v>
      </c>
      <c r="D795" s="119"/>
      <c r="E795" s="115"/>
    </row>
    <row r="796" spans="1:5" hidden="1" x14ac:dyDescent="0.25">
      <c r="A796" s="114">
        <v>221000</v>
      </c>
      <c r="B796" s="113" t="s">
        <v>1025</v>
      </c>
      <c r="C796" s="112">
        <f>VLOOKUP(A796,cuc!$A$4:$H$2090,8,FALSE)</f>
        <v>0</v>
      </c>
      <c r="D796" s="119"/>
      <c r="E796" s="115"/>
    </row>
    <row r="797" spans="1:5" hidden="1" x14ac:dyDescent="0.25">
      <c r="A797" s="114">
        <v>221500</v>
      </c>
      <c r="B797" s="113" t="s">
        <v>1024</v>
      </c>
      <c r="C797" s="112">
        <f>VLOOKUP(A797,cuc!$A$4:$H$2090,8,FALSE)</f>
        <v>0</v>
      </c>
      <c r="D797" s="119"/>
      <c r="E797" s="115"/>
    </row>
    <row r="798" spans="1:5" hidden="1" x14ac:dyDescent="0.25">
      <c r="A798" s="114">
        <v>222000</v>
      </c>
      <c r="B798" s="113" t="s">
        <v>1023</v>
      </c>
      <c r="C798" s="112">
        <f>VLOOKUP(A798,cuc!$A$4:$H$2090,8,FALSE)</f>
        <v>0</v>
      </c>
      <c r="D798" s="119"/>
      <c r="E798" s="115"/>
    </row>
    <row r="799" spans="1:5" hidden="1" x14ac:dyDescent="0.25">
      <c r="A799" s="114">
        <v>222500</v>
      </c>
      <c r="B799" s="113" t="s">
        <v>1022</v>
      </c>
      <c r="C799" s="112">
        <f>VLOOKUP(A799,cuc!$A$4:$H$2090,8,FALSE)</f>
        <v>0</v>
      </c>
      <c r="D799" s="119"/>
      <c r="E799" s="115"/>
    </row>
    <row r="800" spans="1:5" hidden="1" x14ac:dyDescent="0.25">
      <c r="A800" s="114">
        <v>229500</v>
      </c>
      <c r="B800" s="113" t="s">
        <v>1021</v>
      </c>
      <c r="C800" s="112">
        <f>VLOOKUP(A800,cuc!$A$4:$H$2090,8,FALSE)</f>
        <v>0</v>
      </c>
      <c r="D800" s="119"/>
      <c r="E800" s="115"/>
    </row>
    <row r="801" spans="1:5" hidden="1" x14ac:dyDescent="0.25">
      <c r="A801" s="114">
        <v>230000</v>
      </c>
      <c r="B801" s="113" t="s">
        <v>1020</v>
      </c>
      <c r="C801" s="112">
        <f>VLOOKUP(A801,cuc!$A$4:$H$2090,8,FALSE)</f>
        <v>0</v>
      </c>
      <c r="D801" s="119"/>
      <c r="E801" s="115"/>
    </row>
    <row r="802" spans="1:5" hidden="1" x14ac:dyDescent="0.25">
      <c r="A802" s="114">
        <v>230500</v>
      </c>
      <c r="B802" s="113" t="s">
        <v>1019</v>
      </c>
      <c r="C802" s="112">
        <f>VLOOKUP(A802,cuc!$A$4:$H$2090,8,FALSE)</f>
        <v>0</v>
      </c>
      <c r="D802" s="119"/>
      <c r="E802" s="115"/>
    </row>
    <row r="803" spans="1:5" hidden="1" x14ac:dyDescent="0.25">
      <c r="A803" s="114">
        <v>230505</v>
      </c>
      <c r="B803" s="113" t="s">
        <v>1014</v>
      </c>
      <c r="C803" s="112">
        <f>VLOOKUP(A803,cuc!$A$4:$H$2090,8,FALSE)</f>
        <v>0</v>
      </c>
      <c r="D803" s="119"/>
      <c r="E803" s="115"/>
    </row>
    <row r="804" spans="1:5" hidden="1" x14ac:dyDescent="0.25">
      <c r="A804" s="114">
        <v>230510</v>
      </c>
      <c r="B804" s="113" t="s">
        <v>1013</v>
      </c>
      <c r="C804" s="112">
        <f>VLOOKUP(A804,cuc!$A$4:$H$2090,8,FALSE)</f>
        <v>0</v>
      </c>
      <c r="D804" s="119"/>
      <c r="E804" s="115"/>
    </row>
    <row r="805" spans="1:5" hidden="1" x14ac:dyDescent="0.25">
      <c r="A805" s="114">
        <v>230515</v>
      </c>
      <c r="B805" s="113" t="s">
        <v>1018</v>
      </c>
      <c r="C805" s="112">
        <f>VLOOKUP(A805,cuc!$A$4:$H$2090,8,FALSE)</f>
        <v>0</v>
      </c>
      <c r="D805" s="119"/>
      <c r="E805" s="115"/>
    </row>
    <row r="806" spans="1:5" hidden="1" x14ac:dyDescent="0.25">
      <c r="A806" s="114">
        <v>230520</v>
      </c>
      <c r="B806" s="113" t="s">
        <v>1011</v>
      </c>
      <c r="C806" s="112">
        <f>VLOOKUP(A806,cuc!$A$4:$H$2090,8,FALSE)</f>
        <v>0</v>
      </c>
      <c r="D806" s="119"/>
      <c r="E806" s="115"/>
    </row>
    <row r="807" spans="1:5" hidden="1" x14ac:dyDescent="0.25">
      <c r="A807" s="114">
        <v>230525</v>
      </c>
      <c r="B807" s="113" t="s">
        <v>1017</v>
      </c>
      <c r="C807" s="112">
        <f>VLOOKUP(A807,cuc!$A$4:$H$2090,8,FALSE)</f>
        <v>0</v>
      </c>
      <c r="D807" s="119"/>
      <c r="E807" s="115"/>
    </row>
    <row r="808" spans="1:5" hidden="1" x14ac:dyDescent="0.25">
      <c r="A808" s="114">
        <v>230527</v>
      </c>
      <c r="B808" s="113" t="s">
        <v>1009</v>
      </c>
      <c r="C808" s="112">
        <f>VLOOKUP(A808,cuc!$A$4:$H$2090,8,FALSE)</f>
        <v>0</v>
      </c>
      <c r="D808" s="119"/>
      <c r="E808" s="115"/>
    </row>
    <row r="809" spans="1:5" hidden="1" x14ac:dyDescent="0.25">
      <c r="A809" s="114">
        <v>230530</v>
      </c>
      <c r="B809" s="113" t="s">
        <v>1010</v>
      </c>
      <c r="C809" s="112">
        <f>VLOOKUP(A809,cuc!$A$4:$H$2090,8,FALSE)</f>
        <v>0</v>
      </c>
      <c r="D809" s="119"/>
      <c r="E809" s="115"/>
    </row>
    <row r="810" spans="1:5" hidden="1" x14ac:dyDescent="0.25">
      <c r="A810" s="114">
        <v>230535</v>
      </c>
      <c r="B810" s="113" t="s">
        <v>1016</v>
      </c>
      <c r="C810" s="112">
        <f>VLOOKUP(A810,cuc!$A$4:$H$2090,8,FALSE)</f>
        <v>0</v>
      </c>
      <c r="D810" s="119"/>
      <c r="E810" s="115"/>
    </row>
    <row r="811" spans="1:5" hidden="1" x14ac:dyDescent="0.25">
      <c r="A811" s="114">
        <v>230800</v>
      </c>
      <c r="B811" s="113" t="s">
        <v>1015</v>
      </c>
      <c r="C811" s="112">
        <f>VLOOKUP(A811,cuc!$A$4:$H$2090,8,FALSE)</f>
        <v>0</v>
      </c>
      <c r="D811" s="119"/>
      <c r="E811" s="115"/>
    </row>
    <row r="812" spans="1:5" hidden="1" x14ac:dyDescent="0.25">
      <c r="A812" s="114">
        <v>230805</v>
      </c>
      <c r="B812" s="113" t="s">
        <v>1014</v>
      </c>
      <c r="C812" s="112">
        <f>VLOOKUP(A812,cuc!$A$4:$H$2090,8,FALSE)</f>
        <v>0</v>
      </c>
      <c r="D812" s="119"/>
      <c r="E812" s="115"/>
    </row>
    <row r="813" spans="1:5" hidden="1" x14ac:dyDescent="0.25">
      <c r="A813" s="114">
        <v>230810</v>
      </c>
      <c r="B813" s="113" t="s">
        <v>1013</v>
      </c>
      <c r="C813" s="112">
        <f>VLOOKUP(A813,cuc!$A$4:$H$2090,8,FALSE)</f>
        <v>0</v>
      </c>
      <c r="D813" s="119"/>
      <c r="E813" s="115"/>
    </row>
    <row r="814" spans="1:5" hidden="1" x14ac:dyDescent="0.25">
      <c r="A814" s="114">
        <v>230815</v>
      </c>
      <c r="B814" s="113" t="s">
        <v>1012</v>
      </c>
      <c r="C814" s="112">
        <f>VLOOKUP(A814,cuc!$A$4:$H$2090,8,FALSE)</f>
        <v>0</v>
      </c>
      <c r="D814" s="119"/>
      <c r="E814" s="115"/>
    </row>
    <row r="815" spans="1:5" hidden="1" x14ac:dyDescent="0.25">
      <c r="A815" s="114">
        <v>230820</v>
      </c>
      <c r="B815" s="113" t="s">
        <v>1011</v>
      </c>
      <c r="C815" s="112">
        <f>VLOOKUP(A815,cuc!$A$4:$H$2090,8,FALSE)</f>
        <v>0</v>
      </c>
      <c r="D815" s="119"/>
      <c r="E815" s="115"/>
    </row>
    <row r="816" spans="1:5" hidden="1" x14ac:dyDescent="0.25">
      <c r="A816" s="114">
        <v>230825</v>
      </c>
      <c r="B816" s="113" t="s">
        <v>1010</v>
      </c>
      <c r="C816" s="112">
        <f>VLOOKUP(A816,cuc!$A$4:$H$2090,8,FALSE)</f>
        <v>0</v>
      </c>
      <c r="D816" s="119"/>
      <c r="E816" s="115"/>
    </row>
    <row r="817" spans="1:5" hidden="1" x14ac:dyDescent="0.25">
      <c r="A817" s="114">
        <v>230827</v>
      </c>
      <c r="B817" s="113" t="s">
        <v>1009</v>
      </c>
      <c r="C817" s="112">
        <f>VLOOKUP(A817,cuc!$A$4:$H$2090,8,FALSE)</f>
        <v>0</v>
      </c>
      <c r="D817" s="119"/>
      <c r="E817" s="115"/>
    </row>
    <row r="818" spans="1:5" hidden="1" x14ac:dyDescent="0.25">
      <c r="A818" s="114">
        <v>230830</v>
      </c>
      <c r="B818" s="113" t="s">
        <v>1008</v>
      </c>
      <c r="C818" s="112">
        <f>VLOOKUP(A818,cuc!$A$4:$H$2090,8,FALSE)</f>
        <v>0</v>
      </c>
      <c r="D818" s="119"/>
      <c r="E818" s="115"/>
    </row>
    <row r="819" spans="1:5" hidden="1" x14ac:dyDescent="0.25">
      <c r="A819" s="114">
        <v>231000</v>
      </c>
      <c r="B819" s="113" t="s">
        <v>1007</v>
      </c>
      <c r="C819" s="112">
        <f>VLOOKUP(A819,cuc!$A$4:$H$2090,8,FALSE)</f>
        <v>0</v>
      </c>
      <c r="D819" s="119"/>
      <c r="E819" s="115"/>
    </row>
    <row r="820" spans="1:5" hidden="1" x14ac:dyDescent="0.25">
      <c r="A820" s="114">
        <v>231005</v>
      </c>
      <c r="B820" s="113" t="s">
        <v>1006</v>
      </c>
      <c r="C820" s="112">
        <f>VLOOKUP(A820,cuc!$A$4:$H$2090,8,FALSE)</f>
        <v>0</v>
      </c>
      <c r="D820" s="119"/>
      <c r="E820" s="115"/>
    </row>
    <row r="821" spans="1:5" hidden="1" x14ac:dyDescent="0.25">
      <c r="A821" s="114">
        <v>231010</v>
      </c>
      <c r="B821" s="113" t="s">
        <v>1005</v>
      </c>
      <c r="C821" s="112">
        <f>VLOOKUP(A821,cuc!$A$4:$H$2090,8,FALSE)</f>
        <v>0</v>
      </c>
      <c r="D821" s="119"/>
      <c r="E821" s="115"/>
    </row>
    <row r="822" spans="1:5" hidden="1" x14ac:dyDescent="0.25">
      <c r="A822" s="114">
        <v>231095</v>
      </c>
      <c r="B822" s="113" t="s">
        <v>1004</v>
      </c>
      <c r="C822" s="112">
        <f>VLOOKUP(A822,cuc!$A$4:$H$2090,8,FALSE)</f>
        <v>0</v>
      </c>
      <c r="D822" s="119"/>
      <c r="E822" s="115"/>
    </row>
    <row r="823" spans="1:5" hidden="1" x14ac:dyDescent="0.25">
      <c r="A823" s="114">
        <v>231500</v>
      </c>
      <c r="B823" s="113" t="s">
        <v>1003</v>
      </c>
      <c r="C823" s="112">
        <f>VLOOKUP(A823,cuc!$A$4:$H$2090,8,FALSE)</f>
        <v>0</v>
      </c>
      <c r="D823" s="119"/>
      <c r="E823" s="115"/>
    </row>
    <row r="824" spans="1:5" hidden="1" x14ac:dyDescent="0.25">
      <c r="A824" s="114">
        <v>231505</v>
      </c>
      <c r="B824" s="113" t="s">
        <v>994</v>
      </c>
      <c r="C824" s="112">
        <f>VLOOKUP(A824,cuc!$A$4:$H$2090,8,FALSE)</f>
        <v>0</v>
      </c>
      <c r="D824" s="119"/>
      <c r="E824" s="115"/>
    </row>
    <row r="825" spans="1:5" hidden="1" x14ac:dyDescent="0.25">
      <c r="A825" s="114">
        <v>231510</v>
      </c>
      <c r="B825" s="113" t="s">
        <v>993</v>
      </c>
      <c r="C825" s="112">
        <f>VLOOKUP(A825,cuc!$A$4:$H$2090,8,FALSE)</f>
        <v>0</v>
      </c>
      <c r="D825" s="119"/>
      <c r="E825" s="115"/>
    </row>
    <row r="826" spans="1:5" hidden="1" x14ac:dyDescent="0.25">
      <c r="A826" s="114">
        <v>231595</v>
      </c>
      <c r="B826" s="113" t="s">
        <v>1002</v>
      </c>
      <c r="C826" s="112">
        <f>VLOOKUP(A826,cuc!$A$4:$H$2090,8,FALSE)</f>
        <v>0</v>
      </c>
      <c r="D826" s="119"/>
      <c r="E826" s="115"/>
    </row>
    <row r="827" spans="1:5" hidden="1" x14ac:dyDescent="0.25">
      <c r="A827" s="114">
        <v>231700</v>
      </c>
      <c r="B827" s="113" t="s">
        <v>1001</v>
      </c>
      <c r="C827" s="112">
        <f>VLOOKUP(A827,cuc!$A$4:$H$2090,8,FALSE)</f>
        <v>0</v>
      </c>
      <c r="D827" s="119"/>
      <c r="E827" s="115"/>
    </row>
    <row r="828" spans="1:5" hidden="1" x14ac:dyDescent="0.25">
      <c r="A828" s="114">
        <v>231705</v>
      </c>
      <c r="B828" s="113" t="s">
        <v>994</v>
      </c>
      <c r="C828" s="112">
        <f>VLOOKUP(A828,cuc!$A$4:$H$2090,8,FALSE)</f>
        <v>0</v>
      </c>
      <c r="D828" s="119"/>
      <c r="E828" s="115"/>
    </row>
    <row r="829" spans="1:5" hidden="1" x14ac:dyDescent="0.25">
      <c r="A829" s="114">
        <v>231710</v>
      </c>
      <c r="B829" s="113" t="s">
        <v>993</v>
      </c>
      <c r="C829" s="112">
        <f>VLOOKUP(A829,cuc!$A$4:$H$2090,8,FALSE)</f>
        <v>0</v>
      </c>
      <c r="D829" s="119"/>
      <c r="E829" s="115"/>
    </row>
    <row r="830" spans="1:5" hidden="1" x14ac:dyDescent="0.25">
      <c r="A830" s="114">
        <v>231795</v>
      </c>
      <c r="B830" s="113" t="s">
        <v>1000</v>
      </c>
      <c r="C830" s="112">
        <f>VLOOKUP(A830,cuc!$A$4:$H$2090,8,FALSE)</f>
        <v>0</v>
      </c>
      <c r="D830" s="119"/>
      <c r="E830" s="115"/>
    </row>
    <row r="831" spans="1:5" hidden="1" x14ac:dyDescent="0.25">
      <c r="A831" s="114">
        <v>232500</v>
      </c>
      <c r="B831" s="113" t="s">
        <v>999</v>
      </c>
      <c r="C831" s="112">
        <f>VLOOKUP(A831,cuc!$A$4:$H$2090,8,FALSE)</f>
        <v>0</v>
      </c>
      <c r="D831" s="119"/>
      <c r="E831" s="115"/>
    </row>
    <row r="832" spans="1:5" hidden="1" x14ac:dyDescent="0.25">
      <c r="A832" s="114">
        <v>232505</v>
      </c>
      <c r="B832" s="113" t="s">
        <v>994</v>
      </c>
      <c r="C832" s="112">
        <f>VLOOKUP(A832,cuc!$A$4:$H$2090,8,FALSE)</f>
        <v>0</v>
      </c>
      <c r="D832" s="119"/>
      <c r="E832" s="115"/>
    </row>
    <row r="833" spans="1:5" hidden="1" x14ac:dyDescent="0.25">
      <c r="A833" s="114">
        <v>232510</v>
      </c>
      <c r="B833" s="113" t="s">
        <v>993</v>
      </c>
      <c r="C833" s="112">
        <f>VLOOKUP(A833,cuc!$A$4:$H$2090,8,FALSE)</f>
        <v>0</v>
      </c>
      <c r="D833" s="119"/>
      <c r="E833" s="115"/>
    </row>
    <row r="834" spans="1:5" hidden="1" x14ac:dyDescent="0.25">
      <c r="A834" s="114">
        <v>232595</v>
      </c>
      <c r="B834" s="113" t="s">
        <v>998</v>
      </c>
      <c r="C834" s="112">
        <f>VLOOKUP(A834,cuc!$A$4:$H$2090,8,FALSE)</f>
        <v>0</v>
      </c>
      <c r="D834" s="119"/>
      <c r="E834" s="115"/>
    </row>
    <row r="835" spans="1:5" hidden="1" x14ac:dyDescent="0.25">
      <c r="A835" s="114">
        <v>234500</v>
      </c>
      <c r="B835" s="113" t="s">
        <v>997</v>
      </c>
      <c r="C835" s="112">
        <f>VLOOKUP(A835,cuc!$A$4:$H$2090,8,FALSE)</f>
        <v>0</v>
      </c>
      <c r="D835" s="119"/>
      <c r="E835" s="115"/>
    </row>
    <row r="836" spans="1:5" hidden="1" x14ac:dyDescent="0.25">
      <c r="A836" s="114">
        <v>234505</v>
      </c>
      <c r="B836" s="113" t="s">
        <v>994</v>
      </c>
      <c r="C836" s="112">
        <f>VLOOKUP(A836,cuc!$A$4:$H$2090,8,FALSE)</f>
        <v>0</v>
      </c>
      <c r="D836" s="119"/>
      <c r="E836" s="115"/>
    </row>
    <row r="837" spans="1:5" hidden="1" x14ac:dyDescent="0.25">
      <c r="A837" s="114">
        <v>234510</v>
      </c>
      <c r="B837" s="113" t="s">
        <v>993</v>
      </c>
      <c r="C837" s="112">
        <f>VLOOKUP(A837,cuc!$A$4:$H$2090,8,FALSE)</f>
        <v>0</v>
      </c>
      <c r="D837" s="119"/>
      <c r="E837" s="115"/>
    </row>
    <row r="838" spans="1:5" hidden="1" x14ac:dyDescent="0.25">
      <c r="A838" s="114">
        <v>234595</v>
      </c>
      <c r="B838" s="113" t="s">
        <v>996</v>
      </c>
      <c r="C838" s="112">
        <f>VLOOKUP(A838,cuc!$A$4:$H$2090,8,FALSE)</f>
        <v>0</v>
      </c>
      <c r="D838" s="119"/>
      <c r="E838" s="115"/>
    </row>
    <row r="839" spans="1:5" hidden="1" x14ac:dyDescent="0.25">
      <c r="A839" s="114">
        <v>235000</v>
      </c>
      <c r="B839" s="113" t="s">
        <v>995</v>
      </c>
      <c r="C839" s="112">
        <f>VLOOKUP(A839,cuc!$A$4:$H$2090,8,FALSE)</f>
        <v>0</v>
      </c>
      <c r="D839" s="119"/>
      <c r="E839" s="115"/>
    </row>
    <row r="840" spans="1:5" hidden="1" x14ac:dyDescent="0.25">
      <c r="A840" s="114">
        <v>235005</v>
      </c>
      <c r="B840" s="113" t="s">
        <v>994</v>
      </c>
      <c r="C840" s="112">
        <f>VLOOKUP(A840,cuc!$A$4:$H$2090,8,FALSE)</f>
        <v>0</v>
      </c>
      <c r="D840" s="119"/>
      <c r="E840" s="115"/>
    </row>
    <row r="841" spans="1:5" hidden="1" x14ac:dyDescent="0.25">
      <c r="A841" s="114">
        <v>235010</v>
      </c>
      <c r="B841" s="113" t="s">
        <v>993</v>
      </c>
      <c r="C841" s="112">
        <f>VLOOKUP(A841,cuc!$A$4:$H$2090,8,FALSE)</f>
        <v>0</v>
      </c>
      <c r="D841" s="119"/>
      <c r="E841" s="115"/>
    </row>
    <row r="842" spans="1:5" hidden="1" x14ac:dyDescent="0.25">
      <c r="A842" s="114">
        <v>235095</v>
      </c>
      <c r="B842" s="113" t="s">
        <v>992</v>
      </c>
      <c r="C842" s="112">
        <f>VLOOKUP(A842,cuc!$A$4:$H$2090,8,FALSE)</f>
        <v>0</v>
      </c>
      <c r="D842" s="119"/>
      <c r="E842" s="115"/>
    </row>
    <row r="843" spans="1:5" hidden="1" x14ac:dyDescent="0.25">
      <c r="A843" s="114">
        <v>235500</v>
      </c>
      <c r="B843" s="113" t="s">
        <v>991</v>
      </c>
      <c r="C843" s="112">
        <f>VLOOKUP(A843,cuc!$A$4:$H$2090,8,FALSE)</f>
        <v>0</v>
      </c>
      <c r="D843" s="119"/>
      <c r="E843" s="115"/>
    </row>
    <row r="844" spans="1:5" hidden="1" x14ac:dyDescent="0.25">
      <c r="A844" s="114">
        <v>235505</v>
      </c>
      <c r="B844" s="113" t="s">
        <v>508</v>
      </c>
      <c r="C844" s="112">
        <f>VLOOKUP(A844,cuc!$A$4:$H$2090,8,FALSE)</f>
        <v>0</v>
      </c>
      <c r="D844" s="119"/>
      <c r="E844" s="115"/>
    </row>
    <row r="845" spans="1:5" hidden="1" x14ac:dyDescent="0.25">
      <c r="A845" s="114">
        <v>235510</v>
      </c>
      <c r="B845" s="113" t="s">
        <v>571</v>
      </c>
      <c r="C845" s="112">
        <f>VLOOKUP(A845,cuc!$A$4:$H$2090,8,FALSE)</f>
        <v>0</v>
      </c>
      <c r="D845" s="119"/>
      <c r="E845" s="115"/>
    </row>
    <row r="846" spans="1:5" hidden="1" x14ac:dyDescent="0.25">
      <c r="A846" s="114">
        <v>235515</v>
      </c>
      <c r="B846" s="113" t="s">
        <v>945</v>
      </c>
      <c r="C846" s="112">
        <f>VLOOKUP(A846,cuc!$A$4:$H$2090,8,FALSE)</f>
        <v>0</v>
      </c>
      <c r="D846" s="119"/>
      <c r="E846" s="115"/>
    </row>
    <row r="847" spans="1:5" hidden="1" x14ac:dyDescent="0.25">
      <c r="A847" s="114">
        <v>235520</v>
      </c>
      <c r="B847" s="113" t="s">
        <v>990</v>
      </c>
      <c r="C847" s="112">
        <f>VLOOKUP(A847,cuc!$A$4:$H$2090,8,FALSE)</f>
        <v>0</v>
      </c>
      <c r="D847" s="119"/>
      <c r="E847" s="115"/>
    </row>
    <row r="848" spans="1:5" hidden="1" x14ac:dyDescent="0.25">
      <c r="A848" s="114">
        <v>235525</v>
      </c>
      <c r="B848" s="113" t="s">
        <v>213</v>
      </c>
      <c r="C848" s="112">
        <f>VLOOKUP(A848,cuc!$A$4:$H$2090,8,FALSE)</f>
        <v>0</v>
      </c>
      <c r="D848" s="119"/>
      <c r="E848" s="115"/>
    </row>
    <row r="849" spans="1:5" x14ac:dyDescent="0.25">
      <c r="A849" s="114">
        <v>240000</v>
      </c>
      <c r="B849" s="113" t="s">
        <v>989</v>
      </c>
      <c r="C849" s="112">
        <f>VLOOKUP(A849,cuc!$A$4:$H$2090,8,FALSE)</f>
        <v>325157778.07999998</v>
      </c>
      <c r="D849" s="119"/>
      <c r="E849" s="115"/>
    </row>
    <row r="850" spans="1:5" hidden="1" x14ac:dyDescent="0.25">
      <c r="A850" s="114">
        <v>240500</v>
      </c>
      <c r="B850" s="113" t="s">
        <v>988</v>
      </c>
      <c r="C850" s="112">
        <f>VLOOKUP(A850,cuc!$A$4:$H$2090,8,FALSE)</f>
        <v>2652937</v>
      </c>
      <c r="D850" s="119"/>
      <c r="E850" s="115"/>
    </row>
    <row r="851" spans="1:5" hidden="1" x14ac:dyDescent="0.25">
      <c r="A851" s="114">
        <v>240505</v>
      </c>
      <c r="B851" s="113" t="s">
        <v>453</v>
      </c>
      <c r="C851" s="112">
        <f>VLOOKUP(A851,cuc!$A$4:$H$2090,8,FALSE)</f>
        <v>0</v>
      </c>
      <c r="D851" s="119"/>
      <c r="E851" s="115"/>
    </row>
    <row r="852" spans="1:5" hidden="1" x14ac:dyDescent="0.25">
      <c r="A852" s="114">
        <v>240510</v>
      </c>
      <c r="B852" s="113" t="s">
        <v>483</v>
      </c>
      <c r="C852" s="112">
        <f>VLOOKUP(A852,cuc!$A$4:$H$2090,8,FALSE)</f>
        <v>0</v>
      </c>
      <c r="D852" s="119"/>
      <c r="E852" s="115"/>
    </row>
    <row r="853" spans="1:5" hidden="1" x14ac:dyDescent="0.25">
      <c r="A853" s="114">
        <v>240595</v>
      </c>
      <c r="B853" s="113" t="s">
        <v>514</v>
      </c>
      <c r="C853" s="112">
        <f>VLOOKUP(A853,cuc!$A$4:$H$2090,8,FALSE)</f>
        <v>2652937</v>
      </c>
      <c r="D853" s="119"/>
      <c r="E853" s="115"/>
    </row>
    <row r="854" spans="1:5" x14ac:dyDescent="0.25">
      <c r="A854" s="114">
        <v>241000</v>
      </c>
      <c r="B854" s="113" t="s">
        <v>987</v>
      </c>
      <c r="C854" s="112">
        <f>VLOOKUP(A854,cuc!$A$4:$H$2090,8,FALSE)</f>
        <v>0</v>
      </c>
      <c r="D854" s="119"/>
      <c r="E854" s="115"/>
    </row>
    <row r="855" spans="1:5" hidden="1" x14ac:dyDescent="0.25">
      <c r="A855" s="114">
        <v>241005</v>
      </c>
      <c r="B855" s="113" t="s">
        <v>442</v>
      </c>
      <c r="C855" s="112">
        <f>VLOOKUP(A855,cuc!$A$4:$H$2090,8,FALSE)</f>
        <v>0</v>
      </c>
      <c r="D855" s="119"/>
      <c r="E855" s="115"/>
    </row>
    <row r="856" spans="1:5" hidden="1" x14ac:dyDescent="0.25">
      <c r="A856" s="114">
        <v>241010</v>
      </c>
      <c r="B856" s="113" t="s">
        <v>449</v>
      </c>
      <c r="C856" s="112">
        <f>VLOOKUP(A856,cuc!$A$4:$H$2090,8,FALSE)</f>
        <v>0</v>
      </c>
      <c r="D856" s="119"/>
      <c r="E856" s="115"/>
    </row>
    <row r="857" spans="1:5" hidden="1" x14ac:dyDescent="0.25">
      <c r="A857" s="114">
        <v>241015</v>
      </c>
      <c r="B857" s="113" t="s">
        <v>986</v>
      </c>
      <c r="C857" s="112">
        <f>VLOOKUP(A857,cuc!$A$4:$H$2090,8,FALSE)</f>
        <v>0</v>
      </c>
      <c r="D857" s="119"/>
      <c r="E857" s="115"/>
    </row>
    <row r="858" spans="1:5" hidden="1" x14ac:dyDescent="0.25">
      <c r="A858" s="114">
        <v>241020</v>
      </c>
      <c r="B858" s="113" t="s">
        <v>432</v>
      </c>
      <c r="C858" s="112">
        <f>VLOOKUP(A858,cuc!$A$4:$H$2090,8,FALSE)</f>
        <v>0</v>
      </c>
      <c r="D858" s="119"/>
      <c r="E858" s="115"/>
    </row>
    <row r="859" spans="1:5" hidden="1" x14ac:dyDescent="0.25">
      <c r="A859" s="114">
        <v>241025</v>
      </c>
      <c r="B859" s="113" t="s">
        <v>985</v>
      </c>
      <c r="C859" s="112">
        <f>VLOOKUP(A859,cuc!$A$4:$H$2090,8,FALSE)</f>
        <v>0</v>
      </c>
      <c r="D859" s="119"/>
      <c r="E859" s="115"/>
    </row>
    <row r="860" spans="1:5" hidden="1" x14ac:dyDescent="0.25">
      <c r="A860" s="114">
        <v>241030</v>
      </c>
      <c r="B860" s="113" t="s">
        <v>448</v>
      </c>
      <c r="C860" s="112">
        <f>VLOOKUP(A860,cuc!$A$4:$H$2090,8,FALSE)</f>
        <v>0</v>
      </c>
      <c r="D860" s="119"/>
      <c r="E860" s="115"/>
    </row>
    <row r="861" spans="1:5" x14ac:dyDescent="0.25">
      <c r="A861" s="114">
        <v>241095</v>
      </c>
      <c r="B861" s="113" t="s">
        <v>213</v>
      </c>
      <c r="C861" s="112">
        <f>VLOOKUP(A861,cuc!$A$4:$H$2090,8,FALSE)</f>
        <v>0</v>
      </c>
      <c r="D861" s="119"/>
      <c r="E861" s="115"/>
    </row>
    <row r="862" spans="1:5" hidden="1" x14ac:dyDescent="0.25">
      <c r="A862" s="114">
        <v>241500</v>
      </c>
      <c r="B862" s="113" t="s">
        <v>984</v>
      </c>
      <c r="C862" s="112">
        <f>VLOOKUP(A862,cuc!$A$4:$H$2090,8,FALSE)</f>
        <v>0</v>
      </c>
      <c r="D862" s="119"/>
      <c r="E862" s="115"/>
    </row>
    <row r="863" spans="1:5" hidden="1" x14ac:dyDescent="0.25">
      <c r="A863" s="114">
        <v>241505</v>
      </c>
      <c r="B863" s="113" t="s">
        <v>983</v>
      </c>
      <c r="C863" s="112">
        <f>VLOOKUP(A863,cuc!$A$4:$H$2090,8,FALSE)</f>
        <v>0</v>
      </c>
      <c r="D863" s="119"/>
      <c r="E863" s="115"/>
    </row>
    <row r="864" spans="1:5" hidden="1" x14ac:dyDescent="0.25">
      <c r="A864" s="114">
        <v>241510</v>
      </c>
      <c r="B864" s="113" t="s">
        <v>982</v>
      </c>
      <c r="C864" s="112">
        <f>VLOOKUP(A864,cuc!$A$4:$H$2090,8,FALSE)</f>
        <v>0</v>
      </c>
      <c r="D864" s="119"/>
      <c r="E864" s="115"/>
    </row>
    <row r="865" spans="1:5" x14ac:dyDescent="0.25">
      <c r="A865" s="114">
        <v>242000</v>
      </c>
      <c r="B865" s="113" t="s">
        <v>981</v>
      </c>
      <c r="C865" s="112">
        <f>VLOOKUP(A865,cuc!$A$4:$H$2090,8,FALSE)</f>
        <v>142107788</v>
      </c>
      <c r="D865" s="119"/>
      <c r="E865" s="115"/>
    </row>
    <row r="866" spans="1:5" x14ac:dyDescent="0.25">
      <c r="A866" s="114">
        <v>242005</v>
      </c>
      <c r="B866" s="113" t="s">
        <v>980</v>
      </c>
      <c r="C866" s="112">
        <f>VLOOKUP(A866,cuc!$A$4:$H$2090,8,FALSE)</f>
        <v>142107788</v>
      </c>
      <c r="D866" s="119"/>
      <c r="E866" s="115"/>
    </row>
    <row r="867" spans="1:5" hidden="1" x14ac:dyDescent="0.25">
      <c r="A867" s="114">
        <v>242010</v>
      </c>
      <c r="B867" s="113" t="s">
        <v>979</v>
      </c>
      <c r="C867" s="112">
        <f>VLOOKUP(A867,cuc!$A$4:$H$2090,8,FALSE)</f>
        <v>0</v>
      </c>
      <c r="D867" s="119"/>
      <c r="E867" s="115"/>
    </row>
    <row r="868" spans="1:5" hidden="1" x14ac:dyDescent="0.25">
      <c r="A868" s="114">
        <v>242500</v>
      </c>
      <c r="B868" s="113" t="s">
        <v>978</v>
      </c>
      <c r="C868" s="112">
        <f>VLOOKUP(A868,cuc!$A$4:$H$2090,8,FALSE)</f>
        <v>0</v>
      </c>
      <c r="D868" s="119"/>
      <c r="E868" s="115"/>
    </row>
    <row r="869" spans="1:5" hidden="1" x14ac:dyDescent="0.25">
      <c r="A869" s="114">
        <v>242505</v>
      </c>
      <c r="B869" s="113" t="s">
        <v>977</v>
      </c>
      <c r="C869" s="112">
        <f>VLOOKUP(A869,cuc!$A$4:$H$2090,8,FALSE)</f>
        <v>0</v>
      </c>
      <c r="D869" s="119"/>
      <c r="E869" s="115"/>
    </row>
    <row r="870" spans="1:5" hidden="1" x14ac:dyDescent="0.25">
      <c r="A870" s="114">
        <v>242510</v>
      </c>
      <c r="B870" s="113" t="s">
        <v>976</v>
      </c>
      <c r="C870" s="112">
        <f>VLOOKUP(A870,cuc!$A$4:$H$2090,8,FALSE)</f>
        <v>0</v>
      </c>
      <c r="D870" s="119"/>
      <c r="E870" s="115"/>
    </row>
    <row r="871" spans="1:5" hidden="1" x14ac:dyDescent="0.25">
      <c r="A871" s="114">
        <v>242515</v>
      </c>
      <c r="B871" s="113" t="s">
        <v>975</v>
      </c>
      <c r="C871" s="112">
        <f>VLOOKUP(A871,cuc!$A$4:$H$2090,8,FALSE)</f>
        <v>0</v>
      </c>
      <c r="D871" s="119"/>
      <c r="E871" s="115"/>
    </row>
    <row r="872" spans="1:5" hidden="1" x14ac:dyDescent="0.25">
      <c r="A872" s="114">
        <v>242520</v>
      </c>
      <c r="B872" s="113" t="s">
        <v>974</v>
      </c>
      <c r="C872" s="112">
        <f>VLOOKUP(A872,cuc!$A$4:$H$2090,8,FALSE)</f>
        <v>0</v>
      </c>
      <c r="D872" s="119"/>
      <c r="E872" s="115"/>
    </row>
    <row r="873" spans="1:5" hidden="1" x14ac:dyDescent="0.25">
      <c r="A873" s="114">
        <v>242525</v>
      </c>
      <c r="B873" s="113" t="s">
        <v>973</v>
      </c>
      <c r="C873" s="112">
        <f>VLOOKUP(A873,cuc!$A$4:$H$2090,8,FALSE)</f>
        <v>0</v>
      </c>
      <c r="D873" s="119"/>
      <c r="E873" s="115"/>
    </row>
    <row r="874" spans="1:5" hidden="1" x14ac:dyDescent="0.25">
      <c r="A874" s="114">
        <v>242595</v>
      </c>
      <c r="B874" s="113" t="s">
        <v>972</v>
      </c>
      <c r="C874" s="112">
        <f>VLOOKUP(A874,cuc!$A$4:$H$2090,8,FALSE)</f>
        <v>0</v>
      </c>
      <c r="D874" s="119"/>
      <c r="E874" s="115"/>
    </row>
    <row r="875" spans="1:5" x14ac:dyDescent="0.25">
      <c r="A875" s="114">
        <v>243000</v>
      </c>
      <c r="B875" s="113" t="s">
        <v>971</v>
      </c>
      <c r="C875" s="112">
        <f>VLOOKUP(A875,cuc!$A$4:$H$2090,8,FALSE)</f>
        <v>162831</v>
      </c>
      <c r="D875" s="119"/>
      <c r="E875" s="115"/>
    </row>
    <row r="876" spans="1:5" x14ac:dyDescent="0.25">
      <c r="A876" s="114">
        <v>243005</v>
      </c>
      <c r="B876" s="113" t="s">
        <v>970</v>
      </c>
      <c r="C876" s="112">
        <f>VLOOKUP(A876,cuc!$A$4:$H$2090,8,FALSE)</f>
        <v>33307</v>
      </c>
      <c r="D876" s="119"/>
      <c r="E876" s="115"/>
    </row>
    <row r="877" spans="1:5" hidden="1" x14ac:dyDescent="0.25">
      <c r="A877" s="114">
        <v>243010</v>
      </c>
      <c r="B877" s="113" t="s">
        <v>969</v>
      </c>
      <c r="C877" s="112">
        <f>VLOOKUP(A877,cuc!$A$4:$H$2090,8,FALSE)</f>
        <v>0</v>
      </c>
      <c r="D877" s="119"/>
      <c r="E877" s="115"/>
    </row>
    <row r="878" spans="1:5" hidden="1" x14ac:dyDescent="0.25">
      <c r="A878" s="114">
        <v>243015</v>
      </c>
      <c r="B878" s="113" t="s">
        <v>968</v>
      </c>
      <c r="C878" s="112">
        <f>VLOOKUP(A878,cuc!$A$4:$H$2090,8,FALSE)</f>
        <v>48508</v>
      </c>
      <c r="D878" s="119"/>
      <c r="E878" s="115"/>
    </row>
    <row r="879" spans="1:5" hidden="1" x14ac:dyDescent="0.25">
      <c r="A879" s="114">
        <v>243020</v>
      </c>
      <c r="B879" s="113" t="s">
        <v>967</v>
      </c>
      <c r="C879" s="112">
        <f>VLOOKUP(A879,cuc!$A$4:$H$2090,8,FALSE)</f>
        <v>57061</v>
      </c>
      <c r="D879" s="119"/>
      <c r="E879" s="115"/>
    </row>
    <row r="880" spans="1:5" hidden="1" x14ac:dyDescent="0.25">
      <c r="A880" s="114">
        <v>243095</v>
      </c>
      <c r="B880" s="113" t="s">
        <v>966</v>
      </c>
      <c r="C880" s="112">
        <f>VLOOKUP(A880,cuc!$A$4:$H$2090,8,FALSE)</f>
        <v>23955</v>
      </c>
      <c r="D880" s="119"/>
      <c r="E880" s="115"/>
    </row>
    <row r="881" spans="1:5" x14ac:dyDescent="0.25">
      <c r="A881" s="114">
        <v>243500</v>
      </c>
      <c r="B881" s="113" t="s">
        <v>965</v>
      </c>
      <c r="C881" s="112">
        <f>VLOOKUP(A881,cuc!$A$4:$H$2090,8,FALSE)</f>
        <v>4242327.8600000003</v>
      </c>
      <c r="D881" s="119"/>
      <c r="E881" s="115"/>
    </row>
    <row r="882" spans="1:5" hidden="1" x14ac:dyDescent="0.25">
      <c r="A882" s="114">
        <v>243505</v>
      </c>
      <c r="B882" s="113" t="s">
        <v>964</v>
      </c>
      <c r="C882" s="112">
        <f>VLOOKUP(A882,cuc!$A$4:$H$2090,8,FALSE)</f>
        <v>406000</v>
      </c>
      <c r="D882" s="119"/>
      <c r="E882" s="115"/>
    </row>
    <row r="883" spans="1:5" hidden="1" x14ac:dyDescent="0.25">
      <c r="A883" s="114">
        <v>243510</v>
      </c>
      <c r="B883" s="113" t="s">
        <v>963</v>
      </c>
      <c r="C883" s="112">
        <f>VLOOKUP(A883,cuc!$A$4:$H$2090,8,FALSE)</f>
        <v>0</v>
      </c>
      <c r="D883" s="119"/>
      <c r="E883" s="115"/>
    </row>
    <row r="884" spans="1:5" x14ac:dyDescent="0.25">
      <c r="A884" s="114">
        <v>243515</v>
      </c>
      <c r="B884" s="113" t="s">
        <v>453</v>
      </c>
      <c r="C884" s="112">
        <f>VLOOKUP(A884,cuc!$A$4:$H$2090,8,FALSE)</f>
        <v>90000</v>
      </c>
      <c r="D884" s="119"/>
      <c r="E884" s="115"/>
    </row>
    <row r="885" spans="1:5" hidden="1" x14ac:dyDescent="0.25">
      <c r="A885" s="114">
        <v>243520</v>
      </c>
      <c r="B885" s="113" t="s">
        <v>483</v>
      </c>
      <c r="C885" s="112">
        <f>VLOOKUP(A885,cuc!$A$4:$H$2090,8,FALSE)</f>
        <v>0</v>
      </c>
      <c r="D885" s="119"/>
      <c r="E885" s="115"/>
    </row>
    <row r="886" spans="1:5" x14ac:dyDescent="0.25">
      <c r="A886" s="114">
        <v>243525</v>
      </c>
      <c r="B886" s="113" t="s">
        <v>962</v>
      </c>
      <c r="C886" s="112">
        <f>VLOOKUP(A886,cuc!$A$4:$H$2090,8,FALSE)</f>
        <v>248125.11</v>
      </c>
      <c r="D886" s="119"/>
      <c r="E886" s="115"/>
    </row>
    <row r="887" spans="1:5" hidden="1" x14ac:dyDescent="0.25">
      <c r="A887" s="114">
        <v>243530</v>
      </c>
      <c r="B887" s="113" t="s">
        <v>451</v>
      </c>
      <c r="C887" s="112">
        <f>VLOOKUP(A887,cuc!$A$4:$H$2090,8,FALSE)</f>
        <v>48755.28</v>
      </c>
      <c r="D887" s="119"/>
      <c r="E887" s="115"/>
    </row>
    <row r="888" spans="1:5" x14ac:dyDescent="0.25">
      <c r="A888" s="114">
        <v>243535</v>
      </c>
      <c r="B888" s="113" t="s">
        <v>961</v>
      </c>
      <c r="C888" s="112">
        <f>VLOOKUP(A888,cuc!$A$4:$H$2090,8,FALSE)</f>
        <v>3275098</v>
      </c>
      <c r="D888" s="119"/>
      <c r="E888" s="115"/>
    </row>
    <row r="889" spans="1:5" x14ac:dyDescent="0.25">
      <c r="A889" s="114">
        <v>243540</v>
      </c>
      <c r="B889" s="113" t="s">
        <v>960</v>
      </c>
      <c r="C889" s="112">
        <f>VLOOKUP(A889,cuc!$A$4:$H$2090,8,FALSE)</f>
        <v>36250</v>
      </c>
      <c r="D889" s="119"/>
      <c r="E889" s="115"/>
    </row>
    <row r="890" spans="1:5" hidden="1" x14ac:dyDescent="0.25">
      <c r="A890" s="114">
        <v>243545</v>
      </c>
      <c r="B890" s="113" t="s">
        <v>959</v>
      </c>
      <c r="C890" s="112">
        <f>VLOOKUP(A890,cuc!$A$4:$H$2090,8,FALSE)</f>
        <v>0</v>
      </c>
      <c r="D890" s="119"/>
      <c r="E890" s="115"/>
    </row>
    <row r="891" spans="1:5" hidden="1" x14ac:dyDescent="0.25">
      <c r="A891" s="114">
        <v>243550</v>
      </c>
      <c r="B891" s="113" t="s">
        <v>958</v>
      </c>
      <c r="C891" s="112">
        <f>VLOOKUP(A891,cuc!$A$4:$H$2090,8,FALSE)</f>
        <v>0</v>
      </c>
      <c r="D891" s="119"/>
      <c r="E891" s="115"/>
    </row>
    <row r="892" spans="1:5" hidden="1" x14ac:dyDescent="0.25">
      <c r="A892" s="114">
        <v>243555</v>
      </c>
      <c r="B892" s="113" t="s">
        <v>957</v>
      </c>
      <c r="C892" s="112">
        <f>VLOOKUP(A892,cuc!$A$4:$H$2090,8,FALSE)</f>
        <v>0</v>
      </c>
      <c r="D892" s="119"/>
      <c r="E892" s="115"/>
    </row>
    <row r="893" spans="1:5" hidden="1" x14ac:dyDescent="0.25">
      <c r="A893" s="114">
        <v>243560</v>
      </c>
      <c r="B893" s="113" t="s">
        <v>956</v>
      </c>
      <c r="C893" s="112">
        <f>VLOOKUP(A893,cuc!$A$4:$H$2090,8,FALSE)</f>
        <v>0</v>
      </c>
      <c r="D893" s="119"/>
      <c r="E893" s="115"/>
    </row>
    <row r="894" spans="1:5" hidden="1" x14ac:dyDescent="0.25">
      <c r="A894" s="114">
        <v>243565</v>
      </c>
      <c r="B894" s="113" t="s">
        <v>955</v>
      </c>
      <c r="C894" s="112">
        <f>VLOOKUP(A894,cuc!$A$4:$H$2090,8,FALSE)</f>
        <v>0</v>
      </c>
      <c r="D894" s="119"/>
      <c r="E894" s="115"/>
    </row>
    <row r="895" spans="1:5" hidden="1" x14ac:dyDescent="0.25">
      <c r="A895" s="114">
        <v>243570</v>
      </c>
      <c r="B895" s="113" t="s">
        <v>954</v>
      </c>
      <c r="C895" s="112">
        <f>VLOOKUP(A895,cuc!$A$4:$H$2090,8,FALSE)</f>
        <v>0</v>
      </c>
      <c r="D895" s="119"/>
      <c r="E895" s="115"/>
    </row>
    <row r="896" spans="1:5" x14ac:dyDescent="0.25">
      <c r="A896" s="114">
        <v>243575</v>
      </c>
      <c r="B896" s="113" t="s">
        <v>953</v>
      </c>
      <c r="C896" s="112">
        <f>VLOOKUP(A896,cuc!$A$4:$H$2090,8,FALSE)</f>
        <v>65841.47</v>
      </c>
      <c r="D896" s="119"/>
      <c r="E896" s="115"/>
    </row>
    <row r="897" spans="1:5" hidden="1" x14ac:dyDescent="0.25">
      <c r="A897" s="114">
        <v>243580</v>
      </c>
      <c r="B897" s="113" t="s">
        <v>952</v>
      </c>
      <c r="C897" s="112">
        <f>VLOOKUP(A897,cuc!$A$4:$H$2090,8,FALSE)</f>
        <v>0</v>
      </c>
      <c r="D897" s="119"/>
      <c r="E897" s="115"/>
    </row>
    <row r="898" spans="1:5" hidden="1" x14ac:dyDescent="0.25">
      <c r="A898" s="114">
        <v>243585</v>
      </c>
      <c r="B898" s="113" t="s">
        <v>925</v>
      </c>
      <c r="C898" s="112">
        <f>VLOOKUP(A898,cuc!$A$4:$H$2090,8,FALSE)</f>
        <v>72258</v>
      </c>
      <c r="D898" s="119"/>
      <c r="E898" s="115"/>
    </row>
    <row r="899" spans="1:5" x14ac:dyDescent="0.25">
      <c r="A899" s="114">
        <v>244000</v>
      </c>
      <c r="B899" s="113" t="s">
        <v>951</v>
      </c>
      <c r="C899" s="112">
        <f>VLOOKUP(A899,cuc!$A$4:$H$2090,8,FALSE)</f>
        <v>17018352.219999999</v>
      </c>
      <c r="D899" s="119"/>
      <c r="E899" s="115"/>
    </row>
    <row r="900" spans="1:5" hidden="1" x14ac:dyDescent="0.25">
      <c r="A900" s="114">
        <v>244005</v>
      </c>
      <c r="B900" s="113" t="s">
        <v>950</v>
      </c>
      <c r="C900" s="112">
        <f>VLOOKUP(A900,cuc!$A$4:$H$2090,8,FALSE)</f>
        <v>0</v>
      </c>
      <c r="D900" s="119"/>
      <c r="E900" s="115"/>
    </row>
    <row r="901" spans="1:5" hidden="1" x14ac:dyDescent="0.25">
      <c r="A901" s="114">
        <v>244010</v>
      </c>
      <c r="B901" s="113" t="s">
        <v>949</v>
      </c>
      <c r="C901" s="112">
        <f>VLOOKUP(A901,cuc!$A$4:$H$2090,8,FALSE)</f>
        <v>10352.219999999999</v>
      </c>
      <c r="D901" s="119"/>
      <c r="E901" s="115"/>
    </row>
    <row r="902" spans="1:5" x14ac:dyDescent="0.25">
      <c r="A902" s="114">
        <v>244015</v>
      </c>
      <c r="B902" s="113" t="s">
        <v>948</v>
      </c>
      <c r="C902" s="112">
        <f>VLOOKUP(A902,cuc!$A$4:$H$2090,8,FALSE)</f>
        <v>17008000</v>
      </c>
      <c r="D902" s="119"/>
      <c r="E902" s="115"/>
    </row>
    <row r="903" spans="1:5" hidden="1" x14ac:dyDescent="0.25">
      <c r="A903" s="114">
        <v>244020</v>
      </c>
      <c r="B903" s="113" t="s">
        <v>947</v>
      </c>
      <c r="C903" s="112">
        <f>VLOOKUP(A903,cuc!$A$4:$H$2090,8,FALSE)</f>
        <v>0</v>
      </c>
      <c r="D903" s="119"/>
      <c r="E903" s="115"/>
    </row>
    <row r="904" spans="1:5" hidden="1" x14ac:dyDescent="0.25">
      <c r="A904" s="114">
        <v>244025</v>
      </c>
      <c r="B904" s="113" t="s">
        <v>946</v>
      </c>
      <c r="C904" s="112">
        <f>VLOOKUP(A904,cuc!$A$4:$H$2090,8,FALSE)</f>
        <v>0</v>
      </c>
      <c r="D904" s="119"/>
      <c r="E904" s="115"/>
    </row>
    <row r="905" spans="1:5" hidden="1" x14ac:dyDescent="0.25">
      <c r="A905" s="114">
        <v>244030</v>
      </c>
      <c r="B905" s="113" t="s">
        <v>945</v>
      </c>
      <c r="C905" s="112">
        <f>VLOOKUP(A905,cuc!$A$4:$H$2090,8,FALSE)</f>
        <v>0</v>
      </c>
      <c r="D905" s="119"/>
      <c r="E905" s="115"/>
    </row>
    <row r="906" spans="1:5" hidden="1" x14ac:dyDescent="0.25">
      <c r="A906" s="114">
        <v>244035</v>
      </c>
      <c r="B906" s="113" t="s">
        <v>944</v>
      </c>
      <c r="C906" s="112">
        <f>VLOOKUP(A906,cuc!$A$4:$H$2090,8,FALSE)</f>
        <v>0</v>
      </c>
      <c r="D906" s="119"/>
      <c r="E906" s="115"/>
    </row>
    <row r="907" spans="1:5" hidden="1" x14ac:dyDescent="0.25">
      <c r="A907" s="114">
        <v>244040</v>
      </c>
      <c r="B907" s="113" t="s">
        <v>943</v>
      </c>
      <c r="C907" s="112">
        <f>VLOOKUP(A907,cuc!$A$4:$H$2090,8,FALSE)</f>
        <v>0</v>
      </c>
      <c r="D907" s="119"/>
      <c r="E907" s="115"/>
    </row>
    <row r="908" spans="1:5" hidden="1" x14ac:dyDescent="0.25">
      <c r="A908" s="114">
        <v>244045</v>
      </c>
      <c r="B908" s="113" t="s">
        <v>942</v>
      </c>
      <c r="C908" s="112">
        <f>VLOOKUP(A908,cuc!$A$4:$H$2090,8,FALSE)</f>
        <v>0</v>
      </c>
      <c r="D908" s="119"/>
      <c r="E908" s="115"/>
    </row>
    <row r="909" spans="1:5" hidden="1" x14ac:dyDescent="0.25">
      <c r="A909" s="114">
        <v>244050</v>
      </c>
      <c r="B909" s="113" t="s">
        <v>941</v>
      </c>
      <c r="C909" s="112">
        <f>VLOOKUP(A909,cuc!$A$4:$H$2090,8,FALSE)</f>
        <v>0</v>
      </c>
      <c r="D909" s="119"/>
      <c r="E909" s="115"/>
    </row>
    <row r="910" spans="1:5" hidden="1" x14ac:dyDescent="0.25">
      <c r="A910" s="114">
        <v>244055</v>
      </c>
      <c r="B910" s="113" t="s">
        <v>940</v>
      </c>
      <c r="C910" s="112">
        <f>VLOOKUP(A910,cuc!$A$4:$H$2090,8,FALSE)</f>
        <v>0</v>
      </c>
      <c r="D910" s="119"/>
      <c r="E910" s="115"/>
    </row>
    <row r="911" spans="1:5" hidden="1" x14ac:dyDescent="0.25">
      <c r="A911" s="114">
        <v>244095</v>
      </c>
      <c r="B911" s="113" t="s">
        <v>213</v>
      </c>
      <c r="C911" s="112">
        <f>VLOOKUP(A911,cuc!$A$4:$H$2090,8,FALSE)</f>
        <v>0</v>
      </c>
      <c r="D911" s="119"/>
      <c r="E911" s="115"/>
    </row>
    <row r="912" spans="1:5" x14ac:dyDescent="0.25">
      <c r="A912" s="114">
        <v>244500</v>
      </c>
      <c r="B912" s="113" t="s">
        <v>939</v>
      </c>
      <c r="C912" s="112">
        <f>VLOOKUP(A912,cuc!$A$4:$H$2090,8,FALSE)</f>
        <v>26315453</v>
      </c>
      <c r="D912" s="119"/>
      <c r="E912" s="115"/>
    </row>
    <row r="913" spans="1:5" hidden="1" x14ac:dyDescent="0.25">
      <c r="A913" s="114">
        <v>244505</v>
      </c>
      <c r="B913" s="113" t="s">
        <v>938</v>
      </c>
      <c r="C913" s="112">
        <f>VLOOKUP(A913,cuc!$A$4:$H$2090,8,FALSE)</f>
        <v>0</v>
      </c>
      <c r="D913" s="119"/>
      <c r="E913" s="115"/>
    </row>
    <row r="914" spans="1:5" x14ac:dyDescent="0.25">
      <c r="A914" s="114">
        <v>244510</v>
      </c>
      <c r="B914" s="113" t="s">
        <v>937</v>
      </c>
      <c r="C914" s="112">
        <f>VLOOKUP(A914,cuc!$A$4:$H$2090,8,FALSE)</f>
        <v>0</v>
      </c>
      <c r="D914" s="119"/>
      <c r="E914" s="115"/>
    </row>
    <row r="915" spans="1:5" x14ac:dyDescent="0.25">
      <c r="A915" s="114">
        <v>244595</v>
      </c>
      <c r="B915" s="113" t="s">
        <v>213</v>
      </c>
      <c r="C915" s="112">
        <f>VLOOKUP(A915,cuc!$A$4:$H$2090,8,FALSE)</f>
        <v>26315453</v>
      </c>
      <c r="D915" s="119"/>
      <c r="E915" s="115"/>
    </row>
    <row r="916" spans="1:5" x14ac:dyDescent="0.25">
      <c r="A916" s="114">
        <v>245000</v>
      </c>
      <c r="B916" s="113" t="s">
        <v>936</v>
      </c>
      <c r="C916" s="112">
        <f>VLOOKUP(A916,cuc!$A$4:$H$2090,8,FALSE)</f>
        <v>10978400</v>
      </c>
      <c r="D916" s="119"/>
      <c r="E916" s="115"/>
    </row>
    <row r="917" spans="1:5" x14ac:dyDescent="0.25">
      <c r="A917" s="114">
        <v>245005</v>
      </c>
      <c r="B917" s="113" t="s">
        <v>935</v>
      </c>
      <c r="C917" s="112">
        <f>VLOOKUP(A917,cuc!$A$4:$H$2090,8,FALSE)</f>
        <v>3574100</v>
      </c>
      <c r="D917" s="119"/>
      <c r="E917" s="115"/>
    </row>
    <row r="918" spans="1:5" x14ac:dyDescent="0.25">
      <c r="A918" s="114">
        <v>245010</v>
      </c>
      <c r="B918" s="113" t="s">
        <v>934</v>
      </c>
      <c r="C918" s="112">
        <f>VLOOKUP(A918,cuc!$A$4:$H$2090,8,FALSE)</f>
        <v>4643100</v>
      </c>
      <c r="D918" s="119"/>
      <c r="E918" s="115"/>
    </row>
    <row r="919" spans="1:5" x14ac:dyDescent="0.25">
      <c r="A919" s="114">
        <v>245015</v>
      </c>
      <c r="B919" s="113" t="s">
        <v>933</v>
      </c>
      <c r="C919" s="112">
        <f>VLOOKUP(A919,cuc!$A$4:$H$2090,8,FALSE)</f>
        <v>187000</v>
      </c>
      <c r="D919" s="119"/>
      <c r="E919" s="115"/>
    </row>
    <row r="920" spans="1:5" x14ac:dyDescent="0.25">
      <c r="A920" s="114">
        <v>245020</v>
      </c>
      <c r="B920" s="113" t="s">
        <v>932</v>
      </c>
      <c r="C920" s="112">
        <f>VLOOKUP(A920,cuc!$A$4:$H$2090,8,FALSE)</f>
        <v>2574200</v>
      </c>
      <c r="D920" s="119"/>
      <c r="E920" s="115"/>
    </row>
    <row r="921" spans="1:5" hidden="1" x14ac:dyDescent="0.25">
      <c r="A921" s="114">
        <v>245025</v>
      </c>
      <c r="B921" s="113" t="s">
        <v>931</v>
      </c>
      <c r="C921" s="112">
        <f>VLOOKUP(A921,cuc!$A$4:$H$2090,8,FALSE)</f>
        <v>0</v>
      </c>
      <c r="D921" s="119"/>
      <c r="E921" s="115"/>
    </row>
    <row r="922" spans="1:5" hidden="1" x14ac:dyDescent="0.25">
      <c r="A922" s="114">
        <v>245030</v>
      </c>
      <c r="B922" s="113" t="s">
        <v>930</v>
      </c>
      <c r="C922" s="112">
        <f>VLOOKUP(A922,cuc!$A$4:$H$2090,8,FALSE)</f>
        <v>0</v>
      </c>
      <c r="D922" s="119"/>
      <c r="E922" s="115"/>
    </row>
    <row r="923" spans="1:5" hidden="1" x14ac:dyDescent="0.25">
      <c r="A923" s="114">
        <v>245035</v>
      </c>
      <c r="B923" s="113" t="s">
        <v>929</v>
      </c>
      <c r="C923" s="112">
        <f>VLOOKUP(A923,cuc!$A$4:$H$2090,8,FALSE)</f>
        <v>0</v>
      </c>
      <c r="D923" s="119"/>
      <c r="E923" s="115"/>
    </row>
    <row r="924" spans="1:5" hidden="1" x14ac:dyDescent="0.25">
      <c r="A924" s="114">
        <v>245040</v>
      </c>
      <c r="B924" s="113" t="s">
        <v>928</v>
      </c>
      <c r="C924" s="112">
        <f>VLOOKUP(A924,cuc!$A$4:$H$2090,8,FALSE)</f>
        <v>0</v>
      </c>
      <c r="D924" s="119"/>
      <c r="E924" s="115"/>
    </row>
    <row r="925" spans="1:5" hidden="1" x14ac:dyDescent="0.25">
      <c r="A925" s="114">
        <v>245045</v>
      </c>
      <c r="B925" s="113" t="s">
        <v>927</v>
      </c>
      <c r="C925" s="112">
        <f>VLOOKUP(A925,cuc!$A$4:$H$2090,8,FALSE)</f>
        <v>0</v>
      </c>
      <c r="D925" s="119"/>
      <c r="E925" s="115"/>
    </row>
    <row r="926" spans="1:5" hidden="1" x14ac:dyDescent="0.25">
      <c r="A926" s="114">
        <v>245050</v>
      </c>
      <c r="B926" s="113" t="s">
        <v>926</v>
      </c>
      <c r="C926" s="112">
        <f>VLOOKUP(A926,cuc!$A$4:$H$2090,8,FALSE)</f>
        <v>0</v>
      </c>
      <c r="D926" s="119"/>
      <c r="E926" s="115"/>
    </row>
    <row r="927" spans="1:5" hidden="1" x14ac:dyDescent="0.25">
      <c r="A927" s="114">
        <v>245095</v>
      </c>
      <c r="B927" s="113" t="s">
        <v>925</v>
      </c>
      <c r="C927" s="112">
        <f>VLOOKUP(A927,cuc!$A$4:$H$2090,8,FALSE)</f>
        <v>0</v>
      </c>
      <c r="D927" s="119"/>
      <c r="E927" s="115"/>
    </row>
    <row r="928" spans="1:5" hidden="1" x14ac:dyDescent="0.25">
      <c r="A928" s="114">
        <v>245500</v>
      </c>
      <c r="B928" s="113" t="s">
        <v>924</v>
      </c>
      <c r="C928" s="112">
        <f>VLOOKUP(A928,cuc!$A$4:$H$2090,8,FALSE)</f>
        <v>0</v>
      </c>
      <c r="D928" s="119"/>
      <c r="E928" s="115"/>
    </row>
    <row r="929" spans="1:5" hidden="1" x14ac:dyDescent="0.25">
      <c r="A929" s="114">
        <v>245505</v>
      </c>
      <c r="B929" s="113" t="s">
        <v>923</v>
      </c>
      <c r="C929" s="112">
        <f>VLOOKUP(A929,cuc!$A$4:$H$2090,8,FALSE)</f>
        <v>0</v>
      </c>
      <c r="D929" s="119"/>
      <c r="E929" s="115"/>
    </row>
    <row r="930" spans="1:5" hidden="1" x14ac:dyDescent="0.25">
      <c r="A930" s="114">
        <v>245510</v>
      </c>
      <c r="B930" s="113" t="s">
        <v>922</v>
      </c>
      <c r="C930" s="112">
        <f>VLOOKUP(A930,cuc!$A$4:$H$2090,8,FALSE)</f>
        <v>0</v>
      </c>
      <c r="D930" s="119"/>
      <c r="E930" s="115"/>
    </row>
    <row r="931" spans="1:5" hidden="1" x14ac:dyDescent="0.25">
      <c r="A931" s="114">
        <v>245515</v>
      </c>
      <c r="B931" s="113" t="s">
        <v>921</v>
      </c>
      <c r="C931" s="112">
        <f>VLOOKUP(A931,cuc!$A$4:$H$2090,8,FALSE)</f>
        <v>0</v>
      </c>
      <c r="D931" s="119"/>
      <c r="E931" s="115"/>
    </row>
    <row r="932" spans="1:5" hidden="1" x14ac:dyDescent="0.25">
      <c r="A932" s="114">
        <v>245520</v>
      </c>
      <c r="B932" s="113" t="s">
        <v>920</v>
      </c>
      <c r="C932" s="112">
        <f>VLOOKUP(A932,cuc!$A$4:$H$2090,8,FALSE)</f>
        <v>0</v>
      </c>
      <c r="D932" s="119"/>
      <c r="E932" s="115"/>
    </row>
    <row r="933" spans="1:5" hidden="1" x14ac:dyDescent="0.25">
      <c r="A933" s="114">
        <v>245525</v>
      </c>
      <c r="B933" s="113" t="s">
        <v>919</v>
      </c>
      <c r="C933" s="112">
        <f>VLOOKUP(A933,cuc!$A$4:$H$2090,8,FALSE)</f>
        <v>0</v>
      </c>
      <c r="D933" s="119"/>
      <c r="E933" s="115"/>
    </row>
    <row r="934" spans="1:5" hidden="1" x14ac:dyDescent="0.25">
      <c r="A934" s="114">
        <v>245530</v>
      </c>
      <c r="B934" s="113" t="s">
        <v>918</v>
      </c>
      <c r="C934" s="112">
        <f>VLOOKUP(A934,cuc!$A$4:$H$2090,8,FALSE)</f>
        <v>0</v>
      </c>
      <c r="D934" s="119"/>
      <c r="E934" s="115"/>
    </row>
    <row r="935" spans="1:5" hidden="1" x14ac:dyDescent="0.25">
      <c r="A935" s="114">
        <v>245535</v>
      </c>
      <c r="B935" s="113" t="s">
        <v>917</v>
      </c>
      <c r="C935" s="112">
        <f>VLOOKUP(A935,cuc!$A$4:$H$2090,8,FALSE)</f>
        <v>0</v>
      </c>
      <c r="D935" s="119"/>
      <c r="E935" s="115"/>
    </row>
    <row r="936" spans="1:5" hidden="1" x14ac:dyDescent="0.25">
      <c r="A936" s="114">
        <v>245595</v>
      </c>
      <c r="B936" s="113" t="s">
        <v>213</v>
      </c>
      <c r="C936" s="112">
        <f>VLOOKUP(A936,cuc!$A$4:$H$2090,8,FALSE)</f>
        <v>0</v>
      </c>
      <c r="D936" s="119"/>
      <c r="E936" s="115"/>
    </row>
    <row r="937" spans="1:5" hidden="1" x14ac:dyDescent="0.25">
      <c r="A937" s="114">
        <v>246000</v>
      </c>
      <c r="B937" s="113" t="s">
        <v>916</v>
      </c>
      <c r="C937" s="112">
        <f>VLOOKUP(A937,cuc!$A$4:$H$2090,8,FALSE)</f>
        <v>117904383</v>
      </c>
      <c r="D937" s="119"/>
      <c r="E937" s="115"/>
    </row>
    <row r="938" spans="1:5" hidden="1" x14ac:dyDescent="0.25">
      <c r="A938" s="114">
        <v>246005</v>
      </c>
      <c r="B938" s="113" t="s">
        <v>915</v>
      </c>
      <c r="C938" s="112">
        <f>VLOOKUP(A938,cuc!$A$4:$H$2090,8,FALSE)</f>
        <v>0</v>
      </c>
      <c r="D938" s="119"/>
      <c r="E938" s="115"/>
    </row>
    <row r="939" spans="1:5" hidden="1" x14ac:dyDescent="0.25">
      <c r="A939" s="114">
        <v>246010</v>
      </c>
      <c r="B939" s="113" t="s">
        <v>914</v>
      </c>
      <c r="C939" s="112">
        <f>VLOOKUP(A939,cuc!$A$4:$H$2090,8,FALSE)</f>
        <v>0</v>
      </c>
      <c r="D939" s="119"/>
      <c r="E939" s="115"/>
    </row>
    <row r="940" spans="1:5" hidden="1" x14ac:dyDescent="0.25">
      <c r="A940" s="114">
        <v>246015</v>
      </c>
      <c r="B940" s="113" t="s">
        <v>913</v>
      </c>
      <c r="C940" s="112">
        <f>VLOOKUP(A940,cuc!$A$4:$H$2090,8,FALSE)</f>
        <v>0</v>
      </c>
      <c r="D940" s="119"/>
      <c r="E940" s="115"/>
    </row>
    <row r="941" spans="1:5" hidden="1" x14ac:dyDescent="0.25">
      <c r="A941" s="114">
        <v>246020</v>
      </c>
      <c r="B941" s="113" t="s">
        <v>912</v>
      </c>
      <c r="C941" s="112">
        <f>VLOOKUP(A941,cuc!$A$4:$H$2090,8,FALSE)</f>
        <v>0</v>
      </c>
      <c r="D941" s="119"/>
      <c r="E941" s="115"/>
    </row>
    <row r="942" spans="1:5" hidden="1" x14ac:dyDescent="0.25">
      <c r="A942" s="114">
        <v>246025</v>
      </c>
      <c r="B942" s="113" t="s">
        <v>452</v>
      </c>
      <c r="C942" s="112">
        <f>VLOOKUP(A942,cuc!$A$4:$H$2090,8,FALSE)</f>
        <v>0</v>
      </c>
      <c r="D942" s="119"/>
      <c r="E942" s="115"/>
    </row>
    <row r="943" spans="1:5" hidden="1" x14ac:dyDescent="0.25">
      <c r="A943" s="114">
        <v>246030</v>
      </c>
      <c r="B943" s="113" t="s">
        <v>911</v>
      </c>
      <c r="C943" s="112">
        <f>VLOOKUP(A943,cuc!$A$4:$H$2090,8,FALSE)</f>
        <v>117904383</v>
      </c>
      <c r="D943" s="119"/>
      <c r="E943" s="115"/>
    </row>
    <row r="944" spans="1:5" hidden="1" x14ac:dyDescent="0.25">
      <c r="A944" s="114">
        <v>246035</v>
      </c>
      <c r="B944" s="113" t="s">
        <v>910</v>
      </c>
      <c r="C944" s="112">
        <f>VLOOKUP(A944,cuc!$A$4:$H$2090,8,FALSE)</f>
        <v>0</v>
      </c>
      <c r="D944" s="119"/>
      <c r="E944" s="115"/>
    </row>
    <row r="945" spans="1:16383" hidden="1" x14ac:dyDescent="0.25">
      <c r="A945" s="114">
        <v>246095</v>
      </c>
      <c r="B945" s="113" t="s">
        <v>213</v>
      </c>
      <c r="C945" s="112">
        <f>VLOOKUP(A945,cuc!$A$4:$H$2090,8,FALSE)</f>
        <v>0</v>
      </c>
      <c r="D945" s="119"/>
      <c r="E945" s="115"/>
    </row>
    <row r="946" spans="1:16383" x14ac:dyDescent="0.25">
      <c r="A946" s="114">
        <v>246500</v>
      </c>
      <c r="B946" s="113" t="s">
        <v>909</v>
      </c>
      <c r="C946" s="112">
        <f>VLOOKUP(A946,cuc!$A$4:$H$2090,8,FALSE)</f>
        <v>3775306</v>
      </c>
      <c r="D946" s="119"/>
      <c r="E946" s="115"/>
    </row>
    <row r="947" spans="1:16383" s="118" customFormat="1" x14ac:dyDescent="0.25">
      <c r="A947" s="114">
        <v>246505</v>
      </c>
      <c r="B947" s="113" t="s">
        <v>908</v>
      </c>
      <c r="C947" s="112">
        <f>VLOOKUP(A947,cuc!$A$4:$H$2090,8,FALSE)</f>
        <v>2895219</v>
      </c>
      <c r="D947" s="119"/>
      <c r="E947" s="115"/>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c r="CW947" s="109"/>
      <c r="CX947" s="109"/>
      <c r="CY947" s="109"/>
      <c r="CZ947" s="109"/>
      <c r="DA947" s="109"/>
      <c r="DB947" s="109"/>
      <c r="DC947" s="109"/>
      <c r="DD947" s="109"/>
      <c r="DE947" s="109"/>
      <c r="DF947" s="109"/>
      <c r="DG947" s="109"/>
      <c r="DH947" s="109"/>
      <c r="DI947" s="109"/>
      <c r="DJ947" s="109"/>
      <c r="DK947" s="109"/>
      <c r="DL947" s="109"/>
      <c r="DM947" s="109"/>
      <c r="DN947" s="109"/>
      <c r="DO947" s="109"/>
      <c r="DP947" s="109"/>
      <c r="DQ947" s="109"/>
      <c r="DR947" s="109"/>
      <c r="DS947" s="109"/>
      <c r="DT947" s="109"/>
      <c r="DU947" s="109"/>
      <c r="DV947" s="109"/>
      <c r="DW947" s="109"/>
      <c r="DX947" s="109"/>
      <c r="DY947" s="109"/>
      <c r="DZ947" s="109"/>
      <c r="EA947" s="109"/>
      <c r="EB947" s="109"/>
      <c r="EC947" s="109"/>
      <c r="ED947" s="109"/>
      <c r="EE947" s="109"/>
      <c r="EF947" s="109"/>
      <c r="EG947" s="109"/>
      <c r="EH947" s="109"/>
      <c r="EI947" s="109"/>
      <c r="EJ947" s="109"/>
      <c r="EK947" s="109"/>
      <c r="EL947" s="109"/>
      <c r="EM947" s="109"/>
      <c r="EN947" s="109"/>
      <c r="EO947" s="109"/>
      <c r="EP947" s="109"/>
      <c r="EQ947" s="109"/>
      <c r="ER947" s="109"/>
      <c r="ES947" s="109"/>
      <c r="ET947" s="109"/>
      <c r="EU947" s="109"/>
      <c r="EV947" s="109"/>
      <c r="EW947" s="109"/>
      <c r="EX947" s="109"/>
      <c r="EY947" s="109"/>
      <c r="EZ947" s="109"/>
      <c r="FA947" s="109"/>
      <c r="FB947" s="109"/>
      <c r="FC947" s="109"/>
      <c r="FD947" s="109"/>
      <c r="FE947" s="109"/>
      <c r="FF947" s="109"/>
      <c r="FG947" s="109"/>
      <c r="FH947" s="109"/>
      <c r="FI947" s="109"/>
      <c r="FJ947" s="109"/>
      <c r="FK947" s="109"/>
      <c r="FL947" s="109"/>
      <c r="FM947" s="109"/>
      <c r="FN947" s="109"/>
      <c r="FO947" s="109"/>
      <c r="FP947" s="109"/>
      <c r="FQ947" s="109"/>
      <c r="FR947" s="109"/>
      <c r="FS947" s="109"/>
      <c r="FT947" s="109"/>
      <c r="FU947" s="109"/>
      <c r="FV947" s="109"/>
      <c r="FW947" s="109"/>
      <c r="FX947" s="109"/>
      <c r="FY947" s="109"/>
      <c r="FZ947" s="109"/>
      <c r="GA947" s="109"/>
      <c r="GB947" s="109"/>
      <c r="GC947" s="109"/>
      <c r="GD947" s="109"/>
      <c r="GE947" s="109"/>
      <c r="GF947" s="109"/>
      <c r="GG947" s="109"/>
      <c r="GH947" s="109"/>
      <c r="GI947" s="109"/>
      <c r="GJ947" s="109"/>
      <c r="GK947" s="109"/>
      <c r="GL947" s="109"/>
      <c r="GM947" s="109"/>
      <c r="GN947" s="109"/>
      <c r="GO947" s="109"/>
      <c r="GP947" s="109"/>
      <c r="GQ947" s="109"/>
      <c r="GR947" s="109"/>
      <c r="GS947" s="109"/>
      <c r="GT947" s="109"/>
      <c r="GU947" s="109"/>
      <c r="GV947" s="109"/>
      <c r="GW947" s="109"/>
      <c r="GX947" s="109"/>
      <c r="GY947" s="109"/>
      <c r="GZ947" s="109"/>
      <c r="HA947" s="109"/>
      <c r="HB947" s="109"/>
      <c r="HC947" s="109"/>
      <c r="HD947" s="109"/>
      <c r="HE947" s="109"/>
      <c r="HF947" s="109"/>
      <c r="HG947" s="109"/>
      <c r="HH947" s="109"/>
      <c r="HI947" s="109"/>
      <c r="HJ947" s="109"/>
      <c r="HK947" s="109"/>
      <c r="HL947" s="109"/>
      <c r="HM947" s="109"/>
      <c r="HN947" s="109"/>
      <c r="HO947" s="109"/>
      <c r="HP947" s="109"/>
      <c r="HQ947" s="109"/>
      <c r="HR947" s="109"/>
      <c r="HS947" s="109"/>
      <c r="HT947" s="109"/>
      <c r="HU947" s="109"/>
      <c r="HV947" s="109"/>
      <c r="HW947" s="109"/>
      <c r="HX947" s="109"/>
      <c r="HY947" s="109"/>
      <c r="HZ947" s="109"/>
      <c r="IA947" s="109"/>
      <c r="IB947" s="109"/>
      <c r="IC947" s="109"/>
      <c r="ID947" s="109"/>
      <c r="IE947" s="109"/>
      <c r="IF947" s="109"/>
      <c r="IG947" s="109"/>
      <c r="IH947" s="109"/>
      <c r="II947" s="109"/>
      <c r="IJ947" s="109"/>
      <c r="IK947" s="109"/>
      <c r="IL947" s="109"/>
      <c r="IM947" s="109"/>
      <c r="IN947" s="109"/>
      <c r="IO947" s="109"/>
      <c r="IP947" s="109"/>
      <c r="IQ947" s="109"/>
      <c r="IR947" s="109"/>
      <c r="IS947" s="109"/>
      <c r="IT947" s="109"/>
      <c r="IU947" s="109"/>
      <c r="IV947" s="109"/>
      <c r="IW947" s="109"/>
      <c r="IX947" s="109"/>
      <c r="IY947" s="109"/>
      <c r="IZ947" s="109"/>
      <c r="JA947" s="109"/>
      <c r="JB947" s="109"/>
      <c r="JC947" s="109"/>
      <c r="JD947" s="109"/>
      <c r="JE947" s="109"/>
      <c r="JF947" s="109"/>
      <c r="JG947" s="109"/>
      <c r="JH947" s="109"/>
      <c r="JI947" s="109"/>
      <c r="JJ947" s="109"/>
      <c r="JK947" s="109"/>
      <c r="JL947" s="109"/>
      <c r="JM947" s="109"/>
      <c r="JN947" s="109"/>
      <c r="JO947" s="109"/>
      <c r="JP947" s="109"/>
      <c r="JQ947" s="109"/>
      <c r="JR947" s="109"/>
      <c r="JS947" s="109"/>
      <c r="JT947" s="109"/>
      <c r="JU947" s="109"/>
      <c r="JV947" s="109"/>
      <c r="JW947" s="109"/>
      <c r="JX947" s="109"/>
      <c r="JY947" s="109"/>
      <c r="JZ947" s="109"/>
      <c r="KA947" s="109"/>
      <c r="KB947" s="109"/>
      <c r="KC947" s="109"/>
      <c r="KD947" s="109"/>
      <c r="KE947" s="109"/>
      <c r="KF947" s="109"/>
      <c r="KG947" s="109"/>
      <c r="KH947" s="109"/>
      <c r="KI947" s="109"/>
      <c r="KJ947" s="109"/>
      <c r="KK947" s="109"/>
      <c r="KL947" s="109"/>
      <c r="KM947" s="109"/>
      <c r="KN947" s="109"/>
      <c r="KO947" s="109"/>
      <c r="KP947" s="109"/>
      <c r="KQ947" s="109"/>
      <c r="KR947" s="109"/>
      <c r="KS947" s="109"/>
      <c r="KT947" s="109"/>
      <c r="KU947" s="109"/>
      <c r="KV947" s="109"/>
      <c r="KW947" s="109"/>
      <c r="KX947" s="109"/>
      <c r="KY947" s="109"/>
      <c r="KZ947" s="109"/>
      <c r="LA947" s="109"/>
      <c r="LB947" s="109"/>
      <c r="LC947" s="109"/>
      <c r="LD947" s="109"/>
      <c r="LE947" s="109"/>
      <c r="LF947" s="109"/>
      <c r="LG947" s="109"/>
      <c r="LH947" s="109"/>
      <c r="LI947" s="109"/>
      <c r="LJ947" s="109"/>
      <c r="LK947" s="109"/>
      <c r="LL947" s="109"/>
      <c r="LM947" s="109"/>
      <c r="LN947" s="109"/>
      <c r="LO947" s="109"/>
      <c r="LP947" s="109"/>
      <c r="LQ947" s="109"/>
      <c r="LR947" s="109"/>
      <c r="LS947" s="109"/>
      <c r="LT947" s="109"/>
      <c r="LU947" s="109"/>
      <c r="LV947" s="109"/>
      <c r="LW947" s="109"/>
      <c r="LX947" s="109"/>
      <c r="LY947" s="109"/>
      <c r="LZ947" s="109"/>
      <c r="MA947" s="109"/>
      <c r="MB947" s="109"/>
      <c r="MC947" s="109"/>
      <c r="MD947" s="109"/>
      <c r="ME947" s="109"/>
      <c r="MF947" s="109"/>
      <c r="MG947" s="109"/>
      <c r="MH947" s="109"/>
      <c r="MI947" s="109"/>
      <c r="MJ947" s="109"/>
      <c r="MK947" s="109"/>
      <c r="ML947" s="109"/>
      <c r="MM947" s="109"/>
      <c r="MN947" s="109"/>
      <c r="MO947" s="109"/>
      <c r="MP947" s="109"/>
      <c r="MQ947" s="109"/>
      <c r="MR947" s="109"/>
      <c r="MS947" s="109"/>
      <c r="MT947" s="109"/>
      <c r="MU947" s="109"/>
      <c r="MV947" s="109"/>
      <c r="MW947" s="109"/>
      <c r="MX947" s="109"/>
      <c r="MY947" s="109"/>
      <c r="MZ947" s="109"/>
      <c r="NA947" s="109"/>
      <c r="NB947" s="109"/>
      <c r="NC947" s="109"/>
      <c r="ND947" s="109"/>
      <c r="NE947" s="109"/>
      <c r="NF947" s="109"/>
      <c r="NG947" s="109"/>
      <c r="NH947" s="109"/>
      <c r="NI947" s="109"/>
      <c r="NJ947" s="109"/>
      <c r="NK947" s="109"/>
      <c r="NL947" s="109"/>
      <c r="NM947" s="109"/>
      <c r="NN947" s="109"/>
      <c r="NO947" s="109"/>
      <c r="NP947" s="109"/>
      <c r="NQ947" s="109"/>
      <c r="NR947" s="109"/>
      <c r="NS947" s="109"/>
      <c r="NT947" s="109"/>
      <c r="NU947" s="109"/>
      <c r="NV947" s="109"/>
      <c r="NW947" s="109"/>
      <c r="NX947" s="109"/>
      <c r="NY947" s="109"/>
      <c r="NZ947" s="109"/>
      <c r="OA947" s="109"/>
      <c r="OB947" s="109"/>
      <c r="OC947" s="109"/>
      <c r="OD947" s="109"/>
      <c r="OE947" s="109"/>
      <c r="OF947" s="109"/>
      <c r="OG947" s="109"/>
      <c r="OH947" s="109"/>
      <c r="OI947" s="109"/>
      <c r="OJ947" s="109"/>
      <c r="OK947" s="109"/>
      <c r="OL947" s="109"/>
      <c r="OM947" s="109"/>
      <c r="ON947" s="109"/>
      <c r="OO947" s="109"/>
      <c r="OP947" s="109"/>
      <c r="OQ947" s="109"/>
      <c r="OR947" s="109"/>
      <c r="OS947" s="109"/>
      <c r="OT947" s="109"/>
      <c r="OU947" s="109"/>
      <c r="OV947" s="109"/>
      <c r="OW947" s="109"/>
      <c r="OX947" s="109"/>
      <c r="OY947" s="109"/>
      <c r="OZ947" s="109"/>
      <c r="PA947" s="109"/>
      <c r="PB947" s="109"/>
      <c r="PC947" s="109"/>
      <c r="PD947" s="109"/>
      <c r="PE947" s="109"/>
      <c r="PF947" s="109"/>
      <c r="PG947" s="109"/>
      <c r="PH947" s="109"/>
      <c r="PI947" s="109"/>
      <c r="PJ947" s="109"/>
      <c r="PK947" s="109"/>
      <c r="PL947" s="109"/>
      <c r="PM947" s="109"/>
      <c r="PN947" s="109"/>
      <c r="PO947" s="109"/>
      <c r="PP947" s="109"/>
      <c r="PQ947" s="109"/>
      <c r="PR947" s="109"/>
      <c r="PS947" s="109"/>
      <c r="PT947" s="109"/>
      <c r="PU947" s="109"/>
      <c r="PV947" s="109"/>
      <c r="PW947" s="109"/>
      <c r="PX947" s="109"/>
      <c r="PY947" s="109"/>
      <c r="PZ947" s="109"/>
      <c r="QA947" s="109"/>
      <c r="QB947" s="109"/>
      <c r="QC947" s="109"/>
      <c r="QD947" s="109"/>
      <c r="QE947" s="109"/>
      <c r="QF947" s="109"/>
      <c r="QG947" s="109"/>
      <c r="QH947" s="109"/>
      <c r="QI947" s="109"/>
      <c r="QJ947" s="109"/>
      <c r="QK947" s="109"/>
      <c r="QL947" s="109"/>
      <c r="QM947" s="109"/>
      <c r="QN947" s="109"/>
      <c r="QO947" s="109"/>
      <c r="QP947" s="109"/>
      <c r="QQ947" s="109"/>
      <c r="QR947" s="109"/>
      <c r="QS947" s="109"/>
      <c r="QT947" s="109"/>
      <c r="QU947" s="109"/>
      <c r="QV947" s="109"/>
      <c r="QW947" s="109"/>
      <c r="QX947" s="109"/>
      <c r="QY947" s="109"/>
      <c r="QZ947" s="109"/>
      <c r="RA947" s="109"/>
      <c r="RB947" s="109"/>
      <c r="RC947" s="109"/>
      <c r="RD947" s="109"/>
      <c r="RE947" s="109"/>
      <c r="RF947" s="109"/>
      <c r="RG947" s="109"/>
      <c r="RH947" s="109"/>
      <c r="RI947" s="109"/>
      <c r="RJ947" s="109"/>
      <c r="RK947" s="109"/>
      <c r="RL947" s="109"/>
      <c r="RM947" s="109"/>
      <c r="RN947" s="109"/>
      <c r="RO947" s="109"/>
      <c r="RP947" s="109"/>
      <c r="RQ947" s="109"/>
      <c r="RR947" s="109"/>
      <c r="RS947" s="109"/>
      <c r="RT947" s="109"/>
      <c r="RU947" s="109"/>
      <c r="RV947" s="109"/>
      <c r="RW947" s="109"/>
      <c r="RX947" s="109"/>
      <c r="RY947" s="109"/>
      <c r="RZ947" s="109"/>
      <c r="SA947" s="109"/>
      <c r="SB947" s="109"/>
      <c r="SC947" s="109"/>
      <c r="SD947" s="109"/>
      <c r="SE947" s="109"/>
      <c r="SF947" s="109"/>
      <c r="SG947" s="109"/>
      <c r="SH947" s="109"/>
      <c r="SI947" s="109"/>
      <c r="SJ947" s="109"/>
      <c r="SK947" s="109"/>
      <c r="SL947" s="109"/>
      <c r="SM947" s="109"/>
      <c r="SN947" s="109"/>
      <c r="SO947" s="109"/>
      <c r="SP947" s="109"/>
      <c r="SQ947" s="109"/>
      <c r="SR947" s="109"/>
      <c r="SS947" s="109"/>
      <c r="ST947" s="109"/>
      <c r="SU947" s="109"/>
      <c r="SV947" s="109"/>
      <c r="SW947" s="109"/>
      <c r="SX947" s="109"/>
      <c r="SY947" s="109"/>
      <c r="SZ947" s="109"/>
      <c r="TA947" s="109"/>
      <c r="TB947" s="109"/>
      <c r="TC947" s="109"/>
      <c r="TD947" s="109"/>
      <c r="TE947" s="109"/>
      <c r="TF947" s="109"/>
      <c r="TG947" s="109"/>
      <c r="TH947" s="109"/>
      <c r="TI947" s="109"/>
      <c r="TJ947" s="109"/>
      <c r="TK947" s="109"/>
      <c r="TL947" s="109"/>
      <c r="TM947" s="109"/>
      <c r="TN947" s="109"/>
      <c r="TO947" s="109"/>
      <c r="TP947" s="109"/>
      <c r="TQ947" s="109"/>
      <c r="TR947" s="109"/>
      <c r="TS947" s="109"/>
      <c r="TT947" s="109"/>
      <c r="TU947" s="109"/>
      <c r="TV947" s="109"/>
      <c r="TW947" s="109"/>
      <c r="TX947" s="109"/>
      <c r="TY947" s="109"/>
      <c r="TZ947" s="109"/>
      <c r="UA947" s="109"/>
      <c r="UB947" s="109"/>
      <c r="UC947" s="109"/>
      <c r="UD947" s="109"/>
      <c r="UE947" s="109"/>
      <c r="UF947" s="109"/>
      <c r="UG947" s="109"/>
      <c r="UH947" s="109"/>
      <c r="UI947" s="109"/>
      <c r="UJ947" s="109"/>
      <c r="UK947" s="109"/>
      <c r="UL947" s="109"/>
      <c r="UM947" s="109"/>
      <c r="UN947" s="109"/>
      <c r="UO947" s="109"/>
      <c r="UP947" s="109"/>
      <c r="UQ947" s="109"/>
      <c r="UR947" s="109"/>
      <c r="US947" s="109"/>
      <c r="UT947" s="109"/>
      <c r="UU947" s="109"/>
      <c r="UV947" s="109"/>
      <c r="UW947" s="109"/>
      <c r="UX947" s="109"/>
      <c r="UY947" s="109"/>
      <c r="UZ947" s="109"/>
      <c r="VA947" s="109"/>
      <c r="VB947" s="109"/>
      <c r="VC947" s="109"/>
      <c r="VD947" s="109"/>
      <c r="VE947" s="109"/>
      <c r="VF947" s="109"/>
      <c r="VG947" s="109"/>
      <c r="VH947" s="109"/>
      <c r="VI947" s="109"/>
      <c r="VJ947" s="109"/>
      <c r="VK947" s="109"/>
      <c r="VL947" s="109"/>
      <c r="VM947" s="109"/>
      <c r="VN947" s="109"/>
      <c r="VO947" s="109"/>
      <c r="VP947" s="109"/>
      <c r="VQ947" s="109"/>
      <c r="VR947" s="109"/>
      <c r="VS947" s="109"/>
      <c r="VT947" s="109"/>
      <c r="VU947" s="109"/>
      <c r="VV947" s="109"/>
      <c r="VW947" s="109"/>
      <c r="VX947" s="109"/>
      <c r="VY947" s="109"/>
      <c r="VZ947" s="109"/>
      <c r="WA947" s="109"/>
      <c r="WB947" s="109"/>
      <c r="WC947" s="109"/>
      <c r="WD947" s="109"/>
      <c r="WE947" s="109"/>
      <c r="WF947" s="109"/>
      <c r="WG947" s="109"/>
      <c r="WH947" s="109"/>
      <c r="WI947" s="109"/>
      <c r="WJ947" s="109"/>
      <c r="WK947" s="109"/>
      <c r="WL947" s="109"/>
      <c r="WM947" s="109"/>
      <c r="WN947" s="109"/>
      <c r="WO947" s="109"/>
      <c r="WP947" s="109"/>
      <c r="WQ947" s="109"/>
      <c r="WR947" s="109"/>
      <c r="WS947" s="109"/>
      <c r="WT947" s="109"/>
      <c r="WU947" s="109"/>
      <c r="WV947" s="109"/>
      <c r="WW947" s="109"/>
      <c r="WX947" s="109"/>
      <c r="WY947" s="109"/>
      <c r="WZ947" s="109"/>
      <c r="XA947" s="109"/>
      <c r="XB947" s="109"/>
      <c r="XC947" s="109"/>
      <c r="XD947" s="109"/>
      <c r="XE947" s="109"/>
      <c r="XF947" s="109"/>
      <c r="XG947" s="109"/>
      <c r="XH947" s="109"/>
      <c r="XI947" s="109"/>
      <c r="XJ947" s="109"/>
      <c r="XK947" s="109"/>
      <c r="XL947" s="109"/>
      <c r="XM947" s="109"/>
      <c r="XN947" s="109"/>
      <c r="XO947" s="109"/>
      <c r="XP947" s="109"/>
      <c r="XQ947" s="109"/>
      <c r="XR947" s="109"/>
      <c r="XS947" s="109"/>
      <c r="XT947" s="109"/>
      <c r="XU947" s="109"/>
      <c r="XV947" s="109"/>
      <c r="XW947" s="109"/>
      <c r="XX947" s="109"/>
      <c r="XY947" s="109"/>
      <c r="XZ947" s="109"/>
      <c r="YA947" s="109"/>
      <c r="YB947" s="109"/>
      <c r="YC947" s="109"/>
      <c r="YD947" s="109"/>
      <c r="YE947" s="109"/>
      <c r="YF947" s="109"/>
      <c r="YG947" s="109"/>
      <c r="YH947" s="109"/>
      <c r="YI947" s="109"/>
      <c r="YJ947" s="109"/>
      <c r="YK947" s="109"/>
      <c r="YL947" s="109"/>
      <c r="YM947" s="109"/>
      <c r="YN947" s="109"/>
      <c r="YO947" s="109"/>
      <c r="YP947" s="109"/>
      <c r="YQ947" s="109"/>
      <c r="YR947" s="109"/>
      <c r="YS947" s="109"/>
      <c r="YT947" s="109"/>
      <c r="YU947" s="109"/>
      <c r="YV947" s="109"/>
      <c r="YW947" s="109"/>
      <c r="YX947" s="109"/>
      <c r="YY947" s="109"/>
      <c r="YZ947" s="109"/>
      <c r="ZA947" s="109"/>
      <c r="ZB947" s="109"/>
      <c r="ZC947" s="109"/>
      <c r="ZD947" s="109"/>
      <c r="ZE947" s="109"/>
      <c r="ZF947" s="109"/>
      <c r="ZG947" s="109"/>
      <c r="ZH947" s="109"/>
      <c r="ZI947" s="109"/>
      <c r="ZJ947" s="109"/>
      <c r="ZK947" s="109"/>
      <c r="ZL947" s="109"/>
      <c r="ZM947" s="109"/>
      <c r="ZN947" s="109"/>
      <c r="ZO947" s="109"/>
      <c r="ZP947" s="109"/>
      <c r="ZQ947" s="109"/>
      <c r="ZR947" s="109"/>
      <c r="ZS947" s="109"/>
      <c r="ZT947" s="109"/>
      <c r="ZU947" s="109"/>
      <c r="ZV947" s="109"/>
      <c r="ZW947" s="109"/>
      <c r="ZX947" s="109"/>
      <c r="ZY947" s="109"/>
      <c r="ZZ947" s="109"/>
      <c r="AAA947" s="109"/>
      <c r="AAB947" s="109"/>
      <c r="AAC947" s="109"/>
      <c r="AAD947" s="109"/>
      <c r="AAE947" s="109"/>
      <c r="AAF947" s="109"/>
      <c r="AAG947" s="109"/>
      <c r="AAH947" s="109"/>
      <c r="AAI947" s="109"/>
      <c r="AAJ947" s="109"/>
      <c r="AAK947" s="109"/>
      <c r="AAL947" s="109"/>
      <c r="AAM947" s="109"/>
      <c r="AAN947" s="109"/>
      <c r="AAO947" s="109"/>
      <c r="AAP947" s="109"/>
      <c r="AAQ947" s="109"/>
      <c r="AAR947" s="109"/>
      <c r="AAS947" s="109"/>
      <c r="AAT947" s="109"/>
      <c r="AAU947" s="109"/>
      <c r="AAV947" s="109"/>
      <c r="AAW947" s="109"/>
      <c r="AAX947" s="109"/>
      <c r="AAY947" s="109"/>
      <c r="AAZ947" s="109"/>
      <c r="ABA947" s="109"/>
      <c r="ABB947" s="109"/>
      <c r="ABC947" s="109"/>
      <c r="ABD947" s="109"/>
      <c r="ABE947" s="109"/>
      <c r="ABF947" s="109"/>
      <c r="ABG947" s="109"/>
      <c r="ABH947" s="109"/>
      <c r="ABI947" s="109"/>
      <c r="ABJ947" s="109"/>
      <c r="ABK947" s="109"/>
      <c r="ABL947" s="109"/>
      <c r="ABM947" s="109"/>
      <c r="ABN947" s="109"/>
      <c r="ABO947" s="109"/>
      <c r="ABP947" s="109"/>
      <c r="ABQ947" s="109"/>
      <c r="ABR947" s="109"/>
      <c r="ABS947" s="109"/>
      <c r="ABT947" s="109"/>
      <c r="ABU947" s="109"/>
      <c r="ABV947" s="109"/>
      <c r="ABW947" s="109"/>
      <c r="ABX947" s="109"/>
      <c r="ABY947" s="109"/>
      <c r="ABZ947" s="109"/>
      <c r="ACA947" s="109"/>
      <c r="ACB947" s="109"/>
      <c r="ACC947" s="109"/>
      <c r="ACD947" s="109"/>
      <c r="ACE947" s="109"/>
      <c r="ACF947" s="109"/>
      <c r="ACG947" s="109"/>
      <c r="ACH947" s="109"/>
      <c r="ACI947" s="109"/>
      <c r="ACJ947" s="109"/>
      <c r="ACK947" s="109"/>
      <c r="ACL947" s="109"/>
      <c r="ACM947" s="109"/>
      <c r="ACN947" s="109"/>
      <c r="ACO947" s="109"/>
      <c r="ACP947" s="109"/>
      <c r="ACQ947" s="109"/>
      <c r="ACR947" s="109"/>
      <c r="ACS947" s="109"/>
      <c r="ACT947" s="109"/>
      <c r="ACU947" s="109"/>
      <c r="ACV947" s="109"/>
      <c r="ACW947" s="109"/>
      <c r="ACX947" s="109"/>
      <c r="ACY947" s="109"/>
      <c r="ACZ947" s="109"/>
      <c r="ADA947" s="109"/>
      <c r="ADB947" s="109"/>
      <c r="ADC947" s="109"/>
      <c r="ADD947" s="109"/>
      <c r="ADE947" s="109"/>
      <c r="ADF947" s="109"/>
      <c r="ADG947" s="109"/>
      <c r="ADH947" s="109"/>
      <c r="ADI947" s="109"/>
      <c r="ADJ947" s="109"/>
      <c r="ADK947" s="109"/>
      <c r="ADL947" s="109"/>
      <c r="ADM947" s="109"/>
      <c r="ADN947" s="109"/>
      <c r="ADO947" s="109"/>
      <c r="ADP947" s="109"/>
      <c r="ADQ947" s="109"/>
      <c r="ADR947" s="109"/>
      <c r="ADS947" s="109"/>
      <c r="ADT947" s="109"/>
      <c r="ADU947" s="109"/>
      <c r="ADV947" s="109"/>
      <c r="ADW947" s="109"/>
      <c r="ADX947" s="109"/>
      <c r="ADY947" s="109"/>
      <c r="ADZ947" s="109"/>
      <c r="AEA947" s="109"/>
      <c r="AEB947" s="109"/>
      <c r="AEC947" s="109"/>
      <c r="AED947" s="109"/>
      <c r="AEE947" s="109"/>
      <c r="AEF947" s="109"/>
      <c r="AEG947" s="109"/>
      <c r="AEH947" s="109"/>
      <c r="AEI947" s="109"/>
      <c r="AEJ947" s="109"/>
      <c r="AEK947" s="109"/>
      <c r="AEL947" s="109"/>
      <c r="AEM947" s="109"/>
      <c r="AEN947" s="109"/>
      <c r="AEO947" s="109"/>
      <c r="AEP947" s="109"/>
      <c r="AEQ947" s="109"/>
      <c r="AER947" s="109"/>
      <c r="AES947" s="109"/>
      <c r="AET947" s="109"/>
      <c r="AEU947" s="109"/>
      <c r="AEV947" s="109"/>
      <c r="AEW947" s="109"/>
      <c r="AEX947" s="109"/>
      <c r="AEY947" s="109"/>
      <c r="AEZ947" s="109"/>
      <c r="AFA947" s="109"/>
      <c r="AFB947" s="109"/>
      <c r="AFC947" s="109"/>
      <c r="AFD947" s="109"/>
      <c r="AFE947" s="109"/>
      <c r="AFF947" s="109"/>
      <c r="AFG947" s="109"/>
      <c r="AFH947" s="109"/>
      <c r="AFI947" s="109"/>
      <c r="AFJ947" s="109"/>
      <c r="AFK947" s="109"/>
      <c r="AFL947" s="109"/>
      <c r="AFM947" s="109"/>
      <c r="AFN947" s="109"/>
      <c r="AFO947" s="109"/>
      <c r="AFP947" s="109"/>
      <c r="AFQ947" s="109"/>
      <c r="AFR947" s="109"/>
      <c r="AFS947" s="109"/>
      <c r="AFT947" s="109"/>
      <c r="AFU947" s="109"/>
      <c r="AFV947" s="109"/>
      <c r="AFW947" s="109"/>
      <c r="AFX947" s="109"/>
      <c r="AFY947" s="109"/>
      <c r="AFZ947" s="109"/>
      <c r="AGA947" s="109"/>
      <c r="AGB947" s="109"/>
      <c r="AGC947" s="109"/>
      <c r="AGD947" s="109"/>
      <c r="AGE947" s="109"/>
      <c r="AGF947" s="109"/>
      <c r="AGG947" s="109"/>
      <c r="AGH947" s="109"/>
      <c r="AGI947" s="109"/>
      <c r="AGJ947" s="109"/>
      <c r="AGK947" s="109"/>
      <c r="AGL947" s="109"/>
      <c r="AGM947" s="109"/>
      <c r="AGN947" s="109"/>
      <c r="AGO947" s="109"/>
      <c r="AGP947" s="109"/>
      <c r="AGQ947" s="109"/>
      <c r="AGR947" s="109"/>
      <c r="AGS947" s="109"/>
      <c r="AGT947" s="109"/>
      <c r="AGU947" s="109"/>
      <c r="AGV947" s="109"/>
      <c r="AGW947" s="109"/>
      <c r="AGX947" s="109"/>
      <c r="AGY947" s="109"/>
      <c r="AGZ947" s="109"/>
      <c r="AHA947" s="109"/>
      <c r="AHB947" s="109"/>
      <c r="AHC947" s="109"/>
      <c r="AHD947" s="109"/>
      <c r="AHE947" s="109"/>
      <c r="AHF947" s="109"/>
      <c r="AHG947" s="109"/>
      <c r="AHH947" s="109"/>
      <c r="AHI947" s="109"/>
      <c r="AHJ947" s="109"/>
      <c r="AHK947" s="109"/>
      <c r="AHL947" s="109"/>
      <c r="AHM947" s="109"/>
      <c r="AHN947" s="109"/>
      <c r="AHO947" s="109"/>
      <c r="AHP947" s="109"/>
      <c r="AHQ947" s="109"/>
      <c r="AHR947" s="109"/>
      <c r="AHS947" s="109"/>
      <c r="AHT947" s="109"/>
      <c r="AHU947" s="109"/>
      <c r="AHV947" s="109"/>
      <c r="AHW947" s="109"/>
      <c r="AHX947" s="109"/>
      <c r="AHY947" s="109"/>
      <c r="AHZ947" s="109"/>
      <c r="AIA947" s="109"/>
      <c r="AIB947" s="109"/>
      <c r="AIC947" s="109"/>
      <c r="AID947" s="109"/>
      <c r="AIE947" s="109"/>
      <c r="AIF947" s="109"/>
      <c r="AIG947" s="109"/>
      <c r="AIH947" s="109"/>
      <c r="AII947" s="109"/>
      <c r="AIJ947" s="109"/>
      <c r="AIK947" s="109"/>
      <c r="AIL947" s="109"/>
      <c r="AIM947" s="109"/>
      <c r="AIN947" s="109"/>
      <c r="AIO947" s="109"/>
      <c r="AIP947" s="109"/>
      <c r="AIQ947" s="109"/>
      <c r="AIR947" s="109"/>
      <c r="AIS947" s="109"/>
      <c r="AIT947" s="109"/>
      <c r="AIU947" s="109"/>
      <c r="AIV947" s="109"/>
      <c r="AIW947" s="109"/>
      <c r="AIX947" s="109"/>
      <c r="AIY947" s="109"/>
      <c r="AIZ947" s="109"/>
      <c r="AJA947" s="109"/>
      <c r="AJB947" s="109"/>
      <c r="AJC947" s="109"/>
      <c r="AJD947" s="109"/>
      <c r="AJE947" s="109"/>
      <c r="AJF947" s="109"/>
      <c r="AJG947" s="109"/>
      <c r="AJH947" s="109"/>
      <c r="AJI947" s="109"/>
      <c r="AJJ947" s="109"/>
      <c r="AJK947" s="109"/>
      <c r="AJL947" s="109"/>
      <c r="AJM947" s="109"/>
      <c r="AJN947" s="109"/>
      <c r="AJO947" s="109"/>
      <c r="AJP947" s="109"/>
      <c r="AJQ947" s="109"/>
      <c r="AJR947" s="109"/>
      <c r="AJS947" s="109"/>
      <c r="AJT947" s="109"/>
      <c r="AJU947" s="109"/>
      <c r="AJV947" s="109"/>
      <c r="AJW947" s="109"/>
      <c r="AJX947" s="109"/>
      <c r="AJY947" s="109"/>
      <c r="AJZ947" s="109"/>
      <c r="AKA947" s="109"/>
      <c r="AKB947" s="109"/>
      <c r="AKC947" s="109"/>
      <c r="AKD947" s="109"/>
      <c r="AKE947" s="109"/>
      <c r="AKF947" s="109"/>
      <c r="AKG947" s="109"/>
      <c r="AKH947" s="109"/>
      <c r="AKI947" s="109"/>
      <c r="AKJ947" s="109"/>
      <c r="AKK947" s="109"/>
      <c r="AKL947" s="109"/>
      <c r="AKM947" s="109"/>
      <c r="AKN947" s="109"/>
      <c r="AKO947" s="109"/>
      <c r="AKP947" s="109"/>
      <c r="AKQ947" s="109"/>
      <c r="AKR947" s="109"/>
      <c r="AKS947" s="109"/>
      <c r="AKT947" s="109"/>
      <c r="AKU947" s="109"/>
      <c r="AKV947" s="109"/>
      <c r="AKW947" s="109"/>
      <c r="AKX947" s="109"/>
      <c r="AKY947" s="109"/>
      <c r="AKZ947" s="109"/>
      <c r="ALA947" s="109"/>
      <c r="ALB947" s="109"/>
      <c r="ALC947" s="109"/>
      <c r="ALD947" s="109"/>
      <c r="ALE947" s="109"/>
      <c r="ALF947" s="109"/>
      <c r="ALG947" s="109"/>
      <c r="ALH947" s="109"/>
      <c r="ALI947" s="109"/>
      <c r="ALJ947" s="109"/>
      <c r="ALK947" s="109"/>
      <c r="ALL947" s="109"/>
      <c r="ALM947" s="109"/>
      <c r="ALN947" s="109"/>
      <c r="ALO947" s="109"/>
      <c r="ALP947" s="109"/>
      <c r="ALQ947" s="109"/>
      <c r="ALR947" s="109"/>
      <c r="ALS947" s="109"/>
      <c r="ALT947" s="109"/>
      <c r="ALU947" s="109"/>
      <c r="ALV947" s="109"/>
      <c r="ALW947" s="109"/>
      <c r="ALX947" s="109"/>
      <c r="ALY947" s="109"/>
      <c r="ALZ947" s="109"/>
      <c r="AMA947" s="109"/>
      <c r="AMB947" s="109"/>
      <c r="AMC947" s="109"/>
      <c r="AMD947" s="109"/>
      <c r="AME947" s="109"/>
      <c r="AMF947" s="109"/>
      <c r="AMG947" s="109"/>
      <c r="AMH947" s="109"/>
      <c r="AMI947" s="109"/>
      <c r="AMJ947" s="109"/>
      <c r="AMK947" s="109"/>
      <c r="AML947" s="109"/>
      <c r="AMM947" s="109"/>
      <c r="AMN947" s="109"/>
      <c r="AMO947" s="109"/>
      <c r="AMP947" s="109"/>
      <c r="AMQ947" s="109"/>
      <c r="AMR947" s="109"/>
      <c r="AMS947" s="109"/>
      <c r="AMT947" s="109"/>
      <c r="AMU947" s="109"/>
      <c r="AMV947" s="109"/>
      <c r="AMW947" s="109"/>
      <c r="AMX947" s="109"/>
      <c r="AMY947" s="109"/>
      <c r="AMZ947" s="109"/>
      <c r="ANA947" s="109"/>
      <c r="ANB947" s="109"/>
      <c r="ANC947" s="109"/>
      <c r="AND947" s="109"/>
      <c r="ANE947" s="109"/>
      <c r="ANF947" s="109"/>
      <c r="ANG947" s="109"/>
      <c r="ANH947" s="109"/>
      <c r="ANI947" s="109"/>
      <c r="ANJ947" s="109"/>
      <c r="ANK947" s="109"/>
      <c r="ANL947" s="109"/>
      <c r="ANM947" s="109"/>
      <c r="ANN947" s="109"/>
      <c r="ANO947" s="109"/>
      <c r="ANP947" s="109"/>
      <c r="ANQ947" s="109"/>
      <c r="ANR947" s="109"/>
      <c r="ANS947" s="109"/>
      <c r="ANT947" s="109"/>
      <c r="ANU947" s="109"/>
      <c r="ANV947" s="109"/>
      <c r="ANW947" s="109"/>
      <c r="ANX947" s="109"/>
      <c r="ANY947" s="109"/>
      <c r="ANZ947" s="109"/>
      <c r="AOA947" s="109"/>
      <c r="AOB947" s="109"/>
      <c r="AOC947" s="109"/>
      <c r="AOD947" s="109"/>
      <c r="AOE947" s="109"/>
      <c r="AOF947" s="109"/>
      <c r="AOG947" s="109"/>
      <c r="AOH947" s="109"/>
      <c r="AOI947" s="109"/>
      <c r="AOJ947" s="109"/>
      <c r="AOK947" s="109"/>
      <c r="AOL947" s="109"/>
      <c r="AOM947" s="109"/>
      <c r="AON947" s="109"/>
      <c r="AOO947" s="109"/>
      <c r="AOP947" s="109"/>
      <c r="AOQ947" s="109"/>
      <c r="AOR947" s="109"/>
      <c r="AOS947" s="109"/>
      <c r="AOT947" s="109"/>
      <c r="AOU947" s="109"/>
      <c r="AOV947" s="109"/>
      <c r="AOW947" s="109"/>
      <c r="AOX947" s="109"/>
      <c r="AOY947" s="109"/>
      <c r="AOZ947" s="109"/>
      <c r="APA947" s="109"/>
      <c r="APB947" s="109"/>
      <c r="APC947" s="109"/>
      <c r="APD947" s="109"/>
      <c r="APE947" s="109"/>
      <c r="APF947" s="109"/>
      <c r="APG947" s="109"/>
      <c r="APH947" s="109"/>
      <c r="API947" s="109"/>
      <c r="APJ947" s="109"/>
      <c r="APK947" s="109"/>
      <c r="APL947" s="109"/>
      <c r="APM947" s="109"/>
      <c r="APN947" s="109"/>
      <c r="APO947" s="109"/>
      <c r="APP947" s="109"/>
      <c r="APQ947" s="109"/>
      <c r="APR947" s="109"/>
      <c r="APS947" s="109"/>
      <c r="APT947" s="109"/>
      <c r="APU947" s="109"/>
      <c r="APV947" s="109"/>
      <c r="APW947" s="109"/>
      <c r="APX947" s="109"/>
      <c r="APY947" s="109"/>
      <c r="APZ947" s="109"/>
      <c r="AQA947" s="109"/>
      <c r="AQB947" s="109"/>
      <c r="AQC947" s="109"/>
      <c r="AQD947" s="109"/>
      <c r="AQE947" s="109"/>
      <c r="AQF947" s="109"/>
      <c r="AQG947" s="109"/>
      <c r="AQH947" s="109"/>
      <c r="AQI947" s="109"/>
      <c r="AQJ947" s="109"/>
      <c r="AQK947" s="109"/>
      <c r="AQL947" s="109"/>
      <c r="AQM947" s="109"/>
      <c r="AQN947" s="109"/>
      <c r="AQO947" s="109"/>
      <c r="AQP947" s="109"/>
      <c r="AQQ947" s="109"/>
      <c r="AQR947" s="109"/>
      <c r="AQS947" s="109"/>
      <c r="AQT947" s="109"/>
      <c r="AQU947" s="109"/>
      <c r="AQV947" s="109"/>
      <c r="AQW947" s="109"/>
      <c r="AQX947" s="109"/>
      <c r="AQY947" s="109"/>
      <c r="AQZ947" s="109"/>
      <c r="ARA947" s="109"/>
      <c r="ARB947" s="109"/>
      <c r="ARC947" s="109"/>
      <c r="ARD947" s="109"/>
      <c r="ARE947" s="109"/>
      <c r="ARF947" s="109"/>
      <c r="ARG947" s="109"/>
      <c r="ARH947" s="109"/>
      <c r="ARI947" s="109"/>
      <c r="ARJ947" s="109"/>
      <c r="ARK947" s="109"/>
      <c r="ARL947" s="109"/>
      <c r="ARM947" s="109"/>
      <c r="ARN947" s="109"/>
      <c r="ARO947" s="109"/>
      <c r="ARP947" s="109"/>
      <c r="ARQ947" s="109"/>
      <c r="ARR947" s="109"/>
      <c r="ARS947" s="109"/>
      <c r="ART947" s="109"/>
      <c r="ARU947" s="109"/>
      <c r="ARV947" s="109"/>
      <c r="ARW947" s="109"/>
      <c r="ARX947" s="109"/>
      <c r="ARY947" s="109"/>
      <c r="ARZ947" s="109"/>
      <c r="ASA947" s="109"/>
      <c r="ASB947" s="109"/>
      <c r="ASC947" s="109"/>
      <c r="ASD947" s="109"/>
      <c r="ASE947" s="109"/>
      <c r="ASF947" s="109"/>
      <c r="ASG947" s="109"/>
      <c r="ASH947" s="109"/>
      <c r="ASI947" s="109"/>
      <c r="ASJ947" s="109"/>
      <c r="ASK947" s="109"/>
      <c r="ASL947" s="109"/>
      <c r="ASM947" s="109"/>
      <c r="ASN947" s="109"/>
      <c r="ASO947" s="109"/>
      <c r="ASP947" s="109"/>
      <c r="ASQ947" s="109"/>
      <c r="ASR947" s="109"/>
      <c r="ASS947" s="109"/>
      <c r="AST947" s="109"/>
      <c r="ASU947" s="109"/>
      <c r="ASV947" s="109"/>
      <c r="ASW947" s="109"/>
      <c r="ASX947" s="109"/>
      <c r="ASY947" s="109"/>
      <c r="ASZ947" s="109"/>
      <c r="ATA947" s="109"/>
      <c r="ATB947" s="109"/>
      <c r="ATC947" s="109"/>
      <c r="ATD947" s="109"/>
      <c r="ATE947" s="109"/>
      <c r="ATF947" s="109"/>
      <c r="ATG947" s="109"/>
      <c r="ATH947" s="109"/>
      <c r="ATI947" s="109"/>
      <c r="ATJ947" s="109"/>
      <c r="ATK947" s="109"/>
      <c r="ATL947" s="109"/>
      <c r="ATM947" s="109"/>
      <c r="ATN947" s="109"/>
      <c r="ATO947" s="109"/>
      <c r="ATP947" s="109"/>
      <c r="ATQ947" s="109"/>
      <c r="ATR947" s="109"/>
      <c r="ATS947" s="109"/>
      <c r="ATT947" s="109"/>
      <c r="ATU947" s="109"/>
      <c r="ATV947" s="109"/>
      <c r="ATW947" s="109"/>
      <c r="ATX947" s="109"/>
      <c r="ATY947" s="109"/>
      <c r="ATZ947" s="109"/>
      <c r="AUA947" s="109"/>
      <c r="AUB947" s="109"/>
      <c r="AUC947" s="109"/>
      <c r="AUD947" s="109"/>
      <c r="AUE947" s="109"/>
      <c r="AUF947" s="109"/>
      <c r="AUG947" s="109"/>
      <c r="AUH947" s="109"/>
      <c r="AUI947" s="109"/>
      <c r="AUJ947" s="109"/>
      <c r="AUK947" s="109"/>
      <c r="AUL947" s="109"/>
      <c r="AUM947" s="109"/>
      <c r="AUN947" s="109"/>
      <c r="AUO947" s="109"/>
      <c r="AUP947" s="109"/>
      <c r="AUQ947" s="109"/>
      <c r="AUR947" s="109"/>
      <c r="AUS947" s="109"/>
      <c r="AUT947" s="109"/>
      <c r="AUU947" s="109"/>
      <c r="AUV947" s="109"/>
      <c r="AUW947" s="109"/>
      <c r="AUX947" s="109"/>
      <c r="AUY947" s="109"/>
      <c r="AUZ947" s="109"/>
      <c r="AVA947" s="109"/>
      <c r="AVB947" s="109"/>
      <c r="AVC947" s="109"/>
      <c r="AVD947" s="109"/>
      <c r="AVE947" s="109"/>
      <c r="AVF947" s="109"/>
      <c r="AVG947" s="109"/>
      <c r="AVH947" s="109"/>
      <c r="AVI947" s="109"/>
      <c r="AVJ947" s="109"/>
      <c r="AVK947" s="109"/>
      <c r="AVL947" s="109"/>
      <c r="AVM947" s="109"/>
      <c r="AVN947" s="109"/>
      <c r="AVO947" s="109"/>
      <c r="AVP947" s="109"/>
      <c r="AVQ947" s="109"/>
      <c r="AVR947" s="109"/>
      <c r="AVS947" s="109"/>
      <c r="AVT947" s="109"/>
      <c r="AVU947" s="109"/>
      <c r="AVV947" s="109"/>
      <c r="AVW947" s="109"/>
      <c r="AVX947" s="109"/>
      <c r="AVY947" s="109"/>
      <c r="AVZ947" s="109"/>
      <c r="AWA947" s="109"/>
      <c r="AWB947" s="109"/>
      <c r="AWC947" s="109"/>
      <c r="AWD947" s="109"/>
      <c r="AWE947" s="109"/>
      <c r="AWF947" s="109"/>
      <c r="AWG947" s="109"/>
      <c r="AWH947" s="109"/>
      <c r="AWI947" s="109"/>
      <c r="AWJ947" s="109"/>
      <c r="AWK947" s="109"/>
      <c r="AWL947" s="109"/>
      <c r="AWM947" s="109"/>
      <c r="AWN947" s="109"/>
      <c r="AWO947" s="109"/>
      <c r="AWP947" s="109"/>
      <c r="AWQ947" s="109"/>
      <c r="AWR947" s="109"/>
      <c r="AWS947" s="109"/>
      <c r="AWT947" s="109"/>
      <c r="AWU947" s="109"/>
      <c r="AWV947" s="109"/>
      <c r="AWW947" s="109"/>
      <c r="AWX947" s="109"/>
      <c r="AWY947" s="109"/>
      <c r="AWZ947" s="109"/>
      <c r="AXA947" s="109"/>
      <c r="AXB947" s="109"/>
      <c r="AXC947" s="109"/>
      <c r="AXD947" s="109"/>
      <c r="AXE947" s="109"/>
      <c r="AXF947" s="109"/>
      <c r="AXG947" s="109"/>
      <c r="AXH947" s="109"/>
      <c r="AXI947" s="109"/>
      <c r="AXJ947" s="109"/>
      <c r="AXK947" s="109"/>
      <c r="AXL947" s="109"/>
      <c r="AXM947" s="109"/>
      <c r="AXN947" s="109"/>
      <c r="AXO947" s="109"/>
      <c r="AXP947" s="109"/>
      <c r="AXQ947" s="109"/>
      <c r="AXR947" s="109"/>
      <c r="AXS947" s="109"/>
      <c r="AXT947" s="109"/>
      <c r="AXU947" s="109"/>
      <c r="AXV947" s="109"/>
      <c r="AXW947" s="109"/>
      <c r="AXX947" s="109"/>
      <c r="AXY947" s="109"/>
      <c r="AXZ947" s="109"/>
      <c r="AYA947" s="109"/>
      <c r="AYB947" s="109"/>
      <c r="AYC947" s="109"/>
      <c r="AYD947" s="109"/>
      <c r="AYE947" s="109"/>
      <c r="AYF947" s="109"/>
      <c r="AYG947" s="109"/>
      <c r="AYH947" s="109"/>
      <c r="AYI947" s="109"/>
      <c r="AYJ947" s="109"/>
      <c r="AYK947" s="109"/>
      <c r="AYL947" s="109"/>
      <c r="AYM947" s="109"/>
      <c r="AYN947" s="109"/>
      <c r="AYO947" s="109"/>
      <c r="AYP947" s="109"/>
      <c r="AYQ947" s="109"/>
      <c r="AYR947" s="109"/>
      <c r="AYS947" s="109"/>
      <c r="AYT947" s="109"/>
      <c r="AYU947" s="109"/>
      <c r="AYV947" s="109"/>
      <c r="AYW947" s="109"/>
      <c r="AYX947" s="109"/>
      <c r="AYY947" s="109"/>
      <c r="AYZ947" s="109"/>
      <c r="AZA947" s="109"/>
      <c r="AZB947" s="109"/>
      <c r="AZC947" s="109"/>
      <c r="AZD947" s="109"/>
      <c r="AZE947" s="109"/>
      <c r="AZF947" s="109"/>
      <c r="AZG947" s="109"/>
      <c r="AZH947" s="109"/>
      <c r="AZI947" s="109"/>
      <c r="AZJ947" s="109"/>
      <c r="AZK947" s="109"/>
      <c r="AZL947" s="109"/>
      <c r="AZM947" s="109"/>
      <c r="AZN947" s="109"/>
      <c r="AZO947" s="109"/>
      <c r="AZP947" s="109"/>
      <c r="AZQ947" s="109"/>
      <c r="AZR947" s="109"/>
      <c r="AZS947" s="109"/>
      <c r="AZT947" s="109"/>
      <c r="AZU947" s="109"/>
      <c r="AZV947" s="109"/>
      <c r="AZW947" s="109"/>
      <c r="AZX947" s="109"/>
      <c r="AZY947" s="109"/>
      <c r="AZZ947" s="109"/>
      <c r="BAA947" s="109"/>
      <c r="BAB947" s="109"/>
      <c r="BAC947" s="109"/>
      <c r="BAD947" s="109"/>
      <c r="BAE947" s="109"/>
      <c r="BAF947" s="109"/>
      <c r="BAG947" s="109"/>
      <c r="BAH947" s="109"/>
      <c r="BAI947" s="109"/>
      <c r="BAJ947" s="109"/>
      <c r="BAK947" s="109"/>
      <c r="BAL947" s="109"/>
      <c r="BAM947" s="109"/>
      <c r="BAN947" s="109"/>
      <c r="BAO947" s="109"/>
      <c r="BAP947" s="109"/>
      <c r="BAQ947" s="109"/>
      <c r="BAR947" s="109"/>
      <c r="BAS947" s="109"/>
      <c r="BAT947" s="109"/>
      <c r="BAU947" s="109"/>
      <c r="BAV947" s="109"/>
      <c r="BAW947" s="109"/>
      <c r="BAX947" s="109"/>
      <c r="BAY947" s="109"/>
      <c r="BAZ947" s="109"/>
      <c r="BBA947" s="109"/>
      <c r="BBB947" s="109"/>
      <c r="BBC947" s="109"/>
      <c r="BBD947" s="109"/>
      <c r="BBE947" s="109"/>
      <c r="BBF947" s="109"/>
      <c r="BBG947" s="109"/>
      <c r="BBH947" s="109"/>
      <c r="BBI947" s="109"/>
      <c r="BBJ947" s="109"/>
      <c r="BBK947" s="109"/>
      <c r="BBL947" s="109"/>
      <c r="BBM947" s="109"/>
      <c r="BBN947" s="109"/>
      <c r="BBO947" s="109"/>
      <c r="BBP947" s="109"/>
      <c r="BBQ947" s="109"/>
      <c r="BBR947" s="109"/>
      <c r="BBS947" s="109"/>
      <c r="BBT947" s="109"/>
      <c r="BBU947" s="109"/>
      <c r="BBV947" s="109"/>
      <c r="BBW947" s="109"/>
      <c r="BBX947" s="109"/>
      <c r="BBY947" s="109"/>
      <c r="BBZ947" s="109"/>
      <c r="BCA947" s="109"/>
      <c r="BCB947" s="109"/>
      <c r="BCC947" s="109"/>
      <c r="BCD947" s="109"/>
      <c r="BCE947" s="109"/>
      <c r="BCF947" s="109"/>
      <c r="BCG947" s="109"/>
      <c r="BCH947" s="109"/>
      <c r="BCI947" s="109"/>
      <c r="BCJ947" s="109"/>
      <c r="BCK947" s="109"/>
      <c r="BCL947" s="109"/>
      <c r="BCM947" s="109"/>
      <c r="BCN947" s="109"/>
      <c r="BCO947" s="109"/>
      <c r="BCP947" s="109"/>
      <c r="BCQ947" s="109"/>
      <c r="BCR947" s="109"/>
      <c r="BCS947" s="109"/>
      <c r="BCT947" s="109"/>
      <c r="BCU947" s="109"/>
      <c r="BCV947" s="109"/>
      <c r="BCW947" s="109"/>
      <c r="BCX947" s="109"/>
      <c r="BCY947" s="109"/>
      <c r="BCZ947" s="109"/>
      <c r="BDA947" s="109"/>
      <c r="BDB947" s="109"/>
      <c r="BDC947" s="109"/>
      <c r="BDD947" s="109"/>
      <c r="BDE947" s="109"/>
      <c r="BDF947" s="109"/>
      <c r="BDG947" s="109"/>
      <c r="BDH947" s="109"/>
      <c r="BDI947" s="109"/>
      <c r="BDJ947" s="109"/>
      <c r="BDK947" s="109"/>
      <c r="BDL947" s="109"/>
      <c r="BDM947" s="109"/>
      <c r="BDN947" s="109"/>
      <c r="BDO947" s="109"/>
      <c r="BDP947" s="109"/>
      <c r="BDQ947" s="109"/>
      <c r="BDR947" s="109"/>
      <c r="BDS947" s="109"/>
      <c r="BDT947" s="109"/>
      <c r="BDU947" s="109"/>
      <c r="BDV947" s="109"/>
      <c r="BDW947" s="109"/>
      <c r="BDX947" s="109"/>
      <c r="BDY947" s="109"/>
      <c r="BDZ947" s="109"/>
      <c r="BEA947" s="109"/>
      <c r="BEB947" s="109"/>
      <c r="BEC947" s="109"/>
      <c r="BED947" s="109"/>
      <c r="BEE947" s="109"/>
      <c r="BEF947" s="109"/>
      <c r="BEG947" s="109"/>
      <c r="BEH947" s="109"/>
      <c r="BEI947" s="109"/>
      <c r="BEJ947" s="109"/>
      <c r="BEK947" s="109"/>
      <c r="BEL947" s="109"/>
      <c r="BEM947" s="109"/>
      <c r="BEN947" s="109"/>
      <c r="BEO947" s="109"/>
      <c r="BEP947" s="109"/>
      <c r="BEQ947" s="109"/>
      <c r="BER947" s="109"/>
      <c r="BES947" s="109"/>
      <c r="BET947" s="109"/>
      <c r="BEU947" s="109"/>
      <c r="BEV947" s="109"/>
      <c r="BEW947" s="109"/>
      <c r="BEX947" s="109"/>
      <c r="BEY947" s="109"/>
      <c r="BEZ947" s="109"/>
      <c r="BFA947" s="109"/>
      <c r="BFB947" s="109"/>
      <c r="BFC947" s="109"/>
      <c r="BFD947" s="109"/>
      <c r="BFE947" s="109"/>
      <c r="BFF947" s="109"/>
      <c r="BFG947" s="109"/>
      <c r="BFH947" s="109"/>
      <c r="BFI947" s="109"/>
      <c r="BFJ947" s="109"/>
      <c r="BFK947" s="109"/>
      <c r="BFL947" s="109"/>
      <c r="BFM947" s="109"/>
      <c r="BFN947" s="109"/>
      <c r="BFO947" s="109"/>
      <c r="BFP947" s="109"/>
      <c r="BFQ947" s="109"/>
      <c r="BFR947" s="109"/>
      <c r="BFS947" s="109"/>
      <c r="BFT947" s="109"/>
      <c r="BFU947" s="109"/>
      <c r="BFV947" s="109"/>
      <c r="BFW947" s="109"/>
      <c r="BFX947" s="109"/>
      <c r="BFY947" s="109"/>
      <c r="BFZ947" s="109"/>
      <c r="BGA947" s="109"/>
      <c r="BGB947" s="109"/>
      <c r="BGC947" s="109"/>
      <c r="BGD947" s="109"/>
      <c r="BGE947" s="109"/>
      <c r="BGF947" s="109"/>
      <c r="BGG947" s="109"/>
      <c r="BGH947" s="109"/>
      <c r="BGI947" s="109"/>
      <c r="BGJ947" s="109"/>
      <c r="BGK947" s="109"/>
      <c r="BGL947" s="109"/>
      <c r="BGM947" s="109"/>
      <c r="BGN947" s="109"/>
      <c r="BGO947" s="109"/>
      <c r="BGP947" s="109"/>
      <c r="BGQ947" s="109"/>
      <c r="BGR947" s="109"/>
      <c r="BGS947" s="109"/>
      <c r="BGT947" s="109"/>
      <c r="BGU947" s="109"/>
      <c r="BGV947" s="109"/>
      <c r="BGW947" s="109"/>
      <c r="BGX947" s="109"/>
      <c r="BGY947" s="109"/>
      <c r="BGZ947" s="109"/>
      <c r="BHA947" s="109"/>
      <c r="BHB947" s="109"/>
      <c r="BHC947" s="109"/>
      <c r="BHD947" s="109"/>
      <c r="BHE947" s="109"/>
      <c r="BHF947" s="109"/>
      <c r="BHG947" s="109"/>
      <c r="BHH947" s="109"/>
      <c r="BHI947" s="109"/>
      <c r="BHJ947" s="109"/>
      <c r="BHK947" s="109"/>
      <c r="BHL947" s="109"/>
      <c r="BHM947" s="109"/>
      <c r="BHN947" s="109"/>
      <c r="BHO947" s="109"/>
      <c r="BHP947" s="109"/>
      <c r="BHQ947" s="109"/>
      <c r="BHR947" s="109"/>
      <c r="BHS947" s="109"/>
      <c r="BHT947" s="109"/>
      <c r="BHU947" s="109"/>
      <c r="BHV947" s="109"/>
      <c r="BHW947" s="109"/>
      <c r="BHX947" s="109"/>
      <c r="BHY947" s="109"/>
      <c r="BHZ947" s="109"/>
      <c r="BIA947" s="109"/>
      <c r="BIB947" s="109"/>
      <c r="BIC947" s="109"/>
      <c r="BID947" s="109"/>
      <c r="BIE947" s="109"/>
      <c r="BIF947" s="109"/>
      <c r="BIG947" s="109"/>
      <c r="BIH947" s="109"/>
      <c r="BII947" s="109"/>
      <c r="BIJ947" s="109"/>
      <c r="BIK947" s="109"/>
      <c r="BIL947" s="109"/>
      <c r="BIM947" s="109"/>
      <c r="BIN947" s="109"/>
      <c r="BIO947" s="109"/>
      <c r="BIP947" s="109"/>
      <c r="BIQ947" s="109"/>
      <c r="BIR947" s="109"/>
      <c r="BIS947" s="109"/>
      <c r="BIT947" s="109"/>
      <c r="BIU947" s="109"/>
      <c r="BIV947" s="109"/>
      <c r="BIW947" s="109"/>
      <c r="BIX947" s="109"/>
      <c r="BIY947" s="109"/>
      <c r="BIZ947" s="109"/>
      <c r="BJA947" s="109"/>
      <c r="BJB947" s="109"/>
      <c r="BJC947" s="109"/>
      <c r="BJD947" s="109"/>
      <c r="BJE947" s="109"/>
      <c r="BJF947" s="109"/>
      <c r="BJG947" s="109"/>
      <c r="BJH947" s="109"/>
      <c r="BJI947" s="109"/>
      <c r="BJJ947" s="109"/>
      <c r="BJK947" s="109"/>
      <c r="BJL947" s="109"/>
      <c r="BJM947" s="109"/>
      <c r="BJN947" s="109"/>
      <c r="BJO947" s="109"/>
      <c r="BJP947" s="109"/>
      <c r="BJQ947" s="109"/>
      <c r="BJR947" s="109"/>
      <c r="BJS947" s="109"/>
      <c r="BJT947" s="109"/>
      <c r="BJU947" s="109"/>
      <c r="BJV947" s="109"/>
      <c r="BJW947" s="109"/>
      <c r="BJX947" s="109"/>
      <c r="BJY947" s="109"/>
      <c r="BJZ947" s="109"/>
      <c r="BKA947" s="109"/>
      <c r="BKB947" s="109"/>
      <c r="BKC947" s="109"/>
      <c r="BKD947" s="109"/>
      <c r="BKE947" s="109"/>
      <c r="BKF947" s="109"/>
      <c r="BKG947" s="109"/>
      <c r="BKH947" s="109"/>
      <c r="BKI947" s="109"/>
      <c r="BKJ947" s="109"/>
      <c r="BKK947" s="109"/>
      <c r="BKL947" s="109"/>
      <c r="BKM947" s="109"/>
      <c r="BKN947" s="109"/>
      <c r="BKO947" s="109"/>
      <c r="BKP947" s="109"/>
      <c r="BKQ947" s="109"/>
      <c r="BKR947" s="109"/>
      <c r="BKS947" s="109"/>
      <c r="BKT947" s="109"/>
      <c r="BKU947" s="109"/>
      <c r="BKV947" s="109"/>
      <c r="BKW947" s="109"/>
      <c r="BKX947" s="109"/>
      <c r="BKY947" s="109"/>
      <c r="BKZ947" s="109"/>
      <c r="BLA947" s="109"/>
      <c r="BLB947" s="109"/>
      <c r="BLC947" s="109"/>
      <c r="BLD947" s="109"/>
      <c r="BLE947" s="109"/>
      <c r="BLF947" s="109"/>
      <c r="BLG947" s="109"/>
      <c r="BLH947" s="109"/>
      <c r="BLI947" s="109"/>
      <c r="BLJ947" s="109"/>
      <c r="BLK947" s="109"/>
      <c r="BLL947" s="109"/>
      <c r="BLM947" s="109"/>
      <c r="BLN947" s="109"/>
      <c r="BLO947" s="109"/>
      <c r="BLP947" s="109"/>
      <c r="BLQ947" s="109"/>
      <c r="BLR947" s="109"/>
      <c r="BLS947" s="109"/>
      <c r="BLT947" s="109"/>
      <c r="BLU947" s="109"/>
      <c r="BLV947" s="109"/>
      <c r="BLW947" s="109"/>
      <c r="BLX947" s="109"/>
      <c r="BLY947" s="109"/>
      <c r="BLZ947" s="109"/>
      <c r="BMA947" s="109"/>
      <c r="BMB947" s="109"/>
      <c r="BMC947" s="109"/>
      <c r="BMD947" s="109"/>
      <c r="BME947" s="109"/>
      <c r="BMF947" s="109"/>
      <c r="BMG947" s="109"/>
      <c r="BMH947" s="109"/>
      <c r="BMI947" s="109"/>
      <c r="BMJ947" s="109"/>
      <c r="BMK947" s="109"/>
      <c r="BML947" s="109"/>
      <c r="BMM947" s="109"/>
      <c r="BMN947" s="109"/>
      <c r="BMO947" s="109"/>
      <c r="BMP947" s="109"/>
      <c r="BMQ947" s="109"/>
      <c r="BMR947" s="109"/>
      <c r="BMS947" s="109"/>
      <c r="BMT947" s="109"/>
      <c r="BMU947" s="109"/>
      <c r="BMV947" s="109"/>
      <c r="BMW947" s="109"/>
      <c r="BMX947" s="109"/>
      <c r="BMY947" s="109"/>
      <c r="BMZ947" s="109"/>
      <c r="BNA947" s="109"/>
      <c r="BNB947" s="109"/>
      <c r="BNC947" s="109"/>
      <c r="BND947" s="109"/>
      <c r="BNE947" s="109"/>
      <c r="BNF947" s="109"/>
      <c r="BNG947" s="109"/>
      <c r="BNH947" s="109"/>
      <c r="BNI947" s="109"/>
      <c r="BNJ947" s="109"/>
      <c r="BNK947" s="109"/>
      <c r="BNL947" s="109"/>
      <c r="BNM947" s="109"/>
      <c r="BNN947" s="109"/>
      <c r="BNO947" s="109"/>
      <c r="BNP947" s="109"/>
      <c r="BNQ947" s="109"/>
      <c r="BNR947" s="109"/>
      <c r="BNS947" s="109"/>
      <c r="BNT947" s="109"/>
      <c r="BNU947" s="109"/>
      <c r="BNV947" s="109"/>
      <c r="BNW947" s="109"/>
      <c r="BNX947" s="109"/>
      <c r="BNY947" s="109"/>
      <c r="BNZ947" s="109"/>
      <c r="BOA947" s="109"/>
      <c r="BOB947" s="109"/>
      <c r="BOC947" s="109"/>
      <c r="BOD947" s="109"/>
      <c r="BOE947" s="109"/>
      <c r="BOF947" s="109"/>
      <c r="BOG947" s="109"/>
      <c r="BOH947" s="109"/>
      <c r="BOI947" s="109"/>
      <c r="BOJ947" s="109"/>
      <c r="BOK947" s="109"/>
      <c r="BOL947" s="109"/>
      <c r="BOM947" s="109"/>
      <c r="BON947" s="109"/>
      <c r="BOO947" s="109"/>
      <c r="BOP947" s="109"/>
      <c r="BOQ947" s="109"/>
      <c r="BOR947" s="109"/>
      <c r="BOS947" s="109"/>
      <c r="BOT947" s="109"/>
      <c r="BOU947" s="109"/>
      <c r="BOV947" s="109"/>
      <c r="BOW947" s="109"/>
      <c r="BOX947" s="109"/>
      <c r="BOY947" s="109"/>
      <c r="BOZ947" s="109"/>
      <c r="BPA947" s="109"/>
      <c r="BPB947" s="109"/>
      <c r="BPC947" s="109"/>
      <c r="BPD947" s="109"/>
      <c r="BPE947" s="109"/>
      <c r="BPF947" s="109"/>
      <c r="BPG947" s="109"/>
      <c r="BPH947" s="109"/>
      <c r="BPI947" s="109"/>
      <c r="BPJ947" s="109"/>
      <c r="BPK947" s="109"/>
      <c r="BPL947" s="109"/>
      <c r="BPM947" s="109"/>
      <c r="BPN947" s="109"/>
      <c r="BPO947" s="109"/>
      <c r="BPP947" s="109"/>
      <c r="BPQ947" s="109"/>
      <c r="BPR947" s="109"/>
      <c r="BPS947" s="109"/>
      <c r="BPT947" s="109"/>
      <c r="BPU947" s="109"/>
      <c r="BPV947" s="109"/>
      <c r="BPW947" s="109"/>
      <c r="BPX947" s="109"/>
      <c r="BPY947" s="109"/>
      <c r="BPZ947" s="109"/>
      <c r="BQA947" s="109"/>
      <c r="BQB947" s="109"/>
      <c r="BQC947" s="109"/>
      <c r="BQD947" s="109"/>
      <c r="BQE947" s="109"/>
      <c r="BQF947" s="109"/>
      <c r="BQG947" s="109"/>
      <c r="BQH947" s="109"/>
      <c r="BQI947" s="109"/>
      <c r="BQJ947" s="109"/>
      <c r="BQK947" s="109"/>
      <c r="BQL947" s="109"/>
      <c r="BQM947" s="109"/>
      <c r="BQN947" s="109"/>
      <c r="BQO947" s="109"/>
      <c r="BQP947" s="109"/>
      <c r="BQQ947" s="109"/>
      <c r="BQR947" s="109"/>
      <c r="BQS947" s="109"/>
      <c r="BQT947" s="109"/>
      <c r="BQU947" s="109"/>
      <c r="BQV947" s="109"/>
      <c r="BQW947" s="109"/>
      <c r="BQX947" s="109"/>
      <c r="BQY947" s="109"/>
      <c r="BQZ947" s="109"/>
      <c r="BRA947" s="109"/>
      <c r="BRB947" s="109"/>
      <c r="BRC947" s="109"/>
      <c r="BRD947" s="109"/>
      <c r="BRE947" s="109"/>
      <c r="BRF947" s="109"/>
      <c r="BRG947" s="109"/>
      <c r="BRH947" s="109"/>
      <c r="BRI947" s="109"/>
      <c r="BRJ947" s="109"/>
      <c r="BRK947" s="109"/>
      <c r="BRL947" s="109"/>
      <c r="BRM947" s="109"/>
      <c r="BRN947" s="109"/>
      <c r="BRO947" s="109"/>
      <c r="BRP947" s="109"/>
      <c r="BRQ947" s="109"/>
      <c r="BRR947" s="109"/>
      <c r="BRS947" s="109"/>
      <c r="BRT947" s="109"/>
      <c r="BRU947" s="109"/>
      <c r="BRV947" s="109"/>
      <c r="BRW947" s="109"/>
      <c r="BRX947" s="109"/>
      <c r="BRY947" s="109"/>
      <c r="BRZ947" s="109"/>
      <c r="BSA947" s="109"/>
      <c r="BSB947" s="109"/>
      <c r="BSC947" s="109"/>
      <c r="BSD947" s="109"/>
      <c r="BSE947" s="109"/>
      <c r="BSF947" s="109"/>
      <c r="BSG947" s="109"/>
      <c r="BSH947" s="109"/>
      <c r="BSI947" s="109"/>
      <c r="BSJ947" s="109"/>
      <c r="BSK947" s="109"/>
      <c r="BSL947" s="109"/>
      <c r="BSM947" s="109"/>
      <c r="BSN947" s="109"/>
      <c r="BSO947" s="109"/>
      <c r="BSP947" s="109"/>
      <c r="BSQ947" s="109"/>
      <c r="BSR947" s="109"/>
      <c r="BSS947" s="109"/>
      <c r="BST947" s="109"/>
      <c r="BSU947" s="109"/>
      <c r="BSV947" s="109"/>
      <c r="BSW947" s="109"/>
      <c r="BSX947" s="109"/>
      <c r="BSY947" s="109"/>
      <c r="BSZ947" s="109"/>
      <c r="BTA947" s="109"/>
      <c r="BTB947" s="109"/>
      <c r="BTC947" s="109"/>
      <c r="BTD947" s="109"/>
      <c r="BTE947" s="109"/>
      <c r="BTF947" s="109"/>
      <c r="BTG947" s="109"/>
      <c r="BTH947" s="109"/>
      <c r="BTI947" s="109"/>
      <c r="BTJ947" s="109"/>
      <c r="BTK947" s="109"/>
      <c r="BTL947" s="109"/>
      <c r="BTM947" s="109"/>
      <c r="BTN947" s="109"/>
      <c r="BTO947" s="109"/>
      <c r="BTP947" s="109"/>
      <c r="BTQ947" s="109"/>
      <c r="BTR947" s="109"/>
      <c r="BTS947" s="109"/>
      <c r="BTT947" s="109"/>
      <c r="BTU947" s="109"/>
      <c r="BTV947" s="109"/>
      <c r="BTW947" s="109"/>
      <c r="BTX947" s="109"/>
      <c r="BTY947" s="109"/>
      <c r="BTZ947" s="109"/>
      <c r="BUA947" s="109"/>
      <c r="BUB947" s="109"/>
      <c r="BUC947" s="109"/>
      <c r="BUD947" s="109"/>
      <c r="BUE947" s="109"/>
      <c r="BUF947" s="109"/>
      <c r="BUG947" s="109"/>
      <c r="BUH947" s="109"/>
      <c r="BUI947" s="109"/>
      <c r="BUJ947" s="109"/>
      <c r="BUK947" s="109"/>
      <c r="BUL947" s="109"/>
      <c r="BUM947" s="109"/>
      <c r="BUN947" s="109"/>
      <c r="BUO947" s="109"/>
      <c r="BUP947" s="109"/>
      <c r="BUQ947" s="109"/>
      <c r="BUR947" s="109"/>
      <c r="BUS947" s="109"/>
      <c r="BUT947" s="109"/>
      <c r="BUU947" s="109"/>
      <c r="BUV947" s="109"/>
      <c r="BUW947" s="109"/>
      <c r="BUX947" s="109"/>
      <c r="BUY947" s="109"/>
      <c r="BUZ947" s="109"/>
      <c r="BVA947" s="109"/>
      <c r="BVB947" s="109"/>
      <c r="BVC947" s="109"/>
      <c r="BVD947" s="109"/>
      <c r="BVE947" s="109"/>
      <c r="BVF947" s="109"/>
      <c r="BVG947" s="109"/>
      <c r="BVH947" s="109"/>
      <c r="BVI947" s="109"/>
      <c r="BVJ947" s="109"/>
      <c r="BVK947" s="109"/>
      <c r="BVL947" s="109"/>
      <c r="BVM947" s="109"/>
      <c r="BVN947" s="109"/>
      <c r="BVO947" s="109"/>
      <c r="BVP947" s="109"/>
      <c r="BVQ947" s="109"/>
      <c r="BVR947" s="109"/>
      <c r="BVS947" s="109"/>
      <c r="BVT947" s="109"/>
      <c r="BVU947" s="109"/>
      <c r="BVV947" s="109"/>
      <c r="BVW947" s="109"/>
      <c r="BVX947" s="109"/>
      <c r="BVY947" s="109"/>
      <c r="BVZ947" s="109"/>
      <c r="BWA947" s="109"/>
      <c r="BWB947" s="109"/>
      <c r="BWC947" s="109"/>
      <c r="BWD947" s="109"/>
      <c r="BWE947" s="109"/>
      <c r="BWF947" s="109"/>
      <c r="BWG947" s="109"/>
      <c r="BWH947" s="109"/>
      <c r="BWI947" s="109"/>
      <c r="BWJ947" s="109"/>
      <c r="BWK947" s="109"/>
      <c r="BWL947" s="109"/>
      <c r="BWM947" s="109"/>
      <c r="BWN947" s="109"/>
      <c r="BWO947" s="109"/>
      <c r="BWP947" s="109"/>
      <c r="BWQ947" s="109"/>
      <c r="BWR947" s="109"/>
      <c r="BWS947" s="109"/>
      <c r="BWT947" s="109"/>
      <c r="BWU947" s="109"/>
      <c r="BWV947" s="109"/>
      <c r="BWW947" s="109"/>
      <c r="BWX947" s="109"/>
      <c r="BWY947" s="109"/>
      <c r="BWZ947" s="109"/>
      <c r="BXA947" s="109"/>
      <c r="BXB947" s="109"/>
      <c r="BXC947" s="109"/>
      <c r="BXD947" s="109"/>
      <c r="BXE947" s="109"/>
      <c r="BXF947" s="109"/>
      <c r="BXG947" s="109"/>
      <c r="BXH947" s="109"/>
      <c r="BXI947" s="109"/>
      <c r="BXJ947" s="109"/>
      <c r="BXK947" s="109"/>
      <c r="BXL947" s="109"/>
      <c r="BXM947" s="109"/>
      <c r="BXN947" s="109"/>
      <c r="BXO947" s="109"/>
      <c r="BXP947" s="109"/>
      <c r="BXQ947" s="109"/>
      <c r="BXR947" s="109"/>
      <c r="BXS947" s="109"/>
      <c r="BXT947" s="109"/>
      <c r="BXU947" s="109"/>
      <c r="BXV947" s="109"/>
      <c r="BXW947" s="109"/>
      <c r="BXX947" s="109"/>
      <c r="BXY947" s="109"/>
      <c r="BXZ947" s="109"/>
      <c r="BYA947" s="109"/>
      <c r="BYB947" s="109"/>
      <c r="BYC947" s="109"/>
      <c r="BYD947" s="109"/>
      <c r="BYE947" s="109"/>
      <c r="BYF947" s="109"/>
      <c r="BYG947" s="109"/>
      <c r="BYH947" s="109"/>
      <c r="BYI947" s="109"/>
      <c r="BYJ947" s="109"/>
      <c r="BYK947" s="109"/>
      <c r="BYL947" s="109"/>
      <c r="BYM947" s="109"/>
      <c r="BYN947" s="109"/>
      <c r="BYO947" s="109"/>
      <c r="BYP947" s="109"/>
      <c r="BYQ947" s="109"/>
      <c r="BYR947" s="109"/>
      <c r="BYS947" s="109"/>
      <c r="BYT947" s="109"/>
      <c r="BYU947" s="109"/>
      <c r="BYV947" s="109"/>
      <c r="BYW947" s="109"/>
      <c r="BYX947" s="109"/>
      <c r="BYY947" s="109"/>
      <c r="BYZ947" s="109"/>
      <c r="BZA947" s="109"/>
      <c r="BZB947" s="109"/>
      <c r="BZC947" s="109"/>
      <c r="BZD947" s="109"/>
      <c r="BZE947" s="109"/>
      <c r="BZF947" s="109"/>
      <c r="BZG947" s="109"/>
      <c r="BZH947" s="109"/>
      <c r="BZI947" s="109"/>
      <c r="BZJ947" s="109"/>
      <c r="BZK947" s="109"/>
      <c r="BZL947" s="109"/>
      <c r="BZM947" s="109"/>
      <c r="BZN947" s="109"/>
      <c r="BZO947" s="109"/>
      <c r="BZP947" s="109"/>
      <c r="BZQ947" s="109"/>
      <c r="BZR947" s="109"/>
      <c r="BZS947" s="109"/>
      <c r="BZT947" s="109"/>
      <c r="BZU947" s="109"/>
      <c r="BZV947" s="109"/>
      <c r="BZW947" s="109"/>
      <c r="BZX947" s="109"/>
      <c r="BZY947" s="109"/>
      <c r="BZZ947" s="109"/>
      <c r="CAA947" s="109"/>
      <c r="CAB947" s="109"/>
      <c r="CAC947" s="109"/>
      <c r="CAD947" s="109"/>
      <c r="CAE947" s="109"/>
      <c r="CAF947" s="109"/>
      <c r="CAG947" s="109"/>
      <c r="CAH947" s="109"/>
      <c r="CAI947" s="109"/>
      <c r="CAJ947" s="109"/>
      <c r="CAK947" s="109"/>
      <c r="CAL947" s="109"/>
      <c r="CAM947" s="109"/>
      <c r="CAN947" s="109"/>
      <c r="CAO947" s="109"/>
      <c r="CAP947" s="109"/>
      <c r="CAQ947" s="109"/>
      <c r="CAR947" s="109"/>
      <c r="CAS947" s="109"/>
      <c r="CAT947" s="109"/>
      <c r="CAU947" s="109"/>
      <c r="CAV947" s="109"/>
      <c r="CAW947" s="109"/>
      <c r="CAX947" s="109"/>
      <c r="CAY947" s="109"/>
      <c r="CAZ947" s="109"/>
      <c r="CBA947" s="109"/>
      <c r="CBB947" s="109"/>
      <c r="CBC947" s="109"/>
      <c r="CBD947" s="109"/>
      <c r="CBE947" s="109"/>
      <c r="CBF947" s="109"/>
      <c r="CBG947" s="109"/>
      <c r="CBH947" s="109"/>
      <c r="CBI947" s="109"/>
      <c r="CBJ947" s="109"/>
      <c r="CBK947" s="109"/>
      <c r="CBL947" s="109"/>
      <c r="CBM947" s="109"/>
      <c r="CBN947" s="109"/>
      <c r="CBO947" s="109"/>
      <c r="CBP947" s="109"/>
      <c r="CBQ947" s="109"/>
      <c r="CBR947" s="109"/>
      <c r="CBS947" s="109"/>
      <c r="CBT947" s="109"/>
      <c r="CBU947" s="109"/>
      <c r="CBV947" s="109"/>
      <c r="CBW947" s="109"/>
      <c r="CBX947" s="109"/>
      <c r="CBY947" s="109"/>
      <c r="CBZ947" s="109"/>
      <c r="CCA947" s="109"/>
      <c r="CCB947" s="109"/>
      <c r="CCC947" s="109"/>
      <c r="CCD947" s="109"/>
      <c r="CCE947" s="109"/>
      <c r="CCF947" s="109"/>
      <c r="CCG947" s="109"/>
      <c r="CCH947" s="109"/>
      <c r="CCI947" s="109"/>
      <c r="CCJ947" s="109"/>
      <c r="CCK947" s="109"/>
      <c r="CCL947" s="109"/>
      <c r="CCM947" s="109"/>
      <c r="CCN947" s="109"/>
      <c r="CCO947" s="109"/>
      <c r="CCP947" s="109"/>
      <c r="CCQ947" s="109"/>
      <c r="CCR947" s="109"/>
      <c r="CCS947" s="109"/>
      <c r="CCT947" s="109"/>
      <c r="CCU947" s="109"/>
      <c r="CCV947" s="109"/>
      <c r="CCW947" s="109"/>
      <c r="CCX947" s="109"/>
      <c r="CCY947" s="109"/>
      <c r="CCZ947" s="109"/>
      <c r="CDA947" s="109"/>
      <c r="CDB947" s="109"/>
      <c r="CDC947" s="109"/>
      <c r="CDD947" s="109"/>
      <c r="CDE947" s="109"/>
      <c r="CDF947" s="109"/>
      <c r="CDG947" s="109"/>
      <c r="CDH947" s="109"/>
      <c r="CDI947" s="109"/>
      <c r="CDJ947" s="109"/>
      <c r="CDK947" s="109"/>
      <c r="CDL947" s="109"/>
      <c r="CDM947" s="109"/>
      <c r="CDN947" s="109"/>
      <c r="CDO947" s="109"/>
      <c r="CDP947" s="109"/>
      <c r="CDQ947" s="109"/>
      <c r="CDR947" s="109"/>
      <c r="CDS947" s="109"/>
      <c r="CDT947" s="109"/>
      <c r="CDU947" s="109"/>
      <c r="CDV947" s="109"/>
      <c r="CDW947" s="109"/>
      <c r="CDX947" s="109"/>
      <c r="CDY947" s="109"/>
      <c r="CDZ947" s="109"/>
      <c r="CEA947" s="109"/>
      <c r="CEB947" s="109"/>
      <c r="CEC947" s="109"/>
      <c r="CED947" s="109"/>
      <c r="CEE947" s="109"/>
      <c r="CEF947" s="109"/>
      <c r="CEG947" s="109"/>
      <c r="CEH947" s="109"/>
      <c r="CEI947" s="109"/>
      <c r="CEJ947" s="109"/>
      <c r="CEK947" s="109"/>
      <c r="CEL947" s="109"/>
      <c r="CEM947" s="109"/>
      <c r="CEN947" s="109"/>
      <c r="CEO947" s="109"/>
      <c r="CEP947" s="109"/>
      <c r="CEQ947" s="109"/>
      <c r="CER947" s="109"/>
      <c r="CES947" s="109"/>
      <c r="CET947" s="109"/>
      <c r="CEU947" s="109"/>
      <c r="CEV947" s="109"/>
      <c r="CEW947" s="109"/>
      <c r="CEX947" s="109"/>
      <c r="CEY947" s="109"/>
      <c r="CEZ947" s="109"/>
      <c r="CFA947" s="109"/>
      <c r="CFB947" s="109"/>
      <c r="CFC947" s="109"/>
      <c r="CFD947" s="109"/>
      <c r="CFE947" s="109"/>
      <c r="CFF947" s="109"/>
      <c r="CFG947" s="109"/>
      <c r="CFH947" s="109"/>
      <c r="CFI947" s="109"/>
      <c r="CFJ947" s="109"/>
      <c r="CFK947" s="109"/>
      <c r="CFL947" s="109"/>
      <c r="CFM947" s="109"/>
      <c r="CFN947" s="109"/>
      <c r="CFO947" s="109"/>
      <c r="CFP947" s="109"/>
      <c r="CFQ947" s="109"/>
      <c r="CFR947" s="109"/>
      <c r="CFS947" s="109"/>
      <c r="CFT947" s="109"/>
      <c r="CFU947" s="109"/>
      <c r="CFV947" s="109"/>
      <c r="CFW947" s="109"/>
      <c r="CFX947" s="109"/>
      <c r="CFY947" s="109"/>
      <c r="CFZ947" s="109"/>
      <c r="CGA947" s="109"/>
      <c r="CGB947" s="109"/>
      <c r="CGC947" s="109"/>
      <c r="CGD947" s="109"/>
      <c r="CGE947" s="109"/>
      <c r="CGF947" s="109"/>
      <c r="CGG947" s="109"/>
      <c r="CGH947" s="109"/>
      <c r="CGI947" s="109"/>
      <c r="CGJ947" s="109"/>
      <c r="CGK947" s="109"/>
      <c r="CGL947" s="109"/>
      <c r="CGM947" s="109"/>
      <c r="CGN947" s="109"/>
      <c r="CGO947" s="109"/>
      <c r="CGP947" s="109"/>
      <c r="CGQ947" s="109"/>
      <c r="CGR947" s="109"/>
      <c r="CGS947" s="109"/>
      <c r="CGT947" s="109"/>
      <c r="CGU947" s="109"/>
      <c r="CGV947" s="109"/>
      <c r="CGW947" s="109"/>
      <c r="CGX947" s="109"/>
      <c r="CGY947" s="109"/>
      <c r="CGZ947" s="109"/>
      <c r="CHA947" s="109"/>
      <c r="CHB947" s="109"/>
      <c r="CHC947" s="109"/>
      <c r="CHD947" s="109"/>
      <c r="CHE947" s="109"/>
      <c r="CHF947" s="109"/>
      <c r="CHG947" s="109"/>
      <c r="CHH947" s="109"/>
      <c r="CHI947" s="109"/>
      <c r="CHJ947" s="109"/>
      <c r="CHK947" s="109"/>
      <c r="CHL947" s="109"/>
      <c r="CHM947" s="109"/>
      <c r="CHN947" s="109"/>
      <c r="CHO947" s="109"/>
      <c r="CHP947" s="109"/>
      <c r="CHQ947" s="109"/>
      <c r="CHR947" s="109"/>
      <c r="CHS947" s="109"/>
      <c r="CHT947" s="109"/>
      <c r="CHU947" s="109"/>
      <c r="CHV947" s="109"/>
      <c r="CHW947" s="109"/>
      <c r="CHX947" s="109"/>
      <c r="CHY947" s="109"/>
      <c r="CHZ947" s="109"/>
      <c r="CIA947" s="109"/>
      <c r="CIB947" s="109"/>
      <c r="CIC947" s="109"/>
      <c r="CID947" s="109"/>
      <c r="CIE947" s="109"/>
      <c r="CIF947" s="109"/>
      <c r="CIG947" s="109"/>
      <c r="CIH947" s="109"/>
      <c r="CII947" s="109"/>
      <c r="CIJ947" s="109"/>
      <c r="CIK947" s="109"/>
      <c r="CIL947" s="109"/>
      <c r="CIM947" s="109"/>
      <c r="CIN947" s="109"/>
      <c r="CIO947" s="109"/>
      <c r="CIP947" s="109"/>
      <c r="CIQ947" s="109"/>
      <c r="CIR947" s="109"/>
      <c r="CIS947" s="109"/>
      <c r="CIT947" s="109"/>
      <c r="CIU947" s="109"/>
      <c r="CIV947" s="109"/>
      <c r="CIW947" s="109"/>
      <c r="CIX947" s="109"/>
      <c r="CIY947" s="109"/>
      <c r="CIZ947" s="109"/>
      <c r="CJA947" s="109"/>
      <c r="CJB947" s="109"/>
      <c r="CJC947" s="109"/>
      <c r="CJD947" s="109"/>
      <c r="CJE947" s="109"/>
      <c r="CJF947" s="109"/>
      <c r="CJG947" s="109"/>
      <c r="CJH947" s="109"/>
      <c r="CJI947" s="109"/>
      <c r="CJJ947" s="109"/>
      <c r="CJK947" s="109"/>
      <c r="CJL947" s="109"/>
      <c r="CJM947" s="109"/>
      <c r="CJN947" s="109"/>
      <c r="CJO947" s="109"/>
      <c r="CJP947" s="109"/>
      <c r="CJQ947" s="109"/>
      <c r="CJR947" s="109"/>
      <c r="CJS947" s="109"/>
      <c r="CJT947" s="109"/>
      <c r="CJU947" s="109"/>
      <c r="CJV947" s="109"/>
      <c r="CJW947" s="109"/>
      <c r="CJX947" s="109"/>
      <c r="CJY947" s="109"/>
      <c r="CJZ947" s="109"/>
      <c r="CKA947" s="109"/>
      <c r="CKB947" s="109"/>
      <c r="CKC947" s="109"/>
      <c r="CKD947" s="109"/>
      <c r="CKE947" s="109"/>
      <c r="CKF947" s="109"/>
      <c r="CKG947" s="109"/>
      <c r="CKH947" s="109"/>
      <c r="CKI947" s="109"/>
      <c r="CKJ947" s="109"/>
      <c r="CKK947" s="109"/>
      <c r="CKL947" s="109"/>
      <c r="CKM947" s="109"/>
      <c r="CKN947" s="109"/>
      <c r="CKO947" s="109"/>
      <c r="CKP947" s="109"/>
      <c r="CKQ947" s="109"/>
      <c r="CKR947" s="109"/>
      <c r="CKS947" s="109"/>
      <c r="CKT947" s="109"/>
      <c r="CKU947" s="109"/>
      <c r="CKV947" s="109"/>
      <c r="CKW947" s="109"/>
      <c r="CKX947" s="109"/>
      <c r="CKY947" s="109"/>
      <c r="CKZ947" s="109"/>
      <c r="CLA947" s="109"/>
      <c r="CLB947" s="109"/>
      <c r="CLC947" s="109"/>
      <c r="CLD947" s="109"/>
      <c r="CLE947" s="109"/>
      <c r="CLF947" s="109"/>
      <c r="CLG947" s="109"/>
      <c r="CLH947" s="109"/>
      <c r="CLI947" s="109"/>
      <c r="CLJ947" s="109"/>
      <c r="CLK947" s="109"/>
      <c r="CLL947" s="109"/>
      <c r="CLM947" s="109"/>
      <c r="CLN947" s="109"/>
      <c r="CLO947" s="109"/>
      <c r="CLP947" s="109"/>
      <c r="CLQ947" s="109"/>
      <c r="CLR947" s="109"/>
      <c r="CLS947" s="109"/>
      <c r="CLT947" s="109"/>
      <c r="CLU947" s="109"/>
      <c r="CLV947" s="109"/>
      <c r="CLW947" s="109"/>
      <c r="CLX947" s="109"/>
      <c r="CLY947" s="109"/>
      <c r="CLZ947" s="109"/>
      <c r="CMA947" s="109"/>
      <c r="CMB947" s="109"/>
      <c r="CMC947" s="109"/>
      <c r="CMD947" s="109"/>
      <c r="CME947" s="109"/>
      <c r="CMF947" s="109"/>
      <c r="CMG947" s="109"/>
      <c r="CMH947" s="109"/>
      <c r="CMI947" s="109"/>
      <c r="CMJ947" s="109"/>
      <c r="CMK947" s="109"/>
      <c r="CML947" s="109"/>
      <c r="CMM947" s="109"/>
      <c r="CMN947" s="109"/>
      <c r="CMO947" s="109"/>
      <c r="CMP947" s="109"/>
      <c r="CMQ947" s="109"/>
      <c r="CMR947" s="109"/>
      <c r="CMS947" s="109"/>
      <c r="CMT947" s="109"/>
      <c r="CMU947" s="109"/>
      <c r="CMV947" s="109"/>
      <c r="CMW947" s="109"/>
      <c r="CMX947" s="109"/>
      <c r="CMY947" s="109"/>
      <c r="CMZ947" s="109"/>
      <c r="CNA947" s="109"/>
      <c r="CNB947" s="109"/>
      <c r="CNC947" s="109"/>
      <c r="CND947" s="109"/>
      <c r="CNE947" s="109"/>
      <c r="CNF947" s="109"/>
      <c r="CNG947" s="109"/>
      <c r="CNH947" s="109"/>
      <c r="CNI947" s="109"/>
      <c r="CNJ947" s="109"/>
      <c r="CNK947" s="109"/>
      <c r="CNL947" s="109"/>
      <c r="CNM947" s="109"/>
      <c r="CNN947" s="109"/>
      <c r="CNO947" s="109"/>
      <c r="CNP947" s="109"/>
      <c r="CNQ947" s="109"/>
      <c r="CNR947" s="109"/>
      <c r="CNS947" s="109"/>
      <c r="CNT947" s="109"/>
      <c r="CNU947" s="109"/>
      <c r="CNV947" s="109"/>
      <c r="CNW947" s="109"/>
      <c r="CNX947" s="109"/>
      <c r="CNY947" s="109"/>
      <c r="CNZ947" s="109"/>
      <c r="COA947" s="109"/>
      <c r="COB947" s="109"/>
      <c r="COC947" s="109"/>
      <c r="COD947" s="109"/>
      <c r="COE947" s="109"/>
      <c r="COF947" s="109"/>
      <c r="COG947" s="109"/>
      <c r="COH947" s="109"/>
      <c r="COI947" s="109"/>
      <c r="COJ947" s="109"/>
      <c r="COK947" s="109"/>
      <c r="COL947" s="109"/>
      <c r="COM947" s="109"/>
      <c r="CON947" s="109"/>
      <c r="COO947" s="109"/>
      <c r="COP947" s="109"/>
      <c r="COQ947" s="109"/>
      <c r="COR947" s="109"/>
      <c r="COS947" s="109"/>
      <c r="COT947" s="109"/>
      <c r="COU947" s="109"/>
      <c r="COV947" s="109"/>
      <c r="COW947" s="109"/>
      <c r="COX947" s="109"/>
      <c r="COY947" s="109"/>
      <c r="COZ947" s="109"/>
      <c r="CPA947" s="109"/>
      <c r="CPB947" s="109"/>
      <c r="CPC947" s="109"/>
      <c r="CPD947" s="109"/>
      <c r="CPE947" s="109"/>
      <c r="CPF947" s="109"/>
      <c r="CPG947" s="109"/>
      <c r="CPH947" s="109"/>
      <c r="CPI947" s="109"/>
      <c r="CPJ947" s="109"/>
      <c r="CPK947" s="109"/>
      <c r="CPL947" s="109"/>
      <c r="CPM947" s="109"/>
      <c r="CPN947" s="109"/>
      <c r="CPO947" s="109"/>
      <c r="CPP947" s="109"/>
      <c r="CPQ947" s="109"/>
      <c r="CPR947" s="109"/>
      <c r="CPS947" s="109"/>
      <c r="CPT947" s="109"/>
      <c r="CPU947" s="109"/>
      <c r="CPV947" s="109"/>
      <c r="CPW947" s="109"/>
      <c r="CPX947" s="109"/>
      <c r="CPY947" s="109"/>
      <c r="CPZ947" s="109"/>
      <c r="CQA947" s="109"/>
      <c r="CQB947" s="109"/>
      <c r="CQC947" s="109"/>
      <c r="CQD947" s="109"/>
      <c r="CQE947" s="109"/>
      <c r="CQF947" s="109"/>
      <c r="CQG947" s="109"/>
      <c r="CQH947" s="109"/>
      <c r="CQI947" s="109"/>
      <c r="CQJ947" s="109"/>
      <c r="CQK947" s="109"/>
      <c r="CQL947" s="109"/>
      <c r="CQM947" s="109"/>
      <c r="CQN947" s="109"/>
      <c r="CQO947" s="109"/>
      <c r="CQP947" s="109"/>
      <c r="CQQ947" s="109"/>
      <c r="CQR947" s="109"/>
      <c r="CQS947" s="109"/>
      <c r="CQT947" s="109"/>
      <c r="CQU947" s="109"/>
      <c r="CQV947" s="109"/>
      <c r="CQW947" s="109"/>
      <c r="CQX947" s="109"/>
      <c r="CQY947" s="109"/>
      <c r="CQZ947" s="109"/>
      <c r="CRA947" s="109"/>
      <c r="CRB947" s="109"/>
      <c r="CRC947" s="109"/>
      <c r="CRD947" s="109"/>
      <c r="CRE947" s="109"/>
      <c r="CRF947" s="109"/>
      <c r="CRG947" s="109"/>
      <c r="CRH947" s="109"/>
      <c r="CRI947" s="109"/>
      <c r="CRJ947" s="109"/>
      <c r="CRK947" s="109"/>
      <c r="CRL947" s="109"/>
      <c r="CRM947" s="109"/>
      <c r="CRN947" s="109"/>
      <c r="CRO947" s="109"/>
      <c r="CRP947" s="109"/>
      <c r="CRQ947" s="109"/>
      <c r="CRR947" s="109"/>
      <c r="CRS947" s="109"/>
      <c r="CRT947" s="109"/>
      <c r="CRU947" s="109"/>
      <c r="CRV947" s="109"/>
      <c r="CRW947" s="109"/>
      <c r="CRX947" s="109"/>
      <c r="CRY947" s="109"/>
      <c r="CRZ947" s="109"/>
      <c r="CSA947" s="109"/>
      <c r="CSB947" s="109"/>
      <c r="CSC947" s="109"/>
      <c r="CSD947" s="109"/>
      <c r="CSE947" s="109"/>
      <c r="CSF947" s="109"/>
      <c r="CSG947" s="109"/>
      <c r="CSH947" s="109"/>
      <c r="CSI947" s="109"/>
      <c r="CSJ947" s="109"/>
      <c r="CSK947" s="109"/>
      <c r="CSL947" s="109"/>
      <c r="CSM947" s="109"/>
      <c r="CSN947" s="109"/>
      <c r="CSO947" s="109"/>
      <c r="CSP947" s="109"/>
      <c r="CSQ947" s="109"/>
      <c r="CSR947" s="109"/>
      <c r="CSS947" s="109"/>
      <c r="CST947" s="109"/>
      <c r="CSU947" s="109"/>
      <c r="CSV947" s="109"/>
      <c r="CSW947" s="109"/>
      <c r="CSX947" s="109"/>
      <c r="CSY947" s="109"/>
      <c r="CSZ947" s="109"/>
      <c r="CTA947" s="109"/>
      <c r="CTB947" s="109"/>
      <c r="CTC947" s="109"/>
      <c r="CTD947" s="109"/>
      <c r="CTE947" s="109"/>
      <c r="CTF947" s="109"/>
      <c r="CTG947" s="109"/>
      <c r="CTH947" s="109"/>
      <c r="CTI947" s="109"/>
      <c r="CTJ947" s="109"/>
      <c r="CTK947" s="109"/>
      <c r="CTL947" s="109"/>
      <c r="CTM947" s="109"/>
      <c r="CTN947" s="109"/>
      <c r="CTO947" s="109"/>
      <c r="CTP947" s="109"/>
      <c r="CTQ947" s="109"/>
      <c r="CTR947" s="109"/>
      <c r="CTS947" s="109"/>
      <c r="CTT947" s="109"/>
      <c r="CTU947" s="109"/>
      <c r="CTV947" s="109"/>
      <c r="CTW947" s="109"/>
      <c r="CTX947" s="109"/>
      <c r="CTY947" s="109"/>
      <c r="CTZ947" s="109"/>
      <c r="CUA947" s="109"/>
      <c r="CUB947" s="109"/>
      <c r="CUC947" s="109"/>
      <c r="CUD947" s="109"/>
      <c r="CUE947" s="109"/>
      <c r="CUF947" s="109"/>
      <c r="CUG947" s="109"/>
      <c r="CUH947" s="109"/>
      <c r="CUI947" s="109"/>
      <c r="CUJ947" s="109"/>
      <c r="CUK947" s="109"/>
      <c r="CUL947" s="109"/>
      <c r="CUM947" s="109"/>
      <c r="CUN947" s="109"/>
      <c r="CUO947" s="109"/>
      <c r="CUP947" s="109"/>
      <c r="CUQ947" s="109"/>
      <c r="CUR947" s="109"/>
      <c r="CUS947" s="109"/>
      <c r="CUT947" s="109"/>
      <c r="CUU947" s="109"/>
      <c r="CUV947" s="109"/>
      <c r="CUW947" s="109"/>
      <c r="CUX947" s="109"/>
      <c r="CUY947" s="109"/>
      <c r="CUZ947" s="109"/>
      <c r="CVA947" s="109"/>
      <c r="CVB947" s="109"/>
      <c r="CVC947" s="109"/>
      <c r="CVD947" s="109"/>
      <c r="CVE947" s="109"/>
      <c r="CVF947" s="109"/>
      <c r="CVG947" s="109"/>
      <c r="CVH947" s="109"/>
      <c r="CVI947" s="109"/>
      <c r="CVJ947" s="109"/>
      <c r="CVK947" s="109"/>
      <c r="CVL947" s="109"/>
      <c r="CVM947" s="109"/>
      <c r="CVN947" s="109"/>
      <c r="CVO947" s="109"/>
      <c r="CVP947" s="109"/>
      <c r="CVQ947" s="109"/>
      <c r="CVR947" s="109"/>
      <c r="CVS947" s="109"/>
      <c r="CVT947" s="109"/>
      <c r="CVU947" s="109"/>
      <c r="CVV947" s="109"/>
      <c r="CVW947" s="109"/>
      <c r="CVX947" s="109"/>
      <c r="CVY947" s="109"/>
      <c r="CVZ947" s="109"/>
      <c r="CWA947" s="109"/>
      <c r="CWB947" s="109"/>
      <c r="CWC947" s="109"/>
      <c r="CWD947" s="109"/>
      <c r="CWE947" s="109"/>
      <c r="CWF947" s="109"/>
      <c r="CWG947" s="109"/>
      <c r="CWH947" s="109"/>
      <c r="CWI947" s="109"/>
      <c r="CWJ947" s="109"/>
      <c r="CWK947" s="109"/>
      <c r="CWL947" s="109"/>
      <c r="CWM947" s="109"/>
      <c r="CWN947" s="109"/>
      <c r="CWO947" s="109"/>
      <c r="CWP947" s="109"/>
      <c r="CWQ947" s="109"/>
      <c r="CWR947" s="109"/>
      <c r="CWS947" s="109"/>
      <c r="CWT947" s="109"/>
      <c r="CWU947" s="109"/>
      <c r="CWV947" s="109"/>
      <c r="CWW947" s="109"/>
      <c r="CWX947" s="109"/>
      <c r="CWY947" s="109"/>
      <c r="CWZ947" s="109"/>
      <c r="CXA947" s="109"/>
      <c r="CXB947" s="109"/>
      <c r="CXC947" s="109"/>
      <c r="CXD947" s="109"/>
      <c r="CXE947" s="109"/>
      <c r="CXF947" s="109"/>
      <c r="CXG947" s="109"/>
      <c r="CXH947" s="109"/>
      <c r="CXI947" s="109"/>
      <c r="CXJ947" s="109"/>
      <c r="CXK947" s="109"/>
      <c r="CXL947" s="109"/>
      <c r="CXM947" s="109"/>
      <c r="CXN947" s="109"/>
      <c r="CXO947" s="109"/>
      <c r="CXP947" s="109"/>
      <c r="CXQ947" s="109"/>
      <c r="CXR947" s="109"/>
      <c r="CXS947" s="109"/>
      <c r="CXT947" s="109"/>
      <c r="CXU947" s="109"/>
      <c r="CXV947" s="109"/>
      <c r="CXW947" s="109"/>
      <c r="CXX947" s="109"/>
      <c r="CXY947" s="109"/>
      <c r="CXZ947" s="109"/>
      <c r="CYA947" s="109"/>
      <c r="CYB947" s="109"/>
      <c r="CYC947" s="109"/>
      <c r="CYD947" s="109"/>
      <c r="CYE947" s="109"/>
      <c r="CYF947" s="109"/>
      <c r="CYG947" s="109"/>
      <c r="CYH947" s="109"/>
      <c r="CYI947" s="109"/>
      <c r="CYJ947" s="109"/>
      <c r="CYK947" s="109"/>
      <c r="CYL947" s="109"/>
      <c r="CYM947" s="109"/>
      <c r="CYN947" s="109"/>
      <c r="CYO947" s="109"/>
      <c r="CYP947" s="109"/>
      <c r="CYQ947" s="109"/>
      <c r="CYR947" s="109"/>
      <c r="CYS947" s="109"/>
      <c r="CYT947" s="109"/>
      <c r="CYU947" s="109"/>
      <c r="CYV947" s="109"/>
      <c r="CYW947" s="109"/>
      <c r="CYX947" s="109"/>
      <c r="CYY947" s="109"/>
      <c r="CYZ947" s="109"/>
      <c r="CZA947" s="109"/>
      <c r="CZB947" s="109"/>
      <c r="CZC947" s="109"/>
      <c r="CZD947" s="109"/>
      <c r="CZE947" s="109"/>
      <c r="CZF947" s="109"/>
      <c r="CZG947" s="109"/>
      <c r="CZH947" s="109"/>
      <c r="CZI947" s="109"/>
      <c r="CZJ947" s="109"/>
      <c r="CZK947" s="109"/>
      <c r="CZL947" s="109"/>
      <c r="CZM947" s="109"/>
      <c r="CZN947" s="109"/>
      <c r="CZO947" s="109"/>
      <c r="CZP947" s="109"/>
      <c r="CZQ947" s="109"/>
      <c r="CZR947" s="109"/>
      <c r="CZS947" s="109"/>
      <c r="CZT947" s="109"/>
      <c r="CZU947" s="109"/>
      <c r="CZV947" s="109"/>
      <c r="CZW947" s="109"/>
      <c r="CZX947" s="109"/>
      <c r="CZY947" s="109"/>
      <c r="CZZ947" s="109"/>
      <c r="DAA947" s="109"/>
      <c r="DAB947" s="109"/>
      <c r="DAC947" s="109"/>
      <c r="DAD947" s="109"/>
      <c r="DAE947" s="109"/>
      <c r="DAF947" s="109"/>
      <c r="DAG947" s="109"/>
      <c r="DAH947" s="109"/>
      <c r="DAI947" s="109"/>
      <c r="DAJ947" s="109"/>
      <c r="DAK947" s="109"/>
      <c r="DAL947" s="109"/>
      <c r="DAM947" s="109"/>
      <c r="DAN947" s="109"/>
      <c r="DAO947" s="109"/>
      <c r="DAP947" s="109"/>
      <c r="DAQ947" s="109"/>
      <c r="DAR947" s="109"/>
      <c r="DAS947" s="109"/>
      <c r="DAT947" s="109"/>
      <c r="DAU947" s="109"/>
      <c r="DAV947" s="109"/>
      <c r="DAW947" s="109"/>
      <c r="DAX947" s="109"/>
      <c r="DAY947" s="109"/>
      <c r="DAZ947" s="109"/>
      <c r="DBA947" s="109"/>
      <c r="DBB947" s="109"/>
      <c r="DBC947" s="109"/>
      <c r="DBD947" s="109"/>
      <c r="DBE947" s="109"/>
      <c r="DBF947" s="109"/>
      <c r="DBG947" s="109"/>
      <c r="DBH947" s="109"/>
      <c r="DBI947" s="109"/>
      <c r="DBJ947" s="109"/>
      <c r="DBK947" s="109"/>
      <c r="DBL947" s="109"/>
      <c r="DBM947" s="109"/>
      <c r="DBN947" s="109"/>
      <c r="DBO947" s="109"/>
      <c r="DBP947" s="109"/>
      <c r="DBQ947" s="109"/>
      <c r="DBR947" s="109"/>
      <c r="DBS947" s="109"/>
      <c r="DBT947" s="109"/>
      <c r="DBU947" s="109"/>
      <c r="DBV947" s="109"/>
      <c r="DBW947" s="109"/>
      <c r="DBX947" s="109"/>
      <c r="DBY947" s="109"/>
      <c r="DBZ947" s="109"/>
      <c r="DCA947" s="109"/>
      <c r="DCB947" s="109"/>
      <c r="DCC947" s="109"/>
      <c r="DCD947" s="109"/>
      <c r="DCE947" s="109"/>
      <c r="DCF947" s="109"/>
      <c r="DCG947" s="109"/>
      <c r="DCH947" s="109"/>
      <c r="DCI947" s="109"/>
      <c r="DCJ947" s="109"/>
      <c r="DCK947" s="109"/>
      <c r="DCL947" s="109"/>
      <c r="DCM947" s="109"/>
      <c r="DCN947" s="109"/>
      <c r="DCO947" s="109"/>
      <c r="DCP947" s="109"/>
      <c r="DCQ947" s="109"/>
      <c r="DCR947" s="109"/>
      <c r="DCS947" s="109"/>
      <c r="DCT947" s="109"/>
      <c r="DCU947" s="109"/>
      <c r="DCV947" s="109"/>
      <c r="DCW947" s="109"/>
      <c r="DCX947" s="109"/>
      <c r="DCY947" s="109"/>
      <c r="DCZ947" s="109"/>
      <c r="DDA947" s="109"/>
      <c r="DDB947" s="109"/>
      <c r="DDC947" s="109"/>
      <c r="DDD947" s="109"/>
      <c r="DDE947" s="109"/>
      <c r="DDF947" s="109"/>
      <c r="DDG947" s="109"/>
      <c r="DDH947" s="109"/>
      <c r="DDI947" s="109"/>
      <c r="DDJ947" s="109"/>
      <c r="DDK947" s="109"/>
      <c r="DDL947" s="109"/>
      <c r="DDM947" s="109"/>
      <c r="DDN947" s="109"/>
      <c r="DDO947" s="109"/>
      <c r="DDP947" s="109"/>
      <c r="DDQ947" s="109"/>
      <c r="DDR947" s="109"/>
      <c r="DDS947" s="109"/>
      <c r="DDT947" s="109"/>
      <c r="DDU947" s="109"/>
      <c r="DDV947" s="109"/>
      <c r="DDW947" s="109"/>
      <c r="DDX947" s="109"/>
      <c r="DDY947" s="109"/>
      <c r="DDZ947" s="109"/>
      <c r="DEA947" s="109"/>
      <c r="DEB947" s="109"/>
      <c r="DEC947" s="109"/>
      <c r="DED947" s="109"/>
      <c r="DEE947" s="109"/>
      <c r="DEF947" s="109"/>
      <c r="DEG947" s="109"/>
      <c r="DEH947" s="109"/>
      <c r="DEI947" s="109"/>
      <c r="DEJ947" s="109"/>
      <c r="DEK947" s="109"/>
      <c r="DEL947" s="109"/>
      <c r="DEM947" s="109"/>
      <c r="DEN947" s="109"/>
      <c r="DEO947" s="109"/>
      <c r="DEP947" s="109"/>
      <c r="DEQ947" s="109"/>
      <c r="DER947" s="109"/>
      <c r="DES947" s="109"/>
      <c r="DET947" s="109"/>
      <c r="DEU947" s="109"/>
      <c r="DEV947" s="109"/>
      <c r="DEW947" s="109"/>
      <c r="DEX947" s="109"/>
      <c r="DEY947" s="109"/>
      <c r="DEZ947" s="109"/>
      <c r="DFA947" s="109"/>
      <c r="DFB947" s="109"/>
      <c r="DFC947" s="109"/>
      <c r="DFD947" s="109"/>
      <c r="DFE947" s="109"/>
      <c r="DFF947" s="109"/>
      <c r="DFG947" s="109"/>
      <c r="DFH947" s="109"/>
      <c r="DFI947" s="109"/>
      <c r="DFJ947" s="109"/>
      <c r="DFK947" s="109"/>
      <c r="DFL947" s="109"/>
      <c r="DFM947" s="109"/>
      <c r="DFN947" s="109"/>
      <c r="DFO947" s="109"/>
      <c r="DFP947" s="109"/>
      <c r="DFQ947" s="109"/>
      <c r="DFR947" s="109"/>
      <c r="DFS947" s="109"/>
      <c r="DFT947" s="109"/>
      <c r="DFU947" s="109"/>
      <c r="DFV947" s="109"/>
      <c r="DFW947" s="109"/>
      <c r="DFX947" s="109"/>
      <c r="DFY947" s="109"/>
      <c r="DFZ947" s="109"/>
      <c r="DGA947" s="109"/>
      <c r="DGB947" s="109"/>
      <c r="DGC947" s="109"/>
      <c r="DGD947" s="109"/>
      <c r="DGE947" s="109"/>
      <c r="DGF947" s="109"/>
      <c r="DGG947" s="109"/>
      <c r="DGH947" s="109"/>
      <c r="DGI947" s="109"/>
      <c r="DGJ947" s="109"/>
      <c r="DGK947" s="109"/>
      <c r="DGL947" s="109"/>
      <c r="DGM947" s="109"/>
      <c r="DGN947" s="109"/>
      <c r="DGO947" s="109"/>
      <c r="DGP947" s="109"/>
      <c r="DGQ947" s="109"/>
      <c r="DGR947" s="109"/>
      <c r="DGS947" s="109"/>
      <c r="DGT947" s="109"/>
      <c r="DGU947" s="109"/>
      <c r="DGV947" s="109"/>
      <c r="DGW947" s="109"/>
      <c r="DGX947" s="109"/>
      <c r="DGY947" s="109"/>
      <c r="DGZ947" s="109"/>
      <c r="DHA947" s="109"/>
      <c r="DHB947" s="109"/>
      <c r="DHC947" s="109"/>
      <c r="DHD947" s="109"/>
      <c r="DHE947" s="109"/>
      <c r="DHF947" s="109"/>
      <c r="DHG947" s="109"/>
      <c r="DHH947" s="109"/>
      <c r="DHI947" s="109"/>
      <c r="DHJ947" s="109"/>
      <c r="DHK947" s="109"/>
      <c r="DHL947" s="109"/>
      <c r="DHM947" s="109"/>
      <c r="DHN947" s="109"/>
      <c r="DHO947" s="109"/>
      <c r="DHP947" s="109"/>
      <c r="DHQ947" s="109"/>
      <c r="DHR947" s="109"/>
      <c r="DHS947" s="109"/>
      <c r="DHT947" s="109"/>
      <c r="DHU947" s="109"/>
      <c r="DHV947" s="109"/>
      <c r="DHW947" s="109"/>
      <c r="DHX947" s="109"/>
      <c r="DHY947" s="109"/>
      <c r="DHZ947" s="109"/>
      <c r="DIA947" s="109"/>
      <c r="DIB947" s="109"/>
      <c r="DIC947" s="109"/>
      <c r="DID947" s="109"/>
      <c r="DIE947" s="109"/>
      <c r="DIF947" s="109"/>
      <c r="DIG947" s="109"/>
      <c r="DIH947" s="109"/>
      <c r="DII947" s="109"/>
      <c r="DIJ947" s="109"/>
      <c r="DIK947" s="109"/>
      <c r="DIL947" s="109"/>
      <c r="DIM947" s="109"/>
      <c r="DIN947" s="109"/>
      <c r="DIO947" s="109"/>
      <c r="DIP947" s="109"/>
      <c r="DIQ947" s="109"/>
      <c r="DIR947" s="109"/>
      <c r="DIS947" s="109"/>
      <c r="DIT947" s="109"/>
      <c r="DIU947" s="109"/>
      <c r="DIV947" s="109"/>
      <c r="DIW947" s="109"/>
      <c r="DIX947" s="109"/>
      <c r="DIY947" s="109"/>
      <c r="DIZ947" s="109"/>
      <c r="DJA947" s="109"/>
      <c r="DJB947" s="109"/>
      <c r="DJC947" s="109"/>
      <c r="DJD947" s="109"/>
      <c r="DJE947" s="109"/>
      <c r="DJF947" s="109"/>
      <c r="DJG947" s="109"/>
      <c r="DJH947" s="109"/>
      <c r="DJI947" s="109"/>
      <c r="DJJ947" s="109"/>
      <c r="DJK947" s="109"/>
      <c r="DJL947" s="109"/>
      <c r="DJM947" s="109"/>
      <c r="DJN947" s="109"/>
      <c r="DJO947" s="109"/>
      <c r="DJP947" s="109"/>
      <c r="DJQ947" s="109"/>
      <c r="DJR947" s="109"/>
      <c r="DJS947" s="109"/>
      <c r="DJT947" s="109"/>
      <c r="DJU947" s="109"/>
      <c r="DJV947" s="109"/>
      <c r="DJW947" s="109"/>
      <c r="DJX947" s="109"/>
      <c r="DJY947" s="109"/>
      <c r="DJZ947" s="109"/>
      <c r="DKA947" s="109"/>
      <c r="DKB947" s="109"/>
      <c r="DKC947" s="109"/>
      <c r="DKD947" s="109"/>
      <c r="DKE947" s="109"/>
      <c r="DKF947" s="109"/>
      <c r="DKG947" s="109"/>
      <c r="DKH947" s="109"/>
      <c r="DKI947" s="109"/>
      <c r="DKJ947" s="109"/>
      <c r="DKK947" s="109"/>
      <c r="DKL947" s="109"/>
      <c r="DKM947" s="109"/>
      <c r="DKN947" s="109"/>
      <c r="DKO947" s="109"/>
      <c r="DKP947" s="109"/>
      <c r="DKQ947" s="109"/>
      <c r="DKR947" s="109"/>
      <c r="DKS947" s="109"/>
      <c r="DKT947" s="109"/>
      <c r="DKU947" s="109"/>
      <c r="DKV947" s="109"/>
      <c r="DKW947" s="109"/>
      <c r="DKX947" s="109"/>
      <c r="DKY947" s="109"/>
      <c r="DKZ947" s="109"/>
      <c r="DLA947" s="109"/>
      <c r="DLB947" s="109"/>
      <c r="DLC947" s="109"/>
      <c r="DLD947" s="109"/>
      <c r="DLE947" s="109"/>
      <c r="DLF947" s="109"/>
      <c r="DLG947" s="109"/>
      <c r="DLH947" s="109"/>
      <c r="DLI947" s="109"/>
      <c r="DLJ947" s="109"/>
      <c r="DLK947" s="109"/>
      <c r="DLL947" s="109"/>
      <c r="DLM947" s="109"/>
      <c r="DLN947" s="109"/>
      <c r="DLO947" s="109"/>
      <c r="DLP947" s="109"/>
      <c r="DLQ947" s="109"/>
      <c r="DLR947" s="109"/>
      <c r="DLS947" s="109"/>
      <c r="DLT947" s="109"/>
      <c r="DLU947" s="109"/>
      <c r="DLV947" s="109"/>
      <c r="DLW947" s="109"/>
      <c r="DLX947" s="109"/>
      <c r="DLY947" s="109"/>
      <c r="DLZ947" s="109"/>
      <c r="DMA947" s="109"/>
      <c r="DMB947" s="109"/>
      <c r="DMC947" s="109"/>
      <c r="DMD947" s="109"/>
      <c r="DME947" s="109"/>
      <c r="DMF947" s="109"/>
      <c r="DMG947" s="109"/>
      <c r="DMH947" s="109"/>
      <c r="DMI947" s="109"/>
      <c r="DMJ947" s="109"/>
      <c r="DMK947" s="109"/>
      <c r="DML947" s="109"/>
      <c r="DMM947" s="109"/>
      <c r="DMN947" s="109"/>
      <c r="DMO947" s="109"/>
      <c r="DMP947" s="109"/>
      <c r="DMQ947" s="109"/>
      <c r="DMR947" s="109"/>
      <c r="DMS947" s="109"/>
      <c r="DMT947" s="109"/>
      <c r="DMU947" s="109"/>
      <c r="DMV947" s="109"/>
      <c r="DMW947" s="109"/>
      <c r="DMX947" s="109"/>
      <c r="DMY947" s="109"/>
      <c r="DMZ947" s="109"/>
      <c r="DNA947" s="109"/>
      <c r="DNB947" s="109"/>
      <c r="DNC947" s="109"/>
      <c r="DND947" s="109"/>
      <c r="DNE947" s="109"/>
      <c r="DNF947" s="109"/>
      <c r="DNG947" s="109"/>
      <c r="DNH947" s="109"/>
      <c r="DNI947" s="109"/>
      <c r="DNJ947" s="109"/>
      <c r="DNK947" s="109"/>
      <c r="DNL947" s="109"/>
      <c r="DNM947" s="109"/>
      <c r="DNN947" s="109"/>
      <c r="DNO947" s="109"/>
      <c r="DNP947" s="109"/>
      <c r="DNQ947" s="109"/>
      <c r="DNR947" s="109"/>
      <c r="DNS947" s="109"/>
      <c r="DNT947" s="109"/>
      <c r="DNU947" s="109"/>
      <c r="DNV947" s="109"/>
      <c r="DNW947" s="109"/>
      <c r="DNX947" s="109"/>
      <c r="DNY947" s="109"/>
      <c r="DNZ947" s="109"/>
      <c r="DOA947" s="109"/>
      <c r="DOB947" s="109"/>
      <c r="DOC947" s="109"/>
      <c r="DOD947" s="109"/>
      <c r="DOE947" s="109"/>
      <c r="DOF947" s="109"/>
      <c r="DOG947" s="109"/>
      <c r="DOH947" s="109"/>
      <c r="DOI947" s="109"/>
      <c r="DOJ947" s="109"/>
      <c r="DOK947" s="109"/>
      <c r="DOL947" s="109"/>
      <c r="DOM947" s="109"/>
      <c r="DON947" s="109"/>
      <c r="DOO947" s="109"/>
      <c r="DOP947" s="109"/>
      <c r="DOQ947" s="109"/>
      <c r="DOR947" s="109"/>
      <c r="DOS947" s="109"/>
      <c r="DOT947" s="109"/>
      <c r="DOU947" s="109"/>
      <c r="DOV947" s="109"/>
      <c r="DOW947" s="109"/>
      <c r="DOX947" s="109"/>
      <c r="DOY947" s="109"/>
      <c r="DOZ947" s="109"/>
      <c r="DPA947" s="109"/>
      <c r="DPB947" s="109"/>
      <c r="DPC947" s="109"/>
      <c r="DPD947" s="109"/>
      <c r="DPE947" s="109"/>
      <c r="DPF947" s="109"/>
      <c r="DPG947" s="109"/>
      <c r="DPH947" s="109"/>
      <c r="DPI947" s="109"/>
      <c r="DPJ947" s="109"/>
      <c r="DPK947" s="109"/>
      <c r="DPL947" s="109"/>
      <c r="DPM947" s="109"/>
      <c r="DPN947" s="109"/>
      <c r="DPO947" s="109"/>
      <c r="DPP947" s="109"/>
      <c r="DPQ947" s="109"/>
      <c r="DPR947" s="109"/>
      <c r="DPS947" s="109"/>
      <c r="DPT947" s="109"/>
      <c r="DPU947" s="109"/>
      <c r="DPV947" s="109"/>
      <c r="DPW947" s="109"/>
      <c r="DPX947" s="109"/>
      <c r="DPY947" s="109"/>
      <c r="DPZ947" s="109"/>
      <c r="DQA947" s="109"/>
      <c r="DQB947" s="109"/>
      <c r="DQC947" s="109"/>
      <c r="DQD947" s="109"/>
      <c r="DQE947" s="109"/>
      <c r="DQF947" s="109"/>
      <c r="DQG947" s="109"/>
      <c r="DQH947" s="109"/>
      <c r="DQI947" s="109"/>
      <c r="DQJ947" s="109"/>
      <c r="DQK947" s="109"/>
      <c r="DQL947" s="109"/>
      <c r="DQM947" s="109"/>
      <c r="DQN947" s="109"/>
      <c r="DQO947" s="109"/>
      <c r="DQP947" s="109"/>
      <c r="DQQ947" s="109"/>
      <c r="DQR947" s="109"/>
      <c r="DQS947" s="109"/>
      <c r="DQT947" s="109"/>
      <c r="DQU947" s="109"/>
      <c r="DQV947" s="109"/>
      <c r="DQW947" s="109"/>
      <c r="DQX947" s="109"/>
      <c r="DQY947" s="109"/>
      <c r="DQZ947" s="109"/>
      <c r="DRA947" s="109"/>
      <c r="DRB947" s="109"/>
      <c r="DRC947" s="109"/>
      <c r="DRD947" s="109"/>
      <c r="DRE947" s="109"/>
      <c r="DRF947" s="109"/>
      <c r="DRG947" s="109"/>
      <c r="DRH947" s="109"/>
      <c r="DRI947" s="109"/>
      <c r="DRJ947" s="109"/>
      <c r="DRK947" s="109"/>
      <c r="DRL947" s="109"/>
      <c r="DRM947" s="109"/>
      <c r="DRN947" s="109"/>
      <c r="DRO947" s="109"/>
      <c r="DRP947" s="109"/>
      <c r="DRQ947" s="109"/>
      <c r="DRR947" s="109"/>
      <c r="DRS947" s="109"/>
      <c r="DRT947" s="109"/>
      <c r="DRU947" s="109"/>
      <c r="DRV947" s="109"/>
      <c r="DRW947" s="109"/>
      <c r="DRX947" s="109"/>
      <c r="DRY947" s="109"/>
      <c r="DRZ947" s="109"/>
      <c r="DSA947" s="109"/>
      <c r="DSB947" s="109"/>
      <c r="DSC947" s="109"/>
      <c r="DSD947" s="109"/>
      <c r="DSE947" s="109"/>
      <c r="DSF947" s="109"/>
      <c r="DSG947" s="109"/>
      <c r="DSH947" s="109"/>
      <c r="DSI947" s="109"/>
      <c r="DSJ947" s="109"/>
      <c r="DSK947" s="109"/>
      <c r="DSL947" s="109"/>
      <c r="DSM947" s="109"/>
      <c r="DSN947" s="109"/>
      <c r="DSO947" s="109"/>
      <c r="DSP947" s="109"/>
      <c r="DSQ947" s="109"/>
      <c r="DSR947" s="109"/>
      <c r="DSS947" s="109"/>
      <c r="DST947" s="109"/>
      <c r="DSU947" s="109"/>
      <c r="DSV947" s="109"/>
      <c r="DSW947" s="109"/>
      <c r="DSX947" s="109"/>
      <c r="DSY947" s="109"/>
      <c r="DSZ947" s="109"/>
      <c r="DTA947" s="109"/>
      <c r="DTB947" s="109"/>
      <c r="DTC947" s="109"/>
      <c r="DTD947" s="109"/>
      <c r="DTE947" s="109"/>
      <c r="DTF947" s="109"/>
      <c r="DTG947" s="109"/>
      <c r="DTH947" s="109"/>
      <c r="DTI947" s="109"/>
      <c r="DTJ947" s="109"/>
      <c r="DTK947" s="109"/>
      <c r="DTL947" s="109"/>
      <c r="DTM947" s="109"/>
      <c r="DTN947" s="109"/>
      <c r="DTO947" s="109"/>
      <c r="DTP947" s="109"/>
      <c r="DTQ947" s="109"/>
      <c r="DTR947" s="109"/>
      <c r="DTS947" s="109"/>
      <c r="DTT947" s="109"/>
      <c r="DTU947" s="109"/>
      <c r="DTV947" s="109"/>
      <c r="DTW947" s="109"/>
      <c r="DTX947" s="109"/>
      <c r="DTY947" s="109"/>
      <c r="DTZ947" s="109"/>
      <c r="DUA947" s="109"/>
      <c r="DUB947" s="109"/>
      <c r="DUC947" s="109"/>
      <c r="DUD947" s="109"/>
      <c r="DUE947" s="109"/>
      <c r="DUF947" s="109"/>
      <c r="DUG947" s="109"/>
      <c r="DUH947" s="109"/>
      <c r="DUI947" s="109"/>
      <c r="DUJ947" s="109"/>
      <c r="DUK947" s="109"/>
      <c r="DUL947" s="109"/>
      <c r="DUM947" s="109"/>
      <c r="DUN947" s="109"/>
      <c r="DUO947" s="109"/>
      <c r="DUP947" s="109"/>
      <c r="DUQ947" s="109"/>
      <c r="DUR947" s="109"/>
      <c r="DUS947" s="109"/>
      <c r="DUT947" s="109"/>
      <c r="DUU947" s="109"/>
      <c r="DUV947" s="109"/>
      <c r="DUW947" s="109"/>
      <c r="DUX947" s="109"/>
      <c r="DUY947" s="109"/>
      <c r="DUZ947" s="109"/>
      <c r="DVA947" s="109"/>
      <c r="DVB947" s="109"/>
      <c r="DVC947" s="109"/>
      <c r="DVD947" s="109"/>
      <c r="DVE947" s="109"/>
      <c r="DVF947" s="109"/>
      <c r="DVG947" s="109"/>
      <c r="DVH947" s="109"/>
      <c r="DVI947" s="109"/>
      <c r="DVJ947" s="109"/>
      <c r="DVK947" s="109"/>
      <c r="DVL947" s="109"/>
      <c r="DVM947" s="109"/>
      <c r="DVN947" s="109"/>
      <c r="DVO947" s="109"/>
      <c r="DVP947" s="109"/>
      <c r="DVQ947" s="109"/>
      <c r="DVR947" s="109"/>
      <c r="DVS947" s="109"/>
      <c r="DVT947" s="109"/>
      <c r="DVU947" s="109"/>
      <c r="DVV947" s="109"/>
      <c r="DVW947" s="109"/>
      <c r="DVX947" s="109"/>
      <c r="DVY947" s="109"/>
      <c r="DVZ947" s="109"/>
      <c r="DWA947" s="109"/>
      <c r="DWB947" s="109"/>
      <c r="DWC947" s="109"/>
      <c r="DWD947" s="109"/>
      <c r="DWE947" s="109"/>
      <c r="DWF947" s="109"/>
      <c r="DWG947" s="109"/>
      <c r="DWH947" s="109"/>
      <c r="DWI947" s="109"/>
      <c r="DWJ947" s="109"/>
      <c r="DWK947" s="109"/>
      <c r="DWL947" s="109"/>
      <c r="DWM947" s="109"/>
      <c r="DWN947" s="109"/>
      <c r="DWO947" s="109"/>
      <c r="DWP947" s="109"/>
      <c r="DWQ947" s="109"/>
      <c r="DWR947" s="109"/>
      <c r="DWS947" s="109"/>
      <c r="DWT947" s="109"/>
      <c r="DWU947" s="109"/>
      <c r="DWV947" s="109"/>
      <c r="DWW947" s="109"/>
      <c r="DWX947" s="109"/>
      <c r="DWY947" s="109"/>
      <c r="DWZ947" s="109"/>
      <c r="DXA947" s="109"/>
      <c r="DXB947" s="109"/>
      <c r="DXC947" s="109"/>
      <c r="DXD947" s="109"/>
      <c r="DXE947" s="109"/>
      <c r="DXF947" s="109"/>
      <c r="DXG947" s="109"/>
      <c r="DXH947" s="109"/>
      <c r="DXI947" s="109"/>
      <c r="DXJ947" s="109"/>
      <c r="DXK947" s="109"/>
      <c r="DXL947" s="109"/>
      <c r="DXM947" s="109"/>
      <c r="DXN947" s="109"/>
      <c r="DXO947" s="109"/>
      <c r="DXP947" s="109"/>
      <c r="DXQ947" s="109"/>
      <c r="DXR947" s="109"/>
      <c r="DXS947" s="109"/>
      <c r="DXT947" s="109"/>
      <c r="DXU947" s="109"/>
      <c r="DXV947" s="109"/>
      <c r="DXW947" s="109"/>
      <c r="DXX947" s="109"/>
      <c r="DXY947" s="109"/>
      <c r="DXZ947" s="109"/>
      <c r="DYA947" s="109"/>
      <c r="DYB947" s="109"/>
      <c r="DYC947" s="109"/>
      <c r="DYD947" s="109"/>
      <c r="DYE947" s="109"/>
      <c r="DYF947" s="109"/>
      <c r="DYG947" s="109"/>
      <c r="DYH947" s="109"/>
      <c r="DYI947" s="109"/>
      <c r="DYJ947" s="109"/>
      <c r="DYK947" s="109"/>
      <c r="DYL947" s="109"/>
      <c r="DYM947" s="109"/>
      <c r="DYN947" s="109"/>
      <c r="DYO947" s="109"/>
      <c r="DYP947" s="109"/>
      <c r="DYQ947" s="109"/>
      <c r="DYR947" s="109"/>
      <c r="DYS947" s="109"/>
      <c r="DYT947" s="109"/>
      <c r="DYU947" s="109"/>
      <c r="DYV947" s="109"/>
      <c r="DYW947" s="109"/>
      <c r="DYX947" s="109"/>
      <c r="DYY947" s="109"/>
      <c r="DYZ947" s="109"/>
      <c r="DZA947" s="109"/>
      <c r="DZB947" s="109"/>
      <c r="DZC947" s="109"/>
      <c r="DZD947" s="109"/>
      <c r="DZE947" s="109"/>
      <c r="DZF947" s="109"/>
      <c r="DZG947" s="109"/>
      <c r="DZH947" s="109"/>
      <c r="DZI947" s="109"/>
      <c r="DZJ947" s="109"/>
      <c r="DZK947" s="109"/>
      <c r="DZL947" s="109"/>
      <c r="DZM947" s="109"/>
      <c r="DZN947" s="109"/>
      <c r="DZO947" s="109"/>
      <c r="DZP947" s="109"/>
      <c r="DZQ947" s="109"/>
      <c r="DZR947" s="109"/>
      <c r="DZS947" s="109"/>
      <c r="DZT947" s="109"/>
      <c r="DZU947" s="109"/>
      <c r="DZV947" s="109"/>
      <c r="DZW947" s="109"/>
      <c r="DZX947" s="109"/>
      <c r="DZY947" s="109"/>
      <c r="DZZ947" s="109"/>
      <c r="EAA947" s="109"/>
      <c r="EAB947" s="109"/>
      <c r="EAC947" s="109"/>
      <c r="EAD947" s="109"/>
      <c r="EAE947" s="109"/>
      <c r="EAF947" s="109"/>
      <c r="EAG947" s="109"/>
      <c r="EAH947" s="109"/>
      <c r="EAI947" s="109"/>
      <c r="EAJ947" s="109"/>
      <c r="EAK947" s="109"/>
      <c r="EAL947" s="109"/>
      <c r="EAM947" s="109"/>
      <c r="EAN947" s="109"/>
      <c r="EAO947" s="109"/>
      <c r="EAP947" s="109"/>
      <c r="EAQ947" s="109"/>
      <c r="EAR947" s="109"/>
      <c r="EAS947" s="109"/>
      <c r="EAT947" s="109"/>
      <c r="EAU947" s="109"/>
      <c r="EAV947" s="109"/>
      <c r="EAW947" s="109"/>
      <c r="EAX947" s="109"/>
      <c r="EAY947" s="109"/>
      <c r="EAZ947" s="109"/>
      <c r="EBA947" s="109"/>
      <c r="EBB947" s="109"/>
      <c r="EBC947" s="109"/>
      <c r="EBD947" s="109"/>
      <c r="EBE947" s="109"/>
      <c r="EBF947" s="109"/>
      <c r="EBG947" s="109"/>
      <c r="EBH947" s="109"/>
      <c r="EBI947" s="109"/>
      <c r="EBJ947" s="109"/>
      <c r="EBK947" s="109"/>
      <c r="EBL947" s="109"/>
      <c r="EBM947" s="109"/>
      <c r="EBN947" s="109"/>
      <c r="EBO947" s="109"/>
      <c r="EBP947" s="109"/>
      <c r="EBQ947" s="109"/>
      <c r="EBR947" s="109"/>
      <c r="EBS947" s="109"/>
      <c r="EBT947" s="109"/>
      <c r="EBU947" s="109"/>
      <c r="EBV947" s="109"/>
      <c r="EBW947" s="109"/>
      <c r="EBX947" s="109"/>
      <c r="EBY947" s="109"/>
      <c r="EBZ947" s="109"/>
      <c r="ECA947" s="109"/>
      <c r="ECB947" s="109"/>
      <c r="ECC947" s="109"/>
      <c r="ECD947" s="109"/>
      <c r="ECE947" s="109"/>
      <c r="ECF947" s="109"/>
      <c r="ECG947" s="109"/>
      <c r="ECH947" s="109"/>
      <c r="ECI947" s="109"/>
      <c r="ECJ947" s="109"/>
      <c r="ECK947" s="109"/>
      <c r="ECL947" s="109"/>
      <c r="ECM947" s="109"/>
      <c r="ECN947" s="109"/>
      <c r="ECO947" s="109"/>
      <c r="ECP947" s="109"/>
      <c r="ECQ947" s="109"/>
      <c r="ECR947" s="109"/>
      <c r="ECS947" s="109"/>
      <c r="ECT947" s="109"/>
      <c r="ECU947" s="109"/>
      <c r="ECV947" s="109"/>
      <c r="ECW947" s="109"/>
      <c r="ECX947" s="109"/>
      <c r="ECY947" s="109"/>
      <c r="ECZ947" s="109"/>
      <c r="EDA947" s="109"/>
      <c r="EDB947" s="109"/>
      <c r="EDC947" s="109"/>
      <c r="EDD947" s="109"/>
      <c r="EDE947" s="109"/>
      <c r="EDF947" s="109"/>
      <c r="EDG947" s="109"/>
      <c r="EDH947" s="109"/>
      <c r="EDI947" s="109"/>
      <c r="EDJ947" s="109"/>
      <c r="EDK947" s="109"/>
      <c r="EDL947" s="109"/>
      <c r="EDM947" s="109"/>
      <c r="EDN947" s="109"/>
      <c r="EDO947" s="109"/>
      <c r="EDP947" s="109"/>
      <c r="EDQ947" s="109"/>
      <c r="EDR947" s="109"/>
      <c r="EDS947" s="109"/>
      <c r="EDT947" s="109"/>
      <c r="EDU947" s="109"/>
      <c r="EDV947" s="109"/>
      <c r="EDW947" s="109"/>
      <c r="EDX947" s="109"/>
      <c r="EDY947" s="109"/>
      <c r="EDZ947" s="109"/>
      <c r="EEA947" s="109"/>
      <c r="EEB947" s="109"/>
      <c r="EEC947" s="109"/>
      <c r="EED947" s="109"/>
      <c r="EEE947" s="109"/>
      <c r="EEF947" s="109"/>
      <c r="EEG947" s="109"/>
      <c r="EEH947" s="109"/>
      <c r="EEI947" s="109"/>
      <c r="EEJ947" s="109"/>
      <c r="EEK947" s="109"/>
      <c r="EEL947" s="109"/>
      <c r="EEM947" s="109"/>
      <c r="EEN947" s="109"/>
      <c r="EEO947" s="109"/>
      <c r="EEP947" s="109"/>
      <c r="EEQ947" s="109"/>
      <c r="EER947" s="109"/>
      <c r="EES947" s="109"/>
      <c r="EET947" s="109"/>
      <c r="EEU947" s="109"/>
      <c r="EEV947" s="109"/>
      <c r="EEW947" s="109"/>
      <c r="EEX947" s="109"/>
      <c r="EEY947" s="109"/>
      <c r="EEZ947" s="109"/>
      <c r="EFA947" s="109"/>
      <c r="EFB947" s="109"/>
      <c r="EFC947" s="109"/>
      <c r="EFD947" s="109"/>
      <c r="EFE947" s="109"/>
      <c r="EFF947" s="109"/>
      <c r="EFG947" s="109"/>
      <c r="EFH947" s="109"/>
      <c r="EFI947" s="109"/>
      <c r="EFJ947" s="109"/>
      <c r="EFK947" s="109"/>
      <c r="EFL947" s="109"/>
      <c r="EFM947" s="109"/>
      <c r="EFN947" s="109"/>
      <c r="EFO947" s="109"/>
      <c r="EFP947" s="109"/>
      <c r="EFQ947" s="109"/>
      <c r="EFR947" s="109"/>
      <c r="EFS947" s="109"/>
      <c r="EFT947" s="109"/>
      <c r="EFU947" s="109"/>
      <c r="EFV947" s="109"/>
      <c r="EFW947" s="109"/>
      <c r="EFX947" s="109"/>
      <c r="EFY947" s="109"/>
      <c r="EFZ947" s="109"/>
      <c r="EGA947" s="109"/>
      <c r="EGB947" s="109"/>
      <c r="EGC947" s="109"/>
      <c r="EGD947" s="109"/>
      <c r="EGE947" s="109"/>
      <c r="EGF947" s="109"/>
      <c r="EGG947" s="109"/>
      <c r="EGH947" s="109"/>
      <c r="EGI947" s="109"/>
      <c r="EGJ947" s="109"/>
      <c r="EGK947" s="109"/>
      <c r="EGL947" s="109"/>
      <c r="EGM947" s="109"/>
      <c r="EGN947" s="109"/>
      <c r="EGO947" s="109"/>
      <c r="EGP947" s="109"/>
      <c r="EGQ947" s="109"/>
      <c r="EGR947" s="109"/>
      <c r="EGS947" s="109"/>
      <c r="EGT947" s="109"/>
      <c r="EGU947" s="109"/>
      <c r="EGV947" s="109"/>
      <c r="EGW947" s="109"/>
      <c r="EGX947" s="109"/>
      <c r="EGY947" s="109"/>
      <c r="EGZ947" s="109"/>
      <c r="EHA947" s="109"/>
      <c r="EHB947" s="109"/>
      <c r="EHC947" s="109"/>
      <c r="EHD947" s="109"/>
      <c r="EHE947" s="109"/>
      <c r="EHF947" s="109"/>
      <c r="EHG947" s="109"/>
      <c r="EHH947" s="109"/>
      <c r="EHI947" s="109"/>
      <c r="EHJ947" s="109"/>
      <c r="EHK947" s="109"/>
      <c r="EHL947" s="109"/>
      <c r="EHM947" s="109"/>
      <c r="EHN947" s="109"/>
      <c r="EHO947" s="109"/>
      <c r="EHP947" s="109"/>
      <c r="EHQ947" s="109"/>
      <c r="EHR947" s="109"/>
      <c r="EHS947" s="109"/>
      <c r="EHT947" s="109"/>
      <c r="EHU947" s="109"/>
      <c r="EHV947" s="109"/>
      <c r="EHW947" s="109"/>
      <c r="EHX947" s="109"/>
      <c r="EHY947" s="109"/>
      <c r="EHZ947" s="109"/>
      <c r="EIA947" s="109"/>
      <c r="EIB947" s="109"/>
      <c r="EIC947" s="109"/>
      <c r="EID947" s="109"/>
      <c r="EIE947" s="109"/>
      <c r="EIF947" s="109"/>
      <c r="EIG947" s="109"/>
      <c r="EIH947" s="109"/>
      <c r="EII947" s="109"/>
      <c r="EIJ947" s="109"/>
      <c r="EIK947" s="109"/>
      <c r="EIL947" s="109"/>
      <c r="EIM947" s="109"/>
      <c r="EIN947" s="109"/>
      <c r="EIO947" s="109"/>
      <c r="EIP947" s="109"/>
      <c r="EIQ947" s="109"/>
      <c r="EIR947" s="109"/>
      <c r="EIS947" s="109"/>
      <c r="EIT947" s="109"/>
      <c r="EIU947" s="109"/>
      <c r="EIV947" s="109"/>
      <c r="EIW947" s="109"/>
      <c r="EIX947" s="109"/>
      <c r="EIY947" s="109"/>
      <c r="EIZ947" s="109"/>
      <c r="EJA947" s="109"/>
      <c r="EJB947" s="109"/>
      <c r="EJC947" s="109"/>
      <c r="EJD947" s="109"/>
      <c r="EJE947" s="109"/>
      <c r="EJF947" s="109"/>
      <c r="EJG947" s="109"/>
      <c r="EJH947" s="109"/>
      <c r="EJI947" s="109"/>
      <c r="EJJ947" s="109"/>
      <c r="EJK947" s="109"/>
      <c r="EJL947" s="109"/>
      <c r="EJM947" s="109"/>
      <c r="EJN947" s="109"/>
      <c r="EJO947" s="109"/>
      <c r="EJP947" s="109"/>
      <c r="EJQ947" s="109"/>
      <c r="EJR947" s="109"/>
      <c r="EJS947" s="109"/>
      <c r="EJT947" s="109"/>
      <c r="EJU947" s="109"/>
      <c r="EJV947" s="109"/>
      <c r="EJW947" s="109"/>
      <c r="EJX947" s="109"/>
      <c r="EJY947" s="109"/>
      <c r="EJZ947" s="109"/>
      <c r="EKA947" s="109"/>
      <c r="EKB947" s="109"/>
      <c r="EKC947" s="109"/>
      <c r="EKD947" s="109"/>
      <c r="EKE947" s="109"/>
      <c r="EKF947" s="109"/>
      <c r="EKG947" s="109"/>
      <c r="EKH947" s="109"/>
      <c r="EKI947" s="109"/>
      <c r="EKJ947" s="109"/>
      <c r="EKK947" s="109"/>
      <c r="EKL947" s="109"/>
      <c r="EKM947" s="109"/>
      <c r="EKN947" s="109"/>
      <c r="EKO947" s="109"/>
      <c r="EKP947" s="109"/>
      <c r="EKQ947" s="109"/>
      <c r="EKR947" s="109"/>
      <c r="EKS947" s="109"/>
      <c r="EKT947" s="109"/>
      <c r="EKU947" s="109"/>
      <c r="EKV947" s="109"/>
      <c r="EKW947" s="109"/>
      <c r="EKX947" s="109"/>
      <c r="EKY947" s="109"/>
      <c r="EKZ947" s="109"/>
      <c r="ELA947" s="109"/>
      <c r="ELB947" s="109"/>
      <c r="ELC947" s="109"/>
      <c r="ELD947" s="109"/>
      <c r="ELE947" s="109"/>
      <c r="ELF947" s="109"/>
      <c r="ELG947" s="109"/>
      <c r="ELH947" s="109"/>
      <c r="ELI947" s="109"/>
      <c r="ELJ947" s="109"/>
      <c r="ELK947" s="109"/>
      <c r="ELL947" s="109"/>
      <c r="ELM947" s="109"/>
      <c r="ELN947" s="109"/>
      <c r="ELO947" s="109"/>
      <c r="ELP947" s="109"/>
      <c r="ELQ947" s="109"/>
      <c r="ELR947" s="109"/>
      <c r="ELS947" s="109"/>
      <c r="ELT947" s="109"/>
      <c r="ELU947" s="109"/>
      <c r="ELV947" s="109"/>
      <c r="ELW947" s="109"/>
      <c r="ELX947" s="109"/>
      <c r="ELY947" s="109"/>
      <c r="ELZ947" s="109"/>
      <c r="EMA947" s="109"/>
      <c r="EMB947" s="109"/>
      <c r="EMC947" s="109"/>
      <c r="EMD947" s="109"/>
      <c r="EME947" s="109"/>
      <c r="EMF947" s="109"/>
      <c r="EMG947" s="109"/>
      <c r="EMH947" s="109"/>
      <c r="EMI947" s="109"/>
      <c r="EMJ947" s="109"/>
      <c r="EMK947" s="109"/>
      <c r="EML947" s="109"/>
      <c r="EMM947" s="109"/>
      <c r="EMN947" s="109"/>
      <c r="EMO947" s="109"/>
      <c r="EMP947" s="109"/>
      <c r="EMQ947" s="109"/>
      <c r="EMR947" s="109"/>
      <c r="EMS947" s="109"/>
      <c r="EMT947" s="109"/>
      <c r="EMU947" s="109"/>
      <c r="EMV947" s="109"/>
      <c r="EMW947" s="109"/>
      <c r="EMX947" s="109"/>
      <c r="EMY947" s="109"/>
      <c r="EMZ947" s="109"/>
      <c r="ENA947" s="109"/>
      <c r="ENB947" s="109"/>
      <c r="ENC947" s="109"/>
      <c r="END947" s="109"/>
      <c r="ENE947" s="109"/>
      <c r="ENF947" s="109"/>
      <c r="ENG947" s="109"/>
      <c r="ENH947" s="109"/>
      <c r="ENI947" s="109"/>
      <c r="ENJ947" s="109"/>
      <c r="ENK947" s="109"/>
      <c r="ENL947" s="109"/>
      <c r="ENM947" s="109"/>
      <c r="ENN947" s="109"/>
      <c r="ENO947" s="109"/>
      <c r="ENP947" s="109"/>
      <c r="ENQ947" s="109"/>
      <c r="ENR947" s="109"/>
      <c r="ENS947" s="109"/>
      <c r="ENT947" s="109"/>
      <c r="ENU947" s="109"/>
      <c r="ENV947" s="109"/>
      <c r="ENW947" s="109"/>
      <c r="ENX947" s="109"/>
      <c r="ENY947" s="109"/>
      <c r="ENZ947" s="109"/>
      <c r="EOA947" s="109"/>
      <c r="EOB947" s="109"/>
      <c r="EOC947" s="109"/>
      <c r="EOD947" s="109"/>
      <c r="EOE947" s="109"/>
      <c r="EOF947" s="109"/>
      <c r="EOG947" s="109"/>
      <c r="EOH947" s="109"/>
      <c r="EOI947" s="109"/>
      <c r="EOJ947" s="109"/>
      <c r="EOK947" s="109"/>
      <c r="EOL947" s="109"/>
      <c r="EOM947" s="109"/>
      <c r="EON947" s="109"/>
      <c r="EOO947" s="109"/>
      <c r="EOP947" s="109"/>
      <c r="EOQ947" s="109"/>
      <c r="EOR947" s="109"/>
      <c r="EOS947" s="109"/>
      <c r="EOT947" s="109"/>
      <c r="EOU947" s="109"/>
      <c r="EOV947" s="109"/>
      <c r="EOW947" s="109"/>
      <c r="EOX947" s="109"/>
      <c r="EOY947" s="109"/>
      <c r="EOZ947" s="109"/>
      <c r="EPA947" s="109"/>
      <c r="EPB947" s="109"/>
      <c r="EPC947" s="109"/>
      <c r="EPD947" s="109"/>
      <c r="EPE947" s="109"/>
      <c r="EPF947" s="109"/>
      <c r="EPG947" s="109"/>
      <c r="EPH947" s="109"/>
      <c r="EPI947" s="109"/>
      <c r="EPJ947" s="109"/>
      <c r="EPK947" s="109"/>
      <c r="EPL947" s="109"/>
      <c r="EPM947" s="109"/>
      <c r="EPN947" s="109"/>
      <c r="EPO947" s="109"/>
      <c r="EPP947" s="109"/>
      <c r="EPQ947" s="109"/>
      <c r="EPR947" s="109"/>
      <c r="EPS947" s="109"/>
      <c r="EPT947" s="109"/>
      <c r="EPU947" s="109"/>
      <c r="EPV947" s="109"/>
      <c r="EPW947" s="109"/>
      <c r="EPX947" s="109"/>
      <c r="EPY947" s="109"/>
      <c r="EPZ947" s="109"/>
      <c r="EQA947" s="109"/>
      <c r="EQB947" s="109"/>
      <c r="EQC947" s="109"/>
      <c r="EQD947" s="109"/>
      <c r="EQE947" s="109"/>
      <c r="EQF947" s="109"/>
      <c r="EQG947" s="109"/>
      <c r="EQH947" s="109"/>
      <c r="EQI947" s="109"/>
      <c r="EQJ947" s="109"/>
      <c r="EQK947" s="109"/>
      <c r="EQL947" s="109"/>
      <c r="EQM947" s="109"/>
      <c r="EQN947" s="109"/>
      <c r="EQO947" s="109"/>
      <c r="EQP947" s="109"/>
      <c r="EQQ947" s="109"/>
      <c r="EQR947" s="109"/>
      <c r="EQS947" s="109"/>
      <c r="EQT947" s="109"/>
      <c r="EQU947" s="109"/>
      <c r="EQV947" s="109"/>
      <c r="EQW947" s="109"/>
      <c r="EQX947" s="109"/>
      <c r="EQY947" s="109"/>
      <c r="EQZ947" s="109"/>
      <c r="ERA947" s="109"/>
      <c r="ERB947" s="109"/>
      <c r="ERC947" s="109"/>
      <c r="ERD947" s="109"/>
      <c r="ERE947" s="109"/>
      <c r="ERF947" s="109"/>
      <c r="ERG947" s="109"/>
      <c r="ERH947" s="109"/>
      <c r="ERI947" s="109"/>
      <c r="ERJ947" s="109"/>
      <c r="ERK947" s="109"/>
      <c r="ERL947" s="109"/>
      <c r="ERM947" s="109"/>
      <c r="ERN947" s="109"/>
      <c r="ERO947" s="109"/>
      <c r="ERP947" s="109"/>
      <c r="ERQ947" s="109"/>
      <c r="ERR947" s="109"/>
      <c r="ERS947" s="109"/>
      <c r="ERT947" s="109"/>
      <c r="ERU947" s="109"/>
      <c r="ERV947" s="109"/>
      <c r="ERW947" s="109"/>
      <c r="ERX947" s="109"/>
      <c r="ERY947" s="109"/>
      <c r="ERZ947" s="109"/>
      <c r="ESA947" s="109"/>
      <c r="ESB947" s="109"/>
      <c r="ESC947" s="109"/>
      <c r="ESD947" s="109"/>
      <c r="ESE947" s="109"/>
      <c r="ESF947" s="109"/>
      <c r="ESG947" s="109"/>
      <c r="ESH947" s="109"/>
      <c r="ESI947" s="109"/>
      <c r="ESJ947" s="109"/>
      <c r="ESK947" s="109"/>
      <c r="ESL947" s="109"/>
      <c r="ESM947" s="109"/>
      <c r="ESN947" s="109"/>
      <c r="ESO947" s="109"/>
      <c r="ESP947" s="109"/>
      <c r="ESQ947" s="109"/>
      <c r="ESR947" s="109"/>
      <c r="ESS947" s="109"/>
      <c r="EST947" s="109"/>
      <c r="ESU947" s="109"/>
      <c r="ESV947" s="109"/>
      <c r="ESW947" s="109"/>
      <c r="ESX947" s="109"/>
      <c r="ESY947" s="109"/>
      <c r="ESZ947" s="109"/>
      <c r="ETA947" s="109"/>
      <c r="ETB947" s="109"/>
      <c r="ETC947" s="109"/>
      <c r="ETD947" s="109"/>
      <c r="ETE947" s="109"/>
      <c r="ETF947" s="109"/>
      <c r="ETG947" s="109"/>
      <c r="ETH947" s="109"/>
      <c r="ETI947" s="109"/>
      <c r="ETJ947" s="109"/>
      <c r="ETK947" s="109"/>
      <c r="ETL947" s="109"/>
      <c r="ETM947" s="109"/>
      <c r="ETN947" s="109"/>
      <c r="ETO947" s="109"/>
      <c r="ETP947" s="109"/>
      <c r="ETQ947" s="109"/>
      <c r="ETR947" s="109"/>
      <c r="ETS947" s="109"/>
      <c r="ETT947" s="109"/>
      <c r="ETU947" s="109"/>
      <c r="ETV947" s="109"/>
      <c r="ETW947" s="109"/>
      <c r="ETX947" s="109"/>
      <c r="ETY947" s="109"/>
      <c r="ETZ947" s="109"/>
      <c r="EUA947" s="109"/>
      <c r="EUB947" s="109"/>
      <c r="EUC947" s="109"/>
      <c r="EUD947" s="109"/>
      <c r="EUE947" s="109"/>
      <c r="EUF947" s="109"/>
      <c r="EUG947" s="109"/>
      <c r="EUH947" s="109"/>
      <c r="EUI947" s="109"/>
      <c r="EUJ947" s="109"/>
      <c r="EUK947" s="109"/>
      <c r="EUL947" s="109"/>
      <c r="EUM947" s="109"/>
      <c r="EUN947" s="109"/>
      <c r="EUO947" s="109"/>
      <c r="EUP947" s="109"/>
      <c r="EUQ947" s="109"/>
      <c r="EUR947" s="109"/>
      <c r="EUS947" s="109"/>
      <c r="EUT947" s="109"/>
      <c r="EUU947" s="109"/>
      <c r="EUV947" s="109"/>
      <c r="EUW947" s="109"/>
      <c r="EUX947" s="109"/>
      <c r="EUY947" s="109"/>
      <c r="EUZ947" s="109"/>
      <c r="EVA947" s="109"/>
      <c r="EVB947" s="109"/>
      <c r="EVC947" s="109"/>
      <c r="EVD947" s="109"/>
      <c r="EVE947" s="109"/>
      <c r="EVF947" s="109"/>
      <c r="EVG947" s="109"/>
      <c r="EVH947" s="109"/>
      <c r="EVI947" s="109"/>
      <c r="EVJ947" s="109"/>
      <c r="EVK947" s="109"/>
      <c r="EVL947" s="109"/>
      <c r="EVM947" s="109"/>
      <c r="EVN947" s="109"/>
      <c r="EVO947" s="109"/>
      <c r="EVP947" s="109"/>
      <c r="EVQ947" s="109"/>
      <c r="EVR947" s="109"/>
      <c r="EVS947" s="109"/>
      <c r="EVT947" s="109"/>
      <c r="EVU947" s="109"/>
      <c r="EVV947" s="109"/>
      <c r="EVW947" s="109"/>
      <c r="EVX947" s="109"/>
      <c r="EVY947" s="109"/>
      <c r="EVZ947" s="109"/>
      <c r="EWA947" s="109"/>
      <c r="EWB947" s="109"/>
      <c r="EWC947" s="109"/>
      <c r="EWD947" s="109"/>
      <c r="EWE947" s="109"/>
      <c r="EWF947" s="109"/>
      <c r="EWG947" s="109"/>
      <c r="EWH947" s="109"/>
      <c r="EWI947" s="109"/>
      <c r="EWJ947" s="109"/>
      <c r="EWK947" s="109"/>
      <c r="EWL947" s="109"/>
      <c r="EWM947" s="109"/>
      <c r="EWN947" s="109"/>
      <c r="EWO947" s="109"/>
      <c r="EWP947" s="109"/>
      <c r="EWQ947" s="109"/>
      <c r="EWR947" s="109"/>
      <c r="EWS947" s="109"/>
      <c r="EWT947" s="109"/>
      <c r="EWU947" s="109"/>
      <c r="EWV947" s="109"/>
      <c r="EWW947" s="109"/>
      <c r="EWX947" s="109"/>
      <c r="EWY947" s="109"/>
      <c r="EWZ947" s="109"/>
      <c r="EXA947" s="109"/>
      <c r="EXB947" s="109"/>
      <c r="EXC947" s="109"/>
      <c r="EXD947" s="109"/>
      <c r="EXE947" s="109"/>
      <c r="EXF947" s="109"/>
      <c r="EXG947" s="109"/>
      <c r="EXH947" s="109"/>
      <c r="EXI947" s="109"/>
      <c r="EXJ947" s="109"/>
      <c r="EXK947" s="109"/>
      <c r="EXL947" s="109"/>
      <c r="EXM947" s="109"/>
      <c r="EXN947" s="109"/>
      <c r="EXO947" s="109"/>
      <c r="EXP947" s="109"/>
      <c r="EXQ947" s="109"/>
      <c r="EXR947" s="109"/>
      <c r="EXS947" s="109"/>
      <c r="EXT947" s="109"/>
      <c r="EXU947" s="109"/>
      <c r="EXV947" s="109"/>
      <c r="EXW947" s="109"/>
      <c r="EXX947" s="109"/>
      <c r="EXY947" s="109"/>
      <c r="EXZ947" s="109"/>
      <c r="EYA947" s="109"/>
      <c r="EYB947" s="109"/>
      <c r="EYC947" s="109"/>
      <c r="EYD947" s="109"/>
      <c r="EYE947" s="109"/>
      <c r="EYF947" s="109"/>
      <c r="EYG947" s="109"/>
      <c r="EYH947" s="109"/>
      <c r="EYI947" s="109"/>
      <c r="EYJ947" s="109"/>
      <c r="EYK947" s="109"/>
      <c r="EYL947" s="109"/>
      <c r="EYM947" s="109"/>
      <c r="EYN947" s="109"/>
      <c r="EYO947" s="109"/>
      <c r="EYP947" s="109"/>
      <c r="EYQ947" s="109"/>
      <c r="EYR947" s="109"/>
      <c r="EYS947" s="109"/>
      <c r="EYT947" s="109"/>
      <c r="EYU947" s="109"/>
      <c r="EYV947" s="109"/>
      <c r="EYW947" s="109"/>
      <c r="EYX947" s="109"/>
      <c r="EYY947" s="109"/>
      <c r="EYZ947" s="109"/>
      <c r="EZA947" s="109"/>
      <c r="EZB947" s="109"/>
      <c r="EZC947" s="109"/>
      <c r="EZD947" s="109"/>
      <c r="EZE947" s="109"/>
      <c r="EZF947" s="109"/>
      <c r="EZG947" s="109"/>
      <c r="EZH947" s="109"/>
      <c r="EZI947" s="109"/>
      <c r="EZJ947" s="109"/>
      <c r="EZK947" s="109"/>
      <c r="EZL947" s="109"/>
      <c r="EZM947" s="109"/>
      <c r="EZN947" s="109"/>
      <c r="EZO947" s="109"/>
      <c r="EZP947" s="109"/>
      <c r="EZQ947" s="109"/>
      <c r="EZR947" s="109"/>
      <c r="EZS947" s="109"/>
      <c r="EZT947" s="109"/>
      <c r="EZU947" s="109"/>
      <c r="EZV947" s="109"/>
      <c r="EZW947" s="109"/>
      <c r="EZX947" s="109"/>
      <c r="EZY947" s="109"/>
      <c r="EZZ947" s="109"/>
      <c r="FAA947" s="109"/>
      <c r="FAB947" s="109"/>
      <c r="FAC947" s="109"/>
      <c r="FAD947" s="109"/>
      <c r="FAE947" s="109"/>
      <c r="FAF947" s="109"/>
      <c r="FAG947" s="109"/>
      <c r="FAH947" s="109"/>
      <c r="FAI947" s="109"/>
      <c r="FAJ947" s="109"/>
      <c r="FAK947" s="109"/>
      <c r="FAL947" s="109"/>
      <c r="FAM947" s="109"/>
      <c r="FAN947" s="109"/>
      <c r="FAO947" s="109"/>
      <c r="FAP947" s="109"/>
      <c r="FAQ947" s="109"/>
      <c r="FAR947" s="109"/>
      <c r="FAS947" s="109"/>
      <c r="FAT947" s="109"/>
      <c r="FAU947" s="109"/>
      <c r="FAV947" s="109"/>
      <c r="FAW947" s="109"/>
      <c r="FAX947" s="109"/>
      <c r="FAY947" s="109"/>
      <c r="FAZ947" s="109"/>
      <c r="FBA947" s="109"/>
      <c r="FBB947" s="109"/>
      <c r="FBC947" s="109"/>
      <c r="FBD947" s="109"/>
      <c r="FBE947" s="109"/>
      <c r="FBF947" s="109"/>
      <c r="FBG947" s="109"/>
      <c r="FBH947" s="109"/>
      <c r="FBI947" s="109"/>
      <c r="FBJ947" s="109"/>
      <c r="FBK947" s="109"/>
      <c r="FBL947" s="109"/>
      <c r="FBM947" s="109"/>
      <c r="FBN947" s="109"/>
      <c r="FBO947" s="109"/>
      <c r="FBP947" s="109"/>
      <c r="FBQ947" s="109"/>
      <c r="FBR947" s="109"/>
      <c r="FBS947" s="109"/>
      <c r="FBT947" s="109"/>
      <c r="FBU947" s="109"/>
      <c r="FBV947" s="109"/>
      <c r="FBW947" s="109"/>
      <c r="FBX947" s="109"/>
      <c r="FBY947" s="109"/>
      <c r="FBZ947" s="109"/>
      <c r="FCA947" s="109"/>
      <c r="FCB947" s="109"/>
      <c r="FCC947" s="109"/>
      <c r="FCD947" s="109"/>
      <c r="FCE947" s="109"/>
      <c r="FCF947" s="109"/>
      <c r="FCG947" s="109"/>
      <c r="FCH947" s="109"/>
      <c r="FCI947" s="109"/>
      <c r="FCJ947" s="109"/>
      <c r="FCK947" s="109"/>
      <c r="FCL947" s="109"/>
      <c r="FCM947" s="109"/>
      <c r="FCN947" s="109"/>
      <c r="FCO947" s="109"/>
      <c r="FCP947" s="109"/>
      <c r="FCQ947" s="109"/>
      <c r="FCR947" s="109"/>
      <c r="FCS947" s="109"/>
      <c r="FCT947" s="109"/>
      <c r="FCU947" s="109"/>
      <c r="FCV947" s="109"/>
      <c r="FCW947" s="109"/>
      <c r="FCX947" s="109"/>
      <c r="FCY947" s="109"/>
      <c r="FCZ947" s="109"/>
      <c r="FDA947" s="109"/>
      <c r="FDB947" s="109"/>
      <c r="FDC947" s="109"/>
      <c r="FDD947" s="109"/>
      <c r="FDE947" s="109"/>
      <c r="FDF947" s="109"/>
      <c r="FDG947" s="109"/>
      <c r="FDH947" s="109"/>
      <c r="FDI947" s="109"/>
      <c r="FDJ947" s="109"/>
      <c r="FDK947" s="109"/>
      <c r="FDL947" s="109"/>
      <c r="FDM947" s="109"/>
      <c r="FDN947" s="109"/>
      <c r="FDO947" s="109"/>
      <c r="FDP947" s="109"/>
      <c r="FDQ947" s="109"/>
      <c r="FDR947" s="109"/>
      <c r="FDS947" s="109"/>
      <c r="FDT947" s="109"/>
      <c r="FDU947" s="109"/>
      <c r="FDV947" s="109"/>
      <c r="FDW947" s="109"/>
      <c r="FDX947" s="109"/>
      <c r="FDY947" s="109"/>
      <c r="FDZ947" s="109"/>
      <c r="FEA947" s="109"/>
      <c r="FEB947" s="109"/>
      <c r="FEC947" s="109"/>
      <c r="FED947" s="109"/>
      <c r="FEE947" s="109"/>
      <c r="FEF947" s="109"/>
      <c r="FEG947" s="109"/>
      <c r="FEH947" s="109"/>
      <c r="FEI947" s="109"/>
      <c r="FEJ947" s="109"/>
      <c r="FEK947" s="109"/>
      <c r="FEL947" s="109"/>
      <c r="FEM947" s="109"/>
      <c r="FEN947" s="109"/>
      <c r="FEO947" s="109"/>
      <c r="FEP947" s="109"/>
      <c r="FEQ947" s="109"/>
      <c r="FER947" s="109"/>
      <c r="FES947" s="109"/>
      <c r="FET947" s="109"/>
      <c r="FEU947" s="109"/>
      <c r="FEV947" s="109"/>
      <c r="FEW947" s="109"/>
      <c r="FEX947" s="109"/>
      <c r="FEY947" s="109"/>
      <c r="FEZ947" s="109"/>
      <c r="FFA947" s="109"/>
      <c r="FFB947" s="109"/>
      <c r="FFC947" s="109"/>
      <c r="FFD947" s="109"/>
      <c r="FFE947" s="109"/>
      <c r="FFF947" s="109"/>
      <c r="FFG947" s="109"/>
      <c r="FFH947" s="109"/>
      <c r="FFI947" s="109"/>
      <c r="FFJ947" s="109"/>
      <c r="FFK947" s="109"/>
      <c r="FFL947" s="109"/>
      <c r="FFM947" s="109"/>
      <c r="FFN947" s="109"/>
      <c r="FFO947" s="109"/>
      <c r="FFP947" s="109"/>
      <c r="FFQ947" s="109"/>
      <c r="FFR947" s="109"/>
      <c r="FFS947" s="109"/>
      <c r="FFT947" s="109"/>
      <c r="FFU947" s="109"/>
      <c r="FFV947" s="109"/>
      <c r="FFW947" s="109"/>
      <c r="FFX947" s="109"/>
      <c r="FFY947" s="109"/>
      <c r="FFZ947" s="109"/>
      <c r="FGA947" s="109"/>
      <c r="FGB947" s="109"/>
      <c r="FGC947" s="109"/>
      <c r="FGD947" s="109"/>
      <c r="FGE947" s="109"/>
      <c r="FGF947" s="109"/>
      <c r="FGG947" s="109"/>
      <c r="FGH947" s="109"/>
      <c r="FGI947" s="109"/>
      <c r="FGJ947" s="109"/>
      <c r="FGK947" s="109"/>
      <c r="FGL947" s="109"/>
      <c r="FGM947" s="109"/>
      <c r="FGN947" s="109"/>
      <c r="FGO947" s="109"/>
      <c r="FGP947" s="109"/>
      <c r="FGQ947" s="109"/>
      <c r="FGR947" s="109"/>
      <c r="FGS947" s="109"/>
      <c r="FGT947" s="109"/>
      <c r="FGU947" s="109"/>
      <c r="FGV947" s="109"/>
      <c r="FGW947" s="109"/>
      <c r="FGX947" s="109"/>
      <c r="FGY947" s="109"/>
      <c r="FGZ947" s="109"/>
      <c r="FHA947" s="109"/>
      <c r="FHB947" s="109"/>
      <c r="FHC947" s="109"/>
      <c r="FHD947" s="109"/>
      <c r="FHE947" s="109"/>
      <c r="FHF947" s="109"/>
      <c r="FHG947" s="109"/>
      <c r="FHH947" s="109"/>
      <c r="FHI947" s="109"/>
      <c r="FHJ947" s="109"/>
      <c r="FHK947" s="109"/>
      <c r="FHL947" s="109"/>
      <c r="FHM947" s="109"/>
      <c r="FHN947" s="109"/>
      <c r="FHO947" s="109"/>
      <c r="FHP947" s="109"/>
      <c r="FHQ947" s="109"/>
      <c r="FHR947" s="109"/>
      <c r="FHS947" s="109"/>
      <c r="FHT947" s="109"/>
      <c r="FHU947" s="109"/>
      <c r="FHV947" s="109"/>
      <c r="FHW947" s="109"/>
      <c r="FHX947" s="109"/>
      <c r="FHY947" s="109"/>
      <c r="FHZ947" s="109"/>
      <c r="FIA947" s="109"/>
      <c r="FIB947" s="109"/>
      <c r="FIC947" s="109"/>
      <c r="FID947" s="109"/>
      <c r="FIE947" s="109"/>
      <c r="FIF947" s="109"/>
      <c r="FIG947" s="109"/>
      <c r="FIH947" s="109"/>
      <c r="FII947" s="109"/>
      <c r="FIJ947" s="109"/>
      <c r="FIK947" s="109"/>
      <c r="FIL947" s="109"/>
      <c r="FIM947" s="109"/>
      <c r="FIN947" s="109"/>
      <c r="FIO947" s="109"/>
      <c r="FIP947" s="109"/>
      <c r="FIQ947" s="109"/>
      <c r="FIR947" s="109"/>
      <c r="FIS947" s="109"/>
      <c r="FIT947" s="109"/>
      <c r="FIU947" s="109"/>
      <c r="FIV947" s="109"/>
      <c r="FIW947" s="109"/>
      <c r="FIX947" s="109"/>
      <c r="FIY947" s="109"/>
      <c r="FIZ947" s="109"/>
      <c r="FJA947" s="109"/>
      <c r="FJB947" s="109"/>
      <c r="FJC947" s="109"/>
      <c r="FJD947" s="109"/>
      <c r="FJE947" s="109"/>
      <c r="FJF947" s="109"/>
      <c r="FJG947" s="109"/>
      <c r="FJH947" s="109"/>
      <c r="FJI947" s="109"/>
      <c r="FJJ947" s="109"/>
      <c r="FJK947" s="109"/>
      <c r="FJL947" s="109"/>
      <c r="FJM947" s="109"/>
      <c r="FJN947" s="109"/>
      <c r="FJO947" s="109"/>
      <c r="FJP947" s="109"/>
      <c r="FJQ947" s="109"/>
      <c r="FJR947" s="109"/>
      <c r="FJS947" s="109"/>
      <c r="FJT947" s="109"/>
      <c r="FJU947" s="109"/>
      <c r="FJV947" s="109"/>
      <c r="FJW947" s="109"/>
      <c r="FJX947" s="109"/>
      <c r="FJY947" s="109"/>
      <c r="FJZ947" s="109"/>
      <c r="FKA947" s="109"/>
      <c r="FKB947" s="109"/>
      <c r="FKC947" s="109"/>
      <c r="FKD947" s="109"/>
      <c r="FKE947" s="109"/>
      <c r="FKF947" s="109"/>
      <c r="FKG947" s="109"/>
      <c r="FKH947" s="109"/>
      <c r="FKI947" s="109"/>
      <c r="FKJ947" s="109"/>
      <c r="FKK947" s="109"/>
      <c r="FKL947" s="109"/>
      <c r="FKM947" s="109"/>
      <c r="FKN947" s="109"/>
      <c r="FKO947" s="109"/>
      <c r="FKP947" s="109"/>
      <c r="FKQ947" s="109"/>
      <c r="FKR947" s="109"/>
      <c r="FKS947" s="109"/>
      <c r="FKT947" s="109"/>
      <c r="FKU947" s="109"/>
      <c r="FKV947" s="109"/>
      <c r="FKW947" s="109"/>
      <c r="FKX947" s="109"/>
      <c r="FKY947" s="109"/>
      <c r="FKZ947" s="109"/>
      <c r="FLA947" s="109"/>
      <c r="FLB947" s="109"/>
      <c r="FLC947" s="109"/>
      <c r="FLD947" s="109"/>
      <c r="FLE947" s="109"/>
      <c r="FLF947" s="109"/>
      <c r="FLG947" s="109"/>
      <c r="FLH947" s="109"/>
      <c r="FLI947" s="109"/>
      <c r="FLJ947" s="109"/>
      <c r="FLK947" s="109"/>
      <c r="FLL947" s="109"/>
      <c r="FLM947" s="109"/>
      <c r="FLN947" s="109"/>
      <c r="FLO947" s="109"/>
      <c r="FLP947" s="109"/>
      <c r="FLQ947" s="109"/>
      <c r="FLR947" s="109"/>
      <c r="FLS947" s="109"/>
      <c r="FLT947" s="109"/>
      <c r="FLU947" s="109"/>
      <c r="FLV947" s="109"/>
      <c r="FLW947" s="109"/>
      <c r="FLX947" s="109"/>
      <c r="FLY947" s="109"/>
      <c r="FLZ947" s="109"/>
      <c r="FMA947" s="109"/>
      <c r="FMB947" s="109"/>
      <c r="FMC947" s="109"/>
      <c r="FMD947" s="109"/>
      <c r="FME947" s="109"/>
      <c r="FMF947" s="109"/>
      <c r="FMG947" s="109"/>
      <c r="FMH947" s="109"/>
      <c r="FMI947" s="109"/>
      <c r="FMJ947" s="109"/>
      <c r="FMK947" s="109"/>
      <c r="FML947" s="109"/>
      <c r="FMM947" s="109"/>
      <c r="FMN947" s="109"/>
      <c r="FMO947" s="109"/>
      <c r="FMP947" s="109"/>
      <c r="FMQ947" s="109"/>
      <c r="FMR947" s="109"/>
      <c r="FMS947" s="109"/>
      <c r="FMT947" s="109"/>
      <c r="FMU947" s="109"/>
      <c r="FMV947" s="109"/>
      <c r="FMW947" s="109"/>
      <c r="FMX947" s="109"/>
      <c r="FMY947" s="109"/>
      <c r="FMZ947" s="109"/>
      <c r="FNA947" s="109"/>
      <c r="FNB947" s="109"/>
      <c r="FNC947" s="109"/>
      <c r="FND947" s="109"/>
      <c r="FNE947" s="109"/>
      <c r="FNF947" s="109"/>
      <c r="FNG947" s="109"/>
      <c r="FNH947" s="109"/>
      <c r="FNI947" s="109"/>
      <c r="FNJ947" s="109"/>
      <c r="FNK947" s="109"/>
      <c r="FNL947" s="109"/>
      <c r="FNM947" s="109"/>
      <c r="FNN947" s="109"/>
      <c r="FNO947" s="109"/>
      <c r="FNP947" s="109"/>
      <c r="FNQ947" s="109"/>
      <c r="FNR947" s="109"/>
      <c r="FNS947" s="109"/>
      <c r="FNT947" s="109"/>
      <c r="FNU947" s="109"/>
      <c r="FNV947" s="109"/>
      <c r="FNW947" s="109"/>
      <c r="FNX947" s="109"/>
      <c r="FNY947" s="109"/>
      <c r="FNZ947" s="109"/>
      <c r="FOA947" s="109"/>
      <c r="FOB947" s="109"/>
      <c r="FOC947" s="109"/>
      <c r="FOD947" s="109"/>
      <c r="FOE947" s="109"/>
      <c r="FOF947" s="109"/>
      <c r="FOG947" s="109"/>
      <c r="FOH947" s="109"/>
      <c r="FOI947" s="109"/>
      <c r="FOJ947" s="109"/>
      <c r="FOK947" s="109"/>
      <c r="FOL947" s="109"/>
      <c r="FOM947" s="109"/>
      <c r="FON947" s="109"/>
      <c r="FOO947" s="109"/>
      <c r="FOP947" s="109"/>
      <c r="FOQ947" s="109"/>
      <c r="FOR947" s="109"/>
      <c r="FOS947" s="109"/>
      <c r="FOT947" s="109"/>
      <c r="FOU947" s="109"/>
      <c r="FOV947" s="109"/>
      <c r="FOW947" s="109"/>
      <c r="FOX947" s="109"/>
      <c r="FOY947" s="109"/>
      <c r="FOZ947" s="109"/>
      <c r="FPA947" s="109"/>
      <c r="FPB947" s="109"/>
      <c r="FPC947" s="109"/>
      <c r="FPD947" s="109"/>
      <c r="FPE947" s="109"/>
      <c r="FPF947" s="109"/>
      <c r="FPG947" s="109"/>
      <c r="FPH947" s="109"/>
      <c r="FPI947" s="109"/>
      <c r="FPJ947" s="109"/>
      <c r="FPK947" s="109"/>
      <c r="FPL947" s="109"/>
      <c r="FPM947" s="109"/>
      <c r="FPN947" s="109"/>
      <c r="FPO947" s="109"/>
      <c r="FPP947" s="109"/>
      <c r="FPQ947" s="109"/>
      <c r="FPR947" s="109"/>
      <c r="FPS947" s="109"/>
      <c r="FPT947" s="109"/>
      <c r="FPU947" s="109"/>
      <c r="FPV947" s="109"/>
      <c r="FPW947" s="109"/>
      <c r="FPX947" s="109"/>
      <c r="FPY947" s="109"/>
      <c r="FPZ947" s="109"/>
      <c r="FQA947" s="109"/>
      <c r="FQB947" s="109"/>
      <c r="FQC947" s="109"/>
      <c r="FQD947" s="109"/>
      <c r="FQE947" s="109"/>
      <c r="FQF947" s="109"/>
      <c r="FQG947" s="109"/>
      <c r="FQH947" s="109"/>
      <c r="FQI947" s="109"/>
      <c r="FQJ947" s="109"/>
      <c r="FQK947" s="109"/>
      <c r="FQL947" s="109"/>
      <c r="FQM947" s="109"/>
      <c r="FQN947" s="109"/>
      <c r="FQO947" s="109"/>
      <c r="FQP947" s="109"/>
      <c r="FQQ947" s="109"/>
      <c r="FQR947" s="109"/>
      <c r="FQS947" s="109"/>
      <c r="FQT947" s="109"/>
      <c r="FQU947" s="109"/>
      <c r="FQV947" s="109"/>
      <c r="FQW947" s="109"/>
      <c r="FQX947" s="109"/>
      <c r="FQY947" s="109"/>
      <c r="FQZ947" s="109"/>
      <c r="FRA947" s="109"/>
      <c r="FRB947" s="109"/>
      <c r="FRC947" s="109"/>
      <c r="FRD947" s="109"/>
      <c r="FRE947" s="109"/>
      <c r="FRF947" s="109"/>
      <c r="FRG947" s="109"/>
      <c r="FRH947" s="109"/>
      <c r="FRI947" s="109"/>
      <c r="FRJ947" s="109"/>
      <c r="FRK947" s="109"/>
      <c r="FRL947" s="109"/>
      <c r="FRM947" s="109"/>
      <c r="FRN947" s="109"/>
      <c r="FRO947" s="109"/>
      <c r="FRP947" s="109"/>
      <c r="FRQ947" s="109"/>
      <c r="FRR947" s="109"/>
      <c r="FRS947" s="109"/>
      <c r="FRT947" s="109"/>
      <c r="FRU947" s="109"/>
      <c r="FRV947" s="109"/>
      <c r="FRW947" s="109"/>
      <c r="FRX947" s="109"/>
      <c r="FRY947" s="109"/>
      <c r="FRZ947" s="109"/>
      <c r="FSA947" s="109"/>
      <c r="FSB947" s="109"/>
      <c r="FSC947" s="109"/>
      <c r="FSD947" s="109"/>
      <c r="FSE947" s="109"/>
      <c r="FSF947" s="109"/>
      <c r="FSG947" s="109"/>
      <c r="FSH947" s="109"/>
      <c r="FSI947" s="109"/>
      <c r="FSJ947" s="109"/>
      <c r="FSK947" s="109"/>
      <c r="FSL947" s="109"/>
      <c r="FSM947" s="109"/>
      <c r="FSN947" s="109"/>
      <c r="FSO947" s="109"/>
      <c r="FSP947" s="109"/>
      <c r="FSQ947" s="109"/>
      <c r="FSR947" s="109"/>
      <c r="FSS947" s="109"/>
      <c r="FST947" s="109"/>
      <c r="FSU947" s="109"/>
      <c r="FSV947" s="109"/>
      <c r="FSW947" s="109"/>
      <c r="FSX947" s="109"/>
      <c r="FSY947" s="109"/>
      <c r="FSZ947" s="109"/>
      <c r="FTA947" s="109"/>
      <c r="FTB947" s="109"/>
      <c r="FTC947" s="109"/>
      <c r="FTD947" s="109"/>
      <c r="FTE947" s="109"/>
      <c r="FTF947" s="109"/>
      <c r="FTG947" s="109"/>
      <c r="FTH947" s="109"/>
      <c r="FTI947" s="109"/>
      <c r="FTJ947" s="109"/>
      <c r="FTK947" s="109"/>
      <c r="FTL947" s="109"/>
      <c r="FTM947" s="109"/>
      <c r="FTN947" s="109"/>
      <c r="FTO947" s="109"/>
      <c r="FTP947" s="109"/>
      <c r="FTQ947" s="109"/>
      <c r="FTR947" s="109"/>
      <c r="FTS947" s="109"/>
      <c r="FTT947" s="109"/>
      <c r="FTU947" s="109"/>
      <c r="FTV947" s="109"/>
      <c r="FTW947" s="109"/>
      <c r="FTX947" s="109"/>
      <c r="FTY947" s="109"/>
      <c r="FTZ947" s="109"/>
      <c r="FUA947" s="109"/>
      <c r="FUB947" s="109"/>
      <c r="FUC947" s="109"/>
      <c r="FUD947" s="109"/>
      <c r="FUE947" s="109"/>
      <c r="FUF947" s="109"/>
      <c r="FUG947" s="109"/>
      <c r="FUH947" s="109"/>
      <c r="FUI947" s="109"/>
      <c r="FUJ947" s="109"/>
      <c r="FUK947" s="109"/>
      <c r="FUL947" s="109"/>
      <c r="FUM947" s="109"/>
      <c r="FUN947" s="109"/>
      <c r="FUO947" s="109"/>
      <c r="FUP947" s="109"/>
      <c r="FUQ947" s="109"/>
      <c r="FUR947" s="109"/>
      <c r="FUS947" s="109"/>
      <c r="FUT947" s="109"/>
      <c r="FUU947" s="109"/>
      <c r="FUV947" s="109"/>
      <c r="FUW947" s="109"/>
      <c r="FUX947" s="109"/>
      <c r="FUY947" s="109"/>
      <c r="FUZ947" s="109"/>
      <c r="FVA947" s="109"/>
      <c r="FVB947" s="109"/>
      <c r="FVC947" s="109"/>
      <c r="FVD947" s="109"/>
      <c r="FVE947" s="109"/>
      <c r="FVF947" s="109"/>
      <c r="FVG947" s="109"/>
      <c r="FVH947" s="109"/>
      <c r="FVI947" s="109"/>
      <c r="FVJ947" s="109"/>
      <c r="FVK947" s="109"/>
      <c r="FVL947" s="109"/>
      <c r="FVM947" s="109"/>
      <c r="FVN947" s="109"/>
      <c r="FVO947" s="109"/>
      <c r="FVP947" s="109"/>
      <c r="FVQ947" s="109"/>
      <c r="FVR947" s="109"/>
      <c r="FVS947" s="109"/>
      <c r="FVT947" s="109"/>
      <c r="FVU947" s="109"/>
      <c r="FVV947" s="109"/>
      <c r="FVW947" s="109"/>
      <c r="FVX947" s="109"/>
      <c r="FVY947" s="109"/>
      <c r="FVZ947" s="109"/>
      <c r="FWA947" s="109"/>
      <c r="FWB947" s="109"/>
      <c r="FWC947" s="109"/>
      <c r="FWD947" s="109"/>
      <c r="FWE947" s="109"/>
      <c r="FWF947" s="109"/>
      <c r="FWG947" s="109"/>
      <c r="FWH947" s="109"/>
      <c r="FWI947" s="109"/>
      <c r="FWJ947" s="109"/>
      <c r="FWK947" s="109"/>
      <c r="FWL947" s="109"/>
      <c r="FWM947" s="109"/>
      <c r="FWN947" s="109"/>
      <c r="FWO947" s="109"/>
      <c r="FWP947" s="109"/>
      <c r="FWQ947" s="109"/>
      <c r="FWR947" s="109"/>
      <c r="FWS947" s="109"/>
      <c r="FWT947" s="109"/>
      <c r="FWU947" s="109"/>
      <c r="FWV947" s="109"/>
      <c r="FWW947" s="109"/>
      <c r="FWX947" s="109"/>
      <c r="FWY947" s="109"/>
      <c r="FWZ947" s="109"/>
      <c r="FXA947" s="109"/>
      <c r="FXB947" s="109"/>
      <c r="FXC947" s="109"/>
      <c r="FXD947" s="109"/>
      <c r="FXE947" s="109"/>
      <c r="FXF947" s="109"/>
      <c r="FXG947" s="109"/>
      <c r="FXH947" s="109"/>
      <c r="FXI947" s="109"/>
      <c r="FXJ947" s="109"/>
      <c r="FXK947" s="109"/>
      <c r="FXL947" s="109"/>
      <c r="FXM947" s="109"/>
      <c r="FXN947" s="109"/>
      <c r="FXO947" s="109"/>
      <c r="FXP947" s="109"/>
      <c r="FXQ947" s="109"/>
      <c r="FXR947" s="109"/>
      <c r="FXS947" s="109"/>
      <c r="FXT947" s="109"/>
      <c r="FXU947" s="109"/>
      <c r="FXV947" s="109"/>
      <c r="FXW947" s="109"/>
      <c r="FXX947" s="109"/>
      <c r="FXY947" s="109"/>
      <c r="FXZ947" s="109"/>
      <c r="FYA947" s="109"/>
      <c r="FYB947" s="109"/>
      <c r="FYC947" s="109"/>
      <c r="FYD947" s="109"/>
      <c r="FYE947" s="109"/>
      <c r="FYF947" s="109"/>
      <c r="FYG947" s="109"/>
      <c r="FYH947" s="109"/>
      <c r="FYI947" s="109"/>
      <c r="FYJ947" s="109"/>
      <c r="FYK947" s="109"/>
      <c r="FYL947" s="109"/>
      <c r="FYM947" s="109"/>
      <c r="FYN947" s="109"/>
      <c r="FYO947" s="109"/>
      <c r="FYP947" s="109"/>
      <c r="FYQ947" s="109"/>
      <c r="FYR947" s="109"/>
      <c r="FYS947" s="109"/>
      <c r="FYT947" s="109"/>
      <c r="FYU947" s="109"/>
      <c r="FYV947" s="109"/>
      <c r="FYW947" s="109"/>
      <c r="FYX947" s="109"/>
      <c r="FYY947" s="109"/>
      <c r="FYZ947" s="109"/>
      <c r="FZA947" s="109"/>
      <c r="FZB947" s="109"/>
      <c r="FZC947" s="109"/>
      <c r="FZD947" s="109"/>
      <c r="FZE947" s="109"/>
      <c r="FZF947" s="109"/>
      <c r="FZG947" s="109"/>
      <c r="FZH947" s="109"/>
      <c r="FZI947" s="109"/>
      <c r="FZJ947" s="109"/>
      <c r="FZK947" s="109"/>
      <c r="FZL947" s="109"/>
      <c r="FZM947" s="109"/>
      <c r="FZN947" s="109"/>
      <c r="FZO947" s="109"/>
      <c r="FZP947" s="109"/>
      <c r="FZQ947" s="109"/>
      <c r="FZR947" s="109"/>
      <c r="FZS947" s="109"/>
      <c r="FZT947" s="109"/>
      <c r="FZU947" s="109"/>
      <c r="FZV947" s="109"/>
      <c r="FZW947" s="109"/>
      <c r="FZX947" s="109"/>
      <c r="FZY947" s="109"/>
      <c r="FZZ947" s="109"/>
      <c r="GAA947" s="109"/>
      <c r="GAB947" s="109"/>
      <c r="GAC947" s="109"/>
      <c r="GAD947" s="109"/>
      <c r="GAE947" s="109"/>
      <c r="GAF947" s="109"/>
      <c r="GAG947" s="109"/>
      <c r="GAH947" s="109"/>
      <c r="GAI947" s="109"/>
      <c r="GAJ947" s="109"/>
      <c r="GAK947" s="109"/>
      <c r="GAL947" s="109"/>
      <c r="GAM947" s="109"/>
      <c r="GAN947" s="109"/>
      <c r="GAO947" s="109"/>
      <c r="GAP947" s="109"/>
      <c r="GAQ947" s="109"/>
      <c r="GAR947" s="109"/>
      <c r="GAS947" s="109"/>
      <c r="GAT947" s="109"/>
      <c r="GAU947" s="109"/>
      <c r="GAV947" s="109"/>
      <c r="GAW947" s="109"/>
      <c r="GAX947" s="109"/>
      <c r="GAY947" s="109"/>
      <c r="GAZ947" s="109"/>
      <c r="GBA947" s="109"/>
      <c r="GBB947" s="109"/>
      <c r="GBC947" s="109"/>
      <c r="GBD947" s="109"/>
      <c r="GBE947" s="109"/>
      <c r="GBF947" s="109"/>
      <c r="GBG947" s="109"/>
      <c r="GBH947" s="109"/>
      <c r="GBI947" s="109"/>
      <c r="GBJ947" s="109"/>
      <c r="GBK947" s="109"/>
      <c r="GBL947" s="109"/>
      <c r="GBM947" s="109"/>
      <c r="GBN947" s="109"/>
      <c r="GBO947" s="109"/>
      <c r="GBP947" s="109"/>
      <c r="GBQ947" s="109"/>
      <c r="GBR947" s="109"/>
      <c r="GBS947" s="109"/>
      <c r="GBT947" s="109"/>
      <c r="GBU947" s="109"/>
      <c r="GBV947" s="109"/>
      <c r="GBW947" s="109"/>
      <c r="GBX947" s="109"/>
      <c r="GBY947" s="109"/>
      <c r="GBZ947" s="109"/>
      <c r="GCA947" s="109"/>
      <c r="GCB947" s="109"/>
      <c r="GCC947" s="109"/>
      <c r="GCD947" s="109"/>
      <c r="GCE947" s="109"/>
      <c r="GCF947" s="109"/>
      <c r="GCG947" s="109"/>
      <c r="GCH947" s="109"/>
      <c r="GCI947" s="109"/>
      <c r="GCJ947" s="109"/>
      <c r="GCK947" s="109"/>
      <c r="GCL947" s="109"/>
      <c r="GCM947" s="109"/>
      <c r="GCN947" s="109"/>
      <c r="GCO947" s="109"/>
      <c r="GCP947" s="109"/>
      <c r="GCQ947" s="109"/>
      <c r="GCR947" s="109"/>
      <c r="GCS947" s="109"/>
      <c r="GCT947" s="109"/>
      <c r="GCU947" s="109"/>
      <c r="GCV947" s="109"/>
      <c r="GCW947" s="109"/>
      <c r="GCX947" s="109"/>
      <c r="GCY947" s="109"/>
      <c r="GCZ947" s="109"/>
      <c r="GDA947" s="109"/>
      <c r="GDB947" s="109"/>
      <c r="GDC947" s="109"/>
      <c r="GDD947" s="109"/>
      <c r="GDE947" s="109"/>
      <c r="GDF947" s="109"/>
      <c r="GDG947" s="109"/>
      <c r="GDH947" s="109"/>
      <c r="GDI947" s="109"/>
      <c r="GDJ947" s="109"/>
      <c r="GDK947" s="109"/>
      <c r="GDL947" s="109"/>
      <c r="GDM947" s="109"/>
      <c r="GDN947" s="109"/>
      <c r="GDO947" s="109"/>
      <c r="GDP947" s="109"/>
      <c r="GDQ947" s="109"/>
      <c r="GDR947" s="109"/>
      <c r="GDS947" s="109"/>
      <c r="GDT947" s="109"/>
      <c r="GDU947" s="109"/>
      <c r="GDV947" s="109"/>
      <c r="GDW947" s="109"/>
      <c r="GDX947" s="109"/>
      <c r="GDY947" s="109"/>
      <c r="GDZ947" s="109"/>
      <c r="GEA947" s="109"/>
      <c r="GEB947" s="109"/>
      <c r="GEC947" s="109"/>
      <c r="GED947" s="109"/>
      <c r="GEE947" s="109"/>
      <c r="GEF947" s="109"/>
      <c r="GEG947" s="109"/>
      <c r="GEH947" s="109"/>
      <c r="GEI947" s="109"/>
      <c r="GEJ947" s="109"/>
      <c r="GEK947" s="109"/>
      <c r="GEL947" s="109"/>
      <c r="GEM947" s="109"/>
      <c r="GEN947" s="109"/>
      <c r="GEO947" s="109"/>
      <c r="GEP947" s="109"/>
      <c r="GEQ947" s="109"/>
      <c r="GER947" s="109"/>
      <c r="GES947" s="109"/>
      <c r="GET947" s="109"/>
      <c r="GEU947" s="109"/>
      <c r="GEV947" s="109"/>
      <c r="GEW947" s="109"/>
      <c r="GEX947" s="109"/>
      <c r="GEY947" s="109"/>
      <c r="GEZ947" s="109"/>
      <c r="GFA947" s="109"/>
      <c r="GFB947" s="109"/>
      <c r="GFC947" s="109"/>
      <c r="GFD947" s="109"/>
      <c r="GFE947" s="109"/>
      <c r="GFF947" s="109"/>
      <c r="GFG947" s="109"/>
      <c r="GFH947" s="109"/>
      <c r="GFI947" s="109"/>
      <c r="GFJ947" s="109"/>
      <c r="GFK947" s="109"/>
      <c r="GFL947" s="109"/>
      <c r="GFM947" s="109"/>
      <c r="GFN947" s="109"/>
      <c r="GFO947" s="109"/>
      <c r="GFP947" s="109"/>
      <c r="GFQ947" s="109"/>
      <c r="GFR947" s="109"/>
      <c r="GFS947" s="109"/>
      <c r="GFT947" s="109"/>
      <c r="GFU947" s="109"/>
      <c r="GFV947" s="109"/>
      <c r="GFW947" s="109"/>
      <c r="GFX947" s="109"/>
      <c r="GFY947" s="109"/>
      <c r="GFZ947" s="109"/>
      <c r="GGA947" s="109"/>
      <c r="GGB947" s="109"/>
      <c r="GGC947" s="109"/>
      <c r="GGD947" s="109"/>
      <c r="GGE947" s="109"/>
      <c r="GGF947" s="109"/>
      <c r="GGG947" s="109"/>
      <c r="GGH947" s="109"/>
      <c r="GGI947" s="109"/>
      <c r="GGJ947" s="109"/>
      <c r="GGK947" s="109"/>
      <c r="GGL947" s="109"/>
      <c r="GGM947" s="109"/>
      <c r="GGN947" s="109"/>
      <c r="GGO947" s="109"/>
      <c r="GGP947" s="109"/>
      <c r="GGQ947" s="109"/>
      <c r="GGR947" s="109"/>
      <c r="GGS947" s="109"/>
      <c r="GGT947" s="109"/>
      <c r="GGU947" s="109"/>
      <c r="GGV947" s="109"/>
      <c r="GGW947" s="109"/>
      <c r="GGX947" s="109"/>
      <c r="GGY947" s="109"/>
      <c r="GGZ947" s="109"/>
      <c r="GHA947" s="109"/>
      <c r="GHB947" s="109"/>
      <c r="GHC947" s="109"/>
      <c r="GHD947" s="109"/>
      <c r="GHE947" s="109"/>
      <c r="GHF947" s="109"/>
      <c r="GHG947" s="109"/>
      <c r="GHH947" s="109"/>
      <c r="GHI947" s="109"/>
      <c r="GHJ947" s="109"/>
      <c r="GHK947" s="109"/>
      <c r="GHL947" s="109"/>
      <c r="GHM947" s="109"/>
      <c r="GHN947" s="109"/>
      <c r="GHO947" s="109"/>
      <c r="GHP947" s="109"/>
      <c r="GHQ947" s="109"/>
      <c r="GHR947" s="109"/>
      <c r="GHS947" s="109"/>
      <c r="GHT947" s="109"/>
      <c r="GHU947" s="109"/>
      <c r="GHV947" s="109"/>
      <c r="GHW947" s="109"/>
      <c r="GHX947" s="109"/>
      <c r="GHY947" s="109"/>
      <c r="GHZ947" s="109"/>
      <c r="GIA947" s="109"/>
      <c r="GIB947" s="109"/>
      <c r="GIC947" s="109"/>
      <c r="GID947" s="109"/>
      <c r="GIE947" s="109"/>
      <c r="GIF947" s="109"/>
      <c r="GIG947" s="109"/>
      <c r="GIH947" s="109"/>
      <c r="GII947" s="109"/>
      <c r="GIJ947" s="109"/>
      <c r="GIK947" s="109"/>
      <c r="GIL947" s="109"/>
      <c r="GIM947" s="109"/>
      <c r="GIN947" s="109"/>
      <c r="GIO947" s="109"/>
      <c r="GIP947" s="109"/>
      <c r="GIQ947" s="109"/>
      <c r="GIR947" s="109"/>
      <c r="GIS947" s="109"/>
      <c r="GIT947" s="109"/>
      <c r="GIU947" s="109"/>
      <c r="GIV947" s="109"/>
      <c r="GIW947" s="109"/>
      <c r="GIX947" s="109"/>
      <c r="GIY947" s="109"/>
      <c r="GIZ947" s="109"/>
      <c r="GJA947" s="109"/>
      <c r="GJB947" s="109"/>
      <c r="GJC947" s="109"/>
      <c r="GJD947" s="109"/>
      <c r="GJE947" s="109"/>
      <c r="GJF947" s="109"/>
      <c r="GJG947" s="109"/>
      <c r="GJH947" s="109"/>
      <c r="GJI947" s="109"/>
      <c r="GJJ947" s="109"/>
      <c r="GJK947" s="109"/>
      <c r="GJL947" s="109"/>
      <c r="GJM947" s="109"/>
      <c r="GJN947" s="109"/>
      <c r="GJO947" s="109"/>
      <c r="GJP947" s="109"/>
      <c r="GJQ947" s="109"/>
      <c r="GJR947" s="109"/>
      <c r="GJS947" s="109"/>
      <c r="GJT947" s="109"/>
      <c r="GJU947" s="109"/>
      <c r="GJV947" s="109"/>
      <c r="GJW947" s="109"/>
      <c r="GJX947" s="109"/>
      <c r="GJY947" s="109"/>
      <c r="GJZ947" s="109"/>
      <c r="GKA947" s="109"/>
      <c r="GKB947" s="109"/>
      <c r="GKC947" s="109"/>
      <c r="GKD947" s="109"/>
      <c r="GKE947" s="109"/>
      <c r="GKF947" s="109"/>
      <c r="GKG947" s="109"/>
      <c r="GKH947" s="109"/>
      <c r="GKI947" s="109"/>
      <c r="GKJ947" s="109"/>
      <c r="GKK947" s="109"/>
      <c r="GKL947" s="109"/>
      <c r="GKM947" s="109"/>
      <c r="GKN947" s="109"/>
      <c r="GKO947" s="109"/>
      <c r="GKP947" s="109"/>
      <c r="GKQ947" s="109"/>
      <c r="GKR947" s="109"/>
      <c r="GKS947" s="109"/>
      <c r="GKT947" s="109"/>
      <c r="GKU947" s="109"/>
      <c r="GKV947" s="109"/>
      <c r="GKW947" s="109"/>
      <c r="GKX947" s="109"/>
      <c r="GKY947" s="109"/>
      <c r="GKZ947" s="109"/>
      <c r="GLA947" s="109"/>
      <c r="GLB947" s="109"/>
      <c r="GLC947" s="109"/>
      <c r="GLD947" s="109"/>
      <c r="GLE947" s="109"/>
      <c r="GLF947" s="109"/>
      <c r="GLG947" s="109"/>
      <c r="GLH947" s="109"/>
      <c r="GLI947" s="109"/>
      <c r="GLJ947" s="109"/>
      <c r="GLK947" s="109"/>
      <c r="GLL947" s="109"/>
      <c r="GLM947" s="109"/>
      <c r="GLN947" s="109"/>
      <c r="GLO947" s="109"/>
      <c r="GLP947" s="109"/>
      <c r="GLQ947" s="109"/>
      <c r="GLR947" s="109"/>
      <c r="GLS947" s="109"/>
      <c r="GLT947" s="109"/>
      <c r="GLU947" s="109"/>
      <c r="GLV947" s="109"/>
      <c r="GLW947" s="109"/>
      <c r="GLX947" s="109"/>
      <c r="GLY947" s="109"/>
      <c r="GLZ947" s="109"/>
      <c r="GMA947" s="109"/>
      <c r="GMB947" s="109"/>
      <c r="GMC947" s="109"/>
      <c r="GMD947" s="109"/>
      <c r="GME947" s="109"/>
      <c r="GMF947" s="109"/>
      <c r="GMG947" s="109"/>
      <c r="GMH947" s="109"/>
      <c r="GMI947" s="109"/>
      <c r="GMJ947" s="109"/>
      <c r="GMK947" s="109"/>
      <c r="GML947" s="109"/>
      <c r="GMM947" s="109"/>
      <c r="GMN947" s="109"/>
      <c r="GMO947" s="109"/>
      <c r="GMP947" s="109"/>
      <c r="GMQ947" s="109"/>
      <c r="GMR947" s="109"/>
      <c r="GMS947" s="109"/>
      <c r="GMT947" s="109"/>
      <c r="GMU947" s="109"/>
      <c r="GMV947" s="109"/>
      <c r="GMW947" s="109"/>
      <c r="GMX947" s="109"/>
      <c r="GMY947" s="109"/>
      <c r="GMZ947" s="109"/>
      <c r="GNA947" s="109"/>
      <c r="GNB947" s="109"/>
      <c r="GNC947" s="109"/>
      <c r="GND947" s="109"/>
      <c r="GNE947" s="109"/>
      <c r="GNF947" s="109"/>
      <c r="GNG947" s="109"/>
      <c r="GNH947" s="109"/>
      <c r="GNI947" s="109"/>
      <c r="GNJ947" s="109"/>
      <c r="GNK947" s="109"/>
      <c r="GNL947" s="109"/>
      <c r="GNM947" s="109"/>
      <c r="GNN947" s="109"/>
      <c r="GNO947" s="109"/>
      <c r="GNP947" s="109"/>
      <c r="GNQ947" s="109"/>
      <c r="GNR947" s="109"/>
      <c r="GNS947" s="109"/>
      <c r="GNT947" s="109"/>
      <c r="GNU947" s="109"/>
      <c r="GNV947" s="109"/>
      <c r="GNW947" s="109"/>
      <c r="GNX947" s="109"/>
      <c r="GNY947" s="109"/>
      <c r="GNZ947" s="109"/>
      <c r="GOA947" s="109"/>
      <c r="GOB947" s="109"/>
      <c r="GOC947" s="109"/>
      <c r="GOD947" s="109"/>
      <c r="GOE947" s="109"/>
      <c r="GOF947" s="109"/>
      <c r="GOG947" s="109"/>
      <c r="GOH947" s="109"/>
      <c r="GOI947" s="109"/>
      <c r="GOJ947" s="109"/>
      <c r="GOK947" s="109"/>
      <c r="GOL947" s="109"/>
      <c r="GOM947" s="109"/>
      <c r="GON947" s="109"/>
      <c r="GOO947" s="109"/>
      <c r="GOP947" s="109"/>
      <c r="GOQ947" s="109"/>
      <c r="GOR947" s="109"/>
      <c r="GOS947" s="109"/>
      <c r="GOT947" s="109"/>
      <c r="GOU947" s="109"/>
      <c r="GOV947" s="109"/>
      <c r="GOW947" s="109"/>
      <c r="GOX947" s="109"/>
      <c r="GOY947" s="109"/>
      <c r="GOZ947" s="109"/>
      <c r="GPA947" s="109"/>
      <c r="GPB947" s="109"/>
      <c r="GPC947" s="109"/>
      <c r="GPD947" s="109"/>
      <c r="GPE947" s="109"/>
      <c r="GPF947" s="109"/>
      <c r="GPG947" s="109"/>
      <c r="GPH947" s="109"/>
      <c r="GPI947" s="109"/>
      <c r="GPJ947" s="109"/>
      <c r="GPK947" s="109"/>
      <c r="GPL947" s="109"/>
      <c r="GPM947" s="109"/>
      <c r="GPN947" s="109"/>
      <c r="GPO947" s="109"/>
      <c r="GPP947" s="109"/>
      <c r="GPQ947" s="109"/>
      <c r="GPR947" s="109"/>
      <c r="GPS947" s="109"/>
      <c r="GPT947" s="109"/>
      <c r="GPU947" s="109"/>
      <c r="GPV947" s="109"/>
      <c r="GPW947" s="109"/>
      <c r="GPX947" s="109"/>
      <c r="GPY947" s="109"/>
      <c r="GPZ947" s="109"/>
      <c r="GQA947" s="109"/>
      <c r="GQB947" s="109"/>
      <c r="GQC947" s="109"/>
      <c r="GQD947" s="109"/>
      <c r="GQE947" s="109"/>
      <c r="GQF947" s="109"/>
      <c r="GQG947" s="109"/>
      <c r="GQH947" s="109"/>
      <c r="GQI947" s="109"/>
      <c r="GQJ947" s="109"/>
      <c r="GQK947" s="109"/>
      <c r="GQL947" s="109"/>
      <c r="GQM947" s="109"/>
      <c r="GQN947" s="109"/>
      <c r="GQO947" s="109"/>
      <c r="GQP947" s="109"/>
      <c r="GQQ947" s="109"/>
      <c r="GQR947" s="109"/>
      <c r="GQS947" s="109"/>
      <c r="GQT947" s="109"/>
      <c r="GQU947" s="109"/>
      <c r="GQV947" s="109"/>
      <c r="GQW947" s="109"/>
      <c r="GQX947" s="109"/>
      <c r="GQY947" s="109"/>
      <c r="GQZ947" s="109"/>
      <c r="GRA947" s="109"/>
      <c r="GRB947" s="109"/>
      <c r="GRC947" s="109"/>
      <c r="GRD947" s="109"/>
      <c r="GRE947" s="109"/>
      <c r="GRF947" s="109"/>
      <c r="GRG947" s="109"/>
      <c r="GRH947" s="109"/>
      <c r="GRI947" s="109"/>
      <c r="GRJ947" s="109"/>
      <c r="GRK947" s="109"/>
      <c r="GRL947" s="109"/>
      <c r="GRM947" s="109"/>
      <c r="GRN947" s="109"/>
      <c r="GRO947" s="109"/>
      <c r="GRP947" s="109"/>
      <c r="GRQ947" s="109"/>
      <c r="GRR947" s="109"/>
      <c r="GRS947" s="109"/>
      <c r="GRT947" s="109"/>
      <c r="GRU947" s="109"/>
      <c r="GRV947" s="109"/>
      <c r="GRW947" s="109"/>
      <c r="GRX947" s="109"/>
      <c r="GRY947" s="109"/>
      <c r="GRZ947" s="109"/>
      <c r="GSA947" s="109"/>
      <c r="GSB947" s="109"/>
      <c r="GSC947" s="109"/>
      <c r="GSD947" s="109"/>
      <c r="GSE947" s="109"/>
      <c r="GSF947" s="109"/>
      <c r="GSG947" s="109"/>
      <c r="GSH947" s="109"/>
      <c r="GSI947" s="109"/>
      <c r="GSJ947" s="109"/>
      <c r="GSK947" s="109"/>
      <c r="GSL947" s="109"/>
      <c r="GSM947" s="109"/>
      <c r="GSN947" s="109"/>
      <c r="GSO947" s="109"/>
      <c r="GSP947" s="109"/>
      <c r="GSQ947" s="109"/>
      <c r="GSR947" s="109"/>
      <c r="GSS947" s="109"/>
      <c r="GST947" s="109"/>
      <c r="GSU947" s="109"/>
      <c r="GSV947" s="109"/>
      <c r="GSW947" s="109"/>
      <c r="GSX947" s="109"/>
      <c r="GSY947" s="109"/>
      <c r="GSZ947" s="109"/>
      <c r="GTA947" s="109"/>
      <c r="GTB947" s="109"/>
      <c r="GTC947" s="109"/>
      <c r="GTD947" s="109"/>
      <c r="GTE947" s="109"/>
      <c r="GTF947" s="109"/>
      <c r="GTG947" s="109"/>
      <c r="GTH947" s="109"/>
      <c r="GTI947" s="109"/>
      <c r="GTJ947" s="109"/>
      <c r="GTK947" s="109"/>
      <c r="GTL947" s="109"/>
      <c r="GTM947" s="109"/>
      <c r="GTN947" s="109"/>
      <c r="GTO947" s="109"/>
      <c r="GTP947" s="109"/>
      <c r="GTQ947" s="109"/>
      <c r="GTR947" s="109"/>
      <c r="GTS947" s="109"/>
      <c r="GTT947" s="109"/>
      <c r="GTU947" s="109"/>
      <c r="GTV947" s="109"/>
      <c r="GTW947" s="109"/>
      <c r="GTX947" s="109"/>
      <c r="GTY947" s="109"/>
      <c r="GTZ947" s="109"/>
      <c r="GUA947" s="109"/>
      <c r="GUB947" s="109"/>
      <c r="GUC947" s="109"/>
      <c r="GUD947" s="109"/>
      <c r="GUE947" s="109"/>
      <c r="GUF947" s="109"/>
      <c r="GUG947" s="109"/>
      <c r="GUH947" s="109"/>
      <c r="GUI947" s="109"/>
      <c r="GUJ947" s="109"/>
      <c r="GUK947" s="109"/>
      <c r="GUL947" s="109"/>
      <c r="GUM947" s="109"/>
      <c r="GUN947" s="109"/>
      <c r="GUO947" s="109"/>
      <c r="GUP947" s="109"/>
      <c r="GUQ947" s="109"/>
      <c r="GUR947" s="109"/>
      <c r="GUS947" s="109"/>
      <c r="GUT947" s="109"/>
      <c r="GUU947" s="109"/>
      <c r="GUV947" s="109"/>
      <c r="GUW947" s="109"/>
      <c r="GUX947" s="109"/>
      <c r="GUY947" s="109"/>
      <c r="GUZ947" s="109"/>
      <c r="GVA947" s="109"/>
      <c r="GVB947" s="109"/>
      <c r="GVC947" s="109"/>
      <c r="GVD947" s="109"/>
      <c r="GVE947" s="109"/>
      <c r="GVF947" s="109"/>
      <c r="GVG947" s="109"/>
      <c r="GVH947" s="109"/>
      <c r="GVI947" s="109"/>
      <c r="GVJ947" s="109"/>
      <c r="GVK947" s="109"/>
      <c r="GVL947" s="109"/>
      <c r="GVM947" s="109"/>
      <c r="GVN947" s="109"/>
      <c r="GVO947" s="109"/>
      <c r="GVP947" s="109"/>
      <c r="GVQ947" s="109"/>
      <c r="GVR947" s="109"/>
      <c r="GVS947" s="109"/>
      <c r="GVT947" s="109"/>
      <c r="GVU947" s="109"/>
      <c r="GVV947" s="109"/>
      <c r="GVW947" s="109"/>
      <c r="GVX947" s="109"/>
      <c r="GVY947" s="109"/>
      <c r="GVZ947" s="109"/>
      <c r="GWA947" s="109"/>
      <c r="GWB947" s="109"/>
      <c r="GWC947" s="109"/>
      <c r="GWD947" s="109"/>
      <c r="GWE947" s="109"/>
      <c r="GWF947" s="109"/>
      <c r="GWG947" s="109"/>
      <c r="GWH947" s="109"/>
      <c r="GWI947" s="109"/>
      <c r="GWJ947" s="109"/>
      <c r="GWK947" s="109"/>
      <c r="GWL947" s="109"/>
      <c r="GWM947" s="109"/>
      <c r="GWN947" s="109"/>
      <c r="GWO947" s="109"/>
      <c r="GWP947" s="109"/>
      <c r="GWQ947" s="109"/>
      <c r="GWR947" s="109"/>
      <c r="GWS947" s="109"/>
      <c r="GWT947" s="109"/>
      <c r="GWU947" s="109"/>
      <c r="GWV947" s="109"/>
      <c r="GWW947" s="109"/>
      <c r="GWX947" s="109"/>
      <c r="GWY947" s="109"/>
      <c r="GWZ947" s="109"/>
      <c r="GXA947" s="109"/>
      <c r="GXB947" s="109"/>
      <c r="GXC947" s="109"/>
      <c r="GXD947" s="109"/>
      <c r="GXE947" s="109"/>
      <c r="GXF947" s="109"/>
      <c r="GXG947" s="109"/>
      <c r="GXH947" s="109"/>
      <c r="GXI947" s="109"/>
      <c r="GXJ947" s="109"/>
      <c r="GXK947" s="109"/>
      <c r="GXL947" s="109"/>
      <c r="GXM947" s="109"/>
      <c r="GXN947" s="109"/>
      <c r="GXO947" s="109"/>
      <c r="GXP947" s="109"/>
      <c r="GXQ947" s="109"/>
      <c r="GXR947" s="109"/>
      <c r="GXS947" s="109"/>
      <c r="GXT947" s="109"/>
      <c r="GXU947" s="109"/>
      <c r="GXV947" s="109"/>
      <c r="GXW947" s="109"/>
      <c r="GXX947" s="109"/>
      <c r="GXY947" s="109"/>
      <c r="GXZ947" s="109"/>
      <c r="GYA947" s="109"/>
      <c r="GYB947" s="109"/>
      <c r="GYC947" s="109"/>
      <c r="GYD947" s="109"/>
      <c r="GYE947" s="109"/>
      <c r="GYF947" s="109"/>
      <c r="GYG947" s="109"/>
      <c r="GYH947" s="109"/>
      <c r="GYI947" s="109"/>
      <c r="GYJ947" s="109"/>
      <c r="GYK947" s="109"/>
      <c r="GYL947" s="109"/>
      <c r="GYM947" s="109"/>
      <c r="GYN947" s="109"/>
      <c r="GYO947" s="109"/>
      <c r="GYP947" s="109"/>
      <c r="GYQ947" s="109"/>
      <c r="GYR947" s="109"/>
      <c r="GYS947" s="109"/>
      <c r="GYT947" s="109"/>
      <c r="GYU947" s="109"/>
      <c r="GYV947" s="109"/>
      <c r="GYW947" s="109"/>
      <c r="GYX947" s="109"/>
      <c r="GYY947" s="109"/>
      <c r="GYZ947" s="109"/>
      <c r="GZA947" s="109"/>
      <c r="GZB947" s="109"/>
      <c r="GZC947" s="109"/>
      <c r="GZD947" s="109"/>
      <c r="GZE947" s="109"/>
      <c r="GZF947" s="109"/>
      <c r="GZG947" s="109"/>
      <c r="GZH947" s="109"/>
      <c r="GZI947" s="109"/>
      <c r="GZJ947" s="109"/>
      <c r="GZK947" s="109"/>
      <c r="GZL947" s="109"/>
      <c r="GZM947" s="109"/>
      <c r="GZN947" s="109"/>
      <c r="GZO947" s="109"/>
      <c r="GZP947" s="109"/>
      <c r="GZQ947" s="109"/>
      <c r="GZR947" s="109"/>
      <c r="GZS947" s="109"/>
      <c r="GZT947" s="109"/>
      <c r="GZU947" s="109"/>
      <c r="GZV947" s="109"/>
      <c r="GZW947" s="109"/>
      <c r="GZX947" s="109"/>
      <c r="GZY947" s="109"/>
      <c r="GZZ947" s="109"/>
      <c r="HAA947" s="109"/>
      <c r="HAB947" s="109"/>
      <c r="HAC947" s="109"/>
      <c r="HAD947" s="109"/>
      <c r="HAE947" s="109"/>
      <c r="HAF947" s="109"/>
      <c r="HAG947" s="109"/>
      <c r="HAH947" s="109"/>
      <c r="HAI947" s="109"/>
      <c r="HAJ947" s="109"/>
      <c r="HAK947" s="109"/>
      <c r="HAL947" s="109"/>
      <c r="HAM947" s="109"/>
      <c r="HAN947" s="109"/>
      <c r="HAO947" s="109"/>
      <c r="HAP947" s="109"/>
      <c r="HAQ947" s="109"/>
      <c r="HAR947" s="109"/>
      <c r="HAS947" s="109"/>
      <c r="HAT947" s="109"/>
      <c r="HAU947" s="109"/>
      <c r="HAV947" s="109"/>
      <c r="HAW947" s="109"/>
      <c r="HAX947" s="109"/>
      <c r="HAY947" s="109"/>
      <c r="HAZ947" s="109"/>
      <c r="HBA947" s="109"/>
      <c r="HBB947" s="109"/>
      <c r="HBC947" s="109"/>
      <c r="HBD947" s="109"/>
      <c r="HBE947" s="109"/>
      <c r="HBF947" s="109"/>
      <c r="HBG947" s="109"/>
      <c r="HBH947" s="109"/>
      <c r="HBI947" s="109"/>
      <c r="HBJ947" s="109"/>
      <c r="HBK947" s="109"/>
      <c r="HBL947" s="109"/>
      <c r="HBM947" s="109"/>
      <c r="HBN947" s="109"/>
      <c r="HBO947" s="109"/>
      <c r="HBP947" s="109"/>
      <c r="HBQ947" s="109"/>
      <c r="HBR947" s="109"/>
      <c r="HBS947" s="109"/>
      <c r="HBT947" s="109"/>
      <c r="HBU947" s="109"/>
      <c r="HBV947" s="109"/>
      <c r="HBW947" s="109"/>
      <c r="HBX947" s="109"/>
      <c r="HBY947" s="109"/>
      <c r="HBZ947" s="109"/>
      <c r="HCA947" s="109"/>
      <c r="HCB947" s="109"/>
      <c r="HCC947" s="109"/>
      <c r="HCD947" s="109"/>
      <c r="HCE947" s="109"/>
      <c r="HCF947" s="109"/>
      <c r="HCG947" s="109"/>
      <c r="HCH947" s="109"/>
      <c r="HCI947" s="109"/>
      <c r="HCJ947" s="109"/>
      <c r="HCK947" s="109"/>
      <c r="HCL947" s="109"/>
      <c r="HCM947" s="109"/>
      <c r="HCN947" s="109"/>
      <c r="HCO947" s="109"/>
      <c r="HCP947" s="109"/>
      <c r="HCQ947" s="109"/>
      <c r="HCR947" s="109"/>
      <c r="HCS947" s="109"/>
      <c r="HCT947" s="109"/>
      <c r="HCU947" s="109"/>
      <c r="HCV947" s="109"/>
      <c r="HCW947" s="109"/>
      <c r="HCX947" s="109"/>
      <c r="HCY947" s="109"/>
      <c r="HCZ947" s="109"/>
      <c r="HDA947" s="109"/>
      <c r="HDB947" s="109"/>
      <c r="HDC947" s="109"/>
      <c r="HDD947" s="109"/>
      <c r="HDE947" s="109"/>
      <c r="HDF947" s="109"/>
      <c r="HDG947" s="109"/>
      <c r="HDH947" s="109"/>
      <c r="HDI947" s="109"/>
      <c r="HDJ947" s="109"/>
      <c r="HDK947" s="109"/>
      <c r="HDL947" s="109"/>
      <c r="HDM947" s="109"/>
      <c r="HDN947" s="109"/>
      <c r="HDO947" s="109"/>
      <c r="HDP947" s="109"/>
      <c r="HDQ947" s="109"/>
      <c r="HDR947" s="109"/>
      <c r="HDS947" s="109"/>
      <c r="HDT947" s="109"/>
      <c r="HDU947" s="109"/>
      <c r="HDV947" s="109"/>
      <c r="HDW947" s="109"/>
      <c r="HDX947" s="109"/>
      <c r="HDY947" s="109"/>
      <c r="HDZ947" s="109"/>
      <c r="HEA947" s="109"/>
      <c r="HEB947" s="109"/>
      <c r="HEC947" s="109"/>
      <c r="HED947" s="109"/>
      <c r="HEE947" s="109"/>
      <c r="HEF947" s="109"/>
      <c r="HEG947" s="109"/>
      <c r="HEH947" s="109"/>
      <c r="HEI947" s="109"/>
      <c r="HEJ947" s="109"/>
      <c r="HEK947" s="109"/>
      <c r="HEL947" s="109"/>
      <c r="HEM947" s="109"/>
      <c r="HEN947" s="109"/>
      <c r="HEO947" s="109"/>
      <c r="HEP947" s="109"/>
      <c r="HEQ947" s="109"/>
      <c r="HER947" s="109"/>
      <c r="HES947" s="109"/>
      <c r="HET947" s="109"/>
      <c r="HEU947" s="109"/>
      <c r="HEV947" s="109"/>
      <c r="HEW947" s="109"/>
      <c r="HEX947" s="109"/>
      <c r="HEY947" s="109"/>
      <c r="HEZ947" s="109"/>
      <c r="HFA947" s="109"/>
      <c r="HFB947" s="109"/>
      <c r="HFC947" s="109"/>
      <c r="HFD947" s="109"/>
      <c r="HFE947" s="109"/>
      <c r="HFF947" s="109"/>
      <c r="HFG947" s="109"/>
      <c r="HFH947" s="109"/>
      <c r="HFI947" s="109"/>
      <c r="HFJ947" s="109"/>
      <c r="HFK947" s="109"/>
      <c r="HFL947" s="109"/>
      <c r="HFM947" s="109"/>
      <c r="HFN947" s="109"/>
      <c r="HFO947" s="109"/>
      <c r="HFP947" s="109"/>
      <c r="HFQ947" s="109"/>
      <c r="HFR947" s="109"/>
      <c r="HFS947" s="109"/>
      <c r="HFT947" s="109"/>
      <c r="HFU947" s="109"/>
      <c r="HFV947" s="109"/>
      <c r="HFW947" s="109"/>
      <c r="HFX947" s="109"/>
      <c r="HFY947" s="109"/>
      <c r="HFZ947" s="109"/>
      <c r="HGA947" s="109"/>
      <c r="HGB947" s="109"/>
      <c r="HGC947" s="109"/>
      <c r="HGD947" s="109"/>
      <c r="HGE947" s="109"/>
      <c r="HGF947" s="109"/>
      <c r="HGG947" s="109"/>
      <c r="HGH947" s="109"/>
      <c r="HGI947" s="109"/>
      <c r="HGJ947" s="109"/>
      <c r="HGK947" s="109"/>
      <c r="HGL947" s="109"/>
      <c r="HGM947" s="109"/>
      <c r="HGN947" s="109"/>
      <c r="HGO947" s="109"/>
      <c r="HGP947" s="109"/>
      <c r="HGQ947" s="109"/>
      <c r="HGR947" s="109"/>
      <c r="HGS947" s="109"/>
      <c r="HGT947" s="109"/>
      <c r="HGU947" s="109"/>
      <c r="HGV947" s="109"/>
      <c r="HGW947" s="109"/>
      <c r="HGX947" s="109"/>
      <c r="HGY947" s="109"/>
      <c r="HGZ947" s="109"/>
      <c r="HHA947" s="109"/>
      <c r="HHB947" s="109"/>
      <c r="HHC947" s="109"/>
      <c r="HHD947" s="109"/>
      <c r="HHE947" s="109"/>
      <c r="HHF947" s="109"/>
      <c r="HHG947" s="109"/>
      <c r="HHH947" s="109"/>
      <c r="HHI947" s="109"/>
      <c r="HHJ947" s="109"/>
      <c r="HHK947" s="109"/>
      <c r="HHL947" s="109"/>
      <c r="HHM947" s="109"/>
      <c r="HHN947" s="109"/>
      <c r="HHO947" s="109"/>
      <c r="HHP947" s="109"/>
      <c r="HHQ947" s="109"/>
      <c r="HHR947" s="109"/>
      <c r="HHS947" s="109"/>
      <c r="HHT947" s="109"/>
      <c r="HHU947" s="109"/>
      <c r="HHV947" s="109"/>
      <c r="HHW947" s="109"/>
      <c r="HHX947" s="109"/>
      <c r="HHY947" s="109"/>
      <c r="HHZ947" s="109"/>
      <c r="HIA947" s="109"/>
      <c r="HIB947" s="109"/>
      <c r="HIC947" s="109"/>
      <c r="HID947" s="109"/>
      <c r="HIE947" s="109"/>
      <c r="HIF947" s="109"/>
      <c r="HIG947" s="109"/>
      <c r="HIH947" s="109"/>
      <c r="HII947" s="109"/>
      <c r="HIJ947" s="109"/>
      <c r="HIK947" s="109"/>
      <c r="HIL947" s="109"/>
      <c r="HIM947" s="109"/>
      <c r="HIN947" s="109"/>
      <c r="HIO947" s="109"/>
      <c r="HIP947" s="109"/>
      <c r="HIQ947" s="109"/>
      <c r="HIR947" s="109"/>
      <c r="HIS947" s="109"/>
      <c r="HIT947" s="109"/>
      <c r="HIU947" s="109"/>
      <c r="HIV947" s="109"/>
      <c r="HIW947" s="109"/>
      <c r="HIX947" s="109"/>
      <c r="HIY947" s="109"/>
      <c r="HIZ947" s="109"/>
      <c r="HJA947" s="109"/>
      <c r="HJB947" s="109"/>
      <c r="HJC947" s="109"/>
      <c r="HJD947" s="109"/>
      <c r="HJE947" s="109"/>
      <c r="HJF947" s="109"/>
      <c r="HJG947" s="109"/>
      <c r="HJH947" s="109"/>
      <c r="HJI947" s="109"/>
      <c r="HJJ947" s="109"/>
      <c r="HJK947" s="109"/>
      <c r="HJL947" s="109"/>
      <c r="HJM947" s="109"/>
      <c r="HJN947" s="109"/>
      <c r="HJO947" s="109"/>
      <c r="HJP947" s="109"/>
      <c r="HJQ947" s="109"/>
      <c r="HJR947" s="109"/>
      <c r="HJS947" s="109"/>
      <c r="HJT947" s="109"/>
      <c r="HJU947" s="109"/>
      <c r="HJV947" s="109"/>
      <c r="HJW947" s="109"/>
      <c r="HJX947" s="109"/>
      <c r="HJY947" s="109"/>
      <c r="HJZ947" s="109"/>
      <c r="HKA947" s="109"/>
      <c r="HKB947" s="109"/>
      <c r="HKC947" s="109"/>
      <c r="HKD947" s="109"/>
      <c r="HKE947" s="109"/>
      <c r="HKF947" s="109"/>
      <c r="HKG947" s="109"/>
      <c r="HKH947" s="109"/>
      <c r="HKI947" s="109"/>
      <c r="HKJ947" s="109"/>
      <c r="HKK947" s="109"/>
      <c r="HKL947" s="109"/>
      <c r="HKM947" s="109"/>
      <c r="HKN947" s="109"/>
      <c r="HKO947" s="109"/>
      <c r="HKP947" s="109"/>
      <c r="HKQ947" s="109"/>
      <c r="HKR947" s="109"/>
      <c r="HKS947" s="109"/>
      <c r="HKT947" s="109"/>
      <c r="HKU947" s="109"/>
      <c r="HKV947" s="109"/>
      <c r="HKW947" s="109"/>
      <c r="HKX947" s="109"/>
      <c r="HKY947" s="109"/>
      <c r="HKZ947" s="109"/>
      <c r="HLA947" s="109"/>
      <c r="HLB947" s="109"/>
      <c r="HLC947" s="109"/>
      <c r="HLD947" s="109"/>
      <c r="HLE947" s="109"/>
      <c r="HLF947" s="109"/>
      <c r="HLG947" s="109"/>
      <c r="HLH947" s="109"/>
      <c r="HLI947" s="109"/>
      <c r="HLJ947" s="109"/>
      <c r="HLK947" s="109"/>
      <c r="HLL947" s="109"/>
      <c r="HLM947" s="109"/>
      <c r="HLN947" s="109"/>
      <c r="HLO947" s="109"/>
      <c r="HLP947" s="109"/>
      <c r="HLQ947" s="109"/>
      <c r="HLR947" s="109"/>
      <c r="HLS947" s="109"/>
      <c r="HLT947" s="109"/>
      <c r="HLU947" s="109"/>
      <c r="HLV947" s="109"/>
      <c r="HLW947" s="109"/>
      <c r="HLX947" s="109"/>
      <c r="HLY947" s="109"/>
      <c r="HLZ947" s="109"/>
      <c r="HMA947" s="109"/>
      <c r="HMB947" s="109"/>
      <c r="HMC947" s="109"/>
      <c r="HMD947" s="109"/>
      <c r="HME947" s="109"/>
      <c r="HMF947" s="109"/>
      <c r="HMG947" s="109"/>
      <c r="HMH947" s="109"/>
      <c r="HMI947" s="109"/>
      <c r="HMJ947" s="109"/>
      <c r="HMK947" s="109"/>
      <c r="HML947" s="109"/>
      <c r="HMM947" s="109"/>
      <c r="HMN947" s="109"/>
      <c r="HMO947" s="109"/>
      <c r="HMP947" s="109"/>
      <c r="HMQ947" s="109"/>
      <c r="HMR947" s="109"/>
      <c r="HMS947" s="109"/>
      <c r="HMT947" s="109"/>
      <c r="HMU947" s="109"/>
      <c r="HMV947" s="109"/>
      <c r="HMW947" s="109"/>
      <c r="HMX947" s="109"/>
      <c r="HMY947" s="109"/>
      <c r="HMZ947" s="109"/>
      <c r="HNA947" s="109"/>
      <c r="HNB947" s="109"/>
      <c r="HNC947" s="109"/>
      <c r="HND947" s="109"/>
      <c r="HNE947" s="109"/>
      <c r="HNF947" s="109"/>
      <c r="HNG947" s="109"/>
      <c r="HNH947" s="109"/>
      <c r="HNI947" s="109"/>
      <c r="HNJ947" s="109"/>
      <c r="HNK947" s="109"/>
      <c r="HNL947" s="109"/>
      <c r="HNM947" s="109"/>
      <c r="HNN947" s="109"/>
      <c r="HNO947" s="109"/>
      <c r="HNP947" s="109"/>
      <c r="HNQ947" s="109"/>
      <c r="HNR947" s="109"/>
      <c r="HNS947" s="109"/>
      <c r="HNT947" s="109"/>
      <c r="HNU947" s="109"/>
      <c r="HNV947" s="109"/>
      <c r="HNW947" s="109"/>
      <c r="HNX947" s="109"/>
      <c r="HNY947" s="109"/>
      <c r="HNZ947" s="109"/>
      <c r="HOA947" s="109"/>
      <c r="HOB947" s="109"/>
      <c r="HOC947" s="109"/>
      <c r="HOD947" s="109"/>
      <c r="HOE947" s="109"/>
      <c r="HOF947" s="109"/>
      <c r="HOG947" s="109"/>
      <c r="HOH947" s="109"/>
      <c r="HOI947" s="109"/>
      <c r="HOJ947" s="109"/>
      <c r="HOK947" s="109"/>
      <c r="HOL947" s="109"/>
      <c r="HOM947" s="109"/>
      <c r="HON947" s="109"/>
      <c r="HOO947" s="109"/>
      <c r="HOP947" s="109"/>
      <c r="HOQ947" s="109"/>
      <c r="HOR947" s="109"/>
      <c r="HOS947" s="109"/>
      <c r="HOT947" s="109"/>
      <c r="HOU947" s="109"/>
      <c r="HOV947" s="109"/>
      <c r="HOW947" s="109"/>
      <c r="HOX947" s="109"/>
      <c r="HOY947" s="109"/>
      <c r="HOZ947" s="109"/>
      <c r="HPA947" s="109"/>
      <c r="HPB947" s="109"/>
      <c r="HPC947" s="109"/>
      <c r="HPD947" s="109"/>
      <c r="HPE947" s="109"/>
      <c r="HPF947" s="109"/>
      <c r="HPG947" s="109"/>
      <c r="HPH947" s="109"/>
      <c r="HPI947" s="109"/>
      <c r="HPJ947" s="109"/>
      <c r="HPK947" s="109"/>
      <c r="HPL947" s="109"/>
      <c r="HPM947" s="109"/>
      <c r="HPN947" s="109"/>
      <c r="HPO947" s="109"/>
      <c r="HPP947" s="109"/>
      <c r="HPQ947" s="109"/>
      <c r="HPR947" s="109"/>
      <c r="HPS947" s="109"/>
      <c r="HPT947" s="109"/>
      <c r="HPU947" s="109"/>
      <c r="HPV947" s="109"/>
      <c r="HPW947" s="109"/>
      <c r="HPX947" s="109"/>
      <c r="HPY947" s="109"/>
      <c r="HPZ947" s="109"/>
      <c r="HQA947" s="109"/>
      <c r="HQB947" s="109"/>
      <c r="HQC947" s="109"/>
      <c r="HQD947" s="109"/>
      <c r="HQE947" s="109"/>
      <c r="HQF947" s="109"/>
      <c r="HQG947" s="109"/>
      <c r="HQH947" s="109"/>
      <c r="HQI947" s="109"/>
      <c r="HQJ947" s="109"/>
      <c r="HQK947" s="109"/>
      <c r="HQL947" s="109"/>
      <c r="HQM947" s="109"/>
      <c r="HQN947" s="109"/>
      <c r="HQO947" s="109"/>
      <c r="HQP947" s="109"/>
      <c r="HQQ947" s="109"/>
      <c r="HQR947" s="109"/>
      <c r="HQS947" s="109"/>
      <c r="HQT947" s="109"/>
      <c r="HQU947" s="109"/>
      <c r="HQV947" s="109"/>
      <c r="HQW947" s="109"/>
      <c r="HQX947" s="109"/>
      <c r="HQY947" s="109"/>
      <c r="HQZ947" s="109"/>
      <c r="HRA947" s="109"/>
      <c r="HRB947" s="109"/>
      <c r="HRC947" s="109"/>
      <c r="HRD947" s="109"/>
      <c r="HRE947" s="109"/>
      <c r="HRF947" s="109"/>
      <c r="HRG947" s="109"/>
      <c r="HRH947" s="109"/>
      <c r="HRI947" s="109"/>
      <c r="HRJ947" s="109"/>
      <c r="HRK947" s="109"/>
      <c r="HRL947" s="109"/>
      <c r="HRM947" s="109"/>
      <c r="HRN947" s="109"/>
      <c r="HRO947" s="109"/>
      <c r="HRP947" s="109"/>
      <c r="HRQ947" s="109"/>
      <c r="HRR947" s="109"/>
      <c r="HRS947" s="109"/>
      <c r="HRT947" s="109"/>
      <c r="HRU947" s="109"/>
      <c r="HRV947" s="109"/>
      <c r="HRW947" s="109"/>
      <c r="HRX947" s="109"/>
      <c r="HRY947" s="109"/>
      <c r="HRZ947" s="109"/>
      <c r="HSA947" s="109"/>
      <c r="HSB947" s="109"/>
      <c r="HSC947" s="109"/>
      <c r="HSD947" s="109"/>
      <c r="HSE947" s="109"/>
      <c r="HSF947" s="109"/>
      <c r="HSG947" s="109"/>
      <c r="HSH947" s="109"/>
      <c r="HSI947" s="109"/>
      <c r="HSJ947" s="109"/>
      <c r="HSK947" s="109"/>
      <c r="HSL947" s="109"/>
      <c r="HSM947" s="109"/>
      <c r="HSN947" s="109"/>
      <c r="HSO947" s="109"/>
      <c r="HSP947" s="109"/>
      <c r="HSQ947" s="109"/>
      <c r="HSR947" s="109"/>
      <c r="HSS947" s="109"/>
      <c r="HST947" s="109"/>
      <c r="HSU947" s="109"/>
      <c r="HSV947" s="109"/>
      <c r="HSW947" s="109"/>
      <c r="HSX947" s="109"/>
      <c r="HSY947" s="109"/>
      <c r="HSZ947" s="109"/>
      <c r="HTA947" s="109"/>
      <c r="HTB947" s="109"/>
      <c r="HTC947" s="109"/>
      <c r="HTD947" s="109"/>
      <c r="HTE947" s="109"/>
      <c r="HTF947" s="109"/>
      <c r="HTG947" s="109"/>
      <c r="HTH947" s="109"/>
      <c r="HTI947" s="109"/>
      <c r="HTJ947" s="109"/>
      <c r="HTK947" s="109"/>
      <c r="HTL947" s="109"/>
      <c r="HTM947" s="109"/>
      <c r="HTN947" s="109"/>
      <c r="HTO947" s="109"/>
      <c r="HTP947" s="109"/>
      <c r="HTQ947" s="109"/>
      <c r="HTR947" s="109"/>
      <c r="HTS947" s="109"/>
      <c r="HTT947" s="109"/>
      <c r="HTU947" s="109"/>
      <c r="HTV947" s="109"/>
      <c r="HTW947" s="109"/>
      <c r="HTX947" s="109"/>
      <c r="HTY947" s="109"/>
      <c r="HTZ947" s="109"/>
      <c r="HUA947" s="109"/>
      <c r="HUB947" s="109"/>
      <c r="HUC947" s="109"/>
      <c r="HUD947" s="109"/>
      <c r="HUE947" s="109"/>
      <c r="HUF947" s="109"/>
      <c r="HUG947" s="109"/>
      <c r="HUH947" s="109"/>
      <c r="HUI947" s="109"/>
      <c r="HUJ947" s="109"/>
      <c r="HUK947" s="109"/>
      <c r="HUL947" s="109"/>
      <c r="HUM947" s="109"/>
      <c r="HUN947" s="109"/>
      <c r="HUO947" s="109"/>
      <c r="HUP947" s="109"/>
      <c r="HUQ947" s="109"/>
      <c r="HUR947" s="109"/>
      <c r="HUS947" s="109"/>
      <c r="HUT947" s="109"/>
      <c r="HUU947" s="109"/>
      <c r="HUV947" s="109"/>
      <c r="HUW947" s="109"/>
      <c r="HUX947" s="109"/>
      <c r="HUY947" s="109"/>
      <c r="HUZ947" s="109"/>
      <c r="HVA947" s="109"/>
      <c r="HVB947" s="109"/>
      <c r="HVC947" s="109"/>
      <c r="HVD947" s="109"/>
      <c r="HVE947" s="109"/>
      <c r="HVF947" s="109"/>
      <c r="HVG947" s="109"/>
      <c r="HVH947" s="109"/>
      <c r="HVI947" s="109"/>
      <c r="HVJ947" s="109"/>
      <c r="HVK947" s="109"/>
      <c r="HVL947" s="109"/>
      <c r="HVM947" s="109"/>
      <c r="HVN947" s="109"/>
      <c r="HVO947" s="109"/>
      <c r="HVP947" s="109"/>
      <c r="HVQ947" s="109"/>
      <c r="HVR947" s="109"/>
      <c r="HVS947" s="109"/>
      <c r="HVT947" s="109"/>
      <c r="HVU947" s="109"/>
      <c r="HVV947" s="109"/>
      <c r="HVW947" s="109"/>
      <c r="HVX947" s="109"/>
      <c r="HVY947" s="109"/>
      <c r="HVZ947" s="109"/>
      <c r="HWA947" s="109"/>
      <c r="HWB947" s="109"/>
      <c r="HWC947" s="109"/>
      <c r="HWD947" s="109"/>
      <c r="HWE947" s="109"/>
      <c r="HWF947" s="109"/>
      <c r="HWG947" s="109"/>
      <c r="HWH947" s="109"/>
      <c r="HWI947" s="109"/>
      <c r="HWJ947" s="109"/>
      <c r="HWK947" s="109"/>
      <c r="HWL947" s="109"/>
      <c r="HWM947" s="109"/>
      <c r="HWN947" s="109"/>
      <c r="HWO947" s="109"/>
      <c r="HWP947" s="109"/>
      <c r="HWQ947" s="109"/>
      <c r="HWR947" s="109"/>
      <c r="HWS947" s="109"/>
      <c r="HWT947" s="109"/>
      <c r="HWU947" s="109"/>
      <c r="HWV947" s="109"/>
      <c r="HWW947" s="109"/>
      <c r="HWX947" s="109"/>
      <c r="HWY947" s="109"/>
      <c r="HWZ947" s="109"/>
      <c r="HXA947" s="109"/>
      <c r="HXB947" s="109"/>
      <c r="HXC947" s="109"/>
      <c r="HXD947" s="109"/>
      <c r="HXE947" s="109"/>
      <c r="HXF947" s="109"/>
      <c r="HXG947" s="109"/>
      <c r="HXH947" s="109"/>
      <c r="HXI947" s="109"/>
      <c r="HXJ947" s="109"/>
      <c r="HXK947" s="109"/>
      <c r="HXL947" s="109"/>
      <c r="HXM947" s="109"/>
      <c r="HXN947" s="109"/>
      <c r="HXO947" s="109"/>
      <c r="HXP947" s="109"/>
      <c r="HXQ947" s="109"/>
      <c r="HXR947" s="109"/>
      <c r="HXS947" s="109"/>
      <c r="HXT947" s="109"/>
      <c r="HXU947" s="109"/>
      <c r="HXV947" s="109"/>
      <c r="HXW947" s="109"/>
      <c r="HXX947" s="109"/>
      <c r="HXY947" s="109"/>
      <c r="HXZ947" s="109"/>
      <c r="HYA947" s="109"/>
      <c r="HYB947" s="109"/>
      <c r="HYC947" s="109"/>
      <c r="HYD947" s="109"/>
      <c r="HYE947" s="109"/>
      <c r="HYF947" s="109"/>
      <c r="HYG947" s="109"/>
      <c r="HYH947" s="109"/>
      <c r="HYI947" s="109"/>
      <c r="HYJ947" s="109"/>
      <c r="HYK947" s="109"/>
      <c r="HYL947" s="109"/>
      <c r="HYM947" s="109"/>
      <c r="HYN947" s="109"/>
      <c r="HYO947" s="109"/>
      <c r="HYP947" s="109"/>
      <c r="HYQ947" s="109"/>
      <c r="HYR947" s="109"/>
      <c r="HYS947" s="109"/>
      <c r="HYT947" s="109"/>
      <c r="HYU947" s="109"/>
      <c r="HYV947" s="109"/>
      <c r="HYW947" s="109"/>
      <c r="HYX947" s="109"/>
      <c r="HYY947" s="109"/>
      <c r="HYZ947" s="109"/>
      <c r="HZA947" s="109"/>
      <c r="HZB947" s="109"/>
      <c r="HZC947" s="109"/>
      <c r="HZD947" s="109"/>
      <c r="HZE947" s="109"/>
      <c r="HZF947" s="109"/>
      <c r="HZG947" s="109"/>
      <c r="HZH947" s="109"/>
      <c r="HZI947" s="109"/>
      <c r="HZJ947" s="109"/>
      <c r="HZK947" s="109"/>
      <c r="HZL947" s="109"/>
      <c r="HZM947" s="109"/>
      <c r="HZN947" s="109"/>
      <c r="HZO947" s="109"/>
      <c r="HZP947" s="109"/>
      <c r="HZQ947" s="109"/>
      <c r="HZR947" s="109"/>
      <c r="HZS947" s="109"/>
      <c r="HZT947" s="109"/>
      <c r="HZU947" s="109"/>
      <c r="HZV947" s="109"/>
      <c r="HZW947" s="109"/>
      <c r="HZX947" s="109"/>
      <c r="HZY947" s="109"/>
      <c r="HZZ947" s="109"/>
      <c r="IAA947" s="109"/>
      <c r="IAB947" s="109"/>
      <c r="IAC947" s="109"/>
      <c r="IAD947" s="109"/>
      <c r="IAE947" s="109"/>
      <c r="IAF947" s="109"/>
      <c r="IAG947" s="109"/>
      <c r="IAH947" s="109"/>
      <c r="IAI947" s="109"/>
      <c r="IAJ947" s="109"/>
      <c r="IAK947" s="109"/>
      <c r="IAL947" s="109"/>
      <c r="IAM947" s="109"/>
      <c r="IAN947" s="109"/>
      <c r="IAO947" s="109"/>
      <c r="IAP947" s="109"/>
      <c r="IAQ947" s="109"/>
      <c r="IAR947" s="109"/>
      <c r="IAS947" s="109"/>
      <c r="IAT947" s="109"/>
      <c r="IAU947" s="109"/>
      <c r="IAV947" s="109"/>
      <c r="IAW947" s="109"/>
      <c r="IAX947" s="109"/>
      <c r="IAY947" s="109"/>
      <c r="IAZ947" s="109"/>
      <c r="IBA947" s="109"/>
      <c r="IBB947" s="109"/>
      <c r="IBC947" s="109"/>
      <c r="IBD947" s="109"/>
      <c r="IBE947" s="109"/>
      <c r="IBF947" s="109"/>
      <c r="IBG947" s="109"/>
      <c r="IBH947" s="109"/>
      <c r="IBI947" s="109"/>
      <c r="IBJ947" s="109"/>
      <c r="IBK947" s="109"/>
      <c r="IBL947" s="109"/>
      <c r="IBM947" s="109"/>
      <c r="IBN947" s="109"/>
      <c r="IBO947" s="109"/>
      <c r="IBP947" s="109"/>
      <c r="IBQ947" s="109"/>
      <c r="IBR947" s="109"/>
      <c r="IBS947" s="109"/>
      <c r="IBT947" s="109"/>
      <c r="IBU947" s="109"/>
      <c r="IBV947" s="109"/>
      <c r="IBW947" s="109"/>
      <c r="IBX947" s="109"/>
      <c r="IBY947" s="109"/>
      <c r="IBZ947" s="109"/>
      <c r="ICA947" s="109"/>
      <c r="ICB947" s="109"/>
      <c r="ICC947" s="109"/>
      <c r="ICD947" s="109"/>
      <c r="ICE947" s="109"/>
      <c r="ICF947" s="109"/>
      <c r="ICG947" s="109"/>
      <c r="ICH947" s="109"/>
      <c r="ICI947" s="109"/>
      <c r="ICJ947" s="109"/>
      <c r="ICK947" s="109"/>
      <c r="ICL947" s="109"/>
      <c r="ICM947" s="109"/>
      <c r="ICN947" s="109"/>
      <c r="ICO947" s="109"/>
      <c r="ICP947" s="109"/>
      <c r="ICQ947" s="109"/>
      <c r="ICR947" s="109"/>
      <c r="ICS947" s="109"/>
      <c r="ICT947" s="109"/>
      <c r="ICU947" s="109"/>
      <c r="ICV947" s="109"/>
      <c r="ICW947" s="109"/>
      <c r="ICX947" s="109"/>
      <c r="ICY947" s="109"/>
      <c r="ICZ947" s="109"/>
      <c r="IDA947" s="109"/>
      <c r="IDB947" s="109"/>
      <c r="IDC947" s="109"/>
      <c r="IDD947" s="109"/>
      <c r="IDE947" s="109"/>
      <c r="IDF947" s="109"/>
      <c r="IDG947" s="109"/>
      <c r="IDH947" s="109"/>
      <c r="IDI947" s="109"/>
      <c r="IDJ947" s="109"/>
      <c r="IDK947" s="109"/>
      <c r="IDL947" s="109"/>
      <c r="IDM947" s="109"/>
      <c r="IDN947" s="109"/>
      <c r="IDO947" s="109"/>
      <c r="IDP947" s="109"/>
      <c r="IDQ947" s="109"/>
      <c r="IDR947" s="109"/>
      <c r="IDS947" s="109"/>
      <c r="IDT947" s="109"/>
      <c r="IDU947" s="109"/>
      <c r="IDV947" s="109"/>
      <c r="IDW947" s="109"/>
      <c r="IDX947" s="109"/>
      <c r="IDY947" s="109"/>
      <c r="IDZ947" s="109"/>
      <c r="IEA947" s="109"/>
      <c r="IEB947" s="109"/>
      <c r="IEC947" s="109"/>
      <c r="IED947" s="109"/>
      <c r="IEE947" s="109"/>
      <c r="IEF947" s="109"/>
      <c r="IEG947" s="109"/>
      <c r="IEH947" s="109"/>
      <c r="IEI947" s="109"/>
      <c r="IEJ947" s="109"/>
      <c r="IEK947" s="109"/>
      <c r="IEL947" s="109"/>
      <c r="IEM947" s="109"/>
      <c r="IEN947" s="109"/>
      <c r="IEO947" s="109"/>
      <c r="IEP947" s="109"/>
      <c r="IEQ947" s="109"/>
      <c r="IER947" s="109"/>
      <c r="IES947" s="109"/>
      <c r="IET947" s="109"/>
      <c r="IEU947" s="109"/>
      <c r="IEV947" s="109"/>
      <c r="IEW947" s="109"/>
      <c r="IEX947" s="109"/>
      <c r="IEY947" s="109"/>
      <c r="IEZ947" s="109"/>
      <c r="IFA947" s="109"/>
      <c r="IFB947" s="109"/>
      <c r="IFC947" s="109"/>
      <c r="IFD947" s="109"/>
      <c r="IFE947" s="109"/>
      <c r="IFF947" s="109"/>
      <c r="IFG947" s="109"/>
      <c r="IFH947" s="109"/>
      <c r="IFI947" s="109"/>
      <c r="IFJ947" s="109"/>
      <c r="IFK947" s="109"/>
      <c r="IFL947" s="109"/>
      <c r="IFM947" s="109"/>
      <c r="IFN947" s="109"/>
      <c r="IFO947" s="109"/>
      <c r="IFP947" s="109"/>
      <c r="IFQ947" s="109"/>
      <c r="IFR947" s="109"/>
      <c r="IFS947" s="109"/>
      <c r="IFT947" s="109"/>
      <c r="IFU947" s="109"/>
      <c r="IFV947" s="109"/>
      <c r="IFW947" s="109"/>
      <c r="IFX947" s="109"/>
      <c r="IFY947" s="109"/>
      <c r="IFZ947" s="109"/>
      <c r="IGA947" s="109"/>
      <c r="IGB947" s="109"/>
      <c r="IGC947" s="109"/>
      <c r="IGD947" s="109"/>
      <c r="IGE947" s="109"/>
      <c r="IGF947" s="109"/>
      <c r="IGG947" s="109"/>
      <c r="IGH947" s="109"/>
      <c r="IGI947" s="109"/>
      <c r="IGJ947" s="109"/>
      <c r="IGK947" s="109"/>
      <c r="IGL947" s="109"/>
      <c r="IGM947" s="109"/>
      <c r="IGN947" s="109"/>
      <c r="IGO947" s="109"/>
      <c r="IGP947" s="109"/>
      <c r="IGQ947" s="109"/>
      <c r="IGR947" s="109"/>
      <c r="IGS947" s="109"/>
      <c r="IGT947" s="109"/>
      <c r="IGU947" s="109"/>
      <c r="IGV947" s="109"/>
      <c r="IGW947" s="109"/>
      <c r="IGX947" s="109"/>
      <c r="IGY947" s="109"/>
      <c r="IGZ947" s="109"/>
      <c r="IHA947" s="109"/>
      <c r="IHB947" s="109"/>
      <c r="IHC947" s="109"/>
      <c r="IHD947" s="109"/>
      <c r="IHE947" s="109"/>
      <c r="IHF947" s="109"/>
      <c r="IHG947" s="109"/>
      <c r="IHH947" s="109"/>
      <c r="IHI947" s="109"/>
      <c r="IHJ947" s="109"/>
      <c r="IHK947" s="109"/>
      <c r="IHL947" s="109"/>
      <c r="IHM947" s="109"/>
      <c r="IHN947" s="109"/>
      <c r="IHO947" s="109"/>
      <c r="IHP947" s="109"/>
      <c r="IHQ947" s="109"/>
      <c r="IHR947" s="109"/>
      <c r="IHS947" s="109"/>
      <c r="IHT947" s="109"/>
      <c r="IHU947" s="109"/>
      <c r="IHV947" s="109"/>
      <c r="IHW947" s="109"/>
      <c r="IHX947" s="109"/>
      <c r="IHY947" s="109"/>
      <c r="IHZ947" s="109"/>
      <c r="IIA947" s="109"/>
      <c r="IIB947" s="109"/>
      <c r="IIC947" s="109"/>
      <c r="IID947" s="109"/>
      <c r="IIE947" s="109"/>
      <c r="IIF947" s="109"/>
      <c r="IIG947" s="109"/>
      <c r="IIH947" s="109"/>
      <c r="III947" s="109"/>
      <c r="IIJ947" s="109"/>
      <c r="IIK947" s="109"/>
      <c r="IIL947" s="109"/>
      <c r="IIM947" s="109"/>
      <c r="IIN947" s="109"/>
      <c r="IIO947" s="109"/>
      <c r="IIP947" s="109"/>
      <c r="IIQ947" s="109"/>
      <c r="IIR947" s="109"/>
      <c r="IIS947" s="109"/>
      <c r="IIT947" s="109"/>
      <c r="IIU947" s="109"/>
      <c r="IIV947" s="109"/>
      <c r="IIW947" s="109"/>
      <c r="IIX947" s="109"/>
      <c r="IIY947" s="109"/>
      <c r="IIZ947" s="109"/>
      <c r="IJA947" s="109"/>
      <c r="IJB947" s="109"/>
      <c r="IJC947" s="109"/>
      <c r="IJD947" s="109"/>
      <c r="IJE947" s="109"/>
      <c r="IJF947" s="109"/>
      <c r="IJG947" s="109"/>
      <c r="IJH947" s="109"/>
      <c r="IJI947" s="109"/>
      <c r="IJJ947" s="109"/>
      <c r="IJK947" s="109"/>
      <c r="IJL947" s="109"/>
      <c r="IJM947" s="109"/>
      <c r="IJN947" s="109"/>
      <c r="IJO947" s="109"/>
      <c r="IJP947" s="109"/>
      <c r="IJQ947" s="109"/>
      <c r="IJR947" s="109"/>
      <c r="IJS947" s="109"/>
      <c r="IJT947" s="109"/>
      <c r="IJU947" s="109"/>
      <c r="IJV947" s="109"/>
      <c r="IJW947" s="109"/>
      <c r="IJX947" s="109"/>
      <c r="IJY947" s="109"/>
      <c r="IJZ947" s="109"/>
      <c r="IKA947" s="109"/>
      <c r="IKB947" s="109"/>
      <c r="IKC947" s="109"/>
      <c r="IKD947" s="109"/>
      <c r="IKE947" s="109"/>
      <c r="IKF947" s="109"/>
      <c r="IKG947" s="109"/>
      <c r="IKH947" s="109"/>
      <c r="IKI947" s="109"/>
      <c r="IKJ947" s="109"/>
      <c r="IKK947" s="109"/>
      <c r="IKL947" s="109"/>
      <c r="IKM947" s="109"/>
      <c r="IKN947" s="109"/>
      <c r="IKO947" s="109"/>
      <c r="IKP947" s="109"/>
      <c r="IKQ947" s="109"/>
      <c r="IKR947" s="109"/>
      <c r="IKS947" s="109"/>
      <c r="IKT947" s="109"/>
      <c r="IKU947" s="109"/>
      <c r="IKV947" s="109"/>
      <c r="IKW947" s="109"/>
      <c r="IKX947" s="109"/>
      <c r="IKY947" s="109"/>
      <c r="IKZ947" s="109"/>
      <c r="ILA947" s="109"/>
      <c r="ILB947" s="109"/>
      <c r="ILC947" s="109"/>
      <c r="ILD947" s="109"/>
      <c r="ILE947" s="109"/>
      <c r="ILF947" s="109"/>
      <c r="ILG947" s="109"/>
      <c r="ILH947" s="109"/>
      <c r="ILI947" s="109"/>
      <c r="ILJ947" s="109"/>
      <c r="ILK947" s="109"/>
      <c r="ILL947" s="109"/>
      <c r="ILM947" s="109"/>
      <c r="ILN947" s="109"/>
      <c r="ILO947" s="109"/>
      <c r="ILP947" s="109"/>
      <c r="ILQ947" s="109"/>
      <c r="ILR947" s="109"/>
      <c r="ILS947" s="109"/>
      <c r="ILT947" s="109"/>
      <c r="ILU947" s="109"/>
      <c r="ILV947" s="109"/>
      <c r="ILW947" s="109"/>
      <c r="ILX947" s="109"/>
      <c r="ILY947" s="109"/>
      <c r="ILZ947" s="109"/>
      <c r="IMA947" s="109"/>
      <c r="IMB947" s="109"/>
      <c r="IMC947" s="109"/>
      <c r="IMD947" s="109"/>
      <c r="IME947" s="109"/>
      <c r="IMF947" s="109"/>
      <c r="IMG947" s="109"/>
      <c r="IMH947" s="109"/>
      <c r="IMI947" s="109"/>
      <c r="IMJ947" s="109"/>
      <c r="IMK947" s="109"/>
      <c r="IML947" s="109"/>
      <c r="IMM947" s="109"/>
      <c r="IMN947" s="109"/>
      <c r="IMO947" s="109"/>
      <c r="IMP947" s="109"/>
      <c r="IMQ947" s="109"/>
      <c r="IMR947" s="109"/>
      <c r="IMS947" s="109"/>
      <c r="IMT947" s="109"/>
      <c r="IMU947" s="109"/>
      <c r="IMV947" s="109"/>
      <c r="IMW947" s="109"/>
      <c r="IMX947" s="109"/>
      <c r="IMY947" s="109"/>
      <c r="IMZ947" s="109"/>
      <c r="INA947" s="109"/>
      <c r="INB947" s="109"/>
      <c r="INC947" s="109"/>
      <c r="IND947" s="109"/>
      <c r="INE947" s="109"/>
      <c r="INF947" s="109"/>
      <c r="ING947" s="109"/>
      <c r="INH947" s="109"/>
      <c r="INI947" s="109"/>
      <c r="INJ947" s="109"/>
      <c r="INK947" s="109"/>
      <c r="INL947" s="109"/>
      <c r="INM947" s="109"/>
      <c r="INN947" s="109"/>
      <c r="INO947" s="109"/>
      <c r="INP947" s="109"/>
      <c r="INQ947" s="109"/>
      <c r="INR947" s="109"/>
      <c r="INS947" s="109"/>
      <c r="INT947" s="109"/>
      <c r="INU947" s="109"/>
      <c r="INV947" s="109"/>
      <c r="INW947" s="109"/>
      <c r="INX947" s="109"/>
      <c r="INY947" s="109"/>
      <c r="INZ947" s="109"/>
      <c r="IOA947" s="109"/>
      <c r="IOB947" s="109"/>
      <c r="IOC947" s="109"/>
      <c r="IOD947" s="109"/>
      <c r="IOE947" s="109"/>
      <c r="IOF947" s="109"/>
      <c r="IOG947" s="109"/>
      <c r="IOH947" s="109"/>
      <c r="IOI947" s="109"/>
      <c r="IOJ947" s="109"/>
      <c r="IOK947" s="109"/>
      <c r="IOL947" s="109"/>
      <c r="IOM947" s="109"/>
      <c r="ION947" s="109"/>
      <c r="IOO947" s="109"/>
      <c r="IOP947" s="109"/>
      <c r="IOQ947" s="109"/>
      <c r="IOR947" s="109"/>
      <c r="IOS947" s="109"/>
      <c r="IOT947" s="109"/>
      <c r="IOU947" s="109"/>
      <c r="IOV947" s="109"/>
      <c r="IOW947" s="109"/>
      <c r="IOX947" s="109"/>
      <c r="IOY947" s="109"/>
      <c r="IOZ947" s="109"/>
      <c r="IPA947" s="109"/>
      <c r="IPB947" s="109"/>
      <c r="IPC947" s="109"/>
      <c r="IPD947" s="109"/>
      <c r="IPE947" s="109"/>
      <c r="IPF947" s="109"/>
      <c r="IPG947" s="109"/>
      <c r="IPH947" s="109"/>
      <c r="IPI947" s="109"/>
      <c r="IPJ947" s="109"/>
      <c r="IPK947" s="109"/>
      <c r="IPL947" s="109"/>
      <c r="IPM947" s="109"/>
      <c r="IPN947" s="109"/>
      <c r="IPO947" s="109"/>
      <c r="IPP947" s="109"/>
      <c r="IPQ947" s="109"/>
      <c r="IPR947" s="109"/>
      <c r="IPS947" s="109"/>
      <c r="IPT947" s="109"/>
      <c r="IPU947" s="109"/>
      <c r="IPV947" s="109"/>
      <c r="IPW947" s="109"/>
      <c r="IPX947" s="109"/>
      <c r="IPY947" s="109"/>
      <c r="IPZ947" s="109"/>
      <c r="IQA947" s="109"/>
      <c r="IQB947" s="109"/>
      <c r="IQC947" s="109"/>
      <c r="IQD947" s="109"/>
      <c r="IQE947" s="109"/>
      <c r="IQF947" s="109"/>
      <c r="IQG947" s="109"/>
      <c r="IQH947" s="109"/>
      <c r="IQI947" s="109"/>
      <c r="IQJ947" s="109"/>
      <c r="IQK947" s="109"/>
      <c r="IQL947" s="109"/>
      <c r="IQM947" s="109"/>
      <c r="IQN947" s="109"/>
      <c r="IQO947" s="109"/>
      <c r="IQP947" s="109"/>
      <c r="IQQ947" s="109"/>
      <c r="IQR947" s="109"/>
      <c r="IQS947" s="109"/>
      <c r="IQT947" s="109"/>
      <c r="IQU947" s="109"/>
      <c r="IQV947" s="109"/>
      <c r="IQW947" s="109"/>
      <c r="IQX947" s="109"/>
      <c r="IQY947" s="109"/>
      <c r="IQZ947" s="109"/>
      <c r="IRA947" s="109"/>
      <c r="IRB947" s="109"/>
      <c r="IRC947" s="109"/>
      <c r="IRD947" s="109"/>
      <c r="IRE947" s="109"/>
      <c r="IRF947" s="109"/>
      <c r="IRG947" s="109"/>
      <c r="IRH947" s="109"/>
      <c r="IRI947" s="109"/>
      <c r="IRJ947" s="109"/>
      <c r="IRK947" s="109"/>
      <c r="IRL947" s="109"/>
      <c r="IRM947" s="109"/>
      <c r="IRN947" s="109"/>
      <c r="IRO947" s="109"/>
      <c r="IRP947" s="109"/>
      <c r="IRQ947" s="109"/>
      <c r="IRR947" s="109"/>
      <c r="IRS947" s="109"/>
      <c r="IRT947" s="109"/>
      <c r="IRU947" s="109"/>
      <c r="IRV947" s="109"/>
      <c r="IRW947" s="109"/>
      <c r="IRX947" s="109"/>
      <c r="IRY947" s="109"/>
      <c r="IRZ947" s="109"/>
      <c r="ISA947" s="109"/>
      <c r="ISB947" s="109"/>
      <c r="ISC947" s="109"/>
      <c r="ISD947" s="109"/>
      <c r="ISE947" s="109"/>
      <c r="ISF947" s="109"/>
      <c r="ISG947" s="109"/>
      <c r="ISH947" s="109"/>
      <c r="ISI947" s="109"/>
      <c r="ISJ947" s="109"/>
      <c r="ISK947" s="109"/>
      <c r="ISL947" s="109"/>
      <c r="ISM947" s="109"/>
      <c r="ISN947" s="109"/>
      <c r="ISO947" s="109"/>
      <c r="ISP947" s="109"/>
      <c r="ISQ947" s="109"/>
      <c r="ISR947" s="109"/>
      <c r="ISS947" s="109"/>
      <c r="IST947" s="109"/>
      <c r="ISU947" s="109"/>
      <c r="ISV947" s="109"/>
      <c r="ISW947" s="109"/>
      <c r="ISX947" s="109"/>
      <c r="ISY947" s="109"/>
      <c r="ISZ947" s="109"/>
      <c r="ITA947" s="109"/>
      <c r="ITB947" s="109"/>
      <c r="ITC947" s="109"/>
      <c r="ITD947" s="109"/>
      <c r="ITE947" s="109"/>
      <c r="ITF947" s="109"/>
      <c r="ITG947" s="109"/>
      <c r="ITH947" s="109"/>
      <c r="ITI947" s="109"/>
      <c r="ITJ947" s="109"/>
      <c r="ITK947" s="109"/>
      <c r="ITL947" s="109"/>
      <c r="ITM947" s="109"/>
      <c r="ITN947" s="109"/>
      <c r="ITO947" s="109"/>
      <c r="ITP947" s="109"/>
      <c r="ITQ947" s="109"/>
      <c r="ITR947" s="109"/>
      <c r="ITS947" s="109"/>
      <c r="ITT947" s="109"/>
      <c r="ITU947" s="109"/>
      <c r="ITV947" s="109"/>
      <c r="ITW947" s="109"/>
      <c r="ITX947" s="109"/>
      <c r="ITY947" s="109"/>
      <c r="ITZ947" s="109"/>
      <c r="IUA947" s="109"/>
      <c r="IUB947" s="109"/>
      <c r="IUC947" s="109"/>
      <c r="IUD947" s="109"/>
      <c r="IUE947" s="109"/>
      <c r="IUF947" s="109"/>
      <c r="IUG947" s="109"/>
      <c r="IUH947" s="109"/>
      <c r="IUI947" s="109"/>
      <c r="IUJ947" s="109"/>
      <c r="IUK947" s="109"/>
      <c r="IUL947" s="109"/>
      <c r="IUM947" s="109"/>
      <c r="IUN947" s="109"/>
      <c r="IUO947" s="109"/>
      <c r="IUP947" s="109"/>
      <c r="IUQ947" s="109"/>
      <c r="IUR947" s="109"/>
      <c r="IUS947" s="109"/>
      <c r="IUT947" s="109"/>
      <c r="IUU947" s="109"/>
      <c r="IUV947" s="109"/>
      <c r="IUW947" s="109"/>
      <c r="IUX947" s="109"/>
      <c r="IUY947" s="109"/>
      <c r="IUZ947" s="109"/>
      <c r="IVA947" s="109"/>
      <c r="IVB947" s="109"/>
      <c r="IVC947" s="109"/>
      <c r="IVD947" s="109"/>
      <c r="IVE947" s="109"/>
      <c r="IVF947" s="109"/>
      <c r="IVG947" s="109"/>
      <c r="IVH947" s="109"/>
      <c r="IVI947" s="109"/>
      <c r="IVJ947" s="109"/>
      <c r="IVK947" s="109"/>
      <c r="IVL947" s="109"/>
      <c r="IVM947" s="109"/>
      <c r="IVN947" s="109"/>
      <c r="IVO947" s="109"/>
      <c r="IVP947" s="109"/>
      <c r="IVQ947" s="109"/>
      <c r="IVR947" s="109"/>
      <c r="IVS947" s="109"/>
      <c r="IVT947" s="109"/>
      <c r="IVU947" s="109"/>
      <c r="IVV947" s="109"/>
      <c r="IVW947" s="109"/>
      <c r="IVX947" s="109"/>
      <c r="IVY947" s="109"/>
      <c r="IVZ947" s="109"/>
      <c r="IWA947" s="109"/>
      <c r="IWB947" s="109"/>
      <c r="IWC947" s="109"/>
      <c r="IWD947" s="109"/>
      <c r="IWE947" s="109"/>
      <c r="IWF947" s="109"/>
      <c r="IWG947" s="109"/>
      <c r="IWH947" s="109"/>
      <c r="IWI947" s="109"/>
      <c r="IWJ947" s="109"/>
      <c r="IWK947" s="109"/>
      <c r="IWL947" s="109"/>
      <c r="IWM947" s="109"/>
      <c r="IWN947" s="109"/>
      <c r="IWO947" s="109"/>
      <c r="IWP947" s="109"/>
      <c r="IWQ947" s="109"/>
      <c r="IWR947" s="109"/>
      <c r="IWS947" s="109"/>
      <c r="IWT947" s="109"/>
      <c r="IWU947" s="109"/>
      <c r="IWV947" s="109"/>
      <c r="IWW947" s="109"/>
      <c r="IWX947" s="109"/>
      <c r="IWY947" s="109"/>
      <c r="IWZ947" s="109"/>
      <c r="IXA947" s="109"/>
      <c r="IXB947" s="109"/>
      <c r="IXC947" s="109"/>
      <c r="IXD947" s="109"/>
      <c r="IXE947" s="109"/>
      <c r="IXF947" s="109"/>
      <c r="IXG947" s="109"/>
      <c r="IXH947" s="109"/>
      <c r="IXI947" s="109"/>
      <c r="IXJ947" s="109"/>
      <c r="IXK947" s="109"/>
      <c r="IXL947" s="109"/>
      <c r="IXM947" s="109"/>
      <c r="IXN947" s="109"/>
      <c r="IXO947" s="109"/>
      <c r="IXP947" s="109"/>
      <c r="IXQ947" s="109"/>
      <c r="IXR947" s="109"/>
      <c r="IXS947" s="109"/>
      <c r="IXT947" s="109"/>
      <c r="IXU947" s="109"/>
      <c r="IXV947" s="109"/>
      <c r="IXW947" s="109"/>
      <c r="IXX947" s="109"/>
      <c r="IXY947" s="109"/>
      <c r="IXZ947" s="109"/>
      <c r="IYA947" s="109"/>
      <c r="IYB947" s="109"/>
      <c r="IYC947" s="109"/>
      <c r="IYD947" s="109"/>
      <c r="IYE947" s="109"/>
      <c r="IYF947" s="109"/>
      <c r="IYG947" s="109"/>
      <c r="IYH947" s="109"/>
      <c r="IYI947" s="109"/>
      <c r="IYJ947" s="109"/>
      <c r="IYK947" s="109"/>
      <c r="IYL947" s="109"/>
      <c r="IYM947" s="109"/>
      <c r="IYN947" s="109"/>
      <c r="IYO947" s="109"/>
      <c r="IYP947" s="109"/>
      <c r="IYQ947" s="109"/>
      <c r="IYR947" s="109"/>
      <c r="IYS947" s="109"/>
      <c r="IYT947" s="109"/>
      <c r="IYU947" s="109"/>
      <c r="IYV947" s="109"/>
      <c r="IYW947" s="109"/>
      <c r="IYX947" s="109"/>
      <c r="IYY947" s="109"/>
      <c r="IYZ947" s="109"/>
      <c r="IZA947" s="109"/>
      <c r="IZB947" s="109"/>
      <c r="IZC947" s="109"/>
      <c r="IZD947" s="109"/>
      <c r="IZE947" s="109"/>
      <c r="IZF947" s="109"/>
      <c r="IZG947" s="109"/>
      <c r="IZH947" s="109"/>
      <c r="IZI947" s="109"/>
      <c r="IZJ947" s="109"/>
      <c r="IZK947" s="109"/>
      <c r="IZL947" s="109"/>
      <c r="IZM947" s="109"/>
      <c r="IZN947" s="109"/>
      <c r="IZO947" s="109"/>
      <c r="IZP947" s="109"/>
      <c r="IZQ947" s="109"/>
      <c r="IZR947" s="109"/>
      <c r="IZS947" s="109"/>
      <c r="IZT947" s="109"/>
      <c r="IZU947" s="109"/>
      <c r="IZV947" s="109"/>
      <c r="IZW947" s="109"/>
      <c r="IZX947" s="109"/>
      <c r="IZY947" s="109"/>
      <c r="IZZ947" s="109"/>
      <c r="JAA947" s="109"/>
      <c r="JAB947" s="109"/>
      <c r="JAC947" s="109"/>
      <c r="JAD947" s="109"/>
      <c r="JAE947" s="109"/>
      <c r="JAF947" s="109"/>
      <c r="JAG947" s="109"/>
      <c r="JAH947" s="109"/>
      <c r="JAI947" s="109"/>
      <c r="JAJ947" s="109"/>
      <c r="JAK947" s="109"/>
      <c r="JAL947" s="109"/>
      <c r="JAM947" s="109"/>
      <c r="JAN947" s="109"/>
      <c r="JAO947" s="109"/>
      <c r="JAP947" s="109"/>
      <c r="JAQ947" s="109"/>
      <c r="JAR947" s="109"/>
      <c r="JAS947" s="109"/>
      <c r="JAT947" s="109"/>
      <c r="JAU947" s="109"/>
      <c r="JAV947" s="109"/>
      <c r="JAW947" s="109"/>
      <c r="JAX947" s="109"/>
      <c r="JAY947" s="109"/>
      <c r="JAZ947" s="109"/>
      <c r="JBA947" s="109"/>
      <c r="JBB947" s="109"/>
      <c r="JBC947" s="109"/>
      <c r="JBD947" s="109"/>
      <c r="JBE947" s="109"/>
      <c r="JBF947" s="109"/>
      <c r="JBG947" s="109"/>
      <c r="JBH947" s="109"/>
      <c r="JBI947" s="109"/>
      <c r="JBJ947" s="109"/>
      <c r="JBK947" s="109"/>
      <c r="JBL947" s="109"/>
      <c r="JBM947" s="109"/>
      <c r="JBN947" s="109"/>
      <c r="JBO947" s="109"/>
      <c r="JBP947" s="109"/>
      <c r="JBQ947" s="109"/>
      <c r="JBR947" s="109"/>
      <c r="JBS947" s="109"/>
      <c r="JBT947" s="109"/>
      <c r="JBU947" s="109"/>
      <c r="JBV947" s="109"/>
      <c r="JBW947" s="109"/>
      <c r="JBX947" s="109"/>
      <c r="JBY947" s="109"/>
      <c r="JBZ947" s="109"/>
      <c r="JCA947" s="109"/>
      <c r="JCB947" s="109"/>
      <c r="JCC947" s="109"/>
      <c r="JCD947" s="109"/>
      <c r="JCE947" s="109"/>
      <c r="JCF947" s="109"/>
      <c r="JCG947" s="109"/>
      <c r="JCH947" s="109"/>
      <c r="JCI947" s="109"/>
      <c r="JCJ947" s="109"/>
      <c r="JCK947" s="109"/>
      <c r="JCL947" s="109"/>
      <c r="JCM947" s="109"/>
      <c r="JCN947" s="109"/>
      <c r="JCO947" s="109"/>
      <c r="JCP947" s="109"/>
      <c r="JCQ947" s="109"/>
      <c r="JCR947" s="109"/>
      <c r="JCS947" s="109"/>
      <c r="JCT947" s="109"/>
      <c r="JCU947" s="109"/>
      <c r="JCV947" s="109"/>
      <c r="JCW947" s="109"/>
      <c r="JCX947" s="109"/>
      <c r="JCY947" s="109"/>
      <c r="JCZ947" s="109"/>
      <c r="JDA947" s="109"/>
      <c r="JDB947" s="109"/>
      <c r="JDC947" s="109"/>
      <c r="JDD947" s="109"/>
      <c r="JDE947" s="109"/>
      <c r="JDF947" s="109"/>
      <c r="JDG947" s="109"/>
      <c r="JDH947" s="109"/>
      <c r="JDI947" s="109"/>
      <c r="JDJ947" s="109"/>
      <c r="JDK947" s="109"/>
      <c r="JDL947" s="109"/>
      <c r="JDM947" s="109"/>
      <c r="JDN947" s="109"/>
      <c r="JDO947" s="109"/>
      <c r="JDP947" s="109"/>
      <c r="JDQ947" s="109"/>
      <c r="JDR947" s="109"/>
      <c r="JDS947" s="109"/>
      <c r="JDT947" s="109"/>
      <c r="JDU947" s="109"/>
      <c r="JDV947" s="109"/>
      <c r="JDW947" s="109"/>
      <c r="JDX947" s="109"/>
      <c r="JDY947" s="109"/>
      <c r="JDZ947" s="109"/>
      <c r="JEA947" s="109"/>
      <c r="JEB947" s="109"/>
      <c r="JEC947" s="109"/>
      <c r="JED947" s="109"/>
      <c r="JEE947" s="109"/>
      <c r="JEF947" s="109"/>
      <c r="JEG947" s="109"/>
      <c r="JEH947" s="109"/>
      <c r="JEI947" s="109"/>
      <c r="JEJ947" s="109"/>
      <c r="JEK947" s="109"/>
      <c r="JEL947" s="109"/>
      <c r="JEM947" s="109"/>
      <c r="JEN947" s="109"/>
      <c r="JEO947" s="109"/>
      <c r="JEP947" s="109"/>
      <c r="JEQ947" s="109"/>
      <c r="JER947" s="109"/>
      <c r="JES947" s="109"/>
      <c r="JET947" s="109"/>
      <c r="JEU947" s="109"/>
      <c r="JEV947" s="109"/>
      <c r="JEW947" s="109"/>
      <c r="JEX947" s="109"/>
      <c r="JEY947" s="109"/>
      <c r="JEZ947" s="109"/>
      <c r="JFA947" s="109"/>
      <c r="JFB947" s="109"/>
      <c r="JFC947" s="109"/>
      <c r="JFD947" s="109"/>
      <c r="JFE947" s="109"/>
      <c r="JFF947" s="109"/>
      <c r="JFG947" s="109"/>
      <c r="JFH947" s="109"/>
      <c r="JFI947" s="109"/>
      <c r="JFJ947" s="109"/>
      <c r="JFK947" s="109"/>
      <c r="JFL947" s="109"/>
      <c r="JFM947" s="109"/>
      <c r="JFN947" s="109"/>
      <c r="JFO947" s="109"/>
      <c r="JFP947" s="109"/>
      <c r="JFQ947" s="109"/>
      <c r="JFR947" s="109"/>
      <c r="JFS947" s="109"/>
      <c r="JFT947" s="109"/>
      <c r="JFU947" s="109"/>
      <c r="JFV947" s="109"/>
      <c r="JFW947" s="109"/>
      <c r="JFX947" s="109"/>
      <c r="JFY947" s="109"/>
      <c r="JFZ947" s="109"/>
      <c r="JGA947" s="109"/>
      <c r="JGB947" s="109"/>
      <c r="JGC947" s="109"/>
      <c r="JGD947" s="109"/>
      <c r="JGE947" s="109"/>
      <c r="JGF947" s="109"/>
      <c r="JGG947" s="109"/>
      <c r="JGH947" s="109"/>
      <c r="JGI947" s="109"/>
      <c r="JGJ947" s="109"/>
      <c r="JGK947" s="109"/>
      <c r="JGL947" s="109"/>
      <c r="JGM947" s="109"/>
      <c r="JGN947" s="109"/>
      <c r="JGO947" s="109"/>
      <c r="JGP947" s="109"/>
      <c r="JGQ947" s="109"/>
      <c r="JGR947" s="109"/>
      <c r="JGS947" s="109"/>
      <c r="JGT947" s="109"/>
      <c r="JGU947" s="109"/>
      <c r="JGV947" s="109"/>
      <c r="JGW947" s="109"/>
      <c r="JGX947" s="109"/>
      <c r="JGY947" s="109"/>
      <c r="JGZ947" s="109"/>
      <c r="JHA947" s="109"/>
      <c r="JHB947" s="109"/>
      <c r="JHC947" s="109"/>
      <c r="JHD947" s="109"/>
      <c r="JHE947" s="109"/>
      <c r="JHF947" s="109"/>
      <c r="JHG947" s="109"/>
      <c r="JHH947" s="109"/>
      <c r="JHI947" s="109"/>
      <c r="JHJ947" s="109"/>
      <c r="JHK947" s="109"/>
      <c r="JHL947" s="109"/>
      <c r="JHM947" s="109"/>
      <c r="JHN947" s="109"/>
      <c r="JHO947" s="109"/>
      <c r="JHP947" s="109"/>
      <c r="JHQ947" s="109"/>
      <c r="JHR947" s="109"/>
      <c r="JHS947" s="109"/>
      <c r="JHT947" s="109"/>
      <c r="JHU947" s="109"/>
      <c r="JHV947" s="109"/>
      <c r="JHW947" s="109"/>
      <c r="JHX947" s="109"/>
      <c r="JHY947" s="109"/>
      <c r="JHZ947" s="109"/>
      <c r="JIA947" s="109"/>
      <c r="JIB947" s="109"/>
      <c r="JIC947" s="109"/>
      <c r="JID947" s="109"/>
      <c r="JIE947" s="109"/>
      <c r="JIF947" s="109"/>
      <c r="JIG947" s="109"/>
      <c r="JIH947" s="109"/>
      <c r="JII947" s="109"/>
      <c r="JIJ947" s="109"/>
      <c r="JIK947" s="109"/>
      <c r="JIL947" s="109"/>
      <c r="JIM947" s="109"/>
      <c r="JIN947" s="109"/>
      <c r="JIO947" s="109"/>
      <c r="JIP947" s="109"/>
      <c r="JIQ947" s="109"/>
      <c r="JIR947" s="109"/>
      <c r="JIS947" s="109"/>
      <c r="JIT947" s="109"/>
      <c r="JIU947" s="109"/>
      <c r="JIV947" s="109"/>
      <c r="JIW947" s="109"/>
      <c r="JIX947" s="109"/>
      <c r="JIY947" s="109"/>
      <c r="JIZ947" s="109"/>
      <c r="JJA947" s="109"/>
      <c r="JJB947" s="109"/>
      <c r="JJC947" s="109"/>
      <c r="JJD947" s="109"/>
      <c r="JJE947" s="109"/>
      <c r="JJF947" s="109"/>
      <c r="JJG947" s="109"/>
      <c r="JJH947" s="109"/>
      <c r="JJI947" s="109"/>
      <c r="JJJ947" s="109"/>
      <c r="JJK947" s="109"/>
      <c r="JJL947" s="109"/>
      <c r="JJM947" s="109"/>
      <c r="JJN947" s="109"/>
      <c r="JJO947" s="109"/>
      <c r="JJP947" s="109"/>
      <c r="JJQ947" s="109"/>
      <c r="JJR947" s="109"/>
      <c r="JJS947" s="109"/>
      <c r="JJT947" s="109"/>
      <c r="JJU947" s="109"/>
      <c r="JJV947" s="109"/>
      <c r="JJW947" s="109"/>
      <c r="JJX947" s="109"/>
      <c r="JJY947" s="109"/>
      <c r="JJZ947" s="109"/>
      <c r="JKA947" s="109"/>
      <c r="JKB947" s="109"/>
      <c r="JKC947" s="109"/>
      <c r="JKD947" s="109"/>
      <c r="JKE947" s="109"/>
      <c r="JKF947" s="109"/>
      <c r="JKG947" s="109"/>
      <c r="JKH947" s="109"/>
      <c r="JKI947" s="109"/>
      <c r="JKJ947" s="109"/>
      <c r="JKK947" s="109"/>
      <c r="JKL947" s="109"/>
      <c r="JKM947" s="109"/>
      <c r="JKN947" s="109"/>
      <c r="JKO947" s="109"/>
      <c r="JKP947" s="109"/>
      <c r="JKQ947" s="109"/>
      <c r="JKR947" s="109"/>
      <c r="JKS947" s="109"/>
      <c r="JKT947" s="109"/>
      <c r="JKU947" s="109"/>
      <c r="JKV947" s="109"/>
      <c r="JKW947" s="109"/>
      <c r="JKX947" s="109"/>
      <c r="JKY947" s="109"/>
      <c r="JKZ947" s="109"/>
      <c r="JLA947" s="109"/>
      <c r="JLB947" s="109"/>
      <c r="JLC947" s="109"/>
      <c r="JLD947" s="109"/>
      <c r="JLE947" s="109"/>
      <c r="JLF947" s="109"/>
      <c r="JLG947" s="109"/>
      <c r="JLH947" s="109"/>
      <c r="JLI947" s="109"/>
      <c r="JLJ947" s="109"/>
      <c r="JLK947" s="109"/>
      <c r="JLL947" s="109"/>
      <c r="JLM947" s="109"/>
      <c r="JLN947" s="109"/>
      <c r="JLO947" s="109"/>
      <c r="JLP947" s="109"/>
      <c r="JLQ947" s="109"/>
      <c r="JLR947" s="109"/>
      <c r="JLS947" s="109"/>
      <c r="JLT947" s="109"/>
      <c r="JLU947" s="109"/>
      <c r="JLV947" s="109"/>
      <c r="JLW947" s="109"/>
      <c r="JLX947" s="109"/>
      <c r="JLY947" s="109"/>
      <c r="JLZ947" s="109"/>
      <c r="JMA947" s="109"/>
      <c r="JMB947" s="109"/>
      <c r="JMC947" s="109"/>
      <c r="JMD947" s="109"/>
      <c r="JME947" s="109"/>
      <c r="JMF947" s="109"/>
      <c r="JMG947" s="109"/>
      <c r="JMH947" s="109"/>
      <c r="JMI947" s="109"/>
      <c r="JMJ947" s="109"/>
      <c r="JMK947" s="109"/>
      <c r="JML947" s="109"/>
      <c r="JMM947" s="109"/>
      <c r="JMN947" s="109"/>
      <c r="JMO947" s="109"/>
      <c r="JMP947" s="109"/>
      <c r="JMQ947" s="109"/>
      <c r="JMR947" s="109"/>
      <c r="JMS947" s="109"/>
      <c r="JMT947" s="109"/>
      <c r="JMU947" s="109"/>
      <c r="JMV947" s="109"/>
      <c r="JMW947" s="109"/>
      <c r="JMX947" s="109"/>
      <c r="JMY947" s="109"/>
      <c r="JMZ947" s="109"/>
      <c r="JNA947" s="109"/>
      <c r="JNB947" s="109"/>
      <c r="JNC947" s="109"/>
      <c r="JND947" s="109"/>
      <c r="JNE947" s="109"/>
      <c r="JNF947" s="109"/>
      <c r="JNG947" s="109"/>
      <c r="JNH947" s="109"/>
      <c r="JNI947" s="109"/>
      <c r="JNJ947" s="109"/>
      <c r="JNK947" s="109"/>
      <c r="JNL947" s="109"/>
      <c r="JNM947" s="109"/>
      <c r="JNN947" s="109"/>
      <c r="JNO947" s="109"/>
      <c r="JNP947" s="109"/>
      <c r="JNQ947" s="109"/>
      <c r="JNR947" s="109"/>
      <c r="JNS947" s="109"/>
      <c r="JNT947" s="109"/>
      <c r="JNU947" s="109"/>
      <c r="JNV947" s="109"/>
      <c r="JNW947" s="109"/>
      <c r="JNX947" s="109"/>
      <c r="JNY947" s="109"/>
      <c r="JNZ947" s="109"/>
      <c r="JOA947" s="109"/>
      <c r="JOB947" s="109"/>
      <c r="JOC947" s="109"/>
      <c r="JOD947" s="109"/>
      <c r="JOE947" s="109"/>
      <c r="JOF947" s="109"/>
      <c r="JOG947" s="109"/>
      <c r="JOH947" s="109"/>
      <c r="JOI947" s="109"/>
      <c r="JOJ947" s="109"/>
      <c r="JOK947" s="109"/>
      <c r="JOL947" s="109"/>
      <c r="JOM947" s="109"/>
      <c r="JON947" s="109"/>
      <c r="JOO947" s="109"/>
      <c r="JOP947" s="109"/>
      <c r="JOQ947" s="109"/>
      <c r="JOR947" s="109"/>
      <c r="JOS947" s="109"/>
      <c r="JOT947" s="109"/>
      <c r="JOU947" s="109"/>
      <c r="JOV947" s="109"/>
      <c r="JOW947" s="109"/>
      <c r="JOX947" s="109"/>
      <c r="JOY947" s="109"/>
      <c r="JOZ947" s="109"/>
      <c r="JPA947" s="109"/>
      <c r="JPB947" s="109"/>
      <c r="JPC947" s="109"/>
      <c r="JPD947" s="109"/>
      <c r="JPE947" s="109"/>
      <c r="JPF947" s="109"/>
      <c r="JPG947" s="109"/>
      <c r="JPH947" s="109"/>
      <c r="JPI947" s="109"/>
      <c r="JPJ947" s="109"/>
      <c r="JPK947" s="109"/>
      <c r="JPL947" s="109"/>
      <c r="JPM947" s="109"/>
      <c r="JPN947" s="109"/>
      <c r="JPO947" s="109"/>
      <c r="JPP947" s="109"/>
      <c r="JPQ947" s="109"/>
      <c r="JPR947" s="109"/>
      <c r="JPS947" s="109"/>
      <c r="JPT947" s="109"/>
      <c r="JPU947" s="109"/>
      <c r="JPV947" s="109"/>
      <c r="JPW947" s="109"/>
      <c r="JPX947" s="109"/>
      <c r="JPY947" s="109"/>
      <c r="JPZ947" s="109"/>
      <c r="JQA947" s="109"/>
      <c r="JQB947" s="109"/>
      <c r="JQC947" s="109"/>
      <c r="JQD947" s="109"/>
      <c r="JQE947" s="109"/>
      <c r="JQF947" s="109"/>
      <c r="JQG947" s="109"/>
      <c r="JQH947" s="109"/>
      <c r="JQI947" s="109"/>
      <c r="JQJ947" s="109"/>
      <c r="JQK947" s="109"/>
      <c r="JQL947" s="109"/>
      <c r="JQM947" s="109"/>
      <c r="JQN947" s="109"/>
      <c r="JQO947" s="109"/>
      <c r="JQP947" s="109"/>
      <c r="JQQ947" s="109"/>
      <c r="JQR947" s="109"/>
      <c r="JQS947" s="109"/>
      <c r="JQT947" s="109"/>
      <c r="JQU947" s="109"/>
      <c r="JQV947" s="109"/>
      <c r="JQW947" s="109"/>
      <c r="JQX947" s="109"/>
      <c r="JQY947" s="109"/>
      <c r="JQZ947" s="109"/>
      <c r="JRA947" s="109"/>
      <c r="JRB947" s="109"/>
      <c r="JRC947" s="109"/>
      <c r="JRD947" s="109"/>
      <c r="JRE947" s="109"/>
      <c r="JRF947" s="109"/>
      <c r="JRG947" s="109"/>
      <c r="JRH947" s="109"/>
      <c r="JRI947" s="109"/>
      <c r="JRJ947" s="109"/>
      <c r="JRK947" s="109"/>
      <c r="JRL947" s="109"/>
      <c r="JRM947" s="109"/>
      <c r="JRN947" s="109"/>
      <c r="JRO947" s="109"/>
      <c r="JRP947" s="109"/>
      <c r="JRQ947" s="109"/>
      <c r="JRR947" s="109"/>
      <c r="JRS947" s="109"/>
      <c r="JRT947" s="109"/>
      <c r="JRU947" s="109"/>
      <c r="JRV947" s="109"/>
      <c r="JRW947" s="109"/>
      <c r="JRX947" s="109"/>
      <c r="JRY947" s="109"/>
      <c r="JRZ947" s="109"/>
      <c r="JSA947" s="109"/>
      <c r="JSB947" s="109"/>
      <c r="JSC947" s="109"/>
      <c r="JSD947" s="109"/>
      <c r="JSE947" s="109"/>
      <c r="JSF947" s="109"/>
      <c r="JSG947" s="109"/>
      <c r="JSH947" s="109"/>
      <c r="JSI947" s="109"/>
      <c r="JSJ947" s="109"/>
      <c r="JSK947" s="109"/>
      <c r="JSL947" s="109"/>
      <c r="JSM947" s="109"/>
      <c r="JSN947" s="109"/>
      <c r="JSO947" s="109"/>
      <c r="JSP947" s="109"/>
      <c r="JSQ947" s="109"/>
      <c r="JSR947" s="109"/>
      <c r="JSS947" s="109"/>
      <c r="JST947" s="109"/>
      <c r="JSU947" s="109"/>
      <c r="JSV947" s="109"/>
      <c r="JSW947" s="109"/>
      <c r="JSX947" s="109"/>
      <c r="JSY947" s="109"/>
      <c r="JSZ947" s="109"/>
      <c r="JTA947" s="109"/>
      <c r="JTB947" s="109"/>
      <c r="JTC947" s="109"/>
      <c r="JTD947" s="109"/>
      <c r="JTE947" s="109"/>
      <c r="JTF947" s="109"/>
      <c r="JTG947" s="109"/>
      <c r="JTH947" s="109"/>
      <c r="JTI947" s="109"/>
      <c r="JTJ947" s="109"/>
      <c r="JTK947" s="109"/>
      <c r="JTL947" s="109"/>
      <c r="JTM947" s="109"/>
      <c r="JTN947" s="109"/>
      <c r="JTO947" s="109"/>
      <c r="JTP947" s="109"/>
      <c r="JTQ947" s="109"/>
      <c r="JTR947" s="109"/>
      <c r="JTS947" s="109"/>
      <c r="JTT947" s="109"/>
      <c r="JTU947" s="109"/>
      <c r="JTV947" s="109"/>
      <c r="JTW947" s="109"/>
      <c r="JTX947" s="109"/>
      <c r="JTY947" s="109"/>
      <c r="JTZ947" s="109"/>
      <c r="JUA947" s="109"/>
      <c r="JUB947" s="109"/>
      <c r="JUC947" s="109"/>
      <c r="JUD947" s="109"/>
      <c r="JUE947" s="109"/>
      <c r="JUF947" s="109"/>
      <c r="JUG947" s="109"/>
      <c r="JUH947" s="109"/>
      <c r="JUI947" s="109"/>
      <c r="JUJ947" s="109"/>
      <c r="JUK947" s="109"/>
      <c r="JUL947" s="109"/>
      <c r="JUM947" s="109"/>
      <c r="JUN947" s="109"/>
      <c r="JUO947" s="109"/>
      <c r="JUP947" s="109"/>
      <c r="JUQ947" s="109"/>
      <c r="JUR947" s="109"/>
      <c r="JUS947" s="109"/>
      <c r="JUT947" s="109"/>
      <c r="JUU947" s="109"/>
      <c r="JUV947" s="109"/>
      <c r="JUW947" s="109"/>
      <c r="JUX947" s="109"/>
      <c r="JUY947" s="109"/>
      <c r="JUZ947" s="109"/>
      <c r="JVA947" s="109"/>
      <c r="JVB947" s="109"/>
      <c r="JVC947" s="109"/>
      <c r="JVD947" s="109"/>
      <c r="JVE947" s="109"/>
      <c r="JVF947" s="109"/>
      <c r="JVG947" s="109"/>
      <c r="JVH947" s="109"/>
      <c r="JVI947" s="109"/>
      <c r="JVJ947" s="109"/>
      <c r="JVK947" s="109"/>
      <c r="JVL947" s="109"/>
      <c r="JVM947" s="109"/>
      <c r="JVN947" s="109"/>
      <c r="JVO947" s="109"/>
      <c r="JVP947" s="109"/>
      <c r="JVQ947" s="109"/>
      <c r="JVR947" s="109"/>
      <c r="JVS947" s="109"/>
      <c r="JVT947" s="109"/>
      <c r="JVU947" s="109"/>
      <c r="JVV947" s="109"/>
      <c r="JVW947" s="109"/>
      <c r="JVX947" s="109"/>
      <c r="JVY947" s="109"/>
      <c r="JVZ947" s="109"/>
      <c r="JWA947" s="109"/>
      <c r="JWB947" s="109"/>
      <c r="JWC947" s="109"/>
      <c r="JWD947" s="109"/>
      <c r="JWE947" s="109"/>
      <c r="JWF947" s="109"/>
      <c r="JWG947" s="109"/>
      <c r="JWH947" s="109"/>
      <c r="JWI947" s="109"/>
      <c r="JWJ947" s="109"/>
      <c r="JWK947" s="109"/>
      <c r="JWL947" s="109"/>
      <c r="JWM947" s="109"/>
      <c r="JWN947" s="109"/>
      <c r="JWO947" s="109"/>
      <c r="JWP947" s="109"/>
      <c r="JWQ947" s="109"/>
      <c r="JWR947" s="109"/>
      <c r="JWS947" s="109"/>
      <c r="JWT947" s="109"/>
      <c r="JWU947" s="109"/>
      <c r="JWV947" s="109"/>
      <c r="JWW947" s="109"/>
      <c r="JWX947" s="109"/>
      <c r="JWY947" s="109"/>
      <c r="JWZ947" s="109"/>
      <c r="JXA947" s="109"/>
      <c r="JXB947" s="109"/>
      <c r="JXC947" s="109"/>
      <c r="JXD947" s="109"/>
      <c r="JXE947" s="109"/>
      <c r="JXF947" s="109"/>
      <c r="JXG947" s="109"/>
      <c r="JXH947" s="109"/>
      <c r="JXI947" s="109"/>
      <c r="JXJ947" s="109"/>
      <c r="JXK947" s="109"/>
      <c r="JXL947" s="109"/>
      <c r="JXM947" s="109"/>
      <c r="JXN947" s="109"/>
      <c r="JXO947" s="109"/>
      <c r="JXP947" s="109"/>
      <c r="JXQ947" s="109"/>
      <c r="JXR947" s="109"/>
      <c r="JXS947" s="109"/>
      <c r="JXT947" s="109"/>
      <c r="JXU947" s="109"/>
      <c r="JXV947" s="109"/>
      <c r="JXW947" s="109"/>
      <c r="JXX947" s="109"/>
      <c r="JXY947" s="109"/>
      <c r="JXZ947" s="109"/>
      <c r="JYA947" s="109"/>
      <c r="JYB947" s="109"/>
      <c r="JYC947" s="109"/>
      <c r="JYD947" s="109"/>
      <c r="JYE947" s="109"/>
      <c r="JYF947" s="109"/>
      <c r="JYG947" s="109"/>
      <c r="JYH947" s="109"/>
      <c r="JYI947" s="109"/>
      <c r="JYJ947" s="109"/>
      <c r="JYK947" s="109"/>
      <c r="JYL947" s="109"/>
      <c r="JYM947" s="109"/>
      <c r="JYN947" s="109"/>
      <c r="JYO947" s="109"/>
      <c r="JYP947" s="109"/>
      <c r="JYQ947" s="109"/>
      <c r="JYR947" s="109"/>
      <c r="JYS947" s="109"/>
      <c r="JYT947" s="109"/>
      <c r="JYU947" s="109"/>
      <c r="JYV947" s="109"/>
      <c r="JYW947" s="109"/>
      <c r="JYX947" s="109"/>
      <c r="JYY947" s="109"/>
      <c r="JYZ947" s="109"/>
      <c r="JZA947" s="109"/>
      <c r="JZB947" s="109"/>
      <c r="JZC947" s="109"/>
      <c r="JZD947" s="109"/>
      <c r="JZE947" s="109"/>
      <c r="JZF947" s="109"/>
      <c r="JZG947" s="109"/>
      <c r="JZH947" s="109"/>
      <c r="JZI947" s="109"/>
      <c r="JZJ947" s="109"/>
      <c r="JZK947" s="109"/>
      <c r="JZL947" s="109"/>
      <c r="JZM947" s="109"/>
      <c r="JZN947" s="109"/>
      <c r="JZO947" s="109"/>
      <c r="JZP947" s="109"/>
      <c r="JZQ947" s="109"/>
      <c r="JZR947" s="109"/>
      <c r="JZS947" s="109"/>
      <c r="JZT947" s="109"/>
      <c r="JZU947" s="109"/>
      <c r="JZV947" s="109"/>
      <c r="JZW947" s="109"/>
      <c r="JZX947" s="109"/>
      <c r="JZY947" s="109"/>
      <c r="JZZ947" s="109"/>
      <c r="KAA947" s="109"/>
      <c r="KAB947" s="109"/>
      <c r="KAC947" s="109"/>
      <c r="KAD947" s="109"/>
      <c r="KAE947" s="109"/>
      <c r="KAF947" s="109"/>
      <c r="KAG947" s="109"/>
      <c r="KAH947" s="109"/>
      <c r="KAI947" s="109"/>
      <c r="KAJ947" s="109"/>
      <c r="KAK947" s="109"/>
      <c r="KAL947" s="109"/>
      <c r="KAM947" s="109"/>
      <c r="KAN947" s="109"/>
      <c r="KAO947" s="109"/>
      <c r="KAP947" s="109"/>
      <c r="KAQ947" s="109"/>
      <c r="KAR947" s="109"/>
      <c r="KAS947" s="109"/>
      <c r="KAT947" s="109"/>
      <c r="KAU947" s="109"/>
      <c r="KAV947" s="109"/>
      <c r="KAW947" s="109"/>
      <c r="KAX947" s="109"/>
      <c r="KAY947" s="109"/>
      <c r="KAZ947" s="109"/>
      <c r="KBA947" s="109"/>
      <c r="KBB947" s="109"/>
      <c r="KBC947" s="109"/>
      <c r="KBD947" s="109"/>
      <c r="KBE947" s="109"/>
      <c r="KBF947" s="109"/>
      <c r="KBG947" s="109"/>
      <c r="KBH947" s="109"/>
      <c r="KBI947" s="109"/>
      <c r="KBJ947" s="109"/>
      <c r="KBK947" s="109"/>
      <c r="KBL947" s="109"/>
      <c r="KBM947" s="109"/>
      <c r="KBN947" s="109"/>
      <c r="KBO947" s="109"/>
      <c r="KBP947" s="109"/>
      <c r="KBQ947" s="109"/>
      <c r="KBR947" s="109"/>
      <c r="KBS947" s="109"/>
      <c r="KBT947" s="109"/>
      <c r="KBU947" s="109"/>
      <c r="KBV947" s="109"/>
      <c r="KBW947" s="109"/>
      <c r="KBX947" s="109"/>
      <c r="KBY947" s="109"/>
      <c r="KBZ947" s="109"/>
      <c r="KCA947" s="109"/>
      <c r="KCB947" s="109"/>
      <c r="KCC947" s="109"/>
      <c r="KCD947" s="109"/>
      <c r="KCE947" s="109"/>
      <c r="KCF947" s="109"/>
      <c r="KCG947" s="109"/>
      <c r="KCH947" s="109"/>
      <c r="KCI947" s="109"/>
      <c r="KCJ947" s="109"/>
      <c r="KCK947" s="109"/>
      <c r="KCL947" s="109"/>
      <c r="KCM947" s="109"/>
      <c r="KCN947" s="109"/>
      <c r="KCO947" s="109"/>
      <c r="KCP947" s="109"/>
      <c r="KCQ947" s="109"/>
      <c r="KCR947" s="109"/>
      <c r="KCS947" s="109"/>
      <c r="KCT947" s="109"/>
      <c r="KCU947" s="109"/>
      <c r="KCV947" s="109"/>
      <c r="KCW947" s="109"/>
      <c r="KCX947" s="109"/>
      <c r="KCY947" s="109"/>
      <c r="KCZ947" s="109"/>
      <c r="KDA947" s="109"/>
      <c r="KDB947" s="109"/>
      <c r="KDC947" s="109"/>
      <c r="KDD947" s="109"/>
      <c r="KDE947" s="109"/>
      <c r="KDF947" s="109"/>
      <c r="KDG947" s="109"/>
      <c r="KDH947" s="109"/>
      <c r="KDI947" s="109"/>
      <c r="KDJ947" s="109"/>
      <c r="KDK947" s="109"/>
      <c r="KDL947" s="109"/>
      <c r="KDM947" s="109"/>
      <c r="KDN947" s="109"/>
      <c r="KDO947" s="109"/>
      <c r="KDP947" s="109"/>
      <c r="KDQ947" s="109"/>
      <c r="KDR947" s="109"/>
      <c r="KDS947" s="109"/>
      <c r="KDT947" s="109"/>
      <c r="KDU947" s="109"/>
      <c r="KDV947" s="109"/>
      <c r="KDW947" s="109"/>
      <c r="KDX947" s="109"/>
      <c r="KDY947" s="109"/>
      <c r="KDZ947" s="109"/>
      <c r="KEA947" s="109"/>
      <c r="KEB947" s="109"/>
      <c r="KEC947" s="109"/>
      <c r="KED947" s="109"/>
      <c r="KEE947" s="109"/>
      <c r="KEF947" s="109"/>
      <c r="KEG947" s="109"/>
      <c r="KEH947" s="109"/>
      <c r="KEI947" s="109"/>
      <c r="KEJ947" s="109"/>
      <c r="KEK947" s="109"/>
      <c r="KEL947" s="109"/>
      <c r="KEM947" s="109"/>
      <c r="KEN947" s="109"/>
      <c r="KEO947" s="109"/>
      <c r="KEP947" s="109"/>
      <c r="KEQ947" s="109"/>
      <c r="KER947" s="109"/>
      <c r="KES947" s="109"/>
      <c r="KET947" s="109"/>
      <c r="KEU947" s="109"/>
      <c r="KEV947" s="109"/>
      <c r="KEW947" s="109"/>
      <c r="KEX947" s="109"/>
      <c r="KEY947" s="109"/>
      <c r="KEZ947" s="109"/>
      <c r="KFA947" s="109"/>
      <c r="KFB947" s="109"/>
      <c r="KFC947" s="109"/>
      <c r="KFD947" s="109"/>
      <c r="KFE947" s="109"/>
      <c r="KFF947" s="109"/>
      <c r="KFG947" s="109"/>
      <c r="KFH947" s="109"/>
      <c r="KFI947" s="109"/>
      <c r="KFJ947" s="109"/>
      <c r="KFK947" s="109"/>
      <c r="KFL947" s="109"/>
      <c r="KFM947" s="109"/>
      <c r="KFN947" s="109"/>
      <c r="KFO947" s="109"/>
      <c r="KFP947" s="109"/>
      <c r="KFQ947" s="109"/>
      <c r="KFR947" s="109"/>
      <c r="KFS947" s="109"/>
      <c r="KFT947" s="109"/>
      <c r="KFU947" s="109"/>
      <c r="KFV947" s="109"/>
      <c r="KFW947" s="109"/>
      <c r="KFX947" s="109"/>
      <c r="KFY947" s="109"/>
      <c r="KFZ947" s="109"/>
      <c r="KGA947" s="109"/>
      <c r="KGB947" s="109"/>
      <c r="KGC947" s="109"/>
      <c r="KGD947" s="109"/>
      <c r="KGE947" s="109"/>
      <c r="KGF947" s="109"/>
      <c r="KGG947" s="109"/>
      <c r="KGH947" s="109"/>
      <c r="KGI947" s="109"/>
      <c r="KGJ947" s="109"/>
      <c r="KGK947" s="109"/>
      <c r="KGL947" s="109"/>
      <c r="KGM947" s="109"/>
      <c r="KGN947" s="109"/>
      <c r="KGO947" s="109"/>
      <c r="KGP947" s="109"/>
      <c r="KGQ947" s="109"/>
      <c r="KGR947" s="109"/>
      <c r="KGS947" s="109"/>
      <c r="KGT947" s="109"/>
      <c r="KGU947" s="109"/>
      <c r="KGV947" s="109"/>
      <c r="KGW947" s="109"/>
      <c r="KGX947" s="109"/>
      <c r="KGY947" s="109"/>
      <c r="KGZ947" s="109"/>
      <c r="KHA947" s="109"/>
      <c r="KHB947" s="109"/>
      <c r="KHC947" s="109"/>
      <c r="KHD947" s="109"/>
      <c r="KHE947" s="109"/>
      <c r="KHF947" s="109"/>
      <c r="KHG947" s="109"/>
      <c r="KHH947" s="109"/>
      <c r="KHI947" s="109"/>
      <c r="KHJ947" s="109"/>
      <c r="KHK947" s="109"/>
      <c r="KHL947" s="109"/>
      <c r="KHM947" s="109"/>
      <c r="KHN947" s="109"/>
      <c r="KHO947" s="109"/>
      <c r="KHP947" s="109"/>
      <c r="KHQ947" s="109"/>
      <c r="KHR947" s="109"/>
      <c r="KHS947" s="109"/>
      <c r="KHT947" s="109"/>
      <c r="KHU947" s="109"/>
      <c r="KHV947" s="109"/>
      <c r="KHW947" s="109"/>
      <c r="KHX947" s="109"/>
      <c r="KHY947" s="109"/>
      <c r="KHZ947" s="109"/>
      <c r="KIA947" s="109"/>
      <c r="KIB947" s="109"/>
      <c r="KIC947" s="109"/>
      <c r="KID947" s="109"/>
      <c r="KIE947" s="109"/>
      <c r="KIF947" s="109"/>
      <c r="KIG947" s="109"/>
      <c r="KIH947" s="109"/>
      <c r="KII947" s="109"/>
      <c r="KIJ947" s="109"/>
      <c r="KIK947" s="109"/>
      <c r="KIL947" s="109"/>
      <c r="KIM947" s="109"/>
      <c r="KIN947" s="109"/>
      <c r="KIO947" s="109"/>
      <c r="KIP947" s="109"/>
      <c r="KIQ947" s="109"/>
      <c r="KIR947" s="109"/>
      <c r="KIS947" s="109"/>
      <c r="KIT947" s="109"/>
      <c r="KIU947" s="109"/>
      <c r="KIV947" s="109"/>
      <c r="KIW947" s="109"/>
      <c r="KIX947" s="109"/>
      <c r="KIY947" s="109"/>
      <c r="KIZ947" s="109"/>
      <c r="KJA947" s="109"/>
      <c r="KJB947" s="109"/>
      <c r="KJC947" s="109"/>
      <c r="KJD947" s="109"/>
      <c r="KJE947" s="109"/>
      <c r="KJF947" s="109"/>
      <c r="KJG947" s="109"/>
      <c r="KJH947" s="109"/>
      <c r="KJI947" s="109"/>
      <c r="KJJ947" s="109"/>
      <c r="KJK947" s="109"/>
      <c r="KJL947" s="109"/>
      <c r="KJM947" s="109"/>
      <c r="KJN947" s="109"/>
      <c r="KJO947" s="109"/>
      <c r="KJP947" s="109"/>
      <c r="KJQ947" s="109"/>
      <c r="KJR947" s="109"/>
      <c r="KJS947" s="109"/>
      <c r="KJT947" s="109"/>
      <c r="KJU947" s="109"/>
      <c r="KJV947" s="109"/>
      <c r="KJW947" s="109"/>
      <c r="KJX947" s="109"/>
      <c r="KJY947" s="109"/>
      <c r="KJZ947" s="109"/>
      <c r="KKA947" s="109"/>
      <c r="KKB947" s="109"/>
      <c r="KKC947" s="109"/>
      <c r="KKD947" s="109"/>
      <c r="KKE947" s="109"/>
      <c r="KKF947" s="109"/>
      <c r="KKG947" s="109"/>
      <c r="KKH947" s="109"/>
      <c r="KKI947" s="109"/>
      <c r="KKJ947" s="109"/>
      <c r="KKK947" s="109"/>
      <c r="KKL947" s="109"/>
      <c r="KKM947" s="109"/>
      <c r="KKN947" s="109"/>
      <c r="KKO947" s="109"/>
      <c r="KKP947" s="109"/>
      <c r="KKQ947" s="109"/>
      <c r="KKR947" s="109"/>
      <c r="KKS947" s="109"/>
      <c r="KKT947" s="109"/>
      <c r="KKU947" s="109"/>
      <c r="KKV947" s="109"/>
      <c r="KKW947" s="109"/>
      <c r="KKX947" s="109"/>
      <c r="KKY947" s="109"/>
      <c r="KKZ947" s="109"/>
      <c r="KLA947" s="109"/>
      <c r="KLB947" s="109"/>
      <c r="KLC947" s="109"/>
      <c r="KLD947" s="109"/>
      <c r="KLE947" s="109"/>
      <c r="KLF947" s="109"/>
      <c r="KLG947" s="109"/>
      <c r="KLH947" s="109"/>
      <c r="KLI947" s="109"/>
      <c r="KLJ947" s="109"/>
      <c r="KLK947" s="109"/>
      <c r="KLL947" s="109"/>
      <c r="KLM947" s="109"/>
      <c r="KLN947" s="109"/>
      <c r="KLO947" s="109"/>
      <c r="KLP947" s="109"/>
      <c r="KLQ947" s="109"/>
      <c r="KLR947" s="109"/>
      <c r="KLS947" s="109"/>
      <c r="KLT947" s="109"/>
      <c r="KLU947" s="109"/>
      <c r="KLV947" s="109"/>
      <c r="KLW947" s="109"/>
      <c r="KLX947" s="109"/>
      <c r="KLY947" s="109"/>
      <c r="KLZ947" s="109"/>
      <c r="KMA947" s="109"/>
      <c r="KMB947" s="109"/>
      <c r="KMC947" s="109"/>
      <c r="KMD947" s="109"/>
      <c r="KME947" s="109"/>
      <c r="KMF947" s="109"/>
      <c r="KMG947" s="109"/>
      <c r="KMH947" s="109"/>
      <c r="KMI947" s="109"/>
      <c r="KMJ947" s="109"/>
      <c r="KMK947" s="109"/>
      <c r="KML947" s="109"/>
      <c r="KMM947" s="109"/>
      <c r="KMN947" s="109"/>
      <c r="KMO947" s="109"/>
      <c r="KMP947" s="109"/>
      <c r="KMQ947" s="109"/>
      <c r="KMR947" s="109"/>
      <c r="KMS947" s="109"/>
      <c r="KMT947" s="109"/>
      <c r="KMU947" s="109"/>
      <c r="KMV947" s="109"/>
      <c r="KMW947" s="109"/>
      <c r="KMX947" s="109"/>
      <c r="KMY947" s="109"/>
      <c r="KMZ947" s="109"/>
      <c r="KNA947" s="109"/>
      <c r="KNB947" s="109"/>
      <c r="KNC947" s="109"/>
      <c r="KND947" s="109"/>
      <c r="KNE947" s="109"/>
      <c r="KNF947" s="109"/>
      <c r="KNG947" s="109"/>
      <c r="KNH947" s="109"/>
      <c r="KNI947" s="109"/>
      <c r="KNJ947" s="109"/>
      <c r="KNK947" s="109"/>
      <c r="KNL947" s="109"/>
      <c r="KNM947" s="109"/>
      <c r="KNN947" s="109"/>
      <c r="KNO947" s="109"/>
      <c r="KNP947" s="109"/>
      <c r="KNQ947" s="109"/>
      <c r="KNR947" s="109"/>
      <c r="KNS947" s="109"/>
      <c r="KNT947" s="109"/>
      <c r="KNU947" s="109"/>
      <c r="KNV947" s="109"/>
      <c r="KNW947" s="109"/>
      <c r="KNX947" s="109"/>
      <c r="KNY947" s="109"/>
      <c r="KNZ947" s="109"/>
      <c r="KOA947" s="109"/>
      <c r="KOB947" s="109"/>
      <c r="KOC947" s="109"/>
      <c r="KOD947" s="109"/>
      <c r="KOE947" s="109"/>
      <c r="KOF947" s="109"/>
      <c r="KOG947" s="109"/>
      <c r="KOH947" s="109"/>
      <c r="KOI947" s="109"/>
      <c r="KOJ947" s="109"/>
      <c r="KOK947" s="109"/>
      <c r="KOL947" s="109"/>
      <c r="KOM947" s="109"/>
      <c r="KON947" s="109"/>
      <c r="KOO947" s="109"/>
      <c r="KOP947" s="109"/>
      <c r="KOQ947" s="109"/>
      <c r="KOR947" s="109"/>
      <c r="KOS947" s="109"/>
      <c r="KOT947" s="109"/>
      <c r="KOU947" s="109"/>
      <c r="KOV947" s="109"/>
      <c r="KOW947" s="109"/>
      <c r="KOX947" s="109"/>
      <c r="KOY947" s="109"/>
      <c r="KOZ947" s="109"/>
      <c r="KPA947" s="109"/>
      <c r="KPB947" s="109"/>
      <c r="KPC947" s="109"/>
      <c r="KPD947" s="109"/>
      <c r="KPE947" s="109"/>
      <c r="KPF947" s="109"/>
      <c r="KPG947" s="109"/>
      <c r="KPH947" s="109"/>
      <c r="KPI947" s="109"/>
      <c r="KPJ947" s="109"/>
      <c r="KPK947" s="109"/>
      <c r="KPL947" s="109"/>
      <c r="KPM947" s="109"/>
      <c r="KPN947" s="109"/>
      <c r="KPO947" s="109"/>
      <c r="KPP947" s="109"/>
      <c r="KPQ947" s="109"/>
      <c r="KPR947" s="109"/>
      <c r="KPS947" s="109"/>
      <c r="KPT947" s="109"/>
      <c r="KPU947" s="109"/>
      <c r="KPV947" s="109"/>
      <c r="KPW947" s="109"/>
      <c r="KPX947" s="109"/>
      <c r="KPY947" s="109"/>
      <c r="KPZ947" s="109"/>
      <c r="KQA947" s="109"/>
      <c r="KQB947" s="109"/>
      <c r="KQC947" s="109"/>
      <c r="KQD947" s="109"/>
      <c r="KQE947" s="109"/>
      <c r="KQF947" s="109"/>
      <c r="KQG947" s="109"/>
      <c r="KQH947" s="109"/>
      <c r="KQI947" s="109"/>
      <c r="KQJ947" s="109"/>
      <c r="KQK947" s="109"/>
      <c r="KQL947" s="109"/>
      <c r="KQM947" s="109"/>
      <c r="KQN947" s="109"/>
      <c r="KQO947" s="109"/>
      <c r="KQP947" s="109"/>
      <c r="KQQ947" s="109"/>
      <c r="KQR947" s="109"/>
      <c r="KQS947" s="109"/>
      <c r="KQT947" s="109"/>
      <c r="KQU947" s="109"/>
      <c r="KQV947" s="109"/>
      <c r="KQW947" s="109"/>
      <c r="KQX947" s="109"/>
      <c r="KQY947" s="109"/>
      <c r="KQZ947" s="109"/>
      <c r="KRA947" s="109"/>
      <c r="KRB947" s="109"/>
      <c r="KRC947" s="109"/>
      <c r="KRD947" s="109"/>
      <c r="KRE947" s="109"/>
      <c r="KRF947" s="109"/>
      <c r="KRG947" s="109"/>
      <c r="KRH947" s="109"/>
      <c r="KRI947" s="109"/>
      <c r="KRJ947" s="109"/>
      <c r="KRK947" s="109"/>
      <c r="KRL947" s="109"/>
      <c r="KRM947" s="109"/>
      <c r="KRN947" s="109"/>
      <c r="KRO947" s="109"/>
      <c r="KRP947" s="109"/>
      <c r="KRQ947" s="109"/>
      <c r="KRR947" s="109"/>
      <c r="KRS947" s="109"/>
      <c r="KRT947" s="109"/>
      <c r="KRU947" s="109"/>
      <c r="KRV947" s="109"/>
      <c r="KRW947" s="109"/>
      <c r="KRX947" s="109"/>
      <c r="KRY947" s="109"/>
      <c r="KRZ947" s="109"/>
      <c r="KSA947" s="109"/>
      <c r="KSB947" s="109"/>
      <c r="KSC947" s="109"/>
      <c r="KSD947" s="109"/>
      <c r="KSE947" s="109"/>
      <c r="KSF947" s="109"/>
      <c r="KSG947" s="109"/>
      <c r="KSH947" s="109"/>
      <c r="KSI947" s="109"/>
      <c r="KSJ947" s="109"/>
      <c r="KSK947" s="109"/>
      <c r="KSL947" s="109"/>
      <c r="KSM947" s="109"/>
      <c r="KSN947" s="109"/>
      <c r="KSO947" s="109"/>
      <c r="KSP947" s="109"/>
      <c r="KSQ947" s="109"/>
      <c r="KSR947" s="109"/>
      <c r="KSS947" s="109"/>
      <c r="KST947" s="109"/>
      <c r="KSU947" s="109"/>
      <c r="KSV947" s="109"/>
      <c r="KSW947" s="109"/>
      <c r="KSX947" s="109"/>
      <c r="KSY947" s="109"/>
      <c r="KSZ947" s="109"/>
      <c r="KTA947" s="109"/>
      <c r="KTB947" s="109"/>
      <c r="KTC947" s="109"/>
      <c r="KTD947" s="109"/>
      <c r="KTE947" s="109"/>
      <c r="KTF947" s="109"/>
      <c r="KTG947" s="109"/>
      <c r="KTH947" s="109"/>
      <c r="KTI947" s="109"/>
      <c r="KTJ947" s="109"/>
      <c r="KTK947" s="109"/>
      <c r="KTL947" s="109"/>
      <c r="KTM947" s="109"/>
      <c r="KTN947" s="109"/>
      <c r="KTO947" s="109"/>
      <c r="KTP947" s="109"/>
      <c r="KTQ947" s="109"/>
      <c r="KTR947" s="109"/>
      <c r="KTS947" s="109"/>
      <c r="KTT947" s="109"/>
      <c r="KTU947" s="109"/>
      <c r="KTV947" s="109"/>
      <c r="KTW947" s="109"/>
      <c r="KTX947" s="109"/>
      <c r="KTY947" s="109"/>
      <c r="KTZ947" s="109"/>
      <c r="KUA947" s="109"/>
      <c r="KUB947" s="109"/>
      <c r="KUC947" s="109"/>
      <c r="KUD947" s="109"/>
      <c r="KUE947" s="109"/>
      <c r="KUF947" s="109"/>
      <c r="KUG947" s="109"/>
      <c r="KUH947" s="109"/>
      <c r="KUI947" s="109"/>
      <c r="KUJ947" s="109"/>
      <c r="KUK947" s="109"/>
      <c r="KUL947" s="109"/>
      <c r="KUM947" s="109"/>
      <c r="KUN947" s="109"/>
      <c r="KUO947" s="109"/>
      <c r="KUP947" s="109"/>
      <c r="KUQ947" s="109"/>
      <c r="KUR947" s="109"/>
      <c r="KUS947" s="109"/>
      <c r="KUT947" s="109"/>
      <c r="KUU947" s="109"/>
      <c r="KUV947" s="109"/>
      <c r="KUW947" s="109"/>
      <c r="KUX947" s="109"/>
      <c r="KUY947" s="109"/>
      <c r="KUZ947" s="109"/>
      <c r="KVA947" s="109"/>
      <c r="KVB947" s="109"/>
      <c r="KVC947" s="109"/>
      <c r="KVD947" s="109"/>
      <c r="KVE947" s="109"/>
      <c r="KVF947" s="109"/>
      <c r="KVG947" s="109"/>
      <c r="KVH947" s="109"/>
      <c r="KVI947" s="109"/>
      <c r="KVJ947" s="109"/>
      <c r="KVK947" s="109"/>
      <c r="KVL947" s="109"/>
      <c r="KVM947" s="109"/>
      <c r="KVN947" s="109"/>
      <c r="KVO947" s="109"/>
      <c r="KVP947" s="109"/>
      <c r="KVQ947" s="109"/>
      <c r="KVR947" s="109"/>
      <c r="KVS947" s="109"/>
      <c r="KVT947" s="109"/>
      <c r="KVU947" s="109"/>
      <c r="KVV947" s="109"/>
      <c r="KVW947" s="109"/>
      <c r="KVX947" s="109"/>
      <c r="KVY947" s="109"/>
      <c r="KVZ947" s="109"/>
      <c r="KWA947" s="109"/>
      <c r="KWB947" s="109"/>
      <c r="KWC947" s="109"/>
      <c r="KWD947" s="109"/>
      <c r="KWE947" s="109"/>
      <c r="KWF947" s="109"/>
      <c r="KWG947" s="109"/>
      <c r="KWH947" s="109"/>
      <c r="KWI947" s="109"/>
      <c r="KWJ947" s="109"/>
      <c r="KWK947" s="109"/>
      <c r="KWL947" s="109"/>
      <c r="KWM947" s="109"/>
      <c r="KWN947" s="109"/>
      <c r="KWO947" s="109"/>
      <c r="KWP947" s="109"/>
      <c r="KWQ947" s="109"/>
      <c r="KWR947" s="109"/>
      <c r="KWS947" s="109"/>
      <c r="KWT947" s="109"/>
      <c r="KWU947" s="109"/>
      <c r="KWV947" s="109"/>
      <c r="KWW947" s="109"/>
      <c r="KWX947" s="109"/>
      <c r="KWY947" s="109"/>
      <c r="KWZ947" s="109"/>
      <c r="KXA947" s="109"/>
      <c r="KXB947" s="109"/>
      <c r="KXC947" s="109"/>
      <c r="KXD947" s="109"/>
      <c r="KXE947" s="109"/>
      <c r="KXF947" s="109"/>
      <c r="KXG947" s="109"/>
      <c r="KXH947" s="109"/>
      <c r="KXI947" s="109"/>
      <c r="KXJ947" s="109"/>
      <c r="KXK947" s="109"/>
      <c r="KXL947" s="109"/>
      <c r="KXM947" s="109"/>
      <c r="KXN947" s="109"/>
      <c r="KXO947" s="109"/>
      <c r="KXP947" s="109"/>
      <c r="KXQ947" s="109"/>
      <c r="KXR947" s="109"/>
      <c r="KXS947" s="109"/>
      <c r="KXT947" s="109"/>
      <c r="KXU947" s="109"/>
      <c r="KXV947" s="109"/>
      <c r="KXW947" s="109"/>
      <c r="KXX947" s="109"/>
      <c r="KXY947" s="109"/>
      <c r="KXZ947" s="109"/>
      <c r="KYA947" s="109"/>
      <c r="KYB947" s="109"/>
      <c r="KYC947" s="109"/>
      <c r="KYD947" s="109"/>
      <c r="KYE947" s="109"/>
      <c r="KYF947" s="109"/>
      <c r="KYG947" s="109"/>
      <c r="KYH947" s="109"/>
      <c r="KYI947" s="109"/>
      <c r="KYJ947" s="109"/>
      <c r="KYK947" s="109"/>
      <c r="KYL947" s="109"/>
      <c r="KYM947" s="109"/>
      <c r="KYN947" s="109"/>
      <c r="KYO947" s="109"/>
      <c r="KYP947" s="109"/>
      <c r="KYQ947" s="109"/>
      <c r="KYR947" s="109"/>
      <c r="KYS947" s="109"/>
      <c r="KYT947" s="109"/>
      <c r="KYU947" s="109"/>
      <c r="KYV947" s="109"/>
      <c r="KYW947" s="109"/>
      <c r="KYX947" s="109"/>
      <c r="KYY947" s="109"/>
      <c r="KYZ947" s="109"/>
      <c r="KZA947" s="109"/>
      <c r="KZB947" s="109"/>
      <c r="KZC947" s="109"/>
      <c r="KZD947" s="109"/>
      <c r="KZE947" s="109"/>
      <c r="KZF947" s="109"/>
      <c r="KZG947" s="109"/>
      <c r="KZH947" s="109"/>
      <c r="KZI947" s="109"/>
      <c r="KZJ947" s="109"/>
      <c r="KZK947" s="109"/>
      <c r="KZL947" s="109"/>
      <c r="KZM947" s="109"/>
      <c r="KZN947" s="109"/>
      <c r="KZO947" s="109"/>
      <c r="KZP947" s="109"/>
      <c r="KZQ947" s="109"/>
      <c r="KZR947" s="109"/>
      <c r="KZS947" s="109"/>
      <c r="KZT947" s="109"/>
      <c r="KZU947" s="109"/>
      <c r="KZV947" s="109"/>
      <c r="KZW947" s="109"/>
      <c r="KZX947" s="109"/>
      <c r="KZY947" s="109"/>
      <c r="KZZ947" s="109"/>
      <c r="LAA947" s="109"/>
      <c r="LAB947" s="109"/>
      <c r="LAC947" s="109"/>
      <c r="LAD947" s="109"/>
      <c r="LAE947" s="109"/>
      <c r="LAF947" s="109"/>
      <c r="LAG947" s="109"/>
      <c r="LAH947" s="109"/>
      <c r="LAI947" s="109"/>
      <c r="LAJ947" s="109"/>
      <c r="LAK947" s="109"/>
      <c r="LAL947" s="109"/>
      <c r="LAM947" s="109"/>
      <c r="LAN947" s="109"/>
      <c r="LAO947" s="109"/>
      <c r="LAP947" s="109"/>
      <c r="LAQ947" s="109"/>
      <c r="LAR947" s="109"/>
      <c r="LAS947" s="109"/>
      <c r="LAT947" s="109"/>
      <c r="LAU947" s="109"/>
      <c r="LAV947" s="109"/>
      <c r="LAW947" s="109"/>
      <c r="LAX947" s="109"/>
      <c r="LAY947" s="109"/>
      <c r="LAZ947" s="109"/>
      <c r="LBA947" s="109"/>
      <c r="LBB947" s="109"/>
      <c r="LBC947" s="109"/>
      <c r="LBD947" s="109"/>
      <c r="LBE947" s="109"/>
      <c r="LBF947" s="109"/>
      <c r="LBG947" s="109"/>
      <c r="LBH947" s="109"/>
      <c r="LBI947" s="109"/>
      <c r="LBJ947" s="109"/>
      <c r="LBK947" s="109"/>
      <c r="LBL947" s="109"/>
      <c r="LBM947" s="109"/>
      <c r="LBN947" s="109"/>
      <c r="LBO947" s="109"/>
      <c r="LBP947" s="109"/>
      <c r="LBQ947" s="109"/>
      <c r="LBR947" s="109"/>
      <c r="LBS947" s="109"/>
      <c r="LBT947" s="109"/>
      <c r="LBU947" s="109"/>
      <c r="LBV947" s="109"/>
      <c r="LBW947" s="109"/>
      <c r="LBX947" s="109"/>
      <c r="LBY947" s="109"/>
      <c r="LBZ947" s="109"/>
      <c r="LCA947" s="109"/>
      <c r="LCB947" s="109"/>
      <c r="LCC947" s="109"/>
      <c r="LCD947" s="109"/>
      <c r="LCE947" s="109"/>
      <c r="LCF947" s="109"/>
      <c r="LCG947" s="109"/>
      <c r="LCH947" s="109"/>
      <c r="LCI947" s="109"/>
      <c r="LCJ947" s="109"/>
      <c r="LCK947" s="109"/>
      <c r="LCL947" s="109"/>
      <c r="LCM947" s="109"/>
      <c r="LCN947" s="109"/>
      <c r="LCO947" s="109"/>
      <c r="LCP947" s="109"/>
      <c r="LCQ947" s="109"/>
      <c r="LCR947" s="109"/>
      <c r="LCS947" s="109"/>
      <c r="LCT947" s="109"/>
      <c r="LCU947" s="109"/>
      <c r="LCV947" s="109"/>
      <c r="LCW947" s="109"/>
      <c r="LCX947" s="109"/>
      <c r="LCY947" s="109"/>
      <c r="LCZ947" s="109"/>
      <c r="LDA947" s="109"/>
      <c r="LDB947" s="109"/>
      <c r="LDC947" s="109"/>
      <c r="LDD947" s="109"/>
      <c r="LDE947" s="109"/>
      <c r="LDF947" s="109"/>
      <c r="LDG947" s="109"/>
      <c r="LDH947" s="109"/>
      <c r="LDI947" s="109"/>
      <c r="LDJ947" s="109"/>
      <c r="LDK947" s="109"/>
      <c r="LDL947" s="109"/>
      <c r="LDM947" s="109"/>
      <c r="LDN947" s="109"/>
      <c r="LDO947" s="109"/>
      <c r="LDP947" s="109"/>
      <c r="LDQ947" s="109"/>
      <c r="LDR947" s="109"/>
      <c r="LDS947" s="109"/>
      <c r="LDT947" s="109"/>
      <c r="LDU947" s="109"/>
      <c r="LDV947" s="109"/>
      <c r="LDW947" s="109"/>
      <c r="LDX947" s="109"/>
      <c r="LDY947" s="109"/>
      <c r="LDZ947" s="109"/>
      <c r="LEA947" s="109"/>
      <c r="LEB947" s="109"/>
      <c r="LEC947" s="109"/>
      <c r="LED947" s="109"/>
      <c r="LEE947" s="109"/>
      <c r="LEF947" s="109"/>
      <c r="LEG947" s="109"/>
      <c r="LEH947" s="109"/>
      <c r="LEI947" s="109"/>
      <c r="LEJ947" s="109"/>
      <c r="LEK947" s="109"/>
      <c r="LEL947" s="109"/>
      <c r="LEM947" s="109"/>
      <c r="LEN947" s="109"/>
      <c r="LEO947" s="109"/>
      <c r="LEP947" s="109"/>
      <c r="LEQ947" s="109"/>
      <c r="LER947" s="109"/>
      <c r="LES947" s="109"/>
      <c r="LET947" s="109"/>
      <c r="LEU947" s="109"/>
      <c r="LEV947" s="109"/>
      <c r="LEW947" s="109"/>
      <c r="LEX947" s="109"/>
      <c r="LEY947" s="109"/>
      <c r="LEZ947" s="109"/>
      <c r="LFA947" s="109"/>
      <c r="LFB947" s="109"/>
      <c r="LFC947" s="109"/>
      <c r="LFD947" s="109"/>
      <c r="LFE947" s="109"/>
      <c r="LFF947" s="109"/>
      <c r="LFG947" s="109"/>
      <c r="LFH947" s="109"/>
      <c r="LFI947" s="109"/>
      <c r="LFJ947" s="109"/>
      <c r="LFK947" s="109"/>
      <c r="LFL947" s="109"/>
      <c r="LFM947" s="109"/>
      <c r="LFN947" s="109"/>
      <c r="LFO947" s="109"/>
      <c r="LFP947" s="109"/>
      <c r="LFQ947" s="109"/>
      <c r="LFR947" s="109"/>
      <c r="LFS947" s="109"/>
      <c r="LFT947" s="109"/>
      <c r="LFU947" s="109"/>
      <c r="LFV947" s="109"/>
      <c r="LFW947" s="109"/>
      <c r="LFX947" s="109"/>
      <c r="LFY947" s="109"/>
      <c r="LFZ947" s="109"/>
      <c r="LGA947" s="109"/>
      <c r="LGB947" s="109"/>
      <c r="LGC947" s="109"/>
      <c r="LGD947" s="109"/>
      <c r="LGE947" s="109"/>
      <c r="LGF947" s="109"/>
      <c r="LGG947" s="109"/>
      <c r="LGH947" s="109"/>
      <c r="LGI947" s="109"/>
      <c r="LGJ947" s="109"/>
      <c r="LGK947" s="109"/>
      <c r="LGL947" s="109"/>
      <c r="LGM947" s="109"/>
      <c r="LGN947" s="109"/>
      <c r="LGO947" s="109"/>
      <c r="LGP947" s="109"/>
      <c r="LGQ947" s="109"/>
      <c r="LGR947" s="109"/>
      <c r="LGS947" s="109"/>
      <c r="LGT947" s="109"/>
      <c r="LGU947" s="109"/>
      <c r="LGV947" s="109"/>
      <c r="LGW947" s="109"/>
      <c r="LGX947" s="109"/>
      <c r="LGY947" s="109"/>
      <c r="LGZ947" s="109"/>
      <c r="LHA947" s="109"/>
      <c r="LHB947" s="109"/>
      <c r="LHC947" s="109"/>
      <c r="LHD947" s="109"/>
      <c r="LHE947" s="109"/>
      <c r="LHF947" s="109"/>
      <c r="LHG947" s="109"/>
      <c r="LHH947" s="109"/>
      <c r="LHI947" s="109"/>
      <c r="LHJ947" s="109"/>
      <c r="LHK947" s="109"/>
      <c r="LHL947" s="109"/>
      <c r="LHM947" s="109"/>
      <c r="LHN947" s="109"/>
      <c r="LHO947" s="109"/>
      <c r="LHP947" s="109"/>
      <c r="LHQ947" s="109"/>
      <c r="LHR947" s="109"/>
      <c r="LHS947" s="109"/>
      <c r="LHT947" s="109"/>
      <c r="LHU947" s="109"/>
      <c r="LHV947" s="109"/>
      <c r="LHW947" s="109"/>
      <c r="LHX947" s="109"/>
      <c r="LHY947" s="109"/>
      <c r="LHZ947" s="109"/>
      <c r="LIA947" s="109"/>
      <c r="LIB947" s="109"/>
      <c r="LIC947" s="109"/>
      <c r="LID947" s="109"/>
      <c r="LIE947" s="109"/>
      <c r="LIF947" s="109"/>
      <c r="LIG947" s="109"/>
      <c r="LIH947" s="109"/>
      <c r="LII947" s="109"/>
      <c r="LIJ947" s="109"/>
      <c r="LIK947" s="109"/>
      <c r="LIL947" s="109"/>
      <c r="LIM947" s="109"/>
      <c r="LIN947" s="109"/>
      <c r="LIO947" s="109"/>
      <c r="LIP947" s="109"/>
      <c r="LIQ947" s="109"/>
      <c r="LIR947" s="109"/>
      <c r="LIS947" s="109"/>
      <c r="LIT947" s="109"/>
      <c r="LIU947" s="109"/>
      <c r="LIV947" s="109"/>
      <c r="LIW947" s="109"/>
      <c r="LIX947" s="109"/>
      <c r="LIY947" s="109"/>
      <c r="LIZ947" s="109"/>
      <c r="LJA947" s="109"/>
      <c r="LJB947" s="109"/>
      <c r="LJC947" s="109"/>
      <c r="LJD947" s="109"/>
      <c r="LJE947" s="109"/>
      <c r="LJF947" s="109"/>
      <c r="LJG947" s="109"/>
      <c r="LJH947" s="109"/>
      <c r="LJI947" s="109"/>
      <c r="LJJ947" s="109"/>
      <c r="LJK947" s="109"/>
      <c r="LJL947" s="109"/>
      <c r="LJM947" s="109"/>
      <c r="LJN947" s="109"/>
      <c r="LJO947" s="109"/>
      <c r="LJP947" s="109"/>
      <c r="LJQ947" s="109"/>
      <c r="LJR947" s="109"/>
      <c r="LJS947" s="109"/>
      <c r="LJT947" s="109"/>
      <c r="LJU947" s="109"/>
      <c r="LJV947" s="109"/>
      <c r="LJW947" s="109"/>
      <c r="LJX947" s="109"/>
      <c r="LJY947" s="109"/>
      <c r="LJZ947" s="109"/>
      <c r="LKA947" s="109"/>
      <c r="LKB947" s="109"/>
      <c r="LKC947" s="109"/>
      <c r="LKD947" s="109"/>
      <c r="LKE947" s="109"/>
      <c r="LKF947" s="109"/>
      <c r="LKG947" s="109"/>
      <c r="LKH947" s="109"/>
      <c r="LKI947" s="109"/>
      <c r="LKJ947" s="109"/>
      <c r="LKK947" s="109"/>
      <c r="LKL947" s="109"/>
      <c r="LKM947" s="109"/>
      <c r="LKN947" s="109"/>
      <c r="LKO947" s="109"/>
      <c r="LKP947" s="109"/>
      <c r="LKQ947" s="109"/>
      <c r="LKR947" s="109"/>
      <c r="LKS947" s="109"/>
      <c r="LKT947" s="109"/>
      <c r="LKU947" s="109"/>
      <c r="LKV947" s="109"/>
      <c r="LKW947" s="109"/>
      <c r="LKX947" s="109"/>
      <c r="LKY947" s="109"/>
      <c r="LKZ947" s="109"/>
      <c r="LLA947" s="109"/>
      <c r="LLB947" s="109"/>
      <c r="LLC947" s="109"/>
      <c r="LLD947" s="109"/>
      <c r="LLE947" s="109"/>
      <c r="LLF947" s="109"/>
      <c r="LLG947" s="109"/>
      <c r="LLH947" s="109"/>
      <c r="LLI947" s="109"/>
      <c r="LLJ947" s="109"/>
      <c r="LLK947" s="109"/>
      <c r="LLL947" s="109"/>
      <c r="LLM947" s="109"/>
      <c r="LLN947" s="109"/>
      <c r="LLO947" s="109"/>
      <c r="LLP947" s="109"/>
      <c r="LLQ947" s="109"/>
      <c r="LLR947" s="109"/>
      <c r="LLS947" s="109"/>
      <c r="LLT947" s="109"/>
      <c r="LLU947" s="109"/>
      <c r="LLV947" s="109"/>
      <c r="LLW947" s="109"/>
      <c r="LLX947" s="109"/>
      <c r="LLY947" s="109"/>
      <c r="LLZ947" s="109"/>
      <c r="LMA947" s="109"/>
      <c r="LMB947" s="109"/>
      <c r="LMC947" s="109"/>
      <c r="LMD947" s="109"/>
      <c r="LME947" s="109"/>
      <c r="LMF947" s="109"/>
      <c r="LMG947" s="109"/>
      <c r="LMH947" s="109"/>
      <c r="LMI947" s="109"/>
      <c r="LMJ947" s="109"/>
      <c r="LMK947" s="109"/>
      <c r="LML947" s="109"/>
      <c r="LMM947" s="109"/>
      <c r="LMN947" s="109"/>
      <c r="LMO947" s="109"/>
      <c r="LMP947" s="109"/>
      <c r="LMQ947" s="109"/>
      <c r="LMR947" s="109"/>
      <c r="LMS947" s="109"/>
      <c r="LMT947" s="109"/>
      <c r="LMU947" s="109"/>
      <c r="LMV947" s="109"/>
      <c r="LMW947" s="109"/>
      <c r="LMX947" s="109"/>
      <c r="LMY947" s="109"/>
      <c r="LMZ947" s="109"/>
      <c r="LNA947" s="109"/>
      <c r="LNB947" s="109"/>
      <c r="LNC947" s="109"/>
      <c r="LND947" s="109"/>
      <c r="LNE947" s="109"/>
      <c r="LNF947" s="109"/>
      <c r="LNG947" s="109"/>
      <c r="LNH947" s="109"/>
      <c r="LNI947" s="109"/>
      <c r="LNJ947" s="109"/>
      <c r="LNK947" s="109"/>
      <c r="LNL947" s="109"/>
      <c r="LNM947" s="109"/>
      <c r="LNN947" s="109"/>
      <c r="LNO947" s="109"/>
      <c r="LNP947" s="109"/>
      <c r="LNQ947" s="109"/>
      <c r="LNR947" s="109"/>
      <c r="LNS947" s="109"/>
      <c r="LNT947" s="109"/>
      <c r="LNU947" s="109"/>
      <c r="LNV947" s="109"/>
      <c r="LNW947" s="109"/>
      <c r="LNX947" s="109"/>
      <c r="LNY947" s="109"/>
      <c r="LNZ947" s="109"/>
      <c r="LOA947" s="109"/>
      <c r="LOB947" s="109"/>
      <c r="LOC947" s="109"/>
      <c r="LOD947" s="109"/>
      <c r="LOE947" s="109"/>
      <c r="LOF947" s="109"/>
      <c r="LOG947" s="109"/>
      <c r="LOH947" s="109"/>
      <c r="LOI947" s="109"/>
      <c r="LOJ947" s="109"/>
      <c r="LOK947" s="109"/>
      <c r="LOL947" s="109"/>
      <c r="LOM947" s="109"/>
      <c r="LON947" s="109"/>
      <c r="LOO947" s="109"/>
      <c r="LOP947" s="109"/>
      <c r="LOQ947" s="109"/>
      <c r="LOR947" s="109"/>
      <c r="LOS947" s="109"/>
      <c r="LOT947" s="109"/>
      <c r="LOU947" s="109"/>
      <c r="LOV947" s="109"/>
      <c r="LOW947" s="109"/>
      <c r="LOX947" s="109"/>
      <c r="LOY947" s="109"/>
      <c r="LOZ947" s="109"/>
      <c r="LPA947" s="109"/>
      <c r="LPB947" s="109"/>
      <c r="LPC947" s="109"/>
      <c r="LPD947" s="109"/>
      <c r="LPE947" s="109"/>
      <c r="LPF947" s="109"/>
      <c r="LPG947" s="109"/>
      <c r="LPH947" s="109"/>
      <c r="LPI947" s="109"/>
      <c r="LPJ947" s="109"/>
      <c r="LPK947" s="109"/>
      <c r="LPL947" s="109"/>
      <c r="LPM947" s="109"/>
      <c r="LPN947" s="109"/>
      <c r="LPO947" s="109"/>
      <c r="LPP947" s="109"/>
      <c r="LPQ947" s="109"/>
      <c r="LPR947" s="109"/>
      <c r="LPS947" s="109"/>
      <c r="LPT947" s="109"/>
      <c r="LPU947" s="109"/>
      <c r="LPV947" s="109"/>
      <c r="LPW947" s="109"/>
      <c r="LPX947" s="109"/>
      <c r="LPY947" s="109"/>
      <c r="LPZ947" s="109"/>
      <c r="LQA947" s="109"/>
      <c r="LQB947" s="109"/>
      <c r="LQC947" s="109"/>
      <c r="LQD947" s="109"/>
      <c r="LQE947" s="109"/>
      <c r="LQF947" s="109"/>
      <c r="LQG947" s="109"/>
      <c r="LQH947" s="109"/>
      <c r="LQI947" s="109"/>
      <c r="LQJ947" s="109"/>
      <c r="LQK947" s="109"/>
      <c r="LQL947" s="109"/>
      <c r="LQM947" s="109"/>
      <c r="LQN947" s="109"/>
      <c r="LQO947" s="109"/>
      <c r="LQP947" s="109"/>
      <c r="LQQ947" s="109"/>
      <c r="LQR947" s="109"/>
      <c r="LQS947" s="109"/>
      <c r="LQT947" s="109"/>
      <c r="LQU947" s="109"/>
      <c r="LQV947" s="109"/>
      <c r="LQW947" s="109"/>
      <c r="LQX947" s="109"/>
      <c r="LQY947" s="109"/>
      <c r="LQZ947" s="109"/>
      <c r="LRA947" s="109"/>
      <c r="LRB947" s="109"/>
      <c r="LRC947" s="109"/>
      <c r="LRD947" s="109"/>
      <c r="LRE947" s="109"/>
      <c r="LRF947" s="109"/>
      <c r="LRG947" s="109"/>
      <c r="LRH947" s="109"/>
      <c r="LRI947" s="109"/>
      <c r="LRJ947" s="109"/>
      <c r="LRK947" s="109"/>
      <c r="LRL947" s="109"/>
      <c r="LRM947" s="109"/>
      <c r="LRN947" s="109"/>
      <c r="LRO947" s="109"/>
      <c r="LRP947" s="109"/>
      <c r="LRQ947" s="109"/>
      <c r="LRR947" s="109"/>
      <c r="LRS947" s="109"/>
      <c r="LRT947" s="109"/>
      <c r="LRU947" s="109"/>
      <c r="LRV947" s="109"/>
      <c r="LRW947" s="109"/>
      <c r="LRX947" s="109"/>
      <c r="LRY947" s="109"/>
      <c r="LRZ947" s="109"/>
      <c r="LSA947" s="109"/>
      <c r="LSB947" s="109"/>
      <c r="LSC947" s="109"/>
      <c r="LSD947" s="109"/>
      <c r="LSE947" s="109"/>
      <c r="LSF947" s="109"/>
      <c r="LSG947" s="109"/>
      <c r="LSH947" s="109"/>
      <c r="LSI947" s="109"/>
      <c r="LSJ947" s="109"/>
      <c r="LSK947" s="109"/>
      <c r="LSL947" s="109"/>
      <c r="LSM947" s="109"/>
      <c r="LSN947" s="109"/>
      <c r="LSO947" s="109"/>
      <c r="LSP947" s="109"/>
      <c r="LSQ947" s="109"/>
      <c r="LSR947" s="109"/>
      <c r="LSS947" s="109"/>
      <c r="LST947" s="109"/>
      <c r="LSU947" s="109"/>
      <c r="LSV947" s="109"/>
      <c r="LSW947" s="109"/>
      <c r="LSX947" s="109"/>
      <c r="LSY947" s="109"/>
      <c r="LSZ947" s="109"/>
      <c r="LTA947" s="109"/>
      <c r="LTB947" s="109"/>
      <c r="LTC947" s="109"/>
      <c r="LTD947" s="109"/>
      <c r="LTE947" s="109"/>
      <c r="LTF947" s="109"/>
      <c r="LTG947" s="109"/>
      <c r="LTH947" s="109"/>
      <c r="LTI947" s="109"/>
      <c r="LTJ947" s="109"/>
      <c r="LTK947" s="109"/>
      <c r="LTL947" s="109"/>
      <c r="LTM947" s="109"/>
      <c r="LTN947" s="109"/>
      <c r="LTO947" s="109"/>
      <c r="LTP947" s="109"/>
      <c r="LTQ947" s="109"/>
      <c r="LTR947" s="109"/>
      <c r="LTS947" s="109"/>
      <c r="LTT947" s="109"/>
      <c r="LTU947" s="109"/>
      <c r="LTV947" s="109"/>
      <c r="LTW947" s="109"/>
      <c r="LTX947" s="109"/>
      <c r="LTY947" s="109"/>
      <c r="LTZ947" s="109"/>
      <c r="LUA947" s="109"/>
      <c r="LUB947" s="109"/>
      <c r="LUC947" s="109"/>
      <c r="LUD947" s="109"/>
      <c r="LUE947" s="109"/>
      <c r="LUF947" s="109"/>
      <c r="LUG947" s="109"/>
      <c r="LUH947" s="109"/>
      <c r="LUI947" s="109"/>
      <c r="LUJ947" s="109"/>
      <c r="LUK947" s="109"/>
      <c r="LUL947" s="109"/>
      <c r="LUM947" s="109"/>
      <c r="LUN947" s="109"/>
      <c r="LUO947" s="109"/>
      <c r="LUP947" s="109"/>
      <c r="LUQ947" s="109"/>
      <c r="LUR947" s="109"/>
      <c r="LUS947" s="109"/>
      <c r="LUT947" s="109"/>
      <c r="LUU947" s="109"/>
      <c r="LUV947" s="109"/>
      <c r="LUW947" s="109"/>
      <c r="LUX947" s="109"/>
      <c r="LUY947" s="109"/>
      <c r="LUZ947" s="109"/>
      <c r="LVA947" s="109"/>
      <c r="LVB947" s="109"/>
      <c r="LVC947" s="109"/>
      <c r="LVD947" s="109"/>
      <c r="LVE947" s="109"/>
      <c r="LVF947" s="109"/>
      <c r="LVG947" s="109"/>
      <c r="LVH947" s="109"/>
      <c r="LVI947" s="109"/>
      <c r="LVJ947" s="109"/>
      <c r="LVK947" s="109"/>
      <c r="LVL947" s="109"/>
      <c r="LVM947" s="109"/>
      <c r="LVN947" s="109"/>
      <c r="LVO947" s="109"/>
      <c r="LVP947" s="109"/>
      <c r="LVQ947" s="109"/>
      <c r="LVR947" s="109"/>
      <c r="LVS947" s="109"/>
      <c r="LVT947" s="109"/>
      <c r="LVU947" s="109"/>
      <c r="LVV947" s="109"/>
      <c r="LVW947" s="109"/>
      <c r="LVX947" s="109"/>
      <c r="LVY947" s="109"/>
      <c r="LVZ947" s="109"/>
      <c r="LWA947" s="109"/>
      <c r="LWB947" s="109"/>
      <c r="LWC947" s="109"/>
      <c r="LWD947" s="109"/>
      <c r="LWE947" s="109"/>
      <c r="LWF947" s="109"/>
      <c r="LWG947" s="109"/>
      <c r="LWH947" s="109"/>
      <c r="LWI947" s="109"/>
      <c r="LWJ947" s="109"/>
      <c r="LWK947" s="109"/>
      <c r="LWL947" s="109"/>
      <c r="LWM947" s="109"/>
      <c r="LWN947" s="109"/>
      <c r="LWO947" s="109"/>
      <c r="LWP947" s="109"/>
      <c r="LWQ947" s="109"/>
      <c r="LWR947" s="109"/>
      <c r="LWS947" s="109"/>
      <c r="LWT947" s="109"/>
      <c r="LWU947" s="109"/>
      <c r="LWV947" s="109"/>
      <c r="LWW947" s="109"/>
      <c r="LWX947" s="109"/>
      <c r="LWY947" s="109"/>
      <c r="LWZ947" s="109"/>
      <c r="LXA947" s="109"/>
      <c r="LXB947" s="109"/>
      <c r="LXC947" s="109"/>
      <c r="LXD947" s="109"/>
      <c r="LXE947" s="109"/>
      <c r="LXF947" s="109"/>
      <c r="LXG947" s="109"/>
      <c r="LXH947" s="109"/>
      <c r="LXI947" s="109"/>
      <c r="LXJ947" s="109"/>
      <c r="LXK947" s="109"/>
      <c r="LXL947" s="109"/>
      <c r="LXM947" s="109"/>
      <c r="LXN947" s="109"/>
      <c r="LXO947" s="109"/>
      <c r="LXP947" s="109"/>
      <c r="LXQ947" s="109"/>
      <c r="LXR947" s="109"/>
      <c r="LXS947" s="109"/>
      <c r="LXT947" s="109"/>
      <c r="LXU947" s="109"/>
      <c r="LXV947" s="109"/>
      <c r="LXW947" s="109"/>
      <c r="LXX947" s="109"/>
      <c r="LXY947" s="109"/>
      <c r="LXZ947" s="109"/>
      <c r="LYA947" s="109"/>
      <c r="LYB947" s="109"/>
      <c r="LYC947" s="109"/>
      <c r="LYD947" s="109"/>
      <c r="LYE947" s="109"/>
      <c r="LYF947" s="109"/>
      <c r="LYG947" s="109"/>
      <c r="LYH947" s="109"/>
      <c r="LYI947" s="109"/>
      <c r="LYJ947" s="109"/>
      <c r="LYK947" s="109"/>
      <c r="LYL947" s="109"/>
      <c r="LYM947" s="109"/>
      <c r="LYN947" s="109"/>
      <c r="LYO947" s="109"/>
      <c r="LYP947" s="109"/>
      <c r="LYQ947" s="109"/>
      <c r="LYR947" s="109"/>
      <c r="LYS947" s="109"/>
      <c r="LYT947" s="109"/>
      <c r="LYU947" s="109"/>
      <c r="LYV947" s="109"/>
      <c r="LYW947" s="109"/>
      <c r="LYX947" s="109"/>
      <c r="LYY947" s="109"/>
      <c r="LYZ947" s="109"/>
      <c r="LZA947" s="109"/>
      <c r="LZB947" s="109"/>
      <c r="LZC947" s="109"/>
      <c r="LZD947" s="109"/>
      <c r="LZE947" s="109"/>
      <c r="LZF947" s="109"/>
      <c r="LZG947" s="109"/>
      <c r="LZH947" s="109"/>
      <c r="LZI947" s="109"/>
      <c r="LZJ947" s="109"/>
      <c r="LZK947" s="109"/>
      <c r="LZL947" s="109"/>
      <c r="LZM947" s="109"/>
      <c r="LZN947" s="109"/>
      <c r="LZO947" s="109"/>
      <c r="LZP947" s="109"/>
      <c r="LZQ947" s="109"/>
      <c r="LZR947" s="109"/>
      <c r="LZS947" s="109"/>
      <c r="LZT947" s="109"/>
      <c r="LZU947" s="109"/>
      <c r="LZV947" s="109"/>
      <c r="LZW947" s="109"/>
      <c r="LZX947" s="109"/>
      <c r="LZY947" s="109"/>
      <c r="LZZ947" s="109"/>
      <c r="MAA947" s="109"/>
      <c r="MAB947" s="109"/>
      <c r="MAC947" s="109"/>
      <c r="MAD947" s="109"/>
      <c r="MAE947" s="109"/>
      <c r="MAF947" s="109"/>
      <c r="MAG947" s="109"/>
      <c r="MAH947" s="109"/>
      <c r="MAI947" s="109"/>
      <c r="MAJ947" s="109"/>
      <c r="MAK947" s="109"/>
      <c r="MAL947" s="109"/>
      <c r="MAM947" s="109"/>
      <c r="MAN947" s="109"/>
      <c r="MAO947" s="109"/>
      <c r="MAP947" s="109"/>
      <c r="MAQ947" s="109"/>
      <c r="MAR947" s="109"/>
      <c r="MAS947" s="109"/>
      <c r="MAT947" s="109"/>
      <c r="MAU947" s="109"/>
      <c r="MAV947" s="109"/>
      <c r="MAW947" s="109"/>
      <c r="MAX947" s="109"/>
      <c r="MAY947" s="109"/>
      <c r="MAZ947" s="109"/>
      <c r="MBA947" s="109"/>
      <c r="MBB947" s="109"/>
      <c r="MBC947" s="109"/>
      <c r="MBD947" s="109"/>
      <c r="MBE947" s="109"/>
      <c r="MBF947" s="109"/>
      <c r="MBG947" s="109"/>
      <c r="MBH947" s="109"/>
      <c r="MBI947" s="109"/>
      <c r="MBJ947" s="109"/>
      <c r="MBK947" s="109"/>
      <c r="MBL947" s="109"/>
      <c r="MBM947" s="109"/>
      <c r="MBN947" s="109"/>
      <c r="MBO947" s="109"/>
      <c r="MBP947" s="109"/>
      <c r="MBQ947" s="109"/>
      <c r="MBR947" s="109"/>
      <c r="MBS947" s="109"/>
      <c r="MBT947" s="109"/>
      <c r="MBU947" s="109"/>
      <c r="MBV947" s="109"/>
      <c r="MBW947" s="109"/>
      <c r="MBX947" s="109"/>
      <c r="MBY947" s="109"/>
      <c r="MBZ947" s="109"/>
      <c r="MCA947" s="109"/>
      <c r="MCB947" s="109"/>
      <c r="MCC947" s="109"/>
      <c r="MCD947" s="109"/>
      <c r="MCE947" s="109"/>
      <c r="MCF947" s="109"/>
      <c r="MCG947" s="109"/>
      <c r="MCH947" s="109"/>
      <c r="MCI947" s="109"/>
      <c r="MCJ947" s="109"/>
      <c r="MCK947" s="109"/>
      <c r="MCL947" s="109"/>
      <c r="MCM947" s="109"/>
      <c r="MCN947" s="109"/>
      <c r="MCO947" s="109"/>
      <c r="MCP947" s="109"/>
      <c r="MCQ947" s="109"/>
      <c r="MCR947" s="109"/>
      <c r="MCS947" s="109"/>
      <c r="MCT947" s="109"/>
      <c r="MCU947" s="109"/>
      <c r="MCV947" s="109"/>
      <c r="MCW947" s="109"/>
      <c r="MCX947" s="109"/>
      <c r="MCY947" s="109"/>
      <c r="MCZ947" s="109"/>
      <c r="MDA947" s="109"/>
      <c r="MDB947" s="109"/>
      <c r="MDC947" s="109"/>
      <c r="MDD947" s="109"/>
      <c r="MDE947" s="109"/>
      <c r="MDF947" s="109"/>
      <c r="MDG947" s="109"/>
      <c r="MDH947" s="109"/>
      <c r="MDI947" s="109"/>
      <c r="MDJ947" s="109"/>
      <c r="MDK947" s="109"/>
      <c r="MDL947" s="109"/>
      <c r="MDM947" s="109"/>
      <c r="MDN947" s="109"/>
      <c r="MDO947" s="109"/>
      <c r="MDP947" s="109"/>
      <c r="MDQ947" s="109"/>
      <c r="MDR947" s="109"/>
      <c r="MDS947" s="109"/>
      <c r="MDT947" s="109"/>
      <c r="MDU947" s="109"/>
      <c r="MDV947" s="109"/>
      <c r="MDW947" s="109"/>
      <c r="MDX947" s="109"/>
      <c r="MDY947" s="109"/>
      <c r="MDZ947" s="109"/>
      <c r="MEA947" s="109"/>
      <c r="MEB947" s="109"/>
      <c r="MEC947" s="109"/>
      <c r="MED947" s="109"/>
      <c r="MEE947" s="109"/>
      <c r="MEF947" s="109"/>
      <c r="MEG947" s="109"/>
      <c r="MEH947" s="109"/>
      <c r="MEI947" s="109"/>
      <c r="MEJ947" s="109"/>
      <c r="MEK947" s="109"/>
      <c r="MEL947" s="109"/>
      <c r="MEM947" s="109"/>
      <c r="MEN947" s="109"/>
      <c r="MEO947" s="109"/>
      <c r="MEP947" s="109"/>
      <c r="MEQ947" s="109"/>
      <c r="MER947" s="109"/>
      <c r="MES947" s="109"/>
      <c r="MET947" s="109"/>
      <c r="MEU947" s="109"/>
      <c r="MEV947" s="109"/>
      <c r="MEW947" s="109"/>
      <c r="MEX947" s="109"/>
      <c r="MEY947" s="109"/>
      <c r="MEZ947" s="109"/>
      <c r="MFA947" s="109"/>
      <c r="MFB947" s="109"/>
      <c r="MFC947" s="109"/>
      <c r="MFD947" s="109"/>
      <c r="MFE947" s="109"/>
      <c r="MFF947" s="109"/>
      <c r="MFG947" s="109"/>
      <c r="MFH947" s="109"/>
      <c r="MFI947" s="109"/>
      <c r="MFJ947" s="109"/>
      <c r="MFK947" s="109"/>
      <c r="MFL947" s="109"/>
      <c r="MFM947" s="109"/>
      <c r="MFN947" s="109"/>
      <c r="MFO947" s="109"/>
      <c r="MFP947" s="109"/>
      <c r="MFQ947" s="109"/>
      <c r="MFR947" s="109"/>
      <c r="MFS947" s="109"/>
      <c r="MFT947" s="109"/>
      <c r="MFU947" s="109"/>
      <c r="MFV947" s="109"/>
      <c r="MFW947" s="109"/>
      <c r="MFX947" s="109"/>
      <c r="MFY947" s="109"/>
      <c r="MFZ947" s="109"/>
      <c r="MGA947" s="109"/>
      <c r="MGB947" s="109"/>
      <c r="MGC947" s="109"/>
      <c r="MGD947" s="109"/>
      <c r="MGE947" s="109"/>
      <c r="MGF947" s="109"/>
      <c r="MGG947" s="109"/>
      <c r="MGH947" s="109"/>
      <c r="MGI947" s="109"/>
      <c r="MGJ947" s="109"/>
      <c r="MGK947" s="109"/>
      <c r="MGL947" s="109"/>
      <c r="MGM947" s="109"/>
      <c r="MGN947" s="109"/>
      <c r="MGO947" s="109"/>
      <c r="MGP947" s="109"/>
      <c r="MGQ947" s="109"/>
      <c r="MGR947" s="109"/>
      <c r="MGS947" s="109"/>
      <c r="MGT947" s="109"/>
      <c r="MGU947" s="109"/>
      <c r="MGV947" s="109"/>
      <c r="MGW947" s="109"/>
      <c r="MGX947" s="109"/>
      <c r="MGY947" s="109"/>
      <c r="MGZ947" s="109"/>
      <c r="MHA947" s="109"/>
      <c r="MHB947" s="109"/>
      <c r="MHC947" s="109"/>
      <c r="MHD947" s="109"/>
      <c r="MHE947" s="109"/>
      <c r="MHF947" s="109"/>
      <c r="MHG947" s="109"/>
      <c r="MHH947" s="109"/>
      <c r="MHI947" s="109"/>
      <c r="MHJ947" s="109"/>
      <c r="MHK947" s="109"/>
      <c r="MHL947" s="109"/>
      <c r="MHM947" s="109"/>
      <c r="MHN947" s="109"/>
      <c r="MHO947" s="109"/>
      <c r="MHP947" s="109"/>
      <c r="MHQ947" s="109"/>
      <c r="MHR947" s="109"/>
      <c r="MHS947" s="109"/>
      <c r="MHT947" s="109"/>
      <c r="MHU947" s="109"/>
      <c r="MHV947" s="109"/>
      <c r="MHW947" s="109"/>
      <c r="MHX947" s="109"/>
      <c r="MHY947" s="109"/>
      <c r="MHZ947" s="109"/>
      <c r="MIA947" s="109"/>
      <c r="MIB947" s="109"/>
      <c r="MIC947" s="109"/>
      <c r="MID947" s="109"/>
      <c r="MIE947" s="109"/>
      <c r="MIF947" s="109"/>
      <c r="MIG947" s="109"/>
      <c r="MIH947" s="109"/>
      <c r="MII947" s="109"/>
      <c r="MIJ947" s="109"/>
      <c r="MIK947" s="109"/>
      <c r="MIL947" s="109"/>
      <c r="MIM947" s="109"/>
      <c r="MIN947" s="109"/>
      <c r="MIO947" s="109"/>
      <c r="MIP947" s="109"/>
      <c r="MIQ947" s="109"/>
      <c r="MIR947" s="109"/>
      <c r="MIS947" s="109"/>
      <c r="MIT947" s="109"/>
      <c r="MIU947" s="109"/>
      <c r="MIV947" s="109"/>
      <c r="MIW947" s="109"/>
      <c r="MIX947" s="109"/>
      <c r="MIY947" s="109"/>
      <c r="MIZ947" s="109"/>
      <c r="MJA947" s="109"/>
      <c r="MJB947" s="109"/>
      <c r="MJC947" s="109"/>
      <c r="MJD947" s="109"/>
      <c r="MJE947" s="109"/>
      <c r="MJF947" s="109"/>
      <c r="MJG947" s="109"/>
      <c r="MJH947" s="109"/>
      <c r="MJI947" s="109"/>
      <c r="MJJ947" s="109"/>
      <c r="MJK947" s="109"/>
      <c r="MJL947" s="109"/>
      <c r="MJM947" s="109"/>
      <c r="MJN947" s="109"/>
      <c r="MJO947" s="109"/>
      <c r="MJP947" s="109"/>
      <c r="MJQ947" s="109"/>
      <c r="MJR947" s="109"/>
      <c r="MJS947" s="109"/>
      <c r="MJT947" s="109"/>
      <c r="MJU947" s="109"/>
      <c r="MJV947" s="109"/>
      <c r="MJW947" s="109"/>
      <c r="MJX947" s="109"/>
      <c r="MJY947" s="109"/>
      <c r="MJZ947" s="109"/>
      <c r="MKA947" s="109"/>
      <c r="MKB947" s="109"/>
      <c r="MKC947" s="109"/>
      <c r="MKD947" s="109"/>
      <c r="MKE947" s="109"/>
      <c r="MKF947" s="109"/>
      <c r="MKG947" s="109"/>
      <c r="MKH947" s="109"/>
      <c r="MKI947" s="109"/>
      <c r="MKJ947" s="109"/>
      <c r="MKK947" s="109"/>
      <c r="MKL947" s="109"/>
      <c r="MKM947" s="109"/>
      <c r="MKN947" s="109"/>
      <c r="MKO947" s="109"/>
      <c r="MKP947" s="109"/>
      <c r="MKQ947" s="109"/>
      <c r="MKR947" s="109"/>
      <c r="MKS947" s="109"/>
      <c r="MKT947" s="109"/>
      <c r="MKU947" s="109"/>
      <c r="MKV947" s="109"/>
      <c r="MKW947" s="109"/>
      <c r="MKX947" s="109"/>
      <c r="MKY947" s="109"/>
      <c r="MKZ947" s="109"/>
      <c r="MLA947" s="109"/>
      <c r="MLB947" s="109"/>
      <c r="MLC947" s="109"/>
      <c r="MLD947" s="109"/>
      <c r="MLE947" s="109"/>
      <c r="MLF947" s="109"/>
      <c r="MLG947" s="109"/>
      <c r="MLH947" s="109"/>
      <c r="MLI947" s="109"/>
      <c r="MLJ947" s="109"/>
      <c r="MLK947" s="109"/>
      <c r="MLL947" s="109"/>
      <c r="MLM947" s="109"/>
      <c r="MLN947" s="109"/>
      <c r="MLO947" s="109"/>
      <c r="MLP947" s="109"/>
      <c r="MLQ947" s="109"/>
      <c r="MLR947" s="109"/>
      <c r="MLS947" s="109"/>
      <c r="MLT947" s="109"/>
      <c r="MLU947" s="109"/>
      <c r="MLV947" s="109"/>
      <c r="MLW947" s="109"/>
      <c r="MLX947" s="109"/>
      <c r="MLY947" s="109"/>
      <c r="MLZ947" s="109"/>
      <c r="MMA947" s="109"/>
      <c r="MMB947" s="109"/>
      <c r="MMC947" s="109"/>
      <c r="MMD947" s="109"/>
      <c r="MME947" s="109"/>
      <c r="MMF947" s="109"/>
      <c r="MMG947" s="109"/>
      <c r="MMH947" s="109"/>
      <c r="MMI947" s="109"/>
      <c r="MMJ947" s="109"/>
      <c r="MMK947" s="109"/>
      <c r="MML947" s="109"/>
      <c r="MMM947" s="109"/>
      <c r="MMN947" s="109"/>
      <c r="MMO947" s="109"/>
      <c r="MMP947" s="109"/>
      <c r="MMQ947" s="109"/>
      <c r="MMR947" s="109"/>
      <c r="MMS947" s="109"/>
      <c r="MMT947" s="109"/>
      <c r="MMU947" s="109"/>
      <c r="MMV947" s="109"/>
      <c r="MMW947" s="109"/>
      <c r="MMX947" s="109"/>
      <c r="MMY947" s="109"/>
      <c r="MMZ947" s="109"/>
      <c r="MNA947" s="109"/>
      <c r="MNB947" s="109"/>
      <c r="MNC947" s="109"/>
      <c r="MND947" s="109"/>
      <c r="MNE947" s="109"/>
      <c r="MNF947" s="109"/>
      <c r="MNG947" s="109"/>
      <c r="MNH947" s="109"/>
      <c r="MNI947" s="109"/>
      <c r="MNJ947" s="109"/>
      <c r="MNK947" s="109"/>
      <c r="MNL947" s="109"/>
      <c r="MNM947" s="109"/>
      <c r="MNN947" s="109"/>
      <c r="MNO947" s="109"/>
      <c r="MNP947" s="109"/>
      <c r="MNQ947" s="109"/>
      <c r="MNR947" s="109"/>
      <c r="MNS947" s="109"/>
      <c r="MNT947" s="109"/>
      <c r="MNU947" s="109"/>
      <c r="MNV947" s="109"/>
      <c r="MNW947" s="109"/>
      <c r="MNX947" s="109"/>
      <c r="MNY947" s="109"/>
      <c r="MNZ947" s="109"/>
      <c r="MOA947" s="109"/>
      <c r="MOB947" s="109"/>
      <c r="MOC947" s="109"/>
      <c r="MOD947" s="109"/>
      <c r="MOE947" s="109"/>
      <c r="MOF947" s="109"/>
      <c r="MOG947" s="109"/>
      <c r="MOH947" s="109"/>
      <c r="MOI947" s="109"/>
      <c r="MOJ947" s="109"/>
      <c r="MOK947" s="109"/>
      <c r="MOL947" s="109"/>
      <c r="MOM947" s="109"/>
      <c r="MON947" s="109"/>
      <c r="MOO947" s="109"/>
      <c r="MOP947" s="109"/>
      <c r="MOQ947" s="109"/>
      <c r="MOR947" s="109"/>
      <c r="MOS947" s="109"/>
      <c r="MOT947" s="109"/>
      <c r="MOU947" s="109"/>
      <c r="MOV947" s="109"/>
      <c r="MOW947" s="109"/>
      <c r="MOX947" s="109"/>
      <c r="MOY947" s="109"/>
      <c r="MOZ947" s="109"/>
      <c r="MPA947" s="109"/>
      <c r="MPB947" s="109"/>
      <c r="MPC947" s="109"/>
      <c r="MPD947" s="109"/>
      <c r="MPE947" s="109"/>
      <c r="MPF947" s="109"/>
      <c r="MPG947" s="109"/>
      <c r="MPH947" s="109"/>
      <c r="MPI947" s="109"/>
      <c r="MPJ947" s="109"/>
      <c r="MPK947" s="109"/>
      <c r="MPL947" s="109"/>
      <c r="MPM947" s="109"/>
      <c r="MPN947" s="109"/>
      <c r="MPO947" s="109"/>
      <c r="MPP947" s="109"/>
      <c r="MPQ947" s="109"/>
      <c r="MPR947" s="109"/>
      <c r="MPS947" s="109"/>
      <c r="MPT947" s="109"/>
      <c r="MPU947" s="109"/>
      <c r="MPV947" s="109"/>
      <c r="MPW947" s="109"/>
      <c r="MPX947" s="109"/>
      <c r="MPY947" s="109"/>
      <c r="MPZ947" s="109"/>
      <c r="MQA947" s="109"/>
      <c r="MQB947" s="109"/>
      <c r="MQC947" s="109"/>
      <c r="MQD947" s="109"/>
      <c r="MQE947" s="109"/>
      <c r="MQF947" s="109"/>
      <c r="MQG947" s="109"/>
      <c r="MQH947" s="109"/>
      <c r="MQI947" s="109"/>
      <c r="MQJ947" s="109"/>
      <c r="MQK947" s="109"/>
      <c r="MQL947" s="109"/>
      <c r="MQM947" s="109"/>
      <c r="MQN947" s="109"/>
      <c r="MQO947" s="109"/>
      <c r="MQP947" s="109"/>
      <c r="MQQ947" s="109"/>
      <c r="MQR947" s="109"/>
      <c r="MQS947" s="109"/>
      <c r="MQT947" s="109"/>
      <c r="MQU947" s="109"/>
      <c r="MQV947" s="109"/>
      <c r="MQW947" s="109"/>
      <c r="MQX947" s="109"/>
      <c r="MQY947" s="109"/>
      <c r="MQZ947" s="109"/>
      <c r="MRA947" s="109"/>
      <c r="MRB947" s="109"/>
      <c r="MRC947" s="109"/>
      <c r="MRD947" s="109"/>
      <c r="MRE947" s="109"/>
      <c r="MRF947" s="109"/>
      <c r="MRG947" s="109"/>
      <c r="MRH947" s="109"/>
      <c r="MRI947" s="109"/>
      <c r="MRJ947" s="109"/>
      <c r="MRK947" s="109"/>
      <c r="MRL947" s="109"/>
      <c r="MRM947" s="109"/>
      <c r="MRN947" s="109"/>
      <c r="MRO947" s="109"/>
      <c r="MRP947" s="109"/>
      <c r="MRQ947" s="109"/>
      <c r="MRR947" s="109"/>
      <c r="MRS947" s="109"/>
      <c r="MRT947" s="109"/>
      <c r="MRU947" s="109"/>
      <c r="MRV947" s="109"/>
      <c r="MRW947" s="109"/>
      <c r="MRX947" s="109"/>
      <c r="MRY947" s="109"/>
      <c r="MRZ947" s="109"/>
      <c r="MSA947" s="109"/>
      <c r="MSB947" s="109"/>
      <c r="MSC947" s="109"/>
      <c r="MSD947" s="109"/>
      <c r="MSE947" s="109"/>
      <c r="MSF947" s="109"/>
      <c r="MSG947" s="109"/>
      <c r="MSH947" s="109"/>
      <c r="MSI947" s="109"/>
      <c r="MSJ947" s="109"/>
      <c r="MSK947" s="109"/>
      <c r="MSL947" s="109"/>
      <c r="MSM947" s="109"/>
      <c r="MSN947" s="109"/>
      <c r="MSO947" s="109"/>
      <c r="MSP947" s="109"/>
      <c r="MSQ947" s="109"/>
      <c r="MSR947" s="109"/>
      <c r="MSS947" s="109"/>
      <c r="MST947" s="109"/>
      <c r="MSU947" s="109"/>
      <c r="MSV947" s="109"/>
      <c r="MSW947" s="109"/>
      <c r="MSX947" s="109"/>
      <c r="MSY947" s="109"/>
      <c r="MSZ947" s="109"/>
      <c r="MTA947" s="109"/>
      <c r="MTB947" s="109"/>
      <c r="MTC947" s="109"/>
      <c r="MTD947" s="109"/>
      <c r="MTE947" s="109"/>
      <c r="MTF947" s="109"/>
      <c r="MTG947" s="109"/>
      <c r="MTH947" s="109"/>
      <c r="MTI947" s="109"/>
      <c r="MTJ947" s="109"/>
      <c r="MTK947" s="109"/>
      <c r="MTL947" s="109"/>
      <c r="MTM947" s="109"/>
      <c r="MTN947" s="109"/>
      <c r="MTO947" s="109"/>
      <c r="MTP947" s="109"/>
      <c r="MTQ947" s="109"/>
      <c r="MTR947" s="109"/>
      <c r="MTS947" s="109"/>
      <c r="MTT947" s="109"/>
      <c r="MTU947" s="109"/>
      <c r="MTV947" s="109"/>
      <c r="MTW947" s="109"/>
      <c r="MTX947" s="109"/>
      <c r="MTY947" s="109"/>
      <c r="MTZ947" s="109"/>
      <c r="MUA947" s="109"/>
      <c r="MUB947" s="109"/>
      <c r="MUC947" s="109"/>
      <c r="MUD947" s="109"/>
      <c r="MUE947" s="109"/>
      <c r="MUF947" s="109"/>
      <c r="MUG947" s="109"/>
      <c r="MUH947" s="109"/>
      <c r="MUI947" s="109"/>
      <c r="MUJ947" s="109"/>
      <c r="MUK947" s="109"/>
      <c r="MUL947" s="109"/>
      <c r="MUM947" s="109"/>
      <c r="MUN947" s="109"/>
      <c r="MUO947" s="109"/>
      <c r="MUP947" s="109"/>
      <c r="MUQ947" s="109"/>
      <c r="MUR947" s="109"/>
      <c r="MUS947" s="109"/>
      <c r="MUT947" s="109"/>
      <c r="MUU947" s="109"/>
      <c r="MUV947" s="109"/>
      <c r="MUW947" s="109"/>
      <c r="MUX947" s="109"/>
      <c r="MUY947" s="109"/>
      <c r="MUZ947" s="109"/>
      <c r="MVA947" s="109"/>
      <c r="MVB947" s="109"/>
      <c r="MVC947" s="109"/>
      <c r="MVD947" s="109"/>
      <c r="MVE947" s="109"/>
      <c r="MVF947" s="109"/>
      <c r="MVG947" s="109"/>
      <c r="MVH947" s="109"/>
      <c r="MVI947" s="109"/>
      <c r="MVJ947" s="109"/>
      <c r="MVK947" s="109"/>
      <c r="MVL947" s="109"/>
      <c r="MVM947" s="109"/>
      <c r="MVN947" s="109"/>
      <c r="MVO947" s="109"/>
      <c r="MVP947" s="109"/>
      <c r="MVQ947" s="109"/>
      <c r="MVR947" s="109"/>
      <c r="MVS947" s="109"/>
      <c r="MVT947" s="109"/>
      <c r="MVU947" s="109"/>
      <c r="MVV947" s="109"/>
      <c r="MVW947" s="109"/>
      <c r="MVX947" s="109"/>
      <c r="MVY947" s="109"/>
      <c r="MVZ947" s="109"/>
      <c r="MWA947" s="109"/>
      <c r="MWB947" s="109"/>
      <c r="MWC947" s="109"/>
      <c r="MWD947" s="109"/>
      <c r="MWE947" s="109"/>
      <c r="MWF947" s="109"/>
      <c r="MWG947" s="109"/>
      <c r="MWH947" s="109"/>
      <c r="MWI947" s="109"/>
      <c r="MWJ947" s="109"/>
      <c r="MWK947" s="109"/>
      <c r="MWL947" s="109"/>
      <c r="MWM947" s="109"/>
      <c r="MWN947" s="109"/>
      <c r="MWO947" s="109"/>
      <c r="MWP947" s="109"/>
      <c r="MWQ947" s="109"/>
      <c r="MWR947" s="109"/>
      <c r="MWS947" s="109"/>
      <c r="MWT947" s="109"/>
      <c r="MWU947" s="109"/>
      <c r="MWV947" s="109"/>
      <c r="MWW947" s="109"/>
      <c r="MWX947" s="109"/>
      <c r="MWY947" s="109"/>
      <c r="MWZ947" s="109"/>
      <c r="MXA947" s="109"/>
      <c r="MXB947" s="109"/>
      <c r="MXC947" s="109"/>
      <c r="MXD947" s="109"/>
      <c r="MXE947" s="109"/>
      <c r="MXF947" s="109"/>
      <c r="MXG947" s="109"/>
      <c r="MXH947" s="109"/>
      <c r="MXI947" s="109"/>
      <c r="MXJ947" s="109"/>
      <c r="MXK947" s="109"/>
      <c r="MXL947" s="109"/>
      <c r="MXM947" s="109"/>
      <c r="MXN947" s="109"/>
      <c r="MXO947" s="109"/>
      <c r="MXP947" s="109"/>
      <c r="MXQ947" s="109"/>
      <c r="MXR947" s="109"/>
      <c r="MXS947" s="109"/>
      <c r="MXT947" s="109"/>
      <c r="MXU947" s="109"/>
      <c r="MXV947" s="109"/>
      <c r="MXW947" s="109"/>
      <c r="MXX947" s="109"/>
      <c r="MXY947" s="109"/>
      <c r="MXZ947" s="109"/>
      <c r="MYA947" s="109"/>
      <c r="MYB947" s="109"/>
      <c r="MYC947" s="109"/>
      <c r="MYD947" s="109"/>
      <c r="MYE947" s="109"/>
      <c r="MYF947" s="109"/>
      <c r="MYG947" s="109"/>
      <c r="MYH947" s="109"/>
      <c r="MYI947" s="109"/>
      <c r="MYJ947" s="109"/>
      <c r="MYK947" s="109"/>
      <c r="MYL947" s="109"/>
      <c r="MYM947" s="109"/>
      <c r="MYN947" s="109"/>
      <c r="MYO947" s="109"/>
      <c r="MYP947" s="109"/>
      <c r="MYQ947" s="109"/>
      <c r="MYR947" s="109"/>
      <c r="MYS947" s="109"/>
      <c r="MYT947" s="109"/>
      <c r="MYU947" s="109"/>
      <c r="MYV947" s="109"/>
      <c r="MYW947" s="109"/>
      <c r="MYX947" s="109"/>
      <c r="MYY947" s="109"/>
      <c r="MYZ947" s="109"/>
      <c r="MZA947" s="109"/>
      <c r="MZB947" s="109"/>
      <c r="MZC947" s="109"/>
      <c r="MZD947" s="109"/>
      <c r="MZE947" s="109"/>
      <c r="MZF947" s="109"/>
      <c r="MZG947" s="109"/>
      <c r="MZH947" s="109"/>
      <c r="MZI947" s="109"/>
      <c r="MZJ947" s="109"/>
      <c r="MZK947" s="109"/>
      <c r="MZL947" s="109"/>
      <c r="MZM947" s="109"/>
      <c r="MZN947" s="109"/>
      <c r="MZO947" s="109"/>
      <c r="MZP947" s="109"/>
      <c r="MZQ947" s="109"/>
      <c r="MZR947" s="109"/>
      <c r="MZS947" s="109"/>
      <c r="MZT947" s="109"/>
      <c r="MZU947" s="109"/>
      <c r="MZV947" s="109"/>
      <c r="MZW947" s="109"/>
      <c r="MZX947" s="109"/>
      <c r="MZY947" s="109"/>
      <c r="MZZ947" s="109"/>
      <c r="NAA947" s="109"/>
      <c r="NAB947" s="109"/>
      <c r="NAC947" s="109"/>
      <c r="NAD947" s="109"/>
      <c r="NAE947" s="109"/>
      <c r="NAF947" s="109"/>
      <c r="NAG947" s="109"/>
      <c r="NAH947" s="109"/>
      <c r="NAI947" s="109"/>
      <c r="NAJ947" s="109"/>
      <c r="NAK947" s="109"/>
      <c r="NAL947" s="109"/>
      <c r="NAM947" s="109"/>
      <c r="NAN947" s="109"/>
      <c r="NAO947" s="109"/>
      <c r="NAP947" s="109"/>
      <c r="NAQ947" s="109"/>
      <c r="NAR947" s="109"/>
      <c r="NAS947" s="109"/>
      <c r="NAT947" s="109"/>
      <c r="NAU947" s="109"/>
      <c r="NAV947" s="109"/>
      <c r="NAW947" s="109"/>
      <c r="NAX947" s="109"/>
      <c r="NAY947" s="109"/>
      <c r="NAZ947" s="109"/>
      <c r="NBA947" s="109"/>
      <c r="NBB947" s="109"/>
      <c r="NBC947" s="109"/>
      <c r="NBD947" s="109"/>
      <c r="NBE947" s="109"/>
      <c r="NBF947" s="109"/>
      <c r="NBG947" s="109"/>
      <c r="NBH947" s="109"/>
      <c r="NBI947" s="109"/>
      <c r="NBJ947" s="109"/>
      <c r="NBK947" s="109"/>
      <c r="NBL947" s="109"/>
      <c r="NBM947" s="109"/>
      <c r="NBN947" s="109"/>
      <c r="NBO947" s="109"/>
      <c r="NBP947" s="109"/>
      <c r="NBQ947" s="109"/>
      <c r="NBR947" s="109"/>
      <c r="NBS947" s="109"/>
      <c r="NBT947" s="109"/>
      <c r="NBU947" s="109"/>
      <c r="NBV947" s="109"/>
      <c r="NBW947" s="109"/>
      <c r="NBX947" s="109"/>
      <c r="NBY947" s="109"/>
      <c r="NBZ947" s="109"/>
      <c r="NCA947" s="109"/>
      <c r="NCB947" s="109"/>
      <c r="NCC947" s="109"/>
      <c r="NCD947" s="109"/>
      <c r="NCE947" s="109"/>
      <c r="NCF947" s="109"/>
      <c r="NCG947" s="109"/>
      <c r="NCH947" s="109"/>
      <c r="NCI947" s="109"/>
      <c r="NCJ947" s="109"/>
      <c r="NCK947" s="109"/>
      <c r="NCL947" s="109"/>
      <c r="NCM947" s="109"/>
      <c r="NCN947" s="109"/>
      <c r="NCO947" s="109"/>
      <c r="NCP947" s="109"/>
      <c r="NCQ947" s="109"/>
      <c r="NCR947" s="109"/>
      <c r="NCS947" s="109"/>
      <c r="NCT947" s="109"/>
      <c r="NCU947" s="109"/>
      <c r="NCV947" s="109"/>
      <c r="NCW947" s="109"/>
      <c r="NCX947" s="109"/>
      <c r="NCY947" s="109"/>
      <c r="NCZ947" s="109"/>
      <c r="NDA947" s="109"/>
      <c r="NDB947" s="109"/>
      <c r="NDC947" s="109"/>
      <c r="NDD947" s="109"/>
      <c r="NDE947" s="109"/>
      <c r="NDF947" s="109"/>
      <c r="NDG947" s="109"/>
      <c r="NDH947" s="109"/>
      <c r="NDI947" s="109"/>
      <c r="NDJ947" s="109"/>
      <c r="NDK947" s="109"/>
      <c r="NDL947" s="109"/>
      <c r="NDM947" s="109"/>
      <c r="NDN947" s="109"/>
      <c r="NDO947" s="109"/>
      <c r="NDP947" s="109"/>
      <c r="NDQ947" s="109"/>
      <c r="NDR947" s="109"/>
      <c r="NDS947" s="109"/>
      <c r="NDT947" s="109"/>
      <c r="NDU947" s="109"/>
      <c r="NDV947" s="109"/>
      <c r="NDW947" s="109"/>
      <c r="NDX947" s="109"/>
      <c r="NDY947" s="109"/>
      <c r="NDZ947" s="109"/>
      <c r="NEA947" s="109"/>
      <c r="NEB947" s="109"/>
      <c r="NEC947" s="109"/>
      <c r="NED947" s="109"/>
      <c r="NEE947" s="109"/>
      <c r="NEF947" s="109"/>
      <c r="NEG947" s="109"/>
      <c r="NEH947" s="109"/>
      <c r="NEI947" s="109"/>
      <c r="NEJ947" s="109"/>
      <c r="NEK947" s="109"/>
      <c r="NEL947" s="109"/>
      <c r="NEM947" s="109"/>
      <c r="NEN947" s="109"/>
      <c r="NEO947" s="109"/>
      <c r="NEP947" s="109"/>
      <c r="NEQ947" s="109"/>
      <c r="NER947" s="109"/>
      <c r="NES947" s="109"/>
      <c r="NET947" s="109"/>
      <c r="NEU947" s="109"/>
      <c r="NEV947" s="109"/>
      <c r="NEW947" s="109"/>
      <c r="NEX947" s="109"/>
      <c r="NEY947" s="109"/>
      <c r="NEZ947" s="109"/>
      <c r="NFA947" s="109"/>
      <c r="NFB947" s="109"/>
      <c r="NFC947" s="109"/>
      <c r="NFD947" s="109"/>
      <c r="NFE947" s="109"/>
      <c r="NFF947" s="109"/>
      <c r="NFG947" s="109"/>
      <c r="NFH947" s="109"/>
      <c r="NFI947" s="109"/>
      <c r="NFJ947" s="109"/>
      <c r="NFK947" s="109"/>
      <c r="NFL947" s="109"/>
      <c r="NFM947" s="109"/>
      <c r="NFN947" s="109"/>
      <c r="NFO947" s="109"/>
      <c r="NFP947" s="109"/>
      <c r="NFQ947" s="109"/>
      <c r="NFR947" s="109"/>
      <c r="NFS947" s="109"/>
      <c r="NFT947" s="109"/>
      <c r="NFU947" s="109"/>
      <c r="NFV947" s="109"/>
      <c r="NFW947" s="109"/>
      <c r="NFX947" s="109"/>
      <c r="NFY947" s="109"/>
      <c r="NFZ947" s="109"/>
      <c r="NGA947" s="109"/>
      <c r="NGB947" s="109"/>
      <c r="NGC947" s="109"/>
      <c r="NGD947" s="109"/>
      <c r="NGE947" s="109"/>
      <c r="NGF947" s="109"/>
      <c r="NGG947" s="109"/>
      <c r="NGH947" s="109"/>
      <c r="NGI947" s="109"/>
      <c r="NGJ947" s="109"/>
      <c r="NGK947" s="109"/>
      <c r="NGL947" s="109"/>
      <c r="NGM947" s="109"/>
      <c r="NGN947" s="109"/>
      <c r="NGO947" s="109"/>
      <c r="NGP947" s="109"/>
      <c r="NGQ947" s="109"/>
      <c r="NGR947" s="109"/>
      <c r="NGS947" s="109"/>
      <c r="NGT947" s="109"/>
      <c r="NGU947" s="109"/>
      <c r="NGV947" s="109"/>
      <c r="NGW947" s="109"/>
      <c r="NGX947" s="109"/>
      <c r="NGY947" s="109"/>
      <c r="NGZ947" s="109"/>
      <c r="NHA947" s="109"/>
      <c r="NHB947" s="109"/>
      <c r="NHC947" s="109"/>
      <c r="NHD947" s="109"/>
      <c r="NHE947" s="109"/>
      <c r="NHF947" s="109"/>
      <c r="NHG947" s="109"/>
      <c r="NHH947" s="109"/>
      <c r="NHI947" s="109"/>
      <c r="NHJ947" s="109"/>
      <c r="NHK947" s="109"/>
      <c r="NHL947" s="109"/>
      <c r="NHM947" s="109"/>
      <c r="NHN947" s="109"/>
      <c r="NHO947" s="109"/>
      <c r="NHP947" s="109"/>
      <c r="NHQ947" s="109"/>
      <c r="NHR947" s="109"/>
      <c r="NHS947" s="109"/>
      <c r="NHT947" s="109"/>
      <c r="NHU947" s="109"/>
      <c r="NHV947" s="109"/>
      <c r="NHW947" s="109"/>
      <c r="NHX947" s="109"/>
      <c r="NHY947" s="109"/>
      <c r="NHZ947" s="109"/>
      <c r="NIA947" s="109"/>
      <c r="NIB947" s="109"/>
      <c r="NIC947" s="109"/>
      <c r="NID947" s="109"/>
      <c r="NIE947" s="109"/>
      <c r="NIF947" s="109"/>
      <c r="NIG947" s="109"/>
      <c r="NIH947" s="109"/>
      <c r="NII947" s="109"/>
      <c r="NIJ947" s="109"/>
      <c r="NIK947" s="109"/>
      <c r="NIL947" s="109"/>
      <c r="NIM947" s="109"/>
      <c r="NIN947" s="109"/>
      <c r="NIO947" s="109"/>
      <c r="NIP947" s="109"/>
      <c r="NIQ947" s="109"/>
      <c r="NIR947" s="109"/>
      <c r="NIS947" s="109"/>
      <c r="NIT947" s="109"/>
      <c r="NIU947" s="109"/>
      <c r="NIV947" s="109"/>
      <c r="NIW947" s="109"/>
      <c r="NIX947" s="109"/>
      <c r="NIY947" s="109"/>
      <c r="NIZ947" s="109"/>
      <c r="NJA947" s="109"/>
      <c r="NJB947" s="109"/>
      <c r="NJC947" s="109"/>
      <c r="NJD947" s="109"/>
      <c r="NJE947" s="109"/>
      <c r="NJF947" s="109"/>
      <c r="NJG947" s="109"/>
      <c r="NJH947" s="109"/>
      <c r="NJI947" s="109"/>
      <c r="NJJ947" s="109"/>
      <c r="NJK947" s="109"/>
      <c r="NJL947" s="109"/>
      <c r="NJM947" s="109"/>
      <c r="NJN947" s="109"/>
      <c r="NJO947" s="109"/>
      <c r="NJP947" s="109"/>
      <c r="NJQ947" s="109"/>
      <c r="NJR947" s="109"/>
      <c r="NJS947" s="109"/>
      <c r="NJT947" s="109"/>
      <c r="NJU947" s="109"/>
      <c r="NJV947" s="109"/>
      <c r="NJW947" s="109"/>
      <c r="NJX947" s="109"/>
      <c r="NJY947" s="109"/>
      <c r="NJZ947" s="109"/>
      <c r="NKA947" s="109"/>
      <c r="NKB947" s="109"/>
      <c r="NKC947" s="109"/>
      <c r="NKD947" s="109"/>
      <c r="NKE947" s="109"/>
      <c r="NKF947" s="109"/>
      <c r="NKG947" s="109"/>
      <c r="NKH947" s="109"/>
      <c r="NKI947" s="109"/>
      <c r="NKJ947" s="109"/>
      <c r="NKK947" s="109"/>
      <c r="NKL947" s="109"/>
      <c r="NKM947" s="109"/>
      <c r="NKN947" s="109"/>
      <c r="NKO947" s="109"/>
      <c r="NKP947" s="109"/>
      <c r="NKQ947" s="109"/>
      <c r="NKR947" s="109"/>
      <c r="NKS947" s="109"/>
      <c r="NKT947" s="109"/>
      <c r="NKU947" s="109"/>
      <c r="NKV947" s="109"/>
      <c r="NKW947" s="109"/>
      <c r="NKX947" s="109"/>
      <c r="NKY947" s="109"/>
      <c r="NKZ947" s="109"/>
      <c r="NLA947" s="109"/>
      <c r="NLB947" s="109"/>
      <c r="NLC947" s="109"/>
      <c r="NLD947" s="109"/>
      <c r="NLE947" s="109"/>
      <c r="NLF947" s="109"/>
      <c r="NLG947" s="109"/>
      <c r="NLH947" s="109"/>
      <c r="NLI947" s="109"/>
      <c r="NLJ947" s="109"/>
      <c r="NLK947" s="109"/>
      <c r="NLL947" s="109"/>
      <c r="NLM947" s="109"/>
      <c r="NLN947" s="109"/>
      <c r="NLO947" s="109"/>
      <c r="NLP947" s="109"/>
      <c r="NLQ947" s="109"/>
      <c r="NLR947" s="109"/>
      <c r="NLS947" s="109"/>
      <c r="NLT947" s="109"/>
      <c r="NLU947" s="109"/>
      <c r="NLV947" s="109"/>
      <c r="NLW947" s="109"/>
      <c r="NLX947" s="109"/>
      <c r="NLY947" s="109"/>
      <c r="NLZ947" s="109"/>
      <c r="NMA947" s="109"/>
      <c r="NMB947" s="109"/>
      <c r="NMC947" s="109"/>
      <c r="NMD947" s="109"/>
      <c r="NME947" s="109"/>
      <c r="NMF947" s="109"/>
      <c r="NMG947" s="109"/>
      <c r="NMH947" s="109"/>
      <c r="NMI947" s="109"/>
      <c r="NMJ947" s="109"/>
      <c r="NMK947" s="109"/>
      <c r="NML947" s="109"/>
      <c r="NMM947" s="109"/>
      <c r="NMN947" s="109"/>
      <c r="NMO947" s="109"/>
      <c r="NMP947" s="109"/>
      <c r="NMQ947" s="109"/>
      <c r="NMR947" s="109"/>
      <c r="NMS947" s="109"/>
      <c r="NMT947" s="109"/>
      <c r="NMU947" s="109"/>
      <c r="NMV947" s="109"/>
      <c r="NMW947" s="109"/>
      <c r="NMX947" s="109"/>
      <c r="NMY947" s="109"/>
      <c r="NMZ947" s="109"/>
      <c r="NNA947" s="109"/>
      <c r="NNB947" s="109"/>
      <c r="NNC947" s="109"/>
      <c r="NND947" s="109"/>
      <c r="NNE947" s="109"/>
      <c r="NNF947" s="109"/>
      <c r="NNG947" s="109"/>
      <c r="NNH947" s="109"/>
      <c r="NNI947" s="109"/>
      <c r="NNJ947" s="109"/>
      <c r="NNK947" s="109"/>
      <c r="NNL947" s="109"/>
      <c r="NNM947" s="109"/>
      <c r="NNN947" s="109"/>
      <c r="NNO947" s="109"/>
      <c r="NNP947" s="109"/>
      <c r="NNQ947" s="109"/>
      <c r="NNR947" s="109"/>
      <c r="NNS947" s="109"/>
      <c r="NNT947" s="109"/>
      <c r="NNU947" s="109"/>
      <c r="NNV947" s="109"/>
      <c r="NNW947" s="109"/>
      <c r="NNX947" s="109"/>
      <c r="NNY947" s="109"/>
      <c r="NNZ947" s="109"/>
      <c r="NOA947" s="109"/>
      <c r="NOB947" s="109"/>
      <c r="NOC947" s="109"/>
      <c r="NOD947" s="109"/>
      <c r="NOE947" s="109"/>
      <c r="NOF947" s="109"/>
      <c r="NOG947" s="109"/>
      <c r="NOH947" s="109"/>
      <c r="NOI947" s="109"/>
      <c r="NOJ947" s="109"/>
      <c r="NOK947" s="109"/>
      <c r="NOL947" s="109"/>
      <c r="NOM947" s="109"/>
      <c r="NON947" s="109"/>
      <c r="NOO947" s="109"/>
      <c r="NOP947" s="109"/>
      <c r="NOQ947" s="109"/>
      <c r="NOR947" s="109"/>
      <c r="NOS947" s="109"/>
      <c r="NOT947" s="109"/>
      <c r="NOU947" s="109"/>
      <c r="NOV947" s="109"/>
      <c r="NOW947" s="109"/>
      <c r="NOX947" s="109"/>
      <c r="NOY947" s="109"/>
      <c r="NOZ947" s="109"/>
      <c r="NPA947" s="109"/>
      <c r="NPB947" s="109"/>
      <c r="NPC947" s="109"/>
      <c r="NPD947" s="109"/>
      <c r="NPE947" s="109"/>
      <c r="NPF947" s="109"/>
      <c r="NPG947" s="109"/>
      <c r="NPH947" s="109"/>
      <c r="NPI947" s="109"/>
      <c r="NPJ947" s="109"/>
      <c r="NPK947" s="109"/>
      <c r="NPL947" s="109"/>
      <c r="NPM947" s="109"/>
      <c r="NPN947" s="109"/>
      <c r="NPO947" s="109"/>
      <c r="NPP947" s="109"/>
      <c r="NPQ947" s="109"/>
      <c r="NPR947" s="109"/>
      <c r="NPS947" s="109"/>
      <c r="NPT947" s="109"/>
      <c r="NPU947" s="109"/>
      <c r="NPV947" s="109"/>
      <c r="NPW947" s="109"/>
      <c r="NPX947" s="109"/>
      <c r="NPY947" s="109"/>
      <c r="NPZ947" s="109"/>
      <c r="NQA947" s="109"/>
      <c r="NQB947" s="109"/>
      <c r="NQC947" s="109"/>
      <c r="NQD947" s="109"/>
      <c r="NQE947" s="109"/>
      <c r="NQF947" s="109"/>
      <c r="NQG947" s="109"/>
      <c r="NQH947" s="109"/>
      <c r="NQI947" s="109"/>
      <c r="NQJ947" s="109"/>
      <c r="NQK947" s="109"/>
      <c r="NQL947" s="109"/>
      <c r="NQM947" s="109"/>
      <c r="NQN947" s="109"/>
      <c r="NQO947" s="109"/>
      <c r="NQP947" s="109"/>
      <c r="NQQ947" s="109"/>
      <c r="NQR947" s="109"/>
      <c r="NQS947" s="109"/>
      <c r="NQT947" s="109"/>
      <c r="NQU947" s="109"/>
      <c r="NQV947" s="109"/>
      <c r="NQW947" s="109"/>
      <c r="NQX947" s="109"/>
      <c r="NQY947" s="109"/>
      <c r="NQZ947" s="109"/>
      <c r="NRA947" s="109"/>
      <c r="NRB947" s="109"/>
      <c r="NRC947" s="109"/>
      <c r="NRD947" s="109"/>
      <c r="NRE947" s="109"/>
      <c r="NRF947" s="109"/>
      <c r="NRG947" s="109"/>
      <c r="NRH947" s="109"/>
      <c r="NRI947" s="109"/>
      <c r="NRJ947" s="109"/>
      <c r="NRK947" s="109"/>
      <c r="NRL947" s="109"/>
      <c r="NRM947" s="109"/>
      <c r="NRN947" s="109"/>
      <c r="NRO947" s="109"/>
      <c r="NRP947" s="109"/>
      <c r="NRQ947" s="109"/>
      <c r="NRR947" s="109"/>
      <c r="NRS947" s="109"/>
      <c r="NRT947" s="109"/>
      <c r="NRU947" s="109"/>
      <c r="NRV947" s="109"/>
      <c r="NRW947" s="109"/>
      <c r="NRX947" s="109"/>
      <c r="NRY947" s="109"/>
      <c r="NRZ947" s="109"/>
      <c r="NSA947" s="109"/>
      <c r="NSB947" s="109"/>
      <c r="NSC947" s="109"/>
      <c r="NSD947" s="109"/>
      <c r="NSE947" s="109"/>
      <c r="NSF947" s="109"/>
      <c r="NSG947" s="109"/>
      <c r="NSH947" s="109"/>
      <c r="NSI947" s="109"/>
      <c r="NSJ947" s="109"/>
      <c r="NSK947" s="109"/>
      <c r="NSL947" s="109"/>
      <c r="NSM947" s="109"/>
      <c r="NSN947" s="109"/>
      <c r="NSO947" s="109"/>
      <c r="NSP947" s="109"/>
      <c r="NSQ947" s="109"/>
      <c r="NSR947" s="109"/>
      <c r="NSS947" s="109"/>
      <c r="NST947" s="109"/>
      <c r="NSU947" s="109"/>
      <c r="NSV947" s="109"/>
      <c r="NSW947" s="109"/>
      <c r="NSX947" s="109"/>
      <c r="NSY947" s="109"/>
      <c r="NSZ947" s="109"/>
      <c r="NTA947" s="109"/>
      <c r="NTB947" s="109"/>
      <c r="NTC947" s="109"/>
      <c r="NTD947" s="109"/>
      <c r="NTE947" s="109"/>
      <c r="NTF947" s="109"/>
      <c r="NTG947" s="109"/>
      <c r="NTH947" s="109"/>
      <c r="NTI947" s="109"/>
      <c r="NTJ947" s="109"/>
      <c r="NTK947" s="109"/>
      <c r="NTL947" s="109"/>
      <c r="NTM947" s="109"/>
      <c r="NTN947" s="109"/>
      <c r="NTO947" s="109"/>
      <c r="NTP947" s="109"/>
      <c r="NTQ947" s="109"/>
      <c r="NTR947" s="109"/>
      <c r="NTS947" s="109"/>
      <c r="NTT947" s="109"/>
      <c r="NTU947" s="109"/>
      <c r="NTV947" s="109"/>
      <c r="NTW947" s="109"/>
      <c r="NTX947" s="109"/>
      <c r="NTY947" s="109"/>
      <c r="NTZ947" s="109"/>
      <c r="NUA947" s="109"/>
      <c r="NUB947" s="109"/>
      <c r="NUC947" s="109"/>
      <c r="NUD947" s="109"/>
      <c r="NUE947" s="109"/>
      <c r="NUF947" s="109"/>
      <c r="NUG947" s="109"/>
      <c r="NUH947" s="109"/>
      <c r="NUI947" s="109"/>
      <c r="NUJ947" s="109"/>
      <c r="NUK947" s="109"/>
      <c r="NUL947" s="109"/>
      <c r="NUM947" s="109"/>
      <c r="NUN947" s="109"/>
      <c r="NUO947" s="109"/>
      <c r="NUP947" s="109"/>
      <c r="NUQ947" s="109"/>
      <c r="NUR947" s="109"/>
      <c r="NUS947" s="109"/>
      <c r="NUT947" s="109"/>
      <c r="NUU947" s="109"/>
      <c r="NUV947" s="109"/>
      <c r="NUW947" s="109"/>
      <c r="NUX947" s="109"/>
      <c r="NUY947" s="109"/>
      <c r="NUZ947" s="109"/>
      <c r="NVA947" s="109"/>
      <c r="NVB947" s="109"/>
      <c r="NVC947" s="109"/>
      <c r="NVD947" s="109"/>
      <c r="NVE947" s="109"/>
      <c r="NVF947" s="109"/>
      <c r="NVG947" s="109"/>
      <c r="NVH947" s="109"/>
      <c r="NVI947" s="109"/>
      <c r="NVJ947" s="109"/>
      <c r="NVK947" s="109"/>
      <c r="NVL947" s="109"/>
      <c r="NVM947" s="109"/>
      <c r="NVN947" s="109"/>
      <c r="NVO947" s="109"/>
      <c r="NVP947" s="109"/>
      <c r="NVQ947" s="109"/>
      <c r="NVR947" s="109"/>
      <c r="NVS947" s="109"/>
      <c r="NVT947" s="109"/>
      <c r="NVU947" s="109"/>
      <c r="NVV947" s="109"/>
      <c r="NVW947" s="109"/>
      <c r="NVX947" s="109"/>
      <c r="NVY947" s="109"/>
      <c r="NVZ947" s="109"/>
      <c r="NWA947" s="109"/>
      <c r="NWB947" s="109"/>
      <c r="NWC947" s="109"/>
      <c r="NWD947" s="109"/>
      <c r="NWE947" s="109"/>
      <c r="NWF947" s="109"/>
      <c r="NWG947" s="109"/>
      <c r="NWH947" s="109"/>
      <c r="NWI947" s="109"/>
      <c r="NWJ947" s="109"/>
      <c r="NWK947" s="109"/>
      <c r="NWL947" s="109"/>
      <c r="NWM947" s="109"/>
      <c r="NWN947" s="109"/>
      <c r="NWO947" s="109"/>
      <c r="NWP947" s="109"/>
      <c r="NWQ947" s="109"/>
      <c r="NWR947" s="109"/>
      <c r="NWS947" s="109"/>
      <c r="NWT947" s="109"/>
      <c r="NWU947" s="109"/>
      <c r="NWV947" s="109"/>
      <c r="NWW947" s="109"/>
      <c r="NWX947" s="109"/>
      <c r="NWY947" s="109"/>
      <c r="NWZ947" s="109"/>
      <c r="NXA947" s="109"/>
      <c r="NXB947" s="109"/>
      <c r="NXC947" s="109"/>
      <c r="NXD947" s="109"/>
      <c r="NXE947" s="109"/>
      <c r="NXF947" s="109"/>
      <c r="NXG947" s="109"/>
      <c r="NXH947" s="109"/>
      <c r="NXI947" s="109"/>
      <c r="NXJ947" s="109"/>
      <c r="NXK947" s="109"/>
      <c r="NXL947" s="109"/>
      <c r="NXM947" s="109"/>
      <c r="NXN947" s="109"/>
      <c r="NXO947" s="109"/>
      <c r="NXP947" s="109"/>
      <c r="NXQ947" s="109"/>
      <c r="NXR947" s="109"/>
      <c r="NXS947" s="109"/>
      <c r="NXT947" s="109"/>
      <c r="NXU947" s="109"/>
      <c r="NXV947" s="109"/>
      <c r="NXW947" s="109"/>
      <c r="NXX947" s="109"/>
      <c r="NXY947" s="109"/>
      <c r="NXZ947" s="109"/>
      <c r="NYA947" s="109"/>
      <c r="NYB947" s="109"/>
      <c r="NYC947" s="109"/>
      <c r="NYD947" s="109"/>
      <c r="NYE947" s="109"/>
      <c r="NYF947" s="109"/>
      <c r="NYG947" s="109"/>
      <c r="NYH947" s="109"/>
      <c r="NYI947" s="109"/>
      <c r="NYJ947" s="109"/>
      <c r="NYK947" s="109"/>
      <c r="NYL947" s="109"/>
      <c r="NYM947" s="109"/>
      <c r="NYN947" s="109"/>
      <c r="NYO947" s="109"/>
      <c r="NYP947" s="109"/>
      <c r="NYQ947" s="109"/>
      <c r="NYR947" s="109"/>
      <c r="NYS947" s="109"/>
      <c r="NYT947" s="109"/>
      <c r="NYU947" s="109"/>
      <c r="NYV947" s="109"/>
      <c r="NYW947" s="109"/>
      <c r="NYX947" s="109"/>
      <c r="NYY947" s="109"/>
      <c r="NYZ947" s="109"/>
      <c r="NZA947" s="109"/>
      <c r="NZB947" s="109"/>
      <c r="NZC947" s="109"/>
      <c r="NZD947" s="109"/>
      <c r="NZE947" s="109"/>
      <c r="NZF947" s="109"/>
      <c r="NZG947" s="109"/>
      <c r="NZH947" s="109"/>
      <c r="NZI947" s="109"/>
      <c r="NZJ947" s="109"/>
      <c r="NZK947" s="109"/>
      <c r="NZL947" s="109"/>
      <c r="NZM947" s="109"/>
      <c r="NZN947" s="109"/>
      <c r="NZO947" s="109"/>
      <c r="NZP947" s="109"/>
      <c r="NZQ947" s="109"/>
      <c r="NZR947" s="109"/>
      <c r="NZS947" s="109"/>
      <c r="NZT947" s="109"/>
      <c r="NZU947" s="109"/>
      <c r="NZV947" s="109"/>
      <c r="NZW947" s="109"/>
      <c r="NZX947" s="109"/>
      <c r="NZY947" s="109"/>
      <c r="NZZ947" s="109"/>
      <c r="OAA947" s="109"/>
      <c r="OAB947" s="109"/>
      <c r="OAC947" s="109"/>
      <c r="OAD947" s="109"/>
      <c r="OAE947" s="109"/>
      <c r="OAF947" s="109"/>
      <c r="OAG947" s="109"/>
      <c r="OAH947" s="109"/>
      <c r="OAI947" s="109"/>
      <c r="OAJ947" s="109"/>
      <c r="OAK947" s="109"/>
      <c r="OAL947" s="109"/>
      <c r="OAM947" s="109"/>
      <c r="OAN947" s="109"/>
      <c r="OAO947" s="109"/>
      <c r="OAP947" s="109"/>
      <c r="OAQ947" s="109"/>
      <c r="OAR947" s="109"/>
      <c r="OAS947" s="109"/>
      <c r="OAT947" s="109"/>
      <c r="OAU947" s="109"/>
      <c r="OAV947" s="109"/>
      <c r="OAW947" s="109"/>
      <c r="OAX947" s="109"/>
      <c r="OAY947" s="109"/>
      <c r="OAZ947" s="109"/>
      <c r="OBA947" s="109"/>
      <c r="OBB947" s="109"/>
      <c r="OBC947" s="109"/>
      <c r="OBD947" s="109"/>
      <c r="OBE947" s="109"/>
      <c r="OBF947" s="109"/>
      <c r="OBG947" s="109"/>
      <c r="OBH947" s="109"/>
      <c r="OBI947" s="109"/>
      <c r="OBJ947" s="109"/>
      <c r="OBK947" s="109"/>
      <c r="OBL947" s="109"/>
      <c r="OBM947" s="109"/>
      <c r="OBN947" s="109"/>
      <c r="OBO947" s="109"/>
      <c r="OBP947" s="109"/>
      <c r="OBQ947" s="109"/>
      <c r="OBR947" s="109"/>
      <c r="OBS947" s="109"/>
      <c r="OBT947" s="109"/>
      <c r="OBU947" s="109"/>
      <c r="OBV947" s="109"/>
      <c r="OBW947" s="109"/>
      <c r="OBX947" s="109"/>
      <c r="OBY947" s="109"/>
      <c r="OBZ947" s="109"/>
      <c r="OCA947" s="109"/>
      <c r="OCB947" s="109"/>
      <c r="OCC947" s="109"/>
      <c r="OCD947" s="109"/>
      <c r="OCE947" s="109"/>
      <c r="OCF947" s="109"/>
      <c r="OCG947" s="109"/>
      <c r="OCH947" s="109"/>
      <c r="OCI947" s="109"/>
      <c r="OCJ947" s="109"/>
      <c r="OCK947" s="109"/>
      <c r="OCL947" s="109"/>
      <c r="OCM947" s="109"/>
      <c r="OCN947" s="109"/>
      <c r="OCO947" s="109"/>
      <c r="OCP947" s="109"/>
      <c r="OCQ947" s="109"/>
      <c r="OCR947" s="109"/>
      <c r="OCS947" s="109"/>
      <c r="OCT947" s="109"/>
      <c r="OCU947" s="109"/>
      <c r="OCV947" s="109"/>
      <c r="OCW947" s="109"/>
      <c r="OCX947" s="109"/>
      <c r="OCY947" s="109"/>
      <c r="OCZ947" s="109"/>
      <c r="ODA947" s="109"/>
      <c r="ODB947" s="109"/>
      <c r="ODC947" s="109"/>
      <c r="ODD947" s="109"/>
      <c r="ODE947" s="109"/>
      <c r="ODF947" s="109"/>
      <c r="ODG947" s="109"/>
      <c r="ODH947" s="109"/>
      <c r="ODI947" s="109"/>
      <c r="ODJ947" s="109"/>
      <c r="ODK947" s="109"/>
      <c r="ODL947" s="109"/>
      <c r="ODM947" s="109"/>
      <c r="ODN947" s="109"/>
      <c r="ODO947" s="109"/>
      <c r="ODP947" s="109"/>
      <c r="ODQ947" s="109"/>
      <c r="ODR947" s="109"/>
      <c r="ODS947" s="109"/>
      <c r="ODT947" s="109"/>
      <c r="ODU947" s="109"/>
      <c r="ODV947" s="109"/>
      <c r="ODW947" s="109"/>
      <c r="ODX947" s="109"/>
      <c r="ODY947" s="109"/>
      <c r="ODZ947" s="109"/>
      <c r="OEA947" s="109"/>
      <c r="OEB947" s="109"/>
      <c r="OEC947" s="109"/>
      <c r="OED947" s="109"/>
      <c r="OEE947" s="109"/>
      <c r="OEF947" s="109"/>
      <c r="OEG947" s="109"/>
      <c r="OEH947" s="109"/>
      <c r="OEI947" s="109"/>
      <c r="OEJ947" s="109"/>
      <c r="OEK947" s="109"/>
      <c r="OEL947" s="109"/>
      <c r="OEM947" s="109"/>
      <c r="OEN947" s="109"/>
      <c r="OEO947" s="109"/>
      <c r="OEP947" s="109"/>
      <c r="OEQ947" s="109"/>
      <c r="OER947" s="109"/>
      <c r="OES947" s="109"/>
      <c r="OET947" s="109"/>
      <c r="OEU947" s="109"/>
      <c r="OEV947" s="109"/>
      <c r="OEW947" s="109"/>
      <c r="OEX947" s="109"/>
      <c r="OEY947" s="109"/>
      <c r="OEZ947" s="109"/>
      <c r="OFA947" s="109"/>
      <c r="OFB947" s="109"/>
      <c r="OFC947" s="109"/>
      <c r="OFD947" s="109"/>
      <c r="OFE947" s="109"/>
      <c r="OFF947" s="109"/>
      <c r="OFG947" s="109"/>
      <c r="OFH947" s="109"/>
      <c r="OFI947" s="109"/>
      <c r="OFJ947" s="109"/>
      <c r="OFK947" s="109"/>
      <c r="OFL947" s="109"/>
      <c r="OFM947" s="109"/>
      <c r="OFN947" s="109"/>
      <c r="OFO947" s="109"/>
      <c r="OFP947" s="109"/>
      <c r="OFQ947" s="109"/>
      <c r="OFR947" s="109"/>
      <c r="OFS947" s="109"/>
      <c r="OFT947" s="109"/>
      <c r="OFU947" s="109"/>
      <c r="OFV947" s="109"/>
      <c r="OFW947" s="109"/>
      <c r="OFX947" s="109"/>
      <c r="OFY947" s="109"/>
      <c r="OFZ947" s="109"/>
      <c r="OGA947" s="109"/>
      <c r="OGB947" s="109"/>
      <c r="OGC947" s="109"/>
      <c r="OGD947" s="109"/>
      <c r="OGE947" s="109"/>
      <c r="OGF947" s="109"/>
      <c r="OGG947" s="109"/>
      <c r="OGH947" s="109"/>
      <c r="OGI947" s="109"/>
      <c r="OGJ947" s="109"/>
      <c r="OGK947" s="109"/>
      <c r="OGL947" s="109"/>
      <c r="OGM947" s="109"/>
      <c r="OGN947" s="109"/>
      <c r="OGO947" s="109"/>
      <c r="OGP947" s="109"/>
      <c r="OGQ947" s="109"/>
      <c r="OGR947" s="109"/>
      <c r="OGS947" s="109"/>
      <c r="OGT947" s="109"/>
      <c r="OGU947" s="109"/>
      <c r="OGV947" s="109"/>
      <c r="OGW947" s="109"/>
      <c r="OGX947" s="109"/>
      <c r="OGY947" s="109"/>
      <c r="OGZ947" s="109"/>
      <c r="OHA947" s="109"/>
      <c r="OHB947" s="109"/>
      <c r="OHC947" s="109"/>
      <c r="OHD947" s="109"/>
      <c r="OHE947" s="109"/>
      <c r="OHF947" s="109"/>
      <c r="OHG947" s="109"/>
      <c r="OHH947" s="109"/>
      <c r="OHI947" s="109"/>
      <c r="OHJ947" s="109"/>
      <c r="OHK947" s="109"/>
      <c r="OHL947" s="109"/>
      <c r="OHM947" s="109"/>
      <c r="OHN947" s="109"/>
      <c r="OHO947" s="109"/>
      <c r="OHP947" s="109"/>
      <c r="OHQ947" s="109"/>
      <c r="OHR947" s="109"/>
      <c r="OHS947" s="109"/>
      <c r="OHT947" s="109"/>
      <c r="OHU947" s="109"/>
      <c r="OHV947" s="109"/>
      <c r="OHW947" s="109"/>
      <c r="OHX947" s="109"/>
      <c r="OHY947" s="109"/>
      <c r="OHZ947" s="109"/>
      <c r="OIA947" s="109"/>
      <c r="OIB947" s="109"/>
      <c r="OIC947" s="109"/>
      <c r="OID947" s="109"/>
      <c r="OIE947" s="109"/>
      <c r="OIF947" s="109"/>
      <c r="OIG947" s="109"/>
      <c r="OIH947" s="109"/>
      <c r="OII947" s="109"/>
      <c r="OIJ947" s="109"/>
      <c r="OIK947" s="109"/>
      <c r="OIL947" s="109"/>
      <c r="OIM947" s="109"/>
      <c r="OIN947" s="109"/>
      <c r="OIO947" s="109"/>
      <c r="OIP947" s="109"/>
      <c r="OIQ947" s="109"/>
      <c r="OIR947" s="109"/>
      <c r="OIS947" s="109"/>
      <c r="OIT947" s="109"/>
      <c r="OIU947" s="109"/>
      <c r="OIV947" s="109"/>
      <c r="OIW947" s="109"/>
      <c r="OIX947" s="109"/>
      <c r="OIY947" s="109"/>
      <c r="OIZ947" s="109"/>
      <c r="OJA947" s="109"/>
      <c r="OJB947" s="109"/>
      <c r="OJC947" s="109"/>
      <c r="OJD947" s="109"/>
      <c r="OJE947" s="109"/>
      <c r="OJF947" s="109"/>
      <c r="OJG947" s="109"/>
      <c r="OJH947" s="109"/>
      <c r="OJI947" s="109"/>
      <c r="OJJ947" s="109"/>
      <c r="OJK947" s="109"/>
      <c r="OJL947" s="109"/>
      <c r="OJM947" s="109"/>
      <c r="OJN947" s="109"/>
      <c r="OJO947" s="109"/>
      <c r="OJP947" s="109"/>
      <c r="OJQ947" s="109"/>
      <c r="OJR947" s="109"/>
      <c r="OJS947" s="109"/>
      <c r="OJT947" s="109"/>
      <c r="OJU947" s="109"/>
      <c r="OJV947" s="109"/>
      <c r="OJW947" s="109"/>
      <c r="OJX947" s="109"/>
      <c r="OJY947" s="109"/>
      <c r="OJZ947" s="109"/>
      <c r="OKA947" s="109"/>
      <c r="OKB947" s="109"/>
      <c r="OKC947" s="109"/>
      <c r="OKD947" s="109"/>
      <c r="OKE947" s="109"/>
      <c r="OKF947" s="109"/>
      <c r="OKG947" s="109"/>
      <c r="OKH947" s="109"/>
      <c r="OKI947" s="109"/>
      <c r="OKJ947" s="109"/>
      <c r="OKK947" s="109"/>
      <c r="OKL947" s="109"/>
      <c r="OKM947" s="109"/>
      <c r="OKN947" s="109"/>
      <c r="OKO947" s="109"/>
      <c r="OKP947" s="109"/>
      <c r="OKQ947" s="109"/>
      <c r="OKR947" s="109"/>
      <c r="OKS947" s="109"/>
      <c r="OKT947" s="109"/>
      <c r="OKU947" s="109"/>
      <c r="OKV947" s="109"/>
      <c r="OKW947" s="109"/>
      <c r="OKX947" s="109"/>
      <c r="OKY947" s="109"/>
      <c r="OKZ947" s="109"/>
      <c r="OLA947" s="109"/>
      <c r="OLB947" s="109"/>
      <c r="OLC947" s="109"/>
      <c r="OLD947" s="109"/>
      <c r="OLE947" s="109"/>
      <c r="OLF947" s="109"/>
      <c r="OLG947" s="109"/>
      <c r="OLH947" s="109"/>
      <c r="OLI947" s="109"/>
      <c r="OLJ947" s="109"/>
      <c r="OLK947" s="109"/>
      <c r="OLL947" s="109"/>
      <c r="OLM947" s="109"/>
      <c r="OLN947" s="109"/>
      <c r="OLO947" s="109"/>
      <c r="OLP947" s="109"/>
      <c r="OLQ947" s="109"/>
      <c r="OLR947" s="109"/>
      <c r="OLS947" s="109"/>
      <c r="OLT947" s="109"/>
      <c r="OLU947" s="109"/>
      <c r="OLV947" s="109"/>
      <c r="OLW947" s="109"/>
      <c r="OLX947" s="109"/>
      <c r="OLY947" s="109"/>
      <c r="OLZ947" s="109"/>
      <c r="OMA947" s="109"/>
      <c r="OMB947" s="109"/>
      <c r="OMC947" s="109"/>
      <c r="OMD947" s="109"/>
      <c r="OME947" s="109"/>
      <c r="OMF947" s="109"/>
      <c r="OMG947" s="109"/>
      <c r="OMH947" s="109"/>
      <c r="OMI947" s="109"/>
      <c r="OMJ947" s="109"/>
      <c r="OMK947" s="109"/>
      <c r="OML947" s="109"/>
      <c r="OMM947" s="109"/>
      <c r="OMN947" s="109"/>
      <c r="OMO947" s="109"/>
      <c r="OMP947" s="109"/>
      <c r="OMQ947" s="109"/>
      <c r="OMR947" s="109"/>
      <c r="OMS947" s="109"/>
      <c r="OMT947" s="109"/>
      <c r="OMU947" s="109"/>
      <c r="OMV947" s="109"/>
      <c r="OMW947" s="109"/>
      <c r="OMX947" s="109"/>
      <c r="OMY947" s="109"/>
      <c r="OMZ947" s="109"/>
      <c r="ONA947" s="109"/>
      <c r="ONB947" s="109"/>
      <c r="ONC947" s="109"/>
      <c r="OND947" s="109"/>
      <c r="ONE947" s="109"/>
      <c r="ONF947" s="109"/>
      <c r="ONG947" s="109"/>
      <c r="ONH947" s="109"/>
      <c r="ONI947" s="109"/>
      <c r="ONJ947" s="109"/>
      <c r="ONK947" s="109"/>
      <c r="ONL947" s="109"/>
      <c r="ONM947" s="109"/>
      <c r="ONN947" s="109"/>
      <c r="ONO947" s="109"/>
      <c r="ONP947" s="109"/>
      <c r="ONQ947" s="109"/>
      <c r="ONR947" s="109"/>
      <c r="ONS947" s="109"/>
      <c r="ONT947" s="109"/>
      <c r="ONU947" s="109"/>
      <c r="ONV947" s="109"/>
      <c r="ONW947" s="109"/>
      <c r="ONX947" s="109"/>
      <c r="ONY947" s="109"/>
      <c r="ONZ947" s="109"/>
      <c r="OOA947" s="109"/>
      <c r="OOB947" s="109"/>
      <c r="OOC947" s="109"/>
      <c r="OOD947" s="109"/>
      <c r="OOE947" s="109"/>
      <c r="OOF947" s="109"/>
      <c r="OOG947" s="109"/>
      <c r="OOH947" s="109"/>
      <c r="OOI947" s="109"/>
      <c r="OOJ947" s="109"/>
      <c r="OOK947" s="109"/>
      <c r="OOL947" s="109"/>
      <c r="OOM947" s="109"/>
      <c r="OON947" s="109"/>
      <c r="OOO947" s="109"/>
      <c r="OOP947" s="109"/>
      <c r="OOQ947" s="109"/>
      <c r="OOR947" s="109"/>
      <c r="OOS947" s="109"/>
      <c r="OOT947" s="109"/>
      <c r="OOU947" s="109"/>
      <c r="OOV947" s="109"/>
      <c r="OOW947" s="109"/>
      <c r="OOX947" s="109"/>
      <c r="OOY947" s="109"/>
      <c r="OOZ947" s="109"/>
      <c r="OPA947" s="109"/>
      <c r="OPB947" s="109"/>
      <c r="OPC947" s="109"/>
      <c r="OPD947" s="109"/>
      <c r="OPE947" s="109"/>
      <c r="OPF947" s="109"/>
      <c r="OPG947" s="109"/>
      <c r="OPH947" s="109"/>
      <c r="OPI947" s="109"/>
      <c r="OPJ947" s="109"/>
      <c r="OPK947" s="109"/>
      <c r="OPL947" s="109"/>
      <c r="OPM947" s="109"/>
      <c r="OPN947" s="109"/>
      <c r="OPO947" s="109"/>
      <c r="OPP947" s="109"/>
      <c r="OPQ947" s="109"/>
      <c r="OPR947" s="109"/>
      <c r="OPS947" s="109"/>
      <c r="OPT947" s="109"/>
      <c r="OPU947" s="109"/>
      <c r="OPV947" s="109"/>
      <c r="OPW947" s="109"/>
      <c r="OPX947" s="109"/>
      <c r="OPY947" s="109"/>
      <c r="OPZ947" s="109"/>
      <c r="OQA947" s="109"/>
      <c r="OQB947" s="109"/>
      <c r="OQC947" s="109"/>
      <c r="OQD947" s="109"/>
      <c r="OQE947" s="109"/>
      <c r="OQF947" s="109"/>
      <c r="OQG947" s="109"/>
      <c r="OQH947" s="109"/>
      <c r="OQI947" s="109"/>
      <c r="OQJ947" s="109"/>
      <c r="OQK947" s="109"/>
      <c r="OQL947" s="109"/>
      <c r="OQM947" s="109"/>
      <c r="OQN947" s="109"/>
      <c r="OQO947" s="109"/>
      <c r="OQP947" s="109"/>
      <c r="OQQ947" s="109"/>
      <c r="OQR947" s="109"/>
      <c r="OQS947" s="109"/>
      <c r="OQT947" s="109"/>
      <c r="OQU947" s="109"/>
      <c r="OQV947" s="109"/>
      <c r="OQW947" s="109"/>
      <c r="OQX947" s="109"/>
      <c r="OQY947" s="109"/>
      <c r="OQZ947" s="109"/>
      <c r="ORA947" s="109"/>
      <c r="ORB947" s="109"/>
      <c r="ORC947" s="109"/>
      <c r="ORD947" s="109"/>
      <c r="ORE947" s="109"/>
      <c r="ORF947" s="109"/>
      <c r="ORG947" s="109"/>
      <c r="ORH947" s="109"/>
      <c r="ORI947" s="109"/>
      <c r="ORJ947" s="109"/>
      <c r="ORK947" s="109"/>
      <c r="ORL947" s="109"/>
      <c r="ORM947" s="109"/>
      <c r="ORN947" s="109"/>
      <c r="ORO947" s="109"/>
      <c r="ORP947" s="109"/>
      <c r="ORQ947" s="109"/>
      <c r="ORR947" s="109"/>
      <c r="ORS947" s="109"/>
      <c r="ORT947" s="109"/>
      <c r="ORU947" s="109"/>
      <c r="ORV947" s="109"/>
      <c r="ORW947" s="109"/>
      <c r="ORX947" s="109"/>
      <c r="ORY947" s="109"/>
      <c r="ORZ947" s="109"/>
      <c r="OSA947" s="109"/>
      <c r="OSB947" s="109"/>
      <c r="OSC947" s="109"/>
      <c r="OSD947" s="109"/>
      <c r="OSE947" s="109"/>
      <c r="OSF947" s="109"/>
      <c r="OSG947" s="109"/>
      <c r="OSH947" s="109"/>
      <c r="OSI947" s="109"/>
      <c r="OSJ947" s="109"/>
      <c r="OSK947" s="109"/>
      <c r="OSL947" s="109"/>
      <c r="OSM947" s="109"/>
      <c r="OSN947" s="109"/>
      <c r="OSO947" s="109"/>
      <c r="OSP947" s="109"/>
      <c r="OSQ947" s="109"/>
      <c r="OSR947" s="109"/>
      <c r="OSS947" s="109"/>
      <c r="OST947" s="109"/>
      <c r="OSU947" s="109"/>
      <c r="OSV947" s="109"/>
      <c r="OSW947" s="109"/>
      <c r="OSX947" s="109"/>
      <c r="OSY947" s="109"/>
      <c r="OSZ947" s="109"/>
      <c r="OTA947" s="109"/>
      <c r="OTB947" s="109"/>
      <c r="OTC947" s="109"/>
      <c r="OTD947" s="109"/>
      <c r="OTE947" s="109"/>
      <c r="OTF947" s="109"/>
      <c r="OTG947" s="109"/>
      <c r="OTH947" s="109"/>
      <c r="OTI947" s="109"/>
      <c r="OTJ947" s="109"/>
      <c r="OTK947" s="109"/>
      <c r="OTL947" s="109"/>
      <c r="OTM947" s="109"/>
      <c r="OTN947" s="109"/>
      <c r="OTO947" s="109"/>
      <c r="OTP947" s="109"/>
      <c r="OTQ947" s="109"/>
      <c r="OTR947" s="109"/>
      <c r="OTS947" s="109"/>
      <c r="OTT947" s="109"/>
      <c r="OTU947" s="109"/>
      <c r="OTV947" s="109"/>
      <c r="OTW947" s="109"/>
      <c r="OTX947" s="109"/>
      <c r="OTY947" s="109"/>
      <c r="OTZ947" s="109"/>
      <c r="OUA947" s="109"/>
      <c r="OUB947" s="109"/>
      <c r="OUC947" s="109"/>
      <c r="OUD947" s="109"/>
      <c r="OUE947" s="109"/>
      <c r="OUF947" s="109"/>
      <c r="OUG947" s="109"/>
      <c r="OUH947" s="109"/>
      <c r="OUI947" s="109"/>
      <c r="OUJ947" s="109"/>
      <c r="OUK947" s="109"/>
      <c r="OUL947" s="109"/>
      <c r="OUM947" s="109"/>
      <c r="OUN947" s="109"/>
      <c r="OUO947" s="109"/>
      <c r="OUP947" s="109"/>
      <c r="OUQ947" s="109"/>
      <c r="OUR947" s="109"/>
      <c r="OUS947" s="109"/>
      <c r="OUT947" s="109"/>
      <c r="OUU947" s="109"/>
      <c r="OUV947" s="109"/>
      <c r="OUW947" s="109"/>
      <c r="OUX947" s="109"/>
      <c r="OUY947" s="109"/>
      <c r="OUZ947" s="109"/>
      <c r="OVA947" s="109"/>
      <c r="OVB947" s="109"/>
      <c r="OVC947" s="109"/>
      <c r="OVD947" s="109"/>
      <c r="OVE947" s="109"/>
      <c r="OVF947" s="109"/>
      <c r="OVG947" s="109"/>
      <c r="OVH947" s="109"/>
      <c r="OVI947" s="109"/>
      <c r="OVJ947" s="109"/>
      <c r="OVK947" s="109"/>
      <c r="OVL947" s="109"/>
      <c r="OVM947" s="109"/>
      <c r="OVN947" s="109"/>
      <c r="OVO947" s="109"/>
      <c r="OVP947" s="109"/>
      <c r="OVQ947" s="109"/>
      <c r="OVR947" s="109"/>
      <c r="OVS947" s="109"/>
      <c r="OVT947" s="109"/>
      <c r="OVU947" s="109"/>
      <c r="OVV947" s="109"/>
      <c r="OVW947" s="109"/>
      <c r="OVX947" s="109"/>
      <c r="OVY947" s="109"/>
      <c r="OVZ947" s="109"/>
      <c r="OWA947" s="109"/>
      <c r="OWB947" s="109"/>
      <c r="OWC947" s="109"/>
      <c r="OWD947" s="109"/>
      <c r="OWE947" s="109"/>
      <c r="OWF947" s="109"/>
      <c r="OWG947" s="109"/>
      <c r="OWH947" s="109"/>
      <c r="OWI947" s="109"/>
      <c r="OWJ947" s="109"/>
      <c r="OWK947" s="109"/>
      <c r="OWL947" s="109"/>
      <c r="OWM947" s="109"/>
      <c r="OWN947" s="109"/>
      <c r="OWO947" s="109"/>
      <c r="OWP947" s="109"/>
      <c r="OWQ947" s="109"/>
      <c r="OWR947" s="109"/>
      <c r="OWS947" s="109"/>
      <c r="OWT947" s="109"/>
      <c r="OWU947" s="109"/>
      <c r="OWV947" s="109"/>
      <c r="OWW947" s="109"/>
      <c r="OWX947" s="109"/>
      <c r="OWY947" s="109"/>
      <c r="OWZ947" s="109"/>
      <c r="OXA947" s="109"/>
      <c r="OXB947" s="109"/>
      <c r="OXC947" s="109"/>
      <c r="OXD947" s="109"/>
      <c r="OXE947" s="109"/>
      <c r="OXF947" s="109"/>
      <c r="OXG947" s="109"/>
      <c r="OXH947" s="109"/>
      <c r="OXI947" s="109"/>
      <c r="OXJ947" s="109"/>
      <c r="OXK947" s="109"/>
      <c r="OXL947" s="109"/>
      <c r="OXM947" s="109"/>
      <c r="OXN947" s="109"/>
      <c r="OXO947" s="109"/>
      <c r="OXP947" s="109"/>
      <c r="OXQ947" s="109"/>
      <c r="OXR947" s="109"/>
      <c r="OXS947" s="109"/>
      <c r="OXT947" s="109"/>
      <c r="OXU947" s="109"/>
      <c r="OXV947" s="109"/>
      <c r="OXW947" s="109"/>
      <c r="OXX947" s="109"/>
      <c r="OXY947" s="109"/>
      <c r="OXZ947" s="109"/>
      <c r="OYA947" s="109"/>
      <c r="OYB947" s="109"/>
      <c r="OYC947" s="109"/>
      <c r="OYD947" s="109"/>
      <c r="OYE947" s="109"/>
      <c r="OYF947" s="109"/>
      <c r="OYG947" s="109"/>
      <c r="OYH947" s="109"/>
      <c r="OYI947" s="109"/>
      <c r="OYJ947" s="109"/>
      <c r="OYK947" s="109"/>
      <c r="OYL947" s="109"/>
      <c r="OYM947" s="109"/>
      <c r="OYN947" s="109"/>
      <c r="OYO947" s="109"/>
      <c r="OYP947" s="109"/>
      <c r="OYQ947" s="109"/>
      <c r="OYR947" s="109"/>
      <c r="OYS947" s="109"/>
      <c r="OYT947" s="109"/>
      <c r="OYU947" s="109"/>
      <c r="OYV947" s="109"/>
      <c r="OYW947" s="109"/>
      <c r="OYX947" s="109"/>
      <c r="OYY947" s="109"/>
      <c r="OYZ947" s="109"/>
      <c r="OZA947" s="109"/>
      <c r="OZB947" s="109"/>
      <c r="OZC947" s="109"/>
      <c r="OZD947" s="109"/>
      <c r="OZE947" s="109"/>
      <c r="OZF947" s="109"/>
      <c r="OZG947" s="109"/>
      <c r="OZH947" s="109"/>
      <c r="OZI947" s="109"/>
      <c r="OZJ947" s="109"/>
      <c r="OZK947" s="109"/>
      <c r="OZL947" s="109"/>
      <c r="OZM947" s="109"/>
      <c r="OZN947" s="109"/>
      <c r="OZO947" s="109"/>
      <c r="OZP947" s="109"/>
      <c r="OZQ947" s="109"/>
      <c r="OZR947" s="109"/>
      <c r="OZS947" s="109"/>
      <c r="OZT947" s="109"/>
      <c r="OZU947" s="109"/>
      <c r="OZV947" s="109"/>
      <c r="OZW947" s="109"/>
      <c r="OZX947" s="109"/>
      <c r="OZY947" s="109"/>
      <c r="OZZ947" s="109"/>
      <c r="PAA947" s="109"/>
      <c r="PAB947" s="109"/>
      <c r="PAC947" s="109"/>
      <c r="PAD947" s="109"/>
      <c r="PAE947" s="109"/>
      <c r="PAF947" s="109"/>
      <c r="PAG947" s="109"/>
      <c r="PAH947" s="109"/>
      <c r="PAI947" s="109"/>
      <c r="PAJ947" s="109"/>
      <c r="PAK947" s="109"/>
      <c r="PAL947" s="109"/>
      <c r="PAM947" s="109"/>
      <c r="PAN947" s="109"/>
      <c r="PAO947" s="109"/>
      <c r="PAP947" s="109"/>
      <c r="PAQ947" s="109"/>
      <c r="PAR947" s="109"/>
      <c r="PAS947" s="109"/>
      <c r="PAT947" s="109"/>
      <c r="PAU947" s="109"/>
      <c r="PAV947" s="109"/>
      <c r="PAW947" s="109"/>
      <c r="PAX947" s="109"/>
      <c r="PAY947" s="109"/>
      <c r="PAZ947" s="109"/>
      <c r="PBA947" s="109"/>
      <c r="PBB947" s="109"/>
      <c r="PBC947" s="109"/>
      <c r="PBD947" s="109"/>
      <c r="PBE947" s="109"/>
      <c r="PBF947" s="109"/>
      <c r="PBG947" s="109"/>
      <c r="PBH947" s="109"/>
      <c r="PBI947" s="109"/>
      <c r="PBJ947" s="109"/>
      <c r="PBK947" s="109"/>
      <c r="PBL947" s="109"/>
      <c r="PBM947" s="109"/>
      <c r="PBN947" s="109"/>
      <c r="PBO947" s="109"/>
      <c r="PBP947" s="109"/>
      <c r="PBQ947" s="109"/>
      <c r="PBR947" s="109"/>
      <c r="PBS947" s="109"/>
      <c r="PBT947" s="109"/>
      <c r="PBU947" s="109"/>
      <c r="PBV947" s="109"/>
      <c r="PBW947" s="109"/>
      <c r="PBX947" s="109"/>
      <c r="PBY947" s="109"/>
      <c r="PBZ947" s="109"/>
      <c r="PCA947" s="109"/>
      <c r="PCB947" s="109"/>
      <c r="PCC947" s="109"/>
      <c r="PCD947" s="109"/>
      <c r="PCE947" s="109"/>
      <c r="PCF947" s="109"/>
      <c r="PCG947" s="109"/>
      <c r="PCH947" s="109"/>
      <c r="PCI947" s="109"/>
      <c r="PCJ947" s="109"/>
      <c r="PCK947" s="109"/>
      <c r="PCL947" s="109"/>
      <c r="PCM947" s="109"/>
      <c r="PCN947" s="109"/>
      <c r="PCO947" s="109"/>
      <c r="PCP947" s="109"/>
      <c r="PCQ947" s="109"/>
      <c r="PCR947" s="109"/>
      <c r="PCS947" s="109"/>
      <c r="PCT947" s="109"/>
      <c r="PCU947" s="109"/>
      <c r="PCV947" s="109"/>
      <c r="PCW947" s="109"/>
      <c r="PCX947" s="109"/>
      <c r="PCY947" s="109"/>
      <c r="PCZ947" s="109"/>
      <c r="PDA947" s="109"/>
      <c r="PDB947" s="109"/>
      <c r="PDC947" s="109"/>
      <c r="PDD947" s="109"/>
      <c r="PDE947" s="109"/>
      <c r="PDF947" s="109"/>
      <c r="PDG947" s="109"/>
      <c r="PDH947" s="109"/>
      <c r="PDI947" s="109"/>
      <c r="PDJ947" s="109"/>
      <c r="PDK947" s="109"/>
      <c r="PDL947" s="109"/>
      <c r="PDM947" s="109"/>
      <c r="PDN947" s="109"/>
      <c r="PDO947" s="109"/>
      <c r="PDP947" s="109"/>
      <c r="PDQ947" s="109"/>
      <c r="PDR947" s="109"/>
      <c r="PDS947" s="109"/>
      <c r="PDT947" s="109"/>
      <c r="PDU947" s="109"/>
      <c r="PDV947" s="109"/>
      <c r="PDW947" s="109"/>
      <c r="PDX947" s="109"/>
      <c r="PDY947" s="109"/>
      <c r="PDZ947" s="109"/>
      <c r="PEA947" s="109"/>
      <c r="PEB947" s="109"/>
      <c r="PEC947" s="109"/>
      <c r="PED947" s="109"/>
      <c r="PEE947" s="109"/>
      <c r="PEF947" s="109"/>
      <c r="PEG947" s="109"/>
      <c r="PEH947" s="109"/>
      <c r="PEI947" s="109"/>
      <c r="PEJ947" s="109"/>
      <c r="PEK947" s="109"/>
      <c r="PEL947" s="109"/>
      <c r="PEM947" s="109"/>
      <c r="PEN947" s="109"/>
      <c r="PEO947" s="109"/>
      <c r="PEP947" s="109"/>
      <c r="PEQ947" s="109"/>
      <c r="PER947" s="109"/>
      <c r="PES947" s="109"/>
      <c r="PET947" s="109"/>
      <c r="PEU947" s="109"/>
      <c r="PEV947" s="109"/>
      <c r="PEW947" s="109"/>
      <c r="PEX947" s="109"/>
      <c r="PEY947" s="109"/>
      <c r="PEZ947" s="109"/>
      <c r="PFA947" s="109"/>
      <c r="PFB947" s="109"/>
      <c r="PFC947" s="109"/>
      <c r="PFD947" s="109"/>
      <c r="PFE947" s="109"/>
      <c r="PFF947" s="109"/>
      <c r="PFG947" s="109"/>
      <c r="PFH947" s="109"/>
      <c r="PFI947" s="109"/>
      <c r="PFJ947" s="109"/>
      <c r="PFK947" s="109"/>
      <c r="PFL947" s="109"/>
      <c r="PFM947" s="109"/>
      <c r="PFN947" s="109"/>
      <c r="PFO947" s="109"/>
      <c r="PFP947" s="109"/>
      <c r="PFQ947" s="109"/>
      <c r="PFR947" s="109"/>
      <c r="PFS947" s="109"/>
      <c r="PFT947" s="109"/>
      <c r="PFU947" s="109"/>
      <c r="PFV947" s="109"/>
      <c r="PFW947" s="109"/>
      <c r="PFX947" s="109"/>
      <c r="PFY947" s="109"/>
      <c r="PFZ947" s="109"/>
      <c r="PGA947" s="109"/>
      <c r="PGB947" s="109"/>
      <c r="PGC947" s="109"/>
      <c r="PGD947" s="109"/>
      <c r="PGE947" s="109"/>
      <c r="PGF947" s="109"/>
      <c r="PGG947" s="109"/>
      <c r="PGH947" s="109"/>
      <c r="PGI947" s="109"/>
      <c r="PGJ947" s="109"/>
      <c r="PGK947" s="109"/>
      <c r="PGL947" s="109"/>
      <c r="PGM947" s="109"/>
      <c r="PGN947" s="109"/>
      <c r="PGO947" s="109"/>
      <c r="PGP947" s="109"/>
      <c r="PGQ947" s="109"/>
      <c r="PGR947" s="109"/>
      <c r="PGS947" s="109"/>
      <c r="PGT947" s="109"/>
      <c r="PGU947" s="109"/>
      <c r="PGV947" s="109"/>
      <c r="PGW947" s="109"/>
      <c r="PGX947" s="109"/>
      <c r="PGY947" s="109"/>
      <c r="PGZ947" s="109"/>
      <c r="PHA947" s="109"/>
      <c r="PHB947" s="109"/>
      <c r="PHC947" s="109"/>
      <c r="PHD947" s="109"/>
      <c r="PHE947" s="109"/>
      <c r="PHF947" s="109"/>
      <c r="PHG947" s="109"/>
      <c r="PHH947" s="109"/>
      <c r="PHI947" s="109"/>
      <c r="PHJ947" s="109"/>
      <c r="PHK947" s="109"/>
      <c r="PHL947" s="109"/>
      <c r="PHM947" s="109"/>
      <c r="PHN947" s="109"/>
      <c r="PHO947" s="109"/>
      <c r="PHP947" s="109"/>
      <c r="PHQ947" s="109"/>
      <c r="PHR947" s="109"/>
      <c r="PHS947" s="109"/>
      <c r="PHT947" s="109"/>
      <c r="PHU947" s="109"/>
      <c r="PHV947" s="109"/>
      <c r="PHW947" s="109"/>
      <c r="PHX947" s="109"/>
      <c r="PHY947" s="109"/>
      <c r="PHZ947" s="109"/>
      <c r="PIA947" s="109"/>
      <c r="PIB947" s="109"/>
      <c r="PIC947" s="109"/>
      <c r="PID947" s="109"/>
      <c r="PIE947" s="109"/>
      <c r="PIF947" s="109"/>
      <c r="PIG947" s="109"/>
      <c r="PIH947" s="109"/>
      <c r="PII947" s="109"/>
      <c r="PIJ947" s="109"/>
      <c r="PIK947" s="109"/>
      <c r="PIL947" s="109"/>
      <c r="PIM947" s="109"/>
      <c r="PIN947" s="109"/>
      <c r="PIO947" s="109"/>
      <c r="PIP947" s="109"/>
      <c r="PIQ947" s="109"/>
      <c r="PIR947" s="109"/>
      <c r="PIS947" s="109"/>
      <c r="PIT947" s="109"/>
      <c r="PIU947" s="109"/>
      <c r="PIV947" s="109"/>
      <c r="PIW947" s="109"/>
      <c r="PIX947" s="109"/>
      <c r="PIY947" s="109"/>
      <c r="PIZ947" s="109"/>
      <c r="PJA947" s="109"/>
      <c r="PJB947" s="109"/>
      <c r="PJC947" s="109"/>
      <c r="PJD947" s="109"/>
      <c r="PJE947" s="109"/>
      <c r="PJF947" s="109"/>
      <c r="PJG947" s="109"/>
      <c r="PJH947" s="109"/>
      <c r="PJI947" s="109"/>
      <c r="PJJ947" s="109"/>
      <c r="PJK947" s="109"/>
      <c r="PJL947" s="109"/>
      <c r="PJM947" s="109"/>
      <c r="PJN947" s="109"/>
      <c r="PJO947" s="109"/>
      <c r="PJP947" s="109"/>
      <c r="PJQ947" s="109"/>
      <c r="PJR947" s="109"/>
      <c r="PJS947" s="109"/>
      <c r="PJT947" s="109"/>
      <c r="PJU947" s="109"/>
      <c r="PJV947" s="109"/>
      <c r="PJW947" s="109"/>
      <c r="PJX947" s="109"/>
      <c r="PJY947" s="109"/>
      <c r="PJZ947" s="109"/>
      <c r="PKA947" s="109"/>
      <c r="PKB947" s="109"/>
      <c r="PKC947" s="109"/>
      <c r="PKD947" s="109"/>
      <c r="PKE947" s="109"/>
      <c r="PKF947" s="109"/>
      <c r="PKG947" s="109"/>
      <c r="PKH947" s="109"/>
      <c r="PKI947" s="109"/>
      <c r="PKJ947" s="109"/>
      <c r="PKK947" s="109"/>
      <c r="PKL947" s="109"/>
      <c r="PKM947" s="109"/>
      <c r="PKN947" s="109"/>
      <c r="PKO947" s="109"/>
      <c r="PKP947" s="109"/>
      <c r="PKQ947" s="109"/>
      <c r="PKR947" s="109"/>
      <c r="PKS947" s="109"/>
      <c r="PKT947" s="109"/>
      <c r="PKU947" s="109"/>
      <c r="PKV947" s="109"/>
      <c r="PKW947" s="109"/>
      <c r="PKX947" s="109"/>
      <c r="PKY947" s="109"/>
      <c r="PKZ947" s="109"/>
      <c r="PLA947" s="109"/>
      <c r="PLB947" s="109"/>
      <c r="PLC947" s="109"/>
      <c r="PLD947" s="109"/>
      <c r="PLE947" s="109"/>
      <c r="PLF947" s="109"/>
      <c r="PLG947" s="109"/>
      <c r="PLH947" s="109"/>
      <c r="PLI947" s="109"/>
      <c r="PLJ947" s="109"/>
      <c r="PLK947" s="109"/>
      <c r="PLL947" s="109"/>
      <c r="PLM947" s="109"/>
      <c r="PLN947" s="109"/>
      <c r="PLO947" s="109"/>
      <c r="PLP947" s="109"/>
      <c r="PLQ947" s="109"/>
      <c r="PLR947" s="109"/>
      <c r="PLS947" s="109"/>
      <c r="PLT947" s="109"/>
      <c r="PLU947" s="109"/>
      <c r="PLV947" s="109"/>
      <c r="PLW947" s="109"/>
      <c r="PLX947" s="109"/>
      <c r="PLY947" s="109"/>
      <c r="PLZ947" s="109"/>
      <c r="PMA947" s="109"/>
      <c r="PMB947" s="109"/>
      <c r="PMC947" s="109"/>
      <c r="PMD947" s="109"/>
      <c r="PME947" s="109"/>
      <c r="PMF947" s="109"/>
      <c r="PMG947" s="109"/>
      <c r="PMH947" s="109"/>
      <c r="PMI947" s="109"/>
      <c r="PMJ947" s="109"/>
      <c r="PMK947" s="109"/>
      <c r="PML947" s="109"/>
      <c r="PMM947" s="109"/>
      <c r="PMN947" s="109"/>
      <c r="PMO947" s="109"/>
      <c r="PMP947" s="109"/>
      <c r="PMQ947" s="109"/>
      <c r="PMR947" s="109"/>
      <c r="PMS947" s="109"/>
      <c r="PMT947" s="109"/>
      <c r="PMU947" s="109"/>
      <c r="PMV947" s="109"/>
      <c r="PMW947" s="109"/>
      <c r="PMX947" s="109"/>
      <c r="PMY947" s="109"/>
      <c r="PMZ947" s="109"/>
      <c r="PNA947" s="109"/>
      <c r="PNB947" s="109"/>
      <c r="PNC947" s="109"/>
      <c r="PND947" s="109"/>
      <c r="PNE947" s="109"/>
      <c r="PNF947" s="109"/>
      <c r="PNG947" s="109"/>
      <c r="PNH947" s="109"/>
      <c r="PNI947" s="109"/>
      <c r="PNJ947" s="109"/>
      <c r="PNK947" s="109"/>
      <c r="PNL947" s="109"/>
      <c r="PNM947" s="109"/>
      <c r="PNN947" s="109"/>
      <c r="PNO947" s="109"/>
      <c r="PNP947" s="109"/>
      <c r="PNQ947" s="109"/>
      <c r="PNR947" s="109"/>
      <c r="PNS947" s="109"/>
      <c r="PNT947" s="109"/>
      <c r="PNU947" s="109"/>
      <c r="PNV947" s="109"/>
      <c r="PNW947" s="109"/>
      <c r="PNX947" s="109"/>
      <c r="PNY947" s="109"/>
      <c r="PNZ947" s="109"/>
      <c r="POA947" s="109"/>
      <c r="POB947" s="109"/>
      <c r="POC947" s="109"/>
      <c r="POD947" s="109"/>
      <c r="POE947" s="109"/>
      <c r="POF947" s="109"/>
      <c r="POG947" s="109"/>
      <c r="POH947" s="109"/>
      <c r="POI947" s="109"/>
      <c r="POJ947" s="109"/>
      <c r="POK947" s="109"/>
      <c r="POL947" s="109"/>
      <c r="POM947" s="109"/>
      <c r="PON947" s="109"/>
      <c r="POO947" s="109"/>
      <c r="POP947" s="109"/>
      <c r="POQ947" s="109"/>
      <c r="POR947" s="109"/>
      <c r="POS947" s="109"/>
      <c r="POT947" s="109"/>
      <c r="POU947" s="109"/>
      <c r="POV947" s="109"/>
      <c r="POW947" s="109"/>
      <c r="POX947" s="109"/>
      <c r="POY947" s="109"/>
      <c r="POZ947" s="109"/>
      <c r="PPA947" s="109"/>
      <c r="PPB947" s="109"/>
      <c r="PPC947" s="109"/>
      <c r="PPD947" s="109"/>
      <c r="PPE947" s="109"/>
      <c r="PPF947" s="109"/>
      <c r="PPG947" s="109"/>
      <c r="PPH947" s="109"/>
      <c r="PPI947" s="109"/>
      <c r="PPJ947" s="109"/>
      <c r="PPK947" s="109"/>
      <c r="PPL947" s="109"/>
      <c r="PPM947" s="109"/>
      <c r="PPN947" s="109"/>
      <c r="PPO947" s="109"/>
      <c r="PPP947" s="109"/>
      <c r="PPQ947" s="109"/>
      <c r="PPR947" s="109"/>
      <c r="PPS947" s="109"/>
      <c r="PPT947" s="109"/>
      <c r="PPU947" s="109"/>
      <c r="PPV947" s="109"/>
      <c r="PPW947" s="109"/>
      <c r="PPX947" s="109"/>
      <c r="PPY947" s="109"/>
      <c r="PPZ947" s="109"/>
      <c r="PQA947" s="109"/>
      <c r="PQB947" s="109"/>
      <c r="PQC947" s="109"/>
      <c r="PQD947" s="109"/>
      <c r="PQE947" s="109"/>
      <c r="PQF947" s="109"/>
      <c r="PQG947" s="109"/>
      <c r="PQH947" s="109"/>
      <c r="PQI947" s="109"/>
      <c r="PQJ947" s="109"/>
      <c r="PQK947" s="109"/>
      <c r="PQL947" s="109"/>
      <c r="PQM947" s="109"/>
      <c r="PQN947" s="109"/>
      <c r="PQO947" s="109"/>
      <c r="PQP947" s="109"/>
      <c r="PQQ947" s="109"/>
      <c r="PQR947" s="109"/>
      <c r="PQS947" s="109"/>
      <c r="PQT947" s="109"/>
      <c r="PQU947" s="109"/>
      <c r="PQV947" s="109"/>
      <c r="PQW947" s="109"/>
      <c r="PQX947" s="109"/>
      <c r="PQY947" s="109"/>
      <c r="PQZ947" s="109"/>
      <c r="PRA947" s="109"/>
      <c r="PRB947" s="109"/>
      <c r="PRC947" s="109"/>
      <c r="PRD947" s="109"/>
      <c r="PRE947" s="109"/>
      <c r="PRF947" s="109"/>
      <c r="PRG947" s="109"/>
      <c r="PRH947" s="109"/>
      <c r="PRI947" s="109"/>
      <c r="PRJ947" s="109"/>
      <c r="PRK947" s="109"/>
      <c r="PRL947" s="109"/>
      <c r="PRM947" s="109"/>
      <c r="PRN947" s="109"/>
      <c r="PRO947" s="109"/>
      <c r="PRP947" s="109"/>
      <c r="PRQ947" s="109"/>
      <c r="PRR947" s="109"/>
      <c r="PRS947" s="109"/>
      <c r="PRT947" s="109"/>
      <c r="PRU947" s="109"/>
      <c r="PRV947" s="109"/>
      <c r="PRW947" s="109"/>
      <c r="PRX947" s="109"/>
      <c r="PRY947" s="109"/>
      <c r="PRZ947" s="109"/>
      <c r="PSA947" s="109"/>
      <c r="PSB947" s="109"/>
      <c r="PSC947" s="109"/>
      <c r="PSD947" s="109"/>
      <c r="PSE947" s="109"/>
      <c r="PSF947" s="109"/>
      <c r="PSG947" s="109"/>
      <c r="PSH947" s="109"/>
      <c r="PSI947" s="109"/>
      <c r="PSJ947" s="109"/>
      <c r="PSK947" s="109"/>
      <c r="PSL947" s="109"/>
      <c r="PSM947" s="109"/>
      <c r="PSN947" s="109"/>
      <c r="PSO947" s="109"/>
      <c r="PSP947" s="109"/>
      <c r="PSQ947" s="109"/>
      <c r="PSR947" s="109"/>
      <c r="PSS947" s="109"/>
      <c r="PST947" s="109"/>
      <c r="PSU947" s="109"/>
      <c r="PSV947" s="109"/>
      <c r="PSW947" s="109"/>
      <c r="PSX947" s="109"/>
      <c r="PSY947" s="109"/>
      <c r="PSZ947" s="109"/>
      <c r="PTA947" s="109"/>
      <c r="PTB947" s="109"/>
      <c r="PTC947" s="109"/>
      <c r="PTD947" s="109"/>
      <c r="PTE947" s="109"/>
      <c r="PTF947" s="109"/>
      <c r="PTG947" s="109"/>
      <c r="PTH947" s="109"/>
      <c r="PTI947" s="109"/>
      <c r="PTJ947" s="109"/>
      <c r="PTK947" s="109"/>
      <c r="PTL947" s="109"/>
      <c r="PTM947" s="109"/>
      <c r="PTN947" s="109"/>
      <c r="PTO947" s="109"/>
      <c r="PTP947" s="109"/>
      <c r="PTQ947" s="109"/>
      <c r="PTR947" s="109"/>
      <c r="PTS947" s="109"/>
      <c r="PTT947" s="109"/>
      <c r="PTU947" s="109"/>
      <c r="PTV947" s="109"/>
      <c r="PTW947" s="109"/>
      <c r="PTX947" s="109"/>
      <c r="PTY947" s="109"/>
      <c r="PTZ947" s="109"/>
      <c r="PUA947" s="109"/>
      <c r="PUB947" s="109"/>
      <c r="PUC947" s="109"/>
      <c r="PUD947" s="109"/>
      <c r="PUE947" s="109"/>
      <c r="PUF947" s="109"/>
      <c r="PUG947" s="109"/>
      <c r="PUH947" s="109"/>
      <c r="PUI947" s="109"/>
      <c r="PUJ947" s="109"/>
      <c r="PUK947" s="109"/>
      <c r="PUL947" s="109"/>
      <c r="PUM947" s="109"/>
      <c r="PUN947" s="109"/>
      <c r="PUO947" s="109"/>
      <c r="PUP947" s="109"/>
      <c r="PUQ947" s="109"/>
      <c r="PUR947" s="109"/>
      <c r="PUS947" s="109"/>
      <c r="PUT947" s="109"/>
      <c r="PUU947" s="109"/>
      <c r="PUV947" s="109"/>
      <c r="PUW947" s="109"/>
      <c r="PUX947" s="109"/>
      <c r="PUY947" s="109"/>
      <c r="PUZ947" s="109"/>
      <c r="PVA947" s="109"/>
      <c r="PVB947" s="109"/>
      <c r="PVC947" s="109"/>
      <c r="PVD947" s="109"/>
      <c r="PVE947" s="109"/>
      <c r="PVF947" s="109"/>
      <c r="PVG947" s="109"/>
      <c r="PVH947" s="109"/>
      <c r="PVI947" s="109"/>
      <c r="PVJ947" s="109"/>
      <c r="PVK947" s="109"/>
      <c r="PVL947" s="109"/>
      <c r="PVM947" s="109"/>
      <c r="PVN947" s="109"/>
      <c r="PVO947" s="109"/>
      <c r="PVP947" s="109"/>
      <c r="PVQ947" s="109"/>
      <c r="PVR947" s="109"/>
      <c r="PVS947" s="109"/>
      <c r="PVT947" s="109"/>
      <c r="PVU947" s="109"/>
      <c r="PVV947" s="109"/>
      <c r="PVW947" s="109"/>
      <c r="PVX947" s="109"/>
      <c r="PVY947" s="109"/>
      <c r="PVZ947" s="109"/>
      <c r="PWA947" s="109"/>
      <c r="PWB947" s="109"/>
      <c r="PWC947" s="109"/>
      <c r="PWD947" s="109"/>
      <c r="PWE947" s="109"/>
      <c r="PWF947" s="109"/>
      <c r="PWG947" s="109"/>
      <c r="PWH947" s="109"/>
      <c r="PWI947" s="109"/>
      <c r="PWJ947" s="109"/>
      <c r="PWK947" s="109"/>
      <c r="PWL947" s="109"/>
      <c r="PWM947" s="109"/>
      <c r="PWN947" s="109"/>
      <c r="PWO947" s="109"/>
      <c r="PWP947" s="109"/>
      <c r="PWQ947" s="109"/>
      <c r="PWR947" s="109"/>
      <c r="PWS947" s="109"/>
      <c r="PWT947" s="109"/>
      <c r="PWU947" s="109"/>
      <c r="PWV947" s="109"/>
      <c r="PWW947" s="109"/>
      <c r="PWX947" s="109"/>
      <c r="PWY947" s="109"/>
      <c r="PWZ947" s="109"/>
      <c r="PXA947" s="109"/>
      <c r="PXB947" s="109"/>
      <c r="PXC947" s="109"/>
      <c r="PXD947" s="109"/>
      <c r="PXE947" s="109"/>
      <c r="PXF947" s="109"/>
      <c r="PXG947" s="109"/>
      <c r="PXH947" s="109"/>
      <c r="PXI947" s="109"/>
      <c r="PXJ947" s="109"/>
      <c r="PXK947" s="109"/>
      <c r="PXL947" s="109"/>
      <c r="PXM947" s="109"/>
      <c r="PXN947" s="109"/>
      <c r="PXO947" s="109"/>
      <c r="PXP947" s="109"/>
      <c r="PXQ947" s="109"/>
      <c r="PXR947" s="109"/>
      <c r="PXS947" s="109"/>
      <c r="PXT947" s="109"/>
      <c r="PXU947" s="109"/>
      <c r="PXV947" s="109"/>
      <c r="PXW947" s="109"/>
      <c r="PXX947" s="109"/>
      <c r="PXY947" s="109"/>
      <c r="PXZ947" s="109"/>
      <c r="PYA947" s="109"/>
      <c r="PYB947" s="109"/>
      <c r="PYC947" s="109"/>
      <c r="PYD947" s="109"/>
      <c r="PYE947" s="109"/>
      <c r="PYF947" s="109"/>
      <c r="PYG947" s="109"/>
      <c r="PYH947" s="109"/>
      <c r="PYI947" s="109"/>
      <c r="PYJ947" s="109"/>
      <c r="PYK947" s="109"/>
      <c r="PYL947" s="109"/>
      <c r="PYM947" s="109"/>
      <c r="PYN947" s="109"/>
      <c r="PYO947" s="109"/>
      <c r="PYP947" s="109"/>
      <c r="PYQ947" s="109"/>
      <c r="PYR947" s="109"/>
      <c r="PYS947" s="109"/>
      <c r="PYT947" s="109"/>
      <c r="PYU947" s="109"/>
      <c r="PYV947" s="109"/>
      <c r="PYW947" s="109"/>
      <c r="PYX947" s="109"/>
      <c r="PYY947" s="109"/>
      <c r="PYZ947" s="109"/>
      <c r="PZA947" s="109"/>
      <c r="PZB947" s="109"/>
      <c r="PZC947" s="109"/>
      <c r="PZD947" s="109"/>
      <c r="PZE947" s="109"/>
      <c r="PZF947" s="109"/>
      <c r="PZG947" s="109"/>
      <c r="PZH947" s="109"/>
      <c r="PZI947" s="109"/>
      <c r="PZJ947" s="109"/>
      <c r="PZK947" s="109"/>
      <c r="PZL947" s="109"/>
      <c r="PZM947" s="109"/>
      <c r="PZN947" s="109"/>
      <c r="PZO947" s="109"/>
      <c r="PZP947" s="109"/>
      <c r="PZQ947" s="109"/>
      <c r="PZR947" s="109"/>
      <c r="PZS947" s="109"/>
      <c r="PZT947" s="109"/>
      <c r="PZU947" s="109"/>
      <c r="PZV947" s="109"/>
      <c r="PZW947" s="109"/>
      <c r="PZX947" s="109"/>
      <c r="PZY947" s="109"/>
      <c r="PZZ947" s="109"/>
      <c r="QAA947" s="109"/>
      <c r="QAB947" s="109"/>
      <c r="QAC947" s="109"/>
      <c r="QAD947" s="109"/>
      <c r="QAE947" s="109"/>
      <c r="QAF947" s="109"/>
      <c r="QAG947" s="109"/>
      <c r="QAH947" s="109"/>
      <c r="QAI947" s="109"/>
      <c r="QAJ947" s="109"/>
      <c r="QAK947" s="109"/>
      <c r="QAL947" s="109"/>
      <c r="QAM947" s="109"/>
      <c r="QAN947" s="109"/>
      <c r="QAO947" s="109"/>
      <c r="QAP947" s="109"/>
      <c r="QAQ947" s="109"/>
      <c r="QAR947" s="109"/>
      <c r="QAS947" s="109"/>
      <c r="QAT947" s="109"/>
      <c r="QAU947" s="109"/>
      <c r="QAV947" s="109"/>
      <c r="QAW947" s="109"/>
      <c r="QAX947" s="109"/>
      <c r="QAY947" s="109"/>
      <c r="QAZ947" s="109"/>
      <c r="QBA947" s="109"/>
      <c r="QBB947" s="109"/>
      <c r="QBC947" s="109"/>
      <c r="QBD947" s="109"/>
      <c r="QBE947" s="109"/>
      <c r="QBF947" s="109"/>
      <c r="QBG947" s="109"/>
      <c r="QBH947" s="109"/>
      <c r="QBI947" s="109"/>
      <c r="QBJ947" s="109"/>
      <c r="QBK947" s="109"/>
      <c r="QBL947" s="109"/>
      <c r="QBM947" s="109"/>
      <c r="QBN947" s="109"/>
      <c r="QBO947" s="109"/>
      <c r="QBP947" s="109"/>
      <c r="QBQ947" s="109"/>
      <c r="QBR947" s="109"/>
      <c r="QBS947" s="109"/>
      <c r="QBT947" s="109"/>
      <c r="QBU947" s="109"/>
      <c r="QBV947" s="109"/>
      <c r="QBW947" s="109"/>
      <c r="QBX947" s="109"/>
      <c r="QBY947" s="109"/>
      <c r="QBZ947" s="109"/>
      <c r="QCA947" s="109"/>
      <c r="QCB947" s="109"/>
      <c r="QCC947" s="109"/>
      <c r="QCD947" s="109"/>
      <c r="QCE947" s="109"/>
      <c r="QCF947" s="109"/>
      <c r="QCG947" s="109"/>
      <c r="QCH947" s="109"/>
      <c r="QCI947" s="109"/>
      <c r="QCJ947" s="109"/>
      <c r="QCK947" s="109"/>
      <c r="QCL947" s="109"/>
      <c r="QCM947" s="109"/>
      <c r="QCN947" s="109"/>
      <c r="QCO947" s="109"/>
      <c r="QCP947" s="109"/>
      <c r="QCQ947" s="109"/>
      <c r="QCR947" s="109"/>
      <c r="QCS947" s="109"/>
      <c r="QCT947" s="109"/>
      <c r="QCU947" s="109"/>
      <c r="QCV947" s="109"/>
      <c r="QCW947" s="109"/>
      <c r="QCX947" s="109"/>
      <c r="QCY947" s="109"/>
      <c r="QCZ947" s="109"/>
      <c r="QDA947" s="109"/>
      <c r="QDB947" s="109"/>
      <c r="QDC947" s="109"/>
      <c r="QDD947" s="109"/>
      <c r="QDE947" s="109"/>
      <c r="QDF947" s="109"/>
      <c r="QDG947" s="109"/>
      <c r="QDH947" s="109"/>
      <c r="QDI947" s="109"/>
      <c r="QDJ947" s="109"/>
      <c r="QDK947" s="109"/>
      <c r="QDL947" s="109"/>
      <c r="QDM947" s="109"/>
      <c r="QDN947" s="109"/>
      <c r="QDO947" s="109"/>
      <c r="QDP947" s="109"/>
      <c r="QDQ947" s="109"/>
      <c r="QDR947" s="109"/>
      <c r="QDS947" s="109"/>
      <c r="QDT947" s="109"/>
      <c r="QDU947" s="109"/>
      <c r="QDV947" s="109"/>
      <c r="QDW947" s="109"/>
      <c r="QDX947" s="109"/>
      <c r="QDY947" s="109"/>
      <c r="QDZ947" s="109"/>
      <c r="QEA947" s="109"/>
      <c r="QEB947" s="109"/>
      <c r="QEC947" s="109"/>
      <c r="QED947" s="109"/>
      <c r="QEE947" s="109"/>
      <c r="QEF947" s="109"/>
      <c r="QEG947" s="109"/>
      <c r="QEH947" s="109"/>
      <c r="QEI947" s="109"/>
      <c r="QEJ947" s="109"/>
      <c r="QEK947" s="109"/>
      <c r="QEL947" s="109"/>
      <c r="QEM947" s="109"/>
      <c r="QEN947" s="109"/>
      <c r="QEO947" s="109"/>
      <c r="QEP947" s="109"/>
      <c r="QEQ947" s="109"/>
      <c r="QER947" s="109"/>
      <c r="QES947" s="109"/>
      <c r="QET947" s="109"/>
      <c r="QEU947" s="109"/>
      <c r="QEV947" s="109"/>
      <c r="QEW947" s="109"/>
      <c r="QEX947" s="109"/>
      <c r="QEY947" s="109"/>
      <c r="QEZ947" s="109"/>
      <c r="QFA947" s="109"/>
      <c r="QFB947" s="109"/>
      <c r="QFC947" s="109"/>
      <c r="QFD947" s="109"/>
      <c r="QFE947" s="109"/>
      <c r="QFF947" s="109"/>
      <c r="QFG947" s="109"/>
      <c r="QFH947" s="109"/>
      <c r="QFI947" s="109"/>
      <c r="QFJ947" s="109"/>
      <c r="QFK947" s="109"/>
      <c r="QFL947" s="109"/>
      <c r="QFM947" s="109"/>
      <c r="QFN947" s="109"/>
      <c r="QFO947" s="109"/>
      <c r="QFP947" s="109"/>
      <c r="QFQ947" s="109"/>
      <c r="QFR947" s="109"/>
      <c r="QFS947" s="109"/>
      <c r="QFT947" s="109"/>
      <c r="QFU947" s="109"/>
      <c r="QFV947" s="109"/>
      <c r="QFW947" s="109"/>
      <c r="QFX947" s="109"/>
      <c r="QFY947" s="109"/>
      <c r="QFZ947" s="109"/>
      <c r="QGA947" s="109"/>
      <c r="QGB947" s="109"/>
      <c r="QGC947" s="109"/>
      <c r="QGD947" s="109"/>
      <c r="QGE947" s="109"/>
      <c r="QGF947" s="109"/>
      <c r="QGG947" s="109"/>
      <c r="QGH947" s="109"/>
      <c r="QGI947" s="109"/>
      <c r="QGJ947" s="109"/>
      <c r="QGK947" s="109"/>
      <c r="QGL947" s="109"/>
      <c r="QGM947" s="109"/>
      <c r="QGN947" s="109"/>
      <c r="QGO947" s="109"/>
      <c r="QGP947" s="109"/>
      <c r="QGQ947" s="109"/>
      <c r="QGR947" s="109"/>
      <c r="QGS947" s="109"/>
      <c r="QGT947" s="109"/>
      <c r="QGU947" s="109"/>
      <c r="QGV947" s="109"/>
      <c r="QGW947" s="109"/>
      <c r="QGX947" s="109"/>
      <c r="QGY947" s="109"/>
      <c r="QGZ947" s="109"/>
      <c r="QHA947" s="109"/>
      <c r="QHB947" s="109"/>
      <c r="QHC947" s="109"/>
      <c r="QHD947" s="109"/>
      <c r="QHE947" s="109"/>
      <c r="QHF947" s="109"/>
      <c r="QHG947" s="109"/>
      <c r="QHH947" s="109"/>
      <c r="QHI947" s="109"/>
      <c r="QHJ947" s="109"/>
      <c r="QHK947" s="109"/>
      <c r="QHL947" s="109"/>
      <c r="QHM947" s="109"/>
      <c r="QHN947" s="109"/>
      <c r="QHO947" s="109"/>
      <c r="QHP947" s="109"/>
      <c r="QHQ947" s="109"/>
      <c r="QHR947" s="109"/>
      <c r="QHS947" s="109"/>
      <c r="QHT947" s="109"/>
      <c r="QHU947" s="109"/>
      <c r="QHV947" s="109"/>
      <c r="QHW947" s="109"/>
      <c r="QHX947" s="109"/>
      <c r="QHY947" s="109"/>
      <c r="QHZ947" s="109"/>
      <c r="QIA947" s="109"/>
      <c r="QIB947" s="109"/>
      <c r="QIC947" s="109"/>
      <c r="QID947" s="109"/>
      <c r="QIE947" s="109"/>
      <c r="QIF947" s="109"/>
      <c r="QIG947" s="109"/>
      <c r="QIH947" s="109"/>
      <c r="QII947" s="109"/>
      <c r="QIJ947" s="109"/>
      <c r="QIK947" s="109"/>
      <c r="QIL947" s="109"/>
      <c r="QIM947" s="109"/>
      <c r="QIN947" s="109"/>
      <c r="QIO947" s="109"/>
      <c r="QIP947" s="109"/>
      <c r="QIQ947" s="109"/>
      <c r="QIR947" s="109"/>
      <c r="QIS947" s="109"/>
      <c r="QIT947" s="109"/>
      <c r="QIU947" s="109"/>
      <c r="QIV947" s="109"/>
      <c r="QIW947" s="109"/>
      <c r="QIX947" s="109"/>
      <c r="QIY947" s="109"/>
      <c r="QIZ947" s="109"/>
      <c r="QJA947" s="109"/>
      <c r="QJB947" s="109"/>
      <c r="QJC947" s="109"/>
      <c r="QJD947" s="109"/>
      <c r="QJE947" s="109"/>
      <c r="QJF947" s="109"/>
      <c r="QJG947" s="109"/>
      <c r="QJH947" s="109"/>
      <c r="QJI947" s="109"/>
      <c r="QJJ947" s="109"/>
      <c r="QJK947" s="109"/>
      <c r="QJL947" s="109"/>
      <c r="QJM947" s="109"/>
      <c r="QJN947" s="109"/>
      <c r="QJO947" s="109"/>
      <c r="QJP947" s="109"/>
      <c r="QJQ947" s="109"/>
      <c r="QJR947" s="109"/>
      <c r="QJS947" s="109"/>
      <c r="QJT947" s="109"/>
      <c r="QJU947" s="109"/>
      <c r="QJV947" s="109"/>
      <c r="QJW947" s="109"/>
      <c r="QJX947" s="109"/>
      <c r="QJY947" s="109"/>
      <c r="QJZ947" s="109"/>
      <c r="QKA947" s="109"/>
      <c r="QKB947" s="109"/>
      <c r="QKC947" s="109"/>
      <c r="QKD947" s="109"/>
      <c r="QKE947" s="109"/>
      <c r="QKF947" s="109"/>
      <c r="QKG947" s="109"/>
      <c r="QKH947" s="109"/>
      <c r="QKI947" s="109"/>
      <c r="QKJ947" s="109"/>
      <c r="QKK947" s="109"/>
      <c r="QKL947" s="109"/>
      <c r="QKM947" s="109"/>
      <c r="QKN947" s="109"/>
      <c r="QKO947" s="109"/>
      <c r="QKP947" s="109"/>
      <c r="QKQ947" s="109"/>
      <c r="QKR947" s="109"/>
      <c r="QKS947" s="109"/>
      <c r="QKT947" s="109"/>
      <c r="QKU947" s="109"/>
      <c r="QKV947" s="109"/>
      <c r="QKW947" s="109"/>
      <c r="QKX947" s="109"/>
      <c r="QKY947" s="109"/>
      <c r="QKZ947" s="109"/>
      <c r="QLA947" s="109"/>
      <c r="QLB947" s="109"/>
      <c r="QLC947" s="109"/>
      <c r="QLD947" s="109"/>
      <c r="QLE947" s="109"/>
      <c r="QLF947" s="109"/>
      <c r="QLG947" s="109"/>
      <c r="QLH947" s="109"/>
      <c r="QLI947" s="109"/>
      <c r="QLJ947" s="109"/>
      <c r="QLK947" s="109"/>
      <c r="QLL947" s="109"/>
      <c r="QLM947" s="109"/>
      <c r="QLN947" s="109"/>
      <c r="QLO947" s="109"/>
      <c r="QLP947" s="109"/>
      <c r="QLQ947" s="109"/>
      <c r="QLR947" s="109"/>
      <c r="QLS947" s="109"/>
      <c r="QLT947" s="109"/>
      <c r="QLU947" s="109"/>
      <c r="QLV947" s="109"/>
      <c r="QLW947" s="109"/>
      <c r="QLX947" s="109"/>
      <c r="QLY947" s="109"/>
      <c r="QLZ947" s="109"/>
      <c r="QMA947" s="109"/>
      <c r="QMB947" s="109"/>
      <c r="QMC947" s="109"/>
      <c r="QMD947" s="109"/>
      <c r="QME947" s="109"/>
      <c r="QMF947" s="109"/>
      <c r="QMG947" s="109"/>
      <c r="QMH947" s="109"/>
      <c r="QMI947" s="109"/>
      <c r="QMJ947" s="109"/>
      <c r="QMK947" s="109"/>
      <c r="QML947" s="109"/>
      <c r="QMM947" s="109"/>
      <c r="QMN947" s="109"/>
      <c r="QMO947" s="109"/>
      <c r="QMP947" s="109"/>
      <c r="QMQ947" s="109"/>
      <c r="QMR947" s="109"/>
      <c r="QMS947" s="109"/>
      <c r="QMT947" s="109"/>
      <c r="QMU947" s="109"/>
      <c r="QMV947" s="109"/>
      <c r="QMW947" s="109"/>
      <c r="QMX947" s="109"/>
      <c r="QMY947" s="109"/>
      <c r="QMZ947" s="109"/>
      <c r="QNA947" s="109"/>
      <c r="QNB947" s="109"/>
      <c r="QNC947" s="109"/>
      <c r="QND947" s="109"/>
      <c r="QNE947" s="109"/>
      <c r="QNF947" s="109"/>
      <c r="QNG947" s="109"/>
      <c r="QNH947" s="109"/>
      <c r="QNI947" s="109"/>
      <c r="QNJ947" s="109"/>
      <c r="QNK947" s="109"/>
      <c r="QNL947" s="109"/>
      <c r="QNM947" s="109"/>
      <c r="QNN947" s="109"/>
      <c r="QNO947" s="109"/>
      <c r="QNP947" s="109"/>
      <c r="QNQ947" s="109"/>
      <c r="QNR947" s="109"/>
      <c r="QNS947" s="109"/>
      <c r="QNT947" s="109"/>
      <c r="QNU947" s="109"/>
      <c r="QNV947" s="109"/>
      <c r="QNW947" s="109"/>
      <c r="QNX947" s="109"/>
      <c r="QNY947" s="109"/>
      <c r="QNZ947" s="109"/>
      <c r="QOA947" s="109"/>
      <c r="QOB947" s="109"/>
      <c r="QOC947" s="109"/>
      <c r="QOD947" s="109"/>
      <c r="QOE947" s="109"/>
      <c r="QOF947" s="109"/>
      <c r="QOG947" s="109"/>
      <c r="QOH947" s="109"/>
      <c r="QOI947" s="109"/>
      <c r="QOJ947" s="109"/>
      <c r="QOK947" s="109"/>
      <c r="QOL947" s="109"/>
      <c r="QOM947" s="109"/>
      <c r="QON947" s="109"/>
      <c r="QOO947" s="109"/>
      <c r="QOP947" s="109"/>
      <c r="QOQ947" s="109"/>
      <c r="QOR947" s="109"/>
      <c r="QOS947" s="109"/>
      <c r="QOT947" s="109"/>
      <c r="QOU947" s="109"/>
      <c r="QOV947" s="109"/>
      <c r="QOW947" s="109"/>
      <c r="QOX947" s="109"/>
      <c r="QOY947" s="109"/>
      <c r="QOZ947" s="109"/>
      <c r="QPA947" s="109"/>
      <c r="QPB947" s="109"/>
      <c r="QPC947" s="109"/>
      <c r="QPD947" s="109"/>
      <c r="QPE947" s="109"/>
      <c r="QPF947" s="109"/>
      <c r="QPG947" s="109"/>
      <c r="QPH947" s="109"/>
      <c r="QPI947" s="109"/>
      <c r="QPJ947" s="109"/>
      <c r="QPK947" s="109"/>
      <c r="QPL947" s="109"/>
      <c r="QPM947" s="109"/>
      <c r="QPN947" s="109"/>
      <c r="QPO947" s="109"/>
      <c r="QPP947" s="109"/>
      <c r="QPQ947" s="109"/>
      <c r="QPR947" s="109"/>
      <c r="QPS947" s="109"/>
      <c r="QPT947" s="109"/>
      <c r="QPU947" s="109"/>
      <c r="QPV947" s="109"/>
      <c r="QPW947" s="109"/>
      <c r="QPX947" s="109"/>
      <c r="QPY947" s="109"/>
      <c r="QPZ947" s="109"/>
      <c r="QQA947" s="109"/>
      <c r="QQB947" s="109"/>
      <c r="QQC947" s="109"/>
      <c r="QQD947" s="109"/>
      <c r="QQE947" s="109"/>
      <c r="QQF947" s="109"/>
      <c r="QQG947" s="109"/>
      <c r="QQH947" s="109"/>
      <c r="QQI947" s="109"/>
      <c r="QQJ947" s="109"/>
      <c r="QQK947" s="109"/>
      <c r="QQL947" s="109"/>
      <c r="QQM947" s="109"/>
      <c r="QQN947" s="109"/>
      <c r="QQO947" s="109"/>
      <c r="QQP947" s="109"/>
      <c r="QQQ947" s="109"/>
      <c r="QQR947" s="109"/>
      <c r="QQS947" s="109"/>
      <c r="QQT947" s="109"/>
      <c r="QQU947" s="109"/>
      <c r="QQV947" s="109"/>
      <c r="QQW947" s="109"/>
      <c r="QQX947" s="109"/>
      <c r="QQY947" s="109"/>
      <c r="QQZ947" s="109"/>
      <c r="QRA947" s="109"/>
      <c r="QRB947" s="109"/>
      <c r="QRC947" s="109"/>
      <c r="QRD947" s="109"/>
      <c r="QRE947" s="109"/>
      <c r="QRF947" s="109"/>
      <c r="QRG947" s="109"/>
      <c r="QRH947" s="109"/>
      <c r="QRI947" s="109"/>
      <c r="QRJ947" s="109"/>
      <c r="QRK947" s="109"/>
      <c r="QRL947" s="109"/>
      <c r="QRM947" s="109"/>
      <c r="QRN947" s="109"/>
      <c r="QRO947" s="109"/>
      <c r="QRP947" s="109"/>
      <c r="QRQ947" s="109"/>
      <c r="QRR947" s="109"/>
      <c r="QRS947" s="109"/>
      <c r="QRT947" s="109"/>
      <c r="QRU947" s="109"/>
      <c r="QRV947" s="109"/>
      <c r="QRW947" s="109"/>
      <c r="QRX947" s="109"/>
      <c r="QRY947" s="109"/>
      <c r="QRZ947" s="109"/>
      <c r="QSA947" s="109"/>
      <c r="QSB947" s="109"/>
      <c r="QSC947" s="109"/>
      <c r="QSD947" s="109"/>
      <c r="QSE947" s="109"/>
      <c r="QSF947" s="109"/>
      <c r="QSG947" s="109"/>
      <c r="QSH947" s="109"/>
      <c r="QSI947" s="109"/>
      <c r="QSJ947" s="109"/>
      <c r="QSK947" s="109"/>
      <c r="QSL947" s="109"/>
      <c r="QSM947" s="109"/>
      <c r="QSN947" s="109"/>
      <c r="QSO947" s="109"/>
      <c r="QSP947" s="109"/>
      <c r="QSQ947" s="109"/>
      <c r="QSR947" s="109"/>
      <c r="QSS947" s="109"/>
      <c r="QST947" s="109"/>
      <c r="QSU947" s="109"/>
      <c r="QSV947" s="109"/>
      <c r="QSW947" s="109"/>
      <c r="QSX947" s="109"/>
      <c r="QSY947" s="109"/>
      <c r="QSZ947" s="109"/>
      <c r="QTA947" s="109"/>
      <c r="QTB947" s="109"/>
      <c r="QTC947" s="109"/>
      <c r="QTD947" s="109"/>
      <c r="QTE947" s="109"/>
      <c r="QTF947" s="109"/>
      <c r="QTG947" s="109"/>
      <c r="QTH947" s="109"/>
      <c r="QTI947" s="109"/>
      <c r="QTJ947" s="109"/>
      <c r="QTK947" s="109"/>
      <c r="QTL947" s="109"/>
      <c r="QTM947" s="109"/>
      <c r="QTN947" s="109"/>
      <c r="QTO947" s="109"/>
      <c r="QTP947" s="109"/>
      <c r="QTQ947" s="109"/>
      <c r="QTR947" s="109"/>
      <c r="QTS947" s="109"/>
      <c r="QTT947" s="109"/>
      <c r="QTU947" s="109"/>
      <c r="QTV947" s="109"/>
      <c r="QTW947" s="109"/>
      <c r="QTX947" s="109"/>
      <c r="QTY947" s="109"/>
      <c r="QTZ947" s="109"/>
      <c r="QUA947" s="109"/>
      <c r="QUB947" s="109"/>
      <c r="QUC947" s="109"/>
      <c r="QUD947" s="109"/>
      <c r="QUE947" s="109"/>
      <c r="QUF947" s="109"/>
      <c r="QUG947" s="109"/>
      <c r="QUH947" s="109"/>
      <c r="QUI947" s="109"/>
      <c r="QUJ947" s="109"/>
      <c r="QUK947" s="109"/>
      <c r="QUL947" s="109"/>
      <c r="QUM947" s="109"/>
      <c r="QUN947" s="109"/>
      <c r="QUO947" s="109"/>
      <c r="QUP947" s="109"/>
      <c r="QUQ947" s="109"/>
      <c r="QUR947" s="109"/>
      <c r="QUS947" s="109"/>
      <c r="QUT947" s="109"/>
      <c r="QUU947" s="109"/>
      <c r="QUV947" s="109"/>
      <c r="QUW947" s="109"/>
      <c r="QUX947" s="109"/>
      <c r="QUY947" s="109"/>
      <c r="QUZ947" s="109"/>
      <c r="QVA947" s="109"/>
      <c r="QVB947" s="109"/>
      <c r="QVC947" s="109"/>
      <c r="QVD947" s="109"/>
      <c r="QVE947" s="109"/>
      <c r="QVF947" s="109"/>
      <c r="QVG947" s="109"/>
      <c r="QVH947" s="109"/>
      <c r="QVI947" s="109"/>
      <c r="QVJ947" s="109"/>
      <c r="QVK947" s="109"/>
      <c r="QVL947" s="109"/>
      <c r="QVM947" s="109"/>
      <c r="QVN947" s="109"/>
      <c r="QVO947" s="109"/>
      <c r="QVP947" s="109"/>
      <c r="QVQ947" s="109"/>
      <c r="QVR947" s="109"/>
      <c r="QVS947" s="109"/>
      <c r="QVT947" s="109"/>
      <c r="QVU947" s="109"/>
      <c r="QVV947" s="109"/>
      <c r="QVW947" s="109"/>
      <c r="QVX947" s="109"/>
      <c r="QVY947" s="109"/>
      <c r="QVZ947" s="109"/>
      <c r="QWA947" s="109"/>
      <c r="QWB947" s="109"/>
      <c r="QWC947" s="109"/>
      <c r="QWD947" s="109"/>
      <c r="QWE947" s="109"/>
      <c r="QWF947" s="109"/>
      <c r="QWG947" s="109"/>
      <c r="QWH947" s="109"/>
      <c r="QWI947" s="109"/>
      <c r="QWJ947" s="109"/>
      <c r="QWK947" s="109"/>
      <c r="QWL947" s="109"/>
      <c r="QWM947" s="109"/>
      <c r="QWN947" s="109"/>
      <c r="QWO947" s="109"/>
      <c r="QWP947" s="109"/>
      <c r="QWQ947" s="109"/>
      <c r="QWR947" s="109"/>
      <c r="QWS947" s="109"/>
      <c r="QWT947" s="109"/>
      <c r="QWU947" s="109"/>
      <c r="QWV947" s="109"/>
      <c r="QWW947" s="109"/>
      <c r="QWX947" s="109"/>
      <c r="QWY947" s="109"/>
      <c r="QWZ947" s="109"/>
      <c r="QXA947" s="109"/>
      <c r="QXB947" s="109"/>
      <c r="QXC947" s="109"/>
      <c r="QXD947" s="109"/>
      <c r="QXE947" s="109"/>
      <c r="QXF947" s="109"/>
      <c r="QXG947" s="109"/>
      <c r="QXH947" s="109"/>
      <c r="QXI947" s="109"/>
      <c r="QXJ947" s="109"/>
      <c r="QXK947" s="109"/>
      <c r="QXL947" s="109"/>
      <c r="QXM947" s="109"/>
      <c r="QXN947" s="109"/>
      <c r="QXO947" s="109"/>
      <c r="QXP947" s="109"/>
      <c r="QXQ947" s="109"/>
      <c r="QXR947" s="109"/>
      <c r="QXS947" s="109"/>
      <c r="QXT947" s="109"/>
      <c r="QXU947" s="109"/>
      <c r="QXV947" s="109"/>
      <c r="QXW947" s="109"/>
      <c r="QXX947" s="109"/>
      <c r="QXY947" s="109"/>
      <c r="QXZ947" s="109"/>
      <c r="QYA947" s="109"/>
      <c r="QYB947" s="109"/>
      <c r="QYC947" s="109"/>
      <c r="QYD947" s="109"/>
      <c r="QYE947" s="109"/>
      <c r="QYF947" s="109"/>
      <c r="QYG947" s="109"/>
      <c r="QYH947" s="109"/>
      <c r="QYI947" s="109"/>
      <c r="QYJ947" s="109"/>
      <c r="QYK947" s="109"/>
      <c r="QYL947" s="109"/>
      <c r="QYM947" s="109"/>
      <c r="QYN947" s="109"/>
      <c r="QYO947" s="109"/>
      <c r="QYP947" s="109"/>
      <c r="QYQ947" s="109"/>
      <c r="QYR947" s="109"/>
      <c r="QYS947" s="109"/>
      <c r="QYT947" s="109"/>
      <c r="QYU947" s="109"/>
      <c r="QYV947" s="109"/>
      <c r="QYW947" s="109"/>
      <c r="QYX947" s="109"/>
      <c r="QYY947" s="109"/>
      <c r="QYZ947" s="109"/>
      <c r="QZA947" s="109"/>
      <c r="QZB947" s="109"/>
      <c r="QZC947" s="109"/>
      <c r="QZD947" s="109"/>
      <c r="QZE947" s="109"/>
      <c r="QZF947" s="109"/>
      <c r="QZG947" s="109"/>
      <c r="QZH947" s="109"/>
      <c r="QZI947" s="109"/>
      <c r="QZJ947" s="109"/>
      <c r="QZK947" s="109"/>
      <c r="QZL947" s="109"/>
      <c r="QZM947" s="109"/>
      <c r="QZN947" s="109"/>
      <c r="QZO947" s="109"/>
      <c r="QZP947" s="109"/>
      <c r="QZQ947" s="109"/>
      <c r="QZR947" s="109"/>
      <c r="QZS947" s="109"/>
      <c r="QZT947" s="109"/>
      <c r="QZU947" s="109"/>
      <c r="QZV947" s="109"/>
      <c r="QZW947" s="109"/>
      <c r="QZX947" s="109"/>
      <c r="QZY947" s="109"/>
      <c r="QZZ947" s="109"/>
      <c r="RAA947" s="109"/>
      <c r="RAB947" s="109"/>
      <c r="RAC947" s="109"/>
      <c r="RAD947" s="109"/>
      <c r="RAE947" s="109"/>
      <c r="RAF947" s="109"/>
      <c r="RAG947" s="109"/>
      <c r="RAH947" s="109"/>
      <c r="RAI947" s="109"/>
      <c r="RAJ947" s="109"/>
      <c r="RAK947" s="109"/>
      <c r="RAL947" s="109"/>
      <c r="RAM947" s="109"/>
      <c r="RAN947" s="109"/>
      <c r="RAO947" s="109"/>
      <c r="RAP947" s="109"/>
      <c r="RAQ947" s="109"/>
      <c r="RAR947" s="109"/>
      <c r="RAS947" s="109"/>
      <c r="RAT947" s="109"/>
      <c r="RAU947" s="109"/>
      <c r="RAV947" s="109"/>
      <c r="RAW947" s="109"/>
      <c r="RAX947" s="109"/>
      <c r="RAY947" s="109"/>
      <c r="RAZ947" s="109"/>
      <c r="RBA947" s="109"/>
      <c r="RBB947" s="109"/>
      <c r="RBC947" s="109"/>
      <c r="RBD947" s="109"/>
      <c r="RBE947" s="109"/>
      <c r="RBF947" s="109"/>
      <c r="RBG947" s="109"/>
      <c r="RBH947" s="109"/>
      <c r="RBI947" s="109"/>
      <c r="RBJ947" s="109"/>
      <c r="RBK947" s="109"/>
      <c r="RBL947" s="109"/>
      <c r="RBM947" s="109"/>
      <c r="RBN947" s="109"/>
      <c r="RBO947" s="109"/>
      <c r="RBP947" s="109"/>
      <c r="RBQ947" s="109"/>
      <c r="RBR947" s="109"/>
      <c r="RBS947" s="109"/>
      <c r="RBT947" s="109"/>
      <c r="RBU947" s="109"/>
      <c r="RBV947" s="109"/>
      <c r="RBW947" s="109"/>
      <c r="RBX947" s="109"/>
      <c r="RBY947" s="109"/>
      <c r="RBZ947" s="109"/>
      <c r="RCA947" s="109"/>
      <c r="RCB947" s="109"/>
      <c r="RCC947" s="109"/>
      <c r="RCD947" s="109"/>
      <c r="RCE947" s="109"/>
      <c r="RCF947" s="109"/>
      <c r="RCG947" s="109"/>
      <c r="RCH947" s="109"/>
      <c r="RCI947" s="109"/>
      <c r="RCJ947" s="109"/>
      <c r="RCK947" s="109"/>
      <c r="RCL947" s="109"/>
      <c r="RCM947" s="109"/>
      <c r="RCN947" s="109"/>
      <c r="RCO947" s="109"/>
      <c r="RCP947" s="109"/>
      <c r="RCQ947" s="109"/>
      <c r="RCR947" s="109"/>
      <c r="RCS947" s="109"/>
      <c r="RCT947" s="109"/>
      <c r="RCU947" s="109"/>
      <c r="RCV947" s="109"/>
      <c r="RCW947" s="109"/>
      <c r="RCX947" s="109"/>
      <c r="RCY947" s="109"/>
      <c r="RCZ947" s="109"/>
      <c r="RDA947" s="109"/>
      <c r="RDB947" s="109"/>
      <c r="RDC947" s="109"/>
      <c r="RDD947" s="109"/>
      <c r="RDE947" s="109"/>
      <c r="RDF947" s="109"/>
      <c r="RDG947" s="109"/>
      <c r="RDH947" s="109"/>
      <c r="RDI947" s="109"/>
      <c r="RDJ947" s="109"/>
      <c r="RDK947" s="109"/>
      <c r="RDL947" s="109"/>
      <c r="RDM947" s="109"/>
      <c r="RDN947" s="109"/>
      <c r="RDO947" s="109"/>
      <c r="RDP947" s="109"/>
      <c r="RDQ947" s="109"/>
      <c r="RDR947" s="109"/>
      <c r="RDS947" s="109"/>
      <c r="RDT947" s="109"/>
      <c r="RDU947" s="109"/>
      <c r="RDV947" s="109"/>
      <c r="RDW947" s="109"/>
      <c r="RDX947" s="109"/>
      <c r="RDY947" s="109"/>
      <c r="RDZ947" s="109"/>
      <c r="REA947" s="109"/>
      <c r="REB947" s="109"/>
      <c r="REC947" s="109"/>
      <c r="RED947" s="109"/>
      <c r="REE947" s="109"/>
      <c r="REF947" s="109"/>
      <c r="REG947" s="109"/>
      <c r="REH947" s="109"/>
      <c r="REI947" s="109"/>
      <c r="REJ947" s="109"/>
      <c r="REK947" s="109"/>
      <c r="REL947" s="109"/>
      <c r="REM947" s="109"/>
      <c r="REN947" s="109"/>
      <c r="REO947" s="109"/>
      <c r="REP947" s="109"/>
      <c r="REQ947" s="109"/>
      <c r="RER947" s="109"/>
      <c r="RES947" s="109"/>
      <c r="RET947" s="109"/>
      <c r="REU947" s="109"/>
      <c r="REV947" s="109"/>
      <c r="REW947" s="109"/>
      <c r="REX947" s="109"/>
      <c r="REY947" s="109"/>
      <c r="REZ947" s="109"/>
      <c r="RFA947" s="109"/>
      <c r="RFB947" s="109"/>
      <c r="RFC947" s="109"/>
      <c r="RFD947" s="109"/>
      <c r="RFE947" s="109"/>
      <c r="RFF947" s="109"/>
      <c r="RFG947" s="109"/>
      <c r="RFH947" s="109"/>
      <c r="RFI947" s="109"/>
      <c r="RFJ947" s="109"/>
      <c r="RFK947" s="109"/>
      <c r="RFL947" s="109"/>
      <c r="RFM947" s="109"/>
      <c r="RFN947" s="109"/>
      <c r="RFO947" s="109"/>
      <c r="RFP947" s="109"/>
      <c r="RFQ947" s="109"/>
      <c r="RFR947" s="109"/>
      <c r="RFS947" s="109"/>
      <c r="RFT947" s="109"/>
      <c r="RFU947" s="109"/>
      <c r="RFV947" s="109"/>
      <c r="RFW947" s="109"/>
      <c r="RFX947" s="109"/>
      <c r="RFY947" s="109"/>
      <c r="RFZ947" s="109"/>
      <c r="RGA947" s="109"/>
      <c r="RGB947" s="109"/>
      <c r="RGC947" s="109"/>
      <c r="RGD947" s="109"/>
      <c r="RGE947" s="109"/>
      <c r="RGF947" s="109"/>
      <c r="RGG947" s="109"/>
      <c r="RGH947" s="109"/>
      <c r="RGI947" s="109"/>
      <c r="RGJ947" s="109"/>
      <c r="RGK947" s="109"/>
      <c r="RGL947" s="109"/>
      <c r="RGM947" s="109"/>
      <c r="RGN947" s="109"/>
      <c r="RGO947" s="109"/>
      <c r="RGP947" s="109"/>
      <c r="RGQ947" s="109"/>
      <c r="RGR947" s="109"/>
      <c r="RGS947" s="109"/>
      <c r="RGT947" s="109"/>
      <c r="RGU947" s="109"/>
      <c r="RGV947" s="109"/>
      <c r="RGW947" s="109"/>
      <c r="RGX947" s="109"/>
      <c r="RGY947" s="109"/>
      <c r="RGZ947" s="109"/>
      <c r="RHA947" s="109"/>
      <c r="RHB947" s="109"/>
      <c r="RHC947" s="109"/>
      <c r="RHD947" s="109"/>
      <c r="RHE947" s="109"/>
      <c r="RHF947" s="109"/>
      <c r="RHG947" s="109"/>
      <c r="RHH947" s="109"/>
      <c r="RHI947" s="109"/>
      <c r="RHJ947" s="109"/>
      <c r="RHK947" s="109"/>
      <c r="RHL947" s="109"/>
      <c r="RHM947" s="109"/>
      <c r="RHN947" s="109"/>
      <c r="RHO947" s="109"/>
      <c r="RHP947" s="109"/>
      <c r="RHQ947" s="109"/>
      <c r="RHR947" s="109"/>
      <c r="RHS947" s="109"/>
      <c r="RHT947" s="109"/>
      <c r="RHU947" s="109"/>
      <c r="RHV947" s="109"/>
      <c r="RHW947" s="109"/>
      <c r="RHX947" s="109"/>
      <c r="RHY947" s="109"/>
      <c r="RHZ947" s="109"/>
      <c r="RIA947" s="109"/>
      <c r="RIB947" s="109"/>
      <c r="RIC947" s="109"/>
      <c r="RID947" s="109"/>
      <c r="RIE947" s="109"/>
      <c r="RIF947" s="109"/>
      <c r="RIG947" s="109"/>
      <c r="RIH947" s="109"/>
      <c r="RII947" s="109"/>
      <c r="RIJ947" s="109"/>
      <c r="RIK947" s="109"/>
      <c r="RIL947" s="109"/>
      <c r="RIM947" s="109"/>
      <c r="RIN947" s="109"/>
      <c r="RIO947" s="109"/>
      <c r="RIP947" s="109"/>
      <c r="RIQ947" s="109"/>
      <c r="RIR947" s="109"/>
      <c r="RIS947" s="109"/>
      <c r="RIT947" s="109"/>
      <c r="RIU947" s="109"/>
      <c r="RIV947" s="109"/>
      <c r="RIW947" s="109"/>
      <c r="RIX947" s="109"/>
      <c r="RIY947" s="109"/>
      <c r="RIZ947" s="109"/>
      <c r="RJA947" s="109"/>
      <c r="RJB947" s="109"/>
      <c r="RJC947" s="109"/>
      <c r="RJD947" s="109"/>
      <c r="RJE947" s="109"/>
      <c r="RJF947" s="109"/>
      <c r="RJG947" s="109"/>
      <c r="RJH947" s="109"/>
      <c r="RJI947" s="109"/>
      <c r="RJJ947" s="109"/>
      <c r="RJK947" s="109"/>
      <c r="RJL947" s="109"/>
      <c r="RJM947" s="109"/>
      <c r="RJN947" s="109"/>
      <c r="RJO947" s="109"/>
      <c r="RJP947" s="109"/>
      <c r="RJQ947" s="109"/>
      <c r="RJR947" s="109"/>
      <c r="RJS947" s="109"/>
      <c r="RJT947" s="109"/>
      <c r="RJU947" s="109"/>
      <c r="RJV947" s="109"/>
      <c r="RJW947" s="109"/>
      <c r="RJX947" s="109"/>
      <c r="RJY947" s="109"/>
      <c r="RJZ947" s="109"/>
      <c r="RKA947" s="109"/>
      <c r="RKB947" s="109"/>
      <c r="RKC947" s="109"/>
      <c r="RKD947" s="109"/>
      <c r="RKE947" s="109"/>
      <c r="RKF947" s="109"/>
      <c r="RKG947" s="109"/>
      <c r="RKH947" s="109"/>
      <c r="RKI947" s="109"/>
      <c r="RKJ947" s="109"/>
      <c r="RKK947" s="109"/>
      <c r="RKL947" s="109"/>
      <c r="RKM947" s="109"/>
      <c r="RKN947" s="109"/>
      <c r="RKO947" s="109"/>
      <c r="RKP947" s="109"/>
      <c r="RKQ947" s="109"/>
      <c r="RKR947" s="109"/>
      <c r="RKS947" s="109"/>
      <c r="RKT947" s="109"/>
      <c r="RKU947" s="109"/>
      <c r="RKV947" s="109"/>
      <c r="RKW947" s="109"/>
      <c r="RKX947" s="109"/>
      <c r="RKY947" s="109"/>
      <c r="RKZ947" s="109"/>
      <c r="RLA947" s="109"/>
      <c r="RLB947" s="109"/>
      <c r="RLC947" s="109"/>
      <c r="RLD947" s="109"/>
      <c r="RLE947" s="109"/>
      <c r="RLF947" s="109"/>
      <c r="RLG947" s="109"/>
      <c r="RLH947" s="109"/>
      <c r="RLI947" s="109"/>
      <c r="RLJ947" s="109"/>
      <c r="RLK947" s="109"/>
      <c r="RLL947" s="109"/>
      <c r="RLM947" s="109"/>
      <c r="RLN947" s="109"/>
      <c r="RLO947" s="109"/>
      <c r="RLP947" s="109"/>
      <c r="RLQ947" s="109"/>
      <c r="RLR947" s="109"/>
      <c r="RLS947" s="109"/>
      <c r="RLT947" s="109"/>
      <c r="RLU947" s="109"/>
      <c r="RLV947" s="109"/>
      <c r="RLW947" s="109"/>
      <c r="RLX947" s="109"/>
      <c r="RLY947" s="109"/>
      <c r="RLZ947" s="109"/>
      <c r="RMA947" s="109"/>
      <c r="RMB947" s="109"/>
      <c r="RMC947" s="109"/>
      <c r="RMD947" s="109"/>
      <c r="RME947" s="109"/>
      <c r="RMF947" s="109"/>
      <c r="RMG947" s="109"/>
      <c r="RMH947" s="109"/>
      <c r="RMI947" s="109"/>
      <c r="RMJ947" s="109"/>
      <c r="RMK947" s="109"/>
      <c r="RML947" s="109"/>
      <c r="RMM947" s="109"/>
      <c r="RMN947" s="109"/>
      <c r="RMO947" s="109"/>
      <c r="RMP947" s="109"/>
      <c r="RMQ947" s="109"/>
      <c r="RMR947" s="109"/>
      <c r="RMS947" s="109"/>
      <c r="RMT947" s="109"/>
      <c r="RMU947" s="109"/>
      <c r="RMV947" s="109"/>
      <c r="RMW947" s="109"/>
      <c r="RMX947" s="109"/>
      <c r="RMY947" s="109"/>
      <c r="RMZ947" s="109"/>
      <c r="RNA947" s="109"/>
      <c r="RNB947" s="109"/>
      <c r="RNC947" s="109"/>
      <c r="RND947" s="109"/>
      <c r="RNE947" s="109"/>
      <c r="RNF947" s="109"/>
      <c r="RNG947" s="109"/>
      <c r="RNH947" s="109"/>
      <c r="RNI947" s="109"/>
      <c r="RNJ947" s="109"/>
      <c r="RNK947" s="109"/>
      <c r="RNL947" s="109"/>
      <c r="RNM947" s="109"/>
      <c r="RNN947" s="109"/>
      <c r="RNO947" s="109"/>
      <c r="RNP947" s="109"/>
      <c r="RNQ947" s="109"/>
      <c r="RNR947" s="109"/>
      <c r="RNS947" s="109"/>
      <c r="RNT947" s="109"/>
      <c r="RNU947" s="109"/>
      <c r="RNV947" s="109"/>
      <c r="RNW947" s="109"/>
      <c r="RNX947" s="109"/>
      <c r="RNY947" s="109"/>
      <c r="RNZ947" s="109"/>
      <c r="ROA947" s="109"/>
      <c r="ROB947" s="109"/>
      <c r="ROC947" s="109"/>
      <c r="ROD947" s="109"/>
      <c r="ROE947" s="109"/>
      <c r="ROF947" s="109"/>
      <c r="ROG947" s="109"/>
      <c r="ROH947" s="109"/>
      <c r="ROI947" s="109"/>
      <c r="ROJ947" s="109"/>
      <c r="ROK947" s="109"/>
      <c r="ROL947" s="109"/>
      <c r="ROM947" s="109"/>
      <c r="RON947" s="109"/>
      <c r="ROO947" s="109"/>
      <c r="ROP947" s="109"/>
      <c r="ROQ947" s="109"/>
      <c r="ROR947" s="109"/>
      <c r="ROS947" s="109"/>
      <c r="ROT947" s="109"/>
      <c r="ROU947" s="109"/>
      <c r="ROV947" s="109"/>
      <c r="ROW947" s="109"/>
      <c r="ROX947" s="109"/>
      <c r="ROY947" s="109"/>
      <c r="ROZ947" s="109"/>
      <c r="RPA947" s="109"/>
      <c r="RPB947" s="109"/>
      <c r="RPC947" s="109"/>
      <c r="RPD947" s="109"/>
      <c r="RPE947" s="109"/>
      <c r="RPF947" s="109"/>
      <c r="RPG947" s="109"/>
      <c r="RPH947" s="109"/>
      <c r="RPI947" s="109"/>
      <c r="RPJ947" s="109"/>
      <c r="RPK947" s="109"/>
      <c r="RPL947" s="109"/>
      <c r="RPM947" s="109"/>
      <c r="RPN947" s="109"/>
      <c r="RPO947" s="109"/>
      <c r="RPP947" s="109"/>
      <c r="RPQ947" s="109"/>
      <c r="RPR947" s="109"/>
      <c r="RPS947" s="109"/>
      <c r="RPT947" s="109"/>
      <c r="RPU947" s="109"/>
      <c r="RPV947" s="109"/>
      <c r="RPW947" s="109"/>
      <c r="RPX947" s="109"/>
      <c r="RPY947" s="109"/>
      <c r="RPZ947" s="109"/>
      <c r="RQA947" s="109"/>
      <c r="RQB947" s="109"/>
      <c r="RQC947" s="109"/>
      <c r="RQD947" s="109"/>
      <c r="RQE947" s="109"/>
      <c r="RQF947" s="109"/>
      <c r="RQG947" s="109"/>
      <c r="RQH947" s="109"/>
      <c r="RQI947" s="109"/>
      <c r="RQJ947" s="109"/>
      <c r="RQK947" s="109"/>
      <c r="RQL947" s="109"/>
      <c r="RQM947" s="109"/>
      <c r="RQN947" s="109"/>
      <c r="RQO947" s="109"/>
      <c r="RQP947" s="109"/>
      <c r="RQQ947" s="109"/>
      <c r="RQR947" s="109"/>
      <c r="RQS947" s="109"/>
      <c r="RQT947" s="109"/>
      <c r="RQU947" s="109"/>
      <c r="RQV947" s="109"/>
      <c r="RQW947" s="109"/>
      <c r="RQX947" s="109"/>
      <c r="RQY947" s="109"/>
      <c r="RQZ947" s="109"/>
      <c r="RRA947" s="109"/>
      <c r="RRB947" s="109"/>
      <c r="RRC947" s="109"/>
      <c r="RRD947" s="109"/>
      <c r="RRE947" s="109"/>
      <c r="RRF947" s="109"/>
      <c r="RRG947" s="109"/>
      <c r="RRH947" s="109"/>
      <c r="RRI947" s="109"/>
      <c r="RRJ947" s="109"/>
      <c r="RRK947" s="109"/>
      <c r="RRL947" s="109"/>
      <c r="RRM947" s="109"/>
      <c r="RRN947" s="109"/>
      <c r="RRO947" s="109"/>
      <c r="RRP947" s="109"/>
      <c r="RRQ947" s="109"/>
      <c r="RRR947" s="109"/>
      <c r="RRS947" s="109"/>
      <c r="RRT947" s="109"/>
      <c r="RRU947" s="109"/>
      <c r="RRV947" s="109"/>
      <c r="RRW947" s="109"/>
      <c r="RRX947" s="109"/>
      <c r="RRY947" s="109"/>
      <c r="RRZ947" s="109"/>
      <c r="RSA947" s="109"/>
      <c r="RSB947" s="109"/>
      <c r="RSC947" s="109"/>
      <c r="RSD947" s="109"/>
      <c r="RSE947" s="109"/>
      <c r="RSF947" s="109"/>
      <c r="RSG947" s="109"/>
      <c r="RSH947" s="109"/>
      <c r="RSI947" s="109"/>
      <c r="RSJ947" s="109"/>
      <c r="RSK947" s="109"/>
      <c r="RSL947" s="109"/>
      <c r="RSM947" s="109"/>
      <c r="RSN947" s="109"/>
      <c r="RSO947" s="109"/>
      <c r="RSP947" s="109"/>
      <c r="RSQ947" s="109"/>
      <c r="RSR947" s="109"/>
      <c r="RSS947" s="109"/>
      <c r="RST947" s="109"/>
      <c r="RSU947" s="109"/>
      <c r="RSV947" s="109"/>
      <c r="RSW947" s="109"/>
      <c r="RSX947" s="109"/>
      <c r="RSY947" s="109"/>
      <c r="RSZ947" s="109"/>
      <c r="RTA947" s="109"/>
      <c r="RTB947" s="109"/>
      <c r="RTC947" s="109"/>
      <c r="RTD947" s="109"/>
      <c r="RTE947" s="109"/>
      <c r="RTF947" s="109"/>
      <c r="RTG947" s="109"/>
      <c r="RTH947" s="109"/>
      <c r="RTI947" s="109"/>
      <c r="RTJ947" s="109"/>
      <c r="RTK947" s="109"/>
      <c r="RTL947" s="109"/>
      <c r="RTM947" s="109"/>
      <c r="RTN947" s="109"/>
      <c r="RTO947" s="109"/>
      <c r="RTP947" s="109"/>
      <c r="RTQ947" s="109"/>
      <c r="RTR947" s="109"/>
      <c r="RTS947" s="109"/>
      <c r="RTT947" s="109"/>
      <c r="RTU947" s="109"/>
      <c r="RTV947" s="109"/>
      <c r="RTW947" s="109"/>
      <c r="RTX947" s="109"/>
      <c r="RTY947" s="109"/>
      <c r="RTZ947" s="109"/>
      <c r="RUA947" s="109"/>
      <c r="RUB947" s="109"/>
      <c r="RUC947" s="109"/>
      <c r="RUD947" s="109"/>
      <c r="RUE947" s="109"/>
      <c r="RUF947" s="109"/>
      <c r="RUG947" s="109"/>
      <c r="RUH947" s="109"/>
      <c r="RUI947" s="109"/>
      <c r="RUJ947" s="109"/>
      <c r="RUK947" s="109"/>
      <c r="RUL947" s="109"/>
      <c r="RUM947" s="109"/>
      <c r="RUN947" s="109"/>
      <c r="RUO947" s="109"/>
      <c r="RUP947" s="109"/>
      <c r="RUQ947" s="109"/>
      <c r="RUR947" s="109"/>
      <c r="RUS947" s="109"/>
      <c r="RUT947" s="109"/>
      <c r="RUU947" s="109"/>
      <c r="RUV947" s="109"/>
      <c r="RUW947" s="109"/>
      <c r="RUX947" s="109"/>
      <c r="RUY947" s="109"/>
      <c r="RUZ947" s="109"/>
      <c r="RVA947" s="109"/>
      <c r="RVB947" s="109"/>
      <c r="RVC947" s="109"/>
      <c r="RVD947" s="109"/>
      <c r="RVE947" s="109"/>
      <c r="RVF947" s="109"/>
      <c r="RVG947" s="109"/>
      <c r="RVH947" s="109"/>
      <c r="RVI947" s="109"/>
      <c r="RVJ947" s="109"/>
      <c r="RVK947" s="109"/>
      <c r="RVL947" s="109"/>
      <c r="RVM947" s="109"/>
      <c r="RVN947" s="109"/>
      <c r="RVO947" s="109"/>
      <c r="RVP947" s="109"/>
      <c r="RVQ947" s="109"/>
      <c r="RVR947" s="109"/>
      <c r="RVS947" s="109"/>
      <c r="RVT947" s="109"/>
      <c r="RVU947" s="109"/>
      <c r="RVV947" s="109"/>
      <c r="RVW947" s="109"/>
      <c r="RVX947" s="109"/>
      <c r="RVY947" s="109"/>
      <c r="RVZ947" s="109"/>
      <c r="RWA947" s="109"/>
      <c r="RWB947" s="109"/>
      <c r="RWC947" s="109"/>
      <c r="RWD947" s="109"/>
      <c r="RWE947" s="109"/>
      <c r="RWF947" s="109"/>
      <c r="RWG947" s="109"/>
      <c r="RWH947" s="109"/>
      <c r="RWI947" s="109"/>
      <c r="RWJ947" s="109"/>
      <c r="RWK947" s="109"/>
      <c r="RWL947" s="109"/>
      <c r="RWM947" s="109"/>
      <c r="RWN947" s="109"/>
      <c r="RWO947" s="109"/>
      <c r="RWP947" s="109"/>
      <c r="RWQ947" s="109"/>
      <c r="RWR947" s="109"/>
      <c r="RWS947" s="109"/>
      <c r="RWT947" s="109"/>
      <c r="RWU947" s="109"/>
      <c r="RWV947" s="109"/>
      <c r="RWW947" s="109"/>
      <c r="RWX947" s="109"/>
      <c r="RWY947" s="109"/>
      <c r="RWZ947" s="109"/>
      <c r="RXA947" s="109"/>
      <c r="RXB947" s="109"/>
      <c r="RXC947" s="109"/>
      <c r="RXD947" s="109"/>
      <c r="RXE947" s="109"/>
      <c r="RXF947" s="109"/>
      <c r="RXG947" s="109"/>
      <c r="RXH947" s="109"/>
      <c r="RXI947" s="109"/>
      <c r="RXJ947" s="109"/>
      <c r="RXK947" s="109"/>
      <c r="RXL947" s="109"/>
      <c r="RXM947" s="109"/>
      <c r="RXN947" s="109"/>
      <c r="RXO947" s="109"/>
      <c r="RXP947" s="109"/>
      <c r="RXQ947" s="109"/>
      <c r="RXR947" s="109"/>
      <c r="RXS947" s="109"/>
      <c r="RXT947" s="109"/>
      <c r="RXU947" s="109"/>
      <c r="RXV947" s="109"/>
      <c r="RXW947" s="109"/>
      <c r="RXX947" s="109"/>
      <c r="RXY947" s="109"/>
      <c r="RXZ947" s="109"/>
      <c r="RYA947" s="109"/>
      <c r="RYB947" s="109"/>
      <c r="RYC947" s="109"/>
      <c r="RYD947" s="109"/>
      <c r="RYE947" s="109"/>
      <c r="RYF947" s="109"/>
      <c r="RYG947" s="109"/>
      <c r="RYH947" s="109"/>
      <c r="RYI947" s="109"/>
      <c r="RYJ947" s="109"/>
      <c r="RYK947" s="109"/>
      <c r="RYL947" s="109"/>
      <c r="RYM947" s="109"/>
      <c r="RYN947" s="109"/>
      <c r="RYO947" s="109"/>
      <c r="RYP947" s="109"/>
      <c r="RYQ947" s="109"/>
      <c r="RYR947" s="109"/>
      <c r="RYS947" s="109"/>
      <c r="RYT947" s="109"/>
      <c r="RYU947" s="109"/>
      <c r="RYV947" s="109"/>
      <c r="RYW947" s="109"/>
      <c r="RYX947" s="109"/>
      <c r="RYY947" s="109"/>
      <c r="RYZ947" s="109"/>
      <c r="RZA947" s="109"/>
      <c r="RZB947" s="109"/>
      <c r="RZC947" s="109"/>
      <c r="RZD947" s="109"/>
      <c r="RZE947" s="109"/>
      <c r="RZF947" s="109"/>
      <c r="RZG947" s="109"/>
      <c r="RZH947" s="109"/>
      <c r="RZI947" s="109"/>
      <c r="RZJ947" s="109"/>
      <c r="RZK947" s="109"/>
      <c r="RZL947" s="109"/>
      <c r="RZM947" s="109"/>
      <c r="RZN947" s="109"/>
      <c r="RZO947" s="109"/>
      <c r="RZP947" s="109"/>
      <c r="RZQ947" s="109"/>
      <c r="RZR947" s="109"/>
      <c r="RZS947" s="109"/>
      <c r="RZT947" s="109"/>
      <c r="RZU947" s="109"/>
      <c r="RZV947" s="109"/>
      <c r="RZW947" s="109"/>
      <c r="RZX947" s="109"/>
      <c r="RZY947" s="109"/>
      <c r="RZZ947" s="109"/>
      <c r="SAA947" s="109"/>
      <c r="SAB947" s="109"/>
      <c r="SAC947" s="109"/>
      <c r="SAD947" s="109"/>
      <c r="SAE947" s="109"/>
      <c r="SAF947" s="109"/>
      <c r="SAG947" s="109"/>
      <c r="SAH947" s="109"/>
      <c r="SAI947" s="109"/>
      <c r="SAJ947" s="109"/>
      <c r="SAK947" s="109"/>
      <c r="SAL947" s="109"/>
      <c r="SAM947" s="109"/>
      <c r="SAN947" s="109"/>
      <c r="SAO947" s="109"/>
      <c r="SAP947" s="109"/>
      <c r="SAQ947" s="109"/>
      <c r="SAR947" s="109"/>
      <c r="SAS947" s="109"/>
      <c r="SAT947" s="109"/>
      <c r="SAU947" s="109"/>
      <c r="SAV947" s="109"/>
      <c r="SAW947" s="109"/>
      <c r="SAX947" s="109"/>
      <c r="SAY947" s="109"/>
      <c r="SAZ947" s="109"/>
      <c r="SBA947" s="109"/>
      <c r="SBB947" s="109"/>
      <c r="SBC947" s="109"/>
      <c r="SBD947" s="109"/>
      <c r="SBE947" s="109"/>
      <c r="SBF947" s="109"/>
      <c r="SBG947" s="109"/>
      <c r="SBH947" s="109"/>
      <c r="SBI947" s="109"/>
      <c r="SBJ947" s="109"/>
      <c r="SBK947" s="109"/>
      <c r="SBL947" s="109"/>
      <c r="SBM947" s="109"/>
      <c r="SBN947" s="109"/>
      <c r="SBO947" s="109"/>
      <c r="SBP947" s="109"/>
      <c r="SBQ947" s="109"/>
      <c r="SBR947" s="109"/>
      <c r="SBS947" s="109"/>
      <c r="SBT947" s="109"/>
      <c r="SBU947" s="109"/>
      <c r="SBV947" s="109"/>
      <c r="SBW947" s="109"/>
      <c r="SBX947" s="109"/>
      <c r="SBY947" s="109"/>
      <c r="SBZ947" s="109"/>
      <c r="SCA947" s="109"/>
      <c r="SCB947" s="109"/>
      <c r="SCC947" s="109"/>
      <c r="SCD947" s="109"/>
      <c r="SCE947" s="109"/>
      <c r="SCF947" s="109"/>
      <c r="SCG947" s="109"/>
      <c r="SCH947" s="109"/>
      <c r="SCI947" s="109"/>
      <c r="SCJ947" s="109"/>
      <c r="SCK947" s="109"/>
      <c r="SCL947" s="109"/>
      <c r="SCM947" s="109"/>
      <c r="SCN947" s="109"/>
      <c r="SCO947" s="109"/>
      <c r="SCP947" s="109"/>
      <c r="SCQ947" s="109"/>
      <c r="SCR947" s="109"/>
      <c r="SCS947" s="109"/>
      <c r="SCT947" s="109"/>
      <c r="SCU947" s="109"/>
      <c r="SCV947" s="109"/>
      <c r="SCW947" s="109"/>
      <c r="SCX947" s="109"/>
      <c r="SCY947" s="109"/>
      <c r="SCZ947" s="109"/>
      <c r="SDA947" s="109"/>
      <c r="SDB947" s="109"/>
      <c r="SDC947" s="109"/>
      <c r="SDD947" s="109"/>
      <c r="SDE947" s="109"/>
      <c r="SDF947" s="109"/>
      <c r="SDG947" s="109"/>
      <c r="SDH947" s="109"/>
      <c r="SDI947" s="109"/>
      <c r="SDJ947" s="109"/>
      <c r="SDK947" s="109"/>
      <c r="SDL947" s="109"/>
      <c r="SDM947" s="109"/>
      <c r="SDN947" s="109"/>
      <c r="SDO947" s="109"/>
      <c r="SDP947" s="109"/>
      <c r="SDQ947" s="109"/>
      <c r="SDR947" s="109"/>
      <c r="SDS947" s="109"/>
      <c r="SDT947" s="109"/>
      <c r="SDU947" s="109"/>
      <c r="SDV947" s="109"/>
      <c r="SDW947" s="109"/>
      <c r="SDX947" s="109"/>
      <c r="SDY947" s="109"/>
      <c r="SDZ947" s="109"/>
      <c r="SEA947" s="109"/>
      <c r="SEB947" s="109"/>
      <c r="SEC947" s="109"/>
      <c r="SED947" s="109"/>
      <c r="SEE947" s="109"/>
      <c r="SEF947" s="109"/>
      <c r="SEG947" s="109"/>
      <c r="SEH947" s="109"/>
      <c r="SEI947" s="109"/>
      <c r="SEJ947" s="109"/>
      <c r="SEK947" s="109"/>
      <c r="SEL947" s="109"/>
      <c r="SEM947" s="109"/>
      <c r="SEN947" s="109"/>
      <c r="SEO947" s="109"/>
      <c r="SEP947" s="109"/>
      <c r="SEQ947" s="109"/>
      <c r="SER947" s="109"/>
      <c r="SES947" s="109"/>
      <c r="SET947" s="109"/>
      <c r="SEU947" s="109"/>
      <c r="SEV947" s="109"/>
      <c r="SEW947" s="109"/>
      <c r="SEX947" s="109"/>
      <c r="SEY947" s="109"/>
      <c r="SEZ947" s="109"/>
      <c r="SFA947" s="109"/>
      <c r="SFB947" s="109"/>
      <c r="SFC947" s="109"/>
      <c r="SFD947" s="109"/>
      <c r="SFE947" s="109"/>
      <c r="SFF947" s="109"/>
      <c r="SFG947" s="109"/>
      <c r="SFH947" s="109"/>
      <c r="SFI947" s="109"/>
      <c r="SFJ947" s="109"/>
      <c r="SFK947" s="109"/>
      <c r="SFL947" s="109"/>
      <c r="SFM947" s="109"/>
      <c r="SFN947" s="109"/>
      <c r="SFO947" s="109"/>
      <c r="SFP947" s="109"/>
      <c r="SFQ947" s="109"/>
      <c r="SFR947" s="109"/>
      <c r="SFS947" s="109"/>
      <c r="SFT947" s="109"/>
      <c r="SFU947" s="109"/>
      <c r="SFV947" s="109"/>
      <c r="SFW947" s="109"/>
      <c r="SFX947" s="109"/>
      <c r="SFY947" s="109"/>
      <c r="SFZ947" s="109"/>
      <c r="SGA947" s="109"/>
      <c r="SGB947" s="109"/>
      <c r="SGC947" s="109"/>
      <c r="SGD947" s="109"/>
      <c r="SGE947" s="109"/>
      <c r="SGF947" s="109"/>
      <c r="SGG947" s="109"/>
      <c r="SGH947" s="109"/>
      <c r="SGI947" s="109"/>
      <c r="SGJ947" s="109"/>
      <c r="SGK947" s="109"/>
      <c r="SGL947" s="109"/>
      <c r="SGM947" s="109"/>
      <c r="SGN947" s="109"/>
      <c r="SGO947" s="109"/>
      <c r="SGP947" s="109"/>
      <c r="SGQ947" s="109"/>
      <c r="SGR947" s="109"/>
      <c r="SGS947" s="109"/>
      <c r="SGT947" s="109"/>
      <c r="SGU947" s="109"/>
      <c r="SGV947" s="109"/>
      <c r="SGW947" s="109"/>
      <c r="SGX947" s="109"/>
      <c r="SGY947" s="109"/>
      <c r="SGZ947" s="109"/>
      <c r="SHA947" s="109"/>
      <c r="SHB947" s="109"/>
      <c r="SHC947" s="109"/>
      <c r="SHD947" s="109"/>
      <c r="SHE947" s="109"/>
      <c r="SHF947" s="109"/>
      <c r="SHG947" s="109"/>
      <c r="SHH947" s="109"/>
      <c r="SHI947" s="109"/>
      <c r="SHJ947" s="109"/>
      <c r="SHK947" s="109"/>
      <c r="SHL947" s="109"/>
      <c r="SHM947" s="109"/>
      <c r="SHN947" s="109"/>
      <c r="SHO947" s="109"/>
      <c r="SHP947" s="109"/>
      <c r="SHQ947" s="109"/>
      <c r="SHR947" s="109"/>
      <c r="SHS947" s="109"/>
      <c r="SHT947" s="109"/>
      <c r="SHU947" s="109"/>
      <c r="SHV947" s="109"/>
      <c r="SHW947" s="109"/>
      <c r="SHX947" s="109"/>
      <c r="SHY947" s="109"/>
      <c r="SHZ947" s="109"/>
      <c r="SIA947" s="109"/>
      <c r="SIB947" s="109"/>
      <c r="SIC947" s="109"/>
      <c r="SID947" s="109"/>
      <c r="SIE947" s="109"/>
      <c r="SIF947" s="109"/>
      <c r="SIG947" s="109"/>
      <c r="SIH947" s="109"/>
      <c r="SII947" s="109"/>
      <c r="SIJ947" s="109"/>
      <c r="SIK947" s="109"/>
      <c r="SIL947" s="109"/>
      <c r="SIM947" s="109"/>
      <c r="SIN947" s="109"/>
      <c r="SIO947" s="109"/>
      <c r="SIP947" s="109"/>
      <c r="SIQ947" s="109"/>
      <c r="SIR947" s="109"/>
      <c r="SIS947" s="109"/>
      <c r="SIT947" s="109"/>
      <c r="SIU947" s="109"/>
      <c r="SIV947" s="109"/>
      <c r="SIW947" s="109"/>
      <c r="SIX947" s="109"/>
      <c r="SIY947" s="109"/>
      <c r="SIZ947" s="109"/>
      <c r="SJA947" s="109"/>
      <c r="SJB947" s="109"/>
      <c r="SJC947" s="109"/>
      <c r="SJD947" s="109"/>
      <c r="SJE947" s="109"/>
      <c r="SJF947" s="109"/>
      <c r="SJG947" s="109"/>
      <c r="SJH947" s="109"/>
      <c r="SJI947" s="109"/>
      <c r="SJJ947" s="109"/>
      <c r="SJK947" s="109"/>
      <c r="SJL947" s="109"/>
      <c r="SJM947" s="109"/>
      <c r="SJN947" s="109"/>
      <c r="SJO947" s="109"/>
      <c r="SJP947" s="109"/>
      <c r="SJQ947" s="109"/>
      <c r="SJR947" s="109"/>
      <c r="SJS947" s="109"/>
      <c r="SJT947" s="109"/>
      <c r="SJU947" s="109"/>
      <c r="SJV947" s="109"/>
      <c r="SJW947" s="109"/>
      <c r="SJX947" s="109"/>
      <c r="SJY947" s="109"/>
      <c r="SJZ947" s="109"/>
      <c r="SKA947" s="109"/>
      <c r="SKB947" s="109"/>
      <c r="SKC947" s="109"/>
      <c r="SKD947" s="109"/>
      <c r="SKE947" s="109"/>
      <c r="SKF947" s="109"/>
      <c r="SKG947" s="109"/>
      <c r="SKH947" s="109"/>
      <c r="SKI947" s="109"/>
      <c r="SKJ947" s="109"/>
      <c r="SKK947" s="109"/>
      <c r="SKL947" s="109"/>
      <c r="SKM947" s="109"/>
      <c r="SKN947" s="109"/>
      <c r="SKO947" s="109"/>
      <c r="SKP947" s="109"/>
      <c r="SKQ947" s="109"/>
      <c r="SKR947" s="109"/>
      <c r="SKS947" s="109"/>
      <c r="SKT947" s="109"/>
      <c r="SKU947" s="109"/>
      <c r="SKV947" s="109"/>
      <c r="SKW947" s="109"/>
      <c r="SKX947" s="109"/>
      <c r="SKY947" s="109"/>
      <c r="SKZ947" s="109"/>
      <c r="SLA947" s="109"/>
      <c r="SLB947" s="109"/>
      <c r="SLC947" s="109"/>
      <c r="SLD947" s="109"/>
      <c r="SLE947" s="109"/>
      <c r="SLF947" s="109"/>
      <c r="SLG947" s="109"/>
      <c r="SLH947" s="109"/>
      <c r="SLI947" s="109"/>
      <c r="SLJ947" s="109"/>
      <c r="SLK947" s="109"/>
      <c r="SLL947" s="109"/>
      <c r="SLM947" s="109"/>
      <c r="SLN947" s="109"/>
      <c r="SLO947" s="109"/>
      <c r="SLP947" s="109"/>
      <c r="SLQ947" s="109"/>
      <c r="SLR947" s="109"/>
      <c r="SLS947" s="109"/>
      <c r="SLT947" s="109"/>
      <c r="SLU947" s="109"/>
      <c r="SLV947" s="109"/>
      <c r="SLW947" s="109"/>
      <c r="SLX947" s="109"/>
      <c r="SLY947" s="109"/>
      <c r="SLZ947" s="109"/>
      <c r="SMA947" s="109"/>
      <c r="SMB947" s="109"/>
      <c r="SMC947" s="109"/>
      <c r="SMD947" s="109"/>
      <c r="SME947" s="109"/>
      <c r="SMF947" s="109"/>
      <c r="SMG947" s="109"/>
      <c r="SMH947" s="109"/>
      <c r="SMI947" s="109"/>
      <c r="SMJ947" s="109"/>
      <c r="SMK947" s="109"/>
      <c r="SML947" s="109"/>
      <c r="SMM947" s="109"/>
      <c r="SMN947" s="109"/>
      <c r="SMO947" s="109"/>
      <c r="SMP947" s="109"/>
      <c r="SMQ947" s="109"/>
      <c r="SMR947" s="109"/>
      <c r="SMS947" s="109"/>
      <c r="SMT947" s="109"/>
      <c r="SMU947" s="109"/>
      <c r="SMV947" s="109"/>
      <c r="SMW947" s="109"/>
      <c r="SMX947" s="109"/>
      <c r="SMY947" s="109"/>
      <c r="SMZ947" s="109"/>
      <c r="SNA947" s="109"/>
      <c r="SNB947" s="109"/>
      <c r="SNC947" s="109"/>
      <c r="SND947" s="109"/>
      <c r="SNE947" s="109"/>
      <c r="SNF947" s="109"/>
      <c r="SNG947" s="109"/>
      <c r="SNH947" s="109"/>
      <c r="SNI947" s="109"/>
      <c r="SNJ947" s="109"/>
      <c r="SNK947" s="109"/>
      <c r="SNL947" s="109"/>
      <c r="SNM947" s="109"/>
      <c r="SNN947" s="109"/>
      <c r="SNO947" s="109"/>
      <c r="SNP947" s="109"/>
      <c r="SNQ947" s="109"/>
      <c r="SNR947" s="109"/>
      <c r="SNS947" s="109"/>
      <c r="SNT947" s="109"/>
      <c r="SNU947" s="109"/>
      <c r="SNV947" s="109"/>
      <c r="SNW947" s="109"/>
      <c r="SNX947" s="109"/>
      <c r="SNY947" s="109"/>
      <c r="SNZ947" s="109"/>
      <c r="SOA947" s="109"/>
      <c r="SOB947" s="109"/>
      <c r="SOC947" s="109"/>
      <c r="SOD947" s="109"/>
      <c r="SOE947" s="109"/>
      <c r="SOF947" s="109"/>
      <c r="SOG947" s="109"/>
      <c r="SOH947" s="109"/>
      <c r="SOI947" s="109"/>
      <c r="SOJ947" s="109"/>
      <c r="SOK947" s="109"/>
      <c r="SOL947" s="109"/>
      <c r="SOM947" s="109"/>
      <c r="SON947" s="109"/>
      <c r="SOO947" s="109"/>
      <c r="SOP947" s="109"/>
      <c r="SOQ947" s="109"/>
      <c r="SOR947" s="109"/>
      <c r="SOS947" s="109"/>
      <c r="SOT947" s="109"/>
      <c r="SOU947" s="109"/>
      <c r="SOV947" s="109"/>
      <c r="SOW947" s="109"/>
      <c r="SOX947" s="109"/>
      <c r="SOY947" s="109"/>
      <c r="SOZ947" s="109"/>
      <c r="SPA947" s="109"/>
      <c r="SPB947" s="109"/>
      <c r="SPC947" s="109"/>
      <c r="SPD947" s="109"/>
      <c r="SPE947" s="109"/>
      <c r="SPF947" s="109"/>
      <c r="SPG947" s="109"/>
      <c r="SPH947" s="109"/>
      <c r="SPI947" s="109"/>
      <c r="SPJ947" s="109"/>
      <c r="SPK947" s="109"/>
      <c r="SPL947" s="109"/>
      <c r="SPM947" s="109"/>
      <c r="SPN947" s="109"/>
      <c r="SPO947" s="109"/>
      <c r="SPP947" s="109"/>
      <c r="SPQ947" s="109"/>
      <c r="SPR947" s="109"/>
      <c r="SPS947" s="109"/>
      <c r="SPT947" s="109"/>
      <c r="SPU947" s="109"/>
      <c r="SPV947" s="109"/>
      <c r="SPW947" s="109"/>
      <c r="SPX947" s="109"/>
      <c r="SPY947" s="109"/>
      <c r="SPZ947" s="109"/>
      <c r="SQA947" s="109"/>
      <c r="SQB947" s="109"/>
      <c r="SQC947" s="109"/>
      <c r="SQD947" s="109"/>
      <c r="SQE947" s="109"/>
      <c r="SQF947" s="109"/>
      <c r="SQG947" s="109"/>
      <c r="SQH947" s="109"/>
      <c r="SQI947" s="109"/>
      <c r="SQJ947" s="109"/>
      <c r="SQK947" s="109"/>
      <c r="SQL947" s="109"/>
      <c r="SQM947" s="109"/>
      <c r="SQN947" s="109"/>
      <c r="SQO947" s="109"/>
      <c r="SQP947" s="109"/>
      <c r="SQQ947" s="109"/>
      <c r="SQR947" s="109"/>
      <c r="SQS947" s="109"/>
      <c r="SQT947" s="109"/>
      <c r="SQU947" s="109"/>
      <c r="SQV947" s="109"/>
      <c r="SQW947" s="109"/>
      <c r="SQX947" s="109"/>
      <c r="SQY947" s="109"/>
      <c r="SQZ947" s="109"/>
      <c r="SRA947" s="109"/>
      <c r="SRB947" s="109"/>
      <c r="SRC947" s="109"/>
      <c r="SRD947" s="109"/>
      <c r="SRE947" s="109"/>
      <c r="SRF947" s="109"/>
      <c r="SRG947" s="109"/>
      <c r="SRH947" s="109"/>
      <c r="SRI947" s="109"/>
      <c r="SRJ947" s="109"/>
      <c r="SRK947" s="109"/>
      <c r="SRL947" s="109"/>
      <c r="SRM947" s="109"/>
      <c r="SRN947" s="109"/>
      <c r="SRO947" s="109"/>
      <c r="SRP947" s="109"/>
      <c r="SRQ947" s="109"/>
      <c r="SRR947" s="109"/>
      <c r="SRS947" s="109"/>
      <c r="SRT947" s="109"/>
      <c r="SRU947" s="109"/>
      <c r="SRV947" s="109"/>
      <c r="SRW947" s="109"/>
      <c r="SRX947" s="109"/>
      <c r="SRY947" s="109"/>
      <c r="SRZ947" s="109"/>
      <c r="SSA947" s="109"/>
      <c r="SSB947" s="109"/>
      <c r="SSC947" s="109"/>
      <c r="SSD947" s="109"/>
      <c r="SSE947" s="109"/>
      <c r="SSF947" s="109"/>
      <c r="SSG947" s="109"/>
      <c r="SSH947" s="109"/>
      <c r="SSI947" s="109"/>
      <c r="SSJ947" s="109"/>
      <c r="SSK947" s="109"/>
      <c r="SSL947" s="109"/>
      <c r="SSM947" s="109"/>
      <c r="SSN947" s="109"/>
      <c r="SSO947" s="109"/>
      <c r="SSP947" s="109"/>
      <c r="SSQ947" s="109"/>
      <c r="SSR947" s="109"/>
      <c r="SSS947" s="109"/>
      <c r="SST947" s="109"/>
      <c r="SSU947" s="109"/>
      <c r="SSV947" s="109"/>
      <c r="SSW947" s="109"/>
      <c r="SSX947" s="109"/>
      <c r="SSY947" s="109"/>
      <c r="SSZ947" s="109"/>
      <c r="STA947" s="109"/>
      <c r="STB947" s="109"/>
      <c r="STC947" s="109"/>
      <c r="STD947" s="109"/>
      <c r="STE947" s="109"/>
      <c r="STF947" s="109"/>
      <c r="STG947" s="109"/>
      <c r="STH947" s="109"/>
      <c r="STI947" s="109"/>
      <c r="STJ947" s="109"/>
      <c r="STK947" s="109"/>
      <c r="STL947" s="109"/>
      <c r="STM947" s="109"/>
      <c r="STN947" s="109"/>
      <c r="STO947" s="109"/>
      <c r="STP947" s="109"/>
      <c r="STQ947" s="109"/>
      <c r="STR947" s="109"/>
      <c r="STS947" s="109"/>
      <c r="STT947" s="109"/>
      <c r="STU947" s="109"/>
      <c r="STV947" s="109"/>
      <c r="STW947" s="109"/>
      <c r="STX947" s="109"/>
      <c r="STY947" s="109"/>
      <c r="STZ947" s="109"/>
      <c r="SUA947" s="109"/>
      <c r="SUB947" s="109"/>
      <c r="SUC947" s="109"/>
      <c r="SUD947" s="109"/>
      <c r="SUE947" s="109"/>
      <c r="SUF947" s="109"/>
      <c r="SUG947" s="109"/>
      <c r="SUH947" s="109"/>
      <c r="SUI947" s="109"/>
      <c r="SUJ947" s="109"/>
      <c r="SUK947" s="109"/>
      <c r="SUL947" s="109"/>
      <c r="SUM947" s="109"/>
      <c r="SUN947" s="109"/>
      <c r="SUO947" s="109"/>
      <c r="SUP947" s="109"/>
      <c r="SUQ947" s="109"/>
      <c r="SUR947" s="109"/>
      <c r="SUS947" s="109"/>
      <c r="SUT947" s="109"/>
      <c r="SUU947" s="109"/>
      <c r="SUV947" s="109"/>
      <c r="SUW947" s="109"/>
      <c r="SUX947" s="109"/>
      <c r="SUY947" s="109"/>
      <c r="SUZ947" s="109"/>
      <c r="SVA947" s="109"/>
      <c r="SVB947" s="109"/>
      <c r="SVC947" s="109"/>
      <c r="SVD947" s="109"/>
      <c r="SVE947" s="109"/>
      <c r="SVF947" s="109"/>
      <c r="SVG947" s="109"/>
      <c r="SVH947" s="109"/>
      <c r="SVI947" s="109"/>
      <c r="SVJ947" s="109"/>
      <c r="SVK947" s="109"/>
      <c r="SVL947" s="109"/>
      <c r="SVM947" s="109"/>
      <c r="SVN947" s="109"/>
      <c r="SVO947" s="109"/>
      <c r="SVP947" s="109"/>
      <c r="SVQ947" s="109"/>
      <c r="SVR947" s="109"/>
      <c r="SVS947" s="109"/>
      <c r="SVT947" s="109"/>
      <c r="SVU947" s="109"/>
      <c r="SVV947" s="109"/>
      <c r="SVW947" s="109"/>
      <c r="SVX947" s="109"/>
      <c r="SVY947" s="109"/>
      <c r="SVZ947" s="109"/>
      <c r="SWA947" s="109"/>
      <c r="SWB947" s="109"/>
      <c r="SWC947" s="109"/>
      <c r="SWD947" s="109"/>
      <c r="SWE947" s="109"/>
      <c r="SWF947" s="109"/>
      <c r="SWG947" s="109"/>
      <c r="SWH947" s="109"/>
      <c r="SWI947" s="109"/>
      <c r="SWJ947" s="109"/>
      <c r="SWK947" s="109"/>
      <c r="SWL947" s="109"/>
      <c r="SWM947" s="109"/>
      <c r="SWN947" s="109"/>
      <c r="SWO947" s="109"/>
      <c r="SWP947" s="109"/>
      <c r="SWQ947" s="109"/>
      <c r="SWR947" s="109"/>
      <c r="SWS947" s="109"/>
      <c r="SWT947" s="109"/>
      <c r="SWU947" s="109"/>
      <c r="SWV947" s="109"/>
      <c r="SWW947" s="109"/>
      <c r="SWX947" s="109"/>
      <c r="SWY947" s="109"/>
      <c r="SWZ947" s="109"/>
      <c r="SXA947" s="109"/>
      <c r="SXB947" s="109"/>
      <c r="SXC947" s="109"/>
      <c r="SXD947" s="109"/>
      <c r="SXE947" s="109"/>
      <c r="SXF947" s="109"/>
      <c r="SXG947" s="109"/>
      <c r="SXH947" s="109"/>
      <c r="SXI947" s="109"/>
      <c r="SXJ947" s="109"/>
      <c r="SXK947" s="109"/>
      <c r="SXL947" s="109"/>
      <c r="SXM947" s="109"/>
      <c r="SXN947" s="109"/>
      <c r="SXO947" s="109"/>
      <c r="SXP947" s="109"/>
      <c r="SXQ947" s="109"/>
      <c r="SXR947" s="109"/>
      <c r="SXS947" s="109"/>
      <c r="SXT947" s="109"/>
      <c r="SXU947" s="109"/>
      <c r="SXV947" s="109"/>
      <c r="SXW947" s="109"/>
      <c r="SXX947" s="109"/>
      <c r="SXY947" s="109"/>
      <c r="SXZ947" s="109"/>
      <c r="SYA947" s="109"/>
      <c r="SYB947" s="109"/>
      <c r="SYC947" s="109"/>
      <c r="SYD947" s="109"/>
      <c r="SYE947" s="109"/>
      <c r="SYF947" s="109"/>
      <c r="SYG947" s="109"/>
      <c r="SYH947" s="109"/>
      <c r="SYI947" s="109"/>
      <c r="SYJ947" s="109"/>
      <c r="SYK947" s="109"/>
      <c r="SYL947" s="109"/>
      <c r="SYM947" s="109"/>
      <c r="SYN947" s="109"/>
      <c r="SYO947" s="109"/>
      <c r="SYP947" s="109"/>
      <c r="SYQ947" s="109"/>
      <c r="SYR947" s="109"/>
      <c r="SYS947" s="109"/>
      <c r="SYT947" s="109"/>
      <c r="SYU947" s="109"/>
      <c r="SYV947" s="109"/>
      <c r="SYW947" s="109"/>
      <c r="SYX947" s="109"/>
      <c r="SYY947" s="109"/>
      <c r="SYZ947" s="109"/>
      <c r="SZA947" s="109"/>
      <c r="SZB947" s="109"/>
      <c r="SZC947" s="109"/>
      <c r="SZD947" s="109"/>
      <c r="SZE947" s="109"/>
      <c r="SZF947" s="109"/>
      <c r="SZG947" s="109"/>
      <c r="SZH947" s="109"/>
      <c r="SZI947" s="109"/>
      <c r="SZJ947" s="109"/>
      <c r="SZK947" s="109"/>
      <c r="SZL947" s="109"/>
      <c r="SZM947" s="109"/>
      <c r="SZN947" s="109"/>
      <c r="SZO947" s="109"/>
      <c r="SZP947" s="109"/>
      <c r="SZQ947" s="109"/>
      <c r="SZR947" s="109"/>
      <c r="SZS947" s="109"/>
      <c r="SZT947" s="109"/>
      <c r="SZU947" s="109"/>
      <c r="SZV947" s="109"/>
      <c r="SZW947" s="109"/>
      <c r="SZX947" s="109"/>
      <c r="SZY947" s="109"/>
      <c r="SZZ947" s="109"/>
      <c r="TAA947" s="109"/>
      <c r="TAB947" s="109"/>
      <c r="TAC947" s="109"/>
      <c r="TAD947" s="109"/>
      <c r="TAE947" s="109"/>
      <c r="TAF947" s="109"/>
      <c r="TAG947" s="109"/>
      <c r="TAH947" s="109"/>
      <c r="TAI947" s="109"/>
      <c r="TAJ947" s="109"/>
      <c r="TAK947" s="109"/>
      <c r="TAL947" s="109"/>
      <c r="TAM947" s="109"/>
      <c r="TAN947" s="109"/>
      <c r="TAO947" s="109"/>
      <c r="TAP947" s="109"/>
      <c r="TAQ947" s="109"/>
      <c r="TAR947" s="109"/>
      <c r="TAS947" s="109"/>
      <c r="TAT947" s="109"/>
      <c r="TAU947" s="109"/>
      <c r="TAV947" s="109"/>
      <c r="TAW947" s="109"/>
      <c r="TAX947" s="109"/>
      <c r="TAY947" s="109"/>
      <c r="TAZ947" s="109"/>
      <c r="TBA947" s="109"/>
      <c r="TBB947" s="109"/>
      <c r="TBC947" s="109"/>
      <c r="TBD947" s="109"/>
      <c r="TBE947" s="109"/>
      <c r="TBF947" s="109"/>
      <c r="TBG947" s="109"/>
      <c r="TBH947" s="109"/>
      <c r="TBI947" s="109"/>
      <c r="TBJ947" s="109"/>
      <c r="TBK947" s="109"/>
      <c r="TBL947" s="109"/>
      <c r="TBM947" s="109"/>
      <c r="TBN947" s="109"/>
      <c r="TBO947" s="109"/>
      <c r="TBP947" s="109"/>
      <c r="TBQ947" s="109"/>
      <c r="TBR947" s="109"/>
      <c r="TBS947" s="109"/>
      <c r="TBT947" s="109"/>
      <c r="TBU947" s="109"/>
      <c r="TBV947" s="109"/>
      <c r="TBW947" s="109"/>
      <c r="TBX947" s="109"/>
      <c r="TBY947" s="109"/>
      <c r="TBZ947" s="109"/>
      <c r="TCA947" s="109"/>
      <c r="TCB947" s="109"/>
      <c r="TCC947" s="109"/>
      <c r="TCD947" s="109"/>
      <c r="TCE947" s="109"/>
      <c r="TCF947" s="109"/>
      <c r="TCG947" s="109"/>
      <c r="TCH947" s="109"/>
      <c r="TCI947" s="109"/>
      <c r="TCJ947" s="109"/>
      <c r="TCK947" s="109"/>
      <c r="TCL947" s="109"/>
      <c r="TCM947" s="109"/>
      <c r="TCN947" s="109"/>
      <c r="TCO947" s="109"/>
      <c r="TCP947" s="109"/>
      <c r="TCQ947" s="109"/>
      <c r="TCR947" s="109"/>
      <c r="TCS947" s="109"/>
      <c r="TCT947" s="109"/>
      <c r="TCU947" s="109"/>
      <c r="TCV947" s="109"/>
      <c r="TCW947" s="109"/>
      <c r="TCX947" s="109"/>
      <c r="TCY947" s="109"/>
      <c r="TCZ947" s="109"/>
      <c r="TDA947" s="109"/>
      <c r="TDB947" s="109"/>
      <c r="TDC947" s="109"/>
      <c r="TDD947" s="109"/>
      <c r="TDE947" s="109"/>
      <c r="TDF947" s="109"/>
      <c r="TDG947" s="109"/>
      <c r="TDH947" s="109"/>
      <c r="TDI947" s="109"/>
      <c r="TDJ947" s="109"/>
      <c r="TDK947" s="109"/>
      <c r="TDL947" s="109"/>
      <c r="TDM947" s="109"/>
      <c r="TDN947" s="109"/>
      <c r="TDO947" s="109"/>
      <c r="TDP947" s="109"/>
      <c r="TDQ947" s="109"/>
      <c r="TDR947" s="109"/>
      <c r="TDS947" s="109"/>
      <c r="TDT947" s="109"/>
      <c r="TDU947" s="109"/>
      <c r="TDV947" s="109"/>
      <c r="TDW947" s="109"/>
      <c r="TDX947" s="109"/>
      <c r="TDY947" s="109"/>
      <c r="TDZ947" s="109"/>
      <c r="TEA947" s="109"/>
      <c r="TEB947" s="109"/>
      <c r="TEC947" s="109"/>
      <c r="TED947" s="109"/>
      <c r="TEE947" s="109"/>
      <c r="TEF947" s="109"/>
      <c r="TEG947" s="109"/>
      <c r="TEH947" s="109"/>
      <c r="TEI947" s="109"/>
      <c r="TEJ947" s="109"/>
      <c r="TEK947" s="109"/>
      <c r="TEL947" s="109"/>
      <c r="TEM947" s="109"/>
      <c r="TEN947" s="109"/>
      <c r="TEO947" s="109"/>
      <c r="TEP947" s="109"/>
      <c r="TEQ947" s="109"/>
      <c r="TER947" s="109"/>
      <c r="TES947" s="109"/>
      <c r="TET947" s="109"/>
      <c r="TEU947" s="109"/>
      <c r="TEV947" s="109"/>
      <c r="TEW947" s="109"/>
      <c r="TEX947" s="109"/>
      <c r="TEY947" s="109"/>
      <c r="TEZ947" s="109"/>
      <c r="TFA947" s="109"/>
      <c r="TFB947" s="109"/>
      <c r="TFC947" s="109"/>
      <c r="TFD947" s="109"/>
      <c r="TFE947" s="109"/>
      <c r="TFF947" s="109"/>
      <c r="TFG947" s="109"/>
      <c r="TFH947" s="109"/>
      <c r="TFI947" s="109"/>
      <c r="TFJ947" s="109"/>
      <c r="TFK947" s="109"/>
      <c r="TFL947" s="109"/>
      <c r="TFM947" s="109"/>
      <c r="TFN947" s="109"/>
      <c r="TFO947" s="109"/>
      <c r="TFP947" s="109"/>
      <c r="TFQ947" s="109"/>
      <c r="TFR947" s="109"/>
      <c r="TFS947" s="109"/>
      <c r="TFT947" s="109"/>
      <c r="TFU947" s="109"/>
      <c r="TFV947" s="109"/>
      <c r="TFW947" s="109"/>
      <c r="TFX947" s="109"/>
      <c r="TFY947" s="109"/>
      <c r="TFZ947" s="109"/>
      <c r="TGA947" s="109"/>
      <c r="TGB947" s="109"/>
      <c r="TGC947" s="109"/>
      <c r="TGD947" s="109"/>
      <c r="TGE947" s="109"/>
      <c r="TGF947" s="109"/>
      <c r="TGG947" s="109"/>
      <c r="TGH947" s="109"/>
      <c r="TGI947" s="109"/>
      <c r="TGJ947" s="109"/>
      <c r="TGK947" s="109"/>
      <c r="TGL947" s="109"/>
      <c r="TGM947" s="109"/>
      <c r="TGN947" s="109"/>
      <c r="TGO947" s="109"/>
      <c r="TGP947" s="109"/>
      <c r="TGQ947" s="109"/>
      <c r="TGR947" s="109"/>
      <c r="TGS947" s="109"/>
      <c r="TGT947" s="109"/>
      <c r="TGU947" s="109"/>
      <c r="TGV947" s="109"/>
      <c r="TGW947" s="109"/>
      <c r="TGX947" s="109"/>
      <c r="TGY947" s="109"/>
      <c r="TGZ947" s="109"/>
      <c r="THA947" s="109"/>
      <c r="THB947" s="109"/>
      <c r="THC947" s="109"/>
      <c r="THD947" s="109"/>
      <c r="THE947" s="109"/>
      <c r="THF947" s="109"/>
      <c r="THG947" s="109"/>
      <c r="THH947" s="109"/>
      <c r="THI947" s="109"/>
      <c r="THJ947" s="109"/>
      <c r="THK947" s="109"/>
      <c r="THL947" s="109"/>
      <c r="THM947" s="109"/>
      <c r="THN947" s="109"/>
      <c r="THO947" s="109"/>
      <c r="THP947" s="109"/>
      <c r="THQ947" s="109"/>
      <c r="THR947" s="109"/>
      <c r="THS947" s="109"/>
      <c r="THT947" s="109"/>
      <c r="THU947" s="109"/>
      <c r="THV947" s="109"/>
      <c r="THW947" s="109"/>
      <c r="THX947" s="109"/>
      <c r="THY947" s="109"/>
      <c r="THZ947" s="109"/>
      <c r="TIA947" s="109"/>
      <c r="TIB947" s="109"/>
      <c r="TIC947" s="109"/>
      <c r="TID947" s="109"/>
      <c r="TIE947" s="109"/>
      <c r="TIF947" s="109"/>
      <c r="TIG947" s="109"/>
      <c r="TIH947" s="109"/>
      <c r="TII947" s="109"/>
      <c r="TIJ947" s="109"/>
      <c r="TIK947" s="109"/>
      <c r="TIL947" s="109"/>
      <c r="TIM947" s="109"/>
      <c r="TIN947" s="109"/>
      <c r="TIO947" s="109"/>
      <c r="TIP947" s="109"/>
      <c r="TIQ947" s="109"/>
      <c r="TIR947" s="109"/>
      <c r="TIS947" s="109"/>
      <c r="TIT947" s="109"/>
      <c r="TIU947" s="109"/>
      <c r="TIV947" s="109"/>
      <c r="TIW947" s="109"/>
      <c r="TIX947" s="109"/>
      <c r="TIY947" s="109"/>
      <c r="TIZ947" s="109"/>
      <c r="TJA947" s="109"/>
      <c r="TJB947" s="109"/>
      <c r="TJC947" s="109"/>
      <c r="TJD947" s="109"/>
      <c r="TJE947" s="109"/>
      <c r="TJF947" s="109"/>
      <c r="TJG947" s="109"/>
      <c r="TJH947" s="109"/>
      <c r="TJI947" s="109"/>
      <c r="TJJ947" s="109"/>
      <c r="TJK947" s="109"/>
      <c r="TJL947" s="109"/>
      <c r="TJM947" s="109"/>
      <c r="TJN947" s="109"/>
      <c r="TJO947" s="109"/>
      <c r="TJP947" s="109"/>
      <c r="TJQ947" s="109"/>
      <c r="TJR947" s="109"/>
      <c r="TJS947" s="109"/>
      <c r="TJT947" s="109"/>
      <c r="TJU947" s="109"/>
      <c r="TJV947" s="109"/>
      <c r="TJW947" s="109"/>
      <c r="TJX947" s="109"/>
      <c r="TJY947" s="109"/>
      <c r="TJZ947" s="109"/>
      <c r="TKA947" s="109"/>
      <c r="TKB947" s="109"/>
      <c r="TKC947" s="109"/>
      <c r="TKD947" s="109"/>
      <c r="TKE947" s="109"/>
      <c r="TKF947" s="109"/>
      <c r="TKG947" s="109"/>
      <c r="TKH947" s="109"/>
      <c r="TKI947" s="109"/>
      <c r="TKJ947" s="109"/>
      <c r="TKK947" s="109"/>
      <c r="TKL947" s="109"/>
      <c r="TKM947" s="109"/>
      <c r="TKN947" s="109"/>
      <c r="TKO947" s="109"/>
      <c r="TKP947" s="109"/>
      <c r="TKQ947" s="109"/>
      <c r="TKR947" s="109"/>
      <c r="TKS947" s="109"/>
      <c r="TKT947" s="109"/>
      <c r="TKU947" s="109"/>
      <c r="TKV947" s="109"/>
      <c r="TKW947" s="109"/>
      <c r="TKX947" s="109"/>
      <c r="TKY947" s="109"/>
      <c r="TKZ947" s="109"/>
      <c r="TLA947" s="109"/>
      <c r="TLB947" s="109"/>
      <c r="TLC947" s="109"/>
      <c r="TLD947" s="109"/>
      <c r="TLE947" s="109"/>
      <c r="TLF947" s="109"/>
      <c r="TLG947" s="109"/>
      <c r="TLH947" s="109"/>
      <c r="TLI947" s="109"/>
      <c r="TLJ947" s="109"/>
      <c r="TLK947" s="109"/>
      <c r="TLL947" s="109"/>
      <c r="TLM947" s="109"/>
      <c r="TLN947" s="109"/>
      <c r="TLO947" s="109"/>
      <c r="TLP947" s="109"/>
      <c r="TLQ947" s="109"/>
      <c r="TLR947" s="109"/>
      <c r="TLS947" s="109"/>
      <c r="TLT947" s="109"/>
      <c r="TLU947" s="109"/>
      <c r="TLV947" s="109"/>
      <c r="TLW947" s="109"/>
      <c r="TLX947" s="109"/>
      <c r="TLY947" s="109"/>
      <c r="TLZ947" s="109"/>
      <c r="TMA947" s="109"/>
      <c r="TMB947" s="109"/>
      <c r="TMC947" s="109"/>
      <c r="TMD947" s="109"/>
      <c r="TME947" s="109"/>
      <c r="TMF947" s="109"/>
      <c r="TMG947" s="109"/>
      <c r="TMH947" s="109"/>
      <c r="TMI947" s="109"/>
      <c r="TMJ947" s="109"/>
      <c r="TMK947" s="109"/>
      <c r="TML947" s="109"/>
      <c r="TMM947" s="109"/>
      <c r="TMN947" s="109"/>
      <c r="TMO947" s="109"/>
      <c r="TMP947" s="109"/>
      <c r="TMQ947" s="109"/>
      <c r="TMR947" s="109"/>
      <c r="TMS947" s="109"/>
      <c r="TMT947" s="109"/>
      <c r="TMU947" s="109"/>
      <c r="TMV947" s="109"/>
      <c r="TMW947" s="109"/>
      <c r="TMX947" s="109"/>
      <c r="TMY947" s="109"/>
      <c r="TMZ947" s="109"/>
      <c r="TNA947" s="109"/>
      <c r="TNB947" s="109"/>
      <c r="TNC947" s="109"/>
      <c r="TND947" s="109"/>
      <c r="TNE947" s="109"/>
      <c r="TNF947" s="109"/>
      <c r="TNG947" s="109"/>
      <c r="TNH947" s="109"/>
      <c r="TNI947" s="109"/>
      <c r="TNJ947" s="109"/>
      <c r="TNK947" s="109"/>
      <c r="TNL947" s="109"/>
      <c r="TNM947" s="109"/>
      <c r="TNN947" s="109"/>
      <c r="TNO947" s="109"/>
      <c r="TNP947" s="109"/>
      <c r="TNQ947" s="109"/>
      <c r="TNR947" s="109"/>
      <c r="TNS947" s="109"/>
      <c r="TNT947" s="109"/>
      <c r="TNU947" s="109"/>
      <c r="TNV947" s="109"/>
      <c r="TNW947" s="109"/>
      <c r="TNX947" s="109"/>
      <c r="TNY947" s="109"/>
      <c r="TNZ947" s="109"/>
      <c r="TOA947" s="109"/>
      <c r="TOB947" s="109"/>
      <c r="TOC947" s="109"/>
      <c r="TOD947" s="109"/>
      <c r="TOE947" s="109"/>
      <c r="TOF947" s="109"/>
      <c r="TOG947" s="109"/>
      <c r="TOH947" s="109"/>
      <c r="TOI947" s="109"/>
      <c r="TOJ947" s="109"/>
      <c r="TOK947" s="109"/>
      <c r="TOL947" s="109"/>
      <c r="TOM947" s="109"/>
      <c r="TON947" s="109"/>
      <c r="TOO947" s="109"/>
      <c r="TOP947" s="109"/>
      <c r="TOQ947" s="109"/>
      <c r="TOR947" s="109"/>
      <c r="TOS947" s="109"/>
      <c r="TOT947" s="109"/>
      <c r="TOU947" s="109"/>
      <c r="TOV947" s="109"/>
      <c r="TOW947" s="109"/>
      <c r="TOX947" s="109"/>
      <c r="TOY947" s="109"/>
      <c r="TOZ947" s="109"/>
      <c r="TPA947" s="109"/>
      <c r="TPB947" s="109"/>
      <c r="TPC947" s="109"/>
      <c r="TPD947" s="109"/>
      <c r="TPE947" s="109"/>
      <c r="TPF947" s="109"/>
      <c r="TPG947" s="109"/>
      <c r="TPH947" s="109"/>
      <c r="TPI947" s="109"/>
      <c r="TPJ947" s="109"/>
      <c r="TPK947" s="109"/>
      <c r="TPL947" s="109"/>
      <c r="TPM947" s="109"/>
      <c r="TPN947" s="109"/>
      <c r="TPO947" s="109"/>
      <c r="TPP947" s="109"/>
      <c r="TPQ947" s="109"/>
      <c r="TPR947" s="109"/>
      <c r="TPS947" s="109"/>
      <c r="TPT947" s="109"/>
      <c r="TPU947" s="109"/>
      <c r="TPV947" s="109"/>
      <c r="TPW947" s="109"/>
      <c r="TPX947" s="109"/>
      <c r="TPY947" s="109"/>
      <c r="TPZ947" s="109"/>
      <c r="TQA947" s="109"/>
      <c r="TQB947" s="109"/>
      <c r="TQC947" s="109"/>
      <c r="TQD947" s="109"/>
      <c r="TQE947" s="109"/>
      <c r="TQF947" s="109"/>
      <c r="TQG947" s="109"/>
      <c r="TQH947" s="109"/>
      <c r="TQI947" s="109"/>
      <c r="TQJ947" s="109"/>
      <c r="TQK947" s="109"/>
      <c r="TQL947" s="109"/>
      <c r="TQM947" s="109"/>
      <c r="TQN947" s="109"/>
      <c r="TQO947" s="109"/>
      <c r="TQP947" s="109"/>
      <c r="TQQ947" s="109"/>
      <c r="TQR947" s="109"/>
      <c r="TQS947" s="109"/>
      <c r="TQT947" s="109"/>
      <c r="TQU947" s="109"/>
      <c r="TQV947" s="109"/>
      <c r="TQW947" s="109"/>
      <c r="TQX947" s="109"/>
      <c r="TQY947" s="109"/>
      <c r="TQZ947" s="109"/>
      <c r="TRA947" s="109"/>
      <c r="TRB947" s="109"/>
      <c r="TRC947" s="109"/>
      <c r="TRD947" s="109"/>
      <c r="TRE947" s="109"/>
      <c r="TRF947" s="109"/>
      <c r="TRG947" s="109"/>
      <c r="TRH947" s="109"/>
      <c r="TRI947" s="109"/>
      <c r="TRJ947" s="109"/>
      <c r="TRK947" s="109"/>
      <c r="TRL947" s="109"/>
      <c r="TRM947" s="109"/>
      <c r="TRN947" s="109"/>
      <c r="TRO947" s="109"/>
      <c r="TRP947" s="109"/>
      <c r="TRQ947" s="109"/>
      <c r="TRR947" s="109"/>
      <c r="TRS947" s="109"/>
      <c r="TRT947" s="109"/>
      <c r="TRU947" s="109"/>
      <c r="TRV947" s="109"/>
      <c r="TRW947" s="109"/>
      <c r="TRX947" s="109"/>
      <c r="TRY947" s="109"/>
      <c r="TRZ947" s="109"/>
      <c r="TSA947" s="109"/>
      <c r="TSB947" s="109"/>
      <c r="TSC947" s="109"/>
      <c r="TSD947" s="109"/>
      <c r="TSE947" s="109"/>
      <c r="TSF947" s="109"/>
      <c r="TSG947" s="109"/>
      <c r="TSH947" s="109"/>
      <c r="TSI947" s="109"/>
      <c r="TSJ947" s="109"/>
      <c r="TSK947" s="109"/>
      <c r="TSL947" s="109"/>
      <c r="TSM947" s="109"/>
      <c r="TSN947" s="109"/>
      <c r="TSO947" s="109"/>
      <c r="TSP947" s="109"/>
      <c r="TSQ947" s="109"/>
      <c r="TSR947" s="109"/>
      <c r="TSS947" s="109"/>
      <c r="TST947" s="109"/>
      <c r="TSU947" s="109"/>
      <c r="TSV947" s="109"/>
      <c r="TSW947" s="109"/>
      <c r="TSX947" s="109"/>
      <c r="TSY947" s="109"/>
      <c r="TSZ947" s="109"/>
      <c r="TTA947" s="109"/>
      <c r="TTB947" s="109"/>
      <c r="TTC947" s="109"/>
      <c r="TTD947" s="109"/>
      <c r="TTE947" s="109"/>
      <c r="TTF947" s="109"/>
      <c r="TTG947" s="109"/>
      <c r="TTH947" s="109"/>
      <c r="TTI947" s="109"/>
      <c r="TTJ947" s="109"/>
      <c r="TTK947" s="109"/>
      <c r="TTL947" s="109"/>
      <c r="TTM947" s="109"/>
      <c r="TTN947" s="109"/>
      <c r="TTO947" s="109"/>
      <c r="TTP947" s="109"/>
      <c r="TTQ947" s="109"/>
      <c r="TTR947" s="109"/>
      <c r="TTS947" s="109"/>
      <c r="TTT947" s="109"/>
      <c r="TTU947" s="109"/>
      <c r="TTV947" s="109"/>
      <c r="TTW947" s="109"/>
      <c r="TTX947" s="109"/>
      <c r="TTY947" s="109"/>
      <c r="TTZ947" s="109"/>
      <c r="TUA947" s="109"/>
      <c r="TUB947" s="109"/>
      <c r="TUC947" s="109"/>
      <c r="TUD947" s="109"/>
      <c r="TUE947" s="109"/>
      <c r="TUF947" s="109"/>
      <c r="TUG947" s="109"/>
      <c r="TUH947" s="109"/>
      <c r="TUI947" s="109"/>
      <c r="TUJ947" s="109"/>
      <c r="TUK947" s="109"/>
      <c r="TUL947" s="109"/>
      <c r="TUM947" s="109"/>
      <c r="TUN947" s="109"/>
      <c r="TUO947" s="109"/>
      <c r="TUP947" s="109"/>
      <c r="TUQ947" s="109"/>
      <c r="TUR947" s="109"/>
      <c r="TUS947" s="109"/>
      <c r="TUT947" s="109"/>
      <c r="TUU947" s="109"/>
      <c r="TUV947" s="109"/>
      <c r="TUW947" s="109"/>
      <c r="TUX947" s="109"/>
      <c r="TUY947" s="109"/>
      <c r="TUZ947" s="109"/>
      <c r="TVA947" s="109"/>
      <c r="TVB947" s="109"/>
      <c r="TVC947" s="109"/>
      <c r="TVD947" s="109"/>
      <c r="TVE947" s="109"/>
      <c r="TVF947" s="109"/>
      <c r="TVG947" s="109"/>
      <c r="TVH947" s="109"/>
      <c r="TVI947" s="109"/>
      <c r="TVJ947" s="109"/>
      <c r="TVK947" s="109"/>
      <c r="TVL947" s="109"/>
      <c r="TVM947" s="109"/>
      <c r="TVN947" s="109"/>
      <c r="TVO947" s="109"/>
      <c r="TVP947" s="109"/>
      <c r="TVQ947" s="109"/>
      <c r="TVR947" s="109"/>
      <c r="TVS947" s="109"/>
      <c r="TVT947" s="109"/>
      <c r="TVU947" s="109"/>
      <c r="TVV947" s="109"/>
      <c r="TVW947" s="109"/>
      <c r="TVX947" s="109"/>
      <c r="TVY947" s="109"/>
      <c r="TVZ947" s="109"/>
      <c r="TWA947" s="109"/>
      <c r="TWB947" s="109"/>
      <c r="TWC947" s="109"/>
      <c r="TWD947" s="109"/>
      <c r="TWE947" s="109"/>
      <c r="TWF947" s="109"/>
      <c r="TWG947" s="109"/>
      <c r="TWH947" s="109"/>
      <c r="TWI947" s="109"/>
      <c r="TWJ947" s="109"/>
      <c r="TWK947" s="109"/>
      <c r="TWL947" s="109"/>
      <c r="TWM947" s="109"/>
      <c r="TWN947" s="109"/>
      <c r="TWO947" s="109"/>
      <c r="TWP947" s="109"/>
      <c r="TWQ947" s="109"/>
      <c r="TWR947" s="109"/>
      <c r="TWS947" s="109"/>
      <c r="TWT947" s="109"/>
      <c r="TWU947" s="109"/>
      <c r="TWV947" s="109"/>
      <c r="TWW947" s="109"/>
      <c r="TWX947" s="109"/>
      <c r="TWY947" s="109"/>
      <c r="TWZ947" s="109"/>
      <c r="TXA947" s="109"/>
      <c r="TXB947" s="109"/>
      <c r="TXC947" s="109"/>
      <c r="TXD947" s="109"/>
      <c r="TXE947" s="109"/>
      <c r="TXF947" s="109"/>
      <c r="TXG947" s="109"/>
      <c r="TXH947" s="109"/>
      <c r="TXI947" s="109"/>
      <c r="TXJ947" s="109"/>
      <c r="TXK947" s="109"/>
      <c r="TXL947" s="109"/>
      <c r="TXM947" s="109"/>
      <c r="TXN947" s="109"/>
      <c r="TXO947" s="109"/>
      <c r="TXP947" s="109"/>
      <c r="TXQ947" s="109"/>
      <c r="TXR947" s="109"/>
      <c r="TXS947" s="109"/>
      <c r="TXT947" s="109"/>
      <c r="TXU947" s="109"/>
      <c r="TXV947" s="109"/>
      <c r="TXW947" s="109"/>
      <c r="TXX947" s="109"/>
      <c r="TXY947" s="109"/>
      <c r="TXZ947" s="109"/>
      <c r="TYA947" s="109"/>
      <c r="TYB947" s="109"/>
      <c r="TYC947" s="109"/>
      <c r="TYD947" s="109"/>
      <c r="TYE947" s="109"/>
      <c r="TYF947" s="109"/>
      <c r="TYG947" s="109"/>
      <c r="TYH947" s="109"/>
      <c r="TYI947" s="109"/>
      <c r="TYJ947" s="109"/>
      <c r="TYK947" s="109"/>
      <c r="TYL947" s="109"/>
      <c r="TYM947" s="109"/>
      <c r="TYN947" s="109"/>
      <c r="TYO947" s="109"/>
      <c r="TYP947" s="109"/>
      <c r="TYQ947" s="109"/>
      <c r="TYR947" s="109"/>
      <c r="TYS947" s="109"/>
      <c r="TYT947" s="109"/>
      <c r="TYU947" s="109"/>
      <c r="TYV947" s="109"/>
      <c r="TYW947" s="109"/>
      <c r="TYX947" s="109"/>
      <c r="TYY947" s="109"/>
      <c r="TYZ947" s="109"/>
      <c r="TZA947" s="109"/>
      <c r="TZB947" s="109"/>
      <c r="TZC947" s="109"/>
      <c r="TZD947" s="109"/>
      <c r="TZE947" s="109"/>
      <c r="TZF947" s="109"/>
      <c r="TZG947" s="109"/>
      <c r="TZH947" s="109"/>
      <c r="TZI947" s="109"/>
      <c r="TZJ947" s="109"/>
      <c r="TZK947" s="109"/>
      <c r="TZL947" s="109"/>
      <c r="TZM947" s="109"/>
      <c r="TZN947" s="109"/>
      <c r="TZO947" s="109"/>
      <c r="TZP947" s="109"/>
      <c r="TZQ947" s="109"/>
      <c r="TZR947" s="109"/>
      <c r="TZS947" s="109"/>
      <c r="TZT947" s="109"/>
      <c r="TZU947" s="109"/>
      <c r="TZV947" s="109"/>
      <c r="TZW947" s="109"/>
      <c r="TZX947" s="109"/>
      <c r="TZY947" s="109"/>
      <c r="TZZ947" s="109"/>
      <c r="UAA947" s="109"/>
      <c r="UAB947" s="109"/>
      <c r="UAC947" s="109"/>
      <c r="UAD947" s="109"/>
      <c r="UAE947" s="109"/>
      <c r="UAF947" s="109"/>
      <c r="UAG947" s="109"/>
      <c r="UAH947" s="109"/>
      <c r="UAI947" s="109"/>
      <c r="UAJ947" s="109"/>
      <c r="UAK947" s="109"/>
      <c r="UAL947" s="109"/>
      <c r="UAM947" s="109"/>
      <c r="UAN947" s="109"/>
      <c r="UAO947" s="109"/>
      <c r="UAP947" s="109"/>
      <c r="UAQ947" s="109"/>
      <c r="UAR947" s="109"/>
      <c r="UAS947" s="109"/>
      <c r="UAT947" s="109"/>
      <c r="UAU947" s="109"/>
      <c r="UAV947" s="109"/>
      <c r="UAW947" s="109"/>
      <c r="UAX947" s="109"/>
      <c r="UAY947" s="109"/>
      <c r="UAZ947" s="109"/>
      <c r="UBA947" s="109"/>
      <c r="UBB947" s="109"/>
      <c r="UBC947" s="109"/>
      <c r="UBD947" s="109"/>
      <c r="UBE947" s="109"/>
      <c r="UBF947" s="109"/>
      <c r="UBG947" s="109"/>
      <c r="UBH947" s="109"/>
      <c r="UBI947" s="109"/>
      <c r="UBJ947" s="109"/>
      <c r="UBK947" s="109"/>
      <c r="UBL947" s="109"/>
      <c r="UBM947" s="109"/>
      <c r="UBN947" s="109"/>
      <c r="UBO947" s="109"/>
      <c r="UBP947" s="109"/>
      <c r="UBQ947" s="109"/>
      <c r="UBR947" s="109"/>
      <c r="UBS947" s="109"/>
      <c r="UBT947" s="109"/>
      <c r="UBU947" s="109"/>
      <c r="UBV947" s="109"/>
      <c r="UBW947" s="109"/>
      <c r="UBX947" s="109"/>
      <c r="UBY947" s="109"/>
      <c r="UBZ947" s="109"/>
      <c r="UCA947" s="109"/>
      <c r="UCB947" s="109"/>
      <c r="UCC947" s="109"/>
      <c r="UCD947" s="109"/>
      <c r="UCE947" s="109"/>
      <c r="UCF947" s="109"/>
      <c r="UCG947" s="109"/>
      <c r="UCH947" s="109"/>
      <c r="UCI947" s="109"/>
      <c r="UCJ947" s="109"/>
      <c r="UCK947" s="109"/>
      <c r="UCL947" s="109"/>
      <c r="UCM947" s="109"/>
      <c r="UCN947" s="109"/>
      <c r="UCO947" s="109"/>
      <c r="UCP947" s="109"/>
      <c r="UCQ947" s="109"/>
      <c r="UCR947" s="109"/>
      <c r="UCS947" s="109"/>
      <c r="UCT947" s="109"/>
      <c r="UCU947" s="109"/>
      <c r="UCV947" s="109"/>
      <c r="UCW947" s="109"/>
      <c r="UCX947" s="109"/>
      <c r="UCY947" s="109"/>
      <c r="UCZ947" s="109"/>
      <c r="UDA947" s="109"/>
      <c r="UDB947" s="109"/>
      <c r="UDC947" s="109"/>
      <c r="UDD947" s="109"/>
      <c r="UDE947" s="109"/>
      <c r="UDF947" s="109"/>
      <c r="UDG947" s="109"/>
      <c r="UDH947" s="109"/>
      <c r="UDI947" s="109"/>
      <c r="UDJ947" s="109"/>
      <c r="UDK947" s="109"/>
      <c r="UDL947" s="109"/>
      <c r="UDM947" s="109"/>
      <c r="UDN947" s="109"/>
      <c r="UDO947" s="109"/>
      <c r="UDP947" s="109"/>
      <c r="UDQ947" s="109"/>
      <c r="UDR947" s="109"/>
      <c r="UDS947" s="109"/>
      <c r="UDT947" s="109"/>
      <c r="UDU947" s="109"/>
      <c r="UDV947" s="109"/>
      <c r="UDW947" s="109"/>
      <c r="UDX947" s="109"/>
      <c r="UDY947" s="109"/>
      <c r="UDZ947" s="109"/>
      <c r="UEA947" s="109"/>
      <c r="UEB947" s="109"/>
      <c r="UEC947" s="109"/>
      <c r="UED947" s="109"/>
      <c r="UEE947" s="109"/>
      <c r="UEF947" s="109"/>
      <c r="UEG947" s="109"/>
      <c r="UEH947" s="109"/>
      <c r="UEI947" s="109"/>
      <c r="UEJ947" s="109"/>
      <c r="UEK947" s="109"/>
      <c r="UEL947" s="109"/>
      <c r="UEM947" s="109"/>
      <c r="UEN947" s="109"/>
      <c r="UEO947" s="109"/>
      <c r="UEP947" s="109"/>
      <c r="UEQ947" s="109"/>
      <c r="UER947" s="109"/>
      <c r="UES947" s="109"/>
      <c r="UET947" s="109"/>
      <c r="UEU947" s="109"/>
      <c r="UEV947" s="109"/>
      <c r="UEW947" s="109"/>
      <c r="UEX947" s="109"/>
      <c r="UEY947" s="109"/>
      <c r="UEZ947" s="109"/>
      <c r="UFA947" s="109"/>
      <c r="UFB947" s="109"/>
      <c r="UFC947" s="109"/>
      <c r="UFD947" s="109"/>
      <c r="UFE947" s="109"/>
      <c r="UFF947" s="109"/>
      <c r="UFG947" s="109"/>
      <c r="UFH947" s="109"/>
      <c r="UFI947" s="109"/>
      <c r="UFJ947" s="109"/>
      <c r="UFK947" s="109"/>
      <c r="UFL947" s="109"/>
      <c r="UFM947" s="109"/>
      <c r="UFN947" s="109"/>
      <c r="UFO947" s="109"/>
      <c r="UFP947" s="109"/>
      <c r="UFQ947" s="109"/>
      <c r="UFR947" s="109"/>
      <c r="UFS947" s="109"/>
      <c r="UFT947" s="109"/>
      <c r="UFU947" s="109"/>
      <c r="UFV947" s="109"/>
      <c r="UFW947" s="109"/>
      <c r="UFX947" s="109"/>
      <c r="UFY947" s="109"/>
      <c r="UFZ947" s="109"/>
      <c r="UGA947" s="109"/>
      <c r="UGB947" s="109"/>
      <c r="UGC947" s="109"/>
      <c r="UGD947" s="109"/>
      <c r="UGE947" s="109"/>
      <c r="UGF947" s="109"/>
      <c r="UGG947" s="109"/>
      <c r="UGH947" s="109"/>
      <c r="UGI947" s="109"/>
      <c r="UGJ947" s="109"/>
      <c r="UGK947" s="109"/>
      <c r="UGL947" s="109"/>
      <c r="UGM947" s="109"/>
      <c r="UGN947" s="109"/>
      <c r="UGO947" s="109"/>
      <c r="UGP947" s="109"/>
      <c r="UGQ947" s="109"/>
      <c r="UGR947" s="109"/>
      <c r="UGS947" s="109"/>
      <c r="UGT947" s="109"/>
      <c r="UGU947" s="109"/>
      <c r="UGV947" s="109"/>
      <c r="UGW947" s="109"/>
      <c r="UGX947" s="109"/>
      <c r="UGY947" s="109"/>
      <c r="UGZ947" s="109"/>
      <c r="UHA947" s="109"/>
      <c r="UHB947" s="109"/>
      <c r="UHC947" s="109"/>
      <c r="UHD947" s="109"/>
      <c r="UHE947" s="109"/>
      <c r="UHF947" s="109"/>
      <c r="UHG947" s="109"/>
      <c r="UHH947" s="109"/>
      <c r="UHI947" s="109"/>
      <c r="UHJ947" s="109"/>
      <c r="UHK947" s="109"/>
      <c r="UHL947" s="109"/>
      <c r="UHM947" s="109"/>
      <c r="UHN947" s="109"/>
      <c r="UHO947" s="109"/>
      <c r="UHP947" s="109"/>
      <c r="UHQ947" s="109"/>
      <c r="UHR947" s="109"/>
      <c r="UHS947" s="109"/>
      <c r="UHT947" s="109"/>
      <c r="UHU947" s="109"/>
      <c r="UHV947" s="109"/>
      <c r="UHW947" s="109"/>
      <c r="UHX947" s="109"/>
      <c r="UHY947" s="109"/>
      <c r="UHZ947" s="109"/>
      <c r="UIA947" s="109"/>
      <c r="UIB947" s="109"/>
      <c r="UIC947" s="109"/>
      <c r="UID947" s="109"/>
      <c r="UIE947" s="109"/>
      <c r="UIF947" s="109"/>
      <c r="UIG947" s="109"/>
      <c r="UIH947" s="109"/>
      <c r="UII947" s="109"/>
      <c r="UIJ947" s="109"/>
      <c r="UIK947" s="109"/>
      <c r="UIL947" s="109"/>
      <c r="UIM947" s="109"/>
      <c r="UIN947" s="109"/>
      <c r="UIO947" s="109"/>
      <c r="UIP947" s="109"/>
      <c r="UIQ947" s="109"/>
      <c r="UIR947" s="109"/>
      <c r="UIS947" s="109"/>
      <c r="UIT947" s="109"/>
      <c r="UIU947" s="109"/>
      <c r="UIV947" s="109"/>
      <c r="UIW947" s="109"/>
      <c r="UIX947" s="109"/>
      <c r="UIY947" s="109"/>
      <c r="UIZ947" s="109"/>
      <c r="UJA947" s="109"/>
      <c r="UJB947" s="109"/>
      <c r="UJC947" s="109"/>
      <c r="UJD947" s="109"/>
      <c r="UJE947" s="109"/>
      <c r="UJF947" s="109"/>
      <c r="UJG947" s="109"/>
      <c r="UJH947" s="109"/>
      <c r="UJI947" s="109"/>
      <c r="UJJ947" s="109"/>
      <c r="UJK947" s="109"/>
      <c r="UJL947" s="109"/>
      <c r="UJM947" s="109"/>
      <c r="UJN947" s="109"/>
      <c r="UJO947" s="109"/>
      <c r="UJP947" s="109"/>
      <c r="UJQ947" s="109"/>
      <c r="UJR947" s="109"/>
      <c r="UJS947" s="109"/>
      <c r="UJT947" s="109"/>
      <c r="UJU947" s="109"/>
      <c r="UJV947" s="109"/>
      <c r="UJW947" s="109"/>
      <c r="UJX947" s="109"/>
      <c r="UJY947" s="109"/>
      <c r="UJZ947" s="109"/>
      <c r="UKA947" s="109"/>
      <c r="UKB947" s="109"/>
      <c r="UKC947" s="109"/>
      <c r="UKD947" s="109"/>
      <c r="UKE947" s="109"/>
      <c r="UKF947" s="109"/>
      <c r="UKG947" s="109"/>
      <c r="UKH947" s="109"/>
      <c r="UKI947" s="109"/>
      <c r="UKJ947" s="109"/>
      <c r="UKK947" s="109"/>
      <c r="UKL947" s="109"/>
      <c r="UKM947" s="109"/>
      <c r="UKN947" s="109"/>
      <c r="UKO947" s="109"/>
      <c r="UKP947" s="109"/>
      <c r="UKQ947" s="109"/>
      <c r="UKR947" s="109"/>
      <c r="UKS947" s="109"/>
      <c r="UKT947" s="109"/>
      <c r="UKU947" s="109"/>
      <c r="UKV947" s="109"/>
      <c r="UKW947" s="109"/>
      <c r="UKX947" s="109"/>
      <c r="UKY947" s="109"/>
      <c r="UKZ947" s="109"/>
      <c r="ULA947" s="109"/>
      <c r="ULB947" s="109"/>
      <c r="ULC947" s="109"/>
      <c r="ULD947" s="109"/>
      <c r="ULE947" s="109"/>
      <c r="ULF947" s="109"/>
      <c r="ULG947" s="109"/>
      <c r="ULH947" s="109"/>
      <c r="ULI947" s="109"/>
      <c r="ULJ947" s="109"/>
      <c r="ULK947" s="109"/>
      <c r="ULL947" s="109"/>
      <c r="ULM947" s="109"/>
      <c r="ULN947" s="109"/>
      <c r="ULO947" s="109"/>
      <c r="ULP947" s="109"/>
      <c r="ULQ947" s="109"/>
      <c r="ULR947" s="109"/>
      <c r="ULS947" s="109"/>
      <c r="ULT947" s="109"/>
      <c r="ULU947" s="109"/>
      <c r="ULV947" s="109"/>
      <c r="ULW947" s="109"/>
      <c r="ULX947" s="109"/>
      <c r="ULY947" s="109"/>
      <c r="ULZ947" s="109"/>
      <c r="UMA947" s="109"/>
      <c r="UMB947" s="109"/>
      <c r="UMC947" s="109"/>
      <c r="UMD947" s="109"/>
      <c r="UME947" s="109"/>
      <c r="UMF947" s="109"/>
      <c r="UMG947" s="109"/>
      <c r="UMH947" s="109"/>
      <c r="UMI947" s="109"/>
      <c r="UMJ947" s="109"/>
      <c r="UMK947" s="109"/>
      <c r="UML947" s="109"/>
      <c r="UMM947" s="109"/>
      <c r="UMN947" s="109"/>
      <c r="UMO947" s="109"/>
      <c r="UMP947" s="109"/>
      <c r="UMQ947" s="109"/>
      <c r="UMR947" s="109"/>
      <c r="UMS947" s="109"/>
      <c r="UMT947" s="109"/>
      <c r="UMU947" s="109"/>
      <c r="UMV947" s="109"/>
      <c r="UMW947" s="109"/>
      <c r="UMX947" s="109"/>
      <c r="UMY947" s="109"/>
      <c r="UMZ947" s="109"/>
      <c r="UNA947" s="109"/>
      <c r="UNB947" s="109"/>
      <c r="UNC947" s="109"/>
      <c r="UND947" s="109"/>
      <c r="UNE947" s="109"/>
      <c r="UNF947" s="109"/>
      <c r="UNG947" s="109"/>
      <c r="UNH947" s="109"/>
      <c r="UNI947" s="109"/>
      <c r="UNJ947" s="109"/>
      <c r="UNK947" s="109"/>
      <c r="UNL947" s="109"/>
      <c r="UNM947" s="109"/>
      <c r="UNN947" s="109"/>
      <c r="UNO947" s="109"/>
      <c r="UNP947" s="109"/>
      <c r="UNQ947" s="109"/>
      <c r="UNR947" s="109"/>
      <c r="UNS947" s="109"/>
      <c r="UNT947" s="109"/>
      <c r="UNU947" s="109"/>
      <c r="UNV947" s="109"/>
      <c r="UNW947" s="109"/>
      <c r="UNX947" s="109"/>
      <c r="UNY947" s="109"/>
      <c r="UNZ947" s="109"/>
      <c r="UOA947" s="109"/>
      <c r="UOB947" s="109"/>
      <c r="UOC947" s="109"/>
      <c r="UOD947" s="109"/>
      <c r="UOE947" s="109"/>
      <c r="UOF947" s="109"/>
      <c r="UOG947" s="109"/>
      <c r="UOH947" s="109"/>
      <c r="UOI947" s="109"/>
      <c r="UOJ947" s="109"/>
      <c r="UOK947" s="109"/>
      <c r="UOL947" s="109"/>
      <c r="UOM947" s="109"/>
      <c r="UON947" s="109"/>
      <c r="UOO947" s="109"/>
      <c r="UOP947" s="109"/>
      <c r="UOQ947" s="109"/>
      <c r="UOR947" s="109"/>
      <c r="UOS947" s="109"/>
      <c r="UOT947" s="109"/>
      <c r="UOU947" s="109"/>
      <c r="UOV947" s="109"/>
      <c r="UOW947" s="109"/>
      <c r="UOX947" s="109"/>
      <c r="UOY947" s="109"/>
      <c r="UOZ947" s="109"/>
      <c r="UPA947" s="109"/>
      <c r="UPB947" s="109"/>
      <c r="UPC947" s="109"/>
      <c r="UPD947" s="109"/>
      <c r="UPE947" s="109"/>
      <c r="UPF947" s="109"/>
      <c r="UPG947" s="109"/>
      <c r="UPH947" s="109"/>
      <c r="UPI947" s="109"/>
      <c r="UPJ947" s="109"/>
      <c r="UPK947" s="109"/>
      <c r="UPL947" s="109"/>
      <c r="UPM947" s="109"/>
      <c r="UPN947" s="109"/>
      <c r="UPO947" s="109"/>
      <c r="UPP947" s="109"/>
      <c r="UPQ947" s="109"/>
      <c r="UPR947" s="109"/>
      <c r="UPS947" s="109"/>
      <c r="UPT947" s="109"/>
      <c r="UPU947" s="109"/>
      <c r="UPV947" s="109"/>
      <c r="UPW947" s="109"/>
      <c r="UPX947" s="109"/>
      <c r="UPY947" s="109"/>
      <c r="UPZ947" s="109"/>
      <c r="UQA947" s="109"/>
      <c r="UQB947" s="109"/>
      <c r="UQC947" s="109"/>
      <c r="UQD947" s="109"/>
      <c r="UQE947" s="109"/>
      <c r="UQF947" s="109"/>
      <c r="UQG947" s="109"/>
      <c r="UQH947" s="109"/>
      <c r="UQI947" s="109"/>
      <c r="UQJ947" s="109"/>
      <c r="UQK947" s="109"/>
      <c r="UQL947" s="109"/>
      <c r="UQM947" s="109"/>
      <c r="UQN947" s="109"/>
      <c r="UQO947" s="109"/>
      <c r="UQP947" s="109"/>
      <c r="UQQ947" s="109"/>
      <c r="UQR947" s="109"/>
      <c r="UQS947" s="109"/>
      <c r="UQT947" s="109"/>
      <c r="UQU947" s="109"/>
      <c r="UQV947" s="109"/>
      <c r="UQW947" s="109"/>
      <c r="UQX947" s="109"/>
      <c r="UQY947" s="109"/>
      <c r="UQZ947" s="109"/>
      <c r="URA947" s="109"/>
      <c r="URB947" s="109"/>
      <c r="URC947" s="109"/>
      <c r="URD947" s="109"/>
      <c r="URE947" s="109"/>
      <c r="URF947" s="109"/>
      <c r="URG947" s="109"/>
      <c r="URH947" s="109"/>
      <c r="URI947" s="109"/>
      <c r="URJ947" s="109"/>
      <c r="URK947" s="109"/>
      <c r="URL947" s="109"/>
      <c r="URM947" s="109"/>
      <c r="URN947" s="109"/>
      <c r="URO947" s="109"/>
      <c r="URP947" s="109"/>
      <c r="URQ947" s="109"/>
      <c r="URR947" s="109"/>
      <c r="URS947" s="109"/>
      <c r="URT947" s="109"/>
      <c r="URU947" s="109"/>
      <c r="URV947" s="109"/>
      <c r="URW947" s="109"/>
      <c r="URX947" s="109"/>
      <c r="URY947" s="109"/>
      <c r="URZ947" s="109"/>
      <c r="USA947" s="109"/>
      <c r="USB947" s="109"/>
      <c r="USC947" s="109"/>
      <c r="USD947" s="109"/>
      <c r="USE947" s="109"/>
      <c r="USF947" s="109"/>
      <c r="USG947" s="109"/>
      <c r="USH947" s="109"/>
      <c r="USI947" s="109"/>
      <c r="USJ947" s="109"/>
      <c r="USK947" s="109"/>
      <c r="USL947" s="109"/>
      <c r="USM947" s="109"/>
      <c r="USN947" s="109"/>
      <c r="USO947" s="109"/>
      <c r="USP947" s="109"/>
      <c r="USQ947" s="109"/>
      <c r="USR947" s="109"/>
      <c r="USS947" s="109"/>
      <c r="UST947" s="109"/>
      <c r="USU947" s="109"/>
      <c r="USV947" s="109"/>
      <c r="USW947" s="109"/>
      <c r="USX947" s="109"/>
      <c r="USY947" s="109"/>
      <c r="USZ947" s="109"/>
      <c r="UTA947" s="109"/>
      <c r="UTB947" s="109"/>
      <c r="UTC947" s="109"/>
      <c r="UTD947" s="109"/>
      <c r="UTE947" s="109"/>
      <c r="UTF947" s="109"/>
      <c r="UTG947" s="109"/>
      <c r="UTH947" s="109"/>
      <c r="UTI947" s="109"/>
      <c r="UTJ947" s="109"/>
      <c r="UTK947" s="109"/>
      <c r="UTL947" s="109"/>
      <c r="UTM947" s="109"/>
      <c r="UTN947" s="109"/>
      <c r="UTO947" s="109"/>
      <c r="UTP947" s="109"/>
      <c r="UTQ947" s="109"/>
      <c r="UTR947" s="109"/>
      <c r="UTS947" s="109"/>
      <c r="UTT947" s="109"/>
      <c r="UTU947" s="109"/>
      <c r="UTV947" s="109"/>
      <c r="UTW947" s="109"/>
      <c r="UTX947" s="109"/>
      <c r="UTY947" s="109"/>
      <c r="UTZ947" s="109"/>
      <c r="UUA947" s="109"/>
      <c r="UUB947" s="109"/>
      <c r="UUC947" s="109"/>
      <c r="UUD947" s="109"/>
      <c r="UUE947" s="109"/>
      <c r="UUF947" s="109"/>
      <c r="UUG947" s="109"/>
      <c r="UUH947" s="109"/>
      <c r="UUI947" s="109"/>
      <c r="UUJ947" s="109"/>
      <c r="UUK947" s="109"/>
      <c r="UUL947" s="109"/>
      <c r="UUM947" s="109"/>
      <c r="UUN947" s="109"/>
      <c r="UUO947" s="109"/>
      <c r="UUP947" s="109"/>
      <c r="UUQ947" s="109"/>
      <c r="UUR947" s="109"/>
      <c r="UUS947" s="109"/>
      <c r="UUT947" s="109"/>
      <c r="UUU947" s="109"/>
      <c r="UUV947" s="109"/>
      <c r="UUW947" s="109"/>
      <c r="UUX947" s="109"/>
      <c r="UUY947" s="109"/>
      <c r="UUZ947" s="109"/>
      <c r="UVA947" s="109"/>
      <c r="UVB947" s="109"/>
      <c r="UVC947" s="109"/>
      <c r="UVD947" s="109"/>
      <c r="UVE947" s="109"/>
      <c r="UVF947" s="109"/>
      <c r="UVG947" s="109"/>
      <c r="UVH947" s="109"/>
      <c r="UVI947" s="109"/>
      <c r="UVJ947" s="109"/>
      <c r="UVK947" s="109"/>
      <c r="UVL947" s="109"/>
      <c r="UVM947" s="109"/>
      <c r="UVN947" s="109"/>
      <c r="UVO947" s="109"/>
      <c r="UVP947" s="109"/>
      <c r="UVQ947" s="109"/>
      <c r="UVR947" s="109"/>
      <c r="UVS947" s="109"/>
      <c r="UVT947" s="109"/>
      <c r="UVU947" s="109"/>
      <c r="UVV947" s="109"/>
      <c r="UVW947" s="109"/>
      <c r="UVX947" s="109"/>
      <c r="UVY947" s="109"/>
      <c r="UVZ947" s="109"/>
      <c r="UWA947" s="109"/>
      <c r="UWB947" s="109"/>
      <c r="UWC947" s="109"/>
      <c r="UWD947" s="109"/>
      <c r="UWE947" s="109"/>
      <c r="UWF947" s="109"/>
      <c r="UWG947" s="109"/>
      <c r="UWH947" s="109"/>
      <c r="UWI947" s="109"/>
      <c r="UWJ947" s="109"/>
      <c r="UWK947" s="109"/>
      <c r="UWL947" s="109"/>
      <c r="UWM947" s="109"/>
      <c r="UWN947" s="109"/>
      <c r="UWO947" s="109"/>
      <c r="UWP947" s="109"/>
      <c r="UWQ947" s="109"/>
      <c r="UWR947" s="109"/>
      <c r="UWS947" s="109"/>
      <c r="UWT947" s="109"/>
      <c r="UWU947" s="109"/>
      <c r="UWV947" s="109"/>
      <c r="UWW947" s="109"/>
      <c r="UWX947" s="109"/>
      <c r="UWY947" s="109"/>
      <c r="UWZ947" s="109"/>
      <c r="UXA947" s="109"/>
      <c r="UXB947" s="109"/>
      <c r="UXC947" s="109"/>
      <c r="UXD947" s="109"/>
      <c r="UXE947" s="109"/>
      <c r="UXF947" s="109"/>
      <c r="UXG947" s="109"/>
      <c r="UXH947" s="109"/>
      <c r="UXI947" s="109"/>
      <c r="UXJ947" s="109"/>
      <c r="UXK947" s="109"/>
      <c r="UXL947" s="109"/>
      <c r="UXM947" s="109"/>
      <c r="UXN947" s="109"/>
      <c r="UXO947" s="109"/>
      <c r="UXP947" s="109"/>
      <c r="UXQ947" s="109"/>
      <c r="UXR947" s="109"/>
      <c r="UXS947" s="109"/>
      <c r="UXT947" s="109"/>
      <c r="UXU947" s="109"/>
      <c r="UXV947" s="109"/>
      <c r="UXW947" s="109"/>
      <c r="UXX947" s="109"/>
      <c r="UXY947" s="109"/>
      <c r="UXZ947" s="109"/>
      <c r="UYA947" s="109"/>
      <c r="UYB947" s="109"/>
      <c r="UYC947" s="109"/>
      <c r="UYD947" s="109"/>
      <c r="UYE947" s="109"/>
      <c r="UYF947" s="109"/>
      <c r="UYG947" s="109"/>
      <c r="UYH947" s="109"/>
      <c r="UYI947" s="109"/>
      <c r="UYJ947" s="109"/>
      <c r="UYK947" s="109"/>
      <c r="UYL947" s="109"/>
      <c r="UYM947" s="109"/>
      <c r="UYN947" s="109"/>
      <c r="UYO947" s="109"/>
      <c r="UYP947" s="109"/>
      <c r="UYQ947" s="109"/>
      <c r="UYR947" s="109"/>
      <c r="UYS947" s="109"/>
      <c r="UYT947" s="109"/>
      <c r="UYU947" s="109"/>
      <c r="UYV947" s="109"/>
      <c r="UYW947" s="109"/>
      <c r="UYX947" s="109"/>
      <c r="UYY947" s="109"/>
      <c r="UYZ947" s="109"/>
      <c r="UZA947" s="109"/>
      <c r="UZB947" s="109"/>
      <c r="UZC947" s="109"/>
      <c r="UZD947" s="109"/>
      <c r="UZE947" s="109"/>
      <c r="UZF947" s="109"/>
      <c r="UZG947" s="109"/>
      <c r="UZH947" s="109"/>
      <c r="UZI947" s="109"/>
      <c r="UZJ947" s="109"/>
      <c r="UZK947" s="109"/>
      <c r="UZL947" s="109"/>
      <c r="UZM947" s="109"/>
      <c r="UZN947" s="109"/>
      <c r="UZO947" s="109"/>
      <c r="UZP947" s="109"/>
      <c r="UZQ947" s="109"/>
      <c r="UZR947" s="109"/>
      <c r="UZS947" s="109"/>
      <c r="UZT947" s="109"/>
      <c r="UZU947" s="109"/>
      <c r="UZV947" s="109"/>
      <c r="UZW947" s="109"/>
      <c r="UZX947" s="109"/>
      <c r="UZY947" s="109"/>
      <c r="UZZ947" s="109"/>
      <c r="VAA947" s="109"/>
      <c r="VAB947" s="109"/>
      <c r="VAC947" s="109"/>
      <c r="VAD947" s="109"/>
      <c r="VAE947" s="109"/>
      <c r="VAF947" s="109"/>
      <c r="VAG947" s="109"/>
      <c r="VAH947" s="109"/>
      <c r="VAI947" s="109"/>
      <c r="VAJ947" s="109"/>
      <c r="VAK947" s="109"/>
      <c r="VAL947" s="109"/>
      <c r="VAM947" s="109"/>
      <c r="VAN947" s="109"/>
      <c r="VAO947" s="109"/>
      <c r="VAP947" s="109"/>
      <c r="VAQ947" s="109"/>
      <c r="VAR947" s="109"/>
      <c r="VAS947" s="109"/>
      <c r="VAT947" s="109"/>
      <c r="VAU947" s="109"/>
      <c r="VAV947" s="109"/>
      <c r="VAW947" s="109"/>
      <c r="VAX947" s="109"/>
      <c r="VAY947" s="109"/>
      <c r="VAZ947" s="109"/>
      <c r="VBA947" s="109"/>
      <c r="VBB947" s="109"/>
      <c r="VBC947" s="109"/>
      <c r="VBD947" s="109"/>
      <c r="VBE947" s="109"/>
      <c r="VBF947" s="109"/>
      <c r="VBG947" s="109"/>
      <c r="VBH947" s="109"/>
      <c r="VBI947" s="109"/>
      <c r="VBJ947" s="109"/>
      <c r="VBK947" s="109"/>
      <c r="VBL947" s="109"/>
      <c r="VBM947" s="109"/>
      <c r="VBN947" s="109"/>
      <c r="VBO947" s="109"/>
      <c r="VBP947" s="109"/>
      <c r="VBQ947" s="109"/>
      <c r="VBR947" s="109"/>
      <c r="VBS947" s="109"/>
      <c r="VBT947" s="109"/>
      <c r="VBU947" s="109"/>
      <c r="VBV947" s="109"/>
      <c r="VBW947" s="109"/>
      <c r="VBX947" s="109"/>
      <c r="VBY947" s="109"/>
      <c r="VBZ947" s="109"/>
      <c r="VCA947" s="109"/>
      <c r="VCB947" s="109"/>
      <c r="VCC947" s="109"/>
      <c r="VCD947" s="109"/>
      <c r="VCE947" s="109"/>
      <c r="VCF947" s="109"/>
      <c r="VCG947" s="109"/>
      <c r="VCH947" s="109"/>
      <c r="VCI947" s="109"/>
      <c r="VCJ947" s="109"/>
      <c r="VCK947" s="109"/>
      <c r="VCL947" s="109"/>
      <c r="VCM947" s="109"/>
      <c r="VCN947" s="109"/>
      <c r="VCO947" s="109"/>
      <c r="VCP947" s="109"/>
      <c r="VCQ947" s="109"/>
      <c r="VCR947" s="109"/>
      <c r="VCS947" s="109"/>
      <c r="VCT947" s="109"/>
      <c r="VCU947" s="109"/>
      <c r="VCV947" s="109"/>
      <c r="VCW947" s="109"/>
      <c r="VCX947" s="109"/>
      <c r="VCY947" s="109"/>
      <c r="VCZ947" s="109"/>
      <c r="VDA947" s="109"/>
      <c r="VDB947" s="109"/>
      <c r="VDC947" s="109"/>
      <c r="VDD947" s="109"/>
      <c r="VDE947" s="109"/>
      <c r="VDF947" s="109"/>
      <c r="VDG947" s="109"/>
      <c r="VDH947" s="109"/>
      <c r="VDI947" s="109"/>
      <c r="VDJ947" s="109"/>
      <c r="VDK947" s="109"/>
      <c r="VDL947" s="109"/>
      <c r="VDM947" s="109"/>
      <c r="VDN947" s="109"/>
      <c r="VDO947" s="109"/>
      <c r="VDP947" s="109"/>
      <c r="VDQ947" s="109"/>
      <c r="VDR947" s="109"/>
      <c r="VDS947" s="109"/>
      <c r="VDT947" s="109"/>
      <c r="VDU947" s="109"/>
      <c r="VDV947" s="109"/>
      <c r="VDW947" s="109"/>
      <c r="VDX947" s="109"/>
      <c r="VDY947" s="109"/>
      <c r="VDZ947" s="109"/>
      <c r="VEA947" s="109"/>
      <c r="VEB947" s="109"/>
      <c r="VEC947" s="109"/>
      <c r="VED947" s="109"/>
      <c r="VEE947" s="109"/>
      <c r="VEF947" s="109"/>
      <c r="VEG947" s="109"/>
      <c r="VEH947" s="109"/>
      <c r="VEI947" s="109"/>
      <c r="VEJ947" s="109"/>
      <c r="VEK947" s="109"/>
      <c r="VEL947" s="109"/>
      <c r="VEM947" s="109"/>
      <c r="VEN947" s="109"/>
      <c r="VEO947" s="109"/>
      <c r="VEP947" s="109"/>
      <c r="VEQ947" s="109"/>
      <c r="VER947" s="109"/>
      <c r="VES947" s="109"/>
      <c r="VET947" s="109"/>
      <c r="VEU947" s="109"/>
      <c r="VEV947" s="109"/>
      <c r="VEW947" s="109"/>
      <c r="VEX947" s="109"/>
      <c r="VEY947" s="109"/>
      <c r="VEZ947" s="109"/>
      <c r="VFA947" s="109"/>
      <c r="VFB947" s="109"/>
      <c r="VFC947" s="109"/>
      <c r="VFD947" s="109"/>
      <c r="VFE947" s="109"/>
      <c r="VFF947" s="109"/>
      <c r="VFG947" s="109"/>
      <c r="VFH947" s="109"/>
      <c r="VFI947" s="109"/>
      <c r="VFJ947" s="109"/>
      <c r="VFK947" s="109"/>
      <c r="VFL947" s="109"/>
      <c r="VFM947" s="109"/>
      <c r="VFN947" s="109"/>
      <c r="VFO947" s="109"/>
      <c r="VFP947" s="109"/>
      <c r="VFQ947" s="109"/>
      <c r="VFR947" s="109"/>
      <c r="VFS947" s="109"/>
      <c r="VFT947" s="109"/>
      <c r="VFU947" s="109"/>
      <c r="VFV947" s="109"/>
      <c r="VFW947" s="109"/>
      <c r="VFX947" s="109"/>
      <c r="VFY947" s="109"/>
      <c r="VFZ947" s="109"/>
      <c r="VGA947" s="109"/>
      <c r="VGB947" s="109"/>
      <c r="VGC947" s="109"/>
      <c r="VGD947" s="109"/>
      <c r="VGE947" s="109"/>
      <c r="VGF947" s="109"/>
      <c r="VGG947" s="109"/>
      <c r="VGH947" s="109"/>
      <c r="VGI947" s="109"/>
      <c r="VGJ947" s="109"/>
      <c r="VGK947" s="109"/>
      <c r="VGL947" s="109"/>
      <c r="VGM947" s="109"/>
      <c r="VGN947" s="109"/>
      <c r="VGO947" s="109"/>
      <c r="VGP947" s="109"/>
      <c r="VGQ947" s="109"/>
      <c r="VGR947" s="109"/>
      <c r="VGS947" s="109"/>
      <c r="VGT947" s="109"/>
      <c r="VGU947" s="109"/>
      <c r="VGV947" s="109"/>
      <c r="VGW947" s="109"/>
      <c r="VGX947" s="109"/>
      <c r="VGY947" s="109"/>
      <c r="VGZ947" s="109"/>
      <c r="VHA947" s="109"/>
      <c r="VHB947" s="109"/>
      <c r="VHC947" s="109"/>
      <c r="VHD947" s="109"/>
      <c r="VHE947" s="109"/>
      <c r="VHF947" s="109"/>
      <c r="VHG947" s="109"/>
      <c r="VHH947" s="109"/>
      <c r="VHI947" s="109"/>
      <c r="VHJ947" s="109"/>
      <c r="VHK947" s="109"/>
      <c r="VHL947" s="109"/>
      <c r="VHM947" s="109"/>
      <c r="VHN947" s="109"/>
      <c r="VHO947" s="109"/>
      <c r="VHP947" s="109"/>
      <c r="VHQ947" s="109"/>
      <c r="VHR947" s="109"/>
      <c r="VHS947" s="109"/>
      <c r="VHT947" s="109"/>
      <c r="VHU947" s="109"/>
      <c r="VHV947" s="109"/>
      <c r="VHW947" s="109"/>
      <c r="VHX947" s="109"/>
      <c r="VHY947" s="109"/>
      <c r="VHZ947" s="109"/>
      <c r="VIA947" s="109"/>
      <c r="VIB947" s="109"/>
      <c r="VIC947" s="109"/>
      <c r="VID947" s="109"/>
      <c r="VIE947" s="109"/>
      <c r="VIF947" s="109"/>
      <c r="VIG947" s="109"/>
      <c r="VIH947" s="109"/>
      <c r="VII947" s="109"/>
      <c r="VIJ947" s="109"/>
      <c r="VIK947" s="109"/>
      <c r="VIL947" s="109"/>
      <c r="VIM947" s="109"/>
      <c r="VIN947" s="109"/>
      <c r="VIO947" s="109"/>
      <c r="VIP947" s="109"/>
      <c r="VIQ947" s="109"/>
      <c r="VIR947" s="109"/>
      <c r="VIS947" s="109"/>
      <c r="VIT947" s="109"/>
      <c r="VIU947" s="109"/>
      <c r="VIV947" s="109"/>
      <c r="VIW947" s="109"/>
      <c r="VIX947" s="109"/>
      <c r="VIY947" s="109"/>
      <c r="VIZ947" s="109"/>
      <c r="VJA947" s="109"/>
      <c r="VJB947" s="109"/>
      <c r="VJC947" s="109"/>
      <c r="VJD947" s="109"/>
      <c r="VJE947" s="109"/>
      <c r="VJF947" s="109"/>
      <c r="VJG947" s="109"/>
      <c r="VJH947" s="109"/>
      <c r="VJI947" s="109"/>
      <c r="VJJ947" s="109"/>
      <c r="VJK947" s="109"/>
      <c r="VJL947" s="109"/>
      <c r="VJM947" s="109"/>
      <c r="VJN947" s="109"/>
      <c r="VJO947" s="109"/>
      <c r="VJP947" s="109"/>
      <c r="VJQ947" s="109"/>
      <c r="VJR947" s="109"/>
      <c r="VJS947" s="109"/>
      <c r="VJT947" s="109"/>
      <c r="VJU947" s="109"/>
      <c r="VJV947" s="109"/>
      <c r="VJW947" s="109"/>
      <c r="VJX947" s="109"/>
      <c r="VJY947" s="109"/>
      <c r="VJZ947" s="109"/>
      <c r="VKA947" s="109"/>
      <c r="VKB947" s="109"/>
      <c r="VKC947" s="109"/>
      <c r="VKD947" s="109"/>
      <c r="VKE947" s="109"/>
      <c r="VKF947" s="109"/>
      <c r="VKG947" s="109"/>
      <c r="VKH947" s="109"/>
      <c r="VKI947" s="109"/>
      <c r="VKJ947" s="109"/>
      <c r="VKK947" s="109"/>
      <c r="VKL947" s="109"/>
      <c r="VKM947" s="109"/>
      <c r="VKN947" s="109"/>
      <c r="VKO947" s="109"/>
      <c r="VKP947" s="109"/>
      <c r="VKQ947" s="109"/>
      <c r="VKR947" s="109"/>
      <c r="VKS947" s="109"/>
      <c r="VKT947" s="109"/>
      <c r="VKU947" s="109"/>
      <c r="VKV947" s="109"/>
      <c r="VKW947" s="109"/>
      <c r="VKX947" s="109"/>
      <c r="VKY947" s="109"/>
      <c r="VKZ947" s="109"/>
      <c r="VLA947" s="109"/>
      <c r="VLB947" s="109"/>
      <c r="VLC947" s="109"/>
      <c r="VLD947" s="109"/>
      <c r="VLE947" s="109"/>
      <c r="VLF947" s="109"/>
      <c r="VLG947" s="109"/>
      <c r="VLH947" s="109"/>
      <c r="VLI947" s="109"/>
      <c r="VLJ947" s="109"/>
      <c r="VLK947" s="109"/>
      <c r="VLL947" s="109"/>
      <c r="VLM947" s="109"/>
      <c r="VLN947" s="109"/>
      <c r="VLO947" s="109"/>
      <c r="VLP947" s="109"/>
      <c r="VLQ947" s="109"/>
      <c r="VLR947" s="109"/>
      <c r="VLS947" s="109"/>
      <c r="VLT947" s="109"/>
      <c r="VLU947" s="109"/>
      <c r="VLV947" s="109"/>
      <c r="VLW947" s="109"/>
      <c r="VLX947" s="109"/>
      <c r="VLY947" s="109"/>
      <c r="VLZ947" s="109"/>
      <c r="VMA947" s="109"/>
      <c r="VMB947" s="109"/>
      <c r="VMC947" s="109"/>
      <c r="VMD947" s="109"/>
      <c r="VME947" s="109"/>
      <c r="VMF947" s="109"/>
      <c r="VMG947" s="109"/>
      <c r="VMH947" s="109"/>
      <c r="VMI947" s="109"/>
      <c r="VMJ947" s="109"/>
      <c r="VMK947" s="109"/>
      <c r="VML947" s="109"/>
      <c r="VMM947" s="109"/>
      <c r="VMN947" s="109"/>
      <c r="VMO947" s="109"/>
      <c r="VMP947" s="109"/>
      <c r="VMQ947" s="109"/>
      <c r="VMR947" s="109"/>
      <c r="VMS947" s="109"/>
      <c r="VMT947" s="109"/>
      <c r="VMU947" s="109"/>
      <c r="VMV947" s="109"/>
      <c r="VMW947" s="109"/>
      <c r="VMX947" s="109"/>
      <c r="VMY947" s="109"/>
      <c r="VMZ947" s="109"/>
      <c r="VNA947" s="109"/>
      <c r="VNB947" s="109"/>
      <c r="VNC947" s="109"/>
      <c r="VND947" s="109"/>
      <c r="VNE947" s="109"/>
      <c r="VNF947" s="109"/>
      <c r="VNG947" s="109"/>
      <c r="VNH947" s="109"/>
      <c r="VNI947" s="109"/>
      <c r="VNJ947" s="109"/>
      <c r="VNK947" s="109"/>
      <c r="VNL947" s="109"/>
      <c r="VNM947" s="109"/>
      <c r="VNN947" s="109"/>
      <c r="VNO947" s="109"/>
      <c r="VNP947" s="109"/>
      <c r="VNQ947" s="109"/>
      <c r="VNR947" s="109"/>
      <c r="VNS947" s="109"/>
      <c r="VNT947" s="109"/>
      <c r="VNU947" s="109"/>
      <c r="VNV947" s="109"/>
      <c r="VNW947" s="109"/>
      <c r="VNX947" s="109"/>
      <c r="VNY947" s="109"/>
      <c r="VNZ947" s="109"/>
      <c r="VOA947" s="109"/>
      <c r="VOB947" s="109"/>
      <c r="VOC947" s="109"/>
      <c r="VOD947" s="109"/>
      <c r="VOE947" s="109"/>
      <c r="VOF947" s="109"/>
      <c r="VOG947" s="109"/>
      <c r="VOH947" s="109"/>
      <c r="VOI947" s="109"/>
      <c r="VOJ947" s="109"/>
      <c r="VOK947" s="109"/>
      <c r="VOL947" s="109"/>
      <c r="VOM947" s="109"/>
      <c r="VON947" s="109"/>
      <c r="VOO947" s="109"/>
      <c r="VOP947" s="109"/>
      <c r="VOQ947" s="109"/>
      <c r="VOR947" s="109"/>
      <c r="VOS947" s="109"/>
      <c r="VOT947" s="109"/>
      <c r="VOU947" s="109"/>
      <c r="VOV947" s="109"/>
      <c r="VOW947" s="109"/>
      <c r="VOX947" s="109"/>
      <c r="VOY947" s="109"/>
      <c r="VOZ947" s="109"/>
      <c r="VPA947" s="109"/>
      <c r="VPB947" s="109"/>
      <c r="VPC947" s="109"/>
      <c r="VPD947" s="109"/>
      <c r="VPE947" s="109"/>
      <c r="VPF947" s="109"/>
      <c r="VPG947" s="109"/>
      <c r="VPH947" s="109"/>
      <c r="VPI947" s="109"/>
      <c r="VPJ947" s="109"/>
      <c r="VPK947" s="109"/>
      <c r="VPL947" s="109"/>
      <c r="VPM947" s="109"/>
      <c r="VPN947" s="109"/>
      <c r="VPO947" s="109"/>
      <c r="VPP947" s="109"/>
      <c r="VPQ947" s="109"/>
      <c r="VPR947" s="109"/>
      <c r="VPS947" s="109"/>
      <c r="VPT947" s="109"/>
      <c r="VPU947" s="109"/>
      <c r="VPV947" s="109"/>
      <c r="VPW947" s="109"/>
      <c r="VPX947" s="109"/>
      <c r="VPY947" s="109"/>
      <c r="VPZ947" s="109"/>
      <c r="VQA947" s="109"/>
      <c r="VQB947" s="109"/>
      <c r="VQC947" s="109"/>
      <c r="VQD947" s="109"/>
      <c r="VQE947" s="109"/>
      <c r="VQF947" s="109"/>
      <c r="VQG947" s="109"/>
      <c r="VQH947" s="109"/>
      <c r="VQI947" s="109"/>
      <c r="VQJ947" s="109"/>
      <c r="VQK947" s="109"/>
      <c r="VQL947" s="109"/>
      <c r="VQM947" s="109"/>
      <c r="VQN947" s="109"/>
      <c r="VQO947" s="109"/>
      <c r="VQP947" s="109"/>
      <c r="VQQ947" s="109"/>
      <c r="VQR947" s="109"/>
      <c r="VQS947" s="109"/>
      <c r="VQT947" s="109"/>
      <c r="VQU947" s="109"/>
      <c r="VQV947" s="109"/>
      <c r="VQW947" s="109"/>
      <c r="VQX947" s="109"/>
      <c r="VQY947" s="109"/>
      <c r="VQZ947" s="109"/>
      <c r="VRA947" s="109"/>
      <c r="VRB947" s="109"/>
      <c r="VRC947" s="109"/>
      <c r="VRD947" s="109"/>
      <c r="VRE947" s="109"/>
      <c r="VRF947" s="109"/>
      <c r="VRG947" s="109"/>
      <c r="VRH947" s="109"/>
      <c r="VRI947" s="109"/>
      <c r="VRJ947" s="109"/>
      <c r="VRK947" s="109"/>
      <c r="VRL947" s="109"/>
      <c r="VRM947" s="109"/>
      <c r="VRN947" s="109"/>
      <c r="VRO947" s="109"/>
      <c r="VRP947" s="109"/>
      <c r="VRQ947" s="109"/>
      <c r="VRR947" s="109"/>
      <c r="VRS947" s="109"/>
      <c r="VRT947" s="109"/>
      <c r="VRU947" s="109"/>
      <c r="VRV947" s="109"/>
      <c r="VRW947" s="109"/>
      <c r="VRX947" s="109"/>
      <c r="VRY947" s="109"/>
      <c r="VRZ947" s="109"/>
      <c r="VSA947" s="109"/>
      <c r="VSB947" s="109"/>
      <c r="VSC947" s="109"/>
      <c r="VSD947" s="109"/>
      <c r="VSE947" s="109"/>
      <c r="VSF947" s="109"/>
      <c r="VSG947" s="109"/>
      <c r="VSH947" s="109"/>
      <c r="VSI947" s="109"/>
      <c r="VSJ947" s="109"/>
      <c r="VSK947" s="109"/>
      <c r="VSL947" s="109"/>
      <c r="VSM947" s="109"/>
      <c r="VSN947" s="109"/>
      <c r="VSO947" s="109"/>
      <c r="VSP947" s="109"/>
      <c r="VSQ947" s="109"/>
      <c r="VSR947" s="109"/>
      <c r="VSS947" s="109"/>
      <c r="VST947" s="109"/>
      <c r="VSU947" s="109"/>
      <c r="VSV947" s="109"/>
      <c r="VSW947" s="109"/>
      <c r="VSX947" s="109"/>
      <c r="VSY947" s="109"/>
      <c r="VSZ947" s="109"/>
      <c r="VTA947" s="109"/>
      <c r="VTB947" s="109"/>
      <c r="VTC947" s="109"/>
      <c r="VTD947" s="109"/>
      <c r="VTE947" s="109"/>
      <c r="VTF947" s="109"/>
      <c r="VTG947" s="109"/>
      <c r="VTH947" s="109"/>
      <c r="VTI947" s="109"/>
      <c r="VTJ947" s="109"/>
      <c r="VTK947" s="109"/>
      <c r="VTL947" s="109"/>
      <c r="VTM947" s="109"/>
      <c r="VTN947" s="109"/>
      <c r="VTO947" s="109"/>
      <c r="VTP947" s="109"/>
      <c r="VTQ947" s="109"/>
      <c r="VTR947" s="109"/>
      <c r="VTS947" s="109"/>
      <c r="VTT947" s="109"/>
      <c r="VTU947" s="109"/>
      <c r="VTV947" s="109"/>
      <c r="VTW947" s="109"/>
      <c r="VTX947" s="109"/>
      <c r="VTY947" s="109"/>
      <c r="VTZ947" s="109"/>
      <c r="VUA947" s="109"/>
      <c r="VUB947" s="109"/>
      <c r="VUC947" s="109"/>
      <c r="VUD947" s="109"/>
      <c r="VUE947" s="109"/>
      <c r="VUF947" s="109"/>
      <c r="VUG947" s="109"/>
      <c r="VUH947" s="109"/>
      <c r="VUI947" s="109"/>
      <c r="VUJ947" s="109"/>
      <c r="VUK947" s="109"/>
      <c r="VUL947" s="109"/>
      <c r="VUM947" s="109"/>
      <c r="VUN947" s="109"/>
      <c r="VUO947" s="109"/>
      <c r="VUP947" s="109"/>
      <c r="VUQ947" s="109"/>
      <c r="VUR947" s="109"/>
      <c r="VUS947" s="109"/>
      <c r="VUT947" s="109"/>
      <c r="VUU947" s="109"/>
      <c r="VUV947" s="109"/>
      <c r="VUW947" s="109"/>
      <c r="VUX947" s="109"/>
      <c r="VUY947" s="109"/>
      <c r="VUZ947" s="109"/>
      <c r="VVA947" s="109"/>
      <c r="VVB947" s="109"/>
      <c r="VVC947" s="109"/>
      <c r="VVD947" s="109"/>
      <c r="VVE947" s="109"/>
      <c r="VVF947" s="109"/>
      <c r="VVG947" s="109"/>
      <c r="VVH947" s="109"/>
      <c r="VVI947" s="109"/>
      <c r="VVJ947" s="109"/>
      <c r="VVK947" s="109"/>
      <c r="VVL947" s="109"/>
      <c r="VVM947" s="109"/>
      <c r="VVN947" s="109"/>
      <c r="VVO947" s="109"/>
      <c r="VVP947" s="109"/>
      <c r="VVQ947" s="109"/>
      <c r="VVR947" s="109"/>
      <c r="VVS947" s="109"/>
      <c r="VVT947" s="109"/>
      <c r="VVU947" s="109"/>
      <c r="VVV947" s="109"/>
      <c r="VVW947" s="109"/>
      <c r="VVX947" s="109"/>
      <c r="VVY947" s="109"/>
      <c r="VVZ947" s="109"/>
      <c r="VWA947" s="109"/>
      <c r="VWB947" s="109"/>
      <c r="VWC947" s="109"/>
      <c r="VWD947" s="109"/>
      <c r="VWE947" s="109"/>
      <c r="VWF947" s="109"/>
      <c r="VWG947" s="109"/>
      <c r="VWH947" s="109"/>
      <c r="VWI947" s="109"/>
      <c r="VWJ947" s="109"/>
      <c r="VWK947" s="109"/>
      <c r="VWL947" s="109"/>
      <c r="VWM947" s="109"/>
      <c r="VWN947" s="109"/>
      <c r="VWO947" s="109"/>
      <c r="VWP947" s="109"/>
      <c r="VWQ947" s="109"/>
      <c r="VWR947" s="109"/>
      <c r="VWS947" s="109"/>
      <c r="VWT947" s="109"/>
      <c r="VWU947" s="109"/>
      <c r="VWV947" s="109"/>
      <c r="VWW947" s="109"/>
      <c r="VWX947" s="109"/>
      <c r="VWY947" s="109"/>
      <c r="VWZ947" s="109"/>
      <c r="VXA947" s="109"/>
      <c r="VXB947" s="109"/>
      <c r="VXC947" s="109"/>
      <c r="VXD947" s="109"/>
      <c r="VXE947" s="109"/>
      <c r="VXF947" s="109"/>
      <c r="VXG947" s="109"/>
      <c r="VXH947" s="109"/>
      <c r="VXI947" s="109"/>
      <c r="VXJ947" s="109"/>
      <c r="VXK947" s="109"/>
      <c r="VXL947" s="109"/>
      <c r="VXM947" s="109"/>
      <c r="VXN947" s="109"/>
      <c r="VXO947" s="109"/>
      <c r="VXP947" s="109"/>
      <c r="VXQ947" s="109"/>
      <c r="VXR947" s="109"/>
      <c r="VXS947" s="109"/>
      <c r="VXT947" s="109"/>
      <c r="VXU947" s="109"/>
      <c r="VXV947" s="109"/>
      <c r="VXW947" s="109"/>
      <c r="VXX947" s="109"/>
      <c r="VXY947" s="109"/>
      <c r="VXZ947" s="109"/>
      <c r="VYA947" s="109"/>
      <c r="VYB947" s="109"/>
      <c r="VYC947" s="109"/>
      <c r="VYD947" s="109"/>
      <c r="VYE947" s="109"/>
      <c r="VYF947" s="109"/>
      <c r="VYG947" s="109"/>
      <c r="VYH947" s="109"/>
      <c r="VYI947" s="109"/>
      <c r="VYJ947" s="109"/>
      <c r="VYK947" s="109"/>
      <c r="VYL947" s="109"/>
      <c r="VYM947" s="109"/>
      <c r="VYN947" s="109"/>
      <c r="VYO947" s="109"/>
      <c r="VYP947" s="109"/>
      <c r="VYQ947" s="109"/>
      <c r="VYR947" s="109"/>
      <c r="VYS947" s="109"/>
      <c r="VYT947" s="109"/>
      <c r="VYU947" s="109"/>
      <c r="VYV947" s="109"/>
      <c r="VYW947" s="109"/>
      <c r="VYX947" s="109"/>
      <c r="VYY947" s="109"/>
      <c r="VYZ947" s="109"/>
      <c r="VZA947" s="109"/>
      <c r="VZB947" s="109"/>
      <c r="VZC947" s="109"/>
      <c r="VZD947" s="109"/>
      <c r="VZE947" s="109"/>
      <c r="VZF947" s="109"/>
      <c r="VZG947" s="109"/>
      <c r="VZH947" s="109"/>
      <c r="VZI947" s="109"/>
      <c r="VZJ947" s="109"/>
      <c r="VZK947" s="109"/>
      <c r="VZL947" s="109"/>
      <c r="VZM947" s="109"/>
      <c r="VZN947" s="109"/>
      <c r="VZO947" s="109"/>
      <c r="VZP947" s="109"/>
      <c r="VZQ947" s="109"/>
      <c r="VZR947" s="109"/>
      <c r="VZS947" s="109"/>
      <c r="VZT947" s="109"/>
      <c r="VZU947" s="109"/>
      <c r="VZV947" s="109"/>
      <c r="VZW947" s="109"/>
      <c r="VZX947" s="109"/>
      <c r="VZY947" s="109"/>
      <c r="VZZ947" s="109"/>
      <c r="WAA947" s="109"/>
      <c r="WAB947" s="109"/>
      <c r="WAC947" s="109"/>
      <c r="WAD947" s="109"/>
      <c r="WAE947" s="109"/>
      <c r="WAF947" s="109"/>
      <c r="WAG947" s="109"/>
      <c r="WAH947" s="109"/>
      <c r="WAI947" s="109"/>
      <c r="WAJ947" s="109"/>
      <c r="WAK947" s="109"/>
      <c r="WAL947" s="109"/>
      <c r="WAM947" s="109"/>
      <c r="WAN947" s="109"/>
      <c r="WAO947" s="109"/>
      <c r="WAP947" s="109"/>
      <c r="WAQ947" s="109"/>
      <c r="WAR947" s="109"/>
      <c r="WAS947" s="109"/>
      <c r="WAT947" s="109"/>
      <c r="WAU947" s="109"/>
      <c r="WAV947" s="109"/>
      <c r="WAW947" s="109"/>
      <c r="WAX947" s="109"/>
      <c r="WAY947" s="109"/>
      <c r="WAZ947" s="109"/>
      <c r="WBA947" s="109"/>
      <c r="WBB947" s="109"/>
      <c r="WBC947" s="109"/>
      <c r="WBD947" s="109"/>
      <c r="WBE947" s="109"/>
      <c r="WBF947" s="109"/>
      <c r="WBG947" s="109"/>
      <c r="WBH947" s="109"/>
      <c r="WBI947" s="109"/>
      <c r="WBJ947" s="109"/>
      <c r="WBK947" s="109"/>
      <c r="WBL947" s="109"/>
      <c r="WBM947" s="109"/>
      <c r="WBN947" s="109"/>
      <c r="WBO947" s="109"/>
      <c r="WBP947" s="109"/>
      <c r="WBQ947" s="109"/>
      <c r="WBR947" s="109"/>
      <c r="WBS947" s="109"/>
      <c r="WBT947" s="109"/>
      <c r="WBU947" s="109"/>
      <c r="WBV947" s="109"/>
      <c r="WBW947" s="109"/>
      <c r="WBX947" s="109"/>
      <c r="WBY947" s="109"/>
      <c r="WBZ947" s="109"/>
      <c r="WCA947" s="109"/>
      <c r="WCB947" s="109"/>
      <c r="WCC947" s="109"/>
      <c r="WCD947" s="109"/>
      <c r="WCE947" s="109"/>
      <c r="WCF947" s="109"/>
      <c r="WCG947" s="109"/>
      <c r="WCH947" s="109"/>
      <c r="WCI947" s="109"/>
      <c r="WCJ947" s="109"/>
      <c r="WCK947" s="109"/>
      <c r="WCL947" s="109"/>
      <c r="WCM947" s="109"/>
      <c r="WCN947" s="109"/>
      <c r="WCO947" s="109"/>
      <c r="WCP947" s="109"/>
      <c r="WCQ947" s="109"/>
      <c r="WCR947" s="109"/>
      <c r="WCS947" s="109"/>
      <c r="WCT947" s="109"/>
      <c r="WCU947" s="109"/>
      <c r="WCV947" s="109"/>
      <c r="WCW947" s="109"/>
      <c r="WCX947" s="109"/>
      <c r="WCY947" s="109"/>
      <c r="WCZ947" s="109"/>
      <c r="WDA947" s="109"/>
      <c r="WDB947" s="109"/>
      <c r="WDC947" s="109"/>
      <c r="WDD947" s="109"/>
      <c r="WDE947" s="109"/>
      <c r="WDF947" s="109"/>
      <c r="WDG947" s="109"/>
      <c r="WDH947" s="109"/>
      <c r="WDI947" s="109"/>
      <c r="WDJ947" s="109"/>
      <c r="WDK947" s="109"/>
      <c r="WDL947" s="109"/>
      <c r="WDM947" s="109"/>
      <c r="WDN947" s="109"/>
      <c r="WDO947" s="109"/>
      <c r="WDP947" s="109"/>
      <c r="WDQ947" s="109"/>
      <c r="WDR947" s="109"/>
      <c r="WDS947" s="109"/>
      <c r="WDT947" s="109"/>
      <c r="WDU947" s="109"/>
      <c r="WDV947" s="109"/>
      <c r="WDW947" s="109"/>
      <c r="WDX947" s="109"/>
      <c r="WDY947" s="109"/>
      <c r="WDZ947" s="109"/>
      <c r="WEA947" s="109"/>
      <c r="WEB947" s="109"/>
      <c r="WEC947" s="109"/>
      <c r="WED947" s="109"/>
      <c r="WEE947" s="109"/>
      <c r="WEF947" s="109"/>
      <c r="WEG947" s="109"/>
      <c r="WEH947" s="109"/>
      <c r="WEI947" s="109"/>
      <c r="WEJ947" s="109"/>
      <c r="WEK947" s="109"/>
      <c r="WEL947" s="109"/>
      <c r="WEM947" s="109"/>
      <c r="WEN947" s="109"/>
      <c r="WEO947" s="109"/>
      <c r="WEP947" s="109"/>
      <c r="WEQ947" s="109"/>
      <c r="WER947" s="109"/>
      <c r="WES947" s="109"/>
      <c r="WET947" s="109"/>
      <c r="WEU947" s="109"/>
      <c r="WEV947" s="109"/>
      <c r="WEW947" s="109"/>
      <c r="WEX947" s="109"/>
      <c r="WEY947" s="109"/>
      <c r="WEZ947" s="109"/>
      <c r="WFA947" s="109"/>
      <c r="WFB947" s="109"/>
      <c r="WFC947" s="109"/>
      <c r="WFD947" s="109"/>
      <c r="WFE947" s="109"/>
      <c r="WFF947" s="109"/>
      <c r="WFG947" s="109"/>
      <c r="WFH947" s="109"/>
      <c r="WFI947" s="109"/>
      <c r="WFJ947" s="109"/>
      <c r="WFK947" s="109"/>
      <c r="WFL947" s="109"/>
      <c r="WFM947" s="109"/>
      <c r="WFN947" s="109"/>
      <c r="WFO947" s="109"/>
      <c r="WFP947" s="109"/>
      <c r="WFQ947" s="109"/>
      <c r="WFR947" s="109"/>
      <c r="WFS947" s="109"/>
      <c r="WFT947" s="109"/>
      <c r="WFU947" s="109"/>
      <c r="WFV947" s="109"/>
      <c r="WFW947" s="109"/>
      <c r="WFX947" s="109"/>
      <c r="WFY947" s="109"/>
      <c r="WFZ947" s="109"/>
      <c r="WGA947" s="109"/>
      <c r="WGB947" s="109"/>
      <c r="WGC947" s="109"/>
      <c r="WGD947" s="109"/>
      <c r="WGE947" s="109"/>
      <c r="WGF947" s="109"/>
      <c r="WGG947" s="109"/>
      <c r="WGH947" s="109"/>
      <c r="WGI947" s="109"/>
      <c r="WGJ947" s="109"/>
      <c r="WGK947" s="109"/>
      <c r="WGL947" s="109"/>
      <c r="WGM947" s="109"/>
      <c r="WGN947" s="109"/>
      <c r="WGO947" s="109"/>
      <c r="WGP947" s="109"/>
      <c r="WGQ947" s="109"/>
      <c r="WGR947" s="109"/>
      <c r="WGS947" s="109"/>
      <c r="WGT947" s="109"/>
      <c r="WGU947" s="109"/>
      <c r="WGV947" s="109"/>
      <c r="WGW947" s="109"/>
      <c r="WGX947" s="109"/>
      <c r="WGY947" s="109"/>
      <c r="WGZ947" s="109"/>
      <c r="WHA947" s="109"/>
      <c r="WHB947" s="109"/>
      <c r="WHC947" s="109"/>
      <c r="WHD947" s="109"/>
      <c r="WHE947" s="109"/>
      <c r="WHF947" s="109"/>
      <c r="WHG947" s="109"/>
      <c r="WHH947" s="109"/>
      <c r="WHI947" s="109"/>
      <c r="WHJ947" s="109"/>
      <c r="WHK947" s="109"/>
      <c r="WHL947" s="109"/>
      <c r="WHM947" s="109"/>
      <c r="WHN947" s="109"/>
      <c r="WHO947" s="109"/>
      <c r="WHP947" s="109"/>
      <c r="WHQ947" s="109"/>
      <c r="WHR947" s="109"/>
      <c r="WHS947" s="109"/>
      <c r="WHT947" s="109"/>
      <c r="WHU947" s="109"/>
      <c r="WHV947" s="109"/>
      <c r="WHW947" s="109"/>
      <c r="WHX947" s="109"/>
      <c r="WHY947" s="109"/>
      <c r="WHZ947" s="109"/>
      <c r="WIA947" s="109"/>
      <c r="WIB947" s="109"/>
      <c r="WIC947" s="109"/>
      <c r="WID947" s="109"/>
      <c r="WIE947" s="109"/>
      <c r="WIF947" s="109"/>
      <c r="WIG947" s="109"/>
      <c r="WIH947" s="109"/>
      <c r="WII947" s="109"/>
      <c r="WIJ947" s="109"/>
      <c r="WIK947" s="109"/>
      <c r="WIL947" s="109"/>
      <c r="WIM947" s="109"/>
      <c r="WIN947" s="109"/>
      <c r="WIO947" s="109"/>
      <c r="WIP947" s="109"/>
      <c r="WIQ947" s="109"/>
      <c r="WIR947" s="109"/>
      <c r="WIS947" s="109"/>
      <c r="WIT947" s="109"/>
      <c r="WIU947" s="109"/>
      <c r="WIV947" s="109"/>
      <c r="WIW947" s="109"/>
      <c r="WIX947" s="109"/>
      <c r="WIY947" s="109"/>
      <c r="WIZ947" s="109"/>
      <c r="WJA947" s="109"/>
      <c r="WJB947" s="109"/>
      <c r="WJC947" s="109"/>
      <c r="WJD947" s="109"/>
      <c r="WJE947" s="109"/>
      <c r="WJF947" s="109"/>
      <c r="WJG947" s="109"/>
      <c r="WJH947" s="109"/>
      <c r="WJI947" s="109"/>
      <c r="WJJ947" s="109"/>
      <c r="WJK947" s="109"/>
      <c r="WJL947" s="109"/>
      <c r="WJM947" s="109"/>
      <c r="WJN947" s="109"/>
      <c r="WJO947" s="109"/>
      <c r="WJP947" s="109"/>
      <c r="WJQ947" s="109"/>
      <c r="WJR947" s="109"/>
      <c r="WJS947" s="109"/>
      <c r="WJT947" s="109"/>
      <c r="WJU947" s="109"/>
      <c r="WJV947" s="109"/>
      <c r="WJW947" s="109"/>
      <c r="WJX947" s="109"/>
      <c r="WJY947" s="109"/>
      <c r="WJZ947" s="109"/>
      <c r="WKA947" s="109"/>
      <c r="WKB947" s="109"/>
      <c r="WKC947" s="109"/>
      <c r="WKD947" s="109"/>
      <c r="WKE947" s="109"/>
      <c r="WKF947" s="109"/>
      <c r="WKG947" s="109"/>
      <c r="WKH947" s="109"/>
      <c r="WKI947" s="109"/>
      <c r="WKJ947" s="109"/>
      <c r="WKK947" s="109"/>
      <c r="WKL947" s="109"/>
      <c r="WKM947" s="109"/>
      <c r="WKN947" s="109"/>
      <c r="WKO947" s="109"/>
      <c r="WKP947" s="109"/>
      <c r="WKQ947" s="109"/>
      <c r="WKR947" s="109"/>
      <c r="WKS947" s="109"/>
      <c r="WKT947" s="109"/>
      <c r="WKU947" s="109"/>
      <c r="WKV947" s="109"/>
      <c r="WKW947" s="109"/>
      <c r="WKX947" s="109"/>
      <c r="WKY947" s="109"/>
      <c r="WKZ947" s="109"/>
      <c r="WLA947" s="109"/>
      <c r="WLB947" s="109"/>
      <c r="WLC947" s="109"/>
      <c r="WLD947" s="109"/>
      <c r="WLE947" s="109"/>
      <c r="WLF947" s="109"/>
      <c r="WLG947" s="109"/>
      <c r="WLH947" s="109"/>
      <c r="WLI947" s="109"/>
      <c r="WLJ947" s="109"/>
      <c r="WLK947" s="109"/>
      <c r="WLL947" s="109"/>
      <c r="WLM947" s="109"/>
      <c r="WLN947" s="109"/>
      <c r="WLO947" s="109"/>
      <c r="WLP947" s="109"/>
      <c r="WLQ947" s="109"/>
      <c r="WLR947" s="109"/>
      <c r="WLS947" s="109"/>
      <c r="WLT947" s="109"/>
      <c r="WLU947" s="109"/>
      <c r="WLV947" s="109"/>
      <c r="WLW947" s="109"/>
      <c r="WLX947" s="109"/>
      <c r="WLY947" s="109"/>
      <c r="WLZ947" s="109"/>
      <c r="WMA947" s="109"/>
      <c r="WMB947" s="109"/>
      <c r="WMC947" s="109"/>
      <c r="WMD947" s="109"/>
      <c r="WME947" s="109"/>
      <c r="WMF947" s="109"/>
      <c r="WMG947" s="109"/>
      <c r="WMH947" s="109"/>
      <c r="WMI947" s="109"/>
      <c r="WMJ947" s="109"/>
      <c r="WMK947" s="109"/>
      <c r="WML947" s="109"/>
      <c r="WMM947" s="109"/>
      <c r="WMN947" s="109"/>
      <c r="WMO947" s="109"/>
      <c r="WMP947" s="109"/>
      <c r="WMQ947" s="109"/>
      <c r="WMR947" s="109"/>
      <c r="WMS947" s="109"/>
      <c r="WMT947" s="109"/>
      <c r="WMU947" s="109"/>
      <c r="WMV947" s="109"/>
      <c r="WMW947" s="109"/>
      <c r="WMX947" s="109"/>
      <c r="WMY947" s="109"/>
      <c r="WMZ947" s="109"/>
      <c r="WNA947" s="109"/>
      <c r="WNB947" s="109"/>
      <c r="WNC947" s="109"/>
      <c r="WND947" s="109"/>
      <c r="WNE947" s="109"/>
      <c r="WNF947" s="109"/>
      <c r="WNG947" s="109"/>
      <c r="WNH947" s="109"/>
      <c r="WNI947" s="109"/>
      <c r="WNJ947" s="109"/>
      <c r="WNK947" s="109"/>
      <c r="WNL947" s="109"/>
      <c r="WNM947" s="109"/>
      <c r="WNN947" s="109"/>
      <c r="WNO947" s="109"/>
      <c r="WNP947" s="109"/>
      <c r="WNQ947" s="109"/>
      <c r="WNR947" s="109"/>
      <c r="WNS947" s="109"/>
      <c r="WNT947" s="109"/>
      <c r="WNU947" s="109"/>
      <c r="WNV947" s="109"/>
      <c r="WNW947" s="109"/>
      <c r="WNX947" s="109"/>
      <c r="WNY947" s="109"/>
      <c r="WNZ947" s="109"/>
      <c r="WOA947" s="109"/>
      <c r="WOB947" s="109"/>
      <c r="WOC947" s="109"/>
      <c r="WOD947" s="109"/>
      <c r="WOE947" s="109"/>
      <c r="WOF947" s="109"/>
      <c r="WOG947" s="109"/>
      <c r="WOH947" s="109"/>
      <c r="WOI947" s="109"/>
      <c r="WOJ947" s="109"/>
      <c r="WOK947" s="109"/>
      <c r="WOL947" s="109"/>
      <c r="WOM947" s="109"/>
      <c r="WON947" s="109"/>
      <c r="WOO947" s="109"/>
      <c r="WOP947" s="109"/>
      <c r="WOQ947" s="109"/>
      <c r="WOR947" s="109"/>
      <c r="WOS947" s="109"/>
      <c r="WOT947" s="109"/>
      <c r="WOU947" s="109"/>
      <c r="WOV947" s="109"/>
      <c r="WOW947" s="109"/>
      <c r="WOX947" s="109"/>
      <c r="WOY947" s="109"/>
      <c r="WOZ947" s="109"/>
      <c r="WPA947" s="109"/>
      <c r="WPB947" s="109"/>
      <c r="WPC947" s="109"/>
      <c r="WPD947" s="109"/>
      <c r="WPE947" s="109"/>
      <c r="WPF947" s="109"/>
      <c r="WPG947" s="109"/>
      <c r="WPH947" s="109"/>
      <c r="WPI947" s="109"/>
      <c r="WPJ947" s="109"/>
      <c r="WPK947" s="109"/>
      <c r="WPL947" s="109"/>
      <c r="WPM947" s="109"/>
      <c r="WPN947" s="109"/>
      <c r="WPO947" s="109"/>
      <c r="WPP947" s="109"/>
      <c r="WPQ947" s="109"/>
      <c r="WPR947" s="109"/>
      <c r="WPS947" s="109"/>
      <c r="WPT947" s="109"/>
      <c r="WPU947" s="109"/>
      <c r="WPV947" s="109"/>
      <c r="WPW947" s="109"/>
      <c r="WPX947" s="109"/>
      <c r="WPY947" s="109"/>
      <c r="WPZ947" s="109"/>
      <c r="WQA947" s="109"/>
      <c r="WQB947" s="109"/>
      <c r="WQC947" s="109"/>
      <c r="WQD947" s="109"/>
      <c r="WQE947" s="109"/>
      <c r="WQF947" s="109"/>
      <c r="WQG947" s="109"/>
      <c r="WQH947" s="109"/>
      <c r="WQI947" s="109"/>
      <c r="WQJ947" s="109"/>
      <c r="WQK947" s="109"/>
      <c r="WQL947" s="109"/>
      <c r="WQM947" s="109"/>
      <c r="WQN947" s="109"/>
      <c r="WQO947" s="109"/>
      <c r="WQP947" s="109"/>
      <c r="WQQ947" s="109"/>
      <c r="WQR947" s="109"/>
      <c r="WQS947" s="109"/>
      <c r="WQT947" s="109"/>
      <c r="WQU947" s="109"/>
      <c r="WQV947" s="109"/>
      <c r="WQW947" s="109"/>
      <c r="WQX947" s="109"/>
      <c r="WQY947" s="109"/>
      <c r="WQZ947" s="109"/>
      <c r="WRA947" s="109"/>
      <c r="WRB947" s="109"/>
      <c r="WRC947" s="109"/>
      <c r="WRD947" s="109"/>
      <c r="WRE947" s="109"/>
      <c r="WRF947" s="109"/>
      <c r="WRG947" s="109"/>
      <c r="WRH947" s="109"/>
      <c r="WRI947" s="109"/>
      <c r="WRJ947" s="109"/>
      <c r="WRK947" s="109"/>
      <c r="WRL947" s="109"/>
      <c r="WRM947" s="109"/>
      <c r="WRN947" s="109"/>
      <c r="WRO947" s="109"/>
      <c r="WRP947" s="109"/>
      <c r="WRQ947" s="109"/>
      <c r="WRR947" s="109"/>
      <c r="WRS947" s="109"/>
      <c r="WRT947" s="109"/>
      <c r="WRU947" s="109"/>
      <c r="WRV947" s="109"/>
      <c r="WRW947" s="109"/>
      <c r="WRX947" s="109"/>
      <c r="WRY947" s="109"/>
      <c r="WRZ947" s="109"/>
      <c r="WSA947" s="109"/>
      <c r="WSB947" s="109"/>
      <c r="WSC947" s="109"/>
      <c r="WSD947" s="109"/>
      <c r="WSE947" s="109"/>
      <c r="WSF947" s="109"/>
      <c r="WSG947" s="109"/>
      <c r="WSH947" s="109"/>
      <c r="WSI947" s="109"/>
      <c r="WSJ947" s="109"/>
      <c r="WSK947" s="109"/>
      <c r="WSL947" s="109"/>
      <c r="WSM947" s="109"/>
      <c r="WSN947" s="109"/>
      <c r="WSO947" s="109"/>
      <c r="WSP947" s="109"/>
      <c r="WSQ947" s="109"/>
      <c r="WSR947" s="109"/>
      <c r="WSS947" s="109"/>
      <c r="WST947" s="109"/>
      <c r="WSU947" s="109"/>
      <c r="WSV947" s="109"/>
      <c r="WSW947" s="109"/>
      <c r="WSX947" s="109"/>
      <c r="WSY947" s="109"/>
      <c r="WSZ947" s="109"/>
      <c r="WTA947" s="109"/>
      <c r="WTB947" s="109"/>
      <c r="WTC947" s="109"/>
      <c r="WTD947" s="109"/>
      <c r="WTE947" s="109"/>
      <c r="WTF947" s="109"/>
      <c r="WTG947" s="109"/>
      <c r="WTH947" s="109"/>
      <c r="WTI947" s="109"/>
      <c r="WTJ947" s="109"/>
      <c r="WTK947" s="109"/>
      <c r="WTL947" s="109"/>
      <c r="WTM947" s="109"/>
      <c r="WTN947" s="109"/>
      <c r="WTO947" s="109"/>
      <c r="WTP947" s="109"/>
      <c r="WTQ947" s="109"/>
      <c r="WTR947" s="109"/>
      <c r="WTS947" s="109"/>
      <c r="WTT947" s="109"/>
      <c r="WTU947" s="109"/>
      <c r="WTV947" s="109"/>
      <c r="WTW947" s="109"/>
      <c r="WTX947" s="109"/>
      <c r="WTY947" s="109"/>
      <c r="WTZ947" s="109"/>
      <c r="WUA947" s="109"/>
      <c r="WUB947" s="109"/>
      <c r="WUC947" s="109"/>
      <c r="WUD947" s="109"/>
      <c r="WUE947" s="109"/>
      <c r="WUF947" s="109"/>
      <c r="WUG947" s="109"/>
      <c r="WUH947" s="109"/>
      <c r="WUI947" s="109"/>
      <c r="WUJ947" s="109"/>
      <c r="WUK947" s="109"/>
      <c r="WUL947" s="109"/>
      <c r="WUM947" s="109"/>
      <c r="WUN947" s="109"/>
      <c r="WUO947" s="109"/>
      <c r="WUP947" s="109"/>
      <c r="WUQ947" s="109"/>
      <c r="WUR947" s="109"/>
      <c r="WUS947" s="109"/>
      <c r="WUT947" s="109"/>
      <c r="WUU947" s="109"/>
      <c r="WUV947" s="109"/>
      <c r="WUW947" s="109"/>
      <c r="WUX947" s="109"/>
      <c r="WUY947" s="109"/>
      <c r="WUZ947" s="109"/>
      <c r="WVA947" s="109"/>
      <c r="WVB947" s="109"/>
      <c r="WVC947" s="109"/>
      <c r="WVD947" s="109"/>
      <c r="WVE947" s="109"/>
      <c r="WVF947" s="109"/>
      <c r="WVG947" s="109"/>
      <c r="WVH947" s="109"/>
      <c r="WVI947" s="109"/>
      <c r="WVJ947" s="109"/>
      <c r="WVK947" s="109"/>
      <c r="WVL947" s="109"/>
      <c r="WVM947" s="109"/>
      <c r="WVN947" s="109"/>
      <c r="WVO947" s="109"/>
      <c r="WVP947" s="109"/>
      <c r="WVQ947" s="109"/>
      <c r="WVR947" s="109"/>
      <c r="WVS947" s="109"/>
      <c r="WVT947" s="109"/>
      <c r="WVU947" s="109"/>
      <c r="WVV947" s="109"/>
      <c r="WVW947" s="109"/>
      <c r="WVX947" s="109"/>
      <c r="WVY947" s="109"/>
      <c r="WVZ947" s="109"/>
      <c r="WWA947" s="109"/>
      <c r="WWB947" s="109"/>
      <c r="WWC947" s="109"/>
      <c r="WWD947" s="109"/>
      <c r="WWE947" s="109"/>
      <c r="WWF947" s="109"/>
      <c r="WWG947" s="109"/>
      <c r="WWH947" s="109"/>
      <c r="WWI947" s="109"/>
      <c r="WWJ947" s="109"/>
      <c r="WWK947" s="109"/>
      <c r="WWL947" s="109"/>
      <c r="WWM947" s="109"/>
      <c r="WWN947" s="109"/>
      <c r="WWO947" s="109"/>
      <c r="WWP947" s="109"/>
      <c r="WWQ947" s="109"/>
      <c r="WWR947" s="109"/>
      <c r="WWS947" s="109"/>
      <c r="WWT947" s="109"/>
      <c r="WWU947" s="109"/>
      <c r="WWV947" s="109"/>
      <c r="WWW947" s="109"/>
      <c r="WWX947" s="109"/>
      <c r="WWY947" s="109"/>
      <c r="WWZ947" s="109"/>
      <c r="WXA947" s="109"/>
      <c r="WXB947" s="109"/>
      <c r="WXC947" s="109"/>
      <c r="WXD947" s="109"/>
      <c r="WXE947" s="109"/>
      <c r="WXF947" s="109"/>
      <c r="WXG947" s="109"/>
      <c r="WXH947" s="109"/>
      <c r="WXI947" s="109"/>
      <c r="WXJ947" s="109"/>
      <c r="WXK947" s="109"/>
      <c r="WXL947" s="109"/>
      <c r="WXM947" s="109"/>
      <c r="WXN947" s="109"/>
      <c r="WXO947" s="109"/>
      <c r="WXP947" s="109"/>
      <c r="WXQ947" s="109"/>
      <c r="WXR947" s="109"/>
      <c r="WXS947" s="109"/>
      <c r="WXT947" s="109"/>
      <c r="WXU947" s="109"/>
      <c r="WXV947" s="109"/>
      <c r="WXW947" s="109"/>
      <c r="WXX947" s="109"/>
      <c r="WXY947" s="109"/>
      <c r="WXZ947" s="109"/>
      <c r="WYA947" s="109"/>
      <c r="WYB947" s="109"/>
      <c r="WYC947" s="109"/>
      <c r="WYD947" s="109"/>
      <c r="WYE947" s="109"/>
      <c r="WYF947" s="109"/>
      <c r="WYG947" s="109"/>
      <c r="WYH947" s="109"/>
      <c r="WYI947" s="109"/>
      <c r="WYJ947" s="109"/>
      <c r="WYK947" s="109"/>
      <c r="WYL947" s="109"/>
      <c r="WYM947" s="109"/>
      <c r="WYN947" s="109"/>
      <c r="WYO947" s="109"/>
      <c r="WYP947" s="109"/>
      <c r="WYQ947" s="109"/>
      <c r="WYR947" s="109"/>
      <c r="WYS947" s="109"/>
      <c r="WYT947" s="109"/>
      <c r="WYU947" s="109"/>
      <c r="WYV947" s="109"/>
      <c r="WYW947" s="109"/>
      <c r="WYX947" s="109"/>
      <c r="WYY947" s="109"/>
      <c r="WYZ947" s="109"/>
      <c r="WZA947" s="109"/>
      <c r="WZB947" s="109"/>
      <c r="WZC947" s="109"/>
      <c r="WZD947" s="109"/>
      <c r="WZE947" s="109"/>
      <c r="WZF947" s="109"/>
      <c r="WZG947" s="109"/>
      <c r="WZH947" s="109"/>
      <c r="WZI947" s="109"/>
      <c r="WZJ947" s="109"/>
      <c r="WZK947" s="109"/>
      <c r="WZL947" s="109"/>
      <c r="WZM947" s="109"/>
      <c r="WZN947" s="109"/>
      <c r="WZO947" s="109"/>
      <c r="WZP947" s="109"/>
      <c r="WZQ947" s="109"/>
      <c r="WZR947" s="109"/>
      <c r="WZS947" s="109"/>
      <c r="WZT947" s="109"/>
      <c r="WZU947" s="109"/>
      <c r="WZV947" s="109"/>
      <c r="WZW947" s="109"/>
      <c r="WZX947" s="109"/>
      <c r="WZY947" s="109"/>
      <c r="WZZ947" s="109"/>
      <c r="XAA947" s="109"/>
      <c r="XAB947" s="109"/>
      <c r="XAC947" s="109"/>
      <c r="XAD947" s="109"/>
      <c r="XAE947" s="109"/>
      <c r="XAF947" s="109"/>
      <c r="XAG947" s="109"/>
      <c r="XAH947" s="109"/>
      <c r="XAI947" s="109"/>
      <c r="XAJ947" s="109"/>
      <c r="XAK947" s="109"/>
      <c r="XAL947" s="109"/>
      <c r="XAM947" s="109"/>
      <c r="XAN947" s="109"/>
      <c r="XAO947" s="109"/>
      <c r="XAP947" s="109"/>
      <c r="XAQ947" s="109"/>
      <c r="XAR947" s="109"/>
      <c r="XAS947" s="109"/>
      <c r="XAT947" s="109"/>
      <c r="XAU947" s="109"/>
      <c r="XAV947" s="109"/>
      <c r="XAW947" s="109"/>
      <c r="XAX947" s="109"/>
      <c r="XAY947" s="109"/>
      <c r="XAZ947" s="109"/>
      <c r="XBA947" s="109"/>
      <c r="XBB947" s="109"/>
      <c r="XBC947" s="109"/>
      <c r="XBD947" s="109"/>
      <c r="XBE947" s="109"/>
      <c r="XBF947" s="109"/>
      <c r="XBG947" s="109"/>
      <c r="XBH947" s="109"/>
      <c r="XBI947" s="109"/>
      <c r="XBJ947" s="109"/>
      <c r="XBK947" s="109"/>
      <c r="XBL947" s="109"/>
      <c r="XBM947" s="109"/>
      <c r="XBN947" s="109"/>
      <c r="XBO947" s="109"/>
      <c r="XBP947" s="109"/>
      <c r="XBQ947" s="109"/>
      <c r="XBR947" s="109"/>
      <c r="XBS947" s="109"/>
      <c r="XBT947" s="109"/>
      <c r="XBU947" s="109"/>
      <c r="XBV947" s="109"/>
      <c r="XBW947" s="109"/>
      <c r="XBX947" s="109"/>
      <c r="XBY947" s="109"/>
      <c r="XBZ947" s="109"/>
      <c r="XCA947" s="109"/>
      <c r="XCB947" s="109"/>
      <c r="XCC947" s="109"/>
      <c r="XCD947" s="109"/>
      <c r="XCE947" s="109"/>
      <c r="XCF947" s="109"/>
      <c r="XCG947" s="109"/>
      <c r="XCH947" s="109"/>
      <c r="XCI947" s="109"/>
      <c r="XCJ947" s="109"/>
      <c r="XCK947" s="109"/>
      <c r="XCL947" s="109"/>
      <c r="XCM947" s="109"/>
      <c r="XCN947" s="109"/>
      <c r="XCO947" s="109"/>
      <c r="XCP947" s="109"/>
      <c r="XCQ947" s="109"/>
      <c r="XCR947" s="109"/>
      <c r="XCS947" s="109"/>
      <c r="XCT947" s="109"/>
      <c r="XCU947" s="109"/>
      <c r="XCV947" s="109"/>
      <c r="XCW947" s="109"/>
      <c r="XCX947" s="109"/>
      <c r="XCY947" s="109"/>
      <c r="XCZ947" s="109"/>
      <c r="XDA947" s="109"/>
      <c r="XDB947" s="109"/>
      <c r="XDC947" s="109"/>
      <c r="XDD947" s="109"/>
      <c r="XDE947" s="109"/>
      <c r="XDF947" s="109"/>
      <c r="XDG947" s="109"/>
      <c r="XDH947" s="109"/>
      <c r="XDI947" s="109"/>
      <c r="XDJ947" s="109"/>
      <c r="XDK947" s="109"/>
      <c r="XDL947" s="109"/>
      <c r="XDM947" s="109"/>
      <c r="XDN947" s="109"/>
      <c r="XDO947" s="109"/>
      <c r="XDP947" s="109"/>
      <c r="XDQ947" s="109"/>
      <c r="XDR947" s="109"/>
      <c r="XDS947" s="109"/>
      <c r="XDT947" s="109"/>
      <c r="XDU947" s="109"/>
      <c r="XDV947" s="109"/>
      <c r="XDW947" s="109"/>
      <c r="XDX947" s="109"/>
      <c r="XDY947" s="109"/>
      <c r="XDZ947" s="109"/>
      <c r="XEA947" s="109"/>
      <c r="XEB947" s="109"/>
      <c r="XEC947" s="109"/>
      <c r="XED947" s="109"/>
      <c r="XEE947" s="109"/>
      <c r="XEF947" s="109"/>
      <c r="XEG947" s="109"/>
      <c r="XEH947" s="109"/>
      <c r="XEI947" s="109"/>
      <c r="XEJ947" s="109"/>
      <c r="XEK947" s="109"/>
      <c r="XEL947" s="109"/>
      <c r="XEM947" s="109"/>
      <c r="XEN947" s="109"/>
      <c r="XEO947" s="109"/>
      <c r="XEP947" s="109"/>
      <c r="XEQ947" s="109"/>
      <c r="XER947" s="109"/>
      <c r="XES947" s="109"/>
      <c r="XET947" s="109"/>
      <c r="XEU947" s="109"/>
      <c r="XEV947" s="109"/>
      <c r="XEW947" s="109"/>
      <c r="XEX947" s="109"/>
      <c r="XEY947" s="109"/>
      <c r="XEZ947" s="109"/>
      <c r="XFA947" s="109"/>
      <c r="XFB947" s="109"/>
      <c r="XFC947" s="109"/>
    </row>
    <row r="948" spans="1:16383" hidden="1" x14ac:dyDescent="0.25">
      <c r="A948" s="114">
        <v>246510</v>
      </c>
      <c r="B948" s="113" t="s">
        <v>907</v>
      </c>
      <c r="C948" s="112">
        <f>VLOOKUP(A948,cuc!$A$4:$H$2090,8,FALSE)</f>
        <v>0</v>
      </c>
      <c r="D948" s="119"/>
      <c r="E948" s="115"/>
    </row>
    <row r="949" spans="1:16383" hidden="1" x14ac:dyDescent="0.25">
      <c r="A949" s="114">
        <v>246515</v>
      </c>
      <c r="B949" s="113" t="s">
        <v>906</v>
      </c>
      <c r="C949" s="112">
        <f>VLOOKUP(A949,cuc!$A$4:$H$2090,8,FALSE)</f>
        <v>0</v>
      </c>
      <c r="D949" s="119"/>
      <c r="E949" s="115"/>
    </row>
    <row r="950" spans="1:16383" hidden="1" x14ac:dyDescent="0.25">
      <c r="A950" s="114">
        <v>246595</v>
      </c>
      <c r="B950" s="113" t="s">
        <v>213</v>
      </c>
      <c r="C950" s="112">
        <f>VLOOKUP(A950,cuc!$A$4:$H$2090,8,FALSE)</f>
        <v>880087</v>
      </c>
      <c r="D950" s="119"/>
      <c r="E950" s="115"/>
    </row>
    <row r="951" spans="1:16383" hidden="1" x14ac:dyDescent="0.25">
      <c r="A951" s="114">
        <v>247000</v>
      </c>
      <c r="B951" s="113" t="s">
        <v>905</v>
      </c>
      <c r="C951" s="112">
        <f>VLOOKUP(A951,cuc!$A$4:$H$2090,8,FALSE)</f>
        <v>0</v>
      </c>
      <c r="D951" s="119"/>
      <c r="E951" s="115"/>
    </row>
    <row r="952" spans="1:16383" hidden="1" x14ac:dyDescent="0.25">
      <c r="A952" s="114">
        <v>247500</v>
      </c>
      <c r="B952" s="113" t="s">
        <v>904</v>
      </c>
      <c r="C952" s="112">
        <f>VLOOKUP(A952,cuc!$A$4:$H$2090,8,FALSE)</f>
        <v>0</v>
      </c>
      <c r="D952" s="119"/>
      <c r="E952" s="115"/>
    </row>
    <row r="953" spans="1:16383" hidden="1" x14ac:dyDescent="0.25">
      <c r="A953" s="114">
        <v>247505</v>
      </c>
      <c r="B953" s="113" t="s">
        <v>903</v>
      </c>
      <c r="C953" s="112">
        <f>VLOOKUP(A953,cuc!$A$4:$H$2090,8,FALSE)</f>
        <v>0</v>
      </c>
      <c r="D953" s="119"/>
      <c r="E953" s="115"/>
    </row>
    <row r="954" spans="1:16383" hidden="1" x14ac:dyDescent="0.25">
      <c r="A954" s="114">
        <v>247510</v>
      </c>
      <c r="B954" s="113" t="s">
        <v>902</v>
      </c>
      <c r="C954" s="112">
        <f>VLOOKUP(A954,cuc!$A$4:$H$2090,8,FALSE)</f>
        <v>0</v>
      </c>
      <c r="D954" s="119"/>
      <c r="E954" s="115"/>
    </row>
    <row r="955" spans="1:16383" hidden="1" x14ac:dyDescent="0.25">
      <c r="A955" s="114">
        <v>248000</v>
      </c>
      <c r="B955" s="113" t="s">
        <v>901</v>
      </c>
      <c r="C955" s="112">
        <f>VLOOKUP(A955,cuc!$A$4:$H$2090,8,FALSE)</f>
        <v>0</v>
      </c>
      <c r="D955" s="119"/>
      <c r="E955" s="115"/>
    </row>
    <row r="956" spans="1:16383" hidden="1" x14ac:dyDescent="0.25">
      <c r="A956" s="114">
        <v>248500</v>
      </c>
      <c r="B956" s="113" t="s">
        <v>900</v>
      </c>
      <c r="C956" s="112">
        <f>VLOOKUP(A956,cuc!$A$4:$H$2090,8,FALSE)</f>
        <v>0</v>
      </c>
      <c r="D956" s="119"/>
      <c r="E956" s="115"/>
    </row>
    <row r="957" spans="1:16383" hidden="1" x14ac:dyDescent="0.25">
      <c r="A957" s="114">
        <v>249500</v>
      </c>
      <c r="B957" s="113" t="s">
        <v>899</v>
      </c>
      <c r="C957" s="112">
        <f>VLOOKUP(A957,cuc!$A$4:$H$2090,8,FALSE)</f>
        <v>0</v>
      </c>
      <c r="D957" s="119"/>
      <c r="E957" s="115"/>
    </row>
    <row r="958" spans="1:16383" hidden="1" x14ac:dyDescent="0.25">
      <c r="A958" s="114">
        <v>249900</v>
      </c>
      <c r="B958" s="113" t="s">
        <v>898</v>
      </c>
      <c r="C958" s="112">
        <f>VLOOKUP(A958,cuc!$A$4:$H$2090,8,FALSE)</f>
        <v>0</v>
      </c>
      <c r="D958" s="119"/>
      <c r="E958" s="115"/>
    </row>
    <row r="959" spans="1:16383" hidden="1" x14ac:dyDescent="0.25">
      <c r="A959" s="114">
        <v>250000</v>
      </c>
      <c r="B959" s="113" t="s">
        <v>897</v>
      </c>
      <c r="C959" s="112">
        <f>VLOOKUP(A959,cuc!$A$4:$H$2090,8,FALSE)</f>
        <v>0</v>
      </c>
      <c r="D959" s="119"/>
      <c r="E959" s="115"/>
    </row>
    <row r="960" spans="1:16383" x14ac:dyDescent="0.25">
      <c r="A960" s="114">
        <v>260000</v>
      </c>
      <c r="B960" s="113" t="s">
        <v>896</v>
      </c>
      <c r="C960" s="112">
        <f>VLOOKUP(A960,cuc!$A$4:$H$2090,8,FALSE)</f>
        <v>3716780723.8299999</v>
      </c>
      <c r="D960" s="119"/>
      <c r="E960" s="115"/>
    </row>
    <row r="961" spans="1:5" x14ac:dyDescent="0.25">
      <c r="A961" s="114">
        <v>260500</v>
      </c>
      <c r="B961" s="113" t="s">
        <v>895</v>
      </c>
      <c r="C961" s="112">
        <f>VLOOKUP(A961,cuc!$A$4:$H$2090,8,FALSE)</f>
        <v>0</v>
      </c>
      <c r="D961" s="119"/>
      <c r="E961" s="115"/>
    </row>
    <row r="962" spans="1:5" hidden="1" x14ac:dyDescent="0.25">
      <c r="A962" s="114">
        <v>261000</v>
      </c>
      <c r="B962" s="113" t="s">
        <v>894</v>
      </c>
      <c r="C962" s="112">
        <f>VLOOKUP(A962,cuc!$A$4:$H$2090,8,FALSE)</f>
        <v>0</v>
      </c>
      <c r="D962" s="119"/>
      <c r="E962" s="115"/>
    </row>
    <row r="963" spans="1:5" hidden="1" x14ac:dyDescent="0.25">
      <c r="A963" s="114">
        <v>261200</v>
      </c>
      <c r="B963" s="113" t="s">
        <v>893</v>
      </c>
      <c r="C963" s="112">
        <f>VLOOKUP(A963,cuc!$A$4:$H$2090,8,FALSE)</f>
        <v>0</v>
      </c>
      <c r="D963" s="119"/>
      <c r="E963" s="115"/>
    </row>
    <row r="964" spans="1:5" hidden="1" x14ac:dyDescent="0.25">
      <c r="A964" s="114">
        <v>261500</v>
      </c>
      <c r="B964" s="113" t="s">
        <v>892</v>
      </c>
      <c r="C964" s="112">
        <f>VLOOKUP(A964,cuc!$A$4:$H$2090,8,FALSE)</f>
        <v>0</v>
      </c>
      <c r="D964" s="119"/>
      <c r="E964" s="115"/>
    </row>
    <row r="965" spans="1:5" hidden="1" x14ac:dyDescent="0.25">
      <c r="A965" s="114">
        <v>262000</v>
      </c>
      <c r="B965" s="113" t="s">
        <v>891</v>
      </c>
      <c r="C965" s="112">
        <f>VLOOKUP(A965,cuc!$A$4:$H$2090,8,FALSE)</f>
        <v>0</v>
      </c>
      <c r="D965" s="119"/>
      <c r="E965" s="115"/>
    </row>
    <row r="966" spans="1:5" hidden="1" x14ac:dyDescent="0.25">
      <c r="A966" s="114">
        <v>262500</v>
      </c>
      <c r="B966" s="113" t="s">
        <v>890</v>
      </c>
      <c r="C966" s="112">
        <f>VLOOKUP(A966,cuc!$A$4:$H$2090,8,FALSE)</f>
        <v>238579616.83000001</v>
      </c>
      <c r="D966" s="119"/>
      <c r="E966" s="115"/>
    </row>
    <row r="967" spans="1:5" hidden="1" x14ac:dyDescent="0.25">
      <c r="A967" s="117">
        <v>264800</v>
      </c>
      <c r="B967" s="116" t="s">
        <v>889</v>
      </c>
      <c r="C967" s="112">
        <f>VLOOKUP(A967,cuc!$A$4:$H$2090,8,FALSE)</f>
        <v>0</v>
      </c>
      <c r="D967" s="119"/>
      <c r="E967" s="115"/>
    </row>
    <row r="968" spans="1:5" hidden="1" x14ac:dyDescent="0.25">
      <c r="A968" s="114">
        <v>265000</v>
      </c>
      <c r="B968" s="113" t="s">
        <v>888</v>
      </c>
      <c r="C968" s="112">
        <f>VLOOKUP(A968,cuc!$A$4:$H$2090,8,FALSE)</f>
        <v>0</v>
      </c>
      <c r="D968" s="119"/>
      <c r="E968" s="115"/>
    </row>
    <row r="969" spans="1:5" hidden="1" x14ac:dyDescent="0.25">
      <c r="A969" s="117">
        <v>265200</v>
      </c>
      <c r="B969" s="116" t="s">
        <v>796</v>
      </c>
      <c r="C969" s="112">
        <f>VLOOKUP(A969,cuc!$A$4:$H$2090,8,FALSE)</f>
        <v>0</v>
      </c>
      <c r="D969" s="119"/>
      <c r="E969" s="115"/>
    </row>
    <row r="970" spans="1:5" hidden="1" x14ac:dyDescent="0.25">
      <c r="A970" s="114">
        <v>265500</v>
      </c>
      <c r="B970" s="113" t="s">
        <v>887</v>
      </c>
      <c r="C970" s="112">
        <f>VLOOKUP(A970,cuc!$A$4:$H$2090,8,FALSE)</f>
        <v>185933893</v>
      </c>
      <c r="D970" s="119"/>
      <c r="E970" s="115"/>
    </row>
    <row r="971" spans="1:5" hidden="1" x14ac:dyDescent="0.25">
      <c r="A971" s="114">
        <v>265800</v>
      </c>
      <c r="B971" s="113" t="s">
        <v>886</v>
      </c>
      <c r="C971" s="112">
        <f>VLOOKUP(A971,cuc!$A$4:$H$2090,8,FALSE)</f>
        <v>0</v>
      </c>
      <c r="D971" s="119"/>
      <c r="E971" s="115"/>
    </row>
    <row r="972" spans="1:5" hidden="1" x14ac:dyDescent="0.25">
      <c r="A972" s="114">
        <v>266000</v>
      </c>
      <c r="B972" s="113" t="s">
        <v>885</v>
      </c>
      <c r="C972" s="112">
        <f>VLOOKUP(A972,cuc!$A$4:$H$2090,8,FALSE)</f>
        <v>0</v>
      </c>
      <c r="D972" s="119"/>
      <c r="E972" s="115"/>
    </row>
    <row r="973" spans="1:5" hidden="1" x14ac:dyDescent="0.25">
      <c r="A973" s="114">
        <v>269500</v>
      </c>
      <c r="B973" s="113" t="s">
        <v>884</v>
      </c>
      <c r="C973" s="112">
        <f>VLOOKUP(A973,cuc!$A$4:$H$2090,8,FALSE)</f>
        <v>3292267214</v>
      </c>
      <c r="D973" s="119"/>
      <c r="E973" s="115"/>
    </row>
    <row r="974" spans="1:5" x14ac:dyDescent="0.25">
      <c r="A974" s="114">
        <v>270000</v>
      </c>
      <c r="B974" s="113" t="s">
        <v>883</v>
      </c>
      <c r="C974" s="112">
        <f>VLOOKUP(A974,cuc!$A$4:$H$2090,8,FALSE)</f>
        <v>259951128.83000001</v>
      </c>
      <c r="D974" s="119"/>
      <c r="E974" s="115"/>
    </row>
    <row r="975" spans="1:5" hidden="1" x14ac:dyDescent="0.25">
      <c r="A975" s="114">
        <v>270500</v>
      </c>
      <c r="B975" s="113" t="s">
        <v>882</v>
      </c>
      <c r="C975" s="112">
        <f>VLOOKUP(A975,cuc!$A$4:$H$2090,8,FALSE)</f>
        <v>0</v>
      </c>
      <c r="D975" s="119"/>
      <c r="E975" s="115"/>
    </row>
    <row r="976" spans="1:5" hidden="1" x14ac:dyDescent="0.25">
      <c r="A976" s="114">
        <v>270505</v>
      </c>
      <c r="B976" s="113" t="s">
        <v>881</v>
      </c>
      <c r="C976" s="112">
        <f>VLOOKUP(A976,cuc!$A$4:$H$2090,8,FALSE)</f>
        <v>0</v>
      </c>
      <c r="D976" s="119"/>
      <c r="E976" s="115"/>
    </row>
    <row r="977" spans="1:5" hidden="1" x14ac:dyDescent="0.25">
      <c r="A977" s="114">
        <v>270510</v>
      </c>
      <c r="B977" s="113" t="s">
        <v>880</v>
      </c>
      <c r="C977" s="112">
        <f>VLOOKUP(A977,cuc!$A$4:$H$2090,8,FALSE)</f>
        <v>0</v>
      </c>
      <c r="D977" s="119"/>
      <c r="E977" s="115"/>
    </row>
    <row r="978" spans="1:5" hidden="1" x14ac:dyDescent="0.25">
      <c r="A978" s="114">
        <v>270525</v>
      </c>
      <c r="B978" s="113" t="s">
        <v>879</v>
      </c>
      <c r="C978" s="112">
        <f>VLOOKUP(A978,cuc!$A$4:$H$2090,8,FALSE)</f>
        <v>0</v>
      </c>
      <c r="D978" s="119"/>
      <c r="E978" s="115"/>
    </row>
    <row r="979" spans="1:5" hidden="1" x14ac:dyDescent="0.25">
      <c r="A979" s="114">
        <v>270530</v>
      </c>
      <c r="B979" s="113" t="s">
        <v>878</v>
      </c>
      <c r="C979" s="112">
        <f>VLOOKUP(A979,cuc!$A$4:$H$2090,8,FALSE)</f>
        <v>0</v>
      </c>
      <c r="D979" s="119"/>
      <c r="E979" s="115"/>
    </row>
    <row r="980" spans="1:5" hidden="1" x14ac:dyDescent="0.25">
      <c r="A980" s="114">
        <v>270535</v>
      </c>
      <c r="B980" s="113" t="s">
        <v>877</v>
      </c>
      <c r="C980" s="112">
        <f>VLOOKUP(A980,cuc!$A$4:$H$2090,8,FALSE)</f>
        <v>0</v>
      </c>
      <c r="D980" s="119"/>
      <c r="E980" s="115"/>
    </row>
    <row r="981" spans="1:5" hidden="1" x14ac:dyDescent="0.25">
      <c r="A981" s="114">
        <v>270540</v>
      </c>
      <c r="B981" s="113" t="s">
        <v>876</v>
      </c>
      <c r="C981" s="112">
        <f>VLOOKUP(A981,cuc!$A$4:$H$2090,8,FALSE)</f>
        <v>0</v>
      </c>
      <c r="D981" s="119"/>
      <c r="E981" s="115"/>
    </row>
    <row r="982" spans="1:5" hidden="1" x14ac:dyDescent="0.25">
      <c r="A982" s="114">
        <v>270545</v>
      </c>
      <c r="B982" s="113" t="s">
        <v>875</v>
      </c>
      <c r="C982" s="112">
        <f>VLOOKUP(A982,cuc!$A$4:$H$2090,8,FALSE)</f>
        <v>0</v>
      </c>
      <c r="D982" s="119"/>
      <c r="E982" s="115"/>
    </row>
    <row r="983" spans="1:5" hidden="1" x14ac:dyDescent="0.25">
      <c r="A983" s="114">
        <v>270550</v>
      </c>
      <c r="B983" s="113" t="s">
        <v>874</v>
      </c>
      <c r="C983" s="112">
        <f>VLOOKUP(A983,cuc!$A$4:$H$2090,8,FALSE)</f>
        <v>0</v>
      </c>
      <c r="D983" s="119"/>
      <c r="E983" s="115"/>
    </row>
    <row r="984" spans="1:5" hidden="1" x14ac:dyDescent="0.25">
      <c r="A984" s="114">
        <v>270595</v>
      </c>
      <c r="B984" s="113" t="s">
        <v>873</v>
      </c>
      <c r="C984" s="112">
        <f>VLOOKUP(A984,cuc!$A$4:$H$2090,8,FALSE)</f>
        <v>0</v>
      </c>
      <c r="D984" s="119"/>
      <c r="E984" s="115"/>
    </row>
    <row r="985" spans="1:5" x14ac:dyDescent="0.25">
      <c r="A985" s="114">
        <v>271000</v>
      </c>
      <c r="B985" s="113" t="s">
        <v>872</v>
      </c>
      <c r="C985" s="112">
        <f>VLOOKUP(A985,cuc!$A$4:$H$2090,8,FALSE)</f>
        <v>45685720</v>
      </c>
      <c r="D985" s="119"/>
      <c r="E985" s="115"/>
    </row>
    <row r="986" spans="1:5" x14ac:dyDescent="0.25">
      <c r="A986" s="114">
        <v>271005</v>
      </c>
      <c r="B986" s="113" t="s">
        <v>871</v>
      </c>
      <c r="C986" s="112">
        <f>VLOOKUP(A986,cuc!$A$4:$H$2090,8,FALSE)</f>
        <v>45685720</v>
      </c>
      <c r="D986" s="119"/>
      <c r="E986" s="115"/>
    </row>
    <row r="987" spans="1:5" hidden="1" x14ac:dyDescent="0.25">
      <c r="A987" s="114">
        <v>271020</v>
      </c>
      <c r="B987" s="113" t="s">
        <v>870</v>
      </c>
      <c r="C987" s="112">
        <f>VLOOKUP(A987,cuc!$A$4:$H$2090,8,FALSE)</f>
        <v>0</v>
      </c>
      <c r="D987" s="119"/>
      <c r="E987" s="115"/>
    </row>
    <row r="988" spans="1:5" hidden="1" x14ac:dyDescent="0.25">
      <c r="A988" s="114">
        <v>271500</v>
      </c>
      <c r="B988" s="113" t="s">
        <v>869</v>
      </c>
      <c r="C988" s="112">
        <f>VLOOKUP(A988,cuc!$A$4:$H$2090,8,FALSE)</f>
        <v>0</v>
      </c>
      <c r="D988" s="119"/>
      <c r="E988" s="115"/>
    </row>
    <row r="989" spans="1:5" hidden="1" x14ac:dyDescent="0.25">
      <c r="A989" s="114">
        <v>271510</v>
      </c>
      <c r="B989" s="113" t="s">
        <v>651</v>
      </c>
      <c r="C989" s="112">
        <f>VLOOKUP(A989,cuc!$A$4:$H$2090,8,FALSE)</f>
        <v>0</v>
      </c>
      <c r="D989" s="119"/>
      <c r="E989" s="115"/>
    </row>
    <row r="990" spans="1:5" hidden="1" x14ac:dyDescent="0.25">
      <c r="A990" s="114">
        <v>271515</v>
      </c>
      <c r="B990" s="113" t="s">
        <v>650</v>
      </c>
      <c r="C990" s="112">
        <f>VLOOKUP(A990,cuc!$A$4:$H$2090,8,FALSE)</f>
        <v>0</v>
      </c>
      <c r="D990" s="119"/>
      <c r="E990" s="115"/>
    </row>
    <row r="991" spans="1:5" hidden="1" x14ac:dyDescent="0.25">
      <c r="A991" s="114">
        <v>271520</v>
      </c>
      <c r="B991" s="113" t="s">
        <v>649</v>
      </c>
      <c r="C991" s="112">
        <f>VLOOKUP(A991,cuc!$A$4:$H$2090,8,FALSE)</f>
        <v>0</v>
      </c>
      <c r="D991" s="119"/>
      <c r="E991" s="115"/>
    </row>
    <row r="992" spans="1:5" hidden="1" x14ac:dyDescent="0.25">
      <c r="A992" s="114">
        <v>271525</v>
      </c>
      <c r="B992" s="113" t="s">
        <v>648</v>
      </c>
      <c r="C992" s="112">
        <f>VLOOKUP(A992,cuc!$A$4:$H$2090,8,FALSE)</f>
        <v>0</v>
      </c>
      <c r="D992" s="119"/>
      <c r="E992" s="115"/>
    </row>
    <row r="993" spans="1:5" hidden="1" x14ac:dyDescent="0.25">
      <c r="A993" s="114">
        <v>271530</v>
      </c>
      <c r="B993" s="113" t="s">
        <v>647</v>
      </c>
      <c r="C993" s="112">
        <f>VLOOKUP(A993,cuc!$A$4:$H$2090,8,FALSE)</f>
        <v>0</v>
      </c>
      <c r="D993" s="119"/>
      <c r="E993" s="115"/>
    </row>
    <row r="994" spans="1:5" hidden="1" x14ac:dyDescent="0.25">
      <c r="A994" s="114">
        <v>271535</v>
      </c>
      <c r="B994" s="113" t="s">
        <v>646</v>
      </c>
      <c r="C994" s="112">
        <f>VLOOKUP(A994,cuc!$A$4:$H$2090,8,FALSE)</f>
        <v>0</v>
      </c>
      <c r="D994" s="119"/>
      <c r="E994" s="115"/>
    </row>
    <row r="995" spans="1:5" hidden="1" x14ac:dyDescent="0.25">
      <c r="A995" s="114">
        <v>271540</v>
      </c>
      <c r="B995" s="113" t="s">
        <v>645</v>
      </c>
      <c r="C995" s="112">
        <f>VLOOKUP(A995,cuc!$A$4:$H$2090,8,FALSE)</f>
        <v>0</v>
      </c>
      <c r="D995" s="119"/>
      <c r="E995" s="115"/>
    </row>
    <row r="996" spans="1:5" hidden="1" x14ac:dyDescent="0.25">
      <c r="A996" s="114">
        <v>271545</v>
      </c>
      <c r="B996" s="113" t="s">
        <v>644</v>
      </c>
      <c r="C996" s="112">
        <f>VLOOKUP(A996,cuc!$A$4:$H$2090,8,FALSE)</f>
        <v>0</v>
      </c>
      <c r="D996" s="119"/>
      <c r="E996" s="115"/>
    </row>
    <row r="997" spans="1:5" hidden="1" x14ac:dyDescent="0.25">
      <c r="A997" s="114">
        <v>271595</v>
      </c>
      <c r="B997" s="113" t="s">
        <v>514</v>
      </c>
      <c r="C997" s="112">
        <f>VLOOKUP(A997,cuc!$A$4:$H$2090,8,FALSE)</f>
        <v>0</v>
      </c>
      <c r="D997" s="119"/>
      <c r="E997" s="115"/>
    </row>
    <row r="998" spans="1:5" x14ac:dyDescent="0.25">
      <c r="A998" s="114">
        <v>272000</v>
      </c>
      <c r="B998" s="113" t="s">
        <v>868</v>
      </c>
      <c r="C998" s="112">
        <f>VLOOKUP(A998,cuc!$A$4:$H$2090,8,FALSE)</f>
        <v>159813628</v>
      </c>
      <c r="D998" s="119"/>
      <c r="E998" s="115"/>
    </row>
    <row r="999" spans="1:5" hidden="1" x14ac:dyDescent="0.25">
      <c r="A999" s="114">
        <v>272005</v>
      </c>
      <c r="B999" s="113" t="s">
        <v>867</v>
      </c>
      <c r="C999" s="112">
        <f>VLOOKUP(A999,cuc!$A$4:$H$2090,8,FALSE)</f>
        <v>911023</v>
      </c>
      <c r="D999" s="119"/>
      <c r="E999" s="115"/>
    </row>
    <row r="1000" spans="1:5" hidden="1" x14ac:dyDescent="0.25">
      <c r="A1000" s="114">
        <v>272010</v>
      </c>
      <c r="B1000" s="113" t="s">
        <v>483</v>
      </c>
      <c r="C1000" s="112">
        <f>VLOOKUP(A1000,cuc!$A$4:$H$2090,8,FALSE)</f>
        <v>0</v>
      </c>
      <c r="D1000" s="119"/>
      <c r="E1000" s="115"/>
    </row>
    <row r="1001" spans="1:5" hidden="1" x14ac:dyDescent="0.25">
      <c r="A1001" s="114">
        <v>272015</v>
      </c>
      <c r="B1001" s="113" t="s">
        <v>451</v>
      </c>
      <c r="C1001" s="112">
        <f>VLOOKUP(A1001,cuc!$A$4:$H$2090,8,FALSE)</f>
        <v>0</v>
      </c>
      <c r="D1001" s="119"/>
      <c r="E1001" s="115"/>
    </row>
    <row r="1002" spans="1:5" hidden="1" x14ac:dyDescent="0.25">
      <c r="A1002" s="114">
        <v>272020</v>
      </c>
      <c r="B1002" s="113" t="s">
        <v>453</v>
      </c>
      <c r="C1002" s="112">
        <f>VLOOKUP(A1002,cuc!$A$4:$H$2090,8,FALSE)</f>
        <v>0</v>
      </c>
      <c r="D1002" s="119"/>
      <c r="E1002" s="115"/>
    </row>
    <row r="1003" spans="1:5" hidden="1" x14ac:dyDescent="0.25">
      <c r="A1003" s="114">
        <v>272025</v>
      </c>
      <c r="B1003" s="113" t="s">
        <v>866</v>
      </c>
      <c r="C1003" s="112">
        <f>VLOOKUP(A1003,cuc!$A$4:$H$2090,8,FALSE)</f>
        <v>0</v>
      </c>
      <c r="D1003" s="119"/>
      <c r="E1003" s="115"/>
    </row>
    <row r="1004" spans="1:5" hidden="1" x14ac:dyDescent="0.25">
      <c r="A1004" s="114">
        <v>272030</v>
      </c>
      <c r="B1004" s="113" t="s">
        <v>840</v>
      </c>
      <c r="C1004" s="112">
        <f>VLOOKUP(A1004,cuc!$A$4:$H$2090,8,FALSE)</f>
        <v>1228914</v>
      </c>
      <c r="D1004" s="119"/>
      <c r="E1004" s="115"/>
    </row>
    <row r="1005" spans="1:5" x14ac:dyDescent="0.25">
      <c r="A1005" s="114">
        <v>272035</v>
      </c>
      <c r="B1005" s="113" t="s">
        <v>865</v>
      </c>
      <c r="C1005" s="112">
        <f>VLOOKUP(A1005,cuc!$A$4:$H$2090,8,FALSE)</f>
        <v>0</v>
      </c>
      <c r="D1005" s="119"/>
      <c r="E1005" s="115"/>
    </row>
    <row r="1006" spans="1:5" hidden="1" x14ac:dyDescent="0.25">
      <c r="A1006" s="114">
        <v>272095</v>
      </c>
      <c r="B1006" s="113" t="s">
        <v>213</v>
      </c>
      <c r="C1006" s="112">
        <f>VLOOKUP(A1006,cuc!$A$4:$H$2090,8,FALSE)</f>
        <v>157673691</v>
      </c>
      <c r="D1006" s="119"/>
      <c r="E1006" s="115"/>
    </row>
    <row r="1007" spans="1:5" hidden="1" x14ac:dyDescent="0.25">
      <c r="A1007" s="114">
        <v>272500</v>
      </c>
      <c r="B1007" s="113" t="s">
        <v>864</v>
      </c>
      <c r="C1007" s="112">
        <f>VLOOKUP(A1007,cuc!$A$4:$H$2090,8,FALSE)</f>
        <v>48333308.829999998</v>
      </c>
      <c r="D1007" s="119"/>
      <c r="E1007" s="115"/>
    </row>
    <row r="1008" spans="1:5" hidden="1" x14ac:dyDescent="0.25">
      <c r="A1008" s="114">
        <v>272505</v>
      </c>
      <c r="B1008" s="113" t="s">
        <v>863</v>
      </c>
      <c r="C1008" s="112">
        <f>VLOOKUP(A1008,cuc!$A$4:$H$2090,8,FALSE)</f>
        <v>48333308.829999998</v>
      </c>
      <c r="D1008" s="119"/>
      <c r="E1008" s="115"/>
    </row>
    <row r="1009" spans="1:5" hidden="1" x14ac:dyDescent="0.25">
      <c r="A1009" s="114">
        <v>272510</v>
      </c>
      <c r="B1009" s="113" t="s">
        <v>862</v>
      </c>
      <c r="C1009" s="112">
        <f>VLOOKUP(A1009,cuc!$A$4:$H$2090,8,FALSE)</f>
        <v>0</v>
      </c>
      <c r="D1009" s="119"/>
      <c r="E1009" s="115"/>
    </row>
    <row r="1010" spans="1:5" hidden="1" x14ac:dyDescent="0.25">
      <c r="A1010" s="114">
        <v>273000</v>
      </c>
      <c r="B1010" s="113" t="s">
        <v>861</v>
      </c>
      <c r="C1010" s="112">
        <f>VLOOKUP(A1010,cuc!$A$4:$H$2090,8,FALSE)</f>
        <v>0</v>
      </c>
      <c r="D1010" s="119"/>
      <c r="E1010" s="115"/>
    </row>
    <row r="1011" spans="1:5" hidden="1" x14ac:dyDescent="0.25">
      <c r="A1011" s="114">
        <v>273500</v>
      </c>
      <c r="B1011" s="113" t="s">
        <v>860</v>
      </c>
      <c r="C1011" s="112">
        <f>VLOOKUP(A1011,cuc!$A$4:$H$2090,8,FALSE)</f>
        <v>0</v>
      </c>
      <c r="D1011" s="119"/>
      <c r="E1011" s="115"/>
    </row>
    <row r="1012" spans="1:5" hidden="1" x14ac:dyDescent="0.25">
      <c r="A1012" s="114">
        <v>274000</v>
      </c>
      <c r="B1012" s="113" t="s">
        <v>859</v>
      </c>
      <c r="C1012" s="112">
        <f>VLOOKUP(A1012,cuc!$A$4:$H$2090,8,FALSE)</f>
        <v>0</v>
      </c>
      <c r="D1012" s="119"/>
      <c r="E1012" s="115"/>
    </row>
    <row r="1013" spans="1:5" hidden="1" x14ac:dyDescent="0.25">
      <c r="A1013" s="114">
        <v>274500</v>
      </c>
      <c r="B1013" s="113" t="s">
        <v>858</v>
      </c>
      <c r="C1013" s="112">
        <f>VLOOKUP(A1013,cuc!$A$4:$H$2090,8,FALSE)</f>
        <v>0</v>
      </c>
      <c r="D1013" s="119"/>
      <c r="E1013" s="115"/>
    </row>
    <row r="1014" spans="1:5" hidden="1" x14ac:dyDescent="0.25">
      <c r="A1014" s="114">
        <v>274505</v>
      </c>
      <c r="B1014" s="113" t="s">
        <v>855</v>
      </c>
      <c r="C1014" s="112">
        <f>VLOOKUP(A1014,cuc!$A$4:$H$2090,8,FALSE)</f>
        <v>0</v>
      </c>
      <c r="D1014" s="119"/>
      <c r="E1014" s="115"/>
    </row>
    <row r="1015" spans="1:5" hidden="1" x14ac:dyDescent="0.25">
      <c r="A1015" s="114">
        <v>274510</v>
      </c>
      <c r="B1015" s="113" t="s">
        <v>854</v>
      </c>
      <c r="C1015" s="112">
        <f>VLOOKUP(A1015,cuc!$A$4:$H$2090,8,FALSE)</f>
        <v>0</v>
      </c>
      <c r="D1015" s="119"/>
      <c r="E1015" s="115"/>
    </row>
    <row r="1016" spans="1:5" hidden="1" x14ac:dyDescent="0.25">
      <c r="A1016" s="114">
        <v>274515</v>
      </c>
      <c r="B1016" s="113" t="s">
        <v>853</v>
      </c>
      <c r="C1016" s="112">
        <f>VLOOKUP(A1016,cuc!$A$4:$H$2090,8,FALSE)</f>
        <v>0</v>
      </c>
      <c r="D1016" s="119"/>
      <c r="E1016" s="115"/>
    </row>
    <row r="1017" spans="1:5" hidden="1" x14ac:dyDescent="0.25">
      <c r="A1017" s="114">
        <v>274520</v>
      </c>
      <c r="B1017" s="113" t="s">
        <v>852</v>
      </c>
      <c r="C1017" s="112">
        <f>VLOOKUP(A1017,cuc!$A$4:$H$2090,8,FALSE)</f>
        <v>0</v>
      </c>
      <c r="D1017" s="119"/>
      <c r="E1017" s="115"/>
    </row>
    <row r="1018" spans="1:5" hidden="1" x14ac:dyDescent="0.25">
      <c r="A1018" s="114">
        <v>274525</v>
      </c>
      <c r="B1018" s="113" t="s">
        <v>851</v>
      </c>
      <c r="C1018" s="112">
        <f>VLOOKUP(A1018,cuc!$A$4:$H$2090,8,FALSE)</f>
        <v>0</v>
      </c>
      <c r="D1018" s="119"/>
      <c r="E1018" s="115"/>
    </row>
    <row r="1019" spans="1:5" hidden="1" x14ac:dyDescent="0.25">
      <c r="A1019" s="114">
        <v>274530</v>
      </c>
      <c r="B1019" s="113" t="s">
        <v>850</v>
      </c>
      <c r="C1019" s="112">
        <f>VLOOKUP(A1019,cuc!$A$4:$H$2090,8,FALSE)</f>
        <v>0</v>
      </c>
      <c r="D1019" s="119"/>
      <c r="E1019" s="115"/>
    </row>
    <row r="1020" spans="1:5" hidden="1" x14ac:dyDescent="0.25">
      <c r="A1020" s="114">
        <v>274535</v>
      </c>
      <c r="B1020" s="113" t="s">
        <v>849</v>
      </c>
      <c r="C1020" s="112">
        <f>VLOOKUP(A1020,cuc!$A$4:$H$2090,8,FALSE)</f>
        <v>0</v>
      </c>
      <c r="D1020" s="119"/>
      <c r="E1020" s="115"/>
    </row>
    <row r="1021" spans="1:5" hidden="1" x14ac:dyDescent="0.25">
      <c r="A1021" s="114">
        <v>274540</v>
      </c>
      <c r="B1021" s="113" t="s">
        <v>848</v>
      </c>
      <c r="C1021" s="112">
        <f>VLOOKUP(A1021,cuc!$A$4:$H$2090,8,FALSE)</f>
        <v>0</v>
      </c>
      <c r="D1021" s="119"/>
      <c r="E1021" s="115"/>
    </row>
    <row r="1022" spans="1:5" hidden="1" x14ac:dyDescent="0.25">
      <c r="A1022" s="114">
        <v>274545</v>
      </c>
      <c r="B1022" s="113" t="s">
        <v>847</v>
      </c>
      <c r="C1022" s="112">
        <f>VLOOKUP(A1022,cuc!$A$4:$H$2090,8,FALSE)</f>
        <v>0</v>
      </c>
      <c r="D1022" s="119"/>
      <c r="E1022" s="115"/>
    </row>
    <row r="1023" spans="1:5" hidden="1" x14ac:dyDescent="0.25">
      <c r="A1023" s="114">
        <v>274550</v>
      </c>
      <c r="B1023" s="113" t="s">
        <v>846</v>
      </c>
      <c r="C1023" s="112">
        <f>VLOOKUP(A1023,cuc!$A$4:$H$2090,8,FALSE)</f>
        <v>0</v>
      </c>
      <c r="D1023" s="119"/>
      <c r="E1023" s="115"/>
    </row>
    <row r="1024" spans="1:5" hidden="1" x14ac:dyDescent="0.25">
      <c r="A1024" s="114">
        <v>275000</v>
      </c>
      <c r="B1024" s="113" t="s">
        <v>857</v>
      </c>
      <c r="C1024" s="112">
        <f>VLOOKUP(A1024,cuc!$A$4:$H$2090,8,FALSE)</f>
        <v>0</v>
      </c>
      <c r="D1024" s="119"/>
      <c r="E1024" s="115"/>
    </row>
    <row r="1025" spans="1:5" hidden="1" x14ac:dyDescent="0.25">
      <c r="A1025" s="114">
        <v>275005</v>
      </c>
      <c r="B1025" s="113" t="s">
        <v>855</v>
      </c>
      <c r="C1025" s="112">
        <f>VLOOKUP(A1025,cuc!$A$4:$H$2090,8,FALSE)</f>
        <v>0</v>
      </c>
      <c r="D1025" s="119"/>
      <c r="E1025" s="115"/>
    </row>
    <row r="1026" spans="1:5" hidden="1" x14ac:dyDescent="0.25">
      <c r="A1026" s="114">
        <v>275010</v>
      </c>
      <c r="B1026" s="113" t="s">
        <v>854</v>
      </c>
      <c r="C1026" s="112">
        <f>VLOOKUP(A1026,cuc!$A$4:$H$2090,8,FALSE)</f>
        <v>0</v>
      </c>
      <c r="D1026" s="119"/>
      <c r="E1026" s="115"/>
    </row>
    <row r="1027" spans="1:5" hidden="1" x14ac:dyDescent="0.25">
      <c r="A1027" s="114">
        <v>275015</v>
      </c>
      <c r="B1027" s="113" t="s">
        <v>853</v>
      </c>
      <c r="C1027" s="112">
        <f>VLOOKUP(A1027,cuc!$A$4:$H$2090,8,FALSE)</f>
        <v>0</v>
      </c>
      <c r="D1027" s="119"/>
      <c r="E1027" s="115"/>
    </row>
    <row r="1028" spans="1:5" hidden="1" x14ac:dyDescent="0.25">
      <c r="A1028" s="114">
        <v>275020</v>
      </c>
      <c r="B1028" s="113" t="s">
        <v>852</v>
      </c>
      <c r="C1028" s="112">
        <f>VLOOKUP(A1028,cuc!$A$4:$H$2090,8,FALSE)</f>
        <v>0</v>
      </c>
      <c r="D1028" s="119"/>
      <c r="E1028" s="115"/>
    </row>
    <row r="1029" spans="1:5" hidden="1" x14ac:dyDescent="0.25">
      <c r="A1029" s="114">
        <v>275025</v>
      </c>
      <c r="B1029" s="113" t="s">
        <v>851</v>
      </c>
      <c r="C1029" s="112">
        <f>VLOOKUP(A1029,cuc!$A$4:$H$2090,8,FALSE)</f>
        <v>0</v>
      </c>
      <c r="D1029" s="119"/>
      <c r="E1029" s="115"/>
    </row>
    <row r="1030" spans="1:5" hidden="1" x14ac:dyDescent="0.25">
      <c r="A1030" s="114">
        <v>275030</v>
      </c>
      <c r="B1030" s="113" t="s">
        <v>850</v>
      </c>
      <c r="C1030" s="112">
        <f>VLOOKUP(A1030,cuc!$A$4:$H$2090,8,FALSE)</f>
        <v>0</v>
      </c>
      <c r="D1030" s="119"/>
      <c r="E1030" s="115"/>
    </row>
    <row r="1031" spans="1:5" hidden="1" x14ac:dyDescent="0.25">
      <c r="A1031" s="114">
        <v>275035</v>
      </c>
      <c r="B1031" s="113" t="s">
        <v>849</v>
      </c>
      <c r="C1031" s="112">
        <f>VLOOKUP(A1031,cuc!$A$4:$H$2090,8,FALSE)</f>
        <v>0</v>
      </c>
      <c r="D1031" s="119"/>
      <c r="E1031" s="115"/>
    </row>
    <row r="1032" spans="1:5" hidden="1" x14ac:dyDescent="0.25">
      <c r="A1032" s="114">
        <v>275040</v>
      </c>
      <c r="B1032" s="113" t="s">
        <v>848</v>
      </c>
      <c r="C1032" s="112">
        <f>VLOOKUP(A1032,cuc!$A$4:$H$2090,8,FALSE)</f>
        <v>0</v>
      </c>
      <c r="D1032" s="119"/>
      <c r="E1032" s="115"/>
    </row>
    <row r="1033" spans="1:5" hidden="1" x14ac:dyDescent="0.25">
      <c r="A1033" s="114">
        <v>275045</v>
      </c>
      <c r="B1033" s="113" t="s">
        <v>847</v>
      </c>
      <c r="C1033" s="112">
        <f>VLOOKUP(A1033,cuc!$A$4:$H$2090,8,FALSE)</f>
        <v>0</v>
      </c>
      <c r="D1033" s="119"/>
      <c r="E1033" s="115"/>
    </row>
    <row r="1034" spans="1:5" hidden="1" x14ac:dyDescent="0.25">
      <c r="A1034" s="114">
        <v>275050</v>
      </c>
      <c r="B1034" s="113" t="s">
        <v>846</v>
      </c>
      <c r="C1034" s="112">
        <f>VLOOKUP(A1034,cuc!$A$4:$H$2090,8,FALSE)</f>
        <v>0</v>
      </c>
      <c r="D1034" s="119"/>
      <c r="E1034" s="115"/>
    </row>
    <row r="1035" spans="1:5" hidden="1" x14ac:dyDescent="0.25">
      <c r="A1035" s="114">
        <v>275500</v>
      </c>
      <c r="B1035" s="113" t="s">
        <v>856</v>
      </c>
      <c r="C1035" s="112">
        <f>VLOOKUP(A1035,cuc!$A$4:$H$2090,8,FALSE)</f>
        <v>0</v>
      </c>
      <c r="D1035" s="119"/>
      <c r="E1035" s="115"/>
    </row>
    <row r="1036" spans="1:5" hidden="1" x14ac:dyDescent="0.25">
      <c r="A1036" s="114">
        <v>275505</v>
      </c>
      <c r="B1036" s="113" t="s">
        <v>855</v>
      </c>
      <c r="C1036" s="112">
        <f>VLOOKUP(A1036,cuc!$A$4:$H$2090,8,FALSE)</f>
        <v>0</v>
      </c>
      <c r="D1036" s="119"/>
      <c r="E1036" s="115"/>
    </row>
    <row r="1037" spans="1:5" hidden="1" x14ac:dyDescent="0.25">
      <c r="A1037" s="114">
        <v>275510</v>
      </c>
      <c r="B1037" s="113" t="s">
        <v>854</v>
      </c>
      <c r="C1037" s="112">
        <f>VLOOKUP(A1037,cuc!$A$4:$H$2090,8,FALSE)</f>
        <v>0</v>
      </c>
      <c r="D1037" s="119"/>
      <c r="E1037" s="115"/>
    </row>
    <row r="1038" spans="1:5" hidden="1" x14ac:dyDescent="0.25">
      <c r="A1038" s="114">
        <v>275515</v>
      </c>
      <c r="B1038" s="113" t="s">
        <v>853</v>
      </c>
      <c r="C1038" s="112">
        <f>VLOOKUP(A1038,cuc!$A$4:$H$2090,8,FALSE)</f>
        <v>0</v>
      </c>
      <c r="D1038" s="119"/>
      <c r="E1038" s="115"/>
    </row>
    <row r="1039" spans="1:5" hidden="1" x14ac:dyDescent="0.25">
      <c r="A1039" s="114">
        <v>275520</v>
      </c>
      <c r="B1039" s="113" t="s">
        <v>852</v>
      </c>
      <c r="C1039" s="112">
        <f>VLOOKUP(A1039,cuc!$A$4:$H$2090,8,FALSE)</f>
        <v>0</v>
      </c>
      <c r="D1039" s="119"/>
      <c r="E1039" s="115"/>
    </row>
    <row r="1040" spans="1:5" hidden="1" x14ac:dyDescent="0.25">
      <c r="A1040" s="114">
        <v>275525</v>
      </c>
      <c r="B1040" s="113" t="s">
        <v>851</v>
      </c>
      <c r="C1040" s="112">
        <f>VLOOKUP(A1040,cuc!$A$4:$H$2090,8,FALSE)</f>
        <v>0</v>
      </c>
      <c r="D1040" s="119"/>
      <c r="E1040" s="115"/>
    </row>
    <row r="1041" spans="1:5" hidden="1" x14ac:dyDescent="0.25">
      <c r="A1041" s="114">
        <v>275530</v>
      </c>
      <c r="B1041" s="113" t="s">
        <v>850</v>
      </c>
      <c r="C1041" s="112">
        <f>VLOOKUP(A1041,cuc!$A$4:$H$2090,8,FALSE)</f>
        <v>0</v>
      </c>
      <c r="D1041" s="119"/>
      <c r="E1041" s="115"/>
    </row>
    <row r="1042" spans="1:5" hidden="1" x14ac:dyDescent="0.25">
      <c r="A1042" s="114">
        <v>275535</v>
      </c>
      <c r="B1042" s="113" t="s">
        <v>849</v>
      </c>
      <c r="C1042" s="112">
        <f>VLOOKUP(A1042,cuc!$A$4:$H$2090,8,FALSE)</f>
        <v>0</v>
      </c>
      <c r="D1042" s="119"/>
      <c r="E1042" s="115"/>
    </row>
    <row r="1043" spans="1:5" hidden="1" x14ac:dyDescent="0.25">
      <c r="A1043" s="114">
        <v>275540</v>
      </c>
      <c r="B1043" s="113" t="s">
        <v>848</v>
      </c>
      <c r="C1043" s="112">
        <f>VLOOKUP(A1043,cuc!$A$4:$H$2090,8,FALSE)</f>
        <v>0</v>
      </c>
      <c r="D1043" s="119"/>
      <c r="E1043" s="115"/>
    </row>
    <row r="1044" spans="1:5" hidden="1" x14ac:dyDescent="0.25">
      <c r="A1044" s="114">
        <v>275545</v>
      </c>
      <c r="B1044" s="113" t="s">
        <v>847</v>
      </c>
      <c r="C1044" s="112">
        <f>VLOOKUP(A1044,cuc!$A$4:$H$2090,8,FALSE)</f>
        <v>0</v>
      </c>
      <c r="D1044" s="119"/>
      <c r="E1044" s="115"/>
    </row>
    <row r="1045" spans="1:5" hidden="1" x14ac:dyDescent="0.25">
      <c r="A1045" s="114">
        <v>275550</v>
      </c>
      <c r="B1045" s="113" t="s">
        <v>846</v>
      </c>
      <c r="C1045" s="112">
        <f>VLOOKUP(A1045,cuc!$A$4:$H$2090,8,FALSE)</f>
        <v>0</v>
      </c>
      <c r="D1045" s="119"/>
      <c r="E1045" s="115"/>
    </row>
    <row r="1046" spans="1:5" hidden="1" x14ac:dyDescent="0.25">
      <c r="A1046" s="114">
        <v>276000</v>
      </c>
      <c r="B1046" s="113" t="s">
        <v>845</v>
      </c>
      <c r="C1046" s="112">
        <f>VLOOKUP(A1046,cuc!$A$4:$H$2090,8,FALSE)</f>
        <v>6118472</v>
      </c>
      <c r="D1046" s="119"/>
      <c r="E1046" s="115"/>
    </row>
    <row r="1047" spans="1:5" hidden="1" x14ac:dyDescent="0.25">
      <c r="A1047" s="114">
        <v>276005</v>
      </c>
      <c r="B1047" s="113" t="s">
        <v>844</v>
      </c>
      <c r="C1047" s="112">
        <f>VLOOKUP(A1047,cuc!$A$4:$H$2090,8,FALSE)</f>
        <v>0</v>
      </c>
      <c r="D1047" s="119"/>
      <c r="E1047" s="115"/>
    </row>
    <row r="1048" spans="1:5" hidden="1" x14ac:dyDescent="0.25">
      <c r="A1048" s="114">
        <v>276015</v>
      </c>
      <c r="B1048" s="113" t="s">
        <v>843</v>
      </c>
      <c r="C1048" s="112">
        <f>VLOOKUP(A1048,cuc!$A$4:$H$2090,8,FALSE)</f>
        <v>6118472</v>
      </c>
      <c r="D1048" s="119"/>
      <c r="E1048" s="115"/>
    </row>
    <row r="1049" spans="1:5" hidden="1" x14ac:dyDescent="0.25">
      <c r="A1049" s="114">
        <v>276020</v>
      </c>
      <c r="B1049" s="113" t="s">
        <v>842</v>
      </c>
      <c r="C1049" s="112">
        <f>VLOOKUP(A1049,cuc!$A$4:$H$2090,8,FALSE)</f>
        <v>0</v>
      </c>
      <c r="D1049" s="119"/>
      <c r="E1049" s="115"/>
    </row>
    <row r="1050" spans="1:5" hidden="1" x14ac:dyDescent="0.25">
      <c r="A1050" s="114">
        <v>276500</v>
      </c>
      <c r="B1050" s="113" t="s">
        <v>841</v>
      </c>
      <c r="C1050" s="112">
        <f>VLOOKUP(A1050,cuc!$A$4:$H$2090,8,FALSE)</f>
        <v>0</v>
      </c>
      <c r="D1050" s="119"/>
      <c r="E1050" s="115"/>
    </row>
    <row r="1051" spans="1:5" hidden="1" x14ac:dyDescent="0.25">
      <c r="A1051" s="114">
        <v>276505</v>
      </c>
      <c r="B1051" s="113" t="s">
        <v>840</v>
      </c>
      <c r="C1051" s="112">
        <f>VLOOKUP(A1051,cuc!$A$4:$H$2090,8,FALSE)</f>
        <v>0</v>
      </c>
      <c r="D1051" s="119"/>
      <c r="E1051" s="115"/>
    </row>
    <row r="1052" spans="1:5" hidden="1" x14ac:dyDescent="0.25">
      <c r="A1052" s="114">
        <v>276510</v>
      </c>
      <c r="B1052" s="113" t="s">
        <v>839</v>
      </c>
      <c r="C1052" s="112">
        <f>VLOOKUP(A1052,cuc!$A$4:$H$2090,8,FALSE)</f>
        <v>0</v>
      </c>
      <c r="D1052" s="119"/>
      <c r="E1052" s="115"/>
    </row>
    <row r="1053" spans="1:5" hidden="1" x14ac:dyDescent="0.25">
      <c r="A1053" s="114">
        <v>276515</v>
      </c>
      <c r="B1053" s="113" t="s">
        <v>838</v>
      </c>
      <c r="C1053" s="112">
        <f>VLOOKUP(A1053,cuc!$A$4:$H$2090,8,FALSE)</f>
        <v>0</v>
      </c>
      <c r="D1053" s="119"/>
      <c r="E1053" s="115"/>
    </row>
    <row r="1054" spans="1:5" hidden="1" x14ac:dyDescent="0.25">
      <c r="A1054" s="114">
        <v>276520</v>
      </c>
      <c r="B1054" s="113" t="s">
        <v>837</v>
      </c>
      <c r="C1054" s="112">
        <f>VLOOKUP(A1054,cuc!$A$4:$H$2090,8,FALSE)</f>
        <v>0</v>
      </c>
      <c r="D1054" s="119"/>
      <c r="E1054" s="115"/>
    </row>
    <row r="1055" spans="1:5" hidden="1" x14ac:dyDescent="0.25">
      <c r="A1055" s="114">
        <v>276525</v>
      </c>
      <c r="B1055" s="113" t="s">
        <v>836</v>
      </c>
      <c r="C1055" s="112">
        <f>VLOOKUP(A1055,cuc!$A$4:$H$2090,8,FALSE)</f>
        <v>0</v>
      </c>
      <c r="D1055" s="119"/>
      <c r="E1055" s="115"/>
    </row>
    <row r="1056" spans="1:5" hidden="1" x14ac:dyDescent="0.25">
      <c r="A1056" s="114">
        <v>280000</v>
      </c>
      <c r="B1056" s="113" t="s">
        <v>835</v>
      </c>
      <c r="C1056" s="112">
        <f>VLOOKUP(A1056,cuc!$A$4:$H$2090,8,FALSE)</f>
        <v>73271708</v>
      </c>
      <c r="D1056" s="119"/>
      <c r="E1056" s="115"/>
    </row>
    <row r="1057" spans="1:5" hidden="1" x14ac:dyDescent="0.25">
      <c r="A1057" s="114">
        <v>280500</v>
      </c>
      <c r="B1057" s="113" t="s">
        <v>834</v>
      </c>
      <c r="C1057" s="112">
        <f>VLOOKUP(A1057,cuc!$A$4:$H$2090,8,FALSE)</f>
        <v>0</v>
      </c>
      <c r="D1057" s="119"/>
      <c r="E1057" s="115"/>
    </row>
    <row r="1058" spans="1:5" hidden="1" x14ac:dyDescent="0.25">
      <c r="A1058" s="114">
        <v>281000</v>
      </c>
      <c r="B1058" s="113" t="s">
        <v>833</v>
      </c>
      <c r="C1058" s="112">
        <f>VLOOKUP(A1058,cuc!$A$4:$H$2090,8,FALSE)</f>
        <v>4378791</v>
      </c>
      <c r="D1058" s="119"/>
      <c r="E1058" s="115"/>
    </row>
    <row r="1059" spans="1:5" hidden="1" x14ac:dyDescent="0.25">
      <c r="A1059" s="114">
        <v>281500</v>
      </c>
      <c r="B1059" s="113" t="s">
        <v>832</v>
      </c>
      <c r="C1059" s="112">
        <f>VLOOKUP(A1059,cuc!$A$4:$H$2090,8,FALSE)</f>
        <v>0</v>
      </c>
      <c r="D1059" s="119"/>
      <c r="E1059" s="115"/>
    </row>
    <row r="1060" spans="1:5" hidden="1" x14ac:dyDescent="0.25">
      <c r="A1060" s="114">
        <v>282000</v>
      </c>
      <c r="B1060" s="113" t="s">
        <v>831</v>
      </c>
      <c r="C1060" s="112">
        <f>VLOOKUP(A1060,cuc!$A$4:$H$2090,8,FALSE)</f>
        <v>0</v>
      </c>
      <c r="D1060" s="119"/>
      <c r="E1060" s="115"/>
    </row>
    <row r="1061" spans="1:5" hidden="1" x14ac:dyDescent="0.25">
      <c r="A1061" s="114">
        <v>282500</v>
      </c>
      <c r="B1061" s="113" t="s">
        <v>830</v>
      </c>
      <c r="C1061" s="112">
        <f>VLOOKUP(A1061,cuc!$A$4:$H$2090,8,FALSE)</f>
        <v>0</v>
      </c>
      <c r="D1061" s="119"/>
      <c r="E1061" s="115"/>
    </row>
    <row r="1062" spans="1:5" hidden="1" x14ac:dyDescent="0.25">
      <c r="A1062" s="114">
        <v>283000</v>
      </c>
      <c r="B1062" s="113" t="s">
        <v>829</v>
      </c>
      <c r="C1062" s="112">
        <f>VLOOKUP(A1062,cuc!$A$4:$H$2090,8,FALSE)</f>
        <v>0</v>
      </c>
      <c r="D1062" s="119"/>
      <c r="E1062" s="115"/>
    </row>
    <row r="1063" spans="1:5" hidden="1" x14ac:dyDescent="0.25">
      <c r="A1063" s="114">
        <v>283100</v>
      </c>
      <c r="B1063" s="113" t="s">
        <v>828</v>
      </c>
      <c r="C1063" s="112">
        <f>VLOOKUP(A1063,cuc!$A$4:$H$2090,8,FALSE)</f>
        <v>0</v>
      </c>
      <c r="D1063" s="119"/>
      <c r="E1063" s="115"/>
    </row>
    <row r="1064" spans="1:5" hidden="1" x14ac:dyDescent="0.25">
      <c r="A1064" s="114">
        <v>283200</v>
      </c>
      <c r="B1064" s="113" t="s">
        <v>827</v>
      </c>
      <c r="C1064" s="112">
        <f>VLOOKUP(A1064,cuc!$A$4:$H$2090,8,FALSE)</f>
        <v>0</v>
      </c>
      <c r="D1064" s="119"/>
      <c r="E1064" s="115"/>
    </row>
    <row r="1065" spans="1:5" hidden="1" x14ac:dyDescent="0.25">
      <c r="A1065" s="114">
        <v>283300</v>
      </c>
      <c r="B1065" s="113" t="s">
        <v>826</v>
      </c>
      <c r="C1065" s="112">
        <f>VLOOKUP(A1065,cuc!$A$4:$H$2090,8,FALSE)</f>
        <v>0</v>
      </c>
      <c r="D1065" s="119"/>
      <c r="E1065" s="115"/>
    </row>
    <row r="1066" spans="1:5" hidden="1" x14ac:dyDescent="0.25">
      <c r="A1066" s="114">
        <v>283500</v>
      </c>
      <c r="B1066" s="113" t="s">
        <v>825</v>
      </c>
      <c r="C1066" s="112">
        <f>VLOOKUP(A1066,cuc!$A$4:$H$2090,8,FALSE)</f>
        <v>68892917</v>
      </c>
      <c r="D1066" s="119"/>
      <c r="E1066" s="115"/>
    </row>
    <row r="1067" spans="1:5" hidden="1" x14ac:dyDescent="0.25">
      <c r="A1067" s="114">
        <v>290000</v>
      </c>
      <c r="B1067" s="113" t="s">
        <v>824</v>
      </c>
      <c r="C1067" s="112">
        <f>VLOOKUP(A1067,cuc!$A$4:$H$2090,8,FALSE)</f>
        <v>0</v>
      </c>
      <c r="D1067" s="119"/>
      <c r="E1067" s="115"/>
    </row>
    <row r="1068" spans="1:5" x14ac:dyDescent="0.25">
      <c r="A1068" s="114">
        <v>300000</v>
      </c>
      <c r="B1068" s="113" t="s">
        <v>823</v>
      </c>
      <c r="C1068" s="112">
        <f>VLOOKUP(A1068,cuc!$A$4:$H$2090,8,FALSE)</f>
        <v>3767890947.3299999</v>
      </c>
      <c r="D1068" s="119"/>
      <c r="E1068" s="115"/>
    </row>
    <row r="1069" spans="1:5" x14ac:dyDescent="0.25">
      <c r="A1069" s="114">
        <v>310000</v>
      </c>
      <c r="B1069" s="113" t="s">
        <v>822</v>
      </c>
      <c r="C1069" s="112">
        <f>VLOOKUP(A1069,cuc!$A$4:$H$2090,8,FALSE)</f>
        <v>2215154870</v>
      </c>
      <c r="D1069" s="119"/>
      <c r="E1069" s="115"/>
    </row>
    <row r="1070" spans="1:5" x14ac:dyDescent="0.25">
      <c r="A1070" s="114">
        <v>310500</v>
      </c>
      <c r="B1070" s="113" t="s">
        <v>821</v>
      </c>
      <c r="C1070" s="112">
        <f>VLOOKUP(A1070,cuc!$A$4:$H$2090,8,FALSE)</f>
        <v>1565154870</v>
      </c>
      <c r="D1070" s="119"/>
      <c r="E1070" s="115"/>
    </row>
    <row r="1071" spans="1:5" x14ac:dyDescent="0.25">
      <c r="A1071" s="114">
        <v>310505</v>
      </c>
      <c r="B1071" s="113" t="s">
        <v>818</v>
      </c>
      <c r="C1071" s="112">
        <f>VLOOKUP(A1071,cuc!$A$4:$H$2090,8,FALSE)</f>
        <v>1565154870</v>
      </c>
      <c r="D1071" s="119"/>
      <c r="E1071" s="115"/>
    </row>
    <row r="1072" spans="1:5" hidden="1" x14ac:dyDescent="0.25">
      <c r="A1072" s="114">
        <v>310510</v>
      </c>
      <c r="B1072" s="113" t="s">
        <v>820</v>
      </c>
      <c r="C1072" s="112">
        <f>VLOOKUP(A1072,cuc!$A$4:$H$2090,8,FALSE)</f>
        <v>0</v>
      </c>
      <c r="D1072" s="119"/>
      <c r="E1072" s="115"/>
    </row>
    <row r="1073" spans="1:5" x14ac:dyDescent="0.25">
      <c r="A1073" s="114">
        <v>311000</v>
      </c>
      <c r="B1073" s="113" t="s">
        <v>819</v>
      </c>
      <c r="C1073" s="112">
        <f>VLOOKUP(A1073,cuc!$A$4:$H$2090,8,FALSE)</f>
        <v>650000000</v>
      </c>
      <c r="D1073" s="119"/>
      <c r="E1073" s="115"/>
    </row>
    <row r="1074" spans="1:5" x14ac:dyDescent="0.25">
      <c r="A1074" s="114">
        <v>311005</v>
      </c>
      <c r="B1074" s="113" t="s">
        <v>818</v>
      </c>
      <c r="C1074" s="112">
        <f>VLOOKUP(A1074,cuc!$A$4:$H$2090,8,FALSE)</f>
        <v>650000000</v>
      </c>
      <c r="D1074" s="119"/>
      <c r="E1074" s="115"/>
    </row>
    <row r="1075" spans="1:5" hidden="1" x14ac:dyDescent="0.25">
      <c r="A1075" s="114">
        <v>311010</v>
      </c>
      <c r="B1075" s="113" t="s">
        <v>817</v>
      </c>
      <c r="C1075" s="112">
        <f>VLOOKUP(A1075,cuc!$A$4:$H$2090,8,FALSE)</f>
        <v>0</v>
      </c>
      <c r="D1075" s="119"/>
      <c r="E1075" s="115"/>
    </row>
    <row r="1076" spans="1:5" hidden="1" x14ac:dyDescent="0.25">
      <c r="A1076" s="114">
        <v>311500</v>
      </c>
      <c r="B1076" s="113" t="s">
        <v>816</v>
      </c>
      <c r="C1076" s="112">
        <f>VLOOKUP(A1076,cuc!$A$4:$H$2090,8,FALSE)</f>
        <v>0</v>
      </c>
      <c r="D1076" s="119"/>
      <c r="E1076" s="115"/>
    </row>
    <row r="1077" spans="1:5" hidden="1" x14ac:dyDescent="0.25">
      <c r="A1077" s="114">
        <v>311505</v>
      </c>
      <c r="B1077" s="113" t="s">
        <v>815</v>
      </c>
      <c r="C1077" s="112">
        <f>VLOOKUP(A1077,cuc!$A$4:$H$2090,8,FALSE)</f>
        <v>0</v>
      </c>
      <c r="D1077" s="119"/>
      <c r="E1077" s="115"/>
    </row>
    <row r="1078" spans="1:5" hidden="1" x14ac:dyDescent="0.25">
      <c r="A1078" s="114">
        <v>311510</v>
      </c>
      <c r="B1078" s="113" t="s">
        <v>814</v>
      </c>
      <c r="C1078" s="112">
        <f>VLOOKUP(A1078,cuc!$A$4:$H$2090,8,FALSE)</f>
        <v>0</v>
      </c>
      <c r="D1078" s="119"/>
      <c r="E1078" s="115"/>
    </row>
    <row r="1079" spans="1:5" hidden="1" x14ac:dyDescent="0.25">
      <c r="A1079" s="114">
        <v>312000</v>
      </c>
      <c r="B1079" s="113" t="s">
        <v>813</v>
      </c>
      <c r="C1079" s="112">
        <f>VLOOKUP(A1079,cuc!$A$4:$H$2090,8,FALSE)</f>
        <v>0</v>
      </c>
      <c r="D1079" s="119"/>
      <c r="E1079" s="115"/>
    </row>
    <row r="1080" spans="1:5" x14ac:dyDescent="0.25">
      <c r="A1080" s="114">
        <v>320000</v>
      </c>
      <c r="B1080" s="113" t="s">
        <v>812</v>
      </c>
      <c r="C1080" s="112">
        <f>VLOOKUP(A1080,cuc!$A$4:$H$2090,8,FALSE)</f>
        <v>1161116518.72</v>
      </c>
      <c r="D1080" s="119"/>
      <c r="E1080" s="115"/>
    </row>
    <row r="1081" spans="1:5" x14ac:dyDescent="0.25">
      <c r="A1081" s="114">
        <v>320500</v>
      </c>
      <c r="B1081" s="113" t="s">
        <v>811</v>
      </c>
      <c r="C1081" s="112">
        <f>VLOOKUP(A1081,cuc!$A$4:$H$2090,8,FALSE)</f>
        <v>1161116518.72</v>
      </c>
      <c r="D1081" s="119"/>
      <c r="E1081" s="115"/>
    </row>
    <row r="1082" spans="1:5" hidden="1" x14ac:dyDescent="0.25">
      <c r="A1082" s="114">
        <v>321000</v>
      </c>
      <c r="B1082" s="113" t="s">
        <v>810</v>
      </c>
      <c r="C1082" s="112">
        <f>VLOOKUP(A1082,cuc!$A$4:$H$2090,8,FALSE)</f>
        <v>0</v>
      </c>
      <c r="D1082" s="119"/>
      <c r="E1082" s="115"/>
    </row>
    <row r="1083" spans="1:5" hidden="1" x14ac:dyDescent="0.25">
      <c r="A1083" s="114">
        <v>321500</v>
      </c>
      <c r="B1083" s="113" t="s">
        <v>809</v>
      </c>
      <c r="C1083" s="112">
        <f>VLOOKUP(A1083,cuc!$A$4:$H$2090,8,FALSE)</f>
        <v>0</v>
      </c>
      <c r="D1083" s="119"/>
      <c r="E1083" s="115"/>
    </row>
    <row r="1084" spans="1:5" hidden="1" x14ac:dyDescent="0.25">
      <c r="A1084" s="114">
        <v>322000</v>
      </c>
      <c r="B1084" s="113" t="s">
        <v>808</v>
      </c>
      <c r="C1084" s="112">
        <f>VLOOKUP(A1084,cuc!$A$4:$H$2090,8,FALSE)</f>
        <v>0</v>
      </c>
      <c r="D1084" s="119"/>
      <c r="E1084" s="115"/>
    </row>
    <row r="1085" spans="1:5" x14ac:dyDescent="0.25">
      <c r="A1085" s="114">
        <v>322500</v>
      </c>
      <c r="B1085" s="113" t="s">
        <v>807</v>
      </c>
      <c r="C1085" s="112">
        <f>VLOOKUP(A1085,cuc!$A$4:$H$2090,8,FALSE)</f>
        <v>0</v>
      </c>
      <c r="D1085" s="119"/>
      <c r="E1085" s="115"/>
    </row>
    <row r="1086" spans="1:5" hidden="1" x14ac:dyDescent="0.25">
      <c r="A1086" s="114">
        <v>323000</v>
      </c>
      <c r="B1086" s="113" t="s">
        <v>806</v>
      </c>
      <c r="C1086" s="112">
        <f>VLOOKUP(A1086,cuc!$A$4:$H$2090,8,FALSE)</f>
        <v>0</v>
      </c>
      <c r="D1086" s="119"/>
      <c r="E1086" s="115"/>
    </row>
    <row r="1087" spans="1:5" hidden="1" x14ac:dyDescent="0.25">
      <c r="A1087" s="114">
        <v>323500</v>
      </c>
      <c r="B1087" s="113" t="s">
        <v>805</v>
      </c>
      <c r="C1087" s="112">
        <f>VLOOKUP(A1087,cuc!$A$4:$H$2090,8,FALSE)</f>
        <v>0</v>
      </c>
      <c r="D1087" s="119"/>
      <c r="E1087" s="115"/>
    </row>
    <row r="1088" spans="1:5" x14ac:dyDescent="0.25">
      <c r="A1088" s="114">
        <v>328000</v>
      </c>
      <c r="B1088" s="113" t="s">
        <v>804</v>
      </c>
      <c r="C1088" s="112">
        <f>VLOOKUP(A1088,cuc!$A$4:$H$2090,8,FALSE)</f>
        <v>0</v>
      </c>
      <c r="D1088" s="119"/>
      <c r="E1088" s="115"/>
    </row>
    <row r="1089" spans="1:5" x14ac:dyDescent="0.25">
      <c r="A1089" s="114">
        <v>330000</v>
      </c>
      <c r="B1089" s="113" t="s">
        <v>803</v>
      </c>
      <c r="C1089" s="112">
        <f>VLOOKUP(A1089,cuc!$A$4:$H$2090,8,FALSE)</f>
        <v>242737367.33000001</v>
      </c>
      <c r="D1089" s="119"/>
      <c r="E1089" s="115"/>
    </row>
    <row r="1090" spans="1:5" x14ac:dyDescent="0.25">
      <c r="A1090" s="114">
        <v>330500</v>
      </c>
      <c r="B1090" s="113" t="s">
        <v>802</v>
      </c>
      <c r="C1090" s="112">
        <f>VLOOKUP(A1090,cuc!$A$4:$H$2090,8,FALSE)</f>
        <v>0</v>
      </c>
      <c r="D1090" s="119"/>
      <c r="E1090" s="115"/>
    </row>
    <row r="1091" spans="1:5" hidden="1" x14ac:dyDescent="0.25">
      <c r="A1091" s="114">
        <v>331000</v>
      </c>
      <c r="B1091" s="113" t="s">
        <v>801</v>
      </c>
      <c r="C1091" s="112">
        <f>VLOOKUP(A1091,cuc!$A$4:$H$2090,8,FALSE)</f>
        <v>0</v>
      </c>
      <c r="D1091" s="119"/>
      <c r="E1091" s="115"/>
    </row>
    <row r="1092" spans="1:5" hidden="1" x14ac:dyDescent="0.25">
      <c r="A1092" s="114">
        <v>332000</v>
      </c>
      <c r="B1092" s="113" t="s">
        <v>800</v>
      </c>
      <c r="C1092" s="112">
        <f>VLOOKUP(A1092,cuc!$A$4:$H$2090,8,FALSE)</f>
        <v>0</v>
      </c>
      <c r="D1092" s="119"/>
      <c r="E1092" s="115"/>
    </row>
    <row r="1093" spans="1:5" x14ac:dyDescent="0.25">
      <c r="A1093" s="114">
        <v>332500</v>
      </c>
      <c r="B1093" s="113" t="s">
        <v>799</v>
      </c>
      <c r="C1093" s="112">
        <f>VLOOKUP(A1093,cuc!$A$4:$H$2090,8,FALSE)</f>
        <v>54382266</v>
      </c>
      <c r="D1093" s="119"/>
      <c r="E1093" s="115"/>
    </row>
    <row r="1094" spans="1:5" hidden="1" x14ac:dyDescent="0.25">
      <c r="A1094" s="114">
        <v>333000</v>
      </c>
      <c r="B1094" s="113" t="s">
        <v>798</v>
      </c>
      <c r="C1094" s="112">
        <f>VLOOKUP(A1094,cuc!$A$4:$H$2090,8,FALSE)</f>
        <v>0</v>
      </c>
      <c r="D1094" s="119"/>
      <c r="E1094" s="115"/>
    </row>
    <row r="1095" spans="1:5" hidden="1" x14ac:dyDescent="0.25">
      <c r="A1095" s="114">
        <v>333500</v>
      </c>
      <c r="B1095" s="113" t="s">
        <v>797</v>
      </c>
      <c r="C1095" s="112">
        <f>VLOOKUP(A1095,cuc!$A$4:$H$2090,8,FALSE)</f>
        <v>0</v>
      </c>
      <c r="D1095" s="119"/>
      <c r="E1095" s="115"/>
    </row>
    <row r="1096" spans="1:5" hidden="1" x14ac:dyDescent="0.25">
      <c r="A1096" s="114">
        <v>334000</v>
      </c>
      <c r="B1096" s="113" t="s">
        <v>796</v>
      </c>
      <c r="C1096" s="112">
        <f>VLOOKUP(A1096,cuc!$A$4:$H$2090,8,FALSE)</f>
        <v>188355101.33000001</v>
      </c>
      <c r="D1096" s="119"/>
      <c r="E1096" s="115"/>
    </row>
    <row r="1097" spans="1:5" hidden="1" x14ac:dyDescent="0.25">
      <c r="A1097" s="114">
        <v>339500</v>
      </c>
      <c r="B1097" s="113" t="s">
        <v>795</v>
      </c>
      <c r="C1097" s="112">
        <f>VLOOKUP(A1097,cuc!$A$4:$H$2090,8,FALSE)</f>
        <v>0</v>
      </c>
      <c r="D1097" s="119"/>
      <c r="E1097" s="115"/>
    </row>
    <row r="1098" spans="1:5" hidden="1" x14ac:dyDescent="0.25">
      <c r="A1098" s="114">
        <v>340000</v>
      </c>
      <c r="B1098" s="113" t="s">
        <v>794</v>
      </c>
      <c r="C1098" s="112">
        <f>VLOOKUP(A1098,cuc!$A$4:$H$2090,8,FALSE)</f>
        <v>0</v>
      </c>
      <c r="D1098" s="119"/>
      <c r="E1098" s="115"/>
    </row>
    <row r="1099" spans="1:5" hidden="1" x14ac:dyDescent="0.25">
      <c r="A1099" s="114">
        <v>340500</v>
      </c>
      <c r="B1099" s="113" t="s">
        <v>793</v>
      </c>
      <c r="C1099" s="112">
        <f>VLOOKUP(A1099,cuc!$A$4:$H$2090,8,FALSE)</f>
        <v>0</v>
      </c>
      <c r="D1099" s="119"/>
      <c r="E1099" s="115"/>
    </row>
    <row r="1100" spans="1:5" x14ac:dyDescent="0.25">
      <c r="A1100" s="114">
        <v>350000</v>
      </c>
      <c r="B1100" s="113" t="s">
        <v>792</v>
      </c>
      <c r="C1100" s="112">
        <f>VLOOKUP(A1100,cuc!$A$4:$H$2090,8,FALSE)</f>
        <v>45365132.280000001</v>
      </c>
      <c r="D1100" s="119"/>
      <c r="E1100" s="115"/>
    </row>
    <row r="1101" spans="1:5" hidden="1" x14ac:dyDescent="0.25">
      <c r="A1101" s="114">
        <v>350500</v>
      </c>
      <c r="B1101" s="113" t="s">
        <v>775</v>
      </c>
      <c r="C1101" s="112">
        <f>VLOOKUP(A1101,cuc!$A$4:$H$2090,8,FALSE)</f>
        <v>45365132.280000001</v>
      </c>
      <c r="D1101" s="119"/>
      <c r="E1101" s="115"/>
    </row>
    <row r="1102" spans="1:5" x14ac:dyDescent="0.25">
      <c r="A1102" s="114">
        <v>351000</v>
      </c>
      <c r="B1102" s="113" t="s">
        <v>777</v>
      </c>
      <c r="C1102" s="112">
        <f>VLOOKUP(A1102,cuc!$A$4:$H$2090,8,FALSE)</f>
        <v>0</v>
      </c>
      <c r="D1102" s="119"/>
      <c r="E1102" s="115"/>
    </row>
    <row r="1103" spans="1:5" hidden="1" x14ac:dyDescent="0.25">
      <c r="A1103" s="114">
        <v>360000</v>
      </c>
      <c r="B1103" s="113" t="s">
        <v>791</v>
      </c>
      <c r="C1103" s="112">
        <f>VLOOKUP(A1103,cuc!$A$4:$H$2090,8,FALSE)</f>
        <v>103517059</v>
      </c>
      <c r="D1103" s="119"/>
      <c r="E1103" s="115"/>
    </row>
    <row r="1104" spans="1:5" hidden="1" x14ac:dyDescent="0.25">
      <c r="A1104" s="114">
        <v>360500</v>
      </c>
      <c r="B1104" s="113" t="s">
        <v>775</v>
      </c>
      <c r="C1104" s="112">
        <f>VLOOKUP(A1104,cuc!$A$4:$H$2090,8,FALSE)</f>
        <v>103517059</v>
      </c>
      <c r="D1104" s="119"/>
      <c r="E1104" s="115"/>
    </row>
    <row r="1105" spans="1:5" hidden="1" x14ac:dyDescent="0.25">
      <c r="A1105" s="114">
        <v>361000</v>
      </c>
      <c r="B1105" s="113" t="s">
        <v>777</v>
      </c>
      <c r="C1105" s="112">
        <f>VLOOKUP(A1105,cuc!$A$4:$H$2090,8,FALSE)</f>
        <v>0</v>
      </c>
      <c r="D1105" s="119"/>
      <c r="E1105" s="115"/>
    </row>
    <row r="1106" spans="1:5" x14ac:dyDescent="0.25">
      <c r="A1106" s="114">
        <v>370000</v>
      </c>
      <c r="B1106" s="113" t="s">
        <v>790</v>
      </c>
      <c r="C1106" s="112">
        <f>VLOOKUP(A1106,cuc!$A$4:$H$2090,8,FALSE)</f>
        <v>0</v>
      </c>
      <c r="D1106" s="119"/>
      <c r="E1106" s="115"/>
    </row>
    <row r="1107" spans="1:5" x14ac:dyDescent="0.25">
      <c r="A1107" s="114">
        <v>370500</v>
      </c>
      <c r="B1107" s="113" t="s">
        <v>789</v>
      </c>
      <c r="C1107" s="112">
        <f>VLOOKUP(A1107,cuc!$A$4:$H$2090,8,FALSE)</f>
        <v>0</v>
      </c>
      <c r="D1107" s="119"/>
      <c r="E1107" s="115"/>
    </row>
    <row r="1108" spans="1:5" hidden="1" x14ac:dyDescent="0.25">
      <c r="A1108" s="114">
        <v>371000</v>
      </c>
      <c r="B1108" s="113" t="s">
        <v>788</v>
      </c>
      <c r="C1108" s="112">
        <f>VLOOKUP(A1108,cuc!$A$4:$H$2090,8,FALSE)</f>
        <v>0</v>
      </c>
      <c r="D1108" s="119"/>
      <c r="E1108" s="115"/>
    </row>
    <row r="1109" spans="1:5" hidden="1" x14ac:dyDescent="0.25">
      <c r="A1109" s="114">
        <v>371500</v>
      </c>
      <c r="B1109" s="113" t="s">
        <v>787</v>
      </c>
      <c r="C1109" s="112">
        <f>VLOOKUP(A1109,cuc!$A$4:$H$2090,8,FALSE)</f>
        <v>0</v>
      </c>
      <c r="D1109" s="119"/>
      <c r="E1109" s="115"/>
    </row>
    <row r="1110" spans="1:5" hidden="1" x14ac:dyDescent="0.25">
      <c r="A1110" s="114">
        <v>371505</v>
      </c>
      <c r="B1110" s="113" t="s">
        <v>786</v>
      </c>
      <c r="C1110" s="112">
        <f>VLOOKUP(A1110,cuc!$A$4:$H$2090,8,FALSE)</f>
        <v>0</v>
      </c>
      <c r="D1110" s="119"/>
      <c r="E1110" s="115"/>
    </row>
    <row r="1111" spans="1:5" hidden="1" x14ac:dyDescent="0.25">
      <c r="A1111" s="114">
        <v>371510</v>
      </c>
      <c r="B1111" s="113" t="s">
        <v>785</v>
      </c>
      <c r="C1111" s="112">
        <f>VLOOKUP(A1111,cuc!$A$4:$H$2090,8,FALSE)</f>
        <v>0</v>
      </c>
      <c r="D1111" s="119"/>
      <c r="E1111" s="115"/>
    </row>
    <row r="1112" spans="1:5" hidden="1" x14ac:dyDescent="0.25">
      <c r="A1112" s="114">
        <v>372000</v>
      </c>
      <c r="B1112" s="113" t="s">
        <v>784</v>
      </c>
      <c r="C1112" s="112">
        <f>VLOOKUP(A1112,cuc!$A$4:$H$2090,8,FALSE)</f>
        <v>0</v>
      </c>
      <c r="D1112" s="119"/>
      <c r="E1112" s="115"/>
    </row>
    <row r="1113" spans="1:5" hidden="1" x14ac:dyDescent="0.25">
      <c r="A1113" s="114">
        <v>372500</v>
      </c>
      <c r="B1113" s="113" t="s">
        <v>783</v>
      </c>
      <c r="C1113" s="112">
        <f>VLOOKUP(A1113,cuc!$A$4:$H$2090,8,FALSE)</f>
        <v>0</v>
      </c>
      <c r="D1113" s="119"/>
      <c r="E1113" s="115"/>
    </row>
    <row r="1114" spans="1:5" hidden="1" x14ac:dyDescent="0.25">
      <c r="A1114" s="114">
        <v>373000</v>
      </c>
      <c r="B1114" s="113" t="s">
        <v>782</v>
      </c>
      <c r="C1114" s="112">
        <f>VLOOKUP(A1114,cuc!$A$4:$H$2090,8,FALSE)</f>
        <v>0</v>
      </c>
      <c r="D1114" s="119"/>
      <c r="E1114" s="115"/>
    </row>
    <row r="1115" spans="1:5" hidden="1" x14ac:dyDescent="0.25">
      <c r="A1115" s="114">
        <v>373500</v>
      </c>
      <c r="B1115" s="113" t="s">
        <v>781</v>
      </c>
      <c r="C1115" s="112">
        <f>VLOOKUP(A1115,cuc!$A$4:$H$2090,8,FALSE)</f>
        <v>0</v>
      </c>
      <c r="D1115" s="119"/>
      <c r="E1115" s="115"/>
    </row>
    <row r="1116" spans="1:5" hidden="1" x14ac:dyDescent="0.25">
      <c r="A1116" s="114">
        <v>374000</v>
      </c>
      <c r="B1116" s="113" t="s">
        <v>780</v>
      </c>
      <c r="C1116" s="112">
        <f>VLOOKUP(A1116,cuc!$A$4:$H$2090,8,FALSE)</f>
        <v>0</v>
      </c>
      <c r="D1116" s="119"/>
      <c r="E1116" s="115"/>
    </row>
    <row r="1117" spans="1:5" hidden="1" x14ac:dyDescent="0.25">
      <c r="A1117" s="114">
        <v>374500</v>
      </c>
      <c r="B1117" s="113" t="s">
        <v>779</v>
      </c>
      <c r="C1117" s="112">
        <f>VLOOKUP(A1117,cuc!$A$4:$H$2090,8,FALSE)</f>
        <v>0</v>
      </c>
      <c r="D1117" s="119"/>
      <c r="E1117" s="115"/>
    </row>
    <row r="1118" spans="1:5" hidden="1" x14ac:dyDescent="0.25">
      <c r="A1118" s="114">
        <v>380000</v>
      </c>
      <c r="B1118" s="113" t="s">
        <v>778</v>
      </c>
      <c r="C1118" s="112">
        <f>VLOOKUP(A1118,cuc!$A$4:$H$2090,8,FALSE)</f>
        <v>0</v>
      </c>
      <c r="D1118" s="119"/>
      <c r="E1118" s="115"/>
    </row>
    <row r="1119" spans="1:5" hidden="1" x14ac:dyDescent="0.25">
      <c r="A1119" s="114">
        <v>380500</v>
      </c>
      <c r="B1119" s="113" t="s">
        <v>775</v>
      </c>
      <c r="C1119" s="112">
        <f>VLOOKUP(A1119,cuc!$A$4:$H$2090,8,FALSE)</f>
        <v>0</v>
      </c>
      <c r="D1119" s="119"/>
      <c r="E1119" s="115"/>
    </row>
    <row r="1120" spans="1:5" hidden="1" x14ac:dyDescent="0.25">
      <c r="A1120" s="114">
        <v>381000</v>
      </c>
      <c r="B1120" s="113" t="s">
        <v>777</v>
      </c>
      <c r="C1120" s="112">
        <f>VLOOKUP(A1120,cuc!$A$4:$H$2090,8,FALSE)</f>
        <v>0</v>
      </c>
      <c r="D1120" s="119"/>
      <c r="E1120" s="115"/>
    </row>
    <row r="1121" spans="1:5" hidden="1" x14ac:dyDescent="0.25">
      <c r="A1121" s="114">
        <v>390000</v>
      </c>
      <c r="B1121" s="113" t="s">
        <v>776</v>
      </c>
      <c r="C1121" s="112">
        <f>VLOOKUP(A1121,cuc!$A$4:$H$2090,8,FALSE)</f>
        <v>0</v>
      </c>
      <c r="D1121" s="119"/>
      <c r="E1121" s="115"/>
    </row>
    <row r="1122" spans="1:5" hidden="1" x14ac:dyDescent="0.25">
      <c r="A1122" s="114">
        <v>390500</v>
      </c>
      <c r="B1122" s="113" t="s">
        <v>775</v>
      </c>
      <c r="C1122" s="112">
        <f>VLOOKUP(A1122,cuc!$A$4:$H$2090,8,FALSE)</f>
        <v>0</v>
      </c>
      <c r="D1122" s="119"/>
      <c r="E1122" s="115"/>
    </row>
    <row r="1123" spans="1:5" hidden="1" x14ac:dyDescent="0.25">
      <c r="A1123" s="114">
        <v>391000</v>
      </c>
      <c r="B1123" s="113" t="s">
        <v>774</v>
      </c>
      <c r="C1123" s="112">
        <f>VLOOKUP(A1123,cuc!$A$4:$H$2090,8,FALSE)</f>
        <v>0</v>
      </c>
      <c r="D1123" s="119"/>
      <c r="E1123" s="115"/>
    </row>
    <row r="1124" spans="1:5" x14ac:dyDescent="0.25">
      <c r="A1124" s="114">
        <v>400000</v>
      </c>
      <c r="B1124" s="113" t="s">
        <v>773</v>
      </c>
      <c r="C1124" s="112">
        <f>VLOOKUP(A1124,cuc!$A$4:$H$2090,8,FALSE)</f>
        <v>761811755</v>
      </c>
      <c r="D1124" s="119"/>
      <c r="E1124" s="115"/>
    </row>
    <row r="1125" spans="1:5" x14ac:dyDescent="0.25">
      <c r="A1125" s="114">
        <v>410000</v>
      </c>
      <c r="B1125" s="113" t="s">
        <v>772</v>
      </c>
      <c r="C1125" s="112">
        <f>VLOOKUP(A1125,cuc!$A$4:$H$2090,8,FALSE)</f>
        <v>652888447</v>
      </c>
      <c r="D1125" s="119"/>
      <c r="E1125" s="115"/>
    </row>
    <row r="1126" spans="1:5" hidden="1" x14ac:dyDescent="0.25">
      <c r="A1126" s="114">
        <v>410500</v>
      </c>
      <c r="B1126" s="113" t="s">
        <v>415</v>
      </c>
      <c r="C1126" s="112">
        <f>VLOOKUP(A1126,cuc!$A$4:$H$2090,8,FALSE)</f>
        <v>0</v>
      </c>
      <c r="D1126" s="119"/>
      <c r="E1126" s="115"/>
    </row>
    <row r="1127" spans="1:5" hidden="1" x14ac:dyDescent="0.25">
      <c r="A1127" s="114">
        <v>410505</v>
      </c>
      <c r="B1127" s="113" t="s">
        <v>414</v>
      </c>
      <c r="C1127" s="112">
        <f>VLOOKUP(A1127,cuc!$A$4:$H$2090,8,FALSE)</f>
        <v>0</v>
      </c>
      <c r="D1127" s="119"/>
      <c r="E1127" s="115"/>
    </row>
    <row r="1128" spans="1:5" hidden="1" x14ac:dyDescent="0.25">
      <c r="A1128" s="114">
        <v>410510</v>
      </c>
      <c r="B1128" s="113" t="s">
        <v>413</v>
      </c>
      <c r="C1128" s="112">
        <f>VLOOKUP(A1128,cuc!$A$4:$H$2090,8,FALSE)</f>
        <v>0</v>
      </c>
      <c r="D1128" s="119"/>
      <c r="E1128" s="115"/>
    </row>
    <row r="1129" spans="1:5" hidden="1" x14ac:dyDescent="0.25">
      <c r="A1129" s="114">
        <v>410515</v>
      </c>
      <c r="B1129" s="113" t="s">
        <v>412</v>
      </c>
      <c r="C1129" s="112">
        <f>VLOOKUP(A1129,cuc!$A$4:$H$2090,8,FALSE)</f>
        <v>0</v>
      </c>
      <c r="D1129" s="119"/>
      <c r="E1129" s="115"/>
    </row>
    <row r="1130" spans="1:5" hidden="1" x14ac:dyDescent="0.25">
      <c r="A1130" s="114">
        <v>410520</v>
      </c>
      <c r="B1130" s="113" t="s">
        <v>411</v>
      </c>
      <c r="C1130" s="112">
        <f>VLOOKUP(A1130,cuc!$A$4:$H$2090,8,FALSE)</f>
        <v>0</v>
      </c>
      <c r="D1130" s="119"/>
      <c r="E1130" s="115"/>
    </row>
    <row r="1131" spans="1:5" hidden="1" x14ac:dyDescent="0.25">
      <c r="A1131" s="114">
        <v>410525</v>
      </c>
      <c r="B1131" s="113" t="s">
        <v>410</v>
      </c>
      <c r="C1131" s="112">
        <f>VLOOKUP(A1131,cuc!$A$4:$H$2090,8,FALSE)</f>
        <v>0</v>
      </c>
      <c r="D1131" s="119"/>
      <c r="E1131" s="115"/>
    </row>
    <row r="1132" spans="1:5" hidden="1" x14ac:dyDescent="0.25">
      <c r="A1132" s="114">
        <v>410530</v>
      </c>
      <c r="B1132" s="113" t="s">
        <v>409</v>
      </c>
      <c r="C1132" s="112">
        <f>VLOOKUP(A1132,cuc!$A$4:$H$2090,8,FALSE)</f>
        <v>0</v>
      </c>
      <c r="D1132" s="119"/>
      <c r="E1132" s="115"/>
    </row>
    <row r="1133" spans="1:5" hidden="1" x14ac:dyDescent="0.25">
      <c r="A1133" s="114">
        <v>410535</v>
      </c>
      <c r="B1133" s="113" t="s">
        <v>408</v>
      </c>
      <c r="C1133" s="112">
        <f>VLOOKUP(A1133,cuc!$A$4:$H$2090,8,FALSE)</f>
        <v>0</v>
      </c>
      <c r="D1133" s="119"/>
      <c r="E1133" s="115"/>
    </row>
    <row r="1134" spans="1:5" hidden="1" x14ac:dyDescent="0.25">
      <c r="A1134" s="114">
        <v>410540</v>
      </c>
      <c r="B1134" s="113" t="s">
        <v>407</v>
      </c>
      <c r="C1134" s="112">
        <f>VLOOKUP(A1134,cuc!$A$4:$H$2090,8,FALSE)</f>
        <v>0</v>
      </c>
      <c r="D1134" s="119"/>
      <c r="E1134" s="115"/>
    </row>
    <row r="1135" spans="1:5" hidden="1" x14ac:dyDescent="0.25">
      <c r="A1135" s="114">
        <v>410545</v>
      </c>
      <c r="B1135" s="113" t="s">
        <v>406</v>
      </c>
      <c r="C1135" s="112">
        <f>VLOOKUP(A1135,cuc!$A$4:$H$2090,8,FALSE)</f>
        <v>0</v>
      </c>
      <c r="D1135" s="119"/>
      <c r="E1135" s="115"/>
    </row>
    <row r="1136" spans="1:5" hidden="1" x14ac:dyDescent="0.25">
      <c r="A1136" s="114">
        <v>410550</v>
      </c>
      <c r="B1136" s="113" t="s">
        <v>405</v>
      </c>
      <c r="C1136" s="112">
        <f>VLOOKUP(A1136,cuc!$A$4:$H$2090,8,FALSE)</f>
        <v>0</v>
      </c>
      <c r="D1136" s="119"/>
      <c r="E1136" s="115"/>
    </row>
    <row r="1137" spans="1:5" hidden="1" x14ac:dyDescent="0.25">
      <c r="A1137" s="114">
        <v>410555</v>
      </c>
      <c r="B1137" s="113" t="s">
        <v>1851</v>
      </c>
      <c r="C1137" s="112">
        <f>VLOOKUP(A1137,cuc!$A$4:$H$2090,8,FALSE)</f>
        <v>0</v>
      </c>
      <c r="D1137" s="119"/>
      <c r="E1137" s="115"/>
    </row>
    <row r="1138" spans="1:5" hidden="1" x14ac:dyDescent="0.25">
      <c r="A1138" s="114">
        <v>410560</v>
      </c>
      <c r="B1138" s="113" t="s">
        <v>403</v>
      </c>
      <c r="C1138" s="112">
        <f>VLOOKUP(A1138,cuc!$A$4:$H$2090,8,FALSE)</f>
        <v>0</v>
      </c>
      <c r="D1138" s="119"/>
      <c r="E1138" s="115"/>
    </row>
    <row r="1139" spans="1:5" hidden="1" x14ac:dyDescent="0.25">
      <c r="A1139" s="114">
        <v>410565</v>
      </c>
      <c r="B1139" s="113" t="s">
        <v>402</v>
      </c>
      <c r="C1139" s="112">
        <f>VLOOKUP(A1139,cuc!$A$4:$H$2090,8,FALSE)</f>
        <v>0</v>
      </c>
      <c r="D1139" s="119"/>
      <c r="E1139" s="115"/>
    </row>
    <row r="1140" spans="1:5" hidden="1" x14ac:dyDescent="0.25">
      <c r="A1140" s="114">
        <v>410570</v>
      </c>
      <c r="B1140" s="113" t="s">
        <v>401</v>
      </c>
      <c r="C1140" s="112">
        <f>VLOOKUP(A1140,cuc!$A$4:$H$2090,8,FALSE)</f>
        <v>0</v>
      </c>
      <c r="D1140" s="119"/>
      <c r="E1140" s="115"/>
    </row>
    <row r="1141" spans="1:5" hidden="1" x14ac:dyDescent="0.25">
      <c r="A1141" s="114">
        <v>410575</v>
      </c>
      <c r="B1141" s="113" t="s">
        <v>400</v>
      </c>
      <c r="C1141" s="112">
        <f>VLOOKUP(A1141,cuc!$A$4:$H$2090,8,FALSE)</f>
        <v>0</v>
      </c>
      <c r="D1141" s="119"/>
      <c r="E1141" s="115"/>
    </row>
    <row r="1142" spans="1:5" hidden="1" x14ac:dyDescent="0.25">
      <c r="A1142" s="114">
        <v>410580</v>
      </c>
      <c r="B1142" s="113" t="s">
        <v>399</v>
      </c>
      <c r="C1142" s="112">
        <f>VLOOKUP(A1142,cuc!$A$4:$H$2090,8,FALSE)</f>
        <v>0</v>
      </c>
      <c r="D1142" s="119"/>
      <c r="E1142" s="115"/>
    </row>
    <row r="1143" spans="1:5" hidden="1" x14ac:dyDescent="0.25">
      <c r="A1143" s="114">
        <v>411000</v>
      </c>
      <c r="B1143" s="113" t="s">
        <v>398</v>
      </c>
      <c r="C1143" s="112">
        <f>VLOOKUP(A1143,cuc!$A$4:$H$2090,8,FALSE)</f>
        <v>0</v>
      </c>
      <c r="D1143" s="119"/>
      <c r="E1143" s="115"/>
    </row>
    <row r="1144" spans="1:5" hidden="1" x14ac:dyDescent="0.25">
      <c r="A1144" s="114">
        <v>411005</v>
      </c>
      <c r="B1144" s="113" t="s">
        <v>397</v>
      </c>
      <c r="C1144" s="112">
        <f>VLOOKUP(A1144,cuc!$A$4:$H$2090,8,FALSE)</f>
        <v>0</v>
      </c>
      <c r="D1144" s="119"/>
      <c r="E1144" s="115"/>
    </row>
    <row r="1145" spans="1:5" hidden="1" x14ac:dyDescent="0.25">
      <c r="A1145" s="114">
        <v>411010</v>
      </c>
      <c r="B1145" s="113" t="s">
        <v>396</v>
      </c>
      <c r="C1145" s="112">
        <f>VLOOKUP(A1145,cuc!$A$4:$H$2090,8,FALSE)</f>
        <v>0</v>
      </c>
      <c r="D1145" s="119"/>
      <c r="E1145" s="115"/>
    </row>
    <row r="1146" spans="1:5" hidden="1" x14ac:dyDescent="0.25">
      <c r="A1146" s="114">
        <v>411095</v>
      </c>
      <c r="B1146" s="113" t="s">
        <v>221</v>
      </c>
      <c r="C1146" s="112">
        <f>VLOOKUP(A1146,cuc!$A$4:$H$2090,8,FALSE)</f>
        <v>0</v>
      </c>
      <c r="D1146" s="119"/>
      <c r="E1146" s="115"/>
    </row>
    <row r="1147" spans="1:5" hidden="1" x14ac:dyDescent="0.25">
      <c r="A1147" s="114">
        <v>411500</v>
      </c>
      <c r="B1147" s="113" t="s">
        <v>395</v>
      </c>
      <c r="C1147" s="112">
        <f>VLOOKUP(A1147,cuc!$A$4:$H$2090,8,FALSE)</f>
        <v>0</v>
      </c>
      <c r="D1147" s="119"/>
      <c r="E1147" s="115"/>
    </row>
    <row r="1148" spans="1:5" hidden="1" x14ac:dyDescent="0.25">
      <c r="A1148" s="114">
        <v>411505</v>
      </c>
      <c r="B1148" s="113" t="s">
        <v>394</v>
      </c>
      <c r="C1148" s="112">
        <f>VLOOKUP(A1148,cuc!$A$4:$H$2090,8,FALSE)</f>
        <v>0</v>
      </c>
      <c r="D1148" s="119"/>
      <c r="E1148" s="115"/>
    </row>
    <row r="1149" spans="1:5" hidden="1" x14ac:dyDescent="0.25">
      <c r="A1149" s="114">
        <v>411510</v>
      </c>
      <c r="B1149" s="113" t="s">
        <v>393</v>
      </c>
      <c r="C1149" s="112">
        <f>VLOOKUP(A1149,cuc!$A$4:$H$2090,8,FALSE)</f>
        <v>0</v>
      </c>
      <c r="D1149" s="119"/>
      <c r="E1149" s="115"/>
    </row>
    <row r="1150" spans="1:5" hidden="1" x14ac:dyDescent="0.25">
      <c r="A1150" s="114">
        <v>411512</v>
      </c>
      <c r="B1150" s="113" t="s">
        <v>392</v>
      </c>
      <c r="C1150" s="112">
        <f>VLOOKUP(A1150,cuc!$A$4:$H$2090,8,FALSE)</f>
        <v>0</v>
      </c>
      <c r="D1150" s="119"/>
      <c r="E1150" s="115"/>
    </row>
    <row r="1151" spans="1:5" hidden="1" x14ac:dyDescent="0.25">
      <c r="A1151" s="114">
        <v>411514</v>
      </c>
      <c r="B1151" s="113" t="s">
        <v>391</v>
      </c>
      <c r="C1151" s="112">
        <f>VLOOKUP(A1151,cuc!$A$4:$H$2090,8,FALSE)</f>
        <v>0</v>
      </c>
      <c r="D1151" s="119"/>
      <c r="E1151" s="115"/>
    </row>
    <row r="1152" spans="1:5" hidden="1" x14ac:dyDescent="0.25">
      <c r="A1152" s="114">
        <v>411515</v>
      </c>
      <c r="B1152" s="113" t="s">
        <v>390</v>
      </c>
      <c r="C1152" s="112">
        <f>VLOOKUP(A1152,cuc!$A$4:$H$2090,8,FALSE)</f>
        <v>0</v>
      </c>
      <c r="D1152" s="119"/>
      <c r="E1152" s="115"/>
    </row>
    <row r="1153" spans="1:5" hidden="1" x14ac:dyDescent="0.25">
      <c r="A1153" s="114">
        <v>411520</v>
      </c>
      <c r="B1153" s="113" t="s">
        <v>389</v>
      </c>
      <c r="C1153" s="112">
        <f>VLOOKUP(A1153,cuc!$A$4:$H$2090,8,FALSE)</f>
        <v>0</v>
      </c>
      <c r="D1153" s="119"/>
      <c r="E1153" s="115"/>
    </row>
    <row r="1154" spans="1:5" hidden="1" x14ac:dyDescent="0.25">
      <c r="A1154" s="114">
        <v>411525</v>
      </c>
      <c r="B1154" s="113" t="s">
        <v>388</v>
      </c>
      <c r="C1154" s="112">
        <f>VLOOKUP(A1154,cuc!$A$4:$H$2090,8,FALSE)</f>
        <v>0</v>
      </c>
      <c r="D1154" s="119"/>
      <c r="E1154" s="115"/>
    </row>
    <row r="1155" spans="1:5" hidden="1" x14ac:dyDescent="0.25">
      <c r="A1155" s="114">
        <v>411527</v>
      </c>
      <c r="B1155" s="113" t="s">
        <v>387</v>
      </c>
      <c r="C1155" s="112">
        <f>VLOOKUP(A1155,cuc!$A$4:$H$2090,8,FALSE)</f>
        <v>0</v>
      </c>
      <c r="D1155" s="119"/>
      <c r="E1155" s="115"/>
    </row>
    <row r="1156" spans="1:5" hidden="1" x14ac:dyDescent="0.25">
      <c r="A1156" s="114">
        <v>411528</v>
      </c>
      <c r="B1156" s="113" t="s">
        <v>386</v>
      </c>
      <c r="C1156" s="112">
        <f>VLOOKUP(A1156,cuc!$A$4:$H$2090,8,FALSE)</f>
        <v>0</v>
      </c>
      <c r="D1156" s="119"/>
      <c r="E1156" s="115"/>
    </row>
    <row r="1157" spans="1:5" hidden="1" x14ac:dyDescent="0.25">
      <c r="A1157" s="114">
        <v>411530</v>
      </c>
      <c r="B1157" s="113" t="s">
        <v>385</v>
      </c>
      <c r="C1157" s="112">
        <f>VLOOKUP(A1157,cuc!$A$4:$H$2090,8,FALSE)</f>
        <v>0</v>
      </c>
      <c r="D1157" s="119"/>
      <c r="E1157" s="115"/>
    </row>
    <row r="1158" spans="1:5" hidden="1" x14ac:dyDescent="0.25">
      <c r="A1158" s="114">
        <v>411532</v>
      </c>
      <c r="B1158" s="113" t="s">
        <v>384</v>
      </c>
      <c r="C1158" s="112">
        <f>VLOOKUP(A1158,cuc!$A$4:$H$2090,8,FALSE)</f>
        <v>0</v>
      </c>
      <c r="D1158" s="119"/>
      <c r="E1158" s="115"/>
    </row>
    <row r="1159" spans="1:5" hidden="1" x14ac:dyDescent="0.25">
      <c r="A1159" s="114">
        <v>411595</v>
      </c>
      <c r="B1159" s="113" t="s">
        <v>221</v>
      </c>
      <c r="C1159" s="112">
        <f>VLOOKUP(A1159,cuc!$A$4:$H$2090,8,FALSE)</f>
        <v>0</v>
      </c>
      <c r="D1159" s="119"/>
      <c r="E1159" s="115"/>
    </row>
    <row r="1160" spans="1:5" hidden="1" x14ac:dyDescent="0.25">
      <c r="A1160" s="114">
        <v>412000</v>
      </c>
      <c r="B1160" s="113" t="s">
        <v>383</v>
      </c>
      <c r="C1160" s="112">
        <f>VLOOKUP(A1160,cuc!$A$4:$H$2090,8,FALSE)</f>
        <v>0</v>
      </c>
      <c r="D1160" s="119"/>
      <c r="E1160" s="115"/>
    </row>
    <row r="1161" spans="1:5" hidden="1" x14ac:dyDescent="0.25">
      <c r="A1161" s="114">
        <v>412001</v>
      </c>
      <c r="B1161" s="113" t="s">
        <v>382</v>
      </c>
      <c r="C1161" s="112">
        <f>VLOOKUP(A1161,cuc!$A$4:$H$2090,8,FALSE)</f>
        <v>0</v>
      </c>
      <c r="D1161" s="119"/>
      <c r="E1161" s="115"/>
    </row>
    <row r="1162" spans="1:5" hidden="1" x14ac:dyDescent="0.25">
      <c r="A1162" s="114">
        <v>412002</v>
      </c>
      <c r="B1162" s="113" t="s">
        <v>381</v>
      </c>
      <c r="C1162" s="112">
        <f>VLOOKUP(A1162,cuc!$A$4:$H$2090,8,FALSE)</f>
        <v>0</v>
      </c>
      <c r="D1162" s="119"/>
      <c r="E1162" s="115"/>
    </row>
    <row r="1163" spans="1:5" hidden="1" x14ac:dyDescent="0.25">
      <c r="A1163" s="114">
        <v>412003</v>
      </c>
      <c r="B1163" s="113" t="s">
        <v>380</v>
      </c>
      <c r="C1163" s="112">
        <f>VLOOKUP(A1163,cuc!$A$4:$H$2090,8,FALSE)</f>
        <v>0</v>
      </c>
      <c r="D1163" s="119"/>
      <c r="E1163" s="115"/>
    </row>
    <row r="1164" spans="1:5" hidden="1" x14ac:dyDescent="0.25">
      <c r="A1164" s="114">
        <v>412004</v>
      </c>
      <c r="B1164" s="113" t="s">
        <v>379</v>
      </c>
      <c r="C1164" s="112">
        <f>VLOOKUP(A1164,cuc!$A$4:$H$2090,8,FALSE)</f>
        <v>0</v>
      </c>
      <c r="D1164" s="119"/>
      <c r="E1164" s="115"/>
    </row>
    <row r="1165" spans="1:5" hidden="1" x14ac:dyDescent="0.25">
      <c r="A1165" s="114">
        <v>412005</v>
      </c>
      <c r="B1165" s="113" t="s">
        <v>378</v>
      </c>
      <c r="C1165" s="112">
        <f>VLOOKUP(A1165,cuc!$A$4:$H$2090,8,FALSE)</f>
        <v>0</v>
      </c>
      <c r="D1165" s="119"/>
      <c r="E1165" s="115"/>
    </row>
    <row r="1166" spans="1:5" hidden="1" x14ac:dyDescent="0.25">
      <c r="A1166" s="114">
        <v>412006</v>
      </c>
      <c r="B1166" s="113" t="s">
        <v>377</v>
      </c>
      <c r="C1166" s="112">
        <f>VLOOKUP(A1166,cuc!$A$4:$H$2090,8,FALSE)</f>
        <v>0</v>
      </c>
      <c r="D1166" s="119"/>
      <c r="E1166" s="115"/>
    </row>
    <row r="1167" spans="1:5" hidden="1" x14ac:dyDescent="0.25">
      <c r="A1167" s="114">
        <v>412007</v>
      </c>
      <c r="B1167" s="113" t="s">
        <v>376</v>
      </c>
      <c r="C1167" s="112">
        <f>VLOOKUP(A1167,cuc!$A$4:$H$2090,8,FALSE)</f>
        <v>0</v>
      </c>
      <c r="D1167" s="119"/>
      <c r="E1167" s="115"/>
    </row>
    <row r="1168" spans="1:5" hidden="1" x14ac:dyDescent="0.25">
      <c r="A1168" s="114">
        <v>412008</v>
      </c>
      <c r="B1168" s="113" t="s">
        <v>375</v>
      </c>
      <c r="C1168" s="112">
        <f>VLOOKUP(A1168,cuc!$A$4:$H$2090,8,FALSE)</f>
        <v>0</v>
      </c>
      <c r="D1168" s="119"/>
      <c r="E1168" s="115"/>
    </row>
    <row r="1169" spans="1:5" hidden="1" x14ac:dyDescent="0.25">
      <c r="A1169" s="114">
        <v>412009</v>
      </c>
      <c r="B1169" s="113" t="s">
        <v>374</v>
      </c>
      <c r="C1169" s="112">
        <f>VLOOKUP(A1169,cuc!$A$4:$H$2090,8,FALSE)</f>
        <v>0</v>
      </c>
      <c r="D1169" s="119"/>
      <c r="E1169" s="115"/>
    </row>
    <row r="1170" spans="1:5" hidden="1" x14ac:dyDescent="0.25">
      <c r="A1170" s="114">
        <v>412010</v>
      </c>
      <c r="B1170" s="113" t="s">
        <v>373</v>
      </c>
      <c r="C1170" s="112">
        <f>VLOOKUP(A1170,cuc!$A$4:$H$2090,8,FALSE)</f>
        <v>0</v>
      </c>
      <c r="D1170" s="119"/>
      <c r="E1170" s="115"/>
    </row>
    <row r="1171" spans="1:5" hidden="1" x14ac:dyDescent="0.25">
      <c r="A1171" s="114">
        <v>412011</v>
      </c>
      <c r="B1171" s="113" t="s">
        <v>372</v>
      </c>
      <c r="C1171" s="112">
        <f>VLOOKUP(A1171,cuc!$A$4:$H$2090,8,FALSE)</f>
        <v>0</v>
      </c>
      <c r="D1171" s="119"/>
      <c r="E1171" s="115"/>
    </row>
    <row r="1172" spans="1:5" hidden="1" x14ac:dyDescent="0.25">
      <c r="A1172" s="114">
        <v>412012</v>
      </c>
      <c r="B1172" s="113" t="s">
        <v>371</v>
      </c>
      <c r="C1172" s="112">
        <f>VLOOKUP(A1172,cuc!$A$4:$H$2090,8,FALSE)</f>
        <v>0</v>
      </c>
      <c r="D1172" s="119"/>
      <c r="E1172" s="115"/>
    </row>
    <row r="1173" spans="1:5" hidden="1" x14ac:dyDescent="0.25">
      <c r="A1173" s="114">
        <v>412013</v>
      </c>
      <c r="B1173" s="113" t="s">
        <v>370</v>
      </c>
      <c r="C1173" s="112">
        <f>VLOOKUP(A1173,cuc!$A$4:$H$2090,8,FALSE)</f>
        <v>0</v>
      </c>
      <c r="D1173" s="119"/>
      <c r="E1173" s="115"/>
    </row>
    <row r="1174" spans="1:5" hidden="1" x14ac:dyDescent="0.25">
      <c r="A1174" s="114">
        <v>412014</v>
      </c>
      <c r="B1174" s="113" t="s">
        <v>369</v>
      </c>
      <c r="C1174" s="112">
        <f>VLOOKUP(A1174,cuc!$A$4:$H$2090,8,FALSE)</f>
        <v>0</v>
      </c>
      <c r="D1174" s="119"/>
      <c r="E1174" s="115"/>
    </row>
    <row r="1175" spans="1:5" hidden="1" x14ac:dyDescent="0.25">
      <c r="A1175" s="114">
        <v>412015</v>
      </c>
      <c r="B1175" s="113" t="s">
        <v>368</v>
      </c>
      <c r="C1175" s="112">
        <f>VLOOKUP(A1175,cuc!$A$4:$H$2090,8,FALSE)</f>
        <v>0</v>
      </c>
      <c r="D1175" s="119"/>
      <c r="E1175" s="115"/>
    </row>
    <row r="1176" spans="1:5" hidden="1" x14ac:dyDescent="0.25">
      <c r="A1176" s="114">
        <v>412016</v>
      </c>
      <c r="B1176" s="113" t="s">
        <v>367</v>
      </c>
      <c r="C1176" s="112">
        <f>VLOOKUP(A1176,cuc!$A$4:$H$2090,8,FALSE)</f>
        <v>0</v>
      </c>
      <c r="D1176" s="119"/>
      <c r="E1176" s="115"/>
    </row>
    <row r="1177" spans="1:5" hidden="1" x14ac:dyDescent="0.25">
      <c r="A1177" s="114">
        <v>412017</v>
      </c>
      <c r="B1177" s="113" t="s">
        <v>366</v>
      </c>
      <c r="C1177" s="112">
        <f>VLOOKUP(A1177,cuc!$A$4:$H$2090,8,FALSE)</f>
        <v>0</v>
      </c>
      <c r="D1177" s="119"/>
      <c r="E1177" s="115"/>
    </row>
    <row r="1178" spans="1:5" hidden="1" x14ac:dyDescent="0.25">
      <c r="A1178" s="114">
        <v>412018</v>
      </c>
      <c r="B1178" s="113" t="s">
        <v>365</v>
      </c>
      <c r="C1178" s="112">
        <f>VLOOKUP(A1178,cuc!$A$4:$H$2090,8,FALSE)</f>
        <v>0</v>
      </c>
      <c r="D1178" s="119"/>
      <c r="E1178" s="115"/>
    </row>
    <row r="1179" spans="1:5" hidden="1" x14ac:dyDescent="0.25">
      <c r="A1179" s="114">
        <v>412019</v>
      </c>
      <c r="B1179" s="113" t="s">
        <v>364</v>
      </c>
      <c r="C1179" s="112">
        <f>VLOOKUP(A1179,cuc!$A$4:$H$2090,8,FALSE)</f>
        <v>0</v>
      </c>
      <c r="D1179" s="119"/>
      <c r="E1179" s="115"/>
    </row>
    <row r="1180" spans="1:5" hidden="1" x14ac:dyDescent="0.25">
      <c r="A1180" s="114">
        <v>412020</v>
      </c>
      <c r="B1180" s="113" t="s">
        <v>363</v>
      </c>
      <c r="C1180" s="112">
        <f>VLOOKUP(A1180,cuc!$A$4:$H$2090,8,FALSE)</f>
        <v>0</v>
      </c>
      <c r="D1180" s="119"/>
      <c r="E1180" s="115"/>
    </row>
    <row r="1181" spans="1:5" hidden="1" x14ac:dyDescent="0.25">
      <c r="A1181" s="114">
        <v>412021</v>
      </c>
      <c r="B1181" s="113" t="s">
        <v>362</v>
      </c>
      <c r="C1181" s="112">
        <f>VLOOKUP(A1181,cuc!$A$4:$H$2090,8,FALSE)</f>
        <v>0</v>
      </c>
      <c r="D1181" s="119"/>
      <c r="E1181" s="115"/>
    </row>
    <row r="1182" spans="1:5" hidden="1" x14ac:dyDescent="0.25">
      <c r="A1182" s="114">
        <v>412022</v>
      </c>
      <c r="B1182" s="113" t="s">
        <v>361</v>
      </c>
      <c r="C1182" s="112">
        <f>VLOOKUP(A1182,cuc!$A$4:$H$2090,8,FALSE)</f>
        <v>0</v>
      </c>
      <c r="D1182" s="119"/>
      <c r="E1182" s="115"/>
    </row>
    <row r="1183" spans="1:5" hidden="1" x14ac:dyDescent="0.25">
      <c r="A1183" s="114">
        <v>412023</v>
      </c>
      <c r="B1183" s="113" t="s">
        <v>360</v>
      </c>
      <c r="C1183" s="112">
        <f>VLOOKUP(A1183,cuc!$A$4:$H$2090,8,FALSE)</f>
        <v>0</v>
      </c>
      <c r="D1183" s="119"/>
      <c r="E1183" s="115"/>
    </row>
    <row r="1184" spans="1:5" hidden="1" x14ac:dyDescent="0.25">
      <c r="A1184" s="114">
        <v>412024</v>
      </c>
      <c r="B1184" s="113" t="s">
        <v>359</v>
      </c>
      <c r="C1184" s="112">
        <f>VLOOKUP(A1184,cuc!$A$4:$H$2090,8,FALSE)</f>
        <v>0</v>
      </c>
      <c r="D1184" s="119"/>
      <c r="E1184" s="115"/>
    </row>
    <row r="1185" spans="1:5" hidden="1" x14ac:dyDescent="0.25">
      <c r="A1185" s="114">
        <v>412025</v>
      </c>
      <c r="B1185" s="113" t="s">
        <v>358</v>
      </c>
      <c r="C1185" s="112">
        <f>VLOOKUP(A1185,cuc!$A$4:$H$2090,8,FALSE)</f>
        <v>0</v>
      </c>
      <c r="D1185" s="119"/>
      <c r="E1185" s="115"/>
    </row>
    <row r="1186" spans="1:5" hidden="1" x14ac:dyDescent="0.25">
      <c r="A1186" s="114">
        <v>412026</v>
      </c>
      <c r="B1186" s="113" t="s">
        <v>357</v>
      </c>
      <c r="C1186" s="112">
        <f>VLOOKUP(A1186,cuc!$A$4:$H$2090,8,FALSE)</f>
        <v>0</v>
      </c>
      <c r="D1186" s="119"/>
      <c r="E1186" s="115"/>
    </row>
    <row r="1187" spans="1:5" hidden="1" x14ac:dyDescent="0.25">
      <c r="A1187" s="114">
        <v>412027</v>
      </c>
      <c r="B1187" s="113" t="s">
        <v>356</v>
      </c>
      <c r="C1187" s="112">
        <f>VLOOKUP(A1187,cuc!$A$4:$H$2090,8,FALSE)</f>
        <v>0</v>
      </c>
      <c r="D1187" s="119"/>
      <c r="E1187" s="115"/>
    </row>
    <row r="1188" spans="1:5" hidden="1" x14ac:dyDescent="0.25">
      <c r="A1188" s="114">
        <v>412028</v>
      </c>
      <c r="B1188" s="113" t="s">
        <v>771</v>
      </c>
      <c r="C1188" s="112">
        <f>VLOOKUP(A1188,cuc!$A$4:$H$2090,8,FALSE)</f>
        <v>0</v>
      </c>
      <c r="D1188" s="119"/>
      <c r="E1188" s="115"/>
    </row>
    <row r="1189" spans="1:5" hidden="1" x14ac:dyDescent="0.25">
      <c r="A1189" s="114">
        <v>412029</v>
      </c>
      <c r="B1189" s="113" t="s">
        <v>354</v>
      </c>
      <c r="C1189" s="112">
        <f>VLOOKUP(A1189,cuc!$A$4:$H$2090,8,FALSE)</f>
        <v>0</v>
      </c>
      <c r="D1189" s="119"/>
      <c r="E1189" s="115"/>
    </row>
    <row r="1190" spans="1:5" hidden="1" x14ac:dyDescent="0.25">
      <c r="A1190" s="114">
        <v>412030</v>
      </c>
      <c r="B1190" s="113" t="s">
        <v>353</v>
      </c>
      <c r="C1190" s="112">
        <f>VLOOKUP(A1190,cuc!$A$4:$H$2090,8,FALSE)</f>
        <v>0</v>
      </c>
      <c r="D1190" s="119"/>
      <c r="E1190" s="115"/>
    </row>
    <row r="1191" spans="1:5" hidden="1" x14ac:dyDescent="0.25">
      <c r="A1191" s="114">
        <v>412031</v>
      </c>
      <c r="B1191" s="113" t="s">
        <v>352</v>
      </c>
      <c r="C1191" s="112">
        <f>VLOOKUP(A1191,cuc!$A$4:$H$2090,8,FALSE)</f>
        <v>0</v>
      </c>
      <c r="D1191" s="119"/>
      <c r="E1191" s="115"/>
    </row>
    <row r="1192" spans="1:5" hidden="1" x14ac:dyDescent="0.25">
      <c r="A1192" s="114">
        <v>412032</v>
      </c>
      <c r="B1192" s="113" t="s">
        <v>351</v>
      </c>
      <c r="C1192" s="112">
        <f>VLOOKUP(A1192,cuc!$A$4:$H$2090,8,FALSE)</f>
        <v>0</v>
      </c>
      <c r="D1192" s="119"/>
      <c r="E1192" s="115"/>
    </row>
    <row r="1193" spans="1:5" hidden="1" x14ac:dyDescent="0.25">
      <c r="A1193" s="114">
        <v>412033</v>
      </c>
      <c r="B1193" s="113" t="s">
        <v>350</v>
      </c>
      <c r="C1193" s="112">
        <f>VLOOKUP(A1193,cuc!$A$4:$H$2090,8,FALSE)</f>
        <v>0</v>
      </c>
      <c r="D1193" s="119"/>
      <c r="E1193" s="115"/>
    </row>
    <row r="1194" spans="1:5" hidden="1" x14ac:dyDescent="0.25">
      <c r="A1194" s="114">
        <v>412034</v>
      </c>
      <c r="B1194" s="113" t="s">
        <v>349</v>
      </c>
      <c r="C1194" s="112">
        <f>VLOOKUP(A1194,cuc!$A$4:$H$2090,8,FALSE)</f>
        <v>0</v>
      </c>
      <c r="D1194" s="119"/>
      <c r="E1194" s="115"/>
    </row>
    <row r="1195" spans="1:5" hidden="1" x14ac:dyDescent="0.25">
      <c r="A1195" s="114">
        <v>412035</v>
      </c>
      <c r="B1195" s="113" t="s">
        <v>348</v>
      </c>
      <c r="C1195" s="112">
        <f>VLOOKUP(A1195,cuc!$A$4:$H$2090,8,FALSE)</f>
        <v>0</v>
      </c>
      <c r="D1195" s="119"/>
      <c r="E1195" s="115"/>
    </row>
    <row r="1196" spans="1:5" hidden="1" x14ac:dyDescent="0.25">
      <c r="A1196" s="114">
        <v>412036</v>
      </c>
      <c r="B1196" s="113" t="s">
        <v>347</v>
      </c>
      <c r="C1196" s="112">
        <f>VLOOKUP(A1196,cuc!$A$4:$H$2090,8,FALSE)</f>
        <v>0</v>
      </c>
      <c r="D1196" s="119"/>
      <c r="E1196" s="115"/>
    </row>
    <row r="1197" spans="1:5" hidden="1" x14ac:dyDescent="0.25">
      <c r="A1197" s="114">
        <v>412037</v>
      </c>
      <c r="B1197" s="113" t="s">
        <v>346</v>
      </c>
      <c r="C1197" s="112">
        <f>VLOOKUP(A1197,cuc!$A$4:$H$2090,8,FALSE)</f>
        <v>0</v>
      </c>
      <c r="D1197" s="119"/>
      <c r="E1197" s="115"/>
    </row>
    <row r="1198" spans="1:5" hidden="1" x14ac:dyDescent="0.25">
      <c r="A1198" s="114">
        <v>412038</v>
      </c>
      <c r="B1198" s="113" t="s">
        <v>345</v>
      </c>
      <c r="C1198" s="112">
        <f>VLOOKUP(A1198,cuc!$A$4:$H$2090,8,FALSE)</f>
        <v>0</v>
      </c>
      <c r="D1198" s="119"/>
      <c r="E1198" s="115"/>
    </row>
    <row r="1199" spans="1:5" hidden="1" x14ac:dyDescent="0.25">
      <c r="A1199" s="114">
        <v>412039</v>
      </c>
      <c r="B1199" s="113" t="s">
        <v>344</v>
      </c>
      <c r="C1199" s="112">
        <f>VLOOKUP(A1199,cuc!$A$4:$H$2090,8,FALSE)</f>
        <v>0</v>
      </c>
      <c r="D1199" s="119"/>
      <c r="E1199" s="115"/>
    </row>
    <row r="1200" spans="1:5" hidden="1" x14ac:dyDescent="0.25">
      <c r="A1200" s="114">
        <v>412040</v>
      </c>
      <c r="B1200" s="113" t="s">
        <v>343</v>
      </c>
      <c r="C1200" s="112">
        <f>VLOOKUP(A1200,cuc!$A$4:$H$2090,8,FALSE)</f>
        <v>0</v>
      </c>
      <c r="D1200" s="119"/>
      <c r="E1200" s="115"/>
    </row>
    <row r="1201" spans="1:5" hidden="1" x14ac:dyDescent="0.25">
      <c r="A1201" s="114">
        <v>412041</v>
      </c>
      <c r="B1201" s="113" t="s">
        <v>342</v>
      </c>
      <c r="C1201" s="112">
        <f>VLOOKUP(A1201,cuc!$A$4:$H$2090,8,FALSE)</f>
        <v>0</v>
      </c>
      <c r="D1201" s="119"/>
      <c r="E1201" s="115"/>
    </row>
    <row r="1202" spans="1:5" hidden="1" x14ac:dyDescent="0.25">
      <c r="A1202" s="114">
        <v>412042</v>
      </c>
      <c r="B1202" s="113" t="s">
        <v>341</v>
      </c>
      <c r="C1202" s="112">
        <f>VLOOKUP(A1202,cuc!$A$4:$H$2090,8,FALSE)</f>
        <v>0</v>
      </c>
      <c r="D1202" s="119"/>
      <c r="E1202" s="115"/>
    </row>
    <row r="1203" spans="1:5" hidden="1" x14ac:dyDescent="0.25">
      <c r="A1203" s="114">
        <v>412043</v>
      </c>
      <c r="B1203" s="113" t="s">
        <v>770</v>
      </c>
      <c r="C1203" s="112">
        <f>VLOOKUP(A1203,cuc!$A$4:$H$2090,8,FALSE)</f>
        <v>0</v>
      </c>
      <c r="D1203" s="119"/>
      <c r="E1203" s="115"/>
    </row>
    <row r="1204" spans="1:5" hidden="1" x14ac:dyDescent="0.25">
      <c r="A1204" s="114">
        <v>412044</v>
      </c>
      <c r="B1204" s="113" t="s">
        <v>339</v>
      </c>
      <c r="C1204" s="112">
        <f>VLOOKUP(A1204,cuc!$A$4:$H$2090,8,FALSE)</f>
        <v>0</v>
      </c>
      <c r="D1204" s="119"/>
      <c r="E1204" s="115"/>
    </row>
    <row r="1205" spans="1:5" hidden="1" x14ac:dyDescent="0.25">
      <c r="A1205" s="114">
        <v>412045</v>
      </c>
      <c r="B1205" s="113" t="s">
        <v>338</v>
      </c>
      <c r="C1205" s="112">
        <f>VLOOKUP(A1205,cuc!$A$4:$H$2090,8,FALSE)</f>
        <v>0</v>
      </c>
      <c r="D1205" s="119"/>
      <c r="E1205" s="115"/>
    </row>
    <row r="1206" spans="1:5" hidden="1" x14ac:dyDescent="0.25">
      <c r="A1206" s="114">
        <v>412046</v>
      </c>
      <c r="B1206" s="113" t="s">
        <v>337</v>
      </c>
      <c r="C1206" s="112">
        <f>VLOOKUP(A1206,cuc!$A$4:$H$2090,8,FALSE)</f>
        <v>0</v>
      </c>
      <c r="D1206" s="119"/>
      <c r="E1206" s="115"/>
    </row>
    <row r="1207" spans="1:5" hidden="1" x14ac:dyDescent="0.25">
      <c r="A1207" s="114">
        <v>412047</v>
      </c>
      <c r="B1207" s="113" t="s">
        <v>336</v>
      </c>
      <c r="C1207" s="112">
        <f>VLOOKUP(A1207,cuc!$A$4:$H$2090,8,FALSE)</f>
        <v>0</v>
      </c>
      <c r="D1207" s="119"/>
      <c r="E1207" s="115"/>
    </row>
    <row r="1208" spans="1:5" hidden="1" x14ac:dyDescent="0.25">
      <c r="A1208" s="114">
        <v>412048</v>
      </c>
      <c r="B1208" s="113" t="s">
        <v>335</v>
      </c>
      <c r="C1208" s="112">
        <f>VLOOKUP(A1208,cuc!$A$4:$H$2090,8,FALSE)</f>
        <v>0</v>
      </c>
      <c r="D1208" s="119"/>
      <c r="E1208" s="115"/>
    </row>
    <row r="1209" spans="1:5" hidden="1" x14ac:dyDescent="0.25">
      <c r="A1209" s="114">
        <v>412049</v>
      </c>
      <c r="B1209" s="113" t="s">
        <v>334</v>
      </c>
      <c r="C1209" s="112">
        <f>VLOOKUP(A1209,cuc!$A$4:$H$2090,8,FALSE)</f>
        <v>0</v>
      </c>
      <c r="D1209" s="119"/>
      <c r="E1209" s="115"/>
    </row>
    <row r="1210" spans="1:5" hidden="1" x14ac:dyDescent="0.25">
      <c r="A1210" s="114">
        <v>412050</v>
      </c>
      <c r="B1210" s="113" t="s">
        <v>333</v>
      </c>
      <c r="C1210" s="112">
        <f>VLOOKUP(A1210,cuc!$A$4:$H$2090,8,FALSE)</f>
        <v>0</v>
      </c>
      <c r="D1210" s="119"/>
      <c r="E1210" s="115"/>
    </row>
    <row r="1211" spans="1:5" hidden="1" x14ac:dyDescent="0.25">
      <c r="A1211" s="114">
        <v>412051</v>
      </c>
      <c r="B1211" s="113" t="s">
        <v>332</v>
      </c>
      <c r="C1211" s="112">
        <f>VLOOKUP(A1211,cuc!$A$4:$H$2090,8,FALSE)</f>
        <v>0</v>
      </c>
      <c r="D1211" s="119"/>
      <c r="E1211" s="115"/>
    </row>
    <row r="1212" spans="1:5" hidden="1" x14ac:dyDescent="0.25">
      <c r="A1212" s="114">
        <v>412052</v>
      </c>
      <c r="B1212" s="113" t="s">
        <v>331</v>
      </c>
      <c r="C1212" s="112">
        <f>VLOOKUP(A1212,cuc!$A$4:$H$2090,8,FALSE)</f>
        <v>0</v>
      </c>
      <c r="D1212" s="119"/>
      <c r="E1212" s="115"/>
    </row>
    <row r="1213" spans="1:5" hidden="1" x14ac:dyDescent="0.25">
      <c r="A1213" s="114">
        <v>412053</v>
      </c>
      <c r="B1213" s="113" t="s">
        <v>330</v>
      </c>
      <c r="C1213" s="112">
        <f>VLOOKUP(A1213,cuc!$A$4:$H$2090,8,FALSE)</f>
        <v>0</v>
      </c>
      <c r="D1213" s="119"/>
      <c r="E1213" s="115"/>
    </row>
    <row r="1214" spans="1:5" hidden="1" x14ac:dyDescent="0.25">
      <c r="A1214" s="114">
        <v>412054</v>
      </c>
      <c r="B1214" s="113" t="s">
        <v>329</v>
      </c>
      <c r="C1214" s="112">
        <f>VLOOKUP(A1214,cuc!$A$4:$H$2090,8,FALSE)</f>
        <v>0</v>
      </c>
      <c r="D1214" s="119"/>
      <c r="E1214" s="115"/>
    </row>
    <row r="1215" spans="1:5" hidden="1" x14ac:dyDescent="0.25">
      <c r="A1215" s="114">
        <v>412055</v>
      </c>
      <c r="B1215" s="113" t="s">
        <v>328</v>
      </c>
      <c r="C1215" s="112">
        <f>VLOOKUP(A1215,cuc!$A$4:$H$2090,8,FALSE)</f>
        <v>0</v>
      </c>
      <c r="D1215" s="119"/>
      <c r="E1215" s="115"/>
    </row>
    <row r="1216" spans="1:5" hidden="1" x14ac:dyDescent="0.25">
      <c r="A1216" s="114">
        <v>412056</v>
      </c>
      <c r="B1216" s="113" t="s">
        <v>327</v>
      </c>
      <c r="C1216" s="112">
        <f>VLOOKUP(A1216,cuc!$A$4:$H$2090,8,FALSE)</f>
        <v>0</v>
      </c>
      <c r="D1216" s="119"/>
      <c r="E1216" s="115"/>
    </row>
    <row r="1217" spans="1:5" hidden="1" x14ac:dyDescent="0.25">
      <c r="A1217" s="114">
        <v>412057</v>
      </c>
      <c r="B1217" s="113" t="s">
        <v>326</v>
      </c>
      <c r="C1217" s="112">
        <f>VLOOKUP(A1217,cuc!$A$4:$H$2090,8,FALSE)</f>
        <v>0</v>
      </c>
      <c r="D1217" s="119"/>
      <c r="E1217" s="115"/>
    </row>
    <row r="1218" spans="1:5" hidden="1" x14ac:dyDescent="0.25">
      <c r="A1218" s="114">
        <v>412058</v>
      </c>
      <c r="B1218" s="113" t="s">
        <v>325</v>
      </c>
      <c r="C1218" s="112">
        <f>VLOOKUP(A1218,cuc!$A$4:$H$2090,8,FALSE)</f>
        <v>0</v>
      </c>
      <c r="D1218" s="119"/>
      <c r="E1218" s="115"/>
    </row>
    <row r="1219" spans="1:5" hidden="1" x14ac:dyDescent="0.25">
      <c r="A1219" s="114">
        <v>412059</v>
      </c>
      <c r="B1219" s="113" t="s">
        <v>324</v>
      </c>
      <c r="C1219" s="112">
        <f>VLOOKUP(A1219,cuc!$A$4:$H$2090,8,FALSE)</f>
        <v>0</v>
      </c>
      <c r="D1219" s="119"/>
      <c r="E1219" s="115"/>
    </row>
    <row r="1220" spans="1:5" hidden="1" x14ac:dyDescent="0.25">
      <c r="A1220" s="114">
        <v>412060</v>
      </c>
      <c r="B1220" s="113" t="s">
        <v>323</v>
      </c>
      <c r="C1220" s="112">
        <f>VLOOKUP(A1220,cuc!$A$4:$H$2090,8,FALSE)</f>
        <v>0</v>
      </c>
      <c r="D1220" s="119"/>
      <c r="E1220" s="115"/>
    </row>
    <row r="1221" spans="1:5" hidden="1" x14ac:dyDescent="0.25">
      <c r="A1221" s="114">
        <v>412061</v>
      </c>
      <c r="B1221" s="113" t="s">
        <v>322</v>
      </c>
      <c r="C1221" s="112">
        <f>VLOOKUP(A1221,cuc!$A$4:$H$2090,8,FALSE)</f>
        <v>0</v>
      </c>
      <c r="D1221" s="119"/>
      <c r="E1221" s="115"/>
    </row>
    <row r="1222" spans="1:5" hidden="1" x14ac:dyDescent="0.25">
      <c r="A1222" s="114">
        <v>412062</v>
      </c>
      <c r="B1222" s="113" t="s">
        <v>321</v>
      </c>
      <c r="C1222" s="112">
        <f>VLOOKUP(A1222,cuc!$A$4:$H$2090,8,FALSE)</f>
        <v>0</v>
      </c>
      <c r="D1222" s="119"/>
      <c r="E1222" s="115"/>
    </row>
    <row r="1223" spans="1:5" hidden="1" x14ac:dyDescent="0.25">
      <c r="A1223" s="114">
        <v>412063</v>
      </c>
      <c r="B1223" s="113" t="s">
        <v>320</v>
      </c>
      <c r="C1223" s="112">
        <f>VLOOKUP(A1223,cuc!$A$4:$H$2090,8,FALSE)</f>
        <v>0</v>
      </c>
      <c r="D1223" s="119"/>
      <c r="E1223" s="115"/>
    </row>
    <row r="1224" spans="1:5" hidden="1" x14ac:dyDescent="0.25">
      <c r="A1224" s="114">
        <v>412064</v>
      </c>
      <c r="B1224" s="113" t="s">
        <v>319</v>
      </c>
      <c r="C1224" s="112">
        <f>VLOOKUP(A1224,cuc!$A$4:$H$2090,8,FALSE)</f>
        <v>0</v>
      </c>
      <c r="D1224" s="119"/>
      <c r="E1224" s="115"/>
    </row>
    <row r="1225" spans="1:5" hidden="1" x14ac:dyDescent="0.25">
      <c r="A1225" s="114">
        <v>412065</v>
      </c>
      <c r="B1225" s="113" t="s">
        <v>318</v>
      </c>
      <c r="C1225" s="112">
        <f>VLOOKUP(A1225,cuc!$A$4:$H$2090,8,FALSE)</f>
        <v>0</v>
      </c>
      <c r="D1225" s="119"/>
      <c r="E1225" s="115"/>
    </row>
    <row r="1226" spans="1:5" hidden="1" x14ac:dyDescent="0.25">
      <c r="A1226" s="114">
        <v>412066</v>
      </c>
      <c r="B1226" s="113" t="s">
        <v>317</v>
      </c>
      <c r="C1226" s="112">
        <f>VLOOKUP(A1226,cuc!$A$4:$H$2090,8,FALSE)</f>
        <v>0</v>
      </c>
      <c r="D1226" s="119"/>
      <c r="E1226" s="115"/>
    </row>
    <row r="1227" spans="1:5" hidden="1" x14ac:dyDescent="0.25">
      <c r="A1227" s="114">
        <v>412067</v>
      </c>
      <c r="B1227" s="113" t="s">
        <v>316</v>
      </c>
      <c r="C1227" s="112">
        <f>VLOOKUP(A1227,cuc!$A$4:$H$2090,8,FALSE)</f>
        <v>0</v>
      </c>
      <c r="D1227" s="119"/>
      <c r="E1227" s="115"/>
    </row>
    <row r="1228" spans="1:5" hidden="1" x14ac:dyDescent="0.25">
      <c r="A1228" s="114">
        <v>412068</v>
      </c>
      <c r="B1228" s="113" t="s">
        <v>315</v>
      </c>
      <c r="C1228" s="112">
        <f>VLOOKUP(A1228,cuc!$A$4:$H$2090,8,FALSE)</f>
        <v>0</v>
      </c>
      <c r="D1228" s="119"/>
      <c r="E1228" s="115"/>
    </row>
    <row r="1229" spans="1:5" hidden="1" x14ac:dyDescent="0.25">
      <c r="A1229" s="114">
        <v>412069</v>
      </c>
      <c r="B1229" s="113" t="s">
        <v>314</v>
      </c>
      <c r="C1229" s="112">
        <f>VLOOKUP(A1229,cuc!$A$4:$H$2090,8,FALSE)</f>
        <v>0</v>
      </c>
      <c r="D1229" s="119"/>
      <c r="E1229" s="115"/>
    </row>
    <row r="1230" spans="1:5" hidden="1" x14ac:dyDescent="0.25">
      <c r="A1230" s="114">
        <v>412070</v>
      </c>
      <c r="B1230" s="113" t="s">
        <v>313</v>
      </c>
      <c r="C1230" s="112">
        <f>VLOOKUP(A1230,cuc!$A$4:$H$2090,8,FALSE)</f>
        <v>0</v>
      </c>
      <c r="D1230" s="119"/>
      <c r="E1230" s="115"/>
    </row>
    <row r="1231" spans="1:5" hidden="1" x14ac:dyDescent="0.25">
      <c r="A1231" s="114">
        <v>412071</v>
      </c>
      <c r="B1231" s="113" t="s">
        <v>312</v>
      </c>
      <c r="C1231" s="112">
        <f>VLOOKUP(A1231,cuc!$A$4:$H$2090,8,FALSE)</f>
        <v>0</v>
      </c>
      <c r="D1231" s="119"/>
      <c r="E1231" s="115"/>
    </row>
    <row r="1232" spans="1:5" hidden="1" x14ac:dyDescent="0.25">
      <c r="A1232" s="114">
        <v>412072</v>
      </c>
      <c r="B1232" s="113" t="s">
        <v>311</v>
      </c>
      <c r="C1232" s="112">
        <f>VLOOKUP(A1232,cuc!$A$4:$H$2090,8,FALSE)</f>
        <v>0</v>
      </c>
      <c r="D1232" s="119"/>
      <c r="E1232" s="115"/>
    </row>
    <row r="1233" spans="1:5" hidden="1" x14ac:dyDescent="0.25">
      <c r="A1233" s="114">
        <v>412073</v>
      </c>
      <c r="B1233" s="113" t="s">
        <v>310</v>
      </c>
      <c r="C1233" s="112">
        <f>VLOOKUP(A1233,cuc!$A$4:$H$2090,8,FALSE)</f>
        <v>0</v>
      </c>
      <c r="D1233" s="119"/>
      <c r="E1233" s="115"/>
    </row>
    <row r="1234" spans="1:5" hidden="1" x14ac:dyDescent="0.25">
      <c r="A1234" s="114">
        <v>412074</v>
      </c>
      <c r="B1234" s="113" t="s">
        <v>309</v>
      </c>
      <c r="C1234" s="112">
        <f>VLOOKUP(A1234,cuc!$A$4:$H$2090,8,FALSE)</f>
        <v>0</v>
      </c>
      <c r="D1234" s="119"/>
      <c r="E1234" s="115"/>
    </row>
    <row r="1235" spans="1:5" hidden="1" x14ac:dyDescent="0.25">
      <c r="A1235" s="114">
        <v>412075</v>
      </c>
      <c r="B1235" s="113" t="s">
        <v>308</v>
      </c>
      <c r="C1235" s="112">
        <f>VLOOKUP(A1235,cuc!$A$4:$H$2090,8,FALSE)</f>
        <v>0</v>
      </c>
      <c r="D1235" s="119"/>
      <c r="E1235" s="115"/>
    </row>
    <row r="1236" spans="1:5" hidden="1" x14ac:dyDescent="0.25">
      <c r="A1236" s="114">
        <v>412076</v>
      </c>
      <c r="B1236" s="113" t="s">
        <v>307</v>
      </c>
      <c r="C1236" s="112">
        <f>VLOOKUP(A1236,cuc!$A$4:$H$2090,8,FALSE)</f>
        <v>0</v>
      </c>
      <c r="D1236" s="119"/>
      <c r="E1236" s="115"/>
    </row>
    <row r="1237" spans="1:5" hidden="1" x14ac:dyDescent="0.25">
      <c r="A1237" s="114">
        <v>412077</v>
      </c>
      <c r="B1237" s="113" t="s">
        <v>769</v>
      </c>
      <c r="C1237" s="112">
        <f>VLOOKUP(A1237,cuc!$A$4:$H$2090,8,FALSE)</f>
        <v>0</v>
      </c>
      <c r="D1237" s="119"/>
      <c r="E1237" s="115"/>
    </row>
    <row r="1238" spans="1:5" hidden="1" x14ac:dyDescent="0.25">
      <c r="A1238" s="114">
        <v>412078</v>
      </c>
      <c r="B1238" s="113" t="s">
        <v>305</v>
      </c>
      <c r="C1238" s="112">
        <f>VLOOKUP(A1238,cuc!$A$4:$H$2090,8,FALSE)</f>
        <v>0</v>
      </c>
      <c r="D1238" s="119"/>
      <c r="E1238" s="115"/>
    </row>
    <row r="1239" spans="1:5" hidden="1" x14ac:dyDescent="0.25">
      <c r="A1239" s="114">
        <v>412079</v>
      </c>
      <c r="B1239" s="113" t="s">
        <v>304</v>
      </c>
      <c r="C1239" s="112">
        <f>VLOOKUP(A1239,cuc!$A$4:$H$2090,8,FALSE)</f>
        <v>0</v>
      </c>
      <c r="D1239" s="119"/>
      <c r="E1239" s="115"/>
    </row>
    <row r="1240" spans="1:5" hidden="1" x14ac:dyDescent="0.25">
      <c r="A1240" s="114">
        <v>412080</v>
      </c>
      <c r="B1240" s="113" t="s">
        <v>303</v>
      </c>
      <c r="C1240" s="112">
        <f>VLOOKUP(A1240,cuc!$A$4:$H$2090,8,FALSE)</f>
        <v>0</v>
      </c>
      <c r="D1240" s="119"/>
      <c r="E1240" s="115"/>
    </row>
    <row r="1241" spans="1:5" hidden="1" x14ac:dyDescent="0.25">
      <c r="A1241" s="114">
        <v>412081</v>
      </c>
      <c r="B1241" s="113" t="s">
        <v>302</v>
      </c>
      <c r="C1241" s="112">
        <f>VLOOKUP(A1241,cuc!$A$4:$H$2090,8,FALSE)</f>
        <v>0</v>
      </c>
      <c r="D1241" s="119"/>
      <c r="E1241" s="115"/>
    </row>
    <row r="1242" spans="1:5" hidden="1" x14ac:dyDescent="0.25">
      <c r="A1242" s="114">
        <v>412082</v>
      </c>
      <c r="B1242" s="113" t="s">
        <v>301</v>
      </c>
      <c r="C1242" s="112">
        <f>VLOOKUP(A1242,cuc!$A$4:$H$2090,8,FALSE)</f>
        <v>0</v>
      </c>
      <c r="D1242" s="119"/>
      <c r="E1242" s="115"/>
    </row>
    <row r="1243" spans="1:5" hidden="1" x14ac:dyDescent="0.25">
      <c r="A1243" s="114">
        <v>412083</v>
      </c>
      <c r="B1243" s="113" t="s">
        <v>300</v>
      </c>
      <c r="C1243" s="112">
        <f>VLOOKUP(A1243,cuc!$A$4:$H$2090,8,FALSE)</f>
        <v>0</v>
      </c>
      <c r="D1243" s="119"/>
      <c r="E1243" s="115"/>
    </row>
    <row r="1244" spans="1:5" hidden="1" x14ac:dyDescent="0.25">
      <c r="A1244" s="114">
        <v>412084</v>
      </c>
      <c r="B1244" s="113" t="s">
        <v>299</v>
      </c>
      <c r="C1244" s="112">
        <f>VLOOKUP(A1244,cuc!$A$4:$H$2090,8,FALSE)</f>
        <v>0</v>
      </c>
      <c r="D1244" s="119"/>
      <c r="E1244" s="115"/>
    </row>
    <row r="1245" spans="1:5" hidden="1" x14ac:dyDescent="0.25">
      <c r="A1245" s="114">
        <v>412085</v>
      </c>
      <c r="B1245" s="113" t="s">
        <v>298</v>
      </c>
      <c r="C1245" s="112">
        <f>VLOOKUP(A1245,cuc!$A$4:$H$2090,8,FALSE)</f>
        <v>0</v>
      </c>
      <c r="D1245" s="119"/>
      <c r="E1245" s="115"/>
    </row>
    <row r="1246" spans="1:5" hidden="1" x14ac:dyDescent="0.25">
      <c r="A1246" s="114">
        <v>412086</v>
      </c>
      <c r="B1246" s="113" t="s">
        <v>297</v>
      </c>
      <c r="C1246" s="112">
        <f>VLOOKUP(A1246,cuc!$A$4:$H$2090,8,FALSE)</f>
        <v>0</v>
      </c>
      <c r="D1246" s="119"/>
      <c r="E1246" s="115"/>
    </row>
    <row r="1247" spans="1:5" hidden="1" x14ac:dyDescent="0.25">
      <c r="A1247" s="114">
        <v>412087</v>
      </c>
      <c r="B1247" s="113" t="s">
        <v>296</v>
      </c>
      <c r="C1247" s="112">
        <f>VLOOKUP(A1247,cuc!$A$4:$H$2090,8,FALSE)</f>
        <v>0</v>
      </c>
      <c r="D1247" s="119"/>
      <c r="E1247" s="115"/>
    </row>
    <row r="1248" spans="1:5" hidden="1" x14ac:dyDescent="0.25">
      <c r="A1248" s="114">
        <v>412088</v>
      </c>
      <c r="B1248" s="113" t="s">
        <v>295</v>
      </c>
      <c r="C1248" s="112">
        <f>VLOOKUP(A1248,cuc!$A$4:$H$2090,8,FALSE)</f>
        <v>0</v>
      </c>
      <c r="D1248" s="119"/>
      <c r="E1248" s="115"/>
    </row>
    <row r="1249" spans="1:5" hidden="1" x14ac:dyDescent="0.25">
      <c r="A1249" s="114">
        <v>412089</v>
      </c>
      <c r="B1249" s="113" t="s">
        <v>294</v>
      </c>
      <c r="C1249" s="112">
        <f>VLOOKUP(A1249,cuc!$A$4:$H$2090,8,FALSE)</f>
        <v>0</v>
      </c>
      <c r="D1249" s="119"/>
      <c r="E1249" s="115"/>
    </row>
    <row r="1250" spans="1:5" hidden="1" x14ac:dyDescent="0.25">
      <c r="A1250" s="114">
        <v>412090</v>
      </c>
      <c r="B1250" s="113" t="s">
        <v>293</v>
      </c>
      <c r="C1250" s="112">
        <f>VLOOKUP(A1250,cuc!$A$4:$H$2090,8,FALSE)</f>
        <v>0</v>
      </c>
      <c r="D1250" s="119"/>
      <c r="E1250" s="115"/>
    </row>
    <row r="1251" spans="1:5" hidden="1" x14ac:dyDescent="0.25">
      <c r="A1251" s="114">
        <v>412091</v>
      </c>
      <c r="B1251" s="113" t="s">
        <v>292</v>
      </c>
      <c r="C1251" s="112">
        <f>VLOOKUP(A1251,cuc!$A$4:$H$2090,8,FALSE)</f>
        <v>0</v>
      </c>
      <c r="D1251" s="119"/>
      <c r="E1251" s="115"/>
    </row>
    <row r="1252" spans="1:5" hidden="1" x14ac:dyDescent="0.25">
      <c r="A1252" s="114">
        <v>412095</v>
      </c>
      <c r="B1252" s="113" t="s">
        <v>291</v>
      </c>
      <c r="C1252" s="112">
        <f>VLOOKUP(A1252,cuc!$A$4:$H$2090,8,FALSE)</f>
        <v>0</v>
      </c>
      <c r="D1252" s="119"/>
      <c r="E1252" s="115"/>
    </row>
    <row r="1253" spans="1:5" hidden="1" x14ac:dyDescent="0.25">
      <c r="A1253" s="114">
        <v>412500</v>
      </c>
      <c r="B1253" s="113" t="s">
        <v>290</v>
      </c>
      <c r="C1253" s="112">
        <f>VLOOKUP(A1253,cuc!$A$4:$H$2090,8,FALSE)</f>
        <v>0</v>
      </c>
      <c r="D1253" s="119"/>
      <c r="E1253" s="115"/>
    </row>
    <row r="1254" spans="1:5" hidden="1" x14ac:dyDescent="0.25">
      <c r="A1254" s="114">
        <v>412505</v>
      </c>
      <c r="B1254" s="113" t="s">
        <v>289</v>
      </c>
      <c r="C1254" s="112">
        <f>VLOOKUP(A1254,cuc!$A$4:$H$2090,8,FALSE)</f>
        <v>0</v>
      </c>
      <c r="D1254" s="119"/>
      <c r="E1254" s="115"/>
    </row>
    <row r="1255" spans="1:5" hidden="1" x14ac:dyDescent="0.25">
      <c r="A1255" s="114">
        <v>412510</v>
      </c>
      <c r="B1255" s="113" t="s">
        <v>288</v>
      </c>
      <c r="C1255" s="112">
        <f>VLOOKUP(A1255,cuc!$A$4:$H$2090,8,FALSE)</f>
        <v>0</v>
      </c>
      <c r="D1255" s="119"/>
      <c r="E1255" s="115"/>
    </row>
    <row r="1256" spans="1:5" hidden="1" x14ac:dyDescent="0.25">
      <c r="A1256" s="114">
        <v>412515</v>
      </c>
      <c r="B1256" s="113" t="s">
        <v>287</v>
      </c>
      <c r="C1256" s="112">
        <f>VLOOKUP(A1256,cuc!$A$4:$H$2090,8,FALSE)</f>
        <v>0</v>
      </c>
      <c r="D1256" s="119"/>
      <c r="E1256" s="115"/>
    </row>
    <row r="1257" spans="1:5" hidden="1" x14ac:dyDescent="0.25">
      <c r="A1257" s="114">
        <v>412595</v>
      </c>
      <c r="B1257" s="113" t="s">
        <v>221</v>
      </c>
      <c r="C1257" s="112">
        <f>VLOOKUP(A1257,cuc!$A$4:$H$2090,8,FALSE)</f>
        <v>0</v>
      </c>
      <c r="D1257" s="119"/>
      <c r="E1257" s="115"/>
    </row>
    <row r="1258" spans="1:5" hidden="1" x14ac:dyDescent="0.25">
      <c r="A1258" s="114">
        <v>413000</v>
      </c>
      <c r="B1258" s="113" t="s">
        <v>286</v>
      </c>
      <c r="C1258" s="112">
        <f>VLOOKUP(A1258,cuc!$A$4:$H$2090,8,FALSE)</f>
        <v>0</v>
      </c>
      <c r="D1258" s="119"/>
      <c r="E1258" s="115"/>
    </row>
    <row r="1259" spans="1:5" hidden="1" x14ac:dyDescent="0.25">
      <c r="A1259" s="114">
        <v>413005</v>
      </c>
      <c r="B1259" s="113" t="s">
        <v>285</v>
      </c>
      <c r="C1259" s="112">
        <f>VLOOKUP(A1259,cuc!$A$4:$H$2090,8,FALSE)</f>
        <v>0</v>
      </c>
      <c r="D1259" s="119"/>
      <c r="E1259" s="115"/>
    </row>
    <row r="1260" spans="1:5" hidden="1" x14ac:dyDescent="0.25">
      <c r="A1260" s="114">
        <v>413010</v>
      </c>
      <c r="B1260" s="113" t="s">
        <v>284</v>
      </c>
      <c r="C1260" s="112">
        <f>VLOOKUP(A1260,cuc!$A$4:$H$2090,8,FALSE)</f>
        <v>0</v>
      </c>
      <c r="D1260" s="119"/>
      <c r="E1260" s="115"/>
    </row>
    <row r="1261" spans="1:5" hidden="1" x14ac:dyDescent="0.25">
      <c r="A1261" s="114">
        <v>413015</v>
      </c>
      <c r="B1261" s="113" t="s">
        <v>283</v>
      </c>
      <c r="C1261" s="112">
        <f>VLOOKUP(A1261,cuc!$A$4:$H$2090,8,FALSE)</f>
        <v>0</v>
      </c>
      <c r="D1261" s="119"/>
      <c r="E1261" s="115"/>
    </row>
    <row r="1262" spans="1:5" hidden="1" x14ac:dyDescent="0.25">
      <c r="A1262" s="114">
        <v>413020</v>
      </c>
      <c r="B1262" s="113" t="s">
        <v>282</v>
      </c>
      <c r="C1262" s="112">
        <f>VLOOKUP(A1262,cuc!$A$4:$H$2090,8,FALSE)</f>
        <v>0</v>
      </c>
      <c r="D1262" s="119"/>
      <c r="E1262" s="115"/>
    </row>
    <row r="1263" spans="1:5" hidden="1" x14ac:dyDescent="0.25">
      <c r="A1263" s="114">
        <v>413025</v>
      </c>
      <c r="B1263" s="113" t="s">
        <v>281</v>
      </c>
      <c r="C1263" s="112">
        <f>VLOOKUP(A1263,cuc!$A$4:$H$2090,8,FALSE)</f>
        <v>0</v>
      </c>
      <c r="D1263" s="119"/>
      <c r="E1263" s="115"/>
    </row>
    <row r="1264" spans="1:5" hidden="1" x14ac:dyDescent="0.25">
      <c r="A1264" s="114">
        <v>413095</v>
      </c>
      <c r="B1264" s="113" t="s">
        <v>221</v>
      </c>
      <c r="C1264" s="112">
        <f>VLOOKUP(A1264,cuc!$A$4:$H$2090,8,FALSE)</f>
        <v>0</v>
      </c>
      <c r="D1264" s="119"/>
      <c r="E1264" s="115"/>
    </row>
    <row r="1265" spans="1:5" hidden="1" x14ac:dyDescent="0.25">
      <c r="A1265" s="114">
        <v>413500</v>
      </c>
      <c r="B1265" s="113" t="s">
        <v>280</v>
      </c>
      <c r="C1265" s="112">
        <f>VLOOKUP(A1265,cuc!$A$4:$H$2090,8,FALSE)</f>
        <v>0</v>
      </c>
      <c r="D1265" s="119"/>
      <c r="E1265" s="115"/>
    </row>
    <row r="1266" spans="1:5" hidden="1" x14ac:dyDescent="0.25">
      <c r="A1266" s="114">
        <v>413502</v>
      </c>
      <c r="B1266" s="113" t="s">
        <v>279</v>
      </c>
      <c r="C1266" s="112">
        <f>VLOOKUP(A1266,cuc!$A$4:$H$2090,8,FALSE)</f>
        <v>0</v>
      </c>
      <c r="D1266" s="119"/>
      <c r="E1266" s="115"/>
    </row>
    <row r="1267" spans="1:5" hidden="1" x14ac:dyDescent="0.25">
      <c r="A1267" s="114">
        <v>413504</v>
      </c>
      <c r="B1267" s="113" t="s">
        <v>278</v>
      </c>
      <c r="C1267" s="112">
        <f>VLOOKUP(A1267,cuc!$A$4:$H$2090,8,FALSE)</f>
        <v>0</v>
      </c>
      <c r="D1267" s="119"/>
      <c r="E1267" s="115"/>
    </row>
    <row r="1268" spans="1:5" hidden="1" x14ac:dyDescent="0.25">
      <c r="A1268" s="114">
        <v>413506</v>
      </c>
      <c r="B1268" s="113" t="s">
        <v>277</v>
      </c>
      <c r="C1268" s="112">
        <f>VLOOKUP(A1268,cuc!$A$4:$H$2090,8,FALSE)</f>
        <v>0</v>
      </c>
      <c r="D1268" s="119"/>
      <c r="E1268" s="115"/>
    </row>
    <row r="1269" spans="1:5" hidden="1" x14ac:dyDescent="0.25">
      <c r="A1269" s="114">
        <v>413508</v>
      </c>
      <c r="B1269" s="113" t="s">
        <v>276</v>
      </c>
      <c r="C1269" s="112">
        <f>VLOOKUP(A1269,cuc!$A$4:$H$2090,8,FALSE)</f>
        <v>0</v>
      </c>
      <c r="D1269" s="119"/>
      <c r="E1269" s="115"/>
    </row>
    <row r="1270" spans="1:5" hidden="1" x14ac:dyDescent="0.25">
      <c r="A1270" s="114">
        <v>413510</v>
      </c>
      <c r="B1270" s="113" t="s">
        <v>275</v>
      </c>
      <c r="C1270" s="112">
        <f>VLOOKUP(A1270,cuc!$A$4:$H$2090,8,FALSE)</f>
        <v>0</v>
      </c>
      <c r="D1270" s="119"/>
      <c r="E1270" s="115"/>
    </row>
    <row r="1271" spans="1:5" hidden="1" x14ac:dyDescent="0.25">
      <c r="A1271" s="114">
        <v>413512</v>
      </c>
      <c r="B1271" s="113" t="s">
        <v>274</v>
      </c>
      <c r="C1271" s="112">
        <f>VLOOKUP(A1271,cuc!$A$4:$H$2090,8,FALSE)</f>
        <v>0</v>
      </c>
      <c r="D1271" s="119"/>
      <c r="E1271" s="115"/>
    </row>
    <row r="1272" spans="1:5" hidden="1" x14ac:dyDescent="0.25">
      <c r="A1272" s="114">
        <v>413514</v>
      </c>
      <c r="B1272" s="113" t="s">
        <v>273</v>
      </c>
      <c r="C1272" s="112">
        <f>VLOOKUP(A1272,cuc!$A$4:$H$2090,8,FALSE)</f>
        <v>0</v>
      </c>
      <c r="D1272" s="119"/>
      <c r="E1272" s="115"/>
    </row>
    <row r="1273" spans="1:5" hidden="1" x14ac:dyDescent="0.25">
      <c r="A1273" s="114">
        <v>413516</v>
      </c>
      <c r="B1273" s="113" t="s">
        <v>272</v>
      </c>
      <c r="C1273" s="112">
        <f>VLOOKUP(A1273,cuc!$A$4:$H$2090,8,FALSE)</f>
        <v>0</v>
      </c>
      <c r="D1273" s="119"/>
      <c r="E1273" s="115"/>
    </row>
    <row r="1274" spans="1:5" hidden="1" x14ac:dyDescent="0.25">
      <c r="A1274" s="114">
        <v>413518</v>
      </c>
      <c r="B1274" s="113" t="s">
        <v>271</v>
      </c>
      <c r="C1274" s="112">
        <f>VLOOKUP(A1274,cuc!$A$4:$H$2090,8,FALSE)</f>
        <v>0</v>
      </c>
      <c r="D1274" s="119"/>
      <c r="E1274" s="115"/>
    </row>
    <row r="1275" spans="1:5" hidden="1" x14ac:dyDescent="0.25">
      <c r="A1275" s="114">
        <v>413520</v>
      </c>
      <c r="B1275" s="113" t="s">
        <v>270</v>
      </c>
      <c r="C1275" s="112">
        <f>VLOOKUP(A1275,cuc!$A$4:$H$2090,8,FALSE)</f>
        <v>0</v>
      </c>
      <c r="D1275" s="119"/>
      <c r="E1275" s="115"/>
    </row>
    <row r="1276" spans="1:5" hidden="1" x14ac:dyDescent="0.25">
      <c r="A1276" s="114">
        <v>413522</v>
      </c>
      <c r="B1276" s="113" t="s">
        <v>269</v>
      </c>
      <c r="C1276" s="112">
        <f>VLOOKUP(A1276,cuc!$A$4:$H$2090,8,FALSE)</f>
        <v>0</v>
      </c>
      <c r="D1276" s="119"/>
      <c r="E1276" s="115"/>
    </row>
    <row r="1277" spans="1:5" hidden="1" x14ac:dyDescent="0.25">
      <c r="A1277" s="114">
        <v>413524</v>
      </c>
      <c r="B1277" s="113" t="s">
        <v>268</v>
      </c>
      <c r="C1277" s="112">
        <f>VLOOKUP(A1277,cuc!$A$4:$H$2090,8,FALSE)</f>
        <v>0</v>
      </c>
      <c r="D1277" s="119"/>
      <c r="E1277" s="115"/>
    </row>
    <row r="1278" spans="1:5" hidden="1" x14ac:dyDescent="0.25">
      <c r="A1278" s="114">
        <v>413526</v>
      </c>
      <c r="B1278" s="113" t="s">
        <v>267</v>
      </c>
      <c r="C1278" s="112">
        <f>VLOOKUP(A1278,cuc!$A$4:$H$2090,8,FALSE)</f>
        <v>0</v>
      </c>
      <c r="D1278" s="119"/>
      <c r="E1278" s="115"/>
    </row>
    <row r="1279" spans="1:5" hidden="1" x14ac:dyDescent="0.25">
      <c r="A1279" s="114">
        <v>413528</v>
      </c>
      <c r="B1279" s="113" t="s">
        <v>266</v>
      </c>
      <c r="C1279" s="112">
        <f>VLOOKUP(A1279,cuc!$A$4:$H$2090,8,FALSE)</f>
        <v>0</v>
      </c>
      <c r="D1279" s="119"/>
      <c r="E1279" s="115"/>
    </row>
    <row r="1280" spans="1:5" hidden="1" x14ac:dyDescent="0.25">
      <c r="A1280" s="114">
        <v>413530</v>
      </c>
      <c r="B1280" s="113" t="s">
        <v>265</v>
      </c>
      <c r="C1280" s="112">
        <f>VLOOKUP(A1280,cuc!$A$4:$H$2090,8,FALSE)</f>
        <v>0</v>
      </c>
      <c r="D1280" s="119"/>
      <c r="E1280" s="115"/>
    </row>
    <row r="1281" spans="1:5" hidden="1" x14ac:dyDescent="0.25">
      <c r="A1281" s="114">
        <v>413532</v>
      </c>
      <c r="B1281" s="113" t="s">
        <v>264</v>
      </c>
      <c r="C1281" s="112">
        <f>VLOOKUP(A1281,cuc!$A$4:$H$2090,8,FALSE)</f>
        <v>0</v>
      </c>
      <c r="D1281" s="119"/>
      <c r="E1281" s="115"/>
    </row>
    <row r="1282" spans="1:5" hidden="1" x14ac:dyDescent="0.25">
      <c r="A1282" s="114">
        <v>413534</v>
      </c>
      <c r="B1282" s="113" t="s">
        <v>263</v>
      </c>
      <c r="C1282" s="112">
        <f>VLOOKUP(A1282,cuc!$A$4:$H$2090,8,FALSE)</f>
        <v>0</v>
      </c>
      <c r="D1282" s="119"/>
      <c r="E1282" s="115"/>
    </row>
    <row r="1283" spans="1:5" hidden="1" x14ac:dyDescent="0.25">
      <c r="A1283" s="114">
        <v>413536</v>
      </c>
      <c r="B1283" s="113" t="s">
        <v>262</v>
      </c>
      <c r="C1283" s="112">
        <f>VLOOKUP(A1283,cuc!$A$4:$H$2090,8,FALSE)</f>
        <v>0</v>
      </c>
      <c r="D1283" s="119"/>
      <c r="E1283" s="115"/>
    </row>
    <row r="1284" spans="1:5" hidden="1" x14ac:dyDescent="0.25">
      <c r="A1284" s="114">
        <v>413538</v>
      </c>
      <c r="B1284" s="113" t="s">
        <v>261</v>
      </c>
      <c r="C1284" s="112">
        <f>VLOOKUP(A1284,cuc!$A$4:$H$2090,8,FALSE)</f>
        <v>0</v>
      </c>
      <c r="D1284" s="119"/>
      <c r="E1284" s="115"/>
    </row>
    <row r="1285" spans="1:5" hidden="1" x14ac:dyDescent="0.25">
      <c r="A1285" s="114">
        <v>413540</v>
      </c>
      <c r="B1285" s="113" t="s">
        <v>260</v>
      </c>
      <c r="C1285" s="112">
        <f>VLOOKUP(A1285,cuc!$A$4:$H$2090,8,FALSE)</f>
        <v>0</v>
      </c>
      <c r="D1285" s="119"/>
      <c r="E1285" s="115"/>
    </row>
    <row r="1286" spans="1:5" hidden="1" x14ac:dyDescent="0.25">
      <c r="A1286" s="114">
        <v>413542</v>
      </c>
      <c r="B1286" s="113" t="s">
        <v>259</v>
      </c>
      <c r="C1286" s="112">
        <f>VLOOKUP(A1286,cuc!$A$4:$H$2090,8,FALSE)</f>
        <v>0</v>
      </c>
      <c r="D1286" s="119"/>
      <c r="E1286" s="115"/>
    </row>
    <row r="1287" spans="1:5" hidden="1" x14ac:dyDescent="0.25">
      <c r="A1287" s="114">
        <v>413544</v>
      </c>
      <c r="B1287" s="113" t="s">
        <v>258</v>
      </c>
      <c r="C1287" s="112">
        <f>VLOOKUP(A1287,cuc!$A$4:$H$2090,8,FALSE)</f>
        <v>0</v>
      </c>
      <c r="D1287" s="119"/>
      <c r="E1287" s="115"/>
    </row>
    <row r="1288" spans="1:5" hidden="1" x14ac:dyDescent="0.25">
      <c r="A1288" s="114">
        <v>413546</v>
      </c>
      <c r="B1288" s="113" t="s">
        <v>257</v>
      </c>
      <c r="C1288" s="112">
        <f>VLOOKUP(A1288,cuc!$A$4:$H$2090,8,FALSE)</f>
        <v>0</v>
      </c>
      <c r="D1288" s="119"/>
      <c r="E1288" s="115"/>
    </row>
    <row r="1289" spans="1:5" hidden="1" x14ac:dyDescent="0.25">
      <c r="A1289" s="114">
        <v>413548</v>
      </c>
      <c r="B1289" s="113" t="s">
        <v>256</v>
      </c>
      <c r="C1289" s="112">
        <f>VLOOKUP(A1289,cuc!$A$4:$H$2090,8,FALSE)</f>
        <v>0</v>
      </c>
      <c r="D1289" s="119"/>
      <c r="E1289" s="115"/>
    </row>
    <row r="1290" spans="1:5" hidden="1" x14ac:dyDescent="0.25">
      <c r="A1290" s="114">
        <v>413550</v>
      </c>
      <c r="B1290" s="113" t="s">
        <v>255</v>
      </c>
      <c r="C1290" s="112">
        <f>VLOOKUP(A1290,cuc!$A$4:$H$2090,8,FALSE)</f>
        <v>0</v>
      </c>
      <c r="D1290" s="119"/>
      <c r="E1290" s="115"/>
    </row>
    <row r="1291" spans="1:5" hidden="1" x14ac:dyDescent="0.25">
      <c r="A1291" s="114">
        <v>413552</v>
      </c>
      <c r="B1291" s="113" t="s">
        <v>254</v>
      </c>
      <c r="C1291" s="112">
        <f>VLOOKUP(A1291,cuc!$A$4:$H$2090,8,FALSE)</f>
        <v>0</v>
      </c>
      <c r="D1291" s="119"/>
      <c r="E1291" s="115"/>
    </row>
    <row r="1292" spans="1:5" hidden="1" x14ac:dyDescent="0.25">
      <c r="A1292" s="114">
        <v>413554</v>
      </c>
      <c r="B1292" s="113" t="s">
        <v>253</v>
      </c>
      <c r="C1292" s="112">
        <f>VLOOKUP(A1292,cuc!$A$4:$H$2090,8,FALSE)</f>
        <v>0</v>
      </c>
      <c r="D1292" s="119"/>
      <c r="E1292" s="115"/>
    </row>
    <row r="1293" spans="1:5" hidden="1" x14ac:dyDescent="0.25">
      <c r="A1293" s="114">
        <v>413556</v>
      </c>
      <c r="B1293" s="113" t="s">
        <v>768</v>
      </c>
      <c r="C1293" s="112">
        <f>VLOOKUP(A1293,cuc!$A$4:$H$2090,8,FALSE)</f>
        <v>0</v>
      </c>
      <c r="D1293" s="119"/>
      <c r="E1293" s="115"/>
    </row>
    <row r="1294" spans="1:5" hidden="1" x14ac:dyDescent="0.25">
      <c r="A1294" s="114">
        <v>413558</v>
      </c>
      <c r="B1294" s="113" t="s">
        <v>251</v>
      </c>
      <c r="C1294" s="112">
        <f>VLOOKUP(A1294,cuc!$A$4:$H$2090,8,FALSE)</f>
        <v>0</v>
      </c>
      <c r="D1294" s="119"/>
      <c r="E1294" s="115"/>
    </row>
    <row r="1295" spans="1:5" hidden="1" x14ac:dyDescent="0.25">
      <c r="A1295" s="114">
        <v>413560</v>
      </c>
      <c r="B1295" s="113" t="s">
        <v>250</v>
      </c>
      <c r="C1295" s="112">
        <f>VLOOKUP(A1295,cuc!$A$4:$H$2090,8,FALSE)</f>
        <v>0</v>
      </c>
      <c r="D1295" s="119"/>
      <c r="E1295" s="115"/>
    </row>
    <row r="1296" spans="1:5" hidden="1" x14ac:dyDescent="0.25">
      <c r="A1296" s="114">
        <v>413562</v>
      </c>
      <c r="B1296" s="113" t="s">
        <v>249</v>
      </c>
      <c r="C1296" s="112">
        <f>VLOOKUP(A1296,cuc!$A$4:$H$2090,8,FALSE)</f>
        <v>0</v>
      </c>
      <c r="D1296" s="119"/>
      <c r="E1296" s="115"/>
    </row>
    <row r="1297" spans="1:5" hidden="1" x14ac:dyDescent="0.25">
      <c r="A1297" s="114">
        <v>413564</v>
      </c>
      <c r="B1297" s="113" t="s">
        <v>248</v>
      </c>
      <c r="C1297" s="112">
        <f>VLOOKUP(A1297,cuc!$A$4:$H$2090,8,FALSE)</f>
        <v>0</v>
      </c>
      <c r="D1297" s="119"/>
      <c r="E1297" s="115"/>
    </row>
    <row r="1298" spans="1:5" hidden="1" x14ac:dyDescent="0.25">
      <c r="A1298" s="114">
        <v>413566</v>
      </c>
      <c r="B1298" s="113" t="s">
        <v>247</v>
      </c>
      <c r="C1298" s="112">
        <f>VLOOKUP(A1298,cuc!$A$4:$H$2090,8,FALSE)</f>
        <v>0</v>
      </c>
      <c r="D1298" s="119"/>
      <c r="E1298" s="115"/>
    </row>
    <row r="1299" spans="1:5" hidden="1" x14ac:dyDescent="0.25">
      <c r="A1299" s="114">
        <v>413568</v>
      </c>
      <c r="B1299" s="113" t="s">
        <v>246</v>
      </c>
      <c r="C1299" s="112">
        <f>VLOOKUP(A1299,cuc!$A$4:$H$2090,8,FALSE)</f>
        <v>0</v>
      </c>
      <c r="D1299" s="119"/>
      <c r="E1299" s="115"/>
    </row>
    <row r="1300" spans="1:5" hidden="1" x14ac:dyDescent="0.25">
      <c r="A1300" s="114">
        <v>413570</v>
      </c>
      <c r="B1300" s="113" t="s">
        <v>245</v>
      </c>
      <c r="C1300" s="112">
        <f>VLOOKUP(A1300,cuc!$A$4:$H$2090,8,FALSE)</f>
        <v>0</v>
      </c>
      <c r="D1300" s="119"/>
      <c r="E1300" s="115"/>
    </row>
    <row r="1301" spans="1:5" hidden="1" x14ac:dyDescent="0.25">
      <c r="A1301" s="114">
        <v>413572</v>
      </c>
      <c r="B1301" s="113" t="s">
        <v>244</v>
      </c>
      <c r="C1301" s="112">
        <f>VLOOKUP(A1301,cuc!$A$4:$H$2090,8,FALSE)</f>
        <v>0</v>
      </c>
      <c r="D1301" s="119"/>
      <c r="E1301" s="115"/>
    </row>
    <row r="1302" spans="1:5" hidden="1" x14ac:dyDescent="0.25">
      <c r="A1302" s="114">
        <v>413595</v>
      </c>
      <c r="B1302" s="113" t="s">
        <v>243</v>
      </c>
      <c r="C1302" s="112">
        <f>VLOOKUP(A1302,cuc!$A$4:$H$2090,8,FALSE)</f>
        <v>0</v>
      </c>
      <c r="D1302" s="119"/>
      <c r="E1302" s="115"/>
    </row>
    <row r="1303" spans="1:5" hidden="1" x14ac:dyDescent="0.25">
      <c r="A1303" s="114">
        <v>414000</v>
      </c>
      <c r="B1303" s="113" t="s">
        <v>242</v>
      </c>
      <c r="C1303" s="112">
        <f>VLOOKUP(A1303,cuc!$A$4:$H$2090,8,FALSE)</f>
        <v>0</v>
      </c>
      <c r="D1303" s="119"/>
      <c r="E1303" s="115"/>
    </row>
    <row r="1304" spans="1:5" hidden="1" x14ac:dyDescent="0.25">
      <c r="A1304" s="114">
        <v>414005</v>
      </c>
      <c r="B1304" s="113" t="s">
        <v>241</v>
      </c>
      <c r="C1304" s="112">
        <f>VLOOKUP(A1304,cuc!$A$4:$H$2090,8,FALSE)</f>
        <v>0</v>
      </c>
      <c r="D1304" s="119"/>
      <c r="E1304" s="115"/>
    </row>
    <row r="1305" spans="1:5" hidden="1" x14ac:dyDescent="0.25">
      <c r="A1305" s="114">
        <v>414010</v>
      </c>
      <c r="B1305" s="113" t="s">
        <v>240</v>
      </c>
      <c r="C1305" s="112">
        <f>VLOOKUP(A1305,cuc!$A$4:$H$2090,8,FALSE)</f>
        <v>0</v>
      </c>
      <c r="D1305" s="119"/>
      <c r="E1305" s="115"/>
    </row>
    <row r="1306" spans="1:5" hidden="1" x14ac:dyDescent="0.25">
      <c r="A1306" s="114">
        <v>414015</v>
      </c>
      <c r="B1306" s="113" t="s">
        <v>239</v>
      </c>
      <c r="C1306" s="112">
        <f>VLOOKUP(A1306,cuc!$A$4:$H$2090,8,FALSE)</f>
        <v>0</v>
      </c>
      <c r="D1306" s="119"/>
      <c r="E1306" s="115"/>
    </row>
    <row r="1307" spans="1:5" hidden="1" x14ac:dyDescent="0.25">
      <c r="A1307" s="114">
        <v>414020</v>
      </c>
      <c r="B1307" s="113" t="s">
        <v>238</v>
      </c>
      <c r="C1307" s="112">
        <f>VLOOKUP(A1307,cuc!$A$4:$H$2090,8,FALSE)</f>
        <v>0</v>
      </c>
      <c r="D1307" s="119"/>
      <c r="E1307" s="115"/>
    </row>
    <row r="1308" spans="1:5" hidden="1" x14ac:dyDescent="0.25">
      <c r="A1308" s="114">
        <v>414095</v>
      </c>
      <c r="B1308" s="113" t="s">
        <v>221</v>
      </c>
      <c r="C1308" s="112">
        <f>VLOOKUP(A1308,cuc!$A$4:$H$2090,8,FALSE)</f>
        <v>0</v>
      </c>
      <c r="D1308" s="119"/>
      <c r="E1308" s="115"/>
    </row>
    <row r="1309" spans="1:5" hidden="1" x14ac:dyDescent="0.25">
      <c r="A1309" s="114">
        <v>414500</v>
      </c>
      <c r="B1309" s="113" t="s">
        <v>237</v>
      </c>
      <c r="C1309" s="112">
        <f>VLOOKUP(A1309,cuc!$A$4:$H$2090,8,FALSE)</f>
        <v>0</v>
      </c>
      <c r="D1309" s="119"/>
      <c r="E1309" s="115"/>
    </row>
    <row r="1310" spans="1:5" hidden="1" x14ac:dyDescent="0.25">
      <c r="A1310" s="114">
        <v>414505</v>
      </c>
      <c r="B1310" s="113" t="s">
        <v>236</v>
      </c>
      <c r="C1310" s="112">
        <f>VLOOKUP(A1310,cuc!$A$4:$H$2090,8,FALSE)</f>
        <v>0</v>
      </c>
      <c r="D1310" s="119"/>
      <c r="E1310" s="115"/>
    </row>
    <row r="1311" spans="1:5" hidden="1" x14ac:dyDescent="0.25">
      <c r="A1311" s="114">
        <v>414510</v>
      </c>
      <c r="B1311" s="113" t="s">
        <v>235</v>
      </c>
      <c r="C1311" s="112">
        <f>VLOOKUP(A1311,cuc!$A$4:$H$2090,8,FALSE)</f>
        <v>0</v>
      </c>
      <c r="D1311" s="119"/>
      <c r="E1311" s="115"/>
    </row>
    <row r="1312" spans="1:5" hidden="1" x14ac:dyDescent="0.25">
      <c r="A1312" s="114">
        <v>414515</v>
      </c>
      <c r="B1312" s="113" t="s">
        <v>234</v>
      </c>
      <c r="C1312" s="112">
        <f>VLOOKUP(A1312,cuc!$A$4:$H$2090,8,FALSE)</f>
        <v>0</v>
      </c>
      <c r="D1312" s="119"/>
      <c r="E1312" s="115"/>
    </row>
    <row r="1313" spans="1:5" hidden="1" x14ac:dyDescent="0.25">
      <c r="A1313" s="114">
        <v>414520</v>
      </c>
      <c r="B1313" s="113" t="s">
        <v>233</v>
      </c>
      <c r="C1313" s="112">
        <f>VLOOKUP(A1313,cuc!$A$4:$H$2090,8,FALSE)</f>
        <v>0</v>
      </c>
      <c r="D1313" s="119"/>
      <c r="E1313" s="115"/>
    </row>
    <row r="1314" spans="1:5" hidden="1" x14ac:dyDescent="0.25">
      <c r="A1314" s="114">
        <v>414525</v>
      </c>
      <c r="B1314" s="113" t="s">
        <v>232</v>
      </c>
      <c r="C1314" s="112">
        <f>VLOOKUP(A1314,cuc!$A$4:$H$2090,8,FALSE)</f>
        <v>0</v>
      </c>
      <c r="D1314" s="119"/>
      <c r="E1314" s="115"/>
    </row>
    <row r="1315" spans="1:5" hidden="1" x14ac:dyDescent="0.25">
      <c r="A1315" s="114">
        <v>414530</v>
      </c>
      <c r="B1315" s="113" t="s">
        <v>231</v>
      </c>
      <c r="C1315" s="112">
        <f>VLOOKUP(A1315,cuc!$A$4:$H$2090,8,FALSE)</f>
        <v>0</v>
      </c>
      <c r="D1315" s="119"/>
      <c r="E1315" s="115"/>
    </row>
    <row r="1316" spans="1:5" hidden="1" x14ac:dyDescent="0.25">
      <c r="A1316" s="114">
        <v>414535</v>
      </c>
      <c r="B1316" s="113" t="s">
        <v>230</v>
      </c>
      <c r="C1316" s="112">
        <f>VLOOKUP(A1316,cuc!$A$4:$H$2090,8,FALSE)</f>
        <v>0</v>
      </c>
      <c r="D1316" s="119"/>
      <c r="E1316" s="115"/>
    </row>
    <row r="1317" spans="1:5" hidden="1" x14ac:dyDescent="0.25">
      <c r="A1317" s="114">
        <v>414540</v>
      </c>
      <c r="B1317" s="113" t="s">
        <v>229</v>
      </c>
      <c r="C1317" s="112">
        <f>VLOOKUP(A1317,cuc!$A$4:$H$2090,8,FALSE)</f>
        <v>0</v>
      </c>
      <c r="D1317" s="119"/>
      <c r="E1317" s="115"/>
    </row>
    <row r="1318" spans="1:5" hidden="1" x14ac:dyDescent="0.25">
      <c r="A1318" s="114">
        <v>414545</v>
      </c>
      <c r="B1318" s="113" t="s">
        <v>228</v>
      </c>
      <c r="C1318" s="112">
        <f>VLOOKUP(A1318,cuc!$A$4:$H$2090,8,FALSE)</f>
        <v>0</v>
      </c>
      <c r="D1318" s="119"/>
      <c r="E1318" s="115"/>
    </row>
    <row r="1319" spans="1:5" hidden="1" x14ac:dyDescent="0.25">
      <c r="A1319" s="114">
        <v>414550</v>
      </c>
      <c r="B1319" s="113" t="s">
        <v>227</v>
      </c>
      <c r="C1319" s="112">
        <f>VLOOKUP(A1319,cuc!$A$4:$H$2090,8,FALSE)</f>
        <v>0</v>
      </c>
      <c r="D1319" s="119"/>
      <c r="E1319" s="115"/>
    </row>
    <row r="1320" spans="1:5" hidden="1" x14ac:dyDescent="0.25">
      <c r="A1320" s="114">
        <v>414555</v>
      </c>
      <c r="B1320" s="113" t="s">
        <v>226</v>
      </c>
      <c r="C1320" s="112">
        <f>VLOOKUP(A1320,cuc!$A$4:$H$2090,8,FALSE)</f>
        <v>0</v>
      </c>
      <c r="D1320" s="119"/>
      <c r="E1320" s="115"/>
    </row>
    <row r="1321" spans="1:5" hidden="1" x14ac:dyDescent="0.25">
      <c r="A1321" s="114">
        <v>414560</v>
      </c>
      <c r="B1321" s="113" t="s">
        <v>225</v>
      </c>
      <c r="C1321" s="112">
        <f>VLOOKUP(A1321,cuc!$A$4:$H$2090,8,FALSE)</f>
        <v>0</v>
      </c>
      <c r="D1321" s="119"/>
      <c r="E1321" s="115"/>
    </row>
    <row r="1322" spans="1:5" hidden="1" x14ac:dyDescent="0.25">
      <c r="A1322" s="114">
        <v>414570</v>
      </c>
      <c r="B1322" s="113" t="s">
        <v>224</v>
      </c>
      <c r="C1322" s="112">
        <f>VLOOKUP(A1322,cuc!$A$4:$H$2090,8,FALSE)</f>
        <v>0</v>
      </c>
      <c r="D1322" s="119"/>
      <c r="E1322" s="115"/>
    </row>
    <row r="1323" spans="1:5" hidden="1" x14ac:dyDescent="0.25">
      <c r="A1323" s="114">
        <v>414575</v>
      </c>
      <c r="B1323" s="113" t="s">
        <v>223</v>
      </c>
      <c r="C1323" s="112">
        <f>VLOOKUP(A1323,cuc!$A$4:$H$2090,8,FALSE)</f>
        <v>0</v>
      </c>
      <c r="D1323" s="119"/>
      <c r="E1323" s="115"/>
    </row>
    <row r="1324" spans="1:5" hidden="1" x14ac:dyDescent="0.25">
      <c r="A1324" s="114">
        <v>414580</v>
      </c>
      <c r="B1324" s="113" t="s">
        <v>222</v>
      </c>
      <c r="C1324" s="112">
        <f>VLOOKUP(A1324,cuc!$A$4:$H$2090,8,FALSE)</f>
        <v>0</v>
      </c>
      <c r="D1324" s="119"/>
      <c r="E1324" s="115"/>
    </row>
    <row r="1325" spans="1:5" hidden="1" x14ac:dyDescent="0.25">
      <c r="A1325" s="114">
        <v>414595</v>
      </c>
      <c r="B1325" s="113" t="s">
        <v>221</v>
      </c>
      <c r="C1325" s="112">
        <f>VLOOKUP(A1325,cuc!$A$4:$H$2090,8,FALSE)</f>
        <v>0</v>
      </c>
      <c r="D1325" s="119"/>
      <c r="E1325" s="115"/>
    </row>
    <row r="1326" spans="1:5" hidden="1" x14ac:dyDescent="0.25">
      <c r="A1326" s="114">
        <v>414700</v>
      </c>
      <c r="B1326" s="113" t="s">
        <v>767</v>
      </c>
      <c r="C1326" s="112">
        <f>VLOOKUP(A1326,cuc!$A$4:$H$2090,8,FALSE)</f>
        <v>0</v>
      </c>
      <c r="D1326" s="119"/>
      <c r="E1326" s="115"/>
    </row>
    <row r="1327" spans="1:5" hidden="1" x14ac:dyDescent="0.25">
      <c r="A1327" s="114">
        <v>414705</v>
      </c>
      <c r="B1327" s="113" t="s">
        <v>766</v>
      </c>
      <c r="C1327" s="112">
        <f>VLOOKUP(A1327,cuc!$A$4:$H$2090,8,FALSE)</f>
        <v>0</v>
      </c>
      <c r="D1327" s="119"/>
      <c r="E1327" s="115"/>
    </row>
    <row r="1328" spans="1:5" hidden="1" x14ac:dyDescent="0.25">
      <c r="A1328" s="114">
        <v>414710</v>
      </c>
      <c r="B1328" s="113" t="s">
        <v>765</v>
      </c>
      <c r="C1328" s="112">
        <f>VLOOKUP(A1328,cuc!$A$4:$H$2090,8,FALSE)</f>
        <v>0</v>
      </c>
      <c r="D1328" s="119"/>
      <c r="E1328" s="115"/>
    </row>
    <row r="1329" spans="1:5" x14ac:dyDescent="0.25">
      <c r="A1329" s="114">
        <v>415000</v>
      </c>
      <c r="B1329" s="113" t="s">
        <v>764</v>
      </c>
      <c r="C1329" s="112">
        <f>VLOOKUP(A1329,cuc!$A$4:$H$2090,8,FALSE)</f>
        <v>649847263</v>
      </c>
      <c r="D1329" s="119"/>
      <c r="E1329" s="115"/>
    </row>
    <row r="1330" spans="1:5" x14ac:dyDescent="0.25">
      <c r="A1330" s="114">
        <v>415005</v>
      </c>
      <c r="B1330" s="113" t="s">
        <v>763</v>
      </c>
      <c r="C1330" s="112">
        <f>VLOOKUP(A1330,cuc!$A$4:$H$2090,8,FALSE)</f>
        <v>0</v>
      </c>
      <c r="D1330" s="119"/>
      <c r="E1330" s="115"/>
    </row>
    <row r="1331" spans="1:5" hidden="1" x14ac:dyDescent="0.25">
      <c r="A1331" s="114">
        <v>415006</v>
      </c>
      <c r="B1331" s="113" t="s">
        <v>587</v>
      </c>
      <c r="C1331" s="112">
        <f>VLOOKUP(A1331,cuc!$A$4:$H$2090,8,FALSE)</f>
        <v>0</v>
      </c>
      <c r="D1331" s="119"/>
      <c r="E1331" s="115"/>
    </row>
    <row r="1332" spans="1:5" x14ac:dyDescent="0.25">
      <c r="A1332" s="114">
        <v>415010</v>
      </c>
      <c r="B1332" s="113" t="s">
        <v>762</v>
      </c>
      <c r="C1332" s="112">
        <f>VLOOKUP(A1332,cuc!$A$4:$H$2090,8,FALSE)</f>
        <v>649847263</v>
      </c>
      <c r="D1332" s="119"/>
      <c r="E1332" s="115"/>
    </row>
    <row r="1333" spans="1:5" hidden="1" x14ac:dyDescent="0.25">
      <c r="A1333" s="114">
        <v>415011</v>
      </c>
      <c r="B1333" s="113" t="s">
        <v>590</v>
      </c>
      <c r="C1333" s="112">
        <f>VLOOKUP(A1333,cuc!$A$4:$H$2090,8,FALSE)</f>
        <v>0</v>
      </c>
      <c r="D1333" s="119"/>
      <c r="E1333" s="115"/>
    </row>
    <row r="1334" spans="1:5" hidden="1" x14ac:dyDescent="0.25">
      <c r="A1334" s="114">
        <v>415015</v>
      </c>
      <c r="B1334" s="113" t="s">
        <v>761</v>
      </c>
      <c r="C1334" s="112">
        <f>VLOOKUP(A1334,cuc!$A$4:$H$2090,8,FALSE)</f>
        <v>0</v>
      </c>
      <c r="D1334" s="119"/>
      <c r="E1334" s="115"/>
    </row>
    <row r="1335" spans="1:5" hidden="1" x14ac:dyDescent="0.25">
      <c r="A1335" s="114">
        <v>415016</v>
      </c>
      <c r="B1335" s="113" t="s">
        <v>580</v>
      </c>
      <c r="C1335" s="112">
        <f>VLOOKUP(A1335,cuc!$A$4:$H$2090,8,FALSE)</f>
        <v>0</v>
      </c>
      <c r="D1335" s="119"/>
      <c r="E1335" s="115"/>
    </row>
    <row r="1336" spans="1:5" hidden="1" x14ac:dyDescent="0.25">
      <c r="A1336" s="114">
        <v>415020</v>
      </c>
      <c r="B1336" s="113" t="s">
        <v>760</v>
      </c>
      <c r="C1336" s="112">
        <f>VLOOKUP(A1336,cuc!$A$4:$H$2090,8,FALSE)</f>
        <v>0</v>
      </c>
      <c r="D1336" s="119"/>
      <c r="E1336" s="115"/>
    </row>
    <row r="1337" spans="1:5" hidden="1" x14ac:dyDescent="0.25">
      <c r="A1337" s="114">
        <v>415021</v>
      </c>
      <c r="B1337" s="113" t="s">
        <v>589</v>
      </c>
      <c r="C1337" s="112">
        <f>VLOOKUP(A1337,cuc!$A$4:$H$2090,8,FALSE)</f>
        <v>0</v>
      </c>
      <c r="D1337" s="119"/>
      <c r="E1337" s="115"/>
    </row>
    <row r="1338" spans="1:5" hidden="1" x14ac:dyDescent="0.25">
      <c r="A1338" s="114">
        <v>415025</v>
      </c>
      <c r="B1338" s="113" t="s">
        <v>759</v>
      </c>
      <c r="C1338" s="112">
        <f>VLOOKUP(A1338,cuc!$A$4:$H$2090,8,FALSE)</f>
        <v>0</v>
      </c>
      <c r="D1338" s="119"/>
      <c r="E1338" s="115"/>
    </row>
    <row r="1339" spans="1:5" hidden="1" x14ac:dyDescent="0.25">
      <c r="A1339" s="114">
        <v>415026</v>
      </c>
      <c r="B1339" s="113" t="s">
        <v>588</v>
      </c>
      <c r="C1339" s="112">
        <f>VLOOKUP(A1339,cuc!$A$4:$H$2090,8,FALSE)</f>
        <v>0</v>
      </c>
      <c r="D1339" s="119"/>
      <c r="E1339" s="115"/>
    </row>
    <row r="1340" spans="1:5" hidden="1" x14ac:dyDescent="0.25">
      <c r="A1340" s="114">
        <v>415030</v>
      </c>
      <c r="B1340" s="113" t="s">
        <v>758</v>
      </c>
      <c r="C1340" s="112">
        <f>VLOOKUP(A1340,cuc!$A$4:$H$2090,8,FALSE)</f>
        <v>0</v>
      </c>
      <c r="D1340" s="119"/>
      <c r="E1340" s="115"/>
    </row>
    <row r="1341" spans="1:5" hidden="1" x14ac:dyDescent="0.25">
      <c r="A1341" s="114">
        <v>415035</v>
      </c>
      <c r="B1341" s="113" t="s">
        <v>757</v>
      </c>
      <c r="C1341" s="112">
        <f>VLOOKUP(A1341,cuc!$A$4:$H$2090,8,FALSE)</f>
        <v>0</v>
      </c>
      <c r="D1341" s="119"/>
      <c r="E1341" s="115"/>
    </row>
    <row r="1342" spans="1:5" hidden="1" x14ac:dyDescent="0.25">
      <c r="A1342" s="114">
        <v>415040</v>
      </c>
      <c r="B1342" s="113" t="s">
        <v>756</v>
      </c>
      <c r="C1342" s="112">
        <f>VLOOKUP(A1342,cuc!$A$4:$H$2090,8,FALSE)</f>
        <v>0</v>
      </c>
      <c r="D1342" s="119"/>
      <c r="E1342" s="115"/>
    </row>
    <row r="1343" spans="1:5" hidden="1" x14ac:dyDescent="0.25">
      <c r="A1343" s="114">
        <v>415045</v>
      </c>
      <c r="B1343" s="113" t="s">
        <v>755</v>
      </c>
      <c r="C1343" s="112">
        <f>VLOOKUP(A1343,cuc!$A$4:$H$2090,8,FALSE)</f>
        <v>0</v>
      </c>
      <c r="D1343" s="119"/>
      <c r="E1343" s="115"/>
    </row>
    <row r="1344" spans="1:5" hidden="1" x14ac:dyDescent="0.25">
      <c r="A1344" s="114">
        <v>415050</v>
      </c>
      <c r="B1344" s="113" t="s">
        <v>754</v>
      </c>
      <c r="C1344" s="112">
        <f>VLOOKUP(A1344,cuc!$A$4:$H$2090,8,FALSE)</f>
        <v>0</v>
      </c>
      <c r="D1344" s="119"/>
      <c r="E1344" s="115"/>
    </row>
    <row r="1345" spans="1:5" hidden="1" x14ac:dyDescent="0.25">
      <c r="A1345" s="114">
        <v>415055</v>
      </c>
      <c r="B1345" s="113" t="s">
        <v>753</v>
      </c>
      <c r="C1345" s="112">
        <f>VLOOKUP(A1345,cuc!$A$4:$H$2090,8,FALSE)</f>
        <v>0</v>
      </c>
      <c r="D1345" s="119"/>
      <c r="E1345" s="115"/>
    </row>
    <row r="1346" spans="1:5" hidden="1" x14ac:dyDescent="0.25">
      <c r="A1346" s="114">
        <v>415060</v>
      </c>
      <c r="B1346" s="113" t="s">
        <v>752</v>
      </c>
      <c r="C1346" s="112">
        <f>VLOOKUP(A1346,cuc!$A$4:$H$2090,8,FALSE)</f>
        <v>0</v>
      </c>
      <c r="D1346" s="119"/>
      <c r="E1346" s="115"/>
    </row>
    <row r="1347" spans="1:5" hidden="1" x14ac:dyDescent="0.25">
      <c r="A1347" s="114">
        <v>415500</v>
      </c>
      <c r="B1347" s="113" t="s">
        <v>751</v>
      </c>
      <c r="C1347" s="112">
        <f>VLOOKUP(A1347,cuc!$A$4:$H$2090,8,FALSE)</f>
        <v>0</v>
      </c>
      <c r="D1347" s="119"/>
      <c r="E1347" s="115"/>
    </row>
    <row r="1348" spans="1:5" hidden="1" x14ac:dyDescent="0.25">
      <c r="A1348" s="114">
        <v>416000</v>
      </c>
      <c r="B1348" s="113" t="s">
        <v>750</v>
      </c>
      <c r="C1348" s="112">
        <f>VLOOKUP(A1348,cuc!$A$4:$H$2090,8,FALSE)</f>
        <v>3041184</v>
      </c>
      <c r="D1348" s="119"/>
      <c r="E1348" s="115"/>
    </row>
    <row r="1349" spans="1:5" hidden="1" x14ac:dyDescent="0.25">
      <c r="A1349" s="114">
        <v>416500</v>
      </c>
      <c r="B1349" s="113" t="s">
        <v>749</v>
      </c>
      <c r="C1349" s="112">
        <f>VLOOKUP(A1349,cuc!$A$4:$H$2090,8,FALSE)</f>
        <v>0</v>
      </c>
      <c r="D1349" s="119"/>
      <c r="E1349" s="115"/>
    </row>
    <row r="1350" spans="1:5" hidden="1" x14ac:dyDescent="0.25">
      <c r="A1350" s="114">
        <v>417000</v>
      </c>
      <c r="B1350" s="113" t="s">
        <v>748</v>
      </c>
      <c r="C1350" s="112">
        <f>VLOOKUP(A1350,cuc!$A$4:$H$2090,8,FALSE)</f>
        <v>0</v>
      </c>
      <c r="D1350" s="119"/>
      <c r="E1350" s="115"/>
    </row>
    <row r="1351" spans="1:5" hidden="1" x14ac:dyDescent="0.25">
      <c r="A1351" s="114">
        <v>417500</v>
      </c>
      <c r="B1351" s="113" t="s">
        <v>747</v>
      </c>
      <c r="C1351" s="112">
        <f>VLOOKUP(A1351,cuc!$A$4:$H$2090,8,FALSE)</f>
        <v>0</v>
      </c>
      <c r="D1351" s="119"/>
      <c r="E1351" s="115"/>
    </row>
    <row r="1352" spans="1:5" x14ac:dyDescent="0.25">
      <c r="A1352" s="114">
        <v>420000</v>
      </c>
      <c r="B1352" s="113" t="s">
        <v>746</v>
      </c>
      <c r="C1352" s="112">
        <f>VLOOKUP(A1352,cuc!$A$4:$H$2090,8,FALSE)</f>
        <v>108923308</v>
      </c>
      <c r="D1352" s="119"/>
      <c r="E1352" s="115"/>
    </row>
    <row r="1353" spans="1:5" hidden="1" x14ac:dyDescent="0.25">
      <c r="A1353" s="114">
        <v>420500</v>
      </c>
      <c r="B1353" s="113" t="s">
        <v>745</v>
      </c>
      <c r="C1353" s="112">
        <f>VLOOKUP(A1353,cuc!$A$4:$H$2090,8,FALSE)</f>
        <v>0</v>
      </c>
      <c r="D1353" s="119"/>
      <c r="E1353" s="115"/>
    </row>
    <row r="1354" spans="1:5" hidden="1" x14ac:dyDescent="0.25">
      <c r="A1354" s="114">
        <v>420505</v>
      </c>
      <c r="B1354" s="113" t="s">
        <v>546</v>
      </c>
      <c r="C1354" s="112">
        <f>VLOOKUP(A1354,cuc!$A$4:$H$2090,8,FALSE)</f>
        <v>0</v>
      </c>
      <c r="D1354" s="119"/>
      <c r="E1354" s="115"/>
    </row>
    <row r="1355" spans="1:5" hidden="1" x14ac:dyDescent="0.25">
      <c r="A1355" s="114">
        <v>420510</v>
      </c>
      <c r="B1355" s="113" t="s">
        <v>545</v>
      </c>
      <c r="C1355" s="112">
        <f>VLOOKUP(A1355,cuc!$A$4:$H$2090,8,FALSE)</f>
        <v>0</v>
      </c>
      <c r="D1355" s="119"/>
      <c r="E1355" s="115"/>
    </row>
    <row r="1356" spans="1:5" hidden="1" x14ac:dyDescent="0.25">
      <c r="A1356" s="114">
        <v>420515</v>
      </c>
      <c r="B1356" s="113" t="s">
        <v>639</v>
      </c>
      <c r="C1356" s="112">
        <f>VLOOKUP(A1356,cuc!$A$4:$H$2090,8,FALSE)</f>
        <v>0</v>
      </c>
      <c r="D1356" s="119"/>
      <c r="E1356" s="115"/>
    </row>
    <row r="1357" spans="1:5" hidden="1" x14ac:dyDescent="0.25">
      <c r="A1357" s="114">
        <v>420520</v>
      </c>
      <c r="B1357" s="113" t="s">
        <v>543</v>
      </c>
      <c r="C1357" s="112">
        <f>VLOOKUP(A1357,cuc!$A$4:$H$2090,8,FALSE)</f>
        <v>0</v>
      </c>
      <c r="D1357" s="119"/>
      <c r="E1357" s="115"/>
    </row>
    <row r="1358" spans="1:5" hidden="1" x14ac:dyDescent="0.25">
      <c r="A1358" s="114">
        <v>420525</v>
      </c>
      <c r="B1358" s="113" t="s">
        <v>542</v>
      </c>
      <c r="C1358" s="112">
        <f>VLOOKUP(A1358,cuc!$A$4:$H$2090,8,FALSE)</f>
        <v>0</v>
      </c>
      <c r="D1358" s="119"/>
      <c r="E1358" s="115"/>
    </row>
    <row r="1359" spans="1:5" hidden="1" x14ac:dyDescent="0.25">
      <c r="A1359" s="114">
        <v>420530</v>
      </c>
      <c r="B1359" s="113" t="s">
        <v>638</v>
      </c>
      <c r="C1359" s="112">
        <f>VLOOKUP(A1359,cuc!$A$4:$H$2090,8,FALSE)</f>
        <v>0</v>
      </c>
      <c r="D1359" s="119"/>
      <c r="E1359" s="115"/>
    </row>
    <row r="1360" spans="1:5" hidden="1" x14ac:dyDescent="0.25">
      <c r="A1360" s="114">
        <v>420535</v>
      </c>
      <c r="B1360" s="113" t="s">
        <v>637</v>
      </c>
      <c r="C1360" s="112">
        <f>VLOOKUP(A1360,cuc!$A$4:$H$2090,8,FALSE)</f>
        <v>0</v>
      </c>
      <c r="D1360" s="119"/>
      <c r="E1360" s="115"/>
    </row>
    <row r="1361" spans="1:5" hidden="1" x14ac:dyDescent="0.25">
      <c r="A1361" s="114">
        <v>420540</v>
      </c>
      <c r="B1361" s="113" t="s">
        <v>540</v>
      </c>
      <c r="C1361" s="112">
        <f>VLOOKUP(A1361,cuc!$A$4:$H$2090,8,FALSE)</f>
        <v>0</v>
      </c>
      <c r="D1361" s="119"/>
      <c r="E1361" s="115"/>
    </row>
    <row r="1362" spans="1:5" hidden="1" x14ac:dyDescent="0.25">
      <c r="A1362" s="114">
        <v>420545</v>
      </c>
      <c r="B1362" s="113" t="s">
        <v>539</v>
      </c>
      <c r="C1362" s="112">
        <f>VLOOKUP(A1362,cuc!$A$4:$H$2090,8,FALSE)</f>
        <v>0</v>
      </c>
      <c r="D1362" s="119"/>
      <c r="E1362" s="115"/>
    </row>
    <row r="1363" spans="1:5" hidden="1" x14ac:dyDescent="0.25">
      <c r="A1363" s="114">
        <v>420550</v>
      </c>
      <c r="B1363" s="113" t="s">
        <v>538</v>
      </c>
      <c r="C1363" s="112">
        <f>VLOOKUP(A1363,cuc!$A$4:$H$2090,8,FALSE)</f>
        <v>0</v>
      </c>
      <c r="D1363" s="119"/>
      <c r="E1363" s="115"/>
    </row>
    <row r="1364" spans="1:5" hidden="1" x14ac:dyDescent="0.25">
      <c r="A1364" s="114">
        <v>420551</v>
      </c>
      <c r="B1364" s="113" t="s">
        <v>537</v>
      </c>
      <c r="C1364" s="112">
        <f>VLOOKUP(A1364,cuc!$A$4:$H$2090,8,FALSE)</f>
        <v>0</v>
      </c>
      <c r="D1364" s="119"/>
      <c r="E1364" s="115"/>
    </row>
    <row r="1365" spans="1:5" hidden="1" x14ac:dyDescent="0.25">
      <c r="A1365" s="114">
        <v>420552</v>
      </c>
      <c r="B1365" s="113" t="s">
        <v>536</v>
      </c>
      <c r="C1365" s="112">
        <f>VLOOKUP(A1365,cuc!$A$4:$H$2090,8,FALSE)</f>
        <v>0</v>
      </c>
      <c r="D1365" s="119"/>
      <c r="E1365" s="115"/>
    </row>
    <row r="1366" spans="1:5" hidden="1" x14ac:dyDescent="0.25">
      <c r="A1366" s="114">
        <v>420555</v>
      </c>
      <c r="B1366" s="113" t="s">
        <v>165</v>
      </c>
      <c r="C1366" s="112">
        <f>VLOOKUP(A1366,cuc!$A$4:$H$2090,8,FALSE)</f>
        <v>0</v>
      </c>
      <c r="D1366" s="119"/>
      <c r="E1366" s="115"/>
    </row>
    <row r="1367" spans="1:5" hidden="1" x14ac:dyDescent="0.25">
      <c r="A1367" s="114">
        <v>420560</v>
      </c>
      <c r="B1367" s="113" t="s">
        <v>164</v>
      </c>
      <c r="C1367" s="112">
        <f>VLOOKUP(A1367,cuc!$A$4:$H$2090,8,FALSE)</f>
        <v>0</v>
      </c>
      <c r="D1367" s="119"/>
      <c r="E1367" s="115"/>
    </row>
    <row r="1368" spans="1:5" hidden="1" x14ac:dyDescent="0.25">
      <c r="A1368" s="114">
        <v>420565</v>
      </c>
      <c r="B1368" s="113" t="s">
        <v>516</v>
      </c>
      <c r="C1368" s="112">
        <f>VLOOKUP(A1368,cuc!$A$4:$H$2090,8,FALSE)</f>
        <v>0</v>
      </c>
      <c r="D1368" s="119"/>
      <c r="E1368" s="115"/>
    </row>
    <row r="1369" spans="1:5" hidden="1" x14ac:dyDescent="0.25">
      <c r="A1369" s="114">
        <v>420570</v>
      </c>
      <c r="B1369" s="113" t="s">
        <v>515</v>
      </c>
      <c r="C1369" s="112">
        <f>VLOOKUP(A1369,cuc!$A$4:$H$2090,8,FALSE)</f>
        <v>0</v>
      </c>
      <c r="D1369" s="119"/>
      <c r="E1369" s="115"/>
    </row>
    <row r="1370" spans="1:5" hidden="1" x14ac:dyDescent="0.25">
      <c r="A1370" s="114">
        <v>420595</v>
      </c>
      <c r="B1370" s="113" t="s">
        <v>514</v>
      </c>
      <c r="C1370" s="112">
        <f>VLOOKUP(A1370,cuc!$A$4:$H$2090,8,FALSE)</f>
        <v>0</v>
      </c>
      <c r="D1370" s="119"/>
      <c r="E1370" s="115"/>
    </row>
    <row r="1371" spans="1:5" x14ac:dyDescent="0.25">
      <c r="A1371" s="114">
        <v>421000</v>
      </c>
      <c r="B1371" s="113" t="s">
        <v>744</v>
      </c>
      <c r="C1371" s="112">
        <f>VLOOKUP(A1371,cuc!$A$4:$H$2090,8,FALSE)</f>
        <v>90488469.760000005</v>
      </c>
      <c r="D1371" s="119"/>
      <c r="E1371" s="115"/>
    </row>
    <row r="1372" spans="1:5" x14ac:dyDescent="0.25">
      <c r="A1372" s="114">
        <v>421005</v>
      </c>
      <c r="B1372" s="113" t="s">
        <v>743</v>
      </c>
      <c r="C1372" s="112">
        <f>VLOOKUP(A1372,cuc!$A$4:$H$2090,8,FALSE)</f>
        <v>1249.2</v>
      </c>
      <c r="D1372" s="119"/>
      <c r="E1372" s="115"/>
    </row>
    <row r="1373" spans="1:5" hidden="1" x14ac:dyDescent="0.25">
      <c r="A1373" s="114">
        <v>421010</v>
      </c>
      <c r="B1373" s="113" t="s">
        <v>742</v>
      </c>
      <c r="C1373" s="112">
        <f>VLOOKUP(A1373,cuc!$A$4:$H$2090,8,FALSE)</f>
        <v>0</v>
      </c>
      <c r="D1373" s="119"/>
      <c r="E1373" s="115"/>
    </row>
    <row r="1374" spans="1:5" x14ac:dyDescent="0.25">
      <c r="A1374" s="114">
        <v>421015</v>
      </c>
      <c r="B1374" s="113" t="s">
        <v>546</v>
      </c>
      <c r="C1374" s="112">
        <f>VLOOKUP(A1374,cuc!$A$4:$H$2090,8,FALSE)</f>
        <v>24171071.559999999</v>
      </c>
      <c r="D1374" s="119"/>
      <c r="E1374" s="115"/>
    </row>
    <row r="1375" spans="1:5" hidden="1" x14ac:dyDescent="0.25">
      <c r="A1375" s="114">
        <v>421020</v>
      </c>
      <c r="B1375" s="113" t="s">
        <v>741</v>
      </c>
      <c r="C1375" s="112">
        <f>VLOOKUP(A1375,cuc!$A$4:$H$2090,8,FALSE)</f>
        <v>0</v>
      </c>
      <c r="D1375" s="119"/>
      <c r="E1375" s="115"/>
    </row>
    <row r="1376" spans="1:5" hidden="1" x14ac:dyDescent="0.25">
      <c r="A1376" s="114">
        <v>421025</v>
      </c>
      <c r="B1376" s="113" t="s">
        <v>740</v>
      </c>
      <c r="C1376" s="112">
        <f>VLOOKUP(A1376,cuc!$A$4:$H$2090,8,FALSE)</f>
        <v>0</v>
      </c>
      <c r="D1376" s="119"/>
      <c r="E1376" s="115"/>
    </row>
    <row r="1377" spans="1:5" hidden="1" x14ac:dyDescent="0.25">
      <c r="A1377" s="114">
        <v>421030</v>
      </c>
      <c r="B1377" s="113" t="s">
        <v>739</v>
      </c>
      <c r="C1377" s="112">
        <f>VLOOKUP(A1377,cuc!$A$4:$H$2090,8,FALSE)</f>
        <v>0</v>
      </c>
      <c r="D1377" s="119"/>
      <c r="E1377" s="115"/>
    </row>
    <row r="1378" spans="1:5" hidden="1" x14ac:dyDescent="0.25">
      <c r="A1378" s="114">
        <v>421035</v>
      </c>
      <c r="B1378" s="113" t="s">
        <v>738</v>
      </c>
      <c r="C1378" s="112">
        <f>VLOOKUP(A1378,cuc!$A$4:$H$2090,8,FALSE)</f>
        <v>0</v>
      </c>
      <c r="D1378" s="119"/>
      <c r="E1378" s="115"/>
    </row>
    <row r="1379" spans="1:5" hidden="1" x14ac:dyDescent="0.25">
      <c r="A1379" s="114">
        <v>421036</v>
      </c>
      <c r="B1379" s="113" t="s">
        <v>537</v>
      </c>
      <c r="C1379" s="112">
        <f>VLOOKUP(A1379,cuc!$A$4:$H$2090,8,FALSE)</f>
        <v>66316149</v>
      </c>
      <c r="D1379" s="119"/>
      <c r="E1379" s="115"/>
    </row>
    <row r="1380" spans="1:5" hidden="1" x14ac:dyDescent="0.25">
      <c r="A1380" s="114">
        <v>421037</v>
      </c>
      <c r="B1380" s="113" t="s">
        <v>536</v>
      </c>
      <c r="C1380" s="112">
        <f>VLOOKUP(A1380,cuc!$A$4:$H$2090,8,FALSE)</f>
        <v>0</v>
      </c>
      <c r="D1380" s="119"/>
      <c r="E1380" s="115"/>
    </row>
    <row r="1381" spans="1:5" hidden="1" x14ac:dyDescent="0.25">
      <c r="A1381" s="114">
        <v>421038</v>
      </c>
      <c r="B1381" s="113" t="s">
        <v>592</v>
      </c>
      <c r="C1381" s="112">
        <f>VLOOKUP(A1381,cuc!$A$4:$H$2090,8,FALSE)</f>
        <v>0</v>
      </c>
      <c r="D1381" s="119"/>
      <c r="E1381" s="115"/>
    </row>
    <row r="1382" spans="1:5" x14ac:dyDescent="0.25">
      <c r="A1382" s="114">
        <v>422000</v>
      </c>
      <c r="B1382" s="113" t="s">
        <v>737</v>
      </c>
      <c r="C1382" s="112">
        <f>VLOOKUP(A1382,cuc!$A$4:$H$2090,8,FALSE)</f>
        <v>2109970</v>
      </c>
      <c r="D1382" s="119"/>
      <c r="E1382" s="115"/>
    </row>
    <row r="1383" spans="1:5" hidden="1" x14ac:dyDescent="0.25">
      <c r="A1383" s="114">
        <v>422004</v>
      </c>
      <c r="B1383" s="113" t="s">
        <v>736</v>
      </c>
      <c r="C1383" s="112">
        <f>VLOOKUP(A1383,cuc!$A$4:$H$2090,8,FALSE)</f>
        <v>2109970</v>
      </c>
      <c r="D1383" s="119"/>
      <c r="E1383" s="115"/>
    </row>
    <row r="1384" spans="1:5" x14ac:dyDescent="0.25">
      <c r="A1384" s="114">
        <v>422005</v>
      </c>
      <c r="B1384" s="113" t="s">
        <v>607</v>
      </c>
      <c r="C1384" s="112">
        <f>VLOOKUP(A1384,cuc!$A$4:$H$2090,8,FALSE)</f>
        <v>0</v>
      </c>
      <c r="D1384" s="119"/>
      <c r="E1384" s="115"/>
    </row>
    <row r="1385" spans="1:5" hidden="1" x14ac:dyDescent="0.25">
      <c r="A1385" s="114">
        <v>422010</v>
      </c>
      <c r="B1385" s="113" t="s">
        <v>735</v>
      </c>
      <c r="C1385" s="112">
        <f>VLOOKUP(A1385,cuc!$A$4:$H$2090,8,FALSE)</f>
        <v>0</v>
      </c>
      <c r="D1385" s="119"/>
      <c r="E1385" s="115"/>
    </row>
    <row r="1386" spans="1:5" hidden="1" x14ac:dyDescent="0.25">
      <c r="A1386" s="114">
        <v>422015</v>
      </c>
      <c r="B1386" s="113" t="s">
        <v>734</v>
      </c>
      <c r="C1386" s="112">
        <f>VLOOKUP(A1386,cuc!$A$4:$H$2090,8,FALSE)</f>
        <v>0</v>
      </c>
      <c r="D1386" s="119"/>
      <c r="E1386" s="115"/>
    </row>
    <row r="1387" spans="1:5" x14ac:dyDescent="0.25">
      <c r="A1387" s="114">
        <v>422500</v>
      </c>
      <c r="B1387" s="113" t="s">
        <v>733</v>
      </c>
      <c r="C1387" s="112">
        <f>VLOOKUP(A1387,cuc!$A$4:$H$2090,8,FALSE)</f>
        <v>833912</v>
      </c>
      <c r="D1387" s="119"/>
      <c r="E1387" s="115"/>
    </row>
    <row r="1388" spans="1:5" hidden="1" x14ac:dyDescent="0.25">
      <c r="A1388" s="114">
        <v>422501</v>
      </c>
      <c r="B1388" s="113" t="s">
        <v>732</v>
      </c>
      <c r="C1388" s="112">
        <f>VLOOKUP(A1388,cuc!$A$4:$H$2090,8,FALSE)</f>
        <v>0</v>
      </c>
      <c r="D1388" s="119"/>
      <c r="E1388" s="115"/>
    </row>
    <row r="1389" spans="1:5" hidden="1" x14ac:dyDescent="0.25">
      <c r="A1389" s="114">
        <v>422502</v>
      </c>
      <c r="B1389" s="113" t="s">
        <v>731</v>
      </c>
      <c r="C1389" s="112">
        <f>VLOOKUP(A1389,cuc!$A$4:$H$2090,8,FALSE)</f>
        <v>0</v>
      </c>
      <c r="D1389" s="119"/>
      <c r="E1389" s="115"/>
    </row>
    <row r="1390" spans="1:5" hidden="1" x14ac:dyDescent="0.25">
      <c r="A1390" s="114">
        <v>422503</v>
      </c>
      <c r="B1390" s="113" t="s">
        <v>730</v>
      </c>
      <c r="C1390" s="112">
        <f>VLOOKUP(A1390,cuc!$A$4:$H$2090,8,FALSE)</f>
        <v>0</v>
      </c>
      <c r="D1390" s="119"/>
      <c r="E1390" s="115"/>
    </row>
    <row r="1391" spans="1:5" hidden="1" x14ac:dyDescent="0.25">
      <c r="A1391" s="114">
        <v>422504</v>
      </c>
      <c r="B1391" s="113" t="s">
        <v>729</v>
      </c>
      <c r="C1391" s="112">
        <f>VLOOKUP(A1391,cuc!$A$4:$H$2090,8,FALSE)</f>
        <v>0</v>
      </c>
      <c r="D1391" s="119"/>
      <c r="E1391" s="115"/>
    </row>
    <row r="1392" spans="1:5" hidden="1" x14ac:dyDescent="0.25">
      <c r="A1392" s="114">
        <v>422505</v>
      </c>
      <c r="B1392" s="113" t="s">
        <v>636</v>
      </c>
      <c r="C1392" s="112">
        <f>VLOOKUP(A1392,cuc!$A$4:$H$2090,8,FALSE)</f>
        <v>0</v>
      </c>
      <c r="D1392" s="119"/>
      <c r="E1392" s="115"/>
    </row>
    <row r="1393" spans="1:5" hidden="1" x14ac:dyDescent="0.25">
      <c r="A1393" s="114">
        <v>422506</v>
      </c>
      <c r="B1393" s="113" t="s">
        <v>635</v>
      </c>
      <c r="C1393" s="112">
        <f>VLOOKUP(A1393,cuc!$A$4:$H$2090,8,FALSE)</f>
        <v>0</v>
      </c>
      <c r="D1393" s="119"/>
      <c r="E1393" s="115"/>
    </row>
    <row r="1394" spans="1:5" hidden="1" x14ac:dyDescent="0.25">
      <c r="A1394" s="114">
        <v>422507</v>
      </c>
      <c r="B1394" s="113" t="s">
        <v>728</v>
      </c>
      <c r="C1394" s="112">
        <f>VLOOKUP(A1394,cuc!$A$4:$H$2090,8,FALSE)</f>
        <v>0</v>
      </c>
      <c r="D1394" s="119"/>
      <c r="E1394" s="115"/>
    </row>
    <row r="1395" spans="1:5" hidden="1" x14ac:dyDescent="0.25">
      <c r="A1395" s="114">
        <v>422508</v>
      </c>
      <c r="B1395" s="113" t="s">
        <v>727</v>
      </c>
      <c r="C1395" s="112">
        <f>VLOOKUP(A1395,cuc!$A$4:$H$2090,8,FALSE)</f>
        <v>0</v>
      </c>
      <c r="D1395" s="119"/>
      <c r="E1395" s="115"/>
    </row>
    <row r="1396" spans="1:5" hidden="1" x14ac:dyDescent="0.25">
      <c r="A1396" s="114">
        <v>422509</v>
      </c>
      <c r="B1396" s="113" t="s">
        <v>726</v>
      </c>
      <c r="C1396" s="112">
        <f>VLOOKUP(A1396,cuc!$A$4:$H$2090,8,FALSE)</f>
        <v>0</v>
      </c>
      <c r="D1396" s="119"/>
      <c r="E1396" s="115"/>
    </row>
    <row r="1397" spans="1:5" hidden="1" x14ac:dyDescent="0.25">
      <c r="A1397" s="114">
        <v>422510</v>
      </c>
      <c r="B1397" s="113" t="s">
        <v>725</v>
      </c>
      <c r="C1397" s="112">
        <f>VLOOKUP(A1397,cuc!$A$4:$H$2090,8,FALSE)</f>
        <v>0</v>
      </c>
      <c r="D1397" s="119"/>
      <c r="E1397" s="115"/>
    </row>
    <row r="1398" spans="1:5" hidden="1" x14ac:dyDescent="0.25">
      <c r="A1398" s="114">
        <v>422511</v>
      </c>
      <c r="B1398" s="113" t="s">
        <v>724</v>
      </c>
      <c r="C1398" s="112">
        <f>VLOOKUP(A1398,cuc!$A$4:$H$2090,8,FALSE)</f>
        <v>0</v>
      </c>
      <c r="D1398" s="119"/>
      <c r="E1398" s="115"/>
    </row>
    <row r="1399" spans="1:5" x14ac:dyDescent="0.25">
      <c r="A1399" s="114">
        <v>422512</v>
      </c>
      <c r="B1399" s="113" t="s">
        <v>723</v>
      </c>
      <c r="C1399" s="112">
        <f>VLOOKUP(A1399,cuc!$A$4:$H$2090,8,FALSE)</f>
        <v>710104</v>
      </c>
      <c r="D1399" s="119"/>
      <c r="E1399" s="115"/>
    </row>
    <row r="1400" spans="1:5" x14ac:dyDescent="0.25">
      <c r="A1400" s="114">
        <v>422513</v>
      </c>
      <c r="B1400" s="113" t="s">
        <v>722</v>
      </c>
      <c r="C1400" s="112">
        <f>VLOOKUP(A1400,cuc!$A$4:$H$2090,8,FALSE)</f>
        <v>123808</v>
      </c>
      <c r="D1400" s="119"/>
      <c r="E1400" s="115"/>
    </row>
    <row r="1401" spans="1:5" hidden="1" x14ac:dyDescent="0.25">
      <c r="A1401" s="114">
        <v>422514</v>
      </c>
      <c r="B1401" s="113" t="s">
        <v>721</v>
      </c>
      <c r="C1401" s="112">
        <f>VLOOKUP(A1401,cuc!$A$4:$H$2090,8,FALSE)</f>
        <v>0</v>
      </c>
      <c r="D1401" s="119"/>
      <c r="E1401" s="115"/>
    </row>
    <row r="1402" spans="1:5" hidden="1" x14ac:dyDescent="0.25">
      <c r="A1402" s="114">
        <v>422515</v>
      </c>
      <c r="B1402" s="113" t="s">
        <v>720</v>
      </c>
      <c r="C1402" s="112">
        <f>VLOOKUP(A1402,cuc!$A$4:$H$2090,8,FALSE)</f>
        <v>0</v>
      </c>
      <c r="D1402" s="119"/>
      <c r="E1402" s="115"/>
    </row>
    <row r="1403" spans="1:5" hidden="1" x14ac:dyDescent="0.25">
      <c r="A1403" s="114">
        <v>422516</v>
      </c>
      <c r="B1403" s="113" t="s">
        <v>719</v>
      </c>
      <c r="C1403" s="112">
        <f>VLOOKUP(A1403,cuc!$A$4:$H$2090,8,FALSE)</f>
        <v>0</v>
      </c>
      <c r="D1403" s="119"/>
      <c r="E1403" s="115"/>
    </row>
    <row r="1404" spans="1:5" hidden="1" x14ac:dyDescent="0.25">
      <c r="A1404" s="114">
        <v>422517</v>
      </c>
      <c r="B1404" s="113" t="s">
        <v>718</v>
      </c>
      <c r="C1404" s="112">
        <f>VLOOKUP(A1404,cuc!$A$4:$H$2090,8,FALSE)</f>
        <v>0</v>
      </c>
      <c r="D1404" s="119"/>
      <c r="E1404" s="115"/>
    </row>
    <row r="1405" spans="1:5" hidden="1" x14ac:dyDescent="0.25">
      <c r="A1405" s="114">
        <v>422518</v>
      </c>
      <c r="B1405" s="113" t="s">
        <v>717</v>
      </c>
      <c r="C1405" s="112">
        <f>VLOOKUP(A1405,cuc!$A$4:$H$2090,8,FALSE)</f>
        <v>0</v>
      </c>
      <c r="D1405" s="119"/>
      <c r="E1405" s="115"/>
    </row>
    <row r="1406" spans="1:5" hidden="1" x14ac:dyDescent="0.25">
      <c r="A1406" s="114">
        <v>422519</v>
      </c>
      <c r="B1406" s="113" t="s">
        <v>716</v>
      </c>
      <c r="C1406" s="112">
        <f>VLOOKUP(A1406,cuc!$A$4:$H$2090,8,FALSE)</f>
        <v>0</v>
      </c>
      <c r="D1406" s="119"/>
      <c r="E1406" s="115"/>
    </row>
    <row r="1407" spans="1:5" hidden="1" x14ac:dyDescent="0.25">
      <c r="A1407" s="114">
        <v>422520</v>
      </c>
      <c r="B1407" s="113" t="s">
        <v>715</v>
      </c>
      <c r="C1407" s="112">
        <f>VLOOKUP(A1407,cuc!$A$4:$H$2090,8,FALSE)</f>
        <v>0</v>
      </c>
      <c r="D1407" s="119"/>
      <c r="E1407" s="115"/>
    </row>
    <row r="1408" spans="1:5" hidden="1" x14ac:dyDescent="0.25">
      <c r="A1408" s="114">
        <v>422521</v>
      </c>
      <c r="B1408" s="113" t="s">
        <v>714</v>
      </c>
      <c r="C1408" s="112">
        <f>VLOOKUP(A1408,cuc!$A$4:$H$2090,8,FALSE)</f>
        <v>0</v>
      </c>
      <c r="D1408" s="119"/>
      <c r="E1408" s="115"/>
    </row>
    <row r="1409" spans="1:5" hidden="1" x14ac:dyDescent="0.25">
      <c r="A1409" s="114">
        <v>422522</v>
      </c>
      <c r="B1409" s="113" t="s">
        <v>713</v>
      </c>
      <c r="C1409" s="112">
        <f>VLOOKUP(A1409,cuc!$A$4:$H$2090,8,FALSE)</f>
        <v>0</v>
      </c>
      <c r="D1409" s="119"/>
      <c r="E1409" s="115"/>
    </row>
    <row r="1410" spans="1:5" hidden="1" x14ac:dyDescent="0.25">
      <c r="A1410" s="114">
        <v>422523</v>
      </c>
      <c r="B1410" s="113" t="s">
        <v>712</v>
      </c>
      <c r="C1410" s="112">
        <f>VLOOKUP(A1410,cuc!$A$4:$H$2090,8,FALSE)</f>
        <v>0</v>
      </c>
      <c r="D1410" s="119"/>
      <c r="E1410" s="115"/>
    </row>
    <row r="1411" spans="1:5" hidden="1" x14ac:dyDescent="0.25">
      <c r="A1411" s="114">
        <v>422524</v>
      </c>
      <c r="B1411" s="113" t="s">
        <v>711</v>
      </c>
      <c r="C1411" s="112">
        <f>VLOOKUP(A1411,cuc!$A$4:$H$2090,8,FALSE)</f>
        <v>0</v>
      </c>
      <c r="D1411" s="119"/>
      <c r="E1411" s="115"/>
    </row>
    <row r="1412" spans="1:5" hidden="1" x14ac:dyDescent="0.25">
      <c r="A1412" s="114">
        <v>422525</v>
      </c>
      <c r="B1412" s="113" t="s">
        <v>710</v>
      </c>
      <c r="C1412" s="112">
        <f>VLOOKUP(A1412,cuc!$A$4:$H$2090,8,FALSE)</f>
        <v>0</v>
      </c>
      <c r="D1412" s="119"/>
      <c r="E1412" s="115"/>
    </row>
    <row r="1413" spans="1:5" hidden="1" x14ac:dyDescent="0.25">
      <c r="A1413" s="114">
        <v>422526</v>
      </c>
      <c r="B1413" s="113" t="s">
        <v>709</v>
      </c>
      <c r="C1413" s="112">
        <f>VLOOKUP(A1413,cuc!$A$4:$H$2090,8,FALSE)</f>
        <v>0</v>
      </c>
      <c r="D1413" s="119"/>
      <c r="E1413" s="115"/>
    </row>
    <row r="1414" spans="1:5" hidden="1" x14ac:dyDescent="0.25">
      <c r="A1414" s="114">
        <v>422527</v>
      </c>
      <c r="B1414" s="113" t="s">
        <v>708</v>
      </c>
      <c r="C1414" s="112">
        <f>VLOOKUP(A1414,cuc!$A$4:$H$2090,8,FALSE)</f>
        <v>0</v>
      </c>
      <c r="D1414" s="119"/>
      <c r="E1414" s="115"/>
    </row>
    <row r="1415" spans="1:5" hidden="1" x14ac:dyDescent="0.25">
      <c r="A1415" s="114">
        <v>422528</v>
      </c>
      <c r="B1415" s="113" t="s">
        <v>707</v>
      </c>
      <c r="C1415" s="112">
        <f>VLOOKUP(A1415,cuc!$A$4:$H$2090,8,FALSE)</f>
        <v>0</v>
      </c>
      <c r="D1415" s="119"/>
      <c r="E1415" s="115"/>
    </row>
    <row r="1416" spans="1:5" hidden="1" x14ac:dyDescent="0.25">
      <c r="A1416" s="114">
        <v>422529</v>
      </c>
      <c r="B1416" s="113" t="s">
        <v>706</v>
      </c>
      <c r="C1416" s="112">
        <f>VLOOKUP(A1416,cuc!$A$4:$H$2090,8,FALSE)</f>
        <v>0</v>
      </c>
      <c r="D1416" s="119"/>
      <c r="E1416" s="115"/>
    </row>
    <row r="1417" spans="1:5" hidden="1" x14ac:dyDescent="0.25">
      <c r="A1417" s="114">
        <v>422530</v>
      </c>
      <c r="B1417" s="113" t="s">
        <v>705</v>
      </c>
      <c r="C1417" s="112">
        <f>VLOOKUP(A1417,cuc!$A$4:$H$2090,8,FALSE)</f>
        <v>0</v>
      </c>
      <c r="D1417" s="119"/>
      <c r="E1417" s="115"/>
    </row>
    <row r="1418" spans="1:5" hidden="1" x14ac:dyDescent="0.25">
      <c r="A1418" s="114">
        <v>422531</v>
      </c>
      <c r="B1418" s="113" t="s">
        <v>704</v>
      </c>
      <c r="C1418" s="112">
        <f>VLOOKUP(A1418,cuc!$A$4:$H$2090,8,FALSE)</f>
        <v>0</v>
      </c>
      <c r="D1418" s="119"/>
      <c r="E1418" s="115"/>
    </row>
    <row r="1419" spans="1:5" hidden="1" x14ac:dyDescent="0.25">
      <c r="A1419" s="114">
        <v>422532</v>
      </c>
      <c r="B1419" s="113" t="s">
        <v>703</v>
      </c>
      <c r="C1419" s="112">
        <f>VLOOKUP(A1419,cuc!$A$4:$H$2090,8,FALSE)</f>
        <v>0</v>
      </c>
      <c r="D1419" s="119"/>
      <c r="E1419" s="115"/>
    </row>
    <row r="1420" spans="1:5" hidden="1" x14ac:dyDescent="0.25">
      <c r="A1420" s="114">
        <v>422533</v>
      </c>
      <c r="B1420" s="113" t="s">
        <v>702</v>
      </c>
      <c r="C1420" s="112">
        <f>VLOOKUP(A1420,cuc!$A$4:$H$2090,8,FALSE)</f>
        <v>0</v>
      </c>
      <c r="D1420" s="119"/>
      <c r="E1420" s="115"/>
    </row>
    <row r="1421" spans="1:5" hidden="1" x14ac:dyDescent="0.25">
      <c r="A1421" s="114">
        <v>422534</v>
      </c>
      <c r="B1421" s="113" t="s">
        <v>701</v>
      </c>
      <c r="C1421" s="112">
        <f>VLOOKUP(A1421,cuc!$A$4:$H$2090,8,FALSE)</f>
        <v>0</v>
      </c>
      <c r="D1421" s="119"/>
      <c r="E1421" s="115"/>
    </row>
    <row r="1422" spans="1:5" hidden="1" x14ac:dyDescent="0.25">
      <c r="A1422" s="114">
        <v>422535</v>
      </c>
      <c r="B1422" s="113" t="s">
        <v>700</v>
      </c>
      <c r="C1422" s="112">
        <f>VLOOKUP(A1422,cuc!$A$4:$H$2090,8,FALSE)</f>
        <v>0</v>
      </c>
      <c r="D1422" s="119"/>
      <c r="E1422" s="115"/>
    </row>
    <row r="1423" spans="1:5" hidden="1" x14ac:dyDescent="0.25">
      <c r="A1423" s="114">
        <v>422536</v>
      </c>
      <c r="B1423" s="113" t="s">
        <v>699</v>
      </c>
      <c r="C1423" s="112">
        <f>VLOOKUP(A1423,cuc!$A$4:$H$2090,8,FALSE)</f>
        <v>0</v>
      </c>
      <c r="D1423" s="119"/>
      <c r="E1423" s="115"/>
    </row>
    <row r="1424" spans="1:5" hidden="1" x14ac:dyDescent="0.25">
      <c r="A1424" s="114">
        <v>422537</v>
      </c>
      <c r="B1424" s="113" t="s">
        <v>698</v>
      </c>
      <c r="C1424" s="112">
        <f>VLOOKUP(A1424,cuc!$A$4:$H$2090,8,FALSE)</f>
        <v>0</v>
      </c>
      <c r="D1424" s="119"/>
      <c r="E1424" s="115"/>
    </row>
    <row r="1425" spans="1:5" hidden="1" x14ac:dyDescent="0.25">
      <c r="A1425" s="114">
        <v>422538</v>
      </c>
      <c r="B1425" s="113" t="s">
        <v>697</v>
      </c>
      <c r="C1425" s="112">
        <f>VLOOKUP(A1425,cuc!$A$4:$H$2090,8,FALSE)</f>
        <v>0</v>
      </c>
      <c r="D1425" s="119"/>
      <c r="E1425" s="115"/>
    </row>
    <row r="1426" spans="1:5" hidden="1" x14ac:dyDescent="0.25">
      <c r="A1426" s="114">
        <v>422539</v>
      </c>
      <c r="B1426" s="113" t="s">
        <v>696</v>
      </c>
      <c r="C1426" s="112">
        <f>VLOOKUP(A1426,cuc!$A$4:$H$2090,8,FALSE)</f>
        <v>0</v>
      </c>
      <c r="D1426" s="119"/>
      <c r="E1426" s="115"/>
    </row>
    <row r="1427" spans="1:5" hidden="1" x14ac:dyDescent="0.25">
      <c r="A1427" s="114">
        <v>422540</v>
      </c>
      <c r="B1427" s="113" t="s">
        <v>695</v>
      </c>
      <c r="C1427" s="112">
        <f>VLOOKUP(A1427,cuc!$A$4:$H$2090,8,FALSE)</f>
        <v>0</v>
      </c>
      <c r="D1427" s="119"/>
      <c r="E1427" s="115"/>
    </row>
    <row r="1428" spans="1:5" hidden="1" x14ac:dyDescent="0.25">
      <c r="A1428" s="114">
        <v>422541</v>
      </c>
      <c r="B1428" s="113" t="s">
        <v>694</v>
      </c>
      <c r="C1428" s="112">
        <f>VLOOKUP(A1428,cuc!$A$4:$H$2090,8,FALSE)</f>
        <v>0</v>
      </c>
      <c r="D1428" s="119"/>
      <c r="E1428" s="115"/>
    </row>
    <row r="1429" spans="1:5" hidden="1" x14ac:dyDescent="0.25">
      <c r="A1429" s="114">
        <v>422542</v>
      </c>
      <c r="B1429" s="113" t="s">
        <v>693</v>
      </c>
      <c r="C1429" s="112">
        <f>VLOOKUP(A1429,cuc!$A$4:$H$2090,8,FALSE)</f>
        <v>0</v>
      </c>
      <c r="D1429" s="119"/>
      <c r="E1429" s="115"/>
    </row>
    <row r="1430" spans="1:5" hidden="1" x14ac:dyDescent="0.25">
      <c r="A1430" s="114">
        <v>422543</v>
      </c>
      <c r="B1430" s="113" t="s">
        <v>692</v>
      </c>
      <c r="C1430" s="112">
        <f>VLOOKUP(A1430,cuc!$A$4:$H$2090,8,FALSE)</f>
        <v>0</v>
      </c>
      <c r="D1430" s="119"/>
      <c r="E1430" s="115"/>
    </row>
    <row r="1431" spans="1:5" hidden="1" x14ac:dyDescent="0.25">
      <c r="A1431" s="114">
        <v>422544</v>
      </c>
      <c r="B1431" s="113" t="s">
        <v>691</v>
      </c>
      <c r="C1431" s="112">
        <f>VLOOKUP(A1431,cuc!$A$4:$H$2090,8,FALSE)</f>
        <v>0</v>
      </c>
      <c r="D1431" s="119"/>
      <c r="E1431" s="115"/>
    </row>
    <row r="1432" spans="1:5" hidden="1" x14ac:dyDescent="0.25">
      <c r="A1432" s="114">
        <v>422545</v>
      </c>
      <c r="B1432" s="113" t="s">
        <v>690</v>
      </c>
      <c r="C1432" s="112">
        <f>VLOOKUP(A1432,cuc!$A$4:$H$2090,8,FALSE)</f>
        <v>0</v>
      </c>
      <c r="D1432" s="119"/>
      <c r="E1432" s="115"/>
    </row>
    <row r="1433" spans="1:5" hidden="1" x14ac:dyDescent="0.25">
      <c r="A1433" s="114">
        <v>422546</v>
      </c>
      <c r="B1433" s="113" t="s">
        <v>689</v>
      </c>
      <c r="C1433" s="112">
        <f>VLOOKUP(A1433,cuc!$A$4:$H$2090,8,FALSE)</f>
        <v>0</v>
      </c>
      <c r="D1433" s="119"/>
      <c r="E1433" s="115"/>
    </row>
    <row r="1434" spans="1:5" hidden="1" x14ac:dyDescent="0.25">
      <c r="A1434" s="114">
        <v>422547</v>
      </c>
      <c r="B1434" s="113" t="s">
        <v>537</v>
      </c>
      <c r="C1434" s="112">
        <f>VLOOKUP(A1434,cuc!$A$4:$H$2090,8,FALSE)</f>
        <v>0</v>
      </c>
      <c r="D1434" s="119"/>
      <c r="E1434" s="115"/>
    </row>
    <row r="1435" spans="1:5" hidden="1" x14ac:dyDescent="0.25">
      <c r="A1435" s="114">
        <v>422548</v>
      </c>
      <c r="B1435" s="113" t="s">
        <v>536</v>
      </c>
      <c r="C1435" s="112">
        <f>VLOOKUP(A1435,cuc!$A$4:$H$2090,8,FALSE)</f>
        <v>0</v>
      </c>
      <c r="D1435" s="119"/>
      <c r="E1435" s="115"/>
    </row>
    <row r="1436" spans="1:5" hidden="1" x14ac:dyDescent="0.25">
      <c r="A1436" s="114">
        <v>423000</v>
      </c>
      <c r="B1436" s="113" t="s">
        <v>688</v>
      </c>
      <c r="C1436" s="112">
        <f>VLOOKUP(A1436,cuc!$A$4:$H$2090,8,FALSE)</f>
        <v>15488992</v>
      </c>
      <c r="D1436" s="119"/>
      <c r="E1436" s="115"/>
    </row>
    <row r="1437" spans="1:5" hidden="1" x14ac:dyDescent="0.25">
      <c r="A1437" s="114">
        <v>423005</v>
      </c>
      <c r="B1437" s="113" t="s">
        <v>687</v>
      </c>
      <c r="C1437" s="112">
        <f>VLOOKUP(A1437,cuc!$A$4:$H$2090,8,FALSE)</f>
        <v>765491</v>
      </c>
      <c r="D1437" s="119"/>
      <c r="E1437" s="115"/>
    </row>
    <row r="1438" spans="1:5" hidden="1" x14ac:dyDescent="0.25">
      <c r="A1438" s="114">
        <v>423010</v>
      </c>
      <c r="B1438" s="113" t="s">
        <v>686</v>
      </c>
      <c r="C1438" s="112">
        <f>VLOOKUP(A1438,cuc!$A$4:$H$2090,8,FALSE)</f>
        <v>14661031</v>
      </c>
      <c r="D1438" s="119"/>
      <c r="E1438" s="115"/>
    </row>
    <row r="1439" spans="1:5" hidden="1" x14ac:dyDescent="0.25">
      <c r="A1439" s="114">
        <v>423095</v>
      </c>
      <c r="B1439" s="113" t="s">
        <v>213</v>
      </c>
      <c r="C1439" s="112">
        <f>VLOOKUP(A1439,cuc!$A$4:$H$2090,8,FALSE)</f>
        <v>62470</v>
      </c>
      <c r="D1439" s="119"/>
      <c r="E1439" s="115"/>
    </row>
    <row r="1440" spans="1:5" hidden="1" x14ac:dyDescent="0.25">
      <c r="A1440" s="114">
        <v>423500</v>
      </c>
      <c r="B1440" s="113" t="s">
        <v>685</v>
      </c>
      <c r="C1440" s="112">
        <f>VLOOKUP(A1440,cuc!$A$4:$H$2090,8,FALSE)</f>
        <v>0</v>
      </c>
      <c r="D1440" s="119"/>
      <c r="E1440" s="115"/>
    </row>
    <row r="1441" spans="1:5" hidden="1" x14ac:dyDescent="0.25">
      <c r="A1441" s="114">
        <v>423505</v>
      </c>
      <c r="B1441" s="113" t="s">
        <v>512</v>
      </c>
      <c r="C1441" s="112">
        <f>VLOOKUP(A1441,cuc!$A$4:$H$2090,8,FALSE)</f>
        <v>0</v>
      </c>
      <c r="D1441" s="119"/>
      <c r="E1441" s="115"/>
    </row>
    <row r="1442" spans="1:5" hidden="1" x14ac:dyDescent="0.25">
      <c r="A1442" s="114">
        <v>423510</v>
      </c>
      <c r="B1442" s="113" t="s">
        <v>511</v>
      </c>
      <c r="C1442" s="112">
        <f>VLOOKUP(A1442,cuc!$A$4:$H$2090,8,FALSE)</f>
        <v>0</v>
      </c>
      <c r="D1442" s="119"/>
      <c r="E1442" s="115"/>
    </row>
    <row r="1443" spans="1:5" hidden="1" x14ac:dyDescent="0.25">
      <c r="A1443" s="114">
        <v>423515</v>
      </c>
      <c r="B1443" s="113" t="s">
        <v>510</v>
      </c>
      <c r="C1443" s="112">
        <f>VLOOKUP(A1443,cuc!$A$4:$H$2090,8,FALSE)</f>
        <v>0</v>
      </c>
      <c r="D1443" s="119"/>
      <c r="E1443" s="115"/>
    </row>
    <row r="1444" spans="1:5" hidden="1" x14ac:dyDescent="0.25">
      <c r="A1444" s="114">
        <v>423520</v>
      </c>
      <c r="B1444" s="113" t="s">
        <v>684</v>
      </c>
      <c r="C1444" s="112">
        <f>VLOOKUP(A1444,cuc!$A$4:$H$2090,8,FALSE)</f>
        <v>0</v>
      </c>
      <c r="D1444" s="119"/>
      <c r="E1444" s="115"/>
    </row>
    <row r="1445" spans="1:5" hidden="1" x14ac:dyDescent="0.25">
      <c r="A1445" s="114">
        <v>423600</v>
      </c>
      <c r="B1445" s="113" t="s">
        <v>683</v>
      </c>
      <c r="C1445" s="112">
        <f>VLOOKUP(A1445,cuc!$A$4:$H$2090,8,FALSE)</f>
        <v>0</v>
      </c>
      <c r="D1445" s="119"/>
      <c r="E1445" s="115"/>
    </row>
    <row r="1446" spans="1:5" hidden="1" x14ac:dyDescent="0.25">
      <c r="A1446" s="114">
        <v>423605</v>
      </c>
      <c r="B1446" s="113" t="s">
        <v>508</v>
      </c>
      <c r="C1446" s="112">
        <f>VLOOKUP(A1446,cuc!$A$4:$H$2090,8,FALSE)</f>
        <v>0</v>
      </c>
      <c r="D1446" s="119"/>
      <c r="E1446" s="115"/>
    </row>
    <row r="1447" spans="1:5" hidden="1" x14ac:dyDescent="0.25">
      <c r="A1447" s="114">
        <v>423610</v>
      </c>
      <c r="B1447" s="113" t="s">
        <v>507</v>
      </c>
      <c r="C1447" s="112">
        <f>VLOOKUP(A1447,cuc!$A$4:$H$2090,8,FALSE)</f>
        <v>0</v>
      </c>
      <c r="D1447" s="119"/>
      <c r="E1447" s="115"/>
    </row>
    <row r="1448" spans="1:5" hidden="1" x14ac:dyDescent="0.25">
      <c r="A1448" s="114">
        <v>423615</v>
      </c>
      <c r="B1448" s="113" t="s">
        <v>506</v>
      </c>
      <c r="C1448" s="112">
        <f>VLOOKUP(A1448,cuc!$A$4:$H$2090,8,FALSE)</f>
        <v>0</v>
      </c>
      <c r="D1448" s="119"/>
      <c r="E1448" s="115"/>
    </row>
    <row r="1449" spans="1:5" hidden="1" x14ac:dyDescent="0.25">
      <c r="A1449" s="114">
        <v>423620</v>
      </c>
      <c r="B1449" s="113" t="s">
        <v>682</v>
      </c>
      <c r="C1449" s="112">
        <f>VLOOKUP(A1449,cuc!$A$4:$H$2090,8,FALSE)</f>
        <v>0</v>
      </c>
      <c r="D1449" s="119"/>
      <c r="E1449" s="115"/>
    </row>
    <row r="1450" spans="1:5" x14ac:dyDescent="0.25">
      <c r="A1450" s="114">
        <v>424000</v>
      </c>
      <c r="B1450" s="113" t="s">
        <v>681</v>
      </c>
      <c r="C1450" s="112">
        <f>VLOOKUP(A1450,cuc!$A$4:$H$2090,8,FALSE)</f>
        <v>1964.24</v>
      </c>
      <c r="D1450" s="119"/>
      <c r="E1450" s="115"/>
    </row>
    <row r="1451" spans="1:5" hidden="1" x14ac:dyDescent="0.25">
      <c r="A1451" s="114">
        <v>424005</v>
      </c>
      <c r="B1451" s="113" t="s">
        <v>680</v>
      </c>
      <c r="C1451" s="112">
        <f>VLOOKUP(A1451,cuc!$A$4:$H$2090,8,FALSE)</f>
        <v>0</v>
      </c>
      <c r="D1451" s="119"/>
      <c r="E1451" s="115"/>
    </row>
    <row r="1452" spans="1:5" hidden="1" x14ac:dyDescent="0.25">
      <c r="A1452" s="114">
        <v>424010</v>
      </c>
      <c r="B1452" s="113" t="s">
        <v>679</v>
      </c>
      <c r="C1452" s="112">
        <f>VLOOKUP(A1452,cuc!$A$4:$H$2090,8,FALSE)</f>
        <v>0</v>
      </c>
      <c r="D1452" s="119"/>
      <c r="E1452" s="115"/>
    </row>
    <row r="1453" spans="1:5" hidden="1" x14ac:dyDescent="0.25">
      <c r="A1453" s="114">
        <v>424015</v>
      </c>
      <c r="B1453" s="113" t="s">
        <v>678</v>
      </c>
      <c r="C1453" s="112">
        <f>VLOOKUP(A1453,cuc!$A$4:$H$2090,8,FALSE)</f>
        <v>0</v>
      </c>
      <c r="D1453" s="119"/>
      <c r="E1453" s="115"/>
    </row>
    <row r="1454" spans="1:5" hidden="1" x14ac:dyDescent="0.25">
      <c r="A1454" s="114">
        <v>424020</v>
      </c>
      <c r="B1454" s="113" t="s">
        <v>677</v>
      </c>
      <c r="C1454" s="112">
        <f>VLOOKUP(A1454,cuc!$A$4:$H$2090,8,FALSE)</f>
        <v>0</v>
      </c>
      <c r="D1454" s="119"/>
      <c r="E1454" s="115"/>
    </row>
    <row r="1455" spans="1:5" hidden="1" x14ac:dyDescent="0.25">
      <c r="A1455" s="114">
        <v>424025</v>
      </c>
      <c r="B1455" s="113" t="s">
        <v>676</v>
      </c>
      <c r="C1455" s="112">
        <f>VLOOKUP(A1455,cuc!$A$4:$H$2090,8,FALSE)</f>
        <v>0</v>
      </c>
      <c r="D1455" s="119"/>
      <c r="E1455" s="115"/>
    </row>
    <row r="1456" spans="1:5" hidden="1" x14ac:dyDescent="0.25">
      <c r="A1456" s="114">
        <v>424030</v>
      </c>
      <c r="B1456" s="113" t="s">
        <v>675</v>
      </c>
      <c r="C1456" s="112">
        <f>VLOOKUP(A1456,cuc!$A$4:$H$2090,8,FALSE)</f>
        <v>0</v>
      </c>
      <c r="D1456" s="119"/>
      <c r="E1456" s="115"/>
    </row>
    <row r="1457" spans="1:5" hidden="1" x14ac:dyDescent="0.25">
      <c r="A1457" s="114">
        <v>424035</v>
      </c>
      <c r="B1457" s="113" t="s">
        <v>674</v>
      </c>
      <c r="C1457" s="112">
        <f>VLOOKUP(A1457,cuc!$A$4:$H$2090,8,FALSE)</f>
        <v>0</v>
      </c>
      <c r="D1457" s="119"/>
      <c r="E1457" s="115"/>
    </row>
    <row r="1458" spans="1:5" hidden="1" x14ac:dyDescent="0.25">
      <c r="A1458" s="114">
        <v>424040</v>
      </c>
      <c r="B1458" s="113" t="s">
        <v>673</v>
      </c>
      <c r="C1458" s="112">
        <f>VLOOKUP(A1458,cuc!$A$4:$H$2090,8,FALSE)</f>
        <v>0</v>
      </c>
      <c r="D1458" s="119"/>
      <c r="E1458" s="115"/>
    </row>
    <row r="1459" spans="1:5" hidden="1" x14ac:dyDescent="0.25">
      <c r="A1459" s="114">
        <v>424045</v>
      </c>
      <c r="B1459" s="113" t="s">
        <v>672</v>
      </c>
      <c r="C1459" s="112">
        <f>VLOOKUP(A1459,cuc!$A$4:$H$2090,8,FALSE)</f>
        <v>0</v>
      </c>
      <c r="D1459" s="119"/>
      <c r="E1459" s="115"/>
    </row>
    <row r="1460" spans="1:5" hidden="1" x14ac:dyDescent="0.25">
      <c r="A1460" s="114">
        <v>424050</v>
      </c>
      <c r="B1460" s="113" t="s">
        <v>671</v>
      </c>
      <c r="C1460" s="112">
        <f>VLOOKUP(A1460,cuc!$A$4:$H$2090,8,FALSE)</f>
        <v>0</v>
      </c>
      <c r="D1460" s="119"/>
      <c r="E1460" s="115"/>
    </row>
    <row r="1461" spans="1:5" hidden="1" x14ac:dyDescent="0.25">
      <c r="A1461" s="114">
        <v>424055</v>
      </c>
      <c r="B1461" s="113" t="s">
        <v>670</v>
      </c>
      <c r="C1461" s="112">
        <f>VLOOKUP(A1461,cuc!$A$4:$H$2090,8,FALSE)</f>
        <v>0</v>
      </c>
      <c r="D1461" s="119"/>
      <c r="E1461" s="115"/>
    </row>
    <row r="1462" spans="1:5" hidden="1" x14ac:dyDescent="0.25">
      <c r="A1462" s="114">
        <v>424060</v>
      </c>
      <c r="B1462" s="113" t="s">
        <v>669</v>
      </c>
      <c r="C1462" s="112">
        <f>VLOOKUP(A1462,cuc!$A$4:$H$2090,8,FALSE)</f>
        <v>0</v>
      </c>
      <c r="D1462" s="119"/>
      <c r="E1462" s="115"/>
    </row>
    <row r="1463" spans="1:5" hidden="1" x14ac:dyDescent="0.25">
      <c r="A1463" s="114">
        <v>424065</v>
      </c>
      <c r="B1463" s="113" t="s">
        <v>668</v>
      </c>
      <c r="C1463" s="112">
        <f>VLOOKUP(A1463,cuc!$A$4:$H$2090,8,FALSE)</f>
        <v>0</v>
      </c>
      <c r="D1463" s="119"/>
      <c r="E1463" s="115"/>
    </row>
    <row r="1464" spans="1:5" hidden="1" x14ac:dyDescent="0.25">
      <c r="A1464" s="114">
        <v>424070</v>
      </c>
      <c r="B1464" s="113" t="s">
        <v>667</v>
      </c>
      <c r="C1464" s="112">
        <f>VLOOKUP(A1464,cuc!$A$4:$H$2090,8,FALSE)</f>
        <v>0</v>
      </c>
      <c r="D1464" s="119"/>
      <c r="E1464" s="115"/>
    </row>
    <row r="1465" spans="1:5" hidden="1" x14ac:dyDescent="0.25">
      <c r="A1465" s="114">
        <v>424075</v>
      </c>
      <c r="B1465" s="113" t="s">
        <v>666</v>
      </c>
      <c r="C1465" s="112">
        <f>VLOOKUP(A1465,cuc!$A$4:$H$2090,8,FALSE)</f>
        <v>0</v>
      </c>
      <c r="D1465" s="119"/>
      <c r="E1465" s="115"/>
    </row>
    <row r="1466" spans="1:5" hidden="1" x14ac:dyDescent="0.25">
      <c r="A1466" s="114">
        <v>424080</v>
      </c>
      <c r="B1466" s="113" t="s">
        <v>665</v>
      </c>
      <c r="C1466" s="112">
        <f>VLOOKUP(A1466,cuc!$A$4:$H$2090,8,FALSE)</f>
        <v>0</v>
      </c>
      <c r="D1466" s="119"/>
      <c r="E1466" s="115"/>
    </row>
    <row r="1467" spans="1:5" hidden="1" x14ac:dyDescent="0.25">
      <c r="A1467" s="114">
        <v>424085</v>
      </c>
      <c r="B1467" s="113" t="s">
        <v>664</v>
      </c>
      <c r="C1467" s="112">
        <f>VLOOKUP(A1467,cuc!$A$4:$H$2090,8,FALSE)</f>
        <v>0</v>
      </c>
      <c r="D1467" s="119"/>
      <c r="E1467" s="115"/>
    </row>
    <row r="1468" spans="1:5" x14ac:dyDescent="0.25">
      <c r="A1468" s="114">
        <v>424090</v>
      </c>
      <c r="B1468" s="113" t="s">
        <v>213</v>
      </c>
      <c r="C1468" s="112">
        <f>VLOOKUP(A1468,cuc!$A$4:$H$2090,8,FALSE)</f>
        <v>1964.24</v>
      </c>
      <c r="D1468" s="119"/>
      <c r="E1468" s="115"/>
    </row>
    <row r="1469" spans="1:5" hidden="1" x14ac:dyDescent="0.25">
      <c r="A1469" s="114">
        <v>424500</v>
      </c>
      <c r="B1469" s="113" t="s">
        <v>663</v>
      </c>
      <c r="C1469" s="112">
        <f>VLOOKUP(A1469,cuc!$A$4:$H$2090,8,FALSE)</f>
        <v>0</v>
      </c>
      <c r="D1469" s="119"/>
      <c r="E1469" s="115"/>
    </row>
    <row r="1470" spans="1:5" hidden="1" x14ac:dyDescent="0.25">
      <c r="A1470" s="114">
        <v>424505</v>
      </c>
      <c r="B1470" s="113" t="s">
        <v>662</v>
      </c>
      <c r="C1470" s="112">
        <f>VLOOKUP(A1470,cuc!$A$4:$H$2090,8,FALSE)</f>
        <v>0</v>
      </c>
      <c r="D1470" s="119"/>
      <c r="E1470" s="115"/>
    </row>
    <row r="1471" spans="1:5" hidden="1" x14ac:dyDescent="0.25">
      <c r="A1471" s="114">
        <v>424510</v>
      </c>
      <c r="B1471" s="113" t="s">
        <v>661</v>
      </c>
      <c r="C1471" s="112">
        <f>VLOOKUP(A1471,cuc!$A$4:$H$2090,8,FALSE)</f>
        <v>0</v>
      </c>
      <c r="D1471" s="119"/>
      <c r="E1471" s="115"/>
    </row>
    <row r="1472" spans="1:5" hidden="1" x14ac:dyDescent="0.25">
      <c r="A1472" s="114">
        <v>424515</v>
      </c>
      <c r="B1472" s="113" t="s">
        <v>660</v>
      </c>
      <c r="C1472" s="112">
        <f>VLOOKUP(A1472,cuc!$A$4:$H$2090,8,FALSE)</f>
        <v>0</v>
      </c>
      <c r="D1472" s="119"/>
      <c r="E1472" s="115"/>
    </row>
    <row r="1473" spans="1:5" hidden="1" x14ac:dyDescent="0.25">
      <c r="A1473" s="114">
        <v>424520</v>
      </c>
      <c r="B1473" s="113" t="s">
        <v>498</v>
      </c>
      <c r="C1473" s="112">
        <f>VLOOKUP(A1473,cuc!$A$4:$H$2090,8,FALSE)</f>
        <v>0</v>
      </c>
      <c r="D1473" s="119"/>
      <c r="E1473" s="115"/>
    </row>
    <row r="1474" spans="1:5" hidden="1" x14ac:dyDescent="0.25">
      <c r="A1474" s="114">
        <v>424525</v>
      </c>
      <c r="B1474" s="113" t="s">
        <v>659</v>
      </c>
      <c r="C1474" s="112">
        <f>VLOOKUP(A1474,cuc!$A$4:$H$2090,8,FALSE)</f>
        <v>0</v>
      </c>
      <c r="D1474" s="119"/>
      <c r="E1474" s="115"/>
    </row>
    <row r="1475" spans="1:5" hidden="1" x14ac:dyDescent="0.25">
      <c r="A1475" s="114">
        <v>424530</v>
      </c>
      <c r="B1475" s="113" t="s">
        <v>658</v>
      </c>
      <c r="C1475" s="112">
        <f>VLOOKUP(A1475,cuc!$A$4:$H$2090,8,FALSE)</f>
        <v>0</v>
      </c>
      <c r="D1475" s="119"/>
      <c r="E1475" s="115"/>
    </row>
    <row r="1476" spans="1:5" hidden="1" x14ac:dyDescent="0.25">
      <c r="A1476" s="114">
        <v>424595</v>
      </c>
      <c r="B1476" s="113" t="s">
        <v>514</v>
      </c>
      <c r="C1476" s="112">
        <f>VLOOKUP(A1476,cuc!$A$4:$H$2090,8,FALSE)</f>
        <v>0</v>
      </c>
      <c r="D1476" s="119"/>
      <c r="E1476" s="115"/>
    </row>
    <row r="1477" spans="1:5" hidden="1" x14ac:dyDescent="0.25">
      <c r="A1477" s="114">
        <v>425000</v>
      </c>
      <c r="B1477" s="113" t="s">
        <v>657</v>
      </c>
      <c r="C1477" s="112">
        <f>VLOOKUP(A1477,cuc!$A$4:$H$2090,8,FALSE)</f>
        <v>0</v>
      </c>
      <c r="D1477" s="119"/>
      <c r="E1477" s="115"/>
    </row>
    <row r="1478" spans="1:5" hidden="1" x14ac:dyDescent="0.25">
      <c r="A1478" s="114">
        <v>425500</v>
      </c>
      <c r="B1478" s="113" t="s">
        <v>656</v>
      </c>
      <c r="C1478" s="112">
        <f>VLOOKUP(A1478,cuc!$A$4:$H$2090,8,FALSE)</f>
        <v>0</v>
      </c>
      <c r="D1478" s="119"/>
      <c r="E1478" s="115"/>
    </row>
    <row r="1479" spans="1:5" hidden="1" x14ac:dyDescent="0.25">
      <c r="A1479" s="114">
        <v>426000</v>
      </c>
      <c r="B1479" s="113" t="s">
        <v>655</v>
      </c>
      <c r="C1479" s="112">
        <f>VLOOKUP(A1479,cuc!$A$4:$H$2090,8,FALSE)</f>
        <v>0</v>
      </c>
      <c r="D1479" s="119"/>
      <c r="E1479" s="115"/>
    </row>
    <row r="1480" spans="1:5" x14ac:dyDescent="0.25">
      <c r="A1480" s="114">
        <v>500000</v>
      </c>
      <c r="B1480" s="113" t="s">
        <v>654</v>
      </c>
      <c r="C1480" s="112">
        <f>VLOOKUP(A1480,cuc!$A$4:$H$2090,8,FALSE)</f>
        <v>444309562.38999999</v>
      </c>
      <c r="D1480" s="119"/>
      <c r="E1480" s="115"/>
    </row>
    <row r="1481" spans="1:5" x14ac:dyDescent="0.25">
      <c r="A1481" s="114">
        <v>510000</v>
      </c>
      <c r="B1481" s="113" t="s">
        <v>653</v>
      </c>
      <c r="C1481" s="112">
        <f>VLOOKUP(A1481,cuc!$A$4:$H$2090,8,FALSE)</f>
        <v>346110750.11000001</v>
      </c>
      <c r="D1481" s="119"/>
      <c r="E1481" s="115"/>
    </row>
    <row r="1482" spans="1:5" x14ac:dyDescent="0.25">
      <c r="A1482" s="114">
        <v>510500</v>
      </c>
      <c r="B1482" s="113" t="s">
        <v>489</v>
      </c>
      <c r="C1482" s="112">
        <f>VLOOKUP(A1482,cuc!$A$4:$H$2090,8,FALSE)</f>
        <v>152624230</v>
      </c>
      <c r="D1482" s="119"/>
      <c r="E1482" s="115"/>
    </row>
    <row r="1483" spans="1:5" hidden="1" x14ac:dyDescent="0.25">
      <c r="A1483" s="114">
        <v>510501</v>
      </c>
      <c r="B1483" s="113" t="s">
        <v>488</v>
      </c>
      <c r="C1483" s="112">
        <f>VLOOKUP(A1483,cuc!$A$4:$H$2090,8,FALSE)</f>
        <v>0</v>
      </c>
      <c r="D1483" s="119"/>
      <c r="E1483" s="115"/>
    </row>
    <row r="1484" spans="1:5" hidden="1" x14ac:dyDescent="0.25">
      <c r="A1484" s="114">
        <v>510502</v>
      </c>
      <c r="B1484" s="113" t="s">
        <v>487</v>
      </c>
      <c r="C1484" s="112">
        <f>VLOOKUP(A1484,cuc!$A$4:$H$2090,8,FALSE)</f>
        <v>0</v>
      </c>
      <c r="D1484" s="119"/>
      <c r="E1484" s="115"/>
    </row>
    <row r="1485" spans="1:5" x14ac:dyDescent="0.25">
      <c r="A1485" s="114">
        <v>510503</v>
      </c>
      <c r="B1485" s="113" t="s">
        <v>486</v>
      </c>
      <c r="C1485" s="112">
        <f>VLOOKUP(A1485,cuc!$A$4:$H$2090,8,FALSE)</f>
        <v>82120333</v>
      </c>
      <c r="D1485" s="119"/>
      <c r="E1485" s="115"/>
    </row>
    <row r="1486" spans="1:5" hidden="1" x14ac:dyDescent="0.25">
      <c r="A1486" s="114">
        <v>510504</v>
      </c>
      <c r="B1486" s="113" t="s">
        <v>485</v>
      </c>
      <c r="C1486" s="112">
        <f>VLOOKUP(A1486,cuc!$A$4:$H$2090,8,FALSE)</f>
        <v>0</v>
      </c>
      <c r="D1486" s="119"/>
      <c r="E1486" s="115"/>
    </row>
    <row r="1487" spans="1:5" hidden="1" x14ac:dyDescent="0.25">
      <c r="A1487" s="114">
        <v>510505</v>
      </c>
      <c r="B1487" s="113" t="s">
        <v>484</v>
      </c>
      <c r="C1487" s="112">
        <f>VLOOKUP(A1487,cuc!$A$4:$H$2090,8,FALSE)</f>
        <v>0</v>
      </c>
      <c r="D1487" s="119"/>
      <c r="E1487" s="115"/>
    </row>
    <row r="1488" spans="1:5" hidden="1" x14ac:dyDescent="0.25">
      <c r="A1488" s="114">
        <v>510506</v>
      </c>
      <c r="B1488" s="113" t="s">
        <v>483</v>
      </c>
      <c r="C1488" s="112">
        <f>VLOOKUP(A1488,cuc!$A$4:$H$2090,8,FALSE)</f>
        <v>1627985</v>
      </c>
      <c r="D1488" s="119"/>
      <c r="E1488" s="115"/>
    </row>
    <row r="1489" spans="1:5" hidden="1" x14ac:dyDescent="0.25">
      <c r="A1489" s="114">
        <v>510507</v>
      </c>
      <c r="B1489" s="113" t="s">
        <v>482</v>
      </c>
      <c r="C1489" s="112">
        <f>VLOOKUP(A1489,cuc!$A$4:$H$2090,8,FALSE)</f>
        <v>0</v>
      </c>
      <c r="D1489" s="119"/>
      <c r="E1489" s="115"/>
    </row>
    <row r="1490" spans="1:5" hidden="1" x14ac:dyDescent="0.25">
      <c r="A1490" s="114">
        <v>510508</v>
      </c>
      <c r="B1490" s="113" t="s">
        <v>481</v>
      </c>
      <c r="C1490" s="112">
        <f>VLOOKUP(A1490,cuc!$A$4:$H$2090,8,FALSE)</f>
        <v>75333</v>
      </c>
      <c r="D1490" s="119"/>
      <c r="E1490" s="115"/>
    </row>
    <row r="1491" spans="1:5" x14ac:dyDescent="0.25">
      <c r="A1491" s="114">
        <v>510509</v>
      </c>
      <c r="B1491" s="113" t="s">
        <v>480</v>
      </c>
      <c r="C1491" s="112">
        <f>VLOOKUP(A1491,cuc!$A$4:$H$2090,8,FALSE)</f>
        <v>3851059</v>
      </c>
      <c r="D1491" s="119"/>
      <c r="E1491" s="115"/>
    </row>
    <row r="1492" spans="1:5" x14ac:dyDescent="0.25">
      <c r="A1492" s="114">
        <v>510510</v>
      </c>
      <c r="B1492" s="113" t="s">
        <v>479</v>
      </c>
      <c r="C1492" s="112">
        <f>VLOOKUP(A1492,cuc!$A$4:$H$2090,8,FALSE)</f>
        <v>7505110</v>
      </c>
      <c r="D1492" s="119"/>
      <c r="E1492" s="115"/>
    </row>
    <row r="1493" spans="1:5" x14ac:dyDescent="0.25">
      <c r="A1493" s="114">
        <v>510511</v>
      </c>
      <c r="B1493" s="113" t="s">
        <v>478</v>
      </c>
      <c r="C1493" s="112">
        <f>VLOOKUP(A1493,cuc!$A$4:$H$2090,8,FALSE)</f>
        <v>220406</v>
      </c>
      <c r="D1493" s="119"/>
      <c r="E1493" s="115"/>
    </row>
    <row r="1494" spans="1:5" x14ac:dyDescent="0.25">
      <c r="A1494" s="114">
        <v>510512</v>
      </c>
      <c r="B1494" s="113" t="s">
        <v>477</v>
      </c>
      <c r="C1494" s="112">
        <f>VLOOKUP(A1494,cuc!$A$4:$H$2090,8,FALSE)</f>
        <v>7505110</v>
      </c>
      <c r="D1494" s="119"/>
      <c r="E1494" s="115"/>
    </row>
    <row r="1495" spans="1:5" hidden="1" x14ac:dyDescent="0.25">
      <c r="A1495" s="114">
        <v>510513</v>
      </c>
      <c r="B1495" s="113" t="s">
        <v>476</v>
      </c>
      <c r="C1495" s="112">
        <f>VLOOKUP(A1495,cuc!$A$4:$H$2090,8,FALSE)</f>
        <v>9625357</v>
      </c>
      <c r="D1495" s="119"/>
      <c r="E1495" s="115"/>
    </row>
    <row r="1496" spans="1:5" hidden="1" x14ac:dyDescent="0.25">
      <c r="A1496" s="114">
        <v>510514</v>
      </c>
      <c r="B1496" s="113" t="s">
        <v>475</v>
      </c>
      <c r="C1496" s="112">
        <f>VLOOKUP(A1496,cuc!$A$4:$H$2090,8,FALSE)</f>
        <v>0</v>
      </c>
      <c r="D1496" s="119"/>
      <c r="E1496" s="115"/>
    </row>
    <row r="1497" spans="1:5" hidden="1" x14ac:dyDescent="0.25">
      <c r="A1497" s="114">
        <v>510515</v>
      </c>
      <c r="B1497" s="113" t="s">
        <v>474</v>
      </c>
      <c r="C1497" s="112">
        <f>VLOOKUP(A1497,cuc!$A$4:$H$2090,8,FALSE)</f>
        <v>0</v>
      </c>
      <c r="D1497" s="119"/>
      <c r="E1497" s="115"/>
    </row>
    <row r="1498" spans="1:5" x14ac:dyDescent="0.25">
      <c r="A1498" s="114">
        <v>510516</v>
      </c>
      <c r="B1498" s="113" t="s">
        <v>473</v>
      </c>
      <c r="C1498" s="112">
        <f>VLOOKUP(A1498,cuc!$A$4:$H$2090,8,FALSE)</f>
        <v>5712838</v>
      </c>
      <c r="D1498" s="119"/>
      <c r="E1498" s="115"/>
    </row>
    <row r="1499" spans="1:5" hidden="1" x14ac:dyDescent="0.25">
      <c r="A1499" s="114">
        <v>510517</v>
      </c>
      <c r="B1499" s="113" t="s">
        <v>472</v>
      </c>
      <c r="C1499" s="112">
        <f>VLOOKUP(A1499,cuc!$A$4:$H$2090,8,FALSE)</f>
        <v>0</v>
      </c>
      <c r="D1499" s="119"/>
      <c r="E1499" s="115"/>
    </row>
    <row r="1500" spans="1:5" hidden="1" x14ac:dyDescent="0.25">
      <c r="A1500" s="114">
        <v>510518</v>
      </c>
      <c r="B1500" s="113" t="s">
        <v>471</v>
      </c>
      <c r="C1500" s="112">
        <f>VLOOKUP(A1500,cuc!$A$4:$H$2090,8,FALSE)</f>
        <v>0</v>
      </c>
      <c r="D1500" s="119"/>
      <c r="E1500" s="115"/>
    </row>
    <row r="1501" spans="1:5" x14ac:dyDescent="0.25">
      <c r="A1501" s="114">
        <v>510519</v>
      </c>
      <c r="B1501" s="113" t="s">
        <v>470</v>
      </c>
      <c r="C1501" s="112">
        <f>VLOOKUP(A1501,cuc!$A$4:$H$2090,8,FALSE)</f>
        <v>337250</v>
      </c>
      <c r="D1501" s="119"/>
      <c r="E1501" s="115"/>
    </row>
    <row r="1502" spans="1:5" hidden="1" x14ac:dyDescent="0.25">
      <c r="A1502" s="114">
        <v>510520</v>
      </c>
      <c r="B1502" s="113" t="s">
        <v>469</v>
      </c>
      <c r="C1502" s="112">
        <f>VLOOKUP(A1502,cuc!$A$4:$H$2090,8,FALSE)</f>
        <v>0</v>
      </c>
      <c r="D1502" s="119"/>
      <c r="E1502" s="115"/>
    </row>
    <row r="1503" spans="1:5" x14ac:dyDescent="0.25">
      <c r="A1503" s="114">
        <v>510521</v>
      </c>
      <c r="B1503" s="113" t="s">
        <v>468</v>
      </c>
      <c r="C1503" s="112">
        <f>VLOOKUP(A1503,cuc!$A$4:$H$2090,8,FALSE)</f>
        <v>1750000</v>
      </c>
      <c r="D1503" s="119"/>
      <c r="E1503" s="115"/>
    </row>
    <row r="1504" spans="1:5" hidden="1" x14ac:dyDescent="0.25">
      <c r="A1504" s="114">
        <v>510522</v>
      </c>
      <c r="B1504" s="113" t="s">
        <v>467</v>
      </c>
      <c r="C1504" s="112">
        <f>VLOOKUP(A1504,cuc!$A$4:$H$2090,8,FALSE)</f>
        <v>800000</v>
      </c>
      <c r="D1504" s="119"/>
      <c r="E1504" s="115"/>
    </row>
    <row r="1505" spans="1:5" x14ac:dyDescent="0.25">
      <c r="A1505" s="114">
        <v>510523</v>
      </c>
      <c r="B1505" s="113" t="s">
        <v>466</v>
      </c>
      <c r="C1505" s="112">
        <f>VLOOKUP(A1505,cuc!$A$4:$H$2090,8,FALSE)</f>
        <v>7418592</v>
      </c>
      <c r="D1505" s="119"/>
      <c r="E1505" s="115"/>
    </row>
    <row r="1506" spans="1:5" x14ac:dyDescent="0.25">
      <c r="A1506" s="114">
        <v>510524</v>
      </c>
      <c r="B1506" s="113" t="s">
        <v>465</v>
      </c>
      <c r="C1506" s="112">
        <f>VLOOKUP(A1506,cuc!$A$4:$H$2090,8,FALSE)</f>
        <v>10361100</v>
      </c>
      <c r="D1506" s="119"/>
      <c r="E1506" s="115"/>
    </row>
    <row r="1507" spans="1:5" x14ac:dyDescent="0.25">
      <c r="A1507" s="114">
        <v>510525</v>
      </c>
      <c r="B1507" s="113" t="s">
        <v>1853</v>
      </c>
      <c r="C1507" s="112">
        <f>VLOOKUP(A1507,cuc!$A$4:$H$2090,8,FALSE)</f>
        <v>562400</v>
      </c>
      <c r="D1507" s="119"/>
      <c r="E1507" s="115"/>
    </row>
    <row r="1508" spans="1:5" x14ac:dyDescent="0.25">
      <c r="A1508" s="114">
        <v>510526</v>
      </c>
      <c r="B1508" s="113" t="s">
        <v>463</v>
      </c>
      <c r="C1508" s="112">
        <f>VLOOKUP(A1508,cuc!$A$4:$H$2090,8,FALSE)</f>
        <v>3465400</v>
      </c>
      <c r="D1508" s="119"/>
      <c r="E1508" s="115"/>
    </row>
    <row r="1509" spans="1:5" hidden="1" x14ac:dyDescent="0.25">
      <c r="A1509" s="114">
        <v>510527</v>
      </c>
      <c r="B1509" s="113" t="s">
        <v>1852</v>
      </c>
      <c r="C1509" s="112">
        <f>VLOOKUP(A1509,cuc!$A$4:$H$2090,8,FALSE)</f>
        <v>2599700</v>
      </c>
      <c r="D1509" s="119"/>
      <c r="E1509" s="115"/>
    </row>
    <row r="1510" spans="1:5" hidden="1" x14ac:dyDescent="0.25">
      <c r="A1510" s="114">
        <v>510528</v>
      </c>
      <c r="B1510" s="113" t="s">
        <v>461</v>
      </c>
      <c r="C1510" s="112">
        <f>VLOOKUP(A1510,cuc!$A$4:$H$2090,8,FALSE)</f>
        <v>1733200</v>
      </c>
      <c r="D1510" s="119"/>
      <c r="E1510" s="115"/>
    </row>
    <row r="1511" spans="1:5" hidden="1" x14ac:dyDescent="0.25">
      <c r="A1511" s="114">
        <v>510529</v>
      </c>
      <c r="B1511" s="113" t="s">
        <v>460</v>
      </c>
      <c r="C1511" s="112">
        <f>VLOOKUP(A1511,cuc!$A$4:$H$2090,8,FALSE)</f>
        <v>0</v>
      </c>
      <c r="D1511" s="119"/>
      <c r="E1511" s="115"/>
    </row>
    <row r="1512" spans="1:5" hidden="1" x14ac:dyDescent="0.25">
      <c r="A1512" s="114">
        <v>510530</v>
      </c>
      <c r="B1512" s="113" t="s">
        <v>449</v>
      </c>
      <c r="C1512" s="112">
        <f>VLOOKUP(A1512,cuc!$A$4:$H$2090,8,FALSE)</f>
        <v>0</v>
      </c>
      <c r="D1512" s="119"/>
      <c r="E1512" s="115"/>
    </row>
    <row r="1513" spans="1:5" hidden="1" x14ac:dyDescent="0.25">
      <c r="A1513" s="114">
        <v>510531</v>
      </c>
      <c r="B1513" s="113" t="s">
        <v>459</v>
      </c>
      <c r="C1513" s="112">
        <f>VLOOKUP(A1513,cuc!$A$4:$H$2090,8,FALSE)</f>
        <v>0</v>
      </c>
      <c r="D1513" s="119"/>
      <c r="E1513" s="115"/>
    </row>
    <row r="1514" spans="1:5" hidden="1" x14ac:dyDescent="0.25">
      <c r="A1514" s="114">
        <v>510532</v>
      </c>
      <c r="B1514" s="113" t="s">
        <v>458</v>
      </c>
      <c r="C1514" s="112">
        <f>VLOOKUP(A1514,cuc!$A$4:$H$2090,8,FALSE)</f>
        <v>0</v>
      </c>
      <c r="D1514" s="119"/>
      <c r="E1514" s="115"/>
    </row>
    <row r="1515" spans="1:5" x14ac:dyDescent="0.25">
      <c r="A1515" s="114">
        <v>510533</v>
      </c>
      <c r="B1515" s="113" t="s">
        <v>457</v>
      </c>
      <c r="C1515" s="112">
        <f>VLOOKUP(A1515,cuc!$A$4:$H$2090,8,FALSE)</f>
        <v>51000</v>
      </c>
      <c r="D1515" s="119"/>
      <c r="E1515" s="115"/>
    </row>
    <row r="1516" spans="1:5" hidden="1" x14ac:dyDescent="0.25">
      <c r="A1516" s="114">
        <v>510534</v>
      </c>
      <c r="B1516" s="113" t="s">
        <v>456</v>
      </c>
      <c r="C1516" s="112">
        <f>VLOOKUP(A1516,cuc!$A$4:$H$2090,8,FALSE)</f>
        <v>0</v>
      </c>
      <c r="D1516" s="119"/>
      <c r="E1516" s="115"/>
    </row>
    <row r="1517" spans="1:5" hidden="1" x14ac:dyDescent="0.25">
      <c r="A1517" s="114">
        <v>510595</v>
      </c>
      <c r="B1517" s="113" t="s">
        <v>455</v>
      </c>
      <c r="C1517" s="112">
        <f>VLOOKUP(A1517,cuc!$A$4:$H$2090,8,FALSE)</f>
        <v>5302057</v>
      </c>
      <c r="D1517" s="119"/>
      <c r="E1517" s="115"/>
    </row>
    <row r="1518" spans="1:5" hidden="1" x14ac:dyDescent="0.25">
      <c r="A1518" s="114">
        <v>510700</v>
      </c>
      <c r="B1518" s="113" t="s">
        <v>652</v>
      </c>
      <c r="C1518" s="112">
        <f>VLOOKUP(A1518,cuc!$A$4:$H$2090,8,FALSE)</f>
        <v>0</v>
      </c>
      <c r="D1518" s="119"/>
      <c r="E1518" s="115"/>
    </row>
    <row r="1519" spans="1:5" hidden="1" x14ac:dyDescent="0.25">
      <c r="A1519" s="114">
        <v>510705</v>
      </c>
      <c r="B1519" s="113" t="s">
        <v>651</v>
      </c>
      <c r="C1519" s="112">
        <f>VLOOKUP(A1519,cuc!$A$4:$H$2090,8,FALSE)</f>
        <v>0</v>
      </c>
      <c r="D1519" s="119"/>
      <c r="E1519" s="115"/>
    </row>
    <row r="1520" spans="1:5" hidden="1" x14ac:dyDescent="0.25">
      <c r="A1520" s="114">
        <v>510710</v>
      </c>
      <c r="B1520" s="113" t="s">
        <v>650</v>
      </c>
      <c r="C1520" s="112">
        <f>VLOOKUP(A1520,cuc!$A$4:$H$2090,8,FALSE)</f>
        <v>0</v>
      </c>
      <c r="D1520" s="119"/>
      <c r="E1520" s="115"/>
    </row>
    <row r="1521" spans="1:5" hidden="1" x14ac:dyDescent="0.25">
      <c r="A1521" s="114">
        <v>510715</v>
      </c>
      <c r="B1521" s="113" t="s">
        <v>649</v>
      </c>
      <c r="C1521" s="112">
        <f>VLOOKUP(A1521,cuc!$A$4:$H$2090,8,FALSE)</f>
        <v>0</v>
      </c>
      <c r="D1521" s="119"/>
      <c r="E1521" s="115"/>
    </row>
    <row r="1522" spans="1:5" hidden="1" x14ac:dyDescent="0.25">
      <c r="A1522" s="114">
        <v>510720</v>
      </c>
      <c r="B1522" s="113" t="s">
        <v>648</v>
      </c>
      <c r="C1522" s="112">
        <f>VLOOKUP(A1522,cuc!$A$4:$H$2090,8,FALSE)</f>
        <v>0</v>
      </c>
      <c r="D1522" s="119"/>
      <c r="E1522" s="115"/>
    </row>
    <row r="1523" spans="1:5" hidden="1" x14ac:dyDescent="0.25">
      <c r="A1523" s="114">
        <v>510725</v>
      </c>
      <c r="B1523" s="113" t="s">
        <v>647</v>
      </c>
      <c r="C1523" s="112">
        <f>VLOOKUP(A1523,cuc!$A$4:$H$2090,8,FALSE)</f>
        <v>0</v>
      </c>
      <c r="D1523" s="119"/>
      <c r="E1523" s="115"/>
    </row>
    <row r="1524" spans="1:5" hidden="1" x14ac:dyDescent="0.25">
      <c r="A1524" s="114">
        <v>510730</v>
      </c>
      <c r="B1524" s="113" t="s">
        <v>646</v>
      </c>
      <c r="C1524" s="112">
        <f>VLOOKUP(A1524,cuc!$A$4:$H$2090,8,FALSE)</f>
        <v>0</v>
      </c>
      <c r="D1524" s="119"/>
      <c r="E1524" s="115"/>
    </row>
    <row r="1525" spans="1:5" hidden="1" x14ac:dyDescent="0.25">
      <c r="A1525" s="114">
        <v>510735</v>
      </c>
      <c r="B1525" s="113" t="s">
        <v>645</v>
      </c>
      <c r="C1525" s="112">
        <f>VLOOKUP(A1525,cuc!$A$4:$H$2090,8,FALSE)</f>
        <v>0</v>
      </c>
      <c r="D1525" s="119"/>
      <c r="E1525" s="115"/>
    </row>
    <row r="1526" spans="1:5" hidden="1" x14ac:dyDescent="0.25">
      <c r="A1526" s="114">
        <v>510740</v>
      </c>
      <c r="B1526" s="113" t="s">
        <v>644</v>
      </c>
      <c r="C1526" s="112">
        <f>VLOOKUP(A1526,cuc!$A$4:$H$2090,8,FALSE)</f>
        <v>0</v>
      </c>
      <c r="D1526" s="119"/>
      <c r="E1526" s="115"/>
    </row>
    <row r="1527" spans="1:5" hidden="1" x14ac:dyDescent="0.25">
      <c r="A1527" s="114">
        <v>510745</v>
      </c>
      <c r="B1527" s="113" t="s">
        <v>514</v>
      </c>
      <c r="C1527" s="112">
        <f>VLOOKUP(A1527,cuc!$A$4:$H$2090,8,FALSE)</f>
        <v>0</v>
      </c>
      <c r="D1527" s="119"/>
      <c r="E1527" s="115"/>
    </row>
    <row r="1528" spans="1:5" x14ac:dyDescent="0.25">
      <c r="A1528" s="114">
        <v>511000</v>
      </c>
      <c r="B1528" s="113" t="s">
        <v>643</v>
      </c>
      <c r="C1528" s="112">
        <f>VLOOKUP(A1528,cuc!$A$4:$H$2090,8,FALSE)</f>
        <v>129817769.11</v>
      </c>
      <c r="D1528" s="119"/>
      <c r="E1528" s="115"/>
    </row>
    <row r="1529" spans="1:5" x14ac:dyDescent="0.25">
      <c r="A1529" s="114">
        <v>511001</v>
      </c>
      <c r="B1529" s="113" t="s">
        <v>453</v>
      </c>
      <c r="C1529" s="112">
        <f>VLOOKUP(A1529,cuc!$A$4:$H$2090,8,FALSE)</f>
        <v>13086086</v>
      </c>
      <c r="D1529" s="119"/>
      <c r="E1529" s="115"/>
    </row>
    <row r="1530" spans="1:5" x14ac:dyDescent="0.25">
      <c r="A1530" s="114">
        <v>511002</v>
      </c>
      <c r="B1530" s="113" t="s">
        <v>452</v>
      </c>
      <c r="C1530" s="112">
        <f>VLOOKUP(A1530,cuc!$A$4:$H$2090,8,FALSE)</f>
        <v>8226201</v>
      </c>
      <c r="D1530" s="119"/>
      <c r="E1530" s="115"/>
    </row>
    <row r="1531" spans="1:5" hidden="1" x14ac:dyDescent="0.25">
      <c r="A1531" s="114">
        <v>511003</v>
      </c>
      <c r="B1531" s="113" t="s">
        <v>451</v>
      </c>
      <c r="C1531" s="112">
        <f>VLOOKUP(A1531,cuc!$A$4:$H$2090,8,FALSE)</f>
        <v>3666390</v>
      </c>
      <c r="D1531" s="119"/>
      <c r="E1531" s="115"/>
    </row>
    <row r="1532" spans="1:5" hidden="1" x14ac:dyDescent="0.25">
      <c r="A1532" s="114">
        <v>511004</v>
      </c>
      <c r="B1532" s="113" t="s">
        <v>450</v>
      </c>
      <c r="C1532" s="112">
        <f>VLOOKUP(A1532,cuc!$A$4:$H$2090,8,FALSE)</f>
        <v>0</v>
      </c>
      <c r="D1532" s="119"/>
      <c r="E1532" s="115"/>
    </row>
    <row r="1533" spans="1:5" x14ac:dyDescent="0.25">
      <c r="A1533" s="114">
        <v>511005</v>
      </c>
      <c r="B1533" s="113" t="s">
        <v>449</v>
      </c>
      <c r="C1533" s="112">
        <f>VLOOKUP(A1533,cuc!$A$4:$H$2090,8,FALSE)</f>
        <v>32686935</v>
      </c>
      <c r="D1533" s="119"/>
      <c r="E1533" s="115"/>
    </row>
    <row r="1534" spans="1:5" x14ac:dyDescent="0.25">
      <c r="A1534" s="114">
        <v>511006</v>
      </c>
      <c r="B1534" s="113" t="s">
        <v>448</v>
      </c>
      <c r="C1534" s="112">
        <f>VLOOKUP(A1534,cuc!$A$4:$H$2090,8,FALSE)</f>
        <v>19092372</v>
      </c>
      <c r="D1534" s="119"/>
      <c r="E1534" s="115"/>
    </row>
    <row r="1535" spans="1:5" hidden="1" x14ac:dyDescent="0.25">
      <c r="A1535" s="114">
        <v>511007</v>
      </c>
      <c r="B1535" s="113" t="s">
        <v>447</v>
      </c>
      <c r="C1535" s="112">
        <f>VLOOKUP(A1535,cuc!$A$4:$H$2090,8,FALSE)</f>
        <v>0</v>
      </c>
      <c r="D1535" s="119"/>
      <c r="E1535" s="115"/>
    </row>
    <row r="1536" spans="1:5" hidden="1" x14ac:dyDescent="0.25">
      <c r="A1536" s="114">
        <v>511008</v>
      </c>
      <c r="B1536" s="113" t="s">
        <v>446</v>
      </c>
      <c r="C1536" s="112">
        <f>VLOOKUP(A1536,cuc!$A$4:$H$2090,8,FALSE)</f>
        <v>6460540</v>
      </c>
      <c r="D1536" s="119"/>
      <c r="E1536" s="115"/>
    </row>
    <row r="1537" spans="1:5" hidden="1" x14ac:dyDescent="0.25">
      <c r="A1537" s="114">
        <v>511009</v>
      </c>
      <c r="B1537" s="113" t="s">
        <v>445</v>
      </c>
      <c r="C1537" s="112">
        <f>VLOOKUP(A1537,cuc!$A$4:$H$2090,8,FALSE)</f>
        <v>0</v>
      </c>
      <c r="D1537" s="119"/>
      <c r="E1537" s="115"/>
    </row>
    <row r="1538" spans="1:5" x14ac:dyDescent="0.25">
      <c r="A1538" s="114">
        <v>511010</v>
      </c>
      <c r="B1538" s="113" t="s">
        <v>444</v>
      </c>
      <c r="C1538" s="112">
        <f>VLOOKUP(A1538,cuc!$A$4:$H$2090,8,FALSE)</f>
        <v>43798.99</v>
      </c>
      <c r="D1538" s="119"/>
      <c r="E1538" s="115"/>
    </row>
    <row r="1539" spans="1:5" x14ac:dyDescent="0.25">
      <c r="A1539" s="114">
        <v>511011</v>
      </c>
      <c r="B1539" s="113" t="s">
        <v>443</v>
      </c>
      <c r="C1539" s="112">
        <f>VLOOKUP(A1539,cuc!$A$4:$H$2090,8,FALSE)</f>
        <v>409825</v>
      </c>
      <c r="D1539" s="119"/>
      <c r="E1539" s="115"/>
    </row>
    <row r="1540" spans="1:5" x14ac:dyDescent="0.25">
      <c r="A1540" s="114">
        <v>511012</v>
      </c>
      <c r="B1540" s="113" t="s">
        <v>442</v>
      </c>
      <c r="C1540" s="112">
        <f>VLOOKUP(A1540,cuc!$A$4:$H$2090,8,FALSE)</f>
        <v>7046316.4699999997</v>
      </c>
      <c r="D1540" s="119"/>
      <c r="E1540" s="115"/>
    </row>
    <row r="1541" spans="1:5" x14ac:dyDescent="0.25">
      <c r="A1541" s="114">
        <v>511013</v>
      </c>
      <c r="B1541" s="113" t="s">
        <v>441</v>
      </c>
      <c r="C1541" s="112">
        <f>VLOOKUP(A1541,cuc!$A$4:$H$2090,8,FALSE)</f>
        <v>0</v>
      </c>
      <c r="D1541" s="119"/>
      <c r="E1541" s="115"/>
    </row>
    <row r="1542" spans="1:5" x14ac:dyDescent="0.25">
      <c r="A1542" s="114">
        <v>511014</v>
      </c>
      <c r="B1542" s="113" t="s">
        <v>440</v>
      </c>
      <c r="C1542" s="112">
        <f>VLOOKUP(A1542,cuc!$A$4:$H$2090,8,FALSE)</f>
        <v>36300</v>
      </c>
      <c r="D1542" s="119"/>
      <c r="E1542" s="115"/>
    </row>
    <row r="1543" spans="1:5" x14ac:dyDescent="0.25">
      <c r="A1543" s="114">
        <v>511015</v>
      </c>
      <c r="B1543" s="113" t="s">
        <v>439</v>
      </c>
      <c r="C1543" s="112">
        <f>VLOOKUP(A1543,cuc!$A$4:$H$2090,8,FALSE)</f>
        <v>300510</v>
      </c>
      <c r="D1543" s="119"/>
      <c r="E1543" s="115"/>
    </row>
    <row r="1544" spans="1:5" hidden="1" x14ac:dyDescent="0.25">
      <c r="A1544" s="114">
        <v>511016</v>
      </c>
      <c r="B1544" s="113" t="s">
        <v>438</v>
      </c>
      <c r="C1544" s="112">
        <f>VLOOKUP(A1544,cuc!$A$4:$H$2090,8,FALSE)</f>
        <v>415408</v>
      </c>
      <c r="D1544" s="119"/>
      <c r="E1544" s="115"/>
    </row>
    <row r="1545" spans="1:5" hidden="1" x14ac:dyDescent="0.25">
      <c r="A1545" s="114">
        <v>511017</v>
      </c>
      <c r="B1545" s="113" t="s">
        <v>437</v>
      </c>
      <c r="C1545" s="112">
        <f>VLOOKUP(A1545,cuc!$A$4:$H$2090,8,FALSE)</f>
        <v>0</v>
      </c>
      <c r="D1545" s="119"/>
      <c r="E1545" s="115"/>
    </row>
    <row r="1546" spans="1:5" x14ac:dyDescent="0.25">
      <c r="A1546" s="114">
        <v>511018</v>
      </c>
      <c r="B1546" s="113" t="s">
        <v>436</v>
      </c>
      <c r="C1546" s="112">
        <f>VLOOKUP(A1546,cuc!$A$4:$H$2090,8,FALSE)</f>
        <v>2085000</v>
      </c>
      <c r="D1546" s="119"/>
      <c r="E1546" s="115"/>
    </row>
    <row r="1547" spans="1:5" x14ac:dyDescent="0.25">
      <c r="A1547" s="114">
        <v>511019</v>
      </c>
      <c r="B1547" s="113" t="s">
        <v>435</v>
      </c>
      <c r="C1547" s="112">
        <f>VLOOKUP(A1547,cuc!$A$4:$H$2090,8,FALSE)</f>
        <v>12996244</v>
      </c>
      <c r="D1547" s="119"/>
      <c r="E1547" s="115"/>
    </row>
    <row r="1548" spans="1:5" x14ac:dyDescent="0.25">
      <c r="A1548" s="114">
        <v>511020</v>
      </c>
      <c r="B1548" s="113" t="s">
        <v>642</v>
      </c>
      <c r="C1548" s="112">
        <f>VLOOKUP(A1548,cuc!$A$4:$H$2090,8,FALSE)</f>
        <v>10926390</v>
      </c>
      <c r="D1548" s="119"/>
      <c r="E1548" s="115"/>
    </row>
    <row r="1549" spans="1:5" x14ac:dyDescent="0.25">
      <c r="A1549" s="114">
        <v>511021</v>
      </c>
      <c r="B1549" s="113" t="s">
        <v>641</v>
      </c>
      <c r="C1549" s="112">
        <f>VLOOKUP(A1549,cuc!$A$4:$H$2090,8,FALSE)</f>
        <v>0</v>
      </c>
      <c r="D1549" s="119"/>
      <c r="E1549" s="115"/>
    </row>
    <row r="1550" spans="1:5" x14ac:dyDescent="0.25">
      <c r="A1550" s="114">
        <v>511022</v>
      </c>
      <c r="B1550" s="113" t="s">
        <v>434</v>
      </c>
      <c r="C1550" s="112">
        <f>VLOOKUP(A1550,cuc!$A$4:$H$2090,8,FALSE)</f>
        <v>0</v>
      </c>
      <c r="D1550" s="119"/>
      <c r="E1550" s="115"/>
    </row>
    <row r="1551" spans="1:5" x14ac:dyDescent="0.25">
      <c r="A1551" s="114">
        <v>511023</v>
      </c>
      <c r="B1551" s="113" t="s">
        <v>433</v>
      </c>
      <c r="C1551" s="112">
        <f>VLOOKUP(A1551,cuc!$A$4:$H$2090,8,FALSE)</f>
        <v>7030373.5199999996</v>
      </c>
      <c r="D1551" s="119"/>
      <c r="E1551" s="115"/>
    </row>
    <row r="1552" spans="1:5" x14ac:dyDescent="0.25">
      <c r="A1552" s="114">
        <v>511024</v>
      </c>
      <c r="B1552" s="113" t="s">
        <v>432</v>
      </c>
      <c r="C1552" s="112">
        <f>VLOOKUP(A1552,cuc!$A$4:$H$2090,8,FALSE)</f>
        <v>3133495</v>
      </c>
      <c r="D1552" s="119"/>
      <c r="E1552" s="115"/>
    </row>
    <row r="1553" spans="1:5" hidden="1" x14ac:dyDescent="0.25">
      <c r="A1553" s="114">
        <v>511025</v>
      </c>
      <c r="B1553" s="113" t="s">
        <v>431</v>
      </c>
      <c r="C1553" s="112">
        <f>VLOOKUP(A1553,cuc!$A$4:$H$2090,8,FALSE)</f>
        <v>0</v>
      </c>
      <c r="D1553" s="119"/>
      <c r="E1553" s="115"/>
    </row>
    <row r="1554" spans="1:5" x14ac:dyDescent="0.25">
      <c r="A1554" s="114">
        <v>511026</v>
      </c>
      <c r="B1554" s="113" t="s">
        <v>430</v>
      </c>
      <c r="C1554" s="112">
        <f>VLOOKUP(A1554,cuc!$A$4:$H$2090,8,FALSE)</f>
        <v>0</v>
      </c>
      <c r="D1554" s="119"/>
      <c r="E1554" s="115"/>
    </row>
    <row r="1555" spans="1:5" hidden="1" x14ac:dyDescent="0.25">
      <c r="A1555" s="114">
        <v>511027</v>
      </c>
      <c r="B1555" s="113" t="s">
        <v>429</v>
      </c>
      <c r="C1555" s="112">
        <f>VLOOKUP(A1555,cuc!$A$4:$H$2090,8,FALSE)</f>
        <v>0</v>
      </c>
      <c r="D1555" s="119"/>
      <c r="E1555" s="115"/>
    </row>
    <row r="1556" spans="1:5" x14ac:dyDescent="0.25">
      <c r="A1556" s="114">
        <v>511028</v>
      </c>
      <c r="B1556" s="113" t="s">
        <v>428</v>
      </c>
      <c r="C1556" s="112">
        <f>VLOOKUP(A1556,cuc!$A$4:$H$2090,8,FALSE)</f>
        <v>0</v>
      </c>
      <c r="D1556" s="119"/>
      <c r="E1556" s="115"/>
    </row>
    <row r="1557" spans="1:5" x14ac:dyDescent="0.25">
      <c r="A1557" s="114">
        <v>511029</v>
      </c>
      <c r="B1557" s="113" t="s">
        <v>427</v>
      </c>
      <c r="C1557" s="112">
        <f>VLOOKUP(A1557,cuc!$A$4:$H$2090,8,FALSE)</f>
        <v>0</v>
      </c>
      <c r="D1557" s="119"/>
      <c r="E1557" s="115"/>
    </row>
    <row r="1558" spans="1:5" x14ac:dyDescent="0.25">
      <c r="A1558" s="114">
        <v>511030</v>
      </c>
      <c r="B1558" s="113" t="s">
        <v>426</v>
      </c>
      <c r="C1558" s="112">
        <f>VLOOKUP(A1558,cuc!$A$4:$H$2090,8,FALSE)</f>
        <v>0</v>
      </c>
      <c r="D1558" s="119"/>
      <c r="E1558" s="115"/>
    </row>
    <row r="1559" spans="1:5" hidden="1" x14ac:dyDescent="0.25">
      <c r="A1559" s="114">
        <v>511031</v>
      </c>
      <c r="B1559" s="113" t="s">
        <v>425</v>
      </c>
      <c r="C1559" s="112">
        <f>VLOOKUP(A1559,cuc!$A$4:$H$2090,8,FALSE)</f>
        <v>0</v>
      </c>
      <c r="D1559" s="119"/>
      <c r="E1559" s="115"/>
    </row>
    <row r="1560" spans="1:5" hidden="1" x14ac:dyDescent="0.25">
      <c r="A1560" s="114">
        <v>511032</v>
      </c>
      <c r="B1560" s="113" t="s">
        <v>424</v>
      </c>
      <c r="C1560" s="112">
        <f>VLOOKUP(A1560,cuc!$A$4:$H$2090,8,FALSE)</f>
        <v>0</v>
      </c>
      <c r="D1560" s="119"/>
      <c r="E1560" s="115"/>
    </row>
    <row r="1561" spans="1:5" hidden="1" x14ac:dyDescent="0.25">
      <c r="A1561" s="114">
        <v>511033</v>
      </c>
      <c r="B1561" s="113" t="s">
        <v>423</v>
      </c>
      <c r="C1561" s="112">
        <f>VLOOKUP(A1561,cuc!$A$4:$H$2090,8,FALSE)</f>
        <v>0</v>
      </c>
      <c r="D1561" s="119"/>
      <c r="E1561" s="115"/>
    </row>
    <row r="1562" spans="1:5" x14ac:dyDescent="0.25">
      <c r="A1562" s="114">
        <v>511034</v>
      </c>
      <c r="B1562" s="113" t="s">
        <v>422</v>
      </c>
      <c r="C1562" s="112">
        <f>VLOOKUP(A1562,cuc!$A$4:$H$2090,8,FALSE)</f>
        <v>0</v>
      </c>
      <c r="D1562" s="119"/>
      <c r="E1562" s="115"/>
    </row>
    <row r="1563" spans="1:5" hidden="1" x14ac:dyDescent="0.25">
      <c r="A1563" s="114">
        <v>511035</v>
      </c>
      <c r="B1563" s="113" t="s">
        <v>421</v>
      </c>
      <c r="C1563" s="112">
        <f>VLOOKUP(A1563,cuc!$A$4:$H$2090,8,FALSE)</f>
        <v>0</v>
      </c>
      <c r="D1563" s="119"/>
      <c r="E1563" s="115"/>
    </row>
    <row r="1564" spans="1:5" x14ac:dyDescent="0.25">
      <c r="A1564" s="114">
        <v>511095</v>
      </c>
      <c r="B1564" s="113" t="s">
        <v>213</v>
      </c>
      <c r="C1564" s="112">
        <f>VLOOKUP(A1564,cuc!$A$4:$H$2090,8,FALSE)</f>
        <v>2175584.13</v>
      </c>
      <c r="D1564" s="119"/>
      <c r="E1564" s="115"/>
    </row>
    <row r="1565" spans="1:5" x14ac:dyDescent="0.25">
      <c r="A1565" s="114">
        <v>511500</v>
      </c>
      <c r="B1565" s="113" t="s">
        <v>640</v>
      </c>
      <c r="C1565" s="112">
        <f>VLOOKUP(A1565,cuc!$A$4:$H$2090,8,FALSE)</f>
        <v>49643403</v>
      </c>
      <c r="D1565" s="119"/>
      <c r="E1565" s="115"/>
    </row>
    <row r="1566" spans="1:5" hidden="1" x14ac:dyDescent="0.25">
      <c r="A1566" s="114">
        <v>511501</v>
      </c>
      <c r="B1566" s="113" t="s">
        <v>546</v>
      </c>
      <c r="C1566" s="112">
        <f>VLOOKUP(A1566,cuc!$A$4:$H$2090,8,FALSE)</f>
        <v>0</v>
      </c>
      <c r="D1566" s="119"/>
      <c r="E1566" s="115"/>
    </row>
    <row r="1567" spans="1:5" hidden="1" x14ac:dyDescent="0.25">
      <c r="A1567" s="114">
        <v>511502</v>
      </c>
      <c r="B1567" s="113" t="s">
        <v>545</v>
      </c>
      <c r="C1567" s="112">
        <f>VLOOKUP(A1567,cuc!$A$4:$H$2090,8,FALSE)</f>
        <v>0</v>
      </c>
      <c r="D1567" s="119"/>
      <c r="E1567" s="115"/>
    </row>
    <row r="1568" spans="1:5" hidden="1" x14ac:dyDescent="0.25">
      <c r="A1568" s="114">
        <v>511503</v>
      </c>
      <c r="B1568" s="113" t="s">
        <v>639</v>
      </c>
      <c r="C1568" s="112">
        <f>VLOOKUP(A1568,cuc!$A$4:$H$2090,8,FALSE)</f>
        <v>0</v>
      </c>
      <c r="D1568" s="119"/>
      <c r="E1568" s="115"/>
    </row>
    <row r="1569" spans="1:5" hidden="1" x14ac:dyDescent="0.25">
      <c r="A1569" s="114">
        <v>511504</v>
      </c>
      <c r="B1569" s="113" t="s">
        <v>543</v>
      </c>
      <c r="C1569" s="112">
        <f>VLOOKUP(A1569,cuc!$A$4:$H$2090,8,FALSE)</f>
        <v>0</v>
      </c>
      <c r="D1569" s="119"/>
      <c r="E1569" s="115"/>
    </row>
    <row r="1570" spans="1:5" hidden="1" x14ac:dyDescent="0.25">
      <c r="A1570" s="114">
        <v>511505</v>
      </c>
      <c r="B1570" s="113" t="s">
        <v>542</v>
      </c>
      <c r="C1570" s="112">
        <f>VLOOKUP(A1570,cuc!$A$4:$H$2090,8,FALSE)</f>
        <v>0</v>
      </c>
      <c r="D1570" s="119"/>
      <c r="E1570" s="115"/>
    </row>
    <row r="1571" spans="1:5" hidden="1" x14ac:dyDescent="0.25">
      <c r="A1571" s="114">
        <v>511506</v>
      </c>
      <c r="B1571" s="113" t="s">
        <v>638</v>
      </c>
      <c r="C1571" s="112">
        <f>VLOOKUP(A1571,cuc!$A$4:$H$2090,8,FALSE)</f>
        <v>0</v>
      </c>
      <c r="D1571" s="119"/>
      <c r="E1571" s="115"/>
    </row>
    <row r="1572" spans="1:5" hidden="1" x14ac:dyDescent="0.25">
      <c r="A1572" s="114">
        <v>511507</v>
      </c>
      <c r="B1572" s="113" t="s">
        <v>637</v>
      </c>
      <c r="C1572" s="112">
        <f>VLOOKUP(A1572,cuc!$A$4:$H$2090,8,FALSE)</f>
        <v>0</v>
      </c>
      <c r="D1572" s="119"/>
      <c r="E1572" s="115"/>
    </row>
    <row r="1573" spans="1:5" hidden="1" x14ac:dyDescent="0.25">
      <c r="A1573" s="114">
        <v>511508</v>
      </c>
      <c r="B1573" s="113" t="s">
        <v>540</v>
      </c>
      <c r="C1573" s="112">
        <f>VLOOKUP(A1573,cuc!$A$4:$H$2090,8,FALSE)</f>
        <v>0</v>
      </c>
      <c r="D1573" s="119"/>
      <c r="E1573" s="115"/>
    </row>
    <row r="1574" spans="1:5" hidden="1" x14ac:dyDescent="0.25">
      <c r="A1574" s="114">
        <v>511509</v>
      </c>
      <c r="B1574" s="113" t="s">
        <v>636</v>
      </c>
      <c r="C1574" s="112">
        <f>VLOOKUP(A1574,cuc!$A$4:$H$2090,8,FALSE)</f>
        <v>0</v>
      </c>
      <c r="D1574" s="119"/>
      <c r="E1574" s="115"/>
    </row>
    <row r="1575" spans="1:5" hidden="1" x14ac:dyDescent="0.25">
      <c r="A1575" s="114">
        <v>511510</v>
      </c>
      <c r="B1575" s="113" t="s">
        <v>635</v>
      </c>
      <c r="C1575" s="112">
        <f>VLOOKUP(A1575,cuc!$A$4:$H$2090,8,FALSE)</f>
        <v>0</v>
      </c>
      <c r="D1575" s="119"/>
      <c r="E1575" s="115"/>
    </row>
    <row r="1576" spans="1:5" hidden="1" x14ac:dyDescent="0.25">
      <c r="A1576" s="114">
        <v>511511</v>
      </c>
      <c r="B1576" s="113" t="s">
        <v>634</v>
      </c>
      <c r="C1576" s="112">
        <f>VLOOKUP(A1576,cuc!$A$4:$H$2090,8,FALSE)</f>
        <v>0</v>
      </c>
      <c r="D1576" s="119"/>
      <c r="E1576" s="115"/>
    </row>
    <row r="1577" spans="1:5" hidden="1" x14ac:dyDescent="0.25">
      <c r="A1577" s="114">
        <v>511512</v>
      </c>
      <c r="B1577" s="113" t="s">
        <v>633</v>
      </c>
      <c r="C1577" s="112">
        <f>VLOOKUP(A1577,cuc!$A$4:$H$2090,8,FALSE)</f>
        <v>0</v>
      </c>
      <c r="D1577" s="119"/>
      <c r="E1577" s="115"/>
    </row>
    <row r="1578" spans="1:5" hidden="1" x14ac:dyDescent="0.25">
      <c r="A1578" s="114">
        <v>511513</v>
      </c>
      <c r="B1578" s="113" t="s">
        <v>632</v>
      </c>
      <c r="C1578" s="112">
        <f>VLOOKUP(A1578,cuc!$A$4:$H$2090,8,FALSE)</f>
        <v>0</v>
      </c>
      <c r="D1578" s="119"/>
      <c r="E1578" s="115"/>
    </row>
    <row r="1579" spans="1:5" hidden="1" x14ac:dyDescent="0.25">
      <c r="A1579" s="114">
        <v>511514</v>
      </c>
      <c r="B1579" s="113" t="s">
        <v>631</v>
      </c>
      <c r="C1579" s="112">
        <f>VLOOKUP(A1579,cuc!$A$4:$H$2090,8,FALSE)</f>
        <v>0</v>
      </c>
      <c r="D1579" s="119"/>
      <c r="E1579" s="115"/>
    </row>
    <row r="1580" spans="1:5" hidden="1" x14ac:dyDescent="0.25">
      <c r="A1580" s="114">
        <v>511515</v>
      </c>
      <c r="B1580" s="113" t="s">
        <v>630</v>
      </c>
      <c r="C1580" s="112">
        <f>VLOOKUP(A1580,cuc!$A$4:$H$2090,8,FALSE)</f>
        <v>0</v>
      </c>
      <c r="D1580" s="119"/>
      <c r="E1580" s="115"/>
    </row>
    <row r="1581" spans="1:5" hidden="1" x14ac:dyDescent="0.25">
      <c r="A1581" s="114">
        <v>511516</v>
      </c>
      <c r="B1581" s="113" t="s">
        <v>629</v>
      </c>
      <c r="C1581" s="112">
        <f>VLOOKUP(A1581,cuc!$A$4:$H$2090,8,FALSE)</f>
        <v>0</v>
      </c>
      <c r="D1581" s="119"/>
      <c r="E1581" s="115"/>
    </row>
    <row r="1582" spans="1:5" x14ac:dyDescent="0.25">
      <c r="A1582" s="114">
        <v>511517</v>
      </c>
      <c r="B1582" s="113" t="s">
        <v>628</v>
      </c>
      <c r="C1582" s="112">
        <f>VLOOKUP(A1582,cuc!$A$4:$H$2090,8,FALSE)</f>
        <v>31676308</v>
      </c>
      <c r="D1582" s="119"/>
      <c r="E1582" s="115"/>
    </row>
    <row r="1583" spans="1:5" hidden="1" x14ac:dyDescent="0.25">
      <c r="A1583" s="114">
        <v>511518</v>
      </c>
      <c r="B1583" s="113" t="s">
        <v>627</v>
      </c>
      <c r="C1583" s="112">
        <f>VLOOKUP(A1583,cuc!$A$4:$H$2090,8,FALSE)</f>
        <v>6081536</v>
      </c>
      <c r="D1583" s="119"/>
      <c r="E1583" s="115"/>
    </row>
    <row r="1584" spans="1:5" hidden="1" x14ac:dyDescent="0.25">
      <c r="A1584" s="114">
        <v>511519</v>
      </c>
      <c r="B1584" s="113" t="s">
        <v>626</v>
      </c>
      <c r="C1584" s="112">
        <f>VLOOKUP(A1584,cuc!$A$4:$H$2090,8,FALSE)</f>
        <v>0</v>
      </c>
      <c r="D1584" s="119"/>
      <c r="E1584" s="115"/>
    </row>
    <row r="1585" spans="1:5" hidden="1" x14ac:dyDescent="0.25">
      <c r="A1585" s="114">
        <v>511520</v>
      </c>
      <c r="B1585" s="113" t="s">
        <v>625</v>
      </c>
      <c r="C1585" s="112">
        <f>VLOOKUP(A1585,cuc!$A$4:$H$2090,8,FALSE)</f>
        <v>0</v>
      </c>
      <c r="D1585" s="119"/>
      <c r="E1585" s="115"/>
    </row>
    <row r="1586" spans="1:5" hidden="1" x14ac:dyDescent="0.25">
      <c r="A1586" s="114">
        <v>511521</v>
      </c>
      <c r="B1586" s="113" t="s">
        <v>624</v>
      </c>
      <c r="C1586" s="112">
        <f>VLOOKUP(A1586,cuc!$A$4:$H$2090,8,FALSE)</f>
        <v>0</v>
      </c>
      <c r="D1586" s="119"/>
      <c r="E1586" s="115"/>
    </row>
    <row r="1587" spans="1:5" hidden="1" x14ac:dyDescent="0.25">
      <c r="A1587" s="114">
        <v>511522</v>
      </c>
      <c r="B1587" s="113" t="s">
        <v>623</v>
      </c>
      <c r="C1587" s="112">
        <f>VLOOKUP(A1587,cuc!$A$4:$H$2090,8,FALSE)</f>
        <v>0</v>
      </c>
      <c r="D1587" s="119"/>
      <c r="E1587" s="115"/>
    </row>
    <row r="1588" spans="1:5" hidden="1" x14ac:dyDescent="0.25">
      <c r="A1588" s="114">
        <v>511523</v>
      </c>
      <c r="B1588" s="113" t="s">
        <v>622</v>
      </c>
      <c r="C1588" s="112">
        <f>VLOOKUP(A1588,cuc!$A$4:$H$2090,8,FALSE)</f>
        <v>0</v>
      </c>
      <c r="D1588" s="119"/>
      <c r="E1588" s="115"/>
    </row>
    <row r="1589" spans="1:5" hidden="1" x14ac:dyDescent="0.25">
      <c r="A1589" s="114">
        <v>511524</v>
      </c>
      <c r="B1589" s="113" t="s">
        <v>621</v>
      </c>
      <c r="C1589" s="112">
        <f>VLOOKUP(A1589,cuc!$A$4:$H$2090,8,FALSE)</f>
        <v>0</v>
      </c>
      <c r="D1589" s="119"/>
      <c r="E1589" s="115"/>
    </row>
    <row r="1590" spans="1:5" hidden="1" x14ac:dyDescent="0.25">
      <c r="A1590" s="114">
        <v>511525</v>
      </c>
      <c r="B1590" s="113" t="s">
        <v>620</v>
      </c>
      <c r="C1590" s="112">
        <f>VLOOKUP(A1590,cuc!$A$4:$H$2090,8,FALSE)</f>
        <v>0</v>
      </c>
      <c r="D1590" s="119"/>
      <c r="E1590" s="115"/>
    </row>
    <row r="1591" spans="1:5" hidden="1" x14ac:dyDescent="0.25">
      <c r="A1591" s="114">
        <v>511526</v>
      </c>
      <c r="B1591" s="113" t="s">
        <v>619</v>
      </c>
      <c r="C1591" s="112">
        <f>VLOOKUP(A1591,cuc!$A$4:$H$2090,8,FALSE)</f>
        <v>0</v>
      </c>
      <c r="D1591" s="119"/>
      <c r="E1591" s="115"/>
    </row>
    <row r="1592" spans="1:5" hidden="1" x14ac:dyDescent="0.25">
      <c r="A1592" s="114">
        <v>511527</v>
      </c>
      <c r="B1592" s="113" t="s">
        <v>618</v>
      </c>
      <c r="C1592" s="112">
        <f>VLOOKUP(A1592,cuc!$A$4:$H$2090,8,FALSE)</f>
        <v>0</v>
      </c>
      <c r="D1592" s="119"/>
      <c r="E1592" s="115"/>
    </row>
    <row r="1593" spans="1:5" hidden="1" x14ac:dyDescent="0.25">
      <c r="A1593" s="114">
        <v>511528</v>
      </c>
      <c r="B1593" s="113" t="s">
        <v>617</v>
      </c>
      <c r="C1593" s="112">
        <f>VLOOKUP(A1593,cuc!$A$4:$H$2090,8,FALSE)</f>
        <v>0</v>
      </c>
      <c r="D1593" s="119"/>
      <c r="E1593" s="115"/>
    </row>
    <row r="1594" spans="1:5" hidden="1" x14ac:dyDescent="0.25">
      <c r="A1594" s="114">
        <v>511529</v>
      </c>
      <c r="B1594" s="113" t="s">
        <v>616</v>
      </c>
      <c r="C1594" s="112">
        <f>VLOOKUP(A1594,cuc!$A$4:$H$2090,8,FALSE)</f>
        <v>11885559</v>
      </c>
      <c r="D1594" s="119"/>
      <c r="E1594" s="115"/>
    </row>
    <row r="1595" spans="1:5" hidden="1" x14ac:dyDescent="0.25">
      <c r="A1595" s="114">
        <v>511530</v>
      </c>
      <c r="B1595" s="113" t="s">
        <v>615</v>
      </c>
      <c r="C1595" s="112">
        <f>VLOOKUP(A1595,cuc!$A$4:$H$2090,8,FALSE)</f>
        <v>0</v>
      </c>
      <c r="D1595" s="119"/>
      <c r="E1595" s="115"/>
    </row>
    <row r="1596" spans="1:5" hidden="1" x14ac:dyDescent="0.25">
      <c r="A1596" s="114">
        <v>511531</v>
      </c>
      <c r="B1596" s="113" t="s">
        <v>614</v>
      </c>
      <c r="C1596" s="112">
        <f>VLOOKUP(A1596,cuc!$A$4:$H$2090,8,FALSE)</f>
        <v>0</v>
      </c>
      <c r="D1596" s="119"/>
      <c r="E1596" s="115"/>
    </row>
    <row r="1597" spans="1:5" hidden="1" x14ac:dyDescent="0.25">
      <c r="A1597" s="114">
        <v>511532</v>
      </c>
      <c r="B1597" s="113" t="s">
        <v>613</v>
      </c>
      <c r="C1597" s="112">
        <f>VLOOKUP(A1597,cuc!$A$4:$H$2090,8,FALSE)</f>
        <v>0</v>
      </c>
      <c r="D1597" s="119"/>
      <c r="E1597" s="115"/>
    </row>
    <row r="1598" spans="1:5" hidden="1" x14ac:dyDescent="0.25">
      <c r="A1598" s="114">
        <v>511533</v>
      </c>
      <c r="B1598" s="113" t="s">
        <v>612</v>
      </c>
      <c r="C1598" s="112">
        <f>VLOOKUP(A1598,cuc!$A$4:$H$2090,8,FALSE)</f>
        <v>0</v>
      </c>
      <c r="D1598" s="119"/>
      <c r="E1598" s="115"/>
    </row>
    <row r="1599" spans="1:5" hidden="1" x14ac:dyDescent="0.25">
      <c r="A1599" s="114">
        <v>511534</v>
      </c>
      <c r="B1599" s="113" t="s">
        <v>611</v>
      </c>
      <c r="C1599" s="112">
        <f>VLOOKUP(A1599,cuc!$A$4:$H$2090,8,FALSE)</f>
        <v>0</v>
      </c>
      <c r="D1599" s="119"/>
      <c r="E1599" s="115"/>
    </row>
    <row r="1600" spans="1:5" hidden="1" x14ac:dyDescent="0.25">
      <c r="A1600" s="114">
        <v>511535</v>
      </c>
      <c r="B1600" s="113" t="s">
        <v>610</v>
      </c>
      <c r="C1600" s="112">
        <f>VLOOKUP(A1600,cuc!$A$4:$H$2090,8,FALSE)</f>
        <v>0</v>
      </c>
      <c r="D1600" s="119"/>
      <c r="E1600" s="115"/>
    </row>
    <row r="1601" spans="1:5" hidden="1" x14ac:dyDescent="0.25">
      <c r="A1601" s="114">
        <v>511536</v>
      </c>
      <c r="B1601" s="113" t="s">
        <v>609</v>
      </c>
      <c r="C1601" s="112">
        <f>VLOOKUP(A1601,cuc!$A$4:$H$2090,8,FALSE)</f>
        <v>0</v>
      </c>
      <c r="D1601" s="119"/>
      <c r="E1601" s="115"/>
    </row>
    <row r="1602" spans="1:5" hidden="1" x14ac:dyDescent="0.25">
      <c r="A1602" s="114">
        <v>511537</v>
      </c>
      <c r="B1602" s="113" t="s">
        <v>608</v>
      </c>
      <c r="C1602" s="112">
        <f>VLOOKUP(A1602,cuc!$A$4:$H$2090,8,FALSE)</f>
        <v>0</v>
      </c>
      <c r="D1602" s="119"/>
      <c r="E1602" s="115"/>
    </row>
    <row r="1603" spans="1:5" hidden="1" x14ac:dyDescent="0.25">
      <c r="A1603" s="114">
        <v>511538</v>
      </c>
      <c r="B1603" s="113" t="s">
        <v>607</v>
      </c>
      <c r="C1603" s="112">
        <f>VLOOKUP(A1603,cuc!$A$4:$H$2090,8,FALSE)</f>
        <v>0</v>
      </c>
      <c r="D1603" s="119"/>
      <c r="E1603" s="115"/>
    </row>
    <row r="1604" spans="1:5" hidden="1" x14ac:dyDescent="0.25">
      <c r="A1604" s="114">
        <v>511539</v>
      </c>
      <c r="B1604" s="113" t="s">
        <v>606</v>
      </c>
      <c r="C1604" s="112">
        <f>VLOOKUP(A1604,cuc!$A$4:$H$2090,8,FALSE)</f>
        <v>0</v>
      </c>
      <c r="D1604" s="119"/>
      <c r="E1604" s="115"/>
    </row>
    <row r="1605" spans="1:5" hidden="1" x14ac:dyDescent="0.25">
      <c r="A1605" s="114">
        <v>511540</v>
      </c>
      <c r="B1605" s="113" t="s">
        <v>451</v>
      </c>
      <c r="C1605" s="112">
        <f>VLOOKUP(A1605,cuc!$A$4:$H$2090,8,FALSE)</f>
        <v>0</v>
      </c>
      <c r="D1605" s="119"/>
      <c r="E1605" s="115"/>
    </row>
    <row r="1606" spans="1:5" hidden="1" x14ac:dyDescent="0.25">
      <c r="A1606" s="114">
        <v>511541</v>
      </c>
      <c r="B1606" s="113" t="s">
        <v>605</v>
      </c>
      <c r="C1606" s="112">
        <f>VLOOKUP(A1606,cuc!$A$4:$H$2090,8,FALSE)</f>
        <v>0</v>
      </c>
      <c r="D1606" s="119"/>
      <c r="E1606" s="115"/>
    </row>
    <row r="1607" spans="1:5" hidden="1" x14ac:dyDescent="0.25">
      <c r="A1607" s="114">
        <v>511542</v>
      </c>
      <c r="B1607" s="113" t="s">
        <v>604</v>
      </c>
      <c r="C1607" s="112">
        <f>VLOOKUP(A1607,cuc!$A$4:$H$2090,8,FALSE)</f>
        <v>0</v>
      </c>
      <c r="D1607" s="119"/>
      <c r="E1607" s="115"/>
    </row>
    <row r="1608" spans="1:5" hidden="1" x14ac:dyDescent="0.25">
      <c r="A1608" s="114">
        <v>511543</v>
      </c>
      <c r="B1608" s="113" t="s">
        <v>603</v>
      </c>
      <c r="C1608" s="112">
        <f>VLOOKUP(A1608,cuc!$A$4:$H$2090,8,FALSE)</f>
        <v>0</v>
      </c>
      <c r="D1608" s="119"/>
      <c r="E1608" s="115"/>
    </row>
    <row r="1609" spans="1:5" hidden="1" x14ac:dyDescent="0.25">
      <c r="A1609" s="114">
        <v>511544</v>
      </c>
      <c r="B1609" s="113" t="s">
        <v>602</v>
      </c>
      <c r="C1609" s="112">
        <f>VLOOKUP(A1609,cuc!$A$4:$H$2090,8,FALSE)</f>
        <v>0</v>
      </c>
      <c r="D1609" s="119"/>
      <c r="E1609" s="115"/>
    </row>
    <row r="1610" spans="1:5" hidden="1" x14ac:dyDescent="0.25">
      <c r="A1610" s="114">
        <v>511545</v>
      </c>
      <c r="B1610" s="113" t="s">
        <v>601</v>
      </c>
      <c r="C1610" s="112">
        <f>VLOOKUP(A1610,cuc!$A$4:$H$2090,8,FALSE)</f>
        <v>0</v>
      </c>
      <c r="D1610" s="119"/>
      <c r="E1610" s="115"/>
    </row>
    <row r="1611" spans="1:5" hidden="1" x14ac:dyDescent="0.25">
      <c r="A1611" s="114">
        <v>511546</v>
      </c>
      <c r="B1611" s="113" t="s">
        <v>164</v>
      </c>
      <c r="C1611" s="112">
        <f>VLOOKUP(A1611,cuc!$A$4:$H$2090,8,FALSE)</f>
        <v>0</v>
      </c>
      <c r="D1611" s="119"/>
      <c r="E1611" s="115"/>
    </row>
    <row r="1612" spans="1:5" hidden="1" x14ac:dyDescent="0.25">
      <c r="A1612" s="114">
        <v>511547</v>
      </c>
      <c r="B1612" s="113" t="s">
        <v>600</v>
      </c>
      <c r="C1612" s="112">
        <f>VLOOKUP(A1612,cuc!$A$4:$H$2090,8,FALSE)</f>
        <v>0</v>
      </c>
      <c r="D1612" s="119"/>
      <c r="E1612" s="115"/>
    </row>
    <row r="1613" spans="1:5" hidden="1" x14ac:dyDescent="0.25">
      <c r="A1613" s="114">
        <v>511548</v>
      </c>
      <c r="B1613" s="113" t="s">
        <v>599</v>
      </c>
      <c r="C1613" s="112">
        <f>VLOOKUP(A1613,cuc!$A$4:$H$2090,8,FALSE)</f>
        <v>0</v>
      </c>
      <c r="D1613" s="119"/>
      <c r="E1613" s="115"/>
    </row>
    <row r="1614" spans="1:5" hidden="1" x14ac:dyDescent="0.25">
      <c r="A1614" s="114">
        <v>511549</v>
      </c>
      <c r="B1614" s="113" t="s">
        <v>598</v>
      </c>
      <c r="C1614" s="112">
        <f>VLOOKUP(A1614,cuc!$A$4:$H$2090,8,FALSE)</f>
        <v>0</v>
      </c>
      <c r="D1614" s="119"/>
      <c r="E1614" s="115"/>
    </row>
    <row r="1615" spans="1:5" hidden="1" x14ac:dyDescent="0.25">
      <c r="A1615" s="114">
        <v>511551</v>
      </c>
      <c r="B1615" s="113" t="s">
        <v>537</v>
      </c>
      <c r="C1615" s="112">
        <f>VLOOKUP(A1615,cuc!$A$4:$H$2090,8,FALSE)</f>
        <v>0</v>
      </c>
      <c r="D1615" s="119"/>
      <c r="E1615" s="115"/>
    </row>
    <row r="1616" spans="1:5" hidden="1" x14ac:dyDescent="0.25">
      <c r="A1616" s="114">
        <v>511552</v>
      </c>
      <c r="B1616" s="113" t="s">
        <v>597</v>
      </c>
      <c r="C1616" s="112">
        <f>VLOOKUP(A1616,cuc!$A$4:$H$2090,8,FALSE)</f>
        <v>0</v>
      </c>
      <c r="D1616" s="119"/>
      <c r="E1616" s="115"/>
    </row>
    <row r="1617" spans="1:5" hidden="1" x14ac:dyDescent="0.25">
      <c r="A1617" s="114">
        <v>511553</v>
      </c>
      <c r="B1617" s="113" t="s">
        <v>596</v>
      </c>
      <c r="C1617" s="112">
        <f>VLOOKUP(A1617,cuc!$A$4:$H$2090,8,FALSE)</f>
        <v>0</v>
      </c>
      <c r="D1617" s="119"/>
      <c r="E1617" s="115"/>
    </row>
    <row r="1618" spans="1:5" hidden="1" x14ac:dyDescent="0.25">
      <c r="A1618" s="114">
        <v>511554</v>
      </c>
      <c r="B1618" s="113" t="s">
        <v>595</v>
      </c>
      <c r="C1618" s="112">
        <f>VLOOKUP(A1618,cuc!$A$4:$H$2090,8,FALSE)</f>
        <v>0</v>
      </c>
      <c r="D1618" s="119"/>
      <c r="E1618" s="115"/>
    </row>
    <row r="1619" spans="1:5" hidden="1" x14ac:dyDescent="0.25">
      <c r="A1619" s="114">
        <v>511555</v>
      </c>
      <c r="B1619" s="113" t="s">
        <v>594</v>
      </c>
      <c r="C1619" s="112">
        <f>VLOOKUP(A1619,cuc!$A$4:$H$2090,8,FALSE)</f>
        <v>0</v>
      </c>
      <c r="D1619" s="119"/>
      <c r="E1619" s="115"/>
    </row>
    <row r="1620" spans="1:5" hidden="1" x14ac:dyDescent="0.25">
      <c r="A1620" s="114">
        <v>511556</v>
      </c>
      <c r="B1620" s="113" t="s">
        <v>593</v>
      </c>
      <c r="C1620" s="112">
        <f>VLOOKUP(A1620,cuc!$A$4:$H$2090,8,FALSE)</f>
        <v>0</v>
      </c>
      <c r="D1620" s="119"/>
      <c r="E1620" s="115"/>
    </row>
    <row r="1621" spans="1:5" hidden="1" x14ac:dyDescent="0.25">
      <c r="A1621" s="114">
        <v>511557</v>
      </c>
      <c r="B1621" s="113" t="s">
        <v>592</v>
      </c>
      <c r="C1621" s="112">
        <f>VLOOKUP(A1621,cuc!$A$4:$H$2090,8,FALSE)</f>
        <v>0</v>
      </c>
      <c r="D1621" s="119"/>
      <c r="E1621" s="115"/>
    </row>
    <row r="1622" spans="1:5" hidden="1" x14ac:dyDescent="0.25">
      <c r="A1622" s="114">
        <v>511558</v>
      </c>
      <c r="B1622" s="113" t="s">
        <v>591</v>
      </c>
      <c r="C1622" s="112">
        <f>VLOOKUP(A1622,cuc!$A$4:$H$2090,8,FALSE)</f>
        <v>0</v>
      </c>
      <c r="D1622" s="119"/>
      <c r="E1622" s="115"/>
    </row>
    <row r="1623" spans="1:5" hidden="1" x14ac:dyDescent="0.25">
      <c r="A1623" s="114">
        <v>511559</v>
      </c>
      <c r="B1623" s="113" t="s">
        <v>590</v>
      </c>
      <c r="C1623" s="112">
        <f>VLOOKUP(A1623,cuc!$A$4:$H$2090,8,FALSE)</f>
        <v>0</v>
      </c>
      <c r="D1623" s="119"/>
      <c r="E1623" s="115"/>
    </row>
    <row r="1624" spans="1:5" hidden="1" x14ac:dyDescent="0.25">
      <c r="A1624" s="114">
        <v>511560</v>
      </c>
      <c r="B1624" s="113" t="s">
        <v>589</v>
      </c>
      <c r="C1624" s="112">
        <f>VLOOKUP(A1624,cuc!$A$4:$H$2090,8,FALSE)</f>
        <v>0</v>
      </c>
      <c r="D1624" s="119"/>
      <c r="E1624" s="115"/>
    </row>
    <row r="1625" spans="1:5" hidden="1" x14ac:dyDescent="0.25">
      <c r="A1625" s="114">
        <v>511561</v>
      </c>
      <c r="B1625" s="113" t="s">
        <v>588</v>
      </c>
      <c r="C1625" s="112">
        <f>VLOOKUP(A1625,cuc!$A$4:$H$2090,8,FALSE)</f>
        <v>0</v>
      </c>
      <c r="D1625" s="119"/>
      <c r="E1625" s="115"/>
    </row>
    <row r="1626" spans="1:5" hidden="1" x14ac:dyDescent="0.25">
      <c r="A1626" s="114">
        <v>511562</v>
      </c>
      <c r="B1626" s="113" t="s">
        <v>587</v>
      </c>
      <c r="C1626" s="112">
        <f>VLOOKUP(A1626,cuc!$A$4:$H$2090,8,FALSE)</f>
        <v>0</v>
      </c>
      <c r="D1626" s="119"/>
      <c r="E1626" s="115"/>
    </row>
    <row r="1627" spans="1:5" hidden="1" x14ac:dyDescent="0.25">
      <c r="A1627" s="114">
        <v>511563</v>
      </c>
      <c r="B1627" s="113" t="s">
        <v>586</v>
      </c>
      <c r="C1627" s="112">
        <f>VLOOKUP(A1627,cuc!$A$4:$H$2090,8,FALSE)</f>
        <v>0</v>
      </c>
      <c r="D1627" s="119"/>
      <c r="E1627" s="115"/>
    </row>
    <row r="1628" spans="1:5" hidden="1" x14ac:dyDescent="0.25">
      <c r="A1628" s="114">
        <v>511564</v>
      </c>
      <c r="B1628" s="113" t="s">
        <v>585</v>
      </c>
      <c r="C1628" s="112">
        <f>VLOOKUP(A1628,cuc!$A$4:$H$2090,8,FALSE)</f>
        <v>0</v>
      </c>
      <c r="D1628" s="119"/>
      <c r="E1628" s="115"/>
    </row>
    <row r="1629" spans="1:5" hidden="1" x14ac:dyDescent="0.25">
      <c r="A1629" s="114">
        <v>511565</v>
      </c>
      <c r="B1629" s="113" t="s">
        <v>584</v>
      </c>
      <c r="C1629" s="112">
        <f>VLOOKUP(A1629,cuc!$A$4:$H$2090,8,FALSE)</f>
        <v>0</v>
      </c>
      <c r="D1629" s="119"/>
      <c r="E1629" s="115"/>
    </row>
    <row r="1630" spans="1:5" hidden="1" x14ac:dyDescent="0.25">
      <c r="A1630" s="114">
        <v>511566</v>
      </c>
      <c r="B1630" s="113" t="s">
        <v>583</v>
      </c>
      <c r="C1630" s="112">
        <f>VLOOKUP(A1630,cuc!$A$4:$H$2090,8,FALSE)</f>
        <v>0</v>
      </c>
      <c r="D1630" s="119"/>
      <c r="E1630" s="115"/>
    </row>
    <row r="1631" spans="1:5" hidden="1" x14ac:dyDescent="0.25">
      <c r="A1631" s="114">
        <v>511567</v>
      </c>
      <c r="B1631" s="113" t="s">
        <v>582</v>
      </c>
      <c r="C1631" s="112">
        <f>VLOOKUP(A1631,cuc!$A$4:$H$2090,8,FALSE)</f>
        <v>0</v>
      </c>
      <c r="D1631" s="119"/>
      <c r="E1631" s="115"/>
    </row>
    <row r="1632" spans="1:5" hidden="1" x14ac:dyDescent="0.25">
      <c r="A1632" s="114">
        <v>511568</v>
      </c>
      <c r="B1632" s="113" t="s">
        <v>581</v>
      </c>
      <c r="C1632" s="112">
        <f>VLOOKUP(A1632,cuc!$A$4:$H$2090,8,FALSE)</f>
        <v>0</v>
      </c>
      <c r="D1632" s="119"/>
      <c r="E1632" s="115"/>
    </row>
    <row r="1633" spans="1:5" hidden="1" x14ac:dyDescent="0.25">
      <c r="A1633" s="114">
        <v>511569</v>
      </c>
      <c r="B1633" s="113" t="s">
        <v>580</v>
      </c>
      <c r="C1633" s="112">
        <f>VLOOKUP(A1633,cuc!$A$4:$H$2090,8,FALSE)</f>
        <v>0</v>
      </c>
      <c r="D1633" s="119"/>
      <c r="E1633" s="115"/>
    </row>
    <row r="1634" spans="1:5" x14ac:dyDescent="0.25">
      <c r="A1634" s="114">
        <v>512000</v>
      </c>
      <c r="B1634" s="113" t="s">
        <v>579</v>
      </c>
      <c r="C1634" s="112">
        <f>VLOOKUP(A1634,cuc!$A$4:$H$2090,8,FALSE)</f>
        <v>0</v>
      </c>
      <c r="D1634" s="119"/>
      <c r="E1634" s="115"/>
    </row>
    <row r="1635" spans="1:5" hidden="1" x14ac:dyDescent="0.25">
      <c r="A1635" s="114">
        <v>512005</v>
      </c>
      <c r="B1635" s="113" t="s">
        <v>578</v>
      </c>
      <c r="C1635" s="112">
        <f>VLOOKUP(A1635,cuc!$A$4:$H$2090,8,FALSE)</f>
        <v>0</v>
      </c>
      <c r="D1635" s="119"/>
      <c r="E1635" s="115"/>
    </row>
    <row r="1636" spans="1:5" hidden="1" x14ac:dyDescent="0.25">
      <c r="A1636" s="114">
        <v>512010</v>
      </c>
      <c r="B1636" s="113" t="s">
        <v>577</v>
      </c>
      <c r="C1636" s="112">
        <f>VLOOKUP(A1636,cuc!$A$4:$H$2090,8,FALSE)</f>
        <v>0</v>
      </c>
      <c r="D1636" s="119"/>
      <c r="E1636" s="115"/>
    </row>
    <row r="1637" spans="1:5" hidden="1" x14ac:dyDescent="0.25">
      <c r="A1637" s="114">
        <v>512015</v>
      </c>
      <c r="B1637" s="113" t="s">
        <v>576</v>
      </c>
      <c r="C1637" s="112">
        <f>VLOOKUP(A1637,cuc!$A$4:$H$2090,8,FALSE)</f>
        <v>0</v>
      </c>
      <c r="D1637" s="119"/>
      <c r="E1637" s="115"/>
    </row>
    <row r="1638" spans="1:5" x14ac:dyDescent="0.25">
      <c r="A1638" s="114">
        <v>512020</v>
      </c>
      <c r="B1638" s="113" t="s">
        <v>575</v>
      </c>
      <c r="C1638" s="112">
        <f>VLOOKUP(A1638,cuc!$A$4:$H$2090,8,FALSE)</f>
        <v>0</v>
      </c>
      <c r="D1638" s="119"/>
      <c r="E1638" s="115"/>
    </row>
    <row r="1639" spans="1:5" hidden="1" x14ac:dyDescent="0.25">
      <c r="A1639" s="114">
        <v>512025</v>
      </c>
      <c r="B1639" s="113" t="s">
        <v>574</v>
      </c>
      <c r="C1639" s="112">
        <f>VLOOKUP(A1639,cuc!$A$4:$H$2090,8,FALSE)</f>
        <v>0</v>
      </c>
      <c r="D1639" s="119"/>
      <c r="E1639" s="115"/>
    </row>
    <row r="1640" spans="1:5" hidden="1" x14ac:dyDescent="0.25">
      <c r="A1640" s="114">
        <v>512030</v>
      </c>
      <c r="B1640" s="113" t="s">
        <v>573</v>
      </c>
      <c r="C1640" s="112">
        <f>VLOOKUP(A1640,cuc!$A$4:$H$2090,8,FALSE)</f>
        <v>0</v>
      </c>
      <c r="D1640" s="119"/>
      <c r="E1640" s="115"/>
    </row>
    <row r="1641" spans="1:5" x14ac:dyDescent="0.25">
      <c r="A1641" s="114">
        <v>512500</v>
      </c>
      <c r="B1641" s="113" t="s">
        <v>572</v>
      </c>
      <c r="C1641" s="112">
        <f>VLOOKUP(A1641,cuc!$A$4:$H$2090,8,FALSE)</f>
        <v>14025348</v>
      </c>
      <c r="D1641" s="119"/>
      <c r="E1641" s="115"/>
    </row>
    <row r="1642" spans="1:5" x14ac:dyDescent="0.25">
      <c r="A1642" s="114">
        <v>512505</v>
      </c>
      <c r="B1642" s="113" t="s">
        <v>571</v>
      </c>
      <c r="C1642" s="112">
        <f>VLOOKUP(A1642,cuc!$A$4:$H$2090,8,FALSE)</f>
        <v>4972761</v>
      </c>
      <c r="D1642" s="119"/>
      <c r="E1642" s="115"/>
    </row>
    <row r="1643" spans="1:5" x14ac:dyDescent="0.25">
      <c r="A1643" s="114">
        <v>512510</v>
      </c>
      <c r="B1643" s="113" t="s">
        <v>570</v>
      </c>
      <c r="C1643" s="112">
        <f>VLOOKUP(A1643,cuc!$A$4:$H$2090,8,FALSE)</f>
        <v>5294358</v>
      </c>
      <c r="D1643" s="119"/>
      <c r="E1643" s="115"/>
    </row>
    <row r="1644" spans="1:5" x14ac:dyDescent="0.25">
      <c r="A1644" s="114">
        <v>512515</v>
      </c>
      <c r="B1644" s="113" t="s">
        <v>569</v>
      </c>
      <c r="C1644" s="112">
        <f>VLOOKUP(A1644,cuc!$A$4:$H$2090,8,FALSE)</f>
        <v>1698081</v>
      </c>
      <c r="D1644" s="119"/>
      <c r="E1644" s="115"/>
    </row>
    <row r="1645" spans="1:5" hidden="1" x14ac:dyDescent="0.25">
      <c r="A1645" s="114">
        <v>512520</v>
      </c>
      <c r="B1645" s="113" t="s">
        <v>568</v>
      </c>
      <c r="C1645" s="112">
        <f>VLOOKUP(A1645,cuc!$A$4:$H$2090,8,FALSE)</f>
        <v>0</v>
      </c>
      <c r="D1645" s="119"/>
      <c r="E1645" s="115"/>
    </row>
    <row r="1646" spans="1:5" hidden="1" x14ac:dyDescent="0.25">
      <c r="A1646" s="114">
        <v>512525</v>
      </c>
      <c r="B1646" s="113" t="s">
        <v>567</v>
      </c>
      <c r="C1646" s="112">
        <f>VLOOKUP(A1646,cuc!$A$4:$H$2090,8,FALSE)</f>
        <v>0</v>
      </c>
      <c r="D1646" s="119"/>
      <c r="E1646" s="115"/>
    </row>
    <row r="1647" spans="1:5" hidden="1" x14ac:dyDescent="0.25">
      <c r="A1647" s="114">
        <v>512526</v>
      </c>
      <c r="B1647" s="113" t="s">
        <v>566</v>
      </c>
      <c r="C1647" s="112">
        <f>VLOOKUP(A1647,cuc!$A$4:$H$2090,8,FALSE)</f>
        <v>0</v>
      </c>
      <c r="D1647" s="119"/>
      <c r="E1647" s="115"/>
    </row>
    <row r="1648" spans="1:5" hidden="1" x14ac:dyDescent="0.25">
      <c r="A1648" s="114">
        <v>512528</v>
      </c>
      <c r="B1648" s="113" t="s">
        <v>565</v>
      </c>
      <c r="C1648" s="112">
        <f>VLOOKUP(A1648,cuc!$A$4:$H$2090,8,FALSE)</f>
        <v>0</v>
      </c>
      <c r="D1648" s="119"/>
      <c r="E1648" s="115"/>
    </row>
    <row r="1649" spans="1:5" hidden="1" x14ac:dyDescent="0.25">
      <c r="A1649" s="114">
        <v>512529</v>
      </c>
      <c r="B1649" s="113" t="s">
        <v>564</v>
      </c>
      <c r="C1649" s="112">
        <f>VLOOKUP(A1649,cuc!$A$4:$H$2090,8,FALSE)</f>
        <v>0</v>
      </c>
      <c r="D1649" s="119"/>
      <c r="E1649" s="115"/>
    </row>
    <row r="1650" spans="1:5" hidden="1" x14ac:dyDescent="0.25">
      <c r="A1650" s="114">
        <v>512530</v>
      </c>
      <c r="B1650" s="113" t="s">
        <v>563</v>
      </c>
      <c r="C1650" s="112">
        <f>VLOOKUP(A1650,cuc!$A$4:$H$2090,8,FALSE)</f>
        <v>0</v>
      </c>
      <c r="D1650" s="119"/>
      <c r="E1650" s="115"/>
    </row>
    <row r="1651" spans="1:5" hidden="1" x14ac:dyDescent="0.25">
      <c r="A1651" s="114">
        <v>512535</v>
      </c>
      <c r="B1651" s="113" t="s">
        <v>562</v>
      </c>
      <c r="C1651" s="112">
        <f>VLOOKUP(A1651,cuc!$A$4:$H$2090,8,FALSE)</f>
        <v>0</v>
      </c>
      <c r="D1651" s="119"/>
      <c r="E1651" s="115"/>
    </row>
    <row r="1652" spans="1:5" hidden="1" x14ac:dyDescent="0.25">
      <c r="A1652" s="114">
        <v>512540</v>
      </c>
      <c r="B1652" s="113" t="s">
        <v>561</v>
      </c>
      <c r="C1652" s="112">
        <f>VLOOKUP(A1652,cuc!$A$4:$H$2090,8,FALSE)</f>
        <v>0</v>
      </c>
      <c r="D1652" s="119"/>
      <c r="E1652" s="115"/>
    </row>
    <row r="1653" spans="1:5" hidden="1" x14ac:dyDescent="0.25">
      <c r="A1653" s="114">
        <v>512545</v>
      </c>
      <c r="B1653" s="113" t="s">
        <v>560</v>
      </c>
      <c r="C1653" s="112">
        <f>VLOOKUP(A1653,cuc!$A$4:$H$2090,8,FALSE)</f>
        <v>2060148</v>
      </c>
      <c r="D1653" s="119"/>
      <c r="E1653" s="115"/>
    </row>
    <row r="1654" spans="1:5" hidden="1" x14ac:dyDescent="0.25">
      <c r="A1654" s="114">
        <v>512550</v>
      </c>
      <c r="B1654" s="113" t="s">
        <v>559</v>
      </c>
      <c r="C1654" s="112">
        <f>VLOOKUP(A1654,cuc!$A$4:$H$2090,8,FALSE)</f>
        <v>0</v>
      </c>
      <c r="D1654" s="119"/>
      <c r="E1654" s="115"/>
    </row>
    <row r="1655" spans="1:5" hidden="1" x14ac:dyDescent="0.25">
      <c r="A1655" s="114">
        <v>512555</v>
      </c>
      <c r="B1655" s="113" t="s">
        <v>558</v>
      </c>
      <c r="C1655" s="112">
        <f>VLOOKUP(A1655,cuc!$A$4:$H$2090,8,FALSE)</f>
        <v>0</v>
      </c>
      <c r="D1655" s="119"/>
      <c r="E1655" s="115"/>
    </row>
    <row r="1656" spans="1:5" hidden="1" x14ac:dyDescent="0.25">
      <c r="A1656" s="114">
        <v>512560</v>
      </c>
      <c r="B1656" s="113" t="s">
        <v>557</v>
      </c>
      <c r="C1656" s="112">
        <f>VLOOKUP(A1656,cuc!$A$4:$H$2090,8,FALSE)</f>
        <v>0</v>
      </c>
      <c r="D1656" s="119"/>
      <c r="E1656" s="115"/>
    </row>
    <row r="1657" spans="1:5" hidden="1" x14ac:dyDescent="0.25">
      <c r="A1657" s="114">
        <v>512565</v>
      </c>
      <c r="B1657" s="113" t="s">
        <v>556</v>
      </c>
      <c r="C1657" s="112">
        <f>VLOOKUP(A1657,cuc!$A$4:$H$2090,8,FALSE)</f>
        <v>0</v>
      </c>
      <c r="D1657" s="119"/>
      <c r="E1657" s="115"/>
    </row>
    <row r="1658" spans="1:5" hidden="1" x14ac:dyDescent="0.25">
      <c r="A1658" s="114">
        <v>512570</v>
      </c>
      <c r="B1658" s="113" t="s">
        <v>555</v>
      </c>
      <c r="C1658" s="112">
        <f>VLOOKUP(A1658,cuc!$A$4:$H$2090,8,FALSE)</f>
        <v>0</v>
      </c>
      <c r="D1658" s="119"/>
      <c r="E1658" s="115"/>
    </row>
    <row r="1659" spans="1:5" hidden="1" x14ac:dyDescent="0.25">
      <c r="A1659" s="114">
        <v>512575</v>
      </c>
      <c r="B1659" s="113" t="s">
        <v>554</v>
      </c>
      <c r="C1659" s="112">
        <f>VLOOKUP(A1659,cuc!$A$4:$H$2090,8,FALSE)</f>
        <v>0</v>
      </c>
      <c r="D1659" s="119"/>
      <c r="E1659" s="115"/>
    </row>
    <row r="1660" spans="1:5" hidden="1" x14ac:dyDescent="0.25">
      <c r="A1660" s="114">
        <v>512580</v>
      </c>
      <c r="B1660" s="113" t="s">
        <v>553</v>
      </c>
      <c r="C1660" s="112">
        <f>VLOOKUP(A1660,cuc!$A$4:$H$2090,8,FALSE)</f>
        <v>0</v>
      </c>
      <c r="D1660" s="119"/>
      <c r="E1660" s="115"/>
    </row>
    <row r="1661" spans="1:5" hidden="1" x14ac:dyDescent="0.25">
      <c r="A1661" s="114">
        <v>512585</v>
      </c>
      <c r="B1661" s="113" t="s">
        <v>552</v>
      </c>
      <c r="C1661" s="112">
        <f>VLOOKUP(A1661,cuc!$A$4:$H$2090,8,FALSE)</f>
        <v>0</v>
      </c>
      <c r="D1661" s="119"/>
      <c r="E1661" s="115"/>
    </row>
    <row r="1662" spans="1:5" hidden="1" x14ac:dyDescent="0.25">
      <c r="A1662" s="114">
        <v>513000</v>
      </c>
      <c r="B1662" s="113" t="s">
        <v>551</v>
      </c>
      <c r="C1662" s="112">
        <f>VLOOKUP(A1662,cuc!$A$4:$H$2090,8,FALSE)</f>
        <v>0</v>
      </c>
      <c r="D1662" s="119"/>
      <c r="E1662" s="115"/>
    </row>
    <row r="1663" spans="1:5" hidden="1" x14ac:dyDescent="0.25">
      <c r="A1663" s="114">
        <v>513500</v>
      </c>
      <c r="B1663" s="113" t="s">
        <v>550</v>
      </c>
      <c r="C1663" s="112">
        <f>VLOOKUP(A1663,cuc!$A$4:$H$2090,8,FALSE)</f>
        <v>0</v>
      </c>
      <c r="D1663" s="119"/>
      <c r="E1663" s="115"/>
    </row>
    <row r="1664" spans="1:5" hidden="1" x14ac:dyDescent="0.25">
      <c r="A1664" s="114">
        <v>514000</v>
      </c>
      <c r="B1664" s="113" t="s">
        <v>549</v>
      </c>
      <c r="C1664" s="112">
        <f>VLOOKUP(A1664,cuc!$A$4:$H$2090,8,FALSE)</f>
        <v>0</v>
      </c>
      <c r="D1664" s="119"/>
      <c r="E1664" s="115"/>
    </row>
    <row r="1665" spans="1:5" x14ac:dyDescent="0.25">
      <c r="A1665" s="114">
        <v>520000</v>
      </c>
      <c r="B1665" s="113" t="s">
        <v>548</v>
      </c>
      <c r="C1665" s="112">
        <f>VLOOKUP(A1665,cuc!$A$4:$H$2090,8,FALSE)</f>
        <v>52833680</v>
      </c>
      <c r="D1665" s="119"/>
      <c r="E1665" s="115"/>
    </row>
    <row r="1666" spans="1:5" hidden="1" x14ac:dyDescent="0.25">
      <c r="A1666" s="114">
        <v>520500</v>
      </c>
      <c r="B1666" s="113" t="s">
        <v>547</v>
      </c>
      <c r="C1666" s="112">
        <f>VLOOKUP(A1666,cuc!$A$4:$H$2090,8,FALSE)</f>
        <v>0</v>
      </c>
      <c r="D1666" s="119"/>
      <c r="E1666" s="115"/>
    </row>
    <row r="1667" spans="1:5" hidden="1" x14ac:dyDescent="0.25">
      <c r="A1667" s="114">
        <v>520505</v>
      </c>
      <c r="B1667" s="113" t="s">
        <v>546</v>
      </c>
      <c r="C1667" s="112">
        <f>VLOOKUP(A1667,cuc!$A$4:$H$2090,8,FALSE)</f>
        <v>0</v>
      </c>
      <c r="D1667" s="119"/>
      <c r="E1667" s="115"/>
    </row>
    <row r="1668" spans="1:5" hidden="1" x14ac:dyDescent="0.25">
      <c r="A1668" s="114">
        <v>520510</v>
      </c>
      <c r="B1668" s="113" t="s">
        <v>545</v>
      </c>
      <c r="C1668" s="112">
        <f>VLOOKUP(A1668,cuc!$A$4:$H$2090,8,FALSE)</f>
        <v>0</v>
      </c>
      <c r="D1668" s="119"/>
      <c r="E1668" s="115"/>
    </row>
    <row r="1669" spans="1:5" hidden="1" x14ac:dyDescent="0.25">
      <c r="A1669" s="114">
        <v>520515</v>
      </c>
      <c r="B1669" s="113" t="s">
        <v>544</v>
      </c>
      <c r="C1669" s="112">
        <f>VLOOKUP(A1669,cuc!$A$4:$H$2090,8,FALSE)</f>
        <v>0</v>
      </c>
      <c r="D1669" s="119"/>
      <c r="E1669" s="115"/>
    </row>
    <row r="1670" spans="1:5" hidden="1" x14ac:dyDescent="0.25">
      <c r="A1670" s="114">
        <v>520520</v>
      </c>
      <c r="B1670" s="113" t="s">
        <v>543</v>
      </c>
      <c r="C1670" s="112">
        <f>VLOOKUP(A1670,cuc!$A$4:$H$2090,8,FALSE)</f>
        <v>0</v>
      </c>
      <c r="D1670" s="119"/>
      <c r="E1670" s="115"/>
    </row>
    <row r="1671" spans="1:5" hidden="1" x14ac:dyDescent="0.25">
      <c r="A1671" s="114">
        <v>520525</v>
      </c>
      <c r="B1671" s="113" t="s">
        <v>542</v>
      </c>
      <c r="C1671" s="112">
        <f>VLOOKUP(A1671,cuc!$A$4:$H$2090,8,FALSE)</f>
        <v>0</v>
      </c>
      <c r="D1671" s="119"/>
      <c r="E1671" s="115"/>
    </row>
    <row r="1672" spans="1:5" hidden="1" x14ac:dyDescent="0.25">
      <c r="A1672" s="114">
        <v>520530</v>
      </c>
      <c r="B1672" s="113" t="s">
        <v>541</v>
      </c>
      <c r="C1672" s="112">
        <f>VLOOKUP(A1672,cuc!$A$4:$H$2090,8,FALSE)</f>
        <v>0</v>
      </c>
      <c r="D1672" s="119"/>
      <c r="E1672" s="115"/>
    </row>
    <row r="1673" spans="1:5" hidden="1" x14ac:dyDescent="0.25">
      <c r="A1673" s="114">
        <v>520535</v>
      </c>
      <c r="B1673" s="113" t="s">
        <v>540</v>
      </c>
      <c r="C1673" s="112">
        <f>VLOOKUP(A1673,cuc!$A$4:$H$2090,8,FALSE)</f>
        <v>0</v>
      </c>
      <c r="D1673" s="119"/>
      <c r="E1673" s="115"/>
    </row>
    <row r="1674" spans="1:5" hidden="1" x14ac:dyDescent="0.25">
      <c r="A1674" s="114">
        <v>520540</v>
      </c>
      <c r="B1674" s="113" t="s">
        <v>539</v>
      </c>
      <c r="C1674" s="112">
        <f>VLOOKUP(A1674,cuc!$A$4:$H$2090,8,FALSE)</f>
        <v>0</v>
      </c>
      <c r="D1674" s="119"/>
      <c r="E1674" s="115"/>
    </row>
    <row r="1675" spans="1:5" hidden="1" x14ac:dyDescent="0.25">
      <c r="A1675" s="114">
        <v>520545</v>
      </c>
      <c r="B1675" s="113" t="s">
        <v>538</v>
      </c>
      <c r="C1675" s="112">
        <f>VLOOKUP(A1675,cuc!$A$4:$H$2090,8,FALSE)</f>
        <v>0</v>
      </c>
      <c r="D1675" s="119"/>
      <c r="E1675" s="115"/>
    </row>
    <row r="1676" spans="1:5" hidden="1" x14ac:dyDescent="0.25">
      <c r="A1676" s="114">
        <v>520546</v>
      </c>
      <c r="B1676" s="113" t="s">
        <v>537</v>
      </c>
      <c r="C1676" s="112">
        <f>VLOOKUP(A1676,cuc!$A$4:$H$2090,8,FALSE)</f>
        <v>0</v>
      </c>
      <c r="D1676" s="119"/>
      <c r="E1676" s="115"/>
    </row>
    <row r="1677" spans="1:5" hidden="1" x14ac:dyDescent="0.25">
      <c r="A1677" s="114">
        <v>520547</v>
      </c>
      <c r="B1677" s="113" t="s">
        <v>536</v>
      </c>
      <c r="C1677" s="112">
        <f>VLOOKUP(A1677,cuc!$A$4:$H$2090,8,FALSE)</f>
        <v>0</v>
      </c>
      <c r="D1677" s="119"/>
      <c r="E1677" s="115"/>
    </row>
    <row r="1678" spans="1:5" hidden="1" x14ac:dyDescent="0.25">
      <c r="A1678" s="114">
        <v>520550</v>
      </c>
      <c r="B1678" s="113" t="s">
        <v>165</v>
      </c>
      <c r="C1678" s="112">
        <f>VLOOKUP(A1678,cuc!$A$4:$H$2090,8,FALSE)</f>
        <v>0</v>
      </c>
      <c r="D1678" s="119"/>
      <c r="E1678" s="115"/>
    </row>
    <row r="1679" spans="1:5" hidden="1" x14ac:dyDescent="0.25">
      <c r="A1679" s="114">
        <v>520555</v>
      </c>
      <c r="B1679" s="113" t="s">
        <v>164</v>
      </c>
      <c r="C1679" s="112">
        <f>VLOOKUP(A1679,cuc!$A$4:$H$2090,8,FALSE)</f>
        <v>0</v>
      </c>
      <c r="D1679" s="119"/>
      <c r="E1679" s="115"/>
    </row>
    <row r="1680" spans="1:5" hidden="1" x14ac:dyDescent="0.25">
      <c r="A1680" s="114">
        <v>520560</v>
      </c>
      <c r="B1680" s="113" t="s">
        <v>516</v>
      </c>
      <c r="C1680" s="112">
        <f>VLOOKUP(A1680,cuc!$A$4:$H$2090,8,FALSE)</f>
        <v>0</v>
      </c>
      <c r="D1680" s="119"/>
      <c r="E1680" s="115"/>
    </row>
    <row r="1681" spans="1:5" hidden="1" x14ac:dyDescent="0.25">
      <c r="A1681" s="114">
        <v>520565</v>
      </c>
      <c r="B1681" s="113" t="s">
        <v>515</v>
      </c>
      <c r="C1681" s="112">
        <f>VLOOKUP(A1681,cuc!$A$4:$H$2090,8,FALSE)</f>
        <v>0</v>
      </c>
      <c r="D1681" s="119"/>
      <c r="E1681" s="115"/>
    </row>
    <row r="1682" spans="1:5" hidden="1" x14ac:dyDescent="0.25">
      <c r="A1682" s="114">
        <v>520570</v>
      </c>
      <c r="B1682" s="113" t="s">
        <v>514</v>
      </c>
      <c r="C1682" s="112">
        <f>VLOOKUP(A1682,cuc!$A$4:$H$2090,8,FALSE)</f>
        <v>0</v>
      </c>
      <c r="D1682" s="119"/>
      <c r="E1682" s="115"/>
    </row>
    <row r="1683" spans="1:5" x14ac:dyDescent="0.25">
      <c r="A1683" s="114">
        <v>521000</v>
      </c>
      <c r="B1683" s="113" t="s">
        <v>535</v>
      </c>
      <c r="C1683" s="112">
        <f>VLOOKUP(A1683,cuc!$A$4:$H$2090,8,FALSE)</f>
        <v>8908680</v>
      </c>
      <c r="D1683" s="119"/>
      <c r="E1683" s="115"/>
    </row>
    <row r="1684" spans="1:5" x14ac:dyDescent="0.25">
      <c r="A1684" s="114">
        <v>521005</v>
      </c>
      <c r="B1684" s="113" t="s">
        <v>534</v>
      </c>
      <c r="C1684" s="112">
        <f>VLOOKUP(A1684,cuc!$A$4:$H$2090,8,FALSE)</f>
        <v>0</v>
      </c>
      <c r="D1684" s="119"/>
      <c r="E1684" s="115"/>
    </row>
    <row r="1685" spans="1:5" hidden="1" x14ac:dyDescent="0.25">
      <c r="A1685" s="114">
        <v>521010</v>
      </c>
      <c r="B1685" s="113" t="s">
        <v>533</v>
      </c>
      <c r="C1685" s="112">
        <f>VLOOKUP(A1685,cuc!$A$4:$H$2090,8,FALSE)</f>
        <v>0</v>
      </c>
      <c r="D1685" s="119"/>
      <c r="E1685" s="115"/>
    </row>
    <row r="1686" spans="1:5" hidden="1" x14ac:dyDescent="0.25">
      <c r="A1686" s="114">
        <v>521015</v>
      </c>
      <c r="B1686" s="113" t="s">
        <v>532</v>
      </c>
      <c r="C1686" s="112">
        <f>VLOOKUP(A1686,cuc!$A$4:$H$2090,8,FALSE)</f>
        <v>0</v>
      </c>
      <c r="D1686" s="119"/>
      <c r="E1686" s="115"/>
    </row>
    <row r="1687" spans="1:5" x14ac:dyDescent="0.25">
      <c r="A1687" s="114">
        <v>521020</v>
      </c>
      <c r="B1687" s="113" t="s">
        <v>483</v>
      </c>
      <c r="C1687" s="112">
        <f>VLOOKUP(A1687,cuc!$A$4:$H$2090,8,FALSE)</f>
        <v>8908680</v>
      </c>
      <c r="D1687" s="119"/>
      <c r="E1687" s="115"/>
    </row>
    <row r="1688" spans="1:5" hidden="1" x14ac:dyDescent="0.25">
      <c r="A1688" s="114">
        <v>521025</v>
      </c>
      <c r="B1688" s="113" t="s">
        <v>531</v>
      </c>
      <c r="C1688" s="112">
        <f>VLOOKUP(A1688,cuc!$A$4:$H$2090,8,FALSE)</f>
        <v>0</v>
      </c>
      <c r="D1688" s="119"/>
      <c r="E1688" s="115"/>
    </row>
    <row r="1689" spans="1:5" hidden="1" x14ac:dyDescent="0.25">
      <c r="A1689" s="114">
        <v>521030</v>
      </c>
      <c r="B1689" s="113" t="s">
        <v>530</v>
      </c>
      <c r="C1689" s="112">
        <f>VLOOKUP(A1689,cuc!$A$4:$H$2090,8,FALSE)</f>
        <v>0</v>
      </c>
      <c r="D1689" s="119"/>
      <c r="E1689" s="115"/>
    </row>
    <row r="1690" spans="1:5" hidden="1" x14ac:dyDescent="0.25">
      <c r="A1690" s="114">
        <v>521035</v>
      </c>
      <c r="B1690" s="113" t="s">
        <v>529</v>
      </c>
      <c r="C1690" s="112">
        <f>VLOOKUP(A1690,cuc!$A$4:$H$2090,8,FALSE)</f>
        <v>0</v>
      </c>
      <c r="D1690" s="119"/>
      <c r="E1690" s="115"/>
    </row>
    <row r="1691" spans="1:5" hidden="1" x14ac:dyDescent="0.25">
      <c r="A1691" s="114">
        <v>521040</v>
      </c>
      <c r="B1691" s="113" t="s">
        <v>528</v>
      </c>
      <c r="C1691" s="112">
        <f>VLOOKUP(A1691,cuc!$A$4:$H$2090,8,FALSE)</f>
        <v>0</v>
      </c>
      <c r="D1691" s="119"/>
      <c r="E1691" s="115"/>
    </row>
    <row r="1692" spans="1:5" hidden="1" x14ac:dyDescent="0.25">
      <c r="A1692" s="114">
        <v>521045</v>
      </c>
      <c r="B1692" s="113" t="s">
        <v>527</v>
      </c>
      <c r="C1692" s="112">
        <f>VLOOKUP(A1692,cuc!$A$4:$H$2090,8,FALSE)</f>
        <v>0</v>
      </c>
      <c r="D1692" s="119"/>
      <c r="E1692" s="115"/>
    </row>
    <row r="1693" spans="1:5" hidden="1" x14ac:dyDescent="0.25">
      <c r="A1693" s="114">
        <v>521050</v>
      </c>
      <c r="B1693" s="113" t="s">
        <v>526</v>
      </c>
      <c r="C1693" s="112">
        <f>VLOOKUP(A1693,cuc!$A$4:$H$2090,8,FALSE)</f>
        <v>0</v>
      </c>
      <c r="D1693" s="119"/>
      <c r="E1693" s="115"/>
    </row>
    <row r="1694" spans="1:5" hidden="1" x14ac:dyDescent="0.25">
      <c r="A1694" s="114">
        <v>521055</v>
      </c>
      <c r="B1694" s="113" t="s">
        <v>525</v>
      </c>
      <c r="C1694" s="112">
        <f>VLOOKUP(A1694,cuc!$A$4:$H$2090,8,FALSE)</f>
        <v>0</v>
      </c>
      <c r="D1694" s="119"/>
      <c r="E1694" s="115"/>
    </row>
    <row r="1695" spans="1:5" hidden="1" x14ac:dyDescent="0.25">
      <c r="A1695" s="114">
        <v>521060</v>
      </c>
      <c r="B1695" s="113" t="s">
        <v>524</v>
      </c>
      <c r="C1695" s="112">
        <f>VLOOKUP(A1695,cuc!$A$4:$H$2090,8,FALSE)</f>
        <v>0</v>
      </c>
      <c r="D1695" s="119"/>
      <c r="E1695" s="115"/>
    </row>
    <row r="1696" spans="1:5" hidden="1" x14ac:dyDescent="0.25">
      <c r="A1696" s="114">
        <v>521065</v>
      </c>
      <c r="B1696" s="113" t="s">
        <v>523</v>
      </c>
      <c r="C1696" s="112">
        <f>VLOOKUP(A1696,cuc!$A$4:$H$2090,8,FALSE)</f>
        <v>0</v>
      </c>
      <c r="D1696" s="119"/>
      <c r="E1696" s="115"/>
    </row>
    <row r="1697" spans="1:5" hidden="1" x14ac:dyDescent="0.25">
      <c r="A1697" s="114">
        <v>521070</v>
      </c>
      <c r="B1697" s="113" t="s">
        <v>522</v>
      </c>
      <c r="C1697" s="112">
        <f>VLOOKUP(A1697,cuc!$A$4:$H$2090,8,FALSE)</f>
        <v>0</v>
      </c>
      <c r="D1697" s="119"/>
      <c r="E1697" s="115"/>
    </row>
    <row r="1698" spans="1:5" hidden="1" x14ac:dyDescent="0.25">
      <c r="A1698" s="114">
        <v>521071</v>
      </c>
      <c r="B1698" s="113" t="s">
        <v>521</v>
      </c>
      <c r="C1698" s="112">
        <f>VLOOKUP(A1698,cuc!$A$4:$H$2090,8,FALSE)</f>
        <v>0</v>
      </c>
      <c r="D1698" s="119"/>
      <c r="E1698" s="115"/>
    </row>
    <row r="1699" spans="1:5" hidden="1" x14ac:dyDescent="0.25">
      <c r="A1699" s="114">
        <v>521072</v>
      </c>
      <c r="B1699" s="113" t="s">
        <v>520</v>
      </c>
      <c r="C1699" s="112">
        <f>VLOOKUP(A1699,cuc!$A$4:$H$2090,8,FALSE)</f>
        <v>0</v>
      </c>
      <c r="D1699" s="119"/>
      <c r="E1699" s="115"/>
    </row>
    <row r="1700" spans="1:5" hidden="1" x14ac:dyDescent="0.25">
      <c r="A1700" s="114">
        <v>521073</v>
      </c>
      <c r="B1700" s="113" t="s">
        <v>519</v>
      </c>
      <c r="C1700" s="112">
        <f>VLOOKUP(A1700,cuc!$A$4:$H$2090,8,FALSE)</f>
        <v>0</v>
      </c>
      <c r="D1700" s="119"/>
      <c r="E1700" s="115"/>
    </row>
    <row r="1701" spans="1:5" hidden="1" x14ac:dyDescent="0.25">
      <c r="A1701" s="114">
        <v>521075</v>
      </c>
      <c r="B1701" s="113" t="s">
        <v>518</v>
      </c>
      <c r="C1701" s="112">
        <f>VLOOKUP(A1701,cuc!$A$4:$H$2090,8,FALSE)</f>
        <v>0</v>
      </c>
      <c r="D1701" s="119"/>
      <c r="E1701" s="115"/>
    </row>
    <row r="1702" spans="1:5" x14ac:dyDescent="0.25">
      <c r="A1702" s="114">
        <v>521500</v>
      </c>
      <c r="B1702" s="113" t="s">
        <v>517</v>
      </c>
      <c r="C1702" s="112">
        <f>VLOOKUP(A1702,cuc!$A$4:$H$2090,8,FALSE)</f>
        <v>0</v>
      </c>
      <c r="D1702" s="119"/>
      <c r="E1702" s="115"/>
    </row>
    <row r="1703" spans="1:5" x14ac:dyDescent="0.25">
      <c r="A1703" s="114">
        <v>521505</v>
      </c>
      <c r="B1703" s="113" t="s">
        <v>164</v>
      </c>
      <c r="C1703" s="112">
        <f>VLOOKUP(A1703,cuc!$A$4:$H$2090,8,FALSE)</f>
        <v>0</v>
      </c>
      <c r="D1703" s="119"/>
      <c r="E1703" s="115"/>
    </row>
    <row r="1704" spans="1:5" hidden="1" x14ac:dyDescent="0.25">
      <c r="A1704" s="114">
        <v>521510</v>
      </c>
      <c r="B1704" s="113" t="s">
        <v>516</v>
      </c>
      <c r="C1704" s="112">
        <f>VLOOKUP(A1704,cuc!$A$4:$H$2090,8,FALSE)</f>
        <v>0</v>
      </c>
      <c r="D1704" s="119"/>
      <c r="E1704" s="115"/>
    </row>
    <row r="1705" spans="1:5" hidden="1" x14ac:dyDescent="0.25">
      <c r="A1705" s="114">
        <v>521515</v>
      </c>
      <c r="B1705" s="113" t="s">
        <v>515</v>
      </c>
      <c r="C1705" s="112">
        <f>VLOOKUP(A1705,cuc!$A$4:$H$2090,8,FALSE)</f>
        <v>0</v>
      </c>
      <c r="D1705" s="119"/>
      <c r="E1705" s="115"/>
    </row>
    <row r="1706" spans="1:5" hidden="1" x14ac:dyDescent="0.25">
      <c r="A1706" s="114">
        <v>521520</v>
      </c>
      <c r="B1706" s="113" t="s">
        <v>514</v>
      </c>
      <c r="C1706" s="112">
        <f>VLOOKUP(A1706,cuc!$A$4:$H$2090,8,FALSE)</f>
        <v>0</v>
      </c>
      <c r="D1706" s="119"/>
      <c r="E1706" s="115"/>
    </row>
    <row r="1707" spans="1:5" hidden="1" x14ac:dyDescent="0.25">
      <c r="A1707" s="114">
        <v>522000</v>
      </c>
      <c r="B1707" s="113" t="s">
        <v>513</v>
      </c>
      <c r="C1707" s="112">
        <f>VLOOKUP(A1707,cuc!$A$4:$H$2090,8,FALSE)</f>
        <v>0</v>
      </c>
      <c r="D1707" s="119"/>
      <c r="E1707" s="115"/>
    </row>
    <row r="1708" spans="1:5" hidden="1" x14ac:dyDescent="0.25">
      <c r="A1708" s="114">
        <v>522005</v>
      </c>
      <c r="B1708" s="113" t="s">
        <v>512</v>
      </c>
      <c r="C1708" s="112">
        <f>VLOOKUP(A1708,cuc!$A$4:$H$2090,8,FALSE)</f>
        <v>0</v>
      </c>
      <c r="D1708" s="119"/>
      <c r="E1708" s="115"/>
    </row>
    <row r="1709" spans="1:5" hidden="1" x14ac:dyDescent="0.25">
      <c r="A1709" s="114">
        <v>522010</v>
      </c>
      <c r="B1709" s="113" t="s">
        <v>511</v>
      </c>
      <c r="C1709" s="112">
        <f>VLOOKUP(A1709,cuc!$A$4:$H$2090,8,FALSE)</f>
        <v>0</v>
      </c>
      <c r="D1709" s="119"/>
      <c r="E1709" s="115"/>
    </row>
    <row r="1710" spans="1:5" hidden="1" x14ac:dyDescent="0.25">
      <c r="A1710" s="114">
        <v>522015</v>
      </c>
      <c r="B1710" s="113" t="s">
        <v>510</v>
      </c>
      <c r="C1710" s="112">
        <f>VLOOKUP(A1710,cuc!$A$4:$H$2090,8,FALSE)</f>
        <v>0</v>
      </c>
      <c r="D1710" s="119"/>
      <c r="E1710" s="115"/>
    </row>
    <row r="1711" spans="1:5" hidden="1" x14ac:dyDescent="0.25">
      <c r="A1711" s="114">
        <v>522200</v>
      </c>
      <c r="B1711" s="113" t="s">
        <v>509</v>
      </c>
      <c r="C1711" s="112">
        <f>VLOOKUP(A1711,cuc!$A$4:$H$2090,8,FALSE)</f>
        <v>0</v>
      </c>
      <c r="D1711" s="119"/>
      <c r="E1711" s="115"/>
    </row>
    <row r="1712" spans="1:5" hidden="1" x14ac:dyDescent="0.25">
      <c r="A1712" s="114">
        <v>522205</v>
      </c>
      <c r="B1712" s="113" t="s">
        <v>508</v>
      </c>
      <c r="C1712" s="112">
        <f>VLOOKUP(A1712,cuc!$A$4:$H$2090,8,FALSE)</f>
        <v>0</v>
      </c>
      <c r="D1712" s="119"/>
      <c r="E1712" s="115"/>
    </row>
    <row r="1713" spans="1:5" hidden="1" x14ac:dyDescent="0.25">
      <c r="A1713" s="114">
        <v>522210</v>
      </c>
      <c r="B1713" s="113" t="s">
        <v>507</v>
      </c>
      <c r="C1713" s="112">
        <f>VLOOKUP(A1713,cuc!$A$4:$H$2090,8,FALSE)</f>
        <v>0</v>
      </c>
      <c r="D1713" s="119"/>
      <c r="E1713" s="115"/>
    </row>
    <row r="1714" spans="1:5" hidden="1" x14ac:dyDescent="0.25">
      <c r="A1714" s="114">
        <v>522215</v>
      </c>
      <c r="B1714" s="113" t="s">
        <v>506</v>
      </c>
      <c r="C1714" s="112">
        <f>VLOOKUP(A1714,cuc!$A$4:$H$2090,8,FALSE)</f>
        <v>0</v>
      </c>
      <c r="D1714" s="119"/>
      <c r="E1714" s="115"/>
    </row>
    <row r="1715" spans="1:5" hidden="1" x14ac:dyDescent="0.25">
      <c r="A1715" s="114">
        <v>522500</v>
      </c>
      <c r="B1715" s="113" t="s">
        <v>505</v>
      </c>
      <c r="C1715" s="112">
        <f>VLOOKUP(A1715,cuc!$A$4:$H$2090,8,FALSE)</f>
        <v>0</v>
      </c>
      <c r="D1715" s="119"/>
      <c r="E1715" s="115"/>
    </row>
    <row r="1716" spans="1:5" hidden="1" x14ac:dyDescent="0.25">
      <c r="A1716" s="114">
        <v>523000</v>
      </c>
      <c r="B1716" s="113" t="s">
        <v>504</v>
      </c>
      <c r="C1716" s="112">
        <f>VLOOKUP(A1716,cuc!$A$4:$H$2090,8,FALSE)</f>
        <v>43925000</v>
      </c>
      <c r="D1716" s="119"/>
      <c r="E1716" s="115"/>
    </row>
    <row r="1717" spans="1:5" hidden="1" x14ac:dyDescent="0.25">
      <c r="A1717" s="114">
        <v>523005</v>
      </c>
      <c r="B1717" s="113" t="s">
        <v>503</v>
      </c>
      <c r="C1717" s="112">
        <f>VLOOKUP(A1717,cuc!$A$4:$H$2090,8,FALSE)</f>
        <v>0</v>
      </c>
      <c r="D1717" s="119"/>
      <c r="E1717" s="115"/>
    </row>
    <row r="1718" spans="1:5" hidden="1" x14ac:dyDescent="0.25">
      <c r="A1718" s="114">
        <v>523010</v>
      </c>
      <c r="B1718" s="113" t="s">
        <v>502</v>
      </c>
      <c r="C1718" s="112">
        <f>VLOOKUP(A1718,cuc!$A$4:$H$2090,8,FALSE)</f>
        <v>0</v>
      </c>
      <c r="D1718" s="119"/>
      <c r="E1718" s="115"/>
    </row>
    <row r="1719" spans="1:5" hidden="1" x14ac:dyDescent="0.25">
      <c r="A1719" s="114">
        <v>523015</v>
      </c>
      <c r="B1719" s="113" t="s">
        <v>501</v>
      </c>
      <c r="C1719" s="112">
        <f>VLOOKUP(A1719,cuc!$A$4:$H$2090,8,FALSE)</f>
        <v>0</v>
      </c>
      <c r="D1719" s="119"/>
      <c r="E1719" s="115"/>
    </row>
    <row r="1720" spans="1:5" hidden="1" x14ac:dyDescent="0.25">
      <c r="A1720" s="114">
        <v>523020</v>
      </c>
      <c r="B1720" s="113" t="s">
        <v>500</v>
      </c>
      <c r="C1720" s="112">
        <f>VLOOKUP(A1720,cuc!$A$4:$H$2090,8,FALSE)</f>
        <v>0</v>
      </c>
      <c r="D1720" s="119"/>
      <c r="E1720" s="115"/>
    </row>
    <row r="1721" spans="1:5" hidden="1" x14ac:dyDescent="0.25">
      <c r="A1721" s="114">
        <v>523025</v>
      </c>
      <c r="B1721" s="113" t="s">
        <v>499</v>
      </c>
      <c r="C1721" s="112">
        <f>VLOOKUP(A1721,cuc!$A$4:$H$2090,8,FALSE)</f>
        <v>0</v>
      </c>
      <c r="D1721" s="119"/>
      <c r="E1721" s="115"/>
    </row>
    <row r="1722" spans="1:5" hidden="1" x14ac:dyDescent="0.25">
      <c r="A1722" s="114">
        <v>523030</v>
      </c>
      <c r="B1722" s="113" t="s">
        <v>498</v>
      </c>
      <c r="C1722" s="112">
        <f>VLOOKUP(A1722,cuc!$A$4:$H$2090,8,FALSE)</f>
        <v>0</v>
      </c>
      <c r="D1722" s="119"/>
      <c r="E1722" s="115"/>
    </row>
    <row r="1723" spans="1:5" hidden="1" x14ac:dyDescent="0.25">
      <c r="A1723" s="114">
        <v>523035</v>
      </c>
      <c r="B1723" s="113" t="s">
        <v>497</v>
      </c>
      <c r="C1723" s="112">
        <f>VLOOKUP(A1723,cuc!$A$4:$H$2090,8,FALSE)</f>
        <v>0</v>
      </c>
      <c r="D1723" s="119"/>
      <c r="E1723" s="115"/>
    </row>
    <row r="1724" spans="1:5" hidden="1" x14ac:dyDescent="0.25">
      <c r="A1724" s="114">
        <v>523040</v>
      </c>
      <c r="B1724" s="113" t="s">
        <v>496</v>
      </c>
      <c r="C1724" s="112">
        <f>VLOOKUP(A1724,cuc!$A$4:$H$2090,8,FALSE)</f>
        <v>0</v>
      </c>
      <c r="D1724" s="119"/>
      <c r="E1724" s="115"/>
    </row>
    <row r="1725" spans="1:5" hidden="1" x14ac:dyDescent="0.25">
      <c r="A1725" s="114">
        <v>523045</v>
      </c>
      <c r="B1725" s="113" t="s">
        <v>495</v>
      </c>
      <c r="C1725" s="112">
        <f>VLOOKUP(A1725,cuc!$A$4:$H$2090,8,FALSE)</f>
        <v>0</v>
      </c>
      <c r="D1725" s="119"/>
      <c r="E1725" s="115"/>
    </row>
    <row r="1726" spans="1:5" hidden="1" x14ac:dyDescent="0.25">
      <c r="A1726" s="114">
        <v>523050</v>
      </c>
      <c r="B1726" s="113" t="s">
        <v>494</v>
      </c>
      <c r="C1726" s="112">
        <f>VLOOKUP(A1726,cuc!$A$4:$H$2090,8,FALSE)</f>
        <v>0</v>
      </c>
      <c r="D1726" s="119"/>
      <c r="E1726" s="115"/>
    </row>
    <row r="1727" spans="1:5" hidden="1" x14ac:dyDescent="0.25">
      <c r="A1727" s="114">
        <v>523095</v>
      </c>
      <c r="B1727" s="113" t="s">
        <v>213</v>
      </c>
      <c r="C1727" s="112">
        <f>VLOOKUP(A1727,cuc!$A$4:$H$2090,8,FALSE)</f>
        <v>43925000</v>
      </c>
      <c r="D1727" s="119"/>
      <c r="E1727" s="115"/>
    </row>
    <row r="1728" spans="1:5" hidden="1" x14ac:dyDescent="0.25">
      <c r="A1728" s="114">
        <v>523500</v>
      </c>
      <c r="B1728" s="113" t="s">
        <v>493</v>
      </c>
      <c r="C1728" s="112">
        <f>VLOOKUP(A1728,cuc!$A$4:$H$2090,8,FALSE)</f>
        <v>0</v>
      </c>
      <c r="D1728" s="119"/>
      <c r="E1728" s="115"/>
    </row>
    <row r="1729" spans="1:5" hidden="1" x14ac:dyDescent="0.25">
      <c r="A1729" s="114">
        <v>524000</v>
      </c>
      <c r="B1729" s="113" t="s">
        <v>492</v>
      </c>
      <c r="C1729" s="112">
        <f>VLOOKUP(A1729,cuc!$A$4:$H$2090,8,FALSE)</f>
        <v>0</v>
      </c>
      <c r="D1729" s="119"/>
      <c r="E1729" s="115"/>
    </row>
    <row r="1730" spans="1:5" x14ac:dyDescent="0.25">
      <c r="A1730" s="114">
        <v>530000</v>
      </c>
      <c r="B1730" s="113" t="s">
        <v>491</v>
      </c>
      <c r="C1730" s="112">
        <f>VLOOKUP(A1730,cuc!$A$4:$H$2090,8,FALSE)</f>
        <v>45365132.280000001</v>
      </c>
      <c r="D1730" s="119"/>
      <c r="E1730" s="115"/>
    </row>
    <row r="1731" spans="1:5" hidden="1" x14ac:dyDescent="0.25">
      <c r="A1731" s="114">
        <v>540000</v>
      </c>
      <c r="B1731" s="113" t="s">
        <v>490</v>
      </c>
      <c r="C1731" s="112">
        <f>VLOOKUP(A1731,cuc!$A$4:$H$2090,8,FALSE)</f>
        <v>0</v>
      </c>
      <c r="D1731" s="119"/>
      <c r="E1731" s="115"/>
    </row>
    <row r="1732" spans="1:5" hidden="1" x14ac:dyDescent="0.25">
      <c r="A1732" s="114">
        <v>540500</v>
      </c>
      <c r="B1732" s="113" t="s">
        <v>489</v>
      </c>
      <c r="C1732" s="112">
        <f>VLOOKUP(A1732,cuc!$A$4:$H$2090,8,FALSE)</f>
        <v>0</v>
      </c>
      <c r="D1732" s="119"/>
      <c r="E1732" s="115"/>
    </row>
    <row r="1733" spans="1:5" hidden="1" x14ac:dyDescent="0.25">
      <c r="A1733" s="114">
        <v>540501</v>
      </c>
      <c r="B1733" s="113" t="s">
        <v>488</v>
      </c>
      <c r="C1733" s="112">
        <f>VLOOKUP(A1733,cuc!$A$4:$H$2090,8,FALSE)</f>
        <v>0</v>
      </c>
      <c r="D1733" s="119"/>
      <c r="E1733" s="115"/>
    </row>
    <row r="1734" spans="1:5" hidden="1" x14ac:dyDescent="0.25">
      <c r="A1734" s="114">
        <v>540502</v>
      </c>
      <c r="B1734" s="113" t="s">
        <v>487</v>
      </c>
      <c r="C1734" s="112">
        <f>VLOOKUP(A1734,cuc!$A$4:$H$2090,8,FALSE)</f>
        <v>0</v>
      </c>
      <c r="D1734" s="119"/>
      <c r="E1734" s="115"/>
    </row>
    <row r="1735" spans="1:5" hidden="1" x14ac:dyDescent="0.25">
      <c r="A1735" s="114">
        <v>540503</v>
      </c>
      <c r="B1735" s="113" t="s">
        <v>486</v>
      </c>
      <c r="C1735" s="112">
        <f>VLOOKUP(A1735,cuc!$A$4:$H$2090,8,FALSE)</f>
        <v>0</v>
      </c>
      <c r="D1735" s="119"/>
      <c r="E1735" s="115"/>
    </row>
    <row r="1736" spans="1:5" hidden="1" x14ac:dyDescent="0.25">
      <c r="A1736" s="114">
        <v>540504</v>
      </c>
      <c r="B1736" s="113" t="s">
        <v>485</v>
      </c>
      <c r="C1736" s="112">
        <f>VLOOKUP(A1736,cuc!$A$4:$H$2090,8,FALSE)</f>
        <v>0</v>
      </c>
      <c r="D1736" s="119"/>
      <c r="E1736" s="115"/>
    </row>
    <row r="1737" spans="1:5" hidden="1" x14ac:dyDescent="0.25">
      <c r="A1737" s="114">
        <v>540505</v>
      </c>
      <c r="B1737" s="113" t="s">
        <v>484</v>
      </c>
      <c r="C1737" s="112">
        <f>VLOOKUP(A1737,cuc!$A$4:$H$2090,8,FALSE)</f>
        <v>0</v>
      </c>
      <c r="D1737" s="119"/>
      <c r="E1737" s="115"/>
    </row>
    <row r="1738" spans="1:5" hidden="1" x14ac:dyDescent="0.25">
      <c r="A1738" s="114">
        <v>540506</v>
      </c>
      <c r="B1738" s="113" t="s">
        <v>483</v>
      </c>
      <c r="C1738" s="112">
        <f>VLOOKUP(A1738,cuc!$A$4:$H$2090,8,FALSE)</f>
        <v>0</v>
      </c>
      <c r="D1738" s="119"/>
      <c r="E1738" s="115"/>
    </row>
    <row r="1739" spans="1:5" hidden="1" x14ac:dyDescent="0.25">
      <c r="A1739" s="114">
        <v>540507</v>
      </c>
      <c r="B1739" s="113" t="s">
        <v>482</v>
      </c>
      <c r="C1739" s="112">
        <f>VLOOKUP(A1739,cuc!$A$4:$H$2090,8,FALSE)</f>
        <v>0</v>
      </c>
      <c r="D1739" s="119"/>
      <c r="E1739" s="115"/>
    </row>
    <row r="1740" spans="1:5" hidden="1" x14ac:dyDescent="0.25">
      <c r="A1740" s="114">
        <v>540508</v>
      </c>
      <c r="B1740" s="113" t="s">
        <v>481</v>
      </c>
      <c r="C1740" s="112">
        <f>VLOOKUP(A1740,cuc!$A$4:$H$2090,8,FALSE)</f>
        <v>0</v>
      </c>
      <c r="D1740" s="119"/>
      <c r="E1740" s="115"/>
    </row>
    <row r="1741" spans="1:5" hidden="1" x14ac:dyDescent="0.25">
      <c r="A1741" s="114">
        <v>540509</v>
      </c>
      <c r="B1741" s="113" t="s">
        <v>480</v>
      </c>
      <c r="C1741" s="112">
        <f>VLOOKUP(A1741,cuc!$A$4:$H$2090,8,FALSE)</f>
        <v>0</v>
      </c>
      <c r="D1741" s="119"/>
      <c r="E1741" s="115"/>
    </row>
    <row r="1742" spans="1:5" hidden="1" x14ac:dyDescent="0.25">
      <c r="A1742" s="114">
        <v>540510</v>
      </c>
      <c r="B1742" s="113" t="s">
        <v>479</v>
      </c>
      <c r="C1742" s="112">
        <f>VLOOKUP(A1742,cuc!$A$4:$H$2090,8,FALSE)</f>
        <v>0</v>
      </c>
      <c r="D1742" s="119"/>
      <c r="E1742" s="115"/>
    </row>
    <row r="1743" spans="1:5" hidden="1" x14ac:dyDescent="0.25">
      <c r="A1743" s="114">
        <v>540511</v>
      </c>
      <c r="B1743" s="113" t="s">
        <v>478</v>
      </c>
      <c r="C1743" s="112">
        <f>VLOOKUP(A1743,cuc!$A$4:$H$2090,8,FALSE)</f>
        <v>0</v>
      </c>
      <c r="D1743" s="119"/>
      <c r="E1743" s="115"/>
    </row>
    <row r="1744" spans="1:5" hidden="1" x14ac:dyDescent="0.25">
      <c r="A1744" s="114">
        <v>540512</v>
      </c>
      <c r="B1744" s="113" t="s">
        <v>477</v>
      </c>
      <c r="C1744" s="112">
        <f>VLOOKUP(A1744,cuc!$A$4:$H$2090,8,FALSE)</f>
        <v>0</v>
      </c>
      <c r="D1744" s="119"/>
      <c r="E1744" s="115"/>
    </row>
    <row r="1745" spans="1:5" hidden="1" x14ac:dyDescent="0.25">
      <c r="A1745" s="114">
        <v>540513</v>
      </c>
      <c r="B1745" s="113" t="s">
        <v>476</v>
      </c>
      <c r="C1745" s="112">
        <f>VLOOKUP(A1745,cuc!$A$4:$H$2090,8,FALSE)</f>
        <v>0</v>
      </c>
      <c r="D1745" s="119"/>
      <c r="E1745" s="115"/>
    </row>
    <row r="1746" spans="1:5" hidden="1" x14ac:dyDescent="0.25">
      <c r="A1746" s="114">
        <v>540514</v>
      </c>
      <c r="B1746" s="113" t="s">
        <v>475</v>
      </c>
      <c r="C1746" s="112">
        <f>VLOOKUP(A1746,cuc!$A$4:$H$2090,8,FALSE)</f>
        <v>0</v>
      </c>
      <c r="D1746" s="119"/>
      <c r="E1746" s="115"/>
    </row>
    <row r="1747" spans="1:5" hidden="1" x14ac:dyDescent="0.25">
      <c r="A1747" s="114">
        <v>540515</v>
      </c>
      <c r="B1747" s="113" t="s">
        <v>474</v>
      </c>
      <c r="C1747" s="112">
        <f>VLOOKUP(A1747,cuc!$A$4:$H$2090,8,FALSE)</f>
        <v>0</v>
      </c>
      <c r="D1747" s="119"/>
      <c r="E1747" s="115"/>
    </row>
    <row r="1748" spans="1:5" hidden="1" x14ac:dyDescent="0.25">
      <c r="A1748" s="114">
        <v>540516</v>
      </c>
      <c r="B1748" s="113" t="s">
        <v>473</v>
      </c>
      <c r="C1748" s="112">
        <f>VLOOKUP(A1748,cuc!$A$4:$H$2090,8,FALSE)</f>
        <v>0</v>
      </c>
      <c r="D1748" s="119"/>
      <c r="E1748" s="115"/>
    </row>
    <row r="1749" spans="1:5" hidden="1" x14ac:dyDescent="0.25">
      <c r="A1749" s="114">
        <v>540517</v>
      </c>
      <c r="B1749" s="113" t="s">
        <v>472</v>
      </c>
      <c r="C1749" s="112">
        <f>VLOOKUP(A1749,cuc!$A$4:$H$2090,8,FALSE)</f>
        <v>0</v>
      </c>
      <c r="D1749" s="119"/>
      <c r="E1749" s="115"/>
    </row>
    <row r="1750" spans="1:5" hidden="1" x14ac:dyDescent="0.25">
      <c r="A1750" s="114">
        <v>540518</v>
      </c>
      <c r="B1750" s="113" t="s">
        <v>471</v>
      </c>
      <c r="C1750" s="112">
        <f>VLOOKUP(A1750,cuc!$A$4:$H$2090,8,FALSE)</f>
        <v>0</v>
      </c>
      <c r="D1750" s="119"/>
      <c r="E1750" s="115"/>
    </row>
    <row r="1751" spans="1:5" hidden="1" x14ac:dyDescent="0.25">
      <c r="A1751" s="114">
        <v>540519</v>
      </c>
      <c r="B1751" s="113" t="s">
        <v>470</v>
      </c>
      <c r="C1751" s="112">
        <f>VLOOKUP(A1751,cuc!$A$4:$H$2090,8,FALSE)</f>
        <v>0</v>
      </c>
      <c r="D1751" s="119"/>
      <c r="E1751" s="115"/>
    </row>
    <row r="1752" spans="1:5" hidden="1" x14ac:dyDescent="0.25">
      <c r="A1752" s="114">
        <v>540520</v>
      </c>
      <c r="B1752" s="113" t="s">
        <v>469</v>
      </c>
      <c r="C1752" s="112">
        <f>VLOOKUP(A1752,cuc!$A$4:$H$2090,8,FALSE)</f>
        <v>0</v>
      </c>
      <c r="D1752" s="119"/>
      <c r="E1752" s="115"/>
    </row>
    <row r="1753" spans="1:5" hidden="1" x14ac:dyDescent="0.25">
      <c r="A1753" s="114">
        <v>540521</v>
      </c>
      <c r="B1753" s="113" t="s">
        <v>468</v>
      </c>
      <c r="C1753" s="112">
        <f>VLOOKUP(A1753,cuc!$A$4:$H$2090,8,FALSE)</f>
        <v>0</v>
      </c>
      <c r="D1753" s="119"/>
      <c r="E1753" s="115"/>
    </row>
    <row r="1754" spans="1:5" hidden="1" x14ac:dyDescent="0.25">
      <c r="A1754" s="114">
        <v>540522</v>
      </c>
      <c r="B1754" s="113" t="s">
        <v>467</v>
      </c>
      <c r="C1754" s="112">
        <f>VLOOKUP(A1754,cuc!$A$4:$H$2090,8,FALSE)</f>
        <v>0</v>
      </c>
      <c r="D1754" s="119"/>
      <c r="E1754" s="115"/>
    </row>
    <row r="1755" spans="1:5" hidden="1" x14ac:dyDescent="0.25">
      <c r="A1755" s="114">
        <v>540523</v>
      </c>
      <c r="B1755" s="113" t="s">
        <v>466</v>
      </c>
      <c r="C1755" s="112">
        <f>VLOOKUP(A1755,cuc!$A$4:$H$2090,8,FALSE)</f>
        <v>0</v>
      </c>
      <c r="D1755" s="119"/>
      <c r="E1755" s="115"/>
    </row>
    <row r="1756" spans="1:5" hidden="1" x14ac:dyDescent="0.25">
      <c r="A1756" s="114">
        <v>540524</v>
      </c>
      <c r="B1756" s="113" t="s">
        <v>465</v>
      </c>
      <c r="C1756" s="112">
        <f>VLOOKUP(A1756,cuc!$A$4:$H$2090,8,FALSE)</f>
        <v>0</v>
      </c>
      <c r="D1756" s="119"/>
      <c r="E1756" s="115"/>
    </row>
    <row r="1757" spans="1:5" hidden="1" x14ac:dyDescent="0.25">
      <c r="A1757" s="114">
        <v>540525</v>
      </c>
      <c r="B1757" s="113" t="s">
        <v>1853</v>
      </c>
      <c r="C1757" s="112">
        <f>VLOOKUP(A1757,cuc!$A$4:$H$2090,8,FALSE)</f>
        <v>0</v>
      </c>
      <c r="D1757" s="119"/>
      <c r="E1757" s="115"/>
    </row>
    <row r="1758" spans="1:5" hidden="1" x14ac:dyDescent="0.25">
      <c r="A1758" s="114">
        <v>540526</v>
      </c>
      <c r="B1758" s="113" t="s">
        <v>463</v>
      </c>
      <c r="C1758" s="112">
        <f>VLOOKUP(A1758,cuc!$A$4:$H$2090,8,FALSE)</f>
        <v>0</v>
      </c>
      <c r="D1758" s="119"/>
      <c r="E1758" s="115"/>
    </row>
    <row r="1759" spans="1:5" hidden="1" x14ac:dyDescent="0.25">
      <c r="A1759" s="114">
        <v>540527</v>
      </c>
      <c r="B1759" s="113" t="s">
        <v>1852</v>
      </c>
      <c r="C1759" s="112">
        <f>VLOOKUP(A1759,cuc!$A$4:$H$2090,8,FALSE)</f>
        <v>0</v>
      </c>
      <c r="D1759" s="119"/>
      <c r="E1759" s="115"/>
    </row>
    <row r="1760" spans="1:5" hidden="1" x14ac:dyDescent="0.25">
      <c r="A1760" s="114">
        <v>540528</v>
      </c>
      <c r="B1760" s="113" t="s">
        <v>461</v>
      </c>
      <c r="C1760" s="112">
        <f>VLOOKUP(A1760,cuc!$A$4:$H$2090,8,FALSE)</f>
        <v>0</v>
      </c>
      <c r="D1760" s="119"/>
      <c r="E1760" s="115"/>
    </row>
    <row r="1761" spans="1:5" hidden="1" x14ac:dyDescent="0.25">
      <c r="A1761" s="114">
        <v>540529</v>
      </c>
      <c r="B1761" s="113" t="s">
        <v>460</v>
      </c>
      <c r="C1761" s="112">
        <f>VLOOKUP(A1761,cuc!$A$4:$H$2090,8,FALSE)</f>
        <v>0</v>
      </c>
      <c r="D1761" s="119"/>
      <c r="E1761" s="115"/>
    </row>
    <row r="1762" spans="1:5" hidden="1" x14ac:dyDescent="0.25">
      <c r="A1762" s="114">
        <v>540530</v>
      </c>
      <c r="B1762" s="113" t="s">
        <v>449</v>
      </c>
      <c r="C1762" s="112">
        <f>VLOOKUP(A1762,cuc!$A$4:$H$2090,8,FALSE)</f>
        <v>0</v>
      </c>
      <c r="D1762" s="119"/>
      <c r="E1762" s="115"/>
    </row>
    <row r="1763" spans="1:5" hidden="1" x14ac:dyDescent="0.25">
      <c r="A1763" s="114">
        <v>540531</v>
      </c>
      <c r="B1763" s="113" t="s">
        <v>459</v>
      </c>
      <c r="C1763" s="112">
        <f>VLOOKUP(A1763,cuc!$A$4:$H$2090,8,FALSE)</f>
        <v>0</v>
      </c>
      <c r="D1763" s="119"/>
      <c r="E1763" s="115"/>
    </row>
    <row r="1764" spans="1:5" hidden="1" x14ac:dyDescent="0.25">
      <c r="A1764" s="114">
        <v>540532</v>
      </c>
      <c r="B1764" s="113" t="s">
        <v>458</v>
      </c>
      <c r="C1764" s="112">
        <f>VLOOKUP(A1764,cuc!$A$4:$H$2090,8,FALSE)</f>
        <v>0</v>
      </c>
      <c r="D1764" s="119"/>
      <c r="E1764" s="115"/>
    </row>
    <row r="1765" spans="1:5" hidden="1" x14ac:dyDescent="0.25">
      <c r="A1765" s="114">
        <v>540533</v>
      </c>
      <c r="B1765" s="113" t="s">
        <v>457</v>
      </c>
      <c r="C1765" s="112">
        <f>VLOOKUP(A1765,cuc!$A$4:$H$2090,8,FALSE)</f>
        <v>0</v>
      </c>
      <c r="D1765" s="119"/>
      <c r="E1765" s="115"/>
    </row>
    <row r="1766" spans="1:5" hidden="1" x14ac:dyDescent="0.25">
      <c r="A1766" s="114">
        <v>540534</v>
      </c>
      <c r="B1766" s="113" t="s">
        <v>456</v>
      </c>
      <c r="C1766" s="112">
        <f>VLOOKUP(A1766,cuc!$A$4:$H$2090,8,FALSE)</f>
        <v>0</v>
      </c>
      <c r="D1766" s="119"/>
      <c r="E1766" s="115"/>
    </row>
    <row r="1767" spans="1:5" hidden="1" x14ac:dyDescent="0.25">
      <c r="A1767" s="114">
        <v>540595</v>
      </c>
      <c r="B1767" s="113" t="s">
        <v>455</v>
      </c>
      <c r="C1767" s="112">
        <f>VLOOKUP(A1767,cuc!$A$4:$H$2090,8,FALSE)</f>
        <v>0</v>
      </c>
      <c r="D1767" s="119"/>
      <c r="E1767" s="115"/>
    </row>
    <row r="1768" spans="1:5" hidden="1" x14ac:dyDescent="0.25">
      <c r="A1768" s="114">
        <v>541000</v>
      </c>
      <c r="B1768" s="113" t="s">
        <v>454</v>
      </c>
      <c r="C1768" s="112">
        <f>VLOOKUP(A1768,cuc!$A$4:$H$2090,8,FALSE)</f>
        <v>0</v>
      </c>
      <c r="D1768" s="119"/>
      <c r="E1768" s="115"/>
    </row>
    <row r="1769" spans="1:5" hidden="1" x14ac:dyDescent="0.25">
      <c r="A1769" s="114">
        <v>541001</v>
      </c>
      <c r="B1769" s="113" t="s">
        <v>453</v>
      </c>
      <c r="C1769" s="112">
        <f>VLOOKUP(A1769,cuc!$A$4:$H$2090,8,FALSE)</f>
        <v>0</v>
      </c>
      <c r="D1769" s="119"/>
      <c r="E1769" s="115"/>
    </row>
    <row r="1770" spans="1:5" hidden="1" x14ac:dyDescent="0.25">
      <c r="A1770" s="114">
        <v>541002</v>
      </c>
      <c r="B1770" s="113" t="s">
        <v>452</v>
      </c>
      <c r="C1770" s="112">
        <f>VLOOKUP(A1770,cuc!$A$4:$H$2090,8,FALSE)</f>
        <v>0</v>
      </c>
      <c r="D1770" s="119"/>
      <c r="E1770" s="115"/>
    </row>
    <row r="1771" spans="1:5" hidden="1" x14ac:dyDescent="0.25">
      <c r="A1771" s="114">
        <v>541003</v>
      </c>
      <c r="B1771" s="113" t="s">
        <v>451</v>
      </c>
      <c r="C1771" s="112">
        <f>VLOOKUP(A1771,cuc!$A$4:$H$2090,8,FALSE)</f>
        <v>0</v>
      </c>
      <c r="D1771" s="119"/>
      <c r="E1771" s="115"/>
    </row>
    <row r="1772" spans="1:5" hidden="1" x14ac:dyDescent="0.25">
      <c r="A1772" s="114">
        <v>541004</v>
      </c>
      <c r="B1772" s="113" t="s">
        <v>450</v>
      </c>
      <c r="C1772" s="112">
        <f>VLOOKUP(A1772,cuc!$A$4:$H$2090,8,FALSE)</f>
        <v>0</v>
      </c>
      <c r="D1772" s="119"/>
      <c r="E1772" s="115"/>
    </row>
    <row r="1773" spans="1:5" hidden="1" x14ac:dyDescent="0.25">
      <c r="A1773" s="114">
        <v>541005</v>
      </c>
      <c r="B1773" s="113" t="s">
        <v>449</v>
      </c>
      <c r="C1773" s="112">
        <f>VLOOKUP(A1773,cuc!$A$4:$H$2090,8,FALSE)</f>
        <v>0</v>
      </c>
      <c r="D1773" s="119"/>
      <c r="E1773" s="115"/>
    </row>
    <row r="1774" spans="1:5" hidden="1" x14ac:dyDescent="0.25">
      <c r="A1774" s="114">
        <v>541006</v>
      </c>
      <c r="B1774" s="113" t="s">
        <v>448</v>
      </c>
      <c r="C1774" s="112">
        <f>VLOOKUP(A1774,cuc!$A$4:$H$2090,8,FALSE)</f>
        <v>0</v>
      </c>
      <c r="D1774" s="119"/>
      <c r="E1774" s="115"/>
    </row>
    <row r="1775" spans="1:5" hidden="1" x14ac:dyDescent="0.25">
      <c r="A1775" s="114">
        <v>541007</v>
      </c>
      <c r="B1775" s="113" t="s">
        <v>447</v>
      </c>
      <c r="C1775" s="112">
        <f>VLOOKUP(A1775,cuc!$A$4:$H$2090,8,FALSE)</f>
        <v>0</v>
      </c>
      <c r="D1775" s="119"/>
      <c r="E1775" s="115"/>
    </row>
    <row r="1776" spans="1:5" hidden="1" x14ac:dyDescent="0.25">
      <c r="A1776" s="114">
        <v>541008</v>
      </c>
      <c r="B1776" s="113" t="s">
        <v>446</v>
      </c>
      <c r="C1776" s="112">
        <f>VLOOKUP(A1776,cuc!$A$4:$H$2090,8,FALSE)</f>
        <v>0</v>
      </c>
      <c r="D1776" s="119"/>
      <c r="E1776" s="115"/>
    </row>
    <row r="1777" spans="1:5" hidden="1" x14ac:dyDescent="0.25">
      <c r="A1777" s="114">
        <v>541009</v>
      </c>
      <c r="B1777" s="113" t="s">
        <v>445</v>
      </c>
      <c r="C1777" s="112">
        <f>VLOOKUP(A1777,cuc!$A$4:$H$2090,8,FALSE)</f>
        <v>0</v>
      </c>
      <c r="D1777" s="119"/>
      <c r="E1777" s="115"/>
    </row>
    <row r="1778" spans="1:5" hidden="1" x14ac:dyDescent="0.25">
      <c r="A1778" s="114">
        <v>541010</v>
      </c>
      <c r="B1778" s="113" t="s">
        <v>444</v>
      </c>
      <c r="C1778" s="112">
        <f>VLOOKUP(A1778,cuc!$A$4:$H$2090,8,FALSE)</f>
        <v>0</v>
      </c>
      <c r="D1778" s="119"/>
      <c r="E1778" s="115"/>
    </row>
    <row r="1779" spans="1:5" hidden="1" x14ac:dyDescent="0.25">
      <c r="A1779" s="114">
        <v>541011</v>
      </c>
      <c r="B1779" s="113" t="s">
        <v>443</v>
      </c>
      <c r="C1779" s="112">
        <f>VLOOKUP(A1779,cuc!$A$4:$H$2090,8,FALSE)</f>
        <v>0</v>
      </c>
      <c r="D1779" s="119"/>
      <c r="E1779" s="115"/>
    </row>
    <row r="1780" spans="1:5" hidden="1" x14ac:dyDescent="0.25">
      <c r="A1780" s="114">
        <v>541012</v>
      </c>
      <c r="B1780" s="113" t="s">
        <v>442</v>
      </c>
      <c r="C1780" s="112">
        <f>VLOOKUP(A1780,cuc!$A$4:$H$2090,8,FALSE)</f>
        <v>0</v>
      </c>
      <c r="D1780" s="119"/>
      <c r="E1780" s="115"/>
    </row>
    <row r="1781" spans="1:5" hidden="1" x14ac:dyDescent="0.25">
      <c r="A1781" s="114">
        <v>541013</v>
      </c>
      <c r="B1781" s="113" t="s">
        <v>441</v>
      </c>
      <c r="C1781" s="112">
        <f>VLOOKUP(A1781,cuc!$A$4:$H$2090,8,FALSE)</f>
        <v>0</v>
      </c>
      <c r="D1781" s="119"/>
      <c r="E1781" s="115"/>
    </row>
    <row r="1782" spans="1:5" hidden="1" x14ac:dyDescent="0.25">
      <c r="A1782" s="114">
        <v>541014</v>
      </c>
      <c r="B1782" s="113" t="s">
        <v>440</v>
      </c>
      <c r="C1782" s="112">
        <f>VLOOKUP(A1782,cuc!$A$4:$H$2090,8,FALSE)</f>
        <v>0</v>
      </c>
      <c r="D1782" s="119"/>
      <c r="E1782" s="115"/>
    </row>
    <row r="1783" spans="1:5" hidden="1" x14ac:dyDescent="0.25">
      <c r="A1783" s="114">
        <v>541015</v>
      </c>
      <c r="B1783" s="113" t="s">
        <v>439</v>
      </c>
      <c r="C1783" s="112">
        <f>VLOOKUP(A1783,cuc!$A$4:$H$2090,8,FALSE)</f>
        <v>0</v>
      </c>
      <c r="D1783" s="119"/>
      <c r="E1783" s="115"/>
    </row>
    <row r="1784" spans="1:5" hidden="1" x14ac:dyDescent="0.25">
      <c r="A1784" s="114">
        <v>541016</v>
      </c>
      <c r="B1784" s="113" t="s">
        <v>438</v>
      </c>
      <c r="C1784" s="112">
        <f>VLOOKUP(A1784,cuc!$A$4:$H$2090,8,FALSE)</f>
        <v>0</v>
      </c>
      <c r="D1784" s="119"/>
      <c r="E1784" s="115"/>
    </row>
    <row r="1785" spans="1:5" hidden="1" x14ac:dyDescent="0.25">
      <c r="A1785" s="114">
        <v>541017</v>
      </c>
      <c r="B1785" s="113" t="s">
        <v>437</v>
      </c>
      <c r="C1785" s="112">
        <f>VLOOKUP(A1785,cuc!$A$4:$H$2090,8,FALSE)</f>
        <v>0</v>
      </c>
      <c r="D1785" s="119"/>
      <c r="E1785" s="115"/>
    </row>
    <row r="1786" spans="1:5" hidden="1" x14ac:dyDescent="0.25">
      <c r="A1786" s="114">
        <v>541018</v>
      </c>
      <c r="B1786" s="113" t="s">
        <v>436</v>
      </c>
      <c r="C1786" s="112">
        <f>VLOOKUP(A1786,cuc!$A$4:$H$2090,8,FALSE)</f>
        <v>0</v>
      </c>
      <c r="D1786" s="119"/>
      <c r="E1786" s="115"/>
    </row>
    <row r="1787" spans="1:5" hidden="1" x14ac:dyDescent="0.25">
      <c r="A1787" s="114">
        <v>541019</v>
      </c>
      <c r="B1787" s="113" t="s">
        <v>435</v>
      </c>
      <c r="C1787" s="112">
        <f>VLOOKUP(A1787,cuc!$A$4:$H$2090,8,FALSE)</f>
        <v>0</v>
      </c>
      <c r="D1787" s="119"/>
      <c r="E1787" s="115"/>
    </row>
    <row r="1788" spans="1:5" hidden="1" x14ac:dyDescent="0.25">
      <c r="A1788" s="114">
        <v>541022</v>
      </c>
      <c r="B1788" s="113" t="s">
        <v>434</v>
      </c>
      <c r="C1788" s="112">
        <f>VLOOKUP(A1788,cuc!$A$4:$H$2090,8,FALSE)</f>
        <v>0</v>
      </c>
      <c r="D1788" s="119"/>
      <c r="E1788" s="115"/>
    </row>
    <row r="1789" spans="1:5" hidden="1" x14ac:dyDescent="0.25">
      <c r="A1789" s="114">
        <v>541023</v>
      </c>
      <c r="B1789" s="113" t="s">
        <v>433</v>
      </c>
      <c r="C1789" s="112">
        <f>VLOOKUP(A1789,cuc!$A$4:$H$2090,8,FALSE)</f>
        <v>0</v>
      </c>
      <c r="D1789" s="119"/>
      <c r="E1789" s="115"/>
    </row>
    <row r="1790" spans="1:5" hidden="1" x14ac:dyDescent="0.25">
      <c r="A1790" s="114">
        <v>541024</v>
      </c>
      <c r="B1790" s="113" t="s">
        <v>432</v>
      </c>
      <c r="C1790" s="112">
        <f>VLOOKUP(A1790,cuc!$A$4:$H$2090,8,FALSE)</f>
        <v>0</v>
      </c>
      <c r="D1790" s="119"/>
      <c r="E1790" s="115"/>
    </row>
    <row r="1791" spans="1:5" hidden="1" x14ac:dyDescent="0.25">
      <c r="A1791" s="114">
        <v>541025</v>
      </c>
      <c r="B1791" s="113" t="s">
        <v>431</v>
      </c>
      <c r="C1791" s="112">
        <f>VLOOKUP(A1791,cuc!$A$4:$H$2090,8,FALSE)</f>
        <v>0</v>
      </c>
      <c r="D1791" s="119"/>
      <c r="E1791" s="115"/>
    </row>
    <row r="1792" spans="1:5" hidden="1" x14ac:dyDescent="0.25">
      <c r="A1792" s="114">
        <v>541026</v>
      </c>
      <c r="B1792" s="113" t="s">
        <v>430</v>
      </c>
      <c r="C1792" s="112">
        <f>VLOOKUP(A1792,cuc!$A$4:$H$2090,8,FALSE)</f>
        <v>0</v>
      </c>
      <c r="D1792" s="119"/>
      <c r="E1792" s="115"/>
    </row>
    <row r="1793" spans="1:5" hidden="1" x14ac:dyDescent="0.25">
      <c r="A1793" s="114">
        <v>541027</v>
      </c>
      <c r="B1793" s="113" t="s">
        <v>429</v>
      </c>
      <c r="C1793" s="112">
        <f>VLOOKUP(A1793,cuc!$A$4:$H$2090,8,FALSE)</f>
        <v>0</v>
      </c>
      <c r="D1793" s="119"/>
      <c r="E1793" s="115"/>
    </row>
    <row r="1794" spans="1:5" hidden="1" x14ac:dyDescent="0.25">
      <c r="A1794" s="114">
        <v>541028</v>
      </c>
      <c r="B1794" s="113" t="s">
        <v>428</v>
      </c>
      <c r="C1794" s="112">
        <f>VLOOKUP(A1794,cuc!$A$4:$H$2090,8,FALSE)</f>
        <v>0</v>
      </c>
      <c r="D1794" s="119"/>
      <c r="E1794" s="115"/>
    </row>
    <row r="1795" spans="1:5" hidden="1" x14ac:dyDescent="0.25">
      <c r="A1795" s="114">
        <v>541029</v>
      </c>
      <c r="B1795" s="113" t="s">
        <v>427</v>
      </c>
      <c r="C1795" s="112">
        <f>VLOOKUP(A1795,cuc!$A$4:$H$2090,8,FALSE)</f>
        <v>0</v>
      </c>
      <c r="D1795" s="119"/>
      <c r="E1795" s="115"/>
    </row>
    <row r="1796" spans="1:5" hidden="1" x14ac:dyDescent="0.25">
      <c r="A1796" s="114">
        <v>541030</v>
      </c>
      <c r="B1796" s="113" t="s">
        <v>426</v>
      </c>
      <c r="C1796" s="112">
        <f>VLOOKUP(A1796,cuc!$A$4:$H$2090,8,FALSE)</f>
        <v>0</v>
      </c>
      <c r="D1796" s="119"/>
      <c r="E1796" s="115"/>
    </row>
    <row r="1797" spans="1:5" hidden="1" x14ac:dyDescent="0.25">
      <c r="A1797" s="114">
        <v>541031</v>
      </c>
      <c r="B1797" s="113" t="s">
        <v>425</v>
      </c>
      <c r="C1797" s="112">
        <f>VLOOKUP(A1797,cuc!$A$4:$H$2090,8,FALSE)</f>
        <v>0</v>
      </c>
      <c r="D1797" s="119"/>
      <c r="E1797" s="115"/>
    </row>
    <row r="1798" spans="1:5" hidden="1" x14ac:dyDescent="0.25">
      <c r="A1798" s="114">
        <v>541032</v>
      </c>
      <c r="B1798" s="113" t="s">
        <v>424</v>
      </c>
      <c r="C1798" s="112">
        <f>VLOOKUP(A1798,cuc!$A$4:$H$2090,8,FALSE)</f>
        <v>0</v>
      </c>
      <c r="D1798" s="119"/>
      <c r="E1798" s="115"/>
    </row>
    <row r="1799" spans="1:5" hidden="1" x14ac:dyDescent="0.25">
      <c r="A1799" s="114">
        <v>541033</v>
      </c>
      <c r="B1799" s="113" t="s">
        <v>423</v>
      </c>
      <c r="C1799" s="112">
        <f>VLOOKUP(A1799,cuc!$A$4:$H$2090,8,FALSE)</f>
        <v>0</v>
      </c>
      <c r="D1799" s="119"/>
      <c r="E1799" s="115"/>
    </row>
    <row r="1800" spans="1:5" hidden="1" x14ac:dyDescent="0.25">
      <c r="A1800" s="114">
        <v>541034</v>
      </c>
      <c r="B1800" s="113" t="s">
        <v>422</v>
      </c>
      <c r="C1800" s="112">
        <f>VLOOKUP(A1800,cuc!$A$4:$H$2090,8,FALSE)</f>
        <v>0</v>
      </c>
      <c r="D1800" s="119"/>
      <c r="E1800" s="115"/>
    </row>
    <row r="1801" spans="1:5" hidden="1" x14ac:dyDescent="0.25">
      <c r="A1801" s="114">
        <v>541035</v>
      </c>
      <c r="B1801" s="113" t="s">
        <v>421</v>
      </c>
      <c r="C1801" s="112">
        <f>VLOOKUP(A1801,cuc!$A$4:$H$2090,8,FALSE)</f>
        <v>0</v>
      </c>
      <c r="D1801" s="119"/>
      <c r="E1801" s="115"/>
    </row>
    <row r="1802" spans="1:5" hidden="1" x14ac:dyDescent="0.25">
      <c r="A1802" s="114">
        <v>541095</v>
      </c>
      <c r="B1802" s="113" t="s">
        <v>213</v>
      </c>
      <c r="C1802" s="112">
        <f>VLOOKUP(A1802,cuc!$A$4:$H$2090,8,FALSE)</f>
        <v>0</v>
      </c>
      <c r="D1802" s="119"/>
      <c r="E1802" s="115"/>
    </row>
    <row r="1803" spans="1:5" hidden="1" x14ac:dyDescent="0.25">
      <c r="A1803" s="114">
        <v>541500</v>
      </c>
      <c r="B1803" s="113" t="s">
        <v>420</v>
      </c>
      <c r="C1803" s="112">
        <f>VLOOKUP(A1803,cuc!$A$4:$H$2090,8,FALSE)</f>
        <v>0</v>
      </c>
      <c r="D1803" s="119"/>
      <c r="E1803" s="115"/>
    </row>
    <row r="1804" spans="1:5" hidden="1" x14ac:dyDescent="0.25">
      <c r="A1804" s="114">
        <v>542000</v>
      </c>
      <c r="B1804" s="113" t="s">
        <v>419</v>
      </c>
      <c r="C1804" s="112">
        <f>VLOOKUP(A1804,cuc!$A$4:$H$2090,8,FALSE)</f>
        <v>0</v>
      </c>
      <c r="D1804" s="119"/>
      <c r="E1804" s="115"/>
    </row>
    <row r="1805" spans="1:5" hidden="1" x14ac:dyDescent="0.25">
      <c r="A1805" s="114">
        <v>542500</v>
      </c>
      <c r="B1805" s="113" t="s">
        <v>418</v>
      </c>
      <c r="C1805" s="112">
        <f>VLOOKUP(A1805,cuc!$A$4:$H$2090,8,FALSE)</f>
        <v>0</v>
      </c>
      <c r="D1805" s="119"/>
      <c r="E1805" s="115"/>
    </row>
    <row r="1806" spans="1:5" x14ac:dyDescent="0.25">
      <c r="A1806" s="114">
        <v>600000</v>
      </c>
      <c r="B1806" s="113" t="s">
        <v>417</v>
      </c>
      <c r="C1806" s="112">
        <f>VLOOKUP(A1806,cuc!$A$4:$H$2090,8,FALSE)</f>
        <v>317502192.61000001</v>
      </c>
      <c r="D1806" s="119"/>
      <c r="E1806" s="115"/>
    </row>
    <row r="1807" spans="1:5" x14ac:dyDescent="0.25">
      <c r="A1807" s="114">
        <v>610000</v>
      </c>
      <c r="B1807" s="113" t="s">
        <v>416</v>
      </c>
      <c r="C1807" s="112">
        <f>VLOOKUP(A1807,cuc!$A$4:$H$2090,8,FALSE)</f>
        <v>317502192.61000001</v>
      </c>
      <c r="D1807" s="119"/>
      <c r="E1807" s="115"/>
    </row>
    <row r="1808" spans="1:5" hidden="1" x14ac:dyDescent="0.25">
      <c r="A1808" s="114">
        <v>610500</v>
      </c>
      <c r="B1808" s="113" t="s">
        <v>415</v>
      </c>
      <c r="C1808" s="112">
        <f>VLOOKUP(A1808,cuc!$A$4:$H$2090,8,FALSE)</f>
        <v>0</v>
      </c>
      <c r="D1808" s="119"/>
      <c r="E1808" s="115"/>
    </row>
    <row r="1809" spans="1:5" hidden="1" x14ac:dyDescent="0.25">
      <c r="A1809" s="114">
        <v>610505</v>
      </c>
      <c r="B1809" s="113" t="s">
        <v>414</v>
      </c>
      <c r="C1809" s="112">
        <f>VLOOKUP(A1809,cuc!$A$4:$H$2090,8,FALSE)</f>
        <v>0</v>
      </c>
      <c r="D1809" s="119"/>
      <c r="E1809" s="115"/>
    </row>
    <row r="1810" spans="1:5" hidden="1" x14ac:dyDescent="0.25">
      <c r="A1810" s="114">
        <v>610510</v>
      </c>
      <c r="B1810" s="113" t="s">
        <v>413</v>
      </c>
      <c r="C1810" s="112">
        <f>VLOOKUP(A1810,cuc!$A$4:$H$2090,8,FALSE)</f>
        <v>0</v>
      </c>
      <c r="D1810" s="119"/>
      <c r="E1810" s="115"/>
    </row>
    <row r="1811" spans="1:5" hidden="1" x14ac:dyDescent="0.25">
      <c r="A1811" s="114">
        <v>610515</v>
      </c>
      <c r="B1811" s="113" t="s">
        <v>412</v>
      </c>
      <c r="C1811" s="112">
        <f>VLOOKUP(A1811,cuc!$A$4:$H$2090,8,FALSE)</f>
        <v>0</v>
      </c>
      <c r="D1811" s="119"/>
      <c r="E1811" s="115"/>
    </row>
    <row r="1812" spans="1:5" hidden="1" x14ac:dyDescent="0.25">
      <c r="A1812" s="114">
        <v>610520</v>
      </c>
      <c r="B1812" s="113" t="s">
        <v>411</v>
      </c>
      <c r="C1812" s="112">
        <f>VLOOKUP(A1812,cuc!$A$4:$H$2090,8,FALSE)</f>
        <v>0</v>
      </c>
      <c r="D1812" s="119"/>
      <c r="E1812" s="115"/>
    </row>
    <row r="1813" spans="1:5" hidden="1" x14ac:dyDescent="0.25">
      <c r="A1813" s="114">
        <v>610525</v>
      </c>
      <c r="B1813" s="113" t="s">
        <v>410</v>
      </c>
      <c r="C1813" s="112">
        <f>VLOOKUP(A1813,cuc!$A$4:$H$2090,8,FALSE)</f>
        <v>0</v>
      </c>
      <c r="D1813" s="119"/>
      <c r="E1813" s="115"/>
    </row>
    <row r="1814" spans="1:5" hidden="1" x14ac:dyDescent="0.25">
      <c r="A1814" s="114">
        <v>610530</v>
      </c>
      <c r="B1814" s="113" t="s">
        <v>409</v>
      </c>
      <c r="C1814" s="112">
        <f>VLOOKUP(A1814,cuc!$A$4:$H$2090,8,FALSE)</f>
        <v>0</v>
      </c>
      <c r="D1814" s="119"/>
      <c r="E1814" s="115"/>
    </row>
    <row r="1815" spans="1:5" hidden="1" x14ac:dyDescent="0.25">
      <c r="A1815" s="114">
        <v>610535</v>
      </c>
      <c r="B1815" s="113" t="s">
        <v>408</v>
      </c>
      <c r="C1815" s="112">
        <f>VLOOKUP(A1815,cuc!$A$4:$H$2090,8,FALSE)</f>
        <v>0</v>
      </c>
      <c r="D1815" s="119"/>
      <c r="E1815" s="115"/>
    </row>
    <row r="1816" spans="1:5" hidden="1" x14ac:dyDescent="0.25">
      <c r="A1816" s="114">
        <v>610540</v>
      </c>
      <c r="B1816" s="113" t="s">
        <v>407</v>
      </c>
      <c r="C1816" s="112">
        <f>VLOOKUP(A1816,cuc!$A$4:$H$2090,8,FALSE)</f>
        <v>0</v>
      </c>
      <c r="D1816" s="119"/>
      <c r="E1816" s="115"/>
    </row>
    <row r="1817" spans="1:5" hidden="1" x14ac:dyDescent="0.25">
      <c r="A1817" s="114">
        <v>610545</v>
      </c>
      <c r="B1817" s="113" t="s">
        <v>406</v>
      </c>
      <c r="C1817" s="112">
        <f>VLOOKUP(A1817,cuc!$A$4:$H$2090,8,FALSE)</f>
        <v>0</v>
      </c>
      <c r="D1817" s="119"/>
      <c r="E1817" s="115"/>
    </row>
    <row r="1818" spans="1:5" hidden="1" x14ac:dyDescent="0.25">
      <c r="A1818" s="114">
        <v>610550</v>
      </c>
      <c r="B1818" s="113" t="s">
        <v>405</v>
      </c>
      <c r="C1818" s="112">
        <f>VLOOKUP(A1818,cuc!$A$4:$H$2090,8,FALSE)</f>
        <v>0</v>
      </c>
      <c r="D1818" s="119"/>
      <c r="E1818" s="115"/>
    </row>
    <row r="1819" spans="1:5" hidden="1" x14ac:dyDescent="0.25">
      <c r="A1819" s="114">
        <v>610555</v>
      </c>
      <c r="B1819" s="113" t="s">
        <v>1851</v>
      </c>
      <c r="C1819" s="112">
        <f>VLOOKUP(A1819,cuc!$A$4:$H$2090,8,FALSE)</f>
        <v>0</v>
      </c>
      <c r="D1819" s="119"/>
      <c r="E1819" s="115"/>
    </row>
    <row r="1820" spans="1:5" hidden="1" x14ac:dyDescent="0.25">
      <c r="A1820" s="114">
        <v>610560</v>
      </c>
      <c r="B1820" s="113" t="s">
        <v>403</v>
      </c>
      <c r="C1820" s="112">
        <f>VLOOKUP(A1820,cuc!$A$4:$H$2090,8,FALSE)</f>
        <v>0</v>
      </c>
      <c r="D1820" s="119"/>
      <c r="E1820" s="115"/>
    </row>
    <row r="1821" spans="1:5" hidden="1" x14ac:dyDescent="0.25">
      <c r="A1821" s="114">
        <v>610565</v>
      </c>
      <c r="B1821" s="113" t="s">
        <v>402</v>
      </c>
      <c r="C1821" s="112">
        <f>VLOOKUP(A1821,cuc!$A$4:$H$2090,8,FALSE)</f>
        <v>0</v>
      </c>
      <c r="D1821" s="119"/>
      <c r="E1821" s="115"/>
    </row>
    <row r="1822" spans="1:5" hidden="1" x14ac:dyDescent="0.25">
      <c r="A1822" s="114">
        <v>610570</v>
      </c>
      <c r="B1822" s="113" t="s">
        <v>401</v>
      </c>
      <c r="C1822" s="112">
        <f>VLOOKUP(A1822,cuc!$A$4:$H$2090,8,FALSE)</f>
        <v>0</v>
      </c>
      <c r="D1822" s="119"/>
      <c r="E1822" s="115"/>
    </row>
    <row r="1823" spans="1:5" hidden="1" x14ac:dyDescent="0.25">
      <c r="A1823" s="114">
        <v>610575</v>
      </c>
      <c r="B1823" s="113" t="s">
        <v>400</v>
      </c>
      <c r="C1823" s="112">
        <f>VLOOKUP(A1823,cuc!$A$4:$H$2090,8,FALSE)</f>
        <v>0</v>
      </c>
      <c r="D1823" s="119"/>
      <c r="E1823" s="115"/>
    </row>
    <row r="1824" spans="1:5" hidden="1" x14ac:dyDescent="0.25">
      <c r="A1824" s="114">
        <v>610580</v>
      </c>
      <c r="B1824" s="113" t="s">
        <v>399</v>
      </c>
      <c r="C1824" s="112">
        <f>VLOOKUP(A1824,cuc!$A$4:$H$2090,8,FALSE)</f>
        <v>0</v>
      </c>
      <c r="D1824" s="119"/>
      <c r="E1824" s="115"/>
    </row>
    <row r="1825" spans="1:5" hidden="1" x14ac:dyDescent="0.25">
      <c r="A1825" s="114">
        <v>611000</v>
      </c>
      <c r="B1825" s="113" t="s">
        <v>398</v>
      </c>
      <c r="C1825" s="112">
        <f>VLOOKUP(A1825,cuc!$A$4:$H$2090,8,FALSE)</f>
        <v>0</v>
      </c>
      <c r="D1825" s="119"/>
      <c r="E1825" s="115"/>
    </row>
    <row r="1826" spans="1:5" hidden="1" x14ac:dyDescent="0.25">
      <c r="A1826" s="114">
        <v>611005</v>
      </c>
      <c r="B1826" s="113" t="s">
        <v>397</v>
      </c>
      <c r="C1826" s="112">
        <f>VLOOKUP(A1826,cuc!$A$4:$H$2090,8,FALSE)</f>
        <v>0</v>
      </c>
      <c r="D1826" s="119"/>
      <c r="E1826" s="115"/>
    </row>
    <row r="1827" spans="1:5" hidden="1" x14ac:dyDescent="0.25">
      <c r="A1827" s="114">
        <v>611010</v>
      </c>
      <c r="B1827" s="113" t="s">
        <v>396</v>
      </c>
      <c r="C1827" s="112">
        <f>VLOOKUP(A1827,cuc!$A$4:$H$2090,8,FALSE)</f>
        <v>0</v>
      </c>
      <c r="D1827" s="119"/>
      <c r="E1827" s="115"/>
    </row>
    <row r="1828" spans="1:5" hidden="1" x14ac:dyDescent="0.25">
      <c r="A1828" s="114">
        <v>611015</v>
      </c>
      <c r="B1828" s="113" t="s">
        <v>221</v>
      </c>
      <c r="C1828" s="112">
        <f>VLOOKUP(A1828,cuc!$A$4:$H$2090,8,FALSE)</f>
        <v>0</v>
      </c>
      <c r="D1828" s="119"/>
      <c r="E1828" s="115"/>
    </row>
    <row r="1829" spans="1:5" hidden="1" x14ac:dyDescent="0.25">
      <c r="A1829" s="114">
        <v>611500</v>
      </c>
      <c r="B1829" s="113" t="s">
        <v>395</v>
      </c>
      <c r="C1829" s="112">
        <f>VLOOKUP(A1829,cuc!$A$4:$H$2090,8,FALSE)</f>
        <v>0</v>
      </c>
      <c r="D1829" s="119"/>
      <c r="E1829" s="115"/>
    </row>
    <row r="1830" spans="1:5" hidden="1" x14ac:dyDescent="0.25">
      <c r="A1830" s="114">
        <v>611505</v>
      </c>
      <c r="B1830" s="113" t="s">
        <v>394</v>
      </c>
      <c r="C1830" s="112">
        <f>VLOOKUP(A1830,cuc!$A$4:$H$2090,8,FALSE)</f>
        <v>0</v>
      </c>
      <c r="D1830" s="119"/>
      <c r="E1830" s="115"/>
    </row>
    <row r="1831" spans="1:5" hidden="1" x14ac:dyDescent="0.25">
      <c r="A1831" s="114">
        <v>611510</v>
      </c>
      <c r="B1831" s="113" t="s">
        <v>393</v>
      </c>
      <c r="C1831" s="112">
        <f>VLOOKUP(A1831,cuc!$A$4:$H$2090,8,FALSE)</f>
        <v>0</v>
      </c>
      <c r="D1831" s="119"/>
      <c r="E1831" s="115"/>
    </row>
    <row r="1832" spans="1:5" hidden="1" x14ac:dyDescent="0.25">
      <c r="A1832" s="114">
        <v>611515</v>
      </c>
      <c r="B1832" s="113" t="s">
        <v>392</v>
      </c>
      <c r="C1832" s="112">
        <f>VLOOKUP(A1832,cuc!$A$4:$H$2090,8,FALSE)</f>
        <v>0</v>
      </c>
      <c r="D1832" s="119"/>
      <c r="E1832" s="115"/>
    </row>
    <row r="1833" spans="1:5" hidden="1" x14ac:dyDescent="0.25">
      <c r="A1833" s="114">
        <v>611520</v>
      </c>
      <c r="B1833" s="113" t="s">
        <v>391</v>
      </c>
      <c r="C1833" s="112">
        <f>VLOOKUP(A1833,cuc!$A$4:$H$2090,8,FALSE)</f>
        <v>0</v>
      </c>
      <c r="D1833" s="119"/>
      <c r="E1833" s="115"/>
    </row>
    <row r="1834" spans="1:5" hidden="1" x14ac:dyDescent="0.25">
      <c r="A1834" s="114">
        <v>611525</v>
      </c>
      <c r="B1834" s="113" t="s">
        <v>390</v>
      </c>
      <c r="C1834" s="112">
        <f>VLOOKUP(A1834,cuc!$A$4:$H$2090,8,FALSE)</f>
        <v>0</v>
      </c>
      <c r="D1834" s="119"/>
      <c r="E1834" s="115"/>
    </row>
    <row r="1835" spans="1:5" hidden="1" x14ac:dyDescent="0.25">
      <c r="A1835" s="114">
        <v>611530</v>
      </c>
      <c r="B1835" s="113" t="s">
        <v>389</v>
      </c>
      <c r="C1835" s="112">
        <f>VLOOKUP(A1835,cuc!$A$4:$H$2090,8,FALSE)</f>
        <v>0</v>
      </c>
      <c r="D1835" s="119"/>
      <c r="E1835" s="115"/>
    </row>
    <row r="1836" spans="1:5" hidden="1" x14ac:dyDescent="0.25">
      <c r="A1836" s="114">
        <v>611535</v>
      </c>
      <c r="B1836" s="113" t="s">
        <v>388</v>
      </c>
      <c r="C1836" s="112">
        <f>VLOOKUP(A1836,cuc!$A$4:$H$2090,8,FALSE)</f>
        <v>0</v>
      </c>
      <c r="D1836" s="119"/>
      <c r="E1836" s="115"/>
    </row>
    <row r="1837" spans="1:5" hidden="1" x14ac:dyDescent="0.25">
      <c r="A1837" s="114">
        <v>611540</v>
      </c>
      <c r="B1837" s="113" t="s">
        <v>387</v>
      </c>
      <c r="C1837" s="112">
        <f>VLOOKUP(A1837,cuc!$A$4:$H$2090,8,FALSE)</f>
        <v>0</v>
      </c>
      <c r="D1837" s="119"/>
      <c r="E1837" s="115"/>
    </row>
    <row r="1838" spans="1:5" hidden="1" x14ac:dyDescent="0.25">
      <c r="A1838" s="114">
        <v>611545</v>
      </c>
      <c r="B1838" s="113" t="s">
        <v>386</v>
      </c>
      <c r="C1838" s="112">
        <f>VLOOKUP(A1838,cuc!$A$4:$H$2090,8,FALSE)</f>
        <v>0</v>
      </c>
      <c r="D1838" s="119"/>
      <c r="E1838" s="115"/>
    </row>
    <row r="1839" spans="1:5" hidden="1" x14ac:dyDescent="0.25">
      <c r="A1839" s="114">
        <v>611550</v>
      </c>
      <c r="B1839" s="113" t="s">
        <v>385</v>
      </c>
      <c r="C1839" s="112">
        <f>VLOOKUP(A1839,cuc!$A$4:$H$2090,8,FALSE)</f>
        <v>0</v>
      </c>
      <c r="D1839" s="119"/>
      <c r="E1839" s="115"/>
    </row>
    <row r="1840" spans="1:5" hidden="1" x14ac:dyDescent="0.25">
      <c r="A1840" s="114">
        <v>611555</v>
      </c>
      <c r="B1840" s="113" t="s">
        <v>384</v>
      </c>
      <c r="C1840" s="112">
        <f>VLOOKUP(A1840,cuc!$A$4:$H$2090,8,FALSE)</f>
        <v>0</v>
      </c>
      <c r="D1840" s="119"/>
      <c r="E1840" s="115"/>
    </row>
    <row r="1841" spans="1:5" hidden="1" x14ac:dyDescent="0.25">
      <c r="A1841" s="114">
        <v>611560</v>
      </c>
      <c r="B1841" s="113" t="s">
        <v>221</v>
      </c>
      <c r="C1841" s="112">
        <f>VLOOKUP(A1841,cuc!$A$4:$H$2090,8,FALSE)</f>
        <v>0</v>
      </c>
      <c r="D1841" s="119"/>
      <c r="E1841" s="115"/>
    </row>
    <row r="1842" spans="1:5" hidden="1" x14ac:dyDescent="0.25">
      <c r="A1842" s="114">
        <v>612000</v>
      </c>
      <c r="B1842" s="113" t="s">
        <v>383</v>
      </c>
      <c r="C1842" s="112">
        <f>VLOOKUP(A1842,cuc!$A$4:$H$2090,8,FALSE)</f>
        <v>0</v>
      </c>
      <c r="D1842" s="119"/>
      <c r="E1842" s="115"/>
    </row>
    <row r="1843" spans="1:5" hidden="1" x14ac:dyDescent="0.25">
      <c r="A1843" s="114">
        <v>612001</v>
      </c>
      <c r="B1843" s="113" t="s">
        <v>382</v>
      </c>
      <c r="C1843" s="112">
        <f>VLOOKUP(A1843,cuc!$A$4:$H$2090,8,FALSE)</f>
        <v>0</v>
      </c>
      <c r="D1843" s="119"/>
      <c r="E1843" s="115"/>
    </row>
    <row r="1844" spans="1:5" hidden="1" x14ac:dyDescent="0.25">
      <c r="A1844" s="114">
        <v>612002</v>
      </c>
      <c r="B1844" s="113" t="s">
        <v>381</v>
      </c>
      <c r="C1844" s="112">
        <f>VLOOKUP(A1844,cuc!$A$4:$H$2090,8,FALSE)</f>
        <v>0</v>
      </c>
      <c r="D1844" s="119"/>
      <c r="E1844" s="115"/>
    </row>
    <row r="1845" spans="1:5" hidden="1" x14ac:dyDescent="0.25">
      <c r="A1845" s="114">
        <v>612003</v>
      </c>
      <c r="B1845" s="113" t="s">
        <v>380</v>
      </c>
      <c r="C1845" s="112">
        <f>VLOOKUP(A1845,cuc!$A$4:$H$2090,8,FALSE)</f>
        <v>0</v>
      </c>
      <c r="D1845" s="119"/>
      <c r="E1845" s="115"/>
    </row>
    <row r="1846" spans="1:5" hidden="1" x14ac:dyDescent="0.25">
      <c r="A1846" s="114">
        <v>612004</v>
      </c>
      <c r="B1846" s="113" t="s">
        <v>379</v>
      </c>
      <c r="C1846" s="112">
        <f>VLOOKUP(A1846,cuc!$A$4:$H$2090,8,FALSE)</f>
        <v>0</v>
      </c>
      <c r="D1846" s="119"/>
      <c r="E1846" s="115"/>
    </row>
    <row r="1847" spans="1:5" hidden="1" x14ac:dyDescent="0.25">
      <c r="A1847" s="114">
        <v>612005</v>
      </c>
      <c r="B1847" s="113" t="s">
        <v>378</v>
      </c>
      <c r="C1847" s="112">
        <f>VLOOKUP(A1847,cuc!$A$4:$H$2090,8,FALSE)</f>
        <v>0</v>
      </c>
      <c r="D1847" s="119"/>
      <c r="E1847" s="115"/>
    </row>
    <row r="1848" spans="1:5" hidden="1" x14ac:dyDescent="0.25">
      <c r="A1848" s="114">
        <v>612006</v>
      </c>
      <c r="B1848" s="113" t="s">
        <v>377</v>
      </c>
      <c r="C1848" s="112">
        <f>VLOOKUP(A1848,cuc!$A$4:$H$2090,8,FALSE)</f>
        <v>0</v>
      </c>
      <c r="D1848" s="119"/>
      <c r="E1848" s="115"/>
    </row>
    <row r="1849" spans="1:5" hidden="1" x14ac:dyDescent="0.25">
      <c r="A1849" s="114">
        <v>612007</v>
      </c>
      <c r="B1849" s="113" t="s">
        <v>376</v>
      </c>
      <c r="C1849" s="112">
        <f>VLOOKUP(A1849,cuc!$A$4:$H$2090,8,FALSE)</f>
        <v>0</v>
      </c>
      <c r="D1849" s="119"/>
      <c r="E1849" s="115"/>
    </row>
    <row r="1850" spans="1:5" hidden="1" x14ac:dyDescent="0.25">
      <c r="A1850" s="114">
        <v>612008</v>
      </c>
      <c r="B1850" s="113" t="s">
        <v>375</v>
      </c>
      <c r="C1850" s="112">
        <f>VLOOKUP(A1850,cuc!$A$4:$H$2090,8,FALSE)</f>
        <v>0</v>
      </c>
      <c r="D1850" s="119"/>
      <c r="E1850" s="115"/>
    </row>
    <row r="1851" spans="1:5" hidden="1" x14ac:dyDescent="0.25">
      <c r="A1851" s="114">
        <v>612009</v>
      </c>
      <c r="B1851" s="113" t="s">
        <v>374</v>
      </c>
      <c r="C1851" s="112">
        <f>VLOOKUP(A1851,cuc!$A$4:$H$2090,8,FALSE)</f>
        <v>0</v>
      </c>
      <c r="D1851" s="119"/>
      <c r="E1851" s="115"/>
    </row>
    <row r="1852" spans="1:5" hidden="1" x14ac:dyDescent="0.25">
      <c r="A1852" s="114">
        <v>612010</v>
      </c>
      <c r="B1852" s="113" t="s">
        <v>373</v>
      </c>
      <c r="C1852" s="112">
        <f>VLOOKUP(A1852,cuc!$A$4:$H$2090,8,FALSE)</f>
        <v>0</v>
      </c>
      <c r="D1852" s="119"/>
      <c r="E1852" s="115"/>
    </row>
    <row r="1853" spans="1:5" hidden="1" x14ac:dyDescent="0.25">
      <c r="A1853" s="114">
        <v>612011</v>
      </c>
      <c r="B1853" s="113" t="s">
        <v>372</v>
      </c>
      <c r="C1853" s="112">
        <f>VLOOKUP(A1853,cuc!$A$4:$H$2090,8,FALSE)</f>
        <v>0</v>
      </c>
      <c r="D1853" s="119"/>
      <c r="E1853" s="115"/>
    </row>
    <row r="1854" spans="1:5" hidden="1" x14ac:dyDescent="0.25">
      <c r="A1854" s="114">
        <v>612012</v>
      </c>
      <c r="B1854" s="113" t="s">
        <v>371</v>
      </c>
      <c r="C1854" s="112">
        <f>VLOOKUP(A1854,cuc!$A$4:$H$2090,8,FALSE)</f>
        <v>0</v>
      </c>
      <c r="D1854" s="119"/>
      <c r="E1854" s="115"/>
    </row>
    <row r="1855" spans="1:5" hidden="1" x14ac:dyDescent="0.25">
      <c r="A1855" s="114">
        <v>612013</v>
      </c>
      <c r="B1855" s="113" t="s">
        <v>370</v>
      </c>
      <c r="C1855" s="112">
        <f>VLOOKUP(A1855,cuc!$A$4:$H$2090,8,FALSE)</f>
        <v>0</v>
      </c>
      <c r="D1855" s="119"/>
      <c r="E1855" s="115"/>
    </row>
    <row r="1856" spans="1:5" hidden="1" x14ac:dyDescent="0.25">
      <c r="A1856" s="114">
        <v>612014</v>
      </c>
      <c r="B1856" s="113" t="s">
        <v>369</v>
      </c>
      <c r="C1856" s="112">
        <f>VLOOKUP(A1856,cuc!$A$4:$H$2090,8,FALSE)</f>
        <v>0</v>
      </c>
      <c r="D1856" s="119"/>
      <c r="E1856" s="115"/>
    </row>
    <row r="1857" spans="1:5" hidden="1" x14ac:dyDescent="0.25">
      <c r="A1857" s="114">
        <v>612015</v>
      </c>
      <c r="B1857" s="113" t="s">
        <v>368</v>
      </c>
      <c r="C1857" s="112">
        <f>VLOOKUP(A1857,cuc!$A$4:$H$2090,8,FALSE)</f>
        <v>0</v>
      </c>
      <c r="D1857" s="119"/>
      <c r="E1857" s="115"/>
    </row>
    <row r="1858" spans="1:5" hidden="1" x14ac:dyDescent="0.25">
      <c r="A1858" s="114">
        <v>612016</v>
      </c>
      <c r="B1858" s="113" t="s">
        <v>367</v>
      </c>
      <c r="C1858" s="112">
        <f>VLOOKUP(A1858,cuc!$A$4:$H$2090,8,FALSE)</f>
        <v>0</v>
      </c>
      <c r="D1858" s="119"/>
      <c r="E1858" s="115"/>
    </row>
    <row r="1859" spans="1:5" hidden="1" x14ac:dyDescent="0.25">
      <c r="A1859" s="114">
        <v>612017</v>
      </c>
      <c r="B1859" s="113" t="s">
        <v>366</v>
      </c>
      <c r="C1859" s="112">
        <f>VLOOKUP(A1859,cuc!$A$4:$H$2090,8,FALSE)</f>
        <v>0</v>
      </c>
      <c r="D1859" s="119"/>
      <c r="E1859" s="115"/>
    </row>
    <row r="1860" spans="1:5" hidden="1" x14ac:dyDescent="0.25">
      <c r="A1860" s="114">
        <v>612018</v>
      </c>
      <c r="B1860" s="113" t="s">
        <v>365</v>
      </c>
      <c r="C1860" s="112">
        <f>VLOOKUP(A1860,cuc!$A$4:$H$2090,8,FALSE)</f>
        <v>0</v>
      </c>
      <c r="D1860" s="119"/>
      <c r="E1860" s="115"/>
    </row>
    <row r="1861" spans="1:5" hidden="1" x14ac:dyDescent="0.25">
      <c r="A1861" s="114">
        <v>612019</v>
      </c>
      <c r="B1861" s="113" t="s">
        <v>364</v>
      </c>
      <c r="C1861" s="112">
        <f>VLOOKUP(A1861,cuc!$A$4:$H$2090,8,FALSE)</f>
        <v>0</v>
      </c>
      <c r="D1861" s="119"/>
      <c r="E1861" s="115"/>
    </row>
    <row r="1862" spans="1:5" hidden="1" x14ac:dyDescent="0.25">
      <c r="A1862" s="114">
        <v>612020</v>
      </c>
      <c r="B1862" s="113" t="s">
        <v>363</v>
      </c>
      <c r="C1862" s="112">
        <f>VLOOKUP(A1862,cuc!$A$4:$H$2090,8,FALSE)</f>
        <v>0</v>
      </c>
      <c r="D1862" s="119"/>
      <c r="E1862" s="115"/>
    </row>
    <row r="1863" spans="1:5" hidden="1" x14ac:dyDescent="0.25">
      <c r="A1863" s="114">
        <v>612021</v>
      </c>
      <c r="B1863" s="113" t="s">
        <v>362</v>
      </c>
      <c r="C1863" s="112">
        <f>VLOOKUP(A1863,cuc!$A$4:$H$2090,8,FALSE)</f>
        <v>0</v>
      </c>
      <c r="D1863" s="119"/>
      <c r="E1863" s="115"/>
    </row>
    <row r="1864" spans="1:5" hidden="1" x14ac:dyDescent="0.25">
      <c r="A1864" s="114">
        <v>612022</v>
      </c>
      <c r="B1864" s="113" t="s">
        <v>361</v>
      </c>
      <c r="C1864" s="112">
        <f>VLOOKUP(A1864,cuc!$A$4:$H$2090,8,FALSE)</f>
        <v>0</v>
      </c>
      <c r="D1864" s="119"/>
      <c r="E1864" s="115"/>
    </row>
    <row r="1865" spans="1:5" hidden="1" x14ac:dyDescent="0.25">
      <c r="A1865" s="114">
        <v>612023</v>
      </c>
      <c r="B1865" s="113" t="s">
        <v>360</v>
      </c>
      <c r="C1865" s="112">
        <f>VLOOKUP(A1865,cuc!$A$4:$H$2090,8,FALSE)</f>
        <v>0</v>
      </c>
      <c r="D1865" s="119"/>
      <c r="E1865" s="115"/>
    </row>
    <row r="1866" spans="1:5" hidden="1" x14ac:dyDescent="0.25">
      <c r="A1866" s="114">
        <v>612024</v>
      </c>
      <c r="B1866" s="113" t="s">
        <v>359</v>
      </c>
      <c r="C1866" s="112">
        <f>VLOOKUP(A1866,cuc!$A$4:$H$2090,8,FALSE)</f>
        <v>0</v>
      </c>
      <c r="D1866" s="119"/>
      <c r="E1866" s="115"/>
    </row>
    <row r="1867" spans="1:5" hidden="1" x14ac:dyDescent="0.25">
      <c r="A1867" s="114">
        <v>612025</v>
      </c>
      <c r="B1867" s="113" t="s">
        <v>358</v>
      </c>
      <c r="C1867" s="112">
        <f>VLOOKUP(A1867,cuc!$A$4:$H$2090,8,FALSE)</f>
        <v>0</v>
      </c>
      <c r="D1867" s="119"/>
      <c r="E1867" s="115"/>
    </row>
    <row r="1868" spans="1:5" hidden="1" x14ac:dyDescent="0.25">
      <c r="A1868" s="114">
        <v>612026</v>
      </c>
      <c r="B1868" s="113" t="s">
        <v>357</v>
      </c>
      <c r="C1868" s="112">
        <f>VLOOKUP(A1868,cuc!$A$4:$H$2090,8,FALSE)</f>
        <v>0</v>
      </c>
      <c r="D1868" s="119"/>
      <c r="E1868" s="115"/>
    </row>
    <row r="1869" spans="1:5" hidden="1" x14ac:dyDescent="0.25">
      <c r="A1869" s="114">
        <v>612027</v>
      </c>
      <c r="B1869" s="113" t="s">
        <v>356</v>
      </c>
      <c r="C1869" s="112">
        <f>VLOOKUP(A1869,cuc!$A$4:$H$2090,8,FALSE)</f>
        <v>0</v>
      </c>
      <c r="D1869" s="119"/>
      <c r="E1869" s="115"/>
    </row>
    <row r="1870" spans="1:5" hidden="1" x14ac:dyDescent="0.25">
      <c r="A1870" s="114">
        <v>612028</v>
      </c>
      <c r="B1870" s="113" t="s">
        <v>355</v>
      </c>
      <c r="C1870" s="112">
        <f>VLOOKUP(A1870,cuc!$A$4:$H$2090,8,FALSE)</f>
        <v>0</v>
      </c>
      <c r="D1870" s="119"/>
      <c r="E1870" s="115"/>
    </row>
    <row r="1871" spans="1:5" hidden="1" x14ac:dyDescent="0.25">
      <c r="A1871" s="114">
        <v>612029</v>
      </c>
      <c r="B1871" s="113" t="s">
        <v>354</v>
      </c>
      <c r="C1871" s="112">
        <f>VLOOKUP(A1871,cuc!$A$4:$H$2090,8,FALSE)</f>
        <v>0</v>
      </c>
      <c r="D1871" s="119"/>
      <c r="E1871" s="115"/>
    </row>
    <row r="1872" spans="1:5" hidden="1" x14ac:dyDescent="0.25">
      <c r="A1872" s="114">
        <v>612030</v>
      </c>
      <c r="B1872" s="113" t="s">
        <v>353</v>
      </c>
      <c r="C1872" s="112">
        <f>VLOOKUP(A1872,cuc!$A$4:$H$2090,8,FALSE)</f>
        <v>0</v>
      </c>
      <c r="D1872" s="119"/>
      <c r="E1872" s="115"/>
    </row>
    <row r="1873" spans="1:5" hidden="1" x14ac:dyDescent="0.25">
      <c r="A1873" s="114">
        <v>612031</v>
      </c>
      <c r="B1873" s="113" t="s">
        <v>352</v>
      </c>
      <c r="C1873" s="112">
        <f>VLOOKUP(A1873,cuc!$A$4:$H$2090,8,FALSE)</f>
        <v>0</v>
      </c>
      <c r="D1873" s="119"/>
      <c r="E1873" s="115"/>
    </row>
    <row r="1874" spans="1:5" hidden="1" x14ac:dyDescent="0.25">
      <c r="A1874" s="114">
        <v>612032</v>
      </c>
      <c r="B1874" s="113" t="s">
        <v>351</v>
      </c>
      <c r="C1874" s="112">
        <f>VLOOKUP(A1874,cuc!$A$4:$H$2090,8,FALSE)</f>
        <v>0</v>
      </c>
      <c r="D1874" s="119"/>
      <c r="E1874" s="115"/>
    </row>
    <row r="1875" spans="1:5" hidden="1" x14ac:dyDescent="0.25">
      <c r="A1875" s="114">
        <v>612033</v>
      </c>
      <c r="B1875" s="113" t="s">
        <v>350</v>
      </c>
      <c r="C1875" s="112">
        <f>VLOOKUP(A1875,cuc!$A$4:$H$2090,8,FALSE)</f>
        <v>0</v>
      </c>
      <c r="D1875" s="119"/>
      <c r="E1875" s="115"/>
    </row>
    <row r="1876" spans="1:5" hidden="1" x14ac:dyDescent="0.25">
      <c r="A1876" s="114">
        <v>612034</v>
      </c>
      <c r="B1876" s="113" t="s">
        <v>349</v>
      </c>
      <c r="C1876" s="112">
        <f>VLOOKUP(A1876,cuc!$A$4:$H$2090,8,FALSE)</f>
        <v>0</v>
      </c>
      <c r="D1876" s="119"/>
      <c r="E1876" s="115"/>
    </row>
    <row r="1877" spans="1:5" hidden="1" x14ac:dyDescent="0.25">
      <c r="A1877" s="114">
        <v>612035</v>
      </c>
      <c r="B1877" s="113" t="s">
        <v>348</v>
      </c>
      <c r="C1877" s="112">
        <f>VLOOKUP(A1877,cuc!$A$4:$H$2090,8,FALSE)</f>
        <v>0</v>
      </c>
      <c r="D1877" s="119"/>
      <c r="E1877" s="115"/>
    </row>
    <row r="1878" spans="1:5" hidden="1" x14ac:dyDescent="0.25">
      <c r="A1878" s="114">
        <v>612036</v>
      </c>
      <c r="B1878" s="113" t="s">
        <v>347</v>
      </c>
      <c r="C1878" s="112">
        <f>VLOOKUP(A1878,cuc!$A$4:$H$2090,8,FALSE)</f>
        <v>0</v>
      </c>
      <c r="D1878" s="119"/>
      <c r="E1878" s="115"/>
    </row>
    <row r="1879" spans="1:5" hidden="1" x14ac:dyDescent="0.25">
      <c r="A1879" s="114">
        <v>612037</v>
      </c>
      <c r="B1879" s="113" t="s">
        <v>346</v>
      </c>
      <c r="C1879" s="112">
        <f>VLOOKUP(A1879,cuc!$A$4:$H$2090,8,FALSE)</f>
        <v>0</v>
      </c>
      <c r="D1879" s="119"/>
      <c r="E1879" s="115"/>
    </row>
    <row r="1880" spans="1:5" hidden="1" x14ac:dyDescent="0.25">
      <c r="A1880" s="114">
        <v>612038</v>
      </c>
      <c r="B1880" s="113" t="s">
        <v>345</v>
      </c>
      <c r="C1880" s="112">
        <f>VLOOKUP(A1880,cuc!$A$4:$H$2090,8,FALSE)</f>
        <v>0</v>
      </c>
      <c r="D1880" s="119"/>
      <c r="E1880" s="115"/>
    </row>
    <row r="1881" spans="1:5" hidden="1" x14ac:dyDescent="0.25">
      <c r="A1881" s="114">
        <v>612039</v>
      </c>
      <c r="B1881" s="113" t="s">
        <v>344</v>
      </c>
      <c r="C1881" s="112">
        <f>VLOOKUP(A1881,cuc!$A$4:$H$2090,8,FALSE)</f>
        <v>0</v>
      </c>
      <c r="D1881" s="119"/>
      <c r="E1881" s="115"/>
    </row>
    <row r="1882" spans="1:5" hidden="1" x14ac:dyDescent="0.25">
      <c r="A1882" s="114">
        <v>612040</v>
      </c>
      <c r="B1882" s="113" t="s">
        <v>343</v>
      </c>
      <c r="C1882" s="112">
        <f>VLOOKUP(A1882,cuc!$A$4:$H$2090,8,FALSE)</f>
        <v>0</v>
      </c>
      <c r="D1882" s="119"/>
      <c r="E1882" s="115"/>
    </row>
    <row r="1883" spans="1:5" hidden="1" x14ac:dyDescent="0.25">
      <c r="A1883" s="114">
        <v>612041</v>
      </c>
      <c r="B1883" s="113" t="s">
        <v>342</v>
      </c>
      <c r="C1883" s="112">
        <f>VLOOKUP(A1883,cuc!$A$4:$H$2090,8,FALSE)</f>
        <v>0</v>
      </c>
      <c r="D1883" s="119"/>
      <c r="E1883" s="115"/>
    </row>
    <row r="1884" spans="1:5" hidden="1" x14ac:dyDescent="0.25">
      <c r="A1884" s="114">
        <v>612042</v>
      </c>
      <c r="B1884" s="113" t="s">
        <v>341</v>
      </c>
      <c r="C1884" s="112">
        <f>VLOOKUP(A1884,cuc!$A$4:$H$2090,8,FALSE)</f>
        <v>0</v>
      </c>
      <c r="D1884" s="119"/>
      <c r="E1884" s="115"/>
    </row>
    <row r="1885" spans="1:5" hidden="1" x14ac:dyDescent="0.25">
      <c r="A1885" s="114">
        <v>612043</v>
      </c>
      <c r="B1885" s="113" t="s">
        <v>340</v>
      </c>
      <c r="C1885" s="112">
        <f>VLOOKUP(A1885,cuc!$A$4:$H$2090,8,FALSE)</f>
        <v>0</v>
      </c>
      <c r="D1885" s="119"/>
      <c r="E1885" s="115"/>
    </row>
    <row r="1886" spans="1:5" hidden="1" x14ac:dyDescent="0.25">
      <c r="A1886" s="114">
        <v>612044</v>
      </c>
      <c r="B1886" s="113" t="s">
        <v>339</v>
      </c>
      <c r="C1886" s="112">
        <f>VLOOKUP(A1886,cuc!$A$4:$H$2090,8,FALSE)</f>
        <v>0</v>
      </c>
      <c r="D1886" s="119"/>
      <c r="E1886" s="115"/>
    </row>
    <row r="1887" spans="1:5" hidden="1" x14ac:dyDescent="0.25">
      <c r="A1887" s="114">
        <v>612045</v>
      </c>
      <c r="B1887" s="113" t="s">
        <v>338</v>
      </c>
      <c r="C1887" s="112">
        <f>VLOOKUP(A1887,cuc!$A$4:$H$2090,8,FALSE)</f>
        <v>0</v>
      </c>
      <c r="D1887" s="119"/>
      <c r="E1887" s="115"/>
    </row>
    <row r="1888" spans="1:5" hidden="1" x14ac:dyDescent="0.25">
      <c r="A1888" s="114">
        <v>612046</v>
      </c>
      <c r="B1888" s="113" t="s">
        <v>337</v>
      </c>
      <c r="C1888" s="112">
        <f>VLOOKUP(A1888,cuc!$A$4:$H$2090,8,FALSE)</f>
        <v>0</v>
      </c>
      <c r="D1888" s="119"/>
      <c r="E1888" s="115"/>
    </row>
    <row r="1889" spans="1:5" hidden="1" x14ac:dyDescent="0.25">
      <c r="A1889" s="114">
        <v>612047</v>
      </c>
      <c r="B1889" s="113" t="s">
        <v>336</v>
      </c>
      <c r="C1889" s="112">
        <f>VLOOKUP(A1889,cuc!$A$4:$H$2090,8,FALSE)</f>
        <v>0</v>
      </c>
      <c r="D1889" s="119"/>
      <c r="E1889" s="115"/>
    </row>
    <row r="1890" spans="1:5" hidden="1" x14ac:dyDescent="0.25">
      <c r="A1890" s="114">
        <v>612048</v>
      </c>
      <c r="B1890" s="113" t="s">
        <v>335</v>
      </c>
      <c r="C1890" s="112">
        <f>VLOOKUP(A1890,cuc!$A$4:$H$2090,8,FALSE)</f>
        <v>0</v>
      </c>
      <c r="D1890" s="119"/>
      <c r="E1890" s="115"/>
    </row>
    <row r="1891" spans="1:5" hidden="1" x14ac:dyDescent="0.25">
      <c r="A1891" s="114">
        <v>612049</v>
      </c>
      <c r="B1891" s="113" t="s">
        <v>334</v>
      </c>
      <c r="C1891" s="112">
        <f>VLOOKUP(A1891,cuc!$A$4:$H$2090,8,FALSE)</f>
        <v>0</v>
      </c>
      <c r="D1891" s="119"/>
      <c r="E1891" s="115"/>
    </row>
    <row r="1892" spans="1:5" hidden="1" x14ac:dyDescent="0.25">
      <c r="A1892" s="114">
        <v>612050</v>
      </c>
      <c r="B1892" s="113" t="s">
        <v>333</v>
      </c>
      <c r="C1892" s="112">
        <f>VLOOKUP(A1892,cuc!$A$4:$H$2090,8,FALSE)</f>
        <v>0</v>
      </c>
      <c r="D1892" s="119"/>
      <c r="E1892" s="115"/>
    </row>
    <row r="1893" spans="1:5" hidden="1" x14ac:dyDescent="0.25">
      <c r="A1893" s="114">
        <v>612051</v>
      </c>
      <c r="B1893" s="113" t="s">
        <v>332</v>
      </c>
      <c r="C1893" s="112">
        <f>VLOOKUP(A1893,cuc!$A$4:$H$2090,8,FALSE)</f>
        <v>0</v>
      </c>
      <c r="D1893" s="119"/>
      <c r="E1893" s="115"/>
    </row>
    <row r="1894" spans="1:5" hidden="1" x14ac:dyDescent="0.25">
      <c r="A1894" s="114">
        <v>612052</v>
      </c>
      <c r="B1894" s="113" t="s">
        <v>331</v>
      </c>
      <c r="C1894" s="112">
        <f>VLOOKUP(A1894,cuc!$A$4:$H$2090,8,FALSE)</f>
        <v>0</v>
      </c>
      <c r="D1894" s="119"/>
      <c r="E1894" s="115"/>
    </row>
    <row r="1895" spans="1:5" hidden="1" x14ac:dyDescent="0.25">
      <c r="A1895" s="114">
        <v>612053</v>
      </c>
      <c r="B1895" s="113" t="s">
        <v>330</v>
      </c>
      <c r="C1895" s="112">
        <f>VLOOKUP(A1895,cuc!$A$4:$H$2090,8,FALSE)</f>
        <v>0</v>
      </c>
      <c r="D1895" s="119"/>
      <c r="E1895" s="115"/>
    </row>
    <row r="1896" spans="1:5" hidden="1" x14ac:dyDescent="0.25">
      <c r="A1896" s="114">
        <v>612054</v>
      </c>
      <c r="B1896" s="113" t="s">
        <v>329</v>
      </c>
      <c r="C1896" s="112">
        <f>VLOOKUP(A1896,cuc!$A$4:$H$2090,8,FALSE)</f>
        <v>0</v>
      </c>
      <c r="D1896" s="119"/>
      <c r="E1896" s="115"/>
    </row>
    <row r="1897" spans="1:5" hidden="1" x14ac:dyDescent="0.25">
      <c r="A1897" s="114">
        <v>612055</v>
      </c>
      <c r="B1897" s="113" t="s">
        <v>328</v>
      </c>
      <c r="C1897" s="112">
        <f>VLOOKUP(A1897,cuc!$A$4:$H$2090,8,FALSE)</f>
        <v>0</v>
      </c>
      <c r="D1897" s="119"/>
      <c r="E1897" s="115"/>
    </row>
    <row r="1898" spans="1:5" hidden="1" x14ac:dyDescent="0.25">
      <c r="A1898" s="114">
        <v>612056</v>
      </c>
      <c r="B1898" s="113" t="s">
        <v>327</v>
      </c>
      <c r="C1898" s="112">
        <f>VLOOKUP(A1898,cuc!$A$4:$H$2090,8,FALSE)</f>
        <v>0</v>
      </c>
      <c r="D1898" s="119"/>
      <c r="E1898" s="115"/>
    </row>
    <row r="1899" spans="1:5" hidden="1" x14ac:dyDescent="0.25">
      <c r="A1899" s="114">
        <v>612057</v>
      </c>
      <c r="B1899" s="113" t="s">
        <v>326</v>
      </c>
      <c r="C1899" s="112">
        <f>VLOOKUP(A1899,cuc!$A$4:$H$2090,8,FALSE)</f>
        <v>0</v>
      </c>
      <c r="D1899" s="119"/>
      <c r="E1899" s="115"/>
    </row>
    <row r="1900" spans="1:5" hidden="1" x14ac:dyDescent="0.25">
      <c r="A1900" s="114">
        <v>612058</v>
      </c>
      <c r="B1900" s="113" t="s">
        <v>325</v>
      </c>
      <c r="C1900" s="112">
        <f>VLOOKUP(A1900,cuc!$A$4:$H$2090,8,FALSE)</f>
        <v>0</v>
      </c>
      <c r="D1900" s="119"/>
      <c r="E1900" s="115"/>
    </row>
    <row r="1901" spans="1:5" hidden="1" x14ac:dyDescent="0.25">
      <c r="A1901" s="114">
        <v>612059</v>
      </c>
      <c r="B1901" s="113" t="s">
        <v>324</v>
      </c>
      <c r="C1901" s="112">
        <f>VLOOKUP(A1901,cuc!$A$4:$H$2090,8,FALSE)</f>
        <v>0</v>
      </c>
      <c r="D1901" s="119"/>
      <c r="E1901" s="115"/>
    </row>
    <row r="1902" spans="1:5" hidden="1" x14ac:dyDescent="0.25">
      <c r="A1902" s="114">
        <v>612060</v>
      </c>
      <c r="B1902" s="113" t="s">
        <v>323</v>
      </c>
      <c r="C1902" s="112">
        <f>VLOOKUP(A1902,cuc!$A$4:$H$2090,8,FALSE)</f>
        <v>0</v>
      </c>
      <c r="D1902" s="119"/>
      <c r="E1902" s="115"/>
    </row>
    <row r="1903" spans="1:5" hidden="1" x14ac:dyDescent="0.25">
      <c r="A1903" s="114">
        <v>612061</v>
      </c>
      <c r="B1903" s="113" t="s">
        <v>322</v>
      </c>
      <c r="C1903" s="112">
        <f>VLOOKUP(A1903,cuc!$A$4:$H$2090,8,FALSE)</f>
        <v>0</v>
      </c>
      <c r="D1903" s="119"/>
      <c r="E1903" s="115"/>
    </row>
    <row r="1904" spans="1:5" hidden="1" x14ac:dyDescent="0.25">
      <c r="A1904" s="114">
        <v>612062</v>
      </c>
      <c r="B1904" s="113" t="s">
        <v>321</v>
      </c>
      <c r="C1904" s="112">
        <f>VLOOKUP(A1904,cuc!$A$4:$H$2090,8,FALSE)</f>
        <v>0</v>
      </c>
      <c r="D1904" s="119"/>
      <c r="E1904" s="115"/>
    </row>
    <row r="1905" spans="1:5" hidden="1" x14ac:dyDescent="0.25">
      <c r="A1905" s="114">
        <v>612063</v>
      </c>
      <c r="B1905" s="113" t="s">
        <v>320</v>
      </c>
      <c r="C1905" s="112">
        <f>VLOOKUP(A1905,cuc!$A$4:$H$2090,8,FALSE)</f>
        <v>0</v>
      </c>
      <c r="D1905" s="119"/>
      <c r="E1905" s="115"/>
    </row>
    <row r="1906" spans="1:5" hidden="1" x14ac:dyDescent="0.25">
      <c r="A1906" s="114">
        <v>612064</v>
      </c>
      <c r="B1906" s="113" t="s">
        <v>319</v>
      </c>
      <c r="C1906" s="112">
        <f>VLOOKUP(A1906,cuc!$A$4:$H$2090,8,FALSE)</f>
        <v>0</v>
      </c>
      <c r="D1906" s="119"/>
      <c r="E1906" s="115"/>
    </row>
    <row r="1907" spans="1:5" hidden="1" x14ac:dyDescent="0.25">
      <c r="A1907" s="114">
        <v>612065</v>
      </c>
      <c r="B1907" s="113" t="s">
        <v>318</v>
      </c>
      <c r="C1907" s="112">
        <f>VLOOKUP(A1907,cuc!$A$4:$H$2090,8,FALSE)</f>
        <v>0</v>
      </c>
      <c r="D1907" s="119"/>
      <c r="E1907" s="115"/>
    </row>
    <row r="1908" spans="1:5" hidden="1" x14ac:dyDescent="0.25">
      <c r="A1908" s="114">
        <v>612066</v>
      </c>
      <c r="B1908" s="113" t="s">
        <v>317</v>
      </c>
      <c r="C1908" s="112">
        <f>VLOOKUP(A1908,cuc!$A$4:$H$2090,8,FALSE)</f>
        <v>0</v>
      </c>
      <c r="D1908" s="119"/>
      <c r="E1908" s="115"/>
    </row>
    <row r="1909" spans="1:5" hidden="1" x14ac:dyDescent="0.25">
      <c r="A1909" s="114">
        <v>612067</v>
      </c>
      <c r="B1909" s="113" t="s">
        <v>316</v>
      </c>
      <c r="C1909" s="112">
        <f>VLOOKUP(A1909,cuc!$A$4:$H$2090,8,FALSE)</f>
        <v>0</v>
      </c>
      <c r="D1909" s="119"/>
      <c r="E1909" s="115"/>
    </row>
    <row r="1910" spans="1:5" hidden="1" x14ac:dyDescent="0.25">
      <c r="A1910" s="114">
        <v>612068</v>
      </c>
      <c r="B1910" s="113" t="s">
        <v>315</v>
      </c>
      <c r="C1910" s="112">
        <f>VLOOKUP(A1910,cuc!$A$4:$H$2090,8,FALSE)</f>
        <v>0</v>
      </c>
      <c r="D1910" s="119"/>
      <c r="E1910" s="115"/>
    </row>
    <row r="1911" spans="1:5" hidden="1" x14ac:dyDescent="0.25">
      <c r="A1911" s="114">
        <v>612069</v>
      </c>
      <c r="B1911" s="113" t="s">
        <v>314</v>
      </c>
      <c r="C1911" s="112">
        <f>VLOOKUP(A1911,cuc!$A$4:$H$2090,8,FALSE)</f>
        <v>0</v>
      </c>
      <c r="D1911" s="119"/>
      <c r="E1911" s="115"/>
    </row>
    <row r="1912" spans="1:5" hidden="1" x14ac:dyDescent="0.25">
      <c r="A1912" s="114">
        <v>612070</v>
      </c>
      <c r="B1912" s="113" t="s">
        <v>313</v>
      </c>
      <c r="C1912" s="112">
        <f>VLOOKUP(A1912,cuc!$A$4:$H$2090,8,FALSE)</f>
        <v>0</v>
      </c>
      <c r="D1912" s="119"/>
      <c r="E1912" s="115"/>
    </row>
    <row r="1913" spans="1:5" hidden="1" x14ac:dyDescent="0.25">
      <c r="A1913" s="114">
        <v>612071</v>
      </c>
      <c r="B1913" s="113" t="s">
        <v>312</v>
      </c>
      <c r="C1913" s="112">
        <f>VLOOKUP(A1913,cuc!$A$4:$H$2090,8,FALSE)</f>
        <v>0</v>
      </c>
      <c r="D1913" s="119"/>
      <c r="E1913" s="115"/>
    </row>
    <row r="1914" spans="1:5" hidden="1" x14ac:dyDescent="0.25">
      <c r="A1914" s="114">
        <v>612072</v>
      </c>
      <c r="B1914" s="113" t="s">
        <v>311</v>
      </c>
      <c r="C1914" s="112">
        <f>VLOOKUP(A1914,cuc!$A$4:$H$2090,8,FALSE)</f>
        <v>0</v>
      </c>
      <c r="D1914" s="119"/>
      <c r="E1914" s="115"/>
    </row>
    <row r="1915" spans="1:5" hidden="1" x14ac:dyDescent="0.25">
      <c r="A1915" s="114">
        <v>612073</v>
      </c>
      <c r="B1915" s="113" t="s">
        <v>310</v>
      </c>
      <c r="C1915" s="112">
        <f>VLOOKUP(A1915,cuc!$A$4:$H$2090,8,FALSE)</f>
        <v>0</v>
      </c>
      <c r="D1915" s="119"/>
      <c r="E1915" s="115"/>
    </row>
    <row r="1916" spans="1:5" hidden="1" x14ac:dyDescent="0.25">
      <c r="A1916" s="114">
        <v>612074</v>
      </c>
      <c r="B1916" s="113" t="s">
        <v>309</v>
      </c>
      <c r="C1916" s="112">
        <f>VLOOKUP(A1916,cuc!$A$4:$H$2090,8,FALSE)</f>
        <v>0</v>
      </c>
      <c r="D1916" s="119"/>
      <c r="E1916" s="115"/>
    </row>
    <row r="1917" spans="1:5" hidden="1" x14ac:dyDescent="0.25">
      <c r="A1917" s="114">
        <v>612075</v>
      </c>
      <c r="B1917" s="113" t="s">
        <v>308</v>
      </c>
      <c r="C1917" s="112">
        <f>VLOOKUP(A1917,cuc!$A$4:$H$2090,8,FALSE)</f>
        <v>0</v>
      </c>
      <c r="D1917" s="119"/>
      <c r="E1917" s="115"/>
    </row>
    <row r="1918" spans="1:5" hidden="1" x14ac:dyDescent="0.25">
      <c r="A1918" s="114">
        <v>612076</v>
      </c>
      <c r="B1918" s="113" t="s">
        <v>307</v>
      </c>
      <c r="C1918" s="112">
        <f>VLOOKUP(A1918,cuc!$A$4:$H$2090,8,FALSE)</f>
        <v>0</v>
      </c>
      <c r="D1918" s="119"/>
      <c r="E1918" s="115"/>
    </row>
    <row r="1919" spans="1:5" hidden="1" x14ac:dyDescent="0.25">
      <c r="A1919" s="114">
        <v>612077</v>
      </c>
      <c r="B1919" s="113" t="s">
        <v>306</v>
      </c>
      <c r="C1919" s="112">
        <f>VLOOKUP(A1919,cuc!$A$4:$H$2090,8,FALSE)</f>
        <v>0</v>
      </c>
      <c r="D1919" s="119"/>
      <c r="E1919" s="115"/>
    </row>
    <row r="1920" spans="1:5" hidden="1" x14ac:dyDescent="0.25">
      <c r="A1920" s="114">
        <v>612078</v>
      </c>
      <c r="B1920" s="113" t="s">
        <v>305</v>
      </c>
      <c r="C1920" s="112">
        <f>VLOOKUP(A1920,cuc!$A$4:$H$2090,8,FALSE)</f>
        <v>0</v>
      </c>
      <c r="D1920" s="119"/>
      <c r="E1920" s="115"/>
    </row>
    <row r="1921" spans="1:5" hidden="1" x14ac:dyDescent="0.25">
      <c r="A1921" s="114">
        <v>612079</v>
      </c>
      <c r="B1921" s="113" t="s">
        <v>304</v>
      </c>
      <c r="C1921" s="112">
        <f>VLOOKUP(A1921,cuc!$A$4:$H$2090,8,FALSE)</f>
        <v>0</v>
      </c>
      <c r="D1921" s="119"/>
      <c r="E1921" s="115"/>
    </row>
    <row r="1922" spans="1:5" hidden="1" x14ac:dyDescent="0.25">
      <c r="A1922" s="114">
        <v>612080</v>
      </c>
      <c r="B1922" s="113" t="s">
        <v>303</v>
      </c>
      <c r="C1922" s="112">
        <f>VLOOKUP(A1922,cuc!$A$4:$H$2090,8,FALSE)</f>
        <v>0</v>
      </c>
      <c r="D1922" s="119"/>
      <c r="E1922" s="115"/>
    </row>
    <row r="1923" spans="1:5" hidden="1" x14ac:dyDescent="0.25">
      <c r="A1923" s="114">
        <v>612081</v>
      </c>
      <c r="B1923" s="113" t="s">
        <v>302</v>
      </c>
      <c r="C1923" s="112">
        <f>VLOOKUP(A1923,cuc!$A$4:$H$2090,8,FALSE)</f>
        <v>0</v>
      </c>
      <c r="D1923" s="119"/>
      <c r="E1923" s="115"/>
    </row>
    <row r="1924" spans="1:5" hidden="1" x14ac:dyDescent="0.25">
      <c r="A1924" s="114">
        <v>612082</v>
      </c>
      <c r="B1924" s="113" t="s">
        <v>301</v>
      </c>
      <c r="C1924" s="112">
        <f>VLOOKUP(A1924,cuc!$A$4:$H$2090,8,FALSE)</f>
        <v>0</v>
      </c>
      <c r="D1924" s="119"/>
      <c r="E1924" s="115"/>
    </row>
    <row r="1925" spans="1:5" hidden="1" x14ac:dyDescent="0.25">
      <c r="A1925" s="114">
        <v>612083</v>
      </c>
      <c r="B1925" s="113" t="s">
        <v>300</v>
      </c>
      <c r="C1925" s="112">
        <f>VLOOKUP(A1925,cuc!$A$4:$H$2090,8,FALSE)</f>
        <v>0</v>
      </c>
      <c r="D1925" s="119"/>
      <c r="E1925" s="115"/>
    </row>
    <row r="1926" spans="1:5" hidden="1" x14ac:dyDescent="0.25">
      <c r="A1926" s="114">
        <v>612084</v>
      </c>
      <c r="B1926" s="113" t="s">
        <v>299</v>
      </c>
      <c r="C1926" s="112">
        <f>VLOOKUP(A1926,cuc!$A$4:$H$2090,8,FALSE)</f>
        <v>0</v>
      </c>
      <c r="D1926" s="119"/>
      <c r="E1926" s="115"/>
    </row>
    <row r="1927" spans="1:5" hidden="1" x14ac:dyDescent="0.25">
      <c r="A1927" s="114">
        <v>612085</v>
      </c>
      <c r="B1927" s="113" t="s">
        <v>298</v>
      </c>
      <c r="C1927" s="112">
        <f>VLOOKUP(A1927,cuc!$A$4:$H$2090,8,FALSE)</f>
        <v>0</v>
      </c>
      <c r="D1927" s="119"/>
      <c r="E1927" s="115"/>
    </row>
    <row r="1928" spans="1:5" hidden="1" x14ac:dyDescent="0.25">
      <c r="A1928" s="114">
        <v>612086</v>
      </c>
      <c r="B1928" s="113" t="s">
        <v>297</v>
      </c>
      <c r="C1928" s="112">
        <f>VLOOKUP(A1928,cuc!$A$4:$H$2090,8,FALSE)</f>
        <v>0</v>
      </c>
      <c r="D1928" s="119"/>
      <c r="E1928" s="115"/>
    </row>
    <row r="1929" spans="1:5" hidden="1" x14ac:dyDescent="0.25">
      <c r="A1929" s="114">
        <v>612087</v>
      </c>
      <c r="B1929" s="113" t="s">
        <v>296</v>
      </c>
      <c r="C1929" s="112">
        <f>VLOOKUP(A1929,cuc!$A$4:$H$2090,8,FALSE)</f>
        <v>0</v>
      </c>
      <c r="D1929" s="119"/>
      <c r="E1929" s="115"/>
    </row>
    <row r="1930" spans="1:5" hidden="1" x14ac:dyDescent="0.25">
      <c r="A1930" s="114">
        <v>612088</v>
      </c>
      <c r="B1930" s="113" t="s">
        <v>295</v>
      </c>
      <c r="C1930" s="112">
        <f>VLOOKUP(A1930,cuc!$A$4:$H$2090,8,FALSE)</f>
        <v>0</v>
      </c>
      <c r="D1930" s="119"/>
      <c r="E1930" s="115"/>
    </row>
    <row r="1931" spans="1:5" hidden="1" x14ac:dyDescent="0.25">
      <c r="A1931" s="114">
        <v>612089</v>
      </c>
      <c r="B1931" s="113" t="s">
        <v>294</v>
      </c>
      <c r="C1931" s="112">
        <f>VLOOKUP(A1931,cuc!$A$4:$H$2090,8,FALSE)</f>
        <v>0</v>
      </c>
      <c r="D1931" s="119"/>
      <c r="E1931" s="115"/>
    </row>
    <row r="1932" spans="1:5" hidden="1" x14ac:dyDescent="0.25">
      <c r="A1932" s="114">
        <v>612090</v>
      </c>
      <c r="B1932" s="113" t="s">
        <v>293</v>
      </c>
      <c r="C1932" s="112">
        <f>VLOOKUP(A1932,cuc!$A$4:$H$2090,8,FALSE)</f>
        <v>0</v>
      </c>
      <c r="D1932" s="119"/>
      <c r="E1932" s="115"/>
    </row>
    <row r="1933" spans="1:5" hidden="1" x14ac:dyDescent="0.25">
      <c r="A1933" s="114">
        <v>612091</v>
      </c>
      <c r="B1933" s="113" t="s">
        <v>292</v>
      </c>
      <c r="C1933" s="112">
        <f>VLOOKUP(A1933,cuc!$A$4:$H$2090,8,FALSE)</f>
        <v>0</v>
      </c>
      <c r="D1933" s="119"/>
      <c r="E1933" s="115"/>
    </row>
    <row r="1934" spans="1:5" hidden="1" x14ac:dyDescent="0.25">
      <c r="A1934" s="114">
        <v>612095</v>
      </c>
      <c r="B1934" s="113" t="s">
        <v>291</v>
      </c>
      <c r="C1934" s="112">
        <f>VLOOKUP(A1934,cuc!$A$4:$H$2090,8,FALSE)</f>
        <v>0</v>
      </c>
      <c r="D1934" s="119"/>
      <c r="E1934" s="115"/>
    </row>
    <row r="1935" spans="1:5" hidden="1" x14ac:dyDescent="0.25">
      <c r="A1935" s="114">
        <v>612500</v>
      </c>
      <c r="B1935" s="113" t="s">
        <v>290</v>
      </c>
      <c r="C1935" s="112">
        <f>VLOOKUP(A1935,cuc!$A$4:$H$2090,8,FALSE)</f>
        <v>0</v>
      </c>
      <c r="D1935" s="119"/>
      <c r="E1935" s="115"/>
    </row>
    <row r="1936" spans="1:5" hidden="1" x14ac:dyDescent="0.25">
      <c r="A1936" s="114">
        <v>612505</v>
      </c>
      <c r="B1936" s="113" t="s">
        <v>289</v>
      </c>
      <c r="C1936" s="112">
        <f>VLOOKUP(A1936,cuc!$A$4:$H$2090,8,FALSE)</f>
        <v>0</v>
      </c>
      <c r="D1936" s="119"/>
      <c r="E1936" s="115"/>
    </row>
    <row r="1937" spans="1:5" hidden="1" x14ac:dyDescent="0.25">
      <c r="A1937" s="114">
        <v>612510</v>
      </c>
      <c r="B1937" s="113" t="s">
        <v>288</v>
      </c>
      <c r="C1937" s="112">
        <f>VLOOKUP(A1937,cuc!$A$4:$H$2090,8,FALSE)</f>
        <v>0</v>
      </c>
      <c r="D1937" s="119"/>
      <c r="E1937" s="115"/>
    </row>
    <row r="1938" spans="1:5" hidden="1" x14ac:dyDescent="0.25">
      <c r="A1938" s="114">
        <v>612515</v>
      </c>
      <c r="B1938" s="113" t="s">
        <v>287</v>
      </c>
      <c r="C1938" s="112">
        <f>VLOOKUP(A1938,cuc!$A$4:$H$2090,8,FALSE)</f>
        <v>0</v>
      </c>
      <c r="D1938" s="119"/>
      <c r="E1938" s="115"/>
    </row>
    <row r="1939" spans="1:5" hidden="1" x14ac:dyDescent="0.25">
      <c r="A1939" s="114">
        <v>612595</v>
      </c>
      <c r="B1939" s="113" t="s">
        <v>221</v>
      </c>
      <c r="C1939" s="112">
        <f>VLOOKUP(A1939,cuc!$A$4:$H$2090,8,FALSE)</f>
        <v>0</v>
      </c>
      <c r="D1939" s="119"/>
      <c r="E1939" s="115"/>
    </row>
    <row r="1940" spans="1:5" hidden="1" x14ac:dyDescent="0.25">
      <c r="A1940" s="114">
        <v>613000</v>
      </c>
      <c r="B1940" s="113" t="s">
        <v>286</v>
      </c>
      <c r="C1940" s="112">
        <f>VLOOKUP(A1940,cuc!$A$4:$H$2090,8,FALSE)</f>
        <v>0</v>
      </c>
      <c r="D1940" s="119"/>
      <c r="E1940" s="115"/>
    </row>
    <row r="1941" spans="1:5" hidden="1" x14ac:dyDescent="0.25">
      <c r="A1941" s="114">
        <v>613005</v>
      </c>
      <c r="B1941" s="113" t="s">
        <v>285</v>
      </c>
      <c r="C1941" s="112">
        <f>VLOOKUP(A1941,cuc!$A$4:$H$2090,8,FALSE)</f>
        <v>0</v>
      </c>
      <c r="D1941" s="119"/>
      <c r="E1941" s="115"/>
    </row>
    <row r="1942" spans="1:5" hidden="1" x14ac:dyDescent="0.25">
      <c r="A1942" s="114">
        <v>613010</v>
      </c>
      <c r="B1942" s="113" t="s">
        <v>284</v>
      </c>
      <c r="C1942" s="112">
        <f>VLOOKUP(A1942,cuc!$A$4:$H$2090,8,FALSE)</f>
        <v>0</v>
      </c>
      <c r="D1942" s="119"/>
      <c r="E1942" s="115"/>
    </row>
    <row r="1943" spans="1:5" hidden="1" x14ac:dyDescent="0.25">
      <c r="A1943" s="114">
        <v>613015</v>
      </c>
      <c r="B1943" s="113" t="s">
        <v>283</v>
      </c>
      <c r="C1943" s="112">
        <f>VLOOKUP(A1943,cuc!$A$4:$H$2090,8,FALSE)</f>
        <v>0</v>
      </c>
      <c r="D1943" s="119"/>
      <c r="E1943" s="115"/>
    </row>
    <row r="1944" spans="1:5" hidden="1" x14ac:dyDescent="0.25">
      <c r="A1944" s="114">
        <v>613020</v>
      </c>
      <c r="B1944" s="113" t="s">
        <v>282</v>
      </c>
      <c r="C1944" s="112">
        <f>VLOOKUP(A1944,cuc!$A$4:$H$2090,8,FALSE)</f>
        <v>0</v>
      </c>
      <c r="D1944" s="119"/>
      <c r="E1944" s="115"/>
    </row>
    <row r="1945" spans="1:5" hidden="1" x14ac:dyDescent="0.25">
      <c r="A1945" s="114">
        <v>613025</v>
      </c>
      <c r="B1945" s="113" t="s">
        <v>281</v>
      </c>
      <c r="C1945" s="112">
        <f>VLOOKUP(A1945,cuc!$A$4:$H$2090,8,FALSE)</f>
        <v>0</v>
      </c>
      <c r="D1945" s="119"/>
      <c r="E1945" s="115"/>
    </row>
    <row r="1946" spans="1:5" hidden="1" x14ac:dyDescent="0.25">
      <c r="A1946" s="114">
        <v>613095</v>
      </c>
      <c r="B1946" s="113" t="s">
        <v>221</v>
      </c>
      <c r="C1946" s="112">
        <f>VLOOKUP(A1946,cuc!$A$4:$H$2090,8,FALSE)</f>
        <v>0</v>
      </c>
      <c r="D1946" s="119"/>
      <c r="E1946" s="115"/>
    </row>
    <row r="1947" spans="1:5" hidden="1" x14ac:dyDescent="0.25">
      <c r="A1947" s="114">
        <v>613500</v>
      </c>
      <c r="B1947" s="113" t="s">
        <v>280</v>
      </c>
      <c r="C1947" s="112">
        <f>VLOOKUP(A1947,cuc!$A$4:$H$2090,8,FALSE)</f>
        <v>0</v>
      </c>
      <c r="D1947" s="119"/>
      <c r="E1947" s="115"/>
    </row>
    <row r="1948" spans="1:5" hidden="1" x14ac:dyDescent="0.25">
      <c r="A1948" s="114">
        <v>613502</v>
      </c>
      <c r="B1948" s="113" t="s">
        <v>279</v>
      </c>
      <c r="C1948" s="112">
        <f>VLOOKUP(A1948,cuc!$A$4:$H$2090,8,FALSE)</f>
        <v>0</v>
      </c>
      <c r="D1948" s="119"/>
      <c r="E1948" s="115"/>
    </row>
    <row r="1949" spans="1:5" hidden="1" x14ac:dyDescent="0.25">
      <c r="A1949" s="114">
        <v>613504</v>
      </c>
      <c r="B1949" s="113" t="s">
        <v>278</v>
      </c>
      <c r="C1949" s="112">
        <f>VLOOKUP(A1949,cuc!$A$4:$H$2090,8,FALSE)</f>
        <v>0</v>
      </c>
      <c r="D1949" s="119"/>
      <c r="E1949" s="115"/>
    </row>
    <row r="1950" spans="1:5" hidden="1" x14ac:dyDescent="0.25">
      <c r="A1950" s="114">
        <v>613506</v>
      </c>
      <c r="B1950" s="113" t="s">
        <v>277</v>
      </c>
      <c r="C1950" s="112">
        <f>VLOOKUP(A1950,cuc!$A$4:$H$2090,8,FALSE)</f>
        <v>0</v>
      </c>
      <c r="D1950" s="119"/>
      <c r="E1950" s="115"/>
    </row>
    <row r="1951" spans="1:5" hidden="1" x14ac:dyDescent="0.25">
      <c r="A1951" s="114">
        <v>613508</v>
      </c>
      <c r="B1951" s="113" t="s">
        <v>276</v>
      </c>
      <c r="C1951" s="112">
        <f>VLOOKUP(A1951,cuc!$A$4:$H$2090,8,FALSE)</f>
        <v>0</v>
      </c>
      <c r="D1951" s="119"/>
      <c r="E1951" s="115"/>
    </row>
    <row r="1952" spans="1:5" hidden="1" x14ac:dyDescent="0.25">
      <c r="A1952" s="114">
        <v>613510</v>
      </c>
      <c r="B1952" s="113" t="s">
        <v>275</v>
      </c>
      <c r="C1952" s="112">
        <f>VLOOKUP(A1952,cuc!$A$4:$H$2090,8,FALSE)</f>
        <v>0</v>
      </c>
      <c r="D1952" s="119"/>
      <c r="E1952" s="115"/>
    </row>
    <row r="1953" spans="1:5" hidden="1" x14ac:dyDescent="0.25">
      <c r="A1953" s="114">
        <v>613512</v>
      </c>
      <c r="B1953" s="113" t="s">
        <v>274</v>
      </c>
      <c r="C1953" s="112">
        <f>VLOOKUP(A1953,cuc!$A$4:$H$2090,8,FALSE)</f>
        <v>0</v>
      </c>
      <c r="D1953" s="119"/>
      <c r="E1953" s="115"/>
    </row>
    <row r="1954" spans="1:5" hidden="1" x14ac:dyDescent="0.25">
      <c r="A1954" s="114">
        <v>613514</v>
      </c>
      <c r="B1954" s="113" t="s">
        <v>273</v>
      </c>
      <c r="C1954" s="112">
        <f>VLOOKUP(A1954,cuc!$A$4:$H$2090,8,FALSE)</f>
        <v>0</v>
      </c>
      <c r="D1954" s="119"/>
      <c r="E1954" s="115"/>
    </row>
    <row r="1955" spans="1:5" hidden="1" x14ac:dyDescent="0.25">
      <c r="A1955" s="114">
        <v>613516</v>
      </c>
      <c r="B1955" s="113" t="s">
        <v>272</v>
      </c>
      <c r="C1955" s="112">
        <f>VLOOKUP(A1955,cuc!$A$4:$H$2090,8,FALSE)</f>
        <v>0</v>
      </c>
      <c r="D1955" s="119"/>
      <c r="E1955" s="115"/>
    </row>
    <row r="1956" spans="1:5" hidden="1" x14ac:dyDescent="0.25">
      <c r="A1956" s="114">
        <v>613518</v>
      </c>
      <c r="B1956" s="113" t="s">
        <v>271</v>
      </c>
      <c r="C1956" s="112">
        <f>VLOOKUP(A1956,cuc!$A$4:$H$2090,8,FALSE)</f>
        <v>0</v>
      </c>
      <c r="D1956" s="119"/>
      <c r="E1956" s="115"/>
    </row>
    <row r="1957" spans="1:5" hidden="1" x14ac:dyDescent="0.25">
      <c r="A1957" s="114">
        <v>613520</v>
      </c>
      <c r="B1957" s="113" t="s">
        <v>270</v>
      </c>
      <c r="C1957" s="112">
        <f>VLOOKUP(A1957,cuc!$A$4:$H$2090,8,FALSE)</f>
        <v>0</v>
      </c>
      <c r="D1957" s="119"/>
      <c r="E1957" s="115"/>
    </row>
    <row r="1958" spans="1:5" hidden="1" x14ac:dyDescent="0.25">
      <c r="A1958" s="114">
        <v>613522</v>
      </c>
      <c r="B1958" s="113" t="s">
        <v>269</v>
      </c>
      <c r="C1958" s="112">
        <f>VLOOKUP(A1958,cuc!$A$4:$H$2090,8,FALSE)</f>
        <v>0</v>
      </c>
      <c r="D1958" s="119"/>
      <c r="E1958" s="115"/>
    </row>
    <row r="1959" spans="1:5" hidden="1" x14ac:dyDescent="0.25">
      <c r="A1959" s="114">
        <v>613524</v>
      </c>
      <c r="B1959" s="113" t="s">
        <v>268</v>
      </c>
      <c r="C1959" s="112">
        <f>VLOOKUP(A1959,cuc!$A$4:$H$2090,8,FALSE)</f>
        <v>0</v>
      </c>
      <c r="D1959" s="119"/>
      <c r="E1959" s="115"/>
    </row>
    <row r="1960" spans="1:5" hidden="1" x14ac:dyDescent="0.25">
      <c r="A1960" s="114">
        <v>613526</v>
      </c>
      <c r="B1960" s="113" t="s">
        <v>267</v>
      </c>
      <c r="C1960" s="112">
        <f>VLOOKUP(A1960,cuc!$A$4:$H$2090,8,FALSE)</f>
        <v>0</v>
      </c>
      <c r="D1960" s="119"/>
      <c r="E1960" s="115"/>
    </row>
    <row r="1961" spans="1:5" hidden="1" x14ac:dyDescent="0.25">
      <c r="A1961" s="114">
        <v>613528</v>
      </c>
      <c r="B1961" s="113" t="s">
        <v>266</v>
      </c>
      <c r="C1961" s="112">
        <f>VLOOKUP(A1961,cuc!$A$4:$H$2090,8,FALSE)</f>
        <v>0</v>
      </c>
      <c r="D1961" s="119"/>
      <c r="E1961" s="115"/>
    </row>
    <row r="1962" spans="1:5" hidden="1" x14ac:dyDescent="0.25">
      <c r="A1962" s="114">
        <v>613530</v>
      </c>
      <c r="B1962" s="113" t="s">
        <v>265</v>
      </c>
      <c r="C1962" s="112">
        <f>VLOOKUP(A1962,cuc!$A$4:$H$2090,8,FALSE)</f>
        <v>0</v>
      </c>
      <c r="D1962" s="119"/>
      <c r="E1962" s="115"/>
    </row>
    <row r="1963" spans="1:5" hidden="1" x14ac:dyDescent="0.25">
      <c r="A1963" s="114">
        <v>613532</v>
      </c>
      <c r="B1963" s="113" t="s">
        <v>264</v>
      </c>
      <c r="C1963" s="112">
        <f>VLOOKUP(A1963,cuc!$A$4:$H$2090,8,FALSE)</f>
        <v>0</v>
      </c>
      <c r="D1963" s="119"/>
      <c r="E1963" s="115"/>
    </row>
    <row r="1964" spans="1:5" hidden="1" x14ac:dyDescent="0.25">
      <c r="A1964" s="114">
        <v>613534</v>
      </c>
      <c r="B1964" s="113" t="s">
        <v>263</v>
      </c>
      <c r="C1964" s="112">
        <f>VLOOKUP(A1964,cuc!$A$4:$H$2090,8,FALSE)</f>
        <v>0</v>
      </c>
      <c r="D1964" s="119"/>
      <c r="E1964" s="115"/>
    </row>
    <row r="1965" spans="1:5" hidden="1" x14ac:dyDescent="0.25">
      <c r="A1965" s="114">
        <v>613536</v>
      </c>
      <c r="B1965" s="113" t="s">
        <v>262</v>
      </c>
      <c r="C1965" s="112">
        <f>VLOOKUP(A1965,cuc!$A$4:$H$2090,8,FALSE)</f>
        <v>0</v>
      </c>
      <c r="D1965" s="119"/>
      <c r="E1965" s="115"/>
    </row>
    <row r="1966" spans="1:5" hidden="1" x14ac:dyDescent="0.25">
      <c r="A1966" s="114">
        <v>613538</v>
      </c>
      <c r="B1966" s="113" t="s">
        <v>261</v>
      </c>
      <c r="C1966" s="112">
        <f>VLOOKUP(A1966,cuc!$A$4:$H$2090,8,FALSE)</f>
        <v>0</v>
      </c>
      <c r="D1966" s="119"/>
      <c r="E1966" s="115"/>
    </row>
    <row r="1967" spans="1:5" hidden="1" x14ac:dyDescent="0.25">
      <c r="A1967" s="114">
        <v>613540</v>
      </c>
      <c r="B1967" s="113" t="s">
        <v>260</v>
      </c>
      <c r="C1967" s="112">
        <f>VLOOKUP(A1967,cuc!$A$4:$H$2090,8,FALSE)</f>
        <v>0</v>
      </c>
      <c r="D1967" s="119"/>
      <c r="E1967" s="115"/>
    </row>
    <row r="1968" spans="1:5" hidden="1" x14ac:dyDescent="0.25">
      <c r="A1968" s="114">
        <v>613542</v>
      </c>
      <c r="B1968" s="113" t="s">
        <v>259</v>
      </c>
      <c r="C1968" s="112">
        <f>VLOOKUP(A1968,cuc!$A$4:$H$2090,8,FALSE)</f>
        <v>0</v>
      </c>
      <c r="D1968" s="119"/>
      <c r="E1968" s="115"/>
    </row>
    <row r="1969" spans="1:5" hidden="1" x14ac:dyDescent="0.25">
      <c r="A1969" s="114">
        <v>613544</v>
      </c>
      <c r="B1969" s="113" t="s">
        <v>258</v>
      </c>
      <c r="C1969" s="112">
        <f>VLOOKUP(A1969,cuc!$A$4:$H$2090,8,FALSE)</f>
        <v>0</v>
      </c>
      <c r="D1969" s="119"/>
      <c r="E1969" s="115"/>
    </row>
    <row r="1970" spans="1:5" hidden="1" x14ac:dyDescent="0.25">
      <c r="A1970" s="114">
        <v>613546</v>
      </c>
      <c r="B1970" s="113" t="s">
        <v>257</v>
      </c>
      <c r="C1970" s="112">
        <f>VLOOKUP(A1970,cuc!$A$4:$H$2090,8,FALSE)</f>
        <v>0</v>
      </c>
      <c r="D1970" s="119"/>
      <c r="E1970" s="115"/>
    </row>
    <row r="1971" spans="1:5" hidden="1" x14ac:dyDescent="0.25">
      <c r="A1971" s="114">
        <v>613548</v>
      </c>
      <c r="B1971" s="113" t="s">
        <v>256</v>
      </c>
      <c r="C1971" s="112">
        <f>VLOOKUP(A1971,cuc!$A$4:$H$2090,8,FALSE)</f>
        <v>0</v>
      </c>
      <c r="D1971" s="119"/>
      <c r="E1971" s="115"/>
    </row>
    <row r="1972" spans="1:5" hidden="1" x14ac:dyDescent="0.25">
      <c r="A1972" s="114">
        <v>613550</v>
      </c>
      <c r="B1972" s="113" t="s">
        <v>255</v>
      </c>
      <c r="C1972" s="112">
        <f>VLOOKUP(A1972,cuc!$A$4:$H$2090,8,FALSE)</f>
        <v>0</v>
      </c>
      <c r="D1972" s="119"/>
      <c r="E1972" s="115"/>
    </row>
    <row r="1973" spans="1:5" hidden="1" x14ac:dyDescent="0.25">
      <c r="A1973" s="114">
        <v>613552</v>
      </c>
      <c r="B1973" s="113" t="s">
        <v>254</v>
      </c>
      <c r="C1973" s="112">
        <f>VLOOKUP(A1973,cuc!$A$4:$H$2090,8,FALSE)</f>
        <v>0</v>
      </c>
      <c r="D1973" s="119"/>
      <c r="E1973" s="115"/>
    </row>
    <row r="1974" spans="1:5" hidden="1" x14ac:dyDescent="0.25">
      <c r="A1974" s="114">
        <v>613554</v>
      </c>
      <c r="B1974" s="113" t="s">
        <v>253</v>
      </c>
      <c r="C1974" s="112">
        <f>VLOOKUP(A1974,cuc!$A$4:$H$2090,8,FALSE)</f>
        <v>0</v>
      </c>
      <c r="D1974" s="119"/>
      <c r="E1974" s="115"/>
    </row>
    <row r="1975" spans="1:5" hidden="1" x14ac:dyDescent="0.25">
      <c r="A1975" s="114">
        <v>613556</v>
      </c>
      <c r="B1975" s="113" t="s">
        <v>252</v>
      </c>
      <c r="C1975" s="112">
        <f>VLOOKUP(A1975,cuc!$A$4:$H$2090,8,FALSE)</f>
        <v>0</v>
      </c>
      <c r="D1975" s="119"/>
      <c r="E1975" s="115"/>
    </row>
    <row r="1976" spans="1:5" hidden="1" x14ac:dyDescent="0.25">
      <c r="A1976" s="114">
        <v>613558</v>
      </c>
      <c r="B1976" s="113" t="s">
        <v>251</v>
      </c>
      <c r="C1976" s="112">
        <f>VLOOKUP(A1976,cuc!$A$4:$H$2090,8,FALSE)</f>
        <v>0</v>
      </c>
      <c r="D1976" s="119"/>
      <c r="E1976" s="115"/>
    </row>
    <row r="1977" spans="1:5" hidden="1" x14ac:dyDescent="0.25">
      <c r="A1977" s="114">
        <v>613560</v>
      </c>
      <c r="B1977" s="113" t="s">
        <v>250</v>
      </c>
      <c r="C1977" s="112">
        <f>VLOOKUP(A1977,cuc!$A$4:$H$2090,8,FALSE)</f>
        <v>0</v>
      </c>
      <c r="D1977" s="119"/>
      <c r="E1977" s="115"/>
    </row>
    <row r="1978" spans="1:5" hidden="1" x14ac:dyDescent="0.25">
      <c r="A1978" s="114">
        <v>613562</v>
      </c>
      <c r="B1978" s="113" t="s">
        <v>249</v>
      </c>
      <c r="C1978" s="112">
        <f>VLOOKUP(A1978,cuc!$A$4:$H$2090,8,FALSE)</f>
        <v>0</v>
      </c>
      <c r="D1978" s="119"/>
      <c r="E1978" s="115"/>
    </row>
    <row r="1979" spans="1:5" hidden="1" x14ac:dyDescent="0.25">
      <c r="A1979" s="114">
        <v>613564</v>
      </c>
      <c r="B1979" s="113" t="s">
        <v>248</v>
      </c>
      <c r="C1979" s="112">
        <f>VLOOKUP(A1979,cuc!$A$4:$H$2090,8,FALSE)</f>
        <v>0</v>
      </c>
      <c r="D1979" s="119"/>
      <c r="E1979" s="115"/>
    </row>
    <row r="1980" spans="1:5" hidden="1" x14ac:dyDescent="0.25">
      <c r="A1980" s="114">
        <v>613566</v>
      </c>
      <c r="B1980" s="113" t="s">
        <v>247</v>
      </c>
      <c r="C1980" s="112">
        <f>VLOOKUP(A1980,cuc!$A$4:$H$2090,8,FALSE)</f>
        <v>0</v>
      </c>
      <c r="D1980" s="119"/>
      <c r="E1980" s="115"/>
    </row>
    <row r="1981" spans="1:5" hidden="1" x14ac:dyDescent="0.25">
      <c r="A1981" s="114">
        <v>613568</v>
      </c>
      <c r="B1981" s="113" t="s">
        <v>246</v>
      </c>
      <c r="C1981" s="112">
        <f>VLOOKUP(A1981,cuc!$A$4:$H$2090,8,FALSE)</f>
        <v>0</v>
      </c>
      <c r="D1981" s="119"/>
      <c r="E1981" s="115"/>
    </row>
    <row r="1982" spans="1:5" hidden="1" x14ac:dyDescent="0.25">
      <c r="A1982" s="114">
        <v>613570</v>
      </c>
      <c r="B1982" s="113" t="s">
        <v>245</v>
      </c>
      <c r="C1982" s="112">
        <f>VLOOKUP(A1982,cuc!$A$4:$H$2090,8,FALSE)</f>
        <v>0</v>
      </c>
      <c r="D1982" s="119"/>
      <c r="E1982" s="115"/>
    </row>
    <row r="1983" spans="1:5" hidden="1" x14ac:dyDescent="0.25">
      <c r="A1983" s="114">
        <v>613572</v>
      </c>
      <c r="B1983" s="113" t="s">
        <v>244</v>
      </c>
      <c r="C1983" s="112">
        <f>VLOOKUP(A1983,cuc!$A$4:$H$2090,8,FALSE)</f>
        <v>0</v>
      </c>
      <c r="D1983" s="119"/>
      <c r="E1983" s="115"/>
    </row>
    <row r="1984" spans="1:5" hidden="1" x14ac:dyDescent="0.25">
      <c r="A1984" s="114">
        <v>613595</v>
      </c>
      <c r="B1984" s="113" t="s">
        <v>243</v>
      </c>
      <c r="C1984" s="112">
        <f>VLOOKUP(A1984,cuc!$A$4:$H$2090,8,FALSE)</f>
        <v>0</v>
      </c>
      <c r="D1984" s="119"/>
      <c r="E1984" s="115"/>
    </row>
    <row r="1985" spans="1:5" hidden="1" x14ac:dyDescent="0.25">
      <c r="A1985" s="114">
        <v>614000</v>
      </c>
      <c r="B1985" s="113" t="s">
        <v>242</v>
      </c>
      <c r="C1985" s="112">
        <f>VLOOKUP(A1985,cuc!$A$4:$H$2090,8,FALSE)</f>
        <v>0</v>
      </c>
      <c r="D1985" s="119"/>
      <c r="E1985" s="115"/>
    </row>
    <row r="1986" spans="1:5" hidden="1" x14ac:dyDescent="0.25">
      <c r="A1986" s="114">
        <v>614005</v>
      </c>
      <c r="B1986" s="113" t="s">
        <v>241</v>
      </c>
      <c r="C1986" s="112">
        <f>VLOOKUP(A1986,cuc!$A$4:$H$2090,8,FALSE)</f>
        <v>0</v>
      </c>
      <c r="D1986" s="119"/>
      <c r="E1986" s="115"/>
    </row>
    <row r="1987" spans="1:5" hidden="1" x14ac:dyDescent="0.25">
      <c r="A1987" s="114">
        <v>614010</v>
      </c>
      <c r="B1987" s="113" t="s">
        <v>240</v>
      </c>
      <c r="C1987" s="112">
        <f>VLOOKUP(A1987,cuc!$A$4:$H$2090,8,FALSE)</f>
        <v>0</v>
      </c>
      <c r="D1987" s="119"/>
      <c r="E1987" s="115"/>
    </row>
    <row r="1988" spans="1:5" hidden="1" x14ac:dyDescent="0.25">
      <c r="A1988" s="114">
        <v>614015</v>
      </c>
      <c r="B1988" s="113" t="s">
        <v>239</v>
      </c>
      <c r="C1988" s="112">
        <f>VLOOKUP(A1988,cuc!$A$4:$H$2090,8,FALSE)</f>
        <v>0</v>
      </c>
      <c r="D1988" s="119"/>
      <c r="E1988" s="115"/>
    </row>
    <row r="1989" spans="1:5" hidden="1" x14ac:dyDescent="0.25">
      <c r="A1989" s="114">
        <v>614020</v>
      </c>
      <c r="B1989" s="113" t="s">
        <v>238</v>
      </c>
      <c r="C1989" s="112">
        <f>VLOOKUP(A1989,cuc!$A$4:$H$2090,8,FALSE)</f>
        <v>0</v>
      </c>
      <c r="D1989" s="119"/>
      <c r="E1989" s="115"/>
    </row>
    <row r="1990" spans="1:5" hidden="1" x14ac:dyDescent="0.25">
      <c r="A1990" s="114">
        <v>614095</v>
      </c>
      <c r="B1990" s="113" t="s">
        <v>221</v>
      </c>
      <c r="C1990" s="112">
        <f>VLOOKUP(A1990,cuc!$A$4:$H$2090,8,FALSE)</f>
        <v>0</v>
      </c>
      <c r="D1990" s="119"/>
      <c r="E1990" s="115"/>
    </row>
    <row r="1991" spans="1:5" hidden="1" x14ac:dyDescent="0.25">
      <c r="A1991" s="114">
        <v>614500</v>
      </c>
      <c r="B1991" s="113" t="s">
        <v>237</v>
      </c>
      <c r="C1991" s="112">
        <f>VLOOKUP(A1991,cuc!$A$4:$H$2090,8,FALSE)</f>
        <v>0</v>
      </c>
      <c r="D1991" s="119"/>
      <c r="E1991" s="115"/>
    </row>
    <row r="1992" spans="1:5" hidden="1" x14ac:dyDescent="0.25">
      <c r="A1992" s="114">
        <v>614505</v>
      </c>
      <c r="B1992" s="113" t="s">
        <v>236</v>
      </c>
      <c r="C1992" s="112">
        <f>VLOOKUP(A1992,cuc!$A$4:$H$2090,8,FALSE)</f>
        <v>0</v>
      </c>
      <c r="D1992" s="119"/>
      <c r="E1992" s="115"/>
    </row>
    <row r="1993" spans="1:5" hidden="1" x14ac:dyDescent="0.25">
      <c r="A1993" s="114">
        <v>614510</v>
      </c>
      <c r="B1993" s="113" t="s">
        <v>235</v>
      </c>
      <c r="C1993" s="112">
        <f>VLOOKUP(A1993,cuc!$A$4:$H$2090,8,FALSE)</f>
        <v>0</v>
      </c>
      <c r="D1993" s="119"/>
      <c r="E1993" s="115"/>
    </row>
    <row r="1994" spans="1:5" hidden="1" x14ac:dyDescent="0.25">
      <c r="A1994" s="114">
        <v>614515</v>
      </c>
      <c r="B1994" s="113" t="s">
        <v>234</v>
      </c>
      <c r="C1994" s="112">
        <f>VLOOKUP(A1994,cuc!$A$4:$H$2090,8,FALSE)</f>
        <v>0</v>
      </c>
      <c r="D1994" s="119"/>
      <c r="E1994" s="115"/>
    </row>
    <row r="1995" spans="1:5" hidden="1" x14ac:dyDescent="0.25">
      <c r="A1995" s="114">
        <v>614520</v>
      </c>
      <c r="B1995" s="113" t="s">
        <v>233</v>
      </c>
      <c r="C1995" s="112">
        <f>VLOOKUP(A1995,cuc!$A$4:$H$2090,8,FALSE)</f>
        <v>0</v>
      </c>
      <c r="D1995" s="119"/>
      <c r="E1995" s="115"/>
    </row>
    <row r="1996" spans="1:5" hidden="1" x14ac:dyDescent="0.25">
      <c r="A1996" s="114">
        <v>614525</v>
      </c>
      <c r="B1996" s="113" t="s">
        <v>232</v>
      </c>
      <c r="C1996" s="112">
        <f>VLOOKUP(A1996,cuc!$A$4:$H$2090,8,FALSE)</f>
        <v>0</v>
      </c>
      <c r="D1996" s="119"/>
      <c r="E1996" s="115"/>
    </row>
    <row r="1997" spans="1:5" hidden="1" x14ac:dyDescent="0.25">
      <c r="A1997" s="114">
        <v>614530</v>
      </c>
      <c r="B1997" s="113" t="s">
        <v>231</v>
      </c>
      <c r="C1997" s="112">
        <f>VLOOKUP(A1997,cuc!$A$4:$H$2090,8,FALSE)</f>
        <v>0</v>
      </c>
      <c r="D1997" s="119"/>
      <c r="E1997" s="115"/>
    </row>
    <row r="1998" spans="1:5" hidden="1" x14ac:dyDescent="0.25">
      <c r="A1998" s="114">
        <v>614535</v>
      </c>
      <c r="B1998" s="113" t="s">
        <v>230</v>
      </c>
      <c r="C1998" s="112">
        <f>VLOOKUP(A1998,cuc!$A$4:$H$2090,8,FALSE)</f>
        <v>0</v>
      </c>
      <c r="D1998" s="119"/>
      <c r="E1998" s="115"/>
    </row>
    <row r="1999" spans="1:5" hidden="1" x14ac:dyDescent="0.25">
      <c r="A1999" s="114">
        <v>614540</v>
      </c>
      <c r="B1999" s="113" t="s">
        <v>229</v>
      </c>
      <c r="C1999" s="112">
        <f>VLOOKUP(A1999,cuc!$A$4:$H$2090,8,FALSE)</f>
        <v>0</v>
      </c>
      <c r="D1999" s="119"/>
      <c r="E1999" s="115"/>
    </row>
    <row r="2000" spans="1:5" hidden="1" x14ac:dyDescent="0.25">
      <c r="A2000" s="114">
        <v>614545</v>
      </c>
      <c r="B2000" s="113" t="s">
        <v>228</v>
      </c>
      <c r="C2000" s="112">
        <f>VLOOKUP(A2000,cuc!$A$4:$H$2090,8,FALSE)</f>
        <v>0</v>
      </c>
      <c r="D2000" s="119"/>
      <c r="E2000" s="115"/>
    </row>
    <row r="2001" spans="1:5" hidden="1" x14ac:dyDescent="0.25">
      <c r="A2001" s="114">
        <v>614550</v>
      </c>
      <c r="B2001" s="113" t="s">
        <v>227</v>
      </c>
      <c r="C2001" s="112">
        <f>VLOOKUP(A2001,cuc!$A$4:$H$2090,8,FALSE)</f>
        <v>0</v>
      </c>
      <c r="D2001" s="119"/>
      <c r="E2001" s="115"/>
    </row>
    <row r="2002" spans="1:5" hidden="1" x14ac:dyDescent="0.25">
      <c r="A2002" s="114">
        <v>614555</v>
      </c>
      <c r="B2002" s="113" t="s">
        <v>226</v>
      </c>
      <c r="C2002" s="112">
        <f>VLOOKUP(A2002,cuc!$A$4:$H$2090,8,FALSE)</f>
        <v>0</v>
      </c>
      <c r="D2002" s="119"/>
      <c r="E2002" s="115"/>
    </row>
    <row r="2003" spans="1:5" hidden="1" x14ac:dyDescent="0.25">
      <c r="A2003" s="114">
        <v>614560</v>
      </c>
      <c r="B2003" s="113" t="s">
        <v>225</v>
      </c>
      <c r="C2003" s="112">
        <f>VLOOKUP(A2003,cuc!$A$4:$H$2090,8,FALSE)</f>
        <v>0</v>
      </c>
      <c r="D2003" s="119"/>
      <c r="E2003" s="115"/>
    </row>
    <row r="2004" spans="1:5" hidden="1" x14ac:dyDescent="0.25">
      <c r="A2004" s="114">
        <v>614570</v>
      </c>
      <c r="B2004" s="113" t="s">
        <v>224</v>
      </c>
      <c r="C2004" s="112">
        <f>VLOOKUP(A2004,cuc!$A$4:$H$2090,8,FALSE)</f>
        <v>0</v>
      </c>
      <c r="D2004" s="119"/>
      <c r="E2004" s="115"/>
    </row>
    <row r="2005" spans="1:5" hidden="1" x14ac:dyDescent="0.25">
      <c r="A2005" s="114">
        <v>614575</v>
      </c>
      <c r="B2005" s="113" t="s">
        <v>223</v>
      </c>
      <c r="C2005" s="112">
        <f>VLOOKUP(A2005,cuc!$A$4:$H$2090,8,FALSE)</f>
        <v>0</v>
      </c>
      <c r="D2005" s="119"/>
      <c r="E2005" s="115"/>
    </row>
    <row r="2006" spans="1:5" hidden="1" x14ac:dyDescent="0.25">
      <c r="A2006" s="114">
        <v>614580</v>
      </c>
      <c r="B2006" s="113" t="s">
        <v>222</v>
      </c>
      <c r="C2006" s="112">
        <f>VLOOKUP(A2006,cuc!$A$4:$H$2090,8,FALSE)</f>
        <v>0</v>
      </c>
      <c r="D2006" s="119"/>
      <c r="E2006" s="115"/>
    </row>
    <row r="2007" spans="1:5" hidden="1" x14ac:dyDescent="0.25">
      <c r="A2007" s="114">
        <v>614595</v>
      </c>
      <c r="B2007" s="113" t="s">
        <v>221</v>
      </c>
      <c r="C2007" s="112">
        <f>VLOOKUP(A2007,cuc!$A$4:$H$2090,8,FALSE)</f>
        <v>0</v>
      </c>
      <c r="D2007" s="119"/>
      <c r="E2007" s="115"/>
    </row>
    <row r="2008" spans="1:5" x14ac:dyDescent="0.25">
      <c r="A2008" s="114">
        <v>615000</v>
      </c>
      <c r="B2008" s="113" t="s">
        <v>220</v>
      </c>
      <c r="C2008" s="112">
        <f>VLOOKUP(A2008,cuc!$A$4:$H$2090,8,FALSE)</f>
        <v>316733527.61000001</v>
      </c>
      <c r="D2008" s="119"/>
      <c r="E2008" s="115"/>
    </row>
    <row r="2009" spans="1:5" x14ac:dyDescent="0.25">
      <c r="A2009" s="114">
        <v>615005</v>
      </c>
      <c r="B2009" s="113" t="s">
        <v>219</v>
      </c>
      <c r="C2009" s="112">
        <f>VLOOKUP(A2009,cuc!$A$4:$H$2090,8,FALSE)</f>
        <v>18003152</v>
      </c>
      <c r="D2009" s="119"/>
      <c r="E2009" s="115"/>
    </row>
    <row r="2010" spans="1:5" x14ac:dyDescent="0.25">
      <c r="A2010" s="114">
        <v>615010</v>
      </c>
      <c r="B2010" s="113" t="s">
        <v>218</v>
      </c>
      <c r="C2010" s="112">
        <f>VLOOKUP(A2010,cuc!$A$4:$H$2090,8,FALSE)</f>
        <v>70847882</v>
      </c>
      <c r="D2010" s="119"/>
      <c r="E2010" s="115"/>
    </row>
    <row r="2011" spans="1:5" hidden="1" x14ac:dyDescent="0.25">
      <c r="A2011" s="114">
        <v>615015</v>
      </c>
      <c r="B2011" s="113" t="s">
        <v>217</v>
      </c>
      <c r="C2011" s="112">
        <f>VLOOKUP(A2011,cuc!$A$4:$H$2090,8,FALSE)</f>
        <v>102643940</v>
      </c>
      <c r="D2011" s="119"/>
      <c r="E2011" s="115"/>
    </row>
    <row r="2012" spans="1:5" hidden="1" x14ac:dyDescent="0.25">
      <c r="A2012" s="114">
        <v>615020</v>
      </c>
      <c r="B2012" s="113" t="s">
        <v>216</v>
      </c>
      <c r="C2012" s="112">
        <f>VLOOKUP(A2012,cuc!$A$4:$H$2090,8,FALSE)</f>
        <v>71057686</v>
      </c>
      <c r="D2012" s="119"/>
      <c r="E2012" s="115"/>
    </row>
    <row r="2013" spans="1:5" hidden="1" x14ac:dyDescent="0.25">
      <c r="A2013" s="114">
        <v>615025</v>
      </c>
      <c r="B2013" s="113" t="s">
        <v>215</v>
      </c>
      <c r="C2013" s="112">
        <f>VLOOKUP(A2013,cuc!$A$4:$H$2090,8,FALSE)</f>
        <v>0</v>
      </c>
      <c r="D2013" s="119"/>
      <c r="E2013" s="115"/>
    </row>
    <row r="2014" spans="1:5" x14ac:dyDescent="0.25">
      <c r="A2014" s="114">
        <v>615035</v>
      </c>
      <c r="B2014" s="113" t="s">
        <v>214</v>
      </c>
      <c r="C2014" s="112">
        <f>VLOOKUP(A2014,cuc!$A$4:$H$2090,8,FALSE)</f>
        <v>0</v>
      </c>
      <c r="D2014" s="119"/>
      <c r="E2014" s="115"/>
    </row>
    <row r="2015" spans="1:5" x14ac:dyDescent="0.25">
      <c r="A2015" s="114">
        <v>615095</v>
      </c>
      <c r="B2015" s="113" t="s">
        <v>213</v>
      </c>
      <c r="C2015" s="112">
        <f>VLOOKUP(A2015,cuc!$A$4:$H$2090,8,FALSE)</f>
        <v>54180867.609999999</v>
      </c>
      <c r="D2015" s="119"/>
      <c r="E2015" s="115"/>
    </row>
    <row r="2016" spans="1:5" hidden="1" x14ac:dyDescent="0.25">
      <c r="A2016" s="114">
        <v>615500</v>
      </c>
      <c r="B2016" s="113" t="s">
        <v>212</v>
      </c>
      <c r="C2016" s="112">
        <f>VLOOKUP(A2016,cuc!$A$4:$H$2090,8,FALSE)</f>
        <v>0</v>
      </c>
      <c r="D2016" s="119"/>
      <c r="E2016" s="115"/>
    </row>
    <row r="2017" spans="1:5" hidden="1" x14ac:dyDescent="0.25">
      <c r="A2017" s="114">
        <v>616000</v>
      </c>
      <c r="B2017" s="113" t="s">
        <v>211</v>
      </c>
      <c r="C2017" s="112">
        <f>VLOOKUP(A2017,cuc!$A$4:$H$2090,8,FALSE)</f>
        <v>768665</v>
      </c>
      <c r="D2017" s="119"/>
      <c r="E2017" s="115"/>
    </row>
    <row r="2018" spans="1:5" hidden="1" x14ac:dyDescent="0.25">
      <c r="A2018" s="114">
        <v>616500</v>
      </c>
      <c r="B2018" s="113" t="s">
        <v>210</v>
      </c>
      <c r="C2018" s="112">
        <f>VLOOKUP(A2018,cuc!$A$4:$H$2090,8,FALSE)</f>
        <v>0</v>
      </c>
      <c r="D2018" s="119"/>
      <c r="E2018" s="115"/>
    </row>
    <row r="2019" spans="1:5" hidden="1" x14ac:dyDescent="0.25">
      <c r="A2019" s="114">
        <v>617000</v>
      </c>
      <c r="B2019" s="113" t="s">
        <v>209</v>
      </c>
      <c r="C2019" s="112">
        <f>VLOOKUP(A2019,cuc!$A$4:$H$2090,8,FALSE)</f>
        <v>0</v>
      </c>
      <c r="D2019" s="119"/>
      <c r="E2019" s="115"/>
    </row>
    <row r="2020" spans="1:5" hidden="1" x14ac:dyDescent="0.25">
      <c r="A2020" s="114">
        <v>617500</v>
      </c>
      <c r="B2020" s="113" t="s">
        <v>208</v>
      </c>
      <c r="C2020" s="112">
        <f>VLOOKUP(A2020,cuc!$A$4:$H$2090,8,FALSE)</f>
        <v>0</v>
      </c>
      <c r="D2020" s="119"/>
      <c r="E2020" s="115"/>
    </row>
    <row r="2021" spans="1:5" hidden="1" x14ac:dyDescent="0.25">
      <c r="A2021" s="114">
        <v>620000</v>
      </c>
      <c r="B2021" s="113" t="s">
        <v>207</v>
      </c>
      <c r="C2021" s="112">
        <f>VLOOKUP(A2021,cuc!$A$4:$H$2090,8,FALSE)</f>
        <v>0</v>
      </c>
      <c r="D2021" s="119"/>
      <c r="E2021" s="115"/>
    </row>
    <row r="2022" spans="1:5" hidden="1" x14ac:dyDescent="0.25">
      <c r="A2022" s="114">
        <v>620500</v>
      </c>
      <c r="B2022" s="113" t="s">
        <v>206</v>
      </c>
      <c r="C2022" s="112">
        <f>VLOOKUP(A2022,cuc!$A$4:$H$2090,8,FALSE)</f>
        <v>0</v>
      </c>
      <c r="D2022" s="119"/>
      <c r="E2022" s="115"/>
    </row>
    <row r="2023" spans="1:5" hidden="1" x14ac:dyDescent="0.25">
      <c r="A2023" s="114">
        <v>621000</v>
      </c>
      <c r="B2023" s="113" t="s">
        <v>205</v>
      </c>
      <c r="C2023" s="112">
        <f>VLOOKUP(A2023,cuc!$A$4:$H$2090,8,FALSE)</f>
        <v>0</v>
      </c>
      <c r="D2023" s="119"/>
      <c r="E2023" s="115"/>
    </row>
    <row r="2024" spans="1:5" hidden="1" x14ac:dyDescent="0.25">
      <c r="A2024" s="114">
        <v>621500</v>
      </c>
      <c r="B2024" s="113" t="s">
        <v>204</v>
      </c>
      <c r="C2024" s="112">
        <f>VLOOKUP(A2024,cuc!$A$4:$H$2090,8,FALSE)</f>
        <v>0</v>
      </c>
      <c r="D2024" s="119"/>
      <c r="E2024" s="115"/>
    </row>
    <row r="2025" spans="1:5" hidden="1" x14ac:dyDescent="0.25">
      <c r="A2025" s="114">
        <v>622000</v>
      </c>
      <c r="B2025" s="113" t="s">
        <v>203</v>
      </c>
      <c r="C2025" s="112">
        <f>VLOOKUP(A2025,cuc!$A$4:$H$2090,8,FALSE)</f>
        <v>0</v>
      </c>
      <c r="D2025" s="119"/>
      <c r="E2025" s="115"/>
    </row>
    <row r="2026" spans="1:5" hidden="1" x14ac:dyDescent="0.25">
      <c r="A2026" s="114">
        <v>700000</v>
      </c>
      <c r="B2026" s="113" t="s">
        <v>202</v>
      </c>
      <c r="C2026" s="112">
        <f>VLOOKUP(A2026,cuc!$A$4:$H$2090,8,FALSE)</f>
        <v>0</v>
      </c>
      <c r="D2026" s="119"/>
      <c r="E2026" s="115"/>
    </row>
    <row r="2027" spans="1:5" hidden="1" x14ac:dyDescent="0.25">
      <c r="A2027" s="114">
        <v>710000</v>
      </c>
      <c r="B2027" s="113" t="s">
        <v>201</v>
      </c>
      <c r="C2027" s="112">
        <f>VLOOKUP(A2027,cuc!$A$4:$H$2090,8,FALSE)</f>
        <v>0</v>
      </c>
      <c r="D2027" s="119"/>
      <c r="E2027" s="115"/>
    </row>
    <row r="2028" spans="1:5" hidden="1" x14ac:dyDescent="0.25">
      <c r="A2028" s="114">
        <v>710500</v>
      </c>
      <c r="B2028" s="113" t="s">
        <v>200</v>
      </c>
      <c r="C2028" s="112">
        <f>VLOOKUP(A2028,cuc!$A$4:$H$2090,8,FALSE)</f>
        <v>0</v>
      </c>
      <c r="D2028" s="119"/>
      <c r="E2028" s="115"/>
    </row>
    <row r="2029" spans="1:5" hidden="1" x14ac:dyDescent="0.25">
      <c r="A2029" s="114">
        <v>711000</v>
      </c>
      <c r="B2029" s="113" t="s">
        <v>199</v>
      </c>
      <c r="C2029" s="112">
        <f>VLOOKUP(A2029,cuc!$A$4:$H$2090,8,FALSE)</f>
        <v>0</v>
      </c>
      <c r="D2029" s="119"/>
      <c r="E2029" s="115"/>
    </row>
    <row r="2030" spans="1:5" hidden="1" x14ac:dyDescent="0.25">
      <c r="A2030" s="114">
        <v>711500</v>
      </c>
      <c r="B2030" s="113" t="s">
        <v>198</v>
      </c>
      <c r="C2030" s="112">
        <f>VLOOKUP(A2030,cuc!$A$4:$H$2090,8,FALSE)</f>
        <v>0</v>
      </c>
      <c r="D2030" s="119"/>
      <c r="E2030" s="115"/>
    </row>
    <row r="2031" spans="1:5" hidden="1" x14ac:dyDescent="0.25">
      <c r="A2031" s="114">
        <v>800000</v>
      </c>
      <c r="B2031" s="113" t="s">
        <v>197</v>
      </c>
      <c r="C2031" s="112">
        <f>VLOOKUP(A2031,cuc!$A$4:$H$2090,8,FALSE)</f>
        <v>0</v>
      </c>
      <c r="D2031" s="119"/>
      <c r="E2031" s="115"/>
    </row>
    <row r="2032" spans="1:5" x14ac:dyDescent="0.25">
      <c r="A2032" s="114">
        <v>810000</v>
      </c>
      <c r="B2032" s="113" t="s">
        <v>196</v>
      </c>
      <c r="C2032" s="112">
        <f>VLOOKUP(A2032,cuc!$A$4:$H$2090,8,FALSE)</f>
        <v>37542306</v>
      </c>
      <c r="D2032" s="119"/>
      <c r="E2032" s="115"/>
    </row>
    <row r="2033" spans="1:5" hidden="1" x14ac:dyDescent="0.25">
      <c r="A2033" s="114">
        <v>810500</v>
      </c>
      <c r="B2033" s="113" t="s">
        <v>195</v>
      </c>
      <c r="C2033" s="112">
        <f>VLOOKUP(A2033,cuc!$A$4:$H$2090,8,FALSE)</f>
        <v>0</v>
      </c>
      <c r="D2033" s="119"/>
      <c r="E2033" s="115"/>
    </row>
    <row r="2034" spans="1:5" hidden="1" x14ac:dyDescent="0.25">
      <c r="A2034" s="114">
        <v>811000</v>
      </c>
      <c r="B2034" s="113" t="s">
        <v>194</v>
      </c>
      <c r="C2034" s="112">
        <f>VLOOKUP(A2034,cuc!$A$4:$H$2090,8,FALSE)</f>
        <v>0</v>
      </c>
      <c r="D2034" s="119"/>
      <c r="E2034" s="115"/>
    </row>
    <row r="2035" spans="1:5" x14ac:dyDescent="0.25">
      <c r="A2035" s="114">
        <v>811500</v>
      </c>
      <c r="B2035" s="113" t="s">
        <v>193</v>
      </c>
      <c r="C2035" s="112">
        <f>VLOOKUP(A2035,cuc!$A$4:$H$2090,8,FALSE)</f>
        <v>37542306</v>
      </c>
      <c r="D2035" s="119"/>
      <c r="E2035" s="115"/>
    </row>
    <row r="2036" spans="1:5" hidden="1" x14ac:dyDescent="0.25">
      <c r="A2036" s="114">
        <v>811505</v>
      </c>
      <c r="B2036" s="113" t="s">
        <v>192</v>
      </c>
      <c r="C2036" s="112">
        <f>VLOOKUP(A2036,cuc!$A$4:$H$2090,8,FALSE)</f>
        <v>0</v>
      </c>
      <c r="D2036" s="119"/>
      <c r="E2036" s="115"/>
    </row>
    <row r="2037" spans="1:5" hidden="1" x14ac:dyDescent="0.25">
      <c r="A2037" s="114">
        <v>811510</v>
      </c>
      <c r="B2037" s="113" t="s">
        <v>191</v>
      </c>
      <c r="C2037" s="112">
        <f>VLOOKUP(A2037,cuc!$A$4:$H$2090,8,FALSE)</f>
        <v>0</v>
      </c>
      <c r="D2037" s="119"/>
      <c r="E2037" s="115"/>
    </row>
    <row r="2038" spans="1:5" hidden="1" x14ac:dyDescent="0.25">
      <c r="A2038" s="114">
        <v>811515</v>
      </c>
      <c r="B2038" s="113" t="s">
        <v>190</v>
      </c>
      <c r="C2038" s="112">
        <f>VLOOKUP(A2038,cuc!$A$4:$H$2090,8,FALSE)</f>
        <v>0</v>
      </c>
      <c r="D2038" s="119"/>
      <c r="E2038" s="115"/>
    </row>
    <row r="2039" spans="1:5" hidden="1" x14ac:dyDescent="0.25">
      <c r="A2039" s="114">
        <v>811520</v>
      </c>
      <c r="B2039" s="113" t="s">
        <v>189</v>
      </c>
      <c r="C2039" s="112">
        <f>VLOOKUP(A2039,cuc!$A$4:$H$2090,8,FALSE)</f>
        <v>0</v>
      </c>
      <c r="D2039" s="119"/>
      <c r="E2039" s="115"/>
    </row>
    <row r="2040" spans="1:5" hidden="1" x14ac:dyDescent="0.25">
      <c r="A2040" s="114">
        <v>811525</v>
      </c>
      <c r="B2040" s="113" t="s">
        <v>188</v>
      </c>
      <c r="C2040" s="112">
        <f>VLOOKUP(A2040,cuc!$A$4:$H$2090,8,FALSE)</f>
        <v>0</v>
      </c>
      <c r="D2040" s="119"/>
      <c r="E2040" s="115"/>
    </row>
    <row r="2041" spans="1:5" hidden="1" x14ac:dyDescent="0.25">
      <c r="A2041" s="114">
        <v>811530</v>
      </c>
      <c r="B2041" s="113" t="s">
        <v>187</v>
      </c>
      <c r="C2041" s="112">
        <f>VLOOKUP(A2041,cuc!$A$4:$H$2090,8,FALSE)</f>
        <v>0</v>
      </c>
      <c r="D2041" s="119"/>
      <c r="E2041" s="115"/>
    </row>
    <row r="2042" spans="1:5" hidden="1" x14ac:dyDescent="0.25">
      <c r="A2042" s="114">
        <v>811535</v>
      </c>
      <c r="B2042" s="113" t="s">
        <v>186</v>
      </c>
      <c r="C2042" s="112">
        <f>VLOOKUP(A2042,cuc!$A$4:$H$2090,8,FALSE)</f>
        <v>0</v>
      </c>
      <c r="D2042" s="119"/>
      <c r="E2042" s="115"/>
    </row>
    <row r="2043" spans="1:5" x14ac:dyDescent="0.25">
      <c r="A2043" s="114">
        <v>811540</v>
      </c>
      <c r="B2043" s="113" t="s">
        <v>185</v>
      </c>
      <c r="C2043" s="112">
        <f>VLOOKUP(A2043,cuc!$A$4:$H$2090,8,FALSE)</f>
        <v>420</v>
      </c>
      <c r="D2043" s="119"/>
      <c r="E2043" s="115"/>
    </row>
    <row r="2044" spans="1:5" x14ac:dyDescent="0.25">
      <c r="A2044" s="114">
        <v>811545</v>
      </c>
      <c r="B2044" s="113" t="s">
        <v>184</v>
      </c>
      <c r="C2044" s="112">
        <f>VLOOKUP(A2044,cuc!$A$4:$H$2090,8,FALSE)</f>
        <v>1679999</v>
      </c>
      <c r="D2044" s="119"/>
      <c r="E2044" s="115"/>
    </row>
    <row r="2045" spans="1:5" x14ac:dyDescent="0.25">
      <c r="A2045" s="114">
        <v>811550</v>
      </c>
      <c r="B2045" s="113" t="s">
        <v>183</v>
      </c>
      <c r="C2045" s="112">
        <f>VLOOKUP(A2045,cuc!$A$4:$H$2090,8,FALSE)</f>
        <v>35861887</v>
      </c>
      <c r="D2045" s="119"/>
      <c r="E2045" s="115"/>
    </row>
    <row r="2046" spans="1:5" hidden="1" x14ac:dyDescent="0.25">
      <c r="A2046" s="114">
        <v>811555</v>
      </c>
      <c r="B2046" s="113" t="s">
        <v>182</v>
      </c>
      <c r="C2046" s="112">
        <f>VLOOKUP(A2046,cuc!$A$4:$H$2090,8,FALSE)</f>
        <v>0</v>
      </c>
      <c r="D2046" s="119"/>
      <c r="E2046" s="115"/>
    </row>
    <row r="2047" spans="1:5" hidden="1" x14ac:dyDescent="0.25">
      <c r="A2047" s="114">
        <v>811560</v>
      </c>
      <c r="B2047" s="113" t="s">
        <v>181</v>
      </c>
      <c r="C2047" s="112">
        <f>VLOOKUP(A2047,cuc!$A$4:$H$2090,8,FALSE)</f>
        <v>0</v>
      </c>
      <c r="D2047" s="119"/>
      <c r="E2047" s="115"/>
    </row>
    <row r="2048" spans="1:5" hidden="1" x14ac:dyDescent="0.25">
      <c r="A2048" s="114">
        <v>811565</v>
      </c>
      <c r="B2048" s="113" t="s">
        <v>180</v>
      </c>
      <c r="C2048" s="112">
        <f>VLOOKUP(A2048,cuc!$A$4:$H$2090,8,FALSE)</f>
        <v>0</v>
      </c>
      <c r="D2048" s="119"/>
      <c r="E2048" s="115"/>
    </row>
    <row r="2049" spans="1:5" hidden="1" x14ac:dyDescent="0.25">
      <c r="A2049" s="114">
        <v>811570</v>
      </c>
      <c r="B2049" s="113" t="s">
        <v>179</v>
      </c>
      <c r="C2049" s="112">
        <f>VLOOKUP(A2049,cuc!$A$4:$H$2090,8,FALSE)</f>
        <v>0</v>
      </c>
      <c r="D2049" s="119"/>
      <c r="E2049" s="115"/>
    </row>
    <row r="2050" spans="1:5" hidden="1" x14ac:dyDescent="0.25">
      <c r="A2050" s="114">
        <v>811575</v>
      </c>
      <c r="B2050" s="113" t="s">
        <v>178</v>
      </c>
      <c r="C2050" s="112">
        <f>VLOOKUP(A2050,cuc!$A$4:$H$2090,8,FALSE)</f>
        <v>0</v>
      </c>
      <c r="D2050" s="119"/>
      <c r="E2050" s="115"/>
    </row>
    <row r="2051" spans="1:5" hidden="1" x14ac:dyDescent="0.25">
      <c r="A2051" s="114">
        <v>811580</v>
      </c>
      <c r="B2051" s="113" t="s">
        <v>177</v>
      </c>
      <c r="C2051" s="112">
        <f>VLOOKUP(A2051,cuc!$A$4:$H$2090,8,FALSE)</f>
        <v>0</v>
      </c>
      <c r="D2051" s="119"/>
      <c r="E2051" s="115"/>
    </row>
    <row r="2052" spans="1:5" hidden="1" x14ac:dyDescent="0.25">
      <c r="A2052" s="114">
        <v>811585</v>
      </c>
      <c r="B2052" s="113" t="s">
        <v>176</v>
      </c>
      <c r="C2052" s="112">
        <f>VLOOKUP(A2052,cuc!$A$4:$H$2090,8,FALSE)</f>
        <v>0</v>
      </c>
      <c r="D2052" s="119"/>
      <c r="E2052" s="115"/>
    </row>
    <row r="2053" spans="1:5" hidden="1" x14ac:dyDescent="0.25">
      <c r="A2053" s="114">
        <v>811590</v>
      </c>
      <c r="B2053" s="113" t="s">
        <v>175</v>
      </c>
      <c r="C2053" s="112">
        <f>VLOOKUP(A2053,cuc!$A$4:$H$2090,8,FALSE)</f>
        <v>0</v>
      </c>
      <c r="D2053" s="119"/>
      <c r="E2053" s="115"/>
    </row>
    <row r="2054" spans="1:5" hidden="1" x14ac:dyDescent="0.25">
      <c r="A2054" s="114">
        <v>811595</v>
      </c>
      <c r="B2054" s="113" t="s">
        <v>174</v>
      </c>
      <c r="C2054" s="112">
        <f>VLOOKUP(A2054,cuc!$A$4:$H$2090,8,FALSE)</f>
        <v>0</v>
      </c>
      <c r="D2054" s="119"/>
      <c r="E2054" s="115"/>
    </row>
    <row r="2055" spans="1:5" hidden="1" x14ac:dyDescent="0.25">
      <c r="A2055" s="114">
        <v>811599</v>
      </c>
      <c r="B2055" s="113" t="s">
        <v>173</v>
      </c>
      <c r="C2055" s="112">
        <f>VLOOKUP(A2055,cuc!$A$4:$H$2090,8,FALSE)</f>
        <v>0</v>
      </c>
      <c r="D2055" s="119"/>
      <c r="E2055" s="115"/>
    </row>
    <row r="2056" spans="1:5" x14ac:dyDescent="0.25">
      <c r="A2056" s="114">
        <v>830000</v>
      </c>
      <c r="B2056" s="113" t="s">
        <v>172</v>
      </c>
      <c r="C2056" s="112">
        <f>VLOOKUP(A2056,cuc!$A$4:$H$2090,8,FALSE)</f>
        <v>67424480</v>
      </c>
      <c r="D2056" s="119"/>
      <c r="E2056" s="115"/>
    </row>
    <row r="2057" spans="1:5" hidden="1" x14ac:dyDescent="0.25">
      <c r="A2057" s="114">
        <v>830500</v>
      </c>
      <c r="B2057" s="113" t="s">
        <v>171</v>
      </c>
      <c r="C2057" s="112">
        <f>VLOOKUP(A2057,cuc!$A$4:$H$2090,8,FALSE)</f>
        <v>0</v>
      </c>
      <c r="D2057" s="119"/>
      <c r="E2057" s="115"/>
    </row>
    <row r="2058" spans="1:5" x14ac:dyDescent="0.25">
      <c r="A2058" s="114">
        <v>831000</v>
      </c>
      <c r="B2058" s="113" t="s">
        <v>170</v>
      </c>
      <c r="C2058" s="112">
        <f>VLOOKUP(A2058,cuc!$A$4:$H$2090,8,FALSE)</f>
        <v>11575569</v>
      </c>
      <c r="D2058" s="119"/>
      <c r="E2058" s="115"/>
    </row>
    <row r="2059" spans="1:5" hidden="1" x14ac:dyDescent="0.25">
      <c r="A2059" s="114">
        <v>831005</v>
      </c>
      <c r="B2059" s="113" t="s">
        <v>169</v>
      </c>
      <c r="C2059" s="112">
        <f>VLOOKUP(A2059,cuc!$A$4:$H$2090,8,FALSE)</f>
        <v>0</v>
      </c>
      <c r="D2059" s="119"/>
      <c r="E2059" s="115"/>
    </row>
    <row r="2060" spans="1:5" hidden="1" x14ac:dyDescent="0.25">
      <c r="A2060" s="114">
        <v>831010</v>
      </c>
      <c r="B2060" s="113" t="s">
        <v>168</v>
      </c>
      <c r="C2060" s="112">
        <f>VLOOKUP(A2060,cuc!$A$4:$H$2090,8,FALSE)</f>
        <v>0</v>
      </c>
      <c r="D2060" s="119"/>
      <c r="E2060" s="115"/>
    </row>
    <row r="2061" spans="1:5" x14ac:dyDescent="0.25">
      <c r="A2061" s="114">
        <v>831015</v>
      </c>
      <c r="B2061" s="113" t="s">
        <v>167</v>
      </c>
      <c r="C2061" s="112">
        <f>VLOOKUP(A2061,cuc!$A$4:$H$2090,8,FALSE)</f>
        <v>9544514</v>
      </c>
      <c r="D2061" s="119"/>
      <c r="E2061" s="115"/>
    </row>
    <row r="2062" spans="1:5" hidden="1" x14ac:dyDescent="0.25">
      <c r="A2062" s="114">
        <v>831020</v>
      </c>
      <c r="B2062" s="113" t="s">
        <v>166</v>
      </c>
      <c r="C2062" s="112">
        <f>VLOOKUP(A2062,cuc!$A$4:$H$2090,8,FALSE)</f>
        <v>0</v>
      </c>
      <c r="D2062" s="119"/>
      <c r="E2062" s="115"/>
    </row>
    <row r="2063" spans="1:5" x14ac:dyDescent="0.25">
      <c r="A2063" s="114">
        <v>831025</v>
      </c>
      <c r="B2063" s="113" t="s">
        <v>165</v>
      </c>
      <c r="C2063" s="112">
        <f>VLOOKUP(A2063,cuc!$A$4:$H$2090,8,FALSE)</f>
        <v>2031055</v>
      </c>
      <c r="D2063" s="119"/>
      <c r="E2063" s="115"/>
    </row>
    <row r="2064" spans="1:5" hidden="1" x14ac:dyDescent="0.25">
      <c r="A2064" s="114">
        <v>831030</v>
      </c>
      <c r="B2064" s="113" t="s">
        <v>164</v>
      </c>
      <c r="C2064" s="112">
        <f>VLOOKUP(A2064,cuc!$A$4:$H$2090,8,FALSE)</f>
        <v>0</v>
      </c>
      <c r="D2064" s="119"/>
      <c r="E2064" s="115"/>
    </row>
    <row r="2065" spans="1:5" hidden="1" x14ac:dyDescent="0.25">
      <c r="A2065" s="114">
        <v>831035</v>
      </c>
      <c r="B2065" s="113" t="s">
        <v>163</v>
      </c>
      <c r="C2065" s="112">
        <f>VLOOKUP(A2065,cuc!$A$4:$H$2090,8,FALSE)</f>
        <v>0</v>
      </c>
      <c r="D2065" s="119"/>
      <c r="E2065" s="115"/>
    </row>
    <row r="2066" spans="1:5" hidden="1" x14ac:dyDescent="0.25">
      <c r="A2066" s="114">
        <v>831500</v>
      </c>
      <c r="B2066" s="113" t="s">
        <v>162</v>
      </c>
      <c r="C2066" s="112">
        <f>VLOOKUP(A2066,cuc!$A$4:$H$2090,8,FALSE)</f>
        <v>0</v>
      </c>
      <c r="D2066" s="119"/>
      <c r="E2066" s="115"/>
    </row>
    <row r="2067" spans="1:5" x14ac:dyDescent="0.25">
      <c r="A2067" s="114">
        <v>832000</v>
      </c>
      <c r="B2067" s="113" t="s">
        <v>161</v>
      </c>
      <c r="C2067" s="112">
        <f>VLOOKUP(A2067,cuc!$A$4:$H$2090,8,FALSE)</f>
        <v>55848911</v>
      </c>
      <c r="D2067" s="119"/>
      <c r="E2067" s="115"/>
    </row>
    <row r="2068" spans="1:5" hidden="1" x14ac:dyDescent="0.25">
      <c r="A2068" s="114">
        <v>832500</v>
      </c>
      <c r="B2068" s="113" t="s">
        <v>160</v>
      </c>
      <c r="C2068" s="112">
        <f>VLOOKUP(A2068,cuc!$A$4:$H$2090,8,FALSE)</f>
        <v>0</v>
      </c>
      <c r="D2068" s="119"/>
      <c r="E2068" s="115"/>
    </row>
    <row r="2069" spans="1:5" x14ac:dyDescent="0.25">
      <c r="A2069" s="114">
        <v>860000</v>
      </c>
      <c r="B2069" s="113" t="s">
        <v>159</v>
      </c>
      <c r="C2069" s="112">
        <f>VLOOKUP(A2069,cuc!$A$4:$H$2090,8,FALSE)</f>
        <v>37542306</v>
      </c>
      <c r="D2069" s="119"/>
      <c r="E2069" s="115"/>
    </row>
    <row r="2070" spans="1:5" x14ac:dyDescent="0.25">
      <c r="A2070" s="114">
        <v>880000</v>
      </c>
      <c r="B2070" s="113" t="s">
        <v>158</v>
      </c>
      <c r="C2070" s="112">
        <f>VLOOKUP(A2070,cuc!$A$4:$H$2090,8,FALSE)</f>
        <v>67424480</v>
      </c>
      <c r="D2070" s="119"/>
      <c r="E2070" s="115"/>
    </row>
    <row r="2071" spans="1:5" hidden="1" x14ac:dyDescent="0.25">
      <c r="A2071" s="114">
        <v>900000</v>
      </c>
      <c r="B2071" s="113" t="s">
        <v>157</v>
      </c>
      <c r="C2071" s="112">
        <f>VLOOKUP(A2071,cuc!$A$4:$H$2090,8,FALSE)</f>
        <v>0</v>
      </c>
      <c r="D2071" s="119"/>
      <c r="E2071" s="115"/>
    </row>
    <row r="2072" spans="1:5" x14ac:dyDescent="0.25">
      <c r="A2072" s="114">
        <v>910000</v>
      </c>
      <c r="B2072" s="113" t="s">
        <v>156</v>
      </c>
      <c r="C2072" s="112">
        <f>VLOOKUP(A2072,cuc!$A$4:$H$2090,8,FALSE)</f>
        <v>32929762447</v>
      </c>
      <c r="D2072" s="119"/>
      <c r="E2072" s="115"/>
    </row>
    <row r="2073" spans="1:5" hidden="1" x14ac:dyDescent="0.25">
      <c r="A2073" s="114">
        <v>910500</v>
      </c>
      <c r="B2073" s="113" t="s">
        <v>155</v>
      </c>
      <c r="C2073" s="112">
        <f>VLOOKUP(A2073,cuc!$A$4:$H$2090,8,FALSE)</f>
        <v>0</v>
      </c>
      <c r="D2073" s="119"/>
      <c r="E2073" s="115"/>
    </row>
    <row r="2074" spans="1:5" x14ac:dyDescent="0.25">
      <c r="A2074" s="114">
        <v>911000</v>
      </c>
      <c r="B2074" s="113" t="s">
        <v>154</v>
      </c>
      <c r="C2074" s="112">
        <f>VLOOKUP(A2074,cuc!$A$4:$H$2090,8,FALSE)</f>
        <v>32929762447</v>
      </c>
      <c r="D2074" s="119"/>
      <c r="E2074" s="115"/>
    </row>
    <row r="2075" spans="1:5" hidden="1" x14ac:dyDescent="0.25">
      <c r="A2075" s="114">
        <v>911500</v>
      </c>
      <c r="B2075" s="113" t="s">
        <v>153</v>
      </c>
      <c r="C2075" s="112">
        <f>VLOOKUP(A2075,cuc!$A$4:$H$2090,8,FALSE)</f>
        <v>0</v>
      </c>
      <c r="D2075" s="119"/>
      <c r="E2075" s="115"/>
    </row>
    <row r="2076" spans="1:5" hidden="1" x14ac:dyDescent="0.25">
      <c r="A2076" s="114">
        <v>912000</v>
      </c>
      <c r="B2076" s="113" t="s">
        <v>152</v>
      </c>
      <c r="C2076" s="112">
        <f>VLOOKUP(A2076,cuc!$A$4:$H$2090,8,FALSE)</f>
        <v>0</v>
      </c>
      <c r="D2076" s="119"/>
      <c r="E2076" s="115"/>
    </row>
    <row r="2077" spans="1:5" hidden="1" x14ac:dyDescent="0.25">
      <c r="A2077" s="114">
        <v>912500</v>
      </c>
      <c r="B2077" s="113" t="s">
        <v>151</v>
      </c>
      <c r="C2077" s="112">
        <f>VLOOKUP(A2077,cuc!$A$4:$H$2090,8,FALSE)</f>
        <v>0</v>
      </c>
      <c r="D2077" s="119"/>
      <c r="E2077" s="115"/>
    </row>
    <row r="2078" spans="1:5" hidden="1" x14ac:dyDescent="0.25">
      <c r="A2078" s="114">
        <v>913000</v>
      </c>
      <c r="B2078" s="113" t="s">
        <v>150</v>
      </c>
      <c r="C2078" s="112">
        <f>VLOOKUP(A2078,cuc!$A$4:$H$2090,8,FALSE)</f>
        <v>0</v>
      </c>
      <c r="D2078" s="119"/>
      <c r="E2078" s="115"/>
    </row>
    <row r="2079" spans="1:5" hidden="1" x14ac:dyDescent="0.25">
      <c r="A2079" s="114">
        <v>913005</v>
      </c>
      <c r="B2079" s="113" t="s">
        <v>149</v>
      </c>
      <c r="C2079" s="112">
        <f>VLOOKUP(A2079,cuc!$A$4:$H$2090,8,FALSE)</f>
        <v>0</v>
      </c>
      <c r="D2079" s="119"/>
      <c r="E2079" s="115"/>
    </row>
    <row r="2080" spans="1:5" hidden="1" x14ac:dyDescent="0.25">
      <c r="A2080" s="114">
        <v>913010</v>
      </c>
      <c r="B2080" s="113" t="s">
        <v>148</v>
      </c>
      <c r="C2080" s="112">
        <f>VLOOKUP(A2080,cuc!$A$4:$H$2090,8,FALSE)</f>
        <v>0</v>
      </c>
      <c r="D2080" s="119"/>
      <c r="E2080" s="115"/>
    </row>
    <row r="2081" spans="1:5" hidden="1" x14ac:dyDescent="0.25">
      <c r="A2081" s="114">
        <v>930000</v>
      </c>
      <c r="B2081" s="113" t="s">
        <v>147</v>
      </c>
      <c r="C2081" s="112">
        <f>VLOOKUP(A2081,cuc!$A$4:$H$2090,8,FALSE)</f>
        <v>0</v>
      </c>
      <c r="D2081" s="119"/>
      <c r="E2081" s="115"/>
    </row>
    <row r="2082" spans="1:5" hidden="1" x14ac:dyDescent="0.25">
      <c r="A2082" s="114">
        <v>930500</v>
      </c>
      <c r="B2082" s="113" t="s">
        <v>146</v>
      </c>
      <c r="C2082" s="112">
        <f>VLOOKUP(A2082,cuc!$A$4:$H$2090,8,FALSE)</f>
        <v>0</v>
      </c>
      <c r="D2082" s="119"/>
      <c r="E2082" s="115"/>
    </row>
    <row r="2083" spans="1:5" hidden="1" x14ac:dyDescent="0.25">
      <c r="A2083" s="114">
        <v>931000</v>
      </c>
      <c r="B2083" s="113" t="s">
        <v>145</v>
      </c>
      <c r="C2083" s="112">
        <f>VLOOKUP(A2083,cuc!$A$4:$H$2090,8,FALSE)</f>
        <v>0</v>
      </c>
      <c r="D2083" s="119"/>
      <c r="E2083" s="115"/>
    </row>
    <row r="2084" spans="1:5" hidden="1" x14ac:dyDescent="0.25">
      <c r="A2084" s="114">
        <v>931500</v>
      </c>
      <c r="B2084" s="113" t="s">
        <v>144</v>
      </c>
      <c r="C2084" s="112">
        <f>VLOOKUP(A2084,cuc!$A$4:$H$2090,8,FALSE)</f>
        <v>0</v>
      </c>
      <c r="D2084" s="119"/>
      <c r="E2084" s="115"/>
    </row>
    <row r="2085" spans="1:5" hidden="1" x14ac:dyDescent="0.25">
      <c r="A2085" s="114">
        <v>931505</v>
      </c>
      <c r="B2085" s="113" t="s">
        <v>143</v>
      </c>
      <c r="C2085" s="112">
        <f>VLOOKUP(A2085,cuc!$A$4:$H$2090,8,FALSE)</f>
        <v>0</v>
      </c>
      <c r="D2085" s="119"/>
      <c r="E2085" s="115"/>
    </row>
    <row r="2086" spans="1:5" x14ac:dyDescent="0.25">
      <c r="A2086" s="114">
        <v>960000</v>
      </c>
      <c r="B2086" s="113" t="s">
        <v>142</v>
      </c>
      <c r="C2086" s="112">
        <f>VLOOKUP(A2086,cuc!$A$4:$H$2090,8,FALSE)</f>
        <v>32929762447</v>
      </c>
      <c r="D2086" s="119"/>
      <c r="E2086" s="115"/>
    </row>
    <row r="2087" spans="1:5" x14ac:dyDescent="0.25">
      <c r="A2087" s="114">
        <v>960500</v>
      </c>
      <c r="B2087" s="113" t="s">
        <v>141</v>
      </c>
      <c r="C2087" s="112">
        <f>VLOOKUP(A2087,cuc!$A$4:$H$2090,8,FALSE)</f>
        <v>32929762447</v>
      </c>
      <c r="D2087" s="119"/>
      <c r="E2087" s="115"/>
    </row>
    <row r="2088" spans="1:5" hidden="1" x14ac:dyDescent="0.25">
      <c r="A2088" s="114">
        <v>980000</v>
      </c>
      <c r="B2088" s="113" t="s">
        <v>140</v>
      </c>
      <c r="C2088" s="112">
        <f>VLOOKUP(A2088,cuc!$A$4:$H$2090,8,FALSE)</f>
        <v>0</v>
      </c>
      <c r="D2088" s="119"/>
      <c r="E2088" s="115"/>
    </row>
  </sheetData>
  <autoFilter ref="A1:C2088" xr:uid="{825E26E1-0AFC-47F4-9450-6FCCD5C42ADC}">
    <filterColumn colId="2">
      <filters>
        <filter val="$1.004.900"/>
        <filter val="$1.090.231"/>
        <filter val="$1.091.240"/>
        <filter val="$1.108.800"/>
        <filter val="$1.166.000"/>
        <filter val="$1.193.323"/>
        <filter val="$1.196.306.882"/>
        <filter val="$1.221.400"/>
        <filter val="$1.326.827"/>
        <filter val="$1.383.271.479"/>
        <filter val="$1.405.754.108"/>
        <filter val="$1.424.312"/>
        <filter val="$1.436.720"/>
        <filter val="$1.514.077.999"/>
        <filter val="$1.563.600"/>
        <filter val="$1.605.018.494"/>
        <filter val="$1.654.838.940"/>
        <filter val="$1.657.000.000"/>
        <filter val="$1.774.698"/>
        <filter val="$1.788.128"/>
        <filter val="$1.933.403"/>
        <filter val="$1.942.295"/>
        <filter val="$1.981.526.828"/>
        <filter val="$107.848.637"/>
        <filter val="$11.516.144"/>
        <filter val="$11.777.703"/>
        <filter val="$11.803.451"/>
        <filter val="$114.577.691"/>
        <filter val="$117.461.269"/>
        <filter val="$118.076.479"/>
        <filter val="$119.650"/>
        <filter val="$12.072.170"/>
        <filter val="$12.554.383"/>
        <filter val="$12.967.905"/>
        <filter val="$128.050"/>
        <filter val="$13.635.770"/>
        <filter val="$130.000"/>
        <filter val="$131.646.476"/>
        <filter val="$131.704.062"/>
        <filter val="$14.756.656"/>
        <filter val="$14.788.070"/>
        <filter val="$14.894.604"/>
        <filter val="$14.962.597"/>
        <filter val="$146.408"/>
        <filter val="$149.200"/>
        <filter val="$149.789.461"/>
        <filter val="$15.521.907"/>
        <filter val="$15.573.371"/>
        <filter val="$15.593.458"/>
        <filter val="$16.507.049"/>
        <filter val="$16.884.138"/>
        <filter val="$160.827"/>
        <filter val="$166.028"/>
        <filter val="$190.987.775"/>
        <filter val="$192.500"/>
        <filter val="$194.927.557"/>
        <filter val="$2.026.040"/>
        <filter val="$2.168.529"/>
        <filter val="$2.194.882"/>
        <filter val="$2.254.484"/>
        <filter val="$2.341.024"/>
        <filter val="$2.348.600"/>
        <filter val="$2.458.207"/>
        <filter val="$2.708.809"/>
        <filter val="$2.752.543"/>
        <filter val="$2.802.414"/>
        <filter val="$2.882.268"/>
        <filter val="$2.887.012"/>
        <filter val="$2.890.181.500"/>
        <filter val="$2.945.000"/>
        <filter val="$20.535.250"/>
        <filter val="$20.702.045"/>
        <filter val="$21.581.731"/>
        <filter val="$217.800.000"/>
        <filter val="$22.323.378"/>
        <filter val="$23.967.166"/>
        <filter val="$25.521.521"/>
        <filter val="$262.311"/>
        <filter val="$3.072.340.145"/>
        <filter val="$3.152.467.806"/>
        <filter val="$3.243.438"/>
        <filter val="$3.710.100"/>
        <filter val="$3.883.831"/>
        <filter val="$3.896.433"/>
        <filter val="$314.885.594"/>
        <filter val="$32.691.352"/>
        <filter val="$324.526.828"/>
        <filter val="$326.552.712"/>
        <filter val="$33.416.159"/>
        <filter val="$336.100"/>
        <filter val="$359.013.667"/>
        <filter val="$363.300"/>
        <filter val="$371.011.804"/>
        <filter val="$38.600.281"/>
        <filter val="$387.518.853"/>
        <filter val="$39.353.479"/>
        <filter val="$39.690.512"/>
        <filter val="$4.037.869"/>
        <filter val="$4.045.701"/>
        <filter val="$4.152.152"/>
        <filter val="$4.187.887"/>
        <filter val="$4.307.508"/>
        <filter val="$4.404.259.500"/>
        <filter val="$4.429.277"/>
        <filter val="$4.458.415"/>
        <filter val="$4.510.493"/>
        <filter val="$4.711.411"/>
        <filter val="$4.842.725"/>
        <filter val="$41.496.342"/>
        <filter val="$41.586.721"/>
        <filter val="$44.515"/>
        <filter val="$455.759.808"/>
        <filter val="$457.576.522"/>
        <filter val="$469.722"/>
        <filter val="$47.646.476"/>
        <filter val="$472.092"/>
        <filter val="$48.516.959"/>
        <filter val="$484.142"/>
        <filter val="$489.633.148"/>
        <filter val="$490.724.388"/>
        <filter val="$5.029.631"/>
        <filter val="$5.111.410"/>
        <filter val="$5.333.426"/>
        <filter val="$5.424.807"/>
        <filter val="$5.493.059"/>
        <filter val="$5.590.000"/>
        <filter val="$5.606.423"/>
        <filter val="$5.663.693"/>
        <filter val="$5.754.852"/>
        <filter val="$5.813.780"/>
        <filter val="$5.961.817"/>
        <filter val="$502.096.544"/>
        <filter val="$51.163.033"/>
        <filter val="$512.306.119"/>
        <filter val="$519.138"/>
        <filter val="$531.314"/>
        <filter val="$536.378.867"/>
        <filter val="$538.843.652"/>
        <filter val="$558.640.409"/>
        <filter val="$56.221.789"/>
        <filter val="$56.546.311"/>
        <filter val="$571.200"/>
        <filter val="$588.600"/>
        <filter val="$59.378.290"/>
        <filter val="$6.074.148"/>
        <filter val="$6.111.647"/>
        <filter val="$6.192.828"/>
        <filter val="$6.365.638"/>
        <filter val="$6.426.278"/>
        <filter val="$6.492.811"/>
        <filter val="$6.529.369"/>
        <filter val="$61.884.134"/>
        <filter val="$615.210"/>
        <filter val="$62.521.678"/>
        <filter val="$621.805"/>
        <filter val="$623.700"/>
        <filter val="$63.476.377"/>
        <filter val="$634.063"/>
        <filter val="$634.505"/>
        <filter val="$64.979.885"/>
        <filter val="$642.570.197"/>
        <filter val="$648.269.139"/>
        <filter val="$66.500.818"/>
        <filter val="$66.533"/>
        <filter val="$682.744"/>
        <filter val="$691.380.159"/>
        <filter val="$691.891.320"/>
        <filter val="$7.159.149"/>
        <filter val="$7.480.407"/>
        <filter val="-$7.480.407"/>
        <filter val="$72.354"/>
        <filter val="$72.899.004"/>
        <filter val="$733.680"/>
        <filter val="$761.438"/>
        <filter val="$79.472"/>
        <filter val="$8.108.590"/>
        <filter val="$8.125.106"/>
        <filter val="$8.890.092"/>
        <filter val="$84.000.000"/>
        <filter val="$848.155"/>
        <filter val="$866.700"/>
        <filter val="$87.742.413"/>
        <filter val="$89.509.080"/>
        <filter val="$9.711.477"/>
        <filter val="$93.400"/>
        <filter val="$95.079.555"/>
      </filters>
    </filterColumn>
  </autoFilter>
  <pageMargins left="0.7" right="0.7" top="0.75" bottom="0.75" header="0.3" footer="0.3"/>
  <pageSetup orientation="portrait" horizontalDpi="4294967293"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sheetPr filterMode="1"/>
  <dimension ref="A1:H573"/>
  <sheetViews>
    <sheetView showGridLines="0" zoomScale="180" zoomScaleNormal="180" workbookViewId="0">
      <pane xSplit="2" ySplit="3" topLeftCell="C4" activePane="bottomRight" state="frozen"/>
      <selection sqref="A1:H67"/>
      <selection pane="topRight" sqref="A1:H67"/>
      <selection pane="bottomLeft" sqref="A1:H67"/>
      <selection pane="bottomRight" sqref="A1:H67"/>
    </sheetView>
  </sheetViews>
  <sheetFormatPr baseColWidth="10" defaultColWidth="11.5703125" defaultRowHeight="13.5" x14ac:dyDescent="0.25"/>
  <cols>
    <col min="1" max="1" width="11.5703125" style="56"/>
    <col min="2" max="2" width="33.28515625" style="94" customWidth="1"/>
    <col min="3" max="3" width="7.5703125" style="26" bestFit="1" customWidth="1"/>
    <col min="4" max="5" width="7.85546875" style="56" customWidth="1"/>
    <col min="6" max="6" width="14.7109375" style="56" bestFit="1" customWidth="1"/>
    <col min="7" max="7" width="14.85546875" style="56" bestFit="1" customWidth="1"/>
    <col min="8" max="8" width="11.42578125" style="75" customWidth="1"/>
    <col min="9" max="16384" width="11.5703125" style="56"/>
  </cols>
  <sheetData>
    <row r="1" spans="1:8" x14ac:dyDescent="0.25">
      <c r="B1" s="71" t="s">
        <v>1507</v>
      </c>
      <c r="C1" s="72"/>
      <c r="D1" s="73"/>
      <c r="E1" s="73"/>
      <c r="F1" s="74">
        <f>+SUM(F4:F1000)</f>
        <v>36036061387.609993</v>
      </c>
      <c r="G1" s="74">
        <f>+SUM(G4:G1000)</f>
        <v>18523652596.2332</v>
      </c>
    </row>
    <row r="2" spans="1:8" x14ac:dyDescent="0.25">
      <c r="F2" s="56" t="s">
        <v>1884</v>
      </c>
      <c r="G2" s="160" t="str">
        <f>+E3</f>
        <v>F.E.</v>
      </c>
    </row>
    <row r="3" spans="1:8" s="78" customFormat="1" ht="16.5" x14ac:dyDescent="0.25">
      <c r="A3" s="76" t="s">
        <v>1508</v>
      </c>
      <c r="B3" s="76" t="s">
        <v>1403</v>
      </c>
      <c r="C3" s="76" t="s">
        <v>1509</v>
      </c>
      <c r="D3" s="76" t="s">
        <v>1510</v>
      </c>
      <c r="E3" s="76" t="s">
        <v>1511</v>
      </c>
      <c r="F3" s="76" t="s">
        <v>1512</v>
      </c>
      <c r="G3" s="76" t="s">
        <v>1513</v>
      </c>
      <c r="H3" s="77" t="s">
        <v>1514</v>
      </c>
    </row>
    <row r="4" spans="1:8" ht="12.75" x14ac:dyDescent="0.2">
      <c r="A4" s="79">
        <v>110505</v>
      </c>
      <c r="B4" s="80" t="s">
        <v>1515</v>
      </c>
      <c r="C4" s="81" t="s">
        <v>1516</v>
      </c>
      <c r="D4" s="82">
        <v>0</v>
      </c>
      <c r="E4" s="83">
        <v>0</v>
      </c>
      <c r="F4" s="84">
        <f>VLOOKUP(A4,'26.1. cuc'!$A$2:$C$2088,3,FALSE)</f>
        <v>1670000</v>
      </c>
      <c r="G4" s="84">
        <f t="shared" ref="G4:G35" si="0">IF($G$2="CAYC",+D4*F4,+E4*F4)</f>
        <v>0</v>
      </c>
      <c r="H4" s="85"/>
    </row>
    <row r="5" spans="1:8" ht="12.75" x14ac:dyDescent="0.2">
      <c r="A5" s="79">
        <v>110510</v>
      </c>
      <c r="B5" s="80" t="s">
        <v>1517</v>
      </c>
      <c r="C5" s="81" t="s">
        <v>1516</v>
      </c>
      <c r="D5" s="82">
        <v>0</v>
      </c>
      <c r="E5" s="83">
        <v>0</v>
      </c>
      <c r="F5" s="84">
        <f>VLOOKUP(A5,'26.1. cuc'!$A$2:$C$2088,3,FALSE)</f>
        <v>300000</v>
      </c>
      <c r="G5" s="84">
        <f t="shared" si="0"/>
        <v>0</v>
      </c>
      <c r="H5" s="85"/>
    </row>
    <row r="6" spans="1:8" ht="12.75" x14ac:dyDescent="0.2">
      <c r="A6" s="79">
        <v>111005</v>
      </c>
      <c r="B6" s="80" t="s">
        <v>1518</v>
      </c>
      <c r="C6" s="81" t="s">
        <v>1516</v>
      </c>
      <c r="D6" s="82">
        <v>0</v>
      </c>
      <c r="E6" s="83">
        <v>0</v>
      </c>
      <c r="F6" s="84">
        <f>VLOOKUP(A6,'26.1. cuc'!$A$2:$C$2088,3,FALSE)</f>
        <v>1437007938.48</v>
      </c>
      <c r="G6" s="84">
        <f t="shared" si="0"/>
        <v>0</v>
      </c>
      <c r="H6" s="85"/>
    </row>
    <row r="7" spans="1:8" ht="12.75" x14ac:dyDescent="0.2">
      <c r="A7" s="79">
        <v>111010</v>
      </c>
      <c r="B7" s="80" t="s">
        <v>1519</v>
      </c>
      <c r="C7" s="81" t="s">
        <v>1516</v>
      </c>
      <c r="D7" s="82">
        <v>0</v>
      </c>
      <c r="E7" s="83">
        <v>0</v>
      </c>
      <c r="F7" s="84">
        <f>VLOOKUP(A7,'26.1. cuc'!$A$2:$C$2088,3,FALSE)</f>
        <v>355390031.38999999</v>
      </c>
      <c r="G7" s="84">
        <f t="shared" si="0"/>
        <v>0</v>
      </c>
      <c r="H7" s="85"/>
    </row>
    <row r="8" spans="1:8" ht="12.75" hidden="1" x14ac:dyDescent="0.2">
      <c r="A8" s="79">
        <v>111015</v>
      </c>
      <c r="B8" s="80" t="s">
        <v>1520</v>
      </c>
      <c r="C8" s="81" t="s">
        <v>1516</v>
      </c>
      <c r="D8" s="82">
        <v>0</v>
      </c>
      <c r="E8" s="83">
        <v>0</v>
      </c>
      <c r="F8" s="84">
        <f>VLOOKUP(A8,'26.1. cuc'!$A$2:$C$2088,3,FALSE)</f>
        <v>0</v>
      </c>
      <c r="G8" s="84">
        <f t="shared" si="0"/>
        <v>0</v>
      </c>
      <c r="H8" s="85"/>
    </row>
    <row r="9" spans="1:8" ht="12.75" hidden="1" x14ac:dyDescent="0.2">
      <c r="A9" s="79">
        <v>111020</v>
      </c>
      <c r="B9" s="80" t="s">
        <v>1521</v>
      </c>
      <c r="C9" s="81" t="s">
        <v>1516</v>
      </c>
      <c r="D9" s="82">
        <v>0</v>
      </c>
      <c r="E9" s="83">
        <v>0</v>
      </c>
      <c r="F9" s="84">
        <f>VLOOKUP(A9,'26.1. cuc'!$A$2:$C$2088,3,FALSE)</f>
        <v>0</v>
      </c>
      <c r="G9" s="84">
        <f t="shared" si="0"/>
        <v>0</v>
      </c>
      <c r="H9" s="85"/>
    </row>
    <row r="10" spans="1:8" ht="12.75" hidden="1" x14ac:dyDescent="0.2">
      <c r="A10" s="79">
        <v>111025</v>
      </c>
      <c r="B10" s="80" t="s">
        <v>1522</v>
      </c>
      <c r="C10" s="81" t="s">
        <v>1516</v>
      </c>
      <c r="D10" s="82">
        <v>0</v>
      </c>
      <c r="E10" s="83">
        <v>0</v>
      </c>
      <c r="F10" s="84">
        <f>VLOOKUP(A10,'26.1. cuc'!$A$2:$C$2088,3,FALSE)</f>
        <v>0</v>
      </c>
      <c r="G10" s="84">
        <f t="shared" si="0"/>
        <v>0</v>
      </c>
      <c r="H10" s="85"/>
    </row>
    <row r="11" spans="1:8" ht="12.75" hidden="1" x14ac:dyDescent="0.2">
      <c r="A11" s="79">
        <v>111505</v>
      </c>
      <c r="B11" s="80" t="s">
        <v>1523</v>
      </c>
      <c r="C11" s="81" t="s">
        <v>1516</v>
      </c>
      <c r="D11" s="82">
        <v>0</v>
      </c>
      <c r="E11" s="83">
        <v>0</v>
      </c>
      <c r="F11" s="84">
        <f>VLOOKUP(A11,'26.1. cuc'!$A$2:$C$2088,3,FALSE)</f>
        <v>0</v>
      </c>
      <c r="G11" s="84">
        <f t="shared" si="0"/>
        <v>0</v>
      </c>
      <c r="H11" s="85"/>
    </row>
    <row r="12" spans="1:8" ht="12.75" hidden="1" x14ac:dyDescent="0.2">
      <c r="A12" s="79">
        <v>111510</v>
      </c>
      <c r="B12" s="80" t="s">
        <v>1524</v>
      </c>
      <c r="C12" s="81" t="s">
        <v>1516</v>
      </c>
      <c r="D12" s="82">
        <v>0</v>
      </c>
      <c r="E12" s="83">
        <v>0</v>
      </c>
      <c r="F12" s="84">
        <f>VLOOKUP(A12,'26.1. cuc'!$A$2:$C$2088,3,FALSE)</f>
        <v>0</v>
      </c>
      <c r="G12" s="84">
        <f t="shared" si="0"/>
        <v>0</v>
      </c>
      <c r="H12" s="85"/>
    </row>
    <row r="13" spans="1:8" ht="12.75" x14ac:dyDescent="0.2">
      <c r="A13" s="79">
        <v>111515</v>
      </c>
      <c r="B13" s="80" t="s">
        <v>1525</v>
      </c>
      <c r="C13" s="81" t="s">
        <v>1516</v>
      </c>
      <c r="D13" s="82">
        <v>0</v>
      </c>
      <c r="E13" s="83">
        <v>0</v>
      </c>
      <c r="F13" s="84">
        <f>VLOOKUP(A13,'26.1. cuc'!$A$2:$C$2088,3,FALSE)</f>
        <v>516521888.75999999</v>
      </c>
      <c r="G13" s="84">
        <f t="shared" si="0"/>
        <v>0</v>
      </c>
      <c r="H13" s="85"/>
    </row>
    <row r="14" spans="1:8" ht="12.75" hidden="1" x14ac:dyDescent="0.2">
      <c r="A14" s="79">
        <v>112001</v>
      </c>
      <c r="B14" s="80" t="s">
        <v>1526</v>
      </c>
      <c r="C14" s="81" t="s">
        <v>1516</v>
      </c>
      <c r="D14" s="82">
        <v>0</v>
      </c>
      <c r="E14" s="83">
        <v>0</v>
      </c>
      <c r="F14" s="84">
        <f>VLOOKUP(A14,'26.1. cuc'!$A$2:$C$2088,3,FALSE)</f>
        <v>0</v>
      </c>
      <c r="G14" s="84">
        <f t="shared" si="0"/>
        <v>0</v>
      </c>
      <c r="H14" s="85"/>
    </row>
    <row r="15" spans="1:8" ht="12.75" hidden="1" x14ac:dyDescent="0.2">
      <c r="A15" s="86">
        <v>112003</v>
      </c>
      <c r="B15" s="87" t="s">
        <v>1527</v>
      </c>
      <c r="C15" s="81" t="s">
        <v>1516</v>
      </c>
      <c r="D15" s="88">
        <v>0</v>
      </c>
      <c r="E15" s="88">
        <v>0</v>
      </c>
      <c r="F15" s="84">
        <f>VLOOKUP(A15,'26.1. cuc'!$A$2:$C$2088,3,FALSE)</f>
        <v>0</v>
      </c>
      <c r="G15" s="84">
        <f t="shared" si="0"/>
        <v>0</v>
      </c>
      <c r="H15" s="85"/>
    </row>
    <row r="16" spans="1:8" ht="12.75" hidden="1" x14ac:dyDescent="0.2">
      <c r="A16" s="86">
        <v>112005</v>
      </c>
      <c r="B16" s="87" t="s">
        <v>1528</v>
      </c>
      <c r="C16" s="81" t="s">
        <v>1516</v>
      </c>
      <c r="D16" s="88">
        <v>0</v>
      </c>
      <c r="E16" s="88">
        <v>0</v>
      </c>
      <c r="F16" s="84">
        <f>VLOOKUP(A16,'26.1. cuc'!$A$2:$C$2088,3,FALSE)</f>
        <v>0</v>
      </c>
      <c r="G16" s="84">
        <f t="shared" si="0"/>
        <v>0</v>
      </c>
      <c r="H16" s="85"/>
    </row>
    <row r="17" spans="1:8" ht="12.75" hidden="1" x14ac:dyDescent="0.2">
      <c r="A17" s="86">
        <v>112006</v>
      </c>
      <c r="B17" s="87" t="s">
        <v>1529</v>
      </c>
      <c r="C17" s="81" t="s">
        <v>1516</v>
      </c>
      <c r="D17" s="88">
        <v>0</v>
      </c>
      <c r="E17" s="88">
        <v>0</v>
      </c>
      <c r="F17" s="84">
        <f>VLOOKUP(A17,'26.1. cuc'!$A$2:$C$2088,3,FALSE)</f>
        <v>0</v>
      </c>
      <c r="G17" s="84">
        <f t="shared" si="0"/>
        <v>0</v>
      </c>
      <c r="H17" s="85"/>
    </row>
    <row r="18" spans="1:8" ht="12.75" x14ac:dyDescent="0.2">
      <c r="A18" s="79">
        <v>112007</v>
      </c>
      <c r="B18" s="80" t="s">
        <v>1530</v>
      </c>
      <c r="C18" s="81" t="s">
        <v>1516</v>
      </c>
      <c r="D18" s="82">
        <v>0</v>
      </c>
      <c r="E18" s="83">
        <v>0</v>
      </c>
      <c r="F18" s="84">
        <f>VLOOKUP(A18,'26.1. cuc'!$A$2:$C$2088,3,FALSE)</f>
        <v>426045223</v>
      </c>
      <c r="G18" s="84">
        <f t="shared" si="0"/>
        <v>0</v>
      </c>
      <c r="H18" s="85"/>
    </row>
    <row r="19" spans="1:8" ht="12.75" hidden="1" x14ac:dyDescent="0.2">
      <c r="A19" s="79">
        <v>112008</v>
      </c>
      <c r="B19" s="80" t="s">
        <v>1531</v>
      </c>
      <c r="C19" s="81" t="s">
        <v>1516</v>
      </c>
      <c r="D19" s="82">
        <v>0</v>
      </c>
      <c r="E19" s="83">
        <v>0</v>
      </c>
      <c r="F19" s="84">
        <f>VLOOKUP(A19,'26.1. cuc'!$A$2:$C$2088,3,FALSE)</f>
        <v>0</v>
      </c>
      <c r="G19" s="84">
        <f t="shared" si="0"/>
        <v>0</v>
      </c>
      <c r="H19" s="85"/>
    </row>
    <row r="20" spans="1:8" ht="12.75" hidden="1" x14ac:dyDescent="0.2">
      <c r="A20" s="79">
        <v>112010</v>
      </c>
      <c r="B20" s="80" t="s">
        <v>1532</v>
      </c>
      <c r="C20" s="81" t="s">
        <v>1516</v>
      </c>
      <c r="D20" s="82">
        <v>0</v>
      </c>
      <c r="E20" s="83">
        <v>0</v>
      </c>
      <c r="F20" s="84">
        <f>VLOOKUP(A20,'26.1. cuc'!$A$2:$C$2088,3,FALSE)</f>
        <v>0</v>
      </c>
      <c r="G20" s="84">
        <f t="shared" si="0"/>
        <v>0</v>
      </c>
      <c r="H20" s="85"/>
    </row>
    <row r="21" spans="1:8" ht="12.75" hidden="1" x14ac:dyDescent="0.2">
      <c r="A21" s="79">
        <v>112015</v>
      </c>
      <c r="B21" s="80" t="s">
        <v>1533</v>
      </c>
      <c r="C21" s="81" t="s">
        <v>1516</v>
      </c>
      <c r="D21" s="82">
        <v>0</v>
      </c>
      <c r="E21" s="83">
        <v>0</v>
      </c>
      <c r="F21" s="84">
        <f>VLOOKUP(A21,'26.1. cuc'!$A$2:$C$2088,3,FALSE)</f>
        <v>0</v>
      </c>
      <c r="G21" s="84">
        <f t="shared" si="0"/>
        <v>0</v>
      </c>
      <c r="H21" s="85"/>
    </row>
    <row r="22" spans="1:8" ht="12.75" hidden="1" x14ac:dyDescent="0.2">
      <c r="A22" s="79">
        <v>112020</v>
      </c>
      <c r="B22" s="80" t="s">
        <v>1534</v>
      </c>
      <c r="C22" s="81" t="s">
        <v>1516</v>
      </c>
      <c r="D22" s="82">
        <v>0</v>
      </c>
      <c r="E22" s="83">
        <v>0</v>
      </c>
      <c r="F22" s="84">
        <f>VLOOKUP(A22,'26.1. cuc'!$A$2:$C$2088,3,FALSE)</f>
        <v>0</v>
      </c>
      <c r="G22" s="84">
        <f t="shared" si="0"/>
        <v>0</v>
      </c>
      <c r="H22" s="85"/>
    </row>
    <row r="23" spans="1:8" ht="12.75" hidden="1" x14ac:dyDescent="0.2">
      <c r="A23" s="79">
        <v>112025</v>
      </c>
      <c r="B23" s="80" t="s">
        <v>1535</v>
      </c>
      <c r="C23" s="81" t="s">
        <v>1516</v>
      </c>
      <c r="D23" s="82">
        <v>0</v>
      </c>
      <c r="E23" s="83">
        <v>0</v>
      </c>
      <c r="F23" s="84">
        <f>VLOOKUP(A23,'26.1. cuc'!$A$2:$C$2088,3,FALSE)</f>
        <v>0</v>
      </c>
      <c r="G23" s="84">
        <f t="shared" si="0"/>
        <v>0</v>
      </c>
      <c r="H23" s="85"/>
    </row>
    <row r="24" spans="1:8" ht="12.75" hidden="1" x14ac:dyDescent="0.2">
      <c r="A24" s="79">
        <v>112030</v>
      </c>
      <c r="B24" s="80" t="s">
        <v>1536</v>
      </c>
      <c r="C24" s="81" t="s">
        <v>1516</v>
      </c>
      <c r="D24" s="82">
        <v>0</v>
      </c>
      <c r="E24" s="83">
        <v>0</v>
      </c>
      <c r="F24" s="84">
        <f>VLOOKUP(A24,'26.1. cuc'!$A$2:$C$2088,3,FALSE)</f>
        <v>0</v>
      </c>
      <c r="G24" s="84">
        <f t="shared" si="0"/>
        <v>0</v>
      </c>
      <c r="H24" s="85"/>
    </row>
    <row r="25" spans="1:8" ht="12.75" hidden="1" x14ac:dyDescent="0.2">
      <c r="A25" s="79">
        <v>112035</v>
      </c>
      <c r="B25" s="80" t="s">
        <v>1537</v>
      </c>
      <c r="C25" s="81" t="s">
        <v>1516</v>
      </c>
      <c r="D25" s="82">
        <v>0</v>
      </c>
      <c r="E25" s="83">
        <v>0</v>
      </c>
      <c r="F25" s="84">
        <f>VLOOKUP(A25,'26.1. cuc'!$A$2:$C$2088,3,FALSE)</f>
        <v>0</v>
      </c>
      <c r="G25" s="84">
        <f t="shared" si="0"/>
        <v>0</v>
      </c>
      <c r="H25" s="85"/>
    </row>
    <row r="26" spans="1:8" ht="12.75" hidden="1" x14ac:dyDescent="0.2">
      <c r="A26" s="79">
        <v>112040</v>
      </c>
      <c r="B26" s="80" t="s">
        <v>1538</v>
      </c>
      <c r="C26" s="81" t="s">
        <v>1516</v>
      </c>
      <c r="D26" s="82">
        <v>0</v>
      </c>
      <c r="E26" s="83">
        <v>0</v>
      </c>
      <c r="F26" s="84">
        <f>VLOOKUP(A26,'26.1. cuc'!$A$2:$C$2088,3,FALSE)</f>
        <v>0</v>
      </c>
      <c r="G26" s="84">
        <f t="shared" si="0"/>
        <v>0</v>
      </c>
      <c r="H26" s="85"/>
    </row>
    <row r="27" spans="1:8" ht="12.75" hidden="1" x14ac:dyDescent="0.2">
      <c r="A27" s="86">
        <v>122801</v>
      </c>
      <c r="B27" s="87" t="s">
        <v>1539</v>
      </c>
      <c r="C27" s="81" t="s">
        <v>1516</v>
      </c>
      <c r="D27" s="88">
        <v>0</v>
      </c>
      <c r="E27" s="88">
        <v>0</v>
      </c>
      <c r="F27" s="84">
        <f>VLOOKUP(A27,'26.1. cuc'!$A$2:$C$2088,3,FALSE)</f>
        <v>0</v>
      </c>
      <c r="G27" s="84">
        <f t="shared" si="0"/>
        <v>0</v>
      </c>
      <c r="H27" s="85"/>
    </row>
    <row r="28" spans="1:8" ht="12.75" hidden="1" x14ac:dyDescent="0.2">
      <c r="A28" s="86">
        <v>122802</v>
      </c>
      <c r="B28" s="87" t="s">
        <v>1540</v>
      </c>
      <c r="C28" s="81" t="s">
        <v>1516</v>
      </c>
      <c r="D28" s="88">
        <v>0</v>
      </c>
      <c r="E28" s="88">
        <v>0</v>
      </c>
      <c r="F28" s="84">
        <f>VLOOKUP(A28,'26.1. cuc'!$A$2:$C$2088,3,FALSE)</f>
        <v>0</v>
      </c>
      <c r="G28" s="84">
        <f t="shared" si="0"/>
        <v>0</v>
      </c>
      <c r="H28" s="85"/>
    </row>
    <row r="29" spans="1:8" ht="12.75" x14ac:dyDescent="0.2">
      <c r="A29" s="86">
        <v>122806</v>
      </c>
      <c r="B29" s="87" t="s">
        <v>1541</v>
      </c>
      <c r="C29" s="81" t="s">
        <v>1516</v>
      </c>
      <c r="D29" s="88">
        <v>0</v>
      </c>
      <c r="E29" s="88">
        <v>0</v>
      </c>
      <c r="F29" s="84">
        <f>VLOOKUP(A29,'26.1. cuc'!$A$2:$C$2088,3,FALSE)</f>
        <v>994514316</v>
      </c>
      <c r="G29" s="84">
        <f t="shared" si="0"/>
        <v>0</v>
      </c>
      <c r="H29" s="85"/>
    </row>
    <row r="30" spans="1:8" ht="12.75" hidden="1" x14ac:dyDescent="0.2">
      <c r="A30" s="86">
        <v>123016</v>
      </c>
      <c r="B30" s="87" t="s">
        <v>1542</v>
      </c>
      <c r="C30" s="81" t="s">
        <v>1516</v>
      </c>
      <c r="D30" s="88">
        <v>0</v>
      </c>
      <c r="E30" s="88">
        <v>0</v>
      </c>
      <c r="F30" s="84">
        <f>VLOOKUP(A30,'26.1. cuc'!$A$2:$C$2088,3,FALSE)</f>
        <v>0</v>
      </c>
      <c r="G30" s="84">
        <f t="shared" si="0"/>
        <v>0</v>
      </c>
      <c r="H30" s="85"/>
    </row>
    <row r="31" spans="1:8" ht="12.75" hidden="1" x14ac:dyDescent="0.2">
      <c r="A31" s="86">
        <v>193505</v>
      </c>
      <c r="B31" s="87" t="s">
        <v>1543</v>
      </c>
      <c r="C31" s="81" t="s">
        <v>1516</v>
      </c>
      <c r="D31" s="88">
        <v>0</v>
      </c>
      <c r="E31" s="88">
        <v>0</v>
      </c>
      <c r="F31" s="84">
        <f>VLOOKUP(A31,'26.1. cuc'!$A$2:$C$2088,3,FALSE)</f>
        <v>0</v>
      </c>
      <c r="G31" s="84">
        <f t="shared" si="0"/>
        <v>0</v>
      </c>
      <c r="H31" s="85"/>
    </row>
    <row r="32" spans="1:8" ht="12.75" hidden="1" x14ac:dyDescent="0.2">
      <c r="A32" s="86">
        <v>194005</v>
      </c>
      <c r="B32" s="87" t="s">
        <v>1543</v>
      </c>
      <c r="C32" s="81" t="s">
        <v>1516</v>
      </c>
      <c r="D32" s="88">
        <v>0</v>
      </c>
      <c r="E32" s="88">
        <v>0</v>
      </c>
      <c r="F32" s="84">
        <f>VLOOKUP(A32,'26.1. cuc'!$A$2:$C$2088,3,FALSE)</f>
        <v>0</v>
      </c>
      <c r="G32" s="84">
        <f t="shared" si="0"/>
        <v>0</v>
      </c>
      <c r="H32" s="85"/>
    </row>
    <row r="33" spans="1:8" ht="12.75" hidden="1" x14ac:dyDescent="0.2">
      <c r="A33" s="86">
        <v>194505</v>
      </c>
      <c r="B33" s="87" t="s">
        <v>1543</v>
      </c>
      <c r="C33" s="81" t="s">
        <v>1516</v>
      </c>
      <c r="D33" s="88">
        <v>0</v>
      </c>
      <c r="E33" s="88">
        <v>0</v>
      </c>
      <c r="F33" s="84">
        <f>VLOOKUP(A33,'26.1. cuc'!$A$2:$C$2088,3,FALSE)</f>
        <v>0</v>
      </c>
      <c r="G33" s="84">
        <f t="shared" si="0"/>
        <v>0</v>
      </c>
      <c r="H33" s="85"/>
    </row>
    <row r="34" spans="1:8" ht="12.75" x14ac:dyDescent="0.2">
      <c r="A34" s="86">
        <v>120305</v>
      </c>
      <c r="B34" s="87" t="s">
        <v>1544</v>
      </c>
      <c r="C34" s="89" t="s">
        <v>1545</v>
      </c>
      <c r="D34" s="88">
        <v>0.2</v>
      </c>
      <c r="E34" s="88">
        <v>0.2</v>
      </c>
      <c r="F34" s="84">
        <f>VLOOKUP(A34,'26.1. cuc'!$A$2:$C$2088,3,FALSE)</f>
        <v>1507080000</v>
      </c>
      <c r="G34" s="84">
        <f t="shared" si="0"/>
        <v>301416000</v>
      </c>
      <c r="H34" s="90"/>
    </row>
    <row r="35" spans="1:8" ht="12.75" hidden="1" x14ac:dyDescent="0.2">
      <c r="A35" s="86">
        <v>120310</v>
      </c>
      <c r="B35" s="87" t="s">
        <v>1546</v>
      </c>
      <c r="C35" s="89" t="s">
        <v>1545</v>
      </c>
      <c r="D35" s="88">
        <v>0.2</v>
      </c>
      <c r="E35" s="88">
        <v>0.2</v>
      </c>
      <c r="F35" s="84">
        <f>VLOOKUP(A35,'26.1. cuc'!$A$2:$C$2088,3,FALSE)</f>
        <v>0</v>
      </c>
      <c r="G35" s="84">
        <f t="shared" si="0"/>
        <v>0</v>
      </c>
      <c r="H35" s="90"/>
    </row>
    <row r="36" spans="1:8" ht="12.75" hidden="1" x14ac:dyDescent="0.2">
      <c r="A36" s="86">
        <v>120315</v>
      </c>
      <c r="B36" s="87" t="s">
        <v>1527</v>
      </c>
      <c r="C36" s="89" t="s">
        <v>1545</v>
      </c>
      <c r="D36" s="88">
        <v>0.2</v>
      </c>
      <c r="E36" s="88">
        <v>0.2</v>
      </c>
      <c r="F36" s="84">
        <f>VLOOKUP(A36,'26.1. cuc'!$A$2:$C$2088,3,FALSE)</f>
        <v>0</v>
      </c>
      <c r="G36" s="84">
        <f t="shared" ref="G36:G58" si="1">IF($G$2="CAYC",+D36*F36,+E36*F36)</f>
        <v>0</v>
      </c>
      <c r="H36" s="316" t="s">
        <v>1547</v>
      </c>
    </row>
    <row r="37" spans="1:8" ht="12.75" hidden="1" x14ac:dyDescent="0.2">
      <c r="A37" s="86">
        <v>120320</v>
      </c>
      <c r="B37" s="87" t="s">
        <v>1529</v>
      </c>
      <c r="C37" s="89" t="s">
        <v>1545</v>
      </c>
      <c r="D37" s="91"/>
      <c r="E37" s="91"/>
      <c r="F37" s="84">
        <f>VLOOKUP(A37,'26.1. cuc'!$A$2:$C$2088,3,FALSE)</f>
        <v>0</v>
      </c>
      <c r="G37" s="84">
        <f t="shared" si="1"/>
        <v>0</v>
      </c>
      <c r="H37" s="317"/>
    </row>
    <row r="38" spans="1:8" ht="12.75" hidden="1" x14ac:dyDescent="0.2">
      <c r="A38" s="86">
        <v>122803</v>
      </c>
      <c r="B38" s="87" t="s">
        <v>1548</v>
      </c>
      <c r="C38" s="89" t="s">
        <v>1545</v>
      </c>
      <c r="D38" s="88">
        <v>0.2</v>
      </c>
      <c r="E38" s="88">
        <v>0.2</v>
      </c>
      <c r="F38" s="84">
        <f>VLOOKUP(A38,'26.1. cuc'!$A$2:$C$2088,3,FALSE)</f>
        <v>0</v>
      </c>
      <c r="G38" s="84">
        <f t="shared" si="1"/>
        <v>0</v>
      </c>
      <c r="H38" s="90"/>
    </row>
    <row r="39" spans="1:8" ht="12.75" hidden="1" x14ac:dyDescent="0.2">
      <c r="A39" s="86">
        <v>122804</v>
      </c>
      <c r="B39" s="87" t="s">
        <v>1549</v>
      </c>
      <c r="C39" s="89" t="s">
        <v>1545</v>
      </c>
      <c r="D39" s="88">
        <v>0.2</v>
      </c>
      <c r="E39" s="88">
        <v>0.2</v>
      </c>
      <c r="F39" s="84">
        <f>VLOOKUP(A39,'26.1. cuc'!$A$2:$C$2088,3,FALSE)</f>
        <v>0</v>
      </c>
      <c r="G39" s="84">
        <f t="shared" si="1"/>
        <v>0</v>
      </c>
      <c r="H39" s="90"/>
    </row>
    <row r="40" spans="1:8" ht="12.75" hidden="1" x14ac:dyDescent="0.2">
      <c r="A40" s="86">
        <v>122805</v>
      </c>
      <c r="B40" s="87" t="s">
        <v>1550</v>
      </c>
      <c r="C40" s="89" t="s">
        <v>1545</v>
      </c>
      <c r="D40" s="88">
        <v>0.2</v>
      </c>
      <c r="E40" s="88">
        <v>0.2</v>
      </c>
      <c r="F40" s="84">
        <f>VLOOKUP(A40,'26.1. cuc'!$A$2:$C$2088,3,FALSE)</f>
        <v>0</v>
      </c>
      <c r="G40" s="84">
        <f t="shared" si="1"/>
        <v>0</v>
      </c>
      <c r="H40" s="90"/>
    </row>
    <row r="41" spans="1:8" ht="12.75" hidden="1" x14ac:dyDescent="0.2">
      <c r="A41" s="86">
        <v>122807</v>
      </c>
      <c r="B41" s="87" t="s">
        <v>1551</v>
      </c>
      <c r="C41" s="89" t="s">
        <v>1545</v>
      </c>
      <c r="D41" s="88">
        <v>0.2</v>
      </c>
      <c r="E41" s="88">
        <v>0.2</v>
      </c>
      <c r="F41" s="84">
        <f>VLOOKUP(A41,'26.1. cuc'!$A$2:$C$2088,3,FALSE)</f>
        <v>0</v>
      </c>
      <c r="G41" s="84">
        <f t="shared" si="1"/>
        <v>0</v>
      </c>
      <c r="H41" s="90"/>
    </row>
    <row r="42" spans="1:8" ht="12.75" hidden="1" x14ac:dyDescent="0.2">
      <c r="A42" s="86">
        <v>122808</v>
      </c>
      <c r="B42" s="87" t="s">
        <v>1552</v>
      </c>
      <c r="C42" s="89" t="s">
        <v>1545</v>
      </c>
      <c r="D42" s="88">
        <v>0.2</v>
      </c>
      <c r="E42" s="88">
        <v>0.2</v>
      </c>
      <c r="F42" s="84">
        <f>VLOOKUP(A42,'26.1. cuc'!$A$2:$C$2088,3,FALSE)</f>
        <v>0</v>
      </c>
      <c r="G42" s="84">
        <f t="shared" si="1"/>
        <v>0</v>
      </c>
      <c r="H42" s="90"/>
    </row>
    <row r="43" spans="1:8" ht="15.6" customHeight="1" x14ac:dyDescent="0.2">
      <c r="A43" s="86">
        <v>122811</v>
      </c>
      <c r="B43" s="87" t="s">
        <v>1553</v>
      </c>
      <c r="C43" s="89" t="s">
        <v>1545</v>
      </c>
      <c r="D43" s="88">
        <v>0.2</v>
      </c>
      <c r="E43" s="88">
        <v>0.2</v>
      </c>
      <c r="F43" s="84">
        <f>VLOOKUP(A43,'26.1. cuc'!$A$2:$C$2088,3,FALSE)</f>
        <v>3683320000</v>
      </c>
      <c r="G43" s="84">
        <f t="shared" si="1"/>
        <v>736664000</v>
      </c>
      <c r="H43" s="90" t="s">
        <v>1554</v>
      </c>
    </row>
    <row r="44" spans="1:8" ht="12.75" hidden="1" x14ac:dyDescent="0.2">
      <c r="A44" s="86">
        <v>122815</v>
      </c>
      <c r="B44" s="87" t="s">
        <v>1555</v>
      </c>
      <c r="C44" s="89" t="s">
        <v>1545</v>
      </c>
      <c r="D44" s="88">
        <v>0.2</v>
      </c>
      <c r="E44" s="88">
        <v>0.2</v>
      </c>
      <c r="F44" s="84">
        <f>VLOOKUP(A44,'26.1. cuc'!$A$2:$C$2088,3,FALSE)</f>
        <v>0</v>
      </c>
      <c r="G44" s="84">
        <f t="shared" si="1"/>
        <v>0</v>
      </c>
      <c r="H44" s="92"/>
    </row>
    <row r="45" spans="1:8" ht="12.75" hidden="1" x14ac:dyDescent="0.2">
      <c r="A45" s="86">
        <v>122816</v>
      </c>
      <c r="B45" s="87" t="s">
        <v>1556</v>
      </c>
      <c r="C45" s="89" t="s">
        <v>1545</v>
      </c>
      <c r="D45" s="88">
        <v>0.2</v>
      </c>
      <c r="E45" s="88">
        <v>0.2</v>
      </c>
      <c r="F45" s="84">
        <f>VLOOKUP(A45,'26.1. cuc'!$A$2:$C$2088,3,FALSE)</f>
        <v>0</v>
      </c>
      <c r="G45" s="84">
        <f t="shared" si="1"/>
        <v>0</v>
      </c>
      <c r="H45" s="90"/>
    </row>
    <row r="46" spans="1:8" ht="12.75" hidden="1" x14ac:dyDescent="0.2">
      <c r="A46" s="86">
        <v>122818</v>
      </c>
      <c r="B46" s="87" t="s">
        <v>1557</v>
      </c>
      <c r="C46" s="89" t="s">
        <v>1545</v>
      </c>
      <c r="D46" s="88">
        <v>0.2</v>
      </c>
      <c r="E46" s="88">
        <v>0.2</v>
      </c>
      <c r="F46" s="84">
        <f>VLOOKUP(A46,'26.1. cuc'!$A$2:$C$2088,3,FALSE)</f>
        <v>0</v>
      </c>
      <c r="G46" s="84">
        <f t="shared" si="1"/>
        <v>0</v>
      </c>
      <c r="H46" s="90"/>
    </row>
    <row r="47" spans="1:8" ht="12.75" hidden="1" x14ac:dyDescent="0.2">
      <c r="A47" s="86">
        <v>123005</v>
      </c>
      <c r="B47" s="87" t="s">
        <v>1558</v>
      </c>
      <c r="C47" s="89" t="s">
        <v>1545</v>
      </c>
      <c r="D47" s="91"/>
      <c r="E47" s="91"/>
      <c r="F47" s="84">
        <f>VLOOKUP(A47,'26.1. cuc'!$A$2:$C$2088,3,FALSE)</f>
        <v>0</v>
      </c>
      <c r="G47" s="84">
        <f t="shared" si="1"/>
        <v>0</v>
      </c>
      <c r="H47" s="316" t="s">
        <v>1559</v>
      </c>
    </row>
    <row r="48" spans="1:8" ht="12.75" hidden="1" x14ac:dyDescent="0.2">
      <c r="A48" s="86">
        <v>123006</v>
      </c>
      <c r="B48" s="87" t="s">
        <v>1560</v>
      </c>
      <c r="C48" s="89" t="s">
        <v>1545</v>
      </c>
      <c r="D48" s="91"/>
      <c r="E48" s="91"/>
      <c r="F48" s="84">
        <f>VLOOKUP(A48,'26.1. cuc'!$A$2:$C$2088,3,FALSE)</f>
        <v>0</v>
      </c>
      <c r="G48" s="84">
        <f t="shared" si="1"/>
        <v>0</v>
      </c>
      <c r="H48" s="318"/>
    </row>
    <row r="49" spans="1:8" ht="12.75" hidden="1" x14ac:dyDescent="0.2">
      <c r="A49" s="86">
        <v>123007</v>
      </c>
      <c r="B49" s="87" t="s">
        <v>1561</v>
      </c>
      <c r="C49" s="89" t="s">
        <v>1545</v>
      </c>
      <c r="D49" s="91"/>
      <c r="E49" s="91"/>
      <c r="F49" s="84">
        <f>VLOOKUP(A49,'26.1. cuc'!$A$2:$C$2088,3,FALSE)</f>
        <v>0</v>
      </c>
      <c r="G49" s="84">
        <f t="shared" si="1"/>
        <v>0</v>
      </c>
      <c r="H49" s="317"/>
    </row>
    <row r="50" spans="1:8" ht="12.75" hidden="1" x14ac:dyDescent="0.2">
      <c r="A50" s="86">
        <v>123010</v>
      </c>
      <c r="B50" s="87" t="s">
        <v>1562</v>
      </c>
      <c r="C50" s="89" t="s">
        <v>1545</v>
      </c>
      <c r="D50" s="91"/>
      <c r="E50" s="91"/>
      <c r="F50" s="84">
        <f>VLOOKUP(A50,'26.1. cuc'!$A$2:$C$2088,3,FALSE)</f>
        <v>0</v>
      </c>
      <c r="G50" s="84">
        <f t="shared" si="1"/>
        <v>0</v>
      </c>
      <c r="H50" s="316" t="s">
        <v>1559</v>
      </c>
    </row>
    <row r="51" spans="1:8" ht="12.75" hidden="1" x14ac:dyDescent="0.2">
      <c r="A51" s="86">
        <v>123011</v>
      </c>
      <c r="B51" s="87" t="s">
        <v>1563</v>
      </c>
      <c r="C51" s="89" t="s">
        <v>1545</v>
      </c>
      <c r="D51" s="91"/>
      <c r="E51" s="91"/>
      <c r="F51" s="84">
        <f>VLOOKUP(A51,'26.1. cuc'!$A$2:$C$2088,3,FALSE)</f>
        <v>0</v>
      </c>
      <c r="G51" s="84">
        <f t="shared" si="1"/>
        <v>0</v>
      </c>
      <c r="H51" s="318"/>
    </row>
    <row r="52" spans="1:8" ht="12.75" hidden="1" x14ac:dyDescent="0.2">
      <c r="A52" s="86">
        <v>123012</v>
      </c>
      <c r="B52" s="87" t="s">
        <v>1564</v>
      </c>
      <c r="C52" s="89" t="s">
        <v>1545</v>
      </c>
      <c r="D52" s="91"/>
      <c r="E52" s="91"/>
      <c r="F52" s="84">
        <f>VLOOKUP(A52,'26.1. cuc'!$A$2:$C$2088,3,FALSE)</f>
        <v>0</v>
      </c>
      <c r="G52" s="84">
        <f t="shared" si="1"/>
        <v>0</v>
      </c>
      <c r="H52" s="318"/>
    </row>
    <row r="53" spans="1:8" ht="12.75" hidden="1" x14ac:dyDescent="0.2">
      <c r="A53" s="86">
        <v>123013</v>
      </c>
      <c r="B53" s="87" t="s">
        <v>1565</v>
      </c>
      <c r="C53" s="89" t="s">
        <v>1545</v>
      </c>
      <c r="D53" s="91"/>
      <c r="E53" s="91"/>
      <c r="F53" s="84">
        <f>VLOOKUP(A53,'26.1. cuc'!$A$2:$C$2088,3,FALSE)</f>
        <v>0</v>
      </c>
      <c r="G53" s="84">
        <f t="shared" si="1"/>
        <v>0</v>
      </c>
      <c r="H53" s="318"/>
    </row>
    <row r="54" spans="1:8" ht="12.75" hidden="1" x14ac:dyDescent="0.2">
      <c r="A54" s="86">
        <v>123014</v>
      </c>
      <c r="B54" s="87" t="s">
        <v>1566</v>
      </c>
      <c r="C54" s="89" t="s">
        <v>1545</v>
      </c>
      <c r="D54" s="91"/>
      <c r="E54" s="91"/>
      <c r="F54" s="84">
        <f>VLOOKUP(A54,'26.1. cuc'!$A$2:$C$2088,3,FALSE)</f>
        <v>0</v>
      </c>
      <c r="G54" s="84">
        <f t="shared" si="1"/>
        <v>0</v>
      </c>
      <c r="H54" s="318"/>
    </row>
    <row r="55" spans="1:8" ht="12.75" hidden="1" x14ac:dyDescent="0.2">
      <c r="A55" s="86">
        <v>123015</v>
      </c>
      <c r="B55" s="87" t="s">
        <v>1567</v>
      </c>
      <c r="C55" s="89" t="s">
        <v>1545</v>
      </c>
      <c r="D55" s="91"/>
      <c r="E55" s="91"/>
      <c r="F55" s="84">
        <f>VLOOKUP(A55,'26.1. cuc'!$A$2:$C$2088,3,FALSE)</f>
        <v>0</v>
      </c>
      <c r="G55" s="84">
        <f t="shared" si="1"/>
        <v>0</v>
      </c>
      <c r="H55" s="317"/>
    </row>
    <row r="56" spans="1:8" ht="12.75" hidden="1" x14ac:dyDescent="0.2">
      <c r="A56" s="86">
        <v>120330</v>
      </c>
      <c r="B56" s="87" t="s">
        <v>1568</v>
      </c>
      <c r="C56" s="89" t="s">
        <v>1569</v>
      </c>
      <c r="D56" s="88">
        <v>0.5</v>
      </c>
      <c r="E56" s="88">
        <v>0.5</v>
      </c>
      <c r="F56" s="84">
        <f>VLOOKUP(A56,'26.1. cuc'!$A$2:$C$2088,3,FALSE)</f>
        <v>0</v>
      </c>
      <c r="G56" s="84">
        <f t="shared" si="1"/>
        <v>0</v>
      </c>
      <c r="H56" s="90"/>
    </row>
    <row r="57" spans="1:8" ht="12.75" hidden="1" x14ac:dyDescent="0.2">
      <c r="A57" s="86">
        <v>122809</v>
      </c>
      <c r="B57" s="87" t="s">
        <v>1570</v>
      </c>
      <c r="C57" s="89" t="s">
        <v>1569</v>
      </c>
      <c r="D57" s="88">
        <v>0.5</v>
      </c>
      <c r="E57" s="88">
        <v>0.5</v>
      </c>
      <c r="F57" s="84">
        <f>VLOOKUP(A57,'26.1. cuc'!$A$2:$C$2088,3,FALSE)</f>
        <v>0</v>
      </c>
      <c r="G57" s="84">
        <f t="shared" si="1"/>
        <v>0</v>
      </c>
      <c r="H57" s="90"/>
    </row>
    <row r="58" spans="1:8" ht="12.75" hidden="1" x14ac:dyDescent="0.2">
      <c r="A58" s="86">
        <v>122810</v>
      </c>
      <c r="B58" s="87" t="s">
        <v>1571</v>
      </c>
      <c r="C58" s="89" t="s">
        <v>1569</v>
      </c>
      <c r="D58" s="88">
        <v>0.5</v>
      </c>
      <c r="E58" s="88">
        <v>0.5</v>
      </c>
      <c r="F58" s="84">
        <f>VLOOKUP(A58,'26.1. cuc'!$A$2:$C$2088,3,FALSE)</f>
        <v>0</v>
      </c>
      <c r="G58" s="84">
        <f t="shared" si="1"/>
        <v>0</v>
      </c>
      <c r="H58" s="90"/>
    </row>
    <row r="59" spans="1:8" ht="12.75" hidden="1" x14ac:dyDescent="0.2">
      <c r="A59" s="86">
        <v>140405</v>
      </c>
      <c r="B59" s="87" t="s">
        <v>1572</v>
      </c>
      <c r="C59" s="89" t="s">
        <v>1569</v>
      </c>
      <c r="D59" s="88">
        <v>0.5</v>
      </c>
      <c r="E59" s="88">
        <v>0.5</v>
      </c>
      <c r="F59" s="84">
        <f>VLOOKUP(A59,'26.1. cuc'!$A$2:$C$2088,3,FALSE)</f>
        <v>0</v>
      </c>
      <c r="G59" s="159">
        <f>IFERROR(+VLOOKUP(A59,'CARTERA NETA'!$BL$2:$BM$17,2,FALSE),0)*E59</f>
        <v>0</v>
      </c>
      <c r="H59" s="319" t="s">
        <v>1573</v>
      </c>
    </row>
    <row r="60" spans="1:8" ht="12.75" hidden="1" x14ac:dyDescent="0.2">
      <c r="A60" s="86">
        <v>140410</v>
      </c>
      <c r="B60" s="87" t="s">
        <v>1574</v>
      </c>
      <c r="C60" s="89" t="s">
        <v>1569</v>
      </c>
      <c r="D60" s="88">
        <v>0.5</v>
      </c>
      <c r="E60" s="88">
        <v>0.5</v>
      </c>
      <c r="F60" s="84">
        <f>VLOOKUP(A60,'26.1. cuc'!$A$2:$C$2088,3,FALSE)</f>
        <v>0</v>
      </c>
      <c r="G60" s="159">
        <f>IFERROR(+VLOOKUP(A60,'CARTERA NETA'!$BL$2:$BM$17,2,FALSE),0)*E60</f>
        <v>0</v>
      </c>
      <c r="H60" s="320"/>
    </row>
    <row r="61" spans="1:8" ht="12.75" hidden="1" x14ac:dyDescent="0.2">
      <c r="A61" s="86">
        <v>140415</v>
      </c>
      <c r="B61" s="87" t="s">
        <v>1575</v>
      </c>
      <c r="C61" s="89" t="s">
        <v>1569</v>
      </c>
      <c r="D61" s="88">
        <v>0.5</v>
      </c>
      <c r="E61" s="88">
        <v>0.5</v>
      </c>
      <c r="F61" s="84">
        <f>VLOOKUP(A61,'26.1. cuc'!$A$2:$C$2088,3,FALSE)</f>
        <v>0</v>
      </c>
      <c r="G61" s="159">
        <f>IFERROR(+VLOOKUP(A61,'CARTERA NETA'!$BL$2:$BM$17,2,FALSE),0)*E61</f>
        <v>0</v>
      </c>
      <c r="H61" s="320"/>
    </row>
    <row r="62" spans="1:8" ht="12.75" hidden="1" x14ac:dyDescent="0.2">
      <c r="A62" s="86">
        <v>140420</v>
      </c>
      <c r="B62" s="87" t="s">
        <v>1576</v>
      </c>
      <c r="C62" s="89" t="s">
        <v>1569</v>
      </c>
      <c r="D62" s="88">
        <v>0.5</v>
      </c>
      <c r="E62" s="88">
        <v>0.5</v>
      </c>
      <c r="F62" s="84">
        <f>VLOOKUP(A62,'26.1. cuc'!$A$2:$C$2088,3,FALSE)</f>
        <v>0</v>
      </c>
      <c r="G62" s="159">
        <f>IFERROR(+VLOOKUP(A62,'CARTERA NETA'!$BL$2:$BM$17,2,FALSE),0)*E62</f>
        <v>0</v>
      </c>
      <c r="H62" s="320"/>
    </row>
    <row r="63" spans="1:8" ht="12.75" hidden="1" x14ac:dyDescent="0.2">
      <c r="A63" s="86">
        <v>140425</v>
      </c>
      <c r="B63" s="87" t="s">
        <v>1577</v>
      </c>
      <c r="C63" s="89" t="s">
        <v>1569</v>
      </c>
      <c r="D63" s="88">
        <v>0.5</v>
      </c>
      <c r="E63" s="88">
        <v>0.5</v>
      </c>
      <c r="F63" s="84">
        <f>VLOOKUP(A63,'26.1. cuc'!$A$2:$C$2088,3,FALSE)</f>
        <v>0</v>
      </c>
      <c r="G63" s="159">
        <f>IFERROR(+VLOOKUP(A63,'CARTERA NETA'!$BL$2:$BM$17,2,FALSE),0)*E63</f>
        <v>0</v>
      </c>
      <c r="H63" s="320"/>
    </row>
    <row r="64" spans="1:8" ht="12.75" hidden="1" x14ac:dyDescent="0.2">
      <c r="A64" s="86">
        <v>140505</v>
      </c>
      <c r="B64" s="87" t="s">
        <v>1572</v>
      </c>
      <c r="C64" s="89" t="s">
        <v>1569</v>
      </c>
      <c r="D64" s="88">
        <v>0.5</v>
      </c>
      <c r="E64" s="88">
        <v>0.5</v>
      </c>
      <c r="F64" s="84">
        <f>VLOOKUP(A64,'26.1. cuc'!$A$2:$C$2088,3,FALSE)</f>
        <v>0</v>
      </c>
      <c r="G64" s="159">
        <f>IFERROR(+VLOOKUP(A64,'CARTERA NETA'!$BL$2:$BM$17,2,FALSE),0)*E64</f>
        <v>0</v>
      </c>
      <c r="H64" s="320"/>
    </row>
    <row r="65" spans="1:8" ht="12.75" hidden="1" x14ac:dyDescent="0.2">
      <c r="A65" s="86">
        <v>140510</v>
      </c>
      <c r="B65" s="87" t="s">
        <v>1574</v>
      </c>
      <c r="C65" s="89" t="s">
        <v>1569</v>
      </c>
      <c r="D65" s="88">
        <v>0.5</v>
      </c>
      <c r="E65" s="88">
        <v>0.5</v>
      </c>
      <c r="F65" s="84">
        <f>VLOOKUP(A65,'26.1. cuc'!$A$2:$C$2088,3,FALSE)</f>
        <v>0</v>
      </c>
      <c r="G65" s="159">
        <f>IFERROR(+VLOOKUP(A65,'CARTERA NETA'!$BL$2:$BM$17,2,FALSE),0)*E65</f>
        <v>0</v>
      </c>
      <c r="H65" s="320"/>
    </row>
    <row r="66" spans="1:8" ht="12.75" hidden="1" x14ac:dyDescent="0.2">
      <c r="A66" s="86">
        <v>140515</v>
      </c>
      <c r="B66" s="87" t="s">
        <v>1575</v>
      </c>
      <c r="C66" s="89" t="s">
        <v>1569</v>
      </c>
      <c r="D66" s="88">
        <v>0.5</v>
      </c>
      <c r="E66" s="88">
        <v>0.5</v>
      </c>
      <c r="F66" s="84">
        <f>VLOOKUP(A66,'26.1. cuc'!$A$2:$C$2088,3,FALSE)</f>
        <v>0</v>
      </c>
      <c r="G66" s="159">
        <f>IFERROR(+VLOOKUP(A66,'CARTERA NETA'!$BL$2:$BM$17,2,FALSE),0)*E66</f>
        <v>0</v>
      </c>
      <c r="H66" s="320"/>
    </row>
    <row r="67" spans="1:8" ht="12.75" hidden="1" x14ac:dyDescent="0.2">
      <c r="A67" s="86">
        <v>140520</v>
      </c>
      <c r="B67" s="87" t="s">
        <v>1576</v>
      </c>
      <c r="C67" s="89" t="s">
        <v>1569</v>
      </c>
      <c r="D67" s="88">
        <v>0.5</v>
      </c>
      <c r="E67" s="88">
        <v>0.5</v>
      </c>
      <c r="F67" s="84">
        <f>VLOOKUP(A67,'26.1. cuc'!$A$2:$C$2088,3,FALSE)</f>
        <v>0</v>
      </c>
      <c r="G67" s="159">
        <f>IFERROR(+VLOOKUP(A67,'CARTERA NETA'!$BL$2:$BM$17,2,FALSE),0)*E67</f>
        <v>0</v>
      </c>
      <c r="H67" s="320"/>
    </row>
    <row r="68" spans="1:8" ht="12.75" hidden="1" x14ac:dyDescent="0.2">
      <c r="A68" s="86">
        <v>140525</v>
      </c>
      <c r="B68" s="87" t="s">
        <v>1577</v>
      </c>
      <c r="C68" s="89" t="s">
        <v>1569</v>
      </c>
      <c r="D68" s="88">
        <v>0.5</v>
      </c>
      <c r="E68" s="88">
        <v>0.5</v>
      </c>
      <c r="F68" s="84">
        <f>VLOOKUP(A68,'26.1. cuc'!$A$2:$C$2088,3,FALSE)</f>
        <v>0</v>
      </c>
      <c r="G68" s="159">
        <f>IFERROR(+VLOOKUP(A68,'CARTERA NETA'!$BL$2:$BM$17,2,FALSE),0)*E68</f>
        <v>0</v>
      </c>
      <c r="H68" s="320"/>
    </row>
    <row r="69" spans="1:8" ht="12.75" hidden="1" x14ac:dyDescent="0.2">
      <c r="A69" s="86">
        <v>140605</v>
      </c>
      <c r="B69" s="87" t="s">
        <v>1572</v>
      </c>
      <c r="C69" s="89" t="s">
        <v>1569</v>
      </c>
      <c r="D69" s="88">
        <v>0.5</v>
      </c>
      <c r="E69" s="88">
        <v>0.5</v>
      </c>
      <c r="F69" s="84">
        <f>VLOOKUP(A69,'26.1. cuc'!$A$2:$C$2088,3,FALSE)</f>
        <v>0</v>
      </c>
      <c r="G69" s="84">
        <f t="shared" ref="G69:G100" si="2">IF($G$2="CAYC",+D69*F69,+E69*F69)</f>
        <v>0</v>
      </c>
      <c r="H69" s="320"/>
    </row>
    <row r="70" spans="1:8" ht="12.75" hidden="1" x14ac:dyDescent="0.2">
      <c r="A70" s="86">
        <v>140610</v>
      </c>
      <c r="B70" s="87" t="s">
        <v>1574</v>
      </c>
      <c r="C70" s="89" t="s">
        <v>1569</v>
      </c>
      <c r="D70" s="88">
        <v>0.5</v>
      </c>
      <c r="E70" s="88">
        <v>0.5</v>
      </c>
      <c r="F70" s="84">
        <f>VLOOKUP(A70,'26.1. cuc'!$A$2:$C$2088,3,FALSE)</f>
        <v>0</v>
      </c>
      <c r="G70" s="84">
        <f t="shared" si="2"/>
        <v>0</v>
      </c>
      <c r="H70" s="320"/>
    </row>
    <row r="71" spans="1:8" ht="12.75" hidden="1" x14ac:dyDescent="0.2">
      <c r="A71" s="86">
        <v>140615</v>
      </c>
      <c r="B71" s="87" t="s">
        <v>1575</v>
      </c>
      <c r="C71" s="89" t="s">
        <v>1569</v>
      </c>
      <c r="D71" s="88">
        <v>0.5</v>
      </c>
      <c r="E71" s="88">
        <v>0.5</v>
      </c>
      <c r="F71" s="84">
        <f>VLOOKUP(A71,'26.1. cuc'!$A$2:$C$2088,3,FALSE)</f>
        <v>0</v>
      </c>
      <c r="G71" s="84">
        <f t="shared" si="2"/>
        <v>0</v>
      </c>
      <c r="H71" s="320"/>
    </row>
    <row r="72" spans="1:8" ht="12.75" hidden="1" x14ac:dyDescent="0.2">
      <c r="A72" s="86">
        <v>140620</v>
      </c>
      <c r="B72" s="87" t="s">
        <v>1576</v>
      </c>
      <c r="C72" s="89" t="s">
        <v>1569</v>
      </c>
      <c r="D72" s="88">
        <v>0.5</v>
      </c>
      <c r="E72" s="88">
        <v>0.5</v>
      </c>
      <c r="F72" s="84">
        <f>VLOOKUP(A72,'26.1. cuc'!$A$2:$C$2088,3,FALSE)</f>
        <v>0</v>
      </c>
      <c r="G72" s="84">
        <f t="shared" si="2"/>
        <v>0</v>
      </c>
      <c r="H72" s="320"/>
    </row>
    <row r="73" spans="1:8" ht="12.75" hidden="1" x14ac:dyDescent="0.2">
      <c r="A73" s="86">
        <v>140625</v>
      </c>
      <c r="B73" s="87" t="s">
        <v>1577</v>
      </c>
      <c r="C73" s="89" t="s">
        <v>1569</v>
      </c>
      <c r="D73" s="88">
        <v>0.5</v>
      </c>
      <c r="E73" s="88">
        <v>0.5</v>
      </c>
      <c r="F73" s="84">
        <f>VLOOKUP(A73,'26.1. cuc'!$A$2:$C$2088,3,FALSE)</f>
        <v>0</v>
      </c>
      <c r="G73" s="84">
        <f t="shared" si="2"/>
        <v>0</v>
      </c>
      <c r="H73" s="320"/>
    </row>
    <row r="74" spans="1:8" ht="12.75" hidden="1" x14ac:dyDescent="0.2">
      <c r="A74" s="86">
        <v>140705</v>
      </c>
      <c r="B74" s="87" t="s">
        <v>1572</v>
      </c>
      <c r="C74" s="89" t="s">
        <v>1569</v>
      </c>
      <c r="D74" s="88">
        <v>0.5</v>
      </c>
      <c r="E74" s="88">
        <v>0.5</v>
      </c>
      <c r="F74" s="84">
        <f>VLOOKUP(A74,'26.1. cuc'!$A$2:$C$2088,3,FALSE)</f>
        <v>0</v>
      </c>
      <c r="G74" s="84">
        <f t="shared" si="2"/>
        <v>0</v>
      </c>
      <c r="H74" s="320"/>
    </row>
    <row r="75" spans="1:8" ht="12.75" hidden="1" x14ac:dyDescent="0.2">
      <c r="A75" s="86">
        <v>140710</v>
      </c>
      <c r="B75" s="87" t="s">
        <v>1574</v>
      </c>
      <c r="C75" s="89" t="s">
        <v>1569</v>
      </c>
      <c r="D75" s="88">
        <v>0.5</v>
      </c>
      <c r="E75" s="88">
        <v>0.5</v>
      </c>
      <c r="F75" s="84">
        <f>VLOOKUP(A75,'26.1. cuc'!$A$2:$C$2088,3,FALSE)</f>
        <v>0</v>
      </c>
      <c r="G75" s="84">
        <f t="shared" si="2"/>
        <v>0</v>
      </c>
      <c r="H75" s="320"/>
    </row>
    <row r="76" spans="1:8" ht="12.75" hidden="1" x14ac:dyDescent="0.2">
      <c r="A76" s="86">
        <v>140715</v>
      </c>
      <c r="B76" s="87" t="s">
        <v>1575</v>
      </c>
      <c r="C76" s="89" t="s">
        <v>1569</v>
      </c>
      <c r="D76" s="88">
        <v>0.5</v>
      </c>
      <c r="E76" s="88">
        <v>0.5</v>
      </c>
      <c r="F76" s="84">
        <f>VLOOKUP(A76,'26.1. cuc'!$A$2:$C$2088,3,FALSE)</f>
        <v>0</v>
      </c>
      <c r="G76" s="84">
        <f t="shared" si="2"/>
        <v>0</v>
      </c>
      <c r="H76" s="320"/>
    </row>
    <row r="77" spans="1:8" ht="12.75" hidden="1" x14ac:dyDescent="0.2">
      <c r="A77" s="86">
        <v>140720</v>
      </c>
      <c r="B77" s="87" t="s">
        <v>1576</v>
      </c>
      <c r="C77" s="89" t="s">
        <v>1569</v>
      </c>
      <c r="D77" s="88">
        <v>0.5</v>
      </c>
      <c r="E77" s="88">
        <v>0.5</v>
      </c>
      <c r="F77" s="84">
        <f>VLOOKUP(A77,'26.1. cuc'!$A$2:$C$2088,3,FALSE)</f>
        <v>0</v>
      </c>
      <c r="G77" s="84">
        <f t="shared" si="2"/>
        <v>0</v>
      </c>
      <c r="H77" s="320"/>
    </row>
    <row r="78" spans="1:8" ht="12.75" hidden="1" x14ac:dyDescent="0.2">
      <c r="A78" s="86">
        <v>140725</v>
      </c>
      <c r="B78" s="87" t="s">
        <v>1577</v>
      </c>
      <c r="C78" s="89" t="s">
        <v>1569</v>
      </c>
      <c r="D78" s="88">
        <v>0.5</v>
      </c>
      <c r="E78" s="88">
        <v>0.5</v>
      </c>
      <c r="F78" s="84">
        <f>VLOOKUP(A78,'26.1. cuc'!$A$2:$C$2088,3,FALSE)</f>
        <v>0</v>
      </c>
      <c r="G78" s="84">
        <f t="shared" si="2"/>
        <v>0</v>
      </c>
      <c r="H78" s="321"/>
    </row>
    <row r="79" spans="1:8" ht="12.75" hidden="1" x14ac:dyDescent="0.2">
      <c r="A79" s="86">
        <v>146905</v>
      </c>
      <c r="B79" s="87" t="s">
        <v>1578</v>
      </c>
      <c r="C79" s="89" t="s">
        <v>1569</v>
      </c>
      <c r="D79" s="88">
        <v>0.5</v>
      </c>
      <c r="E79" s="88">
        <v>0.5</v>
      </c>
      <c r="F79" s="84">
        <f>VLOOKUP(A79,'26.1. cuc'!$A$2:$C$2088,3,FALSE)</f>
        <v>0</v>
      </c>
      <c r="G79" s="84">
        <f t="shared" si="2"/>
        <v>0</v>
      </c>
      <c r="H79" s="90"/>
    </row>
    <row r="80" spans="1:8" ht="12.75" hidden="1" x14ac:dyDescent="0.2">
      <c r="A80" s="86">
        <v>146910</v>
      </c>
      <c r="B80" s="87" t="s">
        <v>1579</v>
      </c>
      <c r="C80" s="89" t="s">
        <v>1569</v>
      </c>
      <c r="D80" s="88">
        <v>0.5</v>
      </c>
      <c r="E80" s="88">
        <v>0.5</v>
      </c>
      <c r="F80" s="84">
        <f>VLOOKUP(A80,'26.1. cuc'!$A$2:$C$2088,3,FALSE)</f>
        <v>0</v>
      </c>
      <c r="G80" s="84">
        <f t="shared" si="2"/>
        <v>0</v>
      </c>
      <c r="H80" s="90"/>
    </row>
    <row r="81" spans="1:8" ht="12.75" hidden="1" x14ac:dyDescent="0.2">
      <c r="A81" s="86">
        <v>146915</v>
      </c>
      <c r="B81" s="87" t="s">
        <v>1580</v>
      </c>
      <c r="C81" s="89" t="s">
        <v>1569</v>
      </c>
      <c r="D81" s="88">
        <v>0.5</v>
      </c>
      <c r="E81" s="88">
        <v>0.5</v>
      </c>
      <c r="F81" s="84">
        <f>VLOOKUP(A81,'26.1. cuc'!$A$2:$C$2088,3,FALSE)</f>
        <v>0</v>
      </c>
      <c r="G81" s="84">
        <f t="shared" si="2"/>
        <v>0</v>
      </c>
      <c r="H81" s="90"/>
    </row>
    <row r="82" spans="1:8" ht="12.75" hidden="1" x14ac:dyDescent="0.2">
      <c r="A82" s="86">
        <v>146920</v>
      </c>
      <c r="B82" s="87" t="s">
        <v>1581</v>
      </c>
      <c r="C82" s="89" t="s">
        <v>1569</v>
      </c>
      <c r="D82" s="88">
        <v>0.5</v>
      </c>
      <c r="E82" s="88">
        <v>0.5</v>
      </c>
      <c r="F82" s="84">
        <f>VLOOKUP(A82,'26.1. cuc'!$A$2:$C$2088,3,FALSE)</f>
        <v>0</v>
      </c>
      <c r="G82" s="84">
        <f t="shared" si="2"/>
        <v>0</v>
      </c>
      <c r="H82" s="90"/>
    </row>
    <row r="83" spans="1:8" ht="12.75" hidden="1" x14ac:dyDescent="0.2">
      <c r="A83" s="86">
        <v>146925</v>
      </c>
      <c r="B83" s="87" t="s">
        <v>1582</v>
      </c>
      <c r="C83" s="89" t="s">
        <v>1569</v>
      </c>
      <c r="D83" s="88">
        <v>0.5</v>
      </c>
      <c r="E83" s="88">
        <v>0.5</v>
      </c>
      <c r="F83" s="84">
        <f>VLOOKUP(A83,'26.1. cuc'!$A$2:$C$2088,3,FALSE)</f>
        <v>0</v>
      </c>
      <c r="G83" s="84">
        <f t="shared" si="2"/>
        <v>0</v>
      </c>
      <c r="H83" s="90"/>
    </row>
    <row r="84" spans="1:8" ht="12.75" hidden="1" x14ac:dyDescent="0.2">
      <c r="A84" s="86">
        <v>147005</v>
      </c>
      <c r="B84" s="87" t="s">
        <v>1578</v>
      </c>
      <c r="C84" s="89" t="s">
        <v>1569</v>
      </c>
      <c r="D84" s="88">
        <v>0.5</v>
      </c>
      <c r="E84" s="88">
        <v>0.5</v>
      </c>
      <c r="F84" s="84">
        <f>VLOOKUP(A84,'26.1. cuc'!$A$2:$C$2088,3,FALSE)</f>
        <v>0</v>
      </c>
      <c r="G84" s="84">
        <f t="shared" si="2"/>
        <v>0</v>
      </c>
      <c r="H84" s="90"/>
    </row>
    <row r="85" spans="1:8" ht="12.75" hidden="1" x14ac:dyDescent="0.2">
      <c r="A85" s="86">
        <v>147010</v>
      </c>
      <c r="B85" s="87" t="s">
        <v>1579</v>
      </c>
      <c r="C85" s="89" t="s">
        <v>1569</v>
      </c>
      <c r="D85" s="88">
        <v>0.5</v>
      </c>
      <c r="E85" s="88">
        <v>0.5</v>
      </c>
      <c r="F85" s="84">
        <f>VLOOKUP(A85,'26.1. cuc'!$A$2:$C$2088,3,FALSE)</f>
        <v>0</v>
      </c>
      <c r="G85" s="84">
        <f t="shared" si="2"/>
        <v>0</v>
      </c>
      <c r="H85" s="90"/>
    </row>
    <row r="86" spans="1:8" ht="12.75" hidden="1" x14ac:dyDescent="0.2">
      <c r="A86" s="86">
        <v>147015</v>
      </c>
      <c r="B86" s="87" t="s">
        <v>1580</v>
      </c>
      <c r="C86" s="89" t="s">
        <v>1569</v>
      </c>
      <c r="D86" s="88">
        <v>0.5</v>
      </c>
      <c r="E86" s="88">
        <v>0.5</v>
      </c>
      <c r="F86" s="84">
        <f>VLOOKUP(A86,'26.1. cuc'!$A$2:$C$2088,3,FALSE)</f>
        <v>0</v>
      </c>
      <c r="G86" s="84">
        <f t="shared" si="2"/>
        <v>0</v>
      </c>
      <c r="H86" s="90"/>
    </row>
    <row r="87" spans="1:8" ht="12.75" hidden="1" x14ac:dyDescent="0.2">
      <c r="A87" s="86">
        <v>147020</v>
      </c>
      <c r="B87" s="87" t="s">
        <v>1581</v>
      </c>
      <c r="C87" s="89" t="s">
        <v>1569</v>
      </c>
      <c r="D87" s="88">
        <v>0.5</v>
      </c>
      <c r="E87" s="88">
        <v>0.5</v>
      </c>
      <c r="F87" s="84">
        <f>VLOOKUP(A87,'26.1. cuc'!$A$2:$C$2088,3,FALSE)</f>
        <v>0</v>
      </c>
      <c r="G87" s="84">
        <f t="shared" si="2"/>
        <v>0</v>
      </c>
      <c r="H87" s="90"/>
    </row>
    <row r="88" spans="1:8" ht="12.75" hidden="1" x14ac:dyDescent="0.2">
      <c r="A88" s="86">
        <v>147025</v>
      </c>
      <c r="B88" s="87" t="s">
        <v>1582</v>
      </c>
      <c r="C88" s="89" t="s">
        <v>1569</v>
      </c>
      <c r="D88" s="88">
        <v>0.5</v>
      </c>
      <c r="E88" s="88">
        <v>0.5</v>
      </c>
      <c r="F88" s="84">
        <f>VLOOKUP(A88,'26.1. cuc'!$A$2:$C$2088,3,FALSE)</f>
        <v>0</v>
      </c>
      <c r="G88" s="84">
        <f t="shared" si="2"/>
        <v>0</v>
      </c>
      <c r="H88" s="90"/>
    </row>
    <row r="89" spans="1:8" ht="12.75" hidden="1" x14ac:dyDescent="0.2">
      <c r="A89" s="79">
        <v>112045</v>
      </c>
      <c r="B89" s="80" t="s">
        <v>1583</v>
      </c>
      <c r="C89" s="81" t="s">
        <v>1584</v>
      </c>
      <c r="D89" s="82">
        <v>1</v>
      </c>
      <c r="E89" s="83">
        <v>1</v>
      </c>
      <c r="F89" s="84">
        <f>VLOOKUP(A89,'26.1. cuc'!$A$2:$C$2088,3,FALSE)</f>
        <v>0</v>
      </c>
      <c r="G89" s="84">
        <f t="shared" si="2"/>
        <v>0</v>
      </c>
      <c r="H89" s="92"/>
    </row>
    <row r="90" spans="1:8" ht="12.75" hidden="1" x14ac:dyDescent="0.2">
      <c r="A90" s="86">
        <v>120399</v>
      </c>
      <c r="B90" s="87" t="s">
        <v>1585</v>
      </c>
      <c r="C90" s="81" t="s">
        <v>1584</v>
      </c>
      <c r="D90" s="88">
        <v>1</v>
      </c>
      <c r="E90" s="88">
        <v>1</v>
      </c>
      <c r="F90" s="84">
        <f>-VLOOKUP(A90,'26.1. cuc'!$A$2:$C$2088,3,FALSE)</f>
        <v>0</v>
      </c>
      <c r="G90" s="84">
        <f t="shared" si="2"/>
        <v>0</v>
      </c>
      <c r="H90" s="90"/>
    </row>
    <row r="91" spans="1:8" ht="12.75" hidden="1" x14ac:dyDescent="0.2">
      <c r="A91" s="86">
        <v>121801</v>
      </c>
      <c r="B91" s="87" t="s">
        <v>1586</v>
      </c>
      <c r="C91" s="81" t="s">
        <v>1584</v>
      </c>
      <c r="D91" s="88">
        <v>1</v>
      </c>
      <c r="E91" s="88">
        <v>1</v>
      </c>
      <c r="F91" s="84">
        <f>VLOOKUP(A91,'26.1. cuc'!$A$2:$C$2088,3,FALSE)</f>
        <v>0</v>
      </c>
      <c r="G91" s="84">
        <f t="shared" si="2"/>
        <v>0</v>
      </c>
      <c r="H91" s="93"/>
    </row>
    <row r="92" spans="1:8" ht="12.75" hidden="1" x14ac:dyDescent="0.2">
      <c r="A92" s="86">
        <v>121802</v>
      </c>
      <c r="B92" s="87" t="s">
        <v>1587</v>
      </c>
      <c r="C92" s="81" t="s">
        <v>1584</v>
      </c>
      <c r="D92" s="88">
        <v>1</v>
      </c>
      <c r="E92" s="88">
        <v>1</v>
      </c>
      <c r="F92" s="84">
        <f>VLOOKUP(A92,'26.1. cuc'!$A$2:$C$2088,3,FALSE)</f>
        <v>0</v>
      </c>
      <c r="G92" s="84">
        <f t="shared" si="2"/>
        <v>0</v>
      </c>
      <c r="H92" s="316" t="s">
        <v>1588</v>
      </c>
    </row>
    <row r="93" spans="1:8" ht="12.75" hidden="1" x14ac:dyDescent="0.2">
      <c r="A93" s="86">
        <v>121803</v>
      </c>
      <c r="B93" s="87" t="s">
        <v>1589</v>
      </c>
      <c r="C93" s="81" t="s">
        <v>1584</v>
      </c>
      <c r="D93" s="88">
        <v>1</v>
      </c>
      <c r="E93" s="88">
        <v>1</v>
      </c>
      <c r="F93" s="84">
        <f>VLOOKUP(A93,'26.1. cuc'!$A$2:$C$2088,3,FALSE)</f>
        <v>0</v>
      </c>
      <c r="G93" s="84">
        <f t="shared" si="2"/>
        <v>0</v>
      </c>
      <c r="H93" s="318"/>
    </row>
    <row r="94" spans="1:8" ht="12.75" hidden="1" x14ac:dyDescent="0.2">
      <c r="A94" s="86">
        <v>121899</v>
      </c>
      <c r="B94" s="87" t="s">
        <v>1590</v>
      </c>
      <c r="C94" s="81" t="s">
        <v>1584</v>
      </c>
      <c r="D94" s="88">
        <v>1</v>
      </c>
      <c r="E94" s="88">
        <v>1</v>
      </c>
      <c r="F94" s="84">
        <f>-VLOOKUP(A94,'26.1. cuc'!$A$2:$C$2088,3,FALSE)</f>
        <v>0</v>
      </c>
      <c r="G94" s="84">
        <f t="shared" si="2"/>
        <v>0</v>
      </c>
      <c r="H94" s="318"/>
    </row>
    <row r="95" spans="1:8" ht="12.75" hidden="1" x14ac:dyDescent="0.2">
      <c r="A95" s="86">
        <v>122001</v>
      </c>
      <c r="B95" s="87" t="s">
        <v>1586</v>
      </c>
      <c r="C95" s="81" t="s">
        <v>1584</v>
      </c>
      <c r="D95" s="88">
        <v>1</v>
      </c>
      <c r="E95" s="88">
        <v>1</v>
      </c>
      <c r="F95" s="84">
        <f>VLOOKUP(A95,'26.1. cuc'!$A$2:$C$2088,3,FALSE)</f>
        <v>0</v>
      </c>
      <c r="G95" s="84">
        <f t="shared" si="2"/>
        <v>0</v>
      </c>
      <c r="H95" s="318"/>
    </row>
    <row r="96" spans="1:8" ht="12.75" hidden="1" x14ac:dyDescent="0.2">
      <c r="A96" s="86">
        <v>122002</v>
      </c>
      <c r="B96" s="87" t="s">
        <v>1591</v>
      </c>
      <c r="C96" s="81" t="s">
        <v>1584</v>
      </c>
      <c r="D96" s="88">
        <v>1</v>
      </c>
      <c r="E96" s="88">
        <v>1</v>
      </c>
      <c r="F96" s="84">
        <f>VLOOKUP(A96,'26.1. cuc'!$A$2:$C$2088,3,FALSE)</f>
        <v>0</v>
      </c>
      <c r="G96" s="84">
        <f t="shared" si="2"/>
        <v>0</v>
      </c>
      <c r="H96" s="318"/>
    </row>
    <row r="97" spans="1:8" ht="12.75" hidden="1" x14ac:dyDescent="0.2">
      <c r="A97" s="86">
        <v>122003</v>
      </c>
      <c r="B97" s="87" t="s">
        <v>1592</v>
      </c>
      <c r="C97" s="81" t="s">
        <v>1584</v>
      </c>
      <c r="D97" s="88">
        <v>1</v>
      </c>
      <c r="E97" s="88">
        <v>1</v>
      </c>
      <c r="F97" s="84">
        <f>VLOOKUP(A97,'26.1. cuc'!$A$2:$C$2088,3,FALSE)</f>
        <v>0</v>
      </c>
      <c r="G97" s="84">
        <f t="shared" si="2"/>
        <v>0</v>
      </c>
      <c r="H97" s="318"/>
    </row>
    <row r="98" spans="1:8" ht="12.75" hidden="1" x14ac:dyDescent="0.2">
      <c r="A98" s="86">
        <v>122099</v>
      </c>
      <c r="B98" s="87" t="s">
        <v>1593</v>
      </c>
      <c r="C98" s="81" t="s">
        <v>1584</v>
      </c>
      <c r="D98" s="88">
        <v>1</v>
      </c>
      <c r="E98" s="88">
        <v>1</v>
      </c>
      <c r="F98" s="84">
        <f>VLOOKUP(A98,'26.1. cuc'!$A$2:$C$2088,3,FALSE)</f>
        <v>0</v>
      </c>
      <c r="G98" s="84">
        <f t="shared" si="2"/>
        <v>0</v>
      </c>
      <c r="H98" s="318"/>
    </row>
    <row r="99" spans="1:8" ht="12.75" hidden="1" x14ac:dyDescent="0.2">
      <c r="A99" s="86">
        <v>122201</v>
      </c>
      <c r="B99" s="87" t="s">
        <v>1594</v>
      </c>
      <c r="C99" s="81" t="s">
        <v>1584</v>
      </c>
      <c r="D99" s="88">
        <v>1</v>
      </c>
      <c r="E99" s="88">
        <v>1</v>
      </c>
      <c r="F99" s="84">
        <f>VLOOKUP(A99,'26.1. cuc'!$A$2:$C$2088,3,FALSE)</f>
        <v>0</v>
      </c>
      <c r="G99" s="84">
        <f t="shared" si="2"/>
        <v>0</v>
      </c>
      <c r="H99" s="318"/>
    </row>
    <row r="100" spans="1:8" ht="12.75" hidden="1" x14ac:dyDescent="0.2">
      <c r="A100" s="86">
        <v>122202</v>
      </c>
      <c r="B100" s="87" t="s">
        <v>1595</v>
      </c>
      <c r="C100" s="81" t="s">
        <v>1584</v>
      </c>
      <c r="D100" s="88">
        <v>1</v>
      </c>
      <c r="E100" s="88">
        <v>1</v>
      </c>
      <c r="F100" s="84">
        <f>VLOOKUP(A100,'26.1. cuc'!$A$2:$C$2088,3,FALSE)</f>
        <v>0</v>
      </c>
      <c r="G100" s="84">
        <f t="shared" si="2"/>
        <v>0</v>
      </c>
      <c r="H100" s="318"/>
    </row>
    <row r="101" spans="1:8" ht="12.75" hidden="1" x14ac:dyDescent="0.2">
      <c r="A101" s="86">
        <v>122203</v>
      </c>
      <c r="B101" s="87" t="s">
        <v>1596</v>
      </c>
      <c r="C101" s="81" t="s">
        <v>1584</v>
      </c>
      <c r="D101" s="88">
        <v>1</v>
      </c>
      <c r="E101" s="88">
        <v>1</v>
      </c>
      <c r="F101" s="84">
        <f>VLOOKUP(A101,'26.1. cuc'!$A$2:$C$2088,3,FALSE)</f>
        <v>0</v>
      </c>
      <c r="G101" s="84">
        <f t="shared" ref="G101:G132" si="3">IF($G$2="CAYC",+D101*F101,+E101*F101)</f>
        <v>0</v>
      </c>
      <c r="H101" s="318"/>
    </row>
    <row r="102" spans="1:8" ht="12.75" hidden="1" x14ac:dyDescent="0.2">
      <c r="A102" s="86">
        <v>122299</v>
      </c>
      <c r="B102" s="87" t="s">
        <v>1597</v>
      </c>
      <c r="C102" s="81" t="s">
        <v>1584</v>
      </c>
      <c r="D102" s="88">
        <v>1</v>
      </c>
      <c r="E102" s="88">
        <v>1</v>
      </c>
      <c r="F102" s="84">
        <f>-VLOOKUP(A102,'26.1. cuc'!$A$2:$C$2088,3,FALSE)</f>
        <v>0</v>
      </c>
      <c r="G102" s="84">
        <f t="shared" si="3"/>
        <v>0</v>
      </c>
      <c r="H102" s="318"/>
    </row>
    <row r="103" spans="1:8" ht="12.75" hidden="1" x14ac:dyDescent="0.2">
      <c r="A103" s="86">
        <v>122401</v>
      </c>
      <c r="B103" s="87" t="s">
        <v>1598</v>
      </c>
      <c r="C103" s="81" t="s">
        <v>1584</v>
      </c>
      <c r="D103" s="88">
        <v>1</v>
      </c>
      <c r="E103" s="88">
        <v>1</v>
      </c>
      <c r="F103" s="84">
        <f>VLOOKUP(A103,'26.1. cuc'!$A$2:$C$2088,3,FALSE)</f>
        <v>0</v>
      </c>
      <c r="G103" s="84">
        <f t="shared" si="3"/>
        <v>0</v>
      </c>
      <c r="H103" s="318"/>
    </row>
    <row r="104" spans="1:8" ht="12.75" hidden="1" x14ac:dyDescent="0.2">
      <c r="A104" s="86">
        <v>122402</v>
      </c>
      <c r="B104" s="87" t="s">
        <v>1599</v>
      </c>
      <c r="C104" s="81" t="s">
        <v>1584</v>
      </c>
      <c r="D104" s="88">
        <v>1</v>
      </c>
      <c r="E104" s="88">
        <v>1</v>
      </c>
      <c r="F104" s="84">
        <f>VLOOKUP(A104,'26.1. cuc'!$A$2:$C$2088,3,FALSE)</f>
        <v>0</v>
      </c>
      <c r="G104" s="84">
        <f t="shared" si="3"/>
        <v>0</v>
      </c>
      <c r="H104" s="318"/>
    </row>
    <row r="105" spans="1:8" ht="12.75" hidden="1" x14ac:dyDescent="0.2">
      <c r="A105" s="86">
        <v>122403</v>
      </c>
      <c r="B105" s="87" t="s">
        <v>1600</v>
      </c>
      <c r="C105" s="81" t="s">
        <v>1584</v>
      </c>
      <c r="D105" s="88">
        <v>1</v>
      </c>
      <c r="E105" s="88">
        <v>1</v>
      </c>
      <c r="F105" s="84">
        <f>VLOOKUP(A105,'26.1. cuc'!$A$2:$C$2088,3,FALSE)</f>
        <v>0</v>
      </c>
      <c r="G105" s="84">
        <f t="shared" si="3"/>
        <v>0</v>
      </c>
      <c r="H105" s="318"/>
    </row>
    <row r="106" spans="1:8" ht="12.75" hidden="1" x14ac:dyDescent="0.2">
      <c r="A106" s="86">
        <v>122404</v>
      </c>
      <c r="B106" s="87" t="s">
        <v>1601</v>
      </c>
      <c r="C106" s="81" t="s">
        <v>1584</v>
      </c>
      <c r="D106" s="88">
        <v>1</v>
      </c>
      <c r="E106" s="88">
        <v>1</v>
      </c>
      <c r="F106" s="84">
        <f>VLOOKUP(A106,'26.1. cuc'!$A$2:$C$2088,3,FALSE)</f>
        <v>0</v>
      </c>
      <c r="G106" s="84">
        <f t="shared" si="3"/>
        <v>0</v>
      </c>
      <c r="H106" s="318"/>
    </row>
    <row r="107" spans="1:8" ht="12.75" hidden="1" x14ac:dyDescent="0.2">
      <c r="A107" s="86">
        <v>122499</v>
      </c>
      <c r="B107" s="87" t="s">
        <v>1602</v>
      </c>
      <c r="C107" s="81" t="s">
        <v>1584</v>
      </c>
      <c r="D107" s="88">
        <v>1</v>
      </c>
      <c r="E107" s="88">
        <v>1</v>
      </c>
      <c r="F107" s="84">
        <f>-VLOOKUP(A107,'26.1. cuc'!$A$2:$C$2088,3,FALSE)</f>
        <v>0</v>
      </c>
      <c r="G107" s="84">
        <f t="shared" si="3"/>
        <v>0</v>
      </c>
      <c r="H107" s="318"/>
    </row>
    <row r="108" spans="1:8" ht="12.75" hidden="1" x14ac:dyDescent="0.2">
      <c r="A108" s="86">
        <v>122601</v>
      </c>
      <c r="B108" s="87" t="s">
        <v>1603</v>
      </c>
      <c r="C108" s="81" t="s">
        <v>1584</v>
      </c>
      <c r="D108" s="88">
        <v>1</v>
      </c>
      <c r="E108" s="88">
        <v>1</v>
      </c>
      <c r="F108" s="84">
        <f>VLOOKUP(A108,'26.1. cuc'!$A$2:$C$2088,3,FALSE)</f>
        <v>0</v>
      </c>
      <c r="G108" s="84">
        <f t="shared" si="3"/>
        <v>0</v>
      </c>
      <c r="H108" s="318"/>
    </row>
    <row r="109" spans="1:8" ht="12.75" x14ac:dyDescent="0.2">
      <c r="A109" s="86">
        <v>122602</v>
      </c>
      <c r="B109" s="87" t="s">
        <v>1604</v>
      </c>
      <c r="C109" s="81" t="s">
        <v>1584</v>
      </c>
      <c r="D109" s="88">
        <v>0</v>
      </c>
      <c r="E109" s="88">
        <v>0</v>
      </c>
      <c r="F109" s="84">
        <f>VLOOKUP(A109,'26.1. cuc'!$A$2:$C$2088,3,FALSE)</f>
        <v>10749696</v>
      </c>
      <c r="G109" s="84">
        <f t="shared" si="3"/>
        <v>0</v>
      </c>
      <c r="H109" s="318"/>
    </row>
    <row r="110" spans="1:8" ht="12.75" x14ac:dyDescent="0.2">
      <c r="A110" s="86">
        <v>122603</v>
      </c>
      <c r="B110" s="87" t="s">
        <v>1605</v>
      </c>
      <c r="C110" s="81" t="s">
        <v>1584</v>
      </c>
      <c r="D110" s="88">
        <v>1</v>
      </c>
      <c r="E110" s="88">
        <v>0</v>
      </c>
      <c r="F110" s="84">
        <f>VLOOKUP(A110,'26.1. cuc'!$A$2:$C$2088,3,FALSE)</f>
        <v>10527718</v>
      </c>
      <c r="G110" s="84">
        <f t="shared" si="3"/>
        <v>0</v>
      </c>
      <c r="H110" s="318"/>
    </row>
    <row r="111" spans="1:8" ht="12.75" x14ac:dyDescent="0.2">
      <c r="A111" s="86">
        <v>122604</v>
      </c>
      <c r="B111" s="87" t="s">
        <v>1606</v>
      </c>
      <c r="C111" s="81" t="s">
        <v>1584</v>
      </c>
      <c r="D111" s="88">
        <v>1</v>
      </c>
      <c r="E111" s="88">
        <v>0</v>
      </c>
      <c r="F111" s="84">
        <f>VLOOKUP(A111,'26.1. cuc'!$A$2:$C$2088,3,FALSE)</f>
        <v>147998282</v>
      </c>
      <c r="G111" s="84">
        <f t="shared" si="3"/>
        <v>0</v>
      </c>
      <c r="H111" s="318"/>
    </row>
    <row r="112" spans="1:8" ht="12.75" hidden="1" x14ac:dyDescent="0.2">
      <c r="A112" s="86">
        <v>122699</v>
      </c>
      <c r="B112" s="87" t="s">
        <v>1607</v>
      </c>
      <c r="C112" s="81" t="s">
        <v>1584</v>
      </c>
      <c r="D112" s="88">
        <v>1</v>
      </c>
      <c r="E112" s="88">
        <v>1</v>
      </c>
      <c r="F112" s="84">
        <f>-VLOOKUP(A112,'26.1. cuc'!$A$2:$C$2088,3,FALSE)</f>
        <v>0</v>
      </c>
      <c r="G112" s="84">
        <f t="shared" si="3"/>
        <v>0</v>
      </c>
      <c r="H112" s="317"/>
    </row>
    <row r="113" spans="1:8" ht="12.75" x14ac:dyDescent="0.2">
      <c r="A113" s="86">
        <v>122814</v>
      </c>
      <c r="B113" s="87" t="s">
        <v>1608</v>
      </c>
      <c r="C113" s="81" t="s">
        <v>1584</v>
      </c>
      <c r="D113" s="88">
        <v>1</v>
      </c>
      <c r="E113" s="88">
        <v>1</v>
      </c>
      <c r="F113" s="84">
        <f>VLOOKUP(A113,'26.1. cuc'!$A$2:$C$2088,3,FALSE)</f>
        <v>524420000</v>
      </c>
      <c r="G113" s="84">
        <f t="shared" si="3"/>
        <v>524420000</v>
      </c>
      <c r="H113" s="90"/>
    </row>
    <row r="114" spans="1:8" ht="12.75" hidden="1" x14ac:dyDescent="0.2">
      <c r="A114" s="86">
        <v>122817</v>
      </c>
      <c r="B114" s="87" t="s">
        <v>1609</v>
      </c>
      <c r="C114" s="81" t="s">
        <v>1584</v>
      </c>
      <c r="D114" s="88">
        <v>1</v>
      </c>
      <c r="E114" s="88">
        <v>1</v>
      </c>
      <c r="F114" s="84">
        <f>VLOOKUP(A114,'26.1. cuc'!$A$2:$C$2088,3,FALSE)</f>
        <v>0</v>
      </c>
      <c r="G114" s="84">
        <f t="shared" si="3"/>
        <v>0</v>
      </c>
      <c r="H114" s="90"/>
    </row>
    <row r="115" spans="1:8" ht="12.75" hidden="1" x14ac:dyDescent="0.2">
      <c r="A115" s="86">
        <v>122842</v>
      </c>
      <c r="B115" s="87" t="s">
        <v>1610</v>
      </c>
      <c r="C115" s="81" t="s">
        <v>1584</v>
      </c>
      <c r="D115" s="88">
        <v>1</v>
      </c>
      <c r="E115" s="88">
        <v>1</v>
      </c>
      <c r="F115" s="84">
        <f>VLOOKUP(A115,'26.1. cuc'!$A$2:$C$2088,3,FALSE)</f>
        <v>0</v>
      </c>
      <c r="G115" s="84">
        <f t="shared" si="3"/>
        <v>0</v>
      </c>
      <c r="H115" s="90"/>
    </row>
    <row r="116" spans="1:8" ht="12.75" hidden="1" x14ac:dyDescent="0.2">
      <c r="A116" s="86">
        <v>122895</v>
      </c>
      <c r="B116" s="87" t="s">
        <v>1611</v>
      </c>
      <c r="C116" s="81" t="s">
        <v>1584</v>
      </c>
      <c r="D116" s="88">
        <v>1</v>
      </c>
      <c r="E116" s="88">
        <v>1</v>
      </c>
      <c r="F116" s="84">
        <f>VLOOKUP(A116,'26.1. cuc'!$A$2:$C$2088,3,FALSE)</f>
        <v>0</v>
      </c>
      <c r="G116" s="84">
        <f t="shared" si="3"/>
        <v>0</v>
      </c>
      <c r="H116" s="90"/>
    </row>
    <row r="117" spans="1:8" ht="12.75" hidden="1" x14ac:dyDescent="0.2">
      <c r="A117" s="86">
        <v>122899</v>
      </c>
      <c r="B117" s="87" t="s">
        <v>1612</v>
      </c>
      <c r="C117" s="81" t="s">
        <v>1584</v>
      </c>
      <c r="D117" s="88">
        <v>1</v>
      </c>
      <c r="E117" s="88">
        <v>1</v>
      </c>
      <c r="F117" s="84">
        <f>-VLOOKUP(A117,'26.1. cuc'!$A$2:$C$2088,3,FALSE)</f>
        <v>0</v>
      </c>
      <c r="G117" s="84">
        <f t="shared" si="3"/>
        <v>0</v>
      </c>
      <c r="H117" s="90"/>
    </row>
    <row r="118" spans="1:8" ht="12.75" hidden="1" x14ac:dyDescent="0.2">
      <c r="A118" s="86">
        <v>123001</v>
      </c>
      <c r="B118" s="87" t="s">
        <v>1613</v>
      </c>
      <c r="C118" s="81" t="s">
        <v>1584</v>
      </c>
      <c r="D118" s="88">
        <v>1</v>
      </c>
      <c r="E118" s="88">
        <v>1</v>
      </c>
      <c r="F118" s="84">
        <f>VLOOKUP(A118,'26.1. cuc'!$A$2:$C$2088,3,FALSE)</f>
        <v>0</v>
      </c>
      <c r="G118" s="84">
        <f t="shared" si="3"/>
        <v>0</v>
      </c>
      <c r="H118" s="316" t="s">
        <v>1614</v>
      </c>
    </row>
    <row r="119" spans="1:8" ht="12.75" hidden="1" x14ac:dyDescent="0.2">
      <c r="A119" s="86">
        <v>123002</v>
      </c>
      <c r="B119" s="87" t="s">
        <v>1615</v>
      </c>
      <c r="C119" s="81" t="s">
        <v>1584</v>
      </c>
      <c r="D119" s="88">
        <v>1</v>
      </c>
      <c r="E119" s="88">
        <v>1</v>
      </c>
      <c r="F119" s="84">
        <f>VLOOKUP(A119,'26.1. cuc'!$A$2:$C$2088,3,FALSE)</f>
        <v>0</v>
      </c>
      <c r="G119" s="84">
        <f t="shared" si="3"/>
        <v>0</v>
      </c>
      <c r="H119" s="318"/>
    </row>
    <row r="120" spans="1:8" ht="12.75" hidden="1" x14ac:dyDescent="0.2">
      <c r="A120" s="86">
        <v>123003</v>
      </c>
      <c r="B120" s="87" t="s">
        <v>1616</v>
      </c>
      <c r="C120" s="81" t="s">
        <v>1584</v>
      </c>
      <c r="D120" s="88">
        <v>1</v>
      </c>
      <c r="E120" s="88">
        <v>1</v>
      </c>
      <c r="F120" s="84">
        <f>VLOOKUP(A120,'26.1. cuc'!$A$2:$C$2088,3,FALSE)</f>
        <v>0</v>
      </c>
      <c r="G120" s="84">
        <f t="shared" si="3"/>
        <v>0</v>
      </c>
      <c r="H120" s="317"/>
    </row>
    <row r="121" spans="1:8" ht="12.75" hidden="1" x14ac:dyDescent="0.2">
      <c r="A121" s="86">
        <v>123008</v>
      </c>
      <c r="B121" s="87" t="s">
        <v>1617</v>
      </c>
      <c r="C121" s="81" t="s">
        <v>1584</v>
      </c>
      <c r="D121" s="88">
        <v>1</v>
      </c>
      <c r="E121" s="88">
        <v>1</v>
      </c>
      <c r="F121" s="84">
        <f>VLOOKUP(A121,'26.1. cuc'!$A$2:$C$2088,3,FALSE)</f>
        <v>0</v>
      </c>
      <c r="G121" s="84">
        <f t="shared" si="3"/>
        <v>0</v>
      </c>
      <c r="H121" s="90"/>
    </row>
    <row r="122" spans="1:8" ht="12.75" hidden="1" x14ac:dyDescent="0.2">
      <c r="A122" s="86">
        <v>123009</v>
      </c>
      <c r="B122" s="87" t="s">
        <v>1618</v>
      </c>
      <c r="C122" s="81" t="s">
        <v>1584</v>
      </c>
      <c r="D122" s="88">
        <v>1</v>
      </c>
      <c r="E122" s="88">
        <v>1</v>
      </c>
      <c r="F122" s="84">
        <f>VLOOKUP(A122,'26.1. cuc'!$A$2:$C$2088,3,FALSE)</f>
        <v>0</v>
      </c>
      <c r="G122" s="84">
        <f t="shared" si="3"/>
        <v>0</v>
      </c>
      <c r="H122" s="90"/>
    </row>
    <row r="123" spans="1:8" ht="12.75" hidden="1" x14ac:dyDescent="0.2">
      <c r="A123" s="86">
        <v>123099</v>
      </c>
      <c r="B123" s="87" t="s">
        <v>1619</v>
      </c>
      <c r="C123" s="81" t="s">
        <v>1584</v>
      </c>
      <c r="D123" s="88">
        <v>1</v>
      </c>
      <c r="E123" s="88">
        <v>1</v>
      </c>
      <c r="F123" s="84">
        <f>-VLOOKUP(A123,'26.1. cuc'!$A$2:$C$2088,3,FALSE)</f>
        <v>0</v>
      </c>
      <c r="G123" s="84">
        <f t="shared" si="3"/>
        <v>0</v>
      </c>
      <c r="H123" s="90"/>
    </row>
    <row r="124" spans="1:8" ht="12.75" hidden="1" x14ac:dyDescent="0.2">
      <c r="A124" s="86">
        <v>123201</v>
      </c>
      <c r="B124" s="87" t="s">
        <v>1613</v>
      </c>
      <c r="C124" s="81" t="s">
        <v>1584</v>
      </c>
      <c r="D124" s="88">
        <v>1</v>
      </c>
      <c r="E124" s="88">
        <v>1</v>
      </c>
      <c r="F124" s="84">
        <f>VLOOKUP(A124,'26.1. cuc'!$A$2:$C$2088,3,FALSE)</f>
        <v>0</v>
      </c>
      <c r="G124" s="84">
        <f t="shared" si="3"/>
        <v>0</v>
      </c>
      <c r="H124" s="316" t="s">
        <v>1620</v>
      </c>
    </row>
    <row r="125" spans="1:8" ht="12.75" hidden="1" x14ac:dyDescent="0.2">
      <c r="A125" s="86">
        <v>123202</v>
      </c>
      <c r="B125" s="87" t="s">
        <v>1615</v>
      </c>
      <c r="C125" s="81" t="s">
        <v>1584</v>
      </c>
      <c r="D125" s="88">
        <v>1</v>
      </c>
      <c r="E125" s="88">
        <v>1</v>
      </c>
      <c r="F125" s="84">
        <f>VLOOKUP(A125,'26.1. cuc'!$A$2:$C$2088,3,FALSE)</f>
        <v>0</v>
      </c>
      <c r="G125" s="84">
        <f t="shared" si="3"/>
        <v>0</v>
      </c>
      <c r="H125" s="318"/>
    </row>
    <row r="126" spans="1:8" ht="12.75" hidden="1" x14ac:dyDescent="0.2">
      <c r="A126" s="86">
        <v>123204</v>
      </c>
      <c r="B126" s="87" t="s">
        <v>1616</v>
      </c>
      <c r="C126" s="81" t="s">
        <v>1584</v>
      </c>
      <c r="D126" s="88">
        <v>1</v>
      </c>
      <c r="E126" s="88">
        <v>1</v>
      </c>
      <c r="F126" s="84">
        <f>VLOOKUP(A126,'26.1. cuc'!$A$2:$C$2088,3,FALSE)</f>
        <v>0</v>
      </c>
      <c r="G126" s="84">
        <f t="shared" si="3"/>
        <v>0</v>
      </c>
      <c r="H126" s="318"/>
    </row>
    <row r="127" spans="1:8" ht="12.75" hidden="1" x14ac:dyDescent="0.2">
      <c r="A127" s="86">
        <v>123295</v>
      </c>
      <c r="B127" s="87" t="s">
        <v>1621</v>
      </c>
      <c r="C127" s="81" t="s">
        <v>1584</v>
      </c>
      <c r="D127" s="88">
        <v>1</v>
      </c>
      <c r="E127" s="88">
        <v>1</v>
      </c>
      <c r="F127" s="84">
        <f>VLOOKUP(A127,'26.1. cuc'!$A$2:$C$2088,3,FALSE)</f>
        <v>0</v>
      </c>
      <c r="G127" s="84">
        <f t="shared" si="3"/>
        <v>0</v>
      </c>
      <c r="H127" s="318"/>
    </row>
    <row r="128" spans="1:8" ht="12.75" hidden="1" x14ac:dyDescent="0.2">
      <c r="A128" s="86">
        <v>123299</v>
      </c>
      <c r="B128" s="87" t="s">
        <v>1622</v>
      </c>
      <c r="C128" s="81" t="s">
        <v>1584</v>
      </c>
      <c r="D128" s="88">
        <v>1</v>
      </c>
      <c r="E128" s="88">
        <v>1</v>
      </c>
      <c r="F128" s="84">
        <f>-VLOOKUP(A128,'26.1. cuc'!$A$2:$C$2088,3,FALSE)</f>
        <v>0</v>
      </c>
      <c r="G128" s="84">
        <f t="shared" si="3"/>
        <v>0</v>
      </c>
      <c r="H128" s="318"/>
    </row>
    <row r="129" spans="1:8" ht="12.75" hidden="1" x14ac:dyDescent="0.2">
      <c r="A129" s="86">
        <v>123400</v>
      </c>
      <c r="B129" s="87" t="s">
        <v>1623</v>
      </c>
      <c r="C129" s="81" t="s">
        <v>1584</v>
      </c>
      <c r="D129" s="88">
        <v>1</v>
      </c>
      <c r="E129" s="88">
        <v>1</v>
      </c>
      <c r="F129" s="84">
        <f>VLOOKUP(A129,'26.1. cuc'!$A$2:$C$2088,3,FALSE)</f>
        <v>0</v>
      </c>
      <c r="G129" s="84">
        <f t="shared" si="3"/>
        <v>0</v>
      </c>
      <c r="H129" s="317"/>
    </row>
    <row r="130" spans="1:8" ht="12.75" hidden="1" x14ac:dyDescent="0.2">
      <c r="A130" s="86">
        <v>123601</v>
      </c>
      <c r="B130" s="87" t="s">
        <v>1624</v>
      </c>
      <c r="C130" s="81" t="s">
        <v>1584</v>
      </c>
      <c r="D130" s="88">
        <v>1</v>
      </c>
      <c r="E130" s="88">
        <v>1</v>
      </c>
      <c r="F130" s="84">
        <f>VLOOKUP(A130,'26.1. cuc'!$A$2:$C$2088,3,FALSE)</f>
        <v>0</v>
      </c>
      <c r="G130" s="84">
        <f t="shared" si="3"/>
        <v>0</v>
      </c>
      <c r="H130" s="90"/>
    </row>
    <row r="131" spans="1:8" ht="12.75" hidden="1" x14ac:dyDescent="0.2">
      <c r="A131" s="86">
        <v>123602</v>
      </c>
      <c r="B131" s="87" t="s">
        <v>1625</v>
      </c>
      <c r="C131" s="81" t="s">
        <v>1584</v>
      </c>
      <c r="D131" s="88">
        <v>1</v>
      </c>
      <c r="E131" s="88">
        <v>1</v>
      </c>
      <c r="F131" s="84">
        <f>VLOOKUP(A131,'26.1. cuc'!$A$2:$C$2088,3,FALSE)</f>
        <v>0</v>
      </c>
      <c r="G131" s="84">
        <f t="shared" si="3"/>
        <v>0</v>
      </c>
      <c r="H131" s="90"/>
    </row>
    <row r="132" spans="1:8" ht="12.75" hidden="1" x14ac:dyDescent="0.2">
      <c r="A132" s="86">
        <v>123603</v>
      </c>
      <c r="B132" s="87" t="s">
        <v>1626</v>
      </c>
      <c r="C132" s="81" t="s">
        <v>1584</v>
      </c>
      <c r="D132" s="88">
        <v>1</v>
      </c>
      <c r="E132" s="88">
        <v>1</v>
      </c>
      <c r="F132" s="84">
        <f>VLOOKUP(A132,'26.1. cuc'!$A$2:$C$2088,3,FALSE)</f>
        <v>0</v>
      </c>
      <c r="G132" s="84">
        <f t="shared" si="3"/>
        <v>0</v>
      </c>
      <c r="H132" s="90"/>
    </row>
    <row r="133" spans="1:8" ht="12.75" hidden="1" x14ac:dyDescent="0.2">
      <c r="A133" s="86">
        <v>123604</v>
      </c>
      <c r="B133" s="87" t="s">
        <v>1627</v>
      </c>
      <c r="C133" s="81" t="s">
        <v>1584</v>
      </c>
      <c r="D133" s="88">
        <v>1</v>
      </c>
      <c r="E133" s="88">
        <v>1</v>
      </c>
      <c r="F133" s="84">
        <f>VLOOKUP(A133,'26.1. cuc'!$A$2:$C$2088,3,FALSE)</f>
        <v>0</v>
      </c>
      <c r="G133" s="84">
        <f t="shared" ref="G133:G164" si="4">IF($G$2="CAYC",+D133*F133,+E133*F133)</f>
        <v>0</v>
      </c>
      <c r="H133" s="90"/>
    </row>
    <row r="134" spans="1:8" ht="12.75" hidden="1" x14ac:dyDescent="0.2">
      <c r="A134" s="86">
        <v>123605</v>
      </c>
      <c r="B134" s="87" t="s">
        <v>1628</v>
      </c>
      <c r="C134" s="81" t="s">
        <v>1584</v>
      </c>
      <c r="D134" s="88">
        <v>1</v>
      </c>
      <c r="E134" s="88">
        <v>1</v>
      </c>
      <c r="F134" s="84">
        <f>VLOOKUP(A134,'26.1. cuc'!$A$2:$C$2088,3,FALSE)</f>
        <v>0</v>
      </c>
      <c r="G134" s="84">
        <f t="shared" si="4"/>
        <v>0</v>
      </c>
      <c r="H134" s="90"/>
    </row>
    <row r="135" spans="1:8" ht="12.75" hidden="1" x14ac:dyDescent="0.2">
      <c r="A135" s="86">
        <v>123606</v>
      </c>
      <c r="B135" s="87" t="s">
        <v>1629</v>
      </c>
      <c r="C135" s="81" t="s">
        <v>1584</v>
      </c>
      <c r="D135" s="88">
        <v>1</v>
      </c>
      <c r="E135" s="88">
        <v>1</v>
      </c>
      <c r="F135" s="84">
        <f>VLOOKUP(A135,'26.1. cuc'!$A$2:$C$2088,3,FALSE)</f>
        <v>0</v>
      </c>
      <c r="G135" s="84">
        <f t="shared" si="4"/>
        <v>0</v>
      </c>
      <c r="H135" s="90"/>
    </row>
    <row r="136" spans="1:8" ht="12.75" hidden="1" x14ac:dyDescent="0.2">
      <c r="A136" s="86">
        <v>123607</v>
      </c>
      <c r="B136" s="87" t="s">
        <v>1630</v>
      </c>
      <c r="C136" s="81" t="s">
        <v>1584</v>
      </c>
      <c r="D136" s="88">
        <v>1</v>
      </c>
      <c r="E136" s="88">
        <v>1</v>
      </c>
      <c r="F136" s="84">
        <f>VLOOKUP(A136,'26.1. cuc'!$A$2:$C$2088,3,FALSE)</f>
        <v>0</v>
      </c>
      <c r="G136" s="84">
        <f t="shared" si="4"/>
        <v>0</v>
      </c>
      <c r="H136" s="90"/>
    </row>
    <row r="137" spans="1:8" ht="12.75" hidden="1" x14ac:dyDescent="0.2">
      <c r="A137" s="86">
        <v>123608</v>
      </c>
      <c r="B137" s="87" t="s">
        <v>1631</v>
      </c>
      <c r="C137" s="81" t="s">
        <v>1584</v>
      </c>
      <c r="D137" s="88">
        <v>1</v>
      </c>
      <c r="E137" s="88">
        <v>1</v>
      </c>
      <c r="F137" s="84">
        <f>VLOOKUP(A137,'26.1. cuc'!$A$2:$C$2088,3,FALSE)</f>
        <v>0</v>
      </c>
      <c r="G137" s="84">
        <f t="shared" si="4"/>
        <v>0</v>
      </c>
      <c r="H137" s="90"/>
    </row>
    <row r="138" spans="1:8" ht="12.75" hidden="1" x14ac:dyDescent="0.2">
      <c r="A138" s="86">
        <v>123609</v>
      </c>
      <c r="B138" s="87" t="s">
        <v>1632</v>
      </c>
      <c r="C138" s="81" t="s">
        <v>1584</v>
      </c>
      <c r="D138" s="88">
        <v>1</v>
      </c>
      <c r="E138" s="88">
        <v>1</v>
      </c>
      <c r="F138" s="84">
        <f>VLOOKUP(A138,'26.1. cuc'!$A$2:$C$2088,3,FALSE)</f>
        <v>0</v>
      </c>
      <c r="G138" s="84">
        <f t="shared" si="4"/>
        <v>0</v>
      </c>
      <c r="H138" s="90"/>
    </row>
    <row r="139" spans="1:8" ht="12.75" hidden="1" x14ac:dyDescent="0.2">
      <c r="A139" s="86">
        <v>123610</v>
      </c>
      <c r="B139" s="87" t="s">
        <v>1633</v>
      </c>
      <c r="C139" s="81" t="s">
        <v>1584</v>
      </c>
      <c r="D139" s="88">
        <v>1</v>
      </c>
      <c r="E139" s="88">
        <v>1</v>
      </c>
      <c r="F139" s="84">
        <f>VLOOKUP(A139,'26.1. cuc'!$A$2:$C$2088,3,FALSE)</f>
        <v>0</v>
      </c>
      <c r="G139" s="84">
        <f t="shared" si="4"/>
        <v>0</v>
      </c>
      <c r="H139" s="90"/>
    </row>
    <row r="140" spans="1:8" ht="12.75" hidden="1" x14ac:dyDescent="0.2">
      <c r="A140" s="86">
        <v>123801</v>
      </c>
      <c r="B140" s="87" t="s">
        <v>1624</v>
      </c>
      <c r="C140" s="81" t="s">
        <v>1584</v>
      </c>
      <c r="D140" s="88">
        <v>1</v>
      </c>
      <c r="E140" s="88">
        <v>1</v>
      </c>
      <c r="F140" s="84">
        <f>VLOOKUP(A140,'26.1. cuc'!$A$2:$C$2088,3,FALSE)</f>
        <v>0</v>
      </c>
      <c r="G140" s="84">
        <f t="shared" si="4"/>
        <v>0</v>
      </c>
      <c r="H140" s="90"/>
    </row>
    <row r="141" spans="1:8" ht="12.75" hidden="1" x14ac:dyDescent="0.2">
      <c r="A141" s="86">
        <v>123802</v>
      </c>
      <c r="B141" s="87" t="s">
        <v>1625</v>
      </c>
      <c r="C141" s="81" t="s">
        <v>1584</v>
      </c>
      <c r="D141" s="88">
        <v>1</v>
      </c>
      <c r="E141" s="88">
        <v>1</v>
      </c>
      <c r="F141" s="84">
        <f>VLOOKUP(A141,'26.1. cuc'!$A$2:$C$2088,3,FALSE)</f>
        <v>0</v>
      </c>
      <c r="G141" s="84">
        <f t="shared" si="4"/>
        <v>0</v>
      </c>
      <c r="H141" s="90"/>
    </row>
    <row r="142" spans="1:8" ht="12.75" hidden="1" x14ac:dyDescent="0.2">
      <c r="A142" s="86">
        <v>123803</v>
      </c>
      <c r="B142" s="87" t="s">
        <v>1626</v>
      </c>
      <c r="C142" s="81" t="s">
        <v>1584</v>
      </c>
      <c r="D142" s="88">
        <v>1</v>
      </c>
      <c r="E142" s="88">
        <v>1</v>
      </c>
      <c r="F142" s="84">
        <f>VLOOKUP(A142,'26.1. cuc'!$A$2:$C$2088,3,FALSE)</f>
        <v>0</v>
      </c>
      <c r="G142" s="84">
        <f t="shared" si="4"/>
        <v>0</v>
      </c>
      <c r="H142" s="90"/>
    </row>
    <row r="143" spans="1:8" ht="12.75" hidden="1" x14ac:dyDescent="0.2">
      <c r="A143" s="86">
        <v>123804</v>
      </c>
      <c r="B143" s="87" t="s">
        <v>1627</v>
      </c>
      <c r="C143" s="81" t="s">
        <v>1584</v>
      </c>
      <c r="D143" s="88">
        <v>1</v>
      </c>
      <c r="E143" s="88">
        <v>1</v>
      </c>
      <c r="F143" s="84">
        <f>VLOOKUP(A143,'26.1. cuc'!$A$2:$C$2088,3,FALSE)</f>
        <v>0</v>
      </c>
      <c r="G143" s="84">
        <f t="shared" si="4"/>
        <v>0</v>
      </c>
      <c r="H143" s="90"/>
    </row>
    <row r="144" spans="1:8" ht="12.75" hidden="1" x14ac:dyDescent="0.2">
      <c r="A144" s="86">
        <v>123805</v>
      </c>
      <c r="B144" s="87" t="s">
        <v>1628</v>
      </c>
      <c r="C144" s="81" t="s">
        <v>1584</v>
      </c>
      <c r="D144" s="88">
        <v>1</v>
      </c>
      <c r="E144" s="88">
        <v>1</v>
      </c>
      <c r="F144" s="84">
        <f>VLOOKUP(A144,'26.1. cuc'!$A$2:$C$2088,3,FALSE)</f>
        <v>0</v>
      </c>
      <c r="G144" s="84">
        <f t="shared" si="4"/>
        <v>0</v>
      </c>
      <c r="H144" s="90"/>
    </row>
    <row r="145" spans="1:8" ht="12.75" hidden="1" x14ac:dyDescent="0.2">
      <c r="A145" s="86">
        <v>123806</v>
      </c>
      <c r="B145" s="87" t="s">
        <v>1629</v>
      </c>
      <c r="C145" s="81" t="s">
        <v>1584</v>
      </c>
      <c r="D145" s="88">
        <v>1</v>
      </c>
      <c r="E145" s="88">
        <v>1</v>
      </c>
      <c r="F145" s="84">
        <f>VLOOKUP(A145,'26.1. cuc'!$A$2:$C$2088,3,FALSE)</f>
        <v>0</v>
      </c>
      <c r="G145" s="84">
        <f t="shared" si="4"/>
        <v>0</v>
      </c>
      <c r="H145" s="90"/>
    </row>
    <row r="146" spans="1:8" ht="12.75" hidden="1" x14ac:dyDescent="0.2">
      <c r="A146" s="86">
        <v>123807</v>
      </c>
      <c r="B146" s="87" t="s">
        <v>1630</v>
      </c>
      <c r="C146" s="81" t="s">
        <v>1584</v>
      </c>
      <c r="D146" s="88">
        <v>1</v>
      </c>
      <c r="E146" s="88">
        <v>1</v>
      </c>
      <c r="F146" s="84">
        <f>VLOOKUP(A146,'26.1. cuc'!$A$2:$C$2088,3,FALSE)</f>
        <v>0</v>
      </c>
      <c r="G146" s="84">
        <f t="shared" si="4"/>
        <v>0</v>
      </c>
      <c r="H146" s="90"/>
    </row>
    <row r="147" spans="1:8" ht="12.75" hidden="1" x14ac:dyDescent="0.2">
      <c r="A147" s="86">
        <v>123808</v>
      </c>
      <c r="B147" s="87" t="s">
        <v>1631</v>
      </c>
      <c r="C147" s="81" t="s">
        <v>1584</v>
      </c>
      <c r="D147" s="88">
        <v>1</v>
      </c>
      <c r="E147" s="88">
        <v>1</v>
      </c>
      <c r="F147" s="84">
        <f>VLOOKUP(A147,'26.1. cuc'!$A$2:$C$2088,3,FALSE)</f>
        <v>0</v>
      </c>
      <c r="G147" s="84">
        <f t="shared" si="4"/>
        <v>0</v>
      </c>
      <c r="H147" s="90"/>
    </row>
    <row r="148" spans="1:8" ht="12.75" hidden="1" x14ac:dyDescent="0.2">
      <c r="A148" s="86">
        <v>123809</v>
      </c>
      <c r="B148" s="87" t="s">
        <v>1632</v>
      </c>
      <c r="C148" s="81" t="s">
        <v>1584</v>
      </c>
      <c r="D148" s="88">
        <v>1</v>
      </c>
      <c r="E148" s="88">
        <v>1</v>
      </c>
      <c r="F148" s="84">
        <f>VLOOKUP(A148,'26.1. cuc'!$A$2:$C$2088,3,FALSE)</f>
        <v>0</v>
      </c>
      <c r="G148" s="84">
        <f t="shared" si="4"/>
        <v>0</v>
      </c>
      <c r="H148" s="90"/>
    </row>
    <row r="149" spans="1:8" ht="12.75" hidden="1" x14ac:dyDescent="0.2">
      <c r="A149" s="86">
        <v>123810</v>
      </c>
      <c r="B149" s="87" t="s">
        <v>1633</v>
      </c>
      <c r="C149" s="81" t="s">
        <v>1584</v>
      </c>
      <c r="D149" s="88">
        <v>1</v>
      </c>
      <c r="E149" s="88">
        <v>1</v>
      </c>
      <c r="F149" s="84">
        <f>VLOOKUP(A149,'26.1. cuc'!$A$2:$C$2088,3,FALSE)</f>
        <v>0</v>
      </c>
      <c r="G149" s="84">
        <f t="shared" si="4"/>
        <v>0</v>
      </c>
      <c r="H149" s="90"/>
    </row>
    <row r="150" spans="1:8" ht="12.75" hidden="1" x14ac:dyDescent="0.2">
      <c r="A150" s="86">
        <v>124001</v>
      </c>
      <c r="B150" s="87" t="s">
        <v>1624</v>
      </c>
      <c r="C150" s="81" t="s">
        <v>1584</v>
      </c>
      <c r="D150" s="88">
        <v>1</v>
      </c>
      <c r="E150" s="88">
        <v>1</v>
      </c>
      <c r="F150" s="84">
        <f>VLOOKUP(A150,'26.1. cuc'!$A$2:$C$2088,3,FALSE)</f>
        <v>0</v>
      </c>
      <c r="G150" s="84">
        <f t="shared" si="4"/>
        <v>0</v>
      </c>
      <c r="H150" s="90"/>
    </row>
    <row r="151" spans="1:8" ht="12.75" hidden="1" x14ac:dyDescent="0.2">
      <c r="A151" s="86">
        <v>124002</v>
      </c>
      <c r="B151" s="87" t="s">
        <v>1625</v>
      </c>
      <c r="C151" s="81" t="s">
        <v>1584</v>
      </c>
      <c r="D151" s="88">
        <v>1</v>
      </c>
      <c r="E151" s="88">
        <v>1</v>
      </c>
      <c r="F151" s="84">
        <f>VLOOKUP(A151,'26.1. cuc'!$A$2:$C$2088,3,FALSE)</f>
        <v>0</v>
      </c>
      <c r="G151" s="84">
        <f t="shared" si="4"/>
        <v>0</v>
      </c>
      <c r="H151" s="90"/>
    </row>
    <row r="152" spans="1:8" ht="12.75" hidden="1" x14ac:dyDescent="0.2">
      <c r="A152" s="86">
        <v>124003</v>
      </c>
      <c r="B152" s="87" t="s">
        <v>1626</v>
      </c>
      <c r="C152" s="81" t="s">
        <v>1584</v>
      </c>
      <c r="D152" s="88">
        <v>1</v>
      </c>
      <c r="E152" s="88">
        <v>1</v>
      </c>
      <c r="F152" s="84">
        <f>VLOOKUP(A152,'26.1. cuc'!$A$2:$C$2088,3,FALSE)</f>
        <v>0</v>
      </c>
      <c r="G152" s="84">
        <f t="shared" si="4"/>
        <v>0</v>
      </c>
      <c r="H152" s="90"/>
    </row>
    <row r="153" spans="1:8" ht="12.75" hidden="1" x14ac:dyDescent="0.2">
      <c r="A153" s="86">
        <v>124004</v>
      </c>
      <c r="B153" s="87" t="s">
        <v>1627</v>
      </c>
      <c r="C153" s="81" t="s">
        <v>1584</v>
      </c>
      <c r="D153" s="88">
        <v>1</v>
      </c>
      <c r="E153" s="88">
        <v>1</v>
      </c>
      <c r="F153" s="84">
        <f>VLOOKUP(A153,'26.1. cuc'!$A$2:$C$2088,3,FALSE)</f>
        <v>0</v>
      </c>
      <c r="G153" s="84">
        <f t="shared" si="4"/>
        <v>0</v>
      </c>
      <c r="H153" s="90"/>
    </row>
    <row r="154" spans="1:8" ht="12.75" hidden="1" x14ac:dyDescent="0.2">
      <c r="A154" s="86">
        <v>124005</v>
      </c>
      <c r="B154" s="87" t="s">
        <v>1628</v>
      </c>
      <c r="C154" s="81" t="s">
        <v>1584</v>
      </c>
      <c r="D154" s="88">
        <v>1</v>
      </c>
      <c r="E154" s="88">
        <v>1</v>
      </c>
      <c r="F154" s="84">
        <f>VLOOKUP(A154,'26.1. cuc'!$A$2:$C$2088,3,FALSE)</f>
        <v>0</v>
      </c>
      <c r="G154" s="84">
        <f t="shared" si="4"/>
        <v>0</v>
      </c>
      <c r="H154" s="90"/>
    </row>
    <row r="155" spans="1:8" ht="12.75" hidden="1" x14ac:dyDescent="0.2">
      <c r="A155" s="86">
        <v>124006</v>
      </c>
      <c r="B155" s="87" t="s">
        <v>1629</v>
      </c>
      <c r="C155" s="81" t="s">
        <v>1584</v>
      </c>
      <c r="D155" s="88">
        <v>1</v>
      </c>
      <c r="E155" s="88">
        <v>1</v>
      </c>
      <c r="F155" s="84">
        <f>VLOOKUP(A155,'26.1. cuc'!$A$2:$C$2088,3,FALSE)</f>
        <v>0</v>
      </c>
      <c r="G155" s="84">
        <f t="shared" si="4"/>
        <v>0</v>
      </c>
      <c r="H155" s="90"/>
    </row>
    <row r="156" spans="1:8" ht="12.75" hidden="1" x14ac:dyDescent="0.2">
      <c r="A156" s="86">
        <v>124007</v>
      </c>
      <c r="B156" s="87" t="s">
        <v>1630</v>
      </c>
      <c r="C156" s="81" t="s">
        <v>1584</v>
      </c>
      <c r="D156" s="88">
        <v>1</v>
      </c>
      <c r="E156" s="88">
        <v>1</v>
      </c>
      <c r="F156" s="84">
        <f>VLOOKUP(A156,'26.1. cuc'!$A$2:$C$2088,3,FALSE)</f>
        <v>0</v>
      </c>
      <c r="G156" s="84">
        <f t="shared" si="4"/>
        <v>0</v>
      </c>
      <c r="H156" s="90"/>
    </row>
    <row r="157" spans="1:8" ht="12.75" hidden="1" x14ac:dyDescent="0.2">
      <c r="A157" s="86">
        <v>124008</v>
      </c>
      <c r="B157" s="87" t="s">
        <v>1631</v>
      </c>
      <c r="C157" s="81" t="s">
        <v>1584</v>
      </c>
      <c r="D157" s="88">
        <v>1</v>
      </c>
      <c r="E157" s="88">
        <v>1</v>
      </c>
      <c r="F157" s="84">
        <f>VLOOKUP(A157,'26.1. cuc'!$A$2:$C$2088,3,FALSE)</f>
        <v>0</v>
      </c>
      <c r="G157" s="84">
        <f t="shared" si="4"/>
        <v>0</v>
      </c>
      <c r="H157" s="90"/>
    </row>
    <row r="158" spans="1:8" ht="12.75" hidden="1" x14ac:dyDescent="0.2">
      <c r="A158" s="86">
        <v>124009</v>
      </c>
      <c r="B158" s="87" t="s">
        <v>1632</v>
      </c>
      <c r="C158" s="81" t="s">
        <v>1584</v>
      </c>
      <c r="D158" s="88">
        <v>1</v>
      </c>
      <c r="E158" s="88">
        <v>1</v>
      </c>
      <c r="F158" s="84">
        <f>VLOOKUP(A158,'26.1. cuc'!$A$2:$C$2088,3,FALSE)</f>
        <v>0</v>
      </c>
      <c r="G158" s="84">
        <f t="shared" si="4"/>
        <v>0</v>
      </c>
      <c r="H158" s="90"/>
    </row>
    <row r="159" spans="1:8" ht="12.75" hidden="1" x14ac:dyDescent="0.2">
      <c r="A159" s="86">
        <v>124010</v>
      </c>
      <c r="B159" s="87" t="s">
        <v>1633</v>
      </c>
      <c r="C159" s="81" t="s">
        <v>1584</v>
      </c>
      <c r="D159" s="88">
        <v>1</v>
      </c>
      <c r="E159" s="88">
        <v>1</v>
      </c>
      <c r="F159" s="84">
        <f>VLOOKUP(A159,'26.1. cuc'!$A$2:$C$2088,3,FALSE)</f>
        <v>0</v>
      </c>
      <c r="G159" s="84">
        <f t="shared" si="4"/>
        <v>0</v>
      </c>
      <c r="H159" s="90"/>
    </row>
    <row r="160" spans="1:8" ht="12.75" hidden="1" x14ac:dyDescent="0.2">
      <c r="A160" s="86">
        <v>130510</v>
      </c>
      <c r="B160" s="87" t="s">
        <v>1634</v>
      </c>
      <c r="C160" s="81" t="s">
        <v>1584</v>
      </c>
      <c r="D160" s="88">
        <v>1</v>
      </c>
      <c r="E160" s="88">
        <v>1</v>
      </c>
      <c r="F160" s="84">
        <f>VLOOKUP(A160,'26.1. cuc'!$A$2:$C$2088,3,FALSE)</f>
        <v>0</v>
      </c>
      <c r="G160" s="84">
        <f t="shared" si="4"/>
        <v>0</v>
      </c>
      <c r="H160" s="90"/>
    </row>
    <row r="161" spans="1:8" ht="12.75" hidden="1" x14ac:dyDescent="0.2">
      <c r="A161" s="86">
        <v>130515</v>
      </c>
      <c r="B161" s="87" t="s">
        <v>1635</v>
      </c>
      <c r="C161" s="81" t="s">
        <v>1584</v>
      </c>
      <c r="D161" s="88">
        <v>1</v>
      </c>
      <c r="E161" s="88">
        <v>1</v>
      </c>
      <c r="F161" s="84">
        <f>VLOOKUP(A161,'26.1. cuc'!$A$2:$C$2088,3,FALSE)</f>
        <v>0</v>
      </c>
      <c r="G161" s="84">
        <f t="shared" si="4"/>
        <v>0</v>
      </c>
      <c r="H161" s="90"/>
    </row>
    <row r="162" spans="1:8" ht="12.75" hidden="1" x14ac:dyDescent="0.2">
      <c r="A162" s="86">
        <v>130520</v>
      </c>
      <c r="B162" s="87" t="s">
        <v>1636</v>
      </c>
      <c r="C162" s="81" t="s">
        <v>1584</v>
      </c>
      <c r="D162" s="88">
        <v>1</v>
      </c>
      <c r="E162" s="88">
        <v>1</v>
      </c>
      <c r="F162" s="84">
        <f>VLOOKUP(A162,'26.1. cuc'!$A$2:$C$2088,3,FALSE)</f>
        <v>0</v>
      </c>
      <c r="G162" s="84">
        <f t="shared" si="4"/>
        <v>0</v>
      </c>
      <c r="H162" s="90"/>
    </row>
    <row r="163" spans="1:8" ht="12.75" hidden="1" x14ac:dyDescent="0.2">
      <c r="A163" s="86">
        <v>130525</v>
      </c>
      <c r="B163" s="87" t="s">
        <v>1637</v>
      </c>
      <c r="C163" s="81" t="s">
        <v>1584</v>
      </c>
      <c r="D163" s="88">
        <v>1</v>
      </c>
      <c r="E163" s="88">
        <v>1</v>
      </c>
      <c r="F163" s="84">
        <f>VLOOKUP(A163,'26.1. cuc'!$A$2:$C$2088,3,FALSE)</f>
        <v>0</v>
      </c>
      <c r="G163" s="84">
        <f t="shared" si="4"/>
        <v>0</v>
      </c>
      <c r="H163" s="90"/>
    </row>
    <row r="164" spans="1:8" ht="12.75" hidden="1" x14ac:dyDescent="0.2">
      <c r="A164" s="86">
        <v>130530</v>
      </c>
      <c r="B164" s="87" t="s">
        <v>1638</v>
      </c>
      <c r="C164" s="81" t="s">
        <v>1584</v>
      </c>
      <c r="D164" s="88">
        <v>1</v>
      </c>
      <c r="E164" s="88">
        <v>1</v>
      </c>
      <c r="F164" s="84">
        <f>VLOOKUP(A164,'26.1. cuc'!$A$2:$C$2088,3,FALSE)</f>
        <v>0</v>
      </c>
      <c r="G164" s="84">
        <f t="shared" si="4"/>
        <v>0</v>
      </c>
      <c r="H164" s="90"/>
    </row>
    <row r="165" spans="1:8" ht="12.75" hidden="1" x14ac:dyDescent="0.2">
      <c r="A165" s="86">
        <v>130535</v>
      </c>
      <c r="B165" s="87" t="s">
        <v>1639</v>
      </c>
      <c r="C165" s="81" t="s">
        <v>1584</v>
      </c>
      <c r="D165" s="88">
        <v>1</v>
      </c>
      <c r="E165" s="88">
        <v>1</v>
      </c>
      <c r="F165" s="84">
        <f>VLOOKUP(A165,'26.1. cuc'!$A$2:$C$2088,3,FALSE)</f>
        <v>0</v>
      </c>
      <c r="G165" s="84">
        <f t="shared" ref="G165:G190" si="5">IF($G$2="CAYC",+D165*F165,+E165*F165)</f>
        <v>0</v>
      </c>
      <c r="H165" s="90"/>
    </row>
    <row r="166" spans="1:8" ht="12.75" hidden="1" x14ac:dyDescent="0.2">
      <c r="A166" s="86">
        <v>130540</v>
      </c>
      <c r="B166" s="87" t="s">
        <v>1640</v>
      </c>
      <c r="C166" s="81" t="s">
        <v>1584</v>
      </c>
      <c r="D166" s="88">
        <v>1</v>
      </c>
      <c r="E166" s="88">
        <v>1</v>
      </c>
      <c r="F166" s="84">
        <f>VLOOKUP(A166,'26.1. cuc'!$A$2:$C$2088,3,FALSE)</f>
        <v>0</v>
      </c>
      <c r="G166" s="84">
        <f t="shared" si="5"/>
        <v>0</v>
      </c>
      <c r="H166" s="90"/>
    </row>
    <row r="167" spans="1:8" ht="12.75" hidden="1" x14ac:dyDescent="0.2">
      <c r="A167" s="86">
        <v>130599</v>
      </c>
      <c r="B167" s="87" t="s">
        <v>1641</v>
      </c>
      <c r="C167" s="81" t="s">
        <v>1584</v>
      </c>
      <c r="D167" s="88">
        <v>1</v>
      </c>
      <c r="E167" s="88">
        <v>1</v>
      </c>
      <c r="F167" s="84">
        <f>-VLOOKUP(A167,'26.1. cuc'!$A$2:$C$2088,3,FALSE)</f>
        <v>0</v>
      </c>
      <c r="G167" s="84">
        <f t="shared" si="5"/>
        <v>0</v>
      </c>
      <c r="H167" s="90"/>
    </row>
    <row r="168" spans="1:8" ht="12.75" hidden="1" x14ac:dyDescent="0.2">
      <c r="A168" s="86">
        <v>131005</v>
      </c>
      <c r="B168" s="87" t="s">
        <v>1642</v>
      </c>
      <c r="C168" s="81" t="s">
        <v>1584</v>
      </c>
      <c r="D168" s="88">
        <v>1</v>
      </c>
      <c r="E168" s="88">
        <v>1</v>
      </c>
      <c r="F168" s="84">
        <f>VLOOKUP(A168,'26.1. cuc'!$A$2:$C$2088,3,FALSE)</f>
        <v>0</v>
      </c>
      <c r="G168" s="84">
        <f t="shared" si="5"/>
        <v>0</v>
      </c>
      <c r="H168" s="90"/>
    </row>
    <row r="169" spans="1:8" ht="12.75" hidden="1" x14ac:dyDescent="0.2">
      <c r="A169" s="86">
        <v>131010</v>
      </c>
      <c r="B169" s="87" t="s">
        <v>1643</v>
      </c>
      <c r="C169" s="81" t="s">
        <v>1584</v>
      </c>
      <c r="D169" s="88">
        <v>1</v>
      </c>
      <c r="E169" s="88">
        <v>1</v>
      </c>
      <c r="F169" s="84">
        <f>VLOOKUP(A169,'26.1. cuc'!$A$2:$C$2088,3,FALSE)</f>
        <v>0</v>
      </c>
      <c r="G169" s="84">
        <f t="shared" si="5"/>
        <v>0</v>
      </c>
      <c r="H169" s="90"/>
    </row>
    <row r="170" spans="1:8" ht="12.75" hidden="1" x14ac:dyDescent="0.2">
      <c r="A170" s="86">
        <v>131015</v>
      </c>
      <c r="B170" s="87" t="s">
        <v>1644</v>
      </c>
      <c r="C170" s="81" t="s">
        <v>1584</v>
      </c>
      <c r="D170" s="88">
        <v>1</v>
      </c>
      <c r="E170" s="88">
        <v>1</v>
      </c>
      <c r="F170" s="84">
        <f>VLOOKUP(A170,'26.1. cuc'!$A$2:$C$2088,3,FALSE)</f>
        <v>0</v>
      </c>
      <c r="G170" s="84">
        <f t="shared" si="5"/>
        <v>0</v>
      </c>
      <c r="H170" s="90"/>
    </row>
    <row r="171" spans="1:8" ht="12.75" hidden="1" x14ac:dyDescent="0.2">
      <c r="A171" s="86">
        <v>131020</v>
      </c>
      <c r="B171" s="87" t="s">
        <v>1645</v>
      </c>
      <c r="C171" s="81" t="s">
        <v>1584</v>
      </c>
      <c r="D171" s="88">
        <v>1</v>
      </c>
      <c r="E171" s="88">
        <v>1</v>
      </c>
      <c r="F171" s="84">
        <f>VLOOKUP(A171,'26.1. cuc'!$A$2:$C$2088,3,FALSE)</f>
        <v>0</v>
      </c>
      <c r="G171" s="84">
        <f t="shared" si="5"/>
        <v>0</v>
      </c>
      <c r="H171" s="90"/>
    </row>
    <row r="172" spans="1:8" ht="12.75" hidden="1" x14ac:dyDescent="0.2">
      <c r="A172" s="86">
        <v>131025</v>
      </c>
      <c r="B172" s="87" t="s">
        <v>1646</v>
      </c>
      <c r="C172" s="81" t="s">
        <v>1584</v>
      </c>
      <c r="D172" s="88">
        <v>1</v>
      </c>
      <c r="E172" s="88">
        <v>1</v>
      </c>
      <c r="F172" s="84">
        <f>VLOOKUP(A172,'26.1. cuc'!$A$2:$C$2088,3,FALSE)</f>
        <v>0</v>
      </c>
      <c r="G172" s="84">
        <f t="shared" si="5"/>
        <v>0</v>
      </c>
      <c r="H172" s="90"/>
    </row>
    <row r="173" spans="1:8" ht="12.75" hidden="1" x14ac:dyDescent="0.2">
      <c r="A173" s="86">
        <v>131030</v>
      </c>
      <c r="B173" s="87" t="s">
        <v>1647</v>
      </c>
      <c r="C173" s="81" t="s">
        <v>1584</v>
      </c>
      <c r="D173" s="88">
        <v>1</v>
      </c>
      <c r="E173" s="88">
        <v>1</v>
      </c>
      <c r="F173" s="84">
        <f>VLOOKUP(A173,'26.1. cuc'!$A$2:$C$2088,3,FALSE)</f>
        <v>0</v>
      </c>
      <c r="G173" s="84">
        <f t="shared" si="5"/>
        <v>0</v>
      </c>
      <c r="H173" s="90"/>
    </row>
    <row r="174" spans="1:8" ht="12.75" hidden="1" x14ac:dyDescent="0.2">
      <c r="A174" s="86">
        <v>131040</v>
      </c>
      <c r="B174" s="87" t="s">
        <v>1648</v>
      </c>
      <c r="C174" s="81" t="s">
        <v>1584</v>
      </c>
      <c r="D174" s="88">
        <v>1</v>
      </c>
      <c r="E174" s="88">
        <v>1</v>
      </c>
      <c r="F174" s="84">
        <f>VLOOKUP(A174,'26.1. cuc'!$A$2:$C$2088,3,FALSE)</f>
        <v>0</v>
      </c>
      <c r="G174" s="84">
        <f t="shared" si="5"/>
        <v>0</v>
      </c>
      <c r="H174" s="90"/>
    </row>
    <row r="175" spans="1:8" ht="12.75" hidden="1" x14ac:dyDescent="0.2">
      <c r="A175" s="86">
        <v>131099</v>
      </c>
      <c r="B175" s="87" t="s">
        <v>1649</v>
      </c>
      <c r="C175" s="81" t="s">
        <v>1584</v>
      </c>
      <c r="D175" s="88">
        <v>1</v>
      </c>
      <c r="E175" s="88">
        <v>1</v>
      </c>
      <c r="F175" s="84">
        <f>-VLOOKUP(A175,'26.1. cuc'!$A$2:$C$2088,3,FALSE)</f>
        <v>0</v>
      </c>
      <c r="G175" s="84">
        <f t="shared" si="5"/>
        <v>0</v>
      </c>
      <c r="H175" s="90"/>
    </row>
    <row r="176" spans="1:8" ht="12.75" hidden="1" x14ac:dyDescent="0.2">
      <c r="A176" s="86">
        <v>131501</v>
      </c>
      <c r="B176" s="87" t="s">
        <v>1650</v>
      </c>
      <c r="C176" s="81" t="s">
        <v>1584</v>
      </c>
      <c r="D176" s="88">
        <v>1</v>
      </c>
      <c r="E176" s="88">
        <v>1</v>
      </c>
      <c r="F176" s="84">
        <f>VLOOKUP(A176,'26.1. cuc'!$A$2:$C$2088,3,FALSE)</f>
        <v>0</v>
      </c>
      <c r="G176" s="84">
        <f t="shared" si="5"/>
        <v>0</v>
      </c>
      <c r="H176" s="90"/>
    </row>
    <row r="177" spans="1:8" ht="12.75" hidden="1" x14ac:dyDescent="0.2">
      <c r="A177" s="86">
        <v>131502</v>
      </c>
      <c r="B177" s="87" t="s">
        <v>1651</v>
      </c>
      <c r="C177" s="81" t="s">
        <v>1584</v>
      </c>
      <c r="D177" s="88">
        <v>1</v>
      </c>
      <c r="E177" s="88">
        <v>1</v>
      </c>
      <c r="F177" s="84">
        <f>VLOOKUP(A177,'26.1. cuc'!$A$2:$C$2088,3,FALSE)</f>
        <v>0</v>
      </c>
      <c r="G177" s="84">
        <f t="shared" si="5"/>
        <v>0</v>
      </c>
      <c r="H177" s="90"/>
    </row>
    <row r="178" spans="1:8" ht="12.75" hidden="1" x14ac:dyDescent="0.2">
      <c r="A178" s="86">
        <v>131503</v>
      </c>
      <c r="B178" s="87" t="s">
        <v>1652</v>
      </c>
      <c r="C178" s="81" t="s">
        <v>1584</v>
      </c>
      <c r="D178" s="88">
        <v>1</v>
      </c>
      <c r="E178" s="88">
        <v>1</v>
      </c>
      <c r="F178" s="84">
        <f>VLOOKUP(A178,'26.1. cuc'!$A$2:$C$2088,3,FALSE)</f>
        <v>0</v>
      </c>
      <c r="G178" s="84">
        <f t="shared" si="5"/>
        <v>0</v>
      </c>
      <c r="H178" s="90"/>
    </row>
    <row r="179" spans="1:8" ht="12.75" hidden="1" x14ac:dyDescent="0.2">
      <c r="A179" s="86">
        <v>131599</v>
      </c>
      <c r="B179" s="87" t="s">
        <v>1653</v>
      </c>
      <c r="C179" s="81" t="s">
        <v>1584</v>
      </c>
      <c r="D179" s="88">
        <v>1</v>
      </c>
      <c r="E179" s="88">
        <v>1</v>
      </c>
      <c r="F179" s="84">
        <f>-VLOOKUP(A179,'26.1. cuc'!$A$2:$C$2088,3,FALSE)</f>
        <v>0</v>
      </c>
      <c r="G179" s="84">
        <f t="shared" si="5"/>
        <v>0</v>
      </c>
      <c r="H179" s="90"/>
    </row>
    <row r="180" spans="1:8" ht="12.75" hidden="1" x14ac:dyDescent="0.2">
      <c r="A180" s="86">
        <v>140805</v>
      </c>
      <c r="B180" s="87" t="s">
        <v>1572</v>
      </c>
      <c r="C180" s="81" t="s">
        <v>1584</v>
      </c>
      <c r="D180" s="88">
        <v>1</v>
      </c>
      <c r="E180" s="88">
        <v>1</v>
      </c>
      <c r="F180" s="84">
        <f>-VLOOKUP(A180,'26.1. cuc'!$A$2:$C$2088,3,FALSE)</f>
        <v>0</v>
      </c>
      <c r="G180" s="84">
        <f t="shared" si="5"/>
        <v>0</v>
      </c>
      <c r="H180" s="90"/>
    </row>
    <row r="181" spans="1:8" ht="12.75" hidden="1" x14ac:dyDescent="0.2">
      <c r="A181" s="86">
        <v>140810</v>
      </c>
      <c r="B181" s="87" t="s">
        <v>1574</v>
      </c>
      <c r="C181" s="81" t="s">
        <v>1584</v>
      </c>
      <c r="D181" s="88">
        <v>1</v>
      </c>
      <c r="E181" s="88">
        <v>1</v>
      </c>
      <c r="F181" s="84">
        <f>-VLOOKUP(A181,'26.1. cuc'!$A$2:$C$2088,3,FALSE)</f>
        <v>0</v>
      </c>
      <c r="G181" s="84">
        <f t="shared" si="5"/>
        <v>0</v>
      </c>
      <c r="H181" s="90"/>
    </row>
    <row r="182" spans="1:8" ht="12.75" hidden="1" x14ac:dyDescent="0.2">
      <c r="A182" s="86">
        <v>140815</v>
      </c>
      <c r="B182" s="87" t="s">
        <v>1575</v>
      </c>
      <c r="C182" s="81" t="s">
        <v>1584</v>
      </c>
      <c r="D182" s="88">
        <v>1</v>
      </c>
      <c r="E182" s="88">
        <v>1</v>
      </c>
      <c r="F182" s="84">
        <f>-VLOOKUP(A182,'26.1. cuc'!$A$2:$C$2088,3,FALSE)</f>
        <v>0</v>
      </c>
      <c r="G182" s="84">
        <f t="shared" si="5"/>
        <v>0</v>
      </c>
      <c r="H182" s="90"/>
    </row>
    <row r="183" spans="1:8" ht="12.75" hidden="1" x14ac:dyDescent="0.2">
      <c r="A183" s="86">
        <v>140820</v>
      </c>
      <c r="B183" s="87" t="s">
        <v>1576</v>
      </c>
      <c r="C183" s="81" t="s">
        <v>1584</v>
      </c>
      <c r="D183" s="88">
        <v>1</v>
      </c>
      <c r="E183" s="88">
        <v>1</v>
      </c>
      <c r="F183" s="84">
        <f>-VLOOKUP(A183,'26.1. cuc'!$A$2:$C$2088,3,FALSE)</f>
        <v>0</v>
      </c>
      <c r="G183" s="84">
        <f t="shared" si="5"/>
        <v>0</v>
      </c>
      <c r="H183" s="90"/>
    </row>
    <row r="184" spans="1:8" ht="12.75" hidden="1" x14ac:dyDescent="0.2">
      <c r="A184" s="86">
        <v>140825</v>
      </c>
      <c r="B184" s="87" t="s">
        <v>1577</v>
      </c>
      <c r="C184" s="81" t="s">
        <v>1584</v>
      </c>
      <c r="D184" s="88">
        <v>1</v>
      </c>
      <c r="E184" s="88">
        <v>1</v>
      </c>
      <c r="F184" s="84">
        <f>-VLOOKUP(A184,'26.1. cuc'!$A$2:$C$2088,3,FALSE)</f>
        <v>0</v>
      </c>
      <c r="G184" s="84">
        <f t="shared" si="5"/>
        <v>0</v>
      </c>
      <c r="H184" s="90"/>
    </row>
    <row r="185" spans="1:8" ht="12.75" hidden="1" x14ac:dyDescent="0.2">
      <c r="A185" s="86">
        <v>140905</v>
      </c>
      <c r="B185" s="87" t="s">
        <v>1572</v>
      </c>
      <c r="C185" s="81" t="s">
        <v>1584</v>
      </c>
      <c r="D185" s="88">
        <v>1</v>
      </c>
      <c r="E185" s="88">
        <v>1</v>
      </c>
      <c r="F185" s="84">
        <f>-VLOOKUP(A185,'26.1. cuc'!$A$2:$C$2088,3,FALSE)</f>
        <v>0</v>
      </c>
      <c r="G185" s="84">
        <f t="shared" si="5"/>
        <v>0</v>
      </c>
      <c r="H185" s="90"/>
    </row>
    <row r="186" spans="1:8" ht="12.75" hidden="1" x14ac:dyDescent="0.2">
      <c r="A186" s="86">
        <v>140910</v>
      </c>
      <c r="B186" s="87" t="s">
        <v>1574</v>
      </c>
      <c r="C186" s="81" t="s">
        <v>1584</v>
      </c>
      <c r="D186" s="88">
        <v>1</v>
      </c>
      <c r="E186" s="88">
        <v>1</v>
      </c>
      <c r="F186" s="84">
        <f>-VLOOKUP(A186,'26.1. cuc'!$A$2:$C$2088,3,FALSE)</f>
        <v>0</v>
      </c>
      <c r="G186" s="84">
        <f t="shared" si="5"/>
        <v>0</v>
      </c>
      <c r="H186" s="90"/>
    </row>
    <row r="187" spans="1:8" ht="12.75" hidden="1" x14ac:dyDescent="0.2">
      <c r="A187" s="86">
        <v>140915</v>
      </c>
      <c r="B187" s="87" t="s">
        <v>1575</v>
      </c>
      <c r="C187" s="81" t="s">
        <v>1584</v>
      </c>
      <c r="D187" s="88">
        <v>1</v>
      </c>
      <c r="E187" s="88">
        <v>1</v>
      </c>
      <c r="F187" s="84">
        <f>-VLOOKUP(A187,'26.1. cuc'!$A$2:$C$2088,3,FALSE)</f>
        <v>0</v>
      </c>
      <c r="G187" s="84">
        <f t="shared" si="5"/>
        <v>0</v>
      </c>
      <c r="H187" s="90"/>
    </row>
    <row r="188" spans="1:8" ht="12.75" hidden="1" x14ac:dyDescent="0.2">
      <c r="A188" s="86">
        <v>140920</v>
      </c>
      <c r="B188" s="87" t="s">
        <v>1576</v>
      </c>
      <c r="C188" s="81" t="s">
        <v>1584</v>
      </c>
      <c r="D188" s="88">
        <v>1</v>
      </c>
      <c r="E188" s="88">
        <v>1</v>
      </c>
      <c r="F188" s="84">
        <f>-VLOOKUP(A188,'26.1. cuc'!$A$2:$C$2088,3,FALSE)</f>
        <v>0</v>
      </c>
      <c r="G188" s="84">
        <f t="shared" si="5"/>
        <v>0</v>
      </c>
      <c r="H188" s="90"/>
    </row>
    <row r="189" spans="1:8" ht="12.75" hidden="1" x14ac:dyDescent="0.2">
      <c r="A189" s="86">
        <v>140925</v>
      </c>
      <c r="B189" s="87" t="s">
        <v>1577</v>
      </c>
      <c r="C189" s="81" t="s">
        <v>1584</v>
      </c>
      <c r="D189" s="88">
        <v>1</v>
      </c>
      <c r="E189" s="88">
        <v>1</v>
      </c>
      <c r="F189" s="84">
        <f>-VLOOKUP(A189,'26.1. cuc'!$A$2:$C$2088,3,FALSE)</f>
        <v>0</v>
      </c>
      <c r="G189" s="84">
        <f t="shared" si="5"/>
        <v>0</v>
      </c>
      <c r="H189" s="90"/>
    </row>
    <row r="190" spans="1:8" ht="12.75" hidden="1" x14ac:dyDescent="0.2">
      <c r="A190" s="86">
        <v>140930</v>
      </c>
      <c r="B190" s="87" t="s">
        <v>1654</v>
      </c>
      <c r="C190" s="81" t="s">
        <v>1584</v>
      </c>
      <c r="D190" s="88">
        <v>1</v>
      </c>
      <c r="E190" s="88">
        <v>1</v>
      </c>
      <c r="F190" s="84">
        <f>VLOOKUP(A190,'26.1. cuc'!$A$2:$C$2088,3,FALSE)</f>
        <v>0</v>
      </c>
      <c r="G190" s="84">
        <f t="shared" si="5"/>
        <v>0</v>
      </c>
      <c r="H190" s="90"/>
    </row>
    <row r="191" spans="1:8" ht="12.75" hidden="1" x14ac:dyDescent="0.2">
      <c r="A191" s="86">
        <v>141005</v>
      </c>
      <c r="B191" s="87" t="s">
        <v>1572</v>
      </c>
      <c r="C191" s="81" t="s">
        <v>1584</v>
      </c>
      <c r="D191" s="88">
        <v>1</v>
      </c>
      <c r="E191" s="88">
        <v>1</v>
      </c>
      <c r="F191" s="84">
        <f>VLOOKUP(A191,'26.1. cuc'!$A$2:$C$2088,3,FALSE)</f>
        <v>0</v>
      </c>
      <c r="H191" s="90"/>
    </row>
    <row r="192" spans="1:8" ht="12.75" hidden="1" x14ac:dyDescent="0.2">
      <c r="A192" s="86">
        <v>141010</v>
      </c>
      <c r="B192" s="87" t="s">
        <v>1574</v>
      </c>
      <c r="C192" s="81" t="s">
        <v>1584</v>
      </c>
      <c r="D192" s="88">
        <v>1</v>
      </c>
      <c r="E192" s="88">
        <v>1</v>
      </c>
      <c r="F192" s="84">
        <f>VLOOKUP(A192,'26.1. cuc'!$A$2:$C$2088,3,FALSE)</f>
        <v>0</v>
      </c>
      <c r="G192" s="84"/>
      <c r="H192" s="90"/>
    </row>
    <row r="193" spans="1:8" ht="12.75" hidden="1" x14ac:dyDescent="0.2">
      <c r="A193" s="86">
        <v>141015</v>
      </c>
      <c r="B193" s="87" t="s">
        <v>1575</v>
      </c>
      <c r="C193" s="81" t="s">
        <v>1584</v>
      </c>
      <c r="D193" s="88">
        <v>1</v>
      </c>
      <c r="E193" s="88">
        <v>1</v>
      </c>
      <c r="F193" s="84">
        <f>VLOOKUP(A193,'26.1. cuc'!$A$2:$C$2088,3,FALSE)</f>
        <v>0</v>
      </c>
      <c r="G193" s="84"/>
      <c r="H193" s="90"/>
    </row>
    <row r="194" spans="1:8" ht="12.75" hidden="1" x14ac:dyDescent="0.2">
      <c r="A194" s="86">
        <v>141020</v>
      </c>
      <c r="B194" s="87" t="s">
        <v>1576</v>
      </c>
      <c r="C194" s="81" t="s">
        <v>1584</v>
      </c>
      <c r="D194" s="88">
        <v>1</v>
      </c>
      <c r="E194" s="88">
        <v>1</v>
      </c>
      <c r="F194" s="84">
        <f>VLOOKUP(A194,'26.1. cuc'!$A$2:$C$2088,3,FALSE)</f>
        <v>0</v>
      </c>
      <c r="G194" s="84"/>
      <c r="H194" s="90"/>
    </row>
    <row r="195" spans="1:8" ht="12.75" hidden="1" x14ac:dyDescent="0.2">
      <c r="A195" s="86">
        <v>141025</v>
      </c>
      <c r="B195" s="87" t="s">
        <v>1577</v>
      </c>
      <c r="C195" s="81" t="s">
        <v>1584</v>
      </c>
      <c r="D195" s="88">
        <v>1</v>
      </c>
      <c r="E195" s="88">
        <v>1</v>
      </c>
      <c r="F195" s="84">
        <f>VLOOKUP(A195,'26.1. cuc'!$A$2:$C$2088,3,FALSE)</f>
        <v>0</v>
      </c>
      <c r="G195" s="84"/>
      <c r="H195" s="90"/>
    </row>
    <row r="196" spans="1:8" ht="12.75" hidden="1" x14ac:dyDescent="0.2">
      <c r="A196" s="86">
        <v>141030</v>
      </c>
      <c r="B196" s="87" t="s">
        <v>1655</v>
      </c>
      <c r="C196" s="81" t="s">
        <v>1584</v>
      </c>
      <c r="D196" s="88">
        <v>1</v>
      </c>
      <c r="E196" s="88">
        <v>1</v>
      </c>
      <c r="F196" s="84">
        <f>VLOOKUP(A196,'26.1. cuc'!$A$2:$C$2088,3,FALSE)</f>
        <v>0</v>
      </c>
      <c r="G196" s="84"/>
      <c r="H196" s="90"/>
    </row>
    <row r="197" spans="1:8" ht="13.9" customHeight="1" x14ac:dyDescent="0.2">
      <c r="A197" s="86">
        <v>141105</v>
      </c>
      <c r="B197" s="87" t="s">
        <v>1572</v>
      </c>
      <c r="C197" s="81" t="s">
        <v>1584</v>
      </c>
      <c r="D197" s="88">
        <v>1</v>
      </c>
      <c r="E197" s="88">
        <v>1</v>
      </c>
      <c r="F197" s="84">
        <f>VLOOKUP(A197,'26.1. cuc'!$A$2:$C$2088,3,FALSE)</f>
        <v>7298307740</v>
      </c>
      <c r="G197" s="159">
        <f>IFERROR(+VLOOKUP(A197,'CARTERA NETA'!$BL$2:$BM$17,2,FALSE),0)*E197</f>
        <v>5586572006.8006039</v>
      </c>
      <c r="H197" s="319" t="s">
        <v>1656</v>
      </c>
    </row>
    <row r="198" spans="1:8" ht="12.75" hidden="1" x14ac:dyDescent="0.2">
      <c r="A198" s="86">
        <v>141110</v>
      </c>
      <c r="B198" s="87" t="s">
        <v>1574</v>
      </c>
      <c r="C198" s="81" t="s">
        <v>1584</v>
      </c>
      <c r="D198" s="88">
        <v>1</v>
      </c>
      <c r="E198" s="88">
        <v>1</v>
      </c>
      <c r="F198" s="84">
        <f>VLOOKUP(A198,'26.1. cuc'!$A$2:$C$2088,3,FALSE)</f>
        <v>0</v>
      </c>
      <c r="G198" s="159">
        <f>IFERROR(+VLOOKUP(A198,'CARTERA NETA'!$BL$2:$BM$17,2,FALSE),0)*E198</f>
        <v>0</v>
      </c>
      <c r="H198" s="320"/>
    </row>
    <row r="199" spans="1:8" ht="12.75" hidden="1" x14ac:dyDescent="0.2">
      <c r="A199" s="86">
        <v>141115</v>
      </c>
      <c r="B199" s="87" t="s">
        <v>1575</v>
      </c>
      <c r="C199" s="81" t="s">
        <v>1584</v>
      </c>
      <c r="D199" s="88">
        <v>1</v>
      </c>
      <c r="E199" s="88">
        <v>1</v>
      </c>
      <c r="F199" s="84">
        <f>VLOOKUP(A199,'26.1. cuc'!$A$2:$C$2088,3,FALSE)</f>
        <v>0</v>
      </c>
      <c r="G199" s="159">
        <f>IFERROR(+VLOOKUP(A199,'CARTERA NETA'!$BL$2:$BM$17,2,FALSE),0)*E199</f>
        <v>0</v>
      </c>
      <c r="H199" s="320"/>
    </row>
    <row r="200" spans="1:8" ht="12.75" hidden="1" x14ac:dyDescent="0.2">
      <c r="A200" s="86">
        <v>141120</v>
      </c>
      <c r="B200" s="87" t="s">
        <v>1576</v>
      </c>
      <c r="C200" s="81" t="s">
        <v>1584</v>
      </c>
      <c r="D200" s="88">
        <v>1</v>
      </c>
      <c r="E200" s="88">
        <v>1</v>
      </c>
      <c r="F200" s="84">
        <f>VLOOKUP(A200,'26.1. cuc'!$A$2:$C$2088,3,FALSE)</f>
        <v>0</v>
      </c>
      <c r="G200" s="159">
        <f>IFERROR(+VLOOKUP(A200,'CARTERA NETA'!$BL$2:$BM$17,2,FALSE),0)*E200</f>
        <v>0</v>
      </c>
      <c r="H200" s="320"/>
    </row>
    <row r="201" spans="1:8" ht="12.75" hidden="1" x14ac:dyDescent="0.2">
      <c r="A201" s="86">
        <v>141125</v>
      </c>
      <c r="B201" s="87" t="s">
        <v>1577</v>
      </c>
      <c r="C201" s="81" t="s">
        <v>1584</v>
      </c>
      <c r="D201" s="88">
        <v>1</v>
      </c>
      <c r="E201" s="88">
        <v>1</v>
      </c>
      <c r="F201" s="84">
        <f>VLOOKUP(A201,'26.1. cuc'!$A$2:$C$2088,3,FALSE)</f>
        <v>0</v>
      </c>
      <c r="G201" s="159">
        <f>IFERROR(+VLOOKUP(A201,'CARTERA NETA'!$BL$2:$BM$17,2,FALSE),0)*E201</f>
        <v>0</v>
      </c>
      <c r="H201" s="320"/>
    </row>
    <row r="202" spans="1:8" ht="12.75" x14ac:dyDescent="0.2">
      <c r="A202" s="86">
        <v>141205</v>
      </c>
      <c r="B202" s="87" t="s">
        <v>1572</v>
      </c>
      <c r="C202" s="81" t="s">
        <v>1584</v>
      </c>
      <c r="D202" s="88">
        <v>1</v>
      </c>
      <c r="E202" s="88">
        <v>1</v>
      </c>
      <c r="F202" s="84">
        <f>VLOOKUP(A202,'26.1. cuc'!$A$2:$C$2088,3,FALSE)</f>
        <v>1476281850</v>
      </c>
      <c r="G202" s="159">
        <f>IFERROR(+VLOOKUP(A202,'CARTERA NETA'!$BL$2:$BM$17,2,FALSE),0)*E202</f>
        <v>1029911527.5250169</v>
      </c>
      <c r="H202" s="320"/>
    </row>
    <row r="203" spans="1:8" ht="12.75" hidden="1" x14ac:dyDescent="0.2">
      <c r="A203" s="86">
        <v>141210</v>
      </c>
      <c r="B203" s="87" t="s">
        <v>1574</v>
      </c>
      <c r="C203" s="81" t="s">
        <v>1584</v>
      </c>
      <c r="D203" s="88">
        <v>1</v>
      </c>
      <c r="E203" s="88">
        <v>1</v>
      </c>
      <c r="F203" s="84">
        <f>VLOOKUP(A203,'26.1. cuc'!$A$2:$C$2088,3,FALSE)</f>
        <v>0</v>
      </c>
      <c r="G203" s="159">
        <f>IFERROR(+VLOOKUP(A203,'CARTERA NETA'!$BL$2:$BM$17,2,FALSE),0)*E203</f>
        <v>0</v>
      </c>
      <c r="H203" s="320"/>
    </row>
    <row r="204" spans="1:8" ht="12.75" x14ac:dyDescent="0.2">
      <c r="A204" s="86">
        <v>141215</v>
      </c>
      <c r="B204" s="87" t="s">
        <v>1575</v>
      </c>
      <c r="C204" s="81" t="s">
        <v>1584</v>
      </c>
      <c r="D204" s="88">
        <v>1</v>
      </c>
      <c r="E204" s="88">
        <v>1</v>
      </c>
      <c r="F204" s="84">
        <f>VLOOKUP(A204,'26.1. cuc'!$A$2:$C$2088,3,FALSE)</f>
        <v>86976023</v>
      </c>
      <c r="G204" s="159">
        <f>IFERROR(+VLOOKUP(A204,'CARTERA NETA'!$BL$2:$BM$17,2,FALSE),0)*E204</f>
        <v>61977605</v>
      </c>
      <c r="H204" s="320"/>
    </row>
    <row r="205" spans="1:8" ht="12.75" hidden="1" x14ac:dyDescent="0.2">
      <c r="A205" s="86">
        <v>141220</v>
      </c>
      <c r="B205" s="87" t="s">
        <v>1576</v>
      </c>
      <c r="C205" s="81" t="s">
        <v>1584</v>
      </c>
      <c r="D205" s="88">
        <v>1</v>
      </c>
      <c r="E205" s="88">
        <v>1</v>
      </c>
      <c r="F205" s="84">
        <f>VLOOKUP(A205,'26.1. cuc'!$A$2:$C$2088,3,FALSE)</f>
        <v>0</v>
      </c>
      <c r="G205" s="159">
        <f>IFERROR(+VLOOKUP(A205,'CARTERA NETA'!$BL$2:$BM$17,2,FALSE),0)*E205</f>
        <v>0</v>
      </c>
      <c r="H205" s="320"/>
    </row>
    <row r="206" spans="1:8" ht="12.75" hidden="1" x14ac:dyDescent="0.2">
      <c r="A206" s="86">
        <v>141225</v>
      </c>
      <c r="B206" s="87" t="s">
        <v>1577</v>
      </c>
      <c r="C206" s="81" t="s">
        <v>1584</v>
      </c>
      <c r="D206" s="88">
        <v>1</v>
      </c>
      <c r="E206" s="88">
        <v>1</v>
      </c>
      <c r="F206" s="84">
        <f>VLOOKUP(A206,'26.1. cuc'!$A$2:$C$2088,3,FALSE)</f>
        <v>0</v>
      </c>
      <c r="G206" s="159">
        <f>IFERROR(+VLOOKUP(A206,'CARTERA NETA'!$BL$2:$BM$17,2,FALSE),0)*E206</f>
        <v>0</v>
      </c>
      <c r="H206" s="320"/>
    </row>
    <row r="207" spans="1:8" ht="12.75" x14ac:dyDescent="0.2">
      <c r="A207" s="86">
        <v>144105</v>
      </c>
      <c r="B207" s="87" t="s">
        <v>1572</v>
      </c>
      <c r="C207" s="81" t="s">
        <v>1584</v>
      </c>
      <c r="D207" s="88">
        <v>1</v>
      </c>
      <c r="E207" s="88">
        <v>1</v>
      </c>
      <c r="F207" s="84">
        <f>VLOOKUP(A207,'26.1. cuc'!$A$2:$C$2088,3,FALSE)</f>
        <v>10412864077</v>
      </c>
      <c r="G207" s="159">
        <f>IFERROR(+VLOOKUP(A207,'CARTERA NETA'!$BL$2:$BM$17,2,FALSE),0)*E207</f>
        <v>6058563810.7474298</v>
      </c>
      <c r="H207" s="320"/>
    </row>
    <row r="208" spans="1:8" ht="12.75" x14ac:dyDescent="0.2">
      <c r="A208" s="86">
        <v>144110</v>
      </c>
      <c r="B208" s="87" t="s">
        <v>1574</v>
      </c>
      <c r="C208" s="81" t="s">
        <v>1584</v>
      </c>
      <c r="D208" s="88">
        <v>1</v>
      </c>
      <c r="E208" s="88">
        <v>1</v>
      </c>
      <c r="F208" s="84">
        <f>VLOOKUP(A208,'26.1. cuc'!$A$2:$C$2088,3,FALSE)</f>
        <v>7550246</v>
      </c>
      <c r="G208" s="159">
        <f>IFERROR(+VLOOKUP(A208,'CARTERA NETA'!$BL$2:$BM$17,2,FALSE),0)*E208</f>
        <v>2509782.4609945053</v>
      </c>
      <c r="H208" s="320"/>
    </row>
    <row r="209" spans="1:8" ht="12.75" x14ac:dyDescent="0.2">
      <c r="A209" s="86">
        <v>144115</v>
      </c>
      <c r="B209" s="87" t="s">
        <v>1575</v>
      </c>
      <c r="C209" s="81" t="s">
        <v>1584</v>
      </c>
      <c r="D209" s="88">
        <v>1</v>
      </c>
      <c r="E209" s="88">
        <v>1</v>
      </c>
      <c r="F209" s="84">
        <f>VLOOKUP(A209,'26.1. cuc'!$A$2:$C$2088,3,FALSE)</f>
        <v>26542926</v>
      </c>
      <c r="G209" s="159">
        <f>IFERROR(+VLOOKUP(A209,'CARTERA NETA'!$BL$2:$BM$17,2,FALSE),0)*E209</f>
        <v>14569506.391904447</v>
      </c>
      <c r="H209" s="320"/>
    </row>
    <row r="210" spans="1:8" ht="12.75" x14ac:dyDescent="0.2">
      <c r="A210" s="86">
        <v>144120</v>
      </c>
      <c r="B210" s="87" t="s">
        <v>1576</v>
      </c>
      <c r="C210" s="81" t="s">
        <v>1584</v>
      </c>
      <c r="D210" s="88">
        <v>1</v>
      </c>
      <c r="E210" s="88">
        <v>1</v>
      </c>
      <c r="F210" s="84">
        <f>VLOOKUP(A210,'26.1. cuc'!$A$2:$C$2088,3,FALSE)</f>
        <v>9405727</v>
      </c>
      <c r="G210" s="159">
        <f>IFERROR(+VLOOKUP(A210,'CARTERA NETA'!$BL$2:$BM$17,2,FALSE),0)*E210</f>
        <v>7141698.0876061264</v>
      </c>
      <c r="H210" s="320"/>
    </row>
    <row r="211" spans="1:8" ht="12.75" x14ac:dyDescent="0.2">
      <c r="A211" s="86">
        <v>144125</v>
      </c>
      <c r="B211" s="87" t="s">
        <v>1577</v>
      </c>
      <c r="C211" s="81" t="s">
        <v>1584</v>
      </c>
      <c r="D211" s="88">
        <v>1</v>
      </c>
      <c r="E211" s="88">
        <v>1</v>
      </c>
      <c r="F211" s="84">
        <f>VLOOKUP(A211,'26.1. cuc'!$A$2:$C$2088,3,FALSE)</f>
        <v>83556625</v>
      </c>
      <c r="G211" s="159">
        <f>IFERROR(+VLOOKUP(A211,'CARTERA NETA'!$BL$2:$BM$17,2,FALSE),0)*E211</f>
        <v>61216848.89987234</v>
      </c>
      <c r="H211" s="320"/>
    </row>
    <row r="212" spans="1:8" ht="12.75" x14ac:dyDescent="0.2">
      <c r="A212" s="86">
        <v>144205</v>
      </c>
      <c r="B212" s="87" t="s">
        <v>1572</v>
      </c>
      <c r="C212" s="81" t="s">
        <v>1584</v>
      </c>
      <c r="D212" s="88">
        <v>1</v>
      </c>
      <c r="E212" s="88">
        <v>1</v>
      </c>
      <c r="F212" s="84">
        <f>VLOOKUP(A212,'26.1. cuc'!$A$2:$C$2088,3,FALSE)</f>
        <v>5636475979.4300003</v>
      </c>
      <c r="G212" s="159">
        <f>IFERROR(+VLOOKUP(A212,'CARTERA NETA'!$BL$2:$BM$17,2,FALSE),0)*E212</f>
        <v>2840532654.7401514</v>
      </c>
      <c r="H212" s="320"/>
    </row>
    <row r="213" spans="1:8" ht="12.75" x14ac:dyDescent="0.2">
      <c r="A213" s="86">
        <v>144210</v>
      </c>
      <c r="B213" s="87" t="s">
        <v>1574</v>
      </c>
      <c r="C213" s="81" t="s">
        <v>1584</v>
      </c>
      <c r="D213" s="88">
        <v>1</v>
      </c>
      <c r="E213" s="88">
        <v>1</v>
      </c>
      <c r="F213" s="84">
        <f>VLOOKUP(A213,'26.1. cuc'!$A$2:$C$2088,3,FALSE)</f>
        <v>80043834</v>
      </c>
      <c r="G213" s="159">
        <f>IFERROR(+VLOOKUP(A213,'CARTERA NETA'!$BL$2:$BM$17,2,FALSE),0)*E213</f>
        <v>38361848.63900549</v>
      </c>
      <c r="H213" s="320"/>
    </row>
    <row r="214" spans="1:8" ht="12.75" x14ac:dyDescent="0.2">
      <c r="A214" s="86">
        <v>144215</v>
      </c>
      <c r="B214" s="87" t="s">
        <v>1575</v>
      </c>
      <c r="C214" s="81" t="s">
        <v>1584</v>
      </c>
      <c r="D214" s="88">
        <v>1</v>
      </c>
      <c r="E214" s="88">
        <v>1</v>
      </c>
      <c r="F214" s="84">
        <f>VLOOKUP(A214,'26.1. cuc'!$A$2:$C$2088,3,FALSE)</f>
        <v>60665875</v>
      </c>
      <c r="G214" s="159">
        <f>IFERROR(+VLOOKUP(A214,'CARTERA NETA'!$BL$2:$BM$17,2,FALSE),0)*E214</f>
        <v>51109467.078095555</v>
      </c>
      <c r="H214" s="320"/>
    </row>
    <row r="215" spans="1:8" ht="12.75" x14ac:dyDescent="0.2">
      <c r="A215" s="86">
        <v>144220</v>
      </c>
      <c r="B215" s="87" t="s">
        <v>1576</v>
      </c>
      <c r="C215" s="81" t="s">
        <v>1584</v>
      </c>
      <c r="D215" s="88">
        <v>1</v>
      </c>
      <c r="E215" s="88">
        <v>1</v>
      </c>
      <c r="F215" s="84">
        <f>VLOOKUP(A215,'26.1. cuc'!$A$2:$C$2088,3,FALSE)</f>
        <v>37703223</v>
      </c>
      <c r="G215" s="159">
        <f>IFERROR(+VLOOKUP(A215,'CARTERA NETA'!$BL$2:$BM$17,2,FALSE),0)*E215</f>
        <v>25613122.552393872</v>
      </c>
      <c r="H215" s="320"/>
    </row>
    <row r="216" spans="1:8" ht="12.75" x14ac:dyDescent="0.2">
      <c r="A216" s="86">
        <v>144225</v>
      </c>
      <c r="B216" s="87" t="s">
        <v>1577</v>
      </c>
      <c r="C216" s="81" t="s">
        <v>1584</v>
      </c>
      <c r="D216" s="88">
        <v>1</v>
      </c>
      <c r="E216" s="88">
        <v>1</v>
      </c>
      <c r="F216" s="84">
        <f>VLOOKUP(A216,'26.1. cuc'!$A$2:$C$2088,3,FALSE)</f>
        <v>157880153</v>
      </c>
      <c r="G216" s="159">
        <f>IFERROR(+VLOOKUP(A216,'CARTERA NETA'!$BL$2:$BM$17,2,FALSE),0)*E216</f>
        <v>136810701.76012766</v>
      </c>
      <c r="H216" s="320"/>
    </row>
    <row r="217" spans="1:8" ht="12.75" x14ac:dyDescent="0.2">
      <c r="A217" s="86">
        <v>144305</v>
      </c>
      <c r="B217" s="87" t="s">
        <v>1572</v>
      </c>
      <c r="C217" s="81" t="s">
        <v>1584</v>
      </c>
      <c r="D217" s="88">
        <v>1</v>
      </c>
      <c r="E217" s="88">
        <v>1</v>
      </c>
      <c r="F217" s="84">
        <f>VLOOKUP(A217,'26.1. cuc'!$A$2:$C$2088,3,FALSE)</f>
        <v>16898930</v>
      </c>
      <c r="G217" s="84">
        <f t="shared" ref="G217:G280" si="6">IF($G$2="CAYC",+D217*F217,+E217*F217)</f>
        <v>16898930</v>
      </c>
      <c r="H217" s="320"/>
    </row>
    <row r="218" spans="1:8" ht="12.75" x14ac:dyDescent="0.2">
      <c r="A218" s="86">
        <v>144310</v>
      </c>
      <c r="B218" s="87" t="s">
        <v>1574</v>
      </c>
      <c r="C218" s="81" t="s">
        <v>1584</v>
      </c>
      <c r="D218" s="88">
        <v>1</v>
      </c>
      <c r="E218" s="88">
        <v>1</v>
      </c>
      <c r="F218" s="84">
        <f>VLOOKUP(A218,'26.1. cuc'!$A$2:$C$2088,3,FALSE)</f>
        <v>1809798</v>
      </c>
      <c r="G218" s="84">
        <f t="shared" si="6"/>
        <v>1809798</v>
      </c>
      <c r="H218" s="320"/>
    </row>
    <row r="219" spans="1:8" ht="12.75" x14ac:dyDescent="0.2">
      <c r="A219" s="86">
        <v>144315</v>
      </c>
      <c r="B219" s="87" t="s">
        <v>1575</v>
      </c>
      <c r="C219" s="81" t="s">
        <v>1584</v>
      </c>
      <c r="D219" s="88">
        <v>1</v>
      </c>
      <c r="E219" s="88">
        <v>1</v>
      </c>
      <c r="F219" s="84">
        <f>VLOOKUP(A219,'26.1. cuc'!$A$2:$C$2088,3,FALSE)</f>
        <v>5575708</v>
      </c>
      <c r="G219" s="84">
        <f t="shared" si="6"/>
        <v>5575708</v>
      </c>
      <c r="H219" s="320"/>
    </row>
    <row r="220" spans="1:8" ht="12.75" x14ac:dyDescent="0.2">
      <c r="A220" s="86">
        <v>144320</v>
      </c>
      <c r="B220" s="87" t="s">
        <v>1576</v>
      </c>
      <c r="C220" s="81" t="s">
        <v>1584</v>
      </c>
      <c r="D220" s="88">
        <v>1</v>
      </c>
      <c r="E220" s="88">
        <v>1</v>
      </c>
      <c r="F220" s="84">
        <f>VLOOKUP(A220,'26.1. cuc'!$A$2:$C$2088,3,FALSE)</f>
        <v>1667510</v>
      </c>
      <c r="G220" s="84">
        <f t="shared" si="6"/>
        <v>1667510</v>
      </c>
      <c r="H220" s="320"/>
    </row>
    <row r="221" spans="1:8" ht="12.75" x14ac:dyDescent="0.2">
      <c r="A221" s="86">
        <v>144325</v>
      </c>
      <c r="B221" s="87" t="s">
        <v>1577</v>
      </c>
      <c r="C221" s="81" t="s">
        <v>1584</v>
      </c>
      <c r="D221" s="88">
        <v>1</v>
      </c>
      <c r="E221" s="88">
        <v>1</v>
      </c>
      <c r="F221" s="84">
        <f>VLOOKUP(A221,'26.1. cuc'!$A$2:$C$2088,3,FALSE)</f>
        <v>6363719</v>
      </c>
      <c r="G221" s="84">
        <f t="shared" si="6"/>
        <v>6363719</v>
      </c>
      <c r="H221" s="320"/>
    </row>
    <row r="222" spans="1:8" ht="12.75" hidden="1" x14ac:dyDescent="0.2">
      <c r="A222" s="86">
        <v>144330</v>
      </c>
      <c r="B222" s="87" t="s">
        <v>1654</v>
      </c>
      <c r="C222" s="81" t="s">
        <v>1584</v>
      </c>
      <c r="D222" s="88">
        <v>1</v>
      </c>
      <c r="E222" s="88">
        <v>1</v>
      </c>
      <c r="F222" s="84">
        <f>VLOOKUP(A222,'26.1. cuc'!$A$2:$C$2088,3,FALSE)</f>
        <v>0</v>
      </c>
      <c r="G222" s="84">
        <f t="shared" si="6"/>
        <v>0</v>
      </c>
      <c r="H222" s="320"/>
    </row>
    <row r="223" spans="1:8" ht="12.75" hidden="1" x14ac:dyDescent="0.2">
      <c r="A223" s="86">
        <v>144405</v>
      </c>
      <c r="B223" s="87" t="s">
        <v>1572</v>
      </c>
      <c r="C223" s="81" t="s">
        <v>1584</v>
      </c>
      <c r="D223" s="88">
        <v>1</v>
      </c>
      <c r="E223" s="88">
        <v>1</v>
      </c>
      <c r="F223" s="84">
        <f>VLOOKUP(A223,'26.1. cuc'!$A$2:$C$2088,3,FALSE)</f>
        <v>0</v>
      </c>
      <c r="G223" s="84">
        <f t="shared" si="6"/>
        <v>0</v>
      </c>
      <c r="H223" s="320"/>
    </row>
    <row r="224" spans="1:8" ht="12.75" hidden="1" x14ac:dyDescent="0.2">
      <c r="A224" s="86">
        <v>144410</v>
      </c>
      <c r="B224" s="87" t="s">
        <v>1574</v>
      </c>
      <c r="C224" s="81" t="s">
        <v>1584</v>
      </c>
      <c r="D224" s="88">
        <v>1</v>
      </c>
      <c r="E224" s="88">
        <v>1</v>
      </c>
      <c r="F224" s="84">
        <f>VLOOKUP(A224,'26.1. cuc'!$A$2:$C$2088,3,FALSE)</f>
        <v>0</v>
      </c>
      <c r="G224" s="84">
        <f t="shared" si="6"/>
        <v>0</v>
      </c>
      <c r="H224" s="320"/>
    </row>
    <row r="225" spans="1:8" ht="12.75" hidden="1" x14ac:dyDescent="0.2">
      <c r="A225" s="86">
        <v>144415</v>
      </c>
      <c r="B225" s="87" t="s">
        <v>1575</v>
      </c>
      <c r="C225" s="81" t="s">
        <v>1584</v>
      </c>
      <c r="D225" s="88">
        <v>1</v>
      </c>
      <c r="E225" s="88">
        <v>1</v>
      </c>
      <c r="F225" s="84">
        <f>VLOOKUP(A225,'26.1. cuc'!$A$2:$C$2088,3,FALSE)</f>
        <v>0</v>
      </c>
      <c r="G225" s="84">
        <f t="shared" si="6"/>
        <v>0</v>
      </c>
      <c r="H225" s="320"/>
    </row>
    <row r="226" spans="1:8" ht="12.75" hidden="1" x14ac:dyDescent="0.2">
      <c r="A226" s="86">
        <v>144420</v>
      </c>
      <c r="B226" s="87" t="s">
        <v>1576</v>
      </c>
      <c r="C226" s="81" t="s">
        <v>1584</v>
      </c>
      <c r="D226" s="88">
        <v>1</v>
      </c>
      <c r="E226" s="88">
        <v>1</v>
      </c>
      <c r="F226" s="84">
        <f>VLOOKUP(A226,'26.1. cuc'!$A$2:$C$2088,3,FALSE)</f>
        <v>0</v>
      </c>
      <c r="G226" s="84">
        <f t="shared" si="6"/>
        <v>0</v>
      </c>
      <c r="H226" s="320"/>
    </row>
    <row r="227" spans="1:8" ht="12.75" hidden="1" x14ac:dyDescent="0.2">
      <c r="A227" s="86">
        <v>144425</v>
      </c>
      <c r="B227" s="87" t="s">
        <v>1577</v>
      </c>
      <c r="C227" s="81" t="s">
        <v>1584</v>
      </c>
      <c r="D227" s="88">
        <v>1</v>
      </c>
      <c r="E227" s="88">
        <v>1</v>
      </c>
      <c r="F227" s="84">
        <f>VLOOKUP(A227,'26.1. cuc'!$A$2:$C$2088,3,FALSE)</f>
        <v>0</v>
      </c>
      <c r="G227" s="84">
        <f t="shared" si="6"/>
        <v>0</v>
      </c>
      <c r="H227" s="320"/>
    </row>
    <row r="228" spans="1:8" ht="12.75" hidden="1" x14ac:dyDescent="0.2">
      <c r="A228" s="86">
        <v>144430</v>
      </c>
      <c r="B228" s="87" t="s">
        <v>1657</v>
      </c>
      <c r="C228" s="81" t="s">
        <v>1584</v>
      </c>
      <c r="D228" s="88">
        <v>1</v>
      </c>
      <c r="E228" s="88">
        <v>1</v>
      </c>
      <c r="F228" s="84">
        <f>VLOOKUP(A228,'26.1. cuc'!$A$2:$C$2088,3,FALSE)</f>
        <v>0</v>
      </c>
      <c r="G228" s="84">
        <f t="shared" si="6"/>
        <v>0</v>
      </c>
      <c r="H228" s="321"/>
    </row>
    <row r="229" spans="1:8" ht="12.75" hidden="1" x14ac:dyDescent="0.2">
      <c r="A229" s="86">
        <v>144505</v>
      </c>
      <c r="B229" s="87" t="s">
        <v>1658</v>
      </c>
      <c r="C229" s="81" t="s">
        <v>1584</v>
      </c>
      <c r="D229" s="88">
        <v>1</v>
      </c>
      <c r="E229" s="88">
        <v>1</v>
      </c>
      <c r="F229" s="84">
        <f>-VLOOKUP(A229,'26.1. cuc'!$A$2:$C$2088,3,FALSE)</f>
        <v>0</v>
      </c>
      <c r="G229" s="84">
        <f t="shared" si="6"/>
        <v>0</v>
      </c>
      <c r="H229" s="90"/>
    </row>
    <row r="230" spans="1:8" ht="12.75" hidden="1" x14ac:dyDescent="0.2">
      <c r="A230" s="86">
        <v>144510</v>
      </c>
      <c r="B230" s="87" t="s">
        <v>1659</v>
      </c>
      <c r="C230" s="81" t="s">
        <v>1584</v>
      </c>
      <c r="D230" s="88">
        <v>1</v>
      </c>
      <c r="E230" s="88">
        <v>1</v>
      </c>
      <c r="F230" s="84">
        <f>-VLOOKUP(A230,'26.1. cuc'!$A$2:$C$2088,3,FALSE)</f>
        <v>0</v>
      </c>
      <c r="G230" s="84">
        <f t="shared" si="6"/>
        <v>0</v>
      </c>
      <c r="H230" s="90"/>
    </row>
    <row r="231" spans="1:8" ht="12.75" hidden="1" x14ac:dyDescent="0.2">
      <c r="A231" s="86">
        <v>144515</v>
      </c>
      <c r="B231" s="87" t="s">
        <v>1660</v>
      </c>
      <c r="C231" s="81" t="s">
        <v>1584</v>
      </c>
      <c r="D231" s="88">
        <v>1</v>
      </c>
      <c r="E231" s="88">
        <v>1</v>
      </c>
      <c r="F231" s="84">
        <f>-VLOOKUP(A231,'26.1. cuc'!$A$2:$C$2088,3,FALSE)</f>
        <v>0</v>
      </c>
      <c r="G231" s="84">
        <f t="shared" si="6"/>
        <v>0</v>
      </c>
      <c r="H231" s="90"/>
    </row>
    <row r="232" spans="1:8" ht="12.75" x14ac:dyDescent="0.2">
      <c r="A232" s="86">
        <v>144520</v>
      </c>
      <c r="B232" s="87" t="s">
        <v>1661</v>
      </c>
      <c r="C232" s="81" t="s">
        <v>1584</v>
      </c>
      <c r="D232" s="88">
        <v>1</v>
      </c>
      <c r="E232" s="88">
        <v>1</v>
      </c>
      <c r="F232" s="84">
        <f>-VLOOKUP(A232,'26.1. cuc'!$A$2:$C$2088,3,FALSE)</f>
        <v>-2583088</v>
      </c>
      <c r="G232" s="84">
        <f t="shared" si="6"/>
        <v>-2583088</v>
      </c>
      <c r="H232" s="90"/>
    </row>
    <row r="233" spans="1:8" ht="12.75" x14ac:dyDescent="0.2">
      <c r="A233" s="86">
        <v>144525</v>
      </c>
      <c r="B233" s="87" t="s">
        <v>1662</v>
      </c>
      <c r="C233" s="81" t="s">
        <v>1584</v>
      </c>
      <c r="D233" s="88">
        <v>1</v>
      </c>
      <c r="E233" s="88">
        <v>1</v>
      </c>
      <c r="F233" s="84">
        <f>-VLOOKUP(A233,'26.1. cuc'!$A$2:$C$2088,3,FALSE)</f>
        <v>-8498355</v>
      </c>
      <c r="G233" s="84">
        <f t="shared" si="6"/>
        <v>-8498355</v>
      </c>
      <c r="H233" s="90"/>
    </row>
    <row r="234" spans="1:8" ht="12.75" x14ac:dyDescent="0.2">
      <c r="A234" s="86">
        <v>144530</v>
      </c>
      <c r="B234" s="87" t="s">
        <v>1663</v>
      </c>
      <c r="C234" s="81" t="s">
        <v>1584</v>
      </c>
      <c r="D234" s="88">
        <v>1</v>
      </c>
      <c r="E234" s="88">
        <v>1</v>
      </c>
      <c r="F234" s="84">
        <f>-VLOOKUP(A234,'26.1. cuc'!$A$2:$C$2088,3,FALSE)</f>
        <v>-11725149</v>
      </c>
      <c r="G234" s="84">
        <f t="shared" si="6"/>
        <v>-11725149</v>
      </c>
      <c r="H234" s="90"/>
    </row>
    <row r="235" spans="1:8" ht="12.75" hidden="1" x14ac:dyDescent="0.2">
      <c r="A235" s="86">
        <v>144535</v>
      </c>
      <c r="B235" s="87" t="s">
        <v>1664</v>
      </c>
      <c r="C235" s="81" t="s">
        <v>1584</v>
      </c>
      <c r="D235" s="88">
        <v>1</v>
      </c>
      <c r="E235" s="88">
        <v>1</v>
      </c>
      <c r="F235" s="84">
        <f>-VLOOKUP(A235,'26.1. cuc'!$A$2:$C$2088,3,FALSE)</f>
        <v>0</v>
      </c>
      <c r="G235" s="84">
        <f t="shared" si="6"/>
        <v>0</v>
      </c>
      <c r="H235" s="90"/>
    </row>
    <row r="236" spans="1:8" ht="12.75" x14ac:dyDescent="0.2">
      <c r="A236" s="86">
        <v>144540</v>
      </c>
      <c r="B236" s="87" t="s">
        <v>1665</v>
      </c>
      <c r="C236" s="81" t="s">
        <v>1584</v>
      </c>
      <c r="D236" s="88">
        <v>1</v>
      </c>
      <c r="E236" s="88">
        <v>1</v>
      </c>
      <c r="F236" s="84">
        <f>-VLOOKUP(A236,'26.1. cuc'!$A$2:$C$2088,3,FALSE)</f>
        <v>-11424042</v>
      </c>
      <c r="G236" s="84">
        <f t="shared" si="6"/>
        <v>-11424042</v>
      </c>
      <c r="H236" s="90"/>
    </row>
    <row r="237" spans="1:8" ht="12.75" hidden="1" x14ac:dyDescent="0.2">
      <c r="A237" s="86">
        <v>144545</v>
      </c>
      <c r="B237" s="87" t="s">
        <v>1666</v>
      </c>
      <c r="C237" s="81" t="s">
        <v>1584</v>
      </c>
      <c r="D237" s="88">
        <v>1</v>
      </c>
      <c r="E237" s="88">
        <v>1</v>
      </c>
      <c r="F237" s="84">
        <f>-VLOOKUP(A237,'26.1. cuc'!$A$2:$C$2088,3,FALSE)</f>
        <v>0</v>
      </c>
      <c r="G237" s="84">
        <f t="shared" si="6"/>
        <v>0</v>
      </c>
      <c r="H237" s="90"/>
    </row>
    <row r="238" spans="1:8" ht="12.75" x14ac:dyDescent="0.2">
      <c r="A238" s="86">
        <v>144550</v>
      </c>
      <c r="B238" s="87" t="s">
        <v>1667</v>
      </c>
      <c r="C238" s="81" t="s">
        <v>1584</v>
      </c>
      <c r="D238" s="88">
        <v>1</v>
      </c>
      <c r="E238" s="88">
        <v>1</v>
      </c>
      <c r="F238" s="84">
        <f>-VLOOKUP(A238,'26.1. cuc'!$A$2:$C$2088,3,FALSE)</f>
        <v>-219089544</v>
      </c>
      <c r="G238" s="84">
        <f t="shared" si="6"/>
        <v>-219089544</v>
      </c>
      <c r="H238" s="90"/>
    </row>
    <row r="239" spans="1:8" ht="12.75" hidden="1" x14ac:dyDescent="0.2">
      <c r="A239" s="86">
        <v>144605</v>
      </c>
      <c r="B239" s="87" t="s">
        <v>1572</v>
      </c>
      <c r="C239" s="81" t="s">
        <v>1584</v>
      </c>
      <c r="D239" s="88">
        <v>1</v>
      </c>
      <c r="E239" s="88">
        <v>1</v>
      </c>
      <c r="F239" s="84">
        <f>-VLOOKUP(A239,'26.1. cuc'!$A$2:$C$2088,3,FALSE)</f>
        <v>0</v>
      </c>
      <c r="G239" s="84">
        <f t="shared" si="6"/>
        <v>0</v>
      </c>
      <c r="H239" s="90"/>
    </row>
    <row r="240" spans="1:8" ht="12.75" x14ac:dyDescent="0.2">
      <c r="A240" s="86">
        <v>144610</v>
      </c>
      <c r="B240" s="87" t="s">
        <v>1574</v>
      </c>
      <c r="C240" s="81" t="s">
        <v>1584</v>
      </c>
      <c r="D240" s="88">
        <v>1</v>
      </c>
      <c r="E240" s="88">
        <v>1</v>
      </c>
      <c r="F240" s="84">
        <f>-VLOOKUP(A240,'26.1. cuc'!$A$2:$C$2088,3,FALSE)</f>
        <v>-65696</v>
      </c>
      <c r="G240" s="84">
        <f t="shared" si="6"/>
        <v>-65696</v>
      </c>
      <c r="H240" s="90"/>
    </row>
    <row r="241" spans="1:8" ht="12.75" x14ac:dyDescent="0.2">
      <c r="A241" s="86">
        <v>144615</v>
      </c>
      <c r="B241" s="87" t="s">
        <v>1575</v>
      </c>
      <c r="C241" s="81" t="s">
        <v>1584</v>
      </c>
      <c r="D241" s="88">
        <v>1</v>
      </c>
      <c r="E241" s="88">
        <v>1</v>
      </c>
      <c r="F241" s="84">
        <f>-VLOOKUP(A241,'26.1. cuc'!$A$2:$C$2088,3,FALSE)</f>
        <v>-5575708</v>
      </c>
      <c r="G241" s="84">
        <f t="shared" si="6"/>
        <v>-5575708</v>
      </c>
      <c r="H241" s="90"/>
    </row>
    <row r="242" spans="1:8" ht="12.75" x14ac:dyDescent="0.2">
      <c r="A242" s="86">
        <v>144620</v>
      </c>
      <c r="B242" s="87" t="s">
        <v>1576</v>
      </c>
      <c r="C242" s="81" t="s">
        <v>1584</v>
      </c>
      <c r="D242" s="88">
        <v>1</v>
      </c>
      <c r="E242" s="88">
        <v>1</v>
      </c>
      <c r="F242" s="84">
        <f>-VLOOKUP(A242,'26.1. cuc'!$A$2:$C$2088,3,FALSE)</f>
        <v>-1667510</v>
      </c>
      <c r="G242" s="84">
        <f t="shared" si="6"/>
        <v>-1667510</v>
      </c>
      <c r="H242" s="90"/>
    </row>
    <row r="243" spans="1:8" ht="12.75" x14ac:dyDescent="0.2">
      <c r="A243" s="86">
        <v>144625</v>
      </c>
      <c r="B243" s="87" t="s">
        <v>1577</v>
      </c>
      <c r="C243" s="81" t="s">
        <v>1584</v>
      </c>
      <c r="D243" s="88">
        <v>1</v>
      </c>
      <c r="E243" s="88">
        <v>1</v>
      </c>
      <c r="F243" s="84">
        <f>-VLOOKUP(A243,'26.1. cuc'!$A$2:$C$2088,3,FALSE)</f>
        <v>-6363719</v>
      </c>
      <c r="G243" s="84">
        <f t="shared" si="6"/>
        <v>-6363719</v>
      </c>
      <c r="H243" s="90"/>
    </row>
    <row r="244" spans="1:8" ht="12.75" hidden="1" x14ac:dyDescent="0.2">
      <c r="A244" s="86">
        <v>144630</v>
      </c>
      <c r="B244" s="87" t="s">
        <v>1668</v>
      </c>
      <c r="C244" s="81" t="s">
        <v>1584</v>
      </c>
      <c r="D244" s="88">
        <v>1</v>
      </c>
      <c r="E244" s="88">
        <v>1</v>
      </c>
      <c r="F244" s="84">
        <f>-VLOOKUP(A244,'26.1. cuc'!$A$2:$C$2088,3,FALSE)</f>
        <v>0</v>
      </c>
      <c r="G244" s="84">
        <f t="shared" si="6"/>
        <v>0</v>
      </c>
      <c r="H244" s="90"/>
    </row>
    <row r="245" spans="1:8" ht="12.75" hidden="1" x14ac:dyDescent="0.2">
      <c r="A245" s="86">
        <v>144705</v>
      </c>
      <c r="B245" s="87" t="s">
        <v>1572</v>
      </c>
      <c r="C245" s="81" t="s">
        <v>1584</v>
      </c>
      <c r="D245" s="88">
        <v>1</v>
      </c>
      <c r="E245" s="88">
        <v>1</v>
      </c>
      <c r="F245" s="84">
        <f>-VLOOKUP(A245,'26.1. cuc'!$A$2:$C$2088,3,FALSE)</f>
        <v>0</v>
      </c>
      <c r="G245" s="84">
        <f t="shared" si="6"/>
        <v>0</v>
      </c>
      <c r="H245" s="90"/>
    </row>
    <row r="246" spans="1:8" ht="12.75" hidden="1" x14ac:dyDescent="0.2">
      <c r="A246" s="86">
        <v>144710</v>
      </c>
      <c r="B246" s="87" t="s">
        <v>1574</v>
      </c>
      <c r="C246" s="81" t="s">
        <v>1584</v>
      </c>
      <c r="D246" s="88">
        <v>1</v>
      </c>
      <c r="E246" s="88">
        <v>1</v>
      </c>
      <c r="F246" s="84">
        <f>-VLOOKUP(A246,'26.1. cuc'!$A$2:$C$2088,3,FALSE)</f>
        <v>0</v>
      </c>
      <c r="G246" s="84">
        <f t="shared" si="6"/>
        <v>0</v>
      </c>
      <c r="H246" s="90"/>
    </row>
    <row r="247" spans="1:8" ht="12.75" hidden="1" x14ac:dyDescent="0.2">
      <c r="A247" s="86">
        <v>144715</v>
      </c>
      <c r="B247" s="87" t="s">
        <v>1575</v>
      </c>
      <c r="C247" s="81" t="s">
        <v>1584</v>
      </c>
      <c r="D247" s="88">
        <v>1</v>
      </c>
      <c r="E247" s="88">
        <v>1</v>
      </c>
      <c r="F247" s="84">
        <f>-VLOOKUP(A247,'26.1. cuc'!$A$2:$C$2088,3,FALSE)</f>
        <v>0</v>
      </c>
      <c r="G247" s="84">
        <f t="shared" si="6"/>
        <v>0</v>
      </c>
      <c r="H247" s="90"/>
    </row>
    <row r="248" spans="1:8" ht="12.75" hidden="1" x14ac:dyDescent="0.2">
      <c r="A248" s="86">
        <v>144720</v>
      </c>
      <c r="B248" s="87" t="s">
        <v>1576</v>
      </c>
      <c r="C248" s="81" t="s">
        <v>1584</v>
      </c>
      <c r="D248" s="88">
        <v>1</v>
      </c>
      <c r="E248" s="88">
        <v>1</v>
      </c>
      <c r="F248" s="84">
        <f>-VLOOKUP(A248,'26.1. cuc'!$A$2:$C$2088,3,FALSE)</f>
        <v>0</v>
      </c>
      <c r="G248" s="84">
        <f t="shared" si="6"/>
        <v>0</v>
      </c>
      <c r="H248" s="90"/>
    </row>
    <row r="249" spans="1:8" ht="12.75" hidden="1" x14ac:dyDescent="0.2">
      <c r="A249" s="86">
        <v>144725</v>
      </c>
      <c r="B249" s="87" t="s">
        <v>1577</v>
      </c>
      <c r="C249" s="81" t="s">
        <v>1584</v>
      </c>
      <c r="D249" s="88">
        <v>1</v>
      </c>
      <c r="E249" s="88">
        <v>1</v>
      </c>
      <c r="F249" s="84">
        <f>-VLOOKUP(A249,'26.1. cuc'!$A$2:$C$2088,3,FALSE)</f>
        <v>0</v>
      </c>
      <c r="G249" s="84">
        <f t="shared" si="6"/>
        <v>0</v>
      </c>
      <c r="H249" s="90"/>
    </row>
    <row r="250" spans="1:8" ht="12.75" hidden="1" x14ac:dyDescent="0.2">
      <c r="A250" s="86">
        <v>144730</v>
      </c>
      <c r="B250" s="87" t="s">
        <v>1657</v>
      </c>
      <c r="C250" s="81" t="s">
        <v>1584</v>
      </c>
      <c r="D250" s="88">
        <v>1</v>
      </c>
      <c r="E250" s="88">
        <v>1</v>
      </c>
      <c r="F250" s="84">
        <f>-VLOOKUP(A250,'26.1. cuc'!$A$2:$C$2088,3,FALSE)</f>
        <v>0</v>
      </c>
      <c r="G250" s="84">
        <f t="shared" si="6"/>
        <v>0</v>
      </c>
      <c r="H250" s="90"/>
    </row>
    <row r="251" spans="1:8" ht="12.75" hidden="1" x14ac:dyDescent="0.2">
      <c r="A251" s="86">
        <v>144805</v>
      </c>
      <c r="B251" s="87" t="s">
        <v>1572</v>
      </c>
      <c r="C251" s="81" t="s">
        <v>1584</v>
      </c>
      <c r="D251" s="88">
        <v>1</v>
      </c>
      <c r="E251" s="88">
        <v>1</v>
      </c>
      <c r="F251" s="84">
        <f>VLOOKUP(A251,'26.1. cuc'!$A$2:$C$2088,3,FALSE)</f>
        <v>0</v>
      </c>
      <c r="G251" s="84">
        <f t="shared" si="6"/>
        <v>0</v>
      </c>
      <c r="H251" s="90"/>
    </row>
    <row r="252" spans="1:8" ht="12.75" hidden="1" x14ac:dyDescent="0.2">
      <c r="A252" s="86">
        <v>144810</v>
      </c>
      <c r="B252" s="87" t="s">
        <v>1574</v>
      </c>
      <c r="C252" s="81" t="s">
        <v>1584</v>
      </c>
      <c r="D252" s="88">
        <v>1</v>
      </c>
      <c r="E252" s="88">
        <v>1</v>
      </c>
      <c r="F252" s="84">
        <f>VLOOKUP(A252,'26.1. cuc'!$A$2:$C$2088,3,FALSE)</f>
        <v>0</v>
      </c>
      <c r="G252" s="84">
        <f t="shared" si="6"/>
        <v>0</v>
      </c>
      <c r="H252" s="93"/>
    </row>
    <row r="253" spans="1:8" ht="12.75" hidden="1" x14ac:dyDescent="0.2">
      <c r="A253" s="86">
        <v>144815</v>
      </c>
      <c r="B253" s="87" t="s">
        <v>1575</v>
      </c>
      <c r="C253" s="81" t="s">
        <v>1584</v>
      </c>
      <c r="D253" s="88">
        <v>1</v>
      </c>
      <c r="E253" s="88">
        <v>1</v>
      </c>
      <c r="F253" s="84">
        <f>VLOOKUP(A253,'26.1. cuc'!$A$2:$C$2088,3,FALSE)</f>
        <v>0</v>
      </c>
      <c r="G253" s="84">
        <f t="shared" si="6"/>
        <v>0</v>
      </c>
      <c r="H253" s="90"/>
    </row>
    <row r="254" spans="1:8" ht="12.75" hidden="1" x14ac:dyDescent="0.2">
      <c r="A254" s="86">
        <v>144820</v>
      </c>
      <c r="B254" s="87" t="s">
        <v>1576</v>
      </c>
      <c r="C254" s="81" t="s">
        <v>1584</v>
      </c>
      <c r="D254" s="88">
        <v>1</v>
      </c>
      <c r="E254" s="88">
        <v>1</v>
      </c>
      <c r="F254" s="84">
        <f>VLOOKUP(A254,'26.1. cuc'!$A$2:$C$2088,3,FALSE)</f>
        <v>0</v>
      </c>
      <c r="G254" s="84">
        <f t="shared" si="6"/>
        <v>0</v>
      </c>
      <c r="H254" s="93"/>
    </row>
    <row r="255" spans="1:8" ht="12.75" hidden="1" x14ac:dyDescent="0.2">
      <c r="A255" s="86">
        <v>144825</v>
      </c>
      <c r="B255" s="87" t="s">
        <v>1577</v>
      </c>
      <c r="C255" s="81" t="s">
        <v>1584</v>
      </c>
      <c r="D255" s="88">
        <v>1</v>
      </c>
      <c r="E255" s="88">
        <v>1</v>
      </c>
      <c r="F255" s="84">
        <f>VLOOKUP(A255,'26.1. cuc'!$A$2:$C$2088,3,FALSE)</f>
        <v>0</v>
      </c>
      <c r="G255" s="84">
        <f t="shared" si="6"/>
        <v>0</v>
      </c>
      <c r="H255" s="93"/>
    </row>
    <row r="256" spans="1:8" ht="12.75" hidden="1" x14ac:dyDescent="0.2">
      <c r="A256" s="86">
        <v>144905</v>
      </c>
      <c r="B256" s="87" t="s">
        <v>1572</v>
      </c>
      <c r="C256" s="81" t="s">
        <v>1584</v>
      </c>
      <c r="D256" s="88">
        <v>1</v>
      </c>
      <c r="E256" s="88">
        <v>1</v>
      </c>
      <c r="F256" s="84">
        <f>VLOOKUP(A256,'26.1. cuc'!$A$2:$C$2088,3,FALSE)</f>
        <v>0</v>
      </c>
      <c r="G256" s="84">
        <f t="shared" si="6"/>
        <v>0</v>
      </c>
      <c r="H256" s="93"/>
    </row>
    <row r="257" spans="1:8" ht="12.75" hidden="1" x14ac:dyDescent="0.2">
      <c r="A257" s="86">
        <v>144910</v>
      </c>
      <c r="B257" s="87" t="s">
        <v>1574</v>
      </c>
      <c r="C257" s="81" t="s">
        <v>1584</v>
      </c>
      <c r="D257" s="88">
        <v>1</v>
      </c>
      <c r="E257" s="88">
        <v>1</v>
      </c>
      <c r="F257" s="84">
        <f>VLOOKUP(A257,'26.1. cuc'!$A$2:$C$2088,3,FALSE)</f>
        <v>0</v>
      </c>
      <c r="G257" s="84">
        <f t="shared" si="6"/>
        <v>0</v>
      </c>
      <c r="H257" s="93"/>
    </row>
    <row r="258" spans="1:8" ht="12.75" hidden="1" x14ac:dyDescent="0.2">
      <c r="A258" s="86">
        <v>144915</v>
      </c>
      <c r="B258" s="87" t="s">
        <v>1575</v>
      </c>
      <c r="C258" s="81" t="s">
        <v>1584</v>
      </c>
      <c r="D258" s="88">
        <v>1</v>
      </c>
      <c r="E258" s="88">
        <v>1</v>
      </c>
      <c r="F258" s="84">
        <f>VLOOKUP(A258,'26.1. cuc'!$A$2:$C$2088,3,FALSE)</f>
        <v>0</v>
      </c>
      <c r="G258" s="84">
        <f t="shared" si="6"/>
        <v>0</v>
      </c>
      <c r="H258" s="93"/>
    </row>
    <row r="259" spans="1:8" ht="12.75" hidden="1" x14ac:dyDescent="0.2">
      <c r="A259" s="86">
        <v>144920</v>
      </c>
      <c r="B259" s="87" t="s">
        <v>1576</v>
      </c>
      <c r="C259" s="81" t="s">
        <v>1584</v>
      </c>
      <c r="D259" s="88">
        <v>1</v>
      </c>
      <c r="E259" s="88">
        <v>1</v>
      </c>
      <c r="F259" s="84">
        <f>VLOOKUP(A259,'26.1. cuc'!$A$2:$C$2088,3,FALSE)</f>
        <v>0</v>
      </c>
      <c r="G259" s="84">
        <f t="shared" si="6"/>
        <v>0</v>
      </c>
      <c r="H259" s="93"/>
    </row>
    <row r="260" spans="1:8" ht="12.75" hidden="1" x14ac:dyDescent="0.2">
      <c r="A260" s="86">
        <v>144925</v>
      </c>
      <c r="B260" s="87" t="s">
        <v>1577</v>
      </c>
      <c r="C260" s="81" t="s">
        <v>1584</v>
      </c>
      <c r="D260" s="88">
        <v>1</v>
      </c>
      <c r="E260" s="88">
        <v>1</v>
      </c>
      <c r="F260" s="84">
        <f>VLOOKUP(A260,'26.1. cuc'!$A$2:$C$2088,3,FALSE)</f>
        <v>0</v>
      </c>
      <c r="G260" s="84">
        <f t="shared" si="6"/>
        <v>0</v>
      </c>
      <c r="H260" s="93"/>
    </row>
    <row r="261" spans="1:8" ht="12.75" hidden="1" x14ac:dyDescent="0.2">
      <c r="A261" s="86">
        <v>144930</v>
      </c>
      <c r="B261" s="87" t="s">
        <v>1668</v>
      </c>
      <c r="C261" s="81" t="s">
        <v>1584</v>
      </c>
      <c r="D261" s="88">
        <v>1</v>
      </c>
      <c r="E261" s="88">
        <v>1</v>
      </c>
      <c r="F261" s="84">
        <f>VLOOKUP(A261,'26.1. cuc'!$A$2:$C$2088,3,FALSE)</f>
        <v>0</v>
      </c>
      <c r="G261" s="84">
        <f t="shared" si="6"/>
        <v>0</v>
      </c>
      <c r="H261" s="93"/>
    </row>
    <row r="262" spans="1:8" ht="12.75" hidden="1" x14ac:dyDescent="0.2">
      <c r="A262" s="86">
        <v>145005</v>
      </c>
      <c r="B262" s="87" t="s">
        <v>1572</v>
      </c>
      <c r="C262" s="81" t="s">
        <v>1584</v>
      </c>
      <c r="D262" s="88">
        <v>1</v>
      </c>
      <c r="E262" s="88">
        <v>1</v>
      </c>
      <c r="F262" s="84">
        <f>VLOOKUP(A262,'26.1. cuc'!$A$2:$C$2088,3,FALSE)</f>
        <v>0</v>
      </c>
      <c r="G262" s="84">
        <f t="shared" si="6"/>
        <v>0</v>
      </c>
      <c r="H262" s="93"/>
    </row>
    <row r="263" spans="1:8" ht="12.75" hidden="1" x14ac:dyDescent="0.2">
      <c r="A263" s="86">
        <v>145010</v>
      </c>
      <c r="B263" s="87" t="s">
        <v>1574</v>
      </c>
      <c r="C263" s="81" t="s">
        <v>1584</v>
      </c>
      <c r="D263" s="88">
        <v>1</v>
      </c>
      <c r="E263" s="88">
        <v>1</v>
      </c>
      <c r="F263" s="84">
        <f>VLOOKUP(A263,'26.1. cuc'!$A$2:$C$2088,3,FALSE)</f>
        <v>0</v>
      </c>
      <c r="G263" s="84">
        <f t="shared" si="6"/>
        <v>0</v>
      </c>
      <c r="H263" s="93"/>
    </row>
    <row r="264" spans="1:8" ht="12.75" hidden="1" x14ac:dyDescent="0.2">
      <c r="A264" s="86">
        <v>145015</v>
      </c>
      <c r="B264" s="87" t="s">
        <v>1575</v>
      </c>
      <c r="C264" s="81" t="s">
        <v>1584</v>
      </c>
      <c r="D264" s="88">
        <v>1</v>
      </c>
      <c r="E264" s="88">
        <v>1</v>
      </c>
      <c r="F264" s="84">
        <f>VLOOKUP(A264,'26.1. cuc'!$A$2:$C$2088,3,FALSE)</f>
        <v>0</v>
      </c>
      <c r="G264" s="84">
        <f t="shared" si="6"/>
        <v>0</v>
      </c>
      <c r="H264" s="93"/>
    </row>
    <row r="265" spans="1:8" ht="12.75" hidden="1" x14ac:dyDescent="0.2">
      <c r="A265" s="86">
        <v>145020</v>
      </c>
      <c r="B265" s="87" t="s">
        <v>1576</v>
      </c>
      <c r="C265" s="81" t="s">
        <v>1584</v>
      </c>
      <c r="D265" s="88">
        <v>1</v>
      </c>
      <c r="E265" s="88">
        <v>1</v>
      </c>
      <c r="F265" s="84">
        <f>VLOOKUP(A265,'26.1. cuc'!$A$2:$C$2088,3,FALSE)</f>
        <v>0</v>
      </c>
      <c r="G265" s="84">
        <f t="shared" si="6"/>
        <v>0</v>
      </c>
      <c r="H265" s="93"/>
    </row>
    <row r="266" spans="1:8" ht="12.75" hidden="1" x14ac:dyDescent="0.2">
      <c r="A266" s="86">
        <v>145025</v>
      </c>
      <c r="B266" s="87" t="s">
        <v>1577</v>
      </c>
      <c r="C266" s="81" t="s">
        <v>1584</v>
      </c>
      <c r="D266" s="88">
        <v>1</v>
      </c>
      <c r="E266" s="88">
        <v>1</v>
      </c>
      <c r="F266" s="84">
        <f>VLOOKUP(A266,'26.1. cuc'!$A$2:$C$2088,3,FALSE)</f>
        <v>0</v>
      </c>
      <c r="G266" s="84">
        <f t="shared" si="6"/>
        <v>0</v>
      </c>
      <c r="H266" s="93"/>
    </row>
    <row r="267" spans="1:8" ht="12.75" hidden="1" x14ac:dyDescent="0.2">
      <c r="A267" s="86">
        <v>145030</v>
      </c>
      <c r="B267" s="87" t="s">
        <v>1657</v>
      </c>
      <c r="C267" s="81" t="s">
        <v>1584</v>
      </c>
      <c r="D267" s="88">
        <v>1</v>
      </c>
      <c r="E267" s="88">
        <v>1</v>
      </c>
      <c r="F267" s="84">
        <f>VLOOKUP(A267,'26.1. cuc'!$A$2:$C$2088,3,FALSE)</f>
        <v>0</v>
      </c>
      <c r="G267" s="84">
        <f t="shared" si="6"/>
        <v>0</v>
      </c>
      <c r="H267" s="93"/>
    </row>
    <row r="268" spans="1:8" ht="12.75" hidden="1" x14ac:dyDescent="0.2">
      <c r="A268" s="86">
        <v>145105</v>
      </c>
      <c r="B268" s="87" t="s">
        <v>1572</v>
      </c>
      <c r="C268" s="81" t="s">
        <v>1584</v>
      </c>
      <c r="D268" s="88">
        <v>1</v>
      </c>
      <c r="E268" s="88">
        <v>1</v>
      </c>
      <c r="F268" s="84">
        <f>VLOOKUP(A268,'26.1. cuc'!$A$2:$C$2088,3,FALSE)</f>
        <v>0</v>
      </c>
      <c r="G268" s="84">
        <f t="shared" si="6"/>
        <v>0</v>
      </c>
      <c r="H268" s="93"/>
    </row>
    <row r="269" spans="1:8" ht="12.75" hidden="1" x14ac:dyDescent="0.2">
      <c r="A269" s="86">
        <v>145110</v>
      </c>
      <c r="B269" s="87" t="s">
        <v>1574</v>
      </c>
      <c r="C269" s="81" t="s">
        <v>1584</v>
      </c>
      <c r="D269" s="88">
        <v>1</v>
      </c>
      <c r="E269" s="88">
        <v>1</v>
      </c>
      <c r="F269" s="84">
        <f>VLOOKUP(A269,'26.1. cuc'!$A$2:$C$2088,3,FALSE)</f>
        <v>0</v>
      </c>
      <c r="G269" s="84">
        <f t="shared" si="6"/>
        <v>0</v>
      </c>
      <c r="H269" s="93"/>
    </row>
    <row r="270" spans="1:8" ht="12.75" hidden="1" x14ac:dyDescent="0.2">
      <c r="A270" s="86">
        <v>145115</v>
      </c>
      <c r="B270" s="87" t="s">
        <v>1575</v>
      </c>
      <c r="C270" s="81" t="s">
        <v>1584</v>
      </c>
      <c r="D270" s="88">
        <v>1</v>
      </c>
      <c r="E270" s="88">
        <v>1</v>
      </c>
      <c r="F270" s="84">
        <f>VLOOKUP(A270,'26.1. cuc'!$A$2:$C$2088,3,FALSE)</f>
        <v>0</v>
      </c>
      <c r="G270" s="84">
        <f t="shared" si="6"/>
        <v>0</v>
      </c>
      <c r="H270" s="93"/>
    </row>
    <row r="271" spans="1:8" ht="12.75" hidden="1" x14ac:dyDescent="0.2">
      <c r="A271" s="86">
        <v>145120</v>
      </c>
      <c r="B271" s="87" t="s">
        <v>1576</v>
      </c>
      <c r="C271" s="81" t="s">
        <v>1584</v>
      </c>
      <c r="D271" s="88">
        <v>1</v>
      </c>
      <c r="E271" s="88">
        <v>1</v>
      </c>
      <c r="F271" s="84">
        <f>VLOOKUP(A271,'26.1. cuc'!$A$2:$C$2088,3,FALSE)</f>
        <v>0</v>
      </c>
      <c r="G271" s="84">
        <f t="shared" si="6"/>
        <v>0</v>
      </c>
      <c r="H271" s="93"/>
    </row>
    <row r="272" spans="1:8" ht="12.75" hidden="1" x14ac:dyDescent="0.2">
      <c r="A272" s="86">
        <v>145125</v>
      </c>
      <c r="B272" s="87" t="s">
        <v>1577</v>
      </c>
      <c r="C272" s="81" t="s">
        <v>1584</v>
      </c>
      <c r="D272" s="88">
        <v>1</v>
      </c>
      <c r="E272" s="88">
        <v>1</v>
      </c>
      <c r="F272" s="84">
        <f>VLOOKUP(A272,'26.1. cuc'!$A$2:$C$2088,3,FALSE)</f>
        <v>0</v>
      </c>
      <c r="G272" s="84">
        <f t="shared" si="6"/>
        <v>0</v>
      </c>
      <c r="H272" s="93"/>
    </row>
    <row r="273" spans="1:8" ht="12.75" hidden="1" x14ac:dyDescent="0.2">
      <c r="A273" s="86">
        <v>145205</v>
      </c>
      <c r="B273" s="87" t="s">
        <v>1572</v>
      </c>
      <c r="C273" s="81" t="s">
        <v>1584</v>
      </c>
      <c r="D273" s="88">
        <v>1</v>
      </c>
      <c r="E273" s="88">
        <v>1</v>
      </c>
      <c r="F273" s="84">
        <f>VLOOKUP(A273,'26.1. cuc'!$A$2:$C$2088,3,FALSE)</f>
        <v>0</v>
      </c>
      <c r="G273" s="84">
        <f t="shared" si="6"/>
        <v>0</v>
      </c>
      <c r="H273" s="90"/>
    </row>
    <row r="274" spans="1:8" ht="12.75" hidden="1" x14ac:dyDescent="0.2">
      <c r="A274" s="86">
        <v>145210</v>
      </c>
      <c r="B274" s="87" t="s">
        <v>1574</v>
      </c>
      <c r="C274" s="81" t="s">
        <v>1584</v>
      </c>
      <c r="D274" s="88">
        <v>1</v>
      </c>
      <c r="E274" s="88">
        <v>1</v>
      </c>
      <c r="F274" s="84">
        <f>VLOOKUP(A274,'26.1. cuc'!$A$2:$C$2088,3,FALSE)</f>
        <v>0</v>
      </c>
      <c r="G274" s="84">
        <f t="shared" si="6"/>
        <v>0</v>
      </c>
      <c r="H274" s="90"/>
    </row>
    <row r="275" spans="1:8" ht="12.75" hidden="1" x14ac:dyDescent="0.2">
      <c r="A275" s="86">
        <v>145215</v>
      </c>
      <c r="B275" s="87" t="s">
        <v>1575</v>
      </c>
      <c r="C275" s="81" t="s">
        <v>1584</v>
      </c>
      <c r="D275" s="88">
        <v>1</v>
      </c>
      <c r="E275" s="88">
        <v>1</v>
      </c>
      <c r="F275" s="84">
        <f>VLOOKUP(A275,'26.1. cuc'!$A$2:$C$2088,3,FALSE)</f>
        <v>0</v>
      </c>
      <c r="G275" s="84">
        <f t="shared" si="6"/>
        <v>0</v>
      </c>
      <c r="H275" s="90"/>
    </row>
    <row r="276" spans="1:8" ht="12.75" hidden="1" x14ac:dyDescent="0.2">
      <c r="A276" s="86">
        <v>145220</v>
      </c>
      <c r="B276" s="87" t="s">
        <v>1576</v>
      </c>
      <c r="C276" s="81" t="s">
        <v>1584</v>
      </c>
      <c r="D276" s="88">
        <v>1</v>
      </c>
      <c r="E276" s="88">
        <v>1</v>
      </c>
      <c r="F276" s="84">
        <f>VLOOKUP(A276,'26.1. cuc'!$A$2:$C$2088,3,FALSE)</f>
        <v>0</v>
      </c>
      <c r="G276" s="84">
        <f t="shared" si="6"/>
        <v>0</v>
      </c>
      <c r="H276" s="90"/>
    </row>
    <row r="277" spans="1:8" ht="12.75" hidden="1" x14ac:dyDescent="0.2">
      <c r="A277" s="86">
        <v>145225</v>
      </c>
      <c r="B277" s="87" t="s">
        <v>1577</v>
      </c>
      <c r="C277" s="81" t="s">
        <v>1584</v>
      </c>
      <c r="D277" s="88">
        <v>1</v>
      </c>
      <c r="E277" s="88">
        <v>1</v>
      </c>
      <c r="F277" s="84">
        <f>VLOOKUP(A277,'26.1. cuc'!$A$2:$C$2088,3,FALSE)</f>
        <v>0</v>
      </c>
      <c r="G277" s="84">
        <f t="shared" si="6"/>
        <v>0</v>
      </c>
      <c r="H277" s="90"/>
    </row>
    <row r="278" spans="1:8" ht="12.75" hidden="1" x14ac:dyDescent="0.2">
      <c r="A278" s="86">
        <v>145230</v>
      </c>
      <c r="B278" s="87" t="s">
        <v>1668</v>
      </c>
      <c r="C278" s="81" t="s">
        <v>1584</v>
      </c>
      <c r="D278" s="88">
        <v>1</v>
      </c>
      <c r="E278" s="88">
        <v>1</v>
      </c>
      <c r="F278" s="84">
        <f>VLOOKUP(A278,'26.1. cuc'!$A$2:$C$2088,3,FALSE)</f>
        <v>0</v>
      </c>
      <c r="G278" s="84">
        <f t="shared" si="6"/>
        <v>0</v>
      </c>
      <c r="H278" s="90"/>
    </row>
    <row r="279" spans="1:8" ht="12.75" hidden="1" x14ac:dyDescent="0.2">
      <c r="A279" s="86">
        <v>145305</v>
      </c>
      <c r="B279" s="87" t="s">
        <v>1572</v>
      </c>
      <c r="C279" s="81" t="s">
        <v>1584</v>
      </c>
      <c r="D279" s="88">
        <v>1</v>
      </c>
      <c r="E279" s="88">
        <v>1</v>
      </c>
      <c r="F279" s="84">
        <f>VLOOKUP(A279,'26.1. cuc'!$A$2:$C$2088,3,FALSE)</f>
        <v>0</v>
      </c>
      <c r="G279" s="84">
        <f t="shared" si="6"/>
        <v>0</v>
      </c>
      <c r="H279" s="90"/>
    </row>
    <row r="280" spans="1:8" ht="12.75" hidden="1" x14ac:dyDescent="0.2">
      <c r="A280" s="86">
        <v>145310</v>
      </c>
      <c r="B280" s="87" t="s">
        <v>1574</v>
      </c>
      <c r="C280" s="81" t="s">
        <v>1584</v>
      </c>
      <c r="D280" s="88">
        <v>1</v>
      </c>
      <c r="E280" s="88">
        <v>1</v>
      </c>
      <c r="F280" s="84">
        <f>VLOOKUP(A280,'26.1. cuc'!$A$2:$C$2088,3,FALSE)</f>
        <v>0</v>
      </c>
      <c r="G280" s="84">
        <f t="shared" si="6"/>
        <v>0</v>
      </c>
      <c r="H280" s="90"/>
    </row>
    <row r="281" spans="1:8" ht="12.75" hidden="1" x14ac:dyDescent="0.2">
      <c r="A281" s="86">
        <v>145315</v>
      </c>
      <c r="B281" s="87" t="s">
        <v>1575</v>
      </c>
      <c r="C281" s="81" t="s">
        <v>1584</v>
      </c>
      <c r="D281" s="88">
        <v>1</v>
      </c>
      <c r="E281" s="88">
        <v>1</v>
      </c>
      <c r="F281" s="84">
        <f>VLOOKUP(A281,'26.1. cuc'!$A$2:$C$2088,3,FALSE)</f>
        <v>0</v>
      </c>
      <c r="G281" s="84">
        <f t="shared" ref="G281:G344" si="7">IF($G$2="CAYC",+D281*F281,+E281*F281)</f>
        <v>0</v>
      </c>
      <c r="H281" s="90"/>
    </row>
    <row r="282" spans="1:8" ht="12.75" hidden="1" x14ac:dyDescent="0.2">
      <c r="A282" s="86">
        <v>145320</v>
      </c>
      <c r="B282" s="87" t="s">
        <v>1576</v>
      </c>
      <c r="C282" s="81" t="s">
        <v>1584</v>
      </c>
      <c r="D282" s="88">
        <v>1</v>
      </c>
      <c r="E282" s="88">
        <v>1</v>
      </c>
      <c r="F282" s="84">
        <f>VLOOKUP(A282,'26.1. cuc'!$A$2:$C$2088,3,FALSE)</f>
        <v>0</v>
      </c>
      <c r="G282" s="84">
        <f t="shared" si="7"/>
        <v>0</v>
      </c>
      <c r="H282" s="90"/>
    </row>
    <row r="283" spans="1:8" ht="12.75" hidden="1" x14ac:dyDescent="0.2">
      <c r="A283" s="86">
        <v>145325</v>
      </c>
      <c r="B283" s="87" t="s">
        <v>1577</v>
      </c>
      <c r="C283" s="81" t="s">
        <v>1584</v>
      </c>
      <c r="D283" s="88">
        <v>1</v>
      </c>
      <c r="E283" s="88">
        <v>1</v>
      </c>
      <c r="F283" s="84">
        <f>VLOOKUP(A283,'26.1. cuc'!$A$2:$C$2088,3,FALSE)</f>
        <v>0</v>
      </c>
      <c r="G283" s="84">
        <f t="shared" si="7"/>
        <v>0</v>
      </c>
      <c r="H283" s="90"/>
    </row>
    <row r="284" spans="1:8" ht="12.75" hidden="1" x14ac:dyDescent="0.2">
      <c r="A284" s="86">
        <v>145330</v>
      </c>
      <c r="B284" s="87" t="s">
        <v>1657</v>
      </c>
      <c r="C284" s="81" t="s">
        <v>1584</v>
      </c>
      <c r="D284" s="88">
        <v>1</v>
      </c>
      <c r="E284" s="88">
        <v>1</v>
      </c>
      <c r="F284" s="84">
        <f>VLOOKUP(A284,'26.1. cuc'!$A$2:$C$2088,3,FALSE)</f>
        <v>0</v>
      </c>
      <c r="G284" s="84">
        <f t="shared" si="7"/>
        <v>0</v>
      </c>
      <c r="H284" s="90"/>
    </row>
    <row r="285" spans="1:8" ht="12.75" hidden="1" x14ac:dyDescent="0.2">
      <c r="A285" s="86">
        <v>145405</v>
      </c>
      <c r="B285" s="87" t="s">
        <v>1572</v>
      </c>
      <c r="C285" s="81" t="s">
        <v>1584</v>
      </c>
      <c r="D285" s="88">
        <v>1</v>
      </c>
      <c r="E285" s="88">
        <v>1</v>
      </c>
      <c r="F285" s="84">
        <f>VLOOKUP(A285,'26.1. cuc'!$A$2:$C$2088,3,FALSE)</f>
        <v>0</v>
      </c>
      <c r="G285" s="84">
        <f t="shared" si="7"/>
        <v>0</v>
      </c>
      <c r="H285" s="90"/>
    </row>
    <row r="286" spans="1:8" ht="12.75" hidden="1" x14ac:dyDescent="0.2">
      <c r="A286" s="86">
        <v>145410</v>
      </c>
      <c r="B286" s="87" t="s">
        <v>1574</v>
      </c>
      <c r="C286" s="81" t="s">
        <v>1584</v>
      </c>
      <c r="D286" s="88">
        <v>1</v>
      </c>
      <c r="E286" s="88">
        <v>1</v>
      </c>
      <c r="F286" s="84">
        <f>VLOOKUP(A286,'26.1. cuc'!$A$2:$C$2088,3,FALSE)</f>
        <v>0</v>
      </c>
      <c r="G286" s="84">
        <f t="shared" si="7"/>
        <v>0</v>
      </c>
      <c r="H286" s="90"/>
    </row>
    <row r="287" spans="1:8" ht="12.75" hidden="1" x14ac:dyDescent="0.2">
      <c r="A287" s="86">
        <v>145415</v>
      </c>
      <c r="B287" s="87" t="s">
        <v>1575</v>
      </c>
      <c r="C287" s="81" t="s">
        <v>1584</v>
      </c>
      <c r="D287" s="88">
        <v>1</v>
      </c>
      <c r="E287" s="88">
        <v>1</v>
      </c>
      <c r="F287" s="84">
        <f>VLOOKUP(A287,'26.1. cuc'!$A$2:$C$2088,3,FALSE)</f>
        <v>0</v>
      </c>
      <c r="G287" s="84">
        <f t="shared" si="7"/>
        <v>0</v>
      </c>
      <c r="H287" s="90"/>
    </row>
    <row r="288" spans="1:8" ht="12.75" hidden="1" x14ac:dyDescent="0.2">
      <c r="A288" s="86">
        <v>145420</v>
      </c>
      <c r="B288" s="87" t="s">
        <v>1576</v>
      </c>
      <c r="C288" s="81" t="s">
        <v>1584</v>
      </c>
      <c r="D288" s="88">
        <v>1</v>
      </c>
      <c r="E288" s="88">
        <v>1</v>
      </c>
      <c r="F288" s="84">
        <f>VLOOKUP(A288,'26.1. cuc'!$A$2:$C$2088,3,FALSE)</f>
        <v>0</v>
      </c>
      <c r="G288" s="84">
        <f t="shared" si="7"/>
        <v>0</v>
      </c>
      <c r="H288" s="90"/>
    </row>
    <row r="289" spans="1:8" ht="12.75" hidden="1" x14ac:dyDescent="0.2">
      <c r="A289" s="86">
        <v>145425</v>
      </c>
      <c r="B289" s="87" t="s">
        <v>1577</v>
      </c>
      <c r="C289" s="81" t="s">
        <v>1584</v>
      </c>
      <c r="D289" s="88">
        <v>1</v>
      </c>
      <c r="E289" s="88">
        <v>1</v>
      </c>
      <c r="F289" s="84">
        <f>VLOOKUP(A289,'26.1. cuc'!$A$2:$C$2088,3,FALSE)</f>
        <v>0</v>
      </c>
      <c r="G289" s="84">
        <f t="shared" si="7"/>
        <v>0</v>
      </c>
      <c r="H289" s="90"/>
    </row>
    <row r="290" spans="1:8" ht="12.75" hidden="1" x14ac:dyDescent="0.2">
      <c r="A290" s="86">
        <v>145505</v>
      </c>
      <c r="B290" s="87" t="s">
        <v>1572</v>
      </c>
      <c r="C290" s="81" t="s">
        <v>1584</v>
      </c>
      <c r="D290" s="88">
        <v>1</v>
      </c>
      <c r="E290" s="88">
        <v>1</v>
      </c>
      <c r="F290" s="84">
        <f>VLOOKUP(A290,'26.1. cuc'!$A$2:$C$2088,3,FALSE)</f>
        <v>0</v>
      </c>
      <c r="G290" s="84">
        <f t="shared" si="7"/>
        <v>0</v>
      </c>
      <c r="H290" s="90"/>
    </row>
    <row r="291" spans="1:8" ht="12.75" hidden="1" x14ac:dyDescent="0.2">
      <c r="A291" s="86">
        <v>145510</v>
      </c>
      <c r="B291" s="87" t="s">
        <v>1574</v>
      </c>
      <c r="C291" s="81" t="s">
        <v>1584</v>
      </c>
      <c r="D291" s="88">
        <v>1</v>
      </c>
      <c r="E291" s="88">
        <v>1</v>
      </c>
      <c r="F291" s="84">
        <f>VLOOKUP(A291,'26.1. cuc'!$A$2:$C$2088,3,FALSE)</f>
        <v>0</v>
      </c>
      <c r="G291" s="84">
        <f t="shared" si="7"/>
        <v>0</v>
      </c>
      <c r="H291" s="90"/>
    </row>
    <row r="292" spans="1:8" ht="12.75" hidden="1" x14ac:dyDescent="0.2">
      <c r="A292" s="86">
        <v>145515</v>
      </c>
      <c r="B292" s="87" t="s">
        <v>1575</v>
      </c>
      <c r="C292" s="81" t="s">
        <v>1584</v>
      </c>
      <c r="D292" s="88">
        <v>1</v>
      </c>
      <c r="E292" s="88">
        <v>1</v>
      </c>
      <c r="F292" s="84">
        <f>VLOOKUP(A292,'26.1. cuc'!$A$2:$C$2088,3,FALSE)</f>
        <v>0</v>
      </c>
      <c r="G292" s="84">
        <f t="shared" si="7"/>
        <v>0</v>
      </c>
      <c r="H292" s="90"/>
    </row>
    <row r="293" spans="1:8" ht="12.75" hidden="1" x14ac:dyDescent="0.2">
      <c r="A293" s="86">
        <v>145520</v>
      </c>
      <c r="B293" s="87" t="s">
        <v>1576</v>
      </c>
      <c r="C293" s="81" t="s">
        <v>1584</v>
      </c>
      <c r="D293" s="88">
        <v>1</v>
      </c>
      <c r="E293" s="88">
        <v>1</v>
      </c>
      <c r="F293" s="84">
        <f>VLOOKUP(A293,'26.1. cuc'!$A$2:$C$2088,3,FALSE)</f>
        <v>0</v>
      </c>
      <c r="G293" s="84">
        <f t="shared" si="7"/>
        <v>0</v>
      </c>
      <c r="H293" s="90"/>
    </row>
    <row r="294" spans="1:8" ht="12.75" hidden="1" x14ac:dyDescent="0.2">
      <c r="A294" s="86">
        <v>145525</v>
      </c>
      <c r="B294" s="87" t="s">
        <v>1577</v>
      </c>
      <c r="C294" s="81" t="s">
        <v>1584</v>
      </c>
      <c r="D294" s="88">
        <v>1</v>
      </c>
      <c r="E294" s="88">
        <v>1</v>
      </c>
      <c r="F294" s="84">
        <f>VLOOKUP(A294,'26.1. cuc'!$A$2:$C$2088,3,FALSE)</f>
        <v>0</v>
      </c>
      <c r="G294" s="84">
        <f t="shared" si="7"/>
        <v>0</v>
      </c>
      <c r="H294" s="90"/>
    </row>
    <row r="295" spans="1:8" ht="12.75" hidden="1" x14ac:dyDescent="0.2">
      <c r="A295" s="86">
        <v>145605</v>
      </c>
      <c r="B295" s="87" t="s">
        <v>1572</v>
      </c>
      <c r="C295" s="81" t="s">
        <v>1584</v>
      </c>
      <c r="D295" s="88">
        <v>1</v>
      </c>
      <c r="E295" s="88">
        <v>1</v>
      </c>
      <c r="F295" s="84">
        <f>VLOOKUP(A295,'26.1. cuc'!$A$2:$C$2088,3,FALSE)</f>
        <v>0</v>
      </c>
      <c r="G295" s="84">
        <f t="shared" si="7"/>
        <v>0</v>
      </c>
      <c r="H295" s="90"/>
    </row>
    <row r="296" spans="1:8" ht="12.75" hidden="1" x14ac:dyDescent="0.2">
      <c r="A296" s="86">
        <v>145610</v>
      </c>
      <c r="B296" s="87" t="s">
        <v>1574</v>
      </c>
      <c r="C296" s="81" t="s">
        <v>1584</v>
      </c>
      <c r="D296" s="88">
        <v>1</v>
      </c>
      <c r="E296" s="88">
        <v>1</v>
      </c>
      <c r="F296" s="84">
        <f>VLOOKUP(A296,'26.1. cuc'!$A$2:$C$2088,3,FALSE)</f>
        <v>0</v>
      </c>
      <c r="G296" s="84">
        <f t="shared" si="7"/>
        <v>0</v>
      </c>
      <c r="H296" s="90"/>
    </row>
    <row r="297" spans="1:8" ht="12.75" hidden="1" x14ac:dyDescent="0.2">
      <c r="A297" s="86">
        <v>145615</v>
      </c>
      <c r="B297" s="87" t="s">
        <v>1575</v>
      </c>
      <c r="C297" s="81" t="s">
        <v>1584</v>
      </c>
      <c r="D297" s="88">
        <v>1</v>
      </c>
      <c r="E297" s="88">
        <v>1</v>
      </c>
      <c r="F297" s="84">
        <f>VLOOKUP(A297,'26.1. cuc'!$A$2:$C$2088,3,FALSE)</f>
        <v>0</v>
      </c>
      <c r="G297" s="84">
        <f t="shared" si="7"/>
        <v>0</v>
      </c>
      <c r="H297" s="90"/>
    </row>
    <row r="298" spans="1:8" ht="12.75" hidden="1" x14ac:dyDescent="0.2">
      <c r="A298" s="86">
        <v>145620</v>
      </c>
      <c r="B298" s="87" t="s">
        <v>1576</v>
      </c>
      <c r="C298" s="81" t="s">
        <v>1584</v>
      </c>
      <c r="D298" s="88">
        <v>1</v>
      </c>
      <c r="E298" s="88">
        <v>1</v>
      </c>
      <c r="F298" s="84">
        <f>VLOOKUP(A298,'26.1. cuc'!$A$2:$C$2088,3,FALSE)</f>
        <v>0</v>
      </c>
      <c r="G298" s="84">
        <f t="shared" si="7"/>
        <v>0</v>
      </c>
      <c r="H298" s="90"/>
    </row>
    <row r="299" spans="1:8" ht="12.75" hidden="1" x14ac:dyDescent="0.2">
      <c r="A299" s="86">
        <v>145625</v>
      </c>
      <c r="B299" s="87" t="s">
        <v>1577</v>
      </c>
      <c r="C299" s="81" t="s">
        <v>1584</v>
      </c>
      <c r="D299" s="88">
        <v>1</v>
      </c>
      <c r="E299" s="88">
        <v>1</v>
      </c>
      <c r="F299" s="84">
        <f>VLOOKUP(A299,'26.1. cuc'!$A$2:$C$2088,3,FALSE)</f>
        <v>0</v>
      </c>
      <c r="G299" s="84">
        <f t="shared" si="7"/>
        <v>0</v>
      </c>
      <c r="H299" s="90"/>
    </row>
    <row r="300" spans="1:8" ht="12.75" hidden="1" x14ac:dyDescent="0.2">
      <c r="A300" s="86">
        <v>145630</v>
      </c>
      <c r="B300" s="87" t="s">
        <v>1668</v>
      </c>
      <c r="C300" s="81" t="s">
        <v>1584</v>
      </c>
      <c r="D300" s="88">
        <v>1</v>
      </c>
      <c r="E300" s="88">
        <v>1</v>
      </c>
      <c r="F300" s="84">
        <f>VLOOKUP(A300,'26.1. cuc'!$A$2:$C$2088,3,FALSE)</f>
        <v>0</v>
      </c>
      <c r="G300" s="84">
        <f t="shared" si="7"/>
        <v>0</v>
      </c>
      <c r="H300" s="90"/>
    </row>
    <row r="301" spans="1:8" ht="12.75" hidden="1" x14ac:dyDescent="0.2">
      <c r="A301" s="86">
        <v>145705</v>
      </c>
      <c r="B301" s="87" t="s">
        <v>1572</v>
      </c>
      <c r="C301" s="81" t="s">
        <v>1584</v>
      </c>
      <c r="D301" s="88">
        <v>1</v>
      </c>
      <c r="E301" s="88">
        <v>1</v>
      </c>
      <c r="F301" s="84">
        <f>VLOOKUP(A301,'26.1. cuc'!$A$2:$C$2088,3,FALSE)</f>
        <v>0</v>
      </c>
      <c r="G301" s="84">
        <f t="shared" si="7"/>
        <v>0</v>
      </c>
      <c r="H301" s="90"/>
    </row>
    <row r="302" spans="1:8" ht="12.75" hidden="1" x14ac:dyDescent="0.2">
      <c r="A302" s="86">
        <v>145710</v>
      </c>
      <c r="B302" s="87" t="s">
        <v>1574</v>
      </c>
      <c r="C302" s="81" t="s">
        <v>1584</v>
      </c>
      <c r="D302" s="88">
        <v>1</v>
      </c>
      <c r="E302" s="88">
        <v>1</v>
      </c>
      <c r="F302" s="84">
        <f>VLOOKUP(A302,'26.1. cuc'!$A$2:$C$2088,3,FALSE)</f>
        <v>0</v>
      </c>
      <c r="G302" s="84">
        <f t="shared" si="7"/>
        <v>0</v>
      </c>
      <c r="H302" s="90"/>
    </row>
    <row r="303" spans="1:8" ht="12.75" hidden="1" x14ac:dyDescent="0.2">
      <c r="A303" s="86">
        <v>145715</v>
      </c>
      <c r="B303" s="87" t="s">
        <v>1575</v>
      </c>
      <c r="C303" s="81" t="s">
        <v>1584</v>
      </c>
      <c r="D303" s="88">
        <v>1</v>
      </c>
      <c r="E303" s="88">
        <v>1</v>
      </c>
      <c r="F303" s="84">
        <f>VLOOKUP(A303,'26.1. cuc'!$A$2:$C$2088,3,FALSE)</f>
        <v>0</v>
      </c>
      <c r="G303" s="84">
        <f t="shared" si="7"/>
        <v>0</v>
      </c>
      <c r="H303" s="90"/>
    </row>
    <row r="304" spans="1:8" ht="12.75" hidden="1" x14ac:dyDescent="0.2">
      <c r="A304" s="86">
        <v>145720</v>
      </c>
      <c r="B304" s="87" t="s">
        <v>1576</v>
      </c>
      <c r="C304" s="81" t="s">
        <v>1584</v>
      </c>
      <c r="D304" s="88">
        <v>1</v>
      </c>
      <c r="E304" s="88">
        <v>1</v>
      </c>
      <c r="F304" s="84">
        <f>VLOOKUP(A304,'26.1. cuc'!$A$2:$C$2088,3,FALSE)</f>
        <v>0</v>
      </c>
      <c r="G304" s="84">
        <f t="shared" si="7"/>
        <v>0</v>
      </c>
      <c r="H304" s="90"/>
    </row>
    <row r="305" spans="1:8" ht="12.75" hidden="1" x14ac:dyDescent="0.2">
      <c r="A305" s="86">
        <v>145725</v>
      </c>
      <c r="B305" s="87" t="s">
        <v>1577</v>
      </c>
      <c r="C305" s="81" t="s">
        <v>1584</v>
      </c>
      <c r="D305" s="88">
        <v>1</v>
      </c>
      <c r="E305" s="88">
        <v>1</v>
      </c>
      <c r="F305" s="84">
        <f>VLOOKUP(A305,'26.1. cuc'!$A$2:$C$2088,3,FALSE)</f>
        <v>0</v>
      </c>
      <c r="G305" s="84">
        <f t="shared" si="7"/>
        <v>0</v>
      </c>
      <c r="H305" s="90"/>
    </row>
    <row r="306" spans="1:8" ht="12.75" hidden="1" x14ac:dyDescent="0.2">
      <c r="A306" s="86">
        <v>145730</v>
      </c>
      <c r="B306" s="87" t="s">
        <v>1657</v>
      </c>
      <c r="C306" s="81" t="s">
        <v>1584</v>
      </c>
      <c r="D306" s="88">
        <v>1</v>
      </c>
      <c r="E306" s="88">
        <v>1</v>
      </c>
      <c r="F306" s="84">
        <f>VLOOKUP(A306,'26.1. cuc'!$A$2:$C$2088,3,FALSE)</f>
        <v>0</v>
      </c>
      <c r="G306" s="84">
        <f t="shared" si="7"/>
        <v>0</v>
      </c>
      <c r="H306" s="90"/>
    </row>
    <row r="307" spans="1:8" ht="12.75" hidden="1" x14ac:dyDescent="0.2">
      <c r="A307" s="86">
        <v>145805</v>
      </c>
      <c r="B307" s="87" t="s">
        <v>1658</v>
      </c>
      <c r="C307" s="81" t="s">
        <v>1584</v>
      </c>
      <c r="D307" s="88">
        <v>1</v>
      </c>
      <c r="E307" s="88">
        <v>1</v>
      </c>
      <c r="F307" s="84">
        <f>VLOOKUP(A307,'26.1. cuc'!$A$2:$C$2088,3,FALSE)</f>
        <v>0</v>
      </c>
      <c r="G307" s="84">
        <f t="shared" si="7"/>
        <v>0</v>
      </c>
      <c r="H307" s="90"/>
    </row>
    <row r="308" spans="1:8" ht="12.75" hidden="1" x14ac:dyDescent="0.2">
      <c r="A308" s="86">
        <v>145810</v>
      </c>
      <c r="B308" s="87" t="s">
        <v>1659</v>
      </c>
      <c r="C308" s="81" t="s">
        <v>1584</v>
      </c>
      <c r="D308" s="88">
        <v>1</v>
      </c>
      <c r="E308" s="88">
        <v>1</v>
      </c>
      <c r="F308" s="84">
        <f>VLOOKUP(A308,'26.1. cuc'!$A$2:$C$2088,3,FALSE)</f>
        <v>0</v>
      </c>
      <c r="G308" s="84">
        <f t="shared" si="7"/>
        <v>0</v>
      </c>
      <c r="H308" s="90"/>
    </row>
    <row r="309" spans="1:8" ht="12.75" hidden="1" x14ac:dyDescent="0.2">
      <c r="A309" s="86">
        <v>145815</v>
      </c>
      <c r="B309" s="87" t="s">
        <v>1660</v>
      </c>
      <c r="C309" s="81" t="s">
        <v>1584</v>
      </c>
      <c r="D309" s="88">
        <v>1</v>
      </c>
      <c r="E309" s="88">
        <v>1</v>
      </c>
      <c r="F309" s="84">
        <f>VLOOKUP(A309,'26.1. cuc'!$A$2:$C$2088,3,FALSE)</f>
        <v>0</v>
      </c>
      <c r="G309" s="84">
        <f t="shared" si="7"/>
        <v>0</v>
      </c>
      <c r="H309" s="90"/>
    </row>
    <row r="310" spans="1:8" ht="12.75" hidden="1" x14ac:dyDescent="0.2">
      <c r="A310" s="86">
        <v>145820</v>
      </c>
      <c r="B310" s="87" t="s">
        <v>1661</v>
      </c>
      <c r="C310" s="81" t="s">
        <v>1584</v>
      </c>
      <c r="D310" s="88">
        <v>1</v>
      </c>
      <c r="E310" s="88">
        <v>1</v>
      </c>
      <c r="F310" s="84">
        <f>VLOOKUP(A310,'26.1. cuc'!$A$2:$C$2088,3,FALSE)</f>
        <v>0</v>
      </c>
      <c r="G310" s="84">
        <f t="shared" si="7"/>
        <v>0</v>
      </c>
      <c r="H310" s="90"/>
    </row>
    <row r="311" spans="1:8" ht="12.75" hidden="1" x14ac:dyDescent="0.2">
      <c r="A311" s="86">
        <v>145825</v>
      </c>
      <c r="B311" s="87" t="s">
        <v>1662</v>
      </c>
      <c r="C311" s="81" t="s">
        <v>1584</v>
      </c>
      <c r="D311" s="88">
        <v>1</v>
      </c>
      <c r="E311" s="88">
        <v>1</v>
      </c>
      <c r="F311" s="84">
        <f>VLOOKUP(A311,'26.1. cuc'!$A$2:$C$2088,3,FALSE)</f>
        <v>0</v>
      </c>
      <c r="G311" s="84">
        <f t="shared" si="7"/>
        <v>0</v>
      </c>
      <c r="H311" s="90"/>
    </row>
    <row r="312" spans="1:8" ht="12.75" hidden="1" x14ac:dyDescent="0.2">
      <c r="A312" s="86">
        <v>145830</v>
      </c>
      <c r="B312" s="87" t="s">
        <v>1663</v>
      </c>
      <c r="C312" s="81" t="s">
        <v>1584</v>
      </c>
      <c r="D312" s="88">
        <v>1</v>
      </c>
      <c r="E312" s="88">
        <v>1</v>
      </c>
      <c r="F312" s="84">
        <f>VLOOKUP(A312,'26.1. cuc'!$A$2:$C$2088,3,FALSE)</f>
        <v>0</v>
      </c>
      <c r="G312" s="84">
        <f t="shared" si="7"/>
        <v>0</v>
      </c>
      <c r="H312" s="90"/>
    </row>
    <row r="313" spans="1:8" ht="12.75" hidden="1" x14ac:dyDescent="0.2">
      <c r="A313" s="86">
        <v>145835</v>
      </c>
      <c r="B313" s="87" t="s">
        <v>1664</v>
      </c>
      <c r="C313" s="81" t="s">
        <v>1584</v>
      </c>
      <c r="D313" s="88">
        <v>1</v>
      </c>
      <c r="E313" s="88">
        <v>1</v>
      </c>
      <c r="F313" s="84">
        <f>VLOOKUP(A313,'26.1. cuc'!$A$2:$C$2088,3,FALSE)</f>
        <v>0</v>
      </c>
      <c r="G313" s="84">
        <f t="shared" si="7"/>
        <v>0</v>
      </c>
      <c r="H313" s="90"/>
    </row>
    <row r="314" spans="1:8" ht="12.75" hidden="1" x14ac:dyDescent="0.2">
      <c r="A314" s="86">
        <v>145840</v>
      </c>
      <c r="B314" s="87" t="s">
        <v>1665</v>
      </c>
      <c r="C314" s="81" t="s">
        <v>1584</v>
      </c>
      <c r="D314" s="88">
        <v>1</v>
      </c>
      <c r="E314" s="88">
        <v>1</v>
      </c>
      <c r="F314" s="84">
        <f>VLOOKUP(A314,'26.1. cuc'!$A$2:$C$2088,3,FALSE)</f>
        <v>0</v>
      </c>
      <c r="G314" s="84">
        <f t="shared" si="7"/>
        <v>0</v>
      </c>
      <c r="H314" s="90"/>
    </row>
    <row r="315" spans="1:8" ht="12.75" hidden="1" x14ac:dyDescent="0.2">
      <c r="A315" s="86">
        <v>145845</v>
      </c>
      <c r="B315" s="87" t="s">
        <v>1666</v>
      </c>
      <c r="C315" s="81" t="s">
        <v>1584</v>
      </c>
      <c r="D315" s="88">
        <v>1</v>
      </c>
      <c r="E315" s="88">
        <v>1</v>
      </c>
      <c r="F315" s="84">
        <f>VLOOKUP(A315,'26.1. cuc'!$A$2:$C$2088,3,FALSE)</f>
        <v>0</v>
      </c>
      <c r="G315" s="84">
        <f t="shared" si="7"/>
        <v>0</v>
      </c>
      <c r="H315" s="90"/>
    </row>
    <row r="316" spans="1:8" ht="12.75" hidden="1" x14ac:dyDescent="0.2">
      <c r="A316" s="86">
        <v>145850</v>
      </c>
      <c r="B316" s="87" t="s">
        <v>1667</v>
      </c>
      <c r="C316" s="81" t="s">
        <v>1584</v>
      </c>
      <c r="D316" s="88">
        <v>1</v>
      </c>
      <c r="E316" s="88">
        <v>1</v>
      </c>
      <c r="F316" s="84">
        <f>VLOOKUP(A316,'26.1. cuc'!$A$2:$C$2088,3,FALSE)</f>
        <v>0</v>
      </c>
      <c r="G316" s="84">
        <f t="shared" si="7"/>
        <v>0</v>
      </c>
      <c r="H316" s="90"/>
    </row>
    <row r="317" spans="1:8" ht="12.75" hidden="1" x14ac:dyDescent="0.2">
      <c r="A317" s="86">
        <v>145905</v>
      </c>
      <c r="B317" s="87" t="s">
        <v>1572</v>
      </c>
      <c r="C317" s="81" t="s">
        <v>1584</v>
      </c>
      <c r="D317" s="88">
        <v>1</v>
      </c>
      <c r="E317" s="88">
        <v>1</v>
      </c>
      <c r="F317" s="84">
        <f>VLOOKUP(A317,'26.1. cuc'!$A$2:$C$2088,3,FALSE)</f>
        <v>0</v>
      </c>
      <c r="G317" s="84">
        <f t="shared" si="7"/>
        <v>0</v>
      </c>
      <c r="H317" s="90"/>
    </row>
    <row r="318" spans="1:8" ht="12.75" hidden="1" x14ac:dyDescent="0.2">
      <c r="A318" s="86">
        <v>145910</v>
      </c>
      <c r="B318" s="87" t="s">
        <v>1574</v>
      </c>
      <c r="C318" s="81" t="s">
        <v>1584</v>
      </c>
      <c r="D318" s="88">
        <v>1</v>
      </c>
      <c r="E318" s="88">
        <v>1</v>
      </c>
      <c r="F318" s="84">
        <f>VLOOKUP(A318,'26.1. cuc'!$A$2:$C$2088,3,FALSE)</f>
        <v>0</v>
      </c>
      <c r="G318" s="84">
        <f t="shared" si="7"/>
        <v>0</v>
      </c>
      <c r="H318" s="90"/>
    </row>
    <row r="319" spans="1:8" ht="12.75" hidden="1" x14ac:dyDescent="0.2">
      <c r="A319" s="86">
        <v>145915</v>
      </c>
      <c r="B319" s="87" t="s">
        <v>1575</v>
      </c>
      <c r="C319" s="81" t="s">
        <v>1584</v>
      </c>
      <c r="D319" s="88">
        <v>1</v>
      </c>
      <c r="E319" s="88">
        <v>1</v>
      </c>
      <c r="F319" s="84">
        <f>VLOOKUP(A319,'26.1. cuc'!$A$2:$C$2088,3,FALSE)</f>
        <v>0</v>
      </c>
      <c r="G319" s="84">
        <f t="shared" si="7"/>
        <v>0</v>
      </c>
      <c r="H319" s="90"/>
    </row>
    <row r="320" spans="1:8" ht="12.75" hidden="1" x14ac:dyDescent="0.2">
      <c r="A320" s="86">
        <v>145920</v>
      </c>
      <c r="B320" s="87" t="s">
        <v>1576</v>
      </c>
      <c r="C320" s="81" t="s">
        <v>1584</v>
      </c>
      <c r="D320" s="88">
        <v>1</v>
      </c>
      <c r="E320" s="88">
        <v>1</v>
      </c>
      <c r="F320" s="84">
        <f>VLOOKUP(A320,'26.1. cuc'!$A$2:$C$2088,3,FALSE)</f>
        <v>0</v>
      </c>
      <c r="G320" s="84">
        <f t="shared" si="7"/>
        <v>0</v>
      </c>
      <c r="H320" s="90"/>
    </row>
    <row r="321" spans="1:8" ht="12.75" hidden="1" x14ac:dyDescent="0.2">
      <c r="A321" s="86">
        <v>145925</v>
      </c>
      <c r="B321" s="87" t="s">
        <v>1577</v>
      </c>
      <c r="C321" s="81" t="s">
        <v>1584</v>
      </c>
      <c r="D321" s="88">
        <v>1</v>
      </c>
      <c r="E321" s="88">
        <v>1</v>
      </c>
      <c r="F321" s="84">
        <f>VLOOKUP(A321,'26.1. cuc'!$A$2:$C$2088,3,FALSE)</f>
        <v>0</v>
      </c>
      <c r="G321" s="84">
        <f t="shared" si="7"/>
        <v>0</v>
      </c>
      <c r="H321" s="90"/>
    </row>
    <row r="322" spans="1:8" ht="12.75" hidden="1" x14ac:dyDescent="0.2">
      <c r="A322" s="86">
        <v>145930</v>
      </c>
      <c r="B322" s="87" t="s">
        <v>1668</v>
      </c>
      <c r="C322" s="81" t="s">
        <v>1584</v>
      </c>
      <c r="D322" s="88">
        <v>1</v>
      </c>
      <c r="E322" s="88">
        <v>1</v>
      </c>
      <c r="F322" s="84">
        <f>VLOOKUP(A322,'26.1. cuc'!$A$2:$C$2088,3,FALSE)</f>
        <v>0</v>
      </c>
      <c r="G322" s="84">
        <f t="shared" si="7"/>
        <v>0</v>
      </c>
      <c r="H322" s="90"/>
    </row>
    <row r="323" spans="1:8" ht="12.75" hidden="1" x14ac:dyDescent="0.2">
      <c r="A323" s="86">
        <v>146005</v>
      </c>
      <c r="B323" s="87" t="s">
        <v>1572</v>
      </c>
      <c r="C323" s="81" t="s">
        <v>1584</v>
      </c>
      <c r="D323" s="88">
        <v>1</v>
      </c>
      <c r="E323" s="88">
        <v>1</v>
      </c>
      <c r="F323" s="84">
        <f>VLOOKUP(A323,'26.1. cuc'!$A$2:$C$2088,3,FALSE)</f>
        <v>0</v>
      </c>
      <c r="G323" s="84">
        <f t="shared" si="7"/>
        <v>0</v>
      </c>
      <c r="H323" s="90"/>
    </row>
    <row r="324" spans="1:8" ht="12.75" hidden="1" x14ac:dyDescent="0.2">
      <c r="A324" s="86">
        <v>146010</v>
      </c>
      <c r="B324" s="87" t="s">
        <v>1574</v>
      </c>
      <c r="C324" s="81" t="s">
        <v>1584</v>
      </c>
      <c r="D324" s="88">
        <v>1</v>
      </c>
      <c r="E324" s="88">
        <v>1</v>
      </c>
      <c r="F324" s="84">
        <f>VLOOKUP(A324,'26.1. cuc'!$A$2:$C$2088,3,FALSE)</f>
        <v>0</v>
      </c>
      <c r="G324" s="84">
        <f t="shared" si="7"/>
        <v>0</v>
      </c>
      <c r="H324" s="90"/>
    </row>
    <row r="325" spans="1:8" ht="12.75" hidden="1" x14ac:dyDescent="0.2">
      <c r="A325" s="86">
        <v>146015</v>
      </c>
      <c r="B325" s="87" t="s">
        <v>1575</v>
      </c>
      <c r="C325" s="81" t="s">
        <v>1584</v>
      </c>
      <c r="D325" s="88">
        <v>1</v>
      </c>
      <c r="E325" s="88">
        <v>1</v>
      </c>
      <c r="F325" s="84">
        <f>VLOOKUP(A325,'26.1. cuc'!$A$2:$C$2088,3,FALSE)</f>
        <v>0</v>
      </c>
      <c r="G325" s="84">
        <f t="shared" si="7"/>
        <v>0</v>
      </c>
      <c r="H325" s="90"/>
    </row>
    <row r="326" spans="1:8" ht="12.75" hidden="1" x14ac:dyDescent="0.2">
      <c r="A326" s="86">
        <v>146020</v>
      </c>
      <c r="B326" s="87" t="s">
        <v>1576</v>
      </c>
      <c r="C326" s="81" t="s">
        <v>1584</v>
      </c>
      <c r="D326" s="88">
        <v>1</v>
      </c>
      <c r="E326" s="88">
        <v>1</v>
      </c>
      <c r="F326" s="84">
        <f>VLOOKUP(A326,'26.1. cuc'!$A$2:$C$2088,3,FALSE)</f>
        <v>0</v>
      </c>
      <c r="G326" s="84">
        <f t="shared" si="7"/>
        <v>0</v>
      </c>
      <c r="H326" s="90"/>
    </row>
    <row r="327" spans="1:8" ht="12.75" hidden="1" x14ac:dyDescent="0.2">
      <c r="A327" s="86">
        <v>146025</v>
      </c>
      <c r="B327" s="87" t="s">
        <v>1577</v>
      </c>
      <c r="C327" s="81" t="s">
        <v>1584</v>
      </c>
      <c r="D327" s="88">
        <v>1</v>
      </c>
      <c r="E327" s="88">
        <v>1</v>
      </c>
      <c r="F327" s="84">
        <f>VLOOKUP(A327,'26.1. cuc'!$A$2:$C$2088,3,FALSE)</f>
        <v>0</v>
      </c>
      <c r="G327" s="84">
        <f t="shared" si="7"/>
        <v>0</v>
      </c>
      <c r="H327" s="90"/>
    </row>
    <row r="328" spans="1:8" ht="12.75" hidden="1" x14ac:dyDescent="0.2">
      <c r="A328" s="86">
        <v>146030</v>
      </c>
      <c r="B328" s="87" t="s">
        <v>1657</v>
      </c>
      <c r="C328" s="81" t="s">
        <v>1584</v>
      </c>
      <c r="D328" s="88">
        <v>1</v>
      </c>
      <c r="E328" s="88">
        <v>1</v>
      </c>
      <c r="F328" s="84">
        <f>VLOOKUP(A328,'26.1. cuc'!$A$2:$C$2088,3,FALSE)</f>
        <v>0</v>
      </c>
      <c r="G328" s="84">
        <f t="shared" si="7"/>
        <v>0</v>
      </c>
      <c r="H328" s="90"/>
    </row>
    <row r="329" spans="1:8" ht="12.75" hidden="1" x14ac:dyDescent="0.2">
      <c r="A329" s="86">
        <v>146105</v>
      </c>
      <c r="B329" s="87" t="s">
        <v>1572</v>
      </c>
      <c r="C329" s="81" t="s">
        <v>1584</v>
      </c>
      <c r="D329" s="88">
        <v>1</v>
      </c>
      <c r="E329" s="88">
        <v>1</v>
      </c>
      <c r="F329" s="84">
        <f>VLOOKUP(A329,'26.1. cuc'!$A$2:$C$2088,3,FALSE)</f>
        <v>0</v>
      </c>
      <c r="G329" s="84">
        <f t="shared" si="7"/>
        <v>0</v>
      </c>
      <c r="H329" s="90"/>
    </row>
    <row r="330" spans="1:8" ht="12.75" hidden="1" x14ac:dyDescent="0.2">
      <c r="A330" s="86">
        <v>146110</v>
      </c>
      <c r="B330" s="87" t="s">
        <v>1574</v>
      </c>
      <c r="C330" s="81" t="s">
        <v>1584</v>
      </c>
      <c r="D330" s="88">
        <v>1</v>
      </c>
      <c r="E330" s="88">
        <v>1</v>
      </c>
      <c r="F330" s="84">
        <f>VLOOKUP(A330,'26.1. cuc'!$A$2:$C$2088,3,FALSE)</f>
        <v>0</v>
      </c>
      <c r="G330" s="84">
        <f t="shared" si="7"/>
        <v>0</v>
      </c>
      <c r="H330" s="90"/>
    </row>
    <row r="331" spans="1:8" ht="12.75" hidden="1" x14ac:dyDescent="0.2">
      <c r="A331" s="86">
        <v>146115</v>
      </c>
      <c r="B331" s="87" t="s">
        <v>1575</v>
      </c>
      <c r="C331" s="81" t="s">
        <v>1584</v>
      </c>
      <c r="D331" s="88">
        <v>1</v>
      </c>
      <c r="E331" s="88">
        <v>1</v>
      </c>
      <c r="F331" s="84">
        <f>VLOOKUP(A331,'26.1. cuc'!$A$2:$C$2088,3,FALSE)</f>
        <v>0</v>
      </c>
      <c r="G331" s="84">
        <f t="shared" si="7"/>
        <v>0</v>
      </c>
      <c r="H331" s="90"/>
    </row>
    <row r="332" spans="1:8" ht="12.75" hidden="1" x14ac:dyDescent="0.2">
      <c r="A332" s="86">
        <v>146120</v>
      </c>
      <c r="B332" s="87" t="s">
        <v>1576</v>
      </c>
      <c r="C332" s="81" t="s">
        <v>1584</v>
      </c>
      <c r="D332" s="88">
        <v>1</v>
      </c>
      <c r="E332" s="88">
        <v>1</v>
      </c>
      <c r="F332" s="84">
        <f>VLOOKUP(A332,'26.1. cuc'!$A$2:$C$2088,3,FALSE)</f>
        <v>0</v>
      </c>
      <c r="G332" s="84">
        <f t="shared" si="7"/>
        <v>0</v>
      </c>
      <c r="H332" s="90"/>
    </row>
    <row r="333" spans="1:8" ht="12.75" hidden="1" x14ac:dyDescent="0.2">
      <c r="A333" s="86">
        <v>146125</v>
      </c>
      <c r="B333" s="87" t="s">
        <v>1577</v>
      </c>
      <c r="C333" s="81" t="s">
        <v>1584</v>
      </c>
      <c r="D333" s="88">
        <v>1</v>
      </c>
      <c r="E333" s="88">
        <v>1</v>
      </c>
      <c r="F333" s="84">
        <f>VLOOKUP(A333,'26.1. cuc'!$A$2:$C$2088,3,FALSE)</f>
        <v>0</v>
      </c>
      <c r="G333" s="84">
        <f t="shared" si="7"/>
        <v>0</v>
      </c>
      <c r="H333" s="90"/>
    </row>
    <row r="334" spans="1:8" ht="12.75" hidden="1" x14ac:dyDescent="0.2">
      <c r="A334" s="86">
        <v>146205</v>
      </c>
      <c r="B334" s="87" t="s">
        <v>1572</v>
      </c>
      <c r="C334" s="81" t="s">
        <v>1584</v>
      </c>
      <c r="D334" s="88">
        <v>1</v>
      </c>
      <c r="E334" s="88">
        <v>1</v>
      </c>
      <c r="F334" s="84">
        <f>VLOOKUP(A334,'26.1. cuc'!$A$2:$C$2088,3,FALSE)</f>
        <v>0</v>
      </c>
      <c r="G334" s="84">
        <f t="shared" si="7"/>
        <v>0</v>
      </c>
      <c r="H334" s="90"/>
    </row>
    <row r="335" spans="1:8" ht="12.75" hidden="1" x14ac:dyDescent="0.2">
      <c r="A335" s="86">
        <v>146210</v>
      </c>
      <c r="B335" s="87" t="s">
        <v>1574</v>
      </c>
      <c r="C335" s="81" t="s">
        <v>1584</v>
      </c>
      <c r="D335" s="88">
        <v>1</v>
      </c>
      <c r="E335" s="88">
        <v>1</v>
      </c>
      <c r="F335" s="84">
        <f>VLOOKUP(A335,'26.1. cuc'!$A$2:$C$2088,3,FALSE)</f>
        <v>0</v>
      </c>
      <c r="G335" s="84">
        <f t="shared" si="7"/>
        <v>0</v>
      </c>
      <c r="H335" s="90"/>
    </row>
    <row r="336" spans="1:8" ht="12.75" hidden="1" x14ac:dyDescent="0.2">
      <c r="A336" s="86">
        <v>146215</v>
      </c>
      <c r="B336" s="87" t="s">
        <v>1575</v>
      </c>
      <c r="C336" s="81" t="s">
        <v>1584</v>
      </c>
      <c r="D336" s="88">
        <v>1</v>
      </c>
      <c r="E336" s="88">
        <v>1</v>
      </c>
      <c r="F336" s="84">
        <f>VLOOKUP(A336,'26.1. cuc'!$A$2:$C$2088,3,FALSE)</f>
        <v>0</v>
      </c>
      <c r="G336" s="84">
        <f t="shared" si="7"/>
        <v>0</v>
      </c>
      <c r="H336" s="90"/>
    </row>
    <row r="337" spans="1:8" ht="12.75" hidden="1" x14ac:dyDescent="0.2">
      <c r="A337" s="86">
        <v>146220</v>
      </c>
      <c r="B337" s="87" t="s">
        <v>1576</v>
      </c>
      <c r="C337" s="81" t="s">
        <v>1584</v>
      </c>
      <c r="D337" s="88">
        <v>1</v>
      </c>
      <c r="E337" s="88">
        <v>1</v>
      </c>
      <c r="F337" s="84">
        <f>VLOOKUP(A337,'26.1. cuc'!$A$2:$C$2088,3,FALSE)</f>
        <v>0</v>
      </c>
      <c r="G337" s="84">
        <f t="shared" si="7"/>
        <v>0</v>
      </c>
      <c r="H337" s="90"/>
    </row>
    <row r="338" spans="1:8" ht="12.75" hidden="1" x14ac:dyDescent="0.2">
      <c r="A338" s="86">
        <v>146225</v>
      </c>
      <c r="B338" s="87" t="s">
        <v>1577</v>
      </c>
      <c r="C338" s="81" t="s">
        <v>1584</v>
      </c>
      <c r="D338" s="88">
        <v>1</v>
      </c>
      <c r="E338" s="88">
        <v>1</v>
      </c>
      <c r="F338" s="84">
        <f>VLOOKUP(A338,'26.1. cuc'!$A$2:$C$2088,3,FALSE)</f>
        <v>0</v>
      </c>
      <c r="G338" s="84">
        <f t="shared" si="7"/>
        <v>0</v>
      </c>
      <c r="H338" s="90"/>
    </row>
    <row r="339" spans="1:8" ht="12.75" hidden="1" x14ac:dyDescent="0.2">
      <c r="A339" s="86">
        <v>146305</v>
      </c>
      <c r="B339" s="87" t="s">
        <v>1572</v>
      </c>
      <c r="C339" s="81" t="s">
        <v>1584</v>
      </c>
      <c r="D339" s="88">
        <v>1</v>
      </c>
      <c r="E339" s="88">
        <v>1</v>
      </c>
      <c r="F339" s="84">
        <f>VLOOKUP(A339,'26.1. cuc'!$A$2:$C$2088,3,FALSE)</f>
        <v>0</v>
      </c>
      <c r="G339" s="84">
        <f t="shared" si="7"/>
        <v>0</v>
      </c>
      <c r="H339" s="90"/>
    </row>
    <row r="340" spans="1:8" ht="12.75" hidden="1" x14ac:dyDescent="0.2">
      <c r="A340" s="86">
        <v>146310</v>
      </c>
      <c r="B340" s="87" t="s">
        <v>1574</v>
      </c>
      <c r="C340" s="81" t="s">
        <v>1584</v>
      </c>
      <c r="D340" s="88">
        <v>1</v>
      </c>
      <c r="E340" s="88">
        <v>1</v>
      </c>
      <c r="F340" s="84">
        <f>VLOOKUP(A340,'26.1. cuc'!$A$2:$C$2088,3,FALSE)</f>
        <v>0</v>
      </c>
      <c r="G340" s="84">
        <f t="shared" si="7"/>
        <v>0</v>
      </c>
      <c r="H340" s="90"/>
    </row>
    <row r="341" spans="1:8" ht="12.75" hidden="1" x14ac:dyDescent="0.2">
      <c r="A341" s="86">
        <v>146315</v>
      </c>
      <c r="B341" s="87" t="s">
        <v>1575</v>
      </c>
      <c r="C341" s="81" t="s">
        <v>1584</v>
      </c>
      <c r="D341" s="88">
        <v>1</v>
      </c>
      <c r="E341" s="88">
        <v>1</v>
      </c>
      <c r="F341" s="84">
        <f>VLOOKUP(A341,'26.1. cuc'!$A$2:$C$2088,3,FALSE)</f>
        <v>0</v>
      </c>
      <c r="G341" s="84">
        <f t="shared" si="7"/>
        <v>0</v>
      </c>
      <c r="H341" s="90"/>
    </row>
    <row r="342" spans="1:8" ht="12.75" hidden="1" x14ac:dyDescent="0.2">
      <c r="A342" s="86">
        <v>146320</v>
      </c>
      <c r="B342" s="87" t="s">
        <v>1576</v>
      </c>
      <c r="C342" s="81" t="s">
        <v>1584</v>
      </c>
      <c r="D342" s="88">
        <v>1</v>
      </c>
      <c r="E342" s="88">
        <v>1</v>
      </c>
      <c r="F342" s="84">
        <f>VLOOKUP(A342,'26.1. cuc'!$A$2:$C$2088,3,FALSE)</f>
        <v>0</v>
      </c>
      <c r="G342" s="84">
        <f t="shared" si="7"/>
        <v>0</v>
      </c>
      <c r="H342" s="90"/>
    </row>
    <row r="343" spans="1:8" ht="12.75" hidden="1" x14ac:dyDescent="0.2">
      <c r="A343" s="86">
        <v>146325</v>
      </c>
      <c r="B343" s="87" t="s">
        <v>1577</v>
      </c>
      <c r="C343" s="81" t="s">
        <v>1584</v>
      </c>
      <c r="D343" s="88">
        <v>1</v>
      </c>
      <c r="E343" s="88">
        <v>1</v>
      </c>
      <c r="F343" s="84">
        <f>VLOOKUP(A343,'26.1. cuc'!$A$2:$C$2088,3,FALSE)</f>
        <v>0</v>
      </c>
      <c r="G343" s="84">
        <f t="shared" si="7"/>
        <v>0</v>
      </c>
      <c r="H343" s="90"/>
    </row>
    <row r="344" spans="1:8" ht="12.75" hidden="1" x14ac:dyDescent="0.2">
      <c r="A344" s="86">
        <v>146330</v>
      </c>
      <c r="B344" s="87" t="s">
        <v>1668</v>
      </c>
      <c r="C344" s="81" t="s">
        <v>1584</v>
      </c>
      <c r="D344" s="88">
        <v>1</v>
      </c>
      <c r="E344" s="88">
        <v>1</v>
      </c>
      <c r="F344" s="84">
        <f>VLOOKUP(A344,'26.1. cuc'!$A$2:$C$2088,3,FALSE)</f>
        <v>0</v>
      </c>
      <c r="G344" s="84">
        <f t="shared" si="7"/>
        <v>0</v>
      </c>
      <c r="H344" s="90"/>
    </row>
    <row r="345" spans="1:8" ht="12.75" hidden="1" x14ac:dyDescent="0.2">
      <c r="A345" s="86">
        <v>146405</v>
      </c>
      <c r="B345" s="87" t="s">
        <v>1572</v>
      </c>
      <c r="C345" s="81" t="s">
        <v>1584</v>
      </c>
      <c r="D345" s="88">
        <v>1</v>
      </c>
      <c r="E345" s="88">
        <v>1</v>
      </c>
      <c r="F345" s="84">
        <f>VLOOKUP(A345,'26.1. cuc'!$A$2:$C$2088,3,FALSE)</f>
        <v>0</v>
      </c>
      <c r="G345" s="84">
        <f t="shared" ref="G345:G408" si="8">IF($G$2="CAYC",+D345*F345,+E345*F345)</f>
        <v>0</v>
      </c>
      <c r="H345" s="90"/>
    </row>
    <row r="346" spans="1:8" ht="12.75" hidden="1" x14ac:dyDescent="0.2">
      <c r="A346" s="86">
        <v>146410</v>
      </c>
      <c r="B346" s="87" t="s">
        <v>1574</v>
      </c>
      <c r="C346" s="81" t="s">
        <v>1584</v>
      </c>
      <c r="D346" s="88">
        <v>1</v>
      </c>
      <c r="E346" s="88">
        <v>1</v>
      </c>
      <c r="F346" s="84">
        <f>VLOOKUP(A346,'26.1. cuc'!$A$2:$C$2088,3,FALSE)</f>
        <v>0</v>
      </c>
      <c r="G346" s="84">
        <f t="shared" si="8"/>
        <v>0</v>
      </c>
      <c r="H346" s="90"/>
    </row>
    <row r="347" spans="1:8" ht="12.75" hidden="1" x14ac:dyDescent="0.2">
      <c r="A347" s="86">
        <v>146415</v>
      </c>
      <c r="B347" s="87" t="s">
        <v>1575</v>
      </c>
      <c r="C347" s="81" t="s">
        <v>1584</v>
      </c>
      <c r="D347" s="88">
        <v>1</v>
      </c>
      <c r="E347" s="88">
        <v>1</v>
      </c>
      <c r="F347" s="84">
        <f>VLOOKUP(A347,'26.1. cuc'!$A$2:$C$2088,3,FALSE)</f>
        <v>0</v>
      </c>
      <c r="G347" s="84">
        <f t="shared" si="8"/>
        <v>0</v>
      </c>
      <c r="H347" s="90"/>
    </row>
    <row r="348" spans="1:8" ht="12.75" hidden="1" x14ac:dyDescent="0.2">
      <c r="A348" s="86">
        <v>146420</v>
      </c>
      <c r="B348" s="87" t="s">
        <v>1576</v>
      </c>
      <c r="C348" s="81" t="s">
        <v>1584</v>
      </c>
      <c r="D348" s="88">
        <v>1</v>
      </c>
      <c r="E348" s="88">
        <v>1</v>
      </c>
      <c r="F348" s="84">
        <f>VLOOKUP(A348,'26.1. cuc'!$A$2:$C$2088,3,FALSE)</f>
        <v>0</v>
      </c>
      <c r="G348" s="84">
        <f t="shared" si="8"/>
        <v>0</v>
      </c>
      <c r="H348" s="90"/>
    </row>
    <row r="349" spans="1:8" ht="12.75" hidden="1" x14ac:dyDescent="0.2">
      <c r="A349" s="86">
        <v>146425</v>
      </c>
      <c r="B349" s="87" t="s">
        <v>1577</v>
      </c>
      <c r="C349" s="81" t="s">
        <v>1584</v>
      </c>
      <c r="D349" s="88">
        <v>1</v>
      </c>
      <c r="E349" s="88">
        <v>1</v>
      </c>
      <c r="F349" s="84">
        <f>VLOOKUP(A349,'26.1. cuc'!$A$2:$C$2088,3,FALSE)</f>
        <v>0</v>
      </c>
      <c r="G349" s="84">
        <f t="shared" si="8"/>
        <v>0</v>
      </c>
      <c r="H349" s="90"/>
    </row>
    <row r="350" spans="1:8" ht="12.75" hidden="1" x14ac:dyDescent="0.2">
      <c r="A350" s="86">
        <v>146430</v>
      </c>
      <c r="B350" s="87" t="s">
        <v>1657</v>
      </c>
      <c r="C350" s="81" t="s">
        <v>1584</v>
      </c>
      <c r="D350" s="88">
        <v>1</v>
      </c>
      <c r="E350" s="88">
        <v>1</v>
      </c>
      <c r="F350" s="84">
        <f>VLOOKUP(A350,'26.1. cuc'!$A$2:$C$2088,3,FALSE)</f>
        <v>0</v>
      </c>
      <c r="G350" s="84">
        <f t="shared" si="8"/>
        <v>0</v>
      </c>
      <c r="H350" s="90"/>
    </row>
    <row r="351" spans="1:8" ht="12.75" hidden="1" x14ac:dyDescent="0.2">
      <c r="A351" s="86">
        <v>146505</v>
      </c>
      <c r="B351" s="87" t="s">
        <v>1658</v>
      </c>
      <c r="C351" s="81" t="s">
        <v>1584</v>
      </c>
      <c r="D351" s="88">
        <v>1</v>
      </c>
      <c r="E351" s="88">
        <v>1</v>
      </c>
      <c r="F351" s="84">
        <f>VLOOKUP(A351,'26.1. cuc'!$A$2:$C$2088,3,FALSE)</f>
        <v>0</v>
      </c>
      <c r="G351" s="84">
        <f t="shared" si="8"/>
        <v>0</v>
      </c>
      <c r="H351" s="90"/>
    </row>
    <row r="352" spans="1:8" ht="12.75" hidden="1" x14ac:dyDescent="0.2">
      <c r="A352" s="86">
        <v>146510</v>
      </c>
      <c r="B352" s="87" t="s">
        <v>1659</v>
      </c>
      <c r="C352" s="81" t="s">
        <v>1584</v>
      </c>
      <c r="D352" s="88">
        <v>1</v>
      </c>
      <c r="E352" s="88">
        <v>1</v>
      </c>
      <c r="F352" s="84">
        <f>VLOOKUP(A352,'26.1. cuc'!$A$2:$C$2088,3,FALSE)</f>
        <v>0</v>
      </c>
      <c r="G352" s="84">
        <f t="shared" si="8"/>
        <v>0</v>
      </c>
      <c r="H352" s="90"/>
    </row>
    <row r="353" spans="1:8" ht="12.75" hidden="1" x14ac:dyDescent="0.2">
      <c r="A353" s="86">
        <v>146515</v>
      </c>
      <c r="B353" s="87" t="s">
        <v>1660</v>
      </c>
      <c r="C353" s="81" t="s">
        <v>1584</v>
      </c>
      <c r="D353" s="88">
        <v>1</v>
      </c>
      <c r="E353" s="88">
        <v>1</v>
      </c>
      <c r="F353" s="84">
        <f>VLOOKUP(A353,'26.1. cuc'!$A$2:$C$2088,3,FALSE)</f>
        <v>0</v>
      </c>
      <c r="G353" s="84">
        <f t="shared" si="8"/>
        <v>0</v>
      </c>
      <c r="H353" s="90"/>
    </row>
    <row r="354" spans="1:8" ht="12.75" hidden="1" x14ac:dyDescent="0.2">
      <c r="A354" s="86">
        <v>146520</v>
      </c>
      <c r="B354" s="87" t="s">
        <v>1661</v>
      </c>
      <c r="C354" s="81" t="s">
        <v>1584</v>
      </c>
      <c r="D354" s="88">
        <v>1</v>
      </c>
      <c r="E354" s="88">
        <v>1</v>
      </c>
      <c r="F354" s="84">
        <f>VLOOKUP(A354,'26.1. cuc'!$A$2:$C$2088,3,FALSE)</f>
        <v>0</v>
      </c>
      <c r="G354" s="84">
        <f t="shared" si="8"/>
        <v>0</v>
      </c>
      <c r="H354" s="90"/>
    </row>
    <row r="355" spans="1:8" ht="12.75" hidden="1" x14ac:dyDescent="0.2">
      <c r="A355" s="86">
        <v>146525</v>
      </c>
      <c r="B355" s="87" t="s">
        <v>1662</v>
      </c>
      <c r="C355" s="81" t="s">
        <v>1584</v>
      </c>
      <c r="D355" s="88">
        <v>1</v>
      </c>
      <c r="E355" s="88">
        <v>1</v>
      </c>
      <c r="F355" s="84">
        <f>VLOOKUP(A355,'26.1. cuc'!$A$2:$C$2088,3,FALSE)</f>
        <v>0</v>
      </c>
      <c r="G355" s="84">
        <f t="shared" si="8"/>
        <v>0</v>
      </c>
      <c r="H355" s="90"/>
    </row>
    <row r="356" spans="1:8" ht="12.75" hidden="1" x14ac:dyDescent="0.2">
      <c r="A356" s="86">
        <v>146530</v>
      </c>
      <c r="B356" s="87" t="s">
        <v>1663</v>
      </c>
      <c r="C356" s="81" t="s">
        <v>1584</v>
      </c>
      <c r="D356" s="88">
        <v>1</v>
      </c>
      <c r="E356" s="88">
        <v>1</v>
      </c>
      <c r="F356" s="84">
        <f>VLOOKUP(A356,'26.1. cuc'!$A$2:$C$2088,3,FALSE)</f>
        <v>0</v>
      </c>
      <c r="G356" s="84">
        <f t="shared" si="8"/>
        <v>0</v>
      </c>
      <c r="H356" s="90"/>
    </row>
    <row r="357" spans="1:8" ht="12.75" hidden="1" x14ac:dyDescent="0.2">
      <c r="A357" s="86">
        <v>146535</v>
      </c>
      <c r="B357" s="87" t="s">
        <v>1664</v>
      </c>
      <c r="C357" s="81" t="s">
        <v>1584</v>
      </c>
      <c r="D357" s="88">
        <v>1</v>
      </c>
      <c r="E357" s="88">
        <v>1</v>
      </c>
      <c r="F357" s="84">
        <f>VLOOKUP(A357,'26.1. cuc'!$A$2:$C$2088,3,FALSE)</f>
        <v>0</v>
      </c>
      <c r="G357" s="84">
        <f t="shared" si="8"/>
        <v>0</v>
      </c>
      <c r="H357" s="90"/>
    </row>
    <row r="358" spans="1:8" ht="12.75" hidden="1" x14ac:dyDescent="0.2">
      <c r="A358" s="86">
        <v>146540</v>
      </c>
      <c r="B358" s="87" t="s">
        <v>1665</v>
      </c>
      <c r="C358" s="81" t="s">
        <v>1584</v>
      </c>
      <c r="D358" s="88">
        <v>1</v>
      </c>
      <c r="E358" s="88">
        <v>1</v>
      </c>
      <c r="F358" s="84">
        <f>VLOOKUP(A358,'26.1. cuc'!$A$2:$C$2088,3,FALSE)</f>
        <v>0</v>
      </c>
      <c r="G358" s="84">
        <f t="shared" si="8"/>
        <v>0</v>
      </c>
      <c r="H358" s="90"/>
    </row>
    <row r="359" spans="1:8" ht="12.75" hidden="1" x14ac:dyDescent="0.2">
      <c r="A359" s="86">
        <v>146545</v>
      </c>
      <c r="B359" s="87" t="s">
        <v>1666</v>
      </c>
      <c r="C359" s="81" t="s">
        <v>1584</v>
      </c>
      <c r="D359" s="88">
        <v>1</v>
      </c>
      <c r="E359" s="88">
        <v>1</v>
      </c>
      <c r="F359" s="84">
        <f>VLOOKUP(A359,'26.1. cuc'!$A$2:$C$2088,3,FALSE)</f>
        <v>0</v>
      </c>
      <c r="G359" s="84">
        <f t="shared" si="8"/>
        <v>0</v>
      </c>
      <c r="H359" s="90"/>
    </row>
    <row r="360" spans="1:8" ht="12.75" hidden="1" x14ac:dyDescent="0.2">
      <c r="A360" s="86">
        <v>146550</v>
      </c>
      <c r="B360" s="87" t="s">
        <v>1667</v>
      </c>
      <c r="C360" s="81" t="s">
        <v>1584</v>
      </c>
      <c r="D360" s="88">
        <v>1</v>
      </c>
      <c r="E360" s="88">
        <v>1</v>
      </c>
      <c r="F360" s="84">
        <f>VLOOKUP(A360,'26.1. cuc'!$A$2:$C$2088,3,FALSE)</f>
        <v>0</v>
      </c>
      <c r="G360" s="84">
        <f t="shared" si="8"/>
        <v>0</v>
      </c>
      <c r="H360" s="90"/>
    </row>
    <row r="361" spans="1:8" ht="12.75" hidden="1" x14ac:dyDescent="0.2">
      <c r="A361" s="86">
        <v>146605</v>
      </c>
      <c r="B361" s="87" t="s">
        <v>1572</v>
      </c>
      <c r="C361" s="81" t="s">
        <v>1584</v>
      </c>
      <c r="D361" s="88">
        <v>1</v>
      </c>
      <c r="E361" s="88">
        <v>1</v>
      </c>
      <c r="F361" s="84">
        <f>VLOOKUP(A361,'26.1. cuc'!$A$2:$C$2088,3,FALSE)</f>
        <v>0</v>
      </c>
      <c r="G361" s="84">
        <f t="shared" si="8"/>
        <v>0</v>
      </c>
      <c r="H361" s="90"/>
    </row>
    <row r="362" spans="1:8" ht="12.75" hidden="1" x14ac:dyDescent="0.2">
      <c r="A362" s="86">
        <v>146610</v>
      </c>
      <c r="B362" s="87" t="s">
        <v>1574</v>
      </c>
      <c r="C362" s="81" t="s">
        <v>1584</v>
      </c>
      <c r="D362" s="88">
        <v>1</v>
      </c>
      <c r="E362" s="88">
        <v>1</v>
      </c>
      <c r="F362" s="84">
        <f>VLOOKUP(A362,'26.1. cuc'!$A$2:$C$2088,3,FALSE)</f>
        <v>0</v>
      </c>
      <c r="G362" s="84">
        <f t="shared" si="8"/>
        <v>0</v>
      </c>
      <c r="H362" s="90"/>
    </row>
    <row r="363" spans="1:8" ht="12.75" hidden="1" x14ac:dyDescent="0.2">
      <c r="A363" s="86">
        <v>146615</v>
      </c>
      <c r="B363" s="87" t="s">
        <v>1575</v>
      </c>
      <c r="C363" s="81" t="s">
        <v>1584</v>
      </c>
      <c r="D363" s="88">
        <v>1</v>
      </c>
      <c r="E363" s="88">
        <v>1</v>
      </c>
      <c r="F363" s="84">
        <f>VLOOKUP(A363,'26.1. cuc'!$A$2:$C$2088,3,FALSE)</f>
        <v>0</v>
      </c>
      <c r="G363" s="84">
        <f t="shared" si="8"/>
        <v>0</v>
      </c>
      <c r="H363" s="90"/>
    </row>
    <row r="364" spans="1:8" ht="12.75" hidden="1" x14ac:dyDescent="0.2">
      <c r="A364" s="86">
        <v>146620</v>
      </c>
      <c r="B364" s="87" t="s">
        <v>1576</v>
      </c>
      <c r="C364" s="81" t="s">
        <v>1584</v>
      </c>
      <c r="D364" s="88">
        <v>1</v>
      </c>
      <c r="E364" s="88">
        <v>1</v>
      </c>
      <c r="F364" s="84">
        <f>VLOOKUP(A364,'26.1. cuc'!$A$2:$C$2088,3,FALSE)</f>
        <v>0</v>
      </c>
      <c r="G364" s="84">
        <f t="shared" si="8"/>
        <v>0</v>
      </c>
      <c r="H364" s="90"/>
    </row>
    <row r="365" spans="1:8" ht="12.75" hidden="1" x14ac:dyDescent="0.2">
      <c r="A365" s="86">
        <v>146625</v>
      </c>
      <c r="B365" s="87" t="s">
        <v>1577</v>
      </c>
      <c r="C365" s="81" t="s">
        <v>1584</v>
      </c>
      <c r="D365" s="88">
        <v>1</v>
      </c>
      <c r="E365" s="88">
        <v>1</v>
      </c>
      <c r="F365" s="84">
        <f>VLOOKUP(A365,'26.1. cuc'!$A$2:$C$2088,3,FALSE)</f>
        <v>0</v>
      </c>
      <c r="G365" s="84">
        <f t="shared" si="8"/>
        <v>0</v>
      </c>
      <c r="H365" s="90"/>
    </row>
    <row r="366" spans="1:8" ht="12.75" hidden="1" x14ac:dyDescent="0.2">
      <c r="A366" s="86">
        <v>146630</v>
      </c>
      <c r="B366" s="87" t="s">
        <v>1668</v>
      </c>
      <c r="C366" s="81" t="s">
        <v>1584</v>
      </c>
      <c r="D366" s="88">
        <v>1</v>
      </c>
      <c r="E366" s="88">
        <v>1</v>
      </c>
      <c r="F366" s="84">
        <f>VLOOKUP(A366,'26.1. cuc'!$A$2:$C$2088,3,FALSE)</f>
        <v>0</v>
      </c>
      <c r="G366" s="84">
        <f t="shared" si="8"/>
        <v>0</v>
      </c>
      <c r="H366" s="90"/>
    </row>
    <row r="367" spans="1:8" ht="12.75" hidden="1" x14ac:dyDescent="0.2">
      <c r="A367" s="86">
        <v>146705</v>
      </c>
      <c r="B367" s="87" t="s">
        <v>1572</v>
      </c>
      <c r="C367" s="81" t="s">
        <v>1584</v>
      </c>
      <c r="D367" s="88">
        <v>1</v>
      </c>
      <c r="E367" s="88">
        <v>1</v>
      </c>
      <c r="F367" s="84">
        <f>VLOOKUP(A367,'26.1. cuc'!$A$2:$C$2088,3,FALSE)</f>
        <v>0</v>
      </c>
      <c r="G367" s="84">
        <f t="shared" si="8"/>
        <v>0</v>
      </c>
      <c r="H367" s="90"/>
    </row>
    <row r="368" spans="1:8" ht="12.75" hidden="1" x14ac:dyDescent="0.2">
      <c r="A368" s="86">
        <v>146710</v>
      </c>
      <c r="B368" s="87" t="s">
        <v>1574</v>
      </c>
      <c r="C368" s="81" t="s">
        <v>1584</v>
      </c>
      <c r="D368" s="88">
        <v>1</v>
      </c>
      <c r="E368" s="88">
        <v>1</v>
      </c>
      <c r="F368" s="84">
        <f>VLOOKUP(A368,'26.1. cuc'!$A$2:$C$2088,3,FALSE)</f>
        <v>0</v>
      </c>
      <c r="G368" s="84">
        <f t="shared" si="8"/>
        <v>0</v>
      </c>
      <c r="H368" s="90"/>
    </row>
    <row r="369" spans="1:8" ht="12.75" hidden="1" x14ac:dyDescent="0.2">
      <c r="A369" s="86">
        <v>146715</v>
      </c>
      <c r="B369" s="87" t="s">
        <v>1575</v>
      </c>
      <c r="C369" s="81" t="s">
        <v>1584</v>
      </c>
      <c r="D369" s="88">
        <v>1</v>
      </c>
      <c r="E369" s="88">
        <v>1</v>
      </c>
      <c r="F369" s="84">
        <f>VLOOKUP(A369,'26.1. cuc'!$A$2:$C$2088,3,FALSE)</f>
        <v>0</v>
      </c>
      <c r="G369" s="84">
        <f t="shared" si="8"/>
        <v>0</v>
      </c>
      <c r="H369" s="90"/>
    </row>
    <row r="370" spans="1:8" ht="12.75" hidden="1" x14ac:dyDescent="0.2">
      <c r="A370" s="86">
        <v>146720</v>
      </c>
      <c r="B370" s="87" t="s">
        <v>1576</v>
      </c>
      <c r="C370" s="81" t="s">
        <v>1584</v>
      </c>
      <c r="D370" s="88">
        <v>1</v>
      </c>
      <c r="E370" s="88">
        <v>1</v>
      </c>
      <c r="F370" s="84">
        <f>VLOOKUP(A370,'26.1. cuc'!$A$2:$C$2088,3,FALSE)</f>
        <v>0</v>
      </c>
      <c r="G370" s="84">
        <f t="shared" si="8"/>
        <v>0</v>
      </c>
      <c r="H370" s="90"/>
    </row>
    <row r="371" spans="1:8" ht="12.75" hidden="1" x14ac:dyDescent="0.2">
      <c r="A371" s="86">
        <v>146725</v>
      </c>
      <c r="B371" s="87" t="s">
        <v>1577</v>
      </c>
      <c r="C371" s="81" t="s">
        <v>1584</v>
      </c>
      <c r="D371" s="88">
        <v>1</v>
      </c>
      <c r="E371" s="88">
        <v>1</v>
      </c>
      <c r="F371" s="84">
        <f>VLOOKUP(A371,'26.1. cuc'!$A$2:$C$2088,3,FALSE)</f>
        <v>0</v>
      </c>
      <c r="G371" s="84">
        <f t="shared" si="8"/>
        <v>0</v>
      </c>
      <c r="H371" s="90"/>
    </row>
    <row r="372" spans="1:8" ht="12.75" hidden="1" x14ac:dyDescent="0.2">
      <c r="A372" s="86">
        <v>146730</v>
      </c>
      <c r="B372" s="87" t="s">
        <v>1657</v>
      </c>
      <c r="C372" s="81" t="s">
        <v>1584</v>
      </c>
      <c r="D372" s="88">
        <v>1</v>
      </c>
      <c r="E372" s="88">
        <v>1</v>
      </c>
      <c r="F372" s="84">
        <f>VLOOKUP(A372,'26.1. cuc'!$A$2:$C$2088,3,FALSE)</f>
        <v>0</v>
      </c>
      <c r="G372" s="84">
        <f t="shared" si="8"/>
        <v>0</v>
      </c>
      <c r="H372" s="90"/>
    </row>
    <row r="373" spans="1:8" ht="12.75" hidden="1" x14ac:dyDescent="0.2">
      <c r="A373" s="86">
        <v>146930</v>
      </c>
      <c r="B373" s="87" t="s">
        <v>1669</v>
      </c>
      <c r="C373" s="81" t="s">
        <v>1584</v>
      </c>
      <c r="D373" s="88">
        <v>1</v>
      </c>
      <c r="E373" s="88">
        <v>1</v>
      </c>
      <c r="F373" s="84">
        <f>VLOOKUP(A373,'26.1. cuc'!$A$2:$C$2088,3,FALSE)</f>
        <v>0</v>
      </c>
      <c r="G373" s="84">
        <f t="shared" si="8"/>
        <v>0</v>
      </c>
      <c r="H373" s="90"/>
    </row>
    <row r="374" spans="1:8" ht="12.75" hidden="1" x14ac:dyDescent="0.2">
      <c r="A374" s="86">
        <v>146935</v>
      </c>
      <c r="B374" s="87" t="s">
        <v>1670</v>
      </c>
      <c r="C374" s="81" t="s">
        <v>1584</v>
      </c>
      <c r="D374" s="88">
        <v>1</v>
      </c>
      <c r="E374" s="88">
        <v>1</v>
      </c>
      <c r="F374" s="84">
        <f>VLOOKUP(A374,'26.1. cuc'!$A$2:$C$2088,3,FALSE)</f>
        <v>0</v>
      </c>
      <c r="G374" s="84">
        <f t="shared" si="8"/>
        <v>0</v>
      </c>
      <c r="H374" s="90"/>
    </row>
    <row r="375" spans="1:8" ht="12.75" hidden="1" x14ac:dyDescent="0.2">
      <c r="A375" s="86">
        <v>146940</v>
      </c>
      <c r="B375" s="87" t="s">
        <v>1671</v>
      </c>
      <c r="C375" s="81" t="s">
        <v>1584</v>
      </c>
      <c r="D375" s="88">
        <v>1</v>
      </c>
      <c r="E375" s="88">
        <v>1</v>
      </c>
      <c r="F375" s="84">
        <f>VLOOKUP(A375,'26.1. cuc'!$A$2:$C$2088,3,FALSE)</f>
        <v>0</v>
      </c>
      <c r="G375" s="84">
        <f t="shared" si="8"/>
        <v>0</v>
      </c>
      <c r="H375" s="90"/>
    </row>
    <row r="376" spans="1:8" ht="12.75" hidden="1" x14ac:dyDescent="0.2">
      <c r="A376" s="86">
        <v>146945</v>
      </c>
      <c r="B376" s="87" t="s">
        <v>1672</v>
      </c>
      <c r="C376" s="81" t="s">
        <v>1584</v>
      </c>
      <c r="D376" s="88">
        <v>1</v>
      </c>
      <c r="E376" s="88">
        <v>1</v>
      </c>
      <c r="F376" s="84">
        <f>VLOOKUP(A376,'26.1. cuc'!$A$2:$C$2088,3,FALSE)</f>
        <v>0</v>
      </c>
      <c r="G376" s="84">
        <f t="shared" si="8"/>
        <v>0</v>
      </c>
      <c r="H376" s="90"/>
    </row>
    <row r="377" spans="1:8" ht="12.75" hidden="1" x14ac:dyDescent="0.2">
      <c r="A377" s="86">
        <v>146950</v>
      </c>
      <c r="B377" s="87" t="s">
        <v>1673</v>
      </c>
      <c r="C377" s="81" t="s">
        <v>1584</v>
      </c>
      <c r="D377" s="88">
        <v>1</v>
      </c>
      <c r="E377" s="88">
        <v>1</v>
      </c>
      <c r="F377" s="84">
        <f>VLOOKUP(A377,'26.1. cuc'!$A$2:$C$2088,3,FALSE)</f>
        <v>0</v>
      </c>
      <c r="G377" s="84">
        <f t="shared" si="8"/>
        <v>0</v>
      </c>
      <c r="H377" s="90"/>
    </row>
    <row r="378" spans="1:8" ht="12.75" hidden="1" x14ac:dyDescent="0.2">
      <c r="A378" s="86">
        <v>147030</v>
      </c>
      <c r="B378" s="87" t="s">
        <v>1669</v>
      </c>
      <c r="C378" s="81" t="s">
        <v>1584</v>
      </c>
      <c r="D378" s="88">
        <v>1</v>
      </c>
      <c r="E378" s="88">
        <v>1</v>
      </c>
      <c r="F378" s="84">
        <f>VLOOKUP(A378,'26.1. cuc'!$A$2:$C$2088,3,FALSE)</f>
        <v>0</v>
      </c>
      <c r="G378" s="84">
        <f t="shared" si="8"/>
        <v>0</v>
      </c>
      <c r="H378" s="90"/>
    </row>
    <row r="379" spans="1:8" ht="12.75" hidden="1" x14ac:dyDescent="0.2">
      <c r="A379" s="86">
        <v>147035</v>
      </c>
      <c r="B379" s="87" t="s">
        <v>1670</v>
      </c>
      <c r="C379" s="81" t="s">
        <v>1584</v>
      </c>
      <c r="D379" s="88">
        <v>1</v>
      </c>
      <c r="E379" s="88">
        <v>1</v>
      </c>
      <c r="F379" s="84">
        <f>VLOOKUP(A379,'26.1. cuc'!$A$2:$C$2088,3,FALSE)</f>
        <v>0</v>
      </c>
      <c r="G379" s="84">
        <f t="shared" si="8"/>
        <v>0</v>
      </c>
      <c r="H379" s="90"/>
    </row>
    <row r="380" spans="1:8" ht="12.75" hidden="1" x14ac:dyDescent="0.2">
      <c r="A380" s="86">
        <v>147040</v>
      </c>
      <c r="B380" s="87" t="s">
        <v>1671</v>
      </c>
      <c r="C380" s="81" t="s">
        <v>1584</v>
      </c>
      <c r="D380" s="88">
        <v>1</v>
      </c>
      <c r="E380" s="88">
        <v>1</v>
      </c>
      <c r="F380" s="84">
        <f>VLOOKUP(A380,'26.1. cuc'!$A$2:$C$2088,3,FALSE)</f>
        <v>0</v>
      </c>
      <c r="G380" s="84">
        <f t="shared" si="8"/>
        <v>0</v>
      </c>
      <c r="H380" s="90"/>
    </row>
    <row r="381" spans="1:8" ht="12.75" hidden="1" x14ac:dyDescent="0.2">
      <c r="A381" s="86">
        <v>147045</v>
      </c>
      <c r="B381" s="87" t="s">
        <v>1672</v>
      </c>
      <c r="C381" s="81" t="s">
        <v>1584</v>
      </c>
      <c r="D381" s="88">
        <v>1</v>
      </c>
      <c r="E381" s="88">
        <v>1</v>
      </c>
      <c r="F381" s="84">
        <f>VLOOKUP(A381,'26.1. cuc'!$A$2:$C$2088,3,FALSE)</f>
        <v>0</v>
      </c>
      <c r="G381" s="84">
        <f t="shared" si="8"/>
        <v>0</v>
      </c>
      <c r="H381" s="90"/>
    </row>
    <row r="382" spans="1:8" ht="12.75" hidden="1" x14ac:dyDescent="0.2">
      <c r="A382" s="86">
        <v>147050</v>
      </c>
      <c r="B382" s="87" t="s">
        <v>1673</v>
      </c>
      <c r="C382" s="81" t="s">
        <v>1584</v>
      </c>
      <c r="D382" s="88">
        <v>1</v>
      </c>
      <c r="E382" s="88">
        <v>1</v>
      </c>
      <c r="F382" s="84">
        <f>VLOOKUP(A382,'26.1. cuc'!$A$2:$C$2088,3,FALSE)</f>
        <v>0</v>
      </c>
      <c r="G382" s="84">
        <f t="shared" si="8"/>
        <v>0</v>
      </c>
      <c r="H382" s="90"/>
    </row>
    <row r="383" spans="1:8" ht="12.75" hidden="1" x14ac:dyDescent="0.2">
      <c r="A383" s="86">
        <v>147105</v>
      </c>
      <c r="B383" s="87" t="s">
        <v>1578</v>
      </c>
      <c r="C383" s="81" t="s">
        <v>1584</v>
      </c>
      <c r="D383" s="88">
        <v>1</v>
      </c>
      <c r="E383" s="88">
        <v>1</v>
      </c>
      <c r="F383" s="84">
        <f>VLOOKUP(A383,'26.1. cuc'!$A$2:$C$2088,3,FALSE)</f>
        <v>0</v>
      </c>
      <c r="G383" s="84">
        <f t="shared" si="8"/>
        <v>0</v>
      </c>
      <c r="H383" s="90"/>
    </row>
    <row r="384" spans="1:8" ht="12.75" hidden="1" x14ac:dyDescent="0.2">
      <c r="A384" s="86">
        <v>147110</v>
      </c>
      <c r="B384" s="87" t="s">
        <v>1579</v>
      </c>
      <c r="C384" s="81" t="s">
        <v>1584</v>
      </c>
      <c r="D384" s="88">
        <v>1</v>
      </c>
      <c r="E384" s="88">
        <v>1</v>
      </c>
      <c r="F384" s="84">
        <f>VLOOKUP(A384,'26.1. cuc'!$A$2:$C$2088,3,FALSE)</f>
        <v>0</v>
      </c>
      <c r="G384" s="84">
        <f t="shared" si="8"/>
        <v>0</v>
      </c>
      <c r="H384" s="90"/>
    </row>
    <row r="385" spans="1:8" ht="12.75" hidden="1" x14ac:dyDescent="0.2">
      <c r="A385" s="86">
        <v>147115</v>
      </c>
      <c r="B385" s="87" t="s">
        <v>1580</v>
      </c>
      <c r="C385" s="81" t="s">
        <v>1584</v>
      </c>
      <c r="D385" s="88">
        <v>1</v>
      </c>
      <c r="E385" s="88">
        <v>1</v>
      </c>
      <c r="F385" s="84">
        <f>VLOOKUP(A385,'26.1. cuc'!$A$2:$C$2088,3,FALSE)</f>
        <v>0</v>
      </c>
      <c r="G385" s="84">
        <f t="shared" si="8"/>
        <v>0</v>
      </c>
      <c r="H385" s="90"/>
    </row>
    <row r="386" spans="1:8" ht="12.75" hidden="1" x14ac:dyDescent="0.2">
      <c r="A386" s="86">
        <v>147120</v>
      </c>
      <c r="B386" s="87" t="s">
        <v>1581</v>
      </c>
      <c r="C386" s="81" t="s">
        <v>1584</v>
      </c>
      <c r="D386" s="88">
        <v>1</v>
      </c>
      <c r="E386" s="88">
        <v>1</v>
      </c>
      <c r="F386" s="84">
        <f>VLOOKUP(A386,'26.1. cuc'!$A$2:$C$2088,3,FALSE)</f>
        <v>0</v>
      </c>
      <c r="G386" s="84">
        <f t="shared" si="8"/>
        <v>0</v>
      </c>
      <c r="H386" s="90"/>
    </row>
    <row r="387" spans="1:8" ht="12.75" hidden="1" x14ac:dyDescent="0.2">
      <c r="A387" s="86">
        <v>147125</v>
      </c>
      <c r="B387" s="87" t="s">
        <v>1582</v>
      </c>
      <c r="C387" s="81" t="s">
        <v>1584</v>
      </c>
      <c r="D387" s="88">
        <v>1</v>
      </c>
      <c r="E387" s="88">
        <v>1</v>
      </c>
      <c r="F387" s="84">
        <f>VLOOKUP(A387,'26.1. cuc'!$A$2:$C$2088,3,FALSE)</f>
        <v>0</v>
      </c>
      <c r="G387" s="84">
        <f t="shared" si="8"/>
        <v>0</v>
      </c>
      <c r="H387" s="90"/>
    </row>
    <row r="388" spans="1:8" ht="12.75" hidden="1" x14ac:dyDescent="0.2">
      <c r="A388" s="86">
        <v>147130</v>
      </c>
      <c r="B388" s="87" t="s">
        <v>1669</v>
      </c>
      <c r="C388" s="81" t="s">
        <v>1584</v>
      </c>
      <c r="D388" s="88">
        <v>1</v>
      </c>
      <c r="E388" s="88">
        <v>1</v>
      </c>
      <c r="F388" s="84">
        <f>VLOOKUP(A388,'26.1. cuc'!$A$2:$C$2088,3,FALSE)</f>
        <v>0</v>
      </c>
      <c r="G388" s="84">
        <f t="shared" si="8"/>
        <v>0</v>
      </c>
      <c r="H388" s="90"/>
    </row>
    <row r="389" spans="1:8" ht="12.75" hidden="1" x14ac:dyDescent="0.2">
      <c r="A389" s="86">
        <v>147135</v>
      </c>
      <c r="B389" s="87" t="s">
        <v>1670</v>
      </c>
      <c r="C389" s="81" t="s">
        <v>1584</v>
      </c>
      <c r="D389" s="88">
        <v>1</v>
      </c>
      <c r="E389" s="88">
        <v>1</v>
      </c>
      <c r="F389" s="84">
        <f>VLOOKUP(A389,'26.1. cuc'!$A$2:$C$2088,3,FALSE)</f>
        <v>0</v>
      </c>
      <c r="G389" s="84">
        <f t="shared" si="8"/>
        <v>0</v>
      </c>
      <c r="H389" s="90"/>
    </row>
    <row r="390" spans="1:8" ht="12.75" hidden="1" x14ac:dyDescent="0.2">
      <c r="A390" s="86">
        <v>147140</v>
      </c>
      <c r="B390" s="87" t="s">
        <v>1671</v>
      </c>
      <c r="C390" s="81" t="s">
        <v>1584</v>
      </c>
      <c r="D390" s="88">
        <v>1</v>
      </c>
      <c r="E390" s="88">
        <v>1</v>
      </c>
      <c r="F390" s="84">
        <f>VLOOKUP(A390,'26.1. cuc'!$A$2:$C$2088,3,FALSE)</f>
        <v>0</v>
      </c>
      <c r="G390" s="84">
        <f t="shared" si="8"/>
        <v>0</v>
      </c>
      <c r="H390" s="90"/>
    </row>
    <row r="391" spans="1:8" ht="12.75" hidden="1" x14ac:dyDescent="0.2">
      <c r="A391" s="86">
        <v>147145</v>
      </c>
      <c r="B391" s="87" t="s">
        <v>1672</v>
      </c>
      <c r="C391" s="81" t="s">
        <v>1584</v>
      </c>
      <c r="D391" s="88">
        <v>1</v>
      </c>
      <c r="E391" s="88">
        <v>1</v>
      </c>
      <c r="F391" s="84">
        <f>VLOOKUP(A391,'26.1. cuc'!$A$2:$C$2088,3,FALSE)</f>
        <v>0</v>
      </c>
      <c r="G391" s="84">
        <f t="shared" si="8"/>
        <v>0</v>
      </c>
      <c r="H391" s="90"/>
    </row>
    <row r="392" spans="1:8" ht="12.75" hidden="1" x14ac:dyDescent="0.2">
      <c r="A392" s="86">
        <v>147150</v>
      </c>
      <c r="B392" s="87" t="s">
        <v>1673</v>
      </c>
      <c r="C392" s="81" t="s">
        <v>1584</v>
      </c>
      <c r="D392" s="88">
        <v>1</v>
      </c>
      <c r="E392" s="88">
        <v>1</v>
      </c>
      <c r="F392" s="84">
        <f>VLOOKUP(A392,'26.1. cuc'!$A$2:$C$2088,3,FALSE)</f>
        <v>0</v>
      </c>
      <c r="G392" s="84">
        <f t="shared" si="8"/>
        <v>0</v>
      </c>
      <c r="H392" s="90"/>
    </row>
    <row r="393" spans="1:8" ht="12.75" hidden="1" x14ac:dyDescent="0.2">
      <c r="A393" s="86">
        <v>147205</v>
      </c>
      <c r="B393" s="87" t="s">
        <v>1674</v>
      </c>
      <c r="C393" s="81" t="s">
        <v>1584</v>
      </c>
      <c r="D393" s="88">
        <v>1</v>
      </c>
      <c r="E393" s="88">
        <v>1</v>
      </c>
      <c r="F393" s="84">
        <f>VLOOKUP(A393,'26.1. cuc'!$A$2:$C$2088,3,FALSE)</f>
        <v>0</v>
      </c>
      <c r="G393" s="84">
        <f t="shared" si="8"/>
        <v>0</v>
      </c>
      <c r="H393" s="90"/>
    </row>
    <row r="394" spans="1:8" ht="12.75" hidden="1" x14ac:dyDescent="0.2">
      <c r="A394" s="86">
        <v>147210</v>
      </c>
      <c r="B394" s="87" t="s">
        <v>1675</v>
      </c>
      <c r="C394" s="81" t="s">
        <v>1584</v>
      </c>
      <c r="D394" s="88">
        <v>1</v>
      </c>
      <c r="E394" s="88">
        <v>1</v>
      </c>
      <c r="F394" s="84">
        <f>VLOOKUP(A394,'26.1. cuc'!$A$2:$C$2088,3,FALSE)</f>
        <v>0</v>
      </c>
      <c r="G394" s="84">
        <f t="shared" si="8"/>
        <v>0</v>
      </c>
      <c r="H394" s="90"/>
    </row>
    <row r="395" spans="1:8" ht="12.75" hidden="1" x14ac:dyDescent="0.2">
      <c r="A395" s="86">
        <v>147215</v>
      </c>
      <c r="B395" s="87" t="s">
        <v>1676</v>
      </c>
      <c r="C395" s="81" t="s">
        <v>1584</v>
      </c>
      <c r="D395" s="88">
        <v>1</v>
      </c>
      <c r="E395" s="88">
        <v>1</v>
      </c>
      <c r="F395" s="84">
        <f>VLOOKUP(A395,'26.1. cuc'!$A$2:$C$2088,3,FALSE)</f>
        <v>0</v>
      </c>
      <c r="G395" s="84">
        <f t="shared" si="8"/>
        <v>0</v>
      </c>
      <c r="H395" s="90"/>
    </row>
    <row r="396" spans="1:8" ht="12.75" hidden="1" x14ac:dyDescent="0.2">
      <c r="A396" s="86">
        <v>147220</v>
      </c>
      <c r="B396" s="87" t="s">
        <v>1677</v>
      </c>
      <c r="C396" s="81" t="s">
        <v>1584</v>
      </c>
      <c r="D396" s="88">
        <v>1</v>
      </c>
      <c r="E396" s="88">
        <v>1</v>
      </c>
      <c r="F396" s="84">
        <f>VLOOKUP(A396,'26.1. cuc'!$A$2:$C$2088,3,FALSE)</f>
        <v>0</v>
      </c>
      <c r="G396" s="84">
        <f t="shared" si="8"/>
        <v>0</v>
      </c>
      <c r="H396" s="90"/>
    </row>
    <row r="397" spans="1:8" ht="12.75" hidden="1" x14ac:dyDescent="0.2">
      <c r="A397" s="86">
        <v>147225</v>
      </c>
      <c r="B397" s="87" t="s">
        <v>1678</v>
      </c>
      <c r="C397" s="81" t="s">
        <v>1584</v>
      </c>
      <c r="D397" s="88">
        <v>1</v>
      </c>
      <c r="E397" s="88">
        <v>1</v>
      </c>
      <c r="F397" s="84">
        <f>VLOOKUP(A397,'26.1. cuc'!$A$2:$C$2088,3,FALSE)</f>
        <v>0</v>
      </c>
      <c r="G397" s="84">
        <f t="shared" si="8"/>
        <v>0</v>
      </c>
      <c r="H397" s="90"/>
    </row>
    <row r="398" spans="1:8" ht="12.75" hidden="1" x14ac:dyDescent="0.2">
      <c r="A398" s="86">
        <v>147230</v>
      </c>
      <c r="B398" s="87" t="s">
        <v>1679</v>
      </c>
      <c r="C398" s="81" t="s">
        <v>1584</v>
      </c>
      <c r="D398" s="88">
        <v>1</v>
      </c>
      <c r="E398" s="88">
        <v>1</v>
      </c>
      <c r="F398" s="84">
        <f>VLOOKUP(A398,'26.1. cuc'!$A$2:$C$2088,3,FALSE)</f>
        <v>0</v>
      </c>
      <c r="G398" s="84">
        <f t="shared" si="8"/>
        <v>0</v>
      </c>
      <c r="H398" s="90"/>
    </row>
    <row r="399" spans="1:8" ht="12.75" hidden="1" x14ac:dyDescent="0.2">
      <c r="A399" s="86">
        <v>147235</v>
      </c>
      <c r="B399" s="87" t="s">
        <v>1680</v>
      </c>
      <c r="C399" s="81" t="s">
        <v>1584</v>
      </c>
      <c r="D399" s="88">
        <v>1</v>
      </c>
      <c r="E399" s="88">
        <v>1</v>
      </c>
      <c r="F399" s="84">
        <f>VLOOKUP(A399,'26.1. cuc'!$A$2:$C$2088,3,FALSE)</f>
        <v>0</v>
      </c>
      <c r="G399" s="84">
        <f t="shared" si="8"/>
        <v>0</v>
      </c>
      <c r="H399" s="90"/>
    </row>
    <row r="400" spans="1:8" ht="12.75" hidden="1" x14ac:dyDescent="0.2">
      <c r="A400" s="86">
        <v>147240</v>
      </c>
      <c r="B400" s="87" t="s">
        <v>1681</v>
      </c>
      <c r="C400" s="81" t="s">
        <v>1584</v>
      </c>
      <c r="D400" s="88">
        <v>1</v>
      </c>
      <c r="E400" s="88">
        <v>1</v>
      </c>
      <c r="F400" s="84">
        <f>VLOOKUP(A400,'26.1. cuc'!$A$2:$C$2088,3,FALSE)</f>
        <v>0</v>
      </c>
      <c r="G400" s="84">
        <f t="shared" si="8"/>
        <v>0</v>
      </c>
      <c r="H400" s="90"/>
    </row>
    <row r="401" spans="1:8" ht="12.75" hidden="1" x14ac:dyDescent="0.2">
      <c r="A401" s="86">
        <v>147245</v>
      </c>
      <c r="B401" s="87" t="s">
        <v>1682</v>
      </c>
      <c r="C401" s="81" t="s">
        <v>1584</v>
      </c>
      <c r="D401" s="88">
        <v>1</v>
      </c>
      <c r="E401" s="88">
        <v>1</v>
      </c>
      <c r="F401" s="84">
        <f>VLOOKUP(A401,'26.1. cuc'!$A$2:$C$2088,3,FALSE)</f>
        <v>0</v>
      </c>
      <c r="G401" s="84">
        <f t="shared" si="8"/>
        <v>0</v>
      </c>
      <c r="H401" s="90"/>
    </row>
    <row r="402" spans="1:8" ht="12.75" hidden="1" x14ac:dyDescent="0.2">
      <c r="A402" s="86">
        <v>147250</v>
      </c>
      <c r="B402" s="87" t="s">
        <v>1683</v>
      </c>
      <c r="C402" s="81" t="s">
        <v>1584</v>
      </c>
      <c r="D402" s="88">
        <v>1</v>
      </c>
      <c r="E402" s="88">
        <v>1</v>
      </c>
      <c r="F402" s="84">
        <f>VLOOKUP(A402,'26.1. cuc'!$A$2:$C$2088,3,FALSE)</f>
        <v>0</v>
      </c>
      <c r="G402" s="84">
        <f t="shared" si="8"/>
        <v>0</v>
      </c>
      <c r="H402" s="90"/>
    </row>
    <row r="403" spans="1:8" ht="12.75" x14ac:dyDescent="0.2">
      <c r="A403" s="86">
        <v>147305</v>
      </c>
      <c r="B403" s="87" t="s">
        <v>1684</v>
      </c>
      <c r="C403" s="81" t="s">
        <v>1584</v>
      </c>
      <c r="D403" s="88">
        <v>1</v>
      </c>
      <c r="E403" s="88">
        <v>1</v>
      </c>
      <c r="F403" s="84">
        <f>VLOOKUP(A403,'26.1. cuc'!$A$2:$C$2088,3,FALSE)</f>
        <v>14048436</v>
      </c>
      <c r="G403" s="84">
        <f t="shared" si="8"/>
        <v>14048436</v>
      </c>
      <c r="H403" s="90"/>
    </row>
    <row r="404" spans="1:8" ht="12.75" hidden="1" x14ac:dyDescent="0.2">
      <c r="A404" s="86">
        <v>147310</v>
      </c>
      <c r="B404" s="87" t="s">
        <v>1685</v>
      </c>
      <c r="C404" s="81" t="s">
        <v>1584</v>
      </c>
      <c r="D404" s="88">
        <v>1</v>
      </c>
      <c r="E404" s="88">
        <v>1</v>
      </c>
      <c r="F404" s="84">
        <f>VLOOKUP(A404,'26.1. cuc'!$A$2:$C$2088,3,FALSE)</f>
        <v>0</v>
      </c>
      <c r="G404" s="84">
        <f t="shared" si="8"/>
        <v>0</v>
      </c>
      <c r="H404" s="90"/>
    </row>
    <row r="405" spans="1:8" ht="12.75" x14ac:dyDescent="0.2">
      <c r="A405" s="86">
        <v>147315</v>
      </c>
      <c r="B405" s="87" t="s">
        <v>1686</v>
      </c>
      <c r="C405" s="81" t="s">
        <v>1584</v>
      </c>
      <c r="D405" s="88">
        <v>1</v>
      </c>
      <c r="E405" s="88">
        <v>1</v>
      </c>
      <c r="F405" s="84">
        <f>VLOOKUP(A405,'26.1. cuc'!$A$2:$C$2088,3,FALSE)</f>
        <v>104810584</v>
      </c>
      <c r="G405" s="84">
        <f t="shared" si="8"/>
        <v>104810584</v>
      </c>
      <c r="H405" s="90"/>
    </row>
    <row r="406" spans="1:8" ht="12.75" x14ac:dyDescent="0.2">
      <c r="A406" s="86">
        <v>147320</v>
      </c>
      <c r="B406" s="87" t="s">
        <v>1687</v>
      </c>
      <c r="C406" s="81" t="s">
        <v>1584</v>
      </c>
      <c r="D406" s="88">
        <v>1</v>
      </c>
      <c r="E406" s="88">
        <v>1</v>
      </c>
      <c r="F406" s="84">
        <f>VLOOKUP(A406,'26.1. cuc'!$A$2:$C$2088,3,FALSE)</f>
        <v>9878744</v>
      </c>
      <c r="G406" s="84">
        <f t="shared" si="8"/>
        <v>9878744</v>
      </c>
      <c r="H406" s="90"/>
    </row>
    <row r="407" spans="1:8" ht="12.75" x14ac:dyDescent="0.2">
      <c r="A407" s="86">
        <v>147325</v>
      </c>
      <c r="B407" s="87" t="s">
        <v>1688</v>
      </c>
      <c r="C407" s="81" t="s">
        <v>1584</v>
      </c>
      <c r="D407" s="88">
        <v>1</v>
      </c>
      <c r="E407" s="88">
        <v>1</v>
      </c>
      <c r="F407" s="84">
        <f>VLOOKUP(A407,'26.1. cuc'!$A$2:$C$2088,3,FALSE)</f>
        <v>25648182</v>
      </c>
      <c r="G407" s="84">
        <f t="shared" si="8"/>
        <v>25648182</v>
      </c>
      <c r="H407" s="90"/>
    </row>
    <row r="408" spans="1:8" ht="12.75" hidden="1" x14ac:dyDescent="0.2">
      <c r="A408" s="86">
        <v>147330</v>
      </c>
      <c r="B408" s="87" t="s">
        <v>1689</v>
      </c>
      <c r="C408" s="81" t="s">
        <v>1584</v>
      </c>
      <c r="D408" s="88">
        <v>1</v>
      </c>
      <c r="E408" s="88">
        <v>1</v>
      </c>
      <c r="F408" s="84">
        <f>VLOOKUP(A408,'26.1. cuc'!$A$2:$C$2088,3,FALSE)</f>
        <v>0</v>
      </c>
      <c r="G408" s="84">
        <f t="shared" si="8"/>
        <v>0</v>
      </c>
      <c r="H408" s="90"/>
    </row>
    <row r="409" spans="1:8" ht="12.75" x14ac:dyDescent="0.2">
      <c r="A409" s="86">
        <v>147395</v>
      </c>
      <c r="B409" s="87" t="s">
        <v>1690</v>
      </c>
      <c r="C409" s="81" t="s">
        <v>1584</v>
      </c>
      <c r="D409" s="88">
        <v>1</v>
      </c>
      <c r="E409" s="88">
        <v>1</v>
      </c>
      <c r="F409" s="84">
        <f>VLOOKUP(A409,'26.1. cuc'!$A$2:$C$2088,3,FALSE)</f>
        <v>224126363</v>
      </c>
      <c r="G409" s="84">
        <f t="shared" ref="G409:G472" si="9">IF($G$2="CAYC",+D409*F409,+E409*F409)</f>
        <v>224126363</v>
      </c>
      <c r="H409" s="90"/>
    </row>
    <row r="410" spans="1:8" ht="12.75" x14ac:dyDescent="0.2">
      <c r="A410" s="86">
        <v>147399</v>
      </c>
      <c r="B410" s="87" t="s">
        <v>1691</v>
      </c>
      <c r="C410" s="81" t="s">
        <v>1584</v>
      </c>
      <c r="D410" s="88">
        <v>1</v>
      </c>
      <c r="E410" s="88">
        <v>1</v>
      </c>
      <c r="F410" s="84">
        <f>-VLOOKUP(A410,'26.1. cuc'!$A$2:$C$2088,3,FALSE)</f>
        <v>-10411020</v>
      </c>
      <c r="G410" s="84">
        <f t="shared" si="9"/>
        <v>-10411020</v>
      </c>
      <c r="H410" s="90"/>
    </row>
    <row r="411" spans="1:8" ht="12.75" hidden="1" x14ac:dyDescent="0.2">
      <c r="A411" s="86">
        <v>147405</v>
      </c>
      <c r="B411" s="87" t="s">
        <v>1572</v>
      </c>
      <c r="C411" s="81" t="s">
        <v>1584</v>
      </c>
      <c r="D411" s="88">
        <v>1</v>
      </c>
      <c r="E411" s="88">
        <v>1</v>
      </c>
      <c r="F411" s="84">
        <f>VLOOKUP(A411,'26.1. cuc'!$A$2:$C$2088,3,FALSE)</f>
        <v>0</v>
      </c>
      <c r="G411" s="84">
        <f t="shared" si="9"/>
        <v>0</v>
      </c>
      <c r="H411" s="90"/>
    </row>
    <row r="412" spans="1:8" ht="12.75" hidden="1" x14ac:dyDescent="0.2">
      <c r="A412" s="86">
        <v>147410</v>
      </c>
      <c r="B412" s="87" t="s">
        <v>1574</v>
      </c>
      <c r="C412" s="81" t="s">
        <v>1584</v>
      </c>
      <c r="D412" s="88">
        <v>1</v>
      </c>
      <c r="E412" s="88">
        <v>1</v>
      </c>
      <c r="F412" s="84">
        <f>VLOOKUP(A412,'26.1. cuc'!$A$2:$C$2088,3,FALSE)</f>
        <v>0</v>
      </c>
      <c r="G412" s="84">
        <f t="shared" si="9"/>
        <v>0</v>
      </c>
      <c r="H412" s="90"/>
    </row>
    <row r="413" spans="1:8" ht="12.75" hidden="1" x14ac:dyDescent="0.2">
      <c r="A413" s="86">
        <v>147415</v>
      </c>
      <c r="B413" s="87" t="s">
        <v>1575</v>
      </c>
      <c r="C413" s="81" t="s">
        <v>1584</v>
      </c>
      <c r="D413" s="88">
        <v>1</v>
      </c>
      <c r="E413" s="88">
        <v>1</v>
      </c>
      <c r="F413" s="84">
        <f>VLOOKUP(A413,'26.1. cuc'!$A$2:$C$2088,3,FALSE)</f>
        <v>0</v>
      </c>
      <c r="G413" s="84">
        <f t="shared" si="9"/>
        <v>0</v>
      </c>
      <c r="H413" s="90"/>
    </row>
    <row r="414" spans="1:8" ht="12.75" hidden="1" x14ac:dyDescent="0.2">
      <c r="A414" s="86">
        <v>147420</v>
      </c>
      <c r="B414" s="87" t="s">
        <v>1576</v>
      </c>
      <c r="C414" s="81" t="s">
        <v>1584</v>
      </c>
      <c r="D414" s="88">
        <v>1</v>
      </c>
      <c r="E414" s="88">
        <v>1</v>
      </c>
      <c r="F414" s="84">
        <f>VLOOKUP(A414,'26.1. cuc'!$A$2:$C$2088,3,FALSE)</f>
        <v>0</v>
      </c>
      <c r="G414" s="84">
        <f t="shared" si="9"/>
        <v>0</v>
      </c>
      <c r="H414" s="90"/>
    </row>
    <row r="415" spans="1:8" ht="12.75" hidden="1" x14ac:dyDescent="0.2">
      <c r="A415" s="86">
        <v>147425</v>
      </c>
      <c r="B415" s="87" t="s">
        <v>1577</v>
      </c>
      <c r="C415" s="81" t="s">
        <v>1584</v>
      </c>
      <c r="D415" s="88">
        <v>1</v>
      </c>
      <c r="E415" s="88">
        <v>1</v>
      </c>
      <c r="F415" s="84">
        <f>VLOOKUP(A415,'26.1. cuc'!$A$2:$C$2088,3,FALSE)</f>
        <v>0</v>
      </c>
      <c r="G415" s="84">
        <f t="shared" si="9"/>
        <v>0</v>
      </c>
      <c r="H415" s="90"/>
    </row>
    <row r="416" spans="1:8" ht="12.75" hidden="1" x14ac:dyDescent="0.2">
      <c r="A416" s="86">
        <v>147505</v>
      </c>
      <c r="B416" s="87" t="s">
        <v>1572</v>
      </c>
      <c r="C416" s="81" t="s">
        <v>1584</v>
      </c>
      <c r="D416" s="88">
        <v>1</v>
      </c>
      <c r="E416" s="88">
        <v>1</v>
      </c>
      <c r="F416" s="84">
        <f>VLOOKUP(A416,'26.1. cuc'!$A$2:$C$2088,3,FALSE)</f>
        <v>0</v>
      </c>
      <c r="G416" s="84">
        <f t="shared" si="9"/>
        <v>0</v>
      </c>
      <c r="H416" s="90"/>
    </row>
    <row r="417" spans="1:8" ht="12.75" hidden="1" x14ac:dyDescent="0.2">
      <c r="A417" s="86">
        <v>147510</v>
      </c>
      <c r="B417" s="87" t="s">
        <v>1574</v>
      </c>
      <c r="C417" s="81" t="s">
        <v>1584</v>
      </c>
      <c r="D417" s="88">
        <v>1</v>
      </c>
      <c r="E417" s="88">
        <v>1</v>
      </c>
      <c r="F417" s="84">
        <f>VLOOKUP(A417,'26.1. cuc'!$A$2:$C$2088,3,FALSE)</f>
        <v>0</v>
      </c>
      <c r="G417" s="84">
        <f t="shared" si="9"/>
        <v>0</v>
      </c>
      <c r="H417" s="90"/>
    </row>
    <row r="418" spans="1:8" ht="12.75" hidden="1" x14ac:dyDescent="0.2">
      <c r="A418" s="86">
        <v>147515</v>
      </c>
      <c r="B418" s="87" t="s">
        <v>1575</v>
      </c>
      <c r="C418" s="81" t="s">
        <v>1584</v>
      </c>
      <c r="D418" s="88">
        <v>1</v>
      </c>
      <c r="E418" s="88">
        <v>1</v>
      </c>
      <c r="F418" s="84">
        <f>VLOOKUP(A418,'26.1. cuc'!$A$2:$C$2088,3,FALSE)</f>
        <v>0</v>
      </c>
      <c r="G418" s="84">
        <f t="shared" si="9"/>
        <v>0</v>
      </c>
      <c r="H418" s="90"/>
    </row>
    <row r="419" spans="1:8" ht="12.75" hidden="1" x14ac:dyDescent="0.2">
      <c r="A419" s="86">
        <v>147520</v>
      </c>
      <c r="B419" s="87" t="s">
        <v>1576</v>
      </c>
      <c r="C419" s="81" t="s">
        <v>1584</v>
      </c>
      <c r="D419" s="88">
        <v>1</v>
      </c>
      <c r="E419" s="88">
        <v>1</v>
      </c>
      <c r="F419" s="84">
        <f>VLOOKUP(A419,'26.1. cuc'!$A$2:$C$2088,3,FALSE)</f>
        <v>0</v>
      </c>
      <c r="G419" s="84">
        <f t="shared" si="9"/>
        <v>0</v>
      </c>
      <c r="H419" s="90"/>
    </row>
    <row r="420" spans="1:8" ht="12.75" hidden="1" x14ac:dyDescent="0.2">
      <c r="A420" s="86">
        <v>147525</v>
      </c>
      <c r="B420" s="87" t="s">
        <v>1577</v>
      </c>
      <c r="C420" s="81" t="s">
        <v>1584</v>
      </c>
      <c r="D420" s="88">
        <v>1</v>
      </c>
      <c r="E420" s="88">
        <v>1</v>
      </c>
      <c r="F420" s="84">
        <f>VLOOKUP(A420,'26.1. cuc'!$A$2:$C$2088,3,FALSE)</f>
        <v>0</v>
      </c>
      <c r="G420" s="84">
        <f t="shared" si="9"/>
        <v>0</v>
      </c>
      <c r="H420" s="90"/>
    </row>
    <row r="421" spans="1:8" ht="12.75" x14ac:dyDescent="0.2">
      <c r="A421" s="86">
        <v>160505</v>
      </c>
      <c r="B421" s="87" t="s">
        <v>1692</v>
      </c>
      <c r="C421" s="81" t="s">
        <v>1584</v>
      </c>
      <c r="D421" s="88">
        <v>1</v>
      </c>
      <c r="E421" s="88">
        <v>1</v>
      </c>
      <c r="F421" s="84">
        <f>VLOOKUP(A421,'26.1. cuc'!$A$2:$C$2088,3,FALSE)</f>
        <v>1112950</v>
      </c>
      <c r="G421" s="84">
        <f t="shared" si="9"/>
        <v>1112950</v>
      </c>
      <c r="H421" s="90"/>
    </row>
    <row r="422" spans="1:8" ht="12.75" hidden="1" x14ac:dyDescent="0.2">
      <c r="A422" s="86">
        <v>160510</v>
      </c>
      <c r="B422" s="87" t="s">
        <v>1693</v>
      </c>
      <c r="C422" s="81" t="s">
        <v>1584</v>
      </c>
      <c r="D422" s="88">
        <v>1</v>
      </c>
      <c r="E422" s="88">
        <v>1</v>
      </c>
      <c r="F422" s="84">
        <f>VLOOKUP(A422,'26.1. cuc'!$A$2:$C$2088,3,FALSE)</f>
        <v>0</v>
      </c>
      <c r="G422" s="84">
        <f t="shared" si="9"/>
        <v>0</v>
      </c>
      <c r="H422" s="90"/>
    </row>
    <row r="423" spans="1:8" ht="12.75" hidden="1" x14ac:dyDescent="0.2">
      <c r="A423" s="86">
        <v>160515</v>
      </c>
      <c r="B423" s="87" t="s">
        <v>1694</v>
      </c>
      <c r="C423" s="81" t="s">
        <v>1584</v>
      </c>
      <c r="D423" s="88">
        <v>1</v>
      </c>
      <c r="E423" s="88">
        <v>1</v>
      </c>
      <c r="F423" s="84">
        <f>VLOOKUP(A423,'26.1. cuc'!$A$2:$C$2088,3,FALSE)</f>
        <v>0</v>
      </c>
      <c r="G423" s="84">
        <f t="shared" si="9"/>
        <v>0</v>
      </c>
      <c r="H423" s="90"/>
    </row>
    <row r="424" spans="1:8" ht="12.75" hidden="1" x14ac:dyDescent="0.2">
      <c r="A424" s="86">
        <v>160520</v>
      </c>
      <c r="B424" s="87" t="s">
        <v>1695</v>
      </c>
      <c r="C424" s="81" t="s">
        <v>1584</v>
      </c>
      <c r="D424" s="88">
        <v>1</v>
      </c>
      <c r="E424" s="88">
        <v>1</v>
      </c>
      <c r="F424" s="84">
        <f>VLOOKUP(A424,'26.1. cuc'!$A$2:$C$2088,3,FALSE)</f>
        <v>0</v>
      </c>
      <c r="G424" s="84">
        <f t="shared" si="9"/>
        <v>0</v>
      </c>
      <c r="H424" s="90"/>
    </row>
    <row r="425" spans="1:8" ht="12.75" hidden="1" x14ac:dyDescent="0.2">
      <c r="A425" s="86">
        <v>160599</v>
      </c>
      <c r="B425" s="87" t="s">
        <v>1696</v>
      </c>
      <c r="C425" s="81" t="s">
        <v>1584</v>
      </c>
      <c r="D425" s="88">
        <v>1</v>
      </c>
      <c r="E425" s="88">
        <v>1</v>
      </c>
      <c r="F425" s="84">
        <f>-VLOOKUP(A425,'26.1. cuc'!$A$2:$C$2088,3,FALSE)</f>
        <v>0</v>
      </c>
      <c r="G425" s="84">
        <f t="shared" si="9"/>
        <v>0</v>
      </c>
      <c r="H425" s="90"/>
    </row>
    <row r="426" spans="1:8" ht="12.75" hidden="1" x14ac:dyDescent="0.2">
      <c r="A426" s="86">
        <v>161005</v>
      </c>
      <c r="B426" s="87" t="s">
        <v>1692</v>
      </c>
      <c r="C426" s="81" t="s">
        <v>1584</v>
      </c>
      <c r="D426" s="88">
        <v>1</v>
      </c>
      <c r="E426" s="88">
        <v>1</v>
      </c>
      <c r="F426" s="84">
        <f>VLOOKUP(A426,'26.1. cuc'!$A$2:$C$2088,3,FALSE)</f>
        <v>0</v>
      </c>
      <c r="G426" s="84">
        <f t="shared" si="9"/>
        <v>0</v>
      </c>
      <c r="H426" s="90"/>
    </row>
    <row r="427" spans="1:8" ht="12.75" hidden="1" x14ac:dyDescent="0.2">
      <c r="A427" s="86">
        <v>161010</v>
      </c>
      <c r="B427" s="87" t="s">
        <v>1693</v>
      </c>
      <c r="C427" s="81" t="s">
        <v>1584</v>
      </c>
      <c r="D427" s="88">
        <v>1</v>
      </c>
      <c r="E427" s="88">
        <v>1</v>
      </c>
      <c r="F427" s="84">
        <f>VLOOKUP(A427,'26.1. cuc'!$A$2:$C$2088,3,FALSE)</f>
        <v>0</v>
      </c>
      <c r="G427" s="84">
        <f t="shared" si="9"/>
        <v>0</v>
      </c>
      <c r="H427" s="90"/>
    </row>
    <row r="428" spans="1:8" ht="12.75" hidden="1" x14ac:dyDescent="0.2">
      <c r="A428" s="86">
        <v>161015</v>
      </c>
      <c r="B428" s="87" t="s">
        <v>1694</v>
      </c>
      <c r="C428" s="81" t="s">
        <v>1584</v>
      </c>
      <c r="D428" s="88">
        <v>1</v>
      </c>
      <c r="E428" s="88">
        <v>1</v>
      </c>
      <c r="F428" s="84">
        <f>VLOOKUP(A428,'26.1. cuc'!$A$2:$C$2088,3,FALSE)</f>
        <v>0</v>
      </c>
      <c r="G428" s="84">
        <f t="shared" si="9"/>
        <v>0</v>
      </c>
      <c r="H428" s="90"/>
    </row>
    <row r="429" spans="1:8" ht="12.75" hidden="1" x14ac:dyDescent="0.2">
      <c r="A429" s="86">
        <v>161020</v>
      </c>
      <c r="B429" s="87" t="s">
        <v>1695</v>
      </c>
      <c r="C429" s="81" t="s">
        <v>1584</v>
      </c>
      <c r="D429" s="88">
        <v>1</v>
      </c>
      <c r="E429" s="88">
        <v>1</v>
      </c>
      <c r="F429" s="84">
        <f>VLOOKUP(A429,'26.1. cuc'!$A$2:$C$2088,3,FALSE)</f>
        <v>0</v>
      </c>
      <c r="G429" s="84">
        <f t="shared" si="9"/>
        <v>0</v>
      </c>
      <c r="H429" s="90"/>
    </row>
    <row r="430" spans="1:8" ht="12.75" hidden="1" x14ac:dyDescent="0.2">
      <c r="A430" s="86">
        <v>161099</v>
      </c>
      <c r="B430" s="87" t="s">
        <v>1696</v>
      </c>
      <c r="C430" s="81" t="s">
        <v>1584</v>
      </c>
      <c r="D430" s="88">
        <v>1</v>
      </c>
      <c r="E430" s="88">
        <v>1</v>
      </c>
      <c r="F430" s="84">
        <f>-VLOOKUP(A430,'26.1. cuc'!$A$2:$C$2088,3,FALSE)</f>
        <v>0</v>
      </c>
      <c r="G430" s="84">
        <f t="shared" si="9"/>
        <v>0</v>
      </c>
      <c r="H430" s="90"/>
    </row>
    <row r="431" spans="1:8" ht="12.75" hidden="1" x14ac:dyDescent="0.2">
      <c r="A431" s="86">
        <v>161505</v>
      </c>
      <c r="B431" s="87" t="s">
        <v>1692</v>
      </c>
      <c r="C431" s="81" t="s">
        <v>1584</v>
      </c>
      <c r="D431" s="88">
        <v>1</v>
      </c>
      <c r="E431" s="88">
        <v>1</v>
      </c>
      <c r="F431" s="84">
        <f>VLOOKUP(A431,'26.1. cuc'!$A$2:$C$2088,3,FALSE)</f>
        <v>0</v>
      </c>
      <c r="G431" s="84">
        <f t="shared" si="9"/>
        <v>0</v>
      </c>
      <c r="H431" s="90"/>
    </row>
    <row r="432" spans="1:8" ht="12.75" hidden="1" x14ac:dyDescent="0.2">
      <c r="A432" s="86">
        <v>161510</v>
      </c>
      <c r="B432" s="87" t="s">
        <v>1693</v>
      </c>
      <c r="C432" s="81" t="s">
        <v>1584</v>
      </c>
      <c r="D432" s="88">
        <v>1</v>
      </c>
      <c r="E432" s="88">
        <v>1</v>
      </c>
      <c r="F432" s="84">
        <f>VLOOKUP(A432,'26.1. cuc'!$A$2:$C$2088,3,FALSE)</f>
        <v>0</v>
      </c>
      <c r="G432" s="84">
        <f t="shared" si="9"/>
        <v>0</v>
      </c>
      <c r="H432" s="90"/>
    </row>
    <row r="433" spans="1:8" ht="12.75" hidden="1" x14ac:dyDescent="0.2">
      <c r="A433" s="86">
        <v>161515</v>
      </c>
      <c r="B433" s="87" t="s">
        <v>1694</v>
      </c>
      <c r="C433" s="81" t="s">
        <v>1584</v>
      </c>
      <c r="D433" s="88">
        <v>1</v>
      </c>
      <c r="E433" s="88">
        <v>1</v>
      </c>
      <c r="F433" s="84">
        <f>VLOOKUP(A433,'26.1. cuc'!$A$2:$C$2088,3,FALSE)</f>
        <v>0</v>
      </c>
      <c r="G433" s="84">
        <f t="shared" si="9"/>
        <v>0</v>
      </c>
      <c r="H433" s="90"/>
    </row>
    <row r="434" spans="1:8" ht="12.75" hidden="1" x14ac:dyDescent="0.2">
      <c r="A434" s="86">
        <v>161520</v>
      </c>
      <c r="B434" s="87" t="s">
        <v>1695</v>
      </c>
      <c r="C434" s="81" t="s">
        <v>1584</v>
      </c>
      <c r="D434" s="88">
        <v>1</v>
      </c>
      <c r="E434" s="88">
        <v>1</v>
      </c>
      <c r="F434" s="84">
        <f>VLOOKUP(A434,'26.1. cuc'!$A$2:$C$2088,3,FALSE)</f>
        <v>0</v>
      </c>
      <c r="G434" s="84">
        <f t="shared" si="9"/>
        <v>0</v>
      </c>
      <c r="H434" s="90"/>
    </row>
    <row r="435" spans="1:8" ht="12.75" hidden="1" x14ac:dyDescent="0.2">
      <c r="A435" s="86">
        <v>161599</v>
      </c>
      <c r="B435" s="87" t="s">
        <v>1696</v>
      </c>
      <c r="C435" s="81" t="s">
        <v>1584</v>
      </c>
      <c r="D435" s="88">
        <v>1</v>
      </c>
      <c r="E435" s="88">
        <v>1</v>
      </c>
      <c r="F435" s="84">
        <f>-VLOOKUP(A435,'26.1. cuc'!$A$2:$C$2088,3,FALSE)</f>
        <v>0</v>
      </c>
      <c r="G435" s="84">
        <f t="shared" si="9"/>
        <v>0</v>
      </c>
      <c r="H435" s="90"/>
    </row>
    <row r="436" spans="1:8" ht="12.75" hidden="1" x14ac:dyDescent="0.2">
      <c r="A436" s="86">
        <v>162005</v>
      </c>
      <c r="B436" s="87" t="s">
        <v>1692</v>
      </c>
      <c r="C436" s="81" t="s">
        <v>1584</v>
      </c>
      <c r="D436" s="88">
        <v>1</v>
      </c>
      <c r="E436" s="88">
        <v>1</v>
      </c>
      <c r="F436" s="84">
        <f>VLOOKUP(A436,'26.1. cuc'!$A$2:$C$2088,3,FALSE)</f>
        <v>0</v>
      </c>
      <c r="G436" s="84">
        <f t="shared" si="9"/>
        <v>0</v>
      </c>
      <c r="H436" s="90"/>
    </row>
    <row r="437" spans="1:8" ht="12.75" hidden="1" x14ac:dyDescent="0.2">
      <c r="A437" s="86">
        <v>162010</v>
      </c>
      <c r="B437" s="87" t="s">
        <v>1693</v>
      </c>
      <c r="C437" s="81" t="s">
        <v>1584</v>
      </c>
      <c r="D437" s="88">
        <v>1</v>
      </c>
      <c r="E437" s="88">
        <v>1</v>
      </c>
      <c r="F437" s="84">
        <f>VLOOKUP(A437,'26.1. cuc'!$A$2:$C$2088,3,FALSE)</f>
        <v>0</v>
      </c>
      <c r="G437" s="84">
        <f t="shared" si="9"/>
        <v>0</v>
      </c>
      <c r="H437" s="90"/>
    </row>
    <row r="438" spans="1:8" ht="12.75" hidden="1" x14ac:dyDescent="0.2">
      <c r="A438" s="86">
        <v>162015</v>
      </c>
      <c r="B438" s="87" t="s">
        <v>1694</v>
      </c>
      <c r="C438" s="81" t="s">
        <v>1584</v>
      </c>
      <c r="D438" s="88">
        <v>1</v>
      </c>
      <c r="E438" s="88">
        <v>1</v>
      </c>
      <c r="F438" s="84">
        <f>VLOOKUP(A438,'26.1. cuc'!$A$2:$C$2088,3,FALSE)</f>
        <v>0</v>
      </c>
      <c r="G438" s="84">
        <f t="shared" si="9"/>
        <v>0</v>
      </c>
      <c r="H438" s="90"/>
    </row>
    <row r="439" spans="1:8" ht="12.75" hidden="1" x14ac:dyDescent="0.2">
      <c r="A439" s="86">
        <v>162020</v>
      </c>
      <c r="B439" s="87" t="s">
        <v>1695</v>
      </c>
      <c r="C439" s="81" t="s">
        <v>1584</v>
      </c>
      <c r="D439" s="88">
        <v>1</v>
      </c>
      <c r="E439" s="88">
        <v>1</v>
      </c>
      <c r="F439" s="84">
        <f>VLOOKUP(A439,'26.1. cuc'!$A$2:$C$2088,3,FALSE)</f>
        <v>0</v>
      </c>
      <c r="G439" s="84">
        <f t="shared" si="9"/>
        <v>0</v>
      </c>
      <c r="H439" s="90"/>
    </row>
    <row r="440" spans="1:8" ht="12.75" hidden="1" x14ac:dyDescent="0.2">
      <c r="A440" s="86">
        <v>162099</v>
      </c>
      <c r="B440" s="87" t="s">
        <v>1696</v>
      </c>
      <c r="C440" s="81" t="s">
        <v>1584</v>
      </c>
      <c r="D440" s="88">
        <v>1</v>
      </c>
      <c r="E440" s="88">
        <v>1</v>
      </c>
      <c r="F440" s="84">
        <f>-VLOOKUP(A440,'26.1. cuc'!$A$2:$C$2088,3,FALSE)</f>
        <v>0</v>
      </c>
      <c r="G440" s="84">
        <f t="shared" si="9"/>
        <v>0</v>
      </c>
      <c r="H440" s="90"/>
    </row>
    <row r="441" spans="1:8" ht="12.75" hidden="1" x14ac:dyDescent="0.2">
      <c r="A441" s="86">
        <v>162505</v>
      </c>
      <c r="B441" s="87" t="s">
        <v>1697</v>
      </c>
      <c r="C441" s="81" t="s">
        <v>1584</v>
      </c>
      <c r="D441" s="88">
        <v>1</v>
      </c>
      <c r="E441" s="88">
        <v>1</v>
      </c>
      <c r="F441" s="84">
        <f>VLOOKUP(A441,'26.1. cuc'!$A$2:$C$2088,3,FALSE)</f>
        <v>0</v>
      </c>
      <c r="G441" s="84">
        <f t="shared" si="9"/>
        <v>0</v>
      </c>
      <c r="H441" s="90"/>
    </row>
    <row r="442" spans="1:8" ht="12.75" hidden="1" x14ac:dyDescent="0.2">
      <c r="A442" s="86">
        <v>162510</v>
      </c>
      <c r="B442" s="87" t="s">
        <v>1698</v>
      </c>
      <c r="C442" s="81" t="s">
        <v>1584</v>
      </c>
      <c r="D442" s="88">
        <v>1</v>
      </c>
      <c r="E442" s="88">
        <v>1</v>
      </c>
      <c r="F442" s="84">
        <f>VLOOKUP(A442,'26.1. cuc'!$A$2:$C$2088,3,FALSE)</f>
        <v>0</v>
      </c>
      <c r="G442" s="84">
        <f t="shared" si="9"/>
        <v>0</v>
      </c>
      <c r="H442" s="90"/>
    </row>
    <row r="443" spans="1:8" ht="12.75" hidden="1" x14ac:dyDescent="0.2">
      <c r="A443" s="86">
        <v>162515</v>
      </c>
      <c r="B443" s="87" t="s">
        <v>1699</v>
      </c>
      <c r="C443" s="81" t="s">
        <v>1584</v>
      </c>
      <c r="D443" s="88">
        <v>1</v>
      </c>
      <c r="E443" s="88">
        <v>1</v>
      </c>
      <c r="F443" s="84">
        <f>VLOOKUP(A443,'26.1. cuc'!$A$2:$C$2088,3,FALSE)</f>
        <v>0</v>
      </c>
      <c r="G443" s="84">
        <f t="shared" si="9"/>
        <v>0</v>
      </c>
      <c r="H443" s="90"/>
    </row>
    <row r="444" spans="1:8" ht="12.75" hidden="1" x14ac:dyDescent="0.2">
      <c r="A444" s="86">
        <v>162595</v>
      </c>
      <c r="B444" s="87" t="s">
        <v>1522</v>
      </c>
      <c r="C444" s="81" t="s">
        <v>1584</v>
      </c>
      <c r="D444" s="88">
        <v>1</v>
      </c>
      <c r="E444" s="88">
        <v>1</v>
      </c>
      <c r="F444" s="84">
        <f>VLOOKUP(A444,'26.1. cuc'!$A$2:$C$2088,3,FALSE)</f>
        <v>0</v>
      </c>
      <c r="G444" s="84">
        <f t="shared" si="9"/>
        <v>0</v>
      </c>
      <c r="H444" s="90"/>
    </row>
    <row r="445" spans="1:8" ht="12.75" hidden="1" x14ac:dyDescent="0.2">
      <c r="A445" s="86">
        <v>162599</v>
      </c>
      <c r="B445" s="87" t="s">
        <v>1700</v>
      </c>
      <c r="C445" s="81" t="s">
        <v>1584</v>
      </c>
      <c r="D445" s="88">
        <v>1</v>
      </c>
      <c r="E445" s="88">
        <v>1</v>
      </c>
      <c r="F445" s="84">
        <f>-VLOOKUP(A445,'26.1. cuc'!$A$2:$C$2088,3,FALSE)</f>
        <v>0</v>
      </c>
      <c r="G445" s="84">
        <f t="shared" si="9"/>
        <v>0</v>
      </c>
      <c r="H445" s="90"/>
    </row>
    <row r="446" spans="1:8" ht="12.75" hidden="1" x14ac:dyDescent="0.2">
      <c r="A446" s="86">
        <v>163010</v>
      </c>
      <c r="B446" s="87" t="s">
        <v>1701</v>
      </c>
      <c r="C446" s="81" t="s">
        <v>1584</v>
      </c>
      <c r="D446" s="88">
        <v>1</v>
      </c>
      <c r="E446" s="88">
        <v>1</v>
      </c>
      <c r="F446" s="84">
        <f>VLOOKUP(A446,'26.1. cuc'!$A$2:$C$2088,3,FALSE)</f>
        <v>0</v>
      </c>
      <c r="G446" s="84">
        <f t="shared" si="9"/>
        <v>0</v>
      </c>
      <c r="H446" s="90"/>
    </row>
    <row r="447" spans="1:8" ht="12.75" hidden="1" x14ac:dyDescent="0.2">
      <c r="A447" s="86">
        <v>163020</v>
      </c>
      <c r="B447" s="87" t="s">
        <v>1702</v>
      </c>
      <c r="C447" s="81" t="s">
        <v>1584</v>
      </c>
      <c r="D447" s="88">
        <v>1</v>
      </c>
      <c r="E447" s="88">
        <v>1</v>
      </c>
      <c r="F447" s="84">
        <f>VLOOKUP(A447,'26.1. cuc'!$A$2:$C$2088,3,FALSE)</f>
        <v>0</v>
      </c>
      <c r="G447" s="84">
        <f t="shared" si="9"/>
        <v>0</v>
      </c>
      <c r="H447" s="90"/>
    </row>
    <row r="448" spans="1:8" ht="12.75" x14ac:dyDescent="0.2">
      <c r="A448" s="86">
        <v>163095</v>
      </c>
      <c r="B448" s="87" t="s">
        <v>1703</v>
      </c>
      <c r="C448" s="81" t="s">
        <v>1584</v>
      </c>
      <c r="D448" s="88">
        <v>1</v>
      </c>
      <c r="E448" s="88">
        <v>1</v>
      </c>
      <c r="F448" s="84">
        <f>VLOOKUP(A448,'26.1. cuc'!$A$2:$C$2088,3,FALSE)</f>
        <v>89351108</v>
      </c>
      <c r="G448" s="84">
        <f t="shared" si="9"/>
        <v>89351108</v>
      </c>
      <c r="H448" s="90"/>
    </row>
    <row r="449" spans="1:8" ht="12.75" hidden="1" x14ac:dyDescent="0.2">
      <c r="A449" s="86">
        <v>163099</v>
      </c>
      <c r="B449" s="87" t="s">
        <v>1704</v>
      </c>
      <c r="C449" s="81" t="s">
        <v>1584</v>
      </c>
      <c r="D449" s="88">
        <v>1</v>
      </c>
      <c r="E449" s="88">
        <v>1</v>
      </c>
      <c r="F449" s="84">
        <f>-VLOOKUP(A449,'26.1. cuc'!$A$2:$C$2088,3,FALSE)</f>
        <v>0</v>
      </c>
      <c r="G449" s="84">
        <f t="shared" si="9"/>
        <v>0</v>
      </c>
      <c r="H449" s="90"/>
    </row>
    <row r="450" spans="1:8" ht="12.75" hidden="1" x14ac:dyDescent="0.2">
      <c r="A450" s="86">
        <v>163505</v>
      </c>
      <c r="B450" s="87" t="s">
        <v>1705</v>
      </c>
      <c r="C450" s="81" t="s">
        <v>1584</v>
      </c>
      <c r="D450" s="88">
        <v>1</v>
      </c>
      <c r="E450" s="88">
        <v>1</v>
      </c>
      <c r="F450" s="84">
        <f>VLOOKUP(A450,'26.1. cuc'!$A$2:$C$2088,3,FALSE)</f>
        <v>0</v>
      </c>
      <c r="G450" s="84">
        <f t="shared" si="9"/>
        <v>0</v>
      </c>
      <c r="H450" s="90"/>
    </row>
    <row r="451" spans="1:8" ht="12.75" hidden="1" x14ac:dyDescent="0.2">
      <c r="A451" s="86">
        <v>163510</v>
      </c>
      <c r="B451" s="87" t="s">
        <v>1706</v>
      </c>
      <c r="C451" s="81" t="s">
        <v>1584</v>
      </c>
      <c r="D451" s="88">
        <v>1</v>
      </c>
      <c r="E451" s="88">
        <v>1</v>
      </c>
      <c r="F451" s="84">
        <f>VLOOKUP(A451,'26.1. cuc'!$A$2:$C$2088,3,FALSE)</f>
        <v>0</v>
      </c>
      <c r="G451" s="84">
        <f t="shared" si="9"/>
        <v>0</v>
      </c>
      <c r="H451" s="90"/>
    </row>
    <row r="452" spans="1:8" ht="12.75" hidden="1" x14ac:dyDescent="0.2">
      <c r="A452" s="86">
        <v>163515</v>
      </c>
      <c r="B452" s="87" t="s">
        <v>1707</v>
      </c>
      <c r="C452" s="81" t="s">
        <v>1584</v>
      </c>
      <c r="D452" s="88">
        <v>1</v>
      </c>
      <c r="E452" s="88">
        <v>1</v>
      </c>
      <c r="F452" s="84">
        <f>VLOOKUP(A452,'26.1. cuc'!$A$2:$C$2088,3,FALSE)</f>
        <v>0</v>
      </c>
      <c r="G452" s="84">
        <f t="shared" si="9"/>
        <v>0</v>
      </c>
      <c r="H452" s="90"/>
    </row>
    <row r="453" spans="1:8" ht="12.75" hidden="1" x14ac:dyDescent="0.2">
      <c r="A453" s="86">
        <v>163599</v>
      </c>
      <c r="B453" s="87" t="s">
        <v>1708</v>
      </c>
      <c r="C453" s="81" t="s">
        <v>1584</v>
      </c>
      <c r="D453" s="88">
        <v>1</v>
      </c>
      <c r="E453" s="88">
        <v>1</v>
      </c>
      <c r="F453" s="84">
        <f>-VLOOKUP(A453,'26.1. cuc'!$A$2:$C$2088,3,FALSE)</f>
        <v>0</v>
      </c>
      <c r="G453" s="84">
        <f t="shared" si="9"/>
        <v>0</v>
      </c>
      <c r="H453" s="90"/>
    </row>
    <row r="454" spans="1:8" ht="12.75" hidden="1" x14ac:dyDescent="0.2">
      <c r="A454" s="86">
        <v>164005</v>
      </c>
      <c r="B454" s="87" t="s">
        <v>1709</v>
      </c>
      <c r="C454" s="81" t="s">
        <v>1584</v>
      </c>
      <c r="D454" s="88">
        <v>1</v>
      </c>
      <c r="E454" s="88">
        <v>1</v>
      </c>
      <c r="F454" s="84">
        <f>VLOOKUP(A454,'26.1. cuc'!$A$2:$C$2088,3,FALSE)</f>
        <v>0</v>
      </c>
      <c r="G454" s="84">
        <f t="shared" si="9"/>
        <v>0</v>
      </c>
      <c r="H454" s="90"/>
    </row>
    <row r="455" spans="1:8" ht="12.75" hidden="1" x14ac:dyDescent="0.2">
      <c r="A455" s="86">
        <v>164010</v>
      </c>
      <c r="B455" s="87" t="s">
        <v>1710</v>
      </c>
      <c r="C455" s="81" t="s">
        <v>1584</v>
      </c>
      <c r="D455" s="88">
        <v>1</v>
      </c>
      <c r="E455" s="88">
        <v>1</v>
      </c>
      <c r="F455" s="84">
        <f>VLOOKUP(A455,'26.1. cuc'!$A$2:$C$2088,3,FALSE)</f>
        <v>0</v>
      </c>
      <c r="G455" s="84">
        <f t="shared" si="9"/>
        <v>0</v>
      </c>
      <c r="H455" s="90"/>
    </row>
    <row r="456" spans="1:8" ht="12.75" hidden="1" x14ac:dyDescent="0.2">
      <c r="A456" s="86">
        <v>164015</v>
      </c>
      <c r="B456" s="87" t="s">
        <v>1711</v>
      </c>
      <c r="C456" s="81" t="s">
        <v>1584</v>
      </c>
      <c r="D456" s="88">
        <v>1</v>
      </c>
      <c r="E456" s="88">
        <v>1</v>
      </c>
      <c r="F456" s="84">
        <f>VLOOKUP(A456,'26.1. cuc'!$A$2:$C$2088,3,FALSE)</f>
        <v>0</v>
      </c>
      <c r="G456" s="84">
        <f t="shared" si="9"/>
        <v>0</v>
      </c>
      <c r="H456" s="90"/>
    </row>
    <row r="457" spans="1:8" ht="12.75" hidden="1" x14ac:dyDescent="0.2">
      <c r="A457" s="86">
        <v>164020</v>
      </c>
      <c r="B457" s="87" t="s">
        <v>1712</v>
      </c>
      <c r="C457" s="81" t="s">
        <v>1584</v>
      </c>
      <c r="D457" s="88">
        <v>1</v>
      </c>
      <c r="E457" s="88">
        <v>1</v>
      </c>
      <c r="F457" s="84">
        <f>VLOOKUP(A457,'26.1. cuc'!$A$2:$C$2088,3,FALSE)</f>
        <v>0</v>
      </c>
      <c r="G457" s="84">
        <f t="shared" si="9"/>
        <v>0</v>
      </c>
      <c r="H457" s="90"/>
    </row>
    <row r="458" spans="1:8" ht="12.75" hidden="1" x14ac:dyDescent="0.2">
      <c r="A458" s="86">
        <v>164025</v>
      </c>
      <c r="B458" s="87" t="s">
        <v>1713</v>
      </c>
      <c r="C458" s="81" t="s">
        <v>1584</v>
      </c>
      <c r="D458" s="88">
        <v>1</v>
      </c>
      <c r="E458" s="88">
        <v>1</v>
      </c>
      <c r="F458" s="84">
        <f>VLOOKUP(A458,'26.1. cuc'!$A$2:$C$2088,3,FALSE)</f>
        <v>0</v>
      </c>
      <c r="G458" s="84">
        <f t="shared" si="9"/>
        <v>0</v>
      </c>
      <c r="H458" s="90"/>
    </row>
    <row r="459" spans="1:8" ht="12.75" hidden="1" x14ac:dyDescent="0.2">
      <c r="A459" s="86">
        <v>164030</v>
      </c>
      <c r="B459" s="87" t="s">
        <v>1714</v>
      </c>
      <c r="C459" s="81" t="s">
        <v>1584</v>
      </c>
      <c r="D459" s="88">
        <v>1</v>
      </c>
      <c r="E459" s="88">
        <v>1</v>
      </c>
      <c r="F459" s="84">
        <f>VLOOKUP(A459,'26.1. cuc'!$A$2:$C$2088,3,FALSE)</f>
        <v>0</v>
      </c>
      <c r="G459" s="84">
        <f t="shared" si="9"/>
        <v>0</v>
      </c>
      <c r="H459" s="90"/>
    </row>
    <row r="460" spans="1:8" ht="12.75" hidden="1" x14ac:dyDescent="0.2">
      <c r="A460" s="86">
        <v>164035</v>
      </c>
      <c r="B460" s="87" t="s">
        <v>1715</v>
      </c>
      <c r="C460" s="81" t="s">
        <v>1584</v>
      </c>
      <c r="D460" s="88">
        <v>1</v>
      </c>
      <c r="E460" s="88">
        <v>1</v>
      </c>
      <c r="F460" s="84">
        <f>VLOOKUP(A460,'26.1. cuc'!$A$2:$C$2088,3,FALSE)</f>
        <v>0</v>
      </c>
      <c r="G460" s="84">
        <f t="shared" si="9"/>
        <v>0</v>
      </c>
      <c r="H460" s="90"/>
    </row>
    <row r="461" spans="1:8" ht="12.75" hidden="1" x14ac:dyDescent="0.2">
      <c r="A461" s="86">
        <v>164040</v>
      </c>
      <c r="B461" s="87" t="s">
        <v>1716</v>
      </c>
      <c r="C461" s="81" t="s">
        <v>1584</v>
      </c>
      <c r="D461" s="88">
        <v>1</v>
      </c>
      <c r="E461" s="88">
        <v>1</v>
      </c>
      <c r="F461" s="84">
        <f>VLOOKUP(A461,'26.1. cuc'!$A$2:$C$2088,3,FALSE)</f>
        <v>0</v>
      </c>
      <c r="G461" s="84">
        <f t="shared" si="9"/>
        <v>0</v>
      </c>
      <c r="H461" s="90"/>
    </row>
    <row r="462" spans="1:8" ht="12.75" hidden="1" x14ac:dyDescent="0.2">
      <c r="A462" s="86">
        <v>164095</v>
      </c>
      <c r="B462" s="87" t="s">
        <v>1717</v>
      </c>
      <c r="C462" s="81" t="s">
        <v>1584</v>
      </c>
      <c r="D462" s="88">
        <v>1</v>
      </c>
      <c r="E462" s="88">
        <v>1</v>
      </c>
      <c r="F462" s="84">
        <f>VLOOKUP(A462,'26.1. cuc'!$A$2:$C$2088,3,FALSE)</f>
        <v>0</v>
      </c>
      <c r="G462" s="84">
        <f t="shared" si="9"/>
        <v>0</v>
      </c>
      <c r="H462" s="90"/>
    </row>
    <row r="463" spans="1:8" ht="12.75" hidden="1" x14ac:dyDescent="0.2">
      <c r="A463" s="86">
        <v>164099</v>
      </c>
      <c r="B463" s="87" t="s">
        <v>1718</v>
      </c>
      <c r="C463" s="81" t="s">
        <v>1584</v>
      </c>
      <c r="D463" s="88">
        <v>1</v>
      </c>
      <c r="E463" s="88">
        <v>1</v>
      </c>
      <c r="F463" s="84">
        <f>-VLOOKUP(A463,'26.1. cuc'!$A$2:$C$2088,3,FALSE)</f>
        <v>0</v>
      </c>
      <c r="G463" s="84">
        <f t="shared" si="9"/>
        <v>0</v>
      </c>
      <c r="H463" s="90"/>
    </row>
    <row r="464" spans="1:8" ht="12.75" hidden="1" x14ac:dyDescent="0.2">
      <c r="A464" s="86">
        <v>165005</v>
      </c>
      <c r="B464" s="87" t="s">
        <v>1719</v>
      </c>
      <c r="C464" s="81" t="s">
        <v>1584</v>
      </c>
      <c r="D464" s="88">
        <v>1</v>
      </c>
      <c r="E464" s="88">
        <v>1</v>
      </c>
      <c r="F464" s="84">
        <f>VLOOKUP(A464,'26.1. cuc'!$A$2:$C$2088,3,FALSE)</f>
        <v>0</v>
      </c>
      <c r="G464" s="84">
        <f t="shared" si="9"/>
        <v>0</v>
      </c>
      <c r="H464" s="90"/>
    </row>
    <row r="465" spans="1:8" ht="12.75" hidden="1" x14ac:dyDescent="0.2">
      <c r="A465" s="86">
        <v>165010</v>
      </c>
      <c r="B465" s="87" t="s">
        <v>1720</v>
      </c>
      <c r="C465" s="81" t="s">
        <v>1584</v>
      </c>
      <c r="D465" s="88">
        <v>1</v>
      </c>
      <c r="E465" s="88">
        <v>1</v>
      </c>
      <c r="F465" s="84">
        <f>VLOOKUP(A465,'26.1. cuc'!$A$2:$C$2088,3,FALSE)</f>
        <v>0</v>
      </c>
      <c r="G465" s="84">
        <f t="shared" si="9"/>
        <v>0</v>
      </c>
      <c r="H465" s="90"/>
    </row>
    <row r="466" spans="1:8" ht="12.75" hidden="1" x14ac:dyDescent="0.2">
      <c r="A466" s="86">
        <v>165015</v>
      </c>
      <c r="B466" s="87" t="s">
        <v>1721</v>
      </c>
      <c r="C466" s="81" t="s">
        <v>1584</v>
      </c>
      <c r="D466" s="88">
        <v>1</v>
      </c>
      <c r="E466" s="88">
        <v>1</v>
      </c>
      <c r="F466" s="84">
        <f>VLOOKUP(A466,'26.1. cuc'!$A$2:$C$2088,3,FALSE)</f>
        <v>0</v>
      </c>
      <c r="G466" s="84">
        <f t="shared" si="9"/>
        <v>0</v>
      </c>
      <c r="H466" s="90"/>
    </row>
    <row r="467" spans="1:8" ht="12.75" hidden="1" x14ac:dyDescent="0.2">
      <c r="A467" s="86">
        <v>165095</v>
      </c>
      <c r="B467" s="87" t="s">
        <v>1703</v>
      </c>
      <c r="C467" s="81" t="s">
        <v>1584</v>
      </c>
      <c r="D467" s="88">
        <v>1</v>
      </c>
      <c r="E467" s="88">
        <v>1</v>
      </c>
      <c r="F467" s="84">
        <f>VLOOKUP(A467,'26.1. cuc'!$A$2:$C$2088,3,FALSE)</f>
        <v>0</v>
      </c>
      <c r="G467" s="84">
        <f t="shared" si="9"/>
        <v>0</v>
      </c>
      <c r="H467" s="90"/>
    </row>
    <row r="468" spans="1:8" ht="12.75" hidden="1" x14ac:dyDescent="0.2">
      <c r="A468" s="86">
        <v>165099</v>
      </c>
      <c r="B468" s="87" t="s">
        <v>1722</v>
      </c>
      <c r="C468" s="81" t="s">
        <v>1584</v>
      </c>
      <c r="D468" s="88">
        <v>1</v>
      </c>
      <c r="E468" s="88">
        <v>1</v>
      </c>
      <c r="F468" s="84">
        <f>-VLOOKUP(A468,'26.1. cuc'!$A$2:$C$2088,3,FALSE)</f>
        <v>0</v>
      </c>
      <c r="G468" s="84">
        <f t="shared" si="9"/>
        <v>0</v>
      </c>
      <c r="H468" s="90"/>
    </row>
    <row r="469" spans="1:8" ht="12.75" hidden="1" x14ac:dyDescent="0.2">
      <c r="A469" s="86">
        <v>165505</v>
      </c>
      <c r="B469" s="87" t="s">
        <v>1723</v>
      </c>
      <c r="C469" s="81" t="s">
        <v>1584</v>
      </c>
      <c r="D469" s="88">
        <v>1</v>
      </c>
      <c r="E469" s="88">
        <v>1</v>
      </c>
      <c r="F469" s="84">
        <f>VLOOKUP(A469,'26.1. cuc'!$A$2:$C$2088,3,FALSE)</f>
        <v>0</v>
      </c>
      <c r="G469" s="84">
        <f t="shared" si="9"/>
        <v>0</v>
      </c>
      <c r="H469" s="90"/>
    </row>
    <row r="470" spans="1:8" ht="12.75" x14ac:dyDescent="0.2">
      <c r="A470" s="86">
        <v>165510</v>
      </c>
      <c r="B470" s="87" t="s">
        <v>1724</v>
      </c>
      <c r="C470" s="81" t="s">
        <v>1584</v>
      </c>
      <c r="D470" s="88">
        <v>1</v>
      </c>
      <c r="E470" s="88">
        <v>1</v>
      </c>
      <c r="F470" s="84">
        <f>VLOOKUP(A470,'26.1. cuc'!$A$2:$C$2088,3,FALSE)</f>
        <v>47688.67</v>
      </c>
      <c r="G470" s="84">
        <f t="shared" si="9"/>
        <v>47688.67</v>
      </c>
      <c r="H470" s="90"/>
    </row>
    <row r="471" spans="1:8" ht="12.75" hidden="1" x14ac:dyDescent="0.2">
      <c r="A471" s="86">
        <v>165515</v>
      </c>
      <c r="B471" s="87" t="s">
        <v>1725</v>
      </c>
      <c r="C471" s="81" t="s">
        <v>1584</v>
      </c>
      <c r="D471" s="88">
        <v>1</v>
      </c>
      <c r="E471" s="88">
        <v>1</v>
      </c>
      <c r="F471" s="84">
        <f>VLOOKUP(A471,'26.1. cuc'!$A$2:$C$2088,3,FALSE)</f>
        <v>0</v>
      </c>
      <c r="G471" s="84">
        <f t="shared" si="9"/>
        <v>0</v>
      </c>
      <c r="H471" s="90"/>
    </row>
    <row r="472" spans="1:8" ht="12.75" hidden="1" x14ac:dyDescent="0.2">
      <c r="A472" s="86">
        <v>165595</v>
      </c>
      <c r="B472" s="87" t="s">
        <v>1703</v>
      </c>
      <c r="C472" s="81" t="s">
        <v>1584</v>
      </c>
      <c r="D472" s="88">
        <v>1</v>
      </c>
      <c r="E472" s="88">
        <v>1</v>
      </c>
      <c r="F472" s="84">
        <f>VLOOKUP(A472,'26.1. cuc'!$A$2:$C$2088,3,FALSE)</f>
        <v>0</v>
      </c>
      <c r="G472" s="84">
        <f t="shared" si="9"/>
        <v>0</v>
      </c>
      <c r="H472" s="90"/>
    </row>
    <row r="473" spans="1:8" ht="12.75" hidden="1" x14ac:dyDescent="0.2">
      <c r="A473" s="86">
        <v>165599</v>
      </c>
      <c r="B473" s="87" t="s">
        <v>1726</v>
      </c>
      <c r="C473" s="81" t="s">
        <v>1584</v>
      </c>
      <c r="D473" s="88">
        <v>1</v>
      </c>
      <c r="E473" s="88">
        <v>1</v>
      </c>
      <c r="F473" s="84">
        <f>-VLOOKUP(A473,'26.1. cuc'!$A$2:$C$2088,3,FALSE)</f>
        <v>0</v>
      </c>
      <c r="G473" s="84">
        <f t="shared" ref="G473:G536" si="10">IF($G$2="CAYC",+D473*F473,+E473*F473)</f>
        <v>0</v>
      </c>
      <c r="H473" s="90"/>
    </row>
    <row r="474" spans="1:8" ht="12.75" hidden="1" x14ac:dyDescent="0.2">
      <c r="A474" s="86">
        <v>166005</v>
      </c>
      <c r="B474" s="87" t="s">
        <v>1727</v>
      </c>
      <c r="C474" s="81" t="s">
        <v>1584</v>
      </c>
      <c r="D474" s="88">
        <v>1</v>
      </c>
      <c r="E474" s="88">
        <v>1</v>
      </c>
      <c r="F474" s="84">
        <f>VLOOKUP(A474,'26.1. cuc'!$A$2:$C$2088,3,FALSE)</f>
        <v>0</v>
      </c>
      <c r="G474" s="84">
        <f t="shared" si="10"/>
        <v>0</v>
      </c>
      <c r="H474" s="90"/>
    </row>
    <row r="475" spans="1:8" ht="12.75" hidden="1" x14ac:dyDescent="0.2">
      <c r="A475" s="86">
        <v>166010</v>
      </c>
      <c r="B475" s="87" t="s">
        <v>1728</v>
      </c>
      <c r="C475" s="81" t="s">
        <v>1584</v>
      </c>
      <c r="D475" s="88">
        <v>1</v>
      </c>
      <c r="E475" s="88">
        <v>1</v>
      </c>
      <c r="F475" s="84">
        <f>VLOOKUP(A475,'26.1. cuc'!$A$2:$C$2088,3,FALSE)</f>
        <v>0</v>
      </c>
      <c r="G475" s="84">
        <f t="shared" si="10"/>
        <v>0</v>
      </c>
      <c r="H475" s="90"/>
    </row>
    <row r="476" spans="1:8" ht="12.75" x14ac:dyDescent="0.2">
      <c r="A476" s="86">
        <v>166015</v>
      </c>
      <c r="B476" s="87" t="s">
        <v>1729</v>
      </c>
      <c r="C476" s="81" t="s">
        <v>1584</v>
      </c>
      <c r="D476" s="88">
        <v>1</v>
      </c>
      <c r="E476" s="88">
        <v>1</v>
      </c>
      <c r="F476" s="84">
        <f>VLOOKUP(A476,'26.1. cuc'!$A$2:$C$2088,3,FALSE)</f>
        <v>10281406</v>
      </c>
      <c r="G476" s="84">
        <f t="shared" si="10"/>
        <v>10281406</v>
      </c>
      <c r="H476" s="90"/>
    </row>
    <row r="477" spans="1:8" ht="12.75" hidden="1" x14ac:dyDescent="0.2">
      <c r="A477" s="86">
        <v>166020</v>
      </c>
      <c r="B477" s="87" t="s">
        <v>1730</v>
      </c>
      <c r="C477" s="81" t="s">
        <v>1584</v>
      </c>
      <c r="D477" s="88">
        <v>1</v>
      </c>
      <c r="E477" s="88">
        <v>1</v>
      </c>
      <c r="F477" s="84">
        <f>VLOOKUP(A477,'26.1. cuc'!$A$2:$C$2088,3,FALSE)</f>
        <v>0</v>
      </c>
      <c r="G477" s="84">
        <f t="shared" si="10"/>
        <v>0</v>
      </c>
      <c r="H477" s="90"/>
    </row>
    <row r="478" spans="1:8" ht="12.75" hidden="1" x14ac:dyDescent="0.2">
      <c r="A478" s="86">
        <v>166025</v>
      </c>
      <c r="B478" s="87" t="s">
        <v>1731</v>
      </c>
      <c r="C478" s="81" t="s">
        <v>1584</v>
      </c>
      <c r="D478" s="88">
        <v>1</v>
      </c>
      <c r="E478" s="88">
        <v>1</v>
      </c>
      <c r="F478" s="84">
        <f>VLOOKUP(A478,'26.1. cuc'!$A$2:$C$2088,3,FALSE)</f>
        <v>0</v>
      </c>
      <c r="G478" s="84">
        <f t="shared" si="10"/>
        <v>0</v>
      </c>
      <c r="H478" s="90"/>
    </row>
    <row r="479" spans="1:8" ht="12.75" hidden="1" x14ac:dyDescent="0.2">
      <c r="A479" s="86">
        <v>166030</v>
      </c>
      <c r="B479" s="87" t="s">
        <v>1732</v>
      </c>
      <c r="C479" s="81" t="s">
        <v>1584</v>
      </c>
      <c r="D479" s="88">
        <v>1</v>
      </c>
      <c r="E479" s="88">
        <v>1</v>
      </c>
      <c r="F479" s="84">
        <f>VLOOKUP(A479,'26.1. cuc'!$A$2:$C$2088,3,FALSE)</f>
        <v>0</v>
      </c>
      <c r="G479" s="84">
        <f t="shared" si="10"/>
        <v>0</v>
      </c>
      <c r="H479" s="90"/>
    </row>
    <row r="480" spans="1:8" ht="12.75" x14ac:dyDescent="0.2">
      <c r="A480" s="86">
        <v>166035</v>
      </c>
      <c r="B480" s="87" t="s">
        <v>1733</v>
      </c>
      <c r="C480" s="81" t="s">
        <v>1584</v>
      </c>
      <c r="D480" s="88">
        <v>1</v>
      </c>
      <c r="E480" s="88">
        <v>1</v>
      </c>
      <c r="F480" s="84">
        <f>VLOOKUP(A480,'26.1. cuc'!$A$2:$C$2088,3,FALSE)</f>
        <v>3144586</v>
      </c>
      <c r="G480" s="84">
        <f t="shared" si="10"/>
        <v>3144586</v>
      </c>
      <c r="H480" s="90"/>
    </row>
    <row r="481" spans="1:8" ht="12.75" hidden="1" x14ac:dyDescent="0.2">
      <c r="A481" s="86">
        <v>166040</v>
      </c>
      <c r="B481" s="87" t="s">
        <v>1734</v>
      </c>
      <c r="C481" s="81" t="s">
        <v>1584</v>
      </c>
      <c r="D481" s="88">
        <v>1</v>
      </c>
      <c r="E481" s="88">
        <v>1</v>
      </c>
      <c r="F481" s="84">
        <f>VLOOKUP(A481,'26.1. cuc'!$A$2:$C$2088,3,FALSE)</f>
        <v>0</v>
      </c>
      <c r="G481" s="84">
        <f t="shared" si="10"/>
        <v>0</v>
      </c>
      <c r="H481" s="90"/>
    </row>
    <row r="482" spans="1:8" ht="12.75" hidden="1" x14ac:dyDescent="0.2">
      <c r="A482" s="86">
        <v>166045</v>
      </c>
      <c r="B482" s="87" t="s">
        <v>1735</v>
      </c>
      <c r="C482" s="81" t="s">
        <v>1584</v>
      </c>
      <c r="D482" s="88">
        <v>1</v>
      </c>
      <c r="E482" s="88">
        <v>1</v>
      </c>
      <c r="F482" s="84">
        <f>VLOOKUP(A482,'26.1. cuc'!$A$2:$C$2088,3,FALSE)</f>
        <v>0</v>
      </c>
      <c r="G482" s="84">
        <f t="shared" si="10"/>
        <v>0</v>
      </c>
      <c r="H482" s="90"/>
    </row>
    <row r="483" spans="1:8" ht="12.75" x14ac:dyDescent="0.2">
      <c r="A483" s="86">
        <v>166050</v>
      </c>
      <c r="B483" s="87" t="s">
        <v>1703</v>
      </c>
      <c r="C483" s="81" t="s">
        <v>1584</v>
      </c>
      <c r="D483" s="88">
        <v>1</v>
      </c>
      <c r="E483" s="88">
        <v>1</v>
      </c>
      <c r="F483" s="84">
        <f>VLOOKUP(A483,'26.1. cuc'!$A$2:$C$2088,3,FALSE)</f>
        <v>5153655</v>
      </c>
      <c r="G483" s="84">
        <f t="shared" si="10"/>
        <v>5153655</v>
      </c>
      <c r="H483" s="90"/>
    </row>
    <row r="484" spans="1:8" ht="12.75" x14ac:dyDescent="0.2">
      <c r="A484" s="86">
        <v>166099</v>
      </c>
      <c r="B484" s="87" t="s">
        <v>2554</v>
      </c>
      <c r="C484" s="81" t="s">
        <v>1584</v>
      </c>
      <c r="D484" s="88">
        <v>1</v>
      </c>
      <c r="E484" s="88">
        <v>1</v>
      </c>
      <c r="F484" s="84">
        <f>-VLOOKUP(A484,'26.1. cuc'!$A$2:$C$2088,3,FALSE)</f>
        <v>-3818141</v>
      </c>
      <c r="G484" s="84">
        <f t="shared" si="10"/>
        <v>-3818141</v>
      </c>
      <c r="H484" s="90"/>
    </row>
    <row r="485" spans="1:8" ht="12.75" hidden="1" x14ac:dyDescent="0.2">
      <c r="A485" s="86">
        <v>170502</v>
      </c>
      <c r="B485" s="87" t="s">
        <v>1736</v>
      </c>
      <c r="C485" s="81" t="s">
        <v>1584</v>
      </c>
      <c r="D485" s="88">
        <v>1</v>
      </c>
      <c r="E485" s="88">
        <v>1</v>
      </c>
      <c r="F485" s="84">
        <f>VLOOKUP(A485,'26.1. cuc'!$A$2:$C$2088,3,FALSE)</f>
        <v>0</v>
      </c>
      <c r="G485" s="84">
        <f t="shared" si="10"/>
        <v>0</v>
      </c>
      <c r="H485" s="90"/>
    </row>
    <row r="486" spans="1:8" ht="12.75" hidden="1" x14ac:dyDescent="0.2">
      <c r="A486" s="86">
        <v>170503</v>
      </c>
      <c r="B486" s="87" t="s">
        <v>1737</v>
      </c>
      <c r="C486" s="81" t="s">
        <v>1584</v>
      </c>
      <c r="D486" s="88">
        <v>1</v>
      </c>
      <c r="E486" s="88">
        <v>1</v>
      </c>
      <c r="F486" s="84">
        <f>VLOOKUP(A486,'26.1. cuc'!$A$2:$C$2088,3,FALSE)</f>
        <v>0</v>
      </c>
      <c r="G486" s="84">
        <f t="shared" si="10"/>
        <v>0</v>
      </c>
      <c r="H486" s="90"/>
    </row>
    <row r="487" spans="1:8" ht="12.75" x14ac:dyDescent="0.2">
      <c r="A487" s="86">
        <v>170504</v>
      </c>
      <c r="B487" s="87" t="s">
        <v>1738</v>
      </c>
      <c r="C487" s="81" t="s">
        <v>1584</v>
      </c>
      <c r="D487" s="88">
        <v>1</v>
      </c>
      <c r="E487" s="88">
        <v>1</v>
      </c>
      <c r="F487" s="84">
        <f>VLOOKUP(A487,'26.1. cuc'!$A$2:$C$2088,3,FALSE)</f>
        <v>780760346</v>
      </c>
      <c r="G487" s="84">
        <f t="shared" si="10"/>
        <v>780760346</v>
      </c>
      <c r="H487" s="90"/>
    </row>
    <row r="488" spans="1:8" ht="12.75" x14ac:dyDescent="0.2">
      <c r="A488" s="86">
        <v>170505</v>
      </c>
      <c r="B488" s="87" t="s">
        <v>1739</v>
      </c>
      <c r="C488" s="81" t="s">
        <v>1584</v>
      </c>
      <c r="D488" s="88">
        <v>1</v>
      </c>
      <c r="E488" s="88">
        <v>1</v>
      </c>
      <c r="F488" s="84">
        <f>VLOOKUP(A488,'26.1. cuc'!$A$2:$C$2088,3,FALSE)</f>
        <v>124700165</v>
      </c>
      <c r="G488" s="84">
        <f t="shared" si="10"/>
        <v>124700165</v>
      </c>
      <c r="H488" s="90"/>
    </row>
    <row r="489" spans="1:8" ht="12.75" hidden="1" x14ac:dyDescent="0.2">
      <c r="A489" s="86">
        <v>170506</v>
      </c>
      <c r="B489" s="87" t="s">
        <v>1740</v>
      </c>
      <c r="C489" s="81" t="s">
        <v>1584</v>
      </c>
      <c r="D489" s="88">
        <v>1</v>
      </c>
      <c r="E489" s="88">
        <v>1</v>
      </c>
      <c r="F489" s="84">
        <f>VLOOKUP(A489,'26.1. cuc'!$A$2:$C$2088,3,FALSE)</f>
        <v>0</v>
      </c>
      <c r="G489" s="84">
        <f t="shared" si="10"/>
        <v>0</v>
      </c>
      <c r="H489" s="90"/>
    </row>
    <row r="490" spans="1:8" ht="12.75" hidden="1" x14ac:dyDescent="0.2">
      <c r="A490" s="86">
        <v>170507</v>
      </c>
      <c r="B490" s="87" t="s">
        <v>1741</v>
      </c>
      <c r="C490" s="81" t="s">
        <v>1584</v>
      </c>
      <c r="D490" s="88">
        <v>1</v>
      </c>
      <c r="E490" s="88">
        <v>1</v>
      </c>
      <c r="F490" s="84">
        <f>VLOOKUP(A490,'26.1. cuc'!$A$2:$C$2088,3,FALSE)</f>
        <v>0</v>
      </c>
      <c r="G490" s="84">
        <f t="shared" si="10"/>
        <v>0</v>
      </c>
      <c r="H490" s="90"/>
    </row>
    <row r="491" spans="1:8" ht="12.75" hidden="1" x14ac:dyDescent="0.2">
      <c r="A491" s="86">
        <v>170510</v>
      </c>
      <c r="B491" s="87" t="s">
        <v>1742</v>
      </c>
      <c r="C491" s="81" t="s">
        <v>1584</v>
      </c>
      <c r="D491" s="88">
        <v>1</v>
      </c>
      <c r="E491" s="88">
        <v>1</v>
      </c>
      <c r="F491" s="84">
        <f>VLOOKUP(A491,'26.1. cuc'!$A$2:$C$2088,3,FALSE)</f>
        <v>0</v>
      </c>
      <c r="G491" s="84">
        <f t="shared" si="10"/>
        <v>0</v>
      </c>
      <c r="H491" s="90"/>
    </row>
    <row r="492" spans="1:8" ht="12.75" hidden="1" x14ac:dyDescent="0.2">
      <c r="A492" s="86">
        <v>170515</v>
      </c>
      <c r="B492" s="87" t="s">
        <v>1743</v>
      </c>
      <c r="C492" s="81" t="s">
        <v>1584</v>
      </c>
      <c r="D492" s="88">
        <v>1</v>
      </c>
      <c r="E492" s="88">
        <v>1</v>
      </c>
      <c r="F492" s="84">
        <f>VLOOKUP(A492,'26.1. cuc'!$A$2:$C$2088,3,FALSE)</f>
        <v>0</v>
      </c>
      <c r="G492" s="84">
        <f t="shared" si="10"/>
        <v>0</v>
      </c>
      <c r="H492" s="90"/>
    </row>
    <row r="493" spans="1:8" ht="12.75" x14ac:dyDescent="0.2">
      <c r="A493" s="86">
        <v>170520</v>
      </c>
      <c r="B493" s="87" t="s">
        <v>1744</v>
      </c>
      <c r="C493" s="81" t="s">
        <v>1584</v>
      </c>
      <c r="D493" s="88">
        <v>1</v>
      </c>
      <c r="E493" s="88">
        <v>1</v>
      </c>
      <c r="F493" s="84">
        <f>VLOOKUP(A493,'26.1. cuc'!$A$2:$C$2088,3,FALSE)</f>
        <v>63686056.880000003</v>
      </c>
      <c r="G493" s="84">
        <f t="shared" si="10"/>
        <v>63686056.880000003</v>
      </c>
      <c r="H493" s="90"/>
    </row>
    <row r="494" spans="1:8" ht="12.75" hidden="1" x14ac:dyDescent="0.2">
      <c r="A494" s="86">
        <v>170524</v>
      </c>
      <c r="B494" s="87" t="s">
        <v>1745</v>
      </c>
      <c r="C494" s="81" t="s">
        <v>1584</v>
      </c>
      <c r="D494" s="88">
        <v>1</v>
      </c>
      <c r="E494" s="88">
        <v>1</v>
      </c>
      <c r="F494" s="84">
        <f>VLOOKUP(A494,'26.1. cuc'!$A$2:$C$2088,3,FALSE)</f>
        <v>0</v>
      </c>
      <c r="G494" s="84">
        <f t="shared" si="10"/>
        <v>0</v>
      </c>
      <c r="H494" s="90"/>
    </row>
    <row r="495" spans="1:8" ht="12.75" hidden="1" x14ac:dyDescent="0.2">
      <c r="A495" s="86">
        <v>170525</v>
      </c>
      <c r="B495" s="87" t="s">
        <v>1746</v>
      </c>
      <c r="C495" s="81" t="s">
        <v>1584</v>
      </c>
      <c r="D495" s="88">
        <v>1</v>
      </c>
      <c r="E495" s="88">
        <v>1</v>
      </c>
      <c r="F495" s="84">
        <f>VLOOKUP(A495,'26.1. cuc'!$A$2:$C$2088,3,FALSE)</f>
        <v>0</v>
      </c>
      <c r="G495" s="84">
        <f t="shared" si="10"/>
        <v>0</v>
      </c>
      <c r="H495" s="90"/>
    </row>
    <row r="496" spans="1:8" ht="12.75" hidden="1" x14ac:dyDescent="0.2">
      <c r="A496" s="86">
        <v>170526</v>
      </c>
      <c r="B496" s="87" t="s">
        <v>1747</v>
      </c>
      <c r="C496" s="81" t="s">
        <v>1584</v>
      </c>
      <c r="D496" s="88">
        <v>1</v>
      </c>
      <c r="E496" s="88">
        <v>1</v>
      </c>
      <c r="F496" s="84">
        <f>VLOOKUP(A496,'26.1. cuc'!$A$2:$C$2088,3,FALSE)</f>
        <v>0</v>
      </c>
      <c r="G496" s="84">
        <f t="shared" si="10"/>
        <v>0</v>
      </c>
      <c r="H496" s="90"/>
    </row>
    <row r="497" spans="1:8" ht="12.75" hidden="1" x14ac:dyDescent="0.2">
      <c r="A497" s="86">
        <v>170528</v>
      </c>
      <c r="B497" s="87" t="s">
        <v>1748</v>
      </c>
      <c r="C497" s="81" t="s">
        <v>1584</v>
      </c>
      <c r="D497" s="88">
        <v>1</v>
      </c>
      <c r="E497" s="88">
        <v>1</v>
      </c>
      <c r="F497" s="84">
        <f>VLOOKUP(A497,'26.1. cuc'!$A$2:$C$2088,3,FALSE)</f>
        <v>0</v>
      </c>
      <c r="G497" s="84">
        <f t="shared" si="10"/>
        <v>0</v>
      </c>
      <c r="H497" s="90"/>
    </row>
    <row r="498" spans="1:8" ht="12.75" hidden="1" x14ac:dyDescent="0.2">
      <c r="A498" s="86">
        <v>170529</v>
      </c>
      <c r="B498" s="87" t="s">
        <v>1749</v>
      </c>
      <c r="C498" s="81" t="s">
        <v>1584</v>
      </c>
      <c r="D498" s="88">
        <v>1</v>
      </c>
      <c r="E498" s="88">
        <v>1</v>
      </c>
      <c r="F498" s="84">
        <f>VLOOKUP(A498,'26.1. cuc'!$A$2:$C$2088,3,FALSE)</f>
        <v>0</v>
      </c>
      <c r="G498" s="84">
        <f t="shared" si="10"/>
        <v>0</v>
      </c>
      <c r="H498" s="90"/>
    </row>
    <row r="499" spans="1:8" ht="12.75" hidden="1" x14ac:dyDescent="0.2">
      <c r="A499" s="86">
        <v>170530</v>
      </c>
      <c r="B499" s="87" t="s">
        <v>1750</v>
      </c>
      <c r="C499" s="81" t="s">
        <v>1584</v>
      </c>
      <c r="D499" s="88">
        <v>1</v>
      </c>
      <c r="E499" s="88">
        <v>1</v>
      </c>
      <c r="F499" s="84">
        <f>VLOOKUP(A499,'26.1. cuc'!$A$2:$C$2088,3,FALSE)</f>
        <v>0</v>
      </c>
      <c r="G499" s="84">
        <f t="shared" si="10"/>
        <v>0</v>
      </c>
      <c r="H499" s="90"/>
    </row>
    <row r="500" spans="1:8" ht="12.75" hidden="1" x14ac:dyDescent="0.2">
      <c r="A500" s="86">
        <v>170535</v>
      </c>
      <c r="B500" s="87" t="s">
        <v>1751</v>
      </c>
      <c r="C500" s="81" t="s">
        <v>1584</v>
      </c>
      <c r="D500" s="88">
        <v>1</v>
      </c>
      <c r="E500" s="88">
        <v>1</v>
      </c>
      <c r="F500" s="84">
        <f>VLOOKUP(A500,'26.1. cuc'!$A$2:$C$2088,3,FALSE)</f>
        <v>0</v>
      </c>
      <c r="G500" s="84">
        <f t="shared" si="10"/>
        <v>0</v>
      </c>
      <c r="H500" s="90"/>
    </row>
    <row r="501" spans="1:8" ht="12.75" hidden="1" x14ac:dyDescent="0.2">
      <c r="A501" s="86">
        <v>170540</v>
      </c>
      <c r="B501" s="87" t="s">
        <v>1637</v>
      </c>
      <c r="C501" s="81" t="s">
        <v>1584</v>
      </c>
      <c r="D501" s="88">
        <v>1</v>
      </c>
      <c r="E501" s="88">
        <v>1</v>
      </c>
      <c r="F501" s="84">
        <f>VLOOKUP(A501,'26.1. cuc'!$A$2:$C$2088,3,FALSE)</f>
        <v>0</v>
      </c>
      <c r="G501" s="84">
        <f t="shared" si="10"/>
        <v>0</v>
      </c>
      <c r="H501" s="90"/>
    </row>
    <row r="502" spans="1:8" ht="12.75" x14ac:dyDescent="0.2">
      <c r="A502" s="86">
        <v>170545</v>
      </c>
      <c r="B502" s="87" t="s">
        <v>1752</v>
      </c>
      <c r="C502" s="81" t="s">
        <v>1584</v>
      </c>
      <c r="D502" s="88">
        <v>1</v>
      </c>
      <c r="E502" s="88">
        <v>1</v>
      </c>
      <c r="F502" s="84">
        <f>VLOOKUP(A502,'26.1. cuc'!$A$2:$C$2088,3,FALSE)</f>
        <v>56263497</v>
      </c>
      <c r="G502" s="84">
        <f t="shared" si="10"/>
        <v>56263497</v>
      </c>
      <c r="H502" s="90"/>
    </row>
    <row r="503" spans="1:8" ht="12.75" hidden="1" x14ac:dyDescent="0.2">
      <c r="A503" s="86">
        <v>170550</v>
      </c>
      <c r="B503" s="87" t="s">
        <v>1753</v>
      </c>
      <c r="C503" s="81" t="s">
        <v>1584</v>
      </c>
      <c r="D503" s="88">
        <v>1</v>
      </c>
      <c r="E503" s="88">
        <v>1</v>
      </c>
      <c r="F503" s="84">
        <f>VLOOKUP(A503,'26.1. cuc'!$A$2:$C$2088,3,FALSE)</f>
        <v>0</v>
      </c>
      <c r="G503" s="84">
        <f t="shared" si="10"/>
        <v>0</v>
      </c>
      <c r="H503" s="90"/>
    </row>
    <row r="504" spans="1:8" ht="12.75" hidden="1" x14ac:dyDescent="0.2">
      <c r="A504" s="86">
        <v>170555</v>
      </c>
      <c r="B504" s="87" t="s">
        <v>1639</v>
      </c>
      <c r="C504" s="81" t="s">
        <v>1584</v>
      </c>
      <c r="D504" s="88">
        <v>1</v>
      </c>
      <c r="E504" s="88">
        <v>1</v>
      </c>
      <c r="F504" s="84">
        <f>VLOOKUP(A504,'26.1. cuc'!$A$2:$C$2088,3,FALSE)</f>
        <v>0</v>
      </c>
      <c r="G504" s="84">
        <f t="shared" si="10"/>
        <v>0</v>
      </c>
      <c r="H504" s="90"/>
    </row>
    <row r="505" spans="1:8" ht="12.75" hidden="1" x14ac:dyDescent="0.2">
      <c r="A505" s="86">
        <v>170560</v>
      </c>
      <c r="B505" s="87" t="s">
        <v>1754</v>
      </c>
      <c r="C505" s="81" t="s">
        <v>1584</v>
      </c>
      <c r="D505" s="88">
        <v>1</v>
      </c>
      <c r="E505" s="88">
        <v>1</v>
      </c>
      <c r="F505" s="84">
        <f>VLOOKUP(A505,'26.1. cuc'!$A$2:$C$2088,3,FALSE)</f>
        <v>0</v>
      </c>
      <c r="G505" s="84">
        <f t="shared" si="10"/>
        <v>0</v>
      </c>
      <c r="H505" s="90"/>
    </row>
    <row r="506" spans="1:8" ht="12.75" hidden="1" x14ac:dyDescent="0.2">
      <c r="A506" s="86">
        <v>170565</v>
      </c>
      <c r="B506" s="87" t="s">
        <v>1755</v>
      </c>
      <c r="C506" s="81" t="s">
        <v>1584</v>
      </c>
      <c r="D506" s="88">
        <v>1</v>
      </c>
      <c r="E506" s="88">
        <v>1</v>
      </c>
      <c r="F506" s="84">
        <f>VLOOKUP(A506,'26.1. cuc'!$A$2:$C$2088,3,FALSE)</f>
        <v>0</v>
      </c>
      <c r="G506" s="84">
        <f t="shared" si="10"/>
        <v>0</v>
      </c>
      <c r="H506" s="90"/>
    </row>
    <row r="507" spans="1:8" ht="12.75" hidden="1" x14ac:dyDescent="0.2">
      <c r="A507" s="86">
        <v>170570</v>
      </c>
      <c r="B507" s="87" t="s">
        <v>1756</v>
      </c>
      <c r="C507" s="81" t="s">
        <v>1584</v>
      </c>
      <c r="D507" s="88">
        <v>1</v>
      </c>
      <c r="E507" s="88">
        <v>1</v>
      </c>
      <c r="F507" s="84">
        <f>VLOOKUP(A507,'26.1. cuc'!$A$2:$C$2088,3,FALSE)</f>
        <v>0</v>
      </c>
      <c r="G507" s="84">
        <f t="shared" si="10"/>
        <v>0</v>
      </c>
      <c r="H507" s="90"/>
    </row>
    <row r="508" spans="1:8" ht="12.75" hidden="1" x14ac:dyDescent="0.2">
      <c r="A508" s="86">
        <v>170575</v>
      </c>
      <c r="B508" s="87" t="s">
        <v>1757</v>
      </c>
      <c r="C508" s="81" t="s">
        <v>1584</v>
      </c>
      <c r="D508" s="88">
        <v>1</v>
      </c>
      <c r="E508" s="88">
        <v>1</v>
      </c>
      <c r="F508" s="84">
        <f>VLOOKUP(A508,'26.1. cuc'!$A$2:$C$2088,3,FALSE)</f>
        <v>0</v>
      </c>
      <c r="G508" s="84">
        <f t="shared" si="10"/>
        <v>0</v>
      </c>
      <c r="H508" s="90"/>
    </row>
    <row r="509" spans="1:8" ht="12.75" hidden="1" x14ac:dyDescent="0.2">
      <c r="A509" s="86">
        <v>170580</v>
      </c>
      <c r="B509" s="87" t="s">
        <v>1758</v>
      </c>
      <c r="C509" s="81" t="s">
        <v>1584</v>
      </c>
      <c r="D509" s="88">
        <v>1</v>
      </c>
      <c r="E509" s="88">
        <v>1</v>
      </c>
      <c r="F509" s="84">
        <f>VLOOKUP(A509,'26.1. cuc'!$A$2:$C$2088,3,FALSE)</f>
        <v>0</v>
      </c>
      <c r="G509" s="84">
        <f t="shared" si="10"/>
        <v>0</v>
      </c>
      <c r="H509" s="90"/>
    </row>
    <row r="510" spans="1:8" ht="12.75" hidden="1" x14ac:dyDescent="0.2">
      <c r="A510" s="86">
        <v>170585</v>
      </c>
      <c r="B510" s="87" t="s">
        <v>1759</v>
      </c>
      <c r="C510" s="81" t="s">
        <v>1584</v>
      </c>
      <c r="D510" s="88">
        <v>1</v>
      </c>
      <c r="E510" s="88">
        <v>1</v>
      </c>
      <c r="F510" s="84">
        <f>VLOOKUP(A510,'26.1. cuc'!$A$2:$C$2088,3,FALSE)</f>
        <v>0</v>
      </c>
      <c r="G510" s="84">
        <f t="shared" si="10"/>
        <v>0</v>
      </c>
      <c r="H510" s="90"/>
    </row>
    <row r="511" spans="1:8" ht="12.75" hidden="1" x14ac:dyDescent="0.2">
      <c r="A511" s="86">
        <v>170590</v>
      </c>
      <c r="B511" s="87" t="s">
        <v>1760</v>
      </c>
      <c r="C511" s="81" t="s">
        <v>1584</v>
      </c>
      <c r="D511" s="88">
        <v>1</v>
      </c>
      <c r="E511" s="88">
        <v>1</v>
      </c>
      <c r="F511" s="84">
        <f>VLOOKUP(A511,'26.1. cuc'!$A$2:$C$2088,3,FALSE)</f>
        <v>0</v>
      </c>
      <c r="G511" s="84">
        <f t="shared" si="10"/>
        <v>0</v>
      </c>
      <c r="H511" s="90"/>
    </row>
    <row r="512" spans="1:8" ht="12.75" hidden="1" x14ac:dyDescent="0.2">
      <c r="A512" s="86">
        <v>170591</v>
      </c>
      <c r="B512" s="87" t="s">
        <v>1761</v>
      </c>
      <c r="C512" s="81" t="s">
        <v>1584</v>
      </c>
      <c r="D512" s="88">
        <v>1</v>
      </c>
      <c r="E512" s="88">
        <v>1</v>
      </c>
      <c r="F512" s="84">
        <f>VLOOKUP(A512,'26.1. cuc'!$A$2:$C$2088,3,FALSE)</f>
        <v>0</v>
      </c>
      <c r="G512" s="84">
        <f t="shared" si="10"/>
        <v>0</v>
      </c>
      <c r="H512" s="90"/>
    </row>
    <row r="513" spans="1:8" ht="12.75" hidden="1" x14ac:dyDescent="0.2">
      <c r="A513" s="86">
        <v>170592</v>
      </c>
      <c r="B513" s="87" t="s">
        <v>1762</v>
      </c>
      <c r="C513" s="81" t="s">
        <v>1584</v>
      </c>
      <c r="D513" s="88">
        <v>1</v>
      </c>
      <c r="E513" s="88">
        <v>1</v>
      </c>
      <c r="F513" s="84">
        <f>VLOOKUP(A513,'26.1. cuc'!$A$2:$C$2088,3,FALSE)</f>
        <v>0</v>
      </c>
      <c r="G513" s="84">
        <f t="shared" si="10"/>
        <v>0</v>
      </c>
      <c r="H513" s="90"/>
    </row>
    <row r="514" spans="1:8" ht="12.75" x14ac:dyDescent="0.2">
      <c r="A514" s="86">
        <v>170595</v>
      </c>
      <c r="B514" s="87" t="s">
        <v>1763</v>
      </c>
      <c r="C514" s="81" t="s">
        <v>1584</v>
      </c>
      <c r="D514" s="88">
        <v>1</v>
      </c>
      <c r="E514" s="88">
        <v>1</v>
      </c>
      <c r="F514" s="84">
        <f>-VLOOKUP(A514,'26.1. cuc'!$A$2:$C$2088,3,FALSE)</f>
        <v>-217845445</v>
      </c>
      <c r="G514" s="84">
        <f t="shared" si="10"/>
        <v>-217845445</v>
      </c>
      <c r="H514" s="90"/>
    </row>
    <row r="515" spans="1:8" ht="12.75" hidden="1" x14ac:dyDescent="0.2">
      <c r="A515" s="86">
        <v>170599</v>
      </c>
      <c r="B515" s="87" t="s">
        <v>1764</v>
      </c>
      <c r="C515" s="81" t="s">
        <v>1584</v>
      </c>
      <c r="D515" s="88">
        <v>-1</v>
      </c>
      <c r="E515" s="88">
        <v>1</v>
      </c>
      <c r="F515" s="84">
        <f>-VLOOKUP(A515,'26.1. cuc'!$A$2:$C$2088,3,FALSE)</f>
        <v>0</v>
      </c>
      <c r="G515" s="84">
        <f t="shared" si="10"/>
        <v>0</v>
      </c>
      <c r="H515" s="90"/>
    </row>
    <row r="516" spans="1:8" ht="12.75" hidden="1" x14ac:dyDescent="0.2">
      <c r="A516" s="86">
        <v>171005</v>
      </c>
      <c r="B516" s="87" t="s">
        <v>1736</v>
      </c>
      <c r="C516" s="81" t="s">
        <v>1584</v>
      </c>
      <c r="D516" s="88">
        <v>1</v>
      </c>
      <c r="E516" s="88">
        <v>1</v>
      </c>
      <c r="F516" s="84">
        <f>VLOOKUP(A516,'26.1. cuc'!$A$2:$C$2088,3,FALSE)</f>
        <v>0</v>
      </c>
      <c r="G516" s="84">
        <f t="shared" si="10"/>
        <v>0</v>
      </c>
      <c r="H516" s="90"/>
    </row>
    <row r="517" spans="1:8" ht="12.75" hidden="1" x14ac:dyDescent="0.2">
      <c r="A517" s="86">
        <v>171010</v>
      </c>
      <c r="B517" s="87" t="s">
        <v>1738</v>
      </c>
      <c r="C517" s="81" t="s">
        <v>1584</v>
      </c>
      <c r="D517" s="88">
        <v>1</v>
      </c>
      <c r="E517" s="88">
        <v>1</v>
      </c>
      <c r="F517" s="84">
        <f>VLOOKUP(A517,'26.1. cuc'!$A$2:$C$2088,3,FALSE)</f>
        <v>0</v>
      </c>
      <c r="G517" s="84">
        <f t="shared" si="10"/>
        <v>0</v>
      </c>
      <c r="H517" s="90"/>
    </row>
    <row r="518" spans="1:8" ht="12.75" hidden="1" x14ac:dyDescent="0.2">
      <c r="A518" s="86">
        <v>171020</v>
      </c>
      <c r="B518" s="87" t="s">
        <v>1765</v>
      </c>
      <c r="C518" s="81" t="s">
        <v>1584</v>
      </c>
      <c r="D518" s="88">
        <v>1</v>
      </c>
      <c r="E518" s="88">
        <v>1</v>
      </c>
      <c r="F518" s="84">
        <f>VLOOKUP(A518,'26.1. cuc'!$A$2:$C$2088,3,FALSE)</f>
        <v>0</v>
      </c>
      <c r="G518" s="84">
        <f t="shared" si="10"/>
        <v>0</v>
      </c>
      <c r="H518" s="90"/>
    </row>
    <row r="519" spans="1:8" ht="12.75" hidden="1" x14ac:dyDescent="0.2">
      <c r="A519" s="86">
        <v>171090</v>
      </c>
      <c r="B519" s="87" t="s">
        <v>1766</v>
      </c>
      <c r="C519" s="81" t="s">
        <v>1584</v>
      </c>
      <c r="D519" s="88">
        <v>1</v>
      </c>
      <c r="E519" s="88">
        <v>1</v>
      </c>
      <c r="F519" s="84">
        <f>-VLOOKUP(A519,'26.1. cuc'!$A$2:$C$2088,3,FALSE)</f>
        <v>0</v>
      </c>
      <c r="G519" s="84">
        <f t="shared" si="10"/>
        <v>0</v>
      </c>
      <c r="H519" s="90"/>
    </row>
    <row r="520" spans="1:8" ht="12.75" hidden="1" x14ac:dyDescent="0.2">
      <c r="A520" s="86">
        <v>171099</v>
      </c>
      <c r="B520" s="87" t="s">
        <v>1767</v>
      </c>
      <c r="C520" s="81" t="s">
        <v>1584</v>
      </c>
      <c r="D520" s="88">
        <v>1</v>
      </c>
      <c r="E520" s="88">
        <v>1</v>
      </c>
      <c r="F520" s="84">
        <f>-VLOOKUP(A520,'26.1. cuc'!$A$2:$C$2088,3,FALSE)</f>
        <v>0</v>
      </c>
      <c r="G520" s="84">
        <f t="shared" si="10"/>
        <v>0</v>
      </c>
      <c r="H520" s="90"/>
    </row>
    <row r="521" spans="1:8" ht="12.75" hidden="1" x14ac:dyDescent="0.2">
      <c r="A521" s="86">
        <v>171505</v>
      </c>
      <c r="B521" s="87" t="s">
        <v>1736</v>
      </c>
      <c r="C521" s="81" t="s">
        <v>1584</v>
      </c>
      <c r="D521" s="88">
        <v>1</v>
      </c>
      <c r="E521" s="88">
        <v>1</v>
      </c>
      <c r="F521" s="84">
        <f>VLOOKUP(A521,'26.1. cuc'!$A$2:$C$2088,3,FALSE)</f>
        <v>0</v>
      </c>
      <c r="G521" s="84">
        <f t="shared" si="10"/>
        <v>0</v>
      </c>
      <c r="H521" s="90"/>
    </row>
    <row r="522" spans="1:8" ht="12.75" hidden="1" x14ac:dyDescent="0.2">
      <c r="A522" s="86">
        <v>171510</v>
      </c>
      <c r="B522" s="87" t="s">
        <v>1738</v>
      </c>
      <c r="C522" s="81" t="s">
        <v>1584</v>
      </c>
      <c r="D522" s="88">
        <v>1</v>
      </c>
      <c r="E522" s="88">
        <v>1</v>
      </c>
      <c r="F522" s="84">
        <f>VLOOKUP(A522,'26.1. cuc'!$A$2:$C$2088,3,FALSE)</f>
        <v>0</v>
      </c>
      <c r="G522" s="84">
        <f t="shared" si="10"/>
        <v>0</v>
      </c>
      <c r="H522" s="90"/>
    </row>
    <row r="523" spans="1:8" ht="12.75" hidden="1" x14ac:dyDescent="0.2">
      <c r="A523" s="86">
        <v>171599</v>
      </c>
      <c r="B523" s="87" t="s">
        <v>1768</v>
      </c>
      <c r="C523" s="81" t="s">
        <v>1584</v>
      </c>
      <c r="D523" s="88">
        <v>1</v>
      </c>
      <c r="E523" s="88">
        <v>1</v>
      </c>
      <c r="F523" s="84">
        <f>-VLOOKUP(A523,'26.1. cuc'!$A$2:$C$2088,3,FALSE)</f>
        <v>0</v>
      </c>
      <c r="G523" s="84">
        <f t="shared" si="10"/>
        <v>0</v>
      </c>
      <c r="H523" s="90"/>
    </row>
    <row r="524" spans="1:8" ht="12.75" hidden="1" x14ac:dyDescent="0.2">
      <c r="A524" s="86">
        <v>180500</v>
      </c>
      <c r="B524" s="87" t="s">
        <v>1769</v>
      </c>
      <c r="C524" s="81" t="s">
        <v>1584</v>
      </c>
      <c r="D524" s="88">
        <v>1</v>
      </c>
      <c r="E524" s="88">
        <v>1</v>
      </c>
      <c r="F524" s="84">
        <f>VLOOKUP(A524,'26.1. cuc'!$A$2:$C$2088,3,FALSE)</f>
        <v>0</v>
      </c>
      <c r="G524" s="84">
        <f t="shared" si="10"/>
        <v>0</v>
      </c>
      <c r="H524" s="90"/>
    </row>
    <row r="525" spans="1:8" ht="12.75" hidden="1" x14ac:dyDescent="0.2">
      <c r="A525" s="86">
        <v>181000</v>
      </c>
      <c r="B525" s="87" t="s">
        <v>1770</v>
      </c>
      <c r="C525" s="81" t="s">
        <v>1584</v>
      </c>
      <c r="D525" s="88">
        <v>1</v>
      </c>
      <c r="E525" s="88">
        <v>1</v>
      </c>
      <c r="F525" s="84">
        <f>VLOOKUP(A525,'26.1. cuc'!$A$2:$C$2088,3,FALSE)</f>
        <v>0</v>
      </c>
      <c r="G525" s="84">
        <f t="shared" si="10"/>
        <v>0</v>
      </c>
      <c r="H525" s="90"/>
    </row>
    <row r="526" spans="1:8" ht="12.75" hidden="1" x14ac:dyDescent="0.2">
      <c r="A526" s="86">
        <v>181500</v>
      </c>
      <c r="B526" s="87" t="s">
        <v>1771</v>
      </c>
      <c r="C526" s="81" t="s">
        <v>1584</v>
      </c>
      <c r="D526" s="88">
        <v>1</v>
      </c>
      <c r="E526" s="88">
        <v>1</v>
      </c>
      <c r="F526" s="84">
        <f>VLOOKUP(A526,'26.1. cuc'!$A$2:$C$2088,3,FALSE)</f>
        <v>0</v>
      </c>
      <c r="G526" s="84">
        <f t="shared" si="10"/>
        <v>0</v>
      </c>
      <c r="H526" s="90"/>
    </row>
    <row r="527" spans="1:8" ht="12.75" hidden="1" x14ac:dyDescent="0.2">
      <c r="A527" s="86">
        <v>182100</v>
      </c>
      <c r="B527" s="87" t="s">
        <v>1761</v>
      </c>
      <c r="C527" s="81" t="s">
        <v>1584</v>
      </c>
      <c r="D527" s="88">
        <v>1</v>
      </c>
      <c r="E527" s="88">
        <v>1</v>
      </c>
      <c r="F527" s="84">
        <f>VLOOKUP(A527,'26.1. cuc'!$A$2:$C$2088,3,FALSE)</f>
        <v>0</v>
      </c>
      <c r="G527" s="84">
        <f t="shared" si="10"/>
        <v>0</v>
      </c>
      <c r="H527" s="90"/>
    </row>
    <row r="528" spans="1:8" ht="12.75" hidden="1" x14ac:dyDescent="0.2">
      <c r="A528" s="86">
        <v>182500</v>
      </c>
      <c r="B528" s="87" t="s">
        <v>1772</v>
      </c>
      <c r="C528" s="81" t="s">
        <v>1584</v>
      </c>
      <c r="D528" s="88">
        <v>1</v>
      </c>
      <c r="E528" s="88">
        <v>1</v>
      </c>
      <c r="F528" s="84">
        <f>VLOOKUP(A528,'26.1. cuc'!$A$2:$C$2088,3,FALSE)</f>
        <v>0</v>
      </c>
      <c r="G528" s="84">
        <f t="shared" si="10"/>
        <v>0</v>
      </c>
      <c r="H528" s="90"/>
    </row>
    <row r="529" spans="1:8" ht="12.75" hidden="1" x14ac:dyDescent="0.2">
      <c r="A529" s="86">
        <v>189900</v>
      </c>
      <c r="B529" s="87" t="s">
        <v>1773</v>
      </c>
      <c r="C529" s="81" t="s">
        <v>1584</v>
      </c>
      <c r="D529" s="88">
        <v>1</v>
      </c>
      <c r="E529" s="88">
        <v>1</v>
      </c>
      <c r="F529" s="84">
        <f>-VLOOKUP(A529,'26.1. cuc'!$A$2:$C$2088,3,FALSE)</f>
        <v>0</v>
      </c>
      <c r="G529" s="84">
        <f t="shared" si="10"/>
        <v>0</v>
      </c>
      <c r="H529" s="90"/>
    </row>
    <row r="530" spans="1:8" ht="12.75" hidden="1" x14ac:dyDescent="0.2">
      <c r="A530" s="86">
        <v>190405</v>
      </c>
      <c r="B530" s="87" t="s">
        <v>1774</v>
      </c>
      <c r="C530" s="81" t="s">
        <v>1584</v>
      </c>
      <c r="D530" s="88">
        <v>1</v>
      </c>
      <c r="E530" s="88">
        <v>1</v>
      </c>
      <c r="F530" s="84">
        <f>VLOOKUP(A530,'26.1. cuc'!$A$2:$C$2088,3,FALSE)</f>
        <v>0</v>
      </c>
      <c r="G530" s="84">
        <f t="shared" si="10"/>
        <v>0</v>
      </c>
      <c r="H530" s="90"/>
    </row>
    <row r="531" spans="1:8" ht="12.75" hidden="1" x14ac:dyDescent="0.2">
      <c r="A531" s="86">
        <v>190410</v>
      </c>
      <c r="B531" s="87" t="s">
        <v>1775</v>
      </c>
      <c r="C531" s="81" t="s">
        <v>1584</v>
      </c>
      <c r="D531" s="88">
        <v>1</v>
      </c>
      <c r="E531" s="88">
        <v>1</v>
      </c>
      <c r="F531" s="84">
        <f>VLOOKUP(A531,'26.1. cuc'!$A$2:$C$2088,3,FALSE)</f>
        <v>0</v>
      </c>
      <c r="G531" s="84">
        <f t="shared" si="10"/>
        <v>0</v>
      </c>
      <c r="H531" s="90"/>
    </row>
    <row r="532" spans="1:8" ht="12.75" hidden="1" x14ac:dyDescent="0.2">
      <c r="A532" s="86">
        <v>190415</v>
      </c>
      <c r="B532" s="87" t="s">
        <v>1776</v>
      </c>
      <c r="C532" s="81" t="s">
        <v>1584</v>
      </c>
      <c r="D532" s="88">
        <v>1</v>
      </c>
      <c r="E532" s="88">
        <v>1</v>
      </c>
      <c r="F532" s="84">
        <f>VLOOKUP(A532,'26.1. cuc'!$A$2:$C$2088,3,FALSE)</f>
        <v>0</v>
      </c>
      <c r="G532" s="84">
        <f t="shared" si="10"/>
        <v>0</v>
      </c>
      <c r="H532" s="90"/>
    </row>
    <row r="533" spans="1:8" ht="12.75" hidden="1" x14ac:dyDescent="0.2">
      <c r="A533" s="86">
        <v>190420</v>
      </c>
      <c r="B533" s="87" t="s">
        <v>1777</v>
      </c>
      <c r="C533" s="81" t="s">
        <v>1584</v>
      </c>
      <c r="D533" s="88">
        <v>1</v>
      </c>
      <c r="E533" s="88">
        <v>1</v>
      </c>
      <c r="F533" s="84">
        <f>VLOOKUP(A533,'26.1. cuc'!$A$2:$C$2088,3,FALSE)</f>
        <v>0</v>
      </c>
      <c r="G533" s="84">
        <f t="shared" si="10"/>
        <v>0</v>
      </c>
      <c r="H533" s="90"/>
    </row>
    <row r="534" spans="1:8" ht="12.75" hidden="1" x14ac:dyDescent="0.2">
      <c r="A534" s="86">
        <v>190425</v>
      </c>
      <c r="B534" s="87" t="s">
        <v>1778</v>
      </c>
      <c r="C534" s="81" t="s">
        <v>1584</v>
      </c>
      <c r="D534" s="88">
        <v>1</v>
      </c>
      <c r="E534" s="88">
        <v>1</v>
      </c>
      <c r="F534" s="84">
        <f>VLOOKUP(A534,'26.1. cuc'!$A$2:$C$2088,3,FALSE)</f>
        <v>0</v>
      </c>
      <c r="G534" s="84">
        <f t="shared" si="10"/>
        <v>0</v>
      </c>
      <c r="H534" s="90"/>
    </row>
    <row r="535" spans="1:8" ht="12.75" hidden="1" x14ac:dyDescent="0.2">
      <c r="A535" s="86">
        <v>190430</v>
      </c>
      <c r="B535" s="87" t="s">
        <v>1779</v>
      </c>
      <c r="C535" s="81" t="s">
        <v>1584</v>
      </c>
      <c r="D535" s="88">
        <v>1</v>
      </c>
      <c r="E535" s="88">
        <v>1</v>
      </c>
      <c r="F535" s="84">
        <f>VLOOKUP(A535,'26.1. cuc'!$A$2:$C$2088,3,FALSE)</f>
        <v>0</v>
      </c>
      <c r="G535" s="84">
        <f t="shared" si="10"/>
        <v>0</v>
      </c>
      <c r="H535" s="90"/>
    </row>
    <row r="536" spans="1:8" ht="12.75" hidden="1" x14ac:dyDescent="0.2">
      <c r="A536" s="86">
        <v>190435</v>
      </c>
      <c r="B536" s="87" t="s">
        <v>1780</v>
      </c>
      <c r="C536" s="81" t="s">
        <v>1584</v>
      </c>
      <c r="D536" s="88">
        <v>1</v>
      </c>
      <c r="E536" s="88">
        <v>1</v>
      </c>
      <c r="F536" s="84">
        <f>VLOOKUP(A536,'26.1. cuc'!$A$2:$C$2088,3,FALSE)</f>
        <v>0</v>
      </c>
      <c r="G536" s="84">
        <f t="shared" si="10"/>
        <v>0</v>
      </c>
      <c r="H536" s="90"/>
    </row>
    <row r="537" spans="1:8" ht="12.75" hidden="1" x14ac:dyDescent="0.2">
      <c r="A537" s="86">
        <v>190440</v>
      </c>
      <c r="B537" s="87" t="s">
        <v>1781</v>
      </c>
      <c r="C537" s="81" t="s">
        <v>1584</v>
      </c>
      <c r="D537" s="88">
        <v>1</v>
      </c>
      <c r="E537" s="88">
        <v>1</v>
      </c>
      <c r="F537" s="84">
        <f>VLOOKUP(A537,'26.1. cuc'!$A$2:$C$2088,3,FALSE)</f>
        <v>0</v>
      </c>
      <c r="G537" s="84">
        <f t="shared" ref="G537:G571" si="11">IF($G$2="CAYC",+D537*F537,+E537*F537)</f>
        <v>0</v>
      </c>
      <c r="H537" s="90"/>
    </row>
    <row r="538" spans="1:8" ht="12.75" hidden="1" x14ac:dyDescent="0.2">
      <c r="A538" s="86">
        <v>190495</v>
      </c>
      <c r="B538" s="87" t="s">
        <v>1782</v>
      </c>
      <c r="C538" s="81" t="s">
        <v>1584</v>
      </c>
      <c r="D538" s="88">
        <v>1</v>
      </c>
      <c r="E538" s="88">
        <v>1</v>
      </c>
      <c r="F538" s="84">
        <f>VLOOKUP(A538,'26.1. cuc'!$A$2:$C$2088,3,FALSE)</f>
        <v>0</v>
      </c>
      <c r="G538" s="84">
        <f t="shared" si="11"/>
        <v>0</v>
      </c>
      <c r="H538" s="90"/>
    </row>
    <row r="539" spans="1:8" ht="12.75" hidden="1" x14ac:dyDescent="0.2">
      <c r="A539" s="86">
        <v>190505</v>
      </c>
      <c r="B539" s="87" t="s">
        <v>1783</v>
      </c>
      <c r="C539" s="81" t="s">
        <v>1584</v>
      </c>
      <c r="D539" s="88">
        <v>1</v>
      </c>
      <c r="E539" s="88">
        <v>1</v>
      </c>
      <c r="F539" s="84">
        <f>VLOOKUP(A539,'26.1. cuc'!$A$2:$C$2088,3,FALSE)</f>
        <v>0</v>
      </c>
      <c r="G539" s="84">
        <f t="shared" si="11"/>
        <v>0</v>
      </c>
      <c r="H539" s="90"/>
    </row>
    <row r="540" spans="1:8" ht="12.75" hidden="1" x14ac:dyDescent="0.2">
      <c r="A540" s="86">
        <v>190510</v>
      </c>
      <c r="B540" s="87" t="s">
        <v>1784</v>
      </c>
      <c r="C540" s="81" t="s">
        <v>1584</v>
      </c>
      <c r="D540" s="88">
        <v>1</v>
      </c>
      <c r="E540" s="88">
        <v>1</v>
      </c>
      <c r="F540" s="84">
        <f>VLOOKUP(A540,'26.1. cuc'!$A$2:$C$2088,3,FALSE)</f>
        <v>0</v>
      </c>
      <c r="G540" s="84">
        <f t="shared" si="11"/>
        <v>0</v>
      </c>
      <c r="H540" s="90"/>
    </row>
    <row r="541" spans="1:8" ht="12.75" hidden="1" x14ac:dyDescent="0.2">
      <c r="A541" s="86">
        <v>190515</v>
      </c>
      <c r="B541" s="87" t="s">
        <v>1785</v>
      </c>
      <c r="C541" s="81" t="s">
        <v>1584</v>
      </c>
      <c r="D541" s="88">
        <v>1</v>
      </c>
      <c r="E541" s="88">
        <v>1</v>
      </c>
      <c r="F541" s="84">
        <f>VLOOKUP(A541,'26.1. cuc'!$A$2:$C$2088,3,FALSE)</f>
        <v>0</v>
      </c>
      <c r="G541" s="84">
        <f t="shared" si="11"/>
        <v>0</v>
      </c>
      <c r="H541" s="90"/>
    </row>
    <row r="542" spans="1:8" ht="12.75" hidden="1" x14ac:dyDescent="0.2">
      <c r="A542" s="86">
        <v>190520</v>
      </c>
      <c r="B542" s="87" t="s">
        <v>1728</v>
      </c>
      <c r="C542" s="81" t="s">
        <v>1584</v>
      </c>
      <c r="D542" s="88">
        <v>1</v>
      </c>
      <c r="E542" s="88">
        <v>1</v>
      </c>
      <c r="F542" s="84">
        <f>VLOOKUP(A542,'26.1. cuc'!$A$2:$C$2088,3,FALSE)</f>
        <v>0</v>
      </c>
      <c r="G542" s="84">
        <f t="shared" si="11"/>
        <v>0</v>
      </c>
      <c r="H542" s="90"/>
    </row>
    <row r="543" spans="1:8" ht="12.75" hidden="1" x14ac:dyDescent="0.2">
      <c r="A543" s="86">
        <v>190595</v>
      </c>
      <c r="B543" s="87" t="s">
        <v>1786</v>
      </c>
      <c r="C543" s="81" t="s">
        <v>1584</v>
      </c>
      <c r="D543" s="88">
        <v>1</v>
      </c>
      <c r="E543" s="88">
        <v>1</v>
      </c>
      <c r="F543" s="84">
        <f>VLOOKUP(A543,'26.1. cuc'!$A$2:$C$2088,3,FALSE)</f>
        <v>0</v>
      </c>
      <c r="G543" s="84">
        <f t="shared" si="11"/>
        <v>0</v>
      </c>
      <c r="H543" s="90"/>
    </row>
    <row r="544" spans="1:8" ht="12.75" hidden="1" x14ac:dyDescent="0.2">
      <c r="A544" s="86">
        <v>191500</v>
      </c>
      <c r="B544" s="87" t="s">
        <v>1787</v>
      </c>
      <c r="C544" s="81" t="s">
        <v>1584</v>
      </c>
      <c r="D544" s="88">
        <v>1</v>
      </c>
      <c r="E544" s="88">
        <v>1</v>
      </c>
      <c r="F544" s="84">
        <f>VLOOKUP(A544,'26.1. cuc'!$A$2:$C$2088,3,FALSE)</f>
        <v>0</v>
      </c>
      <c r="G544" s="84">
        <f t="shared" si="11"/>
        <v>0</v>
      </c>
      <c r="H544" s="90"/>
    </row>
    <row r="545" spans="1:8" ht="12.75" hidden="1" x14ac:dyDescent="0.2">
      <c r="A545" s="86">
        <v>192000</v>
      </c>
      <c r="B545" s="87" t="s">
        <v>1788</v>
      </c>
      <c r="C545" s="81" t="s">
        <v>1584</v>
      </c>
      <c r="D545" s="88">
        <v>1</v>
      </c>
      <c r="E545" s="88">
        <v>1</v>
      </c>
      <c r="F545" s="84">
        <f>VLOOKUP(A545,'26.1. cuc'!$A$2:$C$2088,3,FALSE)</f>
        <v>0</v>
      </c>
      <c r="G545" s="84">
        <f t="shared" si="11"/>
        <v>0</v>
      </c>
      <c r="H545" s="90"/>
    </row>
    <row r="546" spans="1:8" ht="12.75" hidden="1" x14ac:dyDescent="0.2">
      <c r="A546" s="86">
        <v>193510</v>
      </c>
      <c r="B546" s="87" t="s">
        <v>1789</v>
      </c>
      <c r="C546" s="81" t="s">
        <v>1584</v>
      </c>
      <c r="D546" s="88">
        <v>1</v>
      </c>
      <c r="E546" s="88">
        <v>1</v>
      </c>
      <c r="F546" s="84">
        <f>VLOOKUP(A546,'26.1. cuc'!$A$2:$C$2088,3,FALSE)</f>
        <v>0</v>
      </c>
      <c r="G546" s="84">
        <f t="shared" si="11"/>
        <v>0</v>
      </c>
      <c r="H546" s="90"/>
    </row>
    <row r="547" spans="1:8" ht="12.75" hidden="1" x14ac:dyDescent="0.2">
      <c r="A547" s="86">
        <v>193515</v>
      </c>
      <c r="B547" s="87" t="s">
        <v>1790</v>
      </c>
      <c r="C547" s="81" t="s">
        <v>1584</v>
      </c>
      <c r="D547" s="88">
        <v>1</v>
      </c>
      <c r="E547" s="88">
        <v>1</v>
      </c>
      <c r="F547" s="84">
        <f>VLOOKUP(A547,'26.1. cuc'!$A$2:$C$2088,3,FALSE)</f>
        <v>0</v>
      </c>
      <c r="G547" s="84">
        <f t="shared" si="11"/>
        <v>0</v>
      </c>
      <c r="H547" s="90"/>
    </row>
    <row r="548" spans="1:8" ht="12.75" hidden="1" x14ac:dyDescent="0.2">
      <c r="A548" s="86">
        <v>193520</v>
      </c>
      <c r="B548" s="87" t="s">
        <v>1791</v>
      </c>
      <c r="C548" s="81" t="s">
        <v>1584</v>
      </c>
      <c r="D548" s="88">
        <v>1</v>
      </c>
      <c r="E548" s="88">
        <v>1</v>
      </c>
      <c r="F548" s="84">
        <f>VLOOKUP(A548,'26.1. cuc'!$A$2:$C$2088,3,FALSE)</f>
        <v>0</v>
      </c>
      <c r="G548" s="84">
        <f t="shared" si="11"/>
        <v>0</v>
      </c>
      <c r="H548" s="90"/>
    </row>
    <row r="549" spans="1:8" ht="12.75" hidden="1" x14ac:dyDescent="0.2">
      <c r="A549" s="86">
        <v>193525</v>
      </c>
      <c r="B549" s="87" t="s">
        <v>1792</v>
      </c>
      <c r="C549" s="81" t="s">
        <v>1584</v>
      </c>
      <c r="D549" s="88">
        <v>1</v>
      </c>
      <c r="E549" s="88">
        <v>1</v>
      </c>
      <c r="F549" s="84">
        <f>VLOOKUP(A549,'26.1. cuc'!$A$2:$C$2088,3,FALSE)</f>
        <v>0</v>
      </c>
      <c r="G549" s="84">
        <f t="shared" si="11"/>
        <v>0</v>
      </c>
      <c r="H549" s="90"/>
    </row>
    <row r="550" spans="1:8" ht="12.75" hidden="1" x14ac:dyDescent="0.2">
      <c r="A550" s="86">
        <v>193530</v>
      </c>
      <c r="B550" s="87" t="s">
        <v>1793</v>
      </c>
      <c r="C550" s="81" t="s">
        <v>1584</v>
      </c>
      <c r="D550" s="88">
        <v>1</v>
      </c>
      <c r="E550" s="88">
        <v>1</v>
      </c>
      <c r="F550" s="84">
        <f>VLOOKUP(A550,'26.1. cuc'!$A$2:$C$2088,3,FALSE)</f>
        <v>0</v>
      </c>
      <c r="G550" s="84">
        <f t="shared" si="11"/>
        <v>0</v>
      </c>
      <c r="H550" s="90"/>
    </row>
    <row r="551" spans="1:8" ht="12.75" hidden="1" x14ac:dyDescent="0.2">
      <c r="A551" s="86">
        <v>193535</v>
      </c>
      <c r="B551" s="87" t="s">
        <v>1794</v>
      </c>
      <c r="C551" s="81" t="s">
        <v>1584</v>
      </c>
      <c r="D551" s="88">
        <v>1</v>
      </c>
      <c r="E551" s="88">
        <v>1</v>
      </c>
      <c r="F551" s="84">
        <f>VLOOKUP(A551,'26.1. cuc'!$A$2:$C$2088,3,FALSE)</f>
        <v>0</v>
      </c>
      <c r="G551" s="84">
        <f t="shared" si="11"/>
        <v>0</v>
      </c>
      <c r="H551" s="90"/>
    </row>
    <row r="552" spans="1:8" ht="12.75" hidden="1" x14ac:dyDescent="0.2">
      <c r="A552" s="86">
        <v>194010</v>
      </c>
      <c r="B552" s="87" t="s">
        <v>1789</v>
      </c>
      <c r="C552" s="81" t="s">
        <v>1584</v>
      </c>
      <c r="D552" s="88">
        <v>1</v>
      </c>
      <c r="E552" s="88">
        <v>1</v>
      </c>
      <c r="F552" s="84">
        <f>VLOOKUP(A552,'26.1. cuc'!$A$2:$C$2088,3,FALSE)</f>
        <v>0</v>
      </c>
      <c r="G552" s="84">
        <f t="shared" si="11"/>
        <v>0</v>
      </c>
      <c r="H552" s="90"/>
    </row>
    <row r="553" spans="1:8" ht="12.75" hidden="1" x14ac:dyDescent="0.2">
      <c r="A553" s="86">
        <v>194015</v>
      </c>
      <c r="B553" s="87" t="s">
        <v>1790</v>
      </c>
      <c r="C553" s="81" t="s">
        <v>1584</v>
      </c>
      <c r="D553" s="88">
        <v>1</v>
      </c>
      <c r="E553" s="88">
        <v>1</v>
      </c>
      <c r="F553" s="84">
        <f>VLOOKUP(A553,'26.1. cuc'!$A$2:$C$2088,3,FALSE)</f>
        <v>0</v>
      </c>
      <c r="G553" s="84">
        <f t="shared" si="11"/>
        <v>0</v>
      </c>
      <c r="H553" s="90"/>
    </row>
    <row r="554" spans="1:8" ht="12.75" hidden="1" x14ac:dyDescent="0.2">
      <c r="A554" s="86">
        <v>194020</v>
      </c>
      <c r="B554" s="87" t="s">
        <v>1791</v>
      </c>
      <c r="C554" s="81" t="s">
        <v>1584</v>
      </c>
      <c r="D554" s="88">
        <v>1</v>
      </c>
      <c r="E554" s="88">
        <v>1</v>
      </c>
      <c r="F554" s="84">
        <f>VLOOKUP(A554,'26.1. cuc'!$A$2:$C$2088,3,FALSE)</f>
        <v>0</v>
      </c>
      <c r="G554" s="84">
        <f t="shared" si="11"/>
        <v>0</v>
      </c>
      <c r="H554" s="90"/>
    </row>
    <row r="555" spans="1:8" ht="12.75" hidden="1" x14ac:dyDescent="0.2">
      <c r="A555" s="86">
        <v>194025</v>
      </c>
      <c r="B555" s="87" t="s">
        <v>1792</v>
      </c>
      <c r="C555" s="81" t="s">
        <v>1584</v>
      </c>
      <c r="D555" s="88">
        <v>1</v>
      </c>
      <c r="E555" s="88">
        <v>1</v>
      </c>
      <c r="F555" s="84">
        <f>VLOOKUP(A555,'26.1. cuc'!$A$2:$C$2088,3,FALSE)</f>
        <v>0</v>
      </c>
      <c r="G555" s="84">
        <f t="shared" si="11"/>
        <v>0</v>
      </c>
      <c r="H555" s="90"/>
    </row>
    <row r="556" spans="1:8" ht="12.75" hidden="1" x14ac:dyDescent="0.2">
      <c r="A556" s="86">
        <v>194030</v>
      </c>
      <c r="B556" s="87" t="s">
        <v>1793</v>
      </c>
      <c r="C556" s="81" t="s">
        <v>1584</v>
      </c>
      <c r="D556" s="88">
        <v>1</v>
      </c>
      <c r="E556" s="88">
        <v>1</v>
      </c>
      <c r="F556" s="84">
        <f>VLOOKUP(A556,'26.1. cuc'!$A$2:$C$2088,3,FALSE)</f>
        <v>0</v>
      </c>
      <c r="G556" s="84">
        <f t="shared" si="11"/>
        <v>0</v>
      </c>
      <c r="H556" s="90"/>
    </row>
    <row r="557" spans="1:8" ht="12.75" hidden="1" x14ac:dyDescent="0.2">
      <c r="A557" s="86">
        <v>194035</v>
      </c>
      <c r="B557" s="87" t="s">
        <v>1794</v>
      </c>
      <c r="C557" s="81" t="s">
        <v>1584</v>
      </c>
      <c r="D557" s="88">
        <v>1</v>
      </c>
      <c r="E557" s="88">
        <v>1</v>
      </c>
      <c r="F557" s="84">
        <f>VLOOKUP(A557,'26.1. cuc'!$A$2:$C$2088,3,FALSE)</f>
        <v>0</v>
      </c>
      <c r="G557" s="84">
        <f t="shared" si="11"/>
        <v>0</v>
      </c>
      <c r="H557" s="90"/>
    </row>
    <row r="558" spans="1:8" ht="12.75" hidden="1" x14ac:dyDescent="0.2">
      <c r="A558" s="86">
        <v>194510</v>
      </c>
      <c r="B558" s="87" t="s">
        <v>1789</v>
      </c>
      <c r="C558" s="81" t="s">
        <v>1584</v>
      </c>
      <c r="D558" s="88">
        <v>1</v>
      </c>
      <c r="E558" s="88">
        <v>1</v>
      </c>
      <c r="F558" s="84">
        <f>VLOOKUP(A558,'26.1. cuc'!$A$2:$C$2088,3,FALSE)</f>
        <v>0</v>
      </c>
      <c r="G558" s="84">
        <f t="shared" si="11"/>
        <v>0</v>
      </c>
      <c r="H558" s="90"/>
    </row>
    <row r="559" spans="1:8" ht="12.75" hidden="1" x14ac:dyDescent="0.2">
      <c r="A559" s="86">
        <v>194515</v>
      </c>
      <c r="B559" s="87" t="s">
        <v>1790</v>
      </c>
      <c r="C559" s="81" t="s">
        <v>1584</v>
      </c>
      <c r="D559" s="88">
        <v>1</v>
      </c>
      <c r="E559" s="88">
        <v>1</v>
      </c>
      <c r="F559" s="84">
        <f>VLOOKUP(A559,'26.1. cuc'!$A$2:$C$2088,3,FALSE)</f>
        <v>0</v>
      </c>
      <c r="G559" s="84">
        <f t="shared" si="11"/>
        <v>0</v>
      </c>
      <c r="H559" s="90"/>
    </row>
    <row r="560" spans="1:8" ht="12.75" hidden="1" x14ac:dyDescent="0.2">
      <c r="A560" s="86">
        <v>194520</v>
      </c>
      <c r="B560" s="87" t="s">
        <v>1791</v>
      </c>
      <c r="C560" s="81" t="s">
        <v>1584</v>
      </c>
      <c r="D560" s="88">
        <v>1</v>
      </c>
      <c r="E560" s="88">
        <v>1</v>
      </c>
      <c r="F560" s="84">
        <f>VLOOKUP(A560,'26.1. cuc'!$A$2:$C$2088,3,FALSE)</f>
        <v>0</v>
      </c>
      <c r="G560" s="84">
        <f t="shared" si="11"/>
        <v>0</v>
      </c>
      <c r="H560" s="90"/>
    </row>
    <row r="561" spans="1:8" ht="12.75" hidden="1" x14ac:dyDescent="0.2">
      <c r="A561" s="86">
        <v>194525</v>
      </c>
      <c r="B561" s="87" t="s">
        <v>1792</v>
      </c>
      <c r="C561" s="81" t="s">
        <v>1584</v>
      </c>
      <c r="D561" s="88">
        <v>1</v>
      </c>
      <c r="E561" s="88">
        <v>1</v>
      </c>
      <c r="F561" s="84">
        <f>VLOOKUP(A561,'26.1. cuc'!$A$2:$C$2088,3,FALSE)</f>
        <v>0</v>
      </c>
      <c r="G561" s="84">
        <f t="shared" si="11"/>
        <v>0</v>
      </c>
      <c r="H561" s="90"/>
    </row>
    <row r="562" spans="1:8" ht="12.75" hidden="1" x14ac:dyDescent="0.2">
      <c r="A562" s="86">
        <v>194530</v>
      </c>
      <c r="B562" s="87" t="s">
        <v>1793</v>
      </c>
      <c r="C562" s="81" t="s">
        <v>1584</v>
      </c>
      <c r="D562" s="88">
        <v>1</v>
      </c>
      <c r="E562" s="88">
        <v>1</v>
      </c>
      <c r="F562" s="84">
        <f>VLOOKUP(A562,'26.1. cuc'!$A$2:$C$2088,3,FALSE)</f>
        <v>0</v>
      </c>
      <c r="G562" s="84">
        <f t="shared" si="11"/>
        <v>0</v>
      </c>
      <c r="H562" s="90"/>
    </row>
    <row r="563" spans="1:8" ht="12.75" hidden="1" x14ac:dyDescent="0.2">
      <c r="A563" s="86">
        <v>194535</v>
      </c>
      <c r="B563" s="87" t="s">
        <v>1794</v>
      </c>
      <c r="C563" s="81" t="s">
        <v>1584</v>
      </c>
      <c r="D563" s="88">
        <v>1</v>
      </c>
      <c r="E563" s="88">
        <v>1</v>
      </c>
      <c r="F563" s="84">
        <f>VLOOKUP(A563,'26.1. cuc'!$A$2:$C$2088,3,FALSE)</f>
        <v>0</v>
      </c>
      <c r="G563" s="84">
        <f t="shared" si="11"/>
        <v>0</v>
      </c>
      <c r="H563" s="90"/>
    </row>
    <row r="564" spans="1:8" ht="12.75" hidden="1" x14ac:dyDescent="0.2">
      <c r="A564" s="86">
        <v>195000</v>
      </c>
      <c r="B564" s="87" t="s">
        <v>1795</v>
      </c>
      <c r="C564" s="81" t="s">
        <v>1584</v>
      </c>
      <c r="D564" s="88">
        <v>1</v>
      </c>
      <c r="E564" s="88">
        <v>1</v>
      </c>
      <c r="F564" s="84">
        <f>VLOOKUP(A564,'26.1. cuc'!$A$2:$C$2088,3,FALSE)</f>
        <v>0</v>
      </c>
      <c r="G564" s="84">
        <f t="shared" si="11"/>
        <v>0</v>
      </c>
      <c r="H564" s="90"/>
    </row>
    <row r="565" spans="1:8" ht="12.75" hidden="1" x14ac:dyDescent="0.2">
      <c r="A565" s="86">
        <v>195005</v>
      </c>
      <c r="B565" s="87" t="s">
        <v>1796</v>
      </c>
      <c r="C565" s="81" t="s">
        <v>1584</v>
      </c>
      <c r="D565" s="88">
        <v>1</v>
      </c>
      <c r="E565" s="88">
        <v>1</v>
      </c>
      <c r="F565" s="84">
        <f>VLOOKUP(A565,'26.1. cuc'!$A$2:$C$2088,3,FALSE)</f>
        <v>0</v>
      </c>
      <c r="G565" s="84">
        <f t="shared" si="11"/>
        <v>0</v>
      </c>
      <c r="H565" s="90"/>
    </row>
    <row r="566" spans="1:8" ht="12.75" hidden="1" x14ac:dyDescent="0.2">
      <c r="A566" s="86">
        <v>195010</v>
      </c>
      <c r="B566" s="87" t="s">
        <v>1797</v>
      </c>
      <c r="C566" s="81" t="s">
        <v>1584</v>
      </c>
      <c r="D566" s="88">
        <v>1</v>
      </c>
      <c r="E566" s="88">
        <v>1</v>
      </c>
      <c r="F566" s="84">
        <f>VLOOKUP(A566,'26.1. cuc'!$A$2:$C$2088,3,FALSE)</f>
        <v>0</v>
      </c>
      <c r="G566" s="84">
        <f t="shared" si="11"/>
        <v>0</v>
      </c>
      <c r="H566" s="90"/>
    </row>
    <row r="567" spans="1:8" ht="12.75" hidden="1" x14ac:dyDescent="0.2">
      <c r="A567" s="86">
        <v>195015</v>
      </c>
      <c r="B567" s="87" t="s">
        <v>1798</v>
      </c>
      <c r="C567" s="81" t="s">
        <v>1584</v>
      </c>
      <c r="D567" s="88">
        <v>1</v>
      </c>
      <c r="E567" s="88">
        <v>1</v>
      </c>
      <c r="F567" s="84">
        <f>VLOOKUP(A567,'26.1. cuc'!$A$2:$C$2088,3,FALSE)</f>
        <v>0</v>
      </c>
      <c r="G567" s="84">
        <f t="shared" si="11"/>
        <v>0</v>
      </c>
      <c r="H567" s="90"/>
    </row>
    <row r="568" spans="1:8" ht="12.75" hidden="1" x14ac:dyDescent="0.2">
      <c r="A568" s="86">
        <v>195095</v>
      </c>
      <c r="B568" s="87" t="s">
        <v>1799</v>
      </c>
      <c r="C568" s="81" t="s">
        <v>1584</v>
      </c>
      <c r="D568" s="88">
        <v>-1</v>
      </c>
      <c r="E568" s="88">
        <v>1</v>
      </c>
      <c r="F568" s="84">
        <f>-VLOOKUP(A568,'26.1. cuc'!$A$2:$C$2088,3,FALSE)</f>
        <v>0</v>
      </c>
      <c r="G568" s="84">
        <f t="shared" si="11"/>
        <v>0</v>
      </c>
      <c r="H568" s="90"/>
    </row>
    <row r="569" spans="1:8" ht="12.75" hidden="1" x14ac:dyDescent="0.2">
      <c r="A569" s="86">
        <v>195099</v>
      </c>
      <c r="B569" s="87" t="s">
        <v>1800</v>
      </c>
      <c r="C569" s="81" t="s">
        <v>1584</v>
      </c>
      <c r="D569" s="88">
        <v>-1</v>
      </c>
      <c r="E569" s="88">
        <v>1</v>
      </c>
      <c r="F569" s="84">
        <f>-VLOOKUP(A569,'26.1. cuc'!$A$2:$C$2088,3,FALSE)</f>
        <v>0</v>
      </c>
      <c r="G569" s="84">
        <f t="shared" si="11"/>
        <v>0</v>
      </c>
      <c r="H569" s="90"/>
    </row>
    <row r="570" spans="1:8" ht="12.75" hidden="1" x14ac:dyDescent="0.2">
      <c r="A570" s="86">
        <v>911500</v>
      </c>
      <c r="B570" s="87" t="s">
        <v>1801</v>
      </c>
      <c r="C570" s="81" t="s">
        <v>1584</v>
      </c>
      <c r="D570" s="88">
        <v>1</v>
      </c>
      <c r="E570" s="88">
        <v>1</v>
      </c>
      <c r="F570" s="84">
        <f>VLOOKUP(A570,'26.1. cuc'!$A$2:$C$2088,3,FALSE)</f>
        <v>0</v>
      </c>
      <c r="G570" s="84">
        <f t="shared" si="11"/>
        <v>0</v>
      </c>
      <c r="H570" s="90"/>
    </row>
    <row r="571" spans="1:8" ht="12.75" hidden="1" x14ac:dyDescent="0.2">
      <c r="A571" s="86">
        <v>913000</v>
      </c>
      <c r="B571" s="87" t="s">
        <v>1802</v>
      </c>
      <c r="C571" s="81" t="s">
        <v>1584</v>
      </c>
      <c r="D571" s="88">
        <v>1</v>
      </c>
      <c r="E571" s="88">
        <v>1</v>
      </c>
      <c r="F571" s="84">
        <f>VLOOKUP(A571,'26.1. cuc'!$A$2:$C$2088,3,FALSE)</f>
        <v>0</v>
      </c>
      <c r="G571" s="84">
        <f t="shared" si="11"/>
        <v>0</v>
      </c>
      <c r="H571" s="90"/>
    </row>
    <row r="573" spans="1:8" x14ac:dyDescent="0.25">
      <c r="G573" s="95"/>
    </row>
  </sheetData>
  <autoFilter ref="A3:H571" xr:uid="{619C550A-1F0C-452A-AEEF-77F64F2EB100}">
    <filterColumn colId="5">
      <filters>
        <filter val="$1.112.950"/>
        <filter val="$1.437.007.938"/>
        <filter val="$1.476.281.850"/>
        <filter val="$1.507.080.000"/>
        <filter val="$1.667.510"/>
        <filter val="-$1.667.510"/>
        <filter val="$1.670.000"/>
        <filter val="$1.809.798"/>
        <filter val="$10.281.406"/>
        <filter val="-$10.411.020"/>
        <filter val="$10.412.864.077"/>
        <filter val="$10.527.718"/>
        <filter val="$10.749.696"/>
        <filter val="$104.810.584"/>
        <filter val="-$11.424.042"/>
        <filter val="-$11.725.149"/>
        <filter val="$124.700.165"/>
        <filter val="$14.048.436"/>
        <filter val="$147.998.282"/>
        <filter val="$157.880.153"/>
        <filter val="$16.898.930"/>
        <filter val="-$2.583.088"/>
        <filter val="-$217.845.445"/>
        <filter val="-$219.089.544"/>
        <filter val="$224.126.363"/>
        <filter val="$25.648.182"/>
        <filter val="$26.542.926"/>
        <filter val="$3.144.586"/>
        <filter val="$3.683.320.000"/>
        <filter val="-$3.818.141"/>
        <filter val="$300.000"/>
        <filter val="$355.390.031"/>
        <filter val="$37.703.223"/>
        <filter val="$426.045.223"/>
        <filter val="$47.689"/>
        <filter val="$5.153.655"/>
        <filter val="$5.575.708"/>
        <filter val="-$5.575.708"/>
        <filter val="$5.636.475.979"/>
        <filter val="$516.521.889"/>
        <filter val="$524.420.000"/>
        <filter val="$56.263.497"/>
        <filter val="$6.363.719"/>
        <filter val="-$6.363.719"/>
        <filter val="$60.665.875"/>
        <filter val="$63.686.057"/>
        <filter val="-$65.696"/>
        <filter val="$7.298.307.740"/>
        <filter val="$7.550.246"/>
        <filter val="$780.760.346"/>
        <filter val="-$8.498.355"/>
        <filter val="$80.043.834"/>
        <filter val="$83.556.625"/>
        <filter val="$86.976.023"/>
        <filter val="$89.351.108"/>
        <filter val="$9.405.727"/>
        <filter val="$9.878.744"/>
        <filter val="$994.514.316"/>
      </filters>
    </filterColumn>
  </autoFilter>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sheetPr filterMode="1"/>
  <dimension ref="A1:G67"/>
  <sheetViews>
    <sheetView showGridLines="0" zoomScale="170" zoomScaleNormal="170" workbookViewId="0">
      <pane xSplit="1" ySplit="1" topLeftCell="B2" activePane="bottomRight" state="frozen"/>
      <selection sqref="A1:H67"/>
      <selection pane="topRight" sqref="A1:H67"/>
      <selection pane="bottomLeft" sqref="A1:H67"/>
      <selection pane="bottomRight" sqref="A1:H67"/>
    </sheetView>
  </sheetViews>
  <sheetFormatPr baseColWidth="10" defaultColWidth="11.5703125" defaultRowHeight="13.5" x14ac:dyDescent="0.25"/>
  <cols>
    <col min="1" max="1" width="7" style="107" bestFit="1" customWidth="1"/>
    <col min="2" max="2" width="32.140625" style="94" customWidth="1"/>
    <col min="3" max="3" width="5.7109375" style="56" bestFit="1" customWidth="1"/>
    <col min="4" max="4" width="7.28515625" style="56" bestFit="1" customWidth="1"/>
    <col min="5" max="6" width="13" style="56" bestFit="1" customWidth="1"/>
    <col min="7" max="7" width="38.7109375" style="108" customWidth="1"/>
    <col min="8" max="8" width="11.42578125" style="56" customWidth="1"/>
    <col min="9" max="16384" width="11.5703125" style="56"/>
  </cols>
  <sheetData>
    <row r="1" spans="1:7" ht="12.75" x14ac:dyDescent="0.2">
      <c r="A1" s="96" t="s">
        <v>1508</v>
      </c>
      <c r="B1" s="96" t="s">
        <v>1403</v>
      </c>
      <c r="C1" s="96" t="s">
        <v>1510</v>
      </c>
      <c r="D1" s="96" t="s">
        <v>1803</v>
      </c>
      <c r="E1" s="96" t="s">
        <v>1512</v>
      </c>
      <c r="F1" s="96" t="s">
        <v>1804</v>
      </c>
      <c r="G1" s="97" t="s">
        <v>1514</v>
      </c>
    </row>
    <row r="2" spans="1:7" ht="18" x14ac:dyDescent="0.2">
      <c r="A2" s="323" t="s">
        <v>1805</v>
      </c>
      <c r="B2" s="323"/>
      <c r="C2" s="323"/>
      <c r="D2" s="323"/>
      <c r="E2" s="323"/>
      <c r="F2" s="323"/>
      <c r="G2" s="323"/>
    </row>
    <row r="3" spans="1:7" ht="12.75" x14ac:dyDescent="0.2">
      <c r="A3" s="86">
        <v>311005</v>
      </c>
      <c r="B3" s="80" t="s">
        <v>1806</v>
      </c>
      <c r="C3" s="82">
        <v>1</v>
      </c>
      <c r="D3" s="82">
        <v>1</v>
      </c>
      <c r="E3" s="98">
        <f>VLOOKUP(A3,'26.1. cuc'!$A$2:$C$2088,3,FALSE)</f>
        <v>650000000</v>
      </c>
      <c r="F3" s="98">
        <f>IF('26.2. PONDERACION'!$G$2="CAYC",+E3*C3,E3*D3)</f>
        <v>650000000</v>
      </c>
      <c r="G3" s="99"/>
    </row>
    <row r="4" spans="1:7" ht="12.75" hidden="1" x14ac:dyDescent="0.2">
      <c r="A4" s="86">
        <v>311010</v>
      </c>
      <c r="B4" s="80" t="s">
        <v>1807</v>
      </c>
      <c r="C4" s="82">
        <v>1</v>
      </c>
      <c r="D4" s="82">
        <v>1</v>
      </c>
      <c r="E4" s="98">
        <f>VLOOKUP(A4,'26.1. cuc'!$A$2:$C$2088,3,FALSE)</f>
        <v>0</v>
      </c>
      <c r="F4" s="98">
        <f>IF('26.2. PONDERACION'!$G$2="CAYC",+E4*C4,E4*D4)</f>
        <v>0</v>
      </c>
      <c r="G4" s="99" t="s">
        <v>1808</v>
      </c>
    </row>
    <row r="5" spans="1:7" ht="12.75" hidden="1" x14ac:dyDescent="0.2">
      <c r="A5" s="79">
        <v>311505</v>
      </c>
      <c r="B5" s="80" t="s">
        <v>1809</v>
      </c>
      <c r="C5" s="82">
        <v>0</v>
      </c>
      <c r="D5" s="82">
        <v>0</v>
      </c>
      <c r="E5" s="98">
        <f>VLOOKUP(A5,'26.1. cuc'!$A$2:$C$2088,3,FALSE)</f>
        <v>0</v>
      </c>
      <c r="F5" s="98">
        <f>IF('26.2. PONDERACION'!$G$2="CAYC",+E5*C5,E5*D5)</f>
        <v>0</v>
      </c>
      <c r="G5" s="100"/>
    </row>
    <row r="6" spans="1:7" ht="12.75" hidden="1" x14ac:dyDescent="0.2">
      <c r="A6" s="79">
        <v>311510</v>
      </c>
      <c r="B6" s="80" t="s">
        <v>1810</v>
      </c>
      <c r="C6" s="82">
        <v>0</v>
      </c>
      <c r="D6" s="82">
        <v>0</v>
      </c>
      <c r="E6" s="98">
        <f>VLOOKUP(A6,'26.1. cuc'!$A$2:$C$2088,3,FALSE)</f>
        <v>0</v>
      </c>
      <c r="F6" s="98">
        <f>IF('26.2. PONDERACION'!$G$2="CAYC",+E6*C6,E6*D6)</f>
        <v>0</v>
      </c>
      <c r="G6" s="100"/>
    </row>
    <row r="7" spans="1:7" ht="12.75" hidden="1" x14ac:dyDescent="0.2">
      <c r="A7" s="79">
        <v>312000</v>
      </c>
      <c r="B7" s="80" t="s">
        <v>1811</v>
      </c>
      <c r="C7" s="82">
        <v>1</v>
      </c>
      <c r="D7" s="82">
        <v>0</v>
      </c>
      <c r="E7" s="98">
        <f>VLOOKUP(A7,'26.1. cuc'!$A$2:$C$2088,3,FALSE)</f>
        <v>0</v>
      </c>
      <c r="F7" s="98">
        <f>IF('26.2. PONDERACION'!$G$2="CAYC",+E7*C7,E7*D7)</f>
        <v>0</v>
      </c>
      <c r="G7" s="100"/>
    </row>
    <row r="8" spans="1:7" ht="12.75" x14ac:dyDescent="0.2">
      <c r="A8" s="79">
        <v>320500</v>
      </c>
      <c r="B8" s="80" t="s">
        <v>1812</v>
      </c>
      <c r="C8" s="82">
        <v>1</v>
      </c>
      <c r="D8" s="82">
        <v>1</v>
      </c>
      <c r="E8" s="98">
        <f>VLOOKUP(A8,'26.1. cuc'!$A$2:$C$2088,3,FALSE)</f>
        <v>1161116518.72</v>
      </c>
      <c r="F8" s="98">
        <f>IF('26.2. PONDERACION'!$G$2="CAYC",+E8*C8,E8*D8)</f>
        <v>1161116518.72</v>
      </c>
      <c r="G8" s="99"/>
    </row>
    <row r="9" spans="1:7" ht="12.75" hidden="1" x14ac:dyDescent="0.2">
      <c r="A9" s="79">
        <v>321000</v>
      </c>
      <c r="B9" s="80" t="s">
        <v>1813</v>
      </c>
      <c r="C9" s="82">
        <v>1</v>
      </c>
      <c r="D9" s="82">
        <v>1</v>
      </c>
      <c r="E9" s="98">
        <f>VLOOKUP(A9,'26.1. cuc'!$A$2:$C$2088,3,FALSE)</f>
        <v>0</v>
      </c>
      <c r="F9" s="98">
        <f>IF('26.2. PONDERACION'!$G$2="CAYC",+E9*C9,E9*D9)</f>
        <v>0</v>
      </c>
      <c r="G9" s="99"/>
    </row>
    <row r="10" spans="1:7" ht="12.75" hidden="1" x14ac:dyDescent="0.2">
      <c r="A10" s="79">
        <v>321500</v>
      </c>
      <c r="B10" s="80" t="s">
        <v>1814</v>
      </c>
      <c r="C10" s="82">
        <v>1</v>
      </c>
      <c r="D10" s="82">
        <v>1</v>
      </c>
      <c r="E10" s="98">
        <f>VLOOKUP(A10,'26.1. cuc'!$A$2:$C$2088,3,FALSE)</f>
        <v>0</v>
      </c>
      <c r="F10" s="98">
        <f>IF('26.2. PONDERACION'!$G$2="CAYC",+E10*C10,E10*D10)</f>
        <v>0</v>
      </c>
      <c r="G10" s="99"/>
    </row>
    <row r="11" spans="1:7" ht="12.75" hidden="1" x14ac:dyDescent="0.2">
      <c r="A11" s="79">
        <v>322000</v>
      </c>
      <c r="B11" s="80" t="s">
        <v>1815</v>
      </c>
      <c r="C11" s="82">
        <v>1</v>
      </c>
      <c r="D11" s="82">
        <v>1</v>
      </c>
      <c r="E11" s="98">
        <f>VLOOKUP(A11,'26.1. cuc'!$A$2:$C$2088,3,FALSE)</f>
        <v>0</v>
      </c>
      <c r="F11" s="98">
        <f>IF('26.2. PONDERACION'!$G$2="CAYC",+E11*C11,E11*D11)</f>
        <v>0</v>
      </c>
      <c r="G11" s="99"/>
    </row>
    <row r="12" spans="1:7" ht="12.75" hidden="1" x14ac:dyDescent="0.2">
      <c r="A12" s="79">
        <v>322500</v>
      </c>
      <c r="B12" s="80" t="s">
        <v>1816</v>
      </c>
      <c r="C12" s="82">
        <v>1</v>
      </c>
      <c r="D12" s="82">
        <v>1</v>
      </c>
      <c r="E12" s="98">
        <f>VLOOKUP(A12,'26.1. cuc'!$A$2:$C$2088,3,FALSE)</f>
        <v>0</v>
      </c>
      <c r="F12" s="98">
        <f>IF('26.2. PONDERACION'!$G$2="CAYC",+E12*C12,E12*D12)</f>
        <v>0</v>
      </c>
      <c r="G12" s="99"/>
    </row>
    <row r="13" spans="1:7" ht="12.75" hidden="1" x14ac:dyDescent="0.2">
      <c r="A13" s="79">
        <v>323000</v>
      </c>
      <c r="B13" s="80" t="s">
        <v>1817</v>
      </c>
      <c r="C13" s="82">
        <v>0</v>
      </c>
      <c r="D13" s="82">
        <v>0</v>
      </c>
      <c r="E13" s="98">
        <f>VLOOKUP(A13,'26.1. cuc'!$A$2:$C$2088,3,FALSE)</f>
        <v>0</v>
      </c>
      <c r="F13" s="98">
        <f>IF('26.2. PONDERACION'!$G$2="CAYC",+E13*C13,E13*D13)</f>
        <v>0</v>
      </c>
      <c r="G13" s="100"/>
    </row>
    <row r="14" spans="1:7" ht="12.75" hidden="1" x14ac:dyDescent="0.2">
      <c r="A14" s="86">
        <v>323500</v>
      </c>
      <c r="B14" s="87" t="s">
        <v>1818</v>
      </c>
      <c r="C14" s="88">
        <v>0</v>
      </c>
      <c r="D14" s="88">
        <v>0</v>
      </c>
      <c r="E14" s="98">
        <f>VLOOKUP(A14,'26.1. cuc'!$A$2:$C$2088,3,FALSE)</f>
        <v>0</v>
      </c>
      <c r="F14" s="98">
        <f>IF('26.2. PONDERACION'!$G$2="CAYC",+E14*C14,E14*D14)</f>
        <v>0</v>
      </c>
      <c r="G14" s="100"/>
    </row>
    <row r="15" spans="1:7" ht="12.75" hidden="1" x14ac:dyDescent="0.2">
      <c r="A15" s="79">
        <v>328000</v>
      </c>
      <c r="B15" s="80" t="s">
        <v>1819</v>
      </c>
      <c r="C15" s="82">
        <v>1</v>
      </c>
      <c r="D15" s="82">
        <v>1</v>
      </c>
      <c r="E15" s="98">
        <f>VLOOKUP(A15,'26.1. cuc'!$A$2:$C$2088,3,FALSE)</f>
        <v>0</v>
      </c>
      <c r="F15" s="98">
        <f>IF('26.2. PONDERACION'!$G$2="CAYC",+E15*C15,E15*D15)</f>
        <v>0</v>
      </c>
      <c r="G15" s="99"/>
    </row>
    <row r="16" spans="1:7" ht="12.75" hidden="1" x14ac:dyDescent="0.2">
      <c r="A16" s="79">
        <v>330500</v>
      </c>
      <c r="B16" s="80" t="s">
        <v>1820</v>
      </c>
      <c r="C16" s="82">
        <v>1</v>
      </c>
      <c r="D16" s="82">
        <v>1</v>
      </c>
      <c r="E16" s="98">
        <f>VLOOKUP(A16,'26.1. cuc'!$A$2:$C$2088,3,FALSE)</f>
        <v>0</v>
      </c>
      <c r="F16" s="98">
        <f>IF('26.2. PONDERACION'!$G$2="CAYC",+E16*C16,E16*D16)</f>
        <v>0</v>
      </c>
      <c r="G16" s="99"/>
    </row>
    <row r="17" spans="1:7" ht="12.75" hidden="1" x14ac:dyDescent="0.2">
      <c r="A17" s="79">
        <v>331000</v>
      </c>
      <c r="B17" s="80" t="s">
        <v>1821</v>
      </c>
      <c r="C17" s="82">
        <v>1</v>
      </c>
      <c r="D17" s="82">
        <v>1</v>
      </c>
      <c r="E17" s="98">
        <f>VLOOKUP(A17,'26.1. cuc'!$A$2:$C$2088,3,FALSE)</f>
        <v>0</v>
      </c>
      <c r="F17" s="98">
        <f>IF('26.2. PONDERACION'!$G$2="CAYC",+E17*C17,E17*D17)</f>
        <v>0</v>
      </c>
      <c r="G17" s="99"/>
    </row>
    <row r="18" spans="1:7" ht="12.75" hidden="1" x14ac:dyDescent="0.2">
      <c r="A18" s="79">
        <v>332000</v>
      </c>
      <c r="B18" s="80" t="s">
        <v>1822</v>
      </c>
      <c r="C18" s="82">
        <v>1</v>
      </c>
      <c r="D18" s="82">
        <v>1</v>
      </c>
      <c r="E18" s="98">
        <f>VLOOKUP(A18,'26.1. cuc'!$A$2:$C$2088,3,FALSE)</f>
        <v>0</v>
      </c>
      <c r="F18" s="98">
        <f>IF('26.2. PONDERACION'!$G$2="CAYC",+E18*C18,E18*D18)</f>
        <v>0</v>
      </c>
      <c r="G18" s="99"/>
    </row>
    <row r="19" spans="1:7" ht="12.75" x14ac:dyDescent="0.2">
      <c r="A19" s="79">
        <v>332500</v>
      </c>
      <c r="B19" s="80" t="s">
        <v>1823</v>
      </c>
      <c r="C19" s="82">
        <v>1</v>
      </c>
      <c r="D19" s="82">
        <v>1</v>
      </c>
      <c r="E19" s="98">
        <f>VLOOKUP(A19,'26.1. cuc'!$A$2:$C$2088,3,FALSE)</f>
        <v>54382266</v>
      </c>
      <c r="F19" s="98">
        <f>IF('26.2. PONDERACION'!$G$2="CAYC",+E19*C19,E19*D19)</f>
        <v>54382266</v>
      </c>
      <c r="G19" s="99"/>
    </row>
    <row r="20" spans="1:7" ht="12.75" hidden="1" x14ac:dyDescent="0.2">
      <c r="A20" s="79">
        <v>333000</v>
      </c>
      <c r="B20" s="80" t="s">
        <v>1824</v>
      </c>
      <c r="C20" s="82">
        <v>1</v>
      </c>
      <c r="D20" s="82">
        <v>1</v>
      </c>
      <c r="E20" s="98">
        <f>VLOOKUP(A20,'26.1. cuc'!$A$2:$C$2088,3,FALSE)</f>
        <v>0</v>
      </c>
      <c r="F20" s="98">
        <f>IF('26.2. PONDERACION'!$G$2="CAYC",+E20*C20,E20*D20)</f>
        <v>0</v>
      </c>
      <c r="G20" s="99"/>
    </row>
    <row r="21" spans="1:7" ht="12.75" hidden="1" x14ac:dyDescent="0.2">
      <c r="A21" s="79">
        <v>333500</v>
      </c>
      <c r="B21" s="80" t="s">
        <v>1825</v>
      </c>
      <c r="C21" s="82">
        <v>1</v>
      </c>
      <c r="D21" s="82">
        <v>1</v>
      </c>
      <c r="E21" s="98">
        <f>VLOOKUP(A21,'26.1. cuc'!$A$2:$C$2088,3,FALSE)</f>
        <v>0</v>
      </c>
      <c r="F21" s="98">
        <f>IF('26.2. PONDERACION'!$G$2="CAYC",+E21*C21,E21*D21)</f>
        <v>0</v>
      </c>
      <c r="G21" s="99"/>
    </row>
    <row r="22" spans="1:7" ht="12.75" x14ac:dyDescent="0.2">
      <c r="A22" s="79">
        <v>334000</v>
      </c>
      <c r="B22" s="80" t="s">
        <v>1826</v>
      </c>
      <c r="C22" s="82">
        <v>0</v>
      </c>
      <c r="D22" s="82">
        <v>1</v>
      </c>
      <c r="E22" s="98">
        <f>VLOOKUP(A22,'26.1. cuc'!$A$2:$C$2088,3,FALSE)</f>
        <v>188355101.33000001</v>
      </c>
      <c r="F22" s="98">
        <f>IF('26.2. PONDERACION'!$G$2="CAYC",+E22*C22,E22*D22)</f>
        <v>188355101.33000001</v>
      </c>
      <c r="G22" s="100"/>
    </row>
    <row r="23" spans="1:7" ht="12.75" hidden="1" x14ac:dyDescent="0.2">
      <c r="A23" s="79">
        <v>339500</v>
      </c>
      <c r="B23" s="80" t="s">
        <v>1827</v>
      </c>
      <c r="C23" s="82">
        <v>1</v>
      </c>
      <c r="D23" s="82">
        <v>1</v>
      </c>
      <c r="E23" s="98">
        <f>VLOOKUP(A23,'26.1. cuc'!$A$2:$C$2088,3,FALSE)</f>
        <v>0</v>
      </c>
      <c r="F23" s="98">
        <f>IF('26.2. PONDERACION'!$G$2="CAYC",+E23*C23,E23*D23)</f>
        <v>0</v>
      </c>
      <c r="G23" s="99"/>
    </row>
    <row r="24" spans="1:7" ht="12.75" hidden="1" x14ac:dyDescent="0.2">
      <c r="A24" s="79">
        <v>340500</v>
      </c>
      <c r="B24" s="80" t="s">
        <v>1828</v>
      </c>
      <c r="C24" s="82">
        <v>1</v>
      </c>
      <c r="D24" s="82">
        <v>1</v>
      </c>
      <c r="E24" s="98">
        <f>VLOOKUP(A24,'26.1. cuc'!$A$2:$C$2088,3,FALSE)</f>
        <v>0</v>
      </c>
      <c r="F24" s="98">
        <f>IF('26.2. PONDERACION'!$G$2="CAYC",+E24*C24,E24*D24)</f>
        <v>0</v>
      </c>
      <c r="G24" s="99"/>
    </row>
    <row r="25" spans="1:7" ht="18" x14ac:dyDescent="0.2">
      <c r="A25" s="323" t="s">
        <v>1829</v>
      </c>
      <c r="B25" s="323"/>
      <c r="C25" s="323"/>
      <c r="D25" s="323"/>
      <c r="E25" s="323"/>
      <c r="F25" s="323"/>
      <c r="G25" s="323"/>
    </row>
    <row r="26" spans="1:7" ht="12.75" hidden="1" x14ac:dyDescent="0.2">
      <c r="A26" s="86">
        <v>121801</v>
      </c>
      <c r="B26" s="87" t="s">
        <v>1586</v>
      </c>
      <c r="C26" s="82">
        <v>1</v>
      </c>
      <c r="D26" s="82">
        <v>1</v>
      </c>
      <c r="E26" s="98">
        <f>VLOOKUP(A26,'26.1. cuc'!$A$2:$C$2088,3,FALSE)</f>
        <v>0</v>
      </c>
      <c r="F26" s="98">
        <f>IF('26.2. PONDERACION'!$G$2="CAYC",+E26*C26,E26*D26)</f>
        <v>0</v>
      </c>
      <c r="G26" s="324" t="s">
        <v>1830</v>
      </c>
    </row>
    <row r="27" spans="1:7" ht="12.75" hidden="1" x14ac:dyDescent="0.2">
      <c r="A27" s="86">
        <v>121802</v>
      </c>
      <c r="B27" s="87" t="s">
        <v>1587</v>
      </c>
      <c r="C27" s="82">
        <v>1</v>
      </c>
      <c r="D27" s="82">
        <v>1</v>
      </c>
      <c r="E27" s="98">
        <f>VLOOKUP(A27,'26.1. cuc'!$A$2:$C$2088,3,FALSE)</f>
        <v>0</v>
      </c>
      <c r="F27" s="98">
        <f>IF('26.2. PONDERACION'!$G$2="CAYC",+E27*C27,E27*D27)</f>
        <v>0</v>
      </c>
      <c r="G27" s="325"/>
    </row>
    <row r="28" spans="1:7" ht="12.75" hidden="1" x14ac:dyDescent="0.2">
      <c r="A28" s="86">
        <v>121803</v>
      </c>
      <c r="B28" s="87" t="s">
        <v>1589</v>
      </c>
      <c r="C28" s="82">
        <v>1</v>
      </c>
      <c r="D28" s="82">
        <v>0</v>
      </c>
      <c r="E28" s="98">
        <f>VLOOKUP(A28,'26.1. cuc'!$A$2:$C$2088,3,FALSE)</f>
        <v>0</v>
      </c>
      <c r="F28" s="98">
        <f>IF('26.2. PONDERACION'!$G$2="CAYC",+E28*C28,E28*D28)</f>
        <v>0</v>
      </c>
      <c r="G28" s="325"/>
    </row>
    <row r="29" spans="1:7" ht="12.75" hidden="1" x14ac:dyDescent="0.2">
      <c r="A29" s="86">
        <v>121899</v>
      </c>
      <c r="B29" s="87" t="s">
        <v>1590</v>
      </c>
      <c r="C29" s="82">
        <v>-1</v>
      </c>
      <c r="D29" s="82">
        <v>0</v>
      </c>
      <c r="E29" s="98">
        <f>VLOOKUP(A29,'26.1. cuc'!$A$2:$C$2088,3,FALSE)</f>
        <v>0</v>
      </c>
      <c r="F29" s="98">
        <f>IF('26.2. PONDERACION'!$G$2="CAYC",+E29*C29,E29*D29)</f>
        <v>0</v>
      </c>
      <c r="G29" s="325"/>
    </row>
    <row r="30" spans="1:7" ht="12.75" hidden="1" x14ac:dyDescent="0.2">
      <c r="A30" s="86">
        <v>122001</v>
      </c>
      <c r="B30" s="87" t="s">
        <v>1586</v>
      </c>
      <c r="C30" s="82">
        <v>1</v>
      </c>
      <c r="D30" s="82">
        <v>1</v>
      </c>
      <c r="E30" s="98">
        <f>VLOOKUP(A30,'26.1. cuc'!$A$2:$C$2088,3,FALSE)</f>
        <v>0</v>
      </c>
      <c r="F30" s="98">
        <f>IF('26.2. PONDERACION'!$G$2="CAYC",+E30*C30,E30*D30)</f>
        <v>0</v>
      </c>
      <c r="G30" s="325"/>
    </row>
    <row r="31" spans="1:7" ht="12.75" hidden="1" x14ac:dyDescent="0.2">
      <c r="A31" s="86">
        <v>122002</v>
      </c>
      <c r="B31" s="87" t="s">
        <v>1591</v>
      </c>
      <c r="C31" s="82">
        <v>1</v>
      </c>
      <c r="D31" s="82">
        <v>1</v>
      </c>
      <c r="E31" s="98">
        <f>VLOOKUP(A31,'26.1. cuc'!$A$2:$C$2088,3,FALSE)</f>
        <v>0</v>
      </c>
      <c r="F31" s="98">
        <f>IF('26.2. PONDERACION'!$G$2="CAYC",+E31*C31,E31*D31)</f>
        <v>0</v>
      </c>
      <c r="G31" s="325"/>
    </row>
    <row r="32" spans="1:7" ht="12.75" hidden="1" x14ac:dyDescent="0.2">
      <c r="A32" s="86">
        <v>122003</v>
      </c>
      <c r="B32" s="87" t="s">
        <v>1592</v>
      </c>
      <c r="C32" s="82">
        <v>1</v>
      </c>
      <c r="D32" s="82">
        <v>1</v>
      </c>
      <c r="E32" s="98">
        <f>VLOOKUP(A32,'26.1. cuc'!$A$2:$C$2088,3,FALSE)</f>
        <v>0</v>
      </c>
      <c r="F32" s="98">
        <f>IF('26.2. PONDERACION'!$G$2="CAYC",+E32*C32,E32*D32)</f>
        <v>0</v>
      </c>
      <c r="G32" s="325"/>
    </row>
    <row r="33" spans="1:7" ht="12.75" hidden="1" x14ac:dyDescent="0.2">
      <c r="A33" s="86">
        <v>122099</v>
      </c>
      <c r="B33" s="87" t="s">
        <v>1831</v>
      </c>
      <c r="C33" s="82">
        <v>1</v>
      </c>
      <c r="D33" s="82">
        <v>1</v>
      </c>
      <c r="E33" s="98">
        <f>VLOOKUP(A33,'26.1. cuc'!$A$2:$C$2088,3,FALSE)</f>
        <v>0</v>
      </c>
      <c r="F33" s="98">
        <f>IF('26.2. PONDERACION'!$G$2="CAYC",+E33*C33,E33*D33)</f>
        <v>0</v>
      </c>
      <c r="G33" s="325"/>
    </row>
    <row r="34" spans="1:7" ht="12.75" hidden="1" x14ac:dyDescent="0.2">
      <c r="A34" s="86">
        <v>122201</v>
      </c>
      <c r="B34" s="87" t="s">
        <v>1594</v>
      </c>
      <c r="C34" s="82">
        <v>1</v>
      </c>
      <c r="D34" s="82">
        <v>1</v>
      </c>
      <c r="E34" s="98">
        <f>VLOOKUP(A34,'26.1. cuc'!$A$2:$C$2088,3,FALSE)</f>
        <v>0</v>
      </c>
      <c r="F34" s="98">
        <f>IF('26.2. PONDERACION'!$G$2="CAYC",+E34*C34,E34*D34)</f>
        <v>0</v>
      </c>
      <c r="G34" s="325"/>
    </row>
    <row r="35" spans="1:7" ht="12.75" hidden="1" x14ac:dyDescent="0.2">
      <c r="A35" s="86">
        <v>122202</v>
      </c>
      <c r="B35" s="87" t="s">
        <v>1595</v>
      </c>
      <c r="C35" s="82">
        <v>1</v>
      </c>
      <c r="D35" s="82">
        <v>1</v>
      </c>
      <c r="E35" s="98">
        <f>VLOOKUP(A35,'26.1. cuc'!$A$2:$C$2088,3,FALSE)</f>
        <v>0</v>
      </c>
      <c r="F35" s="98">
        <f>IF('26.2. PONDERACION'!$G$2="CAYC",+E35*C35,E35*D35)</f>
        <v>0</v>
      </c>
      <c r="G35" s="325"/>
    </row>
    <row r="36" spans="1:7" ht="12.75" hidden="1" x14ac:dyDescent="0.2">
      <c r="A36" s="86">
        <v>122203</v>
      </c>
      <c r="B36" s="87" t="s">
        <v>1596</v>
      </c>
      <c r="C36" s="82">
        <v>1</v>
      </c>
      <c r="D36" s="82">
        <v>1</v>
      </c>
      <c r="E36" s="98">
        <f>VLOOKUP(A36,'26.1. cuc'!$A$2:$C$2088,3,FALSE)</f>
        <v>0</v>
      </c>
      <c r="F36" s="98">
        <f>IF('26.2. PONDERACION'!$G$2="CAYC",+E36*C36,E36*D36)</f>
        <v>0</v>
      </c>
      <c r="G36" s="325"/>
    </row>
    <row r="37" spans="1:7" ht="12.75" hidden="1" x14ac:dyDescent="0.2">
      <c r="A37" s="86">
        <v>122299</v>
      </c>
      <c r="B37" s="87" t="s">
        <v>1597</v>
      </c>
      <c r="C37" s="82">
        <v>1</v>
      </c>
      <c r="D37" s="82">
        <v>1</v>
      </c>
      <c r="E37" s="98">
        <f>VLOOKUP(A37,'26.1. cuc'!$A$2:$C$2088,3,FALSE)</f>
        <v>0</v>
      </c>
      <c r="F37" s="98">
        <f>IF('26.2. PONDERACION'!$G$2="CAYC",+E37*C37,E37*D37)</f>
        <v>0</v>
      </c>
      <c r="G37" s="325"/>
    </row>
    <row r="38" spans="1:7" ht="12.75" hidden="1" x14ac:dyDescent="0.2">
      <c r="A38" s="86">
        <v>122401</v>
      </c>
      <c r="B38" s="87" t="s">
        <v>1598</v>
      </c>
      <c r="C38" s="82">
        <v>1</v>
      </c>
      <c r="D38" s="82">
        <v>1</v>
      </c>
      <c r="E38" s="98">
        <f>VLOOKUP(A38,'26.1. cuc'!$A$2:$C$2088,3,FALSE)</f>
        <v>0</v>
      </c>
      <c r="F38" s="98">
        <f>IF('26.2. PONDERACION'!$G$2="CAYC",+E38*C38,E38*D38)</f>
        <v>0</v>
      </c>
      <c r="G38" s="325"/>
    </row>
    <row r="39" spans="1:7" ht="12.75" hidden="1" x14ac:dyDescent="0.2">
      <c r="A39" s="86">
        <v>122402</v>
      </c>
      <c r="B39" s="87" t="s">
        <v>1599</v>
      </c>
      <c r="C39" s="82">
        <v>1</v>
      </c>
      <c r="D39" s="82">
        <v>1</v>
      </c>
      <c r="E39" s="98">
        <f>VLOOKUP(A39,'26.1. cuc'!$A$2:$C$2088,3,FALSE)</f>
        <v>0</v>
      </c>
      <c r="F39" s="98">
        <f>IF('26.2. PONDERACION'!$G$2="CAYC",+E39*C39,E39*D39)</f>
        <v>0</v>
      </c>
      <c r="G39" s="325"/>
    </row>
    <row r="40" spans="1:7" ht="12.75" hidden="1" x14ac:dyDescent="0.2">
      <c r="A40" s="86">
        <v>122403</v>
      </c>
      <c r="B40" s="87" t="s">
        <v>1600</v>
      </c>
      <c r="C40" s="82">
        <v>1</v>
      </c>
      <c r="D40" s="82">
        <v>1</v>
      </c>
      <c r="E40" s="98">
        <f>VLOOKUP(A40,'26.1. cuc'!$A$2:$C$2088,3,FALSE)</f>
        <v>0</v>
      </c>
      <c r="F40" s="98">
        <f>IF('26.2. PONDERACION'!$G$2="CAYC",+E40*C40,E40*D40)</f>
        <v>0</v>
      </c>
      <c r="G40" s="325"/>
    </row>
    <row r="41" spans="1:7" ht="12.75" hidden="1" x14ac:dyDescent="0.2">
      <c r="A41" s="86">
        <v>122404</v>
      </c>
      <c r="B41" s="87" t="s">
        <v>1601</v>
      </c>
      <c r="C41" s="82">
        <v>1</v>
      </c>
      <c r="D41" s="82">
        <v>1</v>
      </c>
      <c r="E41" s="98">
        <f>VLOOKUP(A41,'26.1. cuc'!$A$2:$C$2088,3,FALSE)</f>
        <v>0</v>
      </c>
      <c r="F41" s="98">
        <f>IF('26.2. PONDERACION'!$G$2="CAYC",+E41*C41,E41*D41)</f>
        <v>0</v>
      </c>
      <c r="G41" s="325"/>
    </row>
    <row r="42" spans="1:7" ht="12.75" hidden="1" x14ac:dyDescent="0.2">
      <c r="A42" s="86">
        <v>122499</v>
      </c>
      <c r="B42" s="87" t="s">
        <v>1602</v>
      </c>
      <c r="C42" s="82">
        <v>1</v>
      </c>
      <c r="D42" s="82">
        <v>1</v>
      </c>
      <c r="E42" s="98">
        <f>VLOOKUP(A42,'26.1. cuc'!$A$2:$C$2088,3,FALSE)</f>
        <v>0</v>
      </c>
      <c r="F42" s="98">
        <f>IF('26.2. PONDERACION'!$G$2="CAYC",+E42*C42,E42*D42)</f>
        <v>0</v>
      </c>
      <c r="G42" s="325"/>
    </row>
    <row r="43" spans="1:7" ht="12.75" hidden="1" x14ac:dyDescent="0.2">
      <c r="A43" s="86">
        <v>122601</v>
      </c>
      <c r="B43" s="87" t="s">
        <v>1603</v>
      </c>
      <c r="C43" s="82">
        <v>1</v>
      </c>
      <c r="D43" s="82">
        <v>1</v>
      </c>
      <c r="E43" s="98">
        <f>VLOOKUP(A43,'26.1. cuc'!$A$2:$C$2088,3,FALSE)</f>
        <v>0</v>
      </c>
      <c r="F43" s="98">
        <f>IF('26.2. PONDERACION'!$G$2="CAYC",+E43*C43,E43*D43)</f>
        <v>0</v>
      </c>
      <c r="G43" s="325"/>
    </row>
    <row r="44" spans="1:7" ht="12.75" x14ac:dyDescent="0.2">
      <c r="A44" s="86">
        <v>122602</v>
      </c>
      <c r="B44" s="87" t="s">
        <v>1604</v>
      </c>
      <c r="C44" s="82">
        <v>1</v>
      </c>
      <c r="D44" s="82">
        <v>1</v>
      </c>
      <c r="E44" s="98">
        <f>VLOOKUP(A44,'26.1. cuc'!$A$2:$C$2088,3,FALSE)</f>
        <v>10749696</v>
      </c>
      <c r="F44" s="98">
        <f>IF('26.2. PONDERACION'!$G$2="CAYC",+E44*C44,E44*D44)</f>
        <v>10749696</v>
      </c>
      <c r="G44" s="325"/>
    </row>
    <row r="45" spans="1:7" ht="12.75" x14ac:dyDescent="0.2">
      <c r="A45" s="86">
        <v>122603</v>
      </c>
      <c r="B45" s="87" t="s">
        <v>1605</v>
      </c>
      <c r="C45" s="82">
        <v>1</v>
      </c>
      <c r="D45" s="82">
        <v>1</v>
      </c>
      <c r="E45" s="98">
        <f>VLOOKUP(A45,'26.1. cuc'!$A$2:$C$2088,3,FALSE)</f>
        <v>10527718</v>
      </c>
      <c r="F45" s="98">
        <f>IF('26.2. PONDERACION'!$G$2="CAYC",+E45*C45,E45*D45)</f>
        <v>10527718</v>
      </c>
      <c r="G45" s="325"/>
    </row>
    <row r="46" spans="1:7" ht="12.75" x14ac:dyDescent="0.2">
      <c r="A46" s="86">
        <v>122604</v>
      </c>
      <c r="B46" s="87" t="s">
        <v>1606</v>
      </c>
      <c r="C46" s="82">
        <v>1</v>
      </c>
      <c r="D46" s="82">
        <v>1</v>
      </c>
      <c r="E46" s="98">
        <f>VLOOKUP(A46,'26.1. cuc'!$A$2:$C$2088,3,FALSE)</f>
        <v>147998282</v>
      </c>
      <c r="F46" s="98">
        <f>IF('26.2. PONDERACION'!$G$2="CAYC",+E46*C46,E46*D46)</f>
        <v>147998282</v>
      </c>
      <c r="G46" s="325"/>
    </row>
    <row r="47" spans="1:7" ht="12.75" hidden="1" x14ac:dyDescent="0.2">
      <c r="A47" s="86">
        <v>122699</v>
      </c>
      <c r="B47" s="87" t="s">
        <v>1607</v>
      </c>
      <c r="C47" s="82">
        <v>1</v>
      </c>
      <c r="D47" s="82">
        <v>1</v>
      </c>
      <c r="E47" s="98">
        <f>VLOOKUP(A47,'26.1. cuc'!$A$2:$C$2088,3,FALSE)</f>
        <v>0</v>
      </c>
      <c r="F47" s="98">
        <f>IF('26.2. PONDERACION'!$G$2="CAYC",+E47*C47,E47*D47)</f>
        <v>0</v>
      </c>
      <c r="G47" s="326"/>
    </row>
    <row r="48" spans="1:7" ht="12.75" x14ac:dyDescent="0.2">
      <c r="A48" s="86">
        <v>122811</v>
      </c>
      <c r="B48" s="87" t="s">
        <v>1832</v>
      </c>
      <c r="C48" s="82">
        <v>1</v>
      </c>
      <c r="D48" s="82">
        <v>1</v>
      </c>
      <c r="E48" s="98">
        <f>VLOOKUP(A48,'26.1. cuc'!$A$2:$C$2088,3,FALSE)</f>
        <v>3683320000</v>
      </c>
      <c r="F48" s="98">
        <v>0</v>
      </c>
      <c r="G48" s="101" t="s">
        <v>1833</v>
      </c>
    </row>
    <row r="49" spans="1:7" ht="12.75" hidden="1" x14ac:dyDescent="0.2">
      <c r="A49" s="86">
        <v>123001</v>
      </c>
      <c r="B49" s="87" t="s">
        <v>1613</v>
      </c>
      <c r="C49" s="88">
        <v>1</v>
      </c>
      <c r="D49" s="88">
        <v>1</v>
      </c>
      <c r="E49" s="98">
        <f>VLOOKUP(A49,'26.1. cuc'!$A$2:$C$2088,3,FALSE)</f>
        <v>0</v>
      </c>
      <c r="F49" s="98">
        <f>IF('26.2. PONDERACION'!$G$2="CAYC",+E49*C49,E49*D49)</f>
        <v>0</v>
      </c>
      <c r="G49" s="322" t="s">
        <v>1834</v>
      </c>
    </row>
    <row r="50" spans="1:7" ht="12.75" hidden="1" x14ac:dyDescent="0.2">
      <c r="A50" s="86">
        <v>123002</v>
      </c>
      <c r="B50" s="87" t="s">
        <v>1615</v>
      </c>
      <c r="C50" s="88">
        <v>1</v>
      </c>
      <c r="D50" s="88">
        <v>1</v>
      </c>
      <c r="E50" s="98">
        <f>VLOOKUP(A50,'26.1. cuc'!$A$2:$C$2088,3,FALSE)</f>
        <v>0</v>
      </c>
      <c r="F50" s="98">
        <f>IF('26.2. PONDERACION'!$G$2="CAYC",+E50*C50,E50*D50)</f>
        <v>0</v>
      </c>
      <c r="G50" s="322"/>
    </row>
    <row r="51" spans="1:7" ht="12.75" hidden="1" x14ac:dyDescent="0.2">
      <c r="A51" s="86">
        <v>123003</v>
      </c>
      <c r="B51" s="87" t="s">
        <v>1616</v>
      </c>
      <c r="C51" s="88">
        <v>1</v>
      </c>
      <c r="D51" s="88">
        <v>1</v>
      </c>
      <c r="E51" s="98">
        <f>VLOOKUP(A51,'26.1. cuc'!$A$2:$C$2088,3,FALSE)</f>
        <v>0</v>
      </c>
      <c r="F51" s="98">
        <f>IF('26.2. PONDERACION'!$G$2="CAYC",+E51*C51,E51*D51)</f>
        <v>0</v>
      </c>
      <c r="G51" s="322"/>
    </row>
    <row r="52" spans="1:7" ht="12.75" hidden="1" x14ac:dyDescent="0.2">
      <c r="A52" s="86">
        <v>123201</v>
      </c>
      <c r="B52" s="87" t="s">
        <v>1613</v>
      </c>
      <c r="C52" s="88">
        <v>1</v>
      </c>
      <c r="D52" s="88">
        <v>1</v>
      </c>
      <c r="E52" s="98">
        <f>VLOOKUP(A52,'26.1. cuc'!$A$2:$C$2088,3,FALSE)</f>
        <v>0</v>
      </c>
      <c r="F52" s="98">
        <f>IF('26.2. PONDERACION'!$G$2="CAYC",+E52*C52,E52*D52)</f>
        <v>0</v>
      </c>
      <c r="G52" s="322"/>
    </row>
    <row r="53" spans="1:7" ht="12.75" hidden="1" x14ac:dyDescent="0.2">
      <c r="A53" s="86">
        <v>123202</v>
      </c>
      <c r="B53" s="87" t="s">
        <v>1615</v>
      </c>
      <c r="C53" s="88">
        <v>1</v>
      </c>
      <c r="D53" s="88">
        <v>1</v>
      </c>
      <c r="E53" s="98">
        <f>VLOOKUP(A53,'26.1. cuc'!$A$2:$C$2088,3,FALSE)</f>
        <v>0</v>
      </c>
      <c r="F53" s="98">
        <f>IF('26.2. PONDERACION'!$G$2="CAYC",+E53*C53,E53*D53)</f>
        <v>0</v>
      </c>
      <c r="G53" s="322"/>
    </row>
    <row r="54" spans="1:7" ht="12.75" hidden="1" x14ac:dyDescent="0.2">
      <c r="A54" s="86">
        <v>123204</v>
      </c>
      <c r="B54" s="87" t="s">
        <v>1616</v>
      </c>
      <c r="C54" s="88">
        <v>1</v>
      </c>
      <c r="D54" s="88">
        <v>1</v>
      </c>
      <c r="E54" s="98">
        <f>VLOOKUP(A54,'26.1. cuc'!$A$2:$C$2088,3,FALSE)</f>
        <v>0</v>
      </c>
      <c r="F54" s="98">
        <f>IF('26.2. PONDERACION'!$G$2="CAYC",+E54*C54,E54*D54)</f>
        <v>0</v>
      </c>
      <c r="G54" s="322"/>
    </row>
    <row r="55" spans="1:7" ht="12.75" hidden="1" x14ac:dyDescent="0.2">
      <c r="A55" s="86">
        <v>123295</v>
      </c>
      <c r="B55" s="87" t="s">
        <v>1621</v>
      </c>
      <c r="C55" s="88">
        <v>1</v>
      </c>
      <c r="D55" s="88">
        <v>1</v>
      </c>
      <c r="E55" s="98">
        <f>VLOOKUP(A55,'26.1. cuc'!$A$2:$C$2088,3,FALSE)</f>
        <v>0</v>
      </c>
      <c r="F55" s="98">
        <f>IF('26.2. PONDERACION'!$G$2="CAYC",+E55*C55,E55*D55)</f>
        <v>0</v>
      </c>
      <c r="G55" s="322"/>
    </row>
    <row r="56" spans="1:7" ht="12.75" hidden="1" x14ac:dyDescent="0.2">
      <c r="A56" s="86">
        <v>123400</v>
      </c>
      <c r="B56" s="87" t="s">
        <v>1623</v>
      </c>
      <c r="C56" s="88">
        <v>1</v>
      </c>
      <c r="D56" s="88">
        <v>1</v>
      </c>
      <c r="E56" s="98">
        <f>VLOOKUP(A56,'26.1. cuc'!$A$2:$C$2088,3,FALSE)</f>
        <v>0</v>
      </c>
      <c r="F56" s="98">
        <f>IF('26.2. PONDERACION'!$G$2="CAYC",+E56*C56,E56*D56)</f>
        <v>0</v>
      </c>
      <c r="G56" s="322"/>
    </row>
    <row r="57" spans="1:7" ht="12.75" hidden="1" x14ac:dyDescent="0.2">
      <c r="A57" s="86">
        <v>182000</v>
      </c>
      <c r="B57" s="87" t="s">
        <v>1835</v>
      </c>
      <c r="C57" s="88">
        <v>1</v>
      </c>
      <c r="D57" s="88">
        <v>1</v>
      </c>
      <c r="E57" s="98">
        <f>VLOOKUP(A57,'26.1. cuc'!$A$2:$C$2088,3,FALSE)</f>
        <v>0</v>
      </c>
      <c r="F57" s="98">
        <f>IF('26.2. PONDERACION'!$G$2="CAYC",+E57*C57,E57*D57)</f>
        <v>0</v>
      </c>
      <c r="G57" s="99"/>
    </row>
    <row r="58" spans="1:7" ht="12.75" hidden="1" x14ac:dyDescent="0.2">
      <c r="A58" s="86">
        <v>191000</v>
      </c>
      <c r="B58" s="87" t="s">
        <v>1836</v>
      </c>
      <c r="C58" s="88">
        <v>1</v>
      </c>
      <c r="D58" s="88">
        <v>1</v>
      </c>
      <c r="E58" s="98">
        <f>VLOOKUP(A58,'26.1. cuc'!$A$2:$C$2088,3,FALSE)</f>
        <v>0</v>
      </c>
      <c r="F58" s="98">
        <f>IF('26.2. PONDERACION'!$G$2="CAYC",+E58*C58,E58*D58)</f>
        <v>0</v>
      </c>
      <c r="G58" s="99"/>
    </row>
    <row r="59" spans="1:7" ht="12.75" x14ac:dyDescent="0.2">
      <c r="A59" s="86">
        <v>350000</v>
      </c>
      <c r="B59" s="102" t="s">
        <v>1837</v>
      </c>
      <c r="C59" s="82">
        <v>1</v>
      </c>
      <c r="D59" s="82">
        <v>1</v>
      </c>
      <c r="E59" s="98">
        <f>VLOOKUP(A59,'26.1. cuc'!$A$2:$C$2088,3,FALSE)</f>
        <v>45365132.280000001</v>
      </c>
      <c r="F59" s="98">
        <f>IF(E59&lt;0,-E59,0)</f>
        <v>0</v>
      </c>
      <c r="G59" s="99" t="s">
        <v>1838</v>
      </c>
    </row>
    <row r="60" spans="1:7" ht="12.75" hidden="1" x14ac:dyDescent="0.2">
      <c r="A60" s="86">
        <v>390000</v>
      </c>
      <c r="B60" s="102" t="s">
        <v>1839</v>
      </c>
      <c r="C60" s="82">
        <v>1</v>
      </c>
      <c r="D60" s="82">
        <v>1</v>
      </c>
      <c r="E60" s="98">
        <f>VLOOKUP(A60,'26.1. cuc'!$A$2:$C$2088,3,FALSE)</f>
        <v>0</v>
      </c>
      <c r="F60" s="98">
        <f>IF('26.2. PONDERACION'!$G$2="CAYC",+E60*C60,E60*D60)</f>
        <v>0</v>
      </c>
      <c r="G60" s="99" t="s">
        <v>1840</v>
      </c>
    </row>
    <row r="61" spans="1:7" ht="12.75" hidden="1" x14ac:dyDescent="0.2">
      <c r="A61" s="103"/>
      <c r="B61" s="80" t="s">
        <v>1841</v>
      </c>
      <c r="C61" s="88">
        <v>1</v>
      </c>
      <c r="D61" s="88">
        <v>1</v>
      </c>
      <c r="E61" s="98">
        <v>0</v>
      </c>
      <c r="F61" s="98">
        <f>IF('26.2. PONDERACION'!$G$2="CAYC",+E61*C61,E61*D61)</f>
        <v>0</v>
      </c>
      <c r="G61" s="100"/>
    </row>
    <row r="62" spans="1:7" ht="18" x14ac:dyDescent="0.2">
      <c r="A62" s="323" t="s">
        <v>1842</v>
      </c>
      <c r="B62" s="323"/>
      <c r="C62" s="323"/>
      <c r="D62" s="323"/>
      <c r="E62" s="323"/>
      <c r="F62" s="323"/>
      <c r="G62" s="323"/>
    </row>
    <row r="63" spans="1:7" ht="12.75" x14ac:dyDescent="0.2">
      <c r="A63" s="79">
        <v>350000</v>
      </c>
      <c r="B63" s="80" t="s">
        <v>1843</v>
      </c>
      <c r="C63" s="83">
        <v>0.2</v>
      </c>
      <c r="D63" s="83">
        <v>0.2</v>
      </c>
      <c r="E63" s="98">
        <f>VLOOKUP(A63,'26.1. cuc'!$A$2:$C$2088,3,FALSE)</f>
        <v>45365132.280000001</v>
      </c>
      <c r="F63" s="98">
        <f>IF(E63&gt;0,E63*D63,0)</f>
        <v>9073026.4560000002</v>
      </c>
      <c r="G63" s="104" t="s">
        <v>1844</v>
      </c>
    </row>
    <row r="64" spans="1:7" ht="12.75" hidden="1" x14ac:dyDescent="0.2">
      <c r="A64" s="79">
        <v>390000</v>
      </c>
      <c r="B64" s="80" t="s">
        <v>776</v>
      </c>
      <c r="C64" s="83">
        <v>0.2</v>
      </c>
      <c r="D64" s="83">
        <v>0.2</v>
      </c>
      <c r="E64" s="98">
        <f>VLOOKUP(A64,'26.1. cuc'!$A$2:$C$2088,3,FALSE)</f>
        <v>0</v>
      </c>
      <c r="F64" s="98">
        <f>IF(E64&gt;0,E64*D64,0)</f>
        <v>0</v>
      </c>
      <c r="G64" s="104" t="s">
        <v>1845</v>
      </c>
    </row>
    <row r="65" spans="1:7" ht="12.75" hidden="1" x14ac:dyDescent="0.2">
      <c r="A65" s="105"/>
      <c r="B65" s="80" t="s">
        <v>1846</v>
      </c>
      <c r="C65" s="82">
        <v>0.5</v>
      </c>
      <c r="D65" s="82">
        <v>0.5</v>
      </c>
      <c r="E65" s="98">
        <v>0</v>
      </c>
      <c r="F65" s="98"/>
      <c r="G65" s="104" t="s">
        <v>1847</v>
      </c>
    </row>
    <row r="66" spans="1:7" ht="12.75" x14ac:dyDescent="0.2">
      <c r="A66" s="79">
        <v>146800</v>
      </c>
      <c r="B66" s="80" t="s">
        <v>1848</v>
      </c>
      <c r="C66" s="106" t="s">
        <v>1849</v>
      </c>
      <c r="D66" s="106"/>
      <c r="E66" s="98">
        <f>VLOOKUP(A66,'26.1. cuc'!$A$2:$C$2088,3,FALSE)</f>
        <v>294206862</v>
      </c>
      <c r="F66" s="98">
        <f>IF('26.2. PONDERACION'!G1*1.25%&lt;'26.3. patrimonio'!E66,'26.2. PONDERACION'!G1*1.25%,'26.3. patrimonio'!E66)</f>
        <v>231545657.45291501</v>
      </c>
      <c r="G66" s="99" t="s">
        <v>1850</v>
      </c>
    </row>
    <row r="67" spans="1:7" x14ac:dyDescent="0.25">
      <c r="E67" s="119"/>
    </row>
  </sheetData>
  <autoFilter ref="A1:G66" xr:uid="{5C76B582-D5B0-45D0-A98F-78B11908A03E}">
    <filterColumn colId="4">
      <filters blank="1">
        <filter val="$1.161.116.519"/>
        <filter val="$10.527.718"/>
        <filter val="$10.749.696"/>
        <filter val="$147.998.282"/>
        <filter val="$188.355.101"/>
        <filter val="$294.206.862"/>
        <filter val="$3.683.320.000"/>
        <filter val="$45.365.132"/>
        <filter val="$54.382.266"/>
        <filter val="$650.000.000"/>
      </filters>
    </filterColumn>
  </autoFilter>
  <mergeCells count="5">
    <mergeCell ref="G49:G56"/>
    <mergeCell ref="A2:G2"/>
    <mergeCell ref="A25:G25"/>
    <mergeCell ref="A62:G62"/>
    <mergeCell ref="G26:G47"/>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B5350-87BA-4DEE-A605-724F524FB0CE}">
  <dimension ref="A1:CG3767"/>
  <sheetViews>
    <sheetView zoomScale="120" zoomScaleNormal="120" workbookViewId="0">
      <pane xSplit="1" ySplit="1" topLeftCell="BK943" activePane="bottomRight" state="frozen"/>
      <selection sqref="A1:H67"/>
      <selection pane="topRight" sqref="A1:H67"/>
      <selection pane="bottomLeft" sqref="A1:H67"/>
      <selection pane="bottomRight" activeCell="BO966" sqref="BO966"/>
    </sheetView>
  </sheetViews>
  <sheetFormatPr baseColWidth="10" defaultRowHeight="16.5" x14ac:dyDescent="0.3"/>
  <cols>
    <col min="1" max="1" width="13.5703125" style="285" bestFit="1" customWidth="1"/>
    <col min="2" max="2" width="11.42578125" style="1"/>
    <col min="3" max="3" width="14.140625" style="274" bestFit="1" customWidth="1"/>
    <col min="4" max="5" width="11.5703125" style="1" bestFit="1" customWidth="1"/>
    <col min="6" max="6" width="11.42578125" style="1"/>
    <col min="7" max="17" width="11.5703125" style="1" bestFit="1" customWidth="1"/>
    <col min="18" max="18" width="14.85546875" style="1" bestFit="1" customWidth="1"/>
    <col min="19" max="25" width="11.5703125" style="1" bestFit="1" customWidth="1"/>
    <col min="26" max="27" width="11.42578125" style="1"/>
    <col min="28" max="29" width="11.5703125" style="1" bestFit="1" customWidth="1"/>
    <col min="30" max="30" width="11.42578125" style="1"/>
    <col min="31" max="33" width="11.5703125" style="1" bestFit="1" customWidth="1"/>
    <col min="34" max="39" width="11.42578125" style="1"/>
    <col min="40" max="42" width="11.5703125" style="1" bestFit="1" customWidth="1"/>
    <col min="43" max="43" width="11.42578125" style="1"/>
    <col min="44" max="44" width="15.140625" style="276" bestFit="1" customWidth="1"/>
    <col min="45" max="45" width="11.42578125" style="1"/>
    <col min="46" max="57" width="11.5703125" style="1" bestFit="1" customWidth="1"/>
    <col min="58" max="58" width="15" style="276" customWidth="1"/>
    <col min="59" max="60" width="11.42578125" style="1"/>
    <col min="61" max="61" width="17.140625" style="1" bestFit="1" customWidth="1"/>
    <col min="62" max="62" width="24.28515625" style="288" bestFit="1" customWidth="1"/>
    <col min="63" max="63" width="11.42578125" style="1"/>
    <col min="64" max="64" width="11.5703125" style="1" bestFit="1" customWidth="1"/>
    <col min="65" max="65" width="16.28515625" style="2" bestFit="1" customWidth="1"/>
    <col min="66" max="66" width="11.42578125" style="1"/>
    <col min="67" max="67" width="13.42578125" style="1" bestFit="1" customWidth="1"/>
    <col min="68" max="68" width="13" style="2" bestFit="1" customWidth="1"/>
    <col min="69" max="69" width="14.42578125" style="2" bestFit="1" customWidth="1"/>
    <col min="70" max="70" width="11.42578125" style="1"/>
    <col min="71" max="71" width="15.5703125" style="1" bestFit="1" customWidth="1"/>
    <col min="72" max="72" width="22.140625" style="1" bestFit="1" customWidth="1"/>
    <col min="73" max="77" width="12" style="1" bestFit="1" customWidth="1"/>
    <col min="78" max="78" width="10" style="1" bestFit="1" customWidth="1"/>
    <col min="79" max="83" width="12" style="1" bestFit="1" customWidth="1"/>
    <col min="84" max="84" width="9" style="1" bestFit="1" customWidth="1"/>
    <col min="85" max="85" width="10.7109375" style="1" bestFit="1" customWidth="1"/>
    <col min="86" max="16384" width="11.42578125" style="1"/>
  </cols>
  <sheetData>
    <row r="1" spans="1:85" s="35" customFormat="1" ht="49.5" x14ac:dyDescent="0.3">
      <c r="A1" s="289" t="s">
        <v>5621</v>
      </c>
      <c r="B1" s="289" t="s">
        <v>5565</v>
      </c>
      <c r="C1" s="290" t="s">
        <v>5566</v>
      </c>
      <c r="D1" s="289" t="s">
        <v>5567</v>
      </c>
      <c r="E1" s="289" t="s">
        <v>5568</v>
      </c>
      <c r="F1" s="289" t="s">
        <v>5569</v>
      </c>
      <c r="G1" s="289" t="s">
        <v>5570</v>
      </c>
      <c r="H1" s="289" t="s">
        <v>5571</v>
      </c>
      <c r="I1" s="289" t="s">
        <v>5572</v>
      </c>
      <c r="J1" s="289" t="s">
        <v>5573</v>
      </c>
      <c r="K1" s="289" t="s">
        <v>5574</v>
      </c>
      <c r="L1" s="289" t="s">
        <v>5575</v>
      </c>
      <c r="M1" s="289" t="s">
        <v>5576</v>
      </c>
      <c r="N1" s="289" t="s">
        <v>5577</v>
      </c>
      <c r="O1" s="289" t="s">
        <v>5578</v>
      </c>
      <c r="P1" s="289" t="s">
        <v>5579</v>
      </c>
      <c r="Q1" s="289" t="s">
        <v>5580</v>
      </c>
      <c r="R1" s="289" t="s">
        <v>5581</v>
      </c>
      <c r="S1" s="289" t="s">
        <v>5582</v>
      </c>
      <c r="T1" s="289" t="s">
        <v>5583</v>
      </c>
      <c r="U1" s="289" t="s">
        <v>5584</v>
      </c>
      <c r="V1" s="289" t="s">
        <v>5585</v>
      </c>
      <c r="W1" s="289" t="s">
        <v>5586</v>
      </c>
      <c r="X1" s="289" t="s">
        <v>5587</v>
      </c>
      <c r="Y1" s="289" t="s">
        <v>5588</v>
      </c>
      <c r="Z1" s="289" t="s">
        <v>5589</v>
      </c>
      <c r="AA1" s="289" t="s">
        <v>5590</v>
      </c>
      <c r="AB1" s="289" t="s">
        <v>5591</v>
      </c>
      <c r="AC1" s="289" t="s">
        <v>5592</v>
      </c>
      <c r="AD1" s="289" t="s">
        <v>5593</v>
      </c>
      <c r="AE1" s="289" t="s">
        <v>5594</v>
      </c>
      <c r="AF1" s="289" t="s">
        <v>5595</v>
      </c>
      <c r="AG1" s="289" t="s">
        <v>5596</v>
      </c>
      <c r="AH1" s="289" t="s">
        <v>5597</v>
      </c>
      <c r="AI1" s="289" t="s">
        <v>5598</v>
      </c>
      <c r="AJ1" s="289" t="s">
        <v>5599</v>
      </c>
      <c r="AK1" s="289" t="s">
        <v>5600</v>
      </c>
      <c r="AL1" s="289" t="s">
        <v>5601</v>
      </c>
      <c r="AM1" s="289" t="s">
        <v>5602</v>
      </c>
      <c r="AN1" s="289" t="s">
        <v>5603</v>
      </c>
      <c r="AO1" s="289" t="s">
        <v>5604</v>
      </c>
      <c r="AP1" s="289" t="s">
        <v>5605</v>
      </c>
      <c r="AQ1" s="289" t="s">
        <v>5606</v>
      </c>
      <c r="AR1" s="291" t="s">
        <v>5607</v>
      </c>
      <c r="AS1" s="289" t="s">
        <v>5608</v>
      </c>
      <c r="AT1" s="289" t="s">
        <v>5609</v>
      </c>
      <c r="AU1" s="289" t="s">
        <v>5610</v>
      </c>
      <c r="AV1" s="289" t="s">
        <v>5611</v>
      </c>
      <c r="AW1" s="289" t="s">
        <v>5612</v>
      </c>
      <c r="AX1" s="289" t="s">
        <v>5613</v>
      </c>
      <c r="AY1" s="289" t="s">
        <v>5614</v>
      </c>
      <c r="AZ1" s="289" t="s">
        <v>5615</v>
      </c>
      <c r="BA1" s="289" t="s">
        <v>5616</v>
      </c>
      <c r="BB1" s="289" t="s">
        <v>5617</v>
      </c>
      <c r="BC1" s="289" t="s">
        <v>5618</v>
      </c>
      <c r="BD1" s="289" t="s">
        <v>5619</v>
      </c>
      <c r="BE1" s="289" t="s">
        <v>5620</v>
      </c>
      <c r="BF1" s="291" t="s">
        <v>5624</v>
      </c>
      <c r="BI1" s="271" t="s">
        <v>5622</v>
      </c>
      <c r="BJ1" s="297" t="s">
        <v>5623</v>
      </c>
      <c r="BK1" s="1"/>
      <c r="BM1" s="272"/>
      <c r="BO1" s="286" t="s">
        <v>5628</v>
      </c>
      <c r="BP1" s="287" t="s">
        <v>5626</v>
      </c>
      <c r="BQ1" s="287" t="s">
        <v>5627</v>
      </c>
      <c r="BS1" s="271" t="s">
        <v>6551</v>
      </c>
      <c r="BT1" s="271" t="s">
        <v>5625</v>
      </c>
      <c r="BU1" s="1"/>
      <c r="BV1" s="1"/>
      <c r="BW1" s="1"/>
      <c r="BX1" s="1"/>
      <c r="BY1" s="1"/>
      <c r="BZ1" s="1"/>
      <c r="CA1" s="1"/>
      <c r="CB1" s="1"/>
      <c r="CC1" s="1"/>
      <c r="CD1" s="1"/>
      <c r="CE1" s="1"/>
      <c r="CF1" s="1"/>
      <c r="CG1" s="1"/>
    </row>
    <row r="2" spans="1:85" x14ac:dyDescent="0.3">
      <c r="A2" s="273">
        <f t="shared" ref="A2:A65" si="0">IF(+R2-AR2-BF2&gt;0,R2-AR2-BF2,0)</f>
        <v>26745129</v>
      </c>
      <c r="B2" s="1" t="s">
        <v>2621</v>
      </c>
      <c r="C2" s="274">
        <v>462646</v>
      </c>
      <c r="D2" s="1">
        <v>144105</v>
      </c>
      <c r="E2" s="1">
        <v>4</v>
      </c>
      <c r="F2" s="1" t="s">
        <v>3595</v>
      </c>
      <c r="G2" s="275">
        <v>44165</v>
      </c>
      <c r="H2" s="275">
        <v>46022</v>
      </c>
      <c r="I2" s="1">
        <v>0</v>
      </c>
      <c r="J2" s="1">
        <v>1</v>
      </c>
      <c r="K2" s="1">
        <v>17</v>
      </c>
      <c r="L2" s="1">
        <v>30</v>
      </c>
      <c r="M2" s="1">
        <v>2</v>
      </c>
      <c r="N2" s="1">
        <v>9</v>
      </c>
      <c r="O2" s="1">
        <v>9.3800000000000008</v>
      </c>
      <c r="P2" s="1">
        <v>38668747</v>
      </c>
      <c r="Q2" s="1">
        <v>647373</v>
      </c>
      <c r="R2" s="1">
        <v>31114289</v>
      </c>
      <c r="S2" s="1">
        <v>0</v>
      </c>
      <c r="T2" s="1">
        <v>0</v>
      </c>
      <c r="U2" s="1">
        <v>0</v>
      </c>
      <c r="W2" s="1">
        <v>0</v>
      </c>
      <c r="X2" s="1">
        <v>0</v>
      </c>
      <c r="Y2" s="1">
        <v>0</v>
      </c>
      <c r="Z2" s="1" t="s">
        <v>2635</v>
      </c>
      <c r="AA2" s="1" t="s">
        <v>3609</v>
      </c>
      <c r="AB2" s="275">
        <v>44651</v>
      </c>
      <c r="AC2" s="1">
        <v>1</v>
      </c>
      <c r="AD2" s="1" t="s">
        <v>2623</v>
      </c>
      <c r="AE2" s="1">
        <v>1</v>
      </c>
      <c r="AF2" s="1">
        <v>30</v>
      </c>
      <c r="AG2" s="1">
        <v>0</v>
      </c>
      <c r="AN2" s="1">
        <v>1</v>
      </c>
      <c r="AO2" s="1">
        <v>1</v>
      </c>
      <c r="AR2" s="276">
        <v>2143505</v>
      </c>
      <c r="AS2" s="1" t="s">
        <v>2677</v>
      </c>
      <c r="AT2" s="1">
        <v>0</v>
      </c>
      <c r="AU2" s="1">
        <v>0</v>
      </c>
      <c r="AV2" s="1" t="s">
        <v>2625</v>
      </c>
      <c r="AW2" s="1" t="s">
        <v>2626</v>
      </c>
      <c r="AX2" s="1">
        <v>5</v>
      </c>
      <c r="BC2" s="1">
        <v>1</v>
      </c>
      <c r="BD2" s="1">
        <v>7</v>
      </c>
      <c r="BE2" s="1">
        <v>2</v>
      </c>
      <c r="BF2" s="296">
        <v>2225655</v>
      </c>
      <c r="BI2" s="52">
        <v>141105</v>
      </c>
      <c r="BJ2" s="297">
        <v>5586572006.8006039</v>
      </c>
      <c r="BL2" s="1">
        <f>+BI2</f>
        <v>141105</v>
      </c>
      <c r="BM2" s="2">
        <f>+BJ2</f>
        <v>5586572006.8006039</v>
      </c>
      <c r="BO2" s="277" t="s">
        <v>5629</v>
      </c>
      <c r="BP2" s="278">
        <f>+MAX(BP3:BP964)</f>
        <v>197269230</v>
      </c>
      <c r="BQ2" s="278">
        <f>+MAX(BQ3:BQ964)</f>
        <v>182425124.25999999</v>
      </c>
      <c r="BS2" s="271" t="s">
        <v>5628</v>
      </c>
      <c r="BT2" s="1">
        <v>141105</v>
      </c>
      <c r="BU2" s="1">
        <v>141205</v>
      </c>
      <c r="BV2" s="1">
        <v>144105</v>
      </c>
      <c r="BW2" s="1">
        <v>144110</v>
      </c>
      <c r="BX2" s="1">
        <v>144115</v>
      </c>
      <c r="BY2" s="1">
        <v>144120</v>
      </c>
      <c r="BZ2" s="1">
        <v>144125</v>
      </c>
      <c r="CA2" s="1">
        <v>144205</v>
      </c>
      <c r="CB2" s="1">
        <v>144210</v>
      </c>
      <c r="CC2" s="1">
        <v>144215</v>
      </c>
      <c r="CD2" s="1">
        <v>144220</v>
      </c>
      <c r="CE2" s="1">
        <v>144225</v>
      </c>
      <c r="CF2" s="1">
        <v>141215</v>
      </c>
      <c r="CG2" s="1" t="s">
        <v>6550</v>
      </c>
    </row>
    <row r="3" spans="1:85" x14ac:dyDescent="0.3">
      <c r="A3" s="273">
        <f t="shared" si="0"/>
        <v>659145.07557593053</v>
      </c>
      <c r="B3" s="1" t="s">
        <v>2621</v>
      </c>
      <c r="C3" s="274">
        <v>2820068</v>
      </c>
      <c r="D3" s="1">
        <v>144105</v>
      </c>
      <c r="E3" s="1">
        <v>4</v>
      </c>
      <c r="F3" s="1" t="s">
        <v>2886</v>
      </c>
      <c r="G3" s="275">
        <v>42648</v>
      </c>
      <c r="H3" s="275">
        <v>44865</v>
      </c>
      <c r="I3" s="1">
        <v>1</v>
      </c>
      <c r="J3" s="1">
        <v>1</v>
      </c>
      <c r="K3" s="1">
        <v>37</v>
      </c>
      <c r="L3" s="1">
        <v>30</v>
      </c>
      <c r="M3" s="1">
        <v>2</v>
      </c>
      <c r="N3" s="1">
        <v>11.88</v>
      </c>
      <c r="O3" s="1">
        <v>12.54</v>
      </c>
      <c r="P3" s="1">
        <v>38354867</v>
      </c>
      <c r="Q3" s="1">
        <v>465487</v>
      </c>
      <c r="R3" s="1">
        <v>3133100</v>
      </c>
      <c r="S3" s="1">
        <v>0</v>
      </c>
      <c r="T3" s="1">
        <v>0</v>
      </c>
      <c r="U3" s="1">
        <v>0</v>
      </c>
      <c r="W3" s="1">
        <v>0</v>
      </c>
      <c r="X3" s="1">
        <v>0</v>
      </c>
      <c r="Y3" s="1">
        <v>0</v>
      </c>
      <c r="AB3" s="275">
        <v>44651</v>
      </c>
      <c r="AC3" s="1">
        <v>1</v>
      </c>
      <c r="AD3" s="1" t="s">
        <v>2623</v>
      </c>
      <c r="AE3" s="1">
        <v>1</v>
      </c>
      <c r="AF3" s="1">
        <v>30</v>
      </c>
      <c r="AG3" s="1">
        <v>22</v>
      </c>
      <c r="AN3" s="1">
        <v>1</v>
      </c>
      <c r="AO3" s="1">
        <v>1</v>
      </c>
      <c r="AR3" s="276">
        <v>285246.76</v>
      </c>
      <c r="AS3" s="1" t="s">
        <v>2624</v>
      </c>
      <c r="AT3" s="1">
        <v>0</v>
      </c>
      <c r="AU3" s="1">
        <v>0</v>
      </c>
      <c r="AV3" s="1" t="s">
        <v>2625</v>
      </c>
      <c r="AW3" s="1" t="s">
        <v>2626</v>
      </c>
      <c r="AX3" s="1">
        <v>5</v>
      </c>
      <c r="BC3" s="1">
        <v>1</v>
      </c>
      <c r="BD3" s="1">
        <v>7</v>
      </c>
      <c r="BE3" s="1">
        <v>2</v>
      </c>
      <c r="BF3" s="296">
        <v>2188708.1644240697</v>
      </c>
      <c r="BI3" s="52">
        <v>141205</v>
      </c>
      <c r="BJ3" s="297">
        <v>1029911527.5250169</v>
      </c>
      <c r="BL3" s="1">
        <f t="shared" ref="BL3:BM17" si="1">+BI3</f>
        <v>141205</v>
      </c>
      <c r="BM3" s="2">
        <f t="shared" si="1"/>
        <v>1029911527.5250169</v>
      </c>
      <c r="BO3" s="279">
        <f>+BS3</f>
        <v>6288468</v>
      </c>
      <c r="BP3" s="2">
        <f>+SUM(BT3:BU3)</f>
        <v>0</v>
      </c>
      <c r="BQ3" s="2">
        <f t="shared" ref="BQ3:BQ66" si="2">+SUM(BV3:XV3)</f>
        <v>20639168.420000002</v>
      </c>
      <c r="BS3" s="280">
        <v>6288468</v>
      </c>
      <c r="BT3" s="281"/>
      <c r="BU3" s="281"/>
      <c r="BV3" s="281"/>
      <c r="BW3" s="281"/>
      <c r="BX3" s="281"/>
      <c r="BY3" s="281"/>
      <c r="BZ3" s="281"/>
      <c r="CA3" s="281">
        <v>20639168.420000002</v>
      </c>
      <c r="CB3" s="281"/>
      <c r="CC3" s="281"/>
      <c r="CD3" s="281"/>
      <c r="CE3" s="281"/>
      <c r="CF3" s="281"/>
      <c r="CG3" s="281"/>
    </row>
    <row r="4" spans="1:85" x14ac:dyDescent="0.3">
      <c r="A4" s="273">
        <f t="shared" si="0"/>
        <v>7055536.9244240671</v>
      </c>
      <c r="B4" s="1" t="s">
        <v>2621</v>
      </c>
      <c r="C4" s="274">
        <v>2820068</v>
      </c>
      <c r="D4" s="1">
        <v>144105</v>
      </c>
      <c r="E4" s="1">
        <v>4</v>
      </c>
      <c r="F4" s="1" t="s">
        <v>3850</v>
      </c>
      <c r="G4" s="275">
        <v>44029</v>
      </c>
      <c r="H4" s="275">
        <v>46022</v>
      </c>
      <c r="I4" s="1">
        <v>0</v>
      </c>
      <c r="J4" s="1">
        <v>1</v>
      </c>
      <c r="K4" s="1">
        <v>19</v>
      </c>
      <c r="L4" s="1">
        <v>30</v>
      </c>
      <c r="M4" s="1">
        <v>2</v>
      </c>
      <c r="N4" s="1">
        <v>9</v>
      </c>
      <c r="O4" s="1">
        <v>9.3800000000000008</v>
      </c>
      <c r="P4" s="1">
        <v>44527779</v>
      </c>
      <c r="Q4" s="1">
        <v>887394</v>
      </c>
      <c r="R4" s="1">
        <v>33542163</v>
      </c>
      <c r="S4" s="1">
        <v>0</v>
      </c>
      <c r="T4" s="1">
        <v>0</v>
      </c>
      <c r="U4" s="1">
        <v>0</v>
      </c>
      <c r="W4" s="1">
        <v>0</v>
      </c>
      <c r="X4" s="1">
        <v>0</v>
      </c>
      <c r="Y4" s="1">
        <v>0</v>
      </c>
      <c r="AB4" s="275">
        <v>44651</v>
      </c>
      <c r="AC4" s="1">
        <v>1</v>
      </c>
      <c r="AD4" s="1" t="s">
        <v>2623</v>
      </c>
      <c r="AE4" s="1">
        <v>1</v>
      </c>
      <c r="AF4" s="1">
        <v>30</v>
      </c>
      <c r="AG4" s="1">
        <v>0</v>
      </c>
      <c r="AN4" s="1">
        <v>1</v>
      </c>
      <c r="AO4" s="1">
        <v>1</v>
      </c>
      <c r="AR4" s="276">
        <v>3054879.24</v>
      </c>
      <c r="AS4" s="1" t="s">
        <v>2677</v>
      </c>
      <c r="AT4" s="1">
        <v>0</v>
      </c>
      <c r="AU4" s="1">
        <v>0</v>
      </c>
      <c r="AV4" s="1" t="s">
        <v>2625</v>
      </c>
      <c r="AW4" s="1" t="s">
        <v>2626</v>
      </c>
      <c r="AX4" s="1">
        <v>5</v>
      </c>
      <c r="BC4" s="1">
        <v>1</v>
      </c>
      <c r="BD4" s="1">
        <v>7</v>
      </c>
      <c r="BE4" s="1">
        <v>2</v>
      </c>
      <c r="BF4" s="296">
        <v>23431746.835575931</v>
      </c>
      <c r="BI4" s="52">
        <v>144105</v>
      </c>
      <c r="BJ4" s="297">
        <v>6058563810.7474298</v>
      </c>
      <c r="BL4" s="1">
        <f t="shared" si="1"/>
        <v>144105</v>
      </c>
      <c r="BM4" s="2">
        <f t="shared" si="1"/>
        <v>6058563810.7474298</v>
      </c>
      <c r="BO4" s="279">
        <f t="shared" ref="BO4:BO67" si="3">+BS4</f>
        <v>8404682</v>
      </c>
      <c r="BP4" s="2">
        <f t="shared" ref="BP4:BP67" si="4">+SUM(BT4:BU4)</f>
        <v>0</v>
      </c>
      <c r="BQ4" s="2">
        <f t="shared" si="2"/>
        <v>20907004</v>
      </c>
      <c r="BS4" s="280">
        <v>8404682</v>
      </c>
      <c r="BT4" s="281"/>
      <c r="BU4" s="281"/>
      <c r="BV4" s="281"/>
      <c r="BW4" s="281"/>
      <c r="BX4" s="281"/>
      <c r="BY4" s="281"/>
      <c r="BZ4" s="281"/>
      <c r="CA4" s="281">
        <v>20907004</v>
      </c>
      <c r="CB4" s="281"/>
      <c r="CC4" s="281"/>
      <c r="CD4" s="281"/>
      <c r="CE4" s="281"/>
      <c r="CF4" s="281"/>
      <c r="CG4" s="281"/>
    </row>
    <row r="5" spans="1:85" x14ac:dyDescent="0.3">
      <c r="A5" s="273">
        <f t="shared" si="0"/>
        <v>0</v>
      </c>
      <c r="B5" s="1" t="s">
        <v>2621</v>
      </c>
      <c r="C5" s="274">
        <v>2670474</v>
      </c>
      <c r="D5" s="1">
        <v>144205</v>
      </c>
      <c r="E5" s="1">
        <v>4</v>
      </c>
      <c r="F5" s="1" t="s">
        <v>3020</v>
      </c>
      <c r="G5" s="275">
        <v>43868</v>
      </c>
      <c r="H5" s="275">
        <v>44985</v>
      </c>
      <c r="I5" s="1">
        <v>0</v>
      </c>
      <c r="J5" s="1">
        <v>1</v>
      </c>
      <c r="K5" s="1">
        <v>25</v>
      </c>
      <c r="L5" s="1">
        <v>30</v>
      </c>
      <c r="M5" s="1">
        <v>2</v>
      </c>
      <c r="N5" s="1">
        <v>11.04</v>
      </c>
      <c r="O5" s="1">
        <v>11.61</v>
      </c>
      <c r="P5" s="1">
        <v>13684107</v>
      </c>
      <c r="Q5" s="1">
        <v>494713</v>
      </c>
      <c r="R5" s="1">
        <v>4669190</v>
      </c>
      <c r="S5" s="1">
        <v>0</v>
      </c>
      <c r="T5" s="1">
        <v>0</v>
      </c>
      <c r="U5" s="1">
        <v>0</v>
      </c>
      <c r="W5" s="1">
        <v>0</v>
      </c>
      <c r="X5" s="1">
        <v>0</v>
      </c>
      <c r="Y5" s="1">
        <v>0</v>
      </c>
      <c r="AB5" s="275">
        <v>44651</v>
      </c>
      <c r="AC5" s="1">
        <v>1</v>
      </c>
      <c r="AD5" s="1" t="s">
        <v>2623</v>
      </c>
      <c r="AE5" s="1">
        <v>1</v>
      </c>
      <c r="AF5" s="1">
        <v>30</v>
      </c>
      <c r="AG5" s="1">
        <v>0</v>
      </c>
      <c r="AN5" s="1">
        <v>1</v>
      </c>
      <c r="AO5" s="1">
        <v>1</v>
      </c>
      <c r="AR5" s="276">
        <v>661468.27</v>
      </c>
      <c r="AS5" s="1" t="s">
        <v>2657</v>
      </c>
      <c r="AT5" s="1">
        <v>0</v>
      </c>
      <c r="AU5" s="1">
        <v>0</v>
      </c>
      <c r="AX5" s="1">
        <v>5</v>
      </c>
      <c r="BC5" s="1">
        <v>1</v>
      </c>
      <c r="BD5" s="1">
        <v>7</v>
      </c>
      <c r="BE5" s="1">
        <v>2</v>
      </c>
      <c r="BF5" s="296">
        <v>4630192.49415645</v>
      </c>
      <c r="BI5" s="52">
        <v>144110</v>
      </c>
      <c r="BJ5" s="297">
        <v>2509782.4609945053</v>
      </c>
      <c r="BL5" s="1">
        <f t="shared" si="1"/>
        <v>144110</v>
      </c>
      <c r="BM5" s="2">
        <f t="shared" si="1"/>
        <v>2509782.4609945053</v>
      </c>
      <c r="BO5" s="279">
        <f t="shared" si="3"/>
        <v>27297672</v>
      </c>
      <c r="BP5" s="2">
        <f t="shared" si="4"/>
        <v>0</v>
      </c>
      <c r="BQ5" s="2">
        <f t="shared" si="2"/>
        <v>9879300</v>
      </c>
      <c r="BS5" s="280">
        <v>27297672</v>
      </c>
      <c r="BT5" s="281"/>
      <c r="BU5" s="281"/>
      <c r="BV5" s="281">
        <v>9879300</v>
      </c>
      <c r="BW5" s="281"/>
      <c r="BX5" s="281"/>
      <c r="BY5" s="281"/>
      <c r="BZ5" s="281"/>
      <c r="CA5" s="281"/>
      <c r="CB5" s="281"/>
      <c r="CC5" s="281"/>
      <c r="CD5" s="281"/>
      <c r="CE5" s="281"/>
      <c r="CF5" s="281"/>
      <c r="CG5" s="281"/>
    </row>
    <row r="6" spans="1:85" x14ac:dyDescent="0.3">
      <c r="A6" s="273">
        <f t="shared" si="0"/>
        <v>0</v>
      </c>
      <c r="B6" s="1" t="s">
        <v>2621</v>
      </c>
      <c r="C6" s="274">
        <v>2670474</v>
      </c>
      <c r="D6" s="1">
        <v>144205</v>
      </c>
      <c r="E6" s="1">
        <v>4</v>
      </c>
      <c r="F6" s="1" t="s">
        <v>5344</v>
      </c>
      <c r="G6" s="275">
        <v>44490</v>
      </c>
      <c r="H6" s="275">
        <v>45596</v>
      </c>
      <c r="I6" s="1">
        <v>0</v>
      </c>
      <c r="J6" s="1">
        <v>1</v>
      </c>
      <c r="K6" s="1">
        <v>5</v>
      </c>
      <c r="L6" s="1">
        <v>30</v>
      </c>
      <c r="M6" s="1">
        <v>2</v>
      </c>
      <c r="N6" s="1">
        <v>17.690000000000001</v>
      </c>
      <c r="O6" s="1">
        <v>19.2</v>
      </c>
      <c r="P6" s="1">
        <v>3000000</v>
      </c>
      <c r="Q6" s="1">
        <v>108613</v>
      </c>
      <c r="R6" s="1">
        <v>2673521</v>
      </c>
      <c r="S6" s="1">
        <v>0</v>
      </c>
      <c r="T6" s="1">
        <v>0</v>
      </c>
      <c r="U6" s="1">
        <v>0</v>
      </c>
      <c r="W6" s="1">
        <v>0</v>
      </c>
      <c r="X6" s="1">
        <v>0</v>
      </c>
      <c r="Y6" s="1">
        <v>0</v>
      </c>
      <c r="AB6" s="275">
        <v>44651</v>
      </c>
      <c r="AC6" s="1">
        <v>1</v>
      </c>
      <c r="AD6" s="1" t="s">
        <v>2623</v>
      </c>
      <c r="AE6" s="1">
        <v>1</v>
      </c>
      <c r="AF6" s="1">
        <v>30</v>
      </c>
      <c r="AG6" s="1">
        <v>0</v>
      </c>
      <c r="AN6" s="1">
        <v>1</v>
      </c>
      <c r="AO6" s="1">
        <v>1</v>
      </c>
      <c r="AR6" s="276">
        <v>378739.73</v>
      </c>
      <c r="AS6" s="1" t="s">
        <v>2657</v>
      </c>
      <c r="AT6" s="1">
        <v>0</v>
      </c>
      <c r="AU6" s="1">
        <v>0</v>
      </c>
      <c r="AX6" s="1">
        <v>5</v>
      </c>
      <c r="BC6" s="1">
        <v>1</v>
      </c>
      <c r="BD6" s="1">
        <v>7</v>
      </c>
      <c r="BE6" s="1">
        <v>2</v>
      </c>
      <c r="BF6" s="296">
        <v>2651191.50584355</v>
      </c>
      <c r="BI6" s="52">
        <v>144115</v>
      </c>
      <c r="BJ6" s="297">
        <v>14569506.391904447</v>
      </c>
      <c r="BL6" s="1">
        <f t="shared" si="1"/>
        <v>144115</v>
      </c>
      <c r="BM6" s="2">
        <f t="shared" si="1"/>
        <v>14569506.391904447</v>
      </c>
      <c r="BO6" s="279">
        <f t="shared" si="3"/>
        <v>29476090</v>
      </c>
      <c r="BP6" s="2">
        <f t="shared" si="4"/>
        <v>0</v>
      </c>
      <c r="BQ6" s="2">
        <f t="shared" si="2"/>
        <v>9305170</v>
      </c>
      <c r="BS6" s="280">
        <v>29476090</v>
      </c>
      <c r="BT6" s="281"/>
      <c r="BU6" s="281"/>
      <c r="BV6" s="281"/>
      <c r="BW6" s="281"/>
      <c r="BX6" s="281"/>
      <c r="BY6" s="281"/>
      <c r="BZ6" s="281"/>
      <c r="CA6" s="281">
        <v>9305170</v>
      </c>
      <c r="CB6" s="281"/>
      <c r="CC6" s="281"/>
      <c r="CD6" s="281"/>
      <c r="CE6" s="281"/>
      <c r="CF6" s="281"/>
      <c r="CG6" s="281"/>
    </row>
    <row r="7" spans="1:85" x14ac:dyDescent="0.3">
      <c r="A7" s="273">
        <f t="shared" si="0"/>
        <v>1434528.9437308265</v>
      </c>
      <c r="B7" s="1" t="s">
        <v>2621</v>
      </c>
      <c r="C7" s="274">
        <v>2672422</v>
      </c>
      <c r="D7" s="1">
        <v>144105</v>
      </c>
      <c r="E7" s="1">
        <v>4</v>
      </c>
      <c r="F7" s="1" t="s">
        <v>2887</v>
      </c>
      <c r="G7" s="275">
        <v>42881</v>
      </c>
      <c r="H7" s="275">
        <v>44712</v>
      </c>
      <c r="I7" s="1">
        <v>1</v>
      </c>
      <c r="J7" s="1">
        <v>1</v>
      </c>
      <c r="K7" s="1">
        <v>35</v>
      </c>
      <c r="L7" s="1">
        <v>30</v>
      </c>
      <c r="M7" s="1">
        <v>2</v>
      </c>
      <c r="N7" s="1">
        <v>10.08</v>
      </c>
      <c r="O7" s="1">
        <v>10.55</v>
      </c>
      <c r="P7" s="1">
        <v>35076086</v>
      </c>
      <c r="Q7" s="1">
        <v>746645</v>
      </c>
      <c r="R7" s="1">
        <v>2202795</v>
      </c>
      <c r="S7" s="1">
        <v>18504</v>
      </c>
      <c r="T7" s="1">
        <v>0</v>
      </c>
      <c r="U7" s="1">
        <v>0</v>
      </c>
      <c r="W7" s="1">
        <v>0</v>
      </c>
      <c r="X7" s="1">
        <v>0</v>
      </c>
      <c r="Y7" s="1">
        <v>0</v>
      </c>
      <c r="AB7" s="275">
        <v>44651</v>
      </c>
      <c r="AC7" s="1">
        <v>1</v>
      </c>
      <c r="AD7" s="1" t="s">
        <v>2623</v>
      </c>
      <c r="AE7" s="1">
        <v>1</v>
      </c>
      <c r="AF7" s="1">
        <v>30</v>
      </c>
      <c r="AG7" s="1">
        <v>728141</v>
      </c>
      <c r="AN7" s="1">
        <v>1</v>
      </c>
      <c r="AO7" s="1">
        <v>1</v>
      </c>
      <c r="AR7" s="276">
        <v>91199.75</v>
      </c>
      <c r="AS7" s="1" t="s">
        <v>2624</v>
      </c>
      <c r="AT7" s="1">
        <v>0</v>
      </c>
      <c r="AU7" s="1">
        <v>0</v>
      </c>
      <c r="AV7" s="1" t="s">
        <v>2625</v>
      </c>
      <c r="AW7" s="1" t="s">
        <v>2626</v>
      </c>
      <c r="AX7" s="1">
        <v>5</v>
      </c>
      <c r="BC7" s="1">
        <v>1</v>
      </c>
      <c r="BD7" s="1">
        <v>7</v>
      </c>
      <c r="BE7" s="1">
        <v>2</v>
      </c>
      <c r="BF7" s="296">
        <v>677066.30626917351</v>
      </c>
      <c r="BI7" s="52">
        <v>144120</v>
      </c>
      <c r="BJ7" s="297">
        <v>7141698.0876061264</v>
      </c>
      <c r="BL7" s="1">
        <f t="shared" si="1"/>
        <v>144120</v>
      </c>
      <c r="BM7" s="2">
        <f t="shared" si="1"/>
        <v>7141698.0876061264</v>
      </c>
      <c r="BO7" s="279">
        <f t="shared" si="3"/>
        <v>42006222</v>
      </c>
      <c r="BP7" s="2">
        <f t="shared" si="4"/>
        <v>0</v>
      </c>
      <c r="BQ7" s="2">
        <f t="shared" si="2"/>
        <v>78033434</v>
      </c>
      <c r="BS7" s="280">
        <v>42006222</v>
      </c>
      <c r="BT7" s="281"/>
      <c r="BU7" s="281"/>
      <c r="BV7" s="281">
        <v>75753363.152145967</v>
      </c>
      <c r="BW7" s="281"/>
      <c r="BX7" s="281"/>
      <c r="BY7" s="281"/>
      <c r="BZ7" s="281"/>
      <c r="CA7" s="281">
        <v>2280070.8478540364</v>
      </c>
      <c r="CB7" s="281"/>
      <c r="CC7" s="281"/>
      <c r="CD7" s="281"/>
      <c r="CE7" s="281"/>
      <c r="CF7" s="281"/>
      <c r="CG7" s="281"/>
    </row>
    <row r="8" spans="1:85" x14ac:dyDescent="0.3">
      <c r="A8" s="273">
        <f t="shared" si="0"/>
        <v>16792958.497661915</v>
      </c>
      <c r="B8" s="1" t="s">
        <v>2621</v>
      </c>
      <c r="C8" s="274">
        <v>2672422</v>
      </c>
      <c r="D8" s="1">
        <v>144205</v>
      </c>
      <c r="E8" s="1">
        <v>4</v>
      </c>
      <c r="F8" s="1" t="s">
        <v>3051</v>
      </c>
      <c r="G8" s="275">
        <v>44005</v>
      </c>
      <c r="H8" s="275">
        <v>45504</v>
      </c>
      <c r="I8" s="1">
        <v>1</v>
      </c>
      <c r="J8" s="1">
        <v>1</v>
      </c>
      <c r="K8" s="1">
        <v>19</v>
      </c>
      <c r="L8" s="1">
        <v>30</v>
      </c>
      <c r="M8" s="1">
        <v>2</v>
      </c>
      <c r="N8" s="1">
        <v>10.199999999999999</v>
      </c>
      <c r="O8" s="1">
        <v>10.69</v>
      </c>
      <c r="P8" s="1">
        <v>39445143</v>
      </c>
      <c r="Q8" s="1">
        <v>1011896</v>
      </c>
      <c r="R8" s="1">
        <v>25787014</v>
      </c>
      <c r="S8" s="1">
        <v>219190</v>
      </c>
      <c r="T8" s="1">
        <v>0</v>
      </c>
      <c r="U8" s="1">
        <v>0</v>
      </c>
      <c r="W8" s="1">
        <v>0</v>
      </c>
      <c r="X8" s="1">
        <v>0</v>
      </c>
      <c r="Y8" s="1">
        <v>0</v>
      </c>
      <c r="AB8" s="275">
        <v>44620</v>
      </c>
      <c r="AC8" s="1">
        <v>1</v>
      </c>
      <c r="AD8" s="1" t="s">
        <v>2623</v>
      </c>
      <c r="AE8" s="1">
        <v>1</v>
      </c>
      <c r="AF8" s="1">
        <v>30</v>
      </c>
      <c r="AG8" s="1">
        <v>784042</v>
      </c>
      <c r="AN8" s="1">
        <v>1</v>
      </c>
      <c r="AO8" s="1">
        <v>1</v>
      </c>
      <c r="AR8" s="276">
        <v>1067980.53</v>
      </c>
      <c r="AS8" s="1" t="s">
        <v>2677</v>
      </c>
      <c r="AT8" s="1">
        <v>0</v>
      </c>
      <c r="AU8" s="1">
        <v>0</v>
      </c>
      <c r="AX8" s="1">
        <v>5</v>
      </c>
      <c r="BC8" s="1">
        <v>1</v>
      </c>
      <c r="BD8" s="1">
        <v>7</v>
      </c>
      <c r="BE8" s="1">
        <v>2</v>
      </c>
      <c r="BF8" s="296">
        <v>7926074.9723380832</v>
      </c>
      <c r="BI8" s="52">
        <v>144125</v>
      </c>
      <c r="BJ8" s="297">
        <v>61216848.89987234</v>
      </c>
      <c r="BL8" s="1">
        <f t="shared" si="1"/>
        <v>144125</v>
      </c>
      <c r="BM8" s="2">
        <f t="shared" si="1"/>
        <v>61216848.89987234</v>
      </c>
      <c r="BO8" s="279">
        <f t="shared" si="3"/>
        <v>42064080</v>
      </c>
      <c r="BP8" s="2">
        <f t="shared" si="4"/>
        <v>0</v>
      </c>
      <c r="BQ8" s="2">
        <f t="shared" si="2"/>
        <v>62495383.689999998</v>
      </c>
      <c r="BS8" s="280">
        <v>42064080</v>
      </c>
      <c r="BT8" s="281"/>
      <c r="BU8" s="281"/>
      <c r="BV8" s="281">
        <v>55299927.181723624</v>
      </c>
      <c r="BW8" s="281"/>
      <c r="BX8" s="281"/>
      <c r="BY8" s="281"/>
      <c r="BZ8" s="281"/>
      <c r="CA8" s="281">
        <v>7195456.5082763759</v>
      </c>
      <c r="CB8" s="281"/>
      <c r="CC8" s="281"/>
      <c r="CD8" s="281"/>
      <c r="CE8" s="281"/>
      <c r="CF8" s="281"/>
      <c r="CG8" s="281"/>
    </row>
    <row r="9" spans="1:85" x14ac:dyDescent="0.3">
      <c r="A9" s="273">
        <f t="shared" si="0"/>
        <v>31224621.558607258</v>
      </c>
      <c r="B9" s="1" t="s">
        <v>2621</v>
      </c>
      <c r="C9" s="274">
        <v>2672422</v>
      </c>
      <c r="D9" s="1">
        <v>144105</v>
      </c>
      <c r="E9" s="1">
        <v>4</v>
      </c>
      <c r="F9" s="1" t="s">
        <v>5210</v>
      </c>
      <c r="G9" s="275">
        <v>44530</v>
      </c>
      <c r="H9" s="275">
        <v>46721</v>
      </c>
      <c r="I9" s="1">
        <v>0</v>
      </c>
      <c r="J9" s="1">
        <v>1</v>
      </c>
      <c r="K9" s="1">
        <v>4</v>
      </c>
      <c r="L9" s="1">
        <v>30</v>
      </c>
      <c r="M9" s="1">
        <v>2</v>
      </c>
      <c r="N9" s="1">
        <v>9</v>
      </c>
      <c r="O9" s="1">
        <v>9.3800000000000008</v>
      </c>
      <c r="P9" s="1">
        <v>50052668</v>
      </c>
      <c r="Q9" s="1">
        <v>912275</v>
      </c>
      <c r="R9" s="1">
        <v>47947840</v>
      </c>
      <c r="S9" s="1">
        <v>0</v>
      </c>
      <c r="T9" s="1">
        <v>0</v>
      </c>
      <c r="U9" s="1">
        <v>0</v>
      </c>
      <c r="W9" s="1">
        <v>0</v>
      </c>
      <c r="X9" s="1">
        <v>0</v>
      </c>
      <c r="Y9" s="1">
        <v>0</v>
      </c>
      <c r="AB9" s="275">
        <v>44651</v>
      </c>
      <c r="AC9" s="1">
        <v>1</v>
      </c>
      <c r="AD9" s="1" t="s">
        <v>2623</v>
      </c>
      <c r="AE9" s="1">
        <v>1</v>
      </c>
      <c r="AF9" s="1">
        <v>30</v>
      </c>
      <c r="AG9" s="1">
        <v>0</v>
      </c>
      <c r="AN9" s="1">
        <v>1</v>
      </c>
      <c r="AO9" s="1">
        <v>1</v>
      </c>
      <c r="AR9" s="276">
        <v>1985638.72</v>
      </c>
      <c r="AS9" s="1" t="s">
        <v>2632</v>
      </c>
      <c r="AT9" s="1">
        <v>0</v>
      </c>
      <c r="AU9" s="1">
        <v>0</v>
      </c>
      <c r="AV9" s="1" t="s">
        <v>2625</v>
      </c>
      <c r="AW9" s="1" t="s">
        <v>2626</v>
      </c>
      <c r="AX9" s="1">
        <v>5</v>
      </c>
      <c r="BC9" s="1">
        <v>1</v>
      </c>
      <c r="BD9" s="1">
        <v>7</v>
      </c>
      <c r="BE9" s="1">
        <v>2</v>
      </c>
      <c r="BF9" s="296">
        <v>14737579.721392743</v>
      </c>
      <c r="BI9" s="52">
        <v>144205</v>
      </c>
      <c r="BJ9" s="297">
        <v>2840532654.7401514</v>
      </c>
      <c r="BL9" s="1">
        <f t="shared" si="1"/>
        <v>144205</v>
      </c>
      <c r="BM9" s="2">
        <f t="shared" si="1"/>
        <v>2840532654.7401514</v>
      </c>
      <c r="BO9" s="279">
        <f t="shared" si="3"/>
        <v>42069487</v>
      </c>
      <c r="BP9" s="2">
        <f t="shared" si="4"/>
        <v>0</v>
      </c>
      <c r="BQ9" s="2">
        <f t="shared" si="2"/>
        <v>21836204.789999999</v>
      </c>
      <c r="BS9" s="280">
        <v>42069487</v>
      </c>
      <c r="BT9" s="281"/>
      <c r="BU9" s="281"/>
      <c r="BV9" s="281"/>
      <c r="BW9" s="281"/>
      <c r="BX9" s="281"/>
      <c r="BY9" s="281"/>
      <c r="BZ9" s="281"/>
      <c r="CA9" s="281">
        <v>21836204.789999999</v>
      </c>
      <c r="CB9" s="281"/>
      <c r="CC9" s="281"/>
      <c r="CD9" s="281"/>
      <c r="CE9" s="281"/>
      <c r="CF9" s="281"/>
      <c r="CG9" s="281"/>
    </row>
    <row r="10" spans="1:85" x14ac:dyDescent="0.3">
      <c r="A10" s="273">
        <f t="shared" si="0"/>
        <v>5304480.7240058426</v>
      </c>
      <c r="B10" s="1" t="s">
        <v>2621</v>
      </c>
      <c r="C10" s="274">
        <v>4044440</v>
      </c>
      <c r="D10" s="1">
        <v>144205</v>
      </c>
      <c r="E10" s="1">
        <v>3</v>
      </c>
      <c r="F10" s="1" t="s">
        <v>4583</v>
      </c>
      <c r="G10" s="275">
        <v>44342</v>
      </c>
      <c r="H10" s="275">
        <v>46173</v>
      </c>
      <c r="I10" s="1">
        <v>0</v>
      </c>
      <c r="J10" s="1">
        <v>1</v>
      </c>
      <c r="K10" s="1">
        <v>10</v>
      </c>
      <c r="L10" s="1">
        <v>30</v>
      </c>
      <c r="M10" s="1">
        <v>2</v>
      </c>
      <c r="N10" s="1">
        <v>7.2</v>
      </c>
      <c r="O10" s="1">
        <v>7.44</v>
      </c>
      <c r="P10" s="1">
        <v>7189504</v>
      </c>
      <c r="Q10" s="1">
        <v>144416</v>
      </c>
      <c r="R10" s="295">
        <v>6172201</v>
      </c>
      <c r="S10" s="1">
        <v>0</v>
      </c>
      <c r="T10" s="1">
        <v>0</v>
      </c>
      <c r="U10" s="1">
        <v>0</v>
      </c>
      <c r="W10" s="1">
        <v>0</v>
      </c>
      <c r="X10" s="1">
        <v>0</v>
      </c>
      <c r="Y10" s="1">
        <v>0</v>
      </c>
      <c r="AB10" s="275">
        <v>44651</v>
      </c>
      <c r="AC10" s="1">
        <v>1</v>
      </c>
      <c r="AD10" s="1" t="s">
        <v>2623</v>
      </c>
      <c r="AE10" s="1">
        <v>1</v>
      </c>
      <c r="AF10" s="1">
        <v>30</v>
      </c>
      <c r="AG10" s="1">
        <v>0</v>
      </c>
      <c r="AN10" s="1">
        <v>1</v>
      </c>
      <c r="AO10" s="1">
        <v>1</v>
      </c>
      <c r="AP10" s="1">
        <v>44342</v>
      </c>
      <c r="AQ10" s="1" t="s">
        <v>2629</v>
      </c>
      <c r="AR10" s="276">
        <v>107082.69</v>
      </c>
      <c r="AS10" s="1" t="s">
        <v>2632</v>
      </c>
      <c r="AT10" s="1">
        <v>0</v>
      </c>
      <c r="AU10" s="1">
        <v>0</v>
      </c>
      <c r="AX10" s="1">
        <v>5</v>
      </c>
      <c r="BC10" s="1">
        <v>1</v>
      </c>
      <c r="BD10" s="1">
        <v>7</v>
      </c>
      <c r="BE10" s="1">
        <v>2</v>
      </c>
      <c r="BF10" s="296">
        <v>760637.58599415713</v>
      </c>
      <c r="BI10" s="52">
        <v>144210</v>
      </c>
      <c r="BJ10" s="297">
        <v>38361848.63900549</v>
      </c>
      <c r="BL10" s="1">
        <f t="shared" si="1"/>
        <v>144210</v>
      </c>
      <c r="BM10" s="2">
        <f t="shared" si="1"/>
        <v>38361848.63900549</v>
      </c>
      <c r="BO10" s="279">
        <f t="shared" si="3"/>
        <v>42968080</v>
      </c>
      <c r="BP10" s="2">
        <f t="shared" si="4"/>
        <v>0</v>
      </c>
      <c r="BQ10" s="2">
        <f t="shared" si="2"/>
        <v>13701465</v>
      </c>
      <c r="BS10" s="280">
        <v>42968080</v>
      </c>
      <c r="BT10" s="281"/>
      <c r="BU10" s="281"/>
      <c r="BV10" s="281"/>
      <c r="BW10" s="281"/>
      <c r="BX10" s="281"/>
      <c r="BY10" s="281"/>
      <c r="BZ10" s="281"/>
      <c r="CA10" s="281">
        <v>13701465</v>
      </c>
      <c r="CB10" s="281"/>
      <c r="CC10" s="281"/>
      <c r="CD10" s="281"/>
      <c r="CE10" s="281"/>
      <c r="CF10" s="281"/>
      <c r="CG10" s="281"/>
    </row>
    <row r="11" spans="1:85" x14ac:dyDescent="0.3">
      <c r="A11" s="273">
        <f t="shared" si="0"/>
        <v>3818231.2364792265</v>
      </c>
      <c r="B11" s="1" t="s">
        <v>2621</v>
      </c>
      <c r="C11" s="274">
        <v>4044440</v>
      </c>
      <c r="D11" s="1">
        <v>144205</v>
      </c>
      <c r="E11" s="1">
        <v>4</v>
      </c>
      <c r="F11" s="1" t="s">
        <v>4326</v>
      </c>
      <c r="G11" s="275">
        <v>44439</v>
      </c>
      <c r="H11" s="275">
        <v>45900</v>
      </c>
      <c r="I11" s="1">
        <v>0</v>
      </c>
      <c r="J11" s="1">
        <v>1</v>
      </c>
      <c r="K11" s="1">
        <v>7</v>
      </c>
      <c r="L11" s="1">
        <v>30</v>
      </c>
      <c r="M11" s="1">
        <v>2</v>
      </c>
      <c r="N11" s="1">
        <v>11.68</v>
      </c>
      <c r="O11" s="1">
        <v>12.33</v>
      </c>
      <c r="P11" s="1">
        <v>5035112</v>
      </c>
      <c r="Q11" s="1">
        <v>132819</v>
      </c>
      <c r="R11" s="295">
        <v>4442850</v>
      </c>
      <c r="S11" s="1">
        <v>0</v>
      </c>
      <c r="T11" s="1">
        <v>0</v>
      </c>
      <c r="U11" s="1">
        <v>0</v>
      </c>
      <c r="W11" s="1">
        <v>0</v>
      </c>
      <c r="X11" s="1">
        <v>0</v>
      </c>
      <c r="Y11" s="1">
        <v>0</v>
      </c>
      <c r="AB11" s="275">
        <v>44651</v>
      </c>
      <c r="AC11" s="1">
        <v>1</v>
      </c>
      <c r="AD11" s="1" t="s">
        <v>2623</v>
      </c>
      <c r="AE11" s="1">
        <v>1</v>
      </c>
      <c r="AF11" s="1">
        <v>30</v>
      </c>
      <c r="AG11" s="1">
        <v>0</v>
      </c>
      <c r="AN11" s="1">
        <v>1</v>
      </c>
      <c r="AO11" s="1">
        <v>1</v>
      </c>
      <c r="AR11" s="276">
        <v>77099.539999999994</v>
      </c>
      <c r="AS11" s="1" t="s">
        <v>2624</v>
      </c>
      <c r="AT11" s="1">
        <v>0</v>
      </c>
      <c r="AU11" s="1">
        <v>0</v>
      </c>
      <c r="AX11" s="1">
        <v>5</v>
      </c>
      <c r="BC11" s="1">
        <v>1</v>
      </c>
      <c r="BD11" s="1">
        <v>7</v>
      </c>
      <c r="BE11" s="1">
        <v>2</v>
      </c>
      <c r="BF11" s="296">
        <v>547519.22352077335</v>
      </c>
      <c r="BI11" s="52">
        <v>144215</v>
      </c>
      <c r="BJ11" s="297">
        <v>51109467.078095555</v>
      </c>
      <c r="BL11" s="1">
        <f t="shared" si="1"/>
        <v>144215</v>
      </c>
      <c r="BM11" s="2">
        <f t="shared" si="1"/>
        <v>51109467.078095555</v>
      </c>
      <c r="BO11" s="279">
        <f t="shared" si="3"/>
        <v>60264897</v>
      </c>
      <c r="BP11" s="2">
        <f t="shared" si="4"/>
        <v>0</v>
      </c>
      <c r="BQ11" s="2">
        <f t="shared" si="2"/>
        <v>0</v>
      </c>
      <c r="BS11" s="280">
        <v>60264897</v>
      </c>
      <c r="BT11" s="281"/>
      <c r="BU11" s="281"/>
      <c r="BV11" s="281"/>
      <c r="BW11" s="281"/>
      <c r="BX11" s="281"/>
      <c r="BY11" s="281"/>
      <c r="BZ11" s="281"/>
      <c r="CA11" s="281">
        <v>0</v>
      </c>
      <c r="CB11" s="281"/>
      <c r="CC11" s="281"/>
      <c r="CD11" s="281"/>
      <c r="CE11" s="281"/>
      <c r="CF11" s="281"/>
      <c r="CG11" s="281"/>
    </row>
    <row r="12" spans="1:85" x14ac:dyDescent="0.3">
      <c r="A12" s="273">
        <f t="shared" si="0"/>
        <v>230470.42455243127</v>
      </c>
      <c r="B12" s="1" t="s">
        <v>2621</v>
      </c>
      <c r="C12" s="274">
        <v>4044440</v>
      </c>
      <c r="D12" s="1">
        <v>144205</v>
      </c>
      <c r="E12" s="1">
        <v>4</v>
      </c>
      <c r="F12" s="1" t="s">
        <v>5913</v>
      </c>
      <c r="G12" s="275">
        <v>44566</v>
      </c>
      <c r="H12" s="275">
        <v>45291</v>
      </c>
      <c r="I12" s="1">
        <v>0</v>
      </c>
      <c r="J12" s="1">
        <v>1</v>
      </c>
      <c r="K12" s="1">
        <v>3</v>
      </c>
      <c r="L12" s="1">
        <v>30</v>
      </c>
      <c r="M12" s="1">
        <v>2</v>
      </c>
      <c r="N12" s="1">
        <v>17.690000000000001</v>
      </c>
      <c r="O12" s="1">
        <v>19.2</v>
      </c>
      <c r="P12" s="1">
        <v>300000</v>
      </c>
      <c r="Q12" s="1">
        <v>14992</v>
      </c>
      <c r="R12" s="295">
        <v>268126</v>
      </c>
      <c r="S12" s="1">
        <v>0</v>
      </c>
      <c r="T12" s="1">
        <v>0</v>
      </c>
      <c r="U12" s="1">
        <v>0</v>
      </c>
      <c r="V12" s="275"/>
      <c r="W12" s="1">
        <v>0</v>
      </c>
      <c r="X12" s="1">
        <v>0</v>
      </c>
      <c r="Y12" s="1">
        <v>0</v>
      </c>
      <c r="AB12" s="275">
        <v>44651</v>
      </c>
      <c r="AC12" s="1">
        <v>1</v>
      </c>
      <c r="AD12" s="1" t="s">
        <v>2623</v>
      </c>
      <c r="AE12" s="1">
        <v>1</v>
      </c>
      <c r="AF12" s="1">
        <v>30</v>
      </c>
      <c r="AG12" s="1">
        <v>0</v>
      </c>
      <c r="AN12" s="1">
        <v>1</v>
      </c>
      <c r="AO12" s="1">
        <v>1</v>
      </c>
      <c r="AR12" s="276">
        <v>4612.79</v>
      </c>
      <c r="AS12" s="1" t="s">
        <v>2657</v>
      </c>
      <c r="AT12" s="1">
        <v>0</v>
      </c>
      <c r="AU12" s="1">
        <v>0</v>
      </c>
      <c r="AX12" s="1">
        <v>5</v>
      </c>
      <c r="BC12" s="1">
        <v>1</v>
      </c>
      <c r="BD12" s="1">
        <v>7</v>
      </c>
      <c r="BE12" s="1">
        <v>2</v>
      </c>
      <c r="BF12" s="296">
        <v>33042.785447568764</v>
      </c>
      <c r="BI12" s="52">
        <v>144220</v>
      </c>
      <c r="BJ12" s="297">
        <v>25613122.552393872</v>
      </c>
      <c r="BL12" s="1">
        <f t="shared" si="1"/>
        <v>144220</v>
      </c>
      <c r="BM12" s="2">
        <f t="shared" si="1"/>
        <v>25613122.552393872</v>
      </c>
      <c r="BO12" s="279">
        <f t="shared" si="3"/>
        <v>66708286</v>
      </c>
      <c r="BP12" s="2">
        <f t="shared" si="4"/>
        <v>0</v>
      </c>
      <c r="BQ12" s="2">
        <f t="shared" si="2"/>
        <v>0</v>
      </c>
      <c r="BS12" s="280">
        <v>66708286</v>
      </c>
      <c r="BT12" s="281"/>
      <c r="BU12" s="281"/>
      <c r="BV12" s="281">
        <v>0</v>
      </c>
      <c r="BW12" s="281"/>
      <c r="BX12" s="281"/>
      <c r="BY12" s="281"/>
      <c r="BZ12" s="281"/>
      <c r="CA12" s="281"/>
      <c r="CB12" s="281"/>
      <c r="CC12" s="281"/>
      <c r="CD12" s="281"/>
      <c r="CE12" s="281"/>
      <c r="CF12" s="281"/>
      <c r="CG12" s="281"/>
    </row>
    <row r="13" spans="1:85" x14ac:dyDescent="0.3">
      <c r="A13" s="273">
        <f t="shared" si="0"/>
        <v>8487706.7349202037</v>
      </c>
      <c r="B13" s="1" t="s">
        <v>2621</v>
      </c>
      <c r="C13" s="274">
        <v>4044440</v>
      </c>
      <c r="D13" s="1">
        <v>144205</v>
      </c>
      <c r="E13" s="1">
        <v>4</v>
      </c>
      <c r="F13" s="1" t="s">
        <v>5930</v>
      </c>
      <c r="G13" s="275">
        <v>44580</v>
      </c>
      <c r="H13" s="275">
        <v>46418</v>
      </c>
      <c r="I13" s="1">
        <v>0</v>
      </c>
      <c r="J13" s="1">
        <v>1</v>
      </c>
      <c r="K13" s="1">
        <v>2</v>
      </c>
      <c r="L13" s="1">
        <v>30</v>
      </c>
      <c r="M13" s="1">
        <v>2</v>
      </c>
      <c r="N13" s="1">
        <v>16.5</v>
      </c>
      <c r="O13" s="1">
        <v>17.8</v>
      </c>
      <c r="P13" s="1">
        <v>10094091</v>
      </c>
      <c r="Q13" s="1">
        <v>250339</v>
      </c>
      <c r="R13" s="295">
        <v>9876260</v>
      </c>
      <c r="S13" s="1">
        <v>0</v>
      </c>
      <c r="T13" s="1">
        <v>0</v>
      </c>
      <c r="U13" s="1">
        <v>0</v>
      </c>
      <c r="V13" s="275"/>
      <c r="W13" s="1">
        <v>0</v>
      </c>
      <c r="X13" s="1">
        <v>0</v>
      </c>
      <c r="Y13" s="1">
        <v>0</v>
      </c>
      <c r="AB13" s="275">
        <v>44651</v>
      </c>
      <c r="AC13" s="1">
        <v>1</v>
      </c>
      <c r="AD13" s="1" t="s">
        <v>2623</v>
      </c>
      <c r="AE13" s="1">
        <v>1</v>
      </c>
      <c r="AF13" s="1">
        <v>30</v>
      </c>
      <c r="AG13" s="1">
        <v>0</v>
      </c>
      <c r="AN13" s="1">
        <v>1</v>
      </c>
      <c r="AO13" s="1">
        <v>1</v>
      </c>
      <c r="AR13" s="276">
        <v>171442.13</v>
      </c>
      <c r="AS13" s="1" t="s">
        <v>2632</v>
      </c>
      <c r="AT13" s="1">
        <v>0</v>
      </c>
      <c r="AU13" s="1">
        <v>0</v>
      </c>
      <c r="AX13" s="1">
        <v>5</v>
      </c>
      <c r="BC13" s="1">
        <v>1</v>
      </c>
      <c r="BD13" s="1">
        <v>7</v>
      </c>
      <c r="BE13" s="1">
        <v>2</v>
      </c>
      <c r="BF13" s="296">
        <v>1217111.1350797964</v>
      </c>
      <c r="BI13" s="52">
        <v>144225</v>
      </c>
      <c r="BJ13" s="297">
        <v>136810701.76012766</v>
      </c>
      <c r="BL13" s="1">
        <f t="shared" si="1"/>
        <v>144225</v>
      </c>
      <c r="BM13" s="2">
        <f t="shared" si="1"/>
        <v>136810701.76012766</v>
      </c>
      <c r="BO13" s="279">
        <f t="shared" si="3"/>
        <v>66724042</v>
      </c>
      <c r="BP13" s="2">
        <f t="shared" si="4"/>
        <v>0</v>
      </c>
      <c r="BQ13" s="2">
        <f t="shared" si="2"/>
        <v>34558706.390000001</v>
      </c>
      <c r="BS13" s="280">
        <v>66724042</v>
      </c>
      <c r="BT13" s="281"/>
      <c r="BU13" s="281"/>
      <c r="BV13" s="281">
        <v>31885356.345279116</v>
      </c>
      <c r="BW13" s="281"/>
      <c r="BX13" s="281"/>
      <c r="BY13" s="281"/>
      <c r="BZ13" s="281"/>
      <c r="CA13" s="281">
        <v>2673350.044720883</v>
      </c>
      <c r="CB13" s="281"/>
      <c r="CC13" s="281"/>
      <c r="CD13" s="281"/>
      <c r="CE13" s="281"/>
      <c r="CF13" s="281"/>
      <c r="CG13" s="281"/>
    </row>
    <row r="14" spans="1:85" x14ac:dyDescent="0.3">
      <c r="A14" s="273">
        <f t="shared" si="0"/>
        <v>73625.621086917439</v>
      </c>
      <c r="B14" s="1" t="s">
        <v>2621</v>
      </c>
      <c r="C14" s="274">
        <v>4044440</v>
      </c>
      <c r="D14" s="1">
        <v>144205</v>
      </c>
      <c r="E14" s="1">
        <v>4</v>
      </c>
      <c r="F14" s="1" t="s">
        <v>5035</v>
      </c>
      <c r="G14" s="275">
        <v>44523</v>
      </c>
      <c r="H14" s="275">
        <v>45260</v>
      </c>
      <c r="I14" s="1">
        <v>0</v>
      </c>
      <c r="J14" s="1">
        <v>1</v>
      </c>
      <c r="K14" s="1">
        <v>4</v>
      </c>
      <c r="L14" s="1">
        <v>30</v>
      </c>
      <c r="M14" s="1">
        <v>2</v>
      </c>
      <c r="N14" s="1">
        <v>17.690000000000001</v>
      </c>
      <c r="O14" s="1">
        <v>19.2</v>
      </c>
      <c r="P14" s="1">
        <v>100000</v>
      </c>
      <c r="Q14" s="1">
        <v>4997</v>
      </c>
      <c r="R14" s="295">
        <v>85728</v>
      </c>
      <c r="S14" s="1">
        <v>0</v>
      </c>
      <c r="T14" s="1">
        <v>0</v>
      </c>
      <c r="U14" s="1">
        <v>0</v>
      </c>
      <c r="W14" s="1">
        <v>0</v>
      </c>
      <c r="X14" s="1">
        <v>0</v>
      </c>
      <c r="Y14" s="1">
        <v>0</v>
      </c>
      <c r="AB14" s="275">
        <v>44651</v>
      </c>
      <c r="AC14" s="1">
        <v>1</v>
      </c>
      <c r="AD14" s="1" t="s">
        <v>2623</v>
      </c>
      <c r="AE14" s="1">
        <v>1</v>
      </c>
      <c r="AF14" s="1">
        <v>30</v>
      </c>
      <c r="AG14" s="1">
        <v>0</v>
      </c>
      <c r="AN14" s="1">
        <v>1</v>
      </c>
      <c r="AO14" s="1">
        <v>1</v>
      </c>
      <c r="AR14" s="276">
        <v>1537.6</v>
      </c>
      <c r="AS14" s="1" t="s">
        <v>2657</v>
      </c>
      <c r="AT14" s="1">
        <v>0</v>
      </c>
      <c r="AU14" s="1">
        <v>0</v>
      </c>
      <c r="AX14" s="1">
        <v>5</v>
      </c>
      <c r="BC14" s="1">
        <v>1</v>
      </c>
      <c r="BD14" s="1">
        <v>7</v>
      </c>
      <c r="BE14" s="1">
        <v>2</v>
      </c>
      <c r="BF14" s="296">
        <v>10564.778913082562</v>
      </c>
      <c r="BI14" s="52">
        <v>141215</v>
      </c>
      <c r="BJ14" s="297">
        <v>61977605</v>
      </c>
      <c r="BL14" s="1">
        <f t="shared" si="1"/>
        <v>141215</v>
      </c>
      <c r="BM14" s="2">
        <f t="shared" si="1"/>
        <v>61977605</v>
      </c>
      <c r="BO14" s="279">
        <f t="shared" si="3"/>
        <v>66742028</v>
      </c>
      <c r="BP14" s="2">
        <f t="shared" si="4"/>
        <v>0</v>
      </c>
      <c r="BQ14" s="2">
        <f t="shared" si="2"/>
        <v>33046771.990000002</v>
      </c>
      <c r="BS14" s="280">
        <v>66742028</v>
      </c>
      <c r="BT14" s="281"/>
      <c r="BU14" s="281"/>
      <c r="BV14" s="281">
        <v>17954396.36552617</v>
      </c>
      <c r="BW14" s="281"/>
      <c r="BX14" s="281"/>
      <c r="BY14" s="281"/>
      <c r="BZ14" s="281"/>
      <c r="CA14" s="281">
        <v>15092375.624473833</v>
      </c>
      <c r="CB14" s="281"/>
      <c r="CC14" s="281"/>
      <c r="CD14" s="281"/>
      <c r="CE14" s="281"/>
      <c r="CF14" s="281"/>
      <c r="CG14" s="281"/>
    </row>
    <row r="15" spans="1:85" x14ac:dyDescent="0.3">
      <c r="A15" s="273">
        <f t="shared" si="0"/>
        <v>34464500.165869869</v>
      </c>
      <c r="B15" s="1" t="s">
        <v>2621</v>
      </c>
      <c r="C15" s="274">
        <v>4044440</v>
      </c>
      <c r="D15" s="1">
        <v>144205</v>
      </c>
      <c r="E15" s="1">
        <v>4</v>
      </c>
      <c r="F15" s="1" t="s">
        <v>6037</v>
      </c>
      <c r="G15" s="275">
        <v>44613</v>
      </c>
      <c r="H15" s="275">
        <v>44712</v>
      </c>
      <c r="I15" s="1">
        <v>0</v>
      </c>
      <c r="J15" s="1">
        <v>1</v>
      </c>
      <c r="K15" s="1">
        <v>0</v>
      </c>
      <c r="L15" s="1">
        <v>90</v>
      </c>
      <c r="M15" s="1">
        <v>2</v>
      </c>
      <c r="N15" s="1">
        <v>9.59</v>
      </c>
      <c r="O15" s="1">
        <v>9.94</v>
      </c>
      <c r="P15" s="1">
        <v>40102689</v>
      </c>
      <c r="Q15" s="1">
        <v>41105236</v>
      </c>
      <c r="R15" s="295">
        <v>40102689</v>
      </c>
      <c r="S15" s="1">
        <v>320543</v>
      </c>
      <c r="T15" s="1">
        <v>0</v>
      </c>
      <c r="U15" s="1">
        <v>0</v>
      </c>
      <c r="W15" s="1">
        <v>0</v>
      </c>
      <c r="X15" s="1">
        <v>0</v>
      </c>
      <c r="Y15" s="1">
        <v>0</v>
      </c>
      <c r="AB15" s="275">
        <v>44613</v>
      </c>
      <c r="AC15" s="1">
        <v>1</v>
      </c>
      <c r="AD15" s="1" t="s">
        <v>2623</v>
      </c>
      <c r="AE15" s="1">
        <v>1</v>
      </c>
      <c r="AF15" s="1">
        <v>90</v>
      </c>
      <c r="AG15" s="1">
        <v>0</v>
      </c>
      <c r="AN15" s="1">
        <v>1</v>
      </c>
      <c r="AO15" s="1">
        <v>1</v>
      </c>
      <c r="AR15" s="276">
        <v>696092.4</v>
      </c>
      <c r="AS15" s="1" t="s">
        <v>2632</v>
      </c>
      <c r="AT15" s="1">
        <v>0</v>
      </c>
      <c r="AU15" s="1">
        <v>0</v>
      </c>
      <c r="AX15" s="1">
        <v>5</v>
      </c>
      <c r="BC15" s="1">
        <v>1</v>
      </c>
      <c r="BD15" s="1">
        <v>7</v>
      </c>
      <c r="BE15" s="1">
        <v>2</v>
      </c>
      <c r="BF15" s="296">
        <v>4942096.4341301331</v>
      </c>
      <c r="BI15" s="52" t="s">
        <v>6550</v>
      </c>
      <c r="BJ15" s="297">
        <v>0</v>
      </c>
      <c r="BL15" s="1" t="str">
        <f t="shared" si="1"/>
        <v>(en blanco)</v>
      </c>
      <c r="BM15" s="2">
        <f t="shared" si="1"/>
        <v>0</v>
      </c>
      <c r="BO15" s="279">
        <f t="shared" si="3"/>
        <v>66744064</v>
      </c>
      <c r="BP15" s="2">
        <f t="shared" si="4"/>
        <v>0</v>
      </c>
      <c r="BQ15" s="2">
        <f t="shared" si="2"/>
        <v>0</v>
      </c>
      <c r="BS15" s="280">
        <v>66744064</v>
      </c>
      <c r="BT15" s="281"/>
      <c r="BU15" s="281"/>
      <c r="BV15" s="281"/>
      <c r="BW15" s="281"/>
      <c r="BX15" s="281"/>
      <c r="BY15" s="281"/>
      <c r="BZ15" s="281"/>
      <c r="CA15" s="281">
        <v>0</v>
      </c>
      <c r="CB15" s="281"/>
      <c r="CC15" s="281"/>
      <c r="CD15" s="281"/>
      <c r="CE15" s="281"/>
      <c r="CF15" s="281"/>
      <c r="CG15" s="281"/>
    </row>
    <row r="16" spans="1:85" x14ac:dyDescent="0.3">
      <c r="A16" s="273">
        <f t="shared" si="0"/>
        <v>220982.31944093341</v>
      </c>
      <c r="B16" s="1" t="s">
        <v>2621</v>
      </c>
      <c r="C16" s="274">
        <v>4044440</v>
      </c>
      <c r="D16" s="1">
        <v>144205</v>
      </c>
      <c r="E16" s="1">
        <v>4</v>
      </c>
      <c r="F16" s="1" t="s">
        <v>5280</v>
      </c>
      <c r="G16" s="275">
        <v>44521</v>
      </c>
      <c r="H16" s="275">
        <v>45260</v>
      </c>
      <c r="I16" s="1">
        <v>0</v>
      </c>
      <c r="J16" s="1">
        <v>1</v>
      </c>
      <c r="K16" s="1">
        <v>4</v>
      </c>
      <c r="L16" s="1">
        <v>30</v>
      </c>
      <c r="M16" s="1">
        <v>2</v>
      </c>
      <c r="N16" s="1">
        <v>17.690000000000001</v>
      </c>
      <c r="O16" s="1">
        <v>19.2</v>
      </c>
      <c r="P16" s="1">
        <v>300000</v>
      </c>
      <c r="Q16" s="1">
        <v>14992</v>
      </c>
      <c r="R16" s="295">
        <v>257179</v>
      </c>
      <c r="S16" s="1">
        <v>0</v>
      </c>
      <c r="T16" s="1">
        <v>0</v>
      </c>
      <c r="U16" s="1">
        <v>0</v>
      </c>
      <c r="W16" s="1">
        <v>0</v>
      </c>
      <c r="X16" s="1">
        <v>0</v>
      </c>
      <c r="Y16" s="1">
        <v>0</v>
      </c>
      <c r="AB16" s="275">
        <v>44651</v>
      </c>
      <c r="AC16" s="1">
        <v>1</v>
      </c>
      <c r="AD16" s="1" t="s">
        <v>2623</v>
      </c>
      <c r="AE16" s="1">
        <v>1</v>
      </c>
      <c r="AF16" s="1">
        <v>30</v>
      </c>
      <c r="AG16" s="1">
        <v>0</v>
      </c>
      <c r="AN16" s="1">
        <v>1</v>
      </c>
      <c r="AO16" s="1">
        <v>1</v>
      </c>
      <c r="AR16" s="276">
        <v>4502.96</v>
      </c>
      <c r="AS16" s="1" t="s">
        <v>2657</v>
      </c>
      <c r="AT16" s="1">
        <v>0</v>
      </c>
      <c r="AU16" s="1">
        <v>0</v>
      </c>
      <c r="AX16" s="1">
        <v>5</v>
      </c>
      <c r="BC16" s="1">
        <v>1</v>
      </c>
      <c r="BD16" s="1">
        <v>7</v>
      </c>
      <c r="BE16" s="1">
        <v>2</v>
      </c>
      <c r="BF16" s="296">
        <v>31693.720559066587</v>
      </c>
      <c r="BI16" s="52" t="s">
        <v>1862</v>
      </c>
      <c r="BJ16" s="297">
        <v>15914890580.683203</v>
      </c>
      <c r="BL16" s="1" t="str">
        <f t="shared" si="1"/>
        <v>Total general</v>
      </c>
      <c r="BM16" s="2">
        <f t="shared" si="1"/>
        <v>15914890580.683203</v>
      </c>
      <c r="BO16" s="279">
        <f t="shared" si="3"/>
        <v>66769297</v>
      </c>
      <c r="BP16" s="2">
        <f t="shared" si="4"/>
        <v>0</v>
      </c>
      <c r="BQ16" s="2">
        <f t="shared" si="2"/>
        <v>6618331</v>
      </c>
      <c r="BS16" s="280">
        <v>66769297</v>
      </c>
      <c r="BT16" s="281"/>
      <c r="BU16" s="281"/>
      <c r="BV16" s="281"/>
      <c r="BW16" s="281"/>
      <c r="BX16" s="281"/>
      <c r="BY16" s="281"/>
      <c r="BZ16" s="281"/>
      <c r="CA16" s="281">
        <v>6618331</v>
      </c>
      <c r="CB16" s="281"/>
      <c r="CC16" s="281"/>
      <c r="CD16" s="281"/>
      <c r="CE16" s="281"/>
      <c r="CF16" s="281"/>
      <c r="CG16" s="281"/>
    </row>
    <row r="17" spans="1:85" x14ac:dyDescent="0.3">
      <c r="A17" s="273">
        <f t="shared" si="0"/>
        <v>220982.31944093341</v>
      </c>
      <c r="B17" s="1" t="s">
        <v>2621</v>
      </c>
      <c r="C17" s="274">
        <v>4044440</v>
      </c>
      <c r="D17" s="1">
        <v>144205</v>
      </c>
      <c r="E17" s="1">
        <v>4</v>
      </c>
      <c r="F17" s="1" t="s">
        <v>5289</v>
      </c>
      <c r="G17" s="275">
        <v>44522</v>
      </c>
      <c r="H17" s="275">
        <v>45260</v>
      </c>
      <c r="I17" s="1">
        <v>0</v>
      </c>
      <c r="J17" s="1">
        <v>1</v>
      </c>
      <c r="K17" s="1">
        <v>4</v>
      </c>
      <c r="L17" s="1">
        <v>30</v>
      </c>
      <c r="M17" s="1">
        <v>2</v>
      </c>
      <c r="N17" s="1">
        <v>17.690000000000001</v>
      </c>
      <c r="O17" s="1">
        <v>19.2</v>
      </c>
      <c r="P17" s="1">
        <v>300000</v>
      </c>
      <c r="Q17" s="1">
        <v>14992</v>
      </c>
      <c r="R17" s="295">
        <v>257179</v>
      </c>
      <c r="S17" s="1">
        <v>0</v>
      </c>
      <c r="T17" s="1">
        <v>0</v>
      </c>
      <c r="U17" s="1">
        <v>0</v>
      </c>
      <c r="W17" s="1">
        <v>0</v>
      </c>
      <c r="X17" s="1">
        <v>0</v>
      </c>
      <c r="Y17" s="1">
        <v>0</v>
      </c>
      <c r="AB17" s="275">
        <v>44651</v>
      </c>
      <c r="AC17" s="1">
        <v>1</v>
      </c>
      <c r="AD17" s="1" t="s">
        <v>2623</v>
      </c>
      <c r="AE17" s="1">
        <v>1</v>
      </c>
      <c r="AF17" s="1">
        <v>30</v>
      </c>
      <c r="AG17" s="1">
        <v>0</v>
      </c>
      <c r="AN17" s="1">
        <v>1</v>
      </c>
      <c r="AO17" s="1">
        <v>1</v>
      </c>
      <c r="AR17" s="276">
        <v>4502.96</v>
      </c>
      <c r="AS17" s="1" t="s">
        <v>2657</v>
      </c>
      <c r="AT17" s="1">
        <v>0</v>
      </c>
      <c r="AU17" s="1">
        <v>0</v>
      </c>
      <c r="AX17" s="1">
        <v>5</v>
      </c>
      <c r="BC17" s="1">
        <v>1</v>
      </c>
      <c r="BD17" s="1">
        <v>7</v>
      </c>
      <c r="BE17" s="1">
        <v>2</v>
      </c>
      <c r="BF17" s="296">
        <v>31693.720559066587</v>
      </c>
      <c r="BL17" s="1">
        <f t="shared" si="1"/>
        <v>0</v>
      </c>
      <c r="BM17" s="2">
        <f t="shared" si="1"/>
        <v>0</v>
      </c>
      <c r="BO17" s="279">
        <f t="shared" si="3"/>
        <v>66784787</v>
      </c>
      <c r="BP17" s="2">
        <f t="shared" si="4"/>
        <v>0</v>
      </c>
      <c r="BQ17" s="2">
        <f t="shared" si="2"/>
        <v>0</v>
      </c>
      <c r="BS17" s="280">
        <v>66784787</v>
      </c>
      <c r="BT17" s="281"/>
      <c r="BU17" s="281"/>
      <c r="BV17" s="281">
        <v>0</v>
      </c>
      <c r="BW17" s="281"/>
      <c r="BX17" s="281"/>
      <c r="BY17" s="281"/>
      <c r="BZ17" s="281"/>
      <c r="CA17" s="281"/>
      <c r="CB17" s="281"/>
      <c r="CC17" s="281"/>
      <c r="CD17" s="281"/>
      <c r="CE17" s="281"/>
      <c r="CF17" s="281"/>
      <c r="CG17" s="281"/>
    </row>
    <row r="18" spans="1:85" x14ac:dyDescent="0.3">
      <c r="A18" s="273">
        <f t="shared" si="0"/>
        <v>147355.81159005221</v>
      </c>
      <c r="B18" s="1" t="s">
        <v>2621</v>
      </c>
      <c r="C18" s="274">
        <v>4044440</v>
      </c>
      <c r="D18" s="1">
        <v>144205</v>
      </c>
      <c r="E18" s="1">
        <v>4</v>
      </c>
      <c r="F18" s="1" t="s">
        <v>5322</v>
      </c>
      <c r="G18" s="275">
        <v>44524</v>
      </c>
      <c r="H18" s="275">
        <v>45260</v>
      </c>
      <c r="I18" s="1">
        <v>0</v>
      </c>
      <c r="J18" s="1">
        <v>1</v>
      </c>
      <c r="K18" s="1">
        <v>4</v>
      </c>
      <c r="L18" s="1">
        <v>30</v>
      </c>
      <c r="M18" s="1">
        <v>2</v>
      </c>
      <c r="N18" s="1">
        <v>17.690000000000001</v>
      </c>
      <c r="O18" s="1">
        <v>19.2</v>
      </c>
      <c r="P18" s="1">
        <v>200000</v>
      </c>
      <c r="Q18" s="1">
        <v>9995</v>
      </c>
      <c r="R18" s="295">
        <v>171450</v>
      </c>
      <c r="S18" s="1">
        <v>0</v>
      </c>
      <c r="T18" s="1">
        <v>0</v>
      </c>
      <c r="U18" s="1">
        <v>0</v>
      </c>
      <c r="W18" s="1">
        <v>0</v>
      </c>
      <c r="X18" s="1">
        <v>0</v>
      </c>
      <c r="Y18" s="1">
        <v>0</v>
      </c>
      <c r="AB18" s="275">
        <v>44651</v>
      </c>
      <c r="AC18" s="1">
        <v>1</v>
      </c>
      <c r="AD18" s="1" t="s">
        <v>2623</v>
      </c>
      <c r="AE18" s="1">
        <v>1</v>
      </c>
      <c r="AF18" s="1">
        <v>30</v>
      </c>
      <c r="AG18" s="1">
        <v>0</v>
      </c>
      <c r="AN18" s="1">
        <v>1</v>
      </c>
      <c r="AO18" s="1">
        <v>1</v>
      </c>
      <c r="AR18" s="276">
        <v>2965.37</v>
      </c>
      <c r="AS18" s="1" t="s">
        <v>2657</v>
      </c>
      <c r="AT18" s="1">
        <v>0</v>
      </c>
      <c r="AU18" s="1">
        <v>0</v>
      </c>
      <c r="AX18" s="1">
        <v>5</v>
      </c>
      <c r="BC18" s="1">
        <v>1</v>
      </c>
      <c r="BD18" s="1">
        <v>7</v>
      </c>
      <c r="BE18" s="1">
        <v>2</v>
      </c>
      <c r="BF18" s="296">
        <v>21128.818409947806</v>
      </c>
      <c r="BO18" s="279">
        <f t="shared" si="3"/>
        <v>66846998</v>
      </c>
      <c r="BP18" s="2">
        <f t="shared" si="4"/>
        <v>65540023</v>
      </c>
      <c r="BQ18" s="2">
        <f t="shared" si="2"/>
        <v>0</v>
      </c>
      <c r="BS18" s="280">
        <v>66846998</v>
      </c>
      <c r="BT18" s="281">
        <v>65540023</v>
      </c>
      <c r="BU18" s="281"/>
      <c r="BV18" s="281"/>
      <c r="BW18" s="281"/>
      <c r="BX18" s="281"/>
      <c r="BY18" s="281"/>
      <c r="BZ18" s="281"/>
      <c r="CA18" s="281"/>
      <c r="CB18" s="281"/>
      <c r="CC18" s="281"/>
      <c r="CD18" s="281"/>
      <c r="CE18" s="281"/>
      <c r="CF18" s="281"/>
      <c r="CG18" s="281"/>
    </row>
    <row r="19" spans="1:85" x14ac:dyDescent="0.3">
      <c r="A19" s="273">
        <f t="shared" si="0"/>
        <v>230470.42455243127</v>
      </c>
      <c r="B19" s="1" t="s">
        <v>2621</v>
      </c>
      <c r="C19" s="274">
        <v>4044440</v>
      </c>
      <c r="D19" s="1">
        <v>144205</v>
      </c>
      <c r="E19" s="1">
        <v>4</v>
      </c>
      <c r="F19" s="1" t="s">
        <v>5235</v>
      </c>
      <c r="G19" s="275">
        <v>44541</v>
      </c>
      <c r="H19" s="275">
        <v>45291</v>
      </c>
      <c r="I19" s="1">
        <v>0</v>
      </c>
      <c r="J19" s="1">
        <v>1</v>
      </c>
      <c r="K19" s="1">
        <v>3</v>
      </c>
      <c r="L19" s="1">
        <v>30</v>
      </c>
      <c r="M19" s="1">
        <v>2</v>
      </c>
      <c r="N19" s="1">
        <v>17.690000000000001</v>
      </c>
      <c r="O19" s="1">
        <v>19.2</v>
      </c>
      <c r="P19" s="1">
        <v>300000</v>
      </c>
      <c r="Q19" s="1">
        <v>14992</v>
      </c>
      <c r="R19" s="295">
        <v>268126</v>
      </c>
      <c r="S19" s="1">
        <v>0</v>
      </c>
      <c r="T19" s="1">
        <v>0</v>
      </c>
      <c r="U19" s="1">
        <v>0</v>
      </c>
      <c r="W19" s="1">
        <v>0</v>
      </c>
      <c r="X19" s="1">
        <v>0</v>
      </c>
      <c r="Y19" s="1">
        <v>0</v>
      </c>
      <c r="AB19" s="275">
        <v>44651</v>
      </c>
      <c r="AC19" s="1">
        <v>1</v>
      </c>
      <c r="AD19" s="1" t="s">
        <v>2623</v>
      </c>
      <c r="AE19" s="1">
        <v>1</v>
      </c>
      <c r="AF19" s="1">
        <v>30</v>
      </c>
      <c r="AG19" s="1">
        <v>0</v>
      </c>
      <c r="AN19" s="1">
        <v>1</v>
      </c>
      <c r="AO19" s="1">
        <v>1</v>
      </c>
      <c r="AR19" s="276">
        <v>4612.79</v>
      </c>
      <c r="AS19" s="1" t="s">
        <v>2657</v>
      </c>
      <c r="AT19" s="1">
        <v>0</v>
      </c>
      <c r="AU19" s="1">
        <v>0</v>
      </c>
      <c r="AX19" s="1">
        <v>5</v>
      </c>
      <c r="BC19" s="1">
        <v>1</v>
      </c>
      <c r="BD19" s="1">
        <v>7</v>
      </c>
      <c r="BE19" s="1">
        <v>2</v>
      </c>
      <c r="BF19" s="296">
        <v>33042.785447568764</v>
      </c>
      <c r="BO19" s="279">
        <f t="shared" si="3"/>
        <v>66940949</v>
      </c>
      <c r="BP19" s="2">
        <f t="shared" si="4"/>
        <v>0</v>
      </c>
      <c r="BQ19" s="2">
        <f t="shared" si="2"/>
        <v>41561162</v>
      </c>
      <c r="BS19" s="280">
        <v>66940949</v>
      </c>
      <c r="BT19" s="281"/>
      <c r="BU19" s="281"/>
      <c r="BV19" s="281">
        <v>41561162</v>
      </c>
      <c r="BW19" s="281"/>
      <c r="BX19" s="281"/>
      <c r="BY19" s="281"/>
      <c r="BZ19" s="281"/>
      <c r="CA19" s="281"/>
      <c r="CB19" s="281"/>
      <c r="CC19" s="281"/>
      <c r="CD19" s="281"/>
      <c r="CE19" s="281"/>
      <c r="CF19" s="281"/>
      <c r="CG19" s="281"/>
    </row>
    <row r="20" spans="1:85" x14ac:dyDescent="0.3">
      <c r="A20" s="273">
        <f t="shared" si="0"/>
        <v>153645.48176168118</v>
      </c>
      <c r="B20" s="1" t="s">
        <v>2621</v>
      </c>
      <c r="C20" s="274">
        <v>4044440</v>
      </c>
      <c r="D20" s="1">
        <v>144205</v>
      </c>
      <c r="E20" s="1">
        <v>4</v>
      </c>
      <c r="F20" s="1" t="s">
        <v>5466</v>
      </c>
      <c r="G20" s="275">
        <v>44550</v>
      </c>
      <c r="H20" s="275">
        <v>45291</v>
      </c>
      <c r="I20" s="1">
        <v>0</v>
      </c>
      <c r="J20" s="1">
        <v>1</v>
      </c>
      <c r="K20" s="1">
        <v>3</v>
      </c>
      <c r="L20" s="1">
        <v>30</v>
      </c>
      <c r="M20" s="1">
        <v>2</v>
      </c>
      <c r="N20" s="1">
        <v>17.690000000000001</v>
      </c>
      <c r="O20" s="1">
        <v>19.2</v>
      </c>
      <c r="P20" s="1">
        <v>200000</v>
      </c>
      <c r="Q20" s="1">
        <v>9995</v>
      </c>
      <c r="R20" s="295">
        <v>178749</v>
      </c>
      <c r="S20" s="1">
        <v>0</v>
      </c>
      <c r="T20" s="1">
        <v>0</v>
      </c>
      <c r="U20" s="1">
        <v>0</v>
      </c>
      <c r="V20" s="275"/>
      <c r="W20" s="1">
        <v>0</v>
      </c>
      <c r="X20" s="1">
        <v>0</v>
      </c>
      <c r="Y20" s="1">
        <v>0</v>
      </c>
      <c r="AB20" s="275">
        <v>44651</v>
      </c>
      <c r="AC20" s="1">
        <v>1</v>
      </c>
      <c r="AD20" s="1" t="s">
        <v>2623</v>
      </c>
      <c r="AE20" s="1">
        <v>1</v>
      </c>
      <c r="AF20" s="1">
        <v>30</v>
      </c>
      <c r="AG20" s="1">
        <v>0</v>
      </c>
      <c r="AN20" s="1">
        <v>1</v>
      </c>
      <c r="AO20" s="1">
        <v>1</v>
      </c>
      <c r="AP20" s="275"/>
      <c r="AR20" s="276">
        <v>3075.2</v>
      </c>
      <c r="AS20" s="1" t="s">
        <v>2657</v>
      </c>
      <c r="AT20" s="1">
        <v>0</v>
      </c>
      <c r="AU20" s="1">
        <v>0</v>
      </c>
      <c r="AX20" s="1">
        <v>5</v>
      </c>
      <c r="BC20" s="1">
        <v>1</v>
      </c>
      <c r="BD20" s="1">
        <v>7</v>
      </c>
      <c r="BE20" s="1">
        <v>2</v>
      </c>
      <c r="BF20" s="296">
        <v>22028.31823831881</v>
      </c>
      <c r="BO20" s="279">
        <f t="shared" si="3"/>
        <v>66987486</v>
      </c>
      <c r="BP20" s="2">
        <f t="shared" si="4"/>
        <v>0</v>
      </c>
      <c r="BQ20" s="2">
        <f t="shared" si="2"/>
        <v>0</v>
      </c>
      <c r="BS20" s="280">
        <v>66987486</v>
      </c>
      <c r="BT20" s="281"/>
      <c r="BU20" s="281"/>
      <c r="BV20" s="281"/>
      <c r="BW20" s="281"/>
      <c r="BX20" s="281"/>
      <c r="BY20" s="281"/>
      <c r="BZ20" s="281"/>
      <c r="CA20" s="281">
        <v>0</v>
      </c>
      <c r="CB20" s="281"/>
      <c r="CC20" s="281"/>
      <c r="CD20" s="281"/>
      <c r="CE20" s="281"/>
      <c r="CF20" s="281"/>
      <c r="CG20" s="281"/>
    </row>
    <row r="21" spans="1:85" x14ac:dyDescent="0.3">
      <c r="A21" s="273">
        <f t="shared" si="0"/>
        <v>230470.42455243127</v>
      </c>
      <c r="B21" s="1" t="s">
        <v>2621</v>
      </c>
      <c r="C21" s="274">
        <v>4044440</v>
      </c>
      <c r="D21" s="1">
        <v>144205</v>
      </c>
      <c r="E21" s="1">
        <v>4</v>
      </c>
      <c r="F21" s="1" t="s">
        <v>5254</v>
      </c>
      <c r="G21" s="275">
        <v>44543</v>
      </c>
      <c r="H21" s="275">
        <v>45291</v>
      </c>
      <c r="I21" s="1">
        <v>0</v>
      </c>
      <c r="J21" s="1">
        <v>1</v>
      </c>
      <c r="K21" s="1">
        <v>3</v>
      </c>
      <c r="L21" s="1">
        <v>30</v>
      </c>
      <c r="M21" s="1">
        <v>2</v>
      </c>
      <c r="N21" s="1">
        <v>17.690000000000001</v>
      </c>
      <c r="O21" s="1">
        <v>19.2</v>
      </c>
      <c r="P21" s="1">
        <v>300000</v>
      </c>
      <c r="Q21" s="1">
        <v>14992</v>
      </c>
      <c r="R21" s="295">
        <v>268126</v>
      </c>
      <c r="S21" s="1">
        <v>0</v>
      </c>
      <c r="T21" s="1">
        <v>0</v>
      </c>
      <c r="U21" s="1">
        <v>0</v>
      </c>
      <c r="W21" s="1">
        <v>0</v>
      </c>
      <c r="X21" s="1">
        <v>0</v>
      </c>
      <c r="Y21" s="1">
        <v>0</v>
      </c>
      <c r="AB21" s="275">
        <v>44651</v>
      </c>
      <c r="AC21" s="1">
        <v>1</v>
      </c>
      <c r="AD21" s="1" t="s">
        <v>2623</v>
      </c>
      <c r="AE21" s="1">
        <v>1</v>
      </c>
      <c r="AF21" s="1">
        <v>30</v>
      </c>
      <c r="AG21" s="1">
        <v>0</v>
      </c>
      <c r="AN21" s="1">
        <v>1</v>
      </c>
      <c r="AO21" s="1">
        <v>1</v>
      </c>
      <c r="AR21" s="276">
        <v>4612.79</v>
      </c>
      <c r="AS21" s="1" t="s">
        <v>2657</v>
      </c>
      <c r="AT21" s="1">
        <v>0</v>
      </c>
      <c r="AU21" s="1">
        <v>0</v>
      </c>
      <c r="AX21" s="1">
        <v>5</v>
      </c>
      <c r="BC21" s="1">
        <v>1</v>
      </c>
      <c r="BD21" s="1">
        <v>7</v>
      </c>
      <c r="BE21" s="1">
        <v>2</v>
      </c>
      <c r="BF21" s="296">
        <v>33042.785447568764</v>
      </c>
      <c r="BO21" s="279">
        <f t="shared" si="3"/>
        <v>66998724</v>
      </c>
      <c r="BP21" s="2">
        <f t="shared" si="4"/>
        <v>0</v>
      </c>
      <c r="BQ21" s="2">
        <f t="shared" si="2"/>
        <v>8351686.9399999995</v>
      </c>
      <c r="BS21" s="280">
        <v>66998724</v>
      </c>
      <c r="BT21" s="281"/>
      <c r="BU21" s="281"/>
      <c r="BV21" s="281"/>
      <c r="BW21" s="281"/>
      <c r="BX21" s="281"/>
      <c r="BY21" s="281"/>
      <c r="BZ21" s="281"/>
      <c r="CA21" s="281">
        <v>8351686.9399999995</v>
      </c>
      <c r="CB21" s="281"/>
      <c r="CC21" s="281"/>
      <c r="CD21" s="281"/>
      <c r="CE21" s="281"/>
      <c r="CF21" s="281"/>
      <c r="CG21" s="281"/>
    </row>
    <row r="22" spans="1:85" x14ac:dyDescent="0.3">
      <c r="A22" s="273">
        <f t="shared" si="0"/>
        <v>153645.48176168118</v>
      </c>
      <c r="B22" s="1" t="s">
        <v>2621</v>
      </c>
      <c r="C22" s="274">
        <v>4044440</v>
      </c>
      <c r="D22" s="1">
        <v>144205</v>
      </c>
      <c r="E22" s="1">
        <v>4</v>
      </c>
      <c r="F22" s="1" t="s">
        <v>5417</v>
      </c>
      <c r="G22" s="275">
        <v>44545</v>
      </c>
      <c r="H22" s="275">
        <v>45291</v>
      </c>
      <c r="I22" s="1">
        <v>0</v>
      </c>
      <c r="J22" s="1">
        <v>1</v>
      </c>
      <c r="K22" s="1">
        <v>3</v>
      </c>
      <c r="L22" s="1">
        <v>30</v>
      </c>
      <c r="M22" s="1">
        <v>2</v>
      </c>
      <c r="N22" s="1">
        <v>17.690000000000001</v>
      </c>
      <c r="O22" s="1">
        <v>19.2</v>
      </c>
      <c r="P22" s="1">
        <v>200000</v>
      </c>
      <c r="Q22" s="1">
        <v>9995</v>
      </c>
      <c r="R22" s="295">
        <v>178749</v>
      </c>
      <c r="S22" s="1">
        <v>0</v>
      </c>
      <c r="T22" s="1">
        <v>0</v>
      </c>
      <c r="U22" s="1">
        <v>0</v>
      </c>
      <c r="W22" s="1">
        <v>0</v>
      </c>
      <c r="X22" s="1">
        <v>0</v>
      </c>
      <c r="Y22" s="1">
        <v>0</v>
      </c>
      <c r="AB22" s="275">
        <v>44651</v>
      </c>
      <c r="AC22" s="1">
        <v>1</v>
      </c>
      <c r="AD22" s="1" t="s">
        <v>2623</v>
      </c>
      <c r="AE22" s="1">
        <v>1</v>
      </c>
      <c r="AF22" s="1">
        <v>30</v>
      </c>
      <c r="AG22" s="1">
        <v>0</v>
      </c>
      <c r="AN22" s="1">
        <v>1</v>
      </c>
      <c r="AO22" s="1">
        <v>1</v>
      </c>
      <c r="AR22" s="276">
        <v>3075.2</v>
      </c>
      <c r="AS22" s="1" t="s">
        <v>2657</v>
      </c>
      <c r="AT22" s="1">
        <v>0</v>
      </c>
      <c r="AU22" s="1">
        <v>0</v>
      </c>
      <c r="AX22" s="1">
        <v>5</v>
      </c>
      <c r="BC22" s="1">
        <v>1</v>
      </c>
      <c r="BD22" s="1">
        <v>7</v>
      </c>
      <c r="BE22" s="1">
        <v>2</v>
      </c>
      <c r="BF22" s="296">
        <v>22028.31823831881</v>
      </c>
      <c r="BO22" s="279">
        <f t="shared" si="3"/>
        <v>67029028</v>
      </c>
      <c r="BP22" s="2">
        <f t="shared" si="4"/>
        <v>21088612.653109156</v>
      </c>
      <c r="BQ22" s="2">
        <f t="shared" si="2"/>
        <v>14401452.346890848</v>
      </c>
      <c r="BS22" s="280">
        <v>67029028</v>
      </c>
      <c r="BT22" s="281">
        <v>21088612.653109156</v>
      </c>
      <c r="BU22" s="281"/>
      <c r="BV22" s="281">
        <v>13440360.95785019</v>
      </c>
      <c r="BW22" s="281"/>
      <c r="BX22" s="281"/>
      <c r="BY22" s="281"/>
      <c r="BZ22" s="281"/>
      <c r="CA22" s="281">
        <v>961091.38904065802</v>
      </c>
      <c r="CB22" s="281"/>
      <c r="CC22" s="281"/>
      <c r="CD22" s="281"/>
      <c r="CE22" s="281"/>
      <c r="CF22" s="281"/>
      <c r="CG22" s="281"/>
    </row>
    <row r="23" spans="1:85" x14ac:dyDescent="0.3">
      <c r="A23" s="273">
        <f t="shared" si="0"/>
        <v>230470.42455243127</v>
      </c>
      <c r="B23" s="1" t="s">
        <v>2621</v>
      </c>
      <c r="C23" s="274">
        <v>4044440</v>
      </c>
      <c r="D23" s="1">
        <v>144205</v>
      </c>
      <c r="E23" s="1">
        <v>4</v>
      </c>
      <c r="F23" s="1" t="s">
        <v>5439</v>
      </c>
      <c r="G23" s="275">
        <v>44547</v>
      </c>
      <c r="H23" s="275">
        <v>45291</v>
      </c>
      <c r="I23" s="1">
        <v>0</v>
      </c>
      <c r="J23" s="1">
        <v>1</v>
      </c>
      <c r="K23" s="1">
        <v>3</v>
      </c>
      <c r="L23" s="1">
        <v>30</v>
      </c>
      <c r="M23" s="1">
        <v>2</v>
      </c>
      <c r="N23" s="1">
        <v>17.690000000000001</v>
      </c>
      <c r="O23" s="1">
        <v>19.2</v>
      </c>
      <c r="P23" s="1">
        <v>300000</v>
      </c>
      <c r="Q23" s="1">
        <v>14992</v>
      </c>
      <c r="R23" s="295">
        <v>268126</v>
      </c>
      <c r="S23" s="1">
        <v>0</v>
      </c>
      <c r="T23" s="1">
        <v>0</v>
      </c>
      <c r="U23" s="1">
        <v>0</v>
      </c>
      <c r="W23" s="1">
        <v>0</v>
      </c>
      <c r="X23" s="1">
        <v>0</v>
      </c>
      <c r="Y23" s="1">
        <v>0</v>
      </c>
      <c r="AB23" s="275">
        <v>44651</v>
      </c>
      <c r="AC23" s="1">
        <v>1</v>
      </c>
      <c r="AD23" s="1" t="s">
        <v>2623</v>
      </c>
      <c r="AE23" s="1">
        <v>1</v>
      </c>
      <c r="AF23" s="1">
        <v>30</v>
      </c>
      <c r="AG23" s="1">
        <v>0</v>
      </c>
      <c r="AN23" s="1">
        <v>1</v>
      </c>
      <c r="AO23" s="1">
        <v>1</v>
      </c>
      <c r="AR23" s="276">
        <v>4612.79</v>
      </c>
      <c r="AS23" s="1" t="s">
        <v>2657</v>
      </c>
      <c r="AT23" s="1">
        <v>0</v>
      </c>
      <c r="AU23" s="1">
        <v>0</v>
      </c>
      <c r="AX23" s="1">
        <v>5</v>
      </c>
      <c r="BC23" s="1">
        <v>1</v>
      </c>
      <c r="BD23" s="1">
        <v>7</v>
      </c>
      <c r="BE23" s="1">
        <v>2</v>
      </c>
      <c r="BF23" s="296">
        <v>33042.785447568764</v>
      </c>
      <c r="BO23" s="279">
        <f t="shared" si="3"/>
        <v>78762020</v>
      </c>
      <c r="BP23" s="2">
        <f t="shared" si="4"/>
        <v>0</v>
      </c>
      <c r="BQ23" s="2">
        <f t="shared" si="2"/>
        <v>7081635</v>
      </c>
      <c r="BS23" s="280">
        <v>78762020</v>
      </c>
      <c r="BT23" s="281"/>
      <c r="BU23" s="281"/>
      <c r="BV23" s="281"/>
      <c r="BW23" s="281"/>
      <c r="BX23" s="281"/>
      <c r="BY23" s="281"/>
      <c r="BZ23" s="281"/>
      <c r="CA23" s="281">
        <v>7081635</v>
      </c>
      <c r="CB23" s="281"/>
      <c r="CC23" s="281"/>
      <c r="CD23" s="281"/>
      <c r="CE23" s="281"/>
      <c r="CF23" s="281"/>
      <c r="CG23" s="281"/>
    </row>
    <row r="24" spans="1:85" x14ac:dyDescent="0.3">
      <c r="A24" s="273">
        <f t="shared" si="0"/>
        <v>147355.81159005221</v>
      </c>
      <c r="B24" s="1" t="s">
        <v>2621</v>
      </c>
      <c r="C24" s="274">
        <v>4044440</v>
      </c>
      <c r="D24" s="1">
        <v>144205</v>
      </c>
      <c r="E24" s="1">
        <v>4</v>
      </c>
      <c r="F24" s="1" t="s">
        <v>5506</v>
      </c>
      <c r="G24" s="275">
        <v>44518</v>
      </c>
      <c r="H24" s="275">
        <v>45260</v>
      </c>
      <c r="I24" s="1">
        <v>0</v>
      </c>
      <c r="J24" s="1">
        <v>1</v>
      </c>
      <c r="K24" s="1">
        <v>4</v>
      </c>
      <c r="L24" s="1">
        <v>30</v>
      </c>
      <c r="M24" s="1">
        <v>2</v>
      </c>
      <c r="N24" s="1">
        <v>17.690000000000001</v>
      </c>
      <c r="O24" s="1">
        <v>19.2</v>
      </c>
      <c r="P24" s="1">
        <v>200000</v>
      </c>
      <c r="Q24" s="1">
        <v>9995</v>
      </c>
      <c r="R24" s="295">
        <v>171450</v>
      </c>
      <c r="S24" s="1">
        <v>0</v>
      </c>
      <c r="T24" s="1">
        <v>0</v>
      </c>
      <c r="U24" s="1">
        <v>0</v>
      </c>
      <c r="W24" s="1">
        <v>0</v>
      </c>
      <c r="X24" s="1">
        <v>0</v>
      </c>
      <c r="Y24" s="1">
        <v>0</v>
      </c>
      <c r="AB24" s="275">
        <v>44651</v>
      </c>
      <c r="AC24" s="1">
        <v>1</v>
      </c>
      <c r="AD24" s="1" t="s">
        <v>2623</v>
      </c>
      <c r="AE24" s="1">
        <v>1</v>
      </c>
      <c r="AF24" s="1">
        <v>30</v>
      </c>
      <c r="AG24" s="1">
        <v>0</v>
      </c>
      <c r="AN24" s="1">
        <v>1</v>
      </c>
      <c r="AO24" s="1">
        <v>1</v>
      </c>
      <c r="AR24" s="276">
        <v>2965.37</v>
      </c>
      <c r="AS24" s="1" t="s">
        <v>2657</v>
      </c>
      <c r="AT24" s="1">
        <v>0</v>
      </c>
      <c r="AU24" s="1">
        <v>0</v>
      </c>
      <c r="AX24" s="1">
        <v>5</v>
      </c>
      <c r="BC24" s="1">
        <v>1</v>
      </c>
      <c r="BD24" s="1">
        <v>7</v>
      </c>
      <c r="BE24" s="1">
        <v>2</v>
      </c>
      <c r="BF24" s="296">
        <v>21128.818409947806</v>
      </c>
      <c r="BO24" s="279">
        <f t="shared" si="3"/>
        <v>80427677</v>
      </c>
      <c r="BP24" s="2">
        <f t="shared" si="4"/>
        <v>0</v>
      </c>
      <c r="BQ24" s="2">
        <f t="shared" si="2"/>
        <v>397226</v>
      </c>
      <c r="BS24" s="280">
        <v>80427677</v>
      </c>
      <c r="BT24" s="281"/>
      <c r="BU24" s="281"/>
      <c r="BV24" s="281"/>
      <c r="BW24" s="281"/>
      <c r="BX24" s="281"/>
      <c r="BY24" s="281"/>
      <c r="BZ24" s="281"/>
      <c r="CA24" s="281">
        <v>397226</v>
      </c>
      <c r="CB24" s="281"/>
      <c r="CC24" s="281"/>
      <c r="CD24" s="281"/>
      <c r="CE24" s="281"/>
      <c r="CF24" s="281"/>
      <c r="CG24" s="281"/>
    </row>
    <row r="25" spans="1:85" x14ac:dyDescent="0.3">
      <c r="A25" s="273">
        <f t="shared" si="0"/>
        <v>73625.621086917439</v>
      </c>
      <c r="B25" s="1" t="s">
        <v>2621</v>
      </c>
      <c r="C25" s="274">
        <v>4044440</v>
      </c>
      <c r="D25" s="1">
        <v>144205</v>
      </c>
      <c r="E25" s="1">
        <v>4</v>
      </c>
      <c r="F25" s="1" t="s">
        <v>5521</v>
      </c>
      <c r="G25" s="275">
        <v>44519</v>
      </c>
      <c r="H25" s="275">
        <v>45260</v>
      </c>
      <c r="I25" s="1">
        <v>0</v>
      </c>
      <c r="J25" s="1">
        <v>1</v>
      </c>
      <c r="K25" s="1">
        <v>4</v>
      </c>
      <c r="L25" s="1">
        <v>30</v>
      </c>
      <c r="M25" s="1">
        <v>2</v>
      </c>
      <c r="N25" s="1">
        <v>17.690000000000001</v>
      </c>
      <c r="O25" s="1">
        <v>19.2</v>
      </c>
      <c r="P25" s="1">
        <v>100000</v>
      </c>
      <c r="Q25" s="1">
        <v>4997</v>
      </c>
      <c r="R25" s="295">
        <v>85728</v>
      </c>
      <c r="S25" s="1">
        <v>0</v>
      </c>
      <c r="T25" s="1">
        <v>0</v>
      </c>
      <c r="U25" s="1">
        <v>0</v>
      </c>
      <c r="W25" s="1">
        <v>0</v>
      </c>
      <c r="X25" s="1">
        <v>0</v>
      </c>
      <c r="Y25" s="1">
        <v>0</v>
      </c>
      <c r="AB25" s="275">
        <v>44651</v>
      </c>
      <c r="AC25" s="1">
        <v>1</v>
      </c>
      <c r="AD25" s="1" t="s">
        <v>2623</v>
      </c>
      <c r="AE25" s="1">
        <v>1</v>
      </c>
      <c r="AF25" s="1">
        <v>30</v>
      </c>
      <c r="AG25" s="1">
        <v>0</v>
      </c>
      <c r="AN25" s="1">
        <v>1</v>
      </c>
      <c r="AO25" s="1">
        <v>1</v>
      </c>
      <c r="AR25" s="276">
        <v>1537.6</v>
      </c>
      <c r="AS25" s="1" t="s">
        <v>2657</v>
      </c>
      <c r="AT25" s="1">
        <v>0</v>
      </c>
      <c r="AU25" s="1">
        <v>0</v>
      </c>
      <c r="AX25" s="1">
        <v>5</v>
      </c>
      <c r="BC25" s="1">
        <v>1</v>
      </c>
      <c r="BD25" s="1">
        <v>7</v>
      </c>
      <c r="BE25" s="1">
        <v>2</v>
      </c>
      <c r="BF25" s="296">
        <v>10564.778913082562</v>
      </c>
      <c r="BO25" s="279">
        <f t="shared" si="3"/>
        <v>80427682</v>
      </c>
      <c r="BP25" s="2">
        <f t="shared" si="4"/>
        <v>0</v>
      </c>
      <c r="BQ25" s="2">
        <f t="shared" si="2"/>
        <v>2518627.0100000002</v>
      </c>
      <c r="BS25" s="280">
        <v>80427682</v>
      </c>
      <c r="BT25" s="281"/>
      <c r="BU25" s="281"/>
      <c r="BV25" s="281"/>
      <c r="BW25" s="281"/>
      <c r="BX25" s="281"/>
      <c r="BY25" s="281"/>
      <c r="BZ25" s="281"/>
      <c r="CA25" s="281">
        <v>2518627.0100000002</v>
      </c>
      <c r="CB25" s="281"/>
      <c r="CC25" s="281"/>
      <c r="CD25" s="281"/>
      <c r="CE25" s="281"/>
      <c r="CF25" s="281"/>
      <c r="CG25" s="281"/>
    </row>
    <row r="26" spans="1:85" x14ac:dyDescent="0.3">
      <c r="A26" s="273">
        <f t="shared" si="0"/>
        <v>171838.28275596639</v>
      </c>
      <c r="B26" s="1" t="s">
        <v>2621</v>
      </c>
      <c r="C26" s="274">
        <v>4044440</v>
      </c>
      <c r="D26" s="1">
        <v>144205</v>
      </c>
      <c r="E26" s="1">
        <v>4</v>
      </c>
      <c r="F26" s="1" t="s">
        <v>6392</v>
      </c>
      <c r="G26" s="275">
        <v>44643</v>
      </c>
      <c r="H26" s="275">
        <v>45382</v>
      </c>
      <c r="I26" s="1">
        <v>0</v>
      </c>
      <c r="J26" s="1">
        <v>1</v>
      </c>
      <c r="K26" s="1">
        <v>0</v>
      </c>
      <c r="L26" s="1">
        <v>30</v>
      </c>
      <c r="M26" s="1">
        <v>2</v>
      </c>
      <c r="N26" s="1">
        <v>17.690000000000001</v>
      </c>
      <c r="O26" s="1">
        <v>19.2</v>
      </c>
      <c r="P26" s="1">
        <v>200000</v>
      </c>
      <c r="Q26" s="1">
        <v>9995</v>
      </c>
      <c r="R26" s="295">
        <v>200000</v>
      </c>
      <c r="S26" s="1">
        <v>688</v>
      </c>
      <c r="T26" s="1">
        <v>0</v>
      </c>
      <c r="U26" s="1">
        <v>0</v>
      </c>
      <c r="W26" s="1">
        <v>0</v>
      </c>
      <c r="X26" s="1">
        <v>0</v>
      </c>
      <c r="Y26" s="1">
        <v>0</v>
      </c>
      <c r="AB26" s="275">
        <v>44643</v>
      </c>
      <c r="AC26" s="1">
        <v>1</v>
      </c>
      <c r="AD26" s="1" t="s">
        <v>2623</v>
      </c>
      <c r="AE26" s="1">
        <v>1</v>
      </c>
      <c r="AF26" s="1">
        <v>30</v>
      </c>
      <c r="AG26" s="1">
        <v>0</v>
      </c>
      <c r="AN26" s="1">
        <v>1</v>
      </c>
      <c r="AO26" s="1">
        <v>1</v>
      </c>
      <c r="AR26" s="276">
        <v>3514.51</v>
      </c>
      <c r="AS26" s="1" t="s">
        <v>2657</v>
      </c>
      <c r="AT26" s="1">
        <v>0</v>
      </c>
      <c r="AU26" s="1">
        <v>0</v>
      </c>
      <c r="AX26" s="1">
        <v>5</v>
      </c>
      <c r="BC26" s="1">
        <v>1</v>
      </c>
      <c r="BD26" s="1">
        <v>7</v>
      </c>
      <c r="BE26" s="1">
        <v>2</v>
      </c>
      <c r="BF26" s="296">
        <v>24647.207244033601</v>
      </c>
      <c r="BO26" s="279">
        <f t="shared" si="3"/>
        <v>94429902</v>
      </c>
      <c r="BP26" s="2">
        <f t="shared" si="4"/>
        <v>0</v>
      </c>
      <c r="BQ26" s="2">
        <f t="shared" si="2"/>
        <v>37156331</v>
      </c>
      <c r="BS26" s="280">
        <v>94429902</v>
      </c>
      <c r="BT26" s="281"/>
      <c r="BU26" s="281"/>
      <c r="BV26" s="281">
        <v>37156331</v>
      </c>
      <c r="BW26" s="281"/>
      <c r="BX26" s="281"/>
      <c r="BY26" s="281"/>
      <c r="BZ26" s="281"/>
      <c r="CA26" s="281"/>
      <c r="CB26" s="281"/>
      <c r="CC26" s="281"/>
      <c r="CD26" s="281"/>
      <c r="CE26" s="281"/>
      <c r="CF26" s="281"/>
      <c r="CG26" s="281"/>
    </row>
    <row r="27" spans="1:85" x14ac:dyDescent="0.3">
      <c r="A27" s="273">
        <f t="shared" si="0"/>
        <v>10535448.437304465</v>
      </c>
      <c r="B27" s="1" t="s">
        <v>2621</v>
      </c>
      <c r="C27" s="274">
        <v>4200760</v>
      </c>
      <c r="D27" s="1">
        <v>144105</v>
      </c>
      <c r="E27" s="1">
        <v>4</v>
      </c>
      <c r="F27" s="1" t="s">
        <v>2888</v>
      </c>
      <c r="G27" s="275">
        <v>43511</v>
      </c>
      <c r="H27" s="275">
        <v>45351</v>
      </c>
      <c r="I27" s="1">
        <v>0</v>
      </c>
      <c r="J27" s="1">
        <v>1</v>
      </c>
      <c r="K27" s="1">
        <v>41</v>
      </c>
      <c r="L27" s="1">
        <v>30</v>
      </c>
      <c r="M27" s="1">
        <v>2</v>
      </c>
      <c r="N27" s="1">
        <v>10.199999999999999</v>
      </c>
      <c r="O27" s="1">
        <v>10.69</v>
      </c>
      <c r="P27" s="1">
        <v>50199431</v>
      </c>
      <c r="Q27" s="1">
        <v>948489</v>
      </c>
      <c r="R27" s="1">
        <v>22423210</v>
      </c>
      <c r="S27" s="1">
        <v>0</v>
      </c>
      <c r="T27" s="1">
        <v>0</v>
      </c>
      <c r="U27" s="1">
        <v>0</v>
      </c>
      <c r="W27" s="1">
        <v>0</v>
      </c>
      <c r="X27" s="1">
        <v>0</v>
      </c>
      <c r="Y27" s="1">
        <v>0</v>
      </c>
      <c r="Z27" s="1" t="s">
        <v>5711</v>
      </c>
      <c r="AA27" s="1" t="s">
        <v>3609</v>
      </c>
      <c r="AB27" s="275">
        <v>44651</v>
      </c>
      <c r="AC27" s="1">
        <v>1</v>
      </c>
      <c r="AD27" s="1" t="s">
        <v>2623</v>
      </c>
      <c r="AE27" s="1">
        <v>1</v>
      </c>
      <c r="AF27" s="1">
        <v>30</v>
      </c>
      <c r="AG27" s="1">
        <v>0</v>
      </c>
      <c r="AN27" s="1">
        <v>1</v>
      </c>
      <c r="AO27" s="1">
        <v>1</v>
      </c>
      <c r="AR27" s="276">
        <v>1365874.36</v>
      </c>
      <c r="AS27" s="1" t="s">
        <v>2624</v>
      </c>
      <c r="AT27" s="1">
        <v>0</v>
      </c>
      <c r="AU27" s="1">
        <v>0</v>
      </c>
      <c r="AV27" s="1" t="s">
        <v>2625</v>
      </c>
      <c r="AW27" s="1" t="s">
        <v>2626</v>
      </c>
      <c r="AX27" s="1">
        <v>5</v>
      </c>
      <c r="BC27" s="1">
        <v>1</v>
      </c>
      <c r="BD27" s="1">
        <v>7</v>
      </c>
      <c r="BE27" s="1">
        <v>2</v>
      </c>
      <c r="BF27" s="296">
        <v>10521887.202695535</v>
      </c>
      <c r="BO27" s="279">
        <f t="shared" si="3"/>
        <v>94444766</v>
      </c>
      <c r="BP27" s="2">
        <f t="shared" si="4"/>
        <v>0</v>
      </c>
      <c r="BQ27" s="2">
        <f t="shared" si="2"/>
        <v>2520540.9999999995</v>
      </c>
      <c r="BS27" s="280">
        <v>94444766</v>
      </c>
      <c r="BT27" s="281"/>
      <c r="BU27" s="281"/>
      <c r="BV27" s="281">
        <v>2520540.9999999995</v>
      </c>
      <c r="BW27" s="281"/>
      <c r="BX27" s="281"/>
      <c r="BY27" s="281"/>
      <c r="BZ27" s="281"/>
      <c r="CA27" s="281"/>
      <c r="CB27" s="281"/>
      <c r="CC27" s="281"/>
      <c r="CD27" s="281"/>
      <c r="CE27" s="281"/>
      <c r="CF27" s="281"/>
      <c r="CG27" s="281"/>
    </row>
    <row r="28" spans="1:85" x14ac:dyDescent="0.3">
      <c r="A28" s="273">
        <f t="shared" si="0"/>
        <v>3276773.6813831464</v>
      </c>
      <c r="B28" s="1" t="s">
        <v>2621</v>
      </c>
      <c r="C28" s="274">
        <v>4200760</v>
      </c>
      <c r="D28" s="1">
        <v>144105</v>
      </c>
      <c r="E28" s="1">
        <v>4</v>
      </c>
      <c r="F28" s="1" t="s">
        <v>3210</v>
      </c>
      <c r="G28" s="275">
        <v>43994</v>
      </c>
      <c r="H28" s="275">
        <v>45138</v>
      </c>
      <c r="I28" s="1">
        <v>0</v>
      </c>
      <c r="J28" s="1">
        <v>1</v>
      </c>
      <c r="K28" s="1">
        <v>20</v>
      </c>
      <c r="L28" s="1">
        <v>30</v>
      </c>
      <c r="M28" s="1">
        <v>2</v>
      </c>
      <c r="N28" s="1">
        <v>9</v>
      </c>
      <c r="O28" s="1">
        <v>9.3800000000000008</v>
      </c>
      <c r="P28" s="1">
        <v>14552125</v>
      </c>
      <c r="Q28" s="1">
        <v>465489</v>
      </c>
      <c r="R28" s="1">
        <v>6974245</v>
      </c>
      <c r="S28" s="1">
        <v>0</v>
      </c>
      <c r="T28" s="1">
        <v>0</v>
      </c>
      <c r="U28" s="1">
        <v>0</v>
      </c>
      <c r="W28" s="1">
        <v>0</v>
      </c>
      <c r="X28" s="1">
        <v>0</v>
      </c>
      <c r="Y28" s="1">
        <v>0</v>
      </c>
      <c r="AB28" s="275">
        <v>44651</v>
      </c>
      <c r="AC28" s="1">
        <v>1</v>
      </c>
      <c r="AD28" s="1" t="s">
        <v>2623</v>
      </c>
      <c r="AE28" s="1">
        <v>1</v>
      </c>
      <c r="AF28" s="1">
        <v>30</v>
      </c>
      <c r="AG28" s="1">
        <v>0</v>
      </c>
      <c r="AN28" s="1">
        <v>1</v>
      </c>
      <c r="AO28" s="1">
        <v>1</v>
      </c>
      <c r="AR28" s="276">
        <v>424870.33</v>
      </c>
      <c r="AS28" s="1" t="s">
        <v>2677</v>
      </c>
      <c r="AT28" s="1">
        <v>0</v>
      </c>
      <c r="AU28" s="1">
        <v>0</v>
      </c>
      <c r="AV28" s="1" t="s">
        <v>2625</v>
      </c>
      <c r="AW28" s="1" t="s">
        <v>2626</v>
      </c>
      <c r="AX28" s="1">
        <v>5</v>
      </c>
      <c r="BC28" s="1">
        <v>1</v>
      </c>
      <c r="BD28" s="1">
        <v>7</v>
      </c>
      <c r="BE28" s="1">
        <v>2</v>
      </c>
      <c r="BF28" s="296">
        <v>3272600.9886168535</v>
      </c>
      <c r="BO28" s="279">
        <f t="shared" si="3"/>
        <v>94477870</v>
      </c>
      <c r="BP28" s="2">
        <f t="shared" si="4"/>
        <v>0</v>
      </c>
      <c r="BQ28" s="2">
        <f t="shared" si="2"/>
        <v>5323765.1500000004</v>
      </c>
      <c r="BS28" s="280">
        <v>94477870</v>
      </c>
      <c r="BT28" s="281"/>
      <c r="BU28" s="281"/>
      <c r="BV28" s="281"/>
      <c r="BW28" s="281"/>
      <c r="BX28" s="281"/>
      <c r="BY28" s="281"/>
      <c r="BZ28" s="281"/>
      <c r="CA28" s="281">
        <v>5323765.1500000004</v>
      </c>
      <c r="CB28" s="281"/>
      <c r="CC28" s="281"/>
      <c r="CD28" s="281"/>
      <c r="CE28" s="281"/>
      <c r="CF28" s="281"/>
      <c r="CG28" s="281"/>
    </row>
    <row r="29" spans="1:85" x14ac:dyDescent="0.3">
      <c r="A29" s="273">
        <f t="shared" si="0"/>
        <v>10780319.842492405</v>
      </c>
      <c r="B29" s="1" t="s">
        <v>2621</v>
      </c>
      <c r="C29" s="274">
        <v>4200760</v>
      </c>
      <c r="D29" s="1">
        <v>144105</v>
      </c>
      <c r="E29" s="1">
        <v>4</v>
      </c>
      <c r="F29" s="1" t="s">
        <v>5039</v>
      </c>
      <c r="G29" s="275">
        <v>44533</v>
      </c>
      <c r="H29" s="275">
        <v>46022</v>
      </c>
      <c r="I29" s="1">
        <v>0</v>
      </c>
      <c r="J29" s="1">
        <v>1</v>
      </c>
      <c r="K29" s="1">
        <v>3</v>
      </c>
      <c r="L29" s="1">
        <v>30</v>
      </c>
      <c r="M29" s="1">
        <v>2</v>
      </c>
      <c r="N29" s="1">
        <v>9</v>
      </c>
      <c r="O29" s="1">
        <v>9.3800000000000008</v>
      </c>
      <c r="P29" s="1">
        <v>23162294</v>
      </c>
      <c r="Q29" s="1">
        <v>253757</v>
      </c>
      <c r="R29" s="1">
        <v>22943819</v>
      </c>
      <c r="S29" s="1">
        <v>0</v>
      </c>
      <c r="T29" s="1">
        <v>0</v>
      </c>
      <c r="U29" s="1">
        <v>0</v>
      </c>
      <c r="W29" s="1">
        <v>0</v>
      </c>
      <c r="X29" s="1">
        <v>0</v>
      </c>
      <c r="Y29" s="1">
        <v>0</v>
      </c>
      <c r="Z29" s="1" t="s">
        <v>3591</v>
      </c>
      <c r="AA29" s="1" t="s">
        <v>2807</v>
      </c>
      <c r="AB29" s="275">
        <v>44651</v>
      </c>
      <c r="AC29" s="1">
        <v>1</v>
      </c>
      <c r="AD29" s="1" t="s">
        <v>2623</v>
      </c>
      <c r="AE29" s="1">
        <v>1</v>
      </c>
      <c r="AF29" s="1">
        <v>30</v>
      </c>
      <c r="AG29" s="1">
        <v>0</v>
      </c>
      <c r="AN29" s="1">
        <v>1</v>
      </c>
      <c r="AO29" s="1">
        <v>1</v>
      </c>
      <c r="AR29" s="276">
        <v>1397320.92</v>
      </c>
      <c r="AS29" s="1" t="s">
        <v>2677</v>
      </c>
      <c r="AT29" s="1">
        <v>0</v>
      </c>
      <c r="AU29" s="1">
        <v>0</v>
      </c>
      <c r="AV29" s="1" t="s">
        <v>2625</v>
      </c>
      <c r="AW29" s="1" t="s">
        <v>2626</v>
      </c>
      <c r="AX29" s="1">
        <v>5</v>
      </c>
      <c r="BC29" s="1">
        <v>1</v>
      </c>
      <c r="BD29" s="1">
        <v>7</v>
      </c>
      <c r="BE29" s="1">
        <v>2</v>
      </c>
      <c r="BF29" s="296">
        <v>10766178.237507593</v>
      </c>
      <c r="BO29" s="279">
        <f t="shared" si="3"/>
        <v>66746287</v>
      </c>
      <c r="BP29" s="2">
        <f t="shared" si="4"/>
        <v>0</v>
      </c>
      <c r="BQ29" s="2">
        <f t="shared" si="2"/>
        <v>11465837</v>
      </c>
      <c r="BS29" s="280">
        <v>66746287</v>
      </c>
      <c r="BT29" s="281"/>
      <c r="BU29" s="281"/>
      <c r="BV29" s="281">
        <v>11465837</v>
      </c>
      <c r="BW29" s="281"/>
      <c r="BX29" s="281"/>
      <c r="BY29" s="281"/>
      <c r="BZ29" s="281"/>
      <c r="CA29" s="281"/>
      <c r="CB29" s="281"/>
      <c r="CC29" s="281"/>
      <c r="CD29" s="281"/>
      <c r="CE29" s="281"/>
      <c r="CF29" s="281"/>
      <c r="CG29" s="281"/>
    </row>
    <row r="30" spans="1:85" x14ac:dyDescent="0.3">
      <c r="A30" s="273">
        <f t="shared" si="0"/>
        <v>989394.3644523531</v>
      </c>
      <c r="B30" s="1" t="s">
        <v>2621</v>
      </c>
      <c r="C30" s="274">
        <v>4200760</v>
      </c>
      <c r="D30" s="1">
        <v>144205</v>
      </c>
      <c r="E30" s="1">
        <v>4</v>
      </c>
      <c r="F30" s="1" t="s">
        <v>3353</v>
      </c>
      <c r="G30" s="275">
        <v>43924</v>
      </c>
      <c r="H30" s="275">
        <v>45077</v>
      </c>
      <c r="I30" s="1">
        <v>0</v>
      </c>
      <c r="J30" s="1">
        <v>1</v>
      </c>
      <c r="K30" s="1">
        <v>22</v>
      </c>
      <c r="L30" s="1">
        <v>30</v>
      </c>
      <c r="M30" s="1">
        <v>2</v>
      </c>
      <c r="N30" s="1">
        <v>9</v>
      </c>
      <c r="O30" s="1">
        <v>9.3800000000000008</v>
      </c>
      <c r="P30" s="1">
        <v>5000000</v>
      </c>
      <c r="Q30" s="1">
        <v>158999</v>
      </c>
      <c r="R30" s="1">
        <v>2105613</v>
      </c>
      <c r="S30" s="1">
        <v>0</v>
      </c>
      <c r="T30" s="1">
        <v>0</v>
      </c>
      <c r="U30" s="1">
        <v>0</v>
      </c>
      <c r="W30" s="1">
        <v>0</v>
      </c>
      <c r="X30" s="1">
        <v>0</v>
      </c>
      <c r="Y30" s="1">
        <v>0</v>
      </c>
      <c r="AB30" s="275">
        <v>44651</v>
      </c>
      <c r="AC30" s="1">
        <v>1</v>
      </c>
      <c r="AD30" s="1" t="s">
        <v>2623</v>
      </c>
      <c r="AE30" s="1">
        <v>1</v>
      </c>
      <c r="AF30" s="1">
        <v>30</v>
      </c>
      <c r="AG30" s="1">
        <v>0</v>
      </c>
      <c r="AN30" s="1">
        <v>1</v>
      </c>
      <c r="AO30" s="1">
        <v>1</v>
      </c>
      <c r="AR30" s="276">
        <v>128178.9</v>
      </c>
      <c r="AS30" s="1" t="s">
        <v>2657</v>
      </c>
      <c r="AT30" s="1">
        <v>0</v>
      </c>
      <c r="AU30" s="1">
        <v>0</v>
      </c>
      <c r="AX30" s="1">
        <v>5</v>
      </c>
      <c r="BC30" s="1">
        <v>1</v>
      </c>
      <c r="BD30" s="1">
        <v>7</v>
      </c>
      <c r="BE30" s="1">
        <v>2</v>
      </c>
      <c r="BF30" s="296">
        <v>988039.735547647</v>
      </c>
      <c r="BO30" s="279">
        <f t="shared" si="3"/>
        <v>66944689</v>
      </c>
      <c r="BP30" s="2">
        <f t="shared" si="4"/>
        <v>0</v>
      </c>
      <c r="BQ30" s="2">
        <f t="shared" si="2"/>
        <v>0</v>
      </c>
      <c r="BS30" s="280">
        <v>66944689</v>
      </c>
      <c r="BT30" s="281"/>
      <c r="BU30" s="281"/>
      <c r="BV30" s="281"/>
      <c r="BW30" s="281"/>
      <c r="BX30" s="281"/>
      <c r="BY30" s="281"/>
      <c r="BZ30" s="281"/>
      <c r="CA30" s="281">
        <v>0</v>
      </c>
      <c r="CB30" s="281"/>
      <c r="CC30" s="281"/>
      <c r="CD30" s="281"/>
      <c r="CE30" s="281"/>
      <c r="CF30" s="281"/>
      <c r="CG30" s="281"/>
    </row>
    <row r="31" spans="1:85" x14ac:dyDescent="0.3">
      <c r="A31" s="273">
        <f t="shared" si="0"/>
        <v>367314.27189129248</v>
      </c>
      <c r="B31" s="1" t="s">
        <v>2621</v>
      </c>
      <c r="C31" s="274">
        <v>4200760</v>
      </c>
      <c r="D31" s="1">
        <v>144205</v>
      </c>
      <c r="E31" s="1">
        <v>4</v>
      </c>
      <c r="F31" s="1" t="s">
        <v>4706</v>
      </c>
      <c r="G31" s="275">
        <v>44460</v>
      </c>
      <c r="H31" s="275">
        <v>45565</v>
      </c>
      <c r="I31" s="1">
        <v>0</v>
      </c>
      <c r="J31" s="1">
        <v>1</v>
      </c>
      <c r="K31" s="1">
        <v>6</v>
      </c>
      <c r="L31" s="1">
        <v>30</v>
      </c>
      <c r="M31" s="1">
        <v>2</v>
      </c>
      <c r="N31" s="1">
        <v>17.690000000000001</v>
      </c>
      <c r="O31" s="1">
        <v>19.2</v>
      </c>
      <c r="P31" s="1">
        <v>900000</v>
      </c>
      <c r="Q31" s="1">
        <v>32584</v>
      </c>
      <c r="R31" s="1">
        <v>781571</v>
      </c>
      <c r="S31" s="1">
        <v>0</v>
      </c>
      <c r="T31" s="1">
        <v>0</v>
      </c>
      <c r="U31" s="1">
        <v>0</v>
      </c>
      <c r="W31" s="1">
        <v>0</v>
      </c>
      <c r="X31" s="1">
        <v>0</v>
      </c>
      <c r="Y31" s="1">
        <v>0</v>
      </c>
      <c r="AB31" s="275">
        <v>44651</v>
      </c>
      <c r="AC31" s="1">
        <v>1</v>
      </c>
      <c r="AD31" s="1" t="s">
        <v>2623</v>
      </c>
      <c r="AE31" s="1">
        <v>1</v>
      </c>
      <c r="AF31" s="1">
        <v>30</v>
      </c>
      <c r="AG31" s="1">
        <v>0</v>
      </c>
      <c r="AN31" s="1">
        <v>1</v>
      </c>
      <c r="AO31" s="1">
        <v>1</v>
      </c>
      <c r="AR31" s="276">
        <v>47511.65</v>
      </c>
      <c r="AS31" s="1" t="s">
        <v>2657</v>
      </c>
      <c r="AT31" s="1">
        <v>0</v>
      </c>
      <c r="AU31" s="1">
        <v>0</v>
      </c>
      <c r="AX31" s="1">
        <v>5</v>
      </c>
      <c r="BC31" s="1">
        <v>1</v>
      </c>
      <c r="BD31" s="1">
        <v>7</v>
      </c>
      <c r="BE31" s="1">
        <v>2</v>
      </c>
      <c r="BF31" s="296">
        <v>366745.0781087075</v>
      </c>
      <c r="BO31" s="279" t="str">
        <f t="shared" si="3"/>
        <v>(en blanco)</v>
      </c>
      <c r="BP31" s="2">
        <f t="shared" si="4"/>
        <v>0</v>
      </c>
      <c r="BQ31" s="2">
        <f t="shared" si="2"/>
        <v>0</v>
      </c>
      <c r="BS31" s="280" t="s">
        <v>6550</v>
      </c>
      <c r="BT31" s="281"/>
      <c r="BU31" s="281"/>
      <c r="BV31" s="281"/>
      <c r="BW31" s="281"/>
      <c r="BX31" s="281"/>
      <c r="BY31" s="281"/>
      <c r="BZ31" s="281"/>
      <c r="CA31" s="281"/>
      <c r="CB31" s="281"/>
      <c r="CC31" s="281"/>
      <c r="CD31" s="281"/>
      <c r="CE31" s="281"/>
      <c r="CF31" s="281"/>
      <c r="CG31" s="281">
        <v>0</v>
      </c>
    </row>
    <row r="32" spans="1:85" x14ac:dyDescent="0.3">
      <c r="A32" s="273">
        <f t="shared" si="0"/>
        <v>418651.39247633627</v>
      </c>
      <c r="B32" s="1" t="s">
        <v>2621</v>
      </c>
      <c r="C32" s="274">
        <v>4200760</v>
      </c>
      <c r="D32" s="1">
        <v>144205</v>
      </c>
      <c r="E32" s="1">
        <v>4</v>
      </c>
      <c r="F32" s="1" t="s">
        <v>5359</v>
      </c>
      <c r="G32" s="275">
        <v>44502</v>
      </c>
      <c r="H32" s="275">
        <v>45596</v>
      </c>
      <c r="I32" s="1">
        <v>0</v>
      </c>
      <c r="J32" s="1">
        <v>1</v>
      </c>
      <c r="K32" s="1">
        <v>5</v>
      </c>
      <c r="L32" s="1">
        <v>30</v>
      </c>
      <c r="M32" s="1">
        <v>2</v>
      </c>
      <c r="N32" s="1">
        <v>17.690000000000001</v>
      </c>
      <c r="O32" s="1">
        <v>19.2</v>
      </c>
      <c r="P32" s="1">
        <v>1000000</v>
      </c>
      <c r="Q32" s="1">
        <v>36204</v>
      </c>
      <c r="R32" s="1">
        <v>891175</v>
      </c>
      <c r="S32" s="1">
        <v>0</v>
      </c>
      <c r="T32" s="1">
        <v>0</v>
      </c>
      <c r="U32" s="1">
        <v>0</v>
      </c>
      <c r="W32" s="1">
        <v>0</v>
      </c>
      <c r="X32" s="1">
        <v>0</v>
      </c>
      <c r="Y32" s="1">
        <v>0</v>
      </c>
      <c r="AB32" s="275">
        <v>44651</v>
      </c>
      <c r="AC32" s="1">
        <v>1</v>
      </c>
      <c r="AD32" s="1" t="s">
        <v>2623</v>
      </c>
      <c r="AE32" s="1">
        <v>1</v>
      </c>
      <c r="AF32" s="1">
        <v>30</v>
      </c>
      <c r="AG32" s="1">
        <v>0</v>
      </c>
      <c r="AN32" s="1">
        <v>1</v>
      </c>
      <c r="AO32" s="1">
        <v>1</v>
      </c>
      <c r="AR32" s="276">
        <v>54347.85</v>
      </c>
      <c r="AS32" s="1" t="s">
        <v>2657</v>
      </c>
      <c r="AT32" s="1">
        <v>0</v>
      </c>
      <c r="AU32" s="1">
        <v>0</v>
      </c>
      <c r="AX32" s="1">
        <v>5</v>
      </c>
      <c r="BC32" s="1">
        <v>1</v>
      </c>
      <c r="BD32" s="1">
        <v>7</v>
      </c>
      <c r="BE32" s="1">
        <v>2</v>
      </c>
      <c r="BF32" s="296">
        <v>418175.75752366375</v>
      </c>
      <c r="BO32" s="279">
        <f t="shared" si="3"/>
        <v>462646</v>
      </c>
      <c r="BP32" s="2">
        <f t="shared" si="4"/>
        <v>0</v>
      </c>
      <c r="BQ32" s="2">
        <f t="shared" si="2"/>
        <v>26745129</v>
      </c>
      <c r="BS32" s="280">
        <v>462646</v>
      </c>
      <c r="BT32" s="281"/>
      <c r="BU32" s="281"/>
      <c r="BV32" s="281">
        <v>26745129</v>
      </c>
      <c r="BW32" s="281"/>
      <c r="BX32" s="281"/>
      <c r="BY32" s="281"/>
      <c r="BZ32" s="281"/>
      <c r="CA32" s="281"/>
      <c r="CB32" s="281"/>
      <c r="CC32" s="281"/>
      <c r="CD32" s="281"/>
      <c r="CE32" s="281"/>
      <c r="CF32" s="281"/>
      <c r="CG32" s="281"/>
    </row>
    <row r="33" spans="1:85" x14ac:dyDescent="0.3">
      <c r="A33" s="273">
        <f t="shared" si="0"/>
        <v>1846125</v>
      </c>
      <c r="B33" s="1" t="s">
        <v>2621</v>
      </c>
      <c r="C33" s="274">
        <v>4474097</v>
      </c>
      <c r="D33" s="1">
        <v>144205</v>
      </c>
      <c r="E33" s="1">
        <v>4</v>
      </c>
      <c r="F33" s="1" t="s">
        <v>2889</v>
      </c>
      <c r="G33" s="275">
        <v>42804</v>
      </c>
      <c r="H33" s="275">
        <v>44712</v>
      </c>
      <c r="I33" s="1">
        <v>30</v>
      </c>
      <c r="J33" s="1">
        <v>1</v>
      </c>
      <c r="K33" s="1">
        <v>33</v>
      </c>
      <c r="L33" s="1">
        <v>30</v>
      </c>
      <c r="M33" s="1">
        <v>2</v>
      </c>
      <c r="N33" s="1">
        <v>12.96</v>
      </c>
      <c r="O33" s="1">
        <v>13.75</v>
      </c>
      <c r="P33" s="1">
        <v>59289001</v>
      </c>
      <c r="Q33" s="1">
        <v>618418</v>
      </c>
      <c r="R33" s="1">
        <v>1846125</v>
      </c>
      <c r="S33" s="1">
        <v>33414</v>
      </c>
      <c r="T33" s="1">
        <v>0</v>
      </c>
      <c r="U33" s="1">
        <v>0</v>
      </c>
      <c r="W33" s="1">
        <v>0</v>
      </c>
      <c r="X33" s="1">
        <v>0</v>
      </c>
      <c r="Y33" s="1">
        <v>0</v>
      </c>
      <c r="AB33" s="275">
        <v>44622</v>
      </c>
      <c r="AC33" s="1">
        <v>1</v>
      </c>
      <c r="AD33" s="1" t="s">
        <v>2623</v>
      </c>
      <c r="AE33" s="1">
        <v>1</v>
      </c>
      <c r="AF33" s="1">
        <v>30</v>
      </c>
      <c r="AG33" s="1">
        <v>1203422</v>
      </c>
      <c r="AN33" s="1">
        <v>1</v>
      </c>
      <c r="AO33" s="1">
        <v>1</v>
      </c>
      <c r="AR33" s="276">
        <v>0</v>
      </c>
      <c r="AS33" s="1" t="s">
        <v>2624</v>
      </c>
      <c r="AT33" s="1">
        <v>0</v>
      </c>
      <c r="AU33" s="1">
        <v>0</v>
      </c>
      <c r="AX33" s="1">
        <v>5</v>
      </c>
      <c r="BC33" s="1">
        <v>1</v>
      </c>
      <c r="BD33" s="1">
        <v>7</v>
      </c>
      <c r="BE33" s="1">
        <v>2</v>
      </c>
      <c r="BF33" s="296">
        <v>0</v>
      </c>
      <c r="BO33" s="279">
        <f t="shared" si="3"/>
        <v>2820068</v>
      </c>
      <c r="BP33" s="2">
        <f t="shared" si="4"/>
        <v>0</v>
      </c>
      <c r="BQ33" s="2">
        <f t="shared" si="2"/>
        <v>7714681.9999999981</v>
      </c>
      <c r="BS33" s="280">
        <v>2820068</v>
      </c>
      <c r="BT33" s="281"/>
      <c r="BU33" s="281"/>
      <c r="BV33" s="281">
        <v>7714681.9999999981</v>
      </c>
      <c r="BW33" s="281"/>
      <c r="BX33" s="281"/>
      <c r="BY33" s="281"/>
      <c r="BZ33" s="281"/>
      <c r="CA33" s="281"/>
      <c r="CB33" s="281"/>
      <c r="CC33" s="281"/>
      <c r="CD33" s="281"/>
      <c r="CE33" s="281"/>
      <c r="CF33" s="281"/>
      <c r="CG33" s="281"/>
    </row>
    <row r="34" spans="1:85" x14ac:dyDescent="0.3">
      <c r="A34" s="273">
        <f t="shared" si="0"/>
        <v>25028055</v>
      </c>
      <c r="B34" s="1" t="s">
        <v>2621</v>
      </c>
      <c r="C34" s="274">
        <v>4479627</v>
      </c>
      <c r="D34" s="1">
        <v>144105</v>
      </c>
      <c r="E34" s="1">
        <v>3</v>
      </c>
      <c r="F34" s="1" t="s">
        <v>4366</v>
      </c>
      <c r="G34" s="275">
        <v>44452</v>
      </c>
      <c r="H34" s="275">
        <v>46295</v>
      </c>
      <c r="I34" s="1">
        <v>0</v>
      </c>
      <c r="J34" s="1">
        <v>1</v>
      </c>
      <c r="K34" s="1">
        <v>7</v>
      </c>
      <c r="L34" s="1">
        <v>30</v>
      </c>
      <c r="M34" s="1">
        <v>2</v>
      </c>
      <c r="N34" s="1">
        <v>9.4</v>
      </c>
      <c r="O34" s="1">
        <v>9.82</v>
      </c>
      <c r="P34" s="1">
        <v>40046720</v>
      </c>
      <c r="Q34" s="1">
        <v>596964</v>
      </c>
      <c r="R34" s="1">
        <v>36846917</v>
      </c>
      <c r="S34" s="1">
        <v>0</v>
      </c>
      <c r="T34" s="1">
        <v>0</v>
      </c>
      <c r="U34" s="1">
        <v>0</v>
      </c>
      <c r="W34" s="1">
        <v>0</v>
      </c>
      <c r="X34" s="1">
        <v>0</v>
      </c>
      <c r="Y34" s="1">
        <v>0</v>
      </c>
      <c r="Z34" s="1" t="s">
        <v>3734</v>
      </c>
      <c r="AA34" s="1" t="s">
        <v>3609</v>
      </c>
      <c r="AB34" s="275">
        <v>44651</v>
      </c>
      <c r="AC34" s="1">
        <v>1</v>
      </c>
      <c r="AD34" s="1" t="s">
        <v>2623</v>
      </c>
      <c r="AE34" s="1">
        <v>1</v>
      </c>
      <c r="AF34" s="1">
        <v>30</v>
      </c>
      <c r="AG34" s="1">
        <v>0</v>
      </c>
      <c r="AN34" s="1">
        <v>1</v>
      </c>
      <c r="AO34" s="1">
        <v>1</v>
      </c>
      <c r="AP34" s="1">
        <v>44452</v>
      </c>
      <c r="AQ34" s="1" t="s">
        <v>2629</v>
      </c>
      <c r="AR34" s="276">
        <v>2702370</v>
      </c>
      <c r="AS34" s="1" t="s">
        <v>2632</v>
      </c>
      <c r="AT34" s="1">
        <v>0</v>
      </c>
      <c r="AU34" s="1">
        <v>0</v>
      </c>
      <c r="AV34" s="1" t="s">
        <v>2625</v>
      </c>
      <c r="AW34" s="1" t="s">
        <v>2626</v>
      </c>
      <c r="AX34" s="1">
        <v>5</v>
      </c>
      <c r="BC34" s="1">
        <v>1</v>
      </c>
      <c r="BD34" s="1">
        <v>7</v>
      </c>
      <c r="BE34" s="1">
        <v>2</v>
      </c>
      <c r="BF34" s="296">
        <v>9116492</v>
      </c>
      <c r="BO34" s="279">
        <f t="shared" si="3"/>
        <v>2670474</v>
      </c>
      <c r="BP34" s="2">
        <f t="shared" si="4"/>
        <v>0</v>
      </c>
      <c r="BQ34" s="2">
        <f t="shared" si="2"/>
        <v>0</v>
      </c>
      <c r="BS34" s="280">
        <v>2670474</v>
      </c>
      <c r="BT34" s="281"/>
      <c r="BU34" s="281"/>
      <c r="BV34" s="281"/>
      <c r="BW34" s="281"/>
      <c r="BX34" s="281"/>
      <c r="BY34" s="281"/>
      <c r="BZ34" s="281"/>
      <c r="CA34" s="281">
        <v>0</v>
      </c>
      <c r="CB34" s="281"/>
      <c r="CC34" s="281"/>
      <c r="CD34" s="281"/>
      <c r="CE34" s="281"/>
      <c r="CF34" s="281"/>
      <c r="CG34" s="281"/>
    </row>
    <row r="35" spans="1:85" x14ac:dyDescent="0.3">
      <c r="A35" s="273">
        <f t="shared" si="0"/>
        <v>5291321</v>
      </c>
      <c r="B35" s="1" t="s">
        <v>2621</v>
      </c>
      <c r="C35" s="274">
        <v>4440624</v>
      </c>
      <c r="D35" s="1">
        <v>144205</v>
      </c>
      <c r="E35" s="1">
        <v>3</v>
      </c>
      <c r="F35" s="1" t="s">
        <v>4946</v>
      </c>
      <c r="G35" s="275">
        <v>44274</v>
      </c>
      <c r="H35" s="275">
        <v>46112</v>
      </c>
      <c r="I35" s="1">
        <v>0</v>
      </c>
      <c r="J35" s="1">
        <v>1</v>
      </c>
      <c r="K35" s="1">
        <v>12</v>
      </c>
      <c r="L35" s="1">
        <v>30</v>
      </c>
      <c r="M35" s="1">
        <v>2</v>
      </c>
      <c r="N35" s="1">
        <v>9.99</v>
      </c>
      <c r="O35" s="1">
        <v>10.46</v>
      </c>
      <c r="P35" s="1">
        <v>18098713</v>
      </c>
      <c r="Q35" s="1">
        <v>388109</v>
      </c>
      <c r="R35" s="1">
        <v>15187354</v>
      </c>
      <c r="S35" s="1">
        <v>0</v>
      </c>
      <c r="T35" s="1">
        <v>0</v>
      </c>
      <c r="U35" s="1">
        <v>0</v>
      </c>
      <c r="W35" s="1">
        <v>0</v>
      </c>
      <c r="X35" s="1">
        <v>0</v>
      </c>
      <c r="Y35" s="1">
        <v>0</v>
      </c>
      <c r="AB35" s="275">
        <v>44651</v>
      </c>
      <c r="AC35" s="1">
        <v>1</v>
      </c>
      <c r="AD35" s="1" t="s">
        <v>2623</v>
      </c>
      <c r="AE35" s="1">
        <v>1</v>
      </c>
      <c r="AF35" s="1">
        <v>30</v>
      </c>
      <c r="AG35" s="1">
        <v>0</v>
      </c>
      <c r="AN35" s="1">
        <v>1</v>
      </c>
      <c r="AO35" s="1">
        <v>1</v>
      </c>
      <c r="AP35" s="1">
        <v>44274</v>
      </c>
      <c r="AQ35" s="1" t="s">
        <v>2629</v>
      </c>
      <c r="AR35" s="276">
        <v>1855233</v>
      </c>
      <c r="AS35" s="1" t="s">
        <v>2624</v>
      </c>
      <c r="AT35" s="1">
        <v>0</v>
      </c>
      <c r="AU35" s="1">
        <v>0</v>
      </c>
      <c r="AX35" s="1">
        <v>5</v>
      </c>
      <c r="BC35" s="1">
        <v>1</v>
      </c>
      <c r="BD35" s="1">
        <v>7</v>
      </c>
      <c r="BE35" s="1">
        <v>2</v>
      </c>
      <c r="BF35" s="296">
        <v>8040800</v>
      </c>
      <c r="BO35" s="279">
        <f t="shared" si="3"/>
        <v>2672422</v>
      </c>
      <c r="BP35" s="2">
        <f t="shared" si="4"/>
        <v>0</v>
      </c>
      <c r="BQ35" s="2">
        <f t="shared" si="2"/>
        <v>49452109</v>
      </c>
      <c r="BS35" s="280">
        <v>2672422</v>
      </c>
      <c r="BT35" s="281"/>
      <c r="BU35" s="281"/>
      <c r="BV35" s="281">
        <v>32659150.502338085</v>
      </c>
      <c r="BW35" s="281"/>
      <c r="BX35" s="281"/>
      <c r="BY35" s="281"/>
      <c r="BZ35" s="281"/>
      <c r="CA35" s="281">
        <v>16792958.497661915</v>
      </c>
      <c r="CB35" s="281"/>
      <c r="CC35" s="281"/>
      <c r="CD35" s="281"/>
      <c r="CE35" s="281"/>
      <c r="CF35" s="281"/>
      <c r="CG35" s="281"/>
    </row>
    <row r="36" spans="1:85" x14ac:dyDescent="0.3">
      <c r="A36" s="273">
        <f t="shared" si="0"/>
        <v>0</v>
      </c>
      <c r="B36" s="1" t="s">
        <v>2621</v>
      </c>
      <c r="C36" s="274">
        <v>4694946</v>
      </c>
      <c r="D36" s="1">
        <v>144205</v>
      </c>
      <c r="E36" s="1">
        <v>4</v>
      </c>
      <c r="F36" s="1" t="s">
        <v>6067</v>
      </c>
      <c r="G36" s="275">
        <v>44608</v>
      </c>
      <c r="H36" s="275">
        <v>51956</v>
      </c>
      <c r="I36" s="1">
        <v>0</v>
      </c>
      <c r="J36" s="1">
        <v>1</v>
      </c>
      <c r="K36" s="1">
        <v>0</v>
      </c>
      <c r="L36" s="1">
        <v>360</v>
      </c>
      <c r="M36" s="1">
        <v>2</v>
      </c>
      <c r="N36" s="1">
        <v>0</v>
      </c>
      <c r="O36" s="1">
        <v>0</v>
      </c>
      <c r="P36" s="1">
        <v>12506802</v>
      </c>
      <c r="Q36" s="1">
        <v>12557023</v>
      </c>
      <c r="R36" s="1">
        <v>12506802</v>
      </c>
      <c r="S36" s="1">
        <v>0</v>
      </c>
      <c r="T36" s="1">
        <v>0</v>
      </c>
      <c r="U36" s="1">
        <v>0</v>
      </c>
      <c r="W36" s="1">
        <v>0</v>
      </c>
      <c r="X36" s="1">
        <v>0</v>
      </c>
      <c r="Y36" s="1">
        <v>0</v>
      </c>
      <c r="AB36" s="275">
        <v>44608</v>
      </c>
      <c r="AC36" s="1">
        <v>1</v>
      </c>
      <c r="AD36" s="1" t="s">
        <v>2623</v>
      </c>
      <c r="AE36" s="1">
        <v>1</v>
      </c>
      <c r="AF36" s="1">
        <v>360</v>
      </c>
      <c r="AG36" s="1">
        <v>0</v>
      </c>
      <c r="AN36" s="1">
        <v>1</v>
      </c>
      <c r="AO36" s="1">
        <v>1</v>
      </c>
      <c r="AR36" s="276">
        <v>1604145</v>
      </c>
      <c r="AS36" s="1" t="s">
        <v>2639</v>
      </c>
      <c r="AT36" s="1">
        <v>0</v>
      </c>
      <c r="AU36" s="1">
        <v>0</v>
      </c>
      <c r="AX36" s="1">
        <v>5</v>
      </c>
      <c r="BC36" s="1">
        <v>1</v>
      </c>
      <c r="BD36" s="1">
        <v>7</v>
      </c>
      <c r="BE36" s="1">
        <v>2</v>
      </c>
      <c r="BF36" s="296">
        <v>11145353</v>
      </c>
      <c r="BO36" s="279">
        <f t="shared" si="3"/>
        <v>4044440</v>
      </c>
      <c r="BP36" s="2">
        <f t="shared" si="4"/>
        <v>0</v>
      </c>
      <c r="BQ36" s="2">
        <f t="shared" si="2"/>
        <v>54359857.309999995</v>
      </c>
      <c r="BS36" s="280">
        <v>4044440</v>
      </c>
      <c r="BT36" s="281"/>
      <c r="BU36" s="281"/>
      <c r="BV36" s="281"/>
      <c r="BW36" s="281"/>
      <c r="BX36" s="281"/>
      <c r="BY36" s="281"/>
      <c r="BZ36" s="281"/>
      <c r="CA36" s="281">
        <v>54359857.309999995</v>
      </c>
      <c r="CB36" s="281"/>
      <c r="CC36" s="281"/>
      <c r="CD36" s="281"/>
      <c r="CE36" s="281"/>
      <c r="CF36" s="281"/>
      <c r="CG36" s="281"/>
    </row>
    <row r="37" spans="1:85" x14ac:dyDescent="0.3">
      <c r="A37" s="273">
        <f t="shared" si="0"/>
        <v>0</v>
      </c>
      <c r="B37" s="1" t="s">
        <v>2621</v>
      </c>
      <c r="C37" s="274">
        <v>4620442</v>
      </c>
      <c r="D37" s="1">
        <v>144205</v>
      </c>
      <c r="E37" s="1">
        <v>3</v>
      </c>
      <c r="F37" s="1" t="s">
        <v>2637</v>
      </c>
      <c r="G37" s="275">
        <v>43630</v>
      </c>
      <c r="H37" s="275">
        <v>44742</v>
      </c>
      <c r="I37" s="1">
        <v>0</v>
      </c>
      <c r="J37" s="1">
        <v>1</v>
      </c>
      <c r="K37" s="1">
        <v>33</v>
      </c>
      <c r="L37" s="1">
        <v>30</v>
      </c>
      <c r="M37" s="1">
        <v>2</v>
      </c>
      <c r="N37" s="1">
        <v>16.07</v>
      </c>
      <c r="O37" s="1">
        <v>17.309999999999999</v>
      </c>
      <c r="P37" s="1">
        <v>6927642</v>
      </c>
      <c r="Q37" s="1">
        <v>243829</v>
      </c>
      <c r="R37" s="1">
        <v>712313</v>
      </c>
      <c r="S37" s="1">
        <v>0</v>
      </c>
      <c r="T37" s="1">
        <v>0</v>
      </c>
      <c r="U37" s="1">
        <v>0</v>
      </c>
      <c r="W37" s="1">
        <v>0</v>
      </c>
      <c r="X37" s="1">
        <v>0</v>
      </c>
      <c r="Y37" s="1">
        <v>0</v>
      </c>
      <c r="AB37" s="275">
        <v>44651</v>
      </c>
      <c r="AC37" s="1">
        <v>1</v>
      </c>
      <c r="AD37" s="1" t="s">
        <v>2623</v>
      </c>
      <c r="AE37" s="1">
        <v>1</v>
      </c>
      <c r="AF37" s="1">
        <v>30</v>
      </c>
      <c r="AG37" s="1">
        <v>0</v>
      </c>
      <c r="AN37" s="1">
        <v>1</v>
      </c>
      <c r="AO37" s="1">
        <v>1</v>
      </c>
      <c r="AP37" s="1">
        <v>43630</v>
      </c>
      <c r="AQ37" s="1" t="s">
        <v>2629</v>
      </c>
      <c r="AR37" s="276">
        <v>671000</v>
      </c>
      <c r="AS37" s="1" t="s">
        <v>2624</v>
      </c>
      <c r="AT37" s="1">
        <v>0</v>
      </c>
      <c r="AU37" s="1">
        <v>0</v>
      </c>
      <c r="AX37" s="1">
        <v>5</v>
      </c>
      <c r="BC37" s="1">
        <v>1</v>
      </c>
      <c r="BD37" s="1">
        <v>7</v>
      </c>
      <c r="BE37" s="1">
        <v>2</v>
      </c>
      <c r="BF37" s="296">
        <v>4026000</v>
      </c>
      <c r="BO37" s="279">
        <f t="shared" si="3"/>
        <v>4200760</v>
      </c>
      <c r="BP37" s="2">
        <f t="shared" si="4"/>
        <v>0</v>
      </c>
      <c r="BQ37" s="2">
        <f t="shared" si="2"/>
        <v>26367901.989999998</v>
      </c>
      <c r="BS37" s="280">
        <v>4200760</v>
      </c>
      <c r="BT37" s="281"/>
      <c r="BU37" s="281"/>
      <c r="BV37" s="281">
        <v>24592541.961180016</v>
      </c>
      <c r="BW37" s="281"/>
      <c r="BX37" s="281"/>
      <c r="BY37" s="281"/>
      <c r="BZ37" s="281"/>
      <c r="CA37" s="281">
        <v>1775360.028819982</v>
      </c>
      <c r="CB37" s="281"/>
      <c r="CC37" s="281"/>
      <c r="CD37" s="281"/>
      <c r="CE37" s="281"/>
      <c r="CF37" s="281"/>
      <c r="CG37" s="281"/>
    </row>
    <row r="38" spans="1:85" x14ac:dyDescent="0.3">
      <c r="A38" s="273">
        <f t="shared" si="0"/>
        <v>0</v>
      </c>
      <c r="B38" s="1" t="s">
        <v>2621</v>
      </c>
      <c r="C38" s="274">
        <v>4662624</v>
      </c>
      <c r="D38" s="1">
        <v>144105</v>
      </c>
      <c r="E38" s="1">
        <v>4</v>
      </c>
      <c r="F38" s="1" t="s">
        <v>2893</v>
      </c>
      <c r="G38" s="275">
        <v>43402</v>
      </c>
      <c r="H38" s="275">
        <v>45199</v>
      </c>
      <c r="I38" s="1">
        <v>0</v>
      </c>
      <c r="J38" s="1">
        <v>1</v>
      </c>
      <c r="K38" s="1">
        <v>41</v>
      </c>
      <c r="L38" s="1">
        <v>30</v>
      </c>
      <c r="M38" s="1">
        <v>2</v>
      </c>
      <c r="N38" s="1">
        <v>10.67</v>
      </c>
      <c r="O38" s="1">
        <v>11.21</v>
      </c>
      <c r="P38" s="1">
        <v>43388539</v>
      </c>
      <c r="Q38" s="1">
        <v>524144</v>
      </c>
      <c r="R38" s="1">
        <v>11845460</v>
      </c>
      <c r="S38" s="1">
        <v>0</v>
      </c>
      <c r="T38" s="1">
        <v>0</v>
      </c>
      <c r="U38" s="1">
        <v>0</v>
      </c>
      <c r="W38" s="1">
        <v>0</v>
      </c>
      <c r="X38" s="1">
        <v>0</v>
      </c>
      <c r="Y38" s="1">
        <v>0</v>
      </c>
      <c r="Z38" s="1" t="s">
        <v>5413</v>
      </c>
      <c r="AA38" s="1" t="s">
        <v>3609</v>
      </c>
      <c r="AB38" s="275">
        <v>44651</v>
      </c>
      <c r="AC38" s="1">
        <v>1</v>
      </c>
      <c r="AD38" s="1" t="s">
        <v>2623</v>
      </c>
      <c r="AE38" s="1">
        <v>1</v>
      </c>
      <c r="AF38" s="1">
        <v>30</v>
      </c>
      <c r="AG38" s="1">
        <v>0</v>
      </c>
      <c r="AN38" s="1">
        <v>1</v>
      </c>
      <c r="AO38" s="1">
        <v>1</v>
      </c>
      <c r="AR38" s="276">
        <v>3606178</v>
      </c>
      <c r="AS38" s="1" t="s">
        <v>2624</v>
      </c>
      <c r="AT38" s="1">
        <v>0</v>
      </c>
      <c r="AU38" s="1">
        <v>0</v>
      </c>
      <c r="AV38" s="1" t="s">
        <v>2625</v>
      </c>
      <c r="AW38" s="1" t="s">
        <v>2626</v>
      </c>
      <c r="AX38" s="1">
        <v>5</v>
      </c>
      <c r="BC38" s="1">
        <v>1</v>
      </c>
      <c r="BD38" s="1">
        <v>7</v>
      </c>
      <c r="BE38" s="1">
        <v>2</v>
      </c>
      <c r="BF38" s="296">
        <v>29020683</v>
      </c>
      <c r="BO38" s="279">
        <f t="shared" si="3"/>
        <v>4474097</v>
      </c>
      <c r="BP38" s="2">
        <f t="shared" si="4"/>
        <v>0</v>
      </c>
      <c r="BQ38" s="2">
        <f t="shared" si="2"/>
        <v>1846125</v>
      </c>
      <c r="BS38" s="280">
        <v>4474097</v>
      </c>
      <c r="BT38" s="281"/>
      <c r="BU38" s="281"/>
      <c r="BV38" s="281"/>
      <c r="BW38" s="281"/>
      <c r="BX38" s="281"/>
      <c r="BY38" s="281"/>
      <c r="BZ38" s="281"/>
      <c r="CA38" s="281">
        <v>1846125</v>
      </c>
      <c r="CB38" s="281"/>
      <c r="CC38" s="281"/>
      <c r="CD38" s="281"/>
      <c r="CE38" s="281"/>
      <c r="CF38" s="281"/>
      <c r="CG38" s="281"/>
    </row>
    <row r="39" spans="1:85" x14ac:dyDescent="0.3">
      <c r="A39" s="273">
        <f t="shared" si="0"/>
        <v>22925906.371122472</v>
      </c>
      <c r="B39" s="1" t="s">
        <v>2621</v>
      </c>
      <c r="C39" s="274">
        <v>4664427</v>
      </c>
      <c r="D39" s="1">
        <v>141105</v>
      </c>
      <c r="E39" s="1">
        <v>4</v>
      </c>
      <c r="F39" s="1" t="s">
        <v>4968</v>
      </c>
      <c r="G39" s="275">
        <v>44447</v>
      </c>
      <c r="H39" s="275">
        <v>46660</v>
      </c>
      <c r="I39" s="1">
        <v>0</v>
      </c>
      <c r="J39" s="1">
        <v>1</v>
      </c>
      <c r="K39" s="1">
        <v>13</v>
      </c>
      <c r="L39" s="1">
        <v>15</v>
      </c>
      <c r="M39" s="1">
        <v>2</v>
      </c>
      <c r="N39" s="1">
        <v>9.93</v>
      </c>
      <c r="O39" s="1">
        <v>10.42</v>
      </c>
      <c r="P39" s="1">
        <v>30235564</v>
      </c>
      <c r="Q39" s="1">
        <v>208961</v>
      </c>
      <c r="R39" s="1">
        <v>28238342</v>
      </c>
      <c r="S39" s="1">
        <v>0</v>
      </c>
      <c r="T39" s="1">
        <v>0</v>
      </c>
      <c r="U39" s="1">
        <v>90810000</v>
      </c>
      <c r="V39" s="1">
        <v>43602</v>
      </c>
      <c r="W39" s="1">
        <v>0</v>
      </c>
      <c r="X39" s="1">
        <v>0</v>
      </c>
      <c r="Y39" s="1">
        <v>0</v>
      </c>
      <c r="Z39" s="1" t="s">
        <v>2635</v>
      </c>
      <c r="AA39" s="1" t="s">
        <v>2807</v>
      </c>
      <c r="AB39" s="275">
        <v>44651</v>
      </c>
      <c r="AC39" s="1">
        <v>2</v>
      </c>
      <c r="AD39" s="1" t="s">
        <v>2623</v>
      </c>
      <c r="AE39" s="1">
        <v>1</v>
      </c>
      <c r="AF39" s="1">
        <v>15</v>
      </c>
      <c r="AG39" s="1">
        <v>0</v>
      </c>
      <c r="AN39" s="1">
        <v>1</v>
      </c>
      <c r="AO39" s="1">
        <v>1</v>
      </c>
      <c r="AR39" s="276">
        <v>607258.56000000006</v>
      </c>
      <c r="AS39" s="1" t="s">
        <v>2632</v>
      </c>
      <c r="AT39" s="1">
        <v>0</v>
      </c>
      <c r="AU39" s="1">
        <v>0</v>
      </c>
      <c r="AV39" s="1" t="s">
        <v>2670</v>
      </c>
      <c r="AW39" s="1" t="s">
        <v>5681</v>
      </c>
      <c r="AX39" s="1">
        <v>5</v>
      </c>
      <c r="BC39" s="1">
        <v>1</v>
      </c>
      <c r="BD39" s="1">
        <v>7</v>
      </c>
      <c r="BE39" s="1">
        <v>2</v>
      </c>
      <c r="BF39" s="296">
        <v>4705177.0688775312</v>
      </c>
      <c r="BO39" s="279">
        <f t="shared" si="3"/>
        <v>4479627</v>
      </c>
      <c r="BP39" s="2">
        <f t="shared" si="4"/>
        <v>0</v>
      </c>
      <c r="BQ39" s="2">
        <f t="shared" si="2"/>
        <v>25028055</v>
      </c>
      <c r="BS39" s="280">
        <v>4479627</v>
      </c>
      <c r="BT39" s="281"/>
      <c r="BU39" s="281"/>
      <c r="BV39" s="281">
        <v>25028055</v>
      </c>
      <c r="BW39" s="281"/>
      <c r="BX39" s="281"/>
      <c r="BY39" s="281"/>
      <c r="BZ39" s="281"/>
      <c r="CA39" s="281"/>
      <c r="CB39" s="281"/>
      <c r="CC39" s="281"/>
      <c r="CD39" s="281"/>
      <c r="CE39" s="281"/>
      <c r="CF39" s="281"/>
      <c r="CG39" s="281"/>
    </row>
    <row r="40" spans="1:85" x14ac:dyDescent="0.3">
      <c r="A40" s="273">
        <f t="shared" si="0"/>
        <v>32537312.628877535</v>
      </c>
      <c r="B40" s="1" t="s">
        <v>2621</v>
      </c>
      <c r="C40" s="274">
        <v>4664427</v>
      </c>
      <c r="D40" s="1">
        <v>144105</v>
      </c>
      <c r="E40" s="1">
        <v>4</v>
      </c>
      <c r="F40" s="1" t="s">
        <v>5755</v>
      </c>
      <c r="G40" s="275">
        <v>44600</v>
      </c>
      <c r="H40" s="275">
        <v>46812</v>
      </c>
      <c r="I40" s="1">
        <v>0</v>
      </c>
      <c r="J40" s="1">
        <v>1</v>
      </c>
      <c r="K40" s="1">
        <v>2</v>
      </c>
      <c r="L40" s="1">
        <v>15</v>
      </c>
      <c r="M40" s="1">
        <v>2</v>
      </c>
      <c r="N40" s="1">
        <v>10.47</v>
      </c>
      <c r="O40" s="1">
        <v>11.02</v>
      </c>
      <c r="P40" s="1">
        <v>40309636</v>
      </c>
      <c r="Q40" s="1">
        <v>298935</v>
      </c>
      <c r="R40" s="1">
        <v>40076723</v>
      </c>
      <c r="S40" s="1">
        <v>0</v>
      </c>
      <c r="T40" s="1">
        <v>0</v>
      </c>
      <c r="U40" s="1">
        <v>0</v>
      </c>
      <c r="W40" s="1">
        <v>0</v>
      </c>
      <c r="X40" s="1">
        <v>0</v>
      </c>
      <c r="Y40" s="1">
        <v>0</v>
      </c>
      <c r="Z40" s="1" t="s">
        <v>2635</v>
      </c>
      <c r="AA40" s="1" t="s">
        <v>2807</v>
      </c>
      <c r="AB40" s="275">
        <v>44651</v>
      </c>
      <c r="AC40" s="1">
        <v>1</v>
      </c>
      <c r="AD40" s="1" t="s">
        <v>2623</v>
      </c>
      <c r="AE40" s="1">
        <v>1</v>
      </c>
      <c r="AF40" s="1">
        <v>15</v>
      </c>
      <c r="AG40" s="1">
        <v>0</v>
      </c>
      <c r="AN40" s="1">
        <v>1</v>
      </c>
      <c r="AO40" s="1">
        <v>1</v>
      </c>
      <c r="AR40" s="276">
        <v>861678.44</v>
      </c>
      <c r="AS40" s="1" t="s">
        <v>2624</v>
      </c>
      <c r="AT40" s="1">
        <v>0</v>
      </c>
      <c r="AU40" s="1">
        <v>0</v>
      </c>
      <c r="AV40" s="1" t="s">
        <v>2670</v>
      </c>
      <c r="AW40" s="1" t="s">
        <v>5681</v>
      </c>
      <c r="AX40" s="1">
        <v>5</v>
      </c>
      <c r="BC40" s="1">
        <v>1</v>
      </c>
      <c r="BD40" s="1">
        <v>7</v>
      </c>
      <c r="BE40" s="1">
        <v>2</v>
      </c>
      <c r="BF40" s="296">
        <v>6677731.9311224688</v>
      </c>
      <c r="BO40" s="279">
        <f t="shared" si="3"/>
        <v>4440624</v>
      </c>
      <c r="BP40" s="2">
        <f t="shared" si="4"/>
        <v>0</v>
      </c>
      <c r="BQ40" s="2">
        <f t="shared" si="2"/>
        <v>5291321</v>
      </c>
      <c r="BS40" s="280">
        <v>4440624</v>
      </c>
      <c r="BT40" s="281"/>
      <c r="BU40" s="281"/>
      <c r="BV40" s="281"/>
      <c r="BW40" s="281"/>
      <c r="BX40" s="281"/>
      <c r="BY40" s="281"/>
      <c r="BZ40" s="281"/>
      <c r="CA40" s="281">
        <v>5291321</v>
      </c>
      <c r="CB40" s="281"/>
      <c r="CC40" s="281"/>
      <c r="CD40" s="281"/>
      <c r="CE40" s="281"/>
      <c r="CF40" s="281"/>
      <c r="CG40" s="281"/>
    </row>
    <row r="41" spans="1:85" x14ac:dyDescent="0.3">
      <c r="A41" s="273">
        <f t="shared" si="0"/>
        <v>51181350.719999999</v>
      </c>
      <c r="B41" s="1" t="s">
        <v>2621</v>
      </c>
      <c r="C41" s="274">
        <v>4727627</v>
      </c>
      <c r="D41" s="1">
        <v>144105</v>
      </c>
      <c r="E41" s="1">
        <v>4</v>
      </c>
      <c r="F41" s="1" t="s">
        <v>4932</v>
      </c>
      <c r="G41" s="275">
        <v>44259</v>
      </c>
      <c r="H41" s="275">
        <v>46843</v>
      </c>
      <c r="I41" s="1">
        <v>0</v>
      </c>
      <c r="J41" s="1">
        <v>1</v>
      </c>
      <c r="K41" s="1">
        <v>12</v>
      </c>
      <c r="L41" s="1">
        <v>30</v>
      </c>
      <c r="M41" s="1">
        <v>2</v>
      </c>
      <c r="N41" s="1">
        <v>9</v>
      </c>
      <c r="O41" s="1">
        <v>9.3800000000000008</v>
      </c>
      <c r="P41" s="1">
        <v>90646261</v>
      </c>
      <c r="Q41" s="1">
        <v>1477031</v>
      </c>
      <c r="R41" s="1">
        <v>81038463</v>
      </c>
      <c r="S41" s="1">
        <v>0</v>
      </c>
      <c r="T41" s="1">
        <v>0</v>
      </c>
      <c r="U41" s="1">
        <v>0</v>
      </c>
      <c r="W41" s="1">
        <v>0</v>
      </c>
      <c r="X41" s="1">
        <v>0</v>
      </c>
      <c r="Y41" s="1">
        <v>0</v>
      </c>
      <c r="AB41" s="275">
        <v>44651</v>
      </c>
      <c r="AC41" s="1">
        <v>1</v>
      </c>
      <c r="AD41" s="1" t="s">
        <v>2623</v>
      </c>
      <c r="AE41" s="1">
        <v>1</v>
      </c>
      <c r="AF41" s="1">
        <v>30</v>
      </c>
      <c r="AG41" s="1">
        <v>0</v>
      </c>
      <c r="AN41" s="1">
        <v>1</v>
      </c>
      <c r="AO41" s="1">
        <v>1</v>
      </c>
      <c r="AR41" s="276">
        <v>3405128.28</v>
      </c>
      <c r="AS41" s="1" t="s">
        <v>2624</v>
      </c>
      <c r="AT41" s="1">
        <v>0</v>
      </c>
      <c r="AU41" s="1">
        <v>0</v>
      </c>
      <c r="AV41" s="1" t="s">
        <v>2625</v>
      </c>
      <c r="AW41" s="1" t="s">
        <v>2626</v>
      </c>
      <c r="AX41" s="1">
        <v>5</v>
      </c>
      <c r="BC41" s="1">
        <v>1</v>
      </c>
      <c r="BD41" s="1">
        <v>7</v>
      </c>
      <c r="BE41" s="1">
        <v>2</v>
      </c>
      <c r="BF41" s="296">
        <v>26451984</v>
      </c>
      <c r="BO41" s="279">
        <f t="shared" si="3"/>
        <v>4694946</v>
      </c>
      <c r="BP41" s="2">
        <f t="shared" si="4"/>
        <v>0</v>
      </c>
      <c r="BQ41" s="2">
        <f t="shared" si="2"/>
        <v>0</v>
      </c>
      <c r="BS41" s="280">
        <v>4694946</v>
      </c>
      <c r="BT41" s="281"/>
      <c r="BU41" s="281"/>
      <c r="BV41" s="281"/>
      <c r="BW41" s="281"/>
      <c r="BX41" s="281"/>
      <c r="BY41" s="281"/>
      <c r="BZ41" s="281"/>
      <c r="CA41" s="281">
        <v>0</v>
      </c>
      <c r="CB41" s="281"/>
      <c r="CC41" s="281"/>
      <c r="CD41" s="281"/>
      <c r="CE41" s="281"/>
      <c r="CF41" s="281"/>
      <c r="CG41" s="281"/>
    </row>
    <row r="42" spans="1:85" x14ac:dyDescent="0.3">
      <c r="A42" s="273">
        <f t="shared" si="0"/>
        <v>0</v>
      </c>
      <c r="B42" s="1" t="s">
        <v>2621</v>
      </c>
      <c r="C42" s="274">
        <v>4747726</v>
      </c>
      <c r="D42" s="1">
        <v>144205</v>
      </c>
      <c r="E42" s="1">
        <v>4</v>
      </c>
      <c r="F42" s="1" t="s">
        <v>5166</v>
      </c>
      <c r="G42" s="275">
        <v>44468</v>
      </c>
      <c r="H42" s="275">
        <v>45199</v>
      </c>
      <c r="I42" s="1">
        <v>0</v>
      </c>
      <c r="J42" s="1">
        <v>1</v>
      </c>
      <c r="K42" s="1">
        <v>6</v>
      </c>
      <c r="L42" s="1">
        <v>30</v>
      </c>
      <c r="M42" s="1">
        <v>2</v>
      </c>
      <c r="N42" s="1">
        <v>7.2</v>
      </c>
      <c r="O42" s="1">
        <v>7.44</v>
      </c>
      <c r="P42" s="1">
        <v>2000000</v>
      </c>
      <c r="Q42" s="1">
        <v>90093</v>
      </c>
      <c r="R42" s="1">
        <v>1528052</v>
      </c>
      <c r="S42" s="1">
        <v>0</v>
      </c>
      <c r="T42" s="1">
        <v>0</v>
      </c>
      <c r="U42" s="1">
        <v>0</v>
      </c>
      <c r="V42" s="275"/>
      <c r="W42" s="1">
        <v>0</v>
      </c>
      <c r="X42" s="1">
        <v>0</v>
      </c>
      <c r="Y42" s="1">
        <v>0</v>
      </c>
      <c r="AB42" s="275">
        <v>44651</v>
      </c>
      <c r="AC42" s="1">
        <v>1</v>
      </c>
      <c r="AD42" s="1" t="s">
        <v>2623</v>
      </c>
      <c r="AE42" s="1">
        <v>1</v>
      </c>
      <c r="AF42" s="1">
        <v>30</v>
      </c>
      <c r="AG42" s="1">
        <v>0</v>
      </c>
      <c r="AN42" s="1">
        <v>1</v>
      </c>
      <c r="AO42" s="1">
        <v>1</v>
      </c>
      <c r="AP42" s="275"/>
      <c r="AR42" s="276">
        <v>388856.06</v>
      </c>
      <c r="AS42" s="1" t="s">
        <v>2657</v>
      </c>
      <c r="AT42" s="1">
        <v>0</v>
      </c>
      <c r="AU42" s="1">
        <v>0</v>
      </c>
      <c r="AX42" s="1">
        <v>5</v>
      </c>
      <c r="BC42" s="1">
        <v>1</v>
      </c>
      <c r="BD42" s="1">
        <v>7</v>
      </c>
      <c r="BE42" s="1">
        <v>2</v>
      </c>
      <c r="BF42" s="296">
        <v>2721740.9726570132</v>
      </c>
      <c r="BO42" s="279">
        <f t="shared" si="3"/>
        <v>4620442</v>
      </c>
      <c r="BP42" s="2">
        <f t="shared" si="4"/>
        <v>0</v>
      </c>
      <c r="BQ42" s="2">
        <f t="shared" si="2"/>
        <v>0</v>
      </c>
      <c r="BS42" s="280">
        <v>4620442</v>
      </c>
      <c r="BT42" s="281"/>
      <c r="BU42" s="281"/>
      <c r="BV42" s="281"/>
      <c r="BW42" s="281"/>
      <c r="BX42" s="281"/>
      <c r="BY42" s="281"/>
      <c r="BZ42" s="281"/>
      <c r="CA42" s="281">
        <v>0</v>
      </c>
      <c r="CB42" s="281"/>
      <c r="CC42" s="281"/>
      <c r="CD42" s="281"/>
      <c r="CE42" s="281"/>
      <c r="CF42" s="281"/>
      <c r="CG42" s="281"/>
    </row>
    <row r="43" spans="1:85" x14ac:dyDescent="0.3">
      <c r="A43" s="273">
        <f t="shared" si="0"/>
        <v>0</v>
      </c>
      <c r="B43" s="1" t="s">
        <v>2621</v>
      </c>
      <c r="C43" s="274">
        <v>4747726</v>
      </c>
      <c r="D43" s="1">
        <v>144205</v>
      </c>
      <c r="E43" s="1">
        <v>4</v>
      </c>
      <c r="F43" s="1" t="s">
        <v>6433</v>
      </c>
      <c r="G43" s="275">
        <v>44635</v>
      </c>
      <c r="H43" s="275">
        <v>44742</v>
      </c>
      <c r="I43" s="1">
        <v>0</v>
      </c>
      <c r="J43" s="1">
        <v>1</v>
      </c>
      <c r="K43" s="1">
        <v>0</v>
      </c>
      <c r="L43" s="1">
        <v>90</v>
      </c>
      <c r="M43" s="1">
        <v>2</v>
      </c>
      <c r="N43" s="1">
        <v>19.190000000000001</v>
      </c>
      <c r="O43" s="1">
        <v>20.62</v>
      </c>
      <c r="P43" s="1">
        <v>2024230</v>
      </c>
      <c r="Q43" s="1">
        <v>2123430</v>
      </c>
      <c r="R43" s="1">
        <v>2024230</v>
      </c>
      <c r="S43" s="1">
        <v>0</v>
      </c>
      <c r="T43" s="1">
        <v>0</v>
      </c>
      <c r="U43" s="1">
        <v>0</v>
      </c>
      <c r="W43" s="1">
        <v>0</v>
      </c>
      <c r="X43" s="1">
        <v>0</v>
      </c>
      <c r="Y43" s="1">
        <v>0</v>
      </c>
      <c r="AB43" s="275">
        <v>44635</v>
      </c>
      <c r="AC43" s="1">
        <v>1</v>
      </c>
      <c r="AD43" s="1" t="s">
        <v>2623</v>
      </c>
      <c r="AE43" s="1">
        <v>1</v>
      </c>
      <c r="AF43" s="1">
        <v>90</v>
      </c>
      <c r="AG43" s="1">
        <v>0</v>
      </c>
      <c r="AN43" s="1">
        <v>1</v>
      </c>
      <c r="AO43" s="1">
        <v>1</v>
      </c>
      <c r="AR43" s="276">
        <v>515039.94</v>
      </c>
      <c r="AS43" s="1" t="s">
        <v>2632</v>
      </c>
      <c r="AT43" s="1">
        <v>0</v>
      </c>
      <c r="AU43" s="1">
        <v>0</v>
      </c>
      <c r="AX43" s="1">
        <v>5</v>
      </c>
      <c r="BC43" s="1">
        <v>1</v>
      </c>
      <c r="BD43" s="1">
        <v>7</v>
      </c>
      <c r="BE43" s="1">
        <v>2</v>
      </c>
      <c r="BF43" s="296">
        <v>3605525.0273429868</v>
      </c>
      <c r="BO43" s="279">
        <f t="shared" si="3"/>
        <v>4662624</v>
      </c>
      <c r="BP43" s="2">
        <f t="shared" si="4"/>
        <v>0</v>
      </c>
      <c r="BQ43" s="2">
        <f t="shared" si="2"/>
        <v>0</v>
      </c>
      <c r="BS43" s="280">
        <v>4662624</v>
      </c>
      <c r="BT43" s="281"/>
      <c r="BU43" s="281"/>
      <c r="BV43" s="281">
        <v>0</v>
      </c>
      <c r="BW43" s="281"/>
      <c r="BX43" s="281"/>
      <c r="BY43" s="281"/>
      <c r="BZ43" s="281"/>
      <c r="CA43" s="281"/>
      <c r="CB43" s="281"/>
      <c r="CC43" s="281"/>
      <c r="CD43" s="281"/>
      <c r="CE43" s="281"/>
      <c r="CF43" s="281"/>
      <c r="CG43" s="281"/>
    </row>
    <row r="44" spans="1:85" x14ac:dyDescent="0.3">
      <c r="A44" s="273">
        <f t="shared" si="0"/>
        <v>168072</v>
      </c>
      <c r="B44" s="1" t="s">
        <v>2621</v>
      </c>
      <c r="C44" s="274">
        <v>4760969</v>
      </c>
      <c r="D44" s="1">
        <v>144105</v>
      </c>
      <c r="E44" s="1">
        <v>4</v>
      </c>
      <c r="F44" s="1" t="s">
        <v>4774</v>
      </c>
      <c r="G44" s="275">
        <v>44396</v>
      </c>
      <c r="H44" s="275">
        <v>44865</v>
      </c>
      <c r="I44" s="1">
        <v>1</v>
      </c>
      <c r="J44" s="1">
        <v>1</v>
      </c>
      <c r="K44" s="1">
        <v>8</v>
      </c>
      <c r="L44" s="1">
        <v>30</v>
      </c>
      <c r="M44" s="1">
        <v>2</v>
      </c>
      <c r="N44" s="1">
        <v>9</v>
      </c>
      <c r="O44" s="1">
        <v>9.3800000000000008</v>
      </c>
      <c r="P44" s="1">
        <v>5026888</v>
      </c>
      <c r="Q44" s="1">
        <v>356517</v>
      </c>
      <c r="R44" s="1">
        <v>2419196</v>
      </c>
      <c r="S44" s="1">
        <v>0</v>
      </c>
      <c r="T44" s="1">
        <v>0</v>
      </c>
      <c r="U44" s="1">
        <v>0</v>
      </c>
      <c r="W44" s="1">
        <v>0</v>
      </c>
      <c r="X44" s="1">
        <v>0</v>
      </c>
      <c r="Y44" s="1">
        <v>0</v>
      </c>
      <c r="AB44" s="275">
        <v>44651</v>
      </c>
      <c r="AC44" s="1">
        <v>1</v>
      </c>
      <c r="AD44" s="1" t="s">
        <v>2623</v>
      </c>
      <c r="AE44" s="1">
        <v>1</v>
      </c>
      <c r="AF44" s="1">
        <v>30</v>
      </c>
      <c r="AG44" s="1">
        <v>1</v>
      </c>
      <c r="AN44" s="1">
        <v>1</v>
      </c>
      <c r="AO44" s="1">
        <v>1</v>
      </c>
      <c r="AR44" s="276">
        <v>281388</v>
      </c>
      <c r="AS44" s="1" t="s">
        <v>2632</v>
      </c>
      <c r="AT44" s="1">
        <v>0</v>
      </c>
      <c r="AU44" s="1">
        <v>0</v>
      </c>
      <c r="AV44" s="1" t="s">
        <v>2625</v>
      </c>
      <c r="AW44" s="1" t="s">
        <v>2626</v>
      </c>
      <c r="AX44" s="1">
        <v>5</v>
      </c>
      <c r="BC44" s="1">
        <v>1</v>
      </c>
      <c r="BD44" s="1">
        <v>7</v>
      </c>
      <c r="BE44" s="1">
        <v>2</v>
      </c>
      <c r="BF44" s="296">
        <v>1969736</v>
      </c>
      <c r="BO44" s="279">
        <f t="shared" si="3"/>
        <v>4664427</v>
      </c>
      <c r="BP44" s="2">
        <f t="shared" si="4"/>
        <v>22925906.371122472</v>
      </c>
      <c r="BQ44" s="2">
        <f t="shared" si="2"/>
        <v>32537312.628877535</v>
      </c>
      <c r="BS44" s="280">
        <v>4664427</v>
      </c>
      <c r="BT44" s="281">
        <v>22925906.371122472</v>
      </c>
      <c r="BU44" s="281"/>
      <c r="BV44" s="281">
        <v>32537312.628877535</v>
      </c>
      <c r="BW44" s="281"/>
      <c r="BX44" s="281"/>
      <c r="BY44" s="281"/>
      <c r="BZ44" s="281"/>
      <c r="CA44" s="281"/>
      <c r="CB44" s="281"/>
      <c r="CC44" s="281"/>
      <c r="CD44" s="281"/>
      <c r="CE44" s="281"/>
      <c r="CF44" s="281"/>
      <c r="CG44" s="281"/>
    </row>
    <row r="45" spans="1:85" x14ac:dyDescent="0.3">
      <c r="A45" s="273">
        <f t="shared" si="0"/>
        <v>586752</v>
      </c>
      <c r="B45" s="1" t="s">
        <v>2621</v>
      </c>
      <c r="C45" s="274">
        <v>6268084</v>
      </c>
      <c r="D45" s="1">
        <v>144105</v>
      </c>
      <c r="E45" s="1">
        <v>4</v>
      </c>
      <c r="F45" s="1" t="s">
        <v>2982</v>
      </c>
      <c r="G45" s="275">
        <v>43635</v>
      </c>
      <c r="H45" s="275">
        <v>45473</v>
      </c>
      <c r="I45" s="1">
        <v>1</v>
      </c>
      <c r="J45" s="1">
        <v>1</v>
      </c>
      <c r="K45" s="1">
        <v>38</v>
      </c>
      <c r="L45" s="1">
        <v>30</v>
      </c>
      <c r="M45" s="1">
        <v>2</v>
      </c>
      <c r="N45" s="1">
        <v>10.199999999999999</v>
      </c>
      <c r="O45" s="1">
        <v>10.69</v>
      </c>
      <c r="P45" s="1">
        <v>8411752</v>
      </c>
      <c r="Q45" s="1">
        <v>145370</v>
      </c>
      <c r="R45" s="1">
        <v>4323372</v>
      </c>
      <c r="S45" s="1">
        <v>35008</v>
      </c>
      <c r="T45" s="1">
        <v>0</v>
      </c>
      <c r="U45" s="1">
        <v>0</v>
      </c>
      <c r="W45" s="1">
        <v>0</v>
      </c>
      <c r="X45" s="1">
        <v>0</v>
      </c>
      <c r="Y45" s="1">
        <v>0</v>
      </c>
      <c r="Z45" s="1" t="s">
        <v>5709</v>
      </c>
      <c r="AA45" s="1" t="s">
        <v>3609</v>
      </c>
      <c r="AB45" s="275">
        <v>44651</v>
      </c>
      <c r="AC45" s="1">
        <v>1</v>
      </c>
      <c r="AD45" s="1" t="s">
        <v>2623</v>
      </c>
      <c r="AE45" s="1">
        <v>1</v>
      </c>
      <c r="AF45" s="1">
        <v>30</v>
      </c>
      <c r="AG45" s="1">
        <v>108621</v>
      </c>
      <c r="AN45" s="1">
        <v>1</v>
      </c>
      <c r="AO45" s="1">
        <v>1</v>
      </c>
      <c r="AR45" s="276">
        <v>814767</v>
      </c>
      <c r="AS45" s="1" t="s">
        <v>2632</v>
      </c>
      <c r="AT45" s="1">
        <v>0</v>
      </c>
      <c r="AU45" s="1">
        <v>0</v>
      </c>
      <c r="AV45" s="1" t="s">
        <v>2625</v>
      </c>
      <c r="AW45" s="1" t="s">
        <v>2626</v>
      </c>
      <c r="AX45" s="1">
        <v>5</v>
      </c>
      <c r="BC45" s="1">
        <v>1</v>
      </c>
      <c r="BD45" s="1">
        <v>7</v>
      </c>
      <c r="BE45" s="1">
        <v>2</v>
      </c>
      <c r="BF45" s="296">
        <v>2921853</v>
      </c>
      <c r="BO45" s="279">
        <f t="shared" si="3"/>
        <v>4727627</v>
      </c>
      <c r="BP45" s="2">
        <f t="shared" si="4"/>
        <v>0</v>
      </c>
      <c r="BQ45" s="2">
        <f t="shared" si="2"/>
        <v>51181350.719999999</v>
      </c>
      <c r="BS45" s="280">
        <v>4727627</v>
      </c>
      <c r="BT45" s="281"/>
      <c r="BU45" s="281"/>
      <c r="BV45" s="281">
        <v>51181350.719999999</v>
      </c>
      <c r="BW45" s="281"/>
      <c r="BX45" s="281"/>
      <c r="BY45" s="281"/>
      <c r="BZ45" s="281"/>
      <c r="CA45" s="281"/>
      <c r="CB45" s="281"/>
      <c r="CC45" s="281"/>
      <c r="CD45" s="281"/>
      <c r="CE45" s="281"/>
      <c r="CF45" s="281"/>
      <c r="CG45" s="281"/>
    </row>
    <row r="46" spans="1:85" x14ac:dyDescent="0.3">
      <c r="A46" s="273">
        <f t="shared" si="0"/>
        <v>0</v>
      </c>
      <c r="B46" s="1" t="s">
        <v>2621</v>
      </c>
      <c r="C46" s="274">
        <v>6268622</v>
      </c>
      <c r="D46" s="1">
        <v>144205</v>
      </c>
      <c r="E46" s="1">
        <v>4</v>
      </c>
      <c r="F46" s="1" t="s">
        <v>3499</v>
      </c>
      <c r="G46" s="275">
        <v>43890</v>
      </c>
      <c r="H46" s="275">
        <v>45688</v>
      </c>
      <c r="I46" s="1">
        <v>0</v>
      </c>
      <c r="J46" s="1">
        <v>1</v>
      </c>
      <c r="K46" s="1">
        <v>23</v>
      </c>
      <c r="L46" s="1">
        <v>30</v>
      </c>
      <c r="M46" s="1">
        <v>2</v>
      </c>
      <c r="N46" s="1">
        <v>18</v>
      </c>
      <c r="O46" s="1">
        <v>19.559999999999999</v>
      </c>
      <c r="P46" s="1">
        <v>10000000</v>
      </c>
      <c r="Q46" s="1">
        <v>362000</v>
      </c>
      <c r="R46" s="1">
        <v>9394913</v>
      </c>
      <c r="S46" s="1">
        <v>0</v>
      </c>
      <c r="T46" s="1">
        <v>0</v>
      </c>
      <c r="U46" s="1">
        <v>0</v>
      </c>
      <c r="W46" s="1">
        <v>0</v>
      </c>
      <c r="X46" s="1">
        <v>0</v>
      </c>
      <c r="Y46" s="1">
        <v>0</v>
      </c>
      <c r="AB46" s="275">
        <v>44651</v>
      </c>
      <c r="AC46" s="1">
        <v>1</v>
      </c>
      <c r="AD46" s="1" t="s">
        <v>2623</v>
      </c>
      <c r="AE46" s="1">
        <v>1</v>
      </c>
      <c r="AF46" s="1">
        <v>30</v>
      </c>
      <c r="AG46" s="1">
        <v>0</v>
      </c>
      <c r="AN46" s="1">
        <v>1</v>
      </c>
      <c r="AO46" s="1">
        <v>1</v>
      </c>
      <c r="AR46" s="276">
        <v>3070043</v>
      </c>
      <c r="AS46" s="1" t="s">
        <v>2657</v>
      </c>
      <c r="AT46" s="1">
        <v>0</v>
      </c>
      <c r="AU46" s="1">
        <v>0</v>
      </c>
      <c r="AX46" s="1">
        <v>5</v>
      </c>
      <c r="BC46" s="1">
        <v>1</v>
      </c>
      <c r="BD46" s="1">
        <v>7</v>
      </c>
      <c r="BE46" s="1">
        <v>2</v>
      </c>
      <c r="BF46" s="296">
        <v>24012086</v>
      </c>
      <c r="BO46" s="279">
        <f t="shared" si="3"/>
        <v>4747726</v>
      </c>
      <c r="BP46" s="2">
        <f t="shared" si="4"/>
        <v>0</v>
      </c>
      <c r="BQ46" s="2">
        <f t="shared" si="2"/>
        <v>0</v>
      </c>
      <c r="BS46" s="280">
        <v>4747726</v>
      </c>
      <c r="BT46" s="281"/>
      <c r="BU46" s="281"/>
      <c r="BV46" s="281"/>
      <c r="BW46" s="281"/>
      <c r="BX46" s="281"/>
      <c r="BY46" s="281"/>
      <c r="BZ46" s="281"/>
      <c r="CA46" s="281">
        <v>0</v>
      </c>
      <c r="CB46" s="281"/>
      <c r="CC46" s="281"/>
      <c r="CD46" s="281"/>
      <c r="CE46" s="281"/>
      <c r="CF46" s="281"/>
      <c r="CG46" s="281"/>
    </row>
    <row r="47" spans="1:85" x14ac:dyDescent="0.3">
      <c r="A47" s="273">
        <f t="shared" si="0"/>
        <v>13094121.66</v>
      </c>
      <c r="B47" s="1" t="s">
        <v>2621</v>
      </c>
      <c r="C47" s="274">
        <v>6448284</v>
      </c>
      <c r="D47" s="1">
        <v>144225</v>
      </c>
      <c r="E47" s="1">
        <v>4</v>
      </c>
      <c r="F47" s="1" t="s">
        <v>2894</v>
      </c>
      <c r="G47" s="275">
        <v>43357</v>
      </c>
      <c r="H47" s="275">
        <v>45199</v>
      </c>
      <c r="I47" s="1">
        <v>630</v>
      </c>
      <c r="J47" s="1">
        <v>1</v>
      </c>
      <c r="K47" s="1">
        <v>15</v>
      </c>
      <c r="L47" s="1">
        <v>30</v>
      </c>
      <c r="M47" s="1">
        <v>2</v>
      </c>
      <c r="N47" s="1">
        <v>10.199999999999999</v>
      </c>
      <c r="O47" s="1">
        <v>10.69</v>
      </c>
      <c r="P47" s="1">
        <v>30175062</v>
      </c>
      <c r="Q47" s="1">
        <v>361369</v>
      </c>
      <c r="R47" s="1">
        <v>17619936</v>
      </c>
      <c r="S47" s="1">
        <v>321774</v>
      </c>
      <c r="T47" s="1">
        <v>0</v>
      </c>
      <c r="U47" s="1">
        <v>0</v>
      </c>
      <c r="W47" s="1">
        <v>16307134</v>
      </c>
      <c r="X47" s="1">
        <v>321774</v>
      </c>
      <c r="Y47" s="1">
        <v>1470695</v>
      </c>
      <c r="AB47" s="275">
        <v>44544</v>
      </c>
      <c r="AC47" s="1">
        <v>1</v>
      </c>
      <c r="AD47" s="1" t="s">
        <v>2623</v>
      </c>
      <c r="AE47" s="1">
        <v>1</v>
      </c>
      <c r="AF47" s="1">
        <v>30</v>
      </c>
      <c r="AG47" s="1">
        <v>11612065</v>
      </c>
      <c r="AN47" s="1">
        <v>1</v>
      </c>
      <c r="AO47" s="1">
        <v>1</v>
      </c>
      <c r="AR47" s="276">
        <v>1875430.34</v>
      </c>
      <c r="AS47" s="1" t="s">
        <v>2632</v>
      </c>
      <c r="AT47" s="1">
        <v>0</v>
      </c>
      <c r="AU47" s="1">
        <v>0</v>
      </c>
      <c r="AX47" s="1">
        <v>5</v>
      </c>
      <c r="BC47" s="1">
        <v>1</v>
      </c>
      <c r="BD47" s="1">
        <v>7</v>
      </c>
      <c r="BE47" s="1">
        <v>2</v>
      </c>
      <c r="BF47" s="296">
        <v>2650384</v>
      </c>
      <c r="BO47" s="279">
        <f t="shared" si="3"/>
        <v>4760969</v>
      </c>
      <c r="BP47" s="2">
        <f t="shared" si="4"/>
        <v>0</v>
      </c>
      <c r="BQ47" s="2">
        <f t="shared" si="2"/>
        <v>168072</v>
      </c>
      <c r="BS47" s="280">
        <v>4760969</v>
      </c>
      <c r="BT47" s="281"/>
      <c r="BU47" s="281"/>
      <c r="BV47" s="281">
        <v>168072</v>
      </c>
      <c r="BW47" s="281"/>
      <c r="BX47" s="281"/>
      <c r="BY47" s="281"/>
      <c r="BZ47" s="281"/>
      <c r="CA47" s="281"/>
      <c r="CB47" s="281"/>
      <c r="CC47" s="281"/>
      <c r="CD47" s="281"/>
      <c r="CE47" s="281"/>
      <c r="CF47" s="281"/>
      <c r="CG47" s="281"/>
    </row>
    <row r="48" spans="1:85" x14ac:dyDescent="0.3">
      <c r="A48" s="273">
        <f t="shared" si="0"/>
        <v>74635345.670539662</v>
      </c>
      <c r="B48" s="1" t="s">
        <v>2621</v>
      </c>
      <c r="C48" s="274">
        <v>6826072</v>
      </c>
      <c r="D48" s="1">
        <v>141105</v>
      </c>
      <c r="E48" s="1">
        <v>4</v>
      </c>
      <c r="F48" s="1" t="s">
        <v>4720</v>
      </c>
      <c r="G48" s="275">
        <v>44439</v>
      </c>
      <c r="H48" s="275">
        <v>47361</v>
      </c>
      <c r="I48" s="1">
        <v>0</v>
      </c>
      <c r="J48" s="1">
        <v>1</v>
      </c>
      <c r="K48" s="1">
        <v>8</v>
      </c>
      <c r="L48" s="1">
        <v>30</v>
      </c>
      <c r="M48" s="1">
        <v>2</v>
      </c>
      <c r="N48" s="1">
        <v>11.19</v>
      </c>
      <c r="O48" s="1">
        <v>11.78</v>
      </c>
      <c r="P48" s="1">
        <v>84965279</v>
      </c>
      <c r="Q48" s="1">
        <v>826428</v>
      </c>
      <c r="R48" s="1">
        <v>79294275</v>
      </c>
      <c r="S48" s="1">
        <v>0</v>
      </c>
      <c r="T48" s="1">
        <v>0</v>
      </c>
      <c r="U48" s="1">
        <v>121278000</v>
      </c>
      <c r="V48" s="1">
        <v>44438</v>
      </c>
      <c r="W48" s="1">
        <v>0</v>
      </c>
      <c r="X48" s="1">
        <v>0</v>
      </c>
      <c r="Y48" s="1">
        <v>0</v>
      </c>
      <c r="Z48" s="1" t="s">
        <v>2635</v>
      </c>
      <c r="AA48" s="1" t="s">
        <v>3609</v>
      </c>
      <c r="AB48" s="275">
        <v>44651</v>
      </c>
      <c r="AC48" s="1">
        <v>2</v>
      </c>
      <c r="AD48" s="1" t="s">
        <v>2623</v>
      </c>
      <c r="AE48" s="1">
        <v>1</v>
      </c>
      <c r="AF48" s="1">
        <v>30</v>
      </c>
      <c r="AG48" s="1">
        <v>0</v>
      </c>
      <c r="AN48" s="1">
        <v>1</v>
      </c>
      <c r="AO48" s="1">
        <v>1</v>
      </c>
      <c r="AR48" s="276">
        <v>582382.36</v>
      </c>
      <c r="AS48" s="1" t="s">
        <v>2632</v>
      </c>
      <c r="AT48" s="1">
        <v>0</v>
      </c>
      <c r="AU48" s="1">
        <v>0</v>
      </c>
      <c r="AV48" s="1" t="s">
        <v>2625</v>
      </c>
      <c r="AW48" s="1" t="s">
        <v>2626</v>
      </c>
      <c r="AX48" s="1">
        <v>5</v>
      </c>
      <c r="BC48" s="1">
        <v>1</v>
      </c>
      <c r="BD48" s="1">
        <v>7</v>
      </c>
      <c r="BE48" s="1">
        <v>2</v>
      </c>
      <c r="BF48" s="296">
        <v>4076546.969460343</v>
      </c>
      <c r="BO48" s="279">
        <f t="shared" si="3"/>
        <v>6268084</v>
      </c>
      <c r="BP48" s="2">
        <f t="shared" si="4"/>
        <v>0</v>
      </c>
      <c r="BQ48" s="2">
        <f t="shared" si="2"/>
        <v>586752</v>
      </c>
      <c r="BS48" s="280">
        <v>6268084</v>
      </c>
      <c r="BT48" s="281"/>
      <c r="BU48" s="281"/>
      <c r="BV48" s="281">
        <v>586752</v>
      </c>
      <c r="BW48" s="281"/>
      <c r="BX48" s="281"/>
      <c r="BY48" s="281"/>
      <c r="BZ48" s="281"/>
      <c r="CA48" s="281"/>
      <c r="CB48" s="281"/>
      <c r="CC48" s="281"/>
      <c r="CD48" s="281"/>
      <c r="CE48" s="281"/>
      <c r="CF48" s="281"/>
      <c r="CG48" s="281"/>
    </row>
    <row r="49" spans="1:85" x14ac:dyDescent="0.3">
      <c r="A49" s="273">
        <f t="shared" si="0"/>
        <v>14613870.957335003</v>
      </c>
      <c r="B49" s="1" t="s">
        <v>2621</v>
      </c>
      <c r="C49" s="274">
        <v>6826072</v>
      </c>
      <c r="D49" s="1">
        <v>144105</v>
      </c>
      <c r="E49" s="1">
        <v>4</v>
      </c>
      <c r="F49" s="1" t="s">
        <v>3462</v>
      </c>
      <c r="G49" s="275">
        <v>43985</v>
      </c>
      <c r="H49" s="275">
        <v>45869</v>
      </c>
      <c r="I49" s="1">
        <v>0</v>
      </c>
      <c r="J49" s="1">
        <v>1</v>
      </c>
      <c r="K49" s="1">
        <v>20</v>
      </c>
      <c r="L49" s="1">
        <v>30</v>
      </c>
      <c r="M49" s="1">
        <v>2</v>
      </c>
      <c r="N49" s="1">
        <v>9</v>
      </c>
      <c r="O49" s="1">
        <v>9.3800000000000008</v>
      </c>
      <c r="P49" s="1">
        <v>21650107</v>
      </c>
      <c r="Q49" s="1">
        <v>453669</v>
      </c>
      <c r="R49" s="1">
        <v>15526066</v>
      </c>
      <c r="S49" s="1">
        <v>0</v>
      </c>
      <c r="T49" s="1">
        <v>0</v>
      </c>
      <c r="U49" s="1">
        <v>0</v>
      </c>
      <c r="W49" s="1">
        <v>0</v>
      </c>
      <c r="X49" s="1">
        <v>0</v>
      </c>
      <c r="Y49" s="1">
        <v>0</v>
      </c>
      <c r="AB49" s="275">
        <v>44651</v>
      </c>
      <c r="AC49" s="1">
        <v>1</v>
      </c>
      <c r="AD49" s="1" t="s">
        <v>2623</v>
      </c>
      <c r="AE49" s="1">
        <v>1</v>
      </c>
      <c r="AF49" s="1">
        <v>30</v>
      </c>
      <c r="AG49" s="1">
        <v>0</v>
      </c>
      <c r="AN49" s="1">
        <v>1</v>
      </c>
      <c r="AO49" s="1">
        <v>1</v>
      </c>
      <c r="AP49" s="275"/>
      <c r="AR49" s="276">
        <v>113994.45</v>
      </c>
      <c r="AS49" s="1" t="s">
        <v>2677</v>
      </c>
      <c r="AT49" s="1">
        <v>0</v>
      </c>
      <c r="AU49" s="1">
        <v>0</v>
      </c>
      <c r="AV49" s="1" t="s">
        <v>2625</v>
      </c>
      <c r="AW49" s="1" t="s">
        <v>2626</v>
      </c>
      <c r="AX49" s="1">
        <v>5</v>
      </c>
      <c r="BC49" s="1">
        <v>1</v>
      </c>
      <c r="BD49" s="1">
        <v>7</v>
      </c>
      <c r="BE49" s="1">
        <v>2</v>
      </c>
      <c r="BF49" s="296">
        <v>798200.59266499733</v>
      </c>
      <c r="BO49" s="279">
        <f t="shared" si="3"/>
        <v>6268622</v>
      </c>
      <c r="BP49" s="2">
        <f t="shared" si="4"/>
        <v>0</v>
      </c>
      <c r="BQ49" s="2">
        <f t="shared" si="2"/>
        <v>0</v>
      </c>
      <c r="BS49" s="280">
        <v>6268622</v>
      </c>
      <c r="BT49" s="281"/>
      <c r="BU49" s="281"/>
      <c r="BV49" s="281"/>
      <c r="BW49" s="281"/>
      <c r="BX49" s="281"/>
      <c r="BY49" s="281"/>
      <c r="BZ49" s="281"/>
      <c r="CA49" s="281">
        <v>0</v>
      </c>
      <c r="CB49" s="281"/>
      <c r="CC49" s="281"/>
      <c r="CD49" s="281"/>
      <c r="CE49" s="281"/>
      <c r="CF49" s="281"/>
      <c r="CG49" s="281"/>
    </row>
    <row r="50" spans="1:85" x14ac:dyDescent="0.3">
      <c r="A50" s="273">
        <f t="shared" si="0"/>
        <v>5988217.3721253397</v>
      </c>
      <c r="B50" s="1" t="s">
        <v>2621</v>
      </c>
      <c r="C50" s="274">
        <v>6826072</v>
      </c>
      <c r="D50" s="1">
        <v>144205</v>
      </c>
      <c r="E50" s="1">
        <v>4</v>
      </c>
      <c r="F50" s="1" t="s">
        <v>3765</v>
      </c>
      <c r="G50" s="275">
        <v>44071</v>
      </c>
      <c r="H50" s="275">
        <v>45199</v>
      </c>
      <c r="I50" s="1">
        <v>0</v>
      </c>
      <c r="J50" s="1">
        <v>1</v>
      </c>
      <c r="K50" s="1">
        <v>18</v>
      </c>
      <c r="L50" s="1">
        <v>30</v>
      </c>
      <c r="M50" s="1">
        <v>2</v>
      </c>
      <c r="N50" s="1">
        <v>10.199999999999999</v>
      </c>
      <c r="O50" s="1">
        <v>10.69</v>
      </c>
      <c r="P50" s="1">
        <v>11792350</v>
      </c>
      <c r="Q50" s="1">
        <v>383854</v>
      </c>
      <c r="R50" s="1">
        <v>6362034</v>
      </c>
      <c r="S50" s="1">
        <v>0</v>
      </c>
      <c r="T50" s="1">
        <v>0</v>
      </c>
      <c r="U50" s="1">
        <v>0</v>
      </c>
      <c r="W50" s="1">
        <v>0</v>
      </c>
      <c r="X50" s="1">
        <v>0</v>
      </c>
      <c r="Y50" s="1">
        <v>0</v>
      </c>
      <c r="AB50" s="275">
        <v>44651</v>
      </c>
      <c r="AC50" s="1">
        <v>1</v>
      </c>
      <c r="AD50" s="1" t="s">
        <v>2623</v>
      </c>
      <c r="AE50" s="1">
        <v>1</v>
      </c>
      <c r="AF50" s="1">
        <v>30</v>
      </c>
      <c r="AG50" s="1">
        <v>0</v>
      </c>
      <c r="AN50" s="1">
        <v>1</v>
      </c>
      <c r="AO50" s="1">
        <v>1</v>
      </c>
      <c r="AR50" s="276">
        <v>46742.19</v>
      </c>
      <c r="AS50" s="1" t="s">
        <v>2677</v>
      </c>
      <c r="AT50" s="1">
        <v>0</v>
      </c>
      <c r="AU50" s="1">
        <v>0</v>
      </c>
      <c r="AX50" s="1">
        <v>5</v>
      </c>
      <c r="BC50" s="1">
        <v>1</v>
      </c>
      <c r="BD50" s="1">
        <v>7</v>
      </c>
      <c r="BE50" s="1">
        <v>2</v>
      </c>
      <c r="BF50" s="296">
        <v>327074.43787465949</v>
      </c>
      <c r="BO50" s="279">
        <f t="shared" si="3"/>
        <v>6448284</v>
      </c>
      <c r="BP50" s="2">
        <f t="shared" si="4"/>
        <v>0</v>
      </c>
      <c r="BQ50" s="2">
        <f t="shared" si="2"/>
        <v>13094121.66</v>
      </c>
      <c r="BS50" s="280">
        <v>6448284</v>
      </c>
      <c r="BT50" s="281"/>
      <c r="BU50" s="281"/>
      <c r="BV50" s="281"/>
      <c r="BW50" s="281"/>
      <c r="BX50" s="281"/>
      <c r="BY50" s="281"/>
      <c r="BZ50" s="281"/>
      <c r="CA50" s="281"/>
      <c r="CB50" s="281"/>
      <c r="CC50" s="281"/>
      <c r="CD50" s="281"/>
      <c r="CE50" s="281">
        <v>13094121.66</v>
      </c>
      <c r="CF50" s="281"/>
      <c r="CG50" s="281"/>
    </row>
    <row r="51" spans="1:85" x14ac:dyDescent="0.3">
      <c r="A51" s="273">
        <f t="shared" si="0"/>
        <v>16287061.949023623</v>
      </c>
      <c r="B51" s="1" t="s">
        <v>2621</v>
      </c>
      <c r="C51" s="274">
        <v>6288468</v>
      </c>
      <c r="D51" s="1">
        <v>144205</v>
      </c>
      <c r="E51" s="1">
        <v>3</v>
      </c>
      <c r="F51" s="1" t="s">
        <v>3285</v>
      </c>
      <c r="G51" s="275">
        <v>44002</v>
      </c>
      <c r="H51" s="275">
        <v>45869</v>
      </c>
      <c r="I51" s="1">
        <v>0</v>
      </c>
      <c r="J51" s="1">
        <v>1</v>
      </c>
      <c r="K51" s="1">
        <v>20</v>
      </c>
      <c r="L51" s="1">
        <v>30</v>
      </c>
      <c r="M51" s="1">
        <v>2</v>
      </c>
      <c r="N51" s="1">
        <v>12</v>
      </c>
      <c r="O51" s="1">
        <v>12.68</v>
      </c>
      <c r="P51" s="1">
        <v>30010345</v>
      </c>
      <c r="Q51" s="1">
        <v>673694</v>
      </c>
      <c r="R51" s="1">
        <v>21980053</v>
      </c>
      <c r="S51" s="1">
        <v>0</v>
      </c>
      <c r="T51" s="1">
        <v>0</v>
      </c>
      <c r="U51" s="1">
        <v>0</v>
      </c>
      <c r="W51" s="1">
        <v>0</v>
      </c>
      <c r="X51" s="1">
        <v>0</v>
      </c>
      <c r="Y51" s="1">
        <v>0</v>
      </c>
      <c r="AB51" s="275">
        <v>44651</v>
      </c>
      <c r="AC51" s="1">
        <v>1</v>
      </c>
      <c r="AD51" s="1" t="s">
        <v>2623</v>
      </c>
      <c r="AE51" s="1">
        <v>1</v>
      </c>
      <c r="AF51" s="1">
        <v>30</v>
      </c>
      <c r="AG51" s="1">
        <v>0</v>
      </c>
      <c r="AN51" s="1">
        <v>1</v>
      </c>
      <c r="AO51" s="1">
        <v>1</v>
      </c>
      <c r="AP51" s="1">
        <v>44002</v>
      </c>
      <c r="AQ51" s="1" t="s">
        <v>2629</v>
      </c>
      <c r="AR51" s="276">
        <v>745245.4</v>
      </c>
      <c r="AS51" s="1" t="s">
        <v>2624</v>
      </c>
      <c r="AT51" s="1">
        <v>0</v>
      </c>
      <c r="AU51" s="1">
        <v>0</v>
      </c>
      <c r="AX51" s="1">
        <v>5</v>
      </c>
      <c r="BC51" s="1">
        <v>1</v>
      </c>
      <c r="BD51" s="1">
        <v>7</v>
      </c>
      <c r="BE51" s="1">
        <v>2</v>
      </c>
      <c r="BF51" s="296">
        <v>4947745.6509763785</v>
      </c>
      <c r="BO51" s="279">
        <f t="shared" si="3"/>
        <v>6826072</v>
      </c>
      <c r="BP51" s="2">
        <f t="shared" si="4"/>
        <v>74635345.670539662</v>
      </c>
      <c r="BQ51" s="2">
        <f t="shared" si="2"/>
        <v>20602088.329460341</v>
      </c>
      <c r="BS51" s="280">
        <v>6826072</v>
      </c>
      <c r="BT51" s="281">
        <v>74635345.670539662</v>
      </c>
      <c r="BU51" s="281"/>
      <c r="BV51" s="281">
        <v>14613870.957335003</v>
      </c>
      <c r="BW51" s="281"/>
      <c r="BX51" s="281"/>
      <c r="BY51" s="281"/>
      <c r="BZ51" s="281"/>
      <c r="CA51" s="281">
        <v>5988217.3721253397</v>
      </c>
      <c r="CB51" s="281"/>
      <c r="CC51" s="281"/>
      <c r="CD51" s="281"/>
      <c r="CE51" s="281"/>
      <c r="CF51" s="281"/>
      <c r="CG51" s="281"/>
    </row>
    <row r="52" spans="1:85" x14ac:dyDescent="0.3">
      <c r="A52" s="273">
        <f t="shared" si="0"/>
        <v>4352106.4709763788</v>
      </c>
      <c r="B52" s="1" t="s">
        <v>2621</v>
      </c>
      <c r="C52" s="274">
        <v>6288468</v>
      </c>
      <c r="D52" s="1">
        <v>144205</v>
      </c>
      <c r="E52" s="1">
        <v>4</v>
      </c>
      <c r="F52" s="1" t="s">
        <v>6011</v>
      </c>
      <c r="G52" s="275">
        <v>44599</v>
      </c>
      <c r="H52" s="275">
        <v>45716</v>
      </c>
      <c r="I52" s="1">
        <v>0</v>
      </c>
      <c r="J52" s="1">
        <v>1</v>
      </c>
      <c r="K52" s="1">
        <v>1</v>
      </c>
      <c r="L52" s="1">
        <v>30</v>
      </c>
      <c r="M52" s="1">
        <v>2</v>
      </c>
      <c r="N52" s="1">
        <v>17.690000000000001</v>
      </c>
      <c r="O52" s="1">
        <v>19.2</v>
      </c>
      <c r="P52" s="1">
        <v>6000000</v>
      </c>
      <c r="Q52" s="1">
        <v>217225</v>
      </c>
      <c r="R52" s="1">
        <v>5873291</v>
      </c>
      <c r="S52" s="1">
        <v>0</v>
      </c>
      <c r="T52" s="1">
        <v>0</v>
      </c>
      <c r="U52" s="1">
        <v>0</v>
      </c>
      <c r="W52" s="1">
        <v>0</v>
      </c>
      <c r="X52" s="1">
        <v>0</v>
      </c>
      <c r="Y52" s="1">
        <v>0</v>
      </c>
      <c r="AB52" s="275">
        <v>44651</v>
      </c>
      <c r="AC52" s="1">
        <v>1</v>
      </c>
      <c r="AD52" s="1" t="s">
        <v>2623</v>
      </c>
      <c r="AE52" s="1">
        <v>1</v>
      </c>
      <c r="AF52" s="1">
        <v>30</v>
      </c>
      <c r="AG52" s="1">
        <v>0</v>
      </c>
      <c r="AN52" s="1">
        <v>1</v>
      </c>
      <c r="AO52" s="1">
        <v>1</v>
      </c>
      <c r="AR52" s="276">
        <v>199097.18</v>
      </c>
      <c r="AS52" s="1" t="s">
        <v>2657</v>
      </c>
      <c r="AT52" s="1">
        <v>0</v>
      </c>
      <c r="AU52" s="1">
        <v>0</v>
      </c>
      <c r="AX52" s="1">
        <v>5</v>
      </c>
      <c r="BC52" s="1">
        <v>1</v>
      </c>
      <c r="BD52" s="1">
        <v>7</v>
      </c>
      <c r="BE52" s="1">
        <v>2</v>
      </c>
      <c r="BF52" s="296">
        <v>1322087.3490236218</v>
      </c>
      <c r="BO52" s="279">
        <f t="shared" si="3"/>
        <v>6294620</v>
      </c>
      <c r="BP52" s="2">
        <f t="shared" si="4"/>
        <v>0</v>
      </c>
      <c r="BQ52" s="2">
        <f t="shared" si="2"/>
        <v>0</v>
      </c>
      <c r="BS52" s="280">
        <v>6294620</v>
      </c>
      <c r="BT52" s="281"/>
      <c r="BU52" s="281"/>
      <c r="BV52" s="281">
        <v>0</v>
      </c>
      <c r="BW52" s="281"/>
      <c r="BX52" s="281"/>
      <c r="BY52" s="281"/>
      <c r="BZ52" s="281"/>
      <c r="CA52" s="281">
        <v>0</v>
      </c>
      <c r="CB52" s="281"/>
      <c r="CC52" s="281"/>
      <c r="CD52" s="281"/>
      <c r="CE52" s="281"/>
      <c r="CF52" s="281"/>
      <c r="CG52" s="281"/>
    </row>
    <row r="53" spans="1:85" x14ac:dyDescent="0.3">
      <c r="A53" s="273">
        <f t="shared" si="0"/>
        <v>0</v>
      </c>
      <c r="B53" s="1" t="s">
        <v>2621</v>
      </c>
      <c r="C53" s="274">
        <v>6294620</v>
      </c>
      <c r="D53" s="1">
        <v>144105</v>
      </c>
      <c r="E53" s="1">
        <v>4</v>
      </c>
      <c r="F53" s="1" t="s">
        <v>3007</v>
      </c>
      <c r="G53" s="275">
        <v>43844</v>
      </c>
      <c r="H53" s="275">
        <v>44957</v>
      </c>
      <c r="I53" s="1">
        <v>0</v>
      </c>
      <c r="J53" s="1">
        <v>1</v>
      </c>
      <c r="K53" s="1">
        <v>26</v>
      </c>
      <c r="L53" s="1">
        <v>30</v>
      </c>
      <c r="M53" s="1">
        <v>2</v>
      </c>
      <c r="N53" s="1">
        <v>14.4</v>
      </c>
      <c r="O53" s="1">
        <v>15.38</v>
      </c>
      <c r="P53" s="1">
        <v>7069552</v>
      </c>
      <c r="Q53" s="1">
        <v>242996</v>
      </c>
      <c r="R53" s="1">
        <v>2277002</v>
      </c>
      <c r="S53" s="1">
        <v>0</v>
      </c>
      <c r="T53" s="1">
        <v>0</v>
      </c>
      <c r="U53" s="1">
        <v>0</v>
      </c>
      <c r="W53" s="1">
        <v>0</v>
      </c>
      <c r="X53" s="1">
        <v>0</v>
      </c>
      <c r="Y53" s="1">
        <v>0</v>
      </c>
      <c r="AB53" s="275">
        <v>44651</v>
      </c>
      <c r="AC53" s="1">
        <v>1</v>
      </c>
      <c r="AD53" s="1" t="s">
        <v>2623</v>
      </c>
      <c r="AE53" s="1">
        <v>1</v>
      </c>
      <c r="AF53" s="1">
        <v>30</v>
      </c>
      <c r="AG53" s="1">
        <v>0</v>
      </c>
      <c r="AN53" s="1">
        <v>1</v>
      </c>
      <c r="AO53" s="1">
        <v>1</v>
      </c>
      <c r="AR53" s="276">
        <v>1662952.33</v>
      </c>
      <c r="AS53" s="1" t="s">
        <v>2632</v>
      </c>
      <c r="AT53" s="1">
        <v>0</v>
      </c>
      <c r="AU53" s="1">
        <v>0</v>
      </c>
      <c r="AV53" s="1" t="s">
        <v>2625</v>
      </c>
      <c r="AW53" s="1" t="s">
        <v>2626</v>
      </c>
      <c r="AX53" s="1">
        <v>5</v>
      </c>
      <c r="BC53" s="1">
        <v>1</v>
      </c>
      <c r="BD53" s="1">
        <v>7</v>
      </c>
      <c r="BE53" s="1">
        <v>2</v>
      </c>
      <c r="BF53" s="296">
        <v>8534039.4309285749</v>
      </c>
      <c r="BO53" s="279">
        <f t="shared" si="3"/>
        <v>6446696</v>
      </c>
      <c r="BP53" s="2">
        <f t="shared" si="4"/>
        <v>0</v>
      </c>
      <c r="BQ53" s="2">
        <f t="shared" si="2"/>
        <v>2527805.5499999998</v>
      </c>
      <c r="BS53" s="280">
        <v>6446696</v>
      </c>
      <c r="BT53" s="281"/>
      <c r="BU53" s="281"/>
      <c r="BV53" s="281"/>
      <c r="BW53" s="281"/>
      <c r="BX53" s="281"/>
      <c r="BY53" s="281"/>
      <c r="BZ53" s="281"/>
      <c r="CA53" s="281">
        <v>2527805.5499999998</v>
      </c>
      <c r="CB53" s="281"/>
      <c r="CC53" s="281"/>
      <c r="CD53" s="281"/>
      <c r="CE53" s="281"/>
      <c r="CF53" s="281"/>
      <c r="CG53" s="281"/>
    </row>
    <row r="54" spans="1:85" x14ac:dyDescent="0.3">
      <c r="A54" s="273">
        <f t="shared" si="0"/>
        <v>0</v>
      </c>
      <c r="B54" s="1" t="s">
        <v>2621</v>
      </c>
      <c r="C54" s="274">
        <v>6294620</v>
      </c>
      <c r="D54" s="1">
        <v>144205</v>
      </c>
      <c r="E54" s="1">
        <v>4</v>
      </c>
      <c r="F54" s="1" t="s">
        <v>3327</v>
      </c>
      <c r="G54" s="275">
        <v>43844</v>
      </c>
      <c r="H54" s="275">
        <v>44773</v>
      </c>
      <c r="I54" s="1">
        <v>0</v>
      </c>
      <c r="J54" s="1">
        <v>1</v>
      </c>
      <c r="K54" s="1">
        <v>26</v>
      </c>
      <c r="L54" s="1">
        <v>30</v>
      </c>
      <c r="M54" s="1">
        <v>2</v>
      </c>
      <c r="N54" s="1">
        <v>11.04</v>
      </c>
      <c r="O54" s="1">
        <v>11.61</v>
      </c>
      <c r="P54" s="1">
        <v>1925673</v>
      </c>
      <c r="Q54" s="1">
        <v>80183</v>
      </c>
      <c r="R54" s="1">
        <v>288328</v>
      </c>
      <c r="S54" s="1">
        <v>0</v>
      </c>
      <c r="T54" s="1">
        <v>0</v>
      </c>
      <c r="U54" s="1">
        <v>0</v>
      </c>
      <c r="W54" s="1">
        <v>0</v>
      </c>
      <c r="X54" s="1">
        <v>0</v>
      </c>
      <c r="Y54" s="1">
        <v>0</v>
      </c>
      <c r="AB54" s="275">
        <v>44651</v>
      </c>
      <c r="AC54" s="1">
        <v>1</v>
      </c>
      <c r="AD54" s="1" t="s">
        <v>2623</v>
      </c>
      <c r="AE54" s="1">
        <v>1</v>
      </c>
      <c r="AF54" s="1">
        <v>30</v>
      </c>
      <c r="AG54" s="1">
        <v>0</v>
      </c>
      <c r="AN54" s="1">
        <v>1</v>
      </c>
      <c r="AO54" s="1">
        <v>1</v>
      </c>
      <c r="AP54" s="275"/>
      <c r="AR54" s="276">
        <v>210585.67</v>
      </c>
      <c r="AS54" s="1" t="s">
        <v>2657</v>
      </c>
      <c r="AT54" s="1">
        <v>0</v>
      </c>
      <c r="AU54" s="1">
        <v>0</v>
      </c>
      <c r="AX54" s="1">
        <v>5</v>
      </c>
      <c r="BC54" s="1">
        <v>1</v>
      </c>
      <c r="BD54" s="1">
        <v>7</v>
      </c>
      <c r="BE54" s="1">
        <v>2</v>
      </c>
      <c r="BF54" s="296">
        <v>1080632.5690714256</v>
      </c>
      <c r="BO54" s="279">
        <f t="shared" si="3"/>
        <v>6469284</v>
      </c>
      <c r="BP54" s="2">
        <f t="shared" si="4"/>
        <v>0</v>
      </c>
      <c r="BQ54" s="2">
        <f t="shared" si="2"/>
        <v>2932826.5200000005</v>
      </c>
      <c r="BS54" s="280">
        <v>6469284</v>
      </c>
      <c r="BT54" s="281"/>
      <c r="BU54" s="281"/>
      <c r="BV54" s="281"/>
      <c r="BW54" s="281"/>
      <c r="BX54" s="281"/>
      <c r="BY54" s="281"/>
      <c r="BZ54" s="281"/>
      <c r="CA54" s="281">
        <v>2932826.5200000005</v>
      </c>
      <c r="CB54" s="281"/>
      <c r="CC54" s="281"/>
      <c r="CD54" s="281"/>
      <c r="CE54" s="281"/>
      <c r="CF54" s="281"/>
      <c r="CG54" s="281"/>
    </row>
    <row r="55" spans="1:85" x14ac:dyDescent="0.3">
      <c r="A55" s="273">
        <f t="shared" si="0"/>
        <v>357722.67937279947</v>
      </c>
      <c r="B55" s="1" t="s">
        <v>2621</v>
      </c>
      <c r="C55" s="274">
        <v>6446696</v>
      </c>
      <c r="D55" s="1">
        <v>144205</v>
      </c>
      <c r="E55" s="1">
        <v>3</v>
      </c>
      <c r="F55" s="1" t="s">
        <v>2722</v>
      </c>
      <c r="G55" s="275">
        <v>43682</v>
      </c>
      <c r="H55" s="275">
        <v>44804</v>
      </c>
      <c r="I55" s="1">
        <v>0</v>
      </c>
      <c r="J55" s="1">
        <v>1</v>
      </c>
      <c r="K55" s="1">
        <v>31</v>
      </c>
      <c r="L55" s="1">
        <v>30</v>
      </c>
      <c r="M55" s="1">
        <v>2</v>
      </c>
      <c r="N55" s="1">
        <v>19.2</v>
      </c>
      <c r="O55" s="1">
        <v>20.98</v>
      </c>
      <c r="P55" s="1">
        <v>7114181</v>
      </c>
      <c r="Q55" s="1">
        <v>261498</v>
      </c>
      <c r="R55" s="1">
        <v>1246979</v>
      </c>
      <c r="S55" s="1">
        <v>0</v>
      </c>
      <c r="T55" s="1">
        <v>0</v>
      </c>
      <c r="U55" s="1">
        <v>0</v>
      </c>
      <c r="W55" s="1">
        <v>0</v>
      </c>
      <c r="X55" s="1">
        <v>0</v>
      </c>
      <c r="Y55" s="1">
        <v>0</v>
      </c>
      <c r="AB55" s="275">
        <v>44651</v>
      </c>
      <c r="AC55" s="1">
        <v>1</v>
      </c>
      <c r="AD55" s="1" t="s">
        <v>2623</v>
      </c>
      <c r="AE55" s="1">
        <v>1</v>
      </c>
      <c r="AF55" s="1">
        <v>30</v>
      </c>
      <c r="AG55" s="1">
        <v>0</v>
      </c>
      <c r="AN55" s="1">
        <v>1</v>
      </c>
      <c r="AO55" s="1">
        <v>1</v>
      </c>
      <c r="AP55" s="1">
        <v>43682</v>
      </c>
      <c r="AQ55" s="1" t="s">
        <v>2629</v>
      </c>
      <c r="AR55" s="276">
        <v>112301.49</v>
      </c>
      <c r="AS55" s="1" t="s">
        <v>2624</v>
      </c>
      <c r="AT55" s="1">
        <v>0</v>
      </c>
      <c r="AU55" s="1">
        <v>0</v>
      </c>
      <c r="AX55" s="1">
        <v>5</v>
      </c>
      <c r="BC55" s="1">
        <v>1</v>
      </c>
      <c r="BD55" s="1">
        <v>7</v>
      </c>
      <c r="BE55" s="1">
        <v>2</v>
      </c>
      <c r="BF55" s="296">
        <v>776954.83062720054</v>
      </c>
      <c r="BO55" s="279">
        <f t="shared" si="3"/>
        <v>6490262</v>
      </c>
      <c r="BP55" s="2">
        <f t="shared" si="4"/>
        <v>40690213.574804232</v>
      </c>
      <c r="BQ55" s="2">
        <f t="shared" si="2"/>
        <v>3544238.4251957703</v>
      </c>
      <c r="BS55" s="280">
        <v>6490262</v>
      </c>
      <c r="BT55" s="281">
        <v>40690213.574804232</v>
      </c>
      <c r="BU55" s="281"/>
      <c r="BV55" s="281"/>
      <c r="BW55" s="281"/>
      <c r="BX55" s="281"/>
      <c r="BY55" s="281"/>
      <c r="BZ55" s="281"/>
      <c r="CA55" s="281">
        <v>3544238.4251957703</v>
      </c>
      <c r="CB55" s="281"/>
      <c r="CC55" s="281"/>
      <c r="CD55" s="281"/>
      <c r="CE55" s="281"/>
      <c r="CF55" s="281"/>
      <c r="CG55" s="281"/>
    </row>
    <row r="56" spans="1:85" x14ac:dyDescent="0.3">
      <c r="A56" s="273">
        <f t="shared" si="0"/>
        <v>550759.59662806313</v>
      </c>
      <c r="B56" s="1" t="s">
        <v>2621</v>
      </c>
      <c r="C56" s="274">
        <v>6446696</v>
      </c>
      <c r="D56" s="1">
        <v>144205</v>
      </c>
      <c r="E56" s="1">
        <v>4</v>
      </c>
      <c r="F56" s="1" t="s">
        <v>3105</v>
      </c>
      <c r="G56" s="275">
        <v>43784</v>
      </c>
      <c r="H56" s="275">
        <v>45382</v>
      </c>
      <c r="I56" s="1">
        <v>0</v>
      </c>
      <c r="J56" s="1">
        <v>1</v>
      </c>
      <c r="K56" s="1">
        <v>28</v>
      </c>
      <c r="L56" s="1">
        <v>30</v>
      </c>
      <c r="M56" s="1">
        <v>2</v>
      </c>
      <c r="N56" s="1">
        <v>18</v>
      </c>
      <c r="O56" s="1">
        <v>19.559999999999999</v>
      </c>
      <c r="P56" s="1">
        <v>2000000</v>
      </c>
      <c r="Q56" s="1">
        <v>100000</v>
      </c>
      <c r="R56" s="1">
        <v>1919808</v>
      </c>
      <c r="S56" s="1">
        <v>0</v>
      </c>
      <c r="T56" s="1">
        <v>0</v>
      </c>
      <c r="U56" s="1">
        <v>0</v>
      </c>
      <c r="W56" s="1">
        <v>0</v>
      </c>
      <c r="X56" s="1">
        <v>0</v>
      </c>
      <c r="Y56" s="1">
        <v>0</v>
      </c>
      <c r="AB56" s="275">
        <v>44651</v>
      </c>
      <c r="AC56" s="1">
        <v>1</v>
      </c>
      <c r="AD56" s="1" t="s">
        <v>2623</v>
      </c>
      <c r="AE56" s="1">
        <v>1</v>
      </c>
      <c r="AF56" s="1">
        <v>30</v>
      </c>
      <c r="AG56" s="1">
        <v>0</v>
      </c>
      <c r="AN56" s="1">
        <v>1</v>
      </c>
      <c r="AO56" s="1">
        <v>1</v>
      </c>
      <c r="AR56" s="276">
        <v>172874.21</v>
      </c>
      <c r="AS56" s="1" t="s">
        <v>2657</v>
      </c>
      <c r="AT56" s="1">
        <v>0</v>
      </c>
      <c r="AU56" s="1">
        <v>0</v>
      </c>
      <c r="AX56" s="1">
        <v>5</v>
      </c>
      <c r="BC56" s="1">
        <v>1</v>
      </c>
      <c r="BD56" s="1">
        <v>7</v>
      </c>
      <c r="BE56" s="1">
        <v>2</v>
      </c>
      <c r="BF56" s="296">
        <v>1196174.1933719369</v>
      </c>
      <c r="BO56" s="279">
        <f t="shared" si="3"/>
        <v>6404002</v>
      </c>
      <c r="BP56" s="2">
        <f t="shared" si="4"/>
        <v>0</v>
      </c>
      <c r="BQ56" s="2">
        <f t="shared" si="2"/>
        <v>0</v>
      </c>
      <c r="BS56" s="280">
        <v>6404002</v>
      </c>
      <c r="BT56" s="281"/>
      <c r="BU56" s="281"/>
      <c r="BV56" s="281">
        <v>0</v>
      </c>
      <c r="BW56" s="281"/>
      <c r="BX56" s="281"/>
      <c r="BY56" s="281"/>
      <c r="BZ56" s="281"/>
      <c r="CA56" s="281"/>
      <c r="CB56" s="281"/>
      <c r="CC56" s="281"/>
      <c r="CD56" s="281"/>
      <c r="CE56" s="281"/>
      <c r="CF56" s="281"/>
      <c r="CG56" s="281"/>
    </row>
    <row r="57" spans="1:85" x14ac:dyDescent="0.3">
      <c r="A57" s="273">
        <f t="shared" si="0"/>
        <v>1619323.2739991373</v>
      </c>
      <c r="B57" s="1" t="s">
        <v>2621</v>
      </c>
      <c r="C57" s="274">
        <v>6446696</v>
      </c>
      <c r="D57" s="1">
        <v>144205</v>
      </c>
      <c r="E57" s="1">
        <v>4</v>
      </c>
      <c r="F57" s="1" t="s">
        <v>4247</v>
      </c>
      <c r="G57" s="275">
        <v>44460</v>
      </c>
      <c r="H57" s="275">
        <v>45199</v>
      </c>
      <c r="I57" s="1">
        <v>0</v>
      </c>
      <c r="J57" s="1">
        <v>1</v>
      </c>
      <c r="K57" s="1">
        <v>7</v>
      </c>
      <c r="L57" s="1">
        <v>30</v>
      </c>
      <c r="M57" s="1">
        <v>2</v>
      </c>
      <c r="N57" s="1">
        <v>10.199999999999999</v>
      </c>
      <c r="O57" s="1">
        <v>10.69</v>
      </c>
      <c r="P57" s="1">
        <v>7336105</v>
      </c>
      <c r="Q57" s="1">
        <v>173130</v>
      </c>
      <c r="R57" s="1">
        <v>5644988</v>
      </c>
      <c r="S57" s="1">
        <v>0</v>
      </c>
      <c r="T57" s="1">
        <v>0</v>
      </c>
      <c r="U57" s="1">
        <v>0</v>
      </c>
      <c r="W57" s="1">
        <v>0</v>
      </c>
      <c r="X57" s="1">
        <v>0</v>
      </c>
      <c r="Y57" s="1">
        <v>0</v>
      </c>
      <c r="Z57" s="1" t="s">
        <v>2635</v>
      </c>
      <c r="AA57" s="1" t="s">
        <v>2807</v>
      </c>
      <c r="AB57" s="275">
        <v>44651</v>
      </c>
      <c r="AC57" s="1">
        <v>1</v>
      </c>
      <c r="AD57" s="1" t="s">
        <v>2623</v>
      </c>
      <c r="AE57" s="1">
        <v>1</v>
      </c>
      <c r="AF57" s="1">
        <v>30</v>
      </c>
      <c r="AG57" s="1">
        <v>0</v>
      </c>
      <c r="AN57" s="1">
        <v>1</v>
      </c>
      <c r="AO57" s="1">
        <v>1</v>
      </c>
      <c r="AR57" s="276">
        <v>508443.75</v>
      </c>
      <c r="AS57" s="1" t="s">
        <v>2677</v>
      </c>
      <c r="AT57" s="1">
        <v>0</v>
      </c>
      <c r="AU57" s="1">
        <v>0</v>
      </c>
      <c r="AX57" s="1">
        <v>5</v>
      </c>
      <c r="BC57" s="1">
        <v>1</v>
      </c>
      <c r="BD57" s="1">
        <v>7</v>
      </c>
      <c r="BE57" s="1">
        <v>2</v>
      </c>
      <c r="BF57" s="296">
        <v>3517220.9760008627</v>
      </c>
      <c r="BO57" s="279">
        <f t="shared" si="3"/>
        <v>6406772</v>
      </c>
      <c r="BP57" s="2">
        <f t="shared" si="4"/>
        <v>0</v>
      </c>
      <c r="BQ57" s="2">
        <f t="shared" si="2"/>
        <v>11694880.35</v>
      </c>
      <c r="BS57" s="280">
        <v>6406772</v>
      </c>
      <c r="BT57" s="281"/>
      <c r="BU57" s="281"/>
      <c r="BV57" s="281">
        <v>10160586.955000548</v>
      </c>
      <c r="BW57" s="281"/>
      <c r="BX57" s="281"/>
      <c r="BY57" s="281"/>
      <c r="BZ57" s="281"/>
      <c r="CA57" s="281">
        <v>1534293.3949994519</v>
      </c>
      <c r="CB57" s="281"/>
      <c r="CC57" s="281"/>
      <c r="CD57" s="281"/>
      <c r="CE57" s="281"/>
      <c r="CF57" s="281"/>
      <c r="CG57" s="281"/>
    </row>
    <row r="58" spans="1:85" x14ac:dyDescent="0.3">
      <c r="A58" s="273">
        <f t="shared" si="0"/>
        <v>376737.99696326768</v>
      </c>
      <c r="B58" s="1" t="s">
        <v>2621</v>
      </c>
      <c r="C58" s="274">
        <v>6469284</v>
      </c>
      <c r="D58" s="1">
        <v>144205</v>
      </c>
      <c r="E58" s="1">
        <v>4</v>
      </c>
      <c r="F58" s="1" t="s">
        <v>4647</v>
      </c>
      <c r="G58" s="275">
        <v>44456</v>
      </c>
      <c r="H58" s="275">
        <v>44834</v>
      </c>
      <c r="I58" s="1">
        <v>0</v>
      </c>
      <c r="J58" s="1">
        <v>1</v>
      </c>
      <c r="K58" s="1">
        <v>6</v>
      </c>
      <c r="L58" s="1">
        <v>30</v>
      </c>
      <c r="M58" s="1">
        <v>2</v>
      </c>
      <c r="N58" s="1">
        <v>7.2</v>
      </c>
      <c r="O58" s="1">
        <v>7.44</v>
      </c>
      <c r="P58" s="1">
        <v>3718388</v>
      </c>
      <c r="Q58" s="1">
        <v>322775</v>
      </c>
      <c r="R58" s="1">
        <v>1894417</v>
      </c>
      <c r="S58" s="1">
        <v>0</v>
      </c>
      <c r="T58" s="1">
        <v>0</v>
      </c>
      <c r="U58" s="1">
        <v>0</v>
      </c>
      <c r="W58" s="1">
        <v>0</v>
      </c>
      <c r="X58" s="1">
        <v>0</v>
      </c>
      <c r="Y58" s="1">
        <v>0</v>
      </c>
      <c r="AB58" s="275">
        <v>44651</v>
      </c>
      <c r="AC58" s="1">
        <v>1</v>
      </c>
      <c r="AD58" s="1" t="s">
        <v>2623</v>
      </c>
      <c r="AE58" s="1">
        <v>1</v>
      </c>
      <c r="AF58" s="1">
        <v>30</v>
      </c>
      <c r="AG58" s="1">
        <v>0</v>
      </c>
      <c r="AN58" s="1">
        <v>1</v>
      </c>
      <c r="AO58" s="1">
        <v>1</v>
      </c>
      <c r="AR58" s="276">
        <v>188152.35</v>
      </c>
      <c r="AS58" s="1" t="s">
        <v>2632</v>
      </c>
      <c r="AT58" s="1">
        <v>0</v>
      </c>
      <c r="AU58" s="1">
        <v>0</v>
      </c>
      <c r="AX58" s="1">
        <v>5</v>
      </c>
      <c r="BC58" s="1">
        <v>1</v>
      </c>
      <c r="BD58" s="1">
        <v>7</v>
      </c>
      <c r="BE58" s="1">
        <v>2</v>
      </c>
      <c r="BF58" s="296">
        <v>1329526.6530367322</v>
      </c>
      <c r="BO58" s="279">
        <f t="shared" si="3"/>
        <v>6460922</v>
      </c>
      <c r="BP58" s="2">
        <f t="shared" si="4"/>
        <v>0</v>
      </c>
      <c r="BQ58" s="2">
        <f t="shared" si="2"/>
        <v>0</v>
      </c>
      <c r="BS58" s="280">
        <v>6460922</v>
      </c>
      <c r="BT58" s="281"/>
      <c r="BU58" s="281"/>
      <c r="BV58" s="281"/>
      <c r="BW58" s="281"/>
      <c r="BX58" s="281"/>
      <c r="BY58" s="281"/>
      <c r="BZ58" s="281"/>
      <c r="CA58" s="281">
        <v>0</v>
      </c>
      <c r="CB58" s="281"/>
      <c r="CC58" s="281"/>
      <c r="CD58" s="281"/>
      <c r="CE58" s="281"/>
      <c r="CF58" s="281"/>
      <c r="CG58" s="281"/>
    </row>
    <row r="59" spans="1:85" x14ac:dyDescent="0.3">
      <c r="A59" s="273">
        <f t="shared" si="0"/>
        <v>143277.09323724639</v>
      </c>
      <c r="B59" s="1" t="s">
        <v>2621</v>
      </c>
      <c r="C59" s="274">
        <v>6469284</v>
      </c>
      <c r="D59" s="1">
        <v>144205</v>
      </c>
      <c r="E59" s="1">
        <v>4</v>
      </c>
      <c r="F59" s="1" t="s">
        <v>5113</v>
      </c>
      <c r="G59" s="275">
        <v>44533</v>
      </c>
      <c r="H59" s="275">
        <v>45260</v>
      </c>
      <c r="I59" s="1">
        <v>0</v>
      </c>
      <c r="J59" s="1">
        <v>1</v>
      </c>
      <c r="K59" s="1">
        <v>4</v>
      </c>
      <c r="L59" s="1">
        <v>30</v>
      </c>
      <c r="M59" s="1">
        <v>2</v>
      </c>
      <c r="N59" s="1">
        <v>17.690000000000001</v>
      </c>
      <c r="O59" s="1">
        <v>19.2</v>
      </c>
      <c r="P59" s="1">
        <v>840252</v>
      </c>
      <c r="Q59" s="1">
        <v>41991</v>
      </c>
      <c r="R59" s="1">
        <v>720309</v>
      </c>
      <c r="S59" s="1">
        <v>0</v>
      </c>
      <c r="T59" s="1">
        <v>0</v>
      </c>
      <c r="U59" s="1">
        <v>0</v>
      </c>
      <c r="W59" s="1">
        <v>0</v>
      </c>
      <c r="X59" s="1">
        <v>0</v>
      </c>
      <c r="Y59" s="1">
        <v>0</v>
      </c>
      <c r="AB59" s="275">
        <v>44651</v>
      </c>
      <c r="AC59" s="1">
        <v>1</v>
      </c>
      <c r="AD59" s="1" t="s">
        <v>2623</v>
      </c>
      <c r="AE59" s="1">
        <v>1</v>
      </c>
      <c r="AF59" s="1">
        <v>30</v>
      </c>
      <c r="AG59" s="1">
        <v>0</v>
      </c>
      <c r="AN59" s="1">
        <v>1</v>
      </c>
      <c r="AO59" s="1">
        <v>1</v>
      </c>
      <c r="AR59" s="276">
        <v>71509.62</v>
      </c>
      <c r="AS59" s="1" t="s">
        <v>2657</v>
      </c>
      <c r="AT59" s="1">
        <v>0</v>
      </c>
      <c r="AU59" s="1">
        <v>0</v>
      </c>
      <c r="AX59" s="1">
        <v>5</v>
      </c>
      <c r="BC59" s="1">
        <v>1</v>
      </c>
      <c r="BD59" s="1">
        <v>7</v>
      </c>
      <c r="BE59" s="1">
        <v>2</v>
      </c>
      <c r="BF59" s="296">
        <v>505522.28676275362</v>
      </c>
      <c r="BO59" s="279">
        <f t="shared" si="3"/>
        <v>6462246</v>
      </c>
      <c r="BP59" s="2">
        <f t="shared" si="4"/>
        <v>0</v>
      </c>
      <c r="BQ59" s="2">
        <f t="shared" si="2"/>
        <v>0</v>
      </c>
      <c r="BS59" s="280">
        <v>6462246</v>
      </c>
      <c r="BT59" s="281"/>
      <c r="BU59" s="281"/>
      <c r="BV59" s="281">
        <v>0</v>
      </c>
      <c r="BW59" s="281"/>
      <c r="BX59" s="281"/>
      <c r="BY59" s="281"/>
      <c r="BZ59" s="281"/>
      <c r="CA59" s="281">
        <v>0</v>
      </c>
      <c r="CB59" s="281"/>
      <c r="CC59" s="281"/>
      <c r="CD59" s="281"/>
      <c r="CE59" s="281"/>
      <c r="CF59" s="281"/>
      <c r="CG59" s="281"/>
    </row>
    <row r="60" spans="1:85" x14ac:dyDescent="0.3">
      <c r="A60" s="273">
        <f t="shared" si="0"/>
        <v>110943.97080579412</v>
      </c>
      <c r="B60" s="1" t="s">
        <v>2621</v>
      </c>
      <c r="C60" s="274">
        <v>6469284</v>
      </c>
      <c r="D60" s="1">
        <v>144205</v>
      </c>
      <c r="E60" s="1">
        <v>4</v>
      </c>
      <c r="F60" s="1" t="s">
        <v>5917</v>
      </c>
      <c r="G60" s="275">
        <v>44567</v>
      </c>
      <c r="H60" s="275">
        <v>45322</v>
      </c>
      <c r="I60" s="1">
        <v>0</v>
      </c>
      <c r="J60" s="1">
        <v>1</v>
      </c>
      <c r="K60" s="1">
        <v>2</v>
      </c>
      <c r="L60" s="1">
        <v>30</v>
      </c>
      <c r="M60" s="1">
        <v>2</v>
      </c>
      <c r="N60" s="1">
        <v>17.690000000000001</v>
      </c>
      <c r="O60" s="1">
        <v>19.2</v>
      </c>
      <c r="P60" s="1">
        <v>600000</v>
      </c>
      <c r="Q60" s="1">
        <v>29984</v>
      </c>
      <c r="R60" s="1">
        <v>557820</v>
      </c>
      <c r="S60" s="1">
        <v>0</v>
      </c>
      <c r="T60" s="1">
        <v>0</v>
      </c>
      <c r="U60" s="1">
        <v>0</v>
      </c>
      <c r="W60" s="1">
        <v>0</v>
      </c>
      <c r="X60" s="1">
        <v>0</v>
      </c>
      <c r="Y60" s="1">
        <v>0</v>
      </c>
      <c r="AB60" s="275">
        <v>44651</v>
      </c>
      <c r="AC60" s="1">
        <v>1</v>
      </c>
      <c r="AD60" s="1" t="s">
        <v>2623</v>
      </c>
      <c r="AE60" s="1">
        <v>1</v>
      </c>
      <c r="AF60" s="1">
        <v>30</v>
      </c>
      <c r="AG60" s="1">
        <v>0</v>
      </c>
      <c r="AN60" s="1">
        <v>1</v>
      </c>
      <c r="AO60" s="1">
        <v>1</v>
      </c>
      <c r="AR60" s="276">
        <v>55390.65</v>
      </c>
      <c r="AS60" s="1" t="s">
        <v>2657</v>
      </c>
      <c r="AT60" s="1">
        <v>0</v>
      </c>
      <c r="AU60" s="1">
        <v>0</v>
      </c>
      <c r="AX60" s="1">
        <v>5</v>
      </c>
      <c r="BC60" s="1">
        <v>1</v>
      </c>
      <c r="BD60" s="1">
        <v>7</v>
      </c>
      <c r="BE60" s="1">
        <v>2</v>
      </c>
      <c r="BF60" s="296">
        <v>391485.37919420586</v>
      </c>
      <c r="BO60" s="279">
        <f t="shared" si="3"/>
        <v>6497726</v>
      </c>
      <c r="BP60" s="2">
        <f t="shared" si="4"/>
        <v>0</v>
      </c>
      <c r="BQ60" s="2">
        <f t="shared" si="2"/>
        <v>0</v>
      </c>
      <c r="BS60" s="280">
        <v>6497726</v>
      </c>
      <c r="BT60" s="281"/>
      <c r="BU60" s="281"/>
      <c r="BV60" s="281">
        <v>0</v>
      </c>
      <c r="BW60" s="281"/>
      <c r="BX60" s="281"/>
      <c r="BY60" s="281"/>
      <c r="BZ60" s="281"/>
      <c r="CA60" s="281"/>
      <c r="CB60" s="281"/>
      <c r="CC60" s="281"/>
      <c r="CD60" s="281"/>
      <c r="CE60" s="281"/>
      <c r="CF60" s="281"/>
      <c r="CG60" s="281"/>
    </row>
    <row r="61" spans="1:85" x14ac:dyDescent="0.3">
      <c r="A61" s="273">
        <f t="shared" si="0"/>
        <v>73962.050830047549</v>
      </c>
      <c r="B61" s="1" t="s">
        <v>2621</v>
      </c>
      <c r="C61" s="274">
        <v>6469284</v>
      </c>
      <c r="D61" s="1">
        <v>144205</v>
      </c>
      <c r="E61" s="1">
        <v>4</v>
      </c>
      <c r="F61" s="1" t="s">
        <v>5923</v>
      </c>
      <c r="G61" s="275">
        <v>44568</v>
      </c>
      <c r="H61" s="275">
        <v>45322</v>
      </c>
      <c r="I61" s="1">
        <v>0</v>
      </c>
      <c r="J61" s="1">
        <v>1</v>
      </c>
      <c r="K61" s="1">
        <v>2</v>
      </c>
      <c r="L61" s="1">
        <v>30</v>
      </c>
      <c r="M61" s="1">
        <v>2</v>
      </c>
      <c r="N61" s="1">
        <v>17.690000000000001</v>
      </c>
      <c r="O61" s="1">
        <v>19.2</v>
      </c>
      <c r="P61" s="1">
        <v>400000</v>
      </c>
      <c r="Q61" s="1">
        <v>19990</v>
      </c>
      <c r="R61" s="1">
        <v>371878</v>
      </c>
      <c r="S61" s="1">
        <v>0</v>
      </c>
      <c r="T61" s="1">
        <v>0</v>
      </c>
      <c r="U61" s="1">
        <v>0</v>
      </c>
      <c r="W61" s="1">
        <v>0</v>
      </c>
      <c r="X61" s="1">
        <v>0</v>
      </c>
      <c r="Y61" s="1">
        <v>0</v>
      </c>
      <c r="AB61" s="275">
        <v>44651</v>
      </c>
      <c r="AC61" s="1">
        <v>1</v>
      </c>
      <c r="AD61" s="1" t="s">
        <v>2623</v>
      </c>
      <c r="AE61" s="1">
        <v>1</v>
      </c>
      <c r="AF61" s="1">
        <v>30</v>
      </c>
      <c r="AG61" s="1">
        <v>0</v>
      </c>
      <c r="AN61" s="1">
        <v>1</v>
      </c>
      <c r="AO61" s="1">
        <v>1</v>
      </c>
      <c r="AR61" s="276">
        <v>36927.1</v>
      </c>
      <c r="AS61" s="1" t="s">
        <v>2657</v>
      </c>
      <c r="AT61" s="1">
        <v>0</v>
      </c>
      <c r="AU61" s="1">
        <v>0</v>
      </c>
      <c r="AX61" s="1">
        <v>5</v>
      </c>
      <c r="BC61" s="1">
        <v>1</v>
      </c>
      <c r="BD61" s="1">
        <v>7</v>
      </c>
      <c r="BE61" s="1">
        <v>2</v>
      </c>
      <c r="BF61" s="296">
        <v>260988.84916995247</v>
      </c>
      <c r="BO61" s="279">
        <f t="shared" si="3"/>
        <v>6647960</v>
      </c>
      <c r="BP61" s="2">
        <f t="shared" si="4"/>
        <v>0</v>
      </c>
      <c r="BQ61" s="2">
        <f t="shared" si="2"/>
        <v>0</v>
      </c>
      <c r="BS61" s="280">
        <v>6647960</v>
      </c>
      <c r="BT61" s="281"/>
      <c r="BU61" s="281"/>
      <c r="BV61" s="281"/>
      <c r="BW61" s="281"/>
      <c r="BX61" s="281"/>
      <c r="BY61" s="281"/>
      <c r="BZ61" s="281"/>
      <c r="CA61" s="281">
        <v>0</v>
      </c>
      <c r="CB61" s="281"/>
      <c r="CC61" s="281"/>
      <c r="CD61" s="281"/>
      <c r="CE61" s="281"/>
      <c r="CF61" s="281"/>
      <c r="CG61" s="281"/>
    </row>
    <row r="62" spans="1:85" x14ac:dyDescent="0.3">
      <c r="A62" s="273">
        <f t="shared" si="0"/>
        <v>62279.674120519543</v>
      </c>
      <c r="B62" s="1" t="s">
        <v>2621</v>
      </c>
      <c r="C62" s="274">
        <v>6469284</v>
      </c>
      <c r="D62" s="1">
        <v>144205</v>
      </c>
      <c r="E62" s="1">
        <v>4</v>
      </c>
      <c r="F62" s="1" t="s">
        <v>5016</v>
      </c>
      <c r="G62" s="275">
        <v>44471</v>
      </c>
      <c r="H62" s="275">
        <v>45199</v>
      </c>
      <c r="I62" s="1">
        <v>0</v>
      </c>
      <c r="J62" s="1">
        <v>1</v>
      </c>
      <c r="K62" s="1">
        <v>6</v>
      </c>
      <c r="L62" s="1">
        <v>30</v>
      </c>
      <c r="M62" s="1">
        <v>2</v>
      </c>
      <c r="N62" s="1">
        <v>17.690000000000001</v>
      </c>
      <c r="O62" s="1">
        <v>19.2</v>
      </c>
      <c r="P62" s="1">
        <v>400000</v>
      </c>
      <c r="Q62" s="1">
        <v>19990</v>
      </c>
      <c r="R62" s="1">
        <v>313043</v>
      </c>
      <c r="S62" s="1">
        <v>0</v>
      </c>
      <c r="T62" s="1">
        <v>0</v>
      </c>
      <c r="U62" s="1">
        <v>0</v>
      </c>
      <c r="W62" s="1">
        <v>0</v>
      </c>
      <c r="X62" s="1">
        <v>0</v>
      </c>
      <c r="Y62" s="1">
        <v>0</v>
      </c>
      <c r="AB62" s="275">
        <v>44651</v>
      </c>
      <c r="AC62" s="1">
        <v>1</v>
      </c>
      <c r="AD62" s="1" t="s">
        <v>2623</v>
      </c>
      <c r="AE62" s="1">
        <v>1</v>
      </c>
      <c r="AF62" s="1">
        <v>30</v>
      </c>
      <c r="AG62" s="1">
        <v>0</v>
      </c>
      <c r="AN62" s="1">
        <v>1</v>
      </c>
      <c r="AO62" s="1">
        <v>1</v>
      </c>
      <c r="AR62" s="276">
        <v>31065.65</v>
      </c>
      <c r="AS62" s="1" t="s">
        <v>2657</v>
      </c>
      <c r="AT62" s="1">
        <v>0</v>
      </c>
      <c r="AU62" s="1">
        <v>0</v>
      </c>
      <c r="AX62" s="1">
        <v>5</v>
      </c>
      <c r="BC62" s="1">
        <v>1</v>
      </c>
      <c r="BD62" s="1">
        <v>7</v>
      </c>
      <c r="BE62" s="1">
        <v>2</v>
      </c>
      <c r="BF62" s="296">
        <v>219697.67587948043</v>
      </c>
      <c r="BO62" s="279">
        <f t="shared" si="3"/>
        <v>7229967</v>
      </c>
      <c r="BP62" s="2">
        <f t="shared" si="4"/>
        <v>0</v>
      </c>
      <c r="BQ62" s="2">
        <f t="shared" si="2"/>
        <v>0</v>
      </c>
      <c r="BS62" s="280">
        <v>7229967</v>
      </c>
      <c r="BT62" s="281"/>
      <c r="BU62" s="281"/>
      <c r="BV62" s="281">
        <v>0</v>
      </c>
      <c r="BW62" s="281"/>
      <c r="BX62" s="281"/>
      <c r="BY62" s="281"/>
      <c r="BZ62" s="281"/>
      <c r="CA62" s="281"/>
      <c r="CB62" s="281"/>
      <c r="CC62" s="281"/>
      <c r="CD62" s="281"/>
      <c r="CE62" s="281"/>
      <c r="CF62" s="281"/>
      <c r="CG62" s="281"/>
    </row>
    <row r="63" spans="1:85" x14ac:dyDescent="0.3">
      <c r="A63" s="273">
        <f t="shared" si="0"/>
        <v>93421.742582586419</v>
      </c>
      <c r="B63" s="1" t="s">
        <v>2621</v>
      </c>
      <c r="C63" s="274">
        <v>6469284</v>
      </c>
      <c r="D63" s="1">
        <v>144205</v>
      </c>
      <c r="E63" s="1">
        <v>4</v>
      </c>
      <c r="F63" s="1" t="s">
        <v>5017</v>
      </c>
      <c r="G63" s="275">
        <v>44471</v>
      </c>
      <c r="H63" s="275">
        <v>45199</v>
      </c>
      <c r="I63" s="1">
        <v>0</v>
      </c>
      <c r="J63" s="1">
        <v>1</v>
      </c>
      <c r="K63" s="1">
        <v>6</v>
      </c>
      <c r="L63" s="1">
        <v>30</v>
      </c>
      <c r="M63" s="1">
        <v>2</v>
      </c>
      <c r="N63" s="1">
        <v>17.690000000000001</v>
      </c>
      <c r="O63" s="1">
        <v>19.2</v>
      </c>
      <c r="P63" s="1">
        <v>600000</v>
      </c>
      <c r="Q63" s="1">
        <v>29984</v>
      </c>
      <c r="R63" s="1">
        <v>469572</v>
      </c>
      <c r="S63" s="1">
        <v>0</v>
      </c>
      <c r="T63" s="1">
        <v>0</v>
      </c>
      <c r="U63" s="1">
        <v>0</v>
      </c>
      <c r="W63" s="1">
        <v>0</v>
      </c>
      <c r="X63" s="1">
        <v>0</v>
      </c>
      <c r="Y63" s="1">
        <v>0</v>
      </c>
      <c r="AB63" s="275">
        <v>44651</v>
      </c>
      <c r="AC63" s="1">
        <v>1</v>
      </c>
      <c r="AD63" s="1" t="s">
        <v>2623</v>
      </c>
      <c r="AE63" s="1">
        <v>1</v>
      </c>
      <c r="AF63" s="1">
        <v>30</v>
      </c>
      <c r="AG63" s="1">
        <v>0</v>
      </c>
      <c r="AN63" s="1">
        <v>1</v>
      </c>
      <c r="AO63" s="1">
        <v>1</v>
      </c>
      <c r="AR63" s="276">
        <v>46598.48</v>
      </c>
      <c r="AS63" s="1" t="s">
        <v>2657</v>
      </c>
      <c r="AT63" s="1">
        <v>0</v>
      </c>
      <c r="AU63" s="1">
        <v>0</v>
      </c>
      <c r="AX63" s="1">
        <v>5</v>
      </c>
      <c r="BC63" s="1">
        <v>1</v>
      </c>
      <c r="BD63" s="1">
        <v>7</v>
      </c>
      <c r="BE63" s="1">
        <v>2</v>
      </c>
      <c r="BF63" s="296">
        <v>329551.7774174136</v>
      </c>
      <c r="BO63" s="279">
        <f t="shared" si="3"/>
        <v>7622464</v>
      </c>
      <c r="BP63" s="2">
        <f t="shared" si="4"/>
        <v>0</v>
      </c>
      <c r="BQ63" s="2">
        <f t="shared" si="2"/>
        <v>38073332.000000007</v>
      </c>
      <c r="BS63" s="280">
        <v>7622464</v>
      </c>
      <c r="BT63" s="281"/>
      <c r="BU63" s="281"/>
      <c r="BV63" s="281"/>
      <c r="BW63" s="281"/>
      <c r="BX63" s="281"/>
      <c r="BY63" s="281"/>
      <c r="BZ63" s="281"/>
      <c r="CA63" s="281">
        <v>38073332.000000007</v>
      </c>
      <c r="CB63" s="281"/>
      <c r="CC63" s="281"/>
      <c r="CD63" s="281"/>
      <c r="CE63" s="281"/>
      <c r="CF63" s="281"/>
      <c r="CG63" s="281"/>
    </row>
    <row r="64" spans="1:85" x14ac:dyDescent="0.3">
      <c r="A64" s="273">
        <f t="shared" si="0"/>
        <v>1618773.6559185339</v>
      </c>
      <c r="B64" s="1" t="s">
        <v>2621</v>
      </c>
      <c r="C64" s="274">
        <v>6469284</v>
      </c>
      <c r="D64" s="1">
        <v>144205</v>
      </c>
      <c r="E64" s="1">
        <v>4</v>
      </c>
      <c r="F64" s="1" t="s">
        <v>5198</v>
      </c>
      <c r="G64" s="275">
        <v>44510</v>
      </c>
      <c r="H64" s="275">
        <v>45260</v>
      </c>
      <c r="I64" s="1">
        <v>0</v>
      </c>
      <c r="J64" s="1">
        <v>1</v>
      </c>
      <c r="K64" s="1">
        <v>4</v>
      </c>
      <c r="L64" s="1">
        <v>30</v>
      </c>
      <c r="M64" s="1">
        <v>2</v>
      </c>
      <c r="N64" s="1">
        <v>7.2</v>
      </c>
      <c r="O64" s="1">
        <v>7.44</v>
      </c>
      <c r="P64" s="1">
        <v>9053554</v>
      </c>
      <c r="Q64" s="1">
        <v>283251</v>
      </c>
      <c r="R64" s="1">
        <v>8141380</v>
      </c>
      <c r="S64" s="1">
        <v>0</v>
      </c>
      <c r="T64" s="1">
        <v>0</v>
      </c>
      <c r="U64" s="1">
        <v>0</v>
      </c>
      <c r="W64" s="1">
        <v>0</v>
      </c>
      <c r="X64" s="1">
        <v>0</v>
      </c>
      <c r="Y64" s="1">
        <v>0</v>
      </c>
      <c r="Z64" s="1" t="s">
        <v>2635</v>
      </c>
      <c r="AA64" s="1" t="s">
        <v>2807</v>
      </c>
      <c r="AB64" s="275">
        <v>44651</v>
      </c>
      <c r="AC64" s="1">
        <v>1</v>
      </c>
      <c r="AD64" s="1" t="s">
        <v>2623</v>
      </c>
      <c r="AE64" s="1">
        <v>1</v>
      </c>
      <c r="AF64" s="1">
        <v>30</v>
      </c>
      <c r="AG64" s="1">
        <v>0</v>
      </c>
      <c r="AN64" s="1">
        <v>1</v>
      </c>
      <c r="AO64" s="1">
        <v>1</v>
      </c>
      <c r="AR64" s="276">
        <v>808879.27</v>
      </c>
      <c r="AS64" s="1" t="s">
        <v>2632</v>
      </c>
      <c r="AT64" s="1">
        <v>0</v>
      </c>
      <c r="AU64" s="1">
        <v>0</v>
      </c>
      <c r="AX64" s="1">
        <v>5</v>
      </c>
      <c r="BC64" s="1">
        <v>1</v>
      </c>
      <c r="BD64" s="1">
        <v>7</v>
      </c>
      <c r="BE64" s="1">
        <v>2</v>
      </c>
      <c r="BF64" s="296">
        <v>5713727.0740814665</v>
      </c>
      <c r="BO64" s="279">
        <f t="shared" si="3"/>
        <v>7627207</v>
      </c>
      <c r="BP64" s="2">
        <f t="shared" si="4"/>
        <v>0</v>
      </c>
      <c r="BQ64" s="2">
        <f t="shared" si="2"/>
        <v>12469682</v>
      </c>
      <c r="BS64" s="280">
        <v>7627207</v>
      </c>
      <c r="BT64" s="281"/>
      <c r="BU64" s="281"/>
      <c r="BV64" s="281">
        <v>12153133.20108309</v>
      </c>
      <c r="BW64" s="281"/>
      <c r="BX64" s="281"/>
      <c r="BY64" s="281"/>
      <c r="BZ64" s="281"/>
      <c r="CA64" s="281">
        <v>316548.79891691008</v>
      </c>
      <c r="CB64" s="281"/>
      <c r="CC64" s="281"/>
      <c r="CD64" s="281"/>
      <c r="CE64" s="281"/>
      <c r="CF64" s="281"/>
      <c r="CG64" s="281"/>
    </row>
    <row r="65" spans="1:85" x14ac:dyDescent="0.3">
      <c r="A65" s="273">
        <f t="shared" si="0"/>
        <v>115081.80621879746</v>
      </c>
      <c r="B65" s="1" t="s">
        <v>2621</v>
      </c>
      <c r="C65" s="274">
        <v>6469284</v>
      </c>
      <c r="D65" s="1">
        <v>144205</v>
      </c>
      <c r="E65" s="1">
        <v>4</v>
      </c>
      <c r="F65" s="1" t="s">
        <v>6043</v>
      </c>
      <c r="G65" s="275">
        <v>44611</v>
      </c>
      <c r="H65" s="275">
        <v>45351</v>
      </c>
      <c r="I65" s="1">
        <v>0</v>
      </c>
      <c r="J65" s="1">
        <v>1</v>
      </c>
      <c r="K65" s="1">
        <v>1</v>
      </c>
      <c r="L65" s="1">
        <v>30</v>
      </c>
      <c r="M65" s="1">
        <v>2</v>
      </c>
      <c r="N65" s="1">
        <v>17.690000000000001</v>
      </c>
      <c r="O65" s="1">
        <v>19.2</v>
      </c>
      <c r="P65" s="1">
        <v>600000</v>
      </c>
      <c r="Q65" s="1">
        <v>29986</v>
      </c>
      <c r="R65" s="1">
        <v>579068</v>
      </c>
      <c r="S65" s="1">
        <v>0</v>
      </c>
      <c r="T65" s="1">
        <v>0</v>
      </c>
      <c r="U65" s="1">
        <v>0</v>
      </c>
      <c r="W65" s="1">
        <v>0</v>
      </c>
      <c r="X65" s="1">
        <v>0</v>
      </c>
      <c r="Y65" s="1">
        <v>0</v>
      </c>
      <c r="AB65" s="275">
        <v>44651</v>
      </c>
      <c r="AC65" s="1">
        <v>1</v>
      </c>
      <c r="AD65" s="1" t="s">
        <v>2623</v>
      </c>
      <c r="AE65" s="1">
        <v>1</v>
      </c>
      <c r="AF65" s="1">
        <v>30</v>
      </c>
      <c r="AG65" s="1">
        <v>0</v>
      </c>
      <c r="AN65" s="1">
        <v>1</v>
      </c>
      <c r="AO65" s="1">
        <v>1</v>
      </c>
      <c r="AR65" s="276">
        <v>57588.69</v>
      </c>
      <c r="AS65" s="1" t="s">
        <v>2657</v>
      </c>
      <c r="AT65" s="1">
        <v>0</v>
      </c>
      <c r="AU65" s="1">
        <v>0</v>
      </c>
      <c r="AX65" s="1">
        <v>5</v>
      </c>
      <c r="BC65" s="1">
        <v>1</v>
      </c>
      <c r="BD65" s="1">
        <v>7</v>
      </c>
      <c r="BE65" s="1">
        <v>2</v>
      </c>
      <c r="BF65" s="296">
        <v>406397.50378120254</v>
      </c>
      <c r="BO65" s="279">
        <f t="shared" si="3"/>
        <v>7642264</v>
      </c>
      <c r="BP65" s="2">
        <f t="shared" si="4"/>
        <v>0</v>
      </c>
      <c r="BQ65" s="2">
        <f t="shared" si="2"/>
        <v>4694037</v>
      </c>
      <c r="BS65" s="280">
        <v>7642264</v>
      </c>
      <c r="BT65" s="281"/>
      <c r="BU65" s="281"/>
      <c r="BV65" s="281">
        <v>4694037</v>
      </c>
      <c r="BW65" s="281"/>
      <c r="BX65" s="281"/>
      <c r="BY65" s="281"/>
      <c r="BZ65" s="281"/>
      <c r="CA65" s="281"/>
      <c r="CB65" s="281"/>
      <c r="CC65" s="281"/>
      <c r="CD65" s="281"/>
      <c r="CE65" s="281"/>
      <c r="CF65" s="281"/>
      <c r="CG65" s="281"/>
    </row>
    <row r="66" spans="1:85" x14ac:dyDescent="0.3">
      <c r="A66" s="273">
        <f t="shared" ref="A66:A129" si="5">IF(+R66-AR66-BF66&gt;0,R66-AR66-BF66,0)</f>
        <v>115081.80621879746</v>
      </c>
      <c r="B66" s="1" t="s">
        <v>2621</v>
      </c>
      <c r="C66" s="274">
        <v>6469284</v>
      </c>
      <c r="D66" s="1">
        <v>144205</v>
      </c>
      <c r="E66" s="1">
        <v>4</v>
      </c>
      <c r="F66" s="1" t="s">
        <v>6177</v>
      </c>
      <c r="G66" s="275">
        <v>44611</v>
      </c>
      <c r="H66" s="275">
        <v>45351</v>
      </c>
      <c r="I66" s="1">
        <v>0</v>
      </c>
      <c r="J66" s="1">
        <v>1</v>
      </c>
      <c r="K66" s="1">
        <v>1</v>
      </c>
      <c r="L66" s="1">
        <v>30</v>
      </c>
      <c r="M66" s="1">
        <v>2</v>
      </c>
      <c r="N66" s="1">
        <v>17.690000000000001</v>
      </c>
      <c r="O66" s="1">
        <v>19.2</v>
      </c>
      <c r="P66" s="1">
        <v>600000</v>
      </c>
      <c r="Q66" s="1">
        <v>29986</v>
      </c>
      <c r="R66" s="1">
        <v>579068</v>
      </c>
      <c r="S66" s="1">
        <v>0</v>
      </c>
      <c r="T66" s="1">
        <v>0</v>
      </c>
      <c r="U66" s="1">
        <v>0</v>
      </c>
      <c r="W66" s="1">
        <v>0</v>
      </c>
      <c r="X66" s="1">
        <v>0</v>
      </c>
      <c r="Y66" s="1">
        <v>0</v>
      </c>
      <c r="AB66" s="275">
        <v>44651</v>
      </c>
      <c r="AC66" s="1">
        <v>1</v>
      </c>
      <c r="AD66" s="1" t="s">
        <v>2623</v>
      </c>
      <c r="AE66" s="1">
        <v>1</v>
      </c>
      <c r="AF66" s="1">
        <v>30</v>
      </c>
      <c r="AG66" s="1">
        <v>0</v>
      </c>
      <c r="AN66" s="1">
        <v>1</v>
      </c>
      <c r="AO66" s="1">
        <v>1</v>
      </c>
      <c r="AR66" s="276">
        <v>57588.69</v>
      </c>
      <c r="AS66" s="1" t="s">
        <v>2657</v>
      </c>
      <c r="AT66" s="1">
        <v>0</v>
      </c>
      <c r="AU66" s="1">
        <v>0</v>
      </c>
      <c r="AX66" s="1">
        <v>5</v>
      </c>
      <c r="BC66" s="1">
        <v>1</v>
      </c>
      <c r="BD66" s="1">
        <v>7</v>
      </c>
      <c r="BE66" s="1">
        <v>2</v>
      </c>
      <c r="BF66" s="296">
        <v>406397.50378120254</v>
      </c>
      <c r="BO66" s="279">
        <f t="shared" si="3"/>
        <v>7642642</v>
      </c>
      <c r="BP66" s="2">
        <f t="shared" si="4"/>
        <v>0</v>
      </c>
      <c r="BQ66" s="2">
        <f t="shared" si="2"/>
        <v>3833372</v>
      </c>
      <c r="BS66" s="280">
        <v>7642642</v>
      </c>
      <c r="BT66" s="281"/>
      <c r="BU66" s="281"/>
      <c r="BV66" s="281">
        <v>3833372</v>
      </c>
      <c r="BW66" s="281"/>
      <c r="BX66" s="281"/>
      <c r="BY66" s="281"/>
      <c r="BZ66" s="281"/>
      <c r="CA66" s="281"/>
      <c r="CB66" s="281"/>
      <c r="CC66" s="281"/>
      <c r="CD66" s="281"/>
      <c r="CE66" s="281"/>
      <c r="CF66" s="281"/>
      <c r="CG66" s="281"/>
    </row>
    <row r="67" spans="1:85" x14ac:dyDescent="0.3">
      <c r="A67" s="273">
        <f t="shared" si="5"/>
        <v>38360.701468568353</v>
      </c>
      <c r="B67" s="1" t="s">
        <v>2621</v>
      </c>
      <c r="C67" s="274">
        <v>6469284</v>
      </c>
      <c r="D67" s="1">
        <v>144205</v>
      </c>
      <c r="E67" s="1">
        <v>4</v>
      </c>
      <c r="F67" s="1" t="s">
        <v>6182</v>
      </c>
      <c r="G67" s="275">
        <v>44612</v>
      </c>
      <c r="H67" s="275">
        <v>45351</v>
      </c>
      <c r="I67" s="1">
        <v>0</v>
      </c>
      <c r="J67" s="1">
        <v>1</v>
      </c>
      <c r="K67" s="1">
        <v>1</v>
      </c>
      <c r="L67" s="1">
        <v>30</v>
      </c>
      <c r="M67" s="1">
        <v>2</v>
      </c>
      <c r="N67" s="1">
        <v>17.690000000000001</v>
      </c>
      <c r="O67" s="1">
        <v>19.2</v>
      </c>
      <c r="P67" s="1">
        <v>200000</v>
      </c>
      <c r="Q67" s="1">
        <v>9995</v>
      </c>
      <c r="R67" s="1">
        <v>193023</v>
      </c>
      <c r="S67" s="1">
        <v>0</v>
      </c>
      <c r="T67" s="1">
        <v>0</v>
      </c>
      <c r="U67" s="1">
        <v>0</v>
      </c>
      <c r="W67" s="1">
        <v>0</v>
      </c>
      <c r="X67" s="1">
        <v>0</v>
      </c>
      <c r="Y67" s="1">
        <v>0</v>
      </c>
      <c r="AB67" s="275">
        <v>44651</v>
      </c>
      <c r="AC67" s="1">
        <v>1</v>
      </c>
      <c r="AD67" s="1" t="s">
        <v>2623</v>
      </c>
      <c r="AE67" s="1">
        <v>1</v>
      </c>
      <c r="AF67" s="1">
        <v>30</v>
      </c>
      <c r="AG67" s="1">
        <v>0</v>
      </c>
      <c r="AN67" s="1">
        <v>1</v>
      </c>
      <c r="AO67" s="1">
        <v>1</v>
      </c>
      <c r="AR67" s="276">
        <v>19196.23</v>
      </c>
      <c r="AS67" s="1" t="s">
        <v>2657</v>
      </c>
      <c r="AT67" s="1">
        <v>0</v>
      </c>
      <c r="AU67" s="1">
        <v>0</v>
      </c>
      <c r="AX67" s="1">
        <v>5</v>
      </c>
      <c r="BC67" s="1">
        <v>1</v>
      </c>
      <c r="BD67" s="1">
        <v>7</v>
      </c>
      <c r="BE67" s="1">
        <v>2</v>
      </c>
      <c r="BF67" s="296">
        <v>135466.06853143164</v>
      </c>
      <c r="BO67" s="279">
        <f t="shared" si="3"/>
        <v>7646442</v>
      </c>
      <c r="BP67" s="2">
        <f t="shared" si="4"/>
        <v>0</v>
      </c>
      <c r="BQ67" s="2">
        <f t="shared" ref="BQ67:BQ130" si="6">+SUM(BV67:XV67)</f>
        <v>13628468</v>
      </c>
      <c r="BS67" s="280">
        <v>7646442</v>
      </c>
      <c r="BT67" s="281"/>
      <c r="BU67" s="281"/>
      <c r="BV67" s="281">
        <v>13628468</v>
      </c>
      <c r="BW67" s="281"/>
      <c r="BX67" s="281"/>
      <c r="BY67" s="281"/>
      <c r="BZ67" s="281"/>
      <c r="CA67" s="281"/>
      <c r="CB67" s="281"/>
      <c r="CC67" s="281"/>
      <c r="CD67" s="281"/>
      <c r="CE67" s="281"/>
      <c r="CF67" s="281"/>
      <c r="CG67" s="281"/>
    </row>
    <row r="68" spans="1:85" x14ac:dyDescent="0.3">
      <c r="A68" s="273">
        <f t="shared" si="5"/>
        <v>73962.050830047549</v>
      </c>
      <c r="B68" s="1" t="s">
        <v>2621</v>
      </c>
      <c r="C68" s="274">
        <v>6469284</v>
      </c>
      <c r="D68" s="1">
        <v>144205</v>
      </c>
      <c r="E68" s="1">
        <v>4</v>
      </c>
      <c r="F68" s="1" t="s">
        <v>6189</v>
      </c>
      <c r="G68" s="275">
        <v>44593</v>
      </c>
      <c r="H68" s="275">
        <v>45322</v>
      </c>
      <c r="I68" s="1">
        <v>0</v>
      </c>
      <c r="J68" s="1">
        <v>1</v>
      </c>
      <c r="K68" s="1">
        <v>2</v>
      </c>
      <c r="L68" s="1">
        <v>30</v>
      </c>
      <c r="M68" s="1">
        <v>2</v>
      </c>
      <c r="N68" s="1">
        <v>17.690000000000001</v>
      </c>
      <c r="O68" s="1">
        <v>19.2</v>
      </c>
      <c r="P68" s="1">
        <v>400000</v>
      </c>
      <c r="Q68" s="1">
        <v>19990</v>
      </c>
      <c r="R68" s="1">
        <v>371878</v>
      </c>
      <c r="S68" s="1">
        <v>0</v>
      </c>
      <c r="T68" s="1">
        <v>0</v>
      </c>
      <c r="U68" s="1">
        <v>0</v>
      </c>
      <c r="W68" s="1">
        <v>0</v>
      </c>
      <c r="X68" s="1">
        <v>0</v>
      </c>
      <c r="Y68" s="1">
        <v>0</v>
      </c>
      <c r="AB68" s="275">
        <v>44651</v>
      </c>
      <c r="AC68" s="1">
        <v>1</v>
      </c>
      <c r="AD68" s="1" t="s">
        <v>2623</v>
      </c>
      <c r="AE68" s="1">
        <v>1</v>
      </c>
      <c r="AF68" s="1">
        <v>30</v>
      </c>
      <c r="AG68" s="1">
        <v>0</v>
      </c>
      <c r="AN68" s="1">
        <v>1</v>
      </c>
      <c r="AO68" s="1">
        <v>1</v>
      </c>
      <c r="AR68" s="276">
        <v>36927.1</v>
      </c>
      <c r="AS68" s="1" t="s">
        <v>2657</v>
      </c>
      <c r="AT68" s="1">
        <v>0</v>
      </c>
      <c r="AU68" s="1">
        <v>0</v>
      </c>
      <c r="AX68" s="1">
        <v>5</v>
      </c>
      <c r="BC68" s="1">
        <v>1</v>
      </c>
      <c r="BD68" s="1">
        <v>7</v>
      </c>
      <c r="BE68" s="1">
        <v>2</v>
      </c>
      <c r="BF68" s="296">
        <v>260988.84916995247</v>
      </c>
      <c r="BO68" s="279">
        <f t="shared" ref="BO68:BO131" si="7">+BS68</f>
        <v>7662422</v>
      </c>
      <c r="BP68" s="2">
        <f t="shared" ref="BP68:BP131" si="8">+SUM(BT68:BU68)</f>
        <v>0</v>
      </c>
      <c r="BQ68" s="2">
        <f t="shared" si="6"/>
        <v>19155977</v>
      </c>
      <c r="BS68" s="280">
        <v>7662422</v>
      </c>
      <c r="BT68" s="281"/>
      <c r="BU68" s="281"/>
      <c r="BV68" s="281"/>
      <c r="BW68" s="281"/>
      <c r="BX68" s="281"/>
      <c r="BY68" s="281"/>
      <c r="BZ68" s="281"/>
      <c r="CA68" s="281">
        <v>19155977</v>
      </c>
      <c r="CB68" s="281"/>
      <c r="CC68" s="281"/>
      <c r="CD68" s="281"/>
      <c r="CE68" s="281"/>
      <c r="CF68" s="281"/>
      <c r="CG68" s="281"/>
    </row>
    <row r="69" spans="1:85" x14ac:dyDescent="0.3">
      <c r="A69" s="273">
        <f t="shared" si="5"/>
        <v>110943.97080579412</v>
      </c>
      <c r="B69" s="1" t="s">
        <v>2621</v>
      </c>
      <c r="C69" s="274">
        <v>6469284</v>
      </c>
      <c r="D69" s="1">
        <v>144205</v>
      </c>
      <c r="E69" s="1">
        <v>4</v>
      </c>
      <c r="F69" s="1" t="s">
        <v>6215</v>
      </c>
      <c r="G69" s="275">
        <v>44592</v>
      </c>
      <c r="H69" s="275">
        <v>45322</v>
      </c>
      <c r="I69" s="1">
        <v>0</v>
      </c>
      <c r="J69" s="1">
        <v>1</v>
      </c>
      <c r="K69" s="1">
        <v>2</v>
      </c>
      <c r="L69" s="1">
        <v>30</v>
      </c>
      <c r="M69" s="1">
        <v>2</v>
      </c>
      <c r="N69" s="1">
        <v>17.690000000000001</v>
      </c>
      <c r="O69" s="1">
        <v>19.2</v>
      </c>
      <c r="P69" s="1">
        <v>600000</v>
      </c>
      <c r="Q69" s="1">
        <v>29984</v>
      </c>
      <c r="R69" s="1">
        <v>557820</v>
      </c>
      <c r="S69" s="1">
        <v>0</v>
      </c>
      <c r="T69" s="1">
        <v>0</v>
      </c>
      <c r="U69" s="1">
        <v>0</v>
      </c>
      <c r="W69" s="1">
        <v>0</v>
      </c>
      <c r="X69" s="1">
        <v>0</v>
      </c>
      <c r="Y69" s="1">
        <v>0</v>
      </c>
      <c r="AB69" s="275">
        <v>44651</v>
      </c>
      <c r="AC69" s="1">
        <v>1</v>
      </c>
      <c r="AD69" s="1" t="s">
        <v>2623</v>
      </c>
      <c r="AE69" s="1">
        <v>1</v>
      </c>
      <c r="AF69" s="1">
        <v>30</v>
      </c>
      <c r="AG69" s="1">
        <v>0</v>
      </c>
      <c r="AN69" s="1">
        <v>1</v>
      </c>
      <c r="AO69" s="1">
        <v>1</v>
      </c>
      <c r="AR69" s="276">
        <v>55390.65</v>
      </c>
      <c r="AS69" s="1" t="s">
        <v>2657</v>
      </c>
      <c r="AT69" s="1">
        <v>0</v>
      </c>
      <c r="AU69" s="1">
        <v>0</v>
      </c>
      <c r="AX69" s="1">
        <v>5</v>
      </c>
      <c r="BC69" s="1">
        <v>1</v>
      </c>
      <c r="BD69" s="1">
        <v>7</v>
      </c>
      <c r="BE69" s="1">
        <v>2</v>
      </c>
      <c r="BF69" s="296">
        <v>391485.37919420586</v>
      </c>
      <c r="BO69" s="279">
        <f t="shared" si="7"/>
        <v>7669769</v>
      </c>
      <c r="BP69" s="2">
        <f t="shared" si="8"/>
        <v>0</v>
      </c>
      <c r="BQ69" s="2">
        <f t="shared" si="6"/>
        <v>16885192</v>
      </c>
      <c r="BS69" s="280">
        <v>7669769</v>
      </c>
      <c r="BT69" s="281"/>
      <c r="BU69" s="281"/>
      <c r="BV69" s="281">
        <v>3989757.9899129062</v>
      </c>
      <c r="BW69" s="281"/>
      <c r="BX69" s="281"/>
      <c r="BY69" s="281"/>
      <c r="BZ69" s="281"/>
      <c r="CA69" s="281">
        <v>12895434.010087095</v>
      </c>
      <c r="CB69" s="281"/>
      <c r="CC69" s="281"/>
      <c r="CD69" s="281"/>
      <c r="CE69" s="281"/>
      <c r="CF69" s="281"/>
      <c r="CG69" s="281"/>
    </row>
    <row r="70" spans="1:85" x14ac:dyDescent="0.3">
      <c r="A70" s="273">
        <f t="shared" si="5"/>
        <v>40690213.574804232</v>
      </c>
      <c r="B70" s="1" t="s">
        <v>2621</v>
      </c>
      <c r="C70" s="274">
        <v>6490262</v>
      </c>
      <c r="D70" s="1">
        <v>141105</v>
      </c>
      <c r="E70" s="1">
        <v>3</v>
      </c>
      <c r="F70" s="1" t="s">
        <v>3227</v>
      </c>
      <c r="G70" s="275">
        <v>43980</v>
      </c>
      <c r="H70" s="275">
        <v>46173</v>
      </c>
      <c r="I70" s="1">
        <v>0</v>
      </c>
      <c r="J70" s="1">
        <v>1</v>
      </c>
      <c r="K70" s="1">
        <v>26</v>
      </c>
      <c r="L70" s="1">
        <v>30</v>
      </c>
      <c r="M70" s="1">
        <v>2</v>
      </c>
      <c r="N70" s="1">
        <v>11.62</v>
      </c>
      <c r="O70" s="1">
        <v>12.25</v>
      </c>
      <c r="P70" s="1">
        <v>77604943</v>
      </c>
      <c r="Q70" s="1">
        <v>1245838</v>
      </c>
      <c r="R70" s="1">
        <v>58798702</v>
      </c>
      <c r="S70" s="1">
        <v>0</v>
      </c>
      <c r="T70" s="1">
        <v>0</v>
      </c>
      <c r="U70" s="1">
        <v>59300000</v>
      </c>
      <c r="V70" s="1">
        <v>43976</v>
      </c>
      <c r="W70" s="1">
        <v>0</v>
      </c>
      <c r="X70" s="1">
        <v>0</v>
      </c>
      <c r="Y70" s="1">
        <v>0</v>
      </c>
      <c r="Z70" s="1" t="s">
        <v>3734</v>
      </c>
      <c r="AA70" s="1" t="s">
        <v>2807</v>
      </c>
      <c r="AB70" s="275">
        <v>44651</v>
      </c>
      <c r="AC70" s="1">
        <v>3</v>
      </c>
      <c r="AD70" s="1" t="s">
        <v>2623</v>
      </c>
      <c r="AE70" s="1">
        <v>1</v>
      </c>
      <c r="AF70" s="1">
        <v>30</v>
      </c>
      <c r="AG70" s="1">
        <v>0</v>
      </c>
      <c r="AN70" s="1">
        <v>1</v>
      </c>
      <c r="AO70" s="1">
        <v>1</v>
      </c>
      <c r="AP70" s="1">
        <v>43980</v>
      </c>
      <c r="AQ70" s="1" t="s">
        <v>2629</v>
      </c>
      <c r="AR70" s="276">
        <v>2097633.25</v>
      </c>
      <c r="AS70" s="1" t="s">
        <v>2624</v>
      </c>
      <c r="AT70" s="1">
        <v>0</v>
      </c>
      <c r="AU70" s="1">
        <v>0</v>
      </c>
      <c r="AV70" s="1" t="s">
        <v>2625</v>
      </c>
      <c r="AW70" s="1" t="s">
        <v>2626</v>
      </c>
      <c r="AX70" s="1">
        <v>5</v>
      </c>
      <c r="BC70" s="1">
        <v>1</v>
      </c>
      <c r="BD70" s="1">
        <v>7</v>
      </c>
      <c r="BE70" s="1">
        <v>2</v>
      </c>
      <c r="BF70" s="296">
        <v>16010855.17519577</v>
      </c>
      <c r="BO70" s="279">
        <f t="shared" si="7"/>
        <v>9744206</v>
      </c>
      <c r="BP70" s="2">
        <f t="shared" si="8"/>
        <v>0</v>
      </c>
      <c r="BQ70" s="2">
        <f t="shared" si="6"/>
        <v>18540795</v>
      </c>
      <c r="BS70" s="280">
        <v>9744206</v>
      </c>
      <c r="BT70" s="281"/>
      <c r="BU70" s="281"/>
      <c r="BV70" s="281"/>
      <c r="BW70" s="281"/>
      <c r="BX70" s="281"/>
      <c r="BY70" s="281"/>
      <c r="BZ70" s="281"/>
      <c r="CA70" s="281">
        <v>18540795</v>
      </c>
      <c r="CB70" s="281"/>
      <c r="CC70" s="281"/>
      <c r="CD70" s="281"/>
      <c r="CE70" s="281"/>
      <c r="CF70" s="281"/>
      <c r="CG70" s="281"/>
    </row>
    <row r="71" spans="1:85" x14ac:dyDescent="0.3">
      <c r="A71" s="273">
        <f t="shared" si="5"/>
        <v>3544238.4251957703</v>
      </c>
      <c r="B71" s="1" t="s">
        <v>2621</v>
      </c>
      <c r="C71" s="274">
        <v>6490262</v>
      </c>
      <c r="D71" s="1">
        <v>144205</v>
      </c>
      <c r="E71" s="1">
        <v>4</v>
      </c>
      <c r="F71" s="1" t="s">
        <v>4782</v>
      </c>
      <c r="G71" s="275">
        <v>44438</v>
      </c>
      <c r="H71" s="275">
        <v>45169</v>
      </c>
      <c r="I71" s="1">
        <v>0</v>
      </c>
      <c r="J71" s="1">
        <v>1</v>
      </c>
      <c r="K71" s="1">
        <v>7</v>
      </c>
      <c r="L71" s="1">
        <v>30</v>
      </c>
      <c r="M71" s="1">
        <v>2</v>
      </c>
      <c r="N71" s="1">
        <v>10.199999999999999</v>
      </c>
      <c r="O71" s="1">
        <v>10.69</v>
      </c>
      <c r="P71" s="1">
        <v>7017556</v>
      </c>
      <c r="Q71" s="1">
        <v>325782</v>
      </c>
      <c r="R71" s="1">
        <v>5121460</v>
      </c>
      <c r="S71" s="1">
        <v>0</v>
      </c>
      <c r="T71" s="1">
        <v>0</v>
      </c>
      <c r="U71" s="1">
        <v>0</v>
      </c>
      <c r="W71" s="1">
        <v>0</v>
      </c>
      <c r="X71" s="1">
        <v>0</v>
      </c>
      <c r="Y71" s="1">
        <v>0</v>
      </c>
      <c r="AB71" s="275">
        <v>44651</v>
      </c>
      <c r="AC71" s="1">
        <v>1</v>
      </c>
      <c r="AD71" s="1" t="s">
        <v>2623</v>
      </c>
      <c r="AE71" s="1">
        <v>1</v>
      </c>
      <c r="AF71" s="1">
        <v>30</v>
      </c>
      <c r="AG71" s="1">
        <v>0</v>
      </c>
      <c r="AN71" s="1">
        <v>1</v>
      </c>
      <c r="AO71" s="1">
        <v>1</v>
      </c>
      <c r="AR71" s="276">
        <v>182650.75</v>
      </c>
      <c r="AS71" s="1" t="s">
        <v>2624</v>
      </c>
      <c r="AT71" s="1">
        <v>0</v>
      </c>
      <c r="AU71" s="1">
        <v>0</v>
      </c>
      <c r="AX71" s="1">
        <v>5</v>
      </c>
      <c r="BC71" s="1">
        <v>1</v>
      </c>
      <c r="BD71" s="1">
        <v>7</v>
      </c>
      <c r="BE71" s="1">
        <v>2</v>
      </c>
      <c r="BF71" s="296">
        <v>1394570.8248042299</v>
      </c>
      <c r="BO71" s="279">
        <f t="shared" si="7"/>
        <v>9746978</v>
      </c>
      <c r="BP71" s="2">
        <f t="shared" si="8"/>
        <v>16752902.172022482</v>
      </c>
      <c r="BQ71" s="2">
        <f t="shared" si="6"/>
        <v>1399064.3879775172</v>
      </c>
      <c r="BS71" s="280">
        <v>9746978</v>
      </c>
      <c r="BT71" s="281">
        <v>16752902.172022482</v>
      </c>
      <c r="BU71" s="281"/>
      <c r="BV71" s="281">
        <v>1399064.3879775172</v>
      </c>
      <c r="BW71" s="281"/>
      <c r="BX71" s="281"/>
      <c r="BY71" s="281"/>
      <c r="BZ71" s="281"/>
      <c r="CA71" s="281"/>
      <c r="CB71" s="281"/>
      <c r="CC71" s="281"/>
      <c r="CD71" s="281"/>
      <c r="CE71" s="281"/>
      <c r="CF71" s="281"/>
      <c r="CG71" s="281"/>
    </row>
    <row r="72" spans="1:85" x14ac:dyDescent="0.3">
      <c r="A72" s="273">
        <f t="shared" si="5"/>
        <v>0</v>
      </c>
      <c r="B72" s="1" t="s">
        <v>2621</v>
      </c>
      <c r="C72" s="274">
        <v>6404002</v>
      </c>
      <c r="D72" s="1">
        <v>144105</v>
      </c>
      <c r="E72" s="1">
        <v>3</v>
      </c>
      <c r="F72" s="1" t="s">
        <v>2870</v>
      </c>
      <c r="G72" s="275">
        <v>43626</v>
      </c>
      <c r="H72" s="275">
        <v>44742</v>
      </c>
      <c r="I72" s="1">
        <v>0</v>
      </c>
      <c r="J72" s="1">
        <v>1</v>
      </c>
      <c r="K72" s="1">
        <v>38</v>
      </c>
      <c r="L72" s="1">
        <v>30</v>
      </c>
      <c r="M72" s="1">
        <v>2</v>
      </c>
      <c r="N72" s="1">
        <v>14.4</v>
      </c>
      <c r="O72" s="1">
        <v>15.38</v>
      </c>
      <c r="P72" s="1">
        <v>7499999</v>
      </c>
      <c r="Q72" s="1">
        <v>175940</v>
      </c>
      <c r="R72" s="1">
        <v>984443</v>
      </c>
      <c r="S72" s="1">
        <v>0</v>
      </c>
      <c r="T72" s="1">
        <v>0</v>
      </c>
      <c r="U72" s="1">
        <v>0</v>
      </c>
      <c r="W72" s="1">
        <v>0</v>
      </c>
      <c r="X72" s="1">
        <v>0</v>
      </c>
      <c r="Y72" s="1">
        <v>0</v>
      </c>
      <c r="Z72" s="1" t="s">
        <v>2689</v>
      </c>
      <c r="AA72" s="1" t="s">
        <v>2911</v>
      </c>
      <c r="AB72" s="275">
        <v>44651</v>
      </c>
      <c r="AC72" s="1">
        <v>1</v>
      </c>
      <c r="AD72" s="1" t="s">
        <v>2623</v>
      </c>
      <c r="AE72" s="1">
        <v>1</v>
      </c>
      <c r="AF72" s="1">
        <v>30</v>
      </c>
      <c r="AG72" s="1">
        <v>0</v>
      </c>
      <c r="AN72" s="1">
        <v>1</v>
      </c>
      <c r="AO72" s="1">
        <v>1</v>
      </c>
      <c r="AP72" s="1">
        <v>43626</v>
      </c>
      <c r="AQ72" s="1" t="s">
        <v>2629</v>
      </c>
      <c r="AR72" s="276">
        <v>166036.14000000001</v>
      </c>
      <c r="AS72" s="1" t="s">
        <v>2624</v>
      </c>
      <c r="AT72" s="1">
        <v>0</v>
      </c>
      <c r="AU72" s="1">
        <v>0</v>
      </c>
      <c r="AV72" s="1" t="s">
        <v>2625</v>
      </c>
      <c r="AW72" s="1" t="s">
        <v>2626</v>
      </c>
      <c r="AX72" s="1">
        <v>5</v>
      </c>
      <c r="BC72" s="1">
        <v>1</v>
      </c>
      <c r="BD72" s="1">
        <v>7</v>
      </c>
      <c r="BE72" s="1">
        <v>2</v>
      </c>
      <c r="BF72" s="296">
        <v>1348997.6513801275</v>
      </c>
      <c r="BO72" s="279">
        <f t="shared" si="7"/>
        <v>9772209</v>
      </c>
      <c r="BP72" s="2">
        <f t="shared" si="8"/>
        <v>0</v>
      </c>
      <c r="BQ72" s="2">
        <f t="shared" si="6"/>
        <v>0</v>
      </c>
      <c r="BS72" s="280">
        <v>9772209</v>
      </c>
      <c r="BT72" s="281"/>
      <c r="BU72" s="281"/>
      <c r="BV72" s="281"/>
      <c r="BW72" s="281"/>
      <c r="BX72" s="281"/>
      <c r="BY72" s="281"/>
      <c r="BZ72" s="281"/>
      <c r="CA72" s="281">
        <v>0</v>
      </c>
      <c r="CB72" s="281"/>
      <c r="CC72" s="281"/>
      <c r="CD72" s="281"/>
      <c r="CE72" s="281"/>
      <c r="CF72" s="281"/>
      <c r="CG72" s="281"/>
    </row>
    <row r="73" spans="1:85" x14ac:dyDescent="0.3">
      <c r="A73" s="273">
        <f t="shared" si="5"/>
        <v>0</v>
      </c>
      <c r="B73" s="1" t="s">
        <v>2621</v>
      </c>
      <c r="C73" s="274">
        <v>6404002</v>
      </c>
      <c r="D73" s="1">
        <v>144105</v>
      </c>
      <c r="E73" s="1">
        <v>4</v>
      </c>
      <c r="F73" s="1" t="s">
        <v>4224</v>
      </c>
      <c r="G73" s="275">
        <v>44427</v>
      </c>
      <c r="H73" s="275">
        <v>45535</v>
      </c>
      <c r="I73" s="1">
        <v>0</v>
      </c>
      <c r="J73" s="1">
        <v>1</v>
      </c>
      <c r="K73" s="1">
        <v>8</v>
      </c>
      <c r="L73" s="1">
        <v>30</v>
      </c>
      <c r="M73" s="1">
        <v>2</v>
      </c>
      <c r="N73" s="1">
        <v>5.99</v>
      </c>
      <c r="O73" s="1">
        <v>6.16</v>
      </c>
      <c r="P73" s="1">
        <v>15053795</v>
      </c>
      <c r="Q73" s="1">
        <v>294449</v>
      </c>
      <c r="R73" s="1">
        <v>12509564</v>
      </c>
      <c r="S73" s="1">
        <v>0</v>
      </c>
      <c r="T73" s="1">
        <v>0</v>
      </c>
      <c r="U73" s="1">
        <v>0</v>
      </c>
      <c r="W73" s="1">
        <v>0</v>
      </c>
      <c r="X73" s="1">
        <v>0</v>
      </c>
      <c r="Y73" s="1">
        <v>0</v>
      </c>
      <c r="Z73" s="1" t="s">
        <v>2635</v>
      </c>
      <c r="AA73" s="1" t="s">
        <v>2807</v>
      </c>
      <c r="AB73" s="275">
        <v>44651</v>
      </c>
      <c r="AC73" s="1">
        <v>1</v>
      </c>
      <c r="AD73" s="1" t="s">
        <v>2623</v>
      </c>
      <c r="AE73" s="1">
        <v>1</v>
      </c>
      <c r="AF73" s="1">
        <v>30</v>
      </c>
      <c r="AG73" s="1">
        <v>0</v>
      </c>
      <c r="AN73" s="1">
        <v>1</v>
      </c>
      <c r="AO73" s="1">
        <v>1</v>
      </c>
      <c r="AR73" s="276">
        <v>2111520</v>
      </c>
      <c r="AS73" s="1" t="s">
        <v>2632</v>
      </c>
      <c r="AT73" s="1">
        <v>0</v>
      </c>
      <c r="AU73" s="1">
        <v>0</v>
      </c>
      <c r="AV73" s="1" t="s">
        <v>2625</v>
      </c>
      <c r="AW73" s="1" t="s">
        <v>2626</v>
      </c>
      <c r="AX73" s="1">
        <v>5</v>
      </c>
      <c r="BC73" s="1">
        <v>1</v>
      </c>
      <c r="BD73" s="1">
        <v>7</v>
      </c>
      <c r="BE73" s="1">
        <v>2</v>
      </c>
      <c r="BF73" s="296">
        <v>17142051.348619871</v>
      </c>
      <c r="BO73" s="279">
        <f t="shared" si="7"/>
        <v>20022294</v>
      </c>
      <c r="BP73" s="2">
        <f t="shared" si="8"/>
        <v>0</v>
      </c>
      <c r="BQ73" s="2">
        <f t="shared" si="6"/>
        <v>9933260</v>
      </c>
      <c r="BS73" s="280">
        <v>20022294</v>
      </c>
      <c r="BT73" s="281"/>
      <c r="BU73" s="281"/>
      <c r="BV73" s="281">
        <v>9644718.847626444</v>
      </c>
      <c r="BW73" s="281"/>
      <c r="BX73" s="281"/>
      <c r="BY73" s="281"/>
      <c r="BZ73" s="281"/>
      <c r="CA73" s="281">
        <v>288541.15237355593</v>
      </c>
      <c r="CB73" s="281"/>
      <c r="CC73" s="281"/>
      <c r="CD73" s="281"/>
      <c r="CE73" s="281"/>
      <c r="CF73" s="281"/>
      <c r="CG73" s="281"/>
    </row>
    <row r="74" spans="1:85" x14ac:dyDescent="0.3">
      <c r="A74" s="273">
        <f t="shared" si="5"/>
        <v>7154671.9833108373</v>
      </c>
      <c r="B74" s="1" t="s">
        <v>2621</v>
      </c>
      <c r="C74" s="274">
        <v>6406772</v>
      </c>
      <c r="D74" s="1">
        <v>144105</v>
      </c>
      <c r="E74" s="1">
        <v>4</v>
      </c>
      <c r="F74" s="1" t="s">
        <v>4854</v>
      </c>
      <c r="G74" s="275">
        <v>44336</v>
      </c>
      <c r="H74" s="275">
        <v>45260</v>
      </c>
      <c r="I74" s="1">
        <v>1</v>
      </c>
      <c r="J74" s="1">
        <v>1</v>
      </c>
      <c r="K74" s="1">
        <v>11</v>
      </c>
      <c r="L74" s="1">
        <v>30</v>
      </c>
      <c r="M74" s="1">
        <v>2</v>
      </c>
      <c r="N74" s="1">
        <v>13.15</v>
      </c>
      <c r="O74" s="1">
        <v>13.97</v>
      </c>
      <c r="P74" s="1">
        <v>15076439</v>
      </c>
      <c r="Q74" s="1">
        <v>382904</v>
      </c>
      <c r="R74" s="1">
        <v>9628891</v>
      </c>
      <c r="S74" s="1">
        <v>0</v>
      </c>
      <c r="T74" s="1">
        <v>0</v>
      </c>
      <c r="U74" s="1">
        <v>0</v>
      </c>
      <c r="W74" s="1">
        <v>0</v>
      </c>
      <c r="X74" s="1">
        <v>0</v>
      </c>
      <c r="Y74" s="1">
        <v>0</v>
      </c>
      <c r="Z74" s="1" t="s">
        <v>3734</v>
      </c>
      <c r="AA74" s="1" t="s">
        <v>2807</v>
      </c>
      <c r="AB74" s="275">
        <v>44651</v>
      </c>
      <c r="AC74" s="1">
        <v>1</v>
      </c>
      <c r="AD74" s="1" t="s">
        <v>2623</v>
      </c>
      <c r="AE74" s="1">
        <v>1</v>
      </c>
      <c r="AF74" s="1">
        <v>30</v>
      </c>
      <c r="AG74" s="1">
        <v>505</v>
      </c>
      <c r="AN74" s="1">
        <v>1</v>
      </c>
      <c r="AO74" s="1">
        <v>1</v>
      </c>
      <c r="AR74" s="276">
        <v>304275.75</v>
      </c>
      <c r="AS74" s="1" t="s">
        <v>2632</v>
      </c>
      <c r="AT74" s="1">
        <v>0</v>
      </c>
      <c r="AU74" s="1">
        <v>0</v>
      </c>
      <c r="AV74" s="1" t="s">
        <v>2625</v>
      </c>
      <c r="AW74" s="1" t="s">
        <v>2626</v>
      </c>
      <c r="AX74" s="1">
        <v>5</v>
      </c>
      <c r="BC74" s="1">
        <v>1</v>
      </c>
      <c r="BD74" s="1">
        <v>7</v>
      </c>
      <c r="BE74" s="1">
        <v>2</v>
      </c>
      <c r="BF74" s="296">
        <v>2169943.2666891627</v>
      </c>
      <c r="BO74" s="279">
        <f t="shared" si="7"/>
        <v>20086624</v>
      </c>
      <c r="BP74" s="2">
        <f t="shared" si="8"/>
        <v>0</v>
      </c>
      <c r="BQ74" s="2">
        <f t="shared" si="6"/>
        <v>0</v>
      </c>
      <c r="BS74" s="280">
        <v>20086624</v>
      </c>
      <c r="BT74" s="281"/>
      <c r="BU74" s="281"/>
      <c r="BV74" s="281"/>
      <c r="BW74" s="281"/>
      <c r="BX74" s="281"/>
      <c r="BY74" s="281"/>
      <c r="BZ74" s="281"/>
      <c r="CA74" s="281">
        <v>0</v>
      </c>
      <c r="CB74" s="281"/>
      <c r="CC74" s="281"/>
      <c r="CD74" s="281"/>
      <c r="CE74" s="281"/>
      <c r="CF74" s="281"/>
      <c r="CG74" s="281"/>
    </row>
    <row r="75" spans="1:85" x14ac:dyDescent="0.3">
      <c r="A75" s="273">
        <f t="shared" si="5"/>
        <v>3005914.9716897104</v>
      </c>
      <c r="B75" s="1" t="s">
        <v>2621</v>
      </c>
      <c r="C75" s="274">
        <v>6406772</v>
      </c>
      <c r="D75" s="1">
        <v>144105</v>
      </c>
      <c r="E75" s="1">
        <v>4</v>
      </c>
      <c r="F75" s="1" t="s">
        <v>5837</v>
      </c>
      <c r="G75" s="275">
        <v>44631</v>
      </c>
      <c r="H75" s="275">
        <v>45199</v>
      </c>
      <c r="I75" s="1">
        <v>0</v>
      </c>
      <c r="J75" s="1">
        <v>1</v>
      </c>
      <c r="K75" s="1">
        <v>0</v>
      </c>
      <c r="L75" s="1">
        <v>30</v>
      </c>
      <c r="M75" s="1">
        <v>2</v>
      </c>
      <c r="N75" s="1">
        <v>15.3</v>
      </c>
      <c r="O75" s="1">
        <v>16.41</v>
      </c>
      <c r="P75" s="1">
        <v>4045423</v>
      </c>
      <c r="Q75" s="1">
        <v>169826</v>
      </c>
      <c r="R75" s="1">
        <v>4045423</v>
      </c>
      <c r="S75" s="1">
        <v>0</v>
      </c>
      <c r="T75" s="1">
        <v>0</v>
      </c>
      <c r="U75" s="1">
        <v>0</v>
      </c>
      <c r="W75" s="1">
        <v>0</v>
      </c>
      <c r="X75" s="1">
        <v>0</v>
      </c>
      <c r="Y75" s="1">
        <v>0</v>
      </c>
      <c r="Z75" s="1" t="s">
        <v>2664</v>
      </c>
      <c r="AA75" s="1" t="s">
        <v>2807</v>
      </c>
      <c r="AB75" s="275">
        <v>44631</v>
      </c>
      <c r="AC75" s="1">
        <v>1</v>
      </c>
      <c r="AD75" s="1" t="s">
        <v>2623</v>
      </c>
      <c r="AE75" s="1">
        <v>1</v>
      </c>
      <c r="AF75" s="1">
        <v>30</v>
      </c>
      <c r="AG75" s="1">
        <v>0</v>
      </c>
      <c r="AN75" s="1">
        <v>1</v>
      </c>
      <c r="AO75" s="1">
        <v>1</v>
      </c>
      <c r="AR75" s="276">
        <v>127841.42</v>
      </c>
      <c r="AS75" s="1" t="s">
        <v>2632</v>
      </c>
      <c r="AT75" s="1">
        <v>0</v>
      </c>
      <c r="AU75" s="1">
        <v>0</v>
      </c>
      <c r="AV75" s="1" t="s">
        <v>2625</v>
      </c>
      <c r="AW75" s="1" t="s">
        <v>2626</v>
      </c>
      <c r="AX75" s="1">
        <v>5</v>
      </c>
      <c r="BC75" s="1">
        <v>1</v>
      </c>
      <c r="BD75" s="1">
        <v>7</v>
      </c>
      <c r="BE75" s="1">
        <v>2</v>
      </c>
      <c r="BF75" s="296">
        <v>911666.60831028945</v>
      </c>
      <c r="BO75" s="279">
        <f t="shared" si="7"/>
        <v>20089044</v>
      </c>
      <c r="BP75" s="2">
        <f t="shared" si="8"/>
        <v>0</v>
      </c>
      <c r="BQ75" s="2">
        <f t="shared" si="6"/>
        <v>5417647</v>
      </c>
      <c r="BS75" s="280">
        <v>20089044</v>
      </c>
      <c r="BT75" s="281"/>
      <c r="BU75" s="281"/>
      <c r="BV75" s="281">
        <v>5417647</v>
      </c>
      <c r="BW75" s="281"/>
      <c r="BX75" s="281"/>
      <c r="BY75" s="281"/>
      <c r="BZ75" s="281"/>
      <c r="CA75" s="281"/>
      <c r="CB75" s="281"/>
      <c r="CC75" s="281"/>
      <c r="CD75" s="281"/>
      <c r="CE75" s="281"/>
      <c r="CF75" s="281"/>
      <c r="CG75" s="281"/>
    </row>
    <row r="76" spans="1:85" x14ac:dyDescent="0.3">
      <c r="A76" s="273">
        <f t="shared" si="5"/>
        <v>1534293.3949994519</v>
      </c>
      <c r="B76" s="1" t="s">
        <v>2621</v>
      </c>
      <c r="C76" s="274">
        <v>6406772</v>
      </c>
      <c r="D76" s="1">
        <v>144205</v>
      </c>
      <c r="E76" s="1">
        <v>4</v>
      </c>
      <c r="F76" s="1" t="s">
        <v>5343</v>
      </c>
      <c r="G76" s="275">
        <v>44488</v>
      </c>
      <c r="H76" s="275">
        <v>45230</v>
      </c>
      <c r="I76" s="1">
        <v>0</v>
      </c>
      <c r="J76" s="1">
        <v>1</v>
      </c>
      <c r="K76" s="1">
        <v>5</v>
      </c>
      <c r="L76" s="1">
        <v>30</v>
      </c>
      <c r="M76" s="1">
        <v>2</v>
      </c>
      <c r="N76" s="1">
        <v>17.690000000000001</v>
      </c>
      <c r="O76" s="1">
        <v>19.2</v>
      </c>
      <c r="P76" s="1">
        <v>2500000</v>
      </c>
      <c r="Q76" s="1">
        <v>124935</v>
      </c>
      <c r="R76" s="1">
        <v>2064897</v>
      </c>
      <c r="S76" s="1">
        <v>0</v>
      </c>
      <c r="T76" s="1">
        <v>0</v>
      </c>
      <c r="U76" s="1">
        <v>0</v>
      </c>
      <c r="W76" s="1">
        <v>0</v>
      </c>
      <c r="X76" s="1">
        <v>0</v>
      </c>
      <c r="Y76" s="1">
        <v>0</v>
      </c>
      <c r="AB76" s="275">
        <v>44651</v>
      </c>
      <c r="AC76" s="1">
        <v>1</v>
      </c>
      <c r="AD76" s="1" t="s">
        <v>2623</v>
      </c>
      <c r="AE76" s="1">
        <v>1</v>
      </c>
      <c r="AF76" s="1">
        <v>30</v>
      </c>
      <c r="AG76" s="1">
        <v>0</v>
      </c>
      <c r="AN76" s="1">
        <v>1</v>
      </c>
      <c r="AO76" s="1">
        <v>1</v>
      </c>
      <c r="AR76" s="276">
        <v>65263.48</v>
      </c>
      <c r="AS76" s="1" t="s">
        <v>2657</v>
      </c>
      <c r="AT76" s="1">
        <v>0</v>
      </c>
      <c r="AU76" s="1">
        <v>0</v>
      </c>
      <c r="AX76" s="1">
        <v>5</v>
      </c>
      <c r="BC76" s="1">
        <v>1</v>
      </c>
      <c r="BD76" s="1">
        <v>7</v>
      </c>
      <c r="BE76" s="1">
        <v>2</v>
      </c>
      <c r="BF76" s="296">
        <v>465340.12500054803</v>
      </c>
      <c r="BO76" s="279">
        <f t="shared" si="7"/>
        <v>20098647</v>
      </c>
      <c r="BP76" s="2">
        <f t="shared" si="8"/>
        <v>0</v>
      </c>
      <c r="BQ76" s="2">
        <f t="shared" si="6"/>
        <v>5492417</v>
      </c>
      <c r="BS76" s="280">
        <v>20098647</v>
      </c>
      <c r="BT76" s="281"/>
      <c r="BU76" s="281"/>
      <c r="BV76" s="281"/>
      <c r="BW76" s="281"/>
      <c r="BX76" s="281"/>
      <c r="BY76" s="281"/>
      <c r="BZ76" s="281"/>
      <c r="CA76" s="281">
        <v>5492417</v>
      </c>
      <c r="CB76" s="281"/>
      <c r="CC76" s="281"/>
      <c r="CD76" s="281"/>
      <c r="CE76" s="281"/>
      <c r="CF76" s="281"/>
      <c r="CG76" s="281"/>
    </row>
    <row r="77" spans="1:85" x14ac:dyDescent="0.3">
      <c r="A77" s="273">
        <f t="shared" si="5"/>
        <v>0</v>
      </c>
      <c r="B77" s="1" t="s">
        <v>2621</v>
      </c>
      <c r="C77" s="274">
        <v>6460922</v>
      </c>
      <c r="D77" s="1">
        <v>144205</v>
      </c>
      <c r="E77" s="1">
        <v>3</v>
      </c>
      <c r="F77" s="1" t="s">
        <v>4492</v>
      </c>
      <c r="G77" s="275">
        <v>44253</v>
      </c>
      <c r="H77" s="275">
        <v>45351</v>
      </c>
      <c r="I77" s="1">
        <v>0</v>
      </c>
      <c r="J77" s="1">
        <v>1</v>
      </c>
      <c r="K77" s="1">
        <v>13</v>
      </c>
      <c r="L77" s="1">
        <v>30</v>
      </c>
      <c r="M77" s="1">
        <v>2</v>
      </c>
      <c r="N77" s="1">
        <v>7.2</v>
      </c>
      <c r="O77" s="1">
        <v>7.44</v>
      </c>
      <c r="P77" s="1">
        <v>15038293</v>
      </c>
      <c r="Q77" s="1">
        <v>468498</v>
      </c>
      <c r="R77" s="1">
        <v>9997688</v>
      </c>
      <c r="S77" s="1">
        <v>0</v>
      </c>
      <c r="T77" s="1">
        <v>0</v>
      </c>
      <c r="U77" s="1">
        <v>0</v>
      </c>
      <c r="W77" s="1">
        <v>0</v>
      </c>
      <c r="X77" s="1">
        <v>0</v>
      </c>
      <c r="Y77" s="1">
        <v>0</v>
      </c>
      <c r="AB77" s="275">
        <v>44651</v>
      </c>
      <c r="AC77" s="1">
        <v>1</v>
      </c>
      <c r="AD77" s="1" t="s">
        <v>2623</v>
      </c>
      <c r="AE77" s="1">
        <v>1</v>
      </c>
      <c r="AF77" s="1">
        <v>30</v>
      </c>
      <c r="AG77" s="1">
        <v>0</v>
      </c>
      <c r="AN77" s="1">
        <v>1</v>
      </c>
      <c r="AO77" s="1">
        <v>1</v>
      </c>
      <c r="AP77" s="1">
        <v>44253</v>
      </c>
      <c r="AQ77" s="1" t="s">
        <v>2629</v>
      </c>
      <c r="AR77" s="276">
        <v>2747137</v>
      </c>
      <c r="AS77" s="1" t="s">
        <v>2632</v>
      </c>
      <c r="AT77" s="1">
        <v>0</v>
      </c>
      <c r="AU77" s="1">
        <v>0</v>
      </c>
      <c r="AX77" s="1">
        <v>5</v>
      </c>
      <c r="BC77" s="1">
        <v>1</v>
      </c>
      <c r="BD77" s="1">
        <v>7</v>
      </c>
      <c r="BE77" s="1">
        <v>2</v>
      </c>
      <c r="BF77" s="296">
        <v>21479195</v>
      </c>
      <c r="BO77" s="279">
        <f t="shared" si="7"/>
        <v>20099422</v>
      </c>
      <c r="BP77" s="2">
        <f t="shared" si="8"/>
        <v>39008751.009833276</v>
      </c>
      <c r="BQ77" s="2">
        <f t="shared" si="6"/>
        <v>9854508.9901667312</v>
      </c>
      <c r="BS77" s="280">
        <v>20099422</v>
      </c>
      <c r="BT77" s="281">
        <v>37699832.246449545</v>
      </c>
      <c r="BU77" s="281">
        <v>1308918.7633837275</v>
      </c>
      <c r="BV77" s="281"/>
      <c r="BW77" s="281"/>
      <c r="BX77" s="281"/>
      <c r="BY77" s="281"/>
      <c r="BZ77" s="281"/>
      <c r="CA77" s="281">
        <v>9854508.9901667312</v>
      </c>
      <c r="CB77" s="281"/>
      <c r="CC77" s="281"/>
      <c r="CD77" s="281"/>
      <c r="CE77" s="281"/>
      <c r="CF77" s="281"/>
      <c r="CG77" s="281"/>
    </row>
    <row r="78" spans="1:85" x14ac:dyDescent="0.3">
      <c r="A78" s="273">
        <f t="shared" si="5"/>
        <v>0</v>
      </c>
      <c r="B78" s="1" t="s">
        <v>2621</v>
      </c>
      <c r="C78" s="274">
        <v>6462246</v>
      </c>
      <c r="D78" s="1">
        <v>144105</v>
      </c>
      <c r="E78" s="1">
        <v>4</v>
      </c>
      <c r="F78" s="1" t="s">
        <v>2767</v>
      </c>
      <c r="G78" s="275">
        <v>43735</v>
      </c>
      <c r="H78" s="275">
        <v>45565</v>
      </c>
      <c r="I78" s="1">
        <v>0</v>
      </c>
      <c r="J78" s="1">
        <v>1</v>
      </c>
      <c r="K78" s="1">
        <v>35</v>
      </c>
      <c r="L78" s="1">
        <v>30</v>
      </c>
      <c r="M78" s="1">
        <v>2</v>
      </c>
      <c r="N78" s="1">
        <v>6.96</v>
      </c>
      <c r="O78" s="1">
        <v>7.18</v>
      </c>
      <c r="P78" s="1">
        <v>37032761</v>
      </c>
      <c r="Q78" s="1">
        <v>398312</v>
      </c>
      <c r="R78" s="1">
        <v>20118637</v>
      </c>
      <c r="S78" s="1">
        <v>0</v>
      </c>
      <c r="T78" s="1">
        <v>0</v>
      </c>
      <c r="U78" s="1">
        <v>0</v>
      </c>
      <c r="W78" s="1">
        <v>0</v>
      </c>
      <c r="X78" s="1">
        <v>0</v>
      </c>
      <c r="Y78" s="1">
        <v>0</v>
      </c>
      <c r="Z78" s="1" t="s">
        <v>3591</v>
      </c>
      <c r="AA78" s="1" t="s">
        <v>2807</v>
      </c>
      <c r="AB78" s="275">
        <v>44651</v>
      </c>
      <c r="AC78" s="1">
        <v>1</v>
      </c>
      <c r="AD78" s="1" t="s">
        <v>2623</v>
      </c>
      <c r="AE78" s="1">
        <v>1</v>
      </c>
      <c r="AF78" s="1">
        <v>30</v>
      </c>
      <c r="AG78" s="1">
        <v>0</v>
      </c>
      <c r="AN78" s="1">
        <v>1</v>
      </c>
      <c r="AO78" s="1">
        <v>1</v>
      </c>
      <c r="AR78" s="276">
        <v>2761607.37</v>
      </c>
      <c r="AS78" s="1" t="s">
        <v>2624</v>
      </c>
      <c r="AT78" s="1">
        <v>0</v>
      </c>
      <c r="AU78" s="1">
        <v>0</v>
      </c>
      <c r="AV78" s="1" t="s">
        <v>2625</v>
      </c>
      <c r="AW78" s="1" t="s">
        <v>2626</v>
      </c>
      <c r="AX78" s="1">
        <v>5</v>
      </c>
      <c r="BC78" s="1">
        <v>1</v>
      </c>
      <c r="BD78" s="1">
        <v>7</v>
      </c>
      <c r="BE78" s="1">
        <v>2</v>
      </c>
      <c r="BF78" s="296">
        <v>22932926.52903131</v>
      </c>
      <c r="BO78" s="279">
        <f t="shared" si="7"/>
        <v>20222827</v>
      </c>
      <c r="BP78" s="2">
        <f t="shared" si="8"/>
        <v>0</v>
      </c>
      <c r="BQ78" s="2">
        <f t="shared" si="6"/>
        <v>24097790</v>
      </c>
      <c r="BS78" s="280">
        <v>20222827</v>
      </c>
      <c r="BT78" s="281"/>
      <c r="BU78" s="281"/>
      <c r="BV78" s="281">
        <v>24097790</v>
      </c>
      <c r="BW78" s="281"/>
      <c r="BX78" s="281"/>
      <c r="BY78" s="281"/>
      <c r="BZ78" s="281"/>
      <c r="CA78" s="281"/>
      <c r="CB78" s="281"/>
      <c r="CC78" s="281"/>
      <c r="CD78" s="281"/>
      <c r="CE78" s="281"/>
      <c r="CF78" s="281"/>
      <c r="CG78" s="281"/>
    </row>
    <row r="79" spans="1:85" x14ac:dyDescent="0.3">
      <c r="A79" s="273">
        <f t="shared" si="5"/>
        <v>0</v>
      </c>
      <c r="B79" s="1" t="s">
        <v>2621</v>
      </c>
      <c r="C79" s="274">
        <v>6462246</v>
      </c>
      <c r="D79" s="1">
        <v>144105</v>
      </c>
      <c r="E79" s="1">
        <v>4</v>
      </c>
      <c r="F79" s="1" t="s">
        <v>3572</v>
      </c>
      <c r="G79" s="275">
        <v>44056</v>
      </c>
      <c r="H79" s="275">
        <v>45169</v>
      </c>
      <c r="I79" s="1">
        <v>0</v>
      </c>
      <c r="J79" s="1">
        <v>1</v>
      </c>
      <c r="K79" s="1">
        <v>19</v>
      </c>
      <c r="L79" s="1">
        <v>30</v>
      </c>
      <c r="M79" s="1">
        <v>2</v>
      </c>
      <c r="N79" s="1">
        <v>8.64</v>
      </c>
      <c r="O79" s="1">
        <v>8.99</v>
      </c>
      <c r="P79" s="1">
        <v>10067114</v>
      </c>
      <c r="Q79" s="1">
        <v>320334</v>
      </c>
      <c r="R79" s="1">
        <v>5093314</v>
      </c>
      <c r="S79" s="1">
        <v>0</v>
      </c>
      <c r="T79" s="1">
        <v>0</v>
      </c>
      <c r="U79" s="1">
        <v>0</v>
      </c>
      <c r="W79" s="1">
        <v>0</v>
      </c>
      <c r="X79" s="1">
        <v>0</v>
      </c>
      <c r="Y79" s="1">
        <v>0</v>
      </c>
      <c r="AB79" s="275">
        <v>44651</v>
      </c>
      <c r="AC79" s="1">
        <v>1</v>
      </c>
      <c r="AD79" s="1" t="s">
        <v>2623</v>
      </c>
      <c r="AE79" s="1">
        <v>1</v>
      </c>
      <c r="AF79" s="1">
        <v>30</v>
      </c>
      <c r="AG79" s="1">
        <v>0</v>
      </c>
      <c r="AN79" s="1">
        <v>1</v>
      </c>
      <c r="AO79" s="1">
        <v>1</v>
      </c>
      <c r="AR79" s="276">
        <v>699261.89</v>
      </c>
      <c r="AS79" s="1" t="s">
        <v>2624</v>
      </c>
      <c r="AT79" s="1">
        <v>0</v>
      </c>
      <c r="AU79" s="1">
        <v>0</v>
      </c>
      <c r="AV79" s="1" t="s">
        <v>2625</v>
      </c>
      <c r="AW79" s="1" t="s">
        <v>2626</v>
      </c>
      <c r="AX79" s="1">
        <v>5</v>
      </c>
      <c r="BC79" s="1">
        <v>1</v>
      </c>
      <c r="BD79" s="1">
        <v>7</v>
      </c>
      <c r="BE79" s="1">
        <v>2</v>
      </c>
      <c r="BF79" s="296">
        <v>5805790.7079533553</v>
      </c>
      <c r="BO79" s="279">
        <f t="shared" si="7"/>
        <v>20228762</v>
      </c>
      <c r="BP79" s="2">
        <f t="shared" si="8"/>
        <v>100429672</v>
      </c>
      <c r="BQ79" s="2">
        <f t="shared" si="6"/>
        <v>0</v>
      </c>
      <c r="BS79" s="280">
        <v>20228762</v>
      </c>
      <c r="BT79" s="281">
        <v>100429672</v>
      </c>
      <c r="BU79" s="281"/>
      <c r="BV79" s="281"/>
      <c r="BW79" s="281"/>
      <c r="BX79" s="281"/>
      <c r="BY79" s="281"/>
      <c r="BZ79" s="281"/>
      <c r="CA79" s="281"/>
      <c r="CB79" s="281"/>
      <c r="CC79" s="281"/>
      <c r="CD79" s="281"/>
      <c r="CE79" s="281"/>
      <c r="CF79" s="281"/>
      <c r="CG79" s="281"/>
    </row>
    <row r="80" spans="1:85" x14ac:dyDescent="0.3">
      <c r="A80" s="273">
        <f t="shared" si="5"/>
        <v>0</v>
      </c>
      <c r="B80" s="1" t="s">
        <v>2621</v>
      </c>
      <c r="C80" s="274">
        <v>6462246</v>
      </c>
      <c r="D80" s="1">
        <v>144205</v>
      </c>
      <c r="E80" s="1">
        <v>4</v>
      </c>
      <c r="F80" s="1" t="s">
        <v>6302</v>
      </c>
      <c r="G80" s="275">
        <v>44638</v>
      </c>
      <c r="H80" s="275">
        <v>44742</v>
      </c>
      <c r="I80" s="1">
        <v>0</v>
      </c>
      <c r="J80" s="1">
        <v>1</v>
      </c>
      <c r="K80" s="1">
        <v>0</v>
      </c>
      <c r="L80" s="1">
        <v>90</v>
      </c>
      <c r="M80" s="1">
        <v>2</v>
      </c>
      <c r="N80" s="1">
        <v>7.24</v>
      </c>
      <c r="O80" s="1">
        <v>7.44</v>
      </c>
      <c r="P80" s="1">
        <v>6524250</v>
      </c>
      <c r="Q80" s="1">
        <v>6648971</v>
      </c>
      <c r="R80" s="1">
        <v>6524250</v>
      </c>
      <c r="S80" s="1">
        <v>0</v>
      </c>
      <c r="T80" s="1">
        <v>0</v>
      </c>
      <c r="U80" s="1">
        <v>0</v>
      </c>
      <c r="W80" s="1">
        <v>0</v>
      </c>
      <c r="X80" s="1">
        <v>0</v>
      </c>
      <c r="Y80" s="1">
        <v>0</v>
      </c>
      <c r="AB80" s="275">
        <v>44638</v>
      </c>
      <c r="AC80" s="1">
        <v>1</v>
      </c>
      <c r="AD80" s="1" t="s">
        <v>2623</v>
      </c>
      <c r="AE80" s="1">
        <v>1</v>
      </c>
      <c r="AF80" s="1">
        <v>90</v>
      </c>
      <c r="AG80" s="1">
        <v>0</v>
      </c>
      <c r="AN80" s="1">
        <v>1</v>
      </c>
      <c r="AO80" s="1">
        <v>1</v>
      </c>
      <c r="AR80" s="276">
        <v>895545.93</v>
      </c>
      <c r="AS80" s="1" t="s">
        <v>2632</v>
      </c>
      <c r="AT80" s="1">
        <v>0</v>
      </c>
      <c r="AU80" s="1">
        <v>0</v>
      </c>
      <c r="AX80" s="1">
        <v>5</v>
      </c>
      <c r="BC80" s="1">
        <v>1</v>
      </c>
      <c r="BD80" s="1">
        <v>7</v>
      </c>
      <c r="BE80" s="1">
        <v>2</v>
      </c>
      <c r="BF80" s="296">
        <v>7436892.7630153336</v>
      </c>
      <c r="BO80" s="279">
        <f t="shared" si="7"/>
        <v>20220776</v>
      </c>
      <c r="BP80" s="2">
        <f t="shared" si="8"/>
        <v>0</v>
      </c>
      <c r="BQ80" s="2">
        <f t="shared" si="6"/>
        <v>0</v>
      </c>
      <c r="BS80" s="280">
        <v>20220776</v>
      </c>
      <c r="BT80" s="281"/>
      <c r="BU80" s="281"/>
      <c r="BV80" s="281">
        <v>0</v>
      </c>
      <c r="BW80" s="281"/>
      <c r="BX80" s="281"/>
      <c r="BY80" s="281"/>
      <c r="BZ80" s="281"/>
      <c r="CA80" s="281"/>
      <c r="CB80" s="281"/>
      <c r="CC80" s="281"/>
      <c r="CD80" s="281"/>
      <c r="CE80" s="281"/>
      <c r="CF80" s="281"/>
      <c r="CG80" s="281"/>
    </row>
    <row r="81" spans="1:85" x14ac:dyDescent="0.3">
      <c r="A81" s="273">
        <f t="shared" si="5"/>
        <v>0</v>
      </c>
      <c r="B81" s="1" t="s">
        <v>2621</v>
      </c>
      <c r="C81" s="274">
        <v>6497726</v>
      </c>
      <c r="D81" s="1">
        <v>144105</v>
      </c>
      <c r="E81" s="1">
        <v>3</v>
      </c>
      <c r="F81" s="1" t="s">
        <v>2636</v>
      </c>
      <c r="G81" s="275">
        <v>43630</v>
      </c>
      <c r="H81" s="275">
        <v>45473</v>
      </c>
      <c r="I81" s="1">
        <v>0</v>
      </c>
      <c r="J81" s="1">
        <v>1</v>
      </c>
      <c r="K81" s="1">
        <v>39</v>
      </c>
      <c r="L81" s="1">
        <v>30</v>
      </c>
      <c r="M81" s="1">
        <v>2</v>
      </c>
      <c r="N81" s="1">
        <v>7.07</v>
      </c>
      <c r="O81" s="1">
        <v>7.31</v>
      </c>
      <c r="P81" s="1">
        <v>19152294</v>
      </c>
      <c r="Q81" s="1">
        <v>210344</v>
      </c>
      <c r="R81" s="1">
        <v>8937293</v>
      </c>
      <c r="S81" s="1">
        <v>0</v>
      </c>
      <c r="T81" s="1">
        <v>0</v>
      </c>
      <c r="U81" s="1">
        <v>0</v>
      </c>
      <c r="W81" s="1">
        <v>0</v>
      </c>
      <c r="X81" s="1">
        <v>0</v>
      </c>
      <c r="Y81" s="1">
        <v>0</v>
      </c>
      <c r="Z81" s="1" t="s">
        <v>2635</v>
      </c>
      <c r="AA81" s="1" t="s">
        <v>3609</v>
      </c>
      <c r="AB81" s="275">
        <v>44651</v>
      </c>
      <c r="AC81" s="1">
        <v>1</v>
      </c>
      <c r="AD81" s="1" t="s">
        <v>2623</v>
      </c>
      <c r="AE81" s="1">
        <v>1</v>
      </c>
      <c r="AF81" s="1">
        <v>30</v>
      </c>
      <c r="AG81" s="1">
        <v>0</v>
      </c>
      <c r="AN81" s="1">
        <v>1</v>
      </c>
      <c r="AO81" s="1">
        <v>1</v>
      </c>
      <c r="AP81" s="1">
        <v>43630</v>
      </c>
      <c r="AQ81" s="1" t="s">
        <v>2629</v>
      </c>
      <c r="AR81" s="276">
        <v>1132627.73</v>
      </c>
      <c r="AS81" s="1" t="s">
        <v>2624</v>
      </c>
      <c r="AT81" s="1">
        <v>0</v>
      </c>
      <c r="AU81" s="1">
        <v>0</v>
      </c>
      <c r="AV81" s="1" t="s">
        <v>2625</v>
      </c>
      <c r="AW81" s="1" t="s">
        <v>2626</v>
      </c>
      <c r="AX81" s="1">
        <v>5</v>
      </c>
      <c r="BC81" s="1">
        <v>1</v>
      </c>
      <c r="BD81" s="1">
        <v>7</v>
      </c>
      <c r="BE81" s="1">
        <v>2</v>
      </c>
      <c r="BF81" s="296">
        <v>9114667.9052710831</v>
      </c>
      <c r="BO81" s="279">
        <f t="shared" si="7"/>
        <v>20224448</v>
      </c>
      <c r="BP81" s="2">
        <f t="shared" si="8"/>
        <v>0</v>
      </c>
      <c r="BQ81" s="2">
        <f t="shared" si="6"/>
        <v>0</v>
      </c>
      <c r="BS81" s="280">
        <v>20224448</v>
      </c>
      <c r="BT81" s="281"/>
      <c r="BU81" s="281"/>
      <c r="BV81" s="281"/>
      <c r="BW81" s="281"/>
      <c r="BX81" s="281"/>
      <c r="BY81" s="281"/>
      <c r="BZ81" s="281"/>
      <c r="CA81" s="281">
        <v>0</v>
      </c>
      <c r="CB81" s="281"/>
      <c r="CC81" s="281"/>
      <c r="CD81" s="281"/>
      <c r="CE81" s="281"/>
      <c r="CF81" s="281"/>
      <c r="CG81" s="281"/>
    </row>
    <row r="82" spans="1:85" x14ac:dyDescent="0.3">
      <c r="A82" s="273">
        <f t="shared" si="5"/>
        <v>0</v>
      </c>
      <c r="B82" s="1" t="s">
        <v>2621</v>
      </c>
      <c r="C82" s="274">
        <v>6497726</v>
      </c>
      <c r="D82" s="1">
        <v>144105</v>
      </c>
      <c r="E82" s="1">
        <v>4</v>
      </c>
      <c r="F82" s="1" t="s">
        <v>4530</v>
      </c>
      <c r="G82" s="275">
        <v>44389</v>
      </c>
      <c r="H82" s="275">
        <v>45504</v>
      </c>
      <c r="I82" s="1">
        <v>0</v>
      </c>
      <c r="J82" s="1">
        <v>1</v>
      </c>
      <c r="K82" s="1">
        <v>8</v>
      </c>
      <c r="L82" s="1">
        <v>30</v>
      </c>
      <c r="M82" s="1">
        <v>2</v>
      </c>
      <c r="N82" s="1">
        <v>7.93</v>
      </c>
      <c r="O82" s="1">
        <v>8.23</v>
      </c>
      <c r="P82" s="1">
        <v>13881045</v>
      </c>
      <c r="Q82" s="1">
        <v>437150</v>
      </c>
      <c r="R82" s="1">
        <v>11088250</v>
      </c>
      <c r="S82" s="1">
        <v>0</v>
      </c>
      <c r="T82" s="1">
        <v>0</v>
      </c>
      <c r="U82" s="1">
        <v>0</v>
      </c>
      <c r="W82" s="1">
        <v>0</v>
      </c>
      <c r="X82" s="1">
        <v>0</v>
      </c>
      <c r="Y82" s="1">
        <v>0</v>
      </c>
      <c r="AB82" s="275">
        <v>44651</v>
      </c>
      <c r="AC82" s="1">
        <v>1</v>
      </c>
      <c r="AD82" s="1" t="s">
        <v>2623</v>
      </c>
      <c r="AE82" s="1">
        <v>1</v>
      </c>
      <c r="AF82" s="1">
        <v>30</v>
      </c>
      <c r="AG82" s="1">
        <v>0</v>
      </c>
      <c r="AN82" s="1">
        <v>1</v>
      </c>
      <c r="AO82" s="1">
        <v>1</v>
      </c>
      <c r="AR82" s="276">
        <v>1405379.78</v>
      </c>
      <c r="AS82" s="1" t="s">
        <v>2624</v>
      </c>
      <c r="AT82" s="1">
        <v>0</v>
      </c>
      <c r="AU82" s="1">
        <v>0</v>
      </c>
      <c r="AV82" s="1" t="s">
        <v>2625</v>
      </c>
      <c r="AW82" s="1" t="s">
        <v>2626</v>
      </c>
      <c r="AX82" s="1">
        <v>5</v>
      </c>
      <c r="BC82" s="1">
        <v>1</v>
      </c>
      <c r="BD82" s="1">
        <v>7</v>
      </c>
      <c r="BE82" s="1">
        <v>2</v>
      </c>
      <c r="BF82" s="296">
        <v>11308314.094728917</v>
      </c>
      <c r="BO82" s="279">
        <f t="shared" si="7"/>
        <v>20246629</v>
      </c>
      <c r="BP82" s="2">
        <f t="shared" si="8"/>
        <v>0</v>
      </c>
      <c r="BQ82" s="2">
        <f t="shared" si="6"/>
        <v>59628355.000000007</v>
      </c>
      <c r="BS82" s="280">
        <v>20246629</v>
      </c>
      <c r="BT82" s="281"/>
      <c r="BU82" s="281"/>
      <c r="BV82" s="281">
        <v>55263795.792197973</v>
      </c>
      <c r="BW82" s="281"/>
      <c r="BX82" s="281"/>
      <c r="BY82" s="281"/>
      <c r="BZ82" s="281"/>
      <c r="CA82" s="281">
        <v>4364559.2078020331</v>
      </c>
      <c r="CB82" s="281"/>
      <c r="CC82" s="281"/>
      <c r="CD82" s="281"/>
      <c r="CE82" s="281"/>
      <c r="CF82" s="281"/>
      <c r="CG82" s="281"/>
    </row>
    <row r="83" spans="1:85" x14ac:dyDescent="0.3">
      <c r="A83" s="273">
        <f t="shared" si="5"/>
        <v>0</v>
      </c>
      <c r="B83" s="1" t="s">
        <v>2621</v>
      </c>
      <c r="C83" s="274">
        <v>6647960</v>
      </c>
      <c r="D83" s="1">
        <v>144205</v>
      </c>
      <c r="E83" s="1">
        <v>3</v>
      </c>
      <c r="F83" s="1" t="s">
        <v>4316</v>
      </c>
      <c r="G83" s="275">
        <v>44336</v>
      </c>
      <c r="H83" s="275">
        <v>45260</v>
      </c>
      <c r="I83" s="1">
        <v>0</v>
      </c>
      <c r="J83" s="1">
        <v>1</v>
      </c>
      <c r="K83" s="1">
        <v>10</v>
      </c>
      <c r="L83" s="1">
        <v>30</v>
      </c>
      <c r="M83" s="1">
        <v>2</v>
      </c>
      <c r="N83" s="1">
        <v>7.52</v>
      </c>
      <c r="O83" s="1">
        <v>7.78</v>
      </c>
      <c r="P83" s="1">
        <v>3322760</v>
      </c>
      <c r="Q83" s="1">
        <v>122454</v>
      </c>
      <c r="R83" s="1">
        <v>2287211</v>
      </c>
      <c r="S83" s="1">
        <v>0</v>
      </c>
      <c r="T83" s="1">
        <v>0</v>
      </c>
      <c r="U83" s="1">
        <v>0</v>
      </c>
      <c r="W83" s="1">
        <v>0</v>
      </c>
      <c r="X83" s="1">
        <v>0</v>
      </c>
      <c r="Y83" s="1">
        <v>0</v>
      </c>
      <c r="AB83" s="275">
        <v>44650</v>
      </c>
      <c r="AC83" s="1">
        <v>1</v>
      </c>
      <c r="AD83" s="1" t="s">
        <v>2623</v>
      </c>
      <c r="AE83" s="1">
        <v>1</v>
      </c>
      <c r="AF83" s="1">
        <v>30</v>
      </c>
      <c r="AG83" s="1">
        <v>0</v>
      </c>
      <c r="AN83" s="1">
        <v>1</v>
      </c>
      <c r="AO83" s="1">
        <v>1</v>
      </c>
      <c r="AP83" s="1">
        <v>44336</v>
      </c>
      <c r="AQ83" s="1" t="s">
        <v>2629</v>
      </c>
      <c r="AR83" s="276">
        <v>1172122</v>
      </c>
      <c r="AS83" s="1" t="s">
        <v>2632</v>
      </c>
      <c r="AT83" s="1">
        <v>0</v>
      </c>
      <c r="AU83" s="1">
        <v>0</v>
      </c>
      <c r="AX83" s="1">
        <v>5</v>
      </c>
      <c r="BC83" s="1">
        <v>1</v>
      </c>
      <c r="BD83" s="1">
        <v>7</v>
      </c>
      <c r="BE83" s="1">
        <v>2</v>
      </c>
      <c r="BF83" s="296">
        <v>8598198</v>
      </c>
      <c r="BO83" s="279">
        <f t="shared" si="7"/>
        <v>20266602</v>
      </c>
      <c r="BP83" s="2">
        <f t="shared" si="8"/>
        <v>0</v>
      </c>
      <c r="BQ83" s="2">
        <f t="shared" si="6"/>
        <v>0</v>
      </c>
      <c r="BS83" s="280">
        <v>20266602</v>
      </c>
      <c r="BT83" s="281"/>
      <c r="BU83" s="281"/>
      <c r="BV83" s="281">
        <v>0</v>
      </c>
      <c r="BW83" s="281"/>
      <c r="BX83" s="281"/>
      <c r="BY83" s="281"/>
      <c r="BZ83" s="281"/>
      <c r="CA83" s="281"/>
      <c r="CB83" s="281"/>
      <c r="CC83" s="281"/>
      <c r="CD83" s="281"/>
      <c r="CE83" s="281"/>
      <c r="CF83" s="281"/>
      <c r="CG83" s="281"/>
    </row>
    <row r="84" spans="1:85" x14ac:dyDescent="0.3">
      <c r="A84" s="273">
        <f t="shared" si="5"/>
        <v>0</v>
      </c>
      <c r="B84" s="1" t="s">
        <v>2621</v>
      </c>
      <c r="C84" s="274">
        <v>7229967</v>
      </c>
      <c r="D84" s="1">
        <v>144105</v>
      </c>
      <c r="E84" s="1">
        <v>4</v>
      </c>
      <c r="F84" s="1" t="s">
        <v>4243</v>
      </c>
      <c r="G84" s="275">
        <v>44350</v>
      </c>
      <c r="H84" s="275">
        <v>45838</v>
      </c>
      <c r="I84" s="1">
        <v>0</v>
      </c>
      <c r="J84" s="1">
        <v>1</v>
      </c>
      <c r="K84" s="1">
        <v>9</v>
      </c>
      <c r="L84" s="1">
        <v>30</v>
      </c>
      <c r="M84" s="1">
        <v>2</v>
      </c>
      <c r="N84" s="1">
        <v>6.97</v>
      </c>
      <c r="O84" s="1">
        <v>7.19</v>
      </c>
      <c r="P84" s="1">
        <v>20139815</v>
      </c>
      <c r="Q84" s="1">
        <v>485786</v>
      </c>
      <c r="R84" s="1">
        <v>16800499</v>
      </c>
      <c r="S84" s="1">
        <v>0</v>
      </c>
      <c r="T84" s="1">
        <v>0</v>
      </c>
      <c r="U84" s="1">
        <v>0</v>
      </c>
      <c r="W84" s="1">
        <v>0</v>
      </c>
      <c r="X84" s="1">
        <v>0</v>
      </c>
      <c r="Y84" s="1">
        <v>0</v>
      </c>
      <c r="AB84" s="275">
        <v>44651</v>
      </c>
      <c r="AC84" s="1">
        <v>1</v>
      </c>
      <c r="AD84" s="1" t="s">
        <v>2623</v>
      </c>
      <c r="AE84" s="1">
        <v>1</v>
      </c>
      <c r="AF84" s="1">
        <v>30</v>
      </c>
      <c r="AG84" s="1">
        <v>0</v>
      </c>
      <c r="AN84" s="1">
        <v>1</v>
      </c>
      <c r="AO84" s="1">
        <v>1</v>
      </c>
      <c r="AR84" s="276">
        <v>2018343.74</v>
      </c>
      <c r="AS84" s="1" t="s">
        <v>2632</v>
      </c>
      <c r="AT84" s="1">
        <v>0</v>
      </c>
      <c r="AU84" s="1">
        <v>0</v>
      </c>
      <c r="AV84" s="1" t="s">
        <v>2625</v>
      </c>
      <c r="AW84" s="1" t="s">
        <v>2626</v>
      </c>
      <c r="AX84" s="1">
        <v>5</v>
      </c>
      <c r="BC84" s="1">
        <v>1</v>
      </c>
      <c r="BD84" s="1">
        <v>7</v>
      </c>
      <c r="BE84" s="1">
        <v>2</v>
      </c>
      <c r="BF84" s="296">
        <v>17217443</v>
      </c>
      <c r="BO84" s="279">
        <f t="shared" si="7"/>
        <v>20266669</v>
      </c>
      <c r="BP84" s="2">
        <f t="shared" si="8"/>
        <v>66610960.206022084</v>
      </c>
      <c r="BQ84" s="2">
        <f t="shared" si="6"/>
        <v>14541737.653977927</v>
      </c>
      <c r="BS84" s="280">
        <v>20266669</v>
      </c>
      <c r="BT84" s="281">
        <v>66610960.206022084</v>
      </c>
      <c r="BU84" s="281"/>
      <c r="BV84" s="281"/>
      <c r="BW84" s="281"/>
      <c r="BX84" s="281"/>
      <c r="BY84" s="281"/>
      <c r="BZ84" s="281"/>
      <c r="CA84" s="281">
        <v>14541737.653977927</v>
      </c>
      <c r="CB84" s="281"/>
      <c r="CC84" s="281"/>
      <c r="CD84" s="281"/>
      <c r="CE84" s="281"/>
      <c r="CF84" s="281"/>
      <c r="CG84" s="281"/>
    </row>
    <row r="85" spans="1:85" x14ac:dyDescent="0.3">
      <c r="A85" s="273">
        <f t="shared" si="5"/>
        <v>37471904.374868825</v>
      </c>
      <c r="B85" s="1" t="s">
        <v>2621</v>
      </c>
      <c r="C85" s="274">
        <v>7622464</v>
      </c>
      <c r="D85" s="1">
        <v>144205</v>
      </c>
      <c r="E85" s="1">
        <v>4</v>
      </c>
      <c r="F85" s="1" t="s">
        <v>3545</v>
      </c>
      <c r="G85" s="275">
        <v>44041</v>
      </c>
      <c r="H85" s="275">
        <v>46234</v>
      </c>
      <c r="I85" s="1">
        <v>0</v>
      </c>
      <c r="J85" s="1">
        <v>1</v>
      </c>
      <c r="K85" s="1">
        <v>20</v>
      </c>
      <c r="L85" s="1">
        <v>30</v>
      </c>
      <c r="M85" s="1">
        <v>2</v>
      </c>
      <c r="N85" s="1">
        <v>17.920000000000002</v>
      </c>
      <c r="O85" s="1">
        <v>19.47</v>
      </c>
      <c r="P85" s="1">
        <v>60082152</v>
      </c>
      <c r="Q85" s="1">
        <v>1381683</v>
      </c>
      <c r="R85" s="1">
        <v>49204135</v>
      </c>
      <c r="S85" s="1">
        <v>0</v>
      </c>
      <c r="T85" s="1">
        <v>0</v>
      </c>
      <c r="U85" s="1">
        <v>0</v>
      </c>
      <c r="W85" s="1">
        <v>0</v>
      </c>
      <c r="X85" s="1">
        <v>0</v>
      </c>
      <c r="Y85" s="1">
        <v>0</v>
      </c>
      <c r="AB85" s="275">
        <v>44651</v>
      </c>
      <c r="AC85" s="1">
        <v>1</v>
      </c>
      <c r="AD85" s="1" t="s">
        <v>2623</v>
      </c>
      <c r="AE85" s="1">
        <v>1</v>
      </c>
      <c r="AF85" s="1">
        <v>30</v>
      </c>
      <c r="AG85" s="1">
        <v>0</v>
      </c>
      <c r="AN85" s="1">
        <v>1</v>
      </c>
      <c r="AO85" s="1">
        <v>1</v>
      </c>
      <c r="AR85" s="276">
        <v>1786021.83</v>
      </c>
      <c r="AS85" s="1" t="s">
        <v>2624</v>
      </c>
      <c r="AT85" s="1">
        <v>0</v>
      </c>
      <c r="AU85" s="1">
        <v>0</v>
      </c>
      <c r="AX85" s="1">
        <v>5</v>
      </c>
      <c r="BC85" s="1">
        <v>1</v>
      </c>
      <c r="BD85" s="1">
        <v>7</v>
      </c>
      <c r="BE85" s="1">
        <v>2</v>
      </c>
      <c r="BF85" s="296">
        <v>9946208.7951311786</v>
      </c>
      <c r="BO85" s="279">
        <f t="shared" si="7"/>
        <v>20287277</v>
      </c>
      <c r="BP85" s="2">
        <f t="shared" si="8"/>
        <v>0</v>
      </c>
      <c r="BQ85" s="2">
        <f t="shared" si="6"/>
        <v>29617430.989999998</v>
      </c>
      <c r="BS85" s="280">
        <v>20287277</v>
      </c>
      <c r="BT85" s="281"/>
      <c r="BU85" s="281"/>
      <c r="BV85" s="281">
        <v>27089958.743480928</v>
      </c>
      <c r="BW85" s="281"/>
      <c r="BX85" s="281"/>
      <c r="BY85" s="281"/>
      <c r="BZ85" s="281"/>
      <c r="CA85" s="281">
        <v>2527472.2465190687</v>
      </c>
      <c r="CB85" s="281"/>
      <c r="CC85" s="281"/>
      <c r="CD85" s="281"/>
      <c r="CE85" s="281"/>
      <c r="CF85" s="281"/>
      <c r="CG85" s="281"/>
    </row>
    <row r="86" spans="1:85" x14ac:dyDescent="0.3">
      <c r="A86" s="273">
        <f t="shared" si="5"/>
        <v>78376.520763091088</v>
      </c>
      <c r="B86" s="1" t="s">
        <v>2621</v>
      </c>
      <c r="C86" s="274">
        <v>7622464</v>
      </c>
      <c r="D86" s="1">
        <v>144205</v>
      </c>
      <c r="E86" s="1">
        <v>4</v>
      </c>
      <c r="F86" s="1" t="s">
        <v>5463</v>
      </c>
      <c r="G86" s="275">
        <v>44513</v>
      </c>
      <c r="H86" s="275">
        <v>44712</v>
      </c>
      <c r="I86" s="1">
        <v>0</v>
      </c>
      <c r="J86" s="1">
        <v>1</v>
      </c>
      <c r="K86" s="1">
        <v>4</v>
      </c>
      <c r="L86" s="1">
        <v>30</v>
      </c>
      <c r="M86" s="1">
        <v>2</v>
      </c>
      <c r="N86" s="1">
        <v>17.690000000000001</v>
      </c>
      <c r="O86" s="1">
        <v>19.2</v>
      </c>
      <c r="P86" s="1">
        <v>300000</v>
      </c>
      <c r="Q86" s="1">
        <v>52673</v>
      </c>
      <c r="R86" s="1">
        <v>103010</v>
      </c>
      <c r="S86" s="1">
        <v>0</v>
      </c>
      <c r="T86" s="1">
        <v>0</v>
      </c>
      <c r="U86" s="1">
        <v>0</v>
      </c>
      <c r="W86" s="1">
        <v>0</v>
      </c>
      <c r="X86" s="1">
        <v>0</v>
      </c>
      <c r="Y86" s="1">
        <v>0</v>
      </c>
      <c r="AB86" s="275">
        <v>44651</v>
      </c>
      <c r="AC86" s="1">
        <v>1</v>
      </c>
      <c r="AD86" s="1" t="s">
        <v>2623</v>
      </c>
      <c r="AE86" s="1">
        <v>1</v>
      </c>
      <c r="AF86" s="1">
        <v>30</v>
      </c>
      <c r="AG86" s="1">
        <v>0</v>
      </c>
      <c r="AN86" s="1">
        <v>1</v>
      </c>
      <c r="AO86" s="1">
        <v>1</v>
      </c>
      <c r="AR86" s="276">
        <v>3810.86</v>
      </c>
      <c r="AS86" s="1" t="s">
        <v>2657</v>
      </c>
      <c r="AT86" s="1">
        <v>0</v>
      </c>
      <c r="AU86" s="1">
        <v>0</v>
      </c>
      <c r="AX86" s="1">
        <v>5</v>
      </c>
      <c r="BC86" s="1">
        <v>1</v>
      </c>
      <c r="BD86" s="1">
        <v>7</v>
      </c>
      <c r="BE86" s="1">
        <v>2</v>
      </c>
      <c r="BF86" s="296">
        <v>20822.619236908908</v>
      </c>
      <c r="BO86" s="279">
        <f t="shared" si="7"/>
        <v>20292829</v>
      </c>
      <c r="BP86" s="2">
        <f t="shared" si="8"/>
        <v>0</v>
      </c>
      <c r="BQ86" s="2">
        <f t="shared" si="6"/>
        <v>24737</v>
      </c>
      <c r="BS86" s="280">
        <v>20292829</v>
      </c>
      <c r="BT86" s="281"/>
      <c r="BU86" s="281"/>
      <c r="BV86" s="281">
        <v>6299.3014754969627</v>
      </c>
      <c r="BW86" s="281"/>
      <c r="BX86" s="281"/>
      <c r="BY86" s="281"/>
      <c r="BZ86" s="281"/>
      <c r="CA86" s="281">
        <v>18437.698524503037</v>
      </c>
      <c r="CB86" s="281"/>
      <c r="CC86" s="281"/>
      <c r="CD86" s="281"/>
      <c r="CE86" s="281"/>
      <c r="CF86" s="281"/>
      <c r="CG86" s="281"/>
    </row>
    <row r="87" spans="1:85" x14ac:dyDescent="0.3">
      <c r="A87" s="273">
        <f t="shared" si="5"/>
        <v>523051.1043680883</v>
      </c>
      <c r="B87" s="1" t="s">
        <v>2621</v>
      </c>
      <c r="C87" s="274">
        <v>7622464</v>
      </c>
      <c r="D87" s="1">
        <v>144205</v>
      </c>
      <c r="E87" s="1">
        <v>4</v>
      </c>
      <c r="F87" s="1" t="s">
        <v>5407</v>
      </c>
      <c r="G87" s="275">
        <v>44509</v>
      </c>
      <c r="H87" s="275">
        <v>44712</v>
      </c>
      <c r="I87" s="1">
        <v>0</v>
      </c>
      <c r="J87" s="1">
        <v>1</v>
      </c>
      <c r="K87" s="1">
        <v>4</v>
      </c>
      <c r="L87" s="1">
        <v>30</v>
      </c>
      <c r="M87" s="1">
        <v>2</v>
      </c>
      <c r="N87" s="1">
        <v>17.690000000000001</v>
      </c>
      <c r="O87" s="1">
        <v>19.2</v>
      </c>
      <c r="P87" s="1">
        <v>2000000</v>
      </c>
      <c r="Q87" s="1">
        <v>351153</v>
      </c>
      <c r="R87" s="1">
        <v>686729</v>
      </c>
      <c r="S87" s="1">
        <v>0</v>
      </c>
      <c r="T87" s="1">
        <v>0</v>
      </c>
      <c r="U87" s="1">
        <v>0</v>
      </c>
      <c r="W87" s="1">
        <v>0</v>
      </c>
      <c r="X87" s="1">
        <v>0</v>
      </c>
      <c r="Y87" s="1">
        <v>0</v>
      </c>
      <c r="AB87" s="275">
        <v>44651</v>
      </c>
      <c r="AC87" s="1">
        <v>1</v>
      </c>
      <c r="AD87" s="1" t="s">
        <v>2623</v>
      </c>
      <c r="AE87" s="1">
        <v>1</v>
      </c>
      <c r="AF87" s="1">
        <v>30</v>
      </c>
      <c r="AG87" s="1">
        <v>0</v>
      </c>
      <c r="AN87" s="1">
        <v>1</v>
      </c>
      <c r="AO87" s="1">
        <v>1</v>
      </c>
      <c r="AR87" s="276">
        <v>24861.31</v>
      </c>
      <c r="AS87" s="1" t="s">
        <v>2657</v>
      </c>
      <c r="AT87" s="1">
        <v>0</v>
      </c>
      <c r="AU87" s="1">
        <v>0</v>
      </c>
      <c r="AX87" s="1">
        <v>5</v>
      </c>
      <c r="BC87" s="1">
        <v>1</v>
      </c>
      <c r="BD87" s="1">
        <v>7</v>
      </c>
      <c r="BE87" s="1">
        <v>2</v>
      </c>
      <c r="BF87" s="296">
        <v>138816.58563191161</v>
      </c>
      <c r="BO87" s="279">
        <f t="shared" si="7"/>
        <v>20472670</v>
      </c>
      <c r="BP87" s="2">
        <f t="shared" si="8"/>
        <v>0</v>
      </c>
      <c r="BQ87" s="2">
        <f t="shared" si="6"/>
        <v>18249997</v>
      </c>
      <c r="BS87" s="280">
        <v>20472670</v>
      </c>
      <c r="BT87" s="281"/>
      <c r="BU87" s="281"/>
      <c r="BV87" s="281"/>
      <c r="BW87" s="281"/>
      <c r="BX87" s="281"/>
      <c r="BY87" s="281"/>
      <c r="BZ87" s="281">
        <v>18249997</v>
      </c>
      <c r="CA87" s="281"/>
      <c r="CB87" s="281"/>
      <c r="CC87" s="281"/>
      <c r="CD87" s="281"/>
      <c r="CE87" s="281"/>
      <c r="CF87" s="281"/>
      <c r="CG87" s="281"/>
    </row>
    <row r="88" spans="1:85" x14ac:dyDescent="0.3">
      <c r="A88" s="273">
        <f t="shared" si="5"/>
        <v>12153133.20108309</v>
      </c>
      <c r="B88" s="1" t="s">
        <v>2621</v>
      </c>
      <c r="C88" s="274">
        <v>7627207</v>
      </c>
      <c r="D88" s="1">
        <v>144105</v>
      </c>
      <c r="E88" s="1">
        <v>4</v>
      </c>
      <c r="F88" s="1" t="s">
        <v>3599</v>
      </c>
      <c r="G88" s="275">
        <v>44189</v>
      </c>
      <c r="H88" s="275">
        <v>45657</v>
      </c>
      <c r="I88" s="1">
        <v>0</v>
      </c>
      <c r="J88" s="1">
        <v>1</v>
      </c>
      <c r="K88" s="1">
        <v>17</v>
      </c>
      <c r="L88" s="1">
        <v>30</v>
      </c>
      <c r="M88" s="1">
        <v>2</v>
      </c>
      <c r="N88" s="1">
        <v>14.23</v>
      </c>
      <c r="O88" s="1">
        <v>15.19</v>
      </c>
      <c r="P88" s="1">
        <v>30105686</v>
      </c>
      <c r="Q88" s="1">
        <v>593518</v>
      </c>
      <c r="R88" s="1">
        <v>23204214</v>
      </c>
      <c r="S88" s="1">
        <v>0</v>
      </c>
      <c r="T88" s="1">
        <v>0</v>
      </c>
      <c r="U88" s="1">
        <v>0</v>
      </c>
      <c r="W88" s="1">
        <v>0</v>
      </c>
      <c r="X88" s="1">
        <v>0</v>
      </c>
      <c r="Y88" s="1">
        <v>0</v>
      </c>
      <c r="Z88" s="1" t="s">
        <v>5089</v>
      </c>
      <c r="AA88" s="1" t="s">
        <v>3609</v>
      </c>
      <c r="AB88" s="275">
        <v>44651</v>
      </c>
      <c r="AC88" s="1">
        <v>1</v>
      </c>
      <c r="AD88" s="1" t="s">
        <v>2623</v>
      </c>
      <c r="AE88" s="1">
        <v>1</v>
      </c>
      <c r="AF88" s="1">
        <v>30</v>
      </c>
      <c r="AG88" s="1">
        <v>0</v>
      </c>
      <c r="AN88" s="1">
        <v>1</v>
      </c>
      <c r="AO88" s="1">
        <v>1</v>
      </c>
      <c r="AR88" s="276">
        <v>1381380.5</v>
      </c>
      <c r="AS88" s="1" t="s">
        <v>2632</v>
      </c>
      <c r="AT88" s="1">
        <v>0</v>
      </c>
      <c r="AU88" s="1">
        <v>0</v>
      </c>
      <c r="AV88" s="1" t="s">
        <v>2625</v>
      </c>
      <c r="AW88" s="1" t="s">
        <v>2626</v>
      </c>
      <c r="AX88" s="1">
        <v>5</v>
      </c>
      <c r="BC88" s="1">
        <v>1</v>
      </c>
      <c r="BD88" s="1">
        <v>7</v>
      </c>
      <c r="BE88" s="1">
        <v>2</v>
      </c>
      <c r="BF88" s="296">
        <v>9669700.2989169098</v>
      </c>
      <c r="BO88" s="279">
        <f t="shared" si="7"/>
        <v>20474297</v>
      </c>
      <c r="BP88" s="2">
        <f t="shared" si="8"/>
        <v>90438456.989999995</v>
      </c>
      <c r="BQ88" s="2">
        <f t="shared" si="6"/>
        <v>0</v>
      </c>
      <c r="BS88" s="280">
        <v>20474297</v>
      </c>
      <c r="BT88" s="281">
        <v>90438456.989999995</v>
      </c>
      <c r="BU88" s="281"/>
      <c r="BV88" s="281"/>
      <c r="BW88" s="281"/>
      <c r="BX88" s="281"/>
      <c r="BY88" s="281"/>
      <c r="BZ88" s="281"/>
      <c r="CA88" s="281"/>
      <c r="CB88" s="281"/>
      <c r="CC88" s="281"/>
      <c r="CD88" s="281"/>
      <c r="CE88" s="281"/>
      <c r="CF88" s="281"/>
      <c r="CG88" s="281"/>
    </row>
    <row r="89" spans="1:85" x14ac:dyDescent="0.3">
      <c r="A89" s="273">
        <f t="shared" si="5"/>
        <v>136772.7485912742</v>
      </c>
      <c r="B89" s="1" t="s">
        <v>2621</v>
      </c>
      <c r="C89" s="274">
        <v>7627207</v>
      </c>
      <c r="D89" s="1">
        <v>144205</v>
      </c>
      <c r="E89" s="1">
        <v>4</v>
      </c>
      <c r="F89" s="1" t="s">
        <v>4408</v>
      </c>
      <c r="G89" s="275">
        <v>44456</v>
      </c>
      <c r="H89" s="275">
        <v>44834</v>
      </c>
      <c r="I89" s="1">
        <v>0</v>
      </c>
      <c r="J89" s="1">
        <v>1</v>
      </c>
      <c r="K89" s="1">
        <v>6</v>
      </c>
      <c r="L89" s="1">
        <v>30</v>
      </c>
      <c r="M89" s="1">
        <v>2</v>
      </c>
      <c r="N89" s="1">
        <v>17.690000000000001</v>
      </c>
      <c r="O89" s="1">
        <v>19.2</v>
      </c>
      <c r="P89" s="1">
        <v>500000</v>
      </c>
      <c r="Q89" s="1">
        <v>45865</v>
      </c>
      <c r="R89" s="1">
        <v>261220</v>
      </c>
      <c r="S89" s="1">
        <v>0</v>
      </c>
      <c r="T89" s="1">
        <v>0</v>
      </c>
      <c r="U89" s="1">
        <v>0</v>
      </c>
      <c r="W89" s="1">
        <v>0</v>
      </c>
      <c r="X89" s="1">
        <v>0</v>
      </c>
      <c r="Y89" s="1">
        <v>0</v>
      </c>
      <c r="AB89" s="275">
        <v>44651</v>
      </c>
      <c r="AC89" s="1">
        <v>1</v>
      </c>
      <c r="AD89" s="1" t="s">
        <v>2623</v>
      </c>
      <c r="AE89" s="1">
        <v>1</v>
      </c>
      <c r="AF89" s="1">
        <v>30</v>
      </c>
      <c r="AG89" s="1">
        <v>0</v>
      </c>
      <c r="AN89" s="1">
        <v>1</v>
      </c>
      <c r="AO89" s="1">
        <v>1</v>
      </c>
      <c r="AR89" s="276">
        <v>15591.2</v>
      </c>
      <c r="AS89" s="1" t="s">
        <v>2657</v>
      </c>
      <c r="AT89" s="1">
        <v>0</v>
      </c>
      <c r="AU89" s="1">
        <v>0</v>
      </c>
      <c r="AX89" s="1">
        <v>5</v>
      </c>
      <c r="BC89" s="1">
        <v>1</v>
      </c>
      <c r="BD89" s="1">
        <v>7</v>
      </c>
      <c r="BE89" s="1">
        <v>2</v>
      </c>
      <c r="BF89" s="296">
        <v>108856.05140872581</v>
      </c>
      <c r="BO89" s="279">
        <f t="shared" si="7"/>
        <v>20494662</v>
      </c>
      <c r="BP89" s="2">
        <f t="shared" si="8"/>
        <v>0</v>
      </c>
      <c r="BQ89" s="2">
        <f t="shared" si="6"/>
        <v>0</v>
      </c>
      <c r="BS89" s="280">
        <v>20494662</v>
      </c>
      <c r="BT89" s="281"/>
      <c r="BU89" s="281"/>
      <c r="BV89" s="281"/>
      <c r="BW89" s="281"/>
      <c r="BX89" s="281"/>
      <c r="BY89" s="281"/>
      <c r="BZ89" s="281"/>
      <c r="CA89" s="281">
        <v>0</v>
      </c>
      <c r="CB89" s="281"/>
      <c r="CC89" s="281"/>
      <c r="CD89" s="281"/>
      <c r="CE89" s="281"/>
      <c r="CF89" s="281"/>
      <c r="CG89" s="281"/>
    </row>
    <row r="90" spans="1:85" x14ac:dyDescent="0.3">
      <c r="A90" s="273">
        <f t="shared" si="5"/>
        <v>35926.976720780345</v>
      </c>
      <c r="B90" s="1" t="s">
        <v>2621</v>
      </c>
      <c r="C90" s="274">
        <v>7627207</v>
      </c>
      <c r="D90" s="1">
        <v>144205</v>
      </c>
      <c r="E90" s="1">
        <v>4</v>
      </c>
      <c r="F90" s="1" t="s">
        <v>5186</v>
      </c>
      <c r="G90" s="275">
        <v>44510</v>
      </c>
      <c r="H90" s="275">
        <v>44895</v>
      </c>
      <c r="I90" s="1">
        <v>0</v>
      </c>
      <c r="J90" s="1">
        <v>1</v>
      </c>
      <c r="K90" s="1">
        <v>4</v>
      </c>
      <c r="L90" s="1">
        <v>30</v>
      </c>
      <c r="M90" s="1">
        <v>2</v>
      </c>
      <c r="N90" s="1">
        <v>17.690000000000001</v>
      </c>
      <c r="O90" s="1">
        <v>19.2</v>
      </c>
      <c r="P90" s="1">
        <v>100000</v>
      </c>
      <c r="Q90" s="1">
        <v>9173</v>
      </c>
      <c r="R90" s="1">
        <v>68642</v>
      </c>
      <c r="S90" s="1">
        <v>0</v>
      </c>
      <c r="T90" s="1">
        <v>0</v>
      </c>
      <c r="U90" s="1">
        <v>0</v>
      </c>
      <c r="W90" s="1">
        <v>0</v>
      </c>
      <c r="X90" s="1">
        <v>0</v>
      </c>
      <c r="Y90" s="1">
        <v>0</v>
      </c>
      <c r="AB90" s="275">
        <v>44651</v>
      </c>
      <c r="AC90" s="1">
        <v>1</v>
      </c>
      <c r="AD90" s="1" t="s">
        <v>2623</v>
      </c>
      <c r="AE90" s="1">
        <v>1</v>
      </c>
      <c r="AF90" s="1">
        <v>30</v>
      </c>
      <c r="AG90" s="1">
        <v>0</v>
      </c>
      <c r="AN90" s="1">
        <v>1</v>
      </c>
      <c r="AO90" s="1">
        <v>1</v>
      </c>
      <c r="AR90" s="276">
        <v>4110.41</v>
      </c>
      <c r="AS90" s="1" t="s">
        <v>2657</v>
      </c>
      <c r="AT90" s="1">
        <v>0</v>
      </c>
      <c r="AU90" s="1">
        <v>0</v>
      </c>
      <c r="AX90" s="1">
        <v>5</v>
      </c>
      <c r="BC90" s="1">
        <v>1</v>
      </c>
      <c r="BD90" s="1">
        <v>7</v>
      </c>
      <c r="BE90" s="1">
        <v>2</v>
      </c>
      <c r="BF90" s="296">
        <v>28604.613279219651</v>
      </c>
      <c r="BO90" s="279">
        <f t="shared" si="7"/>
        <v>20629224</v>
      </c>
      <c r="BP90" s="2">
        <f t="shared" si="8"/>
        <v>0</v>
      </c>
      <c r="BQ90" s="2">
        <f t="shared" si="6"/>
        <v>0</v>
      </c>
      <c r="BS90" s="280">
        <v>20629224</v>
      </c>
      <c r="BT90" s="281"/>
      <c r="BU90" s="281"/>
      <c r="BV90" s="281">
        <v>0</v>
      </c>
      <c r="BW90" s="281"/>
      <c r="BX90" s="281"/>
      <c r="BY90" s="281"/>
      <c r="BZ90" s="281"/>
      <c r="CA90" s="281">
        <v>0</v>
      </c>
      <c r="CB90" s="281"/>
      <c r="CC90" s="281"/>
      <c r="CD90" s="281"/>
      <c r="CE90" s="281"/>
      <c r="CF90" s="281"/>
      <c r="CG90" s="281"/>
    </row>
    <row r="91" spans="1:85" x14ac:dyDescent="0.3">
      <c r="A91" s="273">
        <f t="shared" si="5"/>
        <v>143849.07360485557</v>
      </c>
      <c r="B91" s="1" t="s">
        <v>2621</v>
      </c>
      <c r="C91" s="274">
        <v>7627207</v>
      </c>
      <c r="D91" s="1">
        <v>144205</v>
      </c>
      <c r="E91" s="1">
        <v>4</v>
      </c>
      <c r="F91" s="1" t="s">
        <v>5187</v>
      </c>
      <c r="G91" s="275">
        <v>44510</v>
      </c>
      <c r="H91" s="275">
        <v>44895</v>
      </c>
      <c r="I91" s="1">
        <v>0</v>
      </c>
      <c r="J91" s="1">
        <v>1</v>
      </c>
      <c r="K91" s="1">
        <v>4</v>
      </c>
      <c r="L91" s="1">
        <v>30</v>
      </c>
      <c r="M91" s="1">
        <v>2</v>
      </c>
      <c r="N91" s="1">
        <v>17.690000000000001</v>
      </c>
      <c r="O91" s="1">
        <v>19.2</v>
      </c>
      <c r="P91" s="1">
        <v>400000</v>
      </c>
      <c r="Q91" s="1">
        <v>36692</v>
      </c>
      <c r="R91" s="1">
        <v>274567</v>
      </c>
      <c r="S91" s="1">
        <v>0</v>
      </c>
      <c r="T91" s="1">
        <v>0</v>
      </c>
      <c r="U91" s="1">
        <v>0</v>
      </c>
      <c r="W91" s="1">
        <v>0</v>
      </c>
      <c r="X91" s="1">
        <v>0</v>
      </c>
      <c r="Y91" s="1">
        <v>0</v>
      </c>
      <c r="AB91" s="275">
        <v>44651</v>
      </c>
      <c r="AC91" s="1">
        <v>1</v>
      </c>
      <c r="AD91" s="1" t="s">
        <v>2623</v>
      </c>
      <c r="AE91" s="1">
        <v>1</v>
      </c>
      <c r="AF91" s="1">
        <v>30</v>
      </c>
      <c r="AG91" s="1">
        <v>0</v>
      </c>
      <c r="AN91" s="1">
        <v>1</v>
      </c>
      <c r="AO91" s="1">
        <v>1</v>
      </c>
      <c r="AP91" s="275"/>
      <c r="AR91" s="276">
        <v>16299.89</v>
      </c>
      <c r="AS91" s="1" t="s">
        <v>2657</v>
      </c>
      <c r="AT91" s="1">
        <v>0</v>
      </c>
      <c r="AU91" s="1">
        <v>0</v>
      </c>
      <c r="AX91" s="1">
        <v>5</v>
      </c>
      <c r="BC91" s="1">
        <v>1</v>
      </c>
      <c r="BD91" s="1">
        <v>7</v>
      </c>
      <c r="BE91" s="1">
        <v>2</v>
      </c>
      <c r="BF91" s="296">
        <v>114418.0363951444</v>
      </c>
      <c r="BO91" s="279">
        <f t="shared" si="7"/>
        <v>20629490</v>
      </c>
      <c r="BP91" s="2">
        <f t="shared" si="8"/>
        <v>0</v>
      </c>
      <c r="BQ91" s="2">
        <f t="shared" si="6"/>
        <v>10756472.000000002</v>
      </c>
      <c r="BS91" s="280">
        <v>20629490</v>
      </c>
      <c r="BT91" s="281"/>
      <c r="BU91" s="281"/>
      <c r="BV91" s="281"/>
      <c r="BW91" s="281"/>
      <c r="BX91" s="281"/>
      <c r="BY91" s="281"/>
      <c r="BZ91" s="281"/>
      <c r="CA91" s="281">
        <v>10756472.000000002</v>
      </c>
      <c r="CB91" s="281"/>
      <c r="CC91" s="281"/>
      <c r="CD91" s="281"/>
      <c r="CE91" s="281"/>
      <c r="CF91" s="281"/>
      <c r="CG91" s="281"/>
    </row>
    <row r="92" spans="1:85" x14ac:dyDescent="0.3">
      <c r="A92" s="273">
        <f t="shared" si="5"/>
        <v>1638948.1215618341</v>
      </c>
      <c r="B92" s="1" t="s">
        <v>2621</v>
      </c>
      <c r="C92" s="274">
        <v>7642264</v>
      </c>
      <c r="D92" s="1">
        <v>144105</v>
      </c>
      <c r="E92" s="1">
        <v>4</v>
      </c>
      <c r="F92" s="1" t="s">
        <v>3063</v>
      </c>
      <c r="G92" s="275">
        <v>43872</v>
      </c>
      <c r="H92" s="275">
        <v>44985</v>
      </c>
      <c r="I92" s="1">
        <v>0</v>
      </c>
      <c r="J92" s="1">
        <v>1</v>
      </c>
      <c r="K92" s="1">
        <v>25</v>
      </c>
      <c r="L92" s="1">
        <v>30</v>
      </c>
      <c r="M92" s="1">
        <v>2</v>
      </c>
      <c r="N92" s="1">
        <v>15.6</v>
      </c>
      <c r="O92" s="1">
        <v>16.760000000000002</v>
      </c>
      <c r="P92" s="1">
        <v>12123378</v>
      </c>
      <c r="Q92" s="1">
        <v>423832</v>
      </c>
      <c r="R92" s="1">
        <v>4318083</v>
      </c>
      <c r="S92" s="1">
        <v>0</v>
      </c>
      <c r="T92" s="1">
        <v>0</v>
      </c>
      <c r="U92" s="1">
        <v>0</v>
      </c>
      <c r="W92" s="1">
        <v>0</v>
      </c>
      <c r="X92" s="1">
        <v>0</v>
      </c>
      <c r="Y92" s="1">
        <v>0</v>
      </c>
      <c r="AB92" s="275">
        <v>44651</v>
      </c>
      <c r="AC92" s="1">
        <v>1</v>
      </c>
      <c r="AD92" s="1" t="s">
        <v>2623</v>
      </c>
      <c r="AE92" s="1">
        <v>1</v>
      </c>
      <c r="AF92" s="1">
        <v>30</v>
      </c>
      <c r="AG92" s="1">
        <v>0</v>
      </c>
      <c r="AN92" s="1">
        <v>1</v>
      </c>
      <c r="AO92" s="1">
        <v>1</v>
      </c>
      <c r="AR92" s="276">
        <v>594119.1</v>
      </c>
      <c r="AS92" s="1" t="s">
        <v>2632</v>
      </c>
      <c r="AT92" s="1">
        <v>0</v>
      </c>
      <c r="AU92" s="1">
        <v>0</v>
      </c>
      <c r="AV92" s="1" t="s">
        <v>2625</v>
      </c>
      <c r="AW92" s="1" t="s">
        <v>2626</v>
      </c>
      <c r="AX92" s="1">
        <v>5</v>
      </c>
      <c r="BC92" s="1">
        <v>1</v>
      </c>
      <c r="BD92" s="1">
        <v>7</v>
      </c>
      <c r="BE92" s="1">
        <v>2</v>
      </c>
      <c r="BF92" s="296">
        <v>2085015.7784381658</v>
      </c>
      <c r="BO92" s="279">
        <f t="shared" si="7"/>
        <v>20629604</v>
      </c>
      <c r="BP92" s="2">
        <f t="shared" si="8"/>
        <v>0</v>
      </c>
      <c r="BQ92" s="2">
        <f t="shared" si="6"/>
        <v>0</v>
      </c>
      <c r="BS92" s="280">
        <v>20629604</v>
      </c>
      <c r="BT92" s="281"/>
      <c r="BU92" s="281"/>
      <c r="BV92" s="281">
        <v>0</v>
      </c>
      <c r="BW92" s="281"/>
      <c r="BX92" s="281"/>
      <c r="BY92" s="281"/>
      <c r="BZ92" s="281"/>
      <c r="CA92" s="281"/>
      <c r="CB92" s="281"/>
      <c r="CC92" s="281"/>
      <c r="CD92" s="281"/>
      <c r="CE92" s="281"/>
      <c r="CF92" s="281"/>
      <c r="CG92" s="281"/>
    </row>
    <row r="93" spans="1:85" x14ac:dyDescent="0.3">
      <c r="A93" s="273">
        <f t="shared" si="5"/>
        <v>3055088.8784381654</v>
      </c>
      <c r="B93" s="1" t="s">
        <v>2621</v>
      </c>
      <c r="C93" s="274">
        <v>7642264</v>
      </c>
      <c r="D93" s="1">
        <v>144105</v>
      </c>
      <c r="E93" s="1">
        <v>4</v>
      </c>
      <c r="F93" s="1" t="s">
        <v>5859</v>
      </c>
      <c r="G93" s="275">
        <v>44630</v>
      </c>
      <c r="H93" s="275">
        <v>45016</v>
      </c>
      <c r="I93" s="1">
        <v>0</v>
      </c>
      <c r="J93" s="1">
        <v>1</v>
      </c>
      <c r="K93" s="1">
        <v>0</v>
      </c>
      <c r="L93" s="1">
        <v>30</v>
      </c>
      <c r="M93" s="1">
        <v>2</v>
      </c>
      <c r="N93" s="1">
        <v>9</v>
      </c>
      <c r="O93" s="1">
        <v>9.3800000000000008</v>
      </c>
      <c r="P93" s="1">
        <v>8048722</v>
      </c>
      <c r="Q93" s="1">
        <v>705378</v>
      </c>
      <c r="R93" s="1">
        <v>8048722</v>
      </c>
      <c r="S93" s="1">
        <v>0</v>
      </c>
      <c r="T93" s="1">
        <v>0</v>
      </c>
      <c r="U93" s="1">
        <v>0</v>
      </c>
      <c r="W93" s="1">
        <v>0</v>
      </c>
      <c r="X93" s="1">
        <v>0</v>
      </c>
      <c r="Y93" s="1">
        <v>0</v>
      </c>
      <c r="AB93" s="275">
        <v>44630</v>
      </c>
      <c r="AC93" s="1">
        <v>1</v>
      </c>
      <c r="AD93" s="1" t="s">
        <v>2623</v>
      </c>
      <c r="AE93" s="1">
        <v>1</v>
      </c>
      <c r="AF93" s="1">
        <v>30</v>
      </c>
      <c r="AG93" s="1">
        <v>0</v>
      </c>
      <c r="AN93" s="1">
        <v>1</v>
      </c>
      <c r="AO93" s="1">
        <v>1</v>
      </c>
      <c r="AR93" s="276">
        <v>1107252.8999999999</v>
      </c>
      <c r="AS93" s="1" t="s">
        <v>2632</v>
      </c>
      <c r="AT93" s="1">
        <v>0</v>
      </c>
      <c r="AU93" s="1">
        <v>0</v>
      </c>
      <c r="AV93" s="1" t="s">
        <v>2625</v>
      </c>
      <c r="AW93" s="1" t="s">
        <v>2626</v>
      </c>
      <c r="AX93" s="1">
        <v>5</v>
      </c>
      <c r="BC93" s="1">
        <v>1</v>
      </c>
      <c r="BD93" s="1">
        <v>7</v>
      </c>
      <c r="BE93" s="1">
        <v>2</v>
      </c>
      <c r="BF93" s="296">
        <v>3886380.2215618342</v>
      </c>
      <c r="BO93" s="279">
        <f t="shared" si="7"/>
        <v>20642066</v>
      </c>
      <c r="BP93" s="2">
        <f t="shared" si="8"/>
        <v>0</v>
      </c>
      <c r="BQ93" s="2">
        <f t="shared" si="6"/>
        <v>0</v>
      </c>
      <c r="BS93" s="280">
        <v>20642066</v>
      </c>
      <c r="BT93" s="281"/>
      <c r="BU93" s="281"/>
      <c r="BV93" s="281"/>
      <c r="BW93" s="281"/>
      <c r="BX93" s="281"/>
      <c r="BY93" s="281"/>
      <c r="BZ93" s="281"/>
      <c r="CA93" s="281">
        <v>0</v>
      </c>
      <c r="CB93" s="281"/>
      <c r="CC93" s="281"/>
      <c r="CD93" s="281"/>
      <c r="CE93" s="281"/>
      <c r="CF93" s="281"/>
      <c r="CG93" s="281"/>
    </row>
    <row r="94" spans="1:85" x14ac:dyDescent="0.3">
      <c r="A94" s="273">
        <f t="shared" si="5"/>
        <v>3833372</v>
      </c>
      <c r="B94" s="1" t="s">
        <v>2621</v>
      </c>
      <c r="C94" s="274">
        <v>7642642</v>
      </c>
      <c r="D94" s="1">
        <v>144105</v>
      </c>
      <c r="E94" s="1">
        <v>4</v>
      </c>
      <c r="F94" s="1" t="s">
        <v>2918</v>
      </c>
      <c r="G94" s="275">
        <v>43517</v>
      </c>
      <c r="H94" s="275">
        <v>45077</v>
      </c>
      <c r="I94" s="1">
        <v>0</v>
      </c>
      <c r="J94" s="1">
        <v>1</v>
      </c>
      <c r="K94" s="1">
        <v>34</v>
      </c>
      <c r="L94" s="1">
        <v>30</v>
      </c>
      <c r="M94" s="1">
        <v>2</v>
      </c>
      <c r="N94" s="1">
        <v>13.68</v>
      </c>
      <c r="O94" s="1">
        <v>14.57</v>
      </c>
      <c r="P94" s="1">
        <v>13485018</v>
      </c>
      <c r="Q94" s="1">
        <v>311540</v>
      </c>
      <c r="R94" s="1">
        <v>3833372</v>
      </c>
      <c r="S94" s="1">
        <v>0</v>
      </c>
      <c r="T94" s="1">
        <v>0</v>
      </c>
      <c r="U94" s="1">
        <v>0</v>
      </c>
      <c r="W94" s="1">
        <v>0</v>
      </c>
      <c r="X94" s="1">
        <v>0</v>
      </c>
      <c r="Y94" s="1">
        <v>0</v>
      </c>
      <c r="AB94" s="275">
        <v>44651</v>
      </c>
      <c r="AC94" s="1">
        <v>1</v>
      </c>
      <c r="AD94" s="1" t="s">
        <v>2623</v>
      </c>
      <c r="AE94" s="1">
        <v>1</v>
      </c>
      <c r="AF94" s="1">
        <v>30</v>
      </c>
      <c r="AG94" s="1">
        <v>0</v>
      </c>
      <c r="AN94" s="1">
        <v>1</v>
      </c>
      <c r="AO94" s="1">
        <v>1</v>
      </c>
      <c r="AR94" s="276">
        <v>0</v>
      </c>
      <c r="AS94" s="1" t="s">
        <v>2624</v>
      </c>
      <c r="AT94" s="1">
        <v>0</v>
      </c>
      <c r="AU94" s="1">
        <v>0</v>
      </c>
      <c r="AV94" s="1" t="s">
        <v>2625</v>
      </c>
      <c r="AW94" s="1" t="s">
        <v>2626</v>
      </c>
      <c r="AX94" s="1">
        <v>5</v>
      </c>
      <c r="BC94" s="1">
        <v>1</v>
      </c>
      <c r="BD94" s="1">
        <v>7</v>
      </c>
      <c r="BE94" s="1">
        <v>2</v>
      </c>
      <c r="BF94" s="296">
        <v>0</v>
      </c>
      <c r="BO94" s="279">
        <f t="shared" si="7"/>
        <v>20646866</v>
      </c>
      <c r="BP94" s="2">
        <f t="shared" si="8"/>
        <v>0</v>
      </c>
      <c r="BQ94" s="2">
        <f t="shared" si="6"/>
        <v>15124901</v>
      </c>
      <c r="BS94" s="280">
        <v>20646866</v>
      </c>
      <c r="BT94" s="281"/>
      <c r="BU94" s="281"/>
      <c r="BV94" s="281"/>
      <c r="BW94" s="281"/>
      <c r="BX94" s="281"/>
      <c r="BY94" s="281"/>
      <c r="BZ94" s="281"/>
      <c r="CA94" s="281"/>
      <c r="CB94" s="281"/>
      <c r="CC94" s="281"/>
      <c r="CD94" s="281">
        <v>15124901</v>
      </c>
      <c r="CE94" s="281"/>
      <c r="CF94" s="281"/>
      <c r="CG94" s="281"/>
    </row>
    <row r="95" spans="1:85" x14ac:dyDescent="0.3">
      <c r="A95" s="273">
        <f t="shared" si="5"/>
        <v>13628468</v>
      </c>
      <c r="B95" s="1" t="s">
        <v>2621</v>
      </c>
      <c r="C95" s="274">
        <v>7646442</v>
      </c>
      <c r="D95" s="1">
        <v>144105</v>
      </c>
      <c r="E95" s="1">
        <v>3</v>
      </c>
      <c r="F95" s="1" t="s">
        <v>4036</v>
      </c>
      <c r="G95" s="275">
        <v>44062</v>
      </c>
      <c r="H95" s="275">
        <v>45199</v>
      </c>
      <c r="I95" s="1">
        <v>0</v>
      </c>
      <c r="J95" s="1">
        <v>1</v>
      </c>
      <c r="K95" s="1">
        <v>18</v>
      </c>
      <c r="L95" s="1">
        <v>30</v>
      </c>
      <c r="M95" s="1">
        <v>2</v>
      </c>
      <c r="N95" s="1">
        <v>10.08</v>
      </c>
      <c r="O95" s="1">
        <v>10.55</v>
      </c>
      <c r="P95" s="1">
        <v>45284832</v>
      </c>
      <c r="Q95" s="1">
        <v>1248006</v>
      </c>
      <c r="R95" s="1">
        <v>20703547</v>
      </c>
      <c r="S95" s="1">
        <v>0</v>
      </c>
      <c r="T95" s="1">
        <v>0</v>
      </c>
      <c r="U95" s="1">
        <v>0</v>
      </c>
      <c r="W95" s="1">
        <v>0</v>
      </c>
      <c r="X95" s="1">
        <v>0</v>
      </c>
      <c r="Y95" s="1">
        <v>0</v>
      </c>
      <c r="AB95" s="275">
        <v>44651</v>
      </c>
      <c r="AC95" s="1">
        <v>1</v>
      </c>
      <c r="AD95" s="1" t="s">
        <v>2623</v>
      </c>
      <c r="AE95" s="1">
        <v>1</v>
      </c>
      <c r="AF95" s="1">
        <v>30</v>
      </c>
      <c r="AG95" s="1">
        <v>0</v>
      </c>
      <c r="AN95" s="1">
        <v>1</v>
      </c>
      <c r="AO95" s="1">
        <v>1</v>
      </c>
      <c r="AP95" s="1">
        <v>44062</v>
      </c>
      <c r="AQ95" s="1" t="s">
        <v>2629</v>
      </c>
      <c r="AR95" s="276">
        <v>971884</v>
      </c>
      <c r="AS95" s="1" t="s">
        <v>2624</v>
      </c>
      <c r="AT95" s="1">
        <v>0</v>
      </c>
      <c r="AU95" s="1">
        <v>0</v>
      </c>
      <c r="AV95" s="1" t="s">
        <v>2625</v>
      </c>
      <c r="AW95" s="1" t="s">
        <v>2626</v>
      </c>
      <c r="AX95" s="1">
        <v>5</v>
      </c>
      <c r="BC95" s="1">
        <v>1</v>
      </c>
      <c r="BD95" s="1">
        <v>7</v>
      </c>
      <c r="BE95" s="1">
        <v>2</v>
      </c>
      <c r="BF95" s="296">
        <v>6103195</v>
      </c>
      <c r="BO95" s="279">
        <f t="shared" si="7"/>
        <v>20646086</v>
      </c>
      <c r="BP95" s="2">
        <f t="shared" si="8"/>
        <v>0</v>
      </c>
      <c r="BQ95" s="2">
        <f t="shared" si="6"/>
        <v>34855563</v>
      </c>
      <c r="BS95" s="280">
        <v>20646086</v>
      </c>
      <c r="BT95" s="281"/>
      <c r="BU95" s="281"/>
      <c r="BV95" s="281">
        <v>34855563</v>
      </c>
      <c r="BW95" s="281"/>
      <c r="BX95" s="281"/>
      <c r="BY95" s="281"/>
      <c r="BZ95" s="281"/>
      <c r="CA95" s="281"/>
      <c r="CB95" s="281"/>
      <c r="CC95" s="281"/>
      <c r="CD95" s="281"/>
      <c r="CE95" s="281"/>
      <c r="CF95" s="281"/>
      <c r="CG95" s="281"/>
    </row>
    <row r="96" spans="1:85" x14ac:dyDescent="0.3">
      <c r="A96" s="273">
        <f t="shared" si="5"/>
        <v>19155977</v>
      </c>
      <c r="B96" s="1" t="s">
        <v>2621</v>
      </c>
      <c r="C96" s="274">
        <v>7662422</v>
      </c>
      <c r="D96" s="1">
        <v>144205</v>
      </c>
      <c r="E96" s="1">
        <v>4</v>
      </c>
      <c r="F96" s="1" t="s">
        <v>3993</v>
      </c>
      <c r="G96" s="275">
        <v>44138</v>
      </c>
      <c r="H96" s="275">
        <v>45626</v>
      </c>
      <c r="I96" s="1">
        <v>0</v>
      </c>
      <c r="J96" s="1">
        <v>1</v>
      </c>
      <c r="K96" s="1">
        <v>16</v>
      </c>
      <c r="L96" s="1">
        <v>30</v>
      </c>
      <c r="M96" s="1">
        <v>2</v>
      </c>
      <c r="N96" s="1">
        <v>10.199999999999999</v>
      </c>
      <c r="O96" s="1">
        <v>10.69</v>
      </c>
      <c r="P96" s="1">
        <v>36655161</v>
      </c>
      <c r="Q96" s="1">
        <v>940324</v>
      </c>
      <c r="R96" s="1">
        <v>26110771</v>
      </c>
      <c r="S96" s="1">
        <v>0</v>
      </c>
      <c r="T96" s="1">
        <v>0</v>
      </c>
      <c r="U96" s="1">
        <v>0</v>
      </c>
      <c r="W96" s="1">
        <v>0</v>
      </c>
      <c r="X96" s="1">
        <v>0</v>
      </c>
      <c r="Y96" s="1">
        <v>0</v>
      </c>
      <c r="AB96" s="275">
        <v>44651</v>
      </c>
      <c r="AC96" s="1">
        <v>1</v>
      </c>
      <c r="AD96" s="1" t="s">
        <v>2623</v>
      </c>
      <c r="AE96" s="1">
        <v>1</v>
      </c>
      <c r="AF96" s="1">
        <v>30</v>
      </c>
      <c r="AG96" s="1">
        <v>0</v>
      </c>
      <c r="AN96" s="1">
        <v>1</v>
      </c>
      <c r="AO96" s="1">
        <v>1</v>
      </c>
      <c r="AR96" s="276">
        <v>869358</v>
      </c>
      <c r="AS96" s="1" t="s">
        <v>2677</v>
      </c>
      <c r="AT96" s="1">
        <v>0</v>
      </c>
      <c r="AU96" s="1">
        <v>0</v>
      </c>
      <c r="AX96" s="1">
        <v>5</v>
      </c>
      <c r="BC96" s="1">
        <v>1</v>
      </c>
      <c r="BD96" s="1">
        <v>7</v>
      </c>
      <c r="BE96" s="1">
        <v>2</v>
      </c>
      <c r="BF96" s="296">
        <v>6085436</v>
      </c>
      <c r="BO96" s="279">
        <f t="shared" si="7"/>
        <v>20646798</v>
      </c>
      <c r="BP96" s="2">
        <f t="shared" si="8"/>
        <v>0</v>
      </c>
      <c r="BQ96" s="2">
        <f t="shared" si="6"/>
        <v>0</v>
      </c>
      <c r="BS96" s="280">
        <v>20646798</v>
      </c>
      <c r="BT96" s="281"/>
      <c r="BU96" s="281"/>
      <c r="BV96" s="281">
        <v>0</v>
      </c>
      <c r="BW96" s="281"/>
      <c r="BX96" s="281"/>
      <c r="BY96" s="281"/>
      <c r="BZ96" s="281"/>
      <c r="CA96" s="281"/>
      <c r="CB96" s="281"/>
      <c r="CC96" s="281"/>
      <c r="CD96" s="281"/>
      <c r="CE96" s="281"/>
      <c r="CF96" s="281"/>
      <c r="CG96" s="281"/>
    </row>
    <row r="97" spans="1:85" x14ac:dyDescent="0.3">
      <c r="A97" s="273">
        <f t="shared" si="5"/>
        <v>3989757.9899129062</v>
      </c>
      <c r="B97" s="1" t="s">
        <v>2621</v>
      </c>
      <c r="C97" s="274">
        <v>7669769</v>
      </c>
      <c r="D97" s="1">
        <v>144105</v>
      </c>
      <c r="E97" s="1">
        <v>4</v>
      </c>
      <c r="F97" s="1" t="s">
        <v>2919</v>
      </c>
      <c r="G97" s="275">
        <v>43343</v>
      </c>
      <c r="H97" s="275">
        <v>45169</v>
      </c>
      <c r="I97" s="1">
        <v>0</v>
      </c>
      <c r="J97" s="1">
        <v>1</v>
      </c>
      <c r="K97" s="1">
        <v>35</v>
      </c>
      <c r="L97" s="1">
        <v>30</v>
      </c>
      <c r="M97" s="1">
        <v>2</v>
      </c>
      <c r="N97" s="1">
        <v>10.199999999999999</v>
      </c>
      <c r="O97" s="1">
        <v>10.69</v>
      </c>
      <c r="P97" s="1">
        <v>20039062</v>
      </c>
      <c r="Q97" s="1">
        <v>427746</v>
      </c>
      <c r="R97" s="1">
        <v>6744084</v>
      </c>
      <c r="S97" s="1">
        <v>0</v>
      </c>
      <c r="T97" s="1">
        <v>0</v>
      </c>
      <c r="U97" s="1">
        <v>0</v>
      </c>
      <c r="W97" s="1">
        <v>0</v>
      </c>
      <c r="X97" s="1">
        <v>0</v>
      </c>
      <c r="Y97" s="1">
        <v>0</v>
      </c>
      <c r="AB97" s="275">
        <v>44651</v>
      </c>
      <c r="AC97" s="1">
        <v>1</v>
      </c>
      <c r="AD97" s="1" t="s">
        <v>2623</v>
      </c>
      <c r="AE97" s="1">
        <v>1</v>
      </c>
      <c r="AF97" s="1">
        <v>30</v>
      </c>
      <c r="AG97" s="1">
        <v>0</v>
      </c>
      <c r="AN97" s="1">
        <v>1</v>
      </c>
      <c r="AO97" s="1">
        <v>1</v>
      </c>
      <c r="AR97" s="276">
        <v>551069.09</v>
      </c>
      <c r="AS97" s="1" t="s">
        <v>2632</v>
      </c>
      <c r="AT97" s="1">
        <v>0</v>
      </c>
      <c r="AU97" s="1">
        <v>0</v>
      </c>
      <c r="AV97" s="1" t="s">
        <v>2625</v>
      </c>
      <c r="AW97" s="1" t="s">
        <v>2626</v>
      </c>
      <c r="AX97" s="1">
        <v>5</v>
      </c>
      <c r="BC97" s="1">
        <v>1</v>
      </c>
      <c r="BD97" s="1">
        <v>7</v>
      </c>
      <c r="BE97" s="1">
        <v>2</v>
      </c>
      <c r="BF97" s="296">
        <v>2203256.920087094</v>
      </c>
      <c r="BO97" s="279">
        <f t="shared" si="7"/>
        <v>20640446</v>
      </c>
      <c r="BP97" s="2">
        <f t="shared" si="8"/>
        <v>0</v>
      </c>
      <c r="BQ97" s="2">
        <f t="shared" si="6"/>
        <v>55430912</v>
      </c>
      <c r="BS97" s="280">
        <v>20640446</v>
      </c>
      <c r="BT97" s="281"/>
      <c r="BU97" s="281"/>
      <c r="BV97" s="281">
        <v>54250535.678178176</v>
      </c>
      <c r="BW97" s="281"/>
      <c r="BX97" s="281"/>
      <c r="BY97" s="281"/>
      <c r="BZ97" s="281"/>
      <c r="CA97" s="281">
        <v>1180376.3218218239</v>
      </c>
      <c r="CB97" s="281"/>
      <c r="CC97" s="281"/>
      <c r="CD97" s="281"/>
      <c r="CE97" s="281"/>
      <c r="CF97" s="281"/>
      <c r="CG97" s="281"/>
    </row>
    <row r="98" spans="1:85" x14ac:dyDescent="0.3">
      <c r="A98" s="273">
        <f t="shared" si="5"/>
        <v>3253905.97513384</v>
      </c>
      <c r="B98" s="1" t="s">
        <v>2621</v>
      </c>
      <c r="C98" s="274">
        <v>7669769</v>
      </c>
      <c r="D98" s="1">
        <v>144205</v>
      </c>
      <c r="E98" s="1">
        <v>4</v>
      </c>
      <c r="F98" s="1" t="s">
        <v>3056</v>
      </c>
      <c r="G98" s="275">
        <v>44014</v>
      </c>
      <c r="H98" s="275">
        <v>45504</v>
      </c>
      <c r="I98" s="1">
        <v>0</v>
      </c>
      <c r="J98" s="1">
        <v>1</v>
      </c>
      <c r="K98" s="1">
        <v>23</v>
      </c>
      <c r="L98" s="1">
        <v>30</v>
      </c>
      <c r="M98" s="1">
        <v>2</v>
      </c>
      <c r="N98" s="1">
        <v>19.2</v>
      </c>
      <c r="O98" s="1">
        <v>20.98</v>
      </c>
      <c r="P98" s="1">
        <v>8154975</v>
      </c>
      <c r="Q98" s="1">
        <v>172618</v>
      </c>
      <c r="R98" s="1">
        <v>5500175</v>
      </c>
      <c r="S98" s="1">
        <v>0</v>
      </c>
      <c r="T98" s="1">
        <v>0</v>
      </c>
      <c r="U98" s="1">
        <v>0</v>
      </c>
      <c r="W98" s="1">
        <v>0</v>
      </c>
      <c r="X98" s="1">
        <v>0</v>
      </c>
      <c r="Y98" s="1">
        <v>0</v>
      </c>
      <c r="Z98" s="1" t="s">
        <v>2664</v>
      </c>
      <c r="AA98" s="1" t="s">
        <v>3609</v>
      </c>
      <c r="AB98" s="275">
        <v>44651</v>
      </c>
      <c r="AC98" s="1">
        <v>1</v>
      </c>
      <c r="AD98" s="1" t="s">
        <v>2623</v>
      </c>
      <c r="AE98" s="1">
        <v>1</v>
      </c>
      <c r="AF98" s="1">
        <v>30</v>
      </c>
      <c r="AG98" s="1">
        <v>0</v>
      </c>
      <c r="AN98" s="1">
        <v>1</v>
      </c>
      <c r="AO98" s="1">
        <v>1</v>
      </c>
      <c r="AR98" s="276">
        <v>449390.66</v>
      </c>
      <c r="AS98" s="1" t="s">
        <v>2632</v>
      </c>
      <c r="AT98" s="1">
        <v>0</v>
      </c>
      <c r="AU98" s="1">
        <v>0</v>
      </c>
      <c r="AX98" s="1">
        <v>5</v>
      </c>
      <c r="BC98" s="1">
        <v>1</v>
      </c>
      <c r="BD98" s="1">
        <v>7</v>
      </c>
      <c r="BE98" s="1">
        <v>2</v>
      </c>
      <c r="BF98" s="296">
        <v>1796878.3648661596</v>
      </c>
      <c r="BO98" s="279">
        <f t="shared" si="7"/>
        <v>20642466</v>
      </c>
      <c r="BP98" s="2">
        <f t="shared" si="8"/>
        <v>1984460.4484587535</v>
      </c>
      <c r="BQ98" s="2">
        <f t="shared" si="6"/>
        <v>424611.55154124787</v>
      </c>
      <c r="BS98" s="280">
        <v>20642466</v>
      </c>
      <c r="BT98" s="281">
        <v>1984460.4484587535</v>
      </c>
      <c r="BU98" s="281"/>
      <c r="BV98" s="281"/>
      <c r="BW98" s="281"/>
      <c r="BX98" s="281"/>
      <c r="BY98" s="281"/>
      <c r="BZ98" s="281"/>
      <c r="CA98" s="281">
        <v>424611.55154124787</v>
      </c>
      <c r="CB98" s="281"/>
      <c r="CC98" s="281"/>
      <c r="CD98" s="281"/>
      <c r="CE98" s="281"/>
      <c r="CF98" s="281"/>
      <c r="CG98" s="281"/>
    </row>
    <row r="99" spans="1:85" x14ac:dyDescent="0.3">
      <c r="A99" s="273">
        <f t="shared" si="5"/>
        <v>5212174.531997554</v>
      </c>
      <c r="B99" s="1" t="s">
        <v>2621</v>
      </c>
      <c r="C99" s="274">
        <v>7669769</v>
      </c>
      <c r="D99" s="1">
        <v>144205</v>
      </c>
      <c r="E99" s="1">
        <v>3</v>
      </c>
      <c r="F99" s="1" t="s">
        <v>3983</v>
      </c>
      <c r="G99" s="275">
        <v>44211</v>
      </c>
      <c r="H99" s="275">
        <v>46053</v>
      </c>
      <c r="I99" s="1">
        <v>0</v>
      </c>
      <c r="J99" s="1">
        <v>1</v>
      </c>
      <c r="K99" s="1">
        <v>16</v>
      </c>
      <c r="L99" s="1">
        <v>30</v>
      </c>
      <c r="M99" s="1">
        <v>2</v>
      </c>
      <c r="N99" s="1">
        <v>16.72</v>
      </c>
      <c r="O99" s="1">
        <v>18.07</v>
      </c>
      <c r="P99" s="1">
        <v>10336665</v>
      </c>
      <c r="Q99" s="1">
        <v>175971</v>
      </c>
      <c r="R99" s="1">
        <v>8810396</v>
      </c>
      <c r="S99" s="1">
        <v>0</v>
      </c>
      <c r="T99" s="1">
        <v>0</v>
      </c>
      <c r="U99" s="1">
        <v>0</v>
      </c>
      <c r="W99" s="1">
        <v>0</v>
      </c>
      <c r="X99" s="1">
        <v>0</v>
      </c>
      <c r="Y99" s="1">
        <v>0</v>
      </c>
      <c r="Z99" s="1" t="s">
        <v>2664</v>
      </c>
      <c r="AA99" s="1" t="s">
        <v>2807</v>
      </c>
      <c r="AB99" s="275">
        <v>44651</v>
      </c>
      <c r="AC99" s="1">
        <v>1</v>
      </c>
      <c r="AD99" s="1" t="s">
        <v>2623</v>
      </c>
      <c r="AE99" s="1">
        <v>1</v>
      </c>
      <c r="AF99" s="1">
        <v>30</v>
      </c>
      <c r="AG99" s="1">
        <v>0</v>
      </c>
      <c r="AN99" s="1">
        <v>1</v>
      </c>
      <c r="AO99" s="1">
        <v>1</v>
      </c>
      <c r="AP99" s="1">
        <v>44211</v>
      </c>
      <c r="AQ99" s="1" t="s">
        <v>2629</v>
      </c>
      <c r="AR99" s="276">
        <v>719911.24</v>
      </c>
      <c r="AS99" s="1" t="s">
        <v>2632</v>
      </c>
      <c r="AT99" s="1">
        <v>0</v>
      </c>
      <c r="AU99" s="1">
        <v>0</v>
      </c>
      <c r="AX99" s="1">
        <v>5</v>
      </c>
      <c r="BC99" s="1">
        <v>1</v>
      </c>
      <c r="BD99" s="1">
        <v>7</v>
      </c>
      <c r="BE99" s="1">
        <v>2</v>
      </c>
      <c r="BF99" s="296">
        <v>2878310.2280024462</v>
      </c>
      <c r="BO99" s="279">
        <f t="shared" si="7"/>
        <v>20642488</v>
      </c>
      <c r="BP99" s="2">
        <f t="shared" si="8"/>
        <v>0</v>
      </c>
      <c r="BQ99" s="2">
        <f t="shared" si="6"/>
        <v>0</v>
      </c>
      <c r="BS99" s="280">
        <v>20642488</v>
      </c>
      <c r="BT99" s="281"/>
      <c r="BU99" s="281"/>
      <c r="BV99" s="281"/>
      <c r="BW99" s="281"/>
      <c r="BX99" s="281"/>
      <c r="BY99" s="281"/>
      <c r="BZ99" s="281"/>
      <c r="CA99" s="281">
        <v>0</v>
      </c>
      <c r="CB99" s="281"/>
      <c r="CC99" s="281"/>
      <c r="CD99" s="281"/>
      <c r="CE99" s="281"/>
      <c r="CF99" s="281"/>
      <c r="CG99" s="281"/>
    </row>
    <row r="100" spans="1:85" x14ac:dyDescent="0.3">
      <c r="A100" s="273">
        <f t="shared" si="5"/>
        <v>1458592.6978532923</v>
      </c>
      <c r="B100" s="1" t="s">
        <v>2621</v>
      </c>
      <c r="C100" s="274">
        <v>7669769</v>
      </c>
      <c r="D100" s="1">
        <v>144205</v>
      </c>
      <c r="E100" s="1">
        <v>4</v>
      </c>
      <c r="F100" s="1" t="s">
        <v>4872</v>
      </c>
      <c r="G100" s="275">
        <v>44407</v>
      </c>
      <c r="H100" s="275">
        <v>45504</v>
      </c>
      <c r="I100" s="1">
        <v>0</v>
      </c>
      <c r="J100" s="1">
        <v>1</v>
      </c>
      <c r="K100" s="1">
        <v>8</v>
      </c>
      <c r="L100" s="1">
        <v>30</v>
      </c>
      <c r="M100" s="1">
        <v>2</v>
      </c>
      <c r="N100" s="1">
        <v>17.690000000000001</v>
      </c>
      <c r="O100" s="1">
        <v>19.2</v>
      </c>
      <c r="P100" s="1">
        <v>3000000</v>
      </c>
      <c r="Q100" s="1">
        <v>108613</v>
      </c>
      <c r="R100" s="1">
        <v>2465574</v>
      </c>
      <c r="S100" s="1">
        <v>0</v>
      </c>
      <c r="T100" s="1">
        <v>0</v>
      </c>
      <c r="U100" s="1">
        <v>0</v>
      </c>
      <c r="W100" s="1">
        <v>0</v>
      </c>
      <c r="X100" s="1">
        <v>0</v>
      </c>
      <c r="Y100" s="1">
        <v>0</v>
      </c>
      <c r="AB100" s="275">
        <v>44651</v>
      </c>
      <c r="AC100" s="1">
        <v>1</v>
      </c>
      <c r="AD100" s="1" t="s">
        <v>2623</v>
      </c>
      <c r="AE100" s="1">
        <v>1</v>
      </c>
      <c r="AF100" s="1">
        <v>30</v>
      </c>
      <c r="AG100" s="1">
        <v>0</v>
      </c>
      <c r="AN100" s="1">
        <v>1</v>
      </c>
      <c r="AO100" s="1">
        <v>1</v>
      </c>
      <c r="AR100" s="276">
        <v>201491.19</v>
      </c>
      <c r="AS100" s="1" t="s">
        <v>2657</v>
      </c>
      <c r="AT100" s="1">
        <v>0</v>
      </c>
      <c r="AU100" s="1">
        <v>0</v>
      </c>
      <c r="AX100" s="1">
        <v>5</v>
      </c>
      <c r="BC100" s="1">
        <v>1</v>
      </c>
      <c r="BD100" s="1">
        <v>7</v>
      </c>
      <c r="BE100" s="1">
        <v>2</v>
      </c>
      <c r="BF100" s="296">
        <v>805490.1121467076</v>
      </c>
      <c r="BO100" s="279">
        <f t="shared" si="7"/>
        <v>20642072</v>
      </c>
      <c r="BP100" s="2">
        <f t="shared" si="8"/>
        <v>0</v>
      </c>
      <c r="BQ100" s="2">
        <f t="shared" si="6"/>
        <v>0</v>
      </c>
      <c r="BS100" s="280">
        <v>20642072</v>
      </c>
      <c r="BT100" s="281"/>
      <c r="BU100" s="281"/>
      <c r="BV100" s="281">
        <v>0</v>
      </c>
      <c r="BW100" s="281"/>
      <c r="BX100" s="281"/>
      <c r="BY100" s="281"/>
      <c r="BZ100" s="281"/>
      <c r="CA100" s="281"/>
      <c r="CB100" s="281"/>
      <c r="CC100" s="281"/>
      <c r="CD100" s="281"/>
      <c r="CE100" s="281"/>
      <c r="CF100" s="281"/>
      <c r="CG100" s="281"/>
    </row>
    <row r="101" spans="1:85" x14ac:dyDescent="0.3">
      <c r="A101" s="273">
        <f t="shared" si="5"/>
        <v>2970760.805102407</v>
      </c>
      <c r="B101" s="1" t="s">
        <v>2621</v>
      </c>
      <c r="C101" s="274">
        <v>7669769</v>
      </c>
      <c r="D101" s="1">
        <v>144205</v>
      </c>
      <c r="E101" s="1">
        <v>4</v>
      </c>
      <c r="F101" s="1" t="s">
        <v>6147</v>
      </c>
      <c r="G101" s="275">
        <v>44617</v>
      </c>
      <c r="H101" s="275">
        <v>44742</v>
      </c>
      <c r="I101" s="1">
        <v>0</v>
      </c>
      <c r="J101" s="1">
        <v>1</v>
      </c>
      <c r="K101" s="1">
        <v>0</v>
      </c>
      <c r="L101" s="1">
        <v>120</v>
      </c>
      <c r="M101" s="1">
        <v>2</v>
      </c>
      <c r="N101" s="1">
        <v>19.350000000000001</v>
      </c>
      <c r="O101" s="1">
        <v>20.62</v>
      </c>
      <c r="P101" s="1">
        <v>5021456</v>
      </c>
      <c r="Q101" s="1">
        <v>5352193</v>
      </c>
      <c r="R101" s="1">
        <v>5021456</v>
      </c>
      <c r="S101" s="1">
        <v>80976</v>
      </c>
      <c r="T101" s="1">
        <v>0</v>
      </c>
      <c r="U101" s="1">
        <v>0</v>
      </c>
      <c r="W101" s="1">
        <v>0</v>
      </c>
      <c r="X101" s="1">
        <v>0</v>
      </c>
      <c r="Y101" s="1">
        <v>0</v>
      </c>
      <c r="AB101" s="275">
        <v>44617</v>
      </c>
      <c r="AC101" s="1">
        <v>1</v>
      </c>
      <c r="AD101" s="1" t="s">
        <v>2623</v>
      </c>
      <c r="AE101" s="1">
        <v>1</v>
      </c>
      <c r="AF101" s="1">
        <v>120</v>
      </c>
      <c r="AG101" s="1">
        <v>0</v>
      </c>
      <c r="AN101" s="1">
        <v>1</v>
      </c>
      <c r="AO101" s="1">
        <v>1</v>
      </c>
      <c r="AR101" s="276">
        <v>410211.82</v>
      </c>
      <c r="AS101" s="1" t="s">
        <v>2632</v>
      </c>
      <c r="AT101" s="1">
        <v>0</v>
      </c>
      <c r="AU101" s="1">
        <v>0</v>
      </c>
      <c r="AX101" s="1">
        <v>5</v>
      </c>
      <c r="BC101" s="1">
        <v>1</v>
      </c>
      <c r="BD101" s="1">
        <v>7</v>
      </c>
      <c r="BE101" s="1">
        <v>2</v>
      </c>
      <c r="BF101" s="296">
        <v>1640483.3748975927</v>
      </c>
      <c r="BO101" s="279">
        <f t="shared" si="7"/>
        <v>20642764</v>
      </c>
      <c r="BP101" s="2">
        <f t="shared" si="8"/>
        <v>0</v>
      </c>
      <c r="BQ101" s="2">
        <f t="shared" si="6"/>
        <v>0</v>
      </c>
      <c r="BS101" s="280">
        <v>20642764</v>
      </c>
      <c r="BT101" s="281"/>
      <c r="BU101" s="281"/>
      <c r="BV101" s="281">
        <v>0</v>
      </c>
      <c r="BW101" s="281"/>
      <c r="BX101" s="281"/>
      <c r="BY101" s="281"/>
      <c r="BZ101" s="281"/>
      <c r="CA101" s="281"/>
      <c r="CB101" s="281"/>
      <c r="CC101" s="281"/>
      <c r="CD101" s="281"/>
      <c r="CE101" s="281"/>
      <c r="CF101" s="281"/>
      <c r="CG101" s="281"/>
    </row>
    <row r="102" spans="1:85" x14ac:dyDescent="0.3">
      <c r="A102" s="273">
        <f t="shared" si="5"/>
        <v>3498905.4313541926</v>
      </c>
      <c r="B102" s="1" t="s">
        <v>2621</v>
      </c>
      <c r="C102" s="274">
        <v>8404682</v>
      </c>
      <c r="D102" s="1">
        <v>144205</v>
      </c>
      <c r="E102" s="1">
        <v>4</v>
      </c>
      <c r="F102" s="1" t="s">
        <v>5918</v>
      </c>
      <c r="G102" s="275">
        <v>44567</v>
      </c>
      <c r="H102" s="275">
        <v>45688</v>
      </c>
      <c r="I102" s="1">
        <v>0</v>
      </c>
      <c r="J102" s="1">
        <v>1</v>
      </c>
      <c r="K102" s="1">
        <v>2</v>
      </c>
      <c r="L102" s="1">
        <v>30</v>
      </c>
      <c r="M102" s="1">
        <v>2</v>
      </c>
      <c r="N102" s="1">
        <v>17.690000000000001</v>
      </c>
      <c r="O102" s="1">
        <v>19.2</v>
      </c>
      <c r="P102" s="1">
        <v>4000000</v>
      </c>
      <c r="Q102" s="1">
        <v>144817</v>
      </c>
      <c r="R102" s="1">
        <v>3829780</v>
      </c>
      <c r="S102" s="1">
        <v>0</v>
      </c>
      <c r="T102" s="1">
        <v>0</v>
      </c>
      <c r="U102" s="1">
        <v>0</v>
      </c>
      <c r="W102" s="1">
        <v>0</v>
      </c>
      <c r="X102" s="1">
        <v>0</v>
      </c>
      <c r="Y102" s="1">
        <v>0</v>
      </c>
      <c r="AB102" s="275">
        <v>44651</v>
      </c>
      <c r="AC102" s="1">
        <v>1</v>
      </c>
      <c r="AD102" s="1" t="s">
        <v>2623</v>
      </c>
      <c r="AE102" s="1">
        <v>1</v>
      </c>
      <c r="AF102" s="1">
        <v>30</v>
      </c>
      <c r="AG102" s="1">
        <v>0</v>
      </c>
      <c r="AN102" s="1">
        <v>1</v>
      </c>
      <c r="AO102" s="1">
        <v>1</v>
      </c>
      <c r="AR102" s="276">
        <v>75056.800000000003</v>
      </c>
      <c r="AS102" s="1" t="s">
        <v>2657</v>
      </c>
      <c r="AT102" s="1">
        <v>0</v>
      </c>
      <c r="AU102" s="1">
        <v>0</v>
      </c>
      <c r="AX102" s="1">
        <v>5</v>
      </c>
      <c r="BC102" s="1">
        <v>1</v>
      </c>
      <c r="BD102" s="1">
        <v>7</v>
      </c>
      <c r="BE102" s="1">
        <v>2</v>
      </c>
      <c r="BF102" s="296">
        <v>255817.76864580772</v>
      </c>
      <c r="BO102" s="279">
        <f t="shared" si="7"/>
        <v>20644688</v>
      </c>
      <c r="BP102" s="2">
        <f t="shared" si="8"/>
        <v>0</v>
      </c>
      <c r="BQ102" s="2">
        <f t="shared" si="6"/>
        <v>0</v>
      </c>
      <c r="BS102" s="280">
        <v>20644688</v>
      </c>
      <c r="BT102" s="281"/>
      <c r="BU102" s="281"/>
      <c r="BV102" s="281">
        <v>0</v>
      </c>
      <c r="BW102" s="281"/>
      <c r="BX102" s="281"/>
      <c r="BY102" s="281"/>
      <c r="BZ102" s="281"/>
      <c r="CA102" s="281">
        <v>0</v>
      </c>
      <c r="CB102" s="281"/>
      <c r="CC102" s="281"/>
      <c r="CD102" s="281"/>
      <c r="CE102" s="281"/>
      <c r="CF102" s="281"/>
      <c r="CG102" s="281"/>
    </row>
    <row r="103" spans="1:85" x14ac:dyDescent="0.3">
      <c r="A103" s="273">
        <f t="shared" si="5"/>
        <v>17408098.568645809</v>
      </c>
      <c r="B103" s="1" t="s">
        <v>2621</v>
      </c>
      <c r="C103" s="274">
        <v>8404682</v>
      </c>
      <c r="D103" s="1">
        <v>144205</v>
      </c>
      <c r="E103" s="1">
        <v>4</v>
      </c>
      <c r="F103" s="1" t="s">
        <v>5562</v>
      </c>
      <c r="G103" s="275">
        <v>44522</v>
      </c>
      <c r="H103" s="275">
        <v>46356</v>
      </c>
      <c r="I103" s="1">
        <v>0</v>
      </c>
      <c r="J103" s="1">
        <v>1</v>
      </c>
      <c r="K103" s="1">
        <v>4</v>
      </c>
      <c r="L103" s="1">
        <v>30</v>
      </c>
      <c r="M103" s="1">
        <v>2</v>
      </c>
      <c r="N103" s="1">
        <v>10.199999999999999</v>
      </c>
      <c r="O103" s="1">
        <v>10.69</v>
      </c>
      <c r="P103" s="1">
        <v>20089041</v>
      </c>
      <c r="Q103" s="1">
        <v>432820</v>
      </c>
      <c r="R103" s="1">
        <v>19054171</v>
      </c>
      <c r="S103" s="1">
        <v>0</v>
      </c>
      <c r="T103" s="1">
        <v>0</v>
      </c>
      <c r="U103" s="1">
        <v>0</v>
      </c>
      <c r="W103" s="1">
        <v>0</v>
      </c>
      <c r="X103" s="1">
        <v>0</v>
      </c>
      <c r="Y103" s="1">
        <v>0</v>
      </c>
      <c r="AB103" s="275">
        <v>44651</v>
      </c>
      <c r="AC103" s="1">
        <v>1</v>
      </c>
      <c r="AD103" s="1" t="s">
        <v>2623</v>
      </c>
      <c r="AE103" s="1">
        <v>1</v>
      </c>
      <c r="AF103" s="1">
        <v>30</v>
      </c>
      <c r="AG103" s="1">
        <v>0</v>
      </c>
      <c r="AN103" s="1">
        <v>1</v>
      </c>
      <c r="AO103" s="1">
        <v>1</v>
      </c>
      <c r="AR103" s="276">
        <v>373311.2</v>
      </c>
      <c r="AS103" s="1" t="s">
        <v>2632</v>
      </c>
      <c r="AT103" s="1">
        <v>0</v>
      </c>
      <c r="AU103" s="1">
        <v>0</v>
      </c>
      <c r="AX103" s="1">
        <v>5</v>
      </c>
      <c r="BC103" s="1">
        <v>1</v>
      </c>
      <c r="BD103" s="1">
        <v>7</v>
      </c>
      <c r="BE103" s="1">
        <v>2</v>
      </c>
      <c r="BF103" s="296">
        <v>1272761.2313541924</v>
      </c>
      <c r="BO103" s="279">
        <f t="shared" si="7"/>
        <v>20644662</v>
      </c>
      <c r="BP103" s="2">
        <f t="shared" si="8"/>
        <v>0</v>
      </c>
      <c r="BQ103" s="2">
        <f t="shared" si="6"/>
        <v>0</v>
      </c>
      <c r="BS103" s="280">
        <v>20644662</v>
      </c>
      <c r="BT103" s="281">
        <v>0</v>
      </c>
      <c r="BU103" s="281"/>
      <c r="BV103" s="281"/>
      <c r="BW103" s="281"/>
      <c r="BX103" s="281"/>
      <c r="BY103" s="281"/>
      <c r="BZ103" s="281"/>
      <c r="CA103" s="281"/>
      <c r="CB103" s="281"/>
      <c r="CC103" s="281"/>
      <c r="CD103" s="281"/>
      <c r="CE103" s="281"/>
      <c r="CF103" s="281"/>
      <c r="CG103" s="281"/>
    </row>
    <row r="104" spans="1:85" x14ac:dyDescent="0.3">
      <c r="A104" s="273">
        <f t="shared" si="5"/>
        <v>3153679.7148678456</v>
      </c>
      <c r="B104" s="1" t="s">
        <v>2621</v>
      </c>
      <c r="C104" s="274">
        <v>9744206</v>
      </c>
      <c r="D104" s="1">
        <v>144205</v>
      </c>
      <c r="E104" s="1">
        <v>4</v>
      </c>
      <c r="F104" s="1" t="s">
        <v>3154</v>
      </c>
      <c r="G104" s="275">
        <v>43755</v>
      </c>
      <c r="H104" s="275">
        <v>45747</v>
      </c>
      <c r="I104" s="1">
        <v>0</v>
      </c>
      <c r="J104" s="1">
        <v>1</v>
      </c>
      <c r="K104" s="1">
        <v>29</v>
      </c>
      <c r="L104" s="1">
        <v>30</v>
      </c>
      <c r="M104" s="1">
        <v>2</v>
      </c>
      <c r="N104" s="1">
        <v>18</v>
      </c>
      <c r="O104" s="1">
        <v>19.559999999999999</v>
      </c>
      <c r="P104" s="1">
        <v>5000000</v>
      </c>
      <c r="Q104" s="1">
        <v>180762</v>
      </c>
      <c r="R104" s="1">
        <v>4889430</v>
      </c>
      <c r="S104" s="1">
        <v>0</v>
      </c>
      <c r="T104" s="1">
        <v>0</v>
      </c>
      <c r="U104" s="1">
        <v>0</v>
      </c>
      <c r="W104" s="1">
        <v>0</v>
      </c>
      <c r="X104" s="1">
        <v>0</v>
      </c>
      <c r="Y104" s="1">
        <v>0</v>
      </c>
      <c r="AB104" s="275">
        <v>44651</v>
      </c>
      <c r="AC104" s="1">
        <v>1</v>
      </c>
      <c r="AD104" s="1" t="s">
        <v>2623</v>
      </c>
      <c r="AE104" s="1">
        <v>1</v>
      </c>
      <c r="AF104" s="1">
        <v>30</v>
      </c>
      <c r="AG104" s="1">
        <v>0</v>
      </c>
      <c r="AN104" s="1">
        <v>1</v>
      </c>
      <c r="AO104" s="1">
        <v>1</v>
      </c>
      <c r="AR104" s="276">
        <v>288389.07</v>
      </c>
      <c r="AS104" s="1" t="s">
        <v>2657</v>
      </c>
      <c r="AT104" s="1">
        <v>0</v>
      </c>
      <c r="AU104" s="1">
        <v>0</v>
      </c>
      <c r="AX104" s="1">
        <v>5</v>
      </c>
      <c r="BC104" s="1">
        <v>1</v>
      </c>
      <c r="BD104" s="1">
        <v>7</v>
      </c>
      <c r="BE104" s="1">
        <v>2</v>
      </c>
      <c r="BF104" s="296">
        <v>1447361.2151321541</v>
      </c>
      <c r="BO104" s="279">
        <f t="shared" si="7"/>
        <v>20646224</v>
      </c>
      <c r="BP104" s="2">
        <f t="shared" si="8"/>
        <v>0</v>
      </c>
      <c r="BQ104" s="2">
        <f t="shared" si="6"/>
        <v>0</v>
      </c>
      <c r="BS104" s="280">
        <v>20646224</v>
      </c>
      <c r="BT104" s="281"/>
      <c r="BU104" s="281"/>
      <c r="BV104" s="281"/>
      <c r="BW104" s="281"/>
      <c r="BX104" s="281"/>
      <c r="BY104" s="281"/>
      <c r="BZ104" s="281"/>
      <c r="CA104" s="281">
        <v>0</v>
      </c>
      <c r="CB104" s="281"/>
      <c r="CC104" s="281"/>
      <c r="CD104" s="281"/>
      <c r="CE104" s="281"/>
      <c r="CF104" s="281"/>
      <c r="CG104" s="281"/>
    </row>
    <row r="105" spans="1:85" x14ac:dyDescent="0.3">
      <c r="A105" s="273">
        <f t="shared" si="5"/>
        <v>4192592.1172465011</v>
      </c>
      <c r="B105" s="1" t="s">
        <v>2621</v>
      </c>
      <c r="C105" s="274">
        <v>9744206</v>
      </c>
      <c r="D105" s="1">
        <v>144205</v>
      </c>
      <c r="E105" s="1">
        <v>3</v>
      </c>
      <c r="F105" s="1" t="s">
        <v>4716</v>
      </c>
      <c r="G105" s="275">
        <v>44376</v>
      </c>
      <c r="H105" s="275">
        <v>45473</v>
      </c>
      <c r="I105" s="1">
        <v>0</v>
      </c>
      <c r="J105" s="1">
        <v>1</v>
      </c>
      <c r="K105" s="1">
        <v>11</v>
      </c>
      <c r="L105" s="1">
        <v>30</v>
      </c>
      <c r="M105" s="1">
        <v>2</v>
      </c>
      <c r="N105" s="1">
        <v>13.44</v>
      </c>
      <c r="O105" s="1">
        <v>14.29</v>
      </c>
      <c r="P105" s="1">
        <v>8640981</v>
      </c>
      <c r="Q105" s="1">
        <v>191152</v>
      </c>
      <c r="R105" s="1">
        <v>6500062</v>
      </c>
      <c r="S105" s="1">
        <v>0</v>
      </c>
      <c r="T105" s="1">
        <v>0</v>
      </c>
      <c r="U105" s="1">
        <v>0</v>
      </c>
      <c r="W105" s="1">
        <v>0</v>
      </c>
      <c r="X105" s="1">
        <v>0</v>
      </c>
      <c r="Y105" s="1">
        <v>0</v>
      </c>
      <c r="Z105" s="1" t="s">
        <v>5741</v>
      </c>
      <c r="AA105" s="1" t="s">
        <v>3609</v>
      </c>
      <c r="AB105" s="275">
        <v>44651</v>
      </c>
      <c r="AC105" s="1">
        <v>1</v>
      </c>
      <c r="AD105" s="1" t="s">
        <v>2623</v>
      </c>
      <c r="AE105" s="1">
        <v>1</v>
      </c>
      <c r="AF105" s="1">
        <v>30</v>
      </c>
      <c r="AG105" s="1">
        <v>0</v>
      </c>
      <c r="AN105" s="1">
        <v>1</v>
      </c>
      <c r="AO105" s="1">
        <v>1</v>
      </c>
      <c r="AP105" s="1">
        <v>44376</v>
      </c>
      <c r="AQ105" s="1" t="s">
        <v>2629</v>
      </c>
      <c r="AR105" s="276">
        <v>383331.97</v>
      </c>
      <c r="AS105" s="1" t="s">
        <v>2632</v>
      </c>
      <c r="AT105" s="1">
        <v>0</v>
      </c>
      <c r="AU105" s="1">
        <v>0</v>
      </c>
      <c r="AX105" s="1">
        <v>5</v>
      </c>
      <c r="BC105" s="1">
        <v>1</v>
      </c>
      <c r="BD105" s="1">
        <v>7</v>
      </c>
      <c r="BE105" s="1">
        <v>2</v>
      </c>
      <c r="BF105" s="296">
        <v>1924137.9127534989</v>
      </c>
      <c r="BO105" s="279">
        <f t="shared" si="7"/>
        <v>20646788</v>
      </c>
      <c r="BP105" s="2">
        <f t="shared" si="8"/>
        <v>0</v>
      </c>
      <c r="BQ105" s="2">
        <f t="shared" si="6"/>
        <v>0</v>
      </c>
      <c r="BS105" s="280">
        <v>20646788</v>
      </c>
      <c r="BT105" s="281"/>
      <c r="BU105" s="281"/>
      <c r="BV105" s="281"/>
      <c r="BW105" s="281"/>
      <c r="BX105" s="281"/>
      <c r="BY105" s="281"/>
      <c r="BZ105" s="281"/>
      <c r="CA105" s="281">
        <v>0</v>
      </c>
      <c r="CB105" s="281"/>
      <c r="CC105" s="281"/>
      <c r="CD105" s="281"/>
      <c r="CE105" s="281"/>
      <c r="CF105" s="281"/>
      <c r="CG105" s="281"/>
    </row>
    <row r="106" spans="1:85" x14ac:dyDescent="0.3">
      <c r="A106" s="273">
        <f t="shared" si="5"/>
        <v>2937757.6023853286</v>
      </c>
      <c r="B106" s="1" t="s">
        <v>2621</v>
      </c>
      <c r="C106" s="274">
        <v>9744206</v>
      </c>
      <c r="D106" s="1">
        <v>144205</v>
      </c>
      <c r="E106" s="1">
        <v>4</v>
      </c>
      <c r="F106" s="1" t="s">
        <v>5957</v>
      </c>
      <c r="G106" s="275">
        <v>44602</v>
      </c>
      <c r="H106" s="275">
        <v>44742</v>
      </c>
      <c r="I106" s="1">
        <v>0</v>
      </c>
      <c r="J106" s="1">
        <v>1</v>
      </c>
      <c r="K106" s="1">
        <v>0</v>
      </c>
      <c r="L106" s="1">
        <v>120</v>
      </c>
      <c r="M106" s="1">
        <v>2</v>
      </c>
      <c r="N106" s="1">
        <v>19.350000000000001</v>
      </c>
      <c r="O106" s="1">
        <v>20.62</v>
      </c>
      <c r="P106" s="1">
        <v>4554778</v>
      </c>
      <c r="Q106" s="1">
        <v>4854704</v>
      </c>
      <c r="R106" s="1">
        <v>4554778</v>
      </c>
      <c r="S106" s="1">
        <v>73450</v>
      </c>
      <c r="T106" s="1">
        <v>0</v>
      </c>
      <c r="U106" s="1">
        <v>0</v>
      </c>
      <c r="W106" s="1">
        <v>0</v>
      </c>
      <c r="X106" s="1">
        <v>0</v>
      </c>
      <c r="Y106" s="1">
        <v>0</v>
      </c>
      <c r="AB106" s="275">
        <v>44602</v>
      </c>
      <c r="AC106" s="1">
        <v>1</v>
      </c>
      <c r="AD106" s="1" t="s">
        <v>2623</v>
      </c>
      <c r="AE106" s="1">
        <v>1</v>
      </c>
      <c r="AF106" s="1">
        <v>120</v>
      </c>
      <c r="AG106" s="1">
        <v>0</v>
      </c>
      <c r="AN106" s="1">
        <v>1</v>
      </c>
      <c r="AO106" s="1">
        <v>1</v>
      </c>
      <c r="AR106" s="276">
        <v>268722.33</v>
      </c>
      <c r="AS106" s="1" t="s">
        <v>2632</v>
      </c>
      <c r="AT106" s="1">
        <v>0</v>
      </c>
      <c r="AU106" s="1">
        <v>0</v>
      </c>
      <c r="AX106" s="1">
        <v>5</v>
      </c>
      <c r="BC106" s="1">
        <v>1</v>
      </c>
      <c r="BD106" s="1">
        <v>7</v>
      </c>
      <c r="BE106" s="1">
        <v>2</v>
      </c>
      <c r="BF106" s="296">
        <v>1348298.0676146713</v>
      </c>
      <c r="BO106" s="279">
        <f t="shared" si="7"/>
        <v>20647242</v>
      </c>
      <c r="BP106" s="2">
        <f t="shared" si="8"/>
        <v>0</v>
      </c>
      <c r="BQ106" s="2">
        <f t="shared" si="6"/>
        <v>18522319.800000001</v>
      </c>
      <c r="BS106" s="280">
        <v>20647242</v>
      </c>
      <c r="BT106" s="281"/>
      <c r="BU106" s="281"/>
      <c r="BV106" s="281"/>
      <c r="BW106" s="281"/>
      <c r="BX106" s="281"/>
      <c r="BY106" s="281"/>
      <c r="BZ106" s="281"/>
      <c r="CA106" s="281">
        <v>18522319.800000001</v>
      </c>
      <c r="CB106" s="281"/>
      <c r="CC106" s="281"/>
      <c r="CD106" s="281"/>
      <c r="CE106" s="281"/>
      <c r="CF106" s="281"/>
      <c r="CG106" s="281"/>
    </row>
    <row r="107" spans="1:85" x14ac:dyDescent="0.3">
      <c r="A107" s="273">
        <f t="shared" si="5"/>
        <v>331448.03891802568</v>
      </c>
      <c r="B107" s="1" t="s">
        <v>2621</v>
      </c>
      <c r="C107" s="274">
        <v>9744206</v>
      </c>
      <c r="D107" s="1">
        <v>144205</v>
      </c>
      <c r="E107" s="1">
        <v>4</v>
      </c>
      <c r="F107" s="1" t="s">
        <v>5959</v>
      </c>
      <c r="G107" s="275">
        <v>44602</v>
      </c>
      <c r="H107" s="275">
        <v>44773</v>
      </c>
      <c r="I107" s="1">
        <v>0</v>
      </c>
      <c r="J107" s="1">
        <v>1</v>
      </c>
      <c r="K107" s="1">
        <v>0</v>
      </c>
      <c r="L107" s="1">
        <v>150</v>
      </c>
      <c r="M107" s="1">
        <v>2</v>
      </c>
      <c r="N107" s="1">
        <v>19.5</v>
      </c>
      <c r="O107" s="1">
        <v>20.62</v>
      </c>
      <c r="P107" s="1">
        <v>513928</v>
      </c>
      <c r="Q107" s="1">
        <v>556559</v>
      </c>
      <c r="R107" s="1">
        <v>513928</v>
      </c>
      <c r="S107" s="1">
        <v>8353</v>
      </c>
      <c r="T107" s="1">
        <v>0</v>
      </c>
      <c r="U107" s="1">
        <v>0</v>
      </c>
      <c r="W107" s="1">
        <v>0</v>
      </c>
      <c r="X107" s="1">
        <v>0</v>
      </c>
      <c r="Y107" s="1">
        <v>0</v>
      </c>
      <c r="AB107" s="275">
        <v>44602</v>
      </c>
      <c r="AC107" s="1">
        <v>1</v>
      </c>
      <c r="AD107" s="1" t="s">
        <v>2623</v>
      </c>
      <c r="AE107" s="1">
        <v>1</v>
      </c>
      <c r="AF107" s="1">
        <v>150</v>
      </c>
      <c r="AG107" s="1">
        <v>0</v>
      </c>
      <c r="AN107" s="1">
        <v>1</v>
      </c>
      <c r="AO107" s="1">
        <v>1</v>
      </c>
      <c r="AR107" s="276">
        <v>30347.82</v>
      </c>
      <c r="AS107" s="1" t="s">
        <v>2632</v>
      </c>
      <c r="AT107" s="1">
        <v>0</v>
      </c>
      <c r="AU107" s="1">
        <v>0</v>
      </c>
      <c r="AX107" s="1">
        <v>5</v>
      </c>
      <c r="BC107" s="1">
        <v>1</v>
      </c>
      <c r="BD107" s="1">
        <v>7</v>
      </c>
      <c r="BE107" s="1">
        <v>2</v>
      </c>
      <c r="BF107" s="296">
        <v>152132.14108197432</v>
      </c>
      <c r="BO107" s="279">
        <f t="shared" si="7"/>
        <v>20692698</v>
      </c>
      <c r="BP107" s="2">
        <f t="shared" si="8"/>
        <v>0</v>
      </c>
      <c r="BQ107" s="2">
        <f t="shared" si="6"/>
        <v>0</v>
      </c>
      <c r="BS107" s="280">
        <v>20692698</v>
      </c>
      <c r="BT107" s="281">
        <v>0</v>
      </c>
      <c r="BU107" s="281"/>
      <c r="BV107" s="281"/>
      <c r="BW107" s="281"/>
      <c r="BX107" s="281"/>
      <c r="BY107" s="281"/>
      <c r="BZ107" s="281"/>
      <c r="CA107" s="281"/>
      <c r="CB107" s="281"/>
      <c r="CC107" s="281"/>
      <c r="CD107" s="281"/>
      <c r="CE107" s="281"/>
      <c r="CF107" s="281"/>
      <c r="CG107" s="281"/>
    </row>
    <row r="108" spans="1:85" x14ac:dyDescent="0.3">
      <c r="A108" s="273">
        <f t="shared" si="5"/>
        <v>7077704.6396181881</v>
      </c>
      <c r="B108" s="1" t="s">
        <v>2621</v>
      </c>
      <c r="C108" s="274">
        <v>9744206</v>
      </c>
      <c r="D108" s="1">
        <v>144205</v>
      </c>
      <c r="E108" s="1">
        <v>3</v>
      </c>
      <c r="F108" s="1" t="s">
        <v>6047</v>
      </c>
      <c r="G108" s="275">
        <v>44574</v>
      </c>
      <c r="H108" s="275">
        <v>45688</v>
      </c>
      <c r="I108" s="1">
        <v>0</v>
      </c>
      <c r="J108" s="1">
        <v>1</v>
      </c>
      <c r="K108" s="1">
        <v>2</v>
      </c>
      <c r="L108" s="1">
        <v>30</v>
      </c>
      <c r="M108" s="1">
        <v>2</v>
      </c>
      <c r="N108" s="1">
        <v>15.93</v>
      </c>
      <c r="O108" s="1">
        <v>17.149999999999999</v>
      </c>
      <c r="P108" s="1">
        <v>11474668</v>
      </c>
      <c r="Q108" s="1">
        <v>405340</v>
      </c>
      <c r="R108" s="1">
        <v>10973074</v>
      </c>
      <c r="S108" s="1">
        <v>0</v>
      </c>
      <c r="T108" s="1">
        <v>0</v>
      </c>
      <c r="U108" s="1">
        <v>0</v>
      </c>
      <c r="W108" s="1">
        <v>0</v>
      </c>
      <c r="X108" s="1">
        <v>0</v>
      </c>
      <c r="Y108" s="1">
        <v>0</v>
      </c>
      <c r="AB108" s="275">
        <v>44651</v>
      </c>
      <c r="AC108" s="1">
        <v>1</v>
      </c>
      <c r="AD108" s="1" t="s">
        <v>2623</v>
      </c>
      <c r="AE108" s="1">
        <v>1</v>
      </c>
      <c r="AF108" s="1">
        <v>30</v>
      </c>
      <c r="AG108" s="1">
        <v>0</v>
      </c>
      <c r="AN108" s="1">
        <v>1</v>
      </c>
      <c r="AO108" s="1">
        <v>1</v>
      </c>
      <c r="AP108" s="275">
        <v>44574</v>
      </c>
      <c r="AQ108" s="1" t="s">
        <v>2629</v>
      </c>
      <c r="AR108" s="276">
        <v>647137.62</v>
      </c>
      <c r="AS108" s="1" t="s">
        <v>2632</v>
      </c>
      <c r="AT108" s="1">
        <v>0</v>
      </c>
      <c r="AU108" s="1">
        <v>0</v>
      </c>
      <c r="AX108" s="1">
        <v>5</v>
      </c>
      <c r="BC108" s="1">
        <v>1</v>
      </c>
      <c r="BD108" s="1">
        <v>7</v>
      </c>
      <c r="BE108" s="1">
        <v>2</v>
      </c>
      <c r="BF108" s="296">
        <v>3248231.7403818127</v>
      </c>
      <c r="BO108" s="279">
        <f t="shared" si="7"/>
        <v>22706867</v>
      </c>
      <c r="BP108" s="2">
        <f t="shared" si="8"/>
        <v>0</v>
      </c>
      <c r="BQ108" s="2">
        <f t="shared" si="6"/>
        <v>1677884.9500000004</v>
      </c>
      <c r="BS108" s="280">
        <v>22706867</v>
      </c>
      <c r="BT108" s="281"/>
      <c r="BU108" s="281"/>
      <c r="BV108" s="281">
        <v>882930.2054516942</v>
      </c>
      <c r="BW108" s="281"/>
      <c r="BX108" s="281"/>
      <c r="BY108" s="281"/>
      <c r="BZ108" s="281"/>
      <c r="CA108" s="281">
        <v>794954.74454830622</v>
      </c>
      <c r="CB108" s="281"/>
      <c r="CC108" s="281"/>
      <c r="CD108" s="281"/>
      <c r="CE108" s="281"/>
      <c r="CF108" s="281"/>
      <c r="CG108" s="281"/>
    </row>
    <row r="109" spans="1:85" x14ac:dyDescent="0.3">
      <c r="A109" s="273">
        <f t="shared" si="5"/>
        <v>847612.88696411101</v>
      </c>
      <c r="B109" s="1" t="s">
        <v>2621</v>
      </c>
      <c r="C109" s="274">
        <v>9744206</v>
      </c>
      <c r="D109" s="1">
        <v>144205</v>
      </c>
      <c r="E109" s="1">
        <v>4</v>
      </c>
      <c r="F109" s="1" t="s">
        <v>6434</v>
      </c>
      <c r="G109" s="275">
        <v>44642</v>
      </c>
      <c r="H109" s="275">
        <v>44773</v>
      </c>
      <c r="I109" s="1">
        <v>0</v>
      </c>
      <c r="J109" s="1">
        <v>1</v>
      </c>
      <c r="K109" s="1">
        <v>0</v>
      </c>
      <c r="L109" s="1">
        <v>120</v>
      </c>
      <c r="M109" s="1">
        <v>2</v>
      </c>
      <c r="N109" s="1">
        <v>19.350000000000001</v>
      </c>
      <c r="O109" s="1">
        <v>20.62</v>
      </c>
      <c r="P109" s="1">
        <v>1314087</v>
      </c>
      <c r="Q109" s="1">
        <v>1400618</v>
      </c>
      <c r="R109" s="1">
        <v>1314087</v>
      </c>
      <c r="S109" s="1">
        <v>0</v>
      </c>
      <c r="T109" s="1">
        <v>0</v>
      </c>
      <c r="U109" s="1">
        <v>0</v>
      </c>
      <c r="W109" s="1">
        <v>0</v>
      </c>
      <c r="X109" s="1">
        <v>0</v>
      </c>
      <c r="Y109" s="1">
        <v>0</v>
      </c>
      <c r="AB109" s="275">
        <v>44642</v>
      </c>
      <c r="AC109" s="1">
        <v>1</v>
      </c>
      <c r="AD109" s="1" t="s">
        <v>2623</v>
      </c>
      <c r="AE109" s="1">
        <v>1</v>
      </c>
      <c r="AF109" s="1">
        <v>120</v>
      </c>
      <c r="AG109" s="1">
        <v>0</v>
      </c>
      <c r="AN109" s="1">
        <v>1</v>
      </c>
      <c r="AO109" s="1">
        <v>1</v>
      </c>
      <c r="AR109" s="276">
        <v>77480.19</v>
      </c>
      <c r="AS109" s="1" t="s">
        <v>2632</v>
      </c>
      <c r="AT109" s="1">
        <v>0</v>
      </c>
      <c r="AU109" s="1">
        <v>0</v>
      </c>
      <c r="AX109" s="1">
        <v>5</v>
      </c>
      <c r="BC109" s="1">
        <v>1</v>
      </c>
      <c r="BD109" s="1">
        <v>7</v>
      </c>
      <c r="BE109" s="1">
        <v>2</v>
      </c>
      <c r="BF109" s="296">
        <v>388993.92303588905</v>
      </c>
      <c r="BO109" s="279">
        <f t="shared" si="7"/>
        <v>22906820</v>
      </c>
      <c r="BP109" s="2">
        <f t="shared" si="8"/>
        <v>0</v>
      </c>
      <c r="BQ109" s="2">
        <f t="shared" si="6"/>
        <v>0</v>
      </c>
      <c r="BS109" s="280">
        <v>22906820</v>
      </c>
      <c r="BT109" s="281"/>
      <c r="BU109" s="281"/>
      <c r="BV109" s="281">
        <v>0</v>
      </c>
      <c r="BW109" s="281"/>
      <c r="BX109" s="281"/>
      <c r="BY109" s="281"/>
      <c r="BZ109" s="281"/>
      <c r="CA109" s="281">
        <v>0</v>
      </c>
      <c r="CB109" s="281"/>
      <c r="CC109" s="281"/>
      <c r="CD109" s="281"/>
      <c r="CE109" s="281"/>
      <c r="CF109" s="281"/>
      <c r="CG109" s="281"/>
    </row>
    <row r="110" spans="1:85" x14ac:dyDescent="0.3">
      <c r="A110" s="273">
        <f t="shared" si="5"/>
        <v>12437086.450795123</v>
      </c>
      <c r="B110" s="1" t="s">
        <v>2621</v>
      </c>
      <c r="C110" s="274">
        <v>9746978</v>
      </c>
      <c r="D110" s="1">
        <v>141105</v>
      </c>
      <c r="E110" s="1">
        <v>4</v>
      </c>
      <c r="F110" s="1" t="s">
        <v>2920</v>
      </c>
      <c r="G110" s="275">
        <v>43546</v>
      </c>
      <c r="H110" s="275">
        <v>46387</v>
      </c>
      <c r="I110" s="1">
        <v>0</v>
      </c>
      <c r="J110" s="1">
        <v>1</v>
      </c>
      <c r="K110" s="1">
        <v>37</v>
      </c>
      <c r="L110" s="1">
        <v>30</v>
      </c>
      <c r="M110" s="1">
        <v>2</v>
      </c>
      <c r="N110" s="1">
        <v>11.39</v>
      </c>
      <c r="O110" s="1">
        <v>12.01</v>
      </c>
      <c r="P110" s="1">
        <v>35355422</v>
      </c>
      <c r="Q110" s="1">
        <v>368494</v>
      </c>
      <c r="R110" s="1">
        <v>25493405</v>
      </c>
      <c r="S110" s="1">
        <v>0</v>
      </c>
      <c r="T110" s="1">
        <v>0</v>
      </c>
      <c r="U110" s="1">
        <v>0</v>
      </c>
      <c r="W110" s="1">
        <v>0</v>
      </c>
      <c r="X110" s="1">
        <v>0</v>
      </c>
      <c r="Y110" s="1">
        <v>0</v>
      </c>
      <c r="Z110" s="1" t="s">
        <v>2921</v>
      </c>
      <c r="AA110" s="1" t="s">
        <v>2755</v>
      </c>
      <c r="AB110" s="275">
        <v>44651</v>
      </c>
      <c r="AC110" s="1">
        <v>1</v>
      </c>
      <c r="AD110" s="1" t="s">
        <v>2623</v>
      </c>
      <c r="AE110" s="1">
        <v>1</v>
      </c>
      <c r="AF110" s="1">
        <v>30</v>
      </c>
      <c r="AG110" s="1">
        <v>0</v>
      </c>
      <c r="AN110" s="1">
        <v>1</v>
      </c>
      <c r="AO110" s="1">
        <v>1</v>
      </c>
      <c r="AR110" s="276">
        <v>1462465.53</v>
      </c>
      <c r="AS110" s="1" t="s">
        <v>2655</v>
      </c>
      <c r="AT110" s="1">
        <v>0</v>
      </c>
      <c r="AU110" s="1">
        <v>0</v>
      </c>
      <c r="AV110" s="1" t="s">
        <v>2625</v>
      </c>
      <c r="AW110" s="1" t="s">
        <v>2626</v>
      </c>
      <c r="AX110" s="1">
        <v>5</v>
      </c>
      <c r="BC110" s="1">
        <v>1</v>
      </c>
      <c r="BD110" s="1">
        <v>7</v>
      </c>
      <c r="BE110" s="1">
        <v>2</v>
      </c>
      <c r="BF110" s="296">
        <v>11593853.019204875</v>
      </c>
      <c r="BO110" s="279">
        <f t="shared" si="7"/>
        <v>22922294</v>
      </c>
      <c r="BP110" s="2">
        <f t="shared" si="8"/>
        <v>80518523.089937866</v>
      </c>
      <c r="BQ110" s="2">
        <f t="shared" si="6"/>
        <v>4753355.8600621289</v>
      </c>
      <c r="BS110" s="280">
        <v>22922294</v>
      </c>
      <c r="BT110" s="281">
        <v>80518523.089937866</v>
      </c>
      <c r="BU110" s="281"/>
      <c r="BV110" s="281"/>
      <c r="BW110" s="281"/>
      <c r="BX110" s="281"/>
      <c r="BY110" s="281"/>
      <c r="BZ110" s="281"/>
      <c r="CA110" s="281">
        <v>4753355.8600621289</v>
      </c>
      <c r="CB110" s="281"/>
      <c r="CC110" s="281"/>
      <c r="CD110" s="281"/>
      <c r="CE110" s="281"/>
      <c r="CF110" s="281"/>
      <c r="CG110" s="281"/>
    </row>
    <row r="111" spans="1:85" x14ac:dyDescent="0.3">
      <c r="A111" s="273">
        <f t="shared" si="5"/>
        <v>4315815.721227359</v>
      </c>
      <c r="B111" s="1" t="s">
        <v>2621</v>
      </c>
      <c r="C111" s="274">
        <v>9746978</v>
      </c>
      <c r="D111" s="1">
        <v>141105</v>
      </c>
      <c r="E111" s="1">
        <v>3</v>
      </c>
      <c r="F111" s="1" t="s">
        <v>2825</v>
      </c>
      <c r="G111" s="275">
        <v>43781</v>
      </c>
      <c r="H111" s="275">
        <v>45077</v>
      </c>
      <c r="I111" s="1">
        <v>0</v>
      </c>
      <c r="J111" s="1">
        <v>1</v>
      </c>
      <c r="K111" s="1">
        <v>32</v>
      </c>
      <c r="L111" s="1">
        <v>30</v>
      </c>
      <c r="M111" s="1">
        <v>2</v>
      </c>
      <c r="N111" s="1">
        <v>13.32</v>
      </c>
      <c r="O111" s="1">
        <v>14.16</v>
      </c>
      <c r="P111" s="1">
        <v>22723834</v>
      </c>
      <c r="Q111" s="1">
        <v>438963</v>
      </c>
      <c r="R111" s="1">
        <v>8846620</v>
      </c>
      <c r="S111" s="1">
        <v>0</v>
      </c>
      <c r="T111" s="1">
        <v>0</v>
      </c>
      <c r="U111" s="1">
        <v>37990000</v>
      </c>
      <c r="V111" s="1">
        <v>42419</v>
      </c>
      <c r="W111" s="1">
        <v>0</v>
      </c>
      <c r="X111" s="1">
        <v>0</v>
      </c>
      <c r="Y111" s="1">
        <v>0</v>
      </c>
      <c r="Z111" s="1" t="s">
        <v>5660</v>
      </c>
      <c r="AA111" s="1" t="s">
        <v>2807</v>
      </c>
      <c r="AB111" s="275">
        <v>44651</v>
      </c>
      <c r="AC111" s="1">
        <v>3</v>
      </c>
      <c r="AD111" s="1" t="s">
        <v>2623</v>
      </c>
      <c r="AE111" s="1">
        <v>1</v>
      </c>
      <c r="AF111" s="1">
        <v>30</v>
      </c>
      <c r="AG111" s="1">
        <v>0</v>
      </c>
      <c r="AN111" s="1">
        <v>1</v>
      </c>
      <c r="AO111" s="1">
        <v>1</v>
      </c>
      <c r="AP111" s="1">
        <v>43781</v>
      </c>
      <c r="AQ111" s="1" t="s">
        <v>2629</v>
      </c>
      <c r="AR111" s="276">
        <v>507551.52</v>
      </c>
      <c r="AS111" s="1" t="s">
        <v>2624</v>
      </c>
      <c r="AT111" s="1">
        <v>0</v>
      </c>
      <c r="AU111" s="1">
        <v>0</v>
      </c>
      <c r="AV111" s="1" t="s">
        <v>2625</v>
      </c>
      <c r="AW111" s="1" t="s">
        <v>2626</v>
      </c>
      <c r="AX111" s="1">
        <v>5</v>
      </c>
      <c r="BC111" s="1">
        <v>1</v>
      </c>
      <c r="BD111" s="1">
        <v>7</v>
      </c>
      <c r="BE111" s="1">
        <v>2</v>
      </c>
      <c r="BF111" s="296">
        <v>4023252.7587726414</v>
      </c>
      <c r="BO111" s="279">
        <f t="shared" si="7"/>
        <v>22924090</v>
      </c>
      <c r="BP111" s="2">
        <f t="shared" si="8"/>
        <v>0</v>
      </c>
      <c r="BQ111" s="2">
        <f t="shared" si="6"/>
        <v>14215558</v>
      </c>
      <c r="BS111" s="280">
        <v>22924090</v>
      </c>
      <c r="BT111" s="281"/>
      <c r="BU111" s="281"/>
      <c r="BV111" s="281">
        <v>9668644.0197514109</v>
      </c>
      <c r="BW111" s="281"/>
      <c r="BX111" s="281"/>
      <c r="BY111" s="281"/>
      <c r="BZ111" s="281"/>
      <c r="CA111" s="281">
        <v>4546913.9802485891</v>
      </c>
      <c r="CB111" s="281"/>
      <c r="CC111" s="281"/>
      <c r="CD111" s="281"/>
      <c r="CE111" s="281"/>
      <c r="CF111" s="281"/>
      <c r="CG111" s="281"/>
    </row>
    <row r="112" spans="1:85" x14ac:dyDescent="0.3">
      <c r="A112" s="273">
        <f t="shared" si="5"/>
        <v>1399064.3879775172</v>
      </c>
      <c r="B112" s="1" t="s">
        <v>2621</v>
      </c>
      <c r="C112" s="274">
        <v>9746978</v>
      </c>
      <c r="D112" s="1">
        <v>144105</v>
      </c>
      <c r="E112" s="1">
        <v>4</v>
      </c>
      <c r="F112" s="1" t="s">
        <v>5785</v>
      </c>
      <c r="G112" s="275">
        <v>44617</v>
      </c>
      <c r="H112" s="275">
        <v>45169</v>
      </c>
      <c r="I112" s="1">
        <v>0</v>
      </c>
      <c r="J112" s="1">
        <v>1</v>
      </c>
      <c r="K112" s="1">
        <v>1</v>
      </c>
      <c r="L112" s="1">
        <v>30</v>
      </c>
      <c r="M112" s="1">
        <v>2</v>
      </c>
      <c r="N112" s="1">
        <v>14.09</v>
      </c>
      <c r="O112" s="1">
        <v>15.04</v>
      </c>
      <c r="P112" s="1">
        <v>3019011</v>
      </c>
      <c r="Q112" s="1">
        <v>187642</v>
      </c>
      <c r="R112" s="1">
        <v>2867869</v>
      </c>
      <c r="S112" s="1">
        <v>0</v>
      </c>
      <c r="T112" s="1">
        <v>0</v>
      </c>
      <c r="U112" s="1">
        <v>0</v>
      </c>
      <c r="W112" s="1">
        <v>0</v>
      </c>
      <c r="X112" s="1">
        <v>0</v>
      </c>
      <c r="Y112" s="1">
        <v>0</v>
      </c>
      <c r="AB112" s="275">
        <v>44651</v>
      </c>
      <c r="AC112" s="1">
        <v>1</v>
      </c>
      <c r="AD112" s="1" t="s">
        <v>2623</v>
      </c>
      <c r="AE112" s="1">
        <v>1</v>
      </c>
      <c r="AF112" s="1">
        <v>30</v>
      </c>
      <c r="AG112" s="1">
        <v>0</v>
      </c>
      <c r="AN112" s="1">
        <v>1</v>
      </c>
      <c r="AO112" s="1">
        <v>1</v>
      </c>
      <c r="AR112" s="276">
        <v>164559.39000000001</v>
      </c>
      <c r="AS112" s="1" t="s">
        <v>2632</v>
      </c>
      <c r="AT112" s="1">
        <v>0</v>
      </c>
      <c r="AU112" s="1">
        <v>0</v>
      </c>
      <c r="AV112" s="1" t="s">
        <v>2625</v>
      </c>
      <c r="AW112" s="1" t="s">
        <v>2626</v>
      </c>
      <c r="AX112" s="1">
        <v>5</v>
      </c>
      <c r="BC112" s="1">
        <v>1</v>
      </c>
      <c r="BD112" s="1">
        <v>7</v>
      </c>
      <c r="BE112" s="1">
        <v>2</v>
      </c>
      <c r="BF112" s="296">
        <v>1304245.2220224827</v>
      </c>
      <c r="BO112" s="279">
        <f t="shared" si="7"/>
        <v>22924489</v>
      </c>
      <c r="BP112" s="2">
        <f t="shared" si="8"/>
        <v>0</v>
      </c>
      <c r="BQ112" s="2">
        <f t="shared" si="6"/>
        <v>0</v>
      </c>
      <c r="BS112" s="280">
        <v>22924489</v>
      </c>
      <c r="BT112" s="281"/>
      <c r="BU112" s="281"/>
      <c r="BV112" s="281"/>
      <c r="BW112" s="281"/>
      <c r="BX112" s="281"/>
      <c r="BY112" s="281"/>
      <c r="BZ112" s="281"/>
      <c r="CA112" s="281">
        <v>0</v>
      </c>
      <c r="CB112" s="281"/>
      <c r="CC112" s="281"/>
      <c r="CD112" s="281"/>
      <c r="CE112" s="281"/>
      <c r="CF112" s="281"/>
      <c r="CG112" s="281"/>
    </row>
    <row r="113" spans="1:85" x14ac:dyDescent="0.3">
      <c r="A113" s="273">
        <f t="shared" si="5"/>
        <v>0</v>
      </c>
      <c r="B113" s="1" t="s">
        <v>2621</v>
      </c>
      <c r="C113" s="274">
        <v>9772209</v>
      </c>
      <c r="D113" s="1">
        <v>144205</v>
      </c>
      <c r="E113" s="1">
        <v>4</v>
      </c>
      <c r="F113" s="1" t="s">
        <v>3304</v>
      </c>
      <c r="G113" s="275">
        <v>43992</v>
      </c>
      <c r="H113" s="275">
        <v>45138</v>
      </c>
      <c r="I113" s="1">
        <v>0</v>
      </c>
      <c r="J113" s="1">
        <v>1</v>
      </c>
      <c r="K113" s="1">
        <v>20</v>
      </c>
      <c r="L113" s="1">
        <v>30</v>
      </c>
      <c r="M113" s="1">
        <v>2</v>
      </c>
      <c r="N113" s="1">
        <v>7.2</v>
      </c>
      <c r="O113" s="1">
        <v>7.44</v>
      </c>
      <c r="P113" s="1">
        <v>3000000</v>
      </c>
      <c r="Q113" s="1">
        <v>93461</v>
      </c>
      <c r="R113" s="1">
        <v>1417809</v>
      </c>
      <c r="S113" s="1">
        <v>0</v>
      </c>
      <c r="T113" s="1">
        <v>0</v>
      </c>
      <c r="U113" s="1">
        <v>0</v>
      </c>
      <c r="V113" s="275"/>
      <c r="W113" s="1">
        <v>0</v>
      </c>
      <c r="X113" s="1">
        <v>0</v>
      </c>
      <c r="Y113" s="1">
        <v>0</v>
      </c>
      <c r="AB113" s="275">
        <v>44651</v>
      </c>
      <c r="AC113" s="1">
        <v>1</v>
      </c>
      <c r="AD113" s="1" t="s">
        <v>2623</v>
      </c>
      <c r="AE113" s="1">
        <v>1</v>
      </c>
      <c r="AF113" s="1">
        <v>30</v>
      </c>
      <c r="AG113" s="1">
        <v>0</v>
      </c>
      <c r="AN113" s="1">
        <v>1</v>
      </c>
      <c r="AO113" s="1">
        <v>1</v>
      </c>
      <c r="AR113" s="276">
        <v>294578.75</v>
      </c>
      <c r="AS113" s="1" t="s">
        <v>2657</v>
      </c>
      <c r="AT113" s="1">
        <v>0</v>
      </c>
      <c r="AU113" s="1">
        <v>0</v>
      </c>
      <c r="AX113" s="1">
        <v>5</v>
      </c>
      <c r="BC113" s="1">
        <v>1</v>
      </c>
      <c r="BD113" s="1">
        <v>7</v>
      </c>
      <c r="BE113" s="1">
        <v>2</v>
      </c>
      <c r="BF113" s="296">
        <v>2293521.0796194528</v>
      </c>
      <c r="BO113" s="279">
        <f t="shared" si="7"/>
        <v>22926496</v>
      </c>
      <c r="BP113" s="2">
        <f t="shared" si="8"/>
        <v>0</v>
      </c>
      <c r="BQ113" s="2">
        <f t="shared" si="6"/>
        <v>5471402.3599999994</v>
      </c>
      <c r="BS113" s="280">
        <v>22926496</v>
      </c>
      <c r="BT113" s="281"/>
      <c r="BU113" s="281"/>
      <c r="BV113" s="281"/>
      <c r="BW113" s="281"/>
      <c r="BX113" s="281"/>
      <c r="BY113" s="281"/>
      <c r="BZ113" s="281"/>
      <c r="CA113" s="281">
        <v>5471402.3599999994</v>
      </c>
      <c r="CB113" s="281"/>
      <c r="CC113" s="281"/>
      <c r="CD113" s="281"/>
      <c r="CE113" s="281"/>
      <c r="CF113" s="281"/>
      <c r="CG113" s="281"/>
    </row>
    <row r="114" spans="1:85" x14ac:dyDescent="0.3">
      <c r="A114" s="273">
        <f t="shared" si="5"/>
        <v>0</v>
      </c>
      <c r="B114" s="1" t="s">
        <v>2621</v>
      </c>
      <c r="C114" s="274">
        <v>9772209</v>
      </c>
      <c r="D114" s="1">
        <v>144205</v>
      </c>
      <c r="E114" s="1">
        <v>4</v>
      </c>
      <c r="F114" s="1" t="s">
        <v>3571</v>
      </c>
      <c r="G114" s="275">
        <v>44029</v>
      </c>
      <c r="H114" s="275">
        <v>45535</v>
      </c>
      <c r="I114" s="1">
        <v>0</v>
      </c>
      <c r="J114" s="1">
        <v>1</v>
      </c>
      <c r="K114" s="1">
        <v>22</v>
      </c>
      <c r="L114" s="1">
        <v>30</v>
      </c>
      <c r="M114" s="1">
        <v>2</v>
      </c>
      <c r="N114" s="1">
        <v>7.2</v>
      </c>
      <c r="O114" s="1">
        <v>7.44</v>
      </c>
      <c r="P114" s="1">
        <v>10121639</v>
      </c>
      <c r="Q114" s="1">
        <v>156609</v>
      </c>
      <c r="R114" s="1">
        <v>6358469</v>
      </c>
      <c r="S114" s="1">
        <v>0</v>
      </c>
      <c r="T114" s="1">
        <v>0</v>
      </c>
      <c r="U114" s="1">
        <v>0</v>
      </c>
      <c r="W114" s="1">
        <v>0</v>
      </c>
      <c r="X114" s="1">
        <v>0</v>
      </c>
      <c r="Y114" s="1">
        <v>0</v>
      </c>
      <c r="Z114" s="1" t="s">
        <v>5741</v>
      </c>
      <c r="AA114" s="1" t="s">
        <v>3609</v>
      </c>
      <c r="AB114" s="275">
        <v>44651</v>
      </c>
      <c r="AC114" s="1">
        <v>1</v>
      </c>
      <c r="AD114" s="1" t="s">
        <v>2623</v>
      </c>
      <c r="AE114" s="1">
        <v>1</v>
      </c>
      <c r="AF114" s="1">
        <v>30</v>
      </c>
      <c r="AG114" s="1">
        <v>0</v>
      </c>
      <c r="AN114" s="1">
        <v>1</v>
      </c>
      <c r="AO114" s="1">
        <v>1</v>
      </c>
      <c r="AR114" s="276">
        <v>1321322.25</v>
      </c>
      <c r="AS114" s="1" t="s">
        <v>2632</v>
      </c>
      <c r="AT114" s="1">
        <v>0</v>
      </c>
      <c r="AU114" s="1">
        <v>0</v>
      </c>
      <c r="AX114" s="1">
        <v>5</v>
      </c>
      <c r="BC114" s="1">
        <v>1</v>
      </c>
      <c r="BD114" s="1">
        <v>7</v>
      </c>
      <c r="BE114" s="1">
        <v>2</v>
      </c>
      <c r="BF114" s="296">
        <v>10285787.920380548</v>
      </c>
      <c r="BO114" s="279">
        <f t="shared" si="7"/>
        <v>22926220</v>
      </c>
      <c r="BP114" s="2">
        <f t="shared" si="8"/>
        <v>46442406.674764298</v>
      </c>
      <c r="BQ114" s="2">
        <f t="shared" si="6"/>
        <v>6972969.1452356987</v>
      </c>
      <c r="BS114" s="280">
        <v>22926220</v>
      </c>
      <c r="BT114" s="281">
        <v>34285749.090286382</v>
      </c>
      <c r="BU114" s="281">
        <v>12156657.584477918</v>
      </c>
      <c r="BV114" s="281"/>
      <c r="BW114" s="281"/>
      <c r="BX114" s="281"/>
      <c r="BY114" s="281"/>
      <c r="BZ114" s="281"/>
      <c r="CA114" s="281">
        <v>6972969.1452356987</v>
      </c>
      <c r="CB114" s="281"/>
      <c r="CC114" s="281"/>
      <c r="CD114" s="281"/>
      <c r="CE114" s="281"/>
      <c r="CF114" s="281"/>
      <c r="CG114" s="281"/>
    </row>
    <row r="115" spans="1:85" x14ac:dyDescent="0.3">
      <c r="A115" s="273">
        <f t="shared" si="5"/>
        <v>285561.96553853829</v>
      </c>
      <c r="B115" s="1" t="s">
        <v>2621</v>
      </c>
      <c r="C115" s="274">
        <v>20022294</v>
      </c>
      <c r="D115" s="1">
        <v>144105</v>
      </c>
      <c r="E115" s="1">
        <v>4</v>
      </c>
      <c r="F115" s="1" t="s">
        <v>2927</v>
      </c>
      <c r="G115" s="275">
        <v>43259</v>
      </c>
      <c r="H115" s="275">
        <v>44742</v>
      </c>
      <c r="I115" s="1">
        <v>0</v>
      </c>
      <c r="J115" s="1">
        <v>1</v>
      </c>
      <c r="K115" s="1">
        <v>35</v>
      </c>
      <c r="L115" s="1">
        <v>30</v>
      </c>
      <c r="M115" s="1">
        <v>2</v>
      </c>
      <c r="N115" s="1">
        <v>15.6</v>
      </c>
      <c r="O115" s="1">
        <v>16.760000000000002</v>
      </c>
      <c r="P115" s="1">
        <v>10126583</v>
      </c>
      <c r="Q115" s="1">
        <v>284920</v>
      </c>
      <c r="R115" s="1">
        <v>833003</v>
      </c>
      <c r="S115" s="1">
        <v>0</v>
      </c>
      <c r="T115" s="1">
        <v>0</v>
      </c>
      <c r="U115" s="1">
        <v>0</v>
      </c>
      <c r="W115" s="1">
        <v>0</v>
      </c>
      <c r="X115" s="1">
        <v>0</v>
      </c>
      <c r="Y115" s="1">
        <v>0</v>
      </c>
      <c r="AB115" s="275">
        <v>44651</v>
      </c>
      <c r="AC115" s="1">
        <v>1</v>
      </c>
      <c r="AD115" s="1" t="s">
        <v>2623</v>
      </c>
      <c r="AE115" s="1">
        <v>1</v>
      </c>
      <c r="AF115" s="1">
        <v>30</v>
      </c>
      <c r="AG115" s="1">
        <v>0</v>
      </c>
      <c r="AN115" s="1">
        <v>1</v>
      </c>
      <c r="AO115" s="1">
        <v>1</v>
      </c>
      <c r="AR115" s="276">
        <v>68756.929999999993</v>
      </c>
      <c r="AS115" s="1" t="s">
        <v>2632</v>
      </c>
      <c r="AT115" s="1">
        <v>0</v>
      </c>
      <c r="AU115" s="1">
        <v>0</v>
      </c>
      <c r="AV115" s="1" t="s">
        <v>2625</v>
      </c>
      <c r="AW115" s="1" t="s">
        <v>2626</v>
      </c>
      <c r="AX115" s="1">
        <v>5</v>
      </c>
      <c r="BC115" s="1">
        <v>1</v>
      </c>
      <c r="BD115" s="1">
        <v>7</v>
      </c>
      <c r="BE115" s="1">
        <v>2</v>
      </c>
      <c r="BF115" s="296">
        <v>478684.10446146177</v>
      </c>
      <c r="BO115" s="279">
        <f t="shared" si="7"/>
        <v>22928246</v>
      </c>
      <c r="BP115" s="2">
        <f t="shared" si="8"/>
        <v>0</v>
      </c>
      <c r="BQ115" s="2">
        <f t="shared" si="6"/>
        <v>53719723</v>
      </c>
      <c r="BS115" s="280">
        <v>22928246</v>
      </c>
      <c r="BT115" s="281"/>
      <c r="BU115" s="281"/>
      <c r="BV115" s="281">
        <v>53719723</v>
      </c>
      <c r="BW115" s="281"/>
      <c r="BX115" s="281"/>
      <c r="BY115" s="281"/>
      <c r="BZ115" s="281"/>
      <c r="CA115" s="281"/>
      <c r="CB115" s="281"/>
      <c r="CC115" s="281"/>
      <c r="CD115" s="281"/>
      <c r="CE115" s="281"/>
      <c r="CF115" s="281"/>
      <c r="CG115" s="281"/>
    </row>
    <row r="116" spans="1:85" x14ac:dyDescent="0.3">
      <c r="A116" s="273">
        <f t="shared" si="5"/>
        <v>9359156.882087905</v>
      </c>
      <c r="B116" s="1" t="s">
        <v>2621</v>
      </c>
      <c r="C116" s="274">
        <v>20022294</v>
      </c>
      <c r="D116" s="1">
        <v>144105</v>
      </c>
      <c r="E116" s="1">
        <v>4</v>
      </c>
      <c r="F116" s="1" t="s">
        <v>3721</v>
      </c>
      <c r="G116" s="275">
        <v>44021</v>
      </c>
      <c r="H116" s="275">
        <v>45535</v>
      </c>
      <c r="I116" s="1">
        <v>0</v>
      </c>
      <c r="J116" s="1">
        <v>1</v>
      </c>
      <c r="K116" s="1">
        <v>19</v>
      </c>
      <c r="L116" s="1">
        <v>30</v>
      </c>
      <c r="M116" s="1">
        <v>2</v>
      </c>
      <c r="N116" s="1">
        <v>9</v>
      </c>
      <c r="O116" s="1">
        <v>9.3800000000000008</v>
      </c>
      <c r="P116" s="1">
        <v>42128249</v>
      </c>
      <c r="Q116" s="1">
        <v>1056447</v>
      </c>
      <c r="R116" s="1">
        <v>27310125</v>
      </c>
      <c r="S116" s="1">
        <v>0</v>
      </c>
      <c r="T116" s="1">
        <v>0</v>
      </c>
      <c r="U116" s="1">
        <v>0</v>
      </c>
      <c r="W116" s="1">
        <v>0</v>
      </c>
      <c r="X116" s="1">
        <v>0</v>
      </c>
      <c r="Y116" s="1">
        <v>0</v>
      </c>
      <c r="AB116" s="275">
        <v>44651</v>
      </c>
      <c r="AC116" s="1">
        <v>1</v>
      </c>
      <c r="AD116" s="1" t="s">
        <v>2623</v>
      </c>
      <c r="AE116" s="1">
        <v>1</v>
      </c>
      <c r="AF116" s="1">
        <v>30</v>
      </c>
      <c r="AG116" s="1">
        <v>0</v>
      </c>
      <c r="AN116" s="1">
        <v>1</v>
      </c>
      <c r="AO116" s="1">
        <v>1</v>
      </c>
      <c r="AR116" s="276">
        <v>2257239.85</v>
      </c>
      <c r="AS116" s="1" t="s">
        <v>2677</v>
      </c>
      <c r="AT116" s="1">
        <v>0</v>
      </c>
      <c r="AU116" s="1">
        <v>0</v>
      </c>
      <c r="AV116" s="1" t="s">
        <v>2625</v>
      </c>
      <c r="AW116" s="1" t="s">
        <v>2626</v>
      </c>
      <c r="AX116" s="1">
        <v>5</v>
      </c>
      <c r="BC116" s="1">
        <v>1</v>
      </c>
      <c r="BD116" s="1">
        <v>7</v>
      </c>
      <c r="BE116" s="1">
        <v>2</v>
      </c>
      <c r="BF116" s="296">
        <v>15693728.267912094</v>
      </c>
      <c r="BO116" s="279">
        <f t="shared" si="7"/>
        <v>22972674</v>
      </c>
      <c r="BP116" s="2">
        <f t="shared" si="8"/>
        <v>0</v>
      </c>
      <c r="BQ116" s="2">
        <f t="shared" si="6"/>
        <v>15387075</v>
      </c>
      <c r="BS116" s="280">
        <v>22972674</v>
      </c>
      <c r="BT116" s="281"/>
      <c r="BU116" s="281"/>
      <c r="BV116" s="281">
        <v>15387075</v>
      </c>
      <c r="BW116" s="281"/>
      <c r="BX116" s="281"/>
      <c r="BY116" s="281"/>
      <c r="BZ116" s="281"/>
      <c r="CA116" s="281"/>
      <c r="CB116" s="281"/>
      <c r="CC116" s="281"/>
      <c r="CD116" s="281"/>
      <c r="CE116" s="281"/>
      <c r="CF116" s="281"/>
      <c r="CG116" s="281"/>
    </row>
    <row r="117" spans="1:85" x14ac:dyDescent="0.3">
      <c r="A117" s="273">
        <f t="shared" si="5"/>
        <v>288541.15237355593</v>
      </c>
      <c r="B117" s="1" t="s">
        <v>2621</v>
      </c>
      <c r="C117" s="274">
        <v>20022294</v>
      </c>
      <c r="D117" s="1">
        <v>144205</v>
      </c>
      <c r="E117" s="1">
        <v>4</v>
      </c>
      <c r="F117" s="1" t="s">
        <v>3172</v>
      </c>
      <c r="G117" s="275">
        <v>43934</v>
      </c>
      <c r="H117" s="275">
        <v>45077</v>
      </c>
      <c r="I117" s="1">
        <v>0</v>
      </c>
      <c r="J117" s="1">
        <v>1</v>
      </c>
      <c r="K117" s="1">
        <v>22</v>
      </c>
      <c r="L117" s="1">
        <v>30</v>
      </c>
      <c r="M117" s="1">
        <v>2</v>
      </c>
      <c r="N117" s="1">
        <v>9</v>
      </c>
      <c r="O117" s="1">
        <v>9.3800000000000008</v>
      </c>
      <c r="P117" s="1">
        <v>2000000</v>
      </c>
      <c r="Q117" s="1">
        <v>63599</v>
      </c>
      <c r="R117" s="1">
        <v>842260</v>
      </c>
      <c r="S117" s="1">
        <v>0</v>
      </c>
      <c r="T117" s="1">
        <v>0</v>
      </c>
      <c r="U117" s="1">
        <v>0</v>
      </c>
      <c r="W117" s="1">
        <v>0</v>
      </c>
      <c r="X117" s="1">
        <v>0</v>
      </c>
      <c r="Y117" s="1">
        <v>0</v>
      </c>
      <c r="AB117" s="275">
        <v>44651</v>
      </c>
      <c r="AC117" s="1">
        <v>1</v>
      </c>
      <c r="AD117" s="1" t="s">
        <v>2623</v>
      </c>
      <c r="AE117" s="1">
        <v>1</v>
      </c>
      <c r="AF117" s="1">
        <v>30</v>
      </c>
      <c r="AG117" s="1">
        <v>0</v>
      </c>
      <c r="AN117" s="1">
        <v>1</v>
      </c>
      <c r="AO117" s="1">
        <v>1</v>
      </c>
      <c r="AR117" s="276">
        <v>69715.22</v>
      </c>
      <c r="AS117" s="1" t="s">
        <v>2632</v>
      </c>
      <c r="AT117" s="1">
        <v>0</v>
      </c>
      <c r="AU117" s="1">
        <v>0</v>
      </c>
      <c r="AX117" s="1">
        <v>5</v>
      </c>
      <c r="BC117" s="1">
        <v>1</v>
      </c>
      <c r="BD117" s="1">
        <v>7</v>
      </c>
      <c r="BE117" s="1">
        <v>2</v>
      </c>
      <c r="BF117" s="296">
        <v>484003.6276264441</v>
      </c>
      <c r="BO117" s="279">
        <f t="shared" si="7"/>
        <v>22982404</v>
      </c>
      <c r="BP117" s="2">
        <f t="shared" si="8"/>
        <v>0</v>
      </c>
      <c r="BQ117" s="2">
        <f t="shared" si="6"/>
        <v>41395820</v>
      </c>
      <c r="BS117" s="280">
        <v>22982404</v>
      </c>
      <c r="BT117" s="281"/>
      <c r="BU117" s="281"/>
      <c r="BV117" s="281">
        <v>36475654.281598724</v>
      </c>
      <c r="BW117" s="281"/>
      <c r="BX117" s="281"/>
      <c r="BY117" s="281"/>
      <c r="BZ117" s="281"/>
      <c r="CA117" s="281">
        <v>4920165.7184012774</v>
      </c>
      <c r="CB117" s="281"/>
      <c r="CC117" s="281"/>
      <c r="CD117" s="281"/>
      <c r="CE117" s="281"/>
      <c r="CF117" s="281"/>
      <c r="CG117" s="281"/>
    </row>
    <row r="118" spans="1:85" x14ac:dyDescent="0.3">
      <c r="A118" s="273">
        <f t="shared" si="5"/>
        <v>0</v>
      </c>
      <c r="B118" s="1" t="s">
        <v>2621</v>
      </c>
      <c r="C118" s="274">
        <v>20086624</v>
      </c>
      <c r="D118" s="1">
        <v>144205</v>
      </c>
      <c r="E118" s="1">
        <v>4</v>
      </c>
      <c r="F118" s="1" t="s">
        <v>3747</v>
      </c>
      <c r="G118" s="275">
        <v>44054</v>
      </c>
      <c r="H118" s="275">
        <v>44804</v>
      </c>
      <c r="I118" s="1">
        <v>0</v>
      </c>
      <c r="J118" s="1">
        <v>1</v>
      </c>
      <c r="K118" s="1">
        <v>19</v>
      </c>
      <c r="L118" s="1">
        <v>30</v>
      </c>
      <c r="M118" s="1">
        <v>2</v>
      </c>
      <c r="N118" s="1">
        <v>7.2</v>
      </c>
      <c r="O118" s="1">
        <v>7.44</v>
      </c>
      <c r="P118" s="1">
        <v>5036581</v>
      </c>
      <c r="Q118" s="1">
        <v>226881</v>
      </c>
      <c r="R118" s="1">
        <v>1113146</v>
      </c>
      <c r="S118" s="1">
        <v>0</v>
      </c>
      <c r="T118" s="1">
        <v>0</v>
      </c>
      <c r="U118" s="1">
        <v>0</v>
      </c>
      <c r="W118" s="1">
        <v>0</v>
      </c>
      <c r="X118" s="1">
        <v>0</v>
      </c>
      <c r="Y118" s="1">
        <v>0</v>
      </c>
      <c r="AB118" s="275">
        <v>44651</v>
      </c>
      <c r="AC118" s="1">
        <v>1</v>
      </c>
      <c r="AD118" s="1" t="s">
        <v>2623</v>
      </c>
      <c r="AE118" s="1">
        <v>1</v>
      </c>
      <c r="AF118" s="1">
        <v>30</v>
      </c>
      <c r="AG118" s="1">
        <v>0</v>
      </c>
      <c r="AN118" s="1">
        <v>1</v>
      </c>
      <c r="AO118" s="1">
        <v>1</v>
      </c>
      <c r="AR118" s="276">
        <v>1183086</v>
      </c>
      <c r="AS118" s="1" t="s">
        <v>2632</v>
      </c>
      <c r="AT118" s="1">
        <v>0</v>
      </c>
      <c r="AU118" s="1">
        <v>0</v>
      </c>
      <c r="AX118" s="1">
        <v>5</v>
      </c>
      <c r="BC118" s="1">
        <v>1</v>
      </c>
      <c r="BD118" s="1">
        <v>7</v>
      </c>
      <c r="BE118" s="1">
        <v>2</v>
      </c>
      <c r="BF118" s="296">
        <v>8281494</v>
      </c>
      <c r="BO118" s="279">
        <f t="shared" si="7"/>
        <v>22984449</v>
      </c>
      <c r="BP118" s="2">
        <f t="shared" si="8"/>
        <v>0</v>
      </c>
      <c r="BQ118" s="2">
        <f t="shared" si="6"/>
        <v>4061897</v>
      </c>
      <c r="BS118" s="280">
        <v>22984449</v>
      </c>
      <c r="BT118" s="281"/>
      <c r="BU118" s="281"/>
      <c r="BV118" s="281"/>
      <c r="BW118" s="281"/>
      <c r="BX118" s="281"/>
      <c r="BY118" s="281"/>
      <c r="BZ118" s="281"/>
      <c r="CA118" s="281">
        <v>4061897</v>
      </c>
      <c r="CB118" s="281"/>
      <c r="CC118" s="281"/>
      <c r="CD118" s="281"/>
      <c r="CE118" s="281"/>
      <c r="CF118" s="281"/>
      <c r="CG118" s="281"/>
    </row>
    <row r="119" spans="1:85" x14ac:dyDescent="0.3">
      <c r="A119" s="273">
        <f t="shared" si="5"/>
        <v>5417647</v>
      </c>
      <c r="B119" s="1" t="s">
        <v>2621</v>
      </c>
      <c r="C119" s="274">
        <v>20089044</v>
      </c>
      <c r="D119" s="1">
        <v>144105</v>
      </c>
      <c r="E119" s="1">
        <v>4</v>
      </c>
      <c r="F119" s="1" t="s">
        <v>3935</v>
      </c>
      <c r="G119" s="275">
        <v>44126</v>
      </c>
      <c r="H119" s="275">
        <v>45961</v>
      </c>
      <c r="I119" s="1">
        <v>0</v>
      </c>
      <c r="J119" s="1">
        <v>1</v>
      </c>
      <c r="K119" s="1">
        <v>20</v>
      </c>
      <c r="L119" s="1">
        <v>30</v>
      </c>
      <c r="M119" s="1">
        <v>2</v>
      </c>
      <c r="N119" s="1">
        <v>8.8000000000000007</v>
      </c>
      <c r="O119" s="1">
        <v>9.16</v>
      </c>
      <c r="P119" s="1">
        <v>20082877</v>
      </c>
      <c r="Q119" s="1">
        <v>250182</v>
      </c>
      <c r="R119" s="1">
        <v>15128124</v>
      </c>
      <c r="S119" s="1">
        <v>0</v>
      </c>
      <c r="T119" s="1">
        <v>0</v>
      </c>
      <c r="U119" s="1">
        <v>0</v>
      </c>
      <c r="W119" s="1">
        <v>0</v>
      </c>
      <c r="X119" s="1">
        <v>0</v>
      </c>
      <c r="Y119" s="1">
        <v>0</v>
      </c>
      <c r="Z119" s="1" t="s">
        <v>2635</v>
      </c>
      <c r="AA119" s="1" t="s">
        <v>2807</v>
      </c>
      <c r="AB119" s="275">
        <v>44651</v>
      </c>
      <c r="AC119" s="1">
        <v>1</v>
      </c>
      <c r="AD119" s="1" t="s">
        <v>2623</v>
      </c>
      <c r="AE119" s="1">
        <v>1</v>
      </c>
      <c r="AF119" s="1">
        <v>30</v>
      </c>
      <c r="AG119" s="1">
        <v>0</v>
      </c>
      <c r="AN119" s="1">
        <v>1</v>
      </c>
      <c r="AO119" s="1">
        <v>1</v>
      </c>
      <c r="AR119" s="276">
        <v>1177789</v>
      </c>
      <c r="AS119" s="1" t="s">
        <v>2624</v>
      </c>
      <c r="AT119" s="1">
        <v>0</v>
      </c>
      <c r="AU119" s="1">
        <v>0</v>
      </c>
      <c r="AV119" s="1" t="s">
        <v>2625</v>
      </c>
      <c r="AW119" s="1" t="s">
        <v>2626</v>
      </c>
      <c r="AX119" s="1">
        <v>5</v>
      </c>
      <c r="BC119" s="1">
        <v>1</v>
      </c>
      <c r="BD119" s="1">
        <v>7</v>
      </c>
      <c r="BE119" s="1">
        <v>2</v>
      </c>
      <c r="BF119" s="296">
        <v>8532688</v>
      </c>
      <c r="BO119" s="279">
        <f t="shared" si="7"/>
        <v>22986204</v>
      </c>
      <c r="BP119" s="2">
        <f t="shared" si="8"/>
        <v>0</v>
      </c>
      <c r="BQ119" s="2">
        <f t="shared" si="6"/>
        <v>23220475.609999999</v>
      </c>
      <c r="BS119" s="280">
        <v>22986204</v>
      </c>
      <c r="BT119" s="281"/>
      <c r="BU119" s="281"/>
      <c r="BV119" s="281">
        <v>8945839.1615435369</v>
      </c>
      <c r="BW119" s="281"/>
      <c r="BX119" s="281"/>
      <c r="BY119" s="281"/>
      <c r="BZ119" s="281"/>
      <c r="CA119" s="281">
        <v>14274636.448456461</v>
      </c>
      <c r="CB119" s="281"/>
      <c r="CC119" s="281"/>
      <c r="CD119" s="281"/>
      <c r="CE119" s="281"/>
      <c r="CF119" s="281"/>
      <c r="CG119" s="281"/>
    </row>
    <row r="120" spans="1:85" x14ac:dyDescent="0.3">
      <c r="A120" s="273">
        <f t="shared" si="5"/>
        <v>1337439.3401291922</v>
      </c>
      <c r="B120" s="1" t="s">
        <v>2621</v>
      </c>
      <c r="C120" s="274">
        <v>20098647</v>
      </c>
      <c r="D120" s="1">
        <v>144205</v>
      </c>
      <c r="E120" s="1">
        <v>4</v>
      </c>
      <c r="F120" s="1" t="s">
        <v>3149</v>
      </c>
      <c r="G120" s="275">
        <v>43774</v>
      </c>
      <c r="H120" s="275">
        <v>45351</v>
      </c>
      <c r="I120" s="1">
        <v>0</v>
      </c>
      <c r="J120" s="1">
        <v>1</v>
      </c>
      <c r="K120" s="1">
        <v>28</v>
      </c>
      <c r="L120" s="1">
        <v>30</v>
      </c>
      <c r="M120" s="1">
        <v>2</v>
      </c>
      <c r="N120" s="1">
        <v>18</v>
      </c>
      <c r="O120" s="1">
        <v>19.559999999999999</v>
      </c>
      <c r="P120" s="1">
        <v>3500000</v>
      </c>
      <c r="Q120" s="1">
        <v>174734</v>
      </c>
      <c r="R120" s="1">
        <v>3367289</v>
      </c>
      <c r="S120" s="1">
        <v>0</v>
      </c>
      <c r="T120" s="1">
        <v>0</v>
      </c>
      <c r="U120" s="1">
        <v>0</v>
      </c>
      <c r="W120" s="1">
        <v>0</v>
      </c>
      <c r="X120" s="1">
        <v>0</v>
      </c>
      <c r="Y120" s="1">
        <v>0</v>
      </c>
      <c r="AB120" s="275">
        <v>44651</v>
      </c>
      <c r="AC120" s="1">
        <v>1</v>
      </c>
      <c r="AD120" s="1" t="s">
        <v>2623</v>
      </c>
      <c r="AE120" s="1">
        <v>1</v>
      </c>
      <c r="AF120" s="1">
        <v>30</v>
      </c>
      <c r="AG120" s="1">
        <v>0</v>
      </c>
      <c r="AN120" s="1">
        <v>1</v>
      </c>
      <c r="AO120" s="1">
        <v>1</v>
      </c>
      <c r="AR120" s="276">
        <v>258293.6</v>
      </c>
      <c r="AS120" s="1" t="s">
        <v>2657</v>
      </c>
      <c r="AT120" s="1">
        <v>0</v>
      </c>
      <c r="AU120" s="1">
        <v>0</v>
      </c>
      <c r="AX120" s="1">
        <v>5</v>
      </c>
      <c r="BC120" s="1">
        <v>1</v>
      </c>
      <c r="BD120" s="1">
        <v>7</v>
      </c>
      <c r="BE120" s="1">
        <v>2</v>
      </c>
      <c r="BF120" s="296">
        <v>1771556.0598708077</v>
      </c>
      <c r="BO120" s="279">
        <f t="shared" si="7"/>
        <v>22986209</v>
      </c>
      <c r="BP120" s="2">
        <f t="shared" si="8"/>
        <v>0</v>
      </c>
      <c r="BQ120" s="2">
        <f t="shared" si="6"/>
        <v>0</v>
      </c>
      <c r="BS120" s="280">
        <v>22986209</v>
      </c>
      <c r="BT120" s="281"/>
      <c r="BU120" s="281"/>
      <c r="BV120" s="281">
        <v>0</v>
      </c>
      <c r="BW120" s="281"/>
      <c r="BX120" s="281"/>
      <c r="BY120" s="281"/>
      <c r="BZ120" s="281"/>
      <c r="CA120" s="281"/>
      <c r="CB120" s="281"/>
      <c r="CC120" s="281"/>
      <c r="CD120" s="281"/>
      <c r="CE120" s="281"/>
      <c r="CF120" s="281"/>
      <c r="CG120" s="281"/>
    </row>
    <row r="121" spans="1:85" x14ac:dyDescent="0.3">
      <c r="A121" s="273">
        <f t="shared" si="5"/>
        <v>4154977.659870808</v>
      </c>
      <c r="B121" s="1" t="s">
        <v>2621</v>
      </c>
      <c r="C121" s="274">
        <v>20098647</v>
      </c>
      <c r="D121" s="1">
        <v>144205</v>
      </c>
      <c r="E121" s="1">
        <v>3</v>
      </c>
      <c r="F121" s="1" t="s">
        <v>3383</v>
      </c>
      <c r="G121" s="275">
        <v>44088</v>
      </c>
      <c r="H121" s="275">
        <v>45382</v>
      </c>
      <c r="I121" s="1">
        <v>0</v>
      </c>
      <c r="J121" s="1">
        <v>1</v>
      </c>
      <c r="K121" s="1">
        <v>19</v>
      </c>
      <c r="L121" s="1">
        <v>30</v>
      </c>
      <c r="M121" s="1">
        <v>2</v>
      </c>
      <c r="N121" s="1">
        <v>16.5</v>
      </c>
      <c r="O121" s="1">
        <v>17.8</v>
      </c>
      <c r="P121" s="1">
        <v>15385119</v>
      </c>
      <c r="Q121" s="1">
        <v>433314</v>
      </c>
      <c r="R121" s="1">
        <v>10461103</v>
      </c>
      <c r="S121" s="1">
        <v>0</v>
      </c>
      <c r="T121" s="1">
        <v>0</v>
      </c>
      <c r="U121" s="1">
        <v>0</v>
      </c>
      <c r="W121" s="1">
        <v>0</v>
      </c>
      <c r="X121" s="1">
        <v>0</v>
      </c>
      <c r="Y121" s="1">
        <v>0</v>
      </c>
      <c r="Z121" s="1" t="s">
        <v>2664</v>
      </c>
      <c r="AA121" s="1" t="s">
        <v>3609</v>
      </c>
      <c r="AB121" s="275">
        <v>44651</v>
      </c>
      <c r="AC121" s="1">
        <v>1</v>
      </c>
      <c r="AD121" s="1" t="s">
        <v>2623</v>
      </c>
      <c r="AE121" s="1">
        <v>1</v>
      </c>
      <c r="AF121" s="1">
        <v>30</v>
      </c>
      <c r="AG121" s="1">
        <v>0</v>
      </c>
      <c r="AN121" s="1">
        <v>1</v>
      </c>
      <c r="AO121" s="1">
        <v>1</v>
      </c>
      <c r="AP121" s="1">
        <v>44088</v>
      </c>
      <c r="AQ121" s="1" t="s">
        <v>2629</v>
      </c>
      <c r="AR121" s="276">
        <v>802460.4</v>
      </c>
      <c r="AS121" s="1" t="s">
        <v>2632</v>
      </c>
      <c r="AT121" s="1">
        <v>0</v>
      </c>
      <c r="AU121" s="1">
        <v>0</v>
      </c>
      <c r="AX121" s="1">
        <v>5</v>
      </c>
      <c r="BC121" s="1">
        <v>1</v>
      </c>
      <c r="BD121" s="1">
        <v>7</v>
      </c>
      <c r="BE121" s="1">
        <v>2</v>
      </c>
      <c r="BF121" s="296">
        <v>5503664.9401291916</v>
      </c>
      <c r="BO121" s="279">
        <f t="shared" si="7"/>
        <v>24027724</v>
      </c>
      <c r="BP121" s="2">
        <f t="shared" si="8"/>
        <v>8183265</v>
      </c>
      <c r="BQ121" s="2">
        <f t="shared" si="6"/>
        <v>0</v>
      </c>
      <c r="BS121" s="280">
        <v>24027724</v>
      </c>
      <c r="BT121" s="281"/>
      <c r="BU121" s="281">
        <v>8183265</v>
      </c>
      <c r="BV121" s="281"/>
      <c r="BW121" s="281"/>
      <c r="BX121" s="281"/>
      <c r="BY121" s="281"/>
      <c r="BZ121" s="281"/>
      <c r="CA121" s="281"/>
      <c r="CB121" s="281"/>
      <c r="CC121" s="281"/>
      <c r="CD121" s="281"/>
      <c r="CE121" s="281"/>
      <c r="CF121" s="281"/>
      <c r="CG121" s="281"/>
    </row>
    <row r="122" spans="1:85" x14ac:dyDescent="0.3">
      <c r="A122" s="273">
        <f t="shared" si="5"/>
        <v>37699832.246449545</v>
      </c>
      <c r="B122" s="1" t="s">
        <v>2621</v>
      </c>
      <c r="C122" s="274">
        <v>20099422</v>
      </c>
      <c r="D122" s="1">
        <v>141105</v>
      </c>
      <c r="E122" s="1">
        <v>3</v>
      </c>
      <c r="F122" s="1" t="s">
        <v>2983</v>
      </c>
      <c r="G122" s="275">
        <v>43644</v>
      </c>
      <c r="H122" s="275">
        <v>46568</v>
      </c>
      <c r="I122" s="1">
        <v>0</v>
      </c>
      <c r="J122" s="1">
        <v>1</v>
      </c>
      <c r="K122" s="1">
        <v>39</v>
      </c>
      <c r="L122" s="1">
        <v>30</v>
      </c>
      <c r="M122" s="1">
        <v>2</v>
      </c>
      <c r="N122" s="1">
        <v>10.44</v>
      </c>
      <c r="O122" s="1">
        <v>10.95</v>
      </c>
      <c r="P122" s="1">
        <v>89787595</v>
      </c>
      <c r="Q122" s="1">
        <v>942501</v>
      </c>
      <c r="R122" s="1">
        <v>65491082</v>
      </c>
      <c r="S122" s="1">
        <v>0</v>
      </c>
      <c r="T122" s="1">
        <v>0</v>
      </c>
      <c r="U122" s="1">
        <v>72300000</v>
      </c>
      <c r="V122" s="1">
        <v>43637</v>
      </c>
      <c r="W122" s="1">
        <v>0</v>
      </c>
      <c r="X122" s="1">
        <v>0</v>
      </c>
      <c r="Y122" s="1">
        <v>0</v>
      </c>
      <c r="Z122" s="1" t="s">
        <v>5654</v>
      </c>
      <c r="AA122" s="1" t="s">
        <v>3609</v>
      </c>
      <c r="AB122" s="275">
        <v>44651</v>
      </c>
      <c r="AC122" s="1">
        <v>3</v>
      </c>
      <c r="AD122" s="1" t="s">
        <v>2623</v>
      </c>
      <c r="AE122" s="1">
        <v>1</v>
      </c>
      <c r="AF122" s="1">
        <v>30</v>
      </c>
      <c r="AG122" s="1">
        <v>0</v>
      </c>
      <c r="AN122" s="1">
        <v>1</v>
      </c>
      <c r="AO122" s="1">
        <v>1</v>
      </c>
      <c r="AP122" s="275">
        <v>43644</v>
      </c>
      <c r="AQ122" s="1" t="s">
        <v>2629</v>
      </c>
      <c r="AR122" s="276">
        <v>3159478.43</v>
      </c>
      <c r="AS122" s="1" t="s">
        <v>2632</v>
      </c>
      <c r="AT122" s="1">
        <v>0</v>
      </c>
      <c r="AU122" s="1">
        <v>0</v>
      </c>
      <c r="AV122" s="1" t="s">
        <v>2625</v>
      </c>
      <c r="AW122" s="1" t="s">
        <v>2626</v>
      </c>
      <c r="AX122" s="1">
        <v>5</v>
      </c>
      <c r="BC122" s="1">
        <v>1</v>
      </c>
      <c r="BD122" s="1">
        <v>7</v>
      </c>
      <c r="BE122" s="1">
        <v>2</v>
      </c>
      <c r="BF122" s="296">
        <v>24631771.323550459</v>
      </c>
      <c r="BO122" s="279">
        <f t="shared" si="7"/>
        <v>24027944</v>
      </c>
      <c r="BP122" s="2">
        <f t="shared" si="8"/>
        <v>0</v>
      </c>
      <c r="BQ122" s="2">
        <f t="shared" si="6"/>
        <v>146036</v>
      </c>
      <c r="BS122" s="280">
        <v>24027944</v>
      </c>
      <c r="BT122" s="281"/>
      <c r="BU122" s="281"/>
      <c r="BV122" s="281"/>
      <c r="BW122" s="281"/>
      <c r="BX122" s="281"/>
      <c r="BY122" s="281"/>
      <c r="BZ122" s="281"/>
      <c r="CA122" s="281">
        <v>146036</v>
      </c>
      <c r="CB122" s="281"/>
      <c r="CC122" s="281"/>
      <c r="CD122" s="281"/>
      <c r="CE122" s="281"/>
      <c r="CF122" s="281"/>
      <c r="CG122" s="281"/>
    </row>
    <row r="123" spans="1:85" x14ac:dyDescent="0.3">
      <c r="A123" s="273">
        <f t="shared" si="5"/>
        <v>1308918.7633837275</v>
      </c>
      <c r="B123" s="1" t="s">
        <v>2621</v>
      </c>
      <c r="C123" s="274">
        <v>20099422</v>
      </c>
      <c r="D123" s="1">
        <v>141205</v>
      </c>
      <c r="E123" s="1">
        <v>4</v>
      </c>
      <c r="F123" s="1" t="s">
        <v>3924</v>
      </c>
      <c r="G123" s="275">
        <v>44159</v>
      </c>
      <c r="H123" s="275">
        <v>45138</v>
      </c>
      <c r="I123" s="1">
        <v>0</v>
      </c>
      <c r="J123" s="1">
        <v>1</v>
      </c>
      <c r="K123" s="1">
        <v>16</v>
      </c>
      <c r="L123" s="1">
        <v>30</v>
      </c>
      <c r="M123" s="1">
        <v>2</v>
      </c>
      <c r="N123" s="1">
        <v>11.19</v>
      </c>
      <c r="O123" s="1">
        <v>11.78</v>
      </c>
      <c r="P123" s="1">
        <v>75209267</v>
      </c>
      <c r="Q123" s="1">
        <v>154076</v>
      </c>
      <c r="R123" s="1">
        <v>2273908</v>
      </c>
      <c r="S123" s="1">
        <v>0</v>
      </c>
      <c r="T123" s="1">
        <v>0</v>
      </c>
      <c r="U123" s="1">
        <v>130000000</v>
      </c>
      <c r="V123" s="1">
        <v>44155</v>
      </c>
      <c r="W123" s="1">
        <v>0</v>
      </c>
      <c r="X123" s="1">
        <v>0</v>
      </c>
      <c r="Y123" s="1">
        <v>0</v>
      </c>
      <c r="AB123" s="275">
        <v>44651</v>
      </c>
      <c r="AC123" s="1">
        <v>2</v>
      </c>
      <c r="AD123" s="1" t="s">
        <v>2623</v>
      </c>
      <c r="AE123" s="1">
        <v>1</v>
      </c>
      <c r="AF123" s="1">
        <v>30</v>
      </c>
      <c r="AG123" s="1">
        <v>0</v>
      </c>
      <c r="AN123" s="1">
        <v>1</v>
      </c>
      <c r="AO123" s="1">
        <v>1</v>
      </c>
      <c r="AR123" s="276">
        <v>109752.46</v>
      </c>
      <c r="AS123" s="1" t="s">
        <v>2632</v>
      </c>
      <c r="AT123" s="1">
        <v>0</v>
      </c>
      <c r="AU123" s="1">
        <v>0</v>
      </c>
      <c r="AX123" s="1">
        <v>5</v>
      </c>
      <c r="BC123" s="1">
        <v>1</v>
      </c>
      <c r="BD123" s="1">
        <v>7</v>
      </c>
      <c r="BE123" s="1">
        <v>2</v>
      </c>
      <c r="BF123" s="296">
        <v>855236.7766162724</v>
      </c>
      <c r="BO123" s="279">
        <f t="shared" si="7"/>
        <v>24064746</v>
      </c>
      <c r="BP123" s="2">
        <f t="shared" si="8"/>
        <v>0</v>
      </c>
      <c r="BQ123" s="2">
        <f t="shared" si="6"/>
        <v>536166.10999999964</v>
      </c>
      <c r="BS123" s="280">
        <v>24064746</v>
      </c>
      <c r="BT123" s="281"/>
      <c r="BU123" s="281"/>
      <c r="BV123" s="281">
        <v>344448.81876335002</v>
      </c>
      <c r="BW123" s="281"/>
      <c r="BX123" s="281"/>
      <c r="BY123" s="281"/>
      <c r="BZ123" s="281"/>
      <c r="CA123" s="281">
        <v>191717.29123664962</v>
      </c>
      <c r="CB123" s="281"/>
      <c r="CC123" s="281"/>
      <c r="CD123" s="281"/>
      <c r="CE123" s="281"/>
      <c r="CF123" s="281"/>
      <c r="CG123" s="281"/>
    </row>
    <row r="124" spans="1:85" x14ac:dyDescent="0.3">
      <c r="A124" s="273">
        <f t="shared" si="5"/>
        <v>3535328.9685105681</v>
      </c>
      <c r="B124" s="1" t="s">
        <v>2621</v>
      </c>
      <c r="C124" s="274">
        <v>20099422</v>
      </c>
      <c r="D124" s="1">
        <v>144205</v>
      </c>
      <c r="E124" s="1">
        <v>4</v>
      </c>
      <c r="F124" s="1" t="s">
        <v>3258</v>
      </c>
      <c r="G124" s="275">
        <v>43867</v>
      </c>
      <c r="H124" s="275">
        <v>44985</v>
      </c>
      <c r="I124" s="1">
        <v>0</v>
      </c>
      <c r="J124" s="1">
        <v>1</v>
      </c>
      <c r="K124" s="1">
        <v>25</v>
      </c>
      <c r="L124" s="1">
        <v>30</v>
      </c>
      <c r="M124" s="1">
        <v>2</v>
      </c>
      <c r="N124" s="1">
        <v>11.04</v>
      </c>
      <c r="O124" s="1">
        <v>11.61</v>
      </c>
      <c r="P124" s="1">
        <v>18000000</v>
      </c>
      <c r="Q124" s="1">
        <v>650743</v>
      </c>
      <c r="R124" s="1">
        <v>6141815</v>
      </c>
      <c r="S124" s="1">
        <v>0</v>
      </c>
      <c r="T124" s="1">
        <v>0</v>
      </c>
      <c r="U124" s="1">
        <v>0</v>
      </c>
      <c r="W124" s="1">
        <v>0</v>
      </c>
      <c r="X124" s="1">
        <v>0</v>
      </c>
      <c r="Y124" s="1">
        <v>0</v>
      </c>
      <c r="AB124" s="275">
        <v>44651</v>
      </c>
      <c r="AC124" s="1">
        <v>1</v>
      </c>
      <c r="AD124" s="1" t="s">
        <v>2623</v>
      </c>
      <c r="AE124" s="1">
        <v>1</v>
      </c>
      <c r="AF124" s="1">
        <v>30</v>
      </c>
      <c r="AG124" s="1">
        <v>0</v>
      </c>
      <c r="AN124" s="1">
        <v>1</v>
      </c>
      <c r="AO124" s="1">
        <v>1</v>
      </c>
      <c r="AR124" s="276">
        <v>296495.45</v>
      </c>
      <c r="AS124" s="1" t="s">
        <v>2657</v>
      </c>
      <c r="AT124" s="1">
        <v>0</v>
      </c>
      <c r="AU124" s="1">
        <v>0</v>
      </c>
      <c r="AX124" s="1">
        <v>5</v>
      </c>
      <c r="BC124" s="1">
        <v>1</v>
      </c>
      <c r="BD124" s="1">
        <v>7</v>
      </c>
      <c r="BE124" s="1">
        <v>2</v>
      </c>
      <c r="BF124" s="296">
        <v>2309990.5814894317</v>
      </c>
      <c r="BO124" s="279">
        <f t="shared" si="7"/>
        <v>24060284</v>
      </c>
      <c r="BP124" s="2">
        <f t="shared" si="8"/>
        <v>0</v>
      </c>
      <c r="BQ124" s="2">
        <f t="shared" si="6"/>
        <v>9088542</v>
      </c>
      <c r="BS124" s="280">
        <v>24060284</v>
      </c>
      <c r="BT124" s="281"/>
      <c r="BU124" s="281"/>
      <c r="BV124" s="281"/>
      <c r="BW124" s="281"/>
      <c r="BX124" s="281"/>
      <c r="BY124" s="281"/>
      <c r="BZ124" s="281"/>
      <c r="CA124" s="281"/>
      <c r="CB124" s="281"/>
      <c r="CC124" s="281"/>
      <c r="CD124" s="281"/>
      <c r="CE124" s="281">
        <v>9088542</v>
      </c>
      <c r="CF124" s="281"/>
      <c r="CG124" s="281"/>
    </row>
    <row r="125" spans="1:85" x14ac:dyDescent="0.3">
      <c r="A125" s="273">
        <f t="shared" si="5"/>
        <v>3440933.6400302947</v>
      </c>
      <c r="B125" s="1" t="s">
        <v>2621</v>
      </c>
      <c r="C125" s="274">
        <v>20099422</v>
      </c>
      <c r="D125" s="1">
        <v>144205</v>
      </c>
      <c r="E125" s="1">
        <v>4</v>
      </c>
      <c r="F125" s="1" t="s">
        <v>4080</v>
      </c>
      <c r="G125" s="275">
        <v>44404</v>
      </c>
      <c r="H125" s="275">
        <v>45504</v>
      </c>
      <c r="I125" s="1">
        <v>0</v>
      </c>
      <c r="J125" s="1">
        <v>1</v>
      </c>
      <c r="K125" s="1">
        <v>8</v>
      </c>
      <c r="L125" s="1">
        <v>30</v>
      </c>
      <c r="M125" s="1">
        <v>2</v>
      </c>
      <c r="N125" s="1">
        <v>17.690000000000001</v>
      </c>
      <c r="O125" s="1">
        <v>19.2</v>
      </c>
      <c r="P125" s="1">
        <v>7273000</v>
      </c>
      <c r="Q125" s="1">
        <v>263313</v>
      </c>
      <c r="R125" s="1">
        <v>5977386</v>
      </c>
      <c r="S125" s="1">
        <v>0</v>
      </c>
      <c r="T125" s="1">
        <v>0</v>
      </c>
      <c r="U125" s="1">
        <v>0</v>
      </c>
      <c r="W125" s="1">
        <v>0</v>
      </c>
      <c r="X125" s="1">
        <v>0</v>
      </c>
      <c r="Y125" s="1">
        <v>0</v>
      </c>
      <c r="AB125" s="275">
        <v>44651</v>
      </c>
      <c r="AC125" s="1">
        <v>1</v>
      </c>
      <c r="AD125" s="1" t="s">
        <v>2623</v>
      </c>
      <c r="AE125" s="1">
        <v>1</v>
      </c>
      <c r="AF125" s="1">
        <v>30</v>
      </c>
      <c r="AG125" s="1">
        <v>0</v>
      </c>
      <c r="AN125" s="1">
        <v>1</v>
      </c>
      <c r="AO125" s="1">
        <v>1</v>
      </c>
      <c r="AR125" s="276">
        <v>288304.96999999997</v>
      </c>
      <c r="AS125" s="1" t="s">
        <v>2657</v>
      </c>
      <c r="AT125" s="1">
        <v>0</v>
      </c>
      <c r="AU125" s="1">
        <v>0</v>
      </c>
      <c r="AX125" s="1">
        <v>5</v>
      </c>
      <c r="BC125" s="1">
        <v>1</v>
      </c>
      <c r="BD125" s="1">
        <v>7</v>
      </c>
      <c r="BE125" s="1">
        <v>2</v>
      </c>
      <c r="BF125" s="296">
        <v>2248147.3899697056</v>
      </c>
      <c r="BO125" s="279">
        <f t="shared" si="7"/>
        <v>24066476</v>
      </c>
      <c r="BP125" s="2">
        <f t="shared" si="8"/>
        <v>0</v>
      </c>
      <c r="BQ125" s="2">
        <f t="shared" si="6"/>
        <v>0</v>
      </c>
      <c r="BS125" s="280">
        <v>24066476</v>
      </c>
      <c r="BT125" s="281"/>
      <c r="BU125" s="281"/>
      <c r="BV125" s="281"/>
      <c r="BW125" s="281"/>
      <c r="BX125" s="281"/>
      <c r="BY125" s="281"/>
      <c r="BZ125" s="281"/>
      <c r="CA125" s="281">
        <v>0</v>
      </c>
      <c r="CB125" s="281"/>
      <c r="CC125" s="281"/>
      <c r="CD125" s="281"/>
      <c r="CE125" s="281"/>
      <c r="CF125" s="281"/>
      <c r="CG125" s="281"/>
    </row>
    <row r="126" spans="1:85" x14ac:dyDescent="0.3">
      <c r="A126" s="273">
        <f t="shared" si="5"/>
        <v>2878246.3816258693</v>
      </c>
      <c r="B126" s="1" t="s">
        <v>2621</v>
      </c>
      <c r="C126" s="274">
        <v>20099422</v>
      </c>
      <c r="D126" s="1">
        <v>144205</v>
      </c>
      <c r="E126" s="1">
        <v>4</v>
      </c>
      <c r="F126" s="1" t="s">
        <v>6321</v>
      </c>
      <c r="G126" s="275">
        <v>44636</v>
      </c>
      <c r="H126" s="275">
        <v>45747</v>
      </c>
      <c r="I126" s="1">
        <v>0</v>
      </c>
      <c r="J126" s="1">
        <v>1</v>
      </c>
      <c r="K126" s="1">
        <v>0</v>
      </c>
      <c r="L126" s="1">
        <v>30</v>
      </c>
      <c r="M126" s="1">
        <v>2</v>
      </c>
      <c r="N126" s="1">
        <v>17.7</v>
      </c>
      <c r="O126" s="1">
        <v>19.2</v>
      </c>
      <c r="P126" s="1">
        <v>5000000</v>
      </c>
      <c r="Q126" s="1">
        <v>181021</v>
      </c>
      <c r="R126" s="1">
        <v>5000000</v>
      </c>
      <c r="S126" s="1">
        <v>34417</v>
      </c>
      <c r="T126" s="1">
        <v>0</v>
      </c>
      <c r="U126" s="1">
        <v>0</v>
      </c>
      <c r="W126" s="1">
        <v>0</v>
      </c>
      <c r="X126" s="1">
        <v>0</v>
      </c>
      <c r="Y126" s="1">
        <v>0</v>
      </c>
      <c r="AB126" s="275">
        <v>44636</v>
      </c>
      <c r="AC126" s="1">
        <v>1</v>
      </c>
      <c r="AD126" s="1" t="s">
        <v>2623</v>
      </c>
      <c r="AE126" s="1">
        <v>1</v>
      </c>
      <c r="AF126" s="1">
        <v>30</v>
      </c>
      <c r="AG126" s="1">
        <v>0</v>
      </c>
      <c r="AN126" s="1">
        <v>1</v>
      </c>
      <c r="AO126" s="1">
        <v>1</v>
      </c>
      <c r="AR126" s="276">
        <v>241209.69</v>
      </c>
      <c r="AS126" s="1" t="s">
        <v>2657</v>
      </c>
      <c r="AT126" s="1">
        <v>0</v>
      </c>
      <c r="AU126" s="1">
        <v>0</v>
      </c>
      <c r="AX126" s="1">
        <v>5</v>
      </c>
      <c r="BC126" s="1">
        <v>1</v>
      </c>
      <c r="BD126" s="1">
        <v>7</v>
      </c>
      <c r="BE126" s="1">
        <v>2</v>
      </c>
      <c r="BF126" s="296">
        <v>1880543.9283741305</v>
      </c>
      <c r="BO126" s="279">
        <f t="shared" si="7"/>
        <v>24067472</v>
      </c>
      <c r="BP126" s="2">
        <f t="shared" si="8"/>
        <v>0</v>
      </c>
      <c r="BQ126" s="2">
        <f t="shared" si="6"/>
        <v>23362380</v>
      </c>
      <c r="BS126" s="280">
        <v>24067472</v>
      </c>
      <c r="BT126" s="281"/>
      <c r="BU126" s="281"/>
      <c r="BV126" s="281">
        <v>23362380</v>
      </c>
      <c r="BW126" s="281"/>
      <c r="BX126" s="281"/>
      <c r="BY126" s="281"/>
      <c r="BZ126" s="281"/>
      <c r="CA126" s="281"/>
      <c r="CB126" s="281"/>
      <c r="CC126" s="281"/>
      <c r="CD126" s="281"/>
      <c r="CE126" s="281"/>
      <c r="CF126" s="281"/>
      <c r="CG126" s="281"/>
    </row>
    <row r="127" spans="1:85" x14ac:dyDescent="0.3">
      <c r="A127" s="273">
        <f t="shared" si="5"/>
        <v>24097790</v>
      </c>
      <c r="B127" s="1" t="s">
        <v>2621</v>
      </c>
      <c r="C127" s="274">
        <v>20222827</v>
      </c>
      <c r="D127" s="1">
        <v>144105</v>
      </c>
      <c r="E127" s="1">
        <v>4</v>
      </c>
      <c r="F127" s="1" t="s">
        <v>5815</v>
      </c>
      <c r="G127" s="275">
        <v>44634</v>
      </c>
      <c r="H127" s="275">
        <v>45747</v>
      </c>
      <c r="I127" s="1">
        <v>0</v>
      </c>
      <c r="J127" s="1">
        <v>1</v>
      </c>
      <c r="K127" s="1">
        <v>0</v>
      </c>
      <c r="L127" s="1">
        <v>30</v>
      </c>
      <c r="M127" s="1">
        <v>2</v>
      </c>
      <c r="N127" s="1">
        <v>9</v>
      </c>
      <c r="O127" s="1">
        <v>9.3800000000000008</v>
      </c>
      <c r="P127" s="1">
        <v>30146020</v>
      </c>
      <c r="Q127" s="1">
        <v>545855</v>
      </c>
      <c r="R127" s="1">
        <v>30146020</v>
      </c>
      <c r="S127" s="1">
        <v>0</v>
      </c>
      <c r="T127" s="1">
        <v>0</v>
      </c>
      <c r="U127" s="1">
        <v>0</v>
      </c>
      <c r="W127" s="1">
        <v>0</v>
      </c>
      <c r="X127" s="1">
        <v>0</v>
      </c>
      <c r="Y127" s="1">
        <v>0</v>
      </c>
      <c r="Z127" s="1" t="s">
        <v>3732</v>
      </c>
      <c r="AA127" s="1" t="s">
        <v>2807</v>
      </c>
      <c r="AB127" s="275">
        <v>44634</v>
      </c>
      <c r="AC127" s="1">
        <v>1</v>
      </c>
      <c r="AD127" s="1" t="s">
        <v>2623</v>
      </c>
      <c r="AE127" s="1">
        <v>1</v>
      </c>
      <c r="AF127" s="1">
        <v>30</v>
      </c>
      <c r="AG127" s="1">
        <v>0</v>
      </c>
      <c r="AN127" s="1">
        <v>1</v>
      </c>
      <c r="AO127" s="1">
        <v>1</v>
      </c>
      <c r="AR127" s="276">
        <v>1193534</v>
      </c>
      <c r="AS127" s="1" t="s">
        <v>2632</v>
      </c>
      <c r="AT127" s="1">
        <v>0</v>
      </c>
      <c r="AU127" s="1">
        <v>0</v>
      </c>
      <c r="AV127" s="1" t="s">
        <v>2625</v>
      </c>
      <c r="AW127" s="1" t="s">
        <v>2626</v>
      </c>
      <c r="AX127" s="1">
        <v>5</v>
      </c>
      <c r="BC127" s="1">
        <v>1</v>
      </c>
      <c r="BD127" s="1">
        <v>7</v>
      </c>
      <c r="BE127" s="1">
        <v>2</v>
      </c>
      <c r="BF127" s="296">
        <v>4854696</v>
      </c>
      <c r="BO127" s="279">
        <f t="shared" si="7"/>
        <v>24267226</v>
      </c>
      <c r="BP127" s="2">
        <f t="shared" si="8"/>
        <v>0</v>
      </c>
      <c r="BQ127" s="2">
        <f t="shared" si="6"/>
        <v>94821</v>
      </c>
      <c r="BS127" s="280">
        <v>24267226</v>
      </c>
      <c r="BT127" s="281"/>
      <c r="BU127" s="281"/>
      <c r="BV127" s="281"/>
      <c r="BW127" s="281"/>
      <c r="BX127" s="281"/>
      <c r="BY127" s="281"/>
      <c r="BZ127" s="281"/>
      <c r="CA127" s="281">
        <v>94821</v>
      </c>
      <c r="CB127" s="281"/>
      <c r="CC127" s="281"/>
      <c r="CD127" s="281"/>
      <c r="CE127" s="281"/>
      <c r="CF127" s="281"/>
      <c r="CG127" s="281"/>
    </row>
    <row r="128" spans="1:85" x14ac:dyDescent="0.3">
      <c r="A128" s="273">
        <f t="shared" si="5"/>
        <v>100429672</v>
      </c>
      <c r="B128" s="1" t="s">
        <v>2621</v>
      </c>
      <c r="C128" s="274">
        <v>20228762</v>
      </c>
      <c r="D128" s="1">
        <v>141105</v>
      </c>
      <c r="E128" s="1">
        <v>4</v>
      </c>
      <c r="F128" s="1" t="s">
        <v>3766</v>
      </c>
      <c r="G128" s="275">
        <v>44176</v>
      </c>
      <c r="H128" s="275">
        <v>47118</v>
      </c>
      <c r="I128" s="1">
        <v>0</v>
      </c>
      <c r="J128" s="1">
        <v>1</v>
      </c>
      <c r="K128" s="1">
        <v>17</v>
      </c>
      <c r="L128" s="1">
        <v>30</v>
      </c>
      <c r="M128" s="1">
        <v>2</v>
      </c>
      <c r="N128" s="1">
        <v>10.94</v>
      </c>
      <c r="O128" s="1">
        <v>11.5</v>
      </c>
      <c r="P128" s="1">
        <v>130818801</v>
      </c>
      <c r="Q128" s="1">
        <v>1260045</v>
      </c>
      <c r="R128" s="1">
        <v>109695140</v>
      </c>
      <c r="S128" s="1">
        <v>0</v>
      </c>
      <c r="T128" s="1">
        <v>0</v>
      </c>
      <c r="U128" s="1">
        <v>252270000</v>
      </c>
      <c r="V128" s="1">
        <v>44129</v>
      </c>
      <c r="W128" s="1">
        <v>0</v>
      </c>
      <c r="X128" s="1">
        <v>0</v>
      </c>
      <c r="Y128" s="1">
        <v>0</v>
      </c>
      <c r="Z128" s="1" t="s">
        <v>2707</v>
      </c>
      <c r="AA128" s="1" t="s">
        <v>2807</v>
      </c>
      <c r="AB128" s="275">
        <v>44651</v>
      </c>
      <c r="AC128" s="1">
        <v>2</v>
      </c>
      <c r="AD128" s="1" t="s">
        <v>2623</v>
      </c>
      <c r="AE128" s="1">
        <v>1</v>
      </c>
      <c r="AF128" s="1">
        <v>30</v>
      </c>
      <c r="AG128" s="1">
        <v>0</v>
      </c>
      <c r="AN128" s="1">
        <v>1</v>
      </c>
      <c r="AO128" s="1">
        <v>1</v>
      </c>
      <c r="AR128" s="276">
        <v>1753876</v>
      </c>
      <c r="AS128" s="1" t="s">
        <v>2632</v>
      </c>
      <c r="AT128" s="1">
        <v>0</v>
      </c>
      <c r="AU128" s="1">
        <v>0</v>
      </c>
      <c r="AV128" s="1" t="s">
        <v>2625</v>
      </c>
      <c r="AW128" s="1" t="s">
        <v>2626</v>
      </c>
      <c r="AX128" s="1">
        <v>5</v>
      </c>
      <c r="BC128" s="1">
        <v>1</v>
      </c>
      <c r="BD128" s="1">
        <v>7</v>
      </c>
      <c r="BE128" s="1">
        <v>2</v>
      </c>
      <c r="BF128" s="296">
        <v>7511592</v>
      </c>
      <c r="BO128" s="279">
        <f t="shared" si="7"/>
        <v>24244742</v>
      </c>
      <c r="BP128" s="2">
        <f t="shared" si="8"/>
        <v>0</v>
      </c>
      <c r="BQ128" s="2">
        <f t="shared" si="6"/>
        <v>0</v>
      </c>
      <c r="BS128" s="280">
        <v>24244742</v>
      </c>
      <c r="BT128" s="281"/>
      <c r="BU128" s="281"/>
      <c r="BV128" s="281"/>
      <c r="BW128" s="281"/>
      <c r="BX128" s="281"/>
      <c r="BY128" s="281"/>
      <c r="BZ128" s="281"/>
      <c r="CA128" s="281">
        <v>0</v>
      </c>
      <c r="CB128" s="281"/>
      <c r="CC128" s="281"/>
      <c r="CD128" s="281"/>
      <c r="CE128" s="281"/>
      <c r="CF128" s="281"/>
      <c r="CG128" s="281"/>
    </row>
    <row r="129" spans="1:85" x14ac:dyDescent="0.3">
      <c r="A129" s="273">
        <f t="shared" si="5"/>
        <v>0</v>
      </c>
      <c r="B129" s="1" t="s">
        <v>2621</v>
      </c>
      <c r="C129" s="274">
        <v>20220776</v>
      </c>
      <c r="D129" s="1">
        <v>144105</v>
      </c>
      <c r="E129" s="1">
        <v>4</v>
      </c>
      <c r="F129" s="1" t="s">
        <v>2928</v>
      </c>
      <c r="G129" s="275">
        <v>43217</v>
      </c>
      <c r="H129" s="275">
        <v>45046</v>
      </c>
      <c r="I129" s="1">
        <v>0</v>
      </c>
      <c r="J129" s="1">
        <v>1</v>
      </c>
      <c r="K129" s="1">
        <v>35</v>
      </c>
      <c r="L129" s="1">
        <v>30</v>
      </c>
      <c r="M129" s="1">
        <v>2</v>
      </c>
      <c r="N129" s="1">
        <v>11.03</v>
      </c>
      <c r="O129" s="1">
        <v>11.61</v>
      </c>
      <c r="P129" s="1">
        <v>16266978</v>
      </c>
      <c r="Q129" s="1">
        <v>354008</v>
      </c>
      <c r="R129" s="1">
        <v>4318885</v>
      </c>
      <c r="S129" s="1">
        <v>0</v>
      </c>
      <c r="T129" s="1">
        <v>0</v>
      </c>
      <c r="U129" s="1">
        <v>0</v>
      </c>
      <c r="W129" s="1">
        <v>0</v>
      </c>
      <c r="X129" s="1">
        <v>0</v>
      </c>
      <c r="Y129" s="1">
        <v>0</v>
      </c>
      <c r="AB129" s="275">
        <v>44651</v>
      </c>
      <c r="AC129" s="1">
        <v>1</v>
      </c>
      <c r="AD129" s="1" t="s">
        <v>2623</v>
      </c>
      <c r="AE129" s="1">
        <v>1</v>
      </c>
      <c r="AF129" s="1">
        <v>30</v>
      </c>
      <c r="AG129" s="1">
        <v>0</v>
      </c>
      <c r="AN129" s="1">
        <v>1</v>
      </c>
      <c r="AO129" s="1">
        <v>1</v>
      </c>
      <c r="AR129" s="276">
        <v>1537276</v>
      </c>
      <c r="AS129" s="1" t="s">
        <v>2632</v>
      </c>
      <c r="AT129" s="1">
        <v>0</v>
      </c>
      <c r="AU129" s="1">
        <v>0</v>
      </c>
      <c r="AV129" s="1" t="s">
        <v>2625</v>
      </c>
      <c r="AW129" s="1" t="s">
        <v>2626</v>
      </c>
      <c r="AX129" s="1">
        <v>5</v>
      </c>
      <c r="BC129" s="1">
        <v>1</v>
      </c>
      <c r="BD129" s="1">
        <v>7</v>
      </c>
      <c r="BE129" s="1">
        <v>2</v>
      </c>
      <c r="BF129" s="296">
        <v>4334908</v>
      </c>
      <c r="BO129" s="279">
        <f t="shared" si="7"/>
        <v>24276222</v>
      </c>
      <c r="BP129" s="2">
        <f t="shared" si="8"/>
        <v>0</v>
      </c>
      <c r="BQ129" s="2">
        <f t="shared" si="6"/>
        <v>20849775</v>
      </c>
      <c r="BS129" s="280">
        <v>24276222</v>
      </c>
      <c r="BT129" s="281"/>
      <c r="BU129" s="281"/>
      <c r="BV129" s="281">
        <v>4769529.9401398264</v>
      </c>
      <c r="BW129" s="281"/>
      <c r="BX129" s="281"/>
      <c r="BY129" s="281"/>
      <c r="BZ129" s="281"/>
      <c r="CA129" s="281">
        <v>16080245.059860175</v>
      </c>
      <c r="CB129" s="281"/>
      <c r="CC129" s="281"/>
      <c r="CD129" s="281"/>
      <c r="CE129" s="281"/>
      <c r="CF129" s="281"/>
      <c r="CG129" s="281"/>
    </row>
    <row r="130" spans="1:85" x14ac:dyDescent="0.3">
      <c r="A130" s="273">
        <f t="shared" ref="A130:A193" si="9">IF(+R130-AR130-BF130&gt;0,R130-AR130-BF130,0)</f>
        <v>0</v>
      </c>
      <c r="B130" s="1" t="s">
        <v>2621</v>
      </c>
      <c r="C130" s="274">
        <v>20224448</v>
      </c>
      <c r="D130" s="1">
        <v>144205</v>
      </c>
      <c r="E130" s="1">
        <v>4</v>
      </c>
      <c r="F130" s="1" t="s">
        <v>2820</v>
      </c>
      <c r="G130" s="275">
        <v>43791</v>
      </c>
      <c r="H130" s="275">
        <v>45382</v>
      </c>
      <c r="I130" s="1">
        <v>0</v>
      </c>
      <c r="J130" s="1">
        <v>1</v>
      </c>
      <c r="K130" s="1">
        <v>28</v>
      </c>
      <c r="L130" s="1">
        <v>30</v>
      </c>
      <c r="M130" s="1">
        <v>2</v>
      </c>
      <c r="N130" s="1">
        <v>18</v>
      </c>
      <c r="O130" s="1">
        <v>19.559999999999999</v>
      </c>
      <c r="P130" s="1">
        <v>7000000</v>
      </c>
      <c r="Q130" s="1">
        <v>350000</v>
      </c>
      <c r="R130" s="1">
        <v>6743452</v>
      </c>
      <c r="S130" s="1">
        <v>0</v>
      </c>
      <c r="T130" s="1">
        <v>0</v>
      </c>
      <c r="U130" s="1">
        <v>0</v>
      </c>
      <c r="W130" s="1">
        <v>0</v>
      </c>
      <c r="X130" s="1">
        <v>0</v>
      </c>
      <c r="Y130" s="1">
        <v>0</v>
      </c>
      <c r="AB130" s="275">
        <v>44651</v>
      </c>
      <c r="AC130" s="1">
        <v>1</v>
      </c>
      <c r="AD130" s="1" t="s">
        <v>2623</v>
      </c>
      <c r="AE130" s="1">
        <v>1</v>
      </c>
      <c r="AF130" s="1">
        <v>30</v>
      </c>
      <c r="AG130" s="1">
        <v>0</v>
      </c>
      <c r="AN130" s="1">
        <v>1</v>
      </c>
      <c r="AO130" s="1">
        <v>1</v>
      </c>
      <c r="AR130" s="276">
        <v>1724128</v>
      </c>
      <c r="AS130" s="1" t="s">
        <v>2657</v>
      </c>
      <c r="AT130" s="1">
        <v>0</v>
      </c>
      <c r="AU130" s="1">
        <v>0</v>
      </c>
      <c r="AX130" s="1">
        <v>5</v>
      </c>
      <c r="BC130" s="1">
        <v>1</v>
      </c>
      <c r="BD130" s="1">
        <v>7</v>
      </c>
      <c r="BE130" s="1">
        <v>2</v>
      </c>
      <c r="BF130" s="296">
        <v>12068814</v>
      </c>
      <c r="BO130" s="279">
        <f t="shared" si="7"/>
        <v>24464724</v>
      </c>
      <c r="BP130" s="2">
        <f t="shared" si="8"/>
        <v>0</v>
      </c>
      <c r="BQ130" s="2">
        <f t="shared" si="6"/>
        <v>36111232</v>
      </c>
      <c r="BS130" s="280">
        <v>24464724</v>
      </c>
      <c r="BT130" s="281"/>
      <c r="BU130" s="281"/>
      <c r="BV130" s="281">
        <v>36111232</v>
      </c>
      <c r="BW130" s="281"/>
      <c r="BX130" s="281"/>
      <c r="BY130" s="281"/>
      <c r="BZ130" s="281"/>
      <c r="CA130" s="281"/>
      <c r="CB130" s="281"/>
      <c r="CC130" s="281"/>
      <c r="CD130" s="281"/>
      <c r="CE130" s="281"/>
      <c r="CF130" s="281"/>
      <c r="CG130" s="281"/>
    </row>
    <row r="131" spans="1:85" x14ac:dyDescent="0.3">
      <c r="A131" s="273">
        <f t="shared" si="9"/>
        <v>2667526.856950473</v>
      </c>
      <c r="B131" s="1" t="s">
        <v>2621</v>
      </c>
      <c r="C131" s="274">
        <v>20246629</v>
      </c>
      <c r="D131" s="1">
        <v>144105</v>
      </c>
      <c r="E131" s="1">
        <v>4</v>
      </c>
      <c r="F131" s="1" t="s">
        <v>4853</v>
      </c>
      <c r="G131" s="275">
        <v>44309</v>
      </c>
      <c r="H131" s="275">
        <v>45382</v>
      </c>
      <c r="I131" s="1">
        <v>0</v>
      </c>
      <c r="J131" s="1">
        <v>1</v>
      </c>
      <c r="K131" s="1">
        <v>11</v>
      </c>
      <c r="L131" s="1">
        <v>30</v>
      </c>
      <c r="M131" s="1">
        <v>2</v>
      </c>
      <c r="N131" s="1">
        <v>17.690000000000001</v>
      </c>
      <c r="O131" s="1">
        <v>19.2</v>
      </c>
      <c r="P131" s="1">
        <v>4200000</v>
      </c>
      <c r="Q131" s="1">
        <v>176000</v>
      </c>
      <c r="R131" s="1">
        <v>3473773</v>
      </c>
      <c r="S131" s="1">
        <v>0</v>
      </c>
      <c r="T131" s="1">
        <v>0</v>
      </c>
      <c r="U131" s="1">
        <v>0</v>
      </c>
      <c r="W131" s="1">
        <v>0</v>
      </c>
      <c r="X131" s="1">
        <v>0</v>
      </c>
      <c r="Y131" s="1">
        <v>0</v>
      </c>
      <c r="AB131" s="275">
        <v>44651</v>
      </c>
      <c r="AC131" s="1">
        <v>1</v>
      </c>
      <c r="AD131" s="1" t="s">
        <v>2623</v>
      </c>
      <c r="AE131" s="1">
        <v>1</v>
      </c>
      <c r="AF131" s="1">
        <v>30</v>
      </c>
      <c r="AG131" s="1">
        <v>0</v>
      </c>
      <c r="AN131" s="1">
        <v>1</v>
      </c>
      <c r="AO131" s="1">
        <v>1</v>
      </c>
      <c r="AR131" s="276">
        <v>149481.35999999999</v>
      </c>
      <c r="AS131" s="1" t="s">
        <v>2657</v>
      </c>
      <c r="AT131" s="1">
        <v>0</v>
      </c>
      <c r="AU131" s="1">
        <v>0</v>
      </c>
      <c r="AV131" s="1" t="s">
        <v>2625</v>
      </c>
      <c r="AW131" s="1" t="s">
        <v>2626</v>
      </c>
      <c r="AX131" s="1">
        <v>5</v>
      </c>
      <c r="BC131" s="1">
        <v>1</v>
      </c>
      <c r="BD131" s="1">
        <v>7</v>
      </c>
      <c r="BE131" s="1">
        <v>2</v>
      </c>
      <c r="BF131" s="296">
        <v>656764.78304952721</v>
      </c>
      <c r="BO131" s="279">
        <f t="shared" si="7"/>
        <v>24489426</v>
      </c>
      <c r="BP131" s="2">
        <f t="shared" si="8"/>
        <v>0</v>
      </c>
      <c r="BQ131" s="2">
        <f t="shared" ref="BQ131:BQ194" si="10">+SUM(BV131:XV131)</f>
        <v>2511944</v>
      </c>
      <c r="BS131" s="280">
        <v>24489426</v>
      </c>
      <c r="BT131" s="281"/>
      <c r="BU131" s="281"/>
      <c r="BV131" s="281">
        <v>2511944</v>
      </c>
      <c r="BW131" s="281"/>
      <c r="BX131" s="281"/>
      <c r="BY131" s="281"/>
      <c r="BZ131" s="281"/>
      <c r="CA131" s="281"/>
      <c r="CB131" s="281"/>
      <c r="CC131" s="281"/>
      <c r="CD131" s="281"/>
      <c r="CE131" s="281"/>
      <c r="CF131" s="281"/>
      <c r="CG131" s="281"/>
    </row>
    <row r="132" spans="1:85" x14ac:dyDescent="0.3">
      <c r="A132" s="273">
        <f t="shared" si="9"/>
        <v>52596268.935247496</v>
      </c>
      <c r="B132" s="1" t="s">
        <v>2621</v>
      </c>
      <c r="C132" s="274">
        <v>20246629</v>
      </c>
      <c r="D132" s="1">
        <v>144105</v>
      </c>
      <c r="E132" s="1">
        <v>3</v>
      </c>
      <c r="F132" s="1" t="s">
        <v>5773</v>
      </c>
      <c r="G132" s="275">
        <v>44566</v>
      </c>
      <c r="H132" s="275">
        <v>46418</v>
      </c>
      <c r="I132" s="1">
        <v>0</v>
      </c>
      <c r="J132" s="1">
        <v>1</v>
      </c>
      <c r="K132" s="1">
        <v>2</v>
      </c>
      <c r="L132" s="1">
        <v>30</v>
      </c>
      <c r="M132" s="1">
        <v>2</v>
      </c>
      <c r="N132" s="1">
        <v>10.38</v>
      </c>
      <c r="O132" s="1">
        <v>10.88</v>
      </c>
      <c r="P132" s="1">
        <v>69264454</v>
      </c>
      <c r="Q132" s="1">
        <v>1004786</v>
      </c>
      <c r="R132" s="1">
        <v>68496267</v>
      </c>
      <c r="S132" s="1">
        <v>0</v>
      </c>
      <c r="T132" s="1">
        <v>0</v>
      </c>
      <c r="U132" s="1">
        <v>0</v>
      </c>
      <c r="W132" s="1">
        <v>0</v>
      </c>
      <c r="X132" s="1">
        <v>0</v>
      </c>
      <c r="Y132" s="1">
        <v>0</v>
      </c>
      <c r="Z132" s="1" t="s">
        <v>4672</v>
      </c>
      <c r="AA132" s="1" t="s">
        <v>2807</v>
      </c>
      <c r="AB132" s="275">
        <v>44651</v>
      </c>
      <c r="AC132" s="1">
        <v>1</v>
      </c>
      <c r="AD132" s="1" t="s">
        <v>2623</v>
      </c>
      <c r="AE132" s="1">
        <v>1</v>
      </c>
      <c r="AF132" s="1">
        <v>30</v>
      </c>
      <c r="AG132" s="1">
        <v>0</v>
      </c>
      <c r="AN132" s="1">
        <v>1</v>
      </c>
      <c r="AO132" s="1">
        <v>1</v>
      </c>
      <c r="AP132" s="1">
        <v>44566</v>
      </c>
      <c r="AQ132" s="1" t="s">
        <v>2629</v>
      </c>
      <c r="AR132" s="276">
        <v>2949832.37</v>
      </c>
      <c r="AS132" s="1" t="s">
        <v>2632</v>
      </c>
      <c r="AT132" s="1">
        <v>0</v>
      </c>
      <c r="AU132" s="1">
        <v>0</v>
      </c>
      <c r="AV132" s="1" t="s">
        <v>2625</v>
      </c>
      <c r="AW132" s="1" t="s">
        <v>2626</v>
      </c>
      <c r="AX132" s="1">
        <v>5</v>
      </c>
      <c r="BC132" s="1">
        <v>1</v>
      </c>
      <c r="BD132" s="1">
        <v>7</v>
      </c>
      <c r="BE132" s="1">
        <v>2</v>
      </c>
      <c r="BF132" s="296">
        <v>12950165.694752505</v>
      </c>
      <c r="BO132" s="279">
        <f t="shared" ref="BO132:BO195" si="11">+BS132</f>
        <v>24846026</v>
      </c>
      <c r="BP132" s="2">
        <f t="shared" ref="BP132:BP195" si="12">+SUM(BT132:BU132)</f>
        <v>0</v>
      </c>
      <c r="BQ132" s="2">
        <f t="shared" si="10"/>
        <v>0</v>
      </c>
      <c r="BS132" s="280">
        <v>24846026</v>
      </c>
      <c r="BT132" s="281"/>
      <c r="BU132" s="281"/>
      <c r="BV132" s="281">
        <v>0</v>
      </c>
      <c r="BW132" s="281"/>
      <c r="BX132" s="281"/>
      <c r="BY132" s="281"/>
      <c r="BZ132" s="281"/>
      <c r="CA132" s="281"/>
      <c r="CB132" s="281"/>
      <c r="CC132" s="281"/>
      <c r="CD132" s="281"/>
      <c r="CE132" s="281"/>
      <c r="CF132" s="281"/>
      <c r="CG132" s="281"/>
    </row>
    <row r="133" spans="1:85" x14ac:dyDescent="0.3">
      <c r="A133" s="273">
        <f t="shared" si="9"/>
        <v>4364559.2078020331</v>
      </c>
      <c r="B133" s="1" t="s">
        <v>2621</v>
      </c>
      <c r="C133" s="274">
        <v>20246629</v>
      </c>
      <c r="D133" s="1">
        <v>144205</v>
      </c>
      <c r="E133" s="1">
        <v>4</v>
      </c>
      <c r="F133" s="1" t="s">
        <v>6306</v>
      </c>
      <c r="G133" s="275">
        <v>44624</v>
      </c>
      <c r="H133" s="275">
        <v>44742</v>
      </c>
      <c r="I133" s="1">
        <v>0</v>
      </c>
      <c r="J133" s="1">
        <v>1</v>
      </c>
      <c r="K133" s="1">
        <v>0</v>
      </c>
      <c r="L133" s="1">
        <v>90</v>
      </c>
      <c r="M133" s="1">
        <v>2</v>
      </c>
      <c r="N133" s="1">
        <v>19.190000000000001</v>
      </c>
      <c r="O133" s="1">
        <v>20.62</v>
      </c>
      <c r="P133" s="1">
        <v>5683983</v>
      </c>
      <c r="Q133" s="1">
        <v>5962535</v>
      </c>
      <c r="R133" s="1">
        <v>5683983</v>
      </c>
      <c r="S133" s="1">
        <v>0</v>
      </c>
      <c r="T133" s="1">
        <v>0</v>
      </c>
      <c r="U133" s="1">
        <v>0</v>
      </c>
      <c r="W133" s="1">
        <v>0</v>
      </c>
      <c r="X133" s="1">
        <v>0</v>
      </c>
      <c r="Y133" s="1">
        <v>0</v>
      </c>
      <c r="AB133" s="275">
        <v>44624</v>
      </c>
      <c r="AC133" s="1">
        <v>1</v>
      </c>
      <c r="AD133" s="1" t="s">
        <v>2623</v>
      </c>
      <c r="AE133" s="1">
        <v>1</v>
      </c>
      <c r="AF133" s="1">
        <v>90</v>
      </c>
      <c r="AG133" s="1">
        <v>0</v>
      </c>
      <c r="AN133" s="1">
        <v>1</v>
      </c>
      <c r="AO133" s="1">
        <v>1</v>
      </c>
      <c r="AR133" s="276">
        <v>244788.27</v>
      </c>
      <c r="AS133" s="1" t="s">
        <v>2632</v>
      </c>
      <c r="AT133" s="1">
        <v>0</v>
      </c>
      <c r="AU133" s="1">
        <v>0</v>
      </c>
      <c r="AX133" s="1">
        <v>5</v>
      </c>
      <c r="BC133" s="1">
        <v>1</v>
      </c>
      <c r="BD133" s="1">
        <v>7</v>
      </c>
      <c r="BE133" s="1">
        <v>2</v>
      </c>
      <c r="BF133" s="296">
        <v>1074635.5221979679</v>
      </c>
      <c r="BO133" s="279">
        <f t="shared" si="11"/>
        <v>24229486</v>
      </c>
      <c r="BP133" s="2">
        <f t="shared" si="12"/>
        <v>0</v>
      </c>
      <c r="BQ133" s="2">
        <f t="shared" si="10"/>
        <v>0</v>
      </c>
      <c r="BS133" s="280">
        <v>24229486</v>
      </c>
      <c r="BT133" s="281"/>
      <c r="BU133" s="281"/>
      <c r="BV133" s="281"/>
      <c r="BW133" s="281"/>
      <c r="BX133" s="281"/>
      <c r="BY133" s="281"/>
      <c r="BZ133" s="281"/>
      <c r="CA133" s="281">
        <v>0</v>
      </c>
      <c r="CB133" s="281"/>
      <c r="CC133" s="281"/>
      <c r="CD133" s="281"/>
      <c r="CE133" s="281"/>
      <c r="CF133" s="281"/>
      <c r="CG133" s="281"/>
    </row>
    <row r="134" spans="1:85" x14ac:dyDescent="0.3">
      <c r="A134" s="273">
        <f t="shared" si="9"/>
        <v>0</v>
      </c>
      <c r="B134" s="1" t="s">
        <v>2621</v>
      </c>
      <c r="C134" s="274">
        <v>20266602</v>
      </c>
      <c r="D134" s="1">
        <v>144105</v>
      </c>
      <c r="E134" s="1">
        <v>4</v>
      </c>
      <c r="F134" s="1" t="s">
        <v>2937</v>
      </c>
      <c r="G134" s="275">
        <v>43180</v>
      </c>
      <c r="H134" s="275">
        <v>44651</v>
      </c>
      <c r="I134" s="1">
        <v>1</v>
      </c>
      <c r="J134" s="1">
        <v>1</v>
      </c>
      <c r="K134" s="1">
        <v>34</v>
      </c>
      <c r="L134" s="1">
        <v>30</v>
      </c>
      <c r="M134" s="1">
        <v>2</v>
      </c>
      <c r="N134" s="1">
        <v>9.23</v>
      </c>
      <c r="O134" s="1">
        <v>9.64</v>
      </c>
      <c r="P134" s="1">
        <v>11056660</v>
      </c>
      <c r="Q134" s="1">
        <v>276407</v>
      </c>
      <c r="R134" s="1">
        <v>12</v>
      </c>
      <c r="S134" s="1">
        <v>0</v>
      </c>
      <c r="T134" s="1">
        <v>0</v>
      </c>
      <c r="U134" s="1">
        <v>0</v>
      </c>
      <c r="W134" s="1">
        <v>0</v>
      </c>
      <c r="X134" s="1">
        <v>0</v>
      </c>
      <c r="Y134" s="1">
        <v>0</v>
      </c>
      <c r="AB134" s="275">
        <v>44651</v>
      </c>
      <c r="AC134" s="1">
        <v>1</v>
      </c>
      <c r="AD134" s="1" t="s">
        <v>2623</v>
      </c>
      <c r="AE134" s="1">
        <v>1</v>
      </c>
      <c r="AF134" s="1">
        <v>30</v>
      </c>
      <c r="AG134" s="1">
        <v>12</v>
      </c>
      <c r="AN134" s="1">
        <v>1</v>
      </c>
      <c r="AO134" s="1">
        <v>1</v>
      </c>
      <c r="AR134" s="276">
        <v>0</v>
      </c>
      <c r="AS134" s="1" t="s">
        <v>2624</v>
      </c>
      <c r="AT134" s="1">
        <v>0</v>
      </c>
      <c r="AU134" s="1">
        <v>0</v>
      </c>
      <c r="AV134" s="1" t="s">
        <v>2625</v>
      </c>
      <c r="AW134" s="1" t="s">
        <v>2626</v>
      </c>
      <c r="AX134" s="1">
        <v>5</v>
      </c>
      <c r="BC134" s="1">
        <v>1</v>
      </c>
      <c r="BD134" s="1">
        <v>7</v>
      </c>
      <c r="BE134" s="1">
        <v>2</v>
      </c>
      <c r="BF134" s="296">
        <v>11439554</v>
      </c>
      <c r="BO134" s="279">
        <f t="shared" si="11"/>
        <v>24222766</v>
      </c>
      <c r="BP134" s="2">
        <f t="shared" si="12"/>
        <v>0</v>
      </c>
      <c r="BQ134" s="2">
        <f t="shared" si="10"/>
        <v>51215985</v>
      </c>
      <c r="BS134" s="280">
        <v>24222766</v>
      </c>
      <c r="BT134" s="281"/>
      <c r="BU134" s="281"/>
      <c r="BV134" s="281"/>
      <c r="BW134" s="281"/>
      <c r="BX134" s="281"/>
      <c r="BY134" s="281"/>
      <c r="BZ134" s="281"/>
      <c r="CA134" s="281">
        <v>51215985</v>
      </c>
      <c r="CB134" s="281"/>
      <c r="CC134" s="281"/>
      <c r="CD134" s="281"/>
      <c r="CE134" s="281"/>
      <c r="CF134" s="281"/>
      <c r="CG134" s="281"/>
    </row>
    <row r="135" spans="1:85" x14ac:dyDescent="0.3">
      <c r="A135" s="273">
        <f t="shared" si="9"/>
        <v>66610960.206022084</v>
      </c>
      <c r="B135" s="1" t="s">
        <v>2621</v>
      </c>
      <c r="C135" s="274">
        <v>20266669</v>
      </c>
      <c r="D135" s="1">
        <v>141105</v>
      </c>
      <c r="E135" s="1">
        <v>4</v>
      </c>
      <c r="F135" s="1" t="s">
        <v>4083</v>
      </c>
      <c r="G135" s="275">
        <v>44407</v>
      </c>
      <c r="H135" s="275">
        <v>46234</v>
      </c>
      <c r="I135" s="1">
        <v>0</v>
      </c>
      <c r="J135" s="1">
        <v>1</v>
      </c>
      <c r="K135" s="1">
        <v>8</v>
      </c>
      <c r="L135" s="1">
        <v>30</v>
      </c>
      <c r="M135" s="1">
        <v>2</v>
      </c>
      <c r="N135" s="1">
        <v>9</v>
      </c>
      <c r="O135" s="1">
        <v>9.3800000000000008</v>
      </c>
      <c r="P135" s="1">
        <v>91483802</v>
      </c>
      <c r="Q135" s="1">
        <v>1479846</v>
      </c>
      <c r="R135" s="1">
        <v>85209918</v>
      </c>
      <c r="S135" s="1">
        <v>0</v>
      </c>
      <c r="T135" s="1">
        <v>0</v>
      </c>
      <c r="U135" s="1">
        <v>185000000</v>
      </c>
      <c r="V135" s="1">
        <v>44406</v>
      </c>
      <c r="W135" s="1">
        <v>0</v>
      </c>
      <c r="X135" s="1">
        <v>0</v>
      </c>
      <c r="Y135" s="1">
        <v>0</v>
      </c>
      <c r="Z135" s="1" t="s">
        <v>3626</v>
      </c>
      <c r="AA135" s="1" t="s">
        <v>2911</v>
      </c>
      <c r="AB135" s="275">
        <v>44651</v>
      </c>
      <c r="AC135" s="1">
        <v>2</v>
      </c>
      <c r="AD135" s="1" t="s">
        <v>2623</v>
      </c>
      <c r="AE135" s="1">
        <v>1</v>
      </c>
      <c r="AF135" s="1">
        <v>30</v>
      </c>
      <c r="AG135" s="1">
        <v>0</v>
      </c>
      <c r="AN135" s="1">
        <v>1</v>
      </c>
      <c r="AO135" s="1">
        <v>1</v>
      </c>
      <c r="AR135" s="276">
        <v>2228725.63</v>
      </c>
      <c r="AS135" s="1" t="s">
        <v>2677</v>
      </c>
      <c r="AT135" s="1">
        <v>0</v>
      </c>
      <c r="AU135" s="1">
        <v>0</v>
      </c>
      <c r="AV135" s="1" t="s">
        <v>2625</v>
      </c>
      <c r="AW135" s="1" t="s">
        <v>2626</v>
      </c>
      <c r="AX135" s="1">
        <v>5</v>
      </c>
      <c r="BC135" s="1">
        <v>1</v>
      </c>
      <c r="BD135" s="1">
        <v>7</v>
      </c>
      <c r="BE135" s="1">
        <v>2</v>
      </c>
      <c r="BF135" s="296">
        <v>16370232.163977925</v>
      </c>
      <c r="BO135" s="279">
        <f t="shared" si="11"/>
        <v>24226464</v>
      </c>
      <c r="BP135" s="2">
        <f t="shared" si="12"/>
        <v>0</v>
      </c>
      <c r="BQ135" s="2">
        <f t="shared" si="10"/>
        <v>0</v>
      </c>
      <c r="BS135" s="280">
        <v>24226464</v>
      </c>
      <c r="BT135" s="281"/>
      <c r="BU135" s="281"/>
      <c r="BV135" s="281">
        <v>0</v>
      </c>
      <c r="BW135" s="281"/>
      <c r="BX135" s="281"/>
      <c r="BY135" s="281"/>
      <c r="BZ135" s="281"/>
      <c r="CA135" s="281">
        <v>0</v>
      </c>
      <c r="CB135" s="281"/>
      <c r="CC135" s="281"/>
      <c r="CD135" s="281"/>
      <c r="CE135" s="281"/>
      <c r="CF135" s="281"/>
      <c r="CG135" s="281"/>
    </row>
    <row r="136" spans="1:85" x14ac:dyDescent="0.3">
      <c r="A136" s="273">
        <f t="shared" si="9"/>
        <v>6885957.5778635582</v>
      </c>
      <c r="B136" s="1" t="s">
        <v>2621</v>
      </c>
      <c r="C136" s="274">
        <v>20266669</v>
      </c>
      <c r="D136" s="1">
        <v>144205</v>
      </c>
      <c r="E136" s="1">
        <v>3</v>
      </c>
      <c r="F136" s="1" t="s">
        <v>3075</v>
      </c>
      <c r="G136" s="275">
        <v>43769</v>
      </c>
      <c r="H136" s="275">
        <v>45230</v>
      </c>
      <c r="I136" s="1">
        <v>0</v>
      </c>
      <c r="J136" s="1">
        <v>1</v>
      </c>
      <c r="K136" s="1">
        <v>29</v>
      </c>
      <c r="L136" s="1">
        <v>30</v>
      </c>
      <c r="M136" s="1">
        <v>2</v>
      </c>
      <c r="N136" s="1">
        <v>8.8699999999999992</v>
      </c>
      <c r="O136" s="1">
        <v>9.23</v>
      </c>
      <c r="P136" s="1">
        <v>20087820</v>
      </c>
      <c r="Q136" s="1">
        <v>498647</v>
      </c>
      <c r="R136" s="1">
        <v>8808804</v>
      </c>
      <c r="S136" s="1">
        <v>0</v>
      </c>
      <c r="T136" s="1">
        <v>0</v>
      </c>
      <c r="U136" s="1">
        <v>0</v>
      </c>
      <c r="W136" s="1">
        <v>0</v>
      </c>
      <c r="X136" s="1">
        <v>0</v>
      </c>
      <c r="Y136" s="1">
        <v>0</v>
      </c>
      <c r="AB136" s="275">
        <v>44651</v>
      </c>
      <c r="AC136" s="1">
        <v>1</v>
      </c>
      <c r="AD136" s="1" t="s">
        <v>2623</v>
      </c>
      <c r="AE136" s="1">
        <v>1</v>
      </c>
      <c r="AF136" s="1">
        <v>30</v>
      </c>
      <c r="AG136" s="1">
        <v>0</v>
      </c>
      <c r="AN136" s="1">
        <v>1</v>
      </c>
      <c r="AO136" s="1">
        <v>1</v>
      </c>
      <c r="AP136" s="1">
        <v>43769</v>
      </c>
      <c r="AQ136" s="1" t="s">
        <v>2629</v>
      </c>
      <c r="AR136" s="276">
        <v>230529.73</v>
      </c>
      <c r="AS136" s="1" t="s">
        <v>2624</v>
      </c>
      <c r="AT136" s="1">
        <v>0</v>
      </c>
      <c r="AU136" s="1">
        <v>0</v>
      </c>
      <c r="AX136" s="1">
        <v>5</v>
      </c>
      <c r="BC136" s="1">
        <v>1</v>
      </c>
      <c r="BD136" s="1">
        <v>7</v>
      </c>
      <c r="BE136" s="1">
        <v>2</v>
      </c>
      <c r="BF136" s="296">
        <v>1692316.6921364411</v>
      </c>
      <c r="BO136" s="279">
        <f t="shared" si="11"/>
        <v>24440664</v>
      </c>
      <c r="BP136" s="2">
        <f t="shared" si="12"/>
        <v>0</v>
      </c>
      <c r="BQ136" s="2">
        <f t="shared" si="10"/>
        <v>41821625.32</v>
      </c>
      <c r="BS136" s="280">
        <v>24440664</v>
      </c>
      <c r="BT136" s="281"/>
      <c r="BU136" s="281"/>
      <c r="BV136" s="281"/>
      <c r="BW136" s="281"/>
      <c r="BX136" s="281"/>
      <c r="BY136" s="281"/>
      <c r="BZ136" s="281"/>
      <c r="CA136" s="281">
        <v>41821625.32</v>
      </c>
      <c r="CB136" s="281"/>
      <c r="CC136" s="281"/>
      <c r="CD136" s="281"/>
      <c r="CE136" s="281"/>
      <c r="CF136" s="281"/>
      <c r="CG136" s="281"/>
    </row>
    <row r="137" spans="1:85" x14ac:dyDescent="0.3">
      <c r="A137" s="273">
        <f t="shared" si="9"/>
        <v>266181.97555486846</v>
      </c>
      <c r="B137" s="1" t="s">
        <v>2621</v>
      </c>
      <c r="C137" s="274">
        <v>20266669</v>
      </c>
      <c r="D137" s="1">
        <v>144205</v>
      </c>
      <c r="E137" s="1">
        <v>4</v>
      </c>
      <c r="F137" s="1" t="s">
        <v>5968</v>
      </c>
      <c r="G137" s="275">
        <v>44602</v>
      </c>
      <c r="H137" s="275">
        <v>45716</v>
      </c>
      <c r="I137" s="1">
        <v>0</v>
      </c>
      <c r="J137" s="1">
        <v>1</v>
      </c>
      <c r="K137" s="1">
        <v>1</v>
      </c>
      <c r="L137" s="1">
        <v>30</v>
      </c>
      <c r="M137" s="1">
        <v>2</v>
      </c>
      <c r="N137" s="1">
        <v>17.690000000000001</v>
      </c>
      <c r="O137" s="1">
        <v>19.2</v>
      </c>
      <c r="P137" s="1">
        <v>347920</v>
      </c>
      <c r="Q137" s="1">
        <v>12596</v>
      </c>
      <c r="R137" s="1">
        <v>340572</v>
      </c>
      <c r="S137" s="1">
        <v>0</v>
      </c>
      <c r="T137" s="1">
        <v>0</v>
      </c>
      <c r="U137" s="1">
        <v>0</v>
      </c>
      <c r="W137" s="1">
        <v>0</v>
      </c>
      <c r="X137" s="1">
        <v>0</v>
      </c>
      <c r="Y137" s="1">
        <v>0</v>
      </c>
      <c r="AB137" s="275">
        <v>44651</v>
      </c>
      <c r="AC137" s="1">
        <v>1</v>
      </c>
      <c r="AD137" s="1" t="s">
        <v>2623</v>
      </c>
      <c r="AE137" s="1">
        <v>1</v>
      </c>
      <c r="AF137" s="1">
        <v>30</v>
      </c>
      <c r="AG137" s="1">
        <v>0</v>
      </c>
      <c r="AN137" s="1">
        <v>1</v>
      </c>
      <c r="AO137" s="1">
        <v>1</v>
      </c>
      <c r="AR137" s="276">
        <v>8960.52</v>
      </c>
      <c r="AS137" s="1" t="s">
        <v>2657</v>
      </c>
      <c r="AT137" s="1">
        <v>0</v>
      </c>
      <c r="AU137" s="1">
        <v>0</v>
      </c>
      <c r="AX137" s="1">
        <v>5</v>
      </c>
      <c r="BC137" s="1">
        <v>1</v>
      </c>
      <c r="BD137" s="1">
        <v>7</v>
      </c>
      <c r="BE137" s="1">
        <v>2</v>
      </c>
      <c r="BF137" s="296">
        <v>65429.50444513149</v>
      </c>
      <c r="BO137" s="279">
        <f t="shared" si="11"/>
        <v>24442902</v>
      </c>
      <c r="BP137" s="2">
        <f t="shared" si="12"/>
        <v>0</v>
      </c>
      <c r="BQ137" s="2">
        <f t="shared" si="10"/>
        <v>2104770</v>
      </c>
      <c r="BS137" s="280">
        <v>24442902</v>
      </c>
      <c r="BT137" s="281"/>
      <c r="BU137" s="281"/>
      <c r="BV137" s="281">
        <v>2104770</v>
      </c>
      <c r="BW137" s="281"/>
      <c r="BX137" s="281"/>
      <c r="BY137" s="281"/>
      <c r="BZ137" s="281"/>
      <c r="CA137" s="281"/>
      <c r="CB137" s="281"/>
      <c r="CC137" s="281"/>
      <c r="CD137" s="281"/>
      <c r="CE137" s="281"/>
      <c r="CF137" s="281"/>
      <c r="CG137" s="281"/>
    </row>
    <row r="138" spans="1:85" x14ac:dyDescent="0.3">
      <c r="A138" s="273">
        <f t="shared" si="9"/>
        <v>63047.376169059644</v>
      </c>
      <c r="B138" s="1" t="s">
        <v>2621</v>
      </c>
      <c r="C138" s="274">
        <v>20266669</v>
      </c>
      <c r="D138" s="1">
        <v>144205</v>
      </c>
      <c r="E138" s="1">
        <v>4</v>
      </c>
      <c r="F138" s="1" t="s">
        <v>5969</v>
      </c>
      <c r="G138" s="275">
        <v>44602</v>
      </c>
      <c r="H138" s="275">
        <v>45716</v>
      </c>
      <c r="I138" s="1">
        <v>0</v>
      </c>
      <c r="J138" s="1">
        <v>1</v>
      </c>
      <c r="K138" s="1">
        <v>1</v>
      </c>
      <c r="L138" s="1">
        <v>30</v>
      </c>
      <c r="M138" s="1">
        <v>2</v>
      </c>
      <c r="N138" s="1">
        <v>17.7</v>
      </c>
      <c r="O138" s="1">
        <v>19.2</v>
      </c>
      <c r="P138" s="1">
        <v>82471</v>
      </c>
      <c r="Q138" s="1">
        <v>2986</v>
      </c>
      <c r="R138" s="1">
        <v>80729</v>
      </c>
      <c r="S138" s="1">
        <v>0</v>
      </c>
      <c r="T138" s="1">
        <v>0</v>
      </c>
      <c r="U138" s="1">
        <v>0</v>
      </c>
      <c r="W138" s="1">
        <v>0</v>
      </c>
      <c r="X138" s="1">
        <v>0</v>
      </c>
      <c r="Y138" s="1">
        <v>0</v>
      </c>
      <c r="AB138" s="275">
        <v>44651</v>
      </c>
      <c r="AC138" s="1">
        <v>1</v>
      </c>
      <c r="AD138" s="1" t="s">
        <v>2623</v>
      </c>
      <c r="AE138" s="1">
        <v>1</v>
      </c>
      <c r="AF138" s="1">
        <v>30</v>
      </c>
      <c r="AG138" s="1">
        <v>0</v>
      </c>
      <c r="AN138" s="1">
        <v>1</v>
      </c>
      <c r="AO138" s="1">
        <v>1</v>
      </c>
      <c r="AR138" s="276">
        <v>2172.25</v>
      </c>
      <c r="AS138" s="1" t="s">
        <v>2657</v>
      </c>
      <c r="AT138" s="1">
        <v>0</v>
      </c>
      <c r="AU138" s="1">
        <v>0</v>
      </c>
      <c r="AX138" s="1">
        <v>5</v>
      </c>
      <c r="BC138" s="1">
        <v>1</v>
      </c>
      <c r="BD138" s="1">
        <v>7</v>
      </c>
      <c r="BE138" s="1">
        <v>2</v>
      </c>
      <c r="BF138" s="296">
        <v>15509.37383094036</v>
      </c>
      <c r="BO138" s="279">
        <f t="shared" si="11"/>
        <v>24466222</v>
      </c>
      <c r="BP138" s="2">
        <f t="shared" si="12"/>
        <v>67764005</v>
      </c>
      <c r="BQ138" s="2">
        <f t="shared" si="10"/>
        <v>0</v>
      </c>
      <c r="BS138" s="280">
        <v>24466222</v>
      </c>
      <c r="BT138" s="281">
        <v>67764005</v>
      </c>
      <c r="BU138" s="281"/>
      <c r="BV138" s="281"/>
      <c r="BW138" s="281"/>
      <c r="BX138" s="281"/>
      <c r="BY138" s="281"/>
      <c r="BZ138" s="281"/>
      <c r="CA138" s="281"/>
      <c r="CB138" s="281"/>
      <c r="CC138" s="281"/>
      <c r="CD138" s="281"/>
      <c r="CE138" s="281"/>
      <c r="CF138" s="281"/>
      <c r="CG138" s="281"/>
    </row>
    <row r="139" spans="1:85" x14ac:dyDescent="0.3">
      <c r="A139" s="273">
        <f t="shared" si="9"/>
        <v>326168.36233254004</v>
      </c>
      <c r="B139" s="1" t="s">
        <v>2621</v>
      </c>
      <c r="C139" s="274">
        <v>20266669</v>
      </c>
      <c r="D139" s="1">
        <v>144205</v>
      </c>
      <c r="E139" s="1">
        <v>4</v>
      </c>
      <c r="F139" s="1" t="s">
        <v>5984</v>
      </c>
      <c r="G139" s="275">
        <v>44594</v>
      </c>
      <c r="H139" s="275">
        <v>45688</v>
      </c>
      <c r="I139" s="1">
        <v>0</v>
      </c>
      <c r="J139" s="1">
        <v>1</v>
      </c>
      <c r="K139" s="1">
        <v>2</v>
      </c>
      <c r="L139" s="1">
        <v>30</v>
      </c>
      <c r="M139" s="1">
        <v>2</v>
      </c>
      <c r="N139" s="1">
        <v>17.690000000000001</v>
      </c>
      <c r="O139" s="1">
        <v>19.2</v>
      </c>
      <c r="P139" s="1">
        <v>435720</v>
      </c>
      <c r="Q139" s="1">
        <v>15775</v>
      </c>
      <c r="R139" s="1">
        <v>417176</v>
      </c>
      <c r="S139" s="1">
        <v>0</v>
      </c>
      <c r="T139" s="1">
        <v>0</v>
      </c>
      <c r="U139" s="1">
        <v>0</v>
      </c>
      <c r="W139" s="1">
        <v>0</v>
      </c>
      <c r="X139" s="1">
        <v>0</v>
      </c>
      <c r="Y139" s="1">
        <v>0</v>
      </c>
      <c r="AB139" s="275">
        <v>44651</v>
      </c>
      <c r="AC139" s="1">
        <v>1</v>
      </c>
      <c r="AD139" s="1" t="s">
        <v>2623</v>
      </c>
      <c r="AE139" s="1">
        <v>1</v>
      </c>
      <c r="AF139" s="1">
        <v>30</v>
      </c>
      <c r="AG139" s="1">
        <v>0</v>
      </c>
      <c r="AN139" s="1">
        <v>1</v>
      </c>
      <c r="AO139" s="1">
        <v>1</v>
      </c>
      <c r="AR139" s="276">
        <v>10861.24</v>
      </c>
      <c r="AS139" s="1" t="s">
        <v>2657</v>
      </c>
      <c r="AT139" s="1">
        <v>0</v>
      </c>
      <c r="AU139" s="1">
        <v>0</v>
      </c>
      <c r="AX139" s="1">
        <v>5</v>
      </c>
      <c r="BC139" s="1">
        <v>1</v>
      </c>
      <c r="BD139" s="1">
        <v>7</v>
      </c>
      <c r="BE139" s="1">
        <v>2</v>
      </c>
      <c r="BF139" s="296">
        <v>80146.397667459969</v>
      </c>
      <c r="BO139" s="279">
        <f t="shared" si="11"/>
        <v>24474642</v>
      </c>
      <c r="BP139" s="2">
        <f t="shared" si="12"/>
        <v>0</v>
      </c>
      <c r="BQ139" s="2">
        <f t="shared" si="10"/>
        <v>10055693</v>
      </c>
      <c r="BS139" s="280">
        <v>24474642</v>
      </c>
      <c r="BT139" s="281"/>
      <c r="BU139" s="281"/>
      <c r="BV139" s="281">
        <v>8022355.5964087378</v>
      </c>
      <c r="BW139" s="281"/>
      <c r="BX139" s="281"/>
      <c r="BY139" s="281"/>
      <c r="BZ139" s="281"/>
      <c r="CA139" s="281">
        <v>2033337.4035912622</v>
      </c>
      <c r="CB139" s="281"/>
      <c r="CC139" s="281"/>
      <c r="CD139" s="281"/>
      <c r="CE139" s="281"/>
      <c r="CF139" s="281"/>
      <c r="CG139" s="281"/>
    </row>
    <row r="140" spans="1:85" x14ac:dyDescent="0.3">
      <c r="A140" s="273">
        <f t="shared" si="9"/>
        <v>224448.73602811477</v>
      </c>
      <c r="B140" s="1" t="s">
        <v>2621</v>
      </c>
      <c r="C140" s="274">
        <v>20266669</v>
      </c>
      <c r="D140" s="1">
        <v>144205</v>
      </c>
      <c r="E140" s="1">
        <v>4</v>
      </c>
      <c r="F140" s="1" t="s">
        <v>5994</v>
      </c>
      <c r="G140" s="275">
        <v>44596</v>
      </c>
      <c r="H140" s="275">
        <v>45688</v>
      </c>
      <c r="I140" s="1">
        <v>0</v>
      </c>
      <c r="J140" s="1">
        <v>1</v>
      </c>
      <c r="K140" s="1">
        <v>2</v>
      </c>
      <c r="L140" s="1">
        <v>30</v>
      </c>
      <c r="M140" s="1">
        <v>2</v>
      </c>
      <c r="N140" s="1">
        <v>17.690000000000001</v>
      </c>
      <c r="O140" s="1">
        <v>19.2</v>
      </c>
      <c r="P140" s="1">
        <v>300000</v>
      </c>
      <c r="Q140" s="1">
        <v>10861</v>
      </c>
      <c r="R140" s="1">
        <v>287234</v>
      </c>
      <c r="S140" s="1">
        <v>0</v>
      </c>
      <c r="T140" s="1">
        <v>0</v>
      </c>
      <c r="U140" s="1">
        <v>0</v>
      </c>
      <c r="W140" s="1">
        <v>0</v>
      </c>
      <c r="X140" s="1">
        <v>0</v>
      </c>
      <c r="Y140" s="1">
        <v>0</v>
      </c>
      <c r="AB140" s="275">
        <v>44651</v>
      </c>
      <c r="AC140" s="1">
        <v>1</v>
      </c>
      <c r="AD140" s="1" t="s">
        <v>2623</v>
      </c>
      <c r="AE140" s="1">
        <v>1</v>
      </c>
      <c r="AF140" s="1">
        <v>30</v>
      </c>
      <c r="AG140" s="1">
        <v>0</v>
      </c>
      <c r="AN140" s="1">
        <v>1</v>
      </c>
      <c r="AO140" s="1">
        <v>1</v>
      </c>
      <c r="AR140" s="276">
        <v>7602.87</v>
      </c>
      <c r="AS140" s="1" t="s">
        <v>2657</v>
      </c>
      <c r="AT140" s="1">
        <v>0</v>
      </c>
      <c r="AU140" s="1">
        <v>0</v>
      </c>
      <c r="AX140" s="1">
        <v>5</v>
      </c>
      <c r="BC140" s="1">
        <v>1</v>
      </c>
      <c r="BD140" s="1">
        <v>7</v>
      </c>
      <c r="BE140" s="1">
        <v>2</v>
      </c>
      <c r="BF140" s="296">
        <v>55182.393971885234</v>
      </c>
      <c r="BO140" s="279">
        <f t="shared" si="11"/>
        <v>24477488</v>
      </c>
      <c r="BP140" s="2">
        <f t="shared" si="12"/>
        <v>0</v>
      </c>
      <c r="BQ140" s="2">
        <f t="shared" si="10"/>
        <v>4984858.9999999991</v>
      </c>
      <c r="BS140" s="280">
        <v>24477488</v>
      </c>
      <c r="BT140" s="281"/>
      <c r="BU140" s="281"/>
      <c r="BV140" s="281">
        <v>2778982.7760133157</v>
      </c>
      <c r="BW140" s="281"/>
      <c r="BX140" s="281"/>
      <c r="BY140" s="281"/>
      <c r="BZ140" s="281"/>
      <c r="CA140" s="281">
        <v>2205876.2239866834</v>
      </c>
      <c r="CB140" s="281"/>
      <c r="CC140" s="281"/>
      <c r="CD140" s="281"/>
      <c r="CE140" s="281"/>
      <c r="CF140" s="281"/>
      <c r="CG140" s="281"/>
    </row>
    <row r="141" spans="1:85" x14ac:dyDescent="0.3">
      <c r="A141" s="273">
        <f t="shared" si="9"/>
        <v>299354.15489833831</v>
      </c>
      <c r="B141" s="1" t="s">
        <v>2621</v>
      </c>
      <c r="C141" s="274">
        <v>20266669</v>
      </c>
      <c r="D141" s="1">
        <v>144205</v>
      </c>
      <c r="E141" s="1">
        <v>4</v>
      </c>
      <c r="F141" s="1" t="s">
        <v>5998</v>
      </c>
      <c r="G141" s="275">
        <v>44596</v>
      </c>
      <c r="H141" s="275">
        <v>45688</v>
      </c>
      <c r="I141" s="1">
        <v>0</v>
      </c>
      <c r="J141" s="1">
        <v>1</v>
      </c>
      <c r="K141" s="1">
        <v>2</v>
      </c>
      <c r="L141" s="1">
        <v>30</v>
      </c>
      <c r="M141" s="1">
        <v>2</v>
      </c>
      <c r="N141" s="1">
        <v>17.690000000000001</v>
      </c>
      <c r="O141" s="1">
        <v>19.2</v>
      </c>
      <c r="P141" s="1">
        <v>400000</v>
      </c>
      <c r="Q141" s="1">
        <v>14482</v>
      </c>
      <c r="R141" s="1">
        <v>382977</v>
      </c>
      <c r="S141" s="1">
        <v>0</v>
      </c>
      <c r="T141" s="1">
        <v>0</v>
      </c>
      <c r="U141" s="1">
        <v>0</v>
      </c>
      <c r="W141" s="1">
        <v>0</v>
      </c>
      <c r="X141" s="1">
        <v>0</v>
      </c>
      <c r="Y141" s="1">
        <v>0</v>
      </c>
      <c r="AB141" s="275">
        <v>44651</v>
      </c>
      <c r="AC141" s="1">
        <v>1</v>
      </c>
      <c r="AD141" s="1" t="s">
        <v>2623</v>
      </c>
      <c r="AE141" s="1">
        <v>1</v>
      </c>
      <c r="AF141" s="1">
        <v>30</v>
      </c>
      <c r="AG141" s="1">
        <v>0</v>
      </c>
      <c r="AN141" s="1">
        <v>1</v>
      </c>
      <c r="AO141" s="1">
        <v>1</v>
      </c>
      <c r="AR141" s="276">
        <v>10046.64</v>
      </c>
      <c r="AS141" s="1" t="s">
        <v>2657</v>
      </c>
      <c r="AT141" s="1">
        <v>0</v>
      </c>
      <c r="AU141" s="1">
        <v>0</v>
      </c>
      <c r="AX141" s="1">
        <v>5</v>
      </c>
      <c r="BC141" s="1">
        <v>1</v>
      </c>
      <c r="BD141" s="1">
        <v>7</v>
      </c>
      <c r="BE141" s="1">
        <v>2</v>
      </c>
      <c r="BF141" s="296">
        <v>73576.20510166169</v>
      </c>
      <c r="BO141" s="279">
        <f t="shared" si="11"/>
        <v>24609660</v>
      </c>
      <c r="BP141" s="2">
        <f t="shared" si="12"/>
        <v>86483015.719999999</v>
      </c>
      <c r="BQ141" s="2">
        <f t="shared" si="10"/>
        <v>0</v>
      </c>
      <c r="BS141" s="280">
        <v>24609660</v>
      </c>
      <c r="BT141" s="281">
        <v>86483015.719999999</v>
      </c>
      <c r="BU141" s="281"/>
      <c r="BV141" s="281"/>
      <c r="BW141" s="281"/>
      <c r="BX141" s="281"/>
      <c r="BY141" s="281"/>
      <c r="BZ141" s="281"/>
      <c r="CA141" s="281"/>
      <c r="CB141" s="281"/>
      <c r="CC141" s="281"/>
      <c r="CD141" s="281"/>
      <c r="CE141" s="281"/>
      <c r="CF141" s="281"/>
      <c r="CG141" s="281"/>
    </row>
    <row r="142" spans="1:85" x14ac:dyDescent="0.3">
      <c r="A142" s="273">
        <f t="shared" si="9"/>
        <v>459016.94948944985</v>
      </c>
      <c r="B142" s="1" t="s">
        <v>2621</v>
      </c>
      <c r="C142" s="274">
        <v>20266669</v>
      </c>
      <c r="D142" s="1">
        <v>144205</v>
      </c>
      <c r="E142" s="1">
        <v>4</v>
      </c>
      <c r="F142" s="1" t="s">
        <v>6038</v>
      </c>
      <c r="G142" s="275">
        <v>44610</v>
      </c>
      <c r="H142" s="275">
        <v>45716</v>
      </c>
      <c r="I142" s="1">
        <v>0</v>
      </c>
      <c r="J142" s="1">
        <v>1</v>
      </c>
      <c r="K142" s="1">
        <v>1</v>
      </c>
      <c r="L142" s="1">
        <v>30</v>
      </c>
      <c r="M142" s="1">
        <v>2</v>
      </c>
      <c r="N142" s="1">
        <v>17.690000000000001</v>
      </c>
      <c r="O142" s="1">
        <v>19.2</v>
      </c>
      <c r="P142" s="1">
        <v>600000</v>
      </c>
      <c r="Q142" s="1">
        <v>21724</v>
      </c>
      <c r="R142" s="1">
        <v>587330</v>
      </c>
      <c r="S142" s="1">
        <v>0</v>
      </c>
      <c r="T142" s="1">
        <v>0</v>
      </c>
      <c r="U142" s="1">
        <v>0</v>
      </c>
      <c r="W142" s="1">
        <v>0</v>
      </c>
      <c r="X142" s="1">
        <v>0</v>
      </c>
      <c r="Y142" s="1">
        <v>0</v>
      </c>
      <c r="AB142" s="275">
        <v>44651</v>
      </c>
      <c r="AC142" s="1">
        <v>1</v>
      </c>
      <c r="AD142" s="1" t="s">
        <v>2623</v>
      </c>
      <c r="AE142" s="1">
        <v>1</v>
      </c>
      <c r="AF142" s="1">
        <v>30</v>
      </c>
      <c r="AG142" s="1">
        <v>0</v>
      </c>
      <c r="AN142" s="1">
        <v>1</v>
      </c>
      <c r="AO142" s="1">
        <v>1</v>
      </c>
      <c r="AR142" s="276">
        <v>15477.26</v>
      </c>
      <c r="AS142" s="1" t="s">
        <v>2657</v>
      </c>
      <c r="AT142" s="1">
        <v>0</v>
      </c>
      <c r="AU142" s="1">
        <v>0</v>
      </c>
      <c r="AX142" s="1">
        <v>5</v>
      </c>
      <c r="BC142" s="1">
        <v>1</v>
      </c>
      <c r="BD142" s="1">
        <v>7</v>
      </c>
      <c r="BE142" s="1">
        <v>2</v>
      </c>
      <c r="BF142" s="296">
        <v>112835.79051055013</v>
      </c>
      <c r="BO142" s="279">
        <f t="shared" si="11"/>
        <v>24622069</v>
      </c>
      <c r="BP142" s="2">
        <f t="shared" si="12"/>
        <v>0</v>
      </c>
      <c r="BQ142" s="2">
        <f t="shared" si="10"/>
        <v>4820885</v>
      </c>
      <c r="BS142" s="280">
        <v>24622069</v>
      </c>
      <c r="BT142" s="281"/>
      <c r="BU142" s="281"/>
      <c r="BV142" s="281">
        <v>4820885</v>
      </c>
      <c r="BW142" s="281"/>
      <c r="BX142" s="281"/>
      <c r="BY142" s="281"/>
      <c r="BZ142" s="281"/>
      <c r="CA142" s="281"/>
      <c r="CB142" s="281"/>
      <c r="CC142" s="281"/>
      <c r="CD142" s="281"/>
      <c r="CE142" s="281"/>
      <c r="CF142" s="281"/>
      <c r="CG142" s="281"/>
    </row>
    <row r="143" spans="1:85" x14ac:dyDescent="0.3">
      <c r="A143" s="273">
        <f t="shared" si="9"/>
        <v>229644.23474472493</v>
      </c>
      <c r="B143" s="1" t="s">
        <v>2621</v>
      </c>
      <c r="C143" s="274">
        <v>20266669</v>
      </c>
      <c r="D143" s="1">
        <v>144205</v>
      </c>
      <c r="E143" s="1">
        <v>4</v>
      </c>
      <c r="F143" s="1" t="s">
        <v>6044</v>
      </c>
      <c r="G143" s="275">
        <v>44611</v>
      </c>
      <c r="H143" s="275">
        <v>45716</v>
      </c>
      <c r="I143" s="1">
        <v>0</v>
      </c>
      <c r="J143" s="1">
        <v>1</v>
      </c>
      <c r="K143" s="1">
        <v>1</v>
      </c>
      <c r="L143" s="1">
        <v>30</v>
      </c>
      <c r="M143" s="1">
        <v>2</v>
      </c>
      <c r="N143" s="1">
        <v>17.690000000000001</v>
      </c>
      <c r="O143" s="1">
        <v>19.2</v>
      </c>
      <c r="P143" s="1">
        <v>300000</v>
      </c>
      <c r="Q143" s="1">
        <v>10862</v>
      </c>
      <c r="R143" s="1">
        <v>293665</v>
      </c>
      <c r="S143" s="1">
        <v>0</v>
      </c>
      <c r="T143" s="1">
        <v>0</v>
      </c>
      <c r="U143" s="1">
        <v>0</v>
      </c>
      <c r="W143" s="1">
        <v>0</v>
      </c>
      <c r="X143" s="1">
        <v>0</v>
      </c>
      <c r="Y143" s="1">
        <v>0</v>
      </c>
      <c r="AB143" s="275">
        <v>44651</v>
      </c>
      <c r="AC143" s="1">
        <v>1</v>
      </c>
      <c r="AD143" s="1" t="s">
        <v>2623</v>
      </c>
      <c r="AE143" s="1">
        <v>1</v>
      </c>
      <c r="AF143" s="1">
        <v>30</v>
      </c>
      <c r="AG143" s="1">
        <v>0</v>
      </c>
      <c r="AN143" s="1">
        <v>1</v>
      </c>
      <c r="AO143" s="1">
        <v>1</v>
      </c>
      <c r="AR143" s="276">
        <v>7602.87</v>
      </c>
      <c r="AS143" s="1" t="s">
        <v>2657</v>
      </c>
      <c r="AT143" s="1">
        <v>0</v>
      </c>
      <c r="AU143" s="1">
        <v>0</v>
      </c>
      <c r="AX143" s="1">
        <v>5</v>
      </c>
      <c r="BC143" s="1">
        <v>1</v>
      </c>
      <c r="BD143" s="1">
        <v>7</v>
      </c>
      <c r="BE143" s="1">
        <v>2</v>
      </c>
      <c r="BF143" s="296">
        <v>56417.895255275063</v>
      </c>
      <c r="BO143" s="279">
        <f t="shared" si="11"/>
        <v>24662862</v>
      </c>
      <c r="BP143" s="2">
        <f t="shared" si="12"/>
        <v>0</v>
      </c>
      <c r="BQ143" s="2">
        <f t="shared" si="10"/>
        <v>1198788.3900000001</v>
      </c>
      <c r="BS143" s="280">
        <v>24662862</v>
      </c>
      <c r="BT143" s="281"/>
      <c r="BU143" s="281"/>
      <c r="BV143" s="281"/>
      <c r="BW143" s="281"/>
      <c r="BX143" s="281"/>
      <c r="BY143" s="281"/>
      <c r="BZ143" s="281"/>
      <c r="CA143" s="281">
        <v>1198788.3900000001</v>
      </c>
      <c r="CB143" s="281"/>
      <c r="CC143" s="281"/>
      <c r="CD143" s="281"/>
      <c r="CE143" s="281"/>
      <c r="CF143" s="281"/>
      <c r="CG143" s="281"/>
    </row>
    <row r="144" spans="1:85" x14ac:dyDescent="0.3">
      <c r="A144" s="273">
        <f t="shared" si="9"/>
        <v>459016.94948944985</v>
      </c>
      <c r="B144" s="1" t="s">
        <v>2621</v>
      </c>
      <c r="C144" s="274">
        <v>20266669</v>
      </c>
      <c r="D144" s="1">
        <v>144205</v>
      </c>
      <c r="E144" s="1">
        <v>4</v>
      </c>
      <c r="F144" s="1" t="s">
        <v>6120</v>
      </c>
      <c r="G144" s="275">
        <v>44615</v>
      </c>
      <c r="H144" s="275">
        <v>45716</v>
      </c>
      <c r="I144" s="1">
        <v>0</v>
      </c>
      <c r="J144" s="1">
        <v>1</v>
      </c>
      <c r="K144" s="1">
        <v>1</v>
      </c>
      <c r="L144" s="1">
        <v>30</v>
      </c>
      <c r="M144" s="1">
        <v>2</v>
      </c>
      <c r="N144" s="1">
        <v>17.690000000000001</v>
      </c>
      <c r="O144" s="1">
        <v>19.2</v>
      </c>
      <c r="P144" s="1">
        <v>600000</v>
      </c>
      <c r="Q144" s="1">
        <v>21724</v>
      </c>
      <c r="R144" s="1">
        <v>587330</v>
      </c>
      <c r="S144" s="1">
        <v>0</v>
      </c>
      <c r="T144" s="1">
        <v>0</v>
      </c>
      <c r="U144" s="1">
        <v>0</v>
      </c>
      <c r="W144" s="1">
        <v>0</v>
      </c>
      <c r="X144" s="1">
        <v>0</v>
      </c>
      <c r="Y144" s="1">
        <v>0</v>
      </c>
      <c r="AB144" s="275">
        <v>44651</v>
      </c>
      <c r="AC144" s="1">
        <v>1</v>
      </c>
      <c r="AD144" s="1" t="s">
        <v>2623</v>
      </c>
      <c r="AE144" s="1">
        <v>1</v>
      </c>
      <c r="AF144" s="1">
        <v>30</v>
      </c>
      <c r="AG144" s="1">
        <v>0</v>
      </c>
      <c r="AN144" s="1">
        <v>1</v>
      </c>
      <c r="AO144" s="1">
        <v>1</v>
      </c>
      <c r="AR144" s="276">
        <v>15477.26</v>
      </c>
      <c r="AS144" s="1" t="s">
        <v>2657</v>
      </c>
      <c r="AT144" s="1">
        <v>0</v>
      </c>
      <c r="AU144" s="1">
        <v>0</v>
      </c>
      <c r="AX144" s="1">
        <v>5</v>
      </c>
      <c r="BC144" s="1">
        <v>1</v>
      </c>
      <c r="BD144" s="1">
        <v>7</v>
      </c>
      <c r="BE144" s="1">
        <v>2</v>
      </c>
      <c r="BF144" s="296">
        <v>112835.79051055013</v>
      </c>
      <c r="BO144" s="279">
        <f t="shared" si="11"/>
        <v>24679867</v>
      </c>
      <c r="BP144" s="2">
        <f t="shared" si="12"/>
        <v>0</v>
      </c>
      <c r="BQ144" s="2">
        <f t="shared" si="10"/>
        <v>6592351.7300000004</v>
      </c>
      <c r="BS144" s="280">
        <v>24679867</v>
      </c>
      <c r="BT144" s="281"/>
      <c r="BU144" s="281"/>
      <c r="BV144" s="281">
        <v>4620738.3091517016</v>
      </c>
      <c r="BW144" s="281"/>
      <c r="BX144" s="281"/>
      <c r="BY144" s="281"/>
      <c r="BZ144" s="281"/>
      <c r="CA144" s="281">
        <v>1971613.4208482986</v>
      </c>
      <c r="CB144" s="281"/>
      <c r="CC144" s="281"/>
      <c r="CD144" s="281"/>
      <c r="CE144" s="281"/>
      <c r="CF144" s="281"/>
      <c r="CG144" s="281"/>
    </row>
    <row r="145" spans="1:85" x14ac:dyDescent="0.3">
      <c r="A145" s="273">
        <f t="shared" si="9"/>
        <v>459016.94948944985</v>
      </c>
      <c r="B145" s="1" t="s">
        <v>2621</v>
      </c>
      <c r="C145" s="274">
        <v>20266669</v>
      </c>
      <c r="D145" s="1">
        <v>144205</v>
      </c>
      <c r="E145" s="1">
        <v>4</v>
      </c>
      <c r="F145" s="1" t="s">
        <v>6121</v>
      </c>
      <c r="G145" s="275">
        <v>44615</v>
      </c>
      <c r="H145" s="275">
        <v>45716</v>
      </c>
      <c r="I145" s="1">
        <v>0</v>
      </c>
      <c r="J145" s="1">
        <v>1</v>
      </c>
      <c r="K145" s="1">
        <v>1</v>
      </c>
      <c r="L145" s="1">
        <v>30</v>
      </c>
      <c r="M145" s="1">
        <v>2</v>
      </c>
      <c r="N145" s="1">
        <v>17.690000000000001</v>
      </c>
      <c r="O145" s="1">
        <v>19.2</v>
      </c>
      <c r="P145" s="1">
        <v>600000</v>
      </c>
      <c r="Q145" s="1">
        <v>21724</v>
      </c>
      <c r="R145" s="1">
        <v>587330</v>
      </c>
      <c r="S145" s="1">
        <v>0</v>
      </c>
      <c r="T145" s="1">
        <v>0</v>
      </c>
      <c r="U145" s="1">
        <v>0</v>
      </c>
      <c r="W145" s="1">
        <v>0</v>
      </c>
      <c r="X145" s="1">
        <v>0</v>
      </c>
      <c r="Y145" s="1">
        <v>0</v>
      </c>
      <c r="AB145" s="275">
        <v>44651</v>
      </c>
      <c r="AC145" s="1">
        <v>1</v>
      </c>
      <c r="AD145" s="1" t="s">
        <v>2623</v>
      </c>
      <c r="AE145" s="1">
        <v>1</v>
      </c>
      <c r="AF145" s="1">
        <v>30</v>
      </c>
      <c r="AG145" s="1">
        <v>0</v>
      </c>
      <c r="AN145" s="1">
        <v>1</v>
      </c>
      <c r="AO145" s="1">
        <v>1</v>
      </c>
      <c r="AR145" s="276">
        <v>15477.26</v>
      </c>
      <c r="AS145" s="1" t="s">
        <v>2657</v>
      </c>
      <c r="AT145" s="1">
        <v>0</v>
      </c>
      <c r="AU145" s="1">
        <v>0</v>
      </c>
      <c r="AX145" s="1">
        <v>5</v>
      </c>
      <c r="BC145" s="1">
        <v>1</v>
      </c>
      <c r="BD145" s="1">
        <v>7</v>
      </c>
      <c r="BE145" s="1">
        <v>2</v>
      </c>
      <c r="BF145" s="296">
        <v>112835.79051055013</v>
      </c>
      <c r="BO145" s="279">
        <f t="shared" si="11"/>
        <v>24704062</v>
      </c>
      <c r="BP145" s="2">
        <f t="shared" si="12"/>
        <v>0</v>
      </c>
      <c r="BQ145" s="2">
        <f t="shared" si="10"/>
        <v>0</v>
      </c>
      <c r="BS145" s="280">
        <v>24704062</v>
      </c>
      <c r="BT145" s="281"/>
      <c r="BU145" s="281"/>
      <c r="BV145" s="281">
        <v>0</v>
      </c>
      <c r="BW145" s="281"/>
      <c r="BX145" s="281"/>
      <c r="BY145" s="281"/>
      <c r="BZ145" s="281"/>
      <c r="CA145" s="281"/>
      <c r="CB145" s="281"/>
      <c r="CC145" s="281"/>
      <c r="CD145" s="281"/>
      <c r="CE145" s="281"/>
      <c r="CF145" s="281"/>
      <c r="CG145" s="281"/>
    </row>
    <row r="146" spans="1:85" x14ac:dyDescent="0.3">
      <c r="A146" s="273">
        <f t="shared" si="9"/>
        <v>1223882.6192438731</v>
      </c>
      <c r="B146" s="1" t="s">
        <v>2621</v>
      </c>
      <c r="C146" s="274">
        <v>20266669</v>
      </c>
      <c r="D146" s="1">
        <v>144205</v>
      </c>
      <c r="E146" s="1">
        <v>4</v>
      </c>
      <c r="F146" s="1" t="s">
        <v>6128</v>
      </c>
      <c r="G146" s="275">
        <v>44588</v>
      </c>
      <c r="H146" s="275">
        <v>45688</v>
      </c>
      <c r="I146" s="1">
        <v>0</v>
      </c>
      <c r="J146" s="1">
        <v>1</v>
      </c>
      <c r="K146" s="1">
        <v>2</v>
      </c>
      <c r="L146" s="1">
        <v>30</v>
      </c>
      <c r="M146" s="1">
        <v>2</v>
      </c>
      <c r="N146" s="1">
        <v>17.690000000000001</v>
      </c>
      <c r="O146" s="1">
        <v>19.2</v>
      </c>
      <c r="P146" s="1">
        <v>1635264</v>
      </c>
      <c r="Q146" s="1">
        <v>59203</v>
      </c>
      <c r="R146" s="1">
        <v>1565676</v>
      </c>
      <c r="S146" s="1">
        <v>0</v>
      </c>
      <c r="T146" s="1">
        <v>0</v>
      </c>
      <c r="U146" s="1">
        <v>0</v>
      </c>
      <c r="W146" s="1">
        <v>0</v>
      </c>
      <c r="X146" s="1">
        <v>0</v>
      </c>
      <c r="Y146" s="1">
        <v>0</v>
      </c>
      <c r="AB146" s="275">
        <v>44651</v>
      </c>
      <c r="AC146" s="1">
        <v>1</v>
      </c>
      <c r="AD146" s="1" t="s">
        <v>2623</v>
      </c>
      <c r="AE146" s="1">
        <v>1</v>
      </c>
      <c r="AF146" s="1">
        <v>30</v>
      </c>
      <c r="AG146" s="1">
        <v>0</v>
      </c>
      <c r="AN146" s="1">
        <v>1</v>
      </c>
      <c r="AO146" s="1">
        <v>1</v>
      </c>
      <c r="AP146" s="275"/>
      <c r="AR146" s="276">
        <v>41001.17</v>
      </c>
      <c r="AS146" s="1" t="s">
        <v>2657</v>
      </c>
      <c r="AT146" s="1">
        <v>0</v>
      </c>
      <c r="AU146" s="1">
        <v>0</v>
      </c>
      <c r="AX146" s="1">
        <v>5</v>
      </c>
      <c r="BC146" s="1">
        <v>1</v>
      </c>
      <c r="BD146" s="1">
        <v>7</v>
      </c>
      <c r="BE146" s="1">
        <v>2</v>
      </c>
      <c r="BF146" s="296">
        <v>300792.21075612702</v>
      </c>
      <c r="BO146" s="279">
        <f t="shared" si="11"/>
        <v>24799464</v>
      </c>
      <c r="BP146" s="2">
        <f t="shared" si="12"/>
        <v>0</v>
      </c>
      <c r="BQ146" s="2">
        <f t="shared" si="10"/>
        <v>10812022</v>
      </c>
      <c r="BS146" s="280">
        <v>24799464</v>
      </c>
      <c r="BT146" s="281"/>
      <c r="BU146" s="281"/>
      <c r="BV146" s="281"/>
      <c r="BW146" s="281"/>
      <c r="BX146" s="281"/>
      <c r="BY146" s="281"/>
      <c r="BZ146" s="281"/>
      <c r="CA146" s="281">
        <v>10812022</v>
      </c>
      <c r="CB146" s="281"/>
      <c r="CC146" s="281"/>
      <c r="CD146" s="281"/>
      <c r="CE146" s="281"/>
      <c r="CF146" s="281"/>
      <c r="CG146" s="281"/>
    </row>
    <row r="147" spans="1:85" x14ac:dyDescent="0.3">
      <c r="A147" s="273">
        <f t="shared" si="9"/>
        <v>532404.34528417804</v>
      </c>
      <c r="B147" s="1" t="s">
        <v>2621</v>
      </c>
      <c r="C147" s="274">
        <v>20266669</v>
      </c>
      <c r="D147" s="1">
        <v>144205</v>
      </c>
      <c r="E147" s="1">
        <v>4</v>
      </c>
      <c r="F147" s="1" t="s">
        <v>6132</v>
      </c>
      <c r="G147" s="275">
        <v>44588</v>
      </c>
      <c r="H147" s="275">
        <v>45688</v>
      </c>
      <c r="I147" s="1">
        <v>0</v>
      </c>
      <c r="J147" s="1">
        <v>1</v>
      </c>
      <c r="K147" s="1">
        <v>2</v>
      </c>
      <c r="L147" s="1">
        <v>30</v>
      </c>
      <c r="M147" s="1">
        <v>2</v>
      </c>
      <c r="N147" s="1">
        <v>17.690000000000001</v>
      </c>
      <c r="O147" s="1">
        <v>19.2</v>
      </c>
      <c r="P147" s="1">
        <v>711470</v>
      </c>
      <c r="Q147" s="1">
        <v>25758</v>
      </c>
      <c r="R147" s="1">
        <v>681194</v>
      </c>
      <c r="S147" s="1">
        <v>0</v>
      </c>
      <c r="T147" s="1">
        <v>0</v>
      </c>
      <c r="U147" s="1">
        <v>0</v>
      </c>
      <c r="W147" s="1">
        <v>0</v>
      </c>
      <c r="X147" s="1">
        <v>0</v>
      </c>
      <c r="Y147" s="1">
        <v>0</v>
      </c>
      <c r="AB147" s="275">
        <v>44651</v>
      </c>
      <c r="AC147" s="1">
        <v>1</v>
      </c>
      <c r="AD147" s="1" t="s">
        <v>2623</v>
      </c>
      <c r="AE147" s="1">
        <v>1</v>
      </c>
      <c r="AF147" s="1">
        <v>30</v>
      </c>
      <c r="AG147" s="1">
        <v>0</v>
      </c>
      <c r="AN147" s="1">
        <v>1</v>
      </c>
      <c r="AO147" s="1">
        <v>1</v>
      </c>
      <c r="AR147" s="276">
        <v>17921.04</v>
      </c>
      <c r="AS147" s="1" t="s">
        <v>2657</v>
      </c>
      <c r="AT147" s="1">
        <v>0</v>
      </c>
      <c r="AU147" s="1">
        <v>0</v>
      </c>
      <c r="AX147" s="1">
        <v>5</v>
      </c>
      <c r="BC147" s="1">
        <v>1</v>
      </c>
      <c r="BD147" s="1">
        <v>7</v>
      </c>
      <c r="BE147" s="1">
        <v>2</v>
      </c>
      <c r="BF147" s="296">
        <v>130868.61471582191</v>
      </c>
      <c r="BO147" s="279">
        <f t="shared" si="11"/>
        <v>24877669</v>
      </c>
      <c r="BP147" s="2">
        <f t="shared" si="12"/>
        <v>0</v>
      </c>
      <c r="BQ147" s="2">
        <f t="shared" si="10"/>
        <v>0</v>
      </c>
      <c r="BS147" s="280">
        <v>24877669</v>
      </c>
      <c r="BT147" s="281"/>
      <c r="BU147" s="281"/>
      <c r="BV147" s="281"/>
      <c r="BW147" s="281"/>
      <c r="BX147" s="281"/>
      <c r="BY147" s="281"/>
      <c r="BZ147" s="281"/>
      <c r="CA147" s="281">
        <v>0</v>
      </c>
      <c r="CB147" s="281"/>
      <c r="CC147" s="281"/>
      <c r="CD147" s="281"/>
      <c r="CE147" s="281"/>
      <c r="CF147" s="281"/>
      <c r="CG147" s="281"/>
    </row>
    <row r="148" spans="1:85" x14ac:dyDescent="0.3">
      <c r="A148" s="273">
        <f t="shared" si="9"/>
        <v>229644.23474472493</v>
      </c>
      <c r="B148" s="1" t="s">
        <v>2621</v>
      </c>
      <c r="C148" s="274">
        <v>20266669</v>
      </c>
      <c r="D148" s="1">
        <v>144205</v>
      </c>
      <c r="E148" s="1">
        <v>4</v>
      </c>
      <c r="F148" s="1" t="s">
        <v>6175</v>
      </c>
      <c r="G148" s="275">
        <v>44611</v>
      </c>
      <c r="H148" s="275">
        <v>45716</v>
      </c>
      <c r="I148" s="1">
        <v>0</v>
      </c>
      <c r="J148" s="1">
        <v>1</v>
      </c>
      <c r="K148" s="1">
        <v>1</v>
      </c>
      <c r="L148" s="1">
        <v>30</v>
      </c>
      <c r="M148" s="1">
        <v>2</v>
      </c>
      <c r="N148" s="1">
        <v>17.690000000000001</v>
      </c>
      <c r="O148" s="1">
        <v>19.2</v>
      </c>
      <c r="P148" s="1">
        <v>300000</v>
      </c>
      <c r="Q148" s="1">
        <v>10862</v>
      </c>
      <c r="R148" s="1">
        <v>293665</v>
      </c>
      <c r="S148" s="1">
        <v>0</v>
      </c>
      <c r="T148" s="1">
        <v>0</v>
      </c>
      <c r="U148" s="1">
        <v>0</v>
      </c>
      <c r="W148" s="1">
        <v>0</v>
      </c>
      <c r="X148" s="1">
        <v>0</v>
      </c>
      <c r="Y148" s="1">
        <v>0</v>
      </c>
      <c r="AB148" s="275">
        <v>44651</v>
      </c>
      <c r="AC148" s="1">
        <v>1</v>
      </c>
      <c r="AD148" s="1" t="s">
        <v>2623</v>
      </c>
      <c r="AE148" s="1">
        <v>1</v>
      </c>
      <c r="AF148" s="1">
        <v>30</v>
      </c>
      <c r="AG148" s="1">
        <v>0</v>
      </c>
      <c r="AN148" s="1">
        <v>1</v>
      </c>
      <c r="AO148" s="1">
        <v>1</v>
      </c>
      <c r="AR148" s="276">
        <v>7602.87</v>
      </c>
      <c r="AS148" s="1" t="s">
        <v>2657</v>
      </c>
      <c r="AT148" s="1">
        <v>0</v>
      </c>
      <c r="AU148" s="1">
        <v>0</v>
      </c>
      <c r="AX148" s="1">
        <v>5</v>
      </c>
      <c r="BC148" s="1">
        <v>1</v>
      </c>
      <c r="BD148" s="1">
        <v>7</v>
      </c>
      <c r="BE148" s="1">
        <v>2</v>
      </c>
      <c r="BF148" s="296">
        <v>56417.895255275063</v>
      </c>
      <c r="BO148" s="279">
        <f t="shared" si="11"/>
        <v>24884627</v>
      </c>
      <c r="BP148" s="2">
        <f t="shared" si="12"/>
        <v>0</v>
      </c>
      <c r="BQ148" s="2">
        <f t="shared" si="10"/>
        <v>1309712</v>
      </c>
      <c r="BS148" s="280">
        <v>24884627</v>
      </c>
      <c r="BT148" s="281"/>
      <c r="BU148" s="281"/>
      <c r="BV148" s="281">
        <v>1309712</v>
      </c>
      <c r="BW148" s="281"/>
      <c r="BX148" s="281"/>
      <c r="BY148" s="281"/>
      <c r="BZ148" s="281"/>
      <c r="CA148" s="281"/>
      <c r="CB148" s="281"/>
      <c r="CC148" s="281"/>
      <c r="CD148" s="281"/>
      <c r="CE148" s="281"/>
      <c r="CF148" s="281"/>
      <c r="CG148" s="281"/>
    </row>
    <row r="149" spans="1:85" x14ac:dyDescent="0.3">
      <c r="A149" s="273">
        <f t="shared" si="9"/>
        <v>306011.03369847033</v>
      </c>
      <c r="B149" s="1" t="s">
        <v>2621</v>
      </c>
      <c r="C149" s="274">
        <v>20266669</v>
      </c>
      <c r="D149" s="1">
        <v>144205</v>
      </c>
      <c r="E149" s="1">
        <v>4</v>
      </c>
      <c r="F149" s="1" t="s">
        <v>6179</v>
      </c>
      <c r="G149" s="275">
        <v>44611</v>
      </c>
      <c r="H149" s="275">
        <v>45716</v>
      </c>
      <c r="I149" s="1">
        <v>0</v>
      </c>
      <c r="J149" s="1">
        <v>1</v>
      </c>
      <c r="K149" s="1">
        <v>1</v>
      </c>
      <c r="L149" s="1">
        <v>30</v>
      </c>
      <c r="M149" s="1">
        <v>2</v>
      </c>
      <c r="N149" s="1">
        <v>17.690000000000001</v>
      </c>
      <c r="O149" s="1">
        <v>19.2</v>
      </c>
      <c r="P149" s="1">
        <v>400000</v>
      </c>
      <c r="Q149" s="1">
        <v>14483</v>
      </c>
      <c r="R149" s="1">
        <v>391553</v>
      </c>
      <c r="S149" s="1">
        <v>0</v>
      </c>
      <c r="T149" s="1">
        <v>0</v>
      </c>
      <c r="U149" s="1">
        <v>0</v>
      </c>
      <c r="W149" s="1">
        <v>0</v>
      </c>
      <c r="X149" s="1">
        <v>0</v>
      </c>
      <c r="Y149" s="1">
        <v>0</v>
      </c>
      <c r="AB149" s="275">
        <v>44651</v>
      </c>
      <c r="AC149" s="1">
        <v>1</v>
      </c>
      <c r="AD149" s="1" t="s">
        <v>2623</v>
      </c>
      <c r="AE149" s="1">
        <v>1</v>
      </c>
      <c r="AF149" s="1">
        <v>30</v>
      </c>
      <c r="AG149" s="1">
        <v>0</v>
      </c>
      <c r="AN149" s="1">
        <v>1</v>
      </c>
      <c r="AO149" s="1">
        <v>1</v>
      </c>
      <c r="AR149" s="276">
        <v>10318.17</v>
      </c>
      <c r="AS149" s="1" t="s">
        <v>2657</v>
      </c>
      <c r="AT149" s="1">
        <v>0</v>
      </c>
      <c r="AU149" s="1">
        <v>0</v>
      </c>
      <c r="AX149" s="1">
        <v>5</v>
      </c>
      <c r="BC149" s="1">
        <v>1</v>
      </c>
      <c r="BD149" s="1">
        <v>7</v>
      </c>
      <c r="BE149" s="1">
        <v>2</v>
      </c>
      <c r="BF149" s="296">
        <v>75223.796301529699</v>
      </c>
      <c r="BO149" s="279">
        <f t="shared" si="11"/>
        <v>24884896</v>
      </c>
      <c r="BP149" s="2">
        <f t="shared" si="12"/>
        <v>62752055</v>
      </c>
      <c r="BQ149" s="2">
        <f t="shared" si="10"/>
        <v>0</v>
      </c>
      <c r="BS149" s="280">
        <v>24884896</v>
      </c>
      <c r="BT149" s="281">
        <v>62752055</v>
      </c>
      <c r="BU149" s="281"/>
      <c r="BV149" s="281"/>
      <c r="BW149" s="281"/>
      <c r="BX149" s="281"/>
      <c r="BY149" s="281"/>
      <c r="BZ149" s="281"/>
      <c r="CA149" s="281"/>
      <c r="CB149" s="281"/>
      <c r="CC149" s="281"/>
      <c r="CD149" s="281"/>
      <c r="CE149" s="281"/>
      <c r="CF149" s="281"/>
      <c r="CG149" s="281"/>
    </row>
    <row r="150" spans="1:85" x14ac:dyDescent="0.3">
      <c r="A150" s="273">
        <f t="shared" si="9"/>
        <v>459016.94948944985</v>
      </c>
      <c r="B150" s="1" t="s">
        <v>2621</v>
      </c>
      <c r="C150" s="274">
        <v>20266669</v>
      </c>
      <c r="D150" s="1">
        <v>144205</v>
      </c>
      <c r="E150" s="1">
        <v>4</v>
      </c>
      <c r="F150" s="1" t="s">
        <v>6180</v>
      </c>
      <c r="G150" s="275">
        <v>44612</v>
      </c>
      <c r="H150" s="275">
        <v>45716</v>
      </c>
      <c r="I150" s="1">
        <v>0</v>
      </c>
      <c r="J150" s="1">
        <v>1</v>
      </c>
      <c r="K150" s="1">
        <v>1</v>
      </c>
      <c r="L150" s="1">
        <v>30</v>
      </c>
      <c r="M150" s="1">
        <v>2</v>
      </c>
      <c r="N150" s="1">
        <v>17.690000000000001</v>
      </c>
      <c r="O150" s="1">
        <v>19.2</v>
      </c>
      <c r="P150" s="1">
        <v>600000</v>
      </c>
      <c r="Q150" s="1">
        <v>21724</v>
      </c>
      <c r="R150" s="1">
        <v>587330</v>
      </c>
      <c r="S150" s="1">
        <v>0</v>
      </c>
      <c r="T150" s="1">
        <v>0</v>
      </c>
      <c r="U150" s="1">
        <v>0</v>
      </c>
      <c r="W150" s="1">
        <v>0</v>
      </c>
      <c r="X150" s="1">
        <v>0</v>
      </c>
      <c r="Y150" s="1">
        <v>0</v>
      </c>
      <c r="AB150" s="275">
        <v>44651</v>
      </c>
      <c r="AC150" s="1">
        <v>1</v>
      </c>
      <c r="AD150" s="1" t="s">
        <v>2623</v>
      </c>
      <c r="AE150" s="1">
        <v>1</v>
      </c>
      <c r="AF150" s="1">
        <v>30</v>
      </c>
      <c r="AG150" s="1">
        <v>0</v>
      </c>
      <c r="AN150" s="1">
        <v>1</v>
      </c>
      <c r="AO150" s="1">
        <v>1</v>
      </c>
      <c r="AR150" s="276">
        <v>15477.26</v>
      </c>
      <c r="AS150" s="1" t="s">
        <v>2657</v>
      </c>
      <c r="AT150" s="1">
        <v>0</v>
      </c>
      <c r="AU150" s="1">
        <v>0</v>
      </c>
      <c r="AX150" s="1">
        <v>5</v>
      </c>
      <c r="BC150" s="1">
        <v>1</v>
      </c>
      <c r="BD150" s="1">
        <v>7</v>
      </c>
      <c r="BE150" s="1">
        <v>2</v>
      </c>
      <c r="BF150" s="296">
        <v>112835.79051055013</v>
      </c>
      <c r="BO150" s="279">
        <f t="shared" si="11"/>
        <v>24892246</v>
      </c>
      <c r="BP150" s="2">
        <f t="shared" si="12"/>
        <v>0</v>
      </c>
      <c r="BQ150" s="2">
        <f t="shared" si="10"/>
        <v>1598297.0099999995</v>
      </c>
      <c r="BS150" s="280">
        <v>24892246</v>
      </c>
      <c r="BT150" s="281"/>
      <c r="BU150" s="281"/>
      <c r="BV150" s="281">
        <v>1406836.4990619775</v>
      </c>
      <c r="BW150" s="281"/>
      <c r="BX150" s="281"/>
      <c r="BY150" s="281"/>
      <c r="BZ150" s="281"/>
      <c r="CA150" s="281">
        <v>191460.51093802214</v>
      </c>
      <c r="CB150" s="281"/>
      <c r="CC150" s="281"/>
      <c r="CD150" s="281"/>
      <c r="CE150" s="281"/>
      <c r="CF150" s="281"/>
      <c r="CG150" s="281"/>
    </row>
    <row r="151" spans="1:85" x14ac:dyDescent="0.3">
      <c r="A151" s="273">
        <f t="shared" si="9"/>
        <v>234490.64664640825</v>
      </c>
      <c r="B151" s="1" t="s">
        <v>2621</v>
      </c>
      <c r="C151" s="274">
        <v>20266669</v>
      </c>
      <c r="D151" s="1">
        <v>144205</v>
      </c>
      <c r="E151" s="1">
        <v>4</v>
      </c>
      <c r="F151" s="1" t="s">
        <v>6292</v>
      </c>
      <c r="G151" s="275">
        <v>44635</v>
      </c>
      <c r="H151" s="275">
        <v>45747</v>
      </c>
      <c r="I151" s="1">
        <v>0</v>
      </c>
      <c r="J151" s="1">
        <v>1</v>
      </c>
      <c r="K151" s="1">
        <v>0</v>
      </c>
      <c r="L151" s="1">
        <v>30</v>
      </c>
      <c r="M151" s="1">
        <v>2</v>
      </c>
      <c r="N151" s="1">
        <v>17.7</v>
      </c>
      <c r="O151" s="1">
        <v>19.21</v>
      </c>
      <c r="P151" s="1">
        <v>300000</v>
      </c>
      <c r="Q151" s="1">
        <v>10861</v>
      </c>
      <c r="R151" s="1">
        <v>300000</v>
      </c>
      <c r="S151" s="1">
        <v>2213</v>
      </c>
      <c r="T151" s="1">
        <v>0</v>
      </c>
      <c r="U151" s="1">
        <v>0</v>
      </c>
      <c r="W151" s="1">
        <v>0</v>
      </c>
      <c r="X151" s="1">
        <v>0</v>
      </c>
      <c r="Y151" s="1">
        <v>0</v>
      </c>
      <c r="AB151" s="275">
        <v>44635</v>
      </c>
      <c r="AC151" s="1">
        <v>1</v>
      </c>
      <c r="AD151" s="1" t="s">
        <v>2623</v>
      </c>
      <c r="AE151" s="1">
        <v>1</v>
      </c>
      <c r="AF151" s="1">
        <v>30</v>
      </c>
      <c r="AG151" s="1">
        <v>0</v>
      </c>
      <c r="AN151" s="1">
        <v>1</v>
      </c>
      <c r="AO151" s="1">
        <v>1</v>
      </c>
      <c r="AR151" s="276">
        <v>7874.4</v>
      </c>
      <c r="AS151" s="1" t="s">
        <v>2657</v>
      </c>
      <c r="AT151" s="1">
        <v>0</v>
      </c>
      <c r="AU151" s="1">
        <v>0</v>
      </c>
      <c r="AX151" s="1">
        <v>5</v>
      </c>
      <c r="BC151" s="1">
        <v>1</v>
      </c>
      <c r="BD151" s="1">
        <v>7</v>
      </c>
      <c r="BE151" s="1">
        <v>2</v>
      </c>
      <c r="BF151" s="296">
        <v>57634.953353591744</v>
      </c>
      <c r="BO151" s="279">
        <f t="shared" si="11"/>
        <v>24894244</v>
      </c>
      <c r="BP151" s="2">
        <f t="shared" si="12"/>
        <v>0</v>
      </c>
      <c r="BQ151" s="2">
        <f t="shared" si="10"/>
        <v>1339863</v>
      </c>
      <c r="BS151" s="280">
        <v>24894244</v>
      </c>
      <c r="BT151" s="281"/>
      <c r="BU151" s="281"/>
      <c r="BV151" s="281"/>
      <c r="BW151" s="281"/>
      <c r="BX151" s="281"/>
      <c r="BY151" s="281"/>
      <c r="BZ151" s="281"/>
      <c r="CA151" s="281">
        <v>1339863</v>
      </c>
      <c r="CB151" s="281"/>
      <c r="CC151" s="281"/>
      <c r="CD151" s="281"/>
      <c r="CE151" s="281"/>
      <c r="CF151" s="281"/>
      <c r="CG151" s="281"/>
    </row>
    <row r="152" spans="1:85" x14ac:dyDescent="0.3">
      <c r="A152" s="273">
        <f t="shared" si="9"/>
        <v>195454.13220534023</v>
      </c>
      <c r="B152" s="1" t="s">
        <v>2621</v>
      </c>
      <c r="C152" s="274">
        <v>20266669</v>
      </c>
      <c r="D152" s="1">
        <v>144205</v>
      </c>
      <c r="E152" s="1">
        <v>4</v>
      </c>
      <c r="F152" s="1" t="s">
        <v>6334</v>
      </c>
      <c r="G152" s="275">
        <v>44642</v>
      </c>
      <c r="H152" s="275">
        <v>45747</v>
      </c>
      <c r="I152" s="1">
        <v>0</v>
      </c>
      <c r="J152" s="1">
        <v>1</v>
      </c>
      <c r="K152" s="1">
        <v>0</v>
      </c>
      <c r="L152" s="1">
        <v>30</v>
      </c>
      <c r="M152" s="1">
        <v>2</v>
      </c>
      <c r="N152" s="1">
        <v>17.690000000000001</v>
      </c>
      <c r="O152" s="1">
        <v>19.2</v>
      </c>
      <c r="P152" s="1">
        <v>250000</v>
      </c>
      <c r="Q152" s="1">
        <v>9051</v>
      </c>
      <c r="R152" s="1">
        <v>250000</v>
      </c>
      <c r="S152" s="1">
        <v>983</v>
      </c>
      <c r="T152" s="1">
        <v>0</v>
      </c>
      <c r="U152" s="1">
        <v>0</v>
      </c>
      <c r="W152" s="1">
        <v>0</v>
      </c>
      <c r="X152" s="1">
        <v>0</v>
      </c>
      <c r="Y152" s="1">
        <v>0</v>
      </c>
      <c r="AB152" s="275">
        <v>44642</v>
      </c>
      <c r="AC152" s="1">
        <v>1</v>
      </c>
      <c r="AD152" s="1" t="s">
        <v>2623</v>
      </c>
      <c r="AE152" s="1">
        <v>1</v>
      </c>
      <c r="AF152" s="1">
        <v>30</v>
      </c>
      <c r="AG152" s="1">
        <v>0</v>
      </c>
      <c r="AN152" s="1">
        <v>1</v>
      </c>
      <c r="AO152" s="1">
        <v>1</v>
      </c>
      <c r="AR152" s="276">
        <v>6516.74</v>
      </c>
      <c r="AS152" s="1" t="s">
        <v>2657</v>
      </c>
      <c r="AT152" s="1">
        <v>0</v>
      </c>
      <c r="AU152" s="1">
        <v>0</v>
      </c>
      <c r="AX152" s="1">
        <v>5</v>
      </c>
      <c r="BC152" s="1">
        <v>1</v>
      </c>
      <c r="BD152" s="1">
        <v>7</v>
      </c>
      <c r="BE152" s="1">
        <v>2</v>
      </c>
      <c r="BF152" s="296">
        <v>48029.127794659784</v>
      </c>
      <c r="BO152" s="279">
        <f t="shared" si="11"/>
        <v>24899477</v>
      </c>
      <c r="BP152" s="2">
        <f t="shared" si="12"/>
        <v>0</v>
      </c>
      <c r="BQ152" s="2">
        <f t="shared" si="10"/>
        <v>0</v>
      </c>
      <c r="BS152" s="280">
        <v>24899477</v>
      </c>
      <c r="BT152" s="281"/>
      <c r="BU152" s="281"/>
      <c r="BV152" s="281">
        <v>0</v>
      </c>
      <c r="BW152" s="281"/>
      <c r="BX152" s="281"/>
      <c r="BY152" s="281"/>
      <c r="BZ152" s="281"/>
      <c r="CA152" s="281"/>
      <c r="CB152" s="281"/>
      <c r="CC152" s="281"/>
      <c r="CD152" s="281"/>
      <c r="CE152" s="281"/>
      <c r="CF152" s="281"/>
      <c r="CG152" s="281"/>
    </row>
    <row r="153" spans="1:85" x14ac:dyDescent="0.3">
      <c r="A153" s="273">
        <f t="shared" si="9"/>
        <v>234490.64664640825</v>
      </c>
      <c r="B153" s="1" t="s">
        <v>2621</v>
      </c>
      <c r="C153" s="274">
        <v>20266669</v>
      </c>
      <c r="D153" s="1">
        <v>144205</v>
      </c>
      <c r="E153" s="1">
        <v>4</v>
      </c>
      <c r="F153" s="1" t="s">
        <v>6352</v>
      </c>
      <c r="G153" s="275">
        <v>44632</v>
      </c>
      <c r="H153" s="275">
        <v>45747</v>
      </c>
      <c r="I153" s="1">
        <v>0</v>
      </c>
      <c r="J153" s="1">
        <v>1</v>
      </c>
      <c r="K153" s="1">
        <v>0</v>
      </c>
      <c r="L153" s="1">
        <v>30</v>
      </c>
      <c r="M153" s="1">
        <v>2</v>
      </c>
      <c r="N153" s="1">
        <v>17.690000000000001</v>
      </c>
      <c r="O153" s="1">
        <v>19.2</v>
      </c>
      <c r="P153" s="1">
        <v>300000</v>
      </c>
      <c r="Q153" s="1">
        <v>10861</v>
      </c>
      <c r="R153" s="1">
        <v>300000</v>
      </c>
      <c r="S153" s="1">
        <v>2655</v>
      </c>
      <c r="T153" s="1">
        <v>0</v>
      </c>
      <c r="U153" s="1">
        <v>0</v>
      </c>
      <c r="W153" s="1">
        <v>0</v>
      </c>
      <c r="X153" s="1">
        <v>0</v>
      </c>
      <c r="Y153" s="1">
        <v>0</v>
      </c>
      <c r="AB153" s="275">
        <v>44632</v>
      </c>
      <c r="AC153" s="1">
        <v>1</v>
      </c>
      <c r="AD153" s="1" t="s">
        <v>2623</v>
      </c>
      <c r="AE153" s="1">
        <v>1</v>
      </c>
      <c r="AF153" s="1">
        <v>30</v>
      </c>
      <c r="AG153" s="1">
        <v>0</v>
      </c>
      <c r="AN153" s="1">
        <v>1</v>
      </c>
      <c r="AO153" s="1">
        <v>1</v>
      </c>
      <c r="AR153" s="276">
        <v>7874.4</v>
      </c>
      <c r="AS153" s="1" t="s">
        <v>2657</v>
      </c>
      <c r="AT153" s="1">
        <v>0</v>
      </c>
      <c r="AU153" s="1">
        <v>0</v>
      </c>
      <c r="AX153" s="1">
        <v>5</v>
      </c>
      <c r="BC153" s="1">
        <v>1</v>
      </c>
      <c r="BD153" s="1">
        <v>7</v>
      </c>
      <c r="BE153" s="1">
        <v>2</v>
      </c>
      <c r="BF153" s="296">
        <v>57634.953353591744</v>
      </c>
      <c r="BO153" s="279">
        <f t="shared" si="11"/>
        <v>24962842</v>
      </c>
      <c r="BP153" s="2">
        <f t="shared" si="12"/>
        <v>0</v>
      </c>
      <c r="BQ153" s="2">
        <f t="shared" si="10"/>
        <v>0</v>
      </c>
      <c r="BS153" s="280">
        <v>24962842</v>
      </c>
      <c r="BT153" s="281"/>
      <c r="BU153" s="281"/>
      <c r="BV153" s="281"/>
      <c r="BW153" s="281"/>
      <c r="BX153" s="281"/>
      <c r="BY153" s="281"/>
      <c r="BZ153" s="281"/>
      <c r="CA153" s="281">
        <v>0</v>
      </c>
      <c r="CB153" s="281"/>
      <c r="CC153" s="281"/>
      <c r="CD153" s="281"/>
      <c r="CE153" s="281"/>
      <c r="CF153" s="281"/>
      <c r="CG153" s="281"/>
    </row>
    <row r="154" spans="1:85" x14ac:dyDescent="0.3">
      <c r="A154" s="273">
        <f t="shared" si="9"/>
        <v>186838.94382830526</v>
      </c>
      <c r="B154" s="1" t="s">
        <v>2621</v>
      </c>
      <c r="C154" s="274">
        <v>20266669</v>
      </c>
      <c r="D154" s="1">
        <v>144205</v>
      </c>
      <c r="E154" s="1">
        <v>4</v>
      </c>
      <c r="F154" s="1" t="s">
        <v>6375</v>
      </c>
      <c r="G154" s="275">
        <v>44629</v>
      </c>
      <c r="H154" s="275">
        <v>45747</v>
      </c>
      <c r="I154" s="1">
        <v>0</v>
      </c>
      <c r="J154" s="1">
        <v>1</v>
      </c>
      <c r="K154" s="1">
        <v>0</v>
      </c>
      <c r="L154" s="1">
        <v>30</v>
      </c>
      <c r="M154" s="1">
        <v>2</v>
      </c>
      <c r="N154" s="1">
        <v>17.7</v>
      </c>
      <c r="O154" s="1">
        <v>19.21</v>
      </c>
      <c r="P154" s="1">
        <v>239000</v>
      </c>
      <c r="Q154" s="1">
        <v>8653</v>
      </c>
      <c r="R154" s="1">
        <v>239000</v>
      </c>
      <c r="S154" s="1">
        <v>2468</v>
      </c>
      <c r="T154" s="1">
        <v>0</v>
      </c>
      <c r="U154" s="1">
        <v>0</v>
      </c>
      <c r="W154" s="1">
        <v>0</v>
      </c>
      <c r="X154" s="1">
        <v>0</v>
      </c>
      <c r="Y154" s="1">
        <v>0</v>
      </c>
      <c r="AB154" s="275">
        <v>44629</v>
      </c>
      <c r="AC154" s="1">
        <v>1</v>
      </c>
      <c r="AD154" s="1" t="s">
        <v>2623</v>
      </c>
      <c r="AE154" s="1">
        <v>1</v>
      </c>
      <c r="AF154" s="1">
        <v>30</v>
      </c>
      <c r="AG154" s="1">
        <v>0</v>
      </c>
      <c r="AN154" s="1">
        <v>1</v>
      </c>
      <c r="AO154" s="1">
        <v>1</v>
      </c>
      <c r="AR154" s="276">
        <v>6245.21</v>
      </c>
      <c r="AS154" s="1" t="s">
        <v>2657</v>
      </c>
      <c r="AT154" s="1">
        <v>0</v>
      </c>
      <c r="AU154" s="1">
        <v>0</v>
      </c>
      <c r="AX154" s="1">
        <v>5</v>
      </c>
      <c r="BC154" s="1">
        <v>1</v>
      </c>
      <c r="BD154" s="1">
        <v>7</v>
      </c>
      <c r="BE154" s="1">
        <v>2</v>
      </c>
      <c r="BF154" s="296">
        <v>45915.846171694757</v>
      </c>
      <c r="BO154" s="279">
        <f t="shared" si="11"/>
        <v>24982447</v>
      </c>
      <c r="BP154" s="2">
        <f t="shared" si="12"/>
        <v>0</v>
      </c>
      <c r="BQ154" s="2">
        <f t="shared" si="10"/>
        <v>0</v>
      </c>
      <c r="BS154" s="280">
        <v>24982447</v>
      </c>
      <c r="BT154" s="281"/>
      <c r="BU154" s="281"/>
      <c r="BV154" s="281"/>
      <c r="BW154" s="281"/>
      <c r="BX154" s="281"/>
      <c r="BY154" s="281"/>
      <c r="BZ154" s="281"/>
      <c r="CA154" s="281">
        <v>0</v>
      </c>
      <c r="CB154" s="281"/>
      <c r="CC154" s="281"/>
      <c r="CD154" s="281"/>
      <c r="CE154" s="281"/>
      <c r="CF154" s="281"/>
      <c r="CG154" s="281"/>
    </row>
    <row r="155" spans="1:85" x14ac:dyDescent="0.3">
      <c r="A155" s="273">
        <f t="shared" si="9"/>
        <v>234490.64664640825</v>
      </c>
      <c r="B155" s="1" t="s">
        <v>2621</v>
      </c>
      <c r="C155" s="274">
        <v>20266669</v>
      </c>
      <c r="D155" s="1">
        <v>144205</v>
      </c>
      <c r="E155" s="1">
        <v>4</v>
      </c>
      <c r="F155" s="1" t="s">
        <v>6457</v>
      </c>
      <c r="G155" s="275">
        <v>44631</v>
      </c>
      <c r="H155" s="275">
        <v>45747</v>
      </c>
      <c r="I155" s="1">
        <v>0</v>
      </c>
      <c r="J155" s="1">
        <v>1</v>
      </c>
      <c r="K155" s="1">
        <v>0</v>
      </c>
      <c r="L155" s="1">
        <v>30</v>
      </c>
      <c r="M155" s="1">
        <v>2</v>
      </c>
      <c r="N155" s="1">
        <v>17.7</v>
      </c>
      <c r="O155" s="1">
        <v>19.21</v>
      </c>
      <c r="P155" s="1">
        <v>300000</v>
      </c>
      <c r="Q155" s="1">
        <v>10861</v>
      </c>
      <c r="R155" s="1">
        <v>300000</v>
      </c>
      <c r="S155" s="1">
        <v>2803</v>
      </c>
      <c r="T155" s="1">
        <v>0</v>
      </c>
      <c r="U155" s="1">
        <v>0</v>
      </c>
      <c r="W155" s="1">
        <v>0</v>
      </c>
      <c r="X155" s="1">
        <v>0</v>
      </c>
      <c r="Y155" s="1">
        <v>0</v>
      </c>
      <c r="AB155" s="275">
        <v>44631</v>
      </c>
      <c r="AC155" s="1">
        <v>1</v>
      </c>
      <c r="AD155" s="1" t="s">
        <v>2623</v>
      </c>
      <c r="AE155" s="1">
        <v>1</v>
      </c>
      <c r="AF155" s="1">
        <v>30</v>
      </c>
      <c r="AG155" s="1">
        <v>0</v>
      </c>
      <c r="AN155" s="1">
        <v>1</v>
      </c>
      <c r="AO155" s="1">
        <v>1</v>
      </c>
      <c r="AR155" s="276">
        <v>7874.4</v>
      </c>
      <c r="AS155" s="1" t="s">
        <v>2657</v>
      </c>
      <c r="AT155" s="1">
        <v>0</v>
      </c>
      <c r="AU155" s="1">
        <v>0</v>
      </c>
      <c r="AX155" s="1">
        <v>5</v>
      </c>
      <c r="BC155" s="1">
        <v>1</v>
      </c>
      <c r="BD155" s="1">
        <v>7</v>
      </c>
      <c r="BE155" s="1">
        <v>2</v>
      </c>
      <c r="BF155" s="296">
        <v>57634.953353591744</v>
      </c>
      <c r="BO155" s="279">
        <f t="shared" si="11"/>
        <v>24982867</v>
      </c>
      <c r="BP155" s="2">
        <f t="shared" si="12"/>
        <v>0</v>
      </c>
      <c r="BQ155" s="2">
        <f t="shared" si="10"/>
        <v>11195619</v>
      </c>
      <c r="BS155" s="280">
        <v>24982867</v>
      </c>
      <c r="BT155" s="281"/>
      <c r="BU155" s="281"/>
      <c r="BV155" s="281"/>
      <c r="BW155" s="281"/>
      <c r="BX155" s="281"/>
      <c r="BY155" s="281"/>
      <c r="BZ155" s="281"/>
      <c r="CA155" s="281"/>
      <c r="CB155" s="281">
        <v>11195619</v>
      </c>
      <c r="CC155" s="281"/>
      <c r="CD155" s="281"/>
      <c r="CE155" s="281"/>
      <c r="CF155" s="281"/>
      <c r="CG155" s="281"/>
    </row>
    <row r="156" spans="1:85" x14ac:dyDescent="0.3">
      <c r="A156" s="273">
        <f t="shared" si="9"/>
        <v>85891.654139193197</v>
      </c>
      <c r="B156" s="1" t="s">
        <v>2621</v>
      </c>
      <c r="C156" s="274">
        <v>20266669</v>
      </c>
      <c r="D156" s="1">
        <v>144205</v>
      </c>
      <c r="E156" s="1">
        <v>4</v>
      </c>
      <c r="F156" s="1" t="s">
        <v>6459</v>
      </c>
      <c r="G156" s="275">
        <v>44637</v>
      </c>
      <c r="H156" s="275">
        <v>45747</v>
      </c>
      <c r="I156" s="1">
        <v>0</v>
      </c>
      <c r="J156" s="1">
        <v>1</v>
      </c>
      <c r="K156" s="1">
        <v>0</v>
      </c>
      <c r="L156" s="1">
        <v>30</v>
      </c>
      <c r="M156" s="1">
        <v>2</v>
      </c>
      <c r="N156" s="1">
        <v>17.690000000000001</v>
      </c>
      <c r="O156" s="1">
        <v>19.2</v>
      </c>
      <c r="P156" s="1">
        <v>110014</v>
      </c>
      <c r="Q156" s="1">
        <v>3983</v>
      </c>
      <c r="R156" s="1">
        <v>110014</v>
      </c>
      <c r="S156" s="1">
        <v>703</v>
      </c>
      <c r="T156" s="1">
        <v>0</v>
      </c>
      <c r="U156" s="1">
        <v>0</v>
      </c>
      <c r="W156" s="1">
        <v>0</v>
      </c>
      <c r="X156" s="1">
        <v>0</v>
      </c>
      <c r="Y156" s="1">
        <v>0</v>
      </c>
      <c r="AB156" s="275">
        <v>44637</v>
      </c>
      <c r="AC156" s="1">
        <v>1</v>
      </c>
      <c r="AD156" s="1" t="s">
        <v>2623</v>
      </c>
      <c r="AE156" s="1">
        <v>1</v>
      </c>
      <c r="AF156" s="1">
        <v>30</v>
      </c>
      <c r="AG156" s="1">
        <v>0</v>
      </c>
      <c r="AN156" s="1">
        <v>1</v>
      </c>
      <c r="AO156" s="1">
        <v>1</v>
      </c>
      <c r="AP156" s="275"/>
      <c r="AR156" s="276">
        <v>2986.84</v>
      </c>
      <c r="AS156" s="1" t="s">
        <v>2657</v>
      </c>
      <c r="AT156" s="1">
        <v>0</v>
      </c>
      <c r="AU156" s="1">
        <v>0</v>
      </c>
      <c r="AX156" s="1">
        <v>5</v>
      </c>
      <c r="BC156" s="1">
        <v>1</v>
      </c>
      <c r="BD156" s="1">
        <v>7</v>
      </c>
      <c r="BE156" s="1">
        <v>2</v>
      </c>
      <c r="BF156" s="296">
        <v>21135.505860806807</v>
      </c>
      <c r="BO156" s="279">
        <f t="shared" si="11"/>
        <v>24990696</v>
      </c>
      <c r="BP156" s="2">
        <f t="shared" si="12"/>
        <v>0</v>
      </c>
      <c r="BQ156" s="2">
        <f t="shared" si="10"/>
        <v>0</v>
      </c>
      <c r="BS156" s="280">
        <v>24990696</v>
      </c>
      <c r="BT156" s="281"/>
      <c r="BU156" s="281"/>
      <c r="BV156" s="281"/>
      <c r="BW156" s="281"/>
      <c r="BX156" s="281"/>
      <c r="BY156" s="281"/>
      <c r="BZ156" s="281"/>
      <c r="CA156" s="281">
        <v>0</v>
      </c>
      <c r="CB156" s="281"/>
      <c r="CC156" s="281"/>
      <c r="CD156" s="281"/>
      <c r="CE156" s="281"/>
      <c r="CF156" s="281"/>
      <c r="CG156" s="281"/>
    </row>
    <row r="157" spans="1:85" x14ac:dyDescent="0.3">
      <c r="A157" s="273">
        <f t="shared" si="9"/>
        <v>306010.2258149815</v>
      </c>
      <c r="B157" s="1" t="s">
        <v>2621</v>
      </c>
      <c r="C157" s="274">
        <v>20266669</v>
      </c>
      <c r="D157" s="1">
        <v>144205</v>
      </c>
      <c r="E157" s="1">
        <v>4</v>
      </c>
      <c r="F157" s="1" t="s">
        <v>6521</v>
      </c>
      <c r="G157" s="275">
        <v>44625</v>
      </c>
      <c r="H157" s="275">
        <v>45716</v>
      </c>
      <c r="I157" s="1">
        <v>0</v>
      </c>
      <c r="J157" s="1">
        <v>1</v>
      </c>
      <c r="K157" s="1">
        <v>1</v>
      </c>
      <c r="L157" s="1">
        <v>30</v>
      </c>
      <c r="M157" s="1">
        <v>2</v>
      </c>
      <c r="N157" s="1">
        <v>17.7</v>
      </c>
      <c r="O157" s="1">
        <v>19.21</v>
      </c>
      <c r="P157" s="1">
        <v>400000</v>
      </c>
      <c r="Q157" s="1">
        <v>14482</v>
      </c>
      <c r="R157" s="1">
        <v>391552</v>
      </c>
      <c r="S157" s="1">
        <v>0</v>
      </c>
      <c r="T157" s="1">
        <v>0</v>
      </c>
      <c r="U157" s="1">
        <v>0</v>
      </c>
      <c r="W157" s="1">
        <v>0</v>
      </c>
      <c r="X157" s="1">
        <v>0</v>
      </c>
      <c r="Y157" s="1">
        <v>0</v>
      </c>
      <c r="AB157" s="275">
        <v>44651</v>
      </c>
      <c r="AC157" s="1">
        <v>1</v>
      </c>
      <c r="AD157" s="1" t="s">
        <v>2623</v>
      </c>
      <c r="AE157" s="1">
        <v>1</v>
      </c>
      <c r="AF157" s="1">
        <v>30</v>
      </c>
      <c r="AG157" s="1">
        <v>0</v>
      </c>
      <c r="AN157" s="1">
        <v>1</v>
      </c>
      <c r="AO157" s="1">
        <v>1</v>
      </c>
      <c r="AP157" s="275"/>
      <c r="AR157" s="276">
        <v>10318.17</v>
      </c>
      <c r="AS157" s="1" t="s">
        <v>2657</v>
      </c>
      <c r="AT157" s="1">
        <v>0</v>
      </c>
      <c r="AU157" s="1">
        <v>0</v>
      </c>
      <c r="AX157" s="1">
        <v>5</v>
      </c>
      <c r="BC157" s="1">
        <v>1</v>
      </c>
      <c r="BD157" s="1">
        <v>7</v>
      </c>
      <c r="BE157" s="1">
        <v>2</v>
      </c>
      <c r="BF157" s="296">
        <v>75223.604185018514</v>
      </c>
      <c r="BO157" s="279">
        <f t="shared" si="11"/>
        <v>24996876</v>
      </c>
      <c r="BP157" s="2">
        <f t="shared" si="12"/>
        <v>0</v>
      </c>
      <c r="BQ157" s="2">
        <f t="shared" si="10"/>
        <v>1031240.6099999996</v>
      </c>
      <c r="BS157" s="280">
        <v>24996876</v>
      </c>
      <c r="BT157" s="281"/>
      <c r="BU157" s="281"/>
      <c r="BV157" s="281"/>
      <c r="BW157" s="281"/>
      <c r="BX157" s="281"/>
      <c r="BY157" s="281"/>
      <c r="BZ157" s="281"/>
      <c r="CA157" s="281">
        <v>1031240.6099999996</v>
      </c>
      <c r="CB157" s="281"/>
      <c r="CC157" s="281"/>
      <c r="CD157" s="281"/>
      <c r="CE157" s="281"/>
      <c r="CF157" s="281"/>
      <c r="CG157" s="281"/>
    </row>
    <row r="158" spans="1:85" x14ac:dyDescent="0.3">
      <c r="A158" s="273">
        <f t="shared" si="9"/>
        <v>641258.30953062885</v>
      </c>
      <c r="B158" s="1" t="s">
        <v>2621</v>
      </c>
      <c r="C158" s="274">
        <v>20266669</v>
      </c>
      <c r="D158" s="1">
        <v>144205</v>
      </c>
      <c r="E158" s="1">
        <v>4</v>
      </c>
      <c r="F158" s="1" t="s">
        <v>6539</v>
      </c>
      <c r="G158" s="275">
        <v>44623</v>
      </c>
      <c r="H158" s="275">
        <v>45716</v>
      </c>
      <c r="I158" s="1">
        <v>0</v>
      </c>
      <c r="J158" s="1">
        <v>1</v>
      </c>
      <c r="K158" s="1">
        <v>1</v>
      </c>
      <c r="L158" s="1">
        <v>30</v>
      </c>
      <c r="M158" s="1">
        <v>2</v>
      </c>
      <c r="N158" s="1">
        <v>17.7</v>
      </c>
      <c r="O158" s="1">
        <v>19.2</v>
      </c>
      <c r="P158" s="1">
        <v>838000</v>
      </c>
      <c r="Q158" s="1">
        <v>30339</v>
      </c>
      <c r="R158" s="1">
        <v>820303</v>
      </c>
      <c r="S158" s="1">
        <v>0</v>
      </c>
      <c r="T158" s="1">
        <v>0</v>
      </c>
      <c r="U158" s="1">
        <v>0</v>
      </c>
      <c r="W158" s="1">
        <v>0</v>
      </c>
      <c r="X158" s="1">
        <v>0</v>
      </c>
      <c r="Y158" s="1">
        <v>0</v>
      </c>
      <c r="AB158" s="275">
        <v>44651</v>
      </c>
      <c r="AC158" s="1">
        <v>1</v>
      </c>
      <c r="AD158" s="1" t="s">
        <v>2623</v>
      </c>
      <c r="AE158" s="1">
        <v>1</v>
      </c>
      <c r="AF158" s="1">
        <v>30</v>
      </c>
      <c r="AG158" s="1">
        <v>0</v>
      </c>
      <c r="AN158" s="1">
        <v>1</v>
      </c>
      <c r="AO158" s="1">
        <v>1</v>
      </c>
      <c r="AR158" s="276">
        <v>21450.94</v>
      </c>
      <c r="AS158" s="1" t="s">
        <v>2657</v>
      </c>
      <c r="AT158" s="1">
        <v>0</v>
      </c>
      <c r="AU158" s="1">
        <v>0</v>
      </c>
      <c r="AX158" s="1">
        <v>5</v>
      </c>
      <c r="BC158" s="1">
        <v>1</v>
      </c>
      <c r="BD158" s="1">
        <v>7</v>
      </c>
      <c r="BE158" s="1">
        <v>2</v>
      </c>
      <c r="BF158" s="296">
        <v>157593.75046937121</v>
      </c>
      <c r="BO158" s="279">
        <f t="shared" si="11"/>
        <v>26822702</v>
      </c>
      <c r="BP158" s="2">
        <f t="shared" si="12"/>
        <v>0</v>
      </c>
      <c r="BQ158" s="2">
        <f t="shared" si="10"/>
        <v>0</v>
      </c>
      <c r="BS158" s="280">
        <v>26822702</v>
      </c>
      <c r="BT158" s="281"/>
      <c r="BU158" s="281"/>
      <c r="BV158" s="281">
        <v>0</v>
      </c>
      <c r="BW158" s="281"/>
      <c r="BX158" s="281"/>
      <c r="BY158" s="281"/>
      <c r="BZ158" s="281"/>
      <c r="CA158" s="281"/>
      <c r="CB158" s="281"/>
      <c r="CC158" s="281"/>
      <c r="CD158" s="281"/>
      <c r="CE158" s="281"/>
      <c r="CF158" s="281"/>
      <c r="CG158" s="281"/>
    </row>
    <row r="159" spans="1:85" x14ac:dyDescent="0.3">
      <c r="A159" s="273">
        <f t="shared" si="9"/>
        <v>27089958.743480928</v>
      </c>
      <c r="B159" s="1" t="s">
        <v>2621</v>
      </c>
      <c r="C159" s="274">
        <v>20287277</v>
      </c>
      <c r="D159" s="1">
        <v>144105</v>
      </c>
      <c r="E159" s="1">
        <v>3</v>
      </c>
      <c r="F159" s="1" t="s">
        <v>3561</v>
      </c>
      <c r="G159" s="275">
        <v>44216</v>
      </c>
      <c r="H159" s="275">
        <v>46053</v>
      </c>
      <c r="I159" s="1">
        <v>0</v>
      </c>
      <c r="J159" s="1">
        <v>1</v>
      </c>
      <c r="K159" s="1">
        <v>16</v>
      </c>
      <c r="L159" s="1">
        <v>30</v>
      </c>
      <c r="M159" s="1">
        <v>2</v>
      </c>
      <c r="N159" s="1">
        <v>13.84</v>
      </c>
      <c r="O159" s="1">
        <v>14.75</v>
      </c>
      <c r="P159" s="1">
        <v>41045559</v>
      </c>
      <c r="Q159" s="1">
        <v>634439</v>
      </c>
      <c r="R159" s="1">
        <v>34547069</v>
      </c>
      <c r="S159" s="1">
        <v>0</v>
      </c>
      <c r="T159" s="1">
        <v>0</v>
      </c>
      <c r="U159" s="1">
        <v>0</v>
      </c>
      <c r="W159" s="1">
        <v>0</v>
      </c>
      <c r="X159" s="1">
        <v>0</v>
      </c>
      <c r="Y159" s="1">
        <v>0</v>
      </c>
      <c r="Z159" s="1" t="s">
        <v>3591</v>
      </c>
      <c r="AA159" s="1" t="s">
        <v>3609</v>
      </c>
      <c r="AB159" s="275">
        <v>44651</v>
      </c>
      <c r="AC159" s="1">
        <v>1</v>
      </c>
      <c r="AD159" s="1" t="s">
        <v>2623</v>
      </c>
      <c r="AE159" s="1">
        <v>1</v>
      </c>
      <c r="AF159" s="1">
        <v>30</v>
      </c>
      <c r="AG159" s="1">
        <v>0</v>
      </c>
      <c r="AN159" s="1">
        <v>1</v>
      </c>
      <c r="AO159" s="1">
        <v>1</v>
      </c>
      <c r="AP159" s="1">
        <v>44216</v>
      </c>
      <c r="AQ159" s="1" t="s">
        <v>2629</v>
      </c>
      <c r="AR159" s="276">
        <v>2388827.7799999998</v>
      </c>
      <c r="AS159" s="1" t="s">
        <v>2624</v>
      </c>
      <c r="AT159" s="1">
        <v>0</v>
      </c>
      <c r="AU159" s="1">
        <v>0</v>
      </c>
      <c r="AV159" s="1" t="s">
        <v>2625</v>
      </c>
      <c r="AW159" s="1" t="s">
        <v>2626</v>
      </c>
      <c r="AX159" s="1">
        <v>5</v>
      </c>
      <c r="BC159" s="1">
        <v>1</v>
      </c>
      <c r="BD159" s="1">
        <v>7</v>
      </c>
      <c r="BE159" s="1">
        <v>2</v>
      </c>
      <c r="BF159" s="296">
        <v>5068282.4765190687</v>
      </c>
      <c r="BO159" s="279">
        <f t="shared" si="11"/>
        <v>26920292</v>
      </c>
      <c r="BP159" s="2">
        <f t="shared" si="12"/>
        <v>0</v>
      </c>
      <c r="BQ159" s="2">
        <f t="shared" si="10"/>
        <v>10626230.579999998</v>
      </c>
      <c r="BS159" s="280">
        <v>26920292</v>
      </c>
      <c r="BT159" s="281"/>
      <c r="BU159" s="281"/>
      <c r="BV159" s="281">
        <v>10626230.579999998</v>
      </c>
      <c r="BW159" s="281"/>
      <c r="BX159" s="281"/>
      <c r="BY159" s="281"/>
      <c r="BZ159" s="281"/>
      <c r="CA159" s="281"/>
      <c r="CB159" s="281"/>
      <c r="CC159" s="281"/>
      <c r="CD159" s="281"/>
      <c r="CE159" s="281"/>
      <c r="CF159" s="281"/>
      <c r="CG159" s="281"/>
    </row>
    <row r="160" spans="1:85" x14ac:dyDescent="0.3">
      <c r="A160" s="273">
        <f t="shared" si="9"/>
        <v>132006.41827856191</v>
      </c>
      <c r="B160" s="1" t="s">
        <v>2621</v>
      </c>
      <c r="C160" s="274">
        <v>20287277</v>
      </c>
      <c r="D160" s="1">
        <v>144205</v>
      </c>
      <c r="E160" s="1">
        <v>4</v>
      </c>
      <c r="F160" s="1" t="s">
        <v>4996</v>
      </c>
      <c r="G160" s="275">
        <v>44302</v>
      </c>
      <c r="H160" s="275">
        <v>44865</v>
      </c>
      <c r="I160" s="1">
        <v>0</v>
      </c>
      <c r="J160" s="1">
        <v>1</v>
      </c>
      <c r="K160" s="1">
        <v>11</v>
      </c>
      <c r="L160" s="1">
        <v>30</v>
      </c>
      <c r="M160" s="1">
        <v>2</v>
      </c>
      <c r="N160" s="1">
        <v>17.690000000000001</v>
      </c>
      <c r="O160" s="1">
        <v>19.2</v>
      </c>
      <c r="P160" s="1">
        <v>400000</v>
      </c>
      <c r="Q160" s="1">
        <v>25542</v>
      </c>
      <c r="R160" s="1">
        <v>168475</v>
      </c>
      <c r="S160" s="1">
        <v>0</v>
      </c>
      <c r="T160" s="1">
        <v>0</v>
      </c>
      <c r="U160" s="1">
        <v>0</v>
      </c>
      <c r="W160" s="1">
        <v>0</v>
      </c>
      <c r="X160" s="1">
        <v>0</v>
      </c>
      <c r="Y160" s="1">
        <v>0</v>
      </c>
      <c r="AB160" s="275">
        <v>44651</v>
      </c>
      <c r="AC160" s="1">
        <v>1</v>
      </c>
      <c r="AD160" s="1" t="s">
        <v>2623</v>
      </c>
      <c r="AE160" s="1">
        <v>1</v>
      </c>
      <c r="AF160" s="1">
        <v>30</v>
      </c>
      <c r="AG160" s="1">
        <v>0</v>
      </c>
      <c r="AN160" s="1">
        <v>1</v>
      </c>
      <c r="AO160" s="1">
        <v>1</v>
      </c>
      <c r="AR160" s="276">
        <v>11752.19</v>
      </c>
      <c r="AS160" s="1" t="s">
        <v>2657</v>
      </c>
      <c r="AT160" s="1">
        <v>0</v>
      </c>
      <c r="AU160" s="1">
        <v>0</v>
      </c>
      <c r="AX160" s="1">
        <v>5</v>
      </c>
      <c r="BC160" s="1">
        <v>1</v>
      </c>
      <c r="BD160" s="1">
        <v>7</v>
      </c>
      <c r="BE160" s="1">
        <v>2</v>
      </c>
      <c r="BF160" s="296">
        <v>24716.391721438078</v>
      </c>
      <c r="BO160" s="279">
        <f t="shared" si="11"/>
        <v>26929246</v>
      </c>
      <c r="BP160" s="2">
        <f t="shared" si="12"/>
        <v>0</v>
      </c>
      <c r="BQ160" s="2">
        <f t="shared" si="10"/>
        <v>171676</v>
      </c>
      <c r="BS160" s="280">
        <v>26929246</v>
      </c>
      <c r="BT160" s="281"/>
      <c r="BU160" s="281"/>
      <c r="BV160" s="281"/>
      <c r="BW160" s="281"/>
      <c r="BX160" s="281"/>
      <c r="BY160" s="281"/>
      <c r="BZ160" s="281"/>
      <c r="CA160" s="281">
        <v>171676</v>
      </c>
      <c r="CB160" s="281"/>
      <c r="CC160" s="281"/>
      <c r="CD160" s="281"/>
      <c r="CE160" s="281"/>
      <c r="CF160" s="281"/>
      <c r="CG160" s="281"/>
    </row>
    <row r="161" spans="1:85" x14ac:dyDescent="0.3">
      <c r="A161" s="273">
        <f t="shared" si="9"/>
        <v>441516.99207050732</v>
      </c>
      <c r="B161" s="1" t="s">
        <v>2621</v>
      </c>
      <c r="C161" s="274">
        <v>20287277</v>
      </c>
      <c r="D161" s="1">
        <v>144205</v>
      </c>
      <c r="E161" s="1">
        <v>4</v>
      </c>
      <c r="F161" s="1" t="s">
        <v>4874</v>
      </c>
      <c r="G161" s="275">
        <v>44416</v>
      </c>
      <c r="H161" s="275">
        <v>44985</v>
      </c>
      <c r="I161" s="1">
        <v>0</v>
      </c>
      <c r="J161" s="1">
        <v>1</v>
      </c>
      <c r="K161" s="1">
        <v>7</v>
      </c>
      <c r="L161" s="1">
        <v>30</v>
      </c>
      <c r="M161" s="1">
        <v>2</v>
      </c>
      <c r="N161" s="1">
        <v>17.690000000000001</v>
      </c>
      <c r="O161" s="1">
        <v>19.2</v>
      </c>
      <c r="P161" s="1">
        <v>875940</v>
      </c>
      <c r="Q161" s="1">
        <v>55933</v>
      </c>
      <c r="R161" s="1">
        <v>563030</v>
      </c>
      <c r="S161" s="1">
        <v>0</v>
      </c>
      <c r="T161" s="1">
        <v>0</v>
      </c>
      <c r="U161" s="1">
        <v>0</v>
      </c>
      <c r="W161" s="1">
        <v>0</v>
      </c>
      <c r="X161" s="1">
        <v>0</v>
      </c>
      <c r="Y161" s="1">
        <v>0</v>
      </c>
      <c r="AB161" s="275">
        <v>44651</v>
      </c>
      <c r="AC161" s="1">
        <v>1</v>
      </c>
      <c r="AD161" s="1" t="s">
        <v>2623</v>
      </c>
      <c r="AE161" s="1">
        <v>1</v>
      </c>
      <c r="AF161" s="1">
        <v>30</v>
      </c>
      <c r="AG161" s="1">
        <v>0</v>
      </c>
      <c r="AN161" s="1">
        <v>1</v>
      </c>
      <c r="AO161" s="1">
        <v>1</v>
      </c>
      <c r="AR161" s="276">
        <v>38912.800000000003</v>
      </c>
      <c r="AS161" s="1" t="s">
        <v>2657</v>
      </c>
      <c r="AT161" s="1">
        <v>0</v>
      </c>
      <c r="AU161" s="1">
        <v>0</v>
      </c>
      <c r="AX161" s="1">
        <v>5</v>
      </c>
      <c r="BC161" s="1">
        <v>1</v>
      </c>
      <c r="BD161" s="1">
        <v>7</v>
      </c>
      <c r="BE161" s="1">
        <v>2</v>
      </c>
      <c r="BF161" s="296">
        <v>82600.207929492695</v>
      </c>
      <c r="BO161" s="279">
        <f t="shared" si="11"/>
        <v>26220486</v>
      </c>
      <c r="BP161" s="2">
        <f t="shared" si="12"/>
        <v>0</v>
      </c>
      <c r="BQ161" s="2">
        <f t="shared" si="10"/>
        <v>61977605</v>
      </c>
      <c r="BS161" s="280">
        <v>26220486</v>
      </c>
      <c r="BT161" s="281"/>
      <c r="BU161" s="281"/>
      <c r="BV161" s="281"/>
      <c r="BW161" s="281"/>
      <c r="BX161" s="281"/>
      <c r="BY161" s="281"/>
      <c r="BZ161" s="281"/>
      <c r="CA161" s="281"/>
      <c r="CB161" s="281"/>
      <c r="CC161" s="281"/>
      <c r="CD161" s="281"/>
      <c r="CE161" s="281"/>
      <c r="CF161" s="281">
        <v>61977605</v>
      </c>
      <c r="CG161" s="281"/>
    </row>
    <row r="162" spans="1:85" x14ac:dyDescent="0.3">
      <c r="A162" s="273">
        <f t="shared" si="9"/>
        <v>400679.10018104396</v>
      </c>
      <c r="B162" s="1" t="s">
        <v>2621</v>
      </c>
      <c r="C162" s="274">
        <v>20287277</v>
      </c>
      <c r="D162" s="1">
        <v>144205</v>
      </c>
      <c r="E162" s="1">
        <v>4</v>
      </c>
      <c r="F162" s="1" t="s">
        <v>5470</v>
      </c>
      <c r="G162" s="275">
        <v>44551</v>
      </c>
      <c r="H162" s="275">
        <v>45107</v>
      </c>
      <c r="I162" s="1">
        <v>0</v>
      </c>
      <c r="J162" s="1">
        <v>1</v>
      </c>
      <c r="K162" s="1">
        <v>3</v>
      </c>
      <c r="L162" s="1">
        <v>30</v>
      </c>
      <c r="M162" s="1">
        <v>2</v>
      </c>
      <c r="N162" s="1">
        <v>17.690000000000001</v>
      </c>
      <c r="O162" s="1">
        <v>19.2</v>
      </c>
      <c r="P162" s="1">
        <v>600000</v>
      </c>
      <c r="Q162" s="1">
        <v>38313</v>
      </c>
      <c r="R162" s="1">
        <v>510886</v>
      </c>
      <c r="S162" s="1">
        <v>0</v>
      </c>
      <c r="T162" s="1">
        <v>0</v>
      </c>
      <c r="U162" s="1">
        <v>0</v>
      </c>
      <c r="W162" s="1">
        <v>0</v>
      </c>
      <c r="X162" s="1">
        <v>0</v>
      </c>
      <c r="Y162" s="1">
        <v>0</v>
      </c>
      <c r="AB162" s="275">
        <v>44651</v>
      </c>
      <c r="AC162" s="1">
        <v>1</v>
      </c>
      <c r="AD162" s="1" t="s">
        <v>2623</v>
      </c>
      <c r="AE162" s="1">
        <v>1</v>
      </c>
      <c r="AF162" s="1">
        <v>30</v>
      </c>
      <c r="AG162" s="1">
        <v>0</v>
      </c>
      <c r="AN162" s="1">
        <v>1</v>
      </c>
      <c r="AO162" s="1">
        <v>1</v>
      </c>
      <c r="AR162" s="276">
        <v>35256.559999999998</v>
      </c>
      <c r="AS162" s="1" t="s">
        <v>2657</v>
      </c>
      <c r="AT162" s="1">
        <v>0</v>
      </c>
      <c r="AU162" s="1">
        <v>0</v>
      </c>
      <c r="AX162" s="1">
        <v>5</v>
      </c>
      <c r="BC162" s="1">
        <v>1</v>
      </c>
      <c r="BD162" s="1">
        <v>7</v>
      </c>
      <c r="BE162" s="1">
        <v>2</v>
      </c>
      <c r="BF162" s="296">
        <v>74950.33981895601</v>
      </c>
      <c r="BO162" s="279">
        <f t="shared" si="11"/>
        <v>26227220</v>
      </c>
      <c r="BP162" s="2">
        <f t="shared" si="12"/>
        <v>7598700.2148808576</v>
      </c>
      <c r="BQ162" s="2">
        <f t="shared" si="10"/>
        <v>1318384.9651191423</v>
      </c>
      <c r="BS162" s="280">
        <v>26227220</v>
      </c>
      <c r="BT162" s="281">
        <v>5608180.2949160989</v>
      </c>
      <c r="BU162" s="281">
        <v>1990519.9199647582</v>
      </c>
      <c r="BV162" s="281"/>
      <c r="BW162" s="281"/>
      <c r="BX162" s="281"/>
      <c r="BY162" s="281"/>
      <c r="BZ162" s="281"/>
      <c r="CA162" s="281">
        <v>1318384.9651191423</v>
      </c>
      <c r="CB162" s="281"/>
      <c r="CC162" s="281"/>
      <c r="CD162" s="281"/>
      <c r="CE162" s="281"/>
      <c r="CF162" s="281"/>
      <c r="CG162" s="281"/>
    </row>
    <row r="163" spans="1:85" x14ac:dyDescent="0.3">
      <c r="A163" s="273">
        <f t="shared" si="9"/>
        <v>400679.10018104396</v>
      </c>
      <c r="B163" s="1" t="s">
        <v>2621</v>
      </c>
      <c r="C163" s="274">
        <v>20287277</v>
      </c>
      <c r="D163" s="1">
        <v>144205</v>
      </c>
      <c r="E163" s="1">
        <v>4</v>
      </c>
      <c r="F163" s="1" t="s">
        <v>5471</v>
      </c>
      <c r="G163" s="275">
        <v>44551</v>
      </c>
      <c r="H163" s="275">
        <v>45107</v>
      </c>
      <c r="I163" s="1">
        <v>0</v>
      </c>
      <c r="J163" s="1">
        <v>1</v>
      </c>
      <c r="K163" s="1">
        <v>3</v>
      </c>
      <c r="L163" s="1">
        <v>30</v>
      </c>
      <c r="M163" s="1">
        <v>2</v>
      </c>
      <c r="N163" s="1">
        <v>17.690000000000001</v>
      </c>
      <c r="O163" s="1">
        <v>19.2</v>
      </c>
      <c r="P163" s="1">
        <v>600000</v>
      </c>
      <c r="Q163" s="1">
        <v>38313</v>
      </c>
      <c r="R163" s="1">
        <v>510886</v>
      </c>
      <c r="S163" s="1">
        <v>0</v>
      </c>
      <c r="T163" s="1">
        <v>0</v>
      </c>
      <c r="U163" s="1">
        <v>0</v>
      </c>
      <c r="W163" s="1">
        <v>0</v>
      </c>
      <c r="X163" s="1">
        <v>0</v>
      </c>
      <c r="Y163" s="1">
        <v>0</v>
      </c>
      <c r="AB163" s="275">
        <v>44651</v>
      </c>
      <c r="AC163" s="1">
        <v>1</v>
      </c>
      <c r="AD163" s="1" t="s">
        <v>2623</v>
      </c>
      <c r="AE163" s="1">
        <v>1</v>
      </c>
      <c r="AF163" s="1">
        <v>30</v>
      </c>
      <c r="AG163" s="1">
        <v>0</v>
      </c>
      <c r="AN163" s="1">
        <v>1</v>
      </c>
      <c r="AO163" s="1">
        <v>1</v>
      </c>
      <c r="AR163" s="276">
        <v>35256.559999999998</v>
      </c>
      <c r="AS163" s="1" t="s">
        <v>2657</v>
      </c>
      <c r="AT163" s="1">
        <v>0</v>
      </c>
      <c r="AU163" s="1">
        <v>0</v>
      </c>
      <c r="AX163" s="1">
        <v>5</v>
      </c>
      <c r="BC163" s="1">
        <v>1</v>
      </c>
      <c r="BD163" s="1">
        <v>7</v>
      </c>
      <c r="BE163" s="1">
        <v>2</v>
      </c>
      <c r="BF163" s="296">
        <v>74950.33981895601</v>
      </c>
      <c r="BO163" s="279">
        <f t="shared" si="11"/>
        <v>26228980</v>
      </c>
      <c r="BP163" s="2">
        <f t="shared" si="12"/>
        <v>0</v>
      </c>
      <c r="BQ163" s="2">
        <f t="shared" si="10"/>
        <v>44846096</v>
      </c>
      <c r="BS163" s="280">
        <v>26228980</v>
      </c>
      <c r="BT163" s="281"/>
      <c r="BU163" s="281"/>
      <c r="BV163" s="281">
        <v>44846096</v>
      </c>
      <c r="BW163" s="281"/>
      <c r="BX163" s="281"/>
      <c r="BY163" s="281"/>
      <c r="BZ163" s="281"/>
      <c r="CA163" s="281"/>
      <c r="CB163" s="281"/>
      <c r="CC163" s="281"/>
      <c r="CD163" s="281"/>
      <c r="CE163" s="281"/>
      <c r="CF163" s="281"/>
      <c r="CG163" s="281"/>
    </row>
    <row r="164" spans="1:85" x14ac:dyDescent="0.3">
      <c r="A164" s="273">
        <f t="shared" si="9"/>
        <v>1152590.6358079116</v>
      </c>
      <c r="B164" s="1" t="s">
        <v>2621</v>
      </c>
      <c r="C164" s="274">
        <v>20287277</v>
      </c>
      <c r="D164" s="1">
        <v>144205</v>
      </c>
      <c r="E164" s="1">
        <v>4</v>
      </c>
      <c r="F164" s="1" t="s">
        <v>6131</v>
      </c>
      <c r="G164" s="275">
        <v>44588</v>
      </c>
      <c r="H164" s="275">
        <v>45138</v>
      </c>
      <c r="I164" s="1">
        <v>0</v>
      </c>
      <c r="J164" s="1">
        <v>1</v>
      </c>
      <c r="K164" s="1">
        <v>2</v>
      </c>
      <c r="L164" s="1">
        <v>30</v>
      </c>
      <c r="M164" s="1">
        <v>2</v>
      </c>
      <c r="N164" s="1">
        <v>17.690000000000001</v>
      </c>
      <c r="O164" s="1">
        <v>19.2</v>
      </c>
      <c r="P164" s="1">
        <v>1630000</v>
      </c>
      <c r="Q164" s="1">
        <v>104084</v>
      </c>
      <c r="R164" s="1">
        <v>1469813</v>
      </c>
      <c r="S164" s="1">
        <v>0</v>
      </c>
      <c r="T164" s="1">
        <v>0</v>
      </c>
      <c r="U164" s="1">
        <v>0</v>
      </c>
      <c r="W164" s="1">
        <v>0</v>
      </c>
      <c r="X164" s="1">
        <v>0</v>
      </c>
      <c r="Y164" s="1">
        <v>0</v>
      </c>
      <c r="AB164" s="275">
        <v>44651</v>
      </c>
      <c r="AC164" s="1">
        <v>1</v>
      </c>
      <c r="AD164" s="1" t="s">
        <v>2623</v>
      </c>
      <c r="AE164" s="1">
        <v>1</v>
      </c>
      <c r="AF164" s="1">
        <v>30</v>
      </c>
      <c r="AG164" s="1">
        <v>0</v>
      </c>
      <c r="AN164" s="1">
        <v>1</v>
      </c>
      <c r="AO164" s="1">
        <v>1</v>
      </c>
      <c r="AR164" s="276">
        <v>101591.12</v>
      </c>
      <c r="AS164" s="1" t="s">
        <v>2657</v>
      </c>
      <c r="AT164" s="1">
        <v>0</v>
      </c>
      <c r="AU164" s="1">
        <v>0</v>
      </c>
      <c r="AX164" s="1">
        <v>5</v>
      </c>
      <c r="BC164" s="1">
        <v>1</v>
      </c>
      <c r="BD164" s="1">
        <v>7</v>
      </c>
      <c r="BE164" s="1">
        <v>2</v>
      </c>
      <c r="BF164" s="296">
        <v>215631.24419208826</v>
      </c>
      <c r="BO164" s="279">
        <f t="shared" si="11"/>
        <v>26242848</v>
      </c>
      <c r="BP164" s="2">
        <f t="shared" si="12"/>
        <v>0</v>
      </c>
      <c r="BQ164" s="2">
        <f t="shared" si="10"/>
        <v>0</v>
      </c>
      <c r="BS164" s="280">
        <v>26242848</v>
      </c>
      <c r="BT164" s="281"/>
      <c r="BU164" s="281"/>
      <c r="BV164" s="281"/>
      <c r="BW164" s="281"/>
      <c r="BX164" s="281"/>
      <c r="BY164" s="281"/>
      <c r="BZ164" s="281"/>
      <c r="CA164" s="281">
        <v>0</v>
      </c>
      <c r="CB164" s="281"/>
      <c r="CC164" s="281"/>
      <c r="CD164" s="281"/>
      <c r="CE164" s="281"/>
      <c r="CF164" s="281"/>
      <c r="CG164" s="281"/>
    </row>
    <row r="165" spans="1:85" x14ac:dyDescent="0.3">
      <c r="A165" s="273">
        <f t="shared" si="9"/>
        <v>6299.3014754969627</v>
      </c>
      <c r="B165" s="1" t="s">
        <v>2621</v>
      </c>
      <c r="C165" s="274">
        <v>20292829</v>
      </c>
      <c r="D165" s="1">
        <v>144105</v>
      </c>
      <c r="E165" s="1">
        <v>3</v>
      </c>
      <c r="F165" s="1" t="s">
        <v>2715</v>
      </c>
      <c r="G165" s="275">
        <v>43742</v>
      </c>
      <c r="H165" s="275">
        <v>44865</v>
      </c>
      <c r="I165" s="1">
        <v>0</v>
      </c>
      <c r="J165" s="1">
        <v>1</v>
      </c>
      <c r="K165" s="1">
        <v>29</v>
      </c>
      <c r="L165" s="1">
        <v>30</v>
      </c>
      <c r="M165" s="1">
        <v>2</v>
      </c>
      <c r="N165" s="1">
        <v>11.03</v>
      </c>
      <c r="O165" s="1">
        <v>11.61</v>
      </c>
      <c r="P165" s="1">
        <v>12152022</v>
      </c>
      <c r="Q165" s="1">
        <v>398072</v>
      </c>
      <c r="R165" s="1">
        <v>2686723</v>
      </c>
      <c r="S165" s="1">
        <v>0</v>
      </c>
      <c r="T165" s="1">
        <v>0</v>
      </c>
      <c r="U165" s="1">
        <v>0</v>
      </c>
      <c r="W165" s="1">
        <v>0</v>
      </c>
      <c r="X165" s="1">
        <v>0</v>
      </c>
      <c r="Y165" s="1">
        <v>0</v>
      </c>
      <c r="AB165" s="275">
        <v>44651</v>
      </c>
      <c r="AC165" s="1">
        <v>1</v>
      </c>
      <c r="AD165" s="1" t="s">
        <v>2623</v>
      </c>
      <c r="AE165" s="1">
        <v>1</v>
      </c>
      <c r="AF165" s="1">
        <v>30</v>
      </c>
      <c r="AG165" s="1">
        <v>0</v>
      </c>
      <c r="AN165" s="1">
        <v>1</v>
      </c>
      <c r="AO165" s="1">
        <v>1</v>
      </c>
      <c r="AP165" s="1">
        <v>43742</v>
      </c>
      <c r="AQ165" s="1" t="s">
        <v>2629</v>
      </c>
      <c r="AR165" s="276">
        <v>335098.58</v>
      </c>
      <c r="AS165" s="1" t="s">
        <v>2624</v>
      </c>
      <c r="AT165" s="1">
        <v>0</v>
      </c>
      <c r="AU165" s="1">
        <v>0</v>
      </c>
      <c r="AV165" s="1" t="s">
        <v>2625</v>
      </c>
      <c r="AW165" s="1" t="s">
        <v>2626</v>
      </c>
      <c r="AX165" s="1">
        <v>5</v>
      </c>
      <c r="BC165" s="1">
        <v>1</v>
      </c>
      <c r="BD165" s="1">
        <v>7</v>
      </c>
      <c r="BE165" s="1">
        <v>2</v>
      </c>
      <c r="BF165" s="296">
        <v>2345325.118524503</v>
      </c>
      <c r="BO165" s="279">
        <f t="shared" si="11"/>
        <v>26264990</v>
      </c>
      <c r="BP165" s="2">
        <f t="shared" si="12"/>
        <v>0</v>
      </c>
      <c r="BQ165" s="2">
        <f t="shared" si="10"/>
        <v>240205</v>
      </c>
      <c r="BS165" s="280">
        <v>26264990</v>
      </c>
      <c r="BT165" s="281"/>
      <c r="BU165" s="281"/>
      <c r="BV165" s="281">
        <v>240205</v>
      </c>
      <c r="BW165" s="281"/>
      <c r="BX165" s="281"/>
      <c r="BY165" s="281"/>
      <c r="BZ165" s="281"/>
      <c r="CA165" s="281"/>
      <c r="CB165" s="281"/>
      <c r="CC165" s="281"/>
      <c r="CD165" s="281"/>
      <c r="CE165" s="281"/>
      <c r="CF165" s="281"/>
      <c r="CG165" s="281"/>
    </row>
    <row r="166" spans="1:85" x14ac:dyDescent="0.3">
      <c r="A166" s="273">
        <f t="shared" si="9"/>
        <v>8207.8723879079334</v>
      </c>
      <c r="B166" s="1" t="s">
        <v>2621</v>
      </c>
      <c r="C166" s="274">
        <v>20292829</v>
      </c>
      <c r="D166" s="1">
        <v>144205</v>
      </c>
      <c r="E166" s="1">
        <v>4</v>
      </c>
      <c r="F166" s="1" t="s">
        <v>3507</v>
      </c>
      <c r="G166" s="275">
        <v>43909</v>
      </c>
      <c r="H166" s="275">
        <v>45016</v>
      </c>
      <c r="I166" s="1">
        <v>0</v>
      </c>
      <c r="J166" s="1">
        <v>1</v>
      </c>
      <c r="K166" s="1">
        <v>24</v>
      </c>
      <c r="L166" s="1">
        <v>30</v>
      </c>
      <c r="M166" s="1">
        <v>2</v>
      </c>
      <c r="N166" s="1">
        <v>14.4</v>
      </c>
      <c r="O166" s="1">
        <v>15.38</v>
      </c>
      <c r="P166" s="1">
        <v>9064253</v>
      </c>
      <c r="Q166" s="1">
        <v>311559</v>
      </c>
      <c r="R166" s="1">
        <v>3462696</v>
      </c>
      <c r="S166" s="1">
        <v>0</v>
      </c>
      <c r="T166" s="1">
        <v>0</v>
      </c>
      <c r="U166" s="1">
        <v>0</v>
      </c>
      <c r="W166" s="1">
        <v>0</v>
      </c>
      <c r="X166" s="1">
        <v>0</v>
      </c>
      <c r="Y166" s="1">
        <v>0</v>
      </c>
      <c r="AB166" s="275">
        <v>44651</v>
      </c>
      <c r="AC166" s="1">
        <v>1</v>
      </c>
      <c r="AD166" s="1" t="s">
        <v>2623</v>
      </c>
      <c r="AE166" s="1">
        <v>1</v>
      </c>
      <c r="AF166" s="1">
        <v>30</v>
      </c>
      <c r="AG166" s="1">
        <v>0</v>
      </c>
      <c r="AN166" s="1">
        <v>1</v>
      </c>
      <c r="AO166" s="1">
        <v>1</v>
      </c>
      <c r="AR166" s="276">
        <v>431791.74</v>
      </c>
      <c r="AS166" s="1" t="s">
        <v>2624</v>
      </c>
      <c r="AT166" s="1">
        <v>0</v>
      </c>
      <c r="AU166" s="1">
        <v>0</v>
      </c>
      <c r="AX166" s="1">
        <v>5</v>
      </c>
      <c r="BC166" s="1">
        <v>1</v>
      </c>
      <c r="BD166" s="1">
        <v>7</v>
      </c>
      <c r="BE166" s="1">
        <v>2</v>
      </c>
      <c r="BF166" s="296">
        <v>3022696.3876120918</v>
      </c>
      <c r="BO166" s="279">
        <f t="shared" si="11"/>
        <v>26266486</v>
      </c>
      <c r="BP166" s="2">
        <f t="shared" si="12"/>
        <v>0</v>
      </c>
      <c r="BQ166" s="2">
        <f t="shared" si="10"/>
        <v>26860750</v>
      </c>
      <c r="BS166" s="280">
        <v>26266486</v>
      </c>
      <c r="BT166" s="281"/>
      <c r="BU166" s="281"/>
      <c r="BV166" s="281"/>
      <c r="BW166" s="281"/>
      <c r="BX166" s="281"/>
      <c r="BY166" s="281"/>
      <c r="BZ166" s="281"/>
      <c r="CA166" s="281">
        <v>26860750</v>
      </c>
      <c r="CB166" s="281"/>
      <c r="CC166" s="281"/>
      <c r="CD166" s="281"/>
      <c r="CE166" s="281"/>
      <c r="CF166" s="281"/>
      <c r="CG166" s="281"/>
    </row>
    <row r="167" spans="1:85" x14ac:dyDescent="0.3">
      <c r="A167" s="273">
        <f t="shared" si="9"/>
        <v>10229.826136595104</v>
      </c>
      <c r="B167" s="1" t="s">
        <v>2621</v>
      </c>
      <c r="C167" s="274">
        <v>20292829</v>
      </c>
      <c r="D167" s="1">
        <v>144205</v>
      </c>
      <c r="E167" s="1">
        <v>4</v>
      </c>
      <c r="F167" s="1" t="s">
        <v>5431</v>
      </c>
      <c r="G167" s="275">
        <v>44504</v>
      </c>
      <c r="H167" s="275">
        <v>45412</v>
      </c>
      <c r="I167" s="1">
        <v>0</v>
      </c>
      <c r="J167" s="1">
        <v>1</v>
      </c>
      <c r="K167" s="1">
        <v>5</v>
      </c>
      <c r="L167" s="1">
        <v>30</v>
      </c>
      <c r="M167" s="1">
        <v>2</v>
      </c>
      <c r="N167" s="1">
        <v>17.690000000000001</v>
      </c>
      <c r="O167" s="1">
        <v>19.2</v>
      </c>
      <c r="P167" s="1">
        <v>5000000</v>
      </c>
      <c r="Q167" s="1">
        <v>208450</v>
      </c>
      <c r="R167" s="1">
        <v>4314527</v>
      </c>
      <c r="S167" s="1">
        <v>0</v>
      </c>
      <c r="T167" s="1">
        <v>0</v>
      </c>
      <c r="U167" s="1">
        <v>0</v>
      </c>
      <c r="W167" s="1">
        <v>0</v>
      </c>
      <c r="X167" s="1">
        <v>0</v>
      </c>
      <c r="Y167" s="1">
        <v>0</v>
      </c>
      <c r="AB167" s="275">
        <v>44651</v>
      </c>
      <c r="AC167" s="1">
        <v>1</v>
      </c>
      <c r="AD167" s="1" t="s">
        <v>2623</v>
      </c>
      <c r="AE167" s="1">
        <v>1</v>
      </c>
      <c r="AF167" s="1">
        <v>30</v>
      </c>
      <c r="AG167" s="1">
        <v>0</v>
      </c>
      <c r="AN167" s="1">
        <v>1</v>
      </c>
      <c r="AO167" s="1">
        <v>1</v>
      </c>
      <c r="AR167" s="276">
        <v>538010.68000000005</v>
      </c>
      <c r="AS167" s="1" t="s">
        <v>2657</v>
      </c>
      <c r="AT167" s="1">
        <v>0</v>
      </c>
      <c r="AU167" s="1">
        <v>0</v>
      </c>
      <c r="AX167" s="1">
        <v>5</v>
      </c>
      <c r="BC167" s="1">
        <v>1</v>
      </c>
      <c r="BD167" s="1">
        <v>7</v>
      </c>
      <c r="BE167" s="1">
        <v>2</v>
      </c>
      <c r="BF167" s="296">
        <v>3766286.4938634047</v>
      </c>
      <c r="BO167" s="279">
        <f t="shared" si="11"/>
        <v>26266622</v>
      </c>
      <c r="BP167" s="2">
        <f t="shared" si="12"/>
        <v>0</v>
      </c>
      <c r="BQ167" s="2">
        <f t="shared" si="10"/>
        <v>9657658</v>
      </c>
      <c r="BS167" s="280">
        <v>26266622</v>
      </c>
      <c r="BT167" s="281"/>
      <c r="BU167" s="281"/>
      <c r="BV167" s="281">
        <v>9657658</v>
      </c>
      <c r="BW167" s="281"/>
      <c r="BX167" s="281"/>
      <c r="BY167" s="281"/>
      <c r="BZ167" s="281"/>
      <c r="CA167" s="281"/>
      <c r="CB167" s="281"/>
      <c r="CC167" s="281"/>
      <c r="CD167" s="281"/>
      <c r="CE167" s="281"/>
      <c r="CF167" s="281"/>
      <c r="CG167" s="281"/>
    </row>
    <row r="168" spans="1:85" x14ac:dyDescent="0.3">
      <c r="A168" s="273">
        <f t="shared" si="9"/>
        <v>18249997</v>
      </c>
      <c r="B168" s="1" t="s">
        <v>2621</v>
      </c>
      <c r="C168" s="274">
        <v>20472670</v>
      </c>
      <c r="D168" s="1">
        <v>144125</v>
      </c>
      <c r="E168" s="1">
        <v>4</v>
      </c>
      <c r="F168" s="1" t="s">
        <v>2938</v>
      </c>
      <c r="G168" s="275">
        <v>43453</v>
      </c>
      <c r="H168" s="275">
        <v>45291</v>
      </c>
      <c r="I168" s="1">
        <v>1050</v>
      </c>
      <c r="J168" s="1">
        <v>1</v>
      </c>
      <c r="K168" s="1">
        <v>0</v>
      </c>
      <c r="L168" s="1">
        <v>30</v>
      </c>
      <c r="M168" s="1">
        <v>2</v>
      </c>
      <c r="N168" s="1">
        <v>9.59</v>
      </c>
      <c r="O168" s="1">
        <v>10.029999999999999</v>
      </c>
      <c r="P168" s="1">
        <v>30127062</v>
      </c>
      <c r="Q168" s="1">
        <v>634198</v>
      </c>
      <c r="R168" s="1">
        <v>28938055</v>
      </c>
      <c r="S168" s="1">
        <v>684822</v>
      </c>
      <c r="T168" s="1">
        <v>0</v>
      </c>
      <c r="U168" s="1">
        <v>0</v>
      </c>
      <c r="W168" s="1">
        <v>28079012</v>
      </c>
      <c r="X168" s="1">
        <v>684822</v>
      </c>
      <c r="Y168" s="1">
        <v>5422956</v>
      </c>
      <c r="AB168" s="275">
        <v>43453</v>
      </c>
      <c r="AC168" s="1">
        <v>1</v>
      </c>
      <c r="AD168" s="1" t="s">
        <v>2623</v>
      </c>
      <c r="AE168" s="1">
        <v>1</v>
      </c>
      <c r="AF168" s="1">
        <v>30</v>
      </c>
      <c r="AG168" s="1">
        <v>16723349</v>
      </c>
      <c r="AN168" s="1">
        <v>1</v>
      </c>
      <c r="AO168" s="1">
        <v>1</v>
      </c>
      <c r="AR168" s="276">
        <v>1227205</v>
      </c>
      <c r="AS168" s="1" t="s">
        <v>2624</v>
      </c>
      <c r="AT168" s="1">
        <v>0</v>
      </c>
      <c r="AU168" s="1">
        <v>0</v>
      </c>
      <c r="AV168" s="1" t="s">
        <v>2625</v>
      </c>
      <c r="AW168" s="1" t="s">
        <v>2626</v>
      </c>
      <c r="AX168" s="1">
        <v>5</v>
      </c>
      <c r="BC168" s="1">
        <v>1</v>
      </c>
      <c r="BD168" s="1">
        <v>7</v>
      </c>
      <c r="BE168" s="1">
        <v>2</v>
      </c>
      <c r="BF168" s="296">
        <v>9460853</v>
      </c>
      <c r="BO168" s="279">
        <f t="shared" si="11"/>
        <v>26262987</v>
      </c>
      <c r="BP168" s="2">
        <f t="shared" si="12"/>
        <v>60121225</v>
      </c>
      <c r="BQ168" s="2">
        <f t="shared" si="10"/>
        <v>0</v>
      </c>
      <c r="BS168" s="280">
        <v>26262987</v>
      </c>
      <c r="BT168" s="281">
        <v>60121225</v>
      </c>
      <c r="BU168" s="281"/>
      <c r="BV168" s="281"/>
      <c r="BW168" s="281"/>
      <c r="BX168" s="281"/>
      <c r="BY168" s="281"/>
      <c r="BZ168" s="281"/>
      <c r="CA168" s="281"/>
      <c r="CB168" s="281"/>
      <c r="CC168" s="281"/>
      <c r="CD168" s="281"/>
      <c r="CE168" s="281"/>
      <c r="CF168" s="281"/>
      <c r="CG168" s="281"/>
    </row>
    <row r="169" spans="1:85" x14ac:dyDescent="0.3">
      <c r="A169" s="273">
        <f t="shared" si="9"/>
        <v>90438456.989999995</v>
      </c>
      <c r="B169" s="1" t="s">
        <v>2621</v>
      </c>
      <c r="C169" s="274">
        <v>20474297</v>
      </c>
      <c r="D169" s="1">
        <v>141105</v>
      </c>
      <c r="E169" s="1">
        <v>3</v>
      </c>
      <c r="F169" s="1" t="s">
        <v>5318</v>
      </c>
      <c r="G169" s="275">
        <v>44498</v>
      </c>
      <c r="H169" s="275">
        <v>47422</v>
      </c>
      <c r="I169" s="1">
        <v>0</v>
      </c>
      <c r="J169" s="1">
        <v>1</v>
      </c>
      <c r="K169" s="1">
        <v>6</v>
      </c>
      <c r="L169" s="1">
        <v>30</v>
      </c>
      <c r="M169" s="1">
        <v>2</v>
      </c>
      <c r="N169" s="1">
        <v>9.07</v>
      </c>
      <c r="O169" s="1">
        <v>9.4499999999999993</v>
      </c>
      <c r="P169" s="1">
        <v>121376210</v>
      </c>
      <c r="Q169" s="1">
        <v>1386219</v>
      </c>
      <c r="R169" s="1">
        <v>116643310</v>
      </c>
      <c r="S169" s="1">
        <v>0</v>
      </c>
      <c r="T169" s="1">
        <v>0</v>
      </c>
      <c r="U169" s="1">
        <v>411282200</v>
      </c>
      <c r="V169" s="1">
        <v>44489</v>
      </c>
      <c r="W169" s="1">
        <v>0</v>
      </c>
      <c r="X169" s="1">
        <v>0</v>
      </c>
      <c r="Y169" s="1">
        <v>0</v>
      </c>
      <c r="Z169" s="1" t="s">
        <v>3732</v>
      </c>
      <c r="AA169" s="1" t="s">
        <v>2807</v>
      </c>
      <c r="AB169" s="275">
        <v>44651</v>
      </c>
      <c r="AC169" s="1">
        <v>2</v>
      </c>
      <c r="AD169" s="1" t="s">
        <v>2623</v>
      </c>
      <c r="AE169" s="1">
        <v>1</v>
      </c>
      <c r="AF169" s="1">
        <v>30</v>
      </c>
      <c r="AG169" s="1">
        <v>0</v>
      </c>
      <c r="AN169" s="1">
        <v>1</v>
      </c>
      <c r="AO169" s="1">
        <v>1</v>
      </c>
      <c r="AP169" s="1">
        <v>44498</v>
      </c>
      <c r="AQ169" s="1" t="s">
        <v>2629</v>
      </c>
      <c r="AR169" s="276">
        <v>2965297.01</v>
      </c>
      <c r="AS169" s="1" t="s">
        <v>2632</v>
      </c>
      <c r="AT169" s="1">
        <v>0</v>
      </c>
      <c r="AU169" s="1">
        <v>0</v>
      </c>
      <c r="AV169" s="1" t="s">
        <v>2625</v>
      </c>
      <c r="AW169" s="1" t="s">
        <v>2626</v>
      </c>
      <c r="AX169" s="1">
        <v>5</v>
      </c>
      <c r="BC169" s="1">
        <v>1</v>
      </c>
      <c r="BD169" s="1">
        <v>7</v>
      </c>
      <c r="BE169" s="1">
        <v>2</v>
      </c>
      <c r="BF169" s="296">
        <v>23239556</v>
      </c>
      <c r="BO169" s="279">
        <f t="shared" si="11"/>
        <v>26262492</v>
      </c>
      <c r="BP169" s="2">
        <f t="shared" si="12"/>
        <v>0</v>
      </c>
      <c r="BQ169" s="2">
        <f t="shared" si="10"/>
        <v>4573474</v>
      </c>
      <c r="BS169" s="280">
        <v>26262492</v>
      </c>
      <c r="BT169" s="281"/>
      <c r="BU169" s="281"/>
      <c r="BV169" s="281"/>
      <c r="BW169" s="281">
        <v>2048799.1818854488</v>
      </c>
      <c r="BX169" s="281"/>
      <c r="BY169" s="281"/>
      <c r="BZ169" s="281"/>
      <c r="CA169" s="281"/>
      <c r="CB169" s="281">
        <v>2524674.8181145512</v>
      </c>
      <c r="CC169" s="281"/>
      <c r="CD169" s="281"/>
      <c r="CE169" s="281"/>
      <c r="CF169" s="281"/>
      <c r="CG169" s="281"/>
    </row>
    <row r="170" spans="1:85" x14ac:dyDescent="0.3">
      <c r="A170" s="273">
        <f t="shared" si="9"/>
        <v>0</v>
      </c>
      <c r="B170" s="1" t="s">
        <v>2621</v>
      </c>
      <c r="C170" s="274">
        <v>20494662</v>
      </c>
      <c r="D170" s="1">
        <v>144205</v>
      </c>
      <c r="E170" s="1">
        <v>4</v>
      </c>
      <c r="F170" s="1" t="s">
        <v>5305</v>
      </c>
      <c r="G170" s="275">
        <v>44484</v>
      </c>
      <c r="H170" s="275">
        <v>45230</v>
      </c>
      <c r="I170" s="1">
        <v>0</v>
      </c>
      <c r="J170" s="1">
        <v>1</v>
      </c>
      <c r="K170" s="1">
        <v>5</v>
      </c>
      <c r="L170" s="1">
        <v>30</v>
      </c>
      <c r="M170" s="1">
        <v>2</v>
      </c>
      <c r="N170" s="1">
        <v>17.690000000000001</v>
      </c>
      <c r="O170" s="1">
        <v>19.2</v>
      </c>
      <c r="P170" s="1">
        <v>4600000</v>
      </c>
      <c r="Q170" s="1">
        <v>229880</v>
      </c>
      <c r="R170" s="1">
        <v>3773000</v>
      </c>
      <c r="S170" s="1">
        <v>0</v>
      </c>
      <c r="T170" s="1">
        <v>0</v>
      </c>
      <c r="U170" s="1">
        <v>0</v>
      </c>
      <c r="W170" s="1">
        <v>0</v>
      </c>
      <c r="X170" s="1">
        <v>0</v>
      </c>
      <c r="Y170" s="1">
        <v>0</v>
      </c>
      <c r="AB170" s="275">
        <v>44651</v>
      </c>
      <c r="AC170" s="1">
        <v>1</v>
      </c>
      <c r="AD170" s="1" t="s">
        <v>2623</v>
      </c>
      <c r="AE170" s="1">
        <v>1</v>
      </c>
      <c r="AF170" s="1">
        <v>30</v>
      </c>
      <c r="AG170" s="1">
        <v>0</v>
      </c>
      <c r="AN170" s="1">
        <v>1</v>
      </c>
      <c r="AO170" s="1">
        <v>1</v>
      </c>
      <c r="AR170" s="276">
        <v>564422</v>
      </c>
      <c r="AS170" s="1" t="s">
        <v>2657</v>
      </c>
      <c r="AT170" s="1">
        <v>0</v>
      </c>
      <c r="AU170" s="1">
        <v>0</v>
      </c>
      <c r="AX170" s="1">
        <v>5</v>
      </c>
      <c r="BC170" s="1">
        <v>1</v>
      </c>
      <c r="BD170" s="1">
        <v>7</v>
      </c>
      <c r="BE170" s="1">
        <v>2</v>
      </c>
      <c r="BF170" s="296">
        <v>3950921</v>
      </c>
      <c r="BO170" s="279">
        <f t="shared" si="11"/>
        <v>26266982</v>
      </c>
      <c r="BP170" s="2">
        <f t="shared" si="12"/>
        <v>0</v>
      </c>
      <c r="BQ170" s="2">
        <f t="shared" si="10"/>
        <v>0</v>
      </c>
      <c r="BS170" s="280">
        <v>26266982</v>
      </c>
      <c r="BT170" s="281"/>
      <c r="BU170" s="281"/>
      <c r="BV170" s="281"/>
      <c r="BW170" s="281"/>
      <c r="BX170" s="281"/>
      <c r="BY170" s="281"/>
      <c r="BZ170" s="281"/>
      <c r="CA170" s="281">
        <v>0</v>
      </c>
      <c r="CB170" s="281"/>
      <c r="CC170" s="281"/>
      <c r="CD170" s="281"/>
      <c r="CE170" s="281"/>
      <c r="CF170" s="281"/>
      <c r="CG170" s="281"/>
    </row>
    <row r="171" spans="1:85" x14ac:dyDescent="0.3">
      <c r="A171" s="273">
        <f t="shared" si="9"/>
        <v>0</v>
      </c>
      <c r="B171" s="1" t="s">
        <v>2621</v>
      </c>
      <c r="C171" s="274">
        <v>20629224</v>
      </c>
      <c r="D171" s="1">
        <v>144105</v>
      </c>
      <c r="E171" s="1">
        <v>4</v>
      </c>
      <c r="F171" s="1" t="s">
        <v>3570</v>
      </c>
      <c r="G171" s="275">
        <v>44033</v>
      </c>
      <c r="H171" s="275">
        <v>44804</v>
      </c>
      <c r="I171" s="1">
        <v>0</v>
      </c>
      <c r="J171" s="1">
        <v>1</v>
      </c>
      <c r="K171" s="1">
        <v>19</v>
      </c>
      <c r="L171" s="1">
        <v>30</v>
      </c>
      <c r="M171" s="1">
        <v>2</v>
      </c>
      <c r="N171" s="1">
        <v>9</v>
      </c>
      <c r="O171" s="1">
        <v>9.3800000000000008</v>
      </c>
      <c r="P171" s="1">
        <v>28038900</v>
      </c>
      <c r="Q171" s="1">
        <v>1286143</v>
      </c>
      <c r="R171" s="1">
        <v>6282269</v>
      </c>
      <c r="S171" s="1">
        <v>0</v>
      </c>
      <c r="T171" s="1">
        <v>0</v>
      </c>
      <c r="U171" s="1">
        <v>0</v>
      </c>
      <c r="W171" s="1">
        <v>0</v>
      </c>
      <c r="X171" s="1">
        <v>0</v>
      </c>
      <c r="Y171" s="1">
        <v>0</v>
      </c>
      <c r="AB171" s="275">
        <v>44651</v>
      </c>
      <c r="AC171" s="1">
        <v>1</v>
      </c>
      <c r="AD171" s="1" t="s">
        <v>2623</v>
      </c>
      <c r="AE171" s="1">
        <v>1</v>
      </c>
      <c r="AF171" s="1">
        <v>30</v>
      </c>
      <c r="AG171" s="1">
        <v>0</v>
      </c>
      <c r="AN171" s="1">
        <v>1</v>
      </c>
      <c r="AO171" s="1">
        <v>1</v>
      </c>
      <c r="AR171" s="276">
        <v>1576368.8</v>
      </c>
      <c r="AS171" s="1" t="s">
        <v>2677</v>
      </c>
      <c r="AT171" s="1">
        <v>0</v>
      </c>
      <c r="AU171" s="1">
        <v>0</v>
      </c>
      <c r="AV171" s="1" t="s">
        <v>2625</v>
      </c>
      <c r="AW171" s="1" t="s">
        <v>2626</v>
      </c>
      <c r="AX171" s="1">
        <v>5</v>
      </c>
      <c r="BC171" s="1">
        <v>1</v>
      </c>
      <c r="BD171" s="1">
        <v>7</v>
      </c>
      <c r="BE171" s="1">
        <v>2</v>
      </c>
      <c r="BF171" s="296">
        <v>7459612.814151993</v>
      </c>
      <c r="BO171" s="279">
        <f t="shared" si="11"/>
        <v>26267864</v>
      </c>
      <c r="BP171" s="2">
        <f t="shared" si="12"/>
        <v>0</v>
      </c>
      <c r="BQ171" s="2">
        <f t="shared" si="10"/>
        <v>3353363</v>
      </c>
      <c r="BS171" s="280">
        <v>26267864</v>
      </c>
      <c r="BT171" s="281"/>
      <c r="BU171" s="281"/>
      <c r="BV171" s="281"/>
      <c r="BW171" s="281"/>
      <c r="BX171" s="281"/>
      <c r="BY171" s="281"/>
      <c r="BZ171" s="281"/>
      <c r="CA171" s="281"/>
      <c r="CB171" s="281"/>
      <c r="CC171" s="281"/>
      <c r="CD171" s="281"/>
      <c r="CE171" s="281">
        <v>3353363</v>
      </c>
      <c r="CF171" s="281"/>
      <c r="CG171" s="281"/>
    </row>
    <row r="172" spans="1:85" x14ac:dyDescent="0.3">
      <c r="A172" s="273">
        <f t="shared" si="9"/>
        <v>0</v>
      </c>
      <c r="B172" s="1" t="s">
        <v>2621</v>
      </c>
      <c r="C172" s="274">
        <v>20629224</v>
      </c>
      <c r="D172" s="1">
        <v>144205</v>
      </c>
      <c r="E172" s="1">
        <v>4</v>
      </c>
      <c r="F172" s="1" t="s">
        <v>3148</v>
      </c>
      <c r="G172" s="275">
        <v>43777</v>
      </c>
      <c r="H172" s="275">
        <v>44712</v>
      </c>
      <c r="I172" s="1">
        <v>0</v>
      </c>
      <c r="J172" s="1">
        <v>1</v>
      </c>
      <c r="K172" s="1">
        <v>28</v>
      </c>
      <c r="L172" s="1">
        <v>30</v>
      </c>
      <c r="M172" s="1">
        <v>2</v>
      </c>
      <c r="N172" s="1">
        <v>18</v>
      </c>
      <c r="O172" s="1">
        <v>19.559999999999999</v>
      </c>
      <c r="P172" s="1">
        <v>560554</v>
      </c>
      <c r="Q172" s="1">
        <v>23341</v>
      </c>
      <c r="R172" s="1">
        <v>45654</v>
      </c>
      <c r="S172" s="1">
        <v>0</v>
      </c>
      <c r="T172" s="1">
        <v>0</v>
      </c>
      <c r="U172" s="1">
        <v>0</v>
      </c>
      <c r="W172" s="1">
        <v>0</v>
      </c>
      <c r="X172" s="1">
        <v>0</v>
      </c>
      <c r="Y172" s="1">
        <v>0</v>
      </c>
      <c r="AB172" s="275">
        <v>44651</v>
      </c>
      <c r="AC172" s="1">
        <v>1</v>
      </c>
      <c r="AD172" s="1" t="s">
        <v>2623</v>
      </c>
      <c r="AE172" s="1">
        <v>1</v>
      </c>
      <c r="AF172" s="1">
        <v>30</v>
      </c>
      <c r="AG172" s="1">
        <v>0</v>
      </c>
      <c r="AN172" s="1">
        <v>1</v>
      </c>
      <c r="AO172" s="1">
        <v>1</v>
      </c>
      <c r="AR172" s="276">
        <v>11484.35</v>
      </c>
      <c r="AS172" s="1" t="s">
        <v>2657</v>
      </c>
      <c r="AT172" s="1">
        <v>0</v>
      </c>
      <c r="AU172" s="1">
        <v>0</v>
      </c>
      <c r="AX172" s="1">
        <v>5</v>
      </c>
      <c r="BC172" s="1">
        <v>1</v>
      </c>
      <c r="BD172" s="1">
        <v>7</v>
      </c>
      <c r="BE172" s="1">
        <v>2</v>
      </c>
      <c r="BF172" s="296">
        <v>54209.898273584768</v>
      </c>
      <c r="BO172" s="279">
        <f t="shared" si="11"/>
        <v>26276644</v>
      </c>
      <c r="BP172" s="2">
        <f t="shared" si="12"/>
        <v>27865626.327204235</v>
      </c>
      <c r="BQ172" s="2">
        <f t="shared" si="10"/>
        <v>1812003.5727957599</v>
      </c>
      <c r="BS172" s="280">
        <v>26276644</v>
      </c>
      <c r="BT172" s="281">
        <v>25619428.001512922</v>
      </c>
      <c r="BU172" s="281">
        <v>2246198.3256913135</v>
      </c>
      <c r="BV172" s="281"/>
      <c r="BW172" s="281"/>
      <c r="BX172" s="281"/>
      <c r="BY172" s="281"/>
      <c r="BZ172" s="281"/>
      <c r="CA172" s="281">
        <v>1812003.5727957599</v>
      </c>
      <c r="CB172" s="281"/>
      <c r="CC172" s="281"/>
      <c r="CD172" s="281"/>
      <c r="CE172" s="281"/>
      <c r="CF172" s="281"/>
      <c r="CG172" s="281"/>
    </row>
    <row r="173" spans="1:85" x14ac:dyDescent="0.3">
      <c r="A173" s="273">
        <f t="shared" si="9"/>
        <v>0</v>
      </c>
      <c r="B173" s="1" t="s">
        <v>2621</v>
      </c>
      <c r="C173" s="274">
        <v>20629224</v>
      </c>
      <c r="D173" s="1">
        <v>144205</v>
      </c>
      <c r="E173" s="1">
        <v>4</v>
      </c>
      <c r="F173" s="1" t="s">
        <v>2809</v>
      </c>
      <c r="G173" s="275">
        <v>43783</v>
      </c>
      <c r="H173" s="275">
        <v>44712</v>
      </c>
      <c r="I173" s="1">
        <v>0</v>
      </c>
      <c r="J173" s="1">
        <v>1</v>
      </c>
      <c r="K173" s="1">
        <v>28</v>
      </c>
      <c r="L173" s="1">
        <v>30</v>
      </c>
      <c r="M173" s="1">
        <v>2</v>
      </c>
      <c r="N173" s="1">
        <v>18</v>
      </c>
      <c r="O173" s="1">
        <v>19.559999999999999</v>
      </c>
      <c r="P173" s="1">
        <v>400000</v>
      </c>
      <c r="Q173" s="1">
        <v>16656</v>
      </c>
      <c r="R173" s="1">
        <v>32568</v>
      </c>
      <c r="S173" s="1">
        <v>0</v>
      </c>
      <c r="T173" s="1">
        <v>0</v>
      </c>
      <c r="U173" s="1">
        <v>0</v>
      </c>
      <c r="W173" s="1">
        <v>0</v>
      </c>
      <c r="X173" s="1">
        <v>0</v>
      </c>
      <c r="Y173" s="1">
        <v>0</v>
      </c>
      <c r="AB173" s="275">
        <v>44651</v>
      </c>
      <c r="AC173" s="1">
        <v>1</v>
      </c>
      <c r="AD173" s="1" t="s">
        <v>2623</v>
      </c>
      <c r="AE173" s="1">
        <v>1</v>
      </c>
      <c r="AF173" s="1">
        <v>30</v>
      </c>
      <c r="AG173" s="1">
        <v>0</v>
      </c>
      <c r="AN173" s="1">
        <v>1</v>
      </c>
      <c r="AO173" s="1">
        <v>1</v>
      </c>
      <c r="AR173" s="276">
        <v>8095.53</v>
      </c>
      <c r="AS173" s="1" t="s">
        <v>2657</v>
      </c>
      <c r="AT173" s="1">
        <v>0</v>
      </c>
      <c r="AU173" s="1">
        <v>0</v>
      </c>
      <c r="AX173" s="1">
        <v>5</v>
      </c>
      <c r="BC173" s="1">
        <v>1</v>
      </c>
      <c r="BD173" s="1">
        <v>7</v>
      </c>
      <c r="BE173" s="1">
        <v>2</v>
      </c>
      <c r="BF173" s="296">
        <v>38671.484798136167</v>
      </c>
      <c r="BO173" s="279">
        <f t="shared" si="11"/>
        <v>26278289</v>
      </c>
      <c r="BP173" s="2">
        <f t="shared" si="12"/>
        <v>0</v>
      </c>
      <c r="BQ173" s="2">
        <f t="shared" si="10"/>
        <v>29428083</v>
      </c>
      <c r="BS173" s="280">
        <v>26278289</v>
      </c>
      <c r="BT173" s="281"/>
      <c r="BU173" s="281"/>
      <c r="BV173" s="281">
        <v>17854153.042351816</v>
      </c>
      <c r="BW173" s="281"/>
      <c r="BX173" s="281"/>
      <c r="BY173" s="281"/>
      <c r="BZ173" s="281"/>
      <c r="CA173" s="281">
        <v>11573929.957648182</v>
      </c>
      <c r="CB173" s="281"/>
      <c r="CC173" s="281"/>
      <c r="CD173" s="281"/>
      <c r="CE173" s="281"/>
      <c r="CF173" s="281"/>
      <c r="CG173" s="281"/>
    </row>
    <row r="174" spans="1:85" x14ac:dyDescent="0.3">
      <c r="A174" s="273">
        <f t="shared" si="9"/>
        <v>0</v>
      </c>
      <c r="B174" s="1" t="s">
        <v>2621</v>
      </c>
      <c r="C174" s="274">
        <v>20629224</v>
      </c>
      <c r="D174" s="1">
        <v>144205</v>
      </c>
      <c r="E174" s="1">
        <v>4</v>
      </c>
      <c r="F174" s="1" t="s">
        <v>2810</v>
      </c>
      <c r="G174" s="275">
        <v>43783</v>
      </c>
      <c r="H174" s="275">
        <v>44712</v>
      </c>
      <c r="I174" s="1">
        <v>0</v>
      </c>
      <c r="J174" s="1">
        <v>1</v>
      </c>
      <c r="K174" s="1">
        <v>28</v>
      </c>
      <c r="L174" s="1">
        <v>30</v>
      </c>
      <c r="M174" s="1">
        <v>2</v>
      </c>
      <c r="N174" s="1">
        <v>18</v>
      </c>
      <c r="O174" s="1">
        <v>19.559999999999999</v>
      </c>
      <c r="P174" s="1">
        <v>400000</v>
      </c>
      <c r="Q174" s="1">
        <v>16656</v>
      </c>
      <c r="R174" s="1">
        <v>32568</v>
      </c>
      <c r="S174" s="1">
        <v>0</v>
      </c>
      <c r="T174" s="1">
        <v>0</v>
      </c>
      <c r="U174" s="1">
        <v>0</v>
      </c>
      <c r="W174" s="1">
        <v>0</v>
      </c>
      <c r="X174" s="1">
        <v>0</v>
      </c>
      <c r="Y174" s="1">
        <v>0</v>
      </c>
      <c r="AB174" s="275">
        <v>44651</v>
      </c>
      <c r="AC174" s="1">
        <v>1</v>
      </c>
      <c r="AD174" s="1" t="s">
        <v>2623</v>
      </c>
      <c r="AE174" s="1">
        <v>1</v>
      </c>
      <c r="AF174" s="1">
        <v>30</v>
      </c>
      <c r="AG174" s="1">
        <v>0</v>
      </c>
      <c r="AN174" s="1">
        <v>1</v>
      </c>
      <c r="AO174" s="1">
        <v>1</v>
      </c>
      <c r="AR174" s="276">
        <v>8095.53</v>
      </c>
      <c r="AS174" s="1" t="s">
        <v>2657</v>
      </c>
      <c r="AT174" s="1">
        <v>0</v>
      </c>
      <c r="AU174" s="1">
        <v>0</v>
      </c>
      <c r="AX174" s="1">
        <v>5</v>
      </c>
      <c r="BC174" s="1">
        <v>1</v>
      </c>
      <c r="BD174" s="1">
        <v>7</v>
      </c>
      <c r="BE174" s="1">
        <v>2</v>
      </c>
      <c r="BF174" s="296">
        <v>38671.484798136167</v>
      </c>
      <c r="BO174" s="279">
        <f t="shared" si="11"/>
        <v>26278220</v>
      </c>
      <c r="BP174" s="2">
        <f t="shared" si="12"/>
        <v>0</v>
      </c>
      <c r="BQ174" s="2">
        <f t="shared" si="10"/>
        <v>9084366.4800000004</v>
      </c>
      <c r="BS174" s="280">
        <v>26278220</v>
      </c>
      <c r="BT174" s="281"/>
      <c r="BU174" s="281"/>
      <c r="BV174" s="281">
        <v>5689020.4203230636</v>
      </c>
      <c r="BW174" s="281"/>
      <c r="BX174" s="281"/>
      <c r="BY174" s="281"/>
      <c r="BZ174" s="281"/>
      <c r="CA174" s="281">
        <v>3395346.0596769368</v>
      </c>
      <c r="CB174" s="281"/>
      <c r="CC174" s="281"/>
      <c r="CD174" s="281"/>
      <c r="CE174" s="281"/>
      <c r="CF174" s="281"/>
      <c r="CG174" s="281"/>
    </row>
    <row r="175" spans="1:85" x14ac:dyDescent="0.3">
      <c r="A175" s="273">
        <f t="shared" si="9"/>
        <v>0</v>
      </c>
      <c r="B175" s="1" t="s">
        <v>2621</v>
      </c>
      <c r="C175" s="274">
        <v>20629224</v>
      </c>
      <c r="D175" s="1">
        <v>144205</v>
      </c>
      <c r="E175" s="1">
        <v>4</v>
      </c>
      <c r="F175" s="1" t="s">
        <v>3095</v>
      </c>
      <c r="G175" s="275">
        <v>43792</v>
      </c>
      <c r="H175" s="275">
        <v>44712</v>
      </c>
      <c r="I175" s="1">
        <v>0</v>
      </c>
      <c r="J175" s="1">
        <v>1</v>
      </c>
      <c r="K175" s="1">
        <v>28</v>
      </c>
      <c r="L175" s="1">
        <v>30</v>
      </c>
      <c r="M175" s="1">
        <v>2</v>
      </c>
      <c r="N175" s="1">
        <v>18</v>
      </c>
      <c r="O175" s="1">
        <v>19.559999999999999</v>
      </c>
      <c r="P175" s="1">
        <v>200000</v>
      </c>
      <c r="Q175" s="1">
        <v>8328</v>
      </c>
      <c r="R175" s="1">
        <v>16279</v>
      </c>
      <c r="S175" s="1">
        <v>0</v>
      </c>
      <c r="T175" s="1">
        <v>0</v>
      </c>
      <c r="U175" s="1">
        <v>0</v>
      </c>
      <c r="W175" s="1">
        <v>0</v>
      </c>
      <c r="X175" s="1">
        <v>0</v>
      </c>
      <c r="Y175" s="1">
        <v>0</v>
      </c>
      <c r="AB175" s="275">
        <v>44651</v>
      </c>
      <c r="AC175" s="1">
        <v>1</v>
      </c>
      <c r="AD175" s="1" t="s">
        <v>2623</v>
      </c>
      <c r="AE175" s="1">
        <v>1</v>
      </c>
      <c r="AF175" s="1">
        <v>30</v>
      </c>
      <c r="AG175" s="1">
        <v>0</v>
      </c>
      <c r="AN175" s="1">
        <v>1</v>
      </c>
      <c r="AO175" s="1">
        <v>1</v>
      </c>
      <c r="AR175" s="276">
        <v>4141.8999999999996</v>
      </c>
      <c r="AS175" s="1" t="s">
        <v>2657</v>
      </c>
      <c r="AT175" s="1">
        <v>0</v>
      </c>
      <c r="AU175" s="1">
        <v>0</v>
      </c>
      <c r="AX175" s="1">
        <v>5</v>
      </c>
      <c r="BC175" s="1">
        <v>1</v>
      </c>
      <c r="BD175" s="1">
        <v>7</v>
      </c>
      <c r="BE175" s="1">
        <v>2</v>
      </c>
      <c r="BF175" s="296">
        <v>19329.805361976745</v>
      </c>
      <c r="BO175" s="279">
        <f t="shared" si="11"/>
        <v>26460280</v>
      </c>
      <c r="BP175" s="2">
        <f t="shared" si="12"/>
        <v>0</v>
      </c>
      <c r="BQ175" s="2">
        <f t="shared" si="10"/>
        <v>0</v>
      </c>
      <c r="BS175" s="280">
        <v>26460280</v>
      </c>
      <c r="BT175" s="281"/>
      <c r="BU175" s="281"/>
      <c r="BV175" s="281"/>
      <c r="BW175" s="281"/>
      <c r="BX175" s="281"/>
      <c r="BY175" s="281"/>
      <c r="BZ175" s="281"/>
      <c r="CA175" s="281">
        <v>0</v>
      </c>
      <c r="CB175" s="281"/>
      <c r="CC175" s="281"/>
      <c r="CD175" s="281"/>
      <c r="CE175" s="281"/>
      <c r="CF175" s="281"/>
      <c r="CG175" s="281"/>
    </row>
    <row r="176" spans="1:85" x14ac:dyDescent="0.3">
      <c r="A176" s="273">
        <f t="shared" si="9"/>
        <v>0</v>
      </c>
      <c r="B176" s="1" t="s">
        <v>2621</v>
      </c>
      <c r="C176" s="274">
        <v>20629224</v>
      </c>
      <c r="D176" s="1">
        <v>144205</v>
      </c>
      <c r="E176" s="1">
        <v>4</v>
      </c>
      <c r="F176" s="1" t="s">
        <v>2992</v>
      </c>
      <c r="G176" s="275">
        <v>43783</v>
      </c>
      <c r="H176" s="275">
        <v>44712</v>
      </c>
      <c r="I176" s="1">
        <v>0</v>
      </c>
      <c r="J176" s="1">
        <v>1</v>
      </c>
      <c r="K176" s="1">
        <v>28</v>
      </c>
      <c r="L176" s="1">
        <v>30</v>
      </c>
      <c r="M176" s="1">
        <v>2</v>
      </c>
      <c r="N176" s="1">
        <v>18</v>
      </c>
      <c r="O176" s="1">
        <v>19.559999999999999</v>
      </c>
      <c r="P176" s="1">
        <v>400000</v>
      </c>
      <c r="Q176" s="1">
        <v>16656</v>
      </c>
      <c r="R176" s="1">
        <v>32568</v>
      </c>
      <c r="S176" s="1">
        <v>0</v>
      </c>
      <c r="T176" s="1">
        <v>0</v>
      </c>
      <c r="U176" s="1">
        <v>0</v>
      </c>
      <c r="W176" s="1">
        <v>0</v>
      </c>
      <c r="X176" s="1">
        <v>0</v>
      </c>
      <c r="Y176" s="1">
        <v>0</v>
      </c>
      <c r="AB176" s="275">
        <v>44651</v>
      </c>
      <c r="AC176" s="1">
        <v>1</v>
      </c>
      <c r="AD176" s="1" t="s">
        <v>2623</v>
      </c>
      <c r="AE176" s="1">
        <v>1</v>
      </c>
      <c r="AF176" s="1">
        <v>30</v>
      </c>
      <c r="AG176" s="1">
        <v>0</v>
      </c>
      <c r="AN176" s="1">
        <v>1</v>
      </c>
      <c r="AO176" s="1">
        <v>1</v>
      </c>
      <c r="AR176" s="276">
        <v>8095.53</v>
      </c>
      <c r="AS176" s="1" t="s">
        <v>2657</v>
      </c>
      <c r="AT176" s="1">
        <v>0</v>
      </c>
      <c r="AU176" s="1">
        <v>0</v>
      </c>
      <c r="AX176" s="1">
        <v>5</v>
      </c>
      <c r="BC176" s="1">
        <v>1</v>
      </c>
      <c r="BD176" s="1">
        <v>7</v>
      </c>
      <c r="BE176" s="1">
        <v>2</v>
      </c>
      <c r="BF176" s="296">
        <v>38671.484798136167</v>
      </c>
      <c r="BO176" s="279">
        <f t="shared" si="11"/>
        <v>26464062</v>
      </c>
      <c r="BP176" s="2">
        <f t="shared" si="12"/>
        <v>0</v>
      </c>
      <c r="BQ176" s="2">
        <f t="shared" si="10"/>
        <v>17293058.030000001</v>
      </c>
      <c r="BS176" s="280">
        <v>26464062</v>
      </c>
      <c r="BT176" s="281"/>
      <c r="BU176" s="281"/>
      <c r="BV176" s="281">
        <v>17293058.015520692</v>
      </c>
      <c r="BW176" s="281"/>
      <c r="BX176" s="281"/>
      <c r="BY176" s="281"/>
      <c r="BZ176" s="281"/>
      <c r="CA176" s="281">
        <v>1.4479310988356357E-2</v>
      </c>
      <c r="CB176" s="281"/>
      <c r="CC176" s="281"/>
      <c r="CD176" s="281"/>
      <c r="CE176" s="281"/>
      <c r="CF176" s="281"/>
      <c r="CG176" s="281"/>
    </row>
    <row r="177" spans="1:85" x14ac:dyDescent="0.3">
      <c r="A177" s="273">
        <f t="shared" si="9"/>
        <v>0</v>
      </c>
      <c r="B177" s="1" t="s">
        <v>2621</v>
      </c>
      <c r="C177" s="274">
        <v>20629224</v>
      </c>
      <c r="D177" s="1">
        <v>144205</v>
      </c>
      <c r="E177" s="1">
        <v>4</v>
      </c>
      <c r="F177" s="1" t="s">
        <v>2994</v>
      </c>
      <c r="G177" s="275">
        <v>43783</v>
      </c>
      <c r="H177" s="275">
        <v>44712</v>
      </c>
      <c r="I177" s="1">
        <v>0</v>
      </c>
      <c r="J177" s="1">
        <v>1</v>
      </c>
      <c r="K177" s="1">
        <v>28</v>
      </c>
      <c r="L177" s="1">
        <v>30</v>
      </c>
      <c r="M177" s="1">
        <v>2</v>
      </c>
      <c r="N177" s="1">
        <v>11.04</v>
      </c>
      <c r="O177" s="1">
        <v>11.61</v>
      </c>
      <c r="P177" s="1">
        <v>6398976</v>
      </c>
      <c r="Q177" s="1">
        <v>266448</v>
      </c>
      <c r="R177" s="1">
        <v>483449</v>
      </c>
      <c r="S177" s="1">
        <v>0</v>
      </c>
      <c r="T177" s="1">
        <v>0</v>
      </c>
      <c r="U177" s="1">
        <v>0</v>
      </c>
      <c r="W177" s="1">
        <v>0</v>
      </c>
      <c r="X177" s="1">
        <v>0</v>
      </c>
      <c r="Y177" s="1">
        <v>0</v>
      </c>
      <c r="AB177" s="275">
        <v>44651</v>
      </c>
      <c r="AC177" s="1">
        <v>1</v>
      </c>
      <c r="AD177" s="1" t="s">
        <v>2623</v>
      </c>
      <c r="AE177" s="1">
        <v>1</v>
      </c>
      <c r="AF177" s="1">
        <v>30</v>
      </c>
      <c r="AG177" s="1">
        <v>0</v>
      </c>
      <c r="AN177" s="1">
        <v>1</v>
      </c>
      <c r="AO177" s="1">
        <v>1</v>
      </c>
      <c r="AR177" s="276">
        <v>121244.66</v>
      </c>
      <c r="AS177" s="1" t="s">
        <v>2657</v>
      </c>
      <c r="AT177" s="1">
        <v>0</v>
      </c>
      <c r="AU177" s="1">
        <v>0</v>
      </c>
      <c r="AX177" s="1">
        <v>5</v>
      </c>
      <c r="BC177" s="1">
        <v>1</v>
      </c>
      <c r="BD177" s="1">
        <v>7</v>
      </c>
      <c r="BE177" s="1">
        <v>2</v>
      </c>
      <c r="BF177" s="296">
        <v>574050.92895400804</v>
      </c>
      <c r="BO177" s="279">
        <f t="shared" si="11"/>
        <v>26460688</v>
      </c>
      <c r="BP177" s="2">
        <f t="shared" si="12"/>
        <v>0</v>
      </c>
      <c r="BQ177" s="2">
        <f t="shared" si="10"/>
        <v>23432982</v>
      </c>
      <c r="BS177" s="280">
        <v>26460688</v>
      </c>
      <c r="BT177" s="281"/>
      <c r="BU177" s="281"/>
      <c r="BV177" s="281">
        <v>7838557.2291073324</v>
      </c>
      <c r="BW177" s="281"/>
      <c r="BX177" s="281"/>
      <c r="BY177" s="281"/>
      <c r="BZ177" s="281"/>
      <c r="CA177" s="281">
        <v>15594424.770892667</v>
      </c>
      <c r="CB177" s="281"/>
      <c r="CC177" s="281"/>
      <c r="CD177" s="281"/>
      <c r="CE177" s="281"/>
      <c r="CF177" s="281"/>
      <c r="CG177" s="281"/>
    </row>
    <row r="178" spans="1:85" x14ac:dyDescent="0.3">
      <c r="A178" s="273">
        <f t="shared" si="9"/>
        <v>0</v>
      </c>
      <c r="B178" s="1" t="s">
        <v>2621</v>
      </c>
      <c r="C178" s="274">
        <v>20629224</v>
      </c>
      <c r="D178" s="1">
        <v>144205</v>
      </c>
      <c r="E178" s="1">
        <v>4</v>
      </c>
      <c r="F178" s="1" t="s">
        <v>3070</v>
      </c>
      <c r="G178" s="275">
        <v>43785</v>
      </c>
      <c r="H178" s="275">
        <v>44712</v>
      </c>
      <c r="I178" s="1">
        <v>0</v>
      </c>
      <c r="J178" s="1">
        <v>1</v>
      </c>
      <c r="K178" s="1">
        <v>28</v>
      </c>
      <c r="L178" s="1">
        <v>30</v>
      </c>
      <c r="M178" s="1">
        <v>2</v>
      </c>
      <c r="N178" s="1">
        <v>18</v>
      </c>
      <c r="O178" s="1">
        <v>19.559999999999999</v>
      </c>
      <c r="P178" s="1">
        <v>200000</v>
      </c>
      <c r="Q178" s="1">
        <v>8328</v>
      </c>
      <c r="R178" s="1">
        <v>16279</v>
      </c>
      <c r="S178" s="1">
        <v>0</v>
      </c>
      <c r="T178" s="1">
        <v>0</v>
      </c>
      <c r="U178" s="1">
        <v>0</v>
      </c>
      <c r="W178" s="1">
        <v>0</v>
      </c>
      <c r="X178" s="1">
        <v>0</v>
      </c>
      <c r="Y178" s="1">
        <v>0</v>
      </c>
      <c r="AB178" s="275">
        <v>44651</v>
      </c>
      <c r="AC178" s="1">
        <v>1</v>
      </c>
      <c r="AD178" s="1" t="s">
        <v>2623</v>
      </c>
      <c r="AE178" s="1">
        <v>1</v>
      </c>
      <c r="AF178" s="1">
        <v>30</v>
      </c>
      <c r="AG178" s="1">
        <v>0</v>
      </c>
      <c r="AN178" s="1">
        <v>1</v>
      </c>
      <c r="AO178" s="1">
        <v>1</v>
      </c>
      <c r="AR178" s="276">
        <v>4141.8999999999996</v>
      </c>
      <c r="AS178" s="1" t="s">
        <v>2657</v>
      </c>
      <c r="AT178" s="1">
        <v>0</v>
      </c>
      <c r="AU178" s="1">
        <v>0</v>
      </c>
      <c r="AX178" s="1">
        <v>5</v>
      </c>
      <c r="BC178" s="1">
        <v>1</v>
      </c>
      <c r="BD178" s="1">
        <v>7</v>
      </c>
      <c r="BE178" s="1">
        <v>2</v>
      </c>
      <c r="BF178" s="296">
        <v>19329.805361976745</v>
      </c>
      <c r="BO178" s="279">
        <f t="shared" si="11"/>
        <v>26462496</v>
      </c>
      <c r="BP178" s="2">
        <f t="shared" si="12"/>
        <v>0</v>
      </c>
      <c r="BQ178" s="2">
        <f t="shared" si="10"/>
        <v>13114920.1</v>
      </c>
      <c r="BS178" s="280">
        <v>26462496</v>
      </c>
      <c r="BT178" s="281"/>
      <c r="BU178" s="281"/>
      <c r="BV178" s="281"/>
      <c r="BW178" s="281"/>
      <c r="BX178" s="281"/>
      <c r="BY178" s="281"/>
      <c r="BZ178" s="281"/>
      <c r="CA178" s="281"/>
      <c r="CB178" s="281">
        <v>13114920.1</v>
      </c>
      <c r="CC178" s="281"/>
      <c r="CD178" s="281"/>
      <c r="CE178" s="281"/>
      <c r="CF178" s="281"/>
      <c r="CG178" s="281"/>
    </row>
    <row r="179" spans="1:85" x14ac:dyDescent="0.3">
      <c r="A179" s="273">
        <f t="shared" si="9"/>
        <v>0</v>
      </c>
      <c r="B179" s="1" t="s">
        <v>2621</v>
      </c>
      <c r="C179" s="274">
        <v>20629224</v>
      </c>
      <c r="D179" s="1">
        <v>144205</v>
      </c>
      <c r="E179" s="1">
        <v>4</v>
      </c>
      <c r="F179" s="1" t="s">
        <v>3246</v>
      </c>
      <c r="G179" s="275">
        <v>43803</v>
      </c>
      <c r="H179" s="275">
        <v>44742</v>
      </c>
      <c r="I179" s="1">
        <v>0</v>
      </c>
      <c r="J179" s="1">
        <v>1</v>
      </c>
      <c r="K179" s="1">
        <v>27</v>
      </c>
      <c r="L179" s="1">
        <v>30</v>
      </c>
      <c r="M179" s="1">
        <v>2</v>
      </c>
      <c r="N179" s="1">
        <v>18</v>
      </c>
      <c r="O179" s="1">
        <v>19.559999999999999</v>
      </c>
      <c r="P179" s="1">
        <v>200000</v>
      </c>
      <c r="Q179" s="1">
        <v>8328</v>
      </c>
      <c r="R179" s="1">
        <v>24243</v>
      </c>
      <c r="S179" s="1">
        <v>0</v>
      </c>
      <c r="T179" s="1">
        <v>0</v>
      </c>
      <c r="U179" s="1">
        <v>0</v>
      </c>
      <c r="W179" s="1">
        <v>0</v>
      </c>
      <c r="X179" s="1">
        <v>0</v>
      </c>
      <c r="Y179" s="1">
        <v>0</v>
      </c>
      <c r="AB179" s="275">
        <v>44651</v>
      </c>
      <c r="AC179" s="1">
        <v>1</v>
      </c>
      <c r="AD179" s="1" t="s">
        <v>2623</v>
      </c>
      <c r="AE179" s="1">
        <v>1</v>
      </c>
      <c r="AF179" s="1">
        <v>30</v>
      </c>
      <c r="AG179" s="1">
        <v>0</v>
      </c>
      <c r="AN179" s="1">
        <v>1</v>
      </c>
      <c r="AO179" s="1">
        <v>1</v>
      </c>
      <c r="AR179" s="276">
        <v>6024.58</v>
      </c>
      <c r="AS179" s="1" t="s">
        <v>2657</v>
      </c>
      <c r="AT179" s="1">
        <v>0</v>
      </c>
      <c r="AU179" s="1">
        <v>0</v>
      </c>
      <c r="AX179" s="1">
        <v>5</v>
      </c>
      <c r="BC179" s="1">
        <v>1</v>
      </c>
      <c r="BD179" s="1">
        <v>7</v>
      </c>
      <c r="BE179" s="1">
        <v>2</v>
      </c>
      <c r="BF179" s="296">
        <v>28786.318041059174</v>
      </c>
      <c r="BO179" s="279">
        <f t="shared" si="11"/>
        <v>26462802</v>
      </c>
      <c r="BP179" s="2">
        <f t="shared" si="12"/>
        <v>0</v>
      </c>
      <c r="BQ179" s="2">
        <f t="shared" si="10"/>
        <v>0</v>
      </c>
      <c r="BS179" s="280">
        <v>26462802</v>
      </c>
      <c r="BT179" s="281"/>
      <c r="BU179" s="281"/>
      <c r="BV179" s="281">
        <v>0</v>
      </c>
      <c r="BW179" s="281"/>
      <c r="BX179" s="281"/>
      <c r="BY179" s="281"/>
      <c r="BZ179" s="281"/>
      <c r="CA179" s="281">
        <v>0</v>
      </c>
      <c r="CB179" s="281"/>
      <c r="CC179" s="281"/>
      <c r="CD179" s="281"/>
      <c r="CE179" s="281"/>
      <c r="CF179" s="281"/>
      <c r="CG179" s="281"/>
    </row>
    <row r="180" spans="1:85" x14ac:dyDescent="0.3">
      <c r="A180" s="273">
        <f t="shared" si="9"/>
        <v>0</v>
      </c>
      <c r="B180" s="1" t="s">
        <v>2621</v>
      </c>
      <c r="C180" s="274">
        <v>20629224</v>
      </c>
      <c r="D180" s="1">
        <v>144205</v>
      </c>
      <c r="E180" s="1">
        <v>4</v>
      </c>
      <c r="F180" s="1" t="s">
        <v>3251</v>
      </c>
      <c r="G180" s="275">
        <v>43803</v>
      </c>
      <c r="H180" s="275">
        <v>44742</v>
      </c>
      <c r="I180" s="1">
        <v>0</v>
      </c>
      <c r="J180" s="1">
        <v>1</v>
      </c>
      <c r="K180" s="1">
        <v>27</v>
      </c>
      <c r="L180" s="1">
        <v>30</v>
      </c>
      <c r="M180" s="1">
        <v>2</v>
      </c>
      <c r="N180" s="1">
        <v>18</v>
      </c>
      <c r="O180" s="1">
        <v>19.559999999999999</v>
      </c>
      <c r="P180" s="1">
        <v>400000</v>
      </c>
      <c r="Q180" s="1">
        <v>16656</v>
      </c>
      <c r="R180" s="1">
        <v>48497</v>
      </c>
      <c r="S180" s="1">
        <v>0</v>
      </c>
      <c r="T180" s="1">
        <v>0</v>
      </c>
      <c r="U180" s="1">
        <v>0</v>
      </c>
      <c r="W180" s="1">
        <v>0</v>
      </c>
      <c r="X180" s="1">
        <v>0</v>
      </c>
      <c r="Y180" s="1">
        <v>0</v>
      </c>
      <c r="AB180" s="275">
        <v>44651</v>
      </c>
      <c r="AC180" s="1">
        <v>1</v>
      </c>
      <c r="AD180" s="1" t="s">
        <v>2623</v>
      </c>
      <c r="AE180" s="1">
        <v>1</v>
      </c>
      <c r="AF180" s="1">
        <v>30</v>
      </c>
      <c r="AG180" s="1">
        <v>0</v>
      </c>
      <c r="AN180" s="1">
        <v>1</v>
      </c>
      <c r="AO180" s="1">
        <v>1</v>
      </c>
      <c r="AP180" s="275"/>
      <c r="AR180" s="276">
        <v>12237.43</v>
      </c>
      <c r="AS180" s="1" t="s">
        <v>2657</v>
      </c>
      <c r="AT180" s="1">
        <v>0</v>
      </c>
      <c r="AU180" s="1">
        <v>0</v>
      </c>
      <c r="AX180" s="1">
        <v>5</v>
      </c>
      <c r="BC180" s="1">
        <v>1</v>
      </c>
      <c r="BD180" s="1">
        <v>7</v>
      </c>
      <c r="BE180" s="1">
        <v>2</v>
      </c>
      <c r="BF180" s="296">
        <v>57585.697563719288</v>
      </c>
      <c r="BO180" s="279">
        <f t="shared" si="11"/>
        <v>26464744</v>
      </c>
      <c r="BP180" s="2">
        <f t="shared" si="12"/>
        <v>17403607.619999997</v>
      </c>
      <c r="BQ180" s="2">
        <f t="shared" si="10"/>
        <v>0</v>
      </c>
      <c r="BS180" s="280">
        <v>26464744</v>
      </c>
      <c r="BT180" s="281">
        <v>17403607.619999997</v>
      </c>
      <c r="BU180" s="281"/>
      <c r="BV180" s="281"/>
      <c r="BW180" s="281"/>
      <c r="BX180" s="281"/>
      <c r="BY180" s="281"/>
      <c r="BZ180" s="281"/>
      <c r="CA180" s="281"/>
      <c r="CB180" s="281"/>
      <c r="CC180" s="281"/>
      <c r="CD180" s="281"/>
      <c r="CE180" s="281"/>
      <c r="CF180" s="281"/>
      <c r="CG180" s="281"/>
    </row>
    <row r="181" spans="1:85" x14ac:dyDescent="0.3">
      <c r="A181" s="273">
        <f t="shared" si="9"/>
        <v>0</v>
      </c>
      <c r="B181" s="1" t="s">
        <v>2621</v>
      </c>
      <c r="C181" s="274">
        <v>20629224</v>
      </c>
      <c r="D181" s="1">
        <v>144205</v>
      </c>
      <c r="E181" s="1">
        <v>4</v>
      </c>
      <c r="F181" s="1" t="s">
        <v>3252</v>
      </c>
      <c r="G181" s="275">
        <v>43803</v>
      </c>
      <c r="H181" s="275">
        <v>44742</v>
      </c>
      <c r="I181" s="1">
        <v>0</v>
      </c>
      <c r="J181" s="1">
        <v>1</v>
      </c>
      <c r="K181" s="1">
        <v>27</v>
      </c>
      <c r="L181" s="1">
        <v>30</v>
      </c>
      <c r="M181" s="1">
        <v>2</v>
      </c>
      <c r="N181" s="1">
        <v>18</v>
      </c>
      <c r="O181" s="1">
        <v>19.559999999999999</v>
      </c>
      <c r="P181" s="1">
        <v>400000</v>
      </c>
      <c r="Q181" s="1">
        <v>16656</v>
      </c>
      <c r="R181" s="1">
        <v>48497</v>
      </c>
      <c r="S181" s="1">
        <v>0</v>
      </c>
      <c r="T181" s="1">
        <v>0</v>
      </c>
      <c r="U181" s="1">
        <v>0</v>
      </c>
      <c r="W181" s="1">
        <v>0</v>
      </c>
      <c r="X181" s="1">
        <v>0</v>
      </c>
      <c r="Y181" s="1">
        <v>0</v>
      </c>
      <c r="AB181" s="275">
        <v>44651</v>
      </c>
      <c r="AC181" s="1">
        <v>1</v>
      </c>
      <c r="AD181" s="1" t="s">
        <v>2623</v>
      </c>
      <c r="AE181" s="1">
        <v>1</v>
      </c>
      <c r="AF181" s="1">
        <v>30</v>
      </c>
      <c r="AG181" s="1">
        <v>0</v>
      </c>
      <c r="AN181" s="1">
        <v>1</v>
      </c>
      <c r="AO181" s="1">
        <v>1</v>
      </c>
      <c r="AR181" s="276">
        <v>12237.43</v>
      </c>
      <c r="AS181" s="1" t="s">
        <v>2657</v>
      </c>
      <c r="AT181" s="1">
        <v>0</v>
      </c>
      <c r="AU181" s="1">
        <v>0</v>
      </c>
      <c r="AX181" s="1">
        <v>5</v>
      </c>
      <c r="BC181" s="1">
        <v>1</v>
      </c>
      <c r="BD181" s="1">
        <v>7</v>
      </c>
      <c r="BE181" s="1">
        <v>2</v>
      </c>
      <c r="BF181" s="296">
        <v>57585.697563719288</v>
      </c>
      <c r="BO181" s="279">
        <f t="shared" si="11"/>
        <v>26476422</v>
      </c>
      <c r="BP181" s="2">
        <f t="shared" si="12"/>
        <v>0</v>
      </c>
      <c r="BQ181" s="2">
        <f t="shared" si="10"/>
        <v>11789522</v>
      </c>
      <c r="BS181" s="280">
        <v>26476422</v>
      </c>
      <c r="BT181" s="281"/>
      <c r="BU181" s="281"/>
      <c r="BV181" s="281">
        <v>9717375.7177829407</v>
      </c>
      <c r="BW181" s="281"/>
      <c r="BX181" s="281"/>
      <c r="BY181" s="281"/>
      <c r="BZ181" s="281"/>
      <c r="CA181" s="281">
        <v>2072146.2822170588</v>
      </c>
      <c r="CB181" s="281"/>
      <c r="CC181" s="281"/>
      <c r="CD181" s="281"/>
      <c r="CE181" s="281"/>
      <c r="CF181" s="281"/>
      <c r="CG181" s="281"/>
    </row>
    <row r="182" spans="1:85" x14ac:dyDescent="0.3">
      <c r="A182" s="273">
        <f t="shared" si="9"/>
        <v>0</v>
      </c>
      <c r="B182" s="1" t="s">
        <v>2621</v>
      </c>
      <c r="C182" s="274">
        <v>20629224</v>
      </c>
      <c r="D182" s="1">
        <v>144205</v>
      </c>
      <c r="E182" s="1">
        <v>4</v>
      </c>
      <c r="F182" s="1" t="s">
        <v>4023</v>
      </c>
      <c r="G182" s="275">
        <v>44025</v>
      </c>
      <c r="H182" s="275">
        <v>44773</v>
      </c>
      <c r="I182" s="1">
        <v>0</v>
      </c>
      <c r="J182" s="1">
        <v>1</v>
      </c>
      <c r="K182" s="1">
        <v>20</v>
      </c>
      <c r="L182" s="1">
        <v>30</v>
      </c>
      <c r="M182" s="1">
        <v>2</v>
      </c>
      <c r="N182" s="1">
        <v>5.99</v>
      </c>
      <c r="O182" s="1">
        <v>6.16</v>
      </c>
      <c r="P182" s="1">
        <v>2504617</v>
      </c>
      <c r="Q182" s="1">
        <v>111462</v>
      </c>
      <c r="R182" s="1">
        <v>439959</v>
      </c>
      <c r="S182" s="1">
        <v>0</v>
      </c>
      <c r="T182" s="1">
        <v>0</v>
      </c>
      <c r="U182" s="1">
        <v>0</v>
      </c>
      <c r="W182" s="1">
        <v>0</v>
      </c>
      <c r="X182" s="1">
        <v>0</v>
      </c>
      <c r="Y182" s="1">
        <v>0</v>
      </c>
      <c r="AB182" s="275">
        <v>44651</v>
      </c>
      <c r="AC182" s="1">
        <v>1</v>
      </c>
      <c r="AD182" s="1" t="s">
        <v>2623</v>
      </c>
      <c r="AE182" s="1">
        <v>1</v>
      </c>
      <c r="AF182" s="1">
        <v>30</v>
      </c>
      <c r="AG182" s="1">
        <v>0</v>
      </c>
      <c r="AN182" s="1">
        <v>1</v>
      </c>
      <c r="AO182" s="1">
        <v>1</v>
      </c>
      <c r="AR182" s="276">
        <v>110325.11</v>
      </c>
      <c r="AS182" s="1" t="s">
        <v>2624</v>
      </c>
      <c r="AT182" s="1">
        <v>0</v>
      </c>
      <c r="AU182" s="1">
        <v>0</v>
      </c>
      <c r="AX182" s="1">
        <v>5</v>
      </c>
      <c r="BC182" s="1">
        <v>1</v>
      </c>
      <c r="BD182" s="1">
        <v>7</v>
      </c>
      <c r="BE182" s="1">
        <v>2</v>
      </c>
      <c r="BF182" s="296">
        <v>522410.58033355413</v>
      </c>
      <c r="BO182" s="279">
        <f t="shared" si="11"/>
        <v>26477422</v>
      </c>
      <c r="BP182" s="2">
        <f t="shared" si="12"/>
        <v>0</v>
      </c>
      <c r="BQ182" s="2">
        <f t="shared" si="10"/>
        <v>552405.86999999988</v>
      </c>
      <c r="BS182" s="280">
        <v>26477422</v>
      </c>
      <c r="BT182" s="281"/>
      <c r="BU182" s="281"/>
      <c r="BV182" s="281"/>
      <c r="BW182" s="281"/>
      <c r="BX182" s="281"/>
      <c r="BY182" s="281"/>
      <c r="BZ182" s="281"/>
      <c r="CA182" s="281">
        <v>552405.86999999988</v>
      </c>
      <c r="CB182" s="281"/>
      <c r="CC182" s="281"/>
      <c r="CD182" s="281"/>
      <c r="CE182" s="281"/>
      <c r="CF182" s="281"/>
      <c r="CG182" s="281"/>
    </row>
    <row r="183" spans="1:85" x14ac:dyDescent="0.3">
      <c r="A183" s="273">
        <f t="shared" si="9"/>
        <v>724109.62945496035</v>
      </c>
      <c r="B183" s="1" t="s">
        <v>2621</v>
      </c>
      <c r="C183" s="274">
        <v>20629490</v>
      </c>
      <c r="D183" s="1">
        <v>144205</v>
      </c>
      <c r="E183" s="1">
        <v>4</v>
      </c>
      <c r="F183" s="1" t="s">
        <v>4635</v>
      </c>
      <c r="G183" s="275">
        <v>44260</v>
      </c>
      <c r="H183" s="275">
        <v>45199</v>
      </c>
      <c r="I183" s="1">
        <v>0</v>
      </c>
      <c r="J183" s="1">
        <v>1</v>
      </c>
      <c r="K183" s="1">
        <v>12</v>
      </c>
      <c r="L183" s="1">
        <v>30</v>
      </c>
      <c r="M183" s="1">
        <v>2</v>
      </c>
      <c r="N183" s="1">
        <v>5.99</v>
      </c>
      <c r="O183" s="1">
        <v>6.16</v>
      </c>
      <c r="P183" s="1">
        <v>4000000</v>
      </c>
      <c r="Q183" s="1">
        <v>144817</v>
      </c>
      <c r="R183" s="1">
        <v>2476184</v>
      </c>
      <c r="S183" s="1">
        <v>0</v>
      </c>
      <c r="T183" s="1">
        <v>0</v>
      </c>
      <c r="U183" s="1">
        <v>0</v>
      </c>
      <c r="W183" s="1">
        <v>0</v>
      </c>
      <c r="X183" s="1">
        <v>0</v>
      </c>
      <c r="Y183" s="1">
        <v>0</v>
      </c>
      <c r="AB183" s="275">
        <v>44651</v>
      </c>
      <c r="AC183" s="1">
        <v>1</v>
      </c>
      <c r="AD183" s="1" t="s">
        <v>2623</v>
      </c>
      <c r="AE183" s="1">
        <v>1</v>
      </c>
      <c r="AF183" s="1">
        <v>30</v>
      </c>
      <c r="AG183" s="1">
        <v>0</v>
      </c>
      <c r="AN183" s="1">
        <v>1</v>
      </c>
      <c r="AO183" s="1">
        <v>1</v>
      </c>
      <c r="AR183" s="276">
        <v>202604.63</v>
      </c>
      <c r="AS183" s="1" t="s">
        <v>2657</v>
      </c>
      <c r="AT183" s="1">
        <v>0</v>
      </c>
      <c r="AU183" s="1">
        <v>0</v>
      </c>
      <c r="AX183" s="1">
        <v>5</v>
      </c>
      <c r="BC183" s="1">
        <v>1</v>
      </c>
      <c r="BD183" s="1">
        <v>7</v>
      </c>
      <c r="BE183" s="1">
        <v>2</v>
      </c>
      <c r="BF183" s="296">
        <v>1549469.7405450398</v>
      </c>
      <c r="BO183" s="279">
        <f t="shared" si="11"/>
        <v>26462078</v>
      </c>
      <c r="BP183" s="2">
        <f t="shared" si="12"/>
        <v>0</v>
      </c>
      <c r="BQ183" s="2">
        <f t="shared" si="10"/>
        <v>0</v>
      </c>
      <c r="BS183" s="280">
        <v>26462078</v>
      </c>
      <c r="BT183" s="281"/>
      <c r="BU183" s="281"/>
      <c r="BV183" s="281">
        <v>0</v>
      </c>
      <c r="BW183" s="281"/>
      <c r="BX183" s="281"/>
      <c r="BY183" s="281"/>
      <c r="BZ183" s="281"/>
      <c r="CA183" s="281">
        <v>0</v>
      </c>
      <c r="CB183" s="281"/>
      <c r="CC183" s="281"/>
      <c r="CD183" s="281"/>
      <c r="CE183" s="281"/>
      <c r="CF183" s="281"/>
      <c r="CG183" s="281"/>
    </row>
    <row r="184" spans="1:85" x14ac:dyDescent="0.3">
      <c r="A184" s="273">
        <f t="shared" si="9"/>
        <v>10032362.370545041</v>
      </c>
      <c r="B184" s="1" t="s">
        <v>2621</v>
      </c>
      <c r="C184" s="274">
        <v>20629490</v>
      </c>
      <c r="D184" s="1">
        <v>144205</v>
      </c>
      <c r="E184" s="1">
        <v>3</v>
      </c>
      <c r="F184" s="1" t="s">
        <v>6035</v>
      </c>
      <c r="G184" s="275">
        <v>44613</v>
      </c>
      <c r="H184" s="275">
        <v>46446</v>
      </c>
      <c r="I184" s="1">
        <v>0</v>
      </c>
      <c r="J184" s="1">
        <v>1</v>
      </c>
      <c r="K184" s="1">
        <v>1</v>
      </c>
      <c r="L184" s="1">
        <v>30</v>
      </c>
      <c r="M184" s="1">
        <v>2</v>
      </c>
      <c r="N184" s="1">
        <v>10.199999999999999</v>
      </c>
      <c r="O184" s="1">
        <v>10.69</v>
      </c>
      <c r="P184" s="1">
        <v>34750730</v>
      </c>
      <c r="Q184" s="1">
        <v>748789</v>
      </c>
      <c r="R184" s="1">
        <v>34309137</v>
      </c>
      <c r="S184" s="1">
        <v>0</v>
      </c>
      <c r="T184" s="1">
        <v>0</v>
      </c>
      <c r="U184" s="1">
        <v>0</v>
      </c>
      <c r="W184" s="1">
        <v>0</v>
      </c>
      <c r="X184" s="1">
        <v>0</v>
      </c>
      <c r="Y184" s="1">
        <v>0</v>
      </c>
      <c r="AB184" s="275">
        <v>44651</v>
      </c>
      <c r="AC184" s="1">
        <v>1</v>
      </c>
      <c r="AD184" s="1" t="s">
        <v>2623</v>
      </c>
      <c r="AE184" s="1">
        <v>1</v>
      </c>
      <c r="AF184" s="1">
        <v>30</v>
      </c>
      <c r="AG184" s="1">
        <v>0</v>
      </c>
      <c r="AN184" s="1">
        <v>1</v>
      </c>
      <c r="AO184" s="1">
        <v>1</v>
      </c>
      <c r="AP184" s="1">
        <v>44613</v>
      </c>
      <c r="AQ184" s="1" t="s">
        <v>2629</v>
      </c>
      <c r="AR184" s="276">
        <v>2807865.37</v>
      </c>
      <c r="AS184" s="1" t="s">
        <v>2624</v>
      </c>
      <c r="AT184" s="1">
        <v>0</v>
      </c>
      <c r="AU184" s="1">
        <v>0</v>
      </c>
      <c r="AX184" s="1">
        <v>5</v>
      </c>
      <c r="BC184" s="1">
        <v>1</v>
      </c>
      <c r="BD184" s="1">
        <v>7</v>
      </c>
      <c r="BE184" s="1">
        <v>2</v>
      </c>
      <c r="BF184" s="296">
        <v>21468909.259454958</v>
      </c>
      <c r="BO184" s="279">
        <f t="shared" si="11"/>
        <v>26464792</v>
      </c>
      <c r="BP184" s="2">
        <f t="shared" si="12"/>
        <v>0</v>
      </c>
      <c r="BQ184" s="2">
        <f t="shared" si="10"/>
        <v>3704809</v>
      </c>
      <c r="BS184" s="280">
        <v>26464792</v>
      </c>
      <c r="BT184" s="281"/>
      <c r="BU184" s="281"/>
      <c r="BV184" s="281">
        <v>3704809</v>
      </c>
      <c r="BW184" s="281"/>
      <c r="BX184" s="281"/>
      <c r="BY184" s="281"/>
      <c r="BZ184" s="281"/>
      <c r="CA184" s="281"/>
      <c r="CB184" s="281"/>
      <c r="CC184" s="281"/>
      <c r="CD184" s="281"/>
      <c r="CE184" s="281"/>
      <c r="CF184" s="281"/>
      <c r="CG184" s="281"/>
    </row>
    <row r="185" spans="1:85" x14ac:dyDescent="0.3">
      <c r="A185" s="273">
        <f t="shared" si="9"/>
        <v>0</v>
      </c>
      <c r="B185" s="1" t="s">
        <v>2621</v>
      </c>
      <c r="C185" s="274">
        <v>20629604</v>
      </c>
      <c r="D185" s="1">
        <v>144105</v>
      </c>
      <c r="E185" s="1">
        <v>4</v>
      </c>
      <c r="F185" s="1" t="s">
        <v>2939</v>
      </c>
      <c r="G185" s="275">
        <v>43403</v>
      </c>
      <c r="H185" s="275">
        <v>44865</v>
      </c>
      <c r="I185" s="1">
        <v>0</v>
      </c>
      <c r="J185" s="1">
        <v>1</v>
      </c>
      <c r="K185" s="1">
        <v>35</v>
      </c>
      <c r="L185" s="1">
        <v>30</v>
      </c>
      <c r="M185" s="1">
        <v>2</v>
      </c>
      <c r="N185" s="1">
        <v>6.96</v>
      </c>
      <c r="O185" s="1">
        <v>7.18</v>
      </c>
      <c r="P185" s="1">
        <v>10031250</v>
      </c>
      <c r="Q185" s="1">
        <v>240025</v>
      </c>
      <c r="R185" s="1">
        <v>1641850</v>
      </c>
      <c r="S185" s="1">
        <v>0</v>
      </c>
      <c r="T185" s="1">
        <v>0</v>
      </c>
      <c r="U185" s="1">
        <v>0</v>
      </c>
      <c r="W185" s="1">
        <v>0</v>
      </c>
      <c r="X185" s="1">
        <v>0</v>
      </c>
      <c r="Y185" s="1">
        <v>0</v>
      </c>
      <c r="AB185" s="275">
        <v>44651</v>
      </c>
      <c r="AC185" s="1">
        <v>1</v>
      </c>
      <c r="AD185" s="1" t="s">
        <v>2623</v>
      </c>
      <c r="AE185" s="1">
        <v>1</v>
      </c>
      <c r="AF185" s="1">
        <v>30</v>
      </c>
      <c r="AG185" s="1">
        <v>0</v>
      </c>
      <c r="AN185" s="1">
        <v>1</v>
      </c>
      <c r="AO185" s="1">
        <v>1</v>
      </c>
      <c r="AR185" s="276">
        <v>1476506</v>
      </c>
      <c r="AS185" s="1" t="s">
        <v>2624</v>
      </c>
      <c r="AT185" s="1">
        <v>0</v>
      </c>
      <c r="AU185" s="1">
        <v>0</v>
      </c>
      <c r="AV185" s="1" t="s">
        <v>2625</v>
      </c>
      <c r="AW185" s="1" t="s">
        <v>2626</v>
      </c>
      <c r="AX185" s="1">
        <v>5</v>
      </c>
      <c r="BC185" s="1">
        <v>1</v>
      </c>
      <c r="BD185" s="1">
        <v>7</v>
      </c>
      <c r="BE185" s="1">
        <v>2</v>
      </c>
      <c r="BF185" s="296">
        <v>11103211</v>
      </c>
      <c r="BO185" s="279">
        <f t="shared" si="11"/>
        <v>26466246</v>
      </c>
      <c r="BP185" s="2">
        <f t="shared" si="12"/>
        <v>0</v>
      </c>
      <c r="BQ185" s="2">
        <f t="shared" si="10"/>
        <v>13241645.999999996</v>
      </c>
      <c r="BS185" s="280">
        <v>26466246</v>
      </c>
      <c r="BT185" s="281"/>
      <c r="BU185" s="281"/>
      <c r="BV185" s="281">
        <v>9811517.4452432059</v>
      </c>
      <c r="BW185" s="281"/>
      <c r="BX185" s="281"/>
      <c r="BY185" s="281"/>
      <c r="BZ185" s="281"/>
      <c r="CA185" s="281">
        <v>3430128.5547567909</v>
      </c>
      <c r="CB185" s="281"/>
      <c r="CC185" s="281"/>
      <c r="CD185" s="281"/>
      <c r="CE185" s="281"/>
      <c r="CF185" s="281"/>
      <c r="CG185" s="281"/>
    </row>
    <row r="186" spans="1:85" x14ac:dyDescent="0.3">
      <c r="A186" s="273">
        <f t="shared" si="9"/>
        <v>0</v>
      </c>
      <c r="B186" s="1" t="s">
        <v>2621</v>
      </c>
      <c r="C186" s="274">
        <v>20642066</v>
      </c>
      <c r="D186" s="1">
        <v>144205</v>
      </c>
      <c r="E186" s="1">
        <v>4</v>
      </c>
      <c r="F186" s="1" t="s">
        <v>3015</v>
      </c>
      <c r="G186" s="275">
        <v>43970</v>
      </c>
      <c r="H186" s="275">
        <v>44712</v>
      </c>
      <c r="I186" s="1">
        <v>0</v>
      </c>
      <c r="J186" s="1">
        <v>1</v>
      </c>
      <c r="K186" s="1">
        <v>22</v>
      </c>
      <c r="L186" s="1">
        <v>30</v>
      </c>
      <c r="M186" s="1">
        <v>2</v>
      </c>
      <c r="N186" s="1">
        <v>18</v>
      </c>
      <c r="O186" s="1">
        <v>19.559999999999999</v>
      </c>
      <c r="P186" s="1">
        <v>400000</v>
      </c>
      <c r="Q186" s="1">
        <v>19970</v>
      </c>
      <c r="R186" s="1">
        <v>39043</v>
      </c>
      <c r="S186" s="1">
        <v>0</v>
      </c>
      <c r="T186" s="1">
        <v>0</v>
      </c>
      <c r="U186" s="1">
        <v>0</v>
      </c>
      <c r="W186" s="1">
        <v>0</v>
      </c>
      <c r="X186" s="1">
        <v>0</v>
      </c>
      <c r="Y186" s="1">
        <v>0</v>
      </c>
      <c r="AB186" s="275">
        <v>44651</v>
      </c>
      <c r="AC186" s="1">
        <v>1</v>
      </c>
      <c r="AD186" s="1" t="s">
        <v>2623</v>
      </c>
      <c r="AE186" s="1">
        <v>1</v>
      </c>
      <c r="AF186" s="1">
        <v>30</v>
      </c>
      <c r="AG186" s="1">
        <v>0</v>
      </c>
      <c r="AN186" s="1">
        <v>1</v>
      </c>
      <c r="AO186" s="1">
        <v>1</v>
      </c>
      <c r="AR186" s="276">
        <v>27896.7</v>
      </c>
      <c r="AS186" s="1" t="s">
        <v>2657</v>
      </c>
      <c r="AT186" s="1">
        <v>0</v>
      </c>
      <c r="AU186" s="1">
        <v>0</v>
      </c>
      <c r="AX186" s="1">
        <v>5</v>
      </c>
      <c r="BC186" s="1">
        <v>1</v>
      </c>
      <c r="BD186" s="1">
        <v>7</v>
      </c>
      <c r="BE186" s="1">
        <v>2</v>
      </c>
      <c r="BF186" s="296">
        <v>190723.81306406271</v>
      </c>
      <c r="BO186" s="279">
        <f t="shared" si="11"/>
        <v>26467266</v>
      </c>
      <c r="BP186" s="2">
        <f t="shared" si="12"/>
        <v>0</v>
      </c>
      <c r="BQ186" s="2">
        <f t="shared" si="10"/>
        <v>5906242</v>
      </c>
      <c r="BS186" s="280">
        <v>26467266</v>
      </c>
      <c r="BT186" s="281"/>
      <c r="BU186" s="281"/>
      <c r="BV186" s="281">
        <v>5906242</v>
      </c>
      <c r="BW186" s="281"/>
      <c r="BX186" s="281"/>
      <c r="BY186" s="281"/>
      <c r="BZ186" s="281"/>
      <c r="CA186" s="281"/>
      <c r="CB186" s="281"/>
      <c r="CC186" s="281"/>
      <c r="CD186" s="281"/>
      <c r="CE186" s="281"/>
      <c r="CF186" s="281"/>
      <c r="CG186" s="281"/>
    </row>
    <row r="187" spans="1:85" x14ac:dyDescent="0.3">
      <c r="A187" s="273">
        <f t="shared" si="9"/>
        <v>0</v>
      </c>
      <c r="B187" s="1" t="s">
        <v>2621</v>
      </c>
      <c r="C187" s="274">
        <v>20642066</v>
      </c>
      <c r="D187" s="1">
        <v>144205</v>
      </c>
      <c r="E187" s="1">
        <v>4</v>
      </c>
      <c r="F187" s="1" t="s">
        <v>3016</v>
      </c>
      <c r="G187" s="275">
        <v>43970</v>
      </c>
      <c r="H187" s="275">
        <v>44712</v>
      </c>
      <c r="I187" s="1">
        <v>0</v>
      </c>
      <c r="J187" s="1">
        <v>1</v>
      </c>
      <c r="K187" s="1">
        <v>22</v>
      </c>
      <c r="L187" s="1">
        <v>30</v>
      </c>
      <c r="M187" s="1">
        <v>2</v>
      </c>
      <c r="N187" s="1">
        <v>18</v>
      </c>
      <c r="O187" s="1">
        <v>19.559999999999999</v>
      </c>
      <c r="P187" s="1">
        <v>400000</v>
      </c>
      <c r="Q187" s="1">
        <v>19970</v>
      </c>
      <c r="R187" s="1">
        <v>39043</v>
      </c>
      <c r="S187" s="1">
        <v>0</v>
      </c>
      <c r="T187" s="1">
        <v>0</v>
      </c>
      <c r="U187" s="1">
        <v>0</v>
      </c>
      <c r="W187" s="1">
        <v>0</v>
      </c>
      <c r="X187" s="1">
        <v>0</v>
      </c>
      <c r="Y187" s="1">
        <v>0</v>
      </c>
      <c r="AB187" s="275">
        <v>44651</v>
      </c>
      <c r="AC187" s="1">
        <v>1</v>
      </c>
      <c r="AD187" s="1" t="s">
        <v>2623</v>
      </c>
      <c r="AE187" s="1">
        <v>1</v>
      </c>
      <c r="AF187" s="1">
        <v>30</v>
      </c>
      <c r="AG187" s="1">
        <v>0</v>
      </c>
      <c r="AN187" s="1">
        <v>1</v>
      </c>
      <c r="AO187" s="1">
        <v>1</v>
      </c>
      <c r="AR187" s="276">
        <v>27896.7</v>
      </c>
      <c r="AS187" s="1" t="s">
        <v>2657</v>
      </c>
      <c r="AT187" s="1">
        <v>0</v>
      </c>
      <c r="AU187" s="1">
        <v>0</v>
      </c>
      <c r="AX187" s="1">
        <v>5</v>
      </c>
      <c r="BC187" s="1">
        <v>1</v>
      </c>
      <c r="BD187" s="1">
        <v>7</v>
      </c>
      <c r="BE187" s="1">
        <v>2</v>
      </c>
      <c r="BF187" s="296">
        <v>190723.81306406271</v>
      </c>
      <c r="BO187" s="279">
        <f t="shared" si="11"/>
        <v>26478827</v>
      </c>
      <c r="BP187" s="2">
        <f t="shared" si="12"/>
        <v>0</v>
      </c>
      <c r="BQ187" s="2">
        <f t="shared" si="10"/>
        <v>43714027</v>
      </c>
      <c r="BS187" s="280">
        <v>26478827</v>
      </c>
      <c r="BT187" s="281"/>
      <c r="BU187" s="281"/>
      <c r="BV187" s="281">
        <v>43714027</v>
      </c>
      <c r="BW187" s="281"/>
      <c r="BX187" s="281"/>
      <c r="BY187" s="281"/>
      <c r="BZ187" s="281"/>
      <c r="CA187" s="281"/>
      <c r="CB187" s="281"/>
      <c r="CC187" s="281"/>
      <c r="CD187" s="281"/>
      <c r="CE187" s="281"/>
      <c r="CF187" s="281"/>
      <c r="CG187" s="281"/>
    </row>
    <row r="188" spans="1:85" x14ac:dyDescent="0.3">
      <c r="A188" s="273">
        <f t="shared" si="9"/>
        <v>0</v>
      </c>
      <c r="B188" s="1" t="s">
        <v>2621</v>
      </c>
      <c r="C188" s="274">
        <v>20642066</v>
      </c>
      <c r="D188" s="1">
        <v>144205</v>
      </c>
      <c r="E188" s="1">
        <v>4</v>
      </c>
      <c r="F188" s="1" t="s">
        <v>3017</v>
      </c>
      <c r="G188" s="275">
        <v>43970</v>
      </c>
      <c r="H188" s="275">
        <v>44712</v>
      </c>
      <c r="I188" s="1">
        <v>0</v>
      </c>
      <c r="J188" s="1">
        <v>1</v>
      </c>
      <c r="K188" s="1">
        <v>22</v>
      </c>
      <c r="L188" s="1">
        <v>30</v>
      </c>
      <c r="M188" s="1">
        <v>2</v>
      </c>
      <c r="N188" s="1">
        <v>18</v>
      </c>
      <c r="O188" s="1">
        <v>19.559999999999999</v>
      </c>
      <c r="P188" s="1">
        <v>300000</v>
      </c>
      <c r="Q188" s="1">
        <v>14977</v>
      </c>
      <c r="R188" s="1">
        <v>29300</v>
      </c>
      <c r="S188" s="1">
        <v>0</v>
      </c>
      <c r="T188" s="1">
        <v>0</v>
      </c>
      <c r="U188" s="1">
        <v>0</v>
      </c>
      <c r="W188" s="1">
        <v>0</v>
      </c>
      <c r="X188" s="1">
        <v>0</v>
      </c>
      <c r="Y188" s="1">
        <v>0</v>
      </c>
      <c r="AB188" s="275">
        <v>44651</v>
      </c>
      <c r="AC188" s="1">
        <v>1</v>
      </c>
      <c r="AD188" s="1" t="s">
        <v>2623</v>
      </c>
      <c r="AE188" s="1">
        <v>1</v>
      </c>
      <c r="AF188" s="1">
        <v>30</v>
      </c>
      <c r="AG188" s="1">
        <v>0</v>
      </c>
      <c r="AN188" s="1">
        <v>1</v>
      </c>
      <c r="AO188" s="1">
        <v>1</v>
      </c>
      <c r="AR188" s="276">
        <v>20890.68</v>
      </c>
      <c r="AS188" s="1" t="s">
        <v>2657</v>
      </c>
      <c r="AT188" s="1">
        <v>0</v>
      </c>
      <c r="AU188" s="1">
        <v>0</v>
      </c>
      <c r="AX188" s="1">
        <v>5</v>
      </c>
      <c r="BC188" s="1">
        <v>1</v>
      </c>
      <c r="BD188" s="1">
        <v>7</v>
      </c>
      <c r="BE188" s="1">
        <v>2</v>
      </c>
      <c r="BF188" s="296">
        <v>143129.5679834295</v>
      </c>
      <c r="BO188" s="279">
        <f t="shared" si="11"/>
        <v>26478947</v>
      </c>
      <c r="BP188" s="2">
        <f t="shared" si="12"/>
        <v>56760771.72227928</v>
      </c>
      <c r="BQ188" s="2">
        <f t="shared" si="10"/>
        <v>4210869.937720716</v>
      </c>
      <c r="BS188" s="280">
        <v>26478947</v>
      </c>
      <c r="BT188" s="281">
        <v>56760771.72227928</v>
      </c>
      <c r="BU188" s="281"/>
      <c r="BV188" s="281"/>
      <c r="BW188" s="281"/>
      <c r="BX188" s="281"/>
      <c r="BY188" s="281"/>
      <c r="BZ188" s="281"/>
      <c r="CA188" s="281">
        <v>4210869.937720716</v>
      </c>
      <c r="CB188" s="281"/>
      <c r="CC188" s="281"/>
      <c r="CD188" s="281"/>
      <c r="CE188" s="281"/>
      <c r="CF188" s="281"/>
      <c r="CG188" s="281"/>
    </row>
    <row r="189" spans="1:85" x14ac:dyDescent="0.3">
      <c r="A189" s="273">
        <f t="shared" si="9"/>
        <v>0</v>
      </c>
      <c r="B189" s="1" t="s">
        <v>2621</v>
      </c>
      <c r="C189" s="274">
        <v>20642066</v>
      </c>
      <c r="D189" s="1">
        <v>144205</v>
      </c>
      <c r="E189" s="1">
        <v>4</v>
      </c>
      <c r="F189" s="1" t="s">
        <v>3276</v>
      </c>
      <c r="G189" s="275">
        <v>43998</v>
      </c>
      <c r="H189" s="275">
        <v>44742</v>
      </c>
      <c r="I189" s="1">
        <v>0</v>
      </c>
      <c r="J189" s="1">
        <v>1</v>
      </c>
      <c r="K189" s="1">
        <v>21</v>
      </c>
      <c r="L189" s="1">
        <v>30</v>
      </c>
      <c r="M189" s="1">
        <v>2</v>
      </c>
      <c r="N189" s="1">
        <v>17.690000000000001</v>
      </c>
      <c r="O189" s="1">
        <v>19.2</v>
      </c>
      <c r="P189" s="1">
        <v>150000</v>
      </c>
      <c r="Q189" s="1">
        <v>7496</v>
      </c>
      <c r="R189" s="1">
        <v>21826</v>
      </c>
      <c r="S189" s="1">
        <v>0</v>
      </c>
      <c r="T189" s="1">
        <v>0</v>
      </c>
      <c r="U189" s="1">
        <v>0</v>
      </c>
      <c r="W189" s="1">
        <v>0</v>
      </c>
      <c r="X189" s="1">
        <v>0</v>
      </c>
      <c r="Y189" s="1">
        <v>0</v>
      </c>
      <c r="AB189" s="275">
        <v>44651</v>
      </c>
      <c r="AC189" s="1">
        <v>1</v>
      </c>
      <c r="AD189" s="1" t="s">
        <v>2623</v>
      </c>
      <c r="AE189" s="1">
        <v>1</v>
      </c>
      <c r="AF189" s="1">
        <v>30</v>
      </c>
      <c r="AG189" s="1">
        <v>0</v>
      </c>
      <c r="AN189" s="1">
        <v>1</v>
      </c>
      <c r="AO189" s="1">
        <v>1</v>
      </c>
      <c r="AR189" s="276">
        <v>15604.32</v>
      </c>
      <c r="AS189" s="1" t="s">
        <v>2657</v>
      </c>
      <c r="AT189" s="1">
        <v>0</v>
      </c>
      <c r="AU189" s="1">
        <v>0</v>
      </c>
      <c r="AX189" s="1">
        <v>5</v>
      </c>
      <c r="BC189" s="1">
        <v>1</v>
      </c>
      <c r="BD189" s="1">
        <v>7</v>
      </c>
      <c r="BE189" s="1">
        <v>2</v>
      </c>
      <c r="BF189" s="296">
        <v>106619.31572717857</v>
      </c>
      <c r="BO189" s="279">
        <f t="shared" si="11"/>
        <v>26479084</v>
      </c>
      <c r="BP189" s="2">
        <f t="shared" si="12"/>
        <v>6057151.105431566</v>
      </c>
      <c r="BQ189" s="2">
        <f t="shared" si="10"/>
        <v>14509105.894568432</v>
      </c>
      <c r="BS189" s="280">
        <v>26479084</v>
      </c>
      <c r="BT189" s="281">
        <v>6057151.105431566</v>
      </c>
      <c r="BU189" s="281"/>
      <c r="BV189" s="281">
        <v>14509105.894568432</v>
      </c>
      <c r="BW189" s="281"/>
      <c r="BX189" s="281"/>
      <c r="BY189" s="281"/>
      <c r="BZ189" s="281"/>
      <c r="CA189" s="281"/>
      <c r="CB189" s="281"/>
      <c r="CC189" s="281"/>
      <c r="CD189" s="281"/>
      <c r="CE189" s="281"/>
      <c r="CF189" s="281"/>
      <c r="CG189" s="281"/>
    </row>
    <row r="190" spans="1:85" x14ac:dyDescent="0.3">
      <c r="A190" s="273">
        <f t="shared" si="9"/>
        <v>0</v>
      </c>
      <c r="B190" s="1" t="s">
        <v>2621</v>
      </c>
      <c r="C190" s="274">
        <v>20642066</v>
      </c>
      <c r="D190" s="1">
        <v>144205</v>
      </c>
      <c r="E190" s="1">
        <v>4</v>
      </c>
      <c r="F190" s="1" t="s">
        <v>3289</v>
      </c>
      <c r="G190" s="275">
        <v>43980</v>
      </c>
      <c r="H190" s="275">
        <v>44712</v>
      </c>
      <c r="I190" s="1">
        <v>0</v>
      </c>
      <c r="J190" s="1">
        <v>1</v>
      </c>
      <c r="K190" s="1">
        <v>22</v>
      </c>
      <c r="L190" s="1">
        <v>30</v>
      </c>
      <c r="M190" s="1">
        <v>2</v>
      </c>
      <c r="N190" s="1">
        <v>18</v>
      </c>
      <c r="O190" s="1">
        <v>19.559999999999999</v>
      </c>
      <c r="P190" s="1">
        <v>300000</v>
      </c>
      <c r="Q190" s="1">
        <v>14977</v>
      </c>
      <c r="R190" s="1">
        <v>29300</v>
      </c>
      <c r="S190" s="1">
        <v>0</v>
      </c>
      <c r="T190" s="1">
        <v>0</v>
      </c>
      <c r="U190" s="1">
        <v>0</v>
      </c>
      <c r="W190" s="1">
        <v>0</v>
      </c>
      <c r="X190" s="1">
        <v>0</v>
      </c>
      <c r="Y190" s="1">
        <v>0</v>
      </c>
      <c r="AB190" s="275">
        <v>44651</v>
      </c>
      <c r="AC190" s="1">
        <v>1</v>
      </c>
      <c r="AD190" s="1" t="s">
        <v>2623</v>
      </c>
      <c r="AE190" s="1">
        <v>1</v>
      </c>
      <c r="AF190" s="1">
        <v>30</v>
      </c>
      <c r="AG190" s="1">
        <v>0</v>
      </c>
      <c r="AN190" s="1">
        <v>1</v>
      </c>
      <c r="AO190" s="1">
        <v>1</v>
      </c>
      <c r="AR190" s="276">
        <v>20890.68</v>
      </c>
      <c r="AS190" s="1" t="s">
        <v>2657</v>
      </c>
      <c r="AT190" s="1">
        <v>0</v>
      </c>
      <c r="AU190" s="1">
        <v>0</v>
      </c>
      <c r="AX190" s="1">
        <v>5</v>
      </c>
      <c r="BC190" s="1">
        <v>1</v>
      </c>
      <c r="BD190" s="1">
        <v>7</v>
      </c>
      <c r="BE190" s="1">
        <v>2</v>
      </c>
      <c r="BF190" s="296">
        <v>143129.5679834295</v>
      </c>
      <c r="BO190" s="279">
        <f t="shared" si="11"/>
        <v>26479278</v>
      </c>
      <c r="BP190" s="2">
        <f t="shared" si="12"/>
        <v>0</v>
      </c>
      <c r="BQ190" s="2">
        <f t="shared" si="10"/>
        <v>0</v>
      </c>
      <c r="BS190" s="280">
        <v>26479278</v>
      </c>
      <c r="BT190" s="281"/>
      <c r="BU190" s="281"/>
      <c r="BV190" s="281">
        <v>0</v>
      </c>
      <c r="BW190" s="281"/>
      <c r="BX190" s="281"/>
      <c r="BY190" s="281"/>
      <c r="BZ190" s="281"/>
      <c r="CA190" s="281"/>
      <c r="CB190" s="281"/>
      <c r="CC190" s="281"/>
      <c r="CD190" s="281"/>
      <c r="CE190" s="281"/>
      <c r="CF190" s="281"/>
      <c r="CG190" s="281"/>
    </row>
    <row r="191" spans="1:85" x14ac:dyDescent="0.3">
      <c r="A191" s="273">
        <f t="shared" si="9"/>
        <v>0</v>
      </c>
      <c r="B191" s="1" t="s">
        <v>2621</v>
      </c>
      <c r="C191" s="274">
        <v>20642066</v>
      </c>
      <c r="D191" s="1">
        <v>144205</v>
      </c>
      <c r="E191" s="1">
        <v>4</v>
      </c>
      <c r="F191" s="1" t="s">
        <v>4249</v>
      </c>
      <c r="G191" s="275">
        <v>44462</v>
      </c>
      <c r="H191" s="275">
        <v>45199</v>
      </c>
      <c r="I191" s="1">
        <v>0</v>
      </c>
      <c r="J191" s="1">
        <v>1</v>
      </c>
      <c r="K191" s="1">
        <v>6</v>
      </c>
      <c r="L191" s="1">
        <v>30</v>
      </c>
      <c r="M191" s="1">
        <v>2</v>
      </c>
      <c r="N191" s="1">
        <v>17.690000000000001</v>
      </c>
      <c r="O191" s="1">
        <v>19.2</v>
      </c>
      <c r="P191" s="1">
        <v>350000</v>
      </c>
      <c r="Q191" s="1">
        <v>17491</v>
      </c>
      <c r="R191" s="1">
        <v>273913</v>
      </c>
      <c r="S191" s="1">
        <v>0</v>
      </c>
      <c r="T191" s="1">
        <v>0</v>
      </c>
      <c r="U191" s="1">
        <v>0</v>
      </c>
      <c r="W191" s="1">
        <v>0</v>
      </c>
      <c r="X191" s="1">
        <v>0</v>
      </c>
      <c r="Y191" s="1">
        <v>0</v>
      </c>
      <c r="AB191" s="275">
        <v>44651</v>
      </c>
      <c r="AC191" s="1">
        <v>1</v>
      </c>
      <c r="AD191" s="1" t="s">
        <v>2623</v>
      </c>
      <c r="AE191" s="1">
        <v>1</v>
      </c>
      <c r="AF191" s="1">
        <v>30</v>
      </c>
      <c r="AG191" s="1">
        <v>0</v>
      </c>
      <c r="AN191" s="1">
        <v>1</v>
      </c>
      <c r="AO191" s="1">
        <v>1</v>
      </c>
      <c r="AR191" s="276">
        <v>195531.68</v>
      </c>
      <c r="AS191" s="1" t="s">
        <v>2657</v>
      </c>
      <c r="AT191" s="1">
        <v>0</v>
      </c>
      <c r="AU191" s="1">
        <v>0</v>
      </c>
      <c r="AX191" s="1">
        <v>5</v>
      </c>
      <c r="BC191" s="1">
        <v>1</v>
      </c>
      <c r="BD191" s="1">
        <v>7</v>
      </c>
      <c r="BE191" s="1">
        <v>2</v>
      </c>
      <c r="BF191" s="296">
        <v>1338056.2919810624</v>
      </c>
      <c r="BO191" s="279">
        <f t="shared" si="11"/>
        <v>26484069</v>
      </c>
      <c r="BP191" s="2">
        <f t="shared" si="12"/>
        <v>79156574</v>
      </c>
      <c r="BQ191" s="2">
        <f t="shared" si="10"/>
        <v>0</v>
      </c>
      <c r="BS191" s="280">
        <v>26484069</v>
      </c>
      <c r="BT191" s="281">
        <v>79156574</v>
      </c>
      <c r="BU191" s="281"/>
      <c r="BV191" s="281"/>
      <c r="BW191" s="281"/>
      <c r="BX191" s="281"/>
      <c r="BY191" s="281"/>
      <c r="BZ191" s="281"/>
      <c r="CA191" s="281"/>
      <c r="CB191" s="281"/>
      <c r="CC191" s="281"/>
      <c r="CD191" s="281"/>
      <c r="CE191" s="281"/>
      <c r="CF191" s="281"/>
      <c r="CG191" s="281"/>
    </row>
    <row r="192" spans="1:85" x14ac:dyDescent="0.3">
      <c r="A192" s="273">
        <f t="shared" si="9"/>
        <v>0</v>
      </c>
      <c r="B192" s="1" t="s">
        <v>2621</v>
      </c>
      <c r="C192" s="274">
        <v>20642066</v>
      </c>
      <c r="D192" s="1">
        <v>144205</v>
      </c>
      <c r="E192" s="1">
        <v>4</v>
      </c>
      <c r="F192" s="1" t="s">
        <v>5101</v>
      </c>
      <c r="G192" s="275">
        <v>44527</v>
      </c>
      <c r="H192" s="275">
        <v>45260</v>
      </c>
      <c r="I192" s="1">
        <v>0</v>
      </c>
      <c r="J192" s="1">
        <v>1</v>
      </c>
      <c r="K192" s="1">
        <v>4</v>
      </c>
      <c r="L192" s="1">
        <v>30</v>
      </c>
      <c r="M192" s="1">
        <v>2</v>
      </c>
      <c r="N192" s="1">
        <v>17.690000000000001</v>
      </c>
      <c r="O192" s="1">
        <v>19.2</v>
      </c>
      <c r="P192" s="1">
        <v>100000</v>
      </c>
      <c r="Q192" s="1">
        <v>4997</v>
      </c>
      <c r="R192" s="1">
        <v>85728</v>
      </c>
      <c r="S192" s="1">
        <v>0</v>
      </c>
      <c r="T192" s="1">
        <v>0</v>
      </c>
      <c r="U192" s="1">
        <v>0</v>
      </c>
      <c r="W192" s="1">
        <v>0</v>
      </c>
      <c r="X192" s="1">
        <v>0</v>
      </c>
      <c r="Y192" s="1">
        <v>0</v>
      </c>
      <c r="AB192" s="275">
        <v>44651</v>
      </c>
      <c r="AC192" s="1">
        <v>1</v>
      </c>
      <c r="AD192" s="1" t="s">
        <v>2623</v>
      </c>
      <c r="AE192" s="1">
        <v>1</v>
      </c>
      <c r="AF192" s="1">
        <v>30</v>
      </c>
      <c r="AG192" s="1">
        <v>0</v>
      </c>
      <c r="AN192" s="1">
        <v>1</v>
      </c>
      <c r="AO192" s="1">
        <v>1</v>
      </c>
      <c r="AP192" s="275"/>
      <c r="AR192" s="276">
        <v>61207.15</v>
      </c>
      <c r="AS192" s="1" t="s">
        <v>2657</v>
      </c>
      <c r="AT192" s="1">
        <v>0</v>
      </c>
      <c r="AU192" s="1">
        <v>0</v>
      </c>
      <c r="AX192" s="1">
        <v>5</v>
      </c>
      <c r="BC192" s="1">
        <v>1</v>
      </c>
      <c r="BD192" s="1">
        <v>7</v>
      </c>
      <c r="BE192" s="1">
        <v>2</v>
      </c>
      <c r="BF192" s="296">
        <v>418778.5530403906</v>
      </c>
      <c r="BO192" s="279">
        <f t="shared" si="11"/>
        <v>26486646</v>
      </c>
      <c r="BP192" s="2">
        <f t="shared" si="12"/>
        <v>0</v>
      </c>
      <c r="BQ192" s="2">
        <f t="shared" si="10"/>
        <v>16348568</v>
      </c>
      <c r="BS192" s="280">
        <v>26486646</v>
      </c>
      <c r="BT192" s="281"/>
      <c r="BU192" s="281"/>
      <c r="BV192" s="281"/>
      <c r="BW192" s="281"/>
      <c r="BX192" s="281"/>
      <c r="BY192" s="281"/>
      <c r="BZ192" s="281">
        <v>16348568</v>
      </c>
      <c r="CA192" s="281"/>
      <c r="CB192" s="281"/>
      <c r="CC192" s="281"/>
      <c r="CD192" s="281"/>
      <c r="CE192" s="281"/>
      <c r="CF192" s="281"/>
      <c r="CG192" s="281"/>
    </row>
    <row r="193" spans="1:85" x14ac:dyDescent="0.3">
      <c r="A193" s="273">
        <f t="shared" si="9"/>
        <v>0</v>
      </c>
      <c r="B193" s="1" t="s">
        <v>2621</v>
      </c>
      <c r="C193" s="274">
        <v>20642066</v>
      </c>
      <c r="D193" s="1">
        <v>144205</v>
      </c>
      <c r="E193" s="1">
        <v>4</v>
      </c>
      <c r="F193" s="1" t="s">
        <v>5974</v>
      </c>
      <c r="G193" s="275">
        <v>44587</v>
      </c>
      <c r="H193" s="275">
        <v>45322</v>
      </c>
      <c r="I193" s="1">
        <v>0</v>
      </c>
      <c r="J193" s="1">
        <v>1</v>
      </c>
      <c r="K193" s="1">
        <v>2</v>
      </c>
      <c r="L193" s="1">
        <v>30</v>
      </c>
      <c r="M193" s="1">
        <v>2</v>
      </c>
      <c r="N193" s="1">
        <v>17.690000000000001</v>
      </c>
      <c r="O193" s="1">
        <v>19.2</v>
      </c>
      <c r="P193" s="1">
        <v>120000</v>
      </c>
      <c r="Q193" s="1">
        <v>5997</v>
      </c>
      <c r="R193" s="1">
        <v>111564</v>
      </c>
      <c r="S193" s="1">
        <v>0</v>
      </c>
      <c r="T193" s="1">
        <v>0</v>
      </c>
      <c r="U193" s="1">
        <v>0</v>
      </c>
      <c r="W193" s="1">
        <v>0</v>
      </c>
      <c r="X193" s="1">
        <v>0</v>
      </c>
      <c r="Y193" s="1">
        <v>0</v>
      </c>
      <c r="AB193" s="275">
        <v>44651</v>
      </c>
      <c r="AC193" s="1">
        <v>1</v>
      </c>
      <c r="AD193" s="1" t="s">
        <v>2623</v>
      </c>
      <c r="AE193" s="1">
        <v>1</v>
      </c>
      <c r="AF193" s="1">
        <v>30</v>
      </c>
      <c r="AG193" s="1">
        <v>0</v>
      </c>
      <c r="AN193" s="1">
        <v>1</v>
      </c>
      <c r="AO193" s="1">
        <v>1</v>
      </c>
      <c r="AR193" s="276">
        <v>79613.88</v>
      </c>
      <c r="AS193" s="1" t="s">
        <v>2657</v>
      </c>
      <c r="AT193" s="1">
        <v>0</v>
      </c>
      <c r="AU193" s="1">
        <v>0</v>
      </c>
      <c r="AX193" s="1">
        <v>5</v>
      </c>
      <c r="BC193" s="1">
        <v>1</v>
      </c>
      <c r="BD193" s="1">
        <v>7</v>
      </c>
      <c r="BE193" s="1">
        <v>2</v>
      </c>
      <c r="BF193" s="296">
        <v>544986.59121171781</v>
      </c>
      <c r="BO193" s="279">
        <f t="shared" si="11"/>
        <v>26488466</v>
      </c>
      <c r="BP193" s="2">
        <f t="shared" si="12"/>
        <v>0</v>
      </c>
      <c r="BQ193" s="2">
        <f t="shared" si="10"/>
        <v>87343589</v>
      </c>
      <c r="BS193" s="280">
        <v>26488466</v>
      </c>
      <c r="BT193" s="281"/>
      <c r="BU193" s="281"/>
      <c r="BV193" s="281">
        <v>85142015.252597496</v>
      </c>
      <c r="BW193" s="281"/>
      <c r="BX193" s="281"/>
      <c r="BY193" s="281"/>
      <c r="BZ193" s="281"/>
      <c r="CA193" s="281">
        <v>2201573.7474025032</v>
      </c>
      <c r="CB193" s="281"/>
      <c r="CC193" s="281"/>
      <c r="CD193" s="281"/>
      <c r="CE193" s="281"/>
      <c r="CF193" s="281"/>
      <c r="CG193" s="281"/>
    </row>
    <row r="194" spans="1:85" x14ac:dyDescent="0.3">
      <c r="A194" s="273">
        <f t="shared" ref="A194:A257" si="13">IF(+R194-AR194-BF194&gt;0,R194-AR194-BF194,0)</f>
        <v>0</v>
      </c>
      <c r="B194" s="1" t="s">
        <v>2621</v>
      </c>
      <c r="C194" s="274">
        <v>20642066</v>
      </c>
      <c r="D194" s="1">
        <v>144205</v>
      </c>
      <c r="E194" s="1">
        <v>4</v>
      </c>
      <c r="F194" s="1" t="s">
        <v>5549</v>
      </c>
      <c r="G194" s="275">
        <v>44488</v>
      </c>
      <c r="H194" s="275">
        <v>45230</v>
      </c>
      <c r="I194" s="1">
        <v>0</v>
      </c>
      <c r="J194" s="1">
        <v>1</v>
      </c>
      <c r="K194" s="1">
        <v>5</v>
      </c>
      <c r="L194" s="1">
        <v>30</v>
      </c>
      <c r="M194" s="1">
        <v>2</v>
      </c>
      <c r="N194" s="1">
        <v>17.690000000000001</v>
      </c>
      <c r="O194" s="1">
        <v>19.2</v>
      </c>
      <c r="P194" s="1">
        <v>220000</v>
      </c>
      <c r="Q194" s="1">
        <v>10994</v>
      </c>
      <c r="R194" s="1">
        <v>180446</v>
      </c>
      <c r="S194" s="1">
        <v>0</v>
      </c>
      <c r="T194" s="1">
        <v>0</v>
      </c>
      <c r="U194" s="1">
        <v>0</v>
      </c>
      <c r="W194" s="1">
        <v>0</v>
      </c>
      <c r="X194" s="1">
        <v>0</v>
      </c>
      <c r="Y194" s="1">
        <v>0</v>
      </c>
      <c r="AB194" s="275">
        <v>44651</v>
      </c>
      <c r="AC194" s="1">
        <v>1</v>
      </c>
      <c r="AD194" s="1" t="s">
        <v>2623</v>
      </c>
      <c r="AE194" s="1">
        <v>1</v>
      </c>
      <c r="AF194" s="1">
        <v>30</v>
      </c>
      <c r="AG194" s="1">
        <v>0</v>
      </c>
      <c r="AN194" s="1">
        <v>1</v>
      </c>
      <c r="AO194" s="1">
        <v>1</v>
      </c>
      <c r="AR194" s="276">
        <v>128847.1</v>
      </c>
      <c r="AS194" s="1" t="s">
        <v>2657</v>
      </c>
      <c r="AT194" s="1">
        <v>0</v>
      </c>
      <c r="AU194" s="1">
        <v>0</v>
      </c>
      <c r="AX194" s="1">
        <v>5</v>
      </c>
      <c r="BC194" s="1">
        <v>1</v>
      </c>
      <c r="BD194" s="1">
        <v>7</v>
      </c>
      <c r="BE194" s="1">
        <v>2</v>
      </c>
      <c r="BF194" s="296">
        <v>881472.97011392226</v>
      </c>
      <c r="BO194" s="279">
        <f t="shared" si="11"/>
        <v>26492202</v>
      </c>
      <c r="BP194" s="2">
        <f t="shared" si="12"/>
        <v>0</v>
      </c>
      <c r="BQ194" s="2">
        <f t="shared" si="10"/>
        <v>2762369.9899999993</v>
      </c>
      <c r="BS194" s="280">
        <v>26492202</v>
      </c>
      <c r="BT194" s="281"/>
      <c r="BU194" s="281"/>
      <c r="BV194" s="281">
        <v>1959158.9453358743</v>
      </c>
      <c r="BW194" s="281"/>
      <c r="BX194" s="281"/>
      <c r="BY194" s="281"/>
      <c r="BZ194" s="281"/>
      <c r="CA194" s="281">
        <v>803211.04466412496</v>
      </c>
      <c r="CB194" s="281"/>
      <c r="CC194" s="281"/>
      <c r="CD194" s="281"/>
      <c r="CE194" s="281"/>
      <c r="CF194" s="281"/>
      <c r="CG194" s="281"/>
    </row>
    <row r="195" spans="1:85" x14ac:dyDescent="0.3">
      <c r="A195" s="273">
        <f t="shared" si="13"/>
        <v>0</v>
      </c>
      <c r="B195" s="1" t="s">
        <v>2621</v>
      </c>
      <c r="C195" s="274">
        <v>20642066</v>
      </c>
      <c r="D195" s="1">
        <v>144205</v>
      </c>
      <c r="E195" s="1">
        <v>4</v>
      </c>
      <c r="F195" s="1" t="s">
        <v>5365</v>
      </c>
      <c r="G195" s="275">
        <v>44496</v>
      </c>
      <c r="H195" s="275">
        <v>45230</v>
      </c>
      <c r="I195" s="1">
        <v>0</v>
      </c>
      <c r="J195" s="1">
        <v>1</v>
      </c>
      <c r="K195" s="1">
        <v>5</v>
      </c>
      <c r="L195" s="1">
        <v>30</v>
      </c>
      <c r="M195" s="1">
        <v>2</v>
      </c>
      <c r="N195" s="1">
        <v>17.690000000000001</v>
      </c>
      <c r="O195" s="1">
        <v>19.2</v>
      </c>
      <c r="P195" s="1">
        <v>100000</v>
      </c>
      <c r="Q195" s="1">
        <v>4997</v>
      </c>
      <c r="R195" s="1">
        <v>82025</v>
      </c>
      <c r="S195" s="1">
        <v>0</v>
      </c>
      <c r="T195" s="1">
        <v>0</v>
      </c>
      <c r="U195" s="1">
        <v>0</v>
      </c>
      <c r="W195" s="1">
        <v>0</v>
      </c>
      <c r="X195" s="1">
        <v>0</v>
      </c>
      <c r="Y195" s="1">
        <v>0</v>
      </c>
      <c r="AB195" s="275">
        <v>44651</v>
      </c>
      <c r="AC195" s="1">
        <v>1</v>
      </c>
      <c r="AD195" s="1" t="s">
        <v>2623</v>
      </c>
      <c r="AE195" s="1">
        <v>1</v>
      </c>
      <c r="AF195" s="1">
        <v>30</v>
      </c>
      <c r="AG195" s="1">
        <v>0</v>
      </c>
      <c r="AN195" s="1">
        <v>1</v>
      </c>
      <c r="AO195" s="1">
        <v>1</v>
      </c>
      <c r="AR195" s="276">
        <v>58532.12</v>
      </c>
      <c r="AS195" s="1" t="s">
        <v>2657</v>
      </c>
      <c r="AT195" s="1">
        <v>0</v>
      </c>
      <c r="AU195" s="1">
        <v>0</v>
      </c>
      <c r="AX195" s="1">
        <v>5</v>
      </c>
      <c r="BC195" s="1">
        <v>1</v>
      </c>
      <c r="BD195" s="1">
        <v>7</v>
      </c>
      <c r="BE195" s="1">
        <v>2</v>
      </c>
      <c r="BF195" s="296">
        <v>400689.51583074417</v>
      </c>
      <c r="BO195" s="279">
        <f t="shared" si="11"/>
        <v>26600604</v>
      </c>
      <c r="BP195" s="2">
        <f t="shared" si="12"/>
        <v>0</v>
      </c>
      <c r="BQ195" s="2">
        <f t="shared" ref="BQ195:BQ258" si="14">+SUM(BV195:XV195)</f>
        <v>51910414.990000002</v>
      </c>
      <c r="BS195" s="280">
        <v>26600604</v>
      </c>
      <c r="BT195" s="281"/>
      <c r="BU195" s="281"/>
      <c r="BV195" s="281">
        <v>48849753.168048188</v>
      </c>
      <c r="BW195" s="281"/>
      <c r="BX195" s="281"/>
      <c r="BY195" s="281"/>
      <c r="BZ195" s="281"/>
      <c r="CA195" s="281">
        <v>3060661.8219518131</v>
      </c>
      <c r="CB195" s="281"/>
      <c r="CC195" s="281"/>
      <c r="CD195" s="281"/>
      <c r="CE195" s="281"/>
      <c r="CF195" s="281"/>
      <c r="CG195" s="281"/>
    </row>
    <row r="196" spans="1:85" x14ac:dyDescent="0.3">
      <c r="A196" s="273">
        <f t="shared" si="13"/>
        <v>15124901</v>
      </c>
      <c r="B196" s="1" t="s">
        <v>2621</v>
      </c>
      <c r="C196" s="274">
        <v>20646866</v>
      </c>
      <c r="D196" s="1">
        <v>144220</v>
      </c>
      <c r="E196" s="1">
        <v>4</v>
      </c>
      <c r="F196" s="1" t="s">
        <v>2942</v>
      </c>
      <c r="G196" s="275">
        <v>43140</v>
      </c>
      <c r="H196" s="275">
        <v>45838</v>
      </c>
      <c r="I196" s="1">
        <v>180</v>
      </c>
      <c r="J196" s="1">
        <v>1</v>
      </c>
      <c r="K196" s="1">
        <v>30</v>
      </c>
      <c r="L196" s="1">
        <v>30</v>
      </c>
      <c r="M196" s="1">
        <v>2</v>
      </c>
      <c r="N196" s="1">
        <v>18.95</v>
      </c>
      <c r="O196" s="1">
        <v>20.69</v>
      </c>
      <c r="P196" s="1">
        <v>30378675</v>
      </c>
      <c r="Q196" s="1">
        <v>469635</v>
      </c>
      <c r="R196" s="1">
        <v>15124901</v>
      </c>
      <c r="S196" s="1">
        <v>705928</v>
      </c>
      <c r="T196" s="1">
        <v>0</v>
      </c>
      <c r="U196" s="1">
        <v>0</v>
      </c>
      <c r="W196" s="1">
        <v>3024980</v>
      </c>
      <c r="X196" s="1">
        <v>705928</v>
      </c>
      <c r="Y196" s="1">
        <v>888302</v>
      </c>
      <c r="AB196" s="275">
        <v>44439</v>
      </c>
      <c r="AC196" s="1">
        <v>1</v>
      </c>
      <c r="AD196" s="1" t="s">
        <v>2623</v>
      </c>
      <c r="AE196" s="1">
        <v>1</v>
      </c>
      <c r="AF196" s="1">
        <v>30</v>
      </c>
      <c r="AG196" s="1">
        <v>1693215</v>
      </c>
      <c r="AN196" s="1">
        <v>1</v>
      </c>
      <c r="AO196" s="1">
        <v>1</v>
      </c>
      <c r="AR196" s="276">
        <v>0</v>
      </c>
      <c r="AS196" s="1" t="s">
        <v>2624</v>
      </c>
      <c r="AT196" s="1">
        <v>0</v>
      </c>
      <c r="AU196" s="1">
        <v>0</v>
      </c>
      <c r="AX196" s="1">
        <v>5</v>
      </c>
      <c r="BC196" s="1">
        <v>1</v>
      </c>
      <c r="BD196" s="1">
        <v>7</v>
      </c>
      <c r="BE196" s="1">
        <v>2</v>
      </c>
      <c r="BF196" s="296">
        <v>0</v>
      </c>
      <c r="BO196" s="279">
        <f t="shared" ref="BO196:BO259" si="15">+BS196</f>
        <v>26602746</v>
      </c>
      <c r="BP196" s="2">
        <f t="shared" ref="BP196:BP259" si="16">+SUM(BT196:BU196)</f>
        <v>0</v>
      </c>
      <c r="BQ196" s="2">
        <f t="shared" si="14"/>
        <v>11486485</v>
      </c>
      <c r="BS196" s="280">
        <v>26602746</v>
      </c>
      <c r="BT196" s="281"/>
      <c r="BU196" s="281"/>
      <c r="BV196" s="281">
        <v>8046661.8176100403</v>
      </c>
      <c r="BW196" s="281"/>
      <c r="BX196" s="281"/>
      <c r="BY196" s="281"/>
      <c r="BZ196" s="281"/>
      <c r="CA196" s="281">
        <v>3439823.1823899597</v>
      </c>
      <c r="CB196" s="281"/>
      <c r="CC196" s="281"/>
      <c r="CD196" s="281"/>
      <c r="CE196" s="281"/>
      <c r="CF196" s="281"/>
      <c r="CG196" s="281"/>
    </row>
    <row r="197" spans="1:85" x14ac:dyDescent="0.3">
      <c r="A197" s="273">
        <f t="shared" si="13"/>
        <v>10757536.228107475</v>
      </c>
      <c r="B197" s="1" t="s">
        <v>2621</v>
      </c>
      <c r="C197" s="274">
        <v>20646086</v>
      </c>
      <c r="D197" s="1">
        <v>144105</v>
      </c>
      <c r="E197" s="1">
        <v>4</v>
      </c>
      <c r="F197" s="1" t="s">
        <v>3608</v>
      </c>
      <c r="G197" s="275">
        <v>44112</v>
      </c>
      <c r="H197" s="275">
        <v>45138</v>
      </c>
      <c r="I197" s="1">
        <v>0</v>
      </c>
      <c r="J197" s="1">
        <v>1</v>
      </c>
      <c r="K197" s="1">
        <v>17</v>
      </c>
      <c r="L197" s="1">
        <v>30</v>
      </c>
      <c r="M197" s="1">
        <v>2</v>
      </c>
      <c r="N197" s="1">
        <v>9</v>
      </c>
      <c r="O197" s="1">
        <v>9.3800000000000008</v>
      </c>
      <c r="P197" s="1">
        <v>53099765</v>
      </c>
      <c r="Q197" s="1">
        <v>803394</v>
      </c>
      <c r="R197" s="1">
        <v>16190758</v>
      </c>
      <c r="S197" s="1">
        <v>0</v>
      </c>
      <c r="T197" s="1">
        <v>0</v>
      </c>
      <c r="U197" s="1">
        <v>0</v>
      </c>
      <c r="V197" s="275"/>
      <c r="W197" s="1">
        <v>0</v>
      </c>
      <c r="X197" s="1">
        <v>0</v>
      </c>
      <c r="Y197" s="1">
        <v>0</v>
      </c>
      <c r="Z197" s="1" t="s">
        <v>3591</v>
      </c>
      <c r="AA197" s="1" t="s">
        <v>3609</v>
      </c>
      <c r="AB197" s="275">
        <v>44651</v>
      </c>
      <c r="AC197" s="1">
        <v>1</v>
      </c>
      <c r="AD197" s="1" t="s">
        <v>2623</v>
      </c>
      <c r="AE197" s="1">
        <v>1</v>
      </c>
      <c r="AF197" s="1">
        <v>30</v>
      </c>
      <c r="AG197" s="1">
        <v>0</v>
      </c>
      <c r="AN197" s="1">
        <v>1</v>
      </c>
      <c r="AO197" s="1">
        <v>1</v>
      </c>
      <c r="AR197" s="276">
        <v>648898.77</v>
      </c>
      <c r="AS197" s="1" t="s">
        <v>2677</v>
      </c>
      <c r="AT197" s="1">
        <v>0</v>
      </c>
      <c r="AU197" s="1">
        <v>0</v>
      </c>
      <c r="AV197" s="1" t="s">
        <v>2625</v>
      </c>
      <c r="AW197" s="1" t="s">
        <v>2626</v>
      </c>
      <c r="AX197" s="1">
        <v>5</v>
      </c>
      <c r="BC197" s="1">
        <v>1</v>
      </c>
      <c r="BD197" s="1">
        <v>7</v>
      </c>
      <c r="BE197" s="1">
        <v>2</v>
      </c>
      <c r="BF197" s="296">
        <v>4784323.0018925248</v>
      </c>
      <c r="BO197" s="279">
        <f t="shared" si="15"/>
        <v>26604908</v>
      </c>
      <c r="BP197" s="2">
        <f t="shared" si="16"/>
        <v>0</v>
      </c>
      <c r="BQ197" s="2">
        <f t="shared" si="14"/>
        <v>0</v>
      </c>
      <c r="BS197" s="280">
        <v>26604908</v>
      </c>
      <c r="BT197" s="281"/>
      <c r="BU197" s="281"/>
      <c r="BV197" s="281">
        <v>0</v>
      </c>
      <c r="BW197" s="281"/>
      <c r="BX197" s="281"/>
      <c r="BY197" s="281"/>
      <c r="BZ197" s="281"/>
      <c r="CA197" s="281"/>
      <c r="CB197" s="281"/>
      <c r="CC197" s="281"/>
      <c r="CD197" s="281"/>
      <c r="CE197" s="281"/>
      <c r="CF197" s="281"/>
      <c r="CG197" s="281"/>
    </row>
    <row r="198" spans="1:85" x14ac:dyDescent="0.3">
      <c r="A198" s="273">
        <f t="shared" si="13"/>
        <v>24098026.771892525</v>
      </c>
      <c r="B198" s="1" t="s">
        <v>2621</v>
      </c>
      <c r="C198" s="274">
        <v>20646086</v>
      </c>
      <c r="D198" s="1">
        <v>144105</v>
      </c>
      <c r="E198" s="1">
        <v>4</v>
      </c>
      <c r="F198" s="1" t="s">
        <v>5810</v>
      </c>
      <c r="G198" s="275">
        <v>44623</v>
      </c>
      <c r="H198" s="275">
        <v>45747</v>
      </c>
      <c r="I198" s="1">
        <v>0</v>
      </c>
      <c r="J198" s="1">
        <v>1</v>
      </c>
      <c r="K198" s="1">
        <v>0</v>
      </c>
      <c r="L198" s="1">
        <v>30</v>
      </c>
      <c r="M198" s="1">
        <v>2</v>
      </c>
      <c r="N198" s="1">
        <v>9</v>
      </c>
      <c r="O198" s="1">
        <v>9.3800000000000008</v>
      </c>
      <c r="P198" s="1">
        <v>36269330</v>
      </c>
      <c r="Q198" s="1">
        <v>992874</v>
      </c>
      <c r="R198" s="1">
        <v>36269330</v>
      </c>
      <c r="S198" s="1">
        <v>0</v>
      </c>
      <c r="T198" s="1">
        <v>0</v>
      </c>
      <c r="U198" s="1">
        <v>0</v>
      </c>
      <c r="W198" s="1">
        <v>0</v>
      </c>
      <c r="X198" s="1">
        <v>0</v>
      </c>
      <c r="Y198" s="1">
        <v>0</v>
      </c>
      <c r="Z198" s="1" t="s">
        <v>2635</v>
      </c>
      <c r="AA198" s="1" t="s">
        <v>2807</v>
      </c>
      <c r="AB198" s="275">
        <v>44623</v>
      </c>
      <c r="AC198" s="1">
        <v>1</v>
      </c>
      <c r="AD198" s="1" t="s">
        <v>2623</v>
      </c>
      <c r="AE198" s="1">
        <v>1</v>
      </c>
      <c r="AF198" s="1">
        <v>30</v>
      </c>
      <c r="AG198" s="1">
        <v>0</v>
      </c>
      <c r="AN198" s="1">
        <v>1</v>
      </c>
      <c r="AO198" s="1">
        <v>1</v>
      </c>
      <c r="AR198" s="276">
        <v>1453819.23</v>
      </c>
      <c r="AS198" s="1" t="s">
        <v>2677</v>
      </c>
      <c r="AT198" s="1">
        <v>0</v>
      </c>
      <c r="AU198" s="1">
        <v>0</v>
      </c>
      <c r="AV198" s="1" t="s">
        <v>2625</v>
      </c>
      <c r="AW198" s="1" t="s">
        <v>2626</v>
      </c>
      <c r="AX198" s="1">
        <v>5</v>
      </c>
      <c r="BC198" s="1">
        <v>1</v>
      </c>
      <c r="BD198" s="1">
        <v>7</v>
      </c>
      <c r="BE198" s="1">
        <v>2</v>
      </c>
      <c r="BF198" s="296">
        <v>10717483.998107476</v>
      </c>
      <c r="BO198" s="279">
        <f t="shared" si="15"/>
        <v>26606444</v>
      </c>
      <c r="BP198" s="2">
        <f t="shared" si="16"/>
        <v>0</v>
      </c>
      <c r="BQ198" s="2">
        <f t="shared" si="14"/>
        <v>69733832</v>
      </c>
      <c r="BS198" s="280">
        <v>26606444</v>
      </c>
      <c r="BT198" s="281"/>
      <c r="BU198" s="281"/>
      <c r="BV198" s="281">
        <v>58674476.367784053</v>
      </c>
      <c r="BW198" s="281"/>
      <c r="BX198" s="281"/>
      <c r="BY198" s="281"/>
      <c r="BZ198" s="281"/>
      <c r="CA198" s="281">
        <v>11059355.632215954</v>
      </c>
      <c r="CB198" s="281"/>
      <c r="CC198" s="281"/>
      <c r="CD198" s="281"/>
      <c r="CE198" s="281"/>
      <c r="CF198" s="281"/>
      <c r="CG198" s="281"/>
    </row>
    <row r="199" spans="1:85" x14ac:dyDescent="0.3">
      <c r="A199" s="273">
        <f t="shared" si="13"/>
        <v>0</v>
      </c>
      <c r="B199" s="1" t="s">
        <v>2621</v>
      </c>
      <c r="C199" s="274">
        <v>20646798</v>
      </c>
      <c r="D199" s="1">
        <v>144105</v>
      </c>
      <c r="E199" s="1">
        <v>4</v>
      </c>
      <c r="F199" s="1" t="s">
        <v>2943</v>
      </c>
      <c r="G199" s="275">
        <v>43524</v>
      </c>
      <c r="H199" s="275">
        <v>45351</v>
      </c>
      <c r="I199" s="1">
        <v>0</v>
      </c>
      <c r="J199" s="1">
        <v>1</v>
      </c>
      <c r="K199" s="1">
        <v>35</v>
      </c>
      <c r="L199" s="1">
        <v>30</v>
      </c>
      <c r="M199" s="1">
        <v>2</v>
      </c>
      <c r="N199" s="1">
        <v>10.8</v>
      </c>
      <c r="O199" s="1">
        <v>11.35</v>
      </c>
      <c r="P199" s="1">
        <v>18041406</v>
      </c>
      <c r="Q199" s="1">
        <v>390467</v>
      </c>
      <c r="R199" s="1">
        <v>8079499</v>
      </c>
      <c r="S199" s="1">
        <v>0</v>
      </c>
      <c r="T199" s="1">
        <v>0</v>
      </c>
      <c r="U199" s="1">
        <v>0</v>
      </c>
      <c r="W199" s="1">
        <v>0</v>
      </c>
      <c r="X199" s="1">
        <v>0</v>
      </c>
      <c r="Y199" s="1">
        <v>0</v>
      </c>
      <c r="AB199" s="275">
        <v>44651</v>
      </c>
      <c r="AC199" s="1">
        <v>1</v>
      </c>
      <c r="AD199" s="1" t="s">
        <v>2623</v>
      </c>
      <c r="AE199" s="1">
        <v>1</v>
      </c>
      <c r="AF199" s="1">
        <v>30</v>
      </c>
      <c r="AG199" s="1">
        <v>0</v>
      </c>
      <c r="AN199" s="1">
        <v>1</v>
      </c>
      <c r="AO199" s="1">
        <v>1</v>
      </c>
      <c r="AR199" s="276">
        <v>1528934.7</v>
      </c>
      <c r="AS199" s="1" t="s">
        <v>2655</v>
      </c>
      <c r="AT199" s="1">
        <v>0</v>
      </c>
      <c r="AU199" s="1">
        <v>0</v>
      </c>
      <c r="AV199" s="1" t="s">
        <v>2625</v>
      </c>
      <c r="AW199" s="1" t="s">
        <v>2626</v>
      </c>
      <c r="AX199" s="1">
        <v>5</v>
      </c>
      <c r="BC199" s="1">
        <v>1</v>
      </c>
      <c r="BD199" s="1">
        <v>7</v>
      </c>
      <c r="BE199" s="1">
        <v>2</v>
      </c>
      <c r="BF199" s="296">
        <v>12203817.535612835</v>
      </c>
      <c r="BO199" s="279">
        <f t="shared" si="15"/>
        <v>26607788</v>
      </c>
      <c r="BP199" s="2">
        <f t="shared" si="16"/>
        <v>34886073.606532283</v>
      </c>
      <c r="BQ199" s="2">
        <f t="shared" si="14"/>
        <v>3831708.3934677169</v>
      </c>
      <c r="BS199" s="280">
        <v>26607788</v>
      </c>
      <c r="BT199" s="281">
        <v>34886073.606532283</v>
      </c>
      <c r="BU199" s="281"/>
      <c r="BV199" s="281"/>
      <c r="BW199" s="281"/>
      <c r="BX199" s="281"/>
      <c r="BY199" s="281"/>
      <c r="BZ199" s="281"/>
      <c r="CA199" s="281">
        <v>3831708.3934677169</v>
      </c>
      <c r="CB199" s="281"/>
      <c r="CC199" s="281"/>
      <c r="CD199" s="281"/>
      <c r="CE199" s="281"/>
      <c r="CF199" s="281"/>
      <c r="CG199" s="281"/>
    </row>
    <row r="200" spans="1:85" x14ac:dyDescent="0.3">
      <c r="A200" s="273">
        <f t="shared" si="13"/>
        <v>0</v>
      </c>
      <c r="B200" s="1" t="s">
        <v>2621</v>
      </c>
      <c r="C200" s="274">
        <v>20646798</v>
      </c>
      <c r="D200" s="1">
        <v>144105</v>
      </c>
      <c r="E200" s="1">
        <v>4</v>
      </c>
      <c r="F200" s="1" t="s">
        <v>2944</v>
      </c>
      <c r="G200" s="275">
        <v>43373</v>
      </c>
      <c r="H200" s="275">
        <v>44834</v>
      </c>
      <c r="I200" s="1">
        <v>0</v>
      </c>
      <c r="J200" s="1">
        <v>1</v>
      </c>
      <c r="K200" s="1">
        <v>43</v>
      </c>
      <c r="L200" s="1">
        <v>30</v>
      </c>
      <c r="M200" s="1">
        <v>2</v>
      </c>
      <c r="N200" s="1">
        <v>11.52</v>
      </c>
      <c r="O200" s="1">
        <v>12.14</v>
      </c>
      <c r="P200" s="1">
        <v>56234151</v>
      </c>
      <c r="Q200" s="1">
        <v>737419</v>
      </c>
      <c r="R200" s="1">
        <v>8733063</v>
      </c>
      <c r="S200" s="1">
        <v>0</v>
      </c>
      <c r="T200" s="1">
        <v>0</v>
      </c>
      <c r="U200" s="1">
        <v>0</v>
      </c>
      <c r="W200" s="1">
        <v>0</v>
      </c>
      <c r="X200" s="1">
        <v>0</v>
      </c>
      <c r="Y200" s="1">
        <v>0</v>
      </c>
      <c r="Z200" s="1" t="s">
        <v>5710</v>
      </c>
      <c r="AA200" s="1" t="s">
        <v>5651</v>
      </c>
      <c r="AB200" s="275">
        <v>44651</v>
      </c>
      <c r="AC200" s="1">
        <v>1</v>
      </c>
      <c r="AD200" s="1" t="s">
        <v>2623</v>
      </c>
      <c r="AE200" s="1">
        <v>1</v>
      </c>
      <c r="AF200" s="1">
        <v>30</v>
      </c>
      <c r="AG200" s="1">
        <v>0</v>
      </c>
      <c r="AN200" s="1">
        <v>1</v>
      </c>
      <c r="AO200" s="1">
        <v>1</v>
      </c>
      <c r="AR200" s="276">
        <v>1652369.3</v>
      </c>
      <c r="AS200" s="1" t="s">
        <v>2624</v>
      </c>
      <c r="AT200" s="1">
        <v>0</v>
      </c>
      <c r="AU200" s="1">
        <v>0</v>
      </c>
      <c r="AV200" s="1" t="s">
        <v>2625</v>
      </c>
      <c r="AW200" s="1" t="s">
        <v>2626</v>
      </c>
      <c r="AX200" s="1">
        <v>5</v>
      </c>
      <c r="BC200" s="1">
        <v>1</v>
      </c>
      <c r="BD200" s="1">
        <v>7</v>
      </c>
      <c r="BE200" s="1">
        <v>2</v>
      </c>
      <c r="BF200" s="296">
        <v>13191004.464387165</v>
      </c>
      <c r="BO200" s="279">
        <f t="shared" si="15"/>
        <v>26620842</v>
      </c>
      <c r="BP200" s="2">
        <f t="shared" si="16"/>
        <v>0</v>
      </c>
      <c r="BQ200" s="2">
        <f t="shared" si="14"/>
        <v>150196089</v>
      </c>
      <c r="BS200" s="280">
        <v>26620842</v>
      </c>
      <c r="BT200" s="281"/>
      <c r="BU200" s="281"/>
      <c r="BV200" s="281">
        <v>118585024.5741486</v>
      </c>
      <c r="BW200" s="281"/>
      <c r="BX200" s="281"/>
      <c r="BY200" s="281"/>
      <c r="BZ200" s="281"/>
      <c r="CA200" s="281">
        <v>31611064.425851405</v>
      </c>
      <c r="CB200" s="281"/>
      <c r="CC200" s="281"/>
      <c r="CD200" s="281"/>
      <c r="CE200" s="281"/>
      <c r="CF200" s="281"/>
      <c r="CG200" s="281"/>
    </row>
    <row r="201" spans="1:85" x14ac:dyDescent="0.3">
      <c r="A201" s="273">
        <f t="shared" si="13"/>
        <v>54250535.678178176</v>
      </c>
      <c r="B201" s="1" t="s">
        <v>2621</v>
      </c>
      <c r="C201" s="274">
        <v>20640446</v>
      </c>
      <c r="D201" s="1">
        <v>144105</v>
      </c>
      <c r="E201" s="1">
        <v>4</v>
      </c>
      <c r="F201" s="1" t="s">
        <v>4400</v>
      </c>
      <c r="G201" s="275">
        <v>44456</v>
      </c>
      <c r="H201" s="275">
        <v>46660</v>
      </c>
      <c r="I201" s="1">
        <v>0</v>
      </c>
      <c r="J201" s="1">
        <v>1</v>
      </c>
      <c r="K201" s="1">
        <v>7</v>
      </c>
      <c r="L201" s="1">
        <v>30</v>
      </c>
      <c r="M201" s="1">
        <v>2</v>
      </c>
      <c r="N201" s="1">
        <v>9</v>
      </c>
      <c r="O201" s="1">
        <v>9.3800000000000008</v>
      </c>
      <c r="P201" s="1">
        <v>65263194</v>
      </c>
      <c r="Q201" s="1">
        <v>1022059</v>
      </c>
      <c r="R201" s="1">
        <v>61114909</v>
      </c>
      <c r="S201" s="1">
        <v>0</v>
      </c>
      <c r="T201" s="1">
        <v>0</v>
      </c>
      <c r="U201" s="1">
        <v>0</v>
      </c>
      <c r="V201" s="275"/>
      <c r="W201" s="1">
        <v>0</v>
      </c>
      <c r="X201" s="1">
        <v>0</v>
      </c>
      <c r="Y201" s="1">
        <v>0</v>
      </c>
      <c r="Z201" s="1" t="s">
        <v>2635</v>
      </c>
      <c r="AA201" s="1" t="s">
        <v>2807</v>
      </c>
      <c r="AB201" s="275">
        <v>44651</v>
      </c>
      <c r="AC201" s="1">
        <v>1</v>
      </c>
      <c r="AD201" s="1" t="s">
        <v>2623</v>
      </c>
      <c r="AE201" s="1">
        <v>1</v>
      </c>
      <c r="AF201" s="1">
        <v>30</v>
      </c>
      <c r="AG201" s="1">
        <v>0</v>
      </c>
      <c r="AN201" s="1">
        <v>1</v>
      </c>
      <c r="AO201" s="1">
        <v>1</v>
      </c>
      <c r="AR201" s="276">
        <v>1525524.16</v>
      </c>
      <c r="AS201" s="1" t="s">
        <v>2677</v>
      </c>
      <c r="AT201" s="1">
        <v>0</v>
      </c>
      <c r="AU201" s="1">
        <v>0</v>
      </c>
      <c r="AV201" s="1" t="s">
        <v>2625</v>
      </c>
      <c r="AW201" s="1" t="s">
        <v>2626</v>
      </c>
      <c r="AX201" s="1">
        <v>5</v>
      </c>
      <c r="BC201" s="1">
        <v>1</v>
      </c>
      <c r="BD201" s="1">
        <v>7</v>
      </c>
      <c r="BE201" s="1">
        <v>2</v>
      </c>
      <c r="BF201" s="296">
        <v>5338849.1618218236</v>
      </c>
      <c r="BO201" s="279">
        <f t="shared" si="15"/>
        <v>26622488</v>
      </c>
      <c r="BP201" s="2">
        <f t="shared" si="16"/>
        <v>0</v>
      </c>
      <c r="BQ201" s="2">
        <f t="shared" si="14"/>
        <v>0</v>
      </c>
      <c r="BS201" s="280">
        <v>26622488</v>
      </c>
      <c r="BT201" s="281"/>
      <c r="BU201" s="281"/>
      <c r="BV201" s="281"/>
      <c r="BW201" s="281"/>
      <c r="BX201" s="281"/>
      <c r="BY201" s="281"/>
      <c r="BZ201" s="281"/>
      <c r="CA201" s="281">
        <v>0</v>
      </c>
      <c r="CB201" s="281"/>
      <c r="CC201" s="281"/>
      <c r="CD201" s="281"/>
      <c r="CE201" s="281"/>
      <c r="CF201" s="281"/>
      <c r="CG201" s="281"/>
    </row>
    <row r="202" spans="1:85" x14ac:dyDescent="0.3">
      <c r="A202" s="273">
        <f t="shared" si="13"/>
        <v>1180376.3218218239</v>
      </c>
      <c r="B202" s="1" t="s">
        <v>2621</v>
      </c>
      <c r="C202" s="274">
        <v>20640446</v>
      </c>
      <c r="D202" s="1">
        <v>144205</v>
      </c>
      <c r="E202" s="1">
        <v>4</v>
      </c>
      <c r="F202" s="1" t="s">
        <v>3444</v>
      </c>
      <c r="G202" s="275">
        <v>44092</v>
      </c>
      <c r="H202" s="275">
        <v>44834</v>
      </c>
      <c r="I202" s="1">
        <v>0</v>
      </c>
      <c r="J202" s="1">
        <v>1</v>
      </c>
      <c r="K202" s="1">
        <v>18</v>
      </c>
      <c r="L202" s="1">
        <v>30</v>
      </c>
      <c r="M202" s="1">
        <v>2</v>
      </c>
      <c r="N202" s="1">
        <v>7.2</v>
      </c>
      <c r="O202" s="1">
        <v>7.44</v>
      </c>
      <c r="P202" s="1">
        <v>5029555</v>
      </c>
      <c r="Q202" s="1">
        <v>226564</v>
      </c>
      <c r="R202" s="1">
        <v>1329740</v>
      </c>
      <c r="S202" s="1">
        <v>0</v>
      </c>
      <c r="T202" s="1">
        <v>0</v>
      </c>
      <c r="U202" s="1">
        <v>0</v>
      </c>
      <c r="W202" s="1">
        <v>0</v>
      </c>
      <c r="X202" s="1">
        <v>0</v>
      </c>
      <c r="Y202" s="1">
        <v>0</v>
      </c>
      <c r="AB202" s="275">
        <v>44651</v>
      </c>
      <c r="AC202" s="1">
        <v>1</v>
      </c>
      <c r="AD202" s="1" t="s">
        <v>2623</v>
      </c>
      <c r="AE202" s="1">
        <v>1</v>
      </c>
      <c r="AF202" s="1">
        <v>30</v>
      </c>
      <c r="AG202" s="1">
        <v>0</v>
      </c>
      <c r="AN202" s="1">
        <v>1</v>
      </c>
      <c r="AO202" s="1">
        <v>1</v>
      </c>
      <c r="AR202" s="276">
        <v>33200.839999999997</v>
      </c>
      <c r="AS202" s="1" t="s">
        <v>2632</v>
      </c>
      <c r="AT202" s="1">
        <v>0</v>
      </c>
      <c r="AU202" s="1">
        <v>0</v>
      </c>
      <c r="AX202" s="1">
        <v>5</v>
      </c>
      <c r="BC202" s="1">
        <v>1</v>
      </c>
      <c r="BD202" s="1">
        <v>7</v>
      </c>
      <c r="BE202" s="1">
        <v>2</v>
      </c>
      <c r="BF202" s="296">
        <v>116162.83817817601</v>
      </c>
      <c r="BO202" s="279">
        <f t="shared" si="15"/>
        <v>26624062</v>
      </c>
      <c r="BP202" s="2">
        <f t="shared" si="16"/>
        <v>0</v>
      </c>
      <c r="BQ202" s="2">
        <f t="shared" si="14"/>
        <v>0</v>
      </c>
      <c r="BS202" s="280">
        <v>26624062</v>
      </c>
      <c r="BT202" s="281"/>
      <c r="BU202" s="281"/>
      <c r="BV202" s="281">
        <v>0</v>
      </c>
      <c r="BW202" s="281"/>
      <c r="BX202" s="281"/>
      <c r="BY202" s="281"/>
      <c r="BZ202" s="281"/>
      <c r="CA202" s="281"/>
      <c r="CB202" s="281"/>
      <c r="CC202" s="281"/>
      <c r="CD202" s="281"/>
      <c r="CE202" s="281"/>
      <c r="CF202" s="281"/>
      <c r="CG202" s="281"/>
    </row>
    <row r="203" spans="1:85" x14ac:dyDescent="0.3">
      <c r="A203" s="273">
        <f t="shared" si="13"/>
        <v>1984460.4484587535</v>
      </c>
      <c r="B203" s="1" t="s">
        <v>2621</v>
      </c>
      <c r="C203" s="274">
        <v>20642466</v>
      </c>
      <c r="D203" s="1">
        <v>141105</v>
      </c>
      <c r="E203" s="1">
        <v>4</v>
      </c>
      <c r="F203" s="1" t="s">
        <v>2675</v>
      </c>
      <c r="G203" s="275">
        <v>42930</v>
      </c>
      <c r="H203" s="275">
        <v>45199</v>
      </c>
      <c r="I203" s="1">
        <v>0</v>
      </c>
      <c r="J203" s="1">
        <v>1</v>
      </c>
      <c r="K203" s="1">
        <v>43</v>
      </c>
      <c r="L203" s="1">
        <v>30</v>
      </c>
      <c r="M203" s="1">
        <v>2</v>
      </c>
      <c r="N203" s="1">
        <v>11.28</v>
      </c>
      <c r="O203" s="1">
        <v>11.88</v>
      </c>
      <c r="P203" s="1">
        <v>69147607</v>
      </c>
      <c r="Q203" s="1">
        <v>1102857</v>
      </c>
      <c r="R203" s="1">
        <v>20976897</v>
      </c>
      <c r="S203" s="1">
        <v>0</v>
      </c>
      <c r="T203" s="1">
        <v>0</v>
      </c>
      <c r="U203" s="1">
        <v>130000000</v>
      </c>
      <c r="V203" s="1">
        <v>43585</v>
      </c>
      <c r="W203" s="1">
        <v>0</v>
      </c>
      <c r="X203" s="1">
        <v>0</v>
      </c>
      <c r="Y203" s="1">
        <v>0</v>
      </c>
      <c r="Z203" s="1" t="s">
        <v>5641</v>
      </c>
      <c r="AA203" s="1" t="s">
        <v>3609</v>
      </c>
      <c r="AB203" s="275">
        <v>44651</v>
      </c>
      <c r="AC203" s="1">
        <v>2</v>
      </c>
      <c r="AD203" s="1" t="s">
        <v>2623</v>
      </c>
      <c r="AE203" s="1">
        <v>1</v>
      </c>
      <c r="AF203" s="1">
        <v>30</v>
      </c>
      <c r="AG203" s="1">
        <v>0</v>
      </c>
      <c r="AN203" s="1">
        <v>1</v>
      </c>
      <c r="AO203" s="1">
        <v>1</v>
      </c>
      <c r="AR203" s="276">
        <v>2126298.36</v>
      </c>
      <c r="AS203" s="1" t="s">
        <v>2624</v>
      </c>
      <c r="AT203" s="1">
        <v>0</v>
      </c>
      <c r="AU203" s="1">
        <v>0</v>
      </c>
      <c r="AV203" s="1" t="s">
        <v>2625</v>
      </c>
      <c r="AW203" s="1" t="s">
        <v>2626</v>
      </c>
      <c r="AX203" s="1">
        <v>5</v>
      </c>
      <c r="BC203" s="1">
        <v>1</v>
      </c>
      <c r="BD203" s="1">
        <v>7</v>
      </c>
      <c r="BE203" s="1">
        <v>2</v>
      </c>
      <c r="BF203" s="296">
        <v>16866138.191541247</v>
      </c>
      <c r="BO203" s="279">
        <f t="shared" si="15"/>
        <v>26624848</v>
      </c>
      <c r="BP203" s="2">
        <f t="shared" si="16"/>
        <v>0</v>
      </c>
      <c r="BQ203" s="2">
        <f t="shared" si="14"/>
        <v>0</v>
      </c>
      <c r="BS203" s="280">
        <v>26624848</v>
      </c>
      <c r="BT203" s="281">
        <v>0</v>
      </c>
      <c r="BU203" s="281"/>
      <c r="BV203" s="281"/>
      <c r="BW203" s="281"/>
      <c r="BX203" s="281"/>
      <c r="BY203" s="281"/>
      <c r="BZ203" s="281"/>
      <c r="CA203" s="281"/>
      <c r="CB203" s="281"/>
      <c r="CC203" s="281"/>
      <c r="CD203" s="281"/>
      <c r="CE203" s="281"/>
      <c r="CF203" s="281"/>
      <c r="CG203" s="281"/>
    </row>
    <row r="204" spans="1:85" x14ac:dyDescent="0.3">
      <c r="A204" s="273">
        <f t="shared" si="13"/>
        <v>424611.55154124787</v>
      </c>
      <c r="B204" s="1" t="s">
        <v>2621</v>
      </c>
      <c r="C204" s="274">
        <v>20642466</v>
      </c>
      <c r="D204" s="1">
        <v>144205</v>
      </c>
      <c r="E204" s="1">
        <v>4</v>
      </c>
      <c r="F204" s="1" t="s">
        <v>5238</v>
      </c>
      <c r="G204" s="275">
        <v>44536</v>
      </c>
      <c r="H204" s="275">
        <v>45291</v>
      </c>
      <c r="I204" s="1">
        <v>0</v>
      </c>
      <c r="J204" s="1">
        <v>1</v>
      </c>
      <c r="K204" s="1">
        <v>3</v>
      </c>
      <c r="L204" s="1">
        <v>30</v>
      </c>
      <c r="M204" s="1">
        <v>2</v>
      </c>
      <c r="N204" s="1">
        <v>11.7</v>
      </c>
      <c r="O204" s="1">
        <v>12.34</v>
      </c>
      <c r="P204" s="1">
        <v>5056617</v>
      </c>
      <c r="Q204" s="1">
        <v>238276</v>
      </c>
      <c r="R204" s="1">
        <v>4489106</v>
      </c>
      <c r="S204" s="1">
        <v>0</v>
      </c>
      <c r="T204" s="1">
        <v>0</v>
      </c>
      <c r="U204" s="1">
        <v>0</v>
      </c>
      <c r="V204" s="275"/>
      <c r="W204" s="1">
        <v>0</v>
      </c>
      <c r="X204" s="1">
        <v>0</v>
      </c>
      <c r="Y204" s="1">
        <v>0</v>
      </c>
      <c r="AB204" s="275">
        <v>44651</v>
      </c>
      <c r="AC204" s="1">
        <v>1</v>
      </c>
      <c r="AD204" s="1" t="s">
        <v>2623</v>
      </c>
      <c r="AE204" s="1">
        <v>1</v>
      </c>
      <c r="AF204" s="1">
        <v>30</v>
      </c>
      <c r="AG204" s="1">
        <v>0</v>
      </c>
      <c r="AN204" s="1">
        <v>1</v>
      </c>
      <c r="AO204" s="1">
        <v>1</v>
      </c>
      <c r="AR204" s="276">
        <v>455100.64</v>
      </c>
      <c r="AS204" s="1" t="s">
        <v>2624</v>
      </c>
      <c r="AT204" s="1">
        <v>0</v>
      </c>
      <c r="AU204" s="1">
        <v>0</v>
      </c>
      <c r="AX204" s="1">
        <v>5</v>
      </c>
      <c r="BC204" s="1">
        <v>1</v>
      </c>
      <c r="BD204" s="1">
        <v>7</v>
      </c>
      <c r="BE204" s="1">
        <v>2</v>
      </c>
      <c r="BF204" s="296">
        <v>3609393.808458752</v>
      </c>
      <c r="BO204" s="279">
        <f t="shared" si="15"/>
        <v>26660269</v>
      </c>
      <c r="BP204" s="2">
        <f t="shared" si="16"/>
        <v>0</v>
      </c>
      <c r="BQ204" s="2">
        <f t="shared" si="14"/>
        <v>0</v>
      </c>
      <c r="BS204" s="280">
        <v>26660269</v>
      </c>
      <c r="BT204" s="281"/>
      <c r="BU204" s="281"/>
      <c r="BV204" s="281">
        <v>0</v>
      </c>
      <c r="BW204" s="281"/>
      <c r="BX204" s="281"/>
      <c r="BY204" s="281"/>
      <c r="BZ204" s="281"/>
      <c r="CA204" s="281"/>
      <c r="CB204" s="281"/>
      <c r="CC204" s="281"/>
      <c r="CD204" s="281"/>
      <c r="CE204" s="281"/>
      <c r="CF204" s="281"/>
      <c r="CG204" s="281"/>
    </row>
    <row r="205" spans="1:85" x14ac:dyDescent="0.3">
      <c r="A205" s="273">
        <f t="shared" si="13"/>
        <v>0</v>
      </c>
      <c r="B205" s="1" t="s">
        <v>2621</v>
      </c>
      <c r="C205" s="274">
        <v>20642488</v>
      </c>
      <c r="D205" s="1">
        <v>144205</v>
      </c>
      <c r="E205" s="1">
        <v>4</v>
      </c>
      <c r="F205" s="1" t="s">
        <v>4444</v>
      </c>
      <c r="G205" s="275">
        <v>44307</v>
      </c>
      <c r="H205" s="275">
        <v>44742</v>
      </c>
      <c r="I205" s="1">
        <v>0</v>
      </c>
      <c r="J205" s="1">
        <v>1</v>
      </c>
      <c r="K205" s="1">
        <v>11</v>
      </c>
      <c r="L205" s="1">
        <v>30</v>
      </c>
      <c r="M205" s="1">
        <v>2</v>
      </c>
      <c r="N205" s="1">
        <v>7.2</v>
      </c>
      <c r="O205" s="1">
        <v>7.44</v>
      </c>
      <c r="P205" s="1">
        <v>8000000</v>
      </c>
      <c r="Q205" s="1">
        <v>471675</v>
      </c>
      <c r="R205" s="1">
        <v>1194191</v>
      </c>
      <c r="S205" s="1">
        <v>0</v>
      </c>
      <c r="T205" s="1">
        <v>0</v>
      </c>
      <c r="U205" s="1">
        <v>0</v>
      </c>
      <c r="W205" s="1">
        <v>0</v>
      </c>
      <c r="X205" s="1">
        <v>0</v>
      </c>
      <c r="Y205" s="1">
        <v>0</v>
      </c>
      <c r="AB205" s="275">
        <v>44651</v>
      </c>
      <c r="AC205" s="1">
        <v>1</v>
      </c>
      <c r="AD205" s="1" t="s">
        <v>2623</v>
      </c>
      <c r="AE205" s="1">
        <v>1</v>
      </c>
      <c r="AF205" s="1">
        <v>30</v>
      </c>
      <c r="AG205" s="1">
        <v>0</v>
      </c>
      <c r="AN205" s="1">
        <v>1</v>
      </c>
      <c r="AO205" s="1">
        <v>1</v>
      </c>
      <c r="AR205" s="276">
        <v>7890392</v>
      </c>
      <c r="AS205" s="1" t="s">
        <v>2657</v>
      </c>
      <c r="AT205" s="1">
        <v>0</v>
      </c>
      <c r="AU205" s="1">
        <v>0</v>
      </c>
      <c r="AX205" s="1">
        <v>5</v>
      </c>
      <c r="BC205" s="1">
        <v>1</v>
      </c>
      <c r="BD205" s="1">
        <v>7</v>
      </c>
      <c r="BE205" s="1">
        <v>2</v>
      </c>
      <c r="BF205" s="296">
        <v>37667654</v>
      </c>
      <c r="BO205" s="279">
        <f t="shared" si="15"/>
        <v>26686222</v>
      </c>
      <c r="BP205" s="2">
        <f t="shared" si="16"/>
        <v>0</v>
      </c>
      <c r="BQ205" s="2">
        <f t="shared" si="14"/>
        <v>0</v>
      </c>
      <c r="BS205" s="280">
        <v>26686222</v>
      </c>
      <c r="BT205" s="281"/>
      <c r="BU205" s="281"/>
      <c r="BV205" s="281"/>
      <c r="BW205" s="281"/>
      <c r="BX205" s="281"/>
      <c r="BY205" s="281"/>
      <c r="BZ205" s="281"/>
      <c r="CA205" s="281">
        <v>0</v>
      </c>
      <c r="CB205" s="281"/>
      <c r="CC205" s="281"/>
      <c r="CD205" s="281"/>
      <c r="CE205" s="281"/>
      <c r="CF205" s="281"/>
      <c r="CG205" s="281"/>
    </row>
    <row r="206" spans="1:85" x14ac:dyDescent="0.3">
      <c r="A206" s="273">
        <f t="shared" si="13"/>
        <v>0</v>
      </c>
      <c r="B206" s="1" t="s">
        <v>2621</v>
      </c>
      <c r="C206" s="274">
        <v>20642072</v>
      </c>
      <c r="D206" s="1">
        <v>144105</v>
      </c>
      <c r="E206" s="1">
        <v>4</v>
      </c>
      <c r="F206" s="1" t="s">
        <v>3150</v>
      </c>
      <c r="G206" s="275">
        <v>43805</v>
      </c>
      <c r="H206" s="275">
        <v>45657</v>
      </c>
      <c r="I206" s="1">
        <v>0</v>
      </c>
      <c r="J206" s="1">
        <v>1</v>
      </c>
      <c r="K206" s="1">
        <v>31</v>
      </c>
      <c r="L206" s="1">
        <v>30</v>
      </c>
      <c r="M206" s="1">
        <v>2</v>
      </c>
      <c r="N206" s="1">
        <v>9.48</v>
      </c>
      <c r="O206" s="1">
        <v>9.9</v>
      </c>
      <c r="P206" s="1">
        <v>20183788</v>
      </c>
      <c r="Q206" s="1">
        <v>274042</v>
      </c>
      <c r="R206" s="1">
        <v>12348604</v>
      </c>
      <c r="S206" s="1">
        <v>0</v>
      </c>
      <c r="T206" s="1">
        <v>0</v>
      </c>
      <c r="U206" s="1">
        <v>0</v>
      </c>
      <c r="W206" s="1">
        <v>0</v>
      </c>
      <c r="X206" s="1">
        <v>0</v>
      </c>
      <c r="Y206" s="1">
        <v>0</v>
      </c>
      <c r="Z206" s="1" t="s">
        <v>2635</v>
      </c>
      <c r="AA206" s="1" t="s">
        <v>3609</v>
      </c>
      <c r="AB206" s="275">
        <v>44651</v>
      </c>
      <c r="AC206" s="1">
        <v>1</v>
      </c>
      <c r="AD206" s="1" t="s">
        <v>2623</v>
      </c>
      <c r="AE206" s="1">
        <v>1</v>
      </c>
      <c r="AF206" s="1">
        <v>30</v>
      </c>
      <c r="AG206" s="1">
        <v>0</v>
      </c>
      <c r="AN206" s="1">
        <v>1</v>
      </c>
      <c r="AO206" s="1">
        <v>1</v>
      </c>
      <c r="AR206" s="276">
        <v>1761778</v>
      </c>
      <c r="AS206" s="1" t="s">
        <v>2624</v>
      </c>
      <c r="AT206" s="1">
        <v>0</v>
      </c>
      <c r="AU206" s="1">
        <v>0</v>
      </c>
      <c r="AV206" s="1" t="s">
        <v>2625</v>
      </c>
      <c r="AW206" s="1" t="s">
        <v>2626</v>
      </c>
      <c r="AX206" s="1">
        <v>5</v>
      </c>
      <c r="BC206" s="1">
        <v>1</v>
      </c>
      <c r="BD206" s="1">
        <v>7</v>
      </c>
      <c r="BE206" s="1">
        <v>2</v>
      </c>
      <c r="BF206" s="296">
        <v>12734569</v>
      </c>
      <c r="BO206" s="279">
        <f t="shared" si="15"/>
        <v>26686260</v>
      </c>
      <c r="BP206" s="2">
        <f t="shared" si="16"/>
        <v>0</v>
      </c>
      <c r="BQ206" s="2">
        <f t="shared" si="14"/>
        <v>10.653201891276694</v>
      </c>
      <c r="BS206" s="280">
        <v>26686260</v>
      </c>
      <c r="BT206" s="281"/>
      <c r="BU206" s="281"/>
      <c r="BV206" s="281">
        <v>0</v>
      </c>
      <c r="BW206" s="281"/>
      <c r="BX206" s="281"/>
      <c r="BY206" s="281"/>
      <c r="BZ206" s="281"/>
      <c r="CA206" s="281">
        <v>10.653201891276694</v>
      </c>
      <c r="CB206" s="281"/>
      <c r="CC206" s="281"/>
      <c r="CD206" s="281"/>
      <c r="CE206" s="281"/>
      <c r="CF206" s="281"/>
      <c r="CG206" s="281"/>
    </row>
    <row r="207" spans="1:85" x14ac:dyDescent="0.3">
      <c r="A207" s="273">
        <f t="shared" si="13"/>
        <v>0</v>
      </c>
      <c r="B207" s="1" t="s">
        <v>2621</v>
      </c>
      <c r="C207" s="274">
        <v>20642764</v>
      </c>
      <c r="D207" s="1">
        <v>144105</v>
      </c>
      <c r="E207" s="1">
        <v>4</v>
      </c>
      <c r="F207" s="1" t="s">
        <v>3810</v>
      </c>
      <c r="G207" s="275">
        <v>44155</v>
      </c>
      <c r="H207" s="275">
        <v>45657</v>
      </c>
      <c r="I207" s="1">
        <v>0</v>
      </c>
      <c r="J207" s="1">
        <v>1</v>
      </c>
      <c r="K207" s="1">
        <v>15</v>
      </c>
      <c r="L207" s="1">
        <v>30</v>
      </c>
      <c r="M207" s="1">
        <v>2</v>
      </c>
      <c r="N207" s="1">
        <v>5.99</v>
      </c>
      <c r="O207" s="1">
        <v>6.16</v>
      </c>
      <c r="P207" s="1">
        <v>20168902</v>
      </c>
      <c r="Q207" s="1">
        <v>477405</v>
      </c>
      <c r="R207" s="1">
        <v>14410097</v>
      </c>
      <c r="S207" s="1">
        <v>0</v>
      </c>
      <c r="T207" s="1">
        <v>0</v>
      </c>
      <c r="U207" s="1">
        <v>0</v>
      </c>
      <c r="W207" s="1">
        <v>0</v>
      </c>
      <c r="X207" s="1">
        <v>0</v>
      </c>
      <c r="Y207" s="1">
        <v>0</v>
      </c>
      <c r="AB207" s="275">
        <v>44651</v>
      </c>
      <c r="AC207" s="1">
        <v>1</v>
      </c>
      <c r="AD207" s="1" t="s">
        <v>2623</v>
      </c>
      <c r="AE207" s="1">
        <v>1</v>
      </c>
      <c r="AF207" s="1">
        <v>30</v>
      </c>
      <c r="AG207" s="1">
        <v>0</v>
      </c>
      <c r="AN207" s="1">
        <v>1</v>
      </c>
      <c r="AO207" s="1">
        <v>1</v>
      </c>
      <c r="AR207" s="276">
        <v>3079509.19</v>
      </c>
      <c r="AS207" s="1" t="s">
        <v>2632</v>
      </c>
      <c r="AT207" s="1">
        <v>0</v>
      </c>
      <c r="AU207" s="1">
        <v>0</v>
      </c>
      <c r="AV207" s="1" t="s">
        <v>2625</v>
      </c>
      <c r="AW207" s="1" t="s">
        <v>2626</v>
      </c>
      <c r="AX207" s="1">
        <v>5</v>
      </c>
      <c r="BC207" s="1">
        <v>1</v>
      </c>
      <c r="BD207" s="1">
        <v>7</v>
      </c>
      <c r="BE207" s="1">
        <v>2</v>
      </c>
      <c r="BF207" s="296">
        <v>25586555.870495856</v>
      </c>
      <c r="BO207" s="279">
        <f t="shared" si="15"/>
        <v>26687606</v>
      </c>
      <c r="BP207" s="2">
        <f t="shared" si="16"/>
        <v>0</v>
      </c>
      <c r="BQ207" s="2">
        <f t="shared" si="14"/>
        <v>0</v>
      </c>
      <c r="BS207" s="280">
        <v>26687606</v>
      </c>
      <c r="BT207" s="281"/>
      <c r="BU207" s="281"/>
      <c r="BV207" s="281">
        <v>0</v>
      </c>
      <c r="BW207" s="281"/>
      <c r="BX207" s="281"/>
      <c r="BY207" s="281"/>
      <c r="BZ207" s="281"/>
      <c r="CA207" s="281"/>
      <c r="CB207" s="281"/>
      <c r="CC207" s="281"/>
      <c r="CD207" s="281"/>
      <c r="CE207" s="281"/>
      <c r="CF207" s="281"/>
      <c r="CG207" s="281"/>
    </row>
    <row r="208" spans="1:85" x14ac:dyDescent="0.3">
      <c r="A208" s="273">
        <f t="shared" si="13"/>
        <v>0</v>
      </c>
      <c r="B208" s="1" t="s">
        <v>2621</v>
      </c>
      <c r="C208" s="274">
        <v>20642764</v>
      </c>
      <c r="D208" s="1">
        <v>144105</v>
      </c>
      <c r="E208" s="1">
        <v>4</v>
      </c>
      <c r="F208" s="1" t="s">
        <v>4642</v>
      </c>
      <c r="G208" s="275">
        <v>44448</v>
      </c>
      <c r="H208" s="275">
        <v>46295</v>
      </c>
      <c r="I208" s="1">
        <v>0</v>
      </c>
      <c r="J208" s="1">
        <v>1</v>
      </c>
      <c r="K208" s="1">
        <v>6</v>
      </c>
      <c r="L208" s="1">
        <v>30</v>
      </c>
      <c r="M208" s="1">
        <v>2</v>
      </c>
      <c r="N208" s="1">
        <v>5.99</v>
      </c>
      <c r="O208" s="1">
        <v>6.16</v>
      </c>
      <c r="P208" s="1">
        <v>6065012</v>
      </c>
      <c r="Q208" s="1">
        <v>118394</v>
      </c>
      <c r="R208" s="1">
        <v>5541890</v>
      </c>
      <c r="S208" s="1">
        <v>0</v>
      </c>
      <c r="T208" s="1">
        <v>0</v>
      </c>
      <c r="U208" s="1">
        <v>0</v>
      </c>
      <c r="W208" s="1">
        <v>0</v>
      </c>
      <c r="X208" s="1">
        <v>0</v>
      </c>
      <c r="Y208" s="1">
        <v>0</v>
      </c>
      <c r="AB208" s="275">
        <v>44651</v>
      </c>
      <c r="AC208" s="1">
        <v>1</v>
      </c>
      <c r="AD208" s="1" t="s">
        <v>2623</v>
      </c>
      <c r="AE208" s="1">
        <v>1</v>
      </c>
      <c r="AF208" s="1">
        <v>30</v>
      </c>
      <c r="AG208" s="1">
        <v>0</v>
      </c>
      <c r="AN208" s="1">
        <v>1</v>
      </c>
      <c r="AO208" s="1">
        <v>1</v>
      </c>
      <c r="AR208" s="276">
        <v>1184557.81</v>
      </c>
      <c r="AS208" s="1" t="s">
        <v>2632</v>
      </c>
      <c r="AT208" s="1">
        <v>0</v>
      </c>
      <c r="AU208" s="1">
        <v>0</v>
      </c>
      <c r="AV208" s="1" t="s">
        <v>2625</v>
      </c>
      <c r="AW208" s="1" t="s">
        <v>2626</v>
      </c>
      <c r="AX208" s="1">
        <v>5</v>
      </c>
      <c r="BC208" s="1">
        <v>1</v>
      </c>
      <c r="BD208" s="1">
        <v>7</v>
      </c>
      <c r="BE208" s="1">
        <v>2</v>
      </c>
      <c r="BF208" s="296">
        <v>9840175.1295041442</v>
      </c>
      <c r="BO208" s="279">
        <f t="shared" si="15"/>
        <v>26687846</v>
      </c>
      <c r="BP208" s="2">
        <f t="shared" si="16"/>
        <v>0</v>
      </c>
      <c r="BQ208" s="2">
        <f t="shared" si="14"/>
        <v>0</v>
      </c>
      <c r="BS208" s="280">
        <v>26687846</v>
      </c>
      <c r="BT208" s="281"/>
      <c r="BU208" s="281"/>
      <c r="BV208" s="281"/>
      <c r="BW208" s="281"/>
      <c r="BX208" s="281"/>
      <c r="BY208" s="281"/>
      <c r="BZ208" s="281"/>
      <c r="CA208" s="281">
        <v>0</v>
      </c>
      <c r="CB208" s="281"/>
      <c r="CC208" s="281"/>
      <c r="CD208" s="281"/>
      <c r="CE208" s="281"/>
      <c r="CF208" s="281"/>
      <c r="CG208" s="281"/>
    </row>
    <row r="209" spans="1:85" x14ac:dyDescent="0.3">
      <c r="A209" s="273">
        <f t="shared" si="13"/>
        <v>0</v>
      </c>
      <c r="B209" s="1" t="s">
        <v>2621</v>
      </c>
      <c r="C209" s="274">
        <v>20644688</v>
      </c>
      <c r="D209" s="1">
        <v>144105</v>
      </c>
      <c r="E209" s="1">
        <v>4</v>
      </c>
      <c r="F209" s="1" t="s">
        <v>2716</v>
      </c>
      <c r="G209" s="275">
        <v>43606</v>
      </c>
      <c r="H209" s="275">
        <v>45443</v>
      </c>
      <c r="I209" s="1">
        <v>0</v>
      </c>
      <c r="J209" s="1">
        <v>1</v>
      </c>
      <c r="K209" s="1">
        <v>40</v>
      </c>
      <c r="L209" s="1">
        <v>30</v>
      </c>
      <c r="M209" s="1">
        <v>2</v>
      </c>
      <c r="N209" s="1">
        <v>8.2799999999999994</v>
      </c>
      <c r="O209" s="1">
        <v>8.6</v>
      </c>
      <c r="P209" s="1">
        <v>20082692</v>
      </c>
      <c r="Q209" s="1">
        <v>240949</v>
      </c>
      <c r="R209" s="1">
        <v>9370116</v>
      </c>
      <c r="S209" s="1">
        <v>0</v>
      </c>
      <c r="T209" s="1">
        <v>0</v>
      </c>
      <c r="U209" s="1">
        <v>0</v>
      </c>
      <c r="W209" s="1">
        <v>0</v>
      </c>
      <c r="X209" s="1">
        <v>0</v>
      </c>
      <c r="Y209" s="1">
        <v>0</v>
      </c>
      <c r="Z209" s="1" t="s">
        <v>2635</v>
      </c>
      <c r="AA209" s="1" t="s">
        <v>3609</v>
      </c>
      <c r="AB209" s="275">
        <v>44651</v>
      </c>
      <c r="AC209" s="1">
        <v>1</v>
      </c>
      <c r="AD209" s="1" t="s">
        <v>2623</v>
      </c>
      <c r="AE209" s="1">
        <v>1</v>
      </c>
      <c r="AF209" s="1">
        <v>30</v>
      </c>
      <c r="AG209" s="1">
        <v>0</v>
      </c>
      <c r="AN209" s="1">
        <v>1</v>
      </c>
      <c r="AO209" s="1">
        <v>1</v>
      </c>
      <c r="AR209" s="276">
        <v>1159118.72</v>
      </c>
      <c r="AS209" s="1" t="s">
        <v>2624</v>
      </c>
      <c r="AT209" s="1">
        <v>0</v>
      </c>
      <c r="AU209" s="1">
        <v>0</v>
      </c>
      <c r="AV209" s="1" t="s">
        <v>2625</v>
      </c>
      <c r="AW209" s="1" t="s">
        <v>2626</v>
      </c>
      <c r="AX209" s="1">
        <v>5</v>
      </c>
      <c r="BC209" s="1">
        <v>1</v>
      </c>
      <c r="BD209" s="1">
        <v>7</v>
      </c>
      <c r="BE209" s="1">
        <v>2</v>
      </c>
      <c r="BF209" s="296">
        <v>9086758.2017096784</v>
      </c>
      <c r="BO209" s="279">
        <f t="shared" si="15"/>
        <v>26692648</v>
      </c>
      <c r="BP209" s="2">
        <f t="shared" si="16"/>
        <v>0</v>
      </c>
      <c r="BQ209" s="2">
        <f t="shared" si="14"/>
        <v>0</v>
      </c>
      <c r="BS209" s="280">
        <v>26692648</v>
      </c>
      <c r="BT209" s="281"/>
      <c r="BU209" s="281"/>
      <c r="BV209" s="281"/>
      <c r="BW209" s="281"/>
      <c r="BX209" s="281"/>
      <c r="BY209" s="281"/>
      <c r="BZ209" s="281"/>
      <c r="CA209" s="281">
        <v>0</v>
      </c>
      <c r="CB209" s="281"/>
      <c r="CC209" s="281"/>
      <c r="CD209" s="281"/>
      <c r="CE209" s="281"/>
      <c r="CF209" s="281"/>
      <c r="CG209" s="281"/>
    </row>
    <row r="210" spans="1:85" x14ac:dyDescent="0.3">
      <c r="A210" s="273">
        <f t="shared" si="13"/>
        <v>0</v>
      </c>
      <c r="B210" s="1" t="s">
        <v>2621</v>
      </c>
      <c r="C210" s="274">
        <v>20644688</v>
      </c>
      <c r="D210" s="1">
        <v>144105</v>
      </c>
      <c r="E210" s="1">
        <v>4</v>
      </c>
      <c r="F210" s="1" t="s">
        <v>5775</v>
      </c>
      <c r="G210" s="275">
        <v>44609</v>
      </c>
      <c r="H210" s="275">
        <v>45716</v>
      </c>
      <c r="I210" s="1">
        <v>0</v>
      </c>
      <c r="J210" s="1">
        <v>1</v>
      </c>
      <c r="K210" s="1">
        <v>1</v>
      </c>
      <c r="L210" s="1">
        <v>30</v>
      </c>
      <c r="M210" s="1">
        <v>2</v>
      </c>
      <c r="N210" s="1">
        <v>5.99</v>
      </c>
      <c r="O210" s="1">
        <v>6.16</v>
      </c>
      <c r="P210" s="1">
        <v>5037194</v>
      </c>
      <c r="Q210" s="1">
        <v>154174</v>
      </c>
      <c r="R210" s="1">
        <v>4909919</v>
      </c>
      <c r="S210" s="1">
        <v>0</v>
      </c>
      <c r="T210" s="1">
        <v>0</v>
      </c>
      <c r="U210" s="1">
        <v>0</v>
      </c>
      <c r="W210" s="1">
        <v>0</v>
      </c>
      <c r="X210" s="1">
        <v>0</v>
      </c>
      <c r="Y210" s="1">
        <v>0</v>
      </c>
      <c r="AB210" s="275">
        <v>44651</v>
      </c>
      <c r="AC210" s="1">
        <v>1</v>
      </c>
      <c r="AD210" s="1" t="s">
        <v>2623</v>
      </c>
      <c r="AE210" s="1">
        <v>1</v>
      </c>
      <c r="AF210" s="1">
        <v>30</v>
      </c>
      <c r="AG210" s="1">
        <v>0</v>
      </c>
      <c r="AN210" s="1">
        <v>1</v>
      </c>
      <c r="AO210" s="1">
        <v>1</v>
      </c>
      <c r="AR210" s="276">
        <v>607475.44999999995</v>
      </c>
      <c r="AS210" s="1" t="s">
        <v>2632</v>
      </c>
      <c r="AT210" s="1">
        <v>0</v>
      </c>
      <c r="AU210" s="1">
        <v>0</v>
      </c>
      <c r="AV210" s="1" t="s">
        <v>2625</v>
      </c>
      <c r="AW210" s="1" t="s">
        <v>2626</v>
      </c>
      <c r="AX210" s="1">
        <v>5</v>
      </c>
      <c r="BC210" s="1">
        <v>1</v>
      </c>
      <c r="BD210" s="1">
        <v>7</v>
      </c>
      <c r="BE210" s="1">
        <v>2</v>
      </c>
      <c r="BF210" s="296">
        <v>4761440.1724567963</v>
      </c>
      <c r="BO210" s="279">
        <f t="shared" si="15"/>
        <v>26624666</v>
      </c>
      <c r="BP210" s="2">
        <f t="shared" si="16"/>
        <v>0</v>
      </c>
      <c r="BQ210" s="2">
        <f t="shared" si="14"/>
        <v>30360720</v>
      </c>
      <c r="BS210" s="280">
        <v>26624666</v>
      </c>
      <c r="BT210" s="281"/>
      <c r="BU210" s="281"/>
      <c r="BV210" s="281"/>
      <c r="BW210" s="281"/>
      <c r="BX210" s="281"/>
      <c r="BY210" s="281"/>
      <c r="BZ210" s="281"/>
      <c r="CA210" s="281">
        <v>30360720</v>
      </c>
      <c r="CB210" s="281"/>
      <c r="CC210" s="281"/>
      <c r="CD210" s="281"/>
      <c r="CE210" s="281"/>
      <c r="CF210" s="281"/>
      <c r="CG210" s="281"/>
    </row>
    <row r="211" spans="1:85" x14ac:dyDescent="0.3">
      <c r="A211" s="273">
        <f t="shared" si="13"/>
        <v>0</v>
      </c>
      <c r="B211" s="1" t="s">
        <v>2621</v>
      </c>
      <c r="C211" s="274">
        <v>20644688</v>
      </c>
      <c r="D211" s="1">
        <v>144205</v>
      </c>
      <c r="E211" s="1">
        <v>4</v>
      </c>
      <c r="F211" s="1" t="s">
        <v>4848</v>
      </c>
      <c r="G211" s="275">
        <v>44267</v>
      </c>
      <c r="H211" s="275">
        <v>45382</v>
      </c>
      <c r="I211" s="1">
        <v>0</v>
      </c>
      <c r="J211" s="1">
        <v>1</v>
      </c>
      <c r="K211" s="1">
        <v>12</v>
      </c>
      <c r="L211" s="1">
        <v>30</v>
      </c>
      <c r="M211" s="1">
        <v>2</v>
      </c>
      <c r="N211" s="1">
        <v>17.690000000000001</v>
      </c>
      <c r="O211" s="1">
        <v>19.2</v>
      </c>
      <c r="P211" s="1">
        <v>2000000</v>
      </c>
      <c r="Q211" s="1">
        <v>72408</v>
      </c>
      <c r="R211" s="1">
        <v>1448928</v>
      </c>
      <c r="S211" s="1">
        <v>0</v>
      </c>
      <c r="T211" s="1">
        <v>0</v>
      </c>
      <c r="U211" s="1">
        <v>0</v>
      </c>
      <c r="W211" s="1">
        <v>0</v>
      </c>
      <c r="X211" s="1">
        <v>0</v>
      </c>
      <c r="Y211" s="1">
        <v>0</v>
      </c>
      <c r="AB211" s="275">
        <v>44651</v>
      </c>
      <c r="AC211" s="1">
        <v>1</v>
      </c>
      <c r="AD211" s="1" t="s">
        <v>2623</v>
      </c>
      <c r="AE211" s="1">
        <v>1</v>
      </c>
      <c r="AF211" s="1">
        <v>30</v>
      </c>
      <c r="AG211" s="1">
        <v>0</v>
      </c>
      <c r="AN211" s="1">
        <v>1</v>
      </c>
      <c r="AO211" s="1">
        <v>1</v>
      </c>
      <c r="AR211" s="276">
        <v>179250.67</v>
      </c>
      <c r="AS211" s="1" t="s">
        <v>2657</v>
      </c>
      <c r="AT211" s="1">
        <v>0</v>
      </c>
      <c r="AU211" s="1">
        <v>0</v>
      </c>
      <c r="AX211" s="1">
        <v>5</v>
      </c>
      <c r="BC211" s="1">
        <v>1</v>
      </c>
      <c r="BD211" s="1">
        <v>7</v>
      </c>
      <c r="BE211" s="1">
        <v>2</v>
      </c>
      <c r="BF211" s="296">
        <v>1405111.5682758677</v>
      </c>
      <c r="BO211" s="279">
        <f t="shared" si="15"/>
        <v>26622648</v>
      </c>
      <c r="BP211" s="2">
        <f t="shared" si="16"/>
        <v>62372182.302996412</v>
      </c>
      <c r="BQ211" s="2">
        <f t="shared" si="14"/>
        <v>237577.69700358593</v>
      </c>
      <c r="BS211" s="280">
        <v>26622648</v>
      </c>
      <c r="BT211" s="281">
        <v>62372182.302996412</v>
      </c>
      <c r="BU211" s="281"/>
      <c r="BV211" s="281">
        <v>237577.69700358593</v>
      </c>
      <c r="BW211" s="281"/>
      <c r="BX211" s="281"/>
      <c r="BY211" s="281"/>
      <c r="BZ211" s="281"/>
      <c r="CA211" s="281"/>
      <c r="CB211" s="281"/>
      <c r="CC211" s="281"/>
      <c r="CD211" s="281"/>
      <c r="CE211" s="281"/>
      <c r="CF211" s="281"/>
      <c r="CG211" s="281"/>
    </row>
    <row r="212" spans="1:85" x14ac:dyDescent="0.3">
      <c r="A212" s="273">
        <f t="shared" si="13"/>
        <v>0</v>
      </c>
      <c r="B212" s="1" t="s">
        <v>2621</v>
      </c>
      <c r="C212" s="274">
        <v>20644688</v>
      </c>
      <c r="D212" s="1">
        <v>144205</v>
      </c>
      <c r="E212" s="1">
        <v>4</v>
      </c>
      <c r="F212" s="1" t="s">
        <v>4817</v>
      </c>
      <c r="G212" s="275">
        <v>44396</v>
      </c>
      <c r="H212" s="275">
        <v>45504</v>
      </c>
      <c r="I212" s="1">
        <v>0</v>
      </c>
      <c r="J212" s="1">
        <v>1</v>
      </c>
      <c r="K212" s="1">
        <v>8</v>
      </c>
      <c r="L212" s="1">
        <v>30</v>
      </c>
      <c r="M212" s="1">
        <v>2</v>
      </c>
      <c r="N212" s="1">
        <v>17.690000000000001</v>
      </c>
      <c r="O212" s="1">
        <v>19.2</v>
      </c>
      <c r="P212" s="1">
        <v>3000000</v>
      </c>
      <c r="Q212" s="1">
        <v>108613</v>
      </c>
      <c r="R212" s="1">
        <v>2465574</v>
      </c>
      <c r="S212" s="1">
        <v>0</v>
      </c>
      <c r="T212" s="1">
        <v>0</v>
      </c>
      <c r="U212" s="1">
        <v>0</v>
      </c>
      <c r="W212" s="1">
        <v>0</v>
      </c>
      <c r="X212" s="1">
        <v>0</v>
      </c>
      <c r="Y212" s="1">
        <v>0</v>
      </c>
      <c r="AB212" s="275">
        <v>44651</v>
      </c>
      <c r="AC212" s="1">
        <v>1</v>
      </c>
      <c r="AD212" s="1" t="s">
        <v>2623</v>
      </c>
      <c r="AE212" s="1">
        <v>1</v>
      </c>
      <c r="AF212" s="1">
        <v>30</v>
      </c>
      <c r="AG212" s="1">
        <v>0</v>
      </c>
      <c r="AN212" s="1">
        <v>1</v>
      </c>
      <c r="AO212" s="1">
        <v>1</v>
      </c>
      <c r="AR212" s="276">
        <v>305073.42</v>
      </c>
      <c r="AS212" s="1" t="s">
        <v>2657</v>
      </c>
      <c r="AT212" s="1">
        <v>0</v>
      </c>
      <c r="AU212" s="1">
        <v>0</v>
      </c>
      <c r="AX212" s="1">
        <v>5</v>
      </c>
      <c r="BC212" s="1">
        <v>1</v>
      </c>
      <c r="BD212" s="1">
        <v>7</v>
      </c>
      <c r="BE212" s="1">
        <v>2</v>
      </c>
      <c r="BF212" s="296">
        <v>2391013.5975287966</v>
      </c>
      <c r="BO212" s="279">
        <f t="shared" si="15"/>
        <v>26622094</v>
      </c>
      <c r="BP212" s="2">
        <f t="shared" si="16"/>
        <v>0</v>
      </c>
      <c r="BQ212" s="2">
        <f t="shared" si="14"/>
        <v>0</v>
      </c>
      <c r="BS212" s="280">
        <v>26622094</v>
      </c>
      <c r="BT212" s="281"/>
      <c r="BU212" s="281"/>
      <c r="BV212" s="281">
        <v>0</v>
      </c>
      <c r="BW212" s="281"/>
      <c r="BX212" s="281"/>
      <c r="BY212" s="281"/>
      <c r="BZ212" s="281"/>
      <c r="CA212" s="281">
        <v>0</v>
      </c>
      <c r="CB212" s="281"/>
      <c r="CC212" s="281"/>
      <c r="CD212" s="281"/>
      <c r="CE212" s="281"/>
      <c r="CF212" s="281"/>
      <c r="CG212" s="281"/>
    </row>
    <row r="213" spans="1:85" x14ac:dyDescent="0.3">
      <c r="A213" s="273">
        <f t="shared" si="13"/>
        <v>0</v>
      </c>
      <c r="B213" s="1" t="s">
        <v>2621</v>
      </c>
      <c r="C213" s="274">
        <v>20644688</v>
      </c>
      <c r="D213" s="1">
        <v>144205</v>
      </c>
      <c r="E213" s="1">
        <v>4</v>
      </c>
      <c r="F213" s="1" t="s">
        <v>5564</v>
      </c>
      <c r="G213" s="275">
        <v>44516</v>
      </c>
      <c r="H213" s="275">
        <v>45260</v>
      </c>
      <c r="I213" s="1">
        <v>0</v>
      </c>
      <c r="J213" s="1">
        <v>1</v>
      </c>
      <c r="K213" s="1">
        <v>4</v>
      </c>
      <c r="L213" s="1">
        <v>30</v>
      </c>
      <c r="M213" s="1">
        <v>2</v>
      </c>
      <c r="N213" s="1">
        <v>7.2</v>
      </c>
      <c r="O213" s="1">
        <v>7.44</v>
      </c>
      <c r="P213" s="1">
        <v>4028769</v>
      </c>
      <c r="Q213" s="1">
        <v>181482</v>
      </c>
      <c r="R213" s="1">
        <v>3398993</v>
      </c>
      <c r="S213" s="1">
        <v>0</v>
      </c>
      <c r="T213" s="1">
        <v>0</v>
      </c>
      <c r="U213" s="1">
        <v>0</v>
      </c>
      <c r="W213" s="1">
        <v>0</v>
      </c>
      <c r="X213" s="1">
        <v>0</v>
      </c>
      <c r="Y213" s="1">
        <v>0</v>
      </c>
      <c r="AB213" s="275">
        <v>44651</v>
      </c>
      <c r="AC213" s="1">
        <v>1</v>
      </c>
      <c r="AD213" s="1" t="s">
        <v>2623</v>
      </c>
      <c r="AE213" s="1">
        <v>1</v>
      </c>
      <c r="AF213" s="1">
        <v>30</v>
      </c>
      <c r="AG213" s="1">
        <v>0</v>
      </c>
      <c r="AN213" s="1">
        <v>1</v>
      </c>
      <c r="AO213" s="1">
        <v>1</v>
      </c>
      <c r="AR213" s="276">
        <v>420477.73</v>
      </c>
      <c r="AS213" s="1" t="s">
        <v>2632</v>
      </c>
      <c r="AT213" s="1">
        <v>0</v>
      </c>
      <c r="AU213" s="1">
        <v>0</v>
      </c>
      <c r="AX213" s="1">
        <v>5</v>
      </c>
      <c r="BC213" s="1">
        <v>1</v>
      </c>
      <c r="BD213" s="1">
        <v>7</v>
      </c>
      <c r="BE213" s="1">
        <v>2</v>
      </c>
      <c r="BF213" s="296">
        <v>3296205.4600288603</v>
      </c>
      <c r="BO213" s="279">
        <f t="shared" si="15"/>
        <v>26647244</v>
      </c>
      <c r="BP213" s="2">
        <f t="shared" si="16"/>
        <v>0</v>
      </c>
      <c r="BQ213" s="2">
        <f t="shared" si="14"/>
        <v>42447801.999999993</v>
      </c>
      <c r="BS213" s="280">
        <v>26647244</v>
      </c>
      <c r="BT213" s="281"/>
      <c r="BU213" s="281"/>
      <c r="BV213" s="281">
        <v>33057791.045403004</v>
      </c>
      <c r="BW213" s="281"/>
      <c r="BX213" s="281"/>
      <c r="BY213" s="281"/>
      <c r="BZ213" s="281"/>
      <c r="CA213" s="281">
        <v>9390010.9545969907</v>
      </c>
      <c r="CB213" s="281"/>
      <c r="CC213" s="281"/>
      <c r="CD213" s="281"/>
      <c r="CE213" s="281"/>
      <c r="CF213" s="281"/>
      <c r="CG213" s="281"/>
    </row>
    <row r="214" spans="1:85" x14ac:dyDescent="0.3">
      <c r="A214" s="273">
        <f t="shared" si="13"/>
        <v>0</v>
      </c>
      <c r="B214" s="1" t="s">
        <v>2621</v>
      </c>
      <c r="C214" s="274">
        <v>20644662</v>
      </c>
      <c r="D214" s="1">
        <v>141105</v>
      </c>
      <c r="E214" s="1">
        <v>4</v>
      </c>
      <c r="F214" s="1" t="s">
        <v>2949</v>
      </c>
      <c r="G214" s="275">
        <v>43278</v>
      </c>
      <c r="H214" s="275">
        <v>44773</v>
      </c>
      <c r="I214" s="1">
        <v>0</v>
      </c>
      <c r="J214" s="1">
        <v>1</v>
      </c>
      <c r="K214" s="1">
        <v>34</v>
      </c>
      <c r="L214" s="1">
        <v>30</v>
      </c>
      <c r="M214" s="1">
        <v>2</v>
      </c>
      <c r="N214" s="1">
        <v>10.8</v>
      </c>
      <c r="O214" s="1">
        <v>11.35</v>
      </c>
      <c r="P214" s="1">
        <v>120170499</v>
      </c>
      <c r="Q214" s="1">
        <v>1874751</v>
      </c>
      <c r="R214" s="1">
        <v>14908961</v>
      </c>
      <c r="S214" s="1">
        <v>0</v>
      </c>
      <c r="T214" s="1">
        <v>0</v>
      </c>
      <c r="U214" s="1">
        <v>552000000</v>
      </c>
      <c r="V214" s="275">
        <v>43585</v>
      </c>
      <c r="W214" s="1">
        <v>0</v>
      </c>
      <c r="X214" s="1">
        <v>0</v>
      </c>
      <c r="Y214" s="1">
        <v>0</v>
      </c>
      <c r="AB214" s="275">
        <v>44651</v>
      </c>
      <c r="AC214" s="1">
        <v>2</v>
      </c>
      <c r="AD214" s="1" t="s">
        <v>2623</v>
      </c>
      <c r="AE214" s="1">
        <v>1</v>
      </c>
      <c r="AF214" s="1">
        <v>30</v>
      </c>
      <c r="AG214" s="1">
        <v>0</v>
      </c>
      <c r="AN214" s="1">
        <v>1</v>
      </c>
      <c r="AO214" s="1">
        <v>1</v>
      </c>
      <c r="AP214" s="275"/>
      <c r="AR214" s="276">
        <v>3289557</v>
      </c>
      <c r="AS214" s="1" t="s">
        <v>2624</v>
      </c>
      <c r="AT214" s="1">
        <v>0</v>
      </c>
      <c r="AU214" s="1">
        <v>0</v>
      </c>
      <c r="AV214" s="1" t="s">
        <v>2625</v>
      </c>
      <c r="AW214" s="1" t="s">
        <v>2626</v>
      </c>
      <c r="AX214" s="1">
        <v>5</v>
      </c>
      <c r="BC214" s="1">
        <v>1</v>
      </c>
      <c r="BD214" s="1">
        <v>7</v>
      </c>
      <c r="BE214" s="1">
        <v>2</v>
      </c>
      <c r="BF214" s="296">
        <v>25361972</v>
      </c>
      <c r="BO214" s="279">
        <f t="shared" si="15"/>
        <v>26649664</v>
      </c>
      <c r="BP214" s="2">
        <f t="shared" si="16"/>
        <v>60329098.719999999</v>
      </c>
      <c r="BQ214" s="2">
        <f t="shared" si="14"/>
        <v>0</v>
      </c>
      <c r="BS214" s="280">
        <v>26649664</v>
      </c>
      <c r="BT214" s="281">
        <v>60329098.719999999</v>
      </c>
      <c r="BU214" s="281"/>
      <c r="BV214" s="281"/>
      <c r="BW214" s="281"/>
      <c r="BX214" s="281"/>
      <c r="BY214" s="281"/>
      <c r="BZ214" s="281"/>
      <c r="CA214" s="281"/>
      <c r="CB214" s="281"/>
      <c r="CC214" s="281"/>
      <c r="CD214" s="281"/>
      <c r="CE214" s="281"/>
      <c r="CF214" s="281"/>
      <c r="CG214" s="281"/>
    </row>
    <row r="215" spans="1:85" x14ac:dyDescent="0.3">
      <c r="A215" s="273">
        <f t="shared" si="13"/>
        <v>0</v>
      </c>
      <c r="B215" s="1" t="s">
        <v>2621</v>
      </c>
      <c r="C215" s="274">
        <v>20646224</v>
      </c>
      <c r="D215" s="1">
        <v>144205</v>
      </c>
      <c r="E215" s="1">
        <v>4</v>
      </c>
      <c r="F215" s="1" t="s">
        <v>6249</v>
      </c>
      <c r="G215" s="275">
        <v>44567</v>
      </c>
      <c r="H215" s="275">
        <v>45138</v>
      </c>
      <c r="I215" s="1">
        <v>0</v>
      </c>
      <c r="J215" s="1">
        <v>1</v>
      </c>
      <c r="K215" s="1">
        <v>2</v>
      </c>
      <c r="L215" s="1">
        <v>30</v>
      </c>
      <c r="M215" s="1">
        <v>2</v>
      </c>
      <c r="N215" s="1">
        <v>7.2</v>
      </c>
      <c r="O215" s="1">
        <v>7.44</v>
      </c>
      <c r="P215" s="1">
        <v>22118704</v>
      </c>
      <c r="Q215" s="1">
        <v>1304105</v>
      </c>
      <c r="R215" s="1">
        <v>18146203</v>
      </c>
      <c r="S215" s="1">
        <v>0</v>
      </c>
      <c r="T215" s="1">
        <v>0</v>
      </c>
      <c r="U215" s="1">
        <v>0</v>
      </c>
      <c r="W215" s="1">
        <v>0</v>
      </c>
      <c r="X215" s="1">
        <v>0</v>
      </c>
      <c r="Y215" s="1">
        <v>0</v>
      </c>
      <c r="AB215" s="275">
        <v>44648</v>
      </c>
      <c r="AC215" s="1">
        <v>1</v>
      </c>
      <c r="AD215" s="1" t="s">
        <v>2623</v>
      </c>
      <c r="AE215" s="1">
        <v>1</v>
      </c>
      <c r="AF215" s="1">
        <v>30</v>
      </c>
      <c r="AG215" s="1">
        <v>0</v>
      </c>
      <c r="AN215" s="1">
        <v>1</v>
      </c>
      <c r="AO215" s="1">
        <v>1</v>
      </c>
      <c r="AR215" s="276">
        <v>3834672</v>
      </c>
      <c r="AS215" s="1" t="s">
        <v>2632</v>
      </c>
      <c r="AT215" s="1">
        <v>0</v>
      </c>
      <c r="AU215" s="1">
        <v>0</v>
      </c>
      <c r="AX215" s="1">
        <v>5</v>
      </c>
      <c r="BC215" s="1">
        <v>1</v>
      </c>
      <c r="BD215" s="1">
        <v>7</v>
      </c>
      <c r="BE215" s="1">
        <v>2</v>
      </c>
      <c r="BF215" s="296">
        <v>29718848</v>
      </c>
      <c r="BO215" s="279">
        <f t="shared" si="15"/>
        <v>26647088</v>
      </c>
      <c r="BP215" s="2">
        <f t="shared" si="16"/>
        <v>0</v>
      </c>
      <c r="BQ215" s="2">
        <f t="shared" si="14"/>
        <v>3474358</v>
      </c>
      <c r="BS215" s="280">
        <v>26647088</v>
      </c>
      <c r="BT215" s="281"/>
      <c r="BU215" s="281"/>
      <c r="BV215" s="281"/>
      <c r="BW215" s="281"/>
      <c r="BX215" s="281"/>
      <c r="BY215" s="281"/>
      <c r="BZ215" s="281"/>
      <c r="CA215" s="281">
        <v>3474358</v>
      </c>
      <c r="CB215" s="281"/>
      <c r="CC215" s="281"/>
      <c r="CD215" s="281"/>
      <c r="CE215" s="281"/>
      <c r="CF215" s="281"/>
      <c r="CG215" s="281"/>
    </row>
    <row r="216" spans="1:85" x14ac:dyDescent="0.3">
      <c r="A216" s="273">
        <f t="shared" si="13"/>
        <v>0</v>
      </c>
      <c r="B216" s="1" t="s">
        <v>2621</v>
      </c>
      <c r="C216" s="274">
        <v>20646788</v>
      </c>
      <c r="D216" s="1">
        <v>144205</v>
      </c>
      <c r="E216" s="1">
        <v>4</v>
      </c>
      <c r="F216" s="1" t="s">
        <v>3603</v>
      </c>
      <c r="G216" s="275">
        <v>44244</v>
      </c>
      <c r="H216" s="275">
        <v>44804</v>
      </c>
      <c r="I216" s="1">
        <v>0</v>
      </c>
      <c r="J216" s="1">
        <v>1</v>
      </c>
      <c r="K216" s="1">
        <v>13</v>
      </c>
      <c r="L216" s="1">
        <v>30</v>
      </c>
      <c r="M216" s="1">
        <v>2</v>
      </c>
      <c r="N216" s="1">
        <v>17.690000000000001</v>
      </c>
      <c r="O216" s="1">
        <v>19.2</v>
      </c>
      <c r="P216" s="1">
        <v>600000</v>
      </c>
      <c r="Q216" s="1">
        <v>38313</v>
      </c>
      <c r="R216" s="1">
        <v>183194</v>
      </c>
      <c r="S216" s="1">
        <v>0</v>
      </c>
      <c r="T216" s="1">
        <v>0</v>
      </c>
      <c r="U216" s="1">
        <v>0</v>
      </c>
      <c r="W216" s="1">
        <v>0</v>
      </c>
      <c r="X216" s="1">
        <v>0</v>
      </c>
      <c r="Y216" s="1">
        <v>0</v>
      </c>
      <c r="AB216" s="275">
        <v>44651</v>
      </c>
      <c r="AC216" s="1">
        <v>1</v>
      </c>
      <c r="AD216" s="1" t="s">
        <v>2623</v>
      </c>
      <c r="AE216" s="1">
        <v>1</v>
      </c>
      <c r="AF216" s="1">
        <v>30</v>
      </c>
      <c r="AG216" s="1">
        <v>0</v>
      </c>
      <c r="AN216" s="1">
        <v>1</v>
      </c>
      <c r="AO216" s="1">
        <v>1</v>
      </c>
      <c r="AR216" s="276">
        <v>55573.93</v>
      </c>
      <c r="AS216" s="1" t="s">
        <v>2657</v>
      </c>
      <c r="AT216" s="1">
        <v>0</v>
      </c>
      <c r="AU216" s="1">
        <v>0</v>
      </c>
      <c r="AX216" s="1">
        <v>5</v>
      </c>
      <c r="BC216" s="1">
        <v>1</v>
      </c>
      <c r="BD216" s="1">
        <v>7</v>
      </c>
      <c r="BE216" s="1">
        <v>2</v>
      </c>
      <c r="BF216" s="296">
        <v>392831.92858314805</v>
      </c>
      <c r="BO216" s="279">
        <f t="shared" si="15"/>
        <v>26662684</v>
      </c>
      <c r="BP216" s="2">
        <f t="shared" si="16"/>
        <v>0</v>
      </c>
      <c r="BQ216" s="2">
        <f t="shared" si="14"/>
        <v>45611097</v>
      </c>
      <c r="BS216" s="280">
        <v>26662684</v>
      </c>
      <c r="BT216" s="281"/>
      <c r="BU216" s="281"/>
      <c r="BV216" s="281">
        <v>45611097</v>
      </c>
      <c r="BW216" s="281"/>
      <c r="BX216" s="281"/>
      <c r="BY216" s="281"/>
      <c r="BZ216" s="281"/>
      <c r="CA216" s="281"/>
      <c r="CB216" s="281"/>
      <c r="CC216" s="281"/>
      <c r="CD216" s="281"/>
      <c r="CE216" s="281"/>
      <c r="CF216" s="281"/>
      <c r="CG216" s="281"/>
    </row>
    <row r="217" spans="1:85" x14ac:dyDescent="0.3">
      <c r="A217" s="273">
        <f t="shared" si="13"/>
        <v>0</v>
      </c>
      <c r="B217" s="1" t="s">
        <v>2621</v>
      </c>
      <c r="C217" s="274">
        <v>20646788</v>
      </c>
      <c r="D217" s="1">
        <v>144205</v>
      </c>
      <c r="E217" s="1">
        <v>4</v>
      </c>
      <c r="F217" s="1" t="s">
        <v>3797</v>
      </c>
      <c r="G217" s="275">
        <v>44224</v>
      </c>
      <c r="H217" s="275">
        <v>44773</v>
      </c>
      <c r="I217" s="1">
        <v>0</v>
      </c>
      <c r="J217" s="1">
        <v>1</v>
      </c>
      <c r="K217" s="1">
        <v>14</v>
      </c>
      <c r="L217" s="1">
        <v>30</v>
      </c>
      <c r="M217" s="1">
        <v>2</v>
      </c>
      <c r="N217" s="1">
        <v>7.2</v>
      </c>
      <c r="O217" s="1">
        <v>7.44</v>
      </c>
      <c r="P217" s="1">
        <v>3000000</v>
      </c>
      <c r="Q217" s="1">
        <v>191565</v>
      </c>
      <c r="R217" s="1">
        <v>696449</v>
      </c>
      <c r="S217" s="1">
        <v>0</v>
      </c>
      <c r="T217" s="1">
        <v>0</v>
      </c>
      <c r="U217" s="1">
        <v>0</v>
      </c>
      <c r="W217" s="1">
        <v>0</v>
      </c>
      <c r="X217" s="1">
        <v>0</v>
      </c>
      <c r="Y217" s="1">
        <v>0</v>
      </c>
      <c r="AB217" s="275">
        <v>44651</v>
      </c>
      <c r="AC217" s="1">
        <v>1</v>
      </c>
      <c r="AD217" s="1" t="s">
        <v>2623</v>
      </c>
      <c r="AE217" s="1">
        <v>1</v>
      </c>
      <c r="AF217" s="1">
        <v>30</v>
      </c>
      <c r="AG217" s="1">
        <v>0</v>
      </c>
      <c r="AN217" s="1">
        <v>1</v>
      </c>
      <c r="AO217" s="1">
        <v>1</v>
      </c>
      <c r="AR217" s="276">
        <v>210907.61</v>
      </c>
      <c r="AS217" s="1" t="s">
        <v>2657</v>
      </c>
      <c r="AT217" s="1">
        <v>0</v>
      </c>
      <c r="AU217" s="1">
        <v>0</v>
      </c>
      <c r="AX217" s="1">
        <v>5</v>
      </c>
      <c r="BC217" s="1">
        <v>1</v>
      </c>
      <c r="BD217" s="1">
        <v>7</v>
      </c>
      <c r="BE217" s="1">
        <v>2</v>
      </c>
      <c r="BF217" s="296">
        <v>1493429.9367326705</v>
      </c>
      <c r="BO217" s="279">
        <f t="shared" si="15"/>
        <v>26666640</v>
      </c>
      <c r="BP217" s="2">
        <f t="shared" si="16"/>
        <v>1407245.1842168991</v>
      </c>
      <c r="BQ217" s="2">
        <f t="shared" si="14"/>
        <v>10808769.335783102</v>
      </c>
      <c r="BS217" s="280">
        <v>26666640</v>
      </c>
      <c r="BT217" s="281">
        <v>1407245.1842168991</v>
      </c>
      <c r="BU217" s="281"/>
      <c r="BV217" s="281">
        <v>10808769.335783102</v>
      </c>
      <c r="BW217" s="281"/>
      <c r="BX217" s="281"/>
      <c r="BY217" s="281"/>
      <c r="BZ217" s="281"/>
      <c r="CA217" s="281"/>
      <c r="CB217" s="281"/>
      <c r="CC217" s="281"/>
      <c r="CD217" s="281"/>
      <c r="CE217" s="281"/>
      <c r="CF217" s="281"/>
      <c r="CG217" s="281"/>
    </row>
    <row r="218" spans="1:85" x14ac:dyDescent="0.3">
      <c r="A218" s="273">
        <f t="shared" si="13"/>
        <v>0</v>
      </c>
      <c r="B218" s="1" t="s">
        <v>2621</v>
      </c>
      <c r="C218" s="274">
        <v>20646788</v>
      </c>
      <c r="D218" s="1">
        <v>144205</v>
      </c>
      <c r="E218" s="1">
        <v>4</v>
      </c>
      <c r="F218" s="1" t="s">
        <v>3946</v>
      </c>
      <c r="G218" s="275">
        <v>44200</v>
      </c>
      <c r="H218" s="275">
        <v>44773</v>
      </c>
      <c r="I218" s="1">
        <v>0</v>
      </c>
      <c r="J218" s="1">
        <v>1</v>
      </c>
      <c r="K218" s="1">
        <v>14</v>
      </c>
      <c r="L218" s="1">
        <v>30</v>
      </c>
      <c r="M218" s="1">
        <v>2</v>
      </c>
      <c r="N218" s="1">
        <v>9</v>
      </c>
      <c r="O218" s="1">
        <v>9.3800000000000008</v>
      </c>
      <c r="P218" s="1">
        <v>3000000</v>
      </c>
      <c r="Q218" s="1">
        <v>191565</v>
      </c>
      <c r="R218" s="1">
        <v>703554</v>
      </c>
      <c r="S218" s="1">
        <v>0</v>
      </c>
      <c r="T218" s="1">
        <v>0</v>
      </c>
      <c r="U218" s="1">
        <v>0</v>
      </c>
      <c r="V218" s="275"/>
      <c r="W218" s="1">
        <v>0</v>
      </c>
      <c r="X218" s="1">
        <v>0</v>
      </c>
      <c r="Y218" s="1">
        <v>0</v>
      </c>
      <c r="AB218" s="275">
        <v>44651</v>
      </c>
      <c r="AC218" s="1">
        <v>1</v>
      </c>
      <c r="AD218" s="1" t="s">
        <v>2623</v>
      </c>
      <c r="AE218" s="1">
        <v>1</v>
      </c>
      <c r="AF218" s="1">
        <v>30</v>
      </c>
      <c r="AG218" s="1">
        <v>0</v>
      </c>
      <c r="AN218" s="1">
        <v>1</v>
      </c>
      <c r="AO218" s="1">
        <v>1</v>
      </c>
      <c r="AR218" s="276">
        <v>212957.47</v>
      </c>
      <c r="AS218" s="1" t="s">
        <v>2657</v>
      </c>
      <c r="AT218" s="1">
        <v>0</v>
      </c>
      <c r="AU218" s="1">
        <v>0</v>
      </c>
      <c r="AX218" s="1">
        <v>5</v>
      </c>
      <c r="BC218" s="1">
        <v>1</v>
      </c>
      <c r="BD218" s="1">
        <v>7</v>
      </c>
      <c r="BE218" s="1">
        <v>2</v>
      </c>
      <c r="BF218" s="296">
        <v>1508665.5386223791</v>
      </c>
      <c r="BO218" s="279">
        <f t="shared" si="15"/>
        <v>26666847</v>
      </c>
      <c r="BP218" s="2">
        <f t="shared" si="16"/>
        <v>0</v>
      </c>
      <c r="BQ218" s="2">
        <f t="shared" si="14"/>
        <v>22919606.990000002</v>
      </c>
      <c r="BS218" s="280">
        <v>26666847</v>
      </c>
      <c r="BT218" s="281"/>
      <c r="BU218" s="281"/>
      <c r="BV218" s="281">
        <v>13265736.329830304</v>
      </c>
      <c r="BW218" s="281"/>
      <c r="BX218" s="281"/>
      <c r="BY218" s="281"/>
      <c r="BZ218" s="281"/>
      <c r="CA218" s="281">
        <v>9653870.6601696983</v>
      </c>
      <c r="CB218" s="281"/>
      <c r="CC218" s="281"/>
      <c r="CD218" s="281"/>
      <c r="CE218" s="281"/>
      <c r="CF218" s="281"/>
      <c r="CG218" s="281"/>
    </row>
    <row r="219" spans="1:85" x14ac:dyDescent="0.3">
      <c r="A219" s="273">
        <f t="shared" si="13"/>
        <v>0</v>
      </c>
      <c r="B219" s="1" t="s">
        <v>2621</v>
      </c>
      <c r="C219" s="274">
        <v>20646788</v>
      </c>
      <c r="D219" s="1">
        <v>144205</v>
      </c>
      <c r="E219" s="1">
        <v>4</v>
      </c>
      <c r="F219" s="1" t="s">
        <v>4115</v>
      </c>
      <c r="G219" s="275">
        <v>44284</v>
      </c>
      <c r="H219" s="275">
        <v>45016</v>
      </c>
      <c r="I219" s="1">
        <v>0</v>
      </c>
      <c r="J219" s="1">
        <v>1</v>
      </c>
      <c r="K219" s="1">
        <v>12</v>
      </c>
      <c r="L219" s="1">
        <v>30</v>
      </c>
      <c r="M219" s="1">
        <v>2</v>
      </c>
      <c r="N219" s="1">
        <v>7.2</v>
      </c>
      <c r="O219" s="1">
        <v>7.44</v>
      </c>
      <c r="P219" s="1">
        <v>6018753</v>
      </c>
      <c r="Q219" s="1">
        <v>271124</v>
      </c>
      <c r="R219" s="1">
        <v>3123366</v>
      </c>
      <c r="S219" s="1">
        <v>0</v>
      </c>
      <c r="T219" s="1">
        <v>0</v>
      </c>
      <c r="U219" s="1">
        <v>0</v>
      </c>
      <c r="W219" s="1">
        <v>0</v>
      </c>
      <c r="X219" s="1">
        <v>0</v>
      </c>
      <c r="Y219" s="1">
        <v>0</v>
      </c>
      <c r="AB219" s="275">
        <v>44651</v>
      </c>
      <c r="AC219" s="1">
        <v>1</v>
      </c>
      <c r="AD219" s="1" t="s">
        <v>2623</v>
      </c>
      <c r="AE219" s="1">
        <v>1</v>
      </c>
      <c r="AF219" s="1">
        <v>30</v>
      </c>
      <c r="AG219" s="1">
        <v>0</v>
      </c>
      <c r="AN219" s="1">
        <v>1</v>
      </c>
      <c r="AO219" s="1">
        <v>1</v>
      </c>
      <c r="AR219" s="276">
        <v>945895.59</v>
      </c>
      <c r="AS219" s="1" t="s">
        <v>2632</v>
      </c>
      <c r="AT219" s="1">
        <v>0</v>
      </c>
      <c r="AU219" s="1">
        <v>0</v>
      </c>
      <c r="AX219" s="1">
        <v>5</v>
      </c>
      <c r="BC219" s="1">
        <v>1</v>
      </c>
      <c r="BD219" s="1">
        <v>7</v>
      </c>
      <c r="BE219" s="1">
        <v>2</v>
      </c>
      <c r="BF219" s="296">
        <v>6697587.7455104031</v>
      </c>
      <c r="BO219" s="279">
        <f t="shared" si="15"/>
        <v>26670802</v>
      </c>
      <c r="BP219" s="2">
        <f t="shared" si="16"/>
        <v>0</v>
      </c>
      <c r="BQ219" s="2">
        <f t="shared" si="14"/>
        <v>12463314.43</v>
      </c>
      <c r="BS219" s="280">
        <v>26670802</v>
      </c>
      <c r="BT219" s="281"/>
      <c r="BU219" s="281"/>
      <c r="BV219" s="281">
        <v>12463314.43</v>
      </c>
      <c r="BW219" s="281"/>
      <c r="BX219" s="281"/>
      <c r="BY219" s="281"/>
      <c r="BZ219" s="281"/>
      <c r="CA219" s="281"/>
      <c r="CB219" s="281"/>
      <c r="CC219" s="281"/>
      <c r="CD219" s="281"/>
      <c r="CE219" s="281"/>
      <c r="CF219" s="281"/>
      <c r="CG219" s="281"/>
    </row>
    <row r="220" spans="1:85" x14ac:dyDescent="0.3">
      <c r="A220" s="273">
        <f t="shared" si="13"/>
        <v>0</v>
      </c>
      <c r="B220" s="1" t="s">
        <v>2621</v>
      </c>
      <c r="C220" s="274">
        <v>20646788</v>
      </c>
      <c r="D220" s="1">
        <v>144205</v>
      </c>
      <c r="E220" s="1">
        <v>4</v>
      </c>
      <c r="F220" s="1" t="s">
        <v>4851</v>
      </c>
      <c r="G220" s="275">
        <v>44278</v>
      </c>
      <c r="H220" s="275">
        <v>44834</v>
      </c>
      <c r="I220" s="1">
        <v>0</v>
      </c>
      <c r="J220" s="1">
        <v>1</v>
      </c>
      <c r="K220" s="1">
        <v>12</v>
      </c>
      <c r="L220" s="1">
        <v>30</v>
      </c>
      <c r="M220" s="1">
        <v>2</v>
      </c>
      <c r="N220" s="1">
        <v>17.690000000000001</v>
      </c>
      <c r="O220" s="1">
        <v>19.2</v>
      </c>
      <c r="P220" s="1">
        <v>200000</v>
      </c>
      <c r="Q220" s="1">
        <v>12771</v>
      </c>
      <c r="R220" s="1">
        <v>72736</v>
      </c>
      <c r="S220" s="1">
        <v>0</v>
      </c>
      <c r="T220" s="1">
        <v>0</v>
      </c>
      <c r="U220" s="1">
        <v>0</v>
      </c>
      <c r="W220" s="1">
        <v>0</v>
      </c>
      <c r="X220" s="1">
        <v>0</v>
      </c>
      <c r="Y220" s="1">
        <v>0</v>
      </c>
      <c r="AB220" s="275">
        <v>44651</v>
      </c>
      <c r="AC220" s="1">
        <v>1</v>
      </c>
      <c r="AD220" s="1" t="s">
        <v>2623</v>
      </c>
      <c r="AE220" s="1">
        <v>1</v>
      </c>
      <c r="AF220" s="1">
        <v>30</v>
      </c>
      <c r="AG220" s="1">
        <v>0</v>
      </c>
      <c r="AN220" s="1">
        <v>1</v>
      </c>
      <c r="AO220" s="1">
        <v>1</v>
      </c>
      <c r="AR220" s="276">
        <v>22092.91</v>
      </c>
      <c r="AS220" s="1" t="s">
        <v>2657</v>
      </c>
      <c r="AT220" s="1">
        <v>0</v>
      </c>
      <c r="AU220" s="1">
        <v>0</v>
      </c>
      <c r="AX220" s="1">
        <v>5</v>
      </c>
      <c r="BC220" s="1">
        <v>1</v>
      </c>
      <c r="BD220" s="1">
        <v>7</v>
      </c>
      <c r="BE220" s="1">
        <v>2</v>
      </c>
      <c r="BF220" s="296">
        <v>155971.39184374956</v>
      </c>
      <c r="BO220" s="279">
        <f t="shared" si="15"/>
        <v>26674290</v>
      </c>
      <c r="BP220" s="2">
        <f t="shared" si="16"/>
        <v>0</v>
      </c>
      <c r="BQ220" s="2">
        <f t="shared" si="14"/>
        <v>0</v>
      </c>
      <c r="BS220" s="280">
        <v>26674290</v>
      </c>
      <c r="BT220" s="281"/>
      <c r="BU220" s="281"/>
      <c r="BV220" s="281">
        <v>0</v>
      </c>
      <c r="BW220" s="281"/>
      <c r="BX220" s="281"/>
      <c r="BY220" s="281"/>
      <c r="BZ220" s="281"/>
      <c r="CA220" s="281"/>
      <c r="CB220" s="281"/>
      <c r="CC220" s="281"/>
      <c r="CD220" s="281"/>
      <c r="CE220" s="281"/>
      <c r="CF220" s="281"/>
      <c r="CG220" s="281"/>
    </row>
    <row r="221" spans="1:85" x14ac:dyDescent="0.3">
      <c r="A221" s="273">
        <f t="shared" si="13"/>
        <v>0</v>
      </c>
      <c r="B221" s="1" t="s">
        <v>2621</v>
      </c>
      <c r="C221" s="274">
        <v>20646788</v>
      </c>
      <c r="D221" s="1">
        <v>144205</v>
      </c>
      <c r="E221" s="1">
        <v>4</v>
      </c>
      <c r="F221" s="1" t="s">
        <v>4820</v>
      </c>
      <c r="G221" s="275">
        <v>44272</v>
      </c>
      <c r="H221" s="275">
        <v>44834</v>
      </c>
      <c r="I221" s="1">
        <v>0</v>
      </c>
      <c r="J221" s="1">
        <v>1</v>
      </c>
      <c r="K221" s="1">
        <v>12</v>
      </c>
      <c r="L221" s="1">
        <v>30</v>
      </c>
      <c r="M221" s="1">
        <v>2</v>
      </c>
      <c r="N221" s="1">
        <v>17.690000000000001</v>
      </c>
      <c r="O221" s="1">
        <v>19.2</v>
      </c>
      <c r="P221" s="1">
        <v>300000</v>
      </c>
      <c r="Q221" s="1">
        <v>19157</v>
      </c>
      <c r="R221" s="1">
        <v>109099</v>
      </c>
      <c r="S221" s="1">
        <v>0</v>
      </c>
      <c r="T221" s="1">
        <v>0</v>
      </c>
      <c r="U221" s="1">
        <v>0</v>
      </c>
      <c r="W221" s="1">
        <v>0</v>
      </c>
      <c r="X221" s="1">
        <v>0</v>
      </c>
      <c r="Y221" s="1">
        <v>0</v>
      </c>
      <c r="AB221" s="275">
        <v>44651</v>
      </c>
      <c r="AC221" s="1">
        <v>1</v>
      </c>
      <c r="AD221" s="1" t="s">
        <v>2623</v>
      </c>
      <c r="AE221" s="1">
        <v>1</v>
      </c>
      <c r="AF221" s="1">
        <v>30</v>
      </c>
      <c r="AG221" s="1">
        <v>0</v>
      </c>
      <c r="AN221" s="1">
        <v>1</v>
      </c>
      <c r="AO221" s="1">
        <v>1</v>
      </c>
      <c r="AR221" s="276">
        <v>33025.49</v>
      </c>
      <c r="AS221" s="1" t="s">
        <v>2657</v>
      </c>
      <c r="AT221" s="1">
        <v>0</v>
      </c>
      <c r="AU221" s="1">
        <v>0</v>
      </c>
      <c r="AX221" s="1">
        <v>5</v>
      </c>
      <c r="BC221" s="1">
        <v>1</v>
      </c>
      <c r="BD221" s="1">
        <v>7</v>
      </c>
      <c r="BE221" s="1">
        <v>2</v>
      </c>
      <c r="BF221" s="296">
        <v>233946.36601904468</v>
      </c>
      <c r="BO221" s="279">
        <f t="shared" si="15"/>
        <v>26682227</v>
      </c>
      <c r="BP221" s="2">
        <f t="shared" si="16"/>
        <v>0</v>
      </c>
      <c r="BQ221" s="2">
        <f t="shared" si="14"/>
        <v>83150069.799999997</v>
      </c>
      <c r="BS221" s="280">
        <v>26682227</v>
      </c>
      <c r="BT221" s="281"/>
      <c r="BU221" s="281"/>
      <c r="BV221" s="281">
        <v>74059359.275370821</v>
      </c>
      <c r="BW221" s="281"/>
      <c r="BX221" s="281"/>
      <c r="BY221" s="281"/>
      <c r="BZ221" s="281"/>
      <c r="CA221" s="281">
        <v>9090710.5246291813</v>
      </c>
      <c r="CB221" s="281"/>
      <c r="CC221" s="281"/>
      <c r="CD221" s="281"/>
      <c r="CE221" s="281"/>
      <c r="CF221" s="281"/>
      <c r="CG221" s="281"/>
    </row>
    <row r="222" spans="1:85" x14ac:dyDescent="0.3">
      <c r="A222" s="273">
        <f t="shared" si="13"/>
        <v>0</v>
      </c>
      <c r="B222" s="1" t="s">
        <v>2621</v>
      </c>
      <c r="C222" s="274">
        <v>20646788</v>
      </c>
      <c r="D222" s="1">
        <v>144205</v>
      </c>
      <c r="E222" s="1">
        <v>4</v>
      </c>
      <c r="F222" s="1" t="s">
        <v>4822</v>
      </c>
      <c r="G222" s="275">
        <v>44275</v>
      </c>
      <c r="H222" s="275">
        <v>44834</v>
      </c>
      <c r="I222" s="1">
        <v>0</v>
      </c>
      <c r="J222" s="1">
        <v>1</v>
      </c>
      <c r="K222" s="1">
        <v>12</v>
      </c>
      <c r="L222" s="1">
        <v>30</v>
      </c>
      <c r="M222" s="1">
        <v>2</v>
      </c>
      <c r="N222" s="1">
        <v>17.690000000000001</v>
      </c>
      <c r="O222" s="1">
        <v>19.2</v>
      </c>
      <c r="P222" s="1">
        <v>300000</v>
      </c>
      <c r="Q222" s="1">
        <v>19157</v>
      </c>
      <c r="R222" s="1">
        <v>109099</v>
      </c>
      <c r="S222" s="1">
        <v>0</v>
      </c>
      <c r="T222" s="1">
        <v>0</v>
      </c>
      <c r="U222" s="1">
        <v>0</v>
      </c>
      <c r="W222" s="1">
        <v>0</v>
      </c>
      <c r="X222" s="1">
        <v>0</v>
      </c>
      <c r="Y222" s="1">
        <v>0</v>
      </c>
      <c r="AB222" s="275">
        <v>44651</v>
      </c>
      <c r="AC222" s="1">
        <v>1</v>
      </c>
      <c r="AD222" s="1" t="s">
        <v>2623</v>
      </c>
      <c r="AE222" s="1">
        <v>1</v>
      </c>
      <c r="AF222" s="1">
        <v>30</v>
      </c>
      <c r="AG222" s="1">
        <v>0</v>
      </c>
      <c r="AN222" s="1">
        <v>1</v>
      </c>
      <c r="AO222" s="1">
        <v>1</v>
      </c>
      <c r="AR222" s="276">
        <v>33025.49</v>
      </c>
      <c r="AS222" s="1" t="s">
        <v>2657</v>
      </c>
      <c r="AT222" s="1">
        <v>0</v>
      </c>
      <c r="AU222" s="1">
        <v>0</v>
      </c>
      <c r="AX222" s="1">
        <v>5</v>
      </c>
      <c r="BC222" s="1">
        <v>1</v>
      </c>
      <c r="BD222" s="1">
        <v>7</v>
      </c>
      <c r="BE222" s="1">
        <v>2</v>
      </c>
      <c r="BF222" s="296">
        <v>233946.36601904468</v>
      </c>
      <c r="BO222" s="279">
        <f t="shared" si="15"/>
        <v>26682482</v>
      </c>
      <c r="BP222" s="2">
        <f t="shared" si="16"/>
        <v>0</v>
      </c>
      <c r="BQ222" s="2">
        <f t="shared" si="14"/>
        <v>0</v>
      </c>
      <c r="BS222" s="280">
        <v>26682482</v>
      </c>
      <c r="BT222" s="281"/>
      <c r="BU222" s="281"/>
      <c r="BV222" s="281"/>
      <c r="BW222" s="281"/>
      <c r="BX222" s="281"/>
      <c r="BY222" s="281"/>
      <c r="BZ222" s="281"/>
      <c r="CA222" s="281">
        <v>0</v>
      </c>
      <c r="CB222" s="281"/>
      <c r="CC222" s="281"/>
      <c r="CD222" s="281"/>
      <c r="CE222" s="281"/>
      <c r="CF222" s="281"/>
      <c r="CG222" s="281"/>
    </row>
    <row r="223" spans="1:85" x14ac:dyDescent="0.3">
      <c r="A223" s="273">
        <f t="shared" si="13"/>
        <v>0</v>
      </c>
      <c r="B223" s="1" t="s">
        <v>2621</v>
      </c>
      <c r="C223" s="274">
        <v>20646788</v>
      </c>
      <c r="D223" s="1">
        <v>144205</v>
      </c>
      <c r="E223" s="1">
        <v>4</v>
      </c>
      <c r="F223" s="1" t="s">
        <v>4664</v>
      </c>
      <c r="G223" s="275">
        <v>44268</v>
      </c>
      <c r="H223" s="275">
        <v>44834</v>
      </c>
      <c r="I223" s="1">
        <v>0</v>
      </c>
      <c r="J223" s="1">
        <v>1</v>
      </c>
      <c r="K223" s="1">
        <v>12</v>
      </c>
      <c r="L223" s="1">
        <v>30</v>
      </c>
      <c r="M223" s="1">
        <v>2</v>
      </c>
      <c r="N223" s="1">
        <v>17.690000000000001</v>
      </c>
      <c r="O223" s="1">
        <v>19.2</v>
      </c>
      <c r="P223" s="1">
        <v>400000</v>
      </c>
      <c r="Q223" s="1">
        <v>25542</v>
      </c>
      <c r="R223" s="1">
        <v>145475</v>
      </c>
      <c r="S223" s="1">
        <v>0</v>
      </c>
      <c r="T223" s="1">
        <v>0</v>
      </c>
      <c r="U223" s="1">
        <v>0</v>
      </c>
      <c r="W223" s="1">
        <v>0</v>
      </c>
      <c r="X223" s="1">
        <v>0</v>
      </c>
      <c r="Y223" s="1">
        <v>0</v>
      </c>
      <c r="AB223" s="275">
        <v>44651</v>
      </c>
      <c r="AC223" s="1">
        <v>1</v>
      </c>
      <c r="AD223" s="1" t="s">
        <v>2623</v>
      </c>
      <c r="AE223" s="1">
        <v>1</v>
      </c>
      <c r="AF223" s="1">
        <v>30</v>
      </c>
      <c r="AG223" s="1">
        <v>0</v>
      </c>
      <c r="AN223" s="1">
        <v>1</v>
      </c>
      <c r="AO223" s="1">
        <v>1</v>
      </c>
      <c r="AR223" s="276">
        <v>43958.07</v>
      </c>
      <c r="AS223" s="1" t="s">
        <v>2657</v>
      </c>
      <c r="AT223" s="1">
        <v>0</v>
      </c>
      <c r="AU223" s="1">
        <v>0</v>
      </c>
      <c r="AX223" s="1">
        <v>5</v>
      </c>
      <c r="BC223" s="1">
        <v>1</v>
      </c>
      <c r="BD223" s="1">
        <v>7</v>
      </c>
      <c r="BE223" s="1">
        <v>2</v>
      </c>
      <c r="BF223" s="296">
        <v>311949.21673544694</v>
      </c>
      <c r="BO223" s="279">
        <f t="shared" si="15"/>
        <v>26696662</v>
      </c>
      <c r="BP223" s="2">
        <f t="shared" si="16"/>
        <v>0</v>
      </c>
      <c r="BQ223" s="2">
        <f t="shared" si="14"/>
        <v>42227576</v>
      </c>
      <c r="BS223" s="280">
        <v>26696662</v>
      </c>
      <c r="BT223" s="281"/>
      <c r="BU223" s="281"/>
      <c r="BV223" s="281">
        <v>42227576</v>
      </c>
      <c r="BW223" s="281"/>
      <c r="BX223" s="281"/>
      <c r="BY223" s="281"/>
      <c r="BZ223" s="281"/>
      <c r="CA223" s="281"/>
      <c r="CB223" s="281"/>
      <c r="CC223" s="281"/>
      <c r="CD223" s="281"/>
      <c r="CE223" s="281"/>
      <c r="CF223" s="281"/>
      <c r="CG223" s="281"/>
    </row>
    <row r="224" spans="1:85" x14ac:dyDescent="0.3">
      <c r="A224" s="273">
        <f t="shared" si="13"/>
        <v>0</v>
      </c>
      <c r="B224" s="1" t="s">
        <v>2621</v>
      </c>
      <c r="C224" s="274">
        <v>20646788</v>
      </c>
      <c r="D224" s="1">
        <v>144205</v>
      </c>
      <c r="E224" s="1">
        <v>4</v>
      </c>
      <c r="F224" s="1" t="s">
        <v>6447</v>
      </c>
      <c r="G224" s="275">
        <v>44622</v>
      </c>
      <c r="H224" s="275">
        <v>45199</v>
      </c>
      <c r="I224" s="1">
        <v>0</v>
      </c>
      <c r="J224" s="1">
        <v>1</v>
      </c>
      <c r="K224" s="1">
        <v>1</v>
      </c>
      <c r="L224" s="1">
        <v>30</v>
      </c>
      <c r="M224" s="1">
        <v>2</v>
      </c>
      <c r="N224" s="1">
        <v>7.2</v>
      </c>
      <c r="O224" s="1">
        <v>7.44</v>
      </c>
      <c r="P224" s="1">
        <v>2500000</v>
      </c>
      <c r="Q224" s="1">
        <v>140215</v>
      </c>
      <c r="R224" s="1">
        <v>2378082</v>
      </c>
      <c r="S224" s="1">
        <v>0</v>
      </c>
      <c r="T224" s="1">
        <v>0</v>
      </c>
      <c r="U224" s="1">
        <v>0</v>
      </c>
      <c r="W224" s="1">
        <v>0</v>
      </c>
      <c r="X224" s="1">
        <v>0</v>
      </c>
      <c r="Y224" s="1">
        <v>0</v>
      </c>
      <c r="AB224" s="275">
        <v>44651</v>
      </c>
      <c r="AC224" s="1">
        <v>1</v>
      </c>
      <c r="AD224" s="1" t="s">
        <v>2623</v>
      </c>
      <c r="AE224" s="1">
        <v>1</v>
      </c>
      <c r="AF224" s="1">
        <v>30</v>
      </c>
      <c r="AG224" s="1">
        <v>0</v>
      </c>
      <c r="AN224" s="1">
        <v>1</v>
      </c>
      <c r="AO224" s="1">
        <v>1</v>
      </c>
      <c r="AR224" s="276">
        <v>720183.44</v>
      </c>
      <c r="AS224" s="1" t="s">
        <v>2657</v>
      </c>
      <c r="AT224" s="1">
        <v>0</v>
      </c>
      <c r="AU224" s="1">
        <v>0</v>
      </c>
      <c r="AX224" s="1">
        <v>5</v>
      </c>
      <c r="BC224" s="1">
        <v>1</v>
      </c>
      <c r="BD224" s="1">
        <v>7</v>
      </c>
      <c r="BE224" s="1">
        <v>2</v>
      </c>
      <c r="BF224" s="296">
        <v>5099438.5099341124</v>
      </c>
      <c r="BO224" s="279">
        <f t="shared" si="15"/>
        <v>26699866</v>
      </c>
      <c r="BP224" s="2">
        <f t="shared" si="16"/>
        <v>84908416.799721226</v>
      </c>
      <c r="BQ224" s="2">
        <f t="shared" si="14"/>
        <v>2645578.200278772</v>
      </c>
      <c r="BS224" s="280">
        <v>26699866</v>
      </c>
      <c r="BT224" s="281">
        <v>84908416.799721226</v>
      </c>
      <c r="BU224" s="281"/>
      <c r="BV224" s="281">
        <v>2645578.200278772</v>
      </c>
      <c r="BW224" s="281"/>
      <c r="BX224" s="281"/>
      <c r="BY224" s="281"/>
      <c r="BZ224" s="281"/>
      <c r="CA224" s="281"/>
      <c r="CB224" s="281"/>
      <c r="CC224" s="281"/>
      <c r="CD224" s="281"/>
      <c r="CE224" s="281"/>
      <c r="CF224" s="281"/>
      <c r="CG224" s="281"/>
    </row>
    <row r="225" spans="1:85" x14ac:dyDescent="0.3">
      <c r="A225" s="273">
        <f t="shared" si="13"/>
        <v>270558.0587112059</v>
      </c>
      <c r="B225" s="1" t="s">
        <v>2621</v>
      </c>
      <c r="C225" s="274">
        <v>20647242</v>
      </c>
      <c r="D225" s="1">
        <v>144205</v>
      </c>
      <c r="E225" s="1">
        <v>4</v>
      </c>
      <c r="F225" s="1" t="s">
        <v>2659</v>
      </c>
      <c r="G225" s="275">
        <v>43736</v>
      </c>
      <c r="H225" s="275">
        <v>44834</v>
      </c>
      <c r="I225" s="1">
        <v>0</v>
      </c>
      <c r="J225" s="1">
        <v>1</v>
      </c>
      <c r="K225" s="1">
        <v>30</v>
      </c>
      <c r="L225" s="1">
        <v>30</v>
      </c>
      <c r="M225" s="1">
        <v>2</v>
      </c>
      <c r="N225" s="1">
        <v>18</v>
      </c>
      <c r="O225" s="1">
        <v>19.559999999999999</v>
      </c>
      <c r="P225" s="1">
        <v>3385800</v>
      </c>
      <c r="Q225" s="1">
        <v>122405</v>
      </c>
      <c r="R225" s="1">
        <v>697355</v>
      </c>
      <c r="S225" s="1">
        <v>0</v>
      </c>
      <c r="T225" s="1">
        <v>0</v>
      </c>
      <c r="U225" s="1">
        <v>0</v>
      </c>
      <c r="W225" s="1">
        <v>0</v>
      </c>
      <c r="X225" s="1">
        <v>0</v>
      </c>
      <c r="Y225" s="1">
        <v>0</v>
      </c>
      <c r="AB225" s="275">
        <v>44651</v>
      </c>
      <c r="AC225" s="1">
        <v>1</v>
      </c>
      <c r="AD225" s="1" t="s">
        <v>2623</v>
      </c>
      <c r="AE225" s="1">
        <v>1</v>
      </c>
      <c r="AF225" s="1">
        <v>30</v>
      </c>
      <c r="AG225" s="1">
        <v>0</v>
      </c>
      <c r="AN225" s="1">
        <v>1</v>
      </c>
      <c r="AO225" s="1">
        <v>1</v>
      </c>
      <c r="AR225" s="276">
        <v>49440.94</v>
      </c>
      <c r="AS225" s="1" t="s">
        <v>2657</v>
      </c>
      <c r="AT225" s="1">
        <v>0</v>
      </c>
      <c r="AU225" s="1">
        <v>0</v>
      </c>
      <c r="AX225" s="1">
        <v>5</v>
      </c>
      <c r="BC225" s="1">
        <v>1</v>
      </c>
      <c r="BD225" s="1">
        <v>7</v>
      </c>
      <c r="BE225" s="1">
        <v>2</v>
      </c>
      <c r="BF225" s="296">
        <v>377356.00128879416</v>
      </c>
      <c r="BO225" s="279">
        <f t="shared" si="15"/>
        <v>26704668</v>
      </c>
      <c r="BP225" s="2">
        <f t="shared" si="16"/>
        <v>0</v>
      </c>
      <c r="BQ225" s="2">
        <f t="shared" si="14"/>
        <v>6249878</v>
      </c>
      <c r="BS225" s="280">
        <v>26704668</v>
      </c>
      <c r="BT225" s="281"/>
      <c r="BU225" s="281"/>
      <c r="BV225" s="281">
        <v>5438877.6446894705</v>
      </c>
      <c r="BW225" s="281"/>
      <c r="BX225" s="281"/>
      <c r="BY225" s="281"/>
      <c r="BZ225" s="281"/>
      <c r="CA225" s="281">
        <v>811000.35531052994</v>
      </c>
      <c r="CB225" s="281"/>
      <c r="CC225" s="281"/>
      <c r="CD225" s="281"/>
      <c r="CE225" s="281"/>
      <c r="CF225" s="281"/>
      <c r="CG225" s="281"/>
    </row>
    <row r="226" spans="1:85" x14ac:dyDescent="0.3">
      <c r="A226" s="273">
        <f t="shared" si="13"/>
        <v>159697.70840055071</v>
      </c>
      <c r="B226" s="1" t="s">
        <v>2621</v>
      </c>
      <c r="C226" s="274">
        <v>20647242</v>
      </c>
      <c r="D226" s="1">
        <v>144205</v>
      </c>
      <c r="E226" s="1">
        <v>4</v>
      </c>
      <c r="F226" s="1" t="s">
        <v>2732</v>
      </c>
      <c r="G226" s="275">
        <v>43735</v>
      </c>
      <c r="H226" s="275">
        <v>44834</v>
      </c>
      <c r="I226" s="1">
        <v>0</v>
      </c>
      <c r="J226" s="1">
        <v>1</v>
      </c>
      <c r="K226" s="1">
        <v>30</v>
      </c>
      <c r="L226" s="1">
        <v>30</v>
      </c>
      <c r="M226" s="1">
        <v>2</v>
      </c>
      <c r="N226" s="1">
        <v>18</v>
      </c>
      <c r="O226" s="1">
        <v>19.559999999999999</v>
      </c>
      <c r="P226" s="1">
        <v>2000000</v>
      </c>
      <c r="Q226" s="1">
        <v>72305</v>
      </c>
      <c r="R226" s="1">
        <v>411923</v>
      </c>
      <c r="S226" s="1">
        <v>0</v>
      </c>
      <c r="T226" s="1">
        <v>0</v>
      </c>
      <c r="U226" s="1">
        <v>0</v>
      </c>
      <c r="W226" s="1">
        <v>0</v>
      </c>
      <c r="X226" s="1">
        <v>0</v>
      </c>
      <c r="Y226" s="1">
        <v>0</v>
      </c>
      <c r="AB226" s="275">
        <v>44651</v>
      </c>
      <c r="AC226" s="1">
        <v>1</v>
      </c>
      <c r="AD226" s="1" t="s">
        <v>2623</v>
      </c>
      <c r="AE226" s="1">
        <v>1</v>
      </c>
      <c r="AF226" s="1">
        <v>30</v>
      </c>
      <c r="AG226" s="1">
        <v>0</v>
      </c>
      <c r="AN226" s="1">
        <v>1</v>
      </c>
      <c r="AO226" s="1">
        <v>1</v>
      </c>
      <c r="AR226" s="276">
        <v>29323.59</v>
      </c>
      <c r="AS226" s="1" t="s">
        <v>2657</v>
      </c>
      <c r="AT226" s="1">
        <v>0</v>
      </c>
      <c r="AU226" s="1">
        <v>0</v>
      </c>
      <c r="AX226" s="1">
        <v>5</v>
      </c>
      <c r="BC226" s="1">
        <v>1</v>
      </c>
      <c r="BD226" s="1">
        <v>7</v>
      </c>
      <c r="BE226" s="1">
        <v>2</v>
      </c>
      <c r="BF226" s="296">
        <v>222901.70159944927</v>
      </c>
      <c r="BO226" s="279">
        <f t="shared" si="15"/>
        <v>26708746</v>
      </c>
      <c r="BP226" s="2">
        <f t="shared" si="16"/>
        <v>0</v>
      </c>
      <c r="BQ226" s="2">
        <f t="shared" si="14"/>
        <v>8078791.0000000009</v>
      </c>
      <c r="BS226" s="280">
        <v>26708746</v>
      </c>
      <c r="BT226" s="281"/>
      <c r="BU226" s="281"/>
      <c r="BV226" s="281">
        <v>3006295.0060708849</v>
      </c>
      <c r="BW226" s="281"/>
      <c r="BX226" s="281"/>
      <c r="BY226" s="281"/>
      <c r="BZ226" s="281"/>
      <c r="CA226" s="281">
        <v>5072495.9939291161</v>
      </c>
      <c r="CB226" s="281"/>
      <c r="CC226" s="281"/>
      <c r="CD226" s="281"/>
      <c r="CE226" s="281"/>
      <c r="CF226" s="281"/>
      <c r="CG226" s="281"/>
    </row>
    <row r="227" spans="1:85" x14ac:dyDescent="0.3">
      <c r="A227" s="273">
        <f t="shared" si="13"/>
        <v>159697.70840055071</v>
      </c>
      <c r="B227" s="1" t="s">
        <v>2621</v>
      </c>
      <c r="C227" s="274">
        <v>20647242</v>
      </c>
      <c r="D227" s="1">
        <v>144205</v>
      </c>
      <c r="E227" s="1">
        <v>4</v>
      </c>
      <c r="F227" s="1" t="s">
        <v>2733</v>
      </c>
      <c r="G227" s="275">
        <v>43735</v>
      </c>
      <c r="H227" s="275">
        <v>44834</v>
      </c>
      <c r="I227" s="1">
        <v>0</v>
      </c>
      <c r="J227" s="1">
        <v>1</v>
      </c>
      <c r="K227" s="1">
        <v>30</v>
      </c>
      <c r="L227" s="1">
        <v>30</v>
      </c>
      <c r="M227" s="1">
        <v>2</v>
      </c>
      <c r="N227" s="1">
        <v>18</v>
      </c>
      <c r="O227" s="1">
        <v>19.559999999999999</v>
      </c>
      <c r="P227" s="1">
        <v>2000000</v>
      </c>
      <c r="Q227" s="1">
        <v>72305</v>
      </c>
      <c r="R227" s="1">
        <v>411923</v>
      </c>
      <c r="S227" s="1">
        <v>0</v>
      </c>
      <c r="T227" s="1">
        <v>0</v>
      </c>
      <c r="U227" s="1">
        <v>0</v>
      </c>
      <c r="W227" s="1">
        <v>0</v>
      </c>
      <c r="X227" s="1">
        <v>0</v>
      </c>
      <c r="Y227" s="1">
        <v>0</v>
      </c>
      <c r="AB227" s="275">
        <v>44651</v>
      </c>
      <c r="AC227" s="1">
        <v>1</v>
      </c>
      <c r="AD227" s="1" t="s">
        <v>2623</v>
      </c>
      <c r="AE227" s="1">
        <v>1</v>
      </c>
      <c r="AF227" s="1">
        <v>30</v>
      </c>
      <c r="AG227" s="1">
        <v>0</v>
      </c>
      <c r="AN227" s="1">
        <v>1</v>
      </c>
      <c r="AO227" s="1">
        <v>1</v>
      </c>
      <c r="AR227" s="276">
        <v>29323.59</v>
      </c>
      <c r="AS227" s="1" t="s">
        <v>2657</v>
      </c>
      <c r="AT227" s="1">
        <v>0</v>
      </c>
      <c r="AU227" s="1">
        <v>0</v>
      </c>
      <c r="AX227" s="1">
        <v>5</v>
      </c>
      <c r="BC227" s="1">
        <v>1</v>
      </c>
      <c r="BD227" s="1">
        <v>7</v>
      </c>
      <c r="BE227" s="1">
        <v>2</v>
      </c>
      <c r="BF227" s="296">
        <v>222901.70159944927</v>
      </c>
      <c r="BO227" s="279">
        <f t="shared" si="15"/>
        <v>26722222</v>
      </c>
      <c r="BP227" s="2">
        <f t="shared" si="16"/>
        <v>0</v>
      </c>
      <c r="BQ227" s="2">
        <f t="shared" si="14"/>
        <v>0</v>
      </c>
      <c r="BS227" s="280">
        <v>26722222</v>
      </c>
      <c r="BT227" s="281"/>
      <c r="BU227" s="281"/>
      <c r="BV227" s="281"/>
      <c r="BW227" s="281"/>
      <c r="BX227" s="281"/>
      <c r="BY227" s="281"/>
      <c r="BZ227" s="281"/>
      <c r="CA227" s="281">
        <v>0</v>
      </c>
      <c r="CB227" s="281"/>
      <c r="CC227" s="281"/>
      <c r="CD227" s="281"/>
      <c r="CE227" s="281"/>
      <c r="CF227" s="281"/>
      <c r="CG227" s="281"/>
    </row>
    <row r="228" spans="1:85" x14ac:dyDescent="0.3">
      <c r="A228" s="273">
        <f t="shared" si="13"/>
        <v>253391.32485410763</v>
      </c>
      <c r="B228" s="1" t="s">
        <v>2621</v>
      </c>
      <c r="C228" s="274">
        <v>20647242</v>
      </c>
      <c r="D228" s="1">
        <v>144205</v>
      </c>
      <c r="E228" s="1">
        <v>4</v>
      </c>
      <c r="F228" s="1" t="s">
        <v>2868</v>
      </c>
      <c r="G228" s="275">
        <v>43755</v>
      </c>
      <c r="H228" s="275">
        <v>44865</v>
      </c>
      <c r="I228" s="1">
        <v>0</v>
      </c>
      <c r="J228" s="1">
        <v>1</v>
      </c>
      <c r="K228" s="1">
        <v>29</v>
      </c>
      <c r="L228" s="1">
        <v>30</v>
      </c>
      <c r="M228" s="1">
        <v>2</v>
      </c>
      <c r="N228" s="1">
        <v>18</v>
      </c>
      <c r="O228" s="1">
        <v>19.559999999999999</v>
      </c>
      <c r="P228" s="1">
        <v>2738500</v>
      </c>
      <c r="Q228" s="1">
        <v>99003</v>
      </c>
      <c r="R228" s="1">
        <v>653257</v>
      </c>
      <c r="S228" s="1">
        <v>0</v>
      </c>
      <c r="T228" s="1">
        <v>0</v>
      </c>
      <c r="U228" s="1">
        <v>0</v>
      </c>
      <c r="W228" s="1">
        <v>0</v>
      </c>
      <c r="X228" s="1">
        <v>0</v>
      </c>
      <c r="Y228" s="1">
        <v>0</v>
      </c>
      <c r="AB228" s="275">
        <v>44651</v>
      </c>
      <c r="AC228" s="1">
        <v>1</v>
      </c>
      <c r="AD228" s="1" t="s">
        <v>2623</v>
      </c>
      <c r="AE228" s="1">
        <v>1</v>
      </c>
      <c r="AF228" s="1">
        <v>30</v>
      </c>
      <c r="AG228" s="1">
        <v>0</v>
      </c>
      <c r="AN228" s="1">
        <v>1</v>
      </c>
      <c r="AO228" s="1">
        <v>1</v>
      </c>
      <c r="AR228" s="276">
        <v>46372.19</v>
      </c>
      <c r="AS228" s="1" t="s">
        <v>2657</v>
      </c>
      <c r="AT228" s="1">
        <v>0</v>
      </c>
      <c r="AU228" s="1">
        <v>0</v>
      </c>
      <c r="AX228" s="1">
        <v>5</v>
      </c>
      <c r="BC228" s="1">
        <v>1</v>
      </c>
      <c r="BD228" s="1">
        <v>7</v>
      </c>
      <c r="BE228" s="1">
        <v>2</v>
      </c>
      <c r="BF228" s="296">
        <v>353493.48514589242</v>
      </c>
      <c r="BO228" s="279">
        <f t="shared" si="15"/>
        <v>26729774</v>
      </c>
      <c r="BP228" s="2">
        <f t="shared" si="16"/>
        <v>0</v>
      </c>
      <c r="BQ228" s="2">
        <f t="shared" si="14"/>
        <v>0</v>
      </c>
      <c r="BS228" s="280">
        <v>26729774</v>
      </c>
      <c r="BT228" s="281"/>
      <c r="BU228" s="281"/>
      <c r="BV228" s="281">
        <v>0</v>
      </c>
      <c r="BW228" s="281"/>
      <c r="BX228" s="281"/>
      <c r="BY228" s="281"/>
      <c r="BZ228" s="281"/>
      <c r="CA228" s="281"/>
      <c r="CB228" s="281"/>
      <c r="CC228" s="281"/>
      <c r="CD228" s="281"/>
      <c r="CE228" s="281"/>
      <c r="CF228" s="281"/>
      <c r="CG228" s="281"/>
    </row>
    <row r="229" spans="1:85" x14ac:dyDescent="0.3">
      <c r="A229" s="273">
        <f t="shared" si="13"/>
        <v>385368.7897389736</v>
      </c>
      <c r="B229" s="1" t="s">
        <v>2621</v>
      </c>
      <c r="C229" s="274">
        <v>20647242</v>
      </c>
      <c r="D229" s="1">
        <v>144205</v>
      </c>
      <c r="E229" s="1">
        <v>4</v>
      </c>
      <c r="F229" s="1" t="s">
        <v>3298</v>
      </c>
      <c r="G229" s="275">
        <v>43816</v>
      </c>
      <c r="H229" s="275">
        <v>44926</v>
      </c>
      <c r="I229" s="1">
        <v>0</v>
      </c>
      <c r="J229" s="1">
        <v>1</v>
      </c>
      <c r="K229" s="1">
        <v>27</v>
      </c>
      <c r="L229" s="1">
        <v>30</v>
      </c>
      <c r="M229" s="1">
        <v>2</v>
      </c>
      <c r="N229" s="1">
        <v>18</v>
      </c>
      <c r="O229" s="1">
        <v>19.559999999999999</v>
      </c>
      <c r="P229" s="1">
        <v>3287412</v>
      </c>
      <c r="Q229" s="1">
        <v>118848</v>
      </c>
      <c r="R229" s="1">
        <v>993625</v>
      </c>
      <c r="S229" s="1">
        <v>0</v>
      </c>
      <c r="T229" s="1">
        <v>0</v>
      </c>
      <c r="U229" s="1">
        <v>0</v>
      </c>
      <c r="W229" s="1">
        <v>0</v>
      </c>
      <c r="X229" s="1">
        <v>0</v>
      </c>
      <c r="Y229" s="1">
        <v>0</v>
      </c>
      <c r="AB229" s="275">
        <v>44651</v>
      </c>
      <c r="AC229" s="1">
        <v>1</v>
      </c>
      <c r="AD229" s="1" t="s">
        <v>2623</v>
      </c>
      <c r="AE229" s="1">
        <v>1</v>
      </c>
      <c r="AF229" s="1">
        <v>30</v>
      </c>
      <c r="AG229" s="1">
        <v>0</v>
      </c>
      <c r="AN229" s="1">
        <v>1</v>
      </c>
      <c r="AO229" s="1">
        <v>1</v>
      </c>
      <c r="AR229" s="276">
        <v>70581.2</v>
      </c>
      <c r="AS229" s="1" t="s">
        <v>2657</v>
      </c>
      <c r="AT229" s="1">
        <v>0</v>
      </c>
      <c r="AU229" s="1">
        <v>0</v>
      </c>
      <c r="AX229" s="1">
        <v>5</v>
      </c>
      <c r="BC229" s="1">
        <v>1</v>
      </c>
      <c r="BD229" s="1">
        <v>7</v>
      </c>
      <c r="BE229" s="1">
        <v>2</v>
      </c>
      <c r="BF229" s="296">
        <v>537675.01026102644</v>
      </c>
      <c r="BO229" s="279">
        <f t="shared" si="15"/>
        <v>26726694</v>
      </c>
      <c r="BP229" s="2">
        <f t="shared" si="16"/>
        <v>0</v>
      </c>
      <c r="BQ229" s="2">
        <f t="shared" si="14"/>
        <v>33490779</v>
      </c>
      <c r="BS229" s="280">
        <v>26726694</v>
      </c>
      <c r="BT229" s="281"/>
      <c r="BU229" s="281"/>
      <c r="BV229" s="281">
        <v>14288841.003105018</v>
      </c>
      <c r="BW229" s="281"/>
      <c r="BX229" s="281"/>
      <c r="BY229" s="281"/>
      <c r="BZ229" s="281"/>
      <c r="CA229" s="281">
        <v>19201937.996894982</v>
      </c>
      <c r="CB229" s="281"/>
      <c r="CC229" s="281"/>
      <c r="CD229" s="281"/>
      <c r="CE229" s="281"/>
      <c r="CF229" s="281"/>
      <c r="CG229" s="281"/>
    </row>
    <row r="230" spans="1:85" x14ac:dyDescent="0.3">
      <c r="A230" s="273">
        <f t="shared" si="13"/>
        <v>40603.437536108773</v>
      </c>
      <c r="B230" s="1" t="s">
        <v>2621</v>
      </c>
      <c r="C230" s="274">
        <v>20647242</v>
      </c>
      <c r="D230" s="1">
        <v>144205</v>
      </c>
      <c r="E230" s="1">
        <v>4</v>
      </c>
      <c r="F230" s="1" t="s">
        <v>3328</v>
      </c>
      <c r="G230" s="275">
        <v>43844</v>
      </c>
      <c r="H230" s="275">
        <v>44957</v>
      </c>
      <c r="I230" s="1">
        <v>0</v>
      </c>
      <c r="J230" s="1">
        <v>1</v>
      </c>
      <c r="K230" s="1">
        <v>26</v>
      </c>
      <c r="L230" s="1">
        <v>30</v>
      </c>
      <c r="M230" s="1">
        <v>2</v>
      </c>
      <c r="N230" s="1">
        <v>18</v>
      </c>
      <c r="O230" s="1">
        <v>19.559999999999999</v>
      </c>
      <c r="P230" s="1">
        <v>314400</v>
      </c>
      <c r="Q230" s="1">
        <v>11366</v>
      </c>
      <c r="R230" s="1">
        <v>104832</v>
      </c>
      <c r="S230" s="1">
        <v>0</v>
      </c>
      <c r="T230" s="1">
        <v>0</v>
      </c>
      <c r="U230" s="1">
        <v>0</v>
      </c>
      <c r="W230" s="1">
        <v>0</v>
      </c>
      <c r="X230" s="1">
        <v>0</v>
      </c>
      <c r="Y230" s="1">
        <v>0</v>
      </c>
      <c r="AB230" s="275">
        <v>44651</v>
      </c>
      <c r="AC230" s="1">
        <v>1</v>
      </c>
      <c r="AD230" s="1" t="s">
        <v>2623</v>
      </c>
      <c r="AE230" s="1">
        <v>1</v>
      </c>
      <c r="AF230" s="1">
        <v>30</v>
      </c>
      <c r="AG230" s="1">
        <v>0</v>
      </c>
      <c r="AN230" s="1">
        <v>1</v>
      </c>
      <c r="AO230" s="1">
        <v>1</v>
      </c>
      <c r="AP230" s="275"/>
      <c r="AR230" s="276">
        <v>7501.38</v>
      </c>
      <c r="AS230" s="1" t="s">
        <v>2657</v>
      </c>
      <c r="AT230" s="1">
        <v>0</v>
      </c>
      <c r="AU230" s="1">
        <v>0</v>
      </c>
      <c r="AX230" s="1">
        <v>5</v>
      </c>
      <c r="BC230" s="1">
        <v>1</v>
      </c>
      <c r="BD230" s="1">
        <v>7</v>
      </c>
      <c r="BE230" s="1">
        <v>2</v>
      </c>
      <c r="BF230" s="296">
        <v>56727.182463891222</v>
      </c>
      <c r="BO230" s="279">
        <f t="shared" si="15"/>
        <v>26746476</v>
      </c>
      <c r="BP230" s="2">
        <f t="shared" si="16"/>
        <v>145448390.09</v>
      </c>
      <c r="BQ230" s="2">
        <f t="shared" si="14"/>
        <v>0</v>
      </c>
      <c r="BS230" s="280">
        <v>26746476</v>
      </c>
      <c r="BT230" s="281">
        <v>145448390.09</v>
      </c>
      <c r="BU230" s="281"/>
      <c r="BV230" s="281"/>
      <c r="BW230" s="281"/>
      <c r="BX230" s="281"/>
      <c r="BY230" s="281"/>
      <c r="BZ230" s="281"/>
      <c r="CA230" s="281"/>
      <c r="CB230" s="281"/>
      <c r="CC230" s="281"/>
      <c r="CD230" s="281"/>
      <c r="CE230" s="281"/>
      <c r="CF230" s="281"/>
      <c r="CG230" s="281"/>
    </row>
    <row r="231" spans="1:85" x14ac:dyDescent="0.3">
      <c r="A231" s="273">
        <f t="shared" si="13"/>
        <v>6620.1073283103233</v>
      </c>
      <c r="B231" s="1" t="s">
        <v>2621</v>
      </c>
      <c r="C231" s="274">
        <v>20647242</v>
      </c>
      <c r="D231" s="1">
        <v>144205</v>
      </c>
      <c r="E231" s="1">
        <v>4</v>
      </c>
      <c r="F231" s="1" t="s">
        <v>3355</v>
      </c>
      <c r="G231" s="275">
        <v>43852</v>
      </c>
      <c r="H231" s="275">
        <v>44957</v>
      </c>
      <c r="I231" s="1">
        <v>0</v>
      </c>
      <c r="J231" s="1">
        <v>1</v>
      </c>
      <c r="K231" s="1">
        <v>26</v>
      </c>
      <c r="L231" s="1">
        <v>30</v>
      </c>
      <c r="M231" s="1">
        <v>2</v>
      </c>
      <c r="N231" s="1">
        <v>18</v>
      </c>
      <c r="O231" s="1">
        <v>19.559999999999999</v>
      </c>
      <c r="P231" s="1">
        <v>50000</v>
      </c>
      <c r="Q231" s="1">
        <v>1808</v>
      </c>
      <c r="R231" s="1">
        <v>16656</v>
      </c>
      <c r="S231" s="1">
        <v>0</v>
      </c>
      <c r="T231" s="1">
        <v>0</v>
      </c>
      <c r="U231" s="1">
        <v>0</v>
      </c>
      <c r="W231" s="1">
        <v>0</v>
      </c>
      <c r="X231" s="1">
        <v>0</v>
      </c>
      <c r="Y231" s="1">
        <v>0</v>
      </c>
      <c r="AB231" s="275">
        <v>44651</v>
      </c>
      <c r="AC231" s="1">
        <v>1</v>
      </c>
      <c r="AD231" s="1" t="s">
        <v>2623</v>
      </c>
      <c r="AE231" s="1">
        <v>1</v>
      </c>
      <c r="AF231" s="1">
        <v>30</v>
      </c>
      <c r="AG231" s="1">
        <v>0</v>
      </c>
      <c r="AN231" s="1">
        <v>1</v>
      </c>
      <c r="AO231" s="1">
        <v>1</v>
      </c>
      <c r="AR231" s="276">
        <v>1022.92</v>
      </c>
      <c r="AS231" s="1" t="s">
        <v>2657</v>
      </c>
      <c r="AT231" s="1">
        <v>0</v>
      </c>
      <c r="AU231" s="1">
        <v>0</v>
      </c>
      <c r="AX231" s="1">
        <v>5</v>
      </c>
      <c r="BC231" s="1">
        <v>1</v>
      </c>
      <c r="BD231" s="1">
        <v>7</v>
      </c>
      <c r="BE231" s="1">
        <v>2</v>
      </c>
      <c r="BF231" s="296">
        <v>9012.9726716896766</v>
      </c>
      <c r="BO231" s="279">
        <f t="shared" si="15"/>
        <v>26746928</v>
      </c>
      <c r="BP231" s="2">
        <f t="shared" si="16"/>
        <v>0</v>
      </c>
      <c r="BQ231" s="2">
        <f t="shared" si="14"/>
        <v>51785180.189999998</v>
      </c>
      <c r="BS231" s="280">
        <v>26746928</v>
      </c>
      <c r="BT231" s="281"/>
      <c r="BU231" s="281"/>
      <c r="BV231" s="281">
        <v>47375244.611514598</v>
      </c>
      <c r="BW231" s="281"/>
      <c r="BX231" s="281"/>
      <c r="BY231" s="281"/>
      <c r="BZ231" s="281"/>
      <c r="CA231" s="281">
        <v>4409935.5784854032</v>
      </c>
      <c r="CB231" s="281"/>
      <c r="CC231" s="281"/>
      <c r="CD231" s="281"/>
      <c r="CE231" s="281"/>
      <c r="CF231" s="281"/>
      <c r="CG231" s="281"/>
    </row>
    <row r="232" spans="1:85" x14ac:dyDescent="0.3">
      <c r="A232" s="273">
        <f t="shared" si="13"/>
        <v>18066.103846797032</v>
      </c>
      <c r="B232" s="1" t="s">
        <v>2621</v>
      </c>
      <c r="C232" s="274">
        <v>20647242</v>
      </c>
      <c r="D232" s="1">
        <v>144205</v>
      </c>
      <c r="E232" s="1">
        <v>4</v>
      </c>
      <c r="F232" s="1" t="s">
        <v>3089</v>
      </c>
      <c r="G232" s="275">
        <v>43845</v>
      </c>
      <c r="H232" s="275">
        <v>44957</v>
      </c>
      <c r="I232" s="1">
        <v>0</v>
      </c>
      <c r="J232" s="1">
        <v>1</v>
      </c>
      <c r="K232" s="1">
        <v>26</v>
      </c>
      <c r="L232" s="1">
        <v>30</v>
      </c>
      <c r="M232" s="1">
        <v>2</v>
      </c>
      <c r="N232" s="1">
        <v>18</v>
      </c>
      <c r="O232" s="1">
        <v>19.559999999999999</v>
      </c>
      <c r="P232" s="1">
        <v>140400</v>
      </c>
      <c r="Q232" s="1">
        <v>5076</v>
      </c>
      <c r="R232" s="1">
        <v>46801</v>
      </c>
      <c r="S232" s="1">
        <v>0</v>
      </c>
      <c r="T232" s="1">
        <v>0</v>
      </c>
      <c r="U232" s="1">
        <v>0</v>
      </c>
      <c r="V232" s="275"/>
      <c r="W232" s="1">
        <v>0</v>
      </c>
      <c r="X232" s="1">
        <v>0</v>
      </c>
      <c r="Y232" s="1">
        <v>0</v>
      </c>
      <c r="AB232" s="275">
        <v>44651</v>
      </c>
      <c r="AC232" s="1">
        <v>1</v>
      </c>
      <c r="AD232" s="1" t="s">
        <v>2623</v>
      </c>
      <c r="AE232" s="1">
        <v>1</v>
      </c>
      <c r="AF232" s="1">
        <v>30</v>
      </c>
      <c r="AG232" s="1">
        <v>0</v>
      </c>
      <c r="AN232" s="1">
        <v>1</v>
      </c>
      <c r="AO232" s="1">
        <v>1</v>
      </c>
      <c r="AR232" s="276">
        <v>3409.72</v>
      </c>
      <c r="AS232" s="1" t="s">
        <v>2657</v>
      </c>
      <c r="AT232" s="1">
        <v>0</v>
      </c>
      <c r="AU232" s="1">
        <v>0</v>
      </c>
      <c r="AX232" s="1">
        <v>5</v>
      </c>
      <c r="BC232" s="1">
        <v>1</v>
      </c>
      <c r="BD232" s="1">
        <v>7</v>
      </c>
      <c r="BE232" s="1">
        <v>2</v>
      </c>
      <c r="BF232" s="296">
        <v>25325.176153202967</v>
      </c>
      <c r="BO232" s="279">
        <f t="shared" si="15"/>
        <v>26749006</v>
      </c>
      <c r="BP232" s="2">
        <f t="shared" si="16"/>
        <v>14748521</v>
      </c>
      <c r="BQ232" s="2">
        <f t="shared" si="14"/>
        <v>0</v>
      </c>
      <c r="BS232" s="280">
        <v>26749006</v>
      </c>
      <c r="BT232" s="281">
        <v>14748521</v>
      </c>
      <c r="BU232" s="281"/>
      <c r="BV232" s="281"/>
      <c r="BW232" s="281"/>
      <c r="BX232" s="281"/>
      <c r="BY232" s="281"/>
      <c r="BZ232" s="281"/>
      <c r="CA232" s="281"/>
      <c r="CB232" s="281"/>
      <c r="CC232" s="281"/>
      <c r="CD232" s="281"/>
      <c r="CE232" s="281"/>
      <c r="CF232" s="281"/>
      <c r="CG232" s="281"/>
    </row>
    <row r="233" spans="1:85" x14ac:dyDescent="0.3">
      <c r="A233" s="273">
        <f t="shared" si="13"/>
        <v>6282.3750928614518</v>
      </c>
      <c r="B233" s="1" t="s">
        <v>2621</v>
      </c>
      <c r="C233" s="274">
        <v>20647242</v>
      </c>
      <c r="D233" s="1">
        <v>144205</v>
      </c>
      <c r="E233" s="1">
        <v>4</v>
      </c>
      <c r="F233" s="1" t="s">
        <v>3091</v>
      </c>
      <c r="G233" s="275">
        <v>43848</v>
      </c>
      <c r="H233" s="275">
        <v>44957</v>
      </c>
      <c r="I233" s="1">
        <v>0</v>
      </c>
      <c r="J233" s="1">
        <v>1</v>
      </c>
      <c r="K233" s="1">
        <v>26</v>
      </c>
      <c r="L233" s="1">
        <v>30</v>
      </c>
      <c r="M233" s="1">
        <v>2</v>
      </c>
      <c r="N233" s="1">
        <v>18</v>
      </c>
      <c r="O233" s="1">
        <v>19.559999999999999</v>
      </c>
      <c r="P233" s="1">
        <v>47700</v>
      </c>
      <c r="Q233" s="1">
        <v>1724</v>
      </c>
      <c r="R233" s="1">
        <v>15920</v>
      </c>
      <c r="S233" s="1">
        <v>0</v>
      </c>
      <c r="T233" s="1">
        <v>0</v>
      </c>
      <c r="U233" s="1">
        <v>0</v>
      </c>
      <c r="W233" s="1">
        <v>0</v>
      </c>
      <c r="X233" s="1">
        <v>0</v>
      </c>
      <c r="Y233" s="1">
        <v>0</v>
      </c>
      <c r="AB233" s="275">
        <v>44651</v>
      </c>
      <c r="AC233" s="1">
        <v>1</v>
      </c>
      <c r="AD233" s="1" t="s">
        <v>2623</v>
      </c>
      <c r="AE233" s="1">
        <v>1</v>
      </c>
      <c r="AF233" s="1">
        <v>30</v>
      </c>
      <c r="AG233" s="1">
        <v>0</v>
      </c>
      <c r="AN233" s="1">
        <v>1</v>
      </c>
      <c r="AO233" s="1">
        <v>1</v>
      </c>
      <c r="AP233" s="275"/>
      <c r="AR233" s="276">
        <v>1022.92</v>
      </c>
      <c r="AS233" s="1" t="s">
        <v>2657</v>
      </c>
      <c r="AT233" s="1">
        <v>0</v>
      </c>
      <c r="AU233" s="1">
        <v>0</v>
      </c>
      <c r="AX233" s="1">
        <v>5</v>
      </c>
      <c r="BC233" s="1">
        <v>1</v>
      </c>
      <c r="BD233" s="1">
        <v>7</v>
      </c>
      <c r="BE233" s="1">
        <v>2</v>
      </c>
      <c r="BF233" s="296">
        <v>8614.7049071385482</v>
      </c>
      <c r="BO233" s="279">
        <f t="shared" si="15"/>
        <v>26762402</v>
      </c>
      <c r="BP233" s="2">
        <f t="shared" si="16"/>
        <v>0</v>
      </c>
      <c r="BQ233" s="2">
        <f t="shared" si="14"/>
        <v>25944308</v>
      </c>
      <c r="BS233" s="280">
        <v>26762402</v>
      </c>
      <c r="BT233" s="281"/>
      <c r="BU233" s="281"/>
      <c r="BV233" s="281"/>
      <c r="BW233" s="281"/>
      <c r="BX233" s="281"/>
      <c r="BY233" s="281"/>
      <c r="BZ233" s="281"/>
      <c r="CA233" s="281"/>
      <c r="CB233" s="281"/>
      <c r="CC233" s="281"/>
      <c r="CD233" s="281"/>
      <c r="CE233" s="281">
        <v>25944308</v>
      </c>
      <c r="CF233" s="281"/>
      <c r="CG233" s="281"/>
    </row>
    <row r="234" spans="1:85" x14ac:dyDescent="0.3">
      <c r="A234" s="273">
        <f t="shared" si="13"/>
        <v>8670.3109830149133</v>
      </c>
      <c r="B234" s="1" t="s">
        <v>2621</v>
      </c>
      <c r="C234" s="274">
        <v>20647242</v>
      </c>
      <c r="D234" s="1">
        <v>144205</v>
      </c>
      <c r="E234" s="1">
        <v>4</v>
      </c>
      <c r="F234" s="1" t="s">
        <v>2996</v>
      </c>
      <c r="G234" s="275">
        <v>43854</v>
      </c>
      <c r="H234" s="275">
        <v>44957</v>
      </c>
      <c r="I234" s="1">
        <v>0</v>
      </c>
      <c r="J234" s="1">
        <v>1</v>
      </c>
      <c r="K234" s="1">
        <v>26</v>
      </c>
      <c r="L234" s="1">
        <v>30</v>
      </c>
      <c r="M234" s="1">
        <v>2</v>
      </c>
      <c r="N234" s="1">
        <v>18</v>
      </c>
      <c r="O234" s="1">
        <v>19.559999999999999</v>
      </c>
      <c r="P234" s="1">
        <v>67824</v>
      </c>
      <c r="Q234" s="1">
        <v>2452</v>
      </c>
      <c r="R234" s="1">
        <v>22610</v>
      </c>
      <c r="S234" s="1">
        <v>0</v>
      </c>
      <c r="T234" s="1">
        <v>0</v>
      </c>
      <c r="U234" s="1">
        <v>0</v>
      </c>
      <c r="W234" s="1">
        <v>0</v>
      </c>
      <c r="X234" s="1">
        <v>0</v>
      </c>
      <c r="Y234" s="1">
        <v>0</v>
      </c>
      <c r="AB234" s="275">
        <v>44651</v>
      </c>
      <c r="AC234" s="1">
        <v>1</v>
      </c>
      <c r="AD234" s="1" t="s">
        <v>2623</v>
      </c>
      <c r="AE234" s="1">
        <v>1</v>
      </c>
      <c r="AF234" s="1">
        <v>30</v>
      </c>
      <c r="AG234" s="1">
        <v>0</v>
      </c>
      <c r="AN234" s="1">
        <v>1</v>
      </c>
      <c r="AO234" s="1">
        <v>1</v>
      </c>
      <c r="AR234" s="276">
        <v>1704.86</v>
      </c>
      <c r="AS234" s="1" t="s">
        <v>2657</v>
      </c>
      <c r="AT234" s="1">
        <v>0</v>
      </c>
      <c r="AU234" s="1">
        <v>0</v>
      </c>
      <c r="AX234" s="1">
        <v>5</v>
      </c>
      <c r="BC234" s="1">
        <v>1</v>
      </c>
      <c r="BD234" s="1">
        <v>7</v>
      </c>
      <c r="BE234" s="1">
        <v>2</v>
      </c>
      <c r="BF234" s="296">
        <v>12234.829016985086</v>
      </c>
      <c r="BO234" s="279">
        <f t="shared" si="15"/>
        <v>26764668</v>
      </c>
      <c r="BP234" s="2">
        <f t="shared" si="16"/>
        <v>0</v>
      </c>
      <c r="BQ234" s="2">
        <f t="shared" si="14"/>
        <v>31156661.740000002</v>
      </c>
      <c r="BS234" s="280">
        <v>26764668</v>
      </c>
      <c r="BT234" s="281"/>
      <c r="BU234" s="281"/>
      <c r="BV234" s="281">
        <v>27466103.81435575</v>
      </c>
      <c r="BW234" s="281"/>
      <c r="BX234" s="281"/>
      <c r="BY234" s="281"/>
      <c r="BZ234" s="281"/>
      <c r="CA234" s="281">
        <v>3690557.925644252</v>
      </c>
      <c r="CB234" s="281"/>
      <c r="CC234" s="281"/>
      <c r="CD234" s="281"/>
      <c r="CE234" s="281"/>
      <c r="CF234" s="281"/>
      <c r="CG234" s="281"/>
    </row>
    <row r="235" spans="1:85" x14ac:dyDescent="0.3">
      <c r="A235" s="273">
        <f t="shared" si="13"/>
        <v>43448.887757517688</v>
      </c>
      <c r="B235" s="1" t="s">
        <v>2621</v>
      </c>
      <c r="C235" s="274">
        <v>20647242</v>
      </c>
      <c r="D235" s="1">
        <v>144205</v>
      </c>
      <c r="E235" s="1">
        <v>4</v>
      </c>
      <c r="F235" s="1" t="s">
        <v>3000</v>
      </c>
      <c r="G235" s="275">
        <v>43864</v>
      </c>
      <c r="H235" s="275">
        <v>44985</v>
      </c>
      <c r="I235" s="1">
        <v>0</v>
      </c>
      <c r="J235" s="1">
        <v>1</v>
      </c>
      <c r="K235" s="1">
        <v>25</v>
      </c>
      <c r="L235" s="1">
        <v>30</v>
      </c>
      <c r="M235" s="1">
        <v>2</v>
      </c>
      <c r="N235" s="1">
        <v>18</v>
      </c>
      <c r="O235" s="1">
        <v>19.559999999999999</v>
      </c>
      <c r="P235" s="1">
        <v>307000</v>
      </c>
      <c r="Q235" s="1">
        <v>11099</v>
      </c>
      <c r="R235" s="1">
        <v>111776</v>
      </c>
      <c r="S235" s="1">
        <v>0</v>
      </c>
      <c r="T235" s="1">
        <v>0</v>
      </c>
      <c r="U235" s="1">
        <v>0</v>
      </c>
      <c r="W235" s="1">
        <v>0</v>
      </c>
      <c r="X235" s="1">
        <v>0</v>
      </c>
      <c r="Y235" s="1">
        <v>0</v>
      </c>
      <c r="AB235" s="275">
        <v>44651</v>
      </c>
      <c r="AC235" s="1">
        <v>1</v>
      </c>
      <c r="AD235" s="1" t="s">
        <v>2623</v>
      </c>
      <c r="AE235" s="1">
        <v>1</v>
      </c>
      <c r="AF235" s="1">
        <v>30</v>
      </c>
      <c r="AG235" s="1">
        <v>0</v>
      </c>
      <c r="AN235" s="1">
        <v>1</v>
      </c>
      <c r="AO235" s="1">
        <v>1</v>
      </c>
      <c r="AR235" s="276">
        <v>7842.36</v>
      </c>
      <c r="AS235" s="1" t="s">
        <v>2657</v>
      </c>
      <c r="AT235" s="1">
        <v>0</v>
      </c>
      <c r="AU235" s="1">
        <v>0</v>
      </c>
      <c r="AX235" s="1">
        <v>5</v>
      </c>
      <c r="BC235" s="1">
        <v>1</v>
      </c>
      <c r="BD235" s="1">
        <v>7</v>
      </c>
      <c r="BE235" s="1">
        <v>2</v>
      </c>
      <c r="BF235" s="296">
        <v>60484.752242482311</v>
      </c>
      <c r="BO235" s="279">
        <f t="shared" si="15"/>
        <v>26787224</v>
      </c>
      <c r="BP235" s="2">
        <f t="shared" si="16"/>
        <v>0</v>
      </c>
      <c r="BQ235" s="2">
        <f t="shared" si="14"/>
        <v>2052485</v>
      </c>
      <c r="BS235" s="280">
        <v>26787224</v>
      </c>
      <c r="BT235" s="281"/>
      <c r="BU235" s="281"/>
      <c r="BV235" s="281">
        <v>2052485</v>
      </c>
      <c r="BW235" s="281"/>
      <c r="BX235" s="281"/>
      <c r="BY235" s="281"/>
      <c r="BZ235" s="281"/>
      <c r="CA235" s="281"/>
      <c r="CB235" s="281"/>
      <c r="CC235" s="281"/>
      <c r="CD235" s="281"/>
      <c r="CE235" s="281"/>
      <c r="CF235" s="281"/>
      <c r="CG235" s="281"/>
    </row>
    <row r="236" spans="1:85" x14ac:dyDescent="0.3">
      <c r="A236" s="273">
        <f t="shared" si="13"/>
        <v>98876.067404609988</v>
      </c>
      <c r="B236" s="1" t="s">
        <v>2621</v>
      </c>
      <c r="C236" s="274">
        <v>20647242</v>
      </c>
      <c r="D236" s="1">
        <v>144205</v>
      </c>
      <c r="E236" s="1">
        <v>4</v>
      </c>
      <c r="F236" s="1" t="s">
        <v>3008</v>
      </c>
      <c r="G236" s="275">
        <v>43864</v>
      </c>
      <c r="H236" s="275">
        <v>44985</v>
      </c>
      <c r="I236" s="1">
        <v>0</v>
      </c>
      <c r="J236" s="1">
        <v>1</v>
      </c>
      <c r="K236" s="1">
        <v>25</v>
      </c>
      <c r="L236" s="1">
        <v>30</v>
      </c>
      <c r="M236" s="1">
        <v>2</v>
      </c>
      <c r="N236" s="1">
        <v>18</v>
      </c>
      <c r="O236" s="1">
        <v>19.559999999999999</v>
      </c>
      <c r="P236" s="1">
        <v>700000</v>
      </c>
      <c r="Q236" s="1">
        <v>25307</v>
      </c>
      <c r="R236" s="1">
        <v>254857</v>
      </c>
      <c r="S236" s="1">
        <v>0</v>
      </c>
      <c r="T236" s="1">
        <v>0</v>
      </c>
      <c r="U236" s="1">
        <v>0</v>
      </c>
      <c r="W236" s="1">
        <v>0</v>
      </c>
      <c r="X236" s="1">
        <v>0</v>
      </c>
      <c r="Y236" s="1">
        <v>0</v>
      </c>
      <c r="AB236" s="275">
        <v>44651</v>
      </c>
      <c r="AC236" s="1">
        <v>1</v>
      </c>
      <c r="AD236" s="1" t="s">
        <v>2623</v>
      </c>
      <c r="AE236" s="1">
        <v>1</v>
      </c>
      <c r="AF236" s="1">
        <v>30</v>
      </c>
      <c r="AG236" s="1">
        <v>0</v>
      </c>
      <c r="AN236" s="1">
        <v>1</v>
      </c>
      <c r="AO236" s="1">
        <v>1</v>
      </c>
      <c r="AR236" s="276">
        <v>18071.52</v>
      </c>
      <c r="AS236" s="1" t="s">
        <v>2657</v>
      </c>
      <c r="AT236" s="1">
        <v>0</v>
      </c>
      <c r="AU236" s="1">
        <v>0</v>
      </c>
      <c r="AX236" s="1">
        <v>5</v>
      </c>
      <c r="BC236" s="1">
        <v>1</v>
      </c>
      <c r="BD236" s="1">
        <v>7</v>
      </c>
      <c r="BE236" s="1">
        <v>2</v>
      </c>
      <c r="BF236" s="296">
        <v>137909.41259539002</v>
      </c>
      <c r="BO236" s="279">
        <f t="shared" si="15"/>
        <v>26794424</v>
      </c>
      <c r="BP236" s="2">
        <f t="shared" si="16"/>
        <v>0</v>
      </c>
      <c r="BQ236" s="2">
        <f t="shared" si="14"/>
        <v>1815919</v>
      </c>
      <c r="BS236" s="280">
        <v>26794424</v>
      </c>
      <c r="BT236" s="281"/>
      <c r="BU236" s="281"/>
      <c r="BV236" s="281">
        <v>1815919</v>
      </c>
      <c r="BW236" s="281"/>
      <c r="BX236" s="281"/>
      <c r="BY236" s="281"/>
      <c r="BZ236" s="281"/>
      <c r="CA236" s="281"/>
      <c r="CB236" s="281"/>
      <c r="CC236" s="281"/>
      <c r="CD236" s="281"/>
      <c r="CE236" s="281"/>
      <c r="CF236" s="281"/>
      <c r="CG236" s="281"/>
    </row>
    <row r="237" spans="1:85" x14ac:dyDescent="0.3">
      <c r="A237" s="273">
        <f t="shared" si="13"/>
        <v>3491.9899098409396</v>
      </c>
      <c r="B237" s="1" t="s">
        <v>2621</v>
      </c>
      <c r="C237" s="274">
        <v>20647242</v>
      </c>
      <c r="D237" s="1">
        <v>144205</v>
      </c>
      <c r="E237" s="1">
        <v>4</v>
      </c>
      <c r="F237" s="1" t="s">
        <v>3011</v>
      </c>
      <c r="G237" s="275">
        <v>43865</v>
      </c>
      <c r="H237" s="275">
        <v>44985</v>
      </c>
      <c r="I237" s="1">
        <v>0</v>
      </c>
      <c r="J237" s="1">
        <v>1</v>
      </c>
      <c r="K237" s="1">
        <v>25</v>
      </c>
      <c r="L237" s="1">
        <v>30</v>
      </c>
      <c r="M237" s="1">
        <v>2</v>
      </c>
      <c r="N237" s="1">
        <v>18</v>
      </c>
      <c r="O237" s="1">
        <v>19.559999999999999</v>
      </c>
      <c r="P237" s="1">
        <v>25000</v>
      </c>
      <c r="Q237" s="1">
        <v>904</v>
      </c>
      <c r="R237" s="1">
        <v>9096</v>
      </c>
      <c r="S237" s="1">
        <v>0</v>
      </c>
      <c r="T237" s="1">
        <v>0</v>
      </c>
      <c r="U237" s="1">
        <v>0</v>
      </c>
      <c r="W237" s="1">
        <v>0</v>
      </c>
      <c r="X237" s="1">
        <v>0</v>
      </c>
      <c r="Y237" s="1">
        <v>0</v>
      </c>
      <c r="AB237" s="275">
        <v>44651</v>
      </c>
      <c r="AC237" s="1">
        <v>1</v>
      </c>
      <c r="AD237" s="1" t="s">
        <v>2623</v>
      </c>
      <c r="AE237" s="1">
        <v>1</v>
      </c>
      <c r="AF237" s="1">
        <v>30</v>
      </c>
      <c r="AG237" s="1">
        <v>0</v>
      </c>
      <c r="AN237" s="1">
        <v>1</v>
      </c>
      <c r="AO237" s="1">
        <v>1</v>
      </c>
      <c r="AR237" s="276">
        <v>681.94</v>
      </c>
      <c r="AS237" s="1" t="s">
        <v>2657</v>
      </c>
      <c r="AT237" s="1">
        <v>0</v>
      </c>
      <c r="AU237" s="1">
        <v>0</v>
      </c>
      <c r="AX237" s="1">
        <v>5</v>
      </c>
      <c r="BC237" s="1">
        <v>1</v>
      </c>
      <c r="BD237" s="1">
        <v>7</v>
      </c>
      <c r="BE237" s="1">
        <v>2</v>
      </c>
      <c r="BF237" s="296">
        <v>4922.0700901590599</v>
      </c>
      <c r="BO237" s="279">
        <f t="shared" si="15"/>
        <v>26796448</v>
      </c>
      <c r="BP237" s="2">
        <f t="shared" si="16"/>
        <v>0</v>
      </c>
      <c r="BQ237" s="2">
        <f t="shared" si="14"/>
        <v>32825736.390000001</v>
      </c>
      <c r="BS237" s="280">
        <v>26796448</v>
      </c>
      <c r="BT237" s="281"/>
      <c r="BU237" s="281"/>
      <c r="BV237" s="281">
        <v>31607962.105354976</v>
      </c>
      <c r="BW237" s="281"/>
      <c r="BX237" s="281"/>
      <c r="BY237" s="281"/>
      <c r="BZ237" s="281"/>
      <c r="CA237" s="281">
        <v>1217774.2846450228</v>
      </c>
      <c r="CB237" s="281"/>
      <c r="CC237" s="281"/>
      <c r="CD237" s="281"/>
      <c r="CE237" s="281"/>
      <c r="CF237" s="281"/>
      <c r="CG237" s="281"/>
    </row>
    <row r="238" spans="1:85" x14ac:dyDescent="0.3">
      <c r="A238" s="273">
        <f t="shared" si="13"/>
        <v>11323.50244538432</v>
      </c>
      <c r="B238" s="1" t="s">
        <v>2621</v>
      </c>
      <c r="C238" s="274">
        <v>20647242</v>
      </c>
      <c r="D238" s="1">
        <v>144205</v>
      </c>
      <c r="E238" s="1">
        <v>4</v>
      </c>
      <c r="F238" s="1" t="s">
        <v>3013</v>
      </c>
      <c r="G238" s="275">
        <v>43866</v>
      </c>
      <c r="H238" s="275">
        <v>44985</v>
      </c>
      <c r="I238" s="1">
        <v>0</v>
      </c>
      <c r="J238" s="1">
        <v>1</v>
      </c>
      <c r="K238" s="1">
        <v>25</v>
      </c>
      <c r="L238" s="1">
        <v>30</v>
      </c>
      <c r="M238" s="1">
        <v>2</v>
      </c>
      <c r="N238" s="1">
        <v>18</v>
      </c>
      <c r="O238" s="1">
        <v>19.559999999999999</v>
      </c>
      <c r="P238" s="1">
        <v>80000</v>
      </c>
      <c r="Q238" s="1">
        <v>2892</v>
      </c>
      <c r="R238" s="1">
        <v>29135</v>
      </c>
      <c r="S238" s="1">
        <v>0</v>
      </c>
      <c r="T238" s="1">
        <v>0</v>
      </c>
      <c r="U238" s="1">
        <v>0</v>
      </c>
      <c r="W238" s="1">
        <v>0</v>
      </c>
      <c r="X238" s="1">
        <v>0</v>
      </c>
      <c r="Y238" s="1">
        <v>0</v>
      </c>
      <c r="AB238" s="275">
        <v>44651</v>
      </c>
      <c r="AC238" s="1">
        <v>1</v>
      </c>
      <c r="AD238" s="1" t="s">
        <v>2623</v>
      </c>
      <c r="AE238" s="1">
        <v>1</v>
      </c>
      <c r="AF238" s="1">
        <v>30</v>
      </c>
      <c r="AG238" s="1">
        <v>0</v>
      </c>
      <c r="AN238" s="1">
        <v>1</v>
      </c>
      <c r="AO238" s="1">
        <v>1</v>
      </c>
      <c r="AR238" s="276">
        <v>2045.83</v>
      </c>
      <c r="AS238" s="1" t="s">
        <v>2657</v>
      </c>
      <c r="AT238" s="1">
        <v>0</v>
      </c>
      <c r="AU238" s="1">
        <v>0</v>
      </c>
      <c r="AX238" s="1">
        <v>5</v>
      </c>
      <c r="BC238" s="1">
        <v>1</v>
      </c>
      <c r="BD238" s="1">
        <v>7</v>
      </c>
      <c r="BE238" s="1">
        <v>2</v>
      </c>
      <c r="BF238" s="296">
        <v>15765.667554615678</v>
      </c>
      <c r="BO238" s="279">
        <f t="shared" si="15"/>
        <v>26844644</v>
      </c>
      <c r="BP238" s="2">
        <f t="shared" si="16"/>
        <v>0</v>
      </c>
      <c r="BQ238" s="2">
        <f t="shared" si="14"/>
        <v>1635516.3100000003</v>
      </c>
      <c r="BS238" s="280">
        <v>26844644</v>
      </c>
      <c r="BT238" s="281"/>
      <c r="BU238" s="281"/>
      <c r="BV238" s="281"/>
      <c r="BW238" s="281"/>
      <c r="BX238" s="281"/>
      <c r="BY238" s="281"/>
      <c r="BZ238" s="281"/>
      <c r="CA238" s="281">
        <v>1635516.3100000003</v>
      </c>
      <c r="CB238" s="281"/>
      <c r="CC238" s="281"/>
      <c r="CD238" s="281"/>
      <c r="CE238" s="281"/>
      <c r="CF238" s="281"/>
      <c r="CG238" s="281"/>
    </row>
    <row r="239" spans="1:85" x14ac:dyDescent="0.3">
      <c r="A239" s="273">
        <f t="shared" si="13"/>
        <v>41897.889176244338</v>
      </c>
      <c r="B239" s="1" t="s">
        <v>2621</v>
      </c>
      <c r="C239" s="274">
        <v>20647242</v>
      </c>
      <c r="D239" s="1">
        <v>144205</v>
      </c>
      <c r="E239" s="1">
        <v>4</v>
      </c>
      <c r="F239" s="1" t="s">
        <v>3061</v>
      </c>
      <c r="G239" s="275">
        <v>43895</v>
      </c>
      <c r="H239" s="275">
        <v>45016</v>
      </c>
      <c r="I239" s="1">
        <v>0</v>
      </c>
      <c r="J239" s="1">
        <v>1</v>
      </c>
      <c r="K239" s="1">
        <v>24</v>
      </c>
      <c r="L239" s="1">
        <v>30</v>
      </c>
      <c r="M239" s="1">
        <v>2</v>
      </c>
      <c r="N239" s="1">
        <v>18</v>
      </c>
      <c r="O239" s="1">
        <v>19.559999999999999</v>
      </c>
      <c r="P239" s="1">
        <v>274850</v>
      </c>
      <c r="Q239" s="1">
        <v>9936</v>
      </c>
      <c r="R239" s="1">
        <v>108396</v>
      </c>
      <c r="S239" s="1">
        <v>0</v>
      </c>
      <c r="T239" s="1">
        <v>0</v>
      </c>
      <c r="U239" s="1">
        <v>0</v>
      </c>
      <c r="W239" s="1">
        <v>0</v>
      </c>
      <c r="X239" s="1">
        <v>0</v>
      </c>
      <c r="Y239" s="1">
        <v>0</v>
      </c>
      <c r="AB239" s="275">
        <v>44651</v>
      </c>
      <c r="AC239" s="1">
        <v>1</v>
      </c>
      <c r="AD239" s="1" t="s">
        <v>2623</v>
      </c>
      <c r="AE239" s="1">
        <v>1</v>
      </c>
      <c r="AF239" s="1">
        <v>30</v>
      </c>
      <c r="AG239" s="1">
        <v>0</v>
      </c>
      <c r="AN239" s="1">
        <v>1</v>
      </c>
      <c r="AO239" s="1">
        <v>1</v>
      </c>
      <c r="AR239" s="276">
        <v>7842.36</v>
      </c>
      <c r="AS239" s="1" t="s">
        <v>2657</v>
      </c>
      <c r="AT239" s="1">
        <v>0</v>
      </c>
      <c r="AU239" s="1">
        <v>0</v>
      </c>
      <c r="AX239" s="1">
        <v>5</v>
      </c>
      <c r="BC239" s="1">
        <v>1</v>
      </c>
      <c r="BD239" s="1">
        <v>7</v>
      </c>
      <c r="BE239" s="1">
        <v>2</v>
      </c>
      <c r="BF239" s="296">
        <v>58655.750823755661</v>
      </c>
      <c r="BO239" s="279">
        <f t="shared" si="15"/>
        <v>26862446</v>
      </c>
      <c r="BP239" s="2">
        <f t="shared" si="16"/>
        <v>0</v>
      </c>
      <c r="BQ239" s="2">
        <f t="shared" si="14"/>
        <v>0</v>
      </c>
      <c r="BS239" s="280">
        <v>26862446</v>
      </c>
      <c r="BT239" s="281"/>
      <c r="BU239" s="281"/>
      <c r="BV239" s="281"/>
      <c r="BW239" s="281"/>
      <c r="BX239" s="281"/>
      <c r="BY239" s="281"/>
      <c r="BZ239" s="281"/>
      <c r="CA239" s="281"/>
      <c r="CB239" s="281">
        <v>0</v>
      </c>
      <c r="CC239" s="281"/>
      <c r="CD239" s="281"/>
      <c r="CE239" s="281"/>
      <c r="CF239" s="281"/>
      <c r="CG239" s="281"/>
    </row>
    <row r="240" spans="1:85" x14ac:dyDescent="0.3">
      <c r="A240" s="273">
        <f t="shared" si="13"/>
        <v>117527.69615960371</v>
      </c>
      <c r="B240" s="1" t="s">
        <v>2621</v>
      </c>
      <c r="C240" s="274">
        <v>20647242</v>
      </c>
      <c r="D240" s="1">
        <v>144205</v>
      </c>
      <c r="E240" s="1">
        <v>4</v>
      </c>
      <c r="F240" s="1" t="s">
        <v>3207</v>
      </c>
      <c r="G240" s="275">
        <v>43989</v>
      </c>
      <c r="H240" s="275">
        <v>45107</v>
      </c>
      <c r="I240" s="1">
        <v>0</v>
      </c>
      <c r="J240" s="1">
        <v>1</v>
      </c>
      <c r="K240" s="1">
        <v>21</v>
      </c>
      <c r="L240" s="1">
        <v>30</v>
      </c>
      <c r="M240" s="1">
        <v>2</v>
      </c>
      <c r="N240" s="1">
        <v>18</v>
      </c>
      <c r="O240" s="1">
        <v>19.559999999999999</v>
      </c>
      <c r="P240" s="1">
        <v>628000</v>
      </c>
      <c r="Q240" s="1">
        <v>22704</v>
      </c>
      <c r="R240" s="1">
        <v>302934</v>
      </c>
      <c r="S240" s="1">
        <v>0</v>
      </c>
      <c r="T240" s="1">
        <v>0</v>
      </c>
      <c r="U240" s="1">
        <v>0</v>
      </c>
      <c r="W240" s="1">
        <v>0</v>
      </c>
      <c r="X240" s="1">
        <v>0</v>
      </c>
      <c r="Y240" s="1">
        <v>0</v>
      </c>
      <c r="AB240" s="275">
        <v>44651</v>
      </c>
      <c r="AC240" s="1">
        <v>1</v>
      </c>
      <c r="AD240" s="1" t="s">
        <v>2623</v>
      </c>
      <c r="AE240" s="1">
        <v>1</v>
      </c>
      <c r="AF240" s="1">
        <v>30</v>
      </c>
      <c r="AG240" s="1">
        <v>0</v>
      </c>
      <c r="AN240" s="1">
        <v>1</v>
      </c>
      <c r="AO240" s="1">
        <v>1</v>
      </c>
      <c r="AR240" s="276">
        <v>21481.24</v>
      </c>
      <c r="AS240" s="1" t="s">
        <v>2657</v>
      </c>
      <c r="AT240" s="1">
        <v>0</v>
      </c>
      <c r="AU240" s="1">
        <v>0</v>
      </c>
      <c r="AX240" s="1">
        <v>5</v>
      </c>
      <c r="BC240" s="1">
        <v>1</v>
      </c>
      <c r="BD240" s="1">
        <v>7</v>
      </c>
      <c r="BE240" s="1">
        <v>2</v>
      </c>
      <c r="BF240" s="296">
        <v>163925.06384039629</v>
      </c>
      <c r="BO240" s="279">
        <f t="shared" si="15"/>
        <v>26928760</v>
      </c>
      <c r="BP240" s="2">
        <f t="shared" si="16"/>
        <v>0</v>
      </c>
      <c r="BQ240" s="2">
        <f t="shared" si="14"/>
        <v>0</v>
      </c>
      <c r="BS240" s="280">
        <v>26928760</v>
      </c>
      <c r="BT240" s="281"/>
      <c r="BU240" s="281"/>
      <c r="BV240" s="281"/>
      <c r="BW240" s="281"/>
      <c r="BX240" s="281"/>
      <c r="BY240" s="281"/>
      <c r="BZ240" s="281"/>
      <c r="CA240" s="281">
        <v>0</v>
      </c>
      <c r="CB240" s="281"/>
      <c r="CC240" s="281"/>
      <c r="CD240" s="281"/>
      <c r="CE240" s="281"/>
      <c r="CF240" s="281"/>
      <c r="CG240" s="281"/>
    </row>
    <row r="241" spans="1:85" x14ac:dyDescent="0.3">
      <c r="A241" s="273">
        <f t="shared" si="13"/>
        <v>11703.451210264298</v>
      </c>
      <c r="B241" s="1" t="s">
        <v>2621</v>
      </c>
      <c r="C241" s="274">
        <v>20647242</v>
      </c>
      <c r="D241" s="1">
        <v>144205</v>
      </c>
      <c r="E241" s="1">
        <v>4</v>
      </c>
      <c r="F241" s="1" t="s">
        <v>3215</v>
      </c>
      <c r="G241" s="275">
        <v>43872</v>
      </c>
      <c r="H241" s="275">
        <v>44985</v>
      </c>
      <c r="I241" s="1">
        <v>0</v>
      </c>
      <c r="J241" s="1">
        <v>1</v>
      </c>
      <c r="K241" s="1">
        <v>25</v>
      </c>
      <c r="L241" s="1">
        <v>30</v>
      </c>
      <c r="M241" s="1">
        <v>2</v>
      </c>
      <c r="N241" s="1">
        <v>18</v>
      </c>
      <c r="O241" s="1">
        <v>19.559999999999999</v>
      </c>
      <c r="P241" s="1">
        <v>82290</v>
      </c>
      <c r="Q241" s="1">
        <v>2975</v>
      </c>
      <c r="R241" s="1">
        <v>29963</v>
      </c>
      <c r="S241" s="1">
        <v>0</v>
      </c>
      <c r="T241" s="1">
        <v>0</v>
      </c>
      <c r="U241" s="1">
        <v>0</v>
      </c>
      <c r="W241" s="1">
        <v>0</v>
      </c>
      <c r="X241" s="1">
        <v>0</v>
      </c>
      <c r="Y241" s="1">
        <v>0</v>
      </c>
      <c r="AB241" s="275">
        <v>44651</v>
      </c>
      <c r="AC241" s="1">
        <v>1</v>
      </c>
      <c r="AD241" s="1" t="s">
        <v>2623</v>
      </c>
      <c r="AE241" s="1">
        <v>1</v>
      </c>
      <c r="AF241" s="1">
        <v>30</v>
      </c>
      <c r="AG241" s="1">
        <v>0</v>
      </c>
      <c r="AN241" s="1">
        <v>1</v>
      </c>
      <c r="AO241" s="1">
        <v>1</v>
      </c>
      <c r="AR241" s="276">
        <v>2045.83</v>
      </c>
      <c r="AS241" s="1" t="s">
        <v>2657</v>
      </c>
      <c r="AT241" s="1">
        <v>0</v>
      </c>
      <c r="AU241" s="1">
        <v>0</v>
      </c>
      <c r="AX241" s="1">
        <v>5</v>
      </c>
      <c r="BC241" s="1">
        <v>1</v>
      </c>
      <c r="BD241" s="1">
        <v>7</v>
      </c>
      <c r="BE241" s="1">
        <v>2</v>
      </c>
      <c r="BF241" s="296">
        <v>16213.7187897357</v>
      </c>
      <c r="BO241" s="279">
        <f t="shared" si="15"/>
        <v>26942440</v>
      </c>
      <c r="BP241" s="2">
        <f t="shared" si="16"/>
        <v>0</v>
      </c>
      <c r="BQ241" s="2">
        <f t="shared" si="14"/>
        <v>0</v>
      </c>
      <c r="BS241" s="280">
        <v>26942440</v>
      </c>
      <c r="BT241" s="281"/>
      <c r="BU241" s="281"/>
      <c r="BV241" s="281">
        <v>0</v>
      </c>
      <c r="BW241" s="281"/>
      <c r="BX241" s="281"/>
      <c r="BY241" s="281"/>
      <c r="BZ241" s="281"/>
      <c r="CA241" s="281">
        <v>0</v>
      </c>
      <c r="CB241" s="281"/>
      <c r="CC241" s="281"/>
      <c r="CD241" s="281"/>
      <c r="CE241" s="281"/>
      <c r="CF241" s="281"/>
      <c r="CG241" s="281"/>
    </row>
    <row r="242" spans="1:85" x14ac:dyDescent="0.3">
      <c r="A242" s="273">
        <f t="shared" si="13"/>
        <v>26883.254932181022</v>
      </c>
      <c r="B242" s="1" t="s">
        <v>2621</v>
      </c>
      <c r="C242" s="274">
        <v>20647242</v>
      </c>
      <c r="D242" s="1">
        <v>144205</v>
      </c>
      <c r="E242" s="1">
        <v>4</v>
      </c>
      <c r="F242" s="1" t="s">
        <v>3217</v>
      </c>
      <c r="G242" s="275">
        <v>43872</v>
      </c>
      <c r="H242" s="275">
        <v>44985</v>
      </c>
      <c r="I242" s="1">
        <v>0</v>
      </c>
      <c r="J242" s="1">
        <v>1</v>
      </c>
      <c r="K242" s="1">
        <v>25</v>
      </c>
      <c r="L242" s="1">
        <v>30</v>
      </c>
      <c r="M242" s="1">
        <v>2</v>
      </c>
      <c r="N242" s="1">
        <v>18</v>
      </c>
      <c r="O242" s="1">
        <v>19.559999999999999</v>
      </c>
      <c r="P242" s="1">
        <v>191500</v>
      </c>
      <c r="Q242" s="1">
        <v>6923</v>
      </c>
      <c r="R242" s="1">
        <v>69731</v>
      </c>
      <c r="S242" s="1">
        <v>0</v>
      </c>
      <c r="T242" s="1">
        <v>0</v>
      </c>
      <c r="U242" s="1">
        <v>0</v>
      </c>
      <c r="W242" s="1">
        <v>0</v>
      </c>
      <c r="X242" s="1">
        <v>0</v>
      </c>
      <c r="Y242" s="1">
        <v>0</v>
      </c>
      <c r="AB242" s="275">
        <v>44651</v>
      </c>
      <c r="AC242" s="1">
        <v>1</v>
      </c>
      <c r="AD242" s="1" t="s">
        <v>2623</v>
      </c>
      <c r="AE242" s="1">
        <v>1</v>
      </c>
      <c r="AF242" s="1">
        <v>30</v>
      </c>
      <c r="AG242" s="1">
        <v>0</v>
      </c>
      <c r="AN242" s="1">
        <v>1</v>
      </c>
      <c r="AO242" s="1">
        <v>1</v>
      </c>
      <c r="AR242" s="276">
        <v>5114.58</v>
      </c>
      <c r="AS242" s="1" t="s">
        <v>2657</v>
      </c>
      <c r="AT242" s="1">
        <v>0</v>
      </c>
      <c r="AU242" s="1">
        <v>0</v>
      </c>
      <c r="AX242" s="1">
        <v>5</v>
      </c>
      <c r="BC242" s="1">
        <v>1</v>
      </c>
      <c r="BD242" s="1">
        <v>7</v>
      </c>
      <c r="BE242" s="1">
        <v>2</v>
      </c>
      <c r="BF242" s="296">
        <v>37733.165067818976</v>
      </c>
      <c r="BO242" s="279">
        <f t="shared" si="15"/>
        <v>26946262</v>
      </c>
      <c r="BP242" s="2">
        <f t="shared" si="16"/>
        <v>0</v>
      </c>
      <c r="BQ242" s="2">
        <f t="shared" si="14"/>
        <v>534764</v>
      </c>
      <c r="BS242" s="280">
        <v>26946262</v>
      </c>
      <c r="BT242" s="281"/>
      <c r="BU242" s="281"/>
      <c r="BV242" s="281"/>
      <c r="BW242" s="281"/>
      <c r="BX242" s="281"/>
      <c r="BY242" s="281"/>
      <c r="BZ242" s="281"/>
      <c r="CA242" s="281">
        <v>534764</v>
      </c>
      <c r="CB242" s="281"/>
      <c r="CC242" s="281"/>
      <c r="CD242" s="281"/>
      <c r="CE242" s="281"/>
      <c r="CF242" s="281"/>
      <c r="CG242" s="281"/>
    </row>
    <row r="243" spans="1:85" x14ac:dyDescent="0.3">
      <c r="A243" s="273">
        <f t="shared" si="13"/>
        <v>22809.905629334331</v>
      </c>
      <c r="B243" s="1" t="s">
        <v>2621</v>
      </c>
      <c r="C243" s="274">
        <v>20647242</v>
      </c>
      <c r="D243" s="1">
        <v>144205</v>
      </c>
      <c r="E243" s="1">
        <v>4</v>
      </c>
      <c r="F243" s="1" t="s">
        <v>3221</v>
      </c>
      <c r="G243" s="275">
        <v>43822</v>
      </c>
      <c r="H243" s="275">
        <v>44926</v>
      </c>
      <c r="I243" s="1">
        <v>0</v>
      </c>
      <c r="J243" s="1">
        <v>1</v>
      </c>
      <c r="K243" s="1">
        <v>27</v>
      </c>
      <c r="L243" s="1">
        <v>30</v>
      </c>
      <c r="M243" s="1">
        <v>2</v>
      </c>
      <c r="N243" s="1">
        <v>18</v>
      </c>
      <c r="O243" s="1">
        <v>19.559999999999999</v>
      </c>
      <c r="P243" s="1">
        <v>194000</v>
      </c>
      <c r="Q243" s="1">
        <v>7014</v>
      </c>
      <c r="R243" s="1">
        <v>58625</v>
      </c>
      <c r="S243" s="1">
        <v>0</v>
      </c>
      <c r="T243" s="1">
        <v>0</v>
      </c>
      <c r="U243" s="1">
        <v>0</v>
      </c>
      <c r="V243" s="275"/>
      <c r="W243" s="1">
        <v>0</v>
      </c>
      <c r="X243" s="1">
        <v>0</v>
      </c>
      <c r="Y243" s="1">
        <v>0</v>
      </c>
      <c r="AB243" s="275">
        <v>44651</v>
      </c>
      <c r="AC243" s="1">
        <v>1</v>
      </c>
      <c r="AD243" s="1" t="s">
        <v>2623</v>
      </c>
      <c r="AE243" s="1">
        <v>1</v>
      </c>
      <c r="AF243" s="1">
        <v>30</v>
      </c>
      <c r="AG243" s="1">
        <v>0</v>
      </c>
      <c r="AN243" s="1">
        <v>1</v>
      </c>
      <c r="AO243" s="1">
        <v>1</v>
      </c>
      <c r="AR243" s="276">
        <v>4091.66</v>
      </c>
      <c r="AS243" s="1" t="s">
        <v>2657</v>
      </c>
      <c r="AT243" s="1">
        <v>0</v>
      </c>
      <c r="AU243" s="1">
        <v>0</v>
      </c>
      <c r="AX243" s="1">
        <v>5</v>
      </c>
      <c r="BC243" s="1">
        <v>1</v>
      </c>
      <c r="BD243" s="1">
        <v>7</v>
      </c>
      <c r="BE243" s="1">
        <v>2</v>
      </c>
      <c r="BF243" s="296">
        <v>31723.434370665665</v>
      </c>
      <c r="BO243" s="279">
        <f t="shared" si="15"/>
        <v>26946862</v>
      </c>
      <c r="BP243" s="2">
        <f t="shared" si="16"/>
        <v>0</v>
      </c>
      <c r="BQ243" s="2">
        <f t="shared" si="14"/>
        <v>5173338.3</v>
      </c>
      <c r="BS243" s="280">
        <v>26946862</v>
      </c>
      <c r="BT243" s="281"/>
      <c r="BU243" s="281"/>
      <c r="BV243" s="281">
        <v>2178004.0302674975</v>
      </c>
      <c r="BW243" s="281"/>
      <c r="BX243" s="281"/>
      <c r="BY243" s="281"/>
      <c r="BZ243" s="281"/>
      <c r="CA243" s="281">
        <v>2995334.2697325023</v>
      </c>
      <c r="CB243" s="281"/>
      <c r="CC243" s="281"/>
      <c r="CD243" s="281"/>
      <c r="CE243" s="281"/>
      <c r="CF243" s="281"/>
      <c r="CG243" s="281"/>
    </row>
    <row r="244" spans="1:85" x14ac:dyDescent="0.3">
      <c r="A244" s="273">
        <f t="shared" si="13"/>
        <v>5174.6500706147463</v>
      </c>
      <c r="B244" s="1" t="s">
        <v>2621</v>
      </c>
      <c r="C244" s="274">
        <v>20647242</v>
      </c>
      <c r="D244" s="1">
        <v>144205</v>
      </c>
      <c r="E244" s="1">
        <v>4</v>
      </c>
      <c r="F244" s="1" t="s">
        <v>3237</v>
      </c>
      <c r="G244" s="275">
        <v>43869</v>
      </c>
      <c r="H244" s="275">
        <v>44985</v>
      </c>
      <c r="I244" s="1">
        <v>0</v>
      </c>
      <c r="J244" s="1">
        <v>1</v>
      </c>
      <c r="K244" s="1">
        <v>25</v>
      </c>
      <c r="L244" s="1">
        <v>30</v>
      </c>
      <c r="M244" s="1">
        <v>2</v>
      </c>
      <c r="N244" s="1">
        <v>18</v>
      </c>
      <c r="O244" s="1">
        <v>19.559999999999999</v>
      </c>
      <c r="P244" s="1">
        <v>37050</v>
      </c>
      <c r="Q244" s="1">
        <v>1339</v>
      </c>
      <c r="R244" s="1">
        <v>13506</v>
      </c>
      <c r="S244" s="1">
        <v>0</v>
      </c>
      <c r="T244" s="1">
        <v>0</v>
      </c>
      <c r="U244" s="1">
        <v>0</v>
      </c>
      <c r="W244" s="1">
        <v>0</v>
      </c>
      <c r="X244" s="1">
        <v>0</v>
      </c>
      <c r="Y244" s="1">
        <v>0</v>
      </c>
      <c r="AB244" s="275">
        <v>44651</v>
      </c>
      <c r="AC244" s="1">
        <v>1</v>
      </c>
      <c r="AD244" s="1" t="s">
        <v>2623</v>
      </c>
      <c r="AE244" s="1">
        <v>1</v>
      </c>
      <c r="AF244" s="1">
        <v>30</v>
      </c>
      <c r="AG244" s="1">
        <v>0</v>
      </c>
      <c r="AN244" s="1">
        <v>1</v>
      </c>
      <c r="AO244" s="1">
        <v>1</v>
      </c>
      <c r="AR244" s="276">
        <v>1022.92</v>
      </c>
      <c r="AS244" s="1" t="s">
        <v>2657</v>
      </c>
      <c r="AT244" s="1">
        <v>0</v>
      </c>
      <c r="AU244" s="1">
        <v>0</v>
      </c>
      <c r="AX244" s="1">
        <v>5</v>
      </c>
      <c r="BC244" s="1">
        <v>1</v>
      </c>
      <c r="BD244" s="1">
        <v>7</v>
      </c>
      <c r="BE244" s="1">
        <v>2</v>
      </c>
      <c r="BF244" s="296">
        <v>7308.4299293852537</v>
      </c>
      <c r="BO244" s="279">
        <f t="shared" si="15"/>
        <v>26947662</v>
      </c>
      <c r="BP244" s="2">
        <f t="shared" si="16"/>
        <v>0</v>
      </c>
      <c r="BQ244" s="2">
        <f t="shared" si="14"/>
        <v>5015371</v>
      </c>
      <c r="BS244" s="280">
        <v>26947662</v>
      </c>
      <c r="BT244" s="281"/>
      <c r="BU244" s="281"/>
      <c r="BV244" s="281"/>
      <c r="BW244" s="281"/>
      <c r="BX244" s="281"/>
      <c r="BY244" s="281"/>
      <c r="BZ244" s="281"/>
      <c r="CA244" s="281">
        <v>5015371</v>
      </c>
      <c r="CB244" s="281"/>
      <c r="CC244" s="281"/>
      <c r="CD244" s="281"/>
      <c r="CE244" s="281"/>
      <c r="CF244" s="281"/>
      <c r="CG244" s="281"/>
    </row>
    <row r="245" spans="1:85" x14ac:dyDescent="0.3">
      <c r="A245" s="273">
        <f t="shared" si="13"/>
        <v>55525.837840871522</v>
      </c>
      <c r="B245" s="1" t="s">
        <v>2621</v>
      </c>
      <c r="C245" s="274">
        <v>20647242</v>
      </c>
      <c r="D245" s="1">
        <v>144205</v>
      </c>
      <c r="E245" s="1">
        <v>4</v>
      </c>
      <c r="F245" s="1" t="s">
        <v>3478</v>
      </c>
      <c r="G245" s="275">
        <v>43883</v>
      </c>
      <c r="H245" s="275">
        <v>44985</v>
      </c>
      <c r="I245" s="1">
        <v>0</v>
      </c>
      <c r="J245" s="1">
        <v>1</v>
      </c>
      <c r="K245" s="1">
        <v>25</v>
      </c>
      <c r="L245" s="1">
        <v>30</v>
      </c>
      <c r="M245" s="1">
        <v>2</v>
      </c>
      <c r="N245" s="1">
        <v>18</v>
      </c>
      <c r="O245" s="1">
        <v>19.559999999999999</v>
      </c>
      <c r="P245" s="1">
        <v>393540</v>
      </c>
      <c r="Q245" s="1">
        <v>14227</v>
      </c>
      <c r="R245" s="1">
        <v>143296</v>
      </c>
      <c r="S245" s="1">
        <v>0</v>
      </c>
      <c r="T245" s="1">
        <v>0</v>
      </c>
      <c r="U245" s="1">
        <v>0</v>
      </c>
      <c r="W245" s="1">
        <v>0</v>
      </c>
      <c r="X245" s="1">
        <v>0</v>
      </c>
      <c r="Y245" s="1">
        <v>0</v>
      </c>
      <c r="AB245" s="275">
        <v>44651</v>
      </c>
      <c r="AC245" s="1">
        <v>1</v>
      </c>
      <c r="AD245" s="1" t="s">
        <v>2623</v>
      </c>
      <c r="AE245" s="1">
        <v>1</v>
      </c>
      <c r="AF245" s="1">
        <v>30</v>
      </c>
      <c r="AG245" s="1">
        <v>0</v>
      </c>
      <c r="AN245" s="1">
        <v>1</v>
      </c>
      <c r="AO245" s="1">
        <v>1</v>
      </c>
      <c r="AR245" s="276">
        <v>10229.16</v>
      </c>
      <c r="AS245" s="1" t="s">
        <v>2657</v>
      </c>
      <c r="AT245" s="1">
        <v>0</v>
      </c>
      <c r="AU245" s="1">
        <v>0</v>
      </c>
      <c r="AX245" s="1">
        <v>5</v>
      </c>
      <c r="BC245" s="1">
        <v>1</v>
      </c>
      <c r="BD245" s="1">
        <v>7</v>
      </c>
      <c r="BE245" s="1">
        <v>2</v>
      </c>
      <c r="BF245" s="296">
        <v>77541.002159128475</v>
      </c>
      <c r="BO245" s="279">
        <f t="shared" si="15"/>
        <v>27262242</v>
      </c>
      <c r="BP245" s="2">
        <f t="shared" si="16"/>
        <v>0</v>
      </c>
      <c r="BQ245" s="2">
        <f t="shared" si="14"/>
        <v>3117340.0000000014</v>
      </c>
      <c r="BS245" s="280">
        <v>27262242</v>
      </c>
      <c r="BT245" s="281"/>
      <c r="BU245" s="281"/>
      <c r="BV245" s="281"/>
      <c r="BW245" s="281"/>
      <c r="BX245" s="281"/>
      <c r="BY245" s="281"/>
      <c r="BZ245" s="281"/>
      <c r="CA245" s="281"/>
      <c r="CB245" s="281"/>
      <c r="CC245" s="281"/>
      <c r="CD245" s="281"/>
      <c r="CE245" s="281">
        <v>3117340.0000000014</v>
      </c>
      <c r="CF245" s="281"/>
      <c r="CG245" s="281"/>
    </row>
    <row r="246" spans="1:85" x14ac:dyDescent="0.3">
      <c r="A246" s="273">
        <f t="shared" si="13"/>
        <v>7816.8285253064732</v>
      </c>
      <c r="B246" s="1" t="s">
        <v>2621</v>
      </c>
      <c r="C246" s="274">
        <v>20647242</v>
      </c>
      <c r="D246" s="1">
        <v>144205</v>
      </c>
      <c r="E246" s="1">
        <v>4</v>
      </c>
      <c r="F246" s="1" t="s">
        <v>3480</v>
      </c>
      <c r="G246" s="275">
        <v>43857</v>
      </c>
      <c r="H246" s="275">
        <v>44957</v>
      </c>
      <c r="I246" s="1">
        <v>0</v>
      </c>
      <c r="J246" s="1">
        <v>1</v>
      </c>
      <c r="K246" s="1">
        <v>26</v>
      </c>
      <c r="L246" s="1">
        <v>30</v>
      </c>
      <c r="M246" s="1">
        <v>2</v>
      </c>
      <c r="N246" s="1">
        <v>18</v>
      </c>
      <c r="O246" s="1">
        <v>19.559999999999999</v>
      </c>
      <c r="P246" s="1">
        <v>60000</v>
      </c>
      <c r="Q246" s="1">
        <v>2169</v>
      </c>
      <c r="R246" s="1">
        <v>20007</v>
      </c>
      <c r="S246" s="1">
        <v>0</v>
      </c>
      <c r="T246" s="1">
        <v>0</v>
      </c>
      <c r="U246" s="1">
        <v>0</v>
      </c>
      <c r="W246" s="1">
        <v>0</v>
      </c>
      <c r="X246" s="1">
        <v>0</v>
      </c>
      <c r="Y246" s="1">
        <v>0</v>
      </c>
      <c r="AB246" s="275">
        <v>44651</v>
      </c>
      <c r="AC246" s="1">
        <v>1</v>
      </c>
      <c r="AD246" s="1" t="s">
        <v>2623</v>
      </c>
      <c r="AE246" s="1">
        <v>1</v>
      </c>
      <c r="AF246" s="1">
        <v>30</v>
      </c>
      <c r="AG246" s="1">
        <v>0</v>
      </c>
      <c r="AN246" s="1">
        <v>1</v>
      </c>
      <c r="AO246" s="1">
        <v>1</v>
      </c>
      <c r="AR246" s="276">
        <v>1363.89</v>
      </c>
      <c r="AS246" s="1" t="s">
        <v>2657</v>
      </c>
      <c r="AT246" s="1">
        <v>0</v>
      </c>
      <c r="AU246" s="1">
        <v>0</v>
      </c>
      <c r="AX246" s="1">
        <v>5</v>
      </c>
      <c r="BC246" s="1">
        <v>1</v>
      </c>
      <c r="BD246" s="1">
        <v>7</v>
      </c>
      <c r="BE246" s="1">
        <v>2</v>
      </c>
      <c r="BF246" s="296">
        <v>10826.281474693527</v>
      </c>
      <c r="BO246" s="279">
        <f t="shared" si="15"/>
        <v>27286946</v>
      </c>
      <c r="BP246" s="2">
        <f t="shared" si="16"/>
        <v>0</v>
      </c>
      <c r="BQ246" s="2">
        <f t="shared" si="14"/>
        <v>16339994</v>
      </c>
      <c r="BS246" s="280">
        <v>27286946</v>
      </c>
      <c r="BT246" s="281"/>
      <c r="BU246" s="281"/>
      <c r="BV246" s="281"/>
      <c r="BW246" s="281"/>
      <c r="BX246" s="281"/>
      <c r="BY246" s="281"/>
      <c r="BZ246" s="281"/>
      <c r="CA246" s="281">
        <v>16339994</v>
      </c>
      <c r="CB246" s="281"/>
      <c r="CC246" s="281"/>
      <c r="CD246" s="281"/>
      <c r="CE246" s="281"/>
      <c r="CF246" s="281"/>
      <c r="CG246" s="281"/>
    </row>
    <row r="247" spans="1:85" x14ac:dyDescent="0.3">
      <c r="A247" s="273">
        <f t="shared" si="13"/>
        <v>19607.440409040606</v>
      </c>
      <c r="B247" s="1" t="s">
        <v>2621</v>
      </c>
      <c r="C247" s="274">
        <v>20647242</v>
      </c>
      <c r="D247" s="1">
        <v>144205</v>
      </c>
      <c r="E247" s="1">
        <v>4</v>
      </c>
      <c r="F247" s="1" t="s">
        <v>3493</v>
      </c>
      <c r="G247" s="275">
        <v>43876</v>
      </c>
      <c r="H247" s="275">
        <v>44985</v>
      </c>
      <c r="I247" s="1">
        <v>0</v>
      </c>
      <c r="J247" s="1">
        <v>1</v>
      </c>
      <c r="K247" s="1">
        <v>25</v>
      </c>
      <c r="L247" s="1">
        <v>30</v>
      </c>
      <c r="M247" s="1">
        <v>2</v>
      </c>
      <c r="N247" s="1">
        <v>18</v>
      </c>
      <c r="O247" s="1">
        <v>19.559999999999999</v>
      </c>
      <c r="P247" s="1">
        <v>139800</v>
      </c>
      <c r="Q247" s="1">
        <v>5054</v>
      </c>
      <c r="R247" s="1">
        <v>50903</v>
      </c>
      <c r="S247" s="1">
        <v>0</v>
      </c>
      <c r="T247" s="1">
        <v>0</v>
      </c>
      <c r="U247" s="1">
        <v>0</v>
      </c>
      <c r="W247" s="1">
        <v>0</v>
      </c>
      <c r="X247" s="1">
        <v>0</v>
      </c>
      <c r="Y247" s="1">
        <v>0</v>
      </c>
      <c r="AB247" s="275">
        <v>44651</v>
      </c>
      <c r="AC247" s="1">
        <v>1</v>
      </c>
      <c r="AD247" s="1" t="s">
        <v>2623</v>
      </c>
      <c r="AE247" s="1">
        <v>1</v>
      </c>
      <c r="AF247" s="1">
        <v>30</v>
      </c>
      <c r="AG247" s="1">
        <v>0</v>
      </c>
      <c r="AN247" s="1">
        <v>1</v>
      </c>
      <c r="AO247" s="1">
        <v>1</v>
      </c>
      <c r="AR247" s="276">
        <v>3750.69</v>
      </c>
      <c r="AS247" s="1" t="s">
        <v>2657</v>
      </c>
      <c r="AT247" s="1">
        <v>0</v>
      </c>
      <c r="AU247" s="1">
        <v>0</v>
      </c>
      <c r="AX247" s="1">
        <v>5</v>
      </c>
      <c r="BC247" s="1">
        <v>1</v>
      </c>
      <c r="BD247" s="1">
        <v>7</v>
      </c>
      <c r="BE247" s="1">
        <v>2</v>
      </c>
      <c r="BF247" s="296">
        <v>27544.869590959392</v>
      </c>
      <c r="BO247" s="279">
        <f t="shared" si="15"/>
        <v>27428469</v>
      </c>
      <c r="BP247" s="2">
        <f t="shared" si="16"/>
        <v>0</v>
      </c>
      <c r="BQ247" s="2">
        <f t="shared" si="14"/>
        <v>19201892.640000001</v>
      </c>
      <c r="BS247" s="280">
        <v>27428469</v>
      </c>
      <c r="BT247" s="281"/>
      <c r="BU247" s="281"/>
      <c r="BV247" s="281">
        <v>9889942.7372172233</v>
      </c>
      <c r="BW247" s="281"/>
      <c r="BX247" s="281"/>
      <c r="BY247" s="281"/>
      <c r="BZ247" s="281"/>
      <c r="CA247" s="281">
        <v>9311949.9027827773</v>
      </c>
      <c r="CB247" s="281"/>
      <c r="CC247" s="281"/>
      <c r="CD247" s="281"/>
      <c r="CE247" s="281"/>
      <c r="CF247" s="281"/>
      <c r="CG247" s="281"/>
    </row>
    <row r="248" spans="1:85" x14ac:dyDescent="0.3">
      <c r="A248" s="273">
        <f t="shared" si="13"/>
        <v>6974.7923132838132</v>
      </c>
      <c r="B248" s="1" t="s">
        <v>2621</v>
      </c>
      <c r="C248" s="274">
        <v>20647242</v>
      </c>
      <c r="D248" s="1">
        <v>144205</v>
      </c>
      <c r="E248" s="1">
        <v>4</v>
      </c>
      <c r="F248" s="1" t="s">
        <v>3494</v>
      </c>
      <c r="G248" s="275">
        <v>43876</v>
      </c>
      <c r="H248" s="275">
        <v>44985</v>
      </c>
      <c r="I248" s="1">
        <v>0</v>
      </c>
      <c r="J248" s="1">
        <v>1</v>
      </c>
      <c r="K248" s="1">
        <v>25</v>
      </c>
      <c r="L248" s="1">
        <v>30</v>
      </c>
      <c r="M248" s="1">
        <v>2</v>
      </c>
      <c r="N248" s="1">
        <v>18</v>
      </c>
      <c r="O248" s="1">
        <v>19.559999999999999</v>
      </c>
      <c r="P248" s="1">
        <v>49900</v>
      </c>
      <c r="Q248" s="1">
        <v>1804</v>
      </c>
      <c r="R248" s="1">
        <v>18172</v>
      </c>
      <c r="S248" s="1">
        <v>0</v>
      </c>
      <c r="T248" s="1">
        <v>0</v>
      </c>
      <c r="U248" s="1">
        <v>0</v>
      </c>
      <c r="W248" s="1">
        <v>0</v>
      </c>
      <c r="X248" s="1">
        <v>0</v>
      </c>
      <c r="Y248" s="1">
        <v>0</v>
      </c>
      <c r="AB248" s="275">
        <v>44651</v>
      </c>
      <c r="AC248" s="1">
        <v>1</v>
      </c>
      <c r="AD248" s="1" t="s">
        <v>2623</v>
      </c>
      <c r="AE248" s="1">
        <v>1</v>
      </c>
      <c r="AF248" s="1">
        <v>30</v>
      </c>
      <c r="AG248" s="1">
        <v>0</v>
      </c>
      <c r="AN248" s="1">
        <v>1</v>
      </c>
      <c r="AO248" s="1">
        <v>1</v>
      </c>
      <c r="AR248" s="276">
        <v>1363.89</v>
      </c>
      <c r="AS248" s="1" t="s">
        <v>2657</v>
      </c>
      <c r="AT248" s="1">
        <v>0</v>
      </c>
      <c r="AU248" s="1">
        <v>0</v>
      </c>
      <c r="AX248" s="1">
        <v>5</v>
      </c>
      <c r="BC248" s="1">
        <v>1</v>
      </c>
      <c r="BD248" s="1">
        <v>7</v>
      </c>
      <c r="BE248" s="1">
        <v>2</v>
      </c>
      <c r="BF248" s="296">
        <v>9833.3176867161874</v>
      </c>
      <c r="BO248" s="279">
        <f t="shared" si="15"/>
        <v>27447748</v>
      </c>
      <c r="BP248" s="2">
        <f t="shared" si="16"/>
        <v>0</v>
      </c>
      <c r="BQ248" s="2">
        <f t="shared" si="14"/>
        <v>19277516.130000003</v>
      </c>
      <c r="BS248" s="280">
        <v>27447748</v>
      </c>
      <c r="BT248" s="281"/>
      <c r="BU248" s="281"/>
      <c r="BV248" s="281"/>
      <c r="BW248" s="281"/>
      <c r="BX248" s="281"/>
      <c r="BY248" s="281"/>
      <c r="BZ248" s="281"/>
      <c r="CA248" s="281">
        <v>19277516.130000003</v>
      </c>
      <c r="CB248" s="281"/>
      <c r="CC248" s="281"/>
      <c r="CD248" s="281"/>
      <c r="CE248" s="281"/>
      <c r="CF248" s="281"/>
      <c r="CG248" s="281"/>
    </row>
    <row r="249" spans="1:85" x14ac:dyDescent="0.3">
      <c r="A249" s="273">
        <f t="shared" si="13"/>
        <v>75856.465754079793</v>
      </c>
      <c r="B249" s="1" t="s">
        <v>2621</v>
      </c>
      <c r="C249" s="274">
        <v>20647242</v>
      </c>
      <c r="D249" s="1">
        <v>144205</v>
      </c>
      <c r="E249" s="1">
        <v>4</v>
      </c>
      <c r="F249" s="1" t="s">
        <v>3579</v>
      </c>
      <c r="G249" s="275">
        <v>44237</v>
      </c>
      <c r="H249" s="275">
        <v>45351</v>
      </c>
      <c r="I249" s="1">
        <v>0</v>
      </c>
      <c r="J249" s="1">
        <v>1</v>
      </c>
      <c r="K249" s="1">
        <v>13</v>
      </c>
      <c r="L249" s="1">
        <v>30</v>
      </c>
      <c r="M249" s="1">
        <v>2</v>
      </c>
      <c r="N249" s="1">
        <v>17.690000000000001</v>
      </c>
      <c r="O249" s="1">
        <v>19.2</v>
      </c>
      <c r="P249" s="1">
        <v>280000</v>
      </c>
      <c r="Q249" s="1">
        <v>10137</v>
      </c>
      <c r="R249" s="1">
        <v>195775</v>
      </c>
      <c r="S249" s="1">
        <v>0</v>
      </c>
      <c r="T249" s="1">
        <v>0</v>
      </c>
      <c r="U249" s="1">
        <v>0</v>
      </c>
      <c r="W249" s="1">
        <v>0</v>
      </c>
      <c r="X249" s="1">
        <v>0</v>
      </c>
      <c r="Y249" s="1">
        <v>0</v>
      </c>
      <c r="AB249" s="275">
        <v>44651</v>
      </c>
      <c r="AC249" s="1">
        <v>1</v>
      </c>
      <c r="AD249" s="1" t="s">
        <v>2623</v>
      </c>
      <c r="AE249" s="1">
        <v>1</v>
      </c>
      <c r="AF249" s="1">
        <v>30</v>
      </c>
      <c r="AG249" s="1">
        <v>0</v>
      </c>
      <c r="AN249" s="1">
        <v>1</v>
      </c>
      <c r="AO249" s="1">
        <v>1</v>
      </c>
      <c r="AR249" s="276">
        <v>13979.85</v>
      </c>
      <c r="AS249" s="1" t="s">
        <v>2657</v>
      </c>
      <c r="AT249" s="1">
        <v>0</v>
      </c>
      <c r="AU249" s="1">
        <v>0</v>
      </c>
      <c r="AX249" s="1">
        <v>5</v>
      </c>
      <c r="BC249" s="1">
        <v>1</v>
      </c>
      <c r="BD249" s="1">
        <v>7</v>
      </c>
      <c r="BE249" s="1">
        <v>2</v>
      </c>
      <c r="BF249" s="296">
        <v>105938.6842459202</v>
      </c>
      <c r="BO249" s="279">
        <f t="shared" si="15"/>
        <v>27689244</v>
      </c>
      <c r="BP249" s="2">
        <f t="shared" si="16"/>
        <v>0</v>
      </c>
      <c r="BQ249" s="2">
        <f t="shared" si="14"/>
        <v>0</v>
      </c>
      <c r="BS249" s="280">
        <v>27689244</v>
      </c>
      <c r="BT249" s="281"/>
      <c r="BU249" s="281"/>
      <c r="BV249" s="281">
        <v>0</v>
      </c>
      <c r="BW249" s="281"/>
      <c r="BX249" s="281"/>
      <c r="BY249" s="281"/>
      <c r="BZ249" s="281"/>
      <c r="CA249" s="281"/>
      <c r="CB249" s="281"/>
      <c r="CC249" s="281"/>
      <c r="CD249" s="281"/>
      <c r="CE249" s="281"/>
      <c r="CF249" s="281"/>
      <c r="CG249" s="281"/>
    </row>
    <row r="250" spans="1:85" x14ac:dyDescent="0.3">
      <c r="A250" s="273">
        <f t="shared" si="13"/>
        <v>81250.458227608382</v>
      </c>
      <c r="B250" s="1" t="s">
        <v>2621</v>
      </c>
      <c r="C250" s="274">
        <v>20647242</v>
      </c>
      <c r="D250" s="1">
        <v>144205</v>
      </c>
      <c r="E250" s="1">
        <v>4</v>
      </c>
      <c r="F250" s="1" t="s">
        <v>3704</v>
      </c>
      <c r="G250" s="275">
        <v>44235</v>
      </c>
      <c r="H250" s="275">
        <v>45351</v>
      </c>
      <c r="I250" s="1">
        <v>0</v>
      </c>
      <c r="J250" s="1">
        <v>1</v>
      </c>
      <c r="K250" s="1">
        <v>13</v>
      </c>
      <c r="L250" s="1">
        <v>30</v>
      </c>
      <c r="M250" s="1">
        <v>2</v>
      </c>
      <c r="N250" s="1">
        <v>17.690000000000001</v>
      </c>
      <c r="O250" s="1">
        <v>19.2</v>
      </c>
      <c r="P250" s="1">
        <v>300000</v>
      </c>
      <c r="Q250" s="1">
        <v>10861</v>
      </c>
      <c r="R250" s="1">
        <v>209759</v>
      </c>
      <c r="S250" s="1">
        <v>0</v>
      </c>
      <c r="T250" s="1">
        <v>0</v>
      </c>
      <c r="U250" s="1">
        <v>0</v>
      </c>
      <c r="W250" s="1">
        <v>0</v>
      </c>
      <c r="X250" s="1">
        <v>0</v>
      </c>
      <c r="Y250" s="1">
        <v>0</v>
      </c>
      <c r="AB250" s="275">
        <v>44651</v>
      </c>
      <c r="AC250" s="1">
        <v>1</v>
      </c>
      <c r="AD250" s="1" t="s">
        <v>2623</v>
      </c>
      <c r="AE250" s="1">
        <v>1</v>
      </c>
      <c r="AF250" s="1">
        <v>30</v>
      </c>
      <c r="AG250" s="1">
        <v>0</v>
      </c>
      <c r="AN250" s="1">
        <v>1</v>
      </c>
      <c r="AO250" s="1">
        <v>1</v>
      </c>
      <c r="AR250" s="276">
        <v>15002.77</v>
      </c>
      <c r="AS250" s="1" t="s">
        <v>2657</v>
      </c>
      <c r="AT250" s="1">
        <v>0</v>
      </c>
      <c r="AU250" s="1">
        <v>0</v>
      </c>
      <c r="AX250" s="1">
        <v>5</v>
      </c>
      <c r="BC250" s="1">
        <v>1</v>
      </c>
      <c r="BD250" s="1">
        <v>7</v>
      </c>
      <c r="BE250" s="1">
        <v>2</v>
      </c>
      <c r="BF250" s="296">
        <v>113505.77177239163</v>
      </c>
      <c r="BO250" s="279">
        <f t="shared" si="15"/>
        <v>28220822</v>
      </c>
      <c r="BP250" s="2">
        <f t="shared" si="16"/>
        <v>0</v>
      </c>
      <c r="BQ250" s="2">
        <f t="shared" si="14"/>
        <v>7625173</v>
      </c>
      <c r="BS250" s="280">
        <v>28220822</v>
      </c>
      <c r="BT250" s="281"/>
      <c r="BU250" s="281"/>
      <c r="BV250" s="281"/>
      <c r="BW250" s="281"/>
      <c r="BX250" s="281"/>
      <c r="BY250" s="281"/>
      <c r="BZ250" s="281"/>
      <c r="CA250" s="281"/>
      <c r="CB250" s="281"/>
      <c r="CC250" s="281"/>
      <c r="CD250" s="281"/>
      <c r="CE250" s="281">
        <v>7625173</v>
      </c>
      <c r="CF250" s="281"/>
      <c r="CG250" s="281"/>
    </row>
    <row r="251" spans="1:85" x14ac:dyDescent="0.3">
      <c r="A251" s="273">
        <f t="shared" si="13"/>
        <v>11162701.789021796</v>
      </c>
      <c r="B251" s="1" t="s">
        <v>2621</v>
      </c>
      <c r="C251" s="274">
        <v>20647242</v>
      </c>
      <c r="D251" s="1">
        <v>144205</v>
      </c>
      <c r="E251" s="1">
        <v>4</v>
      </c>
      <c r="F251" s="1" t="s">
        <v>3514</v>
      </c>
      <c r="G251" s="275">
        <v>44103</v>
      </c>
      <c r="H251" s="275">
        <v>45930</v>
      </c>
      <c r="I251" s="1">
        <v>0</v>
      </c>
      <c r="J251" s="1">
        <v>1</v>
      </c>
      <c r="K251" s="1">
        <v>18</v>
      </c>
      <c r="L251" s="1">
        <v>30</v>
      </c>
      <c r="M251" s="1">
        <v>2</v>
      </c>
      <c r="N251" s="1">
        <v>10.82</v>
      </c>
      <c r="O251" s="1">
        <v>11.37</v>
      </c>
      <c r="P251" s="1">
        <v>38066576</v>
      </c>
      <c r="Q251" s="1">
        <v>831979</v>
      </c>
      <c r="R251" s="1">
        <v>28785324</v>
      </c>
      <c r="S251" s="1">
        <v>0</v>
      </c>
      <c r="T251" s="1">
        <v>0</v>
      </c>
      <c r="U251" s="1">
        <v>0</v>
      </c>
      <c r="W251" s="1">
        <v>0</v>
      </c>
      <c r="X251" s="1">
        <v>0</v>
      </c>
      <c r="Y251" s="1">
        <v>0</v>
      </c>
      <c r="AB251" s="275">
        <v>44651</v>
      </c>
      <c r="AC251" s="1">
        <v>1</v>
      </c>
      <c r="AD251" s="1" t="s">
        <v>2623</v>
      </c>
      <c r="AE251" s="1">
        <v>1</v>
      </c>
      <c r="AF251" s="1">
        <v>30</v>
      </c>
      <c r="AG251" s="1">
        <v>0</v>
      </c>
      <c r="AN251" s="1">
        <v>1</v>
      </c>
      <c r="AO251" s="1">
        <v>1</v>
      </c>
      <c r="AR251" s="276">
        <v>2046172.97</v>
      </c>
      <c r="AS251" s="1" t="s">
        <v>2624</v>
      </c>
      <c r="AT251" s="1">
        <v>0</v>
      </c>
      <c r="AU251" s="1">
        <v>0</v>
      </c>
      <c r="AX251" s="1">
        <v>5</v>
      </c>
      <c r="BC251" s="1">
        <v>1</v>
      </c>
      <c r="BD251" s="1">
        <v>7</v>
      </c>
      <c r="BE251" s="1">
        <v>2</v>
      </c>
      <c r="BF251" s="296">
        <v>15576449.240978206</v>
      </c>
      <c r="BO251" s="279">
        <f t="shared" si="15"/>
        <v>28222084</v>
      </c>
      <c r="BP251" s="2">
        <f t="shared" si="16"/>
        <v>0</v>
      </c>
      <c r="BQ251" s="2">
        <f t="shared" si="14"/>
        <v>5673562.879999999</v>
      </c>
      <c r="BS251" s="280">
        <v>28222084</v>
      </c>
      <c r="BT251" s="281"/>
      <c r="BU251" s="281"/>
      <c r="BV251" s="281">
        <v>4389017.703018751</v>
      </c>
      <c r="BW251" s="281"/>
      <c r="BX251" s="281"/>
      <c r="BY251" s="281"/>
      <c r="BZ251" s="281"/>
      <c r="CA251" s="281">
        <v>1284545.1769812482</v>
      </c>
      <c r="CB251" s="281"/>
      <c r="CC251" s="281"/>
      <c r="CD251" s="281"/>
      <c r="CE251" s="281"/>
      <c r="CF251" s="281"/>
      <c r="CG251" s="281"/>
    </row>
    <row r="252" spans="1:85" x14ac:dyDescent="0.3">
      <c r="A252" s="273">
        <f t="shared" si="13"/>
        <v>21560.388133237488</v>
      </c>
      <c r="B252" s="1" t="s">
        <v>2621</v>
      </c>
      <c r="C252" s="274">
        <v>20647242</v>
      </c>
      <c r="D252" s="1">
        <v>144205</v>
      </c>
      <c r="E252" s="1">
        <v>4</v>
      </c>
      <c r="F252" s="1" t="s">
        <v>3524</v>
      </c>
      <c r="G252" s="275">
        <v>44219</v>
      </c>
      <c r="H252" s="275">
        <v>45322</v>
      </c>
      <c r="I252" s="1">
        <v>0</v>
      </c>
      <c r="J252" s="1">
        <v>1</v>
      </c>
      <c r="K252" s="1">
        <v>14</v>
      </c>
      <c r="L252" s="1">
        <v>30</v>
      </c>
      <c r="M252" s="1">
        <v>2</v>
      </c>
      <c r="N252" s="1">
        <v>17.690000000000001</v>
      </c>
      <c r="O252" s="1">
        <v>19.2</v>
      </c>
      <c r="P252" s="1">
        <v>83000</v>
      </c>
      <c r="Q252" s="1">
        <v>3005</v>
      </c>
      <c r="R252" s="1">
        <v>55902</v>
      </c>
      <c r="S252" s="1">
        <v>0</v>
      </c>
      <c r="T252" s="1">
        <v>0</v>
      </c>
      <c r="U252" s="1">
        <v>0</v>
      </c>
      <c r="W252" s="1">
        <v>0</v>
      </c>
      <c r="X252" s="1">
        <v>0</v>
      </c>
      <c r="Y252" s="1">
        <v>0</v>
      </c>
      <c r="AB252" s="275">
        <v>44651</v>
      </c>
      <c r="AC252" s="1">
        <v>1</v>
      </c>
      <c r="AD252" s="1" t="s">
        <v>2623</v>
      </c>
      <c r="AE252" s="1">
        <v>1</v>
      </c>
      <c r="AF252" s="1">
        <v>30</v>
      </c>
      <c r="AG252" s="1">
        <v>0</v>
      </c>
      <c r="AN252" s="1">
        <v>1</v>
      </c>
      <c r="AO252" s="1">
        <v>1</v>
      </c>
      <c r="AR252" s="276">
        <v>4091.66</v>
      </c>
      <c r="AS252" s="1" t="s">
        <v>2657</v>
      </c>
      <c r="AT252" s="1">
        <v>0</v>
      </c>
      <c r="AU252" s="1">
        <v>0</v>
      </c>
      <c r="AX252" s="1">
        <v>5</v>
      </c>
      <c r="BC252" s="1">
        <v>1</v>
      </c>
      <c r="BD252" s="1">
        <v>7</v>
      </c>
      <c r="BE252" s="1">
        <v>2</v>
      </c>
      <c r="BF252" s="296">
        <v>30249.951866762509</v>
      </c>
      <c r="BO252" s="279">
        <f t="shared" si="15"/>
        <v>28284887</v>
      </c>
      <c r="BP252" s="2">
        <f t="shared" si="16"/>
        <v>0</v>
      </c>
      <c r="BQ252" s="2">
        <f t="shared" si="14"/>
        <v>17380776</v>
      </c>
      <c r="BS252" s="280">
        <v>28284887</v>
      </c>
      <c r="BT252" s="281"/>
      <c r="BU252" s="281"/>
      <c r="BV252" s="281">
        <v>15056272.323768599</v>
      </c>
      <c r="BW252" s="281"/>
      <c r="BX252" s="281"/>
      <c r="BY252" s="281"/>
      <c r="BZ252" s="281"/>
      <c r="CA252" s="281">
        <v>2324503.6762313992</v>
      </c>
      <c r="CB252" s="281"/>
      <c r="CC252" s="281"/>
      <c r="CD252" s="281"/>
      <c r="CE252" s="281"/>
      <c r="CF252" s="281"/>
      <c r="CG252" s="281"/>
    </row>
    <row r="253" spans="1:85" x14ac:dyDescent="0.3">
      <c r="A253" s="273">
        <f t="shared" si="13"/>
        <v>13195.688113278215</v>
      </c>
      <c r="B253" s="1" t="s">
        <v>2621</v>
      </c>
      <c r="C253" s="274">
        <v>20647242</v>
      </c>
      <c r="D253" s="1">
        <v>144205</v>
      </c>
      <c r="E253" s="1">
        <v>4</v>
      </c>
      <c r="F253" s="1" t="s">
        <v>3525</v>
      </c>
      <c r="G253" s="275">
        <v>44219</v>
      </c>
      <c r="H253" s="275">
        <v>45322</v>
      </c>
      <c r="I253" s="1">
        <v>0</v>
      </c>
      <c r="J253" s="1">
        <v>1</v>
      </c>
      <c r="K253" s="1">
        <v>14</v>
      </c>
      <c r="L253" s="1">
        <v>30</v>
      </c>
      <c r="M253" s="1">
        <v>2</v>
      </c>
      <c r="N253" s="1">
        <v>17.690000000000001</v>
      </c>
      <c r="O253" s="1">
        <v>19.2</v>
      </c>
      <c r="P253" s="1">
        <v>50425</v>
      </c>
      <c r="Q253" s="1">
        <v>1826</v>
      </c>
      <c r="R253" s="1">
        <v>33958</v>
      </c>
      <c r="S253" s="1">
        <v>0</v>
      </c>
      <c r="T253" s="1">
        <v>0</v>
      </c>
      <c r="U253" s="1">
        <v>0</v>
      </c>
      <c r="W253" s="1">
        <v>0</v>
      </c>
      <c r="X253" s="1">
        <v>0</v>
      </c>
      <c r="Y253" s="1">
        <v>0</v>
      </c>
      <c r="AB253" s="275">
        <v>44651</v>
      </c>
      <c r="AC253" s="1">
        <v>1</v>
      </c>
      <c r="AD253" s="1" t="s">
        <v>2623</v>
      </c>
      <c r="AE253" s="1">
        <v>1</v>
      </c>
      <c r="AF253" s="1">
        <v>30</v>
      </c>
      <c r="AG253" s="1">
        <v>0</v>
      </c>
      <c r="AN253" s="1">
        <v>1</v>
      </c>
      <c r="AO253" s="1">
        <v>1</v>
      </c>
      <c r="AR253" s="276">
        <v>2386.8000000000002</v>
      </c>
      <c r="AS253" s="1" t="s">
        <v>2657</v>
      </c>
      <c r="AT253" s="1">
        <v>0</v>
      </c>
      <c r="AU253" s="1">
        <v>0</v>
      </c>
      <c r="AX253" s="1">
        <v>5</v>
      </c>
      <c r="BC253" s="1">
        <v>1</v>
      </c>
      <c r="BD253" s="1">
        <v>7</v>
      </c>
      <c r="BE253" s="1">
        <v>2</v>
      </c>
      <c r="BF253" s="296">
        <v>18375.511886721786</v>
      </c>
      <c r="BO253" s="279">
        <f t="shared" si="15"/>
        <v>28492224</v>
      </c>
      <c r="BP253" s="2">
        <f t="shared" si="16"/>
        <v>128497459.82650611</v>
      </c>
      <c r="BQ253" s="2">
        <f t="shared" si="14"/>
        <v>8808908.8034939058</v>
      </c>
      <c r="BS253" s="280">
        <v>28492224</v>
      </c>
      <c r="BT253" s="281">
        <v>128497459.82650611</v>
      </c>
      <c r="BU253" s="281"/>
      <c r="BV253" s="281"/>
      <c r="BW253" s="281"/>
      <c r="BX253" s="281"/>
      <c r="BY253" s="281"/>
      <c r="BZ253" s="281"/>
      <c r="CA253" s="281">
        <v>8808908.8034939058</v>
      </c>
      <c r="CB253" s="281"/>
      <c r="CC253" s="281"/>
      <c r="CD253" s="281"/>
      <c r="CE253" s="281"/>
      <c r="CF253" s="281"/>
      <c r="CG253" s="281"/>
    </row>
    <row r="254" spans="1:85" x14ac:dyDescent="0.3">
      <c r="A254" s="273">
        <f t="shared" si="13"/>
        <v>20146.160034607146</v>
      </c>
      <c r="B254" s="1" t="s">
        <v>2621</v>
      </c>
      <c r="C254" s="274">
        <v>20647242</v>
      </c>
      <c r="D254" s="1">
        <v>144205</v>
      </c>
      <c r="E254" s="1">
        <v>4</v>
      </c>
      <c r="F254" s="1" t="s">
        <v>3541</v>
      </c>
      <c r="G254" s="275">
        <v>44217</v>
      </c>
      <c r="H254" s="275">
        <v>45322</v>
      </c>
      <c r="I254" s="1">
        <v>0</v>
      </c>
      <c r="J254" s="1">
        <v>1</v>
      </c>
      <c r="K254" s="1">
        <v>14</v>
      </c>
      <c r="L254" s="1">
        <v>30</v>
      </c>
      <c r="M254" s="1">
        <v>2</v>
      </c>
      <c r="N254" s="1">
        <v>17.690000000000001</v>
      </c>
      <c r="O254" s="1">
        <v>19.2</v>
      </c>
      <c r="P254" s="1">
        <v>77331</v>
      </c>
      <c r="Q254" s="1">
        <v>2800</v>
      </c>
      <c r="R254" s="1">
        <v>52077</v>
      </c>
      <c r="S254" s="1">
        <v>0</v>
      </c>
      <c r="T254" s="1">
        <v>0</v>
      </c>
      <c r="U254" s="1">
        <v>0</v>
      </c>
      <c r="W254" s="1">
        <v>0</v>
      </c>
      <c r="X254" s="1">
        <v>0</v>
      </c>
      <c r="Y254" s="1">
        <v>0</v>
      </c>
      <c r="AB254" s="275">
        <v>44651</v>
      </c>
      <c r="AC254" s="1">
        <v>1</v>
      </c>
      <c r="AD254" s="1" t="s">
        <v>2623</v>
      </c>
      <c r="AE254" s="1">
        <v>1</v>
      </c>
      <c r="AF254" s="1">
        <v>30</v>
      </c>
      <c r="AG254" s="1">
        <v>0</v>
      </c>
      <c r="AN254" s="1">
        <v>1</v>
      </c>
      <c r="AO254" s="1">
        <v>1</v>
      </c>
      <c r="AR254" s="276">
        <v>3750.69</v>
      </c>
      <c r="AS254" s="1" t="s">
        <v>2657</v>
      </c>
      <c r="AT254" s="1">
        <v>0</v>
      </c>
      <c r="AU254" s="1">
        <v>0</v>
      </c>
      <c r="AX254" s="1">
        <v>5</v>
      </c>
      <c r="BC254" s="1">
        <v>1</v>
      </c>
      <c r="BD254" s="1">
        <v>7</v>
      </c>
      <c r="BE254" s="1">
        <v>2</v>
      </c>
      <c r="BF254" s="296">
        <v>28180.149965392851</v>
      </c>
      <c r="BO254" s="279">
        <f t="shared" si="15"/>
        <v>28602770</v>
      </c>
      <c r="BP254" s="2">
        <f t="shared" si="16"/>
        <v>0</v>
      </c>
      <c r="BQ254" s="2">
        <f t="shared" si="14"/>
        <v>12175738.000000002</v>
      </c>
      <c r="BS254" s="280">
        <v>28602770</v>
      </c>
      <c r="BT254" s="281"/>
      <c r="BU254" s="281"/>
      <c r="BV254" s="281">
        <v>12175738.000000002</v>
      </c>
      <c r="BW254" s="281"/>
      <c r="BX254" s="281"/>
      <c r="BY254" s="281"/>
      <c r="BZ254" s="281"/>
      <c r="CA254" s="281"/>
      <c r="CB254" s="281"/>
      <c r="CC254" s="281"/>
      <c r="CD254" s="281"/>
      <c r="CE254" s="281"/>
      <c r="CF254" s="281"/>
      <c r="CG254" s="281"/>
    </row>
    <row r="255" spans="1:85" x14ac:dyDescent="0.3">
      <c r="A255" s="273">
        <f t="shared" si="13"/>
        <v>55079.811029925448</v>
      </c>
      <c r="B255" s="1" t="s">
        <v>2621</v>
      </c>
      <c r="C255" s="274">
        <v>20647242</v>
      </c>
      <c r="D255" s="1">
        <v>144205</v>
      </c>
      <c r="E255" s="1">
        <v>4</v>
      </c>
      <c r="F255" s="1" t="s">
        <v>3549</v>
      </c>
      <c r="G255" s="275">
        <v>44230</v>
      </c>
      <c r="H255" s="275">
        <v>45351</v>
      </c>
      <c r="I255" s="1">
        <v>0</v>
      </c>
      <c r="J255" s="1">
        <v>1</v>
      </c>
      <c r="K255" s="1">
        <v>13</v>
      </c>
      <c r="L255" s="1">
        <v>30</v>
      </c>
      <c r="M255" s="1">
        <v>2</v>
      </c>
      <c r="N255" s="1">
        <v>17.690000000000001</v>
      </c>
      <c r="O255" s="1">
        <v>19.2</v>
      </c>
      <c r="P255" s="1">
        <v>203550</v>
      </c>
      <c r="Q255" s="1">
        <v>7369</v>
      </c>
      <c r="R255" s="1">
        <v>142324</v>
      </c>
      <c r="S255" s="1">
        <v>0</v>
      </c>
      <c r="T255" s="1">
        <v>0</v>
      </c>
      <c r="U255" s="1">
        <v>0</v>
      </c>
      <c r="W255" s="1">
        <v>0</v>
      </c>
      <c r="X255" s="1">
        <v>0</v>
      </c>
      <c r="Y255" s="1">
        <v>0</v>
      </c>
      <c r="AB255" s="275">
        <v>44651</v>
      </c>
      <c r="AC255" s="1">
        <v>1</v>
      </c>
      <c r="AD255" s="1" t="s">
        <v>2623</v>
      </c>
      <c r="AE255" s="1">
        <v>1</v>
      </c>
      <c r="AF255" s="1">
        <v>30</v>
      </c>
      <c r="AG255" s="1">
        <v>0</v>
      </c>
      <c r="AN255" s="1">
        <v>1</v>
      </c>
      <c r="AO255" s="1">
        <v>1</v>
      </c>
      <c r="AR255" s="276">
        <v>10229.16</v>
      </c>
      <c r="AS255" s="1" t="s">
        <v>2657</v>
      </c>
      <c r="AT255" s="1">
        <v>0</v>
      </c>
      <c r="AU255" s="1">
        <v>0</v>
      </c>
      <c r="AX255" s="1">
        <v>5</v>
      </c>
      <c r="BC255" s="1">
        <v>1</v>
      </c>
      <c r="BD255" s="1">
        <v>7</v>
      </c>
      <c r="BE255" s="1">
        <v>2</v>
      </c>
      <c r="BF255" s="296">
        <v>77015.028970074549</v>
      </c>
      <c r="BO255" s="279">
        <f t="shared" si="15"/>
        <v>28624699</v>
      </c>
      <c r="BP255" s="2">
        <f t="shared" si="16"/>
        <v>0</v>
      </c>
      <c r="BQ255" s="2">
        <f t="shared" si="14"/>
        <v>3786771</v>
      </c>
      <c r="BS255" s="280">
        <v>28624699</v>
      </c>
      <c r="BT255" s="281"/>
      <c r="BU255" s="281"/>
      <c r="BV255" s="281"/>
      <c r="BW255" s="281"/>
      <c r="BX255" s="281"/>
      <c r="BY255" s="281"/>
      <c r="BZ255" s="281"/>
      <c r="CA255" s="281"/>
      <c r="CB255" s="281"/>
      <c r="CC255" s="281"/>
      <c r="CD255" s="281"/>
      <c r="CE255" s="281">
        <v>3786771</v>
      </c>
      <c r="CF255" s="281"/>
      <c r="CG255" s="281"/>
    </row>
    <row r="256" spans="1:85" x14ac:dyDescent="0.3">
      <c r="A256" s="273">
        <f t="shared" si="13"/>
        <v>11862.222070950858</v>
      </c>
      <c r="B256" s="1" t="s">
        <v>2621</v>
      </c>
      <c r="C256" s="274">
        <v>20647242</v>
      </c>
      <c r="D256" s="1">
        <v>144205</v>
      </c>
      <c r="E256" s="1">
        <v>4</v>
      </c>
      <c r="F256" s="1" t="s">
        <v>3567</v>
      </c>
      <c r="G256" s="275">
        <v>44226</v>
      </c>
      <c r="H256" s="275">
        <v>45322</v>
      </c>
      <c r="I256" s="1">
        <v>0</v>
      </c>
      <c r="J256" s="1">
        <v>1</v>
      </c>
      <c r="K256" s="1">
        <v>14</v>
      </c>
      <c r="L256" s="1">
        <v>30</v>
      </c>
      <c r="M256" s="1">
        <v>2</v>
      </c>
      <c r="N256" s="1">
        <v>17.690000000000001</v>
      </c>
      <c r="O256" s="1">
        <v>19.2</v>
      </c>
      <c r="P256" s="1">
        <v>45000</v>
      </c>
      <c r="Q256" s="1">
        <v>1629</v>
      </c>
      <c r="R256" s="1">
        <v>30309</v>
      </c>
      <c r="S256" s="1">
        <v>0</v>
      </c>
      <c r="T256" s="1">
        <v>0</v>
      </c>
      <c r="U256" s="1">
        <v>0</v>
      </c>
      <c r="W256" s="1">
        <v>0</v>
      </c>
      <c r="X256" s="1">
        <v>0</v>
      </c>
      <c r="Y256" s="1">
        <v>0</v>
      </c>
      <c r="AB256" s="275">
        <v>44651</v>
      </c>
      <c r="AC256" s="1">
        <v>1</v>
      </c>
      <c r="AD256" s="1" t="s">
        <v>2623</v>
      </c>
      <c r="AE256" s="1">
        <v>1</v>
      </c>
      <c r="AF256" s="1">
        <v>30</v>
      </c>
      <c r="AG256" s="1">
        <v>0</v>
      </c>
      <c r="AN256" s="1">
        <v>1</v>
      </c>
      <c r="AO256" s="1">
        <v>1</v>
      </c>
      <c r="AR256" s="276">
        <v>2045.83</v>
      </c>
      <c r="AS256" s="1" t="s">
        <v>2657</v>
      </c>
      <c r="AT256" s="1">
        <v>0</v>
      </c>
      <c r="AU256" s="1">
        <v>0</v>
      </c>
      <c r="AX256" s="1">
        <v>5</v>
      </c>
      <c r="BC256" s="1">
        <v>1</v>
      </c>
      <c r="BD256" s="1">
        <v>7</v>
      </c>
      <c r="BE256" s="1">
        <v>2</v>
      </c>
      <c r="BF256" s="296">
        <v>16400.94792904914</v>
      </c>
      <c r="BO256" s="279">
        <f t="shared" si="15"/>
        <v>29067466</v>
      </c>
      <c r="BP256" s="2">
        <f t="shared" si="16"/>
        <v>0</v>
      </c>
      <c r="BQ256" s="2">
        <f t="shared" si="14"/>
        <v>5168668</v>
      </c>
      <c r="BS256" s="280">
        <v>29067466</v>
      </c>
      <c r="BT256" s="281"/>
      <c r="BU256" s="281"/>
      <c r="BV256" s="281"/>
      <c r="BW256" s="281"/>
      <c r="BX256" s="281"/>
      <c r="BY256" s="281"/>
      <c r="BZ256" s="281"/>
      <c r="CA256" s="281">
        <v>5168668</v>
      </c>
      <c r="CB256" s="281"/>
      <c r="CC256" s="281"/>
      <c r="CD256" s="281"/>
      <c r="CE256" s="281"/>
      <c r="CF256" s="281"/>
      <c r="CG256" s="281"/>
    </row>
    <row r="257" spans="1:85" x14ac:dyDescent="0.3">
      <c r="A257" s="273">
        <f t="shared" si="13"/>
        <v>31013.081536687627</v>
      </c>
      <c r="B257" s="1" t="s">
        <v>2621</v>
      </c>
      <c r="C257" s="274">
        <v>20647242</v>
      </c>
      <c r="D257" s="1">
        <v>144205</v>
      </c>
      <c r="E257" s="1">
        <v>4</v>
      </c>
      <c r="F257" s="1" t="s">
        <v>3828</v>
      </c>
      <c r="G257" s="275">
        <v>44216</v>
      </c>
      <c r="H257" s="275">
        <v>45322</v>
      </c>
      <c r="I257" s="1">
        <v>0</v>
      </c>
      <c r="J257" s="1">
        <v>1</v>
      </c>
      <c r="K257" s="1">
        <v>14</v>
      </c>
      <c r="L257" s="1">
        <v>30</v>
      </c>
      <c r="M257" s="1">
        <v>2</v>
      </c>
      <c r="N257" s="1">
        <v>17.690000000000001</v>
      </c>
      <c r="O257" s="1">
        <v>19.2</v>
      </c>
      <c r="P257" s="1">
        <v>119100</v>
      </c>
      <c r="Q257" s="1">
        <v>4312</v>
      </c>
      <c r="R257" s="1">
        <v>80217</v>
      </c>
      <c r="S257" s="1">
        <v>0</v>
      </c>
      <c r="T257" s="1">
        <v>0</v>
      </c>
      <c r="U257" s="1">
        <v>0</v>
      </c>
      <c r="W257" s="1">
        <v>0</v>
      </c>
      <c r="X257" s="1">
        <v>0</v>
      </c>
      <c r="Y257" s="1">
        <v>0</v>
      </c>
      <c r="AB257" s="275">
        <v>44651</v>
      </c>
      <c r="AC257" s="1">
        <v>1</v>
      </c>
      <c r="AD257" s="1" t="s">
        <v>2623</v>
      </c>
      <c r="AE257" s="1">
        <v>1</v>
      </c>
      <c r="AF257" s="1">
        <v>30</v>
      </c>
      <c r="AG257" s="1">
        <v>0</v>
      </c>
      <c r="AN257" s="1">
        <v>1</v>
      </c>
      <c r="AO257" s="1">
        <v>1</v>
      </c>
      <c r="AR257" s="276">
        <v>5796.52</v>
      </c>
      <c r="AS257" s="1" t="s">
        <v>2657</v>
      </c>
      <c r="AT257" s="1">
        <v>0</v>
      </c>
      <c r="AU257" s="1">
        <v>0</v>
      </c>
      <c r="AX257" s="1">
        <v>5</v>
      </c>
      <c r="BC257" s="1">
        <v>1</v>
      </c>
      <c r="BD257" s="1">
        <v>7</v>
      </c>
      <c r="BE257" s="1">
        <v>2</v>
      </c>
      <c r="BF257" s="296">
        <v>43407.398463312369</v>
      </c>
      <c r="BO257" s="279">
        <f t="shared" si="15"/>
        <v>29227669</v>
      </c>
      <c r="BP257" s="2">
        <f t="shared" si="16"/>
        <v>0</v>
      </c>
      <c r="BQ257" s="2">
        <f t="shared" si="14"/>
        <v>1617972</v>
      </c>
      <c r="BS257" s="280">
        <v>29227669</v>
      </c>
      <c r="BT257" s="281"/>
      <c r="BU257" s="281"/>
      <c r="BV257" s="281"/>
      <c r="BW257" s="281"/>
      <c r="BX257" s="281"/>
      <c r="BY257" s="281"/>
      <c r="BZ257" s="281"/>
      <c r="CA257" s="281">
        <v>1617972</v>
      </c>
      <c r="CB257" s="281"/>
      <c r="CC257" s="281"/>
      <c r="CD257" s="281"/>
      <c r="CE257" s="281"/>
      <c r="CF257" s="281"/>
      <c r="CG257" s="281"/>
    </row>
    <row r="258" spans="1:85" x14ac:dyDescent="0.3">
      <c r="A258" s="273">
        <f t="shared" ref="A258:A321" si="17">IF(+R258-AR258-BF258&gt;0,R258-AR258-BF258,0)</f>
        <v>914311.10874822014</v>
      </c>
      <c r="B258" s="1" t="s">
        <v>2621</v>
      </c>
      <c r="C258" s="274">
        <v>20647242</v>
      </c>
      <c r="D258" s="1">
        <v>144205</v>
      </c>
      <c r="E258" s="1">
        <v>4</v>
      </c>
      <c r="F258" s="1" t="s">
        <v>3985</v>
      </c>
      <c r="G258" s="275">
        <v>44210</v>
      </c>
      <c r="H258" s="275">
        <v>45322</v>
      </c>
      <c r="I258" s="1">
        <v>0</v>
      </c>
      <c r="J258" s="1">
        <v>1</v>
      </c>
      <c r="K258" s="1">
        <v>14</v>
      </c>
      <c r="L258" s="1">
        <v>30</v>
      </c>
      <c r="M258" s="1">
        <v>2</v>
      </c>
      <c r="N258" s="1">
        <v>17.690000000000001</v>
      </c>
      <c r="O258" s="1">
        <v>19.2</v>
      </c>
      <c r="P258" s="1">
        <v>3500000</v>
      </c>
      <c r="Q258" s="1">
        <v>126715</v>
      </c>
      <c r="R258" s="1">
        <v>2357347</v>
      </c>
      <c r="S258" s="1">
        <v>0</v>
      </c>
      <c r="T258" s="1">
        <v>0</v>
      </c>
      <c r="U258" s="1">
        <v>0</v>
      </c>
      <c r="W258" s="1">
        <v>0</v>
      </c>
      <c r="X258" s="1">
        <v>0</v>
      </c>
      <c r="Y258" s="1">
        <v>0</v>
      </c>
      <c r="AB258" s="275">
        <v>44651</v>
      </c>
      <c r="AC258" s="1">
        <v>1</v>
      </c>
      <c r="AD258" s="1" t="s">
        <v>2623</v>
      </c>
      <c r="AE258" s="1">
        <v>1</v>
      </c>
      <c r="AF258" s="1">
        <v>30</v>
      </c>
      <c r="AG258" s="1">
        <v>0</v>
      </c>
      <c r="AN258" s="1">
        <v>1</v>
      </c>
      <c r="AO258" s="1">
        <v>1</v>
      </c>
      <c r="AR258" s="276">
        <v>167417.25</v>
      </c>
      <c r="AS258" s="1" t="s">
        <v>2657</v>
      </c>
      <c r="AT258" s="1">
        <v>0</v>
      </c>
      <c r="AU258" s="1">
        <v>0</v>
      </c>
      <c r="AX258" s="1">
        <v>5</v>
      </c>
      <c r="BC258" s="1">
        <v>1</v>
      </c>
      <c r="BD258" s="1">
        <v>7</v>
      </c>
      <c r="BE258" s="1">
        <v>2</v>
      </c>
      <c r="BF258" s="296">
        <v>1275618.6412517799</v>
      </c>
      <c r="BO258" s="279">
        <f t="shared" si="15"/>
        <v>29246769</v>
      </c>
      <c r="BP258" s="2">
        <f t="shared" si="16"/>
        <v>0</v>
      </c>
      <c r="BQ258" s="2">
        <f t="shared" si="14"/>
        <v>20972588</v>
      </c>
      <c r="BS258" s="280">
        <v>29246769</v>
      </c>
      <c r="BT258" s="281"/>
      <c r="BU258" s="281"/>
      <c r="BV258" s="281"/>
      <c r="BW258" s="281"/>
      <c r="BX258" s="281"/>
      <c r="BY258" s="281"/>
      <c r="BZ258" s="281"/>
      <c r="CA258" s="281"/>
      <c r="CB258" s="281"/>
      <c r="CC258" s="281"/>
      <c r="CD258" s="281"/>
      <c r="CE258" s="281">
        <v>20972588</v>
      </c>
      <c r="CF258" s="281"/>
      <c r="CG258" s="281"/>
    </row>
    <row r="259" spans="1:85" x14ac:dyDescent="0.3">
      <c r="A259" s="273">
        <f t="shared" si="17"/>
        <v>276136.95230134373</v>
      </c>
      <c r="B259" s="1" t="s">
        <v>2621</v>
      </c>
      <c r="C259" s="274">
        <v>20647242</v>
      </c>
      <c r="D259" s="1">
        <v>144205</v>
      </c>
      <c r="E259" s="1">
        <v>4</v>
      </c>
      <c r="F259" s="1" t="s">
        <v>4208</v>
      </c>
      <c r="G259" s="275">
        <v>44214</v>
      </c>
      <c r="H259" s="275">
        <v>45322</v>
      </c>
      <c r="I259" s="1">
        <v>0</v>
      </c>
      <c r="J259" s="1">
        <v>1</v>
      </c>
      <c r="K259" s="1">
        <v>14</v>
      </c>
      <c r="L259" s="1">
        <v>30</v>
      </c>
      <c r="M259" s="1">
        <v>2</v>
      </c>
      <c r="N259" s="1">
        <v>17.690000000000001</v>
      </c>
      <c r="O259" s="1">
        <v>19.2</v>
      </c>
      <c r="P259" s="1">
        <v>1057834</v>
      </c>
      <c r="Q259" s="1">
        <v>38298</v>
      </c>
      <c r="R259" s="1">
        <v>712485</v>
      </c>
      <c r="S259" s="1">
        <v>0</v>
      </c>
      <c r="T259" s="1">
        <v>0</v>
      </c>
      <c r="U259" s="1">
        <v>0</v>
      </c>
      <c r="W259" s="1">
        <v>0</v>
      </c>
      <c r="X259" s="1">
        <v>0</v>
      </c>
      <c r="Y259" s="1">
        <v>0</v>
      </c>
      <c r="AB259" s="275">
        <v>44651</v>
      </c>
      <c r="AC259" s="1">
        <v>1</v>
      </c>
      <c r="AD259" s="1" t="s">
        <v>2623</v>
      </c>
      <c r="AE259" s="1">
        <v>1</v>
      </c>
      <c r="AF259" s="1">
        <v>30</v>
      </c>
      <c r="AG259" s="1">
        <v>0</v>
      </c>
      <c r="AN259" s="1">
        <v>1</v>
      </c>
      <c r="AO259" s="1">
        <v>1</v>
      </c>
      <c r="AR259" s="276">
        <v>50804.83</v>
      </c>
      <c r="AS259" s="1" t="s">
        <v>2657</v>
      </c>
      <c r="AT259" s="1">
        <v>0</v>
      </c>
      <c r="AU259" s="1">
        <v>0</v>
      </c>
      <c r="AX259" s="1">
        <v>5</v>
      </c>
      <c r="BC259" s="1">
        <v>1</v>
      </c>
      <c r="BD259" s="1">
        <v>7</v>
      </c>
      <c r="BE259" s="1">
        <v>2</v>
      </c>
      <c r="BF259" s="296">
        <v>385543.21769865631</v>
      </c>
      <c r="BO259" s="279">
        <f t="shared" si="15"/>
        <v>29204462</v>
      </c>
      <c r="BP259" s="2">
        <f t="shared" si="16"/>
        <v>0</v>
      </c>
      <c r="BQ259" s="2">
        <f t="shared" ref="BQ259:BQ322" si="18">+SUM(BV259:XV259)</f>
        <v>0</v>
      </c>
      <c r="BS259" s="280">
        <v>29204462</v>
      </c>
      <c r="BT259" s="281"/>
      <c r="BU259" s="281">
        <v>0</v>
      </c>
      <c r="BV259" s="281"/>
      <c r="BW259" s="281"/>
      <c r="BX259" s="281"/>
      <c r="BY259" s="281"/>
      <c r="BZ259" s="281"/>
      <c r="CA259" s="281"/>
      <c r="CB259" s="281"/>
      <c r="CC259" s="281"/>
      <c r="CD259" s="281"/>
      <c r="CE259" s="281"/>
      <c r="CF259" s="281"/>
      <c r="CG259" s="281"/>
    </row>
    <row r="260" spans="1:85" x14ac:dyDescent="0.3">
      <c r="A260" s="273">
        <f t="shared" si="17"/>
        <v>659462.39587809937</v>
      </c>
      <c r="B260" s="1" t="s">
        <v>2621</v>
      </c>
      <c r="C260" s="274">
        <v>20647242</v>
      </c>
      <c r="D260" s="1">
        <v>144205</v>
      </c>
      <c r="E260" s="1">
        <v>4</v>
      </c>
      <c r="F260" s="1" t="s">
        <v>4212</v>
      </c>
      <c r="G260" s="275">
        <v>44102</v>
      </c>
      <c r="H260" s="275">
        <v>45199</v>
      </c>
      <c r="I260" s="1">
        <v>0</v>
      </c>
      <c r="J260" s="1">
        <v>1</v>
      </c>
      <c r="K260" s="1">
        <v>18</v>
      </c>
      <c r="L260" s="1">
        <v>30</v>
      </c>
      <c r="M260" s="1">
        <v>2</v>
      </c>
      <c r="N260" s="1">
        <v>17.690000000000001</v>
      </c>
      <c r="O260" s="1">
        <v>19.2</v>
      </c>
      <c r="P260" s="1">
        <v>3000000</v>
      </c>
      <c r="Q260" s="1">
        <v>108613</v>
      </c>
      <c r="R260" s="1">
        <v>1700914</v>
      </c>
      <c r="S260" s="1">
        <v>0</v>
      </c>
      <c r="T260" s="1">
        <v>0</v>
      </c>
      <c r="U260" s="1">
        <v>0</v>
      </c>
      <c r="W260" s="1">
        <v>0</v>
      </c>
      <c r="X260" s="1">
        <v>0</v>
      </c>
      <c r="Y260" s="1">
        <v>0</v>
      </c>
      <c r="AB260" s="275">
        <v>44651</v>
      </c>
      <c r="AC260" s="1">
        <v>1</v>
      </c>
      <c r="AD260" s="1" t="s">
        <v>2623</v>
      </c>
      <c r="AE260" s="1">
        <v>1</v>
      </c>
      <c r="AF260" s="1">
        <v>30</v>
      </c>
      <c r="AG260" s="1">
        <v>0</v>
      </c>
      <c r="AN260" s="1">
        <v>1</v>
      </c>
      <c r="AO260" s="1">
        <v>1</v>
      </c>
      <c r="AR260" s="276">
        <v>121045.06</v>
      </c>
      <c r="AS260" s="1" t="s">
        <v>2657</v>
      </c>
      <c r="AT260" s="1">
        <v>0</v>
      </c>
      <c r="AU260" s="1">
        <v>0</v>
      </c>
      <c r="AX260" s="1">
        <v>5</v>
      </c>
      <c r="BC260" s="1">
        <v>1</v>
      </c>
      <c r="BD260" s="1">
        <v>7</v>
      </c>
      <c r="BE260" s="1">
        <v>2</v>
      </c>
      <c r="BF260" s="296">
        <v>920406.54412190057</v>
      </c>
      <c r="BO260" s="279">
        <f t="shared" ref="BO260:BO323" si="19">+BS260</f>
        <v>29404664</v>
      </c>
      <c r="BP260" s="2">
        <f t="shared" ref="BP260:BP323" si="20">+SUM(BT260:BU260)</f>
        <v>18413400.920925282</v>
      </c>
      <c r="BQ260" s="2">
        <f t="shared" si="18"/>
        <v>9546640.0790747162</v>
      </c>
      <c r="BS260" s="280">
        <v>29404664</v>
      </c>
      <c r="BT260" s="281">
        <v>18413400.920925282</v>
      </c>
      <c r="BU260" s="281"/>
      <c r="BV260" s="281">
        <v>9546640.0790747162</v>
      </c>
      <c r="BW260" s="281"/>
      <c r="BX260" s="281"/>
      <c r="BY260" s="281"/>
      <c r="BZ260" s="281"/>
      <c r="CA260" s="281"/>
      <c r="CB260" s="281"/>
      <c r="CC260" s="281"/>
      <c r="CD260" s="281"/>
      <c r="CE260" s="281"/>
      <c r="CF260" s="281"/>
      <c r="CG260" s="281"/>
    </row>
    <row r="261" spans="1:85" x14ac:dyDescent="0.3">
      <c r="A261" s="273">
        <f t="shared" si="17"/>
        <v>28131.395802318148</v>
      </c>
      <c r="B261" s="1" t="s">
        <v>2621</v>
      </c>
      <c r="C261" s="274">
        <v>20647242</v>
      </c>
      <c r="D261" s="1">
        <v>144205</v>
      </c>
      <c r="E261" s="1">
        <v>4</v>
      </c>
      <c r="F261" s="1" t="s">
        <v>4355</v>
      </c>
      <c r="G261" s="275">
        <v>44261</v>
      </c>
      <c r="H261" s="275">
        <v>45382</v>
      </c>
      <c r="I261" s="1">
        <v>0</v>
      </c>
      <c r="J261" s="1">
        <v>1</v>
      </c>
      <c r="K261" s="1">
        <v>12</v>
      </c>
      <c r="L261" s="1">
        <v>30</v>
      </c>
      <c r="M261" s="1">
        <v>2</v>
      </c>
      <c r="N261" s="1">
        <v>17.690000000000001</v>
      </c>
      <c r="O261" s="1">
        <v>19.2</v>
      </c>
      <c r="P261" s="1">
        <v>100000</v>
      </c>
      <c r="Q261" s="1">
        <v>3620</v>
      </c>
      <c r="R261" s="1">
        <v>72451</v>
      </c>
      <c r="S261" s="1">
        <v>0</v>
      </c>
      <c r="T261" s="1">
        <v>0</v>
      </c>
      <c r="U261" s="1">
        <v>0</v>
      </c>
      <c r="W261" s="1">
        <v>0</v>
      </c>
      <c r="X261" s="1">
        <v>0</v>
      </c>
      <c r="Y261" s="1">
        <v>0</v>
      </c>
      <c r="AB261" s="275">
        <v>44651</v>
      </c>
      <c r="AC261" s="1">
        <v>1</v>
      </c>
      <c r="AD261" s="1" t="s">
        <v>2623</v>
      </c>
      <c r="AE261" s="1">
        <v>1</v>
      </c>
      <c r="AF261" s="1">
        <v>30</v>
      </c>
      <c r="AG261" s="1">
        <v>0</v>
      </c>
      <c r="AN261" s="1">
        <v>1</v>
      </c>
      <c r="AO261" s="1">
        <v>1</v>
      </c>
      <c r="AR261" s="276">
        <v>5114.58</v>
      </c>
      <c r="AS261" s="1" t="s">
        <v>2657</v>
      </c>
      <c r="AT261" s="1">
        <v>0</v>
      </c>
      <c r="AU261" s="1">
        <v>0</v>
      </c>
      <c r="AX261" s="1">
        <v>5</v>
      </c>
      <c r="BC261" s="1">
        <v>1</v>
      </c>
      <c r="BD261" s="1">
        <v>7</v>
      </c>
      <c r="BE261" s="1">
        <v>2</v>
      </c>
      <c r="BF261" s="296">
        <v>39205.024197681851</v>
      </c>
      <c r="BO261" s="279">
        <f t="shared" si="19"/>
        <v>29492474</v>
      </c>
      <c r="BP261" s="2">
        <f t="shared" si="20"/>
        <v>0</v>
      </c>
      <c r="BQ261" s="2">
        <f t="shared" si="18"/>
        <v>0</v>
      </c>
      <c r="BS261" s="280">
        <v>29492474</v>
      </c>
      <c r="BT261" s="281"/>
      <c r="BU261" s="281"/>
      <c r="BV261" s="281"/>
      <c r="BW261" s="281"/>
      <c r="BX261" s="281"/>
      <c r="BY261" s="281"/>
      <c r="BZ261" s="281"/>
      <c r="CA261" s="281">
        <v>0</v>
      </c>
      <c r="CB261" s="281"/>
      <c r="CC261" s="281"/>
      <c r="CD261" s="281"/>
      <c r="CE261" s="281"/>
      <c r="CF261" s="281"/>
      <c r="CG261" s="281"/>
    </row>
    <row r="262" spans="1:85" x14ac:dyDescent="0.3">
      <c r="A262" s="273">
        <f t="shared" si="17"/>
        <v>64062.616105794557</v>
      </c>
      <c r="B262" s="1" t="s">
        <v>2621</v>
      </c>
      <c r="C262" s="274">
        <v>20647242</v>
      </c>
      <c r="D262" s="1">
        <v>144205</v>
      </c>
      <c r="E262" s="1">
        <v>4</v>
      </c>
      <c r="F262" s="1" t="s">
        <v>4306</v>
      </c>
      <c r="G262" s="275">
        <v>44308</v>
      </c>
      <c r="H262" s="275">
        <v>45412</v>
      </c>
      <c r="I262" s="1">
        <v>0</v>
      </c>
      <c r="J262" s="1">
        <v>1</v>
      </c>
      <c r="K262" s="1">
        <v>11</v>
      </c>
      <c r="L262" s="1">
        <v>30</v>
      </c>
      <c r="M262" s="1">
        <v>2</v>
      </c>
      <c r="N262" s="1">
        <v>17.690000000000001</v>
      </c>
      <c r="O262" s="1">
        <v>19.2</v>
      </c>
      <c r="P262" s="1">
        <v>221006</v>
      </c>
      <c r="Q262" s="1">
        <v>8001</v>
      </c>
      <c r="R262" s="1">
        <v>165615</v>
      </c>
      <c r="S262" s="1">
        <v>0</v>
      </c>
      <c r="T262" s="1">
        <v>0</v>
      </c>
      <c r="U262" s="1">
        <v>0</v>
      </c>
      <c r="W262" s="1">
        <v>0</v>
      </c>
      <c r="X262" s="1">
        <v>0</v>
      </c>
      <c r="Y262" s="1">
        <v>0</v>
      </c>
      <c r="AB262" s="275">
        <v>44651</v>
      </c>
      <c r="AC262" s="1">
        <v>1</v>
      </c>
      <c r="AD262" s="1" t="s">
        <v>2623</v>
      </c>
      <c r="AE262" s="1">
        <v>1</v>
      </c>
      <c r="AF262" s="1">
        <v>30</v>
      </c>
      <c r="AG262" s="1">
        <v>0</v>
      </c>
      <c r="AN262" s="1">
        <v>1</v>
      </c>
      <c r="AO262" s="1">
        <v>1</v>
      </c>
      <c r="AR262" s="276">
        <v>11934.02</v>
      </c>
      <c r="AS262" s="1" t="s">
        <v>2657</v>
      </c>
      <c r="AT262" s="1">
        <v>0</v>
      </c>
      <c r="AU262" s="1">
        <v>0</v>
      </c>
      <c r="AX262" s="1">
        <v>5</v>
      </c>
      <c r="BC262" s="1">
        <v>1</v>
      </c>
      <c r="BD262" s="1">
        <v>7</v>
      </c>
      <c r="BE262" s="1">
        <v>2</v>
      </c>
      <c r="BF262" s="296">
        <v>89618.363894205453</v>
      </c>
      <c r="BO262" s="279">
        <f t="shared" si="19"/>
        <v>29480974</v>
      </c>
      <c r="BP262" s="2">
        <f t="shared" si="20"/>
        <v>0</v>
      </c>
      <c r="BQ262" s="2">
        <f t="shared" si="18"/>
        <v>1702610.7699999989</v>
      </c>
      <c r="BS262" s="280">
        <v>29480974</v>
      </c>
      <c r="BT262" s="281"/>
      <c r="BU262" s="281"/>
      <c r="BV262" s="281">
        <v>1150786.4377500135</v>
      </c>
      <c r="BW262" s="281"/>
      <c r="BX262" s="281"/>
      <c r="BY262" s="281"/>
      <c r="BZ262" s="281"/>
      <c r="CA262" s="281">
        <v>551824.33224998531</v>
      </c>
      <c r="CB262" s="281"/>
      <c r="CC262" s="281"/>
      <c r="CD262" s="281"/>
      <c r="CE262" s="281"/>
      <c r="CF262" s="281"/>
      <c r="CG262" s="281"/>
    </row>
    <row r="263" spans="1:85" x14ac:dyDescent="0.3">
      <c r="A263" s="273">
        <f t="shared" si="17"/>
        <v>37568.028569571674</v>
      </c>
      <c r="B263" s="1" t="s">
        <v>2621</v>
      </c>
      <c r="C263" s="274">
        <v>20647242</v>
      </c>
      <c r="D263" s="1">
        <v>144205</v>
      </c>
      <c r="E263" s="1">
        <v>4</v>
      </c>
      <c r="F263" s="1" t="s">
        <v>4582</v>
      </c>
      <c r="G263" s="275">
        <v>44335</v>
      </c>
      <c r="H263" s="275">
        <v>45443</v>
      </c>
      <c r="I263" s="1">
        <v>0</v>
      </c>
      <c r="J263" s="1">
        <v>1</v>
      </c>
      <c r="K263" s="1">
        <v>10</v>
      </c>
      <c r="L263" s="1">
        <v>30</v>
      </c>
      <c r="M263" s="1">
        <v>2</v>
      </c>
      <c r="N263" s="1">
        <v>17.690000000000001</v>
      </c>
      <c r="O263" s="1">
        <v>19.2</v>
      </c>
      <c r="P263" s="1">
        <v>125000</v>
      </c>
      <c r="Q263" s="1">
        <v>4526</v>
      </c>
      <c r="R263" s="1">
        <v>96731</v>
      </c>
      <c r="S263" s="1">
        <v>0</v>
      </c>
      <c r="T263" s="1">
        <v>0</v>
      </c>
      <c r="U263" s="1">
        <v>0</v>
      </c>
      <c r="W263" s="1">
        <v>0</v>
      </c>
      <c r="X263" s="1">
        <v>0</v>
      </c>
      <c r="Y263" s="1">
        <v>0</v>
      </c>
      <c r="AB263" s="275">
        <v>44651</v>
      </c>
      <c r="AC263" s="1">
        <v>1</v>
      </c>
      <c r="AD263" s="1" t="s">
        <v>2623</v>
      </c>
      <c r="AE263" s="1">
        <v>1</v>
      </c>
      <c r="AF263" s="1">
        <v>30</v>
      </c>
      <c r="AG263" s="1">
        <v>0</v>
      </c>
      <c r="AN263" s="1">
        <v>1</v>
      </c>
      <c r="AO263" s="1">
        <v>1</v>
      </c>
      <c r="AR263" s="276">
        <v>6819.44</v>
      </c>
      <c r="AS263" s="1" t="s">
        <v>2657</v>
      </c>
      <c r="AT263" s="1">
        <v>0</v>
      </c>
      <c r="AU263" s="1">
        <v>0</v>
      </c>
      <c r="AX263" s="1">
        <v>5</v>
      </c>
      <c r="BC263" s="1">
        <v>1</v>
      </c>
      <c r="BD263" s="1">
        <v>7</v>
      </c>
      <c r="BE263" s="1">
        <v>2</v>
      </c>
      <c r="BF263" s="296">
        <v>52343.531430428324</v>
      </c>
      <c r="BO263" s="279">
        <f t="shared" si="19"/>
        <v>22646820</v>
      </c>
      <c r="BP263" s="2">
        <f t="shared" si="20"/>
        <v>0</v>
      </c>
      <c r="BQ263" s="2">
        <f t="shared" si="18"/>
        <v>0</v>
      </c>
      <c r="BS263" s="280">
        <v>22646820</v>
      </c>
      <c r="BT263" s="281"/>
      <c r="BU263" s="281"/>
      <c r="BV263" s="281">
        <v>0</v>
      </c>
      <c r="BW263" s="281"/>
      <c r="BX263" s="281"/>
      <c r="BY263" s="281"/>
      <c r="BZ263" s="281"/>
      <c r="CA263" s="281"/>
      <c r="CB263" s="281"/>
      <c r="CC263" s="281"/>
      <c r="CD263" s="281"/>
      <c r="CE263" s="281"/>
      <c r="CF263" s="281"/>
      <c r="CG263" s="281"/>
    </row>
    <row r="264" spans="1:85" x14ac:dyDescent="0.3">
      <c r="A264" s="273">
        <f t="shared" si="17"/>
        <v>25042.29842335236</v>
      </c>
      <c r="B264" s="1" t="s">
        <v>2621</v>
      </c>
      <c r="C264" s="274">
        <v>20647242</v>
      </c>
      <c r="D264" s="1">
        <v>144205</v>
      </c>
      <c r="E264" s="1">
        <v>4</v>
      </c>
      <c r="F264" s="1" t="s">
        <v>4519</v>
      </c>
      <c r="G264" s="275">
        <v>44336</v>
      </c>
      <c r="H264" s="275">
        <v>45443</v>
      </c>
      <c r="I264" s="1">
        <v>0</v>
      </c>
      <c r="J264" s="1">
        <v>1</v>
      </c>
      <c r="K264" s="1">
        <v>10</v>
      </c>
      <c r="L264" s="1">
        <v>30</v>
      </c>
      <c r="M264" s="1">
        <v>2</v>
      </c>
      <c r="N264" s="1">
        <v>17.690000000000001</v>
      </c>
      <c r="O264" s="1">
        <v>19.2</v>
      </c>
      <c r="P264" s="1">
        <v>83000</v>
      </c>
      <c r="Q264" s="1">
        <v>3005</v>
      </c>
      <c r="R264" s="1">
        <v>64233</v>
      </c>
      <c r="S264" s="1">
        <v>0</v>
      </c>
      <c r="T264" s="1">
        <v>0</v>
      </c>
      <c r="U264" s="1">
        <v>0</v>
      </c>
      <c r="W264" s="1">
        <v>0</v>
      </c>
      <c r="X264" s="1">
        <v>0</v>
      </c>
      <c r="Y264" s="1">
        <v>0</v>
      </c>
      <c r="AB264" s="275">
        <v>44651</v>
      </c>
      <c r="AC264" s="1">
        <v>1</v>
      </c>
      <c r="AD264" s="1" t="s">
        <v>2623</v>
      </c>
      <c r="AE264" s="1">
        <v>1</v>
      </c>
      <c r="AF264" s="1">
        <v>30</v>
      </c>
      <c r="AG264" s="1">
        <v>0</v>
      </c>
      <c r="AN264" s="1">
        <v>1</v>
      </c>
      <c r="AO264" s="1">
        <v>1</v>
      </c>
      <c r="AR264" s="276">
        <v>4432.6400000000003</v>
      </c>
      <c r="AS264" s="1" t="s">
        <v>2657</v>
      </c>
      <c r="AT264" s="1">
        <v>0</v>
      </c>
      <c r="AU264" s="1">
        <v>0</v>
      </c>
      <c r="AX264" s="1">
        <v>5</v>
      </c>
      <c r="BC264" s="1">
        <v>1</v>
      </c>
      <c r="BD264" s="1">
        <v>7</v>
      </c>
      <c r="BE264" s="1">
        <v>2</v>
      </c>
      <c r="BF264" s="296">
        <v>34758.06157664764</v>
      </c>
      <c r="BO264" s="279">
        <f t="shared" si="19"/>
        <v>22444047</v>
      </c>
      <c r="BP264" s="2">
        <f t="shared" si="20"/>
        <v>0</v>
      </c>
      <c r="BQ264" s="2">
        <f t="shared" si="18"/>
        <v>7515103.25</v>
      </c>
      <c r="BS264" s="280">
        <v>22444047</v>
      </c>
      <c r="BT264" s="281"/>
      <c r="BU264" s="281"/>
      <c r="BV264" s="281"/>
      <c r="BW264" s="281"/>
      <c r="BX264" s="281"/>
      <c r="BY264" s="281"/>
      <c r="BZ264" s="281"/>
      <c r="CA264" s="281">
        <v>7515103.25</v>
      </c>
      <c r="CB264" s="281"/>
      <c r="CC264" s="281"/>
      <c r="CD264" s="281"/>
      <c r="CE264" s="281"/>
      <c r="CF264" s="281"/>
      <c r="CG264" s="281"/>
    </row>
    <row r="265" spans="1:85" x14ac:dyDescent="0.3">
      <c r="A265" s="273">
        <f t="shared" si="17"/>
        <v>48356.023516628775</v>
      </c>
      <c r="B265" s="1" t="s">
        <v>2621</v>
      </c>
      <c r="C265" s="274">
        <v>20647242</v>
      </c>
      <c r="D265" s="1">
        <v>144205</v>
      </c>
      <c r="E265" s="1">
        <v>4</v>
      </c>
      <c r="F265" s="1" t="s">
        <v>4963</v>
      </c>
      <c r="G265" s="275">
        <v>44305</v>
      </c>
      <c r="H265" s="275">
        <v>45412</v>
      </c>
      <c r="I265" s="1">
        <v>0</v>
      </c>
      <c r="J265" s="1">
        <v>1</v>
      </c>
      <c r="K265" s="1">
        <v>11</v>
      </c>
      <c r="L265" s="1">
        <v>30</v>
      </c>
      <c r="M265" s="1">
        <v>2</v>
      </c>
      <c r="N265" s="1">
        <v>17.690000000000001</v>
      </c>
      <c r="O265" s="1">
        <v>19.2</v>
      </c>
      <c r="P265" s="1">
        <v>166400</v>
      </c>
      <c r="Q265" s="1">
        <v>6024</v>
      </c>
      <c r="R265" s="1">
        <v>124699</v>
      </c>
      <c r="S265" s="1">
        <v>0</v>
      </c>
      <c r="T265" s="1">
        <v>0</v>
      </c>
      <c r="U265" s="1">
        <v>0</v>
      </c>
      <c r="W265" s="1">
        <v>0</v>
      </c>
      <c r="X265" s="1">
        <v>0</v>
      </c>
      <c r="Y265" s="1">
        <v>0</v>
      </c>
      <c r="AB265" s="275">
        <v>44651</v>
      </c>
      <c r="AC265" s="1">
        <v>1</v>
      </c>
      <c r="AD265" s="1" t="s">
        <v>2623</v>
      </c>
      <c r="AE265" s="1">
        <v>1</v>
      </c>
      <c r="AF265" s="1">
        <v>30</v>
      </c>
      <c r="AG265" s="1">
        <v>0</v>
      </c>
      <c r="AN265" s="1">
        <v>1</v>
      </c>
      <c r="AO265" s="1">
        <v>1</v>
      </c>
      <c r="AR265" s="276">
        <v>8865.27</v>
      </c>
      <c r="AS265" s="1" t="s">
        <v>2657</v>
      </c>
      <c r="AT265" s="1">
        <v>0</v>
      </c>
      <c r="AU265" s="1">
        <v>0</v>
      </c>
      <c r="AX265" s="1">
        <v>5</v>
      </c>
      <c r="BC265" s="1">
        <v>1</v>
      </c>
      <c r="BD265" s="1">
        <v>7</v>
      </c>
      <c r="BE265" s="1">
        <v>2</v>
      </c>
      <c r="BF265" s="296">
        <v>67477.706483371221</v>
      </c>
      <c r="BO265" s="279">
        <f t="shared" si="19"/>
        <v>24297906</v>
      </c>
      <c r="BP265" s="2">
        <f t="shared" si="20"/>
        <v>0</v>
      </c>
      <c r="BQ265" s="2">
        <f t="shared" si="18"/>
        <v>0</v>
      </c>
      <c r="BS265" s="280">
        <v>24297906</v>
      </c>
      <c r="BT265" s="281"/>
      <c r="BU265" s="281"/>
      <c r="BV265" s="281"/>
      <c r="BW265" s="281"/>
      <c r="BX265" s="281"/>
      <c r="BY265" s="281"/>
      <c r="BZ265" s="281"/>
      <c r="CA265" s="281">
        <v>0</v>
      </c>
      <c r="CB265" s="281"/>
      <c r="CC265" s="281"/>
      <c r="CD265" s="281"/>
      <c r="CE265" s="281"/>
      <c r="CF265" s="281"/>
      <c r="CG265" s="281"/>
    </row>
    <row r="266" spans="1:85" x14ac:dyDescent="0.3">
      <c r="A266" s="273">
        <f t="shared" si="17"/>
        <v>18820.953748038057</v>
      </c>
      <c r="B266" s="1" t="s">
        <v>2621</v>
      </c>
      <c r="C266" s="274">
        <v>20647242</v>
      </c>
      <c r="D266" s="1">
        <v>144205</v>
      </c>
      <c r="E266" s="1">
        <v>4</v>
      </c>
      <c r="F266" s="1" t="s">
        <v>5946</v>
      </c>
      <c r="G266" s="275">
        <v>44584</v>
      </c>
      <c r="H266" s="275">
        <v>45688</v>
      </c>
      <c r="I266" s="1">
        <v>0</v>
      </c>
      <c r="J266" s="1">
        <v>1</v>
      </c>
      <c r="K266" s="1">
        <v>2</v>
      </c>
      <c r="L266" s="1">
        <v>30</v>
      </c>
      <c r="M266" s="1">
        <v>2</v>
      </c>
      <c r="N266" s="1">
        <v>17.690000000000001</v>
      </c>
      <c r="O266" s="1">
        <v>19.2</v>
      </c>
      <c r="P266" s="1">
        <v>50600</v>
      </c>
      <c r="Q266" s="1">
        <v>1832</v>
      </c>
      <c r="R266" s="1">
        <v>48446</v>
      </c>
      <c r="S266" s="1">
        <v>0</v>
      </c>
      <c r="T266" s="1">
        <v>0</v>
      </c>
      <c r="U266" s="1">
        <v>0</v>
      </c>
      <c r="W266" s="1">
        <v>0</v>
      </c>
      <c r="X266" s="1">
        <v>0</v>
      </c>
      <c r="Y266" s="1">
        <v>0</v>
      </c>
      <c r="AB266" s="275">
        <v>44651</v>
      </c>
      <c r="AC266" s="1">
        <v>1</v>
      </c>
      <c r="AD266" s="1" t="s">
        <v>2623</v>
      </c>
      <c r="AE266" s="1">
        <v>1</v>
      </c>
      <c r="AF266" s="1">
        <v>30</v>
      </c>
      <c r="AG266" s="1">
        <v>0</v>
      </c>
      <c r="AN266" s="1">
        <v>1</v>
      </c>
      <c r="AO266" s="1">
        <v>1</v>
      </c>
      <c r="AR266" s="276">
        <v>3409.72</v>
      </c>
      <c r="AS266" s="1" t="s">
        <v>2657</v>
      </c>
      <c r="AT266" s="1">
        <v>0</v>
      </c>
      <c r="AU266" s="1">
        <v>0</v>
      </c>
      <c r="AX266" s="1">
        <v>5</v>
      </c>
      <c r="BC266" s="1">
        <v>1</v>
      </c>
      <c r="BD266" s="1">
        <v>7</v>
      </c>
      <c r="BE266" s="1">
        <v>2</v>
      </c>
      <c r="BF266" s="296">
        <v>26215.326251961942</v>
      </c>
      <c r="BO266" s="279">
        <f t="shared" si="19"/>
        <v>24426229</v>
      </c>
      <c r="BP266" s="2">
        <f t="shared" si="20"/>
        <v>0</v>
      </c>
      <c r="BQ266" s="2">
        <f t="shared" si="18"/>
        <v>0</v>
      </c>
      <c r="BS266" s="280">
        <v>24426229</v>
      </c>
      <c r="BT266" s="281"/>
      <c r="BU266" s="281"/>
      <c r="BV266" s="281"/>
      <c r="BW266" s="281"/>
      <c r="BX266" s="281"/>
      <c r="BY266" s="281"/>
      <c r="BZ266" s="281"/>
      <c r="CA266" s="281">
        <v>0</v>
      </c>
      <c r="CB266" s="281"/>
      <c r="CC266" s="281"/>
      <c r="CD266" s="281"/>
      <c r="CE266" s="281"/>
      <c r="CF266" s="281"/>
      <c r="CG266" s="281"/>
    </row>
    <row r="267" spans="1:85" x14ac:dyDescent="0.3">
      <c r="A267" s="273">
        <f t="shared" si="17"/>
        <v>153431.38394388591</v>
      </c>
      <c r="B267" s="1" t="s">
        <v>2621</v>
      </c>
      <c r="C267" s="274">
        <v>20647242</v>
      </c>
      <c r="D267" s="1">
        <v>144205</v>
      </c>
      <c r="E267" s="1">
        <v>4</v>
      </c>
      <c r="F267" s="1" t="s">
        <v>5947</v>
      </c>
      <c r="G267" s="275">
        <v>44584</v>
      </c>
      <c r="H267" s="275">
        <v>45688</v>
      </c>
      <c r="I267" s="1">
        <v>0</v>
      </c>
      <c r="J267" s="1">
        <v>1</v>
      </c>
      <c r="K267" s="1">
        <v>2</v>
      </c>
      <c r="L267" s="1">
        <v>30</v>
      </c>
      <c r="M267" s="1">
        <v>2</v>
      </c>
      <c r="N267" s="1">
        <v>17.690000000000001</v>
      </c>
      <c r="O267" s="1">
        <v>19.2</v>
      </c>
      <c r="P267" s="1">
        <v>413642</v>
      </c>
      <c r="Q267" s="1">
        <v>14976</v>
      </c>
      <c r="R267" s="1">
        <v>396038</v>
      </c>
      <c r="S267" s="1">
        <v>0</v>
      </c>
      <c r="T267" s="1">
        <v>0</v>
      </c>
      <c r="U267" s="1">
        <v>0</v>
      </c>
      <c r="W267" s="1">
        <v>0</v>
      </c>
      <c r="X267" s="1">
        <v>0</v>
      </c>
      <c r="Y267" s="1">
        <v>0</v>
      </c>
      <c r="AB267" s="275">
        <v>44651</v>
      </c>
      <c r="AC267" s="1">
        <v>1</v>
      </c>
      <c r="AD267" s="1" t="s">
        <v>2623</v>
      </c>
      <c r="AE267" s="1">
        <v>1</v>
      </c>
      <c r="AF267" s="1">
        <v>30</v>
      </c>
      <c r="AG267" s="1">
        <v>0</v>
      </c>
      <c r="AN267" s="1">
        <v>1</v>
      </c>
      <c r="AO267" s="1">
        <v>1</v>
      </c>
      <c r="AR267" s="276">
        <v>28300.68</v>
      </c>
      <c r="AS267" s="1" t="s">
        <v>2657</v>
      </c>
      <c r="AT267" s="1">
        <v>0</v>
      </c>
      <c r="AU267" s="1">
        <v>0</v>
      </c>
      <c r="AX267" s="1">
        <v>5</v>
      </c>
      <c r="BC267" s="1">
        <v>1</v>
      </c>
      <c r="BD267" s="1">
        <v>7</v>
      </c>
      <c r="BE267" s="1">
        <v>2</v>
      </c>
      <c r="BF267" s="296">
        <v>214305.93605611409</v>
      </c>
      <c r="BO267" s="279">
        <f t="shared" si="19"/>
        <v>24444624</v>
      </c>
      <c r="BP267" s="2">
        <f t="shared" si="20"/>
        <v>0</v>
      </c>
      <c r="BQ267" s="2">
        <f t="shared" si="18"/>
        <v>3944352.01</v>
      </c>
      <c r="BS267" s="280">
        <v>24444624</v>
      </c>
      <c r="BT267" s="281"/>
      <c r="BU267" s="281"/>
      <c r="BV267" s="281">
        <v>3944352.01</v>
      </c>
      <c r="BW267" s="281"/>
      <c r="BX267" s="281"/>
      <c r="BY267" s="281"/>
      <c r="BZ267" s="281"/>
      <c r="CA267" s="281"/>
      <c r="CB267" s="281"/>
      <c r="CC267" s="281"/>
      <c r="CD267" s="281"/>
      <c r="CE267" s="281"/>
      <c r="CF267" s="281"/>
      <c r="CG267" s="281"/>
    </row>
    <row r="268" spans="1:85" x14ac:dyDescent="0.3">
      <c r="A268" s="273">
        <f t="shared" si="17"/>
        <v>113956.3308194195</v>
      </c>
      <c r="B268" s="1" t="s">
        <v>2621</v>
      </c>
      <c r="C268" s="274">
        <v>20647242</v>
      </c>
      <c r="D268" s="1">
        <v>144205</v>
      </c>
      <c r="E268" s="1">
        <v>4</v>
      </c>
      <c r="F268" s="1" t="s">
        <v>5954</v>
      </c>
      <c r="G268" s="275">
        <v>44600</v>
      </c>
      <c r="H268" s="275">
        <v>45716</v>
      </c>
      <c r="I268" s="1">
        <v>0</v>
      </c>
      <c r="J268" s="1">
        <v>1</v>
      </c>
      <c r="K268" s="1">
        <v>1</v>
      </c>
      <c r="L268" s="1">
        <v>30</v>
      </c>
      <c r="M268" s="1">
        <v>2</v>
      </c>
      <c r="N268" s="1">
        <v>17.690000000000001</v>
      </c>
      <c r="O268" s="1">
        <v>19.2</v>
      </c>
      <c r="P268" s="1">
        <v>300000</v>
      </c>
      <c r="Q268" s="1">
        <v>10861</v>
      </c>
      <c r="R268" s="1">
        <v>293665</v>
      </c>
      <c r="S268" s="1">
        <v>0</v>
      </c>
      <c r="T268" s="1">
        <v>0</v>
      </c>
      <c r="U268" s="1">
        <v>0</v>
      </c>
      <c r="W268" s="1">
        <v>0</v>
      </c>
      <c r="X268" s="1">
        <v>0</v>
      </c>
      <c r="Y268" s="1">
        <v>0</v>
      </c>
      <c r="AB268" s="275">
        <v>44651</v>
      </c>
      <c r="AC268" s="1">
        <v>1</v>
      </c>
      <c r="AD268" s="1" t="s">
        <v>2623</v>
      </c>
      <c r="AE268" s="1">
        <v>1</v>
      </c>
      <c r="AF268" s="1">
        <v>30</v>
      </c>
      <c r="AG268" s="1">
        <v>0</v>
      </c>
      <c r="AN268" s="1">
        <v>1</v>
      </c>
      <c r="AO268" s="1">
        <v>1</v>
      </c>
      <c r="AR268" s="276">
        <v>20799.29</v>
      </c>
      <c r="AS268" s="1" t="s">
        <v>2657</v>
      </c>
      <c r="AT268" s="1">
        <v>0</v>
      </c>
      <c r="AU268" s="1">
        <v>0</v>
      </c>
      <c r="AX268" s="1">
        <v>5</v>
      </c>
      <c r="BC268" s="1">
        <v>1</v>
      </c>
      <c r="BD268" s="1">
        <v>7</v>
      </c>
      <c r="BE268" s="1">
        <v>2</v>
      </c>
      <c r="BF268" s="296">
        <v>158909.37918058052</v>
      </c>
      <c r="BO268" s="279">
        <f t="shared" si="19"/>
        <v>24424286</v>
      </c>
      <c r="BP268" s="2">
        <f t="shared" si="20"/>
        <v>0</v>
      </c>
      <c r="BQ268" s="2">
        <f t="shared" si="18"/>
        <v>0</v>
      </c>
      <c r="BS268" s="280">
        <v>24424286</v>
      </c>
      <c r="BT268" s="281"/>
      <c r="BU268" s="281"/>
      <c r="BV268" s="281">
        <v>0</v>
      </c>
      <c r="BW268" s="281"/>
      <c r="BX268" s="281"/>
      <c r="BY268" s="281"/>
      <c r="BZ268" s="281"/>
      <c r="CA268" s="281"/>
      <c r="CB268" s="281"/>
      <c r="CC268" s="281"/>
      <c r="CD268" s="281"/>
      <c r="CE268" s="281"/>
      <c r="CF268" s="281"/>
      <c r="CG268" s="281"/>
    </row>
    <row r="269" spans="1:85" x14ac:dyDescent="0.3">
      <c r="A269" s="273">
        <f t="shared" si="17"/>
        <v>113956.3308194195</v>
      </c>
      <c r="B269" s="1" t="s">
        <v>2621</v>
      </c>
      <c r="C269" s="274">
        <v>20647242</v>
      </c>
      <c r="D269" s="1">
        <v>144205</v>
      </c>
      <c r="E269" s="1">
        <v>4</v>
      </c>
      <c r="F269" s="1" t="s">
        <v>5955</v>
      </c>
      <c r="G269" s="275">
        <v>44600</v>
      </c>
      <c r="H269" s="275">
        <v>45716</v>
      </c>
      <c r="I269" s="1">
        <v>0</v>
      </c>
      <c r="J269" s="1">
        <v>1</v>
      </c>
      <c r="K269" s="1">
        <v>1</v>
      </c>
      <c r="L269" s="1">
        <v>30</v>
      </c>
      <c r="M269" s="1">
        <v>2</v>
      </c>
      <c r="N269" s="1">
        <v>17.690000000000001</v>
      </c>
      <c r="O269" s="1">
        <v>19.2</v>
      </c>
      <c r="P269" s="1">
        <v>300000</v>
      </c>
      <c r="Q269" s="1">
        <v>10861</v>
      </c>
      <c r="R269" s="1">
        <v>293665</v>
      </c>
      <c r="S269" s="1">
        <v>0</v>
      </c>
      <c r="T269" s="1">
        <v>0</v>
      </c>
      <c r="U269" s="1">
        <v>0</v>
      </c>
      <c r="W269" s="1">
        <v>0</v>
      </c>
      <c r="X269" s="1">
        <v>0</v>
      </c>
      <c r="Y269" s="1">
        <v>0</v>
      </c>
      <c r="AB269" s="275">
        <v>44651</v>
      </c>
      <c r="AC269" s="1">
        <v>1</v>
      </c>
      <c r="AD269" s="1" t="s">
        <v>2623</v>
      </c>
      <c r="AE269" s="1">
        <v>1</v>
      </c>
      <c r="AF269" s="1">
        <v>30</v>
      </c>
      <c r="AG269" s="1">
        <v>0</v>
      </c>
      <c r="AN269" s="1">
        <v>1</v>
      </c>
      <c r="AO269" s="1">
        <v>1</v>
      </c>
      <c r="AR269" s="276">
        <v>20799.29</v>
      </c>
      <c r="AS269" s="1" t="s">
        <v>2657</v>
      </c>
      <c r="AT269" s="1">
        <v>0</v>
      </c>
      <c r="AU269" s="1">
        <v>0</v>
      </c>
      <c r="AX269" s="1">
        <v>5</v>
      </c>
      <c r="BC269" s="1">
        <v>1</v>
      </c>
      <c r="BD269" s="1">
        <v>7</v>
      </c>
      <c r="BE269" s="1">
        <v>2</v>
      </c>
      <c r="BF269" s="296">
        <v>158909.37918058052</v>
      </c>
      <c r="BO269" s="279">
        <f t="shared" si="19"/>
        <v>24484469</v>
      </c>
      <c r="BP269" s="2">
        <f t="shared" si="20"/>
        <v>0</v>
      </c>
      <c r="BQ269" s="2">
        <f t="shared" si="18"/>
        <v>1166856</v>
      </c>
      <c r="BS269" s="280">
        <v>24484469</v>
      </c>
      <c r="BT269" s="281"/>
      <c r="BU269" s="281"/>
      <c r="BV269" s="281"/>
      <c r="BW269" s="281"/>
      <c r="BX269" s="281"/>
      <c r="BY269" s="281"/>
      <c r="BZ269" s="281"/>
      <c r="CA269" s="281">
        <v>1166856</v>
      </c>
      <c r="CB269" s="281"/>
      <c r="CC269" s="281"/>
      <c r="CD269" s="281"/>
      <c r="CE269" s="281"/>
      <c r="CF269" s="281"/>
      <c r="CG269" s="281"/>
    </row>
    <row r="270" spans="1:85" x14ac:dyDescent="0.3">
      <c r="A270" s="273">
        <f t="shared" si="17"/>
        <v>1898132.0556128719</v>
      </c>
      <c r="B270" s="1" t="s">
        <v>2621</v>
      </c>
      <c r="C270" s="274">
        <v>20647242</v>
      </c>
      <c r="D270" s="1">
        <v>144205</v>
      </c>
      <c r="E270" s="1">
        <v>4</v>
      </c>
      <c r="F270" s="1" t="s">
        <v>5964</v>
      </c>
      <c r="G270" s="275">
        <v>44602</v>
      </c>
      <c r="H270" s="275">
        <v>45716</v>
      </c>
      <c r="I270" s="1">
        <v>0</v>
      </c>
      <c r="J270" s="1">
        <v>1</v>
      </c>
      <c r="K270" s="1">
        <v>1</v>
      </c>
      <c r="L270" s="1">
        <v>30</v>
      </c>
      <c r="M270" s="1">
        <v>2</v>
      </c>
      <c r="N270" s="1">
        <v>17.7</v>
      </c>
      <c r="O270" s="1">
        <v>19.2</v>
      </c>
      <c r="P270" s="1">
        <v>5000000</v>
      </c>
      <c r="Q270" s="1">
        <v>181021</v>
      </c>
      <c r="R270" s="1">
        <v>4894409</v>
      </c>
      <c r="S270" s="1">
        <v>0</v>
      </c>
      <c r="T270" s="1">
        <v>0</v>
      </c>
      <c r="U270" s="1">
        <v>0</v>
      </c>
      <c r="W270" s="1">
        <v>0</v>
      </c>
      <c r="X270" s="1">
        <v>0</v>
      </c>
      <c r="Y270" s="1">
        <v>0</v>
      </c>
      <c r="AB270" s="275">
        <v>44651</v>
      </c>
      <c r="AC270" s="1">
        <v>1</v>
      </c>
      <c r="AD270" s="1" t="s">
        <v>2623</v>
      </c>
      <c r="AE270" s="1">
        <v>1</v>
      </c>
      <c r="AF270" s="1">
        <v>30</v>
      </c>
      <c r="AG270" s="1">
        <v>0</v>
      </c>
      <c r="AN270" s="1">
        <v>1</v>
      </c>
      <c r="AO270" s="1">
        <v>1</v>
      </c>
      <c r="AR270" s="276">
        <v>347791.44</v>
      </c>
      <c r="AS270" s="1" t="s">
        <v>2657</v>
      </c>
      <c r="AT270" s="1">
        <v>0</v>
      </c>
      <c r="AU270" s="1">
        <v>0</v>
      </c>
      <c r="AX270" s="1">
        <v>5</v>
      </c>
      <c r="BC270" s="1">
        <v>1</v>
      </c>
      <c r="BD270" s="1">
        <v>7</v>
      </c>
      <c r="BE270" s="1">
        <v>2</v>
      </c>
      <c r="BF270" s="296">
        <v>2648485.5043871277</v>
      </c>
      <c r="BO270" s="279">
        <f t="shared" si="19"/>
        <v>24486964</v>
      </c>
      <c r="BP270" s="2">
        <f t="shared" si="20"/>
        <v>0</v>
      </c>
      <c r="BQ270" s="2">
        <f t="shared" si="18"/>
        <v>0</v>
      </c>
      <c r="BS270" s="280">
        <v>24486964</v>
      </c>
      <c r="BT270" s="281"/>
      <c r="BU270" s="281"/>
      <c r="BV270" s="281"/>
      <c r="BW270" s="281"/>
      <c r="BX270" s="281"/>
      <c r="BY270" s="281"/>
      <c r="BZ270" s="281"/>
      <c r="CA270" s="281">
        <v>0</v>
      </c>
      <c r="CB270" s="281"/>
      <c r="CC270" s="281"/>
      <c r="CD270" s="281"/>
      <c r="CE270" s="281"/>
      <c r="CF270" s="281"/>
      <c r="CG270" s="281"/>
    </row>
    <row r="271" spans="1:85" x14ac:dyDescent="0.3">
      <c r="A271" s="273">
        <f t="shared" si="17"/>
        <v>45718.918327767788</v>
      </c>
      <c r="B271" s="1" t="s">
        <v>2621</v>
      </c>
      <c r="C271" s="274">
        <v>20647242</v>
      </c>
      <c r="D271" s="1">
        <v>144205</v>
      </c>
      <c r="E271" s="1">
        <v>4</v>
      </c>
      <c r="F271" s="1" t="s">
        <v>5982</v>
      </c>
      <c r="G271" s="275">
        <v>44611</v>
      </c>
      <c r="H271" s="275">
        <v>45716</v>
      </c>
      <c r="I271" s="1">
        <v>0</v>
      </c>
      <c r="J271" s="1">
        <v>1</v>
      </c>
      <c r="K271" s="1">
        <v>1</v>
      </c>
      <c r="L271" s="1">
        <v>30</v>
      </c>
      <c r="M271" s="1">
        <v>2</v>
      </c>
      <c r="N271" s="1">
        <v>17.690000000000001</v>
      </c>
      <c r="O271" s="1">
        <v>19.2</v>
      </c>
      <c r="P271" s="1">
        <v>120000</v>
      </c>
      <c r="Q271" s="1">
        <v>4345</v>
      </c>
      <c r="R271" s="1">
        <v>117466</v>
      </c>
      <c r="S271" s="1">
        <v>0</v>
      </c>
      <c r="T271" s="1">
        <v>0</v>
      </c>
      <c r="U271" s="1">
        <v>0</v>
      </c>
      <c r="W271" s="1">
        <v>0</v>
      </c>
      <c r="X271" s="1">
        <v>0</v>
      </c>
      <c r="Y271" s="1">
        <v>0</v>
      </c>
      <c r="AB271" s="275">
        <v>44651</v>
      </c>
      <c r="AC271" s="1">
        <v>1</v>
      </c>
      <c r="AD271" s="1" t="s">
        <v>2623</v>
      </c>
      <c r="AE271" s="1">
        <v>1</v>
      </c>
      <c r="AF271" s="1">
        <v>30</v>
      </c>
      <c r="AG271" s="1">
        <v>0</v>
      </c>
      <c r="AN271" s="1">
        <v>1</v>
      </c>
      <c r="AO271" s="1">
        <v>1</v>
      </c>
      <c r="AR271" s="276">
        <v>8183.33</v>
      </c>
      <c r="AS271" s="1" t="s">
        <v>2657</v>
      </c>
      <c r="AT271" s="1">
        <v>0</v>
      </c>
      <c r="AU271" s="1">
        <v>0</v>
      </c>
      <c r="AX271" s="1">
        <v>5</v>
      </c>
      <c r="BC271" s="1">
        <v>1</v>
      </c>
      <c r="BD271" s="1">
        <v>7</v>
      </c>
      <c r="BE271" s="1">
        <v>2</v>
      </c>
      <c r="BF271" s="296">
        <v>63563.751672232211</v>
      </c>
      <c r="BO271" s="279">
        <f t="shared" si="19"/>
        <v>24649767</v>
      </c>
      <c r="BP271" s="2">
        <f t="shared" si="20"/>
        <v>0</v>
      </c>
      <c r="BQ271" s="2">
        <f t="shared" si="18"/>
        <v>0</v>
      </c>
      <c r="BS271" s="280">
        <v>24649767</v>
      </c>
      <c r="BT271" s="281"/>
      <c r="BU271" s="281"/>
      <c r="BV271" s="281"/>
      <c r="BW271" s="281"/>
      <c r="BX271" s="281"/>
      <c r="BY271" s="281"/>
      <c r="BZ271" s="281"/>
      <c r="CA271" s="281">
        <v>0</v>
      </c>
      <c r="CB271" s="281"/>
      <c r="CC271" s="281"/>
      <c r="CD271" s="281"/>
      <c r="CE271" s="281"/>
      <c r="CF271" s="281"/>
      <c r="CG271" s="281"/>
    </row>
    <row r="272" spans="1:85" x14ac:dyDescent="0.3">
      <c r="A272" s="273">
        <f t="shared" si="17"/>
        <v>45718.918327767788</v>
      </c>
      <c r="B272" s="1" t="s">
        <v>2621</v>
      </c>
      <c r="C272" s="274">
        <v>20647242</v>
      </c>
      <c r="D272" s="1">
        <v>144205</v>
      </c>
      <c r="E272" s="1">
        <v>4</v>
      </c>
      <c r="F272" s="1" t="s">
        <v>6076</v>
      </c>
      <c r="G272" s="275">
        <v>44606</v>
      </c>
      <c r="H272" s="275">
        <v>45716</v>
      </c>
      <c r="I272" s="1">
        <v>0</v>
      </c>
      <c r="J272" s="1">
        <v>1</v>
      </c>
      <c r="K272" s="1">
        <v>1</v>
      </c>
      <c r="L272" s="1">
        <v>30</v>
      </c>
      <c r="M272" s="1">
        <v>2</v>
      </c>
      <c r="N272" s="1">
        <v>17.690000000000001</v>
      </c>
      <c r="O272" s="1">
        <v>19.2</v>
      </c>
      <c r="P272" s="1">
        <v>120000</v>
      </c>
      <c r="Q272" s="1">
        <v>4344</v>
      </c>
      <c r="R272" s="1">
        <v>117466</v>
      </c>
      <c r="S272" s="1">
        <v>0</v>
      </c>
      <c r="T272" s="1">
        <v>0</v>
      </c>
      <c r="U272" s="1">
        <v>0</v>
      </c>
      <c r="V272" s="275"/>
      <c r="W272" s="1">
        <v>0</v>
      </c>
      <c r="X272" s="1">
        <v>0</v>
      </c>
      <c r="Y272" s="1">
        <v>0</v>
      </c>
      <c r="AB272" s="275">
        <v>44651</v>
      </c>
      <c r="AC272" s="1">
        <v>1</v>
      </c>
      <c r="AD272" s="1" t="s">
        <v>2623</v>
      </c>
      <c r="AE272" s="1">
        <v>1</v>
      </c>
      <c r="AF272" s="1">
        <v>30</v>
      </c>
      <c r="AG272" s="1">
        <v>0</v>
      </c>
      <c r="AN272" s="1">
        <v>1</v>
      </c>
      <c r="AO272" s="1">
        <v>1</v>
      </c>
      <c r="AP272" s="275"/>
      <c r="AR272" s="276">
        <v>8183.33</v>
      </c>
      <c r="AS272" s="1" t="s">
        <v>2657</v>
      </c>
      <c r="AT272" s="1">
        <v>0</v>
      </c>
      <c r="AU272" s="1">
        <v>0</v>
      </c>
      <c r="AX272" s="1">
        <v>5</v>
      </c>
      <c r="BC272" s="1">
        <v>1</v>
      </c>
      <c r="BD272" s="1">
        <v>7</v>
      </c>
      <c r="BE272" s="1">
        <v>2</v>
      </c>
      <c r="BF272" s="296">
        <v>63563.751672232211</v>
      </c>
      <c r="BO272" s="279">
        <f t="shared" si="19"/>
        <v>24686242</v>
      </c>
      <c r="BP272" s="2">
        <f t="shared" si="20"/>
        <v>0</v>
      </c>
      <c r="BQ272" s="2">
        <f t="shared" si="18"/>
        <v>12336338.449999999</v>
      </c>
      <c r="BS272" s="280">
        <v>24686242</v>
      </c>
      <c r="BT272" s="281"/>
      <c r="BU272" s="281"/>
      <c r="BV272" s="281">
        <v>12336338.449999999</v>
      </c>
      <c r="BW272" s="281"/>
      <c r="BX272" s="281"/>
      <c r="BY272" s="281"/>
      <c r="BZ272" s="281"/>
      <c r="CA272" s="281"/>
      <c r="CB272" s="281"/>
      <c r="CC272" s="281"/>
      <c r="CD272" s="281"/>
      <c r="CE272" s="281"/>
      <c r="CF272" s="281"/>
      <c r="CG272" s="281"/>
    </row>
    <row r="273" spans="1:85" x14ac:dyDescent="0.3">
      <c r="A273" s="273">
        <f t="shared" si="17"/>
        <v>113956.3308194195</v>
      </c>
      <c r="B273" s="1" t="s">
        <v>2621</v>
      </c>
      <c r="C273" s="274">
        <v>20647242</v>
      </c>
      <c r="D273" s="1">
        <v>144205</v>
      </c>
      <c r="E273" s="1">
        <v>4</v>
      </c>
      <c r="F273" s="1" t="s">
        <v>6090</v>
      </c>
      <c r="G273" s="275">
        <v>44609</v>
      </c>
      <c r="H273" s="275">
        <v>45716</v>
      </c>
      <c r="I273" s="1">
        <v>0</v>
      </c>
      <c r="J273" s="1">
        <v>1</v>
      </c>
      <c r="K273" s="1">
        <v>1</v>
      </c>
      <c r="L273" s="1">
        <v>30</v>
      </c>
      <c r="M273" s="1">
        <v>2</v>
      </c>
      <c r="N273" s="1">
        <v>17.7</v>
      </c>
      <c r="O273" s="1">
        <v>19.21</v>
      </c>
      <c r="P273" s="1">
        <v>300000</v>
      </c>
      <c r="Q273" s="1">
        <v>10862</v>
      </c>
      <c r="R273" s="1">
        <v>293665</v>
      </c>
      <c r="S273" s="1">
        <v>0</v>
      </c>
      <c r="T273" s="1">
        <v>0</v>
      </c>
      <c r="U273" s="1">
        <v>0</v>
      </c>
      <c r="W273" s="1">
        <v>0</v>
      </c>
      <c r="X273" s="1">
        <v>0</v>
      </c>
      <c r="Y273" s="1">
        <v>0</v>
      </c>
      <c r="AB273" s="275">
        <v>44651</v>
      </c>
      <c r="AC273" s="1">
        <v>1</v>
      </c>
      <c r="AD273" s="1" t="s">
        <v>2623</v>
      </c>
      <c r="AE273" s="1">
        <v>1</v>
      </c>
      <c r="AF273" s="1">
        <v>30</v>
      </c>
      <c r="AG273" s="1">
        <v>0</v>
      </c>
      <c r="AN273" s="1">
        <v>1</v>
      </c>
      <c r="AO273" s="1">
        <v>1</v>
      </c>
      <c r="AR273" s="276">
        <v>20799.29</v>
      </c>
      <c r="AS273" s="1" t="s">
        <v>2657</v>
      </c>
      <c r="AT273" s="1">
        <v>0</v>
      </c>
      <c r="AU273" s="1">
        <v>0</v>
      </c>
      <c r="AX273" s="1">
        <v>5</v>
      </c>
      <c r="BC273" s="1">
        <v>1</v>
      </c>
      <c r="BD273" s="1">
        <v>7</v>
      </c>
      <c r="BE273" s="1">
        <v>2</v>
      </c>
      <c r="BF273" s="296">
        <v>158909.37918058052</v>
      </c>
      <c r="BO273" s="279">
        <f t="shared" si="19"/>
        <v>24604662</v>
      </c>
      <c r="BP273" s="2">
        <f t="shared" si="20"/>
        <v>0</v>
      </c>
      <c r="BQ273" s="2">
        <f t="shared" si="18"/>
        <v>0</v>
      </c>
      <c r="BS273" s="280">
        <v>24604662</v>
      </c>
      <c r="BT273" s="281">
        <v>0</v>
      </c>
      <c r="BU273" s="281"/>
      <c r="BV273" s="281"/>
      <c r="BW273" s="281"/>
      <c r="BX273" s="281"/>
      <c r="BY273" s="281"/>
      <c r="BZ273" s="281"/>
      <c r="CA273" s="281">
        <v>0</v>
      </c>
      <c r="CB273" s="281"/>
      <c r="CC273" s="281"/>
      <c r="CD273" s="281"/>
      <c r="CE273" s="281"/>
      <c r="CF273" s="281"/>
      <c r="CG273" s="281"/>
    </row>
    <row r="274" spans="1:85" x14ac:dyDescent="0.3">
      <c r="A274" s="273">
        <f t="shared" si="17"/>
        <v>136808.90185350482</v>
      </c>
      <c r="B274" s="1" t="s">
        <v>2621</v>
      </c>
      <c r="C274" s="274">
        <v>20647242</v>
      </c>
      <c r="D274" s="1">
        <v>144205</v>
      </c>
      <c r="E274" s="1">
        <v>4</v>
      </c>
      <c r="F274" s="1" t="s">
        <v>6108</v>
      </c>
      <c r="G274" s="275">
        <v>44598</v>
      </c>
      <c r="H274" s="275">
        <v>45716</v>
      </c>
      <c r="I274" s="1">
        <v>0</v>
      </c>
      <c r="J274" s="1">
        <v>1</v>
      </c>
      <c r="K274" s="1">
        <v>1</v>
      </c>
      <c r="L274" s="1">
        <v>30</v>
      </c>
      <c r="M274" s="1">
        <v>2</v>
      </c>
      <c r="N274" s="1">
        <v>17.7</v>
      </c>
      <c r="O274" s="1">
        <v>19.2</v>
      </c>
      <c r="P274" s="1">
        <v>359985</v>
      </c>
      <c r="Q274" s="1">
        <v>13033</v>
      </c>
      <c r="R274" s="1">
        <v>352383</v>
      </c>
      <c r="S274" s="1">
        <v>0</v>
      </c>
      <c r="T274" s="1">
        <v>0</v>
      </c>
      <c r="U274" s="1">
        <v>0</v>
      </c>
      <c r="W274" s="1">
        <v>0</v>
      </c>
      <c r="X274" s="1">
        <v>0</v>
      </c>
      <c r="Y274" s="1">
        <v>0</v>
      </c>
      <c r="AB274" s="275">
        <v>44651</v>
      </c>
      <c r="AC274" s="1">
        <v>1</v>
      </c>
      <c r="AD274" s="1" t="s">
        <v>2623</v>
      </c>
      <c r="AE274" s="1">
        <v>1</v>
      </c>
      <c r="AF274" s="1">
        <v>30</v>
      </c>
      <c r="AG274" s="1">
        <v>0</v>
      </c>
      <c r="AN274" s="1">
        <v>1</v>
      </c>
      <c r="AO274" s="1">
        <v>1</v>
      </c>
      <c r="AR274" s="276">
        <v>24890.959999999999</v>
      </c>
      <c r="AS274" s="1" t="s">
        <v>2657</v>
      </c>
      <c r="AT274" s="1">
        <v>0</v>
      </c>
      <c r="AU274" s="1">
        <v>0</v>
      </c>
      <c r="AX274" s="1">
        <v>5</v>
      </c>
      <c r="BC274" s="1">
        <v>1</v>
      </c>
      <c r="BD274" s="1">
        <v>7</v>
      </c>
      <c r="BE274" s="1">
        <v>2</v>
      </c>
      <c r="BF274" s="296">
        <v>190683.13814649516</v>
      </c>
      <c r="BO274" s="279">
        <f t="shared" si="19"/>
        <v>24672829</v>
      </c>
      <c r="BP274" s="2">
        <f t="shared" si="20"/>
        <v>0</v>
      </c>
      <c r="BQ274" s="2">
        <f t="shared" si="18"/>
        <v>2564312.71</v>
      </c>
      <c r="BS274" s="280">
        <v>24672829</v>
      </c>
      <c r="BT274" s="281"/>
      <c r="BU274" s="281"/>
      <c r="BV274" s="281">
        <v>2132120.9777926356</v>
      </c>
      <c r="BW274" s="281"/>
      <c r="BX274" s="281"/>
      <c r="BY274" s="281"/>
      <c r="BZ274" s="281"/>
      <c r="CA274" s="281">
        <v>432191.73220736452</v>
      </c>
      <c r="CB274" s="281"/>
      <c r="CC274" s="281"/>
      <c r="CD274" s="281"/>
      <c r="CE274" s="281"/>
      <c r="CF274" s="281"/>
      <c r="CG274" s="281"/>
    </row>
    <row r="275" spans="1:85" x14ac:dyDescent="0.3">
      <c r="A275" s="273">
        <f t="shared" si="17"/>
        <v>96430.297586836881</v>
      </c>
      <c r="B275" s="1" t="s">
        <v>2621</v>
      </c>
      <c r="C275" s="274">
        <v>20647242</v>
      </c>
      <c r="D275" s="1">
        <v>144205</v>
      </c>
      <c r="E275" s="1">
        <v>4</v>
      </c>
      <c r="F275" s="1" t="s">
        <v>6110</v>
      </c>
      <c r="G275" s="275">
        <v>44598</v>
      </c>
      <c r="H275" s="275">
        <v>45716</v>
      </c>
      <c r="I275" s="1">
        <v>0</v>
      </c>
      <c r="J275" s="1">
        <v>1</v>
      </c>
      <c r="K275" s="1">
        <v>1</v>
      </c>
      <c r="L275" s="1">
        <v>30</v>
      </c>
      <c r="M275" s="1">
        <v>2</v>
      </c>
      <c r="N275" s="1">
        <v>17.7</v>
      </c>
      <c r="O275" s="1">
        <v>19.2</v>
      </c>
      <c r="P275" s="1">
        <v>254151</v>
      </c>
      <c r="Q275" s="1">
        <v>9201</v>
      </c>
      <c r="R275" s="1">
        <v>248784</v>
      </c>
      <c r="S275" s="1">
        <v>0</v>
      </c>
      <c r="T275" s="1">
        <v>0</v>
      </c>
      <c r="U275" s="1">
        <v>0</v>
      </c>
      <c r="W275" s="1">
        <v>0</v>
      </c>
      <c r="X275" s="1">
        <v>0</v>
      </c>
      <c r="Y275" s="1">
        <v>0</v>
      </c>
      <c r="AB275" s="275">
        <v>44651</v>
      </c>
      <c r="AC275" s="1">
        <v>1</v>
      </c>
      <c r="AD275" s="1" t="s">
        <v>2623</v>
      </c>
      <c r="AE275" s="1">
        <v>1</v>
      </c>
      <c r="AF275" s="1">
        <v>30</v>
      </c>
      <c r="AG275" s="1">
        <v>0</v>
      </c>
      <c r="AN275" s="1">
        <v>1</v>
      </c>
      <c r="AO275" s="1">
        <v>1</v>
      </c>
      <c r="AR275" s="276">
        <v>17730.54</v>
      </c>
      <c r="AS275" s="1" t="s">
        <v>2657</v>
      </c>
      <c r="AT275" s="1">
        <v>0</v>
      </c>
      <c r="AU275" s="1">
        <v>0</v>
      </c>
      <c r="AX275" s="1">
        <v>5</v>
      </c>
      <c r="BC275" s="1">
        <v>1</v>
      </c>
      <c r="BD275" s="1">
        <v>7</v>
      </c>
      <c r="BE275" s="1">
        <v>2</v>
      </c>
      <c r="BF275" s="296">
        <v>134623.16241316311</v>
      </c>
      <c r="BO275" s="279">
        <f t="shared" si="19"/>
        <v>24720298</v>
      </c>
      <c r="BP275" s="2">
        <f t="shared" si="20"/>
        <v>0</v>
      </c>
      <c r="BQ275" s="2">
        <f t="shared" si="18"/>
        <v>47083282</v>
      </c>
      <c r="BS275" s="280">
        <v>24720298</v>
      </c>
      <c r="BT275" s="281"/>
      <c r="BU275" s="281"/>
      <c r="BV275" s="281">
        <v>43501290.123396784</v>
      </c>
      <c r="BW275" s="281"/>
      <c r="BX275" s="281"/>
      <c r="BY275" s="281"/>
      <c r="BZ275" s="281"/>
      <c r="CA275" s="281">
        <v>3581991.8766032169</v>
      </c>
      <c r="CB275" s="281"/>
      <c r="CC275" s="281"/>
      <c r="CD275" s="281"/>
      <c r="CE275" s="281"/>
      <c r="CF275" s="281"/>
      <c r="CG275" s="281"/>
    </row>
    <row r="276" spans="1:85" x14ac:dyDescent="0.3">
      <c r="A276" s="273">
        <f t="shared" si="17"/>
        <v>17503.548341907324</v>
      </c>
      <c r="B276" s="1" t="s">
        <v>2621</v>
      </c>
      <c r="C276" s="274">
        <v>20647242</v>
      </c>
      <c r="D276" s="1">
        <v>144205</v>
      </c>
      <c r="E276" s="1">
        <v>4</v>
      </c>
      <c r="F276" s="1" t="s">
        <v>6111</v>
      </c>
      <c r="G276" s="275">
        <v>44598</v>
      </c>
      <c r="H276" s="275">
        <v>45716</v>
      </c>
      <c r="I276" s="1">
        <v>0</v>
      </c>
      <c r="J276" s="1">
        <v>1</v>
      </c>
      <c r="K276" s="1">
        <v>1</v>
      </c>
      <c r="L276" s="1">
        <v>30</v>
      </c>
      <c r="M276" s="1">
        <v>2</v>
      </c>
      <c r="N276" s="1">
        <v>17.690000000000001</v>
      </c>
      <c r="O276" s="1">
        <v>19.2</v>
      </c>
      <c r="P276" s="1">
        <v>45800</v>
      </c>
      <c r="Q276" s="1">
        <v>1658</v>
      </c>
      <c r="R276" s="1">
        <v>44832</v>
      </c>
      <c r="S276" s="1">
        <v>0</v>
      </c>
      <c r="T276" s="1">
        <v>0</v>
      </c>
      <c r="U276" s="1">
        <v>0</v>
      </c>
      <c r="W276" s="1">
        <v>0</v>
      </c>
      <c r="X276" s="1">
        <v>0</v>
      </c>
      <c r="Y276" s="1">
        <v>0</v>
      </c>
      <c r="AB276" s="275">
        <v>44651</v>
      </c>
      <c r="AC276" s="1">
        <v>1</v>
      </c>
      <c r="AD276" s="1" t="s">
        <v>2623</v>
      </c>
      <c r="AE276" s="1">
        <v>1</v>
      </c>
      <c r="AF276" s="1">
        <v>30</v>
      </c>
      <c r="AG276" s="1">
        <v>0</v>
      </c>
      <c r="AN276" s="1">
        <v>1</v>
      </c>
      <c r="AO276" s="1">
        <v>1</v>
      </c>
      <c r="AR276" s="276">
        <v>3068.75</v>
      </c>
      <c r="AS276" s="1" t="s">
        <v>2657</v>
      </c>
      <c r="AT276" s="1">
        <v>0</v>
      </c>
      <c r="AU276" s="1">
        <v>0</v>
      </c>
      <c r="AX276" s="1">
        <v>5</v>
      </c>
      <c r="BC276" s="1">
        <v>1</v>
      </c>
      <c r="BD276" s="1">
        <v>7</v>
      </c>
      <c r="BE276" s="1">
        <v>2</v>
      </c>
      <c r="BF276" s="296">
        <v>24259.701658092676</v>
      </c>
      <c r="BO276" s="279">
        <f t="shared" si="19"/>
        <v>24762806</v>
      </c>
      <c r="BP276" s="2">
        <f t="shared" si="20"/>
        <v>0</v>
      </c>
      <c r="BQ276" s="2">
        <f t="shared" si="18"/>
        <v>27990360</v>
      </c>
      <c r="BS276" s="280">
        <v>24762806</v>
      </c>
      <c r="BT276" s="281"/>
      <c r="BU276" s="281"/>
      <c r="BV276" s="281">
        <v>18456614.051584095</v>
      </c>
      <c r="BW276" s="281"/>
      <c r="BX276" s="281"/>
      <c r="BY276" s="281"/>
      <c r="BZ276" s="281"/>
      <c r="CA276" s="281">
        <v>9533745.9484159052</v>
      </c>
      <c r="CB276" s="281"/>
      <c r="CC276" s="281"/>
      <c r="CD276" s="281"/>
      <c r="CE276" s="281"/>
      <c r="CF276" s="281"/>
      <c r="CG276" s="281"/>
    </row>
    <row r="277" spans="1:85" x14ac:dyDescent="0.3">
      <c r="A277" s="273">
        <f t="shared" si="17"/>
        <v>24315.439916625444</v>
      </c>
      <c r="B277" s="1" t="s">
        <v>2621</v>
      </c>
      <c r="C277" s="274">
        <v>20647242</v>
      </c>
      <c r="D277" s="1">
        <v>144205</v>
      </c>
      <c r="E277" s="1">
        <v>4</v>
      </c>
      <c r="F277" s="1" t="s">
        <v>6112</v>
      </c>
      <c r="G277" s="275">
        <v>44598</v>
      </c>
      <c r="H277" s="275">
        <v>45716</v>
      </c>
      <c r="I277" s="1">
        <v>0</v>
      </c>
      <c r="J277" s="1">
        <v>1</v>
      </c>
      <c r="K277" s="1">
        <v>1</v>
      </c>
      <c r="L277" s="1">
        <v>30</v>
      </c>
      <c r="M277" s="1">
        <v>2</v>
      </c>
      <c r="N277" s="1">
        <v>17.690000000000001</v>
      </c>
      <c r="O277" s="1">
        <v>19.2</v>
      </c>
      <c r="P277" s="1">
        <v>64000</v>
      </c>
      <c r="Q277" s="1">
        <v>2317</v>
      </c>
      <c r="R277" s="1">
        <v>62649</v>
      </c>
      <c r="S277" s="1">
        <v>0</v>
      </c>
      <c r="T277" s="1">
        <v>0</v>
      </c>
      <c r="U277" s="1">
        <v>0</v>
      </c>
      <c r="W277" s="1">
        <v>0</v>
      </c>
      <c r="X277" s="1">
        <v>0</v>
      </c>
      <c r="Y277" s="1">
        <v>0</v>
      </c>
      <c r="AB277" s="275">
        <v>44651</v>
      </c>
      <c r="AC277" s="1">
        <v>1</v>
      </c>
      <c r="AD277" s="1" t="s">
        <v>2623</v>
      </c>
      <c r="AE277" s="1">
        <v>1</v>
      </c>
      <c r="AF277" s="1">
        <v>30</v>
      </c>
      <c r="AG277" s="1">
        <v>0</v>
      </c>
      <c r="AN277" s="1">
        <v>1</v>
      </c>
      <c r="AO277" s="1">
        <v>1</v>
      </c>
      <c r="AR277" s="276">
        <v>4432.6400000000003</v>
      </c>
      <c r="AS277" s="1" t="s">
        <v>2657</v>
      </c>
      <c r="AT277" s="1">
        <v>0</v>
      </c>
      <c r="AU277" s="1">
        <v>0</v>
      </c>
      <c r="AX277" s="1">
        <v>5</v>
      </c>
      <c r="BC277" s="1">
        <v>1</v>
      </c>
      <c r="BD277" s="1">
        <v>7</v>
      </c>
      <c r="BE277" s="1">
        <v>2</v>
      </c>
      <c r="BF277" s="296">
        <v>33900.920083374556</v>
      </c>
      <c r="BO277" s="279">
        <f t="shared" si="19"/>
        <v>24764477</v>
      </c>
      <c r="BP277" s="2">
        <f t="shared" si="20"/>
        <v>0</v>
      </c>
      <c r="BQ277" s="2">
        <f t="shared" si="18"/>
        <v>1008150.0100000007</v>
      </c>
      <c r="BS277" s="280">
        <v>24764477</v>
      </c>
      <c r="BT277" s="281"/>
      <c r="BU277" s="281"/>
      <c r="BV277" s="281">
        <v>900496.93095624028</v>
      </c>
      <c r="BW277" s="281"/>
      <c r="BX277" s="281"/>
      <c r="BY277" s="281"/>
      <c r="BZ277" s="281"/>
      <c r="CA277" s="281">
        <v>107653.07904376043</v>
      </c>
      <c r="CB277" s="281"/>
      <c r="CC277" s="281"/>
      <c r="CD277" s="281"/>
      <c r="CE277" s="281"/>
      <c r="CF277" s="281"/>
      <c r="CG277" s="281"/>
    </row>
    <row r="278" spans="1:85" x14ac:dyDescent="0.3">
      <c r="A278" s="273">
        <f t="shared" si="17"/>
        <v>59970.911790151731</v>
      </c>
      <c r="B278" s="1" t="s">
        <v>2621</v>
      </c>
      <c r="C278" s="274">
        <v>20647242</v>
      </c>
      <c r="D278" s="1">
        <v>144205</v>
      </c>
      <c r="E278" s="1">
        <v>4</v>
      </c>
      <c r="F278" s="1" t="s">
        <v>6142</v>
      </c>
      <c r="G278" s="275">
        <v>44614</v>
      </c>
      <c r="H278" s="275">
        <v>45716</v>
      </c>
      <c r="I278" s="1">
        <v>0</v>
      </c>
      <c r="J278" s="1">
        <v>1</v>
      </c>
      <c r="K278" s="1">
        <v>1</v>
      </c>
      <c r="L278" s="1">
        <v>30</v>
      </c>
      <c r="M278" s="1">
        <v>2</v>
      </c>
      <c r="N278" s="1">
        <v>17.7</v>
      </c>
      <c r="O278" s="1">
        <v>19.21</v>
      </c>
      <c r="P278" s="1">
        <v>157800</v>
      </c>
      <c r="Q278" s="1">
        <v>5713</v>
      </c>
      <c r="R278" s="1">
        <v>154469</v>
      </c>
      <c r="S278" s="1">
        <v>0</v>
      </c>
      <c r="T278" s="1">
        <v>0</v>
      </c>
      <c r="U278" s="1">
        <v>0</v>
      </c>
      <c r="W278" s="1">
        <v>0</v>
      </c>
      <c r="X278" s="1">
        <v>0</v>
      </c>
      <c r="Y278" s="1">
        <v>0</v>
      </c>
      <c r="AB278" s="275">
        <v>44651</v>
      </c>
      <c r="AC278" s="1">
        <v>1</v>
      </c>
      <c r="AD278" s="1" t="s">
        <v>2623</v>
      </c>
      <c r="AE278" s="1">
        <v>1</v>
      </c>
      <c r="AF278" s="1">
        <v>30</v>
      </c>
      <c r="AG278" s="1">
        <v>0</v>
      </c>
      <c r="AN278" s="1">
        <v>1</v>
      </c>
      <c r="AO278" s="1">
        <v>1</v>
      </c>
      <c r="AR278" s="276">
        <v>10911.1</v>
      </c>
      <c r="AS278" s="1" t="s">
        <v>2657</v>
      </c>
      <c r="AT278" s="1">
        <v>0</v>
      </c>
      <c r="AU278" s="1">
        <v>0</v>
      </c>
      <c r="AX278" s="1">
        <v>5</v>
      </c>
      <c r="BC278" s="1">
        <v>1</v>
      </c>
      <c r="BD278" s="1">
        <v>7</v>
      </c>
      <c r="BE278" s="1">
        <v>2</v>
      </c>
      <c r="BF278" s="296">
        <v>83586.988209848263</v>
      </c>
      <c r="BO278" s="279">
        <f t="shared" si="19"/>
        <v>26026940</v>
      </c>
      <c r="BP278" s="2">
        <f t="shared" si="20"/>
        <v>0</v>
      </c>
      <c r="BQ278" s="2">
        <f t="shared" si="18"/>
        <v>828426</v>
      </c>
      <c r="BS278" s="280">
        <v>26026940</v>
      </c>
      <c r="BT278" s="281"/>
      <c r="BU278" s="281"/>
      <c r="BV278" s="281">
        <v>828426</v>
      </c>
      <c r="BW278" s="281"/>
      <c r="BX278" s="281"/>
      <c r="BY278" s="281"/>
      <c r="BZ278" s="281"/>
      <c r="CA278" s="281"/>
      <c r="CB278" s="281"/>
      <c r="CC278" s="281"/>
      <c r="CD278" s="281"/>
      <c r="CE278" s="281"/>
      <c r="CF278" s="281"/>
      <c r="CG278" s="281"/>
    </row>
    <row r="279" spans="1:85" x14ac:dyDescent="0.3">
      <c r="A279" s="273">
        <f t="shared" si="17"/>
        <v>5265.5073839556107</v>
      </c>
      <c r="B279" s="1" t="s">
        <v>2621</v>
      </c>
      <c r="C279" s="274">
        <v>20647242</v>
      </c>
      <c r="D279" s="1">
        <v>144205</v>
      </c>
      <c r="E279" s="1">
        <v>4</v>
      </c>
      <c r="F279" s="1" t="s">
        <v>6234</v>
      </c>
      <c r="G279" s="275">
        <v>44598</v>
      </c>
      <c r="H279" s="275">
        <v>45716</v>
      </c>
      <c r="I279" s="1">
        <v>0</v>
      </c>
      <c r="J279" s="1">
        <v>1</v>
      </c>
      <c r="K279" s="1">
        <v>1</v>
      </c>
      <c r="L279" s="1">
        <v>30</v>
      </c>
      <c r="M279" s="1">
        <v>2</v>
      </c>
      <c r="N279" s="1">
        <v>17.690000000000001</v>
      </c>
      <c r="O279" s="1">
        <v>19.190000000000001</v>
      </c>
      <c r="P279" s="1">
        <v>14000</v>
      </c>
      <c r="Q279" s="1">
        <v>507</v>
      </c>
      <c r="R279" s="1">
        <v>13704</v>
      </c>
      <c r="S279" s="1">
        <v>0</v>
      </c>
      <c r="T279" s="1">
        <v>0</v>
      </c>
      <c r="U279" s="1">
        <v>0</v>
      </c>
      <c r="W279" s="1">
        <v>0</v>
      </c>
      <c r="X279" s="1">
        <v>0</v>
      </c>
      <c r="Y279" s="1">
        <v>0</v>
      </c>
      <c r="AB279" s="275">
        <v>44651</v>
      </c>
      <c r="AC279" s="1">
        <v>1</v>
      </c>
      <c r="AD279" s="1" t="s">
        <v>2623</v>
      </c>
      <c r="AE279" s="1">
        <v>1</v>
      </c>
      <c r="AF279" s="1">
        <v>30</v>
      </c>
      <c r="AG279" s="1">
        <v>0</v>
      </c>
      <c r="AN279" s="1">
        <v>1</v>
      </c>
      <c r="AO279" s="1">
        <v>1</v>
      </c>
      <c r="AR279" s="276">
        <v>1022.92</v>
      </c>
      <c r="AS279" s="1" t="s">
        <v>2657</v>
      </c>
      <c r="AT279" s="1">
        <v>0</v>
      </c>
      <c r="AU279" s="1">
        <v>0</v>
      </c>
      <c r="AX279" s="1">
        <v>5</v>
      </c>
      <c r="BC279" s="1">
        <v>1</v>
      </c>
      <c r="BD279" s="1">
        <v>7</v>
      </c>
      <c r="BE279" s="1">
        <v>2</v>
      </c>
      <c r="BF279" s="296">
        <v>7415.5726160443892</v>
      </c>
      <c r="BO279" s="279">
        <f t="shared" si="19"/>
        <v>26227622</v>
      </c>
      <c r="BP279" s="2">
        <f t="shared" si="20"/>
        <v>0</v>
      </c>
      <c r="BQ279" s="2">
        <f t="shared" si="18"/>
        <v>7174813.9600000009</v>
      </c>
      <c r="BS279" s="280">
        <v>26227622</v>
      </c>
      <c r="BT279" s="281"/>
      <c r="BU279" s="281"/>
      <c r="BV279" s="281">
        <v>5521795.9394892473</v>
      </c>
      <c r="BW279" s="281"/>
      <c r="BX279" s="281"/>
      <c r="BY279" s="281"/>
      <c r="BZ279" s="281"/>
      <c r="CA279" s="281">
        <v>1653018.0205107532</v>
      </c>
      <c r="CB279" s="281"/>
      <c r="CC279" s="281"/>
      <c r="CD279" s="281"/>
      <c r="CE279" s="281"/>
      <c r="CF279" s="281"/>
      <c r="CG279" s="281"/>
    </row>
    <row r="280" spans="1:85" x14ac:dyDescent="0.3">
      <c r="A280" s="273">
        <f t="shared" si="17"/>
        <v>50447.551587436479</v>
      </c>
      <c r="B280" s="1" t="s">
        <v>2621</v>
      </c>
      <c r="C280" s="274">
        <v>20647242</v>
      </c>
      <c r="D280" s="1">
        <v>144205</v>
      </c>
      <c r="E280" s="1">
        <v>4</v>
      </c>
      <c r="F280" s="1" t="s">
        <v>6324</v>
      </c>
      <c r="G280" s="275">
        <v>44628</v>
      </c>
      <c r="H280" s="275">
        <v>45747</v>
      </c>
      <c r="I280" s="1">
        <v>0</v>
      </c>
      <c r="J280" s="1">
        <v>1</v>
      </c>
      <c r="K280" s="1">
        <v>0</v>
      </c>
      <c r="L280" s="1">
        <v>30</v>
      </c>
      <c r="M280" s="1">
        <v>2</v>
      </c>
      <c r="N280" s="1">
        <v>17.690000000000001</v>
      </c>
      <c r="O280" s="1">
        <v>19.2</v>
      </c>
      <c r="P280" s="1">
        <v>130000</v>
      </c>
      <c r="Q280" s="1">
        <v>4707</v>
      </c>
      <c r="R280" s="1">
        <v>130000</v>
      </c>
      <c r="S280" s="1">
        <v>1406</v>
      </c>
      <c r="T280" s="1">
        <v>0</v>
      </c>
      <c r="U280" s="1">
        <v>0</v>
      </c>
      <c r="W280" s="1">
        <v>0</v>
      </c>
      <c r="X280" s="1">
        <v>0</v>
      </c>
      <c r="Y280" s="1">
        <v>0</v>
      </c>
      <c r="AB280" s="275">
        <v>44628</v>
      </c>
      <c r="AC280" s="1">
        <v>1</v>
      </c>
      <c r="AD280" s="1" t="s">
        <v>2623</v>
      </c>
      <c r="AE280" s="1">
        <v>1</v>
      </c>
      <c r="AF280" s="1">
        <v>30</v>
      </c>
      <c r="AG280" s="1">
        <v>0</v>
      </c>
      <c r="AN280" s="1">
        <v>1</v>
      </c>
      <c r="AO280" s="1">
        <v>1</v>
      </c>
      <c r="AR280" s="276">
        <v>9206.24</v>
      </c>
      <c r="AS280" s="1" t="s">
        <v>2657</v>
      </c>
      <c r="AT280" s="1">
        <v>0</v>
      </c>
      <c r="AU280" s="1">
        <v>0</v>
      </c>
      <c r="AX280" s="1">
        <v>5</v>
      </c>
      <c r="BC280" s="1">
        <v>1</v>
      </c>
      <c r="BD280" s="1">
        <v>7</v>
      </c>
      <c r="BE280" s="1">
        <v>2</v>
      </c>
      <c r="BF280" s="296">
        <v>70346.208412563516</v>
      </c>
      <c r="BO280" s="279">
        <f t="shared" si="19"/>
        <v>26268244</v>
      </c>
      <c r="BP280" s="2">
        <f t="shared" si="20"/>
        <v>0</v>
      </c>
      <c r="BQ280" s="2">
        <f t="shared" si="18"/>
        <v>40968870</v>
      </c>
      <c r="BS280" s="280">
        <v>26268244</v>
      </c>
      <c r="BT280" s="281"/>
      <c r="BU280" s="281"/>
      <c r="BV280" s="281"/>
      <c r="BW280" s="281"/>
      <c r="BX280" s="281"/>
      <c r="BY280" s="281"/>
      <c r="BZ280" s="281"/>
      <c r="CA280" s="281"/>
      <c r="CB280" s="281"/>
      <c r="CC280" s="281">
        <v>40968870</v>
      </c>
      <c r="CD280" s="281"/>
      <c r="CE280" s="281"/>
      <c r="CF280" s="281"/>
      <c r="CG280" s="281"/>
    </row>
    <row r="281" spans="1:85" x14ac:dyDescent="0.3">
      <c r="A281" s="273">
        <f t="shared" si="17"/>
        <v>116181.35597100726</v>
      </c>
      <c r="B281" s="1" t="s">
        <v>2621</v>
      </c>
      <c r="C281" s="274">
        <v>20647242</v>
      </c>
      <c r="D281" s="1">
        <v>144205</v>
      </c>
      <c r="E281" s="1">
        <v>4</v>
      </c>
      <c r="F281" s="1" t="s">
        <v>6344</v>
      </c>
      <c r="G281" s="275">
        <v>44627</v>
      </c>
      <c r="H281" s="275">
        <v>45747</v>
      </c>
      <c r="I281" s="1">
        <v>0</v>
      </c>
      <c r="J281" s="1">
        <v>1</v>
      </c>
      <c r="K281" s="1">
        <v>0</v>
      </c>
      <c r="L281" s="1">
        <v>30</v>
      </c>
      <c r="M281" s="1">
        <v>2</v>
      </c>
      <c r="N281" s="1">
        <v>17.690000000000001</v>
      </c>
      <c r="O281" s="1">
        <v>19.2</v>
      </c>
      <c r="P281" s="1">
        <v>300000</v>
      </c>
      <c r="Q281" s="1">
        <v>10861</v>
      </c>
      <c r="R281" s="1">
        <v>300000</v>
      </c>
      <c r="S281" s="1">
        <v>3392</v>
      </c>
      <c r="T281" s="1">
        <v>0</v>
      </c>
      <c r="U281" s="1">
        <v>0</v>
      </c>
      <c r="W281" s="1">
        <v>0</v>
      </c>
      <c r="X281" s="1">
        <v>0</v>
      </c>
      <c r="Y281" s="1">
        <v>0</v>
      </c>
      <c r="AB281" s="275">
        <v>44627</v>
      </c>
      <c r="AC281" s="1">
        <v>1</v>
      </c>
      <c r="AD281" s="1" t="s">
        <v>2623</v>
      </c>
      <c r="AE281" s="1">
        <v>1</v>
      </c>
      <c r="AF281" s="1">
        <v>30</v>
      </c>
      <c r="AG281" s="1">
        <v>0</v>
      </c>
      <c r="AN281" s="1">
        <v>1</v>
      </c>
      <c r="AO281" s="1">
        <v>1</v>
      </c>
      <c r="AR281" s="276">
        <v>21481.24</v>
      </c>
      <c r="AS281" s="1" t="s">
        <v>2657</v>
      </c>
      <c r="AT281" s="1">
        <v>0</v>
      </c>
      <c r="AU281" s="1">
        <v>0</v>
      </c>
      <c r="AX281" s="1">
        <v>5</v>
      </c>
      <c r="BC281" s="1">
        <v>1</v>
      </c>
      <c r="BD281" s="1">
        <v>7</v>
      </c>
      <c r="BE281" s="1">
        <v>2</v>
      </c>
      <c r="BF281" s="296">
        <v>162337.40402899275</v>
      </c>
      <c r="BO281" s="279">
        <f t="shared" si="19"/>
        <v>26274208</v>
      </c>
      <c r="BP281" s="2">
        <f t="shared" si="20"/>
        <v>0</v>
      </c>
      <c r="BQ281" s="2">
        <f t="shared" si="18"/>
        <v>0</v>
      </c>
      <c r="BS281" s="280">
        <v>26274208</v>
      </c>
      <c r="BT281" s="281"/>
      <c r="BU281" s="281"/>
      <c r="BV281" s="281"/>
      <c r="BW281" s="281"/>
      <c r="BX281" s="281"/>
      <c r="BY281" s="281"/>
      <c r="BZ281" s="281"/>
      <c r="CA281" s="281">
        <v>0</v>
      </c>
      <c r="CB281" s="281"/>
      <c r="CC281" s="281"/>
      <c r="CD281" s="281"/>
      <c r="CE281" s="281"/>
      <c r="CF281" s="281"/>
      <c r="CG281" s="281"/>
    </row>
    <row r="282" spans="1:85" x14ac:dyDescent="0.3">
      <c r="A282" s="273">
        <f t="shared" si="17"/>
        <v>77454.243980671497</v>
      </c>
      <c r="B282" s="1" t="s">
        <v>2621</v>
      </c>
      <c r="C282" s="274">
        <v>20647242</v>
      </c>
      <c r="D282" s="1">
        <v>144205</v>
      </c>
      <c r="E282" s="1">
        <v>4</v>
      </c>
      <c r="F282" s="1" t="s">
        <v>6349</v>
      </c>
      <c r="G282" s="275">
        <v>44632</v>
      </c>
      <c r="H282" s="275">
        <v>45747</v>
      </c>
      <c r="I282" s="1">
        <v>0</v>
      </c>
      <c r="J282" s="1">
        <v>1</v>
      </c>
      <c r="K282" s="1">
        <v>0</v>
      </c>
      <c r="L282" s="1">
        <v>30</v>
      </c>
      <c r="M282" s="1">
        <v>2</v>
      </c>
      <c r="N282" s="1">
        <v>17.690000000000001</v>
      </c>
      <c r="O282" s="1">
        <v>19.2</v>
      </c>
      <c r="P282" s="1">
        <v>200000</v>
      </c>
      <c r="Q282" s="1">
        <v>7241</v>
      </c>
      <c r="R282" s="1">
        <v>200000</v>
      </c>
      <c r="S282" s="1">
        <v>1770</v>
      </c>
      <c r="T282" s="1">
        <v>0</v>
      </c>
      <c r="U282" s="1">
        <v>0</v>
      </c>
      <c r="W282" s="1">
        <v>0</v>
      </c>
      <c r="X282" s="1">
        <v>0</v>
      </c>
      <c r="Y282" s="1">
        <v>0</v>
      </c>
      <c r="AB282" s="275">
        <v>44632</v>
      </c>
      <c r="AC282" s="1">
        <v>1</v>
      </c>
      <c r="AD282" s="1" t="s">
        <v>2623</v>
      </c>
      <c r="AE282" s="1">
        <v>1</v>
      </c>
      <c r="AF282" s="1">
        <v>30</v>
      </c>
      <c r="AG282" s="1">
        <v>0</v>
      </c>
      <c r="AN282" s="1">
        <v>1</v>
      </c>
      <c r="AO282" s="1">
        <v>1</v>
      </c>
      <c r="AR282" s="276">
        <v>14320.82</v>
      </c>
      <c r="AS282" s="1" t="s">
        <v>2657</v>
      </c>
      <c r="AT282" s="1">
        <v>0</v>
      </c>
      <c r="AU282" s="1">
        <v>0</v>
      </c>
      <c r="AX282" s="1">
        <v>5</v>
      </c>
      <c r="BC282" s="1">
        <v>1</v>
      </c>
      <c r="BD282" s="1">
        <v>7</v>
      </c>
      <c r="BE282" s="1">
        <v>2</v>
      </c>
      <c r="BF282" s="296">
        <v>108224.9360193285</v>
      </c>
      <c r="BO282" s="279">
        <f t="shared" si="19"/>
        <v>26287967</v>
      </c>
      <c r="BP282" s="2">
        <f t="shared" si="20"/>
        <v>4136140.683845913</v>
      </c>
      <c r="BQ282" s="2">
        <f t="shared" si="18"/>
        <v>107192.31615408711</v>
      </c>
      <c r="BS282" s="280">
        <v>26287967</v>
      </c>
      <c r="BT282" s="281">
        <v>4136140.683845913</v>
      </c>
      <c r="BU282" s="281"/>
      <c r="BV282" s="281"/>
      <c r="BW282" s="281"/>
      <c r="BX282" s="281"/>
      <c r="BY282" s="281"/>
      <c r="BZ282" s="281"/>
      <c r="CA282" s="281">
        <v>107192.31615408711</v>
      </c>
      <c r="CB282" s="281"/>
      <c r="CC282" s="281"/>
      <c r="CD282" s="281"/>
      <c r="CE282" s="281"/>
      <c r="CF282" s="281"/>
      <c r="CG282" s="281"/>
    </row>
    <row r="283" spans="1:85" x14ac:dyDescent="0.3">
      <c r="A283" s="273">
        <f t="shared" si="17"/>
        <v>126495.81722523592</v>
      </c>
      <c r="B283" s="1" t="s">
        <v>2621</v>
      </c>
      <c r="C283" s="274">
        <v>20647242</v>
      </c>
      <c r="D283" s="1">
        <v>144205</v>
      </c>
      <c r="E283" s="1">
        <v>4</v>
      </c>
      <c r="F283" s="1" t="s">
        <v>6525</v>
      </c>
      <c r="G283" s="275">
        <v>44625</v>
      </c>
      <c r="H283" s="275">
        <v>45716</v>
      </c>
      <c r="I283" s="1">
        <v>0</v>
      </c>
      <c r="J283" s="1">
        <v>1</v>
      </c>
      <c r="K283" s="1">
        <v>1</v>
      </c>
      <c r="L283" s="1">
        <v>30</v>
      </c>
      <c r="M283" s="1">
        <v>2</v>
      </c>
      <c r="N283" s="1">
        <v>17.7</v>
      </c>
      <c r="O283" s="1">
        <v>19.2</v>
      </c>
      <c r="P283" s="1">
        <v>333230</v>
      </c>
      <c r="Q283" s="1">
        <v>12064</v>
      </c>
      <c r="R283" s="1">
        <v>326193</v>
      </c>
      <c r="S283" s="1">
        <v>0</v>
      </c>
      <c r="T283" s="1">
        <v>0</v>
      </c>
      <c r="U283" s="1">
        <v>0</v>
      </c>
      <c r="W283" s="1">
        <v>0</v>
      </c>
      <c r="X283" s="1">
        <v>0</v>
      </c>
      <c r="Y283" s="1">
        <v>0</v>
      </c>
      <c r="AB283" s="275">
        <v>44651</v>
      </c>
      <c r="AC283" s="1">
        <v>1</v>
      </c>
      <c r="AD283" s="1" t="s">
        <v>2623</v>
      </c>
      <c r="AE283" s="1">
        <v>1</v>
      </c>
      <c r="AF283" s="1">
        <v>30</v>
      </c>
      <c r="AG283" s="1">
        <v>0</v>
      </c>
      <c r="AN283" s="1">
        <v>1</v>
      </c>
      <c r="AO283" s="1">
        <v>1</v>
      </c>
      <c r="AP283" s="275"/>
      <c r="AR283" s="276">
        <v>23186.1</v>
      </c>
      <c r="AS283" s="1" t="s">
        <v>2657</v>
      </c>
      <c r="AT283" s="1">
        <v>0</v>
      </c>
      <c r="AU283" s="1">
        <v>0</v>
      </c>
      <c r="AX283" s="1">
        <v>5</v>
      </c>
      <c r="BC283" s="1">
        <v>1</v>
      </c>
      <c r="BD283" s="1">
        <v>7</v>
      </c>
      <c r="BE283" s="1">
        <v>2</v>
      </c>
      <c r="BF283" s="296">
        <v>176511.0827747641</v>
      </c>
      <c r="BO283" s="279">
        <f t="shared" si="19"/>
        <v>26494727</v>
      </c>
      <c r="BP283" s="2">
        <f t="shared" si="20"/>
        <v>0</v>
      </c>
      <c r="BQ283" s="2">
        <f t="shared" si="18"/>
        <v>0</v>
      </c>
      <c r="BS283" s="280">
        <v>26494727</v>
      </c>
      <c r="BT283" s="281"/>
      <c r="BU283" s="281"/>
      <c r="BV283" s="281">
        <v>0</v>
      </c>
      <c r="BW283" s="281"/>
      <c r="BX283" s="281"/>
      <c r="BY283" s="281"/>
      <c r="BZ283" s="281"/>
      <c r="CA283" s="281"/>
      <c r="CB283" s="281"/>
      <c r="CC283" s="281"/>
      <c r="CD283" s="281"/>
      <c r="CE283" s="281"/>
      <c r="CF283" s="281"/>
      <c r="CG283" s="281"/>
    </row>
    <row r="284" spans="1:85" x14ac:dyDescent="0.3">
      <c r="A284" s="273">
        <f t="shared" si="17"/>
        <v>0</v>
      </c>
      <c r="B284" s="1" t="s">
        <v>2621</v>
      </c>
      <c r="C284" s="274">
        <v>20692698</v>
      </c>
      <c r="D284" s="1">
        <v>141105</v>
      </c>
      <c r="E284" s="1">
        <v>4</v>
      </c>
      <c r="F284" s="1" t="s">
        <v>2950</v>
      </c>
      <c r="G284" s="275">
        <v>43535</v>
      </c>
      <c r="H284" s="275">
        <v>44957</v>
      </c>
      <c r="I284" s="1">
        <v>0</v>
      </c>
      <c r="J284" s="1">
        <v>1</v>
      </c>
      <c r="K284" s="1">
        <v>39</v>
      </c>
      <c r="L284" s="1">
        <v>30</v>
      </c>
      <c r="M284" s="1">
        <v>2</v>
      </c>
      <c r="N284" s="1">
        <v>12</v>
      </c>
      <c r="O284" s="1">
        <v>12.68</v>
      </c>
      <c r="P284" s="1">
        <v>35049500</v>
      </c>
      <c r="Q284" s="1">
        <v>675130</v>
      </c>
      <c r="R284" s="1">
        <v>8633934</v>
      </c>
      <c r="S284" s="1">
        <v>0</v>
      </c>
      <c r="T284" s="1">
        <v>0</v>
      </c>
      <c r="U284" s="1">
        <v>71500000</v>
      </c>
      <c r="V284" s="275">
        <v>43535</v>
      </c>
      <c r="W284" s="1">
        <v>0</v>
      </c>
      <c r="X284" s="1">
        <v>0</v>
      </c>
      <c r="Y284" s="1">
        <v>0</v>
      </c>
      <c r="Z284" s="1" t="s">
        <v>5089</v>
      </c>
      <c r="AA284" s="1" t="s">
        <v>3609</v>
      </c>
      <c r="AB284" s="275">
        <v>44651</v>
      </c>
      <c r="AC284" s="1">
        <v>3</v>
      </c>
      <c r="AD284" s="1" t="s">
        <v>2623</v>
      </c>
      <c r="AE284" s="1">
        <v>1</v>
      </c>
      <c r="AF284" s="1">
        <v>30</v>
      </c>
      <c r="AG284" s="1">
        <v>0</v>
      </c>
      <c r="AN284" s="1">
        <v>1</v>
      </c>
      <c r="AO284" s="1">
        <v>1</v>
      </c>
      <c r="AR284" s="276">
        <v>1008463.83</v>
      </c>
      <c r="AS284" s="1" t="s">
        <v>2879</v>
      </c>
      <c r="AT284" s="1">
        <v>0</v>
      </c>
      <c r="AU284" s="1">
        <v>0</v>
      </c>
      <c r="AV284" s="1" t="s">
        <v>2625</v>
      </c>
      <c r="AW284" s="1" t="s">
        <v>2626</v>
      </c>
      <c r="AX284" s="1">
        <v>5</v>
      </c>
      <c r="BC284" s="1">
        <v>1</v>
      </c>
      <c r="BD284" s="1">
        <v>7</v>
      </c>
      <c r="BE284" s="1">
        <v>2</v>
      </c>
      <c r="BF284" s="296">
        <v>8814826</v>
      </c>
      <c r="BO284" s="279">
        <f t="shared" si="19"/>
        <v>26628062</v>
      </c>
      <c r="BP284" s="2">
        <f t="shared" si="20"/>
        <v>11568605</v>
      </c>
      <c r="BQ284" s="2">
        <f t="shared" si="18"/>
        <v>0</v>
      </c>
      <c r="BS284" s="280">
        <v>26628062</v>
      </c>
      <c r="BT284" s="281">
        <v>11568605</v>
      </c>
      <c r="BU284" s="281"/>
      <c r="BV284" s="281"/>
      <c r="BW284" s="281"/>
      <c r="BX284" s="281"/>
      <c r="BY284" s="281"/>
      <c r="BZ284" s="281"/>
      <c r="CA284" s="281"/>
      <c r="CB284" s="281"/>
      <c r="CC284" s="281"/>
      <c r="CD284" s="281"/>
      <c r="CE284" s="281"/>
      <c r="CF284" s="281"/>
      <c r="CG284" s="281"/>
    </row>
    <row r="285" spans="1:85" x14ac:dyDescent="0.3">
      <c r="A285" s="273">
        <f t="shared" si="17"/>
        <v>522.65271156239191</v>
      </c>
      <c r="B285" s="1" t="s">
        <v>2621</v>
      </c>
      <c r="C285" s="274">
        <v>22706867</v>
      </c>
      <c r="D285" s="1">
        <v>144205</v>
      </c>
      <c r="E285" s="1">
        <v>4</v>
      </c>
      <c r="F285" s="1" t="s">
        <v>3060</v>
      </c>
      <c r="G285" s="275">
        <v>43894</v>
      </c>
      <c r="H285" s="275">
        <v>44651</v>
      </c>
      <c r="I285" s="1">
        <v>1</v>
      </c>
      <c r="J285" s="1">
        <v>1</v>
      </c>
      <c r="K285" s="1">
        <v>23</v>
      </c>
      <c r="L285" s="1">
        <v>30</v>
      </c>
      <c r="M285" s="1">
        <v>2</v>
      </c>
      <c r="N285" s="1">
        <v>18</v>
      </c>
      <c r="O285" s="1">
        <v>19.559999999999999</v>
      </c>
      <c r="P285" s="1">
        <v>50000</v>
      </c>
      <c r="Q285" s="1">
        <v>2496</v>
      </c>
      <c r="R285" s="1">
        <v>2466</v>
      </c>
      <c r="S285" s="1">
        <v>37</v>
      </c>
      <c r="T285" s="1">
        <v>0</v>
      </c>
      <c r="U285" s="1">
        <v>0</v>
      </c>
      <c r="W285" s="1">
        <v>0</v>
      </c>
      <c r="X285" s="1">
        <v>0</v>
      </c>
      <c r="Y285" s="1">
        <v>0</v>
      </c>
      <c r="AB285" s="275">
        <v>44620</v>
      </c>
      <c r="AC285" s="1">
        <v>1</v>
      </c>
      <c r="AD285" s="1" t="s">
        <v>2623</v>
      </c>
      <c r="AE285" s="1">
        <v>1</v>
      </c>
      <c r="AF285" s="1">
        <v>30</v>
      </c>
      <c r="AG285" s="1">
        <v>2466</v>
      </c>
      <c r="AN285" s="1">
        <v>1</v>
      </c>
      <c r="AO285" s="1">
        <v>1</v>
      </c>
      <c r="AR285" s="276">
        <v>223.29</v>
      </c>
      <c r="AS285" s="1" t="s">
        <v>2657</v>
      </c>
      <c r="AT285" s="1">
        <v>0</v>
      </c>
      <c r="AU285" s="1">
        <v>0</v>
      </c>
      <c r="AX285" s="1">
        <v>5</v>
      </c>
      <c r="BC285" s="1">
        <v>1</v>
      </c>
      <c r="BD285" s="1">
        <v>7</v>
      </c>
      <c r="BE285" s="1">
        <v>2</v>
      </c>
      <c r="BF285" s="296">
        <v>1720.0572884376081</v>
      </c>
      <c r="BO285" s="279">
        <f t="shared" si="19"/>
        <v>26627667</v>
      </c>
      <c r="BP285" s="2">
        <f t="shared" si="20"/>
        <v>0</v>
      </c>
      <c r="BQ285" s="2">
        <f t="shared" si="18"/>
        <v>0</v>
      </c>
      <c r="BS285" s="280">
        <v>26627667</v>
      </c>
      <c r="BT285" s="281"/>
      <c r="BU285" s="281"/>
      <c r="BV285" s="281"/>
      <c r="BW285" s="281"/>
      <c r="BX285" s="281"/>
      <c r="BY285" s="281"/>
      <c r="BZ285" s="281"/>
      <c r="CA285" s="281"/>
      <c r="CB285" s="281"/>
      <c r="CC285" s="281"/>
      <c r="CD285" s="281">
        <v>0</v>
      </c>
      <c r="CE285" s="281"/>
      <c r="CF285" s="281"/>
      <c r="CG285" s="281"/>
    </row>
    <row r="286" spans="1:85" x14ac:dyDescent="0.3">
      <c r="A286" s="273">
        <f t="shared" si="17"/>
        <v>33634.168087857397</v>
      </c>
      <c r="B286" s="1" t="s">
        <v>2621</v>
      </c>
      <c r="C286" s="274">
        <v>22706867</v>
      </c>
      <c r="D286" s="1">
        <v>144205</v>
      </c>
      <c r="E286" s="1">
        <v>4</v>
      </c>
      <c r="F286" s="1" t="s">
        <v>3425</v>
      </c>
      <c r="G286" s="275">
        <v>44124</v>
      </c>
      <c r="H286" s="275">
        <v>44865</v>
      </c>
      <c r="I286" s="1">
        <v>1</v>
      </c>
      <c r="J286" s="1">
        <v>1</v>
      </c>
      <c r="K286" s="1">
        <v>16</v>
      </c>
      <c r="L286" s="1">
        <v>30</v>
      </c>
      <c r="M286" s="1">
        <v>2</v>
      </c>
      <c r="N286" s="1">
        <v>17.690000000000001</v>
      </c>
      <c r="O286" s="1">
        <v>19.2</v>
      </c>
      <c r="P286" s="1">
        <v>400000</v>
      </c>
      <c r="Q286" s="1">
        <v>19990</v>
      </c>
      <c r="R286" s="1">
        <v>149576</v>
      </c>
      <c r="S286" s="1">
        <v>2206</v>
      </c>
      <c r="T286" s="1">
        <v>0</v>
      </c>
      <c r="U286" s="1">
        <v>0</v>
      </c>
      <c r="W286" s="1">
        <v>0</v>
      </c>
      <c r="X286" s="1">
        <v>0</v>
      </c>
      <c r="Y286" s="1">
        <v>0</v>
      </c>
      <c r="AB286" s="275">
        <v>44620</v>
      </c>
      <c r="AC286" s="1">
        <v>1</v>
      </c>
      <c r="AD286" s="1" t="s">
        <v>2623</v>
      </c>
      <c r="AE286" s="1">
        <v>1</v>
      </c>
      <c r="AF286" s="1">
        <v>30</v>
      </c>
      <c r="AG286" s="1">
        <v>17734</v>
      </c>
      <c r="AN286" s="1">
        <v>1</v>
      </c>
      <c r="AO286" s="1">
        <v>1</v>
      </c>
      <c r="AR286" s="276">
        <v>11611.22</v>
      </c>
      <c r="AS286" s="1" t="s">
        <v>2657</v>
      </c>
      <c r="AT286" s="1">
        <v>0</v>
      </c>
      <c r="AU286" s="1">
        <v>0</v>
      </c>
      <c r="AX286" s="1">
        <v>5</v>
      </c>
      <c r="BC286" s="1">
        <v>1</v>
      </c>
      <c r="BD286" s="1">
        <v>7</v>
      </c>
      <c r="BE286" s="1">
        <v>2</v>
      </c>
      <c r="BF286" s="296">
        <v>104330.6119121426</v>
      </c>
      <c r="BO286" s="279">
        <f t="shared" si="19"/>
        <v>26684224</v>
      </c>
      <c r="BP286" s="2">
        <f t="shared" si="20"/>
        <v>0</v>
      </c>
      <c r="BQ286" s="2">
        <f t="shared" si="18"/>
        <v>0</v>
      </c>
      <c r="BS286" s="280">
        <v>26684224</v>
      </c>
      <c r="BT286" s="281"/>
      <c r="BU286" s="281"/>
      <c r="BV286" s="281">
        <v>0</v>
      </c>
      <c r="BW286" s="281"/>
      <c r="BX286" s="281"/>
      <c r="BY286" s="281"/>
      <c r="BZ286" s="281"/>
      <c r="CA286" s="281">
        <v>0</v>
      </c>
      <c r="CB286" s="281"/>
      <c r="CC286" s="281"/>
      <c r="CD286" s="281"/>
      <c r="CE286" s="281"/>
      <c r="CF286" s="281"/>
      <c r="CG286" s="281"/>
    </row>
    <row r="287" spans="1:85" x14ac:dyDescent="0.3">
      <c r="A287" s="273">
        <f t="shared" si="17"/>
        <v>2230.3861173984442</v>
      </c>
      <c r="B287" s="1" t="s">
        <v>2621</v>
      </c>
      <c r="C287" s="274">
        <v>22706867</v>
      </c>
      <c r="D287" s="1">
        <v>144205</v>
      </c>
      <c r="E287" s="1">
        <v>4</v>
      </c>
      <c r="F287" s="1" t="s">
        <v>3364</v>
      </c>
      <c r="G287" s="275">
        <v>43897</v>
      </c>
      <c r="H287" s="275">
        <v>44651</v>
      </c>
      <c r="I287" s="1">
        <v>1</v>
      </c>
      <c r="J287" s="1">
        <v>1</v>
      </c>
      <c r="K287" s="1">
        <v>23</v>
      </c>
      <c r="L287" s="1">
        <v>30</v>
      </c>
      <c r="M287" s="1">
        <v>2</v>
      </c>
      <c r="N287" s="1">
        <v>18</v>
      </c>
      <c r="O287" s="1">
        <v>19.559999999999999</v>
      </c>
      <c r="P287" s="1">
        <v>200000</v>
      </c>
      <c r="Q287" s="1">
        <v>9985</v>
      </c>
      <c r="R287" s="1">
        <v>9834</v>
      </c>
      <c r="S287" s="1">
        <v>148</v>
      </c>
      <c r="T287" s="1">
        <v>0</v>
      </c>
      <c r="U287" s="1">
        <v>0</v>
      </c>
      <c r="W287" s="1">
        <v>0</v>
      </c>
      <c r="X287" s="1">
        <v>0</v>
      </c>
      <c r="Y287" s="1">
        <v>0</v>
      </c>
      <c r="AB287" s="275">
        <v>44620</v>
      </c>
      <c r="AC287" s="1">
        <v>1</v>
      </c>
      <c r="AD287" s="1" t="s">
        <v>2623</v>
      </c>
      <c r="AE287" s="1">
        <v>1</v>
      </c>
      <c r="AF287" s="1">
        <v>30</v>
      </c>
      <c r="AG287" s="1">
        <v>9834</v>
      </c>
      <c r="AN287" s="1">
        <v>1</v>
      </c>
      <c r="AO287" s="1">
        <v>1</v>
      </c>
      <c r="AR287" s="276">
        <v>744.31</v>
      </c>
      <c r="AS287" s="1" t="s">
        <v>2657</v>
      </c>
      <c r="AT287" s="1">
        <v>0</v>
      </c>
      <c r="AU287" s="1">
        <v>0</v>
      </c>
      <c r="AX287" s="1">
        <v>5</v>
      </c>
      <c r="BC287" s="1">
        <v>1</v>
      </c>
      <c r="BD287" s="1">
        <v>7</v>
      </c>
      <c r="BE287" s="1">
        <v>2</v>
      </c>
      <c r="BF287" s="296">
        <v>6859.3038826015563</v>
      </c>
      <c r="BO287" s="279">
        <f t="shared" si="19"/>
        <v>26679284</v>
      </c>
      <c r="BP287" s="2">
        <f t="shared" si="20"/>
        <v>0</v>
      </c>
      <c r="BQ287" s="2">
        <f t="shared" si="18"/>
        <v>28084743.000000004</v>
      </c>
      <c r="BS287" s="280">
        <v>26679284</v>
      </c>
      <c r="BT287" s="281"/>
      <c r="BU287" s="281"/>
      <c r="BV287" s="281">
        <v>6187999.7270825719</v>
      </c>
      <c r="BW287" s="281"/>
      <c r="BX287" s="281"/>
      <c r="BY287" s="281"/>
      <c r="BZ287" s="281"/>
      <c r="CA287" s="281">
        <v>21896743.272917431</v>
      </c>
      <c r="CB287" s="281"/>
      <c r="CC287" s="281"/>
      <c r="CD287" s="281"/>
      <c r="CE287" s="281"/>
      <c r="CF287" s="281"/>
      <c r="CG287" s="281"/>
    </row>
    <row r="288" spans="1:85" x14ac:dyDescent="0.3">
      <c r="A288" s="273">
        <f t="shared" si="17"/>
        <v>17268.953870452329</v>
      </c>
      <c r="B288" s="1" t="s">
        <v>2621</v>
      </c>
      <c r="C288" s="274">
        <v>22706867</v>
      </c>
      <c r="D288" s="1">
        <v>144205</v>
      </c>
      <c r="E288" s="1">
        <v>4</v>
      </c>
      <c r="F288" s="1" t="s">
        <v>3182</v>
      </c>
      <c r="G288" s="275">
        <v>43991</v>
      </c>
      <c r="H288" s="275">
        <v>44742</v>
      </c>
      <c r="I288" s="1">
        <v>1</v>
      </c>
      <c r="J288" s="1">
        <v>1</v>
      </c>
      <c r="K288" s="1">
        <v>20</v>
      </c>
      <c r="L288" s="1">
        <v>30</v>
      </c>
      <c r="M288" s="1">
        <v>2</v>
      </c>
      <c r="N288" s="1">
        <v>17.690000000000001</v>
      </c>
      <c r="O288" s="1">
        <v>19.2</v>
      </c>
      <c r="P288" s="1">
        <v>400000</v>
      </c>
      <c r="Q288" s="1">
        <v>19990</v>
      </c>
      <c r="R288" s="1">
        <v>77020</v>
      </c>
      <c r="S288" s="1">
        <v>1136</v>
      </c>
      <c r="T288" s="1">
        <v>0</v>
      </c>
      <c r="U288" s="1">
        <v>0</v>
      </c>
      <c r="W288" s="1">
        <v>0</v>
      </c>
      <c r="X288" s="1">
        <v>0</v>
      </c>
      <c r="Y288" s="1">
        <v>0</v>
      </c>
      <c r="AB288" s="275">
        <v>44620</v>
      </c>
      <c r="AC288" s="1">
        <v>1</v>
      </c>
      <c r="AD288" s="1" t="s">
        <v>2623</v>
      </c>
      <c r="AE288" s="1">
        <v>1</v>
      </c>
      <c r="AF288" s="1">
        <v>30</v>
      </c>
      <c r="AG288" s="1">
        <v>18828</v>
      </c>
      <c r="AN288" s="1">
        <v>1</v>
      </c>
      <c r="AO288" s="1">
        <v>1</v>
      </c>
      <c r="AR288" s="276">
        <v>6028.9</v>
      </c>
      <c r="AS288" s="1" t="s">
        <v>2657</v>
      </c>
      <c r="AT288" s="1">
        <v>0</v>
      </c>
      <c r="AU288" s="1">
        <v>0</v>
      </c>
      <c r="AX288" s="1">
        <v>5</v>
      </c>
      <c r="BC288" s="1">
        <v>1</v>
      </c>
      <c r="BD288" s="1">
        <v>7</v>
      </c>
      <c r="BE288" s="1">
        <v>2</v>
      </c>
      <c r="BF288" s="296">
        <v>53722.146129547677</v>
      </c>
      <c r="BO288" s="279">
        <f t="shared" si="19"/>
        <v>27082442</v>
      </c>
      <c r="BP288" s="2">
        <f t="shared" si="20"/>
        <v>0</v>
      </c>
      <c r="BQ288" s="2">
        <f t="shared" si="18"/>
        <v>13793968</v>
      </c>
      <c r="BS288" s="280">
        <v>27082442</v>
      </c>
      <c r="BT288" s="281"/>
      <c r="BU288" s="281"/>
      <c r="BV288" s="281">
        <v>12830451.619382478</v>
      </c>
      <c r="BW288" s="281"/>
      <c r="BX288" s="281"/>
      <c r="BY288" s="281"/>
      <c r="BZ288" s="281"/>
      <c r="CA288" s="281">
        <v>963516.38061752205</v>
      </c>
      <c r="CB288" s="281"/>
      <c r="CC288" s="281"/>
      <c r="CD288" s="281"/>
      <c r="CE288" s="281"/>
      <c r="CF288" s="281"/>
      <c r="CG288" s="281"/>
    </row>
    <row r="289" spans="1:85" x14ac:dyDescent="0.3">
      <c r="A289" s="273">
        <f t="shared" si="17"/>
        <v>25229.250957433498</v>
      </c>
      <c r="B289" s="1" t="s">
        <v>2621</v>
      </c>
      <c r="C289" s="274">
        <v>22706867</v>
      </c>
      <c r="D289" s="1">
        <v>144205</v>
      </c>
      <c r="E289" s="1">
        <v>4</v>
      </c>
      <c r="F289" s="1" t="s">
        <v>3859</v>
      </c>
      <c r="G289" s="275">
        <v>44111</v>
      </c>
      <c r="H289" s="275">
        <v>44865</v>
      </c>
      <c r="I289" s="1">
        <v>1</v>
      </c>
      <c r="J289" s="1">
        <v>1</v>
      </c>
      <c r="K289" s="1">
        <v>16</v>
      </c>
      <c r="L289" s="1">
        <v>30</v>
      </c>
      <c r="M289" s="1">
        <v>2</v>
      </c>
      <c r="N289" s="1">
        <v>17.690000000000001</v>
      </c>
      <c r="O289" s="1">
        <v>19.2</v>
      </c>
      <c r="P289" s="1">
        <v>300000</v>
      </c>
      <c r="Q289" s="1">
        <v>14992</v>
      </c>
      <c r="R289" s="1">
        <v>112194</v>
      </c>
      <c r="S289" s="1">
        <v>1655</v>
      </c>
      <c r="T289" s="1">
        <v>0</v>
      </c>
      <c r="U289" s="1">
        <v>0</v>
      </c>
      <c r="W289" s="1">
        <v>0</v>
      </c>
      <c r="X289" s="1">
        <v>0</v>
      </c>
      <c r="Y289" s="1">
        <v>0</v>
      </c>
      <c r="AB289" s="275">
        <v>44620</v>
      </c>
      <c r="AC289" s="1">
        <v>1</v>
      </c>
      <c r="AD289" s="1" t="s">
        <v>2623</v>
      </c>
      <c r="AE289" s="1">
        <v>1</v>
      </c>
      <c r="AF289" s="1">
        <v>30</v>
      </c>
      <c r="AG289" s="1">
        <v>13299</v>
      </c>
      <c r="AN289" s="1">
        <v>1</v>
      </c>
      <c r="AO289" s="1">
        <v>1</v>
      </c>
      <c r="AR289" s="276">
        <v>8708.42</v>
      </c>
      <c r="AS289" s="1" t="s">
        <v>2657</v>
      </c>
      <c r="AT289" s="1">
        <v>0</v>
      </c>
      <c r="AU289" s="1">
        <v>0</v>
      </c>
      <c r="AX289" s="1">
        <v>5</v>
      </c>
      <c r="BC289" s="1">
        <v>1</v>
      </c>
      <c r="BD289" s="1">
        <v>7</v>
      </c>
      <c r="BE289" s="1">
        <v>2</v>
      </c>
      <c r="BF289" s="296">
        <v>78256.329042566504</v>
      </c>
      <c r="BO289" s="279">
        <f t="shared" si="19"/>
        <v>27082606</v>
      </c>
      <c r="BP289" s="2">
        <f t="shared" si="20"/>
        <v>0</v>
      </c>
      <c r="BQ289" s="2">
        <f t="shared" si="18"/>
        <v>16188465.980000002</v>
      </c>
      <c r="BS289" s="280">
        <v>27082606</v>
      </c>
      <c r="BT289" s="281"/>
      <c r="BU289" s="281"/>
      <c r="BV289" s="281">
        <v>16188465.980000002</v>
      </c>
      <c r="BW289" s="281"/>
      <c r="BX289" s="281"/>
      <c r="BY289" s="281"/>
      <c r="BZ289" s="281"/>
      <c r="CA289" s="281"/>
      <c r="CB289" s="281"/>
      <c r="CC289" s="281"/>
      <c r="CD289" s="281"/>
      <c r="CE289" s="281"/>
      <c r="CF289" s="281"/>
      <c r="CG289" s="281"/>
    </row>
    <row r="290" spans="1:85" x14ac:dyDescent="0.3">
      <c r="A290" s="273">
        <f t="shared" si="17"/>
        <v>11274.387756220043</v>
      </c>
      <c r="B290" s="1" t="s">
        <v>2621</v>
      </c>
      <c r="C290" s="274">
        <v>22706867</v>
      </c>
      <c r="D290" s="1">
        <v>144205</v>
      </c>
      <c r="E290" s="1">
        <v>4</v>
      </c>
      <c r="F290" s="1" t="s">
        <v>3752</v>
      </c>
      <c r="G290" s="275">
        <v>44225</v>
      </c>
      <c r="H290" s="275">
        <v>44957</v>
      </c>
      <c r="I290" s="1">
        <v>1</v>
      </c>
      <c r="J290" s="1">
        <v>1</v>
      </c>
      <c r="K290" s="1">
        <v>13</v>
      </c>
      <c r="L290" s="1">
        <v>30</v>
      </c>
      <c r="M290" s="1">
        <v>2</v>
      </c>
      <c r="N290" s="1">
        <v>17.690000000000001</v>
      </c>
      <c r="O290" s="1">
        <v>19.2</v>
      </c>
      <c r="P290" s="1">
        <v>100000</v>
      </c>
      <c r="Q290" s="1">
        <v>4997</v>
      </c>
      <c r="R290" s="1">
        <v>50313</v>
      </c>
      <c r="S290" s="1">
        <v>742</v>
      </c>
      <c r="T290" s="1">
        <v>0</v>
      </c>
      <c r="U290" s="1">
        <v>0</v>
      </c>
      <c r="W290" s="1">
        <v>0</v>
      </c>
      <c r="X290" s="1">
        <v>0</v>
      </c>
      <c r="Y290" s="1">
        <v>0</v>
      </c>
      <c r="AB290" s="275">
        <v>44620</v>
      </c>
      <c r="AC290" s="1">
        <v>1</v>
      </c>
      <c r="AD290" s="1" t="s">
        <v>2623</v>
      </c>
      <c r="AE290" s="1">
        <v>1</v>
      </c>
      <c r="AF290" s="1">
        <v>30</v>
      </c>
      <c r="AG290" s="1">
        <v>4238</v>
      </c>
      <c r="AN290" s="1">
        <v>1</v>
      </c>
      <c r="AO290" s="1">
        <v>1</v>
      </c>
      <c r="AR290" s="276">
        <v>3944.84</v>
      </c>
      <c r="AS290" s="1" t="s">
        <v>2657</v>
      </c>
      <c r="AT290" s="1">
        <v>0</v>
      </c>
      <c r="AU290" s="1">
        <v>0</v>
      </c>
      <c r="AX290" s="1">
        <v>5</v>
      </c>
      <c r="BC290" s="1">
        <v>1</v>
      </c>
      <c r="BD290" s="1">
        <v>7</v>
      </c>
      <c r="BE290" s="1">
        <v>2</v>
      </c>
      <c r="BF290" s="296">
        <v>35093.77224377996</v>
      </c>
      <c r="BO290" s="279">
        <f t="shared" si="19"/>
        <v>27082746</v>
      </c>
      <c r="BP290" s="2">
        <f t="shared" si="20"/>
        <v>0</v>
      </c>
      <c r="BQ290" s="2">
        <f t="shared" si="18"/>
        <v>0</v>
      </c>
      <c r="BS290" s="280">
        <v>27082746</v>
      </c>
      <c r="BT290" s="281"/>
      <c r="BU290" s="281"/>
      <c r="BV290" s="281"/>
      <c r="BW290" s="281"/>
      <c r="BX290" s="281"/>
      <c r="BY290" s="281"/>
      <c r="BZ290" s="281"/>
      <c r="CA290" s="281">
        <v>0</v>
      </c>
      <c r="CB290" s="281"/>
      <c r="CC290" s="281"/>
      <c r="CD290" s="281"/>
      <c r="CE290" s="281"/>
      <c r="CF290" s="281"/>
      <c r="CG290" s="281"/>
    </row>
    <row r="291" spans="1:85" x14ac:dyDescent="0.3">
      <c r="A291" s="273">
        <f t="shared" si="17"/>
        <v>11274.387756220043</v>
      </c>
      <c r="B291" s="1" t="s">
        <v>2621</v>
      </c>
      <c r="C291" s="274">
        <v>22706867</v>
      </c>
      <c r="D291" s="1">
        <v>144205</v>
      </c>
      <c r="E291" s="1">
        <v>4</v>
      </c>
      <c r="F291" s="1" t="s">
        <v>3798</v>
      </c>
      <c r="G291" s="275">
        <v>44224</v>
      </c>
      <c r="H291" s="275">
        <v>44957</v>
      </c>
      <c r="I291" s="1">
        <v>1</v>
      </c>
      <c r="J291" s="1">
        <v>1</v>
      </c>
      <c r="K291" s="1">
        <v>13</v>
      </c>
      <c r="L291" s="1">
        <v>30</v>
      </c>
      <c r="M291" s="1">
        <v>2</v>
      </c>
      <c r="N291" s="1">
        <v>17.690000000000001</v>
      </c>
      <c r="O291" s="1">
        <v>19.2</v>
      </c>
      <c r="P291" s="1">
        <v>100000</v>
      </c>
      <c r="Q291" s="1">
        <v>4997</v>
      </c>
      <c r="R291" s="1">
        <v>50313</v>
      </c>
      <c r="S291" s="1">
        <v>742</v>
      </c>
      <c r="T291" s="1">
        <v>0</v>
      </c>
      <c r="U291" s="1">
        <v>0</v>
      </c>
      <c r="W291" s="1">
        <v>0</v>
      </c>
      <c r="X291" s="1">
        <v>0</v>
      </c>
      <c r="Y291" s="1">
        <v>0</v>
      </c>
      <c r="AB291" s="275">
        <v>44620</v>
      </c>
      <c r="AC291" s="1">
        <v>1</v>
      </c>
      <c r="AD291" s="1" t="s">
        <v>2623</v>
      </c>
      <c r="AE291" s="1">
        <v>1</v>
      </c>
      <c r="AF291" s="1">
        <v>30</v>
      </c>
      <c r="AG291" s="1">
        <v>4238</v>
      </c>
      <c r="AN291" s="1">
        <v>1</v>
      </c>
      <c r="AO291" s="1">
        <v>1</v>
      </c>
      <c r="AR291" s="276">
        <v>3944.84</v>
      </c>
      <c r="AS291" s="1" t="s">
        <v>2657</v>
      </c>
      <c r="AT291" s="1">
        <v>0</v>
      </c>
      <c r="AU291" s="1">
        <v>0</v>
      </c>
      <c r="AX291" s="1">
        <v>5</v>
      </c>
      <c r="BC291" s="1">
        <v>1</v>
      </c>
      <c r="BD291" s="1">
        <v>7</v>
      </c>
      <c r="BE291" s="1">
        <v>2</v>
      </c>
      <c r="BF291" s="296">
        <v>35093.77224377996</v>
      </c>
      <c r="BO291" s="279">
        <f t="shared" si="19"/>
        <v>27087682</v>
      </c>
      <c r="BP291" s="2">
        <f t="shared" si="20"/>
        <v>0</v>
      </c>
      <c r="BQ291" s="2">
        <f t="shared" si="18"/>
        <v>11367690</v>
      </c>
      <c r="BS291" s="280">
        <v>27087682</v>
      </c>
      <c r="BT291" s="281"/>
      <c r="BU291" s="281"/>
      <c r="BV291" s="281">
        <v>11367690</v>
      </c>
      <c r="BW291" s="281"/>
      <c r="BX291" s="281"/>
      <c r="BY291" s="281"/>
      <c r="BZ291" s="281"/>
      <c r="CA291" s="281"/>
      <c r="CB291" s="281"/>
      <c r="CC291" s="281"/>
      <c r="CD291" s="281"/>
      <c r="CE291" s="281"/>
      <c r="CF291" s="281"/>
      <c r="CG291" s="281"/>
    </row>
    <row r="292" spans="1:85" x14ac:dyDescent="0.3">
      <c r="A292" s="273">
        <f t="shared" si="17"/>
        <v>25229.250957433498</v>
      </c>
      <c r="B292" s="1" t="s">
        <v>2621</v>
      </c>
      <c r="C292" s="274">
        <v>22706867</v>
      </c>
      <c r="D292" s="1">
        <v>144205</v>
      </c>
      <c r="E292" s="1">
        <v>4</v>
      </c>
      <c r="F292" s="1" t="s">
        <v>4003</v>
      </c>
      <c r="G292" s="275">
        <v>44117</v>
      </c>
      <c r="H292" s="275">
        <v>44865</v>
      </c>
      <c r="I292" s="1">
        <v>1</v>
      </c>
      <c r="J292" s="1">
        <v>1</v>
      </c>
      <c r="K292" s="1">
        <v>16</v>
      </c>
      <c r="L292" s="1">
        <v>30</v>
      </c>
      <c r="M292" s="1">
        <v>2</v>
      </c>
      <c r="N292" s="1">
        <v>17.690000000000001</v>
      </c>
      <c r="O292" s="1">
        <v>19.2</v>
      </c>
      <c r="P292" s="1">
        <v>300000</v>
      </c>
      <c r="Q292" s="1">
        <v>14992</v>
      </c>
      <c r="R292" s="1">
        <v>112194</v>
      </c>
      <c r="S292" s="1">
        <v>1655</v>
      </c>
      <c r="T292" s="1">
        <v>0</v>
      </c>
      <c r="U292" s="1">
        <v>0</v>
      </c>
      <c r="W292" s="1">
        <v>0</v>
      </c>
      <c r="X292" s="1">
        <v>0</v>
      </c>
      <c r="Y292" s="1">
        <v>0</v>
      </c>
      <c r="AB292" s="275">
        <v>44620</v>
      </c>
      <c r="AC292" s="1">
        <v>1</v>
      </c>
      <c r="AD292" s="1" t="s">
        <v>2623</v>
      </c>
      <c r="AE292" s="1">
        <v>1</v>
      </c>
      <c r="AF292" s="1">
        <v>30</v>
      </c>
      <c r="AG292" s="1">
        <v>13299</v>
      </c>
      <c r="AN292" s="1">
        <v>1</v>
      </c>
      <c r="AO292" s="1">
        <v>1</v>
      </c>
      <c r="AR292" s="276">
        <v>8708.42</v>
      </c>
      <c r="AS292" s="1" t="s">
        <v>2657</v>
      </c>
      <c r="AT292" s="1">
        <v>0</v>
      </c>
      <c r="AU292" s="1">
        <v>0</v>
      </c>
      <c r="AX292" s="1">
        <v>5</v>
      </c>
      <c r="BC292" s="1">
        <v>1</v>
      </c>
      <c r="BD292" s="1">
        <v>7</v>
      </c>
      <c r="BE292" s="1">
        <v>2</v>
      </c>
      <c r="BF292" s="296">
        <v>78256.329042566504</v>
      </c>
      <c r="BO292" s="279">
        <f t="shared" si="19"/>
        <v>27260886</v>
      </c>
      <c r="BP292" s="2">
        <f t="shared" si="20"/>
        <v>0</v>
      </c>
      <c r="BQ292" s="2">
        <f t="shared" si="18"/>
        <v>0</v>
      </c>
      <c r="BS292" s="280">
        <v>27260886</v>
      </c>
      <c r="BT292" s="281"/>
      <c r="BU292" s="281"/>
      <c r="BV292" s="281"/>
      <c r="BW292" s="281"/>
      <c r="BX292" s="281"/>
      <c r="BY292" s="281"/>
      <c r="BZ292" s="281"/>
      <c r="CA292" s="281">
        <v>0</v>
      </c>
      <c r="CB292" s="281"/>
      <c r="CC292" s="281"/>
      <c r="CD292" s="281"/>
      <c r="CE292" s="281"/>
      <c r="CF292" s="281"/>
      <c r="CG292" s="281"/>
    </row>
    <row r="293" spans="1:85" x14ac:dyDescent="0.3">
      <c r="A293" s="273">
        <f t="shared" si="17"/>
        <v>5078.1046173726718</v>
      </c>
      <c r="B293" s="1" t="s">
        <v>2621</v>
      </c>
      <c r="C293" s="274">
        <v>22706867</v>
      </c>
      <c r="D293" s="1">
        <v>144205</v>
      </c>
      <c r="E293" s="1">
        <v>4</v>
      </c>
      <c r="F293" s="1" t="s">
        <v>4009</v>
      </c>
      <c r="G293" s="275">
        <v>44120</v>
      </c>
      <c r="H293" s="275">
        <v>44865</v>
      </c>
      <c r="I293" s="1">
        <v>1</v>
      </c>
      <c r="J293" s="1">
        <v>1</v>
      </c>
      <c r="K293" s="1">
        <v>16</v>
      </c>
      <c r="L293" s="1">
        <v>30</v>
      </c>
      <c r="M293" s="1">
        <v>2</v>
      </c>
      <c r="N293" s="1">
        <v>17.690000000000001</v>
      </c>
      <c r="O293" s="1">
        <v>19.2</v>
      </c>
      <c r="P293" s="1">
        <v>60000</v>
      </c>
      <c r="Q293" s="1">
        <v>2998</v>
      </c>
      <c r="R293" s="1">
        <v>22447</v>
      </c>
      <c r="S293" s="1">
        <v>331</v>
      </c>
      <c r="T293" s="1">
        <v>0</v>
      </c>
      <c r="U293" s="1">
        <v>0</v>
      </c>
      <c r="W293" s="1">
        <v>0</v>
      </c>
      <c r="X293" s="1">
        <v>0</v>
      </c>
      <c r="Y293" s="1">
        <v>0</v>
      </c>
      <c r="AB293" s="275">
        <v>44620</v>
      </c>
      <c r="AC293" s="1">
        <v>1</v>
      </c>
      <c r="AD293" s="1" t="s">
        <v>2623</v>
      </c>
      <c r="AE293" s="1">
        <v>1</v>
      </c>
      <c r="AF293" s="1">
        <v>30</v>
      </c>
      <c r="AG293" s="1">
        <v>2659</v>
      </c>
      <c r="AN293" s="1">
        <v>1</v>
      </c>
      <c r="AO293" s="1">
        <v>1</v>
      </c>
      <c r="AR293" s="276">
        <v>1711.91</v>
      </c>
      <c r="AS293" s="1" t="s">
        <v>2657</v>
      </c>
      <c r="AT293" s="1">
        <v>0</v>
      </c>
      <c r="AU293" s="1">
        <v>0</v>
      </c>
      <c r="AX293" s="1">
        <v>5</v>
      </c>
      <c r="BC293" s="1">
        <v>1</v>
      </c>
      <c r="BD293" s="1">
        <v>7</v>
      </c>
      <c r="BE293" s="1">
        <v>2</v>
      </c>
      <c r="BF293" s="296">
        <v>15656.985382627328</v>
      </c>
      <c r="BO293" s="279">
        <f t="shared" si="19"/>
        <v>27267268</v>
      </c>
      <c r="BP293" s="2">
        <f t="shared" si="20"/>
        <v>22823590.940000001</v>
      </c>
      <c r="BQ293" s="2">
        <f t="shared" si="18"/>
        <v>0</v>
      </c>
      <c r="BS293" s="280">
        <v>27267268</v>
      </c>
      <c r="BT293" s="281">
        <v>22259410.368024539</v>
      </c>
      <c r="BU293" s="281">
        <v>564180.57197546144</v>
      </c>
      <c r="BV293" s="281"/>
      <c r="BW293" s="281"/>
      <c r="BX293" s="281"/>
      <c r="BY293" s="281"/>
      <c r="BZ293" s="281"/>
      <c r="CA293" s="281"/>
      <c r="CB293" s="281"/>
      <c r="CC293" s="281"/>
      <c r="CD293" s="281"/>
      <c r="CE293" s="281"/>
      <c r="CF293" s="281"/>
      <c r="CG293" s="281"/>
    </row>
    <row r="294" spans="1:85" x14ac:dyDescent="0.3">
      <c r="A294" s="273">
        <f t="shared" si="17"/>
        <v>17571.42760873567</v>
      </c>
      <c r="B294" s="1" t="s">
        <v>2621</v>
      </c>
      <c r="C294" s="274">
        <v>22706867</v>
      </c>
      <c r="D294" s="1">
        <v>144205</v>
      </c>
      <c r="E294" s="1">
        <v>4</v>
      </c>
      <c r="F294" s="1" t="s">
        <v>4090</v>
      </c>
      <c r="G294" s="275">
        <v>44417</v>
      </c>
      <c r="H294" s="275">
        <v>45169</v>
      </c>
      <c r="I294" s="1">
        <v>1</v>
      </c>
      <c r="J294" s="1">
        <v>1</v>
      </c>
      <c r="K294" s="1">
        <v>6</v>
      </c>
      <c r="L294" s="1">
        <v>30</v>
      </c>
      <c r="M294" s="1">
        <v>2</v>
      </c>
      <c r="N294" s="1">
        <v>17.690000000000001</v>
      </c>
      <c r="O294" s="1">
        <v>19.2</v>
      </c>
      <c r="P294" s="1">
        <v>100000</v>
      </c>
      <c r="Q294" s="1">
        <v>4997</v>
      </c>
      <c r="R294" s="1">
        <v>78266</v>
      </c>
      <c r="S294" s="1">
        <v>1155</v>
      </c>
      <c r="T294" s="1">
        <v>0</v>
      </c>
      <c r="U294" s="1">
        <v>0</v>
      </c>
      <c r="W294" s="1">
        <v>0</v>
      </c>
      <c r="X294" s="1">
        <v>0</v>
      </c>
      <c r="Y294" s="1">
        <v>0</v>
      </c>
      <c r="AB294" s="275">
        <v>44620</v>
      </c>
      <c r="AC294" s="1">
        <v>1</v>
      </c>
      <c r="AD294" s="1" t="s">
        <v>2623</v>
      </c>
      <c r="AE294" s="1">
        <v>1</v>
      </c>
      <c r="AF294" s="1">
        <v>30</v>
      </c>
      <c r="AG294" s="1">
        <v>3816</v>
      </c>
      <c r="AN294" s="1">
        <v>1</v>
      </c>
      <c r="AO294" s="1">
        <v>1</v>
      </c>
      <c r="AR294" s="276">
        <v>6103.33</v>
      </c>
      <c r="AS294" s="1" t="s">
        <v>2657</v>
      </c>
      <c r="AT294" s="1">
        <v>0</v>
      </c>
      <c r="AU294" s="1">
        <v>0</v>
      </c>
      <c r="AX294" s="1">
        <v>5</v>
      </c>
      <c r="BC294" s="1">
        <v>1</v>
      </c>
      <c r="BD294" s="1">
        <v>7</v>
      </c>
      <c r="BE294" s="1">
        <v>2</v>
      </c>
      <c r="BF294" s="296">
        <v>54591.242391264328</v>
      </c>
      <c r="BO294" s="279">
        <f t="shared" si="19"/>
        <v>27298442</v>
      </c>
      <c r="BP294" s="2">
        <f t="shared" si="20"/>
        <v>0</v>
      </c>
      <c r="BQ294" s="2">
        <f t="shared" si="18"/>
        <v>0</v>
      </c>
      <c r="BS294" s="280">
        <v>27298442</v>
      </c>
      <c r="BT294" s="281"/>
      <c r="BU294" s="281"/>
      <c r="BV294" s="281">
        <v>0</v>
      </c>
      <c r="BW294" s="281"/>
      <c r="BX294" s="281"/>
      <c r="BY294" s="281"/>
      <c r="BZ294" s="281"/>
      <c r="CA294" s="281">
        <v>0</v>
      </c>
      <c r="CB294" s="281"/>
      <c r="CC294" s="281"/>
      <c r="CD294" s="281"/>
      <c r="CE294" s="281"/>
      <c r="CF294" s="281"/>
      <c r="CG294" s="281"/>
    </row>
    <row r="295" spans="1:85" x14ac:dyDescent="0.3">
      <c r="A295" s="273">
        <f t="shared" si="17"/>
        <v>17571.42760873567</v>
      </c>
      <c r="B295" s="1" t="s">
        <v>2621</v>
      </c>
      <c r="C295" s="274">
        <v>22706867</v>
      </c>
      <c r="D295" s="1">
        <v>144205</v>
      </c>
      <c r="E295" s="1">
        <v>4</v>
      </c>
      <c r="F295" s="1" t="s">
        <v>4095</v>
      </c>
      <c r="G295" s="275">
        <v>44426</v>
      </c>
      <c r="H295" s="275">
        <v>45169</v>
      </c>
      <c r="I295" s="1">
        <v>1</v>
      </c>
      <c r="J295" s="1">
        <v>1</v>
      </c>
      <c r="K295" s="1">
        <v>6</v>
      </c>
      <c r="L295" s="1">
        <v>30</v>
      </c>
      <c r="M295" s="1">
        <v>2</v>
      </c>
      <c r="N295" s="1">
        <v>17.690000000000001</v>
      </c>
      <c r="O295" s="1">
        <v>19.2</v>
      </c>
      <c r="P295" s="1">
        <v>100000</v>
      </c>
      <c r="Q295" s="1">
        <v>4997</v>
      </c>
      <c r="R295" s="1">
        <v>78266</v>
      </c>
      <c r="S295" s="1">
        <v>1155</v>
      </c>
      <c r="T295" s="1">
        <v>0</v>
      </c>
      <c r="U295" s="1">
        <v>0</v>
      </c>
      <c r="W295" s="1">
        <v>0</v>
      </c>
      <c r="X295" s="1">
        <v>0</v>
      </c>
      <c r="Y295" s="1">
        <v>0</v>
      </c>
      <c r="AB295" s="275">
        <v>44620</v>
      </c>
      <c r="AC295" s="1">
        <v>1</v>
      </c>
      <c r="AD295" s="1" t="s">
        <v>2623</v>
      </c>
      <c r="AE295" s="1">
        <v>1</v>
      </c>
      <c r="AF295" s="1">
        <v>30</v>
      </c>
      <c r="AG295" s="1">
        <v>3816</v>
      </c>
      <c r="AN295" s="1">
        <v>1</v>
      </c>
      <c r="AO295" s="1">
        <v>1</v>
      </c>
      <c r="AR295" s="276">
        <v>6103.33</v>
      </c>
      <c r="AS295" s="1" t="s">
        <v>2657</v>
      </c>
      <c r="AT295" s="1">
        <v>0</v>
      </c>
      <c r="AU295" s="1">
        <v>0</v>
      </c>
      <c r="AX295" s="1">
        <v>5</v>
      </c>
      <c r="BC295" s="1">
        <v>1</v>
      </c>
      <c r="BD295" s="1">
        <v>7</v>
      </c>
      <c r="BE295" s="1">
        <v>2</v>
      </c>
      <c r="BF295" s="296">
        <v>54591.242391264328</v>
      </c>
      <c r="BO295" s="279">
        <f t="shared" si="19"/>
        <v>27498299</v>
      </c>
      <c r="BP295" s="2">
        <f t="shared" si="20"/>
        <v>18068839.700000003</v>
      </c>
      <c r="BQ295" s="2">
        <f t="shared" si="18"/>
        <v>0</v>
      </c>
      <c r="BS295" s="280">
        <v>27498299</v>
      </c>
      <c r="BT295" s="281"/>
      <c r="BU295" s="281">
        <v>18068839.700000003</v>
      </c>
      <c r="BV295" s="281"/>
      <c r="BW295" s="281"/>
      <c r="BX295" s="281"/>
      <c r="BY295" s="281"/>
      <c r="BZ295" s="281"/>
      <c r="CA295" s="281"/>
      <c r="CB295" s="281"/>
      <c r="CC295" s="281"/>
      <c r="CD295" s="281"/>
      <c r="CE295" s="281"/>
      <c r="CF295" s="281"/>
      <c r="CG295" s="281"/>
    </row>
    <row r="296" spans="1:85" x14ac:dyDescent="0.3">
      <c r="A296" s="273">
        <f t="shared" si="17"/>
        <v>29967.977939194912</v>
      </c>
      <c r="B296" s="1" t="s">
        <v>2621</v>
      </c>
      <c r="C296" s="274">
        <v>22706867</v>
      </c>
      <c r="D296" s="1">
        <v>144205</v>
      </c>
      <c r="E296" s="1">
        <v>4</v>
      </c>
      <c r="F296" s="1" t="s">
        <v>4322</v>
      </c>
      <c r="G296" s="275">
        <v>44334</v>
      </c>
      <c r="H296" s="275">
        <v>45077</v>
      </c>
      <c r="I296" s="1">
        <v>1</v>
      </c>
      <c r="J296" s="1">
        <v>1</v>
      </c>
      <c r="K296" s="1">
        <v>9</v>
      </c>
      <c r="L296" s="1">
        <v>30</v>
      </c>
      <c r="M296" s="1">
        <v>2</v>
      </c>
      <c r="N296" s="1">
        <v>17.690000000000001</v>
      </c>
      <c r="O296" s="1">
        <v>19.2</v>
      </c>
      <c r="P296" s="1">
        <v>200000</v>
      </c>
      <c r="Q296" s="1">
        <v>9995</v>
      </c>
      <c r="R296" s="1">
        <v>133273</v>
      </c>
      <c r="S296" s="1">
        <v>1966</v>
      </c>
      <c r="T296" s="1">
        <v>0</v>
      </c>
      <c r="U296" s="1">
        <v>0</v>
      </c>
      <c r="W296" s="1">
        <v>0</v>
      </c>
      <c r="X296" s="1">
        <v>0</v>
      </c>
      <c r="Y296" s="1">
        <v>0</v>
      </c>
      <c r="AB296" s="275">
        <v>44620</v>
      </c>
      <c r="AC296" s="1">
        <v>1</v>
      </c>
      <c r="AD296" s="1" t="s">
        <v>2623</v>
      </c>
      <c r="AE296" s="1">
        <v>1</v>
      </c>
      <c r="AF296" s="1">
        <v>30</v>
      </c>
      <c r="AG296" s="1">
        <v>7984</v>
      </c>
      <c r="AN296" s="1">
        <v>1</v>
      </c>
      <c r="AO296" s="1">
        <v>1</v>
      </c>
      <c r="AR296" s="276">
        <v>10345.9</v>
      </c>
      <c r="AS296" s="1" t="s">
        <v>2657</v>
      </c>
      <c r="AT296" s="1">
        <v>0</v>
      </c>
      <c r="AU296" s="1">
        <v>0</v>
      </c>
      <c r="AX296" s="1">
        <v>5</v>
      </c>
      <c r="BC296" s="1">
        <v>1</v>
      </c>
      <c r="BD296" s="1">
        <v>7</v>
      </c>
      <c r="BE296" s="1">
        <v>2</v>
      </c>
      <c r="BF296" s="296">
        <v>92959.122060805093</v>
      </c>
      <c r="BO296" s="279">
        <f t="shared" si="19"/>
        <v>28642998</v>
      </c>
      <c r="BP296" s="2">
        <f t="shared" si="20"/>
        <v>69894877.548096418</v>
      </c>
      <c r="BQ296" s="2">
        <f t="shared" si="18"/>
        <v>2140342.3119035824</v>
      </c>
      <c r="BS296" s="280">
        <v>28642998</v>
      </c>
      <c r="BT296" s="281">
        <v>69894877.548096418</v>
      </c>
      <c r="BU296" s="281"/>
      <c r="BV296" s="281"/>
      <c r="BW296" s="281"/>
      <c r="BX296" s="281"/>
      <c r="BY296" s="281"/>
      <c r="BZ296" s="281"/>
      <c r="CA296" s="281">
        <v>2140342.3119035824</v>
      </c>
      <c r="CB296" s="281"/>
      <c r="CC296" s="281"/>
      <c r="CD296" s="281"/>
      <c r="CE296" s="281"/>
      <c r="CF296" s="281"/>
      <c r="CG296" s="281"/>
    </row>
    <row r="297" spans="1:85" x14ac:dyDescent="0.3">
      <c r="A297" s="273">
        <f t="shared" si="17"/>
        <v>25803.629623447297</v>
      </c>
      <c r="B297" s="1" t="s">
        <v>2621</v>
      </c>
      <c r="C297" s="274">
        <v>22706867</v>
      </c>
      <c r="D297" s="1">
        <v>144205</v>
      </c>
      <c r="E297" s="1">
        <v>4</v>
      </c>
      <c r="F297" s="1" t="s">
        <v>4591</v>
      </c>
      <c r="G297" s="275">
        <v>44461</v>
      </c>
      <c r="H297" s="275">
        <v>45199</v>
      </c>
      <c r="I297" s="1">
        <v>1</v>
      </c>
      <c r="J297" s="1">
        <v>1</v>
      </c>
      <c r="K297" s="1">
        <v>5</v>
      </c>
      <c r="L297" s="1">
        <v>30</v>
      </c>
      <c r="M297" s="1">
        <v>2</v>
      </c>
      <c r="N297" s="1">
        <v>17.690000000000001</v>
      </c>
      <c r="O297" s="1">
        <v>19.2</v>
      </c>
      <c r="P297" s="1">
        <v>140000</v>
      </c>
      <c r="Q297" s="1">
        <v>6996</v>
      </c>
      <c r="R297" s="1">
        <v>114831</v>
      </c>
      <c r="S297" s="1">
        <v>1694</v>
      </c>
      <c r="T297" s="1">
        <v>0</v>
      </c>
      <c r="U297" s="1">
        <v>0</v>
      </c>
      <c r="W297" s="1">
        <v>0</v>
      </c>
      <c r="X297" s="1">
        <v>0</v>
      </c>
      <c r="Y297" s="1">
        <v>0</v>
      </c>
      <c r="AB297" s="275">
        <v>44620</v>
      </c>
      <c r="AC297" s="1">
        <v>1</v>
      </c>
      <c r="AD297" s="1" t="s">
        <v>2623</v>
      </c>
      <c r="AE297" s="1">
        <v>1</v>
      </c>
      <c r="AF297" s="1">
        <v>30</v>
      </c>
      <c r="AG297" s="1">
        <v>5263</v>
      </c>
      <c r="AN297" s="1">
        <v>1</v>
      </c>
      <c r="AO297" s="1">
        <v>1</v>
      </c>
      <c r="AR297" s="276">
        <v>8931.7099999999991</v>
      </c>
      <c r="AS297" s="1" t="s">
        <v>2657</v>
      </c>
      <c r="AT297" s="1">
        <v>0</v>
      </c>
      <c r="AU297" s="1">
        <v>0</v>
      </c>
      <c r="AX297" s="1">
        <v>5</v>
      </c>
      <c r="BC297" s="1">
        <v>1</v>
      </c>
      <c r="BD297" s="1">
        <v>7</v>
      </c>
      <c r="BE297" s="1">
        <v>2</v>
      </c>
      <c r="BF297" s="296">
        <v>80095.660376552711</v>
      </c>
      <c r="BO297" s="279">
        <f t="shared" si="19"/>
        <v>28648424</v>
      </c>
      <c r="BP297" s="2">
        <f t="shared" si="20"/>
        <v>0</v>
      </c>
      <c r="BQ297" s="2">
        <f t="shared" si="18"/>
        <v>0</v>
      </c>
      <c r="BS297" s="280">
        <v>28648424</v>
      </c>
      <c r="BT297" s="281"/>
      <c r="BU297" s="281"/>
      <c r="BV297" s="281"/>
      <c r="BW297" s="281"/>
      <c r="BX297" s="281"/>
      <c r="BY297" s="281"/>
      <c r="BZ297" s="281"/>
      <c r="CA297" s="281">
        <v>0</v>
      </c>
      <c r="CB297" s="281"/>
      <c r="CC297" s="281"/>
      <c r="CD297" s="281"/>
      <c r="CE297" s="281"/>
      <c r="CF297" s="281"/>
      <c r="CG297" s="281"/>
    </row>
    <row r="298" spans="1:85" x14ac:dyDescent="0.3">
      <c r="A298" s="273">
        <f t="shared" si="17"/>
        <v>36819.112339869389</v>
      </c>
      <c r="B298" s="1" t="s">
        <v>2621</v>
      </c>
      <c r="C298" s="274">
        <v>22706867</v>
      </c>
      <c r="D298" s="1">
        <v>144205</v>
      </c>
      <c r="E298" s="1">
        <v>4</v>
      </c>
      <c r="F298" s="1" t="s">
        <v>4396</v>
      </c>
      <c r="G298" s="275">
        <v>44454</v>
      </c>
      <c r="H298" s="275">
        <v>45199</v>
      </c>
      <c r="I298" s="1">
        <v>1</v>
      </c>
      <c r="J298" s="1">
        <v>1</v>
      </c>
      <c r="K298" s="1">
        <v>5</v>
      </c>
      <c r="L298" s="1">
        <v>30</v>
      </c>
      <c r="M298" s="1">
        <v>2</v>
      </c>
      <c r="N298" s="1">
        <v>17.690000000000001</v>
      </c>
      <c r="O298" s="1">
        <v>19.2</v>
      </c>
      <c r="P298" s="1">
        <v>200000</v>
      </c>
      <c r="Q298" s="1">
        <v>9995</v>
      </c>
      <c r="R298" s="1">
        <v>164042</v>
      </c>
      <c r="S298" s="1">
        <v>2420</v>
      </c>
      <c r="T298" s="1">
        <v>0</v>
      </c>
      <c r="U298" s="1">
        <v>0</v>
      </c>
      <c r="W298" s="1">
        <v>0</v>
      </c>
      <c r="X298" s="1">
        <v>0</v>
      </c>
      <c r="Y298" s="1">
        <v>0</v>
      </c>
      <c r="AB298" s="275">
        <v>44620</v>
      </c>
      <c r="AC298" s="1">
        <v>1</v>
      </c>
      <c r="AD298" s="1" t="s">
        <v>2623</v>
      </c>
      <c r="AE298" s="1">
        <v>1</v>
      </c>
      <c r="AF298" s="1">
        <v>30</v>
      </c>
      <c r="AG298" s="1">
        <v>7520</v>
      </c>
      <c r="AN298" s="1">
        <v>1</v>
      </c>
      <c r="AO298" s="1">
        <v>1</v>
      </c>
      <c r="AR298" s="276">
        <v>12802.11</v>
      </c>
      <c r="AS298" s="1" t="s">
        <v>2657</v>
      </c>
      <c r="AT298" s="1">
        <v>0</v>
      </c>
      <c r="AU298" s="1">
        <v>0</v>
      </c>
      <c r="AX298" s="1">
        <v>5</v>
      </c>
      <c r="BC298" s="1">
        <v>1</v>
      </c>
      <c r="BD298" s="1">
        <v>7</v>
      </c>
      <c r="BE298" s="1">
        <v>2</v>
      </c>
      <c r="BF298" s="296">
        <v>114420.77766013063</v>
      </c>
      <c r="BO298" s="279">
        <f t="shared" si="19"/>
        <v>28666296</v>
      </c>
      <c r="BP298" s="2">
        <f t="shared" si="20"/>
        <v>0</v>
      </c>
      <c r="BQ298" s="2">
        <f t="shared" si="18"/>
        <v>33963372</v>
      </c>
      <c r="BS298" s="280">
        <v>28666296</v>
      </c>
      <c r="BT298" s="281"/>
      <c r="BU298" s="281"/>
      <c r="BV298" s="281">
        <v>33963372</v>
      </c>
      <c r="BW298" s="281"/>
      <c r="BX298" s="281"/>
      <c r="BY298" s="281"/>
      <c r="BZ298" s="281"/>
      <c r="CA298" s="281"/>
      <c r="CB298" s="281"/>
      <c r="CC298" s="281"/>
      <c r="CD298" s="281"/>
      <c r="CE298" s="281"/>
      <c r="CF298" s="281"/>
      <c r="CG298" s="281"/>
    </row>
    <row r="299" spans="1:85" x14ac:dyDescent="0.3">
      <c r="A299" s="273">
        <f t="shared" si="17"/>
        <v>7393.7759625508952</v>
      </c>
      <c r="B299" s="1" t="s">
        <v>2621</v>
      </c>
      <c r="C299" s="274">
        <v>22706867</v>
      </c>
      <c r="D299" s="1">
        <v>144205</v>
      </c>
      <c r="E299" s="1">
        <v>4</v>
      </c>
      <c r="F299" s="1" t="s">
        <v>4397</v>
      </c>
      <c r="G299" s="275">
        <v>44454</v>
      </c>
      <c r="H299" s="275">
        <v>45199</v>
      </c>
      <c r="I299" s="1">
        <v>1</v>
      </c>
      <c r="J299" s="1">
        <v>1</v>
      </c>
      <c r="K299" s="1">
        <v>5</v>
      </c>
      <c r="L299" s="1">
        <v>30</v>
      </c>
      <c r="M299" s="1">
        <v>2</v>
      </c>
      <c r="N299" s="1">
        <v>17.690000000000001</v>
      </c>
      <c r="O299" s="1">
        <v>19.2</v>
      </c>
      <c r="P299" s="1">
        <v>40000</v>
      </c>
      <c r="Q299" s="1">
        <v>1999</v>
      </c>
      <c r="R299" s="1">
        <v>32809</v>
      </c>
      <c r="S299" s="1">
        <v>484</v>
      </c>
      <c r="T299" s="1">
        <v>0</v>
      </c>
      <c r="U299" s="1">
        <v>0</v>
      </c>
      <c r="W299" s="1">
        <v>0</v>
      </c>
      <c r="X299" s="1">
        <v>0</v>
      </c>
      <c r="Y299" s="1">
        <v>0</v>
      </c>
      <c r="AB299" s="275">
        <v>44620</v>
      </c>
      <c r="AC299" s="1">
        <v>1</v>
      </c>
      <c r="AD299" s="1" t="s">
        <v>2623</v>
      </c>
      <c r="AE299" s="1">
        <v>1</v>
      </c>
      <c r="AF299" s="1">
        <v>30</v>
      </c>
      <c r="AG299" s="1">
        <v>1504</v>
      </c>
      <c r="AN299" s="1">
        <v>1</v>
      </c>
      <c r="AO299" s="1">
        <v>1</v>
      </c>
      <c r="AR299" s="276">
        <v>2530.65</v>
      </c>
      <c r="AS299" s="1" t="s">
        <v>2657</v>
      </c>
      <c r="AT299" s="1">
        <v>0</v>
      </c>
      <c r="AU299" s="1">
        <v>0</v>
      </c>
      <c r="AX299" s="1">
        <v>5</v>
      </c>
      <c r="BC299" s="1">
        <v>1</v>
      </c>
      <c r="BD299" s="1">
        <v>7</v>
      </c>
      <c r="BE299" s="1">
        <v>2</v>
      </c>
      <c r="BF299" s="296">
        <v>22884.574037449103</v>
      </c>
      <c r="BO299" s="279">
        <f t="shared" si="19"/>
        <v>28862447</v>
      </c>
      <c r="BP299" s="2">
        <f t="shared" si="20"/>
        <v>0</v>
      </c>
      <c r="BQ299" s="2">
        <f t="shared" si="18"/>
        <v>364226</v>
      </c>
      <c r="BS299" s="280">
        <v>28862447</v>
      </c>
      <c r="BT299" s="281"/>
      <c r="BU299" s="281"/>
      <c r="BV299" s="281"/>
      <c r="BW299" s="281"/>
      <c r="BX299" s="281"/>
      <c r="BY299" s="281"/>
      <c r="BZ299" s="281"/>
      <c r="CA299" s="281"/>
      <c r="CB299" s="281">
        <v>364226</v>
      </c>
      <c r="CC299" s="281"/>
      <c r="CD299" s="281"/>
      <c r="CE299" s="281"/>
      <c r="CF299" s="281"/>
      <c r="CG299" s="281"/>
    </row>
    <row r="300" spans="1:85" x14ac:dyDescent="0.3">
      <c r="A300" s="273">
        <f t="shared" si="17"/>
        <v>7393.7759625508952</v>
      </c>
      <c r="B300" s="1" t="s">
        <v>2621</v>
      </c>
      <c r="C300" s="274">
        <v>22706867</v>
      </c>
      <c r="D300" s="1">
        <v>144205</v>
      </c>
      <c r="E300" s="1">
        <v>4</v>
      </c>
      <c r="F300" s="1" t="s">
        <v>4398</v>
      </c>
      <c r="G300" s="275">
        <v>44454</v>
      </c>
      <c r="H300" s="275">
        <v>45199</v>
      </c>
      <c r="I300" s="1">
        <v>1</v>
      </c>
      <c r="J300" s="1">
        <v>1</v>
      </c>
      <c r="K300" s="1">
        <v>5</v>
      </c>
      <c r="L300" s="1">
        <v>30</v>
      </c>
      <c r="M300" s="1">
        <v>2</v>
      </c>
      <c r="N300" s="1">
        <v>17.690000000000001</v>
      </c>
      <c r="O300" s="1">
        <v>19.2</v>
      </c>
      <c r="P300" s="1">
        <v>40000</v>
      </c>
      <c r="Q300" s="1">
        <v>1999</v>
      </c>
      <c r="R300" s="1">
        <v>32809</v>
      </c>
      <c r="S300" s="1">
        <v>484</v>
      </c>
      <c r="T300" s="1">
        <v>0</v>
      </c>
      <c r="U300" s="1">
        <v>0</v>
      </c>
      <c r="W300" s="1">
        <v>0</v>
      </c>
      <c r="X300" s="1">
        <v>0</v>
      </c>
      <c r="Y300" s="1">
        <v>0</v>
      </c>
      <c r="AB300" s="275">
        <v>44620</v>
      </c>
      <c r="AC300" s="1">
        <v>1</v>
      </c>
      <c r="AD300" s="1" t="s">
        <v>2623</v>
      </c>
      <c r="AE300" s="1">
        <v>1</v>
      </c>
      <c r="AF300" s="1">
        <v>30</v>
      </c>
      <c r="AG300" s="1">
        <v>1504</v>
      </c>
      <c r="AN300" s="1">
        <v>1</v>
      </c>
      <c r="AO300" s="1">
        <v>1</v>
      </c>
      <c r="AR300" s="276">
        <v>2530.65</v>
      </c>
      <c r="AS300" s="1" t="s">
        <v>2657</v>
      </c>
      <c r="AT300" s="1">
        <v>0</v>
      </c>
      <c r="AU300" s="1">
        <v>0</v>
      </c>
      <c r="AX300" s="1">
        <v>5</v>
      </c>
      <c r="BC300" s="1">
        <v>1</v>
      </c>
      <c r="BD300" s="1">
        <v>7</v>
      </c>
      <c r="BE300" s="1">
        <v>2</v>
      </c>
      <c r="BF300" s="296">
        <v>22884.574037449103</v>
      </c>
      <c r="BO300" s="279">
        <f t="shared" si="19"/>
        <v>29207464</v>
      </c>
      <c r="BP300" s="2">
        <f t="shared" si="20"/>
        <v>0</v>
      </c>
      <c r="BQ300" s="2">
        <f t="shared" si="18"/>
        <v>0</v>
      </c>
      <c r="BS300" s="280">
        <v>29207464</v>
      </c>
      <c r="BT300" s="281"/>
      <c r="BU300" s="281"/>
      <c r="BV300" s="281">
        <v>0</v>
      </c>
      <c r="BW300" s="281"/>
      <c r="BX300" s="281"/>
      <c r="BY300" s="281"/>
      <c r="BZ300" s="281"/>
      <c r="CA300" s="281"/>
      <c r="CB300" s="281"/>
      <c r="CC300" s="281"/>
      <c r="CD300" s="281"/>
      <c r="CE300" s="281"/>
      <c r="CF300" s="281"/>
      <c r="CG300" s="281"/>
    </row>
    <row r="301" spans="1:85" x14ac:dyDescent="0.3">
      <c r="A301" s="273">
        <f t="shared" si="17"/>
        <v>26292.100856337114</v>
      </c>
      <c r="B301" s="1" t="s">
        <v>2621</v>
      </c>
      <c r="C301" s="274">
        <v>22706867</v>
      </c>
      <c r="D301" s="1">
        <v>144205</v>
      </c>
      <c r="E301" s="1">
        <v>4</v>
      </c>
      <c r="F301" s="1" t="s">
        <v>4422</v>
      </c>
      <c r="G301" s="275">
        <v>44281</v>
      </c>
      <c r="H301" s="275">
        <v>45016</v>
      </c>
      <c r="I301" s="1">
        <v>1</v>
      </c>
      <c r="J301" s="1">
        <v>1</v>
      </c>
      <c r="K301" s="1">
        <v>11</v>
      </c>
      <c r="L301" s="1">
        <v>30</v>
      </c>
      <c r="M301" s="1">
        <v>2</v>
      </c>
      <c r="N301" s="1">
        <v>17.690000000000001</v>
      </c>
      <c r="O301" s="1">
        <v>19.2</v>
      </c>
      <c r="P301" s="1">
        <v>200000</v>
      </c>
      <c r="Q301" s="1">
        <v>9995</v>
      </c>
      <c r="R301" s="1">
        <v>117184</v>
      </c>
      <c r="S301" s="1">
        <v>1729</v>
      </c>
      <c r="T301" s="1">
        <v>0</v>
      </c>
      <c r="U301" s="1">
        <v>0</v>
      </c>
      <c r="W301" s="1">
        <v>0</v>
      </c>
      <c r="X301" s="1">
        <v>0</v>
      </c>
      <c r="Y301" s="1">
        <v>0</v>
      </c>
      <c r="AB301" s="275">
        <v>44620</v>
      </c>
      <c r="AC301" s="1">
        <v>1</v>
      </c>
      <c r="AD301" s="1" t="s">
        <v>2623</v>
      </c>
      <c r="AE301" s="1">
        <v>1</v>
      </c>
      <c r="AF301" s="1">
        <v>30</v>
      </c>
      <c r="AG301" s="1">
        <v>8227</v>
      </c>
      <c r="AN301" s="1">
        <v>1</v>
      </c>
      <c r="AO301" s="1">
        <v>1</v>
      </c>
      <c r="AP301" s="275"/>
      <c r="AR301" s="276">
        <v>9155</v>
      </c>
      <c r="AS301" s="1" t="s">
        <v>2657</v>
      </c>
      <c r="AT301" s="1">
        <v>0</v>
      </c>
      <c r="AU301" s="1">
        <v>0</v>
      </c>
      <c r="AX301" s="1">
        <v>5</v>
      </c>
      <c r="BC301" s="1">
        <v>1</v>
      </c>
      <c r="BD301" s="1">
        <v>7</v>
      </c>
      <c r="BE301" s="1">
        <v>2</v>
      </c>
      <c r="BF301" s="296">
        <v>81736.899143662886</v>
      </c>
      <c r="BO301" s="279">
        <f t="shared" si="19"/>
        <v>29208806</v>
      </c>
      <c r="BP301" s="2">
        <f t="shared" si="20"/>
        <v>0</v>
      </c>
      <c r="BQ301" s="2">
        <f t="shared" si="18"/>
        <v>0</v>
      </c>
      <c r="BS301" s="280">
        <v>29208806</v>
      </c>
      <c r="BT301" s="281">
        <v>0</v>
      </c>
      <c r="BU301" s="281"/>
      <c r="BV301" s="281">
        <v>0</v>
      </c>
      <c r="BW301" s="281"/>
      <c r="BX301" s="281"/>
      <c r="BY301" s="281"/>
      <c r="BZ301" s="281"/>
      <c r="CA301" s="281"/>
      <c r="CB301" s="281"/>
      <c r="CC301" s="281"/>
      <c r="CD301" s="281"/>
      <c r="CE301" s="281"/>
      <c r="CF301" s="281"/>
      <c r="CG301" s="281"/>
    </row>
    <row r="302" spans="1:85" x14ac:dyDescent="0.3">
      <c r="A302" s="273">
        <f t="shared" si="17"/>
        <v>14039.526223649038</v>
      </c>
      <c r="B302" s="1" t="s">
        <v>2621</v>
      </c>
      <c r="C302" s="274">
        <v>22706867</v>
      </c>
      <c r="D302" s="1">
        <v>144205</v>
      </c>
      <c r="E302" s="1">
        <v>4</v>
      </c>
      <c r="F302" s="1" t="s">
        <v>4446</v>
      </c>
      <c r="G302" s="275">
        <v>44307</v>
      </c>
      <c r="H302" s="275">
        <v>45046</v>
      </c>
      <c r="I302" s="1">
        <v>1</v>
      </c>
      <c r="J302" s="1">
        <v>1</v>
      </c>
      <c r="K302" s="1">
        <v>10</v>
      </c>
      <c r="L302" s="1">
        <v>30</v>
      </c>
      <c r="M302" s="1">
        <v>2</v>
      </c>
      <c r="N302" s="1">
        <v>17.690000000000001</v>
      </c>
      <c r="O302" s="1">
        <v>19.2</v>
      </c>
      <c r="P302" s="1">
        <v>100000</v>
      </c>
      <c r="Q302" s="1">
        <v>4997</v>
      </c>
      <c r="R302" s="1">
        <v>62653</v>
      </c>
      <c r="S302" s="1">
        <v>924</v>
      </c>
      <c r="T302" s="1">
        <v>0</v>
      </c>
      <c r="U302" s="1">
        <v>0</v>
      </c>
      <c r="W302" s="1">
        <v>0</v>
      </c>
      <c r="X302" s="1">
        <v>0</v>
      </c>
      <c r="Y302" s="1">
        <v>0</v>
      </c>
      <c r="AB302" s="275">
        <v>44620</v>
      </c>
      <c r="AC302" s="1">
        <v>1</v>
      </c>
      <c r="AD302" s="1" t="s">
        <v>2623</v>
      </c>
      <c r="AE302" s="1">
        <v>1</v>
      </c>
      <c r="AF302" s="1">
        <v>30</v>
      </c>
      <c r="AG302" s="1">
        <v>4052</v>
      </c>
      <c r="AN302" s="1">
        <v>1</v>
      </c>
      <c r="AO302" s="1">
        <v>1</v>
      </c>
      <c r="AP302" s="275"/>
      <c r="AR302" s="276">
        <v>4912.4399999999996</v>
      </c>
      <c r="AS302" s="1" t="s">
        <v>2657</v>
      </c>
      <c r="AT302" s="1">
        <v>0</v>
      </c>
      <c r="AU302" s="1">
        <v>0</v>
      </c>
      <c r="AX302" s="1">
        <v>5</v>
      </c>
      <c r="BC302" s="1">
        <v>1</v>
      </c>
      <c r="BD302" s="1">
        <v>7</v>
      </c>
      <c r="BE302" s="1">
        <v>2</v>
      </c>
      <c r="BF302" s="296">
        <v>43701.03377635096</v>
      </c>
      <c r="BO302" s="279">
        <f t="shared" si="19"/>
        <v>29209442</v>
      </c>
      <c r="BP302" s="2">
        <f t="shared" si="20"/>
        <v>0</v>
      </c>
      <c r="BQ302" s="2">
        <f t="shared" si="18"/>
        <v>0</v>
      </c>
      <c r="BS302" s="280">
        <v>29209442</v>
      </c>
      <c r="BT302" s="281"/>
      <c r="BU302" s="281"/>
      <c r="BV302" s="281">
        <v>0</v>
      </c>
      <c r="BW302" s="281"/>
      <c r="BX302" s="281"/>
      <c r="BY302" s="281"/>
      <c r="BZ302" s="281"/>
      <c r="CA302" s="281"/>
      <c r="CB302" s="281"/>
      <c r="CC302" s="281"/>
      <c r="CD302" s="281"/>
      <c r="CE302" s="281"/>
      <c r="CF302" s="281"/>
      <c r="CG302" s="281"/>
    </row>
    <row r="303" spans="1:85" x14ac:dyDescent="0.3">
      <c r="A303" s="273">
        <f t="shared" si="17"/>
        <v>33426.356797166649</v>
      </c>
      <c r="B303" s="1" t="s">
        <v>2621</v>
      </c>
      <c r="C303" s="274">
        <v>22706867</v>
      </c>
      <c r="D303" s="1">
        <v>144205</v>
      </c>
      <c r="E303" s="1">
        <v>4</v>
      </c>
      <c r="F303" s="1" t="s">
        <v>4264</v>
      </c>
      <c r="G303" s="275">
        <v>44389</v>
      </c>
      <c r="H303" s="275">
        <v>45138</v>
      </c>
      <c r="I303" s="1">
        <v>1</v>
      </c>
      <c r="J303" s="1">
        <v>1</v>
      </c>
      <c r="K303" s="1">
        <v>7</v>
      </c>
      <c r="L303" s="1">
        <v>30</v>
      </c>
      <c r="M303" s="1">
        <v>2</v>
      </c>
      <c r="N303" s="1">
        <v>17.690000000000001</v>
      </c>
      <c r="O303" s="1">
        <v>19.2</v>
      </c>
      <c r="P303" s="1">
        <v>200000</v>
      </c>
      <c r="Q303" s="1">
        <v>9995</v>
      </c>
      <c r="R303" s="1">
        <v>148889</v>
      </c>
      <c r="S303" s="1">
        <v>2196</v>
      </c>
      <c r="T303" s="1">
        <v>0</v>
      </c>
      <c r="U303" s="1">
        <v>0</v>
      </c>
      <c r="W303" s="1">
        <v>0</v>
      </c>
      <c r="X303" s="1">
        <v>0</v>
      </c>
      <c r="Y303" s="1">
        <v>0</v>
      </c>
      <c r="AB303" s="275">
        <v>44620</v>
      </c>
      <c r="AC303" s="1">
        <v>1</v>
      </c>
      <c r="AD303" s="1" t="s">
        <v>2623</v>
      </c>
      <c r="AE303" s="1">
        <v>1</v>
      </c>
      <c r="AF303" s="1">
        <v>30</v>
      </c>
      <c r="AG303" s="1">
        <v>7749</v>
      </c>
      <c r="AN303" s="1">
        <v>1</v>
      </c>
      <c r="AO303" s="1">
        <v>1</v>
      </c>
      <c r="AR303" s="276">
        <v>11611.22</v>
      </c>
      <c r="AS303" s="1" t="s">
        <v>2657</v>
      </c>
      <c r="AT303" s="1">
        <v>0</v>
      </c>
      <c r="AU303" s="1">
        <v>0</v>
      </c>
      <c r="AX303" s="1">
        <v>5</v>
      </c>
      <c r="BC303" s="1">
        <v>1</v>
      </c>
      <c r="BD303" s="1">
        <v>7</v>
      </c>
      <c r="BE303" s="1">
        <v>2</v>
      </c>
      <c r="BF303" s="296">
        <v>103851.42320283335</v>
      </c>
      <c r="BO303" s="279">
        <f t="shared" si="19"/>
        <v>29209662</v>
      </c>
      <c r="BP303" s="2">
        <f t="shared" si="20"/>
        <v>0</v>
      </c>
      <c r="BQ303" s="2">
        <f t="shared" si="18"/>
        <v>0</v>
      </c>
      <c r="BS303" s="280">
        <v>29209662</v>
      </c>
      <c r="BT303" s="281"/>
      <c r="BU303" s="281"/>
      <c r="BV303" s="281">
        <v>0</v>
      </c>
      <c r="BW303" s="281"/>
      <c r="BX303" s="281"/>
      <c r="BY303" s="281"/>
      <c r="BZ303" s="281"/>
      <c r="CA303" s="281"/>
      <c r="CB303" s="281"/>
      <c r="CC303" s="281"/>
      <c r="CD303" s="281"/>
      <c r="CE303" s="281"/>
      <c r="CF303" s="281"/>
      <c r="CG303" s="281"/>
    </row>
    <row r="304" spans="1:85" x14ac:dyDescent="0.3">
      <c r="A304" s="273">
        <f t="shared" si="17"/>
        <v>35139.820307854287</v>
      </c>
      <c r="B304" s="1" t="s">
        <v>2621</v>
      </c>
      <c r="C304" s="274">
        <v>22706867</v>
      </c>
      <c r="D304" s="1">
        <v>144205</v>
      </c>
      <c r="E304" s="1">
        <v>4</v>
      </c>
      <c r="F304" s="1" t="s">
        <v>4722</v>
      </c>
      <c r="G304" s="275">
        <v>44439</v>
      </c>
      <c r="H304" s="275">
        <v>45169</v>
      </c>
      <c r="I304" s="1">
        <v>1</v>
      </c>
      <c r="J304" s="1">
        <v>1</v>
      </c>
      <c r="K304" s="1">
        <v>6</v>
      </c>
      <c r="L304" s="1">
        <v>30</v>
      </c>
      <c r="M304" s="1">
        <v>2</v>
      </c>
      <c r="N304" s="1">
        <v>17.690000000000001</v>
      </c>
      <c r="O304" s="1">
        <v>19.2</v>
      </c>
      <c r="P304" s="1">
        <v>200000</v>
      </c>
      <c r="Q304" s="1">
        <v>9995</v>
      </c>
      <c r="R304" s="1">
        <v>156522</v>
      </c>
      <c r="S304" s="1">
        <v>2309</v>
      </c>
      <c r="T304" s="1">
        <v>0</v>
      </c>
      <c r="U304" s="1">
        <v>0</v>
      </c>
      <c r="W304" s="1">
        <v>0</v>
      </c>
      <c r="X304" s="1">
        <v>0</v>
      </c>
      <c r="Y304" s="1">
        <v>0</v>
      </c>
      <c r="AB304" s="275">
        <v>44620</v>
      </c>
      <c r="AC304" s="1">
        <v>1</v>
      </c>
      <c r="AD304" s="1" t="s">
        <v>2623</v>
      </c>
      <c r="AE304" s="1">
        <v>1</v>
      </c>
      <c r="AF304" s="1">
        <v>30</v>
      </c>
      <c r="AG304" s="1">
        <v>7633</v>
      </c>
      <c r="AN304" s="1">
        <v>1</v>
      </c>
      <c r="AO304" s="1">
        <v>1</v>
      </c>
      <c r="AR304" s="276">
        <v>12206.67</v>
      </c>
      <c r="AS304" s="1" t="s">
        <v>2657</v>
      </c>
      <c r="AT304" s="1">
        <v>0</v>
      </c>
      <c r="AU304" s="1">
        <v>0</v>
      </c>
      <c r="AX304" s="1">
        <v>5</v>
      </c>
      <c r="BC304" s="1">
        <v>1</v>
      </c>
      <c r="BD304" s="1">
        <v>7</v>
      </c>
      <c r="BE304" s="1">
        <v>2</v>
      </c>
      <c r="BF304" s="296">
        <v>109175.5096921457</v>
      </c>
      <c r="BO304" s="279">
        <f t="shared" si="19"/>
        <v>29220687</v>
      </c>
      <c r="BP304" s="2">
        <f t="shared" si="20"/>
        <v>9218964.9263561312</v>
      </c>
      <c r="BQ304" s="2">
        <f t="shared" si="18"/>
        <v>5651283.0736438688</v>
      </c>
      <c r="BS304" s="280">
        <v>29220687</v>
      </c>
      <c r="BT304" s="281"/>
      <c r="BU304" s="281">
        <v>9218964.9263561312</v>
      </c>
      <c r="BV304" s="281"/>
      <c r="BW304" s="281"/>
      <c r="BX304" s="281"/>
      <c r="BY304" s="281"/>
      <c r="BZ304" s="281"/>
      <c r="CA304" s="281">
        <v>5651283.0736438688</v>
      </c>
      <c r="CB304" s="281"/>
      <c r="CC304" s="281"/>
      <c r="CD304" s="281"/>
      <c r="CE304" s="281"/>
      <c r="CF304" s="281"/>
      <c r="CG304" s="281"/>
    </row>
    <row r="305" spans="1:85" x14ac:dyDescent="0.3">
      <c r="A305" s="273">
        <f t="shared" si="17"/>
        <v>29967.977939194912</v>
      </c>
      <c r="B305" s="1" t="s">
        <v>2621</v>
      </c>
      <c r="C305" s="274">
        <v>22706867</v>
      </c>
      <c r="D305" s="1">
        <v>144205</v>
      </c>
      <c r="E305" s="1">
        <v>4</v>
      </c>
      <c r="F305" s="1" t="s">
        <v>4568</v>
      </c>
      <c r="G305" s="275">
        <v>44339</v>
      </c>
      <c r="H305" s="275">
        <v>45077</v>
      </c>
      <c r="I305" s="1">
        <v>1</v>
      </c>
      <c r="J305" s="1">
        <v>1</v>
      </c>
      <c r="K305" s="1">
        <v>9</v>
      </c>
      <c r="L305" s="1">
        <v>30</v>
      </c>
      <c r="M305" s="1">
        <v>2</v>
      </c>
      <c r="N305" s="1">
        <v>17.690000000000001</v>
      </c>
      <c r="O305" s="1">
        <v>19.2</v>
      </c>
      <c r="P305" s="1">
        <v>200000</v>
      </c>
      <c r="Q305" s="1">
        <v>9995</v>
      </c>
      <c r="R305" s="1">
        <v>133273</v>
      </c>
      <c r="S305" s="1">
        <v>1966</v>
      </c>
      <c r="T305" s="1">
        <v>0</v>
      </c>
      <c r="U305" s="1">
        <v>0</v>
      </c>
      <c r="W305" s="1">
        <v>0</v>
      </c>
      <c r="X305" s="1">
        <v>0</v>
      </c>
      <c r="Y305" s="1">
        <v>0</v>
      </c>
      <c r="AB305" s="275">
        <v>44620</v>
      </c>
      <c r="AC305" s="1">
        <v>1</v>
      </c>
      <c r="AD305" s="1" t="s">
        <v>2623</v>
      </c>
      <c r="AE305" s="1">
        <v>1</v>
      </c>
      <c r="AF305" s="1">
        <v>30</v>
      </c>
      <c r="AG305" s="1">
        <v>7984</v>
      </c>
      <c r="AN305" s="1">
        <v>1</v>
      </c>
      <c r="AO305" s="1">
        <v>1</v>
      </c>
      <c r="AR305" s="276">
        <v>10345.9</v>
      </c>
      <c r="AS305" s="1" t="s">
        <v>2657</v>
      </c>
      <c r="AT305" s="1">
        <v>0</v>
      </c>
      <c r="AU305" s="1">
        <v>0</v>
      </c>
      <c r="AX305" s="1">
        <v>5</v>
      </c>
      <c r="BC305" s="1">
        <v>1</v>
      </c>
      <c r="BD305" s="1">
        <v>7</v>
      </c>
      <c r="BE305" s="1">
        <v>2</v>
      </c>
      <c r="BF305" s="296">
        <v>92959.122060805093</v>
      </c>
      <c r="BO305" s="279">
        <f t="shared" si="19"/>
        <v>29222760</v>
      </c>
      <c r="BP305" s="2">
        <f t="shared" si="20"/>
        <v>0</v>
      </c>
      <c r="BQ305" s="2">
        <f t="shared" si="18"/>
        <v>0</v>
      </c>
      <c r="BS305" s="280">
        <v>29222760</v>
      </c>
      <c r="BT305" s="281"/>
      <c r="BU305" s="281"/>
      <c r="BV305" s="281">
        <v>0</v>
      </c>
      <c r="BW305" s="281"/>
      <c r="BX305" s="281"/>
      <c r="BY305" s="281"/>
      <c r="BZ305" s="281"/>
      <c r="CA305" s="281"/>
      <c r="CB305" s="281"/>
      <c r="CC305" s="281"/>
      <c r="CD305" s="281"/>
      <c r="CE305" s="281"/>
      <c r="CF305" s="281"/>
      <c r="CG305" s="281"/>
    </row>
    <row r="306" spans="1:85" x14ac:dyDescent="0.3">
      <c r="A306" s="273">
        <f t="shared" si="17"/>
        <v>13185.992846823894</v>
      </c>
      <c r="B306" s="1" t="s">
        <v>2621</v>
      </c>
      <c r="C306" s="274">
        <v>22706867</v>
      </c>
      <c r="D306" s="1">
        <v>144205</v>
      </c>
      <c r="E306" s="1">
        <v>4</v>
      </c>
      <c r="F306" s="1" t="s">
        <v>4985</v>
      </c>
      <c r="G306" s="275">
        <v>44267</v>
      </c>
      <c r="H306" s="275">
        <v>45016</v>
      </c>
      <c r="I306" s="1">
        <v>1</v>
      </c>
      <c r="J306" s="1">
        <v>1</v>
      </c>
      <c r="K306" s="1">
        <v>11</v>
      </c>
      <c r="L306" s="1">
        <v>30</v>
      </c>
      <c r="M306" s="1">
        <v>2</v>
      </c>
      <c r="N306" s="1">
        <v>17.690000000000001</v>
      </c>
      <c r="O306" s="1">
        <v>19.2</v>
      </c>
      <c r="P306" s="1">
        <v>100000</v>
      </c>
      <c r="Q306" s="1">
        <v>4997</v>
      </c>
      <c r="R306" s="1">
        <v>58601</v>
      </c>
      <c r="S306" s="1">
        <v>864</v>
      </c>
      <c r="T306" s="1">
        <v>0</v>
      </c>
      <c r="U306" s="1">
        <v>0</v>
      </c>
      <c r="W306" s="1">
        <v>0</v>
      </c>
      <c r="X306" s="1">
        <v>0</v>
      </c>
      <c r="Y306" s="1">
        <v>0</v>
      </c>
      <c r="AB306" s="275">
        <v>44620</v>
      </c>
      <c r="AC306" s="1">
        <v>1</v>
      </c>
      <c r="AD306" s="1" t="s">
        <v>2623</v>
      </c>
      <c r="AE306" s="1">
        <v>1</v>
      </c>
      <c r="AF306" s="1">
        <v>30</v>
      </c>
      <c r="AG306" s="1">
        <v>4113</v>
      </c>
      <c r="AN306" s="1">
        <v>1</v>
      </c>
      <c r="AO306" s="1">
        <v>1</v>
      </c>
      <c r="AR306" s="276">
        <v>4540.28</v>
      </c>
      <c r="AS306" s="1" t="s">
        <v>2657</v>
      </c>
      <c r="AT306" s="1">
        <v>0</v>
      </c>
      <c r="AU306" s="1">
        <v>0</v>
      </c>
      <c r="AX306" s="1">
        <v>5</v>
      </c>
      <c r="BC306" s="1">
        <v>1</v>
      </c>
      <c r="BD306" s="1">
        <v>7</v>
      </c>
      <c r="BE306" s="1">
        <v>2</v>
      </c>
      <c r="BF306" s="296">
        <v>40874.727153176107</v>
      </c>
      <c r="BO306" s="279">
        <f t="shared" si="19"/>
        <v>29222900</v>
      </c>
      <c r="BP306" s="2">
        <f t="shared" si="20"/>
        <v>0</v>
      </c>
      <c r="BQ306" s="2">
        <f t="shared" si="18"/>
        <v>10147230.43</v>
      </c>
      <c r="BS306" s="280">
        <v>29222900</v>
      </c>
      <c r="BT306" s="281"/>
      <c r="BU306" s="281"/>
      <c r="BV306" s="281">
        <v>5570991.3665332869</v>
      </c>
      <c r="BW306" s="281"/>
      <c r="BX306" s="281"/>
      <c r="BY306" s="281"/>
      <c r="BZ306" s="281"/>
      <c r="CA306" s="281">
        <v>4576239.0634667128</v>
      </c>
      <c r="CB306" s="281"/>
      <c r="CC306" s="281"/>
      <c r="CD306" s="281"/>
      <c r="CE306" s="281"/>
      <c r="CF306" s="281"/>
      <c r="CG306" s="281"/>
    </row>
    <row r="307" spans="1:85" x14ac:dyDescent="0.3">
      <c r="A307" s="273">
        <f t="shared" si="17"/>
        <v>26292.100856337114</v>
      </c>
      <c r="B307" s="1" t="s">
        <v>2621</v>
      </c>
      <c r="C307" s="274">
        <v>22706867</v>
      </c>
      <c r="D307" s="1">
        <v>144205</v>
      </c>
      <c r="E307" s="1">
        <v>4</v>
      </c>
      <c r="F307" s="1" t="s">
        <v>4986</v>
      </c>
      <c r="G307" s="275">
        <v>44267</v>
      </c>
      <c r="H307" s="275">
        <v>45016</v>
      </c>
      <c r="I307" s="1">
        <v>1</v>
      </c>
      <c r="J307" s="1">
        <v>1</v>
      </c>
      <c r="K307" s="1">
        <v>11</v>
      </c>
      <c r="L307" s="1">
        <v>30</v>
      </c>
      <c r="M307" s="1">
        <v>2</v>
      </c>
      <c r="N307" s="1">
        <v>17.690000000000001</v>
      </c>
      <c r="O307" s="1">
        <v>19.2</v>
      </c>
      <c r="P307" s="1">
        <v>200000</v>
      </c>
      <c r="Q307" s="1">
        <v>9995</v>
      </c>
      <c r="R307" s="1">
        <v>117184</v>
      </c>
      <c r="S307" s="1">
        <v>1729</v>
      </c>
      <c r="T307" s="1">
        <v>0</v>
      </c>
      <c r="U307" s="1">
        <v>0</v>
      </c>
      <c r="W307" s="1">
        <v>0</v>
      </c>
      <c r="X307" s="1">
        <v>0</v>
      </c>
      <c r="Y307" s="1">
        <v>0</v>
      </c>
      <c r="AB307" s="275">
        <v>44620</v>
      </c>
      <c r="AC307" s="1">
        <v>1</v>
      </c>
      <c r="AD307" s="1" t="s">
        <v>2623</v>
      </c>
      <c r="AE307" s="1">
        <v>1</v>
      </c>
      <c r="AF307" s="1">
        <v>30</v>
      </c>
      <c r="AG307" s="1">
        <v>8227</v>
      </c>
      <c r="AN307" s="1">
        <v>1</v>
      </c>
      <c r="AO307" s="1">
        <v>1</v>
      </c>
      <c r="AR307" s="276">
        <v>9155</v>
      </c>
      <c r="AS307" s="1" t="s">
        <v>2657</v>
      </c>
      <c r="AT307" s="1">
        <v>0</v>
      </c>
      <c r="AU307" s="1">
        <v>0</v>
      </c>
      <c r="AX307" s="1">
        <v>5</v>
      </c>
      <c r="BC307" s="1">
        <v>1</v>
      </c>
      <c r="BD307" s="1">
        <v>7</v>
      </c>
      <c r="BE307" s="1">
        <v>2</v>
      </c>
      <c r="BF307" s="296">
        <v>81736.899143662886</v>
      </c>
      <c r="BO307" s="279">
        <f t="shared" si="19"/>
        <v>29242287</v>
      </c>
      <c r="BP307" s="2">
        <f t="shared" si="20"/>
        <v>0</v>
      </c>
      <c r="BQ307" s="2">
        <f t="shared" si="18"/>
        <v>0</v>
      </c>
      <c r="BS307" s="280">
        <v>29242287</v>
      </c>
      <c r="BT307" s="281"/>
      <c r="BU307" s="281"/>
      <c r="BV307" s="281"/>
      <c r="BW307" s="281"/>
      <c r="BX307" s="281"/>
      <c r="BY307" s="281"/>
      <c r="BZ307" s="281"/>
      <c r="CA307" s="281">
        <v>0</v>
      </c>
      <c r="CB307" s="281"/>
      <c r="CC307" s="281"/>
      <c r="CD307" s="281"/>
      <c r="CE307" s="281"/>
      <c r="CF307" s="281"/>
      <c r="CG307" s="281"/>
    </row>
    <row r="308" spans="1:85" x14ac:dyDescent="0.3">
      <c r="A308" s="273">
        <f t="shared" si="17"/>
        <v>26292.100856337114</v>
      </c>
      <c r="B308" s="1" t="s">
        <v>2621</v>
      </c>
      <c r="C308" s="274">
        <v>22706867</v>
      </c>
      <c r="D308" s="1">
        <v>144205</v>
      </c>
      <c r="E308" s="1">
        <v>4</v>
      </c>
      <c r="F308" s="1" t="s">
        <v>4987</v>
      </c>
      <c r="G308" s="275">
        <v>44267</v>
      </c>
      <c r="H308" s="275">
        <v>45016</v>
      </c>
      <c r="I308" s="1">
        <v>1</v>
      </c>
      <c r="J308" s="1">
        <v>1</v>
      </c>
      <c r="K308" s="1">
        <v>11</v>
      </c>
      <c r="L308" s="1">
        <v>30</v>
      </c>
      <c r="M308" s="1">
        <v>2</v>
      </c>
      <c r="N308" s="1">
        <v>17.690000000000001</v>
      </c>
      <c r="O308" s="1">
        <v>19.2</v>
      </c>
      <c r="P308" s="1">
        <v>200000</v>
      </c>
      <c r="Q308" s="1">
        <v>9995</v>
      </c>
      <c r="R308" s="1">
        <v>117184</v>
      </c>
      <c r="S308" s="1">
        <v>1729</v>
      </c>
      <c r="T308" s="1">
        <v>0</v>
      </c>
      <c r="U308" s="1">
        <v>0</v>
      </c>
      <c r="W308" s="1">
        <v>0</v>
      </c>
      <c r="X308" s="1">
        <v>0</v>
      </c>
      <c r="Y308" s="1">
        <v>0</v>
      </c>
      <c r="AB308" s="275">
        <v>44620</v>
      </c>
      <c r="AC308" s="1">
        <v>1</v>
      </c>
      <c r="AD308" s="1" t="s">
        <v>2623</v>
      </c>
      <c r="AE308" s="1">
        <v>1</v>
      </c>
      <c r="AF308" s="1">
        <v>30</v>
      </c>
      <c r="AG308" s="1">
        <v>8227</v>
      </c>
      <c r="AN308" s="1">
        <v>1</v>
      </c>
      <c r="AO308" s="1">
        <v>1</v>
      </c>
      <c r="AR308" s="276">
        <v>9155</v>
      </c>
      <c r="AS308" s="1" t="s">
        <v>2657</v>
      </c>
      <c r="AT308" s="1">
        <v>0</v>
      </c>
      <c r="AU308" s="1">
        <v>0</v>
      </c>
      <c r="AX308" s="1">
        <v>5</v>
      </c>
      <c r="BC308" s="1">
        <v>1</v>
      </c>
      <c r="BD308" s="1">
        <v>7</v>
      </c>
      <c r="BE308" s="1">
        <v>2</v>
      </c>
      <c r="BF308" s="296">
        <v>81736.899143662886</v>
      </c>
      <c r="BO308" s="279">
        <f t="shared" si="19"/>
        <v>29242860</v>
      </c>
      <c r="BP308" s="2">
        <f t="shared" si="20"/>
        <v>0</v>
      </c>
      <c r="BQ308" s="2">
        <f t="shared" si="18"/>
        <v>38830316</v>
      </c>
      <c r="BS308" s="280">
        <v>29242860</v>
      </c>
      <c r="BT308" s="281"/>
      <c r="BU308" s="281"/>
      <c r="BV308" s="281">
        <v>37537972.764086112</v>
      </c>
      <c r="BW308" s="281"/>
      <c r="BX308" s="281"/>
      <c r="BY308" s="281"/>
      <c r="BZ308" s="281"/>
      <c r="CA308" s="281">
        <v>1292343.2359138895</v>
      </c>
      <c r="CB308" s="281"/>
      <c r="CC308" s="281"/>
      <c r="CD308" s="281"/>
      <c r="CE308" s="281"/>
      <c r="CF308" s="281"/>
      <c r="CG308" s="281"/>
    </row>
    <row r="309" spans="1:85" x14ac:dyDescent="0.3">
      <c r="A309" s="273">
        <f t="shared" si="17"/>
        <v>14039.526223649038</v>
      </c>
      <c r="B309" s="1" t="s">
        <v>2621</v>
      </c>
      <c r="C309" s="274">
        <v>22706867</v>
      </c>
      <c r="D309" s="1">
        <v>144205</v>
      </c>
      <c r="E309" s="1">
        <v>4</v>
      </c>
      <c r="F309" s="1" t="s">
        <v>4995</v>
      </c>
      <c r="G309" s="275">
        <v>44293</v>
      </c>
      <c r="H309" s="275">
        <v>45046</v>
      </c>
      <c r="I309" s="1">
        <v>1</v>
      </c>
      <c r="J309" s="1">
        <v>1</v>
      </c>
      <c r="K309" s="1">
        <v>10</v>
      </c>
      <c r="L309" s="1">
        <v>30</v>
      </c>
      <c r="M309" s="1">
        <v>2</v>
      </c>
      <c r="N309" s="1">
        <v>17.690000000000001</v>
      </c>
      <c r="O309" s="1">
        <v>19.2</v>
      </c>
      <c r="P309" s="1">
        <v>100000</v>
      </c>
      <c r="Q309" s="1">
        <v>4997</v>
      </c>
      <c r="R309" s="1">
        <v>62653</v>
      </c>
      <c r="S309" s="1">
        <v>924</v>
      </c>
      <c r="T309" s="1">
        <v>0</v>
      </c>
      <c r="U309" s="1">
        <v>0</v>
      </c>
      <c r="W309" s="1">
        <v>0</v>
      </c>
      <c r="X309" s="1">
        <v>0</v>
      </c>
      <c r="Y309" s="1">
        <v>0</v>
      </c>
      <c r="AB309" s="275">
        <v>44620</v>
      </c>
      <c r="AC309" s="1">
        <v>1</v>
      </c>
      <c r="AD309" s="1" t="s">
        <v>2623</v>
      </c>
      <c r="AE309" s="1">
        <v>1</v>
      </c>
      <c r="AF309" s="1">
        <v>30</v>
      </c>
      <c r="AG309" s="1">
        <v>4052</v>
      </c>
      <c r="AN309" s="1">
        <v>1</v>
      </c>
      <c r="AO309" s="1">
        <v>1</v>
      </c>
      <c r="AR309" s="276">
        <v>4912.4399999999996</v>
      </c>
      <c r="AS309" s="1" t="s">
        <v>2657</v>
      </c>
      <c r="AT309" s="1">
        <v>0</v>
      </c>
      <c r="AU309" s="1">
        <v>0</v>
      </c>
      <c r="AX309" s="1">
        <v>5</v>
      </c>
      <c r="BC309" s="1">
        <v>1</v>
      </c>
      <c r="BD309" s="1">
        <v>7</v>
      </c>
      <c r="BE309" s="1">
        <v>2</v>
      </c>
      <c r="BF309" s="296">
        <v>43701.03377635096</v>
      </c>
      <c r="BO309" s="279">
        <f t="shared" si="19"/>
        <v>29284744</v>
      </c>
      <c r="BP309" s="2">
        <f t="shared" si="20"/>
        <v>0</v>
      </c>
      <c r="BQ309" s="2">
        <f t="shared" si="18"/>
        <v>18386779.450000003</v>
      </c>
      <c r="BS309" s="280">
        <v>29284744</v>
      </c>
      <c r="BT309" s="281"/>
      <c r="BU309" s="281"/>
      <c r="BV309" s="281">
        <v>18386779.450000003</v>
      </c>
      <c r="BW309" s="281"/>
      <c r="BX309" s="281"/>
      <c r="BY309" s="281"/>
      <c r="BZ309" s="281"/>
      <c r="CA309" s="281"/>
      <c r="CB309" s="281"/>
      <c r="CC309" s="281"/>
      <c r="CD309" s="281"/>
      <c r="CE309" s="281"/>
      <c r="CF309" s="281"/>
      <c r="CG309" s="281"/>
    </row>
    <row r="310" spans="1:85" x14ac:dyDescent="0.3">
      <c r="A310" s="273">
        <f t="shared" si="17"/>
        <v>26292.100856337114</v>
      </c>
      <c r="B310" s="1" t="s">
        <v>2621</v>
      </c>
      <c r="C310" s="274">
        <v>22706867</v>
      </c>
      <c r="D310" s="1">
        <v>144205</v>
      </c>
      <c r="E310" s="1">
        <v>4</v>
      </c>
      <c r="F310" s="1" t="s">
        <v>4666</v>
      </c>
      <c r="G310" s="275">
        <v>44268</v>
      </c>
      <c r="H310" s="275">
        <v>45016</v>
      </c>
      <c r="I310" s="1">
        <v>1</v>
      </c>
      <c r="J310" s="1">
        <v>1</v>
      </c>
      <c r="K310" s="1">
        <v>11</v>
      </c>
      <c r="L310" s="1">
        <v>30</v>
      </c>
      <c r="M310" s="1">
        <v>2</v>
      </c>
      <c r="N310" s="1">
        <v>17.690000000000001</v>
      </c>
      <c r="O310" s="1">
        <v>19.2</v>
      </c>
      <c r="P310" s="1">
        <v>200000</v>
      </c>
      <c r="Q310" s="1">
        <v>9995</v>
      </c>
      <c r="R310" s="1">
        <v>117184</v>
      </c>
      <c r="S310" s="1">
        <v>1729</v>
      </c>
      <c r="T310" s="1">
        <v>0</v>
      </c>
      <c r="U310" s="1">
        <v>0</v>
      </c>
      <c r="W310" s="1">
        <v>0</v>
      </c>
      <c r="X310" s="1">
        <v>0</v>
      </c>
      <c r="Y310" s="1">
        <v>0</v>
      </c>
      <c r="AB310" s="275">
        <v>44620</v>
      </c>
      <c r="AC310" s="1">
        <v>1</v>
      </c>
      <c r="AD310" s="1" t="s">
        <v>2623</v>
      </c>
      <c r="AE310" s="1">
        <v>1</v>
      </c>
      <c r="AF310" s="1">
        <v>30</v>
      </c>
      <c r="AG310" s="1">
        <v>8227</v>
      </c>
      <c r="AN310" s="1">
        <v>1</v>
      </c>
      <c r="AO310" s="1">
        <v>1</v>
      </c>
      <c r="AR310" s="276">
        <v>9155</v>
      </c>
      <c r="AS310" s="1" t="s">
        <v>2657</v>
      </c>
      <c r="AT310" s="1">
        <v>0</v>
      </c>
      <c r="AU310" s="1">
        <v>0</v>
      </c>
      <c r="AX310" s="1">
        <v>5</v>
      </c>
      <c r="BC310" s="1">
        <v>1</v>
      </c>
      <c r="BD310" s="1">
        <v>7</v>
      </c>
      <c r="BE310" s="1">
        <v>2</v>
      </c>
      <c r="BF310" s="296">
        <v>81736.899143662886</v>
      </c>
      <c r="BO310" s="279">
        <f t="shared" si="19"/>
        <v>29224220</v>
      </c>
      <c r="BP310" s="2">
        <f t="shared" si="20"/>
        <v>0</v>
      </c>
      <c r="BQ310" s="2">
        <f t="shared" si="18"/>
        <v>0</v>
      </c>
      <c r="BS310" s="280">
        <v>29224220</v>
      </c>
      <c r="BT310" s="281"/>
      <c r="BU310" s="281"/>
      <c r="BV310" s="281"/>
      <c r="BW310" s="281"/>
      <c r="BX310" s="281"/>
      <c r="BY310" s="281"/>
      <c r="BZ310" s="281"/>
      <c r="CA310" s="281">
        <v>0</v>
      </c>
      <c r="CB310" s="281"/>
      <c r="CC310" s="281"/>
      <c r="CD310" s="281"/>
      <c r="CE310" s="281"/>
      <c r="CF310" s="281"/>
      <c r="CG310" s="281"/>
    </row>
    <row r="311" spans="1:85" x14ac:dyDescent="0.3">
      <c r="A311" s="273">
        <f t="shared" si="17"/>
        <v>18410.761133781511</v>
      </c>
      <c r="B311" s="1" t="s">
        <v>2621</v>
      </c>
      <c r="C311" s="274">
        <v>22706867</v>
      </c>
      <c r="D311" s="1">
        <v>144205</v>
      </c>
      <c r="E311" s="1">
        <v>4</v>
      </c>
      <c r="F311" s="1" t="s">
        <v>4705</v>
      </c>
      <c r="G311" s="275">
        <v>44460</v>
      </c>
      <c r="H311" s="275">
        <v>45199</v>
      </c>
      <c r="I311" s="1">
        <v>1</v>
      </c>
      <c r="J311" s="1">
        <v>1</v>
      </c>
      <c r="K311" s="1">
        <v>5</v>
      </c>
      <c r="L311" s="1">
        <v>30</v>
      </c>
      <c r="M311" s="1">
        <v>2</v>
      </c>
      <c r="N311" s="1">
        <v>17.690000000000001</v>
      </c>
      <c r="O311" s="1">
        <v>19.2</v>
      </c>
      <c r="P311" s="1">
        <v>100000</v>
      </c>
      <c r="Q311" s="1">
        <v>4997</v>
      </c>
      <c r="R311" s="1">
        <v>82025</v>
      </c>
      <c r="S311" s="1">
        <v>1210</v>
      </c>
      <c r="T311" s="1">
        <v>0</v>
      </c>
      <c r="U311" s="1">
        <v>0</v>
      </c>
      <c r="W311" s="1">
        <v>0</v>
      </c>
      <c r="X311" s="1">
        <v>0</v>
      </c>
      <c r="Y311" s="1">
        <v>0</v>
      </c>
      <c r="AB311" s="275">
        <v>44620</v>
      </c>
      <c r="AC311" s="1">
        <v>1</v>
      </c>
      <c r="AD311" s="1" t="s">
        <v>2623</v>
      </c>
      <c r="AE311" s="1">
        <v>1</v>
      </c>
      <c r="AF311" s="1">
        <v>30</v>
      </c>
      <c r="AG311" s="1">
        <v>3759</v>
      </c>
      <c r="AN311" s="1">
        <v>1</v>
      </c>
      <c r="AO311" s="1">
        <v>1</v>
      </c>
      <c r="AR311" s="276">
        <v>6401.06</v>
      </c>
      <c r="AS311" s="1" t="s">
        <v>2657</v>
      </c>
      <c r="AT311" s="1">
        <v>0</v>
      </c>
      <c r="AU311" s="1">
        <v>0</v>
      </c>
      <c r="AX311" s="1">
        <v>5</v>
      </c>
      <c r="BC311" s="1">
        <v>1</v>
      </c>
      <c r="BD311" s="1">
        <v>7</v>
      </c>
      <c r="BE311" s="1">
        <v>2</v>
      </c>
      <c r="BF311" s="296">
        <v>57213.178866218492</v>
      </c>
      <c r="BO311" s="279">
        <f t="shared" si="19"/>
        <v>29222426</v>
      </c>
      <c r="BP311" s="2">
        <f t="shared" si="20"/>
        <v>0</v>
      </c>
      <c r="BQ311" s="2">
        <f t="shared" si="18"/>
        <v>0</v>
      </c>
      <c r="BS311" s="280">
        <v>29222426</v>
      </c>
      <c r="BT311" s="281"/>
      <c r="BU311" s="281"/>
      <c r="BV311" s="281"/>
      <c r="BW311" s="281"/>
      <c r="BX311" s="281"/>
      <c r="BY311" s="281"/>
      <c r="BZ311" s="281"/>
      <c r="CA311" s="281">
        <v>0</v>
      </c>
      <c r="CB311" s="281"/>
      <c r="CC311" s="281"/>
      <c r="CD311" s="281"/>
      <c r="CE311" s="281"/>
      <c r="CF311" s="281"/>
      <c r="CG311" s="281"/>
    </row>
    <row r="312" spans="1:85" x14ac:dyDescent="0.3">
      <c r="A312" s="273">
        <f t="shared" si="17"/>
        <v>5644.6185183821617</v>
      </c>
      <c r="B312" s="1" t="s">
        <v>2621</v>
      </c>
      <c r="C312" s="274">
        <v>22706867</v>
      </c>
      <c r="D312" s="1">
        <v>144205</v>
      </c>
      <c r="E312" s="1">
        <v>4</v>
      </c>
      <c r="F312" s="1" t="s">
        <v>4956</v>
      </c>
      <c r="G312" s="275">
        <v>44301</v>
      </c>
      <c r="H312" s="275">
        <v>45046</v>
      </c>
      <c r="I312" s="1">
        <v>1</v>
      </c>
      <c r="J312" s="1">
        <v>1</v>
      </c>
      <c r="K312" s="1">
        <v>10</v>
      </c>
      <c r="L312" s="1">
        <v>30</v>
      </c>
      <c r="M312" s="1">
        <v>2</v>
      </c>
      <c r="N312" s="1">
        <v>17.690000000000001</v>
      </c>
      <c r="O312" s="1">
        <v>19.2</v>
      </c>
      <c r="P312" s="1">
        <v>40000</v>
      </c>
      <c r="Q312" s="1">
        <v>1999</v>
      </c>
      <c r="R312" s="1">
        <v>25058</v>
      </c>
      <c r="S312" s="1">
        <v>370</v>
      </c>
      <c r="T312" s="1">
        <v>0</v>
      </c>
      <c r="U312" s="1">
        <v>0</v>
      </c>
      <c r="W312" s="1">
        <v>0</v>
      </c>
      <c r="X312" s="1">
        <v>0</v>
      </c>
      <c r="Y312" s="1">
        <v>0</v>
      </c>
      <c r="AB312" s="275">
        <v>44620</v>
      </c>
      <c r="AC312" s="1">
        <v>1</v>
      </c>
      <c r="AD312" s="1" t="s">
        <v>2623</v>
      </c>
      <c r="AE312" s="1">
        <v>1</v>
      </c>
      <c r="AF312" s="1">
        <v>30</v>
      </c>
      <c r="AG312" s="1">
        <v>1621</v>
      </c>
      <c r="AN312" s="1">
        <v>1</v>
      </c>
      <c r="AO312" s="1">
        <v>1</v>
      </c>
      <c r="AR312" s="276">
        <v>1935.2</v>
      </c>
      <c r="AS312" s="1" t="s">
        <v>2657</v>
      </c>
      <c r="AT312" s="1">
        <v>0</v>
      </c>
      <c r="AU312" s="1">
        <v>0</v>
      </c>
      <c r="AX312" s="1">
        <v>5</v>
      </c>
      <c r="BC312" s="1">
        <v>1</v>
      </c>
      <c r="BD312" s="1">
        <v>7</v>
      </c>
      <c r="BE312" s="1">
        <v>2</v>
      </c>
      <c r="BF312" s="296">
        <v>17478.181481617838</v>
      </c>
      <c r="BO312" s="279">
        <f t="shared" si="19"/>
        <v>29228729</v>
      </c>
      <c r="BP312" s="2">
        <f t="shared" si="20"/>
        <v>0</v>
      </c>
      <c r="BQ312" s="2">
        <f t="shared" si="18"/>
        <v>16751460.739999998</v>
      </c>
      <c r="BS312" s="280">
        <v>29228729</v>
      </c>
      <c r="BT312" s="281"/>
      <c r="BU312" s="281"/>
      <c r="BV312" s="281">
        <v>12922757.203088168</v>
      </c>
      <c r="BW312" s="281"/>
      <c r="BX312" s="281"/>
      <c r="BY312" s="281"/>
      <c r="BZ312" s="281"/>
      <c r="CA312" s="281">
        <v>3828703.5369118312</v>
      </c>
      <c r="CB312" s="281"/>
      <c r="CC312" s="281"/>
      <c r="CD312" s="281"/>
      <c r="CE312" s="281"/>
      <c r="CF312" s="281"/>
      <c r="CG312" s="281"/>
    </row>
    <row r="313" spans="1:85" x14ac:dyDescent="0.3">
      <c r="A313" s="273">
        <f t="shared" si="17"/>
        <v>87924.590751559183</v>
      </c>
      <c r="B313" s="1" t="s">
        <v>2621</v>
      </c>
      <c r="C313" s="274">
        <v>22706867</v>
      </c>
      <c r="D313" s="1">
        <v>144205</v>
      </c>
      <c r="E313" s="1">
        <v>4</v>
      </c>
      <c r="F313" s="1" t="s">
        <v>4758</v>
      </c>
      <c r="G313" s="275">
        <v>44431</v>
      </c>
      <c r="H313" s="275">
        <v>45169</v>
      </c>
      <c r="I313" s="1">
        <v>1</v>
      </c>
      <c r="J313" s="1">
        <v>1</v>
      </c>
      <c r="K313" s="1">
        <v>6</v>
      </c>
      <c r="L313" s="1">
        <v>30</v>
      </c>
      <c r="M313" s="1">
        <v>2</v>
      </c>
      <c r="N313" s="1">
        <v>17.690000000000001</v>
      </c>
      <c r="O313" s="1">
        <v>19.2</v>
      </c>
      <c r="P313" s="1">
        <v>500000</v>
      </c>
      <c r="Q313" s="1">
        <v>24987</v>
      </c>
      <c r="R313" s="1">
        <v>391307</v>
      </c>
      <c r="S313" s="1">
        <v>5771</v>
      </c>
      <c r="T313" s="1">
        <v>0</v>
      </c>
      <c r="U313" s="1">
        <v>0</v>
      </c>
      <c r="W313" s="1">
        <v>0</v>
      </c>
      <c r="X313" s="1">
        <v>0</v>
      </c>
      <c r="Y313" s="1">
        <v>0</v>
      </c>
      <c r="AB313" s="275">
        <v>44620</v>
      </c>
      <c r="AC313" s="1">
        <v>1</v>
      </c>
      <c r="AD313" s="1" t="s">
        <v>2623</v>
      </c>
      <c r="AE313" s="1">
        <v>1</v>
      </c>
      <c r="AF313" s="1">
        <v>30</v>
      </c>
      <c r="AG313" s="1">
        <v>19085</v>
      </c>
      <c r="AN313" s="1">
        <v>1</v>
      </c>
      <c r="AO313" s="1">
        <v>1</v>
      </c>
      <c r="AR313" s="276">
        <v>30442.240000000002</v>
      </c>
      <c r="AS313" s="1" t="s">
        <v>2657</v>
      </c>
      <c r="AT313" s="1">
        <v>0</v>
      </c>
      <c r="AU313" s="1">
        <v>0</v>
      </c>
      <c r="AX313" s="1">
        <v>5</v>
      </c>
      <c r="BC313" s="1">
        <v>1</v>
      </c>
      <c r="BD313" s="1">
        <v>7</v>
      </c>
      <c r="BE313" s="1">
        <v>2</v>
      </c>
      <c r="BF313" s="296">
        <v>272940.16924844083</v>
      </c>
      <c r="BO313" s="279">
        <f t="shared" si="19"/>
        <v>29229229</v>
      </c>
      <c r="BP313" s="2">
        <f t="shared" si="20"/>
        <v>0</v>
      </c>
      <c r="BQ313" s="2">
        <f t="shared" si="18"/>
        <v>8694742</v>
      </c>
      <c r="BS313" s="280">
        <v>29229229</v>
      </c>
      <c r="BT313" s="281"/>
      <c r="BU313" s="281"/>
      <c r="BV313" s="281">
        <v>8694742</v>
      </c>
      <c r="BW313" s="281"/>
      <c r="BX313" s="281"/>
      <c r="BY313" s="281"/>
      <c r="BZ313" s="281"/>
      <c r="CA313" s="281"/>
      <c r="CB313" s="281"/>
      <c r="CC313" s="281"/>
      <c r="CD313" s="281"/>
      <c r="CE313" s="281"/>
      <c r="CF313" s="281"/>
      <c r="CG313" s="281"/>
    </row>
    <row r="314" spans="1:85" x14ac:dyDescent="0.3">
      <c r="A314" s="273">
        <f t="shared" si="17"/>
        <v>20113.362193268578</v>
      </c>
      <c r="B314" s="1" t="s">
        <v>2621</v>
      </c>
      <c r="C314" s="274">
        <v>22706867</v>
      </c>
      <c r="D314" s="1">
        <v>144205</v>
      </c>
      <c r="E314" s="1">
        <v>4</v>
      </c>
      <c r="F314" s="1" t="s">
        <v>5143</v>
      </c>
      <c r="G314" s="275">
        <v>44526</v>
      </c>
      <c r="H314" s="275">
        <v>45260</v>
      </c>
      <c r="I314" s="1">
        <v>1</v>
      </c>
      <c r="J314" s="1">
        <v>1</v>
      </c>
      <c r="K314" s="1">
        <v>3</v>
      </c>
      <c r="L314" s="1">
        <v>30</v>
      </c>
      <c r="M314" s="1">
        <v>2</v>
      </c>
      <c r="N314" s="1">
        <v>17.690000000000001</v>
      </c>
      <c r="O314" s="1">
        <v>19.2</v>
      </c>
      <c r="P314" s="1">
        <v>100000</v>
      </c>
      <c r="Q314" s="1">
        <v>4997</v>
      </c>
      <c r="R314" s="1">
        <v>89376</v>
      </c>
      <c r="S314" s="1">
        <v>1319</v>
      </c>
      <c r="T314" s="1">
        <v>0</v>
      </c>
      <c r="U314" s="1">
        <v>0</v>
      </c>
      <c r="W314" s="1">
        <v>0</v>
      </c>
      <c r="X314" s="1">
        <v>0</v>
      </c>
      <c r="Y314" s="1">
        <v>0</v>
      </c>
      <c r="AB314" s="275">
        <v>44620</v>
      </c>
      <c r="AC314" s="1">
        <v>1</v>
      </c>
      <c r="AD314" s="1" t="s">
        <v>2623</v>
      </c>
      <c r="AE314" s="1">
        <v>1</v>
      </c>
      <c r="AF314" s="1">
        <v>30</v>
      </c>
      <c r="AG314" s="1">
        <v>3648</v>
      </c>
      <c r="AN314" s="1">
        <v>1</v>
      </c>
      <c r="AO314" s="1">
        <v>1</v>
      </c>
      <c r="AR314" s="276">
        <v>6922.07</v>
      </c>
      <c r="AS314" s="1" t="s">
        <v>2657</v>
      </c>
      <c r="AT314" s="1">
        <v>0</v>
      </c>
      <c r="AU314" s="1">
        <v>0</v>
      </c>
      <c r="AX314" s="1">
        <v>5</v>
      </c>
      <c r="BC314" s="1">
        <v>1</v>
      </c>
      <c r="BD314" s="1">
        <v>7</v>
      </c>
      <c r="BE314" s="1">
        <v>2</v>
      </c>
      <c r="BF314" s="296">
        <v>62340.567806731415</v>
      </c>
      <c r="BO314" s="279">
        <f t="shared" si="19"/>
        <v>29242422</v>
      </c>
      <c r="BP314" s="2">
        <f t="shared" si="20"/>
        <v>5110737.8900000006</v>
      </c>
      <c r="BQ314" s="2">
        <f t="shared" si="18"/>
        <v>0</v>
      </c>
      <c r="BS314" s="280">
        <v>29242422</v>
      </c>
      <c r="BT314" s="281"/>
      <c r="BU314" s="281">
        <v>5110737.8900000006</v>
      </c>
      <c r="BV314" s="281"/>
      <c r="BW314" s="281"/>
      <c r="BX314" s="281"/>
      <c r="BY314" s="281"/>
      <c r="BZ314" s="281"/>
      <c r="CA314" s="281"/>
      <c r="CB314" s="281"/>
      <c r="CC314" s="281"/>
      <c r="CD314" s="281"/>
      <c r="CE314" s="281"/>
      <c r="CF314" s="281"/>
      <c r="CG314" s="281"/>
    </row>
    <row r="315" spans="1:85" x14ac:dyDescent="0.3">
      <c r="A315" s="273">
        <f t="shared" si="17"/>
        <v>19233.165164971906</v>
      </c>
      <c r="B315" s="1" t="s">
        <v>2621</v>
      </c>
      <c r="C315" s="274">
        <v>22706867</v>
      </c>
      <c r="D315" s="1">
        <v>144205</v>
      </c>
      <c r="E315" s="1">
        <v>4</v>
      </c>
      <c r="F315" s="1" t="s">
        <v>5183</v>
      </c>
      <c r="G315" s="275">
        <v>44493</v>
      </c>
      <c r="H315" s="275">
        <v>45230</v>
      </c>
      <c r="I315" s="1">
        <v>1</v>
      </c>
      <c r="J315" s="1">
        <v>1</v>
      </c>
      <c r="K315" s="1">
        <v>4</v>
      </c>
      <c r="L315" s="1">
        <v>30</v>
      </c>
      <c r="M315" s="1">
        <v>2</v>
      </c>
      <c r="N315" s="1">
        <v>17.690000000000001</v>
      </c>
      <c r="O315" s="1">
        <v>19.2</v>
      </c>
      <c r="P315" s="1">
        <v>100000</v>
      </c>
      <c r="Q315" s="1">
        <v>4997</v>
      </c>
      <c r="R315" s="1">
        <v>85728</v>
      </c>
      <c r="S315" s="1">
        <v>1265</v>
      </c>
      <c r="T315" s="1">
        <v>0</v>
      </c>
      <c r="U315" s="1">
        <v>0</v>
      </c>
      <c r="W315" s="1">
        <v>0</v>
      </c>
      <c r="X315" s="1">
        <v>0</v>
      </c>
      <c r="Y315" s="1">
        <v>0</v>
      </c>
      <c r="AB315" s="275">
        <v>44620</v>
      </c>
      <c r="AC315" s="1">
        <v>1</v>
      </c>
      <c r="AD315" s="1" t="s">
        <v>2623</v>
      </c>
      <c r="AE315" s="1">
        <v>1</v>
      </c>
      <c r="AF315" s="1">
        <v>30</v>
      </c>
      <c r="AG315" s="1">
        <v>3703</v>
      </c>
      <c r="AN315" s="1">
        <v>1</v>
      </c>
      <c r="AO315" s="1">
        <v>1</v>
      </c>
      <c r="AR315" s="276">
        <v>6698.78</v>
      </c>
      <c r="AS315" s="1" t="s">
        <v>2657</v>
      </c>
      <c r="AT315" s="1">
        <v>0</v>
      </c>
      <c r="AU315" s="1">
        <v>0</v>
      </c>
      <c r="AX315" s="1">
        <v>5</v>
      </c>
      <c r="BC315" s="1">
        <v>1</v>
      </c>
      <c r="BD315" s="1">
        <v>7</v>
      </c>
      <c r="BE315" s="1">
        <v>2</v>
      </c>
      <c r="BF315" s="296">
        <v>59796.054835028095</v>
      </c>
      <c r="BO315" s="279">
        <f t="shared" si="19"/>
        <v>29244284</v>
      </c>
      <c r="BP315" s="2">
        <f t="shared" si="20"/>
        <v>0</v>
      </c>
      <c r="BQ315" s="2">
        <f t="shared" si="18"/>
        <v>11317301.359999996</v>
      </c>
      <c r="BS315" s="280">
        <v>29244284</v>
      </c>
      <c r="BT315" s="281"/>
      <c r="BU315" s="281"/>
      <c r="BV315" s="281"/>
      <c r="BW315" s="281"/>
      <c r="BX315" s="281"/>
      <c r="BY315" s="281"/>
      <c r="BZ315" s="281"/>
      <c r="CA315" s="281">
        <v>11317301.359999996</v>
      </c>
      <c r="CB315" s="281"/>
      <c r="CC315" s="281"/>
      <c r="CD315" s="281"/>
      <c r="CE315" s="281"/>
      <c r="CF315" s="281"/>
      <c r="CG315" s="281"/>
    </row>
    <row r="316" spans="1:85" x14ac:dyDescent="0.3">
      <c r="A316" s="273">
        <f t="shared" si="17"/>
        <v>19233.165164971906</v>
      </c>
      <c r="B316" s="1" t="s">
        <v>2621</v>
      </c>
      <c r="C316" s="274">
        <v>22706867</v>
      </c>
      <c r="D316" s="1">
        <v>144205</v>
      </c>
      <c r="E316" s="1">
        <v>4</v>
      </c>
      <c r="F316" s="1" t="s">
        <v>5006</v>
      </c>
      <c r="G316" s="275">
        <v>44494</v>
      </c>
      <c r="H316" s="275">
        <v>45230</v>
      </c>
      <c r="I316" s="1">
        <v>1</v>
      </c>
      <c r="J316" s="1">
        <v>1</v>
      </c>
      <c r="K316" s="1">
        <v>4</v>
      </c>
      <c r="L316" s="1">
        <v>30</v>
      </c>
      <c r="M316" s="1">
        <v>2</v>
      </c>
      <c r="N316" s="1">
        <v>17.690000000000001</v>
      </c>
      <c r="O316" s="1">
        <v>19.2</v>
      </c>
      <c r="P316" s="1">
        <v>100000</v>
      </c>
      <c r="Q316" s="1">
        <v>4997</v>
      </c>
      <c r="R316" s="1">
        <v>85728</v>
      </c>
      <c r="S316" s="1">
        <v>1265</v>
      </c>
      <c r="T316" s="1">
        <v>0</v>
      </c>
      <c r="U316" s="1">
        <v>0</v>
      </c>
      <c r="W316" s="1">
        <v>0</v>
      </c>
      <c r="X316" s="1">
        <v>0</v>
      </c>
      <c r="Y316" s="1">
        <v>0</v>
      </c>
      <c r="AB316" s="275">
        <v>44620</v>
      </c>
      <c r="AC316" s="1">
        <v>1</v>
      </c>
      <c r="AD316" s="1" t="s">
        <v>2623</v>
      </c>
      <c r="AE316" s="1">
        <v>1</v>
      </c>
      <c r="AF316" s="1">
        <v>30</v>
      </c>
      <c r="AG316" s="1">
        <v>3703</v>
      </c>
      <c r="AN316" s="1">
        <v>1</v>
      </c>
      <c r="AO316" s="1">
        <v>1</v>
      </c>
      <c r="AR316" s="276">
        <v>6698.78</v>
      </c>
      <c r="AS316" s="1" t="s">
        <v>2657</v>
      </c>
      <c r="AT316" s="1">
        <v>0</v>
      </c>
      <c r="AU316" s="1">
        <v>0</v>
      </c>
      <c r="AX316" s="1">
        <v>5</v>
      </c>
      <c r="BC316" s="1">
        <v>1</v>
      </c>
      <c r="BD316" s="1">
        <v>7</v>
      </c>
      <c r="BE316" s="1">
        <v>2</v>
      </c>
      <c r="BF316" s="296">
        <v>59796.054835028095</v>
      </c>
      <c r="BO316" s="279">
        <f t="shared" si="19"/>
        <v>29409864</v>
      </c>
      <c r="BP316" s="2">
        <f t="shared" si="20"/>
        <v>0</v>
      </c>
      <c r="BQ316" s="2">
        <f t="shared" si="18"/>
        <v>0</v>
      </c>
      <c r="BS316" s="280">
        <v>29409864</v>
      </c>
      <c r="BT316" s="281">
        <v>0</v>
      </c>
      <c r="BU316" s="281"/>
      <c r="BV316" s="281"/>
      <c r="BW316" s="281"/>
      <c r="BX316" s="281"/>
      <c r="BY316" s="281"/>
      <c r="BZ316" s="281"/>
      <c r="CA316" s="281">
        <v>0</v>
      </c>
      <c r="CB316" s="281"/>
      <c r="CC316" s="281"/>
      <c r="CD316" s="281"/>
      <c r="CE316" s="281"/>
      <c r="CF316" s="281"/>
      <c r="CG316" s="281"/>
    </row>
    <row r="317" spans="1:85" x14ac:dyDescent="0.3">
      <c r="A317" s="273">
        <f t="shared" si="17"/>
        <v>20903.087200594935</v>
      </c>
      <c r="B317" s="1" t="s">
        <v>2621</v>
      </c>
      <c r="C317" s="274">
        <v>22706867</v>
      </c>
      <c r="D317" s="1">
        <v>144205</v>
      </c>
      <c r="E317" s="1">
        <v>4</v>
      </c>
      <c r="F317" s="1" t="s">
        <v>6078</v>
      </c>
      <c r="G317" s="275">
        <v>44562</v>
      </c>
      <c r="H317" s="275">
        <v>45291</v>
      </c>
      <c r="I317" s="1">
        <v>1</v>
      </c>
      <c r="J317" s="1">
        <v>1</v>
      </c>
      <c r="K317" s="1">
        <v>2</v>
      </c>
      <c r="L317" s="1">
        <v>30</v>
      </c>
      <c r="M317" s="1">
        <v>2</v>
      </c>
      <c r="N317" s="1">
        <v>17.690000000000001</v>
      </c>
      <c r="O317" s="1">
        <v>19.2</v>
      </c>
      <c r="P317" s="1">
        <v>100000</v>
      </c>
      <c r="Q317" s="1">
        <v>4997</v>
      </c>
      <c r="R317" s="1">
        <v>92971</v>
      </c>
      <c r="S317" s="1">
        <v>1371</v>
      </c>
      <c r="T317" s="1">
        <v>0</v>
      </c>
      <c r="U317" s="1">
        <v>0</v>
      </c>
      <c r="W317" s="1">
        <v>0</v>
      </c>
      <c r="X317" s="1">
        <v>0</v>
      </c>
      <c r="Y317" s="1">
        <v>0</v>
      </c>
      <c r="AB317" s="275">
        <v>44620</v>
      </c>
      <c r="AC317" s="1">
        <v>1</v>
      </c>
      <c r="AD317" s="1" t="s">
        <v>2623</v>
      </c>
      <c r="AE317" s="1">
        <v>1</v>
      </c>
      <c r="AF317" s="1">
        <v>30</v>
      </c>
      <c r="AG317" s="1">
        <v>3595</v>
      </c>
      <c r="AN317" s="1">
        <v>1</v>
      </c>
      <c r="AO317" s="1">
        <v>1</v>
      </c>
      <c r="AR317" s="276">
        <v>7219.8</v>
      </c>
      <c r="AS317" s="1" t="s">
        <v>2657</v>
      </c>
      <c r="AT317" s="1">
        <v>0</v>
      </c>
      <c r="AU317" s="1">
        <v>0</v>
      </c>
      <c r="AX317" s="1">
        <v>5</v>
      </c>
      <c r="BC317" s="1">
        <v>1</v>
      </c>
      <c r="BD317" s="1">
        <v>7</v>
      </c>
      <c r="BE317" s="1">
        <v>2</v>
      </c>
      <c r="BF317" s="296">
        <v>64848.112799405062</v>
      </c>
      <c r="BO317" s="279">
        <f t="shared" si="19"/>
        <v>29444644</v>
      </c>
      <c r="BP317" s="2">
        <f t="shared" si="20"/>
        <v>0</v>
      </c>
      <c r="BQ317" s="2">
        <f t="shared" si="18"/>
        <v>4307114</v>
      </c>
      <c r="BS317" s="280">
        <v>29444644</v>
      </c>
      <c r="BT317" s="281"/>
      <c r="BU317" s="281"/>
      <c r="BV317" s="281">
        <v>4307114</v>
      </c>
      <c r="BW317" s="281"/>
      <c r="BX317" s="281"/>
      <c r="BY317" s="281"/>
      <c r="BZ317" s="281"/>
      <c r="CA317" s="281"/>
      <c r="CB317" s="281"/>
      <c r="CC317" s="281"/>
      <c r="CD317" s="281"/>
      <c r="CE317" s="281"/>
      <c r="CF317" s="281"/>
      <c r="CG317" s="281"/>
    </row>
    <row r="318" spans="1:85" x14ac:dyDescent="0.3">
      <c r="A318" s="273">
        <f t="shared" si="17"/>
        <v>21676.487695989272</v>
      </c>
      <c r="B318" s="1" t="s">
        <v>2621</v>
      </c>
      <c r="C318" s="274">
        <v>22706867</v>
      </c>
      <c r="D318" s="1">
        <v>144205</v>
      </c>
      <c r="E318" s="1">
        <v>4</v>
      </c>
      <c r="F318" s="1" t="s">
        <v>6127</v>
      </c>
      <c r="G318" s="275">
        <v>44585</v>
      </c>
      <c r="H318" s="275">
        <v>45322</v>
      </c>
      <c r="I318" s="1">
        <v>1</v>
      </c>
      <c r="J318" s="1">
        <v>1</v>
      </c>
      <c r="K318" s="1">
        <v>1</v>
      </c>
      <c r="L318" s="1">
        <v>30</v>
      </c>
      <c r="M318" s="1">
        <v>2</v>
      </c>
      <c r="N318" s="1">
        <v>17.690000000000001</v>
      </c>
      <c r="O318" s="1">
        <v>19.2</v>
      </c>
      <c r="P318" s="1">
        <v>100000</v>
      </c>
      <c r="Q318" s="1">
        <v>4997</v>
      </c>
      <c r="R318" s="1">
        <v>96512</v>
      </c>
      <c r="S318" s="1">
        <v>1424</v>
      </c>
      <c r="T318" s="1">
        <v>0</v>
      </c>
      <c r="U318" s="1">
        <v>0</v>
      </c>
      <c r="W318" s="1">
        <v>0</v>
      </c>
      <c r="X318" s="1">
        <v>0</v>
      </c>
      <c r="Y318" s="1">
        <v>0</v>
      </c>
      <c r="AB318" s="275">
        <v>44620</v>
      </c>
      <c r="AC318" s="1">
        <v>1</v>
      </c>
      <c r="AD318" s="1" t="s">
        <v>2623</v>
      </c>
      <c r="AE318" s="1">
        <v>1</v>
      </c>
      <c r="AF318" s="1">
        <v>30</v>
      </c>
      <c r="AG318" s="1">
        <v>3541</v>
      </c>
      <c r="AN318" s="1">
        <v>1</v>
      </c>
      <c r="AO318" s="1">
        <v>1</v>
      </c>
      <c r="AP318" s="275"/>
      <c r="AR318" s="276">
        <v>7517.52</v>
      </c>
      <c r="AS318" s="1" t="s">
        <v>2657</v>
      </c>
      <c r="AT318" s="1">
        <v>0</v>
      </c>
      <c r="AU318" s="1">
        <v>0</v>
      </c>
      <c r="AX318" s="1">
        <v>5</v>
      </c>
      <c r="BC318" s="1">
        <v>1</v>
      </c>
      <c r="BD318" s="1">
        <v>7</v>
      </c>
      <c r="BE318" s="1">
        <v>2</v>
      </c>
      <c r="BF318" s="296">
        <v>67317.992304010724</v>
      </c>
      <c r="BO318" s="279">
        <f t="shared" si="19"/>
        <v>29462906</v>
      </c>
      <c r="BP318" s="2">
        <f t="shared" si="20"/>
        <v>0</v>
      </c>
      <c r="BQ318" s="2">
        <f t="shared" si="18"/>
        <v>2384883</v>
      </c>
      <c r="BS318" s="280">
        <v>29462906</v>
      </c>
      <c r="BT318" s="281"/>
      <c r="BU318" s="281"/>
      <c r="BV318" s="281"/>
      <c r="BW318" s="281"/>
      <c r="BX318" s="281"/>
      <c r="BY318" s="281"/>
      <c r="BZ318" s="281"/>
      <c r="CA318" s="281">
        <v>2384883</v>
      </c>
      <c r="CB318" s="281"/>
      <c r="CC318" s="281"/>
      <c r="CD318" s="281"/>
      <c r="CE318" s="281"/>
      <c r="CF318" s="281"/>
      <c r="CG318" s="281"/>
    </row>
    <row r="319" spans="1:85" x14ac:dyDescent="0.3">
      <c r="A319" s="273">
        <f t="shared" si="17"/>
        <v>40151.376913652086</v>
      </c>
      <c r="B319" s="1" t="s">
        <v>2621</v>
      </c>
      <c r="C319" s="274">
        <v>22706867</v>
      </c>
      <c r="D319" s="1">
        <v>144205</v>
      </c>
      <c r="E319" s="1">
        <v>4</v>
      </c>
      <c r="F319" s="1" t="s">
        <v>5405</v>
      </c>
      <c r="G319" s="275">
        <v>44509</v>
      </c>
      <c r="H319" s="275">
        <v>45260</v>
      </c>
      <c r="I319" s="1">
        <v>1</v>
      </c>
      <c r="J319" s="1">
        <v>1</v>
      </c>
      <c r="K319" s="1">
        <v>3</v>
      </c>
      <c r="L319" s="1">
        <v>30</v>
      </c>
      <c r="M319" s="1">
        <v>2</v>
      </c>
      <c r="N319" s="1">
        <v>17.690000000000001</v>
      </c>
      <c r="O319" s="1">
        <v>19.2</v>
      </c>
      <c r="P319" s="1">
        <v>200000</v>
      </c>
      <c r="Q319" s="1">
        <v>9995</v>
      </c>
      <c r="R319" s="1">
        <v>178749</v>
      </c>
      <c r="S319" s="1">
        <v>2636</v>
      </c>
      <c r="T319" s="1">
        <v>0</v>
      </c>
      <c r="U319" s="1">
        <v>0</v>
      </c>
      <c r="W319" s="1">
        <v>0</v>
      </c>
      <c r="X319" s="1">
        <v>0</v>
      </c>
      <c r="Y319" s="1">
        <v>0</v>
      </c>
      <c r="AB319" s="275">
        <v>44620</v>
      </c>
      <c r="AC319" s="1">
        <v>1</v>
      </c>
      <c r="AD319" s="1" t="s">
        <v>2623</v>
      </c>
      <c r="AE319" s="1">
        <v>1</v>
      </c>
      <c r="AF319" s="1">
        <v>30</v>
      </c>
      <c r="AG319" s="1">
        <v>7299</v>
      </c>
      <c r="AN319" s="1">
        <v>1</v>
      </c>
      <c r="AO319" s="1">
        <v>1</v>
      </c>
      <c r="AR319" s="276">
        <v>13918.58</v>
      </c>
      <c r="AS319" s="1" t="s">
        <v>2657</v>
      </c>
      <c r="AT319" s="1">
        <v>0</v>
      </c>
      <c r="AU319" s="1">
        <v>0</v>
      </c>
      <c r="AX319" s="1">
        <v>5</v>
      </c>
      <c r="BC319" s="1">
        <v>1</v>
      </c>
      <c r="BD319" s="1">
        <v>7</v>
      </c>
      <c r="BE319" s="1">
        <v>2</v>
      </c>
      <c r="BF319" s="296">
        <v>124679.04308634793</v>
      </c>
      <c r="BO319" s="279">
        <f t="shared" si="19"/>
        <v>29464707</v>
      </c>
      <c r="BP319" s="2">
        <f t="shared" si="20"/>
        <v>0</v>
      </c>
      <c r="BQ319" s="2">
        <f t="shared" si="18"/>
        <v>1029272.44</v>
      </c>
      <c r="BS319" s="280">
        <v>29464707</v>
      </c>
      <c r="BT319" s="281"/>
      <c r="BU319" s="281"/>
      <c r="BV319" s="281"/>
      <c r="BW319" s="281"/>
      <c r="BX319" s="281"/>
      <c r="BY319" s="281"/>
      <c r="BZ319" s="281"/>
      <c r="CA319" s="281">
        <v>1029272.44</v>
      </c>
      <c r="CB319" s="281"/>
      <c r="CC319" s="281"/>
      <c r="CD319" s="281"/>
      <c r="CE319" s="281"/>
      <c r="CF319" s="281"/>
      <c r="CG319" s="281"/>
    </row>
    <row r="320" spans="1:85" x14ac:dyDescent="0.3">
      <c r="A320" s="273">
        <f t="shared" si="17"/>
        <v>22433.856170413288</v>
      </c>
      <c r="B320" s="1" t="s">
        <v>2621</v>
      </c>
      <c r="C320" s="274">
        <v>22706867</v>
      </c>
      <c r="D320" s="1">
        <v>144205</v>
      </c>
      <c r="E320" s="1">
        <v>4</v>
      </c>
      <c r="F320" s="1" t="s">
        <v>6538</v>
      </c>
      <c r="G320" s="275">
        <v>44623</v>
      </c>
      <c r="H320" s="275">
        <v>45351</v>
      </c>
      <c r="I320" s="1">
        <v>1</v>
      </c>
      <c r="J320" s="1">
        <v>1</v>
      </c>
      <c r="K320" s="1">
        <v>0</v>
      </c>
      <c r="L320" s="1">
        <v>30</v>
      </c>
      <c r="M320" s="1">
        <v>2</v>
      </c>
      <c r="N320" s="1">
        <v>17.690000000000001</v>
      </c>
      <c r="O320" s="1">
        <v>19.2</v>
      </c>
      <c r="P320" s="1">
        <v>100000</v>
      </c>
      <c r="Q320" s="1">
        <v>4997</v>
      </c>
      <c r="R320" s="1">
        <v>100000</v>
      </c>
      <c r="S320" s="1">
        <v>1327</v>
      </c>
      <c r="T320" s="1">
        <v>0</v>
      </c>
      <c r="U320" s="1">
        <v>0</v>
      </c>
      <c r="W320" s="1">
        <v>0</v>
      </c>
      <c r="X320" s="1">
        <v>0</v>
      </c>
      <c r="Y320" s="1">
        <v>0</v>
      </c>
      <c r="AB320" s="275">
        <v>44623</v>
      </c>
      <c r="AC320" s="1">
        <v>1</v>
      </c>
      <c r="AD320" s="1" t="s">
        <v>2623</v>
      </c>
      <c r="AE320" s="1">
        <v>1</v>
      </c>
      <c r="AF320" s="1">
        <v>30</v>
      </c>
      <c r="AG320" s="1">
        <v>3488</v>
      </c>
      <c r="AN320" s="1">
        <v>1</v>
      </c>
      <c r="AO320" s="1">
        <v>1</v>
      </c>
      <c r="AR320" s="276">
        <v>7815.24</v>
      </c>
      <c r="AS320" s="1" t="s">
        <v>2657</v>
      </c>
      <c r="AT320" s="1">
        <v>0</v>
      </c>
      <c r="AU320" s="1">
        <v>0</v>
      </c>
      <c r="AX320" s="1">
        <v>5</v>
      </c>
      <c r="BC320" s="1">
        <v>1</v>
      </c>
      <c r="BD320" s="1">
        <v>7</v>
      </c>
      <c r="BE320" s="1">
        <v>2</v>
      </c>
      <c r="BF320" s="296">
        <v>69750.903829586707</v>
      </c>
      <c r="BO320" s="279">
        <f t="shared" si="19"/>
        <v>29499644</v>
      </c>
      <c r="BP320" s="2">
        <f t="shared" si="20"/>
        <v>0</v>
      </c>
      <c r="BQ320" s="2">
        <f t="shared" si="18"/>
        <v>3269537.530000004</v>
      </c>
      <c r="BS320" s="280">
        <v>29499644</v>
      </c>
      <c r="BT320" s="281"/>
      <c r="BU320" s="281"/>
      <c r="BV320" s="281">
        <v>3269537.530000004</v>
      </c>
      <c r="BW320" s="281"/>
      <c r="BX320" s="281"/>
      <c r="BY320" s="281"/>
      <c r="BZ320" s="281"/>
      <c r="CA320" s="281"/>
      <c r="CB320" s="281"/>
      <c r="CC320" s="281"/>
      <c r="CD320" s="281"/>
      <c r="CE320" s="281"/>
      <c r="CF320" s="281"/>
      <c r="CG320" s="281"/>
    </row>
    <row r="321" spans="1:85" x14ac:dyDescent="0.3">
      <c r="A321" s="273">
        <f t="shared" si="17"/>
        <v>309553.71844232071</v>
      </c>
      <c r="B321" s="1" t="s">
        <v>2621</v>
      </c>
      <c r="C321" s="274">
        <v>22706867</v>
      </c>
      <c r="D321" s="1">
        <v>144105</v>
      </c>
      <c r="E321" s="1">
        <v>4</v>
      </c>
      <c r="F321" s="1" t="s">
        <v>3469</v>
      </c>
      <c r="G321" s="275">
        <v>43880</v>
      </c>
      <c r="H321" s="275">
        <v>44985</v>
      </c>
      <c r="I321" s="1">
        <v>0</v>
      </c>
      <c r="J321" s="1">
        <v>1</v>
      </c>
      <c r="K321" s="1">
        <v>25</v>
      </c>
      <c r="L321" s="1">
        <v>30</v>
      </c>
      <c r="M321" s="1">
        <v>2</v>
      </c>
      <c r="N321" s="1">
        <v>11.03</v>
      </c>
      <c r="O321" s="1">
        <v>11.61</v>
      </c>
      <c r="P321" s="1">
        <v>4038342</v>
      </c>
      <c r="Q321" s="1">
        <v>132287</v>
      </c>
      <c r="R321" s="1">
        <v>1377921</v>
      </c>
      <c r="S321" s="1">
        <v>0</v>
      </c>
      <c r="T321" s="1">
        <v>0</v>
      </c>
      <c r="U321" s="1">
        <v>0</v>
      </c>
      <c r="W321" s="1">
        <v>0</v>
      </c>
      <c r="X321" s="1">
        <v>0</v>
      </c>
      <c r="Y321" s="1">
        <v>0</v>
      </c>
      <c r="AB321" s="275">
        <v>44651</v>
      </c>
      <c r="AC321" s="1">
        <v>1</v>
      </c>
      <c r="AD321" s="1" t="s">
        <v>2623</v>
      </c>
      <c r="AE321" s="1">
        <v>1</v>
      </c>
      <c r="AF321" s="1">
        <v>30</v>
      </c>
      <c r="AG321" s="1">
        <v>0</v>
      </c>
      <c r="AN321" s="1">
        <v>1</v>
      </c>
      <c r="AO321" s="1">
        <v>1</v>
      </c>
      <c r="AR321" s="276">
        <v>107254.93</v>
      </c>
      <c r="AS321" s="1" t="s">
        <v>2624</v>
      </c>
      <c r="AT321" s="1">
        <v>0</v>
      </c>
      <c r="AU321" s="1">
        <v>0</v>
      </c>
      <c r="AV321" s="1" t="s">
        <v>2625</v>
      </c>
      <c r="AW321" s="1" t="s">
        <v>2626</v>
      </c>
      <c r="AX321" s="1">
        <v>5</v>
      </c>
      <c r="BC321" s="1">
        <v>1</v>
      </c>
      <c r="BD321" s="1">
        <v>7</v>
      </c>
      <c r="BE321" s="1">
        <v>2</v>
      </c>
      <c r="BF321" s="296">
        <v>961112.35155767936</v>
      </c>
      <c r="BO321" s="279">
        <f t="shared" si="19"/>
        <v>29446426</v>
      </c>
      <c r="BP321" s="2">
        <f t="shared" si="20"/>
        <v>596005.23999999976</v>
      </c>
      <c r="BQ321" s="2">
        <f t="shared" si="18"/>
        <v>0</v>
      </c>
      <c r="BS321" s="280">
        <v>29446426</v>
      </c>
      <c r="BT321" s="281">
        <v>581669.70697543398</v>
      </c>
      <c r="BU321" s="281">
        <v>14335.533024565782</v>
      </c>
      <c r="BV321" s="281"/>
      <c r="BW321" s="281"/>
      <c r="BX321" s="281"/>
      <c r="BY321" s="281"/>
      <c r="BZ321" s="281"/>
      <c r="CA321" s="281"/>
      <c r="CB321" s="281"/>
      <c r="CC321" s="281"/>
      <c r="CD321" s="281"/>
      <c r="CE321" s="281"/>
      <c r="CF321" s="281"/>
      <c r="CG321" s="281"/>
    </row>
    <row r="322" spans="1:85" x14ac:dyDescent="0.3">
      <c r="A322" s="273">
        <f t="shared" ref="A322:A385" si="21">IF(+R322-AR322-BF322&gt;0,R322-AR322-BF322,0)</f>
        <v>573376.48700937349</v>
      </c>
      <c r="B322" s="1" t="s">
        <v>2621</v>
      </c>
      <c r="C322" s="274">
        <v>22706867</v>
      </c>
      <c r="D322" s="1">
        <v>144105</v>
      </c>
      <c r="E322" s="1">
        <v>4</v>
      </c>
      <c r="F322" s="1" t="s">
        <v>3841</v>
      </c>
      <c r="G322" s="275">
        <v>44069</v>
      </c>
      <c r="H322" s="275">
        <v>45169</v>
      </c>
      <c r="I322" s="1">
        <v>0</v>
      </c>
      <c r="J322" s="1">
        <v>1</v>
      </c>
      <c r="K322" s="1">
        <v>19</v>
      </c>
      <c r="L322" s="1">
        <v>30</v>
      </c>
      <c r="M322" s="1">
        <v>2</v>
      </c>
      <c r="N322" s="1">
        <v>9</v>
      </c>
      <c r="O322" s="1">
        <v>9.3800000000000008</v>
      </c>
      <c r="P322" s="1">
        <v>5031328</v>
      </c>
      <c r="Q322" s="1">
        <v>160941</v>
      </c>
      <c r="R322" s="1">
        <v>2552250</v>
      </c>
      <c r="S322" s="1">
        <v>0</v>
      </c>
      <c r="T322" s="1">
        <v>0</v>
      </c>
      <c r="U322" s="1">
        <v>0</v>
      </c>
      <c r="W322" s="1">
        <v>0</v>
      </c>
      <c r="X322" s="1">
        <v>0</v>
      </c>
      <c r="Y322" s="1">
        <v>0</v>
      </c>
      <c r="AB322" s="275">
        <v>44651</v>
      </c>
      <c r="AC322" s="1">
        <v>1</v>
      </c>
      <c r="AD322" s="1" t="s">
        <v>2623</v>
      </c>
      <c r="AE322" s="1">
        <v>1</v>
      </c>
      <c r="AF322" s="1">
        <v>30</v>
      </c>
      <c r="AG322" s="1">
        <v>0</v>
      </c>
      <c r="AN322" s="1">
        <v>1</v>
      </c>
      <c r="AO322" s="1">
        <v>1</v>
      </c>
      <c r="AR322" s="276">
        <v>198656.07</v>
      </c>
      <c r="AS322" s="1" t="s">
        <v>2632</v>
      </c>
      <c r="AT322" s="1">
        <v>0</v>
      </c>
      <c r="AU322" s="1">
        <v>0</v>
      </c>
      <c r="AV322" s="1" t="s">
        <v>2625</v>
      </c>
      <c r="AW322" s="1" t="s">
        <v>2626</v>
      </c>
      <c r="AX322" s="1">
        <v>5</v>
      </c>
      <c r="BC322" s="1">
        <v>1</v>
      </c>
      <c r="BD322" s="1">
        <v>7</v>
      </c>
      <c r="BE322" s="1">
        <v>2</v>
      </c>
      <c r="BF322" s="296">
        <v>1780217.4429906267</v>
      </c>
      <c r="BO322" s="279">
        <f t="shared" si="19"/>
        <v>29602672</v>
      </c>
      <c r="BP322" s="2">
        <f t="shared" si="20"/>
        <v>0</v>
      </c>
      <c r="BQ322" s="2">
        <f t="shared" si="18"/>
        <v>4647703.82</v>
      </c>
      <c r="BS322" s="280">
        <v>29602672</v>
      </c>
      <c r="BT322" s="281"/>
      <c r="BU322" s="281"/>
      <c r="BV322" s="281"/>
      <c r="BW322" s="281"/>
      <c r="BX322" s="281"/>
      <c r="BY322" s="281"/>
      <c r="BZ322" s="281"/>
      <c r="CA322" s="281">
        <v>4647703.82</v>
      </c>
      <c r="CB322" s="281"/>
      <c r="CC322" s="281"/>
      <c r="CD322" s="281"/>
      <c r="CE322" s="281"/>
      <c r="CF322" s="281"/>
      <c r="CG322" s="281"/>
    </row>
    <row r="323" spans="1:85" x14ac:dyDescent="0.3">
      <c r="A323" s="273">
        <f t="shared" si="21"/>
        <v>0</v>
      </c>
      <c r="B323" s="1" t="s">
        <v>2621</v>
      </c>
      <c r="C323" s="274">
        <v>22906820</v>
      </c>
      <c r="D323" s="1">
        <v>144105</v>
      </c>
      <c r="E323" s="1">
        <v>4</v>
      </c>
      <c r="F323" s="1" t="s">
        <v>5800</v>
      </c>
      <c r="G323" s="275">
        <v>44567</v>
      </c>
      <c r="H323" s="275">
        <v>44957</v>
      </c>
      <c r="I323" s="1">
        <v>0</v>
      </c>
      <c r="J323" s="1">
        <v>1</v>
      </c>
      <c r="K323" s="1">
        <v>2</v>
      </c>
      <c r="L323" s="1">
        <v>30</v>
      </c>
      <c r="M323" s="1">
        <v>2</v>
      </c>
      <c r="N323" s="1">
        <v>5.99</v>
      </c>
      <c r="O323" s="1">
        <v>6.16</v>
      </c>
      <c r="P323" s="1">
        <v>2518803</v>
      </c>
      <c r="Q323" s="1">
        <v>217251</v>
      </c>
      <c r="R323" s="1">
        <v>2110094</v>
      </c>
      <c r="S323" s="1">
        <v>0</v>
      </c>
      <c r="T323" s="1">
        <v>0</v>
      </c>
      <c r="U323" s="1">
        <v>0</v>
      </c>
      <c r="V323" s="275"/>
      <c r="W323" s="1">
        <v>0</v>
      </c>
      <c r="X323" s="1">
        <v>0</v>
      </c>
      <c r="Y323" s="1">
        <v>0</v>
      </c>
      <c r="AB323" s="275">
        <v>44651</v>
      </c>
      <c r="AC323" s="1">
        <v>1</v>
      </c>
      <c r="AD323" s="1" t="s">
        <v>2623</v>
      </c>
      <c r="AE323" s="1">
        <v>1</v>
      </c>
      <c r="AF323" s="1">
        <v>30</v>
      </c>
      <c r="AG323" s="1">
        <v>0</v>
      </c>
      <c r="AN323" s="1">
        <v>1</v>
      </c>
      <c r="AO323" s="1">
        <v>1</v>
      </c>
      <c r="AR323" s="276">
        <v>335354.38</v>
      </c>
      <c r="AS323" s="1" t="s">
        <v>2632</v>
      </c>
      <c r="AT323" s="1">
        <v>0</v>
      </c>
      <c r="AU323" s="1">
        <v>0</v>
      </c>
      <c r="AV323" s="1" t="s">
        <v>2625</v>
      </c>
      <c r="AW323" s="1" t="s">
        <v>2626</v>
      </c>
      <c r="AX323" s="1">
        <v>5</v>
      </c>
      <c r="BC323" s="1">
        <v>1</v>
      </c>
      <c r="BD323" s="1">
        <v>7</v>
      </c>
      <c r="BE323" s="1">
        <v>2</v>
      </c>
      <c r="BF323" s="296">
        <v>2412098.2980248695</v>
      </c>
      <c r="BO323" s="279">
        <f t="shared" si="19"/>
        <v>29604868</v>
      </c>
      <c r="BP323" s="2">
        <f t="shared" si="20"/>
        <v>0</v>
      </c>
      <c r="BQ323" s="2">
        <f t="shared" ref="BQ323:BQ386" si="22">+SUM(BV323:XV323)</f>
        <v>0</v>
      </c>
      <c r="BS323" s="280">
        <v>29604868</v>
      </c>
      <c r="BT323" s="281"/>
      <c r="BU323" s="281"/>
      <c r="BV323" s="281"/>
      <c r="BW323" s="281"/>
      <c r="BX323" s="281"/>
      <c r="BY323" s="281"/>
      <c r="BZ323" s="281"/>
      <c r="CA323" s="281">
        <v>0</v>
      </c>
      <c r="CB323" s="281"/>
      <c r="CC323" s="281"/>
      <c r="CD323" s="281"/>
      <c r="CE323" s="281"/>
      <c r="CF323" s="281"/>
      <c r="CG323" s="281"/>
    </row>
    <row r="324" spans="1:85" x14ac:dyDescent="0.3">
      <c r="A324" s="273">
        <f t="shared" si="21"/>
        <v>0</v>
      </c>
      <c r="B324" s="1" t="s">
        <v>2621</v>
      </c>
      <c r="C324" s="274">
        <v>22906820</v>
      </c>
      <c r="D324" s="1">
        <v>144205</v>
      </c>
      <c r="E324" s="1">
        <v>4</v>
      </c>
      <c r="F324" s="1" t="s">
        <v>3209</v>
      </c>
      <c r="G324" s="275">
        <v>43986</v>
      </c>
      <c r="H324" s="275">
        <v>45138</v>
      </c>
      <c r="I324" s="1">
        <v>0</v>
      </c>
      <c r="J324" s="1">
        <v>1</v>
      </c>
      <c r="K324" s="1">
        <v>20</v>
      </c>
      <c r="L324" s="1">
        <v>30</v>
      </c>
      <c r="M324" s="1">
        <v>2</v>
      </c>
      <c r="N324" s="1">
        <v>9</v>
      </c>
      <c r="O324" s="1">
        <v>9.3800000000000008</v>
      </c>
      <c r="P324" s="1">
        <v>5000000</v>
      </c>
      <c r="Q324" s="1">
        <v>158999</v>
      </c>
      <c r="R324" s="1">
        <v>2388836</v>
      </c>
      <c r="S324" s="1">
        <v>0</v>
      </c>
      <c r="T324" s="1">
        <v>0</v>
      </c>
      <c r="U324" s="1">
        <v>0</v>
      </c>
      <c r="W324" s="1">
        <v>0</v>
      </c>
      <c r="X324" s="1">
        <v>0</v>
      </c>
      <c r="Y324" s="1">
        <v>0</v>
      </c>
      <c r="AB324" s="275">
        <v>44651</v>
      </c>
      <c r="AC324" s="1">
        <v>1</v>
      </c>
      <c r="AD324" s="1" t="s">
        <v>2623</v>
      </c>
      <c r="AE324" s="1">
        <v>1</v>
      </c>
      <c r="AF324" s="1">
        <v>30</v>
      </c>
      <c r="AG324" s="1">
        <v>0</v>
      </c>
      <c r="AN324" s="1">
        <v>1</v>
      </c>
      <c r="AO324" s="1">
        <v>1</v>
      </c>
      <c r="AR324" s="276">
        <v>379639.11</v>
      </c>
      <c r="AS324" s="1" t="s">
        <v>2657</v>
      </c>
      <c r="AT324" s="1">
        <v>0</v>
      </c>
      <c r="AU324" s="1">
        <v>0</v>
      </c>
      <c r="AX324" s="1">
        <v>5</v>
      </c>
      <c r="BC324" s="1">
        <v>1</v>
      </c>
      <c r="BD324" s="1">
        <v>7</v>
      </c>
      <c r="BE324" s="1">
        <v>2</v>
      </c>
      <c r="BF324" s="296">
        <v>2730734.8629305321</v>
      </c>
      <c r="BO324" s="279">
        <f t="shared" ref="BO324:BO387" si="23">+BS324</f>
        <v>29648498</v>
      </c>
      <c r="BP324" s="2">
        <f t="shared" ref="BP324:BP387" si="24">+SUM(BT324:BU324)</f>
        <v>0</v>
      </c>
      <c r="BQ324" s="2">
        <f t="shared" si="22"/>
        <v>0</v>
      </c>
      <c r="BS324" s="280">
        <v>29648498</v>
      </c>
      <c r="BT324" s="281"/>
      <c r="BU324" s="281"/>
      <c r="BV324" s="281">
        <v>0</v>
      </c>
      <c r="BW324" s="281"/>
      <c r="BX324" s="281"/>
      <c r="BY324" s="281"/>
      <c r="BZ324" s="281"/>
      <c r="CA324" s="281">
        <v>0</v>
      </c>
      <c r="CB324" s="281"/>
      <c r="CC324" s="281"/>
      <c r="CD324" s="281"/>
      <c r="CE324" s="281"/>
      <c r="CF324" s="281"/>
      <c r="CG324" s="281"/>
    </row>
    <row r="325" spans="1:85" x14ac:dyDescent="0.3">
      <c r="A325" s="273">
        <f t="shared" si="21"/>
        <v>0</v>
      </c>
      <c r="B325" s="1" t="s">
        <v>2621</v>
      </c>
      <c r="C325" s="274">
        <v>22906820</v>
      </c>
      <c r="D325" s="1">
        <v>144205</v>
      </c>
      <c r="E325" s="1">
        <v>4</v>
      </c>
      <c r="F325" s="1" t="s">
        <v>4026</v>
      </c>
      <c r="G325" s="275">
        <v>44035</v>
      </c>
      <c r="H325" s="275">
        <v>45138</v>
      </c>
      <c r="I325" s="1">
        <v>0</v>
      </c>
      <c r="J325" s="1">
        <v>1</v>
      </c>
      <c r="K325" s="1">
        <v>20</v>
      </c>
      <c r="L325" s="1">
        <v>30</v>
      </c>
      <c r="M325" s="1">
        <v>2</v>
      </c>
      <c r="N325" s="1">
        <v>7.2</v>
      </c>
      <c r="O325" s="1">
        <v>7.44</v>
      </c>
      <c r="P325" s="1">
        <v>2111455</v>
      </c>
      <c r="Q325" s="1">
        <v>65780</v>
      </c>
      <c r="R325" s="1">
        <v>997869</v>
      </c>
      <c r="S325" s="1">
        <v>0</v>
      </c>
      <c r="T325" s="1">
        <v>0</v>
      </c>
      <c r="U325" s="1">
        <v>0</v>
      </c>
      <c r="W325" s="1">
        <v>0</v>
      </c>
      <c r="X325" s="1">
        <v>0</v>
      </c>
      <c r="Y325" s="1">
        <v>0</v>
      </c>
      <c r="AB325" s="275">
        <v>44651</v>
      </c>
      <c r="AC325" s="1">
        <v>1</v>
      </c>
      <c r="AD325" s="1" t="s">
        <v>2623</v>
      </c>
      <c r="AE325" s="1">
        <v>1</v>
      </c>
      <c r="AF325" s="1">
        <v>30</v>
      </c>
      <c r="AG325" s="1">
        <v>0</v>
      </c>
      <c r="AN325" s="1">
        <v>1</v>
      </c>
      <c r="AO325" s="1">
        <v>1</v>
      </c>
      <c r="AR325" s="276">
        <v>158605.65</v>
      </c>
      <c r="AS325" s="1" t="s">
        <v>2719</v>
      </c>
      <c r="AT325" s="1">
        <v>0</v>
      </c>
      <c r="AU325" s="1">
        <v>0</v>
      </c>
      <c r="AX325" s="1">
        <v>5</v>
      </c>
      <c r="BC325" s="1">
        <v>1</v>
      </c>
      <c r="BD325" s="1">
        <v>7</v>
      </c>
      <c r="BE325" s="1">
        <v>2</v>
      </c>
      <c r="BF325" s="296">
        <v>1140687.6264999469</v>
      </c>
      <c r="BO325" s="279">
        <f t="shared" si="23"/>
        <v>29648842</v>
      </c>
      <c r="BP325" s="2">
        <f t="shared" si="24"/>
        <v>0</v>
      </c>
      <c r="BQ325" s="2">
        <f t="shared" si="22"/>
        <v>0</v>
      </c>
      <c r="BS325" s="280">
        <v>29648842</v>
      </c>
      <c r="BT325" s="281"/>
      <c r="BU325" s="281"/>
      <c r="BV325" s="281"/>
      <c r="BW325" s="281"/>
      <c r="BX325" s="281"/>
      <c r="BY325" s="281"/>
      <c r="BZ325" s="281"/>
      <c r="CA325" s="281">
        <v>0</v>
      </c>
      <c r="CB325" s="281"/>
      <c r="CC325" s="281"/>
      <c r="CD325" s="281"/>
      <c r="CE325" s="281"/>
      <c r="CF325" s="281"/>
      <c r="CG325" s="281"/>
    </row>
    <row r="326" spans="1:85" x14ac:dyDescent="0.3">
      <c r="A326" s="273">
        <f t="shared" si="21"/>
        <v>0</v>
      </c>
      <c r="B326" s="1" t="s">
        <v>2621</v>
      </c>
      <c r="C326" s="274">
        <v>22906820</v>
      </c>
      <c r="D326" s="1">
        <v>144205</v>
      </c>
      <c r="E326" s="1">
        <v>4</v>
      </c>
      <c r="F326" s="1" t="s">
        <v>5893</v>
      </c>
      <c r="G326" s="275">
        <v>44575</v>
      </c>
      <c r="H326" s="275">
        <v>45688</v>
      </c>
      <c r="I326" s="1">
        <v>0</v>
      </c>
      <c r="J326" s="1">
        <v>1</v>
      </c>
      <c r="K326" s="1">
        <v>2</v>
      </c>
      <c r="L326" s="1">
        <v>30</v>
      </c>
      <c r="M326" s="1">
        <v>2</v>
      </c>
      <c r="N326" s="1">
        <v>17.690000000000001</v>
      </c>
      <c r="O326" s="1">
        <v>19.2</v>
      </c>
      <c r="P326" s="1">
        <v>300000</v>
      </c>
      <c r="Q326" s="1">
        <v>10861</v>
      </c>
      <c r="R326" s="1">
        <v>287234</v>
      </c>
      <c r="S326" s="1">
        <v>0</v>
      </c>
      <c r="T326" s="1">
        <v>0</v>
      </c>
      <c r="U326" s="1">
        <v>0</v>
      </c>
      <c r="W326" s="1">
        <v>0</v>
      </c>
      <c r="X326" s="1">
        <v>0</v>
      </c>
      <c r="Y326" s="1">
        <v>0</v>
      </c>
      <c r="AB326" s="275">
        <v>44651</v>
      </c>
      <c r="AC326" s="1">
        <v>1</v>
      </c>
      <c r="AD326" s="1" t="s">
        <v>2623</v>
      </c>
      <c r="AE326" s="1">
        <v>1</v>
      </c>
      <c r="AF326" s="1">
        <v>30</v>
      </c>
      <c r="AG326" s="1">
        <v>0</v>
      </c>
      <c r="AN326" s="1">
        <v>1</v>
      </c>
      <c r="AO326" s="1">
        <v>1</v>
      </c>
      <c r="AR326" s="276">
        <v>45650.33</v>
      </c>
      <c r="AS326" s="1" t="s">
        <v>2657</v>
      </c>
      <c r="AT326" s="1">
        <v>0</v>
      </c>
      <c r="AU326" s="1">
        <v>0</v>
      </c>
      <c r="AX326" s="1">
        <v>5</v>
      </c>
      <c r="BC326" s="1">
        <v>1</v>
      </c>
      <c r="BD326" s="1">
        <v>7</v>
      </c>
      <c r="BE326" s="1">
        <v>2</v>
      </c>
      <c r="BF326" s="296">
        <v>328343.97071167227</v>
      </c>
      <c r="BO326" s="279">
        <f t="shared" si="23"/>
        <v>29667426</v>
      </c>
      <c r="BP326" s="2">
        <f t="shared" si="24"/>
        <v>0</v>
      </c>
      <c r="BQ326" s="2">
        <f t="shared" si="22"/>
        <v>5943651.9699999988</v>
      </c>
      <c r="BS326" s="280">
        <v>29667426</v>
      </c>
      <c r="BT326" s="281"/>
      <c r="BU326" s="281"/>
      <c r="BV326" s="281"/>
      <c r="BW326" s="281"/>
      <c r="BX326" s="281"/>
      <c r="BY326" s="281"/>
      <c r="BZ326" s="281"/>
      <c r="CA326" s="281"/>
      <c r="CB326" s="281"/>
      <c r="CC326" s="281">
        <v>5943651.9699999988</v>
      </c>
      <c r="CD326" s="281"/>
      <c r="CE326" s="281"/>
      <c r="CF326" s="281"/>
      <c r="CG326" s="281"/>
    </row>
    <row r="327" spans="1:85" x14ac:dyDescent="0.3">
      <c r="A327" s="273">
        <f t="shared" si="21"/>
        <v>0</v>
      </c>
      <c r="B327" s="1" t="s">
        <v>2621</v>
      </c>
      <c r="C327" s="274">
        <v>22906820</v>
      </c>
      <c r="D327" s="1">
        <v>144205</v>
      </c>
      <c r="E327" s="1">
        <v>4</v>
      </c>
      <c r="F327" s="1" t="s">
        <v>5992</v>
      </c>
      <c r="G327" s="275">
        <v>44596</v>
      </c>
      <c r="H327" s="275">
        <v>45688</v>
      </c>
      <c r="I327" s="1">
        <v>0</v>
      </c>
      <c r="J327" s="1">
        <v>1</v>
      </c>
      <c r="K327" s="1">
        <v>2</v>
      </c>
      <c r="L327" s="1">
        <v>30</v>
      </c>
      <c r="M327" s="1">
        <v>2</v>
      </c>
      <c r="N327" s="1">
        <v>17.690000000000001</v>
      </c>
      <c r="O327" s="1">
        <v>19.2</v>
      </c>
      <c r="P327" s="1">
        <v>1000000</v>
      </c>
      <c r="Q327" s="1">
        <v>36204</v>
      </c>
      <c r="R327" s="1">
        <v>957446</v>
      </c>
      <c r="S327" s="1">
        <v>0</v>
      </c>
      <c r="T327" s="1">
        <v>0</v>
      </c>
      <c r="U327" s="1">
        <v>0</v>
      </c>
      <c r="W327" s="1">
        <v>0</v>
      </c>
      <c r="X327" s="1">
        <v>0</v>
      </c>
      <c r="Y327" s="1">
        <v>0</v>
      </c>
      <c r="AB327" s="275">
        <v>44651</v>
      </c>
      <c r="AC327" s="1">
        <v>1</v>
      </c>
      <c r="AD327" s="1" t="s">
        <v>2623</v>
      </c>
      <c r="AE327" s="1">
        <v>1</v>
      </c>
      <c r="AF327" s="1">
        <v>30</v>
      </c>
      <c r="AG327" s="1">
        <v>0</v>
      </c>
      <c r="AN327" s="1">
        <v>1</v>
      </c>
      <c r="AO327" s="1">
        <v>1</v>
      </c>
      <c r="AR327" s="276">
        <v>152167.78</v>
      </c>
      <c r="AS327" s="1" t="s">
        <v>2657</v>
      </c>
      <c r="AT327" s="1">
        <v>0</v>
      </c>
      <c r="AU327" s="1">
        <v>0</v>
      </c>
      <c r="AX327" s="1">
        <v>5</v>
      </c>
      <c r="BC327" s="1">
        <v>1</v>
      </c>
      <c r="BD327" s="1">
        <v>7</v>
      </c>
      <c r="BE327" s="1">
        <v>2</v>
      </c>
      <c r="BF327" s="296">
        <v>1094479.1402898256</v>
      </c>
      <c r="BO327" s="279">
        <f t="shared" si="23"/>
        <v>29622904</v>
      </c>
      <c r="BP327" s="2">
        <f t="shared" si="24"/>
        <v>0</v>
      </c>
      <c r="BQ327" s="2">
        <f t="shared" si="22"/>
        <v>0</v>
      </c>
      <c r="BS327" s="280">
        <v>29622904</v>
      </c>
      <c r="BT327" s="281"/>
      <c r="BU327" s="281"/>
      <c r="BV327" s="281">
        <v>0</v>
      </c>
      <c r="BW327" s="281"/>
      <c r="BX327" s="281"/>
      <c r="BY327" s="281"/>
      <c r="BZ327" s="281"/>
      <c r="CA327" s="281">
        <v>0</v>
      </c>
      <c r="CB327" s="281"/>
      <c r="CC327" s="281"/>
      <c r="CD327" s="281"/>
      <c r="CE327" s="281"/>
      <c r="CF327" s="281"/>
      <c r="CG327" s="281"/>
    </row>
    <row r="328" spans="1:85" x14ac:dyDescent="0.3">
      <c r="A328" s="273">
        <f t="shared" si="21"/>
        <v>0</v>
      </c>
      <c r="B328" s="1" t="s">
        <v>2621</v>
      </c>
      <c r="C328" s="274">
        <v>22906820</v>
      </c>
      <c r="D328" s="1">
        <v>144205</v>
      </c>
      <c r="E328" s="1">
        <v>4</v>
      </c>
      <c r="F328" s="1" t="s">
        <v>6141</v>
      </c>
      <c r="G328" s="275">
        <v>44574</v>
      </c>
      <c r="H328" s="275">
        <v>44742</v>
      </c>
      <c r="I328" s="1">
        <v>0</v>
      </c>
      <c r="J328" s="1">
        <v>1</v>
      </c>
      <c r="K328" s="1">
        <v>0</v>
      </c>
      <c r="L328" s="1">
        <v>150</v>
      </c>
      <c r="M328" s="1">
        <v>2</v>
      </c>
      <c r="N328" s="1">
        <v>7.28</v>
      </c>
      <c r="O328" s="1">
        <v>7.44</v>
      </c>
      <c r="P328" s="1">
        <v>5025562</v>
      </c>
      <c r="Q328" s="1">
        <v>5186598</v>
      </c>
      <c r="R328" s="1">
        <v>5025562</v>
      </c>
      <c r="S328" s="1">
        <v>61035</v>
      </c>
      <c r="T328" s="1">
        <v>0</v>
      </c>
      <c r="U328" s="1">
        <v>0</v>
      </c>
      <c r="W328" s="1">
        <v>0</v>
      </c>
      <c r="X328" s="1">
        <v>0</v>
      </c>
      <c r="Y328" s="1">
        <v>0</v>
      </c>
      <c r="AB328" s="275">
        <v>44574</v>
      </c>
      <c r="AC328" s="1">
        <v>1</v>
      </c>
      <c r="AD328" s="1" t="s">
        <v>2623</v>
      </c>
      <c r="AE328" s="1">
        <v>1</v>
      </c>
      <c r="AF328" s="1">
        <v>150</v>
      </c>
      <c r="AG328" s="1">
        <v>0</v>
      </c>
      <c r="AN328" s="1">
        <v>1</v>
      </c>
      <c r="AO328" s="1">
        <v>1</v>
      </c>
      <c r="AR328" s="276">
        <v>798490.68</v>
      </c>
      <c r="AS328" s="1" t="s">
        <v>2632</v>
      </c>
      <c r="AT328" s="1">
        <v>0</v>
      </c>
      <c r="AU328" s="1">
        <v>0</v>
      </c>
      <c r="AX328" s="1">
        <v>5</v>
      </c>
      <c r="BC328" s="1">
        <v>1</v>
      </c>
      <c r="BD328" s="1">
        <v>7</v>
      </c>
      <c r="BE328" s="1">
        <v>2</v>
      </c>
      <c r="BF328" s="296">
        <v>5744838.6407517679</v>
      </c>
      <c r="BO328" s="279">
        <f t="shared" si="23"/>
        <v>29667207</v>
      </c>
      <c r="BP328" s="2">
        <f t="shared" si="24"/>
        <v>0</v>
      </c>
      <c r="BQ328" s="2">
        <f t="shared" si="22"/>
        <v>26597728</v>
      </c>
      <c r="BS328" s="280">
        <v>29667207</v>
      </c>
      <c r="BT328" s="281"/>
      <c r="BU328" s="281"/>
      <c r="BV328" s="281"/>
      <c r="BW328" s="281"/>
      <c r="BX328" s="281"/>
      <c r="BY328" s="281"/>
      <c r="BZ328" s="281"/>
      <c r="CA328" s="281">
        <v>26597728</v>
      </c>
      <c r="CB328" s="281"/>
      <c r="CC328" s="281"/>
      <c r="CD328" s="281"/>
      <c r="CE328" s="281"/>
      <c r="CF328" s="281"/>
      <c r="CG328" s="281"/>
    </row>
    <row r="329" spans="1:85" x14ac:dyDescent="0.3">
      <c r="A329" s="273">
        <f t="shared" si="21"/>
        <v>0</v>
      </c>
      <c r="B329" s="1" t="s">
        <v>2621</v>
      </c>
      <c r="C329" s="274">
        <v>22906820</v>
      </c>
      <c r="D329" s="1">
        <v>144205</v>
      </c>
      <c r="E329" s="1">
        <v>4</v>
      </c>
      <c r="F329" s="1" t="s">
        <v>6213</v>
      </c>
      <c r="G329" s="275">
        <v>44574</v>
      </c>
      <c r="H329" s="275">
        <v>44773</v>
      </c>
      <c r="I329" s="1">
        <v>0</v>
      </c>
      <c r="J329" s="1">
        <v>1</v>
      </c>
      <c r="K329" s="1">
        <v>0</v>
      </c>
      <c r="L329" s="1">
        <v>180</v>
      </c>
      <c r="M329" s="1">
        <v>2</v>
      </c>
      <c r="N329" s="1">
        <v>7.3</v>
      </c>
      <c r="O329" s="1">
        <v>7.44</v>
      </c>
      <c r="P329" s="1">
        <v>510478</v>
      </c>
      <c r="Q329" s="1">
        <v>530163</v>
      </c>
      <c r="R329" s="1">
        <v>510478</v>
      </c>
      <c r="S329" s="1">
        <v>6218</v>
      </c>
      <c r="T329" s="1">
        <v>0</v>
      </c>
      <c r="U329" s="1">
        <v>0</v>
      </c>
      <c r="W329" s="1">
        <v>0</v>
      </c>
      <c r="X329" s="1">
        <v>0</v>
      </c>
      <c r="Y329" s="1">
        <v>0</v>
      </c>
      <c r="AB329" s="275">
        <v>44574</v>
      </c>
      <c r="AC329" s="1">
        <v>1</v>
      </c>
      <c r="AD329" s="1" t="s">
        <v>2623</v>
      </c>
      <c r="AE329" s="1">
        <v>1</v>
      </c>
      <c r="AF329" s="1">
        <v>180</v>
      </c>
      <c r="AG329" s="1">
        <v>0</v>
      </c>
      <c r="AN329" s="1">
        <v>1</v>
      </c>
      <c r="AO329" s="1">
        <v>1</v>
      </c>
      <c r="AR329" s="276">
        <v>81156.149999999994</v>
      </c>
      <c r="AS329" s="1" t="s">
        <v>2632</v>
      </c>
      <c r="AT329" s="1">
        <v>0</v>
      </c>
      <c r="AU329" s="1">
        <v>0</v>
      </c>
      <c r="AX329" s="1">
        <v>5</v>
      </c>
      <c r="BC329" s="1">
        <v>1</v>
      </c>
      <c r="BD329" s="1">
        <v>7</v>
      </c>
      <c r="BE329" s="1">
        <v>2</v>
      </c>
      <c r="BF329" s="296">
        <v>583539.46079138631</v>
      </c>
      <c r="BO329" s="279">
        <f t="shared" si="23"/>
        <v>29676666</v>
      </c>
      <c r="BP329" s="2">
        <f t="shared" si="24"/>
        <v>0</v>
      </c>
      <c r="BQ329" s="2">
        <f t="shared" si="22"/>
        <v>406552.38999999966</v>
      </c>
      <c r="BS329" s="280">
        <v>29676666</v>
      </c>
      <c r="BT329" s="281"/>
      <c r="BU329" s="281"/>
      <c r="BV329" s="281">
        <v>406552.38999999966</v>
      </c>
      <c r="BW329" s="281"/>
      <c r="BX329" s="281"/>
      <c r="BY329" s="281"/>
      <c r="BZ329" s="281"/>
      <c r="CA329" s="281"/>
      <c r="CB329" s="281"/>
      <c r="CC329" s="281"/>
      <c r="CD329" s="281"/>
      <c r="CE329" s="281"/>
      <c r="CF329" s="281"/>
      <c r="CG329" s="281"/>
    </row>
    <row r="330" spans="1:85" x14ac:dyDescent="0.3">
      <c r="A330" s="273">
        <f t="shared" si="21"/>
        <v>80518523.089937866</v>
      </c>
      <c r="B330" s="1" t="s">
        <v>2621</v>
      </c>
      <c r="C330" s="274">
        <v>22922294</v>
      </c>
      <c r="D330" s="1">
        <v>141105</v>
      </c>
      <c r="E330" s="1">
        <v>3</v>
      </c>
      <c r="F330" s="1" t="s">
        <v>4202</v>
      </c>
      <c r="G330" s="275">
        <v>44272</v>
      </c>
      <c r="H330" s="275">
        <v>46843</v>
      </c>
      <c r="I330" s="1">
        <v>0</v>
      </c>
      <c r="J330" s="1">
        <v>1</v>
      </c>
      <c r="K330" s="1">
        <v>14</v>
      </c>
      <c r="L330" s="1">
        <v>30</v>
      </c>
      <c r="M330" s="1">
        <v>2</v>
      </c>
      <c r="N330" s="1">
        <v>10.49</v>
      </c>
      <c r="O330" s="1">
        <v>11.02</v>
      </c>
      <c r="P330" s="1">
        <v>115199127</v>
      </c>
      <c r="Q330" s="1">
        <v>1296275</v>
      </c>
      <c r="R330" s="1">
        <v>103600661</v>
      </c>
      <c r="S330" s="1">
        <v>0</v>
      </c>
      <c r="T330" s="1">
        <v>0</v>
      </c>
      <c r="U330" s="1">
        <v>200066932</v>
      </c>
      <c r="V330" s="1">
        <v>44200</v>
      </c>
      <c r="W330" s="1">
        <v>0</v>
      </c>
      <c r="X330" s="1">
        <v>0</v>
      </c>
      <c r="Y330" s="1">
        <v>0</v>
      </c>
      <c r="Z330" s="1" t="s">
        <v>2707</v>
      </c>
      <c r="AA330" s="1" t="s">
        <v>2807</v>
      </c>
      <c r="AB330" s="275">
        <v>44651</v>
      </c>
      <c r="AC330" s="1">
        <v>2</v>
      </c>
      <c r="AD330" s="1" t="s">
        <v>2623</v>
      </c>
      <c r="AE330" s="1">
        <v>1</v>
      </c>
      <c r="AF330" s="1">
        <v>30</v>
      </c>
      <c r="AG330" s="1">
        <v>0</v>
      </c>
      <c r="AN330" s="1">
        <v>1</v>
      </c>
      <c r="AO330" s="1">
        <v>1</v>
      </c>
      <c r="AP330" s="1">
        <v>44272</v>
      </c>
      <c r="AQ330" s="1" t="s">
        <v>2629</v>
      </c>
      <c r="AR330" s="276">
        <v>2248741.7000000002</v>
      </c>
      <c r="AS330" s="1" t="s">
        <v>2624</v>
      </c>
      <c r="AT330" s="1">
        <v>0</v>
      </c>
      <c r="AU330" s="1">
        <v>0</v>
      </c>
      <c r="AV330" s="1" t="s">
        <v>2625</v>
      </c>
      <c r="AW330" s="1" t="s">
        <v>2626</v>
      </c>
      <c r="AX330" s="1">
        <v>5</v>
      </c>
      <c r="BC330" s="1">
        <v>1</v>
      </c>
      <c r="BD330" s="1">
        <v>7</v>
      </c>
      <c r="BE330" s="1">
        <v>2</v>
      </c>
      <c r="BF330" s="296">
        <v>20833396.210062128</v>
      </c>
      <c r="BO330" s="279">
        <f t="shared" si="23"/>
        <v>29688764</v>
      </c>
      <c r="BP330" s="2">
        <f t="shared" si="24"/>
        <v>0</v>
      </c>
      <c r="BQ330" s="2">
        <f t="shared" si="22"/>
        <v>1821414</v>
      </c>
      <c r="BS330" s="280">
        <v>29688764</v>
      </c>
      <c r="BT330" s="281"/>
      <c r="BU330" s="281"/>
      <c r="BV330" s="281"/>
      <c r="BW330" s="281"/>
      <c r="BX330" s="281"/>
      <c r="BY330" s="281"/>
      <c r="BZ330" s="281">
        <v>1821414</v>
      </c>
      <c r="CA330" s="281"/>
      <c r="CB330" s="281"/>
      <c r="CC330" s="281"/>
      <c r="CD330" s="281"/>
      <c r="CE330" s="281"/>
      <c r="CF330" s="281"/>
      <c r="CG330" s="281"/>
    </row>
    <row r="331" spans="1:85" x14ac:dyDescent="0.3">
      <c r="A331" s="273">
        <f t="shared" si="21"/>
        <v>4753355.8600621289</v>
      </c>
      <c r="B331" s="1" t="s">
        <v>2621</v>
      </c>
      <c r="C331" s="274">
        <v>22922294</v>
      </c>
      <c r="D331" s="1">
        <v>144205</v>
      </c>
      <c r="E331" s="1">
        <v>4</v>
      </c>
      <c r="F331" s="1" t="s">
        <v>4952</v>
      </c>
      <c r="G331" s="275">
        <v>44414</v>
      </c>
      <c r="H331" s="275">
        <v>45535</v>
      </c>
      <c r="I331" s="1">
        <v>0</v>
      </c>
      <c r="J331" s="1">
        <v>1</v>
      </c>
      <c r="K331" s="1">
        <v>7</v>
      </c>
      <c r="L331" s="1">
        <v>30</v>
      </c>
      <c r="M331" s="1">
        <v>2</v>
      </c>
      <c r="N331" s="1">
        <v>11.7</v>
      </c>
      <c r="O331" s="1">
        <v>12.34</v>
      </c>
      <c r="P331" s="1">
        <v>7344127</v>
      </c>
      <c r="Q331" s="1">
        <v>244292</v>
      </c>
      <c r="R331" s="1">
        <v>6115927</v>
      </c>
      <c r="S331" s="1">
        <v>0</v>
      </c>
      <c r="T331" s="1">
        <v>0</v>
      </c>
      <c r="U331" s="1">
        <v>0</v>
      </c>
      <c r="W331" s="1">
        <v>0</v>
      </c>
      <c r="X331" s="1">
        <v>0</v>
      </c>
      <c r="Y331" s="1">
        <v>0</v>
      </c>
      <c r="AB331" s="275">
        <v>44651</v>
      </c>
      <c r="AC331" s="1">
        <v>1</v>
      </c>
      <c r="AD331" s="1" t="s">
        <v>2623</v>
      </c>
      <c r="AE331" s="1">
        <v>1</v>
      </c>
      <c r="AF331" s="1">
        <v>30</v>
      </c>
      <c r="AG331" s="1">
        <v>0</v>
      </c>
      <c r="AN331" s="1">
        <v>1</v>
      </c>
      <c r="AO331" s="1">
        <v>1</v>
      </c>
      <c r="AR331" s="276">
        <v>132699.35</v>
      </c>
      <c r="AS331" s="1" t="s">
        <v>2657</v>
      </c>
      <c r="AT331" s="1">
        <v>0</v>
      </c>
      <c r="AU331" s="1">
        <v>0</v>
      </c>
      <c r="AX331" s="1">
        <v>5</v>
      </c>
      <c r="BC331" s="1">
        <v>1</v>
      </c>
      <c r="BD331" s="1">
        <v>7</v>
      </c>
      <c r="BE331" s="1">
        <v>2</v>
      </c>
      <c r="BF331" s="296">
        <v>1229871.7899378715</v>
      </c>
      <c r="BO331" s="279">
        <f t="shared" si="23"/>
        <v>29807684</v>
      </c>
      <c r="BP331" s="2">
        <f t="shared" si="24"/>
        <v>0</v>
      </c>
      <c r="BQ331" s="2">
        <f t="shared" si="22"/>
        <v>8252660</v>
      </c>
      <c r="BS331" s="280">
        <v>29807684</v>
      </c>
      <c r="BT331" s="281"/>
      <c r="BU331" s="281"/>
      <c r="BV331" s="281"/>
      <c r="BW331" s="281"/>
      <c r="BX331" s="281"/>
      <c r="BY331" s="281"/>
      <c r="BZ331" s="281"/>
      <c r="CA331" s="281">
        <v>8252660</v>
      </c>
      <c r="CB331" s="281"/>
      <c r="CC331" s="281"/>
      <c r="CD331" s="281"/>
      <c r="CE331" s="281"/>
      <c r="CF331" s="281"/>
      <c r="CG331" s="281"/>
    </row>
    <row r="332" spans="1:85" x14ac:dyDescent="0.3">
      <c r="A332" s="273">
        <f t="shared" si="21"/>
        <v>530234.38678485435</v>
      </c>
      <c r="B332" s="1" t="s">
        <v>2621</v>
      </c>
      <c r="C332" s="274">
        <v>22924090</v>
      </c>
      <c r="D332" s="1">
        <v>144105</v>
      </c>
      <c r="E332" s="1">
        <v>4</v>
      </c>
      <c r="F332" s="1" t="s">
        <v>2953</v>
      </c>
      <c r="G332" s="275">
        <v>43112</v>
      </c>
      <c r="H332" s="275">
        <v>44712</v>
      </c>
      <c r="I332" s="1">
        <v>0</v>
      </c>
      <c r="J332" s="1">
        <v>1</v>
      </c>
      <c r="K332" s="1">
        <v>35</v>
      </c>
      <c r="L332" s="1">
        <v>30</v>
      </c>
      <c r="M332" s="1">
        <v>2</v>
      </c>
      <c r="N332" s="1">
        <v>12</v>
      </c>
      <c r="O332" s="1">
        <v>12.68</v>
      </c>
      <c r="P332" s="1">
        <v>26960806</v>
      </c>
      <c r="Q332" s="1">
        <v>667443</v>
      </c>
      <c r="R332" s="1">
        <v>1315101</v>
      </c>
      <c r="S332" s="1">
        <v>0</v>
      </c>
      <c r="T332" s="1">
        <v>0</v>
      </c>
      <c r="U332" s="1">
        <v>0</v>
      </c>
      <c r="W332" s="1">
        <v>0</v>
      </c>
      <c r="X332" s="1">
        <v>0</v>
      </c>
      <c r="Y332" s="1">
        <v>0</v>
      </c>
      <c r="AB332" s="275">
        <v>44651</v>
      </c>
      <c r="AC332" s="1">
        <v>1</v>
      </c>
      <c r="AD332" s="1" t="s">
        <v>2623</v>
      </c>
      <c r="AE332" s="1">
        <v>1</v>
      </c>
      <c r="AF332" s="1">
        <v>30</v>
      </c>
      <c r="AG332" s="1">
        <v>0</v>
      </c>
      <c r="AN332" s="1">
        <v>1</v>
      </c>
      <c r="AO332" s="1">
        <v>1</v>
      </c>
      <c r="AR332" s="276">
        <v>92741.86</v>
      </c>
      <c r="AS332" s="1" t="s">
        <v>2624</v>
      </c>
      <c r="AT332" s="1">
        <v>0</v>
      </c>
      <c r="AU332" s="1">
        <v>0</v>
      </c>
      <c r="AV332" s="1" t="s">
        <v>2625</v>
      </c>
      <c r="AW332" s="1" t="s">
        <v>2626</v>
      </c>
      <c r="AX332" s="1">
        <v>5</v>
      </c>
      <c r="BC332" s="1">
        <v>1</v>
      </c>
      <c r="BD332" s="1">
        <v>7</v>
      </c>
      <c r="BE332" s="1">
        <v>2</v>
      </c>
      <c r="BF332" s="296">
        <v>692124.75321514555</v>
      </c>
      <c r="BO332" s="279">
        <f t="shared" si="23"/>
        <v>29822676</v>
      </c>
      <c r="BP332" s="2">
        <f t="shared" si="24"/>
        <v>0</v>
      </c>
      <c r="BQ332" s="2">
        <f t="shared" si="22"/>
        <v>0</v>
      </c>
      <c r="BS332" s="280">
        <v>29822676</v>
      </c>
      <c r="BT332" s="281"/>
      <c r="BU332" s="281"/>
      <c r="BV332" s="281"/>
      <c r="BW332" s="281"/>
      <c r="BX332" s="281"/>
      <c r="BY332" s="281"/>
      <c r="BZ332" s="281"/>
      <c r="CA332" s="281">
        <v>0</v>
      </c>
      <c r="CB332" s="281"/>
      <c r="CC332" s="281"/>
      <c r="CD332" s="281"/>
      <c r="CE332" s="281"/>
      <c r="CF332" s="281"/>
      <c r="CG332" s="281"/>
    </row>
    <row r="333" spans="1:85" x14ac:dyDescent="0.3">
      <c r="A333" s="273">
        <f t="shared" si="21"/>
        <v>9138409.6329665557</v>
      </c>
      <c r="B333" s="1" t="s">
        <v>2621</v>
      </c>
      <c r="C333" s="274">
        <v>22924090</v>
      </c>
      <c r="D333" s="1">
        <v>144105</v>
      </c>
      <c r="E333" s="1">
        <v>4</v>
      </c>
      <c r="F333" s="1" t="s">
        <v>2954</v>
      </c>
      <c r="G333" s="275">
        <v>43483</v>
      </c>
      <c r="H333" s="275">
        <v>45688</v>
      </c>
      <c r="I333" s="1">
        <v>0</v>
      </c>
      <c r="J333" s="1">
        <v>1</v>
      </c>
      <c r="K333" s="1">
        <v>41</v>
      </c>
      <c r="L333" s="1">
        <v>30</v>
      </c>
      <c r="M333" s="1">
        <v>2</v>
      </c>
      <c r="N333" s="1">
        <v>11.64</v>
      </c>
      <c r="O333" s="1">
        <v>12.28</v>
      </c>
      <c r="P333" s="1">
        <v>40286186</v>
      </c>
      <c r="Q333" s="1">
        <v>698363</v>
      </c>
      <c r="R333" s="1">
        <v>22665042</v>
      </c>
      <c r="S333" s="1">
        <v>0</v>
      </c>
      <c r="T333" s="1">
        <v>0</v>
      </c>
      <c r="U333" s="1">
        <v>0</v>
      </c>
      <c r="W333" s="1">
        <v>0</v>
      </c>
      <c r="X333" s="1">
        <v>0</v>
      </c>
      <c r="Y333" s="1">
        <v>0</v>
      </c>
      <c r="Z333" s="1" t="s">
        <v>2664</v>
      </c>
      <c r="AA333" s="1" t="s">
        <v>3609</v>
      </c>
      <c r="AB333" s="275">
        <v>44651</v>
      </c>
      <c r="AC333" s="1">
        <v>1</v>
      </c>
      <c r="AD333" s="1" t="s">
        <v>2623</v>
      </c>
      <c r="AE333" s="1">
        <v>1</v>
      </c>
      <c r="AF333" s="1">
        <v>30</v>
      </c>
      <c r="AG333" s="1">
        <v>0</v>
      </c>
      <c r="AN333" s="1">
        <v>1</v>
      </c>
      <c r="AO333" s="1">
        <v>1</v>
      </c>
      <c r="AR333" s="276">
        <v>1598243.14</v>
      </c>
      <c r="AS333" s="1" t="s">
        <v>2624</v>
      </c>
      <c r="AT333" s="1">
        <v>0</v>
      </c>
      <c r="AU333" s="1">
        <v>0</v>
      </c>
      <c r="AV333" s="1" t="s">
        <v>2625</v>
      </c>
      <c r="AW333" s="1" t="s">
        <v>2626</v>
      </c>
      <c r="AX333" s="1">
        <v>5</v>
      </c>
      <c r="BC333" s="1">
        <v>1</v>
      </c>
      <c r="BD333" s="1">
        <v>7</v>
      </c>
      <c r="BE333" s="1">
        <v>2</v>
      </c>
      <c r="BF333" s="296">
        <v>11928389.227033444</v>
      </c>
      <c r="BO333" s="279">
        <f t="shared" si="23"/>
        <v>29870964</v>
      </c>
      <c r="BP333" s="2">
        <f t="shared" si="24"/>
        <v>0</v>
      </c>
      <c r="BQ333" s="2">
        <f t="shared" si="22"/>
        <v>3026058</v>
      </c>
      <c r="BS333" s="280">
        <v>29870964</v>
      </c>
      <c r="BT333" s="281"/>
      <c r="BU333" s="281"/>
      <c r="BV333" s="281"/>
      <c r="BW333" s="281"/>
      <c r="BX333" s="281"/>
      <c r="BY333" s="281"/>
      <c r="BZ333" s="281"/>
      <c r="CA333" s="281">
        <v>3026058</v>
      </c>
      <c r="CB333" s="281"/>
      <c r="CC333" s="281"/>
      <c r="CD333" s="281"/>
      <c r="CE333" s="281"/>
      <c r="CF333" s="281"/>
      <c r="CG333" s="281"/>
    </row>
    <row r="334" spans="1:85" x14ac:dyDescent="0.3">
      <c r="A334" s="273">
        <f t="shared" si="21"/>
        <v>4546913.9802485891</v>
      </c>
      <c r="B334" s="1" t="s">
        <v>2621</v>
      </c>
      <c r="C334" s="274">
        <v>22924090</v>
      </c>
      <c r="D334" s="1">
        <v>144205</v>
      </c>
      <c r="E334" s="1">
        <v>4</v>
      </c>
      <c r="F334" s="1" t="s">
        <v>4024</v>
      </c>
      <c r="G334" s="275">
        <v>44021</v>
      </c>
      <c r="H334" s="275">
        <v>45138</v>
      </c>
      <c r="I334" s="1">
        <v>0</v>
      </c>
      <c r="J334" s="1">
        <v>1</v>
      </c>
      <c r="K334" s="1">
        <v>20</v>
      </c>
      <c r="L334" s="1">
        <v>30</v>
      </c>
      <c r="M334" s="1">
        <v>2</v>
      </c>
      <c r="N334" s="1">
        <v>11.99</v>
      </c>
      <c r="O334" s="1">
        <v>12.68</v>
      </c>
      <c r="P334" s="1">
        <v>23000000</v>
      </c>
      <c r="Q334" s="1">
        <v>768366</v>
      </c>
      <c r="R334" s="1">
        <v>11277592</v>
      </c>
      <c r="S334" s="1">
        <v>0</v>
      </c>
      <c r="T334" s="1">
        <v>0</v>
      </c>
      <c r="U334" s="1">
        <v>0</v>
      </c>
      <c r="W334" s="1">
        <v>0</v>
      </c>
      <c r="X334" s="1">
        <v>0</v>
      </c>
      <c r="Y334" s="1">
        <v>0</v>
      </c>
      <c r="AB334" s="275">
        <v>44651</v>
      </c>
      <c r="AC334" s="1">
        <v>1</v>
      </c>
      <c r="AD334" s="1" t="s">
        <v>2623</v>
      </c>
      <c r="AE334" s="1">
        <v>1</v>
      </c>
      <c r="AF334" s="1">
        <v>30</v>
      </c>
      <c r="AG334" s="1">
        <v>0</v>
      </c>
      <c r="AN334" s="1">
        <v>1</v>
      </c>
      <c r="AO334" s="1">
        <v>1</v>
      </c>
      <c r="AR334" s="276">
        <v>795392</v>
      </c>
      <c r="AS334" s="1" t="s">
        <v>2657</v>
      </c>
      <c r="AT334" s="1">
        <v>0</v>
      </c>
      <c r="AU334" s="1">
        <v>0</v>
      </c>
      <c r="AX334" s="1">
        <v>5</v>
      </c>
      <c r="BC334" s="1">
        <v>1</v>
      </c>
      <c r="BD334" s="1">
        <v>7</v>
      </c>
      <c r="BE334" s="1">
        <v>2</v>
      </c>
      <c r="BF334" s="296">
        <v>5935286.0197514109</v>
      </c>
      <c r="BO334" s="279">
        <f t="shared" si="23"/>
        <v>29974646</v>
      </c>
      <c r="BP334" s="2">
        <f t="shared" si="24"/>
        <v>0</v>
      </c>
      <c r="BQ334" s="2">
        <f t="shared" si="22"/>
        <v>6607962.8300000001</v>
      </c>
      <c r="BS334" s="280">
        <v>29974646</v>
      </c>
      <c r="BT334" s="281"/>
      <c r="BU334" s="281"/>
      <c r="BV334" s="281">
        <v>3107288.990780008</v>
      </c>
      <c r="BW334" s="281"/>
      <c r="BX334" s="281"/>
      <c r="BY334" s="281"/>
      <c r="BZ334" s="281"/>
      <c r="CA334" s="281">
        <v>3500673.8392199925</v>
      </c>
      <c r="CB334" s="281"/>
      <c r="CC334" s="281"/>
      <c r="CD334" s="281"/>
      <c r="CE334" s="281"/>
      <c r="CF334" s="281"/>
      <c r="CG334" s="281"/>
    </row>
    <row r="335" spans="1:85" x14ac:dyDescent="0.3">
      <c r="A335" s="273">
        <f t="shared" si="21"/>
        <v>0</v>
      </c>
      <c r="B335" s="1" t="s">
        <v>2621</v>
      </c>
      <c r="C335" s="274">
        <v>22924489</v>
      </c>
      <c r="D335" s="1">
        <v>144205</v>
      </c>
      <c r="E335" s="1">
        <v>4</v>
      </c>
      <c r="F335" s="1" t="s">
        <v>4680</v>
      </c>
      <c r="G335" s="275">
        <v>44273</v>
      </c>
      <c r="H335" s="275">
        <v>45199</v>
      </c>
      <c r="I335" s="1">
        <v>0</v>
      </c>
      <c r="J335" s="1">
        <v>1</v>
      </c>
      <c r="K335" s="1">
        <v>12</v>
      </c>
      <c r="L335" s="1">
        <v>30</v>
      </c>
      <c r="M335" s="1">
        <v>2</v>
      </c>
      <c r="N335" s="1">
        <v>7.2</v>
      </c>
      <c r="O335" s="1">
        <v>7.44</v>
      </c>
      <c r="P335" s="1">
        <v>1000000</v>
      </c>
      <c r="Q335" s="1">
        <v>35631</v>
      </c>
      <c r="R335" s="1">
        <v>589087</v>
      </c>
      <c r="S335" s="1">
        <v>0</v>
      </c>
      <c r="T335" s="1">
        <v>0</v>
      </c>
      <c r="U335" s="1">
        <v>0</v>
      </c>
      <c r="W335" s="1">
        <v>0</v>
      </c>
      <c r="X335" s="1">
        <v>0</v>
      </c>
      <c r="Y335" s="1">
        <v>0</v>
      </c>
      <c r="AB335" s="275">
        <v>44651</v>
      </c>
      <c r="AC335" s="1">
        <v>1</v>
      </c>
      <c r="AD335" s="1" t="s">
        <v>2623</v>
      </c>
      <c r="AE335" s="1">
        <v>1</v>
      </c>
      <c r="AF335" s="1">
        <v>30</v>
      </c>
      <c r="AG335" s="1">
        <v>0</v>
      </c>
      <c r="AN335" s="1">
        <v>1</v>
      </c>
      <c r="AO335" s="1">
        <v>1</v>
      </c>
      <c r="AR335" s="276">
        <v>461420.14</v>
      </c>
      <c r="AS335" s="1" t="s">
        <v>2657</v>
      </c>
      <c r="AT335" s="1">
        <v>0</v>
      </c>
      <c r="AU335" s="1">
        <v>0</v>
      </c>
      <c r="AX335" s="1">
        <v>5</v>
      </c>
      <c r="BC335" s="1">
        <v>1</v>
      </c>
      <c r="BD335" s="1">
        <v>7</v>
      </c>
      <c r="BE335" s="1">
        <v>2</v>
      </c>
      <c r="BF335" s="296">
        <v>3300779.5651199352</v>
      </c>
      <c r="BO335" s="279">
        <f t="shared" si="23"/>
        <v>40062264</v>
      </c>
      <c r="BP335" s="2">
        <f t="shared" si="24"/>
        <v>0</v>
      </c>
      <c r="BQ335" s="2">
        <f t="shared" si="22"/>
        <v>0</v>
      </c>
      <c r="BS335" s="280">
        <v>40062264</v>
      </c>
      <c r="BT335" s="281"/>
      <c r="BU335" s="281"/>
      <c r="BV335" s="281">
        <v>0</v>
      </c>
      <c r="BW335" s="281"/>
      <c r="BX335" s="281"/>
      <c r="BY335" s="281"/>
      <c r="BZ335" s="281"/>
      <c r="CA335" s="281"/>
      <c r="CB335" s="281"/>
      <c r="CC335" s="281"/>
      <c r="CD335" s="281"/>
      <c r="CE335" s="281"/>
      <c r="CF335" s="281"/>
      <c r="CG335" s="281"/>
    </row>
    <row r="336" spans="1:85" x14ac:dyDescent="0.3">
      <c r="A336" s="273">
        <f t="shared" si="21"/>
        <v>0</v>
      </c>
      <c r="B336" s="1" t="s">
        <v>2621</v>
      </c>
      <c r="C336" s="274">
        <v>22924489</v>
      </c>
      <c r="D336" s="1">
        <v>144205</v>
      </c>
      <c r="E336" s="1">
        <v>4</v>
      </c>
      <c r="F336" s="1" t="s">
        <v>5118</v>
      </c>
      <c r="G336" s="275">
        <v>44537</v>
      </c>
      <c r="H336" s="275">
        <v>45657</v>
      </c>
      <c r="I336" s="1">
        <v>0</v>
      </c>
      <c r="J336" s="1">
        <v>1</v>
      </c>
      <c r="K336" s="1">
        <v>3</v>
      </c>
      <c r="L336" s="1">
        <v>30</v>
      </c>
      <c r="M336" s="1">
        <v>2</v>
      </c>
      <c r="N336" s="1">
        <v>17.690000000000001</v>
      </c>
      <c r="O336" s="1">
        <v>19.2</v>
      </c>
      <c r="P336" s="1">
        <v>500000</v>
      </c>
      <c r="Q336" s="1">
        <v>18102</v>
      </c>
      <c r="R336" s="1">
        <v>467842</v>
      </c>
      <c r="S336" s="1">
        <v>0</v>
      </c>
      <c r="T336" s="1">
        <v>0</v>
      </c>
      <c r="U336" s="1">
        <v>0</v>
      </c>
      <c r="W336" s="1">
        <v>0</v>
      </c>
      <c r="X336" s="1">
        <v>0</v>
      </c>
      <c r="Y336" s="1">
        <v>0</v>
      </c>
      <c r="AB336" s="275">
        <v>44651</v>
      </c>
      <c r="AC336" s="1">
        <v>1</v>
      </c>
      <c r="AD336" s="1" t="s">
        <v>2623</v>
      </c>
      <c r="AE336" s="1">
        <v>1</v>
      </c>
      <c r="AF336" s="1">
        <v>30</v>
      </c>
      <c r="AG336" s="1">
        <v>0</v>
      </c>
      <c r="AN336" s="1">
        <v>1</v>
      </c>
      <c r="AO336" s="1">
        <v>1</v>
      </c>
      <c r="AR336" s="276">
        <v>366427.26</v>
      </c>
      <c r="AS336" s="1" t="s">
        <v>2657</v>
      </c>
      <c r="AT336" s="1">
        <v>0</v>
      </c>
      <c r="AU336" s="1">
        <v>0</v>
      </c>
      <c r="AX336" s="1">
        <v>5</v>
      </c>
      <c r="BC336" s="1">
        <v>1</v>
      </c>
      <c r="BD336" s="1">
        <v>7</v>
      </c>
      <c r="BE336" s="1">
        <v>2</v>
      </c>
      <c r="BF336" s="296">
        <v>2621418.081378202</v>
      </c>
      <c r="BO336" s="279">
        <f t="shared" si="23"/>
        <v>40284626</v>
      </c>
      <c r="BP336" s="2">
        <f t="shared" si="24"/>
        <v>0</v>
      </c>
      <c r="BQ336" s="2">
        <f t="shared" si="22"/>
        <v>46839453.000000007</v>
      </c>
      <c r="BS336" s="280">
        <v>40284626</v>
      </c>
      <c r="BT336" s="281"/>
      <c r="BU336" s="281"/>
      <c r="BV336" s="281">
        <v>38681737.375968285</v>
      </c>
      <c r="BW336" s="281"/>
      <c r="BX336" s="281"/>
      <c r="BY336" s="281"/>
      <c r="BZ336" s="281"/>
      <c r="CA336" s="281">
        <v>8157715.6240317216</v>
      </c>
      <c r="CB336" s="281"/>
      <c r="CC336" s="281"/>
      <c r="CD336" s="281"/>
      <c r="CE336" s="281"/>
      <c r="CF336" s="281"/>
      <c r="CG336" s="281"/>
    </row>
    <row r="337" spans="1:85" x14ac:dyDescent="0.3">
      <c r="A337" s="273">
        <f t="shared" si="21"/>
        <v>0</v>
      </c>
      <c r="B337" s="1" t="s">
        <v>2621</v>
      </c>
      <c r="C337" s="274">
        <v>22924489</v>
      </c>
      <c r="D337" s="1">
        <v>144205</v>
      </c>
      <c r="E337" s="1">
        <v>4</v>
      </c>
      <c r="F337" s="1" t="s">
        <v>5077</v>
      </c>
      <c r="G337" s="275">
        <v>44512</v>
      </c>
      <c r="H337" s="275">
        <v>45077</v>
      </c>
      <c r="I337" s="1">
        <v>0</v>
      </c>
      <c r="J337" s="1">
        <v>1</v>
      </c>
      <c r="K337" s="1">
        <v>4</v>
      </c>
      <c r="L337" s="1">
        <v>30</v>
      </c>
      <c r="M337" s="1">
        <v>2</v>
      </c>
      <c r="N337" s="1">
        <v>17.690000000000001</v>
      </c>
      <c r="O337" s="1">
        <v>19.2</v>
      </c>
      <c r="P337" s="1">
        <v>250000</v>
      </c>
      <c r="Q337" s="1">
        <v>9051</v>
      </c>
      <c r="R337" s="1">
        <v>111492</v>
      </c>
      <c r="S337" s="1">
        <v>0</v>
      </c>
      <c r="T337" s="1">
        <v>0</v>
      </c>
      <c r="U337" s="1">
        <v>0</v>
      </c>
      <c r="W337" s="1">
        <v>0</v>
      </c>
      <c r="X337" s="1">
        <v>0</v>
      </c>
      <c r="Y337" s="1">
        <v>0</v>
      </c>
      <c r="AB337" s="275">
        <v>44651</v>
      </c>
      <c r="AC337" s="1">
        <v>1</v>
      </c>
      <c r="AD337" s="1" t="s">
        <v>2623</v>
      </c>
      <c r="AE337" s="1">
        <v>1</v>
      </c>
      <c r="AF337" s="1">
        <v>30</v>
      </c>
      <c r="AG337" s="1">
        <v>0</v>
      </c>
      <c r="AN337" s="1">
        <v>1</v>
      </c>
      <c r="AO337" s="1">
        <v>1</v>
      </c>
      <c r="AP337" s="275"/>
      <c r="AR337" s="276">
        <v>87305.600000000006</v>
      </c>
      <c r="AS337" s="1" t="s">
        <v>2657</v>
      </c>
      <c r="AT337" s="1">
        <v>0</v>
      </c>
      <c r="AU337" s="1">
        <v>0</v>
      </c>
      <c r="AX337" s="1">
        <v>5</v>
      </c>
      <c r="BC337" s="1">
        <v>1</v>
      </c>
      <c r="BD337" s="1">
        <v>7</v>
      </c>
      <c r="BE337" s="1">
        <v>2</v>
      </c>
      <c r="BF337" s="296">
        <v>624713.35350186273</v>
      </c>
      <c r="BO337" s="279">
        <f t="shared" si="23"/>
        <v>40286278</v>
      </c>
      <c r="BP337" s="2">
        <f t="shared" si="24"/>
        <v>37525224</v>
      </c>
      <c r="BQ337" s="2">
        <f t="shared" si="22"/>
        <v>0</v>
      </c>
      <c r="BS337" s="280">
        <v>40286278</v>
      </c>
      <c r="BT337" s="281">
        <v>37525224</v>
      </c>
      <c r="BU337" s="281"/>
      <c r="BV337" s="281"/>
      <c r="BW337" s="281"/>
      <c r="BX337" s="281"/>
      <c r="BY337" s="281"/>
      <c r="BZ337" s="281"/>
      <c r="CA337" s="281"/>
      <c r="CB337" s="281"/>
      <c r="CC337" s="281"/>
      <c r="CD337" s="281"/>
      <c r="CE337" s="281"/>
      <c r="CF337" s="281"/>
      <c r="CG337" s="281"/>
    </row>
    <row r="338" spans="1:85" x14ac:dyDescent="0.3">
      <c r="A338" s="273">
        <f t="shared" si="21"/>
        <v>5422402.1139576249</v>
      </c>
      <c r="B338" s="1" t="s">
        <v>2621</v>
      </c>
      <c r="C338" s="274">
        <v>22926496</v>
      </c>
      <c r="D338" s="1">
        <v>144205</v>
      </c>
      <c r="E338" s="1">
        <v>4</v>
      </c>
      <c r="F338" s="1" t="s">
        <v>2955</v>
      </c>
      <c r="G338" s="275">
        <v>43397</v>
      </c>
      <c r="H338" s="275">
        <v>45596</v>
      </c>
      <c r="I338" s="1">
        <v>0</v>
      </c>
      <c r="J338" s="1">
        <v>1</v>
      </c>
      <c r="K338" s="1">
        <v>41</v>
      </c>
      <c r="L338" s="1">
        <v>30</v>
      </c>
      <c r="M338" s="1">
        <v>2</v>
      </c>
      <c r="N338" s="1">
        <v>12</v>
      </c>
      <c r="O338" s="1">
        <v>12.68</v>
      </c>
      <c r="P338" s="1">
        <v>51006064</v>
      </c>
      <c r="Q338" s="1">
        <v>862509</v>
      </c>
      <c r="R338" s="1">
        <v>26330126</v>
      </c>
      <c r="S338" s="1">
        <v>0</v>
      </c>
      <c r="T338" s="1">
        <v>0</v>
      </c>
      <c r="U338" s="1">
        <v>0</v>
      </c>
      <c r="W338" s="1">
        <v>0</v>
      </c>
      <c r="X338" s="1">
        <v>0</v>
      </c>
      <c r="Y338" s="1">
        <v>0</v>
      </c>
      <c r="Z338" s="1" t="s">
        <v>2907</v>
      </c>
      <c r="AA338" s="1" t="s">
        <v>3609</v>
      </c>
      <c r="AB338" s="275">
        <v>44651</v>
      </c>
      <c r="AC338" s="1">
        <v>1</v>
      </c>
      <c r="AD338" s="1" t="s">
        <v>2623</v>
      </c>
      <c r="AE338" s="1">
        <v>1</v>
      </c>
      <c r="AF338" s="1">
        <v>30</v>
      </c>
      <c r="AG338" s="1">
        <v>0</v>
      </c>
      <c r="AN338" s="1">
        <v>1</v>
      </c>
      <c r="AO338" s="1">
        <v>1</v>
      </c>
      <c r="AR338" s="276">
        <v>2302578.59</v>
      </c>
      <c r="AS338" s="1" t="s">
        <v>2624</v>
      </c>
      <c r="AT338" s="1">
        <v>0</v>
      </c>
      <c r="AU338" s="1">
        <v>0</v>
      </c>
      <c r="AX338" s="1">
        <v>5</v>
      </c>
      <c r="BC338" s="1">
        <v>1</v>
      </c>
      <c r="BD338" s="1">
        <v>7</v>
      </c>
      <c r="BE338" s="1">
        <v>2</v>
      </c>
      <c r="BF338" s="296">
        <v>18605145.296042375</v>
      </c>
      <c r="BO338" s="279">
        <f t="shared" si="23"/>
        <v>40297248</v>
      </c>
      <c r="BP338" s="2">
        <f t="shared" si="24"/>
        <v>0</v>
      </c>
      <c r="BQ338" s="2">
        <f t="shared" si="22"/>
        <v>0</v>
      </c>
      <c r="BS338" s="280">
        <v>40297248</v>
      </c>
      <c r="BT338" s="281"/>
      <c r="BU338" s="281"/>
      <c r="BV338" s="281">
        <v>0</v>
      </c>
      <c r="BW338" s="281"/>
      <c r="BX338" s="281"/>
      <c r="BY338" s="281"/>
      <c r="BZ338" s="281"/>
      <c r="CA338" s="281"/>
      <c r="CB338" s="281"/>
      <c r="CC338" s="281"/>
      <c r="CD338" s="281"/>
      <c r="CE338" s="281"/>
      <c r="CF338" s="281"/>
      <c r="CG338" s="281"/>
    </row>
    <row r="339" spans="1:85" x14ac:dyDescent="0.3">
      <c r="A339" s="273">
        <f t="shared" si="21"/>
        <v>49000.246042374842</v>
      </c>
      <c r="B339" s="1" t="s">
        <v>2621</v>
      </c>
      <c r="C339" s="274">
        <v>22926496</v>
      </c>
      <c r="D339" s="1">
        <v>144205</v>
      </c>
      <c r="E339" s="1">
        <v>4</v>
      </c>
      <c r="F339" s="1" t="s">
        <v>3278</v>
      </c>
      <c r="G339" s="275">
        <v>43917</v>
      </c>
      <c r="H339" s="275">
        <v>44712</v>
      </c>
      <c r="I339" s="1">
        <v>0</v>
      </c>
      <c r="J339" s="1">
        <v>1</v>
      </c>
      <c r="K339" s="1">
        <v>22</v>
      </c>
      <c r="L339" s="1">
        <v>30</v>
      </c>
      <c r="M339" s="1">
        <v>2</v>
      </c>
      <c r="N339" s="1">
        <v>9</v>
      </c>
      <c r="O339" s="1">
        <v>9.3800000000000008</v>
      </c>
      <c r="P339" s="1">
        <v>3500000</v>
      </c>
      <c r="Q339" s="1">
        <v>163192</v>
      </c>
      <c r="R339" s="1">
        <v>237726</v>
      </c>
      <c r="S339" s="1">
        <v>0</v>
      </c>
      <c r="T339" s="1">
        <v>0</v>
      </c>
      <c r="U339" s="1">
        <v>0</v>
      </c>
      <c r="W339" s="1">
        <v>0</v>
      </c>
      <c r="X339" s="1">
        <v>0</v>
      </c>
      <c r="Y339" s="1">
        <v>0</v>
      </c>
      <c r="AB339" s="275">
        <v>44651</v>
      </c>
      <c r="AC339" s="1">
        <v>1</v>
      </c>
      <c r="AD339" s="1" t="s">
        <v>2623</v>
      </c>
      <c r="AE339" s="1">
        <v>1</v>
      </c>
      <c r="AF339" s="1">
        <v>30</v>
      </c>
      <c r="AG339" s="1">
        <v>0</v>
      </c>
      <c r="AN339" s="1">
        <v>1</v>
      </c>
      <c r="AO339" s="1">
        <v>1</v>
      </c>
      <c r="AR339" s="276">
        <v>20746.05</v>
      </c>
      <c r="AS339" s="1" t="s">
        <v>2657</v>
      </c>
      <c r="AT339" s="1">
        <v>0</v>
      </c>
      <c r="AU339" s="1">
        <v>0</v>
      </c>
      <c r="AX339" s="1">
        <v>5</v>
      </c>
      <c r="BC339" s="1">
        <v>1</v>
      </c>
      <c r="BD339" s="1">
        <v>7</v>
      </c>
      <c r="BE339" s="1">
        <v>2</v>
      </c>
      <c r="BF339" s="296">
        <v>167979.70395762517</v>
      </c>
      <c r="BO339" s="279">
        <f t="shared" si="23"/>
        <v>40422668</v>
      </c>
      <c r="BP339" s="2">
        <f t="shared" si="24"/>
        <v>0</v>
      </c>
      <c r="BQ339" s="2">
        <f t="shared" si="22"/>
        <v>0</v>
      </c>
      <c r="BS339" s="280">
        <v>40422668</v>
      </c>
      <c r="BT339" s="281"/>
      <c r="BU339" s="281"/>
      <c r="BV339" s="281">
        <v>0</v>
      </c>
      <c r="BW339" s="281"/>
      <c r="BX339" s="281"/>
      <c r="BY339" s="281"/>
      <c r="BZ339" s="281"/>
      <c r="CA339" s="281"/>
      <c r="CB339" s="281"/>
      <c r="CC339" s="281"/>
      <c r="CD339" s="281"/>
      <c r="CE339" s="281"/>
      <c r="CF339" s="281"/>
      <c r="CG339" s="281"/>
    </row>
    <row r="340" spans="1:85" x14ac:dyDescent="0.3">
      <c r="A340" s="273">
        <f t="shared" si="21"/>
        <v>11597758.262465917</v>
      </c>
      <c r="B340" s="1" t="s">
        <v>2621</v>
      </c>
      <c r="C340" s="274">
        <v>22926220</v>
      </c>
      <c r="D340" s="1">
        <v>141105</v>
      </c>
      <c r="E340" s="1">
        <v>4</v>
      </c>
      <c r="F340" s="1" t="s">
        <v>2956</v>
      </c>
      <c r="G340" s="275">
        <v>42321</v>
      </c>
      <c r="H340" s="275">
        <v>45260</v>
      </c>
      <c r="I340" s="1">
        <v>0</v>
      </c>
      <c r="J340" s="1">
        <v>1</v>
      </c>
      <c r="K340" s="1">
        <v>41</v>
      </c>
      <c r="L340" s="1">
        <v>30</v>
      </c>
      <c r="M340" s="1">
        <v>2</v>
      </c>
      <c r="N340" s="1">
        <v>10.8</v>
      </c>
      <c r="O340" s="1">
        <v>11.35</v>
      </c>
      <c r="P340" s="1">
        <v>64377948</v>
      </c>
      <c r="Q340" s="1">
        <v>857276</v>
      </c>
      <c r="R340" s="1">
        <v>18016442</v>
      </c>
      <c r="S340" s="1">
        <v>0</v>
      </c>
      <c r="T340" s="1">
        <v>0</v>
      </c>
      <c r="U340" s="1">
        <v>22550120.190000001</v>
      </c>
      <c r="V340" s="1">
        <v>43585</v>
      </c>
      <c r="W340" s="1">
        <v>0</v>
      </c>
      <c r="X340" s="1">
        <v>0</v>
      </c>
      <c r="Y340" s="1">
        <v>0</v>
      </c>
      <c r="Z340" s="1" t="s">
        <v>5656</v>
      </c>
      <c r="AA340" s="1" t="s">
        <v>3609</v>
      </c>
      <c r="AB340" s="275">
        <v>44651</v>
      </c>
      <c r="AC340" s="1">
        <v>2</v>
      </c>
      <c r="AD340" s="1" t="s">
        <v>2623</v>
      </c>
      <c r="AE340" s="1">
        <v>1</v>
      </c>
      <c r="AF340" s="1">
        <v>30</v>
      </c>
      <c r="AG340" s="1">
        <v>0</v>
      </c>
      <c r="AN340" s="1">
        <v>1</v>
      </c>
      <c r="AO340" s="1">
        <v>1</v>
      </c>
      <c r="AR340" s="276">
        <v>752361.91</v>
      </c>
      <c r="AS340" s="1" t="s">
        <v>2655</v>
      </c>
      <c r="AT340" s="1">
        <v>0</v>
      </c>
      <c r="AU340" s="1">
        <v>0</v>
      </c>
      <c r="AV340" s="1" t="s">
        <v>2625</v>
      </c>
      <c r="AW340" s="1" t="s">
        <v>2626</v>
      </c>
      <c r="AX340" s="1">
        <v>5</v>
      </c>
      <c r="BC340" s="1">
        <v>1</v>
      </c>
      <c r="BD340" s="1">
        <v>7</v>
      </c>
      <c r="BE340" s="1">
        <v>2</v>
      </c>
      <c r="BF340" s="296">
        <v>5666321.8275340823</v>
      </c>
      <c r="BO340" s="279">
        <f t="shared" si="23"/>
        <v>40448287</v>
      </c>
      <c r="BP340" s="2">
        <f t="shared" si="24"/>
        <v>0</v>
      </c>
      <c r="BQ340" s="2">
        <f t="shared" si="22"/>
        <v>14626011.109999999</v>
      </c>
      <c r="BS340" s="280">
        <v>40448287</v>
      </c>
      <c r="BT340" s="281"/>
      <c r="BU340" s="281"/>
      <c r="BV340" s="281"/>
      <c r="BW340" s="281"/>
      <c r="BX340" s="281"/>
      <c r="BY340" s="281"/>
      <c r="BZ340" s="281"/>
      <c r="CA340" s="281">
        <v>14626011.109999999</v>
      </c>
      <c r="CB340" s="281"/>
      <c r="CC340" s="281"/>
      <c r="CD340" s="281"/>
      <c r="CE340" s="281"/>
      <c r="CF340" s="281"/>
      <c r="CG340" s="281"/>
    </row>
    <row r="341" spans="1:85" x14ac:dyDescent="0.3">
      <c r="A341" s="273">
        <f t="shared" si="21"/>
        <v>22687990.827820465</v>
      </c>
      <c r="B341" s="1" t="s">
        <v>2621</v>
      </c>
      <c r="C341" s="274">
        <v>22926220</v>
      </c>
      <c r="D341" s="1">
        <v>141105</v>
      </c>
      <c r="E341" s="1">
        <v>4</v>
      </c>
      <c r="F341" s="1" t="s">
        <v>3910</v>
      </c>
      <c r="G341" s="275">
        <v>44132</v>
      </c>
      <c r="H341" s="275">
        <v>46326</v>
      </c>
      <c r="I341" s="1">
        <v>0</v>
      </c>
      <c r="J341" s="1">
        <v>1</v>
      </c>
      <c r="K341" s="1">
        <v>17</v>
      </c>
      <c r="L341" s="1">
        <v>30</v>
      </c>
      <c r="M341" s="1">
        <v>2</v>
      </c>
      <c r="N341" s="1">
        <v>10.49</v>
      </c>
      <c r="O341" s="1">
        <v>11.02</v>
      </c>
      <c r="P341" s="1">
        <v>43037555</v>
      </c>
      <c r="Q341" s="1">
        <v>817048</v>
      </c>
      <c r="R341" s="1">
        <v>35244297</v>
      </c>
      <c r="S341" s="1">
        <v>0</v>
      </c>
      <c r="T341" s="1">
        <v>0</v>
      </c>
      <c r="U341" s="1">
        <v>44113212.439999998</v>
      </c>
      <c r="V341" s="1">
        <v>43585</v>
      </c>
      <c r="W341" s="1">
        <v>0</v>
      </c>
      <c r="X341" s="1">
        <v>0</v>
      </c>
      <c r="Y341" s="1">
        <v>0</v>
      </c>
      <c r="AB341" s="275">
        <v>44651</v>
      </c>
      <c r="AC341" s="1">
        <v>2</v>
      </c>
      <c r="AD341" s="1" t="s">
        <v>2623</v>
      </c>
      <c r="AE341" s="1">
        <v>1</v>
      </c>
      <c r="AF341" s="1">
        <v>30</v>
      </c>
      <c r="AG341" s="1">
        <v>0</v>
      </c>
      <c r="AN341" s="1">
        <v>1</v>
      </c>
      <c r="AO341" s="1">
        <v>1</v>
      </c>
      <c r="AR341" s="276">
        <v>1471679.73</v>
      </c>
      <c r="AS341" s="1" t="s">
        <v>2624</v>
      </c>
      <c r="AT341" s="1">
        <v>0</v>
      </c>
      <c r="AU341" s="1">
        <v>0</v>
      </c>
      <c r="AV341" s="1" t="s">
        <v>2625</v>
      </c>
      <c r="AW341" s="1" t="s">
        <v>2626</v>
      </c>
      <c r="AX341" s="1">
        <v>5</v>
      </c>
      <c r="BC341" s="1">
        <v>1</v>
      </c>
      <c r="BD341" s="1">
        <v>7</v>
      </c>
      <c r="BE341" s="1">
        <v>2</v>
      </c>
      <c r="BF341" s="296">
        <v>11084626.442179536</v>
      </c>
      <c r="BO341" s="279">
        <f t="shared" si="23"/>
        <v>40404424</v>
      </c>
      <c r="BP341" s="2">
        <f t="shared" si="24"/>
        <v>0</v>
      </c>
      <c r="BQ341" s="2">
        <f t="shared" si="22"/>
        <v>0</v>
      </c>
      <c r="BS341" s="280">
        <v>40404424</v>
      </c>
      <c r="BT341" s="281"/>
      <c r="BU341" s="281"/>
      <c r="BV341" s="281">
        <v>0</v>
      </c>
      <c r="BW341" s="281"/>
      <c r="BX341" s="281"/>
      <c r="BY341" s="281"/>
      <c r="BZ341" s="281"/>
      <c r="CA341" s="281"/>
      <c r="CB341" s="281"/>
      <c r="CC341" s="281"/>
      <c r="CD341" s="281"/>
      <c r="CE341" s="281"/>
      <c r="CF341" s="281"/>
      <c r="CG341" s="281"/>
    </row>
    <row r="342" spans="1:85" x14ac:dyDescent="0.3">
      <c r="A342" s="273">
        <f t="shared" si="21"/>
        <v>12156657.584477918</v>
      </c>
      <c r="B342" s="1" t="s">
        <v>2621</v>
      </c>
      <c r="C342" s="274">
        <v>22926220</v>
      </c>
      <c r="D342" s="1">
        <v>141205</v>
      </c>
      <c r="E342" s="1">
        <v>4</v>
      </c>
      <c r="F342" s="1" t="s">
        <v>3269</v>
      </c>
      <c r="G342" s="275">
        <v>43903</v>
      </c>
      <c r="H342" s="275">
        <v>45747</v>
      </c>
      <c r="I342" s="1">
        <v>0</v>
      </c>
      <c r="J342" s="1">
        <v>1</v>
      </c>
      <c r="K342" s="1">
        <v>28</v>
      </c>
      <c r="L342" s="1">
        <v>30</v>
      </c>
      <c r="M342" s="1">
        <v>2</v>
      </c>
      <c r="N342" s="1">
        <v>18</v>
      </c>
      <c r="O342" s="1">
        <v>19.559999999999999</v>
      </c>
      <c r="P342" s="1">
        <v>26885756</v>
      </c>
      <c r="Q342" s="1">
        <v>514864</v>
      </c>
      <c r="R342" s="1">
        <v>18884540</v>
      </c>
      <c r="S342" s="1">
        <v>0</v>
      </c>
      <c r="T342" s="1">
        <v>0</v>
      </c>
      <c r="U342" s="1">
        <v>23636667.370000001</v>
      </c>
      <c r="V342" s="1">
        <v>43585</v>
      </c>
      <c r="W342" s="1">
        <v>0</v>
      </c>
      <c r="X342" s="1">
        <v>0</v>
      </c>
      <c r="Y342" s="1">
        <v>0</v>
      </c>
      <c r="Z342" s="1" t="s">
        <v>2635</v>
      </c>
      <c r="AA342" s="1" t="s">
        <v>2807</v>
      </c>
      <c r="AB342" s="275">
        <v>44651</v>
      </c>
      <c r="AC342" s="1">
        <v>2</v>
      </c>
      <c r="AD342" s="1" t="s">
        <v>2623</v>
      </c>
      <c r="AE342" s="1">
        <v>1</v>
      </c>
      <c r="AF342" s="1">
        <v>30</v>
      </c>
      <c r="AG342" s="1">
        <v>0</v>
      </c>
      <c r="AN342" s="1">
        <v>1</v>
      </c>
      <c r="AO342" s="1">
        <v>1</v>
      </c>
      <c r="AR342" s="276">
        <v>788536.5</v>
      </c>
      <c r="AS342" s="1" t="s">
        <v>2624</v>
      </c>
      <c r="AT342" s="1">
        <v>0</v>
      </c>
      <c r="AU342" s="1">
        <v>0</v>
      </c>
      <c r="AX342" s="1">
        <v>5</v>
      </c>
      <c r="BC342" s="1">
        <v>1</v>
      </c>
      <c r="BD342" s="1">
        <v>7</v>
      </c>
      <c r="BE342" s="1">
        <v>2</v>
      </c>
      <c r="BF342" s="296">
        <v>5939345.9155220818</v>
      </c>
      <c r="BO342" s="279">
        <f t="shared" si="23"/>
        <v>40704408</v>
      </c>
      <c r="BP342" s="2">
        <f t="shared" si="24"/>
        <v>0</v>
      </c>
      <c r="BQ342" s="2">
        <f t="shared" si="22"/>
        <v>3598213.0000000009</v>
      </c>
      <c r="BS342" s="280">
        <v>40704408</v>
      </c>
      <c r="BT342" s="281"/>
      <c r="BU342" s="281"/>
      <c r="BV342" s="281"/>
      <c r="BW342" s="281"/>
      <c r="BX342" s="281"/>
      <c r="BY342" s="281"/>
      <c r="BZ342" s="281"/>
      <c r="CA342" s="281">
        <v>3598213.0000000009</v>
      </c>
      <c r="CB342" s="281"/>
      <c r="CC342" s="281"/>
      <c r="CD342" s="281"/>
      <c r="CE342" s="281"/>
      <c r="CF342" s="281"/>
      <c r="CG342" s="281"/>
    </row>
    <row r="343" spans="1:85" x14ac:dyDescent="0.3">
      <c r="A343" s="273">
        <f t="shared" si="21"/>
        <v>86772.458879518847</v>
      </c>
      <c r="B343" s="1" t="s">
        <v>2621</v>
      </c>
      <c r="C343" s="274">
        <v>22926220</v>
      </c>
      <c r="D343" s="1">
        <v>144205</v>
      </c>
      <c r="E343" s="1">
        <v>4</v>
      </c>
      <c r="F343" s="1" t="s">
        <v>3653</v>
      </c>
      <c r="G343" s="275">
        <v>44227</v>
      </c>
      <c r="H343" s="275">
        <v>45322</v>
      </c>
      <c r="I343" s="1">
        <v>0</v>
      </c>
      <c r="J343" s="1">
        <v>1</v>
      </c>
      <c r="K343" s="1">
        <v>14</v>
      </c>
      <c r="L343" s="1">
        <v>30</v>
      </c>
      <c r="M343" s="1">
        <v>2</v>
      </c>
      <c r="N343" s="1">
        <v>17.690000000000001</v>
      </c>
      <c r="O343" s="1">
        <v>19.2</v>
      </c>
      <c r="P343" s="1">
        <v>200000</v>
      </c>
      <c r="Q343" s="1">
        <v>7241</v>
      </c>
      <c r="R343" s="1">
        <v>134703</v>
      </c>
      <c r="S343" s="1">
        <v>0</v>
      </c>
      <c r="T343" s="1">
        <v>0</v>
      </c>
      <c r="U343" s="1">
        <v>0</v>
      </c>
      <c r="W343" s="1">
        <v>0</v>
      </c>
      <c r="X343" s="1">
        <v>0</v>
      </c>
      <c r="Y343" s="1">
        <v>0</v>
      </c>
      <c r="AB343" s="275">
        <v>44651</v>
      </c>
      <c r="AC343" s="1">
        <v>1</v>
      </c>
      <c r="AD343" s="1" t="s">
        <v>2623</v>
      </c>
      <c r="AE343" s="1">
        <v>1</v>
      </c>
      <c r="AF343" s="1">
        <v>30</v>
      </c>
      <c r="AG343" s="1">
        <v>0</v>
      </c>
      <c r="AN343" s="1">
        <v>1</v>
      </c>
      <c r="AO343" s="1">
        <v>1</v>
      </c>
      <c r="AR343" s="276">
        <v>5565.32</v>
      </c>
      <c r="AS343" s="1" t="s">
        <v>2657</v>
      </c>
      <c r="AT343" s="1">
        <v>0</v>
      </c>
      <c r="AU343" s="1">
        <v>0</v>
      </c>
      <c r="AX343" s="1">
        <v>5</v>
      </c>
      <c r="BC343" s="1">
        <v>1</v>
      </c>
      <c r="BD343" s="1">
        <v>7</v>
      </c>
      <c r="BE343" s="1">
        <v>2</v>
      </c>
      <c r="BF343" s="296">
        <v>42365.221120481139</v>
      </c>
      <c r="BO343" s="279">
        <f t="shared" si="23"/>
        <v>40706909</v>
      </c>
      <c r="BP343" s="2">
        <f t="shared" si="24"/>
        <v>122979870</v>
      </c>
      <c r="BQ343" s="2">
        <f t="shared" si="22"/>
        <v>0</v>
      </c>
      <c r="BS343" s="280">
        <v>40706909</v>
      </c>
      <c r="BT343" s="281"/>
      <c r="BU343" s="281">
        <v>122979870</v>
      </c>
      <c r="BV343" s="281"/>
      <c r="BW343" s="281"/>
      <c r="BX343" s="281"/>
      <c r="BY343" s="281"/>
      <c r="BZ343" s="281"/>
      <c r="CA343" s="281"/>
      <c r="CB343" s="281"/>
      <c r="CC343" s="281"/>
      <c r="CD343" s="281"/>
      <c r="CE343" s="281"/>
      <c r="CF343" s="281"/>
      <c r="CG343" s="281"/>
    </row>
    <row r="344" spans="1:85" x14ac:dyDescent="0.3">
      <c r="A344" s="273">
        <f t="shared" si="21"/>
        <v>916109.57419735054</v>
      </c>
      <c r="B344" s="1" t="s">
        <v>2621</v>
      </c>
      <c r="C344" s="274">
        <v>22926220</v>
      </c>
      <c r="D344" s="1">
        <v>144205</v>
      </c>
      <c r="E344" s="1">
        <v>4</v>
      </c>
      <c r="F344" s="1" t="s">
        <v>3973</v>
      </c>
      <c r="G344" s="275">
        <v>44008</v>
      </c>
      <c r="H344" s="275">
        <v>45138</v>
      </c>
      <c r="I344" s="1">
        <v>0</v>
      </c>
      <c r="J344" s="1">
        <v>1</v>
      </c>
      <c r="K344" s="1">
        <v>20</v>
      </c>
      <c r="L344" s="1">
        <v>30</v>
      </c>
      <c r="M344" s="1">
        <v>2</v>
      </c>
      <c r="N344" s="1">
        <v>10.19</v>
      </c>
      <c r="O344" s="1">
        <v>10.69</v>
      </c>
      <c r="P344" s="1">
        <v>2942378</v>
      </c>
      <c r="Q344" s="1">
        <v>95778</v>
      </c>
      <c r="R344" s="1">
        <v>1423196</v>
      </c>
      <c r="S344" s="1">
        <v>0</v>
      </c>
      <c r="T344" s="1">
        <v>0</v>
      </c>
      <c r="U344" s="1">
        <v>0</v>
      </c>
      <c r="W344" s="1">
        <v>0</v>
      </c>
      <c r="X344" s="1">
        <v>0</v>
      </c>
      <c r="Y344" s="1">
        <v>0</v>
      </c>
      <c r="AB344" s="275">
        <v>44651</v>
      </c>
      <c r="AC344" s="1">
        <v>1</v>
      </c>
      <c r="AD344" s="1" t="s">
        <v>2623</v>
      </c>
      <c r="AE344" s="1">
        <v>1</v>
      </c>
      <c r="AF344" s="1">
        <v>30</v>
      </c>
      <c r="AG344" s="1">
        <v>0</v>
      </c>
      <c r="AN344" s="1">
        <v>1</v>
      </c>
      <c r="AO344" s="1">
        <v>1</v>
      </c>
      <c r="AP344" s="275"/>
      <c r="AR344" s="276">
        <v>59479.37</v>
      </c>
      <c r="AS344" s="1" t="s">
        <v>2657</v>
      </c>
      <c r="AT344" s="1">
        <v>0</v>
      </c>
      <c r="AU344" s="1">
        <v>0</v>
      </c>
      <c r="AX344" s="1">
        <v>5</v>
      </c>
      <c r="BC344" s="1">
        <v>1</v>
      </c>
      <c r="BD344" s="1">
        <v>7</v>
      </c>
      <c r="BE344" s="1">
        <v>2</v>
      </c>
      <c r="BF344" s="296">
        <v>447607.05580264935</v>
      </c>
      <c r="BO344" s="279">
        <f t="shared" si="23"/>
        <v>40726846</v>
      </c>
      <c r="BP344" s="2">
        <f t="shared" si="24"/>
        <v>0</v>
      </c>
      <c r="BQ344" s="2">
        <f t="shared" si="22"/>
        <v>44354961.609999999</v>
      </c>
      <c r="BS344" s="280">
        <v>40726846</v>
      </c>
      <c r="BT344" s="281"/>
      <c r="BU344" s="281"/>
      <c r="BV344" s="281">
        <v>38839879.026122361</v>
      </c>
      <c r="BW344" s="281"/>
      <c r="BX344" s="281"/>
      <c r="BY344" s="281"/>
      <c r="BZ344" s="281"/>
      <c r="CA344" s="281">
        <v>5515082.5838776408</v>
      </c>
      <c r="CB344" s="281"/>
      <c r="CC344" s="281"/>
      <c r="CD344" s="281"/>
      <c r="CE344" s="281"/>
      <c r="CF344" s="281"/>
      <c r="CG344" s="281"/>
    </row>
    <row r="345" spans="1:85" x14ac:dyDescent="0.3">
      <c r="A345" s="273">
        <f t="shared" si="21"/>
        <v>139941.78610352782</v>
      </c>
      <c r="B345" s="1" t="s">
        <v>2621</v>
      </c>
      <c r="C345" s="274">
        <v>22926220</v>
      </c>
      <c r="D345" s="1">
        <v>144205</v>
      </c>
      <c r="E345" s="1">
        <v>4</v>
      </c>
      <c r="F345" s="1" t="s">
        <v>4356</v>
      </c>
      <c r="G345" s="275">
        <v>44262</v>
      </c>
      <c r="H345" s="275">
        <v>45382</v>
      </c>
      <c r="I345" s="1">
        <v>0</v>
      </c>
      <c r="J345" s="1">
        <v>1</v>
      </c>
      <c r="K345" s="1">
        <v>12</v>
      </c>
      <c r="L345" s="1">
        <v>30</v>
      </c>
      <c r="M345" s="1">
        <v>2</v>
      </c>
      <c r="N345" s="1">
        <v>17.690000000000001</v>
      </c>
      <c r="O345" s="1">
        <v>19.2</v>
      </c>
      <c r="P345" s="1">
        <v>300000</v>
      </c>
      <c r="Q345" s="1">
        <v>10861</v>
      </c>
      <c r="R345" s="1">
        <v>217341</v>
      </c>
      <c r="S345" s="1">
        <v>0</v>
      </c>
      <c r="T345" s="1">
        <v>0</v>
      </c>
      <c r="U345" s="1">
        <v>0</v>
      </c>
      <c r="W345" s="1">
        <v>0</v>
      </c>
      <c r="X345" s="1">
        <v>0</v>
      </c>
      <c r="Y345" s="1">
        <v>0</v>
      </c>
      <c r="AB345" s="275">
        <v>44651</v>
      </c>
      <c r="AC345" s="1">
        <v>1</v>
      </c>
      <c r="AD345" s="1" t="s">
        <v>2623</v>
      </c>
      <c r="AE345" s="1">
        <v>1</v>
      </c>
      <c r="AF345" s="1">
        <v>30</v>
      </c>
      <c r="AG345" s="1">
        <v>0</v>
      </c>
      <c r="AN345" s="1">
        <v>1</v>
      </c>
      <c r="AO345" s="1">
        <v>1</v>
      </c>
      <c r="AR345" s="276">
        <v>9043.65</v>
      </c>
      <c r="AS345" s="1" t="s">
        <v>2657</v>
      </c>
      <c r="AT345" s="1">
        <v>0</v>
      </c>
      <c r="AU345" s="1">
        <v>0</v>
      </c>
      <c r="AX345" s="1">
        <v>5</v>
      </c>
      <c r="BC345" s="1">
        <v>1</v>
      </c>
      <c r="BD345" s="1">
        <v>7</v>
      </c>
      <c r="BE345" s="1">
        <v>2</v>
      </c>
      <c r="BF345" s="296">
        <v>68355.563896472173</v>
      </c>
      <c r="BO345" s="279">
        <f t="shared" si="23"/>
        <v>40727204</v>
      </c>
      <c r="BP345" s="2">
        <f t="shared" si="24"/>
        <v>0</v>
      </c>
      <c r="BQ345" s="2">
        <f t="shared" si="22"/>
        <v>182425124.25999999</v>
      </c>
      <c r="BS345" s="280">
        <v>40727204</v>
      </c>
      <c r="BT345" s="281"/>
      <c r="BU345" s="281"/>
      <c r="BV345" s="281">
        <v>130619233.48158196</v>
      </c>
      <c r="BW345" s="281"/>
      <c r="BX345" s="281"/>
      <c r="BY345" s="281"/>
      <c r="BZ345" s="281"/>
      <c r="CA345" s="281">
        <v>51805890.778418042</v>
      </c>
      <c r="CB345" s="281"/>
      <c r="CC345" s="281"/>
      <c r="CD345" s="281"/>
      <c r="CE345" s="281"/>
      <c r="CF345" s="281"/>
      <c r="CG345" s="281"/>
    </row>
    <row r="346" spans="1:85" x14ac:dyDescent="0.3">
      <c r="A346" s="273">
        <f t="shared" si="21"/>
        <v>139941.78610352782</v>
      </c>
      <c r="B346" s="1" t="s">
        <v>2621</v>
      </c>
      <c r="C346" s="274">
        <v>22926220</v>
      </c>
      <c r="D346" s="1">
        <v>144205</v>
      </c>
      <c r="E346" s="1">
        <v>4</v>
      </c>
      <c r="F346" s="1" t="s">
        <v>4403</v>
      </c>
      <c r="G346" s="275">
        <v>44270</v>
      </c>
      <c r="H346" s="275">
        <v>45382</v>
      </c>
      <c r="I346" s="1">
        <v>0</v>
      </c>
      <c r="J346" s="1">
        <v>1</v>
      </c>
      <c r="K346" s="1">
        <v>12</v>
      </c>
      <c r="L346" s="1">
        <v>30</v>
      </c>
      <c r="M346" s="1">
        <v>2</v>
      </c>
      <c r="N346" s="1">
        <v>17.690000000000001</v>
      </c>
      <c r="O346" s="1">
        <v>19.2</v>
      </c>
      <c r="P346" s="1">
        <v>300000</v>
      </c>
      <c r="Q346" s="1">
        <v>10861</v>
      </c>
      <c r="R346" s="1">
        <v>217341</v>
      </c>
      <c r="S346" s="1">
        <v>0</v>
      </c>
      <c r="T346" s="1">
        <v>0</v>
      </c>
      <c r="U346" s="1">
        <v>0</v>
      </c>
      <c r="W346" s="1">
        <v>0</v>
      </c>
      <c r="X346" s="1">
        <v>0</v>
      </c>
      <c r="Y346" s="1">
        <v>0</v>
      </c>
      <c r="AB346" s="275">
        <v>44651</v>
      </c>
      <c r="AC346" s="1">
        <v>1</v>
      </c>
      <c r="AD346" s="1" t="s">
        <v>2623</v>
      </c>
      <c r="AE346" s="1">
        <v>1</v>
      </c>
      <c r="AF346" s="1">
        <v>30</v>
      </c>
      <c r="AG346" s="1">
        <v>0</v>
      </c>
      <c r="AN346" s="1">
        <v>1</v>
      </c>
      <c r="AO346" s="1">
        <v>1</v>
      </c>
      <c r="AR346" s="276">
        <v>9043.65</v>
      </c>
      <c r="AS346" s="1" t="s">
        <v>2657</v>
      </c>
      <c r="AT346" s="1">
        <v>0</v>
      </c>
      <c r="AU346" s="1">
        <v>0</v>
      </c>
      <c r="AX346" s="1">
        <v>5</v>
      </c>
      <c r="BC346" s="1">
        <v>1</v>
      </c>
      <c r="BD346" s="1">
        <v>7</v>
      </c>
      <c r="BE346" s="1">
        <v>2</v>
      </c>
      <c r="BF346" s="296">
        <v>68355.563896472173</v>
      </c>
      <c r="BO346" s="279">
        <f t="shared" si="23"/>
        <v>40728609</v>
      </c>
      <c r="BP346" s="2">
        <f t="shared" si="24"/>
        <v>0</v>
      </c>
      <c r="BQ346" s="2">
        <f t="shared" si="22"/>
        <v>50425773.990000002</v>
      </c>
      <c r="BS346" s="280">
        <v>40728609</v>
      </c>
      <c r="BT346" s="281"/>
      <c r="BU346" s="281"/>
      <c r="BV346" s="281">
        <v>45511798.894219659</v>
      </c>
      <c r="BW346" s="281"/>
      <c r="BX346" s="281"/>
      <c r="BY346" s="281"/>
      <c r="BZ346" s="281"/>
      <c r="CA346" s="281">
        <v>4913975.0957803447</v>
      </c>
      <c r="CB346" s="281"/>
      <c r="CC346" s="281"/>
      <c r="CD346" s="281"/>
      <c r="CE346" s="281"/>
      <c r="CF346" s="281"/>
      <c r="CG346" s="281"/>
    </row>
    <row r="347" spans="1:85" x14ac:dyDescent="0.3">
      <c r="A347" s="273">
        <f t="shared" si="21"/>
        <v>46534.064001024628</v>
      </c>
      <c r="B347" s="1" t="s">
        <v>2621</v>
      </c>
      <c r="C347" s="274">
        <v>22926220</v>
      </c>
      <c r="D347" s="1">
        <v>144205</v>
      </c>
      <c r="E347" s="1">
        <v>4</v>
      </c>
      <c r="F347" s="1" t="s">
        <v>4421</v>
      </c>
      <c r="G347" s="275">
        <v>44277</v>
      </c>
      <c r="H347" s="275">
        <v>45382</v>
      </c>
      <c r="I347" s="1">
        <v>0</v>
      </c>
      <c r="J347" s="1">
        <v>1</v>
      </c>
      <c r="K347" s="1">
        <v>12</v>
      </c>
      <c r="L347" s="1">
        <v>30</v>
      </c>
      <c r="M347" s="1">
        <v>2</v>
      </c>
      <c r="N347" s="1">
        <v>17.690000000000001</v>
      </c>
      <c r="O347" s="1">
        <v>19.2</v>
      </c>
      <c r="P347" s="1">
        <v>100000</v>
      </c>
      <c r="Q347" s="1">
        <v>3620</v>
      </c>
      <c r="R347" s="1">
        <v>72451</v>
      </c>
      <c r="S347" s="1">
        <v>0</v>
      </c>
      <c r="T347" s="1">
        <v>0</v>
      </c>
      <c r="U347" s="1">
        <v>0</v>
      </c>
      <c r="W347" s="1">
        <v>0</v>
      </c>
      <c r="X347" s="1">
        <v>0</v>
      </c>
      <c r="Y347" s="1">
        <v>0</v>
      </c>
      <c r="AB347" s="275">
        <v>44651</v>
      </c>
      <c r="AC347" s="1">
        <v>1</v>
      </c>
      <c r="AD347" s="1" t="s">
        <v>2623</v>
      </c>
      <c r="AE347" s="1">
        <v>1</v>
      </c>
      <c r="AF347" s="1">
        <v>30</v>
      </c>
      <c r="AG347" s="1">
        <v>0</v>
      </c>
      <c r="AN347" s="1">
        <v>1</v>
      </c>
      <c r="AO347" s="1">
        <v>1</v>
      </c>
      <c r="AR347" s="276">
        <v>3130.49</v>
      </c>
      <c r="AS347" s="1" t="s">
        <v>2657</v>
      </c>
      <c r="AT347" s="1">
        <v>0</v>
      </c>
      <c r="AU347" s="1">
        <v>0</v>
      </c>
      <c r="AX347" s="1">
        <v>5</v>
      </c>
      <c r="BC347" s="1">
        <v>1</v>
      </c>
      <c r="BD347" s="1">
        <v>7</v>
      </c>
      <c r="BE347" s="1">
        <v>2</v>
      </c>
      <c r="BF347" s="296">
        <v>22786.44599897537</v>
      </c>
      <c r="BO347" s="279">
        <f t="shared" si="23"/>
        <v>40748494</v>
      </c>
      <c r="BP347" s="2">
        <f t="shared" si="24"/>
        <v>62118170</v>
      </c>
      <c r="BQ347" s="2">
        <f t="shared" si="22"/>
        <v>0</v>
      </c>
      <c r="BS347" s="280">
        <v>40748494</v>
      </c>
      <c r="BT347" s="281">
        <v>62118170</v>
      </c>
      <c r="BU347" s="281"/>
      <c r="BV347" s="281"/>
      <c r="BW347" s="281"/>
      <c r="BX347" s="281"/>
      <c r="BY347" s="281"/>
      <c r="BZ347" s="281"/>
      <c r="CA347" s="281"/>
      <c r="CB347" s="281"/>
      <c r="CC347" s="281"/>
      <c r="CD347" s="281"/>
      <c r="CE347" s="281"/>
      <c r="CF347" s="281"/>
      <c r="CG347" s="281"/>
    </row>
    <row r="348" spans="1:85" x14ac:dyDescent="0.3">
      <c r="A348" s="273">
        <f t="shared" si="21"/>
        <v>139941.78610352782</v>
      </c>
      <c r="B348" s="1" t="s">
        <v>2621</v>
      </c>
      <c r="C348" s="274">
        <v>22926220</v>
      </c>
      <c r="D348" s="1">
        <v>144205</v>
      </c>
      <c r="E348" s="1">
        <v>4</v>
      </c>
      <c r="F348" s="1" t="s">
        <v>4636</v>
      </c>
      <c r="G348" s="275">
        <v>44269</v>
      </c>
      <c r="H348" s="275">
        <v>45382</v>
      </c>
      <c r="I348" s="1">
        <v>0</v>
      </c>
      <c r="J348" s="1">
        <v>1</v>
      </c>
      <c r="K348" s="1">
        <v>12</v>
      </c>
      <c r="L348" s="1">
        <v>30</v>
      </c>
      <c r="M348" s="1">
        <v>2</v>
      </c>
      <c r="N348" s="1">
        <v>17.690000000000001</v>
      </c>
      <c r="O348" s="1">
        <v>19.2</v>
      </c>
      <c r="P348" s="1">
        <v>300000</v>
      </c>
      <c r="Q348" s="1">
        <v>10861</v>
      </c>
      <c r="R348" s="1">
        <v>217341</v>
      </c>
      <c r="S348" s="1">
        <v>0</v>
      </c>
      <c r="T348" s="1">
        <v>0</v>
      </c>
      <c r="U348" s="1">
        <v>0</v>
      </c>
      <c r="W348" s="1">
        <v>0</v>
      </c>
      <c r="X348" s="1">
        <v>0</v>
      </c>
      <c r="Y348" s="1">
        <v>0</v>
      </c>
      <c r="AB348" s="275">
        <v>44651</v>
      </c>
      <c r="AC348" s="1">
        <v>1</v>
      </c>
      <c r="AD348" s="1" t="s">
        <v>2623</v>
      </c>
      <c r="AE348" s="1">
        <v>1</v>
      </c>
      <c r="AF348" s="1">
        <v>30</v>
      </c>
      <c r="AG348" s="1">
        <v>0</v>
      </c>
      <c r="AN348" s="1">
        <v>1</v>
      </c>
      <c r="AO348" s="1">
        <v>1</v>
      </c>
      <c r="AR348" s="276">
        <v>9043.65</v>
      </c>
      <c r="AS348" s="1" t="s">
        <v>2657</v>
      </c>
      <c r="AT348" s="1">
        <v>0</v>
      </c>
      <c r="AU348" s="1">
        <v>0</v>
      </c>
      <c r="AX348" s="1">
        <v>5</v>
      </c>
      <c r="BC348" s="1">
        <v>1</v>
      </c>
      <c r="BD348" s="1">
        <v>7</v>
      </c>
      <c r="BE348" s="1">
        <v>2</v>
      </c>
      <c r="BF348" s="296">
        <v>68355.563896472173</v>
      </c>
      <c r="BO348" s="279">
        <f t="shared" si="23"/>
        <v>40748722</v>
      </c>
      <c r="BP348" s="2">
        <f t="shared" si="24"/>
        <v>0</v>
      </c>
      <c r="BQ348" s="2">
        <f t="shared" si="22"/>
        <v>23219045.949999999</v>
      </c>
      <c r="BS348" s="280">
        <v>40748722</v>
      </c>
      <c r="BT348" s="281"/>
      <c r="BU348" s="281"/>
      <c r="BV348" s="281"/>
      <c r="BW348" s="281"/>
      <c r="BX348" s="281"/>
      <c r="BY348" s="281"/>
      <c r="BZ348" s="281"/>
      <c r="CA348" s="281">
        <v>23219045.949999999</v>
      </c>
      <c r="CB348" s="281"/>
      <c r="CC348" s="281"/>
      <c r="CD348" s="281"/>
      <c r="CE348" s="281"/>
      <c r="CF348" s="281"/>
      <c r="CG348" s="281"/>
    </row>
    <row r="349" spans="1:85" x14ac:dyDescent="0.3">
      <c r="A349" s="273">
        <f t="shared" si="21"/>
        <v>93407.046610874357</v>
      </c>
      <c r="B349" s="1" t="s">
        <v>2621</v>
      </c>
      <c r="C349" s="274">
        <v>22926220</v>
      </c>
      <c r="D349" s="1">
        <v>144205</v>
      </c>
      <c r="E349" s="1">
        <v>4</v>
      </c>
      <c r="F349" s="1" t="s">
        <v>4637</v>
      </c>
      <c r="G349" s="275">
        <v>44269</v>
      </c>
      <c r="H349" s="275">
        <v>45382</v>
      </c>
      <c r="I349" s="1">
        <v>0</v>
      </c>
      <c r="J349" s="1">
        <v>1</v>
      </c>
      <c r="K349" s="1">
        <v>12</v>
      </c>
      <c r="L349" s="1">
        <v>30</v>
      </c>
      <c r="M349" s="1">
        <v>2</v>
      </c>
      <c r="N349" s="1">
        <v>17.690000000000001</v>
      </c>
      <c r="O349" s="1">
        <v>19.2</v>
      </c>
      <c r="P349" s="1">
        <v>200000</v>
      </c>
      <c r="Q349" s="1">
        <v>7241</v>
      </c>
      <c r="R349" s="1">
        <v>144889</v>
      </c>
      <c r="S349" s="1">
        <v>0</v>
      </c>
      <c r="T349" s="1">
        <v>0</v>
      </c>
      <c r="U349" s="1">
        <v>0</v>
      </c>
      <c r="W349" s="1">
        <v>0</v>
      </c>
      <c r="X349" s="1">
        <v>0</v>
      </c>
      <c r="Y349" s="1">
        <v>0</v>
      </c>
      <c r="AB349" s="275">
        <v>44651</v>
      </c>
      <c r="AC349" s="1">
        <v>1</v>
      </c>
      <c r="AD349" s="1" t="s">
        <v>2623</v>
      </c>
      <c r="AE349" s="1">
        <v>1</v>
      </c>
      <c r="AF349" s="1">
        <v>30</v>
      </c>
      <c r="AG349" s="1">
        <v>0</v>
      </c>
      <c r="AN349" s="1">
        <v>1</v>
      </c>
      <c r="AO349" s="1">
        <v>1</v>
      </c>
      <c r="AR349" s="276">
        <v>5913.15</v>
      </c>
      <c r="AS349" s="1" t="s">
        <v>2657</v>
      </c>
      <c r="AT349" s="1">
        <v>0</v>
      </c>
      <c r="AU349" s="1">
        <v>0</v>
      </c>
      <c r="AX349" s="1">
        <v>5</v>
      </c>
      <c r="BC349" s="1">
        <v>1</v>
      </c>
      <c r="BD349" s="1">
        <v>7</v>
      </c>
      <c r="BE349" s="1">
        <v>2</v>
      </c>
      <c r="BF349" s="296">
        <v>45568.803389125649</v>
      </c>
      <c r="BO349" s="279">
        <f t="shared" si="23"/>
        <v>40744926</v>
      </c>
      <c r="BP349" s="2">
        <f t="shared" si="24"/>
        <v>0</v>
      </c>
      <c r="BQ349" s="2">
        <f t="shared" si="22"/>
        <v>35897869</v>
      </c>
      <c r="BS349" s="280">
        <v>40744926</v>
      </c>
      <c r="BT349" s="281"/>
      <c r="BU349" s="281"/>
      <c r="BV349" s="281"/>
      <c r="BW349" s="281"/>
      <c r="BX349" s="281"/>
      <c r="BY349" s="281"/>
      <c r="BZ349" s="281"/>
      <c r="CA349" s="281">
        <v>35897869</v>
      </c>
      <c r="CB349" s="281"/>
      <c r="CC349" s="281"/>
      <c r="CD349" s="281"/>
      <c r="CE349" s="281"/>
      <c r="CF349" s="281"/>
      <c r="CG349" s="281"/>
    </row>
    <row r="350" spans="1:85" x14ac:dyDescent="0.3">
      <c r="A350" s="273">
        <f t="shared" si="21"/>
        <v>46534.064001024628</v>
      </c>
      <c r="B350" s="1" t="s">
        <v>2621</v>
      </c>
      <c r="C350" s="274">
        <v>22926220</v>
      </c>
      <c r="D350" s="1">
        <v>144205</v>
      </c>
      <c r="E350" s="1">
        <v>4</v>
      </c>
      <c r="F350" s="1" t="s">
        <v>4665</v>
      </c>
      <c r="G350" s="275">
        <v>44268</v>
      </c>
      <c r="H350" s="275">
        <v>45382</v>
      </c>
      <c r="I350" s="1">
        <v>0</v>
      </c>
      <c r="J350" s="1">
        <v>1</v>
      </c>
      <c r="K350" s="1">
        <v>12</v>
      </c>
      <c r="L350" s="1">
        <v>30</v>
      </c>
      <c r="M350" s="1">
        <v>2</v>
      </c>
      <c r="N350" s="1">
        <v>17.690000000000001</v>
      </c>
      <c r="O350" s="1">
        <v>19.2</v>
      </c>
      <c r="P350" s="1">
        <v>100000</v>
      </c>
      <c r="Q350" s="1">
        <v>3620</v>
      </c>
      <c r="R350" s="1">
        <v>72451</v>
      </c>
      <c r="S350" s="1">
        <v>0</v>
      </c>
      <c r="T350" s="1">
        <v>0</v>
      </c>
      <c r="U350" s="1">
        <v>0</v>
      </c>
      <c r="W350" s="1">
        <v>0</v>
      </c>
      <c r="X350" s="1">
        <v>0</v>
      </c>
      <c r="Y350" s="1">
        <v>0</v>
      </c>
      <c r="AB350" s="275">
        <v>44651</v>
      </c>
      <c r="AC350" s="1">
        <v>1</v>
      </c>
      <c r="AD350" s="1" t="s">
        <v>2623</v>
      </c>
      <c r="AE350" s="1">
        <v>1</v>
      </c>
      <c r="AF350" s="1">
        <v>30</v>
      </c>
      <c r="AG350" s="1">
        <v>0</v>
      </c>
      <c r="AN350" s="1">
        <v>1</v>
      </c>
      <c r="AO350" s="1">
        <v>1</v>
      </c>
      <c r="AR350" s="276">
        <v>3130.49</v>
      </c>
      <c r="AS350" s="1" t="s">
        <v>2657</v>
      </c>
      <c r="AT350" s="1">
        <v>0</v>
      </c>
      <c r="AU350" s="1">
        <v>0</v>
      </c>
      <c r="AX350" s="1">
        <v>5</v>
      </c>
      <c r="BC350" s="1">
        <v>1</v>
      </c>
      <c r="BD350" s="1">
        <v>7</v>
      </c>
      <c r="BE350" s="1">
        <v>2</v>
      </c>
      <c r="BF350" s="296">
        <v>22786.44599897537</v>
      </c>
      <c r="BO350" s="279">
        <f t="shared" si="23"/>
        <v>40746426</v>
      </c>
      <c r="BP350" s="2">
        <f t="shared" si="24"/>
        <v>0</v>
      </c>
      <c r="BQ350" s="2">
        <f t="shared" si="22"/>
        <v>19958840</v>
      </c>
      <c r="BS350" s="280">
        <v>40746426</v>
      </c>
      <c r="BT350" s="281"/>
      <c r="BU350" s="281"/>
      <c r="BV350" s="281">
        <v>19958840</v>
      </c>
      <c r="BW350" s="281"/>
      <c r="BX350" s="281"/>
      <c r="BY350" s="281"/>
      <c r="BZ350" s="281"/>
      <c r="CA350" s="281"/>
      <c r="CB350" s="281"/>
      <c r="CC350" s="281"/>
      <c r="CD350" s="281"/>
      <c r="CE350" s="281"/>
      <c r="CF350" s="281"/>
      <c r="CG350" s="281"/>
    </row>
    <row r="351" spans="1:85" x14ac:dyDescent="0.3">
      <c r="A351" s="273">
        <f t="shared" si="21"/>
        <v>37826.149836609286</v>
      </c>
      <c r="B351" s="1" t="s">
        <v>2621</v>
      </c>
      <c r="C351" s="274">
        <v>22926220</v>
      </c>
      <c r="D351" s="1">
        <v>144205</v>
      </c>
      <c r="E351" s="1">
        <v>4</v>
      </c>
      <c r="F351" s="1" t="s">
        <v>6040</v>
      </c>
      <c r="G351" s="275">
        <v>44610</v>
      </c>
      <c r="H351" s="275">
        <v>45716</v>
      </c>
      <c r="I351" s="1">
        <v>0</v>
      </c>
      <c r="J351" s="1">
        <v>1</v>
      </c>
      <c r="K351" s="1">
        <v>1</v>
      </c>
      <c r="L351" s="1">
        <v>30</v>
      </c>
      <c r="M351" s="1">
        <v>2</v>
      </c>
      <c r="N351" s="1">
        <v>17.690000000000001</v>
      </c>
      <c r="O351" s="1">
        <v>19.2</v>
      </c>
      <c r="P351" s="1">
        <v>60000</v>
      </c>
      <c r="Q351" s="1">
        <v>2172</v>
      </c>
      <c r="R351" s="1">
        <v>58733</v>
      </c>
      <c r="S351" s="1">
        <v>0</v>
      </c>
      <c r="T351" s="1">
        <v>0</v>
      </c>
      <c r="U351" s="1">
        <v>0</v>
      </c>
      <c r="W351" s="1">
        <v>0</v>
      </c>
      <c r="X351" s="1">
        <v>0</v>
      </c>
      <c r="Y351" s="1">
        <v>0</v>
      </c>
      <c r="AB351" s="275">
        <v>44651</v>
      </c>
      <c r="AC351" s="1">
        <v>1</v>
      </c>
      <c r="AD351" s="1" t="s">
        <v>2623</v>
      </c>
      <c r="AE351" s="1">
        <v>1</v>
      </c>
      <c r="AF351" s="1">
        <v>30</v>
      </c>
      <c r="AG351" s="1">
        <v>0</v>
      </c>
      <c r="AN351" s="1">
        <v>1</v>
      </c>
      <c r="AO351" s="1">
        <v>1</v>
      </c>
      <c r="AR351" s="276">
        <v>2434.83</v>
      </c>
      <c r="AS351" s="1" t="s">
        <v>2657</v>
      </c>
      <c r="AT351" s="1">
        <v>0</v>
      </c>
      <c r="AU351" s="1">
        <v>0</v>
      </c>
      <c r="AX351" s="1">
        <v>5</v>
      </c>
      <c r="BC351" s="1">
        <v>1</v>
      </c>
      <c r="BD351" s="1">
        <v>7</v>
      </c>
      <c r="BE351" s="1">
        <v>2</v>
      </c>
      <c r="BF351" s="296">
        <v>18472.020163390713</v>
      </c>
      <c r="BO351" s="279">
        <f t="shared" si="23"/>
        <v>42244264</v>
      </c>
      <c r="BP351" s="2">
        <f t="shared" si="24"/>
        <v>0</v>
      </c>
      <c r="BQ351" s="2">
        <f t="shared" si="22"/>
        <v>0</v>
      </c>
      <c r="BS351" s="280">
        <v>42244264</v>
      </c>
      <c r="BT351" s="281"/>
      <c r="BU351" s="281"/>
      <c r="BV351" s="281"/>
      <c r="BW351" s="281"/>
      <c r="BX351" s="281"/>
      <c r="BY351" s="281"/>
      <c r="BZ351" s="281"/>
      <c r="CA351" s="281">
        <v>0</v>
      </c>
      <c r="CB351" s="281"/>
      <c r="CC351" s="281"/>
      <c r="CD351" s="281"/>
      <c r="CE351" s="281"/>
      <c r="CF351" s="281"/>
      <c r="CG351" s="281"/>
    </row>
    <row r="352" spans="1:85" x14ac:dyDescent="0.3">
      <c r="A352" s="273">
        <f t="shared" si="21"/>
        <v>4116704.8584446134</v>
      </c>
      <c r="B352" s="1" t="s">
        <v>2621</v>
      </c>
      <c r="C352" s="274">
        <v>22926220</v>
      </c>
      <c r="D352" s="1">
        <v>144205</v>
      </c>
      <c r="E352" s="1">
        <v>4</v>
      </c>
      <c r="F352" s="1" t="s">
        <v>5188</v>
      </c>
      <c r="G352" s="275">
        <v>44510</v>
      </c>
      <c r="H352" s="275">
        <v>45626</v>
      </c>
      <c r="I352" s="1">
        <v>0</v>
      </c>
      <c r="J352" s="1">
        <v>1</v>
      </c>
      <c r="K352" s="1">
        <v>4</v>
      </c>
      <c r="L352" s="1">
        <v>30</v>
      </c>
      <c r="M352" s="1">
        <v>2</v>
      </c>
      <c r="N352" s="1">
        <v>17.690000000000001</v>
      </c>
      <c r="O352" s="1">
        <v>19.2</v>
      </c>
      <c r="P352" s="1">
        <v>7000000</v>
      </c>
      <c r="Q352" s="1">
        <v>253429</v>
      </c>
      <c r="R352" s="1">
        <v>6395177</v>
      </c>
      <c r="S352" s="1">
        <v>0</v>
      </c>
      <c r="T352" s="1">
        <v>0</v>
      </c>
      <c r="U352" s="1">
        <v>0</v>
      </c>
      <c r="W352" s="1">
        <v>0</v>
      </c>
      <c r="X352" s="1">
        <v>0</v>
      </c>
      <c r="Y352" s="1">
        <v>0</v>
      </c>
      <c r="AB352" s="275">
        <v>44651</v>
      </c>
      <c r="AC352" s="1">
        <v>1</v>
      </c>
      <c r="AD352" s="1" t="s">
        <v>2623</v>
      </c>
      <c r="AE352" s="1">
        <v>1</v>
      </c>
      <c r="AF352" s="1">
        <v>30</v>
      </c>
      <c r="AG352" s="1">
        <v>0</v>
      </c>
      <c r="AN352" s="1">
        <v>1</v>
      </c>
      <c r="AO352" s="1">
        <v>1</v>
      </c>
      <c r="AR352" s="276">
        <v>267135.44</v>
      </c>
      <c r="AS352" s="1" t="s">
        <v>2657</v>
      </c>
      <c r="AT352" s="1">
        <v>0</v>
      </c>
      <c r="AU352" s="1">
        <v>0</v>
      </c>
      <c r="AX352" s="1">
        <v>5</v>
      </c>
      <c r="BC352" s="1">
        <v>1</v>
      </c>
      <c r="BD352" s="1">
        <v>7</v>
      </c>
      <c r="BE352" s="1">
        <v>2</v>
      </c>
      <c r="BF352" s="296">
        <v>2011336.7015553864</v>
      </c>
      <c r="BO352" s="279">
        <f t="shared" si="23"/>
        <v>42246296</v>
      </c>
      <c r="BP352" s="2">
        <f t="shared" si="24"/>
        <v>0</v>
      </c>
      <c r="BQ352" s="2">
        <f t="shared" si="22"/>
        <v>0</v>
      </c>
      <c r="BS352" s="280">
        <v>42246296</v>
      </c>
      <c r="BT352" s="281"/>
      <c r="BU352" s="281"/>
      <c r="BV352" s="281"/>
      <c r="BW352" s="281"/>
      <c r="BX352" s="281"/>
      <c r="BY352" s="281"/>
      <c r="BZ352" s="281"/>
      <c r="CA352" s="281">
        <v>0</v>
      </c>
      <c r="CB352" s="281"/>
      <c r="CC352" s="281"/>
      <c r="CD352" s="281"/>
      <c r="CE352" s="281"/>
      <c r="CF352" s="281"/>
      <c r="CG352" s="281"/>
    </row>
    <row r="353" spans="1:85" x14ac:dyDescent="0.3">
      <c r="A353" s="273">
        <f t="shared" si="21"/>
        <v>125854.82912761174</v>
      </c>
      <c r="B353" s="1" t="s">
        <v>2621</v>
      </c>
      <c r="C353" s="274">
        <v>22926220</v>
      </c>
      <c r="D353" s="1">
        <v>144205</v>
      </c>
      <c r="E353" s="1">
        <v>4</v>
      </c>
      <c r="F353" s="1" t="s">
        <v>6109</v>
      </c>
      <c r="G353" s="275">
        <v>44598</v>
      </c>
      <c r="H353" s="275">
        <v>45716</v>
      </c>
      <c r="I353" s="1">
        <v>0</v>
      </c>
      <c r="J353" s="1">
        <v>1</v>
      </c>
      <c r="K353" s="1">
        <v>1</v>
      </c>
      <c r="L353" s="1">
        <v>30</v>
      </c>
      <c r="M353" s="1">
        <v>2</v>
      </c>
      <c r="N353" s="1">
        <v>17.690000000000001</v>
      </c>
      <c r="O353" s="1">
        <v>19.2</v>
      </c>
      <c r="P353" s="1">
        <v>200000</v>
      </c>
      <c r="Q353" s="1">
        <v>7241</v>
      </c>
      <c r="R353" s="1">
        <v>195776</v>
      </c>
      <c r="S353" s="1">
        <v>0</v>
      </c>
      <c r="T353" s="1">
        <v>0</v>
      </c>
      <c r="U353" s="1">
        <v>0</v>
      </c>
      <c r="W353" s="1">
        <v>0</v>
      </c>
      <c r="X353" s="1">
        <v>0</v>
      </c>
      <c r="Y353" s="1">
        <v>0</v>
      </c>
      <c r="AB353" s="275">
        <v>44651</v>
      </c>
      <c r="AC353" s="1">
        <v>1</v>
      </c>
      <c r="AD353" s="1" t="s">
        <v>2623</v>
      </c>
      <c r="AE353" s="1">
        <v>1</v>
      </c>
      <c r="AF353" s="1">
        <v>30</v>
      </c>
      <c r="AG353" s="1">
        <v>0</v>
      </c>
      <c r="AN353" s="1">
        <v>1</v>
      </c>
      <c r="AO353" s="1">
        <v>1</v>
      </c>
      <c r="AR353" s="276">
        <v>8347.98</v>
      </c>
      <c r="AS353" s="1" t="s">
        <v>2657</v>
      </c>
      <c r="AT353" s="1">
        <v>0</v>
      </c>
      <c r="AU353" s="1">
        <v>0</v>
      </c>
      <c r="AX353" s="1">
        <v>5</v>
      </c>
      <c r="BC353" s="1">
        <v>1</v>
      </c>
      <c r="BD353" s="1">
        <v>7</v>
      </c>
      <c r="BE353" s="1">
        <v>2</v>
      </c>
      <c r="BF353" s="296">
        <v>61573.190872388259</v>
      </c>
      <c r="BO353" s="279">
        <f t="shared" si="23"/>
        <v>42240068</v>
      </c>
      <c r="BP353" s="2">
        <f t="shared" si="24"/>
        <v>0</v>
      </c>
      <c r="BQ353" s="2">
        <f t="shared" si="22"/>
        <v>367879.5799999999</v>
      </c>
      <c r="BS353" s="280">
        <v>42240068</v>
      </c>
      <c r="BT353" s="281"/>
      <c r="BU353" s="281"/>
      <c r="BV353" s="281">
        <v>222960.53466272308</v>
      </c>
      <c r="BW353" s="281"/>
      <c r="BX353" s="281"/>
      <c r="BY353" s="281"/>
      <c r="BZ353" s="281"/>
      <c r="CA353" s="281">
        <v>144919.04533727682</v>
      </c>
      <c r="CB353" s="281"/>
      <c r="CC353" s="281"/>
      <c r="CD353" s="281"/>
      <c r="CE353" s="281"/>
      <c r="CF353" s="281"/>
      <c r="CG353" s="281"/>
    </row>
    <row r="354" spans="1:85" x14ac:dyDescent="0.3">
      <c r="A354" s="273">
        <f t="shared" si="21"/>
        <v>97032.316091626024</v>
      </c>
      <c r="B354" s="1" t="s">
        <v>2621</v>
      </c>
      <c r="C354" s="274">
        <v>22926220</v>
      </c>
      <c r="D354" s="1">
        <v>144205</v>
      </c>
      <c r="E354" s="1">
        <v>4</v>
      </c>
      <c r="F354" s="1" t="s">
        <v>6119</v>
      </c>
      <c r="G354" s="275">
        <v>44613</v>
      </c>
      <c r="H354" s="275">
        <v>45716</v>
      </c>
      <c r="I354" s="1">
        <v>0</v>
      </c>
      <c r="J354" s="1">
        <v>1</v>
      </c>
      <c r="K354" s="1">
        <v>1</v>
      </c>
      <c r="L354" s="1">
        <v>30</v>
      </c>
      <c r="M354" s="1">
        <v>2</v>
      </c>
      <c r="N354" s="1">
        <v>17.690000000000001</v>
      </c>
      <c r="O354" s="1">
        <v>19.2</v>
      </c>
      <c r="P354" s="1">
        <v>153937</v>
      </c>
      <c r="Q354" s="1">
        <v>5574</v>
      </c>
      <c r="R354" s="1">
        <v>150685</v>
      </c>
      <c r="S354" s="1">
        <v>0</v>
      </c>
      <c r="T354" s="1">
        <v>0</v>
      </c>
      <c r="U354" s="1">
        <v>0</v>
      </c>
      <c r="W354" s="1">
        <v>0</v>
      </c>
      <c r="X354" s="1">
        <v>0</v>
      </c>
      <c r="Y354" s="1">
        <v>0</v>
      </c>
      <c r="AB354" s="275">
        <v>44651</v>
      </c>
      <c r="AC354" s="1">
        <v>1</v>
      </c>
      <c r="AD354" s="1" t="s">
        <v>2623</v>
      </c>
      <c r="AE354" s="1">
        <v>1</v>
      </c>
      <c r="AF354" s="1">
        <v>30</v>
      </c>
      <c r="AG354" s="1">
        <v>0</v>
      </c>
      <c r="AN354" s="1">
        <v>1</v>
      </c>
      <c r="AO354" s="1">
        <v>1</v>
      </c>
      <c r="AR354" s="276">
        <v>6260.99</v>
      </c>
      <c r="AS354" s="1" t="s">
        <v>2657</v>
      </c>
      <c r="AT354" s="1">
        <v>0</v>
      </c>
      <c r="AU354" s="1">
        <v>0</v>
      </c>
      <c r="AX354" s="1">
        <v>5</v>
      </c>
      <c r="BC354" s="1">
        <v>1</v>
      </c>
      <c r="BD354" s="1">
        <v>7</v>
      </c>
      <c r="BE354" s="1">
        <v>2</v>
      </c>
      <c r="BF354" s="296">
        <v>47391.693908373985</v>
      </c>
      <c r="BO354" s="279">
        <f t="shared" si="23"/>
        <v>42246062</v>
      </c>
      <c r="BP354" s="2">
        <f t="shared" si="24"/>
        <v>0</v>
      </c>
      <c r="BQ354" s="2">
        <f t="shared" si="22"/>
        <v>15462344</v>
      </c>
      <c r="BS354" s="280">
        <v>42246062</v>
      </c>
      <c r="BT354" s="281"/>
      <c r="BU354" s="281"/>
      <c r="BV354" s="281">
        <v>15462344</v>
      </c>
      <c r="BW354" s="281"/>
      <c r="BX354" s="281"/>
      <c r="BY354" s="281"/>
      <c r="BZ354" s="281"/>
      <c r="CA354" s="281"/>
      <c r="CB354" s="281"/>
      <c r="CC354" s="281"/>
      <c r="CD354" s="281"/>
      <c r="CE354" s="281"/>
      <c r="CF354" s="281"/>
      <c r="CG354" s="281"/>
    </row>
    <row r="355" spans="1:85" x14ac:dyDescent="0.3">
      <c r="A355" s="273">
        <f t="shared" si="21"/>
        <v>189130.75918304644</v>
      </c>
      <c r="B355" s="1" t="s">
        <v>2621</v>
      </c>
      <c r="C355" s="274">
        <v>22926220</v>
      </c>
      <c r="D355" s="1">
        <v>144205</v>
      </c>
      <c r="E355" s="1">
        <v>4</v>
      </c>
      <c r="F355" s="1" t="s">
        <v>6176</v>
      </c>
      <c r="G355" s="275">
        <v>44611</v>
      </c>
      <c r="H355" s="275">
        <v>45716</v>
      </c>
      <c r="I355" s="1">
        <v>0</v>
      </c>
      <c r="J355" s="1">
        <v>1</v>
      </c>
      <c r="K355" s="1">
        <v>1</v>
      </c>
      <c r="L355" s="1">
        <v>30</v>
      </c>
      <c r="M355" s="1">
        <v>2</v>
      </c>
      <c r="N355" s="1">
        <v>17.690000000000001</v>
      </c>
      <c r="O355" s="1">
        <v>19.2</v>
      </c>
      <c r="P355" s="1">
        <v>300000</v>
      </c>
      <c r="Q355" s="1">
        <v>10862</v>
      </c>
      <c r="R355" s="1">
        <v>293665</v>
      </c>
      <c r="S355" s="1">
        <v>0</v>
      </c>
      <c r="T355" s="1">
        <v>0</v>
      </c>
      <c r="U355" s="1">
        <v>0</v>
      </c>
      <c r="W355" s="1">
        <v>0</v>
      </c>
      <c r="X355" s="1">
        <v>0</v>
      </c>
      <c r="Y355" s="1">
        <v>0</v>
      </c>
      <c r="AB355" s="275">
        <v>44651</v>
      </c>
      <c r="AC355" s="1">
        <v>1</v>
      </c>
      <c r="AD355" s="1" t="s">
        <v>2623</v>
      </c>
      <c r="AE355" s="1">
        <v>1</v>
      </c>
      <c r="AF355" s="1">
        <v>30</v>
      </c>
      <c r="AG355" s="1">
        <v>0</v>
      </c>
      <c r="AN355" s="1">
        <v>1</v>
      </c>
      <c r="AO355" s="1">
        <v>1</v>
      </c>
      <c r="AR355" s="276">
        <v>12174.14</v>
      </c>
      <c r="AS355" s="1" t="s">
        <v>2657</v>
      </c>
      <c r="AT355" s="1">
        <v>0</v>
      </c>
      <c r="AU355" s="1">
        <v>0</v>
      </c>
      <c r="AX355" s="1">
        <v>5</v>
      </c>
      <c r="BC355" s="1">
        <v>1</v>
      </c>
      <c r="BD355" s="1">
        <v>7</v>
      </c>
      <c r="BE355" s="1">
        <v>2</v>
      </c>
      <c r="BF355" s="296">
        <v>92360.100816953549</v>
      </c>
      <c r="BO355" s="279">
        <f t="shared" si="23"/>
        <v>42264980</v>
      </c>
      <c r="BP355" s="2">
        <f t="shared" si="24"/>
        <v>0</v>
      </c>
      <c r="BQ355" s="2">
        <f t="shared" si="22"/>
        <v>34421379</v>
      </c>
      <c r="BS355" s="280">
        <v>42264980</v>
      </c>
      <c r="BT355" s="281"/>
      <c r="BU355" s="281"/>
      <c r="BV355" s="281">
        <v>34421379</v>
      </c>
      <c r="BW355" s="281"/>
      <c r="BX355" s="281"/>
      <c r="BY355" s="281"/>
      <c r="BZ355" s="281"/>
      <c r="CA355" s="281"/>
      <c r="CB355" s="281"/>
      <c r="CC355" s="281"/>
      <c r="CD355" s="281"/>
      <c r="CE355" s="281"/>
      <c r="CF355" s="281"/>
      <c r="CG355" s="281"/>
    </row>
    <row r="356" spans="1:85" x14ac:dyDescent="0.3">
      <c r="A356" s="273">
        <f t="shared" si="21"/>
        <v>125855.51461924057</v>
      </c>
      <c r="B356" s="1" t="s">
        <v>2621</v>
      </c>
      <c r="C356" s="274">
        <v>22926220</v>
      </c>
      <c r="D356" s="1">
        <v>144205</v>
      </c>
      <c r="E356" s="1">
        <v>4</v>
      </c>
      <c r="F356" s="1" t="s">
        <v>6183</v>
      </c>
      <c r="G356" s="275">
        <v>44612</v>
      </c>
      <c r="H356" s="275">
        <v>45716</v>
      </c>
      <c r="I356" s="1">
        <v>0</v>
      </c>
      <c r="J356" s="1">
        <v>1</v>
      </c>
      <c r="K356" s="1">
        <v>1</v>
      </c>
      <c r="L356" s="1">
        <v>30</v>
      </c>
      <c r="M356" s="1">
        <v>2</v>
      </c>
      <c r="N356" s="1">
        <v>17.690000000000001</v>
      </c>
      <c r="O356" s="1">
        <v>19.2</v>
      </c>
      <c r="P356" s="1">
        <v>200000</v>
      </c>
      <c r="Q356" s="1">
        <v>7241</v>
      </c>
      <c r="R356" s="1">
        <v>195777</v>
      </c>
      <c r="S356" s="1">
        <v>0</v>
      </c>
      <c r="T356" s="1">
        <v>0</v>
      </c>
      <c r="U356" s="1">
        <v>0</v>
      </c>
      <c r="W356" s="1">
        <v>0</v>
      </c>
      <c r="X356" s="1">
        <v>0</v>
      </c>
      <c r="Y356" s="1">
        <v>0</v>
      </c>
      <c r="AB356" s="275">
        <v>44651</v>
      </c>
      <c r="AC356" s="1">
        <v>1</v>
      </c>
      <c r="AD356" s="1" t="s">
        <v>2623</v>
      </c>
      <c r="AE356" s="1">
        <v>1</v>
      </c>
      <c r="AF356" s="1">
        <v>30</v>
      </c>
      <c r="AG356" s="1">
        <v>0</v>
      </c>
      <c r="AN356" s="1">
        <v>1</v>
      </c>
      <c r="AO356" s="1">
        <v>1</v>
      </c>
      <c r="AR356" s="276">
        <v>8347.98</v>
      </c>
      <c r="AS356" s="1" t="s">
        <v>2657</v>
      </c>
      <c r="AT356" s="1">
        <v>0</v>
      </c>
      <c r="AU356" s="1">
        <v>0</v>
      </c>
      <c r="AX356" s="1">
        <v>5</v>
      </c>
      <c r="BC356" s="1">
        <v>1</v>
      </c>
      <c r="BD356" s="1">
        <v>7</v>
      </c>
      <c r="BE356" s="1">
        <v>2</v>
      </c>
      <c r="BF356" s="296">
        <v>61573.505380759423</v>
      </c>
      <c r="BO356" s="279">
        <f t="shared" si="23"/>
        <v>42262722</v>
      </c>
      <c r="BP356" s="2">
        <f t="shared" si="24"/>
        <v>0</v>
      </c>
      <c r="BQ356" s="2">
        <f t="shared" si="22"/>
        <v>1065773</v>
      </c>
      <c r="BS356" s="280">
        <v>42262722</v>
      </c>
      <c r="BT356" s="281"/>
      <c r="BU356" s="281"/>
      <c r="BV356" s="281">
        <v>1065773</v>
      </c>
      <c r="BW356" s="281"/>
      <c r="BX356" s="281"/>
      <c r="BY356" s="281"/>
      <c r="BZ356" s="281"/>
      <c r="CA356" s="281"/>
      <c r="CB356" s="281"/>
      <c r="CC356" s="281"/>
      <c r="CD356" s="281"/>
      <c r="CE356" s="281"/>
      <c r="CF356" s="281"/>
      <c r="CG356" s="281"/>
    </row>
    <row r="357" spans="1:85" x14ac:dyDescent="0.3">
      <c r="A357" s="273">
        <f t="shared" si="21"/>
        <v>38694.667730348476</v>
      </c>
      <c r="B357" s="1" t="s">
        <v>2621</v>
      </c>
      <c r="C357" s="274">
        <v>22926220</v>
      </c>
      <c r="D357" s="1">
        <v>144205</v>
      </c>
      <c r="E357" s="1">
        <v>4</v>
      </c>
      <c r="F357" s="1" t="s">
        <v>6417</v>
      </c>
      <c r="G357" s="275">
        <v>44638</v>
      </c>
      <c r="H357" s="275">
        <v>45747</v>
      </c>
      <c r="I357" s="1">
        <v>0</v>
      </c>
      <c r="J357" s="1">
        <v>1</v>
      </c>
      <c r="K357" s="1">
        <v>0</v>
      </c>
      <c r="L357" s="1">
        <v>30</v>
      </c>
      <c r="M357" s="1">
        <v>2</v>
      </c>
      <c r="N357" s="1">
        <v>17.690000000000001</v>
      </c>
      <c r="O357" s="1">
        <v>19.2</v>
      </c>
      <c r="P357" s="1">
        <v>60000</v>
      </c>
      <c r="Q357" s="1">
        <v>2172</v>
      </c>
      <c r="R357" s="1">
        <v>60000</v>
      </c>
      <c r="S357" s="1">
        <v>354</v>
      </c>
      <c r="T357" s="1">
        <v>0</v>
      </c>
      <c r="U357" s="1">
        <v>0</v>
      </c>
      <c r="W357" s="1">
        <v>0</v>
      </c>
      <c r="X357" s="1">
        <v>0</v>
      </c>
      <c r="Y357" s="1">
        <v>0</v>
      </c>
      <c r="AB357" s="275">
        <v>44638</v>
      </c>
      <c r="AC357" s="1">
        <v>1</v>
      </c>
      <c r="AD357" s="1" t="s">
        <v>2623</v>
      </c>
      <c r="AE357" s="1">
        <v>1</v>
      </c>
      <c r="AF357" s="1">
        <v>30</v>
      </c>
      <c r="AG357" s="1">
        <v>0</v>
      </c>
      <c r="AN357" s="1">
        <v>1</v>
      </c>
      <c r="AO357" s="1">
        <v>1</v>
      </c>
      <c r="AR357" s="276">
        <v>2434.83</v>
      </c>
      <c r="AS357" s="1" t="s">
        <v>2657</v>
      </c>
      <c r="AT357" s="1">
        <v>0</v>
      </c>
      <c r="AU357" s="1">
        <v>0</v>
      </c>
      <c r="AX357" s="1">
        <v>5</v>
      </c>
      <c r="BC357" s="1">
        <v>1</v>
      </c>
      <c r="BD357" s="1">
        <v>7</v>
      </c>
      <c r="BE357" s="1">
        <v>2</v>
      </c>
      <c r="BF357" s="296">
        <v>18870.502269651519</v>
      </c>
      <c r="BO357" s="279">
        <f t="shared" si="23"/>
        <v>42268290</v>
      </c>
      <c r="BP357" s="2">
        <f t="shared" si="24"/>
        <v>25781269</v>
      </c>
      <c r="BQ357" s="2">
        <f t="shared" si="22"/>
        <v>0</v>
      </c>
      <c r="BS357" s="280">
        <v>42268290</v>
      </c>
      <c r="BT357" s="281">
        <v>25781269</v>
      </c>
      <c r="BU357" s="281"/>
      <c r="BV357" s="281"/>
      <c r="BW357" s="281"/>
      <c r="BX357" s="281"/>
      <c r="BY357" s="281"/>
      <c r="BZ357" s="281"/>
      <c r="CA357" s="281"/>
      <c r="CB357" s="281"/>
      <c r="CC357" s="281"/>
      <c r="CD357" s="281"/>
      <c r="CE357" s="281"/>
      <c r="CF357" s="281"/>
      <c r="CG357" s="281"/>
    </row>
    <row r="358" spans="1:85" x14ac:dyDescent="0.3">
      <c r="A358" s="273">
        <f t="shared" si="21"/>
        <v>37826.149836609286</v>
      </c>
      <c r="B358" s="1" t="s">
        <v>2621</v>
      </c>
      <c r="C358" s="274">
        <v>22926220</v>
      </c>
      <c r="D358" s="1">
        <v>144205</v>
      </c>
      <c r="E358" s="1">
        <v>4</v>
      </c>
      <c r="F358" s="1" t="s">
        <v>6450</v>
      </c>
      <c r="G358" s="275">
        <v>44622</v>
      </c>
      <c r="H358" s="275">
        <v>45716</v>
      </c>
      <c r="I358" s="1">
        <v>0</v>
      </c>
      <c r="J358" s="1">
        <v>1</v>
      </c>
      <c r="K358" s="1">
        <v>1</v>
      </c>
      <c r="L358" s="1">
        <v>30</v>
      </c>
      <c r="M358" s="1">
        <v>2</v>
      </c>
      <c r="N358" s="1">
        <v>17.690000000000001</v>
      </c>
      <c r="O358" s="1">
        <v>19.2</v>
      </c>
      <c r="P358" s="1">
        <v>60000</v>
      </c>
      <c r="Q358" s="1">
        <v>2172</v>
      </c>
      <c r="R358" s="1">
        <v>58733</v>
      </c>
      <c r="S358" s="1">
        <v>0</v>
      </c>
      <c r="T358" s="1">
        <v>0</v>
      </c>
      <c r="U358" s="1">
        <v>0</v>
      </c>
      <c r="W358" s="1">
        <v>0</v>
      </c>
      <c r="X358" s="1">
        <v>0</v>
      </c>
      <c r="Y358" s="1">
        <v>0</v>
      </c>
      <c r="AB358" s="275">
        <v>44651</v>
      </c>
      <c r="AC358" s="1">
        <v>1</v>
      </c>
      <c r="AD358" s="1" t="s">
        <v>2623</v>
      </c>
      <c r="AE358" s="1">
        <v>1</v>
      </c>
      <c r="AF358" s="1">
        <v>30</v>
      </c>
      <c r="AG358" s="1">
        <v>0</v>
      </c>
      <c r="AN358" s="1">
        <v>1</v>
      </c>
      <c r="AO358" s="1">
        <v>1</v>
      </c>
      <c r="AR358" s="276">
        <v>2434.83</v>
      </c>
      <c r="AS358" s="1" t="s">
        <v>2657</v>
      </c>
      <c r="AT358" s="1">
        <v>0</v>
      </c>
      <c r="AU358" s="1">
        <v>0</v>
      </c>
      <c r="AX358" s="1">
        <v>5</v>
      </c>
      <c r="BC358" s="1">
        <v>1</v>
      </c>
      <c r="BD358" s="1">
        <v>7</v>
      </c>
      <c r="BE358" s="1">
        <v>2</v>
      </c>
      <c r="BF358" s="296">
        <v>18472.020163390713</v>
      </c>
      <c r="BO358" s="279">
        <f t="shared" si="23"/>
        <v>42268904</v>
      </c>
      <c r="BP358" s="2">
        <f t="shared" si="24"/>
        <v>0</v>
      </c>
      <c r="BQ358" s="2">
        <f t="shared" si="22"/>
        <v>0</v>
      </c>
      <c r="BS358" s="280">
        <v>42268904</v>
      </c>
      <c r="BT358" s="281"/>
      <c r="BU358" s="281"/>
      <c r="BV358" s="281">
        <v>0</v>
      </c>
      <c r="BW358" s="281"/>
      <c r="BX358" s="281"/>
      <c r="BY358" s="281"/>
      <c r="BZ358" s="281"/>
      <c r="CA358" s="281"/>
      <c r="CB358" s="281"/>
      <c r="CC358" s="281"/>
      <c r="CD358" s="281"/>
      <c r="CE358" s="281"/>
      <c r="CF358" s="281"/>
      <c r="CG358" s="281"/>
    </row>
    <row r="359" spans="1:85" x14ac:dyDescent="0.3">
      <c r="A359" s="273">
        <f t="shared" si="21"/>
        <v>62928.100055434697</v>
      </c>
      <c r="B359" s="1" t="s">
        <v>2621</v>
      </c>
      <c r="C359" s="274">
        <v>22926220</v>
      </c>
      <c r="D359" s="1">
        <v>144205</v>
      </c>
      <c r="E359" s="1">
        <v>4</v>
      </c>
      <c r="F359" s="1" t="s">
        <v>6477</v>
      </c>
      <c r="G359" s="275">
        <v>44624</v>
      </c>
      <c r="H359" s="275">
        <v>45716</v>
      </c>
      <c r="I359" s="1">
        <v>0</v>
      </c>
      <c r="J359" s="1">
        <v>1</v>
      </c>
      <c r="K359" s="1">
        <v>1</v>
      </c>
      <c r="L359" s="1">
        <v>30</v>
      </c>
      <c r="M359" s="1">
        <v>2</v>
      </c>
      <c r="N359" s="1">
        <v>17.690000000000001</v>
      </c>
      <c r="O359" s="1">
        <v>19.2</v>
      </c>
      <c r="P359" s="1">
        <v>100000</v>
      </c>
      <c r="Q359" s="1">
        <v>3620</v>
      </c>
      <c r="R359" s="1">
        <v>97889</v>
      </c>
      <c r="S359" s="1">
        <v>0</v>
      </c>
      <c r="T359" s="1">
        <v>0</v>
      </c>
      <c r="U359" s="1">
        <v>0</v>
      </c>
      <c r="W359" s="1">
        <v>0</v>
      </c>
      <c r="X359" s="1">
        <v>0</v>
      </c>
      <c r="Y359" s="1">
        <v>0</v>
      </c>
      <c r="AB359" s="275">
        <v>44651</v>
      </c>
      <c r="AC359" s="1">
        <v>1</v>
      </c>
      <c r="AD359" s="1" t="s">
        <v>2623</v>
      </c>
      <c r="AE359" s="1">
        <v>1</v>
      </c>
      <c r="AF359" s="1">
        <v>30</v>
      </c>
      <c r="AG359" s="1">
        <v>0</v>
      </c>
      <c r="AN359" s="1">
        <v>1</v>
      </c>
      <c r="AO359" s="1">
        <v>1</v>
      </c>
      <c r="AR359" s="276">
        <v>4173.99</v>
      </c>
      <c r="AS359" s="1" t="s">
        <v>2657</v>
      </c>
      <c r="AT359" s="1">
        <v>0</v>
      </c>
      <c r="AU359" s="1">
        <v>0</v>
      </c>
      <c r="AX359" s="1">
        <v>5</v>
      </c>
      <c r="BC359" s="1">
        <v>1</v>
      </c>
      <c r="BD359" s="1">
        <v>7</v>
      </c>
      <c r="BE359" s="1">
        <v>2</v>
      </c>
      <c r="BF359" s="296">
        <v>30786.909944565294</v>
      </c>
      <c r="BO359" s="279">
        <f t="shared" si="23"/>
        <v>42272700</v>
      </c>
      <c r="BP359" s="2">
        <f t="shared" si="24"/>
        <v>58152767.689449877</v>
      </c>
      <c r="BQ359" s="2">
        <f t="shared" si="22"/>
        <v>17225212.310550127</v>
      </c>
      <c r="BS359" s="280">
        <v>42272700</v>
      </c>
      <c r="BT359" s="281">
        <v>58152767.689449877</v>
      </c>
      <c r="BU359" s="281"/>
      <c r="BV359" s="281"/>
      <c r="BW359" s="281"/>
      <c r="BX359" s="281"/>
      <c r="BY359" s="281"/>
      <c r="BZ359" s="281"/>
      <c r="CA359" s="281">
        <v>17225212.310550127</v>
      </c>
      <c r="CB359" s="281"/>
      <c r="CC359" s="281"/>
      <c r="CD359" s="281"/>
      <c r="CE359" s="281"/>
      <c r="CF359" s="281"/>
      <c r="CG359" s="281"/>
    </row>
    <row r="360" spans="1:85" x14ac:dyDescent="0.3">
      <c r="A360" s="273">
        <f t="shared" si="21"/>
        <v>64375.172883914129</v>
      </c>
      <c r="B360" s="1" t="s">
        <v>2621</v>
      </c>
      <c r="C360" s="274">
        <v>22926220</v>
      </c>
      <c r="D360" s="1">
        <v>144205</v>
      </c>
      <c r="E360" s="1">
        <v>4</v>
      </c>
      <c r="F360" s="1" t="s">
        <v>6479</v>
      </c>
      <c r="G360" s="275">
        <v>44639</v>
      </c>
      <c r="H360" s="275">
        <v>45747</v>
      </c>
      <c r="I360" s="1">
        <v>0</v>
      </c>
      <c r="J360" s="1">
        <v>1</v>
      </c>
      <c r="K360" s="1">
        <v>0</v>
      </c>
      <c r="L360" s="1">
        <v>30</v>
      </c>
      <c r="M360" s="1">
        <v>2</v>
      </c>
      <c r="N360" s="1">
        <v>17.7</v>
      </c>
      <c r="O360" s="1">
        <v>19.21</v>
      </c>
      <c r="P360" s="1">
        <v>100000</v>
      </c>
      <c r="Q360" s="1">
        <v>3620</v>
      </c>
      <c r="R360" s="1">
        <v>100000</v>
      </c>
      <c r="S360" s="1">
        <v>541</v>
      </c>
      <c r="T360" s="1">
        <v>0</v>
      </c>
      <c r="U360" s="1">
        <v>0</v>
      </c>
      <c r="W360" s="1">
        <v>0</v>
      </c>
      <c r="X360" s="1">
        <v>0</v>
      </c>
      <c r="Y360" s="1">
        <v>0</v>
      </c>
      <c r="AB360" s="275">
        <v>44639</v>
      </c>
      <c r="AC360" s="1">
        <v>1</v>
      </c>
      <c r="AD360" s="1" t="s">
        <v>2623</v>
      </c>
      <c r="AE360" s="1">
        <v>1</v>
      </c>
      <c r="AF360" s="1">
        <v>30</v>
      </c>
      <c r="AG360" s="1">
        <v>0</v>
      </c>
      <c r="AN360" s="1">
        <v>1</v>
      </c>
      <c r="AO360" s="1">
        <v>1</v>
      </c>
      <c r="AR360" s="276">
        <v>4173.99</v>
      </c>
      <c r="AS360" s="1" t="s">
        <v>2657</v>
      </c>
      <c r="AT360" s="1">
        <v>0</v>
      </c>
      <c r="AU360" s="1">
        <v>0</v>
      </c>
      <c r="AX360" s="1">
        <v>5</v>
      </c>
      <c r="BC360" s="1">
        <v>1</v>
      </c>
      <c r="BD360" s="1">
        <v>7</v>
      </c>
      <c r="BE360" s="1">
        <v>2</v>
      </c>
      <c r="BF360" s="296">
        <v>31450.837116085862</v>
      </c>
      <c r="BO360" s="279">
        <f t="shared" si="23"/>
        <v>42274472</v>
      </c>
      <c r="BP360" s="2">
        <f t="shared" si="24"/>
        <v>46735544.24194555</v>
      </c>
      <c r="BQ360" s="2">
        <f t="shared" si="22"/>
        <v>13516736.768054446</v>
      </c>
      <c r="BS360" s="280">
        <v>42274472</v>
      </c>
      <c r="BT360" s="281">
        <v>46735544.24194555</v>
      </c>
      <c r="BU360" s="281"/>
      <c r="BV360" s="281">
        <v>7694105.3760181991</v>
      </c>
      <c r="BW360" s="281"/>
      <c r="BX360" s="281"/>
      <c r="BY360" s="281"/>
      <c r="BZ360" s="281"/>
      <c r="CA360" s="281">
        <v>5822631.3920362471</v>
      </c>
      <c r="CB360" s="281"/>
      <c r="CC360" s="281"/>
      <c r="CD360" s="281"/>
      <c r="CE360" s="281"/>
      <c r="CF360" s="281"/>
      <c r="CG360" s="281"/>
    </row>
    <row r="361" spans="1:85" x14ac:dyDescent="0.3">
      <c r="A361" s="273">
        <f t="shared" si="21"/>
        <v>25680.505153565653</v>
      </c>
      <c r="B361" s="1" t="s">
        <v>2621</v>
      </c>
      <c r="C361" s="274">
        <v>22926220</v>
      </c>
      <c r="D361" s="1">
        <v>144205</v>
      </c>
      <c r="E361" s="1">
        <v>4</v>
      </c>
      <c r="F361" s="1" t="s">
        <v>6480</v>
      </c>
      <c r="G361" s="275">
        <v>44639</v>
      </c>
      <c r="H361" s="275">
        <v>45747</v>
      </c>
      <c r="I361" s="1">
        <v>0</v>
      </c>
      <c r="J361" s="1">
        <v>1</v>
      </c>
      <c r="K361" s="1">
        <v>0</v>
      </c>
      <c r="L361" s="1">
        <v>30</v>
      </c>
      <c r="M361" s="1">
        <v>2</v>
      </c>
      <c r="N361" s="1">
        <v>17.690000000000001</v>
      </c>
      <c r="O361" s="1">
        <v>19.2</v>
      </c>
      <c r="P361" s="1">
        <v>40000</v>
      </c>
      <c r="Q361" s="1">
        <v>1448</v>
      </c>
      <c r="R361" s="1">
        <v>40000</v>
      </c>
      <c r="S361" s="1">
        <v>216</v>
      </c>
      <c r="T361" s="1">
        <v>0</v>
      </c>
      <c r="U361" s="1">
        <v>0</v>
      </c>
      <c r="W361" s="1">
        <v>0</v>
      </c>
      <c r="X361" s="1">
        <v>0</v>
      </c>
      <c r="Y361" s="1">
        <v>0</v>
      </c>
      <c r="AB361" s="275">
        <v>44639</v>
      </c>
      <c r="AC361" s="1">
        <v>1</v>
      </c>
      <c r="AD361" s="1" t="s">
        <v>2623</v>
      </c>
      <c r="AE361" s="1">
        <v>1</v>
      </c>
      <c r="AF361" s="1">
        <v>30</v>
      </c>
      <c r="AG361" s="1">
        <v>0</v>
      </c>
      <c r="AN361" s="1">
        <v>1</v>
      </c>
      <c r="AO361" s="1">
        <v>1</v>
      </c>
      <c r="AR361" s="276">
        <v>1739.16</v>
      </c>
      <c r="AS361" s="1" t="s">
        <v>2657</v>
      </c>
      <c r="AT361" s="1">
        <v>0</v>
      </c>
      <c r="AU361" s="1">
        <v>0</v>
      </c>
      <c r="AX361" s="1">
        <v>5</v>
      </c>
      <c r="BC361" s="1">
        <v>1</v>
      </c>
      <c r="BD361" s="1">
        <v>7</v>
      </c>
      <c r="BE361" s="1">
        <v>2</v>
      </c>
      <c r="BF361" s="296">
        <v>12580.334846434345</v>
      </c>
      <c r="BO361" s="279">
        <f t="shared" si="23"/>
        <v>42276877</v>
      </c>
      <c r="BP361" s="2">
        <f t="shared" si="24"/>
        <v>0</v>
      </c>
      <c r="BQ361" s="2">
        <f t="shared" si="22"/>
        <v>11383725.35</v>
      </c>
      <c r="BS361" s="280">
        <v>42276877</v>
      </c>
      <c r="BT361" s="281"/>
      <c r="BU361" s="281"/>
      <c r="BV361" s="281">
        <v>11383725.35</v>
      </c>
      <c r="BW361" s="281"/>
      <c r="BX361" s="281"/>
      <c r="BY361" s="281"/>
      <c r="BZ361" s="281"/>
      <c r="CA361" s="281"/>
      <c r="CB361" s="281"/>
      <c r="CC361" s="281"/>
      <c r="CD361" s="281"/>
      <c r="CE361" s="281"/>
      <c r="CF361" s="281"/>
      <c r="CG361" s="281"/>
    </row>
    <row r="362" spans="1:85" x14ac:dyDescent="0.3">
      <c r="A362" s="273">
        <f t="shared" si="21"/>
        <v>38694.667730348476</v>
      </c>
      <c r="B362" s="1" t="s">
        <v>2621</v>
      </c>
      <c r="C362" s="274">
        <v>22926220</v>
      </c>
      <c r="D362" s="1">
        <v>144205</v>
      </c>
      <c r="E362" s="1">
        <v>4</v>
      </c>
      <c r="F362" s="1" t="s">
        <v>6488</v>
      </c>
      <c r="G362" s="275">
        <v>44639</v>
      </c>
      <c r="H362" s="275">
        <v>45747</v>
      </c>
      <c r="I362" s="1">
        <v>0</v>
      </c>
      <c r="J362" s="1">
        <v>1</v>
      </c>
      <c r="K362" s="1">
        <v>0</v>
      </c>
      <c r="L362" s="1">
        <v>30</v>
      </c>
      <c r="M362" s="1">
        <v>2</v>
      </c>
      <c r="N362" s="1">
        <v>17.690000000000001</v>
      </c>
      <c r="O362" s="1">
        <v>19.2</v>
      </c>
      <c r="P362" s="1">
        <v>60000</v>
      </c>
      <c r="Q362" s="1">
        <v>2172</v>
      </c>
      <c r="R362" s="1">
        <v>60000</v>
      </c>
      <c r="S362" s="1">
        <v>324</v>
      </c>
      <c r="T362" s="1">
        <v>0</v>
      </c>
      <c r="U362" s="1">
        <v>0</v>
      </c>
      <c r="W362" s="1">
        <v>0</v>
      </c>
      <c r="X362" s="1">
        <v>0</v>
      </c>
      <c r="Y362" s="1">
        <v>0</v>
      </c>
      <c r="AB362" s="275">
        <v>44639</v>
      </c>
      <c r="AC362" s="1">
        <v>1</v>
      </c>
      <c r="AD362" s="1" t="s">
        <v>2623</v>
      </c>
      <c r="AE362" s="1">
        <v>1</v>
      </c>
      <c r="AF362" s="1">
        <v>30</v>
      </c>
      <c r="AG362" s="1">
        <v>0</v>
      </c>
      <c r="AN362" s="1">
        <v>1</v>
      </c>
      <c r="AO362" s="1">
        <v>1</v>
      </c>
      <c r="AR362" s="276">
        <v>2434.83</v>
      </c>
      <c r="AS362" s="1" t="s">
        <v>2657</v>
      </c>
      <c r="AT362" s="1">
        <v>0</v>
      </c>
      <c r="AU362" s="1">
        <v>0</v>
      </c>
      <c r="AX362" s="1">
        <v>5</v>
      </c>
      <c r="BC362" s="1">
        <v>1</v>
      </c>
      <c r="BD362" s="1">
        <v>7</v>
      </c>
      <c r="BE362" s="1">
        <v>2</v>
      </c>
      <c r="BF362" s="296">
        <v>18870.502269651519</v>
      </c>
      <c r="BO362" s="279">
        <f t="shared" si="23"/>
        <v>42294824</v>
      </c>
      <c r="BP362" s="2">
        <f t="shared" si="24"/>
        <v>0</v>
      </c>
      <c r="BQ362" s="2">
        <f t="shared" si="22"/>
        <v>53105003.870000005</v>
      </c>
      <c r="BS362" s="280">
        <v>42294824</v>
      </c>
      <c r="BT362" s="281"/>
      <c r="BU362" s="281"/>
      <c r="BV362" s="281">
        <v>26155989.251876336</v>
      </c>
      <c r="BW362" s="281"/>
      <c r="BX362" s="281"/>
      <c r="BY362" s="281"/>
      <c r="BZ362" s="281"/>
      <c r="CA362" s="281">
        <v>26949014.618123665</v>
      </c>
      <c r="CB362" s="281"/>
      <c r="CC362" s="281"/>
      <c r="CD362" s="281"/>
      <c r="CE362" s="281"/>
      <c r="CF362" s="281"/>
      <c r="CG362" s="281"/>
    </row>
    <row r="363" spans="1:85" x14ac:dyDescent="0.3">
      <c r="A363" s="273">
        <f t="shared" si="21"/>
        <v>116720.53917005844</v>
      </c>
      <c r="B363" s="1" t="s">
        <v>2621</v>
      </c>
      <c r="C363" s="274">
        <v>22926220</v>
      </c>
      <c r="D363" s="1">
        <v>144205</v>
      </c>
      <c r="E363" s="1">
        <v>4</v>
      </c>
      <c r="F363" s="1" t="s">
        <v>6518</v>
      </c>
      <c r="G363" s="275">
        <v>44625</v>
      </c>
      <c r="H363" s="275">
        <v>45716</v>
      </c>
      <c r="I363" s="1">
        <v>0</v>
      </c>
      <c r="J363" s="1">
        <v>1</v>
      </c>
      <c r="K363" s="1">
        <v>1</v>
      </c>
      <c r="L363" s="1">
        <v>30</v>
      </c>
      <c r="M363" s="1">
        <v>2</v>
      </c>
      <c r="N363" s="1">
        <v>17.690000000000001</v>
      </c>
      <c r="O363" s="1">
        <v>19.2</v>
      </c>
      <c r="P363" s="1">
        <v>185350</v>
      </c>
      <c r="Q363" s="1">
        <v>6710</v>
      </c>
      <c r="R363" s="1">
        <v>181436</v>
      </c>
      <c r="S363" s="1">
        <v>0</v>
      </c>
      <c r="T363" s="1">
        <v>0</v>
      </c>
      <c r="U363" s="1">
        <v>0</v>
      </c>
      <c r="W363" s="1">
        <v>0</v>
      </c>
      <c r="X363" s="1">
        <v>0</v>
      </c>
      <c r="Y363" s="1">
        <v>0</v>
      </c>
      <c r="AB363" s="275">
        <v>44651</v>
      </c>
      <c r="AC363" s="1">
        <v>1</v>
      </c>
      <c r="AD363" s="1" t="s">
        <v>2623</v>
      </c>
      <c r="AE363" s="1">
        <v>1</v>
      </c>
      <c r="AF363" s="1">
        <v>30</v>
      </c>
      <c r="AG363" s="1">
        <v>0</v>
      </c>
      <c r="AN363" s="1">
        <v>1</v>
      </c>
      <c r="AO363" s="1">
        <v>1</v>
      </c>
      <c r="AR363" s="276">
        <v>7652.32</v>
      </c>
      <c r="AS363" s="1" t="s">
        <v>2657</v>
      </c>
      <c r="AT363" s="1">
        <v>0</v>
      </c>
      <c r="AU363" s="1">
        <v>0</v>
      </c>
      <c r="AX363" s="1">
        <v>5</v>
      </c>
      <c r="BC363" s="1">
        <v>1</v>
      </c>
      <c r="BD363" s="1">
        <v>7</v>
      </c>
      <c r="BE363" s="1">
        <v>2</v>
      </c>
      <c r="BF363" s="296">
        <v>57063.140829941542</v>
      </c>
      <c r="BO363" s="279">
        <f t="shared" si="23"/>
        <v>42296248</v>
      </c>
      <c r="BP363" s="2">
        <f t="shared" si="24"/>
        <v>0</v>
      </c>
      <c r="BQ363" s="2">
        <f t="shared" si="22"/>
        <v>79297797.770000011</v>
      </c>
      <c r="BS363" s="280">
        <v>42296248</v>
      </c>
      <c r="BT363" s="281"/>
      <c r="BU363" s="281"/>
      <c r="BV363" s="281"/>
      <c r="BW363" s="281"/>
      <c r="BX363" s="281"/>
      <c r="BY363" s="281"/>
      <c r="BZ363" s="281"/>
      <c r="CA363" s="281">
        <v>79297797.770000011</v>
      </c>
      <c r="CB363" s="281"/>
      <c r="CC363" s="281"/>
      <c r="CD363" s="281"/>
      <c r="CE363" s="281"/>
      <c r="CF363" s="281"/>
      <c r="CG363" s="281"/>
    </row>
    <row r="364" spans="1:85" x14ac:dyDescent="0.3">
      <c r="A364" s="273">
        <f t="shared" si="21"/>
        <v>97679.420189250173</v>
      </c>
      <c r="B364" s="1" t="s">
        <v>2621</v>
      </c>
      <c r="C364" s="274">
        <v>22926220</v>
      </c>
      <c r="D364" s="1">
        <v>144205</v>
      </c>
      <c r="E364" s="1">
        <v>4</v>
      </c>
      <c r="F364" s="1" t="s">
        <v>6519</v>
      </c>
      <c r="G364" s="275">
        <v>44625</v>
      </c>
      <c r="H364" s="275">
        <v>45716</v>
      </c>
      <c r="I364" s="1">
        <v>0</v>
      </c>
      <c r="J364" s="1">
        <v>1</v>
      </c>
      <c r="K364" s="1">
        <v>1</v>
      </c>
      <c r="L364" s="1">
        <v>30</v>
      </c>
      <c r="M364" s="1">
        <v>2</v>
      </c>
      <c r="N364" s="1">
        <v>17.690000000000001</v>
      </c>
      <c r="O364" s="1">
        <v>19.2</v>
      </c>
      <c r="P364" s="1">
        <v>154900</v>
      </c>
      <c r="Q364" s="1">
        <v>5608</v>
      </c>
      <c r="R364" s="1">
        <v>151629</v>
      </c>
      <c r="S364" s="1">
        <v>0</v>
      </c>
      <c r="T364" s="1">
        <v>0</v>
      </c>
      <c r="U364" s="1">
        <v>0</v>
      </c>
      <c r="W364" s="1">
        <v>0</v>
      </c>
      <c r="X364" s="1">
        <v>0</v>
      </c>
      <c r="Y364" s="1">
        <v>0</v>
      </c>
      <c r="AB364" s="275">
        <v>44651</v>
      </c>
      <c r="AC364" s="1">
        <v>1</v>
      </c>
      <c r="AD364" s="1" t="s">
        <v>2623</v>
      </c>
      <c r="AE364" s="1">
        <v>1</v>
      </c>
      <c r="AF364" s="1">
        <v>30</v>
      </c>
      <c r="AG364" s="1">
        <v>0</v>
      </c>
      <c r="AN364" s="1">
        <v>1</v>
      </c>
      <c r="AO364" s="1">
        <v>1</v>
      </c>
      <c r="AR364" s="276">
        <v>6260.99</v>
      </c>
      <c r="AS364" s="1" t="s">
        <v>2657</v>
      </c>
      <c r="AT364" s="1">
        <v>0</v>
      </c>
      <c r="AU364" s="1">
        <v>0</v>
      </c>
      <c r="AX364" s="1">
        <v>5</v>
      </c>
      <c r="BC364" s="1">
        <v>1</v>
      </c>
      <c r="BD364" s="1">
        <v>7</v>
      </c>
      <c r="BE364" s="1">
        <v>2</v>
      </c>
      <c r="BF364" s="296">
        <v>47688.589810749829</v>
      </c>
      <c r="BO364" s="279">
        <f t="shared" si="23"/>
        <v>42299666</v>
      </c>
      <c r="BP364" s="2">
        <f t="shared" si="24"/>
        <v>0</v>
      </c>
      <c r="BQ364" s="2">
        <f t="shared" si="22"/>
        <v>16264583</v>
      </c>
      <c r="BS364" s="280">
        <v>42299666</v>
      </c>
      <c r="BT364" s="281"/>
      <c r="BU364" s="281"/>
      <c r="BV364" s="281">
        <v>16264583</v>
      </c>
      <c r="BW364" s="281"/>
      <c r="BX364" s="281"/>
      <c r="BY364" s="281"/>
      <c r="BZ364" s="281"/>
      <c r="CA364" s="281"/>
      <c r="CB364" s="281"/>
      <c r="CC364" s="281"/>
      <c r="CD364" s="281"/>
      <c r="CE364" s="281"/>
      <c r="CF364" s="281"/>
      <c r="CG364" s="281"/>
    </row>
    <row r="365" spans="1:85" x14ac:dyDescent="0.3">
      <c r="A365" s="273">
        <f t="shared" si="21"/>
        <v>62928.100055434697</v>
      </c>
      <c r="B365" s="1" t="s">
        <v>2621</v>
      </c>
      <c r="C365" s="274">
        <v>22926220</v>
      </c>
      <c r="D365" s="1">
        <v>144205</v>
      </c>
      <c r="E365" s="1">
        <v>4</v>
      </c>
      <c r="F365" s="1" t="s">
        <v>6524</v>
      </c>
      <c r="G365" s="275">
        <v>44625</v>
      </c>
      <c r="H365" s="275">
        <v>45716</v>
      </c>
      <c r="I365" s="1">
        <v>0</v>
      </c>
      <c r="J365" s="1">
        <v>1</v>
      </c>
      <c r="K365" s="1">
        <v>1</v>
      </c>
      <c r="L365" s="1">
        <v>30</v>
      </c>
      <c r="M365" s="1">
        <v>2</v>
      </c>
      <c r="N365" s="1">
        <v>17.690000000000001</v>
      </c>
      <c r="O365" s="1">
        <v>19.2</v>
      </c>
      <c r="P365" s="1">
        <v>100000</v>
      </c>
      <c r="Q365" s="1">
        <v>3620</v>
      </c>
      <c r="R365" s="1">
        <v>97889</v>
      </c>
      <c r="S365" s="1">
        <v>0</v>
      </c>
      <c r="T365" s="1">
        <v>0</v>
      </c>
      <c r="U365" s="1">
        <v>0</v>
      </c>
      <c r="W365" s="1">
        <v>0</v>
      </c>
      <c r="X365" s="1">
        <v>0</v>
      </c>
      <c r="Y365" s="1">
        <v>0</v>
      </c>
      <c r="AB365" s="275">
        <v>44651</v>
      </c>
      <c r="AC365" s="1">
        <v>1</v>
      </c>
      <c r="AD365" s="1" t="s">
        <v>2623</v>
      </c>
      <c r="AE365" s="1">
        <v>1</v>
      </c>
      <c r="AF365" s="1">
        <v>30</v>
      </c>
      <c r="AG365" s="1">
        <v>0</v>
      </c>
      <c r="AN365" s="1">
        <v>1</v>
      </c>
      <c r="AO365" s="1">
        <v>1</v>
      </c>
      <c r="AR365" s="276">
        <v>4173.99</v>
      </c>
      <c r="AS365" s="1" t="s">
        <v>2657</v>
      </c>
      <c r="AT365" s="1">
        <v>0</v>
      </c>
      <c r="AU365" s="1">
        <v>0</v>
      </c>
      <c r="AX365" s="1">
        <v>5</v>
      </c>
      <c r="BC365" s="1">
        <v>1</v>
      </c>
      <c r="BD365" s="1">
        <v>7</v>
      </c>
      <c r="BE365" s="1">
        <v>2</v>
      </c>
      <c r="BF365" s="296">
        <v>30786.909944565294</v>
      </c>
      <c r="BO365" s="279">
        <f t="shared" si="23"/>
        <v>42204480</v>
      </c>
      <c r="BP365" s="2">
        <f t="shared" si="24"/>
        <v>0</v>
      </c>
      <c r="BQ365" s="2">
        <f t="shared" si="22"/>
        <v>0</v>
      </c>
      <c r="BS365" s="280">
        <v>42204480</v>
      </c>
      <c r="BT365" s="281"/>
      <c r="BU365" s="281"/>
      <c r="BV365" s="281">
        <v>0</v>
      </c>
      <c r="BW365" s="281"/>
      <c r="BX365" s="281"/>
      <c r="BY365" s="281"/>
      <c r="BZ365" s="281"/>
      <c r="CA365" s="281">
        <v>0</v>
      </c>
      <c r="CB365" s="281"/>
      <c r="CC365" s="281"/>
      <c r="CD365" s="281"/>
      <c r="CE365" s="281"/>
      <c r="CF365" s="281"/>
      <c r="CG365" s="281"/>
    </row>
    <row r="366" spans="1:85" x14ac:dyDescent="0.3">
      <c r="A366" s="273">
        <f t="shared" si="21"/>
        <v>125854.82912761174</v>
      </c>
      <c r="B366" s="1" t="s">
        <v>2621</v>
      </c>
      <c r="C366" s="274">
        <v>22926220</v>
      </c>
      <c r="D366" s="1">
        <v>144205</v>
      </c>
      <c r="E366" s="1">
        <v>4</v>
      </c>
      <c r="F366" s="1" t="s">
        <v>6531</v>
      </c>
      <c r="G366" s="275">
        <v>44625</v>
      </c>
      <c r="H366" s="275">
        <v>45716</v>
      </c>
      <c r="I366" s="1">
        <v>0</v>
      </c>
      <c r="J366" s="1">
        <v>1</v>
      </c>
      <c r="K366" s="1">
        <v>1</v>
      </c>
      <c r="L366" s="1">
        <v>30</v>
      </c>
      <c r="M366" s="1">
        <v>2</v>
      </c>
      <c r="N366" s="1">
        <v>17.690000000000001</v>
      </c>
      <c r="O366" s="1">
        <v>19.2</v>
      </c>
      <c r="P366" s="1">
        <v>200000</v>
      </c>
      <c r="Q366" s="1">
        <v>7241</v>
      </c>
      <c r="R366" s="1">
        <v>195776</v>
      </c>
      <c r="S366" s="1">
        <v>0</v>
      </c>
      <c r="T366" s="1">
        <v>0</v>
      </c>
      <c r="U366" s="1">
        <v>0</v>
      </c>
      <c r="W366" s="1">
        <v>0</v>
      </c>
      <c r="X366" s="1">
        <v>0</v>
      </c>
      <c r="Y366" s="1">
        <v>0</v>
      </c>
      <c r="AB366" s="275">
        <v>44651</v>
      </c>
      <c r="AC366" s="1">
        <v>1</v>
      </c>
      <c r="AD366" s="1" t="s">
        <v>2623</v>
      </c>
      <c r="AE366" s="1">
        <v>1</v>
      </c>
      <c r="AF366" s="1">
        <v>30</v>
      </c>
      <c r="AG366" s="1">
        <v>0</v>
      </c>
      <c r="AN366" s="1">
        <v>1</v>
      </c>
      <c r="AO366" s="1">
        <v>1</v>
      </c>
      <c r="AR366" s="276">
        <v>8347.98</v>
      </c>
      <c r="AS366" s="1" t="s">
        <v>2657</v>
      </c>
      <c r="AT366" s="1">
        <v>0</v>
      </c>
      <c r="AU366" s="1">
        <v>0</v>
      </c>
      <c r="AX366" s="1">
        <v>5</v>
      </c>
      <c r="BC366" s="1">
        <v>1</v>
      </c>
      <c r="BD366" s="1">
        <v>7</v>
      </c>
      <c r="BE366" s="1">
        <v>2</v>
      </c>
      <c r="BF366" s="296">
        <v>61573.190872388259</v>
      </c>
      <c r="BO366" s="279">
        <f t="shared" si="23"/>
        <v>42204660</v>
      </c>
      <c r="BP366" s="2">
        <f t="shared" si="24"/>
        <v>0</v>
      </c>
      <c r="BQ366" s="2">
        <f t="shared" si="22"/>
        <v>8989441.6100000013</v>
      </c>
      <c r="BS366" s="280">
        <v>42204660</v>
      </c>
      <c r="BT366" s="281"/>
      <c r="BU366" s="281"/>
      <c r="BV366" s="281">
        <v>6733553.9795850683</v>
      </c>
      <c r="BW366" s="281"/>
      <c r="BX366" s="281"/>
      <c r="BY366" s="281"/>
      <c r="BZ366" s="281"/>
      <c r="CA366" s="281">
        <v>2255887.6304149325</v>
      </c>
      <c r="CB366" s="281"/>
      <c r="CC366" s="281"/>
      <c r="CD366" s="281"/>
      <c r="CE366" s="281"/>
      <c r="CF366" s="281"/>
      <c r="CG366" s="281"/>
    </row>
    <row r="367" spans="1:85" x14ac:dyDescent="0.3">
      <c r="A367" s="273">
        <f t="shared" si="21"/>
        <v>8106481.0450041089</v>
      </c>
      <c r="B367" s="1" t="s">
        <v>2621</v>
      </c>
      <c r="C367" s="274">
        <v>22928246</v>
      </c>
      <c r="D367" s="1">
        <v>144105</v>
      </c>
      <c r="E367" s="1">
        <v>4</v>
      </c>
      <c r="F367" s="1" t="s">
        <v>3882</v>
      </c>
      <c r="G367" s="275">
        <v>44055</v>
      </c>
      <c r="H367" s="275">
        <v>45565</v>
      </c>
      <c r="I367" s="1">
        <v>0</v>
      </c>
      <c r="J367" s="1">
        <v>1</v>
      </c>
      <c r="K367" s="1">
        <v>18</v>
      </c>
      <c r="L367" s="1">
        <v>30</v>
      </c>
      <c r="M367" s="1">
        <v>2</v>
      </c>
      <c r="N367" s="1">
        <v>9</v>
      </c>
      <c r="O367" s="1">
        <v>9.3800000000000008</v>
      </c>
      <c r="P367" s="1">
        <v>15728449</v>
      </c>
      <c r="Q367" s="1">
        <v>394421</v>
      </c>
      <c r="R367" s="1">
        <v>10508235</v>
      </c>
      <c r="S367" s="1">
        <v>0</v>
      </c>
      <c r="T367" s="1">
        <v>0</v>
      </c>
      <c r="U367" s="1">
        <v>0</v>
      </c>
      <c r="W367" s="1">
        <v>0</v>
      </c>
      <c r="X367" s="1">
        <v>0</v>
      </c>
      <c r="Y367" s="1">
        <v>0</v>
      </c>
      <c r="AB367" s="275">
        <v>44651</v>
      </c>
      <c r="AC367" s="1">
        <v>1</v>
      </c>
      <c r="AD367" s="1" t="s">
        <v>2623</v>
      </c>
      <c r="AE367" s="1">
        <v>1</v>
      </c>
      <c r="AF367" s="1">
        <v>30</v>
      </c>
      <c r="AG367" s="1">
        <v>0</v>
      </c>
      <c r="AN367" s="1">
        <v>1</v>
      </c>
      <c r="AO367" s="1">
        <v>1</v>
      </c>
      <c r="AR367" s="276">
        <v>281594.64</v>
      </c>
      <c r="AS367" s="1" t="s">
        <v>2677</v>
      </c>
      <c r="AT367" s="1">
        <v>0</v>
      </c>
      <c r="AU367" s="1">
        <v>0</v>
      </c>
      <c r="AV367" s="1" t="s">
        <v>2625</v>
      </c>
      <c r="AW367" s="1" t="s">
        <v>2626</v>
      </c>
      <c r="AX367" s="1">
        <v>5</v>
      </c>
      <c r="BC367" s="1">
        <v>1</v>
      </c>
      <c r="BD367" s="1">
        <v>7</v>
      </c>
      <c r="BE367" s="1">
        <v>2</v>
      </c>
      <c r="BF367" s="296">
        <v>2120159.31499589</v>
      </c>
      <c r="BO367" s="279">
        <f t="shared" si="23"/>
        <v>42204877</v>
      </c>
      <c r="BP367" s="2">
        <f t="shared" si="24"/>
        <v>0</v>
      </c>
      <c r="BQ367" s="2">
        <f t="shared" si="22"/>
        <v>0</v>
      </c>
      <c r="BS367" s="280">
        <v>42204877</v>
      </c>
      <c r="BT367" s="281">
        <v>0</v>
      </c>
      <c r="BU367" s="281"/>
      <c r="BV367" s="281"/>
      <c r="BW367" s="281"/>
      <c r="BX367" s="281"/>
      <c r="BY367" s="281"/>
      <c r="BZ367" s="281"/>
      <c r="CA367" s="281"/>
      <c r="CB367" s="281"/>
      <c r="CC367" s="281"/>
      <c r="CD367" s="281"/>
      <c r="CE367" s="281"/>
      <c r="CF367" s="281"/>
      <c r="CG367" s="281"/>
    </row>
    <row r="368" spans="1:85" x14ac:dyDescent="0.3">
      <c r="A368" s="273">
        <f t="shared" si="21"/>
        <v>2705008.6403667177</v>
      </c>
      <c r="B368" s="1" t="s">
        <v>2621</v>
      </c>
      <c r="C368" s="274">
        <v>22928246</v>
      </c>
      <c r="D368" s="1">
        <v>144105</v>
      </c>
      <c r="E368" s="1">
        <v>4</v>
      </c>
      <c r="F368" s="1" t="s">
        <v>4229</v>
      </c>
      <c r="G368" s="275">
        <v>44392</v>
      </c>
      <c r="H368" s="275">
        <v>45869</v>
      </c>
      <c r="I368" s="1">
        <v>0</v>
      </c>
      <c r="J368" s="1">
        <v>1</v>
      </c>
      <c r="K368" s="1">
        <v>8</v>
      </c>
      <c r="L368" s="1">
        <v>30</v>
      </c>
      <c r="M368" s="1">
        <v>2</v>
      </c>
      <c r="N368" s="1">
        <v>11.1</v>
      </c>
      <c r="O368" s="1">
        <v>11.68</v>
      </c>
      <c r="P368" s="1">
        <v>4061098</v>
      </c>
      <c r="Q368" s="1">
        <v>105956</v>
      </c>
      <c r="R368" s="1">
        <v>3506547</v>
      </c>
      <c r="S368" s="1">
        <v>0</v>
      </c>
      <c r="T368" s="1">
        <v>0</v>
      </c>
      <c r="U368" s="1">
        <v>0</v>
      </c>
      <c r="W368" s="1">
        <v>0</v>
      </c>
      <c r="X368" s="1">
        <v>0</v>
      </c>
      <c r="Y368" s="1">
        <v>0</v>
      </c>
      <c r="AB368" s="275">
        <v>44651</v>
      </c>
      <c r="AC368" s="1">
        <v>1</v>
      </c>
      <c r="AD368" s="1" t="s">
        <v>2623</v>
      </c>
      <c r="AE368" s="1">
        <v>1</v>
      </c>
      <c r="AF368" s="1">
        <v>30</v>
      </c>
      <c r="AG368" s="1">
        <v>0</v>
      </c>
      <c r="AN368" s="1">
        <v>1</v>
      </c>
      <c r="AO368" s="1">
        <v>1</v>
      </c>
      <c r="AR368" s="276">
        <v>94051.49</v>
      </c>
      <c r="AS368" s="1" t="s">
        <v>2719</v>
      </c>
      <c r="AT368" s="1">
        <v>0</v>
      </c>
      <c r="AU368" s="1">
        <v>0</v>
      </c>
      <c r="AV368" s="1" t="s">
        <v>2625</v>
      </c>
      <c r="AW368" s="1" t="s">
        <v>2626</v>
      </c>
      <c r="AX368" s="1">
        <v>5</v>
      </c>
      <c r="BC368" s="1">
        <v>1</v>
      </c>
      <c r="BD368" s="1">
        <v>7</v>
      </c>
      <c r="BE368" s="1">
        <v>2</v>
      </c>
      <c r="BF368" s="296">
        <v>707486.86963328219</v>
      </c>
      <c r="BO368" s="279">
        <f t="shared" si="23"/>
        <v>42204667</v>
      </c>
      <c r="BP368" s="2">
        <f t="shared" si="24"/>
        <v>0</v>
      </c>
      <c r="BQ368" s="2">
        <f t="shared" si="22"/>
        <v>0</v>
      </c>
      <c r="BS368" s="280">
        <v>42204667</v>
      </c>
      <c r="BT368" s="281">
        <v>0</v>
      </c>
      <c r="BU368" s="281"/>
      <c r="BV368" s="281"/>
      <c r="BW368" s="281"/>
      <c r="BX368" s="281"/>
      <c r="BY368" s="281"/>
      <c r="BZ368" s="281"/>
      <c r="CA368" s="281"/>
      <c r="CB368" s="281"/>
      <c r="CC368" s="281"/>
      <c r="CD368" s="281"/>
      <c r="CE368" s="281"/>
      <c r="CF368" s="281"/>
      <c r="CG368" s="281"/>
    </row>
    <row r="369" spans="1:85" x14ac:dyDescent="0.3">
      <c r="A369" s="273">
        <f t="shared" si="21"/>
        <v>42908233.314629175</v>
      </c>
      <c r="B369" s="1" t="s">
        <v>2621</v>
      </c>
      <c r="C369" s="274">
        <v>22928246</v>
      </c>
      <c r="D369" s="1">
        <v>144105</v>
      </c>
      <c r="E369" s="1">
        <v>3</v>
      </c>
      <c r="F369" s="1" t="s">
        <v>4803</v>
      </c>
      <c r="G369" s="275">
        <v>44274</v>
      </c>
      <c r="H369" s="275">
        <v>46477</v>
      </c>
      <c r="I369" s="1">
        <v>0</v>
      </c>
      <c r="J369" s="1">
        <v>1</v>
      </c>
      <c r="K369" s="1">
        <v>14</v>
      </c>
      <c r="L369" s="1">
        <v>30</v>
      </c>
      <c r="M369" s="1">
        <v>2</v>
      </c>
      <c r="N369" s="1">
        <v>10.71</v>
      </c>
      <c r="O369" s="1">
        <v>11.25</v>
      </c>
      <c r="P369" s="1">
        <v>64099163</v>
      </c>
      <c r="Q369" s="1">
        <v>931728</v>
      </c>
      <c r="R369" s="1">
        <v>55620844</v>
      </c>
      <c r="S369" s="1">
        <v>0</v>
      </c>
      <c r="T369" s="1">
        <v>0</v>
      </c>
      <c r="U369" s="1">
        <v>0</v>
      </c>
      <c r="W369" s="1">
        <v>0</v>
      </c>
      <c r="X369" s="1">
        <v>0</v>
      </c>
      <c r="Y369" s="1">
        <v>0</v>
      </c>
      <c r="Z369" s="1" t="s">
        <v>3591</v>
      </c>
      <c r="AA369" s="1" t="s">
        <v>3609</v>
      </c>
      <c r="AB369" s="275">
        <v>44651</v>
      </c>
      <c r="AC369" s="1">
        <v>1</v>
      </c>
      <c r="AD369" s="1" t="s">
        <v>2623</v>
      </c>
      <c r="AE369" s="1">
        <v>1</v>
      </c>
      <c r="AF369" s="1">
        <v>30</v>
      </c>
      <c r="AG369" s="1">
        <v>0</v>
      </c>
      <c r="AN369" s="1">
        <v>1</v>
      </c>
      <c r="AO369" s="1">
        <v>1</v>
      </c>
      <c r="AP369" s="1">
        <v>44274</v>
      </c>
      <c r="AQ369" s="1" t="s">
        <v>2629</v>
      </c>
      <c r="AR369" s="276">
        <v>1490454.87</v>
      </c>
      <c r="AS369" s="1" t="s">
        <v>2624</v>
      </c>
      <c r="AT369" s="1">
        <v>0</v>
      </c>
      <c r="AU369" s="1">
        <v>0</v>
      </c>
      <c r="AV369" s="1" t="s">
        <v>2625</v>
      </c>
      <c r="AW369" s="1" t="s">
        <v>2626</v>
      </c>
      <c r="AX369" s="1">
        <v>5</v>
      </c>
      <c r="BC369" s="1">
        <v>1</v>
      </c>
      <c r="BD369" s="1">
        <v>7</v>
      </c>
      <c r="BE369" s="1">
        <v>2</v>
      </c>
      <c r="BF369" s="296">
        <v>11222155.815370828</v>
      </c>
      <c r="BO369" s="279">
        <f t="shared" si="23"/>
        <v>42220908</v>
      </c>
      <c r="BP369" s="2">
        <f t="shared" si="24"/>
        <v>0</v>
      </c>
      <c r="BQ369" s="2">
        <f t="shared" si="22"/>
        <v>5517984.6199999992</v>
      </c>
      <c r="BS369" s="280">
        <v>42220908</v>
      </c>
      <c r="BT369" s="281"/>
      <c r="BU369" s="281"/>
      <c r="BV369" s="281"/>
      <c r="BW369" s="281"/>
      <c r="BX369" s="281"/>
      <c r="BY369" s="281"/>
      <c r="BZ369" s="281"/>
      <c r="CA369" s="281">
        <v>5517984.6199999992</v>
      </c>
      <c r="CB369" s="281"/>
      <c r="CC369" s="281"/>
      <c r="CD369" s="281"/>
      <c r="CE369" s="281"/>
      <c r="CF369" s="281"/>
      <c r="CG369" s="281"/>
    </row>
    <row r="370" spans="1:85" x14ac:dyDescent="0.3">
      <c r="A370" s="273">
        <f t="shared" si="21"/>
        <v>15387075</v>
      </c>
      <c r="B370" s="1" t="s">
        <v>2621</v>
      </c>
      <c r="C370" s="274">
        <v>22972674</v>
      </c>
      <c r="D370" s="1">
        <v>144105</v>
      </c>
      <c r="E370" s="1">
        <v>4</v>
      </c>
      <c r="F370" s="1" t="s">
        <v>5414</v>
      </c>
      <c r="G370" s="275">
        <v>44552</v>
      </c>
      <c r="H370" s="275">
        <v>45657</v>
      </c>
      <c r="I370" s="1">
        <v>0</v>
      </c>
      <c r="J370" s="1">
        <v>1</v>
      </c>
      <c r="K370" s="1">
        <v>3</v>
      </c>
      <c r="L370" s="1">
        <v>30</v>
      </c>
      <c r="M370" s="1">
        <v>2</v>
      </c>
      <c r="N370" s="1">
        <v>8.64</v>
      </c>
      <c r="O370" s="1">
        <v>8.99</v>
      </c>
      <c r="P370" s="1">
        <v>31085633</v>
      </c>
      <c r="Q370" s="1">
        <v>581975</v>
      </c>
      <c r="R370" s="1">
        <v>30035076</v>
      </c>
      <c r="S370" s="1">
        <v>0</v>
      </c>
      <c r="T370" s="1">
        <v>0</v>
      </c>
      <c r="U370" s="1">
        <v>0</v>
      </c>
      <c r="W370" s="1">
        <v>0</v>
      </c>
      <c r="X370" s="1">
        <v>0</v>
      </c>
      <c r="Y370" s="1">
        <v>0</v>
      </c>
      <c r="Z370" s="1" t="s">
        <v>5415</v>
      </c>
      <c r="AA370" s="1" t="s">
        <v>2807</v>
      </c>
      <c r="AB370" s="275">
        <v>44651</v>
      </c>
      <c r="AC370" s="1">
        <v>1</v>
      </c>
      <c r="AD370" s="1" t="s">
        <v>2623</v>
      </c>
      <c r="AE370" s="1">
        <v>1</v>
      </c>
      <c r="AF370" s="1">
        <v>30</v>
      </c>
      <c r="AG370" s="1">
        <v>0</v>
      </c>
      <c r="AN370" s="1">
        <v>1</v>
      </c>
      <c r="AO370" s="1">
        <v>1</v>
      </c>
      <c r="AR370" s="276">
        <v>3581014</v>
      </c>
      <c r="AS370" s="1" t="s">
        <v>2624</v>
      </c>
      <c r="AT370" s="1">
        <v>0</v>
      </c>
      <c r="AU370" s="1">
        <v>0</v>
      </c>
      <c r="AV370" s="1" t="s">
        <v>2625</v>
      </c>
      <c r="AW370" s="1" t="s">
        <v>2626</v>
      </c>
      <c r="AX370" s="1">
        <v>5</v>
      </c>
      <c r="BC370" s="1">
        <v>1</v>
      </c>
      <c r="BD370" s="1">
        <v>7</v>
      </c>
      <c r="BE370" s="1">
        <v>2</v>
      </c>
      <c r="BF370" s="296">
        <v>11066987</v>
      </c>
      <c r="BO370" s="279">
        <f t="shared" si="23"/>
        <v>42222474</v>
      </c>
      <c r="BP370" s="2">
        <f t="shared" si="24"/>
        <v>5136147</v>
      </c>
      <c r="BQ370" s="2">
        <f t="shared" si="22"/>
        <v>0</v>
      </c>
      <c r="BS370" s="280">
        <v>42222474</v>
      </c>
      <c r="BT370" s="281"/>
      <c r="BU370" s="281">
        <v>5136147</v>
      </c>
      <c r="BV370" s="281"/>
      <c r="BW370" s="281"/>
      <c r="BX370" s="281"/>
      <c r="BY370" s="281"/>
      <c r="BZ370" s="281"/>
      <c r="CA370" s="281"/>
      <c r="CB370" s="281"/>
      <c r="CC370" s="281"/>
      <c r="CD370" s="281"/>
      <c r="CE370" s="281"/>
      <c r="CF370" s="281"/>
      <c r="CG370" s="281"/>
    </row>
    <row r="371" spans="1:85" x14ac:dyDescent="0.3">
      <c r="A371" s="273">
        <f t="shared" si="21"/>
        <v>36475654.281598724</v>
      </c>
      <c r="B371" s="1" t="s">
        <v>2621</v>
      </c>
      <c r="C371" s="274">
        <v>22982404</v>
      </c>
      <c r="D371" s="1">
        <v>144105</v>
      </c>
      <c r="E371" s="1">
        <v>4</v>
      </c>
      <c r="F371" s="1" t="s">
        <v>3792</v>
      </c>
      <c r="G371" s="275">
        <v>44195</v>
      </c>
      <c r="H371" s="275">
        <v>46752</v>
      </c>
      <c r="I371" s="1">
        <v>1</v>
      </c>
      <c r="J371" s="1">
        <v>1</v>
      </c>
      <c r="K371" s="1">
        <v>16</v>
      </c>
      <c r="L371" s="1">
        <v>30</v>
      </c>
      <c r="M371" s="1">
        <v>2</v>
      </c>
      <c r="N371" s="1">
        <v>10.199999999999999</v>
      </c>
      <c r="O371" s="1">
        <v>10.7</v>
      </c>
      <c r="P371" s="1">
        <v>65061446</v>
      </c>
      <c r="Q371" s="1">
        <v>714861</v>
      </c>
      <c r="R371" s="1">
        <v>57585954</v>
      </c>
      <c r="S371" s="1">
        <v>0</v>
      </c>
      <c r="T371" s="1">
        <v>0</v>
      </c>
      <c r="U371" s="1">
        <v>0</v>
      </c>
      <c r="W371" s="1">
        <v>0</v>
      </c>
      <c r="X371" s="1">
        <v>0</v>
      </c>
      <c r="Y371" s="1">
        <v>0</v>
      </c>
      <c r="Z371" s="1" t="s">
        <v>3732</v>
      </c>
      <c r="AA371" s="1" t="s">
        <v>3609</v>
      </c>
      <c r="AB371" s="275">
        <v>44651</v>
      </c>
      <c r="AC371" s="1">
        <v>1</v>
      </c>
      <c r="AD371" s="1" t="s">
        <v>2623</v>
      </c>
      <c r="AE371" s="1">
        <v>1</v>
      </c>
      <c r="AF371" s="1">
        <v>30</v>
      </c>
      <c r="AG371" s="1">
        <v>12</v>
      </c>
      <c r="AN371" s="1">
        <v>1</v>
      </c>
      <c r="AO371" s="1">
        <v>1</v>
      </c>
      <c r="AR371" s="276">
        <v>4212088.8600000003</v>
      </c>
      <c r="AS371" s="1" t="s">
        <v>2624</v>
      </c>
      <c r="AT371" s="1">
        <v>0</v>
      </c>
      <c r="AU371" s="1">
        <v>0</v>
      </c>
      <c r="AV371" s="1" t="s">
        <v>2625</v>
      </c>
      <c r="AW371" s="1" t="s">
        <v>2626</v>
      </c>
      <c r="AX371" s="1">
        <v>5</v>
      </c>
      <c r="BC371" s="1">
        <v>1</v>
      </c>
      <c r="BD371" s="1">
        <v>7</v>
      </c>
      <c r="BE371" s="1">
        <v>2</v>
      </c>
      <c r="BF371" s="296">
        <v>16898210.858401276</v>
      </c>
      <c r="BO371" s="279">
        <f t="shared" si="23"/>
        <v>42242486</v>
      </c>
      <c r="BP371" s="2">
        <f t="shared" si="24"/>
        <v>0</v>
      </c>
      <c r="BQ371" s="2">
        <f t="shared" si="22"/>
        <v>239566</v>
      </c>
      <c r="BS371" s="280">
        <v>42242486</v>
      </c>
      <c r="BT371" s="281"/>
      <c r="BU371" s="281"/>
      <c r="BV371" s="281"/>
      <c r="BW371" s="281"/>
      <c r="BX371" s="281"/>
      <c r="BY371" s="281"/>
      <c r="BZ371" s="281"/>
      <c r="CA371" s="281">
        <v>239566</v>
      </c>
      <c r="CB371" s="281"/>
      <c r="CC371" s="281"/>
      <c r="CD371" s="281"/>
      <c r="CE371" s="281"/>
      <c r="CF371" s="281"/>
      <c r="CG371" s="281"/>
    </row>
    <row r="372" spans="1:85" x14ac:dyDescent="0.3">
      <c r="A372" s="273">
        <f t="shared" si="21"/>
        <v>2933316.8868987123</v>
      </c>
      <c r="B372" s="1" t="s">
        <v>2621</v>
      </c>
      <c r="C372" s="274">
        <v>22982404</v>
      </c>
      <c r="D372" s="1">
        <v>144205</v>
      </c>
      <c r="E372" s="1">
        <v>4</v>
      </c>
      <c r="F372" s="1" t="s">
        <v>3077</v>
      </c>
      <c r="G372" s="275">
        <v>43789</v>
      </c>
      <c r="H372" s="275">
        <v>45322</v>
      </c>
      <c r="I372" s="1">
        <v>0</v>
      </c>
      <c r="J372" s="1">
        <v>1</v>
      </c>
      <c r="K372" s="1">
        <v>28</v>
      </c>
      <c r="L372" s="1">
        <v>30</v>
      </c>
      <c r="M372" s="1">
        <v>2</v>
      </c>
      <c r="N372" s="1">
        <v>18</v>
      </c>
      <c r="O372" s="1">
        <v>19.559999999999999</v>
      </c>
      <c r="P372" s="1">
        <v>5000000</v>
      </c>
      <c r="Q372" s="1">
        <v>249621</v>
      </c>
      <c r="R372" s="1">
        <v>4631268</v>
      </c>
      <c r="S372" s="1">
        <v>0</v>
      </c>
      <c r="T372" s="1">
        <v>0</v>
      </c>
      <c r="U372" s="1">
        <v>0</v>
      </c>
      <c r="W372" s="1">
        <v>0</v>
      </c>
      <c r="X372" s="1">
        <v>0</v>
      </c>
      <c r="Y372" s="1">
        <v>0</v>
      </c>
      <c r="AB372" s="275">
        <v>44651</v>
      </c>
      <c r="AC372" s="1">
        <v>1</v>
      </c>
      <c r="AD372" s="1" t="s">
        <v>2623</v>
      </c>
      <c r="AE372" s="1">
        <v>1</v>
      </c>
      <c r="AF372" s="1">
        <v>30</v>
      </c>
      <c r="AG372" s="1">
        <v>0</v>
      </c>
      <c r="AN372" s="1">
        <v>1</v>
      </c>
      <c r="AO372" s="1">
        <v>1</v>
      </c>
      <c r="AR372" s="276">
        <v>338936.67</v>
      </c>
      <c r="AS372" s="1" t="s">
        <v>2657</v>
      </c>
      <c r="AT372" s="1">
        <v>0</v>
      </c>
      <c r="AU372" s="1">
        <v>0</v>
      </c>
      <c r="AX372" s="1">
        <v>5</v>
      </c>
      <c r="BC372" s="1">
        <v>1</v>
      </c>
      <c r="BD372" s="1">
        <v>7</v>
      </c>
      <c r="BE372" s="1">
        <v>2</v>
      </c>
      <c r="BF372" s="296">
        <v>1359014.4431012876</v>
      </c>
      <c r="BO372" s="279">
        <f t="shared" si="23"/>
        <v>42244226</v>
      </c>
      <c r="BP372" s="2">
        <f t="shared" si="24"/>
        <v>0</v>
      </c>
      <c r="BQ372" s="2">
        <f t="shared" si="22"/>
        <v>0</v>
      </c>
      <c r="BS372" s="280">
        <v>42244226</v>
      </c>
      <c r="BT372" s="281"/>
      <c r="BU372" s="281"/>
      <c r="BV372" s="281"/>
      <c r="BW372" s="281"/>
      <c r="BX372" s="281"/>
      <c r="BY372" s="281"/>
      <c r="BZ372" s="281"/>
      <c r="CA372" s="281">
        <v>0</v>
      </c>
      <c r="CB372" s="281"/>
      <c r="CC372" s="281"/>
      <c r="CD372" s="281"/>
      <c r="CE372" s="281"/>
      <c r="CF372" s="281"/>
      <c r="CG372" s="281"/>
    </row>
    <row r="373" spans="1:85" x14ac:dyDescent="0.3">
      <c r="A373" s="273">
        <f t="shared" si="21"/>
        <v>1986848.8315025656</v>
      </c>
      <c r="B373" s="1" t="s">
        <v>2621</v>
      </c>
      <c r="C373" s="274">
        <v>22982404</v>
      </c>
      <c r="D373" s="1">
        <v>144205</v>
      </c>
      <c r="E373" s="1">
        <v>4</v>
      </c>
      <c r="F373" s="1" t="s">
        <v>3192</v>
      </c>
      <c r="G373" s="275">
        <v>43972</v>
      </c>
      <c r="H373" s="275">
        <v>45107</v>
      </c>
      <c r="I373" s="1">
        <v>0</v>
      </c>
      <c r="J373" s="1">
        <v>1</v>
      </c>
      <c r="K373" s="1">
        <v>21</v>
      </c>
      <c r="L373" s="1">
        <v>30</v>
      </c>
      <c r="M373" s="1">
        <v>2</v>
      </c>
      <c r="N373" s="1">
        <v>7.2</v>
      </c>
      <c r="O373" s="1">
        <v>7.44</v>
      </c>
      <c r="P373" s="1">
        <v>7081238</v>
      </c>
      <c r="Q373" s="1">
        <v>219296</v>
      </c>
      <c r="R373" s="1">
        <v>3136779</v>
      </c>
      <c r="S373" s="1">
        <v>0</v>
      </c>
      <c r="T373" s="1">
        <v>0</v>
      </c>
      <c r="U373" s="1">
        <v>0</v>
      </c>
      <c r="W373" s="1">
        <v>0</v>
      </c>
      <c r="X373" s="1">
        <v>0</v>
      </c>
      <c r="Y373" s="1">
        <v>0</v>
      </c>
      <c r="AB373" s="275">
        <v>44651</v>
      </c>
      <c r="AC373" s="1">
        <v>1</v>
      </c>
      <c r="AD373" s="1" t="s">
        <v>2623</v>
      </c>
      <c r="AE373" s="1">
        <v>1</v>
      </c>
      <c r="AF373" s="1">
        <v>30</v>
      </c>
      <c r="AG373" s="1">
        <v>0</v>
      </c>
      <c r="AN373" s="1">
        <v>1</v>
      </c>
      <c r="AO373" s="1">
        <v>1</v>
      </c>
      <c r="AR373" s="276">
        <v>229463.47</v>
      </c>
      <c r="AS373" s="1" t="s">
        <v>2632</v>
      </c>
      <c r="AT373" s="1">
        <v>0</v>
      </c>
      <c r="AU373" s="1">
        <v>0</v>
      </c>
      <c r="AX373" s="1">
        <v>5</v>
      </c>
      <c r="BC373" s="1">
        <v>1</v>
      </c>
      <c r="BD373" s="1">
        <v>7</v>
      </c>
      <c r="BE373" s="1">
        <v>2</v>
      </c>
      <c r="BF373" s="296">
        <v>920466.69849743403</v>
      </c>
      <c r="BO373" s="279">
        <f t="shared" si="23"/>
        <v>42246426</v>
      </c>
      <c r="BP373" s="2">
        <f t="shared" si="24"/>
        <v>0</v>
      </c>
      <c r="BQ373" s="2">
        <f t="shared" si="22"/>
        <v>1064629</v>
      </c>
      <c r="BS373" s="280">
        <v>42246426</v>
      </c>
      <c r="BT373" s="281"/>
      <c r="BU373" s="281"/>
      <c r="BV373" s="281"/>
      <c r="BW373" s="281"/>
      <c r="BX373" s="281"/>
      <c r="BY373" s="281"/>
      <c r="BZ373" s="281"/>
      <c r="CA373" s="281">
        <v>1064629</v>
      </c>
      <c r="CB373" s="281"/>
      <c r="CC373" s="281"/>
      <c r="CD373" s="281"/>
      <c r="CE373" s="281"/>
      <c r="CF373" s="281"/>
      <c r="CG373" s="281"/>
    </row>
    <row r="374" spans="1:85" x14ac:dyDescent="0.3">
      <c r="A374" s="273">
        <f t="shared" si="21"/>
        <v>4061897</v>
      </c>
      <c r="B374" s="1" t="s">
        <v>2621</v>
      </c>
      <c r="C374" s="274">
        <v>22984449</v>
      </c>
      <c r="D374" s="1">
        <v>144205</v>
      </c>
      <c r="E374" s="1">
        <v>4</v>
      </c>
      <c r="F374" s="1" t="s">
        <v>4781</v>
      </c>
      <c r="G374" s="275">
        <v>44293</v>
      </c>
      <c r="H374" s="275">
        <v>45046</v>
      </c>
      <c r="I374" s="1">
        <v>0</v>
      </c>
      <c r="J374" s="1">
        <v>1</v>
      </c>
      <c r="K374" s="1">
        <v>13</v>
      </c>
      <c r="L374" s="1">
        <v>30</v>
      </c>
      <c r="M374" s="1">
        <v>2</v>
      </c>
      <c r="N374" s="1">
        <v>10.76</v>
      </c>
      <c r="O374" s="1">
        <v>11.31</v>
      </c>
      <c r="P374" s="1">
        <v>21168108</v>
      </c>
      <c r="Q374" s="1">
        <v>734694</v>
      </c>
      <c r="R374" s="1">
        <v>11797648</v>
      </c>
      <c r="S374" s="1">
        <v>0</v>
      </c>
      <c r="T374" s="1">
        <v>0</v>
      </c>
      <c r="U374" s="1">
        <v>0</v>
      </c>
      <c r="W374" s="1">
        <v>0</v>
      </c>
      <c r="X374" s="1">
        <v>0</v>
      </c>
      <c r="Y374" s="1">
        <v>0</v>
      </c>
      <c r="Z374" s="1" t="s">
        <v>3734</v>
      </c>
      <c r="AA374" s="1" t="s">
        <v>2807</v>
      </c>
      <c r="AB374" s="275">
        <v>44651</v>
      </c>
      <c r="AC374" s="1">
        <v>1</v>
      </c>
      <c r="AD374" s="1" t="s">
        <v>2623</v>
      </c>
      <c r="AE374" s="1">
        <v>1</v>
      </c>
      <c r="AF374" s="1">
        <v>30</v>
      </c>
      <c r="AG374" s="1">
        <v>0</v>
      </c>
      <c r="AN374" s="1">
        <v>1</v>
      </c>
      <c r="AO374" s="1">
        <v>1</v>
      </c>
      <c r="AR374" s="276">
        <v>1404471</v>
      </c>
      <c r="AS374" s="1" t="s">
        <v>2624</v>
      </c>
      <c r="AT374" s="1">
        <v>0</v>
      </c>
      <c r="AU374" s="1">
        <v>0</v>
      </c>
      <c r="AX374" s="1">
        <v>5</v>
      </c>
      <c r="BC374" s="1">
        <v>1</v>
      </c>
      <c r="BD374" s="1">
        <v>7</v>
      </c>
      <c r="BE374" s="1">
        <v>2</v>
      </c>
      <c r="BF374" s="296">
        <v>6331280</v>
      </c>
      <c r="BO374" s="279">
        <f t="shared" si="23"/>
        <v>42262949</v>
      </c>
      <c r="BP374" s="2">
        <f t="shared" si="24"/>
        <v>0</v>
      </c>
      <c r="BQ374" s="2">
        <f t="shared" si="22"/>
        <v>8018225</v>
      </c>
      <c r="BS374" s="280">
        <v>42262949</v>
      </c>
      <c r="BT374" s="281"/>
      <c r="BU374" s="281"/>
      <c r="BV374" s="281"/>
      <c r="BW374" s="281"/>
      <c r="BX374" s="281"/>
      <c r="BY374" s="281"/>
      <c r="BZ374" s="281"/>
      <c r="CA374" s="281">
        <v>8018225</v>
      </c>
      <c r="CB374" s="281"/>
      <c r="CC374" s="281"/>
      <c r="CD374" s="281"/>
      <c r="CE374" s="281"/>
      <c r="CF374" s="281"/>
      <c r="CG374" s="281"/>
    </row>
    <row r="375" spans="1:85" x14ac:dyDescent="0.3">
      <c r="A375" s="273">
        <f t="shared" si="21"/>
        <v>3250596.6910247686</v>
      </c>
      <c r="B375" s="1" t="s">
        <v>2621</v>
      </c>
      <c r="C375" s="274">
        <v>22986204</v>
      </c>
      <c r="D375" s="1">
        <v>144105</v>
      </c>
      <c r="E375" s="1">
        <v>4</v>
      </c>
      <c r="F375" s="1" t="s">
        <v>5757</v>
      </c>
      <c r="G375" s="275">
        <v>44587</v>
      </c>
      <c r="H375" s="275">
        <v>45688</v>
      </c>
      <c r="I375" s="1">
        <v>0</v>
      </c>
      <c r="J375" s="1">
        <v>1</v>
      </c>
      <c r="K375" s="1">
        <v>2</v>
      </c>
      <c r="L375" s="1">
        <v>30</v>
      </c>
      <c r="M375" s="1">
        <v>2</v>
      </c>
      <c r="N375" s="1">
        <v>14.09</v>
      </c>
      <c r="O375" s="1">
        <v>15.04</v>
      </c>
      <c r="P375" s="1">
        <v>6035680</v>
      </c>
      <c r="Q375" s="1">
        <v>207763</v>
      </c>
      <c r="R375" s="1">
        <v>5764419</v>
      </c>
      <c r="S375" s="1">
        <v>0</v>
      </c>
      <c r="T375" s="1">
        <v>0</v>
      </c>
      <c r="U375" s="1">
        <v>0</v>
      </c>
      <c r="W375" s="1">
        <v>0</v>
      </c>
      <c r="X375" s="1">
        <v>0</v>
      </c>
      <c r="Y375" s="1">
        <v>0</v>
      </c>
      <c r="AB375" s="275">
        <v>44651</v>
      </c>
      <c r="AC375" s="1">
        <v>1</v>
      </c>
      <c r="AD375" s="1" t="s">
        <v>2623</v>
      </c>
      <c r="AE375" s="1">
        <v>1</v>
      </c>
      <c r="AF375" s="1">
        <v>30</v>
      </c>
      <c r="AG375" s="1">
        <v>0</v>
      </c>
      <c r="AN375" s="1">
        <v>1</v>
      </c>
      <c r="AO375" s="1">
        <v>1</v>
      </c>
      <c r="AR375" s="276">
        <v>378538.86</v>
      </c>
      <c r="AS375" s="1" t="s">
        <v>2632</v>
      </c>
      <c r="AT375" s="1">
        <v>0</v>
      </c>
      <c r="AU375" s="1">
        <v>0</v>
      </c>
      <c r="AV375" s="1" t="s">
        <v>2625</v>
      </c>
      <c r="AW375" s="1" t="s">
        <v>2626</v>
      </c>
      <c r="AX375" s="1">
        <v>5</v>
      </c>
      <c r="BC375" s="1">
        <v>1</v>
      </c>
      <c r="BD375" s="1">
        <v>7</v>
      </c>
      <c r="BE375" s="1">
        <v>2</v>
      </c>
      <c r="BF375" s="296">
        <v>2135283.448975231</v>
      </c>
      <c r="BO375" s="279">
        <f t="shared" si="23"/>
        <v>42266248</v>
      </c>
      <c r="BP375" s="2">
        <f t="shared" si="24"/>
        <v>0</v>
      </c>
      <c r="BQ375" s="2">
        <f t="shared" si="22"/>
        <v>25761497</v>
      </c>
      <c r="BS375" s="280">
        <v>42266248</v>
      </c>
      <c r="BT375" s="281"/>
      <c r="BU375" s="281"/>
      <c r="BV375" s="281"/>
      <c r="BW375" s="281"/>
      <c r="BX375" s="281"/>
      <c r="BY375" s="281"/>
      <c r="BZ375" s="281"/>
      <c r="CA375" s="281">
        <v>25761497</v>
      </c>
      <c r="CB375" s="281"/>
      <c r="CC375" s="281"/>
      <c r="CD375" s="281"/>
      <c r="CE375" s="281"/>
      <c r="CF375" s="281"/>
      <c r="CG375" s="281"/>
    </row>
    <row r="376" spans="1:85" x14ac:dyDescent="0.3">
      <c r="A376" s="273">
        <f t="shared" si="21"/>
        <v>5695242.4705187678</v>
      </c>
      <c r="B376" s="1" t="s">
        <v>2621</v>
      </c>
      <c r="C376" s="274">
        <v>22986204</v>
      </c>
      <c r="D376" s="1">
        <v>144105</v>
      </c>
      <c r="E376" s="1">
        <v>4</v>
      </c>
      <c r="F376" s="1" t="s">
        <v>5821</v>
      </c>
      <c r="G376" s="275">
        <v>44629</v>
      </c>
      <c r="H376" s="275">
        <v>45382</v>
      </c>
      <c r="I376" s="1">
        <v>0</v>
      </c>
      <c r="J376" s="1">
        <v>1</v>
      </c>
      <c r="K376" s="1">
        <v>0</v>
      </c>
      <c r="L376" s="1">
        <v>30</v>
      </c>
      <c r="M376" s="1">
        <v>2</v>
      </c>
      <c r="N376" s="1">
        <v>14.1</v>
      </c>
      <c r="O376" s="1">
        <v>15.04</v>
      </c>
      <c r="P376" s="1">
        <v>10099661</v>
      </c>
      <c r="Q376" s="1">
        <v>487318</v>
      </c>
      <c r="R376" s="1">
        <v>10099661</v>
      </c>
      <c r="S376" s="1">
        <v>0</v>
      </c>
      <c r="T376" s="1">
        <v>0</v>
      </c>
      <c r="U376" s="1">
        <v>0</v>
      </c>
      <c r="W376" s="1">
        <v>0</v>
      </c>
      <c r="X376" s="1">
        <v>0</v>
      </c>
      <c r="Y376" s="1">
        <v>0</v>
      </c>
      <c r="AB376" s="275">
        <v>44629</v>
      </c>
      <c r="AC376" s="1">
        <v>1</v>
      </c>
      <c r="AD376" s="1" t="s">
        <v>2623</v>
      </c>
      <c r="AE376" s="1">
        <v>1</v>
      </c>
      <c r="AF376" s="1">
        <v>30</v>
      </c>
      <c r="AG376" s="1">
        <v>0</v>
      </c>
      <c r="AN376" s="1">
        <v>1</v>
      </c>
      <c r="AO376" s="1">
        <v>1</v>
      </c>
      <c r="AR376" s="276">
        <v>663254.16</v>
      </c>
      <c r="AS376" s="1" t="s">
        <v>2632</v>
      </c>
      <c r="AT376" s="1">
        <v>0</v>
      </c>
      <c r="AU376" s="1">
        <v>0</v>
      </c>
      <c r="AV376" s="1" t="s">
        <v>2625</v>
      </c>
      <c r="AW376" s="1" t="s">
        <v>2626</v>
      </c>
      <c r="AX376" s="1">
        <v>5</v>
      </c>
      <c r="BC376" s="1">
        <v>1</v>
      </c>
      <c r="BD376" s="1">
        <v>7</v>
      </c>
      <c r="BE376" s="1">
        <v>2</v>
      </c>
      <c r="BF376" s="296">
        <v>3741164.3694812316</v>
      </c>
      <c r="BO376" s="279">
        <f t="shared" si="23"/>
        <v>42268662</v>
      </c>
      <c r="BP376" s="2">
        <f t="shared" si="24"/>
        <v>0</v>
      </c>
      <c r="BQ376" s="2">
        <f t="shared" si="22"/>
        <v>16281101</v>
      </c>
      <c r="BS376" s="280">
        <v>42268662</v>
      </c>
      <c r="BT376" s="281"/>
      <c r="BU376" s="281"/>
      <c r="BV376" s="281"/>
      <c r="BW376" s="281"/>
      <c r="BX376" s="281"/>
      <c r="BY376" s="281"/>
      <c r="BZ376" s="281"/>
      <c r="CA376" s="281">
        <v>16281101</v>
      </c>
      <c r="CB376" s="281"/>
      <c r="CC376" s="281"/>
      <c r="CD376" s="281"/>
      <c r="CE376" s="281"/>
      <c r="CF376" s="281"/>
      <c r="CG376" s="281"/>
    </row>
    <row r="377" spans="1:85" x14ac:dyDescent="0.3">
      <c r="A377" s="273">
        <f t="shared" si="21"/>
        <v>1685861.7382009204</v>
      </c>
      <c r="B377" s="1" t="s">
        <v>2621</v>
      </c>
      <c r="C377" s="274">
        <v>22986204</v>
      </c>
      <c r="D377" s="1">
        <v>144205</v>
      </c>
      <c r="E377" s="1">
        <v>4</v>
      </c>
      <c r="F377" s="1" t="s">
        <v>2961</v>
      </c>
      <c r="G377" s="275">
        <v>43572</v>
      </c>
      <c r="H377" s="275">
        <v>44865</v>
      </c>
      <c r="I377" s="1">
        <v>0</v>
      </c>
      <c r="J377" s="1">
        <v>1</v>
      </c>
      <c r="K377" s="1">
        <v>41</v>
      </c>
      <c r="L377" s="1">
        <v>30</v>
      </c>
      <c r="M377" s="1">
        <v>2</v>
      </c>
      <c r="N377" s="1">
        <v>15.6</v>
      </c>
      <c r="O377" s="1">
        <v>16.760000000000002</v>
      </c>
      <c r="P377" s="1">
        <v>24198494</v>
      </c>
      <c r="Q377" s="1">
        <v>449573</v>
      </c>
      <c r="R377" s="1">
        <v>2989573</v>
      </c>
      <c r="S377" s="1">
        <v>0</v>
      </c>
      <c r="T377" s="1">
        <v>0</v>
      </c>
      <c r="U377" s="1">
        <v>0</v>
      </c>
      <c r="W377" s="1">
        <v>0</v>
      </c>
      <c r="X377" s="1">
        <v>0</v>
      </c>
      <c r="Y377" s="1">
        <v>0</v>
      </c>
      <c r="AB377" s="275">
        <v>44651</v>
      </c>
      <c r="AC377" s="1">
        <v>1</v>
      </c>
      <c r="AD377" s="1" t="s">
        <v>2623</v>
      </c>
      <c r="AE377" s="1">
        <v>1</v>
      </c>
      <c r="AF377" s="1">
        <v>30</v>
      </c>
      <c r="AG377" s="1">
        <v>0</v>
      </c>
      <c r="AN377" s="1">
        <v>1</v>
      </c>
      <c r="AO377" s="1">
        <v>1</v>
      </c>
      <c r="AR377" s="276">
        <v>196299.44</v>
      </c>
      <c r="AS377" s="1" t="s">
        <v>2632</v>
      </c>
      <c r="AT377" s="1">
        <v>0</v>
      </c>
      <c r="AU377" s="1">
        <v>0</v>
      </c>
      <c r="AX377" s="1">
        <v>5</v>
      </c>
      <c r="BC377" s="1">
        <v>1</v>
      </c>
      <c r="BD377" s="1">
        <v>7</v>
      </c>
      <c r="BE377" s="1">
        <v>2</v>
      </c>
      <c r="BF377" s="296">
        <v>1107411.8217990797</v>
      </c>
      <c r="BO377" s="279">
        <f t="shared" si="23"/>
        <v>42272428</v>
      </c>
      <c r="BP377" s="2">
        <f t="shared" si="24"/>
        <v>0</v>
      </c>
      <c r="BQ377" s="2">
        <f t="shared" si="22"/>
        <v>12505066</v>
      </c>
      <c r="BS377" s="280">
        <v>42272428</v>
      </c>
      <c r="BT377" s="281"/>
      <c r="BU377" s="281"/>
      <c r="BV377" s="281"/>
      <c r="BW377" s="281"/>
      <c r="BX377" s="281"/>
      <c r="BY377" s="281"/>
      <c r="BZ377" s="281"/>
      <c r="CA377" s="281">
        <v>12505066</v>
      </c>
      <c r="CB377" s="281"/>
      <c r="CC377" s="281"/>
      <c r="CD377" s="281"/>
      <c r="CE377" s="281"/>
      <c r="CF377" s="281"/>
      <c r="CG377" s="281"/>
    </row>
    <row r="378" spans="1:85" x14ac:dyDescent="0.3">
      <c r="A378" s="273">
        <f t="shared" si="21"/>
        <v>2715760.2676399285</v>
      </c>
      <c r="B378" s="1" t="s">
        <v>2621</v>
      </c>
      <c r="C378" s="274">
        <v>22986204</v>
      </c>
      <c r="D378" s="1">
        <v>144205</v>
      </c>
      <c r="E378" s="1">
        <v>4</v>
      </c>
      <c r="F378" s="1" t="s">
        <v>2818</v>
      </c>
      <c r="G378" s="275">
        <v>43790</v>
      </c>
      <c r="H378" s="275">
        <v>45351</v>
      </c>
      <c r="I378" s="1">
        <v>0</v>
      </c>
      <c r="J378" s="1">
        <v>1</v>
      </c>
      <c r="K378" s="1">
        <v>28</v>
      </c>
      <c r="L378" s="1">
        <v>30</v>
      </c>
      <c r="M378" s="1">
        <v>2</v>
      </c>
      <c r="N378" s="1">
        <v>18</v>
      </c>
      <c r="O378" s="1">
        <v>19.559999999999999</v>
      </c>
      <c r="P378" s="1">
        <v>5000000</v>
      </c>
      <c r="Q378" s="1">
        <v>249621</v>
      </c>
      <c r="R378" s="1">
        <v>4816121</v>
      </c>
      <c r="S378" s="1">
        <v>0</v>
      </c>
      <c r="T378" s="1">
        <v>0</v>
      </c>
      <c r="U378" s="1">
        <v>0</v>
      </c>
      <c r="W378" s="1">
        <v>0</v>
      </c>
      <c r="X378" s="1">
        <v>0</v>
      </c>
      <c r="Y378" s="1">
        <v>0</v>
      </c>
      <c r="AB378" s="275">
        <v>44651</v>
      </c>
      <c r="AC378" s="1">
        <v>1</v>
      </c>
      <c r="AD378" s="1" t="s">
        <v>2623</v>
      </c>
      <c r="AE378" s="1">
        <v>1</v>
      </c>
      <c r="AF378" s="1">
        <v>30</v>
      </c>
      <c r="AG378" s="1">
        <v>0</v>
      </c>
      <c r="AN378" s="1">
        <v>1</v>
      </c>
      <c r="AO378" s="1">
        <v>1</v>
      </c>
      <c r="AR378" s="276">
        <v>316350.33</v>
      </c>
      <c r="AS378" s="1" t="s">
        <v>2657</v>
      </c>
      <c r="AT378" s="1">
        <v>0</v>
      </c>
      <c r="AU378" s="1">
        <v>0</v>
      </c>
      <c r="AX378" s="1">
        <v>5</v>
      </c>
      <c r="BC378" s="1">
        <v>1</v>
      </c>
      <c r="BD378" s="1">
        <v>7</v>
      </c>
      <c r="BE378" s="1">
        <v>2</v>
      </c>
      <c r="BF378" s="296">
        <v>1784010.4023600712</v>
      </c>
      <c r="BO378" s="279">
        <f t="shared" si="23"/>
        <v>42274464</v>
      </c>
      <c r="BP378" s="2">
        <f t="shared" si="24"/>
        <v>0</v>
      </c>
      <c r="BQ378" s="2">
        <f t="shared" si="22"/>
        <v>6974049</v>
      </c>
      <c r="BS378" s="280">
        <v>42274464</v>
      </c>
      <c r="BT378" s="281"/>
      <c r="BU378" s="281"/>
      <c r="BV378" s="281"/>
      <c r="BW378" s="281"/>
      <c r="BX378" s="281"/>
      <c r="BY378" s="281"/>
      <c r="BZ378" s="281"/>
      <c r="CA378" s="281">
        <v>6974049</v>
      </c>
      <c r="CB378" s="281"/>
      <c r="CC378" s="281"/>
      <c r="CD378" s="281"/>
      <c r="CE378" s="281"/>
      <c r="CF378" s="281"/>
      <c r="CG378" s="281"/>
    </row>
    <row r="379" spans="1:85" x14ac:dyDescent="0.3">
      <c r="A379" s="273">
        <f t="shared" si="21"/>
        <v>3038036.6083634482</v>
      </c>
      <c r="B379" s="1" t="s">
        <v>2621</v>
      </c>
      <c r="C379" s="274">
        <v>22986204</v>
      </c>
      <c r="D379" s="1">
        <v>144205</v>
      </c>
      <c r="E379" s="1">
        <v>4</v>
      </c>
      <c r="F379" s="1" t="s">
        <v>3183</v>
      </c>
      <c r="G379" s="275">
        <v>43853</v>
      </c>
      <c r="H379" s="275">
        <v>45322</v>
      </c>
      <c r="I379" s="1">
        <v>0</v>
      </c>
      <c r="J379" s="1">
        <v>1</v>
      </c>
      <c r="K379" s="1">
        <v>26</v>
      </c>
      <c r="L379" s="1">
        <v>30</v>
      </c>
      <c r="M379" s="1">
        <v>2</v>
      </c>
      <c r="N379" s="1">
        <v>15.6</v>
      </c>
      <c r="O379" s="1">
        <v>16.760000000000002</v>
      </c>
      <c r="P379" s="1">
        <v>10063258</v>
      </c>
      <c r="Q379" s="1">
        <v>283138</v>
      </c>
      <c r="R379" s="1">
        <v>5387283</v>
      </c>
      <c r="S379" s="1">
        <v>0</v>
      </c>
      <c r="T379" s="1">
        <v>0</v>
      </c>
      <c r="U379" s="1">
        <v>0</v>
      </c>
      <c r="W379" s="1">
        <v>0</v>
      </c>
      <c r="X379" s="1">
        <v>0</v>
      </c>
      <c r="Y379" s="1">
        <v>0</v>
      </c>
      <c r="AB379" s="275">
        <v>44651</v>
      </c>
      <c r="AC379" s="1">
        <v>1</v>
      </c>
      <c r="AD379" s="1" t="s">
        <v>2623</v>
      </c>
      <c r="AE379" s="1">
        <v>1</v>
      </c>
      <c r="AF379" s="1">
        <v>30</v>
      </c>
      <c r="AG379" s="1">
        <v>0</v>
      </c>
      <c r="AN379" s="1">
        <v>1</v>
      </c>
      <c r="AO379" s="1">
        <v>1</v>
      </c>
      <c r="AR379" s="276">
        <v>353663.45</v>
      </c>
      <c r="AS379" s="1" t="s">
        <v>2632</v>
      </c>
      <c r="AT379" s="1">
        <v>0</v>
      </c>
      <c r="AU379" s="1">
        <v>0</v>
      </c>
      <c r="AX379" s="1">
        <v>5</v>
      </c>
      <c r="BC379" s="1">
        <v>1</v>
      </c>
      <c r="BD379" s="1">
        <v>7</v>
      </c>
      <c r="BE379" s="1">
        <v>2</v>
      </c>
      <c r="BF379" s="296">
        <v>1995582.9416365516</v>
      </c>
      <c r="BO379" s="279">
        <f t="shared" si="23"/>
        <v>42277624</v>
      </c>
      <c r="BP379" s="2">
        <f t="shared" si="24"/>
        <v>0</v>
      </c>
      <c r="BQ379" s="2">
        <f t="shared" si="22"/>
        <v>0</v>
      </c>
      <c r="BS379" s="280">
        <v>42277624</v>
      </c>
      <c r="BT379" s="281"/>
      <c r="BU379" s="281"/>
      <c r="BV379" s="281"/>
      <c r="BW379" s="281"/>
      <c r="BX379" s="281"/>
      <c r="BY379" s="281"/>
      <c r="BZ379" s="281"/>
      <c r="CA379" s="281">
        <v>0</v>
      </c>
      <c r="CB379" s="281"/>
      <c r="CC379" s="281"/>
      <c r="CD379" s="281"/>
      <c r="CE379" s="281"/>
      <c r="CF379" s="281"/>
      <c r="CG379" s="281"/>
    </row>
    <row r="380" spans="1:85" x14ac:dyDescent="0.3">
      <c r="A380" s="273">
        <f t="shared" si="21"/>
        <v>6834977.8342521638</v>
      </c>
      <c r="B380" s="1" t="s">
        <v>2621</v>
      </c>
      <c r="C380" s="274">
        <v>22986204</v>
      </c>
      <c r="D380" s="1">
        <v>144205</v>
      </c>
      <c r="E380" s="1">
        <v>4</v>
      </c>
      <c r="F380" s="1" t="s">
        <v>4731</v>
      </c>
      <c r="G380" s="275">
        <v>44363</v>
      </c>
      <c r="H380" s="275">
        <v>45473</v>
      </c>
      <c r="I380" s="1">
        <v>0</v>
      </c>
      <c r="J380" s="1">
        <v>1</v>
      </c>
      <c r="K380" s="1">
        <v>10</v>
      </c>
      <c r="L380" s="1">
        <v>30</v>
      </c>
      <c r="M380" s="1">
        <v>2</v>
      </c>
      <c r="N380" s="1">
        <v>10.199999999999999</v>
      </c>
      <c r="O380" s="1">
        <v>10.69</v>
      </c>
      <c r="P380" s="1">
        <v>15085669</v>
      </c>
      <c r="Q380" s="1">
        <v>286084</v>
      </c>
      <c r="R380" s="1">
        <v>12120856</v>
      </c>
      <c r="S380" s="1">
        <v>0</v>
      </c>
      <c r="T380" s="1">
        <v>0</v>
      </c>
      <c r="U380" s="1">
        <v>0</v>
      </c>
      <c r="W380" s="1">
        <v>0</v>
      </c>
      <c r="X380" s="1">
        <v>0</v>
      </c>
      <c r="Y380" s="1">
        <v>0</v>
      </c>
      <c r="Z380" s="1" t="s">
        <v>5413</v>
      </c>
      <c r="AA380" s="1" t="s">
        <v>2807</v>
      </c>
      <c r="AB380" s="275">
        <v>44651</v>
      </c>
      <c r="AC380" s="1">
        <v>1</v>
      </c>
      <c r="AD380" s="1" t="s">
        <v>2623</v>
      </c>
      <c r="AE380" s="1">
        <v>1</v>
      </c>
      <c r="AF380" s="1">
        <v>30</v>
      </c>
      <c r="AG380" s="1">
        <v>0</v>
      </c>
      <c r="AN380" s="1">
        <v>1</v>
      </c>
      <c r="AO380" s="1">
        <v>1</v>
      </c>
      <c r="AR380" s="276">
        <v>796013.15</v>
      </c>
      <c r="AS380" s="1" t="s">
        <v>2632</v>
      </c>
      <c r="AT380" s="1">
        <v>0</v>
      </c>
      <c r="AU380" s="1">
        <v>0</v>
      </c>
      <c r="AX380" s="1">
        <v>5</v>
      </c>
      <c r="BC380" s="1">
        <v>1</v>
      </c>
      <c r="BD380" s="1">
        <v>7</v>
      </c>
      <c r="BE380" s="1">
        <v>2</v>
      </c>
      <c r="BF380" s="296">
        <v>4489865.0157478359</v>
      </c>
      <c r="BO380" s="279">
        <f t="shared" si="23"/>
        <v>42278822</v>
      </c>
      <c r="BP380" s="2">
        <f t="shared" si="24"/>
        <v>0</v>
      </c>
      <c r="BQ380" s="2">
        <f t="shared" si="22"/>
        <v>6659873</v>
      </c>
      <c r="BS380" s="280">
        <v>42278822</v>
      </c>
      <c r="BT380" s="281"/>
      <c r="BU380" s="281"/>
      <c r="BV380" s="281"/>
      <c r="BW380" s="281"/>
      <c r="BX380" s="281"/>
      <c r="BY380" s="281"/>
      <c r="BZ380" s="281"/>
      <c r="CA380" s="281">
        <v>6659873</v>
      </c>
      <c r="CB380" s="281"/>
      <c r="CC380" s="281"/>
      <c r="CD380" s="281"/>
      <c r="CE380" s="281"/>
      <c r="CF380" s="281"/>
      <c r="CG380" s="281"/>
    </row>
    <row r="381" spans="1:85" x14ac:dyDescent="0.3">
      <c r="A381" s="273">
        <f t="shared" si="21"/>
        <v>0</v>
      </c>
      <c r="B381" s="1" t="s">
        <v>2621</v>
      </c>
      <c r="C381" s="274">
        <v>22986209</v>
      </c>
      <c r="D381" s="1">
        <v>144105</v>
      </c>
      <c r="E381" s="1">
        <v>4</v>
      </c>
      <c r="F381" s="1" t="s">
        <v>2962</v>
      </c>
      <c r="G381" s="275">
        <v>43271</v>
      </c>
      <c r="H381" s="275">
        <v>45107</v>
      </c>
      <c r="I381" s="1">
        <v>0</v>
      </c>
      <c r="J381" s="1">
        <v>1</v>
      </c>
      <c r="K381" s="1">
        <v>36</v>
      </c>
      <c r="L381" s="1">
        <v>30</v>
      </c>
      <c r="M381" s="1">
        <v>2</v>
      </c>
      <c r="N381" s="1">
        <v>8.51</v>
      </c>
      <c r="O381" s="1">
        <v>8.86</v>
      </c>
      <c r="P381" s="1">
        <v>15074562</v>
      </c>
      <c r="Q381" s="1">
        <v>309423</v>
      </c>
      <c r="R381" s="1">
        <v>4387996</v>
      </c>
      <c r="S381" s="1">
        <v>0</v>
      </c>
      <c r="T381" s="1">
        <v>0</v>
      </c>
      <c r="U381" s="1">
        <v>0</v>
      </c>
      <c r="W381" s="1">
        <v>0</v>
      </c>
      <c r="X381" s="1">
        <v>0</v>
      </c>
      <c r="Y381" s="1">
        <v>0</v>
      </c>
      <c r="AB381" s="275">
        <v>44651</v>
      </c>
      <c r="AC381" s="1">
        <v>1</v>
      </c>
      <c r="AD381" s="1" t="s">
        <v>2623</v>
      </c>
      <c r="AE381" s="1">
        <v>1</v>
      </c>
      <c r="AF381" s="1">
        <v>30</v>
      </c>
      <c r="AG381" s="1">
        <v>0</v>
      </c>
      <c r="AN381" s="1">
        <v>1</v>
      </c>
      <c r="AO381" s="1">
        <v>1</v>
      </c>
      <c r="AR381" s="276">
        <v>2205975</v>
      </c>
      <c r="AS381" s="1" t="s">
        <v>2624</v>
      </c>
      <c r="AT381" s="1">
        <v>0</v>
      </c>
      <c r="AU381" s="1">
        <v>0</v>
      </c>
      <c r="AV381" s="1" t="s">
        <v>2625</v>
      </c>
      <c r="AW381" s="1" t="s">
        <v>2626</v>
      </c>
      <c r="AX381" s="1">
        <v>5</v>
      </c>
      <c r="BC381" s="1">
        <v>1</v>
      </c>
      <c r="BD381" s="1">
        <v>7</v>
      </c>
      <c r="BE381" s="1">
        <v>2</v>
      </c>
      <c r="BF381" s="296">
        <v>15473275</v>
      </c>
      <c r="BO381" s="279">
        <f t="shared" si="23"/>
        <v>42286670</v>
      </c>
      <c r="BP381" s="2">
        <f t="shared" si="24"/>
        <v>0</v>
      </c>
      <c r="BQ381" s="2">
        <f t="shared" si="22"/>
        <v>3812452</v>
      </c>
      <c r="BS381" s="280">
        <v>42286670</v>
      </c>
      <c r="BT381" s="281"/>
      <c r="BU381" s="281"/>
      <c r="BV381" s="281"/>
      <c r="BW381" s="281"/>
      <c r="BX381" s="281"/>
      <c r="BY381" s="281"/>
      <c r="BZ381" s="281"/>
      <c r="CA381" s="281">
        <v>3812452</v>
      </c>
      <c r="CB381" s="281"/>
      <c r="CC381" s="281"/>
      <c r="CD381" s="281"/>
      <c r="CE381" s="281"/>
      <c r="CF381" s="281"/>
      <c r="CG381" s="281"/>
    </row>
    <row r="382" spans="1:85" x14ac:dyDescent="0.3">
      <c r="A382" s="273">
        <f t="shared" si="21"/>
        <v>8183265</v>
      </c>
      <c r="B382" s="1" t="s">
        <v>2621</v>
      </c>
      <c r="C382" s="274">
        <v>24027724</v>
      </c>
      <c r="D382" s="1">
        <v>141205</v>
      </c>
      <c r="E382" s="1">
        <v>4</v>
      </c>
      <c r="F382" s="1" t="s">
        <v>3240</v>
      </c>
      <c r="G382" s="275">
        <v>43860</v>
      </c>
      <c r="H382" s="275">
        <v>45322</v>
      </c>
      <c r="I382" s="1">
        <v>0</v>
      </c>
      <c r="J382" s="1">
        <v>1</v>
      </c>
      <c r="K382" s="1">
        <v>30</v>
      </c>
      <c r="L382" s="1">
        <v>30</v>
      </c>
      <c r="M382" s="1">
        <v>2</v>
      </c>
      <c r="N382" s="1">
        <v>11.64</v>
      </c>
      <c r="O382" s="1">
        <v>12.28</v>
      </c>
      <c r="P382" s="1">
        <v>44623125</v>
      </c>
      <c r="Q382" s="1">
        <v>756605</v>
      </c>
      <c r="R382" s="1">
        <v>23849174</v>
      </c>
      <c r="S382" s="1">
        <v>0</v>
      </c>
      <c r="T382" s="1">
        <v>0</v>
      </c>
      <c r="U382" s="1">
        <v>44590000</v>
      </c>
      <c r="V382" s="275">
        <v>43850</v>
      </c>
      <c r="W382" s="1">
        <v>0</v>
      </c>
      <c r="X382" s="1">
        <v>0</v>
      </c>
      <c r="Y382" s="1">
        <v>0</v>
      </c>
      <c r="Z382" s="1" t="s">
        <v>3732</v>
      </c>
      <c r="AA382" s="1" t="s">
        <v>2807</v>
      </c>
      <c r="AB382" s="275">
        <v>44651</v>
      </c>
      <c r="AC382" s="1">
        <v>3</v>
      </c>
      <c r="AD382" s="1" t="s">
        <v>2623</v>
      </c>
      <c r="AE382" s="1">
        <v>1</v>
      </c>
      <c r="AF382" s="1">
        <v>30</v>
      </c>
      <c r="AG382" s="1">
        <v>0</v>
      </c>
      <c r="AN382" s="1">
        <v>1</v>
      </c>
      <c r="AO382" s="1">
        <v>1</v>
      </c>
      <c r="AP382" s="275"/>
      <c r="AR382" s="276">
        <v>1900395</v>
      </c>
      <c r="AS382" s="1" t="s">
        <v>2624</v>
      </c>
      <c r="AT382" s="1">
        <v>0</v>
      </c>
      <c r="AU382" s="1">
        <v>0</v>
      </c>
      <c r="AX382" s="1">
        <v>5</v>
      </c>
      <c r="BC382" s="1">
        <v>1</v>
      </c>
      <c r="BD382" s="1">
        <v>7</v>
      </c>
      <c r="BE382" s="1">
        <v>2</v>
      </c>
      <c r="BF382" s="296">
        <v>13765514</v>
      </c>
      <c r="BO382" s="279">
        <f t="shared" si="23"/>
        <v>42289644</v>
      </c>
      <c r="BP382" s="2">
        <f t="shared" si="24"/>
        <v>0</v>
      </c>
      <c r="BQ382" s="2">
        <f t="shared" si="22"/>
        <v>0</v>
      </c>
      <c r="BS382" s="280">
        <v>42289644</v>
      </c>
      <c r="BT382" s="281"/>
      <c r="BU382" s="281"/>
      <c r="BV382" s="281"/>
      <c r="BW382" s="281"/>
      <c r="BX382" s="281"/>
      <c r="BY382" s="281"/>
      <c r="BZ382" s="281"/>
      <c r="CA382" s="281">
        <v>0</v>
      </c>
      <c r="CB382" s="281"/>
      <c r="CC382" s="281"/>
      <c r="CD382" s="281"/>
      <c r="CE382" s="281"/>
      <c r="CF382" s="281"/>
      <c r="CG382" s="281"/>
    </row>
    <row r="383" spans="1:85" x14ac:dyDescent="0.3">
      <c r="A383" s="273">
        <f t="shared" si="21"/>
        <v>146036</v>
      </c>
      <c r="B383" s="1" t="s">
        <v>2621</v>
      </c>
      <c r="C383" s="274">
        <v>24027944</v>
      </c>
      <c r="D383" s="1">
        <v>144205</v>
      </c>
      <c r="E383" s="1">
        <v>4</v>
      </c>
      <c r="F383" s="1" t="s">
        <v>5053</v>
      </c>
      <c r="G383" s="275">
        <v>44533</v>
      </c>
      <c r="H383" s="275">
        <v>45291</v>
      </c>
      <c r="I383" s="1">
        <v>0</v>
      </c>
      <c r="J383" s="1">
        <v>1</v>
      </c>
      <c r="K383" s="1">
        <v>3</v>
      </c>
      <c r="L383" s="1">
        <v>30</v>
      </c>
      <c r="M383" s="1">
        <v>2</v>
      </c>
      <c r="N383" s="1">
        <v>7.2</v>
      </c>
      <c r="O383" s="1">
        <v>7.44</v>
      </c>
      <c r="P383" s="1">
        <v>7658666</v>
      </c>
      <c r="Q383" s="1">
        <v>344996</v>
      </c>
      <c r="R383" s="1">
        <v>6763607</v>
      </c>
      <c r="S383" s="1">
        <v>0</v>
      </c>
      <c r="T383" s="1">
        <v>0</v>
      </c>
      <c r="U383" s="1">
        <v>0</v>
      </c>
      <c r="W383" s="1">
        <v>0</v>
      </c>
      <c r="X383" s="1">
        <v>0</v>
      </c>
      <c r="Y383" s="1">
        <v>0</v>
      </c>
      <c r="AB383" s="275">
        <v>44651</v>
      </c>
      <c r="AC383" s="1">
        <v>1</v>
      </c>
      <c r="AD383" s="1" t="s">
        <v>2623</v>
      </c>
      <c r="AE383" s="1">
        <v>1</v>
      </c>
      <c r="AF383" s="1">
        <v>30</v>
      </c>
      <c r="AG383" s="1">
        <v>0</v>
      </c>
      <c r="AN383" s="1">
        <v>1</v>
      </c>
      <c r="AO383" s="1">
        <v>1</v>
      </c>
      <c r="AR383" s="276">
        <v>827192</v>
      </c>
      <c r="AS383" s="1" t="s">
        <v>2632</v>
      </c>
      <c r="AT383" s="1">
        <v>0</v>
      </c>
      <c r="AU383" s="1">
        <v>0</v>
      </c>
      <c r="AX383" s="1">
        <v>5</v>
      </c>
      <c r="BC383" s="1">
        <v>1</v>
      </c>
      <c r="BD383" s="1">
        <v>7</v>
      </c>
      <c r="BE383" s="1">
        <v>2</v>
      </c>
      <c r="BF383" s="296">
        <v>5790379</v>
      </c>
      <c r="BO383" s="279">
        <f t="shared" si="23"/>
        <v>42289709</v>
      </c>
      <c r="BP383" s="2">
        <f t="shared" si="24"/>
        <v>0</v>
      </c>
      <c r="BQ383" s="2">
        <f t="shared" si="22"/>
        <v>0</v>
      </c>
      <c r="BS383" s="280">
        <v>42289709</v>
      </c>
      <c r="BT383" s="281"/>
      <c r="BU383" s="281"/>
      <c r="BV383" s="281"/>
      <c r="BW383" s="281"/>
      <c r="BX383" s="281"/>
      <c r="BY383" s="281"/>
      <c r="BZ383" s="281"/>
      <c r="CA383" s="281">
        <v>0</v>
      </c>
      <c r="CB383" s="281"/>
      <c r="CC383" s="281"/>
      <c r="CD383" s="281"/>
      <c r="CE383" s="281"/>
      <c r="CF383" s="281"/>
      <c r="CG383" s="281"/>
    </row>
    <row r="384" spans="1:85" x14ac:dyDescent="0.3">
      <c r="A384" s="273">
        <f t="shared" si="21"/>
        <v>42802.826459190692</v>
      </c>
      <c r="B384" s="1" t="s">
        <v>2621</v>
      </c>
      <c r="C384" s="274">
        <v>24064746</v>
      </c>
      <c r="D384" s="1">
        <v>144105</v>
      </c>
      <c r="E384" s="1">
        <v>4</v>
      </c>
      <c r="F384" s="1" t="s">
        <v>4073</v>
      </c>
      <c r="G384" s="275">
        <v>44186</v>
      </c>
      <c r="H384" s="275">
        <v>44742</v>
      </c>
      <c r="I384" s="1">
        <v>0</v>
      </c>
      <c r="J384" s="1">
        <v>1</v>
      </c>
      <c r="K384" s="1">
        <v>15</v>
      </c>
      <c r="L384" s="1">
        <v>30</v>
      </c>
      <c r="M384" s="1">
        <v>2</v>
      </c>
      <c r="N384" s="1">
        <v>9.6999999999999993</v>
      </c>
      <c r="O384" s="1">
        <v>10.14</v>
      </c>
      <c r="P384" s="1">
        <v>2519227</v>
      </c>
      <c r="Q384" s="1">
        <v>151417</v>
      </c>
      <c r="R384" s="1">
        <v>446708</v>
      </c>
      <c r="S384" s="1">
        <v>0</v>
      </c>
      <c r="T384" s="1">
        <v>0</v>
      </c>
      <c r="U384" s="1">
        <v>0</v>
      </c>
      <c r="W384" s="1">
        <v>0</v>
      </c>
      <c r="X384" s="1">
        <v>0</v>
      </c>
      <c r="Y384" s="1">
        <v>0</v>
      </c>
      <c r="AB384" s="275">
        <v>44651</v>
      </c>
      <c r="AC384" s="1">
        <v>1</v>
      </c>
      <c r="AD384" s="1" t="s">
        <v>2623</v>
      </c>
      <c r="AE384" s="1">
        <v>1</v>
      </c>
      <c r="AF384" s="1">
        <v>30</v>
      </c>
      <c r="AG384" s="1">
        <v>0</v>
      </c>
      <c r="AN384" s="1">
        <v>1</v>
      </c>
      <c r="AO384" s="1">
        <v>1</v>
      </c>
      <c r="AR384" s="276">
        <v>50251.67</v>
      </c>
      <c r="AS384" s="1" t="s">
        <v>2624</v>
      </c>
      <c r="AT384" s="1">
        <v>0</v>
      </c>
      <c r="AU384" s="1">
        <v>0</v>
      </c>
      <c r="AV384" s="1" t="s">
        <v>2625</v>
      </c>
      <c r="AW384" s="1" t="s">
        <v>2626</v>
      </c>
      <c r="AX384" s="1">
        <v>5</v>
      </c>
      <c r="BC384" s="1">
        <v>1</v>
      </c>
      <c r="BD384" s="1">
        <v>7</v>
      </c>
      <c r="BE384" s="1">
        <v>2</v>
      </c>
      <c r="BF384" s="296">
        <v>353653.50354080932</v>
      </c>
      <c r="BO384" s="279">
        <f t="shared" si="23"/>
        <v>42290844</v>
      </c>
      <c r="BP384" s="2">
        <f t="shared" si="24"/>
        <v>0</v>
      </c>
      <c r="BQ384" s="2">
        <f t="shared" si="22"/>
        <v>0</v>
      </c>
      <c r="BS384" s="280">
        <v>42290844</v>
      </c>
      <c r="BT384" s="281"/>
      <c r="BU384" s="281"/>
      <c r="BV384" s="281"/>
      <c r="BW384" s="281"/>
      <c r="BX384" s="281"/>
      <c r="BY384" s="281"/>
      <c r="BZ384" s="281"/>
      <c r="CA384" s="281">
        <v>0</v>
      </c>
      <c r="CB384" s="281"/>
      <c r="CC384" s="281"/>
      <c r="CD384" s="281"/>
      <c r="CE384" s="281"/>
      <c r="CF384" s="281"/>
      <c r="CG384" s="281"/>
    </row>
    <row r="385" spans="1:85" x14ac:dyDescent="0.3">
      <c r="A385" s="273">
        <f t="shared" si="21"/>
        <v>301645.99230415933</v>
      </c>
      <c r="B385" s="1" t="s">
        <v>2621</v>
      </c>
      <c r="C385" s="274">
        <v>24064746</v>
      </c>
      <c r="D385" s="1">
        <v>144105</v>
      </c>
      <c r="E385" s="1">
        <v>4</v>
      </c>
      <c r="F385" s="1" t="s">
        <v>4718</v>
      </c>
      <c r="G385" s="275">
        <v>44425</v>
      </c>
      <c r="H385" s="275">
        <v>44985</v>
      </c>
      <c r="I385" s="1">
        <v>0</v>
      </c>
      <c r="J385" s="1">
        <v>1</v>
      </c>
      <c r="K385" s="1">
        <v>7</v>
      </c>
      <c r="L385" s="1">
        <v>30</v>
      </c>
      <c r="M385" s="1">
        <v>2</v>
      </c>
      <c r="N385" s="1">
        <v>7.95</v>
      </c>
      <c r="O385" s="1">
        <v>8.25</v>
      </c>
      <c r="P385" s="1">
        <v>5027516</v>
      </c>
      <c r="Q385" s="1">
        <v>298154</v>
      </c>
      <c r="R385" s="1">
        <v>3146646</v>
      </c>
      <c r="S385" s="1">
        <v>0</v>
      </c>
      <c r="T385" s="1">
        <v>0</v>
      </c>
      <c r="U385" s="1">
        <v>0</v>
      </c>
      <c r="W385" s="1">
        <v>0</v>
      </c>
      <c r="X385" s="1">
        <v>0</v>
      </c>
      <c r="Y385" s="1">
        <v>0</v>
      </c>
      <c r="AB385" s="275">
        <v>44651</v>
      </c>
      <c r="AC385" s="1">
        <v>1</v>
      </c>
      <c r="AD385" s="1" t="s">
        <v>2623</v>
      </c>
      <c r="AE385" s="1">
        <v>1</v>
      </c>
      <c r="AF385" s="1">
        <v>30</v>
      </c>
      <c r="AG385" s="1">
        <v>0</v>
      </c>
      <c r="AN385" s="1">
        <v>1</v>
      </c>
      <c r="AO385" s="1">
        <v>1</v>
      </c>
      <c r="AR385" s="276">
        <v>353837.14</v>
      </c>
      <c r="AS385" s="1" t="s">
        <v>2632</v>
      </c>
      <c r="AT385" s="1">
        <v>0</v>
      </c>
      <c r="AU385" s="1">
        <v>0</v>
      </c>
      <c r="AV385" s="1" t="s">
        <v>2625</v>
      </c>
      <c r="AW385" s="1" t="s">
        <v>2626</v>
      </c>
      <c r="AX385" s="1">
        <v>5</v>
      </c>
      <c r="BC385" s="1">
        <v>1</v>
      </c>
      <c r="BD385" s="1">
        <v>7</v>
      </c>
      <c r="BE385" s="1">
        <v>2</v>
      </c>
      <c r="BF385" s="296">
        <v>2491162.8676958405</v>
      </c>
      <c r="BO385" s="279">
        <f t="shared" si="23"/>
        <v>42292926</v>
      </c>
      <c r="BP385" s="2">
        <f t="shared" si="24"/>
        <v>0</v>
      </c>
      <c r="BQ385" s="2">
        <f t="shared" si="22"/>
        <v>0</v>
      </c>
      <c r="BS385" s="280">
        <v>42292926</v>
      </c>
      <c r="BT385" s="281"/>
      <c r="BU385" s="281"/>
      <c r="BV385" s="281"/>
      <c r="BW385" s="281"/>
      <c r="BX385" s="281"/>
      <c r="BY385" s="281"/>
      <c r="BZ385" s="281"/>
      <c r="CA385" s="281">
        <v>0</v>
      </c>
      <c r="CB385" s="281"/>
      <c r="CC385" s="281"/>
      <c r="CD385" s="281"/>
      <c r="CE385" s="281"/>
      <c r="CF385" s="281"/>
      <c r="CG385" s="281"/>
    </row>
    <row r="386" spans="1:85" x14ac:dyDescent="0.3">
      <c r="A386" s="273">
        <f t="shared" ref="A386:A449" si="25">IF(+R386-AR386-BF386&gt;0,R386-AR386-BF386,0)</f>
        <v>38356.034247329924</v>
      </c>
      <c r="B386" s="1" t="s">
        <v>2621</v>
      </c>
      <c r="C386" s="274">
        <v>24064746</v>
      </c>
      <c r="D386" s="1">
        <v>144205</v>
      </c>
      <c r="E386" s="1">
        <v>4</v>
      </c>
      <c r="F386" s="1" t="s">
        <v>6272</v>
      </c>
      <c r="G386" s="275">
        <v>44649</v>
      </c>
      <c r="H386" s="275">
        <v>45382</v>
      </c>
      <c r="I386" s="1">
        <v>0</v>
      </c>
      <c r="J386" s="1">
        <v>1</v>
      </c>
      <c r="K386" s="1">
        <v>0</v>
      </c>
      <c r="L386" s="1">
        <v>30</v>
      </c>
      <c r="M386" s="1">
        <v>2</v>
      </c>
      <c r="N386" s="1">
        <v>17.7</v>
      </c>
      <c r="O386" s="1">
        <v>19.21</v>
      </c>
      <c r="P386" s="1">
        <v>400000</v>
      </c>
      <c r="Q386" s="1">
        <v>19990</v>
      </c>
      <c r="R386" s="1">
        <v>400000</v>
      </c>
      <c r="S386" s="1">
        <v>197</v>
      </c>
      <c r="T386" s="1">
        <v>0</v>
      </c>
      <c r="U386" s="1">
        <v>0</v>
      </c>
      <c r="W386" s="1">
        <v>0</v>
      </c>
      <c r="X386" s="1">
        <v>0</v>
      </c>
      <c r="Y386" s="1">
        <v>0</v>
      </c>
      <c r="AB386" s="275">
        <v>44649</v>
      </c>
      <c r="AC386" s="1">
        <v>1</v>
      </c>
      <c r="AD386" s="1" t="s">
        <v>2623</v>
      </c>
      <c r="AE386" s="1">
        <v>1</v>
      </c>
      <c r="AF386" s="1">
        <v>30</v>
      </c>
      <c r="AG386" s="1">
        <v>0</v>
      </c>
      <c r="AN386" s="1">
        <v>1</v>
      </c>
      <c r="AO386" s="1">
        <v>1</v>
      </c>
      <c r="AR386" s="276">
        <v>44968.639999999999</v>
      </c>
      <c r="AS386" s="1" t="s">
        <v>2657</v>
      </c>
      <c r="AT386" s="1">
        <v>0</v>
      </c>
      <c r="AU386" s="1">
        <v>0</v>
      </c>
      <c r="AX386" s="1">
        <v>5</v>
      </c>
      <c r="BC386" s="1">
        <v>1</v>
      </c>
      <c r="BD386" s="1">
        <v>7</v>
      </c>
      <c r="BE386" s="1">
        <v>2</v>
      </c>
      <c r="BF386" s="296">
        <v>316675.32575267006</v>
      </c>
      <c r="BO386" s="279">
        <f t="shared" si="23"/>
        <v>42404620</v>
      </c>
      <c r="BP386" s="2">
        <f t="shared" si="24"/>
        <v>0</v>
      </c>
      <c r="BQ386" s="2">
        <f t="shared" si="22"/>
        <v>29502801</v>
      </c>
      <c r="BS386" s="280">
        <v>42404620</v>
      </c>
      <c r="BT386" s="281"/>
      <c r="BU386" s="281"/>
      <c r="BV386" s="281">
        <v>28482676.00538297</v>
      </c>
      <c r="BW386" s="281"/>
      <c r="BX386" s="281"/>
      <c r="BY386" s="281"/>
      <c r="BZ386" s="281"/>
      <c r="CA386" s="281">
        <v>1020124.9946170301</v>
      </c>
      <c r="CB386" s="281"/>
      <c r="CC386" s="281"/>
      <c r="CD386" s="281"/>
      <c r="CE386" s="281"/>
      <c r="CF386" s="281"/>
      <c r="CG386" s="281"/>
    </row>
    <row r="387" spans="1:85" x14ac:dyDescent="0.3">
      <c r="A387" s="273">
        <f t="shared" si="25"/>
        <v>57502.611370994884</v>
      </c>
      <c r="B387" s="1" t="s">
        <v>2621</v>
      </c>
      <c r="C387" s="274">
        <v>24064746</v>
      </c>
      <c r="D387" s="1">
        <v>144205</v>
      </c>
      <c r="E387" s="1">
        <v>4</v>
      </c>
      <c r="F387" s="1" t="s">
        <v>6275</v>
      </c>
      <c r="G387" s="275">
        <v>44649</v>
      </c>
      <c r="H387" s="275">
        <v>45382</v>
      </c>
      <c r="I387" s="1">
        <v>0</v>
      </c>
      <c r="J387" s="1">
        <v>1</v>
      </c>
      <c r="K387" s="1">
        <v>0</v>
      </c>
      <c r="L387" s="1">
        <v>30</v>
      </c>
      <c r="M387" s="1">
        <v>2</v>
      </c>
      <c r="N387" s="1">
        <v>17.690000000000001</v>
      </c>
      <c r="O387" s="1">
        <v>19.2</v>
      </c>
      <c r="P387" s="1">
        <v>600000</v>
      </c>
      <c r="Q387" s="1">
        <v>29984</v>
      </c>
      <c r="R387" s="1">
        <v>600000</v>
      </c>
      <c r="S387" s="1">
        <v>295</v>
      </c>
      <c r="T387" s="1">
        <v>0</v>
      </c>
      <c r="U387" s="1">
        <v>0</v>
      </c>
      <c r="W387" s="1">
        <v>0</v>
      </c>
      <c r="X387" s="1">
        <v>0</v>
      </c>
      <c r="Y387" s="1">
        <v>0</v>
      </c>
      <c r="AB387" s="275">
        <v>44649</v>
      </c>
      <c r="AC387" s="1">
        <v>1</v>
      </c>
      <c r="AD387" s="1" t="s">
        <v>2623</v>
      </c>
      <c r="AE387" s="1">
        <v>1</v>
      </c>
      <c r="AF387" s="1">
        <v>30</v>
      </c>
      <c r="AG387" s="1">
        <v>0</v>
      </c>
      <c r="AN387" s="1">
        <v>1</v>
      </c>
      <c r="AO387" s="1">
        <v>1</v>
      </c>
      <c r="AR387" s="276">
        <v>67484.399999999994</v>
      </c>
      <c r="AS387" s="1" t="s">
        <v>2657</v>
      </c>
      <c r="AT387" s="1">
        <v>0</v>
      </c>
      <c r="AU387" s="1">
        <v>0</v>
      </c>
      <c r="AX387" s="1">
        <v>5</v>
      </c>
      <c r="BC387" s="1">
        <v>1</v>
      </c>
      <c r="BD387" s="1">
        <v>7</v>
      </c>
      <c r="BE387" s="1">
        <v>2</v>
      </c>
      <c r="BF387" s="296">
        <v>475012.98862900509</v>
      </c>
      <c r="BO387" s="279">
        <f t="shared" si="23"/>
        <v>42424482</v>
      </c>
      <c r="BP387" s="2">
        <f t="shared" si="24"/>
        <v>0</v>
      </c>
      <c r="BQ387" s="2">
        <f t="shared" ref="BQ387:BQ450" si="26">+SUM(BV387:XV387)</f>
        <v>0</v>
      </c>
      <c r="BS387" s="280">
        <v>42424482</v>
      </c>
      <c r="BT387" s="281"/>
      <c r="BU387" s="281"/>
      <c r="BV387" s="281">
        <v>0</v>
      </c>
      <c r="BW387" s="281"/>
      <c r="BX387" s="281"/>
      <c r="BY387" s="281"/>
      <c r="BZ387" s="281"/>
      <c r="CA387" s="281"/>
      <c r="CB387" s="281"/>
      <c r="CC387" s="281"/>
      <c r="CD387" s="281"/>
      <c r="CE387" s="281"/>
      <c r="CF387" s="281"/>
      <c r="CG387" s="281"/>
    </row>
    <row r="388" spans="1:85" x14ac:dyDescent="0.3">
      <c r="A388" s="273">
        <f t="shared" si="25"/>
        <v>57502.611370994884</v>
      </c>
      <c r="B388" s="1" t="s">
        <v>2621</v>
      </c>
      <c r="C388" s="274">
        <v>24064746</v>
      </c>
      <c r="D388" s="1">
        <v>144205</v>
      </c>
      <c r="E388" s="1">
        <v>4</v>
      </c>
      <c r="F388" s="1" t="s">
        <v>6391</v>
      </c>
      <c r="G388" s="275">
        <v>44643</v>
      </c>
      <c r="H388" s="275">
        <v>45382</v>
      </c>
      <c r="I388" s="1">
        <v>0</v>
      </c>
      <c r="J388" s="1">
        <v>1</v>
      </c>
      <c r="K388" s="1">
        <v>0</v>
      </c>
      <c r="L388" s="1">
        <v>30</v>
      </c>
      <c r="M388" s="1">
        <v>2</v>
      </c>
      <c r="N388" s="1">
        <v>17.690000000000001</v>
      </c>
      <c r="O388" s="1">
        <v>19.2</v>
      </c>
      <c r="P388" s="1">
        <v>600000</v>
      </c>
      <c r="Q388" s="1">
        <v>29984</v>
      </c>
      <c r="R388" s="1">
        <v>600000</v>
      </c>
      <c r="S388" s="1">
        <v>2065</v>
      </c>
      <c r="T388" s="1">
        <v>0</v>
      </c>
      <c r="U388" s="1">
        <v>0</v>
      </c>
      <c r="W388" s="1">
        <v>0</v>
      </c>
      <c r="X388" s="1">
        <v>0</v>
      </c>
      <c r="Y388" s="1">
        <v>0</v>
      </c>
      <c r="AB388" s="275">
        <v>44643</v>
      </c>
      <c r="AC388" s="1">
        <v>1</v>
      </c>
      <c r="AD388" s="1" t="s">
        <v>2623</v>
      </c>
      <c r="AE388" s="1">
        <v>1</v>
      </c>
      <c r="AF388" s="1">
        <v>30</v>
      </c>
      <c r="AG388" s="1">
        <v>0</v>
      </c>
      <c r="AN388" s="1">
        <v>1</v>
      </c>
      <c r="AO388" s="1">
        <v>1</v>
      </c>
      <c r="AR388" s="276">
        <v>67484.399999999994</v>
      </c>
      <c r="AS388" s="1" t="s">
        <v>2657</v>
      </c>
      <c r="AT388" s="1">
        <v>0</v>
      </c>
      <c r="AU388" s="1">
        <v>0</v>
      </c>
      <c r="AX388" s="1">
        <v>5</v>
      </c>
      <c r="BC388" s="1">
        <v>1</v>
      </c>
      <c r="BD388" s="1">
        <v>7</v>
      </c>
      <c r="BE388" s="1">
        <v>2</v>
      </c>
      <c r="BF388" s="296">
        <v>475012.98862900509</v>
      </c>
      <c r="BO388" s="279">
        <f t="shared" ref="BO388:BO451" si="27">+BS388</f>
        <v>42424769</v>
      </c>
      <c r="BP388" s="2">
        <f t="shared" ref="BP388:BP451" si="28">+SUM(BT388:BU388)</f>
        <v>0</v>
      </c>
      <c r="BQ388" s="2">
        <f t="shared" si="26"/>
        <v>3381746</v>
      </c>
      <c r="BS388" s="280">
        <v>42424769</v>
      </c>
      <c r="BT388" s="281"/>
      <c r="BU388" s="281"/>
      <c r="BV388" s="281">
        <v>2235470.1681348523</v>
      </c>
      <c r="BW388" s="281"/>
      <c r="BX388" s="281"/>
      <c r="BY388" s="281"/>
      <c r="BZ388" s="281"/>
      <c r="CA388" s="281">
        <v>1146275.8318651479</v>
      </c>
      <c r="CB388" s="281"/>
      <c r="CC388" s="281"/>
      <c r="CD388" s="281"/>
      <c r="CE388" s="281"/>
      <c r="CF388" s="281"/>
      <c r="CG388" s="281"/>
    </row>
    <row r="389" spans="1:85" x14ac:dyDescent="0.3">
      <c r="A389" s="273">
        <f t="shared" si="25"/>
        <v>38356.034247329924</v>
      </c>
      <c r="B389" s="1" t="s">
        <v>2621</v>
      </c>
      <c r="C389" s="274">
        <v>24064746</v>
      </c>
      <c r="D389" s="1">
        <v>144205</v>
      </c>
      <c r="E389" s="1">
        <v>4</v>
      </c>
      <c r="F389" s="1" t="s">
        <v>6396</v>
      </c>
      <c r="G389" s="275">
        <v>44645</v>
      </c>
      <c r="H389" s="275">
        <v>45382</v>
      </c>
      <c r="I389" s="1">
        <v>0</v>
      </c>
      <c r="J389" s="1">
        <v>1</v>
      </c>
      <c r="K389" s="1">
        <v>0</v>
      </c>
      <c r="L389" s="1">
        <v>30</v>
      </c>
      <c r="M389" s="1">
        <v>2</v>
      </c>
      <c r="N389" s="1">
        <v>17.690000000000001</v>
      </c>
      <c r="O389" s="1">
        <v>19.2</v>
      </c>
      <c r="P389" s="1">
        <v>400000</v>
      </c>
      <c r="Q389" s="1">
        <v>19990</v>
      </c>
      <c r="R389" s="1">
        <v>400000</v>
      </c>
      <c r="S389" s="1">
        <v>983</v>
      </c>
      <c r="T389" s="1">
        <v>0</v>
      </c>
      <c r="U389" s="1">
        <v>0</v>
      </c>
      <c r="W389" s="1">
        <v>0</v>
      </c>
      <c r="X389" s="1">
        <v>0</v>
      </c>
      <c r="Y389" s="1">
        <v>0</v>
      </c>
      <c r="AB389" s="275">
        <v>44645</v>
      </c>
      <c r="AC389" s="1">
        <v>1</v>
      </c>
      <c r="AD389" s="1" t="s">
        <v>2623</v>
      </c>
      <c r="AE389" s="1">
        <v>1</v>
      </c>
      <c r="AF389" s="1">
        <v>30</v>
      </c>
      <c r="AG389" s="1">
        <v>0</v>
      </c>
      <c r="AN389" s="1">
        <v>1</v>
      </c>
      <c r="AO389" s="1">
        <v>1</v>
      </c>
      <c r="AR389" s="276">
        <v>44968.639999999999</v>
      </c>
      <c r="AS389" s="1" t="s">
        <v>2657</v>
      </c>
      <c r="AT389" s="1">
        <v>0</v>
      </c>
      <c r="AU389" s="1">
        <v>0</v>
      </c>
      <c r="AX389" s="1">
        <v>5</v>
      </c>
      <c r="BC389" s="1">
        <v>1</v>
      </c>
      <c r="BD389" s="1">
        <v>7</v>
      </c>
      <c r="BE389" s="1">
        <v>2</v>
      </c>
      <c r="BF389" s="296">
        <v>316675.32575267006</v>
      </c>
      <c r="BO389" s="279">
        <f t="shared" si="27"/>
        <v>42470207</v>
      </c>
      <c r="BP389" s="2">
        <f t="shared" si="28"/>
        <v>0</v>
      </c>
      <c r="BQ389" s="2">
        <f t="shared" si="26"/>
        <v>5473736</v>
      </c>
      <c r="BS389" s="280">
        <v>42470207</v>
      </c>
      <c r="BT389" s="281"/>
      <c r="BU389" s="281"/>
      <c r="BV389" s="281">
        <v>5473736</v>
      </c>
      <c r="BW389" s="281"/>
      <c r="BX389" s="281"/>
      <c r="BY389" s="281"/>
      <c r="BZ389" s="281"/>
      <c r="CA389" s="281"/>
      <c r="CB389" s="281"/>
      <c r="CC389" s="281"/>
      <c r="CD389" s="281"/>
      <c r="CE389" s="281"/>
      <c r="CF389" s="281"/>
      <c r="CG389" s="281"/>
    </row>
    <row r="390" spans="1:85" x14ac:dyDescent="0.3">
      <c r="A390" s="273">
        <f t="shared" si="25"/>
        <v>9088542</v>
      </c>
      <c r="B390" s="1" t="s">
        <v>2621</v>
      </c>
      <c r="C390" s="274">
        <v>24060284</v>
      </c>
      <c r="D390" s="1">
        <v>144225</v>
      </c>
      <c r="E390" s="1">
        <v>4</v>
      </c>
      <c r="F390" s="1" t="s">
        <v>2676</v>
      </c>
      <c r="G390" s="275">
        <v>42277</v>
      </c>
      <c r="H390" s="275">
        <v>43830</v>
      </c>
      <c r="I390" s="1">
        <v>1290</v>
      </c>
      <c r="J390" s="1">
        <v>1</v>
      </c>
      <c r="K390" s="1">
        <v>0</v>
      </c>
      <c r="L390" s="1">
        <v>30</v>
      </c>
      <c r="M390" s="1">
        <v>2</v>
      </c>
      <c r="N390" s="1">
        <v>0</v>
      </c>
      <c r="O390" s="1">
        <v>0</v>
      </c>
      <c r="P390" s="1">
        <v>28532218</v>
      </c>
      <c r="Q390" s="1">
        <v>584411</v>
      </c>
      <c r="R390" s="1">
        <v>9088542</v>
      </c>
      <c r="S390" s="1">
        <v>229180</v>
      </c>
      <c r="T390" s="1">
        <v>0</v>
      </c>
      <c r="U390" s="1">
        <v>0</v>
      </c>
      <c r="W390" s="1">
        <v>9088542</v>
      </c>
      <c r="X390" s="1">
        <v>229180</v>
      </c>
      <c r="Y390" s="1">
        <v>508465</v>
      </c>
      <c r="AB390" s="275">
        <v>42277</v>
      </c>
      <c r="AC390" s="1">
        <v>1</v>
      </c>
      <c r="AD390" s="1" t="s">
        <v>2623</v>
      </c>
      <c r="AE390" s="1">
        <v>1</v>
      </c>
      <c r="AF390" s="1">
        <v>30</v>
      </c>
      <c r="AG390" s="1">
        <v>9088542</v>
      </c>
      <c r="AN390" s="1">
        <v>1</v>
      </c>
      <c r="AO390" s="1">
        <v>1</v>
      </c>
      <c r="AR390" s="276">
        <v>0</v>
      </c>
      <c r="AS390" s="1" t="s">
        <v>2677</v>
      </c>
      <c r="AT390" s="1">
        <v>0</v>
      </c>
      <c r="AU390" s="1">
        <v>0</v>
      </c>
      <c r="AX390" s="1">
        <v>5</v>
      </c>
      <c r="BC390" s="1">
        <v>1</v>
      </c>
      <c r="BD390" s="1">
        <v>7</v>
      </c>
      <c r="BE390" s="1">
        <v>2</v>
      </c>
      <c r="BF390" s="296">
        <v>0</v>
      </c>
      <c r="BO390" s="279">
        <f t="shared" si="27"/>
        <v>42472969</v>
      </c>
      <c r="BP390" s="2">
        <f t="shared" si="28"/>
        <v>0</v>
      </c>
      <c r="BQ390" s="2">
        <f t="shared" si="26"/>
        <v>0</v>
      </c>
      <c r="BS390" s="280">
        <v>42472969</v>
      </c>
      <c r="BT390" s="281"/>
      <c r="BU390" s="281"/>
      <c r="BV390" s="281"/>
      <c r="BW390" s="281"/>
      <c r="BX390" s="281"/>
      <c r="BY390" s="281"/>
      <c r="BZ390" s="281"/>
      <c r="CA390" s="281">
        <v>0</v>
      </c>
      <c r="CB390" s="281"/>
      <c r="CC390" s="281"/>
      <c r="CD390" s="281"/>
      <c r="CE390" s="281"/>
      <c r="CF390" s="281"/>
      <c r="CG390" s="281"/>
    </row>
    <row r="391" spans="1:85" x14ac:dyDescent="0.3">
      <c r="A391" s="273">
        <f t="shared" si="25"/>
        <v>0</v>
      </c>
      <c r="B391" s="1" t="s">
        <v>2621</v>
      </c>
      <c r="C391" s="274">
        <v>24066476</v>
      </c>
      <c r="D391" s="1">
        <v>144205</v>
      </c>
      <c r="E391" s="1">
        <v>4</v>
      </c>
      <c r="F391" s="1" t="s">
        <v>2726</v>
      </c>
      <c r="G391" s="275">
        <v>43732</v>
      </c>
      <c r="H391" s="275">
        <v>44834</v>
      </c>
      <c r="I391" s="1">
        <v>0</v>
      </c>
      <c r="J391" s="1">
        <v>1</v>
      </c>
      <c r="K391" s="1">
        <v>30</v>
      </c>
      <c r="L391" s="1">
        <v>30</v>
      </c>
      <c r="M391" s="1">
        <v>2</v>
      </c>
      <c r="N391" s="1">
        <v>0.93</v>
      </c>
      <c r="O391" s="1">
        <v>0.94</v>
      </c>
      <c r="P391" s="1">
        <v>15027195</v>
      </c>
      <c r="Q391" s="1">
        <v>423499</v>
      </c>
      <c r="R391" s="1">
        <v>2534039</v>
      </c>
      <c r="S391" s="1">
        <v>0</v>
      </c>
      <c r="T391" s="1">
        <v>0</v>
      </c>
      <c r="U391" s="1">
        <v>0</v>
      </c>
      <c r="W391" s="1">
        <v>0</v>
      </c>
      <c r="X391" s="1">
        <v>0</v>
      </c>
      <c r="Y391" s="1">
        <v>0</v>
      </c>
      <c r="AB391" s="275">
        <v>44651</v>
      </c>
      <c r="AC391" s="1">
        <v>1</v>
      </c>
      <c r="AD391" s="1" t="s">
        <v>2623</v>
      </c>
      <c r="AE391" s="1">
        <v>1</v>
      </c>
      <c r="AF391" s="1">
        <v>30</v>
      </c>
      <c r="AG391" s="1">
        <v>0</v>
      </c>
      <c r="AN391" s="1">
        <v>1</v>
      </c>
      <c r="AO391" s="1">
        <v>1</v>
      </c>
      <c r="AR391" s="276">
        <v>787387.87</v>
      </c>
      <c r="AS391" s="1" t="s">
        <v>2632</v>
      </c>
      <c r="AT391" s="1">
        <v>0</v>
      </c>
      <c r="AU391" s="1">
        <v>0</v>
      </c>
      <c r="AX391" s="1">
        <v>5</v>
      </c>
      <c r="BC391" s="1">
        <v>1</v>
      </c>
      <c r="BD391" s="1">
        <v>7</v>
      </c>
      <c r="BE391" s="1">
        <v>2</v>
      </c>
      <c r="BF391" s="296">
        <v>4889033.5433068974</v>
      </c>
      <c r="BO391" s="279">
        <f t="shared" si="27"/>
        <v>42474992</v>
      </c>
      <c r="BP391" s="2">
        <f t="shared" si="28"/>
        <v>0</v>
      </c>
      <c r="BQ391" s="2">
        <f t="shared" si="26"/>
        <v>42907440.120000005</v>
      </c>
      <c r="BS391" s="280">
        <v>42474992</v>
      </c>
      <c r="BT391" s="281"/>
      <c r="BU391" s="281"/>
      <c r="BV391" s="281">
        <v>42170294.193795957</v>
      </c>
      <c r="BW391" s="281"/>
      <c r="BX391" s="281"/>
      <c r="BY391" s="281"/>
      <c r="BZ391" s="281"/>
      <c r="CA391" s="281">
        <v>737145.92620404577</v>
      </c>
      <c r="CB391" s="281"/>
      <c r="CC391" s="281"/>
      <c r="CD391" s="281"/>
      <c r="CE391" s="281"/>
      <c r="CF391" s="281"/>
      <c r="CG391" s="281"/>
    </row>
    <row r="392" spans="1:85" x14ac:dyDescent="0.3">
      <c r="A392" s="273">
        <f t="shared" si="25"/>
        <v>0</v>
      </c>
      <c r="B392" s="1" t="s">
        <v>2621</v>
      </c>
      <c r="C392" s="274">
        <v>24066476</v>
      </c>
      <c r="D392" s="1">
        <v>144205</v>
      </c>
      <c r="E392" s="1">
        <v>4</v>
      </c>
      <c r="F392" s="1" t="s">
        <v>3188</v>
      </c>
      <c r="G392" s="275">
        <v>43958</v>
      </c>
      <c r="H392" s="275">
        <v>45077</v>
      </c>
      <c r="I392" s="1">
        <v>0</v>
      </c>
      <c r="J392" s="1">
        <v>1</v>
      </c>
      <c r="K392" s="1">
        <v>22</v>
      </c>
      <c r="L392" s="1">
        <v>30</v>
      </c>
      <c r="M392" s="1">
        <v>2</v>
      </c>
      <c r="N392" s="1">
        <v>18</v>
      </c>
      <c r="O392" s="1">
        <v>19.559999999999999</v>
      </c>
      <c r="P392" s="1">
        <v>5000000</v>
      </c>
      <c r="Q392" s="1">
        <v>180762</v>
      </c>
      <c r="R392" s="1">
        <v>2267367</v>
      </c>
      <c r="S392" s="1">
        <v>0</v>
      </c>
      <c r="T392" s="1">
        <v>0</v>
      </c>
      <c r="U392" s="1">
        <v>0</v>
      </c>
      <c r="W392" s="1">
        <v>0</v>
      </c>
      <c r="X392" s="1">
        <v>0</v>
      </c>
      <c r="Y392" s="1">
        <v>0</v>
      </c>
      <c r="AB392" s="275">
        <v>44651</v>
      </c>
      <c r="AC392" s="1">
        <v>1</v>
      </c>
      <c r="AD392" s="1" t="s">
        <v>2623</v>
      </c>
      <c r="AE392" s="1">
        <v>1</v>
      </c>
      <c r="AF392" s="1">
        <v>30</v>
      </c>
      <c r="AG392" s="1">
        <v>0</v>
      </c>
      <c r="AN392" s="1">
        <v>1</v>
      </c>
      <c r="AO392" s="1">
        <v>1</v>
      </c>
      <c r="AR392" s="276">
        <v>704442.13</v>
      </c>
      <c r="AS392" s="1" t="s">
        <v>2657</v>
      </c>
      <c r="AT392" s="1">
        <v>0</v>
      </c>
      <c r="AU392" s="1">
        <v>0</v>
      </c>
      <c r="AX392" s="1">
        <v>5</v>
      </c>
      <c r="BC392" s="1">
        <v>1</v>
      </c>
      <c r="BD392" s="1">
        <v>7</v>
      </c>
      <c r="BE392" s="1">
        <v>2</v>
      </c>
      <c r="BF392" s="296">
        <v>4374531.4566931017</v>
      </c>
      <c r="BO392" s="279">
        <f t="shared" si="27"/>
        <v>42476489</v>
      </c>
      <c r="BP392" s="2">
        <f t="shared" si="28"/>
        <v>0</v>
      </c>
      <c r="BQ392" s="2">
        <f t="shared" si="26"/>
        <v>904330.84000000078</v>
      </c>
      <c r="BS392" s="280">
        <v>42476489</v>
      </c>
      <c r="BT392" s="281"/>
      <c r="BU392" s="281"/>
      <c r="BV392" s="281">
        <v>904330.84000000078</v>
      </c>
      <c r="BW392" s="281"/>
      <c r="BX392" s="281"/>
      <c r="BY392" s="281"/>
      <c r="BZ392" s="281"/>
      <c r="CA392" s="281"/>
      <c r="CB392" s="281"/>
      <c r="CC392" s="281"/>
      <c r="CD392" s="281"/>
      <c r="CE392" s="281"/>
      <c r="CF392" s="281"/>
      <c r="CG392" s="281"/>
    </row>
    <row r="393" spans="1:85" x14ac:dyDescent="0.3">
      <c r="A393" s="273">
        <f t="shared" si="25"/>
        <v>23362380</v>
      </c>
      <c r="B393" s="1" t="s">
        <v>2621</v>
      </c>
      <c r="C393" s="274">
        <v>24067472</v>
      </c>
      <c r="D393" s="1">
        <v>144105</v>
      </c>
      <c r="E393" s="1">
        <v>4</v>
      </c>
      <c r="F393" s="1" t="s">
        <v>3912</v>
      </c>
      <c r="G393" s="275">
        <v>44032</v>
      </c>
      <c r="H393" s="275">
        <v>46234</v>
      </c>
      <c r="I393" s="1">
        <v>0</v>
      </c>
      <c r="J393" s="1">
        <v>1</v>
      </c>
      <c r="K393" s="1">
        <v>20</v>
      </c>
      <c r="L393" s="1">
        <v>30</v>
      </c>
      <c r="M393" s="1">
        <v>2</v>
      </c>
      <c r="N393" s="1">
        <v>9</v>
      </c>
      <c r="O393" s="1">
        <v>9.3800000000000008</v>
      </c>
      <c r="P393" s="1">
        <v>57251732</v>
      </c>
      <c r="Q393" s="1">
        <v>1043487</v>
      </c>
      <c r="R393" s="1">
        <v>44425765</v>
      </c>
      <c r="S393" s="1">
        <v>0</v>
      </c>
      <c r="T393" s="1">
        <v>0</v>
      </c>
      <c r="U393" s="1">
        <v>0</v>
      </c>
      <c r="W393" s="1">
        <v>0</v>
      </c>
      <c r="X393" s="1">
        <v>0</v>
      </c>
      <c r="Y393" s="1">
        <v>0</v>
      </c>
      <c r="AB393" s="275">
        <v>44651</v>
      </c>
      <c r="AC393" s="1">
        <v>1</v>
      </c>
      <c r="AD393" s="1" t="s">
        <v>2623</v>
      </c>
      <c r="AE393" s="1">
        <v>1</v>
      </c>
      <c r="AF393" s="1">
        <v>30</v>
      </c>
      <c r="AG393" s="1">
        <v>0</v>
      </c>
      <c r="AN393" s="1">
        <v>1</v>
      </c>
      <c r="AO393" s="1">
        <v>1</v>
      </c>
      <c r="AR393" s="276">
        <v>2364417</v>
      </c>
      <c r="AS393" s="1" t="s">
        <v>2677</v>
      </c>
      <c r="AT393" s="1">
        <v>0</v>
      </c>
      <c r="AU393" s="1">
        <v>0</v>
      </c>
      <c r="AV393" s="1" t="s">
        <v>2625</v>
      </c>
      <c r="AW393" s="1" t="s">
        <v>2626</v>
      </c>
      <c r="AX393" s="1">
        <v>5</v>
      </c>
      <c r="BC393" s="1">
        <v>1</v>
      </c>
      <c r="BD393" s="1">
        <v>7</v>
      </c>
      <c r="BE393" s="1">
        <v>2</v>
      </c>
      <c r="BF393" s="296">
        <v>18698968</v>
      </c>
      <c r="BO393" s="279">
        <f t="shared" si="27"/>
        <v>42478740</v>
      </c>
      <c r="BP393" s="2">
        <f t="shared" si="28"/>
        <v>0</v>
      </c>
      <c r="BQ393" s="2">
        <f t="shared" si="26"/>
        <v>0</v>
      </c>
      <c r="BS393" s="280">
        <v>42478740</v>
      </c>
      <c r="BT393" s="281"/>
      <c r="BU393" s="281"/>
      <c r="BV393" s="281"/>
      <c r="BW393" s="281"/>
      <c r="BX393" s="281"/>
      <c r="BY393" s="281"/>
      <c r="BZ393" s="281"/>
      <c r="CA393" s="281">
        <v>0</v>
      </c>
      <c r="CB393" s="281"/>
      <c r="CC393" s="281"/>
      <c r="CD393" s="281"/>
      <c r="CE393" s="281"/>
      <c r="CF393" s="281"/>
      <c r="CG393" s="281"/>
    </row>
    <row r="394" spans="1:85" x14ac:dyDescent="0.3">
      <c r="A394" s="273">
        <f t="shared" si="25"/>
        <v>18958.641560707241</v>
      </c>
      <c r="B394" s="1" t="s">
        <v>2621</v>
      </c>
      <c r="C394" s="274">
        <v>24267226</v>
      </c>
      <c r="D394" s="1">
        <v>144205</v>
      </c>
      <c r="E394" s="1">
        <v>4</v>
      </c>
      <c r="F394" s="1" t="s">
        <v>2965</v>
      </c>
      <c r="G394" s="275">
        <v>43542</v>
      </c>
      <c r="H394" s="275">
        <v>45016</v>
      </c>
      <c r="I394" s="1">
        <v>0</v>
      </c>
      <c r="J394" s="1">
        <v>1</v>
      </c>
      <c r="K394" s="1">
        <v>35</v>
      </c>
      <c r="L394" s="1">
        <v>30</v>
      </c>
      <c r="M394" s="1">
        <v>2</v>
      </c>
      <c r="N394" s="1">
        <v>7.2</v>
      </c>
      <c r="O394" s="1">
        <v>7.44</v>
      </c>
      <c r="P394" s="1">
        <v>12331024</v>
      </c>
      <c r="Q394" s="1">
        <v>296427</v>
      </c>
      <c r="R394" s="1">
        <v>3422210</v>
      </c>
      <c r="S394" s="1">
        <v>0</v>
      </c>
      <c r="T394" s="1">
        <v>0</v>
      </c>
      <c r="U394" s="1">
        <v>0</v>
      </c>
      <c r="W394" s="1">
        <v>0</v>
      </c>
      <c r="X394" s="1">
        <v>0</v>
      </c>
      <c r="Y394" s="1">
        <v>0</v>
      </c>
      <c r="AB394" s="275">
        <v>44651</v>
      </c>
      <c r="AC394" s="1">
        <v>1</v>
      </c>
      <c r="AD394" s="1" t="s">
        <v>2623</v>
      </c>
      <c r="AE394" s="1">
        <v>1</v>
      </c>
      <c r="AF394" s="1">
        <v>30</v>
      </c>
      <c r="AG394" s="1">
        <v>0</v>
      </c>
      <c r="AN394" s="1">
        <v>1</v>
      </c>
      <c r="AO394" s="1">
        <v>1</v>
      </c>
      <c r="AR394" s="276">
        <v>382213.41</v>
      </c>
      <c r="AS394" s="1" t="s">
        <v>2632</v>
      </c>
      <c r="AT394" s="1">
        <v>0</v>
      </c>
      <c r="AU394" s="1">
        <v>0</v>
      </c>
      <c r="AX394" s="1">
        <v>5</v>
      </c>
      <c r="BC394" s="1">
        <v>1</v>
      </c>
      <c r="BD394" s="1">
        <v>7</v>
      </c>
      <c r="BE394" s="1">
        <v>2</v>
      </c>
      <c r="BF394" s="296">
        <v>3021037.9484392926</v>
      </c>
      <c r="BO394" s="279">
        <f t="shared" si="27"/>
        <v>42482260</v>
      </c>
      <c r="BP394" s="2">
        <f t="shared" si="28"/>
        <v>0</v>
      </c>
      <c r="BQ394" s="2">
        <f t="shared" si="26"/>
        <v>38424558</v>
      </c>
      <c r="BS394" s="280">
        <v>42482260</v>
      </c>
      <c r="BT394" s="281"/>
      <c r="BU394" s="281"/>
      <c r="BV394" s="281"/>
      <c r="BW394" s="281"/>
      <c r="BX394" s="281"/>
      <c r="BY394" s="281"/>
      <c r="BZ394" s="281"/>
      <c r="CA394" s="281">
        <v>38424558</v>
      </c>
      <c r="CB394" s="281"/>
      <c r="CC394" s="281"/>
      <c r="CD394" s="281"/>
      <c r="CE394" s="281"/>
      <c r="CF394" s="281"/>
      <c r="CG394" s="281"/>
    </row>
    <row r="395" spans="1:85" x14ac:dyDescent="0.3">
      <c r="A395" s="273">
        <f t="shared" si="25"/>
        <v>75862.358439292759</v>
      </c>
      <c r="B395" s="1" t="s">
        <v>2621</v>
      </c>
      <c r="C395" s="274">
        <v>24267226</v>
      </c>
      <c r="D395" s="1">
        <v>144205</v>
      </c>
      <c r="E395" s="1">
        <v>4</v>
      </c>
      <c r="F395" s="1" t="s">
        <v>2999</v>
      </c>
      <c r="G395" s="275">
        <v>43874</v>
      </c>
      <c r="H395" s="275">
        <v>45716</v>
      </c>
      <c r="I395" s="1">
        <v>0</v>
      </c>
      <c r="J395" s="1">
        <v>1</v>
      </c>
      <c r="K395" s="1">
        <v>29</v>
      </c>
      <c r="L395" s="1">
        <v>30</v>
      </c>
      <c r="M395" s="1">
        <v>2</v>
      </c>
      <c r="N395" s="1">
        <v>14.76</v>
      </c>
      <c r="O395" s="1">
        <v>15.8</v>
      </c>
      <c r="P395" s="1">
        <v>20180354</v>
      </c>
      <c r="Q395" s="1">
        <v>311936</v>
      </c>
      <c r="R395" s="1">
        <v>13680930</v>
      </c>
      <c r="S395" s="1">
        <v>0</v>
      </c>
      <c r="T395" s="1">
        <v>0</v>
      </c>
      <c r="U395" s="1">
        <v>0</v>
      </c>
      <c r="W395" s="1">
        <v>0</v>
      </c>
      <c r="X395" s="1">
        <v>0</v>
      </c>
      <c r="Y395" s="1">
        <v>0</v>
      </c>
      <c r="Z395" s="1" t="s">
        <v>2635</v>
      </c>
      <c r="AA395" s="1" t="s">
        <v>2807</v>
      </c>
      <c r="AB395" s="275">
        <v>44651</v>
      </c>
      <c r="AC395" s="1">
        <v>1</v>
      </c>
      <c r="AD395" s="1" t="s">
        <v>2623</v>
      </c>
      <c r="AE395" s="1">
        <v>1</v>
      </c>
      <c r="AF395" s="1">
        <v>30</v>
      </c>
      <c r="AG395" s="1">
        <v>0</v>
      </c>
      <c r="AN395" s="1">
        <v>1</v>
      </c>
      <c r="AO395" s="1">
        <v>1</v>
      </c>
      <c r="AR395" s="276">
        <v>1527898.59</v>
      </c>
      <c r="AS395" s="1" t="s">
        <v>2624</v>
      </c>
      <c r="AT395" s="1">
        <v>0</v>
      </c>
      <c r="AU395" s="1">
        <v>0</v>
      </c>
      <c r="AX395" s="1">
        <v>5</v>
      </c>
      <c r="BC395" s="1">
        <v>1</v>
      </c>
      <c r="BD395" s="1">
        <v>7</v>
      </c>
      <c r="BE395" s="1">
        <v>2</v>
      </c>
      <c r="BF395" s="296">
        <v>12077169.051560707</v>
      </c>
      <c r="BO395" s="279">
        <f t="shared" si="27"/>
        <v>42482604</v>
      </c>
      <c r="BP395" s="2">
        <f t="shared" si="28"/>
        <v>0</v>
      </c>
      <c r="BQ395" s="2">
        <f t="shared" si="26"/>
        <v>42302686</v>
      </c>
      <c r="BS395" s="280">
        <v>42482604</v>
      </c>
      <c r="BT395" s="281"/>
      <c r="BU395" s="281"/>
      <c r="BV395" s="281">
        <v>23275555.10494075</v>
      </c>
      <c r="BW395" s="281"/>
      <c r="BX395" s="281"/>
      <c r="BY395" s="281"/>
      <c r="BZ395" s="281"/>
      <c r="CA395" s="281">
        <v>19027130.89505925</v>
      </c>
      <c r="CB395" s="281"/>
      <c r="CC395" s="281"/>
      <c r="CD395" s="281"/>
      <c r="CE395" s="281"/>
      <c r="CF395" s="281"/>
      <c r="CG395" s="281"/>
    </row>
    <row r="396" spans="1:85" x14ac:dyDescent="0.3">
      <c r="A396" s="273">
        <f t="shared" si="25"/>
        <v>0</v>
      </c>
      <c r="B396" s="1" t="s">
        <v>2621</v>
      </c>
      <c r="C396" s="274">
        <v>24244742</v>
      </c>
      <c r="D396" s="1">
        <v>144205</v>
      </c>
      <c r="E396" s="1">
        <v>4</v>
      </c>
      <c r="F396" s="1" t="s">
        <v>3302</v>
      </c>
      <c r="G396" s="275">
        <v>43805</v>
      </c>
      <c r="H396" s="275">
        <v>45657</v>
      </c>
      <c r="I396" s="1">
        <v>0</v>
      </c>
      <c r="J396" s="1">
        <v>1</v>
      </c>
      <c r="K396" s="1">
        <v>27</v>
      </c>
      <c r="L396" s="1">
        <v>30</v>
      </c>
      <c r="M396" s="1">
        <v>2</v>
      </c>
      <c r="N396" s="1">
        <v>11.03</v>
      </c>
      <c r="O396" s="1">
        <v>11.61</v>
      </c>
      <c r="P396" s="1">
        <v>5078443</v>
      </c>
      <c r="Q396" s="1">
        <v>110519</v>
      </c>
      <c r="R396" s="1">
        <v>3133195</v>
      </c>
      <c r="S396" s="1">
        <v>0</v>
      </c>
      <c r="T396" s="1">
        <v>0</v>
      </c>
      <c r="U396" s="1">
        <v>0</v>
      </c>
      <c r="W396" s="1">
        <v>0</v>
      </c>
      <c r="X396" s="1">
        <v>0</v>
      </c>
      <c r="Y396" s="1">
        <v>0</v>
      </c>
      <c r="AB396" s="275">
        <v>44651</v>
      </c>
      <c r="AC396" s="1">
        <v>1</v>
      </c>
      <c r="AD396" s="1" t="s">
        <v>2623</v>
      </c>
      <c r="AE396" s="1">
        <v>1</v>
      </c>
      <c r="AF396" s="1">
        <v>30</v>
      </c>
      <c r="AG396" s="1">
        <v>0</v>
      </c>
      <c r="AN396" s="1">
        <v>1</v>
      </c>
      <c r="AO396" s="1">
        <v>1</v>
      </c>
      <c r="AR396" s="276">
        <v>1153479</v>
      </c>
      <c r="AS396" s="1" t="s">
        <v>2624</v>
      </c>
      <c r="AT396" s="1">
        <v>0</v>
      </c>
      <c r="AU396" s="1">
        <v>0</v>
      </c>
      <c r="AX396" s="1">
        <v>5</v>
      </c>
      <c r="BC396" s="1">
        <v>1</v>
      </c>
      <c r="BD396" s="1">
        <v>7</v>
      </c>
      <c r="BE396" s="1">
        <v>2</v>
      </c>
      <c r="BF396" s="296">
        <v>8074268</v>
      </c>
      <c r="BO396" s="279">
        <f t="shared" si="27"/>
        <v>42482648</v>
      </c>
      <c r="BP396" s="2">
        <f t="shared" si="28"/>
        <v>0</v>
      </c>
      <c r="BQ396" s="2">
        <f t="shared" si="26"/>
        <v>3441510.09</v>
      </c>
      <c r="BS396" s="280">
        <v>42482648</v>
      </c>
      <c r="BT396" s="281"/>
      <c r="BU396" s="281"/>
      <c r="BV396" s="281">
        <v>1374743.1701158001</v>
      </c>
      <c r="BW396" s="281"/>
      <c r="BX396" s="281"/>
      <c r="BY396" s="281"/>
      <c r="BZ396" s="281"/>
      <c r="CA396" s="281">
        <v>2066766.9198841997</v>
      </c>
      <c r="CB396" s="281"/>
      <c r="CC396" s="281"/>
      <c r="CD396" s="281"/>
      <c r="CE396" s="281"/>
      <c r="CF396" s="281"/>
      <c r="CG396" s="281"/>
    </row>
    <row r="397" spans="1:85" x14ac:dyDescent="0.3">
      <c r="A397" s="273">
        <f t="shared" si="25"/>
        <v>4769529.9401398264</v>
      </c>
      <c r="B397" s="1" t="s">
        <v>2621</v>
      </c>
      <c r="C397" s="274">
        <v>24276222</v>
      </c>
      <c r="D397" s="1">
        <v>144105</v>
      </c>
      <c r="E397" s="1">
        <v>4</v>
      </c>
      <c r="F397" s="1" t="s">
        <v>4481</v>
      </c>
      <c r="G397" s="275">
        <v>44278</v>
      </c>
      <c r="H397" s="275">
        <v>45199</v>
      </c>
      <c r="I397" s="1">
        <v>0</v>
      </c>
      <c r="J397" s="1">
        <v>1</v>
      </c>
      <c r="K397" s="1">
        <v>12</v>
      </c>
      <c r="L397" s="1">
        <v>30</v>
      </c>
      <c r="M397" s="1">
        <v>2</v>
      </c>
      <c r="N397" s="1">
        <v>9</v>
      </c>
      <c r="O397" s="1">
        <v>9.3800000000000008</v>
      </c>
      <c r="P397" s="1">
        <v>9721832</v>
      </c>
      <c r="Q397" s="1">
        <v>364904</v>
      </c>
      <c r="R397" s="1">
        <v>6103860</v>
      </c>
      <c r="S397" s="1">
        <v>0</v>
      </c>
      <c r="T397" s="1">
        <v>0</v>
      </c>
      <c r="U397" s="1">
        <v>0</v>
      </c>
      <c r="W397" s="1">
        <v>0</v>
      </c>
      <c r="X397" s="1">
        <v>0</v>
      </c>
      <c r="Y397" s="1">
        <v>0</v>
      </c>
      <c r="AB397" s="275">
        <v>44651</v>
      </c>
      <c r="AC397" s="1">
        <v>1</v>
      </c>
      <c r="AD397" s="1" t="s">
        <v>2623</v>
      </c>
      <c r="AE397" s="1">
        <v>1</v>
      </c>
      <c r="AF397" s="1">
        <v>30</v>
      </c>
      <c r="AG397" s="1">
        <v>0</v>
      </c>
      <c r="AN397" s="1">
        <v>1</v>
      </c>
      <c r="AO397" s="1">
        <v>1</v>
      </c>
      <c r="AR397" s="276">
        <v>283361.71000000002</v>
      </c>
      <c r="AS397" s="1" t="s">
        <v>2677</v>
      </c>
      <c r="AT397" s="1">
        <v>0</v>
      </c>
      <c r="AU397" s="1">
        <v>0</v>
      </c>
      <c r="AV397" s="1" t="s">
        <v>2625</v>
      </c>
      <c r="AW397" s="1" t="s">
        <v>2626</v>
      </c>
      <c r="AX397" s="1">
        <v>5</v>
      </c>
      <c r="BC397" s="1">
        <v>1</v>
      </c>
      <c r="BD397" s="1">
        <v>7</v>
      </c>
      <c r="BE397" s="1">
        <v>2</v>
      </c>
      <c r="BF397" s="296">
        <v>1050968.3498601739</v>
      </c>
      <c r="BO397" s="279">
        <f t="shared" si="27"/>
        <v>42484227</v>
      </c>
      <c r="BP397" s="2">
        <f t="shared" si="28"/>
        <v>0</v>
      </c>
      <c r="BQ397" s="2">
        <f t="shared" si="26"/>
        <v>47187505</v>
      </c>
      <c r="BS397" s="280">
        <v>42484227</v>
      </c>
      <c r="BT397" s="281"/>
      <c r="BU397" s="281"/>
      <c r="BV397" s="281">
        <v>47187505</v>
      </c>
      <c r="BW397" s="281"/>
      <c r="BX397" s="281"/>
      <c r="BY397" s="281"/>
      <c r="BZ397" s="281"/>
      <c r="CA397" s="281"/>
      <c r="CB397" s="281"/>
      <c r="CC397" s="281"/>
      <c r="CD397" s="281"/>
      <c r="CE397" s="281"/>
      <c r="CF397" s="281"/>
      <c r="CG397" s="281"/>
    </row>
    <row r="398" spans="1:85" x14ac:dyDescent="0.3">
      <c r="A398" s="273">
        <f t="shared" si="25"/>
        <v>1257853.2111877445</v>
      </c>
      <c r="B398" s="1" t="s">
        <v>2621</v>
      </c>
      <c r="C398" s="274">
        <v>24276222</v>
      </c>
      <c r="D398" s="1">
        <v>144205</v>
      </c>
      <c r="E398" s="1">
        <v>4</v>
      </c>
      <c r="F398" s="1" t="s">
        <v>3399</v>
      </c>
      <c r="G398" s="275">
        <v>44022</v>
      </c>
      <c r="H398" s="275">
        <v>45138</v>
      </c>
      <c r="I398" s="1">
        <v>0</v>
      </c>
      <c r="J398" s="1">
        <v>1</v>
      </c>
      <c r="K398" s="1">
        <v>20</v>
      </c>
      <c r="L398" s="1">
        <v>30</v>
      </c>
      <c r="M398" s="1">
        <v>2</v>
      </c>
      <c r="N398" s="1">
        <v>5.99</v>
      </c>
      <c r="O398" s="1">
        <v>6.16</v>
      </c>
      <c r="P398" s="1">
        <v>3438308</v>
      </c>
      <c r="Q398" s="1">
        <v>105229</v>
      </c>
      <c r="R398" s="1">
        <v>1609691</v>
      </c>
      <c r="S398" s="1">
        <v>0</v>
      </c>
      <c r="T398" s="1">
        <v>0</v>
      </c>
      <c r="U398" s="1">
        <v>0</v>
      </c>
      <c r="W398" s="1">
        <v>0</v>
      </c>
      <c r="X398" s="1">
        <v>0</v>
      </c>
      <c r="Y398" s="1">
        <v>0</v>
      </c>
      <c r="AB398" s="275">
        <v>44651</v>
      </c>
      <c r="AC398" s="1">
        <v>1</v>
      </c>
      <c r="AD398" s="1" t="s">
        <v>2623</v>
      </c>
      <c r="AE398" s="1">
        <v>1</v>
      </c>
      <c r="AF398" s="1">
        <v>30</v>
      </c>
      <c r="AG398" s="1">
        <v>0</v>
      </c>
      <c r="AN398" s="1">
        <v>1</v>
      </c>
      <c r="AO398" s="1">
        <v>1</v>
      </c>
      <c r="AR398" s="276">
        <v>74679.679999999993</v>
      </c>
      <c r="AS398" s="1" t="s">
        <v>2624</v>
      </c>
      <c r="AT398" s="1">
        <v>0</v>
      </c>
      <c r="AU398" s="1">
        <v>0</v>
      </c>
      <c r="AX398" s="1">
        <v>5</v>
      </c>
      <c r="BC398" s="1">
        <v>1</v>
      </c>
      <c r="BD398" s="1">
        <v>7</v>
      </c>
      <c r="BE398" s="1">
        <v>2</v>
      </c>
      <c r="BF398" s="296">
        <v>277158.10881225544</v>
      </c>
      <c r="BO398" s="279">
        <f t="shared" si="27"/>
        <v>42484294</v>
      </c>
      <c r="BP398" s="2">
        <f t="shared" si="28"/>
        <v>70833581.159029379</v>
      </c>
      <c r="BQ398" s="2">
        <f t="shared" si="26"/>
        <v>30248025.830970634</v>
      </c>
      <c r="BS398" s="280">
        <v>42484294</v>
      </c>
      <c r="BT398" s="281">
        <v>70833581.159029379</v>
      </c>
      <c r="BU398" s="281"/>
      <c r="BV398" s="281"/>
      <c r="BW398" s="281"/>
      <c r="BX398" s="281"/>
      <c r="BY398" s="281"/>
      <c r="BZ398" s="281"/>
      <c r="CA398" s="281">
        <v>30248025.830970634</v>
      </c>
      <c r="CB398" s="281"/>
      <c r="CC398" s="281"/>
      <c r="CD398" s="281"/>
      <c r="CE398" s="281"/>
      <c r="CF398" s="281"/>
      <c r="CG398" s="281"/>
    </row>
    <row r="399" spans="1:85" x14ac:dyDescent="0.3">
      <c r="A399" s="273">
        <f t="shared" si="25"/>
        <v>14822391.848672431</v>
      </c>
      <c r="B399" s="1" t="s">
        <v>2621</v>
      </c>
      <c r="C399" s="274">
        <v>24276222</v>
      </c>
      <c r="D399" s="1">
        <v>144205</v>
      </c>
      <c r="E399" s="1">
        <v>4</v>
      </c>
      <c r="F399" s="1" t="s">
        <v>3573</v>
      </c>
      <c r="G399" s="275">
        <v>44084</v>
      </c>
      <c r="H399" s="275">
        <v>45930</v>
      </c>
      <c r="I399" s="1">
        <v>0</v>
      </c>
      <c r="J399" s="1">
        <v>1</v>
      </c>
      <c r="K399" s="1">
        <v>21</v>
      </c>
      <c r="L399" s="1">
        <v>30</v>
      </c>
      <c r="M399" s="1">
        <v>2</v>
      </c>
      <c r="N399" s="1">
        <v>10.199999999999999</v>
      </c>
      <c r="O399" s="1">
        <v>10.69</v>
      </c>
      <c r="P399" s="1">
        <v>25185404</v>
      </c>
      <c r="Q399" s="1">
        <v>425857</v>
      </c>
      <c r="R399" s="1">
        <v>18968903</v>
      </c>
      <c r="S399" s="1">
        <v>0</v>
      </c>
      <c r="T399" s="1">
        <v>0</v>
      </c>
      <c r="U399" s="1">
        <v>0</v>
      </c>
      <c r="W399" s="1">
        <v>0</v>
      </c>
      <c r="X399" s="1">
        <v>0</v>
      </c>
      <c r="Y399" s="1">
        <v>0</v>
      </c>
      <c r="Z399" s="1" t="s">
        <v>3987</v>
      </c>
      <c r="AA399" s="1" t="s">
        <v>3609</v>
      </c>
      <c r="AB399" s="275">
        <v>44651</v>
      </c>
      <c r="AC399" s="1">
        <v>1</v>
      </c>
      <c r="AD399" s="1" t="s">
        <v>2623</v>
      </c>
      <c r="AE399" s="1">
        <v>1</v>
      </c>
      <c r="AF399" s="1">
        <v>30</v>
      </c>
      <c r="AG399" s="1">
        <v>0</v>
      </c>
      <c r="AN399" s="1">
        <v>1</v>
      </c>
      <c r="AO399" s="1">
        <v>1</v>
      </c>
      <c r="AR399" s="276">
        <v>880427.61</v>
      </c>
      <c r="AS399" s="1" t="s">
        <v>2677</v>
      </c>
      <c r="AT399" s="1">
        <v>0</v>
      </c>
      <c r="AU399" s="1">
        <v>0</v>
      </c>
      <c r="AX399" s="1">
        <v>5</v>
      </c>
      <c r="BC399" s="1">
        <v>1</v>
      </c>
      <c r="BD399" s="1">
        <v>7</v>
      </c>
      <c r="BE399" s="1">
        <v>2</v>
      </c>
      <c r="BF399" s="296">
        <v>3266083.5413275706</v>
      </c>
      <c r="BO399" s="279">
        <f t="shared" si="27"/>
        <v>42486272</v>
      </c>
      <c r="BP399" s="2">
        <f t="shared" si="28"/>
        <v>0</v>
      </c>
      <c r="BQ399" s="2">
        <f t="shared" si="26"/>
        <v>34649564.609999999</v>
      </c>
      <c r="BS399" s="280">
        <v>42486272</v>
      </c>
      <c r="BT399" s="281"/>
      <c r="BU399" s="281"/>
      <c r="BV399" s="281">
        <v>29421019.541286603</v>
      </c>
      <c r="BW399" s="281"/>
      <c r="BX399" s="281"/>
      <c r="BY399" s="281"/>
      <c r="BZ399" s="281"/>
      <c r="CA399" s="281">
        <v>5228545.0687133987</v>
      </c>
      <c r="CB399" s="281"/>
      <c r="CC399" s="281"/>
      <c r="CD399" s="281"/>
      <c r="CE399" s="281"/>
      <c r="CF399" s="281"/>
      <c r="CG399" s="281"/>
    </row>
    <row r="400" spans="1:85" x14ac:dyDescent="0.3">
      <c r="A400" s="273">
        <f t="shared" si="25"/>
        <v>31933497.398976926</v>
      </c>
      <c r="B400" s="1" t="s">
        <v>2621</v>
      </c>
      <c r="C400" s="274">
        <v>24464724</v>
      </c>
      <c r="D400" s="1">
        <v>144105</v>
      </c>
      <c r="E400" s="1">
        <v>4</v>
      </c>
      <c r="F400" s="1" t="s">
        <v>3452</v>
      </c>
      <c r="G400" s="275">
        <v>44158</v>
      </c>
      <c r="H400" s="275">
        <v>45626</v>
      </c>
      <c r="I400" s="1">
        <v>0</v>
      </c>
      <c r="J400" s="1">
        <v>1</v>
      </c>
      <c r="K400" s="1">
        <v>19</v>
      </c>
      <c r="L400" s="1">
        <v>30</v>
      </c>
      <c r="M400" s="1">
        <v>2</v>
      </c>
      <c r="N400" s="1">
        <v>9</v>
      </c>
      <c r="O400" s="1">
        <v>9.3800000000000008</v>
      </c>
      <c r="P400" s="1">
        <v>52995385</v>
      </c>
      <c r="Q400" s="1">
        <v>1158934</v>
      </c>
      <c r="R400" s="1">
        <v>37142929</v>
      </c>
      <c r="S400" s="1">
        <v>0</v>
      </c>
      <c r="T400" s="1">
        <v>0</v>
      </c>
      <c r="U400" s="1">
        <v>0</v>
      </c>
      <c r="W400" s="1">
        <v>0</v>
      </c>
      <c r="X400" s="1">
        <v>0</v>
      </c>
      <c r="Y400" s="1">
        <v>0</v>
      </c>
      <c r="Z400" s="1" t="s">
        <v>2635</v>
      </c>
      <c r="AA400" s="1" t="s">
        <v>2807</v>
      </c>
      <c r="AB400" s="275">
        <v>44651</v>
      </c>
      <c r="AC400" s="1">
        <v>1</v>
      </c>
      <c r="AD400" s="1" t="s">
        <v>2623</v>
      </c>
      <c r="AE400" s="1">
        <v>1</v>
      </c>
      <c r="AF400" s="1">
        <v>30</v>
      </c>
      <c r="AG400" s="1">
        <v>0</v>
      </c>
      <c r="AN400" s="1">
        <v>1</v>
      </c>
      <c r="AO400" s="1">
        <v>1</v>
      </c>
      <c r="AR400" s="276">
        <v>728557.08</v>
      </c>
      <c r="AS400" s="1" t="s">
        <v>2677</v>
      </c>
      <c r="AT400" s="1">
        <v>0</v>
      </c>
      <c r="AU400" s="1">
        <v>0</v>
      </c>
      <c r="AV400" s="1" t="s">
        <v>2625</v>
      </c>
      <c r="AW400" s="1" t="s">
        <v>2626</v>
      </c>
      <c r="AX400" s="1">
        <v>5</v>
      </c>
      <c r="BC400" s="1">
        <v>1</v>
      </c>
      <c r="BD400" s="1">
        <v>7</v>
      </c>
      <c r="BE400" s="1">
        <v>2</v>
      </c>
      <c r="BF400" s="296">
        <v>4480874.521023076</v>
      </c>
      <c r="BO400" s="279">
        <f t="shared" si="27"/>
        <v>42486794</v>
      </c>
      <c r="BP400" s="2">
        <f t="shared" si="28"/>
        <v>87888245</v>
      </c>
      <c r="BQ400" s="2">
        <f t="shared" si="26"/>
        <v>0</v>
      </c>
      <c r="BS400" s="280">
        <v>42486794</v>
      </c>
      <c r="BT400" s="281">
        <v>87888245</v>
      </c>
      <c r="BU400" s="281"/>
      <c r="BV400" s="281"/>
      <c r="BW400" s="281"/>
      <c r="BX400" s="281"/>
      <c r="BY400" s="281"/>
      <c r="BZ400" s="281"/>
      <c r="CA400" s="281"/>
      <c r="CB400" s="281"/>
      <c r="CC400" s="281"/>
      <c r="CD400" s="281"/>
      <c r="CE400" s="281"/>
      <c r="CF400" s="281"/>
      <c r="CG400" s="281"/>
    </row>
    <row r="401" spans="1:85" x14ac:dyDescent="0.3">
      <c r="A401" s="273">
        <f t="shared" si="25"/>
        <v>4177734.6010230761</v>
      </c>
      <c r="B401" s="1" t="s">
        <v>2621</v>
      </c>
      <c r="C401" s="274">
        <v>24464724</v>
      </c>
      <c r="D401" s="1">
        <v>144105</v>
      </c>
      <c r="E401" s="1">
        <v>4</v>
      </c>
      <c r="F401" s="1" t="s">
        <v>5759</v>
      </c>
      <c r="G401" s="275">
        <v>44595</v>
      </c>
      <c r="H401" s="275">
        <v>45351</v>
      </c>
      <c r="I401" s="1">
        <v>0</v>
      </c>
      <c r="J401" s="1">
        <v>1</v>
      </c>
      <c r="K401" s="1">
        <v>1</v>
      </c>
      <c r="L401" s="1">
        <v>30</v>
      </c>
      <c r="M401" s="1">
        <v>2</v>
      </c>
      <c r="N401" s="1">
        <v>9</v>
      </c>
      <c r="O401" s="1">
        <v>9.3800000000000008</v>
      </c>
      <c r="P401" s="1">
        <v>5051399</v>
      </c>
      <c r="Q401" s="1">
        <v>231707</v>
      </c>
      <c r="R401" s="1">
        <v>4859274</v>
      </c>
      <c r="S401" s="1">
        <v>0</v>
      </c>
      <c r="T401" s="1">
        <v>0</v>
      </c>
      <c r="U401" s="1">
        <v>0</v>
      </c>
      <c r="W401" s="1">
        <v>0</v>
      </c>
      <c r="X401" s="1">
        <v>0</v>
      </c>
      <c r="Y401" s="1">
        <v>0</v>
      </c>
      <c r="AB401" s="275">
        <v>44651</v>
      </c>
      <c r="AC401" s="1">
        <v>1</v>
      </c>
      <c r="AD401" s="1" t="s">
        <v>2623</v>
      </c>
      <c r="AE401" s="1">
        <v>1</v>
      </c>
      <c r="AF401" s="1">
        <v>30</v>
      </c>
      <c r="AG401" s="1">
        <v>0</v>
      </c>
      <c r="AN401" s="1">
        <v>1</v>
      </c>
      <c r="AO401" s="1">
        <v>1</v>
      </c>
      <c r="AP401" s="275"/>
      <c r="AR401" s="276">
        <v>95322.92</v>
      </c>
      <c r="AS401" s="1" t="s">
        <v>2624</v>
      </c>
      <c r="AT401" s="1">
        <v>0</v>
      </c>
      <c r="AU401" s="1">
        <v>0</v>
      </c>
      <c r="AV401" s="1" t="s">
        <v>2625</v>
      </c>
      <c r="AW401" s="1" t="s">
        <v>2626</v>
      </c>
      <c r="AX401" s="1">
        <v>5</v>
      </c>
      <c r="BC401" s="1">
        <v>1</v>
      </c>
      <c r="BD401" s="1">
        <v>7</v>
      </c>
      <c r="BE401" s="1">
        <v>2</v>
      </c>
      <c r="BF401" s="296">
        <v>586216.47897692409</v>
      </c>
      <c r="BO401" s="279">
        <f t="shared" si="27"/>
        <v>42486986</v>
      </c>
      <c r="BP401" s="2">
        <f t="shared" si="28"/>
        <v>0</v>
      </c>
      <c r="BQ401" s="2">
        <f t="shared" si="26"/>
        <v>2250997</v>
      </c>
      <c r="BS401" s="280">
        <v>42486986</v>
      </c>
      <c r="BT401" s="281"/>
      <c r="BU401" s="281"/>
      <c r="BV401" s="281"/>
      <c r="BW401" s="281"/>
      <c r="BX401" s="281"/>
      <c r="BY401" s="281"/>
      <c r="BZ401" s="281"/>
      <c r="CA401" s="281">
        <v>2250997</v>
      </c>
      <c r="CB401" s="281"/>
      <c r="CC401" s="281"/>
      <c r="CD401" s="281"/>
      <c r="CE401" s="281"/>
      <c r="CF401" s="281"/>
      <c r="CG401" s="281"/>
    </row>
    <row r="402" spans="1:85" x14ac:dyDescent="0.3">
      <c r="A402" s="273">
        <f t="shared" si="25"/>
        <v>2511944</v>
      </c>
      <c r="B402" s="1" t="s">
        <v>2621</v>
      </c>
      <c r="C402" s="274">
        <v>24489426</v>
      </c>
      <c r="D402" s="1">
        <v>144105</v>
      </c>
      <c r="E402" s="1">
        <v>4</v>
      </c>
      <c r="F402" s="1" t="s">
        <v>5826</v>
      </c>
      <c r="G402" s="275">
        <v>44638</v>
      </c>
      <c r="H402" s="275">
        <v>45382</v>
      </c>
      <c r="I402" s="1">
        <v>0</v>
      </c>
      <c r="J402" s="1">
        <v>1</v>
      </c>
      <c r="K402" s="1">
        <v>0</v>
      </c>
      <c r="L402" s="1">
        <v>30</v>
      </c>
      <c r="M402" s="1">
        <v>2</v>
      </c>
      <c r="N402" s="1">
        <v>6</v>
      </c>
      <c r="O402" s="1">
        <v>6.16</v>
      </c>
      <c r="P402" s="1">
        <v>3024578</v>
      </c>
      <c r="Q402" s="1">
        <v>134601</v>
      </c>
      <c r="R402" s="1">
        <v>3024578</v>
      </c>
      <c r="S402" s="1">
        <v>0</v>
      </c>
      <c r="T402" s="1">
        <v>0</v>
      </c>
      <c r="U402" s="1">
        <v>0</v>
      </c>
      <c r="W402" s="1">
        <v>0</v>
      </c>
      <c r="X402" s="1">
        <v>0</v>
      </c>
      <c r="Y402" s="1">
        <v>0</v>
      </c>
      <c r="AB402" s="275">
        <v>44638</v>
      </c>
      <c r="AC402" s="1">
        <v>1</v>
      </c>
      <c r="AD402" s="1" t="s">
        <v>2623</v>
      </c>
      <c r="AE402" s="1">
        <v>1</v>
      </c>
      <c r="AF402" s="1">
        <v>30</v>
      </c>
      <c r="AG402" s="1">
        <v>0</v>
      </c>
      <c r="AN402" s="1">
        <v>1</v>
      </c>
      <c r="AO402" s="1">
        <v>1</v>
      </c>
      <c r="AR402" s="276">
        <v>64080</v>
      </c>
      <c r="AS402" s="1" t="s">
        <v>2632</v>
      </c>
      <c r="AT402" s="1">
        <v>0</v>
      </c>
      <c r="AU402" s="1">
        <v>0</v>
      </c>
      <c r="AV402" s="1" t="s">
        <v>2625</v>
      </c>
      <c r="AW402" s="1" t="s">
        <v>2626</v>
      </c>
      <c r="AX402" s="1">
        <v>5</v>
      </c>
      <c r="BC402" s="1">
        <v>1</v>
      </c>
      <c r="BD402" s="1">
        <v>7</v>
      </c>
      <c r="BE402" s="1">
        <v>2</v>
      </c>
      <c r="BF402" s="296">
        <v>448554</v>
      </c>
      <c r="BO402" s="279">
        <f t="shared" si="27"/>
        <v>42487660</v>
      </c>
      <c r="BP402" s="2">
        <f t="shared" si="28"/>
        <v>0</v>
      </c>
      <c r="BQ402" s="2">
        <f t="shared" si="26"/>
        <v>49407996</v>
      </c>
      <c r="BS402" s="280">
        <v>42487660</v>
      </c>
      <c r="BT402" s="281"/>
      <c r="BU402" s="281"/>
      <c r="BV402" s="281">
        <v>40453690.725271493</v>
      </c>
      <c r="BW402" s="281"/>
      <c r="BX402" s="281"/>
      <c r="BY402" s="281"/>
      <c r="BZ402" s="281"/>
      <c r="CA402" s="281">
        <v>8954305.2747285105</v>
      </c>
      <c r="CB402" s="281"/>
      <c r="CC402" s="281"/>
      <c r="CD402" s="281"/>
      <c r="CE402" s="281"/>
      <c r="CF402" s="281"/>
      <c r="CG402" s="281"/>
    </row>
    <row r="403" spans="1:85" x14ac:dyDescent="0.3">
      <c r="A403" s="273">
        <f t="shared" si="25"/>
        <v>0</v>
      </c>
      <c r="B403" s="1" t="s">
        <v>2621</v>
      </c>
      <c r="C403" s="274">
        <v>24846026</v>
      </c>
      <c r="D403" s="1">
        <v>144105</v>
      </c>
      <c r="E403" s="1">
        <v>4</v>
      </c>
      <c r="F403" s="1" t="s">
        <v>3929</v>
      </c>
      <c r="G403" s="275">
        <v>44160</v>
      </c>
      <c r="H403" s="275">
        <v>44957</v>
      </c>
      <c r="I403" s="1">
        <v>0</v>
      </c>
      <c r="J403" s="1">
        <v>1</v>
      </c>
      <c r="K403" s="1">
        <v>15</v>
      </c>
      <c r="L403" s="1">
        <v>30</v>
      </c>
      <c r="M403" s="1">
        <v>2</v>
      </c>
      <c r="N403" s="1">
        <v>9.4499999999999993</v>
      </c>
      <c r="O403" s="1">
        <v>9.8699999999999992</v>
      </c>
      <c r="P403" s="1">
        <v>28138555</v>
      </c>
      <c r="Q403" s="1">
        <v>595914</v>
      </c>
      <c r="R403" s="1">
        <v>5327567</v>
      </c>
      <c r="S403" s="1">
        <v>0</v>
      </c>
      <c r="T403" s="1">
        <v>0</v>
      </c>
      <c r="U403" s="1">
        <v>0</v>
      </c>
      <c r="W403" s="1">
        <v>0</v>
      </c>
      <c r="X403" s="1">
        <v>0</v>
      </c>
      <c r="Y403" s="1">
        <v>0</v>
      </c>
      <c r="AB403" s="275">
        <v>44651</v>
      </c>
      <c r="AC403" s="1">
        <v>1</v>
      </c>
      <c r="AD403" s="1" t="s">
        <v>2623</v>
      </c>
      <c r="AE403" s="1">
        <v>1</v>
      </c>
      <c r="AF403" s="1">
        <v>30</v>
      </c>
      <c r="AG403" s="1">
        <v>0</v>
      </c>
      <c r="AN403" s="1">
        <v>1</v>
      </c>
      <c r="AO403" s="1">
        <v>1</v>
      </c>
      <c r="AR403" s="276">
        <v>1772946.87</v>
      </c>
      <c r="AS403" s="1" t="s">
        <v>2632</v>
      </c>
      <c r="AT403" s="1">
        <v>0</v>
      </c>
      <c r="AU403" s="1">
        <v>0</v>
      </c>
      <c r="AV403" s="1" t="s">
        <v>2625</v>
      </c>
      <c r="AW403" s="1" t="s">
        <v>2626</v>
      </c>
      <c r="AX403" s="1">
        <v>5</v>
      </c>
      <c r="BC403" s="1">
        <v>1</v>
      </c>
      <c r="BD403" s="1">
        <v>7</v>
      </c>
      <c r="BE403" s="1">
        <v>2</v>
      </c>
      <c r="BF403" s="296">
        <v>15674548</v>
      </c>
      <c r="BO403" s="279">
        <f t="shared" si="27"/>
        <v>42487668</v>
      </c>
      <c r="BP403" s="2">
        <f t="shared" si="28"/>
        <v>0</v>
      </c>
      <c r="BQ403" s="2">
        <f t="shared" si="26"/>
        <v>0</v>
      </c>
      <c r="BS403" s="280">
        <v>42487668</v>
      </c>
      <c r="BT403" s="281"/>
      <c r="BU403" s="281"/>
      <c r="BV403" s="281">
        <v>0</v>
      </c>
      <c r="BW403" s="281"/>
      <c r="BX403" s="281"/>
      <c r="BY403" s="281"/>
      <c r="BZ403" s="281"/>
      <c r="CA403" s="281"/>
      <c r="CB403" s="281"/>
      <c r="CC403" s="281"/>
      <c r="CD403" s="281"/>
      <c r="CE403" s="281"/>
      <c r="CF403" s="281"/>
      <c r="CG403" s="281"/>
    </row>
    <row r="404" spans="1:85" x14ac:dyDescent="0.3">
      <c r="A404" s="273">
        <f t="shared" si="25"/>
        <v>0</v>
      </c>
      <c r="B404" s="1" t="s">
        <v>2621</v>
      </c>
      <c r="C404" s="274">
        <v>24229486</v>
      </c>
      <c r="D404" s="1">
        <v>144205</v>
      </c>
      <c r="E404" s="1">
        <v>4</v>
      </c>
      <c r="F404" s="1" t="s">
        <v>3262</v>
      </c>
      <c r="G404" s="275">
        <v>44000</v>
      </c>
      <c r="H404" s="275">
        <v>45504</v>
      </c>
      <c r="I404" s="1">
        <v>0</v>
      </c>
      <c r="J404" s="1">
        <v>1</v>
      </c>
      <c r="K404" s="1">
        <v>23</v>
      </c>
      <c r="L404" s="1">
        <v>30</v>
      </c>
      <c r="M404" s="1">
        <v>2</v>
      </c>
      <c r="N404" s="1">
        <v>9</v>
      </c>
      <c r="O404" s="1">
        <v>9.3800000000000008</v>
      </c>
      <c r="P404" s="1">
        <v>13735710</v>
      </c>
      <c r="Q404" s="1">
        <v>262352</v>
      </c>
      <c r="R404" s="1">
        <v>8793605</v>
      </c>
      <c r="S404" s="1">
        <v>0</v>
      </c>
      <c r="T404" s="1">
        <v>0</v>
      </c>
      <c r="U404" s="1">
        <v>0</v>
      </c>
      <c r="W404" s="1">
        <v>0</v>
      </c>
      <c r="X404" s="1">
        <v>0</v>
      </c>
      <c r="Y404" s="1">
        <v>0</v>
      </c>
      <c r="Z404" s="1" t="s">
        <v>2664</v>
      </c>
      <c r="AA404" s="1" t="s">
        <v>3609</v>
      </c>
      <c r="AB404" s="275">
        <v>44651</v>
      </c>
      <c r="AC404" s="1">
        <v>1</v>
      </c>
      <c r="AD404" s="1" t="s">
        <v>2623</v>
      </c>
      <c r="AE404" s="1">
        <v>1</v>
      </c>
      <c r="AF404" s="1">
        <v>30</v>
      </c>
      <c r="AG404" s="1">
        <v>0</v>
      </c>
      <c r="AN404" s="1">
        <v>1</v>
      </c>
      <c r="AO404" s="1">
        <v>1</v>
      </c>
      <c r="AR404" s="276">
        <v>2903896</v>
      </c>
      <c r="AS404" s="1" t="s">
        <v>2677</v>
      </c>
      <c r="AT404" s="1">
        <v>0</v>
      </c>
      <c r="AU404" s="1">
        <v>0</v>
      </c>
      <c r="AX404" s="1">
        <v>5</v>
      </c>
      <c r="BC404" s="1">
        <v>1</v>
      </c>
      <c r="BD404" s="1">
        <v>7</v>
      </c>
      <c r="BE404" s="1">
        <v>2</v>
      </c>
      <c r="BF404" s="296">
        <v>11416918</v>
      </c>
      <c r="BO404" s="279">
        <f t="shared" si="27"/>
        <v>42489468</v>
      </c>
      <c r="BP404" s="2">
        <f t="shared" si="28"/>
        <v>0</v>
      </c>
      <c r="BQ404" s="2">
        <f t="shared" si="26"/>
        <v>0</v>
      </c>
      <c r="BS404" s="280">
        <v>42489468</v>
      </c>
      <c r="BT404" s="281"/>
      <c r="BU404" s="281"/>
      <c r="BV404" s="281">
        <v>0</v>
      </c>
      <c r="BW404" s="281"/>
      <c r="BX404" s="281"/>
      <c r="BY404" s="281"/>
      <c r="BZ404" s="281"/>
      <c r="CA404" s="281"/>
      <c r="CB404" s="281"/>
      <c r="CC404" s="281"/>
      <c r="CD404" s="281"/>
      <c r="CE404" s="281"/>
      <c r="CF404" s="281"/>
      <c r="CG404" s="281"/>
    </row>
    <row r="405" spans="1:85" x14ac:dyDescent="0.3">
      <c r="A405" s="273">
        <f t="shared" si="25"/>
        <v>46167350.103426605</v>
      </c>
      <c r="B405" s="1" t="s">
        <v>2621</v>
      </c>
      <c r="C405" s="274">
        <v>24222766</v>
      </c>
      <c r="D405" s="1">
        <v>144205</v>
      </c>
      <c r="E405" s="1">
        <v>4</v>
      </c>
      <c r="F405" s="1" t="s">
        <v>4760</v>
      </c>
      <c r="G405" s="275">
        <v>44356</v>
      </c>
      <c r="H405" s="275">
        <v>46568</v>
      </c>
      <c r="I405" s="1">
        <v>0</v>
      </c>
      <c r="J405" s="1">
        <v>1</v>
      </c>
      <c r="K405" s="1">
        <v>10</v>
      </c>
      <c r="L405" s="1">
        <v>30</v>
      </c>
      <c r="M405" s="1">
        <v>2</v>
      </c>
      <c r="N405" s="1">
        <v>10.199999999999999</v>
      </c>
      <c r="O405" s="1">
        <v>10.69</v>
      </c>
      <c r="P405" s="1">
        <v>80527770</v>
      </c>
      <c r="Q405" s="1">
        <v>1133516</v>
      </c>
      <c r="R405" s="1">
        <v>74026127</v>
      </c>
      <c r="S405" s="1">
        <v>0</v>
      </c>
      <c r="T405" s="1">
        <v>0</v>
      </c>
      <c r="U405" s="1">
        <v>0</v>
      </c>
      <c r="W405" s="1">
        <v>0</v>
      </c>
      <c r="X405" s="1">
        <v>0</v>
      </c>
      <c r="Y405" s="1">
        <v>0</v>
      </c>
      <c r="Z405" s="1" t="s">
        <v>3732</v>
      </c>
      <c r="AA405" s="1" t="s">
        <v>2807</v>
      </c>
      <c r="AB405" s="275">
        <v>44651</v>
      </c>
      <c r="AC405" s="1">
        <v>1</v>
      </c>
      <c r="AD405" s="1" t="s">
        <v>2623</v>
      </c>
      <c r="AE405" s="1">
        <v>1</v>
      </c>
      <c r="AF405" s="1">
        <v>30</v>
      </c>
      <c r="AG405" s="1">
        <v>0</v>
      </c>
      <c r="AN405" s="1">
        <v>1</v>
      </c>
      <c r="AO405" s="1">
        <v>1</v>
      </c>
      <c r="AR405" s="276">
        <v>3425201.92</v>
      </c>
      <c r="AS405" s="1" t="s">
        <v>2632</v>
      </c>
      <c r="AT405" s="1">
        <v>0</v>
      </c>
      <c r="AU405" s="1">
        <v>0</v>
      </c>
      <c r="AX405" s="1">
        <v>5</v>
      </c>
      <c r="BC405" s="1">
        <v>1</v>
      </c>
      <c r="BD405" s="1">
        <v>7</v>
      </c>
      <c r="BE405" s="1">
        <v>2</v>
      </c>
      <c r="BF405" s="296">
        <v>24433574.976573393</v>
      </c>
      <c r="BO405" s="279">
        <f t="shared" si="27"/>
        <v>42489496</v>
      </c>
      <c r="BP405" s="2">
        <f t="shared" si="28"/>
        <v>0</v>
      </c>
      <c r="BQ405" s="2">
        <f t="shared" si="26"/>
        <v>8428048</v>
      </c>
      <c r="BS405" s="280">
        <v>42489496</v>
      </c>
      <c r="BT405" s="281"/>
      <c r="BU405" s="281"/>
      <c r="BV405" s="281">
        <v>7515510.7029916951</v>
      </c>
      <c r="BW405" s="281"/>
      <c r="BX405" s="281"/>
      <c r="BY405" s="281"/>
      <c r="BZ405" s="281"/>
      <c r="CA405" s="281">
        <v>912537.29700830439</v>
      </c>
      <c r="CB405" s="281"/>
      <c r="CC405" s="281"/>
      <c r="CD405" s="281"/>
      <c r="CE405" s="281"/>
      <c r="CF405" s="281"/>
      <c r="CG405" s="281"/>
    </row>
    <row r="406" spans="1:85" x14ac:dyDescent="0.3">
      <c r="A406" s="273">
        <f t="shared" si="25"/>
        <v>5048634.8965733945</v>
      </c>
      <c r="B406" s="1" t="s">
        <v>2621</v>
      </c>
      <c r="C406" s="274">
        <v>24222766</v>
      </c>
      <c r="D406" s="1">
        <v>144205</v>
      </c>
      <c r="E406" s="1">
        <v>4</v>
      </c>
      <c r="F406" s="1" t="s">
        <v>6430</v>
      </c>
      <c r="G406" s="275">
        <v>44629</v>
      </c>
      <c r="H406" s="275">
        <v>44742</v>
      </c>
      <c r="I406" s="1">
        <v>0</v>
      </c>
      <c r="J406" s="1">
        <v>1</v>
      </c>
      <c r="K406" s="1">
        <v>0</v>
      </c>
      <c r="L406" s="1">
        <v>90</v>
      </c>
      <c r="M406" s="1">
        <v>2</v>
      </c>
      <c r="N406" s="1">
        <v>19.190000000000001</v>
      </c>
      <c r="O406" s="1">
        <v>20.62</v>
      </c>
      <c r="P406" s="1">
        <v>8095289</v>
      </c>
      <c r="Q406" s="1">
        <v>8492010</v>
      </c>
      <c r="R406" s="1">
        <v>8095289</v>
      </c>
      <c r="S406" s="1">
        <v>0</v>
      </c>
      <c r="T406" s="1">
        <v>0</v>
      </c>
      <c r="U406" s="1">
        <v>0</v>
      </c>
      <c r="W406" s="1">
        <v>0</v>
      </c>
      <c r="X406" s="1">
        <v>0</v>
      </c>
      <c r="Y406" s="1">
        <v>0</v>
      </c>
      <c r="AB406" s="275">
        <v>44629</v>
      </c>
      <c r="AC406" s="1">
        <v>1</v>
      </c>
      <c r="AD406" s="1" t="s">
        <v>2623</v>
      </c>
      <c r="AE406" s="1">
        <v>1</v>
      </c>
      <c r="AF406" s="1">
        <v>90</v>
      </c>
      <c r="AG406" s="1">
        <v>0</v>
      </c>
      <c r="AN406" s="1">
        <v>1</v>
      </c>
      <c r="AO406" s="1">
        <v>1</v>
      </c>
      <c r="AR406" s="276">
        <v>374667.08</v>
      </c>
      <c r="AS406" s="1" t="s">
        <v>2632</v>
      </c>
      <c r="AT406" s="1">
        <v>0</v>
      </c>
      <c r="AU406" s="1">
        <v>0</v>
      </c>
      <c r="AX406" s="1">
        <v>5</v>
      </c>
      <c r="BC406" s="1">
        <v>1</v>
      </c>
      <c r="BD406" s="1">
        <v>7</v>
      </c>
      <c r="BE406" s="1">
        <v>2</v>
      </c>
      <c r="BF406" s="296">
        <v>2671987.0234266054</v>
      </c>
      <c r="BO406" s="279">
        <f t="shared" si="27"/>
        <v>42489627</v>
      </c>
      <c r="BP406" s="2">
        <f t="shared" si="28"/>
        <v>0</v>
      </c>
      <c r="BQ406" s="2">
        <f t="shared" si="26"/>
        <v>21192912</v>
      </c>
      <c r="BS406" s="280">
        <v>42489627</v>
      </c>
      <c r="BT406" s="281"/>
      <c r="BU406" s="281"/>
      <c r="BV406" s="281">
        <v>21192912</v>
      </c>
      <c r="BW406" s="281"/>
      <c r="BX406" s="281"/>
      <c r="BY406" s="281"/>
      <c r="BZ406" s="281"/>
      <c r="CA406" s="281"/>
      <c r="CB406" s="281"/>
      <c r="CC406" s="281"/>
      <c r="CD406" s="281"/>
      <c r="CE406" s="281"/>
      <c r="CF406" s="281"/>
      <c r="CG406" s="281"/>
    </row>
    <row r="407" spans="1:85" x14ac:dyDescent="0.3">
      <c r="A407" s="273">
        <f t="shared" si="25"/>
        <v>0</v>
      </c>
      <c r="B407" s="1" t="s">
        <v>2621</v>
      </c>
      <c r="C407" s="274">
        <v>24226464</v>
      </c>
      <c r="D407" s="1">
        <v>144105</v>
      </c>
      <c r="E407" s="1">
        <v>4</v>
      </c>
      <c r="F407" s="1" t="s">
        <v>2770</v>
      </c>
      <c r="G407" s="275">
        <v>43560</v>
      </c>
      <c r="H407" s="275">
        <v>45046</v>
      </c>
      <c r="I407" s="1">
        <v>0</v>
      </c>
      <c r="J407" s="1">
        <v>1</v>
      </c>
      <c r="K407" s="1">
        <v>41</v>
      </c>
      <c r="L407" s="1">
        <v>30</v>
      </c>
      <c r="M407" s="1">
        <v>2</v>
      </c>
      <c r="N407" s="1">
        <v>12</v>
      </c>
      <c r="O407" s="1">
        <v>12.68</v>
      </c>
      <c r="P407" s="1">
        <v>14653958</v>
      </c>
      <c r="Q407" s="1">
        <v>260727</v>
      </c>
      <c r="R407" s="1">
        <v>4558415</v>
      </c>
      <c r="S407" s="1">
        <v>0</v>
      </c>
      <c r="T407" s="1">
        <v>0</v>
      </c>
      <c r="U407" s="1">
        <v>0</v>
      </c>
      <c r="W407" s="1">
        <v>0</v>
      </c>
      <c r="X407" s="1">
        <v>0</v>
      </c>
      <c r="Y407" s="1">
        <v>0</v>
      </c>
      <c r="Z407" s="1" t="s">
        <v>5711</v>
      </c>
      <c r="AA407" s="1" t="s">
        <v>3609</v>
      </c>
      <c r="AB407" s="275">
        <v>44651</v>
      </c>
      <c r="AC407" s="1">
        <v>1</v>
      </c>
      <c r="AD407" s="1" t="s">
        <v>2623</v>
      </c>
      <c r="AE407" s="1">
        <v>1</v>
      </c>
      <c r="AF407" s="1">
        <v>30</v>
      </c>
      <c r="AG407" s="1">
        <v>0</v>
      </c>
      <c r="AN407" s="1">
        <v>1</v>
      </c>
      <c r="AO407" s="1">
        <v>1</v>
      </c>
      <c r="AR407" s="276">
        <v>601018.91</v>
      </c>
      <c r="AS407" s="1" t="s">
        <v>2655</v>
      </c>
      <c r="AT407" s="1">
        <v>0</v>
      </c>
      <c r="AU407" s="1">
        <v>0</v>
      </c>
      <c r="AV407" s="1" t="s">
        <v>2625</v>
      </c>
      <c r="AW407" s="1" t="s">
        <v>2626</v>
      </c>
      <c r="AX407" s="1">
        <v>5</v>
      </c>
      <c r="BC407" s="1">
        <v>1</v>
      </c>
      <c r="BD407" s="1">
        <v>7</v>
      </c>
      <c r="BE407" s="1">
        <v>2</v>
      </c>
      <c r="BF407" s="296">
        <v>4371631.550158903</v>
      </c>
      <c r="BO407" s="279">
        <f t="shared" si="27"/>
        <v>42489880</v>
      </c>
      <c r="BP407" s="2">
        <f t="shared" si="28"/>
        <v>0</v>
      </c>
      <c r="BQ407" s="2">
        <f t="shared" si="26"/>
        <v>90424783</v>
      </c>
      <c r="BS407" s="280">
        <v>42489880</v>
      </c>
      <c r="BT407" s="281"/>
      <c r="BU407" s="281"/>
      <c r="BV407" s="281">
        <v>90424783</v>
      </c>
      <c r="BW407" s="281"/>
      <c r="BX407" s="281"/>
      <c r="BY407" s="281"/>
      <c r="BZ407" s="281"/>
      <c r="CA407" s="281"/>
      <c r="CB407" s="281"/>
      <c r="CC407" s="281"/>
      <c r="CD407" s="281"/>
      <c r="CE407" s="281"/>
      <c r="CF407" s="281"/>
      <c r="CG407" s="281"/>
    </row>
    <row r="408" spans="1:85" x14ac:dyDescent="0.3">
      <c r="A408" s="273">
        <f t="shared" si="25"/>
        <v>0</v>
      </c>
      <c r="B408" s="1" t="s">
        <v>2621</v>
      </c>
      <c r="C408" s="274">
        <v>24226464</v>
      </c>
      <c r="D408" s="1">
        <v>144105</v>
      </c>
      <c r="E408" s="1">
        <v>4</v>
      </c>
      <c r="F408" s="1" t="s">
        <v>2771</v>
      </c>
      <c r="G408" s="275">
        <v>43546</v>
      </c>
      <c r="H408" s="275">
        <v>45016</v>
      </c>
      <c r="I408" s="1">
        <v>0</v>
      </c>
      <c r="J408" s="1">
        <v>1</v>
      </c>
      <c r="K408" s="1">
        <v>41</v>
      </c>
      <c r="L408" s="1">
        <v>30</v>
      </c>
      <c r="M408" s="1">
        <v>2</v>
      </c>
      <c r="N408" s="1">
        <v>11.39</v>
      </c>
      <c r="O408" s="1">
        <v>12.01</v>
      </c>
      <c r="P408" s="1">
        <v>12063525</v>
      </c>
      <c r="Q408" s="1">
        <v>264543</v>
      </c>
      <c r="R408" s="1">
        <v>3546832</v>
      </c>
      <c r="S408" s="1">
        <v>0</v>
      </c>
      <c r="T408" s="1">
        <v>0</v>
      </c>
      <c r="U408" s="1">
        <v>0</v>
      </c>
      <c r="W408" s="1">
        <v>0</v>
      </c>
      <c r="X408" s="1">
        <v>0</v>
      </c>
      <c r="Y408" s="1">
        <v>0</v>
      </c>
      <c r="Z408" s="1" t="s">
        <v>5712</v>
      </c>
      <c r="AA408" s="1" t="s">
        <v>3609</v>
      </c>
      <c r="AB408" s="275">
        <v>44651</v>
      </c>
      <c r="AC408" s="1">
        <v>1</v>
      </c>
      <c r="AD408" s="1" t="s">
        <v>2623</v>
      </c>
      <c r="AE408" s="1">
        <v>1</v>
      </c>
      <c r="AF408" s="1">
        <v>30</v>
      </c>
      <c r="AG408" s="1">
        <v>0</v>
      </c>
      <c r="AN408" s="1">
        <v>1</v>
      </c>
      <c r="AO408" s="1">
        <v>1</v>
      </c>
      <c r="AR408" s="276">
        <v>467592.23</v>
      </c>
      <c r="AS408" s="1" t="s">
        <v>2624</v>
      </c>
      <c r="AT408" s="1">
        <v>0</v>
      </c>
      <c r="AU408" s="1">
        <v>0</v>
      </c>
      <c r="AV408" s="1" t="s">
        <v>2625</v>
      </c>
      <c r="AW408" s="1" t="s">
        <v>2626</v>
      </c>
      <c r="AX408" s="1">
        <v>5</v>
      </c>
      <c r="BC408" s="1">
        <v>1</v>
      </c>
      <c r="BD408" s="1">
        <v>7</v>
      </c>
      <c r="BE408" s="1">
        <v>2</v>
      </c>
      <c r="BF408" s="296">
        <v>3401498.6951195109</v>
      </c>
      <c r="BO408" s="279">
        <f t="shared" si="27"/>
        <v>42406296</v>
      </c>
      <c r="BP408" s="2">
        <f t="shared" si="28"/>
        <v>0</v>
      </c>
      <c r="BQ408" s="2">
        <f t="shared" si="26"/>
        <v>0</v>
      </c>
      <c r="BS408" s="280">
        <v>42406296</v>
      </c>
      <c r="BT408" s="281"/>
      <c r="BU408" s="281"/>
      <c r="BV408" s="281">
        <v>0</v>
      </c>
      <c r="BW408" s="281"/>
      <c r="BX408" s="281"/>
      <c r="BY408" s="281"/>
      <c r="BZ408" s="281"/>
      <c r="CA408" s="281">
        <v>0</v>
      </c>
      <c r="CB408" s="281"/>
      <c r="CC408" s="281"/>
      <c r="CD408" s="281"/>
      <c r="CE408" s="281"/>
      <c r="CF408" s="281"/>
      <c r="CG408" s="281"/>
    </row>
    <row r="409" spans="1:85" x14ac:dyDescent="0.3">
      <c r="A409" s="273">
        <f t="shared" si="25"/>
        <v>0</v>
      </c>
      <c r="B409" s="1" t="s">
        <v>2621</v>
      </c>
      <c r="C409" s="274">
        <v>24226464</v>
      </c>
      <c r="D409" s="1">
        <v>144205</v>
      </c>
      <c r="E409" s="1">
        <v>4</v>
      </c>
      <c r="F409" s="1" t="s">
        <v>6445</v>
      </c>
      <c r="G409" s="275">
        <v>44622</v>
      </c>
      <c r="H409" s="275">
        <v>45716</v>
      </c>
      <c r="I409" s="1">
        <v>0</v>
      </c>
      <c r="J409" s="1">
        <v>1</v>
      </c>
      <c r="K409" s="1">
        <v>1</v>
      </c>
      <c r="L409" s="1">
        <v>30</v>
      </c>
      <c r="M409" s="1">
        <v>2</v>
      </c>
      <c r="N409" s="1">
        <v>17.7</v>
      </c>
      <c r="O409" s="1">
        <v>19.2</v>
      </c>
      <c r="P409" s="1">
        <v>1000000</v>
      </c>
      <c r="Q409" s="1">
        <v>36207</v>
      </c>
      <c r="R409" s="1">
        <v>978883</v>
      </c>
      <c r="S409" s="1">
        <v>0</v>
      </c>
      <c r="T409" s="1">
        <v>0</v>
      </c>
      <c r="U409" s="1">
        <v>0</v>
      </c>
      <c r="W409" s="1">
        <v>0</v>
      </c>
      <c r="X409" s="1">
        <v>0</v>
      </c>
      <c r="Y409" s="1">
        <v>0</v>
      </c>
      <c r="AB409" s="275">
        <v>44651</v>
      </c>
      <c r="AC409" s="1">
        <v>1</v>
      </c>
      <c r="AD409" s="1" t="s">
        <v>2623</v>
      </c>
      <c r="AE409" s="1">
        <v>1</v>
      </c>
      <c r="AF409" s="1">
        <v>30</v>
      </c>
      <c r="AG409" s="1">
        <v>0</v>
      </c>
      <c r="AN409" s="1">
        <v>1</v>
      </c>
      <c r="AO409" s="1">
        <v>1</v>
      </c>
      <c r="AR409" s="276">
        <v>129114.86</v>
      </c>
      <c r="AS409" s="1" t="s">
        <v>2657</v>
      </c>
      <c r="AT409" s="1">
        <v>0</v>
      </c>
      <c r="AU409" s="1">
        <v>0</v>
      </c>
      <c r="AX409" s="1">
        <v>5</v>
      </c>
      <c r="BC409" s="1">
        <v>1</v>
      </c>
      <c r="BD409" s="1">
        <v>7</v>
      </c>
      <c r="BE409" s="1">
        <v>2</v>
      </c>
      <c r="BF409" s="296">
        <v>938772.75472158589</v>
      </c>
      <c r="BO409" s="279">
        <f t="shared" si="27"/>
        <v>42422049</v>
      </c>
      <c r="BP409" s="2">
        <f t="shared" si="28"/>
        <v>0</v>
      </c>
      <c r="BQ409" s="2">
        <f t="shared" si="26"/>
        <v>0</v>
      </c>
      <c r="BS409" s="280">
        <v>42422049</v>
      </c>
      <c r="BT409" s="281"/>
      <c r="BU409" s="281"/>
      <c r="BV409" s="281">
        <v>0</v>
      </c>
      <c r="BW409" s="281"/>
      <c r="BX409" s="281"/>
      <c r="BY409" s="281"/>
      <c r="BZ409" s="281"/>
      <c r="CA409" s="281"/>
      <c r="CB409" s="281"/>
      <c r="CC409" s="281"/>
      <c r="CD409" s="281"/>
      <c r="CE409" s="281"/>
      <c r="CF409" s="281"/>
      <c r="CG409" s="281"/>
    </row>
    <row r="410" spans="1:85" x14ac:dyDescent="0.3">
      <c r="A410" s="273">
        <f t="shared" si="25"/>
        <v>330994.52176824823</v>
      </c>
      <c r="B410" s="1" t="s">
        <v>2621</v>
      </c>
      <c r="C410" s="274">
        <v>24440664</v>
      </c>
      <c r="D410" s="1">
        <v>144205</v>
      </c>
      <c r="E410" s="1">
        <v>4</v>
      </c>
      <c r="F410" s="1" t="s">
        <v>2730</v>
      </c>
      <c r="G410" s="275">
        <v>43735</v>
      </c>
      <c r="H410" s="275">
        <v>44651</v>
      </c>
      <c r="I410" s="1">
        <v>1</v>
      </c>
      <c r="J410" s="1">
        <v>1</v>
      </c>
      <c r="K410" s="1">
        <v>29</v>
      </c>
      <c r="L410" s="1">
        <v>30</v>
      </c>
      <c r="M410" s="1">
        <v>2</v>
      </c>
      <c r="N410" s="1">
        <v>11.04</v>
      </c>
      <c r="O410" s="1">
        <v>11.61</v>
      </c>
      <c r="P410" s="1">
        <v>11860000</v>
      </c>
      <c r="Q410" s="1">
        <v>493841</v>
      </c>
      <c r="R410" s="1">
        <v>450065</v>
      </c>
      <c r="S410" s="1">
        <v>4140</v>
      </c>
      <c r="T410" s="1">
        <v>0</v>
      </c>
      <c r="U410" s="1">
        <v>0</v>
      </c>
      <c r="W410" s="1">
        <v>0</v>
      </c>
      <c r="X410" s="1">
        <v>0</v>
      </c>
      <c r="Y410" s="1">
        <v>0</v>
      </c>
      <c r="AB410" s="275">
        <v>44620</v>
      </c>
      <c r="AC410" s="1">
        <v>1</v>
      </c>
      <c r="AD410" s="1" t="s">
        <v>2623</v>
      </c>
      <c r="AE410" s="1">
        <v>1</v>
      </c>
      <c r="AF410" s="1">
        <v>30</v>
      </c>
      <c r="AG410" s="1">
        <v>450065</v>
      </c>
      <c r="AN410" s="1">
        <v>1</v>
      </c>
      <c r="AO410" s="1">
        <v>1</v>
      </c>
      <c r="AR410" s="276">
        <v>14777.42</v>
      </c>
      <c r="AS410" s="1" t="s">
        <v>2657</v>
      </c>
      <c r="AT410" s="1">
        <v>0</v>
      </c>
      <c r="AU410" s="1">
        <v>0</v>
      </c>
      <c r="AX410" s="1">
        <v>5</v>
      </c>
      <c r="BC410" s="1">
        <v>1</v>
      </c>
      <c r="BD410" s="1">
        <v>7</v>
      </c>
      <c r="BE410" s="1">
        <v>2</v>
      </c>
      <c r="BF410" s="296">
        <v>104293.0582317518</v>
      </c>
      <c r="BO410" s="279">
        <f t="shared" si="27"/>
        <v>42424444</v>
      </c>
      <c r="BP410" s="2">
        <f t="shared" si="28"/>
        <v>0</v>
      </c>
      <c r="BQ410" s="2">
        <f t="shared" si="26"/>
        <v>21577359</v>
      </c>
      <c r="BS410" s="280">
        <v>42424444</v>
      </c>
      <c r="BT410" s="281"/>
      <c r="BU410" s="281"/>
      <c r="BV410" s="281"/>
      <c r="BW410" s="281"/>
      <c r="BX410" s="281"/>
      <c r="BY410" s="281"/>
      <c r="BZ410" s="281"/>
      <c r="CA410" s="281"/>
      <c r="CB410" s="281"/>
      <c r="CC410" s="281"/>
      <c r="CD410" s="281"/>
      <c r="CE410" s="281">
        <v>21577359</v>
      </c>
      <c r="CF410" s="281"/>
      <c r="CG410" s="281"/>
    </row>
    <row r="411" spans="1:85" x14ac:dyDescent="0.3">
      <c r="A411" s="273">
        <f t="shared" si="25"/>
        <v>41257378.469631545</v>
      </c>
      <c r="B411" s="1" t="s">
        <v>2621</v>
      </c>
      <c r="C411" s="274">
        <v>24440664</v>
      </c>
      <c r="D411" s="1">
        <v>144205</v>
      </c>
      <c r="E411" s="1">
        <v>4</v>
      </c>
      <c r="F411" s="1" t="s">
        <v>4252</v>
      </c>
      <c r="G411" s="275">
        <v>44466</v>
      </c>
      <c r="H411" s="275">
        <v>46295</v>
      </c>
      <c r="I411" s="1">
        <v>1</v>
      </c>
      <c r="J411" s="1">
        <v>1</v>
      </c>
      <c r="K411" s="1">
        <v>5</v>
      </c>
      <c r="L411" s="1">
        <v>30</v>
      </c>
      <c r="M411" s="1">
        <v>2</v>
      </c>
      <c r="N411" s="1">
        <v>9</v>
      </c>
      <c r="O411" s="1">
        <v>9.3800000000000008</v>
      </c>
      <c r="P411" s="1">
        <v>60088621</v>
      </c>
      <c r="Q411" s="1">
        <v>1259132</v>
      </c>
      <c r="R411" s="1">
        <v>56084979</v>
      </c>
      <c r="S411" s="1">
        <v>420637</v>
      </c>
      <c r="T411" s="1">
        <v>0</v>
      </c>
      <c r="U411" s="1">
        <v>0</v>
      </c>
      <c r="W411" s="1">
        <v>0</v>
      </c>
      <c r="X411" s="1">
        <v>0</v>
      </c>
      <c r="Y411" s="1">
        <v>0</v>
      </c>
      <c r="AB411" s="275">
        <v>44620</v>
      </c>
      <c r="AC411" s="1">
        <v>1</v>
      </c>
      <c r="AD411" s="1" t="s">
        <v>2623</v>
      </c>
      <c r="AE411" s="1">
        <v>1</v>
      </c>
      <c r="AF411" s="1">
        <v>30</v>
      </c>
      <c r="AG411" s="1">
        <v>819650</v>
      </c>
      <c r="AN411" s="1">
        <v>1</v>
      </c>
      <c r="AO411" s="1">
        <v>1</v>
      </c>
      <c r="AR411" s="276">
        <v>1831091.18</v>
      </c>
      <c r="AS411" s="1" t="s">
        <v>2677</v>
      </c>
      <c r="AT411" s="1">
        <v>0</v>
      </c>
      <c r="AU411" s="1">
        <v>0</v>
      </c>
      <c r="AX411" s="1">
        <v>5</v>
      </c>
      <c r="BC411" s="1">
        <v>1</v>
      </c>
      <c r="BD411" s="1">
        <v>7</v>
      </c>
      <c r="BE411" s="1">
        <v>2</v>
      </c>
      <c r="BF411" s="296">
        <v>12996509.350368453</v>
      </c>
      <c r="BO411" s="279">
        <f t="shared" si="27"/>
        <v>42424867</v>
      </c>
      <c r="BP411" s="2">
        <f t="shared" si="28"/>
        <v>0</v>
      </c>
      <c r="BQ411" s="2">
        <f t="shared" si="26"/>
        <v>21102728</v>
      </c>
      <c r="BS411" s="280">
        <v>42424867</v>
      </c>
      <c r="BT411" s="281"/>
      <c r="BU411" s="281"/>
      <c r="BV411" s="281"/>
      <c r="BW411" s="281"/>
      <c r="BX411" s="281"/>
      <c r="BY411" s="281"/>
      <c r="BZ411" s="281"/>
      <c r="CA411" s="281">
        <v>21102728</v>
      </c>
      <c r="CB411" s="281"/>
      <c r="CC411" s="281"/>
      <c r="CD411" s="281"/>
      <c r="CE411" s="281"/>
      <c r="CF411" s="281"/>
      <c r="CG411" s="281"/>
    </row>
    <row r="412" spans="1:85" x14ac:dyDescent="0.3">
      <c r="A412" s="273">
        <f t="shared" si="25"/>
        <v>233252.32860020472</v>
      </c>
      <c r="B412" s="1" t="s">
        <v>2621</v>
      </c>
      <c r="C412" s="274">
        <v>24440664</v>
      </c>
      <c r="D412" s="1">
        <v>144205</v>
      </c>
      <c r="E412" s="1">
        <v>4</v>
      </c>
      <c r="F412" s="1" t="s">
        <v>3655</v>
      </c>
      <c r="G412" s="275">
        <v>44031</v>
      </c>
      <c r="H412" s="275">
        <v>44895</v>
      </c>
      <c r="I412" s="1">
        <v>0</v>
      </c>
      <c r="J412" s="1">
        <v>1</v>
      </c>
      <c r="K412" s="1">
        <v>20</v>
      </c>
      <c r="L412" s="1">
        <v>30</v>
      </c>
      <c r="M412" s="1">
        <v>2</v>
      </c>
      <c r="N412" s="1">
        <v>17.690000000000001</v>
      </c>
      <c r="O412" s="1">
        <v>19.2</v>
      </c>
      <c r="P412" s="1">
        <v>1032382</v>
      </c>
      <c r="Q412" s="1">
        <v>43040</v>
      </c>
      <c r="R412" s="1">
        <v>316998</v>
      </c>
      <c r="S412" s="1">
        <v>0</v>
      </c>
      <c r="T412" s="1">
        <v>0</v>
      </c>
      <c r="U412" s="1">
        <v>0</v>
      </c>
      <c r="W412" s="1">
        <v>0</v>
      </c>
      <c r="X412" s="1">
        <v>0</v>
      </c>
      <c r="Y412" s="1">
        <v>0</v>
      </c>
      <c r="AB412" s="275">
        <v>44651</v>
      </c>
      <c r="AC412" s="1">
        <v>1</v>
      </c>
      <c r="AD412" s="1" t="s">
        <v>2623</v>
      </c>
      <c r="AE412" s="1">
        <v>1</v>
      </c>
      <c r="AF412" s="1">
        <v>30</v>
      </c>
      <c r="AG412" s="1">
        <v>0</v>
      </c>
      <c r="AN412" s="1">
        <v>1</v>
      </c>
      <c r="AO412" s="1">
        <v>1</v>
      </c>
      <c r="AR412" s="276">
        <v>10288.08</v>
      </c>
      <c r="AS412" s="1" t="s">
        <v>2657</v>
      </c>
      <c r="AT412" s="1">
        <v>0</v>
      </c>
      <c r="AU412" s="1">
        <v>0</v>
      </c>
      <c r="AX412" s="1">
        <v>5</v>
      </c>
      <c r="BC412" s="1">
        <v>1</v>
      </c>
      <c r="BD412" s="1">
        <v>7</v>
      </c>
      <c r="BE412" s="1">
        <v>2</v>
      </c>
      <c r="BF412" s="296">
        <v>73457.591399795274</v>
      </c>
      <c r="BO412" s="279">
        <f t="shared" si="27"/>
        <v>42422282</v>
      </c>
      <c r="BP412" s="2">
        <f t="shared" si="28"/>
        <v>0</v>
      </c>
      <c r="BQ412" s="2">
        <f t="shared" si="26"/>
        <v>4640319.9799999995</v>
      </c>
      <c r="BS412" s="280">
        <v>42422282</v>
      </c>
      <c r="BT412" s="281"/>
      <c r="BU412" s="281"/>
      <c r="BV412" s="281"/>
      <c r="BW412" s="281"/>
      <c r="BX412" s="281"/>
      <c r="BY412" s="281"/>
      <c r="BZ412" s="281"/>
      <c r="CA412" s="281">
        <v>4640319.9799999995</v>
      </c>
      <c r="CB412" s="281"/>
      <c r="CC412" s="281"/>
      <c r="CD412" s="281"/>
      <c r="CE412" s="281"/>
      <c r="CF412" s="281"/>
      <c r="CG412" s="281"/>
    </row>
    <row r="413" spans="1:85" x14ac:dyDescent="0.3">
      <c r="A413" s="273">
        <f t="shared" si="25"/>
        <v>2104770</v>
      </c>
      <c r="B413" s="1" t="s">
        <v>2621</v>
      </c>
      <c r="C413" s="274">
        <v>24442902</v>
      </c>
      <c r="D413" s="1">
        <v>144105</v>
      </c>
      <c r="E413" s="1">
        <v>3</v>
      </c>
      <c r="F413" s="1" t="s">
        <v>3656</v>
      </c>
      <c r="G413" s="275">
        <v>44055</v>
      </c>
      <c r="H413" s="275">
        <v>45169</v>
      </c>
      <c r="I413" s="1">
        <v>0</v>
      </c>
      <c r="J413" s="1">
        <v>1</v>
      </c>
      <c r="K413" s="1">
        <v>22</v>
      </c>
      <c r="L413" s="1">
        <v>30</v>
      </c>
      <c r="M413" s="1">
        <v>2</v>
      </c>
      <c r="N413" s="1">
        <v>9.48</v>
      </c>
      <c r="O413" s="1">
        <v>9.9</v>
      </c>
      <c r="P413" s="1">
        <v>29380516</v>
      </c>
      <c r="Q413" s="1">
        <v>514683</v>
      </c>
      <c r="R413" s="1">
        <v>15250431</v>
      </c>
      <c r="S413" s="1">
        <v>0</v>
      </c>
      <c r="T413" s="1">
        <v>0</v>
      </c>
      <c r="U413" s="1">
        <v>0</v>
      </c>
      <c r="W413" s="1">
        <v>0</v>
      </c>
      <c r="X413" s="1">
        <v>0</v>
      </c>
      <c r="Y413" s="1">
        <v>0</v>
      </c>
      <c r="Z413" s="1" t="s">
        <v>5690</v>
      </c>
      <c r="AA413" s="1" t="s">
        <v>2807</v>
      </c>
      <c r="AB413" s="275">
        <v>44651</v>
      </c>
      <c r="AC413" s="1">
        <v>1</v>
      </c>
      <c r="AD413" s="1" t="s">
        <v>2623</v>
      </c>
      <c r="AE413" s="1">
        <v>1</v>
      </c>
      <c r="AF413" s="1">
        <v>30</v>
      </c>
      <c r="AG413" s="1">
        <v>0</v>
      </c>
      <c r="AN413" s="1">
        <v>1</v>
      </c>
      <c r="AO413" s="1">
        <v>1</v>
      </c>
      <c r="AP413" s="1">
        <v>44055</v>
      </c>
      <c r="AQ413" s="1" t="s">
        <v>2629</v>
      </c>
      <c r="AR413" s="276">
        <v>2130291</v>
      </c>
      <c r="AS413" s="1" t="s">
        <v>2624</v>
      </c>
      <c r="AT413" s="1">
        <v>0</v>
      </c>
      <c r="AU413" s="1">
        <v>0</v>
      </c>
      <c r="AV413" s="1" t="s">
        <v>2625</v>
      </c>
      <c r="AW413" s="1" t="s">
        <v>2626</v>
      </c>
      <c r="AX413" s="1">
        <v>5</v>
      </c>
      <c r="BC413" s="1">
        <v>1</v>
      </c>
      <c r="BD413" s="1">
        <v>7</v>
      </c>
      <c r="BE413" s="1">
        <v>2</v>
      </c>
      <c r="BF413" s="296">
        <v>11015370</v>
      </c>
      <c r="BO413" s="279">
        <f t="shared" si="27"/>
        <v>42424664</v>
      </c>
      <c r="BP413" s="2">
        <f t="shared" si="28"/>
        <v>0</v>
      </c>
      <c r="BQ413" s="2">
        <f t="shared" si="26"/>
        <v>15451554.02</v>
      </c>
      <c r="BS413" s="280">
        <v>42424664</v>
      </c>
      <c r="BT413" s="281"/>
      <c r="BU413" s="281"/>
      <c r="BV413" s="281">
        <v>13928892.322730631</v>
      </c>
      <c r="BW413" s="281"/>
      <c r="BX413" s="281"/>
      <c r="BY413" s="281"/>
      <c r="BZ413" s="281"/>
      <c r="CA413" s="281">
        <v>1522661.6972693698</v>
      </c>
      <c r="CB413" s="281"/>
      <c r="CC413" s="281"/>
      <c r="CD413" s="281"/>
      <c r="CE413" s="281"/>
      <c r="CF413" s="281"/>
      <c r="CG413" s="281"/>
    </row>
    <row r="414" spans="1:85" x14ac:dyDescent="0.3">
      <c r="A414" s="273">
        <f t="shared" si="25"/>
        <v>67764005</v>
      </c>
      <c r="B414" s="1" t="s">
        <v>2621</v>
      </c>
      <c r="C414" s="274">
        <v>24466222</v>
      </c>
      <c r="D414" s="1">
        <v>141105</v>
      </c>
      <c r="E414" s="1">
        <v>4</v>
      </c>
      <c r="F414" s="1" t="s">
        <v>5686</v>
      </c>
      <c r="G414" s="275">
        <v>44592</v>
      </c>
      <c r="H414" s="275">
        <v>46538</v>
      </c>
      <c r="I414" s="1">
        <v>0</v>
      </c>
      <c r="J414" s="1">
        <v>1</v>
      </c>
      <c r="K414" s="1">
        <v>2</v>
      </c>
      <c r="L414" s="1">
        <v>30</v>
      </c>
      <c r="M414" s="1">
        <v>2</v>
      </c>
      <c r="N414" s="1">
        <v>9.75</v>
      </c>
      <c r="O414" s="1">
        <v>10.199999999999999</v>
      </c>
      <c r="P414" s="1">
        <v>74020644</v>
      </c>
      <c r="Q414" s="1">
        <v>888515</v>
      </c>
      <c r="R414" s="1">
        <v>73495209</v>
      </c>
      <c r="S414" s="1">
        <v>0</v>
      </c>
      <c r="T414" s="1">
        <v>0</v>
      </c>
      <c r="U414" s="1">
        <v>299088880</v>
      </c>
      <c r="V414" s="1">
        <v>44284</v>
      </c>
      <c r="W414" s="1">
        <v>0</v>
      </c>
      <c r="X414" s="1">
        <v>0</v>
      </c>
      <c r="Y414" s="1">
        <v>0</v>
      </c>
      <c r="Z414" s="1" t="s">
        <v>2635</v>
      </c>
      <c r="AA414" s="1" t="s">
        <v>2807</v>
      </c>
      <c r="AB414" s="275">
        <v>44651</v>
      </c>
      <c r="AC414" s="1">
        <v>2</v>
      </c>
      <c r="AD414" s="1" t="s">
        <v>2623</v>
      </c>
      <c r="AE414" s="1">
        <v>1</v>
      </c>
      <c r="AF414" s="1">
        <v>30</v>
      </c>
      <c r="AG414" s="1">
        <v>0</v>
      </c>
      <c r="AN414" s="1">
        <v>1</v>
      </c>
      <c r="AO414" s="1">
        <v>1</v>
      </c>
      <c r="AR414" s="276">
        <v>3068405</v>
      </c>
      <c r="AS414" s="1" t="s">
        <v>2632</v>
      </c>
      <c r="AT414" s="1">
        <v>0</v>
      </c>
      <c r="AU414" s="1">
        <v>0</v>
      </c>
      <c r="AV414" s="1" t="s">
        <v>2625</v>
      </c>
      <c r="AW414" s="1" t="s">
        <v>2626</v>
      </c>
      <c r="AX414" s="1">
        <v>5</v>
      </c>
      <c r="BC414" s="1">
        <v>1</v>
      </c>
      <c r="BD414" s="1">
        <v>7</v>
      </c>
      <c r="BE414" s="1">
        <v>2</v>
      </c>
      <c r="BF414" s="296">
        <v>2662799</v>
      </c>
      <c r="BO414" s="279">
        <f t="shared" si="27"/>
        <v>42442202</v>
      </c>
      <c r="BP414" s="2">
        <f t="shared" si="28"/>
        <v>0</v>
      </c>
      <c r="BQ414" s="2">
        <f t="shared" si="26"/>
        <v>9454333.9900000002</v>
      </c>
      <c r="BS414" s="280">
        <v>42442202</v>
      </c>
      <c r="BT414" s="281"/>
      <c r="BU414" s="281"/>
      <c r="BV414" s="281">
        <v>7088168.9321336159</v>
      </c>
      <c r="BW414" s="281"/>
      <c r="BX414" s="281"/>
      <c r="BY414" s="281"/>
      <c r="BZ414" s="281"/>
      <c r="CA414" s="281">
        <v>2366165.0578663838</v>
      </c>
      <c r="CB414" s="281"/>
      <c r="CC414" s="281"/>
      <c r="CD414" s="281"/>
      <c r="CE414" s="281"/>
      <c r="CF414" s="281"/>
      <c r="CG414" s="281"/>
    </row>
    <row r="415" spans="1:85" x14ac:dyDescent="0.3">
      <c r="A415" s="273">
        <f t="shared" si="25"/>
        <v>8022355.5964087378</v>
      </c>
      <c r="B415" s="1" t="s">
        <v>2621</v>
      </c>
      <c r="C415" s="274">
        <v>24474642</v>
      </c>
      <c r="D415" s="1">
        <v>144105</v>
      </c>
      <c r="E415" s="1">
        <v>3</v>
      </c>
      <c r="F415" s="1" t="s">
        <v>4904</v>
      </c>
      <c r="G415" s="275">
        <v>44511</v>
      </c>
      <c r="H415" s="275">
        <v>45443</v>
      </c>
      <c r="I415" s="1">
        <v>0</v>
      </c>
      <c r="J415" s="1">
        <v>1</v>
      </c>
      <c r="K415" s="1">
        <v>5</v>
      </c>
      <c r="L415" s="1">
        <v>30</v>
      </c>
      <c r="M415" s="1">
        <v>2</v>
      </c>
      <c r="N415" s="1">
        <v>12.3</v>
      </c>
      <c r="O415" s="1">
        <v>13.02</v>
      </c>
      <c r="P415" s="1">
        <v>16835837</v>
      </c>
      <c r="Q415" s="1">
        <v>516911</v>
      </c>
      <c r="R415" s="1">
        <v>14427699</v>
      </c>
      <c r="S415" s="1">
        <v>0</v>
      </c>
      <c r="T415" s="1">
        <v>0</v>
      </c>
      <c r="U415" s="1">
        <v>0</v>
      </c>
      <c r="W415" s="1">
        <v>0</v>
      </c>
      <c r="X415" s="1">
        <v>0</v>
      </c>
      <c r="Y415" s="1">
        <v>0</v>
      </c>
      <c r="Z415" s="1" t="s">
        <v>2635</v>
      </c>
      <c r="AA415" s="1" t="s">
        <v>2807</v>
      </c>
      <c r="AB415" s="275">
        <v>44651</v>
      </c>
      <c r="AC415" s="1">
        <v>1</v>
      </c>
      <c r="AD415" s="1" t="s">
        <v>2623</v>
      </c>
      <c r="AE415" s="1">
        <v>1</v>
      </c>
      <c r="AF415" s="1">
        <v>30</v>
      </c>
      <c r="AG415" s="1">
        <v>0</v>
      </c>
      <c r="AN415" s="1">
        <v>1</v>
      </c>
      <c r="AO415" s="1">
        <v>1</v>
      </c>
      <c r="AP415" s="1">
        <v>44511</v>
      </c>
      <c r="AQ415" s="1" t="s">
        <v>2629</v>
      </c>
      <c r="AR415" s="276">
        <v>1157245.6000000001</v>
      </c>
      <c r="AS415" s="1" t="s">
        <v>2624</v>
      </c>
      <c r="AT415" s="1">
        <v>0</v>
      </c>
      <c r="AU415" s="1">
        <v>0</v>
      </c>
      <c r="AV415" s="1" t="s">
        <v>2625</v>
      </c>
      <c r="AW415" s="1" t="s">
        <v>2626</v>
      </c>
      <c r="AX415" s="1">
        <v>5</v>
      </c>
      <c r="BC415" s="1">
        <v>1</v>
      </c>
      <c r="BD415" s="1">
        <v>7</v>
      </c>
      <c r="BE415" s="1">
        <v>2</v>
      </c>
      <c r="BF415" s="296">
        <v>5248097.8035912625</v>
      </c>
      <c r="BO415" s="279">
        <f t="shared" si="27"/>
        <v>42468862</v>
      </c>
      <c r="BP415" s="2">
        <f t="shared" si="28"/>
        <v>0</v>
      </c>
      <c r="BQ415" s="2">
        <f t="shared" si="26"/>
        <v>20753622.170000002</v>
      </c>
      <c r="BS415" s="280">
        <v>42468862</v>
      </c>
      <c r="BT415" s="281"/>
      <c r="BU415" s="281"/>
      <c r="BV415" s="281">
        <v>20753622.170000002</v>
      </c>
      <c r="BW415" s="281"/>
      <c r="BX415" s="281"/>
      <c r="BY415" s="281"/>
      <c r="BZ415" s="281"/>
      <c r="CA415" s="281"/>
      <c r="CB415" s="281"/>
      <c r="CC415" s="281"/>
      <c r="CD415" s="281"/>
      <c r="CE415" s="281"/>
      <c r="CF415" s="281"/>
      <c r="CG415" s="281"/>
    </row>
    <row r="416" spans="1:85" x14ac:dyDescent="0.3">
      <c r="A416" s="273">
        <f t="shared" si="25"/>
        <v>1328276.0839923536</v>
      </c>
      <c r="B416" s="1" t="s">
        <v>2621</v>
      </c>
      <c r="C416" s="274">
        <v>24474642</v>
      </c>
      <c r="D416" s="1">
        <v>144205</v>
      </c>
      <c r="E416" s="1">
        <v>4</v>
      </c>
      <c r="F416" s="1" t="s">
        <v>3336</v>
      </c>
      <c r="G416" s="275">
        <v>43985</v>
      </c>
      <c r="H416" s="275">
        <v>45138</v>
      </c>
      <c r="I416" s="1">
        <v>0</v>
      </c>
      <c r="J416" s="1">
        <v>1</v>
      </c>
      <c r="K416" s="1">
        <v>20</v>
      </c>
      <c r="L416" s="1">
        <v>30</v>
      </c>
      <c r="M416" s="1">
        <v>2</v>
      </c>
      <c r="N416" s="1">
        <v>9</v>
      </c>
      <c r="O416" s="1">
        <v>9.3800000000000008</v>
      </c>
      <c r="P416" s="1">
        <v>5000000</v>
      </c>
      <c r="Q416" s="1">
        <v>158999</v>
      </c>
      <c r="R416" s="1">
        <v>2388836</v>
      </c>
      <c r="S416" s="1">
        <v>0</v>
      </c>
      <c r="T416" s="1">
        <v>0</v>
      </c>
      <c r="U416" s="1">
        <v>0</v>
      </c>
      <c r="W416" s="1">
        <v>0</v>
      </c>
      <c r="X416" s="1">
        <v>0</v>
      </c>
      <c r="Y416" s="1">
        <v>0</v>
      </c>
      <c r="AB416" s="275">
        <v>44651</v>
      </c>
      <c r="AC416" s="1">
        <v>1</v>
      </c>
      <c r="AD416" s="1" t="s">
        <v>2623</v>
      </c>
      <c r="AE416" s="1">
        <v>1</v>
      </c>
      <c r="AF416" s="1">
        <v>30</v>
      </c>
      <c r="AG416" s="1">
        <v>0</v>
      </c>
      <c r="AN416" s="1">
        <v>1</v>
      </c>
      <c r="AO416" s="1">
        <v>1</v>
      </c>
      <c r="AR416" s="276">
        <v>191617.13</v>
      </c>
      <c r="AS416" s="1" t="s">
        <v>2657</v>
      </c>
      <c r="AT416" s="1">
        <v>0</v>
      </c>
      <c r="AU416" s="1">
        <v>0</v>
      </c>
      <c r="AX416" s="1">
        <v>5</v>
      </c>
      <c r="BC416" s="1">
        <v>1</v>
      </c>
      <c r="BD416" s="1">
        <v>7</v>
      </c>
      <c r="BE416" s="1">
        <v>2</v>
      </c>
      <c r="BF416" s="296">
        <v>868942.78600764647</v>
      </c>
      <c r="BO416" s="279">
        <f t="shared" si="27"/>
        <v>42470206</v>
      </c>
      <c r="BP416" s="2">
        <f t="shared" si="28"/>
        <v>0</v>
      </c>
      <c r="BQ416" s="2">
        <f t="shared" si="26"/>
        <v>22457681</v>
      </c>
      <c r="BS416" s="280">
        <v>42470206</v>
      </c>
      <c r="BT416" s="281"/>
      <c r="BU416" s="281"/>
      <c r="BV416" s="281">
        <v>22457681</v>
      </c>
      <c r="BW416" s="281"/>
      <c r="BX416" s="281"/>
      <c r="BY416" s="281"/>
      <c r="BZ416" s="281"/>
      <c r="CA416" s="281"/>
      <c r="CB416" s="281"/>
      <c r="CC416" s="281"/>
      <c r="CD416" s="281"/>
      <c r="CE416" s="281"/>
      <c r="CF416" s="281"/>
      <c r="CG416" s="281"/>
    </row>
    <row r="417" spans="1:85" x14ac:dyDescent="0.3">
      <c r="A417" s="273">
        <f t="shared" si="25"/>
        <v>705061.31959890854</v>
      </c>
      <c r="B417" s="1" t="s">
        <v>2621</v>
      </c>
      <c r="C417" s="274">
        <v>24474642</v>
      </c>
      <c r="D417" s="1">
        <v>144205</v>
      </c>
      <c r="E417" s="1">
        <v>4</v>
      </c>
      <c r="F417" s="1" t="s">
        <v>4945</v>
      </c>
      <c r="G417" s="275">
        <v>44425</v>
      </c>
      <c r="H417" s="275">
        <v>45535</v>
      </c>
      <c r="I417" s="1">
        <v>0</v>
      </c>
      <c r="J417" s="1">
        <v>1</v>
      </c>
      <c r="K417" s="1">
        <v>7</v>
      </c>
      <c r="L417" s="1">
        <v>30</v>
      </c>
      <c r="M417" s="1">
        <v>2</v>
      </c>
      <c r="N417" s="1">
        <v>17.690000000000001</v>
      </c>
      <c r="O417" s="1">
        <v>19.2</v>
      </c>
      <c r="P417" s="1">
        <v>1500000</v>
      </c>
      <c r="Q417" s="1">
        <v>54306</v>
      </c>
      <c r="R417" s="1">
        <v>1267971</v>
      </c>
      <c r="S417" s="1">
        <v>0</v>
      </c>
      <c r="T417" s="1">
        <v>0</v>
      </c>
      <c r="U417" s="1">
        <v>0</v>
      </c>
      <c r="W417" s="1">
        <v>0</v>
      </c>
      <c r="X417" s="1">
        <v>0</v>
      </c>
      <c r="Y417" s="1">
        <v>0</v>
      </c>
      <c r="AB417" s="275">
        <v>44651</v>
      </c>
      <c r="AC417" s="1">
        <v>1</v>
      </c>
      <c r="AD417" s="1" t="s">
        <v>2623</v>
      </c>
      <c r="AE417" s="1">
        <v>1</v>
      </c>
      <c r="AF417" s="1">
        <v>30</v>
      </c>
      <c r="AG417" s="1">
        <v>0</v>
      </c>
      <c r="AN417" s="1">
        <v>1</v>
      </c>
      <c r="AO417" s="1">
        <v>1</v>
      </c>
      <c r="AR417" s="276">
        <v>101683.27</v>
      </c>
      <c r="AS417" s="1" t="s">
        <v>2657</v>
      </c>
      <c r="AT417" s="1">
        <v>0</v>
      </c>
      <c r="AU417" s="1">
        <v>0</v>
      </c>
      <c r="AX417" s="1">
        <v>5</v>
      </c>
      <c r="BC417" s="1">
        <v>1</v>
      </c>
      <c r="BD417" s="1">
        <v>7</v>
      </c>
      <c r="BE417" s="1">
        <v>2</v>
      </c>
      <c r="BF417" s="296">
        <v>461226.41040109139</v>
      </c>
      <c r="BO417" s="279">
        <f t="shared" si="27"/>
        <v>42470472</v>
      </c>
      <c r="BP417" s="2">
        <f t="shared" si="28"/>
        <v>177978743</v>
      </c>
      <c r="BQ417" s="2">
        <f t="shared" si="26"/>
        <v>0</v>
      </c>
      <c r="BS417" s="280">
        <v>42470472</v>
      </c>
      <c r="BT417" s="281">
        <v>177978743</v>
      </c>
      <c r="BU417" s="281"/>
      <c r="BV417" s="281"/>
      <c r="BW417" s="281"/>
      <c r="BX417" s="281"/>
      <c r="BY417" s="281"/>
      <c r="BZ417" s="281"/>
      <c r="CA417" s="281"/>
      <c r="CB417" s="281"/>
      <c r="CC417" s="281"/>
      <c r="CD417" s="281"/>
      <c r="CE417" s="281"/>
      <c r="CF417" s="281"/>
      <c r="CG417" s="281"/>
    </row>
    <row r="418" spans="1:85" x14ac:dyDescent="0.3">
      <c r="A418" s="273">
        <f t="shared" si="25"/>
        <v>2778982.7760133157</v>
      </c>
      <c r="B418" s="1" t="s">
        <v>2621</v>
      </c>
      <c r="C418" s="274">
        <v>24477488</v>
      </c>
      <c r="D418" s="1">
        <v>144105</v>
      </c>
      <c r="E418" s="1">
        <v>4</v>
      </c>
      <c r="F418" s="1" t="s">
        <v>5853</v>
      </c>
      <c r="G418" s="275">
        <v>44650</v>
      </c>
      <c r="H418" s="275">
        <v>45565</v>
      </c>
      <c r="I418" s="1">
        <v>0</v>
      </c>
      <c r="J418" s="1">
        <v>1</v>
      </c>
      <c r="K418" s="1">
        <v>0</v>
      </c>
      <c r="L418" s="1">
        <v>30</v>
      </c>
      <c r="M418" s="1">
        <v>2</v>
      </c>
      <c r="N418" s="1">
        <v>7.53</v>
      </c>
      <c r="O418" s="1">
        <v>7.8</v>
      </c>
      <c r="P418" s="1">
        <v>10308945</v>
      </c>
      <c r="Q418" s="1">
        <v>379997</v>
      </c>
      <c r="R418" s="1">
        <v>10308945</v>
      </c>
      <c r="S418" s="1">
        <v>0</v>
      </c>
      <c r="T418" s="1">
        <v>0</v>
      </c>
      <c r="U418" s="1">
        <v>0</v>
      </c>
      <c r="W418" s="1">
        <v>0</v>
      </c>
      <c r="X418" s="1">
        <v>0</v>
      </c>
      <c r="Y418" s="1">
        <v>0</v>
      </c>
      <c r="AB418" s="275">
        <v>44650</v>
      </c>
      <c r="AC418" s="1">
        <v>1</v>
      </c>
      <c r="AD418" s="1" t="s">
        <v>2623</v>
      </c>
      <c r="AE418" s="1">
        <v>1</v>
      </c>
      <c r="AF418" s="1">
        <v>30</v>
      </c>
      <c r="AG418" s="1">
        <v>0</v>
      </c>
      <c r="AN418" s="1">
        <v>1</v>
      </c>
      <c r="AO418" s="1">
        <v>1</v>
      </c>
      <c r="AR418" s="276">
        <v>936239.3</v>
      </c>
      <c r="AS418" s="1" t="s">
        <v>2632</v>
      </c>
      <c r="AT418" s="1">
        <v>0</v>
      </c>
      <c r="AU418" s="1">
        <v>0</v>
      </c>
      <c r="AV418" s="1" t="s">
        <v>2625</v>
      </c>
      <c r="AW418" s="1" t="s">
        <v>2626</v>
      </c>
      <c r="AX418" s="1">
        <v>5</v>
      </c>
      <c r="BC418" s="1">
        <v>1</v>
      </c>
      <c r="BD418" s="1">
        <v>7</v>
      </c>
      <c r="BE418" s="1">
        <v>2</v>
      </c>
      <c r="BF418" s="296">
        <v>6593722.9239866836</v>
      </c>
      <c r="BO418" s="279">
        <f t="shared" si="27"/>
        <v>42482620</v>
      </c>
      <c r="BP418" s="2">
        <f t="shared" si="28"/>
        <v>71289300</v>
      </c>
      <c r="BQ418" s="2">
        <f t="shared" si="26"/>
        <v>0</v>
      </c>
      <c r="BS418" s="280">
        <v>42482620</v>
      </c>
      <c r="BT418" s="281">
        <v>71289300</v>
      </c>
      <c r="BU418" s="281"/>
      <c r="BV418" s="281"/>
      <c r="BW418" s="281"/>
      <c r="BX418" s="281"/>
      <c r="BY418" s="281"/>
      <c r="BZ418" s="281"/>
      <c r="CA418" s="281"/>
      <c r="CB418" s="281"/>
      <c r="CC418" s="281"/>
      <c r="CD418" s="281"/>
      <c r="CE418" s="281"/>
      <c r="CF418" s="281"/>
      <c r="CG418" s="281"/>
    </row>
    <row r="419" spans="1:85" x14ac:dyDescent="0.3">
      <c r="A419" s="273">
        <f t="shared" si="25"/>
        <v>2205876.2239866834</v>
      </c>
      <c r="B419" s="1" t="s">
        <v>2621</v>
      </c>
      <c r="C419" s="274">
        <v>24477488</v>
      </c>
      <c r="D419" s="1">
        <v>144205</v>
      </c>
      <c r="E419" s="1">
        <v>4</v>
      </c>
      <c r="F419" s="1" t="s">
        <v>5164</v>
      </c>
      <c r="G419" s="275">
        <v>44468</v>
      </c>
      <c r="H419" s="275">
        <v>45382</v>
      </c>
      <c r="I419" s="1">
        <v>0</v>
      </c>
      <c r="J419" s="1">
        <v>1</v>
      </c>
      <c r="K419" s="1">
        <v>6</v>
      </c>
      <c r="L419" s="1">
        <v>30</v>
      </c>
      <c r="M419" s="1">
        <v>2</v>
      </c>
      <c r="N419" s="1">
        <v>9</v>
      </c>
      <c r="O419" s="1">
        <v>9.3800000000000008</v>
      </c>
      <c r="P419" s="1">
        <v>10000000</v>
      </c>
      <c r="Q419" s="1">
        <v>375345</v>
      </c>
      <c r="R419" s="1">
        <v>8182815</v>
      </c>
      <c r="S419" s="1">
        <v>0</v>
      </c>
      <c r="T419" s="1">
        <v>0</v>
      </c>
      <c r="U419" s="1">
        <v>0</v>
      </c>
      <c r="W419" s="1">
        <v>0</v>
      </c>
      <c r="X419" s="1">
        <v>0</v>
      </c>
      <c r="Y419" s="1">
        <v>0</v>
      </c>
      <c r="AB419" s="275">
        <v>44651</v>
      </c>
      <c r="AC419" s="1">
        <v>1</v>
      </c>
      <c r="AD419" s="1" t="s">
        <v>2623</v>
      </c>
      <c r="AE419" s="1">
        <v>1</v>
      </c>
      <c r="AF419" s="1">
        <v>30</v>
      </c>
      <c r="AG419" s="1">
        <v>0</v>
      </c>
      <c r="AN419" s="1">
        <v>1</v>
      </c>
      <c r="AO419" s="1">
        <v>1</v>
      </c>
      <c r="AR419" s="276">
        <v>743113.7</v>
      </c>
      <c r="AS419" s="1" t="s">
        <v>2657</v>
      </c>
      <c r="AT419" s="1">
        <v>0</v>
      </c>
      <c r="AU419" s="1">
        <v>0</v>
      </c>
      <c r="AX419" s="1">
        <v>5</v>
      </c>
      <c r="BC419" s="1">
        <v>1</v>
      </c>
      <c r="BD419" s="1">
        <v>7</v>
      </c>
      <c r="BE419" s="1">
        <v>2</v>
      </c>
      <c r="BF419" s="296">
        <v>5233825.0760133164</v>
      </c>
      <c r="BO419" s="279">
        <f t="shared" si="27"/>
        <v>42484882</v>
      </c>
      <c r="BP419" s="2">
        <f t="shared" si="28"/>
        <v>0</v>
      </c>
      <c r="BQ419" s="2">
        <f t="shared" si="26"/>
        <v>0</v>
      </c>
      <c r="BS419" s="280">
        <v>42484882</v>
      </c>
      <c r="BT419" s="281">
        <v>0</v>
      </c>
      <c r="BU419" s="281"/>
      <c r="BV419" s="281"/>
      <c r="BW419" s="281"/>
      <c r="BX419" s="281"/>
      <c r="BY419" s="281"/>
      <c r="BZ419" s="281"/>
      <c r="CA419" s="281"/>
      <c r="CB419" s="281"/>
      <c r="CC419" s="281"/>
      <c r="CD419" s="281"/>
      <c r="CE419" s="281"/>
      <c r="CF419" s="281"/>
      <c r="CG419" s="281"/>
    </row>
    <row r="420" spans="1:85" x14ac:dyDescent="0.3">
      <c r="A420" s="273">
        <f t="shared" si="25"/>
        <v>86483015.719999999</v>
      </c>
      <c r="B420" s="1" t="s">
        <v>2621</v>
      </c>
      <c r="C420" s="274">
        <v>24609660</v>
      </c>
      <c r="D420" s="1">
        <v>141105</v>
      </c>
      <c r="E420" s="1">
        <v>4</v>
      </c>
      <c r="F420" s="1" t="s">
        <v>5688</v>
      </c>
      <c r="G420" s="275">
        <v>44620</v>
      </c>
      <c r="H420" s="275">
        <v>47177</v>
      </c>
      <c r="I420" s="1">
        <v>0</v>
      </c>
      <c r="J420" s="1">
        <v>1</v>
      </c>
      <c r="K420" s="1">
        <v>1</v>
      </c>
      <c r="L420" s="1">
        <v>30</v>
      </c>
      <c r="M420" s="1">
        <v>2</v>
      </c>
      <c r="N420" s="1">
        <v>9.66</v>
      </c>
      <c r="O420" s="1">
        <v>10.1</v>
      </c>
      <c r="P420" s="1">
        <v>105061446</v>
      </c>
      <c r="Q420" s="1">
        <v>1249450</v>
      </c>
      <c r="R420" s="1">
        <v>104693479</v>
      </c>
      <c r="S420" s="1">
        <v>0</v>
      </c>
      <c r="T420" s="1">
        <v>0</v>
      </c>
      <c r="U420" s="1">
        <v>147600000</v>
      </c>
      <c r="V420" s="275">
        <v>44500</v>
      </c>
      <c r="W420" s="1">
        <v>0</v>
      </c>
      <c r="X420" s="1">
        <v>0</v>
      </c>
      <c r="Y420" s="1">
        <v>0</v>
      </c>
      <c r="Z420" s="1" t="s">
        <v>4672</v>
      </c>
      <c r="AA420" s="1" t="s">
        <v>2807</v>
      </c>
      <c r="AB420" s="275">
        <v>44651</v>
      </c>
      <c r="AC420" s="1">
        <v>2</v>
      </c>
      <c r="AD420" s="1" t="s">
        <v>2623</v>
      </c>
      <c r="AE420" s="1">
        <v>1</v>
      </c>
      <c r="AF420" s="1">
        <v>30</v>
      </c>
      <c r="AG420" s="1">
        <v>0</v>
      </c>
      <c r="AN420" s="1">
        <v>1</v>
      </c>
      <c r="AO420" s="1">
        <v>1</v>
      </c>
      <c r="AP420" s="275"/>
      <c r="AR420" s="276">
        <v>2075477.28</v>
      </c>
      <c r="AS420" s="1" t="s">
        <v>2632</v>
      </c>
      <c r="AT420" s="1">
        <v>0</v>
      </c>
      <c r="AU420" s="1">
        <v>0</v>
      </c>
      <c r="AV420" s="1" t="s">
        <v>2625</v>
      </c>
      <c r="AW420" s="1" t="s">
        <v>2626</v>
      </c>
      <c r="AX420" s="1">
        <v>5</v>
      </c>
      <c r="BC420" s="1">
        <v>1</v>
      </c>
      <c r="BD420" s="1">
        <v>7</v>
      </c>
      <c r="BE420" s="1">
        <v>2</v>
      </c>
      <c r="BF420" s="296">
        <v>16134986</v>
      </c>
      <c r="BO420" s="279">
        <f t="shared" si="27"/>
        <v>42486946</v>
      </c>
      <c r="BP420" s="2">
        <f t="shared" si="28"/>
        <v>0</v>
      </c>
      <c r="BQ420" s="2">
        <f t="shared" si="26"/>
        <v>406282</v>
      </c>
      <c r="BS420" s="280">
        <v>42486946</v>
      </c>
      <c r="BT420" s="281"/>
      <c r="BU420" s="281"/>
      <c r="BV420" s="281">
        <v>406282</v>
      </c>
      <c r="BW420" s="281"/>
      <c r="BX420" s="281"/>
      <c r="BY420" s="281"/>
      <c r="BZ420" s="281"/>
      <c r="CA420" s="281"/>
      <c r="CB420" s="281"/>
      <c r="CC420" s="281"/>
      <c r="CD420" s="281"/>
      <c r="CE420" s="281"/>
      <c r="CF420" s="281"/>
      <c r="CG420" s="281"/>
    </row>
    <row r="421" spans="1:85" x14ac:dyDescent="0.3">
      <c r="A421" s="273">
        <f t="shared" si="25"/>
        <v>4820885</v>
      </c>
      <c r="B421" s="1" t="s">
        <v>2621</v>
      </c>
      <c r="C421" s="274">
        <v>24622069</v>
      </c>
      <c r="D421" s="1">
        <v>144105</v>
      </c>
      <c r="E421" s="1">
        <v>4</v>
      </c>
      <c r="F421" s="1" t="s">
        <v>4598</v>
      </c>
      <c r="G421" s="275">
        <v>44260</v>
      </c>
      <c r="H421" s="275">
        <v>45412</v>
      </c>
      <c r="I421" s="1">
        <v>0</v>
      </c>
      <c r="J421" s="1">
        <v>1</v>
      </c>
      <c r="K421" s="1">
        <v>12</v>
      </c>
      <c r="L421" s="1">
        <v>30</v>
      </c>
      <c r="M421" s="1">
        <v>2</v>
      </c>
      <c r="N421" s="1">
        <v>9</v>
      </c>
      <c r="O421" s="1">
        <v>9.3800000000000008</v>
      </c>
      <c r="P421" s="1">
        <v>25694507</v>
      </c>
      <c r="Q421" s="1">
        <v>802673</v>
      </c>
      <c r="R421" s="1">
        <v>18159278</v>
      </c>
      <c r="S421" s="1">
        <v>0</v>
      </c>
      <c r="T421" s="1">
        <v>0</v>
      </c>
      <c r="U421" s="1">
        <v>0</v>
      </c>
      <c r="W421" s="1">
        <v>0</v>
      </c>
      <c r="X421" s="1">
        <v>0</v>
      </c>
      <c r="Y421" s="1">
        <v>0</v>
      </c>
      <c r="AB421" s="275">
        <v>44651</v>
      </c>
      <c r="AC421" s="1">
        <v>1</v>
      </c>
      <c r="AD421" s="1" t="s">
        <v>2623</v>
      </c>
      <c r="AE421" s="1">
        <v>1</v>
      </c>
      <c r="AF421" s="1">
        <v>30</v>
      </c>
      <c r="AG421" s="1">
        <v>0</v>
      </c>
      <c r="AN421" s="1">
        <v>1</v>
      </c>
      <c r="AO421" s="1">
        <v>1</v>
      </c>
      <c r="AR421" s="276">
        <v>2094084</v>
      </c>
      <c r="AS421" s="1" t="s">
        <v>2677</v>
      </c>
      <c r="AT421" s="1">
        <v>0</v>
      </c>
      <c r="AU421" s="1">
        <v>0</v>
      </c>
      <c r="AV421" s="1" t="s">
        <v>2625</v>
      </c>
      <c r="AW421" s="1" t="s">
        <v>2626</v>
      </c>
      <c r="AX421" s="1">
        <v>5</v>
      </c>
      <c r="BC421" s="1">
        <v>1</v>
      </c>
      <c r="BD421" s="1">
        <v>7</v>
      </c>
      <c r="BE421" s="1">
        <v>2</v>
      </c>
      <c r="BF421" s="296">
        <v>11244309</v>
      </c>
      <c r="BO421" s="279">
        <f t="shared" si="27"/>
        <v>42620260</v>
      </c>
      <c r="BP421" s="2">
        <f t="shared" si="28"/>
        <v>120274893.63137121</v>
      </c>
      <c r="BQ421" s="2">
        <f t="shared" si="26"/>
        <v>37569752.368628792</v>
      </c>
      <c r="BS421" s="280">
        <v>42620260</v>
      </c>
      <c r="BT421" s="281">
        <v>120274893.63137121</v>
      </c>
      <c r="BU421" s="281"/>
      <c r="BV421" s="281"/>
      <c r="BW421" s="281"/>
      <c r="BX421" s="281"/>
      <c r="BY421" s="281"/>
      <c r="BZ421" s="281"/>
      <c r="CA421" s="281">
        <v>37569752.368628792</v>
      </c>
      <c r="CB421" s="281"/>
      <c r="CC421" s="281"/>
      <c r="CD421" s="281"/>
      <c r="CE421" s="281"/>
      <c r="CF421" s="281"/>
      <c r="CG421" s="281"/>
    </row>
    <row r="422" spans="1:85" x14ac:dyDescent="0.3">
      <c r="A422" s="273">
        <f t="shared" si="25"/>
        <v>206230.21480913146</v>
      </c>
      <c r="B422" s="1" t="s">
        <v>2621</v>
      </c>
      <c r="C422" s="274">
        <v>24662862</v>
      </c>
      <c r="D422" s="1">
        <v>144205</v>
      </c>
      <c r="E422" s="1">
        <v>4</v>
      </c>
      <c r="F422" s="1" t="s">
        <v>3837</v>
      </c>
      <c r="G422" s="275">
        <v>44232</v>
      </c>
      <c r="H422" s="275">
        <v>45351</v>
      </c>
      <c r="I422" s="1">
        <v>0</v>
      </c>
      <c r="J422" s="1">
        <v>1</v>
      </c>
      <c r="K422" s="1">
        <v>13</v>
      </c>
      <c r="L422" s="1">
        <v>30</v>
      </c>
      <c r="M422" s="1">
        <v>2</v>
      </c>
      <c r="N422" s="1">
        <v>17.690000000000001</v>
      </c>
      <c r="O422" s="1">
        <v>19.2</v>
      </c>
      <c r="P422" s="1">
        <v>2000000</v>
      </c>
      <c r="Q422" s="1">
        <v>72408</v>
      </c>
      <c r="R422" s="1">
        <v>1398378</v>
      </c>
      <c r="S422" s="1">
        <v>0</v>
      </c>
      <c r="T422" s="1">
        <v>0</v>
      </c>
      <c r="U422" s="1">
        <v>0</v>
      </c>
      <c r="W422" s="1">
        <v>0</v>
      </c>
      <c r="X422" s="1">
        <v>0</v>
      </c>
      <c r="Y422" s="1">
        <v>0</v>
      </c>
      <c r="AB422" s="275">
        <v>44651</v>
      </c>
      <c r="AC422" s="1">
        <v>1</v>
      </c>
      <c r="AD422" s="1" t="s">
        <v>2623</v>
      </c>
      <c r="AE422" s="1">
        <v>1</v>
      </c>
      <c r="AF422" s="1">
        <v>30</v>
      </c>
      <c r="AG422" s="1">
        <v>0</v>
      </c>
      <c r="AN422" s="1">
        <v>1</v>
      </c>
      <c r="AO422" s="1">
        <v>1</v>
      </c>
      <c r="AP422" s="275"/>
      <c r="AR422" s="276">
        <v>149053.92000000001</v>
      </c>
      <c r="AS422" s="1" t="s">
        <v>2657</v>
      </c>
      <c r="AT422" s="1">
        <v>0</v>
      </c>
      <c r="AU422" s="1">
        <v>0</v>
      </c>
      <c r="AX422" s="1">
        <v>5</v>
      </c>
      <c r="BC422" s="1">
        <v>1</v>
      </c>
      <c r="BD422" s="1">
        <v>7</v>
      </c>
      <c r="BE422" s="1">
        <v>2</v>
      </c>
      <c r="BF422" s="296">
        <v>1043093.8651908686</v>
      </c>
      <c r="BO422" s="279">
        <f t="shared" si="27"/>
        <v>42622472</v>
      </c>
      <c r="BP422" s="2">
        <f t="shared" si="28"/>
        <v>0</v>
      </c>
      <c r="BQ422" s="2">
        <f t="shared" si="26"/>
        <v>0</v>
      </c>
      <c r="BS422" s="280">
        <v>42622472</v>
      </c>
      <c r="BT422" s="281"/>
      <c r="BU422" s="281"/>
      <c r="BV422" s="281">
        <v>0</v>
      </c>
      <c r="BW422" s="281"/>
      <c r="BX422" s="281"/>
      <c r="BY422" s="281"/>
      <c r="BZ422" s="281"/>
      <c r="CA422" s="281">
        <v>0</v>
      </c>
      <c r="CB422" s="281"/>
      <c r="CC422" s="281"/>
      <c r="CD422" s="281"/>
      <c r="CE422" s="281"/>
      <c r="CF422" s="281"/>
      <c r="CG422" s="281"/>
    </row>
    <row r="423" spans="1:85" x14ac:dyDescent="0.3">
      <c r="A423" s="273">
        <f t="shared" si="25"/>
        <v>353130.37538214331</v>
      </c>
      <c r="B423" s="1" t="s">
        <v>2621</v>
      </c>
      <c r="C423" s="274">
        <v>24662862</v>
      </c>
      <c r="D423" s="1">
        <v>144205</v>
      </c>
      <c r="E423" s="1">
        <v>4</v>
      </c>
      <c r="F423" s="1" t="s">
        <v>4735</v>
      </c>
      <c r="G423" s="275">
        <v>44368</v>
      </c>
      <c r="H423" s="275">
        <v>45473</v>
      </c>
      <c r="I423" s="1">
        <v>0</v>
      </c>
      <c r="J423" s="1">
        <v>1</v>
      </c>
      <c r="K423" s="1">
        <v>9</v>
      </c>
      <c r="L423" s="1">
        <v>30</v>
      </c>
      <c r="M423" s="1">
        <v>2</v>
      </c>
      <c r="N423" s="1">
        <v>17.690000000000001</v>
      </c>
      <c r="O423" s="1">
        <v>19.2</v>
      </c>
      <c r="P423" s="1">
        <v>3000000</v>
      </c>
      <c r="Q423" s="1">
        <v>108613</v>
      </c>
      <c r="R423" s="1">
        <v>2394156</v>
      </c>
      <c r="S423" s="1">
        <v>0</v>
      </c>
      <c r="T423" s="1">
        <v>0</v>
      </c>
      <c r="U423" s="1">
        <v>0</v>
      </c>
      <c r="W423" s="1">
        <v>0</v>
      </c>
      <c r="X423" s="1">
        <v>0</v>
      </c>
      <c r="Y423" s="1">
        <v>0</v>
      </c>
      <c r="AB423" s="275">
        <v>44651</v>
      </c>
      <c r="AC423" s="1">
        <v>1</v>
      </c>
      <c r="AD423" s="1" t="s">
        <v>2623</v>
      </c>
      <c r="AE423" s="1">
        <v>1</v>
      </c>
      <c r="AF423" s="1">
        <v>30</v>
      </c>
      <c r="AG423" s="1">
        <v>0</v>
      </c>
      <c r="AN423" s="1">
        <v>1</v>
      </c>
      <c r="AO423" s="1">
        <v>1</v>
      </c>
      <c r="AR423" s="276">
        <v>255149.82</v>
      </c>
      <c r="AS423" s="1" t="s">
        <v>2657</v>
      </c>
      <c r="AT423" s="1">
        <v>0</v>
      </c>
      <c r="AU423" s="1">
        <v>0</v>
      </c>
      <c r="AX423" s="1">
        <v>5</v>
      </c>
      <c r="BC423" s="1">
        <v>1</v>
      </c>
      <c r="BD423" s="1">
        <v>7</v>
      </c>
      <c r="BE423" s="1">
        <v>2</v>
      </c>
      <c r="BF423" s="296">
        <v>1785875.8046178569</v>
      </c>
      <c r="BO423" s="279">
        <f t="shared" si="27"/>
        <v>42624469</v>
      </c>
      <c r="BP423" s="2">
        <f t="shared" si="28"/>
        <v>166793884</v>
      </c>
      <c r="BQ423" s="2">
        <f t="shared" si="26"/>
        <v>0</v>
      </c>
      <c r="BS423" s="280">
        <v>42624469</v>
      </c>
      <c r="BT423" s="281">
        <v>166793884</v>
      </c>
      <c r="BU423" s="281"/>
      <c r="BV423" s="281"/>
      <c r="BW423" s="281"/>
      <c r="BX423" s="281"/>
      <c r="BY423" s="281"/>
      <c r="BZ423" s="281"/>
      <c r="CA423" s="281"/>
      <c r="CB423" s="281"/>
      <c r="CC423" s="281"/>
      <c r="CD423" s="281"/>
      <c r="CE423" s="281"/>
      <c r="CF423" s="281"/>
      <c r="CG423" s="281"/>
    </row>
    <row r="424" spans="1:85" x14ac:dyDescent="0.3">
      <c r="A424" s="273">
        <f t="shared" si="25"/>
        <v>639427.79980872525</v>
      </c>
      <c r="B424" s="1" t="s">
        <v>2621</v>
      </c>
      <c r="C424" s="274">
        <v>24662862</v>
      </c>
      <c r="D424" s="1">
        <v>144205</v>
      </c>
      <c r="E424" s="1">
        <v>4</v>
      </c>
      <c r="F424" s="1" t="s">
        <v>6034</v>
      </c>
      <c r="G424" s="275">
        <v>44610</v>
      </c>
      <c r="H424" s="275">
        <v>44742</v>
      </c>
      <c r="I424" s="1">
        <v>0</v>
      </c>
      <c r="J424" s="1">
        <v>1</v>
      </c>
      <c r="K424" s="1">
        <v>0</v>
      </c>
      <c r="L424" s="1">
        <v>120</v>
      </c>
      <c r="M424" s="1">
        <v>2</v>
      </c>
      <c r="N424" s="1">
        <v>19.350000000000001</v>
      </c>
      <c r="O424" s="1">
        <v>20.62</v>
      </c>
      <c r="P424" s="1">
        <v>4335046</v>
      </c>
      <c r="Q424" s="1">
        <v>4620573</v>
      </c>
      <c r="R424" s="1">
        <v>4335046</v>
      </c>
      <c r="S424" s="1">
        <v>69907</v>
      </c>
      <c r="T424" s="1">
        <v>0</v>
      </c>
      <c r="U424" s="1">
        <v>0</v>
      </c>
      <c r="W424" s="1">
        <v>0</v>
      </c>
      <c r="X424" s="1">
        <v>0</v>
      </c>
      <c r="Y424" s="1">
        <v>0</v>
      </c>
      <c r="AB424" s="275">
        <v>44610</v>
      </c>
      <c r="AC424" s="1">
        <v>1</v>
      </c>
      <c r="AD424" s="1" t="s">
        <v>2623</v>
      </c>
      <c r="AE424" s="1">
        <v>1</v>
      </c>
      <c r="AF424" s="1">
        <v>120</v>
      </c>
      <c r="AG424" s="1">
        <v>0</v>
      </c>
      <c r="AN424" s="1">
        <v>1</v>
      </c>
      <c r="AO424" s="1">
        <v>1</v>
      </c>
      <c r="AR424" s="276">
        <v>461971.87</v>
      </c>
      <c r="AS424" s="1" t="s">
        <v>2632</v>
      </c>
      <c r="AT424" s="1">
        <v>0</v>
      </c>
      <c r="AU424" s="1">
        <v>0</v>
      </c>
      <c r="AX424" s="1">
        <v>5</v>
      </c>
      <c r="BC424" s="1">
        <v>1</v>
      </c>
      <c r="BD424" s="1">
        <v>7</v>
      </c>
      <c r="BE424" s="1">
        <v>2</v>
      </c>
      <c r="BF424" s="296">
        <v>3233646.3301912746</v>
      </c>
      <c r="BO424" s="279">
        <f t="shared" si="27"/>
        <v>42642624</v>
      </c>
      <c r="BP424" s="2">
        <f t="shared" si="28"/>
        <v>0</v>
      </c>
      <c r="BQ424" s="2">
        <f t="shared" si="26"/>
        <v>1732697.0000000002</v>
      </c>
      <c r="BS424" s="280">
        <v>42642624</v>
      </c>
      <c r="BT424" s="281"/>
      <c r="BU424" s="281"/>
      <c r="BV424" s="281"/>
      <c r="BW424" s="281"/>
      <c r="BX424" s="281"/>
      <c r="BY424" s="281"/>
      <c r="BZ424" s="281"/>
      <c r="CA424" s="281">
        <v>1732697.0000000002</v>
      </c>
      <c r="CB424" s="281"/>
      <c r="CC424" s="281"/>
      <c r="CD424" s="281"/>
      <c r="CE424" s="281"/>
      <c r="CF424" s="281"/>
      <c r="CG424" s="281"/>
    </row>
    <row r="425" spans="1:85" x14ac:dyDescent="0.3">
      <c r="A425" s="273">
        <f t="shared" si="25"/>
        <v>4620738.3091517016</v>
      </c>
      <c r="B425" s="1" t="s">
        <v>2621</v>
      </c>
      <c r="C425" s="274">
        <v>24679867</v>
      </c>
      <c r="D425" s="1">
        <v>144105</v>
      </c>
      <c r="E425" s="1">
        <v>4</v>
      </c>
      <c r="F425" s="1" t="s">
        <v>3684</v>
      </c>
      <c r="G425" s="275">
        <v>44092</v>
      </c>
      <c r="H425" s="275">
        <v>45199</v>
      </c>
      <c r="I425" s="1">
        <v>0</v>
      </c>
      <c r="J425" s="1">
        <v>1</v>
      </c>
      <c r="K425" s="1">
        <v>21</v>
      </c>
      <c r="L425" s="1">
        <v>30</v>
      </c>
      <c r="M425" s="1">
        <v>2</v>
      </c>
      <c r="N425" s="1">
        <v>9</v>
      </c>
      <c r="O425" s="1">
        <v>9.3800000000000008</v>
      </c>
      <c r="P425" s="1">
        <v>29136092</v>
      </c>
      <c r="Q425" s="1">
        <v>718709</v>
      </c>
      <c r="R425" s="1">
        <v>14859448</v>
      </c>
      <c r="S425" s="1">
        <v>0</v>
      </c>
      <c r="T425" s="1">
        <v>0</v>
      </c>
      <c r="U425" s="1">
        <v>0</v>
      </c>
      <c r="W425" s="1">
        <v>0</v>
      </c>
      <c r="X425" s="1">
        <v>0</v>
      </c>
      <c r="Y425" s="1">
        <v>0</v>
      </c>
      <c r="Z425" s="1" t="s">
        <v>3734</v>
      </c>
      <c r="AA425" s="1" t="s">
        <v>3609</v>
      </c>
      <c r="AB425" s="275">
        <v>44651</v>
      </c>
      <c r="AC425" s="1">
        <v>1</v>
      </c>
      <c r="AD425" s="1" t="s">
        <v>2623</v>
      </c>
      <c r="AE425" s="1">
        <v>1</v>
      </c>
      <c r="AF425" s="1">
        <v>30</v>
      </c>
      <c r="AG425" s="1">
        <v>0</v>
      </c>
      <c r="AN425" s="1">
        <v>1</v>
      </c>
      <c r="AO425" s="1">
        <v>1</v>
      </c>
      <c r="AP425" s="275"/>
      <c r="AR425" s="276">
        <v>1154540.69</v>
      </c>
      <c r="AS425" s="1" t="s">
        <v>2677</v>
      </c>
      <c r="AT425" s="1">
        <v>0</v>
      </c>
      <c r="AU425" s="1">
        <v>0</v>
      </c>
      <c r="AV425" s="1" t="s">
        <v>2625</v>
      </c>
      <c r="AW425" s="1" t="s">
        <v>2626</v>
      </c>
      <c r="AX425" s="1">
        <v>5</v>
      </c>
      <c r="BC425" s="1">
        <v>1</v>
      </c>
      <c r="BD425" s="1">
        <v>7</v>
      </c>
      <c r="BE425" s="1">
        <v>2</v>
      </c>
      <c r="BF425" s="296">
        <v>9084169.0008482989</v>
      </c>
      <c r="BO425" s="279">
        <f t="shared" si="27"/>
        <v>42647499</v>
      </c>
      <c r="BP425" s="2">
        <f t="shared" si="28"/>
        <v>0</v>
      </c>
      <c r="BQ425" s="2">
        <f t="shared" si="26"/>
        <v>0</v>
      </c>
      <c r="BS425" s="280">
        <v>42647499</v>
      </c>
      <c r="BT425" s="281"/>
      <c r="BU425" s="281"/>
      <c r="BV425" s="281"/>
      <c r="BW425" s="281"/>
      <c r="BX425" s="281"/>
      <c r="BY425" s="281"/>
      <c r="BZ425" s="281"/>
      <c r="CA425" s="281">
        <v>0</v>
      </c>
      <c r="CB425" s="281"/>
      <c r="CC425" s="281"/>
      <c r="CD425" s="281"/>
      <c r="CE425" s="281"/>
      <c r="CF425" s="281"/>
      <c r="CG425" s="281"/>
    </row>
    <row r="426" spans="1:85" x14ac:dyDescent="0.3">
      <c r="A426" s="273">
        <f t="shared" si="25"/>
        <v>2775.7919522383054</v>
      </c>
      <c r="B426" s="1" t="s">
        <v>2621</v>
      </c>
      <c r="C426" s="274">
        <v>24679867</v>
      </c>
      <c r="D426" s="1">
        <v>144205</v>
      </c>
      <c r="E426" s="1">
        <v>4</v>
      </c>
      <c r="F426" s="1" t="s">
        <v>3305</v>
      </c>
      <c r="G426" s="275">
        <v>43995</v>
      </c>
      <c r="H426" s="275">
        <v>44742</v>
      </c>
      <c r="I426" s="1">
        <v>0</v>
      </c>
      <c r="J426" s="1">
        <v>1</v>
      </c>
      <c r="K426" s="1">
        <v>21</v>
      </c>
      <c r="L426" s="1">
        <v>30</v>
      </c>
      <c r="M426" s="1">
        <v>2</v>
      </c>
      <c r="N426" s="1">
        <v>17.690000000000001</v>
      </c>
      <c r="O426" s="1">
        <v>19.2</v>
      </c>
      <c r="P426" s="1">
        <v>60792</v>
      </c>
      <c r="Q426" s="1">
        <v>3038</v>
      </c>
      <c r="R426" s="1">
        <v>8837</v>
      </c>
      <c r="S426" s="1">
        <v>0</v>
      </c>
      <c r="T426" s="1">
        <v>0</v>
      </c>
      <c r="U426" s="1">
        <v>0</v>
      </c>
      <c r="W426" s="1">
        <v>0</v>
      </c>
      <c r="X426" s="1">
        <v>0</v>
      </c>
      <c r="Y426" s="1">
        <v>0</v>
      </c>
      <c r="AB426" s="275">
        <v>44644</v>
      </c>
      <c r="AC426" s="1">
        <v>1</v>
      </c>
      <c r="AD426" s="1" t="s">
        <v>2623</v>
      </c>
      <c r="AE426" s="1">
        <v>1</v>
      </c>
      <c r="AF426" s="1">
        <v>30</v>
      </c>
      <c r="AG426" s="1">
        <v>0</v>
      </c>
      <c r="AN426" s="1">
        <v>1</v>
      </c>
      <c r="AO426" s="1">
        <v>1</v>
      </c>
      <c r="AR426" s="276">
        <v>658.8</v>
      </c>
      <c r="AS426" s="1" t="s">
        <v>2657</v>
      </c>
      <c r="AT426" s="1">
        <v>0</v>
      </c>
      <c r="AU426" s="1">
        <v>0</v>
      </c>
      <c r="AX426" s="1">
        <v>5</v>
      </c>
      <c r="BC426" s="1">
        <v>1</v>
      </c>
      <c r="BD426" s="1">
        <v>7</v>
      </c>
      <c r="BE426" s="1">
        <v>2</v>
      </c>
      <c r="BF426" s="296">
        <v>5402.4080477616944</v>
      </c>
      <c r="BO426" s="279">
        <f t="shared" si="27"/>
        <v>42674622</v>
      </c>
      <c r="BP426" s="2">
        <f t="shared" si="28"/>
        <v>55580310</v>
      </c>
      <c r="BQ426" s="2">
        <f t="shared" si="26"/>
        <v>0</v>
      </c>
      <c r="BS426" s="280">
        <v>42674622</v>
      </c>
      <c r="BT426" s="281">
        <v>55580310</v>
      </c>
      <c r="BU426" s="281"/>
      <c r="BV426" s="281"/>
      <c r="BW426" s="281"/>
      <c r="BX426" s="281"/>
      <c r="BY426" s="281"/>
      <c r="BZ426" s="281"/>
      <c r="CA426" s="281"/>
      <c r="CB426" s="281"/>
      <c r="CC426" s="281"/>
      <c r="CD426" s="281"/>
      <c r="CE426" s="281"/>
      <c r="CF426" s="281"/>
      <c r="CG426" s="281"/>
    </row>
    <row r="427" spans="1:85" x14ac:dyDescent="0.3">
      <c r="A427" s="273">
        <f t="shared" si="25"/>
        <v>1783.8386027009965</v>
      </c>
      <c r="B427" s="1" t="s">
        <v>2621</v>
      </c>
      <c r="C427" s="274">
        <v>24679867</v>
      </c>
      <c r="D427" s="1">
        <v>144205</v>
      </c>
      <c r="E427" s="1">
        <v>4</v>
      </c>
      <c r="F427" s="1" t="s">
        <v>3048</v>
      </c>
      <c r="G427" s="275">
        <v>43977</v>
      </c>
      <c r="H427" s="275">
        <v>44712</v>
      </c>
      <c r="I427" s="1">
        <v>0</v>
      </c>
      <c r="J427" s="1">
        <v>1</v>
      </c>
      <c r="K427" s="1">
        <v>22</v>
      </c>
      <c r="L427" s="1">
        <v>30</v>
      </c>
      <c r="M427" s="1">
        <v>2</v>
      </c>
      <c r="N427" s="1">
        <v>18</v>
      </c>
      <c r="O427" s="1">
        <v>19.559999999999999</v>
      </c>
      <c r="P427" s="1">
        <v>60000</v>
      </c>
      <c r="Q427" s="1">
        <v>2995</v>
      </c>
      <c r="R427" s="1">
        <v>5861</v>
      </c>
      <c r="S427" s="1">
        <v>0</v>
      </c>
      <c r="T427" s="1">
        <v>0</v>
      </c>
      <c r="U427" s="1">
        <v>0</v>
      </c>
      <c r="W427" s="1">
        <v>0</v>
      </c>
      <c r="X427" s="1">
        <v>0</v>
      </c>
      <c r="Y427" s="1">
        <v>0</v>
      </c>
      <c r="AB427" s="275">
        <v>44644</v>
      </c>
      <c r="AC427" s="1">
        <v>1</v>
      </c>
      <c r="AD427" s="1" t="s">
        <v>2623</v>
      </c>
      <c r="AE427" s="1">
        <v>1</v>
      </c>
      <c r="AF427" s="1">
        <v>30</v>
      </c>
      <c r="AG427" s="1">
        <v>0</v>
      </c>
      <c r="AN427" s="1">
        <v>1</v>
      </c>
      <c r="AO427" s="1">
        <v>1</v>
      </c>
      <c r="AR427" s="276">
        <v>494.1</v>
      </c>
      <c r="AS427" s="1" t="s">
        <v>2657</v>
      </c>
      <c r="AT427" s="1">
        <v>0</v>
      </c>
      <c r="AU427" s="1">
        <v>0</v>
      </c>
      <c r="AX427" s="1">
        <v>5</v>
      </c>
      <c r="BC427" s="1">
        <v>1</v>
      </c>
      <c r="BD427" s="1">
        <v>7</v>
      </c>
      <c r="BE427" s="1">
        <v>2</v>
      </c>
      <c r="BF427" s="296">
        <v>3583.0613972990031</v>
      </c>
      <c r="BO427" s="279">
        <f t="shared" si="27"/>
        <v>42602767</v>
      </c>
      <c r="BP427" s="2">
        <f t="shared" si="28"/>
        <v>0</v>
      </c>
      <c r="BQ427" s="2">
        <f t="shared" si="26"/>
        <v>0</v>
      </c>
      <c r="BS427" s="280">
        <v>42602767</v>
      </c>
      <c r="BT427" s="281"/>
      <c r="BU427" s="281"/>
      <c r="BV427" s="281"/>
      <c r="BW427" s="281"/>
      <c r="BX427" s="281"/>
      <c r="BY427" s="281"/>
      <c r="BZ427" s="281"/>
      <c r="CA427" s="281">
        <v>0</v>
      </c>
      <c r="CB427" s="281"/>
      <c r="CC427" s="281"/>
      <c r="CD427" s="281"/>
      <c r="CE427" s="281"/>
      <c r="CF427" s="281"/>
      <c r="CG427" s="281"/>
    </row>
    <row r="428" spans="1:85" x14ac:dyDescent="0.3">
      <c r="A428" s="273">
        <f t="shared" si="25"/>
        <v>2621.1051131536788</v>
      </c>
      <c r="B428" s="1" t="s">
        <v>2621</v>
      </c>
      <c r="C428" s="274">
        <v>24679867</v>
      </c>
      <c r="D428" s="1">
        <v>144205</v>
      </c>
      <c r="E428" s="1">
        <v>4</v>
      </c>
      <c r="F428" s="1" t="s">
        <v>3280</v>
      </c>
      <c r="G428" s="275">
        <v>43969</v>
      </c>
      <c r="H428" s="275">
        <v>44712</v>
      </c>
      <c r="I428" s="1">
        <v>0</v>
      </c>
      <c r="J428" s="1">
        <v>1</v>
      </c>
      <c r="K428" s="1">
        <v>22</v>
      </c>
      <c r="L428" s="1">
        <v>30</v>
      </c>
      <c r="M428" s="1">
        <v>2</v>
      </c>
      <c r="N428" s="1">
        <v>18</v>
      </c>
      <c r="O428" s="1">
        <v>19.559999999999999</v>
      </c>
      <c r="P428" s="1">
        <v>86400</v>
      </c>
      <c r="Q428" s="1">
        <v>4313</v>
      </c>
      <c r="R428" s="1">
        <v>8439</v>
      </c>
      <c r="S428" s="1">
        <v>0</v>
      </c>
      <c r="T428" s="1">
        <v>0</v>
      </c>
      <c r="U428" s="1">
        <v>0</v>
      </c>
      <c r="W428" s="1">
        <v>0</v>
      </c>
      <c r="X428" s="1">
        <v>0</v>
      </c>
      <c r="Y428" s="1">
        <v>0</v>
      </c>
      <c r="AB428" s="275">
        <v>44644</v>
      </c>
      <c r="AC428" s="1">
        <v>1</v>
      </c>
      <c r="AD428" s="1" t="s">
        <v>2623</v>
      </c>
      <c r="AE428" s="1">
        <v>1</v>
      </c>
      <c r="AF428" s="1">
        <v>30</v>
      </c>
      <c r="AG428" s="1">
        <v>0</v>
      </c>
      <c r="AN428" s="1">
        <v>1</v>
      </c>
      <c r="AO428" s="1">
        <v>1</v>
      </c>
      <c r="AR428" s="276">
        <v>658.8</v>
      </c>
      <c r="AS428" s="1" t="s">
        <v>2657</v>
      </c>
      <c r="AT428" s="1">
        <v>0</v>
      </c>
      <c r="AU428" s="1">
        <v>0</v>
      </c>
      <c r="AX428" s="1">
        <v>5</v>
      </c>
      <c r="BC428" s="1">
        <v>1</v>
      </c>
      <c r="BD428" s="1">
        <v>7</v>
      </c>
      <c r="BE428" s="1">
        <v>2</v>
      </c>
      <c r="BF428" s="296">
        <v>5159.0948868463211</v>
      </c>
      <c r="BO428" s="279">
        <f t="shared" si="27"/>
        <v>42629004</v>
      </c>
      <c r="BP428" s="2">
        <f t="shared" si="28"/>
        <v>0</v>
      </c>
      <c r="BQ428" s="2">
        <f t="shared" si="26"/>
        <v>30881182</v>
      </c>
      <c r="BS428" s="280">
        <v>42629004</v>
      </c>
      <c r="BT428" s="281"/>
      <c r="BU428" s="281"/>
      <c r="BV428" s="281">
        <v>30881182</v>
      </c>
      <c r="BW428" s="281"/>
      <c r="BX428" s="281"/>
      <c r="BY428" s="281"/>
      <c r="BZ428" s="281"/>
      <c r="CA428" s="281"/>
      <c r="CB428" s="281"/>
      <c r="CC428" s="281"/>
      <c r="CD428" s="281"/>
      <c r="CE428" s="281"/>
      <c r="CF428" s="281"/>
      <c r="CG428" s="281"/>
    </row>
    <row r="429" spans="1:85" x14ac:dyDescent="0.3">
      <c r="A429" s="273">
        <f t="shared" si="25"/>
        <v>1708.438485157234</v>
      </c>
      <c r="B429" s="1" t="s">
        <v>2621</v>
      </c>
      <c r="C429" s="274">
        <v>24679867</v>
      </c>
      <c r="D429" s="1">
        <v>144205</v>
      </c>
      <c r="E429" s="1">
        <v>4</v>
      </c>
      <c r="F429" s="1" t="s">
        <v>3196</v>
      </c>
      <c r="G429" s="275">
        <v>43988</v>
      </c>
      <c r="H429" s="275">
        <v>44742</v>
      </c>
      <c r="I429" s="1">
        <v>0</v>
      </c>
      <c r="J429" s="1">
        <v>1</v>
      </c>
      <c r="K429" s="1">
        <v>21</v>
      </c>
      <c r="L429" s="1">
        <v>30</v>
      </c>
      <c r="M429" s="1">
        <v>2</v>
      </c>
      <c r="N429" s="1">
        <v>18</v>
      </c>
      <c r="O429" s="1">
        <v>19.559999999999999</v>
      </c>
      <c r="P429" s="1">
        <v>39000</v>
      </c>
      <c r="Q429" s="1">
        <v>1947</v>
      </c>
      <c r="R429" s="1">
        <v>5667</v>
      </c>
      <c r="S429" s="1">
        <v>0</v>
      </c>
      <c r="T429" s="1">
        <v>0</v>
      </c>
      <c r="U429" s="1">
        <v>0</v>
      </c>
      <c r="W429" s="1">
        <v>0</v>
      </c>
      <c r="X429" s="1">
        <v>0</v>
      </c>
      <c r="Y429" s="1">
        <v>0</v>
      </c>
      <c r="AB429" s="275">
        <v>44644</v>
      </c>
      <c r="AC429" s="1">
        <v>1</v>
      </c>
      <c r="AD429" s="1" t="s">
        <v>2623</v>
      </c>
      <c r="AE429" s="1">
        <v>1</v>
      </c>
      <c r="AF429" s="1">
        <v>30</v>
      </c>
      <c r="AG429" s="1">
        <v>0</v>
      </c>
      <c r="AN429" s="1">
        <v>1</v>
      </c>
      <c r="AO429" s="1">
        <v>1</v>
      </c>
      <c r="AR429" s="276">
        <v>494.1</v>
      </c>
      <c r="AS429" s="1" t="s">
        <v>2657</v>
      </c>
      <c r="AT429" s="1">
        <v>0</v>
      </c>
      <c r="AU429" s="1">
        <v>0</v>
      </c>
      <c r="AX429" s="1">
        <v>5</v>
      </c>
      <c r="BC429" s="1">
        <v>1</v>
      </c>
      <c r="BD429" s="1">
        <v>7</v>
      </c>
      <c r="BE429" s="1">
        <v>2</v>
      </c>
      <c r="BF429" s="296">
        <v>3464.4615148427656</v>
      </c>
      <c r="BO429" s="279">
        <f t="shared" si="27"/>
        <v>42642022</v>
      </c>
      <c r="BP429" s="2">
        <f t="shared" si="28"/>
        <v>73340211.985768273</v>
      </c>
      <c r="BQ429" s="2">
        <f t="shared" si="26"/>
        <v>10472382.884231731</v>
      </c>
      <c r="BS429" s="280">
        <v>42642022</v>
      </c>
      <c r="BT429" s="281">
        <v>56476487.700187489</v>
      </c>
      <c r="BU429" s="281">
        <v>16863724.285580784</v>
      </c>
      <c r="BV429" s="281">
        <v>10472382.884231731</v>
      </c>
      <c r="BW429" s="281"/>
      <c r="BX429" s="281"/>
      <c r="BY429" s="281"/>
      <c r="BZ429" s="281"/>
      <c r="CA429" s="281"/>
      <c r="CB429" s="281"/>
      <c r="CC429" s="281"/>
      <c r="CD429" s="281"/>
      <c r="CE429" s="281"/>
      <c r="CF429" s="281"/>
      <c r="CG429" s="281"/>
    </row>
    <row r="430" spans="1:85" x14ac:dyDescent="0.3">
      <c r="A430" s="273">
        <f t="shared" si="25"/>
        <v>15267.162076987628</v>
      </c>
      <c r="B430" s="1" t="s">
        <v>2621</v>
      </c>
      <c r="C430" s="274">
        <v>24679867</v>
      </c>
      <c r="D430" s="1">
        <v>144205</v>
      </c>
      <c r="E430" s="1">
        <v>4</v>
      </c>
      <c r="F430" s="1" t="s">
        <v>3411</v>
      </c>
      <c r="G430" s="275">
        <v>44105</v>
      </c>
      <c r="H430" s="275">
        <v>44865</v>
      </c>
      <c r="I430" s="1">
        <v>0</v>
      </c>
      <c r="J430" s="1">
        <v>1</v>
      </c>
      <c r="K430" s="1">
        <v>17</v>
      </c>
      <c r="L430" s="1">
        <v>30</v>
      </c>
      <c r="M430" s="1">
        <v>2</v>
      </c>
      <c r="N430" s="1">
        <v>17.690000000000001</v>
      </c>
      <c r="O430" s="1">
        <v>19.2</v>
      </c>
      <c r="P430" s="1">
        <v>148830</v>
      </c>
      <c r="Q430" s="1">
        <v>7438</v>
      </c>
      <c r="R430" s="1">
        <v>49028</v>
      </c>
      <c r="S430" s="1">
        <v>0</v>
      </c>
      <c r="T430" s="1">
        <v>0</v>
      </c>
      <c r="U430" s="1">
        <v>0</v>
      </c>
      <c r="V430" s="275"/>
      <c r="W430" s="1">
        <v>0</v>
      </c>
      <c r="X430" s="1">
        <v>0</v>
      </c>
      <c r="Y430" s="1">
        <v>0</v>
      </c>
      <c r="AB430" s="275">
        <v>44644</v>
      </c>
      <c r="AC430" s="1">
        <v>1</v>
      </c>
      <c r="AD430" s="1" t="s">
        <v>2623</v>
      </c>
      <c r="AE430" s="1">
        <v>1</v>
      </c>
      <c r="AF430" s="1">
        <v>30</v>
      </c>
      <c r="AG430" s="1">
        <v>0</v>
      </c>
      <c r="AN430" s="1">
        <v>1</v>
      </c>
      <c r="AO430" s="1">
        <v>1</v>
      </c>
      <c r="AR430" s="276">
        <v>3788.08</v>
      </c>
      <c r="AS430" s="1" t="s">
        <v>2657</v>
      </c>
      <c r="AT430" s="1">
        <v>0</v>
      </c>
      <c r="AU430" s="1">
        <v>0</v>
      </c>
      <c r="AX430" s="1">
        <v>5</v>
      </c>
      <c r="BC430" s="1">
        <v>1</v>
      </c>
      <c r="BD430" s="1">
        <v>7</v>
      </c>
      <c r="BE430" s="1">
        <v>2</v>
      </c>
      <c r="BF430" s="296">
        <v>29972.75792301237</v>
      </c>
      <c r="BO430" s="279">
        <f t="shared" si="27"/>
        <v>42644890</v>
      </c>
      <c r="BP430" s="2">
        <f t="shared" si="28"/>
        <v>0</v>
      </c>
      <c r="BQ430" s="2">
        <f t="shared" si="26"/>
        <v>1468132.0000000005</v>
      </c>
      <c r="BS430" s="280">
        <v>42644890</v>
      </c>
      <c r="BT430" s="281"/>
      <c r="BU430" s="281"/>
      <c r="BV430" s="281">
        <v>940012.79334486136</v>
      </c>
      <c r="BW430" s="281"/>
      <c r="BX430" s="281"/>
      <c r="BY430" s="281"/>
      <c r="BZ430" s="281"/>
      <c r="CA430" s="281">
        <v>528119.2066551391</v>
      </c>
      <c r="CB430" s="281"/>
      <c r="CC430" s="281"/>
      <c r="CD430" s="281"/>
      <c r="CE430" s="281"/>
      <c r="CF430" s="281"/>
      <c r="CG430" s="281"/>
    </row>
    <row r="431" spans="1:85" x14ac:dyDescent="0.3">
      <c r="A431" s="273">
        <f t="shared" si="25"/>
        <v>15941.191219562061</v>
      </c>
      <c r="B431" s="1" t="s">
        <v>2621</v>
      </c>
      <c r="C431" s="274">
        <v>24679867</v>
      </c>
      <c r="D431" s="1">
        <v>144205</v>
      </c>
      <c r="E431" s="1">
        <v>4</v>
      </c>
      <c r="F431" s="1" t="s">
        <v>3872</v>
      </c>
      <c r="G431" s="275">
        <v>44077</v>
      </c>
      <c r="H431" s="275">
        <v>44834</v>
      </c>
      <c r="I431" s="1">
        <v>0</v>
      </c>
      <c r="J431" s="1">
        <v>1</v>
      </c>
      <c r="K431" s="1">
        <v>18</v>
      </c>
      <c r="L431" s="1">
        <v>30</v>
      </c>
      <c r="M431" s="1">
        <v>2</v>
      </c>
      <c r="N431" s="1">
        <v>17.690000000000001</v>
      </c>
      <c r="O431" s="1">
        <v>19.2</v>
      </c>
      <c r="P431" s="1">
        <v>179900</v>
      </c>
      <c r="Q431" s="1">
        <v>8990</v>
      </c>
      <c r="R431" s="1">
        <v>51186</v>
      </c>
      <c r="S431" s="1">
        <v>0</v>
      </c>
      <c r="T431" s="1">
        <v>0</v>
      </c>
      <c r="U431" s="1">
        <v>0</v>
      </c>
      <c r="W431" s="1">
        <v>0</v>
      </c>
      <c r="X431" s="1">
        <v>0</v>
      </c>
      <c r="Y431" s="1">
        <v>0</v>
      </c>
      <c r="AB431" s="275">
        <v>44644</v>
      </c>
      <c r="AC431" s="1">
        <v>1</v>
      </c>
      <c r="AD431" s="1" t="s">
        <v>2623</v>
      </c>
      <c r="AE431" s="1">
        <v>1</v>
      </c>
      <c r="AF431" s="1">
        <v>30</v>
      </c>
      <c r="AG431" s="1">
        <v>0</v>
      </c>
      <c r="AN431" s="1">
        <v>1</v>
      </c>
      <c r="AO431" s="1">
        <v>1</v>
      </c>
      <c r="AR431" s="276">
        <v>3952.78</v>
      </c>
      <c r="AS431" s="1" t="s">
        <v>2657</v>
      </c>
      <c r="AT431" s="1">
        <v>0</v>
      </c>
      <c r="AU431" s="1">
        <v>0</v>
      </c>
      <c r="AX431" s="1">
        <v>5</v>
      </c>
      <c r="BC431" s="1">
        <v>1</v>
      </c>
      <c r="BD431" s="1">
        <v>7</v>
      </c>
      <c r="BE431" s="1">
        <v>2</v>
      </c>
      <c r="BF431" s="296">
        <v>31292.02878043794</v>
      </c>
      <c r="BO431" s="279">
        <f t="shared" si="27"/>
        <v>42724469</v>
      </c>
      <c r="BP431" s="2">
        <f t="shared" si="28"/>
        <v>0</v>
      </c>
      <c r="BQ431" s="2">
        <f t="shared" si="26"/>
        <v>12257875</v>
      </c>
      <c r="BS431" s="280">
        <v>42724469</v>
      </c>
      <c r="BT431" s="281"/>
      <c r="BU431" s="281"/>
      <c r="BV431" s="281"/>
      <c r="BW431" s="281"/>
      <c r="BX431" s="281"/>
      <c r="BY431" s="281"/>
      <c r="BZ431" s="281"/>
      <c r="CA431" s="281">
        <v>12257875</v>
      </c>
      <c r="CB431" s="281"/>
      <c r="CC431" s="281"/>
      <c r="CD431" s="281"/>
      <c r="CE431" s="281"/>
      <c r="CF431" s="281"/>
      <c r="CG431" s="281"/>
    </row>
    <row r="432" spans="1:85" x14ac:dyDescent="0.3">
      <c r="A432" s="273">
        <f t="shared" si="25"/>
        <v>6153.3322127049614</v>
      </c>
      <c r="B432" s="1" t="s">
        <v>2621</v>
      </c>
      <c r="C432" s="274">
        <v>24679867</v>
      </c>
      <c r="D432" s="1">
        <v>144205</v>
      </c>
      <c r="E432" s="1">
        <v>4</v>
      </c>
      <c r="F432" s="1" t="s">
        <v>3621</v>
      </c>
      <c r="G432" s="275">
        <v>44247</v>
      </c>
      <c r="H432" s="275">
        <v>44985</v>
      </c>
      <c r="I432" s="1">
        <v>0</v>
      </c>
      <c r="J432" s="1">
        <v>1</v>
      </c>
      <c r="K432" s="1">
        <v>13</v>
      </c>
      <c r="L432" s="1">
        <v>30</v>
      </c>
      <c r="M432" s="1">
        <v>2</v>
      </c>
      <c r="N432" s="1">
        <v>17.690000000000001</v>
      </c>
      <c r="O432" s="1">
        <v>19.2</v>
      </c>
      <c r="P432" s="1">
        <v>39050</v>
      </c>
      <c r="Q432" s="1">
        <v>1951</v>
      </c>
      <c r="R432" s="1">
        <v>19646</v>
      </c>
      <c r="S432" s="1">
        <v>0</v>
      </c>
      <c r="T432" s="1">
        <v>0</v>
      </c>
      <c r="U432" s="1">
        <v>0</v>
      </c>
      <c r="W432" s="1">
        <v>0</v>
      </c>
      <c r="X432" s="1">
        <v>0</v>
      </c>
      <c r="Y432" s="1">
        <v>0</v>
      </c>
      <c r="AB432" s="275">
        <v>44644</v>
      </c>
      <c r="AC432" s="1">
        <v>1</v>
      </c>
      <c r="AD432" s="1" t="s">
        <v>2623</v>
      </c>
      <c r="AE432" s="1">
        <v>1</v>
      </c>
      <c r="AF432" s="1">
        <v>30</v>
      </c>
      <c r="AG432" s="1">
        <v>0</v>
      </c>
      <c r="AN432" s="1">
        <v>1</v>
      </c>
      <c r="AO432" s="1">
        <v>1</v>
      </c>
      <c r="AR432" s="276">
        <v>1482.29</v>
      </c>
      <c r="AS432" s="1" t="s">
        <v>2657</v>
      </c>
      <c r="AT432" s="1">
        <v>0</v>
      </c>
      <c r="AU432" s="1">
        <v>0</v>
      </c>
      <c r="AX432" s="1">
        <v>5</v>
      </c>
      <c r="BC432" s="1">
        <v>1</v>
      </c>
      <c r="BD432" s="1">
        <v>7</v>
      </c>
      <c r="BE432" s="1">
        <v>2</v>
      </c>
      <c r="BF432" s="296">
        <v>12010.377787295038</v>
      </c>
      <c r="BO432" s="279">
        <f t="shared" si="27"/>
        <v>42848242</v>
      </c>
      <c r="BP432" s="2">
        <f t="shared" si="28"/>
        <v>0</v>
      </c>
      <c r="BQ432" s="2">
        <f t="shared" si="26"/>
        <v>0</v>
      </c>
      <c r="BS432" s="280">
        <v>42848242</v>
      </c>
      <c r="BT432" s="281"/>
      <c r="BU432" s="281"/>
      <c r="BV432" s="281"/>
      <c r="BW432" s="281"/>
      <c r="BX432" s="281"/>
      <c r="BY432" s="281"/>
      <c r="BZ432" s="281"/>
      <c r="CA432" s="281">
        <v>0</v>
      </c>
      <c r="CB432" s="281"/>
      <c r="CC432" s="281"/>
      <c r="CD432" s="281"/>
      <c r="CE432" s="281"/>
      <c r="CF432" s="281"/>
      <c r="CG432" s="281"/>
    </row>
    <row r="433" spans="1:85" x14ac:dyDescent="0.3">
      <c r="A433" s="273">
        <f t="shared" si="25"/>
        <v>12936.478291894491</v>
      </c>
      <c r="B433" s="1" t="s">
        <v>2621</v>
      </c>
      <c r="C433" s="274">
        <v>24679867</v>
      </c>
      <c r="D433" s="1">
        <v>144205</v>
      </c>
      <c r="E433" s="1">
        <v>4</v>
      </c>
      <c r="F433" s="1" t="s">
        <v>3641</v>
      </c>
      <c r="G433" s="275">
        <v>44181</v>
      </c>
      <c r="H433" s="275">
        <v>44926</v>
      </c>
      <c r="I433" s="1">
        <v>0</v>
      </c>
      <c r="J433" s="1">
        <v>1</v>
      </c>
      <c r="K433" s="1">
        <v>15</v>
      </c>
      <c r="L433" s="1">
        <v>30</v>
      </c>
      <c r="M433" s="1">
        <v>2</v>
      </c>
      <c r="N433" s="1">
        <v>17.690000000000001</v>
      </c>
      <c r="O433" s="1">
        <v>19.2</v>
      </c>
      <c r="P433" s="1">
        <v>100000</v>
      </c>
      <c r="Q433" s="1">
        <v>4997</v>
      </c>
      <c r="R433" s="1">
        <v>41760</v>
      </c>
      <c r="S433" s="1">
        <v>0</v>
      </c>
      <c r="T433" s="1">
        <v>0</v>
      </c>
      <c r="U433" s="1">
        <v>0</v>
      </c>
      <c r="V433" s="275"/>
      <c r="W433" s="1">
        <v>0</v>
      </c>
      <c r="X433" s="1">
        <v>0</v>
      </c>
      <c r="Y433" s="1">
        <v>0</v>
      </c>
      <c r="AB433" s="275">
        <v>44644</v>
      </c>
      <c r="AC433" s="1">
        <v>1</v>
      </c>
      <c r="AD433" s="1" t="s">
        <v>2623</v>
      </c>
      <c r="AE433" s="1">
        <v>1</v>
      </c>
      <c r="AF433" s="1">
        <v>30</v>
      </c>
      <c r="AG433" s="1">
        <v>0</v>
      </c>
      <c r="AN433" s="1">
        <v>1</v>
      </c>
      <c r="AO433" s="1">
        <v>1</v>
      </c>
      <c r="AP433" s="275"/>
      <c r="AR433" s="276">
        <v>3293.98</v>
      </c>
      <c r="AS433" s="1" t="s">
        <v>2657</v>
      </c>
      <c r="AT433" s="1">
        <v>0</v>
      </c>
      <c r="AU433" s="1">
        <v>0</v>
      </c>
      <c r="AX433" s="1">
        <v>5</v>
      </c>
      <c r="BC433" s="1">
        <v>1</v>
      </c>
      <c r="BD433" s="1">
        <v>7</v>
      </c>
      <c r="BE433" s="1">
        <v>2</v>
      </c>
      <c r="BF433" s="296">
        <v>25529.541708105506</v>
      </c>
      <c r="BO433" s="279">
        <f t="shared" si="27"/>
        <v>42849644</v>
      </c>
      <c r="BP433" s="2">
        <f t="shared" si="28"/>
        <v>0</v>
      </c>
      <c r="BQ433" s="2">
        <f t="shared" si="26"/>
        <v>25058696.580000002</v>
      </c>
      <c r="BS433" s="280">
        <v>42849644</v>
      </c>
      <c r="BT433" s="281"/>
      <c r="BU433" s="281"/>
      <c r="BV433" s="281">
        <v>21896732.182025634</v>
      </c>
      <c r="BW433" s="281"/>
      <c r="BX433" s="281"/>
      <c r="BY433" s="281"/>
      <c r="BZ433" s="281"/>
      <c r="CA433" s="281">
        <v>3161964.3979743673</v>
      </c>
      <c r="CB433" s="281"/>
      <c r="CC433" s="281"/>
      <c r="CD433" s="281"/>
      <c r="CE433" s="281"/>
      <c r="CF433" s="281"/>
      <c r="CG433" s="281"/>
    </row>
    <row r="434" spans="1:85" x14ac:dyDescent="0.3">
      <c r="A434" s="273">
        <f t="shared" si="25"/>
        <v>10139.596668594753</v>
      </c>
      <c r="B434" s="1" t="s">
        <v>2621</v>
      </c>
      <c r="C434" s="274">
        <v>24679867</v>
      </c>
      <c r="D434" s="1">
        <v>144205</v>
      </c>
      <c r="E434" s="1">
        <v>4</v>
      </c>
      <c r="F434" s="1" t="s">
        <v>3642</v>
      </c>
      <c r="G434" s="275">
        <v>44229</v>
      </c>
      <c r="H434" s="275">
        <v>44985</v>
      </c>
      <c r="I434" s="1">
        <v>0</v>
      </c>
      <c r="J434" s="1">
        <v>1</v>
      </c>
      <c r="K434" s="1">
        <v>13</v>
      </c>
      <c r="L434" s="1">
        <v>30</v>
      </c>
      <c r="M434" s="1">
        <v>2</v>
      </c>
      <c r="N434" s="1">
        <v>17.690000000000001</v>
      </c>
      <c r="O434" s="1">
        <v>19.2</v>
      </c>
      <c r="P434" s="1">
        <v>64500</v>
      </c>
      <c r="Q434" s="1">
        <v>3223</v>
      </c>
      <c r="R434" s="1">
        <v>32445</v>
      </c>
      <c r="S434" s="1">
        <v>0</v>
      </c>
      <c r="T434" s="1">
        <v>0</v>
      </c>
      <c r="U434" s="1">
        <v>0</v>
      </c>
      <c r="W434" s="1">
        <v>0</v>
      </c>
      <c r="X434" s="1">
        <v>0</v>
      </c>
      <c r="Y434" s="1">
        <v>0</v>
      </c>
      <c r="AB434" s="275">
        <v>44644</v>
      </c>
      <c r="AC434" s="1">
        <v>1</v>
      </c>
      <c r="AD434" s="1" t="s">
        <v>2623</v>
      </c>
      <c r="AE434" s="1">
        <v>1</v>
      </c>
      <c r="AF434" s="1">
        <v>30</v>
      </c>
      <c r="AG434" s="1">
        <v>0</v>
      </c>
      <c r="AN434" s="1">
        <v>1</v>
      </c>
      <c r="AO434" s="1">
        <v>1</v>
      </c>
      <c r="AP434" s="275"/>
      <c r="AR434" s="276">
        <v>2470.4899999999998</v>
      </c>
      <c r="AS434" s="1" t="s">
        <v>2657</v>
      </c>
      <c r="AT434" s="1">
        <v>0</v>
      </c>
      <c r="AU434" s="1">
        <v>0</v>
      </c>
      <c r="AX434" s="1">
        <v>5</v>
      </c>
      <c r="BC434" s="1">
        <v>1</v>
      </c>
      <c r="BD434" s="1">
        <v>7</v>
      </c>
      <c r="BE434" s="1">
        <v>2</v>
      </c>
      <c r="BF434" s="296">
        <v>19834.913331405249</v>
      </c>
      <c r="BO434" s="279">
        <f t="shared" si="27"/>
        <v>42844664</v>
      </c>
      <c r="BP434" s="2">
        <f t="shared" si="28"/>
        <v>0</v>
      </c>
      <c r="BQ434" s="2">
        <f t="shared" si="26"/>
        <v>1257012</v>
      </c>
      <c r="BS434" s="280">
        <v>42844664</v>
      </c>
      <c r="BT434" s="281"/>
      <c r="BU434" s="281"/>
      <c r="BV434" s="281"/>
      <c r="BW434" s="281"/>
      <c r="BX434" s="281"/>
      <c r="BY434" s="281"/>
      <c r="BZ434" s="281"/>
      <c r="CA434" s="281">
        <v>1257012</v>
      </c>
      <c r="CB434" s="281"/>
      <c r="CC434" s="281"/>
      <c r="CD434" s="281"/>
      <c r="CE434" s="281"/>
      <c r="CF434" s="281"/>
      <c r="CG434" s="281"/>
    </row>
    <row r="435" spans="1:85" x14ac:dyDescent="0.3">
      <c r="A435" s="273">
        <f t="shared" si="25"/>
        <v>10346.844671117335</v>
      </c>
      <c r="B435" s="1" t="s">
        <v>2621</v>
      </c>
      <c r="C435" s="274">
        <v>24679867</v>
      </c>
      <c r="D435" s="1">
        <v>144205</v>
      </c>
      <c r="E435" s="1">
        <v>4</v>
      </c>
      <c r="F435" s="1" t="s">
        <v>3651</v>
      </c>
      <c r="G435" s="275">
        <v>44182</v>
      </c>
      <c r="H435" s="275">
        <v>44926</v>
      </c>
      <c r="I435" s="1">
        <v>0</v>
      </c>
      <c r="J435" s="1">
        <v>1</v>
      </c>
      <c r="K435" s="1">
        <v>15</v>
      </c>
      <c r="L435" s="1">
        <v>30</v>
      </c>
      <c r="M435" s="1">
        <v>2</v>
      </c>
      <c r="N435" s="1">
        <v>17.690000000000001</v>
      </c>
      <c r="O435" s="1">
        <v>19.2</v>
      </c>
      <c r="P435" s="1">
        <v>80000</v>
      </c>
      <c r="Q435" s="1">
        <v>3998</v>
      </c>
      <c r="R435" s="1">
        <v>33402</v>
      </c>
      <c r="S435" s="1">
        <v>0</v>
      </c>
      <c r="T435" s="1">
        <v>0</v>
      </c>
      <c r="U435" s="1">
        <v>0</v>
      </c>
      <c r="W435" s="1">
        <v>0</v>
      </c>
      <c r="X435" s="1">
        <v>0</v>
      </c>
      <c r="Y435" s="1">
        <v>0</v>
      </c>
      <c r="AB435" s="275">
        <v>44644</v>
      </c>
      <c r="AC435" s="1">
        <v>1</v>
      </c>
      <c r="AD435" s="1" t="s">
        <v>2623</v>
      </c>
      <c r="AE435" s="1">
        <v>1</v>
      </c>
      <c r="AF435" s="1">
        <v>30</v>
      </c>
      <c r="AG435" s="1">
        <v>0</v>
      </c>
      <c r="AN435" s="1">
        <v>1</v>
      </c>
      <c r="AO435" s="1">
        <v>1</v>
      </c>
      <c r="AR435" s="276">
        <v>2635.19</v>
      </c>
      <c r="AS435" s="1" t="s">
        <v>2657</v>
      </c>
      <c r="AT435" s="1">
        <v>0</v>
      </c>
      <c r="AU435" s="1">
        <v>0</v>
      </c>
      <c r="AX435" s="1">
        <v>5</v>
      </c>
      <c r="BC435" s="1">
        <v>1</v>
      </c>
      <c r="BD435" s="1">
        <v>7</v>
      </c>
      <c r="BE435" s="1">
        <v>2</v>
      </c>
      <c r="BF435" s="296">
        <v>20419.965328882667</v>
      </c>
      <c r="BO435" s="279">
        <f t="shared" si="27"/>
        <v>42844446</v>
      </c>
      <c r="BP435" s="2">
        <f t="shared" si="28"/>
        <v>0</v>
      </c>
      <c r="BQ435" s="2">
        <f t="shared" si="26"/>
        <v>3973100</v>
      </c>
      <c r="BS435" s="280">
        <v>42844446</v>
      </c>
      <c r="BT435" s="281"/>
      <c r="BU435" s="281"/>
      <c r="BV435" s="281"/>
      <c r="BW435" s="281"/>
      <c r="BX435" s="281"/>
      <c r="BY435" s="281"/>
      <c r="BZ435" s="281"/>
      <c r="CA435" s="281">
        <v>3973100</v>
      </c>
      <c r="CB435" s="281"/>
      <c r="CC435" s="281"/>
      <c r="CD435" s="281"/>
      <c r="CE435" s="281"/>
      <c r="CF435" s="281"/>
      <c r="CG435" s="281"/>
    </row>
    <row r="436" spans="1:85" x14ac:dyDescent="0.3">
      <c r="A436" s="273">
        <f t="shared" si="25"/>
        <v>2272.4767346137041</v>
      </c>
      <c r="B436" s="1" t="s">
        <v>2621</v>
      </c>
      <c r="C436" s="274">
        <v>24679867</v>
      </c>
      <c r="D436" s="1">
        <v>144205</v>
      </c>
      <c r="E436" s="1">
        <v>4</v>
      </c>
      <c r="F436" s="1" t="s">
        <v>3675</v>
      </c>
      <c r="G436" s="275">
        <v>44233</v>
      </c>
      <c r="H436" s="275">
        <v>44985</v>
      </c>
      <c r="I436" s="1">
        <v>0</v>
      </c>
      <c r="J436" s="1">
        <v>1</v>
      </c>
      <c r="K436" s="1">
        <v>13</v>
      </c>
      <c r="L436" s="1">
        <v>30</v>
      </c>
      <c r="M436" s="1">
        <v>2</v>
      </c>
      <c r="N436" s="1">
        <v>17.690000000000001</v>
      </c>
      <c r="O436" s="1">
        <v>19.2</v>
      </c>
      <c r="P436" s="1">
        <v>14990</v>
      </c>
      <c r="Q436" s="1">
        <v>749</v>
      </c>
      <c r="R436" s="1">
        <v>7542</v>
      </c>
      <c r="S436" s="1">
        <v>0</v>
      </c>
      <c r="T436" s="1">
        <v>0</v>
      </c>
      <c r="U436" s="1">
        <v>0</v>
      </c>
      <c r="W436" s="1">
        <v>0</v>
      </c>
      <c r="X436" s="1">
        <v>0</v>
      </c>
      <c r="Y436" s="1">
        <v>0</v>
      </c>
      <c r="AB436" s="275">
        <v>44644</v>
      </c>
      <c r="AC436" s="1">
        <v>1</v>
      </c>
      <c r="AD436" s="1" t="s">
        <v>2623</v>
      </c>
      <c r="AE436" s="1">
        <v>1</v>
      </c>
      <c r="AF436" s="1">
        <v>30</v>
      </c>
      <c r="AG436" s="1">
        <v>0</v>
      </c>
      <c r="AN436" s="1">
        <v>1</v>
      </c>
      <c r="AO436" s="1">
        <v>1</v>
      </c>
      <c r="AR436" s="276">
        <v>658.8</v>
      </c>
      <c r="AS436" s="1" t="s">
        <v>2657</v>
      </c>
      <c r="AT436" s="1">
        <v>0</v>
      </c>
      <c r="AU436" s="1">
        <v>0</v>
      </c>
      <c r="AX436" s="1">
        <v>5</v>
      </c>
      <c r="BC436" s="1">
        <v>1</v>
      </c>
      <c r="BD436" s="1">
        <v>7</v>
      </c>
      <c r="BE436" s="1">
        <v>2</v>
      </c>
      <c r="BF436" s="296">
        <v>4610.7232653862957</v>
      </c>
      <c r="BO436" s="279">
        <f t="shared" si="27"/>
        <v>42860460</v>
      </c>
      <c r="BP436" s="2">
        <f t="shared" si="28"/>
        <v>0</v>
      </c>
      <c r="BQ436" s="2">
        <f t="shared" si="26"/>
        <v>0</v>
      </c>
      <c r="BS436" s="280">
        <v>42860460</v>
      </c>
      <c r="BT436" s="281"/>
      <c r="BU436" s="281"/>
      <c r="BV436" s="281"/>
      <c r="BW436" s="281"/>
      <c r="BX436" s="281"/>
      <c r="BY436" s="281"/>
      <c r="BZ436" s="281"/>
      <c r="CA436" s="281">
        <v>0</v>
      </c>
      <c r="CB436" s="281"/>
      <c r="CC436" s="281"/>
      <c r="CD436" s="281"/>
      <c r="CE436" s="281"/>
      <c r="CF436" s="281"/>
      <c r="CG436" s="281"/>
    </row>
    <row r="437" spans="1:85" x14ac:dyDescent="0.3">
      <c r="A437" s="273">
        <f t="shared" si="25"/>
        <v>21931.674724788485</v>
      </c>
      <c r="B437" s="1" t="s">
        <v>2621</v>
      </c>
      <c r="C437" s="274">
        <v>24679867</v>
      </c>
      <c r="D437" s="1">
        <v>144205</v>
      </c>
      <c r="E437" s="1">
        <v>4</v>
      </c>
      <c r="F437" s="1" t="s">
        <v>3678</v>
      </c>
      <c r="G437" s="275">
        <v>44233</v>
      </c>
      <c r="H437" s="275">
        <v>44985</v>
      </c>
      <c r="I437" s="1">
        <v>0</v>
      </c>
      <c r="J437" s="1">
        <v>1</v>
      </c>
      <c r="K437" s="1">
        <v>13</v>
      </c>
      <c r="L437" s="1">
        <v>30</v>
      </c>
      <c r="M437" s="1">
        <v>2</v>
      </c>
      <c r="N437" s="1">
        <v>17.690000000000001</v>
      </c>
      <c r="O437" s="1">
        <v>19.2</v>
      </c>
      <c r="P437" s="1">
        <v>140000</v>
      </c>
      <c r="Q437" s="1">
        <v>6996</v>
      </c>
      <c r="R437" s="1">
        <v>70413</v>
      </c>
      <c r="S437" s="1">
        <v>0</v>
      </c>
      <c r="T437" s="1">
        <v>0</v>
      </c>
      <c r="U437" s="1">
        <v>0</v>
      </c>
      <c r="W437" s="1">
        <v>0</v>
      </c>
      <c r="X437" s="1">
        <v>0</v>
      </c>
      <c r="Y437" s="1">
        <v>0</v>
      </c>
      <c r="AB437" s="275">
        <v>44644</v>
      </c>
      <c r="AC437" s="1">
        <v>1</v>
      </c>
      <c r="AD437" s="1" t="s">
        <v>2623</v>
      </c>
      <c r="AE437" s="1">
        <v>1</v>
      </c>
      <c r="AF437" s="1">
        <v>30</v>
      </c>
      <c r="AG437" s="1">
        <v>0</v>
      </c>
      <c r="AN437" s="1">
        <v>1</v>
      </c>
      <c r="AO437" s="1">
        <v>1</v>
      </c>
      <c r="AR437" s="276">
        <v>5435.07</v>
      </c>
      <c r="AS437" s="1" t="s">
        <v>2657</v>
      </c>
      <c r="AT437" s="1">
        <v>0</v>
      </c>
      <c r="AU437" s="1">
        <v>0</v>
      </c>
      <c r="AX437" s="1">
        <v>5</v>
      </c>
      <c r="BC437" s="1">
        <v>1</v>
      </c>
      <c r="BD437" s="1">
        <v>7</v>
      </c>
      <c r="BE437" s="1">
        <v>2</v>
      </c>
      <c r="BF437" s="296">
        <v>43046.255275211515</v>
      </c>
      <c r="BO437" s="279">
        <f t="shared" si="27"/>
        <v>42864629</v>
      </c>
      <c r="BP437" s="2">
        <f t="shared" si="28"/>
        <v>0</v>
      </c>
      <c r="BQ437" s="2">
        <f t="shared" si="26"/>
        <v>0</v>
      </c>
      <c r="BS437" s="280">
        <v>42864629</v>
      </c>
      <c r="BT437" s="281">
        <v>0</v>
      </c>
      <c r="BU437" s="281"/>
      <c r="BV437" s="281"/>
      <c r="BW437" s="281"/>
      <c r="BX437" s="281"/>
      <c r="BY437" s="281"/>
      <c r="BZ437" s="281"/>
      <c r="CA437" s="281"/>
      <c r="CB437" s="281"/>
      <c r="CC437" s="281"/>
      <c r="CD437" s="281"/>
      <c r="CE437" s="281"/>
      <c r="CF437" s="281"/>
      <c r="CG437" s="281"/>
    </row>
    <row r="438" spans="1:85" x14ac:dyDescent="0.3">
      <c r="A438" s="273">
        <f t="shared" si="25"/>
        <v>18107.96232545461</v>
      </c>
      <c r="B438" s="1" t="s">
        <v>2621</v>
      </c>
      <c r="C438" s="274">
        <v>24679867</v>
      </c>
      <c r="D438" s="1">
        <v>144205</v>
      </c>
      <c r="E438" s="1">
        <v>4</v>
      </c>
      <c r="F438" s="1" t="s">
        <v>3694</v>
      </c>
      <c r="G438" s="275">
        <v>44188</v>
      </c>
      <c r="H438" s="275">
        <v>44926</v>
      </c>
      <c r="I438" s="1">
        <v>0</v>
      </c>
      <c r="J438" s="1">
        <v>1</v>
      </c>
      <c r="K438" s="1">
        <v>15</v>
      </c>
      <c r="L438" s="1">
        <v>30</v>
      </c>
      <c r="M438" s="1">
        <v>2</v>
      </c>
      <c r="N438" s="1">
        <v>17.690000000000001</v>
      </c>
      <c r="O438" s="1">
        <v>19.2</v>
      </c>
      <c r="P438" s="1">
        <v>140000</v>
      </c>
      <c r="Q438" s="1">
        <v>6996</v>
      </c>
      <c r="R438" s="1">
        <v>58456</v>
      </c>
      <c r="S438" s="1">
        <v>0</v>
      </c>
      <c r="T438" s="1">
        <v>0</v>
      </c>
      <c r="U438" s="1">
        <v>0</v>
      </c>
      <c r="W438" s="1">
        <v>0</v>
      </c>
      <c r="X438" s="1">
        <v>0</v>
      </c>
      <c r="Y438" s="1">
        <v>0</v>
      </c>
      <c r="AB438" s="275">
        <v>44644</v>
      </c>
      <c r="AC438" s="1">
        <v>1</v>
      </c>
      <c r="AD438" s="1" t="s">
        <v>2623</v>
      </c>
      <c r="AE438" s="1">
        <v>1</v>
      </c>
      <c r="AF438" s="1">
        <v>30</v>
      </c>
      <c r="AG438" s="1">
        <v>0</v>
      </c>
      <c r="AN438" s="1">
        <v>1</v>
      </c>
      <c r="AO438" s="1">
        <v>1</v>
      </c>
      <c r="AR438" s="276">
        <v>4611.57</v>
      </c>
      <c r="AS438" s="1" t="s">
        <v>2657</v>
      </c>
      <c r="AT438" s="1">
        <v>0</v>
      </c>
      <c r="AU438" s="1">
        <v>0</v>
      </c>
      <c r="AX438" s="1">
        <v>5</v>
      </c>
      <c r="BC438" s="1">
        <v>1</v>
      </c>
      <c r="BD438" s="1">
        <v>7</v>
      </c>
      <c r="BE438" s="1">
        <v>2</v>
      </c>
      <c r="BF438" s="296">
        <v>35736.467674545391</v>
      </c>
      <c r="BO438" s="279">
        <f t="shared" si="27"/>
        <v>42867226</v>
      </c>
      <c r="BP438" s="2">
        <f t="shared" si="28"/>
        <v>59986554</v>
      </c>
      <c r="BQ438" s="2">
        <f t="shared" si="26"/>
        <v>0</v>
      </c>
      <c r="BS438" s="280">
        <v>42867226</v>
      </c>
      <c r="BT438" s="281">
        <v>59986554</v>
      </c>
      <c r="BU438" s="281"/>
      <c r="BV438" s="281"/>
      <c r="BW438" s="281"/>
      <c r="BX438" s="281"/>
      <c r="BY438" s="281"/>
      <c r="BZ438" s="281"/>
      <c r="CA438" s="281"/>
      <c r="CB438" s="281"/>
      <c r="CC438" s="281"/>
      <c r="CD438" s="281"/>
      <c r="CE438" s="281"/>
      <c r="CF438" s="281"/>
      <c r="CG438" s="281"/>
    </row>
    <row r="439" spans="1:85" x14ac:dyDescent="0.3">
      <c r="A439" s="273">
        <f t="shared" si="25"/>
        <v>13067.068186197088</v>
      </c>
      <c r="B439" s="1" t="s">
        <v>2621</v>
      </c>
      <c r="C439" s="274">
        <v>24679867</v>
      </c>
      <c r="D439" s="1">
        <v>144205</v>
      </c>
      <c r="E439" s="1">
        <v>4</v>
      </c>
      <c r="F439" s="1" t="s">
        <v>3706</v>
      </c>
      <c r="G439" s="275">
        <v>44235</v>
      </c>
      <c r="H439" s="275">
        <v>44985</v>
      </c>
      <c r="I439" s="1">
        <v>0</v>
      </c>
      <c r="J439" s="1">
        <v>1</v>
      </c>
      <c r="K439" s="1">
        <v>13</v>
      </c>
      <c r="L439" s="1">
        <v>30</v>
      </c>
      <c r="M439" s="1">
        <v>2</v>
      </c>
      <c r="N439" s="1">
        <v>17.690000000000001</v>
      </c>
      <c r="O439" s="1">
        <v>19.2</v>
      </c>
      <c r="P439" s="1">
        <v>83701</v>
      </c>
      <c r="Q439" s="1">
        <v>4183</v>
      </c>
      <c r="R439" s="1">
        <v>42096</v>
      </c>
      <c r="S439" s="1">
        <v>0</v>
      </c>
      <c r="T439" s="1">
        <v>0</v>
      </c>
      <c r="U439" s="1">
        <v>0</v>
      </c>
      <c r="W439" s="1">
        <v>0</v>
      </c>
      <c r="X439" s="1">
        <v>0</v>
      </c>
      <c r="Y439" s="1">
        <v>0</v>
      </c>
      <c r="AB439" s="275">
        <v>44644</v>
      </c>
      <c r="AC439" s="1">
        <v>1</v>
      </c>
      <c r="AD439" s="1" t="s">
        <v>2623</v>
      </c>
      <c r="AE439" s="1">
        <v>1</v>
      </c>
      <c r="AF439" s="1">
        <v>30</v>
      </c>
      <c r="AG439" s="1">
        <v>0</v>
      </c>
      <c r="AN439" s="1">
        <v>1</v>
      </c>
      <c r="AO439" s="1">
        <v>1</v>
      </c>
      <c r="AR439" s="276">
        <v>3293.98</v>
      </c>
      <c r="AS439" s="1" t="s">
        <v>2657</v>
      </c>
      <c r="AT439" s="1">
        <v>0</v>
      </c>
      <c r="AU439" s="1">
        <v>0</v>
      </c>
      <c r="AX439" s="1">
        <v>5</v>
      </c>
      <c r="BC439" s="1">
        <v>1</v>
      </c>
      <c r="BD439" s="1">
        <v>7</v>
      </c>
      <c r="BE439" s="1">
        <v>2</v>
      </c>
      <c r="BF439" s="296">
        <v>25734.951813802909</v>
      </c>
      <c r="BO439" s="279">
        <f t="shared" si="27"/>
        <v>42868440</v>
      </c>
      <c r="BP439" s="2">
        <f t="shared" si="28"/>
        <v>41123028.780000001</v>
      </c>
      <c r="BQ439" s="2">
        <f t="shared" si="26"/>
        <v>0</v>
      </c>
      <c r="BS439" s="280">
        <v>42868440</v>
      </c>
      <c r="BT439" s="281">
        <v>41123028.780000001</v>
      </c>
      <c r="BU439" s="281"/>
      <c r="BV439" s="281"/>
      <c r="BW439" s="281"/>
      <c r="BX439" s="281"/>
      <c r="BY439" s="281"/>
      <c r="BZ439" s="281"/>
      <c r="CA439" s="281"/>
      <c r="CB439" s="281"/>
      <c r="CC439" s="281"/>
      <c r="CD439" s="281"/>
      <c r="CE439" s="281"/>
      <c r="CF439" s="281"/>
      <c r="CG439" s="281"/>
    </row>
    <row r="440" spans="1:85" x14ac:dyDescent="0.3">
      <c r="A440" s="273">
        <f t="shared" si="25"/>
        <v>17643.022477924227</v>
      </c>
      <c r="B440" s="1" t="s">
        <v>2621</v>
      </c>
      <c r="C440" s="274">
        <v>24679867</v>
      </c>
      <c r="D440" s="1">
        <v>144205</v>
      </c>
      <c r="E440" s="1">
        <v>4</v>
      </c>
      <c r="F440" s="1" t="s">
        <v>3517</v>
      </c>
      <c r="G440" s="275">
        <v>44100</v>
      </c>
      <c r="H440" s="275">
        <v>44834</v>
      </c>
      <c r="I440" s="1">
        <v>0</v>
      </c>
      <c r="J440" s="1">
        <v>1</v>
      </c>
      <c r="K440" s="1">
        <v>18</v>
      </c>
      <c r="L440" s="1">
        <v>30</v>
      </c>
      <c r="M440" s="1">
        <v>2</v>
      </c>
      <c r="N440" s="1">
        <v>17.690000000000001</v>
      </c>
      <c r="O440" s="1">
        <v>19.2</v>
      </c>
      <c r="P440" s="1">
        <v>199800</v>
      </c>
      <c r="Q440" s="1">
        <v>9985</v>
      </c>
      <c r="R440" s="1">
        <v>56836</v>
      </c>
      <c r="S440" s="1">
        <v>0</v>
      </c>
      <c r="T440" s="1">
        <v>0</v>
      </c>
      <c r="U440" s="1">
        <v>0</v>
      </c>
      <c r="W440" s="1">
        <v>0</v>
      </c>
      <c r="X440" s="1">
        <v>0</v>
      </c>
      <c r="Y440" s="1">
        <v>0</v>
      </c>
      <c r="AB440" s="275">
        <v>44644</v>
      </c>
      <c r="AC440" s="1">
        <v>1</v>
      </c>
      <c r="AD440" s="1" t="s">
        <v>2623</v>
      </c>
      <c r="AE440" s="1">
        <v>1</v>
      </c>
      <c r="AF440" s="1">
        <v>30</v>
      </c>
      <c r="AG440" s="1">
        <v>0</v>
      </c>
      <c r="AN440" s="1">
        <v>1</v>
      </c>
      <c r="AO440" s="1">
        <v>1</v>
      </c>
      <c r="AR440" s="276">
        <v>4446.88</v>
      </c>
      <c r="AS440" s="1" t="s">
        <v>2657</v>
      </c>
      <c r="AT440" s="1">
        <v>0</v>
      </c>
      <c r="AU440" s="1">
        <v>0</v>
      </c>
      <c r="AX440" s="1">
        <v>5</v>
      </c>
      <c r="BC440" s="1">
        <v>1</v>
      </c>
      <c r="BD440" s="1">
        <v>7</v>
      </c>
      <c r="BE440" s="1">
        <v>2</v>
      </c>
      <c r="BF440" s="296">
        <v>34746.097522075775</v>
      </c>
      <c r="BO440" s="279">
        <f t="shared" si="27"/>
        <v>42867008</v>
      </c>
      <c r="BP440" s="2">
        <f t="shared" si="28"/>
        <v>0</v>
      </c>
      <c r="BQ440" s="2">
        <f t="shared" si="26"/>
        <v>0</v>
      </c>
      <c r="BS440" s="280">
        <v>42867008</v>
      </c>
      <c r="BT440" s="281"/>
      <c r="BU440" s="281"/>
      <c r="BV440" s="281"/>
      <c r="BW440" s="281"/>
      <c r="BX440" s="281"/>
      <c r="BY440" s="281"/>
      <c r="BZ440" s="281"/>
      <c r="CA440" s="281">
        <v>0</v>
      </c>
      <c r="CB440" s="281"/>
      <c r="CC440" s="281"/>
      <c r="CD440" s="281"/>
      <c r="CE440" s="281"/>
      <c r="CF440" s="281"/>
      <c r="CG440" s="281"/>
    </row>
    <row r="441" spans="1:85" x14ac:dyDescent="0.3">
      <c r="A441" s="273">
        <f t="shared" si="25"/>
        <v>14220.704262013809</v>
      </c>
      <c r="B441" s="1" t="s">
        <v>2621</v>
      </c>
      <c r="C441" s="274">
        <v>24679867</v>
      </c>
      <c r="D441" s="1">
        <v>144205</v>
      </c>
      <c r="E441" s="1">
        <v>4</v>
      </c>
      <c r="F441" s="1" t="s">
        <v>3518</v>
      </c>
      <c r="G441" s="275">
        <v>44104</v>
      </c>
      <c r="H441" s="275">
        <v>44834</v>
      </c>
      <c r="I441" s="1">
        <v>0</v>
      </c>
      <c r="J441" s="1">
        <v>1</v>
      </c>
      <c r="K441" s="1">
        <v>18</v>
      </c>
      <c r="L441" s="1">
        <v>30</v>
      </c>
      <c r="M441" s="1">
        <v>2</v>
      </c>
      <c r="N441" s="1">
        <v>17.690000000000001</v>
      </c>
      <c r="O441" s="1">
        <v>19.2</v>
      </c>
      <c r="P441" s="1">
        <v>159900</v>
      </c>
      <c r="Q441" s="1">
        <v>7991</v>
      </c>
      <c r="R441" s="1">
        <v>45488</v>
      </c>
      <c r="S441" s="1">
        <v>0</v>
      </c>
      <c r="T441" s="1">
        <v>0</v>
      </c>
      <c r="U441" s="1">
        <v>0</v>
      </c>
      <c r="V441" s="275"/>
      <c r="W441" s="1">
        <v>0</v>
      </c>
      <c r="X441" s="1">
        <v>0</v>
      </c>
      <c r="Y441" s="1">
        <v>0</v>
      </c>
      <c r="AB441" s="275">
        <v>44644</v>
      </c>
      <c r="AC441" s="1">
        <v>1</v>
      </c>
      <c r="AD441" s="1" t="s">
        <v>2623</v>
      </c>
      <c r="AE441" s="1">
        <v>1</v>
      </c>
      <c r="AF441" s="1">
        <v>30</v>
      </c>
      <c r="AG441" s="1">
        <v>0</v>
      </c>
      <c r="AN441" s="1">
        <v>1</v>
      </c>
      <c r="AO441" s="1">
        <v>1</v>
      </c>
      <c r="AP441" s="275"/>
      <c r="AR441" s="276">
        <v>3458.68</v>
      </c>
      <c r="AS441" s="1" t="s">
        <v>2657</v>
      </c>
      <c r="AT441" s="1">
        <v>0</v>
      </c>
      <c r="AU441" s="1">
        <v>0</v>
      </c>
      <c r="AX441" s="1">
        <v>5</v>
      </c>
      <c r="BC441" s="1">
        <v>1</v>
      </c>
      <c r="BD441" s="1">
        <v>7</v>
      </c>
      <c r="BE441" s="1">
        <v>2</v>
      </c>
      <c r="BF441" s="296">
        <v>27808.615737986191</v>
      </c>
      <c r="BO441" s="279">
        <f t="shared" si="27"/>
        <v>42877284</v>
      </c>
      <c r="BP441" s="2">
        <f t="shared" si="28"/>
        <v>0</v>
      </c>
      <c r="BQ441" s="2">
        <f t="shared" si="26"/>
        <v>4843908</v>
      </c>
      <c r="BS441" s="280">
        <v>42877284</v>
      </c>
      <c r="BT441" s="281"/>
      <c r="BU441" s="281"/>
      <c r="BV441" s="281"/>
      <c r="BW441" s="281"/>
      <c r="BX441" s="281"/>
      <c r="BY441" s="281"/>
      <c r="BZ441" s="281"/>
      <c r="CA441" s="281">
        <v>4843908</v>
      </c>
      <c r="CB441" s="281"/>
      <c r="CC441" s="281"/>
      <c r="CD441" s="281"/>
      <c r="CE441" s="281"/>
      <c r="CF441" s="281"/>
      <c r="CG441" s="281"/>
    </row>
    <row r="442" spans="1:85" x14ac:dyDescent="0.3">
      <c r="A442" s="273">
        <f t="shared" si="25"/>
        <v>2306.6788497881944</v>
      </c>
      <c r="B442" s="1" t="s">
        <v>2621</v>
      </c>
      <c r="C442" s="274">
        <v>24679867</v>
      </c>
      <c r="D442" s="1">
        <v>144205</v>
      </c>
      <c r="E442" s="1">
        <v>4</v>
      </c>
      <c r="F442" s="1" t="s">
        <v>3519</v>
      </c>
      <c r="G442" s="275">
        <v>44104</v>
      </c>
      <c r="H442" s="275">
        <v>44834</v>
      </c>
      <c r="I442" s="1">
        <v>0</v>
      </c>
      <c r="J442" s="1">
        <v>1</v>
      </c>
      <c r="K442" s="1">
        <v>18</v>
      </c>
      <c r="L442" s="1">
        <v>30</v>
      </c>
      <c r="M442" s="1">
        <v>2</v>
      </c>
      <c r="N442" s="1">
        <v>17.690000000000001</v>
      </c>
      <c r="O442" s="1">
        <v>19.2</v>
      </c>
      <c r="P442" s="1">
        <v>26800</v>
      </c>
      <c r="Q442" s="1">
        <v>1339</v>
      </c>
      <c r="R442" s="1">
        <v>7630</v>
      </c>
      <c r="S442" s="1">
        <v>0</v>
      </c>
      <c r="T442" s="1">
        <v>0</v>
      </c>
      <c r="U442" s="1">
        <v>0</v>
      </c>
      <c r="W442" s="1">
        <v>0</v>
      </c>
      <c r="X442" s="1">
        <v>0</v>
      </c>
      <c r="Y442" s="1">
        <v>0</v>
      </c>
      <c r="AB442" s="275">
        <v>44644</v>
      </c>
      <c r="AC442" s="1">
        <v>1</v>
      </c>
      <c r="AD442" s="1" t="s">
        <v>2623</v>
      </c>
      <c r="AE442" s="1">
        <v>1</v>
      </c>
      <c r="AF442" s="1">
        <v>30</v>
      </c>
      <c r="AG442" s="1">
        <v>0</v>
      </c>
      <c r="AN442" s="1">
        <v>1</v>
      </c>
      <c r="AO442" s="1">
        <v>1</v>
      </c>
      <c r="AR442" s="276">
        <v>658.8</v>
      </c>
      <c r="AS442" s="1" t="s">
        <v>2657</v>
      </c>
      <c r="AT442" s="1">
        <v>0</v>
      </c>
      <c r="AU442" s="1">
        <v>0</v>
      </c>
      <c r="AX442" s="1">
        <v>5</v>
      </c>
      <c r="BC442" s="1">
        <v>1</v>
      </c>
      <c r="BD442" s="1">
        <v>7</v>
      </c>
      <c r="BE442" s="1">
        <v>2</v>
      </c>
      <c r="BF442" s="296">
        <v>4664.5211502118054</v>
      </c>
      <c r="BO442" s="279">
        <f t="shared" si="27"/>
        <v>42880766</v>
      </c>
      <c r="BP442" s="2">
        <f t="shared" si="28"/>
        <v>0</v>
      </c>
      <c r="BQ442" s="2">
        <f t="shared" si="26"/>
        <v>0</v>
      </c>
      <c r="BS442" s="280">
        <v>42880766</v>
      </c>
      <c r="BT442" s="281"/>
      <c r="BU442" s="281">
        <v>0</v>
      </c>
      <c r="BV442" s="281"/>
      <c r="BW442" s="281"/>
      <c r="BX442" s="281"/>
      <c r="BY442" s="281"/>
      <c r="BZ442" s="281"/>
      <c r="CA442" s="281"/>
      <c r="CB442" s="281"/>
      <c r="CC442" s="281"/>
      <c r="CD442" s="281"/>
      <c r="CE442" s="281"/>
      <c r="CF442" s="281"/>
      <c r="CG442" s="281"/>
    </row>
    <row r="443" spans="1:85" x14ac:dyDescent="0.3">
      <c r="A443" s="273">
        <f t="shared" si="25"/>
        <v>14010.438985770637</v>
      </c>
      <c r="B443" s="1" t="s">
        <v>2621</v>
      </c>
      <c r="C443" s="274">
        <v>24679867</v>
      </c>
      <c r="D443" s="1">
        <v>144205</v>
      </c>
      <c r="E443" s="1">
        <v>4</v>
      </c>
      <c r="F443" s="1" t="s">
        <v>3520</v>
      </c>
      <c r="G443" s="275">
        <v>44104</v>
      </c>
      <c r="H443" s="275">
        <v>44834</v>
      </c>
      <c r="I443" s="1">
        <v>0</v>
      </c>
      <c r="J443" s="1">
        <v>1</v>
      </c>
      <c r="K443" s="1">
        <v>18</v>
      </c>
      <c r="L443" s="1">
        <v>30</v>
      </c>
      <c r="M443" s="1">
        <v>2</v>
      </c>
      <c r="N443" s="1">
        <v>17.690000000000001</v>
      </c>
      <c r="O443" s="1">
        <v>19.2</v>
      </c>
      <c r="P443" s="1">
        <v>158000</v>
      </c>
      <c r="Q443" s="1">
        <v>7896</v>
      </c>
      <c r="R443" s="1">
        <v>44947</v>
      </c>
      <c r="S443" s="1">
        <v>0</v>
      </c>
      <c r="T443" s="1">
        <v>0</v>
      </c>
      <c r="U443" s="1">
        <v>0</v>
      </c>
      <c r="W443" s="1">
        <v>0</v>
      </c>
      <c r="X443" s="1">
        <v>0</v>
      </c>
      <c r="Y443" s="1">
        <v>0</v>
      </c>
      <c r="AB443" s="275">
        <v>44644</v>
      </c>
      <c r="AC443" s="1">
        <v>1</v>
      </c>
      <c r="AD443" s="1" t="s">
        <v>2623</v>
      </c>
      <c r="AE443" s="1">
        <v>1</v>
      </c>
      <c r="AF443" s="1">
        <v>30</v>
      </c>
      <c r="AG443" s="1">
        <v>0</v>
      </c>
      <c r="AN443" s="1">
        <v>1</v>
      </c>
      <c r="AO443" s="1">
        <v>1</v>
      </c>
      <c r="AR443" s="276">
        <v>3458.68</v>
      </c>
      <c r="AS443" s="1" t="s">
        <v>2657</v>
      </c>
      <c r="AT443" s="1">
        <v>0</v>
      </c>
      <c r="AU443" s="1">
        <v>0</v>
      </c>
      <c r="AX443" s="1">
        <v>5</v>
      </c>
      <c r="BC443" s="1">
        <v>1</v>
      </c>
      <c r="BD443" s="1">
        <v>7</v>
      </c>
      <c r="BE443" s="1">
        <v>2</v>
      </c>
      <c r="BF443" s="296">
        <v>27477.881014229362</v>
      </c>
      <c r="BO443" s="279">
        <f t="shared" si="27"/>
        <v>42882264</v>
      </c>
      <c r="BP443" s="2">
        <f t="shared" si="28"/>
        <v>0</v>
      </c>
      <c r="BQ443" s="2">
        <f t="shared" si="26"/>
        <v>0</v>
      </c>
      <c r="BS443" s="280">
        <v>42882264</v>
      </c>
      <c r="BT443" s="281"/>
      <c r="BU443" s="281"/>
      <c r="BV443" s="281">
        <v>0</v>
      </c>
      <c r="BW443" s="281"/>
      <c r="BX443" s="281"/>
      <c r="BY443" s="281"/>
      <c r="BZ443" s="281"/>
      <c r="CA443" s="281"/>
      <c r="CB443" s="281"/>
      <c r="CC443" s="281"/>
      <c r="CD443" s="281"/>
      <c r="CE443" s="281"/>
      <c r="CF443" s="281"/>
      <c r="CG443" s="281"/>
    </row>
    <row r="444" spans="1:85" x14ac:dyDescent="0.3">
      <c r="A444" s="273">
        <f t="shared" si="25"/>
        <v>5640.6891454873166</v>
      </c>
      <c r="B444" s="1" t="s">
        <v>2621</v>
      </c>
      <c r="C444" s="274">
        <v>24679867</v>
      </c>
      <c r="D444" s="1">
        <v>144205</v>
      </c>
      <c r="E444" s="1">
        <v>4</v>
      </c>
      <c r="F444" s="1" t="s">
        <v>3523</v>
      </c>
      <c r="G444" s="275">
        <v>44203</v>
      </c>
      <c r="H444" s="275">
        <v>44957</v>
      </c>
      <c r="I444" s="1">
        <v>0</v>
      </c>
      <c r="J444" s="1">
        <v>1</v>
      </c>
      <c r="K444" s="1">
        <v>14</v>
      </c>
      <c r="L444" s="1">
        <v>30</v>
      </c>
      <c r="M444" s="1">
        <v>2</v>
      </c>
      <c r="N444" s="1">
        <v>17.690000000000001</v>
      </c>
      <c r="O444" s="1">
        <v>19.2</v>
      </c>
      <c r="P444" s="1">
        <v>39800</v>
      </c>
      <c r="Q444" s="1">
        <v>1989</v>
      </c>
      <c r="R444" s="1">
        <v>18327</v>
      </c>
      <c r="S444" s="1">
        <v>0</v>
      </c>
      <c r="T444" s="1">
        <v>0</v>
      </c>
      <c r="U444" s="1">
        <v>0</v>
      </c>
      <c r="W444" s="1">
        <v>0</v>
      </c>
      <c r="X444" s="1">
        <v>0</v>
      </c>
      <c r="Y444" s="1">
        <v>0</v>
      </c>
      <c r="AB444" s="275">
        <v>44644</v>
      </c>
      <c r="AC444" s="1">
        <v>1</v>
      </c>
      <c r="AD444" s="1" t="s">
        <v>2623</v>
      </c>
      <c r="AE444" s="1">
        <v>1</v>
      </c>
      <c r="AF444" s="1">
        <v>30</v>
      </c>
      <c r="AG444" s="1">
        <v>0</v>
      </c>
      <c r="AN444" s="1">
        <v>1</v>
      </c>
      <c r="AO444" s="1">
        <v>1</v>
      </c>
      <c r="AR444" s="276">
        <v>1482.29</v>
      </c>
      <c r="AS444" s="1" t="s">
        <v>2657</v>
      </c>
      <c r="AT444" s="1">
        <v>0</v>
      </c>
      <c r="AU444" s="1">
        <v>0</v>
      </c>
      <c r="AX444" s="1">
        <v>5</v>
      </c>
      <c r="BC444" s="1">
        <v>1</v>
      </c>
      <c r="BD444" s="1">
        <v>7</v>
      </c>
      <c r="BE444" s="1">
        <v>2</v>
      </c>
      <c r="BF444" s="296">
        <v>11204.020854512682</v>
      </c>
      <c r="BO444" s="279">
        <f t="shared" si="27"/>
        <v>42884687</v>
      </c>
      <c r="BP444" s="2">
        <f t="shared" si="28"/>
        <v>190642071</v>
      </c>
      <c r="BQ444" s="2">
        <f t="shared" si="26"/>
        <v>0</v>
      </c>
      <c r="BS444" s="280">
        <v>42884687</v>
      </c>
      <c r="BT444" s="281">
        <v>190642071</v>
      </c>
      <c r="BU444" s="281"/>
      <c r="BV444" s="281"/>
      <c r="BW444" s="281"/>
      <c r="BX444" s="281"/>
      <c r="BY444" s="281"/>
      <c r="BZ444" s="281"/>
      <c r="CA444" s="281"/>
      <c r="CB444" s="281"/>
      <c r="CC444" s="281"/>
      <c r="CD444" s="281"/>
      <c r="CE444" s="281"/>
      <c r="CF444" s="281"/>
      <c r="CG444" s="281"/>
    </row>
    <row r="445" spans="1:85" x14ac:dyDescent="0.3">
      <c r="A445" s="273">
        <f t="shared" si="25"/>
        <v>11501.268067733476</v>
      </c>
      <c r="B445" s="1" t="s">
        <v>2621</v>
      </c>
      <c r="C445" s="274">
        <v>24679867</v>
      </c>
      <c r="D445" s="1">
        <v>144205</v>
      </c>
      <c r="E445" s="1">
        <v>4</v>
      </c>
      <c r="F445" s="1" t="s">
        <v>3543</v>
      </c>
      <c r="G445" s="275">
        <v>44218</v>
      </c>
      <c r="H445" s="275">
        <v>44957</v>
      </c>
      <c r="I445" s="1">
        <v>0</v>
      </c>
      <c r="J445" s="1">
        <v>1</v>
      </c>
      <c r="K445" s="1">
        <v>14</v>
      </c>
      <c r="L445" s="1">
        <v>30</v>
      </c>
      <c r="M445" s="1">
        <v>2</v>
      </c>
      <c r="N445" s="1">
        <v>17.690000000000001</v>
      </c>
      <c r="O445" s="1">
        <v>19.2</v>
      </c>
      <c r="P445" s="1">
        <v>79900</v>
      </c>
      <c r="Q445" s="1">
        <v>3993</v>
      </c>
      <c r="R445" s="1">
        <v>36796</v>
      </c>
      <c r="S445" s="1">
        <v>0</v>
      </c>
      <c r="T445" s="1">
        <v>0</v>
      </c>
      <c r="U445" s="1">
        <v>0</v>
      </c>
      <c r="W445" s="1">
        <v>0</v>
      </c>
      <c r="X445" s="1">
        <v>0</v>
      </c>
      <c r="Y445" s="1">
        <v>0</v>
      </c>
      <c r="AB445" s="275">
        <v>44644</v>
      </c>
      <c r="AC445" s="1">
        <v>1</v>
      </c>
      <c r="AD445" s="1" t="s">
        <v>2623</v>
      </c>
      <c r="AE445" s="1">
        <v>1</v>
      </c>
      <c r="AF445" s="1">
        <v>30</v>
      </c>
      <c r="AG445" s="1">
        <v>0</v>
      </c>
      <c r="AN445" s="1">
        <v>1</v>
      </c>
      <c r="AO445" s="1">
        <v>1</v>
      </c>
      <c r="AR445" s="276">
        <v>2799.88</v>
      </c>
      <c r="AS445" s="1" t="s">
        <v>2657</v>
      </c>
      <c r="AT445" s="1">
        <v>0</v>
      </c>
      <c r="AU445" s="1">
        <v>0</v>
      </c>
      <c r="AX445" s="1">
        <v>5</v>
      </c>
      <c r="BC445" s="1">
        <v>1</v>
      </c>
      <c r="BD445" s="1">
        <v>7</v>
      </c>
      <c r="BE445" s="1">
        <v>2</v>
      </c>
      <c r="BF445" s="296">
        <v>22494.851932266527</v>
      </c>
      <c r="BO445" s="279">
        <f t="shared" si="27"/>
        <v>42889866</v>
      </c>
      <c r="BP445" s="2">
        <f t="shared" si="28"/>
        <v>0</v>
      </c>
      <c r="BQ445" s="2">
        <f t="shared" si="26"/>
        <v>22378558.989999995</v>
      </c>
      <c r="BS445" s="280">
        <v>42889866</v>
      </c>
      <c r="BT445" s="281"/>
      <c r="BU445" s="281"/>
      <c r="BV445" s="281">
        <v>18634508.166271374</v>
      </c>
      <c r="BW445" s="281"/>
      <c r="BX445" s="281"/>
      <c r="BY445" s="281"/>
      <c r="BZ445" s="281"/>
      <c r="CA445" s="281">
        <v>3744050.8237286229</v>
      </c>
      <c r="CB445" s="281"/>
      <c r="CC445" s="281"/>
      <c r="CD445" s="281"/>
      <c r="CE445" s="281"/>
      <c r="CF445" s="281"/>
      <c r="CG445" s="281"/>
    </row>
    <row r="446" spans="1:85" x14ac:dyDescent="0.3">
      <c r="A446" s="273">
        <f t="shared" si="25"/>
        <v>6871.6686408463484</v>
      </c>
      <c r="B446" s="1" t="s">
        <v>2621</v>
      </c>
      <c r="C446" s="274">
        <v>24679867</v>
      </c>
      <c r="D446" s="1">
        <v>144205</v>
      </c>
      <c r="E446" s="1">
        <v>4</v>
      </c>
      <c r="F446" s="1" t="s">
        <v>3562</v>
      </c>
      <c r="G446" s="275">
        <v>44223</v>
      </c>
      <c r="H446" s="275">
        <v>44957</v>
      </c>
      <c r="I446" s="1">
        <v>0</v>
      </c>
      <c r="J446" s="1">
        <v>1</v>
      </c>
      <c r="K446" s="1">
        <v>14</v>
      </c>
      <c r="L446" s="1">
        <v>30</v>
      </c>
      <c r="M446" s="1">
        <v>2</v>
      </c>
      <c r="N446" s="1">
        <v>17.690000000000001</v>
      </c>
      <c r="O446" s="1">
        <v>19.2</v>
      </c>
      <c r="P446" s="1">
        <v>47600</v>
      </c>
      <c r="Q446" s="1">
        <v>2379</v>
      </c>
      <c r="R446" s="1">
        <v>21918</v>
      </c>
      <c r="S446" s="1">
        <v>0</v>
      </c>
      <c r="T446" s="1">
        <v>0</v>
      </c>
      <c r="U446" s="1">
        <v>0</v>
      </c>
      <c r="W446" s="1">
        <v>0</v>
      </c>
      <c r="X446" s="1">
        <v>0</v>
      </c>
      <c r="Y446" s="1">
        <v>0</v>
      </c>
      <c r="AB446" s="275">
        <v>44644</v>
      </c>
      <c r="AC446" s="1">
        <v>1</v>
      </c>
      <c r="AD446" s="1" t="s">
        <v>2623</v>
      </c>
      <c r="AE446" s="1">
        <v>1</v>
      </c>
      <c r="AF446" s="1">
        <v>30</v>
      </c>
      <c r="AG446" s="1">
        <v>0</v>
      </c>
      <c r="AN446" s="1">
        <v>1</v>
      </c>
      <c r="AO446" s="1">
        <v>1</v>
      </c>
      <c r="AR446" s="276">
        <v>1646.99</v>
      </c>
      <c r="AS446" s="1" t="s">
        <v>2657</v>
      </c>
      <c r="AT446" s="1">
        <v>0</v>
      </c>
      <c r="AU446" s="1">
        <v>0</v>
      </c>
      <c r="AX446" s="1">
        <v>5</v>
      </c>
      <c r="BC446" s="1">
        <v>1</v>
      </c>
      <c r="BD446" s="1">
        <v>7</v>
      </c>
      <c r="BE446" s="1">
        <v>2</v>
      </c>
      <c r="BF446" s="296">
        <v>13399.34135915365</v>
      </c>
      <c r="BO446" s="279">
        <f t="shared" si="27"/>
        <v>42890226</v>
      </c>
      <c r="BP446" s="2">
        <f t="shared" si="28"/>
        <v>0</v>
      </c>
      <c r="BQ446" s="2">
        <f t="shared" si="26"/>
        <v>0</v>
      </c>
      <c r="BS446" s="280">
        <v>42890226</v>
      </c>
      <c r="BT446" s="281"/>
      <c r="BU446" s="281"/>
      <c r="BV446" s="281">
        <v>0</v>
      </c>
      <c r="BW446" s="281"/>
      <c r="BX446" s="281"/>
      <c r="BY446" s="281"/>
      <c r="BZ446" s="281"/>
      <c r="CA446" s="281">
        <v>0</v>
      </c>
      <c r="CB446" s="281"/>
      <c r="CC446" s="281"/>
      <c r="CD446" s="281"/>
      <c r="CE446" s="281"/>
      <c r="CF446" s="281"/>
      <c r="CG446" s="281"/>
    </row>
    <row r="447" spans="1:85" x14ac:dyDescent="0.3">
      <c r="A447" s="273">
        <f t="shared" si="25"/>
        <v>5173.4273355586665</v>
      </c>
      <c r="B447" s="1" t="s">
        <v>2621</v>
      </c>
      <c r="C447" s="274">
        <v>24679867</v>
      </c>
      <c r="D447" s="1">
        <v>144205</v>
      </c>
      <c r="E447" s="1">
        <v>4</v>
      </c>
      <c r="F447" s="1" t="s">
        <v>3574</v>
      </c>
      <c r="G447" s="275">
        <v>44169</v>
      </c>
      <c r="H447" s="275">
        <v>44926</v>
      </c>
      <c r="I447" s="1">
        <v>0</v>
      </c>
      <c r="J447" s="1">
        <v>1</v>
      </c>
      <c r="K447" s="1">
        <v>15</v>
      </c>
      <c r="L447" s="1">
        <v>30</v>
      </c>
      <c r="M447" s="1">
        <v>2</v>
      </c>
      <c r="N447" s="1">
        <v>17.690000000000001</v>
      </c>
      <c r="O447" s="1">
        <v>19.2</v>
      </c>
      <c r="P447" s="1">
        <v>39990</v>
      </c>
      <c r="Q447" s="1">
        <v>1998</v>
      </c>
      <c r="R447" s="1">
        <v>16701</v>
      </c>
      <c r="S447" s="1">
        <v>0</v>
      </c>
      <c r="T447" s="1">
        <v>0</v>
      </c>
      <c r="U447" s="1">
        <v>0</v>
      </c>
      <c r="W447" s="1">
        <v>0</v>
      </c>
      <c r="X447" s="1">
        <v>0</v>
      </c>
      <c r="Y447" s="1">
        <v>0</v>
      </c>
      <c r="AB447" s="275">
        <v>44644</v>
      </c>
      <c r="AC447" s="1">
        <v>1</v>
      </c>
      <c r="AD447" s="1" t="s">
        <v>2623</v>
      </c>
      <c r="AE447" s="1">
        <v>1</v>
      </c>
      <c r="AF447" s="1">
        <v>30</v>
      </c>
      <c r="AG447" s="1">
        <v>0</v>
      </c>
      <c r="AN447" s="1">
        <v>1</v>
      </c>
      <c r="AO447" s="1">
        <v>1</v>
      </c>
      <c r="AR447" s="276">
        <v>1317.59</v>
      </c>
      <c r="AS447" s="1" t="s">
        <v>2657</v>
      </c>
      <c r="AT447" s="1">
        <v>0</v>
      </c>
      <c r="AU447" s="1">
        <v>0</v>
      </c>
      <c r="AX447" s="1">
        <v>5</v>
      </c>
      <c r="BC447" s="1">
        <v>1</v>
      </c>
      <c r="BD447" s="1">
        <v>7</v>
      </c>
      <c r="BE447" s="1">
        <v>2</v>
      </c>
      <c r="BF447" s="296">
        <v>10209.982664441333</v>
      </c>
      <c r="BO447" s="279">
        <f t="shared" si="27"/>
        <v>42900464</v>
      </c>
      <c r="BP447" s="2">
        <f t="shared" si="28"/>
        <v>0</v>
      </c>
      <c r="BQ447" s="2">
        <f t="shared" si="26"/>
        <v>13487242</v>
      </c>
      <c r="BS447" s="280">
        <v>42900464</v>
      </c>
      <c r="BT447" s="281"/>
      <c r="BU447" s="281"/>
      <c r="BV447" s="281">
        <v>13487242</v>
      </c>
      <c r="BW447" s="281"/>
      <c r="BX447" s="281"/>
      <c r="BY447" s="281"/>
      <c r="BZ447" s="281"/>
      <c r="CA447" s="281"/>
      <c r="CB447" s="281"/>
      <c r="CC447" s="281"/>
      <c r="CD447" s="281"/>
      <c r="CE447" s="281"/>
      <c r="CF447" s="281"/>
      <c r="CG447" s="281"/>
    </row>
    <row r="448" spans="1:85" x14ac:dyDescent="0.3">
      <c r="A448" s="273">
        <f t="shared" si="25"/>
        <v>18604.281655884428</v>
      </c>
      <c r="B448" s="1" t="s">
        <v>2621</v>
      </c>
      <c r="C448" s="274">
        <v>24679867</v>
      </c>
      <c r="D448" s="1">
        <v>144205</v>
      </c>
      <c r="E448" s="1">
        <v>4</v>
      </c>
      <c r="F448" s="1" t="s">
        <v>3744</v>
      </c>
      <c r="G448" s="275">
        <v>44096</v>
      </c>
      <c r="H448" s="275">
        <v>44834</v>
      </c>
      <c r="I448" s="1">
        <v>0</v>
      </c>
      <c r="J448" s="1">
        <v>1</v>
      </c>
      <c r="K448" s="1">
        <v>18</v>
      </c>
      <c r="L448" s="1">
        <v>30</v>
      </c>
      <c r="M448" s="1">
        <v>2</v>
      </c>
      <c r="N448" s="1">
        <v>17.690000000000001</v>
      </c>
      <c r="O448" s="1">
        <v>19.2</v>
      </c>
      <c r="P448" s="1">
        <v>210000</v>
      </c>
      <c r="Q448" s="1">
        <v>10495</v>
      </c>
      <c r="R448" s="1">
        <v>59733</v>
      </c>
      <c r="S448" s="1">
        <v>0</v>
      </c>
      <c r="T448" s="1">
        <v>0</v>
      </c>
      <c r="U448" s="1">
        <v>0</v>
      </c>
      <c r="W448" s="1">
        <v>0</v>
      </c>
      <c r="X448" s="1">
        <v>0</v>
      </c>
      <c r="Y448" s="1">
        <v>0</v>
      </c>
      <c r="AB448" s="275">
        <v>44644</v>
      </c>
      <c r="AC448" s="1">
        <v>1</v>
      </c>
      <c r="AD448" s="1" t="s">
        <v>2623</v>
      </c>
      <c r="AE448" s="1">
        <v>1</v>
      </c>
      <c r="AF448" s="1">
        <v>30</v>
      </c>
      <c r="AG448" s="1">
        <v>0</v>
      </c>
      <c r="AN448" s="1">
        <v>1</v>
      </c>
      <c r="AO448" s="1">
        <v>1</v>
      </c>
      <c r="AR448" s="276">
        <v>4611.57</v>
      </c>
      <c r="AS448" s="1" t="s">
        <v>2657</v>
      </c>
      <c r="AT448" s="1">
        <v>0</v>
      </c>
      <c r="AU448" s="1">
        <v>0</v>
      </c>
      <c r="AX448" s="1">
        <v>5</v>
      </c>
      <c r="BC448" s="1">
        <v>1</v>
      </c>
      <c r="BD448" s="1">
        <v>7</v>
      </c>
      <c r="BE448" s="1">
        <v>2</v>
      </c>
      <c r="BF448" s="296">
        <v>36517.148344115572</v>
      </c>
      <c r="BO448" s="279">
        <f t="shared" si="27"/>
        <v>42902227</v>
      </c>
      <c r="BP448" s="2">
        <f t="shared" si="28"/>
        <v>0</v>
      </c>
      <c r="BQ448" s="2">
        <f t="shared" si="26"/>
        <v>44811323</v>
      </c>
      <c r="BS448" s="280">
        <v>42902227</v>
      </c>
      <c r="BT448" s="281"/>
      <c r="BU448" s="281"/>
      <c r="BV448" s="281">
        <v>44811323</v>
      </c>
      <c r="BW448" s="281"/>
      <c r="BX448" s="281"/>
      <c r="BY448" s="281"/>
      <c r="BZ448" s="281"/>
      <c r="CA448" s="281"/>
      <c r="CB448" s="281"/>
      <c r="CC448" s="281"/>
      <c r="CD448" s="281"/>
      <c r="CE448" s="281"/>
      <c r="CF448" s="281"/>
      <c r="CG448" s="281"/>
    </row>
    <row r="449" spans="1:85" x14ac:dyDescent="0.3">
      <c r="A449" s="273">
        <f t="shared" si="25"/>
        <v>2202.0371927890828</v>
      </c>
      <c r="B449" s="1" t="s">
        <v>2621</v>
      </c>
      <c r="C449" s="274">
        <v>24679867</v>
      </c>
      <c r="D449" s="1">
        <v>144205</v>
      </c>
      <c r="E449" s="1">
        <v>4</v>
      </c>
      <c r="F449" s="1" t="s">
        <v>4028</v>
      </c>
      <c r="G449" s="275">
        <v>44038</v>
      </c>
      <c r="H449" s="275">
        <v>44773</v>
      </c>
      <c r="I449" s="1">
        <v>0</v>
      </c>
      <c r="J449" s="1">
        <v>1</v>
      </c>
      <c r="K449" s="1">
        <v>20</v>
      </c>
      <c r="L449" s="1">
        <v>30</v>
      </c>
      <c r="M449" s="1">
        <v>2</v>
      </c>
      <c r="N449" s="1">
        <v>17.690000000000001</v>
      </c>
      <c r="O449" s="1">
        <v>19.2</v>
      </c>
      <c r="P449" s="1">
        <v>35988</v>
      </c>
      <c r="Q449" s="1">
        <v>1798</v>
      </c>
      <c r="R449" s="1">
        <v>6937</v>
      </c>
      <c r="S449" s="1">
        <v>0</v>
      </c>
      <c r="T449" s="1">
        <v>0</v>
      </c>
      <c r="U449" s="1">
        <v>0</v>
      </c>
      <c r="W449" s="1">
        <v>0</v>
      </c>
      <c r="X449" s="1">
        <v>0</v>
      </c>
      <c r="Y449" s="1">
        <v>0</v>
      </c>
      <c r="AB449" s="275">
        <v>44644</v>
      </c>
      <c r="AC449" s="1">
        <v>1</v>
      </c>
      <c r="AD449" s="1" t="s">
        <v>2623</v>
      </c>
      <c r="AE449" s="1">
        <v>1</v>
      </c>
      <c r="AF449" s="1">
        <v>30</v>
      </c>
      <c r="AG449" s="1">
        <v>0</v>
      </c>
      <c r="AN449" s="1">
        <v>1</v>
      </c>
      <c r="AO449" s="1">
        <v>1</v>
      </c>
      <c r="AR449" s="276">
        <v>494.1</v>
      </c>
      <c r="AS449" s="1" t="s">
        <v>2657</v>
      </c>
      <c r="AT449" s="1">
        <v>0</v>
      </c>
      <c r="AU449" s="1">
        <v>0</v>
      </c>
      <c r="AX449" s="1">
        <v>5</v>
      </c>
      <c r="BC449" s="1">
        <v>1</v>
      </c>
      <c r="BD449" s="1">
        <v>7</v>
      </c>
      <c r="BE449" s="1">
        <v>2</v>
      </c>
      <c r="BF449" s="296">
        <v>4240.8628072109168</v>
      </c>
      <c r="BO449" s="279">
        <f t="shared" si="27"/>
        <v>42902224</v>
      </c>
      <c r="BP449" s="2">
        <f t="shared" si="28"/>
        <v>0</v>
      </c>
      <c r="BQ449" s="2">
        <f t="shared" si="26"/>
        <v>0</v>
      </c>
      <c r="BS449" s="280">
        <v>42902224</v>
      </c>
      <c r="BT449" s="281"/>
      <c r="BU449" s="281"/>
      <c r="BV449" s="281">
        <v>0</v>
      </c>
      <c r="BW449" s="281"/>
      <c r="BX449" s="281"/>
      <c r="BY449" s="281"/>
      <c r="BZ449" s="281"/>
      <c r="CA449" s="281"/>
      <c r="CB449" s="281"/>
      <c r="CC449" s="281"/>
      <c r="CD449" s="281"/>
      <c r="CE449" s="281"/>
      <c r="CF449" s="281"/>
      <c r="CG449" s="281"/>
    </row>
    <row r="450" spans="1:85" x14ac:dyDescent="0.3">
      <c r="A450" s="273">
        <f t="shared" ref="A450:A513" si="29">IF(+R450-AR450-BF450&gt;0,R450-AR450-BF450,0)</f>
        <v>7455.5285706880368</v>
      </c>
      <c r="B450" s="1" t="s">
        <v>2621</v>
      </c>
      <c r="C450" s="274">
        <v>24679867</v>
      </c>
      <c r="D450" s="1">
        <v>144205</v>
      </c>
      <c r="E450" s="1">
        <v>4</v>
      </c>
      <c r="F450" s="1" t="s">
        <v>4041</v>
      </c>
      <c r="G450" s="275">
        <v>44058</v>
      </c>
      <c r="H450" s="275">
        <v>44804</v>
      </c>
      <c r="I450" s="1">
        <v>0</v>
      </c>
      <c r="J450" s="1">
        <v>1</v>
      </c>
      <c r="K450" s="1">
        <v>19</v>
      </c>
      <c r="L450" s="1">
        <v>30</v>
      </c>
      <c r="M450" s="1">
        <v>2</v>
      </c>
      <c r="N450" s="1">
        <v>17.690000000000001</v>
      </c>
      <c r="O450" s="1">
        <v>19.2</v>
      </c>
      <c r="P450" s="1">
        <v>99800</v>
      </c>
      <c r="Q450" s="1">
        <v>4987</v>
      </c>
      <c r="R450" s="1">
        <v>23844</v>
      </c>
      <c r="S450" s="1">
        <v>0</v>
      </c>
      <c r="T450" s="1">
        <v>0</v>
      </c>
      <c r="U450" s="1">
        <v>0</v>
      </c>
      <c r="W450" s="1">
        <v>0</v>
      </c>
      <c r="X450" s="1">
        <v>0</v>
      </c>
      <c r="Y450" s="1">
        <v>0</v>
      </c>
      <c r="AB450" s="275">
        <v>44644</v>
      </c>
      <c r="AC450" s="1">
        <v>1</v>
      </c>
      <c r="AD450" s="1" t="s">
        <v>2623</v>
      </c>
      <c r="AE450" s="1">
        <v>1</v>
      </c>
      <c r="AF450" s="1">
        <v>30</v>
      </c>
      <c r="AG450" s="1">
        <v>0</v>
      </c>
      <c r="AN450" s="1">
        <v>1</v>
      </c>
      <c r="AO450" s="1">
        <v>1</v>
      </c>
      <c r="AR450" s="276">
        <v>1811.69</v>
      </c>
      <c r="AS450" s="1" t="s">
        <v>2657</v>
      </c>
      <c r="AT450" s="1">
        <v>0</v>
      </c>
      <c r="AU450" s="1">
        <v>0</v>
      </c>
      <c r="AX450" s="1">
        <v>5</v>
      </c>
      <c r="BC450" s="1">
        <v>1</v>
      </c>
      <c r="BD450" s="1">
        <v>7</v>
      </c>
      <c r="BE450" s="1">
        <v>2</v>
      </c>
      <c r="BF450" s="296">
        <v>14576.781429311965</v>
      </c>
      <c r="BO450" s="279">
        <f t="shared" si="27"/>
        <v>42906624</v>
      </c>
      <c r="BP450" s="2">
        <f t="shared" si="28"/>
        <v>124827414.54946487</v>
      </c>
      <c r="BQ450" s="2">
        <f t="shared" si="26"/>
        <v>10598632.450535145</v>
      </c>
      <c r="BS450" s="280">
        <v>42906624</v>
      </c>
      <c r="BT450" s="281">
        <v>124827414.54946487</v>
      </c>
      <c r="BU450" s="281"/>
      <c r="BV450" s="281"/>
      <c r="BW450" s="281"/>
      <c r="BX450" s="281"/>
      <c r="BY450" s="281"/>
      <c r="BZ450" s="281"/>
      <c r="CA450" s="281">
        <v>10598632.450535145</v>
      </c>
      <c r="CB450" s="281"/>
      <c r="CC450" s="281"/>
      <c r="CD450" s="281"/>
      <c r="CE450" s="281"/>
      <c r="CF450" s="281"/>
      <c r="CG450" s="281"/>
    </row>
    <row r="451" spans="1:85" x14ac:dyDescent="0.3">
      <c r="A451" s="273">
        <f t="shared" si="29"/>
        <v>2913.4697432127768</v>
      </c>
      <c r="B451" s="1" t="s">
        <v>2621</v>
      </c>
      <c r="C451" s="274">
        <v>24679867</v>
      </c>
      <c r="D451" s="1">
        <v>144205</v>
      </c>
      <c r="E451" s="1">
        <v>4</v>
      </c>
      <c r="F451" s="1" t="s">
        <v>4060</v>
      </c>
      <c r="G451" s="275">
        <v>44034</v>
      </c>
      <c r="H451" s="275">
        <v>44773</v>
      </c>
      <c r="I451" s="1">
        <v>0</v>
      </c>
      <c r="J451" s="1">
        <v>1</v>
      </c>
      <c r="K451" s="1">
        <v>20</v>
      </c>
      <c r="L451" s="1">
        <v>30</v>
      </c>
      <c r="M451" s="1">
        <v>2</v>
      </c>
      <c r="N451" s="1">
        <v>17.690000000000001</v>
      </c>
      <c r="O451" s="1">
        <v>19.2</v>
      </c>
      <c r="P451" s="1">
        <v>50000</v>
      </c>
      <c r="Q451" s="1">
        <v>2499</v>
      </c>
      <c r="R451" s="1">
        <v>9615</v>
      </c>
      <c r="S451" s="1">
        <v>0</v>
      </c>
      <c r="T451" s="1">
        <v>0</v>
      </c>
      <c r="U451" s="1">
        <v>0</v>
      </c>
      <c r="W451" s="1">
        <v>0</v>
      </c>
      <c r="X451" s="1">
        <v>0</v>
      </c>
      <c r="Y451" s="1">
        <v>0</v>
      </c>
      <c r="AB451" s="275">
        <v>44644</v>
      </c>
      <c r="AC451" s="1">
        <v>1</v>
      </c>
      <c r="AD451" s="1" t="s">
        <v>2623</v>
      </c>
      <c r="AE451" s="1">
        <v>1</v>
      </c>
      <c r="AF451" s="1">
        <v>30</v>
      </c>
      <c r="AG451" s="1">
        <v>0</v>
      </c>
      <c r="AN451" s="1">
        <v>1</v>
      </c>
      <c r="AO451" s="1">
        <v>1</v>
      </c>
      <c r="AR451" s="276">
        <v>823.5</v>
      </c>
      <c r="AS451" s="1" t="s">
        <v>2657</v>
      </c>
      <c r="AT451" s="1">
        <v>0</v>
      </c>
      <c r="AU451" s="1">
        <v>0</v>
      </c>
      <c r="AX451" s="1">
        <v>5</v>
      </c>
      <c r="BC451" s="1">
        <v>1</v>
      </c>
      <c r="BD451" s="1">
        <v>7</v>
      </c>
      <c r="BE451" s="1">
        <v>2</v>
      </c>
      <c r="BF451" s="296">
        <v>5878.0302567872232</v>
      </c>
      <c r="BO451" s="279">
        <f t="shared" si="27"/>
        <v>42908624</v>
      </c>
      <c r="BP451" s="2">
        <f t="shared" si="28"/>
        <v>0</v>
      </c>
      <c r="BQ451" s="2">
        <f t="shared" ref="BQ451:BQ514" si="30">+SUM(BV451:XV451)</f>
        <v>4237229.1000000015</v>
      </c>
      <c r="BS451" s="280">
        <v>42908624</v>
      </c>
      <c r="BT451" s="281"/>
      <c r="BU451" s="281"/>
      <c r="BV451" s="281">
        <v>4237229.1000000015</v>
      </c>
      <c r="BW451" s="281"/>
      <c r="BX451" s="281"/>
      <c r="BY451" s="281"/>
      <c r="BZ451" s="281"/>
      <c r="CA451" s="281"/>
      <c r="CB451" s="281"/>
      <c r="CC451" s="281"/>
      <c r="CD451" s="281"/>
      <c r="CE451" s="281"/>
      <c r="CF451" s="281"/>
      <c r="CG451" s="281"/>
    </row>
    <row r="452" spans="1:85" x14ac:dyDescent="0.3">
      <c r="A452" s="273">
        <f t="shared" si="29"/>
        <v>28300.805468809645</v>
      </c>
      <c r="B452" s="1" t="s">
        <v>2621</v>
      </c>
      <c r="C452" s="274">
        <v>24679867</v>
      </c>
      <c r="D452" s="1">
        <v>144205</v>
      </c>
      <c r="E452" s="1">
        <v>4</v>
      </c>
      <c r="F452" s="1" t="s">
        <v>3874</v>
      </c>
      <c r="G452" s="275">
        <v>44087</v>
      </c>
      <c r="H452" s="275">
        <v>44834</v>
      </c>
      <c r="I452" s="1">
        <v>0</v>
      </c>
      <c r="J452" s="1">
        <v>1</v>
      </c>
      <c r="K452" s="1">
        <v>18</v>
      </c>
      <c r="L452" s="1">
        <v>30</v>
      </c>
      <c r="M452" s="1">
        <v>2</v>
      </c>
      <c r="N452" s="1">
        <v>17.690000000000001</v>
      </c>
      <c r="O452" s="1">
        <v>19.2</v>
      </c>
      <c r="P452" s="1">
        <v>319990</v>
      </c>
      <c r="Q452" s="1">
        <v>15991</v>
      </c>
      <c r="R452" s="1">
        <v>91038</v>
      </c>
      <c r="S452" s="1">
        <v>0</v>
      </c>
      <c r="T452" s="1">
        <v>0</v>
      </c>
      <c r="U452" s="1">
        <v>0</v>
      </c>
      <c r="W452" s="1">
        <v>0</v>
      </c>
      <c r="X452" s="1">
        <v>0</v>
      </c>
      <c r="Y452" s="1">
        <v>0</v>
      </c>
      <c r="AB452" s="275">
        <v>44644</v>
      </c>
      <c r="AC452" s="1">
        <v>1</v>
      </c>
      <c r="AD452" s="1" t="s">
        <v>2623</v>
      </c>
      <c r="AE452" s="1">
        <v>1</v>
      </c>
      <c r="AF452" s="1">
        <v>30</v>
      </c>
      <c r="AG452" s="1">
        <v>0</v>
      </c>
      <c r="AN452" s="1">
        <v>1</v>
      </c>
      <c r="AO452" s="1">
        <v>1</v>
      </c>
      <c r="AR452" s="276">
        <v>7082.06</v>
      </c>
      <c r="AS452" s="1" t="s">
        <v>2657</v>
      </c>
      <c r="AT452" s="1">
        <v>0</v>
      </c>
      <c r="AU452" s="1">
        <v>0</v>
      </c>
      <c r="AX452" s="1">
        <v>5</v>
      </c>
      <c r="BC452" s="1">
        <v>1</v>
      </c>
      <c r="BD452" s="1">
        <v>7</v>
      </c>
      <c r="BE452" s="1">
        <v>2</v>
      </c>
      <c r="BF452" s="296">
        <v>55655.134531190357</v>
      </c>
      <c r="BO452" s="279">
        <f t="shared" ref="BO452:BO515" si="31">+BS452</f>
        <v>42909622</v>
      </c>
      <c r="BP452" s="2">
        <f t="shared" ref="BP452:BP515" si="32">+SUM(BT452:BU452)</f>
        <v>0</v>
      </c>
      <c r="BQ452" s="2">
        <f t="shared" si="30"/>
        <v>2049091</v>
      </c>
      <c r="BS452" s="280">
        <v>42909622</v>
      </c>
      <c r="BT452" s="281"/>
      <c r="BU452" s="281"/>
      <c r="BV452" s="281"/>
      <c r="BW452" s="281"/>
      <c r="BX452" s="281"/>
      <c r="BY452" s="281"/>
      <c r="BZ452" s="281"/>
      <c r="CA452" s="281">
        <v>2049091</v>
      </c>
      <c r="CB452" s="281"/>
      <c r="CC452" s="281"/>
      <c r="CD452" s="281"/>
      <c r="CE452" s="281"/>
      <c r="CF452" s="281"/>
      <c r="CG452" s="281"/>
    </row>
    <row r="453" spans="1:85" x14ac:dyDescent="0.3">
      <c r="A453" s="273">
        <f t="shared" si="29"/>
        <v>4953.0568889230308</v>
      </c>
      <c r="B453" s="1" t="s">
        <v>2621</v>
      </c>
      <c r="C453" s="274">
        <v>24679867</v>
      </c>
      <c r="D453" s="1">
        <v>144205</v>
      </c>
      <c r="E453" s="1">
        <v>4</v>
      </c>
      <c r="F453" s="1" t="s">
        <v>3875</v>
      </c>
      <c r="G453" s="275">
        <v>44131</v>
      </c>
      <c r="H453" s="275">
        <v>44865</v>
      </c>
      <c r="I453" s="1">
        <v>0</v>
      </c>
      <c r="J453" s="1">
        <v>1</v>
      </c>
      <c r="K453" s="1">
        <v>17</v>
      </c>
      <c r="L453" s="1">
        <v>30</v>
      </c>
      <c r="M453" s="1">
        <v>2</v>
      </c>
      <c r="N453" s="1">
        <v>17.690000000000001</v>
      </c>
      <c r="O453" s="1">
        <v>19.2</v>
      </c>
      <c r="P453" s="1">
        <v>48980</v>
      </c>
      <c r="Q453" s="1">
        <v>2448</v>
      </c>
      <c r="R453" s="1">
        <v>16134</v>
      </c>
      <c r="S453" s="1">
        <v>0</v>
      </c>
      <c r="T453" s="1">
        <v>0</v>
      </c>
      <c r="U453" s="1">
        <v>0</v>
      </c>
      <c r="W453" s="1">
        <v>0</v>
      </c>
      <c r="X453" s="1">
        <v>0</v>
      </c>
      <c r="Y453" s="1">
        <v>0</v>
      </c>
      <c r="AB453" s="275">
        <v>44644</v>
      </c>
      <c r="AC453" s="1">
        <v>1</v>
      </c>
      <c r="AD453" s="1" t="s">
        <v>2623</v>
      </c>
      <c r="AE453" s="1">
        <v>1</v>
      </c>
      <c r="AF453" s="1">
        <v>30</v>
      </c>
      <c r="AG453" s="1">
        <v>0</v>
      </c>
      <c r="AN453" s="1">
        <v>1</v>
      </c>
      <c r="AO453" s="1">
        <v>1</v>
      </c>
      <c r="AR453" s="276">
        <v>1317.59</v>
      </c>
      <c r="AS453" s="1" t="s">
        <v>2657</v>
      </c>
      <c r="AT453" s="1">
        <v>0</v>
      </c>
      <c r="AU453" s="1">
        <v>0</v>
      </c>
      <c r="AX453" s="1">
        <v>5</v>
      </c>
      <c r="BC453" s="1">
        <v>1</v>
      </c>
      <c r="BD453" s="1">
        <v>7</v>
      </c>
      <c r="BE453" s="1">
        <v>2</v>
      </c>
      <c r="BF453" s="296">
        <v>9863.3531110769691</v>
      </c>
      <c r="BO453" s="279">
        <f t="shared" si="31"/>
        <v>42922026</v>
      </c>
      <c r="BP453" s="2">
        <f t="shared" si="32"/>
        <v>0</v>
      </c>
      <c r="BQ453" s="2">
        <f t="shared" si="30"/>
        <v>8478034.9900000002</v>
      </c>
      <c r="BS453" s="280">
        <v>42922026</v>
      </c>
      <c r="BT453" s="281"/>
      <c r="BU453" s="281"/>
      <c r="BV453" s="281">
        <v>7668047.3310637474</v>
      </c>
      <c r="BW453" s="281"/>
      <c r="BX453" s="281"/>
      <c r="BY453" s="281"/>
      <c r="BZ453" s="281"/>
      <c r="CA453" s="281">
        <v>809987.65893625282</v>
      </c>
      <c r="CB453" s="281"/>
      <c r="CC453" s="281"/>
      <c r="CD453" s="281"/>
      <c r="CE453" s="281"/>
      <c r="CF453" s="281"/>
      <c r="CG453" s="281"/>
    </row>
    <row r="454" spans="1:85" x14ac:dyDescent="0.3">
      <c r="A454" s="273">
        <f t="shared" si="29"/>
        <v>4609.777746501908</v>
      </c>
      <c r="B454" s="1" t="s">
        <v>2621</v>
      </c>
      <c r="C454" s="274">
        <v>24679867</v>
      </c>
      <c r="D454" s="1">
        <v>144205</v>
      </c>
      <c r="E454" s="1">
        <v>4</v>
      </c>
      <c r="F454" s="1" t="s">
        <v>3773</v>
      </c>
      <c r="G454" s="275">
        <v>44113</v>
      </c>
      <c r="H454" s="275">
        <v>44865</v>
      </c>
      <c r="I454" s="1">
        <v>0</v>
      </c>
      <c r="J454" s="1">
        <v>1</v>
      </c>
      <c r="K454" s="1">
        <v>17</v>
      </c>
      <c r="L454" s="1">
        <v>30</v>
      </c>
      <c r="M454" s="1">
        <v>2</v>
      </c>
      <c r="N454" s="1">
        <v>17.690000000000001</v>
      </c>
      <c r="O454" s="1">
        <v>19.2</v>
      </c>
      <c r="P454" s="1">
        <v>45000</v>
      </c>
      <c r="Q454" s="1">
        <v>2249</v>
      </c>
      <c r="R454" s="1">
        <v>14827</v>
      </c>
      <c r="S454" s="1">
        <v>0</v>
      </c>
      <c r="T454" s="1">
        <v>0</v>
      </c>
      <c r="U454" s="1">
        <v>0</v>
      </c>
      <c r="W454" s="1">
        <v>0</v>
      </c>
      <c r="X454" s="1">
        <v>0</v>
      </c>
      <c r="Y454" s="1">
        <v>0</v>
      </c>
      <c r="AB454" s="275">
        <v>44644</v>
      </c>
      <c r="AC454" s="1">
        <v>1</v>
      </c>
      <c r="AD454" s="1" t="s">
        <v>2623</v>
      </c>
      <c r="AE454" s="1">
        <v>1</v>
      </c>
      <c r="AF454" s="1">
        <v>30</v>
      </c>
      <c r="AG454" s="1">
        <v>0</v>
      </c>
      <c r="AN454" s="1">
        <v>1</v>
      </c>
      <c r="AO454" s="1">
        <v>1</v>
      </c>
      <c r="AP454" s="275"/>
      <c r="AR454" s="276">
        <v>1152.8900000000001</v>
      </c>
      <c r="AS454" s="1" t="s">
        <v>2657</v>
      </c>
      <c r="AT454" s="1">
        <v>0</v>
      </c>
      <c r="AU454" s="1">
        <v>0</v>
      </c>
      <c r="AX454" s="1">
        <v>5</v>
      </c>
      <c r="BC454" s="1">
        <v>1</v>
      </c>
      <c r="BD454" s="1">
        <v>7</v>
      </c>
      <c r="BE454" s="1">
        <v>2</v>
      </c>
      <c r="BF454" s="296">
        <v>9064.3322534980925</v>
      </c>
      <c r="BO454" s="279">
        <f t="shared" si="31"/>
        <v>42922084</v>
      </c>
      <c r="BP454" s="2">
        <f t="shared" si="32"/>
        <v>0</v>
      </c>
      <c r="BQ454" s="2">
        <f t="shared" si="30"/>
        <v>0</v>
      </c>
      <c r="BS454" s="280">
        <v>42922084</v>
      </c>
      <c r="BT454" s="281"/>
      <c r="BU454" s="281"/>
      <c r="BV454" s="281">
        <v>0</v>
      </c>
      <c r="BW454" s="281"/>
      <c r="BX454" s="281"/>
      <c r="BY454" s="281"/>
      <c r="BZ454" s="281"/>
      <c r="CA454" s="281">
        <v>0</v>
      </c>
      <c r="CB454" s="281"/>
      <c r="CC454" s="281"/>
      <c r="CD454" s="281"/>
      <c r="CE454" s="281"/>
      <c r="CF454" s="281"/>
      <c r="CG454" s="281"/>
    </row>
    <row r="455" spans="1:85" x14ac:dyDescent="0.3">
      <c r="A455" s="273">
        <f t="shared" si="29"/>
        <v>15600.724709416001</v>
      </c>
      <c r="B455" s="1" t="s">
        <v>2621</v>
      </c>
      <c r="C455" s="274">
        <v>24679867</v>
      </c>
      <c r="D455" s="1">
        <v>144205</v>
      </c>
      <c r="E455" s="1">
        <v>4</v>
      </c>
      <c r="F455" s="1" t="s">
        <v>3785</v>
      </c>
      <c r="G455" s="275">
        <v>44170</v>
      </c>
      <c r="H455" s="275">
        <v>44926</v>
      </c>
      <c r="I455" s="1">
        <v>0</v>
      </c>
      <c r="J455" s="1">
        <v>1</v>
      </c>
      <c r="K455" s="1">
        <v>15</v>
      </c>
      <c r="L455" s="1">
        <v>30</v>
      </c>
      <c r="M455" s="1">
        <v>2</v>
      </c>
      <c r="N455" s="1">
        <v>17.690000000000001</v>
      </c>
      <c r="O455" s="1">
        <v>19.2</v>
      </c>
      <c r="P455" s="1">
        <v>120500</v>
      </c>
      <c r="Q455" s="1">
        <v>6022</v>
      </c>
      <c r="R455" s="1">
        <v>50310</v>
      </c>
      <c r="S455" s="1">
        <v>0</v>
      </c>
      <c r="T455" s="1">
        <v>0</v>
      </c>
      <c r="U455" s="1">
        <v>0</v>
      </c>
      <c r="V455" s="275"/>
      <c r="W455" s="1">
        <v>0</v>
      </c>
      <c r="X455" s="1">
        <v>0</v>
      </c>
      <c r="Y455" s="1">
        <v>0</v>
      </c>
      <c r="AB455" s="275">
        <v>44644</v>
      </c>
      <c r="AC455" s="1">
        <v>1</v>
      </c>
      <c r="AD455" s="1" t="s">
        <v>2623</v>
      </c>
      <c r="AE455" s="1">
        <v>1</v>
      </c>
      <c r="AF455" s="1">
        <v>30</v>
      </c>
      <c r="AG455" s="1">
        <v>0</v>
      </c>
      <c r="AN455" s="1">
        <v>1</v>
      </c>
      <c r="AO455" s="1">
        <v>1</v>
      </c>
      <c r="AR455" s="276">
        <v>3952.78</v>
      </c>
      <c r="AS455" s="1" t="s">
        <v>2657</v>
      </c>
      <c r="AT455" s="1">
        <v>0</v>
      </c>
      <c r="AU455" s="1">
        <v>0</v>
      </c>
      <c r="AX455" s="1">
        <v>5</v>
      </c>
      <c r="BC455" s="1">
        <v>1</v>
      </c>
      <c r="BD455" s="1">
        <v>7</v>
      </c>
      <c r="BE455" s="1">
        <v>2</v>
      </c>
      <c r="BF455" s="296">
        <v>30756.495290584</v>
      </c>
      <c r="BO455" s="279">
        <f t="shared" si="31"/>
        <v>42924664</v>
      </c>
      <c r="BP455" s="2">
        <f t="shared" si="32"/>
        <v>0</v>
      </c>
      <c r="BQ455" s="2">
        <f t="shared" si="30"/>
        <v>0</v>
      </c>
      <c r="BS455" s="280">
        <v>42924664</v>
      </c>
      <c r="BT455" s="281"/>
      <c r="BU455" s="281"/>
      <c r="BV455" s="281">
        <v>0</v>
      </c>
      <c r="BW455" s="281"/>
      <c r="BX455" s="281"/>
      <c r="BY455" s="281"/>
      <c r="BZ455" s="281"/>
      <c r="CA455" s="281"/>
      <c r="CB455" s="281"/>
      <c r="CC455" s="281"/>
      <c r="CD455" s="281"/>
      <c r="CE455" s="281"/>
      <c r="CF455" s="281"/>
      <c r="CG455" s="281"/>
    </row>
    <row r="456" spans="1:85" x14ac:dyDescent="0.3">
      <c r="A456" s="273">
        <f t="shared" si="29"/>
        <v>11568.59832636041</v>
      </c>
      <c r="B456" s="1" t="s">
        <v>2621</v>
      </c>
      <c r="C456" s="274">
        <v>24679867</v>
      </c>
      <c r="D456" s="1">
        <v>144205</v>
      </c>
      <c r="E456" s="1">
        <v>4</v>
      </c>
      <c r="F456" s="1" t="s">
        <v>3958</v>
      </c>
      <c r="G456" s="275">
        <v>44143</v>
      </c>
      <c r="H456" s="275">
        <v>44895</v>
      </c>
      <c r="I456" s="1">
        <v>0</v>
      </c>
      <c r="J456" s="1">
        <v>1</v>
      </c>
      <c r="K456" s="1">
        <v>16</v>
      </c>
      <c r="L456" s="1">
        <v>30</v>
      </c>
      <c r="M456" s="1">
        <v>2</v>
      </c>
      <c r="N456" s="1">
        <v>17.690000000000001</v>
      </c>
      <c r="O456" s="1">
        <v>19.2</v>
      </c>
      <c r="P456" s="1">
        <v>100000</v>
      </c>
      <c r="Q456" s="1">
        <v>4997</v>
      </c>
      <c r="R456" s="1">
        <v>37393</v>
      </c>
      <c r="S456" s="1">
        <v>0</v>
      </c>
      <c r="T456" s="1">
        <v>0</v>
      </c>
      <c r="U456" s="1">
        <v>0</v>
      </c>
      <c r="W456" s="1">
        <v>0</v>
      </c>
      <c r="X456" s="1">
        <v>0</v>
      </c>
      <c r="Y456" s="1">
        <v>0</v>
      </c>
      <c r="AB456" s="275">
        <v>44644</v>
      </c>
      <c r="AC456" s="1">
        <v>1</v>
      </c>
      <c r="AD456" s="1" t="s">
        <v>2623</v>
      </c>
      <c r="AE456" s="1">
        <v>1</v>
      </c>
      <c r="AF456" s="1">
        <v>30</v>
      </c>
      <c r="AG456" s="1">
        <v>0</v>
      </c>
      <c r="AN456" s="1">
        <v>1</v>
      </c>
      <c r="AO456" s="1">
        <v>1</v>
      </c>
      <c r="AR456" s="276">
        <v>2964.58</v>
      </c>
      <c r="AS456" s="1" t="s">
        <v>2657</v>
      </c>
      <c r="AT456" s="1">
        <v>0</v>
      </c>
      <c r="AU456" s="1">
        <v>0</v>
      </c>
      <c r="AX456" s="1">
        <v>5</v>
      </c>
      <c r="BC456" s="1">
        <v>1</v>
      </c>
      <c r="BD456" s="1">
        <v>7</v>
      </c>
      <c r="BE456" s="1">
        <v>2</v>
      </c>
      <c r="BF456" s="296">
        <v>22859.821673639588</v>
      </c>
      <c r="BO456" s="279">
        <f t="shared" si="31"/>
        <v>42924948</v>
      </c>
      <c r="BP456" s="2">
        <f t="shared" si="32"/>
        <v>0</v>
      </c>
      <c r="BQ456" s="2">
        <f t="shared" si="30"/>
        <v>16424685</v>
      </c>
      <c r="BS456" s="280">
        <v>42924948</v>
      </c>
      <c r="BT456" s="281"/>
      <c r="BU456" s="281"/>
      <c r="BV456" s="281">
        <v>15396239.596072901</v>
      </c>
      <c r="BW456" s="281"/>
      <c r="BX456" s="281"/>
      <c r="BY456" s="281"/>
      <c r="BZ456" s="281"/>
      <c r="CA456" s="281">
        <v>1028445.4039270983</v>
      </c>
      <c r="CB456" s="281"/>
      <c r="CC456" s="281"/>
      <c r="CD456" s="281"/>
      <c r="CE456" s="281"/>
      <c r="CF456" s="281"/>
      <c r="CG456" s="281"/>
    </row>
    <row r="457" spans="1:85" x14ac:dyDescent="0.3">
      <c r="A457" s="273">
        <f t="shared" si="29"/>
        <v>20316.218084639062</v>
      </c>
      <c r="B457" s="1" t="s">
        <v>2621</v>
      </c>
      <c r="C457" s="274">
        <v>24679867</v>
      </c>
      <c r="D457" s="1">
        <v>144205</v>
      </c>
      <c r="E457" s="1">
        <v>4</v>
      </c>
      <c r="F457" s="1" t="s">
        <v>3974</v>
      </c>
      <c r="G457" s="275">
        <v>44009</v>
      </c>
      <c r="H457" s="275">
        <v>44742</v>
      </c>
      <c r="I457" s="1">
        <v>0</v>
      </c>
      <c r="J457" s="1">
        <v>1</v>
      </c>
      <c r="K457" s="1">
        <v>21</v>
      </c>
      <c r="L457" s="1">
        <v>30</v>
      </c>
      <c r="M457" s="1">
        <v>2</v>
      </c>
      <c r="N457" s="1">
        <v>17.690000000000001</v>
      </c>
      <c r="O457" s="1">
        <v>19.2</v>
      </c>
      <c r="P457" s="1">
        <v>449950</v>
      </c>
      <c r="Q457" s="1">
        <v>22486</v>
      </c>
      <c r="R457" s="1">
        <v>65409</v>
      </c>
      <c r="S457" s="1">
        <v>0</v>
      </c>
      <c r="T457" s="1">
        <v>0</v>
      </c>
      <c r="U457" s="1">
        <v>0</v>
      </c>
      <c r="W457" s="1">
        <v>0</v>
      </c>
      <c r="X457" s="1">
        <v>0</v>
      </c>
      <c r="Y457" s="1">
        <v>0</v>
      </c>
      <c r="AB457" s="275">
        <v>44644</v>
      </c>
      <c r="AC457" s="1">
        <v>1</v>
      </c>
      <c r="AD457" s="1" t="s">
        <v>2623</v>
      </c>
      <c r="AE457" s="1">
        <v>1</v>
      </c>
      <c r="AF457" s="1">
        <v>30</v>
      </c>
      <c r="AG457" s="1">
        <v>0</v>
      </c>
      <c r="AN457" s="1">
        <v>1</v>
      </c>
      <c r="AO457" s="1">
        <v>1</v>
      </c>
      <c r="AR457" s="276">
        <v>5105.67</v>
      </c>
      <c r="AS457" s="1" t="s">
        <v>2657</v>
      </c>
      <c r="AT457" s="1">
        <v>0</v>
      </c>
      <c r="AU457" s="1">
        <v>0</v>
      </c>
      <c r="AX457" s="1">
        <v>5</v>
      </c>
      <c r="BC457" s="1">
        <v>1</v>
      </c>
      <c r="BD457" s="1">
        <v>7</v>
      </c>
      <c r="BE457" s="1">
        <v>2</v>
      </c>
      <c r="BF457" s="296">
        <v>39987.11191536094</v>
      </c>
      <c r="BO457" s="279">
        <f t="shared" si="31"/>
        <v>42926069</v>
      </c>
      <c r="BP457" s="2">
        <f t="shared" si="32"/>
        <v>0</v>
      </c>
      <c r="BQ457" s="2">
        <f t="shared" si="30"/>
        <v>12864929.34</v>
      </c>
      <c r="BS457" s="280">
        <v>42926069</v>
      </c>
      <c r="BT457" s="281"/>
      <c r="BU457" s="281"/>
      <c r="BV457" s="281">
        <v>6373129.9541714583</v>
      </c>
      <c r="BW457" s="281"/>
      <c r="BX457" s="281"/>
      <c r="BY457" s="281"/>
      <c r="BZ457" s="281"/>
      <c r="CA457" s="281">
        <v>6491799.3858285416</v>
      </c>
      <c r="CB457" s="281"/>
      <c r="CC457" s="281"/>
      <c r="CD457" s="281"/>
      <c r="CE457" s="281"/>
      <c r="CF457" s="281"/>
      <c r="CG457" s="281"/>
    </row>
    <row r="458" spans="1:85" x14ac:dyDescent="0.3">
      <c r="A458" s="273">
        <f t="shared" si="29"/>
        <v>6662.5693458023034</v>
      </c>
      <c r="B458" s="1" t="s">
        <v>2621</v>
      </c>
      <c r="C458" s="274">
        <v>24679867</v>
      </c>
      <c r="D458" s="1">
        <v>144205</v>
      </c>
      <c r="E458" s="1">
        <v>4</v>
      </c>
      <c r="F458" s="1" t="s">
        <v>3975</v>
      </c>
      <c r="G458" s="275">
        <v>44009</v>
      </c>
      <c r="H458" s="275">
        <v>44742</v>
      </c>
      <c r="I458" s="1">
        <v>0</v>
      </c>
      <c r="J458" s="1">
        <v>1</v>
      </c>
      <c r="K458" s="1">
        <v>21</v>
      </c>
      <c r="L458" s="1">
        <v>30</v>
      </c>
      <c r="M458" s="1">
        <v>2</v>
      </c>
      <c r="N458" s="1">
        <v>17.690000000000001</v>
      </c>
      <c r="O458" s="1">
        <v>19.2</v>
      </c>
      <c r="P458" s="1">
        <v>147000</v>
      </c>
      <c r="Q458" s="1">
        <v>7346</v>
      </c>
      <c r="R458" s="1">
        <v>21380</v>
      </c>
      <c r="S458" s="1">
        <v>0</v>
      </c>
      <c r="T458" s="1">
        <v>0</v>
      </c>
      <c r="U458" s="1">
        <v>0</v>
      </c>
      <c r="W458" s="1">
        <v>0</v>
      </c>
      <c r="X458" s="1">
        <v>0</v>
      </c>
      <c r="Y458" s="1">
        <v>0</v>
      </c>
      <c r="AB458" s="275">
        <v>44644</v>
      </c>
      <c r="AC458" s="1">
        <v>1</v>
      </c>
      <c r="AD458" s="1" t="s">
        <v>2623</v>
      </c>
      <c r="AE458" s="1">
        <v>1</v>
      </c>
      <c r="AF458" s="1">
        <v>30</v>
      </c>
      <c r="AG458" s="1">
        <v>0</v>
      </c>
      <c r="AN458" s="1">
        <v>1</v>
      </c>
      <c r="AO458" s="1">
        <v>1</v>
      </c>
      <c r="AR458" s="276">
        <v>1646.99</v>
      </c>
      <c r="AS458" s="1" t="s">
        <v>2657</v>
      </c>
      <c r="AT458" s="1">
        <v>0</v>
      </c>
      <c r="AU458" s="1">
        <v>0</v>
      </c>
      <c r="AX458" s="1">
        <v>5</v>
      </c>
      <c r="BC458" s="1">
        <v>1</v>
      </c>
      <c r="BD458" s="1">
        <v>7</v>
      </c>
      <c r="BE458" s="1">
        <v>2</v>
      </c>
      <c r="BF458" s="296">
        <v>13070.440654197695</v>
      </c>
      <c r="BO458" s="279">
        <f t="shared" si="31"/>
        <v>42927462</v>
      </c>
      <c r="BP458" s="2">
        <f t="shared" si="32"/>
        <v>0</v>
      </c>
      <c r="BQ458" s="2">
        <f t="shared" si="30"/>
        <v>0</v>
      </c>
      <c r="BS458" s="280">
        <v>42927462</v>
      </c>
      <c r="BT458" s="281">
        <v>0</v>
      </c>
      <c r="BU458" s="281">
        <v>0</v>
      </c>
      <c r="BV458" s="281"/>
      <c r="BW458" s="281"/>
      <c r="BX458" s="281"/>
      <c r="BY458" s="281"/>
      <c r="BZ458" s="281"/>
      <c r="CA458" s="281"/>
      <c r="CB458" s="281"/>
      <c r="CC458" s="281"/>
      <c r="CD458" s="281"/>
      <c r="CE458" s="281"/>
      <c r="CF458" s="281"/>
      <c r="CG458" s="281"/>
    </row>
    <row r="459" spans="1:85" x14ac:dyDescent="0.3">
      <c r="A459" s="273">
        <f t="shared" si="29"/>
        <v>28607.939194057741</v>
      </c>
      <c r="B459" s="1" t="s">
        <v>2621</v>
      </c>
      <c r="C459" s="274">
        <v>24679867</v>
      </c>
      <c r="D459" s="1">
        <v>144205</v>
      </c>
      <c r="E459" s="1">
        <v>4</v>
      </c>
      <c r="F459" s="1" t="s">
        <v>4006</v>
      </c>
      <c r="G459" s="275">
        <v>44120</v>
      </c>
      <c r="H459" s="275">
        <v>44865</v>
      </c>
      <c r="I459" s="1">
        <v>0</v>
      </c>
      <c r="J459" s="1">
        <v>1</v>
      </c>
      <c r="K459" s="1">
        <v>17</v>
      </c>
      <c r="L459" s="1">
        <v>30</v>
      </c>
      <c r="M459" s="1">
        <v>2</v>
      </c>
      <c r="N459" s="1">
        <v>17.690000000000001</v>
      </c>
      <c r="O459" s="1">
        <v>19.2</v>
      </c>
      <c r="P459" s="1">
        <v>280000</v>
      </c>
      <c r="Q459" s="1">
        <v>13993</v>
      </c>
      <c r="R459" s="1">
        <v>92252</v>
      </c>
      <c r="S459" s="1">
        <v>0</v>
      </c>
      <c r="T459" s="1">
        <v>0</v>
      </c>
      <c r="U459" s="1">
        <v>0</v>
      </c>
      <c r="W459" s="1">
        <v>0</v>
      </c>
      <c r="X459" s="1">
        <v>0</v>
      </c>
      <c r="Y459" s="1">
        <v>0</v>
      </c>
      <c r="AB459" s="275">
        <v>44644</v>
      </c>
      <c r="AC459" s="1">
        <v>1</v>
      </c>
      <c r="AD459" s="1" t="s">
        <v>2623</v>
      </c>
      <c r="AE459" s="1">
        <v>1</v>
      </c>
      <c r="AF459" s="1">
        <v>30</v>
      </c>
      <c r="AG459" s="1">
        <v>0</v>
      </c>
      <c r="AN459" s="1">
        <v>1</v>
      </c>
      <c r="AO459" s="1">
        <v>1</v>
      </c>
      <c r="AP459" s="275"/>
      <c r="AR459" s="276">
        <v>7246.76</v>
      </c>
      <c r="AS459" s="1" t="s">
        <v>2657</v>
      </c>
      <c r="AT459" s="1">
        <v>0</v>
      </c>
      <c r="AU459" s="1">
        <v>0</v>
      </c>
      <c r="AX459" s="1">
        <v>5</v>
      </c>
      <c r="BC459" s="1">
        <v>1</v>
      </c>
      <c r="BD459" s="1">
        <v>7</v>
      </c>
      <c r="BE459" s="1">
        <v>2</v>
      </c>
      <c r="BF459" s="296">
        <v>56397.300805942265</v>
      </c>
      <c r="BO459" s="279">
        <f t="shared" si="31"/>
        <v>42928009</v>
      </c>
      <c r="BP459" s="2">
        <f t="shared" si="32"/>
        <v>0</v>
      </c>
      <c r="BQ459" s="2">
        <f t="shared" si="30"/>
        <v>0</v>
      </c>
      <c r="BS459" s="280">
        <v>42928009</v>
      </c>
      <c r="BT459" s="281"/>
      <c r="BU459" s="281"/>
      <c r="BV459" s="281"/>
      <c r="BW459" s="281"/>
      <c r="BX459" s="281"/>
      <c r="BY459" s="281"/>
      <c r="BZ459" s="281"/>
      <c r="CA459" s="281">
        <v>0</v>
      </c>
      <c r="CB459" s="281"/>
      <c r="CC459" s="281"/>
      <c r="CD459" s="281"/>
      <c r="CE459" s="281"/>
      <c r="CF459" s="281"/>
      <c r="CG459" s="281"/>
    </row>
    <row r="460" spans="1:85" x14ac:dyDescent="0.3">
      <c r="A460" s="273">
        <f t="shared" si="29"/>
        <v>3987.4404370889197</v>
      </c>
      <c r="B460" s="1" t="s">
        <v>2621</v>
      </c>
      <c r="C460" s="274">
        <v>24679867</v>
      </c>
      <c r="D460" s="1">
        <v>144205</v>
      </c>
      <c r="E460" s="1">
        <v>4</v>
      </c>
      <c r="F460" s="1" t="s">
        <v>3726</v>
      </c>
      <c r="G460" s="275">
        <v>44083</v>
      </c>
      <c r="H460" s="275">
        <v>44834</v>
      </c>
      <c r="I460" s="1">
        <v>0</v>
      </c>
      <c r="J460" s="1">
        <v>1</v>
      </c>
      <c r="K460" s="1">
        <v>18</v>
      </c>
      <c r="L460" s="1">
        <v>30</v>
      </c>
      <c r="M460" s="1">
        <v>2</v>
      </c>
      <c r="N460" s="1">
        <v>17.690000000000001</v>
      </c>
      <c r="O460" s="1">
        <v>19.2</v>
      </c>
      <c r="P460" s="1">
        <v>45000</v>
      </c>
      <c r="Q460" s="1">
        <v>2249</v>
      </c>
      <c r="R460" s="1">
        <v>12802</v>
      </c>
      <c r="S460" s="1">
        <v>0</v>
      </c>
      <c r="T460" s="1">
        <v>0</v>
      </c>
      <c r="U460" s="1">
        <v>0</v>
      </c>
      <c r="W460" s="1">
        <v>0</v>
      </c>
      <c r="X460" s="1">
        <v>0</v>
      </c>
      <c r="Y460" s="1">
        <v>0</v>
      </c>
      <c r="AB460" s="275">
        <v>44644</v>
      </c>
      <c r="AC460" s="1">
        <v>1</v>
      </c>
      <c r="AD460" s="1" t="s">
        <v>2623</v>
      </c>
      <c r="AE460" s="1">
        <v>1</v>
      </c>
      <c r="AF460" s="1">
        <v>30</v>
      </c>
      <c r="AG460" s="1">
        <v>0</v>
      </c>
      <c r="AN460" s="1">
        <v>1</v>
      </c>
      <c r="AO460" s="1">
        <v>1</v>
      </c>
      <c r="AR460" s="276">
        <v>988.19</v>
      </c>
      <c r="AS460" s="1" t="s">
        <v>2657</v>
      </c>
      <c r="AT460" s="1">
        <v>0</v>
      </c>
      <c r="AU460" s="1">
        <v>0</v>
      </c>
      <c r="AX460" s="1">
        <v>5</v>
      </c>
      <c r="BC460" s="1">
        <v>1</v>
      </c>
      <c r="BD460" s="1">
        <v>7</v>
      </c>
      <c r="BE460" s="1">
        <v>2</v>
      </c>
      <c r="BF460" s="296">
        <v>7826.3695629110798</v>
      </c>
      <c r="BO460" s="279">
        <f t="shared" si="31"/>
        <v>42924087</v>
      </c>
      <c r="BP460" s="2">
        <f t="shared" si="32"/>
        <v>0</v>
      </c>
      <c r="BQ460" s="2">
        <f t="shared" si="30"/>
        <v>0</v>
      </c>
      <c r="BS460" s="280">
        <v>42924087</v>
      </c>
      <c r="BT460" s="281"/>
      <c r="BU460" s="281"/>
      <c r="BV460" s="281"/>
      <c r="BW460" s="281"/>
      <c r="BX460" s="281"/>
      <c r="BY460" s="281"/>
      <c r="BZ460" s="281"/>
      <c r="CA460" s="281">
        <v>0</v>
      </c>
      <c r="CB460" s="281"/>
      <c r="CC460" s="281"/>
      <c r="CD460" s="281"/>
      <c r="CE460" s="281"/>
      <c r="CF460" s="281"/>
      <c r="CG460" s="281"/>
    </row>
    <row r="461" spans="1:85" x14ac:dyDescent="0.3">
      <c r="A461" s="273">
        <f t="shared" si="29"/>
        <v>16560.80790617708</v>
      </c>
      <c r="B461" s="1" t="s">
        <v>2621</v>
      </c>
      <c r="C461" s="274">
        <v>24679867</v>
      </c>
      <c r="D461" s="1">
        <v>144205</v>
      </c>
      <c r="E461" s="1">
        <v>4</v>
      </c>
      <c r="F461" s="1" t="s">
        <v>3814</v>
      </c>
      <c r="G461" s="275">
        <v>44092</v>
      </c>
      <c r="H461" s="275">
        <v>44834</v>
      </c>
      <c r="I461" s="1">
        <v>0</v>
      </c>
      <c r="J461" s="1">
        <v>1</v>
      </c>
      <c r="K461" s="1">
        <v>18</v>
      </c>
      <c r="L461" s="1">
        <v>30</v>
      </c>
      <c r="M461" s="1">
        <v>2</v>
      </c>
      <c r="N461" s="1">
        <v>17.690000000000001</v>
      </c>
      <c r="O461" s="1">
        <v>19.2</v>
      </c>
      <c r="P461" s="1">
        <v>187000</v>
      </c>
      <c r="Q461" s="1">
        <v>9345</v>
      </c>
      <c r="R461" s="1">
        <v>53204</v>
      </c>
      <c r="S461" s="1">
        <v>0</v>
      </c>
      <c r="T461" s="1">
        <v>0</v>
      </c>
      <c r="U461" s="1">
        <v>0</v>
      </c>
      <c r="W461" s="1">
        <v>0</v>
      </c>
      <c r="X461" s="1">
        <v>0</v>
      </c>
      <c r="Y461" s="1">
        <v>0</v>
      </c>
      <c r="AB461" s="275">
        <v>44644</v>
      </c>
      <c r="AC461" s="1">
        <v>1</v>
      </c>
      <c r="AD461" s="1" t="s">
        <v>2623</v>
      </c>
      <c r="AE461" s="1">
        <v>1</v>
      </c>
      <c r="AF461" s="1">
        <v>30</v>
      </c>
      <c r="AG461" s="1">
        <v>0</v>
      </c>
      <c r="AN461" s="1">
        <v>1</v>
      </c>
      <c r="AO461" s="1">
        <v>1</v>
      </c>
      <c r="AR461" s="276">
        <v>4117.4799999999996</v>
      </c>
      <c r="AS461" s="1" t="s">
        <v>2657</v>
      </c>
      <c r="AT461" s="1">
        <v>0</v>
      </c>
      <c r="AU461" s="1">
        <v>0</v>
      </c>
      <c r="AX461" s="1">
        <v>5</v>
      </c>
      <c r="BC461" s="1">
        <v>1</v>
      </c>
      <c r="BD461" s="1">
        <v>7</v>
      </c>
      <c r="BE461" s="1">
        <v>2</v>
      </c>
      <c r="BF461" s="296">
        <v>32525.712093822924</v>
      </c>
      <c r="BO461" s="279">
        <f t="shared" si="31"/>
        <v>42926022</v>
      </c>
      <c r="BP461" s="2">
        <f t="shared" si="32"/>
        <v>0</v>
      </c>
      <c r="BQ461" s="2">
        <f t="shared" si="30"/>
        <v>9025193</v>
      </c>
      <c r="BS461" s="280">
        <v>42926022</v>
      </c>
      <c r="BT461" s="281"/>
      <c r="BU461" s="281"/>
      <c r="BV461" s="281"/>
      <c r="BW461" s="281"/>
      <c r="BX461" s="281"/>
      <c r="BY461" s="281"/>
      <c r="BZ461" s="281"/>
      <c r="CA461" s="281">
        <v>9025193</v>
      </c>
      <c r="CB461" s="281"/>
      <c r="CC461" s="281"/>
      <c r="CD461" s="281"/>
      <c r="CE461" s="281"/>
      <c r="CF461" s="281"/>
      <c r="CG461" s="281"/>
    </row>
    <row r="462" spans="1:85" x14ac:dyDescent="0.3">
      <c r="A462" s="273">
        <f t="shared" si="29"/>
        <v>5320.7296270488005</v>
      </c>
      <c r="B462" s="1" t="s">
        <v>2621</v>
      </c>
      <c r="C462" s="274">
        <v>24679867</v>
      </c>
      <c r="D462" s="1">
        <v>144205</v>
      </c>
      <c r="E462" s="1">
        <v>4</v>
      </c>
      <c r="F462" s="1" t="s">
        <v>3894</v>
      </c>
      <c r="G462" s="275">
        <v>44094</v>
      </c>
      <c r="H462" s="275">
        <v>44834</v>
      </c>
      <c r="I462" s="1">
        <v>0</v>
      </c>
      <c r="J462" s="1">
        <v>1</v>
      </c>
      <c r="K462" s="1">
        <v>18</v>
      </c>
      <c r="L462" s="1">
        <v>30</v>
      </c>
      <c r="M462" s="1">
        <v>2</v>
      </c>
      <c r="N462" s="1">
        <v>17.690000000000001</v>
      </c>
      <c r="O462" s="1">
        <v>19.2</v>
      </c>
      <c r="P462" s="1">
        <v>60000</v>
      </c>
      <c r="Q462" s="1">
        <v>2998</v>
      </c>
      <c r="R462" s="1">
        <v>17080</v>
      </c>
      <c r="S462" s="1">
        <v>0</v>
      </c>
      <c r="T462" s="1">
        <v>0</v>
      </c>
      <c r="U462" s="1">
        <v>0</v>
      </c>
      <c r="W462" s="1">
        <v>0</v>
      </c>
      <c r="X462" s="1">
        <v>0</v>
      </c>
      <c r="Y462" s="1">
        <v>0</v>
      </c>
      <c r="AB462" s="275">
        <v>44644</v>
      </c>
      <c r="AC462" s="1">
        <v>1</v>
      </c>
      <c r="AD462" s="1" t="s">
        <v>2623</v>
      </c>
      <c r="AE462" s="1">
        <v>1</v>
      </c>
      <c r="AF462" s="1">
        <v>30</v>
      </c>
      <c r="AG462" s="1">
        <v>0</v>
      </c>
      <c r="AN462" s="1">
        <v>1</v>
      </c>
      <c r="AO462" s="1">
        <v>1</v>
      </c>
      <c r="AR462" s="276">
        <v>1317.59</v>
      </c>
      <c r="AS462" s="1" t="s">
        <v>2657</v>
      </c>
      <c r="AT462" s="1">
        <v>0</v>
      </c>
      <c r="AU462" s="1">
        <v>0</v>
      </c>
      <c r="AX462" s="1">
        <v>5</v>
      </c>
      <c r="BC462" s="1">
        <v>1</v>
      </c>
      <c r="BD462" s="1">
        <v>7</v>
      </c>
      <c r="BE462" s="1">
        <v>2</v>
      </c>
      <c r="BF462" s="296">
        <v>10441.680372951199</v>
      </c>
      <c r="BO462" s="279">
        <f t="shared" si="31"/>
        <v>42928269</v>
      </c>
      <c r="BP462" s="2">
        <f t="shared" si="32"/>
        <v>0</v>
      </c>
      <c r="BQ462" s="2">
        <f t="shared" si="30"/>
        <v>0</v>
      </c>
      <c r="BS462" s="280">
        <v>42928269</v>
      </c>
      <c r="BT462" s="281"/>
      <c r="BU462" s="281"/>
      <c r="BV462" s="281">
        <v>0</v>
      </c>
      <c r="BW462" s="281"/>
      <c r="BX462" s="281"/>
      <c r="BY462" s="281"/>
      <c r="BZ462" s="281"/>
      <c r="CA462" s="281">
        <v>0</v>
      </c>
      <c r="CB462" s="281"/>
      <c r="CC462" s="281"/>
      <c r="CD462" s="281"/>
      <c r="CE462" s="281"/>
      <c r="CF462" s="281"/>
      <c r="CG462" s="281"/>
    </row>
    <row r="463" spans="1:85" x14ac:dyDescent="0.3">
      <c r="A463" s="273">
        <f t="shared" si="29"/>
        <v>49794.07126272512</v>
      </c>
      <c r="B463" s="1" t="s">
        <v>2621</v>
      </c>
      <c r="C463" s="274">
        <v>24679867</v>
      </c>
      <c r="D463" s="1">
        <v>144205</v>
      </c>
      <c r="E463" s="1">
        <v>4</v>
      </c>
      <c r="F463" s="1" t="s">
        <v>3899</v>
      </c>
      <c r="G463" s="275">
        <v>44184</v>
      </c>
      <c r="H463" s="275">
        <v>44926</v>
      </c>
      <c r="I463" s="1">
        <v>0</v>
      </c>
      <c r="J463" s="1">
        <v>1</v>
      </c>
      <c r="K463" s="1">
        <v>15</v>
      </c>
      <c r="L463" s="1">
        <v>30</v>
      </c>
      <c r="M463" s="1">
        <v>2</v>
      </c>
      <c r="N463" s="1">
        <v>17.690000000000001</v>
      </c>
      <c r="O463" s="1">
        <v>19.2</v>
      </c>
      <c r="P463" s="1">
        <v>384000</v>
      </c>
      <c r="Q463" s="1">
        <v>19190</v>
      </c>
      <c r="R463" s="1">
        <v>160323</v>
      </c>
      <c r="S463" s="1">
        <v>0</v>
      </c>
      <c r="T463" s="1">
        <v>0</v>
      </c>
      <c r="U463" s="1">
        <v>0</v>
      </c>
      <c r="V463" s="275"/>
      <c r="W463" s="1">
        <v>0</v>
      </c>
      <c r="X463" s="1">
        <v>0</v>
      </c>
      <c r="Y463" s="1">
        <v>0</v>
      </c>
      <c r="AB463" s="275">
        <v>44644</v>
      </c>
      <c r="AC463" s="1">
        <v>1</v>
      </c>
      <c r="AD463" s="1" t="s">
        <v>2623</v>
      </c>
      <c r="AE463" s="1">
        <v>1</v>
      </c>
      <c r="AF463" s="1">
        <v>30</v>
      </c>
      <c r="AG463" s="1">
        <v>0</v>
      </c>
      <c r="AN463" s="1">
        <v>1</v>
      </c>
      <c r="AO463" s="1">
        <v>1</v>
      </c>
      <c r="AP463" s="275"/>
      <c r="AR463" s="276">
        <v>12517.13</v>
      </c>
      <c r="AS463" s="1" t="s">
        <v>2657</v>
      </c>
      <c r="AT463" s="1">
        <v>0</v>
      </c>
      <c r="AU463" s="1">
        <v>0</v>
      </c>
      <c r="AX463" s="1">
        <v>5</v>
      </c>
      <c r="BC463" s="1">
        <v>1</v>
      </c>
      <c r="BD463" s="1">
        <v>7</v>
      </c>
      <c r="BE463" s="1">
        <v>2</v>
      </c>
      <c r="BF463" s="296">
        <v>98011.798737274876</v>
      </c>
      <c r="BO463" s="279">
        <f t="shared" si="31"/>
        <v>42940466</v>
      </c>
      <c r="BP463" s="2">
        <f t="shared" si="32"/>
        <v>0</v>
      </c>
      <c r="BQ463" s="2">
        <f t="shared" si="30"/>
        <v>3230142.0000000009</v>
      </c>
      <c r="BS463" s="280">
        <v>42940466</v>
      </c>
      <c r="BT463" s="281"/>
      <c r="BU463" s="281"/>
      <c r="BV463" s="281">
        <v>3230142.0000000009</v>
      </c>
      <c r="BW463" s="281"/>
      <c r="BX463" s="281"/>
      <c r="BY463" s="281"/>
      <c r="BZ463" s="281"/>
      <c r="CA463" s="281"/>
      <c r="CB463" s="281"/>
      <c r="CC463" s="281"/>
      <c r="CD463" s="281"/>
      <c r="CE463" s="281"/>
      <c r="CF463" s="281"/>
      <c r="CG463" s="281"/>
    </row>
    <row r="464" spans="1:85" x14ac:dyDescent="0.3">
      <c r="A464" s="273">
        <f t="shared" si="29"/>
        <v>4301.8667004544059</v>
      </c>
      <c r="B464" s="1" t="s">
        <v>2621</v>
      </c>
      <c r="C464" s="274">
        <v>24679867</v>
      </c>
      <c r="D464" s="1">
        <v>144205</v>
      </c>
      <c r="E464" s="1">
        <v>4</v>
      </c>
      <c r="F464" s="1" t="s">
        <v>3901</v>
      </c>
      <c r="G464" s="275">
        <v>44016</v>
      </c>
      <c r="H464" s="275">
        <v>44773</v>
      </c>
      <c r="I464" s="1">
        <v>0</v>
      </c>
      <c r="J464" s="1">
        <v>1</v>
      </c>
      <c r="K464" s="1">
        <v>20</v>
      </c>
      <c r="L464" s="1">
        <v>30</v>
      </c>
      <c r="M464" s="1">
        <v>2</v>
      </c>
      <c r="N464" s="1">
        <v>17.690000000000001</v>
      </c>
      <c r="O464" s="1">
        <v>19.2</v>
      </c>
      <c r="P464" s="1">
        <v>70700</v>
      </c>
      <c r="Q464" s="1">
        <v>3533</v>
      </c>
      <c r="R464" s="1">
        <v>13611</v>
      </c>
      <c r="S464" s="1">
        <v>0</v>
      </c>
      <c r="T464" s="1">
        <v>0</v>
      </c>
      <c r="U464" s="1">
        <v>0</v>
      </c>
      <c r="W464" s="1">
        <v>0</v>
      </c>
      <c r="X464" s="1">
        <v>0</v>
      </c>
      <c r="Y464" s="1">
        <v>0</v>
      </c>
      <c r="AB464" s="275">
        <v>44644</v>
      </c>
      <c r="AC464" s="1">
        <v>1</v>
      </c>
      <c r="AD464" s="1" t="s">
        <v>2623</v>
      </c>
      <c r="AE464" s="1">
        <v>1</v>
      </c>
      <c r="AF464" s="1">
        <v>30</v>
      </c>
      <c r="AG464" s="1">
        <v>0</v>
      </c>
      <c r="AN464" s="1">
        <v>1</v>
      </c>
      <c r="AO464" s="1">
        <v>1</v>
      </c>
      <c r="AR464" s="276">
        <v>988.19</v>
      </c>
      <c r="AS464" s="1" t="s">
        <v>2657</v>
      </c>
      <c r="AT464" s="1">
        <v>0</v>
      </c>
      <c r="AU464" s="1">
        <v>0</v>
      </c>
      <c r="AX464" s="1">
        <v>5</v>
      </c>
      <c r="BC464" s="1">
        <v>1</v>
      </c>
      <c r="BD464" s="1">
        <v>7</v>
      </c>
      <c r="BE464" s="1">
        <v>2</v>
      </c>
      <c r="BF464" s="296">
        <v>8320.9432995455936</v>
      </c>
      <c r="BO464" s="279">
        <f t="shared" si="31"/>
        <v>42944490</v>
      </c>
      <c r="BP464" s="2">
        <f t="shared" si="32"/>
        <v>0</v>
      </c>
      <c r="BQ464" s="2">
        <f t="shared" si="30"/>
        <v>0</v>
      </c>
      <c r="BS464" s="280">
        <v>42944490</v>
      </c>
      <c r="BT464" s="281"/>
      <c r="BU464" s="281"/>
      <c r="BV464" s="281">
        <v>0</v>
      </c>
      <c r="BW464" s="281"/>
      <c r="BX464" s="281"/>
      <c r="BY464" s="281"/>
      <c r="BZ464" s="281"/>
      <c r="CA464" s="281"/>
      <c r="CB464" s="281"/>
      <c r="CC464" s="281"/>
      <c r="CD464" s="281"/>
      <c r="CE464" s="281"/>
      <c r="CF464" s="281"/>
      <c r="CG464" s="281"/>
    </row>
    <row r="465" spans="1:85" x14ac:dyDescent="0.3">
      <c r="A465" s="273">
        <f t="shared" si="29"/>
        <v>3603.4439621753245</v>
      </c>
      <c r="B465" s="1" t="s">
        <v>2621</v>
      </c>
      <c r="C465" s="274">
        <v>24679867</v>
      </c>
      <c r="D465" s="1">
        <v>144205</v>
      </c>
      <c r="E465" s="1">
        <v>4</v>
      </c>
      <c r="F465" s="1" t="s">
        <v>3905</v>
      </c>
      <c r="G465" s="275">
        <v>44064</v>
      </c>
      <c r="H465" s="275">
        <v>44804</v>
      </c>
      <c r="I465" s="1">
        <v>0</v>
      </c>
      <c r="J465" s="1">
        <v>1</v>
      </c>
      <c r="K465" s="1">
        <v>19</v>
      </c>
      <c r="L465" s="1">
        <v>30</v>
      </c>
      <c r="M465" s="1">
        <v>2</v>
      </c>
      <c r="N465" s="1">
        <v>17.690000000000001</v>
      </c>
      <c r="O465" s="1">
        <v>19.2</v>
      </c>
      <c r="P465" s="1">
        <v>49500</v>
      </c>
      <c r="Q465" s="1">
        <v>2474</v>
      </c>
      <c r="R465" s="1">
        <v>11814</v>
      </c>
      <c r="S465" s="1">
        <v>0</v>
      </c>
      <c r="T465" s="1">
        <v>0</v>
      </c>
      <c r="U465" s="1">
        <v>0</v>
      </c>
      <c r="W465" s="1">
        <v>0</v>
      </c>
      <c r="X465" s="1">
        <v>0</v>
      </c>
      <c r="Y465" s="1">
        <v>0</v>
      </c>
      <c r="AB465" s="275">
        <v>44644</v>
      </c>
      <c r="AC465" s="1">
        <v>1</v>
      </c>
      <c r="AD465" s="1" t="s">
        <v>2623</v>
      </c>
      <c r="AE465" s="1">
        <v>1</v>
      </c>
      <c r="AF465" s="1">
        <v>30</v>
      </c>
      <c r="AG465" s="1">
        <v>0</v>
      </c>
      <c r="AN465" s="1">
        <v>1</v>
      </c>
      <c r="AO465" s="1">
        <v>1</v>
      </c>
      <c r="AR465" s="276">
        <v>988.19</v>
      </c>
      <c r="AS465" s="1" t="s">
        <v>2657</v>
      </c>
      <c r="AT465" s="1">
        <v>0</v>
      </c>
      <c r="AU465" s="1">
        <v>0</v>
      </c>
      <c r="AX465" s="1">
        <v>5</v>
      </c>
      <c r="BC465" s="1">
        <v>1</v>
      </c>
      <c r="BD465" s="1">
        <v>7</v>
      </c>
      <c r="BE465" s="1">
        <v>2</v>
      </c>
      <c r="BF465" s="296">
        <v>7222.366037824675</v>
      </c>
      <c r="BO465" s="279">
        <f t="shared" si="31"/>
        <v>42946266</v>
      </c>
      <c r="BP465" s="2">
        <f t="shared" si="32"/>
        <v>0</v>
      </c>
      <c r="BQ465" s="2">
        <f t="shared" si="30"/>
        <v>9899460</v>
      </c>
      <c r="BS465" s="280">
        <v>42946266</v>
      </c>
      <c r="BT465" s="281"/>
      <c r="BU465" s="281"/>
      <c r="BV465" s="281">
        <v>9899460</v>
      </c>
      <c r="BW465" s="281"/>
      <c r="BX465" s="281"/>
      <c r="BY465" s="281"/>
      <c r="BZ465" s="281"/>
      <c r="CA465" s="281"/>
      <c r="CB465" s="281"/>
      <c r="CC465" s="281"/>
      <c r="CD465" s="281"/>
      <c r="CE465" s="281"/>
      <c r="CF465" s="281"/>
      <c r="CG465" s="281"/>
    </row>
    <row r="466" spans="1:85" x14ac:dyDescent="0.3">
      <c r="A466" s="273">
        <f t="shared" si="29"/>
        <v>4657.971636065964</v>
      </c>
      <c r="B466" s="1" t="s">
        <v>2621</v>
      </c>
      <c r="C466" s="274">
        <v>24679867</v>
      </c>
      <c r="D466" s="1">
        <v>144205</v>
      </c>
      <c r="E466" s="1">
        <v>4</v>
      </c>
      <c r="F466" s="1" t="s">
        <v>3911</v>
      </c>
      <c r="G466" s="275">
        <v>44147</v>
      </c>
      <c r="H466" s="275">
        <v>44895</v>
      </c>
      <c r="I466" s="1">
        <v>0</v>
      </c>
      <c r="J466" s="1">
        <v>1</v>
      </c>
      <c r="K466" s="1">
        <v>16</v>
      </c>
      <c r="L466" s="1">
        <v>30</v>
      </c>
      <c r="M466" s="1">
        <v>2</v>
      </c>
      <c r="N466" s="1">
        <v>17.690000000000001</v>
      </c>
      <c r="O466" s="1">
        <v>19.2</v>
      </c>
      <c r="P466" s="1">
        <v>40000</v>
      </c>
      <c r="Q466" s="1">
        <v>1999</v>
      </c>
      <c r="R466" s="1">
        <v>14951</v>
      </c>
      <c r="S466" s="1">
        <v>0</v>
      </c>
      <c r="T466" s="1">
        <v>0</v>
      </c>
      <c r="U466" s="1">
        <v>0</v>
      </c>
      <c r="W466" s="1">
        <v>0</v>
      </c>
      <c r="X466" s="1">
        <v>0</v>
      </c>
      <c r="Y466" s="1">
        <v>0</v>
      </c>
      <c r="AB466" s="275">
        <v>44644</v>
      </c>
      <c r="AC466" s="1">
        <v>1</v>
      </c>
      <c r="AD466" s="1" t="s">
        <v>2623</v>
      </c>
      <c r="AE466" s="1">
        <v>1</v>
      </c>
      <c r="AF466" s="1">
        <v>30</v>
      </c>
      <c r="AG466" s="1">
        <v>0</v>
      </c>
      <c r="AN466" s="1">
        <v>1</v>
      </c>
      <c r="AO466" s="1">
        <v>1</v>
      </c>
      <c r="AR466" s="276">
        <v>1152.8900000000001</v>
      </c>
      <c r="AS466" s="1" t="s">
        <v>2657</v>
      </c>
      <c r="AT466" s="1">
        <v>0</v>
      </c>
      <c r="AU466" s="1">
        <v>0</v>
      </c>
      <c r="AX466" s="1">
        <v>5</v>
      </c>
      <c r="BC466" s="1">
        <v>1</v>
      </c>
      <c r="BD466" s="1">
        <v>7</v>
      </c>
      <c r="BE466" s="1">
        <v>2</v>
      </c>
      <c r="BF466" s="296">
        <v>9140.1383639340365</v>
      </c>
      <c r="BO466" s="279">
        <f t="shared" si="31"/>
        <v>42944484</v>
      </c>
      <c r="BP466" s="2">
        <f t="shared" si="32"/>
        <v>0</v>
      </c>
      <c r="BQ466" s="2">
        <f t="shared" si="30"/>
        <v>3098975</v>
      </c>
      <c r="BS466" s="280">
        <v>42944484</v>
      </c>
      <c r="BT466" s="281"/>
      <c r="BU466" s="281"/>
      <c r="BV466" s="281">
        <v>3098975</v>
      </c>
      <c r="BW466" s="281"/>
      <c r="BX466" s="281"/>
      <c r="BY466" s="281"/>
      <c r="BZ466" s="281"/>
      <c r="CA466" s="281"/>
      <c r="CB466" s="281"/>
      <c r="CC466" s="281"/>
      <c r="CD466" s="281"/>
      <c r="CE466" s="281"/>
      <c r="CF466" s="281"/>
      <c r="CG466" s="281"/>
    </row>
    <row r="467" spans="1:85" x14ac:dyDescent="0.3">
      <c r="A467" s="273">
        <f t="shared" si="29"/>
        <v>176909.68769353034</v>
      </c>
      <c r="B467" s="1" t="s">
        <v>2621</v>
      </c>
      <c r="C467" s="274">
        <v>24679867</v>
      </c>
      <c r="D467" s="1">
        <v>144205</v>
      </c>
      <c r="E467" s="1">
        <v>4</v>
      </c>
      <c r="F467" s="1" t="s">
        <v>4086</v>
      </c>
      <c r="G467" s="275">
        <v>44410</v>
      </c>
      <c r="H467" s="275">
        <v>45169</v>
      </c>
      <c r="I467" s="1">
        <v>0</v>
      </c>
      <c r="J467" s="1">
        <v>1</v>
      </c>
      <c r="K467" s="1">
        <v>7</v>
      </c>
      <c r="L467" s="1">
        <v>30</v>
      </c>
      <c r="M467" s="1">
        <v>2</v>
      </c>
      <c r="N467" s="1">
        <v>17.690000000000001</v>
      </c>
      <c r="O467" s="1">
        <v>19.2</v>
      </c>
      <c r="P467" s="1">
        <v>764099</v>
      </c>
      <c r="Q467" s="1">
        <v>38185</v>
      </c>
      <c r="R467" s="1">
        <v>568746</v>
      </c>
      <c r="S467" s="1">
        <v>0</v>
      </c>
      <c r="T467" s="1">
        <v>0</v>
      </c>
      <c r="U467" s="1">
        <v>0</v>
      </c>
      <c r="W467" s="1">
        <v>0</v>
      </c>
      <c r="X467" s="1">
        <v>0</v>
      </c>
      <c r="Y467" s="1">
        <v>0</v>
      </c>
      <c r="AB467" s="275">
        <v>44644</v>
      </c>
      <c r="AC467" s="1">
        <v>1</v>
      </c>
      <c r="AD467" s="1" t="s">
        <v>2623</v>
      </c>
      <c r="AE467" s="1">
        <v>1</v>
      </c>
      <c r="AF467" s="1">
        <v>30</v>
      </c>
      <c r="AG467" s="1">
        <v>0</v>
      </c>
      <c r="AN467" s="1">
        <v>1</v>
      </c>
      <c r="AO467" s="1">
        <v>1</v>
      </c>
      <c r="AR467" s="276">
        <v>44139.360000000001</v>
      </c>
      <c r="AS467" s="1" t="s">
        <v>2657</v>
      </c>
      <c r="AT467" s="1">
        <v>0</v>
      </c>
      <c r="AU467" s="1">
        <v>0</v>
      </c>
      <c r="AX467" s="1">
        <v>5</v>
      </c>
      <c r="BC467" s="1">
        <v>1</v>
      </c>
      <c r="BD467" s="1">
        <v>7</v>
      </c>
      <c r="BE467" s="1">
        <v>2</v>
      </c>
      <c r="BF467" s="296">
        <v>347696.95230646967</v>
      </c>
      <c r="BO467" s="279">
        <f t="shared" si="31"/>
        <v>42947769</v>
      </c>
      <c r="BP467" s="2">
        <f t="shared" si="32"/>
        <v>0</v>
      </c>
      <c r="BQ467" s="2">
        <f t="shared" si="30"/>
        <v>0</v>
      </c>
      <c r="BS467" s="280">
        <v>42947769</v>
      </c>
      <c r="BT467" s="281"/>
      <c r="BU467" s="281"/>
      <c r="BV467" s="281"/>
      <c r="BW467" s="281"/>
      <c r="BX467" s="281"/>
      <c r="BY467" s="281"/>
      <c r="BZ467" s="281"/>
      <c r="CA467" s="281">
        <v>0</v>
      </c>
      <c r="CB467" s="281"/>
      <c r="CC467" s="281"/>
      <c r="CD467" s="281"/>
      <c r="CE467" s="281"/>
      <c r="CF467" s="281"/>
      <c r="CG467" s="281"/>
    </row>
    <row r="468" spans="1:85" x14ac:dyDescent="0.3">
      <c r="A468" s="273">
        <f t="shared" si="29"/>
        <v>21886.201458022399</v>
      </c>
      <c r="B468" s="1" t="s">
        <v>2621</v>
      </c>
      <c r="C468" s="274">
        <v>24679867</v>
      </c>
      <c r="D468" s="1">
        <v>144205</v>
      </c>
      <c r="E468" s="1">
        <v>4</v>
      </c>
      <c r="F468" s="1" t="s">
        <v>4290</v>
      </c>
      <c r="G468" s="275">
        <v>44313</v>
      </c>
      <c r="H468" s="275">
        <v>45046</v>
      </c>
      <c r="I468" s="1">
        <v>0</v>
      </c>
      <c r="J468" s="1">
        <v>1</v>
      </c>
      <c r="K468" s="1">
        <v>11</v>
      </c>
      <c r="L468" s="1">
        <v>30</v>
      </c>
      <c r="M468" s="1">
        <v>2</v>
      </c>
      <c r="N468" s="1">
        <v>17.690000000000001</v>
      </c>
      <c r="O468" s="1">
        <v>19.2</v>
      </c>
      <c r="P468" s="1">
        <v>120000</v>
      </c>
      <c r="Q468" s="1">
        <v>5997</v>
      </c>
      <c r="R468" s="1">
        <v>70296</v>
      </c>
      <c r="S468" s="1">
        <v>0</v>
      </c>
      <c r="T468" s="1">
        <v>0</v>
      </c>
      <c r="U468" s="1">
        <v>0</v>
      </c>
      <c r="W468" s="1">
        <v>0</v>
      </c>
      <c r="X468" s="1">
        <v>0</v>
      </c>
      <c r="Y468" s="1">
        <v>0</v>
      </c>
      <c r="AB468" s="275">
        <v>44644</v>
      </c>
      <c r="AC468" s="1">
        <v>1</v>
      </c>
      <c r="AD468" s="1" t="s">
        <v>2623</v>
      </c>
      <c r="AE468" s="1">
        <v>1</v>
      </c>
      <c r="AF468" s="1">
        <v>30</v>
      </c>
      <c r="AG468" s="1">
        <v>0</v>
      </c>
      <c r="AN468" s="1">
        <v>1</v>
      </c>
      <c r="AO468" s="1">
        <v>1</v>
      </c>
      <c r="AR468" s="276">
        <v>5435.07</v>
      </c>
      <c r="AS468" s="1" t="s">
        <v>2657</v>
      </c>
      <c r="AT468" s="1">
        <v>0</v>
      </c>
      <c r="AU468" s="1">
        <v>0</v>
      </c>
      <c r="AX468" s="1">
        <v>5</v>
      </c>
      <c r="BC468" s="1">
        <v>1</v>
      </c>
      <c r="BD468" s="1">
        <v>7</v>
      </c>
      <c r="BE468" s="1">
        <v>2</v>
      </c>
      <c r="BF468" s="296">
        <v>42974.728541977602</v>
      </c>
      <c r="BO468" s="279">
        <f t="shared" si="31"/>
        <v>42948282</v>
      </c>
      <c r="BP468" s="2">
        <f t="shared" si="32"/>
        <v>0</v>
      </c>
      <c r="BQ468" s="2">
        <f t="shared" si="30"/>
        <v>17864812.960000001</v>
      </c>
      <c r="BS468" s="280">
        <v>42948282</v>
      </c>
      <c r="BT468" s="281"/>
      <c r="BU468" s="281"/>
      <c r="BV468" s="281">
        <v>13306151.357691642</v>
      </c>
      <c r="BW468" s="281"/>
      <c r="BX468" s="281"/>
      <c r="BY468" s="281"/>
      <c r="BZ468" s="281"/>
      <c r="CA468" s="281">
        <v>4558661.6023083581</v>
      </c>
      <c r="CB468" s="281"/>
      <c r="CC468" s="281"/>
      <c r="CD468" s="281"/>
      <c r="CE468" s="281"/>
      <c r="CF468" s="281"/>
      <c r="CG468" s="281"/>
    </row>
    <row r="469" spans="1:85" x14ac:dyDescent="0.3">
      <c r="A469" s="273">
        <f t="shared" si="29"/>
        <v>29136.905998063216</v>
      </c>
      <c r="B469" s="1" t="s">
        <v>2621</v>
      </c>
      <c r="C469" s="274">
        <v>24679867</v>
      </c>
      <c r="D469" s="1">
        <v>144205</v>
      </c>
      <c r="E469" s="1">
        <v>4</v>
      </c>
      <c r="F469" s="1" t="s">
        <v>4291</v>
      </c>
      <c r="G469" s="275">
        <v>44313</v>
      </c>
      <c r="H469" s="275">
        <v>45046</v>
      </c>
      <c r="I469" s="1">
        <v>0</v>
      </c>
      <c r="J469" s="1">
        <v>1</v>
      </c>
      <c r="K469" s="1">
        <v>11</v>
      </c>
      <c r="L469" s="1">
        <v>30</v>
      </c>
      <c r="M469" s="1">
        <v>2</v>
      </c>
      <c r="N469" s="1">
        <v>17.690000000000001</v>
      </c>
      <c r="O469" s="1">
        <v>19.2</v>
      </c>
      <c r="P469" s="1">
        <v>159800</v>
      </c>
      <c r="Q469" s="1">
        <v>7986</v>
      </c>
      <c r="R469" s="1">
        <v>93613</v>
      </c>
      <c r="S469" s="1">
        <v>0</v>
      </c>
      <c r="T469" s="1">
        <v>0</v>
      </c>
      <c r="U469" s="1">
        <v>0</v>
      </c>
      <c r="W469" s="1">
        <v>0</v>
      </c>
      <c r="X469" s="1">
        <v>0</v>
      </c>
      <c r="Y469" s="1">
        <v>0</v>
      </c>
      <c r="AB469" s="275">
        <v>44644</v>
      </c>
      <c r="AC469" s="1">
        <v>1</v>
      </c>
      <c r="AD469" s="1" t="s">
        <v>2623</v>
      </c>
      <c r="AE469" s="1">
        <v>1</v>
      </c>
      <c r="AF469" s="1">
        <v>30</v>
      </c>
      <c r="AG469" s="1">
        <v>0</v>
      </c>
      <c r="AN469" s="1">
        <v>1</v>
      </c>
      <c r="AO469" s="1">
        <v>1</v>
      </c>
      <c r="AR469" s="276">
        <v>7246.76</v>
      </c>
      <c r="AS469" s="1" t="s">
        <v>2657</v>
      </c>
      <c r="AT469" s="1">
        <v>0</v>
      </c>
      <c r="AU469" s="1">
        <v>0</v>
      </c>
      <c r="AX469" s="1">
        <v>5</v>
      </c>
      <c r="BC469" s="1">
        <v>1</v>
      </c>
      <c r="BD469" s="1">
        <v>7</v>
      </c>
      <c r="BE469" s="1">
        <v>2</v>
      </c>
      <c r="BF469" s="296">
        <v>57229.33400193679</v>
      </c>
      <c r="BO469" s="279">
        <f t="shared" si="31"/>
        <v>42962624</v>
      </c>
      <c r="BP469" s="2">
        <f t="shared" si="32"/>
        <v>0</v>
      </c>
      <c r="BQ469" s="2">
        <f t="shared" si="30"/>
        <v>48200764.070000008</v>
      </c>
      <c r="BS469" s="280">
        <v>42962624</v>
      </c>
      <c r="BT469" s="281"/>
      <c r="BU469" s="281"/>
      <c r="BV469" s="281">
        <v>46312985.310120925</v>
      </c>
      <c r="BW469" s="281"/>
      <c r="BX469" s="281"/>
      <c r="BY469" s="281"/>
      <c r="BZ469" s="281"/>
      <c r="CA469" s="281">
        <v>1887778.7598790796</v>
      </c>
      <c r="CB469" s="281"/>
      <c r="CC469" s="281"/>
      <c r="CD469" s="281"/>
      <c r="CE469" s="281"/>
      <c r="CF469" s="281"/>
      <c r="CG469" s="281"/>
    </row>
    <row r="470" spans="1:85" x14ac:dyDescent="0.3">
      <c r="A470" s="273">
        <f t="shared" si="29"/>
        <v>6820.7541284843228</v>
      </c>
      <c r="B470" s="1" t="s">
        <v>2621</v>
      </c>
      <c r="C470" s="274">
        <v>24679867</v>
      </c>
      <c r="D470" s="1">
        <v>144205</v>
      </c>
      <c r="E470" s="1">
        <v>4</v>
      </c>
      <c r="F470" s="1" t="s">
        <v>4256</v>
      </c>
      <c r="G470" s="275">
        <v>44281</v>
      </c>
      <c r="H470" s="275">
        <v>45016</v>
      </c>
      <c r="I470" s="1">
        <v>0</v>
      </c>
      <c r="J470" s="1">
        <v>1</v>
      </c>
      <c r="K470" s="1">
        <v>12</v>
      </c>
      <c r="L470" s="1">
        <v>30</v>
      </c>
      <c r="M470" s="1">
        <v>2</v>
      </c>
      <c r="N470" s="1">
        <v>17.690000000000001</v>
      </c>
      <c r="O470" s="1">
        <v>19.2</v>
      </c>
      <c r="P470" s="1">
        <v>40000</v>
      </c>
      <c r="Q470" s="1">
        <v>1999</v>
      </c>
      <c r="R470" s="1">
        <v>21787</v>
      </c>
      <c r="S470" s="1">
        <v>0</v>
      </c>
      <c r="T470" s="1">
        <v>0</v>
      </c>
      <c r="U470" s="1">
        <v>0</v>
      </c>
      <c r="W470" s="1">
        <v>0</v>
      </c>
      <c r="X470" s="1">
        <v>0</v>
      </c>
      <c r="Y470" s="1">
        <v>0</v>
      </c>
      <c r="AB470" s="275">
        <v>44644</v>
      </c>
      <c r="AC470" s="1">
        <v>1</v>
      </c>
      <c r="AD470" s="1" t="s">
        <v>2623</v>
      </c>
      <c r="AE470" s="1">
        <v>1</v>
      </c>
      <c r="AF470" s="1">
        <v>30</v>
      </c>
      <c r="AG470" s="1">
        <v>0</v>
      </c>
      <c r="AN470" s="1">
        <v>1</v>
      </c>
      <c r="AO470" s="1">
        <v>1</v>
      </c>
      <c r="AR470" s="276">
        <v>1646.99</v>
      </c>
      <c r="AS470" s="1" t="s">
        <v>2657</v>
      </c>
      <c r="AT470" s="1">
        <v>0</v>
      </c>
      <c r="AU470" s="1">
        <v>0</v>
      </c>
      <c r="AX470" s="1">
        <v>5</v>
      </c>
      <c r="BC470" s="1">
        <v>1</v>
      </c>
      <c r="BD470" s="1">
        <v>7</v>
      </c>
      <c r="BE470" s="1">
        <v>2</v>
      </c>
      <c r="BF470" s="296">
        <v>13319.255871515676</v>
      </c>
      <c r="BO470" s="279">
        <f t="shared" si="31"/>
        <v>42964426</v>
      </c>
      <c r="BP470" s="2">
        <f t="shared" si="32"/>
        <v>0</v>
      </c>
      <c r="BQ470" s="2">
        <f t="shared" si="30"/>
        <v>0</v>
      </c>
      <c r="BS470" s="280">
        <v>42964426</v>
      </c>
      <c r="BT470" s="281"/>
      <c r="BU470" s="281"/>
      <c r="BV470" s="281">
        <v>0</v>
      </c>
      <c r="BW470" s="281"/>
      <c r="BX470" s="281"/>
      <c r="BY470" s="281"/>
      <c r="BZ470" s="281"/>
      <c r="CA470" s="281"/>
      <c r="CB470" s="281"/>
      <c r="CC470" s="281"/>
      <c r="CD470" s="281"/>
      <c r="CE470" s="281"/>
      <c r="CF470" s="281"/>
      <c r="CG470" s="281"/>
    </row>
    <row r="471" spans="1:85" x14ac:dyDescent="0.3">
      <c r="A471" s="273">
        <f t="shared" si="29"/>
        <v>6336.0026005687178</v>
      </c>
      <c r="B471" s="1" t="s">
        <v>2621</v>
      </c>
      <c r="C471" s="274">
        <v>24679867</v>
      </c>
      <c r="D471" s="1">
        <v>144205</v>
      </c>
      <c r="E471" s="1">
        <v>4</v>
      </c>
      <c r="F471" s="1" t="s">
        <v>4268</v>
      </c>
      <c r="G471" s="275">
        <v>44251</v>
      </c>
      <c r="H471" s="275">
        <v>44985</v>
      </c>
      <c r="I471" s="1">
        <v>0</v>
      </c>
      <c r="J471" s="1">
        <v>1</v>
      </c>
      <c r="K471" s="1">
        <v>13</v>
      </c>
      <c r="L471" s="1">
        <v>30</v>
      </c>
      <c r="M471" s="1">
        <v>2</v>
      </c>
      <c r="N471" s="1">
        <v>17.690000000000001</v>
      </c>
      <c r="O471" s="1">
        <v>19.2</v>
      </c>
      <c r="P471" s="1">
        <v>40000</v>
      </c>
      <c r="Q471" s="1">
        <v>1999</v>
      </c>
      <c r="R471" s="1">
        <v>20116</v>
      </c>
      <c r="S471" s="1">
        <v>0</v>
      </c>
      <c r="T471" s="1">
        <v>0</v>
      </c>
      <c r="U471" s="1">
        <v>0</v>
      </c>
      <c r="W471" s="1">
        <v>0</v>
      </c>
      <c r="X471" s="1">
        <v>0</v>
      </c>
      <c r="Y471" s="1">
        <v>0</v>
      </c>
      <c r="AB471" s="275">
        <v>44644</v>
      </c>
      <c r="AC471" s="1">
        <v>1</v>
      </c>
      <c r="AD471" s="1" t="s">
        <v>2623</v>
      </c>
      <c r="AE471" s="1">
        <v>1</v>
      </c>
      <c r="AF471" s="1">
        <v>30</v>
      </c>
      <c r="AG471" s="1">
        <v>0</v>
      </c>
      <c r="AN471" s="1">
        <v>1</v>
      </c>
      <c r="AO471" s="1">
        <v>1</v>
      </c>
      <c r="AR471" s="276">
        <v>1482.29</v>
      </c>
      <c r="AS471" s="1" t="s">
        <v>2657</v>
      </c>
      <c r="AT471" s="1">
        <v>0</v>
      </c>
      <c r="AU471" s="1">
        <v>0</v>
      </c>
      <c r="AX471" s="1">
        <v>5</v>
      </c>
      <c r="BC471" s="1">
        <v>1</v>
      </c>
      <c r="BD471" s="1">
        <v>7</v>
      </c>
      <c r="BE471" s="1">
        <v>2</v>
      </c>
      <c r="BF471" s="296">
        <v>12297.707399431281</v>
      </c>
      <c r="BO471" s="279">
        <f t="shared" si="31"/>
        <v>42960424</v>
      </c>
      <c r="BP471" s="2">
        <f t="shared" si="32"/>
        <v>68540053</v>
      </c>
      <c r="BQ471" s="2">
        <f t="shared" si="30"/>
        <v>0</v>
      </c>
      <c r="BS471" s="280">
        <v>42960424</v>
      </c>
      <c r="BT471" s="281">
        <v>68540053</v>
      </c>
      <c r="BU471" s="281"/>
      <c r="BV471" s="281"/>
      <c r="BW471" s="281"/>
      <c r="BX471" s="281"/>
      <c r="BY471" s="281"/>
      <c r="BZ471" s="281"/>
      <c r="CA471" s="281"/>
      <c r="CB471" s="281"/>
      <c r="CC471" s="281"/>
      <c r="CD471" s="281"/>
      <c r="CE471" s="281"/>
      <c r="CF471" s="281"/>
      <c r="CG471" s="281"/>
    </row>
    <row r="472" spans="1:85" x14ac:dyDescent="0.3">
      <c r="A472" s="273">
        <f t="shared" si="29"/>
        <v>3286.5837269344902</v>
      </c>
      <c r="B472" s="1" t="s">
        <v>2621</v>
      </c>
      <c r="C472" s="274">
        <v>24679867</v>
      </c>
      <c r="D472" s="1">
        <v>144205</v>
      </c>
      <c r="E472" s="1">
        <v>4</v>
      </c>
      <c r="F472" s="1" t="s">
        <v>4269</v>
      </c>
      <c r="G472" s="275">
        <v>44251</v>
      </c>
      <c r="H472" s="275">
        <v>44985</v>
      </c>
      <c r="I472" s="1">
        <v>0</v>
      </c>
      <c r="J472" s="1">
        <v>1</v>
      </c>
      <c r="K472" s="1">
        <v>13</v>
      </c>
      <c r="L472" s="1">
        <v>30</v>
      </c>
      <c r="M472" s="1">
        <v>2</v>
      </c>
      <c r="N472" s="1">
        <v>17.690000000000001</v>
      </c>
      <c r="O472" s="1">
        <v>19.2</v>
      </c>
      <c r="P472" s="1">
        <v>21030</v>
      </c>
      <c r="Q472" s="1">
        <v>1051</v>
      </c>
      <c r="R472" s="1">
        <v>10575</v>
      </c>
      <c r="S472" s="1">
        <v>0</v>
      </c>
      <c r="T472" s="1">
        <v>0</v>
      </c>
      <c r="U472" s="1">
        <v>0</v>
      </c>
      <c r="W472" s="1">
        <v>0</v>
      </c>
      <c r="X472" s="1">
        <v>0</v>
      </c>
      <c r="Y472" s="1">
        <v>0</v>
      </c>
      <c r="AB472" s="275">
        <v>44644</v>
      </c>
      <c r="AC472" s="1">
        <v>1</v>
      </c>
      <c r="AD472" s="1" t="s">
        <v>2623</v>
      </c>
      <c r="AE472" s="1">
        <v>1</v>
      </c>
      <c r="AF472" s="1">
        <v>30</v>
      </c>
      <c r="AG472" s="1">
        <v>0</v>
      </c>
      <c r="AN472" s="1">
        <v>1</v>
      </c>
      <c r="AO472" s="1">
        <v>1</v>
      </c>
      <c r="AR472" s="276">
        <v>823.5</v>
      </c>
      <c r="AS472" s="1" t="s">
        <v>2657</v>
      </c>
      <c r="AT472" s="1">
        <v>0</v>
      </c>
      <c r="AU472" s="1">
        <v>0</v>
      </c>
      <c r="AX472" s="1">
        <v>5</v>
      </c>
      <c r="BC472" s="1">
        <v>1</v>
      </c>
      <c r="BD472" s="1">
        <v>7</v>
      </c>
      <c r="BE472" s="1">
        <v>2</v>
      </c>
      <c r="BF472" s="296">
        <v>6464.9162730655098</v>
      </c>
      <c r="BO472" s="279">
        <f t="shared" si="31"/>
        <v>42970240</v>
      </c>
      <c r="BP472" s="2">
        <f t="shared" si="32"/>
        <v>72151886.404658139</v>
      </c>
      <c r="BQ472" s="2">
        <f t="shared" si="30"/>
        <v>419830.57534186397</v>
      </c>
      <c r="BS472" s="280">
        <v>42970240</v>
      </c>
      <c r="BT472" s="281">
        <v>72151886.404658139</v>
      </c>
      <c r="BU472" s="281"/>
      <c r="BV472" s="281"/>
      <c r="BW472" s="281"/>
      <c r="BX472" s="281"/>
      <c r="BY472" s="281"/>
      <c r="BZ472" s="281"/>
      <c r="CA472" s="281">
        <v>419830.57534186397</v>
      </c>
      <c r="CB472" s="281"/>
      <c r="CC472" s="281"/>
      <c r="CD472" s="281"/>
      <c r="CE472" s="281"/>
      <c r="CF472" s="281"/>
      <c r="CG472" s="281"/>
    </row>
    <row r="473" spans="1:85" x14ac:dyDescent="0.3">
      <c r="A473" s="273">
        <f t="shared" si="29"/>
        <v>41875.852797427855</v>
      </c>
      <c r="B473" s="1" t="s">
        <v>2621</v>
      </c>
      <c r="C473" s="274">
        <v>24679867</v>
      </c>
      <c r="D473" s="1">
        <v>144205</v>
      </c>
      <c r="E473" s="1">
        <v>4</v>
      </c>
      <c r="F473" s="1" t="s">
        <v>4271</v>
      </c>
      <c r="G473" s="275">
        <v>44289</v>
      </c>
      <c r="H473" s="275">
        <v>45046</v>
      </c>
      <c r="I473" s="1">
        <v>0</v>
      </c>
      <c r="J473" s="1">
        <v>1</v>
      </c>
      <c r="K473" s="1">
        <v>11</v>
      </c>
      <c r="L473" s="1">
        <v>30</v>
      </c>
      <c r="M473" s="1">
        <v>2</v>
      </c>
      <c r="N473" s="1">
        <v>17.690000000000001</v>
      </c>
      <c r="O473" s="1">
        <v>19.2</v>
      </c>
      <c r="P473" s="1">
        <v>229500</v>
      </c>
      <c r="Q473" s="1">
        <v>11469</v>
      </c>
      <c r="R473" s="1">
        <v>134441</v>
      </c>
      <c r="S473" s="1">
        <v>0</v>
      </c>
      <c r="T473" s="1">
        <v>0</v>
      </c>
      <c r="U473" s="1">
        <v>0</v>
      </c>
      <c r="W473" s="1">
        <v>0</v>
      </c>
      <c r="X473" s="1">
        <v>0</v>
      </c>
      <c r="Y473" s="1">
        <v>0</v>
      </c>
      <c r="AB473" s="275">
        <v>44644</v>
      </c>
      <c r="AC473" s="1">
        <v>1</v>
      </c>
      <c r="AD473" s="1" t="s">
        <v>2623</v>
      </c>
      <c r="AE473" s="1">
        <v>1</v>
      </c>
      <c r="AF473" s="1">
        <v>30</v>
      </c>
      <c r="AG473" s="1">
        <v>0</v>
      </c>
      <c r="AN473" s="1">
        <v>1</v>
      </c>
      <c r="AO473" s="1">
        <v>1</v>
      </c>
      <c r="AR473" s="276">
        <v>10376.040000000001</v>
      </c>
      <c r="AS473" s="1" t="s">
        <v>2657</v>
      </c>
      <c r="AT473" s="1">
        <v>0</v>
      </c>
      <c r="AU473" s="1">
        <v>0</v>
      </c>
      <c r="AX473" s="1">
        <v>5</v>
      </c>
      <c r="BC473" s="1">
        <v>1</v>
      </c>
      <c r="BD473" s="1">
        <v>7</v>
      </c>
      <c r="BE473" s="1">
        <v>2</v>
      </c>
      <c r="BF473" s="296">
        <v>82189.107202572137</v>
      </c>
      <c r="BO473" s="279">
        <f t="shared" si="31"/>
        <v>42970746</v>
      </c>
      <c r="BP473" s="2">
        <f t="shared" si="32"/>
        <v>0</v>
      </c>
      <c r="BQ473" s="2">
        <f t="shared" si="30"/>
        <v>0</v>
      </c>
      <c r="BS473" s="280">
        <v>42970746</v>
      </c>
      <c r="BT473" s="281">
        <v>0</v>
      </c>
      <c r="BU473" s="281"/>
      <c r="BV473" s="281"/>
      <c r="BW473" s="281"/>
      <c r="BX473" s="281"/>
      <c r="BY473" s="281"/>
      <c r="BZ473" s="281"/>
      <c r="CA473" s="281"/>
      <c r="CB473" s="281"/>
      <c r="CC473" s="281"/>
      <c r="CD473" s="281"/>
      <c r="CE473" s="281"/>
      <c r="CF473" s="281"/>
      <c r="CG473" s="281"/>
    </row>
    <row r="474" spans="1:85" x14ac:dyDescent="0.3">
      <c r="A474" s="273">
        <f t="shared" si="29"/>
        <v>12150.514954203551</v>
      </c>
      <c r="B474" s="1" t="s">
        <v>2621</v>
      </c>
      <c r="C474" s="274">
        <v>24679867</v>
      </c>
      <c r="D474" s="1">
        <v>144205</v>
      </c>
      <c r="E474" s="1">
        <v>4</v>
      </c>
      <c r="F474" s="1" t="s">
        <v>4277</v>
      </c>
      <c r="G474" s="275">
        <v>44370</v>
      </c>
      <c r="H474" s="275">
        <v>45107</v>
      </c>
      <c r="I474" s="1">
        <v>0</v>
      </c>
      <c r="J474" s="1">
        <v>1</v>
      </c>
      <c r="K474" s="1">
        <v>9</v>
      </c>
      <c r="L474" s="1">
        <v>30</v>
      </c>
      <c r="M474" s="1">
        <v>2</v>
      </c>
      <c r="N474" s="1">
        <v>17.690000000000001</v>
      </c>
      <c r="O474" s="1">
        <v>19.2</v>
      </c>
      <c r="P474" s="1">
        <v>59000</v>
      </c>
      <c r="Q474" s="1">
        <v>2948</v>
      </c>
      <c r="R474" s="1">
        <v>39314</v>
      </c>
      <c r="S474" s="1">
        <v>0</v>
      </c>
      <c r="T474" s="1">
        <v>0</v>
      </c>
      <c r="U474" s="1">
        <v>0</v>
      </c>
      <c r="W474" s="1">
        <v>0</v>
      </c>
      <c r="X474" s="1">
        <v>0</v>
      </c>
      <c r="Y474" s="1">
        <v>0</v>
      </c>
      <c r="AB474" s="275">
        <v>44644</v>
      </c>
      <c r="AC474" s="1">
        <v>1</v>
      </c>
      <c r="AD474" s="1" t="s">
        <v>2623</v>
      </c>
      <c r="AE474" s="1">
        <v>1</v>
      </c>
      <c r="AF474" s="1">
        <v>30</v>
      </c>
      <c r="AG474" s="1">
        <v>0</v>
      </c>
      <c r="AN474" s="1">
        <v>1</v>
      </c>
      <c r="AO474" s="1">
        <v>1</v>
      </c>
      <c r="AR474" s="276">
        <v>3129.28</v>
      </c>
      <c r="AS474" s="1" t="s">
        <v>2657</v>
      </c>
      <c r="AT474" s="1">
        <v>0</v>
      </c>
      <c r="AU474" s="1">
        <v>0</v>
      </c>
      <c r="AX474" s="1">
        <v>5</v>
      </c>
      <c r="BC474" s="1">
        <v>1</v>
      </c>
      <c r="BD474" s="1">
        <v>7</v>
      </c>
      <c r="BE474" s="1">
        <v>2</v>
      </c>
      <c r="BF474" s="296">
        <v>24034.205045796451</v>
      </c>
      <c r="BO474" s="279">
        <f t="shared" si="31"/>
        <v>42972262</v>
      </c>
      <c r="BP474" s="2">
        <f t="shared" si="32"/>
        <v>32956342</v>
      </c>
      <c r="BQ474" s="2">
        <f t="shared" si="30"/>
        <v>0</v>
      </c>
      <c r="BS474" s="280">
        <v>42972262</v>
      </c>
      <c r="BT474" s="281">
        <v>32956342</v>
      </c>
      <c r="BU474" s="281"/>
      <c r="BV474" s="281"/>
      <c r="BW474" s="281"/>
      <c r="BX474" s="281"/>
      <c r="BY474" s="281"/>
      <c r="BZ474" s="281"/>
      <c r="CA474" s="281"/>
      <c r="CB474" s="281"/>
      <c r="CC474" s="281"/>
      <c r="CD474" s="281"/>
      <c r="CE474" s="281"/>
      <c r="CF474" s="281"/>
      <c r="CG474" s="281"/>
    </row>
    <row r="475" spans="1:85" x14ac:dyDescent="0.3">
      <c r="A475" s="273">
        <f t="shared" si="29"/>
        <v>11928.109196092268</v>
      </c>
      <c r="B475" s="1" t="s">
        <v>2621</v>
      </c>
      <c r="C475" s="274">
        <v>24679867</v>
      </c>
      <c r="D475" s="1">
        <v>144205</v>
      </c>
      <c r="E475" s="1">
        <v>4</v>
      </c>
      <c r="F475" s="1" t="s">
        <v>4455</v>
      </c>
      <c r="G475" s="275">
        <v>44464</v>
      </c>
      <c r="H475" s="275">
        <v>45199</v>
      </c>
      <c r="I475" s="1">
        <v>0</v>
      </c>
      <c r="J475" s="1">
        <v>1</v>
      </c>
      <c r="K475" s="1">
        <v>6</v>
      </c>
      <c r="L475" s="1">
        <v>30</v>
      </c>
      <c r="M475" s="1">
        <v>2</v>
      </c>
      <c r="N475" s="1">
        <v>17.690000000000001</v>
      </c>
      <c r="O475" s="1">
        <v>19.2</v>
      </c>
      <c r="P475" s="1">
        <v>48970</v>
      </c>
      <c r="Q475" s="1">
        <v>2447</v>
      </c>
      <c r="R475" s="1">
        <v>38318</v>
      </c>
      <c r="S475" s="1">
        <v>0</v>
      </c>
      <c r="T475" s="1">
        <v>0</v>
      </c>
      <c r="U475" s="1">
        <v>0</v>
      </c>
      <c r="W475" s="1">
        <v>0</v>
      </c>
      <c r="X475" s="1">
        <v>0</v>
      </c>
      <c r="Y475" s="1">
        <v>0</v>
      </c>
      <c r="AB475" s="275">
        <v>44644</v>
      </c>
      <c r="AC475" s="1">
        <v>1</v>
      </c>
      <c r="AD475" s="1" t="s">
        <v>2623</v>
      </c>
      <c r="AE475" s="1">
        <v>1</v>
      </c>
      <c r="AF475" s="1">
        <v>30</v>
      </c>
      <c r="AG475" s="1">
        <v>0</v>
      </c>
      <c r="AN475" s="1">
        <v>1</v>
      </c>
      <c r="AO475" s="1">
        <v>1</v>
      </c>
      <c r="AR475" s="276">
        <v>2964.58</v>
      </c>
      <c r="AS475" s="1" t="s">
        <v>2657</v>
      </c>
      <c r="AT475" s="1">
        <v>0</v>
      </c>
      <c r="AU475" s="1">
        <v>0</v>
      </c>
      <c r="AX475" s="1">
        <v>5</v>
      </c>
      <c r="BC475" s="1">
        <v>1</v>
      </c>
      <c r="BD475" s="1">
        <v>7</v>
      </c>
      <c r="BE475" s="1">
        <v>2</v>
      </c>
      <c r="BF475" s="296">
        <v>23425.310803907731</v>
      </c>
      <c r="BO475" s="279">
        <f t="shared" si="31"/>
        <v>42980709</v>
      </c>
      <c r="BP475" s="2">
        <f t="shared" si="32"/>
        <v>0</v>
      </c>
      <c r="BQ475" s="2">
        <f t="shared" si="30"/>
        <v>0</v>
      </c>
      <c r="BS475" s="280">
        <v>42980709</v>
      </c>
      <c r="BT475" s="281"/>
      <c r="BU475" s="281"/>
      <c r="BV475" s="281"/>
      <c r="BW475" s="281"/>
      <c r="BX475" s="281"/>
      <c r="BY475" s="281"/>
      <c r="BZ475" s="281"/>
      <c r="CA475" s="281">
        <v>0</v>
      </c>
      <c r="CB475" s="281"/>
      <c r="CC475" s="281"/>
      <c r="CD475" s="281"/>
      <c r="CE475" s="281"/>
      <c r="CF475" s="281"/>
      <c r="CG475" s="281"/>
    </row>
    <row r="476" spans="1:85" x14ac:dyDescent="0.3">
      <c r="A476" s="273">
        <f t="shared" si="29"/>
        <v>38968.294969687835</v>
      </c>
      <c r="B476" s="1" t="s">
        <v>2621</v>
      </c>
      <c r="C476" s="274">
        <v>24679867</v>
      </c>
      <c r="D476" s="1">
        <v>144205</v>
      </c>
      <c r="E476" s="1">
        <v>4</v>
      </c>
      <c r="F476" s="1" t="s">
        <v>4525</v>
      </c>
      <c r="G476" s="275">
        <v>44338</v>
      </c>
      <c r="H476" s="275">
        <v>45077</v>
      </c>
      <c r="I476" s="1">
        <v>0</v>
      </c>
      <c r="J476" s="1">
        <v>1</v>
      </c>
      <c r="K476" s="1">
        <v>10</v>
      </c>
      <c r="L476" s="1">
        <v>30</v>
      </c>
      <c r="M476" s="1">
        <v>2</v>
      </c>
      <c r="N476" s="1">
        <v>17.690000000000001</v>
      </c>
      <c r="O476" s="1">
        <v>19.2</v>
      </c>
      <c r="P476" s="1">
        <v>200000</v>
      </c>
      <c r="Q476" s="1">
        <v>9995</v>
      </c>
      <c r="R476" s="1">
        <v>125265</v>
      </c>
      <c r="S476" s="1">
        <v>0</v>
      </c>
      <c r="T476" s="1">
        <v>0</v>
      </c>
      <c r="U476" s="1">
        <v>0</v>
      </c>
      <c r="W476" s="1">
        <v>0</v>
      </c>
      <c r="X476" s="1">
        <v>0</v>
      </c>
      <c r="Y476" s="1">
        <v>0</v>
      </c>
      <c r="AB476" s="275">
        <v>44644</v>
      </c>
      <c r="AC476" s="1">
        <v>1</v>
      </c>
      <c r="AD476" s="1" t="s">
        <v>2623</v>
      </c>
      <c r="AE476" s="1">
        <v>1</v>
      </c>
      <c r="AF476" s="1">
        <v>30</v>
      </c>
      <c r="AG476" s="1">
        <v>0</v>
      </c>
      <c r="AN476" s="1">
        <v>1</v>
      </c>
      <c r="AO476" s="1">
        <v>1</v>
      </c>
      <c r="AR476" s="276">
        <v>9717.25</v>
      </c>
      <c r="AS476" s="1" t="s">
        <v>2657</v>
      </c>
      <c r="AT476" s="1">
        <v>0</v>
      </c>
      <c r="AU476" s="1">
        <v>0</v>
      </c>
      <c r="AX476" s="1">
        <v>5</v>
      </c>
      <c r="BC476" s="1">
        <v>1</v>
      </c>
      <c r="BD476" s="1">
        <v>7</v>
      </c>
      <c r="BE476" s="1">
        <v>2</v>
      </c>
      <c r="BF476" s="296">
        <v>76579.455030312165</v>
      </c>
      <c r="BO476" s="279">
        <f t="shared" si="31"/>
        <v>42982646</v>
      </c>
      <c r="BP476" s="2">
        <f t="shared" si="32"/>
        <v>0</v>
      </c>
      <c r="BQ476" s="2">
        <f t="shared" si="30"/>
        <v>28700991.560000002</v>
      </c>
      <c r="BS476" s="280">
        <v>42982646</v>
      </c>
      <c r="BT476" s="281"/>
      <c r="BU476" s="281"/>
      <c r="BV476" s="281">
        <v>26445406.289158385</v>
      </c>
      <c r="BW476" s="281"/>
      <c r="BX476" s="281"/>
      <c r="BY476" s="281"/>
      <c r="BZ476" s="281"/>
      <c r="CA476" s="281">
        <v>2255585.2708416162</v>
      </c>
      <c r="CB476" s="281"/>
      <c r="CC476" s="281"/>
      <c r="CD476" s="281"/>
      <c r="CE476" s="281"/>
      <c r="CF476" s="281"/>
      <c r="CG476" s="281"/>
    </row>
    <row r="477" spans="1:85" x14ac:dyDescent="0.3">
      <c r="A477" s="273">
        <f t="shared" si="29"/>
        <v>70268.38212056912</v>
      </c>
      <c r="B477" s="1" t="s">
        <v>2621</v>
      </c>
      <c r="C477" s="274">
        <v>24679867</v>
      </c>
      <c r="D477" s="1">
        <v>144205</v>
      </c>
      <c r="E477" s="1">
        <v>4</v>
      </c>
      <c r="F477" s="1" t="s">
        <v>4791</v>
      </c>
      <c r="G477" s="275">
        <v>44387</v>
      </c>
      <c r="H477" s="275">
        <v>45138</v>
      </c>
      <c r="I477" s="1">
        <v>0</v>
      </c>
      <c r="J477" s="1">
        <v>1</v>
      </c>
      <c r="K477" s="1">
        <v>8</v>
      </c>
      <c r="L477" s="1">
        <v>30</v>
      </c>
      <c r="M477" s="1">
        <v>2</v>
      </c>
      <c r="N477" s="1">
        <v>17.690000000000001</v>
      </c>
      <c r="O477" s="1">
        <v>19.2</v>
      </c>
      <c r="P477" s="1">
        <v>319900</v>
      </c>
      <c r="Q477" s="1">
        <v>15987</v>
      </c>
      <c r="R477" s="1">
        <v>225715</v>
      </c>
      <c r="S477" s="1">
        <v>0</v>
      </c>
      <c r="T477" s="1">
        <v>0</v>
      </c>
      <c r="U477" s="1">
        <v>0</v>
      </c>
      <c r="W477" s="1">
        <v>0</v>
      </c>
      <c r="X477" s="1">
        <v>0</v>
      </c>
      <c r="Y477" s="1">
        <v>0</v>
      </c>
      <c r="AB477" s="275">
        <v>44644</v>
      </c>
      <c r="AC477" s="1">
        <v>1</v>
      </c>
      <c r="AD477" s="1" t="s">
        <v>2623</v>
      </c>
      <c r="AE477" s="1">
        <v>1</v>
      </c>
      <c r="AF477" s="1">
        <v>30</v>
      </c>
      <c r="AG477" s="1">
        <v>0</v>
      </c>
      <c r="AN477" s="1">
        <v>1</v>
      </c>
      <c r="AO477" s="1">
        <v>1</v>
      </c>
      <c r="AR477" s="276">
        <v>17458.099999999999</v>
      </c>
      <c r="AS477" s="1" t="s">
        <v>2657</v>
      </c>
      <c r="AT477" s="1">
        <v>0</v>
      </c>
      <c r="AU477" s="1">
        <v>0</v>
      </c>
      <c r="AX477" s="1">
        <v>5</v>
      </c>
      <c r="BC477" s="1">
        <v>1</v>
      </c>
      <c r="BD477" s="1">
        <v>7</v>
      </c>
      <c r="BE477" s="1">
        <v>2</v>
      </c>
      <c r="BF477" s="296">
        <v>137988.51787943087</v>
      </c>
      <c r="BO477" s="279">
        <f t="shared" si="31"/>
        <v>42984088</v>
      </c>
      <c r="BP477" s="2">
        <f t="shared" si="32"/>
        <v>0</v>
      </c>
      <c r="BQ477" s="2">
        <f t="shared" si="30"/>
        <v>15412636</v>
      </c>
      <c r="BS477" s="280">
        <v>42984088</v>
      </c>
      <c r="BT477" s="281"/>
      <c r="BU477" s="281"/>
      <c r="BV477" s="281">
        <v>15412636</v>
      </c>
      <c r="BW477" s="281"/>
      <c r="BX477" s="281"/>
      <c r="BY477" s="281"/>
      <c r="BZ477" s="281"/>
      <c r="CA477" s="281"/>
      <c r="CB477" s="281"/>
      <c r="CC477" s="281"/>
      <c r="CD477" s="281"/>
      <c r="CE477" s="281"/>
      <c r="CF477" s="281"/>
      <c r="CG477" s="281"/>
    </row>
    <row r="478" spans="1:85" x14ac:dyDescent="0.3">
      <c r="A478" s="273">
        <f t="shared" si="29"/>
        <v>3413.287017239988</v>
      </c>
      <c r="B478" s="1" t="s">
        <v>2621</v>
      </c>
      <c r="C478" s="274">
        <v>24679867</v>
      </c>
      <c r="D478" s="1">
        <v>144205</v>
      </c>
      <c r="E478" s="1">
        <v>4</v>
      </c>
      <c r="F478" s="1" t="s">
        <v>4984</v>
      </c>
      <c r="G478" s="275">
        <v>44267</v>
      </c>
      <c r="H478" s="275">
        <v>45016</v>
      </c>
      <c r="I478" s="1">
        <v>0</v>
      </c>
      <c r="J478" s="1">
        <v>1</v>
      </c>
      <c r="K478" s="1">
        <v>12</v>
      </c>
      <c r="L478" s="1">
        <v>30</v>
      </c>
      <c r="M478" s="1">
        <v>2</v>
      </c>
      <c r="N478" s="1">
        <v>17.690000000000001</v>
      </c>
      <c r="O478" s="1">
        <v>19.2</v>
      </c>
      <c r="P478" s="1">
        <v>20000</v>
      </c>
      <c r="Q478" s="1">
        <v>999</v>
      </c>
      <c r="R478" s="1">
        <v>10901</v>
      </c>
      <c r="S478" s="1">
        <v>0</v>
      </c>
      <c r="T478" s="1">
        <v>0</v>
      </c>
      <c r="U478" s="1">
        <v>0</v>
      </c>
      <c r="W478" s="1">
        <v>0</v>
      </c>
      <c r="X478" s="1">
        <v>0</v>
      </c>
      <c r="Y478" s="1">
        <v>0</v>
      </c>
      <c r="AB478" s="275">
        <v>44644</v>
      </c>
      <c r="AC478" s="1">
        <v>1</v>
      </c>
      <c r="AD478" s="1" t="s">
        <v>2623</v>
      </c>
      <c r="AE478" s="1">
        <v>1</v>
      </c>
      <c r="AF478" s="1">
        <v>30</v>
      </c>
      <c r="AG478" s="1">
        <v>0</v>
      </c>
      <c r="AN478" s="1">
        <v>1</v>
      </c>
      <c r="AO478" s="1">
        <v>1</v>
      </c>
      <c r="AR478" s="276">
        <v>823.5</v>
      </c>
      <c r="AS478" s="1" t="s">
        <v>2657</v>
      </c>
      <c r="AT478" s="1">
        <v>0</v>
      </c>
      <c r="AU478" s="1">
        <v>0</v>
      </c>
      <c r="AX478" s="1">
        <v>5</v>
      </c>
      <c r="BC478" s="1">
        <v>1</v>
      </c>
      <c r="BD478" s="1">
        <v>7</v>
      </c>
      <c r="BE478" s="1">
        <v>2</v>
      </c>
      <c r="BF478" s="296">
        <v>6664.212982760012</v>
      </c>
      <c r="BO478" s="279">
        <f t="shared" si="31"/>
        <v>42984746</v>
      </c>
      <c r="BP478" s="2">
        <f t="shared" si="32"/>
        <v>0</v>
      </c>
      <c r="BQ478" s="2">
        <f t="shared" si="30"/>
        <v>0</v>
      </c>
      <c r="BS478" s="280">
        <v>42984746</v>
      </c>
      <c r="BT478" s="281"/>
      <c r="BU478" s="281"/>
      <c r="BV478" s="281">
        <v>0</v>
      </c>
      <c r="BW478" s="281"/>
      <c r="BX478" s="281"/>
      <c r="BY478" s="281"/>
      <c r="BZ478" s="281"/>
      <c r="CA478" s="281"/>
      <c r="CB478" s="281"/>
      <c r="CC478" s="281"/>
      <c r="CD478" s="281"/>
      <c r="CE478" s="281"/>
      <c r="CF478" s="281"/>
      <c r="CG478" s="281"/>
    </row>
    <row r="479" spans="1:85" x14ac:dyDescent="0.3">
      <c r="A479" s="273">
        <f t="shared" si="29"/>
        <v>6820.7541284843228</v>
      </c>
      <c r="B479" s="1" t="s">
        <v>2621</v>
      </c>
      <c r="C479" s="274">
        <v>24679867</v>
      </c>
      <c r="D479" s="1">
        <v>144205</v>
      </c>
      <c r="E479" s="1">
        <v>4</v>
      </c>
      <c r="F479" s="1" t="s">
        <v>4850</v>
      </c>
      <c r="G479" s="275">
        <v>44278</v>
      </c>
      <c r="H479" s="275">
        <v>45016</v>
      </c>
      <c r="I479" s="1">
        <v>0</v>
      </c>
      <c r="J479" s="1">
        <v>1</v>
      </c>
      <c r="K479" s="1">
        <v>12</v>
      </c>
      <c r="L479" s="1">
        <v>30</v>
      </c>
      <c r="M479" s="1">
        <v>2</v>
      </c>
      <c r="N479" s="1">
        <v>17.690000000000001</v>
      </c>
      <c r="O479" s="1">
        <v>19.2</v>
      </c>
      <c r="P479" s="1">
        <v>40000</v>
      </c>
      <c r="Q479" s="1">
        <v>1999</v>
      </c>
      <c r="R479" s="1">
        <v>21787</v>
      </c>
      <c r="S479" s="1">
        <v>0</v>
      </c>
      <c r="T479" s="1">
        <v>0</v>
      </c>
      <c r="U479" s="1">
        <v>0</v>
      </c>
      <c r="W479" s="1">
        <v>0</v>
      </c>
      <c r="X479" s="1">
        <v>0</v>
      </c>
      <c r="Y479" s="1">
        <v>0</v>
      </c>
      <c r="AB479" s="275">
        <v>44644</v>
      </c>
      <c r="AC479" s="1">
        <v>1</v>
      </c>
      <c r="AD479" s="1" t="s">
        <v>2623</v>
      </c>
      <c r="AE479" s="1">
        <v>1</v>
      </c>
      <c r="AF479" s="1">
        <v>30</v>
      </c>
      <c r="AG479" s="1">
        <v>0</v>
      </c>
      <c r="AN479" s="1">
        <v>1</v>
      </c>
      <c r="AO479" s="1">
        <v>1</v>
      </c>
      <c r="AR479" s="276">
        <v>1646.99</v>
      </c>
      <c r="AS479" s="1" t="s">
        <v>2657</v>
      </c>
      <c r="AT479" s="1">
        <v>0</v>
      </c>
      <c r="AU479" s="1">
        <v>0</v>
      </c>
      <c r="AX479" s="1">
        <v>5</v>
      </c>
      <c r="BC479" s="1">
        <v>1</v>
      </c>
      <c r="BD479" s="1">
        <v>7</v>
      </c>
      <c r="BE479" s="1">
        <v>2</v>
      </c>
      <c r="BF479" s="296">
        <v>13319.255871515676</v>
      </c>
      <c r="BO479" s="279">
        <f t="shared" si="31"/>
        <v>42989644</v>
      </c>
      <c r="BP479" s="2">
        <f t="shared" si="32"/>
        <v>23966731</v>
      </c>
      <c r="BQ479" s="2">
        <f t="shared" si="30"/>
        <v>0</v>
      </c>
      <c r="BS479" s="280">
        <v>42989644</v>
      </c>
      <c r="BT479" s="281">
        <v>23966731</v>
      </c>
      <c r="BU479" s="281"/>
      <c r="BV479" s="281"/>
      <c r="BW479" s="281"/>
      <c r="BX479" s="281"/>
      <c r="BY479" s="281"/>
      <c r="BZ479" s="281"/>
      <c r="CA479" s="281"/>
      <c r="CB479" s="281"/>
      <c r="CC479" s="281"/>
      <c r="CD479" s="281"/>
      <c r="CE479" s="281"/>
      <c r="CF479" s="281"/>
      <c r="CG479" s="281"/>
    </row>
    <row r="480" spans="1:85" x14ac:dyDescent="0.3">
      <c r="A480" s="273">
        <f t="shared" si="29"/>
        <v>10234.429806124022</v>
      </c>
      <c r="B480" s="1" t="s">
        <v>2621</v>
      </c>
      <c r="C480" s="274">
        <v>24679867</v>
      </c>
      <c r="D480" s="1">
        <v>144205</v>
      </c>
      <c r="E480" s="1">
        <v>4</v>
      </c>
      <c r="F480" s="1" t="s">
        <v>4824</v>
      </c>
      <c r="G480" s="275">
        <v>44276</v>
      </c>
      <c r="H480" s="275">
        <v>45016</v>
      </c>
      <c r="I480" s="1">
        <v>0</v>
      </c>
      <c r="J480" s="1">
        <v>1</v>
      </c>
      <c r="K480" s="1">
        <v>12</v>
      </c>
      <c r="L480" s="1">
        <v>30</v>
      </c>
      <c r="M480" s="1">
        <v>2</v>
      </c>
      <c r="N480" s="1">
        <v>17.690000000000001</v>
      </c>
      <c r="O480" s="1">
        <v>19.2</v>
      </c>
      <c r="P480" s="1">
        <v>60000</v>
      </c>
      <c r="Q480" s="1">
        <v>2998</v>
      </c>
      <c r="R480" s="1">
        <v>32689</v>
      </c>
      <c r="S480" s="1">
        <v>0</v>
      </c>
      <c r="T480" s="1">
        <v>0</v>
      </c>
      <c r="U480" s="1">
        <v>0</v>
      </c>
      <c r="W480" s="1">
        <v>0</v>
      </c>
      <c r="X480" s="1">
        <v>0</v>
      </c>
      <c r="Y480" s="1">
        <v>0</v>
      </c>
      <c r="AB480" s="275">
        <v>44644</v>
      </c>
      <c r="AC480" s="1">
        <v>1</v>
      </c>
      <c r="AD480" s="1" t="s">
        <v>2623</v>
      </c>
      <c r="AE480" s="1">
        <v>1</v>
      </c>
      <c r="AF480" s="1">
        <v>30</v>
      </c>
      <c r="AG480" s="1">
        <v>0</v>
      </c>
      <c r="AN480" s="1">
        <v>1</v>
      </c>
      <c r="AO480" s="1">
        <v>1</v>
      </c>
      <c r="AR480" s="276">
        <v>2470.4899999999998</v>
      </c>
      <c r="AS480" s="1" t="s">
        <v>2657</v>
      </c>
      <c r="AT480" s="1">
        <v>0</v>
      </c>
      <c r="AU480" s="1">
        <v>0</v>
      </c>
      <c r="AX480" s="1">
        <v>5</v>
      </c>
      <c r="BC480" s="1">
        <v>1</v>
      </c>
      <c r="BD480" s="1">
        <v>7</v>
      </c>
      <c r="BE480" s="1">
        <v>2</v>
      </c>
      <c r="BF480" s="296">
        <v>19984.08019387598</v>
      </c>
      <c r="BO480" s="279">
        <f t="shared" si="31"/>
        <v>42992624</v>
      </c>
      <c r="BP480" s="2">
        <f t="shared" si="32"/>
        <v>78405725.062957093</v>
      </c>
      <c r="BQ480" s="2">
        <f t="shared" si="30"/>
        <v>5492685.9170429073</v>
      </c>
      <c r="BS480" s="280">
        <v>42992624</v>
      </c>
      <c r="BT480" s="281">
        <v>78405725.062957093</v>
      </c>
      <c r="BU480" s="281"/>
      <c r="BV480" s="281"/>
      <c r="BW480" s="281"/>
      <c r="BX480" s="281"/>
      <c r="BY480" s="281"/>
      <c r="BZ480" s="281"/>
      <c r="CA480" s="281">
        <v>5492685.9170429073</v>
      </c>
      <c r="CB480" s="281"/>
      <c r="CC480" s="281"/>
      <c r="CD480" s="281"/>
      <c r="CE480" s="281"/>
      <c r="CF480" s="281"/>
      <c r="CG480" s="281"/>
    </row>
    <row r="481" spans="1:85" x14ac:dyDescent="0.3">
      <c r="A481" s="273">
        <f t="shared" si="29"/>
        <v>48637.62255463333</v>
      </c>
      <c r="B481" s="1" t="s">
        <v>2621</v>
      </c>
      <c r="C481" s="274">
        <v>24679867</v>
      </c>
      <c r="D481" s="1">
        <v>144205</v>
      </c>
      <c r="E481" s="1">
        <v>4</v>
      </c>
      <c r="F481" s="1" t="s">
        <v>4677</v>
      </c>
      <c r="G481" s="275">
        <v>44443</v>
      </c>
      <c r="H481" s="275">
        <v>45199</v>
      </c>
      <c r="I481" s="1">
        <v>0</v>
      </c>
      <c r="J481" s="1">
        <v>1</v>
      </c>
      <c r="K481" s="1">
        <v>6</v>
      </c>
      <c r="L481" s="1">
        <v>30</v>
      </c>
      <c r="M481" s="1">
        <v>2</v>
      </c>
      <c r="N481" s="1">
        <v>17.690000000000001</v>
      </c>
      <c r="O481" s="1">
        <v>19.2</v>
      </c>
      <c r="P481" s="1">
        <v>200000</v>
      </c>
      <c r="Q481" s="1">
        <v>9995</v>
      </c>
      <c r="R481" s="1">
        <v>156500</v>
      </c>
      <c r="S481" s="1">
        <v>0</v>
      </c>
      <c r="T481" s="1">
        <v>0</v>
      </c>
      <c r="U481" s="1">
        <v>0</v>
      </c>
      <c r="W481" s="1">
        <v>0</v>
      </c>
      <c r="X481" s="1">
        <v>0</v>
      </c>
      <c r="Y481" s="1">
        <v>0</v>
      </c>
      <c r="AB481" s="275">
        <v>44644</v>
      </c>
      <c r="AC481" s="1">
        <v>1</v>
      </c>
      <c r="AD481" s="1" t="s">
        <v>2623</v>
      </c>
      <c r="AE481" s="1">
        <v>1</v>
      </c>
      <c r="AF481" s="1">
        <v>30</v>
      </c>
      <c r="AG481" s="1">
        <v>0</v>
      </c>
      <c r="AN481" s="1">
        <v>1</v>
      </c>
      <c r="AO481" s="1">
        <v>1</v>
      </c>
      <c r="AR481" s="276">
        <v>12187.73</v>
      </c>
      <c r="AS481" s="1" t="s">
        <v>2657</v>
      </c>
      <c r="AT481" s="1">
        <v>0</v>
      </c>
      <c r="AU481" s="1">
        <v>0</v>
      </c>
      <c r="AX481" s="1">
        <v>5</v>
      </c>
      <c r="BC481" s="1">
        <v>1</v>
      </c>
      <c r="BD481" s="1">
        <v>7</v>
      </c>
      <c r="BE481" s="1">
        <v>2</v>
      </c>
      <c r="BF481" s="296">
        <v>95674.64744536666</v>
      </c>
      <c r="BO481" s="279">
        <f t="shared" si="31"/>
        <v>42996246</v>
      </c>
      <c r="BP481" s="2">
        <f t="shared" si="32"/>
        <v>0</v>
      </c>
      <c r="BQ481" s="2">
        <f t="shared" si="30"/>
        <v>8147154.75</v>
      </c>
      <c r="BS481" s="280">
        <v>42996246</v>
      </c>
      <c r="BT481" s="281"/>
      <c r="BU481" s="281"/>
      <c r="BV481" s="281">
        <v>4850751.2235649433</v>
      </c>
      <c r="BW481" s="281"/>
      <c r="BX481" s="281"/>
      <c r="BY481" s="281"/>
      <c r="BZ481" s="281"/>
      <c r="CA481" s="281">
        <v>3296403.5264350572</v>
      </c>
      <c r="CB481" s="281"/>
      <c r="CC481" s="281"/>
      <c r="CD481" s="281"/>
      <c r="CE481" s="281"/>
      <c r="CF481" s="281"/>
      <c r="CG481" s="281"/>
    </row>
    <row r="482" spans="1:85" x14ac:dyDescent="0.3">
      <c r="A482" s="273">
        <f t="shared" si="29"/>
        <v>24320.749579315227</v>
      </c>
      <c r="B482" s="1" t="s">
        <v>2621</v>
      </c>
      <c r="C482" s="274">
        <v>24679867</v>
      </c>
      <c r="D482" s="1">
        <v>144205</v>
      </c>
      <c r="E482" s="1">
        <v>4</v>
      </c>
      <c r="F482" s="1" t="s">
        <v>4702</v>
      </c>
      <c r="G482" s="275">
        <v>44460</v>
      </c>
      <c r="H482" s="275">
        <v>45199</v>
      </c>
      <c r="I482" s="1">
        <v>0</v>
      </c>
      <c r="J482" s="1">
        <v>1</v>
      </c>
      <c r="K482" s="1">
        <v>6</v>
      </c>
      <c r="L482" s="1">
        <v>30</v>
      </c>
      <c r="M482" s="1">
        <v>2</v>
      </c>
      <c r="N482" s="1">
        <v>17.690000000000001</v>
      </c>
      <c r="O482" s="1">
        <v>19.2</v>
      </c>
      <c r="P482" s="1">
        <v>100000</v>
      </c>
      <c r="Q482" s="1">
        <v>4997</v>
      </c>
      <c r="R482" s="1">
        <v>78255</v>
      </c>
      <c r="S482" s="1">
        <v>0</v>
      </c>
      <c r="T482" s="1">
        <v>0</v>
      </c>
      <c r="U482" s="1">
        <v>0</v>
      </c>
      <c r="W482" s="1">
        <v>0</v>
      </c>
      <c r="X482" s="1">
        <v>0</v>
      </c>
      <c r="Y482" s="1">
        <v>0</v>
      </c>
      <c r="AB482" s="275">
        <v>44644</v>
      </c>
      <c r="AC482" s="1">
        <v>1</v>
      </c>
      <c r="AD482" s="1" t="s">
        <v>2623</v>
      </c>
      <c r="AE482" s="1">
        <v>1</v>
      </c>
      <c r="AF482" s="1">
        <v>30</v>
      </c>
      <c r="AG482" s="1">
        <v>0</v>
      </c>
      <c r="AN482" s="1">
        <v>1</v>
      </c>
      <c r="AO482" s="1">
        <v>1</v>
      </c>
      <c r="AR482" s="276">
        <v>6093.87</v>
      </c>
      <c r="AS482" s="1" t="s">
        <v>2657</v>
      </c>
      <c r="AT482" s="1">
        <v>0</v>
      </c>
      <c r="AU482" s="1">
        <v>0</v>
      </c>
      <c r="AX482" s="1">
        <v>5</v>
      </c>
      <c r="BC482" s="1">
        <v>1</v>
      </c>
      <c r="BD482" s="1">
        <v>7</v>
      </c>
      <c r="BE482" s="1">
        <v>2</v>
      </c>
      <c r="BF482" s="296">
        <v>47840.380420684778</v>
      </c>
      <c r="BO482" s="279">
        <f t="shared" si="31"/>
        <v>42997464</v>
      </c>
      <c r="BP482" s="2">
        <f t="shared" si="32"/>
        <v>0</v>
      </c>
      <c r="BQ482" s="2">
        <f t="shared" si="30"/>
        <v>0</v>
      </c>
      <c r="BS482" s="280">
        <v>42997464</v>
      </c>
      <c r="BT482" s="281"/>
      <c r="BU482" s="281"/>
      <c r="BV482" s="281">
        <v>0</v>
      </c>
      <c r="BW482" s="281"/>
      <c r="BX482" s="281"/>
      <c r="BY482" s="281"/>
      <c r="BZ482" s="281"/>
      <c r="CA482" s="281"/>
      <c r="CB482" s="281"/>
      <c r="CC482" s="281"/>
      <c r="CD482" s="281"/>
      <c r="CE482" s="281"/>
      <c r="CF482" s="281"/>
      <c r="CG482" s="281"/>
    </row>
    <row r="483" spans="1:85" x14ac:dyDescent="0.3">
      <c r="A483" s="273">
        <f t="shared" si="29"/>
        <v>20351.197520612972</v>
      </c>
      <c r="B483" s="1" t="s">
        <v>2621</v>
      </c>
      <c r="C483" s="274">
        <v>24679867</v>
      </c>
      <c r="D483" s="1">
        <v>144205</v>
      </c>
      <c r="E483" s="1">
        <v>4</v>
      </c>
      <c r="F483" s="1" t="s">
        <v>4775</v>
      </c>
      <c r="G483" s="275">
        <v>44418</v>
      </c>
      <c r="H483" s="275">
        <v>45169</v>
      </c>
      <c r="I483" s="1">
        <v>0</v>
      </c>
      <c r="J483" s="1">
        <v>1</v>
      </c>
      <c r="K483" s="1">
        <v>7</v>
      </c>
      <c r="L483" s="1">
        <v>30</v>
      </c>
      <c r="M483" s="1">
        <v>2</v>
      </c>
      <c r="N483" s="1">
        <v>17.690000000000001</v>
      </c>
      <c r="O483" s="1">
        <v>19.2</v>
      </c>
      <c r="P483" s="1">
        <v>88000</v>
      </c>
      <c r="Q483" s="1">
        <v>4398</v>
      </c>
      <c r="R483" s="1">
        <v>65499</v>
      </c>
      <c r="S483" s="1">
        <v>0</v>
      </c>
      <c r="T483" s="1">
        <v>0</v>
      </c>
      <c r="U483" s="1">
        <v>0</v>
      </c>
      <c r="W483" s="1">
        <v>0</v>
      </c>
      <c r="X483" s="1">
        <v>0</v>
      </c>
      <c r="Y483" s="1">
        <v>0</v>
      </c>
      <c r="AB483" s="275">
        <v>44644</v>
      </c>
      <c r="AC483" s="1">
        <v>1</v>
      </c>
      <c r="AD483" s="1" t="s">
        <v>2623</v>
      </c>
      <c r="AE483" s="1">
        <v>1</v>
      </c>
      <c r="AF483" s="1">
        <v>30</v>
      </c>
      <c r="AG483" s="1">
        <v>0</v>
      </c>
      <c r="AN483" s="1">
        <v>1</v>
      </c>
      <c r="AO483" s="1">
        <v>1</v>
      </c>
      <c r="AR483" s="276">
        <v>5105.67</v>
      </c>
      <c r="AS483" s="1" t="s">
        <v>2657</v>
      </c>
      <c r="AT483" s="1">
        <v>0</v>
      </c>
      <c r="AU483" s="1">
        <v>0</v>
      </c>
      <c r="AX483" s="1">
        <v>5</v>
      </c>
      <c r="BC483" s="1">
        <v>1</v>
      </c>
      <c r="BD483" s="1">
        <v>7</v>
      </c>
      <c r="BE483" s="1">
        <v>2</v>
      </c>
      <c r="BF483" s="296">
        <v>40042.13247938703</v>
      </c>
      <c r="BO483" s="279">
        <f t="shared" si="31"/>
        <v>42997906</v>
      </c>
      <c r="BP483" s="2">
        <f t="shared" si="32"/>
        <v>0</v>
      </c>
      <c r="BQ483" s="2">
        <f t="shared" si="30"/>
        <v>0</v>
      </c>
      <c r="BS483" s="280">
        <v>42997906</v>
      </c>
      <c r="BT483" s="281"/>
      <c r="BU483" s="281"/>
      <c r="BV483" s="281">
        <v>0</v>
      </c>
      <c r="BW483" s="281"/>
      <c r="BX483" s="281"/>
      <c r="BY483" s="281"/>
      <c r="BZ483" s="281"/>
      <c r="CA483" s="281"/>
      <c r="CB483" s="281"/>
      <c r="CC483" s="281"/>
      <c r="CD483" s="281"/>
      <c r="CE483" s="281"/>
      <c r="CF483" s="281"/>
      <c r="CG483" s="281"/>
    </row>
    <row r="484" spans="1:85" x14ac:dyDescent="0.3">
      <c r="A484" s="273">
        <f t="shared" si="29"/>
        <v>25452.334021825562</v>
      </c>
      <c r="B484" s="1" t="s">
        <v>2621</v>
      </c>
      <c r="C484" s="274">
        <v>24679867</v>
      </c>
      <c r="D484" s="1">
        <v>144205</v>
      </c>
      <c r="E484" s="1">
        <v>4</v>
      </c>
      <c r="F484" s="1" t="s">
        <v>4902</v>
      </c>
      <c r="G484" s="275">
        <v>44499</v>
      </c>
      <c r="H484" s="275">
        <v>45230</v>
      </c>
      <c r="I484" s="1">
        <v>0</v>
      </c>
      <c r="J484" s="1">
        <v>1</v>
      </c>
      <c r="K484" s="1">
        <v>5</v>
      </c>
      <c r="L484" s="1">
        <v>30</v>
      </c>
      <c r="M484" s="1">
        <v>2</v>
      </c>
      <c r="N484" s="1">
        <v>17.690000000000001</v>
      </c>
      <c r="O484" s="1">
        <v>19.2</v>
      </c>
      <c r="P484" s="1">
        <v>100000</v>
      </c>
      <c r="Q484" s="1">
        <v>4997</v>
      </c>
      <c r="R484" s="1">
        <v>82014</v>
      </c>
      <c r="S484" s="1">
        <v>0</v>
      </c>
      <c r="T484" s="1">
        <v>0</v>
      </c>
      <c r="U484" s="1">
        <v>0</v>
      </c>
      <c r="W484" s="1">
        <v>0</v>
      </c>
      <c r="X484" s="1">
        <v>0</v>
      </c>
      <c r="Y484" s="1">
        <v>0</v>
      </c>
      <c r="AB484" s="275">
        <v>44644</v>
      </c>
      <c r="AC484" s="1">
        <v>1</v>
      </c>
      <c r="AD484" s="1" t="s">
        <v>2623</v>
      </c>
      <c r="AE484" s="1">
        <v>1</v>
      </c>
      <c r="AF484" s="1">
        <v>30</v>
      </c>
      <c r="AG484" s="1">
        <v>0</v>
      </c>
      <c r="AN484" s="1">
        <v>1</v>
      </c>
      <c r="AO484" s="1">
        <v>1</v>
      </c>
      <c r="AR484" s="276">
        <v>6423.26</v>
      </c>
      <c r="AS484" s="1" t="s">
        <v>2657</v>
      </c>
      <c r="AT484" s="1">
        <v>0</v>
      </c>
      <c r="AU484" s="1">
        <v>0</v>
      </c>
      <c r="AX484" s="1">
        <v>5</v>
      </c>
      <c r="BC484" s="1">
        <v>1</v>
      </c>
      <c r="BD484" s="1">
        <v>7</v>
      </c>
      <c r="BE484" s="1">
        <v>2</v>
      </c>
      <c r="BF484" s="296">
        <v>50138.405978174444</v>
      </c>
      <c r="BO484" s="279">
        <f t="shared" si="31"/>
        <v>42998420</v>
      </c>
      <c r="BP484" s="2">
        <f t="shared" si="32"/>
        <v>0</v>
      </c>
      <c r="BQ484" s="2">
        <f t="shared" si="30"/>
        <v>0</v>
      </c>
      <c r="BS484" s="280">
        <v>42998420</v>
      </c>
      <c r="BT484" s="281"/>
      <c r="BU484" s="281"/>
      <c r="BV484" s="281">
        <v>0</v>
      </c>
      <c r="BW484" s="281"/>
      <c r="BX484" s="281"/>
      <c r="BY484" s="281"/>
      <c r="BZ484" s="281"/>
      <c r="CA484" s="281">
        <v>0</v>
      </c>
      <c r="CB484" s="281"/>
      <c r="CC484" s="281"/>
      <c r="CD484" s="281"/>
      <c r="CE484" s="281"/>
      <c r="CF484" s="281"/>
      <c r="CG484" s="281"/>
    </row>
    <row r="485" spans="1:85" x14ac:dyDescent="0.3">
      <c r="A485" s="273">
        <f t="shared" si="29"/>
        <v>29365.826973492469</v>
      </c>
      <c r="B485" s="1" t="s">
        <v>2621</v>
      </c>
      <c r="C485" s="274">
        <v>24679867</v>
      </c>
      <c r="D485" s="1">
        <v>144205</v>
      </c>
      <c r="E485" s="1">
        <v>4</v>
      </c>
      <c r="F485" s="1" t="s">
        <v>4918</v>
      </c>
      <c r="G485" s="275">
        <v>44507</v>
      </c>
      <c r="H485" s="275">
        <v>45260</v>
      </c>
      <c r="I485" s="1">
        <v>0</v>
      </c>
      <c r="J485" s="1">
        <v>1</v>
      </c>
      <c r="K485" s="1">
        <v>4</v>
      </c>
      <c r="L485" s="1">
        <v>30</v>
      </c>
      <c r="M485" s="1">
        <v>2</v>
      </c>
      <c r="N485" s="1">
        <v>17.690000000000001</v>
      </c>
      <c r="O485" s="1">
        <v>19.2</v>
      </c>
      <c r="P485" s="1">
        <v>109900</v>
      </c>
      <c r="Q485" s="1">
        <v>5492</v>
      </c>
      <c r="R485" s="1">
        <v>94202</v>
      </c>
      <c r="S485" s="1">
        <v>0</v>
      </c>
      <c r="T485" s="1">
        <v>0</v>
      </c>
      <c r="U485" s="1">
        <v>0</v>
      </c>
      <c r="W485" s="1">
        <v>0</v>
      </c>
      <c r="X485" s="1">
        <v>0</v>
      </c>
      <c r="Y485" s="1">
        <v>0</v>
      </c>
      <c r="AB485" s="275">
        <v>44644</v>
      </c>
      <c r="AC485" s="1">
        <v>1</v>
      </c>
      <c r="AD485" s="1" t="s">
        <v>2623</v>
      </c>
      <c r="AE485" s="1">
        <v>1</v>
      </c>
      <c r="AF485" s="1">
        <v>30</v>
      </c>
      <c r="AG485" s="1">
        <v>0</v>
      </c>
      <c r="AN485" s="1">
        <v>1</v>
      </c>
      <c r="AO485" s="1">
        <v>1</v>
      </c>
      <c r="AR485" s="276">
        <v>7246.76</v>
      </c>
      <c r="AS485" s="1" t="s">
        <v>2657</v>
      </c>
      <c r="AT485" s="1">
        <v>0</v>
      </c>
      <c r="AU485" s="1">
        <v>0</v>
      </c>
      <c r="AX485" s="1">
        <v>5</v>
      </c>
      <c r="BC485" s="1">
        <v>1</v>
      </c>
      <c r="BD485" s="1">
        <v>7</v>
      </c>
      <c r="BE485" s="1">
        <v>2</v>
      </c>
      <c r="BF485" s="296">
        <v>57589.413026507536</v>
      </c>
      <c r="BO485" s="279">
        <f t="shared" si="31"/>
        <v>42606794</v>
      </c>
      <c r="BP485" s="2">
        <f t="shared" si="32"/>
        <v>65404188.353529476</v>
      </c>
      <c r="BQ485" s="2">
        <f t="shared" si="30"/>
        <v>57385972.646470517</v>
      </c>
      <c r="BS485" s="280">
        <v>42606794</v>
      </c>
      <c r="BT485" s="281"/>
      <c r="BU485" s="281">
        <v>65404188.353529476</v>
      </c>
      <c r="BV485" s="281">
        <v>53845515.359693818</v>
      </c>
      <c r="BW485" s="281"/>
      <c r="BX485" s="281"/>
      <c r="BY485" s="281"/>
      <c r="BZ485" s="281"/>
      <c r="CA485" s="281">
        <v>3540457.2867766996</v>
      </c>
      <c r="CB485" s="281"/>
      <c r="CC485" s="281"/>
      <c r="CD485" s="281"/>
      <c r="CE485" s="281"/>
      <c r="CF485" s="281"/>
      <c r="CG485" s="281"/>
    </row>
    <row r="486" spans="1:85" x14ac:dyDescent="0.3">
      <c r="A486" s="273">
        <f t="shared" si="29"/>
        <v>25452.334021825562</v>
      </c>
      <c r="B486" s="1" t="s">
        <v>2621</v>
      </c>
      <c r="C486" s="274">
        <v>24679867</v>
      </c>
      <c r="D486" s="1">
        <v>144205</v>
      </c>
      <c r="E486" s="1">
        <v>4</v>
      </c>
      <c r="F486" s="1" t="s">
        <v>5018</v>
      </c>
      <c r="G486" s="275">
        <v>44471</v>
      </c>
      <c r="H486" s="275">
        <v>45230</v>
      </c>
      <c r="I486" s="1">
        <v>0</v>
      </c>
      <c r="J486" s="1">
        <v>1</v>
      </c>
      <c r="K486" s="1">
        <v>5</v>
      </c>
      <c r="L486" s="1">
        <v>30</v>
      </c>
      <c r="M486" s="1">
        <v>2</v>
      </c>
      <c r="N486" s="1">
        <v>17.690000000000001</v>
      </c>
      <c r="O486" s="1">
        <v>19.2</v>
      </c>
      <c r="P486" s="1">
        <v>100000</v>
      </c>
      <c r="Q486" s="1">
        <v>4997</v>
      </c>
      <c r="R486" s="1">
        <v>82014</v>
      </c>
      <c r="S486" s="1">
        <v>0</v>
      </c>
      <c r="T486" s="1">
        <v>0</v>
      </c>
      <c r="U486" s="1">
        <v>0</v>
      </c>
      <c r="W486" s="1">
        <v>0</v>
      </c>
      <c r="X486" s="1">
        <v>0</v>
      </c>
      <c r="Y486" s="1">
        <v>0</v>
      </c>
      <c r="AB486" s="275">
        <v>44644</v>
      </c>
      <c r="AC486" s="1">
        <v>1</v>
      </c>
      <c r="AD486" s="1" t="s">
        <v>2623</v>
      </c>
      <c r="AE486" s="1">
        <v>1</v>
      </c>
      <c r="AF486" s="1">
        <v>30</v>
      </c>
      <c r="AG486" s="1">
        <v>0</v>
      </c>
      <c r="AN486" s="1">
        <v>1</v>
      </c>
      <c r="AO486" s="1">
        <v>1</v>
      </c>
      <c r="AR486" s="276">
        <v>6423.26</v>
      </c>
      <c r="AS486" s="1" t="s">
        <v>2657</v>
      </c>
      <c r="AT486" s="1">
        <v>0</v>
      </c>
      <c r="AU486" s="1">
        <v>0</v>
      </c>
      <c r="AX486" s="1">
        <v>5</v>
      </c>
      <c r="BC486" s="1">
        <v>1</v>
      </c>
      <c r="BD486" s="1">
        <v>7</v>
      </c>
      <c r="BE486" s="1">
        <v>2</v>
      </c>
      <c r="BF486" s="296">
        <v>50138.405978174444</v>
      </c>
      <c r="BO486" s="279">
        <f t="shared" si="31"/>
        <v>44062720</v>
      </c>
      <c r="BP486" s="2">
        <f t="shared" si="32"/>
        <v>75403693.141355664</v>
      </c>
      <c r="BQ486" s="2">
        <f t="shared" si="30"/>
        <v>10099018.85864434</v>
      </c>
      <c r="BS486" s="280">
        <v>44062720</v>
      </c>
      <c r="BT486" s="281">
        <v>75403693.141355664</v>
      </c>
      <c r="BU486" s="281"/>
      <c r="BV486" s="281"/>
      <c r="BW486" s="281"/>
      <c r="BX486" s="281"/>
      <c r="BY486" s="281"/>
      <c r="BZ486" s="281"/>
      <c r="CA486" s="281">
        <v>10099018.85864434</v>
      </c>
      <c r="CB486" s="281"/>
      <c r="CC486" s="281"/>
      <c r="CD486" s="281"/>
      <c r="CE486" s="281"/>
      <c r="CF486" s="281"/>
      <c r="CG486" s="281"/>
    </row>
    <row r="487" spans="1:85" x14ac:dyDescent="0.3">
      <c r="A487" s="273">
        <f t="shared" si="29"/>
        <v>76518.572782278992</v>
      </c>
      <c r="B487" s="1" t="s">
        <v>2621</v>
      </c>
      <c r="C487" s="274">
        <v>24679867</v>
      </c>
      <c r="D487" s="1">
        <v>144205</v>
      </c>
      <c r="E487" s="1">
        <v>4</v>
      </c>
      <c r="F487" s="1" t="s">
        <v>5150</v>
      </c>
      <c r="G487" s="275">
        <v>44477</v>
      </c>
      <c r="H487" s="275">
        <v>45230</v>
      </c>
      <c r="I487" s="1">
        <v>0</v>
      </c>
      <c r="J487" s="1">
        <v>1</v>
      </c>
      <c r="K487" s="1">
        <v>5</v>
      </c>
      <c r="L487" s="1">
        <v>30</v>
      </c>
      <c r="M487" s="1">
        <v>2</v>
      </c>
      <c r="N487" s="1">
        <v>17.690000000000001</v>
      </c>
      <c r="O487" s="1">
        <v>19.2</v>
      </c>
      <c r="P487" s="1">
        <v>300000</v>
      </c>
      <c r="Q487" s="1">
        <v>14992</v>
      </c>
      <c r="R487" s="1">
        <v>246034</v>
      </c>
      <c r="S487" s="1">
        <v>0</v>
      </c>
      <c r="T487" s="1">
        <v>0</v>
      </c>
      <c r="U487" s="1">
        <v>0</v>
      </c>
      <c r="W487" s="1">
        <v>0</v>
      </c>
      <c r="X487" s="1">
        <v>0</v>
      </c>
      <c r="Y487" s="1">
        <v>0</v>
      </c>
      <c r="AB487" s="275">
        <v>44644</v>
      </c>
      <c r="AC487" s="1">
        <v>1</v>
      </c>
      <c r="AD487" s="1" t="s">
        <v>2623</v>
      </c>
      <c r="AE487" s="1">
        <v>1</v>
      </c>
      <c r="AF487" s="1">
        <v>30</v>
      </c>
      <c r="AG487" s="1">
        <v>0</v>
      </c>
      <c r="AN487" s="1">
        <v>1</v>
      </c>
      <c r="AO487" s="1">
        <v>1</v>
      </c>
      <c r="AR487" s="276">
        <v>19105.099999999999</v>
      </c>
      <c r="AS487" s="1" t="s">
        <v>2657</v>
      </c>
      <c r="AT487" s="1">
        <v>0</v>
      </c>
      <c r="AU487" s="1">
        <v>0</v>
      </c>
      <c r="AX487" s="1">
        <v>5</v>
      </c>
      <c r="BC487" s="1">
        <v>1</v>
      </c>
      <c r="BD487" s="1">
        <v>7</v>
      </c>
      <c r="BE487" s="1">
        <v>2</v>
      </c>
      <c r="BF487" s="296">
        <v>150410.327217721</v>
      </c>
      <c r="BO487" s="279">
        <f t="shared" si="31"/>
        <v>44066474</v>
      </c>
      <c r="BP487" s="2">
        <f t="shared" si="32"/>
        <v>0</v>
      </c>
      <c r="BQ487" s="2">
        <f t="shared" si="30"/>
        <v>1063360.9000000004</v>
      </c>
      <c r="BS487" s="280">
        <v>44066474</v>
      </c>
      <c r="BT487" s="281"/>
      <c r="BU487" s="281"/>
      <c r="BV487" s="281">
        <v>690406.88532864489</v>
      </c>
      <c r="BW487" s="281"/>
      <c r="BX487" s="281"/>
      <c r="BY487" s="281"/>
      <c r="BZ487" s="281"/>
      <c r="CA487" s="281">
        <v>372954.01467135549</v>
      </c>
      <c r="CB487" s="281"/>
      <c r="CC487" s="281"/>
      <c r="CD487" s="281"/>
      <c r="CE487" s="281"/>
      <c r="CF487" s="281"/>
      <c r="CG487" s="281"/>
    </row>
    <row r="488" spans="1:85" x14ac:dyDescent="0.3">
      <c r="A488" s="273">
        <f t="shared" si="29"/>
        <v>17865.336226558407</v>
      </c>
      <c r="B488" s="1" t="s">
        <v>2621</v>
      </c>
      <c r="C488" s="274">
        <v>24679867</v>
      </c>
      <c r="D488" s="1">
        <v>144205</v>
      </c>
      <c r="E488" s="1">
        <v>4</v>
      </c>
      <c r="F488" s="1" t="s">
        <v>5180</v>
      </c>
      <c r="G488" s="275">
        <v>44493</v>
      </c>
      <c r="H488" s="275">
        <v>45230</v>
      </c>
      <c r="I488" s="1">
        <v>0</v>
      </c>
      <c r="J488" s="1">
        <v>1</v>
      </c>
      <c r="K488" s="1">
        <v>5</v>
      </c>
      <c r="L488" s="1">
        <v>30</v>
      </c>
      <c r="M488" s="1">
        <v>2</v>
      </c>
      <c r="N488" s="1">
        <v>17.690000000000001</v>
      </c>
      <c r="O488" s="1">
        <v>19.2</v>
      </c>
      <c r="P488" s="1">
        <v>70000</v>
      </c>
      <c r="Q488" s="1">
        <v>3498</v>
      </c>
      <c r="R488" s="1">
        <v>57408</v>
      </c>
      <c r="S488" s="1">
        <v>0</v>
      </c>
      <c r="T488" s="1">
        <v>0</v>
      </c>
      <c r="U488" s="1">
        <v>0</v>
      </c>
      <c r="W488" s="1">
        <v>0</v>
      </c>
      <c r="X488" s="1">
        <v>0</v>
      </c>
      <c r="Y488" s="1">
        <v>0</v>
      </c>
      <c r="AB488" s="275">
        <v>44644</v>
      </c>
      <c r="AC488" s="1">
        <v>1</v>
      </c>
      <c r="AD488" s="1" t="s">
        <v>2623</v>
      </c>
      <c r="AE488" s="1">
        <v>1</v>
      </c>
      <c r="AF488" s="1">
        <v>30</v>
      </c>
      <c r="AG488" s="1">
        <v>0</v>
      </c>
      <c r="AN488" s="1">
        <v>1</v>
      </c>
      <c r="AO488" s="1">
        <v>1</v>
      </c>
      <c r="AP488" s="275"/>
      <c r="AR488" s="276">
        <v>4446.88</v>
      </c>
      <c r="AS488" s="1" t="s">
        <v>2657</v>
      </c>
      <c r="AT488" s="1">
        <v>0</v>
      </c>
      <c r="AU488" s="1">
        <v>0</v>
      </c>
      <c r="AX488" s="1">
        <v>5</v>
      </c>
      <c r="BC488" s="1">
        <v>1</v>
      </c>
      <c r="BD488" s="1">
        <v>7</v>
      </c>
      <c r="BE488" s="1">
        <v>2</v>
      </c>
      <c r="BF488" s="296">
        <v>35095.783773441595</v>
      </c>
      <c r="BO488" s="279">
        <f t="shared" si="31"/>
        <v>44426676</v>
      </c>
      <c r="BP488" s="2">
        <f t="shared" si="32"/>
        <v>85130524</v>
      </c>
      <c r="BQ488" s="2">
        <f t="shared" si="30"/>
        <v>0</v>
      </c>
      <c r="BS488" s="280">
        <v>44426676</v>
      </c>
      <c r="BT488" s="281">
        <v>85130524</v>
      </c>
      <c r="BU488" s="281"/>
      <c r="BV488" s="281"/>
      <c r="BW488" s="281"/>
      <c r="BX488" s="281"/>
      <c r="BY488" s="281"/>
      <c r="BZ488" s="281"/>
      <c r="CA488" s="281"/>
      <c r="CB488" s="281"/>
      <c r="CC488" s="281"/>
      <c r="CD488" s="281"/>
      <c r="CE488" s="281"/>
      <c r="CF488" s="281"/>
      <c r="CG488" s="281"/>
    </row>
    <row r="489" spans="1:85" x14ac:dyDescent="0.3">
      <c r="A489" s="273">
        <f t="shared" si="29"/>
        <v>45059.830178838878</v>
      </c>
      <c r="B489" s="1" t="s">
        <v>2621</v>
      </c>
      <c r="C489" s="274">
        <v>24679867</v>
      </c>
      <c r="D489" s="1">
        <v>144205</v>
      </c>
      <c r="E489" s="1">
        <v>4</v>
      </c>
      <c r="F489" s="1" t="s">
        <v>6050</v>
      </c>
      <c r="G489" s="275">
        <v>44604</v>
      </c>
      <c r="H489" s="275">
        <v>45351</v>
      </c>
      <c r="I489" s="1">
        <v>0</v>
      </c>
      <c r="J489" s="1">
        <v>1</v>
      </c>
      <c r="K489" s="1">
        <v>1</v>
      </c>
      <c r="L489" s="1">
        <v>30</v>
      </c>
      <c r="M489" s="1">
        <v>2</v>
      </c>
      <c r="N489" s="1">
        <v>17.7</v>
      </c>
      <c r="O489" s="1">
        <v>19.21</v>
      </c>
      <c r="P489" s="1">
        <v>150000</v>
      </c>
      <c r="Q489" s="1">
        <v>7496</v>
      </c>
      <c r="R489" s="1">
        <v>144752</v>
      </c>
      <c r="S489" s="1">
        <v>0</v>
      </c>
      <c r="T489" s="1">
        <v>0</v>
      </c>
      <c r="U489" s="1">
        <v>0</v>
      </c>
      <c r="V489" s="275"/>
      <c r="W489" s="1">
        <v>0</v>
      </c>
      <c r="X489" s="1">
        <v>0</v>
      </c>
      <c r="Y489" s="1">
        <v>0</v>
      </c>
      <c r="AB489" s="275">
        <v>44644</v>
      </c>
      <c r="AC489" s="1">
        <v>1</v>
      </c>
      <c r="AD489" s="1" t="s">
        <v>2623</v>
      </c>
      <c r="AE489" s="1">
        <v>1</v>
      </c>
      <c r="AF489" s="1">
        <v>30</v>
      </c>
      <c r="AG489" s="1">
        <v>0</v>
      </c>
      <c r="AN489" s="1">
        <v>1</v>
      </c>
      <c r="AO489" s="1">
        <v>1</v>
      </c>
      <c r="AR489" s="276">
        <v>11199.54</v>
      </c>
      <c r="AS489" s="1" t="s">
        <v>2657</v>
      </c>
      <c r="AT489" s="1">
        <v>0</v>
      </c>
      <c r="AU489" s="1">
        <v>0</v>
      </c>
      <c r="AX489" s="1">
        <v>5</v>
      </c>
      <c r="BC489" s="1">
        <v>1</v>
      </c>
      <c r="BD489" s="1">
        <v>7</v>
      </c>
      <c r="BE489" s="1">
        <v>2</v>
      </c>
      <c r="BF489" s="296">
        <v>88492.629821161114</v>
      </c>
      <c r="BO489" s="279">
        <f t="shared" si="31"/>
        <v>44420872</v>
      </c>
      <c r="BP489" s="2">
        <f t="shared" si="32"/>
        <v>0</v>
      </c>
      <c r="BQ489" s="2">
        <f t="shared" si="30"/>
        <v>0</v>
      </c>
      <c r="BS489" s="280">
        <v>44420872</v>
      </c>
      <c r="BT489" s="281"/>
      <c r="BU489" s="281"/>
      <c r="BV489" s="281"/>
      <c r="BW489" s="281"/>
      <c r="BX489" s="281"/>
      <c r="BY489" s="281"/>
      <c r="BZ489" s="281"/>
      <c r="CA489" s="281">
        <v>0</v>
      </c>
      <c r="CB489" s="281"/>
      <c r="CC489" s="281"/>
      <c r="CD489" s="281"/>
      <c r="CE489" s="281"/>
      <c r="CF489" s="281"/>
      <c r="CG489" s="281"/>
    </row>
    <row r="490" spans="1:85" x14ac:dyDescent="0.3">
      <c r="A490" s="273">
        <f t="shared" si="29"/>
        <v>29513.221274459684</v>
      </c>
      <c r="B490" s="1" t="s">
        <v>2621</v>
      </c>
      <c r="C490" s="274">
        <v>24679867</v>
      </c>
      <c r="D490" s="1">
        <v>144205</v>
      </c>
      <c r="E490" s="1">
        <v>4</v>
      </c>
      <c r="F490" s="1" t="s">
        <v>6064</v>
      </c>
      <c r="G490" s="275">
        <v>44605</v>
      </c>
      <c r="H490" s="275">
        <v>45351</v>
      </c>
      <c r="I490" s="1">
        <v>0</v>
      </c>
      <c r="J490" s="1">
        <v>1</v>
      </c>
      <c r="K490" s="1">
        <v>1</v>
      </c>
      <c r="L490" s="1">
        <v>30</v>
      </c>
      <c r="M490" s="1">
        <v>2</v>
      </c>
      <c r="N490" s="1">
        <v>17.7</v>
      </c>
      <c r="O490" s="1">
        <v>19.21</v>
      </c>
      <c r="P490" s="1">
        <v>98450</v>
      </c>
      <c r="Q490" s="1">
        <v>4920</v>
      </c>
      <c r="R490" s="1">
        <v>95005</v>
      </c>
      <c r="S490" s="1">
        <v>0</v>
      </c>
      <c r="T490" s="1">
        <v>0</v>
      </c>
      <c r="U490" s="1">
        <v>0</v>
      </c>
      <c r="W490" s="1">
        <v>0</v>
      </c>
      <c r="X490" s="1">
        <v>0</v>
      </c>
      <c r="Y490" s="1">
        <v>0</v>
      </c>
      <c r="AB490" s="275">
        <v>44644</v>
      </c>
      <c r="AC490" s="1">
        <v>1</v>
      </c>
      <c r="AD490" s="1" t="s">
        <v>2623</v>
      </c>
      <c r="AE490" s="1">
        <v>1</v>
      </c>
      <c r="AF490" s="1">
        <v>30</v>
      </c>
      <c r="AG490" s="1">
        <v>0</v>
      </c>
      <c r="AN490" s="1">
        <v>1</v>
      </c>
      <c r="AO490" s="1">
        <v>1</v>
      </c>
      <c r="AR490" s="276">
        <v>7411.46</v>
      </c>
      <c r="AS490" s="1" t="s">
        <v>2657</v>
      </c>
      <c r="AT490" s="1">
        <v>0</v>
      </c>
      <c r="AU490" s="1">
        <v>0</v>
      </c>
      <c r="AX490" s="1">
        <v>5</v>
      </c>
      <c r="BC490" s="1">
        <v>1</v>
      </c>
      <c r="BD490" s="1">
        <v>7</v>
      </c>
      <c r="BE490" s="1">
        <v>2</v>
      </c>
      <c r="BF490" s="296">
        <v>58080.31872554031</v>
      </c>
      <c r="BO490" s="279">
        <f t="shared" si="31"/>
        <v>44422447</v>
      </c>
      <c r="BP490" s="2">
        <f t="shared" si="32"/>
        <v>0</v>
      </c>
      <c r="BQ490" s="2">
        <f t="shared" si="30"/>
        <v>2886431.9999999995</v>
      </c>
      <c r="BS490" s="280">
        <v>44422447</v>
      </c>
      <c r="BT490" s="281"/>
      <c r="BU490" s="281"/>
      <c r="BV490" s="281"/>
      <c r="BW490" s="281"/>
      <c r="BX490" s="281"/>
      <c r="BY490" s="281"/>
      <c r="BZ490" s="281"/>
      <c r="CA490" s="281">
        <v>2886431.9999999995</v>
      </c>
      <c r="CB490" s="281"/>
      <c r="CC490" s="281"/>
      <c r="CD490" s="281"/>
      <c r="CE490" s="281"/>
      <c r="CF490" s="281"/>
      <c r="CG490" s="281"/>
    </row>
    <row r="491" spans="1:85" x14ac:dyDescent="0.3">
      <c r="A491" s="273">
        <f t="shared" si="29"/>
        <v>266601.43295112735</v>
      </c>
      <c r="B491" s="1" t="s">
        <v>2621</v>
      </c>
      <c r="C491" s="274">
        <v>24679867</v>
      </c>
      <c r="D491" s="1">
        <v>144205</v>
      </c>
      <c r="E491" s="1">
        <v>4</v>
      </c>
      <c r="F491" s="1" t="s">
        <v>5190</v>
      </c>
      <c r="G491" s="275">
        <v>44511</v>
      </c>
      <c r="H491" s="275">
        <v>45260</v>
      </c>
      <c r="I491" s="1">
        <v>0</v>
      </c>
      <c r="J491" s="1">
        <v>1</v>
      </c>
      <c r="K491" s="1">
        <v>4</v>
      </c>
      <c r="L491" s="1">
        <v>30</v>
      </c>
      <c r="M491" s="1">
        <v>2</v>
      </c>
      <c r="N491" s="1">
        <v>17.690000000000001</v>
      </c>
      <c r="O491" s="1">
        <v>19.2</v>
      </c>
      <c r="P491" s="1">
        <v>1000000</v>
      </c>
      <c r="Q491" s="1">
        <v>49974</v>
      </c>
      <c r="R491" s="1">
        <v>857149</v>
      </c>
      <c r="S491" s="1">
        <v>0</v>
      </c>
      <c r="T491" s="1">
        <v>0</v>
      </c>
      <c r="U491" s="1">
        <v>0</v>
      </c>
      <c r="W491" s="1">
        <v>0</v>
      </c>
      <c r="X491" s="1">
        <v>0</v>
      </c>
      <c r="Y491" s="1">
        <v>0</v>
      </c>
      <c r="AB491" s="275">
        <v>44644</v>
      </c>
      <c r="AC491" s="1">
        <v>1</v>
      </c>
      <c r="AD491" s="1" t="s">
        <v>2623</v>
      </c>
      <c r="AE491" s="1">
        <v>1</v>
      </c>
      <c r="AF491" s="1">
        <v>30</v>
      </c>
      <c r="AG491" s="1">
        <v>0</v>
      </c>
      <c r="AN491" s="1">
        <v>1</v>
      </c>
      <c r="AO491" s="1">
        <v>1</v>
      </c>
      <c r="AR491" s="276">
        <v>66538.44</v>
      </c>
      <c r="AS491" s="1" t="s">
        <v>2657</v>
      </c>
      <c r="AT491" s="1">
        <v>0</v>
      </c>
      <c r="AU491" s="1">
        <v>0</v>
      </c>
      <c r="AX491" s="1">
        <v>5</v>
      </c>
      <c r="BC491" s="1">
        <v>1</v>
      </c>
      <c r="BD491" s="1">
        <v>7</v>
      </c>
      <c r="BE491" s="1">
        <v>2</v>
      </c>
      <c r="BF491" s="296">
        <v>524009.1270488727</v>
      </c>
      <c r="BO491" s="279">
        <f t="shared" si="31"/>
        <v>44422684</v>
      </c>
      <c r="BP491" s="2">
        <f t="shared" si="32"/>
        <v>0</v>
      </c>
      <c r="BQ491" s="2">
        <f t="shared" si="30"/>
        <v>15106970</v>
      </c>
      <c r="BS491" s="280">
        <v>44422684</v>
      </c>
      <c r="BT491" s="281"/>
      <c r="BU491" s="281"/>
      <c r="BV491" s="281">
        <v>15106970</v>
      </c>
      <c r="BW491" s="281"/>
      <c r="BX491" s="281"/>
      <c r="BY491" s="281"/>
      <c r="BZ491" s="281"/>
      <c r="CA491" s="281"/>
      <c r="CB491" s="281"/>
      <c r="CC491" s="281"/>
      <c r="CD491" s="281"/>
      <c r="CE491" s="281"/>
      <c r="CF491" s="281"/>
      <c r="CG491" s="281"/>
    </row>
    <row r="492" spans="1:85" x14ac:dyDescent="0.3">
      <c r="A492" s="273">
        <f t="shared" si="29"/>
        <v>22023.787239519777</v>
      </c>
      <c r="B492" s="1" t="s">
        <v>2621</v>
      </c>
      <c r="C492" s="274">
        <v>24679867</v>
      </c>
      <c r="D492" s="1">
        <v>144205</v>
      </c>
      <c r="E492" s="1">
        <v>4</v>
      </c>
      <c r="F492" s="1" t="s">
        <v>6208</v>
      </c>
      <c r="G492" s="275">
        <v>44590</v>
      </c>
      <c r="H492" s="275">
        <v>45322</v>
      </c>
      <c r="I492" s="1">
        <v>0</v>
      </c>
      <c r="J492" s="1">
        <v>1</v>
      </c>
      <c r="K492" s="1">
        <v>2</v>
      </c>
      <c r="L492" s="1">
        <v>30</v>
      </c>
      <c r="M492" s="1">
        <v>2</v>
      </c>
      <c r="N492" s="1">
        <v>17.690000000000001</v>
      </c>
      <c r="O492" s="1">
        <v>19.2</v>
      </c>
      <c r="P492" s="1">
        <v>76000</v>
      </c>
      <c r="Q492" s="1">
        <v>3798</v>
      </c>
      <c r="R492" s="1">
        <v>70650</v>
      </c>
      <c r="S492" s="1">
        <v>0</v>
      </c>
      <c r="T492" s="1">
        <v>0</v>
      </c>
      <c r="U492" s="1">
        <v>0</v>
      </c>
      <c r="W492" s="1">
        <v>0</v>
      </c>
      <c r="X492" s="1">
        <v>0</v>
      </c>
      <c r="Y492" s="1">
        <v>0</v>
      </c>
      <c r="AB492" s="275">
        <v>44644</v>
      </c>
      <c r="AC492" s="1">
        <v>1</v>
      </c>
      <c r="AD492" s="1" t="s">
        <v>2623</v>
      </c>
      <c r="AE492" s="1">
        <v>1</v>
      </c>
      <c r="AF492" s="1">
        <v>30</v>
      </c>
      <c r="AG492" s="1">
        <v>0</v>
      </c>
      <c r="AN492" s="1">
        <v>1</v>
      </c>
      <c r="AO492" s="1">
        <v>1</v>
      </c>
      <c r="AR492" s="276">
        <v>5435.07</v>
      </c>
      <c r="AS492" s="1" t="s">
        <v>2657</v>
      </c>
      <c r="AT492" s="1">
        <v>0</v>
      </c>
      <c r="AU492" s="1">
        <v>0</v>
      </c>
      <c r="AX492" s="1">
        <v>5</v>
      </c>
      <c r="BC492" s="1">
        <v>1</v>
      </c>
      <c r="BD492" s="1">
        <v>7</v>
      </c>
      <c r="BE492" s="1">
        <v>2</v>
      </c>
      <c r="BF492" s="296">
        <v>43191.142760480223</v>
      </c>
      <c r="BO492" s="279">
        <f t="shared" si="31"/>
        <v>44608264</v>
      </c>
      <c r="BP492" s="2">
        <f t="shared" si="32"/>
        <v>0</v>
      </c>
      <c r="BQ492" s="2">
        <f t="shared" si="30"/>
        <v>0</v>
      </c>
      <c r="BS492" s="280">
        <v>44608264</v>
      </c>
      <c r="BT492" s="281"/>
      <c r="BU492" s="281"/>
      <c r="BV492" s="281">
        <v>0</v>
      </c>
      <c r="BW492" s="281"/>
      <c r="BX492" s="281"/>
      <c r="BY492" s="281"/>
      <c r="BZ492" s="281"/>
      <c r="CA492" s="281"/>
      <c r="CB492" s="281"/>
      <c r="CC492" s="281"/>
      <c r="CD492" s="281"/>
      <c r="CE492" s="281"/>
      <c r="CF492" s="281"/>
      <c r="CG492" s="281"/>
    </row>
    <row r="493" spans="1:85" x14ac:dyDescent="0.3">
      <c r="A493" s="273">
        <f t="shared" si="29"/>
        <v>13545.897798639951</v>
      </c>
      <c r="B493" s="1" t="s">
        <v>2621</v>
      </c>
      <c r="C493" s="274">
        <v>24679867</v>
      </c>
      <c r="D493" s="1">
        <v>144205</v>
      </c>
      <c r="E493" s="1">
        <v>4</v>
      </c>
      <c r="F493" s="1" t="s">
        <v>6243</v>
      </c>
      <c r="G493" s="275">
        <v>44620</v>
      </c>
      <c r="H493" s="275">
        <v>45351</v>
      </c>
      <c r="I493" s="1">
        <v>0</v>
      </c>
      <c r="J493" s="1">
        <v>1</v>
      </c>
      <c r="K493" s="1">
        <v>1</v>
      </c>
      <c r="L493" s="1">
        <v>30</v>
      </c>
      <c r="M493" s="1">
        <v>2</v>
      </c>
      <c r="N493" s="1">
        <v>17.690000000000001</v>
      </c>
      <c r="O493" s="1">
        <v>19.2</v>
      </c>
      <c r="P493" s="1">
        <v>44900</v>
      </c>
      <c r="Q493" s="1">
        <v>2244</v>
      </c>
      <c r="R493" s="1">
        <v>43328</v>
      </c>
      <c r="S493" s="1">
        <v>0</v>
      </c>
      <c r="T493" s="1">
        <v>0</v>
      </c>
      <c r="U493" s="1">
        <v>0</v>
      </c>
      <c r="W493" s="1">
        <v>0</v>
      </c>
      <c r="X493" s="1">
        <v>0</v>
      </c>
      <c r="Y493" s="1">
        <v>0</v>
      </c>
      <c r="AB493" s="275">
        <v>44644</v>
      </c>
      <c r="AC493" s="1">
        <v>1</v>
      </c>
      <c r="AD493" s="1" t="s">
        <v>2623</v>
      </c>
      <c r="AE493" s="1">
        <v>1</v>
      </c>
      <c r="AF493" s="1">
        <v>30</v>
      </c>
      <c r="AG493" s="1">
        <v>0</v>
      </c>
      <c r="AN493" s="1">
        <v>1</v>
      </c>
      <c r="AO493" s="1">
        <v>1</v>
      </c>
      <c r="AR493" s="276">
        <v>3293.98</v>
      </c>
      <c r="AS493" s="1" t="s">
        <v>2657</v>
      </c>
      <c r="AT493" s="1">
        <v>0</v>
      </c>
      <c r="AU493" s="1">
        <v>0</v>
      </c>
      <c r="AX493" s="1">
        <v>5</v>
      </c>
      <c r="BC493" s="1">
        <v>1</v>
      </c>
      <c r="BD493" s="1">
        <v>7</v>
      </c>
      <c r="BE493" s="1">
        <v>2</v>
      </c>
      <c r="BF493" s="296">
        <v>26488.122201360045</v>
      </c>
      <c r="BO493" s="279">
        <f t="shared" si="31"/>
        <v>44622920</v>
      </c>
      <c r="BP493" s="2">
        <f t="shared" si="32"/>
        <v>0</v>
      </c>
      <c r="BQ493" s="2">
        <f t="shared" si="30"/>
        <v>10588900</v>
      </c>
      <c r="BS493" s="280">
        <v>44622920</v>
      </c>
      <c r="BT493" s="281"/>
      <c r="BU493" s="281"/>
      <c r="BV493" s="281">
        <v>10180913.05394646</v>
      </c>
      <c r="BW493" s="281"/>
      <c r="BX493" s="281"/>
      <c r="BY493" s="281"/>
      <c r="BZ493" s="281"/>
      <c r="CA493" s="281">
        <v>407986.94605353952</v>
      </c>
      <c r="CB493" s="281"/>
      <c r="CC493" s="281"/>
      <c r="CD493" s="281"/>
      <c r="CE493" s="281"/>
      <c r="CF493" s="281"/>
      <c r="CG493" s="281"/>
    </row>
    <row r="494" spans="1:85" x14ac:dyDescent="0.3">
      <c r="A494" s="273">
        <f t="shared" si="29"/>
        <v>25452.334021825562</v>
      </c>
      <c r="B494" s="1" t="s">
        <v>2621</v>
      </c>
      <c r="C494" s="274">
        <v>24679867</v>
      </c>
      <c r="D494" s="1">
        <v>144205</v>
      </c>
      <c r="E494" s="1">
        <v>4</v>
      </c>
      <c r="F494" s="1" t="s">
        <v>5550</v>
      </c>
      <c r="G494" s="275">
        <v>44488</v>
      </c>
      <c r="H494" s="275">
        <v>45230</v>
      </c>
      <c r="I494" s="1">
        <v>0</v>
      </c>
      <c r="J494" s="1">
        <v>1</v>
      </c>
      <c r="K494" s="1">
        <v>5</v>
      </c>
      <c r="L494" s="1">
        <v>30</v>
      </c>
      <c r="M494" s="1">
        <v>2</v>
      </c>
      <c r="N494" s="1">
        <v>17.690000000000001</v>
      </c>
      <c r="O494" s="1">
        <v>19.2</v>
      </c>
      <c r="P494" s="1">
        <v>100000</v>
      </c>
      <c r="Q494" s="1">
        <v>4997</v>
      </c>
      <c r="R494" s="1">
        <v>82014</v>
      </c>
      <c r="S494" s="1">
        <v>0</v>
      </c>
      <c r="T494" s="1">
        <v>0</v>
      </c>
      <c r="U494" s="1">
        <v>0</v>
      </c>
      <c r="W494" s="1">
        <v>0</v>
      </c>
      <c r="X494" s="1">
        <v>0</v>
      </c>
      <c r="Y494" s="1">
        <v>0</v>
      </c>
      <c r="AB494" s="275">
        <v>44644</v>
      </c>
      <c r="AC494" s="1">
        <v>1</v>
      </c>
      <c r="AD494" s="1" t="s">
        <v>2623</v>
      </c>
      <c r="AE494" s="1">
        <v>1</v>
      </c>
      <c r="AF494" s="1">
        <v>30</v>
      </c>
      <c r="AG494" s="1">
        <v>0</v>
      </c>
      <c r="AN494" s="1">
        <v>1</v>
      </c>
      <c r="AO494" s="1">
        <v>1</v>
      </c>
      <c r="AR494" s="276">
        <v>6423.26</v>
      </c>
      <c r="AS494" s="1" t="s">
        <v>2657</v>
      </c>
      <c r="AT494" s="1">
        <v>0</v>
      </c>
      <c r="AU494" s="1">
        <v>0</v>
      </c>
      <c r="AX494" s="1">
        <v>5</v>
      </c>
      <c r="BC494" s="1">
        <v>1</v>
      </c>
      <c r="BD494" s="1">
        <v>7</v>
      </c>
      <c r="BE494" s="1">
        <v>2</v>
      </c>
      <c r="BF494" s="296">
        <v>50138.405978174444</v>
      </c>
      <c r="BO494" s="279">
        <f t="shared" si="31"/>
        <v>44624286</v>
      </c>
      <c r="BP494" s="2">
        <f t="shared" si="32"/>
        <v>0</v>
      </c>
      <c r="BQ494" s="2">
        <f t="shared" si="30"/>
        <v>0</v>
      </c>
      <c r="BS494" s="280">
        <v>44624286</v>
      </c>
      <c r="BT494" s="281"/>
      <c r="BU494" s="281"/>
      <c r="BV494" s="281">
        <v>0</v>
      </c>
      <c r="BW494" s="281"/>
      <c r="BX494" s="281"/>
      <c r="BY494" s="281"/>
      <c r="BZ494" s="281"/>
      <c r="CA494" s="281"/>
      <c r="CB494" s="281"/>
      <c r="CC494" s="281"/>
      <c r="CD494" s="281"/>
      <c r="CE494" s="281"/>
      <c r="CF494" s="281"/>
      <c r="CG494" s="281"/>
    </row>
    <row r="495" spans="1:85" x14ac:dyDescent="0.3">
      <c r="A495" s="273">
        <f t="shared" si="29"/>
        <v>11191.894389564222</v>
      </c>
      <c r="B495" s="1" t="s">
        <v>2621</v>
      </c>
      <c r="C495" s="274">
        <v>24679867</v>
      </c>
      <c r="D495" s="1">
        <v>144205</v>
      </c>
      <c r="E495" s="1">
        <v>4</v>
      </c>
      <c r="F495" s="1" t="s">
        <v>6270</v>
      </c>
      <c r="G495" s="275">
        <v>44626</v>
      </c>
      <c r="H495" s="275">
        <v>45382</v>
      </c>
      <c r="I495" s="1">
        <v>0</v>
      </c>
      <c r="J495" s="1">
        <v>1</v>
      </c>
      <c r="K495" s="1">
        <v>0</v>
      </c>
      <c r="L495" s="1">
        <v>30</v>
      </c>
      <c r="M495" s="1">
        <v>2</v>
      </c>
      <c r="N495" s="1">
        <v>17.7</v>
      </c>
      <c r="O495" s="1">
        <v>19.21</v>
      </c>
      <c r="P495" s="1">
        <v>36000</v>
      </c>
      <c r="Q495" s="1">
        <v>1799</v>
      </c>
      <c r="R495" s="1">
        <v>36000</v>
      </c>
      <c r="S495" s="1">
        <v>425</v>
      </c>
      <c r="T495" s="1">
        <v>0</v>
      </c>
      <c r="U495" s="1">
        <v>0</v>
      </c>
      <c r="W495" s="1">
        <v>0</v>
      </c>
      <c r="X495" s="1">
        <v>0</v>
      </c>
      <c r="Y495" s="1">
        <v>0</v>
      </c>
      <c r="AB495" s="275">
        <v>44626</v>
      </c>
      <c r="AC495" s="1">
        <v>1</v>
      </c>
      <c r="AD495" s="1" t="s">
        <v>2623</v>
      </c>
      <c r="AE495" s="1">
        <v>1</v>
      </c>
      <c r="AF495" s="1">
        <v>30</v>
      </c>
      <c r="AG495" s="1">
        <v>0</v>
      </c>
      <c r="AN495" s="1">
        <v>1</v>
      </c>
      <c r="AO495" s="1">
        <v>1</v>
      </c>
      <c r="AR495" s="276">
        <v>2799.88</v>
      </c>
      <c r="AS495" s="1" t="s">
        <v>2657</v>
      </c>
      <c r="AT495" s="1">
        <v>0</v>
      </c>
      <c r="AU495" s="1">
        <v>0</v>
      </c>
      <c r="AX495" s="1">
        <v>5</v>
      </c>
      <c r="BC495" s="1">
        <v>1</v>
      </c>
      <c r="BD495" s="1">
        <v>7</v>
      </c>
      <c r="BE495" s="1">
        <v>2</v>
      </c>
      <c r="BF495" s="296">
        <v>22008.22561043578</v>
      </c>
      <c r="BO495" s="279">
        <f t="shared" si="31"/>
        <v>44644764</v>
      </c>
      <c r="BP495" s="2">
        <f t="shared" si="32"/>
        <v>56974891.216824964</v>
      </c>
      <c r="BQ495" s="2">
        <f t="shared" si="30"/>
        <v>4626254.9631750397</v>
      </c>
      <c r="BS495" s="280">
        <v>44644764</v>
      </c>
      <c r="BT495" s="281">
        <v>56974891.216824964</v>
      </c>
      <c r="BU495" s="281"/>
      <c r="BV495" s="281"/>
      <c r="BW495" s="281"/>
      <c r="BX495" s="281"/>
      <c r="BY495" s="281"/>
      <c r="BZ495" s="281"/>
      <c r="CA495" s="281">
        <v>4626254.9631750397</v>
      </c>
      <c r="CB495" s="281"/>
      <c r="CC495" s="281"/>
      <c r="CD495" s="281"/>
      <c r="CE495" s="281"/>
      <c r="CF495" s="281"/>
      <c r="CG495" s="281"/>
    </row>
    <row r="496" spans="1:85" x14ac:dyDescent="0.3">
      <c r="A496" s="273">
        <f t="shared" si="29"/>
        <v>5902.2575944922264</v>
      </c>
      <c r="B496" s="1" t="s">
        <v>2621</v>
      </c>
      <c r="C496" s="274">
        <v>24679867</v>
      </c>
      <c r="D496" s="1">
        <v>144205</v>
      </c>
      <c r="E496" s="1">
        <v>4</v>
      </c>
      <c r="F496" s="1" t="s">
        <v>6271</v>
      </c>
      <c r="G496" s="275">
        <v>44626</v>
      </c>
      <c r="H496" s="275">
        <v>45382</v>
      </c>
      <c r="I496" s="1">
        <v>0</v>
      </c>
      <c r="J496" s="1">
        <v>1</v>
      </c>
      <c r="K496" s="1">
        <v>0</v>
      </c>
      <c r="L496" s="1">
        <v>30</v>
      </c>
      <c r="M496" s="1">
        <v>2</v>
      </c>
      <c r="N496" s="1">
        <v>17.690000000000001</v>
      </c>
      <c r="O496" s="1">
        <v>19.2</v>
      </c>
      <c r="P496" s="1">
        <v>19000</v>
      </c>
      <c r="Q496" s="1">
        <v>950</v>
      </c>
      <c r="R496" s="1">
        <v>19000</v>
      </c>
      <c r="S496" s="1">
        <v>224</v>
      </c>
      <c r="T496" s="1">
        <v>0</v>
      </c>
      <c r="U496" s="1">
        <v>0</v>
      </c>
      <c r="W496" s="1">
        <v>0</v>
      </c>
      <c r="X496" s="1">
        <v>0</v>
      </c>
      <c r="Y496" s="1">
        <v>0</v>
      </c>
      <c r="AB496" s="275">
        <v>44626</v>
      </c>
      <c r="AC496" s="1">
        <v>1</v>
      </c>
      <c r="AD496" s="1" t="s">
        <v>2623</v>
      </c>
      <c r="AE496" s="1">
        <v>1</v>
      </c>
      <c r="AF496" s="1">
        <v>30</v>
      </c>
      <c r="AG496" s="1">
        <v>0</v>
      </c>
      <c r="AN496" s="1">
        <v>1</v>
      </c>
      <c r="AO496" s="1">
        <v>1</v>
      </c>
      <c r="AR496" s="276">
        <v>1482.29</v>
      </c>
      <c r="AS496" s="1" t="s">
        <v>2657</v>
      </c>
      <c r="AT496" s="1">
        <v>0</v>
      </c>
      <c r="AU496" s="1">
        <v>0</v>
      </c>
      <c r="AX496" s="1">
        <v>5</v>
      </c>
      <c r="BC496" s="1">
        <v>1</v>
      </c>
      <c r="BD496" s="1">
        <v>7</v>
      </c>
      <c r="BE496" s="1">
        <v>2</v>
      </c>
      <c r="BF496" s="296">
        <v>11615.452405507773</v>
      </c>
      <c r="BO496" s="279">
        <f t="shared" si="31"/>
        <v>44644620</v>
      </c>
      <c r="BP496" s="2">
        <f t="shared" si="32"/>
        <v>0</v>
      </c>
      <c r="BQ496" s="2">
        <f t="shared" si="30"/>
        <v>21082360</v>
      </c>
      <c r="BS496" s="280">
        <v>44644620</v>
      </c>
      <c r="BT496" s="281"/>
      <c r="BU496" s="281"/>
      <c r="BV496" s="281"/>
      <c r="BW496" s="281"/>
      <c r="BX496" s="281"/>
      <c r="BY496" s="281"/>
      <c r="BZ496" s="281"/>
      <c r="CA496" s="281">
        <v>21082360</v>
      </c>
      <c r="CB496" s="281"/>
      <c r="CC496" s="281"/>
      <c r="CD496" s="281"/>
      <c r="CE496" s="281"/>
      <c r="CF496" s="281"/>
      <c r="CG496" s="281"/>
    </row>
    <row r="497" spans="1:85" x14ac:dyDescent="0.3">
      <c r="A497" s="273">
        <f t="shared" si="29"/>
        <v>18708.053982607031</v>
      </c>
      <c r="B497" s="1" t="s">
        <v>2621</v>
      </c>
      <c r="C497" s="274">
        <v>24679867</v>
      </c>
      <c r="D497" s="1">
        <v>144205</v>
      </c>
      <c r="E497" s="1">
        <v>4</v>
      </c>
      <c r="F497" s="1" t="s">
        <v>6327</v>
      </c>
      <c r="G497" s="275">
        <v>44628</v>
      </c>
      <c r="H497" s="275">
        <v>45382</v>
      </c>
      <c r="I497" s="1">
        <v>0</v>
      </c>
      <c r="J497" s="1">
        <v>1</v>
      </c>
      <c r="K497" s="1">
        <v>0</v>
      </c>
      <c r="L497" s="1">
        <v>30</v>
      </c>
      <c r="M497" s="1">
        <v>2</v>
      </c>
      <c r="N497" s="1">
        <v>17.690000000000001</v>
      </c>
      <c r="O497" s="1">
        <v>19.2</v>
      </c>
      <c r="P497" s="1">
        <v>60000</v>
      </c>
      <c r="Q497" s="1">
        <v>2998</v>
      </c>
      <c r="R497" s="1">
        <v>60000</v>
      </c>
      <c r="S497" s="1">
        <v>649</v>
      </c>
      <c r="T497" s="1">
        <v>0</v>
      </c>
      <c r="U497" s="1">
        <v>0</v>
      </c>
      <c r="W497" s="1">
        <v>0</v>
      </c>
      <c r="X497" s="1">
        <v>0</v>
      </c>
      <c r="Y497" s="1">
        <v>0</v>
      </c>
      <c r="AB497" s="275">
        <v>44628</v>
      </c>
      <c r="AC497" s="1">
        <v>1</v>
      </c>
      <c r="AD497" s="1" t="s">
        <v>2623</v>
      </c>
      <c r="AE497" s="1">
        <v>1</v>
      </c>
      <c r="AF497" s="1">
        <v>30</v>
      </c>
      <c r="AG497" s="1">
        <v>0</v>
      </c>
      <c r="AN497" s="1">
        <v>1</v>
      </c>
      <c r="AO497" s="1">
        <v>1</v>
      </c>
      <c r="AR497" s="276">
        <v>4611.57</v>
      </c>
      <c r="AS497" s="1" t="s">
        <v>2657</v>
      </c>
      <c r="AT497" s="1">
        <v>0</v>
      </c>
      <c r="AU497" s="1">
        <v>0</v>
      </c>
      <c r="AX497" s="1">
        <v>5</v>
      </c>
      <c r="BC497" s="1">
        <v>1</v>
      </c>
      <c r="BD497" s="1">
        <v>7</v>
      </c>
      <c r="BE497" s="1">
        <v>2</v>
      </c>
      <c r="BF497" s="296">
        <v>36680.37601739297</v>
      </c>
      <c r="BO497" s="279">
        <f t="shared" si="31"/>
        <v>44644996</v>
      </c>
      <c r="BP497" s="2">
        <f t="shared" si="32"/>
        <v>0</v>
      </c>
      <c r="BQ497" s="2">
        <f t="shared" si="30"/>
        <v>0</v>
      </c>
      <c r="BS497" s="280">
        <v>44644996</v>
      </c>
      <c r="BT497" s="281"/>
      <c r="BU497" s="281"/>
      <c r="BV497" s="281"/>
      <c r="BW497" s="281"/>
      <c r="BX497" s="281"/>
      <c r="BY497" s="281"/>
      <c r="BZ497" s="281"/>
      <c r="CA497" s="281">
        <v>0</v>
      </c>
      <c r="CB497" s="281"/>
      <c r="CC497" s="281"/>
      <c r="CD497" s="281"/>
      <c r="CE497" s="281"/>
      <c r="CF497" s="281"/>
      <c r="CG497" s="281"/>
    </row>
    <row r="498" spans="1:85" x14ac:dyDescent="0.3">
      <c r="A498" s="273">
        <f t="shared" si="29"/>
        <v>93210.849913035141</v>
      </c>
      <c r="B498" s="1" t="s">
        <v>2621</v>
      </c>
      <c r="C498" s="274">
        <v>24679867</v>
      </c>
      <c r="D498" s="1">
        <v>144205</v>
      </c>
      <c r="E498" s="1">
        <v>4</v>
      </c>
      <c r="F498" s="1" t="s">
        <v>6343</v>
      </c>
      <c r="G498" s="275">
        <v>44627</v>
      </c>
      <c r="H498" s="275">
        <v>45382</v>
      </c>
      <c r="I498" s="1">
        <v>0</v>
      </c>
      <c r="J498" s="1">
        <v>1</v>
      </c>
      <c r="K498" s="1">
        <v>0</v>
      </c>
      <c r="L498" s="1">
        <v>30</v>
      </c>
      <c r="M498" s="1">
        <v>2</v>
      </c>
      <c r="N498" s="1">
        <v>17.690000000000001</v>
      </c>
      <c r="O498" s="1">
        <v>19.2</v>
      </c>
      <c r="P498" s="1">
        <v>300000</v>
      </c>
      <c r="Q498" s="1">
        <v>14992</v>
      </c>
      <c r="R498" s="1">
        <v>300000</v>
      </c>
      <c r="S498" s="1">
        <v>3392</v>
      </c>
      <c r="T498" s="1">
        <v>0</v>
      </c>
      <c r="U498" s="1">
        <v>0</v>
      </c>
      <c r="W498" s="1">
        <v>0</v>
      </c>
      <c r="X498" s="1">
        <v>0</v>
      </c>
      <c r="Y498" s="1">
        <v>0</v>
      </c>
      <c r="AB498" s="275">
        <v>44627</v>
      </c>
      <c r="AC498" s="1">
        <v>1</v>
      </c>
      <c r="AD498" s="1" t="s">
        <v>2623</v>
      </c>
      <c r="AE498" s="1">
        <v>1</v>
      </c>
      <c r="AF498" s="1">
        <v>30</v>
      </c>
      <c r="AG498" s="1">
        <v>0</v>
      </c>
      <c r="AN498" s="1">
        <v>1</v>
      </c>
      <c r="AO498" s="1">
        <v>1</v>
      </c>
      <c r="AR498" s="276">
        <v>23387.27</v>
      </c>
      <c r="AS498" s="1" t="s">
        <v>2657</v>
      </c>
      <c r="AT498" s="1">
        <v>0</v>
      </c>
      <c r="AU498" s="1">
        <v>0</v>
      </c>
      <c r="AX498" s="1">
        <v>5</v>
      </c>
      <c r="BC498" s="1">
        <v>1</v>
      </c>
      <c r="BD498" s="1">
        <v>7</v>
      </c>
      <c r="BE498" s="1">
        <v>2</v>
      </c>
      <c r="BF498" s="296">
        <v>183401.88008696484</v>
      </c>
      <c r="BO498" s="279">
        <f t="shared" si="31"/>
        <v>44644797</v>
      </c>
      <c r="BP498" s="2">
        <f t="shared" si="32"/>
        <v>0</v>
      </c>
      <c r="BQ498" s="2">
        <f t="shared" si="30"/>
        <v>43018301.200000003</v>
      </c>
      <c r="BS498" s="280">
        <v>44644797</v>
      </c>
      <c r="BT498" s="281"/>
      <c r="BU498" s="281"/>
      <c r="BV498" s="281">
        <v>26030101.95297192</v>
      </c>
      <c r="BW498" s="281"/>
      <c r="BX498" s="281"/>
      <c r="BY498" s="281"/>
      <c r="BZ498" s="281"/>
      <c r="CA498" s="281">
        <v>16988199.247028079</v>
      </c>
      <c r="CB498" s="281"/>
      <c r="CC498" s="281"/>
      <c r="CD498" s="281"/>
      <c r="CE498" s="281"/>
      <c r="CF498" s="281"/>
      <c r="CG498" s="281"/>
    </row>
    <row r="499" spans="1:85" x14ac:dyDescent="0.3">
      <c r="A499" s="273">
        <f t="shared" si="29"/>
        <v>31125.179971011719</v>
      </c>
      <c r="B499" s="1" t="s">
        <v>2621</v>
      </c>
      <c r="C499" s="274">
        <v>24679867</v>
      </c>
      <c r="D499" s="1">
        <v>144205</v>
      </c>
      <c r="E499" s="1">
        <v>4</v>
      </c>
      <c r="F499" s="1" t="s">
        <v>6372</v>
      </c>
      <c r="G499" s="275">
        <v>44641</v>
      </c>
      <c r="H499" s="275">
        <v>45382</v>
      </c>
      <c r="I499" s="1">
        <v>0</v>
      </c>
      <c r="J499" s="1">
        <v>1</v>
      </c>
      <c r="K499" s="1">
        <v>0</v>
      </c>
      <c r="L499" s="1">
        <v>30</v>
      </c>
      <c r="M499" s="1">
        <v>2</v>
      </c>
      <c r="N499" s="1">
        <v>17.7</v>
      </c>
      <c r="O499" s="1">
        <v>19.21</v>
      </c>
      <c r="P499" s="1">
        <v>100000</v>
      </c>
      <c r="Q499" s="1">
        <v>4997</v>
      </c>
      <c r="R499" s="1">
        <v>100000</v>
      </c>
      <c r="S499" s="1">
        <v>443</v>
      </c>
      <c r="T499" s="1">
        <v>0</v>
      </c>
      <c r="U499" s="1">
        <v>0</v>
      </c>
      <c r="W499" s="1">
        <v>0</v>
      </c>
      <c r="X499" s="1">
        <v>0</v>
      </c>
      <c r="Y499" s="1">
        <v>0</v>
      </c>
      <c r="AB499" s="275">
        <v>44641</v>
      </c>
      <c r="AC499" s="1">
        <v>1</v>
      </c>
      <c r="AD499" s="1" t="s">
        <v>2623</v>
      </c>
      <c r="AE499" s="1">
        <v>1</v>
      </c>
      <c r="AF499" s="1">
        <v>30</v>
      </c>
      <c r="AG499" s="1">
        <v>0</v>
      </c>
      <c r="AN499" s="1">
        <v>1</v>
      </c>
      <c r="AO499" s="1">
        <v>1</v>
      </c>
      <c r="AR499" s="276">
        <v>7740.86</v>
      </c>
      <c r="AS499" s="1" t="s">
        <v>2657</v>
      </c>
      <c r="AT499" s="1">
        <v>0</v>
      </c>
      <c r="AU499" s="1">
        <v>0</v>
      </c>
      <c r="AX499" s="1">
        <v>5</v>
      </c>
      <c r="BC499" s="1">
        <v>1</v>
      </c>
      <c r="BD499" s="1">
        <v>7</v>
      </c>
      <c r="BE499" s="1">
        <v>2</v>
      </c>
      <c r="BF499" s="296">
        <v>61133.96002898828</v>
      </c>
      <c r="BO499" s="279">
        <f t="shared" si="31"/>
        <v>44646648</v>
      </c>
      <c r="BP499" s="2">
        <f t="shared" si="32"/>
        <v>0</v>
      </c>
      <c r="BQ499" s="2">
        <f t="shared" si="30"/>
        <v>0</v>
      </c>
      <c r="BS499" s="280">
        <v>44646648</v>
      </c>
      <c r="BT499" s="281"/>
      <c r="BU499" s="281"/>
      <c r="BV499" s="281">
        <v>0</v>
      </c>
      <c r="BW499" s="281"/>
      <c r="BX499" s="281"/>
      <c r="BY499" s="281"/>
      <c r="BZ499" s="281"/>
      <c r="CA499" s="281"/>
      <c r="CB499" s="281"/>
      <c r="CC499" s="281"/>
      <c r="CD499" s="281"/>
      <c r="CE499" s="281"/>
      <c r="CF499" s="281"/>
      <c r="CG499" s="281"/>
    </row>
    <row r="500" spans="1:85" x14ac:dyDescent="0.3">
      <c r="A500" s="273">
        <f t="shared" si="29"/>
        <v>124336.02988404687</v>
      </c>
      <c r="B500" s="1" t="s">
        <v>2621</v>
      </c>
      <c r="C500" s="274">
        <v>24679867</v>
      </c>
      <c r="D500" s="1">
        <v>144205</v>
      </c>
      <c r="E500" s="1">
        <v>4</v>
      </c>
      <c r="F500" s="1" t="s">
        <v>6431</v>
      </c>
      <c r="G500" s="275">
        <v>44648</v>
      </c>
      <c r="H500" s="275">
        <v>45382</v>
      </c>
      <c r="I500" s="1">
        <v>0</v>
      </c>
      <c r="J500" s="1">
        <v>1</v>
      </c>
      <c r="K500" s="1">
        <v>0</v>
      </c>
      <c r="L500" s="1">
        <v>30</v>
      </c>
      <c r="M500" s="1">
        <v>2</v>
      </c>
      <c r="N500" s="1">
        <v>17.690000000000001</v>
      </c>
      <c r="O500" s="1">
        <v>19.2</v>
      </c>
      <c r="P500" s="1">
        <v>400000</v>
      </c>
      <c r="Q500" s="1">
        <v>19990</v>
      </c>
      <c r="R500" s="1">
        <v>400000</v>
      </c>
      <c r="S500" s="1">
        <v>393</v>
      </c>
      <c r="T500" s="1">
        <v>0</v>
      </c>
      <c r="U500" s="1">
        <v>0</v>
      </c>
      <c r="W500" s="1">
        <v>0</v>
      </c>
      <c r="X500" s="1">
        <v>0</v>
      </c>
      <c r="Y500" s="1">
        <v>0</v>
      </c>
      <c r="AB500" s="275">
        <v>44648</v>
      </c>
      <c r="AC500" s="1">
        <v>1</v>
      </c>
      <c r="AD500" s="1" t="s">
        <v>2623</v>
      </c>
      <c r="AE500" s="1">
        <v>1</v>
      </c>
      <c r="AF500" s="1">
        <v>30</v>
      </c>
      <c r="AG500" s="1">
        <v>0</v>
      </c>
      <c r="AN500" s="1">
        <v>1</v>
      </c>
      <c r="AO500" s="1">
        <v>1</v>
      </c>
      <c r="AR500" s="276">
        <v>31128.13</v>
      </c>
      <c r="AS500" s="1" t="s">
        <v>2657</v>
      </c>
      <c r="AT500" s="1">
        <v>0</v>
      </c>
      <c r="AU500" s="1">
        <v>0</v>
      </c>
      <c r="AX500" s="1">
        <v>5</v>
      </c>
      <c r="BC500" s="1">
        <v>1</v>
      </c>
      <c r="BD500" s="1">
        <v>7</v>
      </c>
      <c r="BE500" s="1">
        <v>2</v>
      </c>
      <c r="BF500" s="296">
        <v>244535.84011595312</v>
      </c>
      <c r="BO500" s="279">
        <f t="shared" si="31"/>
        <v>44662824</v>
      </c>
      <c r="BP500" s="2">
        <f t="shared" si="32"/>
        <v>0</v>
      </c>
      <c r="BQ500" s="2">
        <f t="shared" si="30"/>
        <v>0</v>
      </c>
      <c r="BS500" s="280">
        <v>44662824</v>
      </c>
      <c r="BT500" s="281"/>
      <c r="BU500" s="281"/>
      <c r="BV500" s="281">
        <v>0</v>
      </c>
      <c r="BW500" s="281"/>
      <c r="BX500" s="281"/>
      <c r="BY500" s="281"/>
      <c r="BZ500" s="281"/>
      <c r="CA500" s="281"/>
      <c r="CB500" s="281"/>
      <c r="CC500" s="281"/>
      <c r="CD500" s="281"/>
      <c r="CE500" s="281"/>
      <c r="CF500" s="281"/>
      <c r="CG500" s="281"/>
    </row>
    <row r="501" spans="1:85" x14ac:dyDescent="0.3">
      <c r="A501" s="273">
        <f t="shared" si="29"/>
        <v>62250.359942023439</v>
      </c>
      <c r="B501" s="1" t="s">
        <v>2621</v>
      </c>
      <c r="C501" s="274">
        <v>24679867</v>
      </c>
      <c r="D501" s="1">
        <v>144205</v>
      </c>
      <c r="E501" s="1">
        <v>4</v>
      </c>
      <c r="F501" s="1" t="s">
        <v>6455</v>
      </c>
      <c r="G501" s="275">
        <v>44631</v>
      </c>
      <c r="H501" s="275">
        <v>45382</v>
      </c>
      <c r="I501" s="1">
        <v>0</v>
      </c>
      <c r="J501" s="1">
        <v>1</v>
      </c>
      <c r="K501" s="1">
        <v>0</v>
      </c>
      <c r="L501" s="1">
        <v>30</v>
      </c>
      <c r="M501" s="1">
        <v>2</v>
      </c>
      <c r="N501" s="1">
        <v>17.690000000000001</v>
      </c>
      <c r="O501" s="1">
        <v>19.2</v>
      </c>
      <c r="P501" s="1">
        <v>200000</v>
      </c>
      <c r="Q501" s="1">
        <v>9995</v>
      </c>
      <c r="R501" s="1">
        <v>200000</v>
      </c>
      <c r="S501" s="1">
        <v>1868</v>
      </c>
      <c r="T501" s="1">
        <v>0</v>
      </c>
      <c r="U501" s="1">
        <v>0</v>
      </c>
      <c r="W501" s="1">
        <v>0</v>
      </c>
      <c r="X501" s="1">
        <v>0</v>
      </c>
      <c r="Y501" s="1">
        <v>0</v>
      </c>
      <c r="AB501" s="275">
        <v>44631</v>
      </c>
      <c r="AC501" s="1">
        <v>1</v>
      </c>
      <c r="AD501" s="1" t="s">
        <v>2623</v>
      </c>
      <c r="AE501" s="1">
        <v>1</v>
      </c>
      <c r="AF501" s="1">
        <v>30</v>
      </c>
      <c r="AG501" s="1">
        <v>0</v>
      </c>
      <c r="AN501" s="1">
        <v>1</v>
      </c>
      <c r="AO501" s="1">
        <v>1</v>
      </c>
      <c r="AR501" s="276">
        <v>15481.72</v>
      </c>
      <c r="AS501" s="1" t="s">
        <v>2657</v>
      </c>
      <c r="AT501" s="1">
        <v>0</v>
      </c>
      <c r="AU501" s="1">
        <v>0</v>
      </c>
      <c r="AX501" s="1">
        <v>5</v>
      </c>
      <c r="BC501" s="1">
        <v>1</v>
      </c>
      <c r="BD501" s="1">
        <v>7</v>
      </c>
      <c r="BE501" s="1">
        <v>2</v>
      </c>
      <c r="BF501" s="296">
        <v>122267.92005797656</v>
      </c>
      <c r="BO501" s="279">
        <f t="shared" si="31"/>
        <v>44666477</v>
      </c>
      <c r="BP501" s="2">
        <f t="shared" si="32"/>
        <v>0</v>
      </c>
      <c r="BQ501" s="2">
        <f t="shared" si="30"/>
        <v>14897047.000000002</v>
      </c>
      <c r="BS501" s="280">
        <v>44666477</v>
      </c>
      <c r="BT501" s="281"/>
      <c r="BU501" s="281"/>
      <c r="BV501" s="281">
        <v>12063917.146385182</v>
      </c>
      <c r="BW501" s="281"/>
      <c r="BX501" s="281"/>
      <c r="BY501" s="281"/>
      <c r="BZ501" s="281"/>
      <c r="CA501" s="281">
        <v>2833129.8536148202</v>
      </c>
      <c r="CB501" s="281"/>
      <c r="CC501" s="281"/>
      <c r="CD501" s="281"/>
      <c r="CE501" s="281"/>
      <c r="CF501" s="281"/>
      <c r="CG501" s="281"/>
    </row>
    <row r="502" spans="1:85" x14ac:dyDescent="0.3">
      <c r="A502" s="273">
        <f t="shared" si="29"/>
        <v>31125.179971011719</v>
      </c>
      <c r="B502" s="1" t="s">
        <v>2621</v>
      </c>
      <c r="C502" s="274">
        <v>24679867</v>
      </c>
      <c r="D502" s="1">
        <v>144205</v>
      </c>
      <c r="E502" s="1">
        <v>4</v>
      </c>
      <c r="F502" s="1" t="s">
        <v>6486</v>
      </c>
      <c r="G502" s="275">
        <v>44639</v>
      </c>
      <c r="H502" s="275">
        <v>45382</v>
      </c>
      <c r="I502" s="1">
        <v>0</v>
      </c>
      <c r="J502" s="1">
        <v>1</v>
      </c>
      <c r="K502" s="1">
        <v>0</v>
      </c>
      <c r="L502" s="1">
        <v>30</v>
      </c>
      <c r="M502" s="1">
        <v>2</v>
      </c>
      <c r="N502" s="1">
        <v>17.7</v>
      </c>
      <c r="O502" s="1">
        <v>19.21</v>
      </c>
      <c r="P502" s="1">
        <v>100000</v>
      </c>
      <c r="Q502" s="1">
        <v>4997</v>
      </c>
      <c r="R502" s="1">
        <v>100000</v>
      </c>
      <c r="S502" s="1">
        <v>541</v>
      </c>
      <c r="T502" s="1">
        <v>0</v>
      </c>
      <c r="U502" s="1">
        <v>0</v>
      </c>
      <c r="W502" s="1">
        <v>0</v>
      </c>
      <c r="X502" s="1">
        <v>0</v>
      </c>
      <c r="Y502" s="1">
        <v>0</v>
      </c>
      <c r="AB502" s="275">
        <v>44639</v>
      </c>
      <c r="AC502" s="1">
        <v>1</v>
      </c>
      <c r="AD502" s="1" t="s">
        <v>2623</v>
      </c>
      <c r="AE502" s="1">
        <v>1</v>
      </c>
      <c r="AF502" s="1">
        <v>30</v>
      </c>
      <c r="AG502" s="1">
        <v>0</v>
      </c>
      <c r="AN502" s="1">
        <v>1</v>
      </c>
      <c r="AO502" s="1">
        <v>1</v>
      </c>
      <c r="AR502" s="276">
        <v>7740.86</v>
      </c>
      <c r="AS502" s="1" t="s">
        <v>2657</v>
      </c>
      <c r="AT502" s="1">
        <v>0</v>
      </c>
      <c r="AU502" s="1">
        <v>0</v>
      </c>
      <c r="AX502" s="1">
        <v>5</v>
      </c>
      <c r="BC502" s="1">
        <v>1</v>
      </c>
      <c r="BD502" s="1">
        <v>7</v>
      </c>
      <c r="BE502" s="1">
        <v>2</v>
      </c>
      <c r="BF502" s="296">
        <v>61133.96002898828</v>
      </c>
      <c r="BO502" s="279">
        <f t="shared" si="31"/>
        <v>44667677</v>
      </c>
      <c r="BP502" s="2">
        <f t="shared" si="32"/>
        <v>88218057</v>
      </c>
      <c r="BQ502" s="2">
        <f t="shared" si="30"/>
        <v>0</v>
      </c>
      <c r="BS502" s="280">
        <v>44667677</v>
      </c>
      <c r="BT502" s="281">
        <v>88218057</v>
      </c>
      <c r="BU502" s="281"/>
      <c r="BV502" s="281"/>
      <c r="BW502" s="281"/>
      <c r="BX502" s="281"/>
      <c r="BY502" s="281"/>
      <c r="BZ502" s="281"/>
      <c r="CA502" s="281"/>
      <c r="CB502" s="281"/>
      <c r="CC502" s="281"/>
      <c r="CD502" s="281"/>
      <c r="CE502" s="281"/>
      <c r="CF502" s="281"/>
      <c r="CG502" s="281"/>
    </row>
    <row r="503" spans="1:85" x14ac:dyDescent="0.3">
      <c r="A503" s="273">
        <f t="shared" si="29"/>
        <v>31125.179971011719</v>
      </c>
      <c r="B503" s="1" t="s">
        <v>2621</v>
      </c>
      <c r="C503" s="274">
        <v>24679867</v>
      </c>
      <c r="D503" s="1">
        <v>144205</v>
      </c>
      <c r="E503" s="1">
        <v>4</v>
      </c>
      <c r="F503" s="1" t="s">
        <v>6491</v>
      </c>
      <c r="G503" s="275">
        <v>44650</v>
      </c>
      <c r="H503" s="275">
        <v>45382</v>
      </c>
      <c r="I503" s="1">
        <v>0</v>
      </c>
      <c r="J503" s="1">
        <v>1</v>
      </c>
      <c r="K503" s="1">
        <v>0</v>
      </c>
      <c r="L503" s="1">
        <v>30</v>
      </c>
      <c r="M503" s="1">
        <v>2</v>
      </c>
      <c r="N503" s="1">
        <v>17.7</v>
      </c>
      <c r="O503" s="1">
        <v>19.2</v>
      </c>
      <c r="P503" s="1">
        <v>100000</v>
      </c>
      <c r="Q503" s="1">
        <v>4997</v>
      </c>
      <c r="R503" s="1">
        <v>100000</v>
      </c>
      <c r="S503" s="1">
        <v>0</v>
      </c>
      <c r="T503" s="1">
        <v>0</v>
      </c>
      <c r="U503" s="1">
        <v>0</v>
      </c>
      <c r="W503" s="1">
        <v>0</v>
      </c>
      <c r="X503" s="1">
        <v>0</v>
      </c>
      <c r="Y503" s="1">
        <v>0</v>
      </c>
      <c r="AB503" s="275">
        <v>44650</v>
      </c>
      <c r="AC503" s="1">
        <v>1</v>
      </c>
      <c r="AD503" s="1" t="s">
        <v>2623</v>
      </c>
      <c r="AE503" s="1">
        <v>1</v>
      </c>
      <c r="AF503" s="1">
        <v>30</v>
      </c>
      <c r="AG503" s="1">
        <v>0</v>
      </c>
      <c r="AN503" s="1">
        <v>1</v>
      </c>
      <c r="AO503" s="1">
        <v>1</v>
      </c>
      <c r="AR503" s="276">
        <v>7740.86</v>
      </c>
      <c r="AS503" s="1" t="s">
        <v>2657</v>
      </c>
      <c r="AT503" s="1">
        <v>0</v>
      </c>
      <c r="AU503" s="1">
        <v>0</v>
      </c>
      <c r="AX503" s="1">
        <v>5</v>
      </c>
      <c r="BC503" s="1">
        <v>1</v>
      </c>
      <c r="BD503" s="1">
        <v>7</v>
      </c>
      <c r="BE503" s="1">
        <v>2</v>
      </c>
      <c r="BF503" s="296">
        <v>61133.96002898828</v>
      </c>
      <c r="BO503" s="279">
        <f t="shared" si="31"/>
        <v>44669408</v>
      </c>
      <c r="BP503" s="2">
        <f t="shared" si="32"/>
        <v>0</v>
      </c>
      <c r="BQ503" s="2">
        <f t="shared" si="30"/>
        <v>11470799</v>
      </c>
      <c r="BS503" s="280">
        <v>44669408</v>
      </c>
      <c r="BT503" s="281"/>
      <c r="BU503" s="281"/>
      <c r="BV503" s="281">
        <v>11470799</v>
      </c>
      <c r="BW503" s="281"/>
      <c r="BX503" s="281"/>
      <c r="BY503" s="281"/>
      <c r="BZ503" s="281"/>
      <c r="CA503" s="281"/>
      <c r="CB503" s="281"/>
      <c r="CC503" s="281"/>
      <c r="CD503" s="281"/>
      <c r="CE503" s="281"/>
      <c r="CF503" s="281"/>
      <c r="CG503" s="281"/>
    </row>
    <row r="504" spans="1:85" x14ac:dyDescent="0.3">
      <c r="A504" s="273">
        <f t="shared" si="29"/>
        <v>0</v>
      </c>
      <c r="B504" s="1" t="s">
        <v>2621</v>
      </c>
      <c r="C504" s="274">
        <v>24704062</v>
      </c>
      <c r="D504" s="1">
        <v>144105</v>
      </c>
      <c r="E504" s="1">
        <v>4</v>
      </c>
      <c r="F504" s="1" t="s">
        <v>5777</v>
      </c>
      <c r="G504" s="275">
        <v>44599</v>
      </c>
      <c r="H504" s="275">
        <v>44985</v>
      </c>
      <c r="I504" s="1">
        <v>0</v>
      </c>
      <c r="J504" s="1">
        <v>1</v>
      </c>
      <c r="K504" s="1">
        <v>1</v>
      </c>
      <c r="L504" s="1">
        <v>30</v>
      </c>
      <c r="M504" s="1">
        <v>2</v>
      </c>
      <c r="N504" s="1">
        <v>5.99</v>
      </c>
      <c r="O504" s="1">
        <v>6.16</v>
      </c>
      <c r="P504" s="1">
        <v>3321447</v>
      </c>
      <c r="Q504" s="1">
        <v>286481</v>
      </c>
      <c r="R504" s="1">
        <v>3052689</v>
      </c>
      <c r="S504" s="1">
        <v>0</v>
      </c>
      <c r="T504" s="1">
        <v>0</v>
      </c>
      <c r="U504" s="1">
        <v>0</v>
      </c>
      <c r="W504" s="1">
        <v>0</v>
      </c>
      <c r="X504" s="1">
        <v>0</v>
      </c>
      <c r="Y504" s="1">
        <v>0</v>
      </c>
      <c r="AB504" s="275">
        <v>44651</v>
      </c>
      <c r="AC504" s="1">
        <v>1</v>
      </c>
      <c r="AD504" s="1" t="s">
        <v>2623</v>
      </c>
      <c r="AE504" s="1">
        <v>1</v>
      </c>
      <c r="AF504" s="1">
        <v>30</v>
      </c>
      <c r="AG504" s="1">
        <v>0</v>
      </c>
      <c r="AN504" s="1">
        <v>1</v>
      </c>
      <c r="AO504" s="1">
        <v>1</v>
      </c>
      <c r="AR504" s="276">
        <v>779281.87</v>
      </c>
      <c r="AS504" s="1" t="s">
        <v>2624</v>
      </c>
      <c r="AT504" s="1">
        <v>0</v>
      </c>
      <c r="AU504" s="1">
        <v>0</v>
      </c>
      <c r="AV504" s="1" t="s">
        <v>2625</v>
      </c>
      <c r="AW504" s="1" t="s">
        <v>2626</v>
      </c>
      <c r="AX504" s="1">
        <v>5</v>
      </c>
      <c r="BC504" s="1">
        <v>1</v>
      </c>
      <c r="BD504" s="1">
        <v>7</v>
      </c>
      <c r="BE504" s="1">
        <v>2</v>
      </c>
      <c r="BF504" s="296">
        <v>8196799</v>
      </c>
      <c r="BO504" s="279">
        <f t="shared" si="31"/>
        <v>44660002</v>
      </c>
      <c r="BP504" s="2">
        <f t="shared" si="32"/>
        <v>0</v>
      </c>
      <c r="BQ504" s="2">
        <f t="shared" si="30"/>
        <v>4656237</v>
      </c>
      <c r="BS504" s="280">
        <v>44660002</v>
      </c>
      <c r="BT504" s="281"/>
      <c r="BU504" s="281"/>
      <c r="BV504" s="281">
        <v>4656237</v>
      </c>
      <c r="BW504" s="281"/>
      <c r="BX504" s="281"/>
      <c r="BY504" s="281"/>
      <c r="BZ504" s="281"/>
      <c r="CA504" s="281"/>
      <c r="CB504" s="281"/>
      <c r="CC504" s="281"/>
      <c r="CD504" s="281"/>
      <c r="CE504" s="281"/>
      <c r="CF504" s="281"/>
      <c r="CG504" s="281"/>
    </row>
    <row r="505" spans="1:85" x14ac:dyDescent="0.3">
      <c r="A505" s="273">
        <f t="shared" si="29"/>
        <v>3477009.6116968063</v>
      </c>
      <c r="B505" s="1" t="s">
        <v>2621</v>
      </c>
      <c r="C505" s="274">
        <v>24799464</v>
      </c>
      <c r="D505" s="1">
        <v>144205</v>
      </c>
      <c r="E505" s="1">
        <v>4</v>
      </c>
      <c r="F505" s="1" t="s">
        <v>4167</v>
      </c>
      <c r="G505" s="275">
        <v>44448</v>
      </c>
      <c r="H505" s="275">
        <v>45565</v>
      </c>
      <c r="I505" s="1">
        <v>1</v>
      </c>
      <c r="J505" s="1">
        <v>1</v>
      </c>
      <c r="K505" s="1">
        <v>5</v>
      </c>
      <c r="L505" s="1">
        <v>30</v>
      </c>
      <c r="M505" s="1">
        <v>2</v>
      </c>
      <c r="N505" s="1">
        <v>10.19</v>
      </c>
      <c r="O505" s="1">
        <v>10.69</v>
      </c>
      <c r="P505" s="1">
        <v>4200000</v>
      </c>
      <c r="Q505" s="1">
        <v>136715</v>
      </c>
      <c r="R505" s="1">
        <v>3693102</v>
      </c>
      <c r="S505" s="1">
        <v>31392</v>
      </c>
      <c r="T505" s="1">
        <v>0</v>
      </c>
      <c r="U505" s="1">
        <v>0</v>
      </c>
      <c r="W505" s="1">
        <v>0</v>
      </c>
      <c r="X505" s="1">
        <v>0</v>
      </c>
      <c r="Y505" s="1">
        <v>0</v>
      </c>
      <c r="AB505" s="275">
        <v>44620</v>
      </c>
      <c r="AC505" s="1">
        <v>1</v>
      </c>
      <c r="AD505" s="1" t="s">
        <v>2623</v>
      </c>
      <c r="AE505" s="1">
        <v>1</v>
      </c>
      <c r="AF505" s="1">
        <v>30</v>
      </c>
      <c r="AG505" s="1">
        <v>104082</v>
      </c>
      <c r="AN505" s="1">
        <v>1</v>
      </c>
      <c r="AO505" s="1">
        <v>1</v>
      </c>
      <c r="AR505" s="276">
        <v>27012.47</v>
      </c>
      <c r="AS505" s="1" t="s">
        <v>2657</v>
      </c>
      <c r="AT505" s="1">
        <v>0</v>
      </c>
      <c r="AU505" s="1">
        <v>0</v>
      </c>
      <c r="AX505" s="1">
        <v>5</v>
      </c>
      <c r="BC505" s="1">
        <v>1</v>
      </c>
      <c r="BD505" s="1">
        <v>7</v>
      </c>
      <c r="BE505" s="1">
        <v>2</v>
      </c>
      <c r="BF505" s="296">
        <v>189079.91830319364</v>
      </c>
      <c r="BO505" s="279">
        <f t="shared" si="31"/>
        <v>44660972</v>
      </c>
      <c r="BP505" s="2">
        <f t="shared" si="32"/>
        <v>0</v>
      </c>
      <c r="BQ505" s="2">
        <f t="shared" si="30"/>
        <v>1528479</v>
      </c>
      <c r="BS505" s="280">
        <v>44660972</v>
      </c>
      <c r="BT505" s="281"/>
      <c r="BU505" s="281"/>
      <c r="BV505" s="281"/>
      <c r="BW505" s="281"/>
      <c r="BX505" s="281"/>
      <c r="BY505" s="281"/>
      <c r="BZ505" s="281"/>
      <c r="CA505" s="281">
        <v>1528479</v>
      </c>
      <c r="CB505" s="281"/>
      <c r="CC505" s="281"/>
      <c r="CD505" s="281"/>
      <c r="CE505" s="281"/>
      <c r="CF505" s="281"/>
      <c r="CG505" s="281"/>
    </row>
    <row r="506" spans="1:85" x14ac:dyDescent="0.3">
      <c r="A506" s="273">
        <f t="shared" si="29"/>
        <v>5191563.5805899529</v>
      </c>
      <c r="B506" s="1" t="s">
        <v>2621</v>
      </c>
      <c r="C506" s="274">
        <v>24799464</v>
      </c>
      <c r="D506" s="1">
        <v>144205</v>
      </c>
      <c r="E506" s="1">
        <v>3</v>
      </c>
      <c r="F506" s="1" t="s">
        <v>5399</v>
      </c>
      <c r="G506" s="275">
        <v>44491</v>
      </c>
      <c r="H506" s="275">
        <v>45230</v>
      </c>
      <c r="I506" s="1">
        <v>1</v>
      </c>
      <c r="J506" s="1">
        <v>1</v>
      </c>
      <c r="K506" s="1">
        <v>5</v>
      </c>
      <c r="L506" s="1">
        <v>30</v>
      </c>
      <c r="M506" s="1">
        <v>2</v>
      </c>
      <c r="N506" s="1">
        <v>12.45</v>
      </c>
      <c r="O506" s="1">
        <v>13.19</v>
      </c>
      <c r="P506" s="1">
        <v>6991941</v>
      </c>
      <c r="Q506" s="1">
        <v>187164</v>
      </c>
      <c r="R506" s="1">
        <v>5514215</v>
      </c>
      <c r="S506" s="1">
        <v>57246</v>
      </c>
      <c r="T506" s="1">
        <v>0</v>
      </c>
      <c r="U506" s="1">
        <v>0</v>
      </c>
      <c r="W506" s="1">
        <v>0</v>
      </c>
      <c r="X506" s="1">
        <v>0</v>
      </c>
      <c r="Y506" s="1">
        <v>0</v>
      </c>
      <c r="Z506" s="1" t="s">
        <v>5772</v>
      </c>
      <c r="AA506" s="1" t="s">
        <v>2807</v>
      </c>
      <c r="AB506" s="275">
        <v>44627</v>
      </c>
      <c r="AC506" s="1">
        <v>1</v>
      </c>
      <c r="AD506" s="1" t="s">
        <v>2623</v>
      </c>
      <c r="AE506" s="1">
        <v>1</v>
      </c>
      <c r="AF506" s="1">
        <v>30</v>
      </c>
      <c r="AG506" s="1">
        <v>128065</v>
      </c>
      <c r="AN506" s="1">
        <v>1</v>
      </c>
      <c r="AO506" s="1">
        <v>1</v>
      </c>
      <c r="AP506" s="1">
        <v>44491</v>
      </c>
      <c r="AQ506" s="1" t="s">
        <v>2629</v>
      </c>
      <c r="AR506" s="276">
        <v>40333.919999999998</v>
      </c>
      <c r="AS506" s="1" t="s">
        <v>2624</v>
      </c>
      <c r="AT506" s="1">
        <v>0</v>
      </c>
      <c r="AU506" s="1">
        <v>0</v>
      </c>
      <c r="AX506" s="1">
        <v>5</v>
      </c>
      <c r="BC506" s="1">
        <v>1</v>
      </c>
      <c r="BD506" s="1">
        <v>7</v>
      </c>
      <c r="BE506" s="1">
        <v>2</v>
      </c>
      <c r="BF506" s="296">
        <v>282317.49941004743</v>
      </c>
      <c r="BO506" s="279">
        <f t="shared" si="31"/>
        <v>44699766</v>
      </c>
      <c r="BP506" s="2">
        <f t="shared" si="32"/>
        <v>0</v>
      </c>
      <c r="BQ506" s="2">
        <f t="shared" si="30"/>
        <v>0</v>
      </c>
      <c r="BS506" s="280">
        <v>44699766</v>
      </c>
      <c r="BT506" s="281"/>
      <c r="BU506" s="281"/>
      <c r="BV506" s="281">
        <v>0</v>
      </c>
      <c r="BW506" s="281"/>
      <c r="BX506" s="281"/>
      <c r="BY506" s="281"/>
      <c r="BZ506" s="281"/>
      <c r="CA506" s="281">
        <v>0</v>
      </c>
      <c r="CB506" s="281"/>
      <c r="CC506" s="281"/>
      <c r="CD506" s="281"/>
      <c r="CE506" s="281"/>
      <c r="CF506" s="281"/>
      <c r="CG506" s="281"/>
    </row>
    <row r="507" spans="1:85" x14ac:dyDescent="0.3">
      <c r="A507" s="273">
        <f t="shared" si="29"/>
        <v>90146.833793066762</v>
      </c>
      <c r="B507" s="1" t="s">
        <v>2621</v>
      </c>
      <c r="C507" s="274">
        <v>24799464</v>
      </c>
      <c r="D507" s="1">
        <v>144205</v>
      </c>
      <c r="E507" s="1">
        <v>4</v>
      </c>
      <c r="F507" s="1" t="s">
        <v>5986</v>
      </c>
      <c r="G507" s="275">
        <v>44595</v>
      </c>
      <c r="H507" s="275">
        <v>45688</v>
      </c>
      <c r="I507" s="1">
        <v>0</v>
      </c>
      <c r="J507" s="1">
        <v>1</v>
      </c>
      <c r="K507" s="1">
        <v>2</v>
      </c>
      <c r="L507" s="1">
        <v>30</v>
      </c>
      <c r="M507" s="1">
        <v>2</v>
      </c>
      <c r="N507" s="1">
        <v>17.690000000000001</v>
      </c>
      <c r="O507" s="1">
        <v>19.2</v>
      </c>
      <c r="P507" s="1">
        <v>100000</v>
      </c>
      <c r="Q507" s="1">
        <v>3620</v>
      </c>
      <c r="R507" s="1">
        <v>95746</v>
      </c>
      <c r="S507" s="1">
        <v>0</v>
      </c>
      <c r="T507" s="1">
        <v>0</v>
      </c>
      <c r="U507" s="1">
        <v>0</v>
      </c>
      <c r="W507" s="1">
        <v>0</v>
      </c>
      <c r="X507" s="1">
        <v>0</v>
      </c>
      <c r="Y507" s="1">
        <v>0</v>
      </c>
      <c r="AB507" s="275">
        <v>44651</v>
      </c>
      <c r="AC507" s="1">
        <v>1</v>
      </c>
      <c r="AD507" s="1" t="s">
        <v>2623</v>
      </c>
      <c r="AE507" s="1">
        <v>1</v>
      </c>
      <c r="AF507" s="1">
        <v>30</v>
      </c>
      <c r="AG507" s="1">
        <v>0</v>
      </c>
      <c r="AN507" s="1">
        <v>1</v>
      </c>
      <c r="AO507" s="1">
        <v>1</v>
      </c>
      <c r="AR507" s="276">
        <v>697.15</v>
      </c>
      <c r="AS507" s="1" t="s">
        <v>2657</v>
      </c>
      <c r="AT507" s="1">
        <v>0</v>
      </c>
      <c r="AU507" s="1">
        <v>0</v>
      </c>
      <c r="AX507" s="1">
        <v>5</v>
      </c>
      <c r="BC507" s="1">
        <v>1</v>
      </c>
      <c r="BD507" s="1">
        <v>7</v>
      </c>
      <c r="BE507" s="1">
        <v>2</v>
      </c>
      <c r="BF507" s="296">
        <v>4902.0162069332446</v>
      </c>
      <c r="BO507" s="279">
        <f t="shared" si="31"/>
        <v>44608062</v>
      </c>
      <c r="BP507" s="2">
        <f t="shared" si="32"/>
        <v>0</v>
      </c>
      <c r="BQ507" s="2">
        <f t="shared" si="30"/>
        <v>8423027.4000000004</v>
      </c>
      <c r="BS507" s="280">
        <v>44608062</v>
      </c>
      <c r="BT507" s="281"/>
      <c r="BU507" s="281"/>
      <c r="BV507" s="281">
        <v>6080577.9016516889</v>
      </c>
      <c r="BW507" s="281"/>
      <c r="BX507" s="281"/>
      <c r="BY507" s="281"/>
      <c r="BZ507" s="281"/>
      <c r="CA507" s="281">
        <v>2342449.4983483115</v>
      </c>
      <c r="CB507" s="281"/>
      <c r="CC507" s="281"/>
      <c r="CD507" s="281"/>
      <c r="CE507" s="281"/>
      <c r="CF507" s="281"/>
      <c r="CG507" s="281"/>
    </row>
    <row r="508" spans="1:85" x14ac:dyDescent="0.3">
      <c r="A508" s="273">
        <f t="shared" si="29"/>
        <v>97517.152430918082</v>
      </c>
      <c r="B508" s="1" t="s">
        <v>2621</v>
      </c>
      <c r="C508" s="274">
        <v>24799464</v>
      </c>
      <c r="D508" s="1">
        <v>144205</v>
      </c>
      <c r="E508" s="1">
        <v>4</v>
      </c>
      <c r="F508" s="1" t="s">
        <v>5995</v>
      </c>
      <c r="G508" s="275">
        <v>44596</v>
      </c>
      <c r="H508" s="275">
        <v>45688</v>
      </c>
      <c r="I508" s="1">
        <v>0</v>
      </c>
      <c r="J508" s="1">
        <v>1</v>
      </c>
      <c r="K508" s="1">
        <v>2</v>
      </c>
      <c r="L508" s="1">
        <v>30</v>
      </c>
      <c r="M508" s="1">
        <v>2</v>
      </c>
      <c r="N508" s="1">
        <v>17.690000000000001</v>
      </c>
      <c r="O508" s="1">
        <v>19.2</v>
      </c>
      <c r="P508" s="1">
        <v>108180</v>
      </c>
      <c r="Q508" s="1">
        <v>3917</v>
      </c>
      <c r="R508" s="1">
        <v>103576</v>
      </c>
      <c r="S508" s="1">
        <v>0</v>
      </c>
      <c r="T508" s="1">
        <v>0</v>
      </c>
      <c r="U508" s="1">
        <v>0</v>
      </c>
      <c r="W508" s="1">
        <v>0</v>
      </c>
      <c r="X508" s="1">
        <v>0</v>
      </c>
      <c r="Y508" s="1">
        <v>0</v>
      </c>
      <c r="AB508" s="275">
        <v>44651</v>
      </c>
      <c r="AC508" s="1">
        <v>1</v>
      </c>
      <c r="AD508" s="1" t="s">
        <v>2623</v>
      </c>
      <c r="AE508" s="1">
        <v>1</v>
      </c>
      <c r="AF508" s="1">
        <v>30</v>
      </c>
      <c r="AG508" s="1">
        <v>0</v>
      </c>
      <c r="AN508" s="1">
        <v>1</v>
      </c>
      <c r="AO508" s="1">
        <v>1</v>
      </c>
      <c r="AR508" s="276">
        <v>755.95</v>
      </c>
      <c r="AS508" s="1" t="s">
        <v>2657</v>
      </c>
      <c r="AT508" s="1">
        <v>0</v>
      </c>
      <c r="AU508" s="1">
        <v>0</v>
      </c>
      <c r="AX508" s="1">
        <v>5</v>
      </c>
      <c r="BC508" s="1">
        <v>1</v>
      </c>
      <c r="BD508" s="1">
        <v>7</v>
      </c>
      <c r="BE508" s="1">
        <v>2</v>
      </c>
      <c r="BF508" s="296">
        <v>5302.8975690819225</v>
      </c>
      <c r="BO508" s="279">
        <f t="shared" si="31"/>
        <v>46696068</v>
      </c>
      <c r="BP508" s="2">
        <f t="shared" si="32"/>
        <v>0</v>
      </c>
      <c r="BQ508" s="2">
        <f t="shared" si="30"/>
        <v>16493602.389999999</v>
      </c>
      <c r="BS508" s="280">
        <v>46696068</v>
      </c>
      <c r="BT508" s="281"/>
      <c r="BU508" s="281"/>
      <c r="BV508" s="281">
        <v>15813545.589184597</v>
      </c>
      <c r="BW508" s="281"/>
      <c r="BX508" s="281"/>
      <c r="BY508" s="281"/>
      <c r="BZ508" s="281"/>
      <c r="CA508" s="281">
        <v>680056.80081540206</v>
      </c>
      <c r="CB508" s="281"/>
      <c r="CC508" s="281"/>
      <c r="CD508" s="281"/>
      <c r="CE508" s="281"/>
      <c r="CF508" s="281"/>
      <c r="CG508" s="281"/>
    </row>
    <row r="509" spans="1:85" x14ac:dyDescent="0.3">
      <c r="A509" s="273">
        <f t="shared" si="29"/>
        <v>46077.937500591695</v>
      </c>
      <c r="B509" s="1" t="s">
        <v>2621</v>
      </c>
      <c r="C509" s="274">
        <v>24799464</v>
      </c>
      <c r="D509" s="1">
        <v>144205</v>
      </c>
      <c r="E509" s="1">
        <v>4</v>
      </c>
      <c r="F509" s="1" t="s">
        <v>6010</v>
      </c>
      <c r="G509" s="275">
        <v>44599</v>
      </c>
      <c r="H509" s="275">
        <v>45716</v>
      </c>
      <c r="I509" s="1">
        <v>0</v>
      </c>
      <c r="J509" s="1">
        <v>1</v>
      </c>
      <c r="K509" s="1">
        <v>1</v>
      </c>
      <c r="L509" s="1">
        <v>30</v>
      </c>
      <c r="M509" s="1">
        <v>2</v>
      </c>
      <c r="N509" s="1">
        <v>17.690000000000001</v>
      </c>
      <c r="O509" s="1">
        <v>19.2</v>
      </c>
      <c r="P509" s="1">
        <v>50000</v>
      </c>
      <c r="Q509" s="1">
        <v>1810</v>
      </c>
      <c r="R509" s="1">
        <v>48945</v>
      </c>
      <c r="S509" s="1">
        <v>0</v>
      </c>
      <c r="T509" s="1">
        <v>0</v>
      </c>
      <c r="U509" s="1">
        <v>0</v>
      </c>
      <c r="W509" s="1">
        <v>0</v>
      </c>
      <c r="X509" s="1">
        <v>0</v>
      </c>
      <c r="Y509" s="1">
        <v>0</v>
      </c>
      <c r="AB509" s="275">
        <v>44651</v>
      </c>
      <c r="AC509" s="1">
        <v>1</v>
      </c>
      <c r="AD509" s="1" t="s">
        <v>2623</v>
      </c>
      <c r="AE509" s="1">
        <v>1</v>
      </c>
      <c r="AF509" s="1">
        <v>30</v>
      </c>
      <c r="AG509" s="1">
        <v>0</v>
      </c>
      <c r="AN509" s="1">
        <v>1</v>
      </c>
      <c r="AO509" s="1">
        <v>1</v>
      </c>
      <c r="AR509" s="276">
        <v>361.17</v>
      </c>
      <c r="AS509" s="1" t="s">
        <v>2657</v>
      </c>
      <c r="AT509" s="1">
        <v>0</v>
      </c>
      <c r="AU509" s="1">
        <v>0</v>
      </c>
      <c r="AX509" s="1">
        <v>5</v>
      </c>
      <c r="BC509" s="1">
        <v>1</v>
      </c>
      <c r="BD509" s="1">
        <v>7</v>
      </c>
      <c r="BE509" s="1">
        <v>2</v>
      </c>
      <c r="BF509" s="296">
        <v>2505.8924994083059</v>
      </c>
      <c r="BO509" s="279">
        <f t="shared" si="31"/>
        <v>46274867</v>
      </c>
      <c r="BP509" s="2">
        <f t="shared" si="32"/>
        <v>0</v>
      </c>
      <c r="BQ509" s="2">
        <f t="shared" si="30"/>
        <v>0</v>
      </c>
      <c r="BS509" s="280">
        <v>46274867</v>
      </c>
      <c r="BT509" s="281"/>
      <c r="BU509" s="281"/>
      <c r="BV509" s="281">
        <v>0</v>
      </c>
      <c r="BW509" s="281"/>
      <c r="BX509" s="281"/>
      <c r="BY509" s="281"/>
      <c r="BZ509" s="281"/>
      <c r="CA509" s="281"/>
      <c r="CB509" s="281"/>
      <c r="CC509" s="281"/>
      <c r="CD509" s="281"/>
      <c r="CE509" s="281"/>
      <c r="CF509" s="281"/>
      <c r="CG509" s="281"/>
    </row>
    <row r="510" spans="1:85" x14ac:dyDescent="0.3">
      <c r="A510" s="273">
        <f t="shared" si="29"/>
        <v>1909706.8839886645</v>
      </c>
      <c r="B510" s="1" t="s">
        <v>2621</v>
      </c>
      <c r="C510" s="274">
        <v>24799464</v>
      </c>
      <c r="D510" s="1">
        <v>144205</v>
      </c>
      <c r="E510" s="1">
        <v>4</v>
      </c>
      <c r="F510" s="1" t="s">
        <v>6373</v>
      </c>
      <c r="G510" s="275">
        <v>44631</v>
      </c>
      <c r="H510" s="275">
        <v>44742</v>
      </c>
      <c r="I510" s="1">
        <v>0</v>
      </c>
      <c r="J510" s="1">
        <v>1</v>
      </c>
      <c r="K510" s="1">
        <v>0</v>
      </c>
      <c r="L510" s="1">
        <v>90</v>
      </c>
      <c r="M510" s="1">
        <v>2</v>
      </c>
      <c r="N510" s="1">
        <v>19.190000000000001</v>
      </c>
      <c r="O510" s="1">
        <v>20.62</v>
      </c>
      <c r="P510" s="1">
        <v>2028390</v>
      </c>
      <c r="Q510" s="1">
        <v>2127794</v>
      </c>
      <c r="R510" s="1">
        <v>2028390</v>
      </c>
      <c r="S510" s="1">
        <v>0</v>
      </c>
      <c r="T510" s="1">
        <v>0</v>
      </c>
      <c r="U510" s="1">
        <v>0</v>
      </c>
      <c r="W510" s="1">
        <v>0</v>
      </c>
      <c r="X510" s="1">
        <v>0</v>
      </c>
      <c r="Y510" s="1">
        <v>0</v>
      </c>
      <c r="AB510" s="275">
        <v>44631</v>
      </c>
      <c r="AC510" s="1">
        <v>1</v>
      </c>
      <c r="AD510" s="1" t="s">
        <v>2623</v>
      </c>
      <c r="AE510" s="1">
        <v>1</v>
      </c>
      <c r="AF510" s="1">
        <v>90</v>
      </c>
      <c r="AG510" s="1">
        <v>0</v>
      </c>
      <c r="AN510" s="1">
        <v>1</v>
      </c>
      <c r="AO510" s="1">
        <v>1</v>
      </c>
      <c r="AR510" s="276">
        <v>14833.34</v>
      </c>
      <c r="AS510" s="1" t="s">
        <v>2632</v>
      </c>
      <c r="AT510" s="1">
        <v>0</v>
      </c>
      <c r="AU510" s="1">
        <v>0</v>
      </c>
      <c r="AX510" s="1">
        <v>5</v>
      </c>
      <c r="BC510" s="1">
        <v>1</v>
      </c>
      <c r="BD510" s="1">
        <v>7</v>
      </c>
      <c r="BE510" s="1">
        <v>2</v>
      </c>
      <c r="BF510" s="296">
        <v>103849.77601133545</v>
      </c>
      <c r="BO510" s="279">
        <f t="shared" si="31"/>
        <v>46272227</v>
      </c>
      <c r="BP510" s="2">
        <f t="shared" si="32"/>
        <v>0</v>
      </c>
      <c r="BQ510" s="2">
        <f t="shared" si="30"/>
        <v>0</v>
      </c>
      <c r="BS510" s="280">
        <v>46272227</v>
      </c>
      <c r="BT510" s="281"/>
      <c r="BU510" s="281"/>
      <c r="BV510" s="281"/>
      <c r="BW510" s="281"/>
      <c r="BX510" s="281"/>
      <c r="BY510" s="281"/>
      <c r="BZ510" s="281"/>
      <c r="CA510" s="281">
        <v>0</v>
      </c>
      <c r="CB510" s="281"/>
      <c r="CC510" s="281"/>
      <c r="CD510" s="281"/>
      <c r="CE510" s="281"/>
      <c r="CF510" s="281"/>
      <c r="CG510" s="281"/>
    </row>
    <row r="511" spans="1:85" x14ac:dyDescent="0.3">
      <c r="A511" s="273">
        <f t="shared" si="29"/>
        <v>0</v>
      </c>
      <c r="B511" s="1" t="s">
        <v>2621</v>
      </c>
      <c r="C511" s="274">
        <v>24877669</v>
      </c>
      <c r="D511" s="1">
        <v>144205</v>
      </c>
      <c r="E511" s="1">
        <v>4</v>
      </c>
      <c r="F511" s="1" t="s">
        <v>4587</v>
      </c>
      <c r="G511" s="275">
        <v>44343</v>
      </c>
      <c r="H511" s="275">
        <v>44773</v>
      </c>
      <c r="I511" s="1">
        <v>1</v>
      </c>
      <c r="J511" s="1">
        <v>1</v>
      </c>
      <c r="K511" s="1">
        <v>9</v>
      </c>
      <c r="L511" s="1">
        <v>30</v>
      </c>
      <c r="M511" s="1">
        <v>2</v>
      </c>
      <c r="N511" s="1">
        <v>9.2899999999999991</v>
      </c>
      <c r="O511" s="1">
        <v>9.6999999999999993</v>
      </c>
      <c r="P511" s="1">
        <v>4516639</v>
      </c>
      <c r="Q511" s="1">
        <v>270633</v>
      </c>
      <c r="R511" s="1">
        <v>1144670</v>
      </c>
      <c r="S511" s="1">
        <v>8869</v>
      </c>
      <c r="T511" s="1">
        <v>0</v>
      </c>
      <c r="U511" s="1">
        <v>0</v>
      </c>
      <c r="W511" s="1">
        <v>0</v>
      </c>
      <c r="X511" s="1">
        <v>0</v>
      </c>
      <c r="Y511" s="1">
        <v>0</v>
      </c>
      <c r="AB511" s="275">
        <v>44624</v>
      </c>
      <c r="AC511" s="1">
        <v>1</v>
      </c>
      <c r="AD511" s="1" t="s">
        <v>2623</v>
      </c>
      <c r="AE511" s="1">
        <v>1</v>
      </c>
      <c r="AF511" s="1">
        <v>30</v>
      </c>
      <c r="AG511" s="1">
        <v>261379</v>
      </c>
      <c r="AN511" s="1">
        <v>1</v>
      </c>
      <c r="AO511" s="1">
        <v>1</v>
      </c>
      <c r="AR511" s="276">
        <v>211201.2</v>
      </c>
      <c r="AS511" s="1" t="s">
        <v>2624</v>
      </c>
      <c r="AT511" s="1">
        <v>0</v>
      </c>
      <c r="AU511" s="1">
        <v>0</v>
      </c>
      <c r="AX511" s="1">
        <v>5</v>
      </c>
      <c r="BC511" s="1">
        <v>1</v>
      </c>
      <c r="BD511" s="1">
        <v>7</v>
      </c>
      <c r="BE511" s="1">
        <v>2</v>
      </c>
      <c r="BF511" s="296">
        <v>1127185.5913516725</v>
      </c>
      <c r="BO511" s="279">
        <f t="shared" si="31"/>
        <v>46476290</v>
      </c>
      <c r="BP511" s="2">
        <f t="shared" si="32"/>
        <v>0</v>
      </c>
      <c r="BQ511" s="2">
        <f t="shared" si="30"/>
        <v>13628454.889999999</v>
      </c>
      <c r="BS511" s="280">
        <v>46476290</v>
      </c>
      <c r="BT511" s="281"/>
      <c r="BU511" s="281"/>
      <c r="BV511" s="281">
        <v>10260983.532077707</v>
      </c>
      <c r="BW511" s="281"/>
      <c r="BX511" s="281"/>
      <c r="BY511" s="281"/>
      <c r="BZ511" s="281"/>
      <c r="CA511" s="281">
        <v>3367471.3579222914</v>
      </c>
      <c r="CB511" s="281"/>
      <c r="CC511" s="281"/>
      <c r="CD511" s="281"/>
      <c r="CE511" s="281"/>
      <c r="CF511" s="281"/>
      <c r="CG511" s="281"/>
    </row>
    <row r="512" spans="1:85" x14ac:dyDescent="0.3">
      <c r="A512" s="273">
        <f t="shared" si="29"/>
        <v>0</v>
      </c>
      <c r="B512" s="1" t="s">
        <v>2621</v>
      </c>
      <c r="C512" s="274">
        <v>24877669</v>
      </c>
      <c r="D512" s="1">
        <v>144205</v>
      </c>
      <c r="E512" s="1">
        <v>4</v>
      </c>
      <c r="F512" s="1" t="s">
        <v>4156</v>
      </c>
      <c r="G512" s="275">
        <v>44435</v>
      </c>
      <c r="H512" s="275">
        <v>44804</v>
      </c>
      <c r="I512" s="1">
        <v>1</v>
      </c>
      <c r="J512" s="1">
        <v>1</v>
      </c>
      <c r="K512" s="1">
        <v>6</v>
      </c>
      <c r="L512" s="1">
        <v>30</v>
      </c>
      <c r="M512" s="1">
        <v>2</v>
      </c>
      <c r="N512" s="1">
        <v>17.690000000000001</v>
      </c>
      <c r="O512" s="1">
        <v>19.2</v>
      </c>
      <c r="P512" s="1">
        <v>685902</v>
      </c>
      <c r="Q512" s="1">
        <v>62917</v>
      </c>
      <c r="R512" s="1">
        <v>358346</v>
      </c>
      <c r="S512" s="1">
        <v>5285</v>
      </c>
      <c r="T512" s="1">
        <v>0</v>
      </c>
      <c r="U512" s="1">
        <v>0</v>
      </c>
      <c r="W512" s="1">
        <v>0</v>
      </c>
      <c r="X512" s="1">
        <v>0</v>
      </c>
      <c r="Y512" s="1">
        <v>0</v>
      </c>
      <c r="AB512" s="275">
        <v>44624</v>
      </c>
      <c r="AC512" s="1">
        <v>1</v>
      </c>
      <c r="AD512" s="1" t="s">
        <v>2623</v>
      </c>
      <c r="AE512" s="1">
        <v>1</v>
      </c>
      <c r="AF512" s="1">
        <v>30</v>
      </c>
      <c r="AG512" s="1">
        <v>57512</v>
      </c>
      <c r="AN512" s="1">
        <v>1</v>
      </c>
      <c r="AO512" s="1">
        <v>1</v>
      </c>
      <c r="AR512" s="276">
        <v>66174.45</v>
      </c>
      <c r="AS512" s="1" t="s">
        <v>2657</v>
      </c>
      <c r="AT512" s="1">
        <v>0</v>
      </c>
      <c r="AU512" s="1">
        <v>0</v>
      </c>
      <c r="AX512" s="1">
        <v>5</v>
      </c>
      <c r="BC512" s="1">
        <v>1</v>
      </c>
      <c r="BD512" s="1">
        <v>7</v>
      </c>
      <c r="BE512" s="1">
        <v>2</v>
      </c>
      <c r="BF512" s="296">
        <v>352872.39808722731</v>
      </c>
      <c r="BO512" s="279">
        <f t="shared" si="31"/>
        <v>46762047</v>
      </c>
      <c r="BP512" s="2">
        <f t="shared" si="32"/>
        <v>0</v>
      </c>
      <c r="BQ512" s="2">
        <f t="shared" si="30"/>
        <v>0</v>
      </c>
      <c r="BS512" s="280">
        <v>46762047</v>
      </c>
      <c r="BT512" s="281"/>
      <c r="BU512" s="281"/>
      <c r="BV512" s="281">
        <v>0</v>
      </c>
      <c r="BW512" s="281"/>
      <c r="BX512" s="281"/>
      <c r="BY512" s="281"/>
      <c r="BZ512" s="281"/>
      <c r="CA512" s="281"/>
      <c r="CB512" s="281"/>
      <c r="CC512" s="281"/>
      <c r="CD512" s="281"/>
      <c r="CE512" s="281"/>
      <c r="CF512" s="281"/>
      <c r="CG512" s="281"/>
    </row>
    <row r="513" spans="1:85" x14ac:dyDescent="0.3">
      <c r="A513" s="273">
        <f t="shared" si="29"/>
        <v>0</v>
      </c>
      <c r="B513" s="1" t="s">
        <v>2621</v>
      </c>
      <c r="C513" s="274">
        <v>24877669</v>
      </c>
      <c r="D513" s="1">
        <v>144205</v>
      </c>
      <c r="E513" s="1">
        <v>4</v>
      </c>
      <c r="F513" s="1" t="s">
        <v>4896</v>
      </c>
      <c r="G513" s="275">
        <v>44498</v>
      </c>
      <c r="H513" s="275">
        <v>44865</v>
      </c>
      <c r="I513" s="1">
        <v>1</v>
      </c>
      <c r="J513" s="1">
        <v>1</v>
      </c>
      <c r="K513" s="1">
        <v>4</v>
      </c>
      <c r="L513" s="1">
        <v>30</v>
      </c>
      <c r="M513" s="1">
        <v>2</v>
      </c>
      <c r="N513" s="1">
        <v>17.690000000000001</v>
      </c>
      <c r="O513" s="1">
        <v>19.2</v>
      </c>
      <c r="P513" s="1">
        <v>1300000</v>
      </c>
      <c r="Q513" s="1">
        <v>119248</v>
      </c>
      <c r="R513" s="1">
        <v>892345</v>
      </c>
      <c r="S513" s="1">
        <v>13162</v>
      </c>
      <c r="T513" s="1">
        <v>0</v>
      </c>
      <c r="U513" s="1">
        <v>0</v>
      </c>
      <c r="W513" s="1">
        <v>0</v>
      </c>
      <c r="X513" s="1">
        <v>0</v>
      </c>
      <c r="Y513" s="1">
        <v>0</v>
      </c>
      <c r="AB513" s="275">
        <v>44624</v>
      </c>
      <c r="AC513" s="1">
        <v>1</v>
      </c>
      <c r="AD513" s="1" t="s">
        <v>2623</v>
      </c>
      <c r="AE513" s="1">
        <v>1</v>
      </c>
      <c r="AF513" s="1">
        <v>30</v>
      </c>
      <c r="AG513" s="1">
        <v>105786</v>
      </c>
      <c r="AN513" s="1">
        <v>1</v>
      </c>
      <c r="AO513" s="1">
        <v>1</v>
      </c>
      <c r="AR513" s="276">
        <v>164715.79999999999</v>
      </c>
      <c r="AS513" s="1" t="s">
        <v>2657</v>
      </c>
      <c r="AT513" s="1">
        <v>0</v>
      </c>
      <c r="AU513" s="1">
        <v>0</v>
      </c>
      <c r="AX513" s="1">
        <v>5</v>
      </c>
      <c r="BC513" s="1">
        <v>1</v>
      </c>
      <c r="BD513" s="1">
        <v>7</v>
      </c>
      <c r="BE513" s="1">
        <v>2</v>
      </c>
      <c r="BF513" s="296">
        <v>878714.76190929103</v>
      </c>
      <c r="BO513" s="279">
        <f t="shared" si="31"/>
        <v>46762829</v>
      </c>
      <c r="BP513" s="2">
        <f t="shared" si="32"/>
        <v>0</v>
      </c>
      <c r="BQ513" s="2">
        <f t="shared" si="30"/>
        <v>26299702</v>
      </c>
      <c r="BS513" s="280">
        <v>46762829</v>
      </c>
      <c r="BT513" s="281"/>
      <c r="BU513" s="281"/>
      <c r="BV513" s="281">
        <v>26299702</v>
      </c>
      <c r="BW513" s="281"/>
      <c r="BX513" s="281"/>
      <c r="BY513" s="281"/>
      <c r="BZ513" s="281"/>
      <c r="CA513" s="281"/>
      <c r="CB513" s="281"/>
      <c r="CC513" s="281"/>
      <c r="CD513" s="281"/>
      <c r="CE513" s="281"/>
      <c r="CF513" s="281"/>
      <c r="CG513" s="281"/>
    </row>
    <row r="514" spans="1:85" x14ac:dyDescent="0.3">
      <c r="A514" s="273">
        <f t="shared" ref="A514:A577" si="33">IF(+R514-AR514-BF514&gt;0,R514-AR514-BF514,0)</f>
        <v>0</v>
      </c>
      <c r="B514" s="1" t="s">
        <v>2621</v>
      </c>
      <c r="C514" s="274">
        <v>24877669</v>
      </c>
      <c r="D514" s="1">
        <v>144205</v>
      </c>
      <c r="E514" s="1">
        <v>4</v>
      </c>
      <c r="F514" s="1" t="s">
        <v>5199</v>
      </c>
      <c r="G514" s="275">
        <v>44533</v>
      </c>
      <c r="H514" s="275">
        <v>45291</v>
      </c>
      <c r="I514" s="1">
        <v>1</v>
      </c>
      <c r="J514" s="1">
        <v>1</v>
      </c>
      <c r="K514" s="1">
        <v>2</v>
      </c>
      <c r="L514" s="1">
        <v>30</v>
      </c>
      <c r="M514" s="1">
        <v>2</v>
      </c>
      <c r="N514" s="1">
        <v>9.7200000000000006</v>
      </c>
      <c r="O514" s="1">
        <v>10.17</v>
      </c>
      <c r="P514" s="1">
        <v>3039554</v>
      </c>
      <c r="Q514" s="1">
        <v>140444</v>
      </c>
      <c r="R514" s="1">
        <v>2809021</v>
      </c>
      <c r="S514" s="1">
        <v>22771</v>
      </c>
      <c r="T514" s="1">
        <v>0</v>
      </c>
      <c r="U514" s="1">
        <v>0</v>
      </c>
      <c r="W514" s="1">
        <v>0</v>
      </c>
      <c r="X514" s="1">
        <v>0</v>
      </c>
      <c r="Y514" s="1">
        <v>0</v>
      </c>
      <c r="AB514" s="275">
        <v>44624</v>
      </c>
      <c r="AC514" s="1">
        <v>1</v>
      </c>
      <c r="AD514" s="1" t="s">
        <v>2623</v>
      </c>
      <c r="AE514" s="1">
        <v>1</v>
      </c>
      <c r="AF514" s="1">
        <v>30</v>
      </c>
      <c r="AG514" s="1">
        <v>116729</v>
      </c>
      <c r="AN514" s="1">
        <v>1</v>
      </c>
      <c r="AO514" s="1">
        <v>1</v>
      </c>
      <c r="AR514" s="276">
        <v>518350.55</v>
      </c>
      <c r="AS514" s="1" t="s">
        <v>2632</v>
      </c>
      <c r="AT514" s="1">
        <v>0</v>
      </c>
      <c r="AU514" s="1">
        <v>0</v>
      </c>
      <c r="AX514" s="1">
        <v>5</v>
      </c>
      <c r="BC514" s="1">
        <v>1</v>
      </c>
      <c r="BD514" s="1">
        <v>7</v>
      </c>
      <c r="BE514" s="1">
        <v>2</v>
      </c>
      <c r="BF514" s="296">
        <v>2766114.2486518091</v>
      </c>
      <c r="BO514" s="279">
        <f t="shared" si="31"/>
        <v>46764464</v>
      </c>
      <c r="BP514" s="2">
        <f t="shared" si="32"/>
        <v>0</v>
      </c>
      <c r="BQ514" s="2">
        <f t="shared" si="30"/>
        <v>0</v>
      </c>
      <c r="BS514" s="280">
        <v>46764464</v>
      </c>
      <c r="BT514" s="281"/>
      <c r="BU514" s="281"/>
      <c r="BV514" s="281">
        <v>0</v>
      </c>
      <c r="BW514" s="281"/>
      <c r="BX514" s="281"/>
      <c r="BY514" s="281"/>
      <c r="BZ514" s="281"/>
      <c r="CA514" s="281"/>
      <c r="CB514" s="281"/>
      <c r="CC514" s="281"/>
      <c r="CD514" s="281"/>
      <c r="CE514" s="281"/>
      <c r="CF514" s="281"/>
      <c r="CG514" s="281"/>
    </row>
    <row r="515" spans="1:85" x14ac:dyDescent="0.3">
      <c r="A515" s="273">
        <f t="shared" si="33"/>
        <v>1309712</v>
      </c>
      <c r="B515" s="1" t="s">
        <v>2621</v>
      </c>
      <c r="C515" s="274">
        <v>24884627</v>
      </c>
      <c r="D515" s="1">
        <v>144105</v>
      </c>
      <c r="E515" s="1">
        <v>4</v>
      </c>
      <c r="F515" s="1" t="s">
        <v>4861</v>
      </c>
      <c r="G515" s="275">
        <v>44293</v>
      </c>
      <c r="H515" s="275">
        <v>45199</v>
      </c>
      <c r="I515" s="1">
        <v>0</v>
      </c>
      <c r="J515" s="1">
        <v>1</v>
      </c>
      <c r="K515" s="1">
        <v>11</v>
      </c>
      <c r="L515" s="1">
        <v>30</v>
      </c>
      <c r="M515" s="1">
        <v>2</v>
      </c>
      <c r="N515" s="1">
        <v>17.47</v>
      </c>
      <c r="O515" s="1">
        <v>18.95</v>
      </c>
      <c r="P515" s="1">
        <v>11241084</v>
      </c>
      <c r="Q515" s="1">
        <v>405734</v>
      </c>
      <c r="R515" s="1">
        <v>6132318</v>
      </c>
      <c r="S515" s="1">
        <v>0</v>
      </c>
      <c r="T515" s="1">
        <v>0</v>
      </c>
      <c r="U515" s="1">
        <v>0</v>
      </c>
      <c r="V515" s="275"/>
      <c r="W515" s="1">
        <v>0</v>
      </c>
      <c r="X515" s="1">
        <v>0</v>
      </c>
      <c r="Y515" s="1">
        <v>0</v>
      </c>
      <c r="AB515" s="275">
        <v>44651</v>
      </c>
      <c r="AC515" s="1">
        <v>1</v>
      </c>
      <c r="AD515" s="1" t="s">
        <v>2623</v>
      </c>
      <c r="AE515" s="1">
        <v>1</v>
      </c>
      <c r="AF515" s="1">
        <v>30</v>
      </c>
      <c r="AG515" s="1">
        <v>0</v>
      </c>
      <c r="AN515" s="1">
        <v>1</v>
      </c>
      <c r="AO515" s="1">
        <v>1</v>
      </c>
      <c r="AR515" s="276">
        <v>1557460</v>
      </c>
      <c r="AS515" s="1" t="s">
        <v>2632</v>
      </c>
      <c r="AT515" s="1">
        <v>0</v>
      </c>
      <c r="AU515" s="1">
        <v>0</v>
      </c>
      <c r="AV515" s="1" t="s">
        <v>2625</v>
      </c>
      <c r="AW515" s="1" t="s">
        <v>2626</v>
      </c>
      <c r="AX515" s="1">
        <v>5</v>
      </c>
      <c r="BC515" s="1">
        <v>1</v>
      </c>
      <c r="BD515" s="1">
        <v>7</v>
      </c>
      <c r="BE515" s="1">
        <v>2</v>
      </c>
      <c r="BF515" s="296">
        <v>3265146</v>
      </c>
      <c r="BO515" s="279">
        <f t="shared" si="31"/>
        <v>46769400</v>
      </c>
      <c r="BP515" s="2">
        <f t="shared" si="32"/>
        <v>0</v>
      </c>
      <c r="BQ515" s="2">
        <f t="shared" ref="BQ515:BQ578" si="34">+SUM(BV515:XV515)</f>
        <v>30416579</v>
      </c>
      <c r="BS515" s="280">
        <v>46769400</v>
      </c>
      <c r="BT515" s="281"/>
      <c r="BU515" s="281"/>
      <c r="BV515" s="281">
        <v>30416579</v>
      </c>
      <c r="BW515" s="281"/>
      <c r="BX515" s="281"/>
      <c r="BY515" s="281"/>
      <c r="BZ515" s="281"/>
      <c r="CA515" s="281"/>
      <c r="CB515" s="281"/>
      <c r="CC515" s="281"/>
      <c r="CD515" s="281"/>
      <c r="CE515" s="281"/>
      <c r="CF515" s="281"/>
      <c r="CG515" s="281"/>
    </row>
    <row r="516" spans="1:85" x14ac:dyDescent="0.3">
      <c r="A516" s="273">
        <f t="shared" si="33"/>
        <v>62752055</v>
      </c>
      <c r="B516" s="1" t="s">
        <v>2621</v>
      </c>
      <c r="C516" s="274">
        <v>24884896</v>
      </c>
      <c r="D516" s="1">
        <v>141105</v>
      </c>
      <c r="E516" s="1">
        <v>2</v>
      </c>
      <c r="F516" s="1" t="s">
        <v>3224</v>
      </c>
      <c r="G516" s="275">
        <v>43880</v>
      </c>
      <c r="H516" s="275">
        <v>46081</v>
      </c>
      <c r="I516" s="1">
        <v>0</v>
      </c>
      <c r="J516" s="1">
        <v>1</v>
      </c>
      <c r="K516" s="1">
        <v>29</v>
      </c>
      <c r="L516" s="1">
        <v>30</v>
      </c>
      <c r="M516" s="1">
        <v>2</v>
      </c>
      <c r="N516" s="1">
        <v>10.56</v>
      </c>
      <c r="O516" s="1">
        <v>11.08</v>
      </c>
      <c r="P516" s="1">
        <v>120434900</v>
      </c>
      <c r="Q516" s="1">
        <v>1581506</v>
      </c>
      <c r="R516" s="1">
        <v>87077625</v>
      </c>
      <c r="S516" s="1">
        <v>0</v>
      </c>
      <c r="T516" s="1">
        <v>0</v>
      </c>
      <c r="U516" s="1">
        <v>220050000</v>
      </c>
      <c r="V516" s="1">
        <v>43840</v>
      </c>
      <c r="W516" s="1">
        <v>0</v>
      </c>
      <c r="X516" s="1">
        <v>0</v>
      </c>
      <c r="Y516" s="1">
        <v>0</v>
      </c>
      <c r="Z516" s="1" t="s">
        <v>5667</v>
      </c>
      <c r="AA516" s="1" t="s">
        <v>4054</v>
      </c>
      <c r="AB516" s="275">
        <v>44651</v>
      </c>
      <c r="AC516" s="1">
        <v>2</v>
      </c>
      <c r="AD516" s="1" t="s">
        <v>2623</v>
      </c>
      <c r="AE516" s="1">
        <v>1</v>
      </c>
      <c r="AF516" s="1">
        <v>30</v>
      </c>
      <c r="AG516" s="1">
        <v>0</v>
      </c>
      <c r="AN516" s="1">
        <v>1</v>
      </c>
      <c r="AO516" s="1">
        <v>1</v>
      </c>
      <c r="AP516" s="1">
        <v>44012</v>
      </c>
      <c r="AQ516" s="1" t="s">
        <v>2629</v>
      </c>
      <c r="AR516" s="276">
        <v>2877437</v>
      </c>
      <c r="AS516" s="1" t="s">
        <v>2632</v>
      </c>
      <c r="AT516" s="1">
        <v>1</v>
      </c>
      <c r="AU516" s="1">
        <v>0</v>
      </c>
      <c r="AV516" s="1" t="s">
        <v>2625</v>
      </c>
      <c r="AW516" s="1" t="s">
        <v>2626</v>
      </c>
      <c r="AX516" s="1">
        <v>5</v>
      </c>
      <c r="BC516" s="1">
        <v>1</v>
      </c>
      <c r="BD516" s="1">
        <v>7</v>
      </c>
      <c r="BE516" s="1">
        <v>2</v>
      </c>
      <c r="BF516" s="296">
        <v>21448133</v>
      </c>
      <c r="BO516" s="279">
        <f t="shared" ref="BO516:BO579" si="35">+BS516</f>
        <v>46996478</v>
      </c>
      <c r="BP516" s="2">
        <f t="shared" ref="BP516:BP579" si="36">+SUM(BT516:BU516)</f>
        <v>0</v>
      </c>
      <c r="BQ516" s="2">
        <f t="shared" si="34"/>
        <v>7273411</v>
      </c>
      <c r="BS516" s="280">
        <v>46996478</v>
      </c>
      <c r="BT516" s="281"/>
      <c r="BU516" s="281"/>
      <c r="BV516" s="281">
        <v>7273411</v>
      </c>
      <c r="BW516" s="281"/>
      <c r="BX516" s="281"/>
      <c r="BY516" s="281"/>
      <c r="BZ516" s="281"/>
      <c r="CA516" s="281"/>
      <c r="CB516" s="281"/>
      <c r="CC516" s="281"/>
      <c r="CD516" s="281"/>
      <c r="CE516" s="281"/>
      <c r="CF516" s="281"/>
      <c r="CG516" s="281"/>
    </row>
    <row r="517" spans="1:85" x14ac:dyDescent="0.3">
      <c r="A517" s="273">
        <f t="shared" si="33"/>
        <v>1406836.4990619775</v>
      </c>
      <c r="B517" s="1" t="s">
        <v>2621</v>
      </c>
      <c r="C517" s="274">
        <v>24892246</v>
      </c>
      <c r="D517" s="1">
        <v>144105</v>
      </c>
      <c r="E517" s="1">
        <v>4</v>
      </c>
      <c r="F517" s="1" t="s">
        <v>4625</v>
      </c>
      <c r="G517" s="275">
        <v>44300</v>
      </c>
      <c r="H517" s="275">
        <v>45169</v>
      </c>
      <c r="I517" s="1">
        <v>0</v>
      </c>
      <c r="J517" s="1">
        <v>1</v>
      </c>
      <c r="K517" s="1">
        <v>11</v>
      </c>
      <c r="L517" s="1">
        <v>30</v>
      </c>
      <c r="M517" s="1">
        <v>2</v>
      </c>
      <c r="N517" s="1">
        <v>9</v>
      </c>
      <c r="O517" s="1">
        <v>9.3800000000000008</v>
      </c>
      <c r="P517" s="1">
        <v>12571858</v>
      </c>
      <c r="Q517" s="1">
        <v>501801</v>
      </c>
      <c r="R517" s="1">
        <v>7957731</v>
      </c>
      <c r="S517" s="1">
        <v>0</v>
      </c>
      <c r="T517" s="1">
        <v>0</v>
      </c>
      <c r="U517" s="1">
        <v>0</v>
      </c>
      <c r="W517" s="1">
        <v>0</v>
      </c>
      <c r="X517" s="1">
        <v>0</v>
      </c>
      <c r="Y517" s="1">
        <v>0</v>
      </c>
      <c r="AB517" s="275">
        <v>44651</v>
      </c>
      <c r="AC517" s="1">
        <v>1</v>
      </c>
      <c r="AD517" s="1" t="s">
        <v>2623</v>
      </c>
      <c r="AE517" s="1">
        <v>1</v>
      </c>
      <c r="AF517" s="1">
        <v>30</v>
      </c>
      <c r="AG517" s="1">
        <v>0</v>
      </c>
      <c r="AN517" s="1">
        <v>1</v>
      </c>
      <c r="AO517" s="1">
        <v>1</v>
      </c>
      <c r="AR517" s="276">
        <v>818838.62</v>
      </c>
      <c r="AS517" s="1" t="s">
        <v>2632</v>
      </c>
      <c r="AT517" s="1">
        <v>0</v>
      </c>
      <c r="AU517" s="1">
        <v>0</v>
      </c>
      <c r="AV517" s="1" t="s">
        <v>2625</v>
      </c>
      <c r="AW517" s="1" t="s">
        <v>2626</v>
      </c>
      <c r="AX517" s="1">
        <v>5</v>
      </c>
      <c r="BC517" s="1">
        <v>1</v>
      </c>
      <c r="BD517" s="1">
        <v>7</v>
      </c>
      <c r="BE517" s="1">
        <v>2</v>
      </c>
      <c r="BF517" s="296">
        <v>5732055.8809380224</v>
      </c>
      <c r="BO517" s="279">
        <f t="shared" si="35"/>
        <v>46998746</v>
      </c>
      <c r="BP517" s="2">
        <f t="shared" si="36"/>
        <v>0</v>
      </c>
      <c r="BQ517" s="2">
        <f t="shared" si="34"/>
        <v>19292212.09</v>
      </c>
      <c r="BS517" s="280">
        <v>46998746</v>
      </c>
      <c r="BT517" s="281"/>
      <c r="BU517" s="281"/>
      <c r="BV517" s="281">
        <v>19292212.09</v>
      </c>
      <c r="BW517" s="281"/>
      <c r="BX517" s="281"/>
      <c r="BY517" s="281"/>
      <c r="BZ517" s="281"/>
      <c r="CA517" s="281"/>
      <c r="CB517" s="281"/>
      <c r="CC517" s="281"/>
      <c r="CD517" s="281"/>
      <c r="CE517" s="281"/>
      <c r="CF517" s="281"/>
      <c r="CG517" s="281"/>
    </row>
    <row r="518" spans="1:85" x14ac:dyDescent="0.3">
      <c r="A518" s="273">
        <f t="shared" si="33"/>
        <v>15358.6707076901</v>
      </c>
      <c r="B518" s="1" t="s">
        <v>2621</v>
      </c>
      <c r="C518" s="274">
        <v>24892246</v>
      </c>
      <c r="D518" s="1">
        <v>144205</v>
      </c>
      <c r="E518" s="1">
        <v>4</v>
      </c>
      <c r="F518" s="1" t="s">
        <v>4232</v>
      </c>
      <c r="G518" s="275">
        <v>44463</v>
      </c>
      <c r="H518" s="275">
        <v>45565</v>
      </c>
      <c r="I518" s="1">
        <v>0</v>
      </c>
      <c r="J518" s="1">
        <v>1</v>
      </c>
      <c r="K518" s="1">
        <v>6</v>
      </c>
      <c r="L518" s="1">
        <v>30</v>
      </c>
      <c r="M518" s="1">
        <v>2</v>
      </c>
      <c r="N518" s="1">
        <v>17.690000000000001</v>
      </c>
      <c r="O518" s="1">
        <v>19.2</v>
      </c>
      <c r="P518" s="1">
        <v>100000</v>
      </c>
      <c r="Q518" s="1">
        <v>3620</v>
      </c>
      <c r="R518" s="1">
        <v>86845</v>
      </c>
      <c r="S518" s="1">
        <v>0</v>
      </c>
      <c r="T518" s="1">
        <v>0</v>
      </c>
      <c r="U518" s="1">
        <v>0</v>
      </c>
      <c r="W518" s="1">
        <v>0</v>
      </c>
      <c r="X518" s="1">
        <v>0</v>
      </c>
      <c r="Y518" s="1">
        <v>0</v>
      </c>
      <c r="AB518" s="275">
        <v>44651</v>
      </c>
      <c r="AC518" s="1">
        <v>1</v>
      </c>
      <c r="AD518" s="1" t="s">
        <v>2623</v>
      </c>
      <c r="AE518" s="1">
        <v>1</v>
      </c>
      <c r="AF518" s="1">
        <v>30</v>
      </c>
      <c r="AG518" s="1">
        <v>0</v>
      </c>
      <c r="AN518" s="1">
        <v>1</v>
      </c>
      <c r="AO518" s="1">
        <v>1</v>
      </c>
      <c r="AR518" s="276">
        <v>8930.76</v>
      </c>
      <c r="AS518" s="1" t="s">
        <v>2657</v>
      </c>
      <c r="AT518" s="1">
        <v>0</v>
      </c>
      <c r="AU518" s="1">
        <v>0</v>
      </c>
      <c r="AX518" s="1">
        <v>5</v>
      </c>
      <c r="BC518" s="1">
        <v>1</v>
      </c>
      <c r="BD518" s="1">
        <v>7</v>
      </c>
      <c r="BE518" s="1">
        <v>2</v>
      </c>
      <c r="BF518" s="296">
        <v>62555.569292309905</v>
      </c>
      <c r="BO518" s="279">
        <f t="shared" si="35"/>
        <v>47007776</v>
      </c>
      <c r="BP518" s="2">
        <f t="shared" si="36"/>
        <v>0</v>
      </c>
      <c r="BQ518" s="2">
        <f t="shared" si="34"/>
        <v>25947588</v>
      </c>
      <c r="BS518" s="280">
        <v>47007776</v>
      </c>
      <c r="BT518" s="281"/>
      <c r="BU518" s="281"/>
      <c r="BV518" s="281">
        <v>25947588</v>
      </c>
      <c r="BW518" s="281"/>
      <c r="BX518" s="281"/>
      <c r="BY518" s="281"/>
      <c r="BZ518" s="281"/>
      <c r="CA518" s="281"/>
      <c r="CB518" s="281"/>
      <c r="CC518" s="281"/>
      <c r="CD518" s="281"/>
      <c r="CE518" s="281"/>
      <c r="CF518" s="281"/>
      <c r="CG518" s="281"/>
    </row>
    <row r="519" spans="1:85" x14ac:dyDescent="0.3">
      <c r="A519" s="273">
        <f t="shared" si="33"/>
        <v>15358.6707076901</v>
      </c>
      <c r="B519" s="1" t="s">
        <v>2621</v>
      </c>
      <c r="C519" s="274">
        <v>24892246</v>
      </c>
      <c r="D519" s="1">
        <v>144205</v>
      </c>
      <c r="E519" s="1">
        <v>4</v>
      </c>
      <c r="F519" s="1" t="s">
        <v>4590</v>
      </c>
      <c r="G519" s="275">
        <v>44461</v>
      </c>
      <c r="H519" s="275">
        <v>45565</v>
      </c>
      <c r="I519" s="1">
        <v>0</v>
      </c>
      <c r="J519" s="1">
        <v>1</v>
      </c>
      <c r="K519" s="1">
        <v>6</v>
      </c>
      <c r="L519" s="1">
        <v>30</v>
      </c>
      <c r="M519" s="1">
        <v>2</v>
      </c>
      <c r="N519" s="1">
        <v>17.690000000000001</v>
      </c>
      <c r="O519" s="1">
        <v>19.2</v>
      </c>
      <c r="P519" s="1">
        <v>100000</v>
      </c>
      <c r="Q519" s="1">
        <v>3620</v>
      </c>
      <c r="R519" s="1">
        <v>86845</v>
      </c>
      <c r="S519" s="1">
        <v>0</v>
      </c>
      <c r="T519" s="1">
        <v>0</v>
      </c>
      <c r="U519" s="1">
        <v>0</v>
      </c>
      <c r="W519" s="1">
        <v>0</v>
      </c>
      <c r="X519" s="1">
        <v>0</v>
      </c>
      <c r="Y519" s="1">
        <v>0</v>
      </c>
      <c r="AB519" s="275">
        <v>44651</v>
      </c>
      <c r="AC519" s="1">
        <v>1</v>
      </c>
      <c r="AD519" s="1" t="s">
        <v>2623</v>
      </c>
      <c r="AE519" s="1">
        <v>1</v>
      </c>
      <c r="AF519" s="1">
        <v>30</v>
      </c>
      <c r="AG519" s="1">
        <v>0</v>
      </c>
      <c r="AN519" s="1">
        <v>1</v>
      </c>
      <c r="AO519" s="1">
        <v>1</v>
      </c>
      <c r="AR519" s="276">
        <v>8930.76</v>
      </c>
      <c r="AS519" s="1" t="s">
        <v>2657</v>
      </c>
      <c r="AT519" s="1">
        <v>0</v>
      </c>
      <c r="AU519" s="1">
        <v>0</v>
      </c>
      <c r="AX519" s="1">
        <v>5</v>
      </c>
      <c r="BC519" s="1">
        <v>1</v>
      </c>
      <c r="BD519" s="1">
        <v>7</v>
      </c>
      <c r="BE519" s="1">
        <v>2</v>
      </c>
      <c r="BF519" s="296">
        <v>62555.569292309905</v>
      </c>
      <c r="BO519" s="279">
        <f t="shared" si="35"/>
        <v>47024829</v>
      </c>
      <c r="BP519" s="2">
        <f t="shared" si="36"/>
        <v>0</v>
      </c>
      <c r="BQ519" s="2">
        <f t="shared" si="34"/>
        <v>0</v>
      </c>
      <c r="BS519" s="280">
        <v>47024829</v>
      </c>
      <c r="BT519" s="281"/>
      <c r="BU519" s="281"/>
      <c r="BV519" s="281"/>
      <c r="BW519" s="281"/>
      <c r="BX519" s="281"/>
      <c r="BY519" s="281"/>
      <c r="BZ519" s="281"/>
      <c r="CA519" s="281">
        <v>0</v>
      </c>
      <c r="CB519" s="281"/>
      <c r="CC519" s="281"/>
      <c r="CD519" s="281"/>
      <c r="CE519" s="281"/>
      <c r="CF519" s="281"/>
      <c r="CG519" s="281"/>
    </row>
    <row r="520" spans="1:85" x14ac:dyDescent="0.3">
      <c r="A520" s="273">
        <f t="shared" si="33"/>
        <v>69108.863972295076</v>
      </c>
      <c r="B520" s="1" t="s">
        <v>2621</v>
      </c>
      <c r="C520" s="274">
        <v>24892246</v>
      </c>
      <c r="D520" s="1">
        <v>144205</v>
      </c>
      <c r="E520" s="1">
        <v>4</v>
      </c>
      <c r="F520" s="1" t="s">
        <v>4473</v>
      </c>
      <c r="G520" s="275">
        <v>44464</v>
      </c>
      <c r="H520" s="275">
        <v>45565</v>
      </c>
      <c r="I520" s="1">
        <v>0</v>
      </c>
      <c r="J520" s="1">
        <v>1</v>
      </c>
      <c r="K520" s="1">
        <v>6</v>
      </c>
      <c r="L520" s="1">
        <v>30</v>
      </c>
      <c r="M520" s="1">
        <v>2</v>
      </c>
      <c r="N520" s="1">
        <v>17.690000000000001</v>
      </c>
      <c r="O520" s="1">
        <v>19.2</v>
      </c>
      <c r="P520" s="1">
        <v>450000</v>
      </c>
      <c r="Q520" s="1">
        <v>16292</v>
      </c>
      <c r="R520" s="1">
        <v>390784</v>
      </c>
      <c r="S520" s="1">
        <v>0</v>
      </c>
      <c r="T520" s="1">
        <v>0</v>
      </c>
      <c r="U520" s="1">
        <v>0</v>
      </c>
      <c r="W520" s="1">
        <v>0</v>
      </c>
      <c r="X520" s="1">
        <v>0</v>
      </c>
      <c r="Y520" s="1">
        <v>0</v>
      </c>
      <c r="AB520" s="275">
        <v>44651</v>
      </c>
      <c r="AC520" s="1">
        <v>1</v>
      </c>
      <c r="AD520" s="1" t="s">
        <v>2623</v>
      </c>
      <c r="AE520" s="1">
        <v>1</v>
      </c>
      <c r="AF520" s="1">
        <v>30</v>
      </c>
      <c r="AG520" s="1">
        <v>0</v>
      </c>
      <c r="AN520" s="1">
        <v>1</v>
      </c>
      <c r="AO520" s="1">
        <v>1</v>
      </c>
      <c r="AR520" s="276">
        <v>40188.400000000001</v>
      </c>
      <c r="AS520" s="1" t="s">
        <v>2657</v>
      </c>
      <c r="AT520" s="1">
        <v>0</v>
      </c>
      <c r="AU520" s="1">
        <v>0</v>
      </c>
      <c r="AX520" s="1">
        <v>5</v>
      </c>
      <c r="BC520" s="1">
        <v>1</v>
      </c>
      <c r="BD520" s="1">
        <v>7</v>
      </c>
      <c r="BE520" s="1">
        <v>2</v>
      </c>
      <c r="BF520" s="296">
        <v>281486.7360277049</v>
      </c>
      <c r="BO520" s="279">
        <f t="shared" si="35"/>
        <v>47080296</v>
      </c>
      <c r="BP520" s="2">
        <f t="shared" si="36"/>
        <v>0</v>
      </c>
      <c r="BQ520" s="2">
        <f t="shared" si="34"/>
        <v>0</v>
      </c>
      <c r="BS520" s="280">
        <v>47080296</v>
      </c>
      <c r="BT520" s="281"/>
      <c r="BU520" s="281"/>
      <c r="BV520" s="281"/>
      <c r="BW520" s="281"/>
      <c r="BX520" s="281"/>
      <c r="BY520" s="281"/>
      <c r="BZ520" s="281"/>
      <c r="CA520" s="281">
        <v>0</v>
      </c>
      <c r="CB520" s="281"/>
      <c r="CC520" s="281"/>
      <c r="CD520" s="281"/>
      <c r="CE520" s="281"/>
      <c r="CF520" s="281"/>
      <c r="CG520" s="281"/>
    </row>
    <row r="521" spans="1:85" x14ac:dyDescent="0.3">
      <c r="A521" s="273">
        <f t="shared" si="33"/>
        <v>15358.6707076901</v>
      </c>
      <c r="B521" s="1" t="s">
        <v>2621</v>
      </c>
      <c r="C521" s="274">
        <v>24892246</v>
      </c>
      <c r="D521" s="1">
        <v>144205</v>
      </c>
      <c r="E521" s="1">
        <v>4</v>
      </c>
      <c r="F521" s="1" t="s">
        <v>4704</v>
      </c>
      <c r="G521" s="275">
        <v>44460</v>
      </c>
      <c r="H521" s="275">
        <v>45565</v>
      </c>
      <c r="I521" s="1">
        <v>0</v>
      </c>
      <c r="J521" s="1">
        <v>1</v>
      </c>
      <c r="K521" s="1">
        <v>6</v>
      </c>
      <c r="L521" s="1">
        <v>30</v>
      </c>
      <c r="M521" s="1">
        <v>2</v>
      </c>
      <c r="N521" s="1">
        <v>17.690000000000001</v>
      </c>
      <c r="O521" s="1">
        <v>19.2</v>
      </c>
      <c r="P521" s="1">
        <v>100000</v>
      </c>
      <c r="Q521" s="1">
        <v>3620</v>
      </c>
      <c r="R521" s="1">
        <v>86845</v>
      </c>
      <c r="S521" s="1">
        <v>0</v>
      </c>
      <c r="T521" s="1">
        <v>0</v>
      </c>
      <c r="U521" s="1">
        <v>0</v>
      </c>
      <c r="W521" s="1">
        <v>0</v>
      </c>
      <c r="X521" s="1">
        <v>0</v>
      </c>
      <c r="Y521" s="1">
        <v>0</v>
      </c>
      <c r="AB521" s="275">
        <v>44651</v>
      </c>
      <c r="AC521" s="1">
        <v>1</v>
      </c>
      <c r="AD521" s="1" t="s">
        <v>2623</v>
      </c>
      <c r="AE521" s="1">
        <v>1</v>
      </c>
      <c r="AF521" s="1">
        <v>30</v>
      </c>
      <c r="AG521" s="1">
        <v>0</v>
      </c>
      <c r="AN521" s="1">
        <v>1</v>
      </c>
      <c r="AO521" s="1">
        <v>1</v>
      </c>
      <c r="AR521" s="276">
        <v>8930.76</v>
      </c>
      <c r="AS521" s="1" t="s">
        <v>2657</v>
      </c>
      <c r="AT521" s="1">
        <v>0</v>
      </c>
      <c r="AU521" s="1">
        <v>0</v>
      </c>
      <c r="AX521" s="1">
        <v>5</v>
      </c>
      <c r="BC521" s="1">
        <v>1</v>
      </c>
      <c r="BD521" s="1">
        <v>7</v>
      </c>
      <c r="BE521" s="1">
        <v>2</v>
      </c>
      <c r="BF521" s="296">
        <v>62555.569292309905</v>
      </c>
      <c r="BO521" s="279">
        <f t="shared" si="35"/>
        <v>47224802</v>
      </c>
      <c r="BP521" s="2">
        <f t="shared" si="36"/>
        <v>0</v>
      </c>
      <c r="BQ521" s="2">
        <f t="shared" si="34"/>
        <v>23015706</v>
      </c>
      <c r="BS521" s="280">
        <v>47224802</v>
      </c>
      <c r="BT521" s="281"/>
      <c r="BU521" s="281"/>
      <c r="BV521" s="281">
        <v>23015706</v>
      </c>
      <c r="BW521" s="281"/>
      <c r="BX521" s="281"/>
      <c r="BY521" s="281"/>
      <c r="BZ521" s="281"/>
      <c r="CA521" s="281"/>
      <c r="CB521" s="281"/>
      <c r="CC521" s="281"/>
      <c r="CD521" s="281"/>
      <c r="CE521" s="281"/>
      <c r="CF521" s="281"/>
      <c r="CG521" s="281"/>
    </row>
    <row r="522" spans="1:85" x14ac:dyDescent="0.3">
      <c r="A522" s="273">
        <f t="shared" si="33"/>
        <v>13971.125235826279</v>
      </c>
      <c r="B522" s="1" t="s">
        <v>2621</v>
      </c>
      <c r="C522" s="274">
        <v>24892246</v>
      </c>
      <c r="D522" s="1">
        <v>144205</v>
      </c>
      <c r="E522" s="1">
        <v>4</v>
      </c>
      <c r="F522" s="1" t="s">
        <v>5182</v>
      </c>
      <c r="G522" s="275">
        <v>44493</v>
      </c>
      <c r="H522" s="275">
        <v>45596</v>
      </c>
      <c r="I522" s="1">
        <v>0</v>
      </c>
      <c r="J522" s="1">
        <v>1</v>
      </c>
      <c r="K522" s="1">
        <v>5</v>
      </c>
      <c r="L522" s="1">
        <v>30</v>
      </c>
      <c r="M522" s="1">
        <v>2</v>
      </c>
      <c r="N522" s="1">
        <v>17.690000000000001</v>
      </c>
      <c r="O522" s="1">
        <v>19.2</v>
      </c>
      <c r="P522" s="1">
        <v>88900</v>
      </c>
      <c r="Q522" s="1">
        <v>3219</v>
      </c>
      <c r="R522" s="1">
        <v>79223</v>
      </c>
      <c r="S522" s="1">
        <v>0</v>
      </c>
      <c r="T522" s="1">
        <v>0</v>
      </c>
      <c r="U522" s="1">
        <v>0</v>
      </c>
      <c r="W522" s="1">
        <v>0</v>
      </c>
      <c r="X522" s="1">
        <v>0</v>
      </c>
      <c r="Y522" s="1">
        <v>0</v>
      </c>
      <c r="AB522" s="275">
        <v>44651</v>
      </c>
      <c r="AC522" s="1">
        <v>1</v>
      </c>
      <c r="AD522" s="1" t="s">
        <v>2623</v>
      </c>
      <c r="AE522" s="1">
        <v>1</v>
      </c>
      <c r="AF522" s="1">
        <v>30</v>
      </c>
      <c r="AG522" s="1">
        <v>0</v>
      </c>
      <c r="AN522" s="1">
        <v>1</v>
      </c>
      <c r="AO522" s="1">
        <v>1</v>
      </c>
      <c r="AP522" s="275"/>
      <c r="AR522" s="276">
        <v>8186.53</v>
      </c>
      <c r="AS522" s="1" t="s">
        <v>2657</v>
      </c>
      <c r="AT522" s="1">
        <v>0</v>
      </c>
      <c r="AU522" s="1">
        <v>0</v>
      </c>
      <c r="AX522" s="1">
        <v>5</v>
      </c>
      <c r="BC522" s="1">
        <v>1</v>
      </c>
      <c r="BD522" s="1">
        <v>7</v>
      </c>
      <c r="BE522" s="1">
        <v>2</v>
      </c>
      <c r="BF522" s="296">
        <v>57065.344764173722</v>
      </c>
      <c r="BO522" s="279">
        <f t="shared" si="35"/>
        <v>47282922</v>
      </c>
      <c r="BP522" s="2">
        <f t="shared" si="36"/>
        <v>0</v>
      </c>
      <c r="BQ522" s="2">
        <f t="shared" si="34"/>
        <v>10042035.5</v>
      </c>
      <c r="BS522" s="280">
        <v>47282922</v>
      </c>
      <c r="BT522" s="281"/>
      <c r="BU522" s="281"/>
      <c r="BV522" s="281"/>
      <c r="BW522" s="281"/>
      <c r="BX522" s="281">
        <v>6728804.8178882552</v>
      </c>
      <c r="BY522" s="281"/>
      <c r="BZ522" s="281"/>
      <c r="CA522" s="281"/>
      <c r="CB522" s="281"/>
      <c r="CC522" s="281">
        <v>3313230.6821117457</v>
      </c>
      <c r="CD522" s="281"/>
      <c r="CE522" s="281"/>
      <c r="CF522" s="281"/>
      <c r="CG522" s="281"/>
    </row>
    <row r="523" spans="1:85" x14ac:dyDescent="0.3">
      <c r="A523" s="273">
        <f t="shared" si="33"/>
        <v>31334.205184536666</v>
      </c>
      <c r="B523" s="1" t="s">
        <v>2621</v>
      </c>
      <c r="C523" s="274">
        <v>24892246</v>
      </c>
      <c r="D523" s="1">
        <v>144205</v>
      </c>
      <c r="E523" s="1">
        <v>4</v>
      </c>
      <c r="F523" s="1" t="s">
        <v>5005</v>
      </c>
      <c r="G523" s="275">
        <v>44494</v>
      </c>
      <c r="H523" s="275">
        <v>45596</v>
      </c>
      <c r="I523" s="1">
        <v>0</v>
      </c>
      <c r="J523" s="1">
        <v>1</v>
      </c>
      <c r="K523" s="1">
        <v>5</v>
      </c>
      <c r="L523" s="1">
        <v>30</v>
      </c>
      <c r="M523" s="1">
        <v>2</v>
      </c>
      <c r="N523" s="1">
        <v>17.690000000000001</v>
      </c>
      <c r="O523" s="1">
        <v>19.2</v>
      </c>
      <c r="P523" s="1">
        <v>198867</v>
      </c>
      <c r="Q523" s="1">
        <v>7200</v>
      </c>
      <c r="R523" s="1">
        <v>177226</v>
      </c>
      <c r="S523" s="1">
        <v>0</v>
      </c>
      <c r="T523" s="1">
        <v>0</v>
      </c>
      <c r="U523" s="1">
        <v>0</v>
      </c>
      <c r="W523" s="1">
        <v>0</v>
      </c>
      <c r="X523" s="1">
        <v>0</v>
      </c>
      <c r="Y523" s="1">
        <v>0</v>
      </c>
      <c r="AB523" s="275">
        <v>44651</v>
      </c>
      <c r="AC523" s="1">
        <v>1</v>
      </c>
      <c r="AD523" s="1" t="s">
        <v>2623</v>
      </c>
      <c r="AE523" s="1">
        <v>1</v>
      </c>
      <c r="AF523" s="1">
        <v>30</v>
      </c>
      <c r="AG523" s="1">
        <v>0</v>
      </c>
      <c r="AN523" s="1">
        <v>1</v>
      </c>
      <c r="AO523" s="1">
        <v>1</v>
      </c>
      <c r="AR523" s="276">
        <v>18233.63</v>
      </c>
      <c r="AS523" s="1" t="s">
        <v>2657</v>
      </c>
      <c r="AT523" s="1">
        <v>0</v>
      </c>
      <c r="AU523" s="1">
        <v>0</v>
      </c>
      <c r="AX523" s="1">
        <v>5</v>
      </c>
      <c r="BC523" s="1">
        <v>1</v>
      </c>
      <c r="BD523" s="1">
        <v>7</v>
      </c>
      <c r="BE523" s="1">
        <v>2</v>
      </c>
      <c r="BF523" s="296">
        <v>127658.16481546333</v>
      </c>
      <c r="BO523" s="279">
        <f t="shared" si="35"/>
        <v>47244004</v>
      </c>
      <c r="BP523" s="2">
        <f t="shared" si="36"/>
        <v>0</v>
      </c>
      <c r="BQ523" s="2">
        <f t="shared" si="34"/>
        <v>0</v>
      </c>
      <c r="BS523" s="280">
        <v>47244004</v>
      </c>
      <c r="BT523" s="281"/>
      <c r="BU523" s="281"/>
      <c r="BV523" s="281"/>
      <c r="BW523" s="281"/>
      <c r="BX523" s="281"/>
      <c r="BY523" s="281"/>
      <c r="BZ523" s="281"/>
      <c r="CA523" s="281">
        <v>0</v>
      </c>
      <c r="CB523" s="281"/>
      <c r="CC523" s="281"/>
      <c r="CD523" s="281"/>
      <c r="CE523" s="281"/>
      <c r="CF523" s="281"/>
      <c r="CG523" s="281"/>
    </row>
    <row r="524" spans="1:85" x14ac:dyDescent="0.3">
      <c r="A524" s="273">
        <f t="shared" si="33"/>
        <v>9466.4616998203346</v>
      </c>
      <c r="B524" s="1" t="s">
        <v>2621</v>
      </c>
      <c r="C524" s="274">
        <v>24892246</v>
      </c>
      <c r="D524" s="1">
        <v>144205</v>
      </c>
      <c r="E524" s="1">
        <v>4</v>
      </c>
      <c r="F524" s="1" t="s">
        <v>5014</v>
      </c>
      <c r="G524" s="275">
        <v>44495</v>
      </c>
      <c r="H524" s="275">
        <v>45596</v>
      </c>
      <c r="I524" s="1">
        <v>0</v>
      </c>
      <c r="J524" s="1">
        <v>1</v>
      </c>
      <c r="K524" s="1">
        <v>5</v>
      </c>
      <c r="L524" s="1">
        <v>30</v>
      </c>
      <c r="M524" s="1">
        <v>2</v>
      </c>
      <c r="N524" s="1">
        <v>17.690000000000001</v>
      </c>
      <c r="O524" s="1">
        <v>19.2</v>
      </c>
      <c r="P524" s="1">
        <v>60000</v>
      </c>
      <c r="Q524" s="1">
        <v>2172</v>
      </c>
      <c r="R524" s="1">
        <v>53471</v>
      </c>
      <c r="S524" s="1">
        <v>0</v>
      </c>
      <c r="T524" s="1">
        <v>0</v>
      </c>
      <c r="U524" s="1">
        <v>0</v>
      </c>
      <c r="W524" s="1">
        <v>0</v>
      </c>
      <c r="X524" s="1">
        <v>0</v>
      </c>
      <c r="Y524" s="1">
        <v>0</v>
      </c>
      <c r="AB524" s="275">
        <v>44651</v>
      </c>
      <c r="AC524" s="1">
        <v>1</v>
      </c>
      <c r="AD524" s="1" t="s">
        <v>2623</v>
      </c>
      <c r="AE524" s="1">
        <v>1</v>
      </c>
      <c r="AF524" s="1">
        <v>30</v>
      </c>
      <c r="AG524" s="1">
        <v>0</v>
      </c>
      <c r="AN524" s="1">
        <v>1</v>
      </c>
      <c r="AO524" s="1">
        <v>1</v>
      </c>
      <c r="AR524" s="276">
        <v>5488.69</v>
      </c>
      <c r="AS524" s="1" t="s">
        <v>2657</v>
      </c>
      <c r="AT524" s="1">
        <v>0</v>
      </c>
      <c r="AU524" s="1">
        <v>0</v>
      </c>
      <c r="AX524" s="1">
        <v>5</v>
      </c>
      <c r="BC524" s="1">
        <v>1</v>
      </c>
      <c r="BD524" s="1">
        <v>7</v>
      </c>
      <c r="BE524" s="1">
        <v>2</v>
      </c>
      <c r="BF524" s="296">
        <v>38515.848300179663</v>
      </c>
      <c r="BO524" s="279">
        <f t="shared" si="35"/>
        <v>47244666</v>
      </c>
      <c r="BP524" s="2">
        <f t="shared" si="36"/>
        <v>0</v>
      </c>
      <c r="BQ524" s="2">
        <f t="shared" si="34"/>
        <v>25411927.329999998</v>
      </c>
      <c r="BS524" s="280">
        <v>47244666</v>
      </c>
      <c r="BT524" s="281"/>
      <c r="BU524" s="281"/>
      <c r="BV524" s="281">
        <v>15527464.97354142</v>
      </c>
      <c r="BW524" s="281"/>
      <c r="BX524" s="281"/>
      <c r="BY524" s="281"/>
      <c r="BZ524" s="281"/>
      <c r="CA524" s="281">
        <v>9884462.3564585801</v>
      </c>
      <c r="CB524" s="281"/>
      <c r="CC524" s="281"/>
      <c r="CD524" s="281"/>
      <c r="CE524" s="281"/>
      <c r="CF524" s="281"/>
      <c r="CG524" s="281"/>
    </row>
    <row r="525" spans="1:85" x14ac:dyDescent="0.3">
      <c r="A525" s="273">
        <f t="shared" si="33"/>
        <v>4875.3648338739767</v>
      </c>
      <c r="B525" s="1" t="s">
        <v>2621</v>
      </c>
      <c r="C525" s="274">
        <v>24892246</v>
      </c>
      <c r="D525" s="1">
        <v>144205</v>
      </c>
      <c r="E525" s="1">
        <v>4</v>
      </c>
      <c r="F525" s="1" t="s">
        <v>5340</v>
      </c>
      <c r="G525" s="275">
        <v>44510</v>
      </c>
      <c r="H525" s="275">
        <v>45626</v>
      </c>
      <c r="I525" s="1">
        <v>0</v>
      </c>
      <c r="J525" s="1">
        <v>1</v>
      </c>
      <c r="K525" s="1">
        <v>4</v>
      </c>
      <c r="L525" s="1">
        <v>30</v>
      </c>
      <c r="M525" s="1">
        <v>2</v>
      </c>
      <c r="N525" s="1">
        <v>17.690000000000001</v>
      </c>
      <c r="O525" s="1">
        <v>19.2</v>
      </c>
      <c r="P525" s="1">
        <v>30000</v>
      </c>
      <c r="Q525" s="1">
        <v>1086</v>
      </c>
      <c r="R525" s="1">
        <v>27410</v>
      </c>
      <c r="S525" s="1">
        <v>0</v>
      </c>
      <c r="T525" s="1">
        <v>0</v>
      </c>
      <c r="U525" s="1">
        <v>0</v>
      </c>
      <c r="V525" s="275"/>
      <c r="W525" s="1">
        <v>0</v>
      </c>
      <c r="X525" s="1">
        <v>0</v>
      </c>
      <c r="Y525" s="1">
        <v>0</v>
      </c>
      <c r="AB525" s="275">
        <v>44651</v>
      </c>
      <c r="AC525" s="1">
        <v>1</v>
      </c>
      <c r="AD525" s="1" t="s">
        <v>2623</v>
      </c>
      <c r="AE525" s="1">
        <v>1</v>
      </c>
      <c r="AF525" s="1">
        <v>30</v>
      </c>
      <c r="AG525" s="1">
        <v>0</v>
      </c>
      <c r="AN525" s="1">
        <v>1</v>
      </c>
      <c r="AO525" s="1">
        <v>1</v>
      </c>
      <c r="AR525" s="276">
        <v>2790.86</v>
      </c>
      <c r="AS525" s="1" t="s">
        <v>2657</v>
      </c>
      <c r="AT525" s="1">
        <v>0</v>
      </c>
      <c r="AU525" s="1">
        <v>0</v>
      </c>
      <c r="AX525" s="1">
        <v>5</v>
      </c>
      <c r="BC525" s="1">
        <v>1</v>
      </c>
      <c r="BD525" s="1">
        <v>7</v>
      </c>
      <c r="BE525" s="1">
        <v>2</v>
      </c>
      <c r="BF525" s="296">
        <v>19743.775166126023</v>
      </c>
      <c r="BO525" s="279">
        <f t="shared" si="35"/>
        <v>47248474</v>
      </c>
      <c r="BP525" s="2">
        <f t="shared" si="36"/>
        <v>81294612.391897425</v>
      </c>
      <c r="BQ525" s="2">
        <f t="shared" si="34"/>
        <v>3400868.6081025759</v>
      </c>
      <c r="BS525" s="280">
        <v>47248474</v>
      </c>
      <c r="BT525" s="281"/>
      <c r="BU525" s="281">
        <v>81294612.391897425</v>
      </c>
      <c r="BV525" s="281"/>
      <c r="BW525" s="281"/>
      <c r="BX525" s="281"/>
      <c r="BY525" s="281"/>
      <c r="BZ525" s="281"/>
      <c r="CA525" s="281">
        <v>3400868.6081025759</v>
      </c>
      <c r="CB525" s="281"/>
      <c r="CC525" s="281"/>
      <c r="CD525" s="281"/>
      <c r="CE525" s="281"/>
      <c r="CF525" s="281"/>
      <c r="CG525" s="281"/>
    </row>
    <row r="526" spans="1:85" x14ac:dyDescent="0.3">
      <c r="A526" s="273">
        <f t="shared" si="33"/>
        <v>16628.477888599504</v>
      </c>
      <c r="B526" s="1" t="s">
        <v>2621</v>
      </c>
      <c r="C526" s="274">
        <v>24892246</v>
      </c>
      <c r="D526" s="1">
        <v>144205</v>
      </c>
      <c r="E526" s="1">
        <v>4</v>
      </c>
      <c r="F526" s="1" t="s">
        <v>6520</v>
      </c>
      <c r="G526" s="275">
        <v>44625</v>
      </c>
      <c r="H526" s="275">
        <v>45716</v>
      </c>
      <c r="I526" s="1">
        <v>0</v>
      </c>
      <c r="J526" s="1">
        <v>1</v>
      </c>
      <c r="K526" s="1">
        <v>1</v>
      </c>
      <c r="L526" s="1">
        <v>30</v>
      </c>
      <c r="M526" s="1">
        <v>2</v>
      </c>
      <c r="N526" s="1">
        <v>17.7</v>
      </c>
      <c r="O526" s="1">
        <v>19.21</v>
      </c>
      <c r="P526" s="1">
        <v>96075</v>
      </c>
      <c r="Q526" s="1">
        <v>3478</v>
      </c>
      <c r="R526" s="1">
        <v>94046</v>
      </c>
      <c r="S526" s="1">
        <v>0</v>
      </c>
      <c r="T526" s="1">
        <v>0</v>
      </c>
      <c r="U526" s="1">
        <v>0</v>
      </c>
      <c r="W526" s="1">
        <v>0</v>
      </c>
      <c r="X526" s="1">
        <v>0</v>
      </c>
      <c r="Y526" s="1">
        <v>0</v>
      </c>
      <c r="AB526" s="275">
        <v>44651</v>
      </c>
      <c r="AC526" s="1">
        <v>1</v>
      </c>
      <c r="AD526" s="1" t="s">
        <v>2623</v>
      </c>
      <c r="AE526" s="1">
        <v>1</v>
      </c>
      <c r="AF526" s="1">
        <v>30</v>
      </c>
      <c r="AG526" s="1">
        <v>0</v>
      </c>
      <c r="AN526" s="1">
        <v>1</v>
      </c>
      <c r="AO526" s="1">
        <v>1</v>
      </c>
      <c r="AR526" s="276">
        <v>9674.98</v>
      </c>
      <c r="AS526" s="1" t="s">
        <v>2657</v>
      </c>
      <c r="AT526" s="1">
        <v>0</v>
      </c>
      <c r="AU526" s="1">
        <v>0</v>
      </c>
      <c r="AX526" s="1">
        <v>5</v>
      </c>
      <c r="BC526" s="1">
        <v>1</v>
      </c>
      <c r="BD526" s="1">
        <v>7</v>
      </c>
      <c r="BE526" s="1">
        <v>2</v>
      </c>
      <c r="BF526" s="296">
        <v>67742.5421114005</v>
      </c>
      <c r="BO526" s="279">
        <f t="shared" si="35"/>
        <v>47292027</v>
      </c>
      <c r="BP526" s="2">
        <f t="shared" si="36"/>
        <v>0</v>
      </c>
      <c r="BQ526" s="2">
        <f t="shared" si="34"/>
        <v>18855127</v>
      </c>
      <c r="BS526" s="280">
        <v>47292027</v>
      </c>
      <c r="BT526" s="281"/>
      <c r="BU526" s="281"/>
      <c r="BV526" s="281">
        <v>18855127</v>
      </c>
      <c r="BW526" s="281"/>
      <c r="BX526" s="281"/>
      <c r="BY526" s="281"/>
      <c r="BZ526" s="281"/>
      <c r="CA526" s="281"/>
      <c r="CB526" s="281"/>
      <c r="CC526" s="281"/>
      <c r="CD526" s="281"/>
      <c r="CE526" s="281"/>
      <c r="CF526" s="281"/>
      <c r="CG526" s="281"/>
    </row>
    <row r="527" spans="1:85" x14ac:dyDescent="0.3">
      <c r="A527" s="273">
        <f t="shared" si="33"/>
        <v>1339863</v>
      </c>
      <c r="B527" s="1" t="s">
        <v>2621</v>
      </c>
      <c r="C527" s="274">
        <v>24894244</v>
      </c>
      <c r="D527" s="1">
        <v>144205</v>
      </c>
      <c r="E527" s="1">
        <v>4</v>
      </c>
      <c r="F527" s="1" t="s">
        <v>5366</v>
      </c>
      <c r="G527" s="275">
        <v>44496</v>
      </c>
      <c r="H527" s="275">
        <v>45230</v>
      </c>
      <c r="I527" s="1">
        <v>0</v>
      </c>
      <c r="J527" s="1">
        <v>1</v>
      </c>
      <c r="K527" s="1">
        <v>5</v>
      </c>
      <c r="L527" s="1">
        <v>30</v>
      </c>
      <c r="M527" s="1">
        <v>2</v>
      </c>
      <c r="N527" s="1">
        <v>17.690000000000001</v>
      </c>
      <c r="O527" s="1">
        <v>19.2</v>
      </c>
      <c r="P527" s="1">
        <v>3000000</v>
      </c>
      <c r="Q527" s="1">
        <v>149922</v>
      </c>
      <c r="R527" s="1">
        <v>2460651</v>
      </c>
      <c r="S527" s="1">
        <v>0</v>
      </c>
      <c r="T527" s="1">
        <v>0</v>
      </c>
      <c r="U527" s="1">
        <v>0</v>
      </c>
      <c r="W527" s="1">
        <v>0</v>
      </c>
      <c r="X527" s="1">
        <v>0</v>
      </c>
      <c r="Y527" s="1">
        <v>0</v>
      </c>
      <c r="AB527" s="275">
        <v>44651</v>
      </c>
      <c r="AC527" s="1">
        <v>1</v>
      </c>
      <c r="AD527" s="1" t="s">
        <v>2623</v>
      </c>
      <c r="AE527" s="1">
        <v>1</v>
      </c>
      <c r="AF527" s="1">
        <v>30</v>
      </c>
      <c r="AG527" s="1">
        <v>0</v>
      </c>
      <c r="AN527" s="1">
        <v>1</v>
      </c>
      <c r="AO527" s="1">
        <v>1</v>
      </c>
      <c r="AR527" s="276">
        <v>140100</v>
      </c>
      <c r="AS527" s="1" t="s">
        <v>2657</v>
      </c>
      <c r="AT527" s="1">
        <v>0</v>
      </c>
      <c r="AU527" s="1">
        <v>0</v>
      </c>
      <c r="AX527" s="1">
        <v>5</v>
      </c>
      <c r="BC527" s="1">
        <v>1</v>
      </c>
      <c r="BD527" s="1">
        <v>7</v>
      </c>
      <c r="BE527" s="1">
        <v>2</v>
      </c>
      <c r="BF527" s="296">
        <v>980688</v>
      </c>
      <c r="BO527" s="279">
        <f t="shared" si="35"/>
        <v>47706699</v>
      </c>
      <c r="BP527" s="2">
        <f t="shared" si="36"/>
        <v>50816702.841096222</v>
      </c>
      <c r="BQ527" s="2">
        <f t="shared" si="34"/>
        <v>6549614.1589037795</v>
      </c>
      <c r="BS527" s="280">
        <v>47706699</v>
      </c>
      <c r="BT527" s="281"/>
      <c r="BU527" s="281">
        <v>50816702.841096222</v>
      </c>
      <c r="BV527" s="281">
        <v>1971042.1057991255</v>
      </c>
      <c r="BW527" s="281"/>
      <c r="BX527" s="281"/>
      <c r="BY527" s="281"/>
      <c r="BZ527" s="281"/>
      <c r="CA527" s="281">
        <v>4578572.053104654</v>
      </c>
      <c r="CB527" s="281"/>
      <c r="CC527" s="281"/>
      <c r="CD527" s="281"/>
      <c r="CE527" s="281"/>
      <c r="CF527" s="281"/>
      <c r="CG527" s="281"/>
    </row>
    <row r="528" spans="1:85" x14ac:dyDescent="0.3">
      <c r="A528" s="273">
        <f t="shared" si="33"/>
        <v>0</v>
      </c>
      <c r="B528" s="1" t="s">
        <v>2621</v>
      </c>
      <c r="C528" s="274">
        <v>24899477</v>
      </c>
      <c r="D528" s="1">
        <v>144105</v>
      </c>
      <c r="E528" s="1">
        <v>4</v>
      </c>
      <c r="F528" s="1" t="s">
        <v>2779</v>
      </c>
      <c r="G528" s="275">
        <v>43060</v>
      </c>
      <c r="H528" s="275">
        <v>45230</v>
      </c>
      <c r="I528" s="1">
        <v>0</v>
      </c>
      <c r="J528" s="1">
        <v>1</v>
      </c>
      <c r="K528" s="1">
        <v>35</v>
      </c>
      <c r="L528" s="1">
        <v>30</v>
      </c>
      <c r="M528" s="1">
        <v>2</v>
      </c>
      <c r="N528" s="1">
        <v>12.83</v>
      </c>
      <c r="O528" s="1">
        <v>13.62</v>
      </c>
      <c r="P528" s="1">
        <v>63246493</v>
      </c>
      <c r="Q528" s="1">
        <v>346220</v>
      </c>
      <c r="R528" s="1">
        <v>5804320</v>
      </c>
      <c r="S528" s="1">
        <v>0</v>
      </c>
      <c r="T528" s="1">
        <v>0</v>
      </c>
      <c r="U528" s="1">
        <v>0</v>
      </c>
      <c r="W528" s="1">
        <v>0</v>
      </c>
      <c r="X528" s="1">
        <v>0</v>
      </c>
      <c r="Y528" s="1">
        <v>0</v>
      </c>
      <c r="AB528" s="275">
        <v>44651</v>
      </c>
      <c r="AC528" s="1">
        <v>1</v>
      </c>
      <c r="AD528" s="1" t="s">
        <v>2623</v>
      </c>
      <c r="AE528" s="1">
        <v>1</v>
      </c>
      <c r="AF528" s="1">
        <v>30</v>
      </c>
      <c r="AG528" s="1">
        <v>0</v>
      </c>
      <c r="AN528" s="1">
        <v>1</v>
      </c>
      <c r="AO528" s="1">
        <v>1</v>
      </c>
      <c r="AR528" s="276">
        <v>3162762</v>
      </c>
      <c r="AS528" s="1" t="s">
        <v>2624</v>
      </c>
      <c r="AT528" s="1">
        <v>0</v>
      </c>
      <c r="AU528" s="1">
        <v>0</v>
      </c>
      <c r="AV528" s="1" t="s">
        <v>2625</v>
      </c>
      <c r="AW528" s="1" t="s">
        <v>2626</v>
      </c>
      <c r="AX528" s="1">
        <v>5</v>
      </c>
      <c r="BC528" s="1">
        <v>1</v>
      </c>
      <c r="BD528" s="1">
        <v>7</v>
      </c>
      <c r="BE528" s="1">
        <v>2</v>
      </c>
      <c r="BF528" s="296">
        <v>25032336</v>
      </c>
      <c r="BO528" s="279">
        <f t="shared" si="35"/>
        <v>47724826</v>
      </c>
      <c r="BP528" s="2">
        <f t="shared" si="36"/>
        <v>0</v>
      </c>
      <c r="BQ528" s="2">
        <f t="shared" si="34"/>
        <v>3618140</v>
      </c>
      <c r="BS528" s="280">
        <v>47724826</v>
      </c>
      <c r="BT528" s="281"/>
      <c r="BU528" s="281"/>
      <c r="BV528" s="281">
        <v>1218387.739851204</v>
      </c>
      <c r="BW528" s="281"/>
      <c r="BX528" s="281"/>
      <c r="BY528" s="281"/>
      <c r="BZ528" s="281"/>
      <c r="CA528" s="281">
        <v>2399752.2601487958</v>
      </c>
      <c r="CB528" s="281"/>
      <c r="CC528" s="281"/>
      <c r="CD528" s="281"/>
      <c r="CE528" s="281"/>
      <c r="CF528" s="281"/>
      <c r="CG528" s="281"/>
    </row>
    <row r="529" spans="1:85" x14ac:dyDescent="0.3">
      <c r="A529" s="273">
        <f t="shared" si="33"/>
        <v>0</v>
      </c>
      <c r="B529" s="1" t="s">
        <v>2621</v>
      </c>
      <c r="C529" s="274">
        <v>24962842</v>
      </c>
      <c r="D529" s="1">
        <v>144205</v>
      </c>
      <c r="E529" s="1">
        <v>4</v>
      </c>
      <c r="F529" s="1" t="s">
        <v>3485</v>
      </c>
      <c r="G529" s="275">
        <v>43810</v>
      </c>
      <c r="H529" s="275">
        <v>45382</v>
      </c>
      <c r="I529" s="1">
        <v>0</v>
      </c>
      <c r="J529" s="1">
        <v>1</v>
      </c>
      <c r="K529" s="1">
        <v>25</v>
      </c>
      <c r="L529" s="1">
        <v>30</v>
      </c>
      <c r="M529" s="1">
        <v>2</v>
      </c>
      <c r="N529" s="1">
        <v>18</v>
      </c>
      <c r="O529" s="1">
        <v>19.559999999999999</v>
      </c>
      <c r="P529" s="1">
        <v>4000000</v>
      </c>
      <c r="Q529" s="1">
        <v>181000</v>
      </c>
      <c r="R529" s="1">
        <v>3619000</v>
      </c>
      <c r="S529" s="1">
        <v>0</v>
      </c>
      <c r="T529" s="1">
        <v>0</v>
      </c>
      <c r="U529" s="1">
        <v>0</v>
      </c>
      <c r="W529" s="1">
        <v>0</v>
      </c>
      <c r="X529" s="1">
        <v>0</v>
      </c>
      <c r="Y529" s="1">
        <v>0</v>
      </c>
      <c r="AB529" s="275">
        <v>44645</v>
      </c>
      <c r="AC529" s="1">
        <v>1</v>
      </c>
      <c r="AD529" s="1" t="s">
        <v>2623</v>
      </c>
      <c r="AE529" s="1">
        <v>1</v>
      </c>
      <c r="AF529" s="1">
        <v>30</v>
      </c>
      <c r="AG529" s="1">
        <v>0</v>
      </c>
      <c r="AN529" s="1">
        <v>1</v>
      </c>
      <c r="AO529" s="1">
        <v>1</v>
      </c>
      <c r="AR529" s="276">
        <v>848415.74</v>
      </c>
      <c r="AS529" s="1" t="s">
        <v>2657</v>
      </c>
      <c r="AT529" s="1">
        <v>0</v>
      </c>
      <c r="AU529" s="1">
        <v>0</v>
      </c>
      <c r="AX529" s="1">
        <v>5</v>
      </c>
      <c r="BC529" s="1">
        <v>1</v>
      </c>
      <c r="BD529" s="1">
        <v>7</v>
      </c>
      <c r="BE529" s="1">
        <v>2</v>
      </c>
      <c r="BF529" s="296">
        <v>6565211</v>
      </c>
      <c r="BO529" s="279">
        <f t="shared" si="35"/>
        <v>48466276</v>
      </c>
      <c r="BP529" s="2">
        <f t="shared" si="36"/>
        <v>0</v>
      </c>
      <c r="BQ529" s="2">
        <f t="shared" si="34"/>
        <v>42461022</v>
      </c>
      <c r="BS529" s="280">
        <v>48466276</v>
      </c>
      <c r="BT529" s="281"/>
      <c r="BU529" s="281"/>
      <c r="BV529" s="281">
        <v>40212590.046790741</v>
      </c>
      <c r="BW529" s="281"/>
      <c r="BX529" s="281"/>
      <c r="BY529" s="281"/>
      <c r="BZ529" s="281"/>
      <c r="CA529" s="281">
        <v>2248431.9532092595</v>
      </c>
      <c r="CB529" s="281"/>
      <c r="CC529" s="281"/>
      <c r="CD529" s="281"/>
      <c r="CE529" s="281"/>
      <c r="CF529" s="281"/>
      <c r="CG529" s="281"/>
    </row>
    <row r="530" spans="1:85" x14ac:dyDescent="0.3">
      <c r="A530" s="273">
        <f t="shared" si="33"/>
        <v>0</v>
      </c>
      <c r="B530" s="1" t="s">
        <v>2621</v>
      </c>
      <c r="C530" s="274">
        <v>24982447</v>
      </c>
      <c r="D530" s="1">
        <v>144205</v>
      </c>
      <c r="E530" s="1">
        <v>4</v>
      </c>
      <c r="F530" s="1" t="s">
        <v>2780</v>
      </c>
      <c r="G530" s="275">
        <v>43157</v>
      </c>
      <c r="H530" s="275">
        <v>50495</v>
      </c>
      <c r="I530" s="1">
        <v>0</v>
      </c>
      <c r="J530" s="1">
        <v>1</v>
      </c>
      <c r="K530" s="1">
        <v>1</v>
      </c>
      <c r="L530" s="1">
        <v>30</v>
      </c>
      <c r="M530" s="1">
        <v>2</v>
      </c>
      <c r="N530" s="1">
        <v>0</v>
      </c>
      <c r="O530" s="1">
        <v>0</v>
      </c>
      <c r="P530" s="1">
        <v>18007812</v>
      </c>
      <c r="Q530" s="1">
        <v>18007812</v>
      </c>
      <c r="R530" s="1">
        <v>18007812</v>
      </c>
      <c r="S530" s="1">
        <v>0</v>
      </c>
      <c r="T530" s="1">
        <v>0</v>
      </c>
      <c r="U530" s="1">
        <v>0</v>
      </c>
      <c r="W530" s="1">
        <v>0</v>
      </c>
      <c r="X530" s="1">
        <v>0</v>
      </c>
      <c r="Y530" s="1">
        <v>0</v>
      </c>
      <c r="AB530" s="275">
        <v>43157</v>
      </c>
      <c r="AC530" s="1">
        <v>1</v>
      </c>
      <c r="AD530" s="1" t="s">
        <v>2623</v>
      </c>
      <c r="AE530" s="1">
        <v>1</v>
      </c>
      <c r="AF530" s="1">
        <v>7338</v>
      </c>
      <c r="AG530" s="1">
        <v>0</v>
      </c>
      <c r="AN530" s="1">
        <v>1</v>
      </c>
      <c r="AO530" s="1">
        <v>1</v>
      </c>
      <c r="AP530" s="275"/>
      <c r="AR530" s="276">
        <v>2252897</v>
      </c>
      <c r="AS530" s="1" t="s">
        <v>2639</v>
      </c>
      <c r="AT530" s="1">
        <v>0</v>
      </c>
      <c r="AU530" s="1">
        <v>0</v>
      </c>
      <c r="AX530" s="1">
        <v>5</v>
      </c>
      <c r="BC530" s="1">
        <v>1</v>
      </c>
      <c r="BD530" s="1">
        <v>7</v>
      </c>
      <c r="BE530" s="1">
        <v>2</v>
      </c>
      <c r="BF530" s="296">
        <v>18130443</v>
      </c>
      <c r="BO530" s="279">
        <f t="shared" si="35"/>
        <v>48466688</v>
      </c>
      <c r="BP530" s="2">
        <f t="shared" si="36"/>
        <v>0</v>
      </c>
      <c r="BQ530" s="2">
        <f t="shared" si="34"/>
        <v>14050439</v>
      </c>
      <c r="BS530" s="280">
        <v>48466688</v>
      </c>
      <c r="BT530" s="281"/>
      <c r="BU530" s="281"/>
      <c r="BV530" s="281">
        <v>14050439</v>
      </c>
      <c r="BW530" s="281"/>
      <c r="BX530" s="281"/>
      <c r="BY530" s="281"/>
      <c r="BZ530" s="281"/>
      <c r="CA530" s="281"/>
      <c r="CB530" s="281"/>
      <c r="CC530" s="281"/>
      <c r="CD530" s="281"/>
      <c r="CE530" s="281"/>
      <c r="CF530" s="281"/>
      <c r="CG530" s="281"/>
    </row>
    <row r="531" spans="1:85" x14ac:dyDescent="0.3">
      <c r="A531" s="273">
        <f t="shared" si="33"/>
        <v>11195619</v>
      </c>
      <c r="B531" s="1" t="s">
        <v>2621</v>
      </c>
      <c r="C531" s="274">
        <v>24982867</v>
      </c>
      <c r="D531" s="1">
        <v>144210</v>
      </c>
      <c r="E531" s="1">
        <v>3</v>
      </c>
      <c r="F531" s="1" t="s">
        <v>4632</v>
      </c>
      <c r="G531" s="275">
        <v>44404</v>
      </c>
      <c r="H531" s="275">
        <v>46265</v>
      </c>
      <c r="I531" s="1">
        <v>1</v>
      </c>
      <c r="J531" s="1">
        <v>1</v>
      </c>
      <c r="K531" s="1">
        <v>6</v>
      </c>
      <c r="L531" s="1">
        <v>30</v>
      </c>
      <c r="M531" s="1">
        <v>2</v>
      </c>
      <c r="N531" s="1">
        <v>11.86</v>
      </c>
      <c r="O531" s="1">
        <v>12.53</v>
      </c>
      <c r="P531" s="1">
        <v>37732479</v>
      </c>
      <c r="Q531" s="1">
        <v>270849</v>
      </c>
      <c r="R531" s="1">
        <v>11195619</v>
      </c>
      <c r="S531" s="1">
        <v>29529</v>
      </c>
      <c r="T531" s="1">
        <v>0</v>
      </c>
      <c r="U531" s="1">
        <v>0</v>
      </c>
      <c r="W531" s="1">
        <v>111956</v>
      </c>
      <c r="X531" s="1">
        <v>0</v>
      </c>
      <c r="Y531" s="1">
        <v>0</v>
      </c>
      <c r="AB531" s="275">
        <v>44642</v>
      </c>
      <c r="AC531" s="1">
        <v>1</v>
      </c>
      <c r="AD531" s="1" t="s">
        <v>2623</v>
      </c>
      <c r="AE531" s="1">
        <v>1</v>
      </c>
      <c r="AF531" s="1">
        <v>30</v>
      </c>
      <c r="AG531" s="1">
        <v>156353</v>
      </c>
      <c r="AN531" s="1">
        <v>1</v>
      </c>
      <c r="AO531" s="1">
        <v>1</v>
      </c>
      <c r="AP531" s="1">
        <v>44404</v>
      </c>
      <c r="AQ531" s="1" t="s">
        <v>2629</v>
      </c>
      <c r="AR531" s="276">
        <v>0</v>
      </c>
      <c r="AS531" s="1" t="s">
        <v>2624</v>
      </c>
      <c r="AT531" s="1">
        <v>0</v>
      </c>
      <c r="AU531" s="1">
        <v>0</v>
      </c>
      <c r="AX531" s="1">
        <v>5</v>
      </c>
      <c r="BC531" s="1">
        <v>1</v>
      </c>
      <c r="BD531" s="1">
        <v>7</v>
      </c>
      <c r="BE531" s="1">
        <v>2</v>
      </c>
      <c r="BF531" s="296">
        <v>0</v>
      </c>
      <c r="BO531" s="279">
        <f t="shared" si="35"/>
        <v>48468972</v>
      </c>
      <c r="BP531" s="2">
        <f t="shared" si="36"/>
        <v>0</v>
      </c>
      <c r="BQ531" s="2">
        <f t="shared" si="34"/>
        <v>0</v>
      </c>
      <c r="BS531" s="280">
        <v>48468972</v>
      </c>
      <c r="BT531" s="281"/>
      <c r="BU531" s="281"/>
      <c r="BV531" s="281">
        <v>0</v>
      </c>
      <c r="BW531" s="281"/>
      <c r="BX531" s="281"/>
      <c r="BY531" s="281"/>
      <c r="BZ531" s="281"/>
      <c r="CA531" s="281"/>
      <c r="CB531" s="281"/>
      <c r="CC531" s="281"/>
      <c r="CD531" s="281"/>
      <c r="CE531" s="281"/>
      <c r="CF531" s="281"/>
      <c r="CG531" s="281"/>
    </row>
    <row r="532" spans="1:85" x14ac:dyDescent="0.3">
      <c r="A532" s="273">
        <f t="shared" si="33"/>
        <v>0</v>
      </c>
      <c r="B532" s="1" t="s">
        <v>2621</v>
      </c>
      <c r="C532" s="274">
        <v>24990696</v>
      </c>
      <c r="D532" s="1">
        <v>144205</v>
      </c>
      <c r="E532" s="1">
        <v>3</v>
      </c>
      <c r="F532" s="1" t="s">
        <v>5555</v>
      </c>
      <c r="G532" s="275">
        <v>44508</v>
      </c>
      <c r="H532" s="275">
        <v>44773</v>
      </c>
      <c r="I532" s="1">
        <v>1</v>
      </c>
      <c r="J532" s="1">
        <v>1</v>
      </c>
      <c r="K532" s="1">
        <v>3</v>
      </c>
      <c r="L532" s="1">
        <v>30</v>
      </c>
      <c r="M532" s="1">
        <v>2</v>
      </c>
      <c r="N532" s="1">
        <v>7.29</v>
      </c>
      <c r="O532" s="1">
        <v>7.54</v>
      </c>
      <c r="P532" s="1">
        <v>1032028</v>
      </c>
      <c r="Q532" s="1">
        <v>132756</v>
      </c>
      <c r="R532" s="1">
        <v>651193</v>
      </c>
      <c r="S532" s="1">
        <v>3960</v>
      </c>
      <c r="T532" s="1">
        <v>0</v>
      </c>
      <c r="U532" s="1">
        <v>0</v>
      </c>
      <c r="W532" s="1">
        <v>0</v>
      </c>
      <c r="X532" s="1">
        <v>0</v>
      </c>
      <c r="Y532" s="1">
        <v>0</v>
      </c>
      <c r="AB532" s="275">
        <v>44624</v>
      </c>
      <c r="AC532" s="1">
        <v>1</v>
      </c>
      <c r="AD532" s="1" t="s">
        <v>2623</v>
      </c>
      <c r="AE532" s="1">
        <v>1</v>
      </c>
      <c r="AF532" s="1">
        <v>30</v>
      </c>
      <c r="AG532" s="1">
        <v>128577</v>
      </c>
      <c r="AN532" s="1">
        <v>1</v>
      </c>
      <c r="AO532" s="1">
        <v>1</v>
      </c>
      <c r="AP532" s="1">
        <v>44508</v>
      </c>
      <c r="AQ532" s="1" t="s">
        <v>2629</v>
      </c>
      <c r="AR532" s="276">
        <v>416761</v>
      </c>
      <c r="AS532" s="1" t="s">
        <v>2632</v>
      </c>
      <c r="AT532" s="1">
        <v>0</v>
      </c>
      <c r="AU532" s="1">
        <v>0</v>
      </c>
      <c r="AX532" s="1">
        <v>5</v>
      </c>
      <c r="BC532" s="1">
        <v>1</v>
      </c>
      <c r="BD532" s="1">
        <v>7</v>
      </c>
      <c r="BE532" s="1">
        <v>2</v>
      </c>
      <c r="BF532" s="296">
        <v>2501503</v>
      </c>
      <c r="BO532" s="279">
        <f t="shared" si="35"/>
        <v>48470242</v>
      </c>
      <c r="BP532" s="2">
        <f t="shared" si="36"/>
        <v>41614107.052818395</v>
      </c>
      <c r="BQ532" s="2">
        <f t="shared" si="34"/>
        <v>3453146.9471816085</v>
      </c>
      <c r="BS532" s="280">
        <v>48470242</v>
      </c>
      <c r="BT532" s="281">
        <v>41614107.052818395</v>
      </c>
      <c r="BU532" s="281"/>
      <c r="BV532" s="281"/>
      <c r="BW532" s="281"/>
      <c r="BX532" s="281"/>
      <c r="BY532" s="281"/>
      <c r="BZ532" s="281"/>
      <c r="CA532" s="281">
        <v>3453146.9471816085</v>
      </c>
      <c r="CB532" s="281"/>
      <c r="CC532" s="281"/>
      <c r="CD532" s="281"/>
      <c r="CE532" s="281"/>
      <c r="CF532" s="281"/>
      <c r="CG532" s="281"/>
    </row>
    <row r="533" spans="1:85" x14ac:dyDescent="0.3">
      <c r="A533" s="273">
        <f t="shared" si="33"/>
        <v>295773.93284280226</v>
      </c>
      <c r="B533" s="1" t="s">
        <v>2621</v>
      </c>
      <c r="C533" s="274">
        <v>24996876</v>
      </c>
      <c r="D533" s="1">
        <v>144205</v>
      </c>
      <c r="E533" s="1">
        <v>4</v>
      </c>
      <c r="F533" s="1" t="s">
        <v>3569</v>
      </c>
      <c r="G533" s="275">
        <v>44027</v>
      </c>
      <c r="H533" s="275">
        <v>45504</v>
      </c>
      <c r="I533" s="1">
        <v>0</v>
      </c>
      <c r="J533" s="1">
        <v>1</v>
      </c>
      <c r="K533" s="1">
        <v>20</v>
      </c>
      <c r="L533" s="1">
        <v>30</v>
      </c>
      <c r="M533" s="1">
        <v>2</v>
      </c>
      <c r="N533" s="1">
        <v>7.2</v>
      </c>
      <c r="O533" s="1">
        <v>7.44</v>
      </c>
      <c r="P533" s="1">
        <v>3044190</v>
      </c>
      <c r="Q533" s="1">
        <v>73752</v>
      </c>
      <c r="R533" s="1">
        <v>1886785</v>
      </c>
      <c r="S533" s="1">
        <v>0</v>
      </c>
      <c r="T533" s="1">
        <v>0</v>
      </c>
      <c r="U533" s="1">
        <v>0</v>
      </c>
      <c r="W533" s="1">
        <v>0</v>
      </c>
      <c r="X533" s="1">
        <v>0</v>
      </c>
      <c r="Y533" s="1">
        <v>0</v>
      </c>
      <c r="AB533" s="275">
        <v>44651</v>
      </c>
      <c r="AC533" s="1">
        <v>1</v>
      </c>
      <c r="AD533" s="1" t="s">
        <v>2623</v>
      </c>
      <c r="AE533" s="1">
        <v>1</v>
      </c>
      <c r="AF533" s="1">
        <v>30</v>
      </c>
      <c r="AG533" s="1">
        <v>0</v>
      </c>
      <c r="AN533" s="1">
        <v>1</v>
      </c>
      <c r="AO533" s="1">
        <v>1</v>
      </c>
      <c r="AP533" s="275"/>
      <c r="AR533" s="276">
        <v>194036.59</v>
      </c>
      <c r="AS533" s="1" t="s">
        <v>2632</v>
      </c>
      <c r="AT533" s="1">
        <v>0</v>
      </c>
      <c r="AU533" s="1">
        <v>0</v>
      </c>
      <c r="AX533" s="1">
        <v>5</v>
      </c>
      <c r="BC533" s="1">
        <v>1</v>
      </c>
      <c r="BD533" s="1">
        <v>7</v>
      </c>
      <c r="BE533" s="1">
        <v>2</v>
      </c>
      <c r="BF533" s="296">
        <v>1396974.4771571977</v>
      </c>
      <c r="BO533" s="279">
        <f t="shared" si="35"/>
        <v>48472627</v>
      </c>
      <c r="BP533" s="2">
        <f t="shared" si="36"/>
        <v>0</v>
      </c>
      <c r="BQ533" s="2">
        <f t="shared" si="34"/>
        <v>3949808.0199999986</v>
      </c>
      <c r="BS533" s="280">
        <v>48472627</v>
      </c>
      <c r="BT533" s="281"/>
      <c r="BU533" s="281"/>
      <c r="BV533" s="281">
        <v>2744492.9557874324</v>
      </c>
      <c r="BW533" s="281"/>
      <c r="BX533" s="281"/>
      <c r="BY533" s="281"/>
      <c r="BZ533" s="281"/>
      <c r="CA533" s="281">
        <v>1205315.0642125662</v>
      </c>
      <c r="CB533" s="281"/>
      <c r="CC533" s="281"/>
      <c r="CD533" s="281"/>
      <c r="CE533" s="281"/>
      <c r="CF533" s="281"/>
      <c r="CG533" s="281"/>
    </row>
    <row r="534" spans="1:85" x14ac:dyDescent="0.3">
      <c r="A534" s="273">
        <f t="shared" si="33"/>
        <v>14667.033525622086</v>
      </c>
      <c r="B534" s="1" t="s">
        <v>2621</v>
      </c>
      <c r="C534" s="274">
        <v>24996876</v>
      </c>
      <c r="D534" s="1">
        <v>144205</v>
      </c>
      <c r="E534" s="1">
        <v>4</v>
      </c>
      <c r="F534" s="1" t="s">
        <v>4728</v>
      </c>
      <c r="G534" s="275">
        <v>44355</v>
      </c>
      <c r="H534" s="275">
        <v>44742</v>
      </c>
      <c r="I534" s="1">
        <v>0</v>
      </c>
      <c r="J534" s="1">
        <v>1</v>
      </c>
      <c r="K534" s="1">
        <v>9</v>
      </c>
      <c r="L534" s="1">
        <v>30</v>
      </c>
      <c r="M534" s="1">
        <v>2</v>
      </c>
      <c r="N534" s="1">
        <v>17.690000000000001</v>
      </c>
      <c r="O534" s="1">
        <v>19.2</v>
      </c>
      <c r="P534" s="1">
        <v>350000</v>
      </c>
      <c r="Q534" s="1">
        <v>32105</v>
      </c>
      <c r="R534" s="1">
        <v>93482</v>
      </c>
      <c r="S534" s="1">
        <v>0</v>
      </c>
      <c r="T534" s="1">
        <v>0</v>
      </c>
      <c r="U534" s="1">
        <v>0</v>
      </c>
      <c r="W534" s="1">
        <v>0</v>
      </c>
      <c r="X534" s="1">
        <v>0</v>
      </c>
      <c r="Y534" s="1">
        <v>0</v>
      </c>
      <c r="AB534" s="275">
        <v>44651</v>
      </c>
      <c r="AC534" s="1">
        <v>1</v>
      </c>
      <c r="AD534" s="1" t="s">
        <v>2623</v>
      </c>
      <c r="AE534" s="1">
        <v>1</v>
      </c>
      <c r="AF534" s="1">
        <v>30</v>
      </c>
      <c r="AG534" s="1">
        <v>0</v>
      </c>
      <c r="AN534" s="1">
        <v>1</v>
      </c>
      <c r="AO534" s="1">
        <v>1</v>
      </c>
      <c r="AR534" s="276">
        <v>9600.9500000000007</v>
      </c>
      <c r="AS534" s="1" t="s">
        <v>2657</v>
      </c>
      <c r="AT534" s="1">
        <v>0</v>
      </c>
      <c r="AU534" s="1">
        <v>0</v>
      </c>
      <c r="AX534" s="1">
        <v>5</v>
      </c>
      <c r="BC534" s="1">
        <v>1</v>
      </c>
      <c r="BD534" s="1">
        <v>7</v>
      </c>
      <c r="BE534" s="1">
        <v>2</v>
      </c>
      <c r="BF534" s="296">
        <v>69214.016474377917</v>
      </c>
      <c r="BO534" s="279">
        <f t="shared" si="35"/>
        <v>48666244</v>
      </c>
      <c r="BP534" s="2">
        <f t="shared" si="36"/>
        <v>0</v>
      </c>
      <c r="BQ534" s="2">
        <f t="shared" si="34"/>
        <v>7915772.5499999989</v>
      </c>
      <c r="BS534" s="280">
        <v>48666244</v>
      </c>
      <c r="BT534" s="281"/>
      <c r="BU534" s="281"/>
      <c r="BV534" s="281">
        <v>5094394.5580461929</v>
      </c>
      <c r="BW534" s="281"/>
      <c r="BX534" s="281"/>
      <c r="BY534" s="281"/>
      <c r="BZ534" s="281"/>
      <c r="CA534" s="281">
        <v>2821377.991953806</v>
      </c>
      <c r="CB534" s="281"/>
      <c r="CC534" s="281"/>
      <c r="CD534" s="281"/>
      <c r="CE534" s="281"/>
      <c r="CF534" s="281"/>
      <c r="CG534" s="281"/>
    </row>
    <row r="535" spans="1:85" x14ac:dyDescent="0.3">
      <c r="A535" s="273">
        <f t="shared" si="33"/>
        <v>119790.03713702608</v>
      </c>
      <c r="B535" s="1" t="s">
        <v>2621</v>
      </c>
      <c r="C535" s="274">
        <v>24996876</v>
      </c>
      <c r="D535" s="1">
        <v>144205</v>
      </c>
      <c r="E535" s="1">
        <v>4</v>
      </c>
      <c r="F535" s="1" t="s">
        <v>4925</v>
      </c>
      <c r="G535" s="275">
        <v>44558</v>
      </c>
      <c r="H535" s="275">
        <v>44926</v>
      </c>
      <c r="I535" s="1">
        <v>0</v>
      </c>
      <c r="J535" s="1">
        <v>1</v>
      </c>
      <c r="K535" s="1">
        <v>3</v>
      </c>
      <c r="L535" s="1">
        <v>30</v>
      </c>
      <c r="M535" s="1">
        <v>2</v>
      </c>
      <c r="N535" s="1">
        <v>7.2</v>
      </c>
      <c r="O535" s="1">
        <v>7.44</v>
      </c>
      <c r="P535" s="1">
        <v>1009179</v>
      </c>
      <c r="Q535" s="1">
        <v>87602</v>
      </c>
      <c r="R535" s="1">
        <v>764008</v>
      </c>
      <c r="S535" s="1">
        <v>0</v>
      </c>
      <c r="T535" s="1">
        <v>0</v>
      </c>
      <c r="U535" s="1">
        <v>0</v>
      </c>
      <c r="W535" s="1">
        <v>0</v>
      </c>
      <c r="X535" s="1">
        <v>0</v>
      </c>
      <c r="Y535" s="1">
        <v>0</v>
      </c>
      <c r="AB535" s="275">
        <v>44651</v>
      </c>
      <c r="AC535" s="1">
        <v>1</v>
      </c>
      <c r="AD535" s="1" t="s">
        <v>2623</v>
      </c>
      <c r="AE535" s="1">
        <v>1</v>
      </c>
      <c r="AF535" s="1">
        <v>30</v>
      </c>
      <c r="AG535" s="1">
        <v>0</v>
      </c>
      <c r="AN535" s="1">
        <v>1</v>
      </c>
      <c r="AO535" s="1">
        <v>1</v>
      </c>
      <c r="AR535" s="276">
        <v>78546.899999999994</v>
      </c>
      <c r="AS535" s="1" t="s">
        <v>2632</v>
      </c>
      <c r="AT535" s="1">
        <v>0</v>
      </c>
      <c r="AU535" s="1">
        <v>0</v>
      </c>
      <c r="AX535" s="1">
        <v>5</v>
      </c>
      <c r="BC535" s="1">
        <v>1</v>
      </c>
      <c r="BD535" s="1">
        <v>7</v>
      </c>
      <c r="BE535" s="1">
        <v>2</v>
      </c>
      <c r="BF535" s="296">
        <v>565671.06286297389</v>
      </c>
      <c r="BO535" s="279">
        <f t="shared" si="35"/>
        <v>48662744</v>
      </c>
      <c r="BP535" s="2">
        <f t="shared" si="36"/>
        <v>0</v>
      </c>
      <c r="BQ535" s="2">
        <f t="shared" si="34"/>
        <v>16832926.390000001</v>
      </c>
      <c r="BS535" s="280">
        <v>48662744</v>
      </c>
      <c r="BT535" s="281"/>
      <c r="BU535" s="281"/>
      <c r="BV535" s="281">
        <v>8812601.6827282347</v>
      </c>
      <c r="BW535" s="281"/>
      <c r="BX535" s="281"/>
      <c r="BY535" s="281"/>
      <c r="BZ535" s="281"/>
      <c r="CA535" s="281">
        <v>8020324.7072717659</v>
      </c>
      <c r="CB535" s="281"/>
      <c r="CC535" s="281"/>
      <c r="CD535" s="281"/>
      <c r="CE535" s="281"/>
      <c r="CF535" s="281"/>
      <c r="CG535" s="281"/>
    </row>
    <row r="536" spans="1:85" x14ac:dyDescent="0.3">
      <c r="A536" s="273">
        <f t="shared" si="33"/>
        <v>14508.67123512378</v>
      </c>
      <c r="B536" s="1" t="s">
        <v>2621</v>
      </c>
      <c r="C536" s="274">
        <v>24996876</v>
      </c>
      <c r="D536" s="1">
        <v>144205</v>
      </c>
      <c r="E536" s="1">
        <v>4</v>
      </c>
      <c r="F536" s="1" t="s">
        <v>6045</v>
      </c>
      <c r="G536" s="275">
        <v>44611</v>
      </c>
      <c r="H536" s="275">
        <v>44985</v>
      </c>
      <c r="I536" s="1">
        <v>0</v>
      </c>
      <c r="J536" s="1">
        <v>1</v>
      </c>
      <c r="K536" s="1">
        <v>1</v>
      </c>
      <c r="L536" s="1">
        <v>30</v>
      </c>
      <c r="M536" s="1">
        <v>2</v>
      </c>
      <c r="N536" s="1">
        <v>17.7</v>
      </c>
      <c r="O536" s="1">
        <v>19.21</v>
      </c>
      <c r="P536" s="1">
        <v>100000</v>
      </c>
      <c r="Q536" s="1">
        <v>9173</v>
      </c>
      <c r="R536" s="1">
        <v>92336</v>
      </c>
      <c r="S536" s="1">
        <v>0</v>
      </c>
      <c r="T536" s="1">
        <v>0</v>
      </c>
      <c r="U536" s="1">
        <v>0</v>
      </c>
      <c r="W536" s="1">
        <v>0</v>
      </c>
      <c r="X536" s="1">
        <v>0</v>
      </c>
      <c r="Y536" s="1">
        <v>0</v>
      </c>
      <c r="AB536" s="275">
        <v>44651</v>
      </c>
      <c r="AC536" s="1">
        <v>1</v>
      </c>
      <c r="AD536" s="1" t="s">
        <v>2623</v>
      </c>
      <c r="AE536" s="1">
        <v>1</v>
      </c>
      <c r="AF536" s="1">
        <v>30</v>
      </c>
      <c r="AG536" s="1">
        <v>0</v>
      </c>
      <c r="AN536" s="1">
        <v>1</v>
      </c>
      <c r="AO536" s="1">
        <v>1</v>
      </c>
      <c r="AR536" s="276">
        <v>9461.81</v>
      </c>
      <c r="AS536" s="1" t="s">
        <v>2657</v>
      </c>
      <c r="AT536" s="1">
        <v>0</v>
      </c>
      <c r="AU536" s="1">
        <v>0</v>
      </c>
      <c r="AX536" s="1">
        <v>5</v>
      </c>
      <c r="BC536" s="1">
        <v>1</v>
      </c>
      <c r="BD536" s="1">
        <v>7</v>
      </c>
      <c r="BE536" s="1">
        <v>2</v>
      </c>
      <c r="BF536" s="296">
        <v>68365.518764876222</v>
      </c>
      <c r="BO536" s="279">
        <f t="shared" si="35"/>
        <v>48666640</v>
      </c>
      <c r="BP536" s="2">
        <f t="shared" si="36"/>
        <v>68117853.539999992</v>
      </c>
      <c r="BQ536" s="2">
        <f t="shared" si="34"/>
        <v>0</v>
      </c>
      <c r="BS536" s="280">
        <v>48666640</v>
      </c>
      <c r="BT536" s="281">
        <v>68117853.539999992</v>
      </c>
      <c r="BU536" s="281"/>
      <c r="BV536" s="281"/>
      <c r="BW536" s="281"/>
      <c r="BX536" s="281"/>
      <c r="BY536" s="281"/>
      <c r="BZ536" s="281"/>
      <c r="CA536" s="281"/>
      <c r="CB536" s="281"/>
      <c r="CC536" s="281"/>
      <c r="CD536" s="281"/>
      <c r="CE536" s="281"/>
      <c r="CF536" s="281"/>
      <c r="CG536" s="281"/>
    </row>
    <row r="537" spans="1:85" x14ac:dyDescent="0.3">
      <c r="A537" s="273">
        <f t="shared" si="33"/>
        <v>28947.522869645007</v>
      </c>
      <c r="B537" s="1" t="s">
        <v>2621</v>
      </c>
      <c r="C537" s="274">
        <v>24996876</v>
      </c>
      <c r="D537" s="1">
        <v>144205</v>
      </c>
      <c r="E537" s="1">
        <v>4</v>
      </c>
      <c r="F537" s="1" t="s">
        <v>6055</v>
      </c>
      <c r="G537" s="275">
        <v>44604</v>
      </c>
      <c r="H537" s="275">
        <v>44985</v>
      </c>
      <c r="I537" s="1">
        <v>0</v>
      </c>
      <c r="J537" s="1">
        <v>1</v>
      </c>
      <c r="K537" s="1">
        <v>1</v>
      </c>
      <c r="L537" s="1">
        <v>30</v>
      </c>
      <c r="M537" s="1">
        <v>2</v>
      </c>
      <c r="N537" s="1">
        <v>17.690000000000001</v>
      </c>
      <c r="O537" s="1">
        <v>19.2</v>
      </c>
      <c r="P537" s="1">
        <v>200000</v>
      </c>
      <c r="Q537" s="1">
        <v>18346</v>
      </c>
      <c r="R537" s="1">
        <v>184671</v>
      </c>
      <c r="S537" s="1">
        <v>0</v>
      </c>
      <c r="T537" s="1">
        <v>0</v>
      </c>
      <c r="U537" s="1">
        <v>0</v>
      </c>
      <c r="W537" s="1">
        <v>0</v>
      </c>
      <c r="X537" s="1">
        <v>0</v>
      </c>
      <c r="Y537" s="1">
        <v>0</v>
      </c>
      <c r="AB537" s="275">
        <v>44651</v>
      </c>
      <c r="AC537" s="1">
        <v>1</v>
      </c>
      <c r="AD537" s="1" t="s">
        <v>2623</v>
      </c>
      <c r="AE537" s="1">
        <v>1</v>
      </c>
      <c r="AF537" s="1">
        <v>30</v>
      </c>
      <c r="AG537" s="1">
        <v>0</v>
      </c>
      <c r="AN537" s="1">
        <v>1</v>
      </c>
      <c r="AO537" s="1">
        <v>1</v>
      </c>
      <c r="AR537" s="276">
        <v>18993.18</v>
      </c>
      <c r="AS537" s="1" t="s">
        <v>2657</v>
      </c>
      <c r="AT537" s="1">
        <v>0</v>
      </c>
      <c r="AU537" s="1">
        <v>0</v>
      </c>
      <c r="AX537" s="1">
        <v>5</v>
      </c>
      <c r="BC537" s="1">
        <v>1</v>
      </c>
      <c r="BD537" s="1">
        <v>7</v>
      </c>
      <c r="BE537" s="1">
        <v>2</v>
      </c>
      <c r="BF537" s="296">
        <v>136730.297130355</v>
      </c>
      <c r="BO537" s="279">
        <f t="shared" si="35"/>
        <v>48602646</v>
      </c>
      <c r="BP537" s="2">
        <f t="shared" si="36"/>
        <v>0</v>
      </c>
      <c r="BQ537" s="2">
        <f t="shared" si="34"/>
        <v>3510884</v>
      </c>
      <c r="BS537" s="280">
        <v>48602646</v>
      </c>
      <c r="BT537" s="281"/>
      <c r="BU537" s="281"/>
      <c r="BV537" s="281">
        <v>3461475.932270865</v>
      </c>
      <c r="BW537" s="281"/>
      <c r="BX537" s="281"/>
      <c r="BY537" s="281"/>
      <c r="BZ537" s="281"/>
      <c r="CA537" s="281">
        <v>49408.067729134811</v>
      </c>
      <c r="CB537" s="281"/>
      <c r="CC537" s="281"/>
      <c r="CD537" s="281"/>
      <c r="CE537" s="281"/>
      <c r="CF537" s="281"/>
      <c r="CG537" s="281"/>
    </row>
    <row r="538" spans="1:85" x14ac:dyDescent="0.3">
      <c r="A538" s="273">
        <f t="shared" si="33"/>
        <v>14508.67123512378</v>
      </c>
      <c r="B538" s="1" t="s">
        <v>2621</v>
      </c>
      <c r="C538" s="274">
        <v>24996876</v>
      </c>
      <c r="D538" s="1">
        <v>144205</v>
      </c>
      <c r="E538" s="1">
        <v>4</v>
      </c>
      <c r="F538" s="1" t="s">
        <v>6118</v>
      </c>
      <c r="G538" s="275">
        <v>44613</v>
      </c>
      <c r="H538" s="275">
        <v>44985</v>
      </c>
      <c r="I538" s="1">
        <v>0</v>
      </c>
      <c r="J538" s="1">
        <v>1</v>
      </c>
      <c r="K538" s="1">
        <v>1</v>
      </c>
      <c r="L538" s="1">
        <v>30</v>
      </c>
      <c r="M538" s="1">
        <v>2</v>
      </c>
      <c r="N538" s="1">
        <v>17.7</v>
      </c>
      <c r="O538" s="1">
        <v>19.21</v>
      </c>
      <c r="P538" s="1">
        <v>100000</v>
      </c>
      <c r="Q538" s="1">
        <v>9173</v>
      </c>
      <c r="R538" s="1">
        <v>92336</v>
      </c>
      <c r="S538" s="1">
        <v>0</v>
      </c>
      <c r="T538" s="1">
        <v>0</v>
      </c>
      <c r="U538" s="1">
        <v>0</v>
      </c>
      <c r="W538" s="1">
        <v>0</v>
      </c>
      <c r="X538" s="1">
        <v>0</v>
      </c>
      <c r="Y538" s="1">
        <v>0</v>
      </c>
      <c r="AB538" s="275">
        <v>44651</v>
      </c>
      <c r="AC538" s="1">
        <v>1</v>
      </c>
      <c r="AD538" s="1" t="s">
        <v>2623</v>
      </c>
      <c r="AE538" s="1">
        <v>1</v>
      </c>
      <c r="AF538" s="1">
        <v>30</v>
      </c>
      <c r="AG538" s="1">
        <v>0</v>
      </c>
      <c r="AN538" s="1">
        <v>1</v>
      </c>
      <c r="AO538" s="1">
        <v>1</v>
      </c>
      <c r="AR538" s="276">
        <v>9461.81</v>
      </c>
      <c r="AS538" s="1" t="s">
        <v>2657</v>
      </c>
      <c r="AT538" s="1">
        <v>0</v>
      </c>
      <c r="AU538" s="1">
        <v>0</v>
      </c>
      <c r="AX538" s="1">
        <v>5</v>
      </c>
      <c r="BC538" s="1">
        <v>1</v>
      </c>
      <c r="BD538" s="1">
        <v>7</v>
      </c>
      <c r="BE538" s="1">
        <v>2</v>
      </c>
      <c r="BF538" s="296">
        <v>68365.518764876222</v>
      </c>
      <c r="BO538" s="279">
        <f t="shared" si="35"/>
        <v>48624688</v>
      </c>
      <c r="BP538" s="2">
        <f t="shared" si="36"/>
        <v>0</v>
      </c>
      <c r="BQ538" s="2">
        <f t="shared" si="34"/>
        <v>0</v>
      </c>
      <c r="BS538" s="280">
        <v>48624688</v>
      </c>
      <c r="BT538" s="281"/>
      <c r="BU538" s="281"/>
      <c r="BV538" s="281">
        <v>0</v>
      </c>
      <c r="BW538" s="281"/>
      <c r="BX538" s="281"/>
      <c r="BY538" s="281"/>
      <c r="BZ538" s="281"/>
      <c r="CA538" s="281"/>
      <c r="CB538" s="281"/>
      <c r="CC538" s="281"/>
      <c r="CD538" s="281"/>
      <c r="CE538" s="281"/>
      <c r="CF538" s="281"/>
      <c r="CG538" s="281"/>
    </row>
    <row r="539" spans="1:85" x14ac:dyDescent="0.3">
      <c r="A539" s="273">
        <f t="shared" si="33"/>
        <v>14508.67123512378</v>
      </c>
      <c r="B539" s="1" t="s">
        <v>2621</v>
      </c>
      <c r="C539" s="274">
        <v>24996876</v>
      </c>
      <c r="D539" s="1">
        <v>144205</v>
      </c>
      <c r="E539" s="1">
        <v>4</v>
      </c>
      <c r="F539" s="1" t="s">
        <v>6211</v>
      </c>
      <c r="G539" s="275">
        <v>44607</v>
      </c>
      <c r="H539" s="275">
        <v>44985</v>
      </c>
      <c r="I539" s="1">
        <v>0</v>
      </c>
      <c r="J539" s="1">
        <v>1</v>
      </c>
      <c r="K539" s="1">
        <v>1</v>
      </c>
      <c r="L539" s="1">
        <v>30</v>
      </c>
      <c r="M539" s="1">
        <v>2</v>
      </c>
      <c r="N539" s="1">
        <v>17.7</v>
      </c>
      <c r="O539" s="1">
        <v>19.21</v>
      </c>
      <c r="P539" s="1">
        <v>100000</v>
      </c>
      <c r="Q539" s="1">
        <v>9173</v>
      </c>
      <c r="R539" s="1">
        <v>92336</v>
      </c>
      <c r="S539" s="1">
        <v>0</v>
      </c>
      <c r="T539" s="1">
        <v>0</v>
      </c>
      <c r="U539" s="1">
        <v>0</v>
      </c>
      <c r="W539" s="1">
        <v>0</v>
      </c>
      <c r="X539" s="1">
        <v>0</v>
      </c>
      <c r="Y539" s="1">
        <v>0</v>
      </c>
      <c r="AB539" s="275">
        <v>44651</v>
      </c>
      <c r="AC539" s="1">
        <v>1</v>
      </c>
      <c r="AD539" s="1" t="s">
        <v>2623</v>
      </c>
      <c r="AE539" s="1">
        <v>1</v>
      </c>
      <c r="AF539" s="1">
        <v>30</v>
      </c>
      <c r="AG539" s="1">
        <v>0</v>
      </c>
      <c r="AN539" s="1">
        <v>1</v>
      </c>
      <c r="AO539" s="1">
        <v>1</v>
      </c>
      <c r="AR539" s="276">
        <v>9461.81</v>
      </c>
      <c r="AS539" s="1" t="s">
        <v>2657</v>
      </c>
      <c r="AT539" s="1">
        <v>0</v>
      </c>
      <c r="AU539" s="1">
        <v>0</v>
      </c>
      <c r="AX539" s="1">
        <v>5</v>
      </c>
      <c r="BC539" s="1">
        <v>1</v>
      </c>
      <c r="BD539" s="1">
        <v>7</v>
      </c>
      <c r="BE539" s="1">
        <v>2</v>
      </c>
      <c r="BF539" s="296">
        <v>68365.518764876222</v>
      </c>
      <c r="BO539" s="279">
        <f t="shared" si="35"/>
        <v>48862727</v>
      </c>
      <c r="BP539" s="2">
        <f t="shared" si="36"/>
        <v>0</v>
      </c>
      <c r="BQ539" s="2">
        <f t="shared" si="34"/>
        <v>6547573.0299999993</v>
      </c>
      <c r="BS539" s="280">
        <v>48862727</v>
      </c>
      <c r="BT539" s="281"/>
      <c r="BU539" s="281"/>
      <c r="BV539" s="281"/>
      <c r="BW539" s="281"/>
      <c r="BX539" s="281"/>
      <c r="BY539" s="281"/>
      <c r="BZ539" s="281"/>
      <c r="CA539" s="281">
        <v>6547573.0299999993</v>
      </c>
      <c r="CB539" s="281"/>
      <c r="CC539" s="281"/>
      <c r="CD539" s="281"/>
      <c r="CE539" s="281"/>
      <c r="CF539" s="281"/>
      <c r="CG539" s="281"/>
    </row>
    <row r="540" spans="1:85" x14ac:dyDescent="0.3">
      <c r="A540" s="273">
        <f t="shared" si="33"/>
        <v>230002.55567342415</v>
      </c>
      <c r="B540" s="1" t="s">
        <v>2621</v>
      </c>
      <c r="C540" s="274">
        <v>24996876</v>
      </c>
      <c r="D540" s="1">
        <v>144205</v>
      </c>
      <c r="E540" s="1">
        <v>4</v>
      </c>
      <c r="F540" s="1" t="s">
        <v>6232</v>
      </c>
      <c r="G540" s="275">
        <v>44593</v>
      </c>
      <c r="H540" s="275">
        <v>45351</v>
      </c>
      <c r="I540" s="1">
        <v>0</v>
      </c>
      <c r="J540" s="1">
        <v>1</v>
      </c>
      <c r="K540" s="1">
        <v>1</v>
      </c>
      <c r="L540" s="1">
        <v>30</v>
      </c>
      <c r="M540" s="1">
        <v>2</v>
      </c>
      <c r="N540" s="1">
        <v>7.2</v>
      </c>
      <c r="O540" s="1">
        <v>7.44</v>
      </c>
      <c r="P540" s="1">
        <v>1526356</v>
      </c>
      <c r="Q540" s="1">
        <v>68757</v>
      </c>
      <c r="R540" s="1">
        <v>1467271</v>
      </c>
      <c r="S540" s="1">
        <v>0</v>
      </c>
      <c r="T540" s="1">
        <v>0</v>
      </c>
      <c r="U540" s="1">
        <v>0</v>
      </c>
      <c r="W540" s="1">
        <v>0</v>
      </c>
      <c r="X540" s="1">
        <v>0</v>
      </c>
      <c r="Y540" s="1">
        <v>0</v>
      </c>
      <c r="AB540" s="275">
        <v>44651</v>
      </c>
      <c r="AC540" s="1">
        <v>1</v>
      </c>
      <c r="AD540" s="1" t="s">
        <v>2623</v>
      </c>
      <c r="AE540" s="1">
        <v>1</v>
      </c>
      <c r="AF540" s="1">
        <v>30</v>
      </c>
      <c r="AG540" s="1">
        <v>0</v>
      </c>
      <c r="AN540" s="1">
        <v>1</v>
      </c>
      <c r="AO540" s="1">
        <v>1</v>
      </c>
      <c r="AR540" s="276">
        <v>150901.88</v>
      </c>
      <c r="AS540" s="1" t="s">
        <v>2632</v>
      </c>
      <c r="AT540" s="1">
        <v>0</v>
      </c>
      <c r="AU540" s="1">
        <v>0</v>
      </c>
      <c r="AX540" s="1">
        <v>5</v>
      </c>
      <c r="BC540" s="1">
        <v>1</v>
      </c>
      <c r="BD540" s="1">
        <v>7</v>
      </c>
      <c r="BE540" s="1">
        <v>2</v>
      </c>
      <c r="BF540" s="296">
        <v>1086366.564326576</v>
      </c>
      <c r="BO540" s="279">
        <f t="shared" si="35"/>
        <v>48867804</v>
      </c>
      <c r="BP540" s="2">
        <f t="shared" si="36"/>
        <v>81885432.64364028</v>
      </c>
      <c r="BQ540" s="2">
        <f t="shared" si="34"/>
        <v>84841258.376359731</v>
      </c>
      <c r="BS540" s="280">
        <v>48867804</v>
      </c>
      <c r="BT540" s="281">
        <v>81885432.64364028</v>
      </c>
      <c r="BU540" s="281"/>
      <c r="BV540" s="281"/>
      <c r="BW540" s="281"/>
      <c r="BX540" s="281"/>
      <c r="BY540" s="281"/>
      <c r="BZ540" s="281"/>
      <c r="CA540" s="281">
        <v>84841258.376359731</v>
      </c>
      <c r="CB540" s="281"/>
      <c r="CC540" s="281"/>
      <c r="CD540" s="281"/>
      <c r="CE540" s="281"/>
      <c r="CF540" s="281"/>
      <c r="CG540" s="281"/>
    </row>
    <row r="541" spans="1:85" x14ac:dyDescent="0.3">
      <c r="A541" s="273">
        <f t="shared" si="33"/>
        <v>9384.1161517439177</v>
      </c>
      <c r="B541" s="1" t="s">
        <v>2621</v>
      </c>
      <c r="C541" s="274">
        <v>24996876</v>
      </c>
      <c r="D541" s="1">
        <v>144205</v>
      </c>
      <c r="E541" s="1">
        <v>4</v>
      </c>
      <c r="F541" s="1" t="s">
        <v>6269</v>
      </c>
      <c r="G541" s="275">
        <v>44626</v>
      </c>
      <c r="H541" s="275">
        <v>45016</v>
      </c>
      <c r="I541" s="1">
        <v>0</v>
      </c>
      <c r="J541" s="1">
        <v>1</v>
      </c>
      <c r="K541" s="1">
        <v>0</v>
      </c>
      <c r="L541" s="1">
        <v>30</v>
      </c>
      <c r="M541" s="1">
        <v>2</v>
      </c>
      <c r="N541" s="1">
        <v>17.690000000000001</v>
      </c>
      <c r="O541" s="1">
        <v>19.2</v>
      </c>
      <c r="P541" s="1">
        <v>60000</v>
      </c>
      <c r="Q541" s="1">
        <v>5504</v>
      </c>
      <c r="R541" s="1">
        <v>60000</v>
      </c>
      <c r="S541" s="1">
        <v>708</v>
      </c>
      <c r="T541" s="1">
        <v>0</v>
      </c>
      <c r="U541" s="1">
        <v>0</v>
      </c>
      <c r="W541" s="1">
        <v>0</v>
      </c>
      <c r="X541" s="1">
        <v>0</v>
      </c>
      <c r="Y541" s="1">
        <v>0</v>
      </c>
      <c r="AB541" s="275">
        <v>44626</v>
      </c>
      <c r="AC541" s="1">
        <v>1</v>
      </c>
      <c r="AD541" s="1" t="s">
        <v>2623</v>
      </c>
      <c r="AE541" s="1">
        <v>1</v>
      </c>
      <c r="AF541" s="1">
        <v>30</v>
      </c>
      <c r="AG541" s="1">
        <v>0</v>
      </c>
      <c r="AN541" s="1">
        <v>1</v>
      </c>
      <c r="AO541" s="1">
        <v>1</v>
      </c>
      <c r="AR541" s="276">
        <v>6191.92</v>
      </c>
      <c r="AS541" s="1" t="s">
        <v>2657</v>
      </c>
      <c r="AT541" s="1">
        <v>0</v>
      </c>
      <c r="AU541" s="1">
        <v>0</v>
      </c>
      <c r="AX541" s="1">
        <v>5</v>
      </c>
      <c r="BC541" s="1">
        <v>1</v>
      </c>
      <c r="BD541" s="1">
        <v>7</v>
      </c>
      <c r="BE541" s="1">
        <v>2</v>
      </c>
      <c r="BF541" s="296">
        <v>44423.963848256084</v>
      </c>
      <c r="BO541" s="279">
        <f t="shared" si="35"/>
        <v>48886962</v>
      </c>
      <c r="BP541" s="2">
        <f t="shared" si="36"/>
        <v>54489299.463241212</v>
      </c>
      <c r="BQ541" s="2">
        <f t="shared" si="34"/>
        <v>1690373.2367587904</v>
      </c>
      <c r="BS541" s="280">
        <v>48886962</v>
      </c>
      <c r="BT541" s="281"/>
      <c r="BU541" s="281">
        <v>54489299.463241212</v>
      </c>
      <c r="BV541" s="281"/>
      <c r="BW541" s="281"/>
      <c r="BX541" s="281"/>
      <c r="BY541" s="281"/>
      <c r="BZ541" s="281"/>
      <c r="CA541" s="281">
        <v>1690373.2367587904</v>
      </c>
      <c r="CB541" s="281"/>
      <c r="CC541" s="281"/>
      <c r="CD541" s="281"/>
      <c r="CE541" s="281"/>
      <c r="CF541" s="281"/>
      <c r="CG541" s="281"/>
    </row>
    <row r="542" spans="1:85" x14ac:dyDescent="0.3">
      <c r="A542" s="273">
        <f t="shared" si="33"/>
        <v>9384.1161517439177</v>
      </c>
      <c r="B542" s="1" t="s">
        <v>2621</v>
      </c>
      <c r="C542" s="274">
        <v>24996876</v>
      </c>
      <c r="D542" s="1">
        <v>144205</v>
      </c>
      <c r="E542" s="1">
        <v>4</v>
      </c>
      <c r="F542" s="1" t="s">
        <v>6362</v>
      </c>
      <c r="G542" s="275">
        <v>44633</v>
      </c>
      <c r="H542" s="275">
        <v>45016</v>
      </c>
      <c r="I542" s="1">
        <v>0</v>
      </c>
      <c r="J542" s="1">
        <v>1</v>
      </c>
      <c r="K542" s="1">
        <v>0</v>
      </c>
      <c r="L542" s="1">
        <v>30</v>
      </c>
      <c r="M542" s="1">
        <v>2</v>
      </c>
      <c r="N542" s="1">
        <v>17.690000000000001</v>
      </c>
      <c r="O542" s="1">
        <v>19.2</v>
      </c>
      <c r="P542" s="1">
        <v>60000</v>
      </c>
      <c r="Q542" s="1">
        <v>5504</v>
      </c>
      <c r="R542" s="1">
        <v>60000</v>
      </c>
      <c r="S542" s="1">
        <v>501</v>
      </c>
      <c r="T542" s="1">
        <v>0</v>
      </c>
      <c r="U542" s="1">
        <v>0</v>
      </c>
      <c r="W542" s="1">
        <v>0</v>
      </c>
      <c r="X542" s="1">
        <v>0</v>
      </c>
      <c r="Y542" s="1">
        <v>0</v>
      </c>
      <c r="AB542" s="275">
        <v>44633</v>
      </c>
      <c r="AC542" s="1">
        <v>1</v>
      </c>
      <c r="AD542" s="1" t="s">
        <v>2623</v>
      </c>
      <c r="AE542" s="1">
        <v>1</v>
      </c>
      <c r="AF542" s="1">
        <v>30</v>
      </c>
      <c r="AG542" s="1">
        <v>0</v>
      </c>
      <c r="AN542" s="1">
        <v>1</v>
      </c>
      <c r="AO542" s="1">
        <v>1</v>
      </c>
      <c r="AR542" s="276">
        <v>6191.92</v>
      </c>
      <c r="AS542" s="1" t="s">
        <v>2657</v>
      </c>
      <c r="AT542" s="1">
        <v>0</v>
      </c>
      <c r="AU542" s="1">
        <v>0</v>
      </c>
      <c r="AX542" s="1">
        <v>5</v>
      </c>
      <c r="BC542" s="1">
        <v>1</v>
      </c>
      <c r="BD542" s="1">
        <v>7</v>
      </c>
      <c r="BE542" s="1">
        <v>2</v>
      </c>
      <c r="BF542" s="296">
        <v>44423.963848256084</v>
      </c>
      <c r="BO542" s="279">
        <f t="shared" si="35"/>
        <v>48889446</v>
      </c>
      <c r="BP542" s="2">
        <f t="shared" si="36"/>
        <v>0</v>
      </c>
      <c r="BQ542" s="2">
        <f t="shared" si="34"/>
        <v>6322245</v>
      </c>
      <c r="BS542" s="280">
        <v>48889446</v>
      </c>
      <c r="BT542" s="281"/>
      <c r="BU542" s="281"/>
      <c r="BV542" s="281">
        <v>6322245</v>
      </c>
      <c r="BW542" s="281"/>
      <c r="BX542" s="281"/>
      <c r="BY542" s="281"/>
      <c r="BZ542" s="281"/>
      <c r="CA542" s="281"/>
      <c r="CB542" s="281"/>
      <c r="CC542" s="281"/>
      <c r="CD542" s="281"/>
      <c r="CE542" s="281"/>
      <c r="CF542" s="281"/>
      <c r="CG542" s="281"/>
    </row>
    <row r="543" spans="1:85" x14ac:dyDescent="0.3">
      <c r="A543" s="273">
        <f t="shared" si="33"/>
        <v>4726.8480758719597</v>
      </c>
      <c r="B543" s="1" t="s">
        <v>2621</v>
      </c>
      <c r="C543" s="274">
        <v>24996876</v>
      </c>
      <c r="D543" s="1">
        <v>144205</v>
      </c>
      <c r="E543" s="1">
        <v>4</v>
      </c>
      <c r="F543" s="1" t="s">
        <v>6363</v>
      </c>
      <c r="G543" s="275">
        <v>44633</v>
      </c>
      <c r="H543" s="275">
        <v>45016</v>
      </c>
      <c r="I543" s="1">
        <v>0</v>
      </c>
      <c r="J543" s="1">
        <v>1</v>
      </c>
      <c r="K543" s="1">
        <v>0</v>
      </c>
      <c r="L543" s="1">
        <v>30</v>
      </c>
      <c r="M543" s="1">
        <v>2</v>
      </c>
      <c r="N543" s="1">
        <v>17.7</v>
      </c>
      <c r="O543" s="1">
        <v>19.21</v>
      </c>
      <c r="P543" s="1">
        <v>30000</v>
      </c>
      <c r="Q543" s="1">
        <v>2752</v>
      </c>
      <c r="R543" s="1">
        <v>30000</v>
      </c>
      <c r="S543" s="1">
        <v>251</v>
      </c>
      <c r="T543" s="1">
        <v>0</v>
      </c>
      <c r="U543" s="1">
        <v>0</v>
      </c>
      <c r="W543" s="1">
        <v>0</v>
      </c>
      <c r="X543" s="1">
        <v>0</v>
      </c>
      <c r="Y543" s="1">
        <v>0</v>
      </c>
      <c r="AB543" s="275">
        <v>44633</v>
      </c>
      <c r="AC543" s="1">
        <v>1</v>
      </c>
      <c r="AD543" s="1" t="s">
        <v>2623</v>
      </c>
      <c r="AE543" s="1">
        <v>1</v>
      </c>
      <c r="AF543" s="1">
        <v>30</v>
      </c>
      <c r="AG543" s="1">
        <v>0</v>
      </c>
      <c r="AN543" s="1">
        <v>1</v>
      </c>
      <c r="AO543" s="1">
        <v>1</v>
      </c>
      <c r="AR543" s="276">
        <v>3061.17</v>
      </c>
      <c r="AS543" s="1" t="s">
        <v>2657</v>
      </c>
      <c r="AT543" s="1">
        <v>0</v>
      </c>
      <c r="AU543" s="1">
        <v>0</v>
      </c>
      <c r="AX543" s="1">
        <v>5</v>
      </c>
      <c r="BC543" s="1">
        <v>1</v>
      </c>
      <c r="BD543" s="1">
        <v>7</v>
      </c>
      <c r="BE543" s="1">
        <v>2</v>
      </c>
      <c r="BF543" s="296">
        <v>22211.981924128042</v>
      </c>
      <c r="BO543" s="279">
        <f t="shared" si="35"/>
        <v>48946629</v>
      </c>
      <c r="BP543" s="2">
        <f t="shared" si="36"/>
        <v>0</v>
      </c>
      <c r="BQ543" s="2">
        <f t="shared" si="34"/>
        <v>0</v>
      </c>
      <c r="BS543" s="280">
        <v>48946629</v>
      </c>
      <c r="BT543" s="281"/>
      <c r="BU543" s="281"/>
      <c r="BV543" s="281"/>
      <c r="BW543" s="281"/>
      <c r="BX543" s="281"/>
      <c r="BY543" s="281"/>
      <c r="BZ543" s="281"/>
      <c r="CA543" s="281">
        <v>0</v>
      </c>
      <c r="CB543" s="281"/>
      <c r="CC543" s="281"/>
      <c r="CD543" s="281"/>
      <c r="CE543" s="281"/>
      <c r="CF543" s="281"/>
      <c r="CG543" s="281"/>
    </row>
    <row r="544" spans="1:85" x14ac:dyDescent="0.3">
      <c r="A544" s="273">
        <f t="shared" si="33"/>
        <v>6279.2741011626131</v>
      </c>
      <c r="B544" s="1" t="s">
        <v>2621</v>
      </c>
      <c r="C544" s="274">
        <v>24996876</v>
      </c>
      <c r="D544" s="1">
        <v>144205</v>
      </c>
      <c r="E544" s="1">
        <v>4</v>
      </c>
      <c r="F544" s="1" t="s">
        <v>6470</v>
      </c>
      <c r="G544" s="275">
        <v>44650</v>
      </c>
      <c r="H544" s="275">
        <v>45016</v>
      </c>
      <c r="I544" s="1">
        <v>0</v>
      </c>
      <c r="J544" s="1">
        <v>1</v>
      </c>
      <c r="K544" s="1">
        <v>0</v>
      </c>
      <c r="L544" s="1">
        <v>30</v>
      </c>
      <c r="M544" s="1">
        <v>2</v>
      </c>
      <c r="N544" s="1">
        <v>17.7</v>
      </c>
      <c r="O544" s="1">
        <v>19.2</v>
      </c>
      <c r="P544" s="1">
        <v>40000</v>
      </c>
      <c r="Q544" s="1">
        <v>3669</v>
      </c>
      <c r="R544" s="1">
        <v>40000</v>
      </c>
      <c r="S544" s="1">
        <v>0</v>
      </c>
      <c r="T544" s="1">
        <v>0</v>
      </c>
      <c r="U544" s="1">
        <v>0</v>
      </c>
      <c r="V544" s="275"/>
      <c r="W544" s="1">
        <v>0</v>
      </c>
      <c r="X544" s="1">
        <v>0</v>
      </c>
      <c r="Y544" s="1">
        <v>0</v>
      </c>
      <c r="AB544" s="275">
        <v>44650</v>
      </c>
      <c r="AC544" s="1">
        <v>1</v>
      </c>
      <c r="AD544" s="1" t="s">
        <v>2623</v>
      </c>
      <c r="AE544" s="1">
        <v>1</v>
      </c>
      <c r="AF544" s="1">
        <v>30</v>
      </c>
      <c r="AG544" s="1">
        <v>0</v>
      </c>
      <c r="AN544" s="1">
        <v>1</v>
      </c>
      <c r="AO544" s="1">
        <v>1</v>
      </c>
      <c r="AR544" s="276">
        <v>4104.75</v>
      </c>
      <c r="AS544" s="1" t="s">
        <v>2657</v>
      </c>
      <c r="AT544" s="1">
        <v>0</v>
      </c>
      <c r="AU544" s="1">
        <v>0</v>
      </c>
      <c r="AX544" s="1">
        <v>5</v>
      </c>
      <c r="BC544" s="1">
        <v>1</v>
      </c>
      <c r="BD544" s="1">
        <v>7</v>
      </c>
      <c r="BE544" s="1">
        <v>2</v>
      </c>
      <c r="BF544" s="296">
        <v>29615.975898837387</v>
      </c>
      <c r="BO544" s="279">
        <f t="shared" si="35"/>
        <v>48962460</v>
      </c>
      <c r="BP544" s="2">
        <f t="shared" si="36"/>
        <v>0</v>
      </c>
      <c r="BQ544" s="2">
        <f t="shared" si="34"/>
        <v>699030</v>
      </c>
      <c r="BS544" s="280">
        <v>48962460</v>
      </c>
      <c r="BT544" s="281"/>
      <c r="BU544" s="281"/>
      <c r="BV544" s="281"/>
      <c r="BW544" s="281"/>
      <c r="BX544" s="281"/>
      <c r="BY544" s="281"/>
      <c r="BZ544" s="281"/>
      <c r="CA544" s="281">
        <v>699030</v>
      </c>
      <c r="CB544" s="281"/>
      <c r="CC544" s="281"/>
      <c r="CD544" s="281"/>
      <c r="CE544" s="281"/>
      <c r="CF544" s="281"/>
      <c r="CG544" s="281"/>
    </row>
    <row r="545" spans="1:85" x14ac:dyDescent="0.3">
      <c r="A545" s="273">
        <f t="shared" si="33"/>
        <v>239293.99144858727</v>
      </c>
      <c r="B545" s="1" t="s">
        <v>2621</v>
      </c>
      <c r="C545" s="274">
        <v>24996876</v>
      </c>
      <c r="D545" s="1">
        <v>144205</v>
      </c>
      <c r="E545" s="1">
        <v>4</v>
      </c>
      <c r="F545" s="1" t="s">
        <v>6489</v>
      </c>
      <c r="G545" s="275">
        <v>44627</v>
      </c>
      <c r="H545" s="275">
        <v>44742</v>
      </c>
      <c r="I545" s="1">
        <v>0</v>
      </c>
      <c r="J545" s="1">
        <v>1</v>
      </c>
      <c r="K545" s="1">
        <v>0</v>
      </c>
      <c r="L545" s="1">
        <v>90</v>
      </c>
      <c r="M545" s="1">
        <v>2</v>
      </c>
      <c r="N545" s="1">
        <v>19.190000000000001</v>
      </c>
      <c r="O545" s="1">
        <v>20.62</v>
      </c>
      <c r="P545" s="1">
        <v>1526646</v>
      </c>
      <c r="Q545" s="1">
        <v>1601461</v>
      </c>
      <c r="R545" s="1">
        <v>1526646</v>
      </c>
      <c r="S545" s="1">
        <v>0</v>
      </c>
      <c r="T545" s="1">
        <v>0</v>
      </c>
      <c r="U545" s="1">
        <v>0</v>
      </c>
      <c r="W545" s="1">
        <v>0</v>
      </c>
      <c r="X545" s="1">
        <v>0</v>
      </c>
      <c r="Y545" s="1">
        <v>0</v>
      </c>
      <c r="AB545" s="275">
        <v>44627</v>
      </c>
      <c r="AC545" s="1">
        <v>1</v>
      </c>
      <c r="AD545" s="1" t="s">
        <v>2623</v>
      </c>
      <c r="AE545" s="1">
        <v>1</v>
      </c>
      <c r="AF545" s="1">
        <v>90</v>
      </c>
      <c r="AG545" s="1">
        <v>0</v>
      </c>
      <c r="AN545" s="1">
        <v>1</v>
      </c>
      <c r="AO545" s="1">
        <v>1</v>
      </c>
      <c r="AR545" s="276">
        <v>157024.23000000001</v>
      </c>
      <c r="AS545" s="1" t="s">
        <v>2632</v>
      </c>
      <c r="AT545" s="1">
        <v>0</v>
      </c>
      <c r="AU545" s="1">
        <v>0</v>
      </c>
      <c r="AX545" s="1">
        <v>5</v>
      </c>
      <c r="BC545" s="1">
        <v>1</v>
      </c>
      <c r="BD545" s="1">
        <v>7</v>
      </c>
      <c r="BE545" s="1">
        <v>2</v>
      </c>
      <c r="BF545" s="296">
        <v>1130327.7785514127</v>
      </c>
      <c r="BO545" s="279">
        <f t="shared" si="35"/>
        <v>48962867</v>
      </c>
      <c r="BP545" s="2">
        <f t="shared" si="36"/>
        <v>0</v>
      </c>
      <c r="BQ545" s="2">
        <f t="shared" si="34"/>
        <v>0</v>
      </c>
      <c r="BS545" s="280">
        <v>48962867</v>
      </c>
      <c r="BT545" s="281"/>
      <c r="BU545" s="281"/>
      <c r="BV545" s="281"/>
      <c r="BW545" s="281"/>
      <c r="BX545" s="281"/>
      <c r="BY545" s="281"/>
      <c r="BZ545" s="281"/>
      <c r="CA545" s="281"/>
      <c r="CB545" s="281"/>
      <c r="CC545" s="281"/>
      <c r="CD545" s="281">
        <v>0</v>
      </c>
      <c r="CE545" s="281"/>
      <c r="CF545" s="281"/>
      <c r="CG545" s="281"/>
    </row>
    <row r="546" spans="1:85" x14ac:dyDescent="0.3">
      <c r="A546" s="273">
        <f t="shared" si="33"/>
        <v>6279.2741011626131</v>
      </c>
      <c r="B546" s="1" t="s">
        <v>2621</v>
      </c>
      <c r="C546" s="274">
        <v>24996876</v>
      </c>
      <c r="D546" s="1">
        <v>144205</v>
      </c>
      <c r="E546" s="1">
        <v>4</v>
      </c>
      <c r="F546" s="1" t="s">
        <v>6492</v>
      </c>
      <c r="G546" s="275">
        <v>44650</v>
      </c>
      <c r="H546" s="275">
        <v>45016</v>
      </c>
      <c r="I546" s="1">
        <v>0</v>
      </c>
      <c r="J546" s="1">
        <v>1</v>
      </c>
      <c r="K546" s="1">
        <v>0</v>
      </c>
      <c r="L546" s="1">
        <v>30</v>
      </c>
      <c r="M546" s="1">
        <v>2</v>
      </c>
      <c r="N546" s="1">
        <v>17.7</v>
      </c>
      <c r="O546" s="1">
        <v>19.2</v>
      </c>
      <c r="P546" s="1">
        <v>40000</v>
      </c>
      <c r="Q546" s="1">
        <v>3669</v>
      </c>
      <c r="R546" s="1">
        <v>40000</v>
      </c>
      <c r="S546" s="1">
        <v>0</v>
      </c>
      <c r="T546" s="1">
        <v>0</v>
      </c>
      <c r="U546" s="1">
        <v>0</v>
      </c>
      <c r="W546" s="1">
        <v>0</v>
      </c>
      <c r="X546" s="1">
        <v>0</v>
      </c>
      <c r="Y546" s="1">
        <v>0</v>
      </c>
      <c r="AB546" s="275">
        <v>44650</v>
      </c>
      <c r="AC546" s="1">
        <v>1</v>
      </c>
      <c r="AD546" s="1" t="s">
        <v>2623</v>
      </c>
      <c r="AE546" s="1">
        <v>1</v>
      </c>
      <c r="AF546" s="1">
        <v>30</v>
      </c>
      <c r="AG546" s="1">
        <v>0</v>
      </c>
      <c r="AN546" s="1">
        <v>1</v>
      </c>
      <c r="AO546" s="1">
        <v>1</v>
      </c>
      <c r="AR546" s="276">
        <v>4104.75</v>
      </c>
      <c r="AS546" s="1" t="s">
        <v>2657</v>
      </c>
      <c r="AT546" s="1">
        <v>0</v>
      </c>
      <c r="AU546" s="1">
        <v>0</v>
      </c>
      <c r="AX546" s="1">
        <v>5</v>
      </c>
      <c r="BC546" s="1">
        <v>1</v>
      </c>
      <c r="BD546" s="1">
        <v>7</v>
      </c>
      <c r="BE546" s="1">
        <v>2</v>
      </c>
      <c r="BF546" s="296">
        <v>29615.975898837387</v>
      </c>
      <c r="BO546" s="279">
        <f t="shared" si="35"/>
        <v>48968287</v>
      </c>
      <c r="BP546" s="2">
        <f t="shared" si="36"/>
        <v>0</v>
      </c>
      <c r="BQ546" s="2">
        <f t="shared" si="34"/>
        <v>0</v>
      </c>
      <c r="BS546" s="280">
        <v>48968287</v>
      </c>
      <c r="BT546" s="281"/>
      <c r="BU546" s="281"/>
      <c r="BV546" s="281"/>
      <c r="BW546" s="281"/>
      <c r="BX546" s="281"/>
      <c r="BY546" s="281"/>
      <c r="BZ546" s="281"/>
      <c r="CA546" s="281">
        <v>0</v>
      </c>
      <c r="CB546" s="281"/>
      <c r="CC546" s="281"/>
      <c r="CD546" s="281"/>
      <c r="CE546" s="281"/>
      <c r="CF546" s="281"/>
      <c r="CG546" s="281"/>
    </row>
    <row r="547" spans="1:85" x14ac:dyDescent="0.3">
      <c r="A547" s="273">
        <f t="shared" si="33"/>
        <v>14508.67123512378</v>
      </c>
      <c r="B547" s="1" t="s">
        <v>2621</v>
      </c>
      <c r="C547" s="274">
        <v>24996876</v>
      </c>
      <c r="D547" s="1">
        <v>144205</v>
      </c>
      <c r="E547" s="1">
        <v>4</v>
      </c>
      <c r="F547" s="1" t="s">
        <v>6523</v>
      </c>
      <c r="G547" s="275">
        <v>44625</v>
      </c>
      <c r="H547" s="275">
        <v>44985</v>
      </c>
      <c r="I547" s="1">
        <v>0</v>
      </c>
      <c r="J547" s="1">
        <v>1</v>
      </c>
      <c r="K547" s="1">
        <v>1</v>
      </c>
      <c r="L547" s="1">
        <v>30</v>
      </c>
      <c r="M547" s="1">
        <v>2</v>
      </c>
      <c r="N547" s="1">
        <v>17.690000000000001</v>
      </c>
      <c r="O547" s="1">
        <v>19.2</v>
      </c>
      <c r="P547" s="1">
        <v>100000</v>
      </c>
      <c r="Q547" s="1">
        <v>9173</v>
      </c>
      <c r="R547" s="1">
        <v>92336</v>
      </c>
      <c r="S547" s="1">
        <v>0</v>
      </c>
      <c r="T547" s="1">
        <v>0</v>
      </c>
      <c r="U547" s="1">
        <v>0</v>
      </c>
      <c r="W547" s="1">
        <v>0</v>
      </c>
      <c r="X547" s="1">
        <v>0</v>
      </c>
      <c r="Y547" s="1">
        <v>0</v>
      </c>
      <c r="AB547" s="275">
        <v>44651</v>
      </c>
      <c r="AC547" s="1">
        <v>1</v>
      </c>
      <c r="AD547" s="1" t="s">
        <v>2623</v>
      </c>
      <c r="AE547" s="1">
        <v>1</v>
      </c>
      <c r="AF547" s="1">
        <v>30</v>
      </c>
      <c r="AG547" s="1">
        <v>0</v>
      </c>
      <c r="AN547" s="1">
        <v>1</v>
      </c>
      <c r="AO547" s="1">
        <v>1</v>
      </c>
      <c r="AR547" s="276">
        <v>9461.81</v>
      </c>
      <c r="AS547" s="1" t="s">
        <v>2657</v>
      </c>
      <c r="AT547" s="1">
        <v>0</v>
      </c>
      <c r="AU547" s="1">
        <v>0</v>
      </c>
      <c r="AX547" s="1">
        <v>5</v>
      </c>
      <c r="BC547" s="1">
        <v>1</v>
      </c>
      <c r="BD547" s="1">
        <v>7</v>
      </c>
      <c r="BE547" s="1">
        <v>2</v>
      </c>
      <c r="BF547" s="296">
        <v>68365.518764876222</v>
      </c>
      <c r="BO547" s="279">
        <f t="shared" si="35"/>
        <v>48989772</v>
      </c>
      <c r="BP547" s="2">
        <f t="shared" si="36"/>
        <v>0</v>
      </c>
      <c r="BQ547" s="2">
        <f t="shared" si="34"/>
        <v>54721577</v>
      </c>
      <c r="BS547" s="280">
        <v>48989772</v>
      </c>
      <c r="BT547" s="281"/>
      <c r="BU547" s="281"/>
      <c r="BV547" s="281"/>
      <c r="BW547" s="281"/>
      <c r="BX547" s="281"/>
      <c r="BY547" s="281"/>
      <c r="BZ547" s="281"/>
      <c r="CA547" s="281">
        <v>54721577</v>
      </c>
      <c r="CB547" s="281"/>
      <c r="CC547" s="281"/>
      <c r="CD547" s="281"/>
      <c r="CE547" s="281"/>
      <c r="CF547" s="281"/>
      <c r="CG547" s="281"/>
    </row>
    <row r="548" spans="1:85" x14ac:dyDescent="0.3">
      <c r="A548" s="273">
        <f t="shared" si="33"/>
        <v>8677.2229807127442</v>
      </c>
      <c r="B548" s="1" t="s">
        <v>2621</v>
      </c>
      <c r="C548" s="274">
        <v>24996876</v>
      </c>
      <c r="D548" s="1">
        <v>144205</v>
      </c>
      <c r="E548" s="1">
        <v>4</v>
      </c>
      <c r="F548" s="1" t="s">
        <v>6535</v>
      </c>
      <c r="G548" s="275">
        <v>44623</v>
      </c>
      <c r="H548" s="275">
        <v>44985</v>
      </c>
      <c r="I548" s="1">
        <v>0</v>
      </c>
      <c r="J548" s="1">
        <v>1</v>
      </c>
      <c r="K548" s="1">
        <v>1</v>
      </c>
      <c r="L548" s="1">
        <v>30</v>
      </c>
      <c r="M548" s="1">
        <v>2</v>
      </c>
      <c r="N548" s="1">
        <v>17.68</v>
      </c>
      <c r="O548" s="1">
        <v>19.190000000000001</v>
      </c>
      <c r="P548" s="1">
        <v>60000</v>
      </c>
      <c r="Q548" s="1">
        <v>5504</v>
      </c>
      <c r="R548" s="1">
        <v>55401</v>
      </c>
      <c r="S548" s="1">
        <v>0</v>
      </c>
      <c r="T548" s="1">
        <v>0</v>
      </c>
      <c r="U548" s="1">
        <v>0</v>
      </c>
      <c r="W548" s="1">
        <v>0</v>
      </c>
      <c r="X548" s="1">
        <v>0</v>
      </c>
      <c r="Y548" s="1">
        <v>0</v>
      </c>
      <c r="AB548" s="275">
        <v>44651</v>
      </c>
      <c r="AC548" s="1">
        <v>1</v>
      </c>
      <c r="AD548" s="1" t="s">
        <v>2623</v>
      </c>
      <c r="AE548" s="1">
        <v>1</v>
      </c>
      <c r="AF548" s="1">
        <v>30</v>
      </c>
      <c r="AG548" s="1">
        <v>0</v>
      </c>
      <c r="AN548" s="1">
        <v>1</v>
      </c>
      <c r="AO548" s="1">
        <v>1</v>
      </c>
      <c r="AR548" s="276">
        <v>5704.91</v>
      </c>
      <c r="AS548" s="1" t="s">
        <v>2657</v>
      </c>
      <c r="AT548" s="1">
        <v>0</v>
      </c>
      <c r="AU548" s="1">
        <v>0</v>
      </c>
      <c r="AX548" s="1">
        <v>5</v>
      </c>
      <c r="BC548" s="1">
        <v>1</v>
      </c>
      <c r="BD548" s="1">
        <v>7</v>
      </c>
      <c r="BE548" s="1">
        <v>2</v>
      </c>
      <c r="BF548" s="296">
        <v>41018.867019287252</v>
      </c>
      <c r="BO548" s="279">
        <f t="shared" si="35"/>
        <v>49677246</v>
      </c>
      <c r="BP548" s="2">
        <f t="shared" si="36"/>
        <v>0</v>
      </c>
      <c r="BQ548" s="2">
        <f t="shared" si="34"/>
        <v>0</v>
      </c>
      <c r="BS548" s="280">
        <v>49677246</v>
      </c>
      <c r="BT548" s="281"/>
      <c r="BU548" s="281"/>
      <c r="BV548" s="281"/>
      <c r="BW548" s="281"/>
      <c r="BX548" s="281"/>
      <c r="BY548" s="281"/>
      <c r="BZ548" s="281"/>
      <c r="CA548" s="281">
        <v>0</v>
      </c>
      <c r="CB548" s="281"/>
      <c r="CC548" s="281"/>
      <c r="CD548" s="281"/>
      <c r="CE548" s="281"/>
      <c r="CF548" s="281"/>
      <c r="CG548" s="281"/>
    </row>
    <row r="549" spans="1:85" x14ac:dyDescent="0.3">
      <c r="A549" s="273">
        <f t="shared" si="33"/>
        <v>0</v>
      </c>
      <c r="B549" s="1" t="s">
        <v>2621</v>
      </c>
      <c r="C549" s="274">
        <v>26822702</v>
      </c>
      <c r="D549" s="1">
        <v>144105</v>
      </c>
      <c r="E549" s="1">
        <v>4</v>
      </c>
      <c r="F549" s="1" t="s">
        <v>5328</v>
      </c>
      <c r="G549" s="275">
        <v>44533</v>
      </c>
      <c r="H549" s="275">
        <v>46387</v>
      </c>
      <c r="I549" s="1">
        <v>0</v>
      </c>
      <c r="J549" s="1">
        <v>1</v>
      </c>
      <c r="K549" s="1">
        <v>3</v>
      </c>
      <c r="L549" s="1">
        <v>30</v>
      </c>
      <c r="M549" s="1">
        <v>2</v>
      </c>
      <c r="N549" s="1">
        <v>5.99</v>
      </c>
      <c r="O549" s="1">
        <v>6.16</v>
      </c>
      <c r="P549" s="1">
        <v>15111554</v>
      </c>
      <c r="Q549" s="1">
        <v>294990</v>
      </c>
      <c r="R549" s="1">
        <v>14465052</v>
      </c>
      <c r="S549" s="1">
        <v>0</v>
      </c>
      <c r="T549" s="1">
        <v>0</v>
      </c>
      <c r="U549" s="1">
        <v>0</v>
      </c>
      <c r="W549" s="1">
        <v>0</v>
      </c>
      <c r="X549" s="1">
        <v>0</v>
      </c>
      <c r="Y549" s="1">
        <v>0</v>
      </c>
      <c r="AB549" s="275">
        <v>44651</v>
      </c>
      <c r="AC549" s="1">
        <v>1</v>
      </c>
      <c r="AD549" s="1" t="s">
        <v>2623</v>
      </c>
      <c r="AE549" s="1">
        <v>1</v>
      </c>
      <c r="AF549" s="1">
        <v>30</v>
      </c>
      <c r="AG549" s="1">
        <v>0</v>
      </c>
      <c r="AN549" s="1">
        <v>1</v>
      </c>
      <c r="AO549" s="1">
        <v>1</v>
      </c>
      <c r="AR549" s="276">
        <v>3327891</v>
      </c>
      <c r="AS549" s="1" t="s">
        <v>2632</v>
      </c>
      <c r="AT549" s="1">
        <v>0</v>
      </c>
      <c r="AU549" s="1">
        <v>0</v>
      </c>
      <c r="AV549" s="1" t="s">
        <v>2625</v>
      </c>
      <c r="AW549" s="1" t="s">
        <v>2626</v>
      </c>
      <c r="AX549" s="1">
        <v>5</v>
      </c>
      <c r="BC549" s="1">
        <v>1</v>
      </c>
      <c r="BD549" s="1">
        <v>7</v>
      </c>
      <c r="BE549" s="1">
        <v>2</v>
      </c>
      <c r="BF549" s="296">
        <v>25046871</v>
      </c>
      <c r="BO549" s="279">
        <f t="shared" si="35"/>
        <v>49628896</v>
      </c>
      <c r="BP549" s="2">
        <f t="shared" si="36"/>
        <v>0</v>
      </c>
      <c r="BQ549" s="2">
        <f t="shared" si="34"/>
        <v>3603361</v>
      </c>
      <c r="BS549" s="280">
        <v>49628896</v>
      </c>
      <c r="BT549" s="281"/>
      <c r="BU549" s="281"/>
      <c r="BV549" s="281">
        <v>2603958.1063521649</v>
      </c>
      <c r="BW549" s="281"/>
      <c r="BX549" s="281"/>
      <c r="BY549" s="281"/>
      <c r="BZ549" s="281"/>
      <c r="CA549" s="281">
        <v>999402.89364783536</v>
      </c>
      <c r="CB549" s="281"/>
      <c r="CC549" s="281"/>
      <c r="CD549" s="281"/>
      <c r="CE549" s="281"/>
      <c r="CF549" s="281"/>
      <c r="CG549" s="281"/>
    </row>
    <row r="550" spans="1:85" x14ac:dyDescent="0.3">
      <c r="A550" s="273">
        <f t="shared" si="33"/>
        <v>10626230.579999998</v>
      </c>
      <c r="B550" s="1" t="s">
        <v>2621</v>
      </c>
      <c r="C550" s="274">
        <v>26920292</v>
      </c>
      <c r="D550" s="1">
        <v>144105</v>
      </c>
      <c r="E550" s="1">
        <v>4</v>
      </c>
      <c r="F550" s="1" t="s">
        <v>5085</v>
      </c>
      <c r="G550" s="275">
        <v>44537</v>
      </c>
      <c r="H550" s="275">
        <v>45838</v>
      </c>
      <c r="I550" s="1">
        <v>0</v>
      </c>
      <c r="J550" s="1">
        <v>1</v>
      </c>
      <c r="K550" s="1">
        <v>3</v>
      </c>
      <c r="L550" s="1">
        <v>30</v>
      </c>
      <c r="M550" s="1">
        <v>2</v>
      </c>
      <c r="N550" s="1">
        <v>8.08</v>
      </c>
      <c r="O550" s="1">
        <v>8.3800000000000008</v>
      </c>
      <c r="P550" s="1">
        <v>35215687</v>
      </c>
      <c r="Q550" s="1">
        <v>621960</v>
      </c>
      <c r="R550" s="1">
        <v>28974936</v>
      </c>
      <c r="S550" s="1">
        <v>0</v>
      </c>
      <c r="T550" s="1">
        <v>0</v>
      </c>
      <c r="U550" s="1">
        <v>0</v>
      </c>
      <c r="W550" s="1">
        <v>0</v>
      </c>
      <c r="X550" s="1">
        <v>0</v>
      </c>
      <c r="Y550" s="1">
        <v>0</v>
      </c>
      <c r="Z550" s="1" t="s">
        <v>3734</v>
      </c>
      <c r="AA550" s="1" t="s">
        <v>2807</v>
      </c>
      <c r="AB550" s="275">
        <v>44651</v>
      </c>
      <c r="AC550" s="1">
        <v>1</v>
      </c>
      <c r="AD550" s="1" t="s">
        <v>2623</v>
      </c>
      <c r="AE550" s="1">
        <v>1</v>
      </c>
      <c r="AF550" s="1">
        <v>30</v>
      </c>
      <c r="AG550" s="1">
        <v>0</v>
      </c>
      <c r="AN550" s="1">
        <v>1</v>
      </c>
      <c r="AO550" s="1">
        <v>1</v>
      </c>
      <c r="AR550" s="276">
        <v>2091443.42</v>
      </c>
      <c r="AS550" s="1" t="s">
        <v>2624</v>
      </c>
      <c r="AT550" s="1">
        <v>0</v>
      </c>
      <c r="AU550" s="1">
        <v>0</v>
      </c>
      <c r="AV550" s="1" t="s">
        <v>2625</v>
      </c>
      <c r="AW550" s="1" t="s">
        <v>2626</v>
      </c>
      <c r="AX550" s="1">
        <v>5</v>
      </c>
      <c r="BC550" s="1">
        <v>1</v>
      </c>
      <c r="BD550" s="1">
        <v>7</v>
      </c>
      <c r="BE550" s="1">
        <v>2</v>
      </c>
      <c r="BF550" s="296">
        <v>16257262</v>
      </c>
      <c r="BO550" s="279">
        <f t="shared" si="35"/>
        <v>49686898</v>
      </c>
      <c r="BP550" s="2">
        <f t="shared" si="36"/>
        <v>0</v>
      </c>
      <c r="BQ550" s="2">
        <f t="shared" si="34"/>
        <v>7135113.2799999984</v>
      </c>
      <c r="BS550" s="280">
        <v>49686898</v>
      </c>
      <c r="BT550" s="281"/>
      <c r="BU550" s="281"/>
      <c r="BV550" s="281">
        <v>7135113.2799999984</v>
      </c>
      <c r="BW550" s="281"/>
      <c r="BX550" s="281"/>
      <c r="BY550" s="281"/>
      <c r="BZ550" s="281"/>
      <c r="CA550" s="281"/>
      <c r="CB550" s="281"/>
      <c r="CC550" s="281"/>
      <c r="CD550" s="281"/>
      <c r="CE550" s="281"/>
      <c r="CF550" s="281"/>
      <c r="CG550" s="281"/>
    </row>
    <row r="551" spans="1:85" x14ac:dyDescent="0.3">
      <c r="A551" s="273">
        <f t="shared" si="33"/>
        <v>171676</v>
      </c>
      <c r="B551" s="1" t="s">
        <v>2621</v>
      </c>
      <c r="C551" s="274">
        <v>26929246</v>
      </c>
      <c r="D551" s="1">
        <v>144205</v>
      </c>
      <c r="E551" s="1">
        <v>4</v>
      </c>
      <c r="F551" s="1" t="s">
        <v>4085</v>
      </c>
      <c r="G551" s="275">
        <v>44410</v>
      </c>
      <c r="H551" s="275">
        <v>44895</v>
      </c>
      <c r="I551" s="1">
        <v>0</v>
      </c>
      <c r="J551" s="1">
        <v>1</v>
      </c>
      <c r="K551" s="1">
        <v>6</v>
      </c>
      <c r="L551" s="1">
        <v>30</v>
      </c>
      <c r="M551" s="1">
        <v>2</v>
      </c>
      <c r="N551" s="1">
        <v>17.690000000000001</v>
      </c>
      <c r="O551" s="1">
        <v>19.2</v>
      </c>
      <c r="P551" s="1">
        <v>490000</v>
      </c>
      <c r="Q551" s="1">
        <v>24487</v>
      </c>
      <c r="R551" s="1">
        <v>171676</v>
      </c>
      <c r="S551" s="1">
        <v>0</v>
      </c>
      <c r="T551" s="1">
        <v>0</v>
      </c>
      <c r="U551" s="1">
        <v>0</v>
      </c>
      <c r="W551" s="1">
        <v>0</v>
      </c>
      <c r="X551" s="1">
        <v>0</v>
      </c>
      <c r="Y551" s="1">
        <v>0</v>
      </c>
      <c r="AB551" s="275">
        <v>44651</v>
      </c>
      <c r="AC551" s="1">
        <v>1</v>
      </c>
      <c r="AD551" s="1" t="s">
        <v>2623</v>
      </c>
      <c r="AE551" s="1">
        <v>1</v>
      </c>
      <c r="AF551" s="1">
        <v>30</v>
      </c>
      <c r="AG551" s="1">
        <v>0</v>
      </c>
      <c r="AN551" s="1">
        <v>1</v>
      </c>
      <c r="AO551" s="1">
        <v>1</v>
      </c>
      <c r="AR551" s="276">
        <v>0</v>
      </c>
      <c r="AS551" s="1" t="s">
        <v>2657</v>
      </c>
      <c r="AT551" s="1">
        <v>0</v>
      </c>
      <c r="AU551" s="1">
        <v>0</v>
      </c>
      <c r="AX551" s="1">
        <v>5</v>
      </c>
      <c r="BC551" s="1">
        <v>1</v>
      </c>
      <c r="BD551" s="1">
        <v>7</v>
      </c>
      <c r="BE551" s="1">
        <v>2</v>
      </c>
      <c r="BF551" s="296">
        <v>0</v>
      </c>
      <c r="BO551" s="279">
        <f t="shared" si="35"/>
        <v>40278644</v>
      </c>
      <c r="BP551" s="2">
        <f t="shared" si="36"/>
        <v>0</v>
      </c>
      <c r="BQ551" s="2">
        <f t="shared" si="34"/>
        <v>27181634.990000002</v>
      </c>
      <c r="BS551" s="280">
        <v>40278644</v>
      </c>
      <c r="BT551" s="281"/>
      <c r="BU551" s="281"/>
      <c r="BV551" s="281"/>
      <c r="BW551" s="281"/>
      <c r="BX551" s="281"/>
      <c r="BY551" s="281"/>
      <c r="BZ551" s="281"/>
      <c r="CA551" s="281">
        <v>27181634.990000002</v>
      </c>
      <c r="CB551" s="281"/>
      <c r="CC551" s="281"/>
      <c r="CD551" s="281"/>
      <c r="CE551" s="281"/>
      <c r="CF551" s="281"/>
      <c r="CG551" s="281"/>
    </row>
    <row r="552" spans="1:85" x14ac:dyDescent="0.3">
      <c r="A552" s="273">
        <f t="shared" si="33"/>
        <v>61977605</v>
      </c>
      <c r="B552" s="1" t="s">
        <v>2621</v>
      </c>
      <c r="C552" s="274">
        <v>26220486</v>
      </c>
      <c r="D552" s="1">
        <v>141215</v>
      </c>
      <c r="E552" s="1">
        <v>4</v>
      </c>
      <c r="F552" s="1" t="s">
        <v>2785</v>
      </c>
      <c r="G552" s="275">
        <v>43508</v>
      </c>
      <c r="H552" s="275">
        <v>46568</v>
      </c>
      <c r="I552" s="1">
        <v>90</v>
      </c>
      <c r="J552" s="1">
        <v>1</v>
      </c>
      <c r="K552" s="1">
        <v>29</v>
      </c>
      <c r="L552" s="1">
        <v>30</v>
      </c>
      <c r="M552" s="1">
        <v>2</v>
      </c>
      <c r="N552" s="1">
        <v>11.28</v>
      </c>
      <c r="O552" s="1">
        <v>11.88</v>
      </c>
      <c r="P552" s="1">
        <v>110686649</v>
      </c>
      <c r="Q552" s="1">
        <v>1755473</v>
      </c>
      <c r="R552" s="1">
        <v>86976023</v>
      </c>
      <c r="S552" s="1">
        <v>2831029</v>
      </c>
      <c r="T552" s="1">
        <v>0</v>
      </c>
      <c r="U552" s="1">
        <v>188400000</v>
      </c>
      <c r="V552" s="1">
        <v>43585</v>
      </c>
      <c r="W552" s="1">
        <v>8498355</v>
      </c>
      <c r="X552" s="1">
        <v>2831029</v>
      </c>
      <c r="Y552" s="1">
        <v>0</v>
      </c>
      <c r="AB552" s="275">
        <v>44592</v>
      </c>
      <c r="AC552" s="1">
        <v>2</v>
      </c>
      <c r="AD552" s="1" t="s">
        <v>2623</v>
      </c>
      <c r="AE552" s="1">
        <v>1</v>
      </c>
      <c r="AF552" s="1">
        <v>30</v>
      </c>
      <c r="AG552" s="1">
        <v>3804817</v>
      </c>
      <c r="AN552" s="1">
        <v>1</v>
      </c>
      <c r="AO552" s="1">
        <v>1</v>
      </c>
      <c r="AR552" s="276">
        <v>2846386</v>
      </c>
      <c r="AS552" s="1" t="s">
        <v>2624</v>
      </c>
      <c r="AT552" s="1">
        <v>0</v>
      </c>
      <c r="AU552" s="1">
        <v>0</v>
      </c>
      <c r="AX552" s="1">
        <v>5</v>
      </c>
      <c r="BC552" s="1">
        <v>1</v>
      </c>
      <c r="BD552" s="1">
        <v>7</v>
      </c>
      <c r="BE552" s="1">
        <v>2</v>
      </c>
      <c r="BF552" s="296">
        <v>22152032</v>
      </c>
      <c r="BO552" s="279">
        <f t="shared" si="35"/>
        <v>40494464</v>
      </c>
      <c r="BP552" s="2">
        <f t="shared" si="36"/>
        <v>4708161</v>
      </c>
      <c r="BQ552" s="2">
        <f t="shared" si="34"/>
        <v>0</v>
      </c>
      <c r="BS552" s="280">
        <v>40494464</v>
      </c>
      <c r="BT552" s="281"/>
      <c r="BU552" s="281">
        <v>4708161</v>
      </c>
      <c r="BV552" s="281"/>
      <c r="BW552" s="281"/>
      <c r="BX552" s="281"/>
      <c r="BY552" s="281"/>
      <c r="BZ552" s="281"/>
      <c r="CA552" s="281"/>
      <c r="CB552" s="281"/>
      <c r="CC552" s="281"/>
      <c r="CD552" s="281"/>
      <c r="CE552" s="281"/>
      <c r="CF552" s="281"/>
      <c r="CG552" s="281"/>
    </row>
    <row r="553" spans="1:85" x14ac:dyDescent="0.3">
      <c r="A553" s="273">
        <f t="shared" si="33"/>
        <v>5608180.2949160989</v>
      </c>
      <c r="B553" s="1" t="s">
        <v>2621</v>
      </c>
      <c r="C553" s="274">
        <v>26227220</v>
      </c>
      <c r="D553" s="1">
        <v>141105</v>
      </c>
      <c r="E553" s="1">
        <v>4</v>
      </c>
      <c r="F553" s="1" t="s">
        <v>2786</v>
      </c>
      <c r="G553" s="275">
        <v>42347</v>
      </c>
      <c r="H553" s="275">
        <v>45291</v>
      </c>
      <c r="I553" s="1">
        <v>0</v>
      </c>
      <c r="J553" s="1">
        <v>1</v>
      </c>
      <c r="K553" s="1">
        <v>41</v>
      </c>
      <c r="L553" s="1">
        <v>30</v>
      </c>
      <c r="M553" s="1">
        <v>2</v>
      </c>
      <c r="N553" s="1">
        <v>12</v>
      </c>
      <c r="O553" s="1">
        <v>12.68</v>
      </c>
      <c r="P553" s="1">
        <v>45366548</v>
      </c>
      <c r="Q553" s="1">
        <v>595831</v>
      </c>
      <c r="R553" s="1">
        <v>14332653</v>
      </c>
      <c r="S553" s="1">
        <v>0</v>
      </c>
      <c r="T553" s="1">
        <v>0</v>
      </c>
      <c r="U553" s="1">
        <v>87827580.650000006</v>
      </c>
      <c r="V553" s="1">
        <v>43585</v>
      </c>
      <c r="W553" s="1">
        <v>0</v>
      </c>
      <c r="X553" s="1">
        <v>0</v>
      </c>
      <c r="Y553" s="1">
        <v>0</v>
      </c>
      <c r="Z553" s="1" t="s">
        <v>5659</v>
      </c>
      <c r="AA553" s="1" t="s">
        <v>3609</v>
      </c>
      <c r="AB553" s="275">
        <v>44651</v>
      </c>
      <c r="AC553" s="1">
        <v>2</v>
      </c>
      <c r="AD553" s="1" t="s">
        <v>2623</v>
      </c>
      <c r="AE553" s="1">
        <v>1</v>
      </c>
      <c r="AF553" s="1">
        <v>30</v>
      </c>
      <c r="AG553" s="1">
        <v>0</v>
      </c>
      <c r="AN553" s="1">
        <v>1</v>
      </c>
      <c r="AO553" s="1">
        <v>1</v>
      </c>
      <c r="AR553" s="276">
        <v>1032551.92</v>
      </c>
      <c r="AS553" s="1" t="s">
        <v>2677</v>
      </c>
      <c r="AT553" s="1">
        <v>0</v>
      </c>
      <c r="AU553" s="1">
        <v>0</v>
      </c>
      <c r="AV553" s="1" t="s">
        <v>2625</v>
      </c>
      <c r="AW553" s="1" t="s">
        <v>2626</v>
      </c>
      <c r="AX553" s="1">
        <v>5</v>
      </c>
      <c r="BC553" s="1">
        <v>1</v>
      </c>
      <c r="BD553" s="1">
        <v>7</v>
      </c>
      <c r="BE553" s="1">
        <v>2</v>
      </c>
      <c r="BF553" s="296">
        <v>7691920.7850839011</v>
      </c>
      <c r="BO553" s="279">
        <f t="shared" si="35"/>
        <v>42676446</v>
      </c>
      <c r="BP553" s="2">
        <f t="shared" si="36"/>
        <v>0</v>
      </c>
      <c r="BQ553" s="2">
        <f t="shared" si="34"/>
        <v>14724918</v>
      </c>
      <c r="BS553" s="280">
        <v>42676446</v>
      </c>
      <c r="BT553" s="281"/>
      <c r="BU553" s="281"/>
      <c r="BV553" s="281">
        <v>13625649.43290198</v>
      </c>
      <c r="BW553" s="281"/>
      <c r="BX553" s="281"/>
      <c r="BY553" s="281"/>
      <c r="BZ553" s="281"/>
      <c r="CA553" s="281">
        <v>1099268.5670980192</v>
      </c>
      <c r="CB553" s="281"/>
      <c r="CC553" s="281"/>
      <c r="CD553" s="281"/>
      <c r="CE553" s="281"/>
      <c r="CF553" s="281"/>
      <c r="CG553" s="281"/>
    </row>
    <row r="554" spans="1:85" x14ac:dyDescent="0.3">
      <c r="A554" s="273">
        <f t="shared" si="33"/>
        <v>1990519.9199647582</v>
      </c>
      <c r="B554" s="1" t="s">
        <v>2621</v>
      </c>
      <c r="C554" s="274">
        <v>26227220</v>
      </c>
      <c r="D554" s="1">
        <v>141205</v>
      </c>
      <c r="E554" s="1">
        <v>4</v>
      </c>
      <c r="F554" s="1" t="s">
        <v>2787</v>
      </c>
      <c r="G554" s="275">
        <v>42347</v>
      </c>
      <c r="H554" s="275">
        <v>45351</v>
      </c>
      <c r="I554" s="1">
        <v>0</v>
      </c>
      <c r="J554" s="1">
        <v>1</v>
      </c>
      <c r="K554" s="1">
        <v>35</v>
      </c>
      <c r="L554" s="1">
        <v>30</v>
      </c>
      <c r="M554" s="1">
        <v>2</v>
      </c>
      <c r="N554" s="1">
        <v>15.35</v>
      </c>
      <c r="O554" s="1">
        <v>16.48</v>
      </c>
      <c r="P554" s="1">
        <v>14144606</v>
      </c>
      <c r="Q554" s="1">
        <v>256786</v>
      </c>
      <c r="R554" s="1">
        <v>5087052</v>
      </c>
      <c r="S554" s="1">
        <v>0</v>
      </c>
      <c r="T554" s="1">
        <v>0</v>
      </c>
      <c r="U554" s="1">
        <v>31172419.350000001</v>
      </c>
      <c r="V554" s="1">
        <v>43585</v>
      </c>
      <c r="W554" s="1">
        <v>0</v>
      </c>
      <c r="X554" s="1">
        <v>0</v>
      </c>
      <c r="Y554" s="1">
        <v>0</v>
      </c>
      <c r="AB554" s="275">
        <v>44651</v>
      </c>
      <c r="AC554" s="1">
        <v>2</v>
      </c>
      <c r="AD554" s="1" t="s">
        <v>2623</v>
      </c>
      <c r="AE554" s="1">
        <v>1</v>
      </c>
      <c r="AF554" s="1">
        <v>30</v>
      </c>
      <c r="AG554" s="1">
        <v>0</v>
      </c>
      <c r="AN554" s="1">
        <v>1</v>
      </c>
      <c r="AO554" s="1">
        <v>1</v>
      </c>
      <c r="AR554" s="276">
        <v>366458.24</v>
      </c>
      <c r="AS554" s="1" t="s">
        <v>2624</v>
      </c>
      <c r="AT554" s="1">
        <v>0</v>
      </c>
      <c r="AU554" s="1">
        <v>0</v>
      </c>
      <c r="AX554" s="1">
        <v>5</v>
      </c>
      <c r="BC554" s="1">
        <v>1</v>
      </c>
      <c r="BD554" s="1">
        <v>7</v>
      </c>
      <c r="BE554" s="1">
        <v>2</v>
      </c>
      <c r="BF554" s="296">
        <v>2730073.8400352416</v>
      </c>
      <c r="BO554" s="279">
        <f t="shared" si="35"/>
        <v>42678626</v>
      </c>
      <c r="BP554" s="2">
        <f t="shared" si="36"/>
        <v>0</v>
      </c>
      <c r="BQ554" s="2">
        <f t="shared" si="34"/>
        <v>0</v>
      </c>
      <c r="BS554" s="280">
        <v>42678626</v>
      </c>
      <c r="BT554" s="281"/>
      <c r="BU554" s="281"/>
      <c r="BV554" s="281"/>
      <c r="BW554" s="281"/>
      <c r="BX554" s="281"/>
      <c r="BY554" s="281"/>
      <c r="BZ554" s="281"/>
      <c r="CA554" s="281">
        <v>0</v>
      </c>
      <c r="CB554" s="281"/>
      <c r="CC554" s="281"/>
      <c r="CD554" s="281"/>
      <c r="CE554" s="281"/>
      <c r="CF554" s="281"/>
      <c r="CG554" s="281"/>
    </row>
    <row r="555" spans="1:85" x14ac:dyDescent="0.3">
      <c r="A555" s="273">
        <f t="shared" si="33"/>
        <v>1318384.9651191423</v>
      </c>
      <c r="B555" s="1" t="s">
        <v>2621</v>
      </c>
      <c r="C555" s="274">
        <v>26227220</v>
      </c>
      <c r="D555" s="1">
        <v>144205</v>
      </c>
      <c r="E555" s="1">
        <v>3</v>
      </c>
      <c r="F555" s="1" t="s">
        <v>5239</v>
      </c>
      <c r="G555" s="275">
        <v>44543</v>
      </c>
      <c r="H555" s="275">
        <v>45657</v>
      </c>
      <c r="I555" s="1">
        <v>0</v>
      </c>
      <c r="J555" s="1">
        <v>1</v>
      </c>
      <c r="K555" s="1">
        <v>3</v>
      </c>
      <c r="L555" s="1">
        <v>30</v>
      </c>
      <c r="M555" s="1">
        <v>2</v>
      </c>
      <c r="N555" s="1">
        <v>17.37</v>
      </c>
      <c r="O555" s="1">
        <v>18.82</v>
      </c>
      <c r="P555" s="1">
        <v>3601982</v>
      </c>
      <c r="Q555" s="1">
        <v>129822</v>
      </c>
      <c r="R555" s="1">
        <v>3369202</v>
      </c>
      <c r="S555" s="1">
        <v>0</v>
      </c>
      <c r="T555" s="1">
        <v>0</v>
      </c>
      <c r="U555" s="1">
        <v>0</v>
      </c>
      <c r="W555" s="1">
        <v>0</v>
      </c>
      <c r="X555" s="1">
        <v>0</v>
      </c>
      <c r="Y555" s="1">
        <v>0</v>
      </c>
      <c r="AB555" s="275">
        <v>44651</v>
      </c>
      <c r="AC555" s="1">
        <v>1</v>
      </c>
      <c r="AD555" s="1" t="s">
        <v>2623</v>
      </c>
      <c r="AE555" s="1">
        <v>1</v>
      </c>
      <c r="AF555" s="1">
        <v>30</v>
      </c>
      <c r="AG555" s="1">
        <v>0</v>
      </c>
      <c r="AN555" s="1">
        <v>1</v>
      </c>
      <c r="AO555" s="1">
        <v>1</v>
      </c>
      <c r="AP555" s="1">
        <v>44543</v>
      </c>
      <c r="AQ555" s="1" t="s">
        <v>2629</v>
      </c>
      <c r="AR555" s="276">
        <v>242663.66</v>
      </c>
      <c r="AS555" s="1" t="s">
        <v>2624</v>
      </c>
      <c r="AT555" s="1">
        <v>0</v>
      </c>
      <c r="AU555" s="1">
        <v>0</v>
      </c>
      <c r="AX555" s="1">
        <v>5</v>
      </c>
      <c r="BC555" s="1">
        <v>1</v>
      </c>
      <c r="BD555" s="1">
        <v>7</v>
      </c>
      <c r="BE555" s="1">
        <v>2</v>
      </c>
      <c r="BF555" s="296">
        <v>1808153.3748808575</v>
      </c>
      <c r="BO555" s="279">
        <f t="shared" si="35"/>
        <v>42674994</v>
      </c>
      <c r="BP555" s="2">
        <f t="shared" si="36"/>
        <v>0</v>
      </c>
      <c r="BQ555" s="2">
        <f t="shared" si="34"/>
        <v>11493163.999999998</v>
      </c>
      <c r="BS555" s="280">
        <v>42674994</v>
      </c>
      <c r="BT555" s="281"/>
      <c r="BU555" s="281"/>
      <c r="BV555" s="281">
        <v>11493163.999999998</v>
      </c>
      <c r="BW555" s="281"/>
      <c r="BX555" s="281"/>
      <c r="BY555" s="281"/>
      <c r="BZ555" s="281"/>
      <c r="CA555" s="281"/>
      <c r="CB555" s="281"/>
      <c r="CC555" s="281"/>
      <c r="CD555" s="281"/>
      <c r="CE555" s="281"/>
      <c r="CF555" s="281"/>
      <c r="CG555" s="281"/>
    </row>
    <row r="556" spans="1:85" x14ac:dyDescent="0.3">
      <c r="A556" s="273">
        <f t="shared" si="33"/>
        <v>44846096</v>
      </c>
      <c r="B556" s="1" t="s">
        <v>2621</v>
      </c>
      <c r="C556" s="274">
        <v>26228980</v>
      </c>
      <c r="D556" s="1">
        <v>144105</v>
      </c>
      <c r="E556" s="1">
        <v>3</v>
      </c>
      <c r="F556" s="1" t="s">
        <v>3769</v>
      </c>
      <c r="G556" s="275">
        <v>44146</v>
      </c>
      <c r="H556" s="275">
        <v>45961</v>
      </c>
      <c r="I556" s="1">
        <v>0</v>
      </c>
      <c r="J556" s="1">
        <v>1</v>
      </c>
      <c r="K556" s="1">
        <v>19</v>
      </c>
      <c r="L556" s="1">
        <v>30</v>
      </c>
      <c r="M556" s="1">
        <v>2</v>
      </c>
      <c r="N556" s="1">
        <v>10.11</v>
      </c>
      <c r="O556" s="1">
        <v>10.59</v>
      </c>
      <c r="P556" s="1">
        <v>73353817</v>
      </c>
      <c r="Q556" s="1">
        <v>1397441</v>
      </c>
      <c r="R556" s="1">
        <v>55810725</v>
      </c>
      <c r="S556" s="1">
        <v>0</v>
      </c>
      <c r="T556" s="1">
        <v>0</v>
      </c>
      <c r="U556" s="1">
        <v>0</v>
      </c>
      <c r="W556" s="1">
        <v>0</v>
      </c>
      <c r="X556" s="1">
        <v>0</v>
      </c>
      <c r="Y556" s="1">
        <v>0</v>
      </c>
      <c r="Z556" s="1" t="s">
        <v>5723</v>
      </c>
      <c r="AA556" s="1" t="s">
        <v>3609</v>
      </c>
      <c r="AB556" s="275">
        <v>44651</v>
      </c>
      <c r="AC556" s="1">
        <v>1</v>
      </c>
      <c r="AD556" s="1" t="s">
        <v>2623</v>
      </c>
      <c r="AE556" s="1">
        <v>1</v>
      </c>
      <c r="AF556" s="1">
        <v>30</v>
      </c>
      <c r="AG556" s="1">
        <v>0</v>
      </c>
      <c r="AN556" s="1">
        <v>1</v>
      </c>
      <c r="AO556" s="1">
        <v>1</v>
      </c>
      <c r="AP556" s="1">
        <v>44146</v>
      </c>
      <c r="AQ556" s="1" t="s">
        <v>2629</v>
      </c>
      <c r="AR556" s="276">
        <v>2027184</v>
      </c>
      <c r="AS556" s="1" t="s">
        <v>2624</v>
      </c>
      <c r="AT556" s="1">
        <v>0</v>
      </c>
      <c r="AU556" s="1">
        <v>0</v>
      </c>
      <c r="AV556" s="1" t="s">
        <v>2625</v>
      </c>
      <c r="AW556" s="1" t="s">
        <v>2626</v>
      </c>
      <c r="AX556" s="1">
        <v>5</v>
      </c>
      <c r="BC556" s="1">
        <v>1</v>
      </c>
      <c r="BD556" s="1">
        <v>7</v>
      </c>
      <c r="BE556" s="1">
        <v>2</v>
      </c>
      <c r="BF556" s="296">
        <v>8937445</v>
      </c>
      <c r="BO556" s="279">
        <f t="shared" si="35"/>
        <v>42689020</v>
      </c>
      <c r="BP556" s="2">
        <f t="shared" si="36"/>
        <v>0</v>
      </c>
      <c r="BQ556" s="2">
        <f t="shared" si="34"/>
        <v>9164346.3099999987</v>
      </c>
      <c r="BS556" s="280">
        <v>42689020</v>
      </c>
      <c r="BT556" s="281"/>
      <c r="BU556" s="281"/>
      <c r="BV556" s="281"/>
      <c r="BW556" s="281"/>
      <c r="BX556" s="281"/>
      <c r="BY556" s="281"/>
      <c r="BZ556" s="281"/>
      <c r="CA556" s="281">
        <v>9164346.3099999987</v>
      </c>
      <c r="CB556" s="281"/>
      <c r="CC556" s="281"/>
      <c r="CD556" s="281"/>
      <c r="CE556" s="281"/>
      <c r="CF556" s="281"/>
      <c r="CG556" s="281"/>
    </row>
    <row r="557" spans="1:85" x14ac:dyDescent="0.3">
      <c r="A557" s="273">
        <f t="shared" si="33"/>
        <v>0</v>
      </c>
      <c r="B557" s="1" t="s">
        <v>2621</v>
      </c>
      <c r="C557" s="274">
        <v>26242848</v>
      </c>
      <c r="D557" s="1">
        <v>144205</v>
      </c>
      <c r="E557" s="1">
        <v>3</v>
      </c>
      <c r="F557" s="1" t="s">
        <v>2984</v>
      </c>
      <c r="G557" s="275">
        <v>43594</v>
      </c>
      <c r="H557" s="275">
        <v>45169</v>
      </c>
      <c r="I557" s="1">
        <v>0</v>
      </c>
      <c r="J557" s="1">
        <v>1</v>
      </c>
      <c r="K557" s="1">
        <v>35</v>
      </c>
      <c r="L557" s="1">
        <v>30</v>
      </c>
      <c r="M557" s="1">
        <v>2</v>
      </c>
      <c r="N557" s="1">
        <v>13.19</v>
      </c>
      <c r="O557" s="1">
        <v>14.02</v>
      </c>
      <c r="P557" s="1">
        <v>5018983</v>
      </c>
      <c r="Q557" s="1">
        <v>100000</v>
      </c>
      <c r="R557" s="1">
        <v>1462539</v>
      </c>
      <c r="S557" s="1">
        <v>0</v>
      </c>
      <c r="T557" s="1">
        <v>0</v>
      </c>
      <c r="U557" s="1">
        <v>0</v>
      </c>
      <c r="W557" s="1">
        <v>0</v>
      </c>
      <c r="X557" s="1">
        <v>0</v>
      </c>
      <c r="Y557" s="1">
        <v>0</v>
      </c>
      <c r="AB557" s="275">
        <v>44651</v>
      </c>
      <c r="AC557" s="1">
        <v>1</v>
      </c>
      <c r="AD557" s="1" t="s">
        <v>2623</v>
      </c>
      <c r="AE557" s="1">
        <v>1</v>
      </c>
      <c r="AF557" s="1">
        <v>30</v>
      </c>
      <c r="AG557" s="1">
        <v>0</v>
      </c>
      <c r="AN557" s="1">
        <v>1</v>
      </c>
      <c r="AO557" s="1">
        <v>1</v>
      </c>
      <c r="AP557" s="1">
        <v>43594</v>
      </c>
      <c r="AQ557" s="1" t="s">
        <v>2629</v>
      </c>
      <c r="AR557" s="276">
        <v>201936.53</v>
      </c>
      <c r="AS557" s="1" t="s">
        <v>2624</v>
      </c>
      <c r="AT557" s="1">
        <v>0</v>
      </c>
      <c r="AU557" s="1">
        <v>0</v>
      </c>
      <c r="AX557" s="1">
        <v>5</v>
      </c>
      <c r="BC557" s="1">
        <v>1</v>
      </c>
      <c r="BD557" s="1">
        <v>7</v>
      </c>
      <c r="BE557" s="1">
        <v>2</v>
      </c>
      <c r="BF557" s="296">
        <v>1346824.3156112854</v>
      </c>
      <c r="BO557" s="279">
        <f t="shared" si="35"/>
        <v>42709747</v>
      </c>
      <c r="BP557" s="2">
        <f t="shared" si="36"/>
        <v>197269230</v>
      </c>
      <c r="BQ557" s="2">
        <f t="shared" si="34"/>
        <v>0</v>
      </c>
      <c r="BS557" s="280">
        <v>42709747</v>
      </c>
      <c r="BT557" s="281">
        <v>197269230</v>
      </c>
      <c r="BU557" s="281"/>
      <c r="BV557" s="281"/>
      <c r="BW557" s="281"/>
      <c r="BX557" s="281"/>
      <c r="BY557" s="281"/>
      <c r="BZ557" s="281"/>
      <c r="CA557" s="281"/>
      <c r="CB557" s="281"/>
      <c r="CC557" s="281"/>
      <c r="CD557" s="281"/>
      <c r="CE557" s="281"/>
      <c r="CF557" s="281"/>
      <c r="CG557" s="281"/>
    </row>
    <row r="558" spans="1:85" x14ac:dyDescent="0.3">
      <c r="A558" s="273">
        <f t="shared" si="33"/>
        <v>0</v>
      </c>
      <c r="B558" s="1" t="s">
        <v>2621</v>
      </c>
      <c r="C558" s="274">
        <v>26242848</v>
      </c>
      <c r="D558" s="1">
        <v>144205</v>
      </c>
      <c r="E558" s="1">
        <v>4</v>
      </c>
      <c r="F558" s="1" t="s">
        <v>3021</v>
      </c>
      <c r="G558" s="275">
        <v>43868</v>
      </c>
      <c r="H558" s="275">
        <v>45291</v>
      </c>
      <c r="I558" s="1">
        <v>0</v>
      </c>
      <c r="J558" s="1">
        <v>1</v>
      </c>
      <c r="K558" s="1">
        <v>25</v>
      </c>
      <c r="L558" s="1">
        <v>30</v>
      </c>
      <c r="M558" s="1">
        <v>2</v>
      </c>
      <c r="N558" s="1">
        <v>14.54</v>
      </c>
      <c r="O558" s="1">
        <v>15.54</v>
      </c>
      <c r="P558" s="1">
        <v>6500000</v>
      </c>
      <c r="Q558" s="1">
        <v>220996</v>
      </c>
      <c r="R558" s="1">
        <v>3824886</v>
      </c>
      <c r="S558" s="1">
        <v>20</v>
      </c>
      <c r="T558" s="1">
        <v>0</v>
      </c>
      <c r="U558" s="1">
        <v>0</v>
      </c>
      <c r="W558" s="1">
        <v>0</v>
      </c>
      <c r="X558" s="1">
        <v>0</v>
      </c>
      <c r="Y558" s="1">
        <v>0</v>
      </c>
      <c r="AB558" s="275">
        <v>44651</v>
      </c>
      <c r="AC558" s="1">
        <v>1</v>
      </c>
      <c r="AD558" s="1" t="s">
        <v>2623</v>
      </c>
      <c r="AE558" s="1">
        <v>1</v>
      </c>
      <c r="AF558" s="1">
        <v>30</v>
      </c>
      <c r="AG558" s="1">
        <v>0</v>
      </c>
      <c r="AN558" s="1">
        <v>1</v>
      </c>
      <c r="AO558" s="1">
        <v>1</v>
      </c>
      <c r="AR558" s="276">
        <v>528036.19999999995</v>
      </c>
      <c r="AS558" s="1" t="s">
        <v>2657</v>
      </c>
      <c r="AT558" s="1">
        <v>0</v>
      </c>
      <c r="AU558" s="1">
        <v>0</v>
      </c>
      <c r="AX558" s="1">
        <v>5</v>
      </c>
      <c r="BC558" s="1">
        <v>1</v>
      </c>
      <c r="BD558" s="1">
        <v>7</v>
      </c>
      <c r="BE558" s="1">
        <v>2</v>
      </c>
      <c r="BF558" s="296">
        <v>3522264.6843887148</v>
      </c>
      <c r="BO558" s="279">
        <f t="shared" si="35"/>
        <v>42749688</v>
      </c>
      <c r="BP558" s="2">
        <f t="shared" si="36"/>
        <v>0</v>
      </c>
      <c r="BQ558" s="2">
        <f t="shared" si="34"/>
        <v>28672001</v>
      </c>
      <c r="BS558" s="280">
        <v>42749688</v>
      </c>
      <c r="BT558" s="281"/>
      <c r="BU558" s="281"/>
      <c r="BV558" s="281">
        <v>28672001</v>
      </c>
      <c r="BW558" s="281"/>
      <c r="BX558" s="281"/>
      <c r="BY558" s="281"/>
      <c r="BZ558" s="281"/>
      <c r="CA558" s="281"/>
      <c r="CB558" s="281"/>
      <c r="CC558" s="281"/>
      <c r="CD558" s="281"/>
      <c r="CE558" s="281"/>
      <c r="CF558" s="281"/>
      <c r="CG558" s="281"/>
    </row>
    <row r="559" spans="1:85" x14ac:dyDescent="0.3">
      <c r="A559" s="273">
        <f t="shared" si="33"/>
        <v>240205</v>
      </c>
      <c r="B559" s="1" t="s">
        <v>2621</v>
      </c>
      <c r="C559" s="274">
        <v>26264990</v>
      </c>
      <c r="D559" s="1">
        <v>144105</v>
      </c>
      <c r="E559" s="1">
        <v>3</v>
      </c>
      <c r="F559" s="1" t="s">
        <v>4741</v>
      </c>
      <c r="G559" s="275">
        <v>44329</v>
      </c>
      <c r="H559" s="275">
        <v>45808</v>
      </c>
      <c r="I559" s="1">
        <v>0</v>
      </c>
      <c r="J559" s="1">
        <v>1</v>
      </c>
      <c r="K559" s="1">
        <v>12</v>
      </c>
      <c r="L559" s="1">
        <v>30</v>
      </c>
      <c r="M559" s="1">
        <v>2</v>
      </c>
      <c r="N559" s="1">
        <v>6.31</v>
      </c>
      <c r="O559" s="1">
        <v>6.5</v>
      </c>
      <c r="P559" s="1">
        <v>23533489</v>
      </c>
      <c r="Q559" s="1">
        <v>324065</v>
      </c>
      <c r="R559" s="1">
        <v>18669036</v>
      </c>
      <c r="S559" s="1">
        <v>0</v>
      </c>
      <c r="T559" s="1">
        <v>0</v>
      </c>
      <c r="U559" s="1">
        <v>0</v>
      </c>
      <c r="W559" s="1">
        <v>0</v>
      </c>
      <c r="X559" s="1">
        <v>0</v>
      </c>
      <c r="Y559" s="1">
        <v>0</v>
      </c>
      <c r="Z559" s="1" t="s">
        <v>5734</v>
      </c>
      <c r="AA559" s="1" t="s">
        <v>2807</v>
      </c>
      <c r="AB559" s="275">
        <v>44651</v>
      </c>
      <c r="AC559" s="1">
        <v>1</v>
      </c>
      <c r="AD559" s="1" t="s">
        <v>2623</v>
      </c>
      <c r="AE559" s="1">
        <v>1</v>
      </c>
      <c r="AF559" s="1">
        <v>30</v>
      </c>
      <c r="AG559" s="1">
        <v>0</v>
      </c>
      <c r="AN559" s="1">
        <v>1</v>
      </c>
      <c r="AO559" s="1">
        <v>1</v>
      </c>
      <c r="AP559" s="1">
        <v>44329</v>
      </c>
      <c r="AQ559" s="1" t="s">
        <v>2629</v>
      </c>
      <c r="AR559" s="276">
        <v>2181981</v>
      </c>
      <c r="AS559" s="1" t="s">
        <v>2632</v>
      </c>
      <c r="AT559" s="1">
        <v>0</v>
      </c>
      <c r="AU559" s="1">
        <v>0</v>
      </c>
      <c r="AV559" s="1" t="s">
        <v>2625</v>
      </c>
      <c r="AW559" s="1" t="s">
        <v>2626</v>
      </c>
      <c r="AX559" s="1">
        <v>5</v>
      </c>
      <c r="BC559" s="1">
        <v>1</v>
      </c>
      <c r="BD559" s="1">
        <v>7</v>
      </c>
      <c r="BE559" s="1">
        <v>2</v>
      </c>
      <c r="BF559" s="296">
        <v>16246850</v>
      </c>
      <c r="BO559" s="279">
        <f t="shared" si="35"/>
        <v>42886409</v>
      </c>
      <c r="BP559" s="2">
        <f t="shared" si="36"/>
        <v>0</v>
      </c>
      <c r="BQ559" s="2">
        <f t="shared" si="34"/>
        <v>0</v>
      </c>
      <c r="BS559" s="280">
        <v>42886409</v>
      </c>
      <c r="BT559" s="281"/>
      <c r="BU559" s="281"/>
      <c r="BV559" s="281"/>
      <c r="BW559" s="281"/>
      <c r="BX559" s="281"/>
      <c r="BY559" s="281"/>
      <c r="BZ559" s="281"/>
      <c r="CA559" s="281">
        <v>0</v>
      </c>
      <c r="CB559" s="281"/>
      <c r="CC559" s="281"/>
      <c r="CD559" s="281"/>
      <c r="CE559" s="281"/>
      <c r="CF559" s="281"/>
      <c r="CG559" s="281"/>
    </row>
    <row r="560" spans="1:85" x14ac:dyDescent="0.3">
      <c r="A560" s="273">
        <f t="shared" si="33"/>
        <v>26860750</v>
      </c>
      <c r="B560" s="1" t="s">
        <v>2621</v>
      </c>
      <c r="C560" s="274">
        <v>26266486</v>
      </c>
      <c r="D560" s="1">
        <v>144205</v>
      </c>
      <c r="E560" s="1">
        <v>4</v>
      </c>
      <c r="F560" s="1" t="s">
        <v>4159</v>
      </c>
      <c r="G560" s="275">
        <v>44308</v>
      </c>
      <c r="H560" s="275">
        <v>46142</v>
      </c>
      <c r="I560" s="1">
        <v>1</v>
      </c>
      <c r="J560" s="1">
        <v>1</v>
      </c>
      <c r="K560" s="1">
        <v>12</v>
      </c>
      <c r="L560" s="1">
        <v>30</v>
      </c>
      <c r="M560" s="1">
        <v>2</v>
      </c>
      <c r="N560" s="1">
        <v>9</v>
      </c>
      <c r="O560" s="1">
        <v>9.3800000000000008</v>
      </c>
      <c r="P560" s="1">
        <v>40123540</v>
      </c>
      <c r="Q560" s="1">
        <v>639868</v>
      </c>
      <c r="R560" s="1">
        <v>34275022</v>
      </c>
      <c r="S560" s="1">
        <v>257063</v>
      </c>
      <c r="T560" s="1">
        <v>0</v>
      </c>
      <c r="U560" s="1">
        <v>0</v>
      </c>
      <c r="W560" s="1">
        <v>0</v>
      </c>
      <c r="X560" s="1">
        <v>0</v>
      </c>
      <c r="Y560" s="1">
        <v>0</v>
      </c>
      <c r="Z560" s="1" t="s">
        <v>5870</v>
      </c>
      <c r="AA560" s="1" t="s">
        <v>2807</v>
      </c>
      <c r="AB560" s="275">
        <v>44621</v>
      </c>
      <c r="AC560" s="1">
        <v>1</v>
      </c>
      <c r="AD560" s="1" t="s">
        <v>2623</v>
      </c>
      <c r="AE560" s="1">
        <v>1</v>
      </c>
      <c r="AF560" s="1">
        <v>30</v>
      </c>
      <c r="AG560" s="1">
        <v>371289</v>
      </c>
      <c r="AN560" s="1">
        <v>1</v>
      </c>
      <c r="AO560" s="1">
        <v>1</v>
      </c>
      <c r="AR560" s="276">
        <v>926474</v>
      </c>
      <c r="AS560" s="1" t="s">
        <v>2632</v>
      </c>
      <c r="AT560" s="1">
        <v>0</v>
      </c>
      <c r="AU560" s="1">
        <v>0</v>
      </c>
      <c r="AX560" s="1">
        <v>5</v>
      </c>
      <c r="BC560" s="1">
        <v>1</v>
      </c>
      <c r="BD560" s="1">
        <v>7</v>
      </c>
      <c r="BE560" s="1">
        <v>2</v>
      </c>
      <c r="BF560" s="296">
        <v>6487798</v>
      </c>
      <c r="BO560" s="279">
        <f t="shared" si="35"/>
        <v>42890489</v>
      </c>
      <c r="BP560" s="2">
        <f t="shared" si="36"/>
        <v>0</v>
      </c>
      <c r="BQ560" s="2">
        <f t="shared" si="34"/>
        <v>0</v>
      </c>
      <c r="BS560" s="280">
        <v>42890489</v>
      </c>
      <c r="BT560" s="281"/>
      <c r="BU560" s="281"/>
      <c r="BV560" s="281"/>
      <c r="BW560" s="281"/>
      <c r="BX560" s="281"/>
      <c r="BY560" s="281"/>
      <c r="BZ560" s="281"/>
      <c r="CA560" s="281">
        <v>0</v>
      </c>
      <c r="CB560" s="281"/>
      <c r="CC560" s="281"/>
      <c r="CD560" s="281"/>
      <c r="CE560" s="281"/>
      <c r="CF560" s="281"/>
      <c r="CG560" s="281"/>
    </row>
    <row r="561" spans="1:85" x14ac:dyDescent="0.3">
      <c r="A561" s="273">
        <f t="shared" si="33"/>
        <v>9657658</v>
      </c>
      <c r="B561" s="1" t="s">
        <v>2621</v>
      </c>
      <c r="C561" s="274">
        <v>26266622</v>
      </c>
      <c r="D561" s="1">
        <v>144105</v>
      </c>
      <c r="E561" s="1">
        <v>4</v>
      </c>
      <c r="F561" s="1" t="s">
        <v>2876</v>
      </c>
      <c r="G561" s="275">
        <v>42733</v>
      </c>
      <c r="H561" s="275">
        <v>45412</v>
      </c>
      <c r="I561" s="1">
        <v>0</v>
      </c>
      <c r="J561" s="1">
        <v>1</v>
      </c>
      <c r="K561" s="1">
        <v>35</v>
      </c>
      <c r="L561" s="1">
        <v>30</v>
      </c>
      <c r="M561" s="1">
        <v>2</v>
      </c>
      <c r="N561" s="1">
        <v>19.2</v>
      </c>
      <c r="O561" s="1">
        <v>20.98</v>
      </c>
      <c r="P561" s="1">
        <v>22704296</v>
      </c>
      <c r="Q561" s="1">
        <v>482668</v>
      </c>
      <c r="R561" s="1">
        <v>9657658</v>
      </c>
      <c r="S561" s="1">
        <v>0</v>
      </c>
      <c r="T561" s="1">
        <v>0</v>
      </c>
      <c r="U561" s="1">
        <v>0</v>
      </c>
      <c r="W561" s="1">
        <v>0</v>
      </c>
      <c r="X561" s="1">
        <v>0</v>
      </c>
      <c r="Y561" s="1">
        <v>0</v>
      </c>
      <c r="AB561" s="275">
        <v>44651</v>
      </c>
      <c r="AC561" s="1">
        <v>1</v>
      </c>
      <c r="AD561" s="1" t="s">
        <v>2623</v>
      </c>
      <c r="AE561" s="1">
        <v>1</v>
      </c>
      <c r="AF561" s="1">
        <v>30</v>
      </c>
      <c r="AG561" s="1">
        <v>0</v>
      </c>
      <c r="AN561" s="1">
        <v>1</v>
      </c>
      <c r="AO561" s="1">
        <v>1</v>
      </c>
      <c r="AR561" s="276">
        <v>0</v>
      </c>
      <c r="AS561" s="1" t="s">
        <v>2624</v>
      </c>
      <c r="AT561" s="1">
        <v>0</v>
      </c>
      <c r="AU561" s="1">
        <v>0</v>
      </c>
      <c r="AV561" s="1">
        <v>0</v>
      </c>
      <c r="AW561" s="1" t="s">
        <v>5717</v>
      </c>
      <c r="AX561" s="1">
        <v>5</v>
      </c>
      <c r="BC561" s="1">
        <v>1</v>
      </c>
      <c r="BD561" s="1">
        <v>7</v>
      </c>
      <c r="BE561" s="1">
        <v>2</v>
      </c>
      <c r="BF561" s="296">
        <v>0</v>
      </c>
      <c r="BO561" s="279">
        <f t="shared" si="35"/>
        <v>42894072</v>
      </c>
      <c r="BP561" s="2">
        <f t="shared" si="36"/>
        <v>0</v>
      </c>
      <c r="BQ561" s="2">
        <f t="shared" si="34"/>
        <v>0</v>
      </c>
      <c r="BS561" s="280">
        <v>42894072</v>
      </c>
      <c r="BT561" s="281"/>
      <c r="BU561" s="281"/>
      <c r="BV561" s="281">
        <v>0</v>
      </c>
      <c r="BW561" s="281"/>
      <c r="BX561" s="281"/>
      <c r="BY561" s="281"/>
      <c r="BZ561" s="281"/>
      <c r="CA561" s="281"/>
      <c r="CB561" s="281"/>
      <c r="CC561" s="281"/>
      <c r="CD561" s="281"/>
      <c r="CE561" s="281"/>
      <c r="CF561" s="281"/>
      <c r="CG561" s="281"/>
    </row>
    <row r="562" spans="1:85" x14ac:dyDescent="0.3">
      <c r="A562" s="273">
        <f t="shared" si="33"/>
        <v>60121225</v>
      </c>
      <c r="B562" s="1" t="s">
        <v>2621</v>
      </c>
      <c r="C562" s="274">
        <v>26262987</v>
      </c>
      <c r="D562" s="1">
        <v>141105</v>
      </c>
      <c r="E562" s="1">
        <v>3</v>
      </c>
      <c r="F562" s="1" t="s">
        <v>3625</v>
      </c>
      <c r="G562" s="275">
        <v>44216</v>
      </c>
      <c r="H562" s="275">
        <v>46904</v>
      </c>
      <c r="I562" s="1">
        <v>0</v>
      </c>
      <c r="J562" s="1">
        <v>1</v>
      </c>
      <c r="K562" s="1">
        <v>15</v>
      </c>
      <c r="L562" s="1">
        <v>30</v>
      </c>
      <c r="M562" s="1">
        <v>2</v>
      </c>
      <c r="N562" s="1">
        <v>9.25</v>
      </c>
      <c r="O562" s="1">
        <v>9.65</v>
      </c>
      <c r="P562" s="1">
        <v>119552777</v>
      </c>
      <c r="Q562" s="1">
        <v>1152613</v>
      </c>
      <c r="R562" s="1">
        <v>91896321</v>
      </c>
      <c r="S562" s="1">
        <v>0</v>
      </c>
      <c r="T562" s="1">
        <v>0</v>
      </c>
      <c r="U562" s="1">
        <v>237097750</v>
      </c>
      <c r="V562" s="1">
        <v>44214</v>
      </c>
      <c r="W562" s="1">
        <v>0</v>
      </c>
      <c r="X562" s="1">
        <v>0</v>
      </c>
      <c r="Y562" s="1">
        <v>0</v>
      </c>
      <c r="AB562" s="275">
        <v>44651</v>
      </c>
      <c r="AC562" s="1">
        <v>2</v>
      </c>
      <c r="AD562" s="1" t="s">
        <v>2623</v>
      </c>
      <c r="AE562" s="1">
        <v>1</v>
      </c>
      <c r="AF562" s="1">
        <v>30</v>
      </c>
      <c r="AG562" s="1">
        <v>0</v>
      </c>
      <c r="AN562" s="1">
        <v>1</v>
      </c>
      <c r="AO562" s="1">
        <v>1</v>
      </c>
      <c r="AP562" s="275">
        <v>44216</v>
      </c>
      <c r="AQ562" s="1" t="s">
        <v>2629</v>
      </c>
      <c r="AR562" s="276">
        <v>3607228</v>
      </c>
      <c r="AS562" s="1" t="s">
        <v>2632</v>
      </c>
      <c r="AT562" s="1">
        <v>0</v>
      </c>
      <c r="AU562" s="1">
        <v>0</v>
      </c>
      <c r="AV562" s="1" t="s">
        <v>2625</v>
      </c>
      <c r="AW562" s="1" t="s">
        <v>2626</v>
      </c>
      <c r="AX562" s="1">
        <v>5</v>
      </c>
      <c r="BC562" s="1">
        <v>1</v>
      </c>
      <c r="BD562" s="1">
        <v>7</v>
      </c>
      <c r="BE562" s="1">
        <v>2</v>
      </c>
      <c r="BF562" s="296">
        <v>28167868</v>
      </c>
      <c r="BO562" s="279">
        <f t="shared" si="35"/>
        <v>42902272</v>
      </c>
      <c r="BP562" s="2">
        <f t="shared" si="36"/>
        <v>31413753.333019968</v>
      </c>
      <c r="BQ562" s="2">
        <f t="shared" si="34"/>
        <v>19201343.286980033</v>
      </c>
      <c r="BS562" s="280">
        <v>42902272</v>
      </c>
      <c r="BT562" s="281">
        <v>31413753.333019968</v>
      </c>
      <c r="BU562" s="281"/>
      <c r="BV562" s="281">
        <v>12523849.781393044</v>
      </c>
      <c r="BW562" s="281"/>
      <c r="BX562" s="281"/>
      <c r="BY562" s="281"/>
      <c r="BZ562" s="281"/>
      <c r="CA562" s="281">
        <v>6677493.5055869892</v>
      </c>
      <c r="CB562" s="281"/>
      <c r="CC562" s="281"/>
      <c r="CD562" s="281"/>
      <c r="CE562" s="281"/>
      <c r="CF562" s="281"/>
      <c r="CG562" s="281"/>
    </row>
    <row r="563" spans="1:85" x14ac:dyDescent="0.3">
      <c r="A563" s="273">
        <f t="shared" si="33"/>
        <v>639410.70794064132</v>
      </c>
      <c r="B563" s="1" t="s">
        <v>2621</v>
      </c>
      <c r="C563" s="274">
        <v>26262492</v>
      </c>
      <c r="D563" s="1">
        <v>144210</v>
      </c>
      <c r="E563" s="1">
        <v>4</v>
      </c>
      <c r="F563" s="1" t="s">
        <v>3990</v>
      </c>
      <c r="G563" s="275">
        <v>44042</v>
      </c>
      <c r="H563" s="275">
        <v>45169</v>
      </c>
      <c r="I563" s="1">
        <v>60</v>
      </c>
      <c r="J563" s="1">
        <v>1</v>
      </c>
      <c r="K563" s="1">
        <v>16</v>
      </c>
      <c r="L563" s="1">
        <v>30</v>
      </c>
      <c r="M563" s="1">
        <v>2</v>
      </c>
      <c r="N563" s="1">
        <v>9</v>
      </c>
      <c r="O563" s="1">
        <v>9.3800000000000008</v>
      </c>
      <c r="P563" s="1">
        <v>3000000</v>
      </c>
      <c r="Q563" s="1">
        <v>95963</v>
      </c>
      <c r="R563" s="1">
        <v>1769705</v>
      </c>
      <c r="S563" s="1">
        <v>37972</v>
      </c>
      <c r="T563" s="1">
        <v>0</v>
      </c>
      <c r="U563" s="1">
        <v>0</v>
      </c>
      <c r="W563" s="1">
        <v>15571</v>
      </c>
      <c r="X563" s="1">
        <v>0</v>
      </c>
      <c r="Y563" s="1">
        <v>0</v>
      </c>
      <c r="AB563" s="275">
        <v>44544</v>
      </c>
      <c r="AC563" s="1">
        <v>1</v>
      </c>
      <c r="AD563" s="1" t="s">
        <v>2623</v>
      </c>
      <c r="AE563" s="1">
        <v>1</v>
      </c>
      <c r="AF563" s="1">
        <v>30</v>
      </c>
      <c r="AG563" s="1">
        <v>247887</v>
      </c>
      <c r="AN563" s="1">
        <v>1</v>
      </c>
      <c r="AO563" s="1">
        <v>1</v>
      </c>
      <c r="AR563" s="276">
        <v>303665.59000000003</v>
      </c>
      <c r="AS563" s="1" t="s">
        <v>2657</v>
      </c>
      <c r="AT563" s="1">
        <v>0</v>
      </c>
      <c r="AU563" s="1">
        <v>0</v>
      </c>
      <c r="AX563" s="1">
        <v>5</v>
      </c>
      <c r="BC563" s="1">
        <v>1</v>
      </c>
      <c r="BD563" s="1">
        <v>7</v>
      </c>
      <c r="BE563" s="1">
        <v>2</v>
      </c>
      <c r="BF563" s="296">
        <v>826628.70205935859</v>
      </c>
      <c r="BO563" s="279">
        <f t="shared" si="35"/>
        <v>42904076</v>
      </c>
      <c r="BP563" s="2">
        <f t="shared" si="36"/>
        <v>0</v>
      </c>
      <c r="BQ563" s="2">
        <f t="shared" si="34"/>
        <v>2387268.1999999988</v>
      </c>
      <c r="BS563" s="280">
        <v>42904076</v>
      </c>
      <c r="BT563" s="281"/>
      <c r="BU563" s="281"/>
      <c r="BV563" s="281"/>
      <c r="BW563" s="281"/>
      <c r="BX563" s="281"/>
      <c r="BY563" s="281"/>
      <c r="BZ563" s="281"/>
      <c r="CA563" s="281">
        <v>2387268.1999999988</v>
      </c>
      <c r="CB563" s="281"/>
      <c r="CC563" s="281"/>
      <c r="CD563" s="281"/>
      <c r="CE563" s="281"/>
      <c r="CF563" s="281"/>
      <c r="CG563" s="281"/>
    </row>
    <row r="564" spans="1:85" x14ac:dyDescent="0.3">
      <c r="A564" s="273">
        <f t="shared" si="33"/>
        <v>216780.59068629227</v>
      </c>
      <c r="B564" s="1" t="s">
        <v>2621</v>
      </c>
      <c r="C564" s="274">
        <v>26262492</v>
      </c>
      <c r="D564" s="1">
        <v>144210</v>
      </c>
      <c r="E564" s="1">
        <v>4</v>
      </c>
      <c r="F564" s="1" t="s">
        <v>5227</v>
      </c>
      <c r="G564" s="275">
        <v>44540</v>
      </c>
      <c r="H564" s="275">
        <v>45291</v>
      </c>
      <c r="I564" s="1">
        <v>60</v>
      </c>
      <c r="J564" s="1">
        <v>1</v>
      </c>
      <c r="K564" s="1">
        <v>0</v>
      </c>
      <c r="L564" s="1">
        <v>30</v>
      </c>
      <c r="M564" s="1">
        <v>2</v>
      </c>
      <c r="N564" s="1">
        <v>17.690000000000001</v>
      </c>
      <c r="O564" s="1">
        <v>19.2</v>
      </c>
      <c r="P564" s="1">
        <v>600000</v>
      </c>
      <c r="Q564" s="1">
        <v>29984</v>
      </c>
      <c r="R564" s="1">
        <v>600000</v>
      </c>
      <c r="S564" s="1">
        <v>31519</v>
      </c>
      <c r="T564" s="1">
        <v>0</v>
      </c>
      <c r="U564" s="1">
        <v>0</v>
      </c>
      <c r="W564" s="1">
        <v>5279</v>
      </c>
      <c r="X564" s="1">
        <v>0</v>
      </c>
      <c r="Y564" s="1">
        <v>0</v>
      </c>
      <c r="AB564" s="275">
        <v>44540</v>
      </c>
      <c r="AC564" s="1">
        <v>1</v>
      </c>
      <c r="AD564" s="1" t="s">
        <v>2623</v>
      </c>
      <c r="AE564" s="1">
        <v>1</v>
      </c>
      <c r="AF564" s="1">
        <v>30</v>
      </c>
      <c r="AG564" s="1">
        <v>63749</v>
      </c>
      <c r="AN564" s="1">
        <v>1</v>
      </c>
      <c r="AO564" s="1">
        <v>1</v>
      </c>
      <c r="AR564" s="276">
        <v>102959.58</v>
      </c>
      <c r="AS564" s="1" t="s">
        <v>2657</v>
      </c>
      <c r="AT564" s="1">
        <v>0</v>
      </c>
      <c r="AU564" s="1">
        <v>0</v>
      </c>
      <c r="AX564" s="1">
        <v>5</v>
      </c>
      <c r="BC564" s="1">
        <v>1</v>
      </c>
      <c r="BD564" s="1">
        <v>7</v>
      </c>
      <c r="BE564" s="1">
        <v>2</v>
      </c>
      <c r="BF564" s="296">
        <v>280259.82931370771</v>
      </c>
      <c r="BO564" s="279">
        <f t="shared" si="35"/>
        <v>42904286</v>
      </c>
      <c r="BP564" s="2">
        <f t="shared" si="36"/>
        <v>7920925.5228950009</v>
      </c>
      <c r="BQ564" s="2">
        <f t="shared" si="34"/>
        <v>830070.47710500075</v>
      </c>
      <c r="BS564" s="280">
        <v>42904286</v>
      </c>
      <c r="BT564" s="281">
        <v>7920925.5228950009</v>
      </c>
      <c r="BU564" s="281"/>
      <c r="BV564" s="281">
        <v>406813.14714531298</v>
      </c>
      <c r="BW564" s="281"/>
      <c r="BX564" s="281"/>
      <c r="BY564" s="281"/>
      <c r="BZ564" s="281"/>
      <c r="CA564" s="281">
        <v>423257.32995968778</v>
      </c>
      <c r="CB564" s="281"/>
      <c r="CC564" s="281"/>
      <c r="CD564" s="281"/>
      <c r="CE564" s="281"/>
      <c r="CF564" s="281"/>
      <c r="CG564" s="281"/>
    </row>
    <row r="565" spans="1:85" x14ac:dyDescent="0.3">
      <c r="A565" s="273">
        <f t="shared" si="33"/>
        <v>216780.59068629227</v>
      </c>
      <c r="B565" s="1" t="s">
        <v>2621</v>
      </c>
      <c r="C565" s="274">
        <v>26262492</v>
      </c>
      <c r="D565" s="1">
        <v>144210</v>
      </c>
      <c r="E565" s="1">
        <v>4</v>
      </c>
      <c r="F565" s="1" t="s">
        <v>5253</v>
      </c>
      <c r="G565" s="275">
        <v>44543</v>
      </c>
      <c r="H565" s="275">
        <v>45291</v>
      </c>
      <c r="I565" s="1">
        <v>60</v>
      </c>
      <c r="J565" s="1">
        <v>1</v>
      </c>
      <c r="K565" s="1">
        <v>0</v>
      </c>
      <c r="L565" s="1">
        <v>30</v>
      </c>
      <c r="M565" s="1">
        <v>2</v>
      </c>
      <c r="N565" s="1">
        <v>17.690000000000001</v>
      </c>
      <c r="O565" s="1">
        <v>19.2</v>
      </c>
      <c r="P565" s="1">
        <v>600000</v>
      </c>
      <c r="Q565" s="1">
        <v>29984</v>
      </c>
      <c r="R565" s="1">
        <v>600000</v>
      </c>
      <c r="S565" s="1">
        <v>30634</v>
      </c>
      <c r="T565" s="1">
        <v>0</v>
      </c>
      <c r="U565" s="1">
        <v>0</v>
      </c>
      <c r="W565" s="1">
        <v>5279</v>
      </c>
      <c r="X565" s="1">
        <v>0</v>
      </c>
      <c r="Y565" s="1">
        <v>0</v>
      </c>
      <c r="AB565" s="275">
        <v>44543</v>
      </c>
      <c r="AC565" s="1">
        <v>1</v>
      </c>
      <c r="AD565" s="1" t="s">
        <v>2623</v>
      </c>
      <c r="AE565" s="1">
        <v>1</v>
      </c>
      <c r="AF565" s="1">
        <v>30</v>
      </c>
      <c r="AG565" s="1">
        <v>63749</v>
      </c>
      <c r="AN565" s="1">
        <v>1</v>
      </c>
      <c r="AO565" s="1">
        <v>1</v>
      </c>
      <c r="AR565" s="276">
        <v>102959.58</v>
      </c>
      <c r="AS565" s="1" t="s">
        <v>2657</v>
      </c>
      <c r="AT565" s="1">
        <v>0</v>
      </c>
      <c r="AU565" s="1">
        <v>0</v>
      </c>
      <c r="AX565" s="1">
        <v>5</v>
      </c>
      <c r="BC565" s="1">
        <v>1</v>
      </c>
      <c r="BD565" s="1">
        <v>7</v>
      </c>
      <c r="BE565" s="1">
        <v>2</v>
      </c>
      <c r="BF565" s="296">
        <v>280259.82931370771</v>
      </c>
      <c r="BO565" s="279">
        <f t="shared" si="35"/>
        <v>42920278</v>
      </c>
      <c r="BP565" s="2">
        <f t="shared" si="36"/>
        <v>0</v>
      </c>
      <c r="BQ565" s="2">
        <f t="shared" si="34"/>
        <v>7942911.7300000004</v>
      </c>
      <c r="BS565" s="280">
        <v>42920278</v>
      </c>
      <c r="BT565" s="281"/>
      <c r="BU565" s="281"/>
      <c r="BV565" s="281">
        <v>7170273.3669722565</v>
      </c>
      <c r="BW565" s="281"/>
      <c r="BX565" s="281"/>
      <c r="BY565" s="281"/>
      <c r="BZ565" s="281"/>
      <c r="CA565" s="281">
        <v>772638.36302774376</v>
      </c>
      <c r="CB565" s="281"/>
      <c r="CC565" s="281"/>
      <c r="CD565" s="281"/>
      <c r="CE565" s="281"/>
      <c r="CF565" s="281"/>
      <c r="CG565" s="281"/>
    </row>
    <row r="566" spans="1:85" x14ac:dyDescent="0.3">
      <c r="A566" s="273">
        <f t="shared" si="33"/>
        <v>192781.75484537039</v>
      </c>
      <c r="B566" s="1" t="s">
        <v>2621</v>
      </c>
      <c r="C566" s="274">
        <v>26262492</v>
      </c>
      <c r="D566" s="1">
        <v>144210</v>
      </c>
      <c r="E566" s="1">
        <v>4</v>
      </c>
      <c r="F566" s="1" t="s">
        <v>3290</v>
      </c>
      <c r="G566" s="275">
        <v>43980</v>
      </c>
      <c r="H566" s="275">
        <v>44742</v>
      </c>
      <c r="I566" s="1">
        <v>60</v>
      </c>
      <c r="J566" s="1">
        <v>1</v>
      </c>
      <c r="K566" s="1">
        <v>18</v>
      </c>
      <c r="L566" s="1">
        <v>30</v>
      </c>
      <c r="M566" s="1">
        <v>2</v>
      </c>
      <c r="N566" s="1">
        <v>9</v>
      </c>
      <c r="O566" s="1">
        <v>9.3800000000000008</v>
      </c>
      <c r="P566" s="1">
        <v>2000000</v>
      </c>
      <c r="Q566" s="1">
        <v>91369</v>
      </c>
      <c r="R566" s="1">
        <v>533770</v>
      </c>
      <c r="S566" s="1">
        <v>10043</v>
      </c>
      <c r="T566" s="1">
        <v>0</v>
      </c>
      <c r="U566" s="1">
        <v>0</v>
      </c>
      <c r="W566" s="1">
        <v>4697</v>
      </c>
      <c r="X566" s="1">
        <v>0</v>
      </c>
      <c r="Y566" s="1">
        <v>0</v>
      </c>
      <c r="AB566" s="275">
        <v>44544</v>
      </c>
      <c r="AC566" s="1">
        <v>1</v>
      </c>
      <c r="AD566" s="1" t="s">
        <v>2623</v>
      </c>
      <c r="AE566" s="1">
        <v>1</v>
      </c>
      <c r="AF566" s="1">
        <v>30</v>
      </c>
      <c r="AG566" s="1">
        <v>263713</v>
      </c>
      <c r="AN566" s="1">
        <v>1</v>
      </c>
      <c r="AO566" s="1">
        <v>1</v>
      </c>
      <c r="AR566" s="276">
        <v>91664.43</v>
      </c>
      <c r="AS566" s="1" t="s">
        <v>2657</v>
      </c>
      <c r="AT566" s="1">
        <v>0</v>
      </c>
      <c r="AU566" s="1">
        <v>0</v>
      </c>
      <c r="AX566" s="1">
        <v>5</v>
      </c>
      <c r="BC566" s="1">
        <v>1</v>
      </c>
      <c r="BD566" s="1">
        <v>7</v>
      </c>
      <c r="BE566" s="1">
        <v>2</v>
      </c>
      <c r="BF566" s="296">
        <v>249323.81515462961</v>
      </c>
      <c r="BO566" s="279">
        <f t="shared" si="35"/>
        <v>42926040</v>
      </c>
      <c r="BP566" s="2">
        <f t="shared" si="36"/>
        <v>0</v>
      </c>
      <c r="BQ566" s="2">
        <f t="shared" si="34"/>
        <v>0</v>
      </c>
      <c r="BS566" s="280">
        <v>42926040</v>
      </c>
      <c r="BT566" s="281"/>
      <c r="BU566" s="281"/>
      <c r="BV566" s="281">
        <v>0</v>
      </c>
      <c r="BW566" s="281"/>
      <c r="BX566" s="281"/>
      <c r="BY566" s="281"/>
      <c r="BZ566" s="281"/>
      <c r="CA566" s="281"/>
      <c r="CB566" s="281"/>
      <c r="CC566" s="281"/>
      <c r="CD566" s="281"/>
      <c r="CE566" s="281"/>
      <c r="CF566" s="281"/>
      <c r="CG566" s="281"/>
    </row>
    <row r="567" spans="1:85" x14ac:dyDescent="0.3">
      <c r="A567" s="273">
        <f t="shared" si="33"/>
        <v>144520.3937908615</v>
      </c>
      <c r="B567" s="1" t="s">
        <v>2621</v>
      </c>
      <c r="C567" s="274">
        <v>26262492</v>
      </c>
      <c r="D567" s="1">
        <v>144210</v>
      </c>
      <c r="E567" s="1">
        <v>4</v>
      </c>
      <c r="F567" s="1" t="s">
        <v>5252</v>
      </c>
      <c r="G567" s="275">
        <v>44543</v>
      </c>
      <c r="H567" s="275">
        <v>45291</v>
      </c>
      <c r="I567" s="1">
        <v>60</v>
      </c>
      <c r="J567" s="1">
        <v>1</v>
      </c>
      <c r="K567" s="1">
        <v>0</v>
      </c>
      <c r="L567" s="1">
        <v>30</v>
      </c>
      <c r="M567" s="1">
        <v>2</v>
      </c>
      <c r="N567" s="1">
        <v>17.690000000000001</v>
      </c>
      <c r="O567" s="1">
        <v>19.2</v>
      </c>
      <c r="P567" s="1">
        <v>400000</v>
      </c>
      <c r="Q567" s="1">
        <v>19990</v>
      </c>
      <c r="R567" s="1">
        <v>400000</v>
      </c>
      <c r="S567" s="1">
        <v>20422</v>
      </c>
      <c r="T567" s="1">
        <v>0</v>
      </c>
      <c r="U567" s="1">
        <v>0</v>
      </c>
      <c r="W567" s="1">
        <v>3520</v>
      </c>
      <c r="X567" s="1">
        <v>0</v>
      </c>
      <c r="Y567" s="1">
        <v>0</v>
      </c>
      <c r="AB567" s="275">
        <v>44543</v>
      </c>
      <c r="AC567" s="1">
        <v>1</v>
      </c>
      <c r="AD567" s="1" t="s">
        <v>2623</v>
      </c>
      <c r="AE567" s="1">
        <v>1</v>
      </c>
      <c r="AF567" s="1">
        <v>30</v>
      </c>
      <c r="AG567" s="1">
        <v>42502</v>
      </c>
      <c r="AN567" s="1">
        <v>1</v>
      </c>
      <c r="AO567" s="1">
        <v>1</v>
      </c>
      <c r="AR567" s="276">
        <v>68639.72</v>
      </c>
      <c r="AS567" s="1" t="s">
        <v>2657</v>
      </c>
      <c r="AT567" s="1">
        <v>0</v>
      </c>
      <c r="AU567" s="1">
        <v>0</v>
      </c>
      <c r="AX567" s="1">
        <v>5</v>
      </c>
      <c r="BC567" s="1">
        <v>1</v>
      </c>
      <c r="BD567" s="1">
        <v>7</v>
      </c>
      <c r="BE567" s="1">
        <v>2</v>
      </c>
      <c r="BF567" s="296">
        <v>186839.88620913852</v>
      </c>
      <c r="BO567" s="279">
        <f t="shared" si="35"/>
        <v>42947220</v>
      </c>
      <c r="BP567" s="2">
        <f t="shared" si="36"/>
        <v>0</v>
      </c>
      <c r="BQ567" s="2">
        <f t="shared" si="34"/>
        <v>2243310.5099999998</v>
      </c>
      <c r="BS567" s="280">
        <v>42947220</v>
      </c>
      <c r="BT567" s="281"/>
      <c r="BU567" s="281"/>
      <c r="BV567" s="281">
        <v>1145666.3117862632</v>
      </c>
      <c r="BW567" s="281"/>
      <c r="BX567" s="281"/>
      <c r="BY567" s="281"/>
      <c r="BZ567" s="281"/>
      <c r="CA567" s="281">
        <v>1097644.1982137368</v>
      </c>
      <c r="CB567" s="281"/>
      <c r="CC567" s="281"/>
      <c r="CD567" s="281"/>
      <c r="CE567" s="281"/>
      <c r="CF567" s="281"/>
      <c r="CG567" s="281"/>
    </row>
    <row r="568" spans="1:85" x14ac:dyDescent="0.3">
      <c r="A568" s="273">
        <f t="shared" si="33"/>
        <v>144520.3937908615</v>
      </c>
      <c r="B568" s="1" t="s">
        <v>2621</v>
      </c>
      <c r="C568" s="274">
        <v>26262492</v>
      </c>
      <c r="D568" s="1">
        <v>144210</v>
      </c>
      <c r="E568" s="1">
        <v>4</v>
      </c>
      <c r="F568" s="1" t="s">
        <v>5265</v>
      </c>
      <c r="G568" s="275">
        <v>44545</v>
      </c>
      <c r="H568" s="275">
        <v>45291</v>
      </c>
      <c r="I568" s="1">
        <v>60</v>
      </c>
      <c r="J568" s="1">
        <v>1</v>
      </c>
      <c r="K568" s="1">
        <v>0</v>
      </c>
      <c r="L568" s="1">
        <v>30</v>
      </c>
      <c r="M568" s="1">
        <v>2</v>
      </c>
      <c r="N568" s="1">
        <v>17.690000000000001</v>
      </c>
      <c r="O568" s="1">
        <v>19.2</v>
      </c>
      <c r="P568" s="1">
        <v>400000</v>
      </c>
      <c r="Q568" s="1">
        <v>19990</v>
      </c>
      <c r="R568" s="1">
        <v>400000</v>
      </c>
      <c r="S568" s="1">
        <v>20029</v>
      </c>
      <c r="T568" s="1">
        <v>0</v>
      </c>
      <c r="U568" s="1">
        <v>0</v>
      </c>
      <c r="W568" s="1">
        <v>3520</v>
      </c>
      <c r="X568" s="1">
        <v>0</v>
      </c>
      <c r="Y568" s="1">
        <v>0</v>
      </c>
      <c r="AB568" s="275">
        <v>44545</v>
      </c>
      <c r="AC568" s="1">
        <v>1</v>
      </c>
      <c r="AD568" s="1" t="s">
        <v>2623</v>
      </c>
      <c r="AE568" s="1">
        <v>1</v>
      </c>
      <c r="AF568" s="1">
        <v>30</v>
      </c>
      <c r="AG568" s="1">
        <v>42502</v>
      </c>
      <c r="AN568" s="1">
        <v>1</v>
      </c>
      <c r="AO568" s="1">
        <v>1</v>
      </c>
      <c r="AR568" s="276">
        <v>68639.72</v>
      </c>
      <c r="AS568" s="1" t="s">
        <v>2657</v>
      </c>
      <c r="AT568" s="1">
        <v>0</v>
      </c>
      <c r="AU568" s="1">
        <v>0</v>
      </c>
      <c r="AX568" s="1">
        <v>5</v>
      </c>
      <c r="BC568" s="1">
        <v>1</v>
      </c>
      <c r="BD568" s="1">
        <v>7</v>
      </c>
      <c r="BE568" s="1">
        <v>2</v>
      </c>
      <c r="BF568" s="296">
        <v>186839.88620913852</v>
      </c>
      <c r="BO568" s="279">
        <f t="shared" si="35"/>
        <v>42942728</v>
      </c>
      <c r="BP568" s="2">
        <f t="shared" si="36"/>
        <v>0</v>
      </c>
      <c r="BQ568" s="2">
        <f t="shared" si="34"/>
        <v>8351695.9999999991</v>
      </c>
      <c r="BS568" s="280">
        <v>42942728</v>
      </c>
      <c r="BT568" s="281"/>
      <c r="BU568" s="281"/>
      <c r="BV568" s="281"/>
      <c r="BW568" s="281"/>
      <c r="BX568" s="281"/>
      <c r="BY568" s="281"/>
      <c r="BZ568" s="281"/>
      <c r="CA568" s="281"/>
      <c r="CB568" s="281">
        <v>8351695.9999999991</v>
      </c>
      <c r="CC568" s="281"/>
      <c r="CD568" s="281"/>
      <c r="CE568" s="281"/>
      <c r="CF568" s="281"/>
      <c r="CG568" s="281"/>
    </row>
    <row r="569" spans="1:85" x14ac:dyDescent="0.3">
      <c r="A569" s="273">
        <f t="shared" si="33"/>
        <v>88989.60430043978</v>
      </c>
      <c r="B569" s="1" t="s">
        <v>2621</v>
      </c>
      <c r="C569" s="274">
        <v>26262492</v>
      </c>
      <c r="D569" s="1">
        <v>144210</v>
      </c>
      <c r="E569" s="1">
        <v>4</v>
      </c>
      <c r="F569" s="1" t="s">
        <v>4747</v>
      </c>
      <c r="G569" s="275">
        <v>44420</v>
      </c>
      <c r="H569" s="275">
        <v>45169</v>
      </c>
      <c r="I569" s="1">
        <v>30</v>
      </c>
      <c r="J569" s="1">
        <v>1</v>
      </c>
      <c r="K569" s="1">
        <v>5</v>
      </c>
      <c r="L569" s="1">
        <v>30</v>
      </c>
      <c r="M569" s="1">
        <v>2</v>
      </c>
      <c r="N569" s="1">
        <v>17.690000000000001</v>
      </c>
      <c r="O569" s="1">
        <v>19.2</v>
      </c>
      <c r="P569" s="1">
        <v>300000</v>
      </c>
      <c r="Q569" s="1">
        <v>14992</v>
      </c>
      <c r="R569" s="1">
        <v>246067</v>
      </c>
      <c r="S569" s="1">
        <v>7093</v>
      </c>
      <c r="T569" s="1">
        <v>0</v>
      </c>
      <c r="U569" s="1">
        <v>0</v>
      </c>
      <c r="W569" s="1">
        <v>2165</v>
      </c>
      <c r="X569" s="1">
        <v>0</v>
      </c>
      <c r="Y569" s="1">
        <v>0</v>
      </c>
      <c r="AB569" s="275">
        <v>44592</v>
      </c>
      <c r="AC569" s="1">
        <v>1</v>
      </c>
      <c r="AD569" s="1" t="s">
        <v>2623</v>
      </c>
      <c r="AE569" s="1">
        <v>1</v>
      </c>
      <c r="AF569" s="1">
        <v>30</v>
      </c>
      <c r="AG569" s="1">
        <v>22729</v>
      </c>
      <c r="AN569" s="1">
        <v>1</v>
      </c>
      <c r="AO569" s="1">
        <v>1</v>
      </c>
      <c r="AR569" s="276">
        <v>42139.57</v>
      </c>
      <c r="AS569" s="1" t="s">
        <v>2657</v>
      </c>
      <c r="AT569" s="1">
        <v>0</v>
      </c>
      <c r="AU569" s="1">
        <v>0</v>
      </c>
      <c r="AX569" s="1">
        <v>5</v>
      </c>
      <c r="BC569" s="1">
        <v>1</v>
      </c>
      <c r="BD569" s="1">
        <v>7</v>
      </c>
      <c r="BE569" s="1">
        <v>2</v>
      </c>
      <c r="BF569" s="296">
        <v>114937.82569956021</v>
      </c>
      <c r="BO569" s="279">
        <f t="shared" si="35"/>
        <v>42942849</v>
      </c>
      <c r="BP569" s="2">
        <f t="shared" si="36"/>
        <v>0</v>
      </c>
      <c r="BQ569" s="2">
        <f t="shared" si="34"/>
        <v>0</v>
      </c>
      <c r="BS569" s="280">
        <v>42942849</v>
      </c>
      <c r="BT569" s="281"/>
      <c r="BU569" s="281"/>
      <c r="BV569" s="281"/>
      <c r="BW569" s="281"/>
      <c r="BX569" s="281"/>
      <c r="BY569" s="281"/>
      <c r="BZ569" s="281"/>
      <c r="CA569" s="281">
        <v>0</v>
      </c>
      <c r="CB569" s="281"/>
      <c r="CC569" s="281"/>
      <c r="CD569" s="281"/>
      <c r="CE569" s="281"/>
      <c r="CF569" s="281"/>
      <c r="CG569" s="281"/>
    </row>
    <row r="570" spans="1:85" x14ac:dyDescent="0.3">
      <c r="A570" s="273">
        <f t="shared" si="33"/>
        <v>84933.941991821979</v>
      </c>
      <c r="B570" s="1" t="s">
        <v>2621</v>
      </c>
      <c r="C570" s="274">
        <v>26262492</v>
      </c>
      <c r="D570" s="1">
        <v>144210</v>
      </c>
      <c r="E570" s="1">
        <v>4</v>
      </c>
      <c r="F570" s="1" t="s">
        <v>4746</v>
      </c>
      <c r="G570" s="275">
        <v>44420</v>
      </c>
      <c r="H570" s="275">
        <v>45169</v>
      </c>
      <c r="I570" s="1">
        <v>1</v>
      </c>
      <c r="J570" s="1">
        <v>1</v>
      </c>
      <c r="K570" s="1">
        <v>6</v>
      </c>
      <c r="L570" s="1">
        <v>30</v>
      </c>
      <c r="M570" s="1">
        <v>2</v>
      </c>
      <c r="N570" s="1">
        <v>17.690000000000001</v>
      </c>
      <c r="O570" s="1">
        <v>19.2</v>
      </c>
      <c r="P570" s="1">
        <v>300000</v>
      </c>
      <c r="Q570" s="1">
        <v>14992</v>
      </c>
      <c r="R570" s="1">
        <v>234788</v>
      </c>
      <c r="S570" s="1">
        <v>3463</v>
      </c>
      <c r="T570" s="1">
        <v>0</v>
      </c>
      <c r="U570" s="1">
        <v>0</v>
      </c>
      <c r="W570" s="1">
        <v>2066</v>
      </c>
      <c r="X570" s="1">
        <v>0</v>
      </c>
      <c r="Y570" s="1">
        <v>0</v>
      </c>
      <c r="AB570" s="275">
        <v>44620</v>
      </c>
      <c r="AC570" s="1">
        <v>1</v>
      </c>
      <c r="AD570" s="1" t="s">
        <v>2623</v>
      </c>
      <c r="AE570" s="1">
        <v>1</v>
      </c>
      <c r="AF570" s="1">
        <v>30</v>
      </c>
      <c r="AG570" s="1">
        <v>11450</v>
      </c>
      <c r="AN570" s="1">
        <v>1</v>
      </c>
      <c r="AO570" s="1">
        <v>1</v>
      </c>
      <c r="AR570" s="276">
        <v>40184.65</v>
      </c>
      <c r="AS570" s="1" t="s">
        <v>2657</v>
      </c>
      <c r="AT570" s="1">
        <v>0</v>
      </c>
      <c r="AU570" s="1">
        <v>0</v>
      </c>
      <c r="AX570" s="1">
        <v>5</v>
      </c>
      <c r="BC570" s="1">
        <v>1</v>
      </c>
      <c r="BD570" s="1">
        <v>7</v>
      </c>
      <c r="BE570" s="1">
        <v>2</v>
      </c>
      <c r="BF570" s="296">
        <v>109669.40800817803</v>
      </c>
      <c r="BO570" s="279">
        <f t="shared" si="35"/>
        <v>42948896</v>
      </c>
      <c r="BP570" s="2">
        <f t="shared" si="36"/>
        <v>0</v>
      </c>
      <c r="BQ570" s="2">
        <f t="shared" si="34"/>
        <v>2076491</v>
      </c>
      <c r="BS570" s="280">
        <v>42948896</v>
      </c>
      <c r="BT570" s="281"/>
      <c r="BU570" s="281"/>
      <c r="BV570" s="281">
        <v>2076491</v>
      </c>
      <c r="BW570" s="281"/>
      <c r="BX570" s="281"/>
      <c r="BY570" s="281"/>
      <c r="BZ570" s="281"/>
      <c r="CA570" s="281"/>
      <c r="CB570" s="281"/>
      <c r="CC570" s="281"/>
      <c r="CD570" s="281"/>
      <c r="CE570" s="281"/>
      <c r="CF570" s="281"/>
      <c r="CG570" s="281"/>
    </row>
    <row r="571" spans="1:85" x14ac:dyDescent="0.3">
      <c r="A571" s="273">
        <f t="shared" si="33"/>
        <v>33687.632348125459</v>
      </c>
      <c r="B571" s="1" t="s">
        <v>2621</v>
      </c>
      <c r="C571" s="274">
        <v>26262492</v>
      </c>
      <c r="D571" s="1">
        <v>144210</v>
      </c>
      <c r="E571" s="1">
        <v>4</v>
      </c>
      <c r="F571" s="1" t="s">
        <v>5373</v>
      </c>
      <c r="G571" s="275">
        <v>44558</v>
      </c>
      <c r="H571" s="275">
        <v>45291</v>
      </c>
      <c r="I571" s="1">
        <v>1</v>
      </c>
      <c r="J571" s="1">
        <v>1</v>
      </c>
      <c r="K571" s="1">
        <v>2</v>
      </c>
      <c r="L571" s="1">
        <v>30</v>
      </c>
      <c r="M571" s="1">
        <v>2</v>
      </c>
      <c r="N571" s="1">
        <v>17.690000000000001</v>
      </c>
      <c r="O571" s="1">
        <v>19.2</v>
      </c>
      <c r="P571" s="1">
        <v>100000</v>
      </c>
      <c r="Q571" s="1">
        <v>4997</v>
      </c>
      <c r="R571" s="1">
        <v>92971</v>
      </c>
      <c r="S571" s="1">
        <v>1371</v>
      </c>
      <c r="T571" s="1">
        <v>0</v>
      </c>
      <c r="U571" s="1">
        <v>0</v>
      </c>
      <c r="W571" s="1">
        <v>818</v>
      </c>
      <c r="X571" s="1">
        <v>0</v>
      </c>
      <c r="Y571" s="1">
        <v>0</v>
      </c>
      <c r="AB571" s="275">
        <v>44620</v>
      </c>
      <c r="AC571" s="1">
        <v>1</v>
      </c>
      <c r="AD571" s="1" t="s">
        <v>2623</v>
      </c>
      <c r="AE571" s="1">
        <v>1</v>
      </c>
      <c r="AF571" s="1">
        <v>30</v>
      </c>
      <c r="AG571" s="1">
        <v>3595</v>
      </c>
      <c r="AN571" s="1">
        <v>1</v>
      </c>
      <c r="AO571" s="1">
        <v>1</v>
      </c>
      <c r="AR571" s="276">
        <v>15856.64</v>
      </c>
      <c r="AS571" s="1" t="s">
        <v>2657</v>
      </c>
      <c r="AT571" s="1">
        <v>0</v>
      </c>
      <c r="AU571" s="1">
        <v>0</v>
      </c>
      <c r="AX571" s="1">
        <v>5</v>
      </c>
      <c r="BC571" s="1">
        <v>1</v>
      </c>
      <c r="BD571" s="1">
        <v>7</v>
      </c>
      <c r="BE571" s="1">
        <v>2</v>
      </c>
      <c r="BF571" s="296">
        <v>43426.727651874542</v>
      </c>
      <c r="BO571" s="279">
        <f t="shared" si="35"/>
        <v>42962770</v>
      </c>
      <c r="BP571" s="2">
        <f t="shared" si="36"/>
        <v>0</v>
      </c>
      <c r="BQ571" s="2">
        <f t="shared" si="34"/>
        <v>0</v>
      </c>
      <c r="BS571" s="280">
        <v>42962770</v>
      </c>
      <c r="BT571" s="281"/>
      <c r="BU571" s="281"/>
      <c r="BV571" s="281">
        <v>0</v>
      </c>
      <c r="BW571" s="281"/>
      <c r="BX571" s="281"/>
      <c r="BY571" s="281"/>
      <c r="BZ571" s="281"/>
      <c r="CA571" s="281"/>
      <c r="CB571" s="281"/>
      <c r="CC571" s="281"/>
      <c r="CD571" s="281"/>
      <c r="CE571" s="281"/>
      <c r="CF571" s="281"/>
      <c r="CG571" s="281"/>
    </row>
    <row r="572" spans="1:85" x14ac:dyDescent="0.3">
      <c r="A572" s="273">
        <f t="shared" si="33"/>
        <v>2048799.1818854488</v>
      </c>
      <c r="B572" s="1" t="s">
        <v>2621</v>
      </c>
      <c r="C572" s="274">
        <v>26262492</v>
      </c>
      <c r="D572" s="1">
        <v>144110</v>
      </c>
      <c r="E572" s="1">
        <v>3</v>
      </c>
      <c r="F572" s="1" t="s">
        <v>3951</v>
      </c>
      <c r="G572" s="275">
        <v>44223</v>
      </c>
      <c r="H572" s="275">
        <v>45138</v>
      </c>
      <c r="I572" s="1">
        <v>0</v>
      </c>
      <c r="J572" s="1">
        <v>1</v>
      </c>
      <c r="K572" s="1">
        <v>14</v>
      </c>
      <c r="L572" s="1">
        <v>30</v>
      </c>
      <c r="M572" s="1">
        <v>2</v>
      </c>
      <c r="N572" s="1">
        <v>13.61</v>
      </c>
      <c r="O572" s="1">
        <v>14.5</v>
      </c>
      <c r="P572" s="1">
        <v>9902335</v>
      </c>
      <c r="Q572" s="1">
        <v>395672</v>
      </c>
      <c r="R572" s="1">
        <v>5670703</v>
      </c>
      <c r="S572" s="1">
        <v>0</v>
      </c>
      <c r="T572" s="1">
        <v>0</v>
      </c>
      <c r="U572" s="1">
        <v>0</v>
      </c>
      <c r="W572" s="1">
        <v>49895</v>
      </c>
      <c r="X572" s="1">
        <v>0</v>
      </c>
      <c r="Y572" s="1">
        <v>0</v>
      </c>
      <c r="AB572" s="275">
        <v>44651</v>
      </c>
      <c r="AC572" s="1">
        <v>1</v>
      </c>
      <c r="AD572" s="1" t="s">
        <v>2623</v>
      </c>
      <c r="AE572" s="1">
        <v>1</v>
      </c>
      <c r="AF572" s="1">
        <v>30</v>
      </c>
      <c r="AG572" s="1">
        <v>0</v>
      </c>
      <c r="AN572" s="1">
        <v>1</v>
      </c>
      <c r="AO572" s="1">
        <v>1</v>
      </c>
      <c r="AP572" s="1">
        <v>44223</v>
      </c>
      <c r="AQ572" s="1" t="s">
        <v>2629</v>
      </c>
      <c r="AR572" s="276">
        <v>973120.06</v>
      </c>
      <c r="AS572" s="1" t="s">
        <v>2624</v>
      </c>
      <c r="AT572" s="1">
        <v>0</v>
      </c>
      <c r="AU572" s="1">
        <v>0</v>
      </c>
      <c r="AV572" s="1" t="s">
        <v>2625</v>
      </c>
      <c r="AW572" s="1" t="s">
        <v>2626</v>
      </c>
      <c r="AX572" s="1">
        <v>5</v>
      </c>
      <c r="BC572" s="1">
        <v>1</v>
      </c>
      <c r="BD572" s="1">
        <v>7</v>
      </c>
      <c r="BE572" s="1">
        <v>2</v>
      </c>
      <c r="BF572" s="296">
        <v>2648783.7581145507</v>
      </c>
      <c r="BO572" s="279">
        <f t="shared" si="35"/>
        <v>42966769</v>
      </c>
      <c r="BP572" s="2">
        <f t="shared" si="36"/>
        <v>0</v>
      </c>
      <c r="BQ572" s="2">
        <f t="shared" si="34"/>
        <v>342463</v>
      </c>
      <c r="BS572" s="280">
        <v>42966769</v>
      </c>
      <c r="BT572" s="281"/>
      <c r="BU572" s="281"/>
      <c r="BV572" s="281">
        <v>342463</v>
      </c>
      <c r="BW572" s="281"/>
      <c r="BX572" s="281"/>
      <c r="BY572" s="281"/>
      <c r="BZ572" s="281"/>
      <c r="CA572" s="281"/>
      <c r="CB572" s="281"/>
      <c r="CC572" s="281"/>
      <c r="CD572" s="281"/>
      <c r="CE572" s="281"/>
      <c r="CF572" s="281"/>
      <c r="CG572" s="281"/>
    </row>
    <row r="573" spans="1:85" x14ac:dyDescent="0.3">
      <c r="A573" s="273">
        <f t="shared" si="33"/>
        <v>730062.93190841435</v>
      </c>
      <c r="B573" s="1" t="s">
        <v>2621</v>
      </c>
      <c r="C573" s="274">
        <v>26262492</v>
      </c>
      <c r="D573" s="1">
        <v>144210</v>
      </c>
      <c r="E573" s="1">
        <v>4</v>
      </c>
      <c r="F573" s="1" t="s">
        <v>6546</v>
      </c>
      <c r="G573" s="275">
        <v>44579</v>
      </c>
      <c r="H573" s="275">
        <v>44742</v>
      </c>
      <c r="I573" s="1">
        <v>0</v>
      </c>
      <c r="J573" s="1">
        <v>1</v>
      </c>
      <c r="K573" s="1">
        <v>0</v>
      </c>
      <c r="L573" s="1">
        <v>150</v>
      </c>
      <c r="M573" s="1">
        <v>2</v>
      </c>
      <c r="N573" s="1">
        <v>19.5</v>
      </c>
      <c r="O573" s="1">
        <v>20.62</v>
      </c>
      <c r="P573" s="1">
        <v>2020930</v>
      </c>
      <c r="Q573" s="1">
        <v>2188568</v>
      </c>
      <c r="R573" s="1">
        <v>2020930</v>
      </c>
      <c r="S573" s="1">
        <v>65696</v>
      </c>
      <c r="T573" s="1">
        <v>0</v>
      </c>
      <c r="U573" s="1">
        <v>0</v>
      </c>
      <c r="W573" s="1">
        <v>1778179</v>
      </c>
      <c r="X573" s="1">
        <v>65696</v>
      </c>
      <c r="Y573" s="1">
        <v>0</v>
      </c>
      <c r="AB573" s="275">
        <v>44579</v>
      </c>
      <c r="AC573" s="1">
        <v>1</v>
      </c>
      <c r="AD573" s="1" t="s">
        <v>2623</v>
      </c>
      <c r="AE573" s="1">
        <v>1</v>
      </c>
      <c r="AF573" s="1">
        <v>150</v>
      </c>
      <c r="AG573" s="1">
        <v>0</v>
      </c>
      <c r="AN573" s="1">
        <v>1</v>
      </c>
      <c r="AO573" s="1">
        <v>1</v>
      </c>
      <c r="AR573" s="276">
        <v>346891.24</v>
      </c>
      <c r="AS573" s="1" t="s">
        <v>2632</v>
      </c>
      <c r="AT573" s="1">
        <v>0</v>
      </c>
      <c r="AU573" s="1">
        <v>0</v>
      </c>
      <c r="AX573" s="1">
        <v>5</v>
      </c>
      <c r="BC573" s="1">
        <v>1</v>
      </c>
      <c r="BD573" s="1">
        <v>7</v>
      </c>
      <c r="BE573" s="1">
        <v>2</v>
      </c>
      <c r="BF573" s="296">
        <v>943975.82809158566</v>
      </c>
      <c r="BO573" s="279">
        <f t="shared" si="35"/>
        <v>42004274</v>
      </c>
      <c r="BP573" s="2">
        <f t="shared" si="36"/>
        <v>0</v>
      </c>
      <c r="BQ573" s="2">
        <f t="shared" si="34"/>
        <v>0</v>
      </c>
      <c r="BS573" s="280">
        <v>42004274</v>
      </c>
      <c r="BT573" s="281"/>
      <c r="BU573" s="281"/>
      <c r="BV573" s="281"/>
      <c r="BW573" s="281"/>
      <c r="BX573" s="281"/>
      <c r="BY573" s="281"/>
      <c r="BZ573" s="281"/>
      <c r="CA573" s="281">
        <v>0</v>
      </c>
      <c r="CB573" s="281"/>
      <c r="CC573" s="281"/>
      <c r="CD573" s="281"/>
      <c r="CE573" s="281"/>
      <c r="CF573" s="281"/>
      <c r="CG573" s="281"/>
    </row>
    <row r="574" spans="1:85" x14ac:dyDescent="0.3">
      <c r="A574" s="273">
        <f t="shared" si="33"/>
        <v>32206.275825430093</v>
      </c>
      <c r="B574" s="1" t="s">
        <v>2621</v>
      </c>
      <c r="C574" s="274">
        <v>26262492</v>
      </c>
      <c r="D574" s="1">
        <v>144210</v>
      </c>
      <c r="E574" s="1">
        <v>4</v>
      </c>
      <c r="F574" s="1" t="s">
        <v>5266</v>
      </c>
      <c r="G574" s="275">
        <v>44545</v>
      </c>
      <c r="H574" s="275">
        <v>45291</v>
      </c>
      <c r="I574" s="1">
        <v>0</v>
      </c>
      <c r="J574" s="1">
        <v>1</v>
      </c>
      <c r="K574" s="1">
        <v>3</v>
      </c>
      <c r="L574" s="1">
        <v>30</v>
      </c>
      <c r="M574" s="1">
        <v>2</v>
      </c>
      <c r="N574" s="1">
        <v>17.690000000000001</v>
      </c>
      <c r="O574" s="1">
        <v>19.2</v>
      </c>
      <c r="P574" s="1">
        <v>100000</v>
      </c>
      <c r="Q574" s="1">
        <v>4997</v>
      </c>
      <c r="R574" s="1">
        <v>89376</v>
      </c>
      <c r="S574" s="1">
        <v>0</v>
      </c>
      <c r="T574" s="1">
        <v>0</v>
      </c>
      <c r="U574" s="1">
        <v>0</v>
      </c>
      <c r="W574" s="1">
        <v>786</v>
      </c>
      <c r="X574" s="1">
        <v>0</v>
      </c>
      <c r="Y574" s="1">
        <v>0</v>
      </c>
      <c r="AB574" s="275">
        <v>44651</v>
      </c>
      <c r="AC574" s="1">
        <v>1</v>
      </c>
      <c r="AD574" s="1" t="s">
        <v>2623</v>
      </c>
      <c r="AE574" s="1">
        <v>1</v>
      </c>
      <c r="AF574" s="1">
        <v>30</v>
      </c>
      <c r="AG574" s="1">
        <v>0</v>
      </c>
      <c r="AN574" s="1">
        <v>1</v>
      </c>
      <c r="AO574" s="1">
        <v>1</v>
      </c>
      <c r="AR574" s="276">
        <v>15422.22</v>
      </c>
      <c r="AS574" s="1" t="s">
        <v>2657</v>
      </c>
      <c r="AT574" s="1">
        <v>0</v>
      </c>
      <c r="AU574" s="1">
        <v>0</v>
      </c>
      <c r="AX574" s="1">
        <v>5</v>
      </c>
      <c r="BC574" s="1">
        <v>1</v>
      </c>
      <c r="BD574" s="1">
        <v>7</v>
      </c>
      <c r="BE574" s="1">
        <v>2</v>
      </c>
      <c r="BF574" s="296">
        <v>41747.504174569905</v>
      </c>
      <c r="BO574" s="279">
        <f t="shared" si="35"/>
        <v>42004667</v>
      </c>
      <c r="BP574" s="2">
        <f t="shared" si="36"/>
        <v>0</v>
      </c>
      <c r="BQ574" s="2">
        <f t="shared" si="34"/>
        <v>42501902.989999987</v>
      </c>
      <c r="BS574" s="280">
        <v>42004667</v>
      </c>
      <c r="BT574" s="281"/>
      <c r="BU574" s="281"/>
      <c r="BV574" s="281"/>
      <c r="BW574" s="281"/>
      <c r="BX574" s="281"/>
      <c r="BY574" s="281"/>
      <c r="BZ574" s="281"/>
      <c r="CA574" s="281">
        <v>42501902.989999987</v>
      </c>
      <c r="CB574" s="281"/>
      <c r="CC574" s="281"/>
      <c r="CD574" s="281"/>
      <c r="CE574" s="281"/>
      <c r="CF574" s="281"/>
      <c r="CG574" s="281"/>
    </row>
    <row r="575" spans="1:85" x14ac:dyDescent="0.3">
      <c r="A575" s="273">
        <f t="shared" si="33"/>
        <v>0</v>
      </c>
      <c r="B575" s="1" t="s">
        <v>2621</v>
      </c>
      <c r="C575" s="274">
        <v>26266982</v>
      </c>
      <c r="D575" s="1">
        <v>144205</v>
      </c>
      <c r="E575" s="1">
        <v>3</v>
      </c>
      <c r="F575" s="1" t="s">
        <v>2687</v>
      </c>
      <c r="G575" s="275">
        <v>43746</v>
      </c>
      <c r="H575" s="275">
        <v>45535</v>
      </c>
      <c r="I575" s="1">
        <v>0</v>
      </c>
      <c r="J575" s="1">
        <v>1</v>
      </c>
      <c r="K575" s="1">
        <v>33</v>
      </c>
      <c r="L575" s="1">
        <v>30</v>
      </c>
      <c r="M575" s="1">
        <v>2</v>
      </c>
      <c r="N575" s="1">
        <v>9.59</v>
      </c>
      <c r="O575" s="1">
        <v>10.029999999999999</v>
      </c>
      <c r="P575" s="1">
        <v>15767904</v>
      </c>
      <c r="Q575" s="1">
        <v>197525</v>
      </c>
      <c r="R575" s="1">
        <v>8583422</v>
      </c>
      <c r="S575" s="1">
        <v>0</v>
      </c>
      <c r="T575" s="1">
        <v>0</v>
      </c>
      <c r="U575" s="1">
        <v>0</v>
      </c>
      <c r="W575" s="1">
        <v>0</v>
      </c>
      <c r="X575" s="1">
        <v>0</v>
      </c>
      <c r="Y575" s="1">
        <v>0</v>
      </c>
      <c r="Z575" s="1" t="s">
        <v>2907</v>
      </c>
      <c r="AA575" s="1" t="s">
        <v>3609</v>
      </c>
      <c r="AB575" s="275">
        <v>44651</v>
      </c>
      <c r="AC575" s="1">
        <v>1</v>
      </c>
      <c r="AD575" s="1" t="s">
        <v>2623</v>
      </c>
      <c r="AE575" s="1">
        <v>1</v>
      </c>
      <c r="AF575" s="1">
        <v>30</v>
      </c>
      <c r="AG575" s="1">
        <v>0</v>
      </c>
      <c r="AN575" s="1">
        <v>1</v>
      </c>
      <c r="AO575" s="1">
        <v>1</v>
      </c>
      <c r="AP575" s="1">
        <v>43746</v>
      </c>
      <c r="AQ575" s="1" t="s">
        <v>2629</v>
      </c>
      <c r="AR575" s="276">
        <v>1056973.49</v>
      </c>
      <c r="AS575" s="1" t="s">
        <v>2632</v>
      </c>
      <c r="AT575" s="1">
        <v>0</v>
      </c>
      <c r="AU575" s="1">
        <v>0</v>
      </c>
      <c r="AX575" s="1">
        <v>5</v>
      </c>
      <c r="BC575" s="1">
        <v>1</v>
      </c>
      <c r="BD575" s="1">
        <v>7</v>
      </c>
      <c r="BE575" s="1">
        <v>2</v>
      </c>
      <c r="BF575" s="296">
        <v>7918222.1038642507</v>
      </c>
      <c r="BO575" s="279">
        <f t="shared" si="35"/>
        <v>42004769</v>
      </c>
      <c r="BP575" s="2">
        <f t="shared" si="36"/>
        <v>0</v>
      </c>
      <c r="BQ575" s="2">
        <f t="shared" si="34"/>
        <v>16908756.759999998</v>
      </c>
      <c r="BS575" s="280">
        <v>42004769</v>
      </c>
      <c r="BT575" s="281"/>
      <c r="BU575" s="281"/>
      <c r="BV575" s="281">
        <v>8783282.5160860382</v>
      </c>
      <c r="BW575" s="281"/>
      <c r="BX575" s="281"/>
      <c r="BY575" s="281"/>
      <c r="BZ575" s="281"/>
      <c r="CA575" s="281">
        <v>8125474.2439139616</v>
      </c>
      <c r="CB575" s="281"/>
      <c r="CC575" s="281"/>
      <c r="CD575" s="281"/>
      <c r="CE575" s="281"/>
      <c r="CF575" s="281"/>
      <c r="CG575" s="281"/>
    </row>
    <row r="576" spans="1:85" x14ac:dyDescent="0.3">
      <c r="A576" s="273">
        <f t="shared" si="33"/>
        <v>0</v>
      </c>
      <c r="B576" s="1" t="s">
        <v>2621</v>
      </c>
      <c r="C576" s="274">
        <v>26266982</v>
      </c>
      <c r="D576" s="1">
        <v>144205</v>
      </c>
      <c r="E576" s="1">
        <v>4</v>
      </c>
      <c r="F576" s="1" t="s">
        <v>4287</v>
      </c>
      <c r="G576" s="275">
        <v>44295</v>
      </c>
      <c r="H576" s="275">
        <v>45412</v>
      </c>
      <c r="I576" s="1">
        <v>0</v>
      </c>
      <c r="J576" s="1">
        <v>1</v>
      </c>
      <c r="K576" s="1">
        <v>11</v>
      </c>
      <c r="L576" s="1">
        <v>30</v>
      </c>
      <c r="M576" s="1">
        <v>2</v>
      </c>
      <c r="N576" s="1">
        <v>17.690000000000001</v>
      </c>
      <c r="O576" s="1">
        <v>19.2</v>
      </c>
      <c r="P576" s="1">
        <v>800000</v>
      </c>
      <c r="Q576" s="1">
        <v>28963</v>
      </c>
      <c r="R576" s="1">
        <v>599493</v>
      </c>
      <c r="S576" s="1">
        <v>0</v>
      </c>
      <c r="T576" s="1">
        <v>0</v>
      </c>
      <c r="U576" s="1">
        <v>0</v>
      </c>
      <c r="W576" s="1">
        <v>0</v>
      </c>
      <c r="X576" s="1">
        <v>0</v>
      </c>
      <c r="Y576" s="1">
        <v>0</v>
      </c>
      <c r="AB576" s="275">
        <v>44651</v>
      </c>
      <c r="AC576" s="1">
        <v>1</v>
      </c>
      <c r="AD576" s="1" t="s">
        <v>2623</v>
      </c>
      <c r="AE576" s="1">
        <v>1</v>
      </c>
      <c r="AF576" s="1">
        <v>30</v>
      </c>
      <c r="AG576" s="1">
        <v>0</v>
      </c>
      <c r="AN576" s="1">
        <v>1</v>
      </c>
      <c r="AO576" s="1">
        <v>1</v>
      </c>
      <c r="AR576" s="276">
        <v>73877.33</v>
      </c>
      <c r="AS576" s="1" t="s">
        <v>2657</v>
      </c>
      <c r="AT576" s="1">
        <v>0</v>
      </c>
      <c r="AU576" s="1">
        <v>0</v>
      </c>
      <c r="AX576" s="1">
        <v>5</v>
      </c>
      <c r="BC576" s="1">
        <v>1</v>
      </c>
      <c r="BD576" s="1">
        <v>7</v>
      </c>
      <c r="BE576" s="1">
        <v>2</v>
      </c>
      <c r="BF576" s="296">
        <v>553033.36171889154</v>
      </c>
      <c r="BO576" s="279">
        <f t="shared" si="35"/>
        <v>42007067</v>
      </c>
      <c r="BP576" s="2">
        <f t="shared" si="36"/>
        <v>0</v>
      </c>
      <c r="BQ576" s="2">
        <f t="shared" si="34"/>
        <v>14275326</v>
      </c>
      <c r="BS576" s="280">
        <v>42007067</v>
      </c>
      <c r="BT576" s="281"/>
      <c r="BU576" s="281"/>
      <c r="BV576" s="281"/>
      <c r="BW576" s="281"/>
      <c r="BX576" s="281"/>
      <c r="BY576" s="281"/>
      <c r="BZ576" s="281"/>
      <c r="CA576" s="281"/>
      <c r="CB576" s="281"/>
      <c r="CC576" s="281"/>
      <c r="CD576" s="281"/>
      <c r="CE576" s="281">
        <v>14275326</v>
      </c>
      <c r="CF576" s="281"/>
      <c r="CG576" s="281"/>
    </row>
    <row r="577" spans="1:85" x14ac:dyDescent="0.3">
      <c r="A577" s="273">
        <f t="shared" si="33"/>
        <v>0</v>
      </c>
      <c r="B577" s="1" t="s">
        <v>2621</v>
      </c>
      <c r="C577" s="274">
        <v>26266982</v>
      </c>
      <c r="D577" s="1">
        <v>144205</v>
      </c>
      <c r="E577" s="1">
        <v>4</v>
      </c>
      <c r="F577" s="1" t="s">
        <v>4259</v>
      </c>
      <c r="G577" s="275">
        <v>44285</v>
      </c>
      <c r="H577" s="275">
        <v>45382</v>
      </c>
      <c r="I577" s="1">
        <v>0</v>
      </c>
      <c r="J577" s="1">
        <v>1</v>
      </c>
      <c r="K577" s="1">
        <v>12</v>
      </c>
      <c r="L577" s="1">
        <v>30</v>
      </c>
      <c r="M577" s="1">
        <v>2</v>
      </c>
      <c r="N577" s="1">
        <v>9</v>
      </c>
      <c r="O577" s="1">
        <v>9.3800000000000008</v>
      </c>
      <c r="P577" s="1">
        <v>2194486</v>
      </c>
      <c r="Q577" s="1">
        <v>79450</v>
      </c>
      <c r="R577" s="1">
        <v>1530338</v>
      </c>
      <c r="S577" s="1">
        <v>0</v>
      </c>
      <c r="T577" s="1">
        <v>0</v>
      </c>
      <c r="U577" s="1">
        <v>0</v>
      </c>
      <c r="W577" s="1">
        <v>0</v>
      </c>
      <c r="X577" s="1">
        <v>0</v>
      </c>
      <c r="Y577" s="1">
        <v>0</v>
      </c>
      <c r="AB577" s="275">
        <v>44651</v>
      </c>
      <c r="AC577" s="1">
        <v>1</v>
      </c>
      <c r="AD577" s="1" t="s">
        <v>2623</v>
      </c>
      <c r="AE577" s="1">
        <v>1</v>
      </c>
      <c r="AF577" s="1">
        <v>30</v>
      </c>
      <c r="AG577" s="1">
        <v>0</v>
      </c>
      <c r="AN577" s="1">
        <v>1</v>
      </c>
      <c r="AO577" s="1">
        <v>1</v>
      </c>
      <c r="AR577" s="276">
        <v>188387.19</v>
      </c>
      <c r="AS577" s="1" t="s">
        <v>2657</v>
      </c>
      <c r="AT577" s="1">
        <v>0</v>
      </c>
      <c r="AU577" s="1">
        <v>0</v>
      </c>
      <c r="AX577" s="1">
        <v>5</v>
      </c>
      <c r="BC577" s="1">
        <v>1</v>
      </c>
      <c r="BD577" s="1">
        <v>7</v>
      </c>
      <c r="BE577" s="1">
        <v>2</v>
      </c>
      <c r="BF577" s="296">
        <v>1411739.5344168574</v>
      </c>
      <c r="BO577" s="279">
        <f t="shared" si="35"/>
        <v>42062266</v>
      </c>
      <c r="BP577" s="2">
        <f t="shared" si="36"/>
        <v>0</v>
      </c>
      <c r="BQ577" s="2">
        <f t="shared" si="34"/>
        <v>0</v>
      </c>
      <c r="BS577" s="280">
        <v>42062266</v>
      </c>
      <c r="BT577" s="281"/>
      <c r="BU577" s="281"/>
      <c r="BV577" s="281"/>
      <c r="BW577" s="281"/>
      <c r="BX577" s="281"/>
      <c r="BY577" s="281"/>
      <c r="BZ577" s="281"/>
      <c r="CA577" s="281">
        <v>0</v>
      </c>
      <c r="CB577" s="281"/>
      <c r="CC577" s="281"/>
      <c r="CD577" s="281"/>
      <c r="CE577" s="281"/>
      <c r="CF577" s="281"/>
      <c r="CG577" s="281"/>
    </row>
    <row r="578" spans="1:85" x14ac:dyDescent="0.3">
      <c r="A578" s="273">
        <f t="shared" ref="A578:A641" si="37">IF(+R578-AR578-BF578&gt;0,R578-AR578-BF578,0)</f>
        <v>3353363</v>
      </c>
      <c r="B578" s="1" t="s">
        <v>2621</v>
      </c>
      <c r="C578" s="274">
        <v>26267864</v>
      </c>
      <c r="D578" s="1">
        <v>144225</v>
      </c>
      <c r="E578" s="1">
        <v>4</v>
      </c>
      <c r="F578" s="1" t="s">
        <v>2679</v>
      </c>
      <c r="G578" s="275">
        <v>42851</v>
      </c>
      <c r="H578" s="275">
        <v>43830</v>
      </c>
      <c r="I578" s="1">
        <v>1080</v>
      </c>
      <c r="J578" s="1">
        <v>1</v>
      </c>
      <c r="K578" s="1">
        <v>5</v>
      </c>
      <c r="L578" s="1">
        <v>30</v>
      </c>
      <c r="M578" s="1">
        <v>2</v>
      </c>
      <c r="N578" s="1">
        <v>0</v>
      </c>
      <c r="O578" s="1">
        <v>0</v>
      </c>
      <c r="P578" s="1">
        <v>10545814</v>
      </c>
      <c r="Q578" s="1">
        <v>381947</v>
      </c>
      <c r="R578" s="1">
        <v>3353363</v>
      </c>
      <c r="S578" s="1">
        <v>681</v>
      </c>
      <c r="T578" s="1">
        <v>0</v>
      </c>
      <c r="U578" s="1">
        <v>0</v>
      </c>
      <c r="W578" s="1">
        <v>3353363</v>
      </c>
      <c r="X578" s="1">
        <v>681</v>
      </c>
      <c r="Y578" s="1">
        <v>51599</v>
      </c>
      <c r="AB578" s="275">
        <v>43675</v>
      </c>
      <c r="AC578" s="1">
        <v>1</v>
      </c>
      <c r="AD578" s="1" t="s">
        <v>2623</v>
      </c>
      <c r="AE578" s="1">
        <v>1</v>
      </c>
      <c r="AF578" s="1">
        <v>30</v>
      </c>
      <c r="AG578" s="1">
        <v>3353363</v>
      </c>
      <c r="AN578" s="1">
        <v>1</v>
      </c>
      <c r="AO578" s="1">
        <v>1</v>
      </c>
      <c r="AR578" s="276">
        <v>0</v>
      </c>
      <c r="AS578" s="1" t="s">
        <v>2632</v>
      </c>
      <c r="AT578" s="1">
        <v>0</v>
      </c>
      <c r="AU578" s="1">
        <v>0</v>
      </c>
      <c r="AX578" s="1">
        <v>5</v>
      </c>
      <c r="BC578" s="1">
        <v>1</v>
      </c>
      <c r="BD578" s="1">
        <v>7</v>
      </c>
      <c r="BE578" s="1">
        <v>2</v>
      </c>
      <c r="BF578" s="296">
        <v>0</v>
      </c>
      <c r="BO578" s="279">
        <f t="shared" si="35"/>
        <v>42067629</v>
      </c>
      <c r="BP578" s="2">
        <f t="shared" si="36"/>
        <v>0</v>
      </c>
      <c r="BQ578" s="2">
        <f t="shared" si="34"/>
        <v>16386172</v>
      </c>
      <c r="BS578" s="280">
        <v>42067629</v>
      </c>
      <c r="BT578" s="281"/>
      <c r="BU578" s="281"/>
      <c r="BV578" s="281"/>
      <c r="BW578" s="281"/>
      <c r="BX578" s="281"/>
      <c r="BY578" s="281"/>
      <c r="BZ578" s="281"/>
      <c r="CA578" s="281">
        <v>16386172</v>
      </c>
      <c r="CB578" s="281"/>
      <c r="CC578" s="281"/>
      <c r="CD578" s="281"/>
      <c r="CE578" s="281"/>
      <c r="CF578" s="281"/>
      <c r="CG578" s="281"/>
    </row>
    <row r="579" spans="1:85" x14ac:dyDescent="0.3">
      <c r="A579" s="273">
        <f t="shared" si="37"/>
        <v>25619428.001512922</v>
      </c>
      <c r="B579" s="1" t="s">
        <v>2621</v>
      </c>
      <c r="C579" s="274">
        <v>26276644</v>
      </c>
      <c r="D579" s="1">
        <v>141105</v>
      </c>
      <c r="E579" s="1">
        <v>4</v>
      </c>
      <c r="F579" s="1" t="s">
        <v>3146</v>
      </c>
      <c r="G579" s="275">
        <v>43662</v>
      </c>
      <c r="H579" s="275">
        <v>45869</v>
      </c>
      <c r="I579" s="1">
        <v>0</v>
      </c>
      <c r="J579" s="1">
        <v>1</v>
      </c>
      <c r="K579" s="1">
        <v>37</v>
      </c>
      <c r="L579" s="1">
        <v>30</v>
      </c>
      <c r="M579" s="1">
        <v>2</v>
      </c>
      <c r="N579" s="1">
        <v>10.08</v>
      </c>
      <c r="O579" s="1">
        <v>10.55</v>
      </c>
      <c r="P579" s="1">
        <v>68516033</v>
      </c>
      <c r="Q579" s="1">
        <v>778368</v>
      </c>
      <c r="R579" s="1">
        <v>44056614</v>
      </c>
      <c r="S579" s="1">
        <v>0</v>
      </c>
      <c r="T579" s="1">
        <v>0</v>
      </c>
      <c r="U579" s="1">
        <v>62702718</v>
      </c>
      <c r="V579" s="1">
        <v>43662</v>
      </c>
      <c r="W579" s="1">
        <v>0</v>
      </c>
      <c r="X579" s="1">
        <v>0</v>
      </c>
      <c r="Y579" s="1">
        <v>0</v>
      </c>
      <c r="Z579" s="1" t="s">
        <v>4672</v>
      </c>
      <c r="AA579" s="1" t="s">
        <v>2807</v>
      </c>
      <c r="AB579" s="275">
        <v>44651</v>
      </c>
      <c r="AC579" s="1">
        <v>3</v>
      </c>
      <c r="AD579" s="1" t="s">
        <v>2623</v>
      </c>
      <c r="AE579" s="1">
        <v>1</v>
      </c>
      <c r="AF579" s="1">
        <v>30</v>
      </c>
      <c r="AG579" s="1">
        <v>0</v>
      </c>
      <c r="AN579" s="1">
        <v>1</v>
      </c>
      <c r="AO579" s="1">
        <v>1</v>
      </c>
      <c r="AR579" s="276">
        <v>2123038.34</v>
      </c>
      <c r="AS579" s="1" t="s">
        <v>2624</v>
      </c>
      <c r="AT579" s="1">
        <v>0</v>
      </c>
      <c r="AU579" s="1">
        <v>0</v>
      </c>
      <c r="AV579" s="1" t="s">
        <v>2625</v>
      </c>
      <c r="AW579" s="1" t="s">
        <v>2626</v>
      </c>
      <c r="AX579" s="1">
        <v>5</v>
      </c>
      <c r="BC579" s="1">
        <v>1</v>
      </c>
      <c r="BD579" s="1">
        <v>7</v>
      </c>
      <c r="BE579" s="1">
        <v>2</v>
      </c>
      <c r="BF579" s="296">
        <v>16314147.658487072</v>
      </c>
      <c r="BO579" s="279">
        <f t="shared" si="35"/>
        <v>42060084</v>
      </c>
      <c r="BP579" s="2">
        <f t="shared" si="36"/>
        <v>0</v>
      </c>
      <c r="BQ579" s="2">
        <f t="shared" ref="BQ579:BQ642" si="38">+SUM(BV579:XV579)</f>
        <v>52068876</v>
      </c>
      <c r="BS579" s="280">
        <v>42060084</v>
      </c>
      <c r="BT579" s="281"/>
      <c r="BU579" s="281"/>
      <c r="BV579" s="281">
        <v>32545874.584525265</v>
      </c>
      <c r="BW579" s="281"/>
      <c r="BX579" s="281"/>
      <c r="BY579" s="281"/>
      <c r="BZ579" s="281"/>
      <c r="CA579" s="281">
        <v>19523001.415474731</v>
      </c>
      <c r="CB579" s="281"/>
      <c r="CC579" s="281"/>
      <c r="CD579" s="281"/>
      <c r="CE579" s="281"/>
      <c r="CF579" s="281"/>
      <c r="CG579" s="281"/>
    </row>
    <row r="580" spans="1:85" x14ac:dyDescent="0.3">
      <c r="A580" s="273">
        <f t="shared" si="37"/>
        <v>2246198.3256913135</v>
      </c>
      <c r="B580" s="1" t="s">
        <v>2621</v>
      </c>
      <c r="C580" s="274">
        <v>26276644</v>
      </c>
      <c r="D580" s="1">
        <v>141205</v>
      </c>
      <c r="E580" s="1">
        <v>4</v>
      </c>
      <c r="F580" s="1" t="s">
        <v>3205</v>
      </c>
      <c r="G580" s="275">
        <v>43994</v>
      </c>
      <c r="H580" s="275">
        <v>45138</v>
      </c>
      <c r="I580" s="1">
        <v>0</v>
      </c>
      <c r="J580" s="1">
        <v>1</v>
      </c>
      <c r="K580" s="1">
        <v>20</v>
      </c>
      <c r="L580" s="1">
        <v>30</v>
      </c>
      <c r="M580" s="1">
        <v>2</v>
      </c>
      <c r="N580" s="1">
        <v>10.199999999999999</v>
      </c>
      <c r="O580" s="1">
        <v>10.69</v>
      </c>
      <c r="P580" s="1">
        <v>7985555</v>
      </c>
      <c r="Q580" s="1">
        <v>259939</v>
      </c>
      <c r="R580" s="1">
        <v>3862538</v>
      </c>
      <c r="S580" s="1">
        <v>0</v>
      </c>
      <c r="T580" s="1">
        <v>0</v>
      </c>
      <c r="U580" s="1">
        <v>5497282</v>
      </c>
      <c r="V580" s="1">
        <v>43662</v>
      </c>
      <c r="W580" s="1">
        <v>0</v>
      </c>
      <c r="X580" s="1">
        <v>0</v>
      </c>
      <c r="Y580" s="1">
        <v>0</v>
      </c>
      <c r="AB580" s="275">
        <v>44651</v>
      </c>
      <c r="AC580" s="1">
        <v>3</v>
      </c>
      <c r="AD580" s="1" t="s">
        <v>2623</v>
      </c>
      <c r="AE580" s="1">
        <v>1</v>
      </c>
      <c r="AF580" s="1">
        <v>30</v>
      </c>
      <c r="AG580" s="1">
        <v>0</v>
      </c>
      <c r="AN580" s="1">
        <v>1</v>
      </c>
      <c r="AO580" s="1">
        <v>1</v>
      </c>
      <c r="AR580" s="276">
        <v>186043.3</v>
      </c>
      <c r="AS580" s="1" t="s">
        <v>2677</v>
      </c>
      <c r="AT580" s="1">
        <v>0</v>
      </c>
      <c r="AU580" s="1">
        <v>0</v>
      </c>
      <c r="AX580" s="1">
        <v>5</v>
      </c>
      <c r="BC580" s="1">
        <v>1</v>
      </c>
      <c r="BD580" s="1">
        <v>7</v>
      </c>
      <c r="BE580" s="1">
        <v>2</v>
      </c>
      <c r="BF580" s="296">
        <v>1430296.3743086869</v>
      </c>
      <c r="BO580" s="279">
        <f t="shared" ref="BO580:BO643" si="39">+BS580</f>
        <v>42062286</v>
      </c>
      <c r="BP580" s="2">
        <f t="shared" ref="BP580:BP643" si="40">+SUM(BT580:BU580)</f>
        <v>0</v>
      </c>
      <c r="BQ580" s="2">
        <f t="shared" si="38"/>
        <v>2201461.0100000002</v>
      </c>
      <c r="BS580" s="280">
        <v>42062286</v>
      </c>
      <c r="BT580" s="281"/>
      <c r="BU580" s="281"/>
      <c r="BV580" s="281">
        <v>1758234.619825271</v>
      </c>
      <c r="BW580" s="281"/>
      <c r="BX580" s="281"/>
      <c r="BY580" s="281"/>
      <c r="BZ580" s="281"/>
      <c r="CA580" s="281">
        <v>443226.39017472928</v>
      </c>
      <c r="CB580" s="281"/>
      <c r="CC580" s="281"/>
      <c r="CD580" s="281"/>
      <c r="CE580" s="281"/>
      <c r="CF580" s="281"/>
      <c r="CG580" s="281"/>
    </row>
    <row r="581" spans="1:85" x14ac:dyDescent="0.3">
      <c r="A581" s="273">
        <f t="shared" si="37"/>
        <v>1230294.6249644267</v>
      </c>
      <c r="B581" s="1" t="s">
        <v>2621</v>
      </c>
      <c r="C581" s="274">
        <v>26276644</v>
      </c>
      <c r="D581" s="1">
        <v>144205</v>
      </c>
      <c r="E581" s="1">
        <v>4</v>
      </c>
      <c r="F581" s="1" t="s">
        <v>3511</v>
      </c>
      <c r="G581" s="275">
        <v>43830</v>
      </c>
      <c r="H581" s="275">
        <v>44926</v>
      </c>
      <c r="I581" s="1">
        <v>0</v>
      </c>
      <c r="J581" s="1">
        <v>1</v>
      </c>
      <c r="K581" s="1">
        <v>27</v>
      </c>
      <c r="L581" s="1">
        <v>30</v>
      </c>
      <c r="M581" s="1">
        <v>2</v>
      </c>
      <c r="N581" s="1">
        <v>18</v>
      </c>
      <c r="O581" s="1">
        <v>19.559999999999999</v>
      </c>
      <c r="P581" s="1">
        <v>7000000</v>
      </c>
      <c r="Q581" s="1">
        <v>253067</v>
      </c>
      <c r="R581" s="1">
        <v>2115759</v>
      </c>
      <c r="S581" s="1">
        <v>0</v>
      </c>
      <c r="T581" s="1">
        <v>0</v>
      </c>
      <c r="U581" s="1">
        <v>0</v>
      </c>
      <c r="W581" s="1">
        <v>0</v>
      </c>
      <c r="X581" s="1">
        <v>0</v>
      </c>
      <c r="Y581" s="1">
        <v>0</v>
      </c>
      <c r="AB581" s="275">
        <v>44651</v>
      </c>
      <c r="AC581" s="1">
        <v>1</v>
      </c>
      <c r="AD581" s="1" t="s">
        <v>2623</v>
      </c>
      <c r="AE581" s="1">
        <v>1</v>
      </c>
      <c r="AF581" s="1">
        <v>30</v>
      </c>
      <c r="AG581" s="1">
        <v>0</v>
      </c>
      <c r="AN581" s="1">
        <v>1</v>
      </c>
      <c r="AO581" s="1">
        <v>1</v>
      </c>
      <c r="AR581" s="276">
        <v>101999.61</v>
      </c>
      <c r="AS581" s="1" t="s">
        <v>2657</v>
      </c>
      <c r="AT581" s="1">
        <v>0</v>
      </c>
      <c r="AU581" s="1">
        <v>0</v>
      </c>
      <c r="AX581" s="1">
        <v>5</v>
      </c>
      <c r="BC581" s="1">
        <v>1</v>
      </c>
      <c r="BD581" s="1">
        <v>7</v>
      </c>
      <c r="BE581" s="1">
        <v>2</v>
      </c>
      <c r="BF581" s="296">
        <v>783464.76503557328</v>
      </c>
      <c r="BO581" s="279">
        <f t="shared" si="39"/>
        <v>42064226</v>
      </c>
      <c r="BP581" s="2">
        <f t="shared" si="40"/>
        <v>0</v>
      </c>
      <c r="BQ581" s="2">
        <f t="shared" si="38"/>
        <v>0</v>
      </c>
      <c r="BS581" s="280">
        <v>42064226</v>
      </c>
      <c r="BT581" s="281"/>
      <c r="BU581" s="281"/>
      <c r="BV581" s="281"/>
      <c r="BW581" s="281"/>
      <c r="BX581" s="281"/>
      <c r="BY581" s="281"/>
      <c r="BZ581" s="281"/>
      <c r="CA581" s="281">
        <v>0</v>
      </c>
      <c r="CB581" s="281"/>
      <c r="CC581" s="281"/>
      <c r="CD581" s="281"/>
      <c r="CE581" s="281"/>
      <c r="CF581" s="281"/>
      <c r="CG581" s="281"/>
    </row>
    <row r="582" spans="1:85" x14ac:dyDescent="0.3">
      <c r="A582" s="273">
        <f t="shared" si="37"/>
        <v>581708.94783133327</v>
      </c>
      <c r="B582" s="1" t="s">
        <v>2621</v>
      </c>
      <c r="C582" s="274">
        <v>26276644</v>
      </c>
      <c r="D582" s="1">
        <v>144205</v>
      </c>
      <c r="E582" s="1">
        <v>4</v>
      </c>
      <c r="F582" s="1" t="s">
        <v>3381</v>
      </c>
      <c r="G582" s="275">
        <v>43838</v>
      </c>
      <c r="H582" s="275">
        <v>44957</v>
      </c>
      <c r="I582" s="1">
        <v>0</v>
      </c>
      <c r="J582" s="1">
        <v>1</v>
      </c>
      <c r="K582" s="1">
        <v>26</v>
      </c>
      <c r="L582" s="1">
        <v>30</v>
      </c>
      <c r="M582" s="1">
        <v>2</v>
      </c>
      <c r="N582" s="1">
        <v>18</v>
      </c>
      <c r="O582" s="1">
        <v>19.559999999999999</v>
      </c>
      <c r="P582" s="1">
        <v>3000000</v>
      </c>
      <c r="Q582" s="1">
        <v>108457</v>
      </c>
      <c r="R582" s="1">
        <v>1000223</v>
      </c>
      <c r="S582" s="1">
        <v>0</v>
      </c>
      <c r="T582" s="1">
        <v>0</v>
      </c>
      <c r="U582" s="1">
        <v>0</v>
      </c>
      <c r="W582" s="1">
        <v>0</v>
      </c>
      <c r="X582" s="1">
        <v>0</v>
      </c>
      <c r="Y582" s="1">
        <v>0</v>
      </c>
      <c r="AB582" s="275">
        <v>44651</v>
      </c>
      <c r="AC582" s="1">
        <v>1</v>
      </c>
      <c r="AD582" s="1" t="s">
        <v>2623</v>
      </c>
      <c r="AE582" s="1">
        <v>1</v>
      </c>
      <c r="AF582" s="1">
        <v>30</v>
      </c>
      <c r="AG582" s="1">
        <v>0</v>
      </c>
      <c r="AN582" s="1">
        <v>1</v>
      </c>
      <c r="AO582" s="1">
        <v>1</v>
      </c>
      <c r="AR582" s="276">
        <v>48131.85</v>
      </c>
      <c r="AS582" s="1" t="s">
        <v>2657</v>
      </c>
      <c r="AT582" s="1">
        <v>0</v>
      </c>
      <c r="AU582" s="1">
        <v>0</v>
      </c>
      <c r="AX582" s="1">
        <v>5</v>
      </c>
      <c r="BC582" s="1">
        <v>1</v>
      </c>
      <c r="BD582" s="1">
        <v>7</v>
      </c>
      <c r="BE582" s="1">
        <v>2</v>
      </c>
      <c r="BF582" s="296">
        <v>370382.20216866676</v>
      </c>
      <c r="BO582" s="279">
        <f t="shared" si="39"/>
        <v>42070882</v>
      </c>
      <c r="BP582" s="2">
        <f t="shared" si="40"/>
        <v>30399240.703826375</v>
      </c>
      <c r="BQ582" s="2">
        <f t="shared" si="38"/>
        <v>2114849.2961736224</v>
      </c>
      <c r="BS582" s="280">
        <v>42070882</v>
      </c>
      <c r="BT582" s="281"/>
      <c r="BU582" s="281">
        <v>30399240.703826375</v>
      </c>
      <c r="BV582" s="281"/>
      <c r="BW582" s="281"/>
      <c r="BX582" s="281"/>
      <c r="BY582" s="281"/>
      <c r="BZ582" s="281"/>
      <c r="CA582" s="281">
        <v>2114849.2961736224</v>
      </c>
      <c r="CB582" s="281"/>
      <c r="CC582" s="281"/>
      <c r="CD582" s="281"/>
      <c r="CE582" s="281"/>
      <c r="CF582" s="281"/>
      <c r="CG582" s="281"/>
    </row>
    <row r="583" spans="1:85" x14ac:dyDescent="0.3">
      <c r="A583" s="273">
        <f t="shared" si="37"/>
        <v>17854153.042351816</v>
      </c>
      <c r="B583" s="1" t="s">
        <v>2621</v>
      </c>
      <c r="C583" s="274">
        <v>26278289</v>
      </c>
      <c r="D583" s="1">
        <v>144105</v>
      </c>
      <c r="E583" s="1">
        <v>4</v>
      </c>
      <c r="F583" s="1" t="s">
        <v>5852</v>
      </c>
      <c r="G583" s="275">
        <v>44643</v>
      </c>
      <c r="H583" s="275">
        <v>46112</v>
      </c>
      <c r="I583" s="1">
        <v>0</v>
      </c>
      <c r="J583" s="1">
        <v>1</v>
      </c>
      <c r="K583" s="1">
        <v>0</v>
      </c>
      <c r="L583" s="1">
        <v>30</v>
      </c>
      <c r="M583" s="1">
        <v>2</v>
      </c>
      <c r="N583" s="1">
        <v>17.7</v>
      </c>
      <c r="O583" s="1">
        <v>19.2</v>
      </c>
      <c r="P583" s="1">
        <v>20103295</v>
      </c>
      <c r="Q583" s="1">
        <v>591619</v>
      </c>
      <c r="R583" s="1">
        <v>20103295</v>
      </c>
      <c r="S583" s="1">
        <v>0</v>
      </c>
      <c r="T583" s="1">
        <v>0</v>
      </c>
      <c r="U583" s="1">
        <v>0</v>
      </c>
      <c r="W583" s="1">
        <v>0</v>
      </c>
      <c r="X583" s="1">
        <v>0</v>
      </c>
      <c r="Y583" s="1">
        <v>0</v>
      </c>
      <c r="AB583" s="275">
        <v>44643</v>
      </c>
      <c r="AC583" s="1">
        <v>1</v>
      </c>
      <c r="AD583" s="1" t="s">
        <v>2623</v>
      </c>
      <c r="AE583" s="1">
        <v>1</v>
      </c>
      <c r="AF583" s="1">
        <v>30</v>
      </c>
      <c r="AG583" s="1">
        <v>0</v>
      </c>
      <c r="AN583" s="1">
        <v>1</v>
      </c>
      <c r="AO583" s="1">
        <v>1</v>
      </c>
      <c r="AR583" s="276">
        <v>281142.96000000002</v>
      </c>
      <c r="AS583" s="1" t="s">
        <v>2632</v>
      </c>
      <c r="AT583" s="1">
        <v>0</v>
      </c>
      <c r="AU583" s="1">
        <v>0</v>
      </c>
      <c r="AV583" s="1" t="s">
        <v>2625</v>
      </c>
      <c r="AW583" s="1" t="s">
        <v>2626</v>
      </c>
      <c r="AX583" s="1">
        <v>5</v>
      </c>
      <c r="BC583" s="1">
        <v>1</v>
      </c>
      <c r="BD583" s="1">
        <v>7</v>
      </c>
      <c r="BE583" s="1">
        <v>2</v>
      </c>
      <c r="BF583" s="296">
        <v>1967998.9976481828</v>
      </c>
      <c r="BO583" s="279">
        <f t="shared" si="39"/>
        <v>42076880</v>
      </c>
      <c r="BP583" s="2">
        <f t="shared" si="40"/>
        <v>0</v>
      </c>
      <c r="BQ583" s="2">
        <f t="shared" si="38"/>
        <v>28732027.59</v>
      </c>
      <c r="BS583" s="280">
        <v>42076880</v>
      </c>
      <c r="BT583" s="281"/>
      <c r="BU583" s="281"/>
      <c r="BV583" s="281"/>
      <c r="BW583" s="281"/>
      <c r="BX583" s="281"/>
      <c r="BY583" s="281"/>
      <c r="BZ583" s="281"/>
      <c r="CA583" s="281">
        <v>28732027.59</v>
      </c>
      <c r="CB583" s="281"/>
      <c r="CC583" s="281"/>
      <c r="CD583" s="281"/>
      <c r="CE583" s="281"/>
      <c r="CF583" s="281"/>
      <c r="CG583" s="281"/>
    </row>
    <row r="584" spans="1:85" x14ac:dyDescent="0.3">
      <c r="A584" s="273">
        <f t="shared" si="37"/>
        <v>8731632.1718416065</v>
      </c>
      <c r="B584" s="1" t="s">
        <v>2621</v>
      </c>
      <c r="C584" s="274">
        <v>26278289</v>
      </c>
      <c r="D584" s="1">
        <v>144205</v>
      </c>
      <c r="E584" s="1">
        <v>4</v>
      </c>
      <c r="F584" s="1" t="s">
        <v>2838</v>
      </c>
      <c r="G584" s="275">
        <v>43769</v>
      </c>
      <c r="H584" s="275">
        <v>45991</v>
      </c>
      <c r="I584" s="1">
        <v>0</v>
      </c>
      <c r="J584" s="1">
        <v>1</v>
      </c>
      <c r="K584" s="1">
        <v>29</v>
      </c>
      <c r="L584" s="1">
        <v>30</v>
      </c>
      <c r="M584" s="1">
        <v>2</v>
      </c>
      <c r="N584" s="1">
        <v>18</v>
      </c>
      <c r="O584" s="1">
        <v>19.559999999999999</v>
      </c>
      <c r="P584" s="1">
        <v>10000000</v>
      </c>
      <c r="Q584" s="1">
        <v>307295</v>
      </c>
      <c r="R584" s="1">
        <v>9831578</v>
      </c>
      <c r="S584" s="1">
        <v>0</v>
      </c>
      <c r="T584" s="1">
        <v>0</v>
      </c>
      <c r="U584" s="1">
        <v>0</v>
      </c>
      <c r="W584" s="1">
        <v>0</v>
      </c>
      <c r="X584" s="1">
        <v>0</v>
      </c>
      <c r="Y584" s="1">
        <v>0</v>
      </c>
      <c r="AB584" s="275">
        <v>44651</v>
      </c>
      <c r="AC584" s="1">
        <v>1</v>
      </c>
      <c r="AD584" s="1" t="s">
        <v>2623</v>
      </c>
      <c r="AE584" s="1">
        <v>1</v>
      </c>
      <c r="AF584" s="1">
        <v>30</v>
      </c>
      <c r="AG584" s="1">
        <v>0</v>
      </c>
      <c r="AN584" s="1">
        <v>1</v>
      </c>
      <c r="AO584" s="1">
        <v>1</v>
      </c>
      <c r="AR584" s="276">
        <v>137489.89000000001</v>
      </c>
      <c r="AS584" s="1" t="s">
        <v>2657</v>
      </c>
      <c r="AT584" s="1">
        <v>0</v>
      </c>
      <c r="AU584" s="1">
        <v>0</v>
      </c>
      <c r="AX584" s="1">
        <v>5</v>
      </c>
      <c r="BC584" s="1">
        <v>1</v>
      </c>
      <c r="BD584" s="1">
        <v>7</v>
      </c>
      <c r="BE584" s="1">
        <v>2</v>
      </c>
      <c r="BF584" s="296">
        <v>962455.93815839279</v>
      </c>
      <c r="BO584" s="279">
        <f t="shared" si="39"/>
        <v>42076924</v>
      </c>
      <c r="BP584" s="2">
        <f t="shared" si="40"/>
        <v>0</v>
      </c>
      <c r="BQ584" s="2">
        <f t="shared" si="38"/>
        <v>28084843</v>
      </c>
      <c r="BS584" s="280">
        <v>42076924</v>
      </c>
      <c r="BT584" s="281"/>
      <c r="BU584" s="281"/>
      <c r="BV584" s="281">
        <v>28084843</v>
      </c>
      <c r="BW584" s="281"/>
      <c r="BX584" s="281"/>
      <c r="BY584" s="281"/>
      <c r="BZ584" s="281"/>
      <c r="CA584" s="281"/>
      <c r="CB584" s="281"/>
      <c r="CC584" s="281"/>
      <c r="CD584" s="281"/>
      <c r="CE584" s="281"/>
      <c r="CF584" s="281"/>
      <c r="CG584" s="281"/>
    </row>
    <row r="585" spans="1:85" x14ac:dyDescent="0.3">
      <c r="A585" s="273">
        <f t="shared" si="37"/>
        <v>610833.21446642897</v>
      </c>
      <c r="B585" s="1" t="s">
        <v>2621</v>
      </c>
      <c r="C585" s="274">
        <v>26278289</v>
      </c>
      <c r="D585" s="1">
        <v>144205</v>
      </c>
      <c r="E585" s="1">
        <v>4</v>
      </c>
      <c r="F585" s="1" t="s">
        <v>3423</v>
      </c>
      <c r="G585" s="275">
        <v>44015</v>
      </c>
      <c r="H585" s="275">
        <v>44804</v>
      </c>
      <c r="I585" s="1">
        <v>0</v>
      </c>
      <c r="J585" s="1">
        <v>1</v>
      </c>
      <c r="K585" s="1">
        <v>19</v>
      </c>
      <c r="L585" s="1">
        <v>30</v>
      </c>
      <c r="M585" s="1">
        <v>2</v>
      </c>
      <c r="N585" s="1">
        <v>9</v>
      </c>
      <c r="O585" s="1">
        <v>9.3800000000000008</v>
      </c>
      <c r="P585" s="1">
        <v>3069752</v>
      </c>
      <c r="Q585" s="1">
        <v>140809</v>
      </c>
      <c r="R585" s="1">
        <v>687804</v>
      </c>
      <c r="S585" s="1">
        <v>0</v>
      </c>
      <c r="T585" s="1">
        <v>0</v>
      </c>
      <c r="U585" s="1">
        <v>0</v>
      </c>
      <c r="W585" s="1">
        <v>0</v>
      </c>
      <c r="X585" s="1">
        <v>0</v>
      </c>
      <c r="Y585" s="1">
        <v>0</v>
      </c>
      <c r="AB585" s="275">
        <v>44651</v>
      </c>
      <c r="AC585" s="1">
        <v>1</v>
      </c>
      <c r="AD585" s="1" t="s">
        <v>2623</v>
      </c>
      <c r="AE585" s="1">
        <v>1</v>
      </c>
      <c r="AF585" s="1">
        <v>30</v>
      </c>
      <c r="AG585" s="1">
        <v>0</v>
      </c>
      <c r="AN585" s="1">
        <v>1</v>
      </c>
      <c r="AO585" s="1">
        <v>1</v>
      </c>
      <c r="AR585" s="276">
        <v>9638.66</v>
      </c>
      <c r="AS585" s="1" t="s">
        <v>2632</v>
      </c>
      <c r="AT585" s="1">
        <v>0</v>
      </c>
      <c r="AU585" s="1">
        <v>0</v>
      </c>
      <c r="AX585" s="1">
        <v>5</v>
      </c>
      <c r="BC585" s="1">
        <v>1</v>
      </c>
      <c r="BD585" s="1">
        <v>7</v>
      </c>
      <c r="BE585" s="1">
        <v>2</v>
      </c>
      <c r="BF585" s="296">
        <v>67332.12553357103</v>
      </c>
      <c r="BO585" s="279">
        <f t="shared" si="39"/>
        <v>42089244</v>
      </c>
      <c r="BP585" s="2">
        <f t="shared" si="40"/>
        <v>0</v>
      </c>
      <c r="BQ585" s="2">
        <f t="shared" si="38"/>
        <v>2809185.4600000004</v>
      </c>
      <c r="BS585" s="280">
        <v>42089244</v>
      </c>
      <c r="BT585" s="281"/>
      <c r="BU585" s="281"/>
      <c r="BV585" s="281"/>
      <c r="BW585" s="281"/>
      <c r="BX585" s="281"/>
      <c r="BY585" s="281"/>
      <c r="BZ585" s="281"/>
      <c r="CA585" s="281">
        <v>2809185.4600000004</v>
      </c>
      <c r="CB585" s="281"/>
      <c r="CC585" s="281"/>
      <c r="CD585" s="281"/>
      <c r="CE585" s="281"/>
      <c r="CF585" s="281"/>
      <c r="CG585" s="281"/>
    </row>
    <row r="586" spans="1:85" x14ac:dyDescent="0.3">
      <c r="A586" s="273">
        <f t="shared" si="37"/>
        <v>2231464.5713401469</v>
      </c>
      <c r="B586" s="1" t="s">
        <v>2621</v>
      </c>
      <c r="C586" s="274">
        <v>26278289</v>
      </c>
      <c r="D586" s="1">
        <v>144205</v>
      </c>
      <c r="E586" s="1">
        <v>4</v>
      </c>
      <c r="F586" s="1" t="s">
        <v>6226</v>
      </c>
      <c r="G586" s="275">
        <v>44588</v>
      </c>
      <c r="H586" s="275">
        <v>44742</v>
      </c>
      <c r="I586" s="1">
        <v>0</v>
      </c>
      <c r="J586" s="1">
        <v>1</v>
      </c>
      <c r="K586" s="1">
        <v>0</v>
      </c>
      <c r="L586" s="1">
        <v>150</v>
      </c>
      <c r="M586" s="1">
        <v>2</v>
      </c>
      <c r="N586" s="1">
        <v>19.5</v>
      </c>
      <c r="O586" s="1">
        <v>20.62</v>
      </c>
      <c r="P586" s="1">
        <v>2512555</v>
      </c>
      <c r="Q586" s="1">
        <v>2720974</v>
      </c>
      <c r="R586" s="1">
        <v>2512555</v>
      </c>
      <c r="S586" s="1">
        <v>81678</v>
      </c>
      <c r="T586" s="1">
        <v>0</v>
      </c>
      <c r="U586" s="1">
        <v>0</v>
      </c>
      <c r="W586" s="1">
        <v>0</v>
      </c>
      <c r="X586" s="1">
        <v>0</v>
      </c>
      <c r="Y586" s="1">
        <v>0</v>
      </c>
      <c r="AB586" s="275">
        <v>44588</v>
      </c>
      <c r="AC586" s="1">
        <v>1</v>
      </c>
      <c r="AD586" s="1" t="s">
        <v>2623</v>
      </c>
      <c r="AE586" s="1">
        <v>1</v>
      </c>
      <c r="AF586" s="1">
        <v>150</v>
      </c>
      <c r="AG586" s="1">
        <v>0</v>
      </c>
      <c r="AN586" s="1">
        <v>1</v>
      </c>
      <c r="AO586" s="1">
        <v>1</v>
      </c>
      <c r="AR586" s="276">
        <v>35125.49</v>
      </c>
      <c r="AS586" s="1" t="s">
        <v>2632</v>
      </c>
      <c r="AT586" s="1">
        <v>0</v>
      </c>
      <c r="AU586" s="1">
        <v>0</v>
      </c>
      <c r="AX586" s="1">
        <v>5</v>
      </c>
      <c r="BC586" s="1">
        <v>1</v>
      </c>
      <c r="BD586" s="1">
        <v>7</v>
      </c>
      <c r="BE586" s="1">
        <v>2</v>
      </c>
      <c r="BF586" s="296">
        <v>245964.93865985304</v>
      </c>
      <c r="BO586" s="279">
        <f t="shared" si="39"/>
        <v>42094822</v>
      </c>
      <c r="BP586" s="2">
        <f t="shared" si="40"/>
        <v>0</v>
      </c>
      <c r="BQ586" s="2">
        <f t="shared" si="38"/>
        <v>49036605.009999998</v>
      </c>
      <c r="BS586" s="280">
        <v>42094822</v>
      </c>
      <c r="BT586" s="281"/>
      <c r="BU586" s="281"/>
      <c r="BV586" s="281">
        <v>43417024.108478017</v>
      </c>
      <c r="BW586" s="281"/>
      <c r="BX586" s="281"/>
      <c r="BY586" s="281"/>
      <c r="BZ586" s="281"/>
      <c r="CA586" s="281">
        <v>5619580.901521978</v>
      </c>
      <c r="CB586" s="281"/>
      <c r="CC586" s="281"/>
      <c r="CD586" s="281"/>
      <c r="CE586" s="281"/>
      <c r="CF586" s="281"/>
      <c r="CG586" s="281"/>
    </row>
    <row r="587" spans="1:85" x14ac:dyDescent="0.3">
      <c r="A587" s="273">
        <f t="shared" si="37"/>
        <v>1972601.8512864879</v>
      </c>
      <c r="B587" s="1" t="s">
        <v>2621</v>
      </c>
      <c r="C587" s="274">
        <v>26278220</v>
      </c>
      <c r="D587" s="1">
        <v>144105</v>
      </c>
      <c r="E587" s="1">
        <v>4</v>
      </c>
      <c r="F587" s="1" t="s">
        <v>5084</v>
      </c>
      <c r="G587" s="275">
        <v>44532</v>
      </c>
      <c r="H587" s="275">
        <v>45291</v>
      </c>
      <c r="I587" s="1">
        <v>0</v>
      </c>
      <c r="J587" s="1">
        <v>1</v>
      </c>
      <c r="K587" s="1">
        <v>3</v>
      </c>
      <c r="L587" s="1">
        <v>30</v>
      </c>
      <c r="M587" s="1">
        <v>2</v>
      </c>
      <c r="N587" s="1">
        <v>9</v>
      </c>
      <c r="O587" s="1">
        <v>9.3800000000000008</v>
      </c>
      <c r="P587" s="1">
        <v>3038668</v>
      </c>
      <c r="Q587" s="1">
        <v>139384</v>
      </c>
      <c r="R587" s="1">
        <v>2689226</v>
      </c>
      <c r="S587" s="1">
        <v>0</v>
      </c>
      <c r="T587" s="1">
        <v>0</v>
      </c>
      <c r="U587" s="1">
        <v>0</v>
      </c>
      <c r="W587" s="1">
        <v>0</v>
      </c>
      <c r="X587" s="1">
        <v>0</v>
      </c>
      <c r="Y587" s="1">
        <v>0</v>
      </c>
      <c r="AB587" s="275">
        <v>44651</v>
      </c>
      <c r="AC587" s="1">
        <v>1</v>
      </c>
      <c r="AD587" s="1" t="s">
        <v>2623</v>
      </c>
      <c r="AE587" s="1">
        <v>1</v>
      </c>
      <c r="AF587" s="1">
        <v>30</v>
      </c>
      <c r="AG587" s="1">
        <v>0</v>
      </c>
      <c r="AN587" s="1">
        <v>1</v>
      </c>
      <c r="AO587" s="1">
        <v>1</v>
      </c>
      <c r="AR587" s="276">
        <v>114494.77</v>
      </c>
      <c r="AS587" s="1" t="s">
        <v>2632</v>
      </c>
      <c r="AT587" s="1">
        <v>0</v>
      </c>
      <c r="AU587" s="1">
        <v>0</v>
      </c>
      <c r="AV587" s="1" t="s">
        <v>2625</v>
      </c>
      <c r="AW587" s="1" t="s">
        <v>2626</v>
      </c>
      <c r="AX587" s="1">
        <v>5</v>
      </c>
      <c r="BC587" s="1">
        <v>1</v>
      </c>
      <c r="BD587" s="1">
        <v>7</v>
      </c>
      <c r="BE587" s="1">
        <v>2</v>
      </c>
      <c r="BF587" s="296">
        <v>602129.37871351209</v>
      </c>
      <c r="BO587" s="279">
        <f t="shared" si="39"/>
        <v>42204642</v>
      </c>
      <c r="BP587" s="2">
        <f t="shared" si="40"/>
        <v>0</v>
      </c>
      <c r="BQ587" s="2">
        <f t="shared" si="38"/>
        <v>46769190</v>
      </c>
      <c r="BS587" s="280">
        <v>42204642</v>
      </c>
      <c r="BT587" s="281"/>
      <c r="BU587" s="281"/>
      <c r="BV587" s="281"/>
      <c r="BW587" s="281"/>
      <c r="BX587" s="281"/>
      <c r="BY587" s="281"/>
      <c r="BZ587" s="281"/>
      <c r="CA587" s="281">
        <v>46769190</v>
      </c>
      <c r="CB587" s="281"/>
      <c r="CC587" s="281"/>
      <c r="CD587" s="281"/>
      <c r="CE587" s="281"/>
      <c r="CF587" s="281"/>
      <c r="CG587" s="281"/>
    </row>
    <row r="588" spans="1:85" x14ac:dyDescent="0.3">
      <c r="A588" s="273">
        <f t="shared" si="37"/>
        <v>3716418.569036576</v>
      </c>
      <c r="B588" s="1" t="s">
        <v>2621</v>
      </c>
      <c r="C588" s="274">
        <v>26278220</v>
      </c>
      <c r="D588" s="1">
        <v>144105</v>
      </c>
      <c r="E588" s="1">
        <v>4</v>
      </c>
      <c r="F588" s="1" t="s">
        <v>5858</v>
      </c>
      <c r="G588" s="275">
        <v>44629</v>
      </c>
      <c r="H588" s="275">
        <v>45565</v>
      </c>
      <c r="I588" s="1">
        <v>0</v>
      </c>
      <c r="J588" s="1">
        <v>1</v>
      </c>
      <c r="K588" s="1">
        <v>0</v>
      </c>
      <c r="L588" s="1">
        <v>30</v>
      </c>
      <c r="M588" s="1">
        <v>2</v>
      </c>
      <c r="N588" s="1">
        <v>15.3</v>
      </c>
      <c r="O588" s="1">
        <v>16.41</v>
      </c>
      <c r="P588" s="1">
        <v>5066595</v>
      </c>
      <c r="Q588" s="1">
        <v>205289</v>
      </c>
      <c r="R588" s="1">
        <v>5066595</v>
      </c>
      <c r="S588" s="1">
        <v>0</v>
      </c>
      <c r="T588" s="1">
        <v>0</v>
      </c>
      <c r="U588" s="1">
        <v>0</v>
      </c>
      <c r="W588" s="1">
        <v>0</v>
      </c>
      <c r="X588" s="1">
        <v>0</v>
      </c>
      <c r="Y588" s="1">
        <v>0</v>
      </c>
      <c r="AB588" s="275">
        <v>44629</v>
      </c>
      <c r="AC588" s="1">
        <v>1</v>
      </c>
      <c r="AD588" s="1" t="s">
        <v>2623</v>
      </c>
      <c r="AE588" s="1">
        <v>1</v>
      </c>
      <c r="AF588" s="1">
        <v>30</v>
      </c>
      <c r="AG588" s="1">
        <v>0</v>
      </c>
      <c r="AN588" s="1">
        <v>1</v>
      </c>
      <c r="AO588" s="1">
        <v>1</v>
      </c>
      <c r="AR588" s="276">
        <v>215743.81</v>
      </c>
      <c r="AS588" s="1" t="s">
        <v>2632</v>
      </c>
      <c r="AT588" s="1">
        <v>0</v>
      </c>
      <c r="AU588" s="1">
        <v>0</v>
      </c>
      <c r="AV588" s="1" t="s">
        <v>2625</v>
      </c>
      <c r="AW588" s="1" t="s">
        <v>2626</v>
      </c>
      <c r="AX588" s="1">
        <v>5</v>
      </c>
      <c r="BC588" s="1">
        <v>1</v>
      </c>
      <c r="BD588" s="1">
        <v>7</v>
      </c>
      <c r="BE588" s="1">
        <v>2</v>
      </c>
      <c r="BF588" s="296">
        <v>1134432.6209634247</v>
      </c>
      <c r="BO588" s="279">
        <f t="shared" si="39"/>
        <v>42206889</v>
      </c>
      <c r="BP588" s="2">
        <f t="shared" si="40"/>
        <v>0</v>
      </c>
      <c r="BQ588" s="2">
        <f t="shared" si="38"/>
        <v>37627450</v>
      </c>
      <c r="BS588" s="280">
        <v>42206889</v>
      </c>
      <c r="BT588" s="281"/>
      <c r="BU588" s="281"/>
      <c r="BV588" s="281">
        <v>37627450</v>
      </c>
      <c r="BW588" s="281"/>
      <c r="BX588" s="281"/>
      <c r="BY588" s="281"/>
      <c r="BZ588" s="281"/>
      <c r="CA588" s="281"/>
      <c r="CB588" s="281"/>
      <c r="CC588" s="281"/>
      <c r="CD588" s="281"/>
      <c r="CE588" s="281"/>
      <c r="CF588" s="281"/>
      <c r="CG588" s="281"/>
    </row>
    <row r="589" spans="1:85" x14ac:dyDescent="0.3">
      <c r="A589" s="273">
        <f t="shared" si="37"/>
        <v>1860482.9537048603</v>
      </c>
      <c r="B589" s="1" t="s">
        <v>2621</v>
      </c>
      <c r="C589" s="274">
        <v>26278220</v>
      </c>
      <c r="D589" s="1">
        <v>144205</v>
      </c>
      <c r="E589" s="1">
        <v>4</v>
      </c>
      <c r="F589" s="1" t="s">
        <v>3880</v>
      </c>
      <c r="G589" s="275">
        <v>44043</v>
      </c>
      <c r="H589" s="275">
        <v>45169</v>
      </c>
      <c r="I589" s="1">
        <v>0</v>
      </c>
      <c r="J589" s="1">
        <v>1</v>
      </c>
      <c r="K589" s="1">
        <v>19</v>
      </c>
      <c r="L589" s="1">
        <v>30</v>
      </c>
      <c r="M589" s="1">
        <v>2</v>
      </c>
      <c r="N589" s="1">
        <v>9</v>
      </c>
      <c r="O589" s="1">
        <v>9.3800000000000008</v>
      </c>
      <c r="P589" s="1">
        <v>5000000</v>
      </c>
      <c r="Q589" s="1">
        <v>159939</v>
      </c>
      <c r="R589" s="1">
        <v>2536352</v>
      </c>
      <c r="S589" s="1">
        <v>0</v>
      </c>
      <c r="T589" s="1">
        <v>0</v>
      </c>
      <c r="U589" s="1">
        <v>0</v>
      </c>
      <c r="W589" s="1">
        <v>0</v>
      </c>
      <c r="X589" s="1">
        <v>0</v>
      </c>
      <c r="Y589" s="1">
        <v>0</v>
      </c>
      <c r="AB589" s="275">
        <v>44651</v>
      </c>
      <c r="AC589" s="1">
        <v>1</v>
      </c>
      <c r="AD589" s="1" t="s">
        <v>2623</v>
      </c>
      <c r="AE589" s="1">
        <v>1</v>
      </c>
      <c r="AF589" s="1">
        <v>30</v>
      </c>
      <c r="AG589" s="1">
        <v>0</v>
      </c>
      <c r="AN589" s="1">
        <v>1</v>
      </c>
      <c r="AO589" s="1">
        <v>1</v>
      </c>
      <c r="AR589" s="276">
        <v>107968.82</v>
      </c>
      <c r="AS589" s="1" t="s">
        <v>2657</v>
      </c>
      <c r="AT589" s="1">
        <v>0</v>
      </c>
      <c r="AU589" s="1">
        <v>0</v>
      </c>
      <c r="AX589" s="1">
        <v>5</v>
      </c>
      <c r="BC589" s="1">
        <v>1</v>
      </c>
      <c r="BD589" s="1">
        <v>7</v>
      </c>
      <c r="BE589" s="1">
        <v>2</v>
      </c>
      <c r="BF589" s="296">
        <v>567900.22629513987</v>
      </c>
      <c r="BO589" s="279">
        <f t="shared" si="39"/>
        <v>42226949</v>
      </c>
      <c r="BP589" s="2">
        <f t="shared" si="40"/>
        <v>0</v>
      </c>
      <c r="BQ589" s="2">
        <f t="shared" si="38"/>
        <v>5826552</v>
      </c>
      <c r="BS589" s="280">
        <v>42226949</v>
      </c>
      <c r="BT589" s="281"/>
      <c r="BU589" s="281"/>
      <c r="BV589" s="281"/>
      <c r="BW589" s="281"/>
      <c r="BX589" s="281"/>
      <c r="BY589" s="281"/>
      <c r="BZ589" s="281">
        <v>3645672.8998723384</v>
      </c>
      <c r="CA589" s="281"/>
      <c r="CB589" s="281"/>
      <c r="CC589" s="281"/>
      <c r="CD589" s="281"/>
      <c r="CE589" s="281">
        <v>2180879.1001276616</v>
      </c>
      <c r="CF589" s="281"/>
      <c r="CG589" s="281"/>
    </row>
    <row r="590" spans="1:85" x14ac:dyDescent="0.3">
      <c r="A590" s="273">
        <f t="shared" si="37"/>
        <v>318506.76726111601</v>
      </c>
      <c r="B590" s="1" t="s">
        <v>2621</v>
      </c>
      <c r="C590" s="274">
        <v>26278220</v>
      </c>
      <c r="D590" s="1">
        <v>144205</v>
      </c>
      <c r="E590" s="1">
        <v>4</v>
      </c>
      <c r="F590" s="1" t="s">
        <v>4300</v>
      </c>
      <c r="G590" s="275">
        <v>44459</v>
      </c>
      <c r="H590" s="275">
        <v>45565</v>
      </c>
      <c r="I590" s="1">
        <v>0</v>
      </c>
      <c r="J590" s="1">
        <v>1</v>
      </c>
      <c r="K590" s="1">
        <v>6</v>
      </c>
      <c r="L590" s="1">
        <v>30</v>
      </c>
      <c r="M590" s="1">
        <v>2</v>
      </c>
      <c r="N590" s="1">
        <v>17.690000000000001</v>
      </c>
      <c r="O590" s="1">
        <v>19.2</v>
      </c>
      <c r="P590" s="1">
        <v>500000</v>
      </c>
      <c r="Q590" s="1">
        <v>18102</v>
      </c>
      <c r="R590" s="1">
        <v>434207</v>
      </c>
      <c r="S590" s="1">
        <v>0</v>
      </c>
      <c r="T590" s="1">
        <v>0</v>
      </c>
      <c r="U590" s="1">
        <v>0</v>
      </c>
      <c r="W590" s="1">
        <v>0</v>
      </c>
      <c r="X590" s="1">
        <v>0</v>
      </c>
      <c r="Y590" s="1">
        <v>0</v>
      </c>
      <c r="AB590" s="275">
        <v>44651</v>
      </c>
      <c r="AC590" s="1">
        <v>1</v>
      </c>
      <c r="AD590" s="1" t="s">
        <v>2623</v>
      </c>
      <c r="AE590" s="1">
        <v>1</v>
      </c>
      <c r="AF590" s="1">
        <v>30</v>
      </c>
      <c r="AG590" s="1">
        <v>0</v>
      </c>
      <c r="AN590" s="1">
        <v>1</v>
      </c>
      <c r="AO590" s="1">
        <v>1</v>
      </c>
      <c r="AR590" s="276">
        <v>18479.400000000001</v>
      </c>
      <c r="AS590" s="1" t="s">
        <v>2657</v>
      </c>
      <c r="AT590" s="1">
        <v>0</v>
      </c>
      <c r="AU590" s="1">
        <v>0</v>
      </c>
      <c r="AX590" s="1">
        <v>5</v>
      </c>
      <c r="BC590" s="1">
        <v>1</v>
      </c>
      <c r="BD590" s="1">
        <v>7</v>
      </c>
      <c r="BE590" s="1">
        <v>2</v>
      </c>
      <c r="BF590" s="296">
        <v>97220.832738883953</v>
      </c>
      <c r="BO590" s="279">
        <f t="shared" si="39"/>
        <v>42226670</v>
      </c>
      <c r="BP590" s="2">
        <f t="shared" si="40"/>
        <v>67167594.117247507</v>
      </c>
      <c r="BQ590" s="2">
        <f t="shared" si="38"/>
        <v>23840030.882752493</v>
      </c>
      <c r="BS590" s="280">
        <v>42226670</v>
      </c>
      <c r="BT590" s="281">
        <v>67167594.117247507</v>
      </c>
      <c r="BU590" s="281"/>
      <c r="BV590" s="281"/>
      <c r="BW590" s="281"/>
      <c r="BX590" s="281"/>
      <c r="BY590" s="281"/>
      <c r="BZ590" s="281"/>
      <c r="CA590" s="281">
        <v>23840030.882752493</v>
      </c>
      <c r="CB590" s="281"/>
      <c r="CC590" s="281"/>
      <c r="CD590" s="281"/>
      <c r="CE590" s="281"/>
      <c r="CF590" s="281"/>
      <c r="CG590" s="281"/>
    </row>
    <row r="591" spans="1:85" x14ac:dyDescent="0.3">
      <c r="A591" s="273">
        <f t="shared" si="37"/>
        <v>335070.34426516225</v>
      </c>
      <c r="B591" s="1" t="s">
        <v>2621</v>
      </c>
      <c r="C591" s="274">
        <v>26278220</v>
      </c>
      <c r="D591" s="1">
        <v>144205</v>
      </c>
      <c r="E591" s="1">
        <v>4</v>
      </c>
      <c r="F591" s="1" t="s">
        <v>5095</v>
      </c>
      <c r="G591" s="275">
        <v>44515</v>
      </c>
      <c r="H591" s="275">
        <v>45626</v>
      </c>
      <c r="I591" s="1">
        <v>0</v>
      </c>
      <c r="J591" s="1">
        <v>1</v>
      </c>
      <c r="K591" s="1">
        <v>4</v>
      </c>
      <c r="L591" s="1">
        <v>30</v>
      </c>
      <c r="M591" s="1">
        <v>2</v>
      </c>
      <c r="N591" s="1">
        <v>17.690000000000001</v>
      </c>
      <c r="O591" s="1">
        <v>19.2</v>
      </c>
      <c r="P591" s="1">
        <v>500000</v>
      </c>
      <c r="Q591" s="1">
        <v>18102</v>
      </c>
      <c r="R591" s="1">
        <v>456798</v>
      </c>
      <c r="S591" s="1">
        <v>0</v>
      </c>
      <c r="T591" s="1">
        <v>0</v>
      </c>
      <c r="U591" s="1">
        <v>0</v>
      </c>
      <c r="W591" s="1">
        <v>0</v>
      </c>
      <c r="X591" s="1">
        <v>0</v>
      </c>
      <c r="Y591" s="1">
        <v>0</v>
      </c>
      <c r="AB591" s="275">
        <v>44651</v>
      </c>
      <c r="AC591" s="1">
        <v>1</v>
      </c>
      <c r="AD591" s="1" t="s">
        <v>2623</v>
      </c>
      <c r="AE591" s="1">
        <v>1</v>
      </c>
      <c r="AF591" s="1">
        <v>30</v>
      </c>
      <c r="AG591" s="1">
        <v>0</v>
      </c>
      <c r="AN591" s="1">
        <v>1</v>
      </c>
      <c r="AO591" s="1">
        <v>1</v>
      </c>
      <c r="AR591" s="276">
        <v>19448.599999999999</v>
      </c>
      <c r="AS591" s="1" t="s">
        <v>2657</v>
      </c>
      <c r="AT591" s="1">
        <v>0</v>
      </c>
      <c r="AU591" s="1">
        <v>0</v>
      </c>
      <c r="AX591" s="1">
        <v>5</v>
      </c>
      <c r="BC591" s="1">
        <v>1</v>
      </c>
      <c r="BD591" s="1">
        <v>7</v>
      </c>
      <c r="BE591" s="1">
        <v>2</v>
      </c>
      <c r="BF591" s="296">
        <v>102279.05573483779</v>
      </c>
      <c r="BO591" s="279">
        <f t="shared" si="39"/>
        <v>42228222</v>
      </c>
      <c r="BP591" s="2">
        <f t="shared" si="40"/>
        <v>0</v>
      </c>
      <c r="BQ591" s="2">
        <f t="shared" si="38"/>
        <v>10909606</v>
      </c>
      <c r="BS591" s="280">
        <v>42228222</v>
      </c>
      <c r="BT591" s="281"/>
      <c r="BU591" s="281"/>
      <c r="BV591" s="281">
        <v>10909606</v>
      </c>
      <c r="BW591" s="281"/>
      <c r="BX591" s="281"/>
      <c r="BY591" s="281"/>
      <c r="BZ591" s="281"/>
      <c r="CA591" s="281"/>
      <c r="CB591" s="281"/>
      <c r="CC591" s="281"/>
      <c r="CD591" s="281"/>
      <c r="CE591" s="281"/>
      <c r="CF591" s="281"/>
      <c r="CG591" s="281"/>
    </row>
    <row r="592" spans="1:85" x14ac:dyDescent="0.3">
      <c r="A592" s="273">
        <f t="shared" si="37"/>
        <v>127351.09255780377</v>
      </c>
      <c r="B592" s="1" t="s">
        <v>2621</v>
      </c>
      <c r="C592" s="274">
        <v>26278220</v>
      </c>
      <c r="D592" s="1">
        <v>144205</v>
      </c>
      <c r="E592" s="1">
        <v>4</v>
      </c>
      <c r="F592" s="1" t="s">
        <v>5268</v>
      </c>
      <c r="G592" s="275">
        <v>44521</v>
      </c>
      <c r="H592" s="275">
        <v>45626</v>
      </c>
      <c r="I592" s="1">
        <v>0</v>
      </c>
      <c r="J592" s="1">
        <v>1</v>
      </c>
      <c r="K592" s="1">
        <v>4</v>
      </c>
      <c r="L592" s="1">
        <v>30</v>
      </c>
      <c r="M592" s="1">
        <v>2</v>
      </c>
      <c r="N592" s="1">
        <v>17.690000000000001</v>
      </c>
      <c r="O592" s="1">
        <v>19.2</v>
      </c>
      <c r="P592" s="1">
        <v>190000</v>
      </c>
      <c r="Q592" s="1">
        <v>6879</v>
      </c>
      <c r="R592" s="1">
        <v>173583</v>
      </c>
      <c r="S592" s="1">
        <v>0</v>
      </c>
      <c r="T592" s="1">
        <v>0</v>
      </c>
      <c r="U592" s="1">
        <v>0</v>
      </c>
      <c r="V592" s="275"/>
      <c r="W592" s="1">
        <v>0</v>
      </c>
      <c r="X592" s="1">
        <v>0</v>
      </c>
      <c r="Y592" s="1">
        <v>0</v>
      </c>
      <c r="AB592" s="275">
        <v>44651</v>
      </c>
      <c r="AC592" s="1">
        <v>1</v>
      </c>
      <c r="AD592" s="1" t="s">
        <v>2623</v>
      </c>
      <c r="AE592" s="1">
        <v>1</v>
      </c>
      <c r="AF592" s="1">
        <v>30</v>
      </c>
      <c r="AG592" s="1">
        <v>0</v>
      </c>
      <c r="AN592" s="1">
        <v>1</v>
      </c>
      <c r="AO592" s="1">
        <v>1</v>
      </c>
      <c r="AR592" s="276">
        <v>7365.92</v>
      </c>
      <c r="AS592" s="1" t="s">
        <v>2657</v>
      </c>
      <c r="AT592" s="1">
        <v>0</v>
      </c>
      <c r="AU592" s="1">
        <v>0</v>
      </c>
      <c r="AX592" s="1">
        <v>5</v>
      </c>
      <c r="BC592" s="1">
        <v>1</v>
      </c>
      <c r="BD592" s="1">
        <v>7</v>
      </c>
      <c r="BE592" s="1">
        <v>2</v>
      </c>
      <c r="BF592" s="296">
        <v>38865.987442196216</v>
      </c>
      <c r="BO592" s="279">
        <f t="shared" si="39"/>
        <v>42242664</v>
      </c>
      <c r="BP592" s="2">
        <f t="shared" si="40"/>
        <v>0</v>
      </c>
      <c r="BQ592" s="2">
        <f t="shared" si="38"/>
        <v>0</v>
      </c>
      <c r="BS592" s="280">
        <v>42242664</v>
      </c>
      <c r="BT592" s="281"/>
      <c r="BU592" s="281"/>
      <c r="BV592" s="281"/>
      <c r="BW592" s="281"/>
      <c r="BX592" s="281"/>
      <c r="BY592" s="281"/>
      <c r="BZ592" s="281"/>
      <c r="CA592" s="281">
        <v>0</v>
      </c>
      <c r="CB592" s="281"/>
      <c r="CC592" s="281"/>
      <c r="CD592" s="281"/>
      <c r="CE592" s="281"/>
      <c r="CF592" s="281"/>
      <c r="CG592" s="281"/>
    </row>
    <row r="593" spans="1:85" x14ac:dyDescent="0.3">
      <c r="A593" s="273">
        <f t="shared" si="37"/>
        <v>351838.03442719451</v>
      </c>
      <c r="B593" s="1" t="s">
        <v>2621</v>
      </c>
      <c r="C593" s="274">
        <v>26278220</v>
      </c>
      <c r="D593" s="1">
        <v>144205</v>
      </c>
      <c r="E593" s="1">
        <v>4</v>
      </c>
      <c r="F593" s="1" t="s">
        <v>6115</v>
      </c>
      <c r="G593" s="275">
        <v>44601</v>
      </c>
      <c r="H593" s="275">
        <v>45716</v>
      </c>
      <c r="I593" s="1">
        <v>0</v>
      </c>
      <c r="J593" s="1">
        <v>1</v>
      </c>
      <c r="K593" s="1">
        <v>1</v>
      </c>
      <c r="L593" s="1">
        <v>30</v>
      </c>
      <c r="M593" s="1">
        <v>2</v>
      </c>
      <c r="N593" s="1">
        <v>17.690000000000001</v>
      </c>
      <c r="O593" s="1">
        <v>19.2</v>
      </c>
      <c r="P593" s="1">
        <v>490000</v>
      </c>
      <c r="Q593" s="1">
        <v>17740</v>
      </c>
      <c r="R593" s="1">
        <v>479652</v>
      </c>
      <c r="S593" s="1">
        <v>0</v>
      </c>
      <c r="T593" s="1">
        <v>0</v>
      </c>
      <c r="U593" s="1">
        <v>0</v>
      </c>
      <c r="W593" s="1">
        <v>0</v>
      </c>
      <c r="X593" s="1">
        <v>0</v>
      </c>
      <c r="Y593" s="1">
        <v>0</v>
      </c>
      <c r="AB593" s="275">
        <v>44651</v>
      </c>
      <c r="AC593" s="1">
        <v>1</v>
      </c>
      <c r="AD593" s="1" t="s">
        <v>2623</v>
      </c>
      <c r="AE593" s="1">
        <v>1</v>
      </c>
      <c r="AF593" s="1">
        <v>30</v>
      </c>
      <c r="AG593" s="1">
        <v>0</v>
      </c>
      <c r="AN593" s="1">
        <v>1</v>
      </c>
      <c r="AO593" s="1">
        <v>1</v>
      </c>
      <c r="AR593" s="276">
        <v>20417.8</v>
      </c>
      <c r="AS593" s="1" t="s">
        <v>2657</v>
      </c>
      <c r="AT593" s="1">
        <v>0</v>
      </c>
      <c r="AU593" s="1">
        <v>0</v>
      </c>
      <c r="AX593" s="1">
        <v>5</v>
      </c>
      <c r="BC593" s="1">
        <v>1</v>
      </c>
      <c r="BD593" s="1">
        <v>7</v>
      </c>
      <c r="BE593" s="1">
        <v>2</v>
      </c>
      <c r="BF593" s="296">
        <v>107396.1655728055</v>
      </c>
      <c r="BO593" s="279">
        <f t="shared" si="39"/>
        <v>44062928</v>
      </c>
      <c r="BP593" s="2">
        <f t="shared" si="40"/>
        <v>0</v>
      </c>
      <c r="BQ593" s="2">
        <f t="shared" si="38"/>
        <v>28884972.689999998</v>
      </c>
      <c r="BS593" s="280">
        <v>44062928</v>
      </c>
      <c r="BT593" s="281"/>
      <c r="BU593" s="281"/>
      <c r="BV593" s="281">
        <v>15943708.652010713</v>
      </c>
      <c r="BW593" s="281"/>
      <c r="BX593" s="281"/>
      <c r="BY593" s="281"/>
      <c r="BZ593" s="281"/>
      <c r="CA593" s="281">
        <v>12941264.037989285</v>
      </c>
      <c r="CB593" s="281"/>
      <c r="CC593" s="281"/>
      <c r="CD593" s="281"/>
      <c r="CE593" s="281"/>
      <c r="CF593" s="281"/>
      <c r="CG593" s="281"/>
    </row>
    <row r="594" spans="1:85" x14ac:dyDescent="0.3">
      <c r="A594" s="273">
        <f t="shared" si="37"/>
        <v>402096.86746079999</v>
      </c>
      <c r="B594" s="1" t="s">
        <v>2621</v>
      </c>
      <c r="C594" s="274">
        <v>26278220</v>
      </c>
      <c r="D594" s="1">
        <v>144205</v>
      </c>
      <c r="E594" s="1">
        <v>4</v>
      </c>
      <c r="F594" s="1" t="s">
        <v>5503</v>
      </c>
      <c r="G594" s="275">
        <v>44518</v>
      </c>
      <c r="H594" s="275">
        <v>45626</v>
      </c>
      <c r="I594" s="1">
        <v>0</v>
      </c>
      <c r="J594" s="1">
        <v>1</v>
      </c>
      <c r="K594" s="1">
        <v>4</v>
      </c>
      <c r="L594" s="1">
        <v>30</v>
      </c>
      <c r="M594" s="1">
        <v>2</v>
      </c>
      <c r="N594" s="1">
        <v>17.690000000000001</v>
      </c>
      <c r="O594" s="1">
        <v>19.2</v>
      </c>
      <c r="P594" s="1">
        <v>600000</v>
      </c>
      <c r="Q594" s="1">
        <v>21723</v>
      </c>
      <c r="R594" s="1">
        <v>548157</v>
      </c>
      <c r="S594" s="1">
        <v>0</v>
      </c>
      <c r="T594" s="1">
        <v>0</v>
      </c>
      <c r="U594" s="1">
        <v>0</v>
      </c>
      <c r="W594" s="1">
        <v>0</v>
      </c>
      <c r="X594" s="1">
        <v>0</v>
      </c>
      <c r="Y594" s="1">
        <v>0</v>
      </c>
      <c r="AB594" s="275">
        <v>44651</v>
      </c>
      <c r="AC594" s="1">
        <v>1</v>
      </c>
      <c r="AD594" s="1" t="s">
        <v>2623</v>
      </c>
      <c r="AE594" s="1">
        <v>1</v>
      </c>
      <c r="AF594" s="1">
        <v>30</v>
      </c>
      <c r="AG594" s="1">
        <v>0</v>
      </c>
      <c r="AN594" s="1">
        <v>1</v>
      </c>
      <c r="AO594" s="1">
        <v>1</v>
      </c>
      <c r="AR594" s="276">
        <v>23325.4</v>
      </c>
      <c r="AS594" s="1" t="s">
        <v>2657</v>
      </c>
      <c r="AT594" s="1">
        <v>0</v>
      </c>
      <c r="AU594" s="1">
        <v>0</v>
      </c>
      <c r="AX594" s="1">
        <v>5</v>
      </c>
      <c r="BC594" s="1">
        <v>1</v>
      </c>
      <c r="BD594" s="1">
        <v>7</v>
      </c>
      <c r="BE594" s="1">
        <v>2</v>
      </c>
      <c r="BF594" s="296">
        <v>122734.73253919999</v>
      </c>
      <c r="BO594" s="279">
        <f t="shared" si="39"/>
        <v>44802624</v>
      </c>
      <c r="BP594" s="2">
        <f t="shared" si="40"/>
        <v>0</v>
      </c>
      <c r="BQ594" s="2">
        <f t="shared" si="38"/>
        <v>19171311</v>
      </c>
      <c r="BS594" s="280">
        <v>44802624</v>
      </c>
      <c r="BT594" s="281"/>
      <c r="BU594" s="281"/>
      <c r="BV594" s="281">
        <v>19171311</v>
      </c>
      <c r="BW594" s="281"/>
      <c r="BX594" s="281"/>
      <c r="BY594" s="281"/>
      <c r="BZ594" s="281"/>
      <c r="CA594" s="281"/>
      <c r="CB594" s="281"/>
      <c r="CC594" s="281"/>
      <c r="CD594" s="281"/>
      <c r="CE594" s="281"/>
      <c r="CF594" s="281"/>
      <c r="CG594" s="281"/>
    </row>
    <row r="595" spans="1:85" x14ac:dyDescent="0.3">
      <c r="A595" s="273">
        <f t="shared" si="37"/>
        <v>0</v>
      </c>
      <c r="B595" s="1" t="s">
        <v>2621</v>
      </c>
      <c r="C595" s="274">
        <v>26460280</v>
      </c>
      <c r="D595" s="1">
        <v>144205</v>
      </c>
      <c r="E595" s="1">
        <v>4</v>
      </c>
      <c r="F595" s="1" t="s">
        <v>2877</v>
      </c>
      <c r="G595" s="275">
        <v>43552</v>
      </c>
      <c r="H595" s="275">
        <v>45016</v>
      </c>
      <c r="I595" s="1">
        <v>0</v>
      </c>
      <c r="J595" s="1">
        <v>1</v>
      </c>
      <c r="K595" s="1">
        <v>35</v>
      </c>
      <c r="L595" s="1">
        <v>30</v>
      </c>
      <c r="M595" s="1">
        <v>2</v>
      </c>
      <c r="N595" s="1">
        <v>16.79</v>
      </c>
      <c r="O595" s="1">
        <v>18.149999999999999</v>
      </c>
      <c r="P595" s="1">
        <v>3035925</v>
      </c>
      <c r="Q595" s="1">
        <v>87288</v>
      </c>
      <c r="R595" s="1">
        <v>958045</v>
      </c>
      <c r="S595" s="1">
        <v>0</v>
      </c>
      <c r="T595" s="1">
        <v>0</v>
      </c>
      <c r="U595" s="1">
        <v>0</v>
      </c>
      <c r="W595" s="1">
        <v>0</v>
      </c>
      <c r="X595" s="1">
        <v>0</v>
      </c>
      <c r="Y595" s="1">
        <v>0</v>
      </c>
      <c r="AB595" s="275">
        <v>44651</v>
      </c>
      <c r="AC595" s="1">
        <v>1</v>
      </c>
      <c r="AD595" s="1" t="s">
        <v>2623</v>
      </c>
      <c r="AE595" s="1">
        <v>1</v>
      </c>
      <c r="AF595" s="1">
        <v>30</v>
      </c>
      <c r="AG595" s="1">
        <v>0</v>
      </c>
      <c r="AN595" s="1">
        <v>1</v>
      </c>
      <c r="AO595" s="1">
        <v>1</v>
      </c>
      <c r="AR595" s="276">
        <v>316027.24</v>
      </c>
      <c r="AS595" s="1" t="s">
        <v>2632</v>
      </c>
      <c r="AT595" s="1">
        <v>0</v>
      </c>
      <c r="AU595" s="1">
        <v>0</v>
      </c>
      <c r="AX595" s="1">
        <v>5</v>
      </c>
      <c r="BC595" s="1">
        <v>1</v>
      </c>
      <c r="BD595" s="1">
        <v>7</v>
      </c>
      <c r="BE595" s="1">
        <v>2</v>
      </c>
      <c r="BF595" s="296">
        <v>2212509.9257420255</v>
      </c>
      <c r="BO595" s="279">
        <f t="shared" si="39"/>
        <v>62644468</v>
      </c>
      <c r="BP595" s="2">
        <f t="shared" si="40"/>
        <v>31137454.038091566</v>
      </c>
      <c r="BQ595" s="2">
        <f t="shared" si="38"/>
        <v>8975661.0519084372</v>
      </c>
      <c r="BS595" s="280">
        <v>62644468</v>
      </c>
      <c r="BT595" s="281"/>
      <c r="BU595" s="281">
        <v>31137454.038091566</v>
      </c>
      <c r="BV595" s="281">
        <v>7570461.3803005517</v>
      </c>
      <c r="BW595" s="281"/>
      <c r="BX595" s="281"/>
      <c r="BY595" s="281"/>
      <c r="BZ595" s="281"/>
      <c r="CA595" s="281">
        <v>1405199.6716078864</v>
      </c>
      <c r="CB595" s="281"/>
      <c r="CC595" s="281"/>
      <c r="CD595" s="281"/>
      <c r="CE595" s="281"/>
      <c r="CF595" s="281"/>
      <c r="CG595" s="281"/>
    </row>
    <row r="596" spans="1:85" x14ac:dyDescent="0.3">
      <c r="A596" s="273">
        <f t="shared" si="37"/>
        <v>0</v>
      </c>
      <c r="B596" s="1" t="s">
        <v>2621</v>
      </c>
      <c r="C596" s="274">
        <v>26460280</v>
      </c>
      <c r="D596" s="1">
        <v>144205</v>
      </c>
      <c r="E596" s="1">
        <v>4</v>
      </c>
      <c r="F596" s="1" t="s">
        <v>3448</v>
      </c>
      <c r="G596" s="275">
        <v>44140</v>
      </c>
      <c r="H596" s="275">
        <v>44895</v>
      </c>
      <c r="I596" s="1">
        <v>0</v>
      </c>
      <c r="J596" s="1">
        <v>1</v>
      </c>
      <c r="K596" s="1">
        <v>16</v>
      </c>
      <c r="L596" s="1">
        <v>30</v>
      </c>
      <c r="M596" s="1">
        <v>2</v>
      </c>
      <c r="N596" s="1">
        <v>17.690000000000001</v>
      </c>
      <c r="O596" s="1">
        <v>19.2</v>
      </c>
      <c r="P596" s="1">
        <v>340000</v>
      </c>
      <c r="Q596" s="1">
        <v>16991</v>
      </c>
      <c r="R596" s="1">
        <v>127150</v>
      </c>
      <c r="S596" s="1">
        <v>0</v>
      </c>
      <c r="T596" s="1">
        <v>0</v>
      </c>
      <c r="U596" s="1">
        <v>0</v>
      </c>
      <c r="W596" s="1">
        <v>0</v>
      </c>
      <c r="X596" s="1">
        <v>0</v>
      </c>
      <c r="Y596" s="1">
        <v>0</v>
      </c>
      <c r="AB596" s="275">
        <v>44651</v>
      </c>
      <c r="AC596" s="1">
        <v>1</v>
      </c>
      <c r="AD596" s="1" t="s">
        <v>2623</v>
      </c>
      <c r="AE596" s="1">
        <v>1</v>
      </c>
      <c r="AF596" s="1">
        <v>30</v>
      </c>
      <c r="AG596" s="1">
        <v>0</v>
      </c>
      <c r="AN596" s="1">
        <v>1</v>
      </c>
      <c r="AO596" s="1">
        <v>1</v>
      </c>
      <c r="AR596" s="276">
        <v>42011.839999999997</v>
      </c>
      <c r="AS596" s="1" t="s">
        <v>2657</v>
      </c>
      <c r="AT596" s="1">
        <v>0</v>
      </c>
      <c r="AU596" s="1">
        <v>0</v>
      </c>
      <c r="AX596" s="1">
        <v>5</v>
      </c>
      <c r="BC596" s="1">
        <v>1</v>
      </c>
      <c r="BD596" s="1">
        <v>7</v>
      </c>
      <c r="BE596" s="1">
        <v>2</v>
      </c>
      <c r="BF596" s="296">
        <v>293640.31653847004</v>
      </c>
      <c r="BO596" s="279">
        <f t="shared" si="39"/>
        <v>62679260</v>
      </c>
      <c r="BP596" s="2">
        <f t="shared" si="40"/>
        <v>0</v>
      </c>
      <c r="BQ596" s="2">
        <f t="shared" si="38"/>
        <v>8757692</v>
      </c>
      <c r="BS596" s="280">
        <v>62679260</v>
      </c>
      <c r="BT596" s="281"/>
      <c r="BU596" s="281"/>
      <c r="BV596" s="281">
        <v>8757692</v>
      </c>
      <c r="BW596" s="281"/>
      <c r="BX596" s="281"/>
      <c r="BY596" s="281"/>
      <c r="BZ596" s="281"/>
      <c r="CA596" s="281"/>
      <c r="CB596" s="281"/>
      <c r="CC596" s="281"/>
      <c r="CD596" s="281"/>
      <c r="CE596" s="281"/>
      <c r="CF596" s="281"/>
      <c r="CG596" s="281"/>
    </row>
    <row r="597" spans="1:85" x14ac:dyDescent="0.3">
      <c r="A597" s="273">
        <f t="shared" si="37"/>
        <v>0</v>
      </c>
      <c r="B597" s="1" t="s">
        <v>2621</v>
      </c>
      <c r="C597" s="274">
        <v>26460280</v>
      </c>
      <c r="D597" s="1">
        <v>144205</v>
      </c>
      <c r="E597" s="1">
        <v>4</v>
      </c>
      <c r="F597" s="1" t="s">
        <v>3662</v>
      </c>
      <c r="G597" s="275">
        <v>44054</v>
      </c>
      <c r="H597" s="275">
        <v>44804</v>
      </c>
      <c r="I597" s="1">
        <v>0</v>
      </c>
      <c r="J597" s="1">
        <v>1</v>
      </c>
      <c r="K597" s="1">
        <v>19</v>
      </c>
      <c r="L597" s="1">
        <v>30</v>
      </c>
      <c r="M597" s="1">
        <v>2</v>
      </c>
      <c r="N597" s="1">
        <v>17.690000000000001</v>
      </c>
      <c r="O597" s="1">
        <v>19.2</v>
      </c>
      <c r="P597" s="1">
        <v>230000</v>
      </c>
      <c r="Q597" s="1">
        <v>11494</v>
      </c>
      <c r="R597" s="1">
        <v>54957</v>
      </c>
      <c r="S597" s="1">
        <v>0</v>
      </c>
      <c r="T597" s="1">
        <v>0</v>
      </c>
      <c r="U597" s="1">
        <v>0</v>
      </c>
      <c r="W597" s="1">
        <v>0</v>
      </c>
      <c r="X597" s="1">
        <v>0</v>
      </c>
      <c r="Y597" s="1">
        <v>0</v>
      </c>
      <c r="AB597" s="275">
        <v>44651</v>
      </c>
      <c r="AC597" s="1">
        <v>1</v>
      </c>
      <c r="AD597" s="1" t="s">
        <v>2623</v>
      </c>
      <c r="AE597" s="1">
        <v>1</v>
      </c>
      <c r="AF597" s="1">
        <v>30</v>
      </c>
      <c r="AG597" s="1">
        <v>0</v>
      </c>
      <c r="AN597" s="1">
        <v>1</v>
      </c>
      <c r="AO597" s="1">
        <v>1</v>
      </c>
      <c r="AR597" s="276">
        <v>18190.7</v>
      </c>
      <c r="AS597" s="1" t="s">
        <v>2657</v>
      </c>
      <c r="AT597" s="1">
        <v>0</v>
      </c>
      <c r="AU597" s="1">
        <v>0</v>
      </c>
      <c r="AX597" s="1">
        <v>5</v>
      </c>
      <c r="BC597" s="1">
        <v>1</v>
      </c>
      <c r="BD597" s="1">
        <v>7</v>
      </c>
      <c r="BE597" s="1">
        <v>2</v>
      </c>
      <c r="BF597" s="296">
        <v>126917.74184824772</v>
      </c>
      <c r="BO597" s="279">
        <f t="shared" si="39"/>
        <v>62742404</v>
      </c>
      <c r="BP597" s="2">
        <f t="shared" si="40"/>
        <v>54197938</v>
      </c>
      <c r="BQ597" s="2">
        <f t="shared" si="38"/>
        <v>0</v>
      </c>
      <c r="BS597" s="280">
        <v>62742404</v>
      </c>
      <c r="BT597" s="281">
        <v>54197938</v>
      </c>
      <c r="BU597" s="281"/>
      <c r="BV597" s="281"/>
      <c r="BW597" s="281"/>
      <c r="BX597" s="281"/>
      <c r="BY597" s="281"/>
      <c r="BZ597" s="281"/>
      <c r="CA597" s="281"/>
      <c r="CB597" s="281"/>
      <c r="CC597" s="281"/>
      <c r="CD597" s="281"/>
      <c r="CE597" s="281"/>
      <c r="CF597" s="281"/>
      <c r="CG597" s="281"/>
    </row>
    <row r="598" spans="1:85" x14ac:dyDescent="0.3">
      <c r="A598" s="273">
        <f t="shared" si="37"/>
        <v>0</v>
      </c>
      <c r="B598" s="1" t="s">
        <v>2621</v>
      </c>
      <c r="C598" s="274">
        <v>26460280</v>
      </c>
      <c r="D598" s="1">
        <v>144205</v>
      </c>
      <c r="E598" s="1">
        <v>4</v>
      </c>
      <c r="F598" s="1" t="s">
        <v>3663</v>
      </c>
      <c r="G598" s="275">
        <v>44054</v>
      </c>
      <c r="H598" s="275">
        <v>44804</v>
      </c>
      <c r="I598" s="1">
        <v>0</v>
      </c>
      <c r="J598" s="1">
        <v>1</v>
      </c>
      <c r="K598" s="1">
        <v>19</v>
      </c>
      <c r="L598" s="1">
        <v>30</v>
      </c>
      <c r="M598" s="1">
        <v>2</v>
      </c>
      <c r="N598" s="1">
        <v>17.690000000000001</v>
      </c>
      <c r="O598" s="1">
        <v>19.2</v>
      </c>
      <c r="P598" s="1">
        <v>400000</v>
      </c>
      <c r="Q598" s="1">
        <v>19990</v>
      </c>
      <c r="R598" s="1">
        <v>95568</v>
      </c>
      <c r="S598" s="1">
        <v>0</v>
      </c>
      <c r="T598" s="1">
        <v>0</v>
      </c>
      <c r="U598" s="1">
        <v>0</v>
      </c>
      <c r="W598" s="1">
        <v>0</v>
      </c>
      <c r="X598" s="1">
        <v>0</v>
      </c>
      <c r="Y598" s="1">
        <v>0</v>
      </c>
      <c r="AB598" s="275">
        <v>44651</v>
      </c>
      <c r="AC598" s="1">
        <v>1</v>
      </c>
      <c r="AD598" s="1" t="s">
        <v>2623</v>
      </c>
      <c r="AE598" s="1">
        <v>1</v>
      </c>
      <c r="AF598" s="1">
        <v>30</v>
      </c>
      <c r="AG598" s="1">
        <v>0</v>
      </c>
      <c r="AN598" s="1">
        <v>1</v>
      </c>
      <c r="AO598" s="1">
        <v>1</v>
      </c>
      <c r="AR598" s="276">
        <v>31472.79</v>
      </c>
      <c r="AS598" s="1" t="s">
        <v>2657</v>
      </c>
      <c r="AT598" s="1">
        <v>0</v>
      </c>
      <c r="AU598" s="1">
        <v>0</v>
      </c>
      <c r="AX598" s="1">
        <v>5</v>
      </c>
      <c r="BC598" s="1">
        <v>1</v>
      </c>
      <c r="BD598" s="1">
        <v>7</v>
      </c>
      <c r="BE598" s="1">
        <v>2</v>
      </c>
      <c r="BF598" s="296">
        <v>220704.81927604016</v>
      </c>
      <c r="BO598" s="279">
        <f t="shared" si="39"/>
        <v>62767642</v>
      </c>
      <c r="BP598" s="2">
        <f t="shared" si="40"/>
        <v>35204580.748894848</v>
      </c>
      <c r="BQ598" s="2">
        <f t="shared" si="38"/>
        <v>43124425.851105154</v>
      </c>
      <c r="BS598" s="280">
        <v>62767642</v>
      </c>
      <c r="BT598" s="281">
        <v>35204580.748894848</v>
      </c>
      <c r="BU598" s="281"/>
      <c r="BV598" s="281"/>
      <c r="BW598" s="281"/>
      <c r="BX598" s="281"/>
      <c r="BY598" s="281"/>
      <c r="BZ598" s="281"/>
      <c r="CA598" s="281">
        <v>43124425.851105154</v>
      </c>
      <c r="CB598" s="281"/>
      <c r="CC598" s="281"/>
      <c r="CD598" s="281"/>
      <c r="CE598" s="281"/>
      <c r="CF598" s="281"/>
      <c r="CG598" s="281"/>
    </row>
    <row r="599" spans="1:85" x14ac:dyDescent="0.3">
      <c r="A599" s="273">
        <f t="shared" si="37"/>
        <v>0</v>
      </c>
      <c r="B599" s="1" t="s">
        <v>2621</v>
      </c>
      <c r="C599" s="274">
        <v>26460280</v>
      </c>
      <c r="D599" s="1">
        <v>144205</v>
      </c>
      <c r="E599" s="1">
        <v>4</v>
      </c>
      <c r="F599" s="1" t="s">
        <v>3680</v>
      </c>
      <c r="G599" s="275">
        <v>44054</v>
      </c>
      <c r="H599" s="275">
        <v>44804</v>
      </c>
      <c r="I599" s="1">
        <v>0</v>
      </c>
      <c r="J599" s="1">
        <v>1</v>
      </c>
      <c r="K599" s="1">
        <v>19</v>
      </c>
      <c r="L599" s="1">
        <v>30</v>
      </c>
      <c r="M599" s="1">
        <v>2</v>
      </c>
      <c r="N599" s="1">
        <v>17.690000000000001</v>
      </c>
      <c r="O599" s="1">
        <v>19.2</v>
      </c>
      <c r="P599" s="1">
        <v>400000</v>
      </c>
      <c r="Q599" s="1">
        <v>19990</v>
      </c>
      <c r="R599" s="1">
        <v>95568</v>
      </c>
      <c r="S599" s="1">
        <v>0</v>
      </c>
      <c r="T599" s="1">
        <v>0</v>
      </c>
      <c r="U599" s="1">
        <v>0</v>
      </c>
      <c r="W599" s="1">
        <v>0</v>
      </c>
      <c r="X599" s="1">
        <v>0</v>
      </c>
      <c r="Y599" s="1">
        <v>0</v>
      </c>
      <c r="AB599" s="275">
        <v>44651</v>
      </c>
      <c r="AC599" s="1">
        <v>1</v>
      </c>
      <c r="AD599" s="1" t="s">
        <v>2623</v>
      </c>
      <c r="AE599" s="1">
        <v>1</v>
      </c>
      <c r="AF599" s="1">
        <v>30</v>
      </c>
      <c r="AG599" s="1">
        <v>0</v>
      </c>
      <c r="AN599" s="1">
        <v>1</v>
      </c>
      <c r="AO599" s="1">
        <v>1</v>
      </c>
      <c r="AR599" s="276">
        <v>31472.79</v>
      </c>
      <c r="AS599" s="1" t="s">
        <v>2657</v>
      </c>
      <c r="AT599" s="1">
        <v>0</v>
      </c>
      <c r="AU599" s="1">
        <v>0</v>
      </c>
      <c r="AX599" s="1">
        <v>5</v>
      </c>
      <c r="BC599" s="1">
        <v>1</v>
      </c>
      <c r="BD599" s="1">
        <v>7</v>
      </c>
      <c r="BE599" s="1">
        <v>2</v>
      </c>
      <c r="BF599" s="296">
        <v>220704.81927604016</v>
      </c>
      <c r="BO599" s="279">
        <f t="shared" si="39"/>
        <v>62768492</v>
      </c>
      <c r="BP599" s="2">
        <f t="shared" si="40"/>
        <v>33738530.256506547</v>
      </c>
      <c r="BQ599" s="2">
        <f t="shared" si="38"/>
        <v>37607649.913493454</v>
      </c>
      <c r="BS599" s="280">
        <v>62768492</v>
      </c>
      <c r="BT599" s="281">
        <v>24046395.422128581</v>
      </c>
      <c r="BU599" s="281">
        <v>9692134.8343779668</v>
      </c>
      <c r="BV599" s="281">
        <v>24178333.661669917</v>
      </c>
      <c r="BW599" s="281"/>
      <c r="BX599" s="281"/>
      <c r="BY599" s="281"/>
      <c r="BZ599" s="281"/>
      <c r="CA599" s="281">
        <v>13429316.251823533</v>
      </c>
      <c r="CB599" s="281"/>
      <c r="CC599" s="281"/>
      <c r="CD599" s="281"/>
      <c r="CE599" s="281"/>
      <c r="CF599" s="281"/>
      <c r="CG599" s="281"/>
    </row>
    <row r="600" spans="1:85" x14ac:dyDescent="0.3">
      <c r="A600" s="273">
        <f t="shared" si="37"/>
        <v>0</v>
      </c>
      <c r="B600" s="1" t="s">
        <v>2621</v>
      </c>
      <c r="C600" s="274">
        <v>26460280</v>
      </c>
      <c r="D600" s="1">
        <v>144205</v>
      </c>
      <c r="E600" s="1">
        <v>4</v>
      </c>
      <c r="F600" s="1" t="s">
        <v>3556</v>
      </c>
      <c r="G600" s="275">
        <v>44050</v>
      </c>
      <c r="H600" s="275">
        <v>44804</v>
      </c>
      <c r="I600" s="1">
        <v>0</v>
      </c>
      <c r="J600" s="1">
        <v>1</v>
      </c>
      <c r="K600" s="1">
        <v>19</v>
      </c>
      <c r="L600" s="1">
        <v>30</v>
      </c>
      <c r="M600" s="1">
        <v>2</v>
      </c>
      <c r="N600" s="1">
        <v>17.690000000000001</v>
      </c>
      <c r="O600" s="1">
        <v>19.2</v>
      </c>
      <c r="P600" s="1">
        <v>41760</v>
      </c>
      <c r="Q600" s="1">
        <v>2087</v>
      </c>
      <c r="R600" s="1">
        <v>9977</v>
      </c>
      <c r="S600" s="1">
        <v>0</v>
      </c>
      <c r="T600" s="1">
        <v>0</v>
      </c>
      <c r="U600" s="1">
        <v>0</v>
      </c>
      <c r="W600" s="1">
        <v>0</v>
      </c>
      <c r="X600" s="1">
        <v>0</v>
      </c>
      <c r="Y600" s="1">
        <v>0</v>
      </c>
      <c r="AB600" s="275">
        <v>44651</v>
      </c>
      <c r="AC600" s="1">
        <v>1</v>
      </c>
      <c r="AD600" s="1" t="s">
        <v>2623</v>
      </c>
      <c r="AE600" s="1">
        <v>1</v>
      </c>
      <c r="AF600" s="1">
        <v>30</v>
      </c>
      <c r="AG600" s="1">
        <v>0</v>
      </c>
      <c r="AN600" s="1">
        <v>1</v>
      </c>
      <c r="AO600" s="1">
        <v>1</v>
      </c>
      <c r="AR600" s="276">
        <v>3320.52</v>
      </c>
      <c r="AS600" s="1" t="s">
        <v>2657</v>
      </c>
      <c r="AT600" s="1">
        <v>0</v>
      </c>
      <c r="AU600" s="1">
        <v>0</v>
      </c>
      <c r="AX600" s="1">
        <v>5</v>
      </c>
      <c r="BC600" s="1">
        <v>1</v>
      </c>
      <c r="BD600" s="1">
        <v>7</v>
      </c>
      <c r="BE600" s="1">
        <v>2</v>
      </c>
      <c r="BF600" s="296">
        <v>23040.892159687897</v>
      </c>
      <c r="BO600" s="279">
        <f t="shared" si="39"/>
        <v>62864444</v>
      </c>
      <c r="BP600" s="2">
        <f t="shared" si="40"/>
        <v>0</v>
      </c>
      <c r="BQ600" s="2">
        <f t="shared" si="38"/>
        <v>6282684.209999999</v>
      </c>
      <c r="BS600" s="280">
        <v>62864444</v>
      </c>
      <c r="BT600" s="281"/>
      <c r="BU600" s="281"/>
      <c r="BV600" s="281">
        <v>5797271.7292483775</v>
      </c>
      <c r="BW600" s="281"/>
      <c r="BX600" s="281"/>
      <c r="BY600" s="281"/>
      <c r="BZ600" s="281"/>
      <c r="CA600" s="281">
        <v>485412.48075162177</v>
      </c>
      <c r="CB600" s="281"/>
      <c r="CC600" s="281"/>
      <c r="CD600" s="281"/>
      <c r="CE600" s="281"/>
      <c r="CF600" s="281"/>
      <c r="CG600" s="281"/>
    </row>
    <row r="601" spans="1:85" x14ac:dyDescent="0.3">
      <c r="A601" s="273">
        <f t="shared" si="37"/>
        <v>0</v>
      </c>
      <c r="B601" s="1" t="s">
        <v>2621</v>
      </c>
      <c r="C601" s="274">
        <v>26460280</v>
      </c>
      <c r="D601" s="1">
        <v>144205</v>
      </c>
      <c r="E601" s="1">
        <v>4</v>
      </c>
      <c r="F601" s="1" t="s">
        <v>3557</v>
      </c>
      <c r="G601" s="275">
        <v>44050</v>
      </c>
      <c r="H601" s="275">
        <v>44804</v>
      </c>
      <c r="I601" s="1">
        <v>0</v>
      </c>
      <c r="J601" s="1">
        <v>1</v>
      </c>
      <c r="K601" s="1">
        <v>19</v>
      </c>
      <c r="L601" s="1">
        <v>30</v>
      </c>
      <c r="M601" s="1">
        <v>2</v>
      </c>
      <c r="N601" s="1">
        <v>17.690000000000001</v>
      </c>
      <c r="O601" s="1">
        <v>19.2</v>
      </c>
      <c r="P601" s="1">
        <v>138615</v>
      </c>
      <c r="Q601" s="1">
        <v>6927</v>
      </c>
      <c r="R601" s="1">
        <v>33125</v>
      </c>
      <c r="S601" s="1">
        <v>0</v>
      </c>
      <c r="T601" s="1">
        <v>0</v>
      </c>
      <c r="U601" s="1">
        <v>0</v>
      </c>
      <c r="W601" s="1">
        <v>0</v>
      </c>
      <c r="X601" s="1">
        <v>0</v>
      </c>
      <c r="Y601" s="1">
        <v>0</v>
      </c>
      <c r="AB601" s="275">
        <v>44651</v>
      </c>
      <c r="AC601" s="1">
        <v>1</v>
      </c>
      <c r="AD601" s="1" t="s">
        <v>2623</v>
      </c>
      <c r="AE601" s="1">
        <v>1</v>
      </c>
      <c r="AF601" s="1">
        <v>30</v>
      </c>
      <c r="AG601" s="1">
        <v>0</v>
      </c>
      <c r="AN601" s="1">
        <v>1</v>
      </c>
      <c r="AO601" s="1">
        <v>1</v>
      </c>
      <c r="AR601" s="276">
        <v>10972.17</v>
      </c>
      <c r="AS601" s="1" t="s">
        <v>2657</v>
      </c>
      <c r="AT601" s="1">
        <v>0</v>
      </c>
      <c r="AU601" s="1">
        <v>0</v>
      </c>
      <c r="AX601" s="1">
        <v>5</v>
      </c>
      <c r="BC601" s="1">
        <v>1</v>
      </c>
      <c r="BD601" s="1">
        <v>7</v>
      </c>
      <c r="BE601" s="1">
        <v>2</v>
      </c>
      <c r="BF601" s="296">
        <v>76498.902755303352</v>
      </c>
      <c r="BO601" s="279">
        <f t="shared" si="39"/>
        <v>62867288</v>
      </c>
      <c r="BP601" s="2">
        <f t="shared" si="40"/>
        <v>0</v>
      </c>
      <c r="BQ601" s="2">
        <f t="shared" si="38"/>
        <v>54737395</v>
      </c>
      <c r="BS601" s="280">
        <v>62867288</v>
      </c>
      <c r="BT601" s="281"/>
      <c r="BU601" s="281"/>
      <c r="BV601" s="281">
        <v>54737395</v>
      </c>
      <c r="BW601" s="281"/>
      <c r="BX601" s="281"/>
      <c r="BY601" s="281"/>
      <c r="BZ601" s="281"/>
      <c r="CA601" s="281"/>
      <c r="CB601" s="281"/>
      <c r="CC601" s="281"/>
      <c r="CD601" s="281"/>
      <c r="CE601" s="281"/>
      <c r="CF601" s="281"/>
      <c r="CG601" s="281"/>
    </row>
    <row r="602" spans="1:85" x14ac:dyDescent="0.3">
      <c r="A602" s="273">
        <f t="shared" si="37"/>
        <v>0</v>
      </c>
      <c r="B602" s="1" t="s">
        <v>2621</v>
      </c>
      <c r="C602" s="274">
        <v>26460280</v>
      </c>
      <c r="D602" s="1">
        <v>144205</v>
      </c>
      <c r="E602" s="1">
        <v>4</v>
      </c>
      <c r="F602" s="1" t="s">
        <v>3818</v>
      </c>
      <c r="G602" s="275">
        <v>44093</v>
      </c>
      <c r="H602" s="275">
        <v>44834</v>
      </c>
      <c r="I602" s="1">
        <v>0</v>
      </c>
      <c r="J602" s="1">
        <v>1</v>
      </c>
      <c r="K602" s="1">
        <v>18</v>
      </c>
      <c r="L602" s="1">
        <v>30</v>
      </c>
      <c r="M602" s="1">
        <v>2</v>
      </c>
      <c r="N602" s="1">
        <v>17.690000000000001</v>
      </c>
      <c r="O602" s="1">
        <v>19.2</v>
      </c>
      <c r="P602" s="1">
        <v>86400</v>
      </c>
      <c r="Q602" s="1">
        <v>4318</v>
      </c>
      <c r="R602" s="1">
        <v>24586</v>
      </c>
      <c r="S602" s="1">
        <v>0</v>
      </c>
      <c r="T602" s="1">
        <v>0</v>
      </c>
      <c r="U602" s="1">
        <v>0</v>
      </c>
      <c r="W602" s="1">
        <v>0</v>
      </c>
      <c r="X602" s="1">
        <v>0</v>
      </c>
      <c r="Y602" s="1">
        <v>0</v>
      </c>
      <c r="AB602" s="275">
        <v>44651</v>
      </c>
      <c r="AC602" s="1">
        <v>1</v>
      </c>
      <c r="AD602" s="1" t="s">
        <v>2623</v>
      </c>
      <c r="AE602" s="1">
        <v>1</v>
      </c>
      <c r="AF602" s="1">
        <v>30</v>
      </c>
      <c r="AG602" s="1">
        <v>0</v>
      </c>
      <c r="AN602" s="1">
        <v>1</v>
      </c>
      <c r="AO602" s="1">
        <v>1</v>
      </c>
      <c r="AR602" s="276">
        <v>8084.75</v>
      </c>
      <c r="AS602" s="1" t="s">
        <v>2657</v>
      </c>
      <c r="AT602" s="1">
        <v>0</v>
      </c>
      <c r="AU602" s="1">
        <v>0</v>
      </c>
      <c r="AX602" s="1">
        <v>5</v>
      </c>
      <c r="BC602" s="1">
        <v>1</v>
      </c>
      <c r="BD602" s="1">
        <v>7</v>
      </c>
      <c r="BE602" s="1">
        <v>2</v>
      </c>
      <c r="BF602" s="296">
        <v>56778.92900050983</v>
      </c>
      <c r="BO602" s="279">
        <f t="shared" si="39"/>
        <v>62877947</v>
      </c>
      <c r="BP602" s="2">
        <f t="shared" si="40"/>
        <v>153992482.33387512</v>
      </c>
      <c r="BQ602" s="2">
        <f t="shared" si="38"/>
        <v>728233.66612489987</v>
      </c>
      <c r="BS602" s="280">
        <v>62877947</v>
      </c>
      <c r="BT602" s="281">
        <v>79562470.302203298</v>
      </c>
      <c r="BU602" s="281">
        <v>74430012.031671807</v>
      </c>
      <c r="BV602" s="281"/>
      <c r="BW602" s="281"/>
      <c r="BX602" s="281"/>
      <c r="BY602" s="281"/>
      <c r="BZ602" s="281"/>
      <c r="CA602" s="281">
        <v>728233.66612489987</v>
      </c>
      <c r="CB602" s="281"/>
      <c r="CC602" s="281"/>
      <c r="CD602" s="281"/>
      <c r="CE602" s="281"/>
      <c r="CF602" s="281"/>
      <c r="CG602" s="281"/>
    </row>
    <row r="603" spans="1:85" x14ac:dyDescent="0.3">
      <c r="A603" s="273">
        <f t="shared" si="37"/>
        <v>0</v>
      </c>
      <c r="B603" s="1" t="s">
        <v>2621</v>
      </c>
      <c r="C603" s="274">
        <v>26460280</v>
      </c>
      <c r="D603" s="1">
        <v>144205</v>
      </c>
      <c r="E603" s="1">
        <v>4</v>
      </c>
      <c r="F603" s="1" t="s">
        <v>4490</v>
      </c>
      <c r="G603" s="275">
        <v>44328</v>
      </c>
      <c r="H603" s="275">
        <v>45077</v>
      </c>
      <c r="I603" s="1">
        <v>0</v>
      </c>
      <c r="J603" s="1">
        <v>1</v>
      </c>
      <c r="K603" s="1">
        <v>10</v>
      </c>
      <c r="L603" s="1">
        <v>30</v>
      </c>
      <c r="M603" s="1">
        <v>2</v>
      </c>
      <c r="N603" s="1">
        <v>17.690000000000001</v>
      </c>
      <c r="O603" s="1">
        <v>19.2</v>
      </c>
      <c r="P603" s="1">
        <v>1000000</v>
      </c>
      <c r="Q603" s="1">
        <v>49974</v>
      </c>
      <c r="R603" s="1">
        <v>626458</v>
      </c>
      <c r="S603" s="1">
        <v>0</v>
      </c>
      <c r="T603" s="1">
        <v>0</v>
      </c>
      <c r="U603" s="1">
        <v>0</v>
      </c>
      <c r="W603" s="1">
        <v>0</v>
      </c>
      <c r="X603" s="1">
        <v>0</v>
      </c>
      <c r="Y603" s="1">
        <v>0</v>
      </c>
      <c r="AB603" s="275">
        <v>44651</v>
      </c>
      <c r="AC603" s="1">
        <v>1</v>
      </c>
      <c r="AD603" s="1" t="s">
        <v>2623</v>
      </c>
      <c r="AE603" s="1">
        <v>1</v>
      </c>
      <c r="AF603" s="1">
        <v>30</v>
      </c>
      <c r="AG603" s="1">
        <v>0</v>
      </c>
      <c r="AN603" s="1">
        <v>1</v>
      </c>
      <c r="AO603" s="1">
        <v>1</v>
      </c>
      <c r="AR603" s="276">
        <v>206738.7</v>
      </c>
      <c r="AS603" s="1" t="s">
        <v>2657</v>
      </c>
      <c r="AT603" s="1">
        <v>0</v>
      </c>
      <c r="AU603" s="1">
        <v>0</v>
      </c>
      <c r="AX603" s="1">
        <v>5</v>
      </c>
      <c r="BC603" s="1">
        <v>1</v>
      </c>
      <c r="BD603" s="1">
        <v>7</v>
      </c>
      <c r="BE603" s="1">
        <v>2</v>
      </c>
      <c r="BF603" s="296">
        <v>1446742.6301066212</v>
      </c>
      <c r="BO603" s="279">
        <f t="shared" si="39"/>
        <v>62006642</v>
      </c>
      <c r="BP603" s="2">
        <f t="shared" si="40"/>
        <v>0</v>
      </c>
      <c r="BQ603" s="2">
        <f t="shared" si="38"/>
        <v>5455229</v>
      </c>
      <c r="BS603" s="280">
        <v>62006642</v>
      </c>
      <c r="BT603" s="281"/>
      <c r="BU603" s="281"/>
      <c r="BV603" s="281">
        <v>5455229</v>
      </c>
      <c r="BW603" s="281"/>
      <c r="BX603" s="281"/>
      <c r="BY603" s="281"/>
      <c r="BZ603" s="281"/>
      <c r="CA603" s="281"/>
      <c r="CB603" s="281"/>
      <c r="CC603" s="281"/>
      <c r="CD603" s="281"/>
      <c r="CE603" s="281"/>
      <c r="CF603" s="281"/>
      <c r="CG603" s="281"/>
    </row>
    <row r="604" spans="1:85" x14ac:dyDescent="0.3">
      <c r="A604" s="273">
        <f t="shared" si="37"/>
        <v>0</v>
      </c>
      <c r="B604" s="1" t="s">
        <v>2621</v>
      </c>
      <c r="C604" s="274">
        <v>26460280</v>
      </c>
      <c r="D604" s="1">
        <v>144205</v>
      </c>
      <c r="E604" s="1">
        <v>4</v>
      </c>
      <c r="F604" s="1" t="s">
        <v>4841</v>
      </c>
      <c r="G604" s="275">
        <v>44427</v>
      </c>
      <c r="H604" s="275">
        <v>45169</v>
      </c>
      <c r="I604" s="1">
        <v>0</v>
      </c>
      <c r="J604" s="1">
        <v>1</v>
      </c>
      <c r="K604" s="1">
        <v>7</v>
      </c>
      <c r="L604" s="1">
        <v>30</v>
      </c>
      <c r="M604" s="1">
        <v>2</v>
      </c>
      <c r="N604" s="1">
        <v>17.690000000000001</v>
      </c>
      <c r="O604" s="1">
        <v>19.2</v>
      </c>
      <c r="P604" s="1">
        <v>1000000</v>
      </c>
      <c r="Q604" s="1">
        <v>49974</v>
      </c>
      <c r="R604" s="1">
        <v>744450</v>
      </c>
      <c r="S604" s="1">
        <v>0</v>
      </c>
      <c r="T604" s="1">
        <v>0</v>
      </c>
      <c r="U604" s="1">
        <v>0</v>
      </c>
      <c r="W604" s="1">
        <v>0</v>
      </c>
      <c r="X604" s="1">
        <v>0</v>
      </c>
      <c r="Y604" s="1">
        <v>0</v>
      </c>
      <c r="AB604" s="275">
        <v>44651</v>
      </c>
      <c r="AC604" s="1">
        <v>1</v>
      </c>
      <c r="AD604" s="1" t="s">
        <v>2623</v>
      </c>
      <c r="AE604" s="1">
        <v>1</v>
      </c>
      <c r="AF604" s="1">
        <v>30</v>
      </c>
      <c r="AG604" s="1">
        <v>0</v>
      </c>
      <c r="AN604" s="1">
        <v>1</v>
      </c>
      <c r="AO604" s="1">
        <v>1</v>
      </c>
      <c r="AR604" s="276">
        <v>245574.39</v>
      </c>
      <c r="AS604" s="1" t="s">
        <v>2657</v>
      </c>
      <c r="AT604" s="1">
        <v>0</v>
      </c>
      <c r="AU604" s="1">
        <v>0</v>
      </c>
      <c r="AX604" s="1">
        <v>5</v>
      </c>
      <c r="BC604" s="1">
        <v>1</v>
      </c>
      <c r="BD604" s="1">
        <v>7</v>
      </c>
      <c r="BE604" s="1">
        <v>2</v>
      </c>
      <c r="BF604" s="296">
        <v>1719233.4537716401</v>
      </c>
      <c r="BO604" s="279">
        <f t="shared" si="39"/>
        <v>62042777</v>
      </c>
      <c r="BP604" s="2">
        <f t="shared" si="40"/>
        <v>0</v>
      </c>
      <c r="BQ604" s="2">
        <f t="shared" si="38"/>
        <v>12427909.32</v>
      </c>
      <c r="BS604" s="280">
        <v>62042777</v>
      </c>
      <c r="BT604" s="281"/>
      <c r="BU604" s="281"/>
      <c r="BV604" s="281">
        <v>12427909.32</v>
      </c>
      <c r="BW604" s="281"/>
      <c r="BX604" s="281"/>
      <c r="BY604" s="281"/>
      <c r="BZ604" s="281"/>
      <c r="CA604" s="281"/>
      <c r="CB604" s="281"/>
      <c r="CC604" s="281"/>
      <c r="CD604" s="281"/>
      <c r="CE604" s="281"/>
      <c r="CF604" s="281"/>
      <c r="CG604" s="281"/>
    </row>
    <row r="605" spans="1:85" x14ac:dyDescent="0.3">
      <c r="A605" s="273">
        <f t="shared" si="37"/>
        <v>0</v>
      </c>
      <c r="B605" s="1" t="s">
        <v>2621</v>
      </c>
      <c r="C605" s="274">
        <v>26460280</v>
      </c>
      <c r="D605" s="1">
        <v>144205</v>
      </c>
      <c r="E605" s="1">
        <v>4</v>
      </c>
      <c r="F605" s="1" t="s">
        <v>4914</v>
      </c>
      <c r="G605" s="275">
        <v>44503</v>
      </c>
      <c r="H605" s="275">
        <v>45230</v>
      </c>
      <c r="I605" s="1">
        <v>0</v>
      </c>
      <c r="J605" s="1">
        <v>1</v>
      </c>
      <c r="K605" s="1">
        <v>5</v>
      </c>
      <c r="L605" s="1">
        <v>30</v>
      </c>
      <c r="M605" s="1">
        <v>2</v>
      </c>
      <c r="N605" s="1">
        <v>17.690000000000001</v>
      </c>
      <c r="O605" s="1">
        <v>19.2</v>
      </c>
      <c r="P605" s="1">
        <v>204713</v>
      </c>
      <c r="Q605" s="1">
        <v>10230</v>
      </c>
      <c r="R605" s="1">
        <v>167911</v>
      </c>
      <c r="S605" s="1">
        <v>0</v>
      </c>
      <c r="T605" s="1">
        <v>0</v>
      </c>
      <c r="U605" s="1">
        <v>0</v>
      </c>
      <c r="W605" s="1">
        <v>0</v>
      </c>
      <c r="X605" s="1">
        <v>0</v>
      </c>
      <c r="Y605" s="1">
        <v>0</v>
      </c>
      <c r="AB605" s="275">
        <v>44651</v>
      </c>
      <c r="AC605" s="1">
        <v>1</v>
      </c>
      <c r="AD605" s="1" t="s">
        <v>2623</v>
      </c>
      <c r="AE605" s="1">
        <v>1</v>
      </c>
      <c r="AF605" s="1">
        <v>30</v>
      </c>
      <c r="AG605" s="1">
        <v>0</v>
      </c>
      <c r="AN605" s="1">
        <v>1</v>
      </c>
      <c r="AO605" s="1">
        <v>1</v>
      </c>
      <c r="AR605" s="276">
        <v>55438.31</v>
      </c>
      <c r="AS605" s="1" t="s">
        <v>2657</v>
      </c>
      <c r="AT605" s="1">
        <v>0</v>
      </c>
      <c r="AU605" s="1">
        <v>0</v>
      </c>
      <c r="AX605" s="1">
        <v>5</v>
      </c>
      <c r="BC605" s="1">
        <v>1</v>
      </c>
      <c r="BD605" s="1">
        <v>7</v>
      </c>
      <c r="BE605" s="1">
        <v>2</v>
      </c>
      <c r="BF605" s="296">
        <v>387773.80409194686</v>
      </c>
      <c r="BO605" s="279">
        <f t="shared" si="39"/>
        <v>62246262</v>
      </c>
      <c r="BP605" s="2">
        <f t="shared" si="40"/>
        <v>0</v>
      </c>
      <c r="BQ605" s="2">
        <f t="shared" si="38"/>
        <v>0</v>
      </c>
      <c r="BS605" s="280">
        <v>62246262</v>
      </c>
      <c r="BT605" s="281"/>
      <c r="BU605" s="281"/>
      <c r="BV605" s="281"/>
      <c r="BW605" s="281"/>
      <c r="BX605" s="281"/>
      <c r="BY605" s="281"/>
      <c r="BZ605" s="281"/>
      <c r="CA605" s="281">
        <v>0</v>
      </c>
      <c r="CB605" s="281"/>
      <c r="CC605" s="281"/>
      <c r="CD605" s="281"/>
      <c r="CE605" s="281"/>
      <c r="CF605" s="281"/>
      <c r="CG605" s="281"/>
    </row>
    <row r="606" spans="1:85" x14ac:dyDescent="0.3">
      <c r="A606" s="273">
        <f t="shared" si="37"/>
        <v>0</v>
      </c>
      <c r="B606" s="1" t="s">
        <v>2621</v>
      </c>
      <c r="C606" s="274">
        <v>26460280</v>
      </c>
      <c r="D606" s="1">
        <v>144205</v>
      </c>
      <c r="E606" s="1">
        <v>4</v>
      </c>
      <c r="F606" s="1" t="s">
        <v>5071</v>
      </c>
      <c r="G606" s="275">
        <v>44486</v>
      </c>
      <c r="H606" s="275">
        <v>45230</v>
      </c>
      <c r="I606" s="1">
        <v>0</v>
      </c>
      <c r="J606" s="1">
        <v>1</v>
      </c>
      <c r="K606" s="1">
        <v>5</v>
      </c>
      <c r="L606" s="1">
        <v>30</v>
      </c>
      <c r="M606" s="1">
        <v>2</v>
      </c>
      <c r="N606" s="1">
        <v>17.690000000000001</v>
      </c>
      <c r="O606" s="1">
        <v>19.2</v>
      </c>
      <c r="P606" s="1">
        <v>185600</v>
      </c>
      <c r="Q606" s="1">
        <v>9275</v>
      </c>
      <c r="R606" s="1">
        <v>152231</v>
      </c>
      <c r="S606" s="1">
        <v>0</v>
      </c>
      <c r="T606" s="1">
        <v>0</v>
      </c>
      <c r="U606" s="1">
        <v>0</v>
      </c>
      <c r="W606" s="1">
        <v>0</v>
      </c>
      <c r="X606" s="1">
        <v>0</v>
      </c>
      <c r="Y606" s="1">
        <v>0</v>
      </c>
      <c r="AB606" s="275">
        <v>44651</v>
      </c>
      <c r="AC606" s="1">
        <v>1</v>
      </c>
      <c r="AD606" s="1" t="s">
        <v>2623</v>
      </c>
      <c r="AE606" s="1">
        <v>1</v>
      </c>
      <c r="AF606" s="1">
        <v>30</v>
      </c>
      <c r="AG606" s="1">
        <v>0</v>
      </c>
      <c r="AN606" s="1">
        <v>1</v>
      </c>
      <c r="AO606" s="1">
        <v>1</v>
      </c>
      <c r="AP606" s="275"/>
      <c r="AR606" s="276">
        <v>50240.97</v>
      </c>
      <c r="AS606" s="1" t="s">
        <v>2657</v>
      </c>
      <c r="AT606" s="1">
        <v>0</v>
      </c>
      <c r="AU606" s="1">
        <v>0</v>
      </c>
      <c r="AX606" s="1">
        <v>5</v>
      </c>
      <c r="BC606" s="1">
        <v>1</v>
      </c>
      <c r="BD606" s="1">
        <v>7</v>
      </c>
      <c r="BE606" s="1">
        <v>2</v>
      </c>
      <c r="BF606" s="296">
        <v>351562.39895373839</v>
      </c>
      <c r="BO606" s="279">
        <f t="shared" si="39"/>
        <v>62464024</v>
      </c>
      <c r="BP606" s="2">
        <f t="shared" si="40"/>
        <v>49962071.810843617</v>
      </c>
      <c r="BQ606" s="2">
        <f t="shared" si="38"/>
        <v>6149725.5791563839</v>
      </c>
      <c r="BS606" s="280">
        <v>62464024</v>
      </c>
      <c r="BT606" s="281">
        <v>49962071.810843617</v>
      </c>
      <c r="BU606" s="281"/>
      <c r="BV606" s="281"/>
      <c r="BW606" s="281"/>
      <c r="BX606" s="281"/>
      <c r="BY606" s="281"/>
      <c r="BZ606" s="281"/>
      <c r="CA606" s="281">
        <v>6149725.5791563839</v>
      </c>
      <c r="CB606" s="281"/>
      <c r="CC606" s="281"/>
      <c r="CD606" s="281"/>
      <c r="CE606" s="281"/>
      <c r="CF606" s="281"/>
      <c r="CG606" s="281"/>
    </row>
    <row r="607" spans="1:85" x14ac:dyDescent="0.3">
      <c r="A607" s="273">
        <f t="shared" si="37"/>
        <v>0</v>
      </c>
      <c r="B607" s="1" t="s">
        <v>2621</v>
      </c>
      <c r="C607" s="274">
        <v>26460280</v>
      </c>
      <c r="D607" s="1">
        <v>144205</v>
      </c>
      <c r="E607" s="1">
        <v>4</v>
      </c>
      <c r="F607" s="1" t="s">
        <v>5293</v>
      </c>
      <c r="G607" s="275">
        <v>44517</v>
      </c>
      <c r="H607" s="275">
        <v>45260</v>
      </c>
      <c r="I607" s="1">
        <v>0</v>
      </c>
      <c r="J607" s="1">
        <v>1</v>
      </c>
      <c r="K607" s="1">
        <v>4</v>
      </c>
      <c r="L607" s="1">
        <v>30</v>
      </c>
      <c r="M607" s="1">
        <v>2</v>
      </c>
      <c r="N607" s="1">
        <v>17.690000000000001</v>
      </c>
      <c r="O607" s="1">
        <v>19.2</v>
      </c>
      <c r="P607" s="1">
        <v>480000</v>
      </c>
      <c r="Q607" s="1">
        <v>23988</v>
      </c>
      <c r="R607" s="1">
        <v>411482</v>
      </c>
      <c r="S607" s="1">
        <v>0</v>
      </c>
      <c r="T607" s="1">
        <v>0</v>
      </c>
      <c r="U607" s="1">
        <v>0</v>
      </c>
      <c r="V607" s="275"/>
      <c r="W607" s="1">
        <v>0</v>
      </c>
      <c r="X607" s="1">
        <v>0</v>
      </c>
      <c r="Y607" s="1">
        <v>0</v>
      </c>
      <c r="AB607" s="275">
        <v>44651</v>
      </c>
      <c r="AC607" s="1">
        <v>1</v>
      </c>
      <c r="AD607" s="1" t="s">
        <v>2623</v>
      </c>
      <c r="AE607" s="1">
        <v>1</v>
      </c>
      <c r="AF607" s="1">
        <v>30</v>
      </c>
      <c r="AG607" s="1">
        <v>0</v>
      </c>
      <c r="AN607" s="1">
        <v>1</v>
      </c>
      <c r="AO607" s="1">
        <v>1</v>
      </c>
      <c r="AP607" s="275"/>
      <c r="AR607" s="276">
        <v>135708.35999999999</v>
      </c>
      <c r="AS607" s="1" t="s">
        <v>2657</v>
      </c>
      <c r="AT607" s="1">
        <v>0</v>
      </c>
      <c r="AU607" s="1">
        <v>0</v>
      </c>
      <c r="AX607" s="1">
        <v>5</v>
      </c>
      <c r="BC607" s="1">
        <v>1</v>
      </c>
      <c r="BD607" s="1">
        <v>7</v>
      </c>
      <c r="BE607" s="1">
        <v>2</v>
      </c>
      <c r="BF607" s="296">
        <v>950276.87557910127</v>
      </c>
      <c r="BO607" s="279">
        <f t="shared" si="39"/>
        <v>62626464</v>
      </c>
      <c r="BP607" s="2">
        <f t="shared" si="40"/>
        <v>0</v>
      </c>
      <c r="BQ607" s="2">
        <f t="shared" si="38"/>
        <v>485574.69000000134</v>
      </c>
      <c r="BS607" s="280">
        <v>62626464</v>
      </c>
      <c r="BT607" s="281"/>
      <c r="BU607" s="281"/>
      <c r="BV607" s="281">
        <v>485574.69000000134</v>
      </c>
      <c r="BW607" s="281"/>
      <c r="BX607" s="281"/>
      <c r="BY607" s="281"/>
      <c r="BZ607" s="281"/>
      <c r="CA607" s="281"/>
      <c r="CB607" s="281"/>
      <c r="CC607" s="281"/>
      <c r="CD607" s="281"/>
      <c r="CE607" s="281"/>
      <c r="CF607" s="281"/>
      <c r="CG607" s="281"/>
    </row>
    <row r="608" spans="1:85" x14ac:dyDescent="0.3">
      <c r="A608" s="273">
        <f t="shared" si="37"/>
        <v>0</v>
      </c>
      <c r="B608" s="1" t="s">
        <v>2621</v>
      </c>
      <c r="C608" s="274">
        <v>26460280</v>
      </c>
      <c r="D608" s="1">
        <v>144205</v>
      </c>
      <c r="E608" s="1">
        <v>4</v>
      </c>
      <c r="F608" s="1" t="s">
        <v>5434</v>
      </c>
      <c r="G608" s="275">
        <v>44504</v>
      </c>
      <c r="H608" s="275">
        <v>45230</v>
      </c>
      <c r="I608" s="1">
        <v>0</v>
      </c>
      <c r="J608" s="1">
        <v>1</v>
      </c>
      <c r="K608" s="1">
        <v>5</v>
      </c>
      <c r="L608" s="1">
        <v>30</v>
      </c>
      <c r="M608" s="1">
        <v>2</v>
      </c>
      <c r="N608" s="1">
        <v>17.690000000000001</v>
      </c>
      <c r="O608" s="1">
        <v>19.2</v>
      </c>
      <c r="P608" s="1">
        <v>129800</v>
      </c>
      <c r="Q608" s="1">
        <v>6487</v>
      </c>
      <c r="R608" s="1">
        <v>106463</v>
      </c>
      <c r="S608" s="1">
        <v>0</v>
      </c>
      <c r="T608" s="1">
        <v>0</v>
      </c>
      <c r="U608" s="1">
        <v>0</v>
      </c>
      <c r="W608" s="1">
        <v>0</v>
      </c>
      <c r="X608" s="1">
        <v>0</v>
      </c>
      <c r="Y608" s="1">
        <v>0</v>
      </c>
      <c r="AB608" s="275">
        <v>44651</v>
      </c>
      <c r="AC608" s="1">
        <v>1</v>
      </c>
      <c r="AD608" s="1" t="s">
        <v>2623</v>
      </c>
      <c r="AE608" s="1">
        <v>1</v>
      </c>
      <c r="AF608" s="1">
        <v>30</v>
      </c>
      <c r="AG608" s="1">
        <v>0</v>
      </c>
      <c r="AN608" s="1">
        <v>1</v>
      </c>
      <c r="AO608" s="1">
        <v>1</v>
      </c>
      <c r="AR608" s="276">
        <v>35082.06</v>
      </c>
      <c r="AS608" s="1" t="s">
        <v>2657</v>
      </c>
      <c r="AT608" s="1">
        <v>0</v>
      </c>
      <c r="AU608" s="1">
        <v>0</v>
      </c>
      <c r="AX608" s="1">
        <v>5</v>
      </c>
      <c r="BC608" s="1">
        <v>1</v>
      </c>
      <c r="BD608" s="1">
        <v>7</v>
      </c>
      <c r="BE608" s="1">
        <v>2</v>
      </c>
      <c r="BF608" s="296">
        <v>245865.74140491654</v>
      </c>
      <c r="BO608" s="279">
        <f t="shared" si="39"/>
        <v>62846042</v>
      </c>
      <c r="BP608" s="2">
        <f t="shared" si="40"/>
        <v>0</v>
      </c>
      <c r="BQ608" s="2">
        <f t="shared" si="38"/>
        <v>35167661</v>
      </c>
      <c r="BS608" s="280">
        <v>62846042</v>
      </c>
      <c r="BT608" s="281"/>
      <c r="BU608" s="281"/>
      <c r="BV608" s="281">
        <v>17158607.587863933</v>
      </c>
      <c r="BW608" s="281"/>
      <c r="BX608" s="281"/>
      <c r="BY608" s="281"/>
      <c r="BZ608" s="281"/>
      <c r="CA608" s="281">
        <v>18009053.412136067</v>
      </c>
      <c r="CB608" s="281"/>
      <c r="CC608" s="281"/>
      <c r="CD608" s="281"/>
      <c r="CE608" s="281"/>
      <c r="CF608" s="281"/>
      <c r="CG608" s="281"/>
    </row>
    <row r="609" spans="1:85" x14ac:dyDescent="0.3">
      <c r="A609" s="273">
        <f t="shared" si="37"/>
        <v>0</v>
      </c>
      <c r="B609" s="1" t="s">
        <v>2621</v>
      </c>
      <c r="C609" s="274">
        <v>26460280</v>
      </c>
      <c r="D609" s="1">
        <v>144205</v>
      </c>
      <c r="E609" s="1">
        <v>4</v>
      </c>
      <c r="F609" s="1" t="s">
        <v>5387</v>
      </c>
      <c r="G609" s="275">
        <v>44506</v>
      </c>
      <c r="H609" s="275">
        <v>45260</v>
      </c>
      <c r="I609" s="1">
        <v>0</v>
      </c>
      <c r="J609" s="1">
        <v>1</v>
      </c>
      <c r="K609" s="1">
        <v>4</v>
      </c>
      <c r="L609" s="1">
        <v>30</v>
      </c>
      <c r="M609" s="1">
        <v>2</v>
      </c>
      <c r="N609" s="1">
        <v>17.690000000000001</v>
      </c>
      <c r="O609" s="1">
        <v>19.2</v>
      </c>
      <c r="P609" s="1">
        <v>194925</v>
      </c>
      <c r="Q609" s="1">
        <v>9741</v>
      </c>
      <c r="R609" s="1">
        <v>167102</v>
      </c>
      <c r="S609" s="1">
        <v>0</v>
      </c>
      <c r="T609" s="1">
        <v>0</v>
      </c>
      <c r="U609" s="1">
        <v>0</v>
      </c>
      <c r="W609" s="1">
        <v>0</v>
      </c>
      <c r="X609" s="1">
        <v>0</v>
      </c>
      <c r="Y609" s="1">
        <v>0</v>
      </c>
      <c r="AB609" s="275">
        <v>44651</v>
      </c>
      <c r="AC609" s="1">
        <v>1</v>
      </c>
      <c r="AD609" s="1" t="s">
        <v>2623</v>
      </c>
      <c r="AE609" s="1">
        <v>1</v>
      </c>
      <c r="AF609" s="1">
        <v>30</v>
      </c>
      <c r="AG609" s="1">
        <v>0</v>
      </c>
      <c r="AN609" s="1">
        <v>1</v>
      </c>
      <c r="AO609" s="1">
        <v>1</v>
      </c>
      <c r="AR609" s="276">
        <v>55149.57</v>
      </c>
      <c r="AS609" s="1" t="s">
        <v>2657</v>
      </c>
      <c r="AT609" s="1">
        <v>0</v>
      </c>
      <c r="AU609" s="1">
        <v>0</v>
      </c>
      <c r="AX609" s="1">
        <v>5</v>
      </c>
      <c r="BC609" s="1">
        <v>1</v>
      </c>
      <c r="BD609" s="1">
        <v>7</v>
      </c>
      <c r="BE609" s="1">
        <v>2</v>
      </c>
      <c r="BF609" s="296">
        <v>385905.49881408905</v>
      </c>
      <c r="BO609" s="279">
        <f t="shared" si="39"/>
        <v>62887697</v>
      </c>
      <c r="BP609" s="2">
        <f t="shared" si="40"/>
        <v>0</v>
      </c>
      <c r="BQ609" s="2">
        <f t="shared" si="38"/>
        <v>10020166</v>
      </c>
      <c r="BS609" s="280">
        <v>62887697</v>
      </c>
      <c r="BT609" s="281"/>
      <c r="BU609" s="281"/>
      <c r="BV609" s="281">
        <v>10020166</v>
      </c>
      <c r="BW609" s="281"/>
      <c r="BX609" s="281"/>
      <c r="BY609" s="281"/>
      <c r="BZ609" s="281"/>
      <c r="CA609" s="281"/>
      <c r="CB609" s="281"/>
      <c r="CC609" s="281"/>
      <c r="CD609" s="281"/>
      <c r="CE609" s="281"/>
      <c r="CF609" s="281"/>
      <c r="CG609" s="281"/>
    </row>
    <row r="610" spans="1:85" x14ac:dyDescent="0.3">
      <c r="A610" s="273">
        <f t="shared" si="37"/>
        <v>0</v>
      </c>
      <c r="B610" s="1" t="s">
        <v>2621</v>
      </c>
      <c r="C610" s="274">
        <v>26460280</v>
      </c>
      <c r="D610" s="1">
        <v>144205</v>
      </c>
      <c r="E610" s="1">
        <v>4</v>
      </c>
      <c r="F610" s="1" t="s">
        <v>5544</v>
      </c>
      <c r="G610" s="275">
        <v>44487</v>
      </c>
      <c r="H610" s="275">
        <v>45230</v>
      </c>
      <c r="I610" s="1">
        <v>0</v>
      </c>
      <c r="J610" s="1">
        <v>1</v>
      </c>
      <c r="K610" s="1">
        <v>5</v>
      </c>
      <c r="L610" s="1">
        <v>30</v>
      </c>
      <c r="M610" s="1">
        <v>2</v>
      </c>
      <c r="N610" s="1">
        <v>17.690000000000001</v>
      </c>
      <c r="O610" s="1">
        <v>19.2</v>
      </c>
      <c r="P610" s="1">
        <v>400000</v>
      </c>
      <c r="Q610" s="1">
        <v>19990</v>
      </c>
      <c r="R610" s="1">
        <v>328084</v>
      </c>
      <c r="S610" s="1">
        <v>0</v>
      </c>
      <c r="T610" s="1">
        <v>0</v>
      </c>
      <c r="U610" s="1">
        <v>0</v>
      </c>
      <c r="W610" s="1">
        <v>0</v>
      </c>
      <c r="X610" s="1">
        <v>0</v>
      </c>
      <c r="Y610" s="1">
        <v>0</v>
      </c>
      <c r="AB610" s="275">
        <v>44651</v>
      </c>
      <c r="AC610" s="1">
        <v>1</v>
      </c>
      <c r="AD610" s="1" t="s">
        <v>2623</v>
      </c>
      <c r="AE610" s="1">
        <v>1</v>
      </c>
      <c r="AF610" s="1">
        <v>30</v>
      </c>
      <c r="AG610" s="1">
        <v>0</v>
      </c>
      <c r="AN610" s="1">
        <v>1</v>
      </c>
      <c r="AO610" s="1">
        <v>1</v>
      </c>
      <c r="AR610" s="276">
        <v>108277.95</v>
      </c>
      <c r="AS610" s="1" t="s">
        <v>2657</v>
      </c>
      <c r="AT610" s="1">
        <v>0</v>
      </c>
      <c r="AU610" s="1">
        <v>0</v>
      </c>
      <c r="AX610" s="1">
        <v>5</v>
      </c>
      <c r="BC610" s="1">
        <v>1</v>
      </c>
      <c r="BD610" s="1">
        <v>7</v>
      </c>
      <c r="BE610" s="1">
        <v>2</v>
      </c>
      <c r="BF610" s="296">
        <v>757677.46450025484</v>
      </c>
      <c r="BO610" s="279">
        <f t="shared" si="39"/>
        <v>62909488</v>
      </c>
      <c r="BP610" s="2">
        <f t="shared" si="40"/>
        <v>0</v>
      </c>
      <c r="BQ610" s="2">
        <f t="shared" si="38"/>
        <v>3956412.0000000005</v>
      </c>
      <c r="BS610" s="280">
        <v>62909488</v>
      </c>
      <c r="BT610" s="281"/>
      <c r="BU610" s="281"/>
      <c r="BV610" s="281">
        <v>2543399.2908932036</v>
      </c>
      <c r="BW610" s="281"/>
      <c r="BX610" s="281"/>
      <c r="BY610" s="281"/>
      <c r="BZ610" s="281"/>
      <c r="CA610" s="281">
        <v>1413012.7091067969</v>
      </c>
      <c r="CB610" s="281"/>
      <c r="CC610" s="281"/>
      <c r="CD610" s="281"/>
      <c r="CE610" s="281"/>
      <c r="CF610" s="281"/>
      <c r="CG610" s="281"/>
    </row>
    <row r="611" spans="1:85" x14ac:dyDescent="0.3">
      <c r="A611" s="273">
        <f t="shared" si="37"/>
        <v>0</v>
      </c>
      <c r="B611" s="1" t="s">
        <v>2621</v>
      </c>
      <c r="C611" s="274">
        <v>26460280</v>
      </c>
      <c r="D611" s="1">
        <v>144205</v>
      </c>
      <c r="E611" s="1">
        <v>4</v>
      </c>
      <c r="F611" s="1" t="s">
        <v>5545</v>
      </c>
      <c r="G611" s="275">
        <v>44487</v>
      </c>
      <c r="H611" s="275">
        <v>45230</v>
      </c>
      <c r="I611" s="1">
        <v>0</v>
      </c>
      <c r="J611" s="1">
        <v>1</v>
      </c>
      <c r="K611" s="1">
        <v>5</v>
      </c>
      <c r="L611" s="1">
        <v>30</v>
      </c>
      <c r="M611" s="1">
        <v>2</v>
      </c>
      <c r="N611" s="1">
        <v>17.690000000000001</v>
      </c>
      <c r="O611" s="1">
        <v>19.2</v>
      </c>
      <c r="P611" s="1">
        <v>176400</v>
      </c>
      <c r="Q611" s="1">
        <v>8815</v>
      </c>
      <c r="R611" s="1">
        <v>144687</v>
      </c>
      <c r="S611" s="1">
        <v>0</v>
      </c>
      <c r="T611" s="1">
        <v>0</v>
      </c>
      <c r="U611" s="1">
        <v>0</v>
      </c>
      <c r="W611" s="1">
        <v>0</v>
      </c>
      <c r="X611" s="1">
        <v>0</v>
      </c>
      <c r="Y611" s="1">
        <v>0</v>
      </c>
      <c r="AB611" s="275">
        <v>44651</v>
      </c>
      <c r="AC611" s="1">
        <v>1</v>
      </c>
      <c r="AD611" s="1" t="s">
        <v>2623</v>
      </c>
      <c r="AE611" s="1">
        <v>1</v>
      </c>
      <c r="AF611" s="1">
        <v>30</v>
      </c>
      <c r="AG611" s="1">
        <v>0</v>
      </c>
      <c r="AN611" s="1">
        <v>1</v>
      </c>
      <c r="AO611" s="1">
        <v>1</v>
      </c>
      <c r="AR611" s="276">
        <v>47786.67</v>
      </c>
      <c r="AS611" s="1" t="s">
        <v>2657</v>
      </c>
      <c r="AT611" s="1">
        <v>0</v>
      </c>
      <c r="AU611" s="1">
        <v>0</v>
      </c>
      <c r="AX611" s="1">
        <v>5</v>
      </c>
      <c r="BC611" s="1">
        <v>1</v>
      </c>
      <c r="BD611" s="1">
        <v>7</v>
      </c>
      <c r="BE611" s="1">
        <v>2</v>
      </c>
      <c r="BF611" s="296">
        <v>334140.27903265134</v>
      </c>
      <c r="BO611" s="279">
        <f t="shared" si="39"/>
        <v>66060868</v>
      </c>
      <c r="BP611" s="2">
        <f t="shared" si="40"/>
        <v>0</v>
      </c>
      <c r="BQ611" s="2">
        <f t="shared" si="38"/>
        <v>12192538.989999998</v>
      </c>
      <c r="BS611" s="280">
        <v>66060868</v>
      </c>
      <c r="BT611" s="281"/>
      <c r="BU611" s="281"/>
      <c r="BV611" s="281">
        <v>11162055.304881871</v>
      </c>
      <c r="BW611" s="281"/>
      <c r="BX611" s="281"/>
      <c r="BY611" s="281"/>
      <c r="BZ611" s="281"/>
      <c r="CA611" s="281">
        <v>1030483.6851181276</v>
      </c>
      <c r="CB611" s="281"/>
      <c r="CC611" s="281"/>
      <c r="CD611" s="281"/>
      <c r="CE611" s="281"/>
      <c r="CF611" s="281"/>
      <c r="CG611" s="281"/>
    </row>
    <row r="612" spans="1:85" x14ac:dyDescent="0.3">
      <c r="A612" s="273">
        <f t="shared" si="37"/>
        <v>0</v>
      </c>
      <c r="B612" s="1" t="s">
        <v>2621</v>
      </c>
      <c r="C612" s="274">
        <v>26460280</v>
      </c>
      <c r="D612" s="1">
        <v>144205</v>
      </c>
      <c r="E612" s="1">
        <v>4</v>
      </c>
      <c r="F612" s="1" t="s">
        <v>5546</v>
      </c>
      <c r="G612" s="275">
        <v>44487</v>
      </c>
      <c r="H612" s="275">
        <v>45230</v>
      </c>
      <c r="I612" s="1">
        <v>0</v>
      </c>
      <c r="J612" s="1">
        <v>1</v>
      </c>
      <c r="K612" s="1">
        <v>5</v>
      </c>
      <c r="L612" s="1">
        <v>30</v>
      </c>
      <c r="M612" s="1">
        <v>2</v>
      </c>
      <c r="N612" s="1">
        <v>17.690000000000001</v>
      </c>
      <c r="O612" s="1">
        <v>19.2</v>
      </c>
      <c r="P612" s="1">
        <v>65500</v>
      </c>
      <c r="Q612" s="1">
        <v>3273</v>
      </c>
      <c r="R612" s="1">
        <v>53727</v>
      </c>
      <c r="S612" s="1">
        <v>0</v>
      </c>
      <c r="T612" s="1">
        <v>0</v>
      </c>
      <c r="U612" s="1">
        <v>0</v>
      </c>
      <c r="W612" s="1">
        <v>0</v>
      </c>
      <c r="X612" s="1">
        <v>0</v>
      </c>
      <c r="Y612" s="1">
        <v>0</v>
      </c>
      <c r="AB612" s="275">
        <v>44651</v>
      </c>
      <c r="AC612" s="1">
        <v>1</v>
      </c>
      <c r="AD612" s="1" t="s">
        <v>2623</v>
      </c>
      <c r="AE612" s="1">
        <v>1</v>
      </c>
      <c r="AF612" s="1">
        <v>30</v>
      </c>
      <c r="AG612" s="1">
        <v>0</v>
      </c>
      <c r="AN612" s="1">
        <v>1</v>
      </c>
      <c r="AO612" s="1">
        <v>1</v>
      </c>
      <c r="AR612" s="276">
        <v>17757.580000000002</v>
      </c>
      <c r="AS612" s="1" t="s">
        <v>2657</v>
      </c>
      <c r="AT612" s="1">
        <v>0</v>
      </c>
      <c r="AU612" s="1">
        <v>0</v>
      </c>
      <c r="AX612" s="1">
        <v>5</v>
      </c>
      <c r="BC612" s="1">
        <v>1</v>
      </c>
      <c r="BD612" s="1">
        <v>7</v>
      </c>
      <c r="BE612" s="1">
        <v>2</v>
      </c>
      <c r="BF612" s="296">
        <v>124077.17881763571</v>
      </c>
      <c r="BO612" s="279">
        <f t="shared" si="39"/>
        <v>66269806</v>
      </c>
      <c r="BP612" s="2">
        <f t="shared" si="40"/>
        <v>21741166.540358312</v>
      </c>
      <c r="BQ612" s="2">
        <f t="shared" si="38"/>
        <v>57753067.999641694</v>
      </c>
      <c r="BS612" s="280">
        <v>66269806</v>
      </c>
      <c r="BT612" s="281"/>
      <c r="BU612" s="281">
        <v>21741166.540358312</v>
      </c>
      <c r="BV612" s="281">
        <v>51077348.367761113</v>
      </c>
      <c r="BW612" s="281"/>
      <c r="BX612" s="281"/>
      <c r="BY612" s="281"/>
      <c r="BZ612" s="281"/>
      <c r="CA612" s="281">
        <v>6675719.6318805804</v>
      </c>
      <c r="CB612" s="281"/>
      <c r="CC612" s="281"/>
      <c r="CD612" s="281"/>
      <c r="CE612" s="281"/>
      <c r="CF612" s="281"/>
      <c r="CG612" s="281"/>
    </row>
    <row r="613" spans="1:85" x14ac:dyDescent="0.3">
      <c r="A613" s="273">
        <f t="shared" si="37"/>
        <v>0</v>
      </c>
      <c r="B613" s="1" t="s">
        <v>2621</v>
      </c>
      <c r="C613" s="274">
        <v>26460280</v>
      </c>
      <c r="D613" s="1">
        <v>144205</v>
      </c>
      <c r="E613" s="1">
        <v>4</v>
      </c>
      <c r="F613" s="1" t="s">
        <v>5361</v>
      </c>
      <c r="G613" s="275">
        <v>44490</v>
      </c>
      <c r="H613" s="275">
        <v>45230</v>
      </c>
      <c r="I613" s="1">
        <v>0</v>
      </c>
      <c r="J613" s="1">
        <v>1</v>
      </c>
      <c r="K613" s="1">
        <v>5</v>
      </c>
      <c r="L613" s="1">
        <v>30</v>
      </c>
      <c r="M613" s="1">
        <v>2</v>
      </c>
      <c r="N613" s="1">
        <v>17.690000000000001</v>
      </c>
      <c r="O613" s="1">
        <v>19.2</v>
      </c>
      <c r="P613" s="1">
        <v>90700</v>
      </c>
      <c r="Q613" s="1">
        <v>4533</v>
      </c>
      <c r="R613" s="1">
        <v>74390</v>
      </c>
      <c r="S613" s="1">
        <v>0</v>
      </c>
      <c r="T613" s="1">
        <v>0</v>
      </c>
      <c r="U613" s="1">
        <v>0</v>
      </c>
      <c r="W613" s="1">
        <v>0</v>
      </c>
      <c r="X613" s="1">
        <v>0</v>
      </c>
      <c r="Y613" s="1">
        <v>0</v>
      </c>
      <c r="AB613" s="275">
        <v>44651</v>
      </c>
      <c r="AC613" s="1">
        <v>1</v>
      </c>
      <c r="AD613" s="1" t="s">
        <v>2623</v>
      </c>
      <c r="AE613" s="1">
        <v>1</v>
      </c>
      <c r="AF613" s="1">
        <v>30</v>
      </c>
      <c r="AG613" s="1">
        <v>0</v>
      </c>
      <c r="AN613" s="1">
        <v>1</v>
      </c>
      <c r="AO613" s="1">
        <v>1</v>
      </c>
      <c r="AR613" s="276">
        <v>24543</v>
      </c>
      <c r="AS613" s="1" t="s">
        <v>2657</v>
      </c>
      <c r="AT613" s="1">
        <v>0</v>
      </c>
      <c r="AU613" s="1">
        <v>0</v>
      </c>
      <c r="AX613" s="1">
        <v>5</v>
      </c>
      <c r="BC613" s="1">
        <v>1</v>
      </c>
      <c r="BD613" s="1">
        <v>7</v>
      </c>
      <c r="BE613" s="1">
        <v>2</v>
      </c>
      <c r="BF613" s="296">
        <v>171796.32833107971</v>
      </c>
      <c r="BO613" s="279">
        <f t="shared" si="39"/>
        <v>66272209</v>
      </c>
      <c r="BP613" s="2">
        <f t="shared" si="40"/>
        <v>0</v>
      </c>
      <c r="BQ613" s="2">
        <f t="shared" si="38"/>
        <v>13581488</v>
      </c>
      <c r="BS613" s="280">
        <v>66272209</v>
      </c>
      <c r="BT613" s="281"/>
      <c r="BU613" s="281"/>
      <c r="BV613" s="281">
        <v>13581488</v>
      </c>
      <c r="BW613" s="281"/>
      <c r="BX613" s="281"/>
      <c r="BY613" s="281"/>
      <c r="BZ613" s="281"/>
      <c r="CA613" s="281"/>
      <c r="CB613" s="281"/>
      <c r="CC613" s="281"/>
      <c r="CD613" s="281"/>
      <c r="CE613" s="281"/>
      <c r="CF613" s="281"/>
      <c r="CG613" s="281"/>
    </row>
    <row r="614" spans="1:85" x14ac:dyDescent="0.3">
      <c r="A614" s="273">
        <f t="shared" si="37"/>
        <v>17293058.015520692</v>
      </c>
      <c r="B614" s="1" t="s">
        <v>2621</v>
      </c>
      <c r="C614" s="274">
        <v>26464062</v>
      </c>
      <c r="D614" s="1">
        <v>144105</v>
      </c>
      <c r="E614" s="1">
        <v>3</v>
      </c>
      <c r="F614" s="1" t="s">
        <v>4935</v>
      </c>
      <c r="G614" s="275">
        <v>44405</v>
      </c>
      <c r="H614" s="275">
        <v>46538</v>
      </c>
      <c r="I614" s="1">
        <v>0</v>
      </c>
      <c r="J614" s="1">
        <v>1</v>
      </c>
      <c r="K614" s="1">
        <v>8</v>
      </c>
      <c r="L614" s="1">
        <v>30</v>
      </c>
      <c r="M614" s="1">
        <v>2</v>
      </c>
      <c r="N614" s="1">
        <v>12.58</v>
      </c>
      <c r="O614" s="1">
        <v>13.34</v>
      </c>
      <c r="P614" s="1">
        <v>46258134</v>
      </c>
      <c r="Q614" s="1">
        <v>846293</v>
      </c>
      <c r="R614" s="1">
        <v>41570523</v>
      </c>
      <c r="S614" s="1">
        <v>0</v>
      </c>
      <c r="T614" s="1">
        <v>0</v>
      </c>
      <c r="U614" s="1">
        <v>0</v>
      </c>
      <c r="W614" s="1">
        <v>0</v>
      </c>
      <c r="X614" s="1">
        <v>0</v>
      </c>
      <c r="Y614" s="1">
        <v>0</v>
      </c>
      <c r="Z614" s="1" t="s">
        <v>2664</v>
      </c>
      <c r="AA614" s="1" t="s">
        <v>2807</v>
      </c>
      <c r="AB614" s="275">
        <v>44651</v>
      </c>
      <c r="AC614" s="1">
        <v>1</v>
      </c>
      <c r="AD614" s="1" t="s">
        <v>2623</v>
      </c>
      <c r="AE614" s="1">
        <v>1</v>
      </c>
      <c r="AF614" s="1">
        <v>30</v>
      </c>
      <c r="AG614" s="1">
        <v>0</v>
      </c>
      <c r="AN614" s="1">
        <v>1</v>
      </c>
      <c r="AO614" s="1">
        <v>1</v>
      </c>
      <c r="AP614" s="1">
        <v>44405</v>
      </c>
      <c r="AQ614" s="1" t="s">
        <v>2629</v>
      </c>
      <c r="AR614" s="276">
        <v>2770693</v>
      </c>
      <c r="AS614" s="1" t="s">
        <v>2624</v>
      </c>
      <c r="AT614" s="1">
        <v>0</v>
      </c>
      <c r="AU614" s="1">
        <v>0</v>
      </c>
      <c r="AV614" s="1" t="s">
        <v>2625</v>
      </c>
      <c r="AW614" s="1" t="s">
        <v>2626</v>
      </c>
      <c r="AX614" s="1">
        <v>5</v>
      </c>
      <c r="BC614" s="1">
        <v>1</v>
      </c>
      <c r="BD614" s="1">
        <v>7</v>
      </c>
      <c r="BE614" s="1">
        <v>2</v>
      </c>
      <c r="BF614" s="296">
        <v>21506771.984479308</v>
      </c>
      <c r="BO614" s="279">
        <f t="shared" si="39"/>
        <v>66277460</v>
      </c>
      <c r="BP614" s="2">
        <f t="shared" si="40"/>
        <v>0</v>
      </c>
      <c r="BQ614" s="2">
        <f t="shared" si="38"/>
        <v>0</v>
      </c>
      <c r="BS614" s="280">
        <v>66277460</v>
      </c>
      <c r="BT614" s="281"/>
      <c r="BU614" s="281"/>
      <c r="BV614" s="281">
        <v>0</v>
      </c>
      <c r="BW614" s="281"/>
      <c r="BX614" s="281"/>
      <c r="BY614" s="281"/>
      <c r="BZ614" s="281"/>
      <c r="CA614" s="281"/>
      <c r="CB614" s="281"/>
      <c r="CC614" s="281"/>
      <c r="CD614" s="281"/>
      <c r="CE614" s="281"/>
      <c r="CF614" s="281"/>
      <c r="CG614" s="281"/>
    </row>
    <row r="615" spans="1:85" x14ac:dyDescent="0.3">
      <c r="A615" s="273">
        <f t="shared" si="37"/>
        <v>1.4479310988356357E-2</v>
      </c>
      <c r="B615" s="1" t="s">
        <v>2621</v>
      </c>
      <c r="C615" s="274">
        <v>26464062</v>
      </c>
      <c r="D615" s="1">
        <v>144205</v>
      </c>
      <c r="E615" s="1">
        <v>4</v>
      </c>
      <c r="F615" s="1" t="s">
        <v>2765</v>
      </c>
      <c r="G615" s="275">
        <v>43725</v>
      </c>
      <c r="H615" s="275">
        <v>44834</v>
      </c>
      <c r="I615" s="1">
        <v>0</v>
      </c>
      <c r="J615" s="1">
        <v>1</v>
      </c>
      <c r="K615" s="1">
        <v>30</v>
      </c>
      <c r="L615" s="1">
        <v>30</v>
      </c>
      <c r="M615" s="1">
        <v>2</v>
      </c>
      <c r="N615" s="1">
        <v>11.04</v>
      </c>
      <c r="O615" s="1">
        <v>11.61</v>
      </c>
      <c r="P615" s="1">
        <v>14987733</v>
      </c>
      <c r="Q615" s="1">
        <v>541842</v>
      </c>
      <c r="R615" s="1">
        <v>0.03</v>
      </c>
      <c r="S615" s="1">
        <v>0</v>
      </c>
      <c r="T615" s="1">
        <v>0</v>
      </c>
      <c r="U615" s="1">
        <v>0</v>
      </c>
      <c r="W615" s="1">
        <v>0</v>
      </c>
      <c r="X615" s="1">
        <v>0</v>
      </c>
      <c r="Y615" s="1">
        <v>0</v>
      </c>
      <c r="AB615" s="275">
        <v>44405</v>
      </c>
      <c r="AC615" s="1">
        <v>1</v>
      </c>
      <c r="AD615" s="1" t="s">
        <v>2623</v>
      </c>
      <c r="AE615" s="1">
        <v>1</v>
      </c>
      <c r="AF615" s="1">
        <v>30</v>
      </c>
      <c r="AG615" s="1">
        <v>0</v>
      </c>
      <c r="AN615" s="1">
        <v>1</v>
      </c>
      <c r="AO615" s="1">
        <v>1</v>
      </c>
      <c r="AR615" s="276">
        <v>0</v>
      </c>
      <c r="AS615" s="1" t="s">
        <v>2657</v>
      </c>
      <c r="AT615" s="1">
        <v>0</v>
      </c>
      <c r="AU615" s="1">
        <v>0</v>
      </c>
      <c r="AX615" s="1">
        <v>5</v>
      </c>
      <c r="BC615" s="1">
        <v>1</v>
      </c>
      <c r="BD615" s="1">
        <v>7</v>
      </c>
      <c r="BE615" s="1">
        <v>2</v>
      </c>
      <c r="BF615" s="296">
        <v>1.5520689011643642E-2</v>
      </c>
      <c r="BO615" s="279">
        <f t="shared" si="39"/>
        <v>66226896</v>
      </c>
      <c r="BP615" s="2">
        <f t="shared" si="40"/>
        <v>0</v>
      </c>
      <c r="BQ615" s="2">
        <f t="shared" si="38"/>
        <v>68834569</v>
      </c>
      <c r="BS615" s="280">
        <v>66226896</v>
      </c>
      <c r="BT615" s="281"/>
      <c r="BU615" s="281"/>
      <c r="BV615" s="281">
        <v>68834569</v>
      </c>
      <c r="BW615" s="281"/>
      <c r="BX615" s="281"/>
      <c r="BY615" s="281"/>
      <c r="BZ615" s="281"/>
      <c r="CA615" s="281"/>
      <c r="CB615" s="281"/>
      <c r="CC615" s="281"/>
      <c r="CD615" s="281"/>
      <c r="CE615" s="281"/>
      <c r="CF615" s="281"/>
      <c r="CG615" s="281"/>
    </row>
    <row r="616" spans="1:85" x14ac:dyDescent="0.3">
      <c r="A616" s="273">
        <f t="shared" si="37"/>
        <v>7838557.2291073324</v>
      </c>
      <c r="B616" s="1" t="s">
        <v>2621</v>
      </c>
      <c r="C616" s="274">
        <v>26460688</v>
      </c>
      <c r="D616" s="1">
        <v>144105</v>
      </c>
      <c r="E616" s="1">
        <v>4</v>
      </c>
      <c r="F616" s="1" t="s">
        <v>5313</v>
      </c>
      <c r="G616" s="275">
        <v>44554</v>
      </c>
      <c r="H616" s="275">
        <v>46022</v>
      </c>
      <c r="I616" s="1">
        <v>0</v>
      </c>
      <c r="J616" s="1">
        <v>1</v>
      </c>
      <c r="K616" s="1">
        <v>3</v>
      </c>
      <c r="L616" s="1">
        <v>30</v>
      </c>
      <c r="M616" s="1">
        <v>2</v>
      </c>
      <c r="N616" s="1">
        <v>11.7</v>
      </c>
      <c r="O616" s="1">
        <v>12.34</v>
      </c>
      <c r="P616" s="1">
        <v>10054529</v>
      </c>
      <c r="Q616" s="1">
        <v>265284</v>
      </c>
      <c r="R616" s="1">
        <v>9557931</v>
      </c>
      <c r="S616" s="1">
        <v>0</v>
      </c>
      <c r="T616" s="1">
        <v>0</v>
      </c>
      <c r="U616" s="1">
        <v>0</v>
      </c>
      <c r="W616" s="1">
        <v>0</v>
      </c>
      <c r="X616" s="1">
        <v>0</v>
      </c>
      <c r="Y616" s="1">
        <v>0</v>
      </c>
      <c r="AB616" s="275">
        <v>44651</v>
      </c>
      <c r="AC616" s="1">
        <v>1</v>
      </c>
      <c r="AD616" s="1" t="s">
        <v>2623</v>
      </c>
      <c r="AE616" s="1">
        <v>1</v>
      </c>
      <c r="AF616" s="1">
        <v>30</v>
      </c>
      <c r="AG616" s="1">
        <v>0</v>
      </c>
      <c r="AN616" s="1">
        <v>1</v>
      </c>
      <c r="AO616" s="1">
        <v>1</v>
      </c>
      <c r="AR616" s="276">
        <v>580776.95999999996</v>
      </c>
      <c r="AS616" s="1" t="s">
        <v>2624</v>
      </c>
      <c r="AT616" s="1">
        <v>0</v>
      </c>
      <c r="AU616" s="1">
        <v>0</v>
      </c>
      <c r="AV616" s="1" t="s">
        <v>2625</v>
      </c>
      <c r="AW616" s="1" t="s">
        <v>2626</v>
      </c>
      <c r="AX616" s="1">
        <v>5</v>
      </c>
      <c r="BC616" s="1">
        <v>1</v>
      </c>
      <c r="BD616" s="1">
        <v>7</v>
      </c>
      <c r="BE616" s="1">
        <v>2</v>
      </c>
      <c r="BF616" s="296">
        <v>1138596.8108926665</v>
      </c>
      <c r="BO616" s="279">
        <f t="shared" si="39"/>
        <v>69424444</v>
      </c>
      <c r="BP616" s="2">
        <f t="shared" si="40"/>
        <v>0</v>
      </c>
      <c r="BQ616" s="2">
        <f t="shared" si="38"/>
        <v>14956768.27</v>
      </c>
      <c r="BS616" s="280">
        <v>69424444</v>
      </c>
      <c r="BT616" s="281"/>
      <c r="BU616" s="281"/>
      <c r="BV616" s="281"/>
      <c r="BW616" s="281"/>
      <c r="BX616" s="281"/>
      <c r="BY616" s="281"/>
      <c r="BZ616" s="281"/>
      <c r="CA616" s="281">
        <v>14956768.27</v>
      </c>
      <c r="CB616" s="281"/>
      <c r="CC616" s="281"/>
      <c r="CD616" s="281"/>
      <c r="CE616" s="281"/>
      <c r="CF616" s="281"/>
      <c r="CG616" s="281"/>
    </row>
    <row r="617" spans="1:85" x14ac:dyDescent="0.3">
      <c r="A617" s="273">
        <f t="shared" si="37"/>
        <v>12692861.477019709</v>
      </c>
      <c r="B617" s="1" t="s">
        <v>2621</v>
      </c>
      <c r="C617" s="274">
        <v>26460688</v>
      </c>
      <c r="D617" s="1">
        <v>144205</v>
      </c>
      <c r="E617" s="1">
        <v>4</v>
      </c>
      <c r="F617" s="1" t="s">
        <v>3006</v>
      </c>
      <c r="G617" s="275">
        <v>43815</v>
      </c>
      <c r="H617" s="275">
        <v>45657</v>
      </c>
      <c r="I617" s="1">
        <v>0</v>
      </c>
      <c r="J617" s="1">
        <v>1</v>
      </c>
      <c r="K617" s="1">
        <v>27</v>
      </c>
      <c r="L617" s="1">
        <v>30</v>
      </c>
      <c r="M617" s="1">
        <v>2</v>
      </c>
      <c r="N617" s="1">
        <v>11.39</v>
      </c>
      <c r="O617" s="1">
        <v>12.01</v>
      </c>
      <c r="P617" s="1">
        <v>25000000</v>
      </c>
      <c r="Q617" s="1">
        <v>548561</v>
      </c>
      <c r="R617" s="1">
        <v>15477115</v>
      </c>
      <c r="S617" s="1">
        <v>0</v>
      </c>
      <c r="T617" s="1">
        <v>0</v>
      </c>
      <c r="U617" s="1">
        <v>0</v>
      </c>
      <c r="W617" s="1">
        <v>0</v>
      </c>
      <c r="X617" s="1">
        <v>0</v>
      </c>
      <c r="Y617" s="1">
        <v>0</v>
      </c>
      <c r="AB617" s="275">
        <v>44651</v>
      </c>
      <c r="AC617" s="1">
        <v>1</v>
      </c>
      <c r="AD617" s="1" t="s">
        <v>2623</v>
      </c>
      <c r="AE617" s="1">
        <v>1</v>
      </c>
      <c r="AF617" s="1">
        <v>30</v>
      </c>
      <c r="AG617" s="1">
        <v>0</v>
      </c>
      <c r="AN617" s="1">
        <v>1</v>
      </c>
      <c r="AO617" s="1">
        <v>1</v>
      </c>
      <c r="AR617" s="276">
        <v>940528.79</v>
      </c>
      <c r="AS617" s="1" t="s">
        <v>2632</v>
      </c>
      <c r="AT617" s="1">
        <v>0</v>
      </c>
      <c r="AU617" s="1">
        <v>0</v>
      </c>
      <c r="AX617" s="1">
        <v>5</v>
      </c>
      <c r="BC617" s="1">
        <v>1</v>
      </c>
      <c r="BD617" s="1">
        <v>7</v>
      </c>
      <c r="BE617" s="1">
        <v>2</v>
      </c>
      <c r="BF617" s="296">
        <v>1843724.7329802916</v>
      </c>
      <c r="BO617" s="279">
        <f t="shared" si="39"/>
        <v>69662242</v>
      </c>
      <c r="BP617" s="2">
        <f t="shared" si="40"/>
        <v>0</v>
      </c>
      <c r="BQ617" s="2">
        <f t="shared" si="38"/>
        <v>0</v>
      </c>
      <c r="BS617" s="280">
        <v>69662242</v>
      </c>
      <c r="BT617" s="281"/>
      <c r="BU617" s="281"/>
      <c r="BV617" s="281">
        <v>0</v>
      </c>
      <c r="BW617" s="281"/>
      <c r="BX617" s="281"/>
      <c r="BY617" s="281"/>
      <c r="BZ617" s="281"/>
      <c r="CA617" s="281">
        <v>0</v>
      </c>
      <c r="CB617" s="281"/>
      <c r="CC617" s="281"/>
      <c r="CD617" s="281"/>
      <c r="CE617" s="281"/>
      <c r="CF617" s="281"/>
      <c r="CG617" s="281"/>
    </row>
    <row r="618" spans="1:85" x14ac:dyDescent="0.3">
      <c r="A618" s="273">
        <f t="shared" si="37"/>
        <v>2901563.293872958</v>
      </c>
      <c r="B618" s="1" t="s">
        <v>2621</v>
      </c>
      <c r="C618" s="274">
        <v>26460688</v>
      </c>
      <c r="D618" s="1">
        <v>144205</v>
      </c>
      <c r="E618" s="1">
        <v>4</v>
      </c>
      <c r="F618" s="1" t="s">
        <v>3627</v>
      </c>
      <c r="G618" s="275">
        <v>44217</v>
      </c>
      <c r="H618" s="275">
        <v>45138</v>
      </c>
      <c r="I618" s="1">
        <v>0</v>
      </c>
      <c r="J618" s="1">
        <v>1</v>
      </c>
      <c r="K618" s="1">
        <v>14</v>
      </c>
      <c r="L618" s="1">
        <v>30</v>
      </c>
      <c r="M618" s="1">
        <v>2</v>
      </c>
      <c r="N618" s="1">
        <v>16.5</v>
      </c>
      <c r="O618" s="1">
        <v>17.8</v>
      </c>
      <c r="P618" s="1">
        <v>6046549</v>
      </c>
      <c r="Q618" s="1">
        <v>248523</v>
      </c>
      <c r="R618" s="1">
        <v>3537976</v>
      </c>
      <c r="S618" s="1">
        <v>0</v>
      </c>
      <c r="T618" s="1">
        <v>0</v>
      </c>
      <c r="U618" s="1">
        <v>0</v>
      </c>
      <c r="W618" s="1">
        <v>0</v>
      </c>
      <c r="X618" s="1">
        <v>0</v>
      </c>
      <c r="Y618" s="1">
        <v>0</v>
      </c>
      <c r="AB618" s="275">
        <v>44651</v>
      </c>
      <c r="AC618" s="1">
        <v>1</v>
      </c>
      <c r="AD618" s="1" t="s">
        <v>2623</v>
      </c>
      <c r="AE618" s="1">
        <v>1</v>
      </c>
      <c r="AF618" s="1">
        <v>30</v>
      </c>
      <c r="AG618" s="1">
        <v>0</v>
      </c>
      <c r="AN618" s="1">
        <v>1</v>
      </c>
      <c r="AO618" s="1">
        <v>1</v>
      </c>
      <c r="AR618" s="276">
        <v>214948.25</v>
      </c>
      <c r="AS618" s="1" t="s">
        <v>2632</v>
      </c>
      <c r="AT618" s="1">
        <v>0</v>
      </c>
      <c r="AU618" s="1">
        <v>0</v>
      </c>
      <c r="AX618" s="1">
        <v>5</v>
      </c>
      <c r="BC618" s="1">
        <v>1</v>
      </c>
      <c r="BD618" s="1">
        <v>7</v>
      </c>
      <c r="BE618" s="1">
        <v>2</v>
      </c>
      <c r="BF618" s="296">
        <v>421464.45612704178</v>
      </c>
      <c r="BO618" s="279">
        <f t="shared" si="39"/>
        <v>69667926</v>
      </c>
      <c r="BP618" s="2">
        <f t="shared" si="40"/>
        <v>0</v>
      </c>
      <c r="BQ618" s="2">
        <f t="shared" si="38"/>
        <v>2179580.9600000018</v>
      </c>
      <c r="BS618" s="280">
        <v>69667926</v>
      </c>
      <c r="BT618" s="281"/>
      <c r="BU618" s="281"/>
      <c r="BV618" s="281"/>
      <c r="BW618" s="281"/>
      <c r="BX618" s="281"/>
      <c r="BY618" s="281"/>
      <c r="BZ618" s="281"/>
      <c r="CA618" s="281">
        <v>2179580.9600000018</v>
      </c>
      <c r="CB618" s="281"/>
      <c r="CC618" s="281"/>
      <c r="CD618" s="281"/>
      <c r="CE618" s="281"/>
      <c r="CF618" s="281"/>
      <c r="CG618" s="281"/>
    </row>
    <row r="619" spans="1:85" x14ac:dyDescent="0.3">
      <c r="A619" s="273">
        <f t="shared" si="37"/>
        <v>10893054.679719925</v>
      </c>
      <c r="B619" s="1" t="s">
        <v>2621</v>
      </c>
      <c r="C619" s="274">
        <v>26462496</v>
      </c>
      <c r="D619" s="1">
        <v>144210</v>
      </c>
      <c r="E619" s="1">
        <v>3</v>
      </c>
      <c r="F619" s="1" t="s">
        <v>3613</v>
      </c>
      <c r="G619" s="275">
        <v>44216</v>
      </c>
      <c r="H619" s="275">
        <v>45688</v>
      </c>
      <c r="I619" s="1">
        <v>60</v>
      </c>
      <c r="J619" s="1">
        <v>1</v>
      </c>
      <c r="K619" s="1">
        <v>13</v>
      </c>
      <c r="L619" s="1">
        <v>30</v>
      </c>
      <c r="M619" s="1">
        <v>2</v>
      </c>
      <c r="N619" s="1">
        <v>13.12</v>
      </c>
      <c r="O619" s="1">
        <v>13.94</v>
      </c>
      <c r="P619" s="1">
        <v>30064572</v>
      </c>
      <c r="Q619" s="1">
        <v>651475</v>
      </c>
      <c r="R619" s="1">
        <v>24369825</v>
      </c>
      <c r="S619" s="1">
        <v>787529</v>
      </c>
      <c r="T619" s="1">
        <v>0</v>
      </c>
      <c r="U619" s="1">
        <v>0</v>
      </c>
      <c r="W619" s="1">
        <v>232299</v>
      </c>
      <c r="X619" s="1">
        <v>0</v>
      </c>
      <c r="Y619" s="1">
        <v>0</v>
      </c>
      <c r="Z619" s="1" t="s">
        <v>2635</v>
      </c>
      <c r="AA619" s="1" t="s">
        <v>3609</v>
      </c>
      <c r="AB619" s="275">
        <v>44561</v>
      </c>
      <c r="AC619" s="1">
        <v>1</v>
      </c>
      <c r="AD619" s="1" t="s">
        <v>2623</v>
      </c>
      <c r="AE619" s="1">
        <v>1</v>
      </c>
      <c r="AF619" s="1">
        <v>30</v>
      </c>
      <c r="AG619" s="1">
        <v>1142712</v>
      </c>
      <c r="AN619" s="1">
        <v>1</v>
      </c>
      <c r="AO619" s="1">
        <v>1</v>
      </c>
      <c r="AP619" s="1">
        <v>44216</v>
      </c>
      <c r="AQ619" s="1" t="s">
        <v>2629</v>
      </c>
      <c r="AR619" s="276">
        <v>1628402.1</v>
      </c>
      <c r="AS619" s="1" t="s">
        <v>2632</v>
      </c>
      <c r="AT619" s="1">
        <v>0</v>
      </c>
      <c r="AU619" s="1">
        <v>0</v>
      </c>
      <c r="AX619" s="1">
        <v>5</v>
      </c>
      <c r="BC619" s="1">
        <v>1</v>
      </c>
      <c r="BD619" s="1">
        <v>7</v>
      </c>
      <c r="BE619" s="1">
        <v>2</v>
      </c>
      <c r="BF619" s="296">
        <v>11848368.220280074</v>
      </c>
      <c r="BO619" s="279">
        <f t="shared" si="39"/>
        <v>69672426</v>
      </c>
      <c r="BP619" s="2">
        <f t="shared" si="40"/>
        <v>0</v>
      </c>
      <c r="BQ619" s="2">
        <f t="shared" si="38"/>
        <v>2338489.9999999991</v>
      </c>
      <c r="BS619" s="280">
        <v>69672426</v>
      </c>
      <c r="BT619" s="281"/>
      <c r="BU619" s="281"/>
      <c r="BV619" s="281"/>
      <c r="BW619" s="281"/>
      <c r="BX619" s="281">
        <v>1454775.574016192</v>
      </c>
      <c r="BY619" s="281"/>
      <c r="BZ619" s="281"/>
      <c r="CA619" s="281"/>
      <c r="CB619" s="281"/>
      <c r="CC619" s="281">
        <v>883714.42598380707</v>
      </c>
      <c r="CD619" s="281"/>
      <c r="CE619" s="281"/>
      <c r="CF619" s="281"/>
      <c r="CG619" s="281"/>
    </row>
    <row r="620" spans="1:85" x14ac:dyDescent="0.3">
      <c r="A620" s="273">
        <f t="shared" si="37"/>
        <v>251012.20290738909</v>
      </c>
      <c r="B620" s="1" t="s">
        <v>2621</v>
      </c>
      <c r="C620" s="274">
        <v>26462496</v>
      </c>
      <c r="D620" s="1">
        <v>144210</v>
      </c>
      <c r="E620" s="1">
        <v>4</v>
      </c>
      <c r="F620" s="1" t="s">
        <v>4383</v>
      </c>
      <c r="G620" s="275">
        <v>44456</v>
      </c>
      <c r="H620" s="275">
        <v>45565</v>
      </c>
      <c r="I620" s="1">
        <v>60</v>
      </c>
      <c r="J620" s="1">
        <v>1</v>
      </c>
      <c r="K620" s="1">
        <v>3</v>
      </c>
      <c r="L620" s="1">
        <v>30</v>
      </c>
      <c r="M620" s="1">
        <v>2</v>
      </c>
      <c r="N620" s="1">
        <v>17.690000000000001</v>
      </c>
      <c r="O620" s="1">
        <v>19.2</v>
      </c>
      <c r="P620" s="1">
        <v>600000</v>
      </c>
      <c r="Q620" s="1">
        <v>21723</v>
      </c>
      <c r="R620" s="1">
        <v>561410</v>
      </c>
      <c r="S620" s="1">
        <v>24252</v>
      </c>
      <c r="T620" s="1">
        <v>0</v>
      </c>
      <c r="U620" s="1">
        <v>0</v>
      </c>
      <c r="W620" s="1">
        <v>5352</v>
      </c>
      <c r="X620" s="1">
        <v>0</v>
      </c>
      <c r="Y620" s="1">
        <v>0</v>
      </c>
      <c r="AB620" s="275">
        <v>44561</v>
      </c>
      <c r="AC620" s="1">
        <v>1</v>
      </c>
      <c r="AD620" s="1" t="s">
        <v>2623</v>
      </c>
      <c r="AE620" s="1">
        <v>1</v>
      </c>
      <c r="AF620" s="1">
        <v>30</v>
      </c>
      <c r="AG620" s="1">
        <v>40364</v>
      </c>
      <c r="AN620" s="1">
        <v>1</v>
      </c>
      <c r="AO620" s="1">
        <v>1</v>
      </c>
      <c r="AR620" s="276">
        <v>37445.800000000003</v>
      </c>
      <c r="AS620" s="1" t="s">
        <v>2657</v>
      </c>
      <c r="AT620" s="1">
        <v>0</v>
      </c>
      <c r="AU620" s="1">
        <v>0</v>
      </c>
      <c r="AX620" s="1">
        <v>5</v>
      </c>
      <c r="BC620" s="1">
        <v>1</v>
      </c>
      <c r="BD620" s="1">
        <v>7</v>
      </c>
      <c r="BE620" s="1">
        <v>2</v>
      </c>
      <c r="BF620" s="296">
        <v>272951.99709261092</v>
      </c>
      <c r="BO620" s="279">
        <f t="shared" si="39"/>
        <v>69676294</v>
      </c>
      <c r="BP620" s="2">
        <f t="shared" si="40"/>
        <v>0</v>
      </c>
      <c r="BQ620" s="2">
        <f t="shared" si="38"/>
        <v>619864</v>
      </c>
      <c r="BS620" s="280">
        <v>69676294</v>
      </c>
      <c r="BT620" s="281"/>
      <c r="BU620" s="281"/>
      <c r="BV620" s="281"/>
      <c r="BW620" s="281"/>
      <c r="BX620" s="281"/>
      <c r="BY620" s="281"/>
      <c r="BZ620" s="281"/>
      <c r="CA620" s="281">
        <v>619864</v>
      </c>
      <c r="CB620" s="281"/>
      <c r="CC620" s="281"/>
      <c r="CD620" s="281"/>
      <c r="CE620" s="281"/>
      <c r="CF620" s="281"/>
      <c r="CG620" s="281"/>
    </row>
    <row r="621" spans="1:85" x14ac:dyDescent="0.3">
      <c r="A621" s="273">
        <f t="shared" si="37"/>
        <v>251012.20290738909</v>
      </c>
      <c r="B621" s="1" t="s">
        <v>2621</v>
      </c>
      <c r="C621" s="274">
        <v>26462496</v>
      </c>
      <c r="D621" s="1">
        <v>144210</v>
      </c>
      <c r="E621" s="1">
        <v>4</v>
      </c>
      <c r="F621" s="1" t="s">
        <v>4414</v>
      </c>
      <c r="G621" s="275">
        <v>44457</v>
      </c>
      <c r="H621" s="275">
        <v>45565</v>
      </c>
      <c r="I621" s="1">
        <v>60</v>
      </c>
      <c r="J621" s="1">
        <v>1</v>
      </c>
      <c r="K621" s="1">
        <v>3</v>
      </c>
      <c r="L621" s="1">
        <v>30</v>
      </c>
      <c r="M621" s="1">
        <v>2</v>
      </c>
      <c r="N621" s="1">
        <v>17.690000000000001</v>
      </c>
      <c r="O621" s="1">
        <v>19.2</v>
      </c>
      <c r="P621" s="1">
        <v>600000</v>
      </c>
      <c r="Q621" s="1">
        <v>21723</v>
      </c>
      <c r="R621" s="1">
        <v>561410</v>
      </c>
      <c r="S621" s="1">
        <v>24252</v>
      </c>
      <c r="T621" s="1">
        <v>0</v>
      </c>
      <c r="U621" s="1">
        <v>0</v>
      </c>
      <c r="W621" s="1">
        <v>5352</v>
      </c>
      <c r="X621" s="1">
        <v>0</v>
      </c>
      <c r="Y621" s="1">
        <v>0</v>
      </c>
      <c r="AB621" s="275">
        <v>44561</v>
      </c>
      <c r="AC621" s="1">
        <v>1</v>
      </c>
      <c r="AD621" s="1" t="s">
        <v>2623</v>
      </c>
      <c r="AE621" s="1">
        <v>1</v>
      </c>
      <c r="AF621" s="1">
        <v>30</v>
      </c>
      <c r="AG621" s="1">
        <v>40364</v>
      </c>
      <c r="AN621" s="1">
        <v>1</v>
      </c>
      <c r="AO621" s="1">
        <v>1</v>
      </c>
      <c r="AR621" s="276">
        <v>37445.800000000003</v>
      </c>
      <c r="AS621" s="1" t="s">
        <v>2657</v>
      </c>
      <c r="AT621" s="1">
        <v>0</v>
      </c>
      <c r="AU621" s="1">
        <v>0</v>
      </c>
      <c r="AX621" s="1">
        <v>5</v>
      </c>
      <c r="BC621" s="1">
        <v>1</v>
      </c>
      <c r="BD621" s="1">
        <v>7</v>
      </c>
      <c r="BE621" s="1">
        <v>2</v>
      </c>
      <c r="BF621" s="296">
        <v>272951.99709261092</v>
      </c>
      <c r="BO621" s="279">
        <f t="shared" si="39"/>
        <v>69686820</v>
      </c>
      <c r="BP621" s="2">
        <f t="shared" si="40"/>
        <v>0</v>
      </c>
      <c r="BQ621" s="2">
        <f t="shared" si="38"/>
        <v>0</v>
      </c>
      <c r="BS621" s="280">
        <v>69686820</v>
      </c>
      <c r="BT621" s="281"/>
      <c r="BU621" s="281"/>
      <c r="BV621" s="281">
        <v>0</v>
      </c>
      <c r="BW621" s="281"/>
      <c r="BX621" s="281"/>
      <c r="BY621" s="281"/>
      <c r="BZ621" s="281"/>
      <c r="CA621" s="281">
        <v>0</v>
      </c>
      <c r="CB621" s="281"/>
      <c r="CC621" s="281"/>
      <c r="CD621" s="281"/>
      <c r="CE621" s="281"/>
      <c r="CF621" s="281"/>
      <c r="CG621" s="281"/>
    </row>
    <row r="622" spans="1:85" x14ac:dyDescent="0.3">
      <c r="A622" s="273">
        <f t="shared" si="37"/>
        <v>251012.20290738909</v>
      </c>
      <c r="B622" s="1" t="s">
        <v>2621</v>
      </c>
      <c r="C622" s="274">
        <v>26462496</v>
      </c>
      <c r="D622" s="1">
        <v>144210</v>
      </c>
      <c r="E622" s="1">
        <v>4</v>
      </c>
      <c r="F622" s="1" t="s">
        <v>4415</v>
      </c>
      <c r="G622" s="275">
        <v>44457</v>
      </c>
      <c r="H622" s="275">
        <v>45565</v>
      </c>
      <c r="I622" s="1">
        <v>60</v>
      </c>
      <c r="J622" s="1">
        <v>1</v>
      </c>
      <c r="K622" s="1">
        <v>3</v>
      </c>
      <c r="L622" s="1">
        <v>30</v>
      </c>
      <c r="M622" s="1">
        <v>2</v>
      </c>
      <c r="N622" s="1">
        <v>17.690000000000001</v>
      </c>
      <c r="O622" s="1">
        <v>19.2</v>
      </c>
      <c r="P622" s="1">
        <v>600000</v>
      </c>
      <c r="Q622" s="1">
        <v>21723</v>
      </c>
      <c r="R622" s="1">
        <v>561410</v>
      </c>
      <c r="S622" s="1">
        <v>24252</v>
      </c>
      <c r="T622" s="1">
        <v>0</v>
      </c>
      <c r="U622" s="1">
        <v>0</v>
      </c>
      <c r="W622" s="1">
        <v>5352</v>
      </c>
      <c r="X622" s="1">
        <v>0</v>
      </c>
      <c r="Y622" s="1">
        <v>0</v>
      </c>
      <c r="AB622" s="275">
        <v>44561</v>
      </c>
      <c r="AC622" s="1">
        <v>1</v>
      </c>
      <c r="AD622" s="1" t="s">
        <v>2623</v>
      </c>
      <c r="AE622" s="1">
        <v>1</v>
      </c>
      <c r="AF622" s="1">
        <v>30</v>
      </c>
      <c r="AG622" s="1">
        <v>40364</v>
      </c>
      <c r="AN622" s="1">
        <v>1</v>
      </c>
      <c r="AO622" s="1">
        <v>1</v>
      </c>
      <c r="AR622" s="276">
        <v>37445.800000000003</v>
      </c>
      <c r="AS622" s="1" t="s">
        <v>2657</v>
      </c>
      <c r="AT622" s="1">
        <v>0</v>
      </c>
      <c r="AU622" s="1">
        <v>0</v>
      </c>
      <c r="AX622" s="1">
        <v>5</v>
      </c>
      <c r="BC622" s="1">
        <v>1</v>
      </c>
      <c r="BD622" s="1">
        <v>7</v>
      </c>
      <c r="BE622" s="1">
        <v>2</v>
      </c>
      <c r="BF622" s="296">
        <v>272951.99709261092</v>
      </c>
      <c r="BO622" s="279">
        <f t="shared" si="39"/>
        <v>69846442</v>
      </c>
      <c r="BP622" s="2">
        <f t="shared" si="40"/>
        <v>0</v>
      </c>
      <c r="BQ622" s="2">
        <f t="shared" si="38"/>
        <v>17334494.940000001</v>
      </c>
      <c r="BS622" s="280">
        <v>69846442</v>
      </c>
      <c r="BT622" s="281"/>
      <c r="BU622" s="281"/>
      <c r="BV622" s="281">
        <v>17266509.62861995</v>
      </c>
      <c r="BW622" s="281"/>
      <c r="BX622" s="281"/>
      <c r="BY622" s="281"/>
      <c r="BZ622" s="281"/>
      <c r="CA622" s="281">
        <v>67985.311380051033</v>
      </c>
      <c r="CB622" s="281"/>
      <c r="CC622" s="281"/>
      <c r="CD622" s="281"/>
      <c r="CE622" s="281"/>
      <c r="CF622" s="281"/>
      <c r="CG622" s="281"/>
    </row>
    <row r="623" spans="1:85" x14ac:dyDescent="0.3">
      <c r="A623" s="273">
        <f t="shared" si="37"/>
        <v>251012.20290738909</v>
      </c>
      <c r="B623" s="1" t="s">
        <v>2621</v>
      </c>
      <c r="C623" s="274">
        <v>26462496</v>
      </c>
      <c r="D623" s="1">
        <v>144210</v>
      </c>
      <c r="E623" s="1">
        <v>4</v>
      </c>
      <c r="F623" s="1" t="s">
        <v>4172</v>
      </c>
      <c r="G623" s="275">
        <v>44449</v>
      </c>
      <c r="H623" s="275">
        <v>45565</v>
      </c>
      <c r="I623" s="1">
        <v>60</v>
      </c>
      <c r="J623" s="1">
        <v>1</v>
      </c>
      <c r="K623" s="1">
        <v>3</v>
      </c>
      <c r="L623" s="1">
        <v>30</v>
      </c>
      <c r="M623" s="1">
        <v>2</v>
      </c>
      <c r="N623" s="1">
        <v>17.690000000000001</v>
      </c>
      <c r="O623" s="1">
        <v>19.2</v>
      </c>
      <c r="P623" s="1">
        <v>600000</v>
      </c>
      <c r="Q623" s="1">
        <v>21723</v>
      </c>
      <c r="R623" s="1">
        <v>561410</v>
      </c>
      <c r="S623" s="1">
        <v>24252</v>
      </c>
      <c r="T623" s="1">
        <v>0</v>
      </c>
      <c r="U623" s="1">
        <v>0</v>
      </c>
      <c r="W623" s="1">
        <v>5352</v>
      </c>
      <c r="X623" s="1">
        <v>0</v>
      </c>
      <c r="Y623" s="1">
        <v>0</v>
      </c>
      <c r="AB623" s="275">
        <v>44561</v>
      </c>
      <c r="AC623" s="1">
        <v>1</v>
      </c>
      <c r="AD623" s="1" t="s">
        <v>2623</v>
      </c>
      <c r="AE623" s="1">
        <v>1</v>
      </c>
      <c r="AF623" s="1">
        <v>30</v>
      </c>
      <c r="AG623" s="1">
        <v>40364</v>
      </c>
      <c r="AN623" s="1">
        <v>1</v>
      </c>
      <c r="AO623" s="1">
        <v>1</v>
      </c>
      <c r="AR623" s="276">
        <v>37445.800000000003</v>
      </c>
      <c r="AS623" s="1" t="s">
        <v>2657</v>
      </c>
      <c r="AT623" s="1">
        <v>0</v>
      </c>
      <c r="AU623" s="1">
        <v>0</v>
      </c>
      <c r="AX623" s="1">
        <v>5</v>
      </c>
      <c r="BC623" s="1">
        <v>1</v>
      </c>
      <c r="BD623" s="1">
        <v>7</v>
      </c>
      <c r="BE623" s="1">
        <v>2</v>
      </c>
      <c r="BF623" s="296">
        <v>272951.99709261092</v>
      </c>
      <c r="BO623" s="279">
        <f t="shared" si="39"/>
        <v>69846474</v>
      </c>
      <c r="BP623" s="2">
        <f t="shared" si="40"/>
        <v>26702470.682018068</v>
      </c>
      <c r="BQ623" s="2">
        <f t="shared" si="38"/>
        <v>6807737.3179819304</v>
      </c>
      <c r="BS623" s="280">
        <v>69846474</v>
      </c>
      <c r="BT623" s="281">
        <v>26702470.682018068</v>
      </c>
      <c r="BU623" s="281"/>
      <c r="BV623" s="281">
        <v>6807737.3179819304</v>
      </c>
      <c r="BW623" s="281"/>
      <c r="BX623" s="281"/>
      <c r="BY623" s="281"/>
      <c r="BZ623" s="281"/>
      <c r="CA623" s="281"/>
      <c r="CB623" s="281"/>
      <c r="CC623" s="281"/>
      <c r="CD623" s="281"/>
      <c r="CE623" s="281"/>
      <c r="CF623" s="281"/>
      <c r="CG623" s="281"/>
    </row>
    <row r="624" spans="1:85" x14ac:dyDescent="0.3">
      <c r="A624" s="273">
        <f t="shared" si="37"/>
        <v>251012.20290738909</v>
      </c>
      <c r="B624" s="1" t="s">
        <v>2621</v>
      </c>
      <c r="C624" s="274">
        <v>26462496</v>
      </c>
      <c r="D624" s="1">
        <v>144210</v>
      </c>
      <c r="E624" s="1">
        <v>4</v>
      </c>
      <c r="F624" s="1" t="s">
        <v>4173</v>
      </c>
      <c r="G624" s="275">
        <v>44449</v>
      </c>
      <c r="H624" s="275">
        <v>45565</v>
      </c>
      <c r="I624" s="1">
        <v>60</v>
      </c>
      <c r="J624" s="1">
        <v>1</v>
      </c>
      <c r="K624" s="1">
        <v>3</v>
      </c>
      <c r="L624" s="1">
        <v>30</v>
      </c>
      <c r="M624" s="1">
        <v>2</v>
      </c>
      <c r="N624" s="1">
        <v>17.690000000000001</v>
      </c>
      <c r="O624" s="1">
        <v>19.2</v>
      </c>
      <c r="P624" s="1">
        <v>600000</v>
      </c>
      <c r="Q624" s="1">
        <v>21723</v>
      </c>
      <c r="R624" s="1">
        <v>561410</v>
      </c>
      <c r="S624" s="1">
        <v>24252</v>
      </c>
      <c r="T624" s="1">
        <v>0</v>
      </c>
      <c r="U624" s="1">
        <v>0</v>
      </c>
      <c r="W624" s="1">
        <v>5352</v>
      </c>
      <c r="X624" s="1">
        <v>0</v>
      </c>
      <c r="Y624" s="1">
        <v>0</v>
      </c>
      <c r="AB624" s="275">
        <v>44561</v>
      </c>
      <c r="AC624" s="1">
        <v>1</v>
      </c>
      <c r="AD624" s="1" t="s">
        <v>2623</v>
      </c>
      <c r="AE624" s="1">
        <v>1</v>
      </c>
      <c r="AF624" s="1">
        <v>30</v>
      </c>
      <c r="AG624" s="1">
        <v>40364</v>
      </c>
      <c r="AN624" s="1">
        <v>1</v>
      </c>
      <c r="AO624" s="1">
        <v>1</v>
      </c>
      <c r="AR624" s="276">
        <v>37445.800000000003</v>
      </c>
      <c r="AS624" s="1" t="s">
        <v>2657</v>
      </c>
      <c r="AT624" s="1">
        <v>0</v>
      </c>
      <c r="AU624" s="1">
        <v>0</v>
      </c>
      <c r="AX624" s="1">
        <v>5</v>
      </c>
      <c r="BC624" s="1">
        <v>1</v>
      </c>
      <c r="BD624" s="1">
        <v>7</v>
      </c>
      <c r="BE624" s="1">
        <v>2</v>
      </c>
      <c r="BF624" s="296">
        <v>272951.99709261092</v>
      </c>
      <c r="BO624" s="279">
        <f t="shared" si="39"/>
        <v>60268942</v>
      </c>
      <c r="BP624" s="2">
        <f t="shared" si="40"/>
        <v>0</v>
      </c>
      <c r="BQ624" s="2">
        <f t="shared" si="38"/>
        <v>20328337</v>
      </c>
      <c r="BS624" s="280">
        <v>60268942</v>
      </c>
      <c r="BT624" s="281"/>
      <c r="BU624" s="281"/>
      <c r="BV624" s="281">
        <v>20328337</v>
      </c>
      <c r="BW624" s="281"/>
      <c r="BX624" s="281"/>
      <c r="BY624" s="281"/>
      <c r="BZ624" s="281"/>
      <c r="CA624" s="281"/>
      <c r="CB624" s="281"/>
      <c r="CC624" s="281"/>
      <c r="CD624" s="281"/>
      <c r="CE624" s="281"/>
      <c r="CF624" s="281"/>
      <c r="CG624" s="281"/>
    </row>
    <row r="625" spans="1:85" x14ac:dyDescent="0.3">
      <c r="A625" s="273">
        <f t="shared" si="37"/>
        <v>251012.20290738909</v>
      </c>
      <c r="B625" s="1" t="s">
        <v>2621</v>
      </c>
      <c r="C625" s="274">
        <v>26462496</v>
      </c>
      <c r="D625" s="1">
        <v>144210</v>
      </c>
      <c r="E625" s="1">
        <v>4</v>
      </c>
      <c r="F625" s="1" t="s">
        <v>4884</v>
      </c>
      <c r="G625" s="275">
        <v>44451</v>
      </c>
      <c r="H625" s="275">
        <v>45565</v>
      </c>
      <c r="I625" s="1">
        <v>60</v>
      </c>
      <c r="J625" s="1">
        <v>1</v>
      </c>
      <c r="K625" s="1">
        <v>3</v>
      </c>
      <c r="L625" s="1">
        <v>30</v>
      </c>
      <c r="M625" s="1">
        <v>2</v>
      </c>
      <c r="N625" s="1">
        <v>17.690000000000001</v>
      </c>
      <c r="O625" s="1">
        <v>19.2</v>
      </c>
      <c r="P625" s="1">
        <v>600000</v>
      </c>
      <c r="Q625" s="1">
        <v>21723</v>
      </c>
      <c r="R625" s="1">
        <v>561410</v>
      </c>
      <c r="S625" s="1">
        <v>24252</v>
      </c>
      <c r="T625" s="1">
        <v>0</v>
      </c>
      <c r="U625" s="1">
        <v>0</v>
      </c>
      <c r="W625" s="1">
        <v>5352</v>
      </c>
      <c r="X625" s="1">
        <v>0</v>
      </c>
      <c r="Y625" s="1">
        <v>0</v>
      </c>
      <c r="AB625" s="275">
        <v>44561</v>
      </c>
      <c r="AC625" s="1">
        <v>1</v>
      </c>
      <c r="AD625" s="1" t="s">
        <v>2623</v>
      </c>
      <c r="AE625" s="1">
        <v>1</v>
      </c>
      <c r="AF625" s="1">
        <v>30</v>
      </c>
      <c r="AG625" s="1">
        <v>40364</v>
      </c>
      <c r="AN625" s="1">
        <v>1</v>
      </c>
      <c r="AO625" s="1">
        <v>1</v>
      </c>
      <c r="AR625" s="276">
        <v>37445.800000000003</v>
      </c>
      <c r="AS625" s="1" t="s">
        <v>2657</v>
      </c>
      <c r="AT625" s="1">
        <v>0</v>
      </c>
      <c r="AU625" s="1">
        <v>0</v>
      </c>
      <c r="AX625" s="1">
        <v>5</v>
      </c>
      <c r="BC625" s="1">
        <v>1</v>
      </c>
      <c r="BD625" s="1">
        <v>7</v>
      </c>
      <c r="BE625" s="1">
        <v>2</v>
      </c>
      <c r="BF625" s="296">
        <v>272951.99709261092</v>
      </c>
      <c r="BO625" s="279">
        <f t="shared" si="39"/>
        <v>60262762</v>
      </c>
      <c r="BP625" s="2">
        <f t="shared" si="40"/>
        <v>0</v>
      </c>
      <c r="BQ625" s="2">
        <f t="shared" si="38"/>
        <v>0</v>
      </c>
      <c r="BS625" s="280">
        <v>60262762</v>
      </c>
      <c r="BT625" s="281"/>
      <c r="BU625" s="281"/>
      <c r="BV625" s="281"/>
      <c r="BW625" s="281"/>
      <c r="BX625" s="281"/>
      <c r="BY625" s="281"/>
      <c r="BZ625" s="281"/>
      <c r="CA625" s="281">
        <v>0</v>
      </c>
      <c r="CB625" s="281"/>
      <c r="CC625" s="281"/>
      <c r="CD625" s="281"/>
      <c r="CE625" s="281"/>
      <c r="CF625" s="281"/>
      <c r="CG625" s="281"/>
    </row>
    <row r="626" spans="1:85" x14ac:dyDescent="0.3">
      <c r="A626" s="273">
        <f t="shared" si="37"/>
        <v>167210.59400163384</v>
      </c>
      <c r="B626" s="1" t="s">
        <v>2621</v>
      </c>
      <c r="C626" s="274">
        <v>26462496</v>
      </c>
      <c r="D626" s="1">
        <v>144210</v>
      </c>
      <c r="E626" s="1">
        <v>4</v>
      </c>
      <c r="F626" s="1" t="s">
        <v>4163</v>
      </c>
      <c r="G626" s="275">
        <v>44448</v>
      </c>
      <c r="H626" s="275">
        <v>45565</v>
      </c>
      <c r="I626" s="1">
        <v>60</v>
      </c>
      <c r="J626" s="1">
        <v>1</v>
      </c>
      <c r="K626" s="1">
        <v>3</v>
      </c>
      <c r="L626" s="1">
        <v>30</v>
      </c>
      <c r="M626" s="1">
        <v>2</v>
      </c>
      <c r="N626" s="1">
        <v>17.690000000000001</v>
      </c>
      <c r="O626" s="1">
        <v>19.2</v>
      </c>
      <c r="P626" s="1">
        <v>400000</v>
      </c>
      <c r="Q626" s="1">
        <v>14482</v>
      </c>
      <c r="R626" s="1">
        <v>374273</v>
      </c>
      <c r="S626" s="1">
        <v>16168</v>
      </c>
      <c r="T626" s="1">
        <v>0</v>
      </c>
      <c r="U626" s="1">
        <v>0</v>
      </c>
      <c r="W626" s="1">
        <v>3568</v>
      </c>
      <c r="X626" s="1">
        <v>0</v>
      </c>
      <c r="Y626" s="1">
        <v>0</v>
      </c>
      <c r="AB626" s="275">
        <v>44561</v>
      </c>
      <c r="AC626" s="1">
        <v>1</v>
      </c>
      <c r="AD626" s="1" t="s">
        <v>2623</v>
      </c>
      <c r="AE626" s="1">
        <v>1</v>
      </c>
      <c r="AF626" s="1">
        <v>30</v>
      </c>
      <c r="AG626" s="1">
        <v>26909</v>
      </c>
      <c r="AN626" s="1">
        <v>1</v>
      </c>
      <c r="AO626" s="1">
        <v>1</v>
      </c>
      <c r="AR626" s="276">
        <v>25094.57</v>
      </c>
      <c r="AS626" s="1" t="s">
        <v>2657</v>
      </c>
      <c r="AT626" s="1">
        <v>0</v>
      </c>
      <c r="AU626" s="1">
        <v>0</v>
      </c>
      <c r="AX626" s="1">
        <v>5</v>
      </c>
      <c r="BC626" s="1">
        <v>1</v>
      </c>
      <c r="BD626" s="1">
        <v>7</v>
      </c>
      <c r="BE626" s="1">
        <v>2</v>
      </c>
      <c r="BF626" s="296">
        <v>181967.83599836615</v>
      </c>
      <c r="BO626" s="279">
        <f t="shared" si="39"/>
        <v>60266282</v>
      </c>
      <c r="BP626" s="2">
        <f t="shared" si="40"/>
        <v>0</v>
      </c>
      <c r="BQ626" s="2">
        <f t="shared" si="38"/>
        <v>0</v>
      </c>
      <c r="BS626" s="280">
        <v>60266282</v>
      </c>
      <c r="BT626" s="281"/>
      <c r="BU626" s="281"/>
      <c r="BV626" s="281">
        <v>0</v>
      </c>
      <c r="BW626" s="281"/>
      <c r="BX626" s="281"/>
      <c r="BY626" s="281"/>
      <c r="BZ626" s="281"/>
      <c r="CA626" s="281"/>
      <c r="CB626" s="281"/>
      <c r="CC626" s="281"/>
      <c r="CD626" s="281"/>
      <c r="CE626" s="281"/>
      <c r="CF626" s="281"/>
      <c r="CG626" s="281"/>
    </row>
    <row r="627" spans="1:85" x14ac:dyDescent="0.3">
      <c r="A627" s="273">
        <f t="shared" si="37"/>
        <v>125408.59526357133</v>
      </c>
      <c r="B627" s="1" t="s">
        <v>2621</v>
      </c>
      <c r="C627" s="274">
        <v>26462496</v>
      </c>
      <c r="D627" s="1">
        <v>144210</v>
      </c>
      <c r="E627" s="1">
        <v>4</v>
      </c>
      <c r="F627" s="1" t="s">
        <v>4351</v>
      </c>
      <c r="G627" s="275">
        <v>44452</v>
      </c>
      <c r="H627" s="275">
        <v>45565</v>
      </c>
      <c r="I627" s="1">
        <v>60</v>
      </c>
      <c r="J627" s="1">
        <v>1</v>
      </c>
      <c r="K627" s="1">
        <v>3</v>
      </c>
      <c r="L627" s="1">
        <v>30</v>
      </c>
      <c r="M627" s="1">
        <v>2</v>
      </c>
      <c r="N627" s="1">
        <v>17.690000000000001</v>
      </c>
      <c r="O627" s="1">
        <v>19.2</v>
      </c>
      <c r="P627" s="1">
        <v>300000</v>
      </c>
      <c r="Q627" s="1">
        <v>10861</v>
      </c>
      <c r="R627" s="1">
        <v>280706</v>
      </c>
      <c r="S627" s="1">
        <v>12127</v>
      </c>
      <c r="T627" s="1">
        <v>0</v>
      </c>
      <c r="U627" s="1">
        <v>0</v>
      </c>
      <c r="W627" s="1">
        <v>2676</v>
      </c>
      <c r="X627" s="1">
        <v>0</v>
      </c>
      <c r="Y627" s="1">
        <v>0</v>
      </c>
      <c r="AB627" s="275">
        <v>44561</v>
      </c>
      <c r="AC627" s="1">
        <v>1</v>
      </c>
      <c r="AD627" s="1" t="s">
        <v>2623</v>
      </c>
      <c r="AE627" s="1">
        <v>1</v>
      </c>
      <c r="AF627" s="1">
        <v>30</v>
      </c>
      <c r="AG627" s="1">
        <v>20180</v>
      </c>
      <c r="AN627" s="1">
        <v>1</v>
      </c>
      <c r="AO627" s="1">
        <v>1</v>
      </c>
      <c r="AR627" s="276">
        <v>18820.919999999998</v>
      </c>
      <c r="AS627" s="1" t="s">
        <v>2657</v>
      </c>
      <c r="AT627" s="1">
        <v>0</v>
      </c>
      <c r="AU627" s="1">
        <v>0</v>
      </c>
      <c r="AX627" s="1">
        <v>5</v>
      </c>
      <c r="BC627" s="1">
        <v>1</v>
      </c>
      <c r="BD627" s="1">
        <v>7</v>
      </c>
      <c r="BE627" s="1">
        <v>2</v>
      </c>
      <c r="BF627" s="296">
        <v>136476.48473642868</v>
      </c>
      <c r="BO627" s="279">
        <f t="shared" si="39"/>
        <v>60402728</v>
      </c>
      <c r="BP627" s="2">
        <f t="shared" si="40"/>
        <v>0</v>
      </c>
      <c r="BQ627" s="2">
        <f t="shared" si="38"/>
        <v>62014534.07</v>
      </c>
      <c r="BS627" s="280">
        <v>60402728</v>
      </c>
      <c r="BT627" s="281"/>
      <c r="BU627" s="281"/>
      <c r="BV627" s="281">
        <v>17515996.892132707</v>
      </c>
      <c r="BW627" s="281"/>
      <c r="BX627" s="281"/>
      <c r="BY627" s="281"/>
      <c r="BZ627" s="281"/>
      <c r="CA627" s="281">
        <v>44498537.177867293</v>
      </c>
      <c r="CB627" s="281"/>
      <c r="CC627" s="281"/>
      <c r="CD627" s="281"/>
      <c r="CE627" s="281"/>
      <c r="CF627" s="281"/>
      <c r="CG627" s="281"/>
    </row>
    <row r="628" spans="1:85" x14ac:dyDescent="0.3">
      <c r="A628" s="273">
        <f t="shared" si="37"/>
        <v>98334.322885459114</v>
      </c>
      <c r="B628" s="1" t="s">
        <v>2621</v>
      </c>
      <c r="C628" s="274">
        <v>26462496</v>
      </c>
      <c r="D628" s="1">
        <v>144210</v>
      </c>
      <c r="E628" s="1">
        <v>4</v>
      </c>
      <c r="F628" s="1" t="s">
        <v>6547</v>
      </c>
      <c r="G628" s="275">
        <v>44565</v>
      </c>
      <c r="H628" s="275">
        <v>45657</v>
      </c>
      <c r="I628" s="1">
        <v>60</v>
      </c>
      <c r="J628" s="1">
        <v>1</v>
      </c>
      <c r="K628" s="1">
        <v>0</v>
      </c>
      <c r="L628" s="1">
        <v>30</v>
      </c>
      <c r="M628" s="1">
        <v>2</v>
      </c>
      <c r="N628" s="1">
        <v>17.690000000000001</v>
      </c>
      <c r="O628" s="1">
        <v>19.2</v>
      </c>
      <c r="P628" s="1">
        <v>220000</v>
      </c>
      <c r="Q628" s="1">
        <v>7965</v>
      </c>
      <c r="R628" s="1">
        <v>220000</v>
      </c>
      <c r="S628" s="1">
        <v>9095</v>
      </c>
      <c r="T628" s="1">
        <v>0</v>
      </c>
      <c r="U628" s="1">
        <v>0</v>
      </c>
      <c r="W628" s="1">
        <v>2097</v>
      </c>
      <c r="X628" s="1">
        <v>0</v>
      </c>
      <c r="Y628" s="1">
        <v>0</v>
      </c>
      <c r="AB628" s="275">
        <v>44565</v>
      </c>
      <c r="AC628" s="1">
        <v>1</v>
      </c>
      <c r="AD628" s="1" t="s">
        <v>2623</v>
      </c>
      <c r="AE628" s="1">
        <v>1</v>
      </c>
      <c r="AF628" s="1">
        <v>30</v>
      </c>
      <c r="AG628" s="1">
        <v>14150</v>
      </c>
      <c r="AN628" s="1">
        <v>1</v>
      </c>
      <c r="AO628" s="1">
        <v>1</v>
      </c>
      <c r="AR628" s="276">
        <v>14703.85</v>
      </c>
      <c r="AS628" s="1" t="s">
        <v>2657</v>
      </c>
      <c r="AT628" s="1">
        <v>0</v>
      </c>
      <c r="AU628" s="1">
        <v>0</v>
      </c>
      <c r="AX628" s="1">
        <v>5</v>
      </c>
      <c r="BC628" s="1">
        <v>1</v>
      </c>
      <c r="BD628" s="1">
        <v>7</v>
      </c>
      <c r="BE628" s="1">
        <v>2</v>
      </c>
      <c r="BF628" s="296">
        <v>106961.82711454088</v>
      </c>
      <c r="BO628" s="279">
        <f t="shared" si="39"/>
        <v>60406440</v>
      </c>
      <c r="BP628" s="2">
        <f t="shared" si="40"/>
        <v>0</v>
      </c>
      <c r="BQ628" s="2">
        <f t="shared" si="38"/>
        <v>21151197</v>
      </c>
      <c r="BS628" s="280">
        <v>60406440</v>
      </c>
      <c r="BT628" s="281"/>
      <c r="BU628" s="281"/>
      <c r="BV628" s="281"/>
      <c r="BW628" s="281"/>
      <c r="BX628" s="281"/>
      <c r="BY628" s="281"/>
      <c r="BZ628" s="281">
        <v>21151197</v>
      </c>
      <c r="CA628" s="281"/>
      <c r="CB628" s="281"/>
      <c r="CC628" s="281"/>
      <c r="CD628" s="281"/>
      <c r="CE628" s="281"/>
      <c r="CF628" s="281"/>
      <c r="CG628" s="281"/>
    </row>
    <row r="629" spans="1:85" x14ac:dyDescent="0.3">
      <c r="A629" s="273">
        <f t="shared" si="37"/>
        <v>83605.558905755286</v>
      </c>
      <c r="B629" s="1" t="s">
        <v>2621</v>
      </c>
      <c r="C629" s="274">
        <v>26462496</v>
      </c>
      <c r="D629" s="1">
        <v>144210</v>
      </c>
      <c r="E629" s="1">
        <v>4</v>
      </c>
      <c r="F629" s="1" t="s">
        <v>4164</v>
      </c>
      <c r="G629" s="275">
        <v>44448</v>
      </c>
      <c r="H629" s="275">
        <v>45565</v>
      </c>
      <c r="I629" s="1">
        <v>60</v>
      </c>
      <c r="J629" s="1">
        <v>1</v>
      </c>
      <c r="K629" s="1">
        <v>3</v>
      </c>
      <c r="L629" s="1">
        <v>30</v>
      </c>
      <c r="M629" s="1">
        <v>2</v>
      </c>
      <c r="N629" s="1">
        <v>17.690000000000001</v>
      </c>
      <c r="O629" s="1">
        <v>19.2</v>
      </c>
      <c r="P629" s="1">
        <v>200000</v>
      </c>
      <c r="Q629" s="1">
        <v>7241</v>
      </c>
      <c r="R629" s="1">
        <v>187137</v>
      </c>
      <c r="S629" s="1">
        <v>8084</v>
      </c>
      <c r="T629" s="1">
        <v>0</v>
      </c>
      <c r="U629" s="1">
        <v>0</v>
      </c>
      <c r="W629" s="1">
        <v>1784</v>
      </c>
      <c r="X629" s="1">
        <v>0</v>
      </c>
      <c r="Y629" s="1">
        <v>0</v>
      </c>
      <c r="AB629" s="275">
        <v>44561</v>
      </c>
      <c r="AC629" s="1">
        <v>1</v>
      </c>
      <c r="AD629" s="1" t="s">
        <v>2623</v>
      </c>
      <c r="AE629" s="1">
        <v>1</v>
      </c>
      <c r="AF629" s="1">
        <v>30</v>
      </c>
      <c r="AG629" s="1">
        <v>13455</v>
      </c>
      <c r="AN629" s="1">
        <v>1</v>
      </c>
      <c r="AO629" s="1">
        <v>1</v>
      </c>
      <c r="AR629" s="276">
        <v>12547.28</v>
      </c>
      <c r="AS629" s="1" t="s">
        <v>2657</v>
      </c>
      <c r="AT629" s="1">
        <v>0</v>
      </c>
      <c r="AU629" s="1">
        <v>0</v>
      </c>
      <c r="AX629" s="1">
        <v>5</v>
      </c>
      <c r="BC629" s="1">
        <v>1</v>
      </c>
      <c r="BD629" s="1">
        <v>7</v>
      </c>
      <c r="BE629" s="1">
        <v>2</v>
      </c>
      <c r="BF629" s="296">
        <v>90984.161094244715</v>
      </c>
      <c r="BO629" s="279">
        <f t="shared" si="39"/>
        <v>60408426</v>
      </c>
      <c r="BP629" s="2">
        <f t="shared" si="40"/>
        <v>0</v>
      </c>
      <c r="BQ629" s="2">
        <f t="shared" si="38"/>
        <v>40907216</v>
      </c>
      <c r="BS629" s="280">
        <v>60408426</v>
      </c>
      <c r="BT629" s="281"/>
      <c r="BU629" s="281"/>
      <c r="BV629" s="281">
        <v>37942973.025483094</v>
      </c>
      <c r="BW629" s="281"/>
      <c r="BX629" s="281"/>
      <c r="BY629" s="281"/>
      <c r="BZ629" s="281"/>
      <c r="CA629" s="281">
        <v>2964242.974516904</v>
      </c>
      <c r="CB629" s="281"/>
      <c r="CC629" s="281"/>
      <c r="CD629" s="281"/>
      <c r="CE629" s="281"/>
      <c r="CF629" s="281"/>
      <c r="CG629" s="281"/>
    </row>
    <row r="630" spans="1:85" x14ac:dyDescent="0.3">
      <c r="A630" s="273">
        <f t="shared" si="37"/>
        <v>42725.550459505306</v>
      </c>
      <c r="B630" s="1" t="s">
        <v>2621</v>
      </c>
      <c r="C630" s="274">
        <v>26462496</v>
      </c>
      <c r="D630" s="1">
        <v>144210</v>
      </c>
      <c r="E630" s="1">
        <v>4</v>
      </c>
      <c r="F630" s="1" t="s">
        <v>5430</v>
      </c>
      <c r="G630" s="275">
        <v>44504</v>
      </c>
      <c r="H630" s="275">
        <v>45596</v>
      </c>
      <c r="I630" s="1">
        <v>60</v>
      </c>
      <c r="J630" s="1">
        <v>1</v>
      </c>
      <c r="K630" s="1">
        <v>2</v>
      </c>
      <c r="L630" s="1">
        <v>30</v>
      </c>
      <c r="M630" s="1">
        <v>2</v>
      </c>
      <c r="N630" s="1">
        <v>17.690000000000001</v>
      </c>
      <c r="O630" s="1">
        <v>19.2</v>
      </c>
      <c r="P630" s="1">
        <v>100000</v>
      </c>
      <c r="Q630" s="1">
        <v>3620</v>
      </c>
      <c r="R630" s="1">
        <v>95746</v>
      </c>
      <c r="S630" s="1">
        <v>4140</v>
      </c>
      <c r="T630" s="1">
        <v>0</v>
      </c>
      <c r="U630" s="1">
        <v>0</v>
      </c>
      <c r="W630" s="1">
        <v>913</v>
      </c>
      <c r="X630" s="1">
        <v>0</v>
      </c>
      <c r="Y630" s="1">
        <v>0</v>
      </c>
      <c r="AB630" s="275">
        <v>44561</v>
      </c>
      <c r="AC630" s="1">
        <v>1</v>
      </c>
      <c r="AD630" s="1" t="s">
        <v>2623</v>
      </c>
      <c r="AE630" s="1">
        <v>1</v>
      </c>
      <c r="AF630" s="1">
        <v>30</v>
      </c>
      <c r="AG630" s="1">
        <v>6626</v>
      </c>
      <c r="AN630" s="1">
        <v>1</v>
      </c>
      <c r="AO630" s="1">
        <v>1</v>
      </c>
      <c r="AR630" s="276">
        <v>6469.69</v>
      </c>
      <c r="AS630" s="1" t="s">
        <v>2657</v>
      </c>
      <c r="AT630" s="1">
        <v>0</v>
      </c>
      <c r="AU630" s="1">
        <v>0</v>
      </c>
      <c r="AX630" s="1">
        <v>5</v>
      </c>
      <c r="BC630" s="1">
        <v>1</v>
      </c>
      <c r="BD630" s="1">
        <v>7</v>
      </c>
      <c r="BE630" s="1">
        <v>2</v>
      </c>
      <c r="BF630" s="296">
        <v>46550.759540494691</v>
      </c>
      <c r="BO630" s="279">
        <f t="shared" si="39"/>
        <v>60424276</v>
      </c>
      <c r="BP630" s="2">
        <f t="shared" si="40"/>
        <v>23519019.944042843</v>
      </c>
      <c r="BQ630" s="2">
        <f t="shared" si="38"/>
        <v>60736989.645957157</v>
      </c>
      <c r="BS630" s="280">
        <v>60424276</v>
      </c>
      <c r="BT630" s="281"/>
      <c r="BU630" s="281">
        <v>23519019.944042843</v>
      </c>
      <c r="BV630" s="281">
        <v>53851529.211353384</v>
      </c>
      <c r="BW630" s="281"/>
      <c r="BX630" s="281"/>
      <c r="BY630" s="281"/>
      <c r="BZ630" s="281"/>
      <c r="CA630" s="281">
        <v>6885460.4346037712</v>
      </c>
      <c r="CB630" s="281"/>
      <c r="CC630" s="281"/>
      <c r="CD630" s="281"/>
      <c r="CE630" s="281"/>
      <c r="CF630" s="281"/>
      <c r="CG630" s="281"/>
    </row>
    <row r="631" spans="1:85" x14ac:dyDescent="0.3">
      <c r="A631" s="273">
        <f t="shared" si="37"/>
        <v>41803.550167692774</v>
      </c>
      <c r="B631" s="1" t="s">
        <v>2621</v>
      </c>
      <c r="C631" s="274">
        <v>26462496</v>
      </c>
      <c r="D631" s="1">
        <v>144210</v>
      </c>
      <c r="E631" s="1">
        <v>4</v>
      </c>
      <c r="F631" s="1" t="s">
        <v>4416</v>
      </c>
      <c r="G631" s="275">
        <v>44457</v>
      </c>
      <c r="H631" s="275">
        <v>45565</v>
      </c>
      <c r="I631" s="1">
        <v>60</v>
      </c>
      <c r="J631" s="1">
        <v>1</v>
      </c>
      <c r="K631" s="1">
        <v>3</v>
      </c>
      <c r="L631" s="1">
        <v>30</v>
      </c>
      <c r="M631" s="1">
        <v>2</v>
      </c>
      <c r="N631" s="1">
        <v>17.690000000000001</v>
      </c>
      <c r="O631" s="1">
        <v>19.2</v>
      </c>
      <c r="P631" s="1">
        <v>100000</v>
      </c>
      <c r="Q631" s="1">
        <v>3620</v>
      </c>
      <c r="R631" s="1">
        <v>93570</v>
      </c>
      <c r="S631" s="1">
        <v>4043</v>
      </c>
      <c r="T631" s="1">
        <v>0</v>
      </c>
      <c r="U631" s="1">
        <v>0</v>
      </c>
      <c r="W631" s="1">
        <v>892</v>
      </c>
      <c r="X631" s="1">
        <v>0</v>
      </c>
      <c r="Y631" s="1">
        <v>0</v>
      </c>
      <c r="AB631" s="275">
        <v>44561</v>
      </c>
      <c r="AC631" s="1">
        <v>1</v>
      </c>
      <c r="AD631" s="1" t="s">
        <v>2623</v>
      </c>
      <c r="AE631" s="1">
        <v>1</v>
      </c>
      <c r="AF631" s="1">
        <v>30</v>
      </c>
      <c r="AG631" s="1">
        <v>6725</v>
      </c>
      <c r="AN631" s="1">
        <v>1</v>
      </c>
      <c r="AO631" s="1">
        <v>1</v>
      </c>
      <c r="AR631" s="276">
        <v>6273.64</v>
      </c>
      <c r="AS631" s="1" t="s">
        <v>2657</v>
      </c>
      <c r="AT631" s="1">
        <v>0</v>
      </c>
      <c r="AU631" s="1">
        <v>0</v>
      </c>
      <c r="AX631" s="1">
        <v>5</v>
      </c>
      <c r="BC631" s="1">
        <v>1</v>
      </c>
      <c r="BD631" s="1">
        <v>7</v>
      </c>
      <c r="BE631" s="1">
        <v>2</v>
      </c>
      <c r="BF631" s="296">
        <v>45492.809832307226</v>
      </c>
      <c r="BO631" s="279">
        <f t="shared" si="39"/>
        <v>60476964</v>
      </c>
      <c r="BP631" s="2">
        <f t="shared" si="40"/>
        <v>0</v>
      </c>
      <c r="BQ631" s="2">
        <f t="shared" si="38"/>
        <v>9228181</v>
      </c>
      <c r="BS631" s="280">
        <v>60476964</v>
      </c>
      <c r="BT631" s="281"/>
      <c r="BU631" s="281"/>
      <c r="BV631" s="281">
        <v>9228181</v>
      </c>
      <c r="BW631" s="281"/>
      <c r="BX631" s="281"/>
      <c r="BY631" s="281"/>
      <c r="BZ631" s="281"/>
      <c r="CA631" s="281"/>
      <c r="CB631" s="281"/>
      <c r="CC631" s="281"/>
      <c r="CD631" s="281"/>
      <c r="CE631" s="281"/>
      <c r="CF631" s="281"/>
      <c r="CG631" s="281"/>
    </row>
    <row r="632" spans="1:85" x14ac:dyDescent="0.3">
      <c r="A632" s="273">
        <f t="shared" si="37"/>
        <v>16682.20606707711</v>
      </c>
      <c r="B632" s="1" t="s">
        <v>2621</v>
      </c>
      <c r="C632" s="274">
        <v>26462496</v>
      </c>
      <c r="D632" s="1">
        <v>144210</v>
      </c>
      <c r="E632" s="1">
        <v>4</v>
      </c>
      <c r="F632" s="1" t="s">
        <v>4299</v>
      </c>
      <c r="G632" s="275">
        <v>44459</v>
      </c>
      <c r="H632" s="275">
        <v>45565</v>
      </c>
      <c r="I632" s="1">
        <v>60</v>
      </c>
      <c r="J632" s="1">
        <v>1</v>
      </c>
      <c r="K632" s="1">
        <v>3</v>
      </c>
      <c r="L632" s="1">
        <v>30</v>
      </c>
      <c r="M632" s="1">
        <v>2</v>
      </c>
      <c r="N632" s="1">
        <v>17.690000000000001</v>
      </c>
      <c r="O632" s="1">
        <v>19.2</v>
      </c>
      <c r="P632" s="1">
        <v>40000</v>
      </c>
      <c r="Q632" s="1">
        <v>1448</v>
      </c>
      <c r="R632" s="1">
        <v>37428</v>
      </c>
      <c r="S632" s="1">
        <v>1617</v>
      </c>
      <c r="T632" s="1">
        <v>0</v>
      </c>
      <c r="U632" s="1">
        <v>0</v>
      </c>
      <c r="W632" s="1">
        <v>357</v>
      </c>
      <c r="X632" s="1">
        <v>0</v>
      </c>
      <c r="Y632" s="1">
        <v>0</v>
      </c>
      <c r="AB632" s="275">
        <v>44561</v>
      </c>
      <c r="AC632" s="1">
        <v>1</v>
      </c>
      <c r="AD632" s="1" t="s">
        <v>2623</v>
      </c>
      <c r="AE632" s="1">
        <v>1</v>
      </c>
      <c r="AF632" s="1">
        <v>30</v>
      </c>
      <c r="AG632" s="1">
        <v>2690</v>
      </c>
      <c r="AN632" s="1">
        <v>1</v>
      </c>
      <c r="AO632" s="1">
        <v>1</v>
      </c>
      <c r="AR632" s="276">
        <v>2548.67</v>
      </c>
      <c r="AS632" s="1" t="s">
        <v>2657</v>
      </c>
      <c r="AT632" s="1">
        <v>0</v>
      </c>
      <c r="AU632" s="1">
        <v>0</v>
      </c>
      <c r="AX632" s="1">
        <v>5</v>
      </c>
      <c r="BC632" s="1">
        <v>1</v>
      </c>
      <c r="BD632" s="1">
        <v>7</v>
      </c>
      <c r="BE632" s="1">
        <v>2</v>
      </c>
      <c r="BF632" s="296">
        <v>18197.123932922892</v>
      </c>
      <c r="BO632" s="279">
        <f t="shared" si="39"/>
        <v>60477227</v>
      </c>
      <c r="BP632" s="2">
        <f t="shared" si="40"/>
        <v>0</v>
      </c>
      <c r="BQ632" s="2">
        <f t="shared" si="38"/>
        <v>8804474.0100000016</v>
      </c>
      <c r="BS632" s="280">
        <v>60477227</v>
      </c>
      <c r="BT632" s="281"/>
      <c r="BU632" s="281"/>
      <c r="BV632" s="281"/>
      <c r="BW632" s="281"/>
      <c r="BX632" s="281"/>
      <c r="BY632" s="281"/>
      <c r="BZ632" s="281"/>
      <c r="CA632" s="281">
        <v>8804474.0100000016</v>
      </c>
      <c r="CB632" s="281"/>
      <c r="CC632" s="281"/>
      <c r="CD632" s="281"/>
      <c r="CE632" s="281"/>
      <c r="CF632" s="281"/>
      <c r="CG632" s="281"/>
    </row>
    <row r="633" spans="1:85" x14ac:dyDescent="0.3">
      <c r="A633" s="273">
        <f t="shared" si="37"/>
        <v>8439.1280335385527</v>
      </c>
      <c r="B633" s="1" t="s">
        <v>2621</v>
      </c>
      <c r="C633" s="274">
        <v>26462496</v>
      </c>
      <c r="D633" s="1">
        <v>144210</v>
      </c>
      <c r="E633" s="1">
        <v>4</v>
      </c>
      <c r="F633" s="1" t="s">
        <v>5170</v>
      </c>
      <c r="G633" s="275">
        <v>44470</v>
      </c>
      <c r="H633" s="275">
        <v>45565</v>
      </c>
      <c r="I633" s="1">
        <v>60</v>
      </c>
      <c r="J633" s="1">
        <v>1</v>
      </c>
      <c r="K633" s="1">
        <v>3</v>
      </c>
      <c r="L633" s="1">
        <v>30</v>
      </c>
      <c r="M633" s="1">
        <v>2</v>
      </c>
      <c r="N633" s="1">
        <v>17.690000000000001</v>
      </c>
      <c r="O633" s="1">
        <v>19.2</v>
      </c>
      <c r="P633" s="1">
        <v>20000</v>
      </c>
      <c r="Q633" s="1">
        <v>724</v>
      </c>
      <c r="R633" s="1">
        <v>18714</v>
      </c>
      <c r="S633" s="1">
        <v>809</v>
      </c>
      <c r="T633" s="1">
        <v>0</v>
      </c>
      <c r="U633" s="1">
        <v>0</v>
      </c>
      <c r="W633" s="1">
        <v>178</v>
      </c>
      <c r="X633" s="1">
        <v>0</v>
      </c>
      <c r="Y633" s="1">
        <v>0</v>
      </c>
      <c r="AB633" s="275">
        <v>44561</v>
      </c>
      <c r="AC633" s="1">
        <v>1</v>
      </c>
      <c r="AD633" s="1" t="s">
        <v>2623</v>
      </c>
      <c r="AE633" s="1">
        <v>1</v>
      </c>
      <c r="AF633" s="1">
        <v>30</v>
      </c>
      <c r="AG633" s="1">
        <v>1345</v>
      </c>
      <c r="AN633" s="1">
        <v>1</v>
      </c>
      <c r="AO633" s="1">
        <v>1</v>
      </c>
      <c r="AR633" s="276">
        <v>1176.31</v>
      </c>
      <c r="AS633" s="1" t="s">
        <v>2657</v>
      </c>
      <c r="AT633" s="1">
        <v>0</v>
      </c>
      <c r="AU633" s="1">
        <v>0</v>
      </c>
      <c r="AX633" s="1">
        <v>5</v>
      </c>
      <c r="BC633" s="1">
        <v>1</v>
      </c>
      <c r="BD633" s="1">
        <v>7</v>
      </c>
      <c r="BE633" s="1">
        <v>2</v>
      </c>
      <c r="BF633" s="296">
        <v>9098.561966461446</v>
      </c>
      <c r="BO633" s="279">
        <f t="shared" si="39"/>
        <v>64420964</v>
      </c>
      <c r="BP633" s="2">
        <f t="shared" si="40"/>
        <v>0</v>
      </c>
      <c r="BQ633" s="2">
        <f t="shared" si="38"/>
        <v>44267797.810000002</v>
      </c>
      <c r="BS633" s="280">
        <v>64420964</v>
      </c>
      <c r="BT633" s="281"/>
      <c r="BU633" s="281"/>
      <c r="BV633" s="281">
        <v>44267797.810000002</v>
      </c>
      <c r="BW633" s="281"/>
      <c r="BX633" s="281"/>
      <c r="BY633" s="281"/>
      <c r="BZ633" s="281"/>
      <c r="CA633" s="281"/>
      <c r="CB633" s="281"/>
      <c r="CC633" s="281"/>
      <c r="CD633" s="281"/>
      <c r="CE633" s="281"/>
      <c r="CF633" s="281"/>
      <c r="CG633" s="281"/>
    </row>
    <row r="634" spans="1:85" x14ac:dyDescent="0.3">
      <c r="A634" s="273">
        <f t="shared" si="37"/>
        <v>4441.0210736494264</v>
      </c>
      <c r="B634" s="1" t="s">
        <v>2621</v>
      </c>
      <c r="C634" s="274">
        <v>26462496</v>
      </c>
      <c r="D634" s="1">
        <v>144210</v>
      </c>
      <c r="E634" s="1">
        <v>4</v>
      </c>
      <c r="F634" s="1" t="s">
        <v>5191</v>
      </c>
      <c r="G634" s="275">
        <v>44511</v>
      </c>
      <c r="H634" s="275">
        <v>45626</v>
      </c>
      <c r="I634" s="1">
        <v>60</v>
      </c>
      <c r="J634" s="1">
        <v>1</v>
      </c>
      <c r="K634" s="1">
        <v>1</v>
      </c>
      <c r="L634" s="1">
        <v>30</v>
      </c>
      <c r="M634" s="1">
        <v>2</v>
      </c>
      <c r="N634" s="1">
        <v>17.690000000000001</v>
      </c>
      <c r="O634" s="1">
        <v>19.2</v>
      </c>
      <c r="P634" s="1">
        <v>10000</v>
      </c>
      <c r="Q634" s="1">
        <v>362</v>
      </c>
      <c r="R634" s="1">
        <v>9788</v>
      </c>
      <c r="S634" s="1">
        <v>423</v>
      </c>
      <c r="T634" s="1">
        <v>0</v>
      </c>
      <c r="U634" s="1">
        <v>0</v>
      </c>
      <c r="W634" s="1">
        <v>93</v>
      </c>
      <c r="X634" s="1">
        <v>0</v>
      </c>
      <c r="Y634" s="1">
        <v>0</v>
      </c>
      <c r="AB634" s="275">
        <v>44561</v>
      </c>
      <c r="AC634" s="1">
        <v>1</v>
      </c>
      <c r="AD634" s="1" t="s">
        <v>2623</v>
      </c>
      <c r="AE634" s="1">
        <v>1</v>
      </c>
      <c r="AF634" s="1">
        <v>30</v>
      </c>
      <c r="AG634" s="1">
        <v>654</v>
      </c>
      <c r="AN634" s="1">
        <v>1</v>
      </c>
      <c r="AO634" s="1">
        <v>1</v>
      </c>
      <c r="AR634" s="276">
        <v>588.15</v>
      </c>
      <c r="AS634" s="1" t="s">
        <v>2657</v>
      </c>
      <c r="AT634" s="1">
        <v>0</v>
      </c>
      <c r="AU634" s="1">
        <v>0</v>
      </c>
      <c r="AX634" s="1">
        <v>5</v>
      </c>
      <c r="BC634" s="1">
        <v>1</v>
      </c>
      <c r="BD634" s="1">
        <v>7</v>
      </c>
      <c r="BE634" s="1">
        <v>2</v>
      </c>
      <c r="BF634" s="296">
        <v>4758.828926350574</v>
      </c>
      <c r="BO634" s="279">
        <f t="shared" si="39"/>
        <v>64422272</v>
      </c>
      <c r="BP634" s="2">
        <f t="shared" si="40"/>
        <v>0</v>
      </c>
      <c r="BQ634" s="2">
        <f t="shared" si="38"/>
        <v>0</v>
      </c>
      <c r="BS634" s="280">
        <v>64422272</v>
      </c>
      <c r="BT634" s="281"/>
      <c r="BU634" s="281"/>
      <c r="BV634" s="281">
        <v>0</v>
      </c>
      <c r="BW634" s="281"/>
      <c r="BX634" s="281"/>
      <c r="BY634" s="281"/>
      <c r="BZ634" s="281"/>
      <c r="CA634" s="281">
        <v>0</v>
      </c>
      <c r="CB634" s="281"/>
      <c r="CC634" s="281"/>
      <c r="CD634" s="281"/>
      <c r="CE634" s="281"/>
      <c r="CF634" s="281"/>
      <c r="CG634" s="281"/>
    </row>
    <row r="635" spans="1:85" x14ac:dyDescent="0.3">
      <c r="A635" s="273">
        <f t="shared" si="37"/>
        <v>122591.72721033526</v>
      </c>
      <c r="B635" s="1" t="s">
        <v>2621</v>
      </c>
      <c r="C635" s="274">
        <v>26462496</v>
      </c>
      <c r="D635" s="1">
        <v>144210</v>
      </c>
      <c r="E635" s="1">
        <v>4</v>
      </c>
      <c r="F635" s="1" t="s">
        <v>4644</v>
      </c>
      <c r="G635" s="275">
        <v>44450</v>
      </c>
      <c r="H635" s="275">
        <v>45565</v>
      </c>
      <c r="I635" s="1">
        <v>30</v>
      </c>
      <c r="J635" s="1">
        <v>1</v>
      </c>
      <c r="K635" s="1">
        <v>4</v>
      </c>
      <c r="L635" s="1">
        <v>30</v>
      </c>
      <c r="M635" s="1">
        <v>2</v>
      </c>
      <c r="N635" s="1">
        <v>17.690000000000001</v>
      </c>
      <c r="O635" s="1">
        <v>19.2</v>
      </c>
      <c r="P635" s="1">
        <v>300000</v>
      </c>
      <c r="Q635" s="1">
        <v>10861</v>
      </c>
      <c r="R635" s="1">
        <v>274079</v>
      </c>
      <c r="S635" s="1">
        <v>7987</v>
      </c>
      <c r="T635" s="1">
        <v>0</v>
      </c>
      <c r="U635" s="1">
        <v>0</v>
      </c>
      <c r="W635" s="1">
        <v>2613</v>
      </c>
      <c r="X635" s="1">
        <v>0</v>
      </c>
      <c r="Y635" s="1">
        <v>0</v>
      </c>
      <c r="AB635" s="275">
        <v>44592</v>
      </c>
      <c r="AC635" s="1">
        <v>1</v>
      </c>
      <c r="AD635" s="1" t="s">
        <v>2623</v>
      </c>
      <c r="AE635" s="1">
        <v>1</v>
      </c>
      <c r="AF635" s="1">
        <v>30</v>
      </c>
      <c r="AG635" s="1">
        <v>13553</v>
      </c>
      <c r="AN635" s="1">
        <v>1</v>
      </c>
      <c r="AO635" s="1">
        <v>1</v>
      </c>
      <c r="AR635" s="276">
        <v>18232.77</v>
      </c>
      <c r="AS635" s="1" t="s">
        <v>2657</v>
      </c>
      <c r="AT635" s="1">
        <v>0</v>
      </c>
      <c r="AU635" s="1">
        <v>0</v>
      </c>
      <c r="AX635" s="1">
        <v>5</v>
      </c>
      <c r="BC635" s="1">
        <v>1</v>
      </c>
      <c r="BD635" s="1">
        <v>7</v>
      </c>
      <c r="BE635" s="1">
        <v>2</v>
      </c>
      <c r="BF635" s="296">
        <v>133254.50278966475</v>
      </c>
      <c r="BO635" s="279">
        <f t="shared" si="39"/>
        <v>66706086</v>
      </c>
      <c r="BP635" s="2">
        <f t="shared" si="40"/>
        <v>0</v>
      </c>
      <c r="BQ635" s="2">
        <f t="shared" si="38"/>
        <v>0</v>
      </c>
      <c r="BS635" s="280">
        <v>66706086</v>
      </c>
      <c r="BT635" s="281"/>
      <c r="BU635" s="281"/>
      <c r="BV635" s="281">
        <v>0</v>
      </c>
      <c r="BW635" s="281"/>
      <c r="BX635" s="281"/>
      <c r="BY635" s="281"/>
      <c r="BZ635" s="281"/>
      <c r="CA635" s="281"/>
      <c r="CB635" s="281"/>
      <c r="CC635" s="281"/>
      <c r="CD635" s="281"/>
      <c r="CE635" s="281"/>
      <c r="CF635" s="281"/>
      <c r="CG635" s="281"/>
    </row>
    <row r="636" spans="1:85" x14ac:dyDescent="0.3">
      <c r="A636" s="273">
        <f t="shared" si="37"/>
        <v>4549.9487675208693</v>
      </c>
      <c r="B636" s="1" t="s">
        <v>2621</v>
      </c>
      <c r="C636" s="274">
        <v>26462496</v>
      </c>
      <c r="D636" s="1">
        <v>144210</v>
      </c>
      <c r="E636" s="1">
        <v>4</v>
      </c>
      <c r="F636" s="1" t="s">
        <v>6545</v>
      </c>
      <c r="G636" s="275">
        <v>44572</v>
      </c>
      <c r="H636" s="275">
        <v>45688</v>
      </c>
      <c r="I636" s="1">
        <v>30</v>
      </c>
      <c r="J636" s="1">
        <v>1</v>
      </c>
      <c r="K636" s="1">
        <v>0</v>
      </c>
      <c r="L636" s="1">
        <v>30</v>
      </c>
      <c r="M636" s="1">
        <v>2</v>
      </c>
      <c r="N636" s="1">
        <v>17.690000000000001</v>
      </c>
      <c r="O636" s="1">
        <v>19.2</v>
      </c>
      <c r="P636" s="1">
        <v>10000</v>
      </c>
      <c r="Q636" s="1">
        <v>362</v>
      </c>
      <c r="R636" s="1">
        <v>10000</v>
      </c>
      <c r="S636" s="1">
        <v>384</v>
      </c>
      <c r="T636" s="1">
        <v>0</v>
      </c>
      <c r="U636" s="1">
        <v>0</v>
      </c>
      <c r="W636" s="1">
        <v>95</v>
      </c>
      <c r="X636" s="1">
        <v>0</v>
      </c>
      <c r="Y636" s="1">
        <v>0</v>
      </c>
      <c r="AB636" s="275">
        <v>44572</v>
      </c>
      <c r="AC636" s="1">
        <v>1</v>
      </c>
      <c r="AD636" s="1" t="s">
        <v>2623</v>
      </c>
      <c r="AE636" s="1">
        <v>1</v>
      </c>
      <c r="AF636" s="1">
        <v>30</v>
      </c>
      <c r="AG636" s="1">
        <v>427</v>
      </c>
      <c r="AN636" s="1">
        <v>1</v>
      </c>
      <c r="AO636" s="1">
        <v>1</v>
      </c>
      <c r="AR636" s="276">
        <v>588.15</v>
      </c>
      <c r="AS636" s="1" t="s">
        <v>2657</v>
      </c>
      <c r="AT636" s="1">
        <v>0</v>
      </c>
      <c r="AU636" s="1">
        <v>0</v>
      </c>
      <c r="AX636" s="1">
        <v>5</v>
      </c>
      <c r="BC636" s="1">
        <v>1</v>
      </c>
      <c r="BD636" s="1">
        <v>7</v>
      </c>
      <c r="BE636" s="1">
        <v>2</v>
      </c>
      <c r="BF636" s="296">
        <v>4861.9012324791311</v>
      </c>
      <c r="BO636" s="279">
        <f t="shared" si="39"/>
        <v>66762248</v>
      </c>
      <c r="BP636" s="2">
        <f t="shared" si="40"/>
        <v>0</v>
      </c>
      <c r="BQ636" s="2">
        <f t="shared" si="38"/>
        <v>13732362</v>
      </c>
      <c r="BS636" s="280">
        <v>66762248</v>
      </c>
      <c r="BT636" s="281"/>
      <c r="BU636" s="281"/>
      <c r="BV636" s="281">
        <v>13732362</v>
      </c>
      <c r="BW636" s="281"/>
      <c r="BX636" s="281"/>
      <c r="BY636" s="281"/>
      <c r="BZ636" s="281"/>
      <c r="CA636" s="281"/>
      <c r="CB636" s="281"/>
      <c r="CC636" s="281"/>
      <c r="CD636" s="281"/>
      <c r="CE636" s="281"/>
      <c r="CF636" s="281"/>
      <c r="CG636" s="281"/>
    </row>
    <row r="637" spans="1:85" x14ac:dyDescent="0.3">
      <c r="A637" s="273">
        <f t="shared" si="37"/>
        <v>0</v>
      </c>
      <c r="B637" s="1" t="s">
        <v>2621</v>
      </c>
      <c r="C637" s="274">
        <v>26462802</v>
      </c>
      <c r="D637" s="1">
        <v>144105</v>
      </c>
      <c r="E637" s="1">
        <v>4</v>
      </c>
      <c r="F637" s="1" t="s">
        <v>2796</v>
      </c>
      <c r="G637" s="275">
        <v>42755</v>
      </c>
      <c r="H637" s="275">
        <v>44957</v>
      </c>
      <c r="I637" s="1">
        <v>0</v>
      </c>
      <c r="J637" s="1">
        <v>1</v>
      </c>
      <c r="K637" s="1">
        <v>41</v>
      </c>
      <c r="L637" s="1">
        <v>30</v>
      </c>
      <c r="M637" s="1">
        <v>2</v>
      </c>
      <c r="N637" s="1">
        <v>10.56</v>
      </c>
      <c r="O637" s="1">
        <v>11.08</v>
      </c>
      <c r="P637" s="1">
        <v>50190930</v>
      </c>
      <c r="Q637" s="1">
        <v>804890</v>
      </c>
      <c r="R637" s="1">
        <v>9278908</v>
      </c>
      <c r="S637" s="1">
        <v>0</v>
      </c>
      <c r="T637" s="1">
        <v>0</v>
      </c>
      <c r="U637" s="1">
        <v>0</v>
      </c>
      <c r="W637" s="1">
        <v>0</v>
      </c>
      <c r="X637" s="1">
        <v>0</v>
      </c>
      <c r="Y637" s="1">
        <v>0</v>
      </c>
      <c r="Z637" s="1" t="s">
        <v>5716</v>
      </c>
      <c r="AA637" s="1" t="s">
        <v>3609</v>
      </c>
      <c r="AB637" s="275">
        <v>44651</v>
      </c>
      <c r="AC637" s="1">
        <v>1</v>
      </c>
      <c r="AD637" s="1" t="s">
        <v>2623</v>
      </c>
      <c r="AE637" s="1">
        <v>1</v>
      </c>
      <c r="AF637" s="1">
        <v>30</v>
      </c>
      <c r="AG637" s="1">
        <v>0</v>
      </c>
      <c r="AN637" s="1">
        <v>1</v>
      </c>
      <c r="AO637" s="1">
        <v>1</v>
      </c>
      <c r="AR637" s="276">
        <v>1097628.1499999999</v>
      </c>
      <c r="AS637" s="1" t="s">
        <v>2624</v>
      </c>
      <c r="AT637" s="1">
        <v>0</v>
      </c>
      <c r="AU637" s="1">
        <v>0</v>
      </c>
      <c r="AV637" s="1" t="s">
        <v>2625</v>
      </c>
      <c r="AW637" s="1" t="s">
        <v>2626</v>
      </c>
      <c r="AX637" s="1">
        <v>5</v>
      </c>
      <c r="BC637" s="1">
        <v>1</v>
      </c>
      <c r="BD637" s="1">
        <v>7</v>
      </c>
      <c r="BE637" s="1">
        <v>2</v>
      </c>
      <c r="BF637" s="296">
        <v>8991729.2674827576</v>
      </c>
      <c r="BO637" s="279">
        <f t="shared" si="39"/>
        <v>66662426</v>
      </c>
      <c r="BP637" s="2">
        <f t="shared" si="40"/>
        <v>0</v>
      </c>
      <c r="BQ637" s="2">
        <f t="shared" si="38"/>
        <v>0</v>
      </c>
      <c r="BS637" s="280">
        <v>66662426</v>
      </c>
      <c r="BT637" s="281"/>
      <c r="BU637" s="281"/>
      <c r="BV637" s="281">
        <v>0</v>
      </c>
      <c r="BW637" s="281"/>
      <c r="BX637" s="281"/>
      <c r="BY637" s="281"/>
      <c r="BZ637" s="281"/>
      <c r="CA637" s="281"/>
      <c r="CB637" s="281"/>
      <c r="CC637" s="281"/>
      <c r="CD637" s="281"/>
      <c r="CE637" s="281"/>
      <c r="CF637" s="281"/>
      <c r="CG637" s="281"/>
    </row>
    <row r="638" spans="1:85" x14ac:dyDescent="0.3">
      <c r="A638" s="273">
        <f t="shared" si="37"/>
        <v>0</v>
      </c>
      <c r="B638" s="1" t="s">
        <v>2621</v>
      </c>
      <c r="C638" s="274">
        <v>26462802</v>
      </c>
      <c r="D638" s="1">
        <v>144105</v>
      </c>
      <c r="E638" s="1">
        <v>4</v>
      </c>
      <c r="F638" s="1" t="s">
        <v>3630</v>
      </c>
      <c r="G638" s="275">
        <v>44245</v>
      </c>
      <c r="H638" s="275">
        <v>46081</v>
      </c>
      <c r="I638" s="1">
        <v>0</v>
      </c>
      <c r="J638" s="1">
        <v>1</v>
      </c>
      <c r="K638" s="1">
        <v>15</v>
      </c>
      <c r="L638" s="1">
        <v>30</v>
      </c>
      <c r="M638" s="1">
        <v>2</v>
      </c>
      <c r="N638" s="1">
        <v>11.71</v>
      </c>
      <c r="O638" s="1">
        <v>12.35</v>
      </c>
      <c r="P638" s="1">
        <v>15102270</v>
      </c>
      <c r="Q638" s="1">
        <v>254250</v>
      </c>
      <c r="R638" s="1">
        <v>12633486</v>
      </c>
      <c r="S638" s="1">
        <v>0</v>
      </c>
      <c r="T638" s="1">
        <v>0</v>
      </c>
      <c r="U638" s="1">
        <v>0</v>
      </c>
      <c r="W638" s="1">
        <v>0</v>
      </c>
      <c r="X638" s="1">
        <v>0</v>
      </c>
      <c r="Y638" s="1">
        <v>0</v>
      </c>
      <c r="Z638" s="1" t="s">
        <v>2664</v>
      </c>
      <c r="AA638" s="1" t="s">
        <v>3609</v>
      </c>
      <c r="AB638" s="275">
        <v>44651</v>
      </c>
      <c r="AC638" s="1">
        <v>1</v>
      </c>
      <c r="AD638" s="1" t="s">
        <v>2623</v>
      </c>
      <c r="AE638" s="1">
        <v>1</v>
      </c>
      <c r="AF638" s="1">
        <v>30</v>
      </c>
      <c r="AG638" s="1">
        <v>0</v>
      </c>
      <c r="AN638" s="1">
        <v>1</v>
      </c>
      <c r="AO638" s="1">
        <v>1</v>
      </c>
      <c r="AR638" s="276">
        <v>1494635.15</v>
      </c>
      <c r="AS638" s="1" t="s">
        <v>2624</v>
      </c>
      <c r="AT638" s="1">
        <v>0</v>
      </c>
      <c r="AU638" s="1">
        <v>0</v>
      </c>
      <c r="AV638" s="1" t="s">
        <v>2625</v>
      </c>
      <c r="AW638" s="1" t="s">
        <v>2626</v>
      </c>
      <c r="AX638" s="1">
        <v>5</v>
      </c>
      <c r="BC638" s="1">
        <v>1</v>
      </c>
      <c r="BD638" s="1">
        <v>7</v>
      </c>
      <c r="BE638" s="1">
        <v>2</v>
      </c>
      <c r="BF638" s="296">
        <v>12242484.332912201</v>
      </c>
      <c r="BO638" s="279">
        <f t="shared" si="39"/>
        <v>66702940</v>
      </c>
      <c r="BP638" s="2">
        <f t="shared" si="40"/>
        <v>0</v>
      </c>
      <c r="BQ638" s="2">
        <f t="shared" si="38"/>
        <v>0</v>
      </c>
      <c r="BS638" s="280">
        <v>66702940</v>
      </c>
      <c r="BT638" s="281"/>
      <c r="BU638" s="281"/>
      <c r="BV638" s="281">
        <v>0</v>
      </c>
      <c r="BW638" s="281"/>
      <c r="BX638" s="281"/>
      <c r="BY638" s="281"/>
      <c r="BZ638" s="281"/>
      <c r="CA638" s="281"/>
      <c r="CB638" s="281"/>
      <c r="CC638" s="281"/>
      <c r="CD638" s="281"/>
      <c r="CE638" s="281"/>
      <c r="CF638" s="281"/>
      <c r="CG638" s="281"/>
    </row>
    <row r="639" spans="1:85" x14ac:dyDescent="0.3">
      <c r="A639" s="273">
        <f t="shared" si="37"/>
        <v>0</v>
      </c>
      <c r="B639" s="1" t="s">
        <v>2621</v>
      </c>
      <c r="C639" s="274">
        <v>26462802</v>
      </c>
      <c r="D639" s="1">
        <v>144205</v>
      </c>
      <c r="E639" s="1">
        <v>4</v>
      </c>
      <c r="F639" s="1" t="s">
        <v>3152</v>
      </c>
      <c r="G639" s="275">
        <v>43755</v>
      </c>
      <c r="H639" s="275">
        <v>45443</v>
      </c>
      <c r="I639" s="1">
        <v>0</v>
      </c>
      <c r="J639" s="1">
        <v>1</v>
      </c>
      <c r="K639" s="1">
        <v>29</v>
      </c>
      <c r="L639" s="1">
        <v>30</v>
      </c>
      <c r="M639" s="1">
        <v>2</v>
      </c>
      <c r="N639" s="1">
        <v>18</v>
      </c>
      <c r="O639" s="1">
        <v>19.559999999999999</v>
      </c>
      <c r="P639" s="1">
        <v>10000000</v>
      </c>
      <c r="Q639" s="1">
        <v>361524</v>
      </c>
      <c r="R639" s="1">
        <v>7656267</v>
      </c>
      <c r="S639" s="1">
        <v>0</v>
      </c>
      <c r="T639" s="1">
        <v>0</v>
      </c>
      <c r="U639" s="1">
        <v>0</v>
      </c>
      <c r="W639" s="1">
        <v>0</v>
      </c>
      <c r="X639" s="1">
        <v>0</v>
      </c>
      <c r="Y639" s="1">
        <v>0</v>
      </c>
      <c r="AB639" s="275">
        <v>44651</v>
      </c>
      <c r="AC639" s="1">
        <v>1</v>
      </c>
      <c r="AD639" s="1" t="s">
        <v>2623</v>
      </c>
      <c r="AE639" s="1">
        <v>1</v>
      </c>
      <c r="AF639" s="1">
        <v>30</v>
      </c>
      <c r="AG639" s="1">
        <v>0</v>
      </c>
      <c r="AN639" s="1">
        <v>1</v>
      </c>
      <c r="AO639" s="1">
        <v>1</v>
      </c>
      <c r="AR639" s="276">
        <v>905595.7</v>
      </c>
      <c r="AS639" s="1" t="s">
        <v>2657</v>
      </c>
      <c r="AT639" s="1">
        <v>0</v>
      </c>
      <c r="AU639" s="1">
        <v>0</v>
      </c>
      <c r="AX639" s="1">
        <v>5</v>
      </c>
      <c r="BC639" s="1">
        <v>1</v>
      </c>
      <c r="BD639" s="1">
        <v>7</v>
      </c>
      <c r="BE639" s="1">
        <v>2</v>
      </c>
      <c r="BF639" s="296">
        <v>7419308.3996050414</v>
      </c>
      <c r="BO639" s="279">
        <f t="shared" si="39"/>
        <v>66704426</v>
      </c>
      <c r="BP639" s="2">
        <f t="shared" si="40"/>
        <v>0</v>
      </c>
      <c r="BQ639" s="2">
        <f t="shared" si="38"/>
        <v>0</v>
      </c>
      <c r="BS639" s="280">
        <v>66704426</v>
      </c>
      <c r="BT639" s="281"/>
      <c r="BU639" s="281"/>
      <c r="BV639" s="281">
        <v>0</v>
      </c>
      <c r="BW639" s="281"/>
      <c r="BX639" s="281"/>
      <c r="BY639" s="281"/>
      <c r="BZ639" s="281"/>
      <c r="CA639" s="281"/>
      <c r="CB639" s="281"/>
      <c r="CC639" s="281"/>
      <c r="CD639" s="281"/>
      <c r="CE639" s="281"/>
      <c r="CF639" s="281"/>
      <c r="CG639" s="281"/>
    </row>
    <row r="640" spans="1:85" x14ac:dyDescent="0.3">
      <c r="A640" s="273">
        <f t="shared" si="37"/>
        <v>17403607.619999997</v>
      </c>
      <c r="B640" s="1" t="s">
        <v>2621</v>
      </c>
      <c r="C640" s="274">
        <v>26464744</v>
      </c>
      <c r="D640" s="1">
        <v>141105</v>
      </c>
      <c r="E640" s="1">
        <v>4</v>
      </c>
      <c r="F640" s="1" t="s">
        <v>4052</v>
      </c>
      <c r="G640" s="275">
        <v>44175</v>
      </c>
      <c r="H640" s="275">
        <v>45961</v>
      </c>
      <c r="I640" s="1">
        <v>0</v>
      </c>
      <c r="J640" s="1">
        <v>1</v>
      </c>
      <c r="K640" s="1">
        <v>16</v>
      </c>
      <c r="L640" s="1">
        <v>30</v>
      </c>
      <c r="M640" s="1">
        <v>2</v>
      </c>
      <c r="N640" s="1">
        <v>8.68</v>
      </c>
      <c r="O640" s="1">
        <v>9.0399999999999991</v>
      </c>
      <c r="P640" s="1">
        <v>80455722</v>
      </c>
      <c r="Q640" s="1">
        <v>768499</v>
      </c>
      <c r="R640" s="1">
        <v>43902988</v>
      </c>
      <c r="S640" s="1">
        <v>0</v>
      </c>
      <c r="T640" s="1">
        <v>0</v>
      </c>
      <c r="U640" s="1">
        <v>204744000</v>
      </c>
      <c r="V640" s="1">
        <v>43446</v>
      </c>
      <c r="W640" s="1">
        <v>0</v>
      </c>
      <c r="X640" s="1">
        <v>0</v>
      </c>
      <c r="Y640" s="1">
        <v>0</v>
      </c>
      <c r="Z640" s="1" t="s">
        <v>4053</v>
      </c>
      <c r="AA640" s="1" t="s">
        <v>4054</v>
      </c>
      <c r="AB640" s="275">
        <v>44651</v>
      </c>
      <c r="AC640" s="1">
        <v>2</v>
      </c>
      <c r="AD640" s="1" t="s">
        <v>2623</v>
      </c>
      <c r="AE640" s="1">
        <v>1</v>
      </c>
      <c r="AF640" s="1">
        <v>30</v>
      </c>
      <c r="AG640" s="1">
        <v>0</v>
      </c>
      <c r="AN640" s="1">
        <v>1</v>
      </c>
      <c r="AO640" s="1">
        <v>1</v>
      </c>
      <c r="AR640" s="276">
        <v>2826544.38</v>
      </c>
      <c r="AS640" s="1" t="s">
        <v>2632</v>
      </c>
      <c r="AT640" s="1">
        <v>0</v>
      </c>
      <c r="AU640" s="1">
        <v>0</v>
      </c>
      <c r="AV640" s="1" t="s">
        <v>2625</v>
      </c>
      <c r="AW640" s="1" t="s">
        <v>2626</v>
      </c>
      <c r="AX640" s="1">
        <v>5</v>
      </c>
      <c r="BC640" s="1">
        <v>1</v>
      </c>
      <c r="BD640" s="1">
        <v>7</v>
      </c>
      <c r="BE640" s="1">
        <v>2</v>
      </c>
      <c r="BF640" s="296">
        <v>23672836</v>
      </c>
      <c r="BO640" s="279">
        <f t="shared" si="39"/>
        <v>66706269</v>
      </c>
      <c r="BP640" s="2">
        <f t="shared" si="40"/>
        <v>0</v>
      </c>
      <c r="BQ640" s="2">
        <f t="shared" si="38"/>
        <v>10620969</v>
      </c>
      <c r="BS640" s="280">
        <v>66706269</v>
      </c>
      <c r="BT640" s="281"/>
      <c r="BU640" s="281"/>
      <c r="BV640" s="281">
        <v>10620969</v>
      </c>
      <c r="BW640" s="281"/>
      <c r="BX640" s="281"/>
      <c r="BY640" s="281"/>
      <c r="BZ640" s="281"/>
      <c r="CA640" s="281"/>
      <c r="CB640" s="281"/>
      <c r="CC640" s="281"/>
      <c r="CD640" s="281"/>
      <c r="CE640" s="281"/>
      <c r="CF640" s="281"/>
      <c r="CG640" s="281"/>
    </row>
    <row r="641" spans="1:85" x14ac:dyDescent="0.3">
      <c r="A641" s="273">
        <f t="shared" si="37"/>
        <v>2072146.2822170588</v>
      </c>
      <c r="B641" s="1" t="s">
        <v>2621</v>
      </c>
      <c r="C641" s="274">
        <v>26476422</v>
      </c>
      <c r="D641" s="1">
        <v>144205</v>
      </c>
      <c r="E641" s="1">
        <v>4</v>
      </c>
      <c r="F641" s="1" t="s">
        <v>3072</v>
      </c>
      <c r="G641" s="275">
        <v>43761</v>
      </c>
      <c r="H641" s="275">
        <v>45626</v>
      </c>
      <c r="I641" s="1">
        <v>1</v>
      </c>
      <c r="J641" s="1">
        <v>1</v>
      </c>
      <c r="K641" s="1">
        <v>28</v>
      </c>
      <c r="L641" s="1">
        <v>30</v>
      </c>
      <c r="M641" s="1">
        <v>2</v>
      </c>
      <c r="N641" s="1">
        <v>18</v>
      </c>
      <c r="O641" s="1">
        <v>19.559999999999999</v>
      </c>
      <c r="P641" s="1">
        <v>6000000</v>
      </c>
      <c r="Q641" s="1">
        <v>217000</v>
      </c>
      <c r="R641" s="1">
        <v>5538429</v>
      </c>
      <c r="S641" s="1">
        <v>83077</v>
      </c>
      <c r="T641" s="1">
        <v>0</v>
      </c>
      <c r="U641" s="1">
        <v>0</v>
      </c>
      <c r="W641" s="1">
        <v>0</v>
      </c>
      <c r="X641" s="1">
        <v>0</v>
      </c>
      <c r="Y641" s="1">
        <v>0</v>
      </c>
      <c r="AB641" s="275">
        <v>44615</v>
      </c>
      <c r="AC641" s="1">
        <v>1</v>
      </c>
      <c r="AD641" s="1" t="s">
        <v>2623</v>
      </c>
      <c r="AE641" s="1">
        <v>1</v>
      </c>
      <c r="AF641" s="1">
        <v>30</v>
      </c>
      <c r="AG641" s="1">
        <v>133454</v>
      </c>
      <c r="AN641" s="1">
        <v>1</v>
      </c>
      <c r="AO641" s="1">
        <v>1</v>
      </c>
      <c r="AR641" s="276">
        <v>359384.25</v>
      </c>
      <c r="AS641" s="1" t="s">
        <v>2657</v>
      </c>
      <c r="AT641" s="1">
        <v>0</v>
      </c>
      <c r="AU641" s="1">
        <v>0</v>
      </c>
      <c r="AX641" s="1">
        <v>5</v>
      </c>
      <c r="BC641" s="1">
        <v>1</v>
      </c>
      <c r="BD641" s="1">
        <v>7</v>
      </c>
      <c r="BE641" s="1">
        <v>2</v>
      </c>
      <c r="BF641" s="296">
        <v>3106898.4677829412</v>
      </c>
      <c r="BO641" s="279">
        <f t="shared" si="39"/>
        <v>66722727</v>
      </c>
      <c r="BP641" s="2">
        <f t="shared" si="40"/>
        <v>0</v>
      </c>
      <c r="BQ641" s="2">
        <f t="shared" si="38"/>
        <v>0</v>
      </c>
      <c r="BS641" s="280">
        <v>66722727</v>
      </c>
      <c r="BT641" s="281"/>
      <c r="BU641" s="281"/>
      <c r="BV641" s="281">
        <v>0</v>
      </c>
      <c r="BW641" s="281"/>
      <c r="BX641" s="281"/>
      <c r="BY641" s="281"/>
      <c r="BZ641" s="281"/>
      <c r="CA641" s="281"/>
      <c r="CB641" s="281"/>
      <c r="CC641" s="281"/>
      <c r="CD641" s="281"/>
      <c r="CE641" s="281"/>
      <c r="CF641" s="281"/>
      <c r="CG641" s="281"/>
    </row>
    <row r="642" spans="1:85" x14ac:dyDescent="0.3">
      <c r="A642" s="273">
        <f t="shared" ref="A642:A705" si="41">IF(+R642-AR642-BF642&gt;0,R642-AR642-BF642,0)</f>
        <v>9717375.7177829407</v>
      </c>
      <c r="B642" s="1" t="s">
        <v>2621</v>
      </c>
      <c r="C642" s="274">
        <v>26476422</v>
      </c>
      <c r="D642" s="1">
        <v>144105</v>
      </c>
      <c r="E642" s="1">
        <v>4</v>
      </c>
      <c r="F642" s="1" t="s">
        <v>3754</v>
      </c>
      <c r="G642" s="275">
        <v>44021</v>
      </c>
      <c r="H642" s="275">
        <v>45869</v>
      </c>
      <c r="I642" s="1">
        <v>0</v>
      </c>
      <c r="J642" s="1">
        <v>1</v>
      </c>
      <c r="K642" s="1">
        <v>23</v>
      </c>
      <c r="L642" s="1">
        <v>30</v>
      </c>
      <c r="M642" s="1">
        <v>2</v>
      </c>
      <c r="N642" s="1">
        <v>10.08</v>
      </c>
      <c r="O642" s="1">
        <v>10.55</v>
      </c>
      <c r="P642" s="1">
        <v>35249430</v>
      </c>
      <c r="Q642" s="1">
        <v>510410</v>
      </c>
      <c r="R642" s="1">
        <v>25971570</v>
      </c>
      <c r="S642" s="1">
        <v>0</v>
      </c>
      <c r="T642" s="1">
        <v>0</v>
      </c>
      <c r="U642" s="1">
        <v>0</v>
      </c>
      <c r="W642" s="1">
        <v>0</v>
      </c>
      <c r="X642" s="1">
        <v>0</v>
      </c>
      <c r="Y642" s="1">
        <v>0</v>
      </c>
      <c r="Z642" s="1" t="s">
        <v>3734</v>
      </c>
      <c r="AA642" s="1" t="s">
        <v>2807</v>
      </c>
      <c r="AB642" s="275">
        <v>44651</v>
      </c>
      <c r="AC642" s="1">
        <v>1</v>
      </c>
      <c r="AD642" s="1" t="s">
        <v>2623</v>
      </c>
      <c r="AE642" s="1">
        <v>1</v>
      </c>
      <c r="AF642" s="1">
        <v>30</v>
      </c>
      <c r="AG642" s="1">
        <v>0</v>
      </c>
      <c r="AN642" s="1">
        <v>1</v>
      </c>
      <c r="AO642" s="1">
        <v>1</v>
      </c>
      <c r="AR642" s="276">
        <v>1684894.75</v>
      </c>
      <c r="AS642" s="1" t="s">
        <v>2624</v>
      </c>
      <c r="AT642" s="1">
        <v>0</v>
      </c>
      <c r="AU642" s="1">
        <v>0</v>
      </c>
      <c r="AV642" s="1" t="s">
        <v>2625</v>
      </c>
      <c r="AW642" s="1" t="s">
        <v>2626</v>
      </c>
      <c r="AX642" s="1">
        <v>5</v>
      </c>
      <c r="BC642" s="1">
        <v>1</v>
      </c>
      <c r="BD642" s="1">
        <v>7</v>
      </c>
      <c r="BE642" s="1">
        <v>2</v>
      </c>
      <c r="BF642" s="296">
        <v>14569299.532217059</v>
      </c>
      <c r="BO642" s="279">
        <f t="shared" si="39"/>
        <v>66722897</v>
      </c>
      <c r="BP642" s="2">
        <f t="shared" si="40"/>
        <v>17940516</v>
      </c>
      <c r="BQ642" s="2">
        <f t="shared" si="38"/>
        <v>0</v>
      </c>
      <c r="BS642" s="280">
        <v>66722897</v>
      </c>
      <c r="BT642" s="281">
        <v>17940516</v>
      </c>
      <c r="BU642" s="281"/>
      <c r="BV642" s="281"/>
      <c r="BW642" s="281"/>
      <c r="BX642" s="281"/>
      <c r="BY642" s="281"/>
      <c r="BZ642" s="281"/>
      <c r="CA642" s="281"/>
      <c r="CB642" s="281"/>
      <c r="CC642" s="281"/>
      <c r="CD642" s="281"/>
      <c r="CE642" s="281"/>
      <c r="CF642" s="281"/>
      <c r="CG642" s="281"/>
    </row>
    <row r="643" spans="1:85" x14ac:dyDescent="0.3">
      <c r="A643" s="273">
        <f t="shared" si="41"/>
        <v>100437.47361322126</v>
      </c>
      <c r="B643" s="1" t="s">
        <v>2621</v>
      </c>
      <c r="C643" s="274">
        <v>26477422</v>
      </c>
      <c r="D643" s="1">
        <v>144205</v>
      </c>
      <c r="E643" s="1">
        <v>4</v>
      </c>
      <c r="F643" s="1" t="s">
        <v>6134</v>
      </c>
      <c r="G643" s="275">
        <v>44620</v>
      </c>
      <c r="H643" s="275">
        <v>45535</v>
      </c>
      <c r="I643" s="1">
        <v>0</v>
      </c>
      <c r="J643" s="1">
        <v>1</v>
      </c>
      <c r="K643" s="1">
        <v>1</v>
      </c>
      <c r="L643" s="1">
        <v>30</v>
      </c>
      <c r="M643" s="1">
        <v>2</v>
      </c>
      <c r="N643" s="1">
        <v>17.690000000000001</v>
      </c>
      <c r="O643" s="1">
        <v>19.2</v>
      </c>
      <c r="P643" s="1">
        <v>600000</v>
      </c>
      <c r="Q643" s="1">
        <v>25015</v>
      </c>
      <c r="R643" s="1">
        <v>584039</v>
      </c>
      <c r="S643" s="1">
        <v>0</v>
      </c>
      <c r="T643" s="1">
        <v>0</v>
      </c>
      <c r="U643" s="1">
        <v>0</v>
      </c>
      <c r="W643" s="1">
        <v>0</v>
      </c>
      <c r="X643" s="1">
        <v>0</v>
      </c>
      <c r="Y643" s="1">
        <v>0</v>
      </c>
      <c r="AB643" s="275">
        <v>44651</v>
      </c>
      <c r="AC643" s="1">
        <v>1</v>
      </c>
      <c r="AD643" s="1" t="s">
        <v>2623</v>
      </c>
      <c r="AE643" s="1">
        <v>1</v>
      </c>
      <c r="AF643" s="1">
        <v>30</v>
      </c>
      <c r="AG643" s="1">
        <v>0</v>
      </c>
      <c r="AN643" s="1">
        <v>1</v>
      </c>
      <c r="AO643" s="1">
        <v>1</v>
      </c>
      <c r="AR643" s="276">
        <v>179752.57</v>
      </c>
      <c r="AS643" s="1" t="s">
        <v>2657</v>
      </c>
      <c r="AT643" s="1">
        <v>0</v>
      </c>
      <c r="AU643" s="1">
        <v>0</v>
      </c>
      <c r="AX643" s="1">
        <v>5</v>
      </c>
      <c r="BC643" s="1">
        <v>1</v>
      </c>
      <c r="BD643" s="1">
        <v>7</v>
      </c>
      <c r="BE643" s="1">
        <v>2</v>
      </c>
      <c r="BF643" s="296">
        <v>303848.95638677874</v>
      </c>
      <c r="BO643" s="279">
        <f t="shared" si="39"/>
        <v>66724764</v>
      </c>
      <c r="BP643" s="2">
        <f t="shared" si="40"/>
        <v>0</v>
      </c>
      <c r="BQ643" s="2">
        <f t="shared" ref="BQ643:BQ706" si="42">+SUM(BV643:XV643)</f>
        <v>0</v>
      </c>
      <c r="BS643" s="280">
        <v>66724764</v>
      </c>
      <c r="BT643" s="281">
        <v>0</v>
      </c>
      <c r="BU643" s="281"/>
      <c r="BV643" s="281"/>
      <c r="BW643" s="281"/>
      <c r="BX643" s="281"/>
      <c r="BY643" s="281"/>
      <c r="BZ643" s="281"/>
      <c r="CA643" s="281"/>
      <c r="CB643" s="281"/>
      <c r="CC643" s="281"/>
      <c r="CD643" s="281"/>
      <c r="CE643" s="281"/>
      <c r="CF643" s="281"/>
      <c r="CG643" s="281"/>
    </row>
    <row r="644" spans="1:85" x14ac:dyDescent="0.3">
      <c r="A644" s="273">
        <f t="shared" si="41"/>
        <v>100437.47361322126</v>
      </c>
      <c r="B644" s="1" t="s">
        <v>2621</v>
      </c>
      <c r="C644" s="274">
        <v>26477422</v>
      </c>
      <c r="D644" s="1">
        <v>144205</v>
      </c>
      <c r="E644" s="1">
        <v>4</v>
      </c>
      <c r="F644" s="1" t="s">
        <v>6167</v>
      </c>
      <c r="G644" s="275">
        <v>44617</v>
      </c>
      <c r="H644" s="275">
        <v>45535</v>
      </c>
      <c r="I644" s="1">
        <v>0</v>
      </c>
      <c r="J644" s="1">
        <v>1</v>
      </c>
      <c r="K644" s="1">
        <v>1</v>
      </c>
      <c r="L644" s="1">
        <v>30</v>
      </c>
      <c r="M644" s="1">
        <v>2</v>
      </c>
      <c r="N644" s="1">
        <v>17.690000000000001</v>
      </c>
      <c r="O644" s="1">
        <v>19.2</v>
      </c>
      <c r="P644" s="1">
        <v>600000</v>
      </c>
      <c r="Q644" s="1">
        <v>25015</v>
      </c>
      <c r="R644" s="1">
        <v>584039</v>
      </c>
      <c r="S644" s="1">
        <v>0</v>
      </c>
      <c r="T644" s="1">
        <v>0</v>
      </c>
      <c r="U644" s="1">
        <v>0</v>
      </c>
      <c r="W644" s="1">
        <v>0</v>
      </c>
      <c r="X644" s="1">
        <v>0</v>
      </c>
      <c r="Y644" s="1">
        <v>0</v>
      </c>
      <c r="AB644" s="275">
        <v>44651</v>
      </c>
      <c r="AC644" s="1">
        <v>1</v>
      </c>
      <c r="AD644" s="1" t="s">
        <v>2623</v>
      </c>
      <c r="AE644" s="1">
        <v>1</v>
      </c>
      <c r="AF644" s="1">
        <v>30</v>
      </c>
      <c r="AG644" s="1">
        <v>0</v>
      </c>
      <c r="AN644" s="1">
        <v>1</v>
      </c>
      <c r="AO644" s="1">
        <v>1</v>
      </c>
      <c r="AR644" s="276">
        <v>179752.57</v>
      </c>
      <c r="AS644" s="1" t="s">
        <v>2657</v>
      </c>
      <c r="AT644" s="1">
        <v>0</v>
      </c>
      <c r="AU644" s="1">
        <v>0</v>
      </c>
      <c r="AX644" s="1">
        <v>5</v>
      </c>
      <c r="BC644" s="1">
        <v>1</v>
      </c>
      <c r="BD644" s="1">
        <v>7</v>
      </c>
      <c r="BE644" s="1">
        <v>2</v>
      </c>
      <c r="BF644" s="296">
        <v>303848.95638677874</v>
      </c>
      <c r="BO644" s="279">
        <f t="shared" ref="BO644:BO707" si="43">+BS644</f>
        <v>66724467</v>
      </c>
      <c r="BP644" s="2">
        <f t="shared" ref="BP644:BP707" si="44">+SUM(BT644:BU644)</f>
        <v>0</v>
      </c>
      <c r="BQ644" s="2">
        <f t="shared" si="42"/>
        <v>35261094.720000006</v>
      </c>
      <c r="BS644" s="280">
        <v>66724467</v>
      </c>
      <c r="BT644" s="281"/>
      <c r="BU644" s="281"/>
      <c r="BV644" s="281">
        <v>29335364.744977936</v>
      </c>
      <c r="BW644" s="281"/>
      <c r="BX644" s="281"/>
      <c r="BY644" s="281"/>
      <c r="BZ644" s="281"/>
      <c r="CA644" s="281">
        <v>5925729.9750220673</v>
      </c>
      <c r="CB644" s="281"/>
      <c r="CC644" s="281"/>
      <c r="CD644" s="281"/>
      <c r="CE644" s="281"/>
      <c r="CF644" s="281"/>
      <c r="CG644" s="281"/>
    </row>
    <row r="645" spans="1:85" x14ac:dyDescent="0.3">
      <c r="A645" s="273">
        <f t="shared" si="41"/>
        <v>100437.47361322126</v>
      </c>
      <c r="B645" s="1" t="s">
        <v>2621</v>
      </c>
      <c r="C645" s="274">
        <v>26477422</v>
      </c>
      <c r="D645" s="1">
        <v>144205</v>
      </c>
      <c r="E645" s="1">
        <v>4</v>
      </c>
      <c r="F645" s="1" t="s">
        <v>6217</v>
      </c>
      <c r="G645" s="275">
        <v>44616</v>
      </c>
      <c r="H645" s="275">
        <v>45535</v>
      </c>
      <c r="I645" s="1">
        <v>0</v>
      </c>
      <c r="J645" s="1">
        <v>1</v>
      </c>
      <c r="K645" s="1">
        <v>1</v>
      </c>
      <c r="L645" s="1">
        <v>30</v>
      </c>
      <c r="M645" s="1">
        <v>2</v>
      </c>
      <c r="N645" s="1">
        <v>17.690000000000001</v>
      </c>
      <c r="O645" s="1">
        <v>19.2</v>
      </c>
      <c r="P645" s="1">
        <v>600000</v>
      </c>
      <c r="Q645" s="1">
        <v>25015</v>
      </c>
      <c r="R645" s="1">
        <v>584039</v>
      </c>
      <c r="S645" s="1">
        <v>0</v>
      </c>
      <c r="T645" s="1">
        <v>0</v>
      </c>
      <c r="U645" s="1">
        <v>0</v>
      </c>
      <c r="W645" s="1">
        <v>0</v>
      </c>
      <c r="X645" s="1">
        <v>0</v>
      </c>
      <c r="Y645" s="1">
        <v>0</v>
      </c>
      <c r="AB645" s="275">
        <v>44651</v>
      </c>
      <c r="AC645" s="1">
        <v>1</v>
      </c>
      <c r="AD645" s="1" t="s">
        <v>2623</v>
      </c>
      <c r="AE645" s="1">
        <v>1</v>
      </c>
      <c r="AF645" s="1">
        <v>30</v>
      </c>
      <c r="AG645" s="1">
        <v>0</v>
      </c>
      <c r="AN645" s="1">
        <v>1</v>
      </c>
      <c r="AO645" s="1">
        <v>1</v>
      </c>
      <c r="AR645" s="276">
        <v>179752.57</v>
      </c>
      <c r="AS645" s="1" t="s">
        <v>2657</v>
      </c>
      <c r="AT645" s="1">
        <v>0</v>
      </c>
      <c r="AU645" s="1">
        <v>0</v>
      </c>
      <c r="AX645" s="1">
        <v>5</v>
      </c>
      <c r="BC645" s="1">
        <v>1</v>
      </c>
      <c r="BD645" s="1">
        <v>7</v>
      </c>
      <c r="BE645" s="1">
        <v>2</v>
      </c>
      <c r="BF645" s="296">
        <v>303848.95638677874</v>
      </c>
      <c r="BO645" s="279">
        <f t="shared" si="43"/>
        <v>66726262</v>
      </c>
      <c r="BP645" s="2">
        <f t="shared" si="44"/>
        <v>0</v>
      </c>
      <c r="BQ645" s="2">
        <f t="shared" si="42"/>
        <v>63497737.870000005</v>
      </c>
      <c r="BS645" s="280">
        <v>66726262</v>
      </c>
      <c r="BT645" s="281"/>
      <c r="BU645" s="281"/>
      <c r="BV645" s="281">
        <v>61027007.255763315</v>
      </c>
      <c r="BW645" s="281"/>
      <c r="BX645" s="281"/>
      <c r="BY645" s="281"/>
      <c r="BZ645" s="281"/>
      <c r="CA645" s="281">
        <v>2470730.6142366901</v>
      </c>
      <c r="CB645" s="281"/>
      <c r="CC645" s="281"/>
      <c r="CD645" s="281"/>
      <c r="CE645" s="281"/>
      <c r="CF645" s="281"/>
      <c r="CG645" s="281"/>
    </row>
    <row r="646" spans="1:85" x14ac:dyDescent="0.3">
      <c r="A646" s="273">
        <f t="shared" si="41"/>
        <v>100437.47361322126</v>
      </c>
      <c r="B646" s="1" t="s">
        <v>2621</v>
      </c>
      <c r="C646" s="274">
        <v>26477422</v>
      </c>
      <c r="D646" s="1">
        <v>144205</v>
      </c>
      <c r="E646" s="1">
        <v>4</v>
      </c>
      <c r="F646" s="1" t="s">
        <v>6218</v>
      </c>
      <c r="G646" s="275">
        <v>44616</v>
      </c>
      <c r="H646" s="275">
        <v>45535</v>
      </c>
      <c r="I646" s="1">
        <v>0</v>
      </c>
      <c r="J646" s="1">
        <v>1</v>
      </c>
      <c r="K646" s="1">
        <v>1</v>
      </c>
      <c r="L646" s="1">
        <v>30</v>
      </c>
      <c r="M646" s="1">
        <v>2</v>
      </c>
      <c r="N646" s="1">
        <v>17.690000000000001</v>
      </c>
      <c r="O646" s="1">
        <v>19.2</v>
      </c>
      <c r="P646" s="1">
        <v>600000</v>
      </c>
      <c r="Q646" s="1">
        <v>25015</v>
      </c>
      <c r="R646" s="1">
        <v>584039</v>
      </c>
      <c r="S646" s="1">
        <v>0</v>
      </c>
      <c r="T646" s="1">
        <v>0</v>
      </c>
      <c r="U646" s="1">
        <v>0</v>
      </c>
      <c r="W646" s="1">
        <v>0</v>
      </c>
      <c r="X646" s="1">
        <v>0</v>
      </c>
      <c r="Y646" s="1">
        <v>0</v>
      </c>
      <c r="AB646" s="275">
        <v>44651</v>
      </c>
      <c r="AC646" s="1">
        <v>1</v>
      </c>
      <c r="AD646" s="1" t="s">
        <v>2623</v>
      </c>
      <c r="AE646" s="1">
        <v>1</v>
      </c>
      <c r="AF646" s="1">
        <v>30</v>
      </c>
      <c r="AG646" s="1">
        <v>0</v>
      </c>
      <c r="AN646" s="1">
        <v>1</v>
      </c>
      <c r="AO646" s="1">
        <v>1</v>
      </c>
      <c r="AR646" s="276">
        <v>179752.57</v>
      </c>
      <c r="AS646" s="1" t="s">
        <v>2657</v>
      </c>
      <c r="AT646" s="1">
        <v>0</v>
      </c>
      <c r="AU646" s="1">
        <v>0</v>
      </c>
      <c r="AX646" s="1">
        <v>5</v>
      </c>
      <c r="BC646" s="1">
        <v>1</v>
      </c>
      <c r="BD646" s="1">
        <v>7</v>
      </c>
      <c r="BE646" s="1">
        <v>2</v>
      </c>
      <c r="BF646" s="296">
        <v>303848.95638677874</v>
      </c>
      <c r="BO646" s="279">
        <f t="shared" si="43"/>
        <v>66744682</v>
      </c>
      <c r="BP646" s="2">
        <f t="shared" si="44"/>
        <v>0</v>
      </c>
      <c r="BQ646" s="2">
        <f t="shared" si="42"/>
        <v>44887138</v>
      </c>
      <c r="BS646" s="280">
        <v>66744682</v>
      </c>
      <c r="BT646" s="281"/>
      <c r="BU646" s="281"/>
      <c r="BV646" s="281">
        <v>16279948.706835639</v>
      </c>
      <c r="BW646" s="281"/>
      <c r="BX646" s="281"/>
      <c r="BY646" s="281"/>
      <c r="BZ646" s="281"/>
      <c r="CA646" s="281">
        <v>28607189.293164361</v>
      </c>
      <c r="CB646" s="281"/>
      <c r="CC646" s="281"/>
      <c r="CD646" s="281"/>
      <c r="CE646" s="281"/>
      <c r="CF646" s="281"/>
      <c r="CG646" s="281"/>
    </row>
    <row r="647" spans="1:85" x14ac:dyDescent="0.3">
      <c r="A647" s="273">
        <f t="shared" si="41"/>
        <v>100437.47361322126</v>
      </c>
      <c r="B647" s="1" t="s">
        <v>2621</v>
      </c>
      <c r="C647" s="274">
        <v>26477422</v>
      </c>
      <c r="D647" s="1">
        <v>144205</v>
      </c>
      <c r="E647" s="1">
        <v>4</v>
      </c>
      <c r="F647" s="1" t="s">
        <v>6224</v>
      </c>
      <c r="G647" s="275">
        <v>44617</v>
      </c>
      <c r="H647" s="275">
        <v>45535</v>
      </c>
      <c r="I647" s="1">
        <v>0</v>
      </c>
      <c r="J647" s="1">
        <v>1</v>
      </c>
      <c r="K647" s="1">
        <v>1</v>
      </c>
      <c r="L647" s="1">
        <v>30</v>
      </c>
      <c r="M647" s="1">
        <v>2</v>
      </c>
      <c r="N647" s="1">
        <v>17.690000000000001</v>
      </c>
      <c r="O647" s="1">
        <v>19.2</v>
      </c>
      <c r="P647" s="1">
        <v>600000</v>
      </c>
      <c r="Q647" s="1">
        <v>25015</v>
      </c>
      <c r="R647" s="1">
        <v>584039</v>
      </c>
      <c r="S647" s="1">
        <v>0</v>
      </c>
      <c r="T647" s="1">
        <v>0</v>
      </c>
      <c r="U647" s="1">
        <v>0</v>
      </c>
      <c r="W647" s="1">
        <v>0</v>
      </c>
      <c r="X647" s="1">
        <v>0</v>
      </c>
      <c r="Y647" s="1">
        <v>0</v>
      </c>
      <c r="AB647" s="275">
        <v>44651</v>
      </c>
      <c r="AC647" s="1">
        <v>1</v>
      </c>
      <c r="AD647" s="1" t="s">
        <v>2623</v>
      </c>
      <c r="AE647" s="1">
        <v>1</v>
      </c>
      <c r="AF647" s="1">
        <v>30</v>
      </c>
      <c r="AG647" s="1">
        <v>0</v>
      </c>
      <c r="AN647" s="1">
        <v>1</v>
      </c>
      <c r="AO647" s="1">
        <v>1</v>
      </c>
      <c r="AR647" s="276">
        <v>179752.57</v>
      </c>
      <c r="AS647" s="1" t="s">
        <v>2657</v>
      </c>
      <c r="AT647" s="1">
        <v>0</v>
      </c>
      <c r="AU647" s="1">
        <v>0</v>
      </c>
      <c r="AX647" s="1">
        <v>5</v>
      </c>
      <c r="BC647" s="1">
        <v>1</v>
      </c>
      <c r="BD647" s="1">
        <v>7</v>
      </c>
      <c r="BE647" s="1">
        <v>2</v>
      </c>
      <c r="BF647" s="296">
        <v>303848.95638677874</v>
      </c>
      <c r="BO647" s="279">
        <f t="shared" si="43"/>
        <v>66746462</v>
      </c>
      <c r="BP647" s="2">
        <f t="shared" si="44"/>
        <v>0</v>
      </c>
      <c r="BQ647" s="2">
        <f t="shared" si="42"/>
        <v>53102820.000000007</v>
      </c>
      <c r="BS647" s="280">
        <v>66746462</v>
      </c>
      <c r="BT647" s="281"/>
      <c r="BU647" s="281"/>
      <c r="BV647" s="281">
        <v>53102820.000000007</v>
      </c>
      <c r="BW647" s="281"/>
      <c r="BX647" s="281"/>
      <c r="BY647" s="281"/>
      <c r="BZ647" s="281"/>
      <c r="CA647" s="281"/>
      <c r="CB647" s="281"/>
      <c r="CC647" s="281"/>
      <c r="CD647" s="281"/>
      <c r="CE647" s="281"/>
      <c r="CF647" s="281"/>
      <c r="CG647" s="281"/>
    </row>
    <row r="648" spans="1:85" x14ac:dyDescent="0.3">
      <c r="A648" s="273">
        <f t="shared" si="41"/>
        <v>50218.501933893567</v>
      </c>
      <c r="B648" s="1" t="s">
        <v>2621</v>
      </c>
      <c r="C648" s="274">
        <v>26477422</v>
      </c>
      <c r="D648" s="1">
        <v>144205</v>
      </c>
      <c r="E648" s="1">
        <v>4</v>
      </c>
      <c r="F648" s="1" t="s">
        <v>6449</v>
      </c>
      <c r="G648" s="275">
        <v>44622</v>
      </c>
      <c r="H648" s="275">
        <v>45535</v>
      </c>
      <c r="I648" s="1">
        <v>0</v>
      </c>
      <c r="J648" s="1">
        <v>1</v>
      </c>
      <c r="K648" s="1">
        <v>1</v>
      </c>
      <c r="L648" s="1">
        <v>30</v>
      </c>
      <c r="M648" s="1">
        <v>2</v>
      </c>
      <c r="N648" s="1">
        <v>17.690000000000001</v>
      </c>
      <c r="O648" s="1">
        <v>19.2</v>
      </c>
      <c r="P648" s="1">
        <v>300000</v>
      </c>
      <c r="Q648" s="1">
        <v>12508</v>
      </c>
      <c r="R648" s="1">
        <v>292019</v>
      </c>
      <c r="S648" s="1">
        <v>0</v>
      </c>
      <c r="T648" s="1">
        <v>0</v>
      </c>
      <c r="U648" s="1">
        <v>0</v>
      </c>
      <c r="W648" s="1">
        <v>0</v>
      </c>
      <c r="X648" s="1">
        <v>0</v>
      </c>
      <c r="Y648" s="1">
        <v>0</v>
      </c>
      <c r="AB648" s="275">
        <v>44651</v>
      </c>
      <c r="AC648" s="1">
        <v>1</v>
      </c>
      <c r="AD648" s="1" t="s">
        <v>2623</v>
      </c>
      <c r="AE648" s="1">
        <v>1</v>
      </c>
      <c r="AF648" s="1">
        <v>30</v>
      </c>
      <c r="AG648" s="1">
        <v>0</v>
      </c>
      <c r="AN648" s="1">
        <v>1</v>
      </c>
      <c r="AO648" s="1">
        <v>1</v>
      </c>
      <c r="AR648" s="276">
        <v>89876.28</v>
      </c>
      <c r="AS648" s="1" t="s">
        <v>2657</v>
      </c>
      <c r="AT648" s="1">
        <v>0</v>
      </c>
      <c r="AU648" s="1">
        <v>0</v>
      </c>
      <c r="AX648" s="1">
        <v>5</v>
      </c>
      <c r="BC648" s="1">
        <v>1</v>
      </c>
      <c r="BD648" s="1">
        <v>7</v>
      </c>
      <c r="BE648" s="1">
        <v>2</v>
      </c>
      <c r="BF648" s="296">
        <v>151924.21806610643</v>
      </c>
      <c r="BO648" s="279">
        <f t="shared" si="43"/>
        <v>66746864</v>
      </c>
      <c r="BP648" s="2">
        <f t="shared" si="44"/>
        <v>0</v>
      </c>
      <c r="BQ648" s="2">
        <f t="shared" si="42"/>
        <v>39576856</v>
      </c>
      <c r="BS648" s="280">
        <v>66746864</v>
      </c>
      <c r="BT648" s="281"/>
      <c r="BU648" s="281"/>
      <c r="BV648" s="281">
        <v>39576856</v>
      </c>
      <c r="BW648" s="281"/>
      <c r="BX648" s="281"/>
      <c r="BY648" s="281"/>
      <c r="BZ648" s="281"/>
      <c r="CA648" s="281"/>
      <c r="CB648" s="281"/>
      <c r="CC648" s="281"/>
      <c r="CD648" s="281"/>
      <c r="CE648" s="281"/>
      <c r="CF648" s="281"/>
      <c r="CG648" s="281"/>
    </row>
    <row r="649" spans="1:85" x14ac:dyDescent="0.3">
      <c r="A649" s="273">
        <f t="shared" si="41"/>
        <v>0</v>
      </c>
      <c r="B649" s="1" t="s">
        <v>2621</v>
      </c>
      <c r="C649" s="274">
        <v>26462078</v>
      </c>
      <c r="D649" s="1">
        <v>144105</v>
      </c>
      <c r="E649" s="1">
        <v>4</v>
      </c>
      <c r="F649" s="1" t="s">
        <v>5854</v>
      </c>
      <c r="G649" s="275">
        <v>44631</v>
      </c>
      <c r="H649" s="275">
        <v>45747</v>
      </c>
      <c r="I649" s="1">
        <v>0</v>
      </c>
      <c r="J649" s="1">
        <v>1</v>
      </c>
      <c r="K649" s="1">
        <v>0</v>
      </c>
      <c r="L649" s="1">
        <v>30</v>
      </c>
      <c r="M649" s="1">
        <v>2</v>
      </c>
      <c r="N649" s="1">
        <v>6</v>
      </c>
      <c r="O649" s="1">
        <v>6.16</v>
      </c>
      <c r="P649" s="1">
        <v>10058026</v>
      </c>
      <c r="Q649" s="1">
        <v>307826</v>
      </c>
      <c r="R649" s="1">
        <v>10058026</v>
      </c>
      <c r="S649" s="1">
        <v>0</v>
      </c>
      <c r="T649" s="1">
        <v>0</v>
      </c>
      <c r="U649" s="1">
        <v>0</v>
      </c>
      <c r="W649" s="1">
        <v>0</v>
      </c>
      <c r="X649" s="1">
        <v>0</v>
      </c>
      <c r="Y649" s="1">
        <v>0</v>
      </c>
      <c r="AB649" s="275">
        <v>44631</v>
      </c>
      <c r="AC649" s="1">
        <v>1</v>
      </c>
      <c r="AD649" s="1" t="s">
        <v>2623</v>
      </c>
      <c r="AE649" s="1">
        <v>1</v>
      </c>
      <c r="AF649" s="1">
        <v>30</v>
      </c>
      <c r="AG649" s="1">
        <v>0</v>
      </c>
      <c r="AN649" s="1">
        <v>1</v>
      </c>
      <c r="AO649" s="1">
        <v>1</v>
      </c>
      <c r="AR649" s="276">
        <v>1676110.36</v>
      </c>
      <c r="AS649" s="1" t="s">
        <v>2632</v>
      </c>
      <c r="AT649" s="1">
        <v>0</v>
      </c>
      <c r="AU649" s="1">
        <v>0</v>
      </c>
      <c r="AV649" s="1" t="s">
        <v>2625</v>
      </c>
      <c r="AW649" s="1" t="s">
        <v>2626</v>
      </c>
      <c r="AX649" s="1">
        <v>5</v>
      </c>
      <c r="BC649" s="1">
        <v>1</v>
      </c>
      <c r="BD649" s="1">
        <v>7</v>
      </c>
      <c r="BE649" s="1">
        <v>2</v>
      </c>
      <c r="BF649" s="296">
        <v>12807581.959950767</v>
      </c>
      <c r="BO649" s="279">
        <f t="shared" si="43"/>
        <v>66746888</v>
      </c>
      <c r="BP649" s="2">
        <f t="shared" si="44"/>
        <v>29952554.672068216</v>
      </c>
      <c r="BQ649" s="2">
        <f t="shared" si="42"/>
        <v>2110694.3279317841</v>
      </c>
      <c r="BS649" s="280">
        <v>66746888</v>
      </c>
      <c r="BT649" s="281">
        <v>29952554.672068216</v>
      </c>
      <c r="BU649" s="281"/>
      <c r="BV649" s="281"/>
      <c r="BW649" s="281"/>
      <c r="BX649" s="281"/>
      <c r="BY649" s="281"/>
      <c r="BZ649" s="281"/>
      <c r="CA649" s="281">
        <v>2110694.3279317841</v>
      </c>
      <c r="CB649" s="281"/>
      <c r="CC649" s="281"/>
      <c r="CD649" s="281"/>
      <c r="CE649" s="281"/>
      <c r="CF649" s="281"/>
      <c r="CG649" s="281"/>
    </row>
    <row r="650" spans="1:85" x14ac:dyDescent="0.3">
      <c r="A650" s="273">
        <f t="shared" si="41"/>
        <v>0</v>
      </c>
      <c r="B650" s="1" t="s">
        <v>2621</v>
      </c>
      <c r="C650" s="274">
        <v>26462078</v>
      </c>
      <c r="D650" s="1">
        <v>144205</v>
      </c>
      <c r="E650" s="1">
        <v>4</v>
      </c>
      <c r="F650" s="1" t="s">
        <v>2797</v>
      </c>
      <c r="G650" s="275">
        <v>43560</v>
      </c>
      <c r="H650" s="275">
        <v>45412</v>
      </c>
      <c r="I650" s="1">
        <v>0</v>
      </c>
      <c r="J650" s="1">
        <v>1</v>
      </c>
      <c r="K650" s="1">
        <v>35</v>
      </c>
      <c r="L650" s="1">
        <v>30</v>
      </c>
      <c r="M650" s="1">
        <v>2</v>
      </c>
      <c r="N650" s="1">
        <v>10.92</v>
      </c>
      <c r="O650" s="1">
        <v>11.48</v>
      </c>
      <c r="P650" s="1">
        <v>16486166</v>
      </c>
      <c r="Q650" s="1">
        <v>357792</v>
      </c>
      <c r="R650" s="1">
        <v>7968037</v>
      </c>
      <c r="S650" s="1">
        <v>0</v>
      </c>
      <c r="T650" s="1">
        <v>0</v>
      </c>
      <c r="U650" s="1">
        <v>0</v>
      </c>
      <c r="W650" s="1">
        <v>0</v>
      </c>
      <c r="X650" s="1">
        <v>0</v>
      </c>
      <c r="Y650" s="1">
        <v>0</v>
      </c>
      <c r="AB650" s="275">
        <v>44651</v>
      </c>
      <c r="AC650" s="1">
        <v>1</v>
      </c>
      <c r="AD650" s="1" t="s">
        <v>2623</v>
      </c>
      <c r="AE650" s="1">
        <v>1</v>
      </c>
      <c r="AF650" s="1">
        <v>30</v>
      </c>
      <c r="AG650" s="1">
        <v>0</v>
      </c>
      <c r="AN650" s="1">
        <v>1</v>
      </c>
      <c r="AO650" s="1">
        <v>1</v>
      </c>
      <c r="AR650" s="276">
        <v>1327671.6399999999</v>
      </c>
      <c r="AS650" s="1" t="s">
        <v>2624</v>
      </c>
      <c r="AT650" s="1">
        <v>0</v>
      </c>
      <c r="AU650" s="1">
        <v>0</v>
      </c>
      <c r="AX650" s="1">
        <v>5</v>
      </c>
      <c r="BC650" s="1">
        <v>1</v>
      </c>
      <c r="BD650" s="1">
        <v>7</v>
      </c>
      <c r="BE650" s="1">
        <v>2</v>
      </c>
      <c r="BF650" s="296">
        <v>10146254.040049233</v>
      </c>
      <c r="BO650" s="279">
        <f t="shared" si="43"/>
        <v>66747046</v>
      </c>
      <c r="BP650" s="2">
        <f t="shared" si="44"/>
        <v>0</v>
      </c>
      <c r="BQ650" s="2">
        <f t="shared" si="42"/>
        <v>4134946</v>
      </c>
      <c r="BS650" s="280">
        <v>66747046</v>
      </c>
      <c r="BT650" s="281"/>
      <c r="BU650" s="281"/>
      <c r="BV650" s="281">
        <v>4134946</v>
      </c>
      <c r="BW650" s="281"/>
      <c r="BX650" s="281"/>
      <c r="BY650" s="281"/>
      <c r="BZ650" s="281"/>
      <c r="CA650" s="281"/>
      <c r="CB650" s="281"/>
      <c r="CC650" s="281"/>
      <c r="CD650" s="281"/>
      <c r="CE650" s="281"/>
      <c r="CF650" s="281"/>
      <c r="CG650" s="281"/>
    </row>
    <row r="651" spans="1:85" x14ac:dyDescent="0.3">
      <c r="A651" s="273">
        <f t="shared" si="41"/>
        <v>3704809</v>
      </c>
      <c r="B651" s="1" t="s">
        <v>2621</v>
      </c>
      <c r="C651" s="274">
        <v>26464792</v>
      </c>
      <c r="D651" s="1">
        <v>144105</v>
      </c>
      <c r="E651" s="1">
        <v>4</v>
      </c>
      <c r="F651" s="1" t="s">
        <v>4980</v>
      </c>
      <c r="G651" s="275">
        <v>44434</v>
      </c>
      <c r="H651" s="275">
        <v>45535</v>
      </c>
      <c r="I651" s="1">
        <v>0</v>
      </c>
      <c r="J651" s="1">
        <v>1</v>
      </c>
      <c r="K651" s="1">
        <v>7</v>
      </c>
      <c r="L651" s="1">
        <v>30</v>
      </c>
      <c r="M651" s="1">
        <v>2</v>
      </c>
      <c r="N651" s="1">
        <v>8.4700000000000006</v>
      </c>
      <c r="O651" s="1">
        <v>8.81</v>
      </c>
      <c r="P651" s="1">
        <v>20045082</v>
      </c>
      <c r="Q651" s="1">
        <v>636311</v>
      </c>
      <c r="R651" s="1">
        <v>16552489</v>
      </c>
      <c r="S651" s="1">
        <v>0</v>
      </c>
      <c r="T651" s="1">
        <v>0</v>
      </c>
      <c r="U651" s="1">
        <v>0</v>
      </c>
      <c r="W651" s="1">
        <v>0</v>
      </c>
      <c r="X651" s="1">
        <v>0</v>
      </c>
      <c r="Y651" s="1">
        <v>0</v>
      </c>
      <c r="AB651" s="275">
        <v>44651</v>
      </c>
      <c r="AC651" s="1">
        <v>1</v>
      </c>
      <c r="AD651" s="1" t="s">
        <v>2623</v>
      </c>
      <c r="AE651" s="1">
        <v>1</v>
      </c>
      <c r="AF651" s="1">
        <v>30</v>
      </c>
      <c r="AG651" s="1">
        <v>0</v>
      </c>
      <c r="AN651" s="1">
        <v>1</v>
      </c>
      <c r="AO651" s="1">
        <v>1</v>
      </c>
      <c r="AR651" s="276">
        <v>2273671</v>
      </c>
      <c r="AS651" s="1" t="s">
        <v>2632</v>
      </c>
      <c r="AT651" s="1">
        <v>0</v>
      </c>
      <c r="AU651" s="1">
        <v>0</v>
      </c>
      <c r="AV651" s="1" t="s">
        <v>2625</v>
      </c>
      <c r="AW651" s="1" t="s">
        <v>2626</v>
      </c>
      <c r="AX651" s="1">
        <v>5</v>
      </c>
      <c r="BC651" s="1">
        <v>1</v>
      </c>
      <c r="BD651" s="1">
        <v>7</v>
      </c>
      <c r="BE651" s="1">
        <v>2</v>
      </c>
      <c r="BF651" s="296">
        <v>10574009</v>
      </c>
      <c r="BO651" s="279">
        <f t="shared" si="43"/>
        <v>66747266</v>
      </c>
      <c r="BP651" s="2">
        <f t="shared" si="44"/>
        <v>0</v>
      </c>
      <c r="BQ651" s="2">
        <f t="shared" si="42"/>
        <v>27738573</v>
      </c>
      <c r="BS651" s="280">
        <v>66747266</v>
      </c>
      <c r="BT651" s="281"/>
      <c r="BU651" s="281"/>
      <c r="BV651" s="281">
        <v>27738573</v>
      </c>
      <c r="BW651" s="281"/>
      <c r="BX651" s="281"/>
      <c r="BY651" s="281"/>
      <c r="BZ651" s="281"/>
      <c r="CA651" s="281"/>
      <c r="CB651" s="281"/>
      <c r="CC651" s="281"/>
      <c r="CD651" s="281"/>
      <c r="CE651" s="281"/>
      <c r="CF651" s="281"/>
      <c r="CG651" s="281"/>
    </row>
    <row r="652" spans="1:85" x14ac:dyDescent="0.3">
      <c r="A652" s="273">
        <f t="shared" si="41"/>
        <v>9811517.4452432059</v>
      </c>
      <c r="B652" s="1" t="s">
        <v>2621</v>
      </c>
      <c r="C652" s="274">
        <v>26466246</v>
      </c>
      <c r="D652" s="1">
        <v>144105</v>
      </c>
      <c r="E652" s="1">
        <v>4</v>
      </c>
      <c r="F652" s="1" t="s">
        <v>2798</v>
      </c>
      <c r="G652" s="275">
        <v>43364</v>
      </c>
      <c r="H652" s="275">
        <v>45199</v>
      </c>
      <c r="I652" s="1">
        <v>0</v>
      </c>
      <c r="J652" s="1">
        <v>1</v>
      </c>
      <c r="K652" s="1">
        <v>41</v>
      </c>
      <c r="L652" s="1">
        <v>30</v>
      </c>
      <c r="M652" s="1">
        <v>2</v>
      </c>
      <c r="N652" s="1">
        <v>11.28</v>
      </c>
      <c r="O652" s="1">
        <v>11.88</v>
      </c>
      <c r="P652" s="1">
        <v>50180062</v>
      </c>
      <c r="Q652" s="1">
        <v>848053</v>
      </c>
      <c r="R652" s="1">
        <v>18098368</v>
      </c>
      <c r="S652" s="1">
        <v>0</v>
      </c>
      <c r="T652" s="1">
        <v>0</v>
      </c>
      <c r="U652" s="1">
        <v>0</v>
      </c>
      <c r="V652" s="275"/>
      <c r="W652" s="1">
        <v>0</v>
      </c>
      <c r="X652" s="1">
        <v>0</v>
      </c>
      <c r="Y652" s="1">
        <v>0</v>
      </c>
      <c r="Z652" s="1" t="s">
        <v>3734</v>
      </c>
      <c r="AA652" s="1" t="s">
        <v>3609</v>
      </c>
      <c r="AB652" s="275">
        <v>44651</v>
      </c>
      <c r="AC652" s="1">
        <v>1</v>
      </c>
      <c r="AD652" s="1" t="s">
        <v>2623</v>
      </c>
      <c r="AE652" s="1">
        <v>1</v>
      </c>
      <c r="AF652" s="1">
        <v>30</v>
      </c>
      <c r="AG652" s="1">
        <v>0</v>
      </c>
      <c r="AN652" s="1">
        <v>1</v>
      </c>
      <c r="AO652" s="1">
        <v>1</v>
      </c>
      <c r="AR652" s="276">
        <v>993687.67</v>
      </c>
      <c r="AS652" s="1" t="s">
        <v>2624</v>
      </c>
      <c r="AT652" s="1">
        <v>0</v>
      </c>
      <c r="AU652" s="1">
        <v>0</v>
      </c>
      <c r="AV652" s="1" t="s">
        <v>2625</v>
      </c>
      <c r="AW652" s="1" t="s">
        <v>2626</v>
      </c>
      <c r="AX652" s="1">
        <v>5</v>
      </c>
      <c r="BC652" s="1">
        <v>1</v>
      </c>
      <c r="BD652" s="1">
        <v>7</v>
      </c>
      <c r="BE652" s="1">
        <v>2</v>
      </c>
      <c r="BF652" s="296">
        <v>7293162.8847567914</v>
      </c>
      <c r="BO652" s="279">
        <f t="shared" si="43"/>
        <v>66748444</v>
      </c>
      <c r="BP652" s="2">
        <f t="shared" si="44"/>
        <v>0</v>
      </c>
      <c r="BQ652" s="2">
        <f t="shared" si="42"/>
        <v>14388346</v>
      </c>
      <c r="BS652" s="280">
        <v>66748444</v>
      </c>
      <c r="BT652" s="281"/>
      <c r="BU652" s="281"/>
      <c r="BV652" s="281">
        <v>14388346</v>
      </c>
      <c r="BW652" s="281"/>
      <c r="BX652" s="281"/>
      <c r="BY652" s="281"/>
      <c r="BZ652" s="281"/>
      <c r="CA652" s="281"/>
      <c r="CB652" s="281"/>
      <c r="CC652" s="281"/>
      <c r="CD652" s="281"/>
      <c r="CE652" s="281"/>
      <c r="CF652" s="281"/>
      <c r="CG652" s="281"/>
    </row>
    <row r="653" spans="1:85" x14ac:dyDescent="0.3">
      <c r="A653" s="273">
        <f t="shared" si="41"/>
        <v>3430128.5547567909</v>
      </c>
      <c r="B653" s="1" t="s">
        <v>2621</v>
      </c>
      <c r="C653" s="274">
        <v>26466246</v>
      </c>
      <c r="D653" s="1">
        <v>144205</v>
      </c>
      <c r="E653" s="1">
        <v>4</v>
      </c>
      <c r="F653" s="1" t="s">
        <v>3321</v>
      </c>
      <c r="G653" s="275">
        <v>43839</v>
      </c>
      <c r="H653" s="275">
        <v>45046</v>
      </c>
      <c r="I653" s="1">
        <v>0</v>
      </c>
      <c r="J653" s="1">
        <v>1</v>
      </c>
      <c r="K653" s="1">
        <v>26</v>
      </c>
      <c r="L653" s="1">
        <v>30</v>
      </c>
      <c r="M653" s="1">
        <v>2</v>
      </c>
      <c r="N653" s="1">
        <v>18</v>
      </c>
      <c r="O653" s="1">
        <v>19.559999999999999</v>
      </c>
      <c r="P653" s="1">
        <v>15000000</v>
      </c>
      <c r="Q653" s="1">
        <v>543000</v>
      </c>
      <c r="R653" s="1">
        <v>6327106</v>
      </c>
      <c r="S653" s="1">
        <v>0</v>
      </c>
      <c r="T653" s="1">
        <v>0</v>
      </c>
      <c r="U653" s="1">
        <v>0</v>
      </c>
      <c r="W653" s="1">
        <v>0</v>
      </c>
      <c r="X653" s="1">
        <v>0</v>
      </c>
      <c r="Y653" s="1">
        <v>0</v>
      </c>
      <c r="AB653" s="275">
        <v>44651</v>
      </c>
      <c r="AC653" s="1">
        <v>1</v>
      </c>
      <c r="AD653" s="1" t="s">
        <v>2623</v>
      </c>
      <c r="AE653" s="1">
        <v>1</v>
      </c>
      <c r="AF653" s="1">
        <v>30</v>
      </c>
      <c r="AG653" s="1">
        <v>0</v>
      </c>
      <c r="AN653" s="1">
        <v>1</v>
      </c>
      <c r="AO653" s="1">
        <v>1</v>
      </c>
      <c r="AP653" s="275"/>
      <c r="AR653" s="276">
        <v>347321.33</v>
      </c>
      <c r="AS653" s="1" t="s">
        <v>2657</v>
      </c>
      <c r="AT653" s="1">
        <v>0</v>
      </c>
      <c r="AU653" s="1">
        <v>0</v>
      </c>
      <c r="AX653" s="1">
        <v>5</v>
      </c>
      <c r="BC653" s="1">
        <v>1</v>
      </c>
      <c r="BD653" s="1">
        <v>7</v>
      </c>
      <c r="BE653" s="1">
        <v>2</v>
      </c>
      <c r="BF653" s="296">
        <v>2549656.1152432091</v>
      </c>
      <c r="BO653" s="279">
        <f t="shared" si="43"/>
        <v>66742600</v>
      </c>
      <c r="BP653" s="2">
        <f t="shared" si="44"/>
        <v>0</v>
      </c>
      <c r="BQ653" s="2">
        <f t="shared" si="42"/>
        <v>0</v>
      </c>
      <c r="BS653" s="280">
        <v>66742600</v>
      </c>
      <c r="BT653" s="281"/>
      <c r="BU653" s="281"/>
      <c r="BV653" s="281">
        <v>0</v>
      </c>
      <c r="BW653" s="281"/>
      <c r="BX653" s="281"/>
      <c r="BY653" s="281"/>
      <c r="BZ653" s="281"/>
      <c r="CA653" s="281"/>
      <c r="CB653" s="281"/>
      <c r="CC653" s="281"/>
      <c r="CD653" s="281"/>
      <c r="CE653" s="281"/>
      <c r="CF653" s="281"/>
      <c r="CG653" s="281"/>
    </row>
    <row r="654" spans="1:85" x14ac:dyDescent="0.3">
      <c r="A654" s="273">
        <f t="shared" si="41"/>
        <v>955954.00818874419</v>
      </c>
      <c r="B654" s="1" t="s">
        <v>2621</v>
      </c>
      <c r="C654" s="274">
        <v>26467266</v>
      </c>
      <c r="D654" s="1">
        <v>144105</v>
      </c>
      <c r="E654" s="1">
        <v>4</v>
      </c>
      <c r="F654" s="1" t="s">
        <v>3712</v>
      </c>
      <c r="G654" s="275">
        <v>44144</v>
      </c>
      <c r="H654" s="275">
        <v>44895</v>
      </c>
      <c r="I654" s="1">
        <v>0</v>
      </c>
      <c r="J654" s="1">
        <v>1</v>
      </c>
      <c r="K654" s="1">
        <v>16</v>
      </c>
      <c r="L654" s="1">
        <v>30</v>
      </c>
      <c r="M654" s="1">
        <v>2</v>
      </c>
      <c r="N654" s="1">
        <v>7.92</v>
      </c>
      <c r="O654" s="1">
        <v>8.2100000000000009</v>
      </c>
      <c r="P654" s="1">
        <v>5040691</v>
      </c>
      <c r="Q654" s="1">
        <v>228721</v>
      </c>
      <c r="R654" s="1">
        <v>1773942</v>
      </c>
      <c r="S654" s="1">
        <v>0</v>
      </c>
      <c r="T654" s="1">
        <v>0</v>
      </c>
      <c r="U654" s="1">
        <v>0</v>
      </c>
      <c r="W654" s="1">
        <v>0</v>
      </c>
      <c r="X654" s="1">
        <v>0</v>
      </c>
      <c r="Y654" s="1">
        <v>0</v>
      </c>
      <c r="AB654" s="275">
        <v>44651</v>
      </c>
      <c r="AC654" s="1">
        <v>1</v>
      </c>
      <c r="AD654" s="1" t="s">
        <v>2623</v>
      </c>
      <c r="AE654" s="1">
        <v>1</v>
      </c>
      <c r="AF654" s="1">
        <v>30</v>
      </c>
      <c r="AG654" s="1">
        <v>0</v>
      </c>
      <c r="AN654" s="1">
        <v>1</v>
      </c>
      <c r="AO654" s="1">
        <v>1</v>
      </c>
      <c r="AR654" s="276">
        <v>102271.58</v>
      </c>
      <c r="AS654" s="1" t="s">
        <v>3713</v>
      </c>
      <c r="AT654" s="1">
        <v>0</v>
      </c>
      <c r="AU654" s="1">
        <v>0</v>
      </c>
      <c r="AV654" s="1" t="s">
        <v>2625</v>
      </c>
      <c r="AW654" s="1" t="s">
        <v>2626</v>
      </c>
      <c r="AX654" s="1">
        <v>5</v>
      </c>
      <c r="BC654" s="1">
        <v>1</v>
      </c>
      <c r="BD654" s="1">
        <v>7</v>
      </c>
      <c r="BE654" s="1">
        <v>2</v>
      </c>
      <c r="BF654" s="296">
        <v>715716.41181125573</v>
      </c>
      <c r="BO654" s="279">
        <f t="shared" si="43"/>
        <v>66742744</v>
      </c>
      <c r="BP654" s="2">
        <f t="shared" si="44"/>
        <v>0</v>
      </c>
      <c r="BQ654" s="2">
        <f t="shared" si="42"/>
        <v>0</v>
      </c>
      <c r="BS654" s="280">
        <v>66742744</v>
      </c>
      <c r="BT654" s="281"/>
      <c r="BU654" s="281"/>
      <c r="BV654" s="281"/>
      <c r="BW654" s="281"/>
      <c r="BX654" s="281"/>
      <c r="BY654" s="281"/>
      <c r="BZ654" s="281"/>
      <c r="CA654" s="281">
        <v>0</v>
      </c>
      <c r="CB654" s="281"/>
      <c r="CC654" s="281"/>
      <c r="CD654" s="281"/>
      <c r="CE654" s="281"/>
      <c r="CF654" s="281"/>
      <c r="CG654" s="281"/>
    </row>
    <row r="655" spans="1:85" x14ac:dyDescent="0.3">
      <c r="A655" s="273">
        <f t="shared" si="41"/>
        <v>4950287.9918112559</v>
      </c>
      <c r="B655" s="1" t="s">
        <v>2621</v>
      </c>
      <c r="C655" s="274">
        <v>26467266</v>
      </c>
      <c r="D655" s="1">
        <v>144105</v>
      </c>
      <c r="E655" s="1">
        <v>4</v>
      </c>
      <c r="F655" s="1" t="s">
        <v>5278</v>
      </c>
      <c r="G655" s="275">
        <v>44532</v>
      </c>
      <c r="H655" s="275">
        <v>45473</v>
      </c>
      <c r="I655" s="1">
        <v>0</v>
      </c>
      <c r="J655" s="1">
        <v>1</v>
      </c>
      <c r="K655" s="1">
        <v>3</v>
      </c>
      <c r="L655" s="1">
        <v>30</v>
      </c>
      <c r="M655" s="1">
        <v>2</v>
      </c>
      <c r="N655" s="1">
        <v>9</v>
      </c>
      <c r="O655" s="1">
        <v>9.3800000000000008</v>
      </c>
      <c r="P655" s="1">
        <v>10092064</v>
      </c>
      <c r="Q655" s="1">
        <v>378801</v>
      </c>
      <c r="R655" s="1">
        <v>9185841</v>
      </c>
      <c r="S655" s="1">
        <v>0</v>
      </c>
      <c r="T655" s="1">
        <v>0</v>
      </c>
      <c r="U655" s="1">
        <v>0</v>
      </c>
      <c r="W655" s="1">
        <v>0</v>
      </c>
      <c r="X655" s="1">
        <v>0</v>
      </c>
      <c r="Y655" s="1">
        <v>0</v>
      </c>
      <c r="AB655" s="275">
        <v>44651</v>
      </c>
      <c r="AC655" s="1">
        <v>1</v>
      </c>
      <c r="AD655" s="1" t="s">
        <v>2623</v>
      </c>
      <c r="AE655" s="1">
        <v>1</v>
      </c>
      <c r="AF655" s="1">
        <v>30</v>
      </c>
      <c r="AG655" s="1">
        <v>0</v>
      </c>
      <c r="AN655" s="1">
        <v>1</v>
      </c>
      <c r="AO655" s="1">
        <v>1</v>
      </c>
      <c r="AR655" s="276">
        <v>529424.42000000004</v>
      </c>
      <c r="AS655" s="1" t="s">
        <v>2624</v>
      </c>
      <c r="AT655" s="1">
        <v>0</v>
      </c>
      <c r="AU655" s="1">
        <v>0</v>
      </c>
      <c r="AV655" s="1" t="s">
        <v>2625</v>
      </c>
      <c r="AW655" s="1" t="s">
        <v>2626</v>
      </c>
      <c r="AX655" s="1">
        <v>5</v>
      </c>
      <c r="BC655" s="1">
        <v>1</v>
      </c>
      <c r="BD655" s="1">
        <v>7</v>
      </c>
      <c r="BE655" s="1">
        <v>2</v>
      </c>
      <c r="BF655" s="296">
        <v>3706128.5881887442</v>
      </c>
      <c r="BO655" s="279">
        <f t="shared" si="43"/>
        <v>66744446</v>
      </c>
      <c r="BP655" s="2">
        <f t="shared" si="44"/>
        <v>0</v>
      </c>
      <c r="BQ655" s="2">
        <f t="shared" si="42"/>
        <v>1432045</v>
      </c>
      <c r="BS655" s="280">
        <v>66744446</v>
      </c>
      <c r="BT655" s="281"/>
      <c r="BU655" s="281"/>
      <c r="BV655" s="281"/>
      <c r="BW655" s="281"/>
      <c r="BX655" s="281"/>
      <c r="BY655" s="281"/>
      <c r="BZ655" s="281"/>
      <c r="CA655" s="281">
        <v>1432045</v>
      </c>
      <c r="CB655" s="281"/>
      <c r="CC655" s="281"/>
      <c r="CD655" s="281"/>
      <c r="CE655" s="281"/>
      <c r="CF655" s="281"/>
      <c r="CG655" s="281"/>
    </row>
    <row r="656" spans="1:85" x14ac:dyDescent="0.3">
      <c r="A656" s="273">
        <f t="shared" si="41"/>
        <v>43714027</v>
      </c>
      <c r="B656" s="1" t="s">
        <v>2621</v>
      </c>
      <c r="C656" s="274">
        <v>26478827</v>
      </c>
      <c r="D656" s="1">
        <v>144105</v>
      </c>
      <c r="E656" s="1">
        <v>4</v>
      </c>
      <c r="F656" s="1" t="s">
        <v>3932</v>
      </c>
      <c r="G656" s="275">
        <v>44063</v>
      </c>
      <c r="H656" s="275">
        <v>45900</v>
      </c>
      <c r="I656" s="1">
        <v>1</v>
      </c>
      <c r="J656" s="1">
        <v>1</v>
      </c>
      <c r="K656" s="1">
        <v>18</v>
      </c>
      <c r="L656" s="1">
        <v>30</v>
      </c>
      <c r="M656" s="1">
        <v>2</v>
      </c>
      <c r="N656" s="1">
        <v>9</v>
      </c>
      <c r="O656" s="1">
        <v>9.3800000000000008</v>
      </c>
      <c r="P656" s="1">
        <v>80243005</v>
      </c>
      <c r="Q656" s="1">
        <v>1681459</v>
      </c>
      <c r="R656" s="1">
        <v>58768169</v>
      </c>
      <c r="S656" s="1">
        <v>0</v>
      </c>
      <c r="T656" s="1">
        <v>0</v>
      </c>
      <c r="U656" s="1">
        <v>0</v>
      </c>
      <c r="W656" s="1">
        <v>0</v>
      </c>
      <c r="X656" s="1">
        <v>0</v>
      </c>
      <c r="Y656" s="1">
        <v>0</v>
      </c>
      <c r="AB656" s="275">
        <v>44651</v>
      </c>
      <c r="AC656" s="1">
        <v>1</v>
      </c>
      <c r="AD656" s="1" t="s">
        <v>2623</v>
      </c>
      <c r="AE656" s="1">
        <v>1</v>
      </c>
      <c r="AF656" s="1">
        <v>30</v>
      </c>
      <c r="AG656" s="1">
        <v>1168</v>
      </c>
      <c r="AN656" s="1">
        <v>1</v>
      </c>
      <c r="AO656" s="1">
        <v>1</v>
      </c>
      <c r="AR656" s="276">
        <v>1881779</v>
      </c>
      <c r="AS656" s="1" t="s">
        <v>2677</v>
      </c>
      <c r="AT656" s="1">
        <v>0</v>
      </c>
      <c r="AU656" s="1">
        <v>0</v>
      </c>
      <c r="AV656" s="1" t="s">
        <v>2625</v>
      </c>
      <c r="AW656" s="1" t="s">
        <v>2626</v>
      </c>
      <c r="AX656" s="1">
        <v>5</v>
      </c>
      <c r="BC656" s="1">
        <v>1</v>
      </c>
      <c r="BD656" s="1">
        <v>7</v>
      </c>
      <c r="BE656" s="1">
        <v>2</v>
      </c>
      <c r="BF656" s="296">
        <v>13172363</v>
      </c>
      <c r="BO656" s="279">
        <f t="shared" si="43"/>
        <v>66746092</v>
      </c>
      <c r="BP656" s="2">
        <f t="shared" si="44"/>
        <v>0</v>
      </c>
      <c r="BQ656" s="2">
        <f t="shared" si="42"/>
        <v>11305660</v>
      </c>
      <c r="BS656" s="280">
        <v>66746092</v>
      </c>
      <c r="BT656" s="281"/>
      <c r="BU656" s="281"/>
      <c r="BV656" s="281">
        <v>11305660</v>
      </c>
      <c r="BW656" s="281"/>
      <c r="BX656" s="281"/>
      <c r="BY656" s="281"/>
      <c r="BZ656" s="281"/>
      <c r="CA656" s="281"/>
      <c r="CB656" s="281"/>
      <c r="CC656" s="281"/>
      <c r="CD656" s="281"/>
      <c r="CE656" s="281"/>
      <c r="CF656" s="281"/>
      <c r="CG656" s="281"/>
    </row>
    <row r="657" spans="1:85" x14ac:dyDescent="0.3">
      <c r="A657" s="273">
        <f t="shared" si="41"/>
        <v>56760771.72227928</v>
      </c>
      <c r="B657" s="1" t="s">
        <v>2621</v>
      </c>
      <c r="C657" s="274">
        <v>26478947</v>
      </c>
      <c r="D657" s="1">
        <v>141105</v>
      </c>
      <c r="E657" s="1">
        <v>4</v>
      </c>
      <c r="F657" s="1" t="s">
        <v>4619</v>
      </c>
      <c r="G657" s="275">
        <v>44398</v>
      </c>
      <c r="H657" s="275">
        <v>46965</v>
      </c>
      <c r="I657" s="1">
        <v>1</v>
      </c>
      <c r="J657" s="1">
        <v>1</v>
      </c>
      <c r="K657" s="1">
        <v>8</v>
      </c>
      <c r="L657" s="1">
        <v>30</v>
      </c>
      <c r="M657" s="1">
        <v>2</v>
      </c>
      <c r="N657" s="1">
        <v>9</v>
      </c>
      <c r="O657" s="1">
        <v>9.3800000000000008</v>
      </c>
      <c r="P657" s="1">
        <v>90295513</v>
      </c>
      <c r="Q657" s="1">
        <v>1141550</v>
      </c>
      <c r="R657" s="1">
        <v>84680116</v>
      </c>
      <c r="S657" s="1">
        <v>0</v>
      </c>
      <c r="T657" s="1">
        <v>0</v>
      </c>
      <c r="U657" s="1">
        <v>68000000</v>
      </c>
      <c r="V657" s="1">
        <v>43881</v>
      </c>
      <c r="W657" s="1">
        <v>0</v>
      </c>
      <c r="X657" s="1">
        <v>0</v>
      </c>
      <c r="Y657" s="1">
        <v>0</v>
      </c>
      <c r="Z657" s="1" t="s">
        <v>3591</v>
      </c>
      <c r="AA657" s="1" t="s">
        <v>2807</v>
      </c>
      <c r="AB657" s="275">
        <v>44651</v>
      </c>
      <c r="AC657" s="1">
        <v>3</v>
      </c>
      <c r="AD657" s="1" t="s">
        <v>2623</v>
      </c>
      <c r="AE657" s="1">
        <v>1</v>
      </c>
      <c r="AF657" s="1">
        <v>30</v>
      </c>
      <c r="AG657" s="1">
        <v>672</v>
      </c>
      <c r="AN657" s="1">
        <v>1</v>
      </c>
      <c r="AO657" s="1">
        <v>1</v>
      </c>
      <c r="AR657" s="276">
        <v>3091331.95</v>
      </c>
      <c r="AS657" s="1" t="s">
        <v>2677</v>
      </c>
      <c r="AT657" s="1">
        <v>0</v>
      </c>
      <c r="AU657" s="1">
        <v>0</v>
      </c>
      <c r="AV657" s="1" t="s">
        <v>2625</v>
      </c>
      <c r="AW657" s="1" t="s">
        <v>2626</v>
      </c>
      <c r="AX657" s="1">
        <v>5</v>
      </c>
      <c r="BC657" s="1">
        <v>1</v>
      </c>
      <c r="BD657" s="1">
        <v>7</v>
      </c>
      <c r="BE657" s="1">
        <v>2</v>
      </c>
      <c r="BF657" s="296">
        <v>24828012.327720717</v>
      </c>
      <c r="BO657" s="279">
        <f t="shared" si="43"/>
        <v>66746446</v>
      </c>
      <c r="BP657" s="2">
        <f t="shared" si="44"/>
        <v>0</v>
      </c>
      <c r="BQ657" s="2">
        <f t="shared" si="42"/>
        <v>12679499</v>
      </c>
      <c r="BS657" s="280">
        <v>66746446</v>
      </c>
      <c r="BT657" s="281"/>
      <c r="BU657" s="281"/>
      <c r="BV657" s="281">
        <v>12679499</v>
      </c>
      <c r="BW657" s="281"/>
      <c r="BX657" s="281"/>
      <c r="BY657" s="281"/>
      <c r="BZ657" s="281"/>
      <c r="CA657" s="281"/>
      <c r="CB657" s="281"/>
      <c r="CC657" s="281"/>
      <c r="CD657" s="281"/>
      <c r="CE657" s="281"/>
      <c r="CF657" s="281"/>
      <c r="CG657" s="281"/>
    </row>
    <row r="658" spans="1:85" x14ac:dyDescent="0.3">
      <c r="A658" s="273">
        <f t="shared" si="41"/>
        <v>2833125.7643849389</v>
      </c>
      <c r="B658" s="1" t="s">
        <v>2621</v>
      </c>
      <c r="C658" s="274">
        <v>26478947</v>
      </c>
      <c r="D658" s="1">
        <v>144205</v>
      </c>
      <c r="E658" s="1">
        <v>4</v>
      </c>
      <c r="F658" s="1" t="s">
        <v>4826</v>
      </c>
      <c r="G658" s="275">
        <v>44431</v>
      </c>
      <c r="H658" s="275">
        <v>45535</v>
      </c>
      <c r="I658" s="1">
        <v>0</v>
      </c>
      <c r="J658" s="1">
        <v>1</v>
      </c>
      <c r="K658" s="1">
        <v>7</v>
      </c>
      <c r="L658" s="1">
        <v>30</v>
      </c>
      <c r="M658" s="1">
        <v>2</v>
      </c>
      <c r="N658" s="1">
        <v>17.690000000000001</v>
      </c>
      <c r="O658" s="1">
        <v>19.2</v>
      </c>
      <c r="P658" s="1">
        <v>5000000</v>
      </c>
      <c r="Q658" s="1">
        <v>181021</v>
      </c>
      <c r="R658" s="1">
        <v>4226557</v>
      </c>
      <c r="S658" s="1">
        <v>0</v>
      </c>
      <c r="T658" s="1">
        <v>0</v>
      </c>
      <c r="U658" s="1">
        <v>0</v>
      </c>
      <c r="W658" s="1">
        <v>0</v>
      </c>
      <c r="X658" s="1">
        <v>0</v>
      </c>
      <c r="Y658" s="1">
        <v>0</v>
      </c>
      <c r="AB658" s="275">
        <v>44651</v>
      </c>
      <c r="AC658" s="1">
        <v>1</v>
      </c>
      <c r="AD658" s="1" t="s">
        <v>2623</v>
      </c>
      <c r="AE658" s="1">
        <v>1</v>
      </c>
      <c r="AF658" s="1">
        <v>30</v>
      </c>
      <c r="AG658" s="1">
        <v>0</v>
      </c>
      <c r="AN658" s="1">
        <v>1</v>
      </c>
      <c r="AO658" s="1">
        <v>1</v>
      </c>
      <c r="AP658" s="275"/>
      <c r="AR658" s="276">
        <v>154214.59</v>
      </c>
      <c r="AS658" s="1" t="s">
        <v>2657</v>
      </c>
      <c r="AT658" s="1">
        <v>0</v>
      </c>
      <c r="AU658" s="1">
        <v>0</v>
      </c>
      <c r="AX658" s="1">
        <v>5</v>
      </c>
      <c r="BC658" s="1">
        <v>1</v>
      </c>
      <c r="BD658" s="1">
        <v>7</v>
      </c>
      <c r="BE658" s="1">
        <v>2</v>
      </c>
      <c r="BF658" s="296">
        <v>1239216.6456150613</v>
      </c>
      <c r="BO658" s="279">
        <f t="shared" si="43"/>
        <v>66747464</v>
      </c>
      <c r="BP658" s="2">
        <f t="shared" si="44"/>
        <v>0</v>
      </c>
      <c r="BQ658" s="2">
        <f t="shared" si="42"/>
        <v>38218335</v>
      </c>
      <c r="BS658" s="280">
        <v>66747464</v>
      </c>
      <c r="BT658" s="281"/>
      <c r="BU658" s="281"/>
      <c r="BV658" s="281">
        <v>38218335</v>
      </c>
      <c r="BW658" s="281"/>
      <c r="BX658" s="281"/>
      <c r="BY658" s="281"/>
      <c r="BZ658" s="281"/>
      <c r="CA658" s="281"/>
      <c r="CB658" s="281"/>
      <c r="CC658" s="281"/>
      <c r="CD658" s="281"/>
      <c r="CE658" s="281"/>
      <c r="CF658" s="281"/>
      <c r="CG658" s="281"/>
    </row>
    <row r="659" spans="1:85" x14ac:dyDescent="0.3">
      <c r="A659" s="273">
        <f t="shared" si="41"/>
        <v>1377744.1733357767</v>
      </c>
      <c r="B659" s="1" t="s">
        <v>2621</v>
      </c>
      <c r="C659" s="274">
        <v>26478947</v>
      </c>
      <c r="D659" s="1">
        <v>144205</v>
      </c>
      <c r="E659" s="1">
        <v>4</v>
      </c>
      <c r="F659" s="1" t="s">
        <v>6387</v>
      </c>
      <c r="G659" s="275">
        <v>44628</v>
      </c>
      <c r="H659" s="275">
        <v>45382</v>
      </c>
      <c r="I659" s="1">
        <v>0</v>
      </c>
      <c r="J659" s="1">
        <v>1</v>
      </c>
      <c r="K659" s="1">
        <v>0</v>
      </c>
      <c r="L659" s="1">
        <v>30</v>
      </c>
      <c r="M659" s="1">
        <v>2</v>
      </c>
      <c r="N659" s="1">
        <v>16.5</v>
      </c>
      <c r="O659" s="1">
        <v>17.8</v>
      </c>
      <c r="P659" s="1">
        <v>2055511</v>
      </c>
      <c r="Q659" s="1">
        <v>101534</v>
      </c>
      <c r="R659" s="1">
        <v>2055511</v>
      </c>
      <c r="S659" s="1">
        <v>0</v>
      </c>
      <c r="T659" s="1">
        <v>0</v>
      </c>
      <c r="U659" s="1">
        <v>0</v>
      </c>
      <c r="W659" s="1">
        <v>0</v>
      </c>
      <c r="X659" s="1">
        <v>0</v>
      </c>
      <c r="Y659" s="1">
        <v>0</v>
      </c>
      <c r="AB659" s="275">
        <v>44628</v>
      </c>
      <c r="AC659" s="1">
        <v>1</v>
      </c>
      <c r="AD659" s="1" t="s">
        <v>2623</v>
      </c>
      <c r="AE659" s="1">
        <v>1</v>
      </c>
      <c r="AF659" s="1">
        <v>30</v>
      </c>
      <c r="AG659" s="1">
        <v>0</v>
      </c>
      <c r="AN659" s="1">
        <v>1</v>
      </c>
      <c r="AO659" s="1">
        <v>1</v>
      </c>
      <c r="AR659" s="276">
        <v>75095.8</v>
      </c>
      <c r="AS659" s="1" t="s">
        <v>2632</v>
      </c>
      <c r="AT659" s="1">
        <v>0</v>
      </c>
      <c r="AU659" s="1">
        <v>0</v>
      </c>
      <c r="AX659" s="1">
        <v>5</v>
      </c>
      <c r="BC659" s="1">
        <v>1</v>
      </c>
      <c r="BD659" s="1">
        <v>7</v>
      </c>
      <c r="BE659" s="1">
        <v>2</v>
      </c>
      <c r="BF659" s="296">
        <v>602671.02666422341</v>
      </c>
      <c r="BO659" s="279">
        <f t="shared" si="43"/>
        <v>66768670</v>
      </c>
      <c r="BP659" s="2">
        <f t="shared" si="44"/>
        <v>0</v>
      </c>
      <c r="BQ659" s="2">
        <f t="shared" si="42"/>
        <v>1026280.9999999999</v>
      </c>
      <c r="BS659" s="280">
        <v>66768670</v>
      </c>
      <c r="BT659" s="281"/>
      <c r="BU659" s="281"/>
      <c r="BV659" s="281">
        <v>540190.94783443108</v>
      </c>
      <c r="BW659" s="281"/>
      <c r="BX659" s="281"/>
      <c r="BY659" s="281"/>
      <c r="BZ659" s="281"/>
      <c r="CA659" s="281">
        <v>486090.05216556881</v>
      </c>
      <c r="CB659" s="281"/>
      <c r="CC659" s="281"/>
      <c r="CD659" s="281"/>
      <c r="CE659" s="281"/>
      <c r="CF659" s="281"/>
      <c r="CG659" s="281"/>
    </row>
    <row r="660" spans="1:85" x14ac:dyDescent="0.3">
      <c r="A660" s="273">
        <f t="shared" si="41"/>
        <v>6057151.105431566</v>
      </c>
      <c r="B660" s="1" t="s">
        <v>2621</v>
      </c>
      <c r="C660" s="274">
        <v>26479084</v>
      </c>
      <c r="D660" s="1">
        <v>141105</v>
      </c>
      <c r="E660" s="1">
        <v>4</v>
      </c>
      <c r="F660" s="1" t="s">
        <v>2902</v>
      </c>
      <c r="G660" s="275">
        <v>43312</v>
      </c>
      <c r="H660" s="275">
        <v>44834</v>
      </c>
      <c r="I660" s="1">
        <v>0</v>
      </c>
      <c r="J660" s="1">
        <v>1</v>
      </c>
      <c r="K660" s="1">
        <v>43</v>
      </c>
      <c r="L660" s="1">
        <v>30</v>
      </c>
      <c r="M660" s="1">
        <v>2</v>
      </c>
      <c r="N660" s="1">
        <v>10.199999999999999</v>
      </c>
      <c r="O660" s="1">
        <v>10.69</v>
      </c>
      <c r="P660" s="1">
        <v>120062499</v>
      </c>
      <c r="Q660" s="1">
        <v>1172431</v>
      </c>
      <c r="R660" s="1">
        <v>13396554</v>
      </c>
      <c r="S660" s="1">
        <v>0</v>
      </c>
      <c r="T660" s="1">
        <v>0</v>
      </c>
      <c r="U660" s="1">
        <v>240222400</v>
      </c>
      <c r="V660" s="1">
        <v>43585</v>
      </c>
      <c r="W660" s="1">
        <v>0</v>
      </c>
      <c r="X660" s="1">
        <v>0</v>
      </c>
      <c r="Y660" s="1">
        <v>0</v>
      </c>
      <c r="Z660" s="1" t="s">
        <v>5650</v>
      </c>
      <c r="AA660" s="1" t="s">
        <v>5651</v>
      </c>
      <c r="AB660" s="275">
        <v>44651</v>
      </c>
      <c r="AC660" s="1">
        <v>2</v>
      </c>
      <c r="AD660" s="1" t="s">
        <v>2623</v>
      </c>
      <c r="AE660" s="1">
        <v>1</v>
      </c>
      <c r="AF660" s="1">
        <v>30</v>
      </c>
      <c r="AG660" s="1">
        <v>0</v>
      </c>
      <c r="AN660" s="1">
        <v>1</v>
      </c>
      <c r="AO660" s="1">
        <v>1</v>
      </c>
      <c r="AR660" s="276">
        <v>834732.86</v>
      </c>
      <c r="AS660" s="1" t="s">
        <v>2624</v>
      </c>
      <c r="AT660" s="1">
        <v>0</v>
      </c>
      <c r="AU660" s="1">
        <v>0</v>
      </c>
      <c r="AV660" s="1" t="s">
        <v>2625</v>
      </c>
      <c r="AW660" s="1" t="s">
        <v>2626</v>
      </c>
      <c r="AX660" s="1">
        <v>5</v>
      </c>
      <c r="BC660" s="1">
        <v>1</v>
      </c>
      <c r="BD660" s="1">
        <v>7</v>
      </c>
      <c r="BE660" s="1">
        <v>2</v>
      </c>
      <c r="BF660" s="296">
        <v>6504670.0345684346</v>
      </c>
      <c r="BO660" s="279">
        <f t="shared" si="43"/>
        <v>66769466</v>
      </c>
      <c r="BP660" s="2">
        <f t="shared" si="44"/>
        <v>122334664.90389022</v>
      </c>
      <c r="BQ660" s="2">
        <f t="shared" si="42"/>
        <v>10748983.27610977</v>
      </c>
      <c r="BS660" s="280">
        <v>66769466</v>
      </c>
      <c r="BT660" s="281"/>
      <c r="BU660" s="281">
        <v>122334664.90389022</v>
      </c>
      <c r="BV660" s="281"/>
      <c r="BW660" s="281"/>
      <c r="BX660" s="281"/>
      <c r="BY660" s="281"/>
      <c r="BZ660" s="281"/>
      <c r="CA660" s="281">
        <v>10748983.27610977</v>
      </c>
      <c r="CB660" s="281"/>
      <c r="CC660" s="281"/>
      <c r="CD660" s="281"/>
      <c r="CE660" s="281"/>
      <c r="CF660" s="281"/>
      <c r="CG660" s="281"/>
    </row>
    <row r="661" spans="1:85" x14ac:dyDescent="0.3">
      <c r="A661" s="273">
        <f t="shared" si="41"/>
        <v>14509105.894568432</v>
      </c>
      <c r="B661" s="1" t="s">
        <v>2621</v>
      </c>
      <c r="C661" s="274">
        <v>26479084</v>
      </c>
      <c r="D661" s="1">
        <v>144105</v>
      </c>
      <c r="E661" s="1">
        <v>4</v>
      </c>
      <c r="F661" s="1" t="s">
        <v>4916</v>
      </c>
      <c r="G661" s="275">
        <v>44509</v>
      </c>
      <c r="H661" s="275">
        <v>45991</v>
      </c>
      <c r="I661" s="1">
        <v>0</v>
      </c>
      <c r="J661" s="1">
        <v>1</v>
      </c>
      <c r="K661" s="1">
        <v>5</v>
      </c>
      <c r="L661" s="1">
        <v>30</v>
      </c>
      <c r="M661" s="1">
        <v>2</v>
      </c>
      <c r="N661" s="1">
        <v>9</v>
      </c>
      <c r="O661" s="1">
        <v>9.3800000000000008</v>
      </c>
      <c r="P661" s="1">
        <v>35218633</v>
      </c>
      <c r="Q661" s="1">
        <v>543121</v>
      </c>
      <c r="R661" s="1">
        <v>32090030</v>
      </c>
      <c r="S661" s="1">
        <v>0</v>
      </c>
      <c r="T661" s="1">
        <v>0</v>
      </c>
      <c r="U661" s="1">
        <v>0</v>
      </c>
      <c r="W661" s="1">
        <v>0</v>
      </c>
      <c r="X661" s="1">
        <v>0</v>
      </c>
      <c r="Y661" s="1">
        <v>0</v>
      </c>
      <c r="Z661" s="1" t="s">
        <v>3591</v>
      </c>
      <c r="AA661" s="1" t="s">
        <v>2807</v>
      </c>
      <c r="AB661" s="275">
        <v>44651</v>
      </c>
      <c r="AC661" s="1">
        <v>1</v>
      </c>
      <c r="AD661" s="1" t="s">
        <v>2623</v>
      </c>
      <c r="AE661" s="1">
        <v>1</v>
      </c>
      <c r="AF661" s="1">
        <v>30</v>
      </c>
      <c r="AG661" s="1">
        <v>0</v>
      </c>
      <c r="AN661" s="1">
        <v>1</v>
      </c>
      <c r="AO661" s="1">
        <v>1</v>
      </c>
      <c r="AP661" s="275"/>
      <c r="AR661" s="276">
        <v>1999674.14</v>
      </c>
      <c r="AS661" s="1" t="s">
        <v>2624</v>
      </c>
      <c r="AT661" s="1">
        <v>0</v>
      </c>
      <c r="AU661" s="1">
        <v>0</v>
      </c>
      <c r="AV661" s="1" t="s">
        <v>2625</v>
      </c>
      <c r="AW661" s="1" t="s">
        <v>2626</v>
      </c>
      <c r="AX661" s="1">
        <v>5</v>
      </c>
      <c r="BC661" s="1">
        <v>1</v>
      </c>
      <c r="BD661" s="1">
        <v>7</v>
      </c>
      <c r="BE661" s="1">
        <v>2</v>
      </c>
      <c r="BF661" s="296">
        <v>15581249.965431567</v>
      </c>
      <c r="BO661" s="279">
        <f t="shared" si="43"/>
        <v>66762646</v>
      </c>
      <c r="BP661" s="2">
        <f t="shared" si="44"/>
        <v>0</v>
      </c>
      <c r="BQ661" s="2">
        <f t="shared" si="42"/>
        <v>0</v>
      </c>
      <c r="BS661" s="280">
        <v>66762646</v>
      </c>
      <c r="BT661" s="281"/>
      <c r="BU661" s="281"/>
      <c r="BV661" s="281">
        <v>0</v>
      </c>
      <c r="BW661" s="281"/>
      <c r="BX661" s="281"/>
      <c r="BY661" s="281"/>
      <c r="BZ661" s="281"/>
      <c r="CA661" s="281"/>
      <c r="CB661" s="281"/>
      <c r="CC661" s="281"/>
      <c r="CD661" s="281"/>
      <c r="CE661" s="281"/>
      <c r="CF661" s="281"/>
      <c r="CG661" s="281"/>
    </row>
    <row r="662" spans="1:85" x14ac:dyDescent="0.3">
      <c r="A662" s="273">
        <f t="shared" si="41"/>
        <v>0</v>
      </c>
      <c r="B662" s="1" t="s">
        <v>2621</v>
      </c>
      <c r="C662" s="274">
        <v>26479278</v>
      </c>
      <c r="D662" s="1">
        <v>144105</v>
      </c>
      <c r="E662" s="1">
        <v>4</v>
      </c>
      <c r="F662" s="1" t="s">
        <v>2878</v>
      </c>
      <c r="G662" s="275">
        <v>43110</v>
      </c>
      <c r="H662" s="275">
        <v>44957</v>
      </c>
      <c r="I662" s="1">
        <v>0</v>
      </c>
      <c r="J662" s="1">
        <v>1</v>
      </c>
      <c r="K662" s="1">
        <v>35</v>
      </c>
      <c r="L662" s="1">
        <v>30</v>
      </c>
      <c r="M662" s="1">
        <v>2</v>
      </c>
      <c r="N662" s="1">
        <v>12</v>
      </c>
      <c r="O662" s="1">
        <v>12.68</v>
      </c>
      <c r="P662" s="1">
        <v>15139062</v>
      </c>
      <c r="Q662" s="1">
        <v>336760</v>
      </c>
      <c r="R662" s="1">
        <v>3189564</v>
      </c>
      <c r="S662" s="1">
        <v>0</v>
      </c>
      <c r="T662" s="1">
        <v>0</v>
      </c>
      <c r="U662" s="1">
        <v>0</v>
      </c>
      <c r="W662" s="1">
        <v>0</v>
      </c>
      <c r="X662" s="1">
        <v>0</v>
      </c>
      <c r="Y662" s="1">
        <v>0</v>
      </c>
      <c r="AB662" s="275">
        <v>44651</v>
      </c>
      <c r="AC662" s="1">
        <v>1</v>
      </c>
      <c r="AD662" s="1" t="s">
        <v>2623</v>
      </c>
      <c r="AE662" s="1">
        <v>1</v>
      </c>
      <c r="AF662" s="1">
        <v>30</v>
      </c>
      <c r="AG662" s="1">
        <v>0</v>
      </c>
      <c r="AN662" s="1">
        <v>1</v>
      </c>
      <c r="AO662" s="1">
        <v>1</v>
      </c>
      <c r="AR662" s="276">
        <v>2000307</v>
      </c>
      <c r="AS662" s="1" t="s">
        <v>2879</v>
      </c>
      <c r="AT662" s="1">
        <v>0</v>
      </c>
      <c r="AU662" s="1">
        <v>0</v>
      </c>
      <c r="AV662" s="1" t="s">
        <v>2625</v>
      </c>
      <c r="AW662" s="1" t="s">
        <v>2626</v>
      </c>
      <c r="AX662" s="1">
        <v>5</v>
      </c>
      <c r="BC662" s="1">
        <v>1</v>
      </c>
      <c r="BD662" s="1">
        <v>7</v>
      </c>
      <c r="BE662" s="1">
        <v>2</v>
      </c>
      <c r="BF662" s="296">
        <v>14002074</v>
      </c>
      <c r="BO662" s="279">
        <f t="shared" si="43"/>
        <v>66764968</v>
      </c>
      <c r="BP662" s="2">
        <f t="shared" si="44"/>
        <v>71328637</v>
      </c>
      <c r="BQ662" s="2">
        <f t="shared" si="42"/>
        <v>0</v>
      </c>
      <c r="BS662" s="280">
        <v>66764968</v>
      </c>
      <c r="BT662" s="281">
        <v>71328637</v>
      </c>
      <c r="BU662" s="281"/>
      <c r="BV662" s="281"/>
      <c r="BW662" s="281"/>
      <c r="BX662" s="281"/>
      <c r="BY662" s="281"/>
      <c r="BZ662" s="281"/>
      <c r="CA662" s="281"/>
      <c r="CB662" s="281"/>
      <c r="CC662" s="281"/>
      <c r="CD662" s="281"/>
      <c r="CE662" s="281"/>
      <c r="CF662" s="281"/>
      <c r="CG662" s="281"/>
    </row>
    <row r="663" spans="1:85" x14ac:dyDescent="0.3">
      <c r="A663" s="273">
        <f t="shared" si="41"/>
        <v>79156574</v>
      </c>
      <c r="B663" s="1" t="s">
        <v>2621</v>
      </c>
      <c r="C663" s="274">
        <v>26484069</v>
      </c>
      <c r="D663" s="1">
        <v>141105</v>
      </c>
      <c r="E663" s="1">
        <v>4</v>
      </c>
      <c r="F663" s="1" t="s">
        <v>3763</v>
      </c>
      <c r="G663" s="275">
        <v>44111</v>
      </c>
      <c r="H663" s="275">
        <v>47057</v>
      </c>
      <c r="I663" s="1">
        <v>1</v>
      </c>
      <c r="J663" s="1">
        <v>1</v>
      </c>
      <c r="K663" s="1">
        <v>19</v>
      </c>
      <c r="L663" s="1">
        <v>30</v>
      </c>
      <c r="M663" s="1">
        <v>2</v>
      </c>
      <c r="N663" s="1">
        <v>9.2100000000000009</v>
      </c>
      <c r="O663" s="1">
        <v>9.6</v>
      </c>
      <c r="P663" s="1">
        <v>120775474</v>
      </c>
      <c r="Q663" s="1">
        <v>1132668</v>
      </c>
      <c r="R663" s="1">
        <v>104878897</v>
      </c>
      <c r="S663" s="1">
        <v>0</v>
      </c>
      <c r="T663" s="1">
        <v>0</v>
      </c>
      <c r="U663" s="1">
        <v>155000000</v>
      </c>
      <c r="V663" s="1">
        <v>44070</v>
      </c>
      <c r="W663" s="1">
        <v>0</v>
      </c>
      <c r="X663" s="1">
        <v>0</v>
      </c>
      <c r="Y663" s="1">
        <v>0</v>
      </c>
      <c r="Z663" s="1" t="s">
        <v>2707</v>
      </c>
      <c r="AA663" s="1" t="s">
        <v>2807</v>
      </c>
      <c r="AB663" s="275">
        <v>44651</v>
      </c>
      <c r="AC663" s="1">
        <v>2</v>
      </c>
      <c r="AD663" s="1" t="s">
        <v>2623</v>
      </c>
      <c r="AE663" s="1">
        <v>1</v>
      </c>
      <c r="AF663" s="1">
        <v>30</v>
      </c>
      <c r="AG663" s="1">
        <v>1346</v>
      </c>
      <c r="AN663" s="1">
        <v>1</v>
      </c>
      <c r="AO663" s="1">
        <v>1</v>
      </c>
      <c r="AR663" s="276">
        <v>2944065</v>
      </c>
      <c r="AS663" s="1" t="s">
        <v>2632</v>
      </c>
      <c r="AT663" s="1">
        <v>0</v>
      </c>
      <c r="AU663" s="1">
        <v>0</v>
      </c>
      <c r="AV663" s="1" t="s">
        <v>2625</v>
      </c>
      <c r="AW663" s="1" t="s">
        <v>2626</v>
      </c>
      <c r="AX663" s="1">
        <v>5</v>
      </c>
      <c r="BC663" s="1">
        <v>1</v>
      </c>
      <c r="BD663" s="1">
        <v>7</v>
      </c>
      <c r="BE663" s="1">
        <v>2</v>
      </c>
      <c r="BF663" s="296">
        <v>22778258</v>
      </c>
      <c r="BO663" s="279">
        <f t="shared" si="43"/>
        <v>66766269</v>
      </c>
      <c r="BP663" s="2">
        <f t="shared" si="44"/>
        <v>0</v>
      </c>
      <c r="BQ663" s="2">
        <f t="shared" si="42"/>
        <v>72564186</v>
      </c>
      <c r="BS663" s="280">
        <v>66766269</v>
      </c>
      <c r="BT663" s="281"/>
      <c r="BU663" s="281"/>
      <c r="BV663" s="281">
        <v>64886621.021837056</v>
      </c>
      <c r="BW663" s="281"/>
      <c r="BX663" s="281"/>
      <c r="BY663" s="281"/>
      <c r="BZ663" s="281"/>
      <c r="CA663" s="281">
        <v>7677564.9781629369</v>
      </c>
      <c r="CB663" s="281"/>
      <c r="CC663" s="281"/>
      <c r="CD663" s="281"/>
      <c r="CE663" s="281"/>
      <c r="CF663" s="281"/>
      <c r="CG663" s="281"/>
    </row>
    <row r="664" spans="1:85" x14ac:dyDescent="0.3">
      <c r="A664" s="273">
        <f t="shared" si="41"/>
        <v>11696856.227103468</v>
      </c>
      <c r="B664" s="1" t="s">
        <v>2621</v>
      </c>
      <c r="C664" s="274">
        <v>26486646</v>
      </c>
      <c r="D664" s="1">
        <v>144125</v>
      </c>
      <c r="E664" s="1">
        <v>4</v>
      </c>
      <c r="F664" s="1" t="s">
        <v>2668</v>
      </c>
      <c r="G664" s="275">
        <v>42870</v>
      </c>
      <c r="H664" s="275">
        <v>44712</v>
      </c>
      <c r="I664" s="1">
        <v>1020</v>
      </c>
      <c r="J664" s="1">
        <v>1</v>
      </c>
      <c r="K664" s="1">
        <v>1</v>
      </c>
      <c r="L664" s="1">
        <v>30</v>
      </c>
      <c r="M664" s="1">
        <v>2</v>
      </c>
      <c r="N664" s="1">
        <v>13.8</v>
      </c>
      <c r="O664" s="1">
        <v>14.7</v>
      </c>
      <c r="P664" s="1">
        <v>28418585</v>
      </c>
      <c r="Q664" s="1">
        <v>658308</v>
      </c>
      <c r="R664" s="1">
        <v>19339458</v>
      </c>
      <c r="S664" s="1">
        <v>217120</v>
      </c>
      <c r="T664" s="1">
        <v>0</v>
      </c>
      <c r="U664" s="1">
        <v>0</v>
      </c>
      <c r="W664" s="1">
        <v>18716612</v>
      </c>
      <c r="X664" s="1">
        <v>217120</v>
      </c>
      <c r="Y664" s="1">
        <v>3921234</v>
      </c>
      <c r="AB664" s="275">
        <v>43646</v>
      </c>
      <c r="AC664" s="1">
        <v>1</v>
      </c>
      <c r="AD664" s="1" t="s">
        <v>2623</v>
      </c>
      <c r="AE664" s="1">
        <v>1</v>
      </c>
      <c r="AF664" s="1">
        <v>30</v>
      </c>
      <c r="AG664" s="1">
        <v>18045226</v>
      </c>
      <c r="AN664" s="1">
        <v>1</v>
      </c>
      <c r="AO664" s="1">
        <v>1</v>
      </c>
      <c r="AR664" s="276">
        <v>889817.98</v>
      </c>
      <c r="AS664" s="1" t="s">
        <v>2624</v>
      </c>
      <c r="AT664" s="1">
        <v>0</v>
      </c>
      <c r="AU664" s="1">
        <v>0</v>
      </c>
      <c r="AV664" s="1" t="s">
        <v>2625</v>
      </c>
      <c r="AW664" s="1" t="s">
        <v>2626</v>
      </c>
      <c r="AX664" s="1">
        <v>5</v>
      </c>
      <c r="BC664" s="1">
        <v>1</v>
      </c>
      <c r="BD664" s="1">
        <v>7</v>
      </c>
      <c r="BE664" s="1">
        <v>2</v>
      </c>
      <c r="BF664" s="296">
        <v>6752783.7928965325</v>
      </c>
      <c r="BO664" s="279">
        <f t="shared" si="43"/>
        <v>66770894</v>
      </c>
      <c r="BP664" s="2">
        <f t="shared" si="44"/>
        <v>0</v>
      </c>
      <c r="BQ664" s="2">
        <f t="shared" si="42"/>
        <v>0</v>
      </c>
      <c r="BS664" s="280">
        <v>66770894</v>
      </c>
      <c r="BT664" s="281"/>
      <c r="BU664" s="281"/>
      <c r="BV664" s="281">
        <v>0</v>
      </c>
      <c r="BW664" s="281"/>
      <c r="BX664" s="281"/>
      <c r="BY664" s="281"/>
      <c r="BZ664" s="281"/>
      <c r="CA664" s="281"/>
      <c r="CB664" s="281"/>
      <c r="CC664" s="281"/>
      <c r="CD664" s="281"/>
      <c r="CE664" s="281"/>
      <c r="CF664" s="281"/>
      <c r="CG664" s="281"/>
    </row>
    <row r="665" spans="1:85" x14ac:dyDescent="0.3">
      <c r="A665" s="273">
        <f t="shared" si="41"/>
        <v>4651711.7728965329</v>
      </c>
      <c r="B665" s="1" t="s">
        <v>2621</v>
      </c>
      <c r="C665" s="274">
        <v>26486646</v>
      </c>
      <c r="D665" s="1">
        <v>144125</v>
      </c>
      <c r="E665" s="1">
        <v>4</v>
      </c>
      <c r="F665" s="1" t="s">
        <v>2880</v>
      </c>
      <c r="G665" s="275">
        <v>43483</v>
      </c>
      <c r="H665" s="275">
        <v>44957</v>
      </c>
      <c r="I665" s="1">
        <v>1020</v>
      </c>
      <c r="J665" s="1">
        <v>1</v>
      </c>
      <c r="K665" s="1">
        <v>0</v>
      </c>
      <c r="L665" s="1">
        <v>30</v>
      </c>
      <c r="M665" s="1">
        <v>2</v>
      </c>
      <c r="N665" s="1">
        <v>14.4</v>
      </c>
      <c r="O665" s="1">
        <v>15.38</v>
      </c>
      <c r="P665" s="1">
        <v>8071525</v>
      </c>
      <c r="Q665" s="1">
        <v>222189</v>
      </c>
      <c r="R665" s="1">
        <v>7691002</v>
      </c>
      <c r="S665" s="1">
        <v>272182</v>
      </c>
      <c r="T665" s="1">
        <v>0</v>
      </c>
      <c r="U665" s="1">
        <v>0</v>
      </c>
      <c r="W665" s="1">
        <v>7443306</v>
      </c>
      <c r="X665" s="1">
        <v>272182</v>
      </c>
      <c r="Y665" s="1">
        <v>1895467</v>
      </c>
      <c r="AB665" s="275">
        <v>43483</v>
      </c>
      <c r="AC665" s="1">
        <v>1</v>
      </c>
      <c r="AD665" s="1" t="s">
        <v>2623</v>
      </c>
      <c r="AE665" s="1">
        <v>1</v>
      </c>
      <c r="AF665" s="1">
        <v>30</v>
      </c>
      <c r="AG665" s="1">
        <v>5608966</v>
      </c>
      <c r="AN665" s="1">
        <v>1</v>
      </c>
      <c r="AO665" s="1">
        <v>1</v>
      </c>
      <c r="AR665" s="276">
        <v>353813.02</v>
      </c>
      <c r="AS665" s="1" t="s">
        <v>2632</v>
      </c>
      <c r="AT665" s="1">
        <v>0</v>
      </c>
      <c r="AU665" s="1">
        <v>0</v>
      </c>
      <c r="AV665" s="1" t="s">
        <v>2625</v>
      </c>
      <c r="AW665" s="1" t="s">
        <v>2626</v>
      </c>
      <c r="AX665" s="1">
        <v>5</v>
      </c>
      <c r="BC665" s="1">
        <v>1</v>
      </c>
      <c r="BD665" s="1">
        <v>7</v>
      </c>
      <c r="BE665" s="1">
        <v>2</v>
      </c>
      <c r="BF665" s="296">
        <v>2685477.2071034675</v>
      </c>
      <c r="BO665" s="279">
        <f t="shared" si="43"/>
        <v>66772440</v>
      </c>
      <c r="BP665" s="2">
        <f t="shared" si="44"/>
        <v>0</v>
      </c>
      <c r="BQ665" s="2">
        <f t="shared" si="42"/>
        <v>2488552</v>
      </c>
      <c r="BS665" s="280">
        <v>66772440</v>
      </c>
      <c r="BT665" s="281"/>
      <c r="BU665" s="281"/>
      <c r="BV665" s="281">
        <v>2488552</v>
      </c>
      <c r="BW665" s="281"/>
      <c r="BX665" s="281"/>
      <c r="BY665" s="281"/>
      <c r="BZ665" s="281"/>
      <c r="CA665" s="281"/>
      <c r="CB665" s="281"/>
      <c r="CC665" s="281"/>
      <c r="CD665" s="281"/>
      <c r="CE665" s="281"/>
      <c r="CF665" s="281"/>
      <c r="CG665" s="281"/>
    </row>
    <row r="666" spans="1:85" x14ac:dyDescent="0.3">
      <c r="A666" s="273">
        <f t="shared" si="41"/>
        <v>4655568.4859000333</v>
      </c>
      <c r="B666" s="1" t="s">
        <v>2621</v>
      </c>
      <c r="C666" s="274">
        <v>26488466</v>
      </c>
      <c r="D666" s="1">
        <v>144105</v>
      </c>
      <c r="E666" s="1">
        <v>4</v>
      </c>
      <c r="F666" s="1" t="s">
        <v>2706</v>
      </c>
      <c r="G666" s="275">
        <v>43700</v>
      </c>
      <c r="H666" s="275">
        <v>44804</v>
      </c>
      <c r="I666" s="1">
        <v>0</v>
      </c>
      <c r="J666" s="1">
        <v>1</v>
      </c>
      <c r="K666" s="1">
        <v>36</v>
      </c>
      <c r="L666" s="1">
        <v>30</v>
      </c>
      <c r="M666" s="1">
        <v>2</v>
      </c>
      <c r="N666" s="1">
        <v>10.199999999999999</v>
      </c>
      <c r="O666" s="1">
        <v>10.69</v>
      </c>
      <c r="P666" s="1">
        <v>29790429</v>
      </c>
      <c r="Q666" s="1">
        <v>300271</v>
      </c>
      <c r="R666" s="1">
        <v>5363529</v>
      </c>
      <c r="S666" s="1">
        <v>0</v>
      </c>
      <c r="T666" s="1">
        <v>0</v>
      </c>
      <c r="U666" s="1">
        <v>0</v>
      </c>
      <c r="W666" s="1">
        <v>0</v>
      </c>
      <c r="X666" s="1">
        <v>0</v>
      </c>
      <c r="Y666" s="1">
        <v>0</v>
      </c>
      <c r="Z666" s="1" t="s">
        <v>4197</v>
      </c>
      <c r="AA666" s="1" t="s">
        <v>2911</v>
      </c>
      <c r="AB666" s="275">
        <v>44651</v>
      </c>
      <c r="AC666" s="1">
        <v>1</v>
      </c>
      <c r="AD666" s="1" t="s">
        <v>2623</v>
      </c>
      <c r="AE666" s="1">
        <v>1</v>
      </c>
      <c r="AF666" s="1">
        <v>30</v>
      </c>
      <c r="AG666" s="1">
        <v>0</v>
      </c>
      <c r="AN666" s="1">
        <v>1</v>
      </c>
      <c r="AO666" s="1">
        <v>1</v>
      </c>
      <c r="AR666" s="276">
        <v>88491.7</v>
      </c>
      <c r="AS666" s="1" t="s">
        <v>2624</v>
      </c>
      <c r="AT666" s="1">
        <v>0</v>
      </c>
      <c r="AU666" s="1">
        <v>0</v>
      </c>
      <c r="AV666" s="1" t="s">
        <v>2625</v>
      </c>
      <c r="AW666" s="1" t="s">
        <v>2626</v>
      </c>
      <c r="AX666" s="1">
        <v>5</v>
      </c>
      <c r="BC666" s="1">
        <v>1</v>
      </c>
      <c r="BD666" s="1">
        <v>7</v>
      </c>
      <c r="BE666" s="1">
        <v>2</v>
      </c>
      <c r="BF666" s="296">
        <v>619468.81409996666</v>
      </c>
      <c r="BO666" s="279">
        <f t="shared" si="43"/>
        <v>66772982</v>
      </c>
      <c r="BP666" s="2">
        <f t="shared" si="44"/>
        <v>0</v>
      </c>
      <c r="BQ666" s="2">
        <f t="shared" si="42"/>
        <v>278012.97999999969</v>
      </c>
      <c r="BS666" s="280">
        <v>66772982</v>
      </c>
      <c r="BT666" s="281"/>
      <c r="BU666" s="281"/>
      <c r="BV666" s="281"/>
      <c r="BW666" s="281"/>
      <c r="BX666" s="281"/>
      <c r="BY666" s="281"/>
      <c r="BZ666" s="281"/>
      <c r="CA666" s="281">
        <v>278012.97999999969</v>
      </c>
      <c r="CB666" s="281"/>
      <c r="CC666" s="281"/>
      <c r="CD666" s="281"/>
      <c r="CE666" s="281"/>
      <c r="CF666" s="281"/>
      <c r="CG666" s="281"/>
    </row>
    <row r="667" spans="1:85" x14ac:dyDescent="0.3">
      <c r="A667" s="273">
        <f t="shared" si="41"/>
        <v>14150858.385209702</v>
      </c>
      <c r="B667" s="1" t="s">
        <v>2621</v>
      </c>
      <c r="C667" s="274">
        <v>26488466</v>
      </c>
      <c r="D667" s="1">
        <v>144105</v>
      </c>
      <c r="E667" s="1">
        <v>4</v>
      </c>
      <c r="F667" s="1" t="s">
        <v>4863</v>
      </c>
      <c r="G667" s="275">
        <v>44321</v>
      </c>
      <c r="H667" s="275">
        <v>46173</v>
      </c>
      <c r="I667" s="1">
        <v>0</v>
      </c>
      <c r="J667" s="1">
        <v>1</v>
      </c>
      <c r="K667" s="1">
        <v>10</v>
      </c>
      <c r="L667" s="1">
        <v>30</v>
      </c>
      <c r="M667" s="1">
        <v>2</v>
      </c>
      <c r="N667" s="1">
        <v>9</v>
      </c>
      <c r="O667" s="1">
        <v>9.3800000000000008</v>
      </c>
      <c r="P667" s="1">
        <v>18866931</v>
      </c>
      <c r="Q667" s="1">
        <v>395349</v>
      </c>
      <c r="R667" s="1">
        <v>16302728</v>
      </c>
      <c r="S667" s="1">
        <v>0</v>
      </c>
      <c r="T667" s="1">
        <v>0</v>
      </c>
      <c r="U667" s="1">
        <v>0</v>
      </c>
      <c r="V667" s="275"/>
      <c r="W667" s="1">
        <v>0</v>
      </c>
      <c r="X667" s="1">
        <v>0</v>
      </c>
      <c r="Y667" s="1">
        <v>0</v>
      </c>
      <c r="AB667" s="275">
        <v>44651</v>
      </c>
      <c r="AC667" s="1">
        <v>1</v>
      </c>
      <c r="AD667" s="1" t="s">
        <v>2623</v>
      </c>
      <c r="AE667" s="1">
        <v>1</v>
      </c>
      <c r="AF667" s="1">
        <v>30</v>
      </c>
      <c r="AG667" s="1">
        <v>0</v>
      </c>
      <c r="AN667" s="1">
        <v>1</v>
      </c>
      <c r="AO667" s="1">
        <v>1</v>
      </c>
      <c r="AR667" s="276">
        <v>268961.63</v>
      </c>
      <c r="AS667" s="1" t="s">
        <v>2677</v>
      </c>
      <c r="AT667" s="1">
        <v>0</v>
      </c>
      <c r="AU667" s="1">
        <v>0</v>
      </c>
      <c r="AV667" s="1" t="s">
        <v>2625</v>
      </c>
      <c r="AW667" s="1" t="s">
        <v>2626</v>
      </c>
      <c r="AX667" s="1">
        <v>5</v>
      </c>
      <c r="BC667" s="1">
        <v>1</v>
      </c>
      <c r="BD667" s="1">
        <v>7</v>
      </c>
      <c r="BE667" s="1">
        <v>2</v>
      </c>
      <c r="BF667" s="296">
        <v>1882907.9847902977</v>
      </c>
      <c r="BO667" s="279">
        <f t="shared" si="43"/>
        <v>66780284</v>
      </c>
      <c r="BP667" s="2">
        <f t="shared" si="44"/>
        <v>0</v>
      </c>
      <c r="BQ667" s="2">
        <f t="shared" si="42"/>
        <v>2254798.6</v>
      </c>
      <c r="BS667" s="280">
        <v>66780284</v>
      </c>
      <c r="BT667" s="281"/>
      <c r="BU667" s="281"/>
      <c r="BV667" s="281"/>
      <c r="BW667" s="281"/>
      <c r="BX667" s="281"/>
      <c r="BY667" s="281"/>
      <c r="BZ667" s="281"/>
      <c r="CA667" s="281">
        <v>2254798.6</v>
      </c>
      <c r="CB667" s="281"/>
      <c r="CC667" s="281"/>
      <c r="CD667" s="281"/>
      <c r="CE667" s="281"/>
      <c r="CF667" s="281"/>
      <c r="CG667" s="281"/>
    </row>
    <row r="668" spans="1:85" x14ac:dyDescent="0.3">
      <c r="A668" s="273">
        <f t="shared" si="41"/>
        <v>66335588.381487764</v>
      </c>
      <c r="B668" s="1" t="s">
        <v>2621</v>
      </c>
      <c r="C668" s="274">
        <v>26488466</v>
      </c>
      <c r="D668" s="1">
        <v>144105</v>
      </c>
      <c r="E668" s="1">
        <v>4</v>
      </c>
      <c r="F668" s="1" t="s">
        <v>5811</v>
      </c>
      <c r="G668" s="275">
        <v>44630</v>
      </c>
      <c r="H668" s="275">
        <v>46477</v>
      </c>
      <c r="I668" s="1">
        <v>0</v>
      </c>
      <c r="J668" s="1">
        <v>1</v>
      </c>
      <c r="K668" s="1">
        <v>0</v>
      </c>
      <c r="L668" s="1">
        <v>30</v>
      </c>
      <c r="M668" s="1">
        <v>2</v>
      </c>
      <c r="N668" s="1">
        <v>9</v>
      </c>
      <c r="O668" s="1">
        <v>9.3800000000000008</v>
      </c>
      <c r="P668" s="1">
        <v>76423161</v>
      </c>
      <c r="Q668" s="1">
        <v>1013600</v>
      </c>
      <c r="R668" s="1">
        <v>76423161</v>
      </c>
      <c r="S668" s="1">
        <v>0</v>
      </c>
      <c r="T668" s="1">
        <v>0</v>
      </c>
      <c r="U668" s="1">
        <v>0</v>
      </c>
      <c r="W668" s="1">
        <v>0</v>
      </c>
      <c r="X668" s="1">
        <v>0</v>
      </c>
      <c r="Y668" s="1">
        <v>0</v>
      </c>
      <c r="Z668" s="1" t="s">
        <v>4197</v>
      </c>
      <c r="AA668" s="1" t="s">
        <v>2651</v>
      </c>
      <c r="AB668" s="275">
        <v>44630</v>
      </c>
      <c r="AC668" s="1">
        <v>1</v>
      </c>
      <c r="AD668" s="1" t="s">
        <v>2623</v>
      </c>
      <c r="AE668" s="1">
        <v>1</v>
      </c>
      <c r="AF668" s="1">
        <v>30</v>
      </c>
      <c r="AG668" s="1">
        <v>0</v>
      </c>
      <c r="AN668" s="1">
        <v>1</v>
      </c>
      <c r="AO668" s="1">
        <v>1</v>
      </c>
      <c r="AR668" s="276">
        <v>1260965.19</v>
      </c>
      <c r="AS668" s="1" t="s">
        <v>2624</v>
      </c>
      <c r="AT668" s="1">
        <v>0</v>
      </c>
      <c r="AU668" s="1">
        <v>0</v>
      </c>
      <c r="AV668" s="1" t="s">
        <v>2625</v>
      </c>
      <c r="AW668" s="1" t="s">
        <v>2626</v>
      </c>
      <c r="AX668" s="1">
        <v>5</v>
      </c>
      <c r="BC668" s="1">
        <v>1</v>
      </c>
      <c r="BD668" s="1">
        <v>7</v>
      </c>
      <c r="BE668" s="1">
        <v>2</v>
      </c>
      <c r="BF668" s="296">
        <v>8826607.4285122398</v>
      </c>
      <c r="BO668" s="279">
        <f t="shared" si="43"/>
        <v>66780460</v>
      </c>
      <c r="BP668" s="2">
        <f t="shared" si="44"/>
        <v>49273776.007345431</v>
      </c>
      <c r="BQ668" s="2">
        <f t="shared" si="42"/>
        <v>10499027.992654573</v>
      </c>
      <c r="BS668" s="280">
        <v>66780460</v>
      </c>
      <c r="BT668" s="281">
        <v>49273776.007345431</v>
      </c>
      <c r="BU668" s="281"/>
      <c r="BV668" s="281">
        <v>6412772.9180094618</v>
      </c>
      <c r="BW668" s="281"/>
      <c r="BX668" s="281"/>
      <c r="BY668" s="281"/>
      <c r="BZ668" s="281"/>
      <c r="CA668" s="281">
        <v>4086255.0746451104</v>
      </c>
      <c r="CB668" s="281"/>
      <c r="CC668" s="281"/>
      <c r="CD668" s="281"/>
      <c r="CE668" s="281"/>
      <c r="CF668" s="281"/>
      <c r="CG668" s="281"/>
    </row>
    <row r="669" spans="1:85" x14ac:dyDescent="0.3">
      <c r="A669" s="273">
        <f t="shared" si="41"/>
        <v>2201573.7474025032</v>
      </c>
      <c r="B669" s="1" t="s">
        <v>2621</v>
      </c>
      <c r="C669" s="274">
        <v>26488466</v>
      </c>
      <c r="D669" s="1">
        <v>144205</v>
      </c>
      <c r="E669" s="1">
        <v>4</v>
      </c>
      <c r="F669" s="1" t="s">
        <v>4062</v>
      </c>
      <c r="G669" s="275">
        <v>44036</v>
      </c>
      <c r="H669" s="275">
        <v>45169</v>
      </c>
      <c r="I669" s="1">
        <v>0</v>
      </c>
      <c r="J669" s="1">
        <v>1</v>
      </c>
      <c r="K669" s="1">
        <v>19</v>
      </c>
      <c r="L669" s="1">
        <v>30</v>
      </c>
      <c r="M669" s="1">
        <v>2</v>
      </c>
      <c r="N669" s="1">
        <v>9</v>
      </c>
      <c r="O669" s="1">
        <v>9.3800000000000008</v>
      </c>
      <c r="P669" s="1">
        <v>5000000</v>
      </c>
      <c r="Q669" s="1">
        <v>159939</v>
      </c>
      <c r="R669" s="1">
        <v>2536352</v>
      </c>
      <c r="S669" s="1">
        <v>0</v>
      </c>
      <c r="T669" s="1">
        <v>0</v>
      </c>
      <c r="U669" s="1">
        <v>0</v>
      </c>
      <c r="W669" s="1">
        <v>0</v>
      </c>
      <c r="X669" s="1">
        <v>0</v>
      </c>
      <c r="Y669" s="1">
        <v>0</v>
      </c>
      <c r="AB669" s="275">
        <v>44651</v>
      </c>
      <c r="AC669" s="1">
        <v>1</v>
      </c>
      <c r="AD669" s="1" t="s">
        <v>2623</v>
      </c>
      <c r="AE669" s="1">
        <v>1</v>
      </c>
      <c r="AF669" s="1">
        <v>30</v>
      </c>
      <c r="AG669" s="1">
        <v>0</v>
      </c>
      <c r="AN669" s="1">
        <v>1</v>
      </c>
      <c r="AO669" s="1">
        <v>1</v>
      </c>
      <c r="AP669" s="275"/>
      <c r="AR669" s="276">
        <v>41838.480000000003</v>
      </c>
      <c r="AS669" s="1" t="s">
        <v>2657</v>
      </c>
      <c r="AT669" s="1">
        <v>0</v>
      </c>
      <c r="AU669" s="1">
        <v>0</v>
      </c>
      <c r="AX669" s="1">
        <v>5</v>
      </c>
      <c r="BC669" s="1">
        <v>1</v>
      </c>
      <c r="BD669" s="1">
        <v>7</v>
      </c>
      <c r="BE669" s="1">
        <v>2</v>
      </c>
      <c r="BF669" s="296">
        <v>292939.77259749663</v>
      </c>
      <c r="BO669" s="279">
        <f t="shared" si="43"/>
        <v>66826669</v>
      </c>
      <c r="BP669" s="2">
        <f t="shared" si="44"/>
        <v>33747184</v>
      </c>
      <c r="BQ669" s="2">
        <f t="shared" si="42"/>
        <v>0</v>
      </c>
      <c r="BS669" s="280">
        <v>66826669</v>
      </c>
      <c r="BT669" s="281">
        <v>33747184</v>
      </c>
      <c r="BU669" s="281"/>
      <c r="BV669" s="281"/>
      <c r="BW669" s="281"/>
      <c r="BX669" s="281"/>
      <c r="BY669" s="281"/>
      <c r="BZ669" s="281"/>
      <c r="CA669" s="281"/>
      <c r="CB669" s="281"/>
      <c r="CC669" s="281"/>
      <c r="CD669" s="281"/>
      <c r="CE669" s="281"/>
      <c r="CF669" s="281"/>
      <c r="CG669" s="281"/>
    </row>
    <row r="670" spans="1:85" x14ac:dyDescent="0.3">
      <c r="A670" s="273">
        <f t="shared" si="41"/>
        <v>1959158.9453358743</v>
      </c>
      <c r="B670" s="1" t="s">
        <v>2621</v>
      </c>
      <c r="C670" s="274">
        <v>26492202</v>
      </c>
      <c r="D670" s="1">
        <v>144105</v>
      </c>
      <c r="E670" s="1">
        <v>3</v>
      </c>
      <c r="F670" s="1" t="s">
        <v>4512</v>
      </c>
      <c r="G670" s="275">
        <v>44330</v>
      </c>
      <c r="H670" s="275">
        <v>45808</v>
      </c>
      <c r="I670" s="1">
        <v>0</v>
      </c>
      <c r="J670" s="1">
        <v>1</v>
      </c>
      <c r="K670" s="1">
        <v>10</v>
      </c>
      <c r="L670" s="1">
        <v>30</v>
      </c>
      <c r="M670" s="1">
        <v>2</v>
      </c>
      <c r="N670" s="1">
        <v>8.84</v>
      </c>
      <c r="O670" s="1">
        <v>9.2100000000000009</v>
      </c>
      <c r="P670" s="1">
        <v>12090283</v>
      </c>
      <c r="Q670" s="1">
        <v>302306</v>
      </c>
      <c r="R670" s="1">
        <v>9925154</v>
      </c>
      <c r="S670" s="1">
        <v>0</v>
      </c>
      <c r="T670" s="1">
        <v>0</v>
      </c>
      <c r="U670" s="1">
        <v>0</v>
      </c>
      <c r="W670" s="1">
        <v>0</v>
      </c>
      <c r="X670" s="1">
        <v>0</v>
      </c>
      <c r="Y670" s="1">
        <v>0</v>
      </c>
      <c r="AB670" s="275">
        <v>44651</v>
      </c>
      <c r="AC670" s="1">
        <v>1</v>
      </c>
      <c r="AD670" s="1" t="s">
        <v>2623</v>
      </c>
      <c r="AE670" s="1">
        <v>1</v>
      </c>
      <c r="AF670" s="1">
        <v>30</v>
      </c>
      <c r="AG670" s="1">
        <v>0</v>
      </c>
      <c r="AN670" s="1">
        <v>1</v>
      </c>
      <c r="AO670" s="1">
        <v>1</v>
      </c>
      <c r="AP670" s="1">
        <v>44330</v>
      </c>
      <c r="AQ670" s="1" t="s">
        <v>2629</v>
      </c>
      <c r="AR670" s="276">
        <v>995710.42</v>
      </c>
      <c r="AS670" s="1" t="s">
        <v>2624</v>
      </c>
      <c r="AT670" s="1">
        <v>0</v>
      </c>
      <c r="AU670" s="1">
        <v>0</v>
      </c>
      <c r="AV670" s="1" t="s">
        <v>2625</v>
      </c>
      <c r="AW670" s="1" t="s">
        <v>2626</v>
      </c>
      <c r="AX670" s="1">
        <v>5</v>
      </c>
      <c r="BC670" s="1">
        <v>1</v>
      </c>
      <c r="BD670" s="1">
        <v>7</v>
      </c>
      <c r="BE670" s="1">
        <v>2</v>
      </c>
      <c r="BF670" s="296">
        <v>6970284.6346641257</v>
      </c>
      <c r="BO670" s="279">
        <f t="shared" si="43"/>
        <v>66826644</v>
      </c>
      <c r="BP670" s="2">
        <f t="shared" si="44"/>
        <v>87915545</v>
      </c>
      <c r="BQ670" s="2">
        <f t="shared" si="42"/>
        <v>0</v>
      </c>
      <c r="BS670" s="280">
        <v>66826644</v>
      </c>
      <c r="BT670" s="281">
        <v>24541769.964155566</v>
      </c>
      <c r="BU670" s="281">
        <v>63373775.035844438</v>
      </c>
      <c r="BV670" s="281"/>
      <c r="BW670" s="281"/>
      <c r="BX670" s="281"/>
      <c r="BY670" s="281"/>
      <c r="BZ670" s="281"/>
      <c r="CA670" s="281"/>
      <c r="CB670" s="281"/>
      <c r="CC670" s="281"/>
      <c r="CD670" s="281"/>
      <c r="CE670" s="281"/>
      <c r="CF670" s="281"/>
      <c r="CG670" s="281"/>
    </row>
    <row r="671" spans="1:85" x14ac:dyDescent="0.3">
      <c r="A671" s="273">
        <f t="shared" si="41"/>
        <v>247028.53990851087</v>
      </c>
      <c r="B671" s="1" t="s">
        <v>2621</v>
      </c>
      <c r="C671" s="274">
        <v>26492202</v>
      </c>
      <c r="D671" s="1">
        <v>144205</v>
      </c>
      <c r="E671" s="1">
        <v>4</v>
      </c>
      <c r="F671" s="1" t="s">
        <v>4130</v>
      </c>
      <c r="G671" s="275">
        <v>44445</v>
      </c>
      <c r="H671" s="275">
        <v>45382</v>
      </c>
      <c r="I671" s="1">
        <v>0</v>
      </c>
      <c r="J671" s="1">
        <v>1</v>
      </c>
      <c r="K671" s="1">
        <v>6</v>
      </c>
      <c r="L671" s="1">
        <v>30</v>
      </c>
      <c r="M671" s="1">
        <v>2</v>
      </c>
      <c r="N671" s="1">
        <v>17.690000000000001</v>
      </c>
      <c r="O671" s="1">
        <v>19.2</v>
      </c>
      <c r="P671" s="1">
        <v>1500000</v>
      </c>
      <c r="Q671" s="1">
        <v>62535</v>
      </c>
      <c r="R671" s="1">
        <v>1251348</v>
      </c>
      <c r="S671" s="1">
        <v>0</v>
      </c>
      <c r="T671" s="1">
        <v>0</v>
      </c>
      <c r="U671" s="1">
        <v>0</v>
      </c>
      <c r="W671" s="1">
        <v>0</v>
      </c>
      <c r="X671" s="1">
        <v>0</v>
      </c>
      <c r="Y671" s="1">
        <v>0</v>
      </c>
      <c r="AB671" s="275">
        <v>44651</v>
      </c>
      <c r="AC671" s="1">
        <v>1</v>
      </c>
      <c r="AD671" s="1" t="s">
        <v>2623</v>
      </c>
      <c r="AE671" s="1">
        <v>1</v>
      </c>
      <c r="AF671" s="1">
        <v>30</v>
      </c>
      <c r="AG671" s="1">
        <v>0</v>
      </c>
      <c r="AN671" s="1">
        <v>1</v>
      </c>
      <c r="AO671" s="1">
        <v>1</v>
      </c>
      <c r="AR671" s="276">
        <v>125516.8</v>
      </c>
      <c r="AS671" s="1" t="s">
        <v>2657</v>
      </c>
      <c r="AT671" s="1">
        <v>0</v>
      </c>
      <c r="AU671" s="1">
        <v>0</v>
      </c>
      <c r="AX671" s="1">
        <v>5</v>
      </c>
      <c r="BC671" s="1">
        <v>1</v>
      </c>
      <c r="BD671" s="1">
        <v>7</v>
      </c>
      <c r="BE671" s="1">
        <v>2</v>
      </c>
      <c r="BF671" s="296">
        <v>878802.66009148909</v>
      </c>
      <c r="BO671" s="279">
        <f t="shared" si="43"/>
        <v>66829842</v>
      </c>
      <c r="BP671" s="2">
        <f t="shared" si="44"/>
        <v>0</v>
      </c>
      <c r="BQ671" s="2">
        <f t="shared" si="42"/>
        <v>2203255.1700000004</v>
      </c>
      <c r="BS671" s="280">
        <v>66829842</v>
      </c>
      <c r="BT671" s="281"/>
      <c r="BU671" s="281"/>
      <c r="BV671" s="281"/>
      <c r="BW671" s="281"/>
      <c r="BX671" s="281"/>
      <c r="BY671" s="281"/>
      <c r="BZ671" s="281"/>
      <c r="CA671" s="281">
        <v>2203255.1700000004</v>
      </c>
      <c r="CB671" s="281"/>
      <c r="CC671" s="281"/>
      <c r="CD671" s="281"/>
      <c r="CE671" s="281"/>
      <c r="CF671" s="281"/>
      <c r="CG671" s="281"/>
    </row>
    <row r="672" spans="1:85" x14ac:dyDescent="0.3">
      <c r="A672" s="273">
        <f t="shared" si="41"/>
        <v>556182.50475561409</v>
      </c>
      <c r="B672" s="1" t="s">
        <v>2621</v>
      </c>
      <c r="C672" s="274">
        <v>26492202</v>
      </c>
      <c r="D672" s="1">
        <v>144205</v>
      </c>
      <c r="E672" s="1">
        <v>4</v>
      </c>
      <c r="F672" s="1" t="s">
        <v>4179</v>
      </c>
      <c r="G672" s="275">
        <v>44410</v>
      </c>
      <c r="H672" s="275">
        <v>45351</v>
      </c>
      <c r="I672" s="1">
        <v>0</v>
      </c>
      <c r="J672" s="1">
        <v>1</v>
      </c>
      <c r="K672" s="1">
        <v>7</v>
      </c>
      <c r="L672" s="1">
        <v>30</v>
      </c>
      <c r="M672" s="1">
        <v>2</v>
      </c>
      <c r="N672" s="1">
        <v>17.690000000000001</v>
      </c>
      <c r="O672" s="1">
        <v>19.2</v>
      </c>
      <c r="P672" s="1">
        <v>3500000</v>
      </c>
      <c r="Q672" s="1">
        <v>145915</v>
      </c>
      <c r="R672" s="1">
        <v>2817949</v>
      </c>
      <c r="S672" s="1">
        <v>0</v>
      </c>
      <c r="T672" s="1">
        <v>0</v>
      </c>
      <c r="U672" s="1">
        <v>0</v>
      </c>
      <c r="W672" s="1">
        <v>0</v>
      </c>
      <c r="X672" s="1">
        <v>0</v>
      </c>
      <c r="Y672" s="1">
        <v>0</v>
      </c>
      <c r="AB672" s="275">
        <v>44651</v>
      </c>
      <c r="AC672" s="1">
        <v>1</v>
      </c>
      <c r="AD672" s="1" t="s">
        <v>2623</v>
      </c>
      <c r="AE672" s="1">
        <v>1</v>
      </c>
      <c r="AF672" s="1">
        <v>30</v>
      </c>
      <c r="AG672" s="1">
        <v>0</v>
      </c>
      <c r="AN672" s="1">
        <v>1</v>
      </c>
      <c r="AO672" s="1">
        <v>1</v>
      </c>
      <c r="AR672" s="276">
        <v>282763.78999999998</v>
      </c>
      <c r="AS672" s="1" t="s">
        <v>2657</v>
      </c>
      <c r="AT672" s="1">
        <v>0</v>
      </c>
      <c r="AU672" s="1">
        <v>0</v>
      </c>
      <c r="AX672" s="1">
        <v>5</v>
      </c>
      <c r="BC672" s="1">
        <v>1</v>
      </c>
      <c r="BD672" s="1">
        <v>7</v>
      </c>
      <c r="BE672" s="1">
        <v>2</v>
      </c>
      <c r="BF672" s="296">
        <v>1979002.7052443859</v>
      </c>
      <c r="BO672" s="279">
        <f t="shared" si="43"/>
        <v>66846026</v>
      </c>
      <c r="BP672" s="2">
        <f t="shared" si="44"/>
        <v>0</v>
      </c>
      <c r="BQ672" s="2">
        <f t="shared" si="42"/>
        <v>429157.51000000071</v>
      </c>
      <c r="BS672" s="280">
        <v>66846026</v>
      </c>
      <c r="BT672" s="281"/>
      <c r="BU672" s="281"/>
      <c r="BV672" s="281"/>
      <c r="BW672" s="281"/>
      <c r="BX672" s="281"/>
      <c r="BY672" s="281"/>
      <c r="BZ672" s="281"/>
      <c r="CA672" s="281">
        <v>429157.51000000071</v>
      </c>
      <c r="CB672" s="281"/>
      <c r="CC672" s="281"/>
      <c r="CD672" s="281"/>
      <c r="CE672" s="281"/>
      <c r="CF672" s="281"/>
      <c r="CG672" s="281"/>
    </row>
    <row r="673" spans="1:85" x14ac:dyDescent="0.3">
      <c r="A673" s="273">
        <f t="shared" si="41"/>
        <v>48849753.168048188</v>
      </c>
      <c r="B673" s="1" t="s">
        <v>2621</v>
      </c>
      <c r="C673" s="274">
        <v>26600604</v>
      </c>
      <c r="D673" s="1">
        <v>144105</v>
      </c>
      <c r="E673" s="1">
        <v>3</v>
      </c>
      <c r="F673" s="1" t="s">
        <v>4189</v>
      </c>
      <c r="G673" s="275">
        <v>44302</v>
      </c>
      <c r="H673" s="275">
        <v>46507</v>
      </c>
      <c r="I673" s="1">
        <v>0</v>
      </c>
      <c r="J673" s="1">
        <v>1</v>
      </c>
      <c r="K673" s="1">
        <v>11</v>
      </c>
      <c r="L673" s="1">
        <v>30</v>
      </c>
      <c r="M673" s="1">
        <v>2</v>
      </c>
      <c r="N673" s="1">
        <v>10.54</v>
      </c>
      <c r="O673" s="1">
        <v>11.06</v>
      </c>
      <c r="P673" s="1">
        <v>57100100</v>
      </c>
      <c r="Q673" s="1">
        <v>1085333</v>
      </c>
      <c r="R673" s="1">
        <v>50600825</v>
      </c>
      <c r="S673" s="1">
        <v>0</v>
      </c>
      <c r="T673" s="1">
        <v>0</v>
      </c>
      <c r="U673" s="1">
        <v>0</v>
      </c>
      <c r="W673" s="1">
        <v>0</v>
      </c>
      <c r="X673" s="1">
        <v>0</v>
      </c>
      <c r="Y673" s="1">
        <v>0</v>
      </c>
      <c r="AB673" s="275">
        <v>44651</v>
      </c>
      <c r="AC673" s="1">
        <v>1</v>
      </c>
      <c r="AD673" s="1" t="s">
        <v>2623</v>
      </c>
      <c r="AE673" s="1">
        <v>1</v>
      </c>
      <c r="AF673" s="1">
        <v>30</v>
      </c>
      <c r="AG673" s="1">
        <v>0</v>
      </c>
      <c r="AN673" s="1">
        <v>1</v>
      </c>
      <c r="AO673" s="1">
        <v>1</v>
      </c>
      <c r="AP673" s="1">
        <v>44302</v>
      </c>
      <c r="AQ673" s="1" t="s">
        <v>2629</v>
      </c>
      <c r="AR673" s="276">
        <v>534636.68000000005</v>
      </c>
      <c r="AS673" s="1" t="s">
        <v>2624</v>
      </c>
      <c r="AT673" s="1">
        <v>0</v>
      </c>
      <c r="AU673" s="1">
        <v>0</v>
      </c>
      <c r="AV673" s="1" t="s">
        <v>2625</v>
      </c>
      <c r="AW673" s="1" t="s">
        <v>2626</v>
      </c>
      <c r="AX673" s="1">
        <v>5</v>
      </c>
      <c r="BC673" s="1">
        <v>1</v>
      </c>
      <c r="BD673" s="1">
        <v>7</v>
      </c>
      <c r="BE673" s="1">
        <v>2</v>
      </c>
      <c r="BF673" s="296">
        <v>1216435.1519518136</v>
      </c>
      <c r="BO673" s="279">
        <f t="shared" si="43"/>
        <v>66844872</v>
      </c>
      <c r="BP673" s="2">
        <f t="shared" si="44"/>
        <v>0</v>
      </c>
      <c r="BQ673" s="2">
        <f t="shared" si="42"/>
        <v>38379544</v>
      </c>
      <c r="BS673" s="280">
        <v>66844872</v>
      </c>
      <c r="BT673" s="281"/>
      <c r="BU673" s="281"/>
      <c r="BV673" s="281">
        <v>38379544</v>
      </c>
      <c r="BW673" s="281"/>
      <c r="BX673" s="281"/>
      <c r="BY673" s="281"/>
      <c r="BZ673" s="281"/>
      <c r="CA673" s="281"/>
      <c r="CB673" s="281"/>
      <c r="CC673" s="281"/>
      <c r="CD673" s="281"/>
      <c r="CE673" s="281"/>
      <c r="CF673" s="281"/>
      <c r="CG673" s="281"/>
    </row>
    <row r="674" spans="1:85" x14ac:dyDescent="0.3">
      <c r="A674" s="273">
        <f t="shared" si="41"/>
        <v>585260.54380875616</v>
      </c>
      <c r="B674" s="1" t="s">
        <v>2621</v>
      </c>
      <c r="C674" s="274">
        <v>26600604</v>
      </c>
      <c r="D674" s="1">
        <v>144205</v>
      </c>
      <c r="E674" s="1">
        <v>4</v>
      </c>
      <c r="F674" s="1" t="s">
        <v>4330</v>
      </c>
      <c r="G674" s="275">
        <v>44441</v>
      </c>
      <c r="H674" s="275">
        <v>45351</v>
      </c>
      <c r="I674" s="1">
        <v>0</v>
      </c>
      <c r="J674" s="1">
        <v>1</v>
      </c>
      <c r="K674" s="1">
        <v>7</v>
      </c>
      <c r="L674" s="1">
        <v>30</v>
      </c>
      <c r="M674" s="1">
        <v>2</v>
      </c>
      <c r="N674" s="1">
        <v>17.690000000000001</v>
      </c>
      <c r="O674" s="1">
        <v>19.2</v>
      </c>
      <c r="P674" s="1">
        <v>753000</v>
      </c>
      <c r="Q674" s="1">
        <v>31393</v>
      </c>
      <c r="R674" s="1">
        <v>606255</v>
      </c>
      <c r="S674" s="1">
        <v>0</v>
      </c>
      <c r="T674" s="1">
        <v>0</v>
      </c>
      <c r="U674" s="1">
        <v>0</v>
      </c>
      <c r="W674" s="1">
        <v>0</v>
      </c>
      <c r="X674" s="1">
        <v>0</v>
      </c>
      <c r="Y674" s="1">
        <v>0</v>
      </c>
      <c r="AB674" s="275">
        <v>44651</v>
      </c>
      <c r="AC674" s="1">
        <v>1</v>
      </c>
      <c r="AD674" s="1" t="s">
        <v>2623</v>
      </c>
      <c r="AE674" s="1">
        <v>1</v>
      </c>
      <c r="AF674" s="1">
        <v>30</v>
      </c>
      <c r="AG674" s="1">
        <v>0</v>
      </c>
      <c r="AN674" s="1">
        <v>1</v>
      </c>
      <c r="AO674" s="1">
        <v>1</v>
      </c>
      <c r="AR674" s="276">
        <v>6420.19</v>
      </c>
      <c r="AS674" s="1" t="s">
        <v>2657</v>
      </c>
      <c r="AT674" s="1">
        <v>0</v>
      </c>
      <c r="AU674" s="1">
        <v>0</v>
      </c>
      <c r="AX674" s="1">
        <v>5</v>
      </c>
      <c r="BC674" s="1">
        <v>1</v>
      </c>
      <c r="BD674" s="1">
        <v>7</v>
      </c>
      <c r="BE674" s="1">
        <v>2</v>
      </c>
      <c r="BF674" s="296">
        <v>14574.266191243851</v>
      </c>
      <c r="BO674" s="279">
        <f t="shared" si="43"/>
        <v>66862262</v>
      </c>
      <c r="BP674" s="2">
        <f t="shared" si="44"/>
        <v>0</v>
      </c>
      <c r="BQ674" s="2">
        <f t="shared" si="42"/>
        <v>0</v>
      </c>
      <c r="BS674" s="280">
        <v>66862262</v>
      </c>
      <c r="BT674" s="281"/>
      <c r="BU674" s="281"/>
      <c r="BV674" s="281"/>
      <c r="BW674" s="281"/>
      <c r="BX674" s="281"/>
      <c r="BY674" s="281"/>
      <c r="BZ674" s="281"/>
      <c r="CA674" s="281">
        <v>0</v>
      </c>
      <c r="CB674" s="281"/>
      <c r="CC674" s="281"/>
      <c r="CD674" s="281"/>
      <c r="CE674" s="281"/>
      <c r="CF674" s="281"/>
      <c r="CG674" s="281"/>
    </row>
    <row r="675" spans="1:85" x14ac:dyDescent="0.3">
      <c r="A675" s="273">
        <f t="shared" si="41"/>
        <v>2475401.2781430571</v>
      </c>
      <c r="B675" s="1" t="s">
        <v>2621</v>
      </c>
      <c r="C675" s="274">
        <v>26600604</v>
      </c>
      <c r="D675" s="1">
        <v>144205</v>
      </c>
      <c r="E675" s="1">
        <v>4</v>
      </c>
      <c r="F675" s="1" t="s">
        <v>4783</v>
      </c>
      <c r="G675" s="275">
        <v>44439</v>
      </c>
      <c r="H675" s="275">
        <v>45351</v>
      </c>
      <c r="I675" s="1">
        <v>0</v>
      </c>
      <c r="J675" s="1">
        <v>1</v>
      </c>
      <c r="K675" s="1">
        <v>7</v>
      </c>
      <c r="L675" s="1">
        <v>30</v>
      </c>
      <c r="M675" s="1">
        <v>2</v>
      </c>
      <c r="N675" s="1">
        <v>10.19</v>
      </c>
      <c r="O675" s="1">
        <v>10.69</v>
      </c>
      <c r="P675" s="1">
        <v>3247000</v>
      </c>
      <c r="Q675" s="1">
        <v>123686</v>
      </c>
      <c r="R675" s="1">
        <v>2564144</v>
      </c>
      <c r="S675" s="1">
        <v>0</v>
      </c>
      <c r="T675" s="1">
        <v>0</v>
      </c>
      <c r="U675" s="1">
        <v>0</v>
      </c>
      <c r="W675" s="1">
        <v>0</v>
      </c>
      <c r="X675" s="1">
        <v>0</v>
      </c>
      <c r="Y675" s="1">
        <v>0</v>
      </c>
      <c r="AB675" s="275">
        <v>44651</v>
      </c>
      <c r="AC675" s="1">
        <v>1</v>
      </c>
      <c r="AD675" s="1" t="s">
        <v>2623</v>
      </c>
      <c r="AE675" s="1">
        <v>1</v>
      </c>
      <c r="AF675" s="1">
        <v>30</v>
      </c>
      <c r="AG675" s="1">
        <v>0</v>
      </c>
      <c r="AN675" s="1">
        <v>1</v>
      </c>
      <c r="AO675" s="1">
        <v>1</v>
      </c>
      <c r="AR675" s="276">
        <v>27101.14</v>
      </c>
      <c r="AS675" s="1" t="s">
        <v>2657</v>
      </c>
      <c r="AT675" s="1">
        <v>0</v>
      </c>
      <c r="AU675" s="1">
        <v>0</v>
      </c>
      <c r="AX675" s="1">
        <v>5</v>
      </c>
      <c r="BC675" s="1">
        <v>1</v>
      </c>
      <c r="BD675" s="1">
        <v>7</v>
      </c>
      <c r="BE675" s="1">
        <v>2</v>
      </c>
      <c r="BF675" s="296">
        <v>61641.58185694267</v>
      </c>
      <c r="BO675" s="279">
        <f t="shared" si="43"/>
        <v>66862442</v>
      </c>
      <c r="BP675" s="2">
        <f t="shared" si="44"/>
        <v>0</v>
      </c>
      <c r="BQ675" s="2">
        <f t="shared" si="42"/>
        <v>1929378</v>
      </c>
      <c r="BS675" s="280">
        <v>66862442</v>
      </c>
      <c r="BT675" s="281"/>
      <c r="BU675" s="281"/>
      <c r="BV675" s="281">
        <v>1929378</v>
      </c>
      <c r="BW675" s="281"/>
      <c r="BX675" s="281"/>
      <c r="BY675" s="281"/>
      <c r="BZ675" s="281"/>
      <c r="CA675" s="281"/>
      <c r="CB675" s="281"/>
      <c r="CC675" s="281"/>
      <c r="CD675" s="281"/>
      <c r="CE675" s="281"/>
      <c r="CF675" s="281"/>
      <c r="CG675" s="281"/>
    </row>
    <row r="676" spans="1:85" x14ac:dyDescent="0.3">
      <c r="A676" s="273">
        <f t="shared" si="41"/>
        <v>8046661.8176100403</v>
      </c>
      <c r="B676" s="1" t="s">
        <v>2621</v>
      </c>
      <c r="C676" s="274">
        <v>26602746</v>
      </c>
      <c r="D676" s="1">
        <v>144105</v>
      </c>
      <c r="E676" s="1">
        <v>4</v>
      </c>
      <c r="F676" s="1" t="s">
        <v>4569</v>
      </c>
      <c r="G676" s="275">
        <v>44344</v>
      </c>
      <c r="H676" s="275">
        <v>45077</v>
      </c>
      <c r="I676" s="1">
        <v>1</v>
      </c>
      <c r="J676" s="1">
        <v>1</v>
      </c>
      <c r="K676" s="1">
        <v>11</v>
      </c>
      <c r="L676" s="1">
        <v>30</v>
      </c>
      <c r="M676" s="1">
        <v>2</v>
      </c>
      <c r="N676" s="1">
        <v>9</v>
      </c>
      <c r="O676" s="1">
        <v>9.3800000000000008</v>
      </c>
      <c r="P676" s="1">
        <v>16355981</v>
      </c>
      <c r="Q676" s="1">
        <v>496291</v>
      </c>
      <c r="R676" s="1">
        <v>9410482</v>
      </c>
      <c r="S676" s="1">
        <v>0</v>
      </c>
      <c r="T676" s="1">
        <v>0</v>
      </c>
      <c r="U676" s="1">
        <v>0</v>
      </c>
      <c r="W676" s="1">
        <v>0</v>
      </c>
      <c r="X676" s="1">
        <v>0</v>
      </c>
      <c r="Y676" s="1">
        <v>0</v>
      </c>
      <c r="Z676" s="1" t="s">
        <v>3734</v>
      </c>
      <c r="AA676" s="1" t="s">
        <v>3609</v>
      </c>
      <c r="AB676" s="275">
        <v>44651</v>
      </c>
      <c r="AC676" s="1">
        <v>1</v>
      </c>
      <c r="AD676" s="1" t="s">
        <v>2623</v>
      </c>
      <c r="AE676" s="1">
        <v>1</v>
      </c>
      <c r="AF676" s="1">
        <v>30</v>
      </c>
      <c r="AG676" s="1">
        <v>505</v>
      </c>
      <c r="AN676" s="1">
        <v>1</v>
      </c>
      <c r="AO676" s="1">
        <v>1</v>
      </c>
      <c r="AR676" s="276">
        <v>569494.59</v>
      </c>
      <c r="AS676" s="1" t="s">
        <v>2677</v>
      </c>
      <c r="AT676" s="1">
        <v>0</v>
      </c>
      <c r="AU676" s="1">
        <v>0</v>
      </c>
      <c r="AV676" s="1" t="s">
        <v>2625</v>
      </c>
      <c r="AW676" s="1" t="s">
        <v>2626</v>
      </c>
      <c r="AX676" s="1">
        <v>5</v>
      </c>
      <c r="BC676" s="1">
        <v>1</v>
      </c>
      <c r="BD676" s="1">
        <v>7</v>
      </c>
      <c r="BE676" s="1">
        <v>2</v>
      </c>
      <c r="BF676" s="296">
        <v>794325.59238995996</v>
      </c>
      <c r="BO676" s="279">
        <f t="shared" si="43"/>
        <v>66864682</v>
      </c>
      <c r="BP676" s="2">
        <f t="shared" si="44"/>
        <v>0</v>
      </c>
      <c r="BQ676" s="2">
        <f t="shared" si="42"/>
        <v>0</v>
      </c>
      <c r="BS676" s="280">
        <v>66864682</v>
      </c>
      <c r="BT676" s="281"/>
      <c r="BU676" s="281"/>
      <c r="BV676" s="281"/>
      <c r="BW676" s="281"/>
      <c r="BX676" s="281"/>
      <c r="BY676" s="281"/>
      <c r="BZ676" s="281"/>
      <c r="CA676" s="281">
        <v>0</v>
      </c>
      <c r="CB676" s="281"/>
      <c r="CC676" s="281"/>
      <c r="CD676" s="281"/>
      <c r="CE676" s="281"/>
      <c r="CF676" s="281"/>
      <c r="CG676" s="281"/>
    </row>
    <row r="677" spans="1:85" x14ac:dyDescent="0.3">
      <c r="A677" s="273">
        <f t="shared" si="41"/>
        <v>3439823.1823899597</v>
      </c>
      <c r="B677" s="1" t="s">
        <v>2621</v>
      </c>
      <c r="C677" s="274">
        <v>26602746</v>
      </c>
      <c r="D677" s="1">
        <v>144205</v>
      </c>
      <c r="E677" s="1">
        <v>4</v>
      </c>
      <c r="F677" s="1" t="s">
        <v>6148</v>
      </c>
      <c r="G677" s="275">
        <v>44617</v>
      </c>
      <c r="H677" s="275">
        <v>45351</v>
      </c>
      <c r="I677" s="1">
        <v>1</v>
      </c>
      <c r="J677" s="1">
        <v>1</v>
      </c>
      <c r="K677" s="1">
        <v>0</v>
      </c>
      <c r="L677" s="1">
        <v>30</v>
      </c>
      <c r="M677" s="1">
        <v>2</v>
      </c>
      <c r="N677" s="1">
        <v>9.59</v>
      </c>
      <c r="O677" s="1">
        <v>10.029999999999999</v>
      </c>
      <c r="P677" s="1">
        <v>4022877</v>
      </c>
      <c r="Q677" s="1">
        <v>185650</v>
      </c>
      <c r="R677" s="1">
        <v>4022877</v>
      </c>
      <c r="S677" s="1">
        <v>32183</v>
      </c>
      <c r="T677" s="1">
        <v>0</v>
      </c>
      <c r="U677" s="1">
        <v>0</v>
      </c>
      <c r="W677" s="1">
        <v>0</v>
      </c>
      <c r="X677" s="1">
        <v>0</v>
      </c>
      <c r="Y677" s="1">
        <v>0</v>
      </c>
      <c r="AB677" s="275">
        <v>44617</v>
      </c>
      <c r="AC677" s="1">
        <v>1</v>
      </c>
      <c r="AD677" s="1" t="s">
        <v>2623</v>
      </c>
      <c r="AE677" s="1">
        <v>1</v>
      </c>
      <c r="AF677" s="1">
        <v>30</v>
      </c>
      <c r="AG677" s="1">
        <v>152099</v>
      </c>
      <c r="AN677" s="1">
        <v>1</v>
      </c>
      <c r="AO677" s="1">
        <v>1</v>
      </c>
      <c r="AR677" s="276">
        <v>243488.41</v>
      </c>
      <c r="AS677" s="1" t="s">
        <v>2632</v>
      </c>
      <c r="AT677" s="1">
        <v>0</v>
      </c>
      <c r="AU677" s="1">
        <v>0</v>
      </c>
      <c r="AX677" s="1">
        <v>5</v>
      </c>
      <c r="BC677" s="1">
        <v>1</v>
      </c>
      <c r="BD677" s="1">
        <v>7</v>
      </c>
      <c r="BE677" s="1">
        <v>2</v>
      </c>
      <c r="BF677" s="296">
        <v>339565.4076100401</v>
      </c>
      <c r="BO677" s="279">
        <f t="shared" si="43"/>
        <v>66878906</v>
      </c>
      <c r="BP677" s="2">
        <f t="shared" si="44"/>
        <v>0</v>
      </c>
      <c r="BQ677" s="2">
        <f t="shared" si="42"/>
        <v>28697918.789999999</v>
      </c>
      <c r="BS677" s="280">
        <v>66878906</v>
      </c>
      <c r="BT677" s="281"/>
      <c r="BU677" s="281"/>
      <c r="BV677" s="281">
        <v>28697918.789999999</v>
      </c>
      <c r="BW677" s="281"/>
      <c r="BX677" s="281"/>
      <c r="BY677" s="281"/>
      <c r="BZ677" s="281"/>
      <c r="CA677" s="281"/>
      <c r="CB677" s="281"/>
      <c r="CC677" s="281"/>
      <c r="CD677" s="281"/>
      <c r="CE677" s="281"/>
      <c r="CF677" s="281"/>
      <c r="CG677" s="281"/>
    </row>
    <row r="678" spans="1:85" x14ac:dyDescent="0.3">
      <c r="A678" s="273">
        <f t="shared" si="41"/>
        <v>0</v>
      </c>
      <c r="B678" s="1" t="s">
        <v>2621</v>
      </c>
      <c r="C678" s="274">
        <v>26604908</v>
      </c>
      <c r="D678" s="1">
        <v>144105</v>
      </c>
      <c r="E678" s="1">
        <v>4</v>
      </c>
      <c r="F678" s="1" t="s">
        <v>4176</v>
      </c>
      <c r="G678" s="275">
        <v>44312</v>
      </c>
      <c r="H678" s="275">
        <v>45412</v>
      </c>
      <c r="I678" s="1">
        <v>1</v>
      </c>
      <c r="J678" s="1">
        <v>1</v>
      </c>
      <c r="K678" s="1">
        <v>12</v>
      </c>
      <c r="L678" s="1">
        <v>30</v>
      </c>
      <c r="M678" s="1">
        <v>2</v>
      </c>
      <c r="N678" s="1">
        <v>5.99</v>
      </c>
      <c r="O678" s="1">
        <v>6.16</v>
      </c>
      <c r="P678" s="1">
        <v>9252472</v>
      </c>
      <c r="Q678" s="1">
        <v>115127</v>
      </c>
      <c r="R678" s="1">
        <v>6444729</v>
      </c>
      <c r="S678" s="1">
        <v>0</v>
      </c>
      <c r="T678" s="1">
        <v>0</v>
      </c>
      <c r="U678" s="1">
        <v>0</v>
      </c>
      <c r="W678" s="1">
        <v>0</v>
      </c>
      <c r="X678" s="1">
        <v>0</v>
      </c>
      <c r="Y678" s="1">
        <v>0</v>
      </c>
      <c r="Z678" s="1" t="s">
        <v>2635</v>
      </c>
      <c r="AA678" s="1" t="s">
        <v>2807</v>
      </c>
      <c r="AB678" s="275">
        <v>44651</v>
      </c>
      <c r="AC678" s="1">
        <v>1</v>
      </c>
      <c r="AD678" s="1" t="s">
        <v>2623</v>
      </c>
      <c r="AE678" s="1">
        <v>1</v>
      </c>
      <c r="AF678" s="1">
        <v>30</v>
      </c>
      <c r="AG678" s="1">
        <v>336</v>
      </c>
      <c r="AN678" s="1">
        <v>1</v>
      </c>
      <c r="AO678" s="1">
        <v>1</v>
      </c>
      <c r="AR678" s="276">
        <v>1569144</v>
      </c>
      <c r="AS678" s="1" t="s">
        <v>2632</v>
      </c>
      <c r="AT678" s="1">
        <v>0</v>
      </c>
      <c r="AU678" s="1">
        <v>0</v>
      </c>
      <c r="AV678" s="1" t="s">
        <v>2625</v>
      </c>
      <c r="AW678" s="1" t="s">
        <v>2626</v>
      </c>
      <c r="AX678" s="1">
        <v>5</v>
      </c>
      <c r="BC678" s="1">
        <v>1</v>
      </c>
      <c r="BD678" s="1">
        <v>7</v>
      </c>
      <c r="BE678" s="1">
        <v>2</v>
      </c>
      <c r="BF678" s="296">
        <v>12056014</v>
      </c>
      <c r="BO678" s="279">
        <f t="shared" si="43"/>
        <v>66884864</v>
      </c>
      <c r="BP678" s="2">
        <f t="shared" si="44"/>
        <v>0</v>
      </c>
      <c r="BQ678" s="2">
        <f t="shared" si="42"/>
        <v>12984142</v>
      </c>
      <c r="BS678" s="280">
        <v>66884864</v>
      </c>
      <c r="BT678" s="281"/>
      <c r="BU678" s="281"/>
      <c r="BV678" s="281">
        <v>12984142</v>
      </c>
      <c r="BW678" s="281"/>
      <c r="BX678" s="281"/>
      <c r="BY678" s="281"/>
      <c r="BZ678" s="281"/>
      <c r="CA678" s="281"/>
      <c r="CB678" s="281"/>
      <c r="CC678" s="281"/>
      <c r="CD678" s="281"/>
      <c r="CE678" s="281"/>
      <c r="CF678" s="281"/>
      <c r="CG678" s="281"/>
    </row>
    <row r="679" spans="1:85" x14ac:dyDescent="0.3">
      <c r="A679" s="273">
        <f t="shared" si="41"/>
        <v>45493180.284146339</v>
      </c>
      <c r="B679" s="1" t="s">
        <v>2621</v>
      </c>
      <c r="C679" s="274">
        <v>26606444</v>
      </c>
      <c r="D679" s="1">
        <v>144105</v>
      </c>
      <c r="E679" s="1">
        <v>4</v>
      </c>
      <c r="F679" s="1" t="s">
        <v>4161</v>
      </c>
      <c r="G679" s="275">
        <v>44461</v>
      </c>
      <c r="H679" s="275">
        <v>46660</v>
      </c>
      <c r="I679" s="1">
        <v>1</v>
      </c>
      <c r="J679" s="1">
        <v>1</v>
      </c>
      <c r="K679" s="1">
        <v>6</v>
      </c>
      <c r="L679" s="1">
        <v>30</v>
      </c>
      <c r="M679" s="1">
        <v>2</v>
      </c>
      <c r="N679" s="1">
        <v>9</v>
      </c>
      <c r="O679" s="1">
        <v>9.3800000000000008</v>
      </c>
      <c r="P679" s="1">
        <v>55162171</v>
      </c>
      <c r="Q679" s="1">
        <v>837955</v>
      </c>
      <c r="R679" s="1">
        <v>51656400</v>
      </c>
      <c r="S679" s="1">
        <v>0</v>
      </c>
      <c r="T679" s="1">
        <v>0</v>
      </c>
      <c r="U679" s="1">
        <v>0</v>
      </c>
      <c r="W679" s="1">
        <v>0</v>
      </c>
      <c r="X679" s="1">
        <v>0</v>
      </c>
      <c r="Y679" s="1">
        <v>0</v>
      </c>
      <c r="Z679" s="1" t="s">
        <v>2635</v>
      </c>
      <c r="AA679" s="1" t="s">
        <v>2807</v>
      </c>
      <c r="AB679" s="275">
        <v>44651</v>
      </c>
      <c r="AC679" s="1">
        <v>1</v>
      </c>
      <c r="AD679" s="1" t="s">
        <v>2623</v>
      </c>
      <c r="AE679" s="1">
        <v>1</v>
      </c>
      <c r="AF679" s="1">
        <v>30</v>
      </c>
      <c r="AG679" s="1">
        <v>336</v>
      </c>
      <c r="AN679" s="1">
        <v>1</v>
      </c>
      <c r="AO679" s="1">
        <v>1</v>
      </c>
      <c r="AR679" s="276">
        <v>1895920.72</v>
      </c>
      <c r="AS679" s="1" t="s">
        <v>2632</v>
      </c>
      <c r="AT679" s="1">
        <v>0</v>
      </c>
      <c r="AU679" s="1">
        <v>0</v>
      </c>
      <c r="AV679" s="1" t="s">
        <v>2625</v>
      </c>
      <c r="AW679" s="1" t="s">
        <v>2626</v>
      </c>
      <c r="AX679" s="1">
        <v>5</v>
      </c>
      <c r="BC679" s="1">
        <v>1</v>
      </c>
      <c r="BD679" s="1">
        <v>7</v>
      </c>
      <c r="BE679" s="1">
        <v>2</v>
      </c>
      <c r="BF679" s="296">
        <v>4267298.9958536644</v>
      </c>
      <c r="BO679" s="279">
        <f t="shared" si="43"/>
        <v>66904244</v>
      </c>
      <c r="BP679" s="2">
        <f t="shared" si="44"/>
        <v>0</v>
      </c>
      <c r="BQ679" s="2">
        <f t="shared" si="42"/>
        <v>10812182</v>
      </c>
      <c r="BS679" s="280">
        <v>66904244</v>
      </c>
      <c r="BT679" s="281"/>
      <c r="BU679" s="281"/>
      <c r="BV679" s="281"/>
      <c r="BW679" s="281"/>
      <c r="BX679" s="281"/>
      <c r="BY679" s="281"/>
      <c r="BZ679" s="281"/>
      <c r="CA679" s="281">
        <v>10812182</v>
      </c>
      <c r="CB679" s="281"/>
      <c r="CC679" s="281"/>
      <c r="CD679" s="281"/>
      <c r="CE679" s="281"/>
      <c r="CF679" s="281"/>
      <c r="CG679" s="281"/>
    </row>
    <row r="680" spans="1:85" x14ac:dyDescent="0.3">
      <c r="A680" s="273">
        <f t="shared" si="41"/>
        <v>13181296.083637711</v>
      </c>
      <c r="B680" s="1" t="s">
        <v>2621</v>
      </c>
      <c r="C680" s="274">
        <v>26606444</v>
      </c>
      <c r="D680" s="1">
        <v>144105</v>
      </c>
      <c r="E680" s="1">
        <v>4</v>
      </c>
      <c r="F680" s="1" t="s">
        <v>5793</v>
      </c>
      <c r="G680" s="275">
        <v>44585</v>
      </c>
      <c r="H680" s="275">
        <v>46053</v>
      </c>
      <c r="I680" s="1">
        <v>0</v>
      </c>
      <c r="J680" s="1">
        <v>1</v>
      </c>
      <c r="K680" s="1">
        <v>2</v>
      </c>
      <c r="L680" s="1">
        <v>30</v>
      </c>
      <c r="M680" s="1">
        <v>2</v>
      </c>
      <c r="N680" s="1">
        <v>11.7</v>
      </c>
      <c r="O680" s="1">
        <v>12.34</v>
      </c>
      <c r="P680" s="1">
        <v>15064204</v>
      </c>
      <c r="Q680" s="1">
        <v>200319</v>
      </c>
      <c r="R680" s="1">
        <v>14966953</v>
      </c>
      <c r="S680" s="1">
        <v>0</v>
      </c>
      <c r="T680" s="1">
        <v>0</v>
      </c>
      <c r="U680" s="1">
        <v>0</v>
      </c>
      <c r="W680" s="1">
        <v>0</v>
      </c>
      <c r="X680" s="1">
        <v>0</v>
      </c>
      <c r="Y680" s="1">
        <v>0</v>
      </c>
      <c r="Z680" s="1" t="s">
        <v>5658</v>
      </c>
      <c r="AA680" s="1" t="s">
        <v>2807</v>
      </c>
      <c r="AB680" s="275">
        <v>44651</v>
      </c>
      <c r="AC680" s="1">
        <v>1</v>
      </c>
      <c r="AD680" s="1" t="s">
        <v>2623</v>
      </c>
      <c r="AE680" s="1">
        <v>1</v>
      </c>
      <c r="AF680" s="1">
        <v>30</v>
      </c>
      <c r="AG680" s="1">
        <v>0</v>
      </c>
      <c r="AN680" s="1">
        <v>1</v>
      </c>
      <c r="AO680" s="1">
        <v>1</v>
      </c>
      <c r="AR680" s="276">
        <v>549247.42000000004</v>
      </c>
      <c r="AS680" s="1" t="s">
        <v>2624</v>
      </c>
      <c r="AT680" s="1">
        <v>0</v>
      </c>
      <c r="AU680" s="1">
        <v>0</v>
      </c>
      <c r="AV680" s="1" t="s">
        <v>2625</v>
      </c>
      <c r="AW680" s="1" t="s">
        <v>2626</v>
      </c>
      <c r="AX680" s="1">
        <v>5</v>
      </c>
      <c r="BC680" s="1">
        <v>1</v>
      </c>
      <c r="BD680" s="1">
        <v>7</v>
      </c>
      <c r="BE680" s="1">
        <v>2</v>
      </c>
      <c r="BF680" s="296">
        <v>1236409.4963622896</v>
      </c>
      <c r="BO680" s="279">
        <f t="shared" si="43"/>
        <v>66906204</v>
      </c>
      <c r="BP680" s="2">
        <f t="shared" si="44"/>
        <v>78489178.973065913</v>
      </c>
      <c r="BQ680" s="2">
        <f t="shared" si="42"/>
        <v>1538566.0269340936</v>
      </c>
      <c r="BS680" s="280">
        <v>66906204</v>
      </c>
      <c r="BT680" s="281">
        <v>78489178.973065913</v>
      </c>
      <c r="BU680" s="281"/>
      <c r="BV680" s="281"/>
      <c r="BW680" s="281"/>
      <c r="BX680" s="281"/>
      <c r="BY680" s="281"/>
      <c r="BZ680" s="281"/>
      <c r="CA680" s="281">
        <v>1538566.0269340936</v>
      </c>
      <c r="CB680" s="281"/>
      <c r="CC680" s="281"/>
      <c r="CD680" s="281"/>
      <c r="CE680" s="281"/>
      <c r="CF680" s="281"/>
      <c r="CG680" s="281"/>
    </row>
    <row r="681" spans="1:85" x14ac:dyDescent="0.3">
      <c r="A681" s="273">
        <f t="shared" si="41"/>
        <v>6599644.6365798423</v>
      </c>
      <c r="B681" s="1" t="s">
        <v>2621</v>
      </c>
      <c r="C681" s="274">
        <v>26606444</v>
      </c>
      <c r="D681" s="1">
        <v>144205</v>
      </c>
      <c r="E681" s="1">
        <v>4</v>
      </c>
      <c r="F681" s="1" t="s">
        <v>4313</v>
      </c>
      <c r="G681" s="275">
        <v>44316</v>
      </c>
      <c r="H681" s="275">
        <v>45412</v>
      </c>
      <c r="I681" s="1">
        <v>0</v>
      </c>
      <c r="J681" s="1">
        <v>1</v>
      </c>
      <c r="K681" s="1">
        <v>11</v>
      </c>
      <c r="L681" s="1">
        <v>30</v>
      </c>
      <c r="M681" s="1">
        <v>2</v>
      </c>
      <c r="N681" s="1">
        <v>17.690000000000001</v>
      </c>
      <c r="O681" s="1">
        <v>19.2</v>
      </c>
      <c r="P681" s="1">
        <v>10000000</v>
      </c>
      <c r="Q681" s="1">
        <v>362042</v>
      </c>
      <c r="R681" s="1">
        <v>7493600</v>
      </c>
      <c r="S681" s="1">
        <v>0</v>
      </c>
      <c r="T681" s="1">
        <v>0</v>
      </c>
      <c r="U681" s="1">
        <v>0</v>
      </c>
      <c r="W681" s="1">
        <v>0</v>
      </c>
      <c r="X681" s="1">
        <v>0</v>
      </c>
      <c r="Y681" s="1">
        <v>0</v>
      </c>
      <c r="AB681" s="275">
        <v>44651</v>
      </c>
      <c r="AC681" s="1">
        <v>1</v>
      </c>
      <c r="AD681" s="1" t="s">
        <v>2623</v>
      </c>
      <c r="AE681" s="1">
        <v>1</v>
      </c>
      <c r="AF681" s="1">
        <v>30</v>
      </c>
      <c r="AG681" s="1">
        <v>0</v>
      </c>
      <c r="AN681" s="1">
        <v>1</v>
      </c>
      <c r="AO681" s="1">
        <v>1</v>
      </c>
      <c r="AR681" s="276">
        <v>274914.32</v>
      </c>
      <c r="AS681" s="1" t="s">
        <v>2657</v>
      </c>
      <c r="AT681" s="1">
        <v>0</v>
      </c>
      <c r="AU681" s="1">
        <v>0</v>
      </c>
      <c r="AX681" s="1">
        <v>5</v>
      </c>
      <c r="BC681" s="1">
        <v>1</v>
      </c>
      <c r="BD681" s="1">
        <v>7</v>
      </c>
      <c r="BE681" s="1">
        <v>2</v>
      </c>
      <c r="BF681" s="296">
        <v>619041.04342015728</v>
      </c>
      <c r="BO681" s="279">
        <f t="shared" si="43"/>
        <v>66908662</v>
      </c>
      <c r="BP681" s="2">
        <f t="shared" si="44"/>
        <v>0</v>
      </c>
      <c r="BQ681" s="2">
        <f t="shared" si="42"/>
        <v>0</v>
      </c>
      <c r="BS681" s="280">
        <v>66908662</v>
      </c>
      <c r="BT681" s="281"/>
      <c r="BU681" s="281"/>
      <c r="BV681" s="281">
        <v>0</v>
      </c>
      <c r="BW681" s="281"/>
      <c r="BX681" s="281"/>
      <c r="BY681" s="281"/>
      <c r="BZ681" s="281"/>
      <c r="CA681" s="281"/>
      <c r="CB681" s="281"/>
      <c r="CC681" s="281"/>
      <c r="CD681" s="281"/>
      <c r="CE681" s="281"/>
      <c r="CF681" s="281"/>
      <c r="CG681" s="281"/>
    </row>
    <row r="682" spans="1:85" x14ac:dyDescent="0.3">
      <c r="A682" s="273">
        <f t="shared" si="41"/>
        <v>4459710.9956361111</v>
      </c>
      <c r="B682" s="1" t="s">
        <v>2621</v>
      </c>
      <c r="C682" s="274">
        <v>26606444</v>
      </c>
      <c r="D682" s="1">
        <v>144205</v>
      </c>
      <c r="E682" s="1">
        <v>4</v>
      </c>
      <c r="F682" s="1" t="s">
        <v>6124</v>
      </c>
      <c r="G682" s="275">
        <v>44629</v>
      </c>
      <c r="H682" s="275">
        <v>45747</v>
      </c>
      <c r="I682" s="1">
        <v>0</v>
      </c>
      <c r="J682" s="1">
        <v>1</v>
      </c>
      <c r="K682" s="1">
        <v>0</v>
      </c>
      <c r="L682" s="1">
        <v>30</v>
      </c>
      <c r="M682" s="1">
        <v>2</v>
      </c>
      <c r="N682" s="1">
        <v>12.9</v>
      </c>
      <c r="O682" s="1">
        <v>13.69</v>
      </c>
      <c r="P682" s="1">
        <v>5064036</v>
      </c>
      <c r="Q682" s="1">
        <v>171368</v>
      </c>
      <c r="R682" s="1">
        <v>5064036</v>
      </c>
      <c r="S682" s="1">
        <v>0</v>
      </c>
      <c r="T682" s="1">
        <v>0</v>
      </c>
      <c r="U682" s="1">
        <v>0</v>
      </c>
      <c r="W682" s="1">
        <v>0</v>
      </c>
      <c r="X682" s="1">
        <v>0</v>
      </c>
      <c r="Y682" s="1">
        <v>0</v>
      </c>
      <c r="AB682" s="275">
        <v>44629</v>
      </c>
      <c r="AC682" s="1">
        <v>1</v>
      </c>
      <c r="AD682" s="1" t="s">
        <v>2623</v>
      </c>
      <c r="AE682" s="1">
        <v>1</v>
      </c>
      <c r="AF682" s="1">
        <v>30</v>
      </c>
      <c r="AG682" s="1">
        <v>0</v>
      </c>
      <c r="AN682" s="1">
        <v>1</v>
      </c>
      <c r="AO682" s="1">
        <v>1</v>
      </c>
      <c r="AR682" s="276">
        <v>185988.54</v>
      </c>
      <c r="AS682" s="1" t="s">
        <v>2624</v>
      </c>
      <c r="AT682" s="1">
        <v>0</v>
      </c>
      <c r="AU682" s="1">
        <v>0</v>
      </c>
      <c r="AX682" s="1">
        <v>5</v>
      </c>
      <c r="BC682" s="1">
        <v>1</v>
      </c>
      <c r="BD682" s="1">
        <v>7</v>
      </c>
      <c r="BE682" s="1">
        <v>2</v>
      </c>
      <c r="BF682" s="296">
        <v>418336.46436388919</v>
      </c>
      <c r="BO682" s="279">
        <f t="shared" si="43"/>
        <v>66922990</v>
      </c>
      <c r="BP682" s="2">
        <f t="shared" si="44"/>
        <v>0</v>
      </c>
      <c r="BQ682" s="2">
        <f t="shared" si="42"/>
        <v>0</v>
      </c>
      <c r="BS682" s="280">
        <v>66922990</v>
      </c>
      <c r="BT682" s="281"/>
      <c r="BU682" s="281"/>
      <c r="BV682" s="281"/>
      <c r="BW682" s="281"/>
      <c r="BX682" s="281"/>
      <c r="BY682" s="281"/>
      <c r="BZ682" s="281"/>
      <c r="CA682" s="281">
        <v>0</v>
      </c>
      <c r="CB682" s="281"/>
      <c r="CC682" s="281"/>
      <c r="CD682" s="281"/>
      <c r="CE682" s="281"/>
      <c r="CF682" s="281"/>
      <c r="CG682" s="281"/>
    </row>
    <row r="683" spans="1:85" x14ac:dyDescent="0.3">
      <c r="A683" s="273">
        <f t="shared" si="41"/>
        <v>34886073.606532283</v>
      </c>
      <c r="B683" s="1" t="s">
        <v>2621</v>
      </c>
      <c r="C683" s="274">
        <v>26607788</v>
      </c>
      <c r="D683" s="1">
        <v>141105</v>
      </c>
      <c r="E683" s="1">
        <v>3</v>
      </c>
      <c r="F683" s="1" t="s">
        <v>3723</v>
      </c>
      <c r="G683" s="275">
        <v>44084</v>
      </c>
      <c r="H683" s="275">
        <v>45930</v>
      </c>
      <c r="I683" s="1">
        <v>1</v>
      </c>
      <c r="J683" s="1">
        <v>1</v>
      </c>
      <c r="K683" s="1">
        <v>20</v>
      </c>
      <c r="L683" s="1">
        <v>30</v>
      </c>
      <c r="M683" s="1">
        <v>2</v>
      </c>
      <c r="N683" s="1">
        <v>12</v>
      </c>
      <c r="O683" s="1">
        <v>12.68</v>
      </c>
      <c r="P683" s="1">
        <v>54909393</v>
      </c>
      <c r="Q683" s="1">
        <v>813508</v>
      </c>
      <c r="R683" s="1">
        <v>41833932</v>
      </c>
      <c r="S683" s="1">
        <v>0</v>
      </c>
      <c r="T683" s="1">
        <v>0</v>
      </c>
      <c r="U683" s="1">
        <v>127152000</v>
      </c>
      <c r="V683" s="1">
        <v>44068</v>
      </c>
      <c r="W683" s="1">
        <v>0</v>
      </c>
      <c r="X683" s="1">
        <v>0</v>
      </c>
      <c r="Y683" s="1">
        <v>0</v>
      </c>
      <c r="Z683" s="1" t="s">
        <v>3732</v>
      </c>
      <c r="AA683" s="1" t="s">
        <v>2807</v>
      </c>
      <c r="AB683" s="275">
        <v>44651</v>
      </c>
      <c r="AC683" s="1">
        <v>2</v>
      </c>
      <c r="AD683" s="1" t="s">
        <v>2623</v>
      </c>
      <c r="AE683" s="1">
        <v>1</v>
      </c>
      <c r="AF683" s="1">
        <v>30</v>
      </c>
      <c r="AG683" s="1">
        <v>840</v>
      </c>
      <c r="AN683" s="1">
        <v>1</v>
      </c>
      <c r="AO683" s="1">
        <v>1</v>
      </c>
      <c r="AP683" s="275">
        <v>44084</v>
      </c>
      <c r="AQ683" s="1" t="s">
        <v>2629</v>
      </c>
      <c r="AR683" s="276">
        <v>1271560.58</v>
      </c>
      <c r="AS683" s="1" t="s">
        <v>2632</v>
      </c>
      <c r="AT683" s="1">
        <v>0</v>
      </c>
      <c r="AU683" s="1">
        <v>0</v>
      </c>
      <c r="AV683" s="1" t="s">
        <v>2625</v>
      </c>
      <c r="AW683" s="1" t="s">
        <v>2626</v>
      </c>
      <c r="AX683" s="1">
        <v>5</v>
      </c>
      <c r="BC683" s="1">
        <v>1</v>
      </c>
      <c r="BD683" s="1">
        <v>7</v>
      </c>
      <c r="BE683" s="1">
        <v>2</v>
      </c>
      <c r="BF683" s="296">
        <v>5676297.8134677168</v>
      </c>
      <c r="BO683" s="279">
        <f t="shared" si="43"/>
        <v>66922242</v>
      </c>
      <c r="BP683" s="2">
        <f t="shared" si="44"/>
        <v>0</v>
      </c>
      <c r="BQ683" s="2">
        <f t="shared" si="42"/>
        <v>10797487.990000002</v>
      </c>
      <c r="BS683" s="280">
        <v>66922242</v>
      </c>
      <c r="BT683" s="281"/>
      <c r="BU683" s="281"/>
      <c r="BV683" s="281">
        <v>10797487.990000002</v>
      </c>
      <c r="BW683" s="281"/>
      <c r="BX683" s="281"/>
      <c r="BY683" s="281"/>
      <c r="BZ683" s="281"/>
      <c r="CA683" s="281"/>
      <c r="CB683" s="281"/>
      <c r="CC683" s="281"/>
      <c r="CD683" s="281"/>
      <c r="CE683" s="281"/>
      <c r="CF683" s="281"/>
      <c r="CG683" s="281"/>
    </row>
    <row r="684" spans="1:85" x14ac:dyDescent="0.3">
      <c r="A684" s="273">
        <f t="shared" si="41"/>
        <v>3831708.3934677169</v>
      </c>
      <c r="B684" s="1" t="s">
        <v>2621</v>
      </c>
      <c r="C684" s="274">
        <v>26607788</v>
      </c>
      <c r="D684" s="1">
        <v>144205</v>
      </c>
      <c r="E684" s="1">
        <v>4</v>
      </c>
      <c r="F684" s="1" t="s">
        <v>5262</v>
      </c>
      <c r="G684" s="275">
        <v>44545</v>
      </c>
      <c r="H684" s="275">
        <v>45473</v>
      </c>
      <c r="I684" s="1">
        <v>0</v>
      </c>
      <c r="J684" s="1">
        <v>1</v>
      </c>
      <c r="K684" s="1">
        <v>3</v>
      </c>
      <c r="L684" s="1">
        <v>30</v>
      </c>
      <c r="M684" s="1">
        <v>2</v>
      </c>
      <c r="N684" s="1">
        <v>17.690000000000001</v>
      </c>
      <c r="O684" s="1">
        <v>19.2</v>
      </c>
      <c r="P684" s="1">
        <v>5000000</v>
      </c>
      <c r="Q684" s="1">
        <v>208450</v>
      </c>
      <c r="R684" s="1">
        <v>4594889</v>
      </c>
      <c r="S684" s="1">
        <v>0</v>
      </c>
      <c r="T684" s="1">
        <v>0</v>
      </c>
      <c r="U684" s="1">
        <v>0</v>
      </c>
      <c r="W684" s="1">
        <v>0</v>
      </c>
      <c r="X684" s="1">
        <v>0</v>
      </c>
      <c r="Y684" s="1">
        <v>0</v>
      </c>
      <c r="AB684" s="275">
        <v>44651</v>
      </c>
      <c r="AC684" s="1">
        <v>1</v>
      </c>
      <c r="AD684" s="1" t="s">
        <v>2623</v>
      </c>
      <c r="AE684" s="1">
        <v>1</v>
      </c>
      <c r="AF684" s="1">
        <v>30</v>
      </c>
      <c r="AG684" s="1">
        <v>0</v>
      </c>
      <c r="AN684" s="1">
        <v>1</v>
      </c>
      <c r="AO684" s="1">
        <v>1</v>
      </c>
      <c r="AR684" s="276">
        <v>139716.42000000001</v>
      </c>
      <c r="AS684" s="1" t="s">
        <v>2657</v>
      </c>
      <c r="AT684" s="1">
        <v>0</v>
      </c>
      <c r="AU684" s="1">
        <v>0</v>
      </c>
      <c r="AX684" s="1">
        <v>5</v>
      </c>
      <c r="BC684" s="1">
        <v>1</v>
      </c>
      <c r="BD684" s="1">
        <v>7</v>
      </c>
      <c r="BE684" s="1">
        <v>2</v>
      </c>
      <c r="BF684" s="296">
        <v>623464.18653228343</v>
      </c>
      <c r="BO684" s="279">
        <f t="shared" si="43"/>
        <v>66924082</v>
      </c>
      <c r="BP684" s="2">
        <f t="shared" si="44"/>
        <v>23317934.588262867</v>
      </c>
      <c r="BQ684" s="2">
        <f t="shared" si="42"/>
        <v>10274002.401737135</v>
      </c>
      <c r="BS684" s="280">
        <v>66924082</v>
      </c>
      <c r="BT684" s="281">
        <v>23317934.588262867</v>
      </c>
      <c r="BU684" s="281"/>
      <c r="BV684" s="281">
        <v>10085226.646944672</v>
      </c>
      <c r="BW684" s="281"/>
      <c r="BX684" s="281"/>
      <c r="BY684" s="281"/>
      <c r="BZ684" s="281"/>
      <c r="CA684" s="281">
        <v>188775.75479246292</v>
      </c>
      <c r="CB684" s="281"/>
      <c r="CC684" s="281"/>
      <c r="CD684" s="281"/>
      <c r="CE684" s="281"/>
      <c r="CF684" s="281"/>
      <c r="CG684" s="281"/>
    </row>
    <row r="685" spans="1:85" x14ac:dyDescent="0.3">
      <c r="A685" s="273">
        <f t="shared" si="41"/>
        <v>903233.21426105162</v>
      </c>
      <c r="B685" s="1" t="s">
        <v>2621</v>
      </c>
      <c r="C685" s="274">
        <v>26620842</v>
      </c>
      <c r="D685" s="1">
        <v>144105</v>
      </c>
      <c r="E685" s="1">
        <v>4</v>
      </c>
      <c r="F685" s="1" t="s">
        <v>2890</v>
      </c>
      <c r="G685" s="275">
        <v>42972</v>
      </c>
      <c r="H685" s="275">
        <v>44804</v>
      </c>
      <c r="I685" s="1">
        <v>1</v>
      </c>
      <c r="J685" s="1">
        <v>1</v>
      </c>
      <c r="K685" s="1">
        <v>35</v>
      </c>
      <c r="L685" s="1">
        <v>30</v>
      </c>
      <c r="M685" s="1">
        <v>2</v>
      </c>
      <c r="N685" s="1">
        <v>11.03</v>
      </c>
      <c r="O685" s="1">
        <v>11.61</v>
      </c>
      <c r="P685" s="1">
        <v>9190901</v>
      </c>
      <c r="Q685" s="1">
        <v>200016</v>
      </c>
      <c r="R685" s="1">
        <v>973284</v>
      </c>
      <c r="S685" s="1">
        <v>0</v>
      </c>
      <c r="T685" s="1">
        <v>0</v>
      </c>
      <c r="U685" s="1">
        <v>0</v>
      </c>
      <c r="W685" s="1">
        <v>0</v>
      </c>
      <c r="X685" s="1">
        <v>0</v>
      </c>
      <c r="Y685" s="1">
        <v>0</v>
      </c>
      <c r="AB685" s="275">
        <v>44651</v>
      </c>
      <c r="AC685" s="1">
        <v>1</v>
      </c>
      <c r="AD685" s="1" t="s">
        <v>2623</v>
      </c>
      <c r="AE685" s="1">
        <v>1</v>
      </c>
      <c r="AF685" s="1">
        <v>30</v>
      </c>
      <c r="AG685" s="1">
        <v>232</v>
      </c>
      <c r="AN685" s="1">
        <v>1</v>
      </c>
      <c r="AO685" s="1">
        <v>1</v>
      </c>
      <c r="AR685" s="276">
        <v>19442.5</v>
      </c>
      <c r="AS685" s="1" t="s">
        <v>2632</v>
      </c>
      <c r="AT685" s="1">
        <v>0</v>
      </c>
      <c r="AU685" s="1">
        <v>0</v>
      </c>
      <c r="AV685" s="1" t="s">
        <v>2625</v>
      </c>
      <c r="AW685" s="1" t="s">
        <v>2626</v>
      </c>
      <c r="AX685" s="1">
        <v>5</v>
      </c>
      <c r="BC685" s="1">
        <v>1</v>
      </c>
      <c r="BD685" s="1">
        <v>7</v>
      </c>
      <c r="BE685" s="1">
        <v>2</v>
      </c>
      <c r="BF685" s="296">
        <v>50608.285738948398</v>
      </c>
      <c r="BO685" s="279">
        <f t="shared" si="43"/>
        <v>66942604</v>
      </c>
      <c r="BP685" s="2">
        <f t="shared" si="44"/>
        <v>0</v>
      </c>
      <c r="BQ685" s="2">
        <f t="shared" si="42"/>
        <v>0</v>
      </c>
      <c r="BS685" s="280">
        <v>66942604</v>
      </c>
      <c r="BT685" s="281"/>
      <c r="BU685" s="281"/>
      <c r="BV685" s="281"/>
      <c r="BW685" s="281"/>
      <c r="BX685" s="281"/>
      <c r="BY685" s="281"/>
      <c r="BZ685" s="281"/>
      <c r="CA685" s="281">
        <v>0</v>
      </c>
      <c r="CB685" s="281"/>
      <c r="CC685" s="281"/>
      <c r="CD685" s="281"/>
      <c r="CE685" s="281"/>
      <c r="CF685" s="281"/>
      <c r="CG685" s="281"/>
    </row>
    <row r="686" spans="1:85" x14ac:dyDescent="0.3">
      <c r="A686" s="273">
        <f t="shared" si="41"/>
        <v>117681791.35988754</v>
      </c>
      <c r="B686" s="1" t="s">
        <v>2621</v>
      </c>
      <c r="C686" s="274">
        <v>26620842</v>
      </c>
      <c r="D686" s="1">
        <v>144105</v>
      </c>
      <c r="E686" s="1">
        <v>4</v>
      </c>
      <c r="F686" s="1" t="s">
        <v>5788</v>
      </c>
      <c r="G686" s="275">
        <v>44609</v>
      </c>
      <c r="H686" s="275">
        <v>47542</v>
      </c>
      <c r="I686" s="1">
        <v>0</v>
      </c>
      <c r="J686" s="1">
        <v>1</v>
      </c>
      <c r="K686" s="1">
        <v>1</v>
      </c>
      <c r="L686" s="1">
        <v>30</v>
      </c>
      <c r="M686" s="1">
        <v>2</v>
      </c>
      <c r="N686" s="1">
        <v>9</v>
      </c>
      <c r="O686" s="1">
        <v>9.3800000000000008</v>
      </c>
      <c r="P686" s="1">
        <v>126979836</v>
      </c>
      <c r="Q686" s="1">
        <v>1160659</v>
      </c>
      <c r="R686" s="1">
        <v>126814699</v>
      </c>
      <c r="S686" s="1">
        <v>0</v>
      </c>
      <c r="T686" s="1">
        <v>0</v>
      </c>
      <c r="U686" s="1">
        <v>0</v>
      </c>
      <c r="W686" s="1">
        <v>0</v>
      </c>
      <c r="X686" s="1">
        <v>0</v>
      </c>
      <c r="Y686" s="1">
        <v>0</v>
      </c>
      <c r="Z686" s="1" t="s">
        <v>5789</v>
      </c>
      <c r="AA686" s="1" t="s">
        <v>3540</v>
      </c>
      <c r="AB686" s="275">
        <v>44651</v>
      </c>
      <c r="AC686" s="1">
        <v>1</v>
      </c>
      <c r="AD686" s="1" t="s">
        <v>2623</v>
      </c>
      <c r="AE686" s="1">
        <v>1</v>
      </c>
      <c r="AF686" s="1">
        <v>30</v>
      </c>
      <c r="AG686" s="1">
        <v>0</v>
      </c>
      <c r="AN686" s="1">
        <v>1</v>
      </c>
      <c r="AO686" s="1">
        <v>1</v>
      </c>
      <c r="AR686" s="276">
        <v>2538866.7200000002</v>
      </c>
      <c r="AS686" s="1" t="s">
        <v>2632</v>
      </c>
      <c r="AT686" s="1">
        <v>0</v>
      </c>
      <c r="AU686" s="1">
        <v>0</v>
      </c>
      <c r="AV686" s="1" t="s">
        <v>2625</v>
      </c>
      <c r="AW686" s="1" t="s">
        <v>2626</v>
      </c>
      <c r="AX686" s="1">
        <v>5</v>
      </c>
      <c r="BC686" s="1">
        <v>1</v>
      </c>
      <c r="BD686" s="1">
        <v>7</v>
      </c>
      <c r="BE686" s="1">
        <v>2</v>
      </c>
      <c r="BF686" s="296">
        <v>6594040.9201124571</v>
      </c>
      <c r="BO686" s="279">
        <f t="shared" si="43"/>
        <v>66944448</v>
      </c>
      <c r="BP686" s="2">
        <f t="shared" si="44"/>
        <v>0</v>
      </c>
      <c r="BQ686" s="2">
        <f t="shared" si="42"/>
        <v>3556897</v>
      </c>
      <c r="BS686" s="280">
        <v>66944448</v>
      </c>
      <c r="BT686" s="281"/>
      <c r="BU686" s="281"/>
      <c r="BV686" s="281">
        <v>2278508.2004199186</v>
      </c>
      <c r="BW686" s="281"/>
      <c r="BX686" s="281"/>
      <c r="BY686" s="281"/>
      <c r="BZ686" s="281"/>
      <c r="CA686" s="281">
        <v>1278388.7995800814</v>
      </c>
      <c r="CB686" s="281"/>
      <c r="CC686" s="281"/>
      <c r="CD686" s="281"/>
      <c r="CE686" s="281"/>
      <c r="CF686" s="281"/>
      <c r="CG686" s="281"/>
    </row>
    <row r="687" spans="1:85" x14ac:dyDescent="0.3">
      <c r="A687" s="273">
        <f t="shared" si="41"/>
        <v>29285760.498996563</v>
      </c>
      <c r="B687" s="1" t="s">
        <v>2621</v>
      </c>
      <c r="C687" s="274">
        <v>26620842</v>
      </c>
      <c r="D687" s="1">
        <v>144205</v>
      </c>
      <c r="E687" s="1">
        <v>3</v>
      </c>
      <c r="F687" s="1" t="s">
        <v>4600</v>
      </c>
      <c r="G687" s="275">
        <v>44302</v>
      </c>
      <c r="H687" s="275">
        <v>45777</v>
      </c>
      <c r="I687" s="1">
        <v>0</v>
      </c>
      <c r="J687" s="1">
        <v>1</v>
      </c>
      <c r="K687" s="1">
        <v>13</v>
      </c>
      <c r="L687" s="1">
        <v>30</v>
      </c>
      <c r="M687" s="1">
        <v>2</v>
      </c>
      <c r="N687" s="1">
        <v>10.81</v>
      </c>
      <c r="O687" s="1">
        <v>11.36</v>
      </c>
      <c r="P687" s="1">
        <v>39233712</v>
      </c>
      <c r="Q687" s="1">
        <v>849899</v>
      </c>
      <c r="R687" s="1">
        <v>31558609</v>
      </c>
      <c r="S687" s="1">
        <v>0</v>
      </c>
      <c r="T687" s="1">
        <v>0</v>
      </c>
      <c r="U687" s="1">
        <v>0</v>
      </c>
      <c r="W687" s="1">
        <v>0</v>
      </c>
      <c r="X687" s="1">
        <v>0</v>
      </c>
      <c r="Y687" s="1">
        <v>0</v>
      </c>
      <c r="Z687" s="1" t="s">
        <v>2635</v>
      </c>
      <c r="AA687" s="1" t="s">
        <v>3609</v>
      </c>
      <c r="AB687" s="275">
        <v>44651</v>
      </c>
      <c r="AC687" s="1">
        <v>1</v>
      </c>
      <c r="AD687" s="1" t="s">
        <v>2623</v>
      </c>
      <c r="AE687" s="1">
        <v>1</v>
      </c>
      <c r="AF687" s="1">
        <v>30</v>
      </c>
      <c r="AG687" s="1">
        <v>0</v>
      </c>
      <c r="AN687" s="1">
        <v>1</v>
      </c>
      <c r="AO687" s="1">
        <v>1</v>
      </c>
      <c r="AP687" s="1">
        <v>44302</v>
      </c>
      <c r="AQ687" s="1" t="s">
        <v>2629</v>
      </c>
      <c r="AR687" s="276">
        <v>631881.31999999995</v>
      </c>
      <c r="AS687" s="1" t="s">
        <v>2624</v>
      </c>
      <c r="AT687" s="1">
        <v>0</v>
      </c>
      <c r="AU687" s="1">
        <v>0</v>
      </c>
      <c r="AX687" s="1">
        <v>5</v>
      </c>
      <c r="BC687" s="1">
        <v>1</v>
      </c>
      <c r="BD687" s="1">
        <v>7</v>
      </c>
      <c r="BE687" s="1">
        <v>2</v>
      </c>
      <c r="BF687" s="296">
        <v>1640967.1810034362</v>
      </c>
      <c r="BO687" s="279">
        <f t="shared" si="43"/>
        <v>66948866</v>
      </c>
      <c r="BP687" s="2">
        <f t="shared" si="44"/>
        <v>17649524.633364566</v>
      </c>
      <c r="BQ687" s="2">
        <f t="shared" si="42"/>
        <v>18573018.366635434</v>
      </c>
      <c r="BS687" s="280">
        <v>66948866</v>
      </c>
      <c r="BT687" s="281">
        <v>17649524.633364566</v>
      </c>
      <c r="BU687" s="281"/>
      <c r="BV687" s="281"/>
      <c r="BW687" s="281"/>
      <c r="BX687" s="281"/>
      <c r="BY687" s="281"/>
      <c r="BZ687" s="281"/>
      <c r="CA687" s="281">
        <v>18573018.366635434</v>
      </c>
      <c r="CB687" s="281"/>
      <c r="CC687" s="281"/>
      <c r="CD687" s="281"/>
      <c r="CE687" s="281"/>
      <c r="CF687" s="281"/>
      <c r="CG687" s="281"/>
    </row>
    <row r="688" spans="1:85" x14ac:dyDescent="0.3">
      <c r="A688" s="273">
        <f t="shared" si="41"/>
        <v>2325303.9268548423</v>
      </c>
      <c r="B688" s="1" t="s">
        <v>2621</v>
      </c>
      <c r="C688" s="274">
        <v>26620842</v>
      </c>
      <c r="D688" s="1">
        <v>144205</v>
      </c>
      <c r="E688" s="1">
        <v>4</v>
      </c>
      <c r="F688" s="1" t="s">
        <v>4545</v>
      </c>
      <c r="G688" s="275">
        <v>44344</v>
      </c>
      <c r="H688" s="275">
        <v>45077</v>
      </c>
      <c r="I688" s="1">
        <v>0</v>
      </c>
      <c r="J688" s="1">
        <v>1</v>
      </c>
      <c r="K688" s="1">
        <v>10</v>
      </c>
      <c r="L688" s="1">
        <v>30</v>
      </c>
      <c r="M688" s="1">
        <v>2</v>
      </c>
      <c r="N688" s="1">
        <v>17.690000000000001</v>
      </c>
      <c r="O688" s="1">
        <v>19.2</v>
      </c>
      <c r="P688" s="1">
        <v>4000000</v>
      </c>
      <c r="Q688" s="1">
        <v>199896</v>
      </c>
      <c r="R688" s="1">
        <v>2505827</v>
      </c>
      <c r="S688" s="1">
        <v>0</v>
      </c>
      <c r="T688" s="1">
        <v>0</v>
      </c>
      <c r="U688" s="1">
        <v>0</v>
      </c>
      <c r="W688" s="1">
        <v>0</v>
      </c>
      <c r="X688" s="1">
        <v>0</v>
      </c>
      <c r="Y688" s="1">
        <v>0</v>
      </c>
      <c r="AB688" s="275">
        <v>44651</v>
      </c>
      <c r="AC688" s="1">
        <v>1</v>
      </c>
      <c r="AD688" s="1" t="s">
        <v>2623</v>
      </c>
      <c r="AE688" s="1">
        <v>1</v>
      </c>
      <c r="AF688" s="1">
        <v>30</v>
      </c>
      <c r="AG688" s="1">
        <v>0</v>
      </c>
      <c r="AN688" s="1">
        <v>1</v>
      </c>
      <c r="AO688" s="1">
        <v>1</v>
      </c>
      <c r="AP688" s="275"/>
      <c r="AR688" s="276">
        <v>50226.46</v>
      </c>
      <c r="AS688" s="1" t="s">
        <v>2657</v>
      </c>
      <c r="AT688" s="1">
        <v>0</v>
      </c>
      <c r="AU688" s="1">
        <v>0</v>
      </c>
      <c r="AX688" s="1">
        <v>5</v>
      </c>
      <c r="BC688" s="1">
        <v>1</v>
      </c>
      <c r="BD688" s="1">
        <v>7</v>
      </c>
      <c r="BE688" s="1">
        <v>2</v>
      </c>
      <c r="BF688" s="296">
        <v>130296.61314515787</v>
      </c>
      <c r="BO688" s="279">
        <f t="shared" si="43"/>
        <v>66962687</v>
      </c>
      <c r="BP688" s="2">
        <f t="shared" si="44"/>
        <v>0</v>
      </c>
      <c r="BQ688" s="2">
        <f t="shared" si="42"/>
        <v>6404198.6499999994</v>
      </c>
      <c r="BS688" s="280">
        <v>66962687</v>
      </c>
      <c r="BT688" s="281"/>
      <c r="BU688" s="281"/>
      <c r="BV688" s="281"/>
      <c r="BW688" s="281"/>
      <c r="BX688" s="281"/>
      <c r="BY688" s="281"/>
      <c r="BZ688" s="281"/>
      <c r="CA688" s="281">
        <v>6404198.6499999994</v>
      </c>
      <c r="CB688" s="281"/>
      <c r="CC688" s="281"/>
      <c r="CD688" s="281"/>
      <c r="CE688" s="281"/>
      <c r="CF688" s="281"/>
      <c r="CG688" s="281"/>
    </row>
    <row r="689" spans="1:85" x14ac:dyDescent="0.3">
      <c r="A689" s="273">
        <f t="shared" si="41"/>
        <v>0</v>
      </c>
      <c r="B689" s="1" t="s">
        <v>2621</v>
      </c>
      <c r="C689" s="274">
        <v>26622488</v>
      </c>
      <c r="D689" s="1">
        <v>144205</v>
      </c>
      <c r="E689" s="1">
        <v>4</v>
      </c>
      <c r="F689" s="1" t="s">
        <v>3361</v>
      </c>
      <c r="G689" s="275">
        <v>43844</v>
      </c>
      <c r="H689" s="275">
        <v>45688</v>
      </c>
      <c r="I689" s="1">
        <v>0</v>
      </c>
      <c r="J689" s="1">
        <v>1</v>
      </c>
      <c r="K689" s="1">
        <v>26</v>
      </c>
      <c r="L689" s="1">
        <v>30</v>
      </c>
      <c r="M689" s="1">
        <v>2</v>
      </c>
      <c r="N689" s="1">
        <v>8.8699999999999992</v>
      </c>
      <c r="O689" s="1">
        <v>9.25</v>
      </c>
      <c r="P689" s="1">
        <v>35179227</v>
      </c>
      <c r="Q689" s="1">
        <v>728216</v>
      </c>
      <c r="R689" s="1">
        <v>21819272</v>
      </c>
      <c r="S689" s="1">
        <v>0</v>
      </c>
      <c r="T689" s="1">
        <v>0</v>
      </c>
      <c r="U689" s="1">
        <v>0</v>
      </c>
      <c r="W689" s="1">
        <v>0</v>
      </c>
      <c r="X689" s="1">
        <v>0</v>
      </c>
      <c r="Y689" s="1">
        <v>0</v>
      </c>
      <c r="AB689" s="275">
        <v>44651</v>
      </c>
      <c r="AC689" s="1">
        <v>1</v>
      </c>
      <c r="AD689" s="1" t="s">
        <v>2623</v>
      </c>
      <c r="AE689" s="1">
        <v>1</v>
      </c>
      <c r="AF689" s="1">
        <v>30</v>
      </c>
      <c r="AG689" s="1">
        <v>0</v>
      </c>
      <c r="AN689" s="1">
        <v>1</v>
      </c>
      <c r="AO689" s="1">
        <v>1</v>
      </c>
      <c r="AR689" s="276">
        <v>2525467</v>
      </c>
      <c r="AS689" s="1" t="s">
        <v>2624</v>
      </c>
      <c r="AT689" s="1">
        <v>0</v>
      </c>
      <c r="AU689" s="1">
        <v>0</v>
      </c>
      <c r="AX689" s="1">
        <v>5</v>
      </c>
      <c r="BC689" s="1">
        <v>1</v>
      </c>
      <c r="BD689" s="1">
        <v>7</v>
      </c>
      <c r="BE689" s="1">
        <v>2</v>
      </c>
      <c r="BF689" s="296">
        <v>19830171</v>
      </c>
      <c r="BO689" s="279">
        <f t="shared" si="43"/>
        <v>66964666</v>
      </c>
      <c r="BP689" s="2">
        <f t="shared" si="44"/>
        <v>0</v>
      </c>
      <c r="BQ689" s="2">
        <f t="shared" si="42"/>
        <v>0</v>
      </c>
      <c r="BS689" s="280">
        <v>66964666</v>
      </c>
      <c r="BT689" s="281"/>
      <c r="BU689" s="281"/>
      <c r="BV689" s="281"/>
      <c r="BW689" s="281"/>
      <c r="BX689" s="281"/>
      <c r="BY689" s="281"/>
      <c r="BZ689" s="281"/>
      <c r="CA689" s="281">
        <v>0</v>
      </c>
      <c r="CB689" s="281"/>
      <c r="CC689" s="281"/>
      <c r="CD689" s="281"/>
      <c r="CE689" s="281"/>
      <c r="CF689" s="281"/>
      <c r="CG689" s="281"/>
    </row>
    <row r="690" spans="1:85" x14ac:dyDescent="0.3">
      <c r="A690" s="273">
        <f t="shared" si="41"/>
        <v>0</v>
      </c>
      <c r="B690" s="1" t="s">
        <v>2621</v>
      </c>
      <c r="C690" s="274">
        <v>26624062</v>
      </c>
      <c r="D690" s="1">
        <v>144105</v>
      </c>
      <c r="E690" s="1">
        <v>4</v>
      </c>
      <c r="F690" s="1" t="s">
        <v>4465</v>
      </c>
      <c r="G690" s="275">
        <v>44315</v>
      </c>
      <c r="H690" s="275">
        <v>45412</v>
      </c>
      <c r="I690" s="1">
        <v>0</v>
      </c>
      <c r="J690" s="1">
        <v>1</v>
      </c>
      <c r="K690" s="1">
        <v>11</v>
      </c>
      <c r="L690" s="1">
        <v>30</v>
      </c>
      <c r="M690" s="1">
        <v>2</v>
      </c>
      <c r="N690" s="1">
        <v>6.2</v>
      </c>
      <c r="O690" s="1">
        <v>6.38</v>
      </c>
      <c r="P690" s="1">
        <v>20029771</v>
      </c>
      <c r="Q690" s="1">
        <v>614916</v>
      </c>
      <c r="R690" s="1">
        <v>14324271</v>
      </c>
      <c r="S690" s="1">
        <v>0</v>
      </c>
      <c r="T690" s="1">
        <v>0</v>
      </c>
      <c r="U690" s="1">
        <v>0</v>
      </c>
      <c r="W690" s="1">
        <v>0</v>
      </c>
      <c r="X690" s="1">
        <v>0</v>
      </c>
      <c r="Y690" s="1">
        <v>0</v>
      </c>
      <c r="AB690" s="275">
        <v>44651</v>
      </c>
      <c r="AC690" s="1">
        <v>1</v>
      </c>
      <c r="AD690" s="1" t="s">
        <v>2623</v>
      </c>
      <c r="AE690" s="1">
        <v>1</v>
      </c>
      <c r="AF690" s="1">
        <v>30</v>
      </c>
      <c r="AG690" s="1">
        <v>0</v>
      </c>
      <c r="AN690" s="1">
        <v>1</v>
      </c>
      <c r="AO690" s="1">
        <v>1</v>
      </c>
      <c r="AR690" s="276">
        <v>2772612</v>
      </c>
      <c r="AS690" s="1" t="s">
        <v>2632</v>
      </c>
      <c r="AT690" s="1">
        <v>0</v>
      </c>
      <c r="AU690" s="1">
        <v>0</v>
      </c>
      <c r="AV690" s="1" t="s">
        <v>2625</v>
      </c>
      <c r="AW690" s="1" t="s">
        <v>2626</v>
      </c>
      <c r="AX690" s="1">
        <v>5</v>
      </c>
      <c r="BC690" s="1">
        <v>1</v>
      </c>
      <c r="BD690" s="1">
        <v>7</v>
      </c>
      <c r="BE690" s="1">
        <v>2</v>
      </c>
      <c r="BF690" s="296">
        <v>21449931</v>
      </c>
      <c r="BO690" s="279">
        <f t="shared" si="43"/>
        <v>66989296</v>
      </c>
      <c r="BP690" s="2">
        <f t="shared" si="44"/>
        <v>0</v>
      </c>
      <c r="BQ690" s="2">
        <f t="shared" si="42"/>
        <v>1449775.4799999997</v>
      </c>
      <c r="BS690" s="280">
        <v>66989296</v>
      </c>
      <c r="BT690" s="281"/>
      <c r="BU690" s="281"/>
      <c r="BV690" s="281">
        <v>1261292.292316007</v>
      </c>
      <c r="BW690" s="281"/>
      <c r="BX690" s="281"/>
      <c r="BY690" s="281"/>
      <c r="BZ690" s="281"/>
      <c r="CA690" s="281">
        <v>188483.18768399284</v>
      </c>
      <c r="CB690" s="281"/>
      <c r="CC690" s="281"/>
      <c r="CD690" s="281"/>
      <c r="CE690" s="281"/>
      <c r="CF690" s="281"/>
      <c r="CG690" s="281"/>
    </row>
    <row r="691" spans="1:85" x14ac:dyDescent="0.3">
      <c r="A691" s="273">
        <f t="shared" si="41"/>
        <v>0</v>
      </c>
      <c r="B691" s="1" t="s">
        <v>2621</v>
      </c>
      <c r="C691" s="282">
        <v>26624848</v>
      </c>
      <c r="D691" s="149">
        <v>141105</v>
      </c>
      <c r="E691" s="149">
        <v>4</v>
      </c>
      <c r="F691" s="149" t="s">
        <v>2895</v>
      </c>
      <c r="G691" s="283">
        <v>43131</v>
      </c>
      <c r="H691" s="283">
        <v>44985</v>
      </c>
      <c r="I691" s="149">
        <v>0</v>
      </c>
      <c r="J691" s="149">
        <v>1</v>
      </c>
      <c r="K691" s="149">
        <v>41</v>
      </c>
      <c r="L691" s="149">
        <v>30</v>
      </c>
      <c r="M691" s="149">
        <v>2</v>
      </c>
      <c r="N691" s="149">
        <v>10.67</v>
      </c>
      <c r="O691" s="149">
        <v>11.21</v>
      </c>
      <c r="P691" s="149">
        <v>70039062</v>
      </c>
      <c r="Q691" s="149">
        <v>1266111</v>
      </c>
      <c r="R691" s="149">
        <v>15339952</v>
      </c>
      <c r="S691" s="149">
        <v>0</v>
      </c>
      <c r="T691" s="149">
        <v>0</v>
      </c>
      <c r="U691" s="149">
        <v>112990000</v>
      </c>
      <c r="V691" s="149">
        <v>43131</v>
      </c>
      <c r="W691" s="149">
        <v>0</v>
      </c>
      <c r="X691" s="149">
        <v>0</v>
      </c>
      <c r="Y691" s="149">
        <v>0</v>
      </c>
      <c r="Z691" s="149" t="s">
        <v>3734</v>
      </c>
      <c r="AA691" s="149" t="s">
        <v>3609</v>
      </c>
      <c r="AB691" s="283">
        <v>44651</v>
      </c>
      <c r="AC691" s="149">
        <v>3</v>
      </c>
      <c r="AD691" s="149" t="s">
        <v>2623</v>
      </c>
      <c r="AE691" s="149">
        <v>1</v>
      </c>
      <c r="AF691" s="149">
        <v>30</v>
      </c>
      <c r="AG691" s="149">
        <v>0</v>
      </c>
      <c r="AH691" s="149"/>
      <c r="AI691" s="149"/>
      <c r="AJ691" s="149"/>
      <c r="AK691" s="149"/>
      <c r="AL691" s="149"/>
      <c r="AM691" s="149"/>
      <c r="AN691" s="149">
        <v>1</v>
      </c>
      <c r="AO691" s="149">
        <v>1</v>
      </c>
      <c r="AP691" s="149"/>
      <c r="AQ691" s="149"/>
      <c r="AR691" s="284">
        <v>2157919.5699999998</v>
      </c>
      <c r="AS691" s="1" t="s">
        <v>2624</v>
      </c>
      <c r="AT691" s="1">
        <v>0</v>
      </c>
      <c r="AU691" s="1">
        <v>0</v>
      </c>
      <c r="AV691" s="1" t="s">
        <v>2625</v>
      </c>
      <c r="AW691" s="1" t="s">
        <v>2626</v>
      </c>
      <c r="AX691" s="1">
        <v>5</v>
      </c>
      <c r="BC691" s="1">
        <v>1</v>
      </c>
      <c r="BD691" s="1">
        <v>7</v>
      </c>
      <c r="BE691" s="1">
        <v>2</v>
      </c>
      <c r="BF691" s="296">
        <v>21302980</v>
      </c>
      <c r="BO691" s="279">
        <f t="shared" si="43"/>
        <v>66999092</v>
      </c>
      <c r="BP691" s="2">
        <f t="shared" si="44"/>
        <v>29880169.978272427</v>
      </c>
      <c r="BQ691" s="2">
        <f t="shared" si="42"/>
        <v>2698212.4417275698</v>
      </c>
      <c r="BS691" s="280">
        <v>66999092</v>
      </c>
      <c r="BT691" s="281">
        <v>29880169.978272427</v>
      </c>
      <c r="BU691" s="281"/>
      <c r="BV691" s="281">
        <v>2698212.4417275698</v>
      </c>
      <c r="BW691" s="281"/>
      <c r="BX691" s="281"/>
      <c r="BY691" s="281"/>
      <c r="BZ691" s="281"/>
      <c r="CA691" s="281"/>
      <c r="CB691" s="281"/>
      <c r="CC691" s="281"/>
      <c r="CD691" s="281"/>
      <c r="CE691" s="281"/>
      <c r="CF691" s="281"/>
      <c r="CG691" s="281"/>
    </row>
    <row r="692" spans="1:85" x14ac:dyDescent="0.3">
      <c r="A692" s="273">
        <f t="shared" si="41"/>
        <v>0</v>
      </c>
      <c r="B692" s="1" t="s">
        <v>2621</v>
      </c>
      <c r="C692" s="274">
        <v>26660269</v>
      </c>
      <c r="D692" s="1">
        <v>144105</v>
      </c>
      <c r="E692" s="1">
        <v>4</v>
      </c>
      <c r="F692" s="1" t="s">
        <v>2724</v>
      </c>
      <c r="G692" s="275">
        <v>43721</v>
      </c>
      <c r="H692" s="275">
        <v>44834</v>
      </c>
      <c r="I692" s="1">
        <v>0</v>
      </c>
      <c r="J692" s="1">
        <v>1</v>
      </c>
      <c r="K692" s="1">
        <v>30</v>
      </c>
      <c r="L692" s="1">
        <v>30</v>
      </c>
      <c r="M692" s="1">
        <v>2</v>
      </c>
      <c r="N692" s="1">
        <v>12</v>
      </c>
      <c r="O692" s="1">
        <v>12.68</v>
      </c>
      <c r="P692" s="1">
        <v>9899384</v>
      </c>
      <c r="Q692" s="1">
        <v>328801</v>
      </c>
      <c r="R692" s="1">
        <v>1905566</v>
      </c>
      <c r="S692" s="1">
        <v>0</v>
      </c>
      <c r="T692" s="1">
        <v>0</v>
      </c>
      <c r="U692" s="1">
        <v>0</v>
      </c>
      <c r="W692" s="1">
        <v>0</v>
      </c>
      <c r="X692" s="1">
        <v>0</v>
      </c>
      <c r="Y692" s="1">
        <v>0</v>
      </c>
      <c r="AB692" s="275">
        <v>44651</v>
      </c>
      <c r="AC692" s="1">
        <v>1</v>
      </c>
      <c r="AD692" s="1" t="s">
        <v>2623</v>
      </c>
      <c r="AE692" s="1">
        <v>1</v>
      </c>
      <c r="AF692" s="1">
        <v>30</v>
      </c>
      <c r="AG692" s="1">
        <v>0</v>
      </c>
      <c r="AN692" s="1">
        <v>1</v>
      </c>
      <c r="AO692" s="1">
        <v>1</v>
      </c>
      <c r="AR692" s="276">
        <v>281008.38</v>
      </c>
      <c r="AS692" s="1" t="s">
        <v>2624</v>
      </c>
      <c r="AT692" s="1">
        <v>0</v>
      </c>
      <c r="AU692" s="1">
        <v>0</v>
      </c>
      <c r="AV692" s="1" t="s">
        <v>2625</v>
      </c>
      <c r="AW692" s="1" t="s">
        <v>2626</v>
      </c>
      <c r="AX692" s="1">
        <v>5</v>
      </c>
      <c r="BC692" s="1">
        <v>1</v>
      </c>
      <c r="BD692" s="1">
        <v>7</v>
      </c>
      <c r="BE692" s="1">
        <v>2</v>
      </c>
      <c r="BF692" s="296">
        <v>1660553.1594248121</v>
      </c>
      <c r="BO692" s="279">
        <f t="shared" si="43"/>
        <v>67002696</v>
      </c>
      <c r="BP692" s="2">
        <f t="shared" si="44"/>
        <v>0</v>
      </c>
      <c r="BQ692" s="2">
        <f t="shared" si="42"/>
        <v>0</v>
      </c>
      <c r="BS692" s="280">
        <v>67002696</v>
      </c>
      <c r="BT692" s="281"/>
      <c r="BU692" s="281"/>
      <c r="BV692" s="281">
        <v>0</v>
      </c>
      <c r="BW692" s="281"/>
      <c r="BX692" s="281"/>
      <c r="BY692" s="281"/>
      <c r="BZ692" s="281"/>
      <c r="CA692" s="281"/>
      <c r="CB692" s="281"/>
      <c r="CC692" s="281"/>
      <c r="CD692" s="281"/>
      <c r="CE692" s="281"/>
      <c r="CF692" s="281"/>
      <c r="CG692" s="281"/>
    </row>
    <row r="693" spans="1:85" x14ac:dyDescent="0.3">
      <c r="A693" s="273">
        <f t="shared" si="41"/>
        <v>0</v>
      </c>
      <c r="B693" s="1" t="s">
        <v>2621</v>
      </c>
      <c r="C693" s="274">
        <v>26660269</v>
      </c>
      <c r="D693" s="1">
        <v>144105</v>
      </c>
      <c r="E693" s="1">
        <v>4</v>
      </c>
      <c r="F693" s="1" t="s">
        <v>2896</v>
      </c>
      <c r="G693" s="275">
        <v>43489</v>
      </c>
      <c r="H693" s="275">
        <v>44957</v>
      </c>
      <c r="I693" s="1">
        <v>0</v>
      </c>
      <c r="J693" s="1">
        <v>1</v>
      </c>
      <c r="K693" s="1">
        <v>35</v>
      </c>
      <c r="L693" s="1">
        <v>30</v>
      </c>
      <c r="M693" s="1">
        <v>2</v>
      </c>
      <c r="N693" s="1">
        <v>9.36</v>
      </c>
      <c r="O693" s="1">
        <v>9.77</v>
      </c>
      <c r="P693" s="1">
        <v>6021676</v>
      </c>
      <c r="Q693" s="1">
        <v>150881</v>
      </c>
      <c r="R693" s="1">
        <v>1446062</v>
      </c>
      <c r="S693" s="1">
        <v>0</v>
      </c>
      <c r="T693" s="1">
        <v>0</v>
      </c>
      <c r="U693" s="1">
        <v>0</v>
      </c>
      <c r="W693" s="1">
        <v>0</v>
      </c>
      <c r="X693" s="1">
        <v>0</v>
      </c>
      <c r="Y693" s="1">
        <v>0</v>
      </c>
      <c r="AB693" s="275">
        <v>44651</v>
      </c>
      <c r="AC693" s="1">
        <v>1</v>
      </c>
      <c r="AD693" s="1" t="s">
        <v>2623</v>
      </c>
      <c r="AE693" s="1">
        <v>1</v>
      </c>
      <c r="AF693" s="1">
        <v>30</v>
      </c>
      <c r="AG693" s="1">
        <v>0</v>
      </c>
      <c r="AN693" s="1">
        <v>1</v>
      </c>
      <c r="AO693" s="1">
        <v>1</v>
      </c>
      <c r="AR693" s="276">
        <v>213376.41</v>
      </c>
      <c r="AS693" s="1" t="s">
        <v>2624</v>
      </c>
      <c r="AT693" s="1">
        <v>0</v>
      </c>
      <c r="AU693" s="1">
        <v>0</v>
      </c>
      <c r="AV693" s="1" t="s">
        <v>2625</v>
      </c>
      <c r="AW693" s="1" t="s">
        <v>2626</v>
      </c>
      <c r="AX693" s="1">
        <v>5</v>
      </c>
      <c r="BC693" s="1">
        <v>1</v>
      </c>
      <c r="BD693" s="1">
        <v>7</v>
      </c>
      <c r="BE693" s="1">
        <v>2</v>
      </c>
      <c r="BF693" s="296">
        <v>1260131.0176735742</v>
      </c>
      <c r="BO693" s="279">
        <f t="shared" si="43"/>
        <v>67002442</v>
      </c>
      <c r="BP693" s="2">
        <f t="shared" si="44"/>
        <v>0</v>
      </c>
      <c r="BQ693" s="2">
        <f t="shared" si="42"/>
        <v>10840094.900000002</v>
      </c>
      <c r="BS693" s="280">
        <v>67002442</v>
      </c>
      <c r="BT693" s="281"/>
      <c r="BU693" s="281"/>
      <c r="BV693" s="281"/>
      <c r="BW693" s="281"/>
      <c r="BX693" s="281"/>
      <c r="BY693" s="281"/>
      <c r="BZ693" s="281"/>
      <c r="CA693" s="281">
        <v>10840094.900000002</v>
      </c>
      <c r="CB693" s="281"/>
      <c r="CC693" s="281"/>
      <c r="CD693" s="281"/>
      <c r="CE693" s="281"/>
      <c r="CF693" s="281"/>
      <c r="CG693" s="281"/>
    </row>
    <row r="694" spans="1:85" x14ac:dyDescent="0.3">
      <c r="A694" s="273">
        <f t="shared" si="41"/>
        <v>0</v>
      </c>
      <c r="B694" s="1" t="s">
        <v>2621</v>
      </c>
      <c r="C694" s="274">
        <v>26660269</v>
      </c>
      <c r="D694" s="1">
        <v>144105</v>
      </c>
      <c r="E694" s="1">
        <v>4</v>
      </c>
      <c r="F694" s="1" t="s">
        <v>5275</v>
      </c>
      <c r="G694" s="275">
        <v>44544</v>
      </c>
      <c r="H694" s="275">
        <v>45473</v>
      </c>
      <c r="I694" s="1">
        <v>0</v>
      </c>
      <c r="J694" s="1">
        <v>1</v>
      </c>
      <c r="K694" s="1">
        <v>3</v>
      </c>
      <c r="L694" s="1">
        <v>30</v>
      </c>
      <c r="M694" s="1">
        <v>2</v>
      </c>
      <c r="N694" s="1">
        <v>6.27</v>
      </c>
      <c r="O694" s="1">
        <v>6.45</v>
      </c>
      <c r="P694" s="1">
        <v>8097396</v>
      </c>
      <c r="Q694" s="1">
        <v>160127</v>
      </c>
      <c r="R694" s="1">
        <v>7750201</v>
      </c>
      <c r="S694" s="1">
        <v>0</v>
      </c>
      <c r="T694" s="1">
        <v>0</v>
      </c>
      <c r="U694" s="1">
        <v>0</v>
      </c>
      <c r="W694" s="1">
        <v>0</v>
      </c>
      <c r="X694" s="1">
        <v>0</v>
      </c>
      <c r="Y694" s="1">
        <v>0</v>
      </c>
      <c r="Z694" s="1" t="s">
        <v>2635</v>
      </c>
      <c r="AA694" s="1" t="s">
        <v>2807</v>
      </c>
      <c r="AB694" s="275">
        <v>44651</v>
      </c>
      <c r="AC694" s="1">
        <v>1</v>
      </c>
      <c r="AD694" s="1" t="s">
        <v>2623</v>
      </c>
      <c r="AE694" s="1">
        <v>1</v>
      </c>
      <c r="AF694" s="1">
        <v>30</v>
      </c>
      <c r="AG694" s="1">
        <v>0</v>
      </c>
      <c r="AN694" s="1">
        <v>1</v>
      </c>
      <c r="AO694" s="1">
        <v>1</v>
      </c>
      <c r="AR694" s="276">
        <v>1143193.2</v>
      </c>
      <c r="AS694" s="1" t="s">
        <v>2719</v>
      </c>
      <c r="AT694" s="1">
        <v>0</v>
      </c>
      <c r="AU694" s="1">
        <v>0</v>
      </c>
      <c r="AV694" s="1" t="s">
        <v>2625</v>
      </c>
      <c r="AW694" s="1" t="s">
        <v>2626</v>
      </c>
      <c r="AX694" s="1">
        <v>5</v>
      </c>
      <c r="BC694" s="1">
        <v>1</v>
      </c>
      <c r="BD694" s="1">
        <v>7</v>
      </c>
      <c r="BE694" s="1">
        <v>2</v>
      </c>
      <c r="BF694" s="296">
        <v>6753699.822901614</v>
      </c>
      <c r="BO694" s="279">
        <f t="shared" si="43"/>
        <v>67006442</v>
      </c>
      <c r="BP694" s="2">
        <f t="shared" si="44"/>
        <v>59605298.033461496</v>
      </c>
      <c r="BQ694" s="2">
        <f t="shared" si="42"/>
        <v>4012812.7565385127</v>
      </c>
      <c r="BS694" s="280">
        <v>67006442</v>
      </c>
      <c r="BT694" s="281">
        <v>59605298.033461496</v>
      </c>
      <c r="BU694" s="281"/>
      <c r="BV694" s="281"/>
      <c r="BW694" s="281"/>
      <c r="BX694" s="281"/>
      <c r="BY694" s="281"/>
      <c r="BZ694" s="281"/>
      <c r="CA694" s="281">
        <v>4012812.7565385127</v>
      </c>
      <c r="CB694" s="281"/>
      <c r="CC694" s="281"/>
      <c r="CD694" s="281"/>
      <c r="CE694" s="281"/>
      <c r="CF694" s="281"/>
      <c r="CG694" s="281"/>
    </row>
    <row r="695" spans="1:85" x14ac:dyDescent="0.3">
      <c r="A695" s="273">
        <f t="shared" si="41"/>
        <v>0</v>
      </c>
      <c r="B695" s="1" t="s">
        <v>2621</v>
      </c>
      <c r="C695" s="274">
        <v>26686222</v>
      </c>
      <c r="D695" s="1">
        <v>144205</v>
      </c>
      <c r="E695" s="1">
        <v>4</v>
      </c>
      <c r="F695" s="1" t="s">
        <v>2897</v>
      </c>
      <c r="G695" s="275">
        <v>42691</v>
      </c>
      <c r="H695" s="275">
        <v>45260</v>
      </c>
      <c r="I695" s="1">
        <v>0</v>
      </c>
      <c r="J695" s="1">
        <v>1</v>
      </c>
      <c r="K695" s="1">
        <v>41</v>
      </c>
      <c r="L695" s="1">
        <v>30</v>
      </c>
      <c r="M695" s="1">
        <v>2</v>
      </c>
      <c r="N695" s="1">
        <v>9.23</v>
      </c>
      <c r="O695" s="1">
        <v>9.64</v>
      </c>
      <c r="P695" s="1">
        <v>45198412</v>
      </c>
      <c r="Q695" s="1">
        <v>508754</v>
      </c>
      <c r="R695" s="1">
        <v>13117763</v>
      </c>
      <c r="S695" s="1">
        <v>0</v>
      </c>
      <c r="T695" s="1">
        <v>0</v>
      </c>
      <c r="U695" s="1">
        <v>0</v>
      </c>
      <c r="W695" s="1">
        <v>0</v>
      </c>
      <c r="X695" s="1">
        <v>0</v>
      </c>
      <c r="Y695" s="1">
        <v>0</v>
      </c>
      <c r="Z695" s="1" t="s">
        <v>5089</v>
      </c>
      <c r="AA695" s="1" t="s">
        <v>3609</v>
      </c>
      <c r="AB695" s="275">
        <v>44651</v>
      </c>
      <c r="AC695" s="1">
        <v>1</v>
      </c>
      <c r="AD695" s="1" t="s">
        <v>2623</v>
      </c>
      <c r="AE695" s="1">
        <v>1</v>
      </c>
      <c r="AF695" s="1">
        <v>30</v>
      </c>
      <c r="AG695" s="1">
        <v>0</v>
      </c>
      <c r="AN695" s="1">
        <v>1</v>
      </c>
      <c r="AO695" s="1">
        <v>1</v>
      </c>
      <c r="AR695" s="276">
        <v>1556616.29</v>
      </c>
      <c r="AS695" s="1" t="s">
        <v>2624</v>
      </c>
      <c r="AT695" s="1">
        <v>0</v>
      </c>
      <c r="AU695" s="1">
        <v>0</v>
      </c>
      <c r="AX695" s="1">
        <v>5</v>
      </c>
      <c r="BC695" s="1">
        <v>1</v>
      </c>
      <c r="BD695" s="1">
        <v>7</v>
      </c>
      <c r="BE695" s="1">
        <v>2</v>
      </c>
      <c r="BF695" s="296">
        <v>11955288.098172802</v>
      </c>
      <c r="BO695" s="279">
        <f t="shared" si="43"/>
        <v>67022089</v>
      </c>
      <c r="BP695" s="2">
        <f t="shared" si="44"/>
        <v>0</v>
      </c>
      <c r="BQ695" s="2">
        <f t="shared" si="42"/>
        <v>14467779.82</v>
      </c>
      <c r="BS695" s="280">
        <v>67022089</v>
      </c>
      <c r="BT695" s="281"/>
      <c r="BU695" s="281"/>
      <c r="BV695" s="281">
        <v>14467779.82</v>
      </c>
      <c r="BW695" s="281"/>
      <c r="BX695" s="281"/>
      <c r="BY695" s="281"/>
      <c r="BZ695" s="281"/>
      <c r="CA695" s="281"/>
      <c r="CB695" s="281"/>
      <c r="CC695" s="281"/>
      <c r="CD695" s="281"/>
      <c r="CE695" s="281"/>
      <c r="CF695" s="281"/>
      <c r="CG695" s="281"/>
    </row>
    <row r="696" spans="1:85" x14ac:dyDescent="0.3">
      <c r="A696" s="273">
        <f t="shared" si="41"/>
        <v>0</v>
      </c>
      <c r="B696" s="1" t="s">
        <v>2621</v>
      </c>
      <c r="C696" s="274">
        <v>26686222</v>
      </c>
      <c r="D696" s="1">
        <v>144205</v>
      </c>
      <c r="E696" s="1">
        <v>4</v>
      </c>
      <c r="F696" s="1" t="s">
        <v>3331</v>
      </c>
      <c r="G696" s="275">
        <v>43921</v>
      </c>
      <c r="H696" s="275">
        <v>44985</v>
      </c>
      <c r="I696" s="1">
        <v>0</v>
      </c>
      <c r="J696" s="1">
        <v>1</v>
      </c>
      <c r="K696" s="1">
        <v>24</v>
      </c>
      <c r="L696" s="1">
        <v>30</v>
      </c>
      <c r="M696" s="1">
        <v>2</v>
      </c>
      <c r="N696" s="1">
        <v>9</v>
      </c>
      <c r="O696" s="1">
        <v>9.3800000000000008</v>
      </c>
      <c r="P696" s="1">
        <v>5000000</v>
      </c>
      <c r="Q696" s="1">
        <v>163788</v>
      </c>
      <c r="R696" s="1">
        <v>1692710</v>
      </c>
      <c r="S696" s="1">
        <v>0</v>
      </c>
      <c r="T696" s="1">
        <v>0</v>
      </c>
      <c r="U696" s="1">
        <v>0</v>
      </c>
      <c r="W696" s="1">
        <v>0</v>
      </c>
      <c r="X696" s="1">
        <v>0</v>
      </c>
      <c r="Y696" s="1">
        <v>0</v>
      </c>
      <c r="AB696" s="275">
        <v>44651</v>
      </c>
      <c r="AC696" s="1">
        <v>1</v>
      </c>
      <c r="AD696" s="1" t="s">
        <v>2623</v>
      </c>
      <c r="AE696" s="1">
        <v>1</v>
      </c>
      <c r="AF696" s="1">
        <v>30</v>
      </c>
      <c r="AG696" s="1">
        <v>0</v>
      </c>
      <c r="AN696" s="1">
        <v>1</v>
      </c>
      <c r="AO696" s="1">
        <v>1</v>
      </c>
      <c r="AR696" s="276">
        <v>200729.19</v>
      </c>
      <c r="AS696" s="1" t="s">
        <v>2657</v>
      </c>
      <c r="AT696" s="1">
        <v>0</v>
      </c>
      <c r="AU696" s="1">
        <v>0</v>
      </c>
      <c r="AX696" s="1">
        <v>5</v>
      </c>
      <c r="BC696" s="1">
        <v>1</v>
      </c>
      <c r="BD696" s="1">
        <v>7</v>
      </c>
      <c r="BE696" s="1">
        <v>2</v>
      </c>
      <c r="BF696" s="296">
        <v>1542704.7825652959</v>
      </c>
      <c r="BO696" s="279">
        <f t="shared" si="43"/>
        <v>67022747</v>
      </c>
      <c r="BP696" s="2">
        <f t="shared" si="44"/>
        <v>0</v>
      </c>
      <c r="BQ696" s="2">
        <f t="shared" si="42"/>
        <v>2764235</v>
      </c>
      <c r="BS696" s="280">
        <v>67022747</v>
      </c>
      <c r="BT696" s="281"/>
      <c r="BU696" s="281"/>
      <c r="BV696" s="281">
        <v>1924606.4707436869</v>
      </c>
      <c r="BW696" s="281"/>
      <c r="BX696" s="281"/>
      <c r="BY696" s="281"/>
      <c r="BZ696" s="281"/>
      <c r="CA696" s="281">
        <v>839628.52925631311</v>
      </c>
      <c r="CB696" s="281"/>
      <c r="CC696" s="281"/>
      <c r="CD696" s="281"/>
      <c r="CE696" s="281"/>
      <c r="CF696" s="281"/>
      <c r="CG696" s="281"/>
    </row>
    <row r="697" spans="1:85" x14ac:dyDescent="0.3">
      <c r="A697" s="273">
        <f t="shared" si="41"/>
        <v>0</v>
      </c>
      <c r="B697" s="1" t="s">
        <v>2621</v>
      </c>
      <c r="C697" s="274">
        <v>26686222</v>
      </c>
      <c r="D697" s="1">
        <v>144205</v>
      </c>
      <c r="E697" s="1">
        <v>3</v>
      </c>
      <c r="F697" s="1" t="s">
        <v>3333</v>
      </c>
      <c r="G697" s="275">
        <v>43844</v>
      </c>
      <c r="H697" s="275">
        <v>45688</v>
      </c>
      <c r="I697" s="1">
        <v>0</v>
      </c>
      <c r="J697" s="1">
        <v>1</v>
      </c>
      <c r="K697" s="1">
        <v>26</v>
      </c>
      <c r="L697" s="1">
        <v>30</v>
      </c>
      <c r="M697" s="1">
        <v>2</v>
      </c>
      <c r="N697" s="1">
        <v>14.63</v>
      </c>
      <c r="O697" s="1">
        <v>15.66</v>
      </c>
      <c r="P697" s="1">
        <v>11878003</v>
      </c>
      <c r="Q697" s="1">
        <v>280536</v>
      </c>
      <c r="R697" s="1">
        <v>7757642</v>
      </c>
      <c r="S697" s="1">
        <v>0</v>
      </c>
      <c r="T697" s="1">
        <v>0</v>
      </c>
      <c r="U697" s="1">
        <v>0</v>
      </c>
      <c r="W697" s="1">
        <v>0</v>
      </c>
      <c r="X697" s="1">
        <v>0</v>
      </c>
      <c r="Y697" s="1">
        <v>0</v>
      </c>
      <c r="AB697" s="275">
        <v>44651</v>
      </c>
      <c r="AC697" s="1">
        <v>1</v>
      </c>
      <c r="AD697" s="1" t="s">
        <v>2623</v>
      </c>
      <c r="AE697" s="1">
        <v>1</v>
      </c>
      <c r="AF697" s="1">
        <v>30</v>
      </c>
      <c r="AG697" s="1">
        <v>0</v>
      </c>
      <c r="AN697" s="1">
        <v>1</v>
      </c>
      <c r="AO697" s="1">
        <v>1</v>
      </c>
      <c r="AP697" s="1">
        <v>43844</v>
      </c>
      <c r="AQ697" s="1" t="s">
        <v>2629</v>
      </c>
      <c r="AR697" s="276">
        <v>920652.17</v>
      </c>
      <c r="AS697" s="1" t="s">
        <v>2624</v>
      </c>
      <c r="AT697" s="1">
        <v>0</v>
      </c>
      <c r="AU697" s="1">
        <v>0</v>
      </c>
      <c r="AX697" s="1">
        <v>5</v>
      </c>
      <c r="BC697" s="1">
        <v>1</v>
      </c>
      <c r="BD697" s="1">
        <v>7</v>
      </c>
      <c r="BE697" s="1">
        <v>2</v>
      </c>
      <c r="BF697" s="296">
        <v>7070172.3359756889</v>
      </c>
      <c r="BO697" s="279">
        <f t="shared" si="43"/>
        <v>67024864</v>
      </c>
      <c r="BP697" s="2">
        <f t="shared" si="44"/>
        <v>0</v>
      </c>
      <c r="BQ697" s="2">
        <f t="shared" si="42"/>
        <v>0</v>
      </c>
      <c r="BS697" s="280">
        <v>67024864</v>
      </c>
      <c r="BT697" s="281"/>
      <c r="BU697" s="281"/>
      <c r="BV697" s="281"/>
      <c r="BW697" s="281"/>
      <c r="BX697" s="281"/>
      <c r="BY697" s="281"/>
      <c r="BZ697" s="281"/>
      <c r="CA697" s="281">
        <v>0</v>
      </c>
      <c r="CB697" s="281"/>
      <c r="CC697" s="281"/>
      <c r="CD697" s="281"/>
      <c r="CE697" s="281"/>
      <c r="CF697" s="281"/>
      <c r="CG697" s="281"/>
    </row>
    <row r="698" spans="1:85" x14ac:dyDescent="0.3">
      <c r="A698" s="273">
        <f t="shared" si="41"/>
        <v>0</v>
      </c>
      <c r="B698" s="1" t="s">
        <v>2621</v>
      </c>
      <c r="C698" s="274">
        <v>26686222</v>
      </c>
      <c r="D698" s="1">
        <v>144205</v>
      </c>
      <c r="E698" s="1">
        <v>4</v>
      </c>
      <c r="F698" s="1" t="s">
        <v>4129</v>
      </c>
      <c r="G698" s="275">
        <v>44389</v>
      </c>
      <c r="H698" s="275">
        <v>45504</v>
      </c>
      <c r="I698" s="1">
        <v>0</v>
      </c>
      <c r="J698" s="1">
        <v>1</v>
      </c>
      <c r="K698" s="1">
        <v>9</v>
      </c>
      <c r="L698" s="1">
        <v>30</v>
      </c>
      <c r="M698" s="1">
        <v>2</v>
      </c>
      <c r="N698" s="1">
        <v>10.199999999999999</v>
      </c>
      <c r="O698" s="1">
        <v>10.69</v>
      </c>
      <c r="P698" s="1">
        <v>15102709</v>
      </c>
      <c r="Q698" s="1">
        <v>327054</v>
      </c>
      <c r="R698" s="1">
        <v>12478360</v>
      </c>
      <c r="S698" s="1">
        <v>0</v>
      </c>
      <c r="T698" s="1">
        <v>0</v>
      </c>
      <c r="U698" s="1">
        <v>0</v>
      </c>
      <c r="W698" s="1">
        <v>0</v>
      </c>
      <c r="X698" s="1">
        <v>0</v>
      </c>
      <c r="Y698" s="1">
        <v>0</v>
      </c>
      <c r="Z698" s="1" t="s">
        <v>2635</v>
      </c>
      <c r="AA698" s="1" t="s">
        <v>2807</v>
      </c>
      <c r="AB698" s="275">
        <v>44651</v>
      </c>
      <c r="AC698" s="1">
        <v>1</v>
      </c>
      <c r="AD698" s="1" t="s">
        <v>2623</v>
      </c>
      <c r="AE698" s="1">
        <v>1</v>
      </c>
      <c r="AF698" s="1">
        <v>30</v>
      </c>
      <c r="AG698" s="1">
        <v>0</v>
      </c>
      <c r="AN698" s="1">
        <v>1</v>
      </c>
      <c r="AO698" s="1">
        <v>1</v>
      </c>
      <c r="AR698" s="276">
        <v>1480860.32</v>
      </c>
      <c r="AS698" s="1" t="s">
        <v>2632</v>
      </c>
      <c r="AT698" s="1">
        <v>0</v>
      </c>
      <c r="AU698" s="1">
        <v>0</v>
      </c>
      <c r="AX698" s="1">
        <v>5</v>
      </c>
      <c r="BC698" s="1">
        <v>1</v>
      </c>
      <c r="BD698" s="1">
        <v>7</v>
      </c>
      <c r="BE698" s="1">
        <v>2</v>
      </c>
      <c r="BF698" s="296">
        <v>11372547.955982706</v>
      </c>
      <c r="BO698" s="279">
        <f t="shared" si="43"/>
        <v>69006422</v>
      </c>
      <c r="BP698" s="2">
        <f t="shared" si="44"/>
        <v>0</v>
      </c>
      <c r="BQ698" s="2">
        <f t="shared" si="42"/>
        <v>14542975</v>
      </c>
      <c r="BS698" s="280">
        <v>69006422</v>
      </c>
      <c r="BT698" s="281"/>
      <c r="BU698" s="281"/>
      <c r="BV698" s="281"/>
      <c r="BW698" s="281"/>
      <c r="BX698" s="281"/>
      <c r="BY698" s="281"/>
      <c r="BZ698" s="281"/>
      <c r="CA698" s="281">
        <v>14542975</v>
      </c>
      <c r="CB698" s="281"/>
      <c r="CC698" s="281"/>
      <c r="CD698" s="281"/>
      <c r="CE698" s="281"/>
      <c r="CF698" s="281"/>
      <c r="CG698" s="281"/>
    </row>
    <row r="699" spans="1:85" x14ac:dyDescent="0.3">
      <c r="A699" s="273">
        <f t="shared" si="41"/>
        <v>0</v>
      </c>
      <c r="B699" s="1" t="s">
        <v>2621</v>
      </c>
      <c r="C699" s="274">
        <v>26686222</v>
      </c>
      <c r="D699" s="1">
        <v>144205</v>
      </c>
      <c r="E699" s="1">
        <v>4</v>
      </c>
      <c r="F699" s="1" t="s">
        <v>5055</v>
      </c>
      <c r="G699" s="275">
        <v>44550</v>
      </c>
      <c r="H699" s="275">
        <v>45657</v>
      </c>
      <c r="I699" s="1">
        <v>0</v>
      </c>
      <c r="J699" s="1">
        <v>1</v>
      </c>
      <c r="K699" s="1">
        <v>3</v>
      </c>
      <c r="L699" s="1">
        <v>30</v>
      </c>
      <c r="M699" s="1">
        <v>2</v>
      </c>
      <c r="N699" s="1">
        <v>11.16</v>
      </c>
      <c r="O699" s="1">
        <v>11.74</v>
      </c>
      <c r="P699" s="1">
        <v>6044901</v>
      </c>
      <c r="Q699" s="1">
        <v>199518</v>
      </c>
      <c r="R699" s="1">
        <v>5616997</v>
      </c>
      <c r="S699" s="1">
        <v>0</v>
      </c>
      <c r="T699" s="1">
        <v>0</v>
      </c>
      <c r="U699" s="1">
        <v>0</v>
      </c>
      <c r="W699" s="1">
        <v>0</v>
      </c>
      <c r="X699" s="1">
        <v>0</v>
      </c>
      <c r="Y699" s="1">
        <v>0</v>
      </c>
      <c r="AB699" s="275">
        <v>44651</v>
      </c>
      <c r="AC699" s="1">
        <v>1</v>
      </c>
      <c r="AD699" s="1" t="s">
        <v>2623</v>
      </c>
      <c r="AE699" s="1">
        <v>1</v>
      </c>
      <c r="AF699" s="1">
        <v>30</v>
      </c>
      <c r="AG699" s="1">
        <v>0</v>
      </c>
      <c r="AN699" s="1">
        <v>1</v>
      </c>
      <c r="AO699" s="1">
        <v>1</v>
      </c>
      <c r="AR699" s="276">
        <v>666363.02</v>
      </c>
      <c r="AS699" s="1" t="s">
        <v>2632</v>
      </c>
      <c r="AT699" s="1">
        <v>0</v>
      </c>
      <c r="AU699" s="1">
        <v>0</v>
      </c>
      <c r="AX699" s="1">
        <v>5</v>
      </c>
      <c r="BC699" s="1">
        <v>1</v>
      </c>
      <c r="BD699" s="1">
        <v>7</v>
      </c>
      <c r="BE699" s="1">
        <v>2</v>
      </c>
      <c r="BF699" s="296">
        <v>5119227.8273035074</v>
      </c>
      <c r="BO699" s="279">
        <f t="shared" si="43"/>
        <v>70222092</v>
      </c>
      <c r="BP699" s="2">
        <f t="shared" si="44"/>
        <v>0</v>
      </c>
      <c r="BQ699" s="2">
        <f t="shared" si="42"/>
        <v>8018263</v>
      </c>
      <c r="BS699" s="280">
        <v>70222092</v>
      </c>
      <c r="BT699" s="281"/>
      <c r="BU699" s="281"/>
      <c r="BV699" s="281">
        <v>6546491.837438901</v>
      </c>
      <c r="BW699" s="281"/>
      <c r="BX699" s="281"/>
      <c r="BY699" s="281"/>
      <c r="BZ699" s="281"/>
      <c r="CA699" s="281">
        <v>1471771.1625610993</v>
      </c>
      <c r="CB699" s="281"/>
      <c r="CC699" s="281"/>
      <c r="CD699" s="281"/>
      <c r="CE699" s="281"/>
      <c r="CF699" s="281"/>
      <c r="CG699" s="281"/>
    </row>
    <row r="700" spans="1:85" x14ac:dyDescent="0.3">
      <c r="A700" s="273">
        <f t="shared" si="41"/>
        <v>0</v>
      </c>
      <c r="B700" s="1" t="s">
        <v>2621</v>
      </c>
      <c r="C700" s="274">
        <v>26686260</v>
      </c>
      <c r="D700" s="1">
        <v>144105</v>
      </c>
      <c r="E700" s="1">
        <v>4</v>
      </c>
      <c r="F700" s="1" t="s">
        <v>4527</v>
      </c>
      <c r="G700" s="275">
        <v>44337</v>
      </c>
      <c r="H700" s="275">
        <v>44712</v>
      </c>
      <c r="I700" s="1">
        <v>0</v>
      </c>
      <c r="J700" s="1">
        <v>1</v>
      </c>
      <c r="K700" s="1">
        <v>10</v>
      </c>
      <c r="L700" s="1">
        <v>30</v>
      </c>
      <c r="M700" s="1">
        <v>2</v>
      </c>
      <c r="N700" s="1">
        <v>16.5</v>
      </c>
      <c r="O700" s="1">
        <v>17.8</v>
      </c>
      <c r="P700" s="1">
        <v>1514942</v>
      </c>
      <c r="Q700" s="1">
        <v>138100</v>
      </c>
      <c r="R700" s="1">
        <v>270475</v>
      </c>
      <c r="S700" s="1">
        <v>0</v>
      </c>
      <c r="T700" s="1">
        <v>0</v>
      </c>
      <c r="U700" s="1">
        <v>0</v>
      </c>
      <c r="W700" s="1">
        <v>0</v>
      </c>
      <c r="X700" s="1">
        <v>0</v>
      </c>
      <c r="Y700" s="1">
        <v>0</v>
      </c>
      <c r="AB700" s="275">
        <v>44651</v>
      </c>
      <c r="AC700" s="1">
        <v>1</v>
      </c>
      <c r="AD700" s="1" t="s">
        <v>2623</v>
      </c>
      <c r="AE700" s="1">
        <v>1</v>
      </c>
      <c r="AF700" s="1">
        <v>30</v>
      </c>
      <c r="AG700" s="1">
        <v>0</v>
      </c>
      <c r="AN700" s="1">
        <v>1</v>
      </c>
      <c r="AO700" s="1">
        <v>1</v>
      </c>
      <c r="AR700" s="276">
        <v>32491.43</v>
      </c>
      <c r="AS700" s="1" t="s">
        <v>2632</v>
      </c>
      <c r="AT700" s="1">
        <v>0</v>
      </c>
      <c r="AU700" s="1">
        <v>0</v>
      </c>
      <c r="AV700" s="1" t="s">
        <v>2625</v>
      </c>
      <c r="AW700" s="1" t="s">
        <v>2626</v>
      </c>
      <c r="AX700" s="1">
        <v>5</v>
      </c>
      <c r="BC700" s="1">
        <v>1</v>
      </c>
      <c r="BD700" s="1">
        <v>7</v>
      </c>
      <c r="BE700" s="1">
        <v>2</v>
      </c>
      <c r="BF700" s="296">
        <v>238794.37925390343</v>
      </c>
      <c r="BO700" s="279">
        <f t="shared" si="43"/>
        <v>72722642</v>
      </c>
      <c r="BP700" s="2">
        <f t="shared" si="44"/>
        <v>95298566</v>
      </c>
      <c r="BQ700" s="2">
        <f t="shared" si="42"/>
        <v>0</v>
      </c>
      <c r="BS700" s="280">
        <v>72722642</v>
      </c>
      <c r="BT700" s="281"/>
      <c r="BU700" s="281">
        <v>95298566</v>
      </c>
      <c r="BV700" s="281"/>
      <c r="BW700" s="281"/>
      <c r="BX700" s="281"/>
      <c r="BY700" s="281"/>
      <c r="BZ700" s="281"/>
      <c r="CA700" s="281"/>
      <c r="CB700" s="281"/>
      <c r="CC700" s="281"/>
      <c r="CD700" s="281"/>
      <c r="CE700" s="281"/>
      <c r="CF700" s="281"/>
      <c r="CG700" s="281"/>
    </row>
    <row r="701" spans="1:85" x14ac:dyDescent="0.3">
      <c r="A701" s="273">
        <f t="shared" si="41"/>
        <v>0</v>
      </c>
      <c r="B701" s="1" t="s">
        <v>2621</v>
      </c>
      <c r="C701" s="274">
        <v>26686260</v>
      </c>
      <c r="D701" s="1">
        <v>144205</v>
      </c>
      <c r="E701" s="1">
        <v>4</v>
      </c>
      <c r="F701" s="1" t="s">
        <v>3185</v>
      </c>
      <c r="G701" s="275">
        <v>43987</v>
      </c>
      <c r="H701" s="275">
        <v>45138</v>
      </c>
      <c r="I701" s="1">
        <v>0</v>
      </c>
      <c r="J701" s="1">
        <v>1</v>
      </c>
      <c r="K701" s="1">
        <v>23</v>
      </c>
      <c r="L701" s="1">
        <v>30</v>
      </c>
      <c r="M701" s="1">
        <v>2</v>
      </c>
      <c r="N701" s="1">
        <v>12.36</v>
      </c>
      <c r="O701" s="1">
        <v>13.08</v>
      </c>
      <c r="P701" s="1">
        <v>30598240</v>
      </c>
      <c r="Q701" s="1">
        <v>573592</v>
      </c>
      <c r="R701" s="1">
        <v>8421299</v>
      </c>
      <c r="S701" s="1">
        <v>0</v>
      </c>
      <c r="T701" s="1">
        <v>0</v>
      </c>
      <c r="U701" s="1">
        <v>0</v>
      </c>
      <c r="W701" s="1">
        <v>0</v>
      </c>
      <c r="X701" s="1">
        <v>0</v>
      </c>
      <c r="Y701" s="1">
        <v>0</v>
      </c>
      <c r="AB701" s="275">
        <v>44651</v>
      </c>
      <c r="AC701" s="1">
        <v>1</v>
      </c>
      <c r="AD701" s="1" t="s">
        <v>2623</v>
      </c>
      <c r="AE701" s="1">
        <v>1</v>
      </c>
      <c r="AF701" s="1">
        <v>30</v>
      </c>
      <c r="AG701" s="1">
        <v>0</v>
      </c>
      <c r="AN701" s="1">
        <v>1</v>
      </c>
      <c r="AO701" s="1">
        <v>1</v>
      </c>
      <c r="AR701" s="276">
        <v>1008900.57</v>
      </c>
      <c r="AS701" s="1" t="s">
        <v>2624</v>
      </c>
      <c r="AT701" s="1">
        <v>0</v>
      </c>
      <c r="AU701" s="1">
        <v>0</v>
      </c>
      <c r="AX701" s="1">
        <v>5</v>
      </c>
      <c r="BC701" s="1">
        <v>1</v>
      </c>
      <c r="BD701" s="1">
        <v>7</v>
      </c>
      <c r="BE701" s="1">
        <v>2</v>
      </c>
      <c r="BF701" s="296">
        <v>7434915.8599372134</v>
      </c>
      <c r="BO701" s="279">
        <f t="shared" si="43"/>
        <v>72974244</v>
      </c>
      <c r="BP701" s="2">
        <f t="shared" si="44"/>
        <v>121294741</v>
      </c>
      <c r="BQ701" s="2">
        <f t="shared" si="42"/>
        <v>0</v>
      </c>
      <c r="BS701" s="280">
        <v>72974244</v>
      </c>
      <c r="BT701" s="281">
        <v>121294741</v>
      </c>
      <c r="BU701" s="281"/>
      <c r="BV701" s="281"/>
      <c r="BW701" s="281"/>
      <c r="BX701" s="281"/>
      <c r="BY701" s="281"/>
      <c r="BZ701" s="281"/>
      <c r="CA701" s="281"/>
      <c r="CB701" s="281"/>
      <c r="CC701" s="281"/>
      <c r="CD701" s="281"/>
      <c r="CE701" s="281"/>
      <c r="CF701" s="281"/>
      <c r="CG701" s="281"/>
    </row>
    <row r="702" spans="1:85" x14ac:dyDescent="0.3">
      <c r="A702" s="273">
        <f t="shared" si="41"/>
        <v>0</v>
      </c>
      <c r="B702" s="1" t="s">
        <v>2621</v>
      </c>
      <c r="C702" s="274">
        <v>26686260</v>
      </c>
      <c r="D702" s="1">
        <v>144205</v>
      </c>
      <c r="E702" s="1">
        <v>4</v>
      </c>
      <c r="F702" s="1" t="s">
        <v>5099</v>
      </c>
      <c r="G702" s="275">
        <v>44515</v>
      </c>
      <c r="H702" s="275">
        <v>45626</v>
      </c>
      <c r="I702" s="1">
        <v>0</v>
      </c>
      <c r="J702" s="1">
        <v>1</v>
      </c>
      <c r="K702" s="1">
        <v>4</v>
      </c>
      <c r="L702" s="1">
        <v>30</v>
      </c>
      <c r="M702" s="1">
        <v>2</v>
      </c>
      <c r="N702" s="1">
        <v>17.690000000000001</v>
      </c>
      <c r="O702" s="1">
        <v>19.2</v>
      </c>
      <c r="P702" s="1">
        <v>50000</v>
      </c>
      <c r="Q702" s="1">
        <v>1810</v>
      </c>
      <c r="R702" s="1">
        <v>45681</v>
      </c>
      <c r="S702" s="1">
        <v>0</v>
      </c>
      <c r="T702" s="1">
        <v>0</v>
      </c>
      <c r="U702" s="1">
        <v>0</v>
      </c>
      <c r="W702" s="1">
        <v>0</v>
      </c>
      <c r="X702" s="1">
        <v>0</v>
      </c>
      <c r="Y702" s="1">
        <v>0</v>
      </c>
      <c r="AB702" s="275">
        <v>44651</v>
      </c>
      <c r="AC702" s="1">
        <v>1</v>
      </c>
      <c r="AD702" s="1" t="s">
        <v>2623</v>
      </c>
      <c r="AE702" s="1">
        <v>1</v>
      </c>
      <c r="AF702" s="1">
        <v>30</v>
      </c>
      <c r="AG702" s="1">
        <v>0</v>
      </c>
      <c r="AN702" s="1">
        <v>1</v>
      </c>
      <c r="AO702" s="1">
        <v>1</v>
      </c>
      <c r="AP702" s="275"/>
      <c r="AR702" s="276">
        <v>5415.24</v>
      </c>
      <c r="AS702" s="1" t="s">
        <v>2657</v>
      </c>
      <c r="AT702" s="1">
        <v>0</v>
      </c>
      <c r="AU702" s="1">
        <v>0</v>
      </c>
      <c r="AX702" s="1">
        <v>5</v>
      </c>
      <c r="BC702" s="1">
        <v>1</v>
      </c>
      <c r="BD702" s="1">
        <v>7</v>
      </c>
      <c r="BE702" s="1">
        <v>2</v>
      </c>
      <c r="BF702" s="296">
        <v>40330.404062103931</v>
      </c>
      <c r="BO702" s="279">
        <f t="shared" si="43"/>
        <v>72987224</v>
      </c>
      <c r="BP702" s="2">
        <f t="shared" si="44"/>
        <v>13908121.578691373</v>
      </c>
      <c r="BQ702" s="2">
        <f t="shared" si="42"/>
        <v>10448567.421308625</v>
      </c>
      <c r="BS702" s="280">
        <v>72987224</v>
      </c>
      <c r="BT702" s="281">
        <v>13908121.578691373</v>
      </c>
      <c r="BU702" s="281"/>
      <c r="BV702" s="281">
        <v>10448567.421308625</v>
      </c>
      <c r="BW702" s="281"/>
      <c r="BX702" s="281"/>
      <c r="BY702" s="281"/>
      <c r="BZ702" s="281"/>
      <c r="CA702" s="281"/>
      <c r="CB702" s="281"/>
      <c r="CC702" s="281"/>
      <c r="CD702" s="281"/>
      <c r="CE702" s="281"/>
      <c r="CF702" s="281"/>
      <c r="CG702" s="281"/>
    </row>
    <row r="703" spans="1:85" x14ac:dyDescent="0.3">
      <c r="A703" s="273">
        <f t="shared" si="41"/>
        <v>0</v>
      </c>
      <c r="B703" s="1" t="s">
        <v>2621</v>
      </c>
      <c r="C703" s="274">
        <v>26686260</v>
      </c>
      <c r="D703" s="1">
        <v>144205</v>
      </c>
      <c r="E703" s="1">
        <v>4</v>
      </c>
      <c r="F703" s="1" t="s">
        <v>5120</v>
      </c>
      <c r="G703" s="275">
        <v>44537</v>
      </c>
      <c r="H703" s="275">
        <v>45657</v>
      </c>
      <c r="I703" s="1">
        <v>0</v>
      </c>
      <c r="J703" s="1">
        <v>1</v>
      </c>
      <c r="K703" s="1">
        <v>3</v>
      </c>
      <c r="L703" s="1">
        <v>30</v>
      </c>
      <c r="M703" s="1">
        <v>2</v>
      </c>
      <c r="N703" s="1">
        <v>17.690000000000001</v>
      </c>
      <c r="O703" s="1">
        <v>19.2</v>
      </c>
      <c r="P703" s="1">
        <v>41680</v>
      </c>
      <c r="Q703" s="1">
        <v>1509</v>
      </c>
      <c r="R703" s="1">
        <v>38999</v>
      </c>
      <c r="S703" s="1">
        <v>0</v>
      </c>
      <c r="T703" s="1">
        <v>0</v>
      </c>
      <c r="U703" s="1">
        <v>0</v>
      </c>
      <c r="W703" s="1">
        <v>0</v>
      </c>
      <c r="X703" s="1">
        <v>0</v>
      </c>
      <c r="Y703" s="1">
        <v>0</v>
      </c>
      <c r="AB703" s="275">
        <v>44651</v>
      </c>
      <c r="AC703" s="1">
        <v>1</v>
      </c>
      <c r="AD703" s="1" t="s">
        <v>2623</v>
      </c>
      <c r="AE703" s="1">
        <v>1</v>
      </c>
      <c r="AF703" s="1">
        <v>30</v>
      </c>
      <c r="AG703" s="1">
        <v>0</v>
      </c>
      <c r="AN703" s="1">
        <v>1</v>
      </c>
      <c r="AO703" s="1">
        <v>1</v>
      </c>
      <c r="AR703" s="276">
        <v>4582.12</v>
      </c>
      <c r="AS703" s="1" t="s">
        <v>2657</v>
      </c>
      <c r="AT703" s="1">
        <v>0</v>
      </c>
      <c r="AU703" s="1">
        <v>0</v>
      </c>
      <c r="AX703" s="1">
        <v>5</v>
      </c>
      <c r="BC703" s="1">
        <v>1</v>
      </c>
      <c r="BD703" s="1">
        <v>7</v>
      </c>
      <c r="BE703" s="1">
        <v>2</v>
      </c>
      <c r="BF703" s="296">
        <v>34431.063856263907</v>
      </c>
      <c r="BO703" s="279">
        <f t="shared" si="43"/>
        <v>72246080</v>
      </c>
      <c r="BP703" s="2">
        <f t="shared" si="44"/>
        <v>0</v>
      </c>
      <c r="BQ703" s="2">
        <f t="shared" si="42"/>
        <v>1503913</v>
      </c>
      <c r="BS703" s="280">
        <v>72246080</v>
      </c>
      <c r="BT703" s="281"/>
      <c r="BU703" s="281"/>
      <c r="BV703" s="281"/>
      <c r="BW703" s="281"/>
      <c r="BX703" s="281"/>
      <c r="BY703" s="281"/>
      <c r="BZ703" s="281"/>
      <c r="CA703" s="281"/>
      <c r="CB703" s="281"/>
      <c r="CC703" s="281"/>
      <c r="CD703" s="281">
        <v>1503913</v>
      </c>
      <c r="CE703" s="281"/>
      <c r="CF703" s="281"/>
      <c r="CG703" s="281"/>
    </row>
    <row r="704" spans="1:85" x14ac:dyDescent="0.3">
      <c r="A704" s="273">
        <f t="shared" si="41"/>
        <v>0</v>
      </c>
      <c r="B704" s="1" t="s">
        <v>2621</v>
      </c>
      <c r="C704" s="274">
        <v>26686260</v>
      </c>
      <c r="D704" s="1">
        <v>144205</v>
      </c>
      <c r="E704" s="1">
        <v>4</v>
      </c>
      <c r="F704" s="1" t="s">
        <v>5121</v>
      </c>
      <c r="G704" s="275">
        <v>44537</v>
      </c>
      <c r="H704" s="275">
        <v>45657</v>
      </c>
      <c r="I704" s="1">
        <v>0</v>
      </c>
      <c r="J704" s="1">
        <v>1</v>
      </c>
      <c r="K704" s="1">
        <v>3</v>
      </c>
      <c r="L704" s="1">
        <v>30</v>
      </c>
      <c r="M704" s="1">
        <v>2</v>
      </c>
      <c r="N704" s="1">
        <v>17.690000000000001</v>
      </c>
      <c r="O704" s="1">
        <v>19.2</v>
      </c>
      <c r="P704" s="1">
        <v>40300</v>
      </c>
      <c r="Q704" s="1">
        <v>1459</v>
      </c>
      <c r="R704" s="1">
        <v>37709</v>
      </c>
      <c r="S704" s="1">
        <v>0</v>
      </c>
      <c r="T704" s="1">
        <v>0</v>
      </c>
      <c r="U704" s="1">
        <v>0</v>
      </c>
      <c r="W704" s="1">
        <v>0</v>
      </c>
      <c r="X704" s="1">
        <v>0</v>
      </c>
      <c r="Y704" s="1">
        <v>0</v>
      </c>
      <c r="AB704" s="275">
        <v>44651</v>
      </c>
      <c r="AC704" s="1">
        <v>1</v>
      </c>
      <c r="AD704" s="1" t="s">
        <v>2623</v>
      </c>
      <c r="AE704" s="1">
        <v>1</v>
      </c>
      <c r="AF704" s="1">
        <v>30</v>
      </c>
      <c r="AG704" s="1">
        <v>0</v>
      </c>
      <c r="AN704" s="1">
        <v>1</v>
      </c>
      <c r="AO704" s="1">
        <v>1</v>
      </c>
      <c r="AR704" s="276">
        <v>4582.12</v>
      </c>
      <c r="AS704" s="1" t="s">
        <v>2657</v>
      </c>
      <c r="AT704" s="1">
        <v>0</v>
      </c>
      <c r="AU704" s="1">
        <v>0</v>
      </c>
      <c r="AX704" s="1">
        <v>5</v>
      </c>
      <c r="BC704" s="1">
        <v>1</v>
      </c>
      <c r="BD704" s="1">
        <v>7</v>
      </c>
      <c r="BE704" s="1">
        <v>2</v>
      </c>
      <c r="BF704" s="296">
        <v>33292.16100299637</v>
      </c>
      <c r="BO704" s="279">
        <f t="shared" si="43"/>
        <v>72274229</v>
      </c>
      <c r="BP704" s="2">
        <f t="shared" si="44"/>
        <v>0</v>
      </c>
      <c r="BQ704" s="2">
        <f t="shared" si="42"/>
        <v>17273122</v>
      </c>
      <c r="BS704" s="280">
        <v>72274229</v>
      </c>
      <c r="BT704" s="281"/>
      <c r="BU704" s="281"/>
      <c r="BV704" s="281"/>
      <c r="BW704" s="281"/>
      <c r="BX704" s="281"/>
      <c r="BY704" s="281"/>
      <c r="BZ704" s="281"/>
      <c r="CA704" s="281">
        <v>17273122</v>
      </c>
      <c r="CB704" s="281"/>
      <c r="CC704" s="281"/>
      <c r="CD704" s="281"/>
      <c r="CE704" s="281"/>
      <c r="CF704" s="281"/>
      <c r="CG704" s="281"/>
    </row>
    <row r="705" spans="1:85" x14ac:dyDescent="0.3">
      <c r="A705" s="273">
        <f t="shared" si="41"/>
        <v>0</v>
      </c>
      <c r="B705" s="1" t="s">
        <v>2621</v>
      </c>
      <c r="C705" s="274">
        <v>26686260</v>
      </c>
      <c r="D705" s="1">
        <v>144205</v>
      </c>
      <c r="E705" s="1">
        <v>4</v>
      </c>
      <c r="F705" s="1" t="s">
        <v>5122</v>
      </c>
      <c r="G705" s="275">
        <v>44537</v>
      </c>
      <c r="H705" s="275">
        <v>45657</v>
      </c>
      <c r="I705" s="1">
        <v>0</v>
      </c>
      <c r="J705" s="1">
        <v>1</v>
      </c>
      <c r="K705" s="1">
        <v>3</v>
      </c>
      <c r="L705" s="1">
        <v>30</v>
      </c>
      <c r="M705" s="1">
        <v>2</v>
      </c>
      <c r="N705" s="1">
        <v>17.690000000000001</v>
      </c>
      <c r="O705" s="1">
        <v>19.2</v>
      </c>
      <c r="P705" s="1">
        <v>168000</v>
      </c>
      <c r="Q705" s="1">
        <v>6082</v>
      </c>
      <c r="R705" s="1">
        <v>157196</v>
      </c>
      <c r="S705" s="1">
        <v>0</v>
      </c>
      <c r="T705" s="1">
        <v>0</v>
      </c>
      <c r="U705" s="1">
        <v>0</v>
      </c>
      <c r="W705" s="1">
        <v>0</v>
      </c>
      <c r="X705" s="1">
        <v>0</v>
      </c>
      <c r="Y705" s="1">
        <v>0</v>
      </c>
      <c r="AB705" s="275">
        <v>44651</v>
      </c>
      <c r="AC705" s="1">
        <v>1</v>
      </c>
      <c r="AD705" s="1" t="s">
        <v>2623</v>
      </c>
      <c r="AE705" s="1">
        <v>1</v>
      </c>
      <c r="AF705" s="1">
        <v>30</v>
      </c>
      <c r="AG705" s="1">
        <v>0</v>
      </c>
      <c r="AN705" s="1">
        <v>1</v>
      </c>
      <c r="AO705" s="1">
        <v>1</v>
      </c>
      <c r="AR705" s="276">
        <v>18745.060000000001</v>
      </c>
      <c r="AS705" s="1" t="s">
        <v>2657</v>
      </c>
      <c r="AT705" s="1">
        <v>0</v>
      </c>
      <c r="AU705" s="1">
        <v>0</v>
      </c>
      <c r="AX705" s="1">
        <v>5</v>
      </c>
      <c r="BC705" s="1">
        <v>1</v>
      </c>
      <c r="BD705" s="1">
        <v>7</v>
      </c>
      <c r="BE705" s="1">
        <v>2</v>
      </c>
      <c r="BF705" s="296">
        <v>138783.69993972307</v>
      </c>
      <c r="BO705" s="279">
        <f t="shared" si="43"/>
        <v>74660624</v>
      </c>
      <c r="BP705" s="2">
        <f t="shared" si="44"/>
        <v>0</v>
      </c>
      <c r="BQ705" s="2">
        <f t="shared" si="42"/>
        <v>0</v>
      </c>
      <c r="BS705" s="280">
        <v>74660624</v>
      </c>
      <c r="BT705" s="281"/>
      <c r="BU705" s="281"/>
      <c r="BV705" s="281"/>
      <c r="BW705" s="281"/>
      <c r="BX705" s="281"/>
      <c r="BY705" s="281"/>
      <c r="BZ705" s="281"/>
      <c r="CA705" s="281">
        <v>0</v>
      </c>
      <c r="CB705" s="281"/>
      <c r="CC705" s="281"/>
      <c r="CD705" s="281"/>
      <c r="CE705" s="281"/>
      <c r="CF705" s="281"/>
      <c r="CG705" s="281"/>
    </row>
    <row r="706" spans="1:85" x14ac:dyDescent="0.3">
      <c r="A706" s="273">
        <f t="shared" ref="A706:A769" si="45">IF(+R706-AR706-BF706&gt;0,R706-AR706-BF706,0)</f>
        <v>0</v>
      </c>
      <c r="B706" s="1" t="s">
        <v>2621</v>
      </c>
      <c r="C706" s="274">
        <v>26686260</v>
      </c>
      <c r="D706" s="1">
        <v>144205</v>
      </c>
      <c r="E706" s="1">
        <v>4</v>
      </c>
      <c r="F706" s="1" t="s">
        <v>5941</v>
      </c>
      <c r="G706" s="275">
        <v>44566</v>
      </c>
      <c r="H706" s="275">
        <v>44742</v>
      </c>
      <c r="I706" s="1">
        <v>0</v>
      </c>
      <c r="J706" s="1">
        <v>1</v>
      </c>
      <c r="K706" s="1">
        <v>0</v>
      </c>
      <c r="L706" s="1">
        <v>150</v>
      </c>
      <c r="M706" s="1">
        <v>2</v>
      </c>
      <c r="N706" s="1">
        <v>7.28</v>
      </c>
      <c r="O706" s="1">
        <v>7.44</v>
      </c>
      <c r="P706" s="1">
        <v>5033499</v>
      </c>
      <c r="Q706" s="1">
        <v>5194789</v>
      </c>
      <c r="R706" s="1">
        <v>5033499</v>
      </c>
      <c r="S706" s="1">
        <v>61131</v>
      </c>
      <c r="T706" s="1">
        <v>0</v>
      </c>
      <c r="U706" s="1">
        <v>0</v>
      </c>
      <c r="V706" s="275"/>
      <c r="W706" s="1">
        <v>0</v>
      </c>
      <c r="X706" s="1">
        <v>0</v>
      </c>
      <c r="Y706" s="1">
        <v>0</v>
      </c>
      <c r="AB706" s="275">
        <v>44566</v>
      </c>
      <c r="AC706" s="1">
        <v>1</v>
      </c>
      <c r="AD706" s="1" t="s">
        <v>2623</v>
      </c>
      <c r="AE706" s="1">
        <v>1</v>
      </c>
      <c r="AF706" s="1">
        <v>150</v>
      </c>
      <c r="AG706" s="1">
        <v>0</v>
      </c>
      <c r="AN706" s="1">
        <v>1</v>
      </c>
      <c r="AO706" s="1">
        <v>1</v>
      </c>
      <c r="AP706" s="275"/>
      <c r="AR706" s="276">
        <v>602965.97</v>
      </c>
      <c r="AS706" s="1" t="s">
        <v>2632</v>
      </c>
      <c r="AT706" s="1">
        <v>0</v>
      </c>
      <c r="AU706" s="1">
        <v>0</v>
      </c>
      <c r="AX706" s="1">
        <v>5</v>
      </c>
      <c r="BC706" s="1">
        <v>1</v>
      </c>
      <c r="BD706" s="1">
        <v>7</v>
      </c>
      <c r="BE706" s="1">
        <v>2</v>
      </c>
      <c r="BF706" s="296">
        <v>4443927.4209451657</v>
      </c>
      <c r="BO706" s="279">
        <f t="shared" si="43"/>
        <v>76044926</v>
      </c>
      <c r="BP706" s="2">
        <f t="shared" si="44"/>
        <v>0</v>
      </c>
      <c r="BQ706" s="2">
        <f t="shared" si="42"/>
        <v>0</v>
      </c>
      <c r="BS706" s="280">
        <v>76044926</v>
      </c>
      <c r="BT706" s="281"/>
      <c r="BU706" s="281"/>
      <c r="BV706" s="281"/>
      <c r="BW706" s="281"/>
      <c r="BX706" s="281"/>
      <c r="BY706" s="281"/>
      <c r="BZ706" s="281"/>
      <c r="CA706" s="281">
        <v>0</v>
      </c>
      <c r="CB706" s="281"/>
      <c r="CC706" s="281"/>
      <c r="CD706" s="281"/>
      <c r="CE706" s="281"/>
      <c r="CF706" s="281"/>
      <c r="CG706" s="281"/>
    </row>
    <row r="707" spans="1:85" x14ac:dyDescent="0.3">
      <c r="A707" s="273">
        <f t="shared" si="45"/>
        <v>0</v>
      </c>
      <c r="B707" s="1" t="s">
        <v>2621</v>
      </c>
      <c r="C707" s="274">
        <v>26686260</v>
      </c>
      <c r="D707" s="1">
        <v>144205</v>
      </c>
      <c r="E707" s="1">
        <v>4</v>
      </c>
      <c r="F707" s="1" t="s">
        <v>5148</v>
      </c>
      <c r="G707" s="275">
        <v>44529</v>
      </c>
      <c r="H707" s="275">
        <v>45626</v>
      </c>
      <c r="I707" s="1">
        <v>0</v>
      </c>
      <c r="J707" s="1">
        <v>1</v>
      </c>
      <c r="K707" s="1">
        <v>4</v>
      </c>
      <c r="L707" s="1">
        <v>30</v>
      </c>
      <c r="M707" s="1">
        <v>2</v>
      </c>
      <c r="N707" s="1">
        <v>17.690000000000001</v>
      </c>
      <c r="O707" s="1">
        <v>19.2</v>
      </c>
      <c r="P707" s="1">
        <v>22900</v>
      </c>
      <c r="Q707" s="1">
        <v>829</v>
      </c>
      <c r="R707" s="1">
        <v>20923</v>
      </c>
      <c r="S707" s="1">
        <v>0</v>
      </c>
      <c r="T707" s="1">
        <v>0</v>
      </c>
      <c r="U707" s="1">
        <v>0</v>
      </c>
      <c r="W707" s="1">
        <v>0</v>
      </c>
      <c r="X707" s="1">
        <v>0</v>
      </c>
      <c r="Y707" s="1">
        <v>0</v>
      </c>
      <c r="AB707" s="275">
        <v>44651</v>
      </c>
      <c r="AC707" s="1">
        <v>1</v>
      </c>
      <c r="AD707" s="1" t="s">
        <v>2623</v>
      </c>
      <c r="AE707" s="1">
        <v>1</v>
      </c>
      <c r="AF707" s="1">
        <v>30</v>
      </c>
      <c r="AG707" s="1">
        <v>0</v>
      </c>
      <c r="AN707" s="1">
        <v>1</v>
      </c>
      <c r="AO707" s="1">
        <v>1</v>
      </c>
      <c r="AR707" s="276">
        <v>2499.34</v>
      </c>
      <c r="AS707" s="1" t="s">
        <v>2657</v>
      </c>
      <c r="AT707" s="1">
        <v>0</v>
      </c>
      <c r="AU707" s="1">
        <v>0</v>
      </c>
      <c r="AX707" s="1">
        <v>5</v>
      </c>
      <c r="BC707" s="1">
        <v>1</v>
      </c>
      <c r="BD707" s="1">
        <v>7</v>
      </c>
      <c r="BE707" s="1">
        <v>2</v>
      </c>
      <c r="BF707" s="296">
        <v>18472.297983656241</v>
      </c>
      <c r="BO707" s="279">
        <f t="shared" si="43"/>
        <v>76292286</v>
      </c>
      <c r="BP707" s="2">
        <f t="shared" si="44"/>
        <v>0</v>
      </c>
      <c r="BQ707" s="2">
        <f t="shared" ref="BQ707:BQ770" si="46">+SUM(BV707:XV707)</f>
        <v>0</v>
      </c>
      <c r="BS707" s="280">
        <v>76292286</v>
      </c>
      <c r="BT707" s="281"/>
      <c r="BU707" s="281"/>
      <c r="BV707" s="281"/>
      <c r="BW707" s="281"/>
      <c r="BX707" s="281"/>
      <c r="BY707" s="281"/>
      <c r="BZ707" s="281"/>
      <c r="CA707" s="281">
        <v>0</v>
      </c>
      <c r="CB707" s="281"/>
      <c r="CC707" s="281"/>
      <c r="CD707" s="281"/>
      <c r="CE707" s="281"/>
      <c r="CF707" s="281"/>
      <c r="CG707" s="281"/>
    </row>
    <row r="708" spans="1:85" x14ac:dyDescent="0.3">
      <c r="A708" s="273">
        <f t="shared" si="45"/>
        <v>0</v>
      </c>
      <c r="B708" s="1" t="s">
        <v>2621</v>
      </c>
      <c r="C708" s="274">
        <v>26686260</v>
      </c>
      <c r="D708" s="1">
        <v>144205</v>
      </c>
      <c r="E708" s="1">
        <v>4</v>
      </c>
      <c r="F708" s="1" t="s">
        <v>6009</v>
      </c>
      <c r="G708" s="275">
        <v>44599</v>
      </c>
      <c r="H708" s="275">
        <v>45716</v>
      </c>
      <c r="I708" s="1">
        <v>0</v>
      </c>
      <c r="J708" s="1">
        <v>1</v>
      </c>
      <c r="K708" s="1">
        <v>1</v>
      </c>
      <c r="L708" s="1">
        <v>30</v>
      </c>
      <c r="M708" s="1">
        <v>2</v>
      </c>
      <c r="N708" s="1">
        <v>17.7</v>
      </c>
      <c r="O708" s="1">
        <v>19.2</v>
      </c>
      <c r="P708" s="1">
        <v>485206</v>
      </c>
      <c r="Q708" s="1">
        <v>17566</v>
      </c>
      <c r="R708" s="1">
        <v>474959</v>
      </c>
      <c r="S708" s="1">
        <v>0</v>
      </c>
      <c r="T708" s="1">
        <v>0</v>
      </c>
      <c r="U708" s="1">
        <v>0</v>
      </c>
      <c r="W708" s="1">
        <v>0</v>
      </c>
      <c r="X708" s="1">
        <v>0</v>
      </c>
      <c r="Y708" s="1">
        <v>0</v>
      </c>
      <c r="AB708" s="275">
        <v>44651</v>
      </c>
      <c r="AC708" s="1">
        <v>1</v>
      </c>
      <c r="AD708" s="1" t="s">
        <v>2623</v>
      </c>
      <c r="AE708" s="1">
        <v>1</v>
      </c>
      <c r="AF708" s="1">
        <v>30</v>
      </c>
      <c r="AG708" s="1">
        <v>0</v>
      </c>
      <c r="AN708" s="1">
        <v>1</v>
      </c>
      <c r="AO708" s="1">
        <v>1</v>
      </c>
      <c r="AR708" s="276">
        <v>56860</v>
      </c>
      <c r="AS708" s="1" t="s">
        <v>2657</v>
      </c>
      <c r="AT708" s="1">
        <v>0</v>
      </c>
      <c r="AU708" s="1">
        <v>0</v>
      </c>
      <c r="AX708" s="1">
        <v>5</v>
      </c>
      <c r="BC708" s="1">
        <v>1</v>
      </c>
      <c r="BD708" s="1">
        <v>7</v>
      </c>
      <c r="BE708" s="1">
        <v>2</v>
      </c>
      <c r="BF708" s="296">
        <v>419327.25603495596</v>
      </c>
      <c r="BO708" s="279">
        <f t="shared" ref="BO708:BO771" si="47">+BS708</f>
        <v>76404672</v>
      </c>
      <c r="BP708" s="2">
        <f t="shared" ref="BP708:BP771" si="48">+SUM(BT708:BU708)</f>
        <v>0</v>
      </c>
      <c r="BQ708" s="2">
        <f t="shared" si="46"/>
        <v>0</v>
      </c>
      <c r="BS708" s="280">
        <v>76404672</v>
      </c>
      <c r="BT708" s="281"/>
      <c r="BU708" s="281"/>
      <c r="BV708" s="281">
        <v>0</v>
      </c>
      <c r="BW708" s="281"/>
      <c r="BX708" s="281"/>
      <c r="BY708" s="281"/>
      <c r="BZ708" s="281"/>
      <c r="CA708" s="281"/>
      <c r="CB708" s="281"/>
      <c r="CC708" s="281"/>
      <c r="CD708" s="281"/>
      <c r="CE708" s="281"/>
      <c r="CF708" s="281"/>
      <c r="CG708" s="281"/>
    </row>
    <row r="709" spans="1:85" x14ac:dyDescent="0.3">
      <c r="A709" s="273">
        <f t="shared" si="45"/>
        <v>0</v>
      </c>
      <c r="B709" s="1" t="s">
        <v>2621</v>
      </c>
      <c r="C709" s="274">
        <v>26686260</v>
      </c>
      <c r="D709" s="1">
        <v>144205</v>
      </c>
      <c r="E709" s="1">
        <v>4</v>
      </c>
      <c r="F709" s="1" t="s">
        <v>5284</v>
      </c>
      <c r="G709" s="275">
        <v>44521</v>
      </c>
      <c r="H709" s="275">
        <v>45626</v>
      </c>
      <c r="I709" s="1">
        <v>0</v>
      </c>
      <c r="J709" s="1">
        <v>1</v>
      </c>
      <c r="K709" s="1">
        <v>4</v>
      </c>
      <c r="L709" s="1">
        <v>30</v>
      </c>
      <c r="M709" s="1">
        <v>2</v>
      </c>
      <c r="N709" s="1">
        <v>17.690000000000001</v>
      </c>
      <c r="O709" s="1">
        <v>19.2</v>
      </c>
      <c r="P709" s="1">
        <v>50000</v>
      </c>
      <c r="Q709" s="1">
        <v>1810</v>
      </c>
      <c r="R709" s="1">
        <v>45681</v>
      </c>
      <c r="S709" s="1">
        <v>0</v>
      </c>
      <c r="T709" s="1">
        <v>0</v>
      </c>
      <c r="U709" s="1">
        <v>0</v>
      </c>
      <c r="W709" s="1">
        <v>0</v>
      </c>
      <c r="X709" s="1">
        <v>0</v>
      </c>
      <c r="Y709" s="1">
        <v>0</v>
      </c>
      <c r="AB709" s="275">
        <v>44651</v>
      </c>
      <c r="AC709" s="1">
        <v>1</v>
      </c>
      <c r="AD709" s="1" t="s">
        <v>2623</v>
      </c>
      <c r="AE709" s="1">
        <v>1</v>
      </c>
      <c r="AF709" s="1">
        <v>30</v>
      </c>
      <c r="AG709" s="1">
        <v>0</v>
      </c>
      <c r="AN709" s="1">
        <v>1</v>
      </c>
      <c r="AO709" s="1">
        <v>1</v>
      </c>
      <c r="AR709" s="276">
        <v>5415.24</v>
      </c>
      <c r="AS709" s="1" t="s">
        <v>2657</v>
      </c>
      <c r="AT709" s="1">
        <v>0</v>
      </c>
      <c r="AU709" s="1">
        <v>0</v>
      </c>
      <c r="AX709" s="1">
        <v>5</v>
      </c>
      <c r="BC709" s="1">
        <v>1</v>
      </c>
      <c r="BD709" s="1">
        <v>7</v>
      </c>
      <c r="BE709" s="1">
        <v>2</v>
      </c>
      <c r="BF709" s="296">
        <v>40330.404062103931</v>
      </c>
      <c r="BO709" s="279">
        <f t="shared" si="47"/>
        <v>76404722</v>
      </c>
      <c r="BP709" s="2">
        <f t="shared" si="48"/>
        <v>86535923</v>
      </c>
      <c r="BQ709" s="2">
        <f t="shared" si="46"/>
        <v>0</v>
      </c>
      <c r="BS709" s="280">
        <v>76404722</v>
      </c>
      <c r="BT709" s="281">
        <v>86535923</v>
      </c>
      <c r="BU709" s="281"/>
      <c r="BV709" s="281"/>
      <c r="BW709" s="281"/>
      <c r="BX709" s="281"/>
      <c r="BY709" s="281"/>
      <c r="BZ709" s="281"/>
      <c r="CA709" s="281"/>
      <c r="CB709" s="281"/>
      <c r="CC709" s="281"/>
      <c r="CD709" s="281"/>
      <c r="CE709" s="281"/>
      <c r="CF709" s="281"/>
      <c r="CG709" s="281"/>
    </row>
    <row r="710" spans="1:85" x14ac:dyDescent="0.3">
      <c r="A710" s="273">
        <f t="shared" si="45"/>
        <v>0</v>
      </c>
      <c r="B710" s="1" t="s">
        <v>2621</v>
      </c>
      <c r="C710" s="274">
        <v>26686260</v>
      </c>
      <c r="D710" s="1">
        <v>144205</v>
      </c>
      <c r="E710" s="1">
        <v>4</v>
      </c>
      <c r="F710" s="1" t="s">
        <v>6049</v>
      </c>
      <c r="G710" s="275">
        <v>44604</v>
      </c>
      <c r="H710" s="275">
        <v>45716</v>
      </c>
      <c r="I710" s="1">
        <v>0</v>
      </c>
      <c r="J710" s="1">
        <v>1</v>
      </c>
      <c r="K710" s="1">
        <v>1</v>
      </c>
      <c r="L710" s="1">
        <v>30</v>
      </c>
      <c r="M710" s="1">
        <v>2</v>
      </c>
      <c r="N710" s="1">
        <v>17.690000000000001</v>
      </c>
      <c r="O710" s="1">
        <v>19.2</v>
      </c>
      <c r="P710" s="1">
        <v>80146</v>
      </c>
      <c r="Q710" s="1">
        <v>2902</v>
      </c>
      <c r="R710" s="1">
        <v>78453</v>
      </c>
      <c r="S710" s="1">
        <v>0</v>
      </c>
      <c r="T710" s="1">
        <v>0</v>
      </c>
      <c r="U710" s="1">
        <v>0</v>
      </c>
      <c r="W710" s="1">
        <v>0</v>
      </c>
      <c r="X710" s="1">
        <v>0</v>
      </c>
      <c r="Y710" s="1">
        <v>0</v>
      </c>
      <c r="AB710" s="275">
        <v>44651</v>
      </c>
      <c r="AC710" s="1">
        <v>1</v>
      </c>
      <c r="AD710" s="1" t="s">
        <v>2623</v>
      </c>
      <c r="AE710" s="1">
        <v>1</v>
      </c>
      <c r="AF710" s="1">
        <v>30</v>
      </c>
      <c r="AG710" s="1">
        <v>0</v>
      </c>
      <c r="AN710" s="1">
        <v>1</v>
      </c>
      <c r="AO710" s="1">
        <v>1</v>
      </c>
      <c r="AR710" s="276">
        <v>9372.5300000000007</v>
      </c>
      <c r="AS710" s="1" t="s">
        <v>2657</v>
      </c>
      <c r="AT710" s="1">
        <v>0</v>
      </c>
      <c r="AU710" s="1">
        <v>0</v>
      </c>
      <c r="AX710" s="1">
        <v>5</v>
      </c>
      <c r="BC710" s="1">
        <v>1</v>
      </c>
      <c r="BD710" s="1">
        <v>7</v>
      </c>
      <c r="BE710" s="1">
        <v>2</v>
      </c>
      <c r="BF710" s="296">
        <v>69263.833757672561</v>
      </c>
      <c r="BO710" s="279">
        <f t="shared" si="47"/>
        <v>76409878</v>
      </c>
      <c r="BP710" s="2">
        <f t="shared" si="48"/>
        <v>108626530</v>
      </c>
      <c r="BQ710" s="2">
        <f t="shared" si="46"/>
        <v>0</v>
      </c>
      <c r="BS710" s="280">
        <v>76409878</v>
      </c>
      <c r="BT710" s="281">
        <v>108626530</v>
      </c>
      <c r="BU710" s="281"/>
      <c r="BV710" s="281"/>
      <c r="BW710" s="281"/>
      <c r="BX710" s="281"/>
      <c r="BY710" s="281"/>
      <c r="BZ710" s="281"/>
      <c r="CA710" s="281"/>
      <c r="CB710" s="281"/>
      <c r="CC710" s="281"/>
      <c r="CD710" s="281"/>
      <c r="CE710" s="281"/>
      <c r="CF710" s="281"/>
      <c r="CG710" s="281"/>
    </row>
    <row r="711" spans="1:85" x14ac:dyDescent="0.3">
      <c r="A711" s="273">
        <f t="shared" si="45"/>
        <v>0</v>
      </c>
      <c r="B711" s="1" t="s">
        <v>2621</v>
      </c>
      <c r="C711" s="274">
        <v>26686260</v>
      </c>
      <c r="D711" s="1">
        <v>144205</v>
      </c>
      <c r="E711" s="1">
        <v>4</v>
      </c>
      <c r="F711" s="1" t="s">
        <v>6060</v>
      </c>
      <c r="G711" s="275">
        <v>44605</v>
      </c>
      <c r="H711" s="275">
        <v>45716</v>
      </c>
      <c r="I711" s="1">
        <v>0</v>
      </c>
      <c r="J711" s="1">
        <v>1</v>
      </c>
      <c r="K711" s="1">
        <v>1</v>
      </c>
      <c r="L711" s="1">
        <v>30</v>
      </c>
      <c r="M711" s="1">
        <v>2</v>
      </c>
      <c r="N711" s="1">
        <v>17.7</v>
      </c>
      <c r="O711" s="1">
        <v>19.2</v>
      </c>
      <c r="P711" s="1">
        <v>178133</v>
      </c>
      <c r="Q711" s="1">
        <v>6449</v>
      </c>
      <c r="R711" s="1">
        <v>174371</v>
      </c>
      <c r="S711" s="1">
        <v>0</v>
      </c>
      <c r="T711" s="1">
        <v>0</v>
      </c>
      <c r="U711" s="1">
        <v>0</v>
      </c>
      <c r="W711" s="1">
        <v>0</v>
      </c>
      <c r="X711" s="1">
        <v>0</v>
      </c>
      <c r="Y711" s="1">
        <v>0</v>
      </c>
      <c r="AB711" s="275">
        <v>44651</v>
      </c>
      <c r="AC711" s="1">
        <v>1</v>
      </c>
      <c r="AD711" s="1" t="s">
        <v>2623</v>
      </c>
      <c r="AE711" s="1">
        <v>1</v>
      </c>
      <c r="AF711" s="1">
        <v>30</v>
      </c>
      <c r="AG711" s="1">
        <v>0</v>
      </c>
      <c r="AN711" s="1">
        <v>1</v>
      </c>
      <c r="AO711" s="1">
        <v>1</v>
      </c>
      <c r="AR711" s="276">
        <v>20827.84</v>
      </c>
      <c r="AS711" s="1" t="s">
        <v>2657</v>
      </c>
      <c r="AT711" s="1">
        <v>0</v>
      </c>
      <c r="AU711" s="1">
        <v>0</v>
      </c>
      <c r="AX711" s="1">
        <v>5</v>
      </c>
      <c r="BC711" s="1">
        <v>1</v>
      </c>
      <c r="BD711" s="1">
        <v>7</v>
      </c>
      <c r="BE711" s="1">
        <v>2</v>
      </c>
      <c r="BF711" s="296">
        <v>153946.99955590125</v>
      </c>
      <c r="BO711" s="279">
        <f t="shared" si="47"/>
        <v>76427622</v>
      </c>
      <c r="BP711" s="2">
        <f t="shared" si="48"/>
        <v>0</v>
      </c>
      <c r="BQ711" s="2">
        <f t="shared" si="46"/>
        <v>6032875.9999999991</v>
      </c>
      <c r="BS711" s="280">
        <v>76427622</v>
      </c>
      <c r="BT711" s="281"/>
      <c r="BU711" s="281"/>
      <c r="BV711" s="281">
        <v>5686414.0512795299</v>
      </c>
      <c r="BW711" s="281"/>
      <c r="BX711" s="281"/>
      <c r="BY711" s="281"/>
      <c r="BZ711" s="281"/>
      <c r="CA711" s="281">
        <v>346461.94872046902</v>
      </c>
      <c r="CB711" s="281"/>
      <c r="CC711" s="281"/>
      <c r="CD711" s="281"/>
      <c r="CE711" s="281"/>
      <c r="CF711" s="281"/>
      <c r="CG711" s="281"/>
    </row>
    <row r="712" spans="1:85" x14ac:dyDescent="0.3">
      <c r="A712" s="273">
        <f t="shared" si="45"/>
        <v>0</v>
      </c>
      <c r="B712" s="1" t="s">
        <v>2621</v>
      </c>
      <c r="C712" s="274">
        <v>26686260</v>
      </c>
      <c r="D712" s="1">
        <v>144205</v>
      </c>
      <c r="E712" s="1">
        <v>4</v>
      </c>
      <c r="F712" s="1" t="s">
        <v>5189</v>
      </c>
      <c r="G712" s="275">
        <v>44510</v>
      </c>
      <c r="H712" s="275">
        <v>45626</v>
      </c>
      <c r="I712" s="1">
        <v>0</v>
      </c>
      <c r="J712" s="1">
        <v>1</v>
      </c>
      <c r="K712" s="1">
        <v>4</v>
      </c>
      <c r="L712" s="1">
        <v>30</v>
      </c>
      <c r="M712" s="1">
        <v>2</v>
      </c>
      <c r="N712" s="1">
        <v>17.690000000000001</v>
      </c>
      <c r="O712" s="1">
        <v>19.2</v>
      </c>
      <c r="P712" s="1">
        <v>40000</v>
      </c>
      <c r="Q712" s="1">
        <v>1448</v>
      </c>
      <c r="R712" s="1">
        <v>36545</v>
      </c>
      <c r="S712" s="1">
        <v>0</v>
      </c>
      <c r="T712" s="1">
        <v>0</v>
      </c>
      <c r="U712" s="1">
        <v>0</v>
      </c>
      <c r="W712" s="1">
        <v>0</v>
      </c>
      <c r="X712" s="1">
        <v>0</v>
      </c>
      <c r="Y712" s="1">
        <v>0</v>
      </c>
      <c r="AB712" s="275">
        <v>44651</v>
      </c>
      <c r="AC712" s="1">
        <v>1</v>
      </c>
      <c r="AD712" s="1" t="s">
        <v>2623</v>
      </c>
      <c r="AE712" s="1">
        <v>1</v>
      </c>
      <c r="AF712" s="1">
        <v>30</v>
      </c>
      <c r="AG712" s="1">
        <v>0</v>
      </c>
      <c r="AN712" s="1">
        <v>1</v>
      </c>
      <c r="AO712" s="1">
        <v>1</v>
      </c>
      <c r="AR712" s="276">
        <v>4373.8500000000004</v>
      </c>
      <c r="AS712" s="1" t="s">
        <v>2657</v>
      </c>
      <c r="AT712" s="1">
        <v>0</v>
      </c>
      <c r="AU712" s="1">
        <v>0</v>
      </c>
      <c r="AX712" s="1">
        <v>5</v>
      </c>
      <c r="BC712" s="1">
        <v>1</v>
      </c>
      <c r="BD712" s="1">
        <v>7</v>
      </c>
      <c r="BE712" s="1">
        <v>2</v>
      </c>
      <c r="BF712" s="296">
        <v>32264.499823768929</v>
      </c>
      <c r="BO712" s="279">
        <f t="shared" si="47"/>
        <v>76424942</v>
      </c>
      <c r="BP712" s="2">
        <f t="shared" si="48"/>
        <v>0</v>
      </c>
      <c r="BQ712" s="2">
        <f t="shared" si="46"/>
        <v>0</v>
      </c>
      <c r="BS712" s="280">
        <v>76424942</v>
      </c>
      <c r="BT712" s="281"/>
      <c r="BU712" s="281"/>
      <c r="BV712" s="281">
        <v>0</v>
      </c>
      <c r="BW712" s="281"/>
      <c r="BX712" s="281"/>
      <c r="BY712" s="281"/>
      <c r="BZ712" s="281"/>
      <c r="CA712" s="281"/>
      <c r="CB712" s="281"/>
      <c r="CC712" s="281"/>
      <c r="CD712" s="281"/>
      <c r="CE712" s="281"/>
      <c r="CF712" s="281"/>
      <c r="CG712" s="281"/>
    </row>
    <row r="713" spans="1:85" x14ac:dyDescent="0.3">
      <c r="A713" s="273">
        <f t="shared" si="45"/>
        <v>0</v>
      </c>
      <c r="B713" s="1" t="s">
        <v>2621</v>
      </c>
      <c r="C713" s="274">
        <v>26686260</v>
      </c>
      <c r="D713" s="1">
        <v>144205</v>
      </c>
      <c r="E713" s="1">
        <v>4</v>
      </c>
      <c r="F713" s="1" t="s">
        <v>5223</v>
      </c>
      <c r="G713" s="275">
        <v>44539</v>
      </c>
      <c r="H713" s="275">
        <v>45657</v>
      </c>
      <c r="I713" s="1">
        <v>0</v>
      </c>
      <c r="J713" s="1">
        <v>1</v>
      </c>
      <c r="K713" s="1">
        <v>3</v>
      </c>
      <c r="L713" s="1">
        <v>30</v>
      </c>
      <c r="M713" s="1">
        <v>2</v>
      </c>
      <c r="N713" s="1">
        <v>17.690000000000001</v>
      </c>
      <c r="O713" s="1">
        <v>19.2</v>
      </c>
      <c r="P713" s="1">
        <v>50000</v>
      </c>
      <c r="Q713" s="1">
        <v>1810</v>
      </c>
      <c r="R713" s="1">
        <v>46785</v>
      </c>
      <c r="S713" s="1">
        <v>0</v>
      </c>
      <c r="T713" s="1">
        <v>0</v>
      </c>
      <c r="U713" s="1">
        <v>0</v>
      </c>
      <c r="W713" s="1">
        <v>0</v>
      </c>
      <c r="X713" s="1">
        <v>0</v>
      </c>
      <c r="Y713" s="1">
        <v>0</v>
      </c>
      <c r="AB713" s="275">
        <v>44651</v>
      </c>
      <c r="AC713" s="1">
        <v>1</v>
      </c>
      <c r="AD713" s="1" t="s">
        <v>2623</v>
      </c>
      <c r="AE713" s="1">
        <v>1</v>
      </c>
      <c r="AF713" s="1">
        <v>30</v>
      </c>
      <c r="AG713" s="1">
        <v>0</v>
      </c>
      <c r="AN713" s="1">
        <v>1</v>
      </c>
      <c r="AO713" s="1">
        <v>1</v>
      </c>
      <c r="AR713" s="276">
        <v>5623.52</v>
      </c>
      <c r="AS713" s="1" t="s">
        <v>2657</v>
      </c>
      <c r="AT713" s="1">
        <v>0</v>
      </c>
      <c r="AU713" s="1">
        <v>0</v>
      </c>
      <c r="AX713" s="1">
        <v>5</v>
      </c>
      <c r="BC713" s="1">
        <v>1</v>
      </c>
      <c r="BD713" s="1">
        <v>7</v>
      </c>
      <c r="BE713" s="1">
        <v>2</v>
      </c>
      <c r="BF713" s="296">
        <v>41305.09301559801</v>
      </c>
      <c r="BO713" s="279">
        <f t="shared" si="47"/>
        <v>76426782</v>
      </c>
      <c r="BP713" s="2">
        <f t="shared" si="48"/>
        <v>0</v>
      </c>
      <c r="BQ713" s="2">
        <f t="shared" si="46"/>
        <v>0</v>
      </c>
      <c r="BS713" s="280">
        <v>76426782</v>
      </c>
      <c r="BT713" s="281"/>
      <c r="BU713" s="281"/>
      <c r="BV713" s="281"/>
      <c r="BW713" s="281"/>
      <c r="BX713" s="281"/>
      <c r="BY713" s="281"/>
      <c r="BZ713" s="281"/>
      <c r="CA713" s="281">
        <v>0</v>
      </c>
      <c r="CB713" s="281"/>
      <c r="CC713" s="281"/>
      <c r="CD713" s="281"/>
      <c r="CE713" s="281"/>
      <c r="CF713" s="281"/>
      <c r="CG713" s="281"/>
    </row>
    <row r="714" spans="1:85" x14ac:dyDescent="0.3">
      <c r="A714" s="273">
        <f t="shared" si="45"/>
        <v>0</v>
      </c>
      <c r="B714" s="1" t="s">
        <v>2621</v>
      </c>
      <c r="C714" s="274">
        <v>26686260</v>
      </c>
      <c r="D714" s="1">
        <v>144205</v>
      </c>
      <c r="E714" s="1">
        <v>4</v>
      </c>
      <c r="F714" s="1" t="s">
        <v>5231</v>
      </c>
      <c r="G714" s="275">
        <v>44540</v>
      </c>
      <c r="H714" s="275">
        <v>45657</v>
      </c>
      <c r="I714" s="1">
        <v>0</v>
      </c>
      <c r="J714" s="1">
        <v>1</v>
      </c>
      <c r="K714" s="1">
        <v>3</v>
      </c>
      <c r="L714" s="1">
        <v>30</v>
      </c>
      <c r="M714" s="1">
        <v>2</v>
      </c>
      <c r="N714" s="1">
        <v>17.690000000000001</v>
      </c>
      <c r="O714" s="1">
        <v>19.2</v>
      </c>
      <c r="P714" s="1">
        <v>100000</v>
      </c>
      <c r="Q714" s="1">
        <v>3620</v>
      </c>
      <c r="R714" s="1">
        <v>93570</v>
      </c>
      <c r="S714" s="1">
        <v>0</v>
      </c>
      <c r="T714" s="1">
        <v>0</v>
      </c>
      <c r="U714" s="1">
        <v>0</v>
      </c>
      <c r="W714" s="1">
        <v>0</v>
      </c>
      <c r="X714" s="1">
        <v>0</v>
      </c>
      <c r="Y714" s="1">
        <v>0</v>
      </c>
      <c r="AB714" s="275">
        <v>44651</v>
      </c>
      <c r="AC714" s="1">
        <v>1</v>
      </c>
      <c r="AD714" s="1" t="s">
        <v>2623</v>
      </c>
      <c r="AE714" s="1">
        <v>1</v>
      </c>
      <c r="AF714" s="1">
        <v>30</v>
      </c>
      <c r="AG714" s="1">
        <v>0</v>
      </c>
      <c r="AN714" s="1">
        <v>1</v>
      </c>
      <c r="AO714" s="1">
        <v>1</v>
      </c>
      <c r="AR714" s="276">
        <v>11247.03</v>
      </c>
      <c r="AS714" s="1" t="s">
        <v>2657</v>
      </c>
      <c r="AT714" s="1">
        <v>0</v>
      </c>
      <c r="AU714" s="1">
        <v>0</v>
      </c>
      <c r="AX714" s="1">
        <v>5</v>
      </c>
      <c r="BC714" s="1">
        <v>1</v>
      </c>
      <c r="BD714" s="1">
        <v>7</v>
      </c>
      <c r="BE714" s="1">
        <v>2</v>
      </c>
      <c r="BF714" s="296">
        <v>82610.186031196019</v>
      </c>
      <c r="BO714" s="279">
        <f t="shared" si="47"/>
        <v>79046244</v>
      </c>
      <c r="BP714" s="2">
        <f t="shared" si="48"/>
        <v>0</v>
      </c>
      <c r="BQ714" s="2">
        <f t="shared" si="46"/>
        <v>24779934</v>
      </c>
      <c r="BS714" s="280">
        <v>79046244</v>
      </c>
      <c r="BT714" s="281"/>
      <c r="BU714" s="281"/>
      <c r="BV714" s="281">
        <v>24779934</v>
      </c>
      <c r="BW714" s="281"/>
      <c r="BX714" s="281"/>
      <c r="BY714" s="281"/>
      <c r="BZ714" s="281"/>
      <c r="CA714" s="281"/>
      <c r="CB714" s="281"/>
      <c r="CC714" s="281"/>
      <c r="CD714" s="281"/>
      <c r="CE714" s="281"/>
      <c r="CF714" s="281"/>
      <c r="CG714" s="281"/>
    </row>
    <row r="715" spans="1:85" x14ac:dyDescent="0.3">
      <c r="A715" s="273">
        <f t="shared" si="45"/>
        <v>0</v>
      </c>
      <c r="B715" s="1" t="s">
        <v>2621</v>
      </c>
      <c r="C715" s="274">
        <v>26686260</v>
      </c>
      <c r="D715" s="1">
        <v>144205</v>
      </c>
      <c r="E715" s="1">
        <v>4</v>
      </c>
      <c r="F715" s="1" t="s">
        <v>5232</v>
      </c>
      <c r="G715" s="275">
        <v>44540</v>
      </c>
      <c r="H715" s="275">
        <v>45657</v>
      </c>
      <c r="I715" s="1">
        <v>0</v>
      </c>
      <c r="J715" s="1">
        <v>1</v>
      </c>
      <c r="K715" s="1">
        <v>3</v>
      </c>
      <c r="L715" s="1">
        <v>30</v>
      </c>
      <c r="M715" s="1">
        <v>2</v>
      </c>
      <c r="N715" s="1">
        <v>17.690000000000001</v>
      </c>
      <c r="O715" s="1">
        <v>19.2</v>
      </c>
      <c r="P715" s="1">
        <v>22800</v>
      </c>
      <c r="Q715" s="1">
        <v>825</v>
      </c>
      <c r="R715" s="1">
        <v>21334</v>
      </c>
      <c r="S715" s="1">
        <v>0</v>
      </c>
      <c r="T715" s="1">
        <v>0</v>
      </c>
      <c r="U715" s="1">
        <v>0</v>
      </c>
      <c r="W715" s="1">
        <v>0</v>
      </c>
      <c r="X715" s="1">
        <v>0</v>
      </c>
      <c r="Y715" s="1">
        <v>0</v>
      </c>
      <c r="AB715" s="275">
        <v>44651</v>
      </c>
      <c r="AC715" s="1">
        <v>1</v>
      </c>
      <c r="AD715" s="1" t="s">
        <v>2623</v>
      </c>
      <c r="AE715" s="1">
        <v>1</v>
      </c>
      <c r="AF715" s="1">
        <v>30</v>
      </c>
      <c r="AG715" s="1">
        <v>0</v>
      </c>
      <c r="AN715" s="1">
        <v>1</v>
      </c>
      <c r="AO715" s="1">
        <v>1</v>
      </c>
      <c r="AR715" s="276">
        <v>2499.34</v>
      </c>
      <c r="AS715" s="1" t="s">
        <v>2657</v>
      </c>
      <c r="AT715" s="1">
        <v>0</v>
      </c>
      <c r="AU715" s="1">
        <v>0</v>
      </c>
      <c r="AX715" s="1">
        <v>5</v>
      </c>
      <c r="BC715" s="1">
        <v>1</v>
      </c>
      <c r="BD715" s="1">
        <v>7</v>
      </c>
      <c r="BE715" s="1">
        <v>2</v>
      </c>
      <c r="BF715" s="296">
        <v>18835.157729929848</v>
      </c>
      <c r="BO715" s="279">
        <f t="shared" si="47"/>
        <v>79206906</v>
      </c>
      <c r="BP715" s="2">
        <f t="shared" si="48"/>
        <v>0</v>
      </c>
      <c r="BQ715" s="2">
        <f t="shared" si="46"/>
        <v>15917363.989999998</v>
      </c>
      <c r="BS715" s="280">
        <v>79206906</v>
      </c>
      <c r="BT715" s="281"/>
      <c r="BU715" s="281"/>
      <c r="BV715" s="281">
        <v>8443944.6393739413</v>
      </c>
      <c r="BW715" s="281"/>
      <c r="BX715" s="281"/>
      <c r="BY715" s="281"/>
      <c r="BZ715" s="281"/>
      <c r="CA715" s="281">
        <v>7473419.350626057</v>
      </c>
      <c r="CB715" s="281"/>
      <c r="CC715" s="281"/>
      <c r="CD715" s="281"/>
      <c r="CE715" s="281"/>
      <c r="CF715" s="281"/>
      <c r="CG715" s="281"/>
    </row>
    <row r="716" spans="1:85" x14ac:dyDescent="0.3">
      <c r="A716" s="273">
        <f t="shared" si="45"/>
        <v>0</v>
      </c>
      <c r="B716" s="1" t="s">
        <v>2621</v>
      </c>
      <c r="C716" s="274">
        <v>26686260</v>
      </c>
      <c r="D716" s="1">
        <v>144205</v>
      </c>
      <c r="E716" s="1">
        <v>4</v>
      </c>
      <c r="F716" s="1" t="s">
        <v>5469</v>
      </c>
      <c r="G716" s="275">
        <v>44550</v>
      </c>
      <c r="H716" s="275">
        <v>45657</v>
      </c>
      <c r="I716" s="1">
        <v>0</v>
      </c>
      <c r="J716" s="1">
        <v>1</v>
      </c>
      <c r="K716" s="1">
        <v>3</v>
      </c>
      <c r="L716" s="1">
        <v>30</v>
      </c>
      <c r="M716" s="1">
        <v>2</v>
      </c>
      <c r="N716" s="1">
        <v>17.690000000000001</v>
      </c>
      <c r="O716" s="1">
        <v>19.2</v>
      </c>
      <c r="P716" s="1">
        <v>100000</v>
      </c>
      <c r="Q716" s="1">
        <v>3620</v>
      </c>
      <c r="R716" s="1">
        <v>93570</v>
      </c>
      <c r="S716" s="1">
        <v>0</v>
      </c>
      <c r="T716" s="1">
        <v>0</v>
      </c>
      <c r="U716" s="1">
        <v>0</v>
      </c>
      <c r="W716" s="1">
        <v>0</v>
      </c>
      <c r="X716" s="1">
        <v>0</v>
      </c>
      <c r="Y716" s="1">
        <v>0</v>
      </c>
      <c r="AB716" s="275">
        <v>44651</v>
      </c>
      <c r="AC716" s="1">
        <v>1</v>
      </c>
      <c r="AD716" s="1" t="s">
        <v>2623</v>
      </c>
      <c r="AE716" s="1">
        <v>1</v>
      </c>
      <c r="AF716" s="1">
        <v>30</v>
      </c>
      <c r="AG716" s="1">
        <v>0</v>
      </c>
      <c r="AN716" s="1">
        <v>1</v>
      </c>
      <c r="AO716" s="1">
        <v>1</v>
      </c>
      <c r="AR716" s="276">
        <v>11247.03</v>
      </c>
      <c r="AS716" s="1" t="s">
        <v>2657</v>
      </c>
      <c r="AT716" s="1">
        <v>0</v>
      </c>
      <c r="AU716" s="1">
        <v>0</v>
      </c>
      <c r="AX716" s="1">
        <v>5</v>
      </c>
      <c r="BC716" s="1">
        <v>1</v>
      </c>
      <c r="BD716" s="1">
        <v>7</v>
      </c>
      <c r="BE716" s="1">
        <v>2</v>
      </c>
      <c r="BF716" s="296">
        <v>82610.186031196019</v>
      </c>
      <c r="BO716" s="279">
        <f t="shared" si="47"/>
        <v>79467208</v>
      </c>
      <c r="BP716" s="2">
        <f t="shared" si="48"/>
        <v>0</v>
      </c>
      <c r="BQ716" s="2">
        <f t="shared" si="46"/>
        <v>0</v>
      </c>
      <c r="BS716" s="280">
        <v>79467208</v>
      </c>
      <c r="BT716" s="281"/>
      <c r="BU716" s="281">
        <v>0</v>
      </c>
      <c r="BV716" s="281"/>
      <c r="BW716" s="281"/>
      <c r="BX716" s="281"/>
      <c r="BY716" s="281"/>
      <c r="BZ716" s="281"/>
      <c r="CA716" s="281"/>
      <c r="CB716" s="281"/>
      <c r="CC716" s="281"/>
      <c r="CD716" s="281"/>
      <c r="CE716" s="281"/>
      <c r="CF716" s="281"/>
      <c r="CG716" s="281"/>
    </row>
    <row r="717" spans="1:85" x14ac:dyDescent="0.3">
      <c r="A717" s="273">
        <f t="shared" si="45"/>
        <v>10.653201891276694</v>
      </c>
      <c r="B717" s="1" t="s">
        <v>2621</v>
      </c>
      <c r="C717" s="274">
        <v>26686260</v>
      </c>
      <c r="D717" s="1">
        <v>144205</v>
      </c>
      <c r="E717" s="1">
        <v>4</v>
      </c>
      <c r="F717" s="1" t="s">
        <v>5247</v>
      </c>
      <c r="G717" s="275">
        <v>44542</v>
      </c>
      <c r="H717" s="275">
        <v>45657</v>
      </c>
      <c r="I717" s="1">
        <v>0</v>
      </c>
      <c r="J717" s="1">
        <v>1</v>
      </c>
      <c r="K717" s="1">
        <v>3</v>
      </c>
      <c r="L717" s="1">
        <v>30</v>
      </c>
      <c r="M717" s="1">
        <v>2</v>
      </c>
      <c r="N717" s="1">
        <v>17.690000000000001</v>
      </c>
      <c r="O717" s="1">
        <v>19.2</v>
      </c>
      <c r="P717" s="1">
        <v>21000</v>
      </c>
      <c r="Q717" s="1">
        <v>760</v>
      </c>
      <c r="R717" s="1">
        <v>19651</v>
      </c>
      <c r="S717" s="1">
        <v>0</v>
      </c>
      <c r="T717" s="1">
        <v>0</v>
      </c>
      <c r="U717" s="1">
        <v>0</v>
      </c>
      <c r="V717" s="275"/>
      <c r="W717" s="1">
        <v>0</v>
      </c>
      <c r="X717" s="1">
        <v>0</v>
      </c>
      <c r="Y717" s="1">
        <v>0</v>
      </c>
      <c r="AB717" s="275">
        <v>44651</v>
      </c>
      <c r="AC717" s="1">
        <v>1</v>
      </c>
      <c r="AD717" s="1" t="s">
        <v>2623</v>
      </c>
      <c r="AE717" s="1">
        <v>1</v>
      </c>
      <c r="AF717" s="1">
        <v>30</v>
      </c>
      <c r="AG717" s="1">
        <v>0</v>
      </c>
      <c r="AN717" s="1">
        <v>1</v>
      </c>
      <c r="AO717" s="1">
        <v>1</v>
      </c>
      <c r="AR717" s="276">
        <v>2291.06</v>
      </c>
      <c r="AS717" s="1" t="s">
        <v>2657</v>
      </c>
      <c r="AT717" s="1">
        <v>0</v>
      </c>
      <c r="AU717" s="1">
        <v>0</v>
      </c>
      <c r="AX717" s="1">
        <v>5</v>
      </c>
      <c r="BC717" s="1">
        <v>1</v>
      </c>
      <c r="BD717" s="1">
        <v>7</v>
      </c>
      <c r="BE717" s="1">
        <v>2</v>
      </c>
      <c r="BF717" s="296">
        <v>17349.286798108722</v>
      </c>
      <c r="BO717" s="279">
        <f t="shared" si="47"/>
        <v>79407472</v>
      </c>
      <c r="BP717" s="2">
        <f t="shared" si="48"/>
        <v>0</v>
      </c>
      <c r="BQ717" s="2">
        <f t="shared" si="46"/>
        <v>13566053.300000001</v>
      </c>
      <c r="BS717" s="280">
        <v>79407472</v>
      </c>
      <c r="BT717" s="281"/>
      <c r="BU717" s="281"/>
      <c r="BV717" s="281">
        <v>10756625.332393829</v>
      </c>
      <c r="BW717" s="281"/>
      <c r="BX717" s="281"/>
      <c r="BY717" s="281"/>
      <c r="BZ717" s="281"/>
      <c r="CA717" s="281">
        <v>2809427.967606171</v>
      </c>
      <c r="CB717" s="281"/>
      <c r="CC717" s="281"/>
      <c r="CD717" s="281"/>
      <c r="CE717" s="281"/>
      <c r="CF717" s="281"/>
      <c r="CG717" s="281"/>
    </row>
    <row r="718" spans="1:85" x14ac:dyDescent="0.3">
      <c r="A718" s="273">
        <f t="shared" si="45"/>
        <v>0</v>
      </c>
      <c r="B718" s="1" t="s">
        <v>2621</v>
      </c>
      <c r="C718" s="274">
        <v>26686260</v>
      </c>
      <c r="D718" s="1">
        <v>144205</v>
      </c>
      <c r="E718" s="1">
        <v>4</v>
      </c>
      <c r="F718" s="1" t="s">
        <v>5248</v>
      </c>
      <c r="G718" s="275">
        <v>44542</v>
      </c>
      <c r="H718" s="275">
        <v>45657</v>
      </c>
      <c r="I718" s="1">
        <v>0</v>
      </c>
      <c r="J718" s="1">
        <v>1</v>
      </c>
      <c r="K718" s="1">
        <v>3</v>
      </c>
      <c r="L718" s="1">
        <v>30</v>
      </c>
      <c r="M718" s="1">
        <v>2</v>
      </c>
      <c r="N718" s="1">
        <v>17.690000000000001</v>
      </c>
      <c r="O718" s="1">
        <v>19.2</v>
      </c>
      <c r="P718" s="1">
        <v>285558</v>
      </c>
      <c r="Q718" s="1">
        <v>10338</v>
      </c>
      <c r="R718" s="1">
        <v>267194</v>
      </c>
      <c r="S718" s="1">
        <v>0</v>
      </c>
      <c r="T718" s="1">
        <v>0</v>
      </c>
      <c r="U718" s="1">
        <v>0</v>
      </c>
      <c r="W718" s="1">
        <v>0</v>
      </c>
      <c r="X718" s="1">
        <v>0</v>
      </c>
      <c r="Y718" s="1">
        <v>0</v>
      </c>
      <c r="AB718" s="275">
        <v>44651</v>
      </c>
      <c r="AC718" s="1">
        <v>1</v>
      </c>
      <c r="AD718" s="1" t="s">
        <v>2623</v>
      </c>
      <c r="AE718" s="1">
        <v>1</v>
      </c>
      <c r="AF718" s="1">
        <v>30</v>
      </c>
      <c r="AG718" s="1">
        <v>0</v>
      </c>
      <c r="AN718" s="1">
        <v>1</v>
      </c>
      <c r="AO718" s="1">
        <v>1</v>
      </c>
      <c r="AR718" s="276">
        <v>32074.87</v>
      </c>
      <c r="AS718" s="1" t="s">
        <v>2657</v>
      </c>
      <c r="AT718" s="1">
        <v>0</v>
      </c>
      <c r="AU718" s="1">
        <v>0</v>
      </c>
      <c r="AX718" s="1">
        <v>5</v>
      </c>
      <c r="BC718" s="1">
        <v>1</v>
      </c>
      <c r="BD718" s="1">
        <v>7</v>
      </c>
      <c r="BE718" s="1">
        <v>2</v>
      </c>
      <c r="BF718" s="296">
        <v>235897.68137671676</v>
      </c>
      <c r="BO718" s="279">
        <f t="shared" si="47"/>
        <v>79428482</v>
      </c>
      <c r="BP718" s="2">
        <f t="shared" si="48"/>
        <v>0</v>
      </c>
      <c r="BQ718" s="2">
        <f t="shared" si="46"/>
        <v>0</v>
      </c>
      <c r="BS718" s="280">
        <v>79428482</v>
      </c>
      <c r="BT718" s="281"/>
      <c r="BU718" s="281"/>
      <c r="BV718" s="281"/>
      <c r="BW718" s="281"/>
      <c r="BX718" s="281"/>
      <c r="BY718" s="281"/>
      <c r="BZ718" s="281"/>
      <c r="CA718" s="281">
        <v>0</v>
      </c>
      <c r="CB718" s="281"/>
      <c r="CC718" s="281"/>
      <c r="CD718" s="281"/>
      <c r="CE718" s="281"/>
      <c r="CF718" s="281"/>
      <c r="CG718" s="281"/>
    </row>
    <row r="719" spans="1:85" x14ac:dyDescent="0.3">
      <c r="A719" s="273">
        <f t="shared" si="45"/>
        <v>0</v>
      </c>
      <c r="B719" s="1" t="s">
        <v>2621</v>
      </c>
      <c r="C719" s="274">
        <v>26686260</v>
      </c>
      <c r="D719" s="1">
        <v>144205</v>
      </c>
      <c r="E719" s="1">
        <v>4</v>
      </c>
      <c r="F719" s="1" t="s">
        <v>5256</v>
      </c>
      <c r="G719" s="275">
        <v>44543</v>
      </c>
      <c r="H719" s="275">
        <v>45657</v>
      </c>
      <c r="I719" s="1">
        <v>0</v>
      </c>
      <c r="J719" s="1">
        <v>1</v>
      </c>
      <c r="K719" s="1">
        <v>3</v>
      </c>
      <c r="L719" s="1">
        <v>30</v>
      </c>
      <c r="M719" s="1">
        <v>2</v>
      </c>
      <c r="N719" s="1">
        <v>17.690000000000001</v>
      </c>
      <c r="O719" s="1">
        <v>19.2</v>
      </c>
      <c r="P719" s="1">
        <v>150000</v>
      </c>
      <c r="Q719" s="1">
        <v>5431</v>
      </c>
      <c r="R719" s="1">
        <v>140352</v>
      </c>
      <c r="S719" s="1">
        <v>0</v>
      </c>
      <c r="T719" s="1">
        <v>0</v>
      </c>
      <c r="U719" s="1">
        <v>0</v>
      </c>
      <c r="W719" s="1">
        <v>0</v>
      </c>
      <c r="X719" s="1">
        <v>0</v>
      </c>
      <c r="Y719" s="1">
        <v>0</v>
      </c>
      <c r="AB719" s="275">
        <v>44651</v>
      </c>
      <c r="AC719" s="1">
        <v>1</v>
      </c>
      <c r="AD719" s="1" t="s">
        <v>2623</v>
      </c>
      <c r="AE719" s="1">
        <v>1</v>
      </c>
      <c r="AF719" s="1">
        <v>30</v>
      </c>
      <c r="AG719" s="1">
        <v>0</v>
      </c>
      <c r="AN719" s="1">
        <v>1</v>
      </c>
      <c r="AO719" s="1">
        <v>1</v>
      </c>
      <c r="AR719" s="276">
        <v>16870.55</v>
      </c>
      <c r="AS719" s="1" t="s">
        <v>2657</v>
      </c>
      <c r="AT719" s="1">
        <v>0</v>
      </c>
      <c r="AU719" s="1">
        <v>0</v>
      </c>
      <c r="AX719" s="1">
        <v>5</v>
      </c>
      <c r="BC719" s="1">
        <v>1</v>
      </c>
      <c r="BD719" s="1">
        <v>7</v>
      </c>
      <c r="BE719" s="1">
        <v>2</v>
      </c>
      <c r="BF719" s="296">
        <v>123912.63043550735</v>
      </c>
      <c r="BO719" s="279">
        <f t="shared" si="47"/>
        <v>79606669</v>
      </c>
      <c r="BP719" s="2">
        <f t="shared" si="48"/>
        <v>0</v>
      </c>
      <c r="BQ719" s="2">
        <f t="shared" si="46"/>
        <v>12861312.559999999</v>
      </c>
      <c r="BS719" s="280">
        <v>79606669</v>
      </c>
      <c r="BT719" s="281"/>
      <c r="BU719" s="281"/>
      <c r="BV719" s="281">
        <v>12861312.559999999</v>
      </c>
      <c r="BW719" s="281"/>
      <c r="BX719" s="281"/>
      <c r="BY719" s="281"/>
      <c r="BZ719" s="281"/>
      <c r="CA719" s="281"/>
      <c r="CB719" s="281"/>
      <c r="CC719" s="281"/>
      <c r="CD719" s="281"/>
      <c r="CE719" s="281"/>
      <c r="CF719" s="281"/>
      <c r="CG719" s="281"/>
    </row>
    <row r="720" spans="1:85" x14ac:dyDescent="0.3">
      <c r="A720" s="273">
        <f t="shared" si="45"/>
        <v>0</v>
      </c>
      <c r="B720" s="1" t="s">
        <v>2621</v>
      </c>
      <c r="C720" s="274">
        <v>26686260</v>
      </c>
      <c r="D720" s="1">
        <v>144205</v>
      </c>
      <c r="E720" s="1">
        <v>4</v>
      </c>
      <c r="F720" s="1" t="s">
        <v>5257</v>
      </c>
      <c r="G720" s="275">
        <v>44543</v>
      </c>
      <c r="H720" s="275">
        <v>45657</v>
      </c>
      <c r="I720" s="1">
        <v>0</v>
      </c>
      <c r="J720" s="1">
        <v>1</v>
      </c>
      <c r="K720" s="1">
        <v>3</v>
      </c>
      <c r="L720" s="1">
        <v>30</v>
      </c>
      <c r="M720" s="1">
        <v>2</v>
      </c>
      <c r="N720" s="1">
        <v>17.690000000000001</v>
      </c>
      <c r="O720" s="1">
        <v>19.2</v>
      </c>
      <c r="P720" s="1">
        <v>50000</v>
      </c>
      <c r="Q720" s="1">
        <v>1810</v>
      </c>
      <c r="R720" s="1">
        <v>46785</v>
      </c>
      <c r="S720" s="1">
        <v>0</v>
      </c>
      <c r="T720" s="1">
        <v>0</v>
      </c>
      <c r="U720" s="1">
        <v>0</v>
      </c>
      <c r="W720" s="1">
        <v>0</v>
      </c>
      <c r="X720" s="1">
        <v>0</v>
      </c>
      <c r="Y720" s="1">
        <v>0</v>
      </c>
      <c r="AB720" s="275">
        <v>44651</v>
      </c>
      <c r="AC720" s="1">
        <v>1</v>
      </c>
      <c r="AD720" s="1" t="s">
        <v>2623</v>
      </c>
      <c r="AE720" s="1">
        <v>1</v>
      </c>
      <c r="AF720" s="1">
        <v>30</v>
      </c>
      <c r="AG720" s="1">
        <v>0</v>
      </c>
      <c r="AN720" s="1">
        <v>1</v>
      </c>
      <c r="AO720" s="1">
        <v>1</v>
      </c>
      <c r="AR720" s="276">
        <v>5623.52</v>
      </c>
      <c r="AS720" s="1" t="s">
        <v>2657</v>
      </c>
      <c r="AT720" s="1">
        <v>0</v>
      </c>
      <c r="AU720" s="1">
        <v>0</v>
      </c>
      <c r="AX720" s="1">
        <v>5</v>
      </c>
      <c r="BC720" s="1">
        <v>1</v>
      </c>
      <c r="BD720" s="1">
        <v>7</v>
      </c>
      <c r="BE720" s="1">
        <v>2</v>
      </c>
      <c r="BF720" s="296">
        <v>41305.09301559801</v>
      </c>
      <c r="BO720" s="279">
        <f t="shared" si="47"/>
        <v>79699066</v>
      </c>
      <c r="BP720" s="2">
        <f t="shared" si="48"/>
        <v>0</v>
      </c>
      <c r="BQ720" s="2">
        <f t="shared" si="46"/>
        <v>35562411</v>
      </c>
      <c r="BS720" s="280">
        <v>79699066</v>
      </c>
      <c r="BT720" s="281"/>
      <c r="BU720" s="281"/>
      <c r="BV720" s="281">
        <v>35562411</v>
      </c>
      <c r="BW720" s="281"/>
      <c r="BX720" s="281"/>
      <c r="BY720" s="281"/>
      <c r="BZ720" s="281"/>
      <c r="CA720" s="281"/>
      <c r="CB720" s="281"/>
      <c r="CC720" s="281"/>
      <c r="CD720" s="281"/>
      <c r="CE720" s="281"/>
      <c r="CF720" s="281"/>
      <c r="CG720" s="281"/>
    </row>
    <row r="721" spans="1:85" x14ac:dyDescent="0.3">
      <c r="A721" s="273">
        <f t="shared" si="45"/>
        <v>0</v>
      </c>
      <c r="B721" s="1" t="s">
        <v>2621</v>
      </c>
      <c r="C721" s="274">
        <v>26686260</v>
      </c>
      <c r="D721" s="1">
        <v>144205</v>
      </c>
      <c r="E721" s="1">
        <v>4</v>
      </c>
      <c r="F721" s="1" t="s">
        <v>5261</v>
      </c>
      <c r="G721" s="275">
        <v>44544</v>
      </c>
      <c r="H721" s="275">
        <v>45657</v>
      </c>
      <c r="I721" s="1">
        <v>0</v>
      </c>
      <c r="J721" s="1">
        <v>1</v>
      </c>
      <c r="K721" s="1">
        <v>3</v>
      </c>
      <c r="L721" s="1">
        <v>30</v>
      </c>
      <c r="M721" s="1">
        <v>2</v>
      </c>
      <c r="N721" s="1">
        <v>17.690000000000001</v>
      </c>
      <c r="O721" s="1">
        <v>19.2</v>
      </c>
      <c r="P721" s="1">
        <v>341174</v>
      </c>
      <c r="Q721" s="1">
        <v>12352</v>
      </c>
      <c r="R721" s="1">
        <v>319232</v>
      </c>
      <c r="S721" s="1">
        <v>0</v>
      </c>
      <c r="T721" s="1">
        <v>0</v>
      </c>
      <c r="U721" s="1">
        <v>0</v>
      </c>
      <c r="W721" s="1">
        <v>0</v>
      </c>
      <c r="X721" s="1">
        <v>0</v>
      </c>
      <c r="Y721" s="1">
        <v>0</v>
      </c>
      <c r="AB721" s="275">
        <v>44651</v>
      </c>
      <c r="AC721" s="1">
        <v>1</v>
      </c>
      <c r="AD721" s="1" t="s">
        <v>2623</v>
      </c>
      <c r="AE721" s="1">
        <v>1</v>
      </c>
      <c r="AF721" s="1">
        <v>30</v>
      </c>
      <c r="AG721" s="1">
        <v>0</v>
      </c>
      <c r="AN721" s="1">
        <v>1</v>
      </c>
      <c r="AO721" s="1">
        <v>1</v>
      </c>
      <c r="AR721" s="276">
        <v>38323.230000000003</v>
      </c>
      <c r="AS721" s="1" t="s">
        <v>2657</v>
      </c>
      <c r="AT721" s="1">
        <v>0</v>
      </c>
      <c r="AU721" s="1">
        <v>0</v>
      </c>
      <c r="AX721" s="1">
        <v>5</v>
      </c>
      <c r="BC721" s="1">
        <v>1</v>
      </c>
      <c r="BD721" s="1">
        <v>7</v>
      </c>
      <c r="BE721" s="1">
        <v>2</v>
      </c>
      <c r="BF721" s="296">
        <v>281840.49275527161</v>
      </c>
      <c r="BO721" s="279">
        <f t="shared" si="47"/>
        <v>79792244</v>
      </c>
      <c r="BP721" s="2">
        <f t="shared" si="48"/>
        <v>72091263</v>
      </c>
      <c r="BQ721" s="2">
        <f t="shared" si="46"/>
        <v>0</v>
      </c>
      <c r="BS721" s="280">
        <v>79792244</v>
      </c>
      <c r="BT721" s="281">
        <v>72091263</v>
      </c>
      <c r="BU721" s="281"/>
      <c r="BV721" s="281"/>
      <c r="BW721" s="281"/>
      <c r="BX721" s="281"/>
      <c r="BY721" s="281"/>
      <c r="BZ721" s="281"/>
      <c r="CA721" s="281"/>
      <c r="CB721" s="281"/>
      <c r="CC721" s="281"/>
      <c r="CD721" s="281"/>
      <c r="CE721" s="281"/>
      <c r="CF721" s="281"/>
      <c r="CG721" s="281"/>
    </row>
    <row r="722" spans="1:85" x14ac:dyDescent="0.3">
      <c r="A722" s="273">
        <f t="shared" si="45"/>
        <v>0</v>
      </c>
      <c r="B722" s="1" t="s">
        <v>2621</v>
      </c>
      <c r="C722" s="274">
        <v>26686260</v>
      </c>
      <c r="D722" s="1">
        <v>144205</v>
      </c>
      <c r="E722" s="1">
        <v>4</v>
      </c>
      <c r="F722" s="1" t="s">
        <v>5423</v>
      </c>
      <c r="G722" s="275">
        <v>44546</v>
      </c>
      <c r="H722" s="275">
        <v>45657</v>
      </c>
      <c r="I722" s="1">
        <v>0</v>
      </c>
      <c r="J722" s="1">
        <v>1</v>
      </c>
      <c r="K722" s="1">
        <v>3</v>
      </c>
      <c r="L722" s="1">
        <v>30</v>
      </c>
      <c r="M722" s="1">
        <v>2</v>
      </c>
      <c r="N722" s="1">
        <v>17.690000000000001</v>
      </c>
      <c r="O722" s="1">
        <v>19.2</v>
      </c>
      <c r="P722" s="1">
        <v>50000</v>
      </c>
      <c r="Q722" s="1">
        <v>1810</v>
      </c>
      <c r="R722" s="1">
        <v>46785</v>
      </c>
      <c r="S722" s="1">
        <v>0</v>
      </c>
      <c r="T722" s="1">
        <v>0</v>
      </c>
      <c r="U722" s="1">
        <v>0</v>
      </c>
      <c r="W722" s="1">
        <v>0</v>
      </c>
      <c r="X722" s="1">
        <v>0</v>
      </c>
      <c r="Y722" s="1">
        <v>0</v>
      </c>
      <c r="AB722" s="275">
        <v>44651</v>
      </c>
      <c r="AC722" s="1">
        <v>1</v>
      </c>
      <c r="AD722" s="1" t="s">
        <v>2623</v>
      </c>
      <c r="AE722" s="1">
        <v>1</v>
      </c>
      <c r="AF722" s="1">
        <v>30</v>
      </c>
      <c r="AG722" s="1">
        <v>0</v>
      </c>
      <c r="AN722" s="1">
        <v>1</v>
      </c>
      <c r="AO722" s="1">
        <v>1</v>
      </c>
      <c r="AR722" s="276">
        <v>5623.52</v>
      </c>
      <c r="AS722" s="1" t="s">
        <v>2657</v>
      </c>
      <c r="AT722" s="1">
        <v>0</v>
      </c>
      <c r="AU722" s="1">
        <v>0</v>
      </c>
      <c r="AX722" s="1">
        <v>5</v>
      </c>
      <c r="BC722" s="1">
        <v>1</v>
      </c>
      <c r="BD722" s="1">
        <v>7</v>
      </c>
      <c r="BE722" s="1">
        <v>2</v>
      </c>
      <c r="BF722" s="296">
        <v>41305.09301559801</v>
      </c>
      <c r="BO722" s="279">
        <f t="shared" si="47"/>
        <v>79807722</v>
      </c>
      <c r="BP722" s="2">
        <f t="shared" si="48"/>
        <v>56062411.534134358</v>
      </c>
      <c r="BQ722" s="2">
        <f t="shared" si="46"/>
        <v>73463534.465865642</v>
      </c>
      <c r="BS722" s="280">
        <v>79807722</v>
      </c>
      <c r="BT722" s="281"/>
      <c r="BU722" s="281">
        <v>56062411.534134358</v>
      </c>
      <c r="BV722" s="281">
        <v>73463534.465865642</v>
      </c>
      <c r="BW722" s="281"/>
      <c r="BX722" s="281"/>
      <c r="BY722" s="281"/>
      <c r="BZ722" s="281"/>
      <c r="CA722" s="281"/>
      <c r="CB722" s="281"/>
      <c r="CC722" s="281"/>
      <c r="CD722" s="281"/>
      <c r="CE722" s="281"/>
      <c r="CF722" s="281"/>
      <c r="CG722" s="281"/>
    </row>
    <row r="723" spans="1:85" x14ac:dyDescent="0.3">
      <c r="A723" s="273">
        <f t="shared" si="45"/>
        <v>0</v>
      </c>
      <c r="B723" s="1" t="s">
        <v>2621</v>
      </c>
      <c r="C723" s="274">
        <v>26686260</v>
      </c>
      <c r="D723" s="1">
        <v>144205</v>
      </c>
      <c r="E723" s="1">
        <v>4</v>
      </c>
      <c r="F723" s="1" t="s">
        <v>5424</v>
      </c>
      <c r="G723" s="275">
        <v>44546</v>
      </c>
      <c r="H723" s="275">
        <v>45657</v>
      </c>
      <c r="I723" s="1">
        <v>0</v>
      </c>
      <c r="J723" s="1">
        <v>1</v>
      </c>
      <c r="K723" s="1">
        <v>3</v>
      </c>
      <c r="L723" s="1">
        <v>30</v>
      </c>
      <c r="M723" s="1">
        <v>2</v>
      </c>
      <c r="N723" s="1">
        <v>17.690000000000001</v>
      </c>
      <c r="O723" s="1">
        <v>19.2</v>
      </c>
      <c r="P723" s="1">
        <v>100000</v>
      </c>
      <c r="Q723" s="1">
        <v>3620</v>
      </c>
      <c r="R723" s="1">
        <v>93570</v>
      </c>
      <c r="S723" s="1">
        <v>0</v>
      </c>
      <c r="T723" s="1">
        <v>0</v>
      </c>
      <c r="U723" s="1">
        <v>0</v>
      </c>
      <c r="W723" s="1">
        <v>0</v>
      </c>
      <c r="X723" s="1">
        <v>0</v>
      </c>
      <c r="Y723" s="1">
        <v>0</v>
      </c>
      <c r="AB723" s="275">
        <v>44651</v>
      </c>
      <c r="AC723" s="1">
        <v>1</v>
      </c>
      <c r="AD723" s="1" t="s">
        <v>2623</v>
      </c>
      <c r="AE723" s="1">
        <v>1</v>
      </c>
      <c r="AF723" s="1">
        <v>30</v>
      </c>
      <c r="AG723" s="1">
        <v>0</v>
      </c>
      <c r="AN723" s="1">
        <v>1</v>
      </c>
      <c r="AO723" s="1">
        <v>1</v>
      </c>
      <c r="AR723" s="276">
        <v>11247.03</v>
      </c>
      <c r="AS723" s="1" t="s">
        <v>2657</v>
      </c>
      <c r="AT723" s="1">
        <v>0</v>
      </c>
      <c r="AU723" s="1">
        <v>0</v>
      </c>
      <c r="AX723" s="1">
        <v>5</v>
      </c>
      <c r="BC723" s="1">
        <v>1</v>
      </c>
      <c r="BD723" s="1">
        <v>7</v>
      </c>
      <c r="BE723" s="1">
        <v>2</v>
      </c>
      <c r="BF723" s="296">
        <v>82610.186031196019</v>
      </c>
      <c r="BO723" s="279">
        <f t="shared" si="47"/>
        <v>80092772</v>
      </c>
      <c r="BP723" s="2">
        <f t="shared" si="48"/>
        <v>0</v>
      </c>
      <c r="BQ723" s="2">
        <f t="shared" si="46"/>
        <v>0</v>
      </c>
      <c r="BS723" s="280">
        <v>80092772</v>
      </c>
      <c r="BT723" s="281"/>
      <c r="BU723" s="281"/>
      <c r="BV723" s="281">
        <v>0</v>
      </c>
      <c r="BW723" s="281"/>
      <c r="BX723" s="281"/>
      <c r="BY723" s="281"/>
      <c r="BZ723" s="281"/>
      <c r="CA723" s="281">
        <v>0</v>
      </c>
      <c r="CB723" s="281"/>
      <c r="CC723" s="281"/>
      <c r="CD723" s="281"/>
      <c r="CE723" s="281"/>
      <c r="CF723" s="281"/>
      <c r="CG723" s="281"/>
    </row>
    <row r="724" spans="1:85" x14ac:dyDescent="0.3">
      <c r="A724" s="273">
        <f t="shared" si="45"/>
        <v>0</v>
      </c>
      <c r="B724" s="1" t="s">
        <v>2621</v>
      </c>
      <c r="C724" s="274">
        <v>26686260</v>
      </c>
      <c r="D724" s="1">
        <v>144205</v>
      </c>
      <c r="E724" s="1">
        <v>4</v>
      </c>
      <c r="F724" s="1" t="s">
        <v>5425</v>
      </c>
      <c r="G724" s="275">
        <v>44546</v>
      </c>
      <c r="H724" s="275">
        <v>45657</v>
      </c>
      <c r="I724" s="1">
        <v>0</v>
      </c>
      <c r="J724" s="1">
        <v>1</v>
      </c>
      <c r="K724" s="1">
        <v>3</v>
      </c>
      <c r="L724" s="1">
        <v>30</v>
      </c>
      <c r="M724" s="1">
        <v>2</v>
      </c>
      <c r="N724" s="1">
        <v>17.690000000000001</v>
      </c>
      <c r="O724" s="1">
        <v>19.2</v>
      </c>
      <c r="P724" s="1">
        <v>100000</v>
      </c>
      <c r="Q724" s="1">
        <v>3620</v>
      </c>
      <c r="R724" s="1">
        <v>93570</v>
      </c>
      <c r="S724" s="1">
        <v>0</v>
      </c>
      <c r="T724" s="1">
        <v>0</v>
      </c>
      <c r="U724" s="1">
        <v>0</v>
      </c>
      <c r="W724" s="1">
        <v>0</v>
      </c>
      <c r="X724" s="1">
        <v>0</v>
      </c>
      <c r="Y724" s="1">
        <v>0</v>
      </c>
      <c r="AB724" s="275">
        <v>44651</v>
      </c>
      <c r="AC724" s="1">
        <v>1</v>
      </c>
      <c r="AD724" s="1" t="s">
        <v>2623</v>
      </c>
      <c r="AE724" s="1">
        <v>1</v>
      </c>
      <c r="AF724" s="1">
        <v>30</v>
      </c>
      <c r="AG724" s="1">
        <v>0</v>
      </c>
      <c r="AN724" s="1">
        <v>1</v>
      </c>
      <c r="AO724" s="1">
        <v>1</v>
      </c>
      <c r="AR724" s="276">
        <v>11247.03</v>
      </c>
      <c r="AS724" s="1" t="s">
        <v>2657</v>
      </c>
      <c r="AT724" s="1">
        <v>0</v>
      </c>
      <c r="AU724" s="1">
        <v>0</v>
      </c>
      <c r="AX724" s="1">
        <v>5</v>
      </c>
      <c r="BC724" s="1">
        <v>1</v>
      </c>
      <c r="BD724" s="1">
        <v>7</v>
      </c>
      <c r="BE724" s="1">
        <v>2</v>
      </c>
      <c r="BF724" s="296">
        <v>82610.186031196019</v>
      </c>
      <c r="BO724" s="279">
        <f t="shared" si="47"/>
        <v>80462624</v>
      </c>
      <c r="BP724" s="2">
        <f t="shared" si="48"/>
        <v>0</v>
      </c>
      <c r="BQ724" s="2">
        <f t="shared" si="46"/>
        <v>0</v>
      </c>
      <c r="BS724" s="280">
        <v>80462624</v>
      </c>
      <c r="BT724" s="281"/>
      <c r="BU724" s="281"/>
      <c r="BV724" s="281">
        <v>0</v>
      </c>
      <c r="BW724" s="281"/>
      <c r="BX724" s="281"/>
      <c r="BY724" s="281"/>
      <c r="BZ724" s="281"/>
      <c r="CA724" s="281"/>
      <c r="CB724" s="281"/>
      <c r="CC724" s="281"/>
      <c r="CD724" s="281"/>
      <c r="CE724" s="281"/>
      <c r="CF724" s="281"/>
      <c r="CG724" s="281"/>
    </row>
    <row r="725" spans="1:85" x14ac:dyDescent="0.3">
      <c r="A725" s="273">
        <f t="shared" si="45"/>
        <v>0</v>
      </c>
      <c r="B725" s="1" t="s">
        <v>2621</v>
      </c>
      <c r="C725" s="274">
        <v>26686260</v>
      </c>
      <c r="D725" s="1">
        <v>144205</v>
      </c>
      <c r="E725" s="1">
        <v>4</v>
      </c>
      <c r="F725" s="1" t="s">
        <v>5443</v>
      </c>
      <c r="G725" s="275">
        <v>44549</v>
      </c>
      <c r="H725" s="275">
        <v>45657</v>
      </c>
      <c r="I725" s="1">
        <v>0</v>
      </c>
      <c r="J725" s="1">
        <v>1</v>
      </c>
      <c r="K725" s="1">
        <v>3</v>
      </c>
      <c r="L725" s="1">
        <v>30</v>
      </c>
      <c r="M725" s="1">
        <v>2</v>
      </c>
      <c r="N725" s="1">
        <v>17.690000000000001</v>
      </c>
      <c r="O725" s="1">
        <v>19.2</v>
      </c>
      <c r="P725" s="1">
        <v>100000</v>
      </c>
      <c r="Q725" s="1">
        <v>3620</v>
      </c>
      <c r="R725" s="1">
        <v>93570</v>
      </c>
      <c r="S725" s="1">
        <v>0</v>
      </c>
      <c r="T725" s="1">
        <v>0</v>
      </c>
      <c r="U725" s="1">
        <v>0</v>
      </c>
      <c r="W725" s="1">
        <v>0</v>
      </c>
      <c r="X725" s="1">
        <v>0</v>
      </c>
      <c r="Y725" s="1">
        <v>0</v>
      </c>
      <c r="AB725" s="275">
        <v>44651</v>
      </c>
      <c r="AC725" s="1">
        <v>1</v>
      </c>
      <c r="AD725" s="1" t="s">
        <v>2623</v>
      </c>
      <c r="AE725" s="1">
        <v>1</v>
      </c>
      <c r="AF725" s="1">
        <v>30</v>
      </c>
      <c r="AG725" s="1">
        <v>0</v>
      </c>
      <c r="AN725" s="1">
        <v>1</v>
      </c>
      <c r="AO725" s="1">
        <v>1</v>
      </c>
      <c r="AR725" s="276">
        <v>11247.03</v>
      </c>
      <c r="AS725" s="1" t="s">
        <v>2657</v>
      </c>
      <c r="AT725" s="1">
        <v>0</v>
      </c>
      <c r="AU725" s="1">
        <v>0</v>
      </c>
      <c r="AX725" s="1">
        <v>5</v>
      </c>
      <c r="BC725" s="1">
        <v>1</v>
      </c>
      <c r="BD725" s="1">
        <v>7</v>
      </c>
      <c r="BE725" s="1">
        <v>2</v>
      </c>
      <c r="BF725" s="296">
        <v>82610.186031196019</v>
      </c>
      <c r="BO725" s="279">
        <f t="shared" si="47"/>
        <v>80462268</v>
      </c>
      <c r="BP725" s="2">
        <f t="shared" si="48"/>
        <v>0</v>
      </c>
      <c r="BQ725" s="2">
        <f t="shared" si="46"/>
        <v>1541728.0000000005</v>
      </c>
      <c r="BS725" s="280">
        <v>80462268</v>
      </c>
      <c r="BT725" s="281"/>
      <c r="BU725" s="281"/>
      <c r="BV725" s="281">
        <v>1432715.2497770186</v>
      </c>
      <c r="BW725" s="281"/>
      <c r="BX725" s="281"/>
      <c r="BY725" s="281"/>
      <c r="BZ725" s="281"/>
      <c r="CA725" s="281">
        <v>109012.75022298191</v>
      </c>
      <c r="CB725" s="281"/>
      <c r="CC725" s="281"/>
      <c r="CD725" s="281"/>
      <c r="CE725" s="281"/>
      <c r="CF725" s="281"/>
      <c r="CG725" s="281"/>
    </row>
    <row r="726" spans="1:85" x14ac:dyDescent="0.3">
      <c r="A726" s="273">
        <f t="shared" si="45"/>
        <v>0</v>
      </c>
      <c r="B726" s="1" t="s">
        <v>2621</v>
      </c>
      <c r="C726" s="274">
        <v>26686260</v>
      </c>
      <c r="D726" s="1">
        <v>144205</v>
      </c>
      <c r="E726" s="1">
        <v>4</v>
      </c>
      <c r="F726" s="1" t="s">
        <v>5455</v>
      </c>
      <c r="G726" s="275">
        <v>44536</v>
      </c>
      <c r="H726" s="275">
        <v>45657</v>
      </c>
      <c r="I726" s="1">
        <v>0</v>
      </c>
      <c r="J726" s="1">
        <v>1</v>
      </c>
      <c r="K726" s="1">
        <v>3</v>
      </c>
      <c r="L726" s="1">
        <v>30</v>
      </c>
      <c r="M726" s="1">
        <v>2</v>
      </c>
      <c r="N726" s="1">
        <v>17.690000000000001</v>
      </c>
      <c r="O726" s="1">
        <v>19.2</v>
      </c>
      <c r="P726" s="1">
        <v>50000</v>
      </c>
      <c r="Q726" s="1">
        <v>1810</v>
      </c>
      <c r="R726" s="1">
        <v>46785</v>
      </c>
      <c r="S726" s="1">
        <v>0</v>
      </c>
      <c r="T726" s="1">
        <v>0</v>
      </c>
      <c r="U726" s="1">
        <v>0</v>
      </c>
      <c r="W726" s="1">
        <v>0</v>
      </c>
      <c r="X726" s="1">
        <v>0</v>
      </c>
      <c r="Y726" s="1">
        <v>0</v>
      </c>
      <c r="AB726" s="275">
        <v>44651</v>
      </c>
      <c r="AC726" s="1">
        <v>1</v>
      </c>
      <c r="AD726" s="1" t="s">
        <v>2623</v>
      </c>
      <c r="AE726" s="1">
        <v>1</v>
      </c>
      <c r="AF726" s="1">
        <v>30</v>
      </c>
      <c r="AG726" s="1">
        <v>0</v>
      </c>
      <c r="AN726" s="1">
        <v>1</v>
      </c>
      <c r="AO726" s="1">
        <v>1</v>
      </c>
      <c r="AR726" s="276">
        <v>5623.52</v>
      </c>
      <c r="AS726" s="1" t="s">
        <v>2657</v>
      </c>
      <c r="AT726" s="1">
        <v>0</v>
      </c>
      <c r="AU726" s="1">
        <v>0</v>
      </c>
      <c r="AX726" s="1">
        <v>5</v>
      </c>
      <c r="BC726" s="1">
        <v>1</v>
      </c>
      <c r="BD726" s="1">
        <v>7</v>
      </c>
      <c r="BE726" s="1">
        <v>2</v>
      </c>
      <c r="BF726" s="296">
        <v>41305.09301559801</v>
      </c>
      <c r="BO726" s="279">
        <f t="shared" si="47"/>
        <v>84268467</v>
      </c>
      <c r="BP726" s="2">
        <f t="shared" si="48"/>
        <v>0</v>
      </c>
      <c r="BQ726" s="2">
        <f t="shared" si="46"/>
        <v>15993458</v>
      </c>
      <c r="BS726" s="280">
        <v>84268467</v>
      </c>
      <c r="BT726" s="281"/>
      <c r="BU726" s="281"/>
      <c r="BV726" s="281">
        <v>15993458</v>
      </c>
      <c r="BW726" s="281"/>
      <c r="BX726" s="281"/>
      <c r="BY726" s="281"/>
      <c r="BZ726" s="281"/>
      <c r="CA726" s="281"/>
      <c r="CB726" s="281"/>
      <c r="CC726" s="281"/>
      <c r="CD726" s="281"/>
      <c r="CE726" s="281"/>
      <c r="CF726" s="281"/>
      <c r="CG726" s="281"/>
    </row>
    <row r="727" spans="1:85" x14ac:dyDescent="0.3">
      <c r="A727" s="273">
        <f t="shared" si="45"/>
        <v>0</v>
      </c>
      <c r="B727" s="1" t="s">
        <v>2621</v>
      </c>
      <c r="C727" s="274">
        <v>26686260</v>
      </c>
      <c r="D727" s="1">
        <v>144205</v>
      </c>
      <c r="E727" s="1">
        <v>4</v>
      </c>
      <c r="F727" s="1" t="s">
        <v>6184</v>
      </c>
      <c r="G727" s="275">
        <v>44612</v>
      </c>
      <c r="H727" s="275">
        <v>45716</v>
      </c>
      <c r="I727" s="1">
        <v>0</v>
      </c>
      <c r="J727" s="1">
        <v>1</v>
      </c>
      <c r="K727" s="1">
        <v>1</v>
      </c>
      <c r="L727" s="1">
        <v>30</v>
      </c>
      <c r="M727" s="1">
        <v>2</v>
      </c>
      <c r="N727" s="1">
        <v>17.690000000000001</v>
      </c>
      <c r="O727" s="1">
        <v>19.2</v>
      </c>
      <c r="P727" s="1">
        <v>167880</v>
      </c>
      <c r="Q727" s="1">
        <v>6078</v>
      </c>
      <c r="R727" s="1">
        <v>164335</v>
      </c>
      <c r="S727" s="1">
        <v>0</v>
      </c>
      <c r="T727" s="1">
        <v>0</v>
      </c>
      <c r="U727" s="1">
        <v>0</v>
      </c>
      <c r="W727" s="1">
        <v>0</v>
      </c>
      <c r="X727" s="1">
        <v>0</v>
      </c>
      <c r="Y727" s="1">
        <v>0</v>
      </c>
      <c r="AB727" s="275">
        <v>44651</v>
      </c>
      <c r="AC727" s="1">
        <v>1</v>
      </c>
      <c r="AD727" s="1" t="s">
        <v>2623</v>
      </c>
      <c r="AE727" s="1">
        <v>1</v>
      </c>
      <c r="AF727" s="1">
        <v>30</v>
      </c>
      <c r="AG727" s="1">
        <v>0</v>
      </c>
      <c r="AN727" s="1">
        <v>1</v>
      </c>
      <c r="AO727" s="1">
        <v>1</v>
      </c>
      <c r="AR727" s="276">
        <v>19786.45</v>
      </c>
      <c r="AS727" s="1" t="s">
        <v>2657</v>
      </c>
      <c r="AT727" s="1">
        <v>0</v>
      </c>
      <c r="AU727" s="1">
        <v>0</v>
      </c>
      <c r="AX727" s="1">
        <v>5</v>
      </c>
      <c r="BC727" s="1">
        <v>1</v>
      </c>
      <c r="BD727" s="1">
        <v>7</v>
      </c>
      <c r="BE727" s="1">
        <v>2</v>
      </c>
      <c r="BF727" s="296">
        <v>145086.51193156565</v>
      </c>
      <c r="BO727" s="279">
        <f t="shared" si="47"/>
        <v>86049676</v>
      </c>
      <c r="BP727" s="2">
        <f t="shared" si="48"/>
        <v>0</v>
      </c>
      <c r="BQ727" s="2">
        <f t="shared" si="46"/>
        <v>14352891.109999999</v>
      </c>
      <c r="BS727" s="280">
        <v>86049676</v>
      </c>
      <c r="BT727" s="281"/>
      <c r="BU727" s="281"/>
      <c r="BV727" s="281"/>
      <c r="BW727" s="281"/>
      <c r="BX727" s="281"/>
      <c r="BY727" s="281"/>
      <c r="BZ727" s="281"/>
      <c r="CA727" s="281">
        <v>14352891.109999999</v>
      </c>
      <c r="CB727" s="281"/>
      <c r="CC727" s="281"/>
      <c r="CD727" s="281"/>
      <c r="CE727" s="281"/>
      <c r="CF727" s="281"/>
      <c r="CG727" s="281"/>
    </row>
    <row r="728" spans="1:85" x14ac:dyDescent="0.3">
      <c r="A728" s="273">
        <f t="shared" si="45"/>
        <v>0</v>
      </c>
      <c r="B728" s="1" t="s">
        <v>2621</v>
      </c>
      <c r="C728" s="274">
        <v>26686260</v>
      </c>
      <c r="D728" s="1">
        <v>144205</v>
      </c>
      <c r="E728" s="1">
        <v>4</v>
      </c>
      <c r="F728" s="1" t="s">
        <v>5390</v>
      </c>
      <c r="G728" s="275">
        <v>44506</v>
      </c>
      <c r="H728" s="275">
        <v>45626</v>
      </c>
      <c r="I728" s="1">
        <v>0</v>
      </c>
      <c r="J728" s="1">
        <v>1</v>
      </c>
      <c r="K728" s="1">
        <v>4</v>
      </c>
      <c r="L728" s="1">
        <v>30</v>
      </c>
      <c r="M728" s="1">
        <v>2</v>
      </c>
      <c r="N728" s="1">
        <v>17.690000000000001</v>
      </c>
      <c r="O728" s="1">
        <v>19.2</v>
      </c>
      <c r="P728" s="1">
        <v>321029</v>
      </c>
      <c r="Q728" s="1">
        <v>11623</v>
      </c>
      <c r="R728" s="1">
        <v>293289</v>
      </c>
      <c r="S728" s="1">
        <v>0</v>
      </c>
      <c r="T728" s="1">
        <v>0</v>
      </c>
      <c r="U728" s="1">
        <v>0</v>
      </c>
      <c r="W728" s="1">
        <v>0</v>
      </c>
      <c r="X728" s="1">
        <v>0</v>
      </c>
      <c r="Y728" s="1">
        <v>0</v>
      </c>
      <c r="AB728" s="275">
        <v>44651</v>
      </c>
      <c r="AC728" s="1">
        <v>1</v>
      </c>
      <c r="AD728" s="1" t="s">
        <v>2623</v>
      </c>
      <c r="AE728" s="1">
        <v>1</v>
      </c>
      <c r="AF728" s="1">
        <v>30</v>
      </c>
      <c r="AG728" s="1">
        <v>0</v>
      </c>
      <c r="AN728" s="1">
        <v>1</v>
      </c>
      <c r="AO728" s="1">
        <v>1</v>
      </c>
      <c r="AR728" s="276">
        <v>35199.050000000003</v>
      </c>
      <c r="AS728" s="1" t="s">
        <v>2657</v>
      </c>
      <c r="AT728" s="1">
        <v>0</v>
      </c>
      <c r="AU728" s="1">
        <v>0</v>
      </c>
      <c r="AX728" s="1">
        <v>5</v>
      </c>
      <c r="BC728" s="1">
        <v>1</v>
      </c>
      <c r="BD728" s="1">
        <v>7</v>
      </c>
      <c r="BE728" s="1">
        <v>2</v>
      </c>
      <c r="BF728" s="296">
        <v>258936.18521858979</v>
      </c>
      <c r="BO728" s="279">
        <f t="shared" si="47"/>
        <v>87200464</v>
      </c>
      <c r="BP728" s="2">
        <f t="shared" si="48"/>
        <v>0</v>
      </c>
      <c r="BQ728" s="2">
        <f t="shared" si="46"/>
        <v>8786042.9100000001</v>
      </c>
      <c r="BS728" s="280">
        <v>87200464</v>
      </c>
      <c r="BT728" s="281"/>
      <c r="BU728" s="281"/>
      <c r="BV728" s="281">
        <v>6931463.4161217771</v>
      </c>
      <c r="BW728" s="281"/>
      <c r="BX728" s="281"/>
      <c r="BY728" s="281"/>
      <c r="BZ728" s="281"/>
      <c r="CA728" s="281">
        <v>1854579.4938782235</v>
      </c>
      <c r="CB728" s="281"/>
      <c r="CC728" s="281"/>
      <c r="CD728" s="281"/>
      <c r="CE728" s="281"/>
      <c r="CF728" s="281"/>
      <c r="CG728" s="281"/>
    </row>
    <row r="729" spans="1:85" x14ac:dyDescent="0.3">
      <c r="A729" s="273">
        <f t="shared" si="45"/>
        <v>0</v>
      </c>
      <c r="B729" s="1" t="s">
        <v>2621</v>
      </c>
      <c r="C729" s="274">
        <v>26686260</v>
      </c>
      <c r="D729" s="1">
        <v>144205</v>
      </c>
      <c r="E729" s="1">
        <v>4</v>
      </c>
      <c r="F729" s="1" t="s">
        <v>5527</v>
      </c>
      <c r="G729" s="275">
        <v>44519</v>
      </c>
      <c r="H729" s="275">
        <v>45626</v>
      </c>
      <c r="I729" s="1">
        <v>0</v>
      </c>
      <c r="J729" s="1">
        <v>1</v>
      </c>
      <c r="K729" s="1">
        <v>4</v>
      </c>
      <c r="L729" s="1">
        <v>30</v>
      </c>
      <c r="M729" s="1">
        <v>2</v>
      </c>
      <c r="N729" s="1">
        <v>17.690000000000001</v>
      </c>
      <c r="O729" s="1">
        <v>19.2</v>
      </c>
      <c r="P729" s="1">
        <v>71684</v>
      </c>
      <c r="Q729" s="1">
        <v>2595</v>
      </c>
      <c r="R729" s="1">
        <v>65491</v>
      </c>
      <c r="S729" s="1">
        <v>0</v>
      </c>
      <c r="T729" s="1">
        <v>0</v>
      </c>
      <c r="U729" s="1">
        <v>0</v>
      </c>
      <c r="V729" s="275"/>
      <c r="W729" s="1">
        <v>0</v>
      </c>
      <c r="X729" s="1">
        <v>0</v>
      </c>
      <c r="Y729" s="1">
        <v>0</v>
      </c>
      <c r="AB729" s="275">
        <v>44651</v>
      </c>
      <c r="AC729" s="1">
        <v>1</v>
      </c>
      <c r="AD729" s="1" t="s">
        <v>2623</v>
      </c>
      <c r="AE729" s="1">
        <v>1</v>
      </c>
      <c r="AF729" s="1">
        <v>30</v>
      </c>
      <c r="AG729" s="1">
        <v>0</v>
      </c>
      <c r="AN729" s="1">
        <v>1</v>
      </c>
      <c r="AO729" s="1">
        <v>1</v>
      </c>
      <c r="AP729" s="275"/>
      <c r="AR729" s="276">
        <v>7914.58</v>
      </c>
      <c r="AS729" s="1" t="s">
        <v>2657</v>
      </c>
      <c r="AT729" s="1">
        <v>0</v>
      </c>
      <c r="AU729" s="1">
        <v>0</v>
      </c>
      <c r="AX729" s="1">
        <v>5</v>
      </c>
      <c r="BC729" s="1">
        <v>1</v>
      </c>
      <c r="BD729" s="1">
        <v>7</v>
      </c>
      <c r="BE729" s="1">
        <v>2</v>
      </c>
      <c r="BF729" s="296">
        <v>57820.067258406096</v>
      </c>
      <c r="BO729" s="279">
        <f t="shared" si="47"/>
        <v>87402666</v>
      </c>
      <c r="BP729" s="2">
        <f t="shared" si="48"/>
        <v>0</v>
      </c>
      <c r="BQ729" s="2">
        <f t="shared" si="46"/>
        <v>2651060</v>
      </c>
      <c r="BS729" s="280">
        <v>87402666</v>
      </c>
      <c r="BT729" s="281"/>
      <c r="BU729" s="281"/>
      <c r="BV729" s="281"/>
      <c r="BW729" s="281"/>
      <c r="BX729" s="281"/>
      <c r="BY729" s="281"/>
      <c r="BZ729" s="281"/>
      <c r="CA729" s="281"/>
      <c r="CB729" s="281">
        <v>2651060</v>
      </c>
      <c r="CC729" s="281"/>
      <c r="CD729" s="281"/>
      <c r="CE729" s="281"/>
      <c r="CF729" s="281"/>
      <c r="CG729" s="281"/>
    </row>
    <row r="730" spans="1:85" x14ac:dyDescent="0.3">
      <c r="A730" s="273">
        <f t="shared" si="45"/>
        <v>0</v>
      </c>
      <c r="B730" s="1" t="s">
        <v>2621</v>
      </c>
      <c r="C730" s="274">
        <v>26686260</v>
      </c>
      <c r="D730" s="1">
        <v>144205</v>
      </c>
      <c r="E730" s="1">
        <v>4</v>
      </c>
      <c r="F730" s="1" t="s">
        <v>5528</v>
      </c>
      <c r="G730" s="275">
        <v>44519</v>
      </c>
      <c r="H730" s="275">
        <v>45626</v>
      </c>
      <c r="I730" s="1">
        <v>0</v>
      </c>
      <c r="J730" s="1">
        <v>1</v>
      </c>
      <c r="K730" s="1">
        <v>4</v>
      </c>
      <c r="L730" s="1">
        <v>30</v>
      </c>
      <c r="M730" s="1">
        <v>2</v>
      </c>
      <c r="N730" s="1">
        <v>17.690000000000001</v>
      </c>
      <c r="O730" s="1">
        <v>19.2</v>
      </c>
      <c r="P730" s="1">
        <v>50000</v>
      </c>
      <c r="Q730" s="1">
        <v>1810</v>
      </c>
      <c r="R730" s="1">
        <v>45681</v>
      </c>
      <c r="S730" s="1">
        <v>0</v>
      </c>
      <c r="T730" s="1">
        <v>0</v>
      </c>
      <c r="U730" s="1">
        <v>0</v>
      </c>
      <c r="W730" s="1">
        <v>0</v>
      </c>
      <c r="X730" s="1">
        <v>0</v>
      </c>
      <c r="Y730" s="1">
        <v>0</v>
      </c>
      <c r="AB730" s="275">
        <v>44651</v>
      </c>
      <c r="AC730" s="1">
        <v>1</v>
      </c>
      <c r="AD730" s="1" t="s">
        <v>2623</v>
      </c>
      <c r="AE730" s="1">
        <v>1</v>
      </c>
      <c r="AF730" s="1">
        <v>30</v>
      </c>
      <c r="AG730" s="1">
        <v>0</v>
      </c>
      <c r="AN730" s="1">
        <v>1</v>
      </c>
      <c r="AO730" s="1">
        <v>1</v>
      </c>
      <c r="AR730" s="276">
        <v>5415.24</v>
      </c>
      <c r="AS730" s="1" t="s">
        <v>2657</v>
      </c>
      <c r="AT730" s="1">
        <v>0</v>
      </c>
      <c r="AU730" s="1">
        <v>0</v>
      </c>
      <c r="AX730" s="1">
        <v>5</v>
      </c>
      <c r="BC730" s="1">
        <v>1</v>
      </c>
      <c r="BD730" s="1">
        <v>7</v>
      </c>
      <c r="BE730" s="1">
        <v>2</v>
      </c>
      <c r="BF730" s="296">
        <v>40330.404062103931</v>
      </c>
      <c r="BO730" s="279">
        <f t="shared" si="47"/>
        <v>87460426</v>
      </c>
      <c r="BP730" s="2">
        <f t="shared" si="48"/>
        <v>0</v>
      </c>
      <c r="BQ730" s="2">
        <f t="shared" si="46"/>
        <v>0</v>
      </c>
      <c r="BS730" s="280">
        <v>87460426</v>
      </c>
      <c r="BT730" s="281"/>
      <c r="BU730" s="281"/>
      <c r="BV730" s="281"/>
      <c r="BW730" s="281"/>
      <c r="BX730" s="281"/>
      <c r="BY730" s="281"/>
      <c r="BZ730" s="281"/>
      <c r="CA730" s="281">
        <v>0</v>
      </c>
      <c r="CB730" s="281"/>
      <c r="CC730" s="281"/>
      <c r="CD730" s="281"/>
      <c r="CE730" s="281"/>
      <c r="CF730" s="281"/>
      <c r="CG730" s="281"/>
    </row>
    <row r="731" spans="1:85" x14ac:dyDescent="0.3">
      <c r="A731" s="273">
        <f t="shared" si="45"/>
        <v>0</v>
      </c>
      <c r="B731" s="1" t="s">
        <v>2621</v>
      </c>
      <c r="C731" s="274">
        <v>26687606</v>
      </c>
      <c r="D731" s="1">
        <v>144105</v>
      </c>
      <c r="E731" s="1">
        <v>4</v>
      </c>
      <c r="F731" s="1" t="s">
        <v>3343</v>
      </c>
      <c r="G731" s="275">
        <v>43879</v>
      </c>
      <c r="H731" s="275">
        <v>45716</v>
      </c>
      <c r="I731" s="1">
        <v>0</v>
      </c>
      <c r="J731" s="1">
        <v>1</v>
      </c>
      <c r="K731" s="1">
        <v>25</v>
      </c>
      <c r="L731" s="1">
        <v>30</v>
      </c>
      <c r="M731" s="1">
        <v>2</v>
      </c>
      <c r="N731" s="1">
        <v>6.84</v>
      </c>
      <c r="O731" s="1">
        <v>7.05</v>
      </c>
      <c r="P731" s="1">
        <v>28105123</v>
      </c>
      <c r="Q731" s="1">
        <v>554396</v>
      </c>
      <c r="R731" s="1">
        <v>17545723</v>
      </c>
      <c r="S731" s="1">
        <v>0</v>
      </c>
      <c r="T731" s="1">
        <v>0</v>
      </c>
      <c r="U731" s="1">
        <v>0</v>
      </c>
      <c r="W731" s="1">
        <v>0</v>
      </c>
      <c r="X731" s="1">
        <v>0</v>
      </c>
      <c r="Y731" s="1">
        <v>0</v>
      </c>
      <c r="AB731" s="275">
        <v>44651</v>
      </c>
      <c r="AC731" s="1">
        <v>1</v>
      </c>
      <c r="AD731" s="1" t="s">
        <v>2623</v>
      </c>
      <c r="AE731" s="1">
        <v>1</v>
      </c>
      <c r="AF731" s="1">
        <v>30</v>
      </c>
      <c r="AG731" s="1">
        <v>0</v>
      </c>
      <c r="AN731" s="1">
        <v>1</v>
      </c>
      <c r="AO731" s="1">
        <v>1</v>
      </c>
      <c r="AR731" s="276">
        <v>3076940</v>
      </c>
      <c r="AS731" s="1" t="s">
        <v>2632</v>
      </c>
      <c r="AT731" s="1">
        <v>0</v>
      </c>
      <c r="AU731" s="1">
        <v>0</v>
      </c>
      <c r="AV731" s="1" t="s">
        <v>2625</v>
      </c>
      <c r="AW731" s="1" t="s">
        <v>2626</v>
      </c>
      <c r="AX731" s="1">
        <v>5</v>
      </c>
      <c r="BC731" s="1">
        <v>1</v>
      </c>
      <c r="BD731" s="1">
        <v>7</v>
      </c>
      <c r="BE731" s="1">
        <v>2</v>
      </c>
      <c r="BF731" s="296">
        <v>23773056</v>
      </c>
      <c r="BO731" s="279">
        <f t="shared" si="47"/>
        <v>87620292</v>
      </c>
      <c r="BP731" s="2">
        <f t="shared" si="48"/>
        <v>0</v>
      </c>
      <c r="BQ731" s="2">
        <f t="shared" si="46"/>
        <v>0</v>
      </c>
      <c r="BS731" s="280">
        <v>87620292</v>
      </c>
      <c r="BT731" s="281"/>
      <c r="BU731" s="281"/>
      <c r="BV731" s="281">
        <v>0</v>
      </c>
      <c r="BW731" s="281"/>
      <c r="BX731" s="281"/>
      <c r="BY731" s="281"/>
      <c r="BZ731" s="281"/>
      <c r="CA731" s="281">
        <v>0</v>
      </c>
      <c r="CB731" s="281"/>
      <c r="CC731" s="281"/>
      <c r="CD731" s="281"/>
      <c r="CE731" s="281"/>
      <c r="CF731" s="281"/>
      <c r="CG731" s="281"/>
    </row>
    <row r="732" spans="1:85" x14ac:dyDescent="0.3">
      <c r="A732" s="273">
        <f t="shared" si="45"/>
        <v>0</v>
      </c>
      <c r="B732" s="1" t="s">
        <v>2621</v>
      </c>
      <c r="C732" s="274">
        <v>26687846</v>
      </c>
      <c r="D732" s="1">
        <v>144205</v>
      </c>
      <c r="E732" s="1">
        <v>4</v>
      </c>
      <c r="F732" s="1" t="s">
        <v>6098</v>
      </c>
      <c r="G732" s="275">
        <v>44596</v>
      </c>
      <c r="H732" s="275">
        <v>44985</v>
      </c>
      <c r="I732" s="1">
        <v>0</v>
      </c>
      <c r="J732" s="1">
        <v>1</v>
      </c>
      <c r="K732" s="1">
        <v>1</v>
      </c>
      <c r="L732" s="1">
        <v>30</v>
      </c>
      <c r="M732" s="1">
        <v>2</v>
      </c>
      <c r="N732" s="1">
        <v>7.2</v>
      </c>
      <c r="O732" s="1">
        <v>7.44</v>
      </c>
      <c r="P732" s="1">
        <v>1014019</v>
      </c>
      <c r="Q732" s="1">
        <v>88022</v>
      </c>
      <c r="R732" s="1">
        <v>932422</v>
      </c>
      <c r="S732" s="1">
        <v>0</v>
      </c>
      <c r="T732" s="1">
        <v>0</v>
      </c>
      <c r="U732" s="1">
        <v>0</v>
      </c>
      <c r="W732" s="1">
        <v>0</v>
      </c>
      <c r="X732" s="1">
        <v>0</v>
      </c>
      <c r="Y732" s="1">
        <v>0</v>
      </c>
      <c r="AB732" s="275">
        <v>44651</v>
      </c>
      <c r="AC732" s="1">
        <v>1</v>
      </c>
      <c r="AD732" s="1" t="s">
        <v>2623</v>
      </c>
      <c r="AE732" s="1">
        <v>1</v>
      </c>
      <c r="AF732" s="1">
        <v>30</v>
      </c>
      <c r="AG732" s="1">
        <v>0</v>
      </c>
      <c r="AN732" s="1">
        <v>1</v>
      </c>
      <c r="AO732" s="1">
        <v>1</v>
      </c>
      <c r="AR732" s="276">
        <v>1412567</v>
      </c>
      <c r="AS732" s="1" t="s">
        <v>2632</v>
      </c>
      <c r="AT732" s="1">
        <v>0</v>
      </c>
      <c r="AU732" s="1">
        <v>0</v>
      </c>
      <c r="AX732" s="1">
        <v>5</v>
      </c>
      <c r="BC732" s="1">
        <v>1</v>
      </c>
      <c r="BD732" s="1">
        <v>7</v>
      </c>
      <c r="BE732" s="1">
        <v>2</v>
      </c>
      <c r="BF732" s="296">
        <v>10850480</v>
      </c>
      <c r="BO732" s="279">
        <f t="shared" si="47"/>
        <v>87720474</v>
      </c>
      <c r="BP732" s="2">
        <f t="shared" si="48"/>
        <v>0</v>
      </c>
      <c r="BQ732" s="2">
        <f t="shared" si="46"/>
        <v>10544262</v>
      </c>
      <c r="BS732" s="280">
        <v>87720474</v>
      </c>
      <c r="BT732" s="281"/>
      <c r="BU732" s="281"/>
      <c r="BV732" s="281">
        <v>9095266.4787856396</v>
      </c>
      <c r="BW732" s="281"/>
      <c r="BX732" s="281"/>
      <c r="BY732" s="281"/>
      <c r="BZ732" s="281"/>
      <c r="CA732" s="281">
        <v>1448995.5212143606</v>
      </c>
      <c r="CB732" s="281"/>
      <c r="CC732" s="281"/>
      <c r="CD732" s="281"/>
      <c r="CE732" s="281"/>
      <c r="CF732" s="281"/>
      <c r="CG732" s="281"/>
    </row>
    <row r="733" spans="1:85" x14ac:dyDescent="0.3">
      <c r="A733" s="273">
        <f t="shared" si="45"/>
        <v>0</v>
      </c>
      <c r="B733" s="1" t="s">
        <v>2621</v>
      </c>
      <c r="C733" s="274">
        <v>26692648</v>
      </c>
      <c r="D733" s="1">
        <v>144205</v>
      </c>
      <c r="E733" s="1">
        <v>4</v>
      </c>
      <c r="F733" s="1" t="s">
        <v>6297</v>
      </c>
      <c r="G733" s="275">
        <v>44623</v>
      </c>
      <c r="H733" s="275">
        <v>45382</v>
      </c>
      <c r="I733" s="1">
        <v>0</v>
      </c>
      <c r="J733" s="1">
        <v>1</v>
      </c>
      <c r="K733" s="1">
        <v>0</v>
      </c>
      <c r="L733" s="1">
        <v>30</v>
      </c>
      <c r="M733" s="1">
        <v>2</v>
      </c>
      <c r="N733" s="1">
        <v>7.2</v>
      </c>
      <c r="O733" s="1">
        <v>7.44</v>
      </c>
      <c r="P733" s="1">
        <v>2523904</v>
      </c>
      <c r="Q733" s="1">
        <v>113699</v>
      </c>
      <c r="R733" s="1">
        <v>2523904</v>
      </c>
      <c r="S733" s="1">
        <v>0</v>
      </c>
      <c r="T733" s="1">
        <v>0</v>
      </c>
      <c r="U733" s="1">
        <v>0</v>
      </c>
      <c r="W733" s="1">
        <v>0</v>
      </c>
      <c r="X733" s="1">
        <v>0</v>
      </c>
      <c r="Y733" s="1">
        <v>0</v>
      </c>
      <c r="AB733" s="275">
        <v>44623</v>
      </c>
      <c r="AC733" s="1">
        <v>1</v>
      </c>
      <c r="AD733" s="1" t="s">
        <v>2623</v>
      </c>
      <c r="AE733" s="1">
        <v>1</v>
      </c>
      <c r="AF733" s="1">
        <v>30</v>
      </c>
      <c r="AG733" s="1">
        <v>0</v>
      </c>
      <c r="AN733" s="1">
        <v>1</v>
      </c>
      <c r="AO733" s="1">
        <v>1</v>
      </c>
      <c r="AR733" s="276">
        <v>500488.58</v>
      </c>
      <c r="AS733" s="1" t="s">
        <v>2632</v>
      </c>
      <c r="AT733" s="1">
        <v>0</v>
      </c>
      <c r="AU733" s="1">
        <v>0</v>
      </c>
      <c r="AX733" s="1">
        <v>5</v>
      </c>
      <c r="BC733" s="1">
        <v>1</v>
      </c>
      <c r="BD733" s="1">
        <v>7</v>
      </c>
      <c r="BE733" s="1">
        <v>2</v>
      </c>
      <c r="BF733" s="296">
        <v>3795877.0126222135</v>
      </c>
      <c r="BO733" s="279">
        <f t="shared" si="47"/>
        <v>87722202</v>
      </c>
      <c r="BP733" s="2">
        <f t="shared" si="48"/>
        <v>0</v>
      </c>
      <c r="BQ733" s="2">
        <f t="shared" si="46"/>
        <v>2783601</v>
      </c>
      <c r="BS733" s="280">
        <v>87722202</v>
      </c>
      <c r="BT733" s="281"/>
      <c r="BU733" s="281"/>
      <c r="BV733" s="281">
        <v>2783601</v>
      </c>
      <c r="BW733" s="281"/>
      <c r="BX733" s="281"/>
      <c r="BY733" s="281"/>
      <c r="BZ733" s="281"/>
      <c r="CA733" s="281"/>
      <c r="CB733" s="281"/>
      <c r="CC733" s="281"/>
      <c r="CD733" s="281"/>
      <c r="CE733" s="281"/>
      <c r="CF733" s="281"/>
      <c r="CG733" s="281"/>
    </row>
    <row r="734" spans="1:85" x14ac:dyDescent="0.3">
      <c r="A734" s="273">
        <f t="shared" si="45"/>
        <v>0</v>
      </c>
      <c r="B734" s="1" t="s">
        <v>2621</v>
      </c>
      <c r="C734" s="274">
        <v>26692648</v>
      </c>
      <c r="D734" s="1">
        <v>144205</v>
      </c>
      <c r="E734" s="1">
        <v>4</v>
      </c>
      <c r="F734" s="1" t="s">
        <v>6473</v>
      </c>
      <c r="G734" s="275">
        <v>44623</v>
      </c>
      <c r="H734" s="275">
        <v>45747</v>
      </c>
      <c r="I734" s="1">
        <v>0</v>
      </c>
      <c r="J734" s="1">
        <v>1</v>
      </c>
      <c r="K734" s="1">
        <v>0</v>
      </c>
      <c r="L734" s="1">
        <v>30</v>
      </c>
      <c r="M734" s="1">
        <v>2</v>
      </c>
      <c r="N734" s="1">
        <v>7.2</v>
      </c>
      <c r="O734" s="1">
        <v>7.44</v>
      </c>
      <c r="P734" s="1">
        <v>5197404</v>
      </c>
      <c r="Q734" s="1">
        <v>161930</v>
      </c>
      <c r="R734" s="1">
        <v>5197404</v>
      </c>
      <c r="S734" s="1">
        <v>0</v>
      </c>
      <c r="T734" s="1">
        <v>0</v>
      </c>
      <c r="U734" s="1">
        <v>0</v>
      </c>
      <c r="W734" s="1">
        <v>0</v>
      </c>
      <c r="X734" s="1">
        <v>0</v>
      </c>
      <c r="Y734" s="1">
        <v>0</v>
      </c>
      <c r="AB734" s="275">
        <v>44623</v>
      </c>
      <c r="AC734" s="1">
        <v>1</v>
      </c>
      <c r="AD734" s="1" t="s">
        <v>2623</v>
      </c>
      <c r="AE734" s="1">
        <v>1</v>
      </c>
      <c r="AF734" s="1">
        <v>30</v>
      </c>
      <c r="AG734" s="1">
        <v>0</v>
      </c>
      <c r="AN734" s="1">
        <v>1</v>
      </c>
      <c r="AO734" s="1">
        <v>1</v>
      </c>
      <c r="AR734" s="276">
        <v>1030492.07</v>
      </c>
      <c r="AS734" s="1" t="s">
        <v>2632</v>
      </c>
      <c r="AT734" s="1">
        <v>0</v>
      </c>
      <c r="AU734" s="1">
        <v>0</v>
      </c>
      <c r="AX734" s="1">
        <v>5</v>
      </c>
      <c r="BC734" s="1">
        <v>1</v>
      </c>
      <c r="BD734" s="1">
        <v>7</v>
      </c>
      <c r="BE734" s="1">
        <v>2</v>
      </c>
      <c r="BF734" s="296">
        <v>7816741.9873777861</v>
      </c>
      <c r="BO734" s="279">
        <f t="shared" si="47"/>
        <v>87722946</v>
      </c>
      <c r="BP734" s="2">
        <f t="shared" si="48"/>
        <v>0</v>
      </c>
      <c r="BQ734" s="2">
        <f t="shared" si="46"/>
        <v>46171328</v>
      </c>
      <c r="BS734" s="280">
        <v>87722946</v>
      </c>
      <c r="BT734" s="281"/>
      <c r="BU734" s="281"/>
      <c r="BV734" s="281">
        <v>46171328</v>
      </c>
      <c r="BW734" s="281"/>
      <c r="BX734" s="281"/>
      <c r="BY734" s="281"/>
      <c r="BZ734" s="281"/>
      <c r="CA734" s="281"/>
      <c r="CB734" s="281"/>
      <c r="CC734" s="281"/>
      <c r="CD734" s="281"/>
      <c r="CE734" s="281"/>
      <c r="CF734" s="281"/>
      <c r="CG734" s="281"/>
    </row>
    <row r="735" spans="1:85" x14ac:dyDescent="0.3">
      <c r="A735" s="273">
        <f t="shared" si="45"/>
        <v>30360720</v>
      </c>
      <c r="B735" s="1" t="s">
        <v>2621</v>
      </c>
      <c r="C735" s="274">
        <v>26624666</v>
      </c>
      <c r="D735" s="1">
        <v>144205</v>
      </c>
      <c r="E735" s="1">
        <v>4</v>
      </c>
      <c r="F735" s="1" t="s">
        <v>3443</v>
      </c>
      <c r="G735" s="275">
        <v>44091</v>
      </c>
      <c r="H735" s="275">
        <v>45930</v>
      </c>
      <c r="I735" s="1">
        <v>0</v>
      </c>
      <c r="J735" s="1">
        <v>1</v>
      </c>
      <c r="K735" s="1">
        <v>21</v>
      </c>
      <c r="L735" s="1">
        <v>30</v>
      </c>
      <c r="M735" s="1">
        <v>2</v>
      </c>
      <c r="N735" s="1">
        <v>9</v>
      </c>
      <c r="O735" s="1">
        <v>9.3800000000000008</v>
      </c>
      <c r="P735" s="1">
        <v>55613288</v>
      </c>
      <c r="Q735" s="1">
        <v>858461</v>
      </c>
      <c r="R735" s="1">
        <v>41051894</v>
      </c>
      <c r="S735" s="1">
        <v>0</v>
      </c>
      <c r="T735" s="1">
        <v>0</v>
      </c>
      <c r="U735" s="1">
        <v>0</v>
      </c>
      <c r="W735" s="1">
        <v>0</v>
      </c>
      <c r="X735" s="1">
        <v>0</v>
      </c>
      <c r="Y735" s="1">
        <v>0</v>
      </c>
      <c r="Z735" s="1" t="s">
        <v>3591</v>
      </c>
      <c r="AA735" s="1" t="s">
        <v>3609</v>
      </c>
      <c r="AB735" s="275">
        <v>44651</v>
      </c>
      <c r="AC735" s="1">
        <v>1</v>
      </c>
      <c r="AD735" s="1" t="s">
        <v>2623</v>
      </c>
      <c r="AE735" s="1">
        <v>1</v>
      </c>
      <c r="AF735" s="1">
        <v>30</v>
      </c>
      <c r="AG735" s="1">
        <v>0</v>
      </c>
      <c r="AN735" s="1">
        <v>1</v>
      </c>
      <c r="AO735" s="1">
        <v>1</v>
      </c>
      <c r="AR735" s="276">
        <v>1370314</v>
      </c>
      <c r="AS735" s="1" t="s">
        <v>2677</v>
      </c>
      <c r="AT735" s="1">
        <v>0</v>
      </c>
      <c r="AU735" s="1">
        <v>0</v>
      </c>
      <c r="AX735" s="1">
        <v>5</v>
      </c>
      <c r="BC735" s="1">
        <v>1</v>
      </c>
      <c r="BD735" s="1">
        <v>7</v>
      </c>
      <c r="BE735" s="1">
        <v>2</v>
      </c>
      <c r="BF735" s="296">
        <v>9320860</v>
      </c>
      <c r="BO735" s="279">
        <f t="shared" si="47"/>
        <v>87727604</v>
      </c>
      <c r="BP735" s="2">
        <f t="shared" si="48"/>
        <v>0</v>
      </c>
      <c r="BQ735" s="2">
        <f t="shared" si="46"/>
        <v>55352026</v>
      </c>
      <c r="BS735" s="280">
        <v>87727604</v>
      </c>
      <c r="BT735" s="281"/>
      <c r="BU735" s="281"/>
      <c r="BV735" s="281">
        <v>55352026</v>
      </c>
      <c r="BW735" s="281"/>
      <c r="BX735" s="281"/>
      <c r="BY735" s="281"/>
      <c r="BZ735" s="281"/>
      <c r="CA735" s="281"/>
      <c r="CB735" s="281"/>
      <c r="CC735" s="281"/>
      <c r="CD735" s="281"/>
      <c r="CE735" s="281"/>
      <c r="CF735" s="281"/>
      <c r="CG735" s="281"/>
    </row>
    <row r="736" spans="1:85" x14ac:dyDescent="0.3">
      <c r="A736" s="273">
        <f t="shared" si="45"/>
        <v>62372182.302996412</v>
      </c>
      <c r="B736" s="1" t="s">
        <v>2621</v>
      </c>
      <c r="C736" s="274">
        <v>26622648</v>
      </c>
      <c r="D736" s="1">
        <v>141105</v>
      </c>
      <c r="E736" s="1">
        <v>4</v>
      </c>
      <c r="F736" s="1" t="s">
        <v>5108</v>
      </c>
      <c r="G736" s="275">
        <v>44496</v>
      </c>
      <c r="H736" s="275">
        <v>46326</v>
      </c>
      <c r="I736" s="1">
        <v>0</v>
      </c>
      <c r="J736" s="1">
        <v>1</v>
      </c>
      <c r="K736" s="1">
        <v>6</v>
      </c>
      <c r="L736" s="1">
        <v>30</v>
      </c>
      <c r="M736" s="1">
        <v>2</v>
      </c>
      <c r="N736" s="1">
        <v>9</v>
      </c>
      <c r="O736" s="1">
        <v>9.3800000000000008</v>
      </c>
      <c r="P736" s="1">
        <v>80103520</v>
      </c>
      <c r="Q736" s="1">
        <v>1256704</v>
      </c>
      <c r="R736" s="1">
        <v>74349545</v>
      </c>
      <c r="S736" s="1">
        <v>0</v>
      </c>
      <c r="T736" s="1">
        <v>0</v>
      </c>
      <c r="U736" s="1">
        <v>165151050</v>
      </c>
      <c r="V736" s="1">
        <v>44489</v>
      </c>
      <c r="W736" s="1">
        <v>0</v>
      </c>
      <c r="X736" s="1">
        <v>0</v>
      </c>
      <c r="Y736" s="1">
        <v>0</v>
      </c>
      <c r="Z736" s="1" t="s">
        <v>3732</v>
      </c>
      <c r="AA736" s="1" t="s">
        <v>2807</v>
      </c>
      <c r="AB736" s="275">
        <v>44651</v>
      </c>
      <c r="AC736" s="1">
        <v>2</v>
      </c>
      <c r="AD736" s="1" t="s">
        <v>2623</v>
      </c>
      <c r="AE736" s="1">
        <v>1</v>
      </c>
      <c r="AF736" s="1">
        <v>30</v>
      </c>
      <c r="AG736" s="1">
        <v>0</v>
      </c>
      <c r="AN736" s="1">
        <v>1</v>
      </c>
      <c r="AO736" s="1">
        <v>1</v>
      </c>
      <c r="AP736" s="275"/>
      <c r="AR736" s="276">
        <v>1758553.01</v>
      </c>
      <c r="AS736" s="1" t="s">
        <v>2677</v>
      </c>
      <c r="AT736" s="1">
        <v>0</v>
      </c>
      <c r="AU736" s="1">
        <v>0</v>
      </c>
      <c r="AV736" s="1" t="s">
        <v>2625</v>
      </c>
      <c r="AW736" s="1" t="s">
        <v>2626</v>
      </c>
      <c r="AX736" s="1">
        <v>5</v>
      </c>
      <c r="BC736" s="1">
        <v>1</v>
      </c>
      <c r="BD736" s="1">
        <v>7</v>
      </c>
      <c r="BE736" s="1">
        <v>2</v>
      </c>
      <c r="BF736" s="296">
        <v>10218809.687003586</v>
      </c>
      <c r="BO736" s="279">
        <f t="shared" si="47"/>
        <v>87949298</v>
      </c>
      <c r="BP736" s="2">
        <f t="shared" si="48"/>
        <v>0</v>
      </c>
      <c r="BQ736" s="2">
        <f t="shared" si="46"/>
        <v>10055313.07</v>
      </c>
      <c r="BS736" s="280">
        <v>87949298</v>
      </c>
      <c r="BT736" s="281"/>
      <c r="BU736" s="281"/>
      <c r="BV736" s="281">
        <v>9142281.0757330041</v>
      </c>
      <c r="BW736" s="281"/>
      <c r="BX736" s="281"/>
      <c r="BY736" s="281"/>
      <c r="BZ736" s="281"/>
      <c r="CA736" s="281">
        <v>913031.99426699581</v>
      </c>
      <c r="CB736" s="281"/>
      <c r="CC736" s="281"/>
      <c r="CD736" s="281"/>
      <c r="CE736" s="281"/>
      <c r="CF736" s="281"/>
      <c r="CG736" s="281"/>
    </row>
    <row r="737" spans="1:85" x14ac:dyDescent="0.3">
      <c r="A737" s="273">
        <f t="shared" si="45"/>
        <v>237577.69700358593</v>
      </c>
      <c r="B737" s="1" t="s">
        <v>2621</v>
      </c>
      <c r="C737" s="274">
        <v>26622648</v>
      </c>
      <c r="D737" s="1">
        <v>144105</v>
      </c>
      <c r="E737" s="1">
        <v>4</v>
      </c>
      <c r="F737" s="1" t="s">
        <v>2914</v>
      </c>
      <c r="G737" s="275">
        <v>43559</v>
      </c>
      <c r="H737" s="275">
        <v>44681</v>
      </c>
      <c r="I737" s="1">
        <v>0</v>
      </c>
      <c r="J737" s="1">
        <v>1</v>
      </c>
      <c r="K737" s="1">
        <v>41</v>
      </c>
      <c r="L737" s="1">
        <v>30</v>
      </c>
      <c r="M737" s="1">
        <v>2</v>
      </c>
      <c r="N737" s="1">
        <v>15.6</v>
      </c>
      <c r="O737" s="1">
        <v>16.760000000000002</v>
      </c>
      <c r="P737" s="1">
        <v>10137510</v>
      </c>
      <c r="Q737" s="1">
        <v>286905</v>
      </c>
      <c r="R737" s="1">
        <v>283211</v>
      </c>
      <c r="S737" s="1">
        <v>0</v>
      </c>
      <c r="T737" s="1">
        <v>0</v>
      </c>
      <c r="U737" s="1">
        <v>0</v>
      </c>
      <c r="W737" s="1">
        <v>0</v>
      </c>
      <c r="X737" s="1">
        <v>0</v>
      </c>
      <c r="Y737" s="1">
        <v>0</v>
      </c>
      <c r="AB737" s="275">
        <v>44651</v>
      </c>
      <c r="AC737" s="1">
        <v>1</v>
      </c>
      <c r="AD737" s="1" t="s">
        <v>2623</v>
      </c>
      <c r="AE737" s="1">
        <v>1</v>
      </c>
      <c r="AF737" s="1">
        <v>30</v>
      </c>
      <c r="AG737" s="1">
        <v>0</v>
      </c>
      <c r="AN737" s="1">
        <v>1</v>
      </c>
      <c r="AO737" s="1">
        <v>1</v>
      </c>
      <c r="AR737" s="276">
        <v>6707.99</v>
      </c>
      <c r="AS737" s="1" t="s">
        <v>2632</v>
      </c>
      <c r="AT737" s="1">
        <v>0</v>
      </c>
      <c r="AU737" s="1">
        <v>0</v>
      </c>
      <c r="AV737" s="1" t="s">
        <v>2625</v>
      </c>
      <c r="AW737" s="1" t="s">
        <v>2626</v>
      </c>
      <c r="AX737" s="1">
        <v>5</v>
      </c>
      <c r="BC737" s="1">
        <v>1</v>
      </c>
      <c r="BD737" s="1">
        <v>7</v>
      </c>
      <c r="BE737" s="1">
        <v>2</v>
      </c>
      <c r="BF737" s="296">
        <v>38925.312996414068</v>
      </c>
      <c r="BO737" s="279">
        <f t="shared" si="47"/>
        <v>88042627</v>
      </c>
      <c r="BP737" s="2">
        <f t="shared" si="48"/>
        <v>0</v>
      </c>
      <c r="BQ737" s="2">
        <f t="shared" si="46"/>
        <v>32887352</v>
      </c>
      <c r="BS737" s="280">
        <v>88042627</v>
      </c>
      <c r="BT737" s="281"/>
      <c r="BU737" s="281"/>
      <c r="BV737" s="281">
        <v>32887352</v>
      </c>
      <c r="BW737" s="281"/>
      <c r="BX737" s="281"/>
      <c r="BY737" s="281"/>
      <c r="BZ737" s="281"/>
      <c r="CA737" s="281"/>
      <c r="CB737" s="281"/>
      <c r="CC737" s="281"/>
      <c r="CD737" s="281"/>
      <c r="CE737" s="281"/>
      <c r="CF737" s="281"/>
      <c r="CG737" s="281"/>
    </row>
    <row r="738" spans="1:85" x14ac:dyDescent="0.3">
      <c r="A738" s="273">
        <f t="shared" si="45"/>
        <v>0</v>
      </c>
      <c r="B738" s="1" t="s">
        <v>2621</v>
      </c>
      <c r="C738" s="274">
        <v>26622094</v>
      </c>
      <c r="D738" s="1">
        <v>144105</v>
      </c>
      <c r="E738" s="1">
        <v>4</v>
      </c>
      <c r="F738" s="1" t="s">
        <v>2915</v>
      </c>
      <c r="G738" s="275">
        <v>43564</v>
      </c>
      <c r="H738" s="275">
        <v>44681</v>
      </c>
      <c r="I738" s="1">
        <v>0</v>
      </c>
      <c r="J738" s="1">
        <v>1</v>
      </c>
      <c r="K738" s="1">
        <v>35</v>
      </c>
      <c r="L738" s="1">
        <v>30</v>
      </c>
      <c r="M738" s="1">
        <v>2</v>
      </c>
      <c r="N738" s="1">
        <v>5.99</v>
      </c>
      <c r="O738" s="1">
        <v>6.16</v>
      </c>
      <c r="P738" s="1">
        <v>3035343</v>
      </c>
      <c r="Q738" s="1">
        <v>92341</v>
      </c>
      <c r="R738" s="1">
        <v>91882</v>
      </c>
      <c r="S738" s="1">
        <v>0</v>
      </c>
      <c r="T738" s="1">
        <v>0</v>
      </c>
      <c r="U738" s="1">
        <v>0</v>
      </c>
      <c r="W738" s="1">
        <v>0</v>
      </c>
      <c r="X738" s="1">
        <v>0</v>
      </c>
      <c r="Y738" s="1">
        <v>0</v>
      </c>
      <c r="AB738" s="275">
        <v>44651</v>
      </c>
      <c r="AC738" s="1">
        <v>1</v>
      </c>
      <c r="AD738" s="1" t="s">
        <v>2623</v>
      </c>
      <c r="AE738" s="1">
        <v>1</v>
      </c>
      <c r="AF738" s="1">
        <v>30</v>
      </c>
      <c r="AG738" s="1">
        <v>0</v>
      </c>
      <c r="AN738" s="1">
        <v>1</v>
      </c>
      <c r="AO738" s="1">
        <v>1</v>
      </c>
      <c r="AR738" s="276">
        <v>23298.29</v>
      </c>
      <c r="AS738" s="1" t="s">
        <v>2632</v>
      </c>
      <c r="AT738" s="1">
        <v>0</v>
      </c>
      <c r="AU738" s="1">
        <v>0</v>
      </c>
      <c r="AV738" s="1" t="s">
        <v>2625</v>
      </c>
      <c r="AW738" s="1" t="s">
        <v>2626</v>
      </c>
      <c r="AX738" s="1">
        <v>5</v>
      </c>
      <c r="BC738" s="1">
        <v>1</v>
      </c>
      <c r="BD738" s="1">
        <v>7</v>
      </c>
      <c r="BE738" s="1">
        <v>2</v>
      </c>
      <c r="BF738" s="296">
        <v>186559.24897281214</v>
      </c>
      <c r="BO738" s="279">
        <f t="shared" si="47"/>
        <v>88244466</v>
      </c>
      <c r="BP738" s="2">
        <f t="shared" si="48"/>
        <v>0</v>
      </c>
      <c r="BQ738" s="2">
        <f t="shared" si="46"/>
        <v>16250153</v>
      </c>
      <c r="BS738" s="280">
        <v>88244466</v>
      </c>
      <c r="BT738" s="281"/>
      <c r="BU738" s="281"/>
      <c r="BV738" s="281">
        <v>8571591.5215052888</v>
      </c>
      <c r="BW738" s="281"/>
      <c r="BX738" s="281"/>
      <c r="BY738" s="281"/>
      <c r="BZ738" s="281"/>
      <c r="CA738" s="281">
        <v>7678561.4784947112</v>
      </c>
      <c r="CB738" s="281"/>
      <c r="CC738" s="281"/>
      <c r="CD738" s="281"/>
      <c r="CE738" s="281"/>
      <c r="CF738" s="281"/>
      <c r="CG738" s="281"/>
    </row>
    <row r="739" spans="1:85" x14ac:dyDescent="0.3">
      <c r="A739" s="273">
        <f t="shared" si="45"/>
        <v>0</v>
      </c>
      <c r="B739" s="1" t="s">
        <v>2621</v>
      </c>
      <c r="C739" s="274">
        <v>26622094</v>
      </c>
      <c r="D739" s="1">
        <v>144105</v>
      </c>
      <c r="E739" s="1">
        <v>4</v>
      </c>
      <c r="F739" s="1" t="s">
        <v>3421</v>
      </c>
      <c r="G739" s="275">
        <v>44245</v>
      </c>
      <c r="H739" s="275">
        <v>45351</v>
      </c>
      <c r="I739" s="1">
        <v>0</v>
      </c>
      <c r="J739" s="1">
        <v>1</v>
      </c>
      <c r="K739" s="1">
        <v>13</v>
      </c>
      <c r="L739" s="1">
        <v>30</v>
      </c>
      <c r="M739" s="1">
        <v>2</v>
      </c>
      <c r="N739" s="1">
        <v>0.59</v>
      </c>
      <c r="O739" s="1">
        <v>0.6</v>
      </c>
      <c r="P739" s="1">
        <v>4952709</v>
      </c>
      <c r="Q739" s="1">
        <v>139713</v>
      </c>
      <c r="R739" s="1">
        <v>3181399</v>
      </c>
      <c r="S739" s="1">
        <v>0</v>
      </c>
      <c r="T739" s="1">
        <v>0</v>
      </c>
      <c r="U739" s="1">
        <v>0</v>
      </c>
      <c r="W739" s="1">
        <v>0</v>
      </c>
      <c r="X739" s="1">
        <v>0</v>
      </c>
      <c r="Y739" s="1">
        <v>0</v>
      </c>
      <c r="AB739" s="275">
        <v>44651</v>
      </c>
      <c r="AC739" s="1">
        <v>1</v>
      </c>
      <c r="AD739" s="1" t="s">
        <v>2623</v>
      </c>
      <c r="AE739" s="1">
        <v>1</v>
      </c>
      <c r="AF739" s="1">
        <v>30</v>
      </c>
      <c r="AG739" s="1">
        <v>0</v>
      </c>
      <c r="AN739" s="1">
        <v>1</v>
      </c>
      <c r="AO739" s="1">
        <v>1</v>
      </c>
      <c r="AR739" s="276">
        <v>809267.16</v>
      </c>
      <c r="AS739" s="1" t="s">
        <v>2624</v>
      </c>
      <c r="AT739" s="1">
        <v>0</v>
      </c>
      <c r="AU739" s="1">
        <v>0</v>
      </c>
      <c r="AV739" s="1" t="s">
        <v>2625</v>
      </c>
      <c r="AW739" s="1" t="s">
        <v>2626</v>
      </c>
      <c r="AX739" s="1">
        <v>5</v>
      </c>
      <c r="BC739" s="1">
        <v>1</v>
      </c>
      <c r="BD739" s="1">
        <v>7</v>
      </c>
      <c r="BE739" s="1">
        <v>2</v>
      </c>
      <c r="BF739" s="296">
        <v>6459583.0317456685</v>
      </c>
      <c r="BO739" s="279">
        <f t="shared" si="47"/>
        <v>88272424</v>
      </c>
      <c r="BP739" s="2">
        <f t="shared" si="48"/>
        <v>0</v>
      </c>
      <c r="BQ739" s="2">
        <f t="shared" si="46"/>
        <v>7945996.9999999981</v>
      </c>
      <c r="BS739" s="280">
        <v>88272424</v>
      </c>
      <c r="BT739" s="281"/>
      <c r="BU739" s="281"/>
      <c r="BV739" s="281">
        <v>7542763.1686941031</v>
      </c>
      <c r="BW739" s="281"/>
      <c r="BX739" s="281"/>
      <c r="BY739" s="281"/>
      <c r="BZ739" s="281"/>
      <c r="CA739" s="281">
        <v>403233.83130589477</v>
      </c>
      <c r="CB739" s="281"/>
      <c r="CC739" s="281"/>
      <c r="CD739" s="281"/>
      <c r="CE739" s="281"/>
      <c r="CF739" s="281"/>
      <c r="CG739" s="281"/>
    </row>
    <row r="740" spans="1:85" x14ac:dyDescent="0.3">
      <c r="A740" s="273">
        <f t="shared" si="45"/>
        <v>0</v>
      </c>
      <c r="B740" s="1" t="s">
        <v>2621</v>
      </c>
      <c r="C740" s="274">
        <v>26622094</v>
      </c>
      <c r="D740" s="1">
        <v>144105</v>
      </c>
      <c r="E740" s="1">
        <v>4</v>
      </c>
      <c r="F740" s="1" t="s">
        <v>5817</v>
      </c>
      <c r="G740" s="275">
        <v>44627</v>
      </c>
      <c r="H740" s="275">
        <v>45382</v>
      </c>
      <c r="I740" s="1">
        <v>0</v>
      </c>
      <c r="J740" s="1">
        <v>1</v>
      </c>
      <c r="K740" s="1">
        <v>0</v>
      </c>
      <c r="L740" s="1">
        <v>30</v>
      </c>
      <c r="M740" s="1">
        <v>2</v>
      </c>
      <c r="N740" s="1">
        <v>6</v>
      </c>
      <c r="O740" s="1">
        <v>6.16</v>
      </c>
      <c r="P740" s="1">
        <v>2527195</v>
      </c>
      <c r="Q740" s="1">
        <v>112467</v>
      </c>
      <c r="R740" s="1">
        <v>2527195</v>
      </c>
      <c r="S740" s="1">
        <v>0</v>
      </c>
      <c r="T740" s="1">
        <v>0</v>
      </c>
      <c r="U740" s="1">
        <v>0</v>
      </c>
      <c r="W740" s="1">
        <v>0</v>
      </c>
      <c r="X740" s="1">
        <v>0</v>
      </c>
      <c r="Y740" s="1">
        <v>0</v>
      </c>
      <c r="AB740" s="275">
        <v>44627</v>
      </c>
      <c r="AC740" s="1">
        <v>1</v>
      </c>
      <c r="AD740" s="1" t="s">
        <v>2623</v>
      </c>
      <c r="AE740" s="1">
        <v>1</v>
      </c>
      <c r="AF740" s="1">
        <v>30</v>
      </c>
      <c r="AG740" s="1">
        <v>0</v>
      </c>
      <c r="AN740" s="1">
        <v>1</v>
      </c>
      <c r="AO740" s="1">
        <v>1</v>
      </c>
      <c r="AR740" s="276">
        <v>642993.03</v>
      </c>
      <c r="AS740" s="1" t="s">
        <v>2632</v>
      </c>
      <c r="AT740" s="1">
        <v>0</v>
      </c>
      <c r="AU740" s="1">
        <v>0</v>
      </c>
      <c r="AV740" s="1" t="s">
        <v>2625</v>
      </c>
      <c r="AW740" s="1" t="s">
        <v>2626</v>
      </c>
      <c r="AX740" s="1">
        <v>5</v>
      </c>
      <c r="BC740" s="1">
        <v>1</v>
      </c>
      <c r="BD740" s="1">
        <v>7</v>
      </c>
      <c r="BE740" s="1">
        <v>2</v>
      </c>
      <c r="BF740" s="296">
        <v>5131272.7325030575</v>
      </c>
      <c r="BO740" s="279">
        <f t="shared" si="47"/>
        <v>92024468</v>
      </c>
      <c r="BP740" s="2">
        <f t="shared" si="48"/>
        <v>4403918.4085600721</v>
      </c>
      <c r="BQ740" s="2">
        <f t="shared" si="46"/>
        <v>55808413.041439928</v>
      </c>
      <c r="BS740" s="280">
        <v>92024468</v>
      </c>
      <c r="BT740" s="281"/>
      <c r="BU740" s="281">
        <v>4403918.4085600721</v>
      </c>
      <c r="BV740" s="281">
        <v>29638097.0460965</v>
      </c>
      <c r="BW740" s="281"/>
      <c r="BX740" s="281"/>
      <c r="BY740" s="281"/>
      <c r="BZ740" s="281"/>
      <c r="CA740" s="281">
        <v>26170315.995343428</v>
      </c>
      <c r="CB740" s="281"/>
      <c r="CC740" s="281"/>
      <c r="CD740" s="281"/>
      <c r="CE740" s="281"/>
      <c r="CF740" s="281"/>
      <c r="CG740" s="281"/>
    </row>
    <row r="741" spans="1:85" x14ac:dyDescent="0.3">
      <c r="A741" s="273">
        <f t="shared" si="45"/>
        <v>0</v>
      </c>
      <c r="B741" s="1" t="s">
        <v>2621</v>
      </c>
      <c r="C741" s="274">
        <v>26622094</v>
      </c>
      <c r="D741" s="1">
        <v>144205</v>
      </c>
      <c r="E741" s="1">
        <v>4</v>
      </c>
      <c r="F741" s="1" t="s">
        <v>2936</v>
      </c>
      <c r="G741" s="275">
        <v>43663</v>
      </c>
      <c r="H741" s="275">
        <v>44773</v>
      </c>
      <c r="I741" s="1">
        <v>0</v>
      </c>
      <c r="J741" s="1">
        <v>1</v>
      </c>
      <c r="K741" s="1">
        <v>32</v>
      </c>
      <c r="L741" s="1">
        <v>30</v>
      </c>
      <c r="M741" s="1">
        <v>2</v>
      </c>
      <c r="N741" s="1">
        <v>7.2</v>
      </c>
      <c r="O741" s="1">
        <v>7.44</v>
      </c>
      <c r="P741" s="1">
        <v>2030090</v>
      </c>
      <c r="Q741" s="1">
        <v>62869</v>
      </c>
      <c r="R741" s="1">
        <v>247753</v>
      </c>
      <c r="S741" s="1">
        <v>0</v>
      </c>
      <c r="T741" s="1">
        <v>0</v>
      </c>
      <c r="U741" s="1">
        <v>0</v>
      </c>
      <c r="W741" s="1">
        <v>0</v>
      </c>
      <c r="X741" s="1">
        <v>0</v>
      </c>
      <c r="Y741" s="1">
        <v>0</v>
      </c>
      <c r="AB741" s="275">
        <v>44651</v>
      </c>
      <c r="AC741" s="1">
        <v>1</v>
      </c>
      <c r="AD741" s="1" t="s">
        <v>2623</v>
      </c>
      <c r="AE741" s="1">
        <v>1</v>
      </c>
      <c r="AF741" s="1">
        <v>30</v>
      </c>
      <c r="AG741" s="1">
        <v>0</v>
      </c>
      <c r="AN741" s="1">
        <v>1</v>
      </c>
      <c r="AO741" s="1">
        <v>1</v>
      </c>
      <c r="AR741" s="276">
        <v>63124.43</v>
      </c>
      <c r="AS741" s="1" t="s">
        <v>2632</v>
      </c>
      <c r="AT741" s="1">
        <v>0</v>
      </c>
      <c r="AU741" s="1">
        <v>0</v>
      </c>
      <c r="AX741" s="1">
        <v>5</v>
      </c>
      <c r="BC741" s="1">
        <v>1</v>
      </c>
      <c r="BD741" s="1">
        <v>7</v>
      </c>
      <c r="BE741" s="1">
        <v>2</v>
      </c>
      <c r="BF741" s="296">
        <v>503043.1815890068</v>
      </c>
      <c r="BO741" s="279">
        <f t="shared" si="47"/>
        <v>92262942</v>
      </c>
      <c r="BP741" s="2">
        <f t="shared" si="48"/>
        <v>0</v>
      </c>
      <c r="BQ741" s="2">
        <f t="shared" si="46"/>
        <v>0</v>
      </c>
      <c r="BS741" s="280">
        <v>92262942</v>
      </c>
      <c r="BT741" s="281"/>
      <c r="BU741" s="281"/>
      <c r="BV741" s="281"/>
      <c r="BW741" s="281"/>
      <c r="BX741" s="281"/>
      <c r="BY741" s="281"/>
      <c r="BZ741" s="281"/>
      <c r="CA741" s="281">
        <v>0</v>
      </c>
      <c r="CB741" s="281"/>
      <c r="CC741" s="281"/>
      <c r="CD741" s="281"/>
      <c r="CE741" s="281"/>
      <c r="CF741" s="281"/>
      <c r="CG741" s="281"/>
    </row>
    <row r="742" spans="1:85" x14ac:dyDescent="0.3">
      <c r="A742" s="273">
        <f t="shared" si="45"/>
        <v>0</v>
      </c>
      <c r="B742" s="1" t="s">
        <v>2621</v>
      </c>
      <c r="C742" s="274">
        <v>26622094</v>
      </c>
      <c r="D742" s="1">
        <v>144205</v>
      </c>
      <c r="E742" s="1">
        <v>4</v>
      </c>
      <c r="F742" s="1" t="s">
        <v>6084</v>
      </c>
      <c r="G742" s="275">
        <v>44609</v>
      </c>
      <c r="H742" s="275">
        <v>45169</v>
      </c>
      <c r="I742" s="1">
        <v>0</v>
      </c>
      <c r="J742" s="1">
        <v>1</v>
      </c>
      <c r="K742" s="1">
        <v>1</v>
      </c>
      <c r="L742" s="1">
        <v>30</v>
      </c>
      <c r="M742" s="1">
        <v>2</v>
      </c>
      <c r="N742" s="1">
        <v>17.7</v>
      </c>
      <c r="O742" s="1">
        <v>19.2</v>
      </c>
      <c r="P742" s="1">
        <v>500000</v>
      </c>
      <c r="Q742" s="1">
        <v>31929</v>
      </c>
      <c r="R742" s="1">
        <v>475616</v>
      </c>
      <c r="S742" s="1">
        <v>0</v>
      </c>
      <c r="T742" s="1">
        <v>0</v>
      </c>
      <c r="U742" s="1">
        <v>0</v>
      </c>
      <c r="W742" s="1">
        <v>0</v>
      </c>
      <c r="X742" s="1">
        <v>0</v>
      </c>
      <c r="Y742" s="1">
        <v>0</v>
      </c>
      <c r="AB742" s="275">
        <v>44651</v>
      </c>
      <c r="AC742" s="1">
        <v>1</v>
      </c>
      <c r="AD742" s="1" t="s">
        <v>2623</v>
      </c>
      <c r="AE742" s="1">
        <v>1</v>
      </c>
      <c r="AF742" s="1">
        <v>30</v>
      </c>
      <c r="AG742" s="1">
        <v>0</v>
      </c>
      <c r="AN742" s="1">
        <v>1</v>
      </c>
      <c r="AO742" s="1">
        <v>1</v>
      </c>
      <c r="AR742" s="276">
        <v>121071.47</v>
      </c>
      <c r="AS742" s="1" t="s">
        <v>2657</v>
      </c>
      <c r="AT742" s="1">
        <v>0</v>
      </c>
      <c r="AU742" s="1">
        <v>0</v>
      </c>
      <c r="AX742" s="1">
        <v>5</v>
      </c>
      <c r="BC742" s="1">
        <v>1</v>
      </c>
      <c r="BD742" s="1">
        <v>7</v>
      </c>
      <c r="BE742" s="1">
        <v>2</v>
      </c>
      <c r="BF742" s="296">
        <v>965701.26640096004</v>
      </c>
      <c r="BO742" s="279">
        <f t="shared" si="47"/>
        <v>92424246</v>
      </c>
      <c r="BP742" s="2">
        <f t="shared" si="48"/>
        <v>0</v>
      </c>
      <c r="BQ742" s="2">
        <f t="shared" si="46"/>
        <v>3654929</v>
      </c>
      <c r="BS742" s="280">
        <v>92424246</v>
      </c>
      <c r="BT742" s="281"/>
      <c r="BU742" s="281"/>
      <c r="BV742" s="281"/>
      <c r="BW742" s="281"/>
      <c r="BX742" s="281"/>
      <c r="BY742" s="281"/>
      <c r="BZ742" s="281"/>
      <c r="CA742" s="281">
        <v>3654929</v>
      </c>
      <c r="CB742" s="281"/>
      <c r="CC742" s="281"/>
      <c r="CD742" s="281"/>
      <c r="CE742" s="281"/>
      <c r="CF742" s="281"/>
      <c r="CG742" s="281"/>
    </row>
    <row r="743" spans="1:85" x14ac:dyDescent="0.3">
      <c r="A743" s="273">
        <f t="shared" si="45"/>
        <v>0</v>
      </c>
      <c r="B743" s="1" t="s">
        <v>2621</v>
      </c>
      <c r="C743" s="274">
        <v>26622094</v>
      </c>
      <c r="D743" s="1">
        <v>144205</v>
      </c>
      <c r="E743" s="1">
        <v>4</v>
      </c>
      <c r="F743" s="1" t="s">
        <v>5185</v>
      </c>
      <c r="G743" s="275">
        <v>44510</v>
      </c>
      <c r="H743" s="275">
        <v>45077</v>
      </c>
      <c r="I743" s="1">
        <v>0</v>
      </c>
      <c r="J743" s="1">
        <v>1</v>
      </c>
      <c r="K743" s="1">
        <v>4</v>
      </c>
      <c r="L743" s="1">
        <v>30</v>
      </c>
      <c r="M743" s="1">
        <v>2</v>
      </c>
      <c r="N743" s="1">
        <v>17.690000000000001</v>
      </c>
      <c r="O743" s="1">
        <v>19.2</v>
      </c>
      <c r="P743" s="1">
        <v>600000</v>
      </c>
      <c r="Q743" s="1">
        <v>38313</v>
      </c>
      <c r="R743" s="1">
        <v>480280</v>
      </c>
      <c r="S743" s="1">
        <v>0</v>
      </c>
      <c r="T743" s="1">
        <v>0</v>
      </c>
      <c r="U743" s="1">
        <v>0</v>
      </c>
      <c r="W743" s="1">
        <v>0</v>
      </c>
      <c r="X743" s="1">
        <v>0</v>
      </c>
      <c r="Y743" s="1">
        <v>0</v>
      </c>
      <c r="AB743" s="275">
        <v>44651</v>
      </c>
      <c r="AC743" s="1">
        <v>1</v>
      </c>
      <c r="AD743" s="1" t="s">
        <v>2623</v>
      </c>
      <c r="AE743" s="1">
        <v>1</v>
      </c>
      <c r="AF743" s="1">
        <v>30</v>
      </c>
      <c r="AG743" s="1">
        <v>0</v>
      </c>
      <c r="AN743" s="1">
        <v>1</v>
      </c>
      <c r="AO743" s="1">
        <v>1</v>
      </c>
      <c r="AR743" s="276">
        <v>122266.25</v>
      </c>
      <c r="AS743" s="1" t="s">
        <v>2657</v>
      </c>
      <c r="AT743" s="1">
        <v>0</v>
      </c>
      <c r="AU743" s="1">
        <v>0</v>
      </c>
      <c r="AX743" s="1">
        <v>5</v>
      </c>
      <c r="BC743" s="1">
        <v>1</v>
      </c>
      <c r="BD743" s="1">
        <v>7</v>
      </c>
      <c r="BE743" s="1">
        <v>2</v>
      </c>
      <c r="BF743" s="296">
        <v>975171.15535863617</v>
      </c>
      <c r="BO743" s="279">
        <f t="shared" si="47"/>
        <v>92480664</v>
      </c>
      <c r="BP743" s="2">
        <f t="shared" si="48"/>
        <v>0</v>
      </c>
      <c r="BQ743" s="2">
        <f t="shared" si="46"/>
        <v>27170984</v>
      </c>
      <c r="BS743" s="280">
        <v>92480664</v>
      </c>
      <c r="BT743" s="281"/>
      <c r="BU743" s="281"/>
      <c r="BV743" s="281">
        <v>27170984</v>
      </c>
      <c r="BW743" s="281"/>
      <c r="BX743" s="281"/>
      <c r="BY743" s="281"/>
      <c r="BZ743" s="281"/>
      <c r="CA743" s="281"/>
      <c r="CB743" s="281"/>
      <c r="CC743" s="281"/>
      <c r="CD743" s="281"/>
      <c r="CE743" s="281"/>
      <c r="CF743" s="281"/>
      <c r="CG743" s="281"/>
    </row>
    <row r="744" spans="1:85" x14ac:dyDescent="0.3">
      <c r="A744" s="273">
        <f t="shared" si="45"/>
        <v>0</v>
      </c>
      <c r="B744" s="1" t="s">
        <v>2621</v>
      </c>
      <c r="C744" s="274">
        <v>26622094</v>
      </c>
      <c r="D744" s="1">
        <v>144205</v>
      </c>
      <c r="E744" s="1">
        <v>4</v>
      </c>
      <c r="F744" s="1" t="s">
        <v>5345</v>
      </c>
      <c r="G744" s="275">
        <v>44490</v>
      </c>
      <c r="H744" s="275">
        <v>45046</v>
      </c>
      <c r="I744" s="1">
        <v>0</v>
      </c>
      <c r="J744" s="1">
        <v>1</v>
      </c>
      <c r="K744" s="1">
        <v>5</v>
      </c>
      <c r="L744" s="1">
        <v>30</v>
      </c>
      <c r="M744" s="1">
        <v>2</v>
      </c>
      <c r="N744" s="1">
        <v>17.690000000000001</v>
      </c>
      <c r="O744" s="1">
        <v>19.2</v>
      </c>
      <c r="P744" s="1">
        <v>600000</v>
      </c>
      <c r="Q744" s="1">
        <v>38313</v>
      </c>
      <c r="R744" s="1">
        <v>449212</v>
      </c>
      <c r="S744" s="1">
        <v>0</v>
      </c>
      <c r="T744" s="1">
        <v>0</v>
      </c>
      <c r="U744" s="1">
        <v>0</v>
      </c>
      <c r="W744" s="1">
        <v>0</v>
      </c>
      <c r="X744" s="1">
        <v>0</v>
      </c>
      <c r="Y744" s="1">
        <v>0</v>
      </c>
      <c r="AB744" s="275">
        <v>44651</v>
      </c>
      <c r="AC744" s="1">
        <v>1</v>
      </c>
      <c r="AD744" s="1" t="s">
        <v>2623</v>
      </c>
      <c r="AE744" s="1">
        <v>1</v>
      </c>
      <c r="AF744" s="1">
        <v>30</v>
      </c>
      <c r="AG744" s="1">
        <v>0</v>
      </c>
      <c r="AN744" s="1">
        <v>1</v>
      </c>
      <c r="AO744" s="1">
        <v>1</v>
      </c>
      <c r="AR744" s="276">
        <v>114301.02</v>
      </c>
      <c r="AS744" s="1" t="s">
        <v>2657</v>
      </c>
      <c r="AT744" s="1">
        <v>0</v>
      </c>
      <c r="AU744" s="1">
        <v>0</v>
      </c>
      <c r="AX744" s="1">
        <v>5</v>
      </c>
      <c r="BC744" s="1">
        <v>1</v>
      </c>
      <c r="BD744" s="1">
        <v>7</v>
      </c>
      <c r="BE744" s="1">
        <v>2</v>
      </c>
      <c r="BF744" s="296">
        <v>912089.99966886744</v>
      </c>
      <c r="BO744" s="279">
        <f t="shared" si="47"/>
        <v>94060622</v>
      </c>
      <c r="BP744" s="2">
        <f t="shared" si="48"/>
        <v>23816255.759999998</v>
      </c>
      <c r="BQ744" s="2">
        <f t="shared" si="46"/>
        <v>0</v>
      </c>
      <c r="BS744" s="280">
        <v>94060622</v>
      </c>
      <c r="BT744" s="281">
        <v>23816255.759999998</v>
      </c>
      <c r="BU744" s="281"/>
      <c r="BV744" s="281"/>
      <c r="BW744" s="281"/>
      <c r="BX744" s="281"/>
      <c r="BY744" s="281"/>
      <c r="BZ744" s="281"/>
      <c r="CA744" s="281"/>
      <c r="CB744" s="281"/>
      <c r="CC744" s="281"/>
      <c r="CD744" s="281"/>
      <c r="CE744" s="281"/>
      <c r="CF744" s="281"/>
      <c r="CG744" s="281"/>
    </row>
    <row r="745" spans="1:85" x14ac:dyDescent="0.3">
      <c r="A745" s="273">
        <f t="shared" si="45"/>
        <v>0</v>
      </c>
      <c r="B745" s="1" t="s">
        <v>2621</v>
      </c>
      <c r="C745" s="274">
        <v>26622094</v>
      </c>
      <c r="D745" s="1">
        <v>144205</v>
      </c>
      <c r="E745" s="1">
        <v>4</v>
      </c>
      <c r="F745" s="1" t="s">
        <v>5350</v>
      </c>
      <c r="G745" s="275">
        <v>44482</v>
      </c>
      <c r="H745" s="275">
        <v>45046</v>
      </c>
      <c r="I745" s="1">
        <v>0</v>
      </c>
      <c r="J745" s="1">
        <v>1</v>
      </c>
      <c r="K745" s="1">
        <v>5</v>
      </c>
      <c r="L745" s="1">
        <v>30</v>
      </c>
      <c r="M745" s="1">
        <v>2</v>
      </c>
      <c r="N745" s="1">
        <v>17.690000000000001</v>
      </c>
      <c r="O745" s="1">
        <v>19.2</v>
      </c>
      <c r="P745" s="1">
        <v>500000</v>
      </c>
      <c r="Q745" s="1">
        <v>31927</v>
      </c>
      <c r="R745" s="1">
        <v>374345</v>
      </c>
      <c r="S745" s="1">
        <v>0</v>
      </c>
      <c r="T745" s="1">
        <v>0</v>
      </c>
      <c r="U745" s="1">
        <v>0</v>
      </c>
      <c r="W745" s="1">
        <v>0</v>
      </c>
      <c r="X745" s="1">
        <v>0</v>
      </c>
      <c r="Y745" s="1">
        <v>0</v>
      </c>
      <c r="AB745" s="275">
        <v>44651</v>
      </c>
      <c r="AC745" s="1">
        <v>1</v>
      </c>
      <c r="AD745" s="1" t="s">
        <v>2623</v>
      </c>
      <c r="AE745" s="1">
        <v>1</v>
      </c>
      <c r="AF745" s="1">
        <v>30</v>
      </c>
      <c r="AG745" s="1">
        <v>0</v>
      </c>
      <c r="AN745" s="1">
        <v>1</v>
      </c>
      <c r="AO745" s="1">
        <v>1</v>
      </c>
      <c r="AP745" s="275"/>
      <c r="AR745" s="276">
        <v>95184.47</v>
      </c>
      <c r="AS745" s="1" t="s">
        <v>2657</v>
      </c>
      <c r="AT745" s="1">
        <v>0</v>
      </c>
      <c r="AU745" s="1">
        <v>0</v>
      </c>
      <c r="AX745" s="1">
        <v>5</v>
      </c>
      <c r="BC745" s="1">
        <v>1</v>
      </c>
      <c r="BD745" s="1">
        <v>7</v>
      </c>
      <c r="BE745" s="1">
        <v>2</v>
      </c>
      <c r="BF745" s="296">
        <v>760078.38376099081</v>
      </c>
      <c r="BO745" s="279">
        <f t="shared" si="47"/>
        <v>94064884</v>
      </c>
      <c r="BP745" s="2">
        <f t="shared" si="48"/>
        <v>0</v>
      </c>
      <c r="BQ745" s="2">
        <f t="shared" si="46"/>
        <v>1197872</v>
      </c>
      <c r="BS745" s="280">
        <v>94064884</v>
      </c>
      <c r="BT745" s="281"/>
      <c r="BU745" s="281"/>
      <c r="BV745" s="281">
        <v>1197872</v>
      </c>
      <c r="BW745" s="281"/>
      <c r="BX745" s="281"/>
      <c r="BY745" s="281"/>
      <c r="BZ745" s="281"/>
      <c r="CA745" s="281"/>
      <c r="CB745" s="281"/>
      <c r="CC745" s="281"/>
      <c r="CD745" s="281"/>
      <c r="CE745" s="281"/>
      <c r="CF745" s="281"/>
      <c r="CG745" s="281"/>
    </row>
    <row r="746" spans="1:85" x14ac:dyDescent="0.3">
      <c r="A746" s="273">
        <f t="shared" si="45"/>
        <v>33057791.045403004</v>
      </c>
      <c r="B746" s="1" t="s">
        <v>2621</v>
      </c>
      <c r="C746" s="274">
        <v>26647244</v>
      </c>
      <c r="D746" s="1">
        <v>144105</v>
      </c>
      <c r="E746" s="1">
        <v>4</v>
      </c>
      <c r="F746" s="1" t="s">
        <v>3836</v>
      </c>
      <c r="G746" s="275">
        <v>44238</v>
      </c>
      <c r="H746" s="275">
        <v>45900</v>
      </c>
      <c r="I746" s="1">
        <v>0</v>
      </c>
      <c r="J746" s="1">
        <v>1</v>
      </c>
      <c r="K746" s="1">
        <v>15</v>
      </c>
      <c r="L746" s="1">
        <v>30</v>
      </c>
      <c r="M746" s="1">
        <v>2</v>
      </c>
      <c r="N746" s="1">
        <v>9</v>
      </c>
      <c r="O746" s="1">
        <v>9.3800000000000008</v>
      </c>
      <c r="P746" s="1">
        <v>51081802</v>
      </c>
      <c r="Q746" s="1">
        <v>997701</v>
      </c>
      <c r="R746" s="1">
        <v>40835300</v>
      </c>
      <c r="S746" s="1">
        <v>0</v>
      </c>
      <c r="T746" s="1">
        <v>0</v>
      </c>
      <c r="U746" s="1">
        <v>0</v>
      </c>
      <c r="W746" s="1">
        <v>0</v>
      </c>
      <c r="X746" s="1">
        <v>0</v>
      </c>
      <c r="Y746" s="1">
        <v>0</v>
      </c>
      <c r="Z746" s="1" t="s">
        <v>2635</v>
      </c>
      <c r="AA746" s="1" t="s">
        <v>2807</v>
      </c>
      <c r="AB746" s="275">
        <v>44651</v>
      </c>
      <c r="AC746" s="1">
        <v>1</v>
      </c>
      <c r="AD746" s="1" t="s">
        <v>2623</v>
      </c>
      <c r="AE746" s="1">
        <v>1</v>
      </c>
      <c r="AF746" s="1">
        <v>30</v>
      </c>
      <c r="AG746" s="1">
        <v>0</v>
      </c>
      <c r="AN746" s="1">
        <v>1</v>
      </c>
      <c r="AO746" s="1">
        <v>1</v>
      </c>
      <c r="AR746" s="276">
        <v>1142573.5900000001</v>
      </c>
      <c r="AS746" s="1" t="s">
        <v>2677</v>
      </c>
      <c r="AT746" s="1">
        <v>0</v>
      </c>
      <c r="AU746" s="1">
        <v>0</v>
      </c>
      <c r="AV746" s="1" t="s">
        <v>2625</v>
      </c>
      <c r="AW746" s="1" t="s">
        <v>2626</v>
      </c>
      <c r="AX746" s="1">
        <v>5</v>
      </c>
      <c r="BC746" s="1">
        <v>1</v>
      </c>
      <c r="BD746" s="1">
        <v>7</v>
      </c>
      <c r="BE746" s="1">
        <v>2</v>
      </c>
      <c r="BF746" s="296">
        <v>6634935.3645969909</v>
      </c>
      <c r="BO746" s="279">
        <f t="shared" si="47"/>
        <v>94260942</v>
      </c>
      <c r="BP746" s="2">
        <f t="shared" si="48"/>
        <v>0</v>
      </c>
      <c r="BQ746" s="2">
        <f t="shared" si="46"/>
        <v>0</v>
      </c>
      <c r="BS746" s="280">
        <v>94260942</v>
      </c>
      <c r="BT746" s="281"/>
      <c r="BU746" s="281"/>
      <c r="BV746" s="281">
        <v>0</v>
      </c>
      <c r="BW746" s="281"/>
      <c r="BX746" s="281"/>
      <c r="BY746" s="281"/>
      <c r="BZ746" s="281"/>
      <c r="CA746" s="281"/>
      <c r="CB746" s="281"/>
      <c r="CC746" s="281"/>
      <c r="CD746" s="281"/>
      <c r="CE746" s="281"/>
      <c r="CF746" s="281"/>
      <c r="CG746" s="281"/>
    </row>
    <row r="747" spans="1:85" x14ac:dyDescent="0.3">
      <c r="A747" s="273">
        <f t="shared" si="45"/>
        <v>6927971.6547830841</v>
      </c>
      <c r="B747" s="1" t="s">
        <v>2621</v>
      </c>
      <c r="C747" s="274">
        <v>26647244</v>
      </c>
      <c r="D747" s="1">
        <v>144205</v>
      </c>
      <c r="E747" s="1">
        <v>4</v>
      </c>
      <c r="F747" s="1" t="s">
        <v>2711</v>
      </c>
      <c r="G747" s="275">
        <v>43728</v>
      </c>
      <c r="H747" s="275">
        <v>45716</v>
      </c>
      <c r="I747" s="1">
        <v>0</v>
      </c>
      <c r="J747" s="1">
        <v>1</v>
      </c>
      <c r="K747" s="1">
        <v>29</v>
      </c>
      <c r="L747" s="1">
        <v>30</v>
      </c>
      <c r="M747" s="1">
        <v>2</v>
      </c>
      <c r="N747" s="1">
        <v>11.67</v>
      </c>
      <c r="O747" s="1">
        <v>12.31</v>
      </c>
      <c r="P747" s="1">
        <v>9000000</v>
      </c>
      <c r="Q747" s="1">
        <v>294748</v>
      </c>
      <c r="R747" s="1">
        <v>8557891</v>
      </c>
      <c r="S747" s="1">
        <v>0</v>
      </c>
      <c r="T747" s="1">
        <v>0</v>
      </c>
      <c r="U747" s="1">
        <v>0</v>
      </c>
      <c r="W747" s="1">
        <v>0</v>
      </c>
      <c r="X747" s="1">
        <v>0</v>
      </c>
      <c r="Y747" s="1">
        <v>0</v>
      </c>
      <c r="AB747" s="275">
        <v>44651</v>
      </c>
      <c r="AC747" s="1">
        <v>1</v>
      </c>
      <c r="AD747" s="1" t="s">
        <v>2623</v>
      </c>
      <c r="AE747" s="1">
        <v>1</v>
      </c>
      <c r="AF747" s="1">
        <v>30</v>
      </c>
      <c r="AG747" s="1">
        <v>0</v>
      </c>
      <c r="AN747" s="1">
        <v>1</v>
      </c>
      <c r="AO747" s="1">
        <v>1</v>
      </c>
      <c r="AR747" s="276">
        <v>239429.9</v>
      </c>
      <c r="AS747" s="1" t="s">
        <v>2657</v>
      </c>
      <c r="AT747" s="1">
        <v>0</v>
      </c>
      <c r="AU747" s="1">
        <v>0</v>
      </c>
      <c r="AX747" s="1">
        <v>5</v>
      </c>
      <c r="BC747" s="1">
        <v>1</v>
      </c>
      <c r="BD747" s="1">
        <v>7</v>
      </c>
      <c r="BE747" s="1">
        <v>2</v>
      </c>
      <c r="BF747" s="296">
        <v>1390489.4452169153</v>
      </c>
      <c r="BO747" s="279">
        <f t="shared" si="47"/>
        <v>94227299</v>
      </c>
      <c r="BP747" s="2">
        <f t="shared" si="48"/>
        <v>0</v>
      </c>
      <c r="BQ747" s="2">
        <f t="shared" si="46"/>
        <v>1851391.0999999996</v>
      </c>
      <c r="BS747" s="280">
        <v>94227299</v>
      </c>
      <c r="BT747" s="281"/>
      <c r="BU747" s="281"/>
      <c r="BV747" s="281">
        <v>1382264.4275369444</v>
      </c>
      <c r="BW747" s="281"/>
      <c r="BX747" s="281"/>
      <c r="BY747" s="281"/>
      <c r="BZ747" s="281"/>
      <c r="CA747" s="281">
        <v>469126.67246305523</v>
      </c>
      <c r="CB747" s="281"/>
      <c r="CC747" s="281"/>
      <c r="CD747" s="281"/>
      <c r="CE747" s="281"/>
      <c r="CF747" s="281"/>
      <c r="CG747" s="281"/>
    </row>
    <row r="748" spans="1:85" x14ac:dyDescent="0.3">
      <c r="A748" s="273">
        <f t="shared" si="45"/>
        <v>2462039.2998139071</v>
      </c>
      <c r="B748" s="1" t="s">
        <v>2621</v>
      </c>
      <c r="C748" s="274">
        <v>26647244</v>
      </c>
      <c r="D748" s="1">
        <v>144205</v>
      </c>
      <c r="E748" s="1">
        <v>4</v>
      </c>
      <c r="F748" s="1" t="s">
        <v>6432</v>
      </c>
      <c r="G748" s="275">
        <v>44630</v>
      </c>
      <c r="H748" s="275">
        <v>44742</v>
      </c>
      <c r="I748" s="1">
        <v>0</v>
      </c>
      <c r="J748" s="1">
        <v>1</v>
      </c>
      <c r="K748" s="1">
        <v>0</v>
      </c>
      <c r="L748" s="1">
        <v>90</v>
      </c>
      <c r="M748" s="1">
        <v>2</v>
      </c>
      <c r="N748" s="1">
        <v>19.190000000000001</v>
      </c>
      <c r="O748" s="1">
        <v>20.62</v>
      </c>
      <c r="P748" s="1">
        <v>3041279</v>
      </c>
      <c r="Q748" s="1">
        <v>3190321</v>
      </c>
      <c r="R748" s="1">
        <v>3041279</v>
      </c>
      <c r="S748" s="1">
        <v>0</v>
      </c>
      <c r="T748" s="1">
        <v>0</v>
      </c>
      <c r="U748" s="1">
        <v>0</v>
      </c>
      <c r="W748" s="1">
        <v>0</v>
      </c>
      <c r="X748" s="1">
        <v>0</v>
      </c>
      <c r="Y748" s="1">
        <v>0</v>
      </c>
      <c r="AB748" s="275">
        <v>44630</v>
      </c>
      <c r="AC748" s="1">
        <v>1</v>
      </c>
      <c r="AD748" s="1" t="s">
        <v>2623</v>
      </c>
      <c r="AE748" s="1">
        <v>1</v>
      </c>
      <c r="AF748" s="1">
        <v>90</v>
      </c>
      <c r="AG748" s="1">
        <v>0</v>
      </c>
      <c r="AN748" s="1">
        <v>1</v>
      </c>
      <c r="AO748" s="1">
        <v>1</v>
      </c>
      <c r="AR748" s="276">
        <v>85091.51</v>
      </c>
      <c r="AS748" s="1" t="s">
        <v>2632</v>
      </c>
      <c r="AT748" s="1">
        <v>0</v>
      </c>
      <c r="AU748" s="1">
        <v>0</v>
      </c>
      <c r="AX748" s="1">
        <v>5</v>
      </c>
      <c r="BC748" s="1">
        <v>1</v>
      </c>
      <c r="BD748" s="1">
        <v>7</v>
      </c>
      <c r="BE748" s="1">
        <v>2</v>
      </c>
      <c r="BF748" s="296">
        <v>494148.19018609321</v>
      </c>
      <c r="BO748" s="279">
        <f t="shared" si="47"/>
        <v>94264796</v>
      </c>
      <c r="BP748" s="2">
        <f t="shared" si="48"/>
        <v>0</v>
      </c>
      <c r="BQ748" s="2">
        <f t="shared" si="46"/>
        <v>0</v>
      </c>
      <c r="BS748" s="280">
        <v>94264796</v>
      </c>
      <c r="BT748" s="281"/>
      <c r="BU748" s="281"/>
      <c r="BV748" s="281"/>
      <c r="BW748" s="281"/>
      <c r="BX748" s="281"/>
      <c r="BY748" s="281"/>
      <c r="BZ748" s="281"/>
      <c r="CA748" s="281">
        <v>0</v>
      </c>
      <c r="CB748" s="281"/>
      <c r="CC748" s="281"/>
      <c r="CD748" s="281"/>
      <c r="CE748" s="281"/>
      <c r="CF748" s="281"/>
      <c r="CG748" s="281"/>
    </row>
    <row r="749" spans="1:85" x14ac:dyDescent="0.3">
      <c r="A749" s="273">
        <f t="shared" si="45"/>
        <v>60329098.719999999</v>
      </c>
      <c r="B749" s="1" t="s">
        <v>2621</v>
      </c>
      <c r="C749" s="274">
        <v>26649664</v>
      </c>
      <c r="D749" s="1">
        <v>141105</v>
      </c>
      <c r="E749" s="1">
        <v>3</v>
      </c>
      <c r="F749" s="1" t="s">
        <v>4893</v>
      </c>
      <c r="G749" s="275">
        <v>44489</v>
      </c>
      <c r="H749" s="275">
        <v>45716</v>
      </c>
      <c r="I749" s="1">
        <v>1</v>
      </c>
      <c r="J749" s="1">
        <v>1</v>
      </c>
      <c r="K749" s="1">
        <v>6</v>
      </c>
      <c r="L749" s="1">
        <v>30</v>
      </c>
      <c r="M749" s="1">
        <v>2</v>
      </c>
      <c r="N749" s="1">
        <v>9.3699999999999992</v>
      </c>
      <c r="O749" s="1">
        <v>9.7799999999999994</v>
      </c>
      <c r="P749" s="1">
        <v>80153179</v>
      </c>
      <c r="Q749" s="1">
        <v>1400589</v>
      </c>
      <c r="R749" s="1">
        <v>69989662</v>
      </c>
      <c r="S749" s="1">
        <v>0</v>
      </c>
      <c r="T749" s="1">
        <v>0</v>
      </c>
      <c r="U749" s="1">
        <v>59900000</v>
      </c>
      <c r="V749" s="1">
        <v>44364</v>
      </c>
      <c r="W749" s="1">
        <v>0</v>
      </c>
      <c r="X749" s="1">
        <v>0</v>
      </c>
      <c r="Y749" s="1">
        <v>0</v>
      </c>
      <c r="Z749" s="1" t="s">
        <v>5684</v>
      </c>
      <c r="AA749" s="1" t="s">
        <v>5676</v>
      </c>
      <c r="AB749" s="275">
        <v>44651</v>
      </c>
      <c r="AC749" s="1">
        <v>3</v>
      </c>
      <c r="AD749" s="1" t="s">
        <v>2623</v>
      </c>
      <c r="AE749" s="1">
        <v>1</v>
      </c>
      <c r="AF749" s="1">
        <v>30</v>
      </c>
      <c r="AG749" s="1">
        <v>1580</v>
      </c>
      <c r="AN749" s="1">
        <v>1</v>
      </c>
      <c r="AO749" s="1">
        <v>1</v>
      </c>
      <c r="AP749" s="1">
        <v>44489</v>
      </c>
      <c r="AQ749" s="1" t="s">
        <v>2629</v>
      </c>
      <c r="AR749" s="276">
        <v>1189465.28</v>
      </c>
      <c r="AS749" s="1" t="s">
        <v>2624</v>
      </c>
      <c r="AT749" s="1">
        <v>0</v>
      </c>
      <c r="AU749" s="1">
        <v>0</v>
      </c>
      <c r="AV749" s="1" t="s">
        <v>2625</v>
      </c>
      <c r="AW749" s="1" t="s">
        <v>2626</v>
      </c>
      <c r="AX749" s="1">
        <v>5</v>
      </c>
      <c r="BC749" s="1">
        <v>1</v>
      </c>
      <c r="BD749" s="1">
        <v>7</v>
      </c>
      <c r="BE749" s="1">
        <v>2</v>
      </c>
      <c r="BF749" s="296">
        <v>8471098</v>
      </c>
      <c r="BO749" s="279">
        <f t="shared" si="47"/>
        <v>94420444</v>
      </c>
      <c r="BP749" s="2">
        <f t="shared" si="48"/>
        <v>0</v>
      </c>
      <c r="BQ749" s="2">
        <f t="shared" si="46"/>
        <v>34679518</v>
      </c>
      <c r="BS749" s="280">
        <v>94420444</v>
      </c>
      <c r="BT749" s="281"/>
      <c r="BU749" s="281"/>
      <c r="BV749" s="281">
        <v>34679518</v>
      </c>
      <c r="BW749" s="281"/>
      <c r="BX749" s="281"/>
      <c r="BY749" s="281"/>
      <c r="BZ749" s="281"/>
      <c r="CA749" s="281"/>
      <c r="CB749" s="281"/>
      <c r="CC749" s="281"/>
      <c r="CD749" s="281"/>
      <c r="CE749" s="281"/>
      <c r="CF749" s="281"/>
      <c r="CG749" s="281"/>
    </row>
    <row r="750" spans="1:85" x14ac:dyDescent="0.3">
      <c r="A750" s="273">
        <f t="shared" si="45"/>
        <v>3474358</v>
      </c>
      <c r="B750" s="1" t="s">
        <v>2621</v>
      </c>
      <c r="C750" s="274">
        <v>26647088</v>
      </c>
      <c r="D750" s="1">
        <v>144205</v>
      </c>
      <c r="E750" s="1">
        <v>4</v>
      </c>
      <c r="F750" s="1" t="s">
        <v>2904</v>
      </c>
      <c r="G750" s="275">
        <v>42850</v>
      </c>
      <c r="H750" s="275">
        <v>45777</v>
      </c>
      <c r="I750" s="1">
        <v>0</v>
      </c>
      <c r="J750" s="1">
        <v>1</v>
      </c>
      <c r="K750" s="1">
        <v>35</v>
      </c>
      <c r="L750" s="1">
        <v>30</v>
      </c>
      <c r="M750" s="1">
        <v>2</v>
      </c>
      <c r="N750" s="1">
        <v>10.8</v>
      </c>
      <c r="O750" s="1">
        <v>11.35</v>
      </c>
      <c r="P750" s="1">
        <v>70532050</v>
      </c>
      <c r="Q750" s="1">
        <v>1100353</v>
      </c>
      <c r="R750" s="1">
        <v>34497485</v>
      </c>
      <c r="S750" s="1">
        <v>0</v>
      </c>
      <c r="T750" s="1">
        <v>0</v>
      </c>
      <c r="U750" s="1">
        <v>0</v>
      </c>
      <c r="W750" s="1">
        <v>0</v>
      </c>
      <c r="X750" s="1">
        <v>0</v>
      </c>
      <c r="Y750" s="1">
        <v>0</v>
      </c>
      <c r="AB750" s="275">
        <v>44651</v>
      </c>
      <c r="AC750" s="1">
        <v>1</v>
      </c>
      <c r="AD750" s="1" t="s">
        <v>2623</v>
      </c>
      <c r="AE750" s="1">
        <v>1</v>
      </c>
      <c r="AF750" s="1">
        <v>30</v>
      </c>
      <c r="AG750" s="1">
        <v>0</v>
      </c>
      <c r="AN750" s="1">
        <v>1</v>
      </c>
      <c r="AO750" s="1">
        <v>1</v>
      </c>
      <c r="AR750" s="276">
        <v>3447461</v>
      </c>
      <c r="AS750" s="1" t="s">
        <v>2624</v>
      </c>
      <c r="AT750" s="1">
        <v>0</v>
      </c>
      <c r="AU750" s="1">
        <v>0</v>
      </c>
      <c r="AX750" s="1">
        <v>5</v>
      </c>
      <c r="BC750" s="1">
        <v>1</v>
      </c>
      <c r="BD750" s="1">
        <v>7</v>
      </c>
      <c r="BE750" s="1">
        <v>2</v>
      </c>
      <c r="BF750" s="296">
        <v>27575666</v>
      </c>
      <c r="BO750" s="279">
        <f t="shared" si="47"/>
        <v>94420909</v>
      </c>
      <c r="BP750" s="2">
        <f t="shared" si="48"/>
        <v>0</v>
      </c>
      <c r="BQ750" s="2">
        <f t="shared" si="46"/>
        <v>33853100.219999999</v>
      </c>
      <c r="BS750" s="280">
        <v>94420909</v>
      </c>
      <c r="BT750" s="281"/>
      <c r="BU750" s="281"/>
      <c r="BV750" s="281">
        <v>12526729.449702378</v>
      </c>
      <c r="BW750" s="281"/>
      <c r="BX750" s="281"/>
      <c r="BY750" s="281"/>
      <c r="BZ750" s="281"/>
      <c r="CA750" s="281">
        <v>21326370.770297617</v>
      </c>
      <c r="CB750" s="281"/>
      <c r="CC750" s="281"/>
      <c r="CD750" s="281"/>
      <c r="CE750" s="281"/>
      <c r="CF750" s="281"/>
      <c r="CG750" s="281"/>
    </row>
    <row r="751" spans="1:85" x14ac:dyDescent="0.3">
      <c r="A751" s="273">
        <f t="shared" si="45"/>
        <v>171074.27567289685</v>
      </c>
      <c r="B751" s="1" t="s">
        <v>2621</v>
      </c>
      <c r="C751" s="274">
        <v>26662684</v>
      </c>
      <c r="D751" s="1">
        <v>144105</v>
      </c>
      <c r="E751" s="1">
        <v>4</v>
      </c>
      <c r="F751" s="1" t="s">
        <v>2905</v>
      </c>
      <c r="G751" s="275">
        <v>43200</v>
      </c>
      <c r="H751" s="275">
        <v>44681</v>
      </c>
      <c r="I751" s="1">
        <v>0</v>
      </c>
      <c r="J751" s="1">
        <v>1</v>
      </c>
      <c r="K751" s="1">
        <v>35</v>
      </c>
      <c r="L751" s="1">
        <v>30</v>
      </c>
      <c r="M751" s="1">
        <v>2</v>
      </c>
      <c r="N751" s="1">
        <v>8.15</v>
      </c>
      <c r="O751" s="1">
        <v>8.4700000000000006</v>
      </c>
      <c r="P751" s="1">
        <v>10076583</v>
      </c>
      <c r="Q751" s="1">
        <v>246756</v>
      </c>
      <c r="R751" s="1">
        <v>245111</v>
      </c>
      <c r="S751" s="1">
        <v>0</v>
      </c>
      <c r="T751" s="1">
        <v>0</v>
      </c>
      <c r="U751" s="1">
        <v>0</v>
      </c>
      <c r="W751" s="1">
        <v>0</v>
      </c>
      <c r="X751" s="1">
        <v>0</v>
      </c>
      <c r="Y751" s="1">
        <v>0</v>
      </c>
      <c r="AB751" s="275">
        <v>44651</v>
      </c>
      <c r="AC751" s="1">
        <v>1</v>
      </c>
      <c r="AD751" s="1" t="s">
        <v>2623</v>
      </c>
      <c r="AE751" s="1">
        <v>1</v>
      </c>
      <c r="AF751" s="1">
        <v>30</v>
      </c>
      <c r="AG751" s="1">
        <v>0</v>
      </c>
      <c r="AN751" s="1">
        <v>1</v>
      </c>
      <c r="AO751" s="1">
        <v>1</v>
      </c>
      <c r="AR751" s="276">
        <v>8691.27</v>
      </c>
      <c r="AS751" s="1" t="s">
        <v>2624</v>
      </c>
      <c r="AT751" s="1">
        <v>0</v>
      </c>
      <c r="AU751" s="1">
        <v>0</v>
      </c>
      <c r="AV751" s="1" t="s">
        <v>2625</v>
      </c>
      <c r="AW751" s="1" t="s">
        <v>2626</v>
      </c>
      <c r="AX751" s="1">
        <v>5</v>
      </c>
      <c r="BC751" s="1">
        <v>1</v>
      </c>
      <c r="BD751" s="1">
        <v>7</v>
      </c>
      <c r="BE751" s="1">
        <v>2</v>
      </c>
      <c r="BF751" s="296">
        <v>65345.454327103158</v>
      </c>
      <c r="BO751" s="279">
        <f t="shared" si="47"/>
        <v>94429486</v>
      </c>
      <c r="BP751" s="2">
        <f t="shared" si="48"/>
        <v>0</v>
      </c>
      <c r="BQ751" s="2">
        <f t="shared" si="46"/>
        <v>31268413.100000001</v>
      </c>
      <c r="BS751" s="280">
        <v>94429486</v>
      </c>
      <c r="BT751" s="281"/>
      <c r="BU751" s="281"/>
      <c r="BV751" s="281">
        <v>23639536.820243511</v>
      </c>
      <c r="BW751" s="281"/>
      <c r="BX751" s="281"/>
      <c r="BY751" s="281"/>
      <c r="BZ751" s="281"/>
      <c r="CA751" s="281">
        <v>7628876.2797564883</v>
      </c>
      <c r="CB751" s="281"/>
      <c r="CC751" s="281"/>
      <c r="CD751" s="281"/>
      <c r="CE751" s="281"/>
      <c r="CF751" s="281"/>
      <c r="CG751" s="281"/>
    </row>
    <row r="752" spans="1:85" x14ac:dyDescent="0.3">
      <c r="A752" s="273">
        <f t="shared" si="45"/>
        <v>1262767.9250323123</v>
      </c>
      <c r="B752" s="1" t="s">
        <v>2621</v>
      </c>
      <c r="C752" s="274">
        <v>26662684</v>
      </c>
      <c r="D752" s="1">
        <v>144105</v>
      </c>
      <c r="E752" s="1">
        <v>3</v>
      </c>
      <c r="F752" s="1" t="s">
        <v>3071</v>
      </c>
      <c r="G752" s="275">
        <v>43796</v>
      </c>
      <c r="H752" s="275">
        <v>44895</v>
      </c>
      <c r="I752" s="1">
        <v>0</v>
      </c>
      <c r="J752" s="1">
        <v>1</v>
      </c>
      <c r="K752" s="1">
        <v>32</v>
      </c>
      <c r="L752" s="1">
        <v>30</v>
      </c>
      <c r="M752" s="1">
        <v>2</v>
      </c>
      <c r="N752" s="1">
        <v>6.6</v>
      </c>
      <c r="O752" s="1">
        <v>6.8</v>
      </c>
      <c r="P752" s="1">
        <v>7986002</v>
      </c>
      <c r="Q752" s="1">
        <v>106693</v>
      </c>
      <c r="R752" s="1">
        <v>1810508</v>
      </c>
      <c r="S752" s="1">
        <v>0</v>
      </c>
      <c r="T752" s="1">
        <v>0</v>
      </c>
      <c r="U752" s="1">
        <v>0</v>
      </c>
      <c r="W752" s="1">
        <v>0</v>
      </c>
      <c r="X752" s="1">
        <v>0</v>
      </c>
      <c r="Y752" s="1">
        <v>0</v>
      </c>
      <c r="Z752" s="1" t="s">
        <v>2650</v>
      </c>
      <c r="AA752" s="1" t="s">
        <v>2911</v>
      </c>
      <c r="AB752" s="275">
        <v>44651</v>
      </c>
      <c r="AC752" s="1">
        <v>1</v>
      </c>
      <c r="AD752" s="1" t="s">
        <v>2623</v>
      </c>
      <c r="AE752" s="1">
        <v>1</v>
      </c>
      <c r="AF752" s="1">
        <v>30</v>
      </c>
      <c r="AG752" s="1">
        <v>0</v>
      </c>
      <c r="AN752" s="1">
        <v>1</v>
      </c>
      <c r="AO752" s="1">
        <v>1</v>
      </c>
      <c r="AP752" s="1">
        <v>43796</v>
      </c>
      <c r="AQ752" s="1" t="s">
        <v>2629</v>
      </c>
      <c r="AR752" s="276">
        <v>65067.05</v>
      </c>
      <c r="AS752" s="1" t="s">
        <v>2624</v>
      </c>
      <c r="AT752" s="1">
        <v>0</v>
      </c>
      <c r="AU752" s="1">
        <v>0</v>
      </c>
      <c r="AV752" s="1" t="s">
        <v>2625</v>
      </c>
      <c r="AW752" s="1" t="s">
        <v>2626</v>
      </c>
      <c r="AX752" s="1">
        <v>5</v>
      </c>
      <c r="BC752" s="1">
        <v>1</v>
      </c>
      <c r="BD752" s="1">
        <v>7</v>
      </c>
      <c r="BE752" s="1">
        <v>2</v>
      </c>
      <c r="BF752" s="296">
        <v>482673.02496768767</v>
      </c>
      <c r="BO752" s="279">
        <f t="shared" si="47"/>
        <v>94472072</v>
      </c>
      <c r="BP752" s="2">
        <f t="shared" si="48"/>
        <v>0</v>
      </c>
      <c r="BQ752" s="2">
        <f t="shared" si="46"/>
        <v>0</v>
      </c>
      <c r="BS752" s="280">
        <v>94472072</v>
      </c>
      <c r="BT752" s="281"/>
      <c r="BU752" s="281"/>
      <c r="BV752" s="281">
        <v>0</v>
      </c>
      <c r="BW752" s="281"/>
      <c r="BX752" s="281"/>
      <c r="BY752" s="281"/>
      <c r="BZ752" s="281"/>
      <c r="CA752" s="281"/>
      <c r="CB752" s="281"/>
      <c r="CC752" s="281"/>
      <c r="CD752" s="281"/>
      <c r="CE752" s="281"/>
      <c r="CF752" s="281"/>
      <c r="CG752" s="281"/>
    </row>
    <row r="753" spans="1:85" x14ac:dyDescent="0.3">
      <c r="A753" s="273">
        <f t="shared" si="45"/>
        <v>44177254.799294792</v>
      </c>
      <c r="B753" s="1" t="s">
        <v>2621</v>
      </c>
      <c r="C753" s="274">
        <v>26662684</v>
      </c>
      <c r="D753" s="1">
        <v>144105</v>
      </c>
      <c r="E753" s="1">
        <v>4</v>
      </c>
      <c r="F753" s="1" t="s">
        <v>4717</v>
      </c>
      <c r="G753" s="275">
        <v>44404</v>
      </c>
      <c r="H753" s="275">
        <v>46234</v>
      </c>
      <c r="I753" s="1">
        <v>0</v>
      </c>
      <c r="J753" s="1">
        <v>1</v>
      </c>
      <c r="K753" s="1">
        <v>8</v>
      </c>
      <c r="L753" s="1">
        <v>30</v>
      </c>
      <c r="M753" s="1">
        <v>2</v>
      </c>
      <c r="N753" s="1">
        <v>9</v>
      </c>
      <c r="O753" s="1">
        <v>9.3800000000000008</v>
      </c>
      <c r="P753" s="1">
        <v>70996741</v>
      </c>
      <c r="Q753" s="1">
        <v>1487707</v>
      </c>
      <c r="R753" s="1">
        <v>63338142</v>
      </c>
      <c r="S753" s="1">
        <v>0</v>
      </c>
      <c r="T753" s="1">
        <v>0</v>
      </c>
      <c r="U753" s="1">
        <v>0</v>
      </c>
      <c r="V753" s="275"/>
      <c r="W753" s="1">
        <v>0</v>
      </c>
      <c r="X753" s="1">
        <v>0</v>
      </c>
      <c r="Y753" s="1">
        <v>0</v>
      </c>
      <c r="AB753" s="275">
        <v>44651</v>
      </c>
      <c r="AC753" s="1">
        <v>1</v>
      </c>
      <c r="AD753" s="1" t="s">
        <v>2623</v>
      </c>
      <c r="AE753" s="1">
        <v>1</v>
      </c>
      <c r="AF753" s="1">
        <v>30</v>
      </c>
      <c r="AG753" s="1">
        <v>0</v>
      </c>
      <c r="AN753" s="1">
        <v>1</v>
      </c>
      <c r="AO753" s="1">
        <v>1</v>
      </c>
      <c r="AP753" s="275"/>
      <c r="AR753" s="276">
        <v>2275232.6800000002</v>
      </c>
      <c r="AS753" s="1" t="s">
        <v>2624</v>
      </c>
      <c r="AT753" s="1">
        <v>0</v>
      </c>
      <c r="AU753" s="1">
        <v>0</v>
      </c>
      <c r="AV753" s="1" t="s">
        <v>2625</v>
      </c>
      <c r="AW753" s="1" t="s">
        <v>2626</v>
      </c>
      <c r="AX753" s="1">
        <v>5</v>
      </c>
      <c r="BC753" s="1">
        <v>1</v>
      </c>
      <c r="BD753" s="1">
        <v>7</v>
      </c>
      <c r="BE753" s="1">
        <v>2</v>
      </c>
      <c r="BF753" s="296">
        <v>16885654.520705208</v>
      </c>
      <c r="BO753" s="279">
        <f t="shared" si="47"/>
        <v>94488449</v>
      </c>
      <c r="BP753" s="2">
        <f t="shared" si="48"/>
        <v>0</v>
      </c>
      <c r="BQ753" s="2">
        <f t="shared" si="46"/>
        <v>0</v>
      </c>
      <c r="BS753" s="280">
        <v>94488449</v>
      </c>
      <c r="BT753" s="281"/>
      <c r="BU753" s="281"/>
      <c r="BV753" s="281"/>
      <c r="BW753" s="281"/>
      <c r="BX753" s="281"/>
      <c r="BY753" s="281"/>
      <c r="BZ753" s="281"/>
      <c r="CA753" s="281"/>
      <c r="CB753" s="281">
        <v>0</v>
      </c>
      <c r="CC753" s="281"/>
      <c r="CD753" s="281"/>
      <c r="CE753" s="281"/>
      <c r="CF753" s="281"/>
      <c r="CG753" s="281"/>
    </row>
    <row r="754" spans="1:85" x14ac:dyDescent="0.3">
      <c r="A754" s="273">
        <f t="shared" si="45"/>
        <v>1407245.1842168991</v>
      </c>
      <c r="B754" s="1" t="s">
        <v>2621</v>
      </c>
      <c r="C754" s="274">
        <v>26666640</v>
      </c>
      <c r="D754" s="1">
        <v>141105</v>
      </c>
      <c r="E754" s="1">
        <v>4</v>
      </c>
      <c r="F754" s="1" t="s">
        <v>2906</v>
      </c>
      <c r="G754" s="275">
        <v>41934</v>
      </c>
      <c r="H754" s="275">
        <v>44804</v>
      </c>
      <c r="I754" s="1">
        <v>0</v>
      </c>
      <c r="J754" s="1">
        <v>1</v>
      </c>
      <c r="K754" s="1">
        <v>41</v>
      </c>
      <c r="L754" s="1">
        <v>30</v>
      </c>
      <c r="M754" s="1">
        <v>2</v>
      </c>
      <c r="N754" s="1">
        <v>11.52</v>
      </c>
      <c r="O754" s="1">
        <v>12.14</v>
      </c>
      <c r="P754" s="1">
        <v>51964665</v>
      </c>
      <c r="Q754" s="1">
        <v>709905</v>
      </c>
      <c r="R754" s="1">
        <v>3564543</v>
      </c>
      <c r="S754" s="1">
        <v>0</v>
      </c>
      <c r="T754" s="1">
        <v>0</v>
      </c>
      <c r="U754" s="1">
        <v>94050174</v>
      </c>
      <c r="V754" s="1">
        <v>43585</v>
      </c>
      <c r="W754" s="1">
        <v>0</v>
      </c>
      <c r="X754" s="1">
        <v>0</v>
      </c>
      <c r="Y754" s="1">
        <v>0</v>
      </c>
      <c r="Z754" s="1" t="s">
        <v>5652</v>
      </c>
      <c r="AA754" s="1" t="s">
        <v>2704</v>
      </c>
      <c r="AB754" s="275">
        <v>44651</v>
      </c>
      <c r="AC754" s="1">
        <v>2</v>
      </c>
      <c r="AD754" s="1" t="s">
        <v>2623</v>
      </c>
      <c r="AE754" s="1">
        <v>1</v>
      </c>
      <c r="AF754" s="1">
        <v>30</v>
      </c>
      <c r="AG754" s="1">
        <v>0</v>
      </c>
      <c r="AN754" s="1">
        <v>1</v>
      </c>
      <c r="AO754" s="1">
        <v>1</v>
      </c>
      <c r="AR754" s="276">
        <v>241429.9</v>
      </c>
      <c r="AS754" s="1" t="s">
        <v>2655</v>
      </c>
      <c r="AT754" s="1">
        <v>0</v>
      </c>
      <c r="AU754" s="1">
        <v>0</v>
      </c>
      <c r="AV754" s="1" t="s">
        <v>2625</v>
      </c>
      <c r="AW754" s="1" t="s">
        <v>2626</v>
      </c>
      <c r="AX754" s="1">
        <v>5</v>
      </c>
      <c r="BC754" s="1">
        <v>1</v>
      </c>
      <c r="BD754" s="1">
        <v>7</v>
      </c>
      <c r="BE754" s="1">
        <v>2</v>
      </c>
      <c r="BF754" s="296">
        <v>1915867.915783101</v>
      </c>
      <c r="BO754" s="279">
        <f t="shared" si="47"/>
        <v>94496274</v>
      </c>
      <c r="BP754" s="2">
        <f t="shared" si="48"/>
        <v>0</v>
      </c>
      <c r="BQ754" s="2">
        <f t="shared" si="46"/>
        <v>4956999</v>
      </c>
      <c r="BS754" s="280">
        <v>94496274</v>
      </c>
      <c r="BT754" s="281"/>
      <c r="BU754" s="281"/>
      <c r="BV754" s="281"/>
      <c r="BW754" s="281"/>
      <c r="BX754" s="281"/>
      <c r="BY754" s="281"/>
      <c r="BZ754" s="281"/>
      <c r="CA754" s="281"/>
      <c r="CB754" s="281"/>
      <c r="CC754" s="281"/>
      <c r="CD754" s="281"/>
      <c r="CE754" s="281">
        <v>4956999</v>
      </c>
      <c r="CF754" s="281"/>
      <c r="CG754" s="281"/>
    </row>
    <row r="755" spans="1:85" x14ac:dyDescent="0.3">
      <c r="A755" s="273">
        <f t="shared" si="45"/>
        <v>10808769.335783102</v>
      </c>
      <c r="B755" s="1" t="s">
        <v>2621</v>
      </c>
      <c r="C755" s="274">
        <v>26666640</v>
      </c>
      <c r="D755" s="1">
        <v>144105</v>
      </c>
      <c r="E755" s="1">
        <v>4</v>
      </c>
      <c r="F755" s="1" t="s">
        <v>4093</v>
      </c>
      <c r="G755" s="275">
        <v>44426</v>
      </c>
      <c r="H755" s="275">
        <v>46265</v>
      </c>
      <c r="I755" s="1">
        <v>0</v>
      </c>
      <c r="J755" s="1">
        <v>1</v>
      </c>
      <c r="K755" s="1">
        <v>8</v>
      </c>
      <c r="L755" s="1">
        <v>30</v>
      </c>
      <c r="M755" s="1">
        <v>2</v>
      </c>
      <c r="N755" s="1">
        <v>9</v>
      </c>
      <c r="O755" s="1">
        <v>9.3800000000000008</v>
      </c>
      <c r="P755" s="1">
        <v>30133618</v>
      </c>
      <c r="Q755" s="1">
        <v>548374</v>
      </c>
      <c r="R755" s="1">
        <v>27380149</v>
      </c>
      <c r="S755" s="1">
        <v>0</v>
      </c>
      <c r="T755" s="1">
        <v>0</v>
      </c>
      <c r="U755" s="1">
        <v>0</v>
      </c>
      <c r="W755" s="1">
        <v>0</v>
      </c>
      <c r="X755" s="1">
        <v>0</v>
      </c>
      <c r="Y755" s="1">
        <v>0</v>
      </c>
      <c r="Z755" s="1" t="s">
        <v>2664</v>
      </c>
      <c r="AA755" s="1" t="s">
        <v>2807</v>
      </c>
      <c r="AB755" s="275">
        <v>44651</v>
      </c>
      <c r="AC755" s="1">
        <v>1</v>
      </c>
      <c r="AD755" s="1" t="s">
        <v>2623</v>
      </c>
      <c r="AE755" s="1">
        <v>1</v>
      </c>
      <c r="AF755" s="1">
        <v>30</v>
      </c>
      <c r="AG755" s="1">
        <v>0</v>
      </c>
      <c r="AN755" s="1">
        <v>1</v>
      </c>
      <c r="AO755" s="1">
        <v>1</v>
      </c>
      <c r="AR755" s="276">
        <v>1855117.58</v>
      </c>
      <c r="AS755" s="1" t="s">
        <v>2632</v>
      </c>
      <c r="AT755" s="1">
        <v>0</v>
      </c>
      <c r="AU755" s="1">
        <v>0</v>
      </c>
      <c r="AV755" s="1" t="s">
        <v>2625</v>
      </c>
      <c r="AW755" s="1" t="s">
        <v>2626</v>
      </c>
      <c r="AX755" s="1">
        <v>5</v>
      </c>
      <c r="BC755" s="1">
        <v>1</v>
      </c>
      <c r="BD755" s="1">
        <v>7</v>
      </c>
      <c r="BE755" s="1">
        <v>2</v>
      </c>
      <c r="BF755" s="296">
        <v>14716262.0842169</v>
      </c>
      <c r="BO755" s="279">
        <f t="shared" si="47"/>
        <v>94406026</v>
      </c>
      <c r="BP755" s="2">
        <f t="shared" si="48"/>
        <v>0</v>
      </c>
      <c r="BQ755" s="2">
        <f t="shared" si="46"/>
        <v>23743369</v>
      </c>
      <c r="BS755" s="280">
        <v>94406026</v>
      </c>
      <c r="BT755" s="281"/>
      <c r="BU755" s="281"/>
      <c r="BV755" s="281">
        <v>23743369</v>
      </c>
      <c r="BW755" s="281"/>
      <c r="BX755" s="281"/>
      <c r="BY755" s="281"/>
      <c r="BZ755" s="281"/>
      <c r="CA755" s="281"/>
      <c r="CB755" s="281"/>
      <c r="CC755" s="281"/>
      <c r="CD755" s="281"/>
      <c r="CE755" s="281"/>
      <c r="CF755" s="281"/>
      <c r="CG755" s="281"/>
    </row>
    <row r="756" spans="1:85" x14ac:dyDescent="0.3">
      <c r="A756" s="273">
        <f t="shared" si="45"/>
        <v>13265736.329830304</v>
      </c>
      <c r="B756" s="1" t="s">
        <v>2621</v>
      </c>
      <c r="C756" s="274">
        <v>26666847</v>
      </c>
      <c r="D756" s="1">
        <v>144105</v>
      </c>
      <c r="E756" s="1">
        <v>4</v>
      </c>
      <c r="F756" s="1" t="s">
        <v>4379</v>
      </c>
      <c r="G756" s="275">
        <v>44460</v>
      </c>
      <c r="H756" s="275">
        <v>46295</v>
      </c>
      <c r="I756" s="1">
        <v>1</v>
      </c>
      <c r="J756" s="1">
        <v>1</v>
      </c>
      <c r="K756" s="1">
        <v>6</v>
      </c>
      <c r="L756" s="1">
        <v>30</v>
      </c>
      <c r="M756" s="1">
        <v>2</v>
      </c>
      <c r="N756" s="1">
        <v>7.16</v>
      </c>
      <c r="O756" s="1">
        <v>7.4</v>
      </c>
      <c r="P756" s="1">
        <v>30097475</v>
      </c>
      <c r="Q756" s="1">
        <v>436772</v>
      </c>
      <c r="R756" s="1">
        <v>27573349</v>
      </c>
      <c r="S756" s="1">
        <v>0</v>
      </c>
      <c r="T756" s="1">
        <v>0</v>
      </c>
      <c r="U756" s="1">
        <v>0</v>
      </c>
      <c r="W756" s="1">
        <v>0</v>
      </c>
      <c r="X756" s="1">
        <v>0</v>
      </c>
      <c r="Y756" s="1">
        <v>0</v>
      </c>
      <c r="Z756" s="1" t="s">
        <v>2635</v>
      </c>
      <c r="AA756" s="1" t="s">
        <v>2807</v>
      </c>
      <c r="AB756" s="275">
        <v>44651</v>
      </c>
      <c r="AC756" s="1">
        <v>1</v>
      </c>
      <c r="AD756" s="1" t="s">
        <v>2623</v>
      </c>
      <c r="AE756" s="1">
        <v>1</v>
      </c>
      <c r="AF756" s="1">
        <v>30</v>
      </c>
      <c r="AG756" s="1">
        <v>336</v>
      </c>
      <c r="AN756" s="1">
        <v>1</v>
      </c>
      <c r="AO756" s="1">
        <v>1</v>
      </c>
      <c r="AP756" s="275"/>
      <c r="AR756" s="276">
        <v>1692614.36</v>
      </c>
      <c r="AS756" s="1" t="s">
        <v>2632</v>
      </c>
      <c r="AT756" s="1">
        <v>0</v>
      </c>
      <c r="AU756" s="1">
        <v>0</v>
      </c>
      <c r="AV756" s="1" t="s">
        <v>2625</v>
      </c>
      <c r="AW756" s="1" t="s">
        <v>2626</v>
      </c>
      <c r="AX756" s="1">
        <v>5</v>
      </c>
      <c r="BC756" s="1">
        <v>1</v>
      </c>
      <c r="BD756" s="1">
        <v>7</v>
      </c>
      <c r="BE756" s="1">
        <v>2</v>
      </c>
      <c r="BF756" s="296">
        <v>12614998.310169697</v>
      </c>
      <c r="BO756" s="279">
        <f t="shared" si="47"/>
        <v>94424994</v>
      </c>
      <c r="BP756" s="2">
        <f t="shared" si="48"/>
        <v>0</v>
      </c>
      <c r="BQ756" s="2">
        <f t="shared" si="46"/>
        <v>0</v>
      </c>
      <c r="BS756" s="280">
        <v>94424994</v>
      </c>
      <c r="BT756" s="281"/>
      <c r="BU756" s="281"/>
      <c r="BV756" s="281">
        <v>0</v>
      </c>
      <c r="BW756" s="281"/>
      <c r="BX756" s="281"/>
      <c r="BY756" s="281"/>
      <c r="BZ756" s="281"/>
      <c r="CA756" s="281"/>
      <c r="CB756" s="281"/>
      <c r="CC756" s="281"/>
      <c r="CD756" s="281"/>
      <c r="CE756" s="281"/>
      <c r="CF756" s="281"/>
      <c r="CG756" s="281"/>
    </row>
    <row r="757" spans="1:85" x14ac:dyDescent="0.3">
      <c r="A757" s="273">
        <f t="shared" si="45"/>
        <v>104148.03600513327</v>
      </c>
      <c r="B757" s="1" t="s">
        <v>2621</v>
      </c>
      <c r="C757" s="274">
        <v>26666847</v>
      </c>
      <c r="D757" s="1">
        <v>144205</v>
      </c>
      <c r="E757" s="1">
        <v>4</v>
      </c>
      <c r="F757" s="1" t="s">
        <v>2908</v>
      </c>
      <c r="G757" s="275">
        <v>43585</v>
      </c>
      <c r="H757" s="275">
        <v>44681</v>
      </c>
      <c r="I757" s="1">
        <v>0</v>
      </c>
      <c r="J757" s="1">
        <v>1</v>
      </c>
      <c r="K757" s="1">
        <v>35</v>
      </c>
      <c r="L757" s="1">
        <v>30</v>
      </c>
      <c r="M757" s="1">
        <v>2</v>
      </c>
      <c r="N757" s="1">
        <v>7.2</v>
      </c>
      <c r="O757" s="1">
        <v>7.44</v>
      </c>
      <c r="P757" s="1">
        <v>7024843</v>
      </c>
      <c r="Q757" s="1">
        <v>217550</v>
      </c>
      <c r="R757" s="1">
        <v>216238</v>
      </c>
      <c r="S757" s="1">
        <v>0</v>
      </c>
      <c r="T757" s="1">
        <v>0</v>
      </c>
      <c r="U757" s="1">
        <v>0</v>
      </c>
      <c r="W757" s="1">
        <v>0</v>
      </c>
      <c r="X757" s="1">
        <v>0</v>
      </c>
      <c r="Y757" s="1">
        <v>0</v>
      </c>
      <c r="AB757" s="275">
        <v>44651</v>
      </c>
      <c r="AC757" s="1">
        <v>1</v>
      </c>
      <c r="AD757" s="1" t="s">
        <v>2623</v>
      </c>
      <c r="AE757" s="1">
        <v>1</v>
      </c>
      <c r="AF757" s="1">
        <v>30</v>
      </c>
      <c r="AG757" s="1">
        <v>0</v>
      </c>
      <c r="AN757" s="1">
        <v>1</v>
      </c>
      <c r="AO757" s="1">
        <v>1</v>
      </c>
      <c r="AR757" s="276">
        <v>13159.58</v>
      </c>
      <c r="AS757" s="1" t="s">
        <v>2632</v>
      </c>
      <c r="AT757" s="1">
        <v>0</v>
      </c>
      <c r="AU757" s="1">
        <v>0</v>
      </c>
      <c r="AX757" s="1">
        <v>5</v>
      </c>
      <c r="BC757" s="1">
        <v>1</v>
      </c>
      <c r="BD757" s="1">
        <v>7</v>
      </c>
      <c r="BE757" s="1">
        <v>2</v>
      </c>
      <c r="BF757" s="296">
        <v>98930.383994866745</v>
      </c>
      <c r="BO757" s="279">
        <f t="shared" si="47"/>
        <v>94442467</v>
      </c>
      <c r="BP757" s="2">
        <f t="shared" si="48"/>
        <v>0</v>
      </c>
      <c r="BQ757" s="2">
        <f t="shared" si="46"/>
        <v>31665811</v>
      </c>
      <c r="BS757" s="280">
        <v>94442467</v>
      </c>
      <c r="BT757" s="281"/>
      <c r="BU757" s="281"/>
      <c r="BV757" s="281">
        <v>31665811</v>
      </c>
      <c r="BW757" s="281"/>
      <c r="BX757" s="281"/>
      <c r="BY757" s="281"/>
      <c r="BZ757" s="281"/>
      <c r="CA757" s="281"/>
      <c r="CB757" s="281"/>
      <c r="CC757" s="281"/>
      <c r="CD757" s="281"/>
      <c r="CE757" s="281"/>
      <c r="CF757" s="281"/>
      <c r="CG757" s="281"/>
    </row>
    <row r="758" spans="1:85" x14ac:dyDescent="0.3">
      <c r="A758" s="273">
        <f t="shared" si="45"/>
        <v>605245.81444877188</v>
      </c>
      <c r="B758" s="1" t="s">
        <v>2621</v>
      </c>
      <c r="C758" s="274">
        <v>26666847</v>
      </c>
      <c r="D758" s="1">
        <v>144205</v>
      </c>
      <c r="E758" s="1">
        <v>4</v>
      </c>
      <c r="F758" s="1" t="s">
        <v>3038</v>
      </c>
      <c r="G758" s="275">
        <v>43888</v>
      </c>
      <c r="H758" s="275">
        <v>44985</v>
      </c>
      <c r="I758" s="1">
        <v>0</v>
      </c>
      <c r="J758" s="1">
        <v>1</v>
      </c>
      <c r="K758" s="1">
        <v>25</v>
      </c>
      <c r="L758" s="1">
        <v>30</v>
      </c>
      <c r="M758" s="1">
        <v>2</v>
      </c>
      <c r="N758" s="1">
        <v>7.2</v>
      </c>
      <c r="O758" s="1">
        <v>7.44</v>
      </c>
      <c r="P758" s="1">
        <v>3827126</v>
      </c>
      <c r="Q758" s="1">
        <v>118521</v>
      </c>
      <c r="R758" s="1">
        <v>1257986</v>
      </c>
      <c r="S758" s="1">
        <v>0</v>
      </c>
      <c r="T758" s="1">
        <v>0</v>
      </c>
      <c r="U758" s="1">
        <v>0</v>
      </c>
      <c r="W758" s="1">
        <v>0</v>
      </c>
      <c r="X758" s="1">
        <v>0</v>
      </c>
      <c r="Y758" s="1">
        <v>0</v>
      </c>
      <c r="AB758" s="275">
        <v>44651</v>
      </c>
      <c r="AC758" s="1">
        <v>1</v>
      </c>
      <c r="AD758" s="1" t="s">
        <v>2623</v>
      </c>
      <c r="AE758" s="1">
        <v>1</v>
      </c>
      <c r="AF758" s="1">
        <v>30</v>
      </c>
      <c r="AG758" s="1">
        <v>0</v>
      </c>
      <c r="AN758" s="1">
        <v>1</v>
      </c>
      <c r="AO758" s="1">
        <v>1</v>
      </c>
      <c r="AP758" s="275"/>
      <c r="AR758" s="276">
        <v>77202.87</v>
      </c>
      <c r="AS758" s="1" t="s">
        <v>2632</v>
      </c>
      <c r="AT758" s="1">
        <v>0</v>
      </c>
      <c r="AU758" s="1">
        <v>0</v>
      </c>
      <c r="AX758" s="1">
        <v>5</v>
      </c>
      <c r="BC758" s="1">
        <v>1</v>
      </c>
      <c r="BD758" s="1">
        <v>7</v>
      </c>
      <c r="BE758" s="1">
        <v>2</v>
      </c>
      <c r="BF758" s="296">
        <v>575537.31555122801</v>
      </c>
      <c r="BO758" s="279">
        <f t="shared" si="47"/>
        <v>94442607</v>
      </c>
      <c r="BP758" s="2">
        <f t="shared" si="48"/>
        <v>0</v>
      </c>
      <c r="BQ758" s="2">
        <f t="shared" si="46"/>
        <v>0</v>
      </c>
      <c r="BS758" s="280">
        <v>94442607</v>
      </c>
      <c r="BT758" s="281"/>
      <c r="BU758" s="281"/>
      <c r="BV758" s="281"/>
      <c r="BW758" s="281"/>
      <c r="BX758" s="281"/>
      <c r="BY758" s="281"/>
      <c r="BZ758" s="281"/>
      <c r="CA758" s="281">
        <v>0</v>
      </c>
      <c r="CB758" s="281"/>
      <c r="CC758" s="281"/>
      <c r="CD758" s="281"/>
      <c r="CE758" s="281"/>
      <c r="CF758" s="281"/>
      <c r="CG758" s="281"/>
    </row>
    <row r="759" spans="1:85" x14ac:dyDescent="0.3">
      <c r="A759" s="273">
        <f t="shared" si="45"/>
        <v>8944476.8097157925</v>
      </c>
      <c r="B759" s="1" t="s">
        <v>2621</v>
      </c>
      <c r="C759" s="274">
        <v>26666847</v>
      </c>
      <c r="D759" s="1">
        <v>144205</v>
      </c>
      <c r="E759" s="1">
        <v>4</v>
      </c>
      <c r="F759" s="1" t="s">
        <v>4401</v>
      </c>
      <c r="G759" s="275">
        <v>44460</v>
      </c>
      <c r="H759" s="275">
        <v>46295</v>
      </c>
      <c r="I759" s="1">
        <v>0</v>
      </c>
      <c r="J759" s="1">
        <v>1</v>
      </c>
      <c r="K759" s="1">
        <v>7</v>
      </c>
      <c r="L759" s="1">
        <v>30</v>
      </c>
      <c r="M759" s="1">
        <v>2</v>
      </c>
      <c r="N759" s="1">
        <v>11.79</v>
      </c>
      <c r="O759" s="1">
        <v>12.45</v>
      </c>
      <c r="P759" s="1">
        <v>20102595</v>
      </c>
      <c r="Q759" s="1">
        <v>282373</v>
      </c>
      <c r="R759" s="1">
        <v>18591668</v>
      </c>
      <c r="S759" s="1">
        <v>0</v>
      </c>
      <c r="T759" s="1">
        <v>0</v>
      </c>
      <c r="U759" s="1">
        <v>0</v>
      </c>
      <c r="W759" s="1">
        <v>0</v>
      </c>
      <c r="X759" s="1">
        <v>0</v>
      </c>
      <c r="Y759" s="1">
        <v>0</v>
      </c>
      <c r="Z759" s="1" t="s">
        <v>2635</v>
      </c>
      <c r="AA759" s="1" t="s">
        <v>3609</v>
      </c>
      <c r="AB759" s="275">
        <v>44651</v>
      </c>
      <c r="AC759" s="1">
        <v>1</v>
      </c>
      <c r="AD759" s="1" t="s">
        <v>2623</v>
      </c>
      <c r="AE759" s="1">
        <v>1</v>
      </c>
      <c r="AF759" s="1">
        <v>30</v>
      </c>
      <c r="AG759" s="1">
        <v>0</v>
      </c>
      <c r="AN759" s="1">
        <v>1</v>
      </c>
      <c r="AO759" s="1">
        <v>1</v>
      </c>
      <c r="AR759" s="276">
        <v>1141374.2</v>
      </c>
      <c r="AS759" s="1" t="s">
        <v>2632</v>
      </c>
      <c r="AT759" s="1">
        <v>0</v>
      </c>
      <c r="AU759" s="1">
        <v>0</v>
      </c>
      <c r="AX759" s="1">
        <v>5</v>
      </c>
      <c r="BC759" s="1">
        <v>1</v>
      </c>
      <c r="BD759" s="1">
        <v>7</v>
      </c>
      <c r="BE759" s="1">
        <v>2</v>
      </c>
      <c r="BF759" s="296">
        <v>8505816.9902842082</v>
      </c>
      <c r="BO759" s="279">
        <f t="shared" si="47"/>
        <v>94444202</v>
      </c>
      <c r="BP759" s="2">
        <f t="shared" si="48"/>
        <v>0</v>
      </c>
      <c r="BQ759" s="2">
        <f t="shared" si="46"/>
        <v>0</v>
      </c>
      <c r="BS759" s="280">
        <v>94444202</v>
      </c>
      <c r="BT759" s="281"/>
      <c r="BU759" s="281"/>
      <c r="BV759" s="281">
        <v>0</v>
      </c>
      <c r="BW759" s="281"/>
      <c r="BX759" s="281"/>
      <c r="BY759" s="281"/>
      <c r="BZ759" s="281"/>
      <c r="CA759" s="281">
        <v>0</v>
      </c>
      <c r="CB759" s="281"/>
      <c r="CC759" s="281"/>
      <c r="CD759" s="281"/>
      <c r="CE759" s="281"/>
      <c r="CF759" s="281"/>
      <c r="CG759" s="281"/>
    </row>
    <row r="760" spans="1:85" x14ac:dyDescent="0.3">
      <c r="A760" s="273">
        <f t="shared" si="45"/>
        <v>12463314.43</v>
      </c>
      <c r="B760" s="1" t="s">
        <v>2621</v>
      </c>
      <c r="C760" s="274">
        <v>26670802</v>
      </c>
      <c r="D760" s="1">
        <v>144105</v>
      </c>
      <c r="E760" s="1">
        <v>4</v>
      </c>
      <c r="F760" s="1" t="s">
        <v>4420</v>
      </c>
      <c r="G760" s="275">
        <v>44273</v>
      </c>
      <c r="H760" s="275">
        <v>45504</v>
      </c>
      <c r="I760" s="1">
        <v>0</v>
      </c>
      <c r="J760" s="1">
        <v>1</v>
      </c>
      <c r="K760" s="1">
        <v>12</v>
      </c>
      <c r="L760" s="1">
        <v>30</v>
      </c>
      <c r="M760" s="1">
        <v>2</v>
      </c>
      <c r="N760" s="1">
        <v>9</v>
      </c>
      <c r="O760" s="1">
        <v>9.3800000000000008</v>
      </c>
      <c r="P760" s="1">
        <v>21398831</v>
      </c>
      <c r="Q760" s="1">
        <v>625260</v>
      </c>
      <c r="R760" s="1">
        <v>15664944</v>
      </c>
      <c r="S760" s="1">
        <v>0</v>
      </c>
      <c r="T760" s="1">
        <v>0</v>
      </c>
      <c r="U760" s="1">
        <v>0</v>
      </c>
      <c r="W760" s="1">
        <v>0</v>
      </c>
      <c r="X760" s="1">
        <v>0</v>
      </c>
      <c r="Y760" s="1">
        <v>0</v>
      </c>
      <c r="AB760" s="275">
        <v>44651</v>
      </c>
      <c r="AC760" s="1">
        <v>1</v>
      </c>
      <c r="AD760" s="1" t="s">
        <v>2623</v>
      </c>
      <c r="AE760" s="1">
        <v>1</v>
      </c>
      <c r="AF760" s="1">
        <v>30</v>
      </c>
      <c r="AG760" s="1">
        <v>0</v>
      </c>
      <c r="AN760" s="1">
        <v>1</v>
      </c>
      <c r="AO760" s="1">
        <v>1</v>
      </c>
      <c r="AP760" s="275"/>
      <c r="AR760" s="276">
        <v>385626.57</v>
      </c>
      <c r="AS760" s="1" t="s">
        <v>2624</v>
      </c>
      <c r="AT760" s="1">
        <v>0</v>
      </c>
      <c r="AU760" s="1">
        <v>0</v>
      </c>
      <c r="AV760" s="1" t="s">
        <v>2625</v>
      </c>
      <c r="AW760" s="1" t="s">
        <v>2626</v>
      </c>
      <c r="AX760" s="1">
        <v>5</v>
      </c>
      <c r="BC760" s="1">
        <v>1</v>
      </c>
      <c r="BD760" s="1">
        <v>7</v>
      </c>
      <c r="BE760" s="1">
        <v>2</v>
      </c>
      <c r="BF760" s="296">
        <v>2816003</v>
      </c>
      <c r="BO760" s="279">
        <f t="shared" si="47"/>
        <v>94446268</v>
      </c>
      <c r="BP760" s="2">
        <f t="shared" si="48"/>
        <v>0</v>
      </c>
      <c r="BQ760" s="2">
        <f t="shared" si="46"/>
        <v>117542552</v>
      </c>
      <c r="BS760" s="280">
        <v>94446268</v>
      </c>
      <c r="BT760" s="281"/>
      <c r="BU760" s="281"/>
      <c r="BV760" s="281">
        <v>20167751.823712736</v>
      </c>
      <c r="BW760" s="281"/>
      <c r="BX760" s="281"/>
      <c r="BY760" s="281"/>
      <c r="BZ760" s="281"/>
      <c r="CA760" s="281">
        <v>97374800.176287264</v>
      </c>
      <c r="CB760" s="281"/>
      <c r="CC760" s="281"/>
      <c r="CD760" s="281"/>
      <c r="CE760" s="281"/>
      <c r="CF760" s="281"/>
      <c r="CG760" s="281"/>
    </row>
    <row r="761" spans="1:85" x14ac:dyDescent="0.3">
      <c r="A761" s="273">
        <f t="shared" si="45"/>
        <v>0</v>
      </c>
      <c r="B761" s="1" t="s">
        <v>2621</v>
      </c>
      <c r="C761" s="274">
        <v>26674290</v>
      </c>
      <c r="D761" s="1">
        <v>144105</v>
      </c>
      <c r="E761" s="1">
        <v>4</v>
      </c>
      <c r="F761" s="1" t="s">
        <v>2757</v>
      </c>
      <c r="G761" s="275">
        <v>43087</v>
      </c>
      <c r="H761" s="275">
        <v>44926</v>
      </c>
      <c r="I761" s="1">
        <v>0</v>
      </c>
      <c r="J761" s="1">
        <v>1</v>
      </c>
      <c r="K761" s="1">
        <v>35</v>
      </c>
      <c r="L761" s="1">
        <v>30</v>
      </c>
      <c r="M761" s="1">
        <v>2</v>
      </c>
      <c r="N761" s="1">
        <v>9.7200000000000006</v>
      </c>
      <c r="O761" s="1">
        <v>10.16</v>
      </c>
      <c r="P761" s="1">
        <v>10069286</v>
      </c>
      <c r="Q761" s="1">
        <v>212558</v>
      </c>
      <c r="R761" s="1">
        <v>1837783</v>
      </c>
      <c r="S761" s="1">
        <v>0</v>
      </c>
      <c r="T761" s="1">
        <v>0</v>
      </c>
      <c r="U761" s="1">
        <v>0</v>
      </c>
      <c r="W761" s="1">
        <v>0</v>
      </c>
      <c r="X761" s="1">
        <v>0</v>
      </c>
      <c r="Y761" s="1">
        <v>0</v>
      </c>
      <c r="AB761" s="275">
        <v>44651</v>
      </c>
      <c r="AC761" s="1">
        <v>1</v>
      </c>
      <c r="AD761" s="1" t="s">
        <v>2623</v>
      </c>
      <c r="AE761" s="1">
        <v>1</v>
      </c>
      <c r="AF761" s="1">
        <v>30</v>
      </c>
      <c r="AG761" s="1">
        <v>0</v>
      </c>
      <c r="AN761" s="1">
        <v>1</v>
      </c>
      <c r="AO761" s="1">
        <v>1</v>
      </c>
      <c r="AR761" s="276">
        <v>944673</v>
      </c>
      <c r="AS761" s="1" t="s">
        <v>2624</v>
      </c>
      <c r="AT761" s="1">
        <v>0</v>
      </c>
      <c r="AU761" s="1">
        <v>0</v>
      </c>
      <c r="AV761" s="1" t="s">
        <v>2625</v>
      </c>
      <c r="AW761" s="1" t="s">
        <v>2626</v>
      </c>
      <c r="AX761" s="1">
        <v>5</v>
      </c>
      <c r="BC761" s="1">
        <v>1</v>
      </c>
      <c r="BD761" s="1">
        <v>7</v>
      </c>
      <c r="BE761" s="1">
        <v>2</v>
      </c>
      <c r="BF761" s="296">
        <v>6759997</v>
      </c>
      <c r="BO761" s="279">
        <f t="shared" si="47"/>
        <v>94460826</v>
      </c>
      <c r="BP761" s="2">
        <f t="shared" si="48"/>
        <v>36963840</v>
      </c>
      <c r="BQ761" s="2">
        <f t="shared" si="46"/>
        <v>0</v>
      </c>
      <c r="BS761" s="280">
        <v>94460826</v>
      </c>
      <c r="BT761" s="281"/>
      <c r="BU761" s="281">
        <v>36963840</v>
      </c>
      <c r="BV761" s="281"/>
      <c r="BW761" s="281"/>
      <c r="BX761" s="281"/>
      <c r="BY761" s="281"/>
      <c r="BZ761" s="281"/>
      <c r="CA761" s="281"/>
      <c r="CB761" s="281"/>
      <c r="CC761" s="281"/>
      <c r="CD761" s="281"/>
      <c r="CE761" s="281"/>
      <c r="CF761" s="281"/>
      <c r="CG761" s="281"/>
    </row>
    <row r="762" spans="1:85" x14ac:dyDescent="0.3">
      <c r="A762" s="273">
        <f t="shared" si="45"/>
        <v>74059359.275370821</v>
      </c>
      <c r="B762" s="1" t="s">
        <v>2621</v>
      </c>
      <c r="C762" s="274">
        <v>26682227</v>
      </c>
      <c r="D762" s="1">
        <v>144105</v>
      </c>
      <c r="E762" s="1">
        <v>4</v>
      </c>
      <c r="F762" s="1" t="s">
        <v>4671</v>
      </c>
      <c r="G762" s="275">
        <v>44445</v>
      </c>
      <c r="H762" s="275">
        <v>46660</v>
      </c>
      <c r="I762" s="1">
        <v>0</v>
      </c>
      <c r="J762" s="1">
        <v>1</v>
      </c>
      <c r="K762" s="1">
        <v>7</v>
      </c>
      <c r="L762" s="1">
        <v>30</v>
      </c>
      <c r="M762" s="1">
        <v>2</v>
      </c>
      <c r="N762" s="1">
        <v>9</v>
      </c>
      <c r="O762" s="1">
        <v>9.3800000000000008</v>
      </c>
      <c r="P762" s="1">
        <v>84556229</v>
      </c>
      <c r="Q762" s="1">
        <v>1038205</v>
      </c>
      <c r="R762" s="1">
        <v>79179583</v>
      </c>
      <c r="S762" s="1">
        <v>0</v>
      </c>
      <c r="T762" s="1">
        <v>0</v>
      </c>
      <c r="U762" s="1">
        <v>0</v>
      </c>
      <c r="W762" s="1">
        <v>0</v>
      </c>
      <c r="X762" s="1">
        <v>0</v>
      </c>
      <c r="Y762" s="1">
        <v>0</v>
      </c>
      <c r="Z762" s="1" t="s">
        <v>4672</v>
      </c>
      <c r="AA762" s="1" t="s">
        <v>2807</v>
      </c>
      <c r="AB762" s="275">
        <v>44651</v>
      </c>
      <c r="AC762" s="1">
        <v>1</v>
      </c>
      <c r="AD762" s="1" t="s">
        <v>2623</v>
      </c>
      <c r="AE762" s="1">
        <v>1</v>
      </c>
      <c r="AF762" s="1">
        <v>30</v>
      </c>
      <c r="AG762" s="1">
        <v>0</v>
      </c>
      <c r="AN762" s="1">
        <v>1</v>
      </c>
      <c r="AO762" s="1">
        <v>1</v>
      </c>
      <c r="AR762" s="276">
        <v>3757484.75</v>
      </c>
      <c r="AS762" s="1" t="s">
        <v>2624</v>
      </c>
      <c r="AT762" s="1">
        <v>0</v>
      </c>
      <c r="AU762" s="1">
        <v>0</v>
      </c>
      <c r="AV762" s="1" t="s">
        <v>2625</v>
      </c>
      <c r="AW762" s="1" t="s">
        <v>2626</v>
      </c>
      <c r="AX762" s="1">
        <v>5</v>
      </c>
      <c r="BC762" s="1">
        <v>1</v>
      </c>
      <c r="BD762" s="1">
        <v>7</v>
      </c>
      <c r="BE762" s="1">
        <v>2</v>
      </c>
      <c r="BF762" s="296">
        <v>1362738.9746291791</v>
      </c>
      <c r="BO762" s="279">
        <f t="shared" si="47"/>
        <v>94462224</v>
      </c>
      <c r="BP762" s="2">
        <f t="shared" si="48"/>
        <v>3626450.7868220434</v>
      </c>
      <c r="BQ762" s="2">
        <f t="shared" si="46"/>
        <v>396948.2131779578</v>
      </c>
      <c r="BS762" s="280">
        <v>94462224</v>
      </c>
      <c r="BT762" s="281">
        <v>3626450.7868220434</v>
      </c>
      <c r="BU762" s="281"/>
      <c r="BV762" s="281"/>
      <c r="BW762" s="281"/>
      <c r="BX762" s="281"/>
      <c r="BY762" s="281"/>
      <c r="BZ762" s="281"/>
      <c r="CA762" s="281">
        <v>396948.2131779578</v>
      </c>
      <c r="CB762" s="281"/>
      <c r="CC762" s="281"/>
      <c r="CD762" s="281"/>
      <c r="CE762" s="281"/>
      <c r="CF762" s="281"/>
      <c r="CG762" s="281"/>
    </row>
    <row r="763" spans="1:85" x14ac:dyDescent="0.3">
      <c r="A763" s="273">
        <f t="shared" si="45"/>
        <v>549379.01786859939</v>
      </c>
      <c r="B763" s="1" t="s">
        <v>2621</v>
      </c>
      <c r="C763" s="274">
        <v>26682227</v>
      </c>
      <c r="D763" s="1">
        <v>144205</v>
      </c>
      <c r="E763" s="1">
        <v>4</v>
      </c>
      <c r="F763" s="1" t="s">
        <v>6136</v>
      </c>
      <c r="G763" s="275">
        <v>44620</v>
      </c>
      <c r="H763" s="275">
        <v>45716</v>
      </c>
      <c r="I763" s="1">
        <v>0</v>
      </c>
      <c r="J763" s="1">
        <v>1</v>
      </c>
      <c r="K763" s="1">
        <v>1</v>
      </c>
      <c r="L763" s="1">
        <v>30</v>
      </c>
      <c r="M763" s="1">
        <v>2</v>
      </c>
      <c r="N763" s="1">
        <v>17.690000000000001</v>
      </c>
      <c r="O763" s="1">
        <v>19.2</v>
      </c>
      <c r="P763" s="1">
        <v>600000</v>
      </c>
      <c r="Q763" s="1">
        <v>21724</v>
      </c>
      <c r="R763" s="1">
        <v>587330</v>
      </c>
      <c r="S763" s="1">
        <v>0</v>
      </c>
      <c r="T763" s="1">
        <v>0</v>
      </c>
      <c r="U763" s="1">
        <v>0</v>
      </c>
      <c r="W763" s="1">
        <v>0</v>
      </c>
      <c r="X763" s="1">
        <v>0</v>
      </c>
      <c r="Y763" s="1">
        <v>0</v>
      </c>
      <c r="AB763" s="275">
        <v>44651</v>
      </c>
      <c r="AC763" s="1">
        <v>1</v>
      </c>
      <c r="AD763" s="1" t="s">
        <v>2623</v>
      </c>
      <c r="AE763" s="1">
        <v>1</v>
      </c>
      <c r="AF763" s="1">
        <v>30</v>
      </c>
      <c r="AG763" s="1">
        <v>0</v>
      </c>
      <c r="AN763" s="1">
        <v>1</v>
      </c>
      <c r="AO763" s="1">
        <v>1</v>
      </c>
      <c r="AR763" s="276">
        <v>27842.6</v>
      </c>
      <c r="AS763" s="1" t="s">
        <v>2657</v>
      </c>
      <c r="AT763" s="1">
        <v>0</v>
      </c>
      <c r="AU763" s="1">
        <v>0</v>
      </c>
      <c r="AX763" s="1">
        <v>5</v>
      </c>
      <c r="BC763" s="1">
        <v>1</v>
      </c>
      <c r="BD763" s="1">
        <v>7</v>
      </c>
      <c r="BE763" s="1">
        <v>2</v>
      </c>
      <c r="BF763" s="296">
        <v>10108.382131400664</v>
      </c>
      <c r="BO763" s="279">
        <f t="shared" si="47"/>
        <v>94602944</v>
      </c>
      <c r="BP763" s="2">
        <f t="shared" si="48"/>
        <v>0</v>
      </c>
      <c r="BQ763" s="2">
        <f t="shared" si="46"/>
        <v>0</v>
      </c>
      <c r="BS763" s="280">
        <v>94602944</v>
      </c>
      <c r="BT763" s="281"/>
      <c r="BU763" s="281"/>
      <c r="BV763" s="281">
        <v>0</v>
      </c>
      <c r="BW763" s="281"/>
      <c r="BX763" s="281"/>
      <c r="BY763" s="281"/>
      <c r="BZ763" s="281"/>
      <c r="CA763" s="281"/>
      <c r="CB763" s="281"/>
      <c r="CC763" s="281"/>
      <c r="CD763" s="281"/>
      <c r="CE763" s="281"/>
      <c r="CF763" s="281"/>
      <c r="CG763" s="281"/>
    </row>
    <row r="764" spans="1:85" x14ac:dyDescent="0.3">
      <c r="A764" s="273">
        <f t="shared" si="45"/>
        <v>549379.01786859939</v>
      </c>
      <c r="B764" s="1" t="s">
        <v>2621</v>
      </c>
      <c r="C764" s="274">
        <v>26682227</v>
      </c>
      <c r="D764" s="1">
        <v>144205</v>
      </c>
      <c r="E764" s="1">
        <v>4</v>
      </c>
      <c r="F764" s="1" t="s">
        <v>6137</v>
      </c>
      <c r="G764" s="275">
        <v>44620</v>
      </c>
      <c r="H764" s="275">
        <v>45716</v>
      </c>
      <c r="I764" s="1">
        <v>0</v>
      </c>
      <c r="J764" s="1">
        <v>1</v>
      </c>
      <c r="K764" s="1">
        <v>1</v>
      </c>
      <c r="L764" s="1">
        <v>30</v>
      </c>
      <c r="M764" s="1">
        <v>2</v>
      </c>
      <c r="N764" s="1">
        <v>17.690000000000001</v>
      </c>
      <c r="O764" s="1">
        <v>19.2</v>
      </c>
      <c r="P764" s="1">
        <v>600000</v>
      </c>
      <c r="Q764" s="1">
        <v>21724</v>
      </c>
      <c r="R764" s="1">
        <v>587330</v>
      </c>
      <c r="S764" s="1">
        <v>0</v>
      </c>
      <c r="T764" s="1">
        <v>0</v>
      </c>
      <c r="U764" s="1">
        <v>0</v>
      </c>
      <c r="V764" s="275"/>
      <c r="W764" s="1">
        <v>0</v>
      </c>
      <c r="X764" s="1">
        <v>0</v>
      </c>
      <c r="Y764" s="1">
        <v>0</v>
      </c>
      <c r="AB764" s="275">
        <v>44651</v>
      </c>
      <c r="AC764" s="1">
        <v>1</v>
      </c>
      <c r="AD764" s="1" t="s">
        <v>2623</v>
      </c>
      <c r="AE764" s="1">
        <v>1</v>
      </c>
      <c r="AF764" s="1">
        <v>30</v>
      </c>
      <c r="AG764" s="1">
        <v>0</v>
      </c>
      <c r="AN764" s="1">
        <v>1</v>
      </c>
      <c r="AO764" s="1">
        <v>1</v>
      </c>
      <c r="AR764" s="276">
        <v>27842.6</v>
      </c>
      <c r="AS764" s="1" t="s">
        <v>2657</v>
      </c>
      <c r="AT764" s="1">
        <v>0</v>
      </c>
      <c r="AU764" s="1">
        <v>0</v>
      </c>
      <c r="AX764" s="1">
        <v>5</v>
      </c>
      <c r="BC764" s="1">
        <v>1</v>
      </c>
      <c r="BD764" s="1">
        <v>7</v>
      </c>
      <c r="BE764" s="1">
        <v>2</v>
      </c>
      <c r="BF764" s="296">
        <v>10108.382131400664</v>
      </c>
      <c r="BO764" s="279">
        <f t="shared" si="47"/>
        <v>94606060</v>
      </c>
      <c r="BP764" s="2">
        <f t="shared" si="48"/>
        <v>0</v>
      </c>
      <c r="BQ764" s="2">
        <f t="shared" si="46"/>
        <v>14085850.000000002</v>
      </c>
      <c r="BS764" s="280">
        <v>94606060</v>
      </c>
      <c r="BT764" s="281"/>
      <c r="BU764" s="281"/>
      <c r="BV764" s="281"/>
      <c r="BW764" s="281"/>
      <c r="BX764" s="281"/>
      <c r="BY764" s="281"/>
      <c r="BZ764" s="281"/>
      <c r="CA764" s="281">
        <v>14085850.000000002</v>
      </c>
      <c r="CB764" s="281"/>
      <c r="CC764" s="281"/>
      <c r="CD764" s="281"/>
      <c r="CE764" s="281"/>
      <c r="CF764" s="281"/>
      <c r="CG764" s="281"/>
    </row>
    <row r="765" spans="1:85" x14ac:dyDescent="0.3">
      <c r="A765" s="273">
        <f t="shared" si="45"/>
        <v>164729.3353605798</v>
      </c>
      <c r="B765" s="1" t="s">
        <v>2621</v>
      </c>
      <c r="C765" s="274">
        <v>26682227</v>
      </c>
      <c r="D765" s="1">
        <v>144205</v>
      </c>
      <c r="E765" s="1">
        <v>4</v>
      </c>
      <c r="F765" s="1" t="s">
        <v>6150</v>
      </c>
      <c r="G765" s="275">
        <v>44618</v>
      </c>
      <c r="H765" s="275">
        <v>45716</v>
      </c>
      <c r="I765" s="1">
        <v>0</v>
      </c>
      <c r="J765" s="1">
        <v>1</v>
      </c>
      <c r="K765" s="1">
        <v>1</v>
      </c>
      <c r="L765" s="1">
        <v>30</v>
      </c>
      <c r="M765" s="1">
        <v>2</v>
      </c>
      <c r="N765" s="1">
        <v>17.690000000000001</v>
      </c>
      <c r="O765" s="1">
        <v>19.2</v>
      </c>
      <c r="P765" s="1">
        <v>180000</v>
      </c>
      <c r="Q765" s="1">
        <v>6517</v>
      </c>
      <c r="R765" s="1">
        <v>176199</v>
      </c>
      <c r="S765" s="1">
        <v>0</v>
      </c>
      <c r="T765" s="1">
        <v>0</v>
      </c>
      <c r="U765" s="1">
        <v>0</v>
      </c>
      <c r="W765" s="1">
        <v>0</v>
      </c>
      <c r="X765" s="1">
        <v>0</v>
      </c>
      <c r="Y765" s="1">
        <v>0</v>
      </c>
      <c r="AB765" s="275">
        <v>44651</v>
      </c>
      <c r="AC765" s="1">
        <v>1</v>
      </c>
      <c r="AD765" s="1" t="s">
        <v>2623</v>
      </c>
      <c r="AE765" s="1">
        <v>1</v>
      </c>
      <c r="AF765" s="1">
        <v>30</v>
      </c>
      <c r="AG765" s="1">
        <v>0</v>
      </c>
      <c r="AN765" s="1">
        <v>1</v>
      </c>
      <c r="AO765" s="1">
        <v>1</v>
      </c>
      <c r="AR765" s="276">
        <v>8437.15</v>
      </c>
      <c r="AS765" s="1" t="s">
        <v>2657</v>
      </c>
      <c r="AT765" s="1">
        <v>0</v>
      </c>
      <c r="AU765" s="1">
        <v>0</v>
      </c>
      <c r="AX765" s="1">
        <v>5</v>
      </c>
      <c r="BC765" s="1">
        <v>1</v>
      </c>
      <c r="BD765" s="1">
        <v>7</v>
      </c>
      <c r="BE765" s="1">
        <v>2</v>
      </c>
      <c r="BF765" s="296">
        <v>3032.5146394201993</v>
      </c>
      <c r="BO765" s="279">
        <f t="shared" si="47"/>
        <v>94606684</v>
      </c>
      <c r="BP765" s="2">
        <f t="shared" si="48"/>
        <v>0</v>
      </c>
      <c r="BQ765" s="2">
        <f t="shared" si="46"/>
        <v>0</v>
      </c>
      <c r="BS765" s="280">
        <v>94606684</v>
      </c>
      <c r="BT765" s="281"/>
      <c r="BU765" s="281"/>
      <c r="BV765" s="281">
        <v>0</v>
      </c>
      <c r="BW765" s="281"/>
      <c r="BX765" s="281"/>
      <c r="BY765" s="281"/>
      <c r="BZ765" s="281"/>
      <c r="CA765" s="281">
        <v>0</v>
      </c>
      <c r="CB765" s="281"/>
      <c r="CC765" s="281"/>
      <c r="CD765" s="281"/>
      <c r="CE765" s="281"/>
      <c r="CF765" s="281"/>
      <c r="CG765" s="281"/>
    </row>
    <row r="766" spans="1:85" x14ac:dyDescent="0.3">
      <c r="A766" s="273">
        <f t="shared" si="45"/>
        <v>549379.01786859939</v>
      </c>
      <c r="B766" s="1" t="s">
        <v>2621</v>
      </c>
      <c r="C766" s="274">
        <v>26682227</v>
      </c>
      <c r="D766" s="1">
        <v>144205</v>
      </c>
      <c r="E766" s="1">
        <v>4</v>
      </c>
      <c r="F766" s="1" t="s">
        <v>6151</v>
      </c>
      <c r="G766" s="275">
        <v>44618</v>
      </c>
      <c r="H766" s="275">
        <v>45716</v>
      </c>
      <c r="I766" s="1">
        <v>0</v>
      </c>
      <c r="J766" s="1">
        <v>1</v>
      </c>
      <c r="K766" s="1">
        <v>1</v>
      </c>
      <c r="L766" s="1">
        <v>30</v>
      </c>
      <c r="M766" s="1">
        <v>2</v>
      </c>
      <c r="N766" s="1">
        <v>17.690000000000001</v>
      </c>
      <c r="O766" s="1">
        <v>19.2</v>
      </c>
      <c r="P766" s="1">
        <v>600000</v>
      </c>
      <c r="Q766" s="1">
        <v>21724</v>
      </c>
      <c r="R766" s="1">
        <v>587330</v>
      </c>
      <c r="S766" s="1">
        <v>0</v>
      </c>
      <c r="T766" s="1">
        <v>0</v>
      </c>
      <c r="U766" s="1">
        <v>0</v>
      </c>
      <c r="W766" s="1">
        <v>0</v>
      </c>
      <c r="X766" s="1">
        <v>0</v>
      </c>
      <c r="Y766" s="1">
        <v>0</v>
      </c>
      <c r="AB766" s="275">
        <v>44651</v>
      </c>
      <c r="AC766" s="1">
        <v>1</v>
      </c>
      <c r="AD766" s="1" t="s">
        <v>2623</v>
      </c>
      <c r="AE766" s="1">
        <v>1</v>
      </c>
      <c r="AF766" s="1">
        <v>30</v>
      </c>
      <c r="AG766" s="1">
        <v>0</v>
      </c>
      <c r="AN766" s="1">
        <v>1</v>
      </c>
      <c r="AO766" s="1">
        <v>1</v>
      </c>
      <c r="AR766" s="276">
        <v>27842.6</v>
      </c>
      <c r="AS766" s="1" t="s">
        <v>2657</v>
      </c>
      <c r="AT766" s="1">
        <v>0</v>
      </c>
      <c r="AU766" s="1">
        <v>0</v>
      </c>
      <c r="AX766" s="1">
        <v>5</v>
      </c>
      <c r="BC766" s="1">
        <v>1</v>
      </c>
      <c r="BD766" s="1">
        <v>7</v>
      </c>
      <c r="BE766" s="1">
        <v>2</v>
      </c>
      <c r="BF766" s="296">
        <v>10108.382131400664</v>
      </c>
      <c r="BO766" s="279">
        <f t="shared" si="47"/>
        <v>94622494</v>
      </c>
      <c r="BP766" s="2">
        <f t="shared" si="48"/>
        <v>0</v>
      </c>
      <c r="BQ766" s="2">
        <f t="shared" si="46"/>
        <v>181981.99</v>
      </c>
      <c r="BS766" s="280">
        <v>94622494</v>
      </c>
      <c r="BT766" s="281"/>
      <c r="BU766" s="281"/>
      <c r="BV766" s="281"/>
      <c r="BW766" s="281"/>
      <c r="BX766" s="281"/>
      <c r="BY766" s="281"/>
      <c r="BZ766" s="281"/>
      <c r="CA766" s="281">
        <v>181981.99</v>
      </c>
      <c r="CB766" s="281"/>
      <c r="CC766" s="281"/>
      <c r="CD766" s="281"/>
      <c r="CE766" s="281"/>
      <c r="CF766" s="281"/>
      <c r="CG766" s="281"/>
    </row>
    <row r="767" spans="1:85" x14ac:dyDescent="0.3">
      <c r="A767" s="273">
        <f t="shared" si="45"/>
        <v>549379.01786859939</v>
      </c>
      <c r="B767" s="1" t="s">
        <v>2621</v>
      </c>
      <c r="C767" s="274">
        <v>26682227</v>
      </c>
      <c r="D767" s="1">
        <v>144205</v>
      </c>
      <c r="E767" s="1">
        <v>4</v>
      </c>
      <c r="F767" s="1" t="s">
        <v>6160</v>
      </c>
      <c r="G767" s="275">
        <v>44617</v>
      </c>
      <c r="H767" s="275">
        <v>45716</v>
      </c>
      <c r="I767" s="1">
        <v>0</v>
      </c>
      <c r="J767" s="1">
        <v>1</v>
      </c>
      <c r="K767" s="1">
        <v>1</v>
      </c>
      <c r="L767" s="1">
        <v>30</v>
      </c>
      <c r="M767" s="1">
        <v>2</v>
      </c>
      <c r="N767" s="1">
        <v>17.690000000000001</v>
      </c>
      <c r="O767" s="1">
        <v>19.2</v>
      </c>
      <c r="P767" s="1">
        <v>600000</v>
      </c>
      <c r="Q767" s="1">
        <v>21724</v>
      </c>
      <c r="R767" s="1">
        <v>587330</v>
      </c>
      <c r="S767" s="1">
        <v>0</v>
      </c>
      <c r="T767" s="1">
        <v>0</v>
      </c>
      <c r="U767" s="1">
        <v>0</v>
      </c>
      <c r="W767" s="1">
        <v>0</v>
      </c>
      <c r="X767" s="1">
        <v>0</v>
      </c>
      <c r="Y767" s="1">
        <v>0</v>
      </c>
      <c r="AB767" s="275">
        <v>44651</v>
      </c>
      <c r="AC767" s="1">
        <v>1</v>
      </c>
      <c r="AD767" s="1" t="s">
        <v>2623</v>
      </c>
      <c r="AE767" s="1">
        <v>1</v>
      </c>
      <c r="AF767" s="1">
        <v>30</v>
      </c>
      <c r="AG767" s="1">
        <v>0</v>
      </c>
      <c r="AN767" s="1">
        <v>1</v>
      </c>
      <c r="AO767" s="1">
        <v>1</v>
      </c>
      <c r="AR767" s="276">
        <v>27842.6</v>
      </c>
      <c r="AS767" s="1" t="s">
        <v>2657</v>
      </c>
      <c r="AT767" s="1">
        <v>0</v>
      </c>
      <c r="AU767" s="1">
        <v>0</v>
      </c>
      <c r="AX767" s="1">
        <v>5</v>
      </c>
      <c r="BC767" s="1">
        <v>1</v>
      </c>
      <c r="BD767" s="1">
        <v>7</v>
      </c>
      <c r="BE767" s="1">
        <v>2</v>
      </c>
      <c r="BF767" s="296">
        <v>10108.382131400664</v>
      </c>
      <c r="BO767" s="279">
        <f t="shared" si="47"/>
        <v>94629642</v>
      </c>
      <c r="BP767" s="2">
        <f t="shared" si="48"/>
        <v>0</v>
      </c>
      <c r="BQ767" s="2">
        <f t="shared" si="46"/>
        <v>4808798.7300000004</v>
      </c>
      <c r="BS767" s="280">
        <v>94629642</v>
      </c>
      <c r="BT767" s="281"/>
      <c r="BU767" s="281"/>
      <c r="BV767" s="281"/>
      <c r="BW767" s="281"/>
      <c r="BX767" s="281"/>
      <c r="BY767" s="281"/>
      <c r="BZ767" s="281"/>
      <c r="CA767" s="281">
        <v>4808798.7300000004</v>
      </c>
      <c r="CB767" s="281"/>
      <c r="CC767" s="281"/>
      <c r="CD767" s="281"/>
      <c r="CE767" s="281"/>
      <c r="CF767" s="281"/>
      <c r="CG767" s="281"/>
    </row>
    <row r="768" spans="1:85" x14ac:dyDescent="0.3">
      <c r="A768" s="273">
        <f t="shared" si="45"/>
        <v>549379.01786859939</v>
      </c>
      <c r="B768" s="1" t="s">
        <v>2621</v>
      </c>
      <c r="C768" s="274">
        <v>26682227</v>
      </c>
      <c r="D768" s="1">
        <v>144205</v>
      </c>
      <c r="E768" s="1">
        <v>4</v>
      </c>
      <c r="F768" s="1" t="s">
        <v>6161</v>
      </c>
      <c r="G768" s="275">
        <v>44617</v>
      </c>
      <c r="H768" s="275">
        <v>45716</v>
      </c>
      <c r="I768" s="1">
        <v>0</v>
      </c>
      <c r="J768" s="1">
        <v>1</v>
      </c>
      <c r="K768" s="1">
        <v>1</v>
      </c>
      <c r="L768" s="1">
        <v>30</v>
      </c>
      <c r="M768" s="1">
        <v>2</v>
      </c>
      <c r="N768" s="1">
        <v>17.690000000000001</v>
      </c>
      <c r="O768" s="1">
        <v>19.2</v>
      </c>
      <c r="P768" s="1">
        <v>600000</v>
      </c>
      <c r="Q768" s="1">
        <v>21724</v>
      </c>
      <c r="R768" s="1">
        <v>587330</v>
      </c>
      <c r="S768" s="1">
        <v>0</v>
      </c>
      <c r="T768" s="1">
        <v>0</v>
      </c>
      <c r="U768" s="1">
        <v>0</v>
      </c>
      <c r="W768" s="1">
        <v>0</v>
      </c>
      <c r="X768" s="1">
        <v>0</v>
      </c>
      <c r="Y768" s="1">
        <v>0</v>
      </c>
      <c r="AB768" s="275">
        <v>44651</v>
      </c>
      <c r="AC768" s="1">
        <v>1</v>
      </c>
      <c r="AD768" s="1" t="s">
        <v>2623</v>
      </c>
      <c r="AE768" s="1">
        <v>1</v>
      </c>
      <c r="AF768" s="1">
        <v>30</v>
      </c>
      <c r="AG768" s="1">
        <v>0</v>
      </c>
      <c r="AN768" s="1">
        <v>1</v>
      </c>
      <c r="AO768" s="1">
        <v>1</v>
      </c>
      <c r="AR768" s="276">
        <v>27842.6</v>
      </c>
      <c r="AS768" s="1" t="s">
        <v>2657</v>
      </c>
      <c r="AT768" s="1">
        <v>0</v>
      </c>
      <c r="AU768" s="1">
        <v>0</v>
      </c>
      <c r="AX768" s="1">
        <v>5</v>
      </c>
      <c r="BC768" s="1">
        <v>1</v>
      </c>
      <c r="BD768" s="1">
        <v>7</v>
      </c>
      <c r="BE768" s="1">
        <v>2</v>
      </c>
      <c r="BF768" s="296">
        <v>10108.382131400664</v>
      </c>
      <c r="BO768" s="279">
        <f t="shared" si="47"/>
        <v>94644962</v>
      </c>
      <c r="BP768" s="2">
        <f t="shared" si="48"/>
        <v>0</v>
      </c>
      <c r="BQ768" s="2">
        <f t="shared" si="46"/>
        <v>1436541.9999999998</v>
      </c>
      <c r="BS768" s="280">
        <v>94644962</v>
      </c>
      <c r="BT768" s="281"/>
      <c r="BU768" s="281"/>
      <c r="BV768" s="281">
        <v>1129066.7881252819</v>
      </c>
      <c r="BW768" s="281"/>
      <c r="BX768" s="281"/>
      <c r="BY768" s="281"/>
      <c r="BZ768" s="281"/>
      <c r="CA768" s="281">
        <v>307475.21187471779</v>
      </c>
      <c r="CB768" s="281"/>
      <c r="CC768" s="281"/>
      <c r="CD768" s="281"/>
      <c r="CE768" s="281"/>
      <c r="CF768" s="281"/>
      <c r="CG768" s="281"/>
    </row>
    <row r="769" spans="1:85" x14ac:dyDescent="0.3">
      <c r="A769" s="273">
        <f t="shared" si="45"/>
        <v>549379.01786859939</v>
      </c>
      <c r="B769" s="1" t="s">
        <v>2621</v>
      </c>
      <c r="C769" s="274">
        <v>26682227</v>
      </c>
      <c r="D769" s="1">
        <v>144205</v>
      </c>
      <c r="E769" s="1">
        <v>4</v>
      </c>
      <c r="F769" s="1" t="s">
        <v>6169</v>
      </c>
      <c r="G769" s="275">
        <v>44619</v>
      </c>
      <c r="H769" s="275">
        <v>45716</v>
      </c>
      <c r="I769" s="1">
        <v>0</v>
      </c>
      <c r="J769" s="1">
        <v>1</v>
      </c>
      <c r="K769" s="1">
        <v>1</v>
      </c>
      <c r="L769" s="1">
        <v>30</v>
      </c>
      <c r="M769" s="1">
        <v>2</v>
      </c>
      <c r="N769" s="1">
        <v>17.690000000000001</v>
      </c>
      <c r="O769" s="1">
        <v>19.2</v>
      </c>
      <c r="P769" s="1">
        <v>600000</v>
      </c>
      <c r="Q769" s="1">
        <v>21724</v>
      </c>
      <c r="R769" s="1">
        <v>587330</v>
      </c>
      <c r="S769" s="1">
        <v>0</v>
      </c>
      <c r="T769" s="1">
        <v>0</v>
      </c>
      <c r="U769" s="1">
        <v>0</v>
      </c>
      <c r="W769" s="1">
        <v>0</v>
      </c>
      <c r="X769" s="1">
        <v>0</v>
      </c>
      <c r="Y769" s="1">
        <v>0</v>
      </c>
      <c r="AB769" s="275">
        <v>44651</v>
      </c>
      <c r="AC769" s="1">
        <v>1</v>
      </c>
      <c r="AD769" s="1" t="s">
        <v>2623</v>
      </c>
      <c r="AE769" s="1">
        <v>1</v>
      </c>
      <c r="AF769" s="1">
        <v>30</v>
      </c>
      <c r="AG769" s="1">
        <v>0</v>
      </c>
      <c r="AN769" s="1">
        <v>1</v>
      </c>
      <c r="AO769" s="1">
        <v>1</v>
      </c>
      <c r="AR769" s="276">
        <v>27842.6</v>
      </c>
      <c r="AS769" s="1" t="s">
        <v>2657</v>
      </c>
      <c r="AT769" s="1">
        <v>0</v>
      </c>
      <c r="AU769" s="1">
        <v>0</v>
      </c>
      <c r="AX769" s="1">
        <v>5</v>
      </c>
      <c r="BC769" s="1">
        <v>1</v>
      </c>
      <c r="BD769" s="1">
        <v>7</v>
      </c>
      <c r="BE769" s="1">
        <v>2</v>
      </c>
      <c r="BF769" s="296">
        <v>10108.382131400664</v>
      </c>
      <c r="BO769" s="279">
        <f t="shared" si="47"/>
        <v>97447207</v>
      </c>
      <c r="BP769" s="2">
        <f t="shared" si="48"/>
        <v>6707666.7974055717</v>
      </c>
      <c r="BQ769" s="2">
        <f t="shared" si="46"/>
        <v>2464181.0625944287</v>
      </c>
      <c r="BS769" s="280">
        <v>97447207</v>
      </c>
      <c r="BT769" s="281">
        <v>6707666.7974055717</v>
      </c>
      <c r="BU769" s="281"/>
      <c r="BV769" s="281"/>
      <c r="BW769" s="281"/>
      <c r="BX769" s="281"/>
      <c r="BY769" s="281"/>
      <c r="BZ769" s="281"/>
      <c r="CA769" s="281">
        <v>2464181.0625944287</v>
      </c>
      <c r="CB769" s="281"/>
      <c r="CC769" s="281"/>
      <c r="CD769" s="281"/>
      <c r="CE769" s="281"/>
      <c r="CF769" s="281"/>
      <c r="CG769" s="281"/>
    </row>
    <row r="770" spans="1:85" x14ac:dyDescent="0.3">
      <c r="A770" s="273">
        <f t="shared" ref="A770:A833" si="49">IF(+R770-AR770-BF770&gt;0,R770-AR770-BF770,0)</f>
        <v>36794.666384081989</v>
      </c>
      <c r="B770" s="1" t="s">
        <v>2621</v>
      </c>
      <c r="C770" s="274">
        <v>26682227</v>
      </c>
      <c r="D770" s="1">
        <v>144205</v>
      </c>
      <c r="E770" s="1">
        <v>4</v>
      </c>
      <c r="F770" s="1" t="s">
        <v>6170</v>
      </c>
      <c r="G770" s="275">
        <v>44619</v>
      </c>
      <c r="H770" s="275">
        <v>45716</v>
      </c>
      <c r="I770" s="1">
        <v>0</v>
      </c>
      <c r="J770" s="1">
        <v>1</v>
      </c>
      <c r="K770" s="1">
        <v>1</v>
      </c>
      <c r="L770" s="1">
        <v>30</v>
      </c>
      <c r="M770" s="1">
        <v>2</v>
      </c>
      <c r="N770" s="1">
        <v>17.690000000000001</v>
      </c>
      <c r="O770" s="1">
        <v>19.2</v>
      </c>
      <c r="P770" s="1">
        <v>40000</v>
      </c>
      <c r="Q770" s="1">
        <v>1448</v>
      </c>
      <c r="R770" s="1">
        <v>39156</v>
      </c>
      <c r="S770" s="1">
        <v>0</v>
      </c>
      <c r="T770" s="1">
        <v>0</v>
      </c>
      <c r="U770" s="1">
        <v>0</v>
      </c>
      <c r="W770" s="1">
        <v>0</v>
      </c>
      <c r="X770" s="1">
        <v>0</v>
      </c>
      <c r="Y770" s="1">
        <v>0</v>
      </c>
      <c r="AB770" s="275">
        <v>44651</v>
      </c>
      <c r="AC770" s="1">
        <v>1</v>
      </c>
      <c r="AD770" s="1" t="s">
        <v>2623</v>
      </c>
      <c r="AE770" s="1">
        <v>1</v>
      </c>
      <c r="AF770" s="1">
        <v>30</v>
      </c>
      <c r="AG770" s="1">
        <v>0</v>
      </c>
      <c r="AN770" s="1">
        <v>1</v>
      </c>
      <c r="AO770" s="1">
        <v>1</v>
      </c>
      <c r="AR770" s="276">
        <v>1687.43</v>
      </c>
      <c r="AS770" s="1" t="s">
        <v>2657</v>
      </c>
      <c r="AT770" s="1">
        <v>0</v>
      </c>
      <c r="AU770" s="1">
        <v>0</v>
      </c>
      <c r="AX770" s="1">
        <v>5</v>
      </c>
      <c r="BC770" s="1">
        <v>1</v>
      </c>
      <c r="BD770" s="1">
        <v>7</v>
      </c>
      <c r="BE770" s="1">
        <v>2</v>
      </c>
      <c r="BF770" s="296">
        <v>673.90361591800922</v>
      </c>
      <c r="BO770" s="279">
        <f t="shared" si="47"/>
        <v>98490264</v>
      </c>
      <c r="BP770" s="2">
        <f t="shared" si="48"/>
        <v>0</v>
      </c>
      <c r="BQ770" s="2">
        <f t="shared" si="46"/>
        <v>1743796.9999999991</v>
      </c>
      <c r="BS770" s="280">
        <v>98490264</v>
      </c>
      <c r="BT770" s="281"/>
      <c r="BU770" s="281"/>
      <c r="BV770" s="281"/>
      <c r="BW770" s="281"/>
      <c r="BX770" s="281"/>
      <c r="BY770" s="281"/>
      <c r="BZ770" s="281"/>
      <c r="CA770" s="281">
        <v>1743796.9999999991</v>
      </c>
      <c r="CB770" s="281"/>
      <c r="CC770" s="281"/>
      <c r="CD770" s="281"/>
      <c r="CE770" s="281"/>
      <c r="CF770" s="281"/>
      <c r="CG770" s="281"/>
    </row>
    <row r="771" spans="1:85" x14ac:dyDescent="0.3">
      <c r="A771" s="273">
        <f t="shared" si="49"/>
        <v>549379.01786859939</v>
      </c>
      <c r="B771" s="1" t="s">
        <v>2621</v>
      </c>
      <c r="C771" s="274">
        <v>26682227</v>
      </c>
      <c r="D771" s="1">
        <v>144205</v>
      </c>
      <c r="E771" s="1">
        <v>4</v>
      </c>
      <c r="F771" s="1" t="s">
        <v>6171</v>
      </c>
      <c r="G771" s="275">
        <v>44619</v>
      </c>
      <c r="H771" s="275">
        <v>45716</v>
      </c>
      <c r="I771" s="1">
        <v>0</v>
      </c>
      <c r="J771" s="1">
        <v>1</v>
      </c>
      <c r="K771" s="1">
        <v>1</v>
      </c>
      <c r="L771" s="1">
        <v>30</v>
      </c>
      <c r="M771" s="1">
        <v>2</v>
      </c>
      <c r="N771" s="1">
        <v>17.690000000000001</v>
      </c>
      <c r="O771" s="1">
        <v>19.2</v>
      </c>
      <c r="P771" s="1">
        <v>600000</v>
      </c>
      <c r="Q771" s="1">
        <v>21724</v>
      </c>
      <c r="R771" s="1">
        <v>587330</v>
      </c>
      <c r="S771" s="1">
        <v>0</v>
      </c>
      <c r="T771" s="1">
        <v>0</v>
      </c>
      <c r="U771" s="1">
        <v>0</v>
      </c>
      <c r="W771" s="1">
        <v>0</v>
      </c>
      <c r="X771" s="1">
        <v>0</v>
      </c>
      <c r="Y771" s="1">
        <v>0</v>
      </c>
      <c r="AB771" s="275">
        <v>44651</v>
      </c>
      <c r="AC771" s="1">
        <v>1</v>
      </c>
      <c r="AD771" s="1" t="s">
        <v>2623</v>
      </c>
      <c r="AE771" s="1">
        <v>1</v>
      </c>
      <c r="AF771" s="1">
        <v>30</v>
      </c>
      <c r="AG771" s="1">
        <v>0</v>
      </c>
      <c r="AN771" s="1">
        <v>1</v>
      </c>
      <c r="AO771" s="1">
        <v>1</v>
      </c>
      <c r="AR771" s="276">
        <v>27842.6</v>
      </c>
      <c r="AS771" s="1" t="s">
        <v>2657</v>
      </c>
      <c r="AT771" s="1">
        <v>0</v>
      </c>
      <c r="AU771" s="1">
        <v>0</v>
      </c>
      <c r="AX771" s="1">
        <v>5</v>
      </c>
      <c r="BC771" s="1">
        <v>1</v>
      </c>
      <c r="BD771" s="1">
        <v>7</v>
      </c>
      <c r="BE771" s="1">
        <v>2</v>
      </c>
      <c r="BF771" s="296">
        <v>10108.382131400664</v>
      </c>
      <c r="BO771" s="279">
        <f t="shared" si="47"/>
        <v>98496740</v>
      </c>
      <c r="BP771" s="2">
        <f t="shared" si="48"/>
        <v>0</v>
      </c>
      <c r="BQ771" s="2">
        <f t="shared" ref="BQ771:BQ834" si="50">+SUM(BV771:XV771)</f>
        <v>4811868</v>
      </c>
      <c r="BS771" s="280">
        <v>98496740</v>
      </c>
      <c r="BT771" s="281"/>
      <c r="BU771" s="281"/>
      <c r="BV771" s="281">
        <v>3925686.7729914179</v>
      </c>
      <c r="BW771" s="281"/>
      <c r="BX771" s="281"/>
      <c r="BY771" s="281"/>
      <c r="BZ771" s="281"/>
      <c r="CA771" s="281">
        <v>886181.22700858186</v>
      </c>
      <c r="CB771" s="281"/>
      <c r="CC771" s="281"/>
      <c r="CD771" s="281"/>
      <c r="CE771" s="281"/>
      <c r="CF771" s="281"/>
      <c r="CG771" s="281"/>
    </row>
    <row r="772" spans="1:85" x14ac:dyDescent="0.3">
      <c r="A772" s="273">
        <f t="shared" si="49"/>
        <v>366252.35431597853</v>
      </c>
      <c r="B772" s="1" t="s">
        <v>2621</v>
      </c>
      <c r="C772" s="274">
        <v>26682227</v>
      </c>
      <c r="D772" s="1">
        <v>144205</v>
      </c>
      <c r="E772" s="1">
        <v>4</v>
      </c>
      <c r="F772" s="1" t="s">
        <v>6225</v>
      </c>
      <c r="G772" s="275">
        <v>44617</v>
      </c>
      <c r="H772" s="275">
        <v>45716</v>
      </c>
      <c r="I772" s="1">
        <v>0</v>
      </c>
      <c r="J772" s="1">
        <v>1</v>
      </c>
      <c r="K772" s="1">
        <v>1</v>
      </c>
      <c r="L772" s="1">
        <v>30</v>
      </c>
      <c r="M772" s="1">
        <v>2</v>
      </c>
      <c r="N772" s="1">
        <v>17.690000000000001</v>
      </c>
      <c r="O772" s="1">
        <v>19.2</v>
      </c>
      <c r="P772" s="1">
        <v>400000</v>
      </c>
      <c r="Q772" s="1">
        <v>14483</v>
      </c>
      <c r="R772" s="1">
        <v>391553</v>
      </c>
      <c r="S772" s="1">
        <v>0</v>
      </c>
      <c r="T772" s="1">
        <v>0</v>
      </c>
      <c r="U772" s="1">
        <v>0</v>
      </c>
      <c r="W772" s="1">
        <v>0</v>
      </c>
      <c r="X772" s="1">
        <v>0</v>
      </c>
      <c r="Y772" s="1">
        <v>0</v>
      </c>
      <c r="AB772" s="275">
        <v>44651</v>
      </c>
      <c r="AC772" s="1">
        <v>1</v>
      </c>
      <c r="AD772" s="1" t="s">
        <v>2623</v>
      </c>
      <c r="AE772" s="1">
        <v>1</v>
      </c>
      <c r="AF772" s="1">
        <v>30</v>
      </c>
      <c r="AG772" s="1">
        <v>0</v>
      </c>
      <c r="AN772" s="1">
        <v>1</v>
      </c>
      <c r="AO772" s="1">
        <v>1</v>
      </c>
      <c r="AR772" s="276">
        <v>18561.73</v>
      </c>
      <c r="AS772" s="1" t="s">
        <v>2657</v>
      </c>
      <c r="AT772" s="1">
        <v>0</v>
      </c>
      <c r="AU772" s="1">
        <v>0</v>
      </c>
      <c r="AX772" s="1">
        <v>5</v>
      </c>
      <c r="BC772" s="1">
        <v>1</v>
      </c>
      <c r="BD772" s="1">
        <v>7</v>
      </c>
      <c r="BE772" s="1">
        <v>2</v>
      </c>
      <c r="BF772" s="296">
        <v>6738.9156840214591</v>
      </c>
      <c r="BO772" s="279">
        <f t="shared" ref="BO772:BO835" si="51">+BS772</f>
        <v>98440286</v>
      </c>
      <c r="BP772" s="2">
        <f t="shared" ref="BP772:BP835" si="52">+SUM(BT772:BU772)</f>
        <v>0</v>
      </c>
      <c r="BQ772" s="2">
        <f t="shared" si="50"/>
        <v>0</v>
      </c>
      <c r="BS772" s="280">
        <v>98440286</v>
      </c>
      <c r="BT772" s="281"/>
      <c r="BU772" s="281"/>
      <c r="BV772" s="281">
        <v>0</v>
      </c>
      <c r="BW772" s="281"/>
      <c r="BX772" s="281"/>
      <c r="BY772" s="281"/>
      <c r="BZ772" s="281"/>
      <c r="CA772" s="281">
        <v>0</v>
      </c>
      <c r="CB772" s="281"/>
      <c r="CC772" s="281"/>
      <c r="CD772" s="281"/>
      <c r="CE772" s="281"/>
      <c r="CF772" s="281"/>
      <c r="CG772" s="281"/>
    </row>
    <row r="773" spans="1:85" x14ac:dyDescent="0.3">
      <c r="A773" s="273">
        <f t="shared" si="49"/>
        <v>122295.66759125331</v>
      </c>
      <c r="B773" s="1" t="s">
        <v>2621</v>
      </c>
      <c r="C773" s="274">
        <v>26682227</v>
      </c>
      <c r="D773" s="1">
        <v>144205</v>
      </c>
      <c r="E773" s="1">
        <v>4</v>
      </c>
      <c r="F773" s="1" t="s">
        <v>6235</v>
      </c>
      <c r="G773" s="275">
        <v>44618</v>
      </c>
      <c r="H773" s="275">
        <v>45716</v>
      </c>
      <c r="I773" s="1">
        <v>0</v>
      </c>
      <c r="J773" s="1">
        <v>1</v>
      </c>
      <c r="K773" s="1">
        <v>1</v>
      </c>
      <c r="L773" s="1">
        <v>30</v>
      </c>
      <c r="M773" s="1">
        <v>2</v>
      </c>
      <c r="N773" s="1">
        <v>17.7</v>
      </c>
      <c r="O773" s="1">
        <v>19.2</v>
      </c>
      <c r="P773" s="1">
        <v>133700</v>
      </c>
      <c r="Q773" s="1">
        <v>4841</v>
      </c>
      <c r="R773" s="1">
        <v>130876</v>
      </c>
      <c r="S773" s="1">
        <v>0</v>
      </c>
      <c r="T773" s="1">
        <v>0</v>
      </c>
      <c r="U773" s="1">
        <v>0</v>
      </c>
      <c r="W773" s="1">
        <v>0</v>
      </c>
      <c r="X773" s="1">
        <v>0</v>
      </c>
      <c r="Y773" s="1">
        <v>0</v>
      </c>
      <c r="AB773" s="275">
        <v>44651</v>
      </c>
      <c r="AC773" s="1">
        <v>1</v>
      </c>
      <c r="AD773" s="1" t="s">
        <v>2623</v>
      </c>
      <c r="AE773" s="1">
        <v>1</v>
      </c>
      <c r="AF773" s="1">
        <v>30</v>
      </c>
      <c r="AG773" s="1">
        <v>0</v>
      </c>
      <c r="AN773" s="1">
        <v>1</v>
      </c>
      <c r="AO773" s="1">
        <v>1</v>
      </c>
      <c r="AR773" s="276">
        <v>6327.86</v>
      </c>
      <c r="AS773" s="1" t="s">
        <v>2657</v>
      </c>
      <c r="AT773" s="1">
        <v>0</v>
      </c>
      <c r="AU773" s="1">
        <v>0</v>
      </c>
      <c r="AX773" s="1">
        <v>5</v>
      </c>
      <c r="BC773" s="1">
        <v>1</v>
      </c>
      <c r="BD773" s="1">
        <v>7</v>
      </c>
      <c r="BE773" s="1">
        <v>2</v>
      </c>
      <c r="BF773" s="296">
        <v>2252.4724087466898</v>
      </c>
      <c r="BO773" s="279">
        <f t="shared" si="51"/>
        <v>98442222</v>
      </c>
      <c r="BP773" s="2">
        <f t="shared" si="52"/>
        <v>0</v>
      </c>
      <c r="BQ773" s="2">
        <f t="shared" si="50"/>
        <v>6345569.0000000009</v>
      </c>
      <c r="BS773" s="280">
        <v>98442222</v>
      </c>
      <c r="BT773" s="281"/>
      <c r="BU773" s="281"/>
      <c r="BV773" s="281">
        <v>6345569.0000000009</v>
      </c>
      <c r="BW773" s="281"/>
      <c r="BX773" s="281"/>
      <c r="BY773" s="281"/>
      <c r="BZ773" s="281"/>
      <c r="CA773" s="281"/>
      <c r="CB773" s="281"/>
      <c r="CC773" s="281"/>
      <c r="CD773" s="281"/>
      <c r="CE773" s="281"/>
      <c r="CF773" s="281"/>
      <c r="CG773" s="281"/>
    </row>
    <row r="774" spans="1:85" x14ac:dyDescent="0.3">
      <c r="A774" s="273">
        <f t="shared" si="49"/>
        <v>549379.01786859939</v>
      </c>
      <c r="B774" s="1" t="s">
        <v>2621</v>
      </c>
      <c r="C774" s="274">
        <v>26682227</v>
      </c>
      <c r="D774" s="1">
        <v>144205</v>
      </c>
      <c r="E774" s="1">
        <v>4</v>
      </c>
      <c r="F774" s="1" t="s">
        <v>6236</v>
      </c>
      <c r="G774" s="275">
        <v>44618</v>
      </c>
      <c r="H774" s="275">
        <v>45716</v>
      </c>
      <c r="I774" s="1">
        <v>0</v>
      </c>
      <c r="J774" s="1">
        <v>1</v>
      </c>
      <c r="K774" s="1">
        <v>1</v>
      </c>
      <c r="L774" s="1">
        <v>30</v>
      </c>
      <c r="M774" s="1">
        <v>2</v>
      </c>
      <c r="N774" s="1">
        <v>17.690000000000001</v>
      </c>
      <c r="O774" s="1">
        <v>19.2</v>
      </c>
      <c r="P774" s="1">
        <v>600000</v>
      </c>
      <c r="Q774" s="1">
        <v>21724</v>
      </c>
      <c r="R774" s="1">
        <v>587330</v>
      </c>
      <c r="S774" s="1">
        <v>0</v>
      </c>
      <c r="T774" s="1">
        <v>0</v>
      </c>
      <c r="U774" s="1">
        <v>0</v>
      </c>
      <c r="W774" s="1">
        <v>0</v>
      </c>
      <c r="X774" s="1">
        <v>0</v>
      </c>
      <c r="Y774" s="1">
        <v>0</v>
      </c>
      <c r="AB774" s="275">
        <v>44651</v>
      </c>
      <c r="AC774" s="1">
        <v>1</v>
      </c>
      <c r="AD774" s="1" t="s">
        <v>2623</v>
      </c>
      <c r="AE774" s="1">
        <v>1</v>
      </c>
      <c r="AF774" s="1">
        <v>30</v>
      </c>
      <c r="AG774" s="1">
        <v>0</v>
      </c>
      <c r="AN774" s="1">
        <v>1</v>
      </c>
      <c r="AO774" s="1">
        <v>1</v>
      </c>
      <c r="AR774" s="276">
        <v>27842.6</v>
      </c>
      <c r="AS774" s="1" t="s">
        <v>2657</v>
      </c>
      <c r="AT774" s="1">
        <v>0</v>
      </c>
      <c r="AU774" s="1">
        <v>0</v>
      </c>
      <c r="AX774" s="1">
        <v>5</v>
      </c>
      <c r="BC774" s="1">
        <v>1</v>
      </c>
      <c r="BD774" s="1">
        <v>7</v>
      </c>
      <c r="BE774" s="1">
        <v>2</v>
      </c>
      <c r="BF774" s="296">
        <v>10108.382131400664</v>
      </c>
      <c r="BO774" s="279">
        <f t="shared" si="51"/>
        <v>2006874244</v>
      </c>
      <c r="BP774" s="2">
        <f t="shared" si="52"/>
        <v>0</v>
      </c>
      <c r="BQ774" s="2">
        <f t="shared" si="50"/>
        <v>8898291.3599999994</v>
      </c>
      <c r="BS774" s="280">
        <v>2006874244</v>
      </c>
      <c r="BT774" s="281"/>
      <c r="BU774" s="281"/>
      <c r="BV774" s="281">
        <v>6328307.0077314153</v>
      </c>
      <c r="BW774" s="281"/>
      <c r="BX774" s="281"/>
      <c r="BY774" s="281"/>
      <c r="BZ774" s="281"/>
      <c r="CA774" s="281">
        <v>2569984.3522685841</v>
      </c>
      <c r="CB774" s="281"/>
      <c r="CC774" s="281"/>
      <c r="CD774" s="281"/>
      <c r="CE774" s="281"/>
      <c r="CF774" s="281"/>
      <c r="CG774" s="281"/>
    </row>
    <row r="775" spans="1:85" x14ac:dyDescent="0.3">
      <c r="A775" s="273">
        <f t="shared" si="49"/>
        <v>366252.35431597853</v>
      </c>
      <c r="B775" s="1" t="s">
        <v>2621</v>
      </c>
      <c r="C775" s="274">
        <v>26682227</v>
      </c>
      <c r="D775" s="1">
        <v>144205</v>
      </c>
      <c r="E775" s="1">
        <v>4</v>
      </c>
      <c r="F775" s="1" t="s">
        <v>6237</v>
      </c>
      <c r="G775" s="275">
        <v>44618</v>
      </c>
      <c r="H775" s="275">
        <v>45716</v>
      </c>
      <c r="I775" s="1">
        <v>0</v>
      </c>
      <c r="J775" s="1">
        <v>1</v>
      </c>
      <c r="K775" s="1">
        <v>1</v>
      </c>
      <c r="L775" s="1">
        <v>30</v>
      </c>
      <c r="M775" s="1">
        <v>2</v>
      </c>
      <c r="N775" s="1">
        <v>17.7</v>
      </c>
      <c r="O775" s="1">
        <v>19.2</v>
      </c>
      <c r="P775" s="1">
        <v>400000</v>
      </c>
      <c r="Q775" s="1">
        <v>14483</v>
      </c>
      <c r="R775" s="1">
        <v>391553</v>
      </c>
      <c r="S775" s="1">
        <v>0</v>
      </c>
      <c r="T775" s="1">
        <v>0</v>
      </c>
      <c r="U775" s="1">
        <v>0</v>
      </c>
      <c r="W775" s="1">
        <v>0</v>
      </c>
      <c r="X775" s="1">
        <v>0</v>
      </c>
      <c r="Y775" s="1">
        <v>0</v>
      </c>
      <c r="AB775" s="275">
        <v>44651</v>
      </c>
      <c r="AC775" s="1">
        <v>1</v>
      </c>
      <c r="AD775" s="1" t="s">
        <v>2623</v>
      </c>
      <c r="AE775" s="1">
        <v>1</v>
      </c>
      <c r="AF775" s="1">
        <v>30</v>
      </c>
      <c r="AG775" s="1">
        <v>0</v>
      </c>
      <c r="AN775" s="1">
        <v>1</v>
      </c>
      <c r="AO775" s="1">
        <v>1</v>
      </c>
      <c r="AR775" s="276">
        <v>18561.73</v>
      </c>
      <c r="AS775" s="1" t="s">
        <v>2657</v>
      </c>
      <c r="AT775" s="1">
        <v>0</v>
      </c>
      <c r="AU775" s="1">
        <v>0</v>
      </c>
      <c r="AX775" s="1">
        <v>5</v>
      </c>
      <c r="BC775" s="1">
        <v>1</v>
      </c>
      <c r="BD775" s="1">
        <v>7</v>
      </c>
      <c r="BE775" s="1">
        <v>2</v>
      </c>
      <c r="BF775" s="296">
        <v>6738.9156840214591</v>
      </c>
      <c r="BO775" s="279">
        <f t="shared" si="51"/>
        <v>2007784086</v>
      </c>
      <c r="BP775" s="2">
        <f t="shared" si="52"/>
        <v>0</v>
      </c>
      <c r="BQ775" s="2">
        <f t="shared" si="50"/>
        <v>887056.99999999988</v>
      </c>
      <c r="BS775" s="280">
        <v>2007784086</v>
      </c>
      <c r="BT775" s="281"/>
      <c r="BU775" s="281"/>
      <c r="BV775" s="281"/>
      <c r="BW775" s="281"/>
      <c r="BX775" s="281"/>
      <c r="BY775" s="281"/>
      <c r="BZ775" s="281"/>
      <c r="CA775" s="281">
        <v>887056.99999999988</v>
      </c>
      <c r="CB775" s="281"/>
      <c r="CC775" s="281"/>
      <c r="CD775" s="281"/>
      <c r="CE775" s="281"/>
      <c r="CF775" s="281"/>
      <c r="CG775" s="281"/>
    </row>
    <row r="776" spans="1:85" x14ac:dyDescent="0.3">
      <c r="A776" s="273">
        <f t="shared" si="49"/>
        <v>68392.343145142586</v>
      </c>
      <c r="B776" s="1" t="s">
        <v>2621</v>
      </c>
      <c r="C776" s="274">
        <v>26682227</v>
      </c>
      <c r="D776" s="1">
        <v>144205</v>
      </c>
      <c r="E776" s="1">
        <v>4</v>
      </c>
      <c r="F776" s="1" t="s">
        <v>6240</v>
      </c>
      <c r="G776" s="275">
        <v>44618</v>
      </c>
      <c r="H776" s="275">
        <v>45716</v>
      </c>
      <c r="I776" s="1">
        <v>0</v>
      </c>
      <c r="J776" s="1">
        <v>1</v>
      </c>
      <c r="K776" s="1">
        <v>1</v>
      </c>
      <c r="L776" s="1">
        <v>30</v>
      </c>
      <c r="M776" s="1">
        <v>2</v>
      </c>
      <c r="N776" s="1">
        <v>17.7</v>
      </c>
      <c r="O776" s="1">
        <v>19.21</v>
      </c>
      <c r="P776" s="1">
        <v>74600</v>
      </c>
      <c r="Q776" s="1">
        <v>2701</v>
      </c>
      <c r="R776" s="1">
        <v>73024</v>
      </c>
      <c r="S776" s="1">
        <v>0</v>
      </c>
      <c r="T776" s="1">
        <v>0</v>
      </c>
      <c r="U776" s="1">
        <v>0</v>
      </c>
      <c r="W776" s="1">
        <v>0</v>
      </c>
      <c r="X776" s="1">
        <v>0</v>
      </c>
      <c r="Y776" s="1">
        <v>0</v>
      </c>
      <c r="AB776" s="275">
        <v>44651</v>
      </c>
      <c r="AC776" s="1">
        <v>1</v>
      </c>
      <c r="AD776" s="1" t="s">
        <v>2623</v>
      </c>
      <c r="AE776" s="1">
        <v>1</v>
      </c>
      <c r="AF776" s="1">
        <v>30</v>
      </c>
      <c r="AG776" s="1">
        <v>0</v>
      </c>
      <c r="AN776" s="1">
        <v>1</v>
      </c>
      <c r="AO776" s="1">
        <v>1</v>
      </c>
      <c r="AR776" s="276">
        <v>3374.86</v>
      </c>
      <c r="AS776" s="1" t="s">
        <v>2657</v>
      </c>
      <c r="AT776" s="1">
        <v>0</v>
      </c>
      <c r="AU776" s="1">
        <v>0</v>
      </c>
      <c r="AX776" s="1">
        <v>5</v>
      </c>
      <c r="BC776" s="1">
        <v>1</v>
      </c>
      <c r="BD776" s="1">
        <v>7</v>
      </c>
      <c r="BE776" s="1">
        <v>2</v>
      </c>
      <c r="BF776" s="296">
        <v>1256.796854857409</v>
      </c>
      <c r="BO776" s="279">
        <f t="shared" si="51"/>
        <v>2042462964</v>
      </c>
      <c r="BP776" s="2">
        <f t="shared" si="52"/>
        <v>0</v>
      </c>
      <c r="BQ776" s="2">
        <f t="shared" si="50"/>
        <v>18641521</v>
      </c>
      <c r="BS776" s="280">
        <v>2042462964</v>
      </c>
      <c r="BT776" s="281"/>
      <c r="BU776" s="281"/>
      <c r="BV776" s="281">
        <v>12906170.17837473</v>
      </c>
      <c r="BW776" s="281"/>
      <c r="BX776" s="281"/>
      <c r="BY776" s="281"/>
      <c r="BZ776" s="281"/>
      <c r="CA776" s="281">
        <v>5735350.8216252681</v>
      </c>
      <c r="CB776" s="281"/>
      <c r="CC776" s="281"/>
      <c r="CD776" s="281"/>
      <c r="CE776" s="281"/>
      <c r="CF776" s="281"/>
      <c r="CG776" s="281"/>
    </row>
    <row r="777" spans="1:85" x14ac:dyDescent="0.3">
      <c r="A777" s="273">
        <f t="shared" si="49"/>
        <v>274689.50893429969</v>
      </c>
      <c r="B777" s="1" t="s">
        <v>2621</v>
      </c>
      <c r="C777" s="274">
        <v>26682227</v>
      </c>
      <c r="D777" s="1">
        <v>144205</v>
      </c>
      <c r="E777" s="1">
        <v>4</v>
      </c>
      <c r="F777" s="1" t="s">
        <v>6242</v>
      </c>
      <c r="G777" s="275">
        <v>44620</v>
      </c>
      <c r="H777" s="275">
        <v>45716</v>
      </c>
      <c r="I777" s="1">
        <v>0</v>
      </c>
      <c r="J777" s="1">
        <v>1</v>
      </c>
      <c r="K777" s="1">
        <v>1</v>
      </c>
      <c r="L777" s="1">
        <v>30</v>
      </c>
      <c r="M777" s="1">
        <v>2</v>
      </c>
      <c r="N777" s="1">
        <v>17.690000000000001</v>
      </c>
      <c r="O777" s="1">
        <v>19.2</v>
      </c>
      <c r="P777" s="1">
        <v>300000</v>
      </c>
      <c r="Q777" s="1">
        <v>10862</v>
      </c>
      <c r="R777" s="1">
        <v>293665</v>
      </c>
      <c r="S777" s="1">
        <v>0</v>
      </c>
      <c r="T777" s="1">
        <v>0</v>
      </c>
      <c r="U777" s="1">
        <v>0</v>
      </c>
      <c r="W777" s="1">
        <v>0</v>
      </c>
      <c r="X777" s="1">
        <v>0</v>
      </c>
      <c r="Y777" s="1">
        <v>0</v>
      </c>
      <c r="AB777" s="275">
        <v>44651</v>
      </c>
      <c r="AC777" s="1">
        <v>1</v>
      </c>
      <c r="AD777" s="1" t="s">
        <v>2623</v>
      </c>
      <c r="AE777" s="1">
        <v>1</v>
      </c>
      <c r="AF777" s="1">
        <v>30</v>
      </c>
      <c r="AG777" s="1">
        <v>0</v>
      </c>
      <c r="AN777" s="1">
        <v>1</v>
      </c>
      <c r="AO777" s="1">
        <v>1</v>
      </c>
      <c r="AR777" s="276">
        <v>13921.3</v>
      </c>
      <c r="AS777" s="1" t="s">
        <v>2657</v>
      </c>
      <c r="AT777" s="1">
        <v>0</v>
      </c>
      <c r="AU777" s="1">
        <v>0</v>
      </c>
      <c r="AX777" s="1">
        <v>5</v>
      </c>
      <c r="BC777" s="1">
        <v>1</v>
      </c>
      <c r="BD777" s="1">
        <v>7</v>
      </c>
      <c r="BE777" s="1">
        <v>2</v>
      </c>
      <c r="BF777" s="296">
        <v>5054.1910657003318</v>
      </c>
      <c r="BO777" s="279">
        <f t="shared" si="51"/>
        <v>2042487792</v>
      </c>
      <c r="BP777" s="2">
        <f t="shared" si="52"/>
        <v>0</v>
      </c>
      <c r="BQ777" s="2">
        <f t="shared" si="50"/>
        <v>2107584</v>
      </c>
      <c r="BS777" s="280">
        <v>2042487792</v>
      </c>
      <c r="BT777" s="281"/>
      <c r="BU777" s="281"/>
      <c r="BV777" s="281">
        <v>1313544.9443270422</v>
      </c>
      <c r="BW777" s="281"/>
      <c r="BX777" s="281"/>
      <c r="BY777" s="281"/>
      <c r="BZ777" s="281"/>
      <c r="CA777" s="281">
        <v>794039.05567295756</v>
      </c>
      <c r="CB777" s="281"/>
      <c r="CC777" s="281"/>
      <c r="CD777" s="281"/>
      <c r="CE777" s="281"/>
      <c r="CF777" s="281"/>
      <c r="CG777" s="281"/>
    </row>
    <row r="778" spans="1:85" x14ac:dyDescent="0.3">
      <c r="A778" s="273">
        <f t="shared" si="49"/>
        <v>549379.01786859939</v>
      </c>
      <c r="B778" s="1" t="s">
        <v>2621</v>
      </c>
      <c r="C778" s="274">
        <v>26682227</v>
      </c>
      <c r="D778" s="1">
        <v>144205</v>
      </c>
      <c r="E778" s="1">
        <v>4</v>
      </c>
      <c r="F778" s="1" t="s">
        <v>6406</v>
      </c>
      <c r="G778" s="275">
        <v>44621</v>
      </c>
      <c r="H778" s="275">
        <v>45716</v>
      </c>
      <c r="I778" s="1">
        <v>0</v>
      </c>
      <c r="J778" s="1">
        <v>1</v>
      </c>
      <c r="K778" s="1">
        <v>1</v>
      </c>
      <c r="L778" s="1">
        <v>30</v>
      </c>
      <c r="M778" s="1">
        <v>2</v>
      </c>
      <c r="N778" s="1">
        <v>17.690000000000001</v>
      </c>
      <c r="O778" s="1">
        <v>19.2</v>
      </c>
      <c r="P778" s="1">
        <v>600000</v>
      </c>
      <c r="Q778" s="1">
        <v>21724</v>
      </c>
      <c r="R778" s="1">
        <v>587330</v>
      </c>
      <c r="S778" s="1">
        <v>0</v>
      </c>
      <c r="T778" s="1">
        <v>0</v>
      </c>
      <c r="U778" s="1">
        <v>0</v>
      </c>
      <c r="W778" s="1">
        <v>0</v>
      </c>
      <c r="X778" s="1">
        <v>0</v>
      </c>
      <c r="Y778" s="1">
        <v>0</v>
      </c>
      <c r="AB778" s="275">
        <v>44651</v>
      </c>
      <c r="AC778" s="1">
        <v>1</v>
      </c>
      <c r="AD778" s="1" t="s">
        <v>2623</v>
      </c>
      <c r="AE778" s="1">
        <v>1</v>
      </c>
      <c r="AF778" s="1">
        <v>30</v>
      </c>
      <c r="AG778" s="1">
        <v>0</v>
      </c>
      <c r="AN778" s="1">
        <v>1</v>
      </c>
      <c r="AO778" s="1">
        <v>1</v>
      </c>
      <c r="AR778" s="276">
        <v>27842.6</v>
      </c>
      <c r="AS778" s="1" t="s">
        <v>2657</v>
      </c>
      <c r="AT778" s="1">
        <v>0</v>
      </c>
      <c r="AU778" s="1">
        <v>0</v>
      </c>
      <c r="AX778" s="1">
        <v>5</v>
      </c>
      <c r="BC778" s="1">
        <v>1</v>
      </c>
      <c r="BD778" s="1">
        <v>7</v>
      </c>
      <c r="BE778" s="1">
        <v>2</v>
      </c>
      <c r="BF778" s="296">
        <v>10108.382131400664</v>
      </c>
      <c r="BO778" s="279">
        <f t="shared" si="51"/>
        <v>2046867496</v>
      </c>
      <c r="BP778" s="2">
        <f t="shared" si="52"/>
        <v>0</v>
      </c>
      <c r="BQ778" s="2">
        <f t="shared" si="50"/>
        <v>10677480.640000001</v>
      </c>
      <c r="BS778" s="280">
        <v>2046867496</v>
      </c>
      <c r="BT778" s="281"/>
      <c r="BU778" s="281"/>
      <c r="BV778" s="281"/>
      <c r="BW778" s="281"/>
      <c r="BX778" s="281"/>
      <c r="BY778" s="281">
        <v>3609885.6243612599</v>
      </c>
      <c r="BZ778" s="281"/>
      <c r="CA778" s="281"/>
      <c r="CB778" s="281"/>
      <c r="CC778" s="281"/>
      <c r="CD778" s="281">
        <v>7067595.0156387407</v>
      </c>
      <c r="CE778" s="281"/>
      <c r="CF778" s="281"/>
      <c r="CG778" s="281"/>
    </row>
    <row r="779" spans="1:85" x14ac:dyDescent="0.3">
      <c r="A779" s="273">
        <f t="shared" si="49"/>
        <v>549379.01786859939</v>
      </c>
      <c r="B779" s="1" t="s">
        <v>2621</v>
      </c>
      <c r="C779" s="274">
        <v>26682227</v>
      </c>
      <c r="D779" s="1">
        <v>144205</v>
      </c>
      <c r="E779" s="1">
        <v>4</v>
      </c>
      <c r="F779" s="1" t="s">
        <v>6407</v>
      </c>
      <c r="G779" s="275">
        <v>44621</v>
      </c>
      <c r="H779" s="275">
        <v>45716</v>
      </c>
      <c r="I779" s="1">
        <v>0</v>
      </c>
      <c r="J779" s="1">
        <v>1</v>
      </c>
      <c r="K779" s="1">
        <v>1</v>
      </c>
      <c r="L779" s="1">
        <v>30</v>
      </c>
      <c r="M779" s="1">
        <v>2</v>
      </c>
      <c r="N779" s="1">
        <v>17.690000000000001</v>
      </c>
      <c r="O779" s="1">
        <v>19.2</v>
      </c>
      <c r="P779" s="1">
        <v>600000</v>
      </c>
      <c r="Q779" s="1">
        <v>21724</v>
      </c>
      <c r="R779" s="1">
        <v>587330</v>
      </c>
      <c r="S779" s="1">
        <v>0</v>
      </c>
      <c r="T779" s="1">
        <v>0</v>
      </c>
      <c r="U779" s="1">
        <v>0</v>
      </c>
      <c r="W779" s="1">
        <v>0</v>
      </c>
      <c r="X779" s="1">
        <v>0</v>
      </c>
      <c r="Y779" s="1">
        <v>0</v>
      </c>
      <c r="AB779" s="275">
        <v>44651</v>
      </c>
      <c r="AC779" s="1">
        <v>1</v>
      </c>
      <c r="AD779" s="1" t="s">
        <v>2623</v>
      </c>
      <c r="AE779" s="1">
        <v>1</v>
      </c>
      <c r="AF779" s="1">
        <v>30</v>
      </c>
      <c r="AG779" s="1">
        <v>0</v>
      </c>
      <c r="AN779" s="1">
        <v>1</v>
      </c>
      <c r="AO779" s="1">
        <v>1</v>
      </c>
      <c r="AR779" s="276">
        <v>27842.6</v>
      </c>
      <c r="AS779" s="1" t="s">
        <v>2657</v>
      </c>
      <c r="AT779" s="1">
        <v>0</v>
      </c>
      <c r="AU779" s="1">
        <v>0</v>
      </c>
      <c r="AX779" s="1">
        <v>5</v>
      </c>
      <c r="BC779" s="1">
        <v>1</v>
      </c>
      <c r="BD779" s="1">
        <v>7</v>
      </c>
      <c r="BE779" s="1">
        <v>2</v>
      </c>
      <c r="BF779" s="296">
        <v>10108.382131400664</v>
      </c>
      <c r="BO779" s="279">
        <f t="shared" si="51"/>
        <v>2048407448</v>
      </c>
      <c r="BP779" s="2">
        <f t="shared" si="52"/>
        <v>0</v>
      </c>
      <c r="BQ779" s="2">
        <f t="shared" si="50"/>
        <v>0</v>
      </c>
      <c r="BS779" s="280">
        <v>2048407448</v>
      </c>
      <c r="BT779" s="281"/>
      <c r="BU779" s="281"/>
      <c r="BV779" s="281">
        <v>0</v>
      </c>
      <c r="BW779" s="281"/>
      <c r="BX779" s="281"/>
      <c r="BY779" s="281"/>
      <c r="BZ779" s="281"/>
      <c r="CA779" s="281"/>
      <c r="CB779" s="281"/>
      <c r="CC779" s="281"/>
      <c r="CD779" s="281"/>
      <c r="CE779" s="281"/>
      <c r="CF779" s="281"/>
      <c r="CG779" s="281"/>
    </row>
    <row r="780" spans="1:85" x14ac:dyDescent="0.3">
      <c r="A780" s="273">
        <f t="shared" si="49"/>
        <v>366252.35431597853</v>
      </c>
      <c r="B780" s="1" t="s">
        <v>2621</v>
      </c>
      <c r="C780" s="274">
        <v>26682227</v>
      </c>
      <c r="D780" s="1">
        <v>144205</v>
      </c>
      <c r="E780" s="1">
        <v>4</v>
      </c>
      <c r="F780" s="1" t="s">
        <v>6408</v>
      </c>
      <c r="G780" s="275">
        <v>44621</v>
      </c>
      <c r="H780" s="275">
        <v>45716</v>
      </c>
      <c r="I780" s="1">
        <v>0</v>
      </c>
      <c r="J780" s="1">
        <v>1</v>
      </c>
      <c r="K780" s="1">
        <v>1</v>
      </c>
      <c r="L780" s="1">
        <v>30</v>
      </c>
      <c r="M780" s="1">
        <v>2</v>
      </c>
      <c r="N780" s="1">
        <v>17.690000000000001</v>
      </c>
      <c r="O780" s="1">
        <v>19.2</v>
      </c>
      <c r="P780" s="1">
        <v>400000</v>
      </c>
      <c r="Q780" s="1">
        <v>14483</v>
      </c>
      <c r="R780" s="1">
        <v>391553</v>
      </c>
      <c r="S780" s="1">
        <v>0</v>
      </c>
      <c r="T780" s="1">
        <v>0</v>
      </c>
      <c r="U780" s="1">
        <v>0</v>
      </c>
      <c r="W780" s="1">
        <v>0</v>
      </c>
      <c r="X780" s="1">
        <v>0</v>
      </c>
      <c r="Y780" s="1">
        <v>0</v>
      </c>
      <c r="AB780" s="275">
        <v>44651</v>
      </c>
      <c r="AC780" s="1">
        <v>1</v>
      </c>
      <c r="AD780" s="1" t="s">
        <v>2623</v>
      </c>
      <c r="AE780" s="1">
        <v>1</v>
      </c>
      <c r="AF780" s="1">
        <v>30</v>
      </c>
      <c r="AG780" s="1">
        <v>0</v>
      </c>
      <c r="AN780" s="1">
        <v>1</v>
      </c>
      <c r="AO780" s="1">
        <v>1</v>
      </c>
      <c r="AR780" s="276">
        <v>18561.73</v>
      </c>
      <c r="AS780" s="1" t="s">
        <v>2657</v>
      </c>
      <c r="AT780" s="1">
        <v>0</v>
      </c>
      <c r="AU780" s="1">
        <v>0</v>
      </c>
      <c r="AX780" s="1">
        <v>5</v>
      </c>
      <c r="BC780" s="1">
        <v>1</v>
      </c>
      <c r="BD780" s="1">
        <v>7</v>
      </c>
      <c r="BE780" s="1">
        <v>2</v>
      </c>
      <c r="BF780" s="296">
        <v>6738.9156840214591</v>
      </c>
      <c r="BO780" s="279">
        <f t="shared" si="51"/>
        <v>2040746004</v>
      </c>
      <c r="BP780" s="2">
        <f t="shared" si="52"/>
        <v>0</v>
      </c>
      <c r="BQ780" s="2">
        <f t="shared" si="50"/>
        <v>1939203</v>
      </c>
      <c r="BS780" s="280">
        <v>2040746004</v>
      </c>
      <c r="BT780" s="281"/>
      <c r="BU780" s="281"/>
      <c r="BV780" s="281">
        <v>1939203</v>
      </c>
      <c r="BW780" s="281"/>
      <c r="BX780" s="281"/>
      <c r="BY780" s="281"/>
      <c r="BZ780" s="281"/>
      <c r="CA780" s="281"/>
      <c r="CB780" s="281"/>
      <c r="CC780" s="281"/>
      <c r="CD780" s="281"/>
      <c r="CE780" s="281"/>
      <c r="CF780" s="281"/>
      <c r="CG780" s="281"/>
    </row>
    <row r="781" spans="1:85" x14ac:dyDescent="0.3">
      <c r="A781" s="273">
        <f t="shared" si="49"/>
        <v>549379.01786859939</v>
      </c>
      <c r="B781" s="1" t="s">
        <v>2621</v>
      </c>
      <c r="C781" s="274">
        <v>26682227</v>
      </c>
      <c r="D781" s="1">
        <v>144205</v>
      </c>
      <c r="E781" s="1">
        <v>4</v>
      </c>
      <c r="F781" s="1" t="s">
        <v>6442</v>
      </c>
      <c r="G781" s="275">
        <v>44622</v>
      </c>
      <c r="H781" s="275">
        <v>45716</v>
      </c>
      <c r="I781" s="1">
        <v>0</v>
      </c>
      <c r="J781" s="1">
        <v>1</v>
      </c>
      <c r="K781" s="1">
        <v>1</v>
      </c>
      <c r="L781" s="1">
        <v>30</v>
      </c>
      <c r="M781" s="1">
        <v>2</v>
      </c>
      <c r="N781" s="1">
        <v>17.690000000000001</v>
      </c>
      <c r="O781" s="1">
        <v>19.2</v>
      </c>
      <c r="P781" s="1">
        <v>600000</v>
      </c>
      <c r="Q781" s="1">
        <v>21724</v>
      </c>
      <c r="R781" s="1">
        <v>587330</v>
      </c>
      <c r="S781" s="1">
        <v>0</v>
      </c>
      <c r="T781" s="1">
        <v>0</v>
      </c>
      <c r="U781" s="1">
        <v>0</v>
      </c>
      <c r="W781" s="1">
        <v>0</v>
      </c>
      <c r="X781" s="1">
        <v>0</v>
      </c>
      <c r="Y781" s="1">
        <v>0</v>
      </c>
      <c r="AB781" s="275">
        <v>44651</v>
      </c>
      <c r="AC781" s="1">
        <v>1</v>
      </c>
      <c r="AD781" s="1" t="s">
        <v>2623</v>
      </c>
      <c r="AE781" s="1">
        <v>1</v>
      </c>
      <c r="AF781" s="1">
        <v>30</v>
      </c>
      <c r="AG781" s="1">
        <v>0</v>
      </c>
      <c r="AN781" s="1">
        <v>1</v>
      </c>
      <c r="AO781" s="1">
        <v>1</v>
      </c>
      <c r="AR781" s="276">
        <v>27842.6</v>
      </c>
      <c r="AS781" s="1" t="s">
        <v>2657</v>
      </c>
      <c r="AT781" s="1">
        <v>0</v>
      </c>
      <c r="AU781" s="1">
        <v>0</v>
      </c>
      <c r="AX781" s="1">
        <v>5</v>
      </c>
      <c r="BC781" s="1">
        <v>1</v>
      </c>
      <c r="BD781" s="1">
        <v>7</v>
      </c>
      <c r="BE781" s="1">
        <v>2</v>
      </c>
      <c r="BF781" s="296">
        <v>10108.382131400664</v>
      </c>
      <c r="BO781" s="279">
        <f t="shared" si="51"/>
        <v>2064790004</v>
      </c>
      <c r="BP781" s="2">
        <f t="shared" si="52"/>
        <v>0</v>
      </c>
      <c r="BQ781" s="2">
        <f t="shared" si="50"/>
        <v>0</v>
      </c>
      <c r="BS781" s="280">
        <v>2064790004</v>
      </c>
      <c r="BT781" s="281"/>
      <c r="BU781" s="281"/>
      <c r="BV781" s="281">
        <v>0</v>
      </c>
      <c r="BW781" s="281"/>
      <c r="BX781" s="281"/>
      <c r="BY781" s="281"/>
      <c r="BZ781" s="281"/>
      <c r="CA781" s="281"/>
      <c r="CB781" s="281"/>
      <c r="CC781" s="281"/>
      <c r="CD781" s="281"/>
      <c r="CE781" s="281"/>
      <c r="CF781" s="281"/>
      <c r="CG781" s="281"/>
    </row>
    <row r="782" spans="1:85" x14ac:dyDescent="0.3">
      <c r="A782" s="273">
        <f t="shared" si="49"/>
        <v>549379.01786859939</v>
      </c>
      <c r="B782" s="1" t="s">
        <v>2621</v>
      </c>
      <c r="C782" s="274">
        <v>26682227</v>
      </c>
      <c r="D782" s="1">
        <v>144205</v>
      </c>
      <c r="E782" s="1">
        <v>4</v>
      </c>
      <c r="F782" s="1" t="s">
        <v>6443</v>
      </c>
      <c r="G782" s="275">
        <v>44622</v>
      </c>
      <c r="H782" s="275">
        <v>45716</v>
      </c>
      <c r="I782" s="1">
        <v>0</v>
      </c>
      <c r="J782" s="1">
        <v>1</v>
      </c>
      <c r="K782" s="1">
        <v>1</v>
      </c>
      <c r="L782" s="1">
        <v>30</v>
      </c>
      <c r="M782" s="1">
        <v>2</v>
      </c>
      <c r="N782" s="1">
        <v>17.690000000000001</v>
      </c>
      <c r="O782" s="1">
        <v>19.2</v>
      </c>
      <c r="P782" s="1">
        <v>600000</v>
      </c>
      <c r="Q782" s="1">
        <v>21724</v>
      </c>
      <c r="R782" s="1">
        <v>587330</v>
      </c>
      <c r="S782" s="1">
        <v>0</v>
      </c>
      <c r="T782" s="1">
        <v>0</v>
      </c>
      <c r="U782" s="1">
        <v>0</v>
      </c>
      <c r="W782" s="1">
        <v>0</v>
      </c>
      <c r="X782" s="1">
        <v>0</v>
      </c>
      <c r="Y782" s="1">
        <v>0</v>
      </c>
      <c r="AB782" s="275">
        <v>44651</v>
      </c>
      <c r="AC782" s="1">
        <v>1</v>
      </c>
      <c r="AD782" s="1" t="s">
        <v>2623</v>
      </c>
      <c r="AE782" s="1">
        <v>1</v>
      </c>
      <c r="AF782" s="1">
        <v>30</v>
      </c>
      <c r="AG782" s="1">
        <v>0</v>
      </c>
      <c r="AN782" s="1">
        <v>1</v>
      </c>
      <c r="AO782" s="1">
        <v>1</v>
      </c>
      <c r="AR782" s="276">
        <v>27842.6</v>
      </c>
      <c r="AS782" s="1" t="s">
        <v>2657</v>
      </c>
      <c r="AT782" s="1">
        <v>0</v>
      </c>
      <c r="AU782" s="1">
        <v>0</v>
      </c>
      <c r="AX782" s="1">
        <v>5</v>
      </c>
      <c r="BC782" s="1">
        <v>1</v>
      </c>
      <c r="BD782" s="1">
        <v>7</v>
      </c>
      <c r="BE782" s="1">
        <v>2</v>
      </c>
      <c r="BF782" s="296">
        <v>10108.382131400664</v>
      </c>
      <c r="BO782" s="279">
        <f t="shared" si="51"/>
        <v>2069600626</v>
      </c>
      <c r="BP782" s="2">
        <f t="shared" si="52"/>
        <v>0</v>
      </c>
      <c r="BQ782" s="2">
        <f t="shared" si="50"/>
        <v>620635.99999999988</v>
      </c>
      <c r="BS782" s="280">
        <v>2069600626</v>
      </c>
      <c r="BT782" s="281"/>
      <c r="BU782" s="281"/>
      <c r="BV782" s="281"/>
      <c r="BW782" s="281">
        <v>460983.27910905681</v>
      </c>
      <c r="BX782" s="281"/>
      <c r="BY782" s="281"/>
      <c r="BZ782" s="281"/>
      <c r="CA782" s="281"/>
      <c r="CB782" s="281">
        <v>159652.72089094308</v>
      </c>
      <c r="CC782" s="281"/>
      <c r="CD782" s="281"/>
      <c r="CE782" s="281"/>
      <c r="CF782" s="281"/>
      <c r="CG782" s="281"/>
    </row>
    <row r="783" spans="1:85" x14ac:dyDescent="0.3">
      <c r="A783" s="273">
        <f t="shared" si="49"/>
        <v>366252.35431597853</v>
      </c>
      <c r="B783" s="1" t="s">
        <v>2621</v>
      </c>
      <c r="C783" s="274">
        <v>26682227</v>
      </c>
      <c r="D783" s="1">
        <v>144205</v>
      </c>
      <c r="E783" s="1">
        <v>4</v>
      </c>
      <c r="F783" s="1" t="s">
        <v>6444</v>
      </c>
      <c r="G783" s="275">
        <v>44622</v>
      </c>
      <c r="H783" s="275">
        <v>45716</v>
      </c>
      <c r="I783" s="1">
        <v>0</v>
      </c>
      <c r="J783" s="1">
        <v>1</v>
      </c>
      <c r="K783" s="1">
        <v>1</v>
      </c>
      <c r="L783" s="1">
        <v>30</v>
      </c>
      <c r="M783" s="1">
        <v>2</v>
      </c>
      <c r="N783" s="1">
        <v>17.7</v>
      </c>
      <c r="O783" s="1">
        <v>19.21</v>
      </c>
      <c r="P783" s="1">
        <v>400000</v>
      </c>
      <c r="Q783" s="1">
        <v>14483</v>
      </c>
      <c r="R783" s="1">
        <v>391553</v>
      </c>
      <c r="S783" s="1">
        <v>0</v>
      </c>
      <c r="T783" s="1">
        <v>0</v>
      </c>
      <c r="U783" s="1">
        <v>0</v>
      </c>
      <c r="W783" s="1">
        <v>0</v>
      </c>
      <c r="X783" s="1">
        <v>0</v>
      </c>
      <c r="Y783" s="1">
        <v>0</v>
      </c>
      <c r="AB783" s="275">
        <v>44651</v>
      </c>
      <c r="AC783" s="1">
        <v>1</v>
      </c>
      <c r="AD783" s="1" t="s">
        <v>2623</v>
      </c>
      <c r="AE783" s="1">
        <v>1</v>
      </c>
      <c r="AF783" s="1">
        <v>30</v>
      </c>
      <c r="AG783" s="1">
        <v>0</v>
      </c>
      <c r="AN783" s="1">
        <v>1</v>
      </c>
      <c r="AO783" s="1">
        <v>1</v>
      </c>
      <c r="AR783" s="276">
        <v>18561.73</v>
      </c>
      <c r="AS783" s="1" t="s">
        <v>2657</v>
      </c>
      <c r="AT783" s="1">
        <v>0</v>
      </c>
      <c r="AU783" s="1">
        <v>0</v>
      </c>
      <c r="AX783" s="1">
        <v>5</v>
      </c>
      <c r="BC783" s="1">
        <v>1</v>
      </c>
      <c r="BD783" s="1">
        <v>7</v>
      </c>
      <c r="BE783" s="1">
        <v>2</v>
      </c>
      <c r="BF783" s="296">
        <v>6738.9156840214591</v>
      </c>
      <c r="BO783" s="279">
        <f t="shared" si="51"/>
        <v>2062746484</v>
      </c>
      <c r="BP783" s="2">
        <f t="shared" si="52"/>
        <v>0</v>
      </c>
      <c r="BQ783" s="2">
        <f t="shared" si="50"/>
        <v>0</v>
      </c>
      <c r="BS783" s="280">
        <v>2062746484</v>
      </c>
      <c r="BT783" s="281"/>
      <c r="BU783" s="281"/>
      <c r="BV783" s="281">
        <v>0</v>
      </c>
      <c r="BW783" s="281"/>
      <c r="BX783" s="281"/>
      <c r="BY783" s="281"/>
      <c r="BZ783" s="281"/>
      <c r="CA783" s="281"/>
      <c r="CB783" s="281"/>
      <c r="CC783" s="281"/>
      <c r="CD783" s="281"/>
      <c r="CE783" s="281"/>
      <c r="CF783" s="281"/>
      <c r="CG783" s="281"/>
    </row>
    <row r="784" spans="1:85" x14ac:dyDescent="0.3">
      <c r="A784" s="273">
        <f t="shared" si="49"/>
        <v>366251.37152671552</v>
      </c>
      <c r="B784" s="1" t="s">
        <v>2621</v>
      </c>
      <c r="C784" s="274">
        <v>26682227</v>
      </c>
      <c r="D784" s="1">
        <v>144205</v>
      </c>
      <c r="E784" s="1">
        <v>4</v>
      </c>
      <c r="F784" s="1" t="s">
        <v>6474</v>
      </c>
      <c r="G784" s="275">
        <v>44624</v>
      </c>
      <c r="H784" s="275">
        <v>45716</v>
      </c>
      <c r="I784" s="1">
        <v>0</v>
      </c>
      <c r="J784" s="1">
        <v>1</v>
      </c>
      <c r="K784" s="1">
        <v>1</v>
      </c>
      <c r="L784" s="1">
        <v>30</v>
      </c>
      <c r="M784" s="1">
        <v>2</v>
      </c>
      <c r="N784" s="1">
        <v>17.690000000000001</v>
      </c>
      <c r="O784" s="1">
        <v>19.2</v>
      </c>
      <c r="P784" s="1">
        <v>400000</v>
      </c>
      <c r="Q784" s="1">
        <v>14482</v>
      </c>
      <c r="R784" s="1">
        <v>391552</v>
      </c>
      <c r="S784" s="1">
        <v>0</v>
      </c>
      <c r="T784" s="1">
        <v>0</v>
      </c>
      <c r="U784" s="1">
        <v>0</v>
      </c>
      <c r="W784" s="1">
        <v>0</v>
      </c>
      <c r="X784" s="1">
        <v>0</v>
      </c>
      <c r="Y784" s="1">
        <v>0</v>
      </c>
      <c r="AB784" s="275">
        <v>44651</v>
      </c>
      <c r="AC784" s="1">
        <v>1</v>
      </c>
      <c r="AD784" s="1" t="s">
        <v>2623</v>
      </c>
      <c r="AE784" s="1">
        <v>1</v>
      </c>
      <c r="AF784" s="1">
        <v>30</v>
      </c>
      <c r="AG784" s="1">
        <v>0</v>
      </c>
      <c r="AN784" s="1">
        <v>1</v>
      </c>
      <c r="AO784" s="1">
        <v>1</v>
      </c>
      <c r="AR784" s="276">
        <v>18561.73</v>
      </c>
      <c r="AS784" s="1" t="s">
        <v>2657</v>
      </c>
      <c r="AT784" s="1">
        <v>0</v>
      </c>
      <c r="AU784" s="1">
        <v>0</v>
      </c>
      <c r="AX784" s="1">
        <v>5</v>
      </c>
      <c r="BC784" s="1">
        <v>1</v>
      </c>
      <c r="BD784" s="1">
        <v>7</v>
      </c>
      <c r="BE784" s="1">
        <v>2</v>
      </c>
      <c r="BF784" s="296">
        <v>6738.898473284512</v>
      </c>
      <c r="BO784" s="279">
        <f t="shared" si="51"/>
        <v>2062822460</v>
      </c>
      <c r="BP784" s="2">
        <f t="shared" si="52"/>
        <v>0</v>
      </c>
      <c r="BQ784" s="2">
        <f t="shared" si="50"/>
        <v>8401261</v>
      </c>
      <c r="BS784" s="280">
        <v>2062822460</v>
      </c>
      <c r="BT784" s="281"/>
      <c r="BU784" s="281"/>
      <c r="BV784" s="281">
        <v>7096890.9665564084</v>
      </c>
      <c r="BW784" s="281"/>
      <c r="BX784" s="281"/>
      <c r="BY784" s="281"/>
      <c r="BZ784" s="281"/>
      <c r="CA784" s="281">
        <v>1304370.0334435913</v>
      </c>
      <c r="CB784" s="281"/>
      <c r="CC784" s="281"/>
      <c r="CD784" s="281"/>
      <c r="CE784" s="281"/>
      <c r="CF784" s="281"/>
      <c r="CG784" s="281"/>
    </row>
    <row r="785" spans="1:85" x14ac:dyDescent="0.3">
      <c r="A785" s="273">
        <f t="shared" si="49"/>
        <v>0</v>
      </c>
      <c r="B785" s="1" t="s">
        <v>2621</v>
      </c>
      <c r="C785" s="274">
        <v>26682482</v>
      </c>
      <c r="D785" s="1">
        <v>144205</v>
      </c>
      <c r="E785" s="1">
        <v>4</v>
      </c>
      <c r="F785" s="1" t="s">
        <v>2758</v>
      </c>
      <c r="G785" s="275">
        <v>43158</v>
      </c>
      <c r="H785" s="275">
        <v>44985</v>
      </c>
      <c r="I785" s="1">
        <v>0</v>
      </c>
      <c r="J785" s="1">
        <v>1</v>
      </c>
      <c r="K785" s="1">
        <v>35</v>
      </c>
      <c r="L785" s="1">
        <v>30</v>
      </c>
      <c r="M785" s="1">
        <v>2</v>
      </c>
      <c r="N785" s="1">
        <v>12.72</v>
      </c>
      <c r="O785" s="1">
        <v>13.48</v>
      </c>
      <c r="P785" s="1">
        <v>28266170</v>
      </c>
      <c r="Q785" s="1">
        <v>639098</v>
      </c>
      <c r="R785" s="1">
        <v>6602763</v>
      </c>
      <c r="S785" s="1">
        <v>0</v>
      </c>
      <c r="T785" s="1">
        <v>0</v>
      </c>
      <c r="U785" s="1">
        <v>0</v>
      </c>
      <c r="W785" s="1">
        <v>0</v>
      </c>
      <c r="X785" s="1">
        <v>0</v>
      </c>
      <c r="Y785" s="1">
        <v>0</v>
      </c>
      <c r="AB785" s="275">
        <v>44651</v>
      </c>
      <c r="AC785" s="1">
        <v>1</v>
      </c>
      <c r="AD785" s="1" t="s">
        <v>2623</v>
      </c>
      <c r="AE785" s="1">
        <v>1</v>
      </c>
      <c r="AF785" s="1">
        <v>30</v>
      </c>
      <c r="AG785" s="1">
        <v>0</v>
      </c>
      <c r="AN785" s="1">
        <v>1</v>
      </c>
      <c r="AO785" s="1">
        <v>1</v>
      </c>
      <c r="AR785" s="276">
        <v>737318</v>
      </c>
      <c r="AS785" s="1" t="s">
        <v>2624</v>
      </c>
      <c r="AT785" s="1">
        <v>0</v>
      </c>
      <c r="AU785" s="1">
        <v>0</v>
      </c>
      <c r="AX785" s="1">
        <v>5</v>
      </c>
      <c r="BC785" s="1">
        <v>1</v>
      </c>
      <c r="BD785" s="1">
        <v>7</v>
      </c>
      <c r="BE785" s="1">
        <v>2</v>
      </c>
      <c r="BF785" s="296">
        <v>5952431.8672044966</v>
      </c>
      <c r="BO785" s="279">
        <f t="shared" si="51"/>
        <v>2086282626</v>
      </c>
      <c r="BP785" s="2">
        <f t="shared" si="52"/>
        <v>0</v>
      </c>
      <c r="BQ785" s="2">
        <f t="shared" si="50"/>
        <v>1900599</v>
      </c>
      <c r="BS785" s="280">
        <v>2086282626</v>
      </c>
      <c r="BT785" s="281"/>
      <c r="BU785" s="281"/>
      <c r="BV785" s="281">
        <v>1900599</v>
      </c>
      <c r="BW785" s="281"/>
      <c r="BX785" s="281"/>
      <c r="BY785" s="281"/>
      <c r="BZ785" s="281"/>
      <c r="CA785" s="281"/>
      <c r="CB785" s="281"/>
      <c r="CC785" s="281"/>
      <c r="CD785" s="281"/>
      <c r="CE785" s="281"/>
      <c r="CF785" s="281"/>
      <c r="CG785" s="281"/>
    </row>
    <row r="786" spans="1:85" x14ac:dyDescent="0.3">
      <c r="A786" s="273">
        <f t="shared" si="49"/>
        <v>0</v>
      </c>
      <c r="B786" s="1" t="s">
        <v>2621</v>
      </c>
      <c r="C786" s="274">
        <v>26682482</v>
      </c>
      <c r="D786" s="1">
        <v>144205</v>
      </c>
      <c r="E786" s="1">
        <v>4</v>
      </c>
      <c r="F786" s="1" t="s">
        <v>4606</v>
      </c>
      <c r="G786" s="275">
        <v>44376</v>
      </c>
      <c r="H786" s="275">
        <v>45473</v>
      </c>
      <c r="I786" s="1">
        <v>0</v>
      </c>
      <c r="J786" s="1">
        <v>1</v>
      </c>
      <c r="K786" s="1">
        <v>9</v>
      </c>
      <c r="L786" s="1">
        <v>30</v>
      </c>
      <c r="M786" s="1">
        <v>2</v>
      </c>
      <c r="N786" s="1">
        <v>7.2</v>
      </c>
      <c r="O786" s="1">
        <v>7.44</v>
      </c>
      <c r="P786" s="1">
        <v>20924206</v>
      </c>
      <c r="Q786" s="1">
        <v>651865</v>
      </c>
      <c r="R786" s="1">
        <v>16130388</v>
      </c>
      <c r="S786" s="1">
        <v>0</v>
      </c>
      <c r="T786" s="1">
        <v>0</v>
      </c>
      <c r="U786" s="1">
        <v>0</v>
      </c>
      <c r="W786" s="1">
        <v>0</v>
      </c>
      <c r="X786" s="1">
        <v>0</v>
      </c>
      <c r="Y786" s="1">
        <v>0</v>
      </c>
      <c r="AB786" s="275">
        <v>44651</v>
      </c>
      <c r="AC786" s="1">
        <v>1</v>
      </c>
      <c r="AD786" s="1" t="s">
        <v>2623</v>
      </c>
      <c r="AE786" s="1">
        <v>1</v>
      </c>
      <c r="AF786" s="1">
        <v>30</v>
      </c>
      <c r="AG786" s="1">
        <v>0</v>
      </c>
      <c r="AN786" s="1">
        <v>1</v>
      </c>
      <c r="AO786" s="1">
        <v>1</v>
      </c>
      <c r="AR786" s="276">
        <v>1800750.41</v>
      </c>
      <c r="AS786" s="1" t="s">
        <v>2657</v>
      </c>
      <c r="AT786" s="1">
        <v>0</v>
      </c>
      <c r="AU786" s="1">
        <v>0</v>
      </c>
      <c r="AX786" s="1">
        <v>5</v>
      </c>
      <c r="BC786" s="1">
        <v>1</v>
      </c>
      <c r="BD786" s="1">
        <v>7</v>
      </c>
      <c r="BE786" s="1">
        <v>2</v>
      </c>
      <c r="BF786" s="296">
        <v>14541644.99946053</v>
      </c>
      <c r="BO786" s="279">
        <f t="shared" si="51"/>
        <v>2086282894</v>
      </c>
      <c r="BP786" s="2">
        <f t="shared" si="52"/>
        <v>0</v>
      </c>
      <c r="BQ786" s="2">
        <f t="shared" si="50"/>
        <v>954621</v>
      </c>
      <c r="BS786" s="280">
        <v>2086282894</v>
      </c>
      <c r="BT786" s="281"/>
      <c r="BU786" s="281"/>
      <c r="BV786" s="281"/>
      <c r="BW786" s="281"/>
      <c r="BX786" s="281"/>
      <c r="BY786" s="281"/>
      <c r="BZ786" s="281"/>
      <c r="CA786" s="281">
        <v>954621</v>
      </c>
      <c r="CB786" s="281"/>
      <c r="CC786" s="281"/>
      <c r="CD786" s="281"/>
      <c r="CE786" s="281"/>
      <c r="CF786" s="281"/>
      <c r="CG786" s="281"/>
    </row>
    <row r="787" spans="1:85" x14ac:dyDescent="0.3">
      <c r="A787" s="273">
        <f t="shared" si="49"/>
        <v>0</v>
      </c>
      <c r="B787" s="1" t="s">
        <v>2621</v>
      </c>
      <c r="C787" s="274">
        <v>26682482</v>
      </c>
      <c r="D787" s="1">
        <v>144205</v>
      </c>
      <c r="E787" s="1">
        <v>4</v>
      </c>
      <c r="F787" s="1" t="s">
        <v>4607</v>
      </c>
      <c r="G787" s="275">
        <v>44376</v>
      </c>
      <c r="H787" s="275">
        <v>45473</v>
      </c>
      <c r="I787" s="1">
        <v>0</v>
      </c>
      <c r="J787" s="1">
        <v>1</v>
      </c>
      <c r="K787" s="1">
        <v>9</v>
      </c>
      <c r="L787" s="1">
        <v>30</v>
      </c>
      <c r="M787" s="1">
        <v>2</v>
      </c>
      <c r="N787" s="1">
        <v>9</v>
      </c>
      <c r="O787" s="1">
        <v>9.3800000000000008</v>
      </c>
      <c r="P787" s="1">
        <v>9075794</v>
      </c>
      <c r="Q787" s="1">
        <v>290314</v>
      </c>
      <c r="R787" s="1">
        <v>7040049</v>
      </c>
      <c r="S787" s="1">
        <v>0</v>
      </c>
      <c r="T787" s="1">
        <v>0</v>
      </c>
      <c r="U787" s="1">
        <v>0</v>
      </c>
      <c r="W787" s="1">
        <v>0</v>
      </c>
      <c r="X787" s="1">
        <v>0</v>
      </c>
      <c r="Y787" s="1">
        <v>0</v>
      </c>
      <c r="AB787" s="275">
        <v>44651</v>
      </c>
      <c r="AC787" s="1">
        <v>1</v>
      </c>
      <c r="AD787" s="1" t="s">
        <v>2623</v>
      </c>
      <c r="AE787" s="1">
        <v>1</v>
      </c>
      <c r="AF787" s="1">
        <v>30</v>
      </c>
      <c r="AG787" s="1">
        <v>0</v>
      </c>
      <c r="AN787" s="1">
        <v>1</v>
      </c>
      <c r="AO787" s="1">
        <v>1</v>
      </c>
      <c r="AR787" s="276">
        <v>785888.23</v>
      </c>
      <c r="AS787" s="1" t="s">
        <v>2657</v>
      </c>
      <c r="AT787" s="1">
        <v>0</v>
      </c>
      <c r="AU787" s="1">
        <v>0</v>
      </c>
      <c r="AX787" s="1">
        <v>5</v>
      </c>
      <c r="BC787" s="1">
        <v>1</v>
      </c>
      <c r="BD787" s="1">
        <v>7</v>
      </c>
      <c r="BE787" s="1">
        <v>2</v>
      </c>
      <c r="BF787" s="296">
        <v>6346647.9130450608</v>
      </c>
      <c r="BO787" s="279">
        <f t="shared" si="51"/>
        <v>2086288202</v>
      </c>
      <c r="BP787" s="2">
        <f t="shared" si="52"/>
        <v>0</v>
      </c>
      <c r="BQ787" s="2">
        <f t="shared" si="50"/>
        <v>0</v>
      </c>
      <c r="BS787" s="280">
        <v>2086288202</v>
      </c>
      <c r="BT787" s="281"/>
      <c r="BU787" s="281"/>
      <c r="BV787" s="281"/>
      <c r="BW787" s="281"/>
      <c r="BX787" s="281"/>
      <c r="BY787" s="281"/>
      <c r="BZ787" s="281"/>
      <c r="CA787" s="281">
        <v>0</v>
      </c>
      <c r="CB787" s="281"/>
      <c r="CC787" s="281"/>
      <c r="CD787" s="281"/>
      <c r="CE787" s="281"/>
      <c r="CF787" s="281"/>
      <c r="CG787" s="281"/>
    </row>
    <row r="788" spans="1:85" x14ac:dyDescent="0.3">
      <c r="A788" s="273">
        <f t="shared" si="49"/>
        <v>0</v>
      </c>
      <c r="B788" s="1" t="s">
        <v>2621</v>
      </c>
      <c r="C788" s="274">
        <v>26682482</v>
      </c>
      <c r="D788" s="1">
        <v>144205</v>
      </c>
      <c r="E788" s="1">
        <v>4</v>
      </c>
      <c r="F788" s="1" t="s">
        <v>6144</v>
      </c>
      <c r="G788" s="275">
        <v>44614</v>
      </c>
      <c r="H788" s="275">
        <v>45716</v>
      </c>
      <c r="I788" s="1">
        <v>0</v>
      </c>
      <c r="J788" s="1">
        <v>1</v>
      </c>
      <c r="K788" s="1">
        <v>1</v>
      </c>
      <c r="L788" s="1">
        <v>30</v>
      </c>
      <c r="M788" s="1">
        <v>2</v>
      </c>
      <c r="N788" s="1">
        <v>17.690000000000001</v>
      </c>
      <c r="O788" s="1">
        <v>19.2</v>
      </c>
      <c r="P788" s="1">
        <v>3000000</v>
      </c>
      <c r="Q788" s="1">
        <v>108620</v>
      </c>
      <c r="R788" s="1">
        <v>2936650</v>
      </c>
      <c r="S788" s="1">
        <v>0</v>
      </c>
      <c r="T788" s="1">
        <v>0</v>
      </c>
      <c r="U788" s="1">
        <v>0</v>
      </c>
      <c r="W788" s="1">
        <v>0</v>
      </c>
      <c r="X788" s="1">
        <v>0</v>
      </c>
      <c r="Y788" s="1">
        <v>0</v>
      </c>
      <c r="AB788" s="275">
        <v>44651</v>
      </c>
      <c r="AC788" s="1">
        <v>1</v>
      </c>
      <c r="AD788" s="1" t="s">
        <v>2623</v>
      </c>
      <c r="AE788" s="1">
        <v>1</v>
      </c>
      <c r="AF788" s="1">
        <v>30</v>
      </c>
      <c r="AG788" s="1">
        <v>0</v>
      </c>
      <c r="AN788" s="1">
        <v>1</v>
      </c>
      <c r="AO788" s="1">
        <v>1</v>
      </c>
      <c r="AR788" s="276">
        <v>327940.34999999998</v>
      </c>
      <c r="AS788" s="1" t="s">
        <v>2657</v>
      </c>
      <c r="AT788" s="1">
        <v>0</v>
      </c>
      <c r="AU788" s="1">
        <v>0</v>
      </c>
      <c r="AX788" s="1">
        <v>5</v>
      </c>
      <c r="BC788" s="1">
        <v>1</v>
      </c>
      <c r="BD788" s="1">
        <v>7</v>
      </c>
      <c r="BE788" s="1">
        <v>2</v>
      </c>
      <c r="BF788" s="296">
        <v>2647408.2202899125</v>
      </c>
      <c r="BO788" s="279">
        <f t="shared" si="51"/>
        <v>2086424740</v>
      </c>
      <c r="BP788" s="2">
        <f t="shared" si="52"/>
        <v>0</v>
      </c>
      <c r="BQ788" s="2">
        <f t="shared" si="50"/>
        <v>15688558.91</v>
      </c>
      <c r="BS788" s="280">
        <v>2086424740</v>
      </c>
      <c r="BT788" s="281"/>
      <c r="BU788" s="281"/>
      <c r="BV788" s="281">
        <v>13952746.486173645</v>
      </c>
      <c r="BW788" s="281"/>
      <c r="BX788" s="281"/>
      <c r="BY788" s="281"/>
      <c r="BZ788" s="281"/>
      <c r="CA788" s="281">
        <v>1735812.423826356</v>
      </c>
      <c r="CB788" s="281"/>
      <c r="CC788" s="281"/>
      <c r="CD788" s="281"/>
      <c r="CE788" s="281"/>
      <c r="CF788" s="281"/>
      <c r="CG788" s="281"/>
    </row>
    <row r="789" spans="1:85" x14ac:dyDescent="0.3">
      <c r="A789" s="273">
        <f t="shared" si="49"/>
        <v>42227576</v>
      </c>
      <c r="B789" s="1" t="s">
        <v>2621</v>
      </c>
      <c r="C789" s="274">
        <v>26696662</v>
      </c>
      <c r="D789" s="1">
        <v>144105</v>
      </c>
      <c r="E789" s="1">
        <v>4</v>
      </c>
      <c r="F789" s="1" t="s">
        <v>4346</v>
      </c>
      <c r="G789" s="275">
        <v>44399</v>
      </c>
      <c r="H789" s="275">
        <v>45473</v>
      </c>
      <c r="I789" s="1">
        <v>1</v>
      </c>
      <c r="J789" s="1">
        <v>1</v>
      </c>
      <c r="K789" s="1">
        <v>8</v>
      </c>
      <c r="L789" s="1">
        <v>30</v>
      </c>
      <c r="M789" s="1">
        <v>2</v>
      </c>
      <c r="N789" s="1">
        <v>9</v>
      </c>
      <c r="O789" s="1">
        <v>9.3800000000000008</v>
      </c>
      <c r="P789" s="1">
        <v>65155675</v>
      </c>
      <c r="Q789" s="1">
        <v>1589796</v>
      </c>
      <c r="R789" s="1">
        <v>51523424</v>
      </c>
      <c r="S789" s="1">
        <v>0</v>
      </c>
      <c r="T789" s="1">
        <v>0</v>
      </c>
      <c r="U789" s="1">
        <v>0</v>
      </c>
      <c r="W789" s="1">
        <v>0</v>
      </c>
      <c r="X789" s="1">
        <v>0</v>
      </c>
      <c r="Y789" s="1">
        <v>0</v>
      </c>
      <c r="Z789" s="1" t="s">
        <v>4672</v>
      </c>
      <c r="AA789" s="1" t="s">
        <v>2807</v>
      </c>
      <c r="AB789" s="275">
        <v>44651</v>
      </c>
      <c r="AC789" s="1">
        <v>1</v>
      </c>
      <c r="AD789" s="1" t="s">
        <v>2623</v>
      </c>
      <c r="AE789" s="1">
        <v>1</v>
      </c>
      <c r="AF789" s="1">
        <v>30</v>
      </c>
      <c r="AG789" s="1">
        <v>992</v>
      </c>
      <c r="AN789" s="1">
        <v>1</v>
      </c>
      <c r="AO789" s="1">
        <v>1</v>
      </c>
      <c r="AR789" s="276">
        <v>1161984</v>
      </c>
      <c r="AS789" s="1" t="s">
        <v>2677</v>
      </c>
      <c r="AT789" s="1">
        <v>0</v>
      </c>
      <c r="AU789" s="1">
        <v>0</v>
      </c>
      <c r="AV789" s="1" t="s">
        <v>2625</v>
      </c>
      <c r="AW789" s="1" t="s">
        <v>2626</v>
      </c>
      <c r="AX789" s="1">
        <v>5</v>
      </c>
      <c r="BC789" s="1">
        <v>1</v>
      </c>
      <c r="BD789" s="1">
        <v>7</v>
      </c>
      <c r="BE789" s="1">
        <v>2</v>
      </c>
      <c r="BF789" s="296">
        <v>8133864</v>
      </c>
      <c r="BO789" s="279">
        <f t="shared" si="51"/>
        <v>2086424797</v>
      </c>
      <c r="BP789" s="2">
        <f t="shared" si="52"/>
        <v>0</v>
      </c>
      <c r="BQ789" s="2">
        <f t="shared" si="50"/>
        <v>6351053</v>
      </c>
      <c r="BS789" s="280">
        <v>2086424797</v>
      </c>
      <c r="BT789" s="281"/>
      <c r="BU789" s="281"/>
      <c r="BV789" s="281">
        <v>6351053</v>
      </c>
      <c r="BW789" s="281"/>
      <c r="BX789" s="281"/>
      <c r="BY789" s="281"/>
      <c r="BZ789" s="281"/>
      <c r="CA789" s="281"/>
      <c r="CB789" s="281"/>
      <c r="CC789" s="281"/>
      <c r="CD789" s="281"/>
      <c r="CE789" s="281"/>
      <c r="CF789" s="281"/>
      <c r="CG789" s="281"/>
    </row>
    <row r="790" spans="1:85" x14ac:dyDescent="0.3">
      <c r="A790" s="273">
        <f t="shared" si="49"/>
        <v>84908416.799721226</v>
      </c>
      <c r="B790" s="1" t="s">
        <v>2621</v>
      </c>
      <c r="C790" s="282">
        <v>26699866</v>
      </c>
      <c r="D790" s="149">
        <v>141105</v>
      </c>
      <c r="E790" s="149">
        <v>3</v>
      </c>
      <c r="F790" s="149" t="s">
        <v>2631</v>
      </c>
      <c r="G790" s="283">
        <v>43753</v>
      </c>
      <c r="H790" s="283">
        <v>46752</v>
      </c>
      <c r="I790" s="149">
        <v>0</v>
      </c>
      <c r="J790" s="149">
        <v>1</v>
      </c>
      <c r="K790" s="149">
        <v>32</v>
      </c>
      <c r="L790" s="149">
        <v>30</v>
      </c>
      <c r="M790" s="149">
        <v>2</v>
      </c>
      <c r="N790" s="149">
        <v>10.199999999999999</v>
      </c>
      <c r="O790" s="149">
        <v>10.69</v>
      </c>
      <c r="P790" s="149">
        <v>147761462</v>
      </c>
      <c r="Q790" s="149">
        <v>1858410</v>
      </c>
      <c r="R790" s="149">
        <v>115525894</v>
      </c>
      <c r="S790" s="149">
        <v>0</v>
      </c>
      <c r="T790" s="149">
        <v>0</v>
      </c>
      <c r="U790" s="149">
        <v>315485000</v>
      </c>
      <c r="V790" s="149">
        <v>43585</v>
      </c>
      <c r="W790" s="149">
        <v>0</v>
      </c>
      <c r="X790" s="149">
        <v>0</v>
      </c>
      <c r="Y790" s="149">
        <v>0</v>
      </c>
      <c r="Z790" s="149" t="s">
        <v>5647</v>
      </c>
      <c r="AA790" s="149" t="s">
        <v>2807</v>
      </c>
      <c r="AB790" s="283">
        <v>44651</v>
      </c>
      <c r="AC790" s="149">
        <v>2</v>
      </c>
      <c r="AD790" s="149" t="s">
        <v>2623</v>
      </c>
      <c r="AE790" s="149">
        <v>1</v>
      </c>
      <c r="AF790" s="149">
        <v>30</v>
      </c>
      <c r="AG790" s="149">
        <v>0</v>
      </c>
      <c r="AH790" s="149"/>
      <c r="AI790" s="149"/>
      <c r="AJ790" s="149"/>
      <c r="AK790" s="149"/>
      <c r="AL790" s="149"/>
      <c r="AM790" s="149"/>
      <c r="AN790" s="149">
        <v>1</v>
      </c>
      <c r="AO790" s="149">
        <v>1</v>
      </c>
      <c r="AP790" s="149">
        <v>43753</v>
      </c>
      <c r="AQ790" s="149" t="s">
        <v>2629</v>
      </c>
      <c r="AR790" s="284">
        <v>3445289.17</v>
      </c>
      <c r="AS790" s="1" t="s">
        <v>2632</v>
      </c>
      <c r="AT790" s="1">
        <v>0</v>
      </c>
      <c r="AU790" s="1">
        <v>0</v>
      </c>
      <c r="AV790" s="1" t="s">
        <v>2625</v>
      </c>
      <c r="AW790" s="1" t="s">
        <v>2626</v>
      </c>
      <c r="AX790" s="1">
        <v>5</v>
      </c>
      <c r="BC790" s="1">
        <v>1</v>
      </c>
      <c r="BD790" s="1">
        <v>7</v>
      </c>
      <c r="BE790" s="1">
        <v>2</v>
      </c>
      <c r="BF790" s="296">
        <v>27172188.030278772</v>
      </c>
      <c r="BO790" s="279">
        <f t="shared" si="51"/>
        <v>2086904649</v>
      </c>
      <c r="BP790" s="2">
        <f t="shared" si="52"/>
        <v>0</v>
      </c>
      <c r="BQ790" s="2">
        <f t="shared" si="50"/>
        <v>0</v>
      </c>
      <c r="BS790" s="280">
        <v>2086904649</v>
      </c>
      <c r="BT790" s="281"/>
      <c r="BU790" s="281">
        <v>0</v>
      </c>
      <c r="BV790" s="281"/>
      <c r="BW790" s="281"/>
      <c r="BX790" s="281"/>
      <c r="BY790" s="281"/>
      <c r="BZ790" s="281"/>
      <c r="CA790" s="281"/>
      <c r="CB790" s="281"/>
      <c r="CC790" s="281"/>
      <c r="CD790" s="281"/>
      <c r="CE790" s="281"/>
      <c r="CF790" s="281"/>
      <c r="CG790" s="281"/>
    </row>
    <row r="791" spans="1:85" x14ac:dyDescent="0.3">
      <c r="A791" s="273">
        <f t="shared" si="49"/>
        <v>2645578.200278772</v>
      </c>
      <c r="B791" s="1" t="s">
        <v>2621</v>
      </c>
      <c r="C791" s="274">
        <v>26699866</v>
      </c>
      <c r="D791" s="1">
        <v>144105</v>
      </c>
      <c r="E791" s="1">
        <v>3</v>
      </c>
      <c r="F791" s="1" t="s">
        <v>3889</v>
      </c>
      <c r="G791" s="275">
        <v>44217</v>
      </c>
      <c r="H791" s="275">
        <v>44773</v>
      </c>
      <c r="I791" s="1">
        <v>0</v>
      </c>
      <c r="J791" s="1">
        <v>1</v>
      </c>
      <c r="K791" s="1">
        <v>16</v>
      </c>
      <c r="L791" s="1">
        <v>30</v>
      </c>
      <c r="M791" s="1">
        <v>2</v>
      </c>
      <c r="N791" s="1">
        <v>10.27</v>
      </c>
      <c r="O791" s="1">
        <v>10.77</v>
      </c>
      <c r="P791" s="1">
        <v>12154424</v>
      </c>
      <c r="Q791" s="1">
        <v>371890</v>
      </c>
      <c r="R791" s="1">
        <v>3599479</v>
      </c>
      <c r="S791" s="1">
        <v>0</v>
      </c>
      <c r="T791" s="1">
        <v>0</v>
      </c>
      <c r="U791" s="1">
        <v>0</v>
      </c>
      <c r="W791" s="1">
        <v>0</v>
      </c>
      <c r="X791" s="1">
        <v>0</v>
      </c>
      <c r="Y791" s="1">
        <v>0</v>
      </c>
      <c r="Z791" s="1" t="s">
        <v>5727</v>
      </c>
      <c r="AA791" s="1" t="s">
        <v>2911</v>
      </c>
      <c r="AB791" s="275">
        <v>44651</v>
      </c>
      <c r="AC791" s="1">
        <v>1</v>
      </c>
      <c r="AD791" s="1" t="s">
        <v>2623</v>
      </c>
      <c r="AE791" s="1">
        <v>1</v>
      </c>
      <c r="AF791" s="1">
        <v>30</v>
      </c>
      <c r="AG791" s="1">
        <v>0</v>
      </c>
      <c r="AN791" s="1">
        <v>1</v>
      </c>
      <c r="AO791" s="1">
        <v>1</v>
      </c>
      <c r="AP791" s="1">
        <v>44217</v>
      </c>
      <c r="AQ791" s="1" t="s">
        <v>2629</v>
      </c>
      <c r="AR791" s="276">
        <v>107287.83</v>
      </c>
      <c r="AS791" s="1" t="s">
        <v>2624</v>
      </c>
      <c r="AT791" s="1">
        <v>0</v>
      </c>
      <c r="AU791" s="1">
        <v>0</v>
      </c>
      <c r="AV791" s="1" t="s">
        <v>2625</v>
      </c>
      <c r="AW791" s="1" t="s">
        <v>2626</v>
      </c>
      <c r="AX791" s="1">
        <v>5</v>
      </c>
      <c r="BC791" s="1">
        <v>1</v>
      </c>
      <c r="BD791" s="1">
        <v>7</v>
      </c>
      <c r="BE791" s="1">
        <v>2</v>
      </c>
      <c r="BF791" s="296">
        <v>846612.96972122812</v>
      </c>
      <c r="BO791" s="279">
        <f t="shared" si="51"/>
        <v>2086922264</v>
      </c>
      <c r="BP791" s="2">
        <f t="shared" si="52"/>
        <v>0</v>
      </c>
      <c r="BQ791" s="2">
        <f t="shared" si="50"/>
        <v>2914869</v>
      </c>
      <c r="BS791" s="280">
        <v>2086922264</v>
      </c>
      <c r="BT791" s="281"/>
      <c r="BU791" s="281"/>
      <c r="BV791" s="281">
        <v>2914869</v>
      </c>
      <c r="BW791" s="281"/>
      <c r="BX791" s="281"/>
      <c r="BY791" s="281"/>
      <c r="BZ791" s="281"/>
      <c r="CA791" s="281"/>
      <c r="CB791" s="281"/>
      <c r="CC791" s="281"/>
      <c r="CD791" s="281"/>
      <c r="CE791" s="281"/>
      <c r="CF791" s="281"/>
      <c r="CG791" s="281"/>
    </row>
    <row r="792" spans="1:85" x14ac:dyDescent="0.3">
      <c r="A792" s="273">
        <f t="shared" si="49"/>
        <v>5438877.6446894705</v>
      </c>
      <c r="B792" s="1" t="s">
        <v>2621</v>
      </c>
      <c r="C792" s="274">
        <v>26704668</v>
      </c>
      <c r="D792" s="1">
        <v>144105</v>
      </c>
      <c r="E792" s="1">
        <v>4</v>
      </c>
      <c r="F792" s="1" t="s">
        <v>3050</v>
      </c>
      <c r="G792" s="275">
        <v>44000</v>
      </c>
      <c r="H792" s="275">
        <v>45322</v>
      </c>
      <c r="I792" s="1">
        <v>0</v>
      </c>
      <c r="J792" s="1">
        <v>1</v>
      </c>
      <c r="K792" s="1">
        <v>23</v>
      </c>
      <c r="L792" s="1">
        <v>30</v>
      </c>
      <c r="M792" s="1">
        <v>2</v>
      </c>
      <c r="N792" s="1">
        <v>9</v>
      </c>
      <c r="O792" s="1">
        <v>9.3800000000000008</v>
      </c>
      <c r="P792" s="1">
        <v>40456746</v>
      </c>
      <c r="Q792" s="1">
        <v>1052050</v>
      </c>
      <c r="R792" s="1">
        <v>22994366</v>
      </c>
      <c r="S792" s="1">
        <v>0</v>
      </c>
      <c r="T792" s="1">
        <v>0</v>
      </c>
      <c r="U792" s="1">
        <v>0</v>
      </c>
      <c r="W792" s="1">
        <v>0</v>
      </c>
      <c r="X792" s="1">
        <v>0</v>
      </c>
      <c r="Y792" s="1">
        <v>0</v>
      </c>
      <c r="Z792" s="1" t="s">
        <v>2664</v>
      </c>
      <c r="AA792" s="1" t="s">
        <v>3609</v>
      </c>
      <c r="AB792" s="275">
        <v>44651</v>
      </c>
      <c r="AC792" s="1">
        <v>1</v>
      </c>
      <c r="AD792" s="1" t="s">
        <v>2623</v>
      </c>
      <c r="AE792" s="1">
        <v>1</v>
      </c>
      <c r="AF792" s="1">
        <v>30</v>
      </c>
      <c r="AG792" s="1">
        <v>0</v>
      </c>
      <c r="AN792" s="1">
        <v>1</v>
      </c>
      <c r="AO792" s="1">
        <v>1</v>
      </c>
      <c r="AR792" s="276">
        <v>1976130.22</v>
      </c>
      <c r="AS792" s="1" t="s">
        <v>2677</v>
      </c>
      <c r="AT792" s="1">
        <v>0</v>
      </c>
      <c r="AU792" s="1">
        <v>0</v>
      </c>
      <c r="AV792" s="1" t="s">
        <v>2625</v>
      </c>
      <c r="AW792" s="1" t="s">
        <v>2626</v>
      </c>
      <c r="AX792" s="1">
        <v>5</v>
      </c>
      <c r="BC792" s="1">
        <v>1</v>
      </c>
      <c r="BD792" s="1">
        <v>7</v>
      </c>
      <c r="BE792" s="1">
        <v>2</v>
      </c>
      <c r="BF792" s="296">
        <v>15579358.135310531</v>
      </c>
      <c r="BO792" s="279">
        <f t="shared" si="51"/>
        <v>2086940666</v>
      </c>
      <c r="BP792" s="2">
        <f t="shared" si="52"/>
        <v>0</v>
      </c>
      <c r="BQ792" s="2">
        <f t="shared" si="50"/>
        <v>1925774</v>
      </c>
      <c r="BS792" s="280">
        <v>2086940666</v>
      </c>
      <c r="BT792" s="281"/>
      <c r="BU792" s="281"/>
      <c r="BV792" s="281">
        <v>1925774</v>
      </c>
      <c r="BW792" s="281"/>
      <c r="BX792" s="281"/>
      <c r="BY792" s="281"/>
      <c r="BZ792" s="281"/>
      <c r="CA792" s="281"/>
      <c r="CB792" s="281"/>
      <c r="CC792" s="281"/>
      <c r="CD792" s="281"/>
      <c r="CE792" s="281"/>
      <c r="CF792" s="281"/>
      <c r="CG792" s="281"/>
    </row>
    <row r="793" spans="1:85" x14ac:dyDescent="0.3">
      <c r="A793" s="273">
        <f t="shared" si="49"/>
        <v>811000.35531052994</v>
      </c>
      <c r="B793" s="1" t="s">
        <v>2621</v>
      </c>
      <c r="C793" s="274">
        <v>26704668</v>
      </c>
      <c r="D793" s="1">
        <v>144205</v>
      </c>
      <c r="E793" s="1">
        <v>4</v>
      </c>
      <c r="F793" s="1" t="s">
        <v>5505</v>
      </c>
      <c r="G793" s="275">
        <v>44518</v>
      </c>
      <c r="H793" s="275">
        <v>45260</v>
      </c>
      <c r="I793" s="1">
        <v>0</v>
      </c>
      <c r="J793" s="1">
        <v>1</v>
      </c>
      <c r="K793" s="1">
        <v>4</v>
      </c>
      <c r="L793" s="1">
        <v>30</v>
      </c>
      <c r="M793" s="1">
        <v>2</v>
      </c>
      <c r="N793" s="1">
        <v>17.690000000000001</v>
      </c>
      <c r="O793" s="1">
        <v>19.2</v>
      </c>
      <c r="P793" s="1">
        <v>4000000</v>
      </c>
      <c r="Q793" s="1">
        <v>199896</v>
      </c>
      <c r="R793" s="1">
        <v>3429032</v>
      </c>
      <c r="S793" s="1">
        <v>0</v>
      </c>
      <c r="T793" s="1">
        <v>0</v>
      </c>
      <c r="U793" s="1">
        <v>0</v>
      </c>
      <c r="W793" s="1">
        <v>0</v>
      </c>
      <c r="X793" s="1">
        <v>0</v>
      </c>
      <c r="Y793" s="1">
        <v>0</v>
      </c>
      <c r="AB793" s="275">
        <v>44651</v>
      </c>
      <c r="AC793" s="1">
        <v>1</v>
      </c>
      <c r="AD793" s="1" t="s">
        <v>2623</v>
      </c>
      <c r="AE793" s="1">
        <v>1</v>
      </c>
      <c r="AF793" s="1">
        <v>30</v>
      </c>
      <c r="AG793" s="1">
        <v>0</v>
      </c>
      <c r="AN793" s="1">
        <v>1</v>
      </c>
      <c r="AO793" s="1">
        <v>1</v>
      </c>
      <c r="AR793" s="276">
        <v>294761.78000000003</v>
      </c>
      <c r="AS793" s="1" t="s">
        <v>2657</v>
      </c>
      <c r="AT793" s="1">
        <v>0</v>
      </c>
      <c r="AU793" s="1">
        <v>0</v>
      </c>
      <c r="AX793" s="1">
        <v>5</v>
      </c>
      <c r="BC793" s="1">
        <v>1</v>
      </c>
      <c r="BD793" s="1">
        <v>7</v>
      </c>
      <c r="BE793" s="1">
        <v>2</v>
      </c>
      <c r="BF793" s="296">
        <v>2323269.8646894698</v>
      </c>
      <c r="BO793" s="279">
        <f t="shared" si="51"/>
        <v>2086948678</v>
      </c>
      <c r="BP793" s="2">
        <f t="shared" si="52"/>
        <v>0</v>
      </c>
      <c r="BQ793" s="2">
        <f t="shared" si="50"/>
        <v>12677953.43</v>
      </c>
      <c r="BS793" s="280">
        <v>2086948678</v>
      </c>
      <c r="BT793" s="281"/>
      <c r="BU793" s="281"/>
      <c r="BV793" s="281">
        <v>1293455.6577506983</v>
      </c>
      <c r="BW793" s="281"/>
      <c r="BX793" s="281"/>
      <c r="BY793" s="281"/>
      <c r="BZ793" s="281"/>
      <c r="CA793" s="281">
        <v>11384497.772249302</v>
      </c>
      <c r="CB793" s="281"/>
      <c r="CC793" s="281"/>
      <c r="CD793" s="281"/>
      <c r="CE793" s="281"/>
      <c r="CF793" s="281"/>
      <c r="CG793" s="281"/>
    </row>
    <row r="794" spans="1:85" x14ac:dyDescent="0.3">
      <c r="A794" s="273">
        <f t="shared" si="49"/>
        <v>3006295.0060708849</v>
      </c>
      <c r="B794" s="1" t="s">
        <v>2621</v>
      </c>
      <c r="C794" s="274">
        <v>26708746</v>
      </c>
      <c r="D794" s="1">
        <v>144105</v>
      </c>
      <c r="E794" s="1">
        <v>4</v>
      </c>
      <c r="F794" s="1" t="s">
        <v>5795</v>
      </c>
      <c r="G794" s="275">
        <v>44574</v>
      </c>
      <c r="H794" s="275">
        <v>45322</v>
      </c>
      <c r="I794" s="1">
        <v>0</v>
      </c>
      <c r="J794" s="1">
        <v>1</v>
      </c>
      <c r="K794" s="1">
        <v>2</v>
      </c>
      <c r="L794" s="1">
        <v>30</v>
      </c>
      <c r="M794" s="1">
        <v>2</v>
      </c>
      <c r="N794" s="1">
        <v>5.99</v>
      </c>
      <c r="O794" s="1">
        <v>6.16</v>
      </c>
      <c r="P794" s="1">
        <v>10045878</v>
      </c>
      <c r="Q794" s="1">
        <v>241006</v>
      </c>
      <c r="R794" s="1">
        <v>9670075</v>
      </c>
      <c r="S794" s="1">
        <v>0</v>
      </c>
      <c r="T794" s="1">
        <v>0</v>
      </c>
      <c r="U794" s="1">
        <v>0</v>
      </c>
      <c r="W794" s="1">
        <v>0</v>
      </c>
      <c r="X794" s="1">
        <v>0</v>
      </c>
      <c r="Y794" s="1">
        <v>0</v>
      </c>
      <c r="Z794" s="1" t="s">
        <v>5413</v>
      </c>
      <c r="AA794" s="1" t="s">
        <v>2807</v>
      </c>
      <c r="AB794" s="275">
        <v>44651</v>
      </c>
      <c r="AC794" s="1">
        <v>1</v>
      </c>
      <c r="AD794" s="1" t="s">
        <v>2623</v>
      </c>
      <c r="AE794" s="1">
        <v>1</v>
      </c>
      <c r="AF794" s="1">
        <v>30</v>
      </c>
      <c r="AG794" s="1">
        <v>0</v>
      </c>
      <c r="AN794" s="1">
        <v>1</v>
      </c>
      <c r="AO794" s="1">
        <v>1</v>
      </c>
      <c r="AR794" s="276">
        <v>782218.2</v>
      </c>
      <c r="AS794" s="1" t="s">
        <v>2632</v>
      </c>
      <c r="AT794" s="1">
        <v>0</v>
      </c>
      <c r="AU794" s="1">
        <v>0</v>
      </c>
      <c r="AV794" s="1" t="s">
        <v>2625</v>
      </c>
      <c r="AW794" s="1" t="s">
        <v>2626</v>
      </c>
      <c r="AX794" s="1">
        <v>5</v>
      </c>
      <c r="BC794" s="1">
        <v>1</v>
      </c>
      <c r="BD794" s="1">
        <v>7</v>
      </c>
      <c r="BE794" s="1">
        <v>2</v>
      </c>
      <c r="BF794" s="296">
        <v>5881561.7939291159</v>
      </c>
      <c r="BO794" s="279">
        <f t="shared" si="51"/>
        <v>2087222066</v>
      </c>
      <c r="BP794" s="2">
        <f t="shared" si="52"/>
        <v>0</v>
      </c>
      <c r="BQ794" s="2">
        <f t="shared" si="50"/>
        <v>4742355</v>
      </c>
      <c r="BS794" s="280">
        <v>2087222066</v>
      </c>
      <c r="BT794" s="281"/>
      <c r="BU794" s="281"/>
      <c r="BV794" s="281">
        <v>4742355</v>
      </c>
      <c r="BW794" s="281"/>
      <c r="BX794" s="281"/>
      <c r="BY794" s="281"/>
      <c r="BZ794" s="281"/>
      <c r="CA794" s="281"/>
      <c r="CB794" s="281"/>
      <c r="CC794" s="281"/>
      <c r="CD794" s="281"/>
      <c r="CE794" s="281"/>
      <c r="CF794" s="281"/>
      <c r="CG794" s="281"/>
    </row>
    <row r="795" spans="1:85" x14ac:dyDescent="0.3">
      <c r="A795" s="273">
        <f t="shared" si="49"/>
        <v>1217115.1172685781</v>
      </c>
      <c r="B795" s="1" t="s">
        <v>2621</v>
      </c>
      <c r="C795" s="274">
        <v>26708746</v>
      </c>
      <c r="D795" s="1">
        <v>144205</v>
      </c>
      <c r="E795" s="1">
        <v>4</v>
      </c>
      <c r="F795" s="1" t="s">
        <v>3319</v>
      </c>
      <c r="G795" s="275">
        <v>43832</v>
      </c>
      <c r="H795" s="275">
        <v>46477</v>
      </c>
      <c r="I795" s="1">
        <v>0</v>
      </c>
      <c r="J795" s="1">
        <v>1</v>
      </c>
      <c r="K795" s="1">
        <v>25</v>
      </c>
      <c r="L795" s="1">
        <v>30</v>
      </c>
      <c r="M795" s="1">
        <v>2</v>
      </c>
      <c r="N795" s="1">
        <v>18</v>
      </c>
      <c r="O795" s="1">
        <v>19.559999999999999</v>
      </c>
      <c r="P795" s="1">
        <v>4000000</v>
      </c>
      <c r="Q795" s="1">
        <v>100000</v>
      </c>
      <c r="R795" s="1">
        <v>3915269</v>
      </c>
      <c r="S795" s="1">
        <v>0</v>
      </c>
      <c r="T795" s="1">
        <v>0</v>
      </c>
      <c r="U795" s="1">
        <v>0</v>
      </c>
      <c r="W795" s="1">
        <v>0</v>
      </c>
      <c r="X795" s="1">
        <v>0</v>
      </c>
      <c r="Y795" s="1">
        <v>0</v>
      </c>
      <c r="AB795" s="275">
        <v>44651</v>
      </c>
      <c r="AC795" s="1">
        <v>1</v>
      </c>
      <c r="AD795" s="1" t="s">
        <v>2623</v>
      </c>
      <c r="AE795" s="1">
        <v>1</v>
      </c>
      <c r="AF795" s="1">
        <v>30</v>
      </c>
      <c r="AG795" s="1">
        <v>0</v>
      </c>
      <c r="AN795" s="1">
        <v>1</v>
      </c>
      <c r="AO795" s="1">
        <v>1</v>
      </c>
      <c r="AR795" s="276">
        <v>316797.32</v>
      </c>
      <c r="AS795" s="1" t="s">
        <v>2657</v>
      </c>
      <c r="AT795" s="1">
        <v>0</v>
      </c>
      <c r="AU795" s="1">
        <v>0</v>
      </c>
      <c r="AX795" s="1">
        <v>5</v>
      </c>
      <c r="BC795" s="1">
        <v>1</v>
      </c>
      <c r="BD795" s="1">
        <v>7</v>
      </c>
      <c r="BE795" s="1">
        <v>2</v>
      </c>
      <c r="BF795" s="296">
        <v>2381356.562731422</v>
      </c>
      <c r="BO795" s="279">
        <f t="shared" si="51"/>
        <v>2087292442</v>
      </c>
      <c r="BP795" s="2">
        <f t="shared" si="52"/>
        <v>0</v>
      </c>
      <c r="BQ795" s="2">
        <f t="shared" si="50"/>
        <v>8485292.3000000007</v>
      </c>
      <c r="BS795" s="280">
        <v>2087292442</v>
      </c>
      <c r="BT795" s="281"/>
      <c r="BU795" s="281"/>
      <c r="BV795" s="281">
        <v>6906583.3001683448</v>
      </c>
      <c r="BW795" s="281"/>
      <c r="BX795" s="281"/>
      <c r="BY795" s="281"/>
      <c r="BZ795" s="281"/>
      <c r="CA795" s="281">
        <v>1578708.9998316555</v>
      </c>
      <c r="CB795" s="281"/>
      <c r="CC795" s="281"/>
      <c r="CD795" s="281"/>
      <c r="CE795" s="281"/>
      <c r="CF795" s="281"/>
      <c r="CG795" s="281"/>
    </row>
    <row r="796" spans="1:85" x14ac:dyDescent="0.3">
      <c r="A796" s="273">
        <f t="shared" si="49"/>
        <v>1084718.7987426608</v>
      </c>
      <c r="B796" s="1" t="s">
        <v>2621</v>
      </c>
      <c r="C796" s="274">
        <v>26708746</v>
      </c>
      <c r="D796" s="1">
        <v>144205</v>
      </c>
      <c r="E796" s="1">
        <v>4</v>
      </c>
      <c r="F796" s="1" t="s">
        <v>4419</v>
      </c>
      <c r="G796" s="275">
        <v>44266</v>
      </c>
      <c r="H796" s="275">
        <v>45382</v>
      </c>
      <c r="I796" s="1">
        <v>0</v>
      </c>
      <c r="J796" s="1">
        <v>1</v>
      </c>
      <c r="K796" s="1">
        <v>12</v>
      </c>
      <c r="L796" s="1">
        <v>30</v>
      </c>
      <c r="M796" s="1">
        <v>2</v>
      </c>
      <c r="N796" s="1">
        <v>7.2</v>
      </c>
      <c r="O796" s="1">
        <v>7.44</v>
      </c>
      <c r="P796" s="1">
        <v>5045392</v>
      </c>
      <c r="Q796" s="1">
        <v>157182</v>
      </c>
      <c r="R796" s="1">
        <v>3489333</v>
      </c>
      <c r="S796" s="1">
        <v>0</v>
      </c>
      <c r="T796" s="1">
        <v>0</v>
      </c>
      <c r="U796" s="1">
        <v>0</v>
      </c>
      <c r="W796" s="1">
        <v>0</v>
      </c>
      <c r="X796" s="1">
        <v>0</v>
      </c>
      <c r="Y796" s="1">
        <v>0</v>
      </c>
      <c r="AB796" s="275">
        <v>44651</v>
      </c>
      <c r="AC796" s="1">
        <v>1</v>
      </c>
      <c r="AD796" s="1" t="s">
        <v>2623</v>
      </c>
      <c r="AE796" s="1">
        <v>1</v>
      </c>
      <c r="AF796" s="1">
        <v>30</v>
      </c>
      <c r="AG796" s="1">
        <v>0</v>
      </c>
      <c r="AN796" s="1">
        <v>1</v>
      </c>
      <c r="AO796" s="1">
        <v>1</v>
      </c>
      <c r="AR796" s="276">
        <v>282321.7</v>
      </c>
      <c r="AS796" s="1" t="s">
        <v>2632</v>
      </c>
      <c r="AT796" s="1">
        <v>0</v>
      </c>
      <c r="AU796" s="1">
        <v>0</v>
      </c>
      <c r="AX796" s="1">
        <v>5</v>
      </c>
      <c r="BC796" s="1">
        <v>1</v>
      </c>
      <c r="BD796" s="1">
        <v>7</v>
      </c>
      <c r="BE796" s="1">
        <v>2</v>
      </c>
      <c r="BF796" s="296">
        <v>2122292.501257339</v>
      </c>
      <c r="BO796" s="279">
        <f t="shared" si="51"/>
        <v>2087292666</v>
      </c>
      <c r="BP796" s="2">
        <f t="shared" si="52"/>
        <v>0</v>
      </c>
      <c r="BQ796" s="2">
        <f t="shared" si="50"/>
        <v>1916904.0000000005</v>
      </c>
      <c r="BS796" s="280">
        <v>2087292666</v>
      </c>
      <c r="BT796" s="281"/>
      <c r="BU796" s="281"/>
      <c r="BV796" s="281">
        <v>1787997.0986256087</v>
      </c>
      <c r="BW796" s="281"/>
      <c r="BX796" s="281"/>
      <c r="BY796" s="281"/>
      <c r="BZ796" s="281"/>
      <c r="CA796" s="281">
        <v>128906.90137439172</v>
      </c>
      <c r="CB796" s="281"/>
      <c r="CC796" s="281"/>
      <c r="CD796" s="281"/>
      <c r="CE796" s="281"/>
      <c r="CF796" s="281"/>
      <c r="CG796" s="281"/>
    </row>
    <row r="797" spans="1:85" x14ac:dyDescent="0.3">
      <c r="A797" s="273">
        <f t="shared" si="49"/>
        <v>2770662.0779178767</v>
      </c>
      <c r="B797" s="1" t="s">
        <v>2621</v>
      </c>
      <c r="C797" s="274">
        <v>26708746</v>
      </c>
      <c r="D797" s="1">
        <v>144205</v>
      </c>
      <c r="E797" s="1">
        <v>4</v>
      </c>
      <c r="F797" s="1" t="s">
        <v>6419</v>
      </c>
      <c r="G797" s="275">
        <v>44622</v>
      </c>
      <c r="H797" s="275">
        <v>45382</v>
      </c>
      <c r="I797" s="1">
        <v>0</v>
      </c>
      <c r="J797" s="1">
        <v>1</v>
      </c>
      <c r="K797" s="1">
        <v>0</v>
      </c>
      <c r="L797" s="1">
        <v>30</v>
      </c>
      <c r="M797" s="1">
        <v>2</v>
      </c>
      <c r="N797" s="1">
        <v>12.3</v>
      </c>
      <c r="O797" s="1">
        <v>13.01</v>
      </c>
      <c r="P797" s="1">
        <v>8911949</v>
      </c>
      <c r="Q797" s="1">
        <v>422469</v>
      </c>
      <c r="R797" s="1">
        <v>8911949</v>
      </c>
      <c r="S797" s="1">
        <v>0</v>
      </c>
      <c r="T797" s="1">
        <v>0</v>
      </c>
      <c r="U797" s="1">
        <v>0</v>
      </c>
      <c r="W797" s="1">
        <v>0</v>
      </c>
      <c r="X797" s="1">
        <v>0</v>
      </c>
      <c r="Y797" s="1">
        <v>0</v>
      </c>
      <c r="AB797" s="275">
        <v>44622</v>
      </c>
      <c r="AC797" s="1">
        <v>1</v>
      </c>
      <c r="AD797" s="1" t="s">
        <v>2623</v>
      </c>
      <c r="AE797" s="1">
        <v>1</v>
      </c>
      <c r="AF797" s="1">
        <v>30</v>
      </c>
      <c r="AG797" s="1">
        <v>0</v>
      </c>
      <c r="AN797" s="1">
        <v>1</v>
      </c>
      <c r="AO797" s="1">
        <v>1</v>
      </c>
      <c r="AR797" s="276">
        <v>720834.78</v>
      </c>
      <c r="AS797" s="1" t="s">
        <v>2719</v>
      </c>
      <c r="AT797" s="1">
        <v>0</v>
      </c>
      <c r="AU797" s="1">
        <v>0</v>
      </c>
      <c r="AX797" s="1">
        <v>5</v>
      </c>
      <c r="BC797" s="1">
        <v>1</v>
      </c>
      <c r="BD797" s="1">
        <v>7</v>
      </c>
      <c r="BE797" s="1">
        <v>2</v>
      </c>
      <c r="BF797" s="296">
        <v>5420452.1420821231</v>
      </c>
      <c r="BO797" s="279">
        <f t="shared" si="51"/>
        <v>2087987494</v>
      </c>
      <c r="BP797" s="2">
        <f t="shared" si="52"/>
        <v>0</v>
      </c>
      <c r="BQ797" s="2">
        <f t="shared" si="50"/>
        <v>11279069.77</v>
      </c>
      <c r="BS797" s="280">
        <v>2087987494</v>
      </c>
      <c r="BT797" s="281"/>
      <c r="BU797" s="281"/>
      <c r="BV797" s="281"/>
      <c r="BW797" s="281"/>
      <c r="BX797" s="281"/>
      <c r="BY797" s="281"/>
      <c r="BZ797" s="281"/>
      <c r="CA797" s="281">
        <v>11279069.77</v>
      </c>
      <c r="CB797" s="281"/>
      <c r="CC797" s="281"/>
      <c r="CD797" s="281"/>
      <c r="CE797" s="281"/>
      <c r="CF797" s="281"/>
      <c r="CG797" s="281"/>
    </row>
    <row r="798" spans="1:85" x14ac:dyDescent="0.3">
      <c r="A798" s="273">
        <f t="shared" si="49"/>
        <v>0</v>
      </c>
      <c r="B798" s="1" t="s">
        <v>2621</v>
      </c>
      <c r="C798" s="274">
        <v>26722222</v>
      </c>
      <c r="D798" s="1">
        <v>144205</v>
      </c>
      <c r="E798" s="1">
        <v>4</v>
      </c>
      <c r="F798" s="1" t="s">
        <v>4542</v>
      </c>
      <c r="G798" s="275">
        <v>44344</v>
      </c>
      <c r="H798" s="275">
        <v>45077</v>
      </c>
      <c r="I798" s="1">
        <v>0</v>
      </c>
      <c r="J798" s="1">
        <v>1</v>
      </c>
      <c r="K798" s="1">
        <v>10</v>
      </c>
      <c r="L798" s="1">
        <v>30</v>
      </c>
      <c r="M798" s="1">
        <v>2</v>
      </c>
      <c r="N798" s="1">
        <v>7.2</v>
      </c>
      <c r="O798" s="1">
        <v>7.44</v>
      </c>
      <c r="P798" s="1">
        <v>5019552</v>
      </c>
      <c r="Q798" s="1">
        <v>226113</v>
      </c>
      <c r="R798" s="1">
        <v>3020116</v>
      </c>
      <c r="S798" s="1">
        <v>0</v>
      </c>
      <c r="T798" s="1">
        <v>0</v>
      </c>
      <c r="U798" s="1">
        <v>0</v>
      </c>
      <c r="W798" s="1">
        <v>0</v>
      </c>
      <c r="X798" s="1">
        <v>0</v>
      </c>
      <c r="Y798" s="1">
        <v>0</v>
      </c>
      <c r="AB798" s="275">
        <v>44651</v>
      </c>
      <c r="AC798" s="1">
        <v>1</v>
      </c>
      <c r="AD798" s="1" t="s">
        <v>2623</v>
      </c>
      <c r="AE798" s="1">
        <v>1</v>
      </c>
      <c r="AF798" s="1">
        <v>30</v>
      </c>
      <c r="AG798" s="1">
        <v>0</v>
      </c>
      <c r="AN798" s="1">
        <v>1</v>
      </c>
      <c r="AO798" s="1">
        <v>1</v>
      </c>
      <c r="AR798" s="276">
        <v>1065596</v>
      </c>
      <c r="AS798" s="1" t="s">
        <v>2632</v>
      </c>
      <c r="AT798" s="1">
        <v>0</v>
      </c>
      <c r="AU798" s="1">
        <v>0</v>
      </c>
      <c r="AX798" s="1">
        <v>5</v>
      </c>
      <c r="BC798" s="1">
        <v>1</v>
      </c>
      <c r="BD798" s="1">
        <v>7</v>
      </c>
      <c r="BE798" s="1">
        <v>2</v>
      </c>
      <c r="BF798" s="296">
        <v>7459096</v>
      </c>
      <c r="BO798" s="279">
        <f t="shared" si="51"/>
        <v>2088009794</v>
      </c>
      <c r="BP798" s="2">
        <f t="shared" si="52"/>
        <v>0</v>
      </c>
      <c r="BQ798" s="2">
        <f t="shared" si="50"/>
        <v>0</v>
      </c>
      <c r="BS798" s="280">
        <v>2088009794</v>
      </c>
      <c r="BT798" s="281"/>
      <c r="BU798" s="281"/>
      <c r="BV798" s="281"/>
      <c r="BW798" s="281"/>
      <c r="BX798" s="281"/>
      <c r="BY798" s="281"/>
      <c r="BZ798" s="281"/>
      <c r="CA798" s="281">
        <v>0</v>
      </c>
      <c r="CB798" s="281"/>
      <c r="CC798" s="281"/>
      <c r="CD798" s="281"/>
      <c r="CE798" s="281"/>
      <c r="CF798" s="281"/>
      <c r="CG798" s="281"/>
    </row>
    <row r="799" spans="1:85" x14ac:dyDescent="0.3">
      <c r="A799" s="273">
        <f t="shared" si="49"/>
        <v>0</v>
      </c>
      <c r="B799" s="1" t="s">
        <v>2621</v>
      </c>
      <c r="C799" s="274">
        <v>26729774</v>
      </c>
      <c r="D799" s="1">
        <v>144105</v>
      </c>
      <c r="E799" s="1">
        <v>4</v>
      </c>
      <c r="F799" s="1" t="s">
        <v>5331</v>
      </c>
      <c r="G799" s="275">
        <v>44473</v>
      </c>
      <c r="H799" s="275">
        <v>45596</v>
      </c>
      <c r="I799" s="1">
        <v>1</v>
      </c>
      <c r="J799" s="1">
        <v>1</v>
      </c>
      <c r="K799" s="1">
        <v>5</v>
      </c>
      <c r="L799" s="1">
        <v>30</v>
      </c>
      <c r="M799" s="1">
        <v>2</v>
      </c>
      <c r="N799" s="1">
        <v>6.02</v>
      </c>
      <c r="O799" s="1">
        <v>6.19</v>
      </c>
      <c r="P799" s="1">
        <v>44217813</v>
      </c>
      <c r="Q799" s="1">
        <v>933682</v>
      </c>
      <c r="R799" s="1">
        <v>38156835</v>
      </c>
      <c r="S799" s="1">
        <v>0</v>
      </c>
      <c r="T799" s="1">
        <v>0</v>
      </c>
      <c r="U799" s="1">
        <v>0</v>
      </c>
      <c r="W799" s="1">
        <v>0</v>
      </c>
      <c r="X799" s="1">
        <v>0</v>
      </c>
      <c r="Y799" s="1">
        <v>0</v>
      </c>
      <c r="Z799" s="1" t="s">
        <v>3732</v>
      </c>
      <c r="AA799" s="1" t="s">
        <v>2807</v>
      </c>
      <c r="AB799" s="275">
        <v>44651</v>
      </c>
      <c r="AC799" s="1">
        <v>1</v>
      </c>
      <c r="AD799" s="1" t="s">
        <v>2623</v>
      </c>
      <c r="AE799" s="1">
        <v>1</v>
      </c>
      <c r="AF799" s="1">
        <v>30</v>
      </c>
      <c r="AG799" s="1">
        <v>840</v>
      </c>
      <c r="AN799" s="1">
        <v>1</v>
      </c>
      <c r="AO799" s="1">
        <v>1</v>
      </c>
      <c r="AR799" s="276">
        <v>4618234</v>
      </c>
      <c r="AS799" s="1" t="s">
        <v>2632</v>
      </c>
      <c r="AT799" s="1">
        <v>0</v>
      </c>
      <c r="AU799" s="1">
        <v>0</v>
      </c>
      <c r="AV799" s="1" t="s">
        <v>2625</v>
      </c>
      <c r="AW799" s="1" t="s">
        <v>2626</v>
      </c>
      <c r="AX799" s="1">
        <v>5</v>
      </c>
      <c r="BC799" s="1">
        <v>1</v>
      </c>
      <c r="BD799" s="1">
        <v>7</v>
      </c>
      <c r="BE799" s="1">
        <v>2</v>
      </c>
      <c r="BF799" s="296">
        <v>36810897</v>
      </c>
      <c r="BO799" s="279">
        <f t="shared" si="51"/>
        <v>2088242082</v>
      </c>
      <c r="BP799" s="2">
        <f t="shared" si="52"/>
        <v>0</v>
      </c>
      <c r="BQ799" s="2">
        <f t="shared" si="50"/>
        <v>3639847.0000000005</v>
      </c>
      <c r="BS799" s="280">
        <v>2088242082</v>
      </c>
      <c r="BT799" s="281"/>
      <c r="BU799" s="281"/>
      <c r="BV799" s="281">
        <v>3639847.0000000005</v>
      </c>
      <c r="BW799" s="281"/>
      <c r="BX799" s="281"/>
      <c r="BY799" s="281"/>
      <c r="BZ799" s="281"/>
      <c r="CA799" s="281"/>
      <c r="CB799" s="281"/>
      <c r="CC799" s="281"/>
      <c r="CD799" s="281"/>
      <c r="CE799" s="281"/>
      <c r="CF799" s="281"/>
      <c r="CG799" s="281"/>
    </row>
    <row r="800" spans="1:85" x14ac:dyDescent="0.3">
      <c r="A800" s="273">
        <f t="shared" si="49"/>
        <v>14288841.003105018</v>
      </c>
      <c r="B800" s="1" t="s">
        <v>2621</v>
      </c>
      <c r="C800" s="274">
        <v>26726694</v>
      </c>
      <c r="D800" s="1">
        <v>144105</v>
      </c>
      <c r="E800" s="1">
        <v>4</v>
      </c>
      <c r="F800" s="1" t="s">
        <v>2948</v>
      </c>
      <c r="G800" s="275">
        <v>43713</v>
      </c>
      <c r="H800" s="275">
        <v>45199</v>
      </c>
      <c r="I800" s="1">
        <v>0</v>
      </c>
      <c r="J800" s="1">
        <v>1</v>
      </c>
      <c r="K800" s="1">
        <v>35</v>
      </c>
      <c r="L800" s="1">
        <v>30</v>
      </c>
      <c r="M800" s="1">
        <v>2</v>
      </c>
      <c r="N800" s="1">
        <v>11.64</v>
      </c>
      <c r="O800" s="1">
        <v>12.28</v>
      </c>
      <c r="P800" s="1">
        <v>41622340</v>
      </c>
      <c r="Q800" s="1">
        <v>753833</v>
      </c>
      <c r="R800" s="1">
        <v>17902383</v>
      </c>
      <c r="S800" s="1">
        <v>0</v>
      </c>
      <c r="T800" s="1">
        <v>0</v>
      </c>
      <c r="U800" s="1">
        <v>0</v>
      </c>
      <c r="W800" s="1">
        <v>0</v>
      </c>
      <c r="X800" s="1">
        <v>0</v>
      </c>
      <c r="Y800" s="1">
        <v>0</v>
      </c>
      <c r="Z800" s="1" t="s">
        <v>3591</v>
      </c>
      <c r="AA800" s="1" t="s">
        <v>2807</v>
      </c>
      <c r="AB800" s="275">
        <v>44651</v>
      </c>
      <c r="AC800" s="1">
        <v>1</v>
      </c>
      <c r="AD800" s="1" t="s">
        <v>2623</v>
      </c>
      <c r="AE800" s="1">
        <v>1</v>
      </c>
      <c r="AF800" s="1">
        <v>30</v>
      </c>
      <c r="AG800" s="1">
        <v>0</v>
      </c>
      <c r="AN800" s="1">
        <v>1</v>
      </c>
      <c r="AO800" s="1">
        <v>1</v>
      </c>
      <c r="AR800" s="276">
        <v>1011572.26</v>
      </c>
      <c r="AS800" s="1" t="s">
        <v>2624</v>
      </c>
      <c r="AT800" s="1">
        <v>0</v>
      </c>
      <c r="AU800" s="1">
        <v>0</v>
      </c>
      <c r="AV800" s="1" t="s">
        <v>2625</v>
      </c>
      <c r="AW800" s="1" t="s">
        <v>2626</v>
      </c>
      <c r="AX800" s="1">
        <v>5</v>
      </c>
      <c r="BC800" s="1">
        <v>1</v>
      </c>
      <c r="BD800" s="1">
        <v>7</v>
      </c>
      <c r="BE800" s="1">
        <v>2</v>
      </c>
      <c r="BF800" s="296">
        <v>2601969.7368949796</v>
      </c>
      <c r="BO800" s="279">
        <f t="shared" si="51"/>
        <v>2088298646</v>
      </c>
      <c r="BP800" s="2">
        <f t="shared" si="52"/>
        <v>0</v>
      </c>
      <c r="BQ800" s="2">
        <f t="shared" si="50"/>
        <v>407333.86</v>
      </c>
      <c r="BS800" s="280">
        <v>2088298646</v>
      </c>
      <c r="BT800" s="281"/>
      <c r="BU800" s="281"/>
      <c r="BV800" s="281">
        <v>407333.86</v>
      </c>
      <c r="BW800" s="281"/>
      <c r="BX800" s="281"/>
      <c r="BY800" s="281"/>
      <c r="BZ800" s="281"/>
      <c r="CA800" s="281"/>
      <c r="CB800" s="281"/>
      <c r="CC800" s="281"/>
      <c r="CD800" s="281"/>
      <c r="CE800" s="281"/>
      <c r="CF800" s="281"/>
      <c r="CG800" s="281"/>
    </row>
    <row r="801" spans="1:85" x14ac:dyDescent="0.3">
      <c r="A801" s="273">
        <f t="shared" si="49"/>
        <v>19201937.996894982</v>
      </c>
      <c r="B801" s="1" t="s">
        <v>2621</v>
      </c>
      <c r="C801" s="274">
        <v>26726694</v>
      </c>
      <c r="D801" s="1">
        <v>144205</v>
      </c>
      <c r="E801" s="1">
        <v>4</v>
      </c>
      <c r="F801" s="1" t="s">
        <v>3896</v>
      </c>
      <c r="G801" s="275">
        <v>44139</v>
      </c>
      <c r="H801" s="275">
        <v>45991</v>
      </c>
      <c r="I801" s="1">
        <v>0</v>
      </c>
      <c r="J801" s="1">
        <v>1</v>
      </c>
      <c r="K801" s="1">
        <v>16</v>
      </c>
      <c r="L801" s="1">
        <v>30</v>
      </c>
      <c r="M801" s="1">
        <v>2</v>
      </c>
      <c r="N801" s="1">
        <v>12.71</v>
      </c>
      <c r="O801" s="1">
        <v>13.48</v>
      </c>
      <c r="P801" s="1">
        <v>30319460</v>
      </c>
      <c r="Q801" s="1">
        <v>691743</v>
      </c>
      <c r="R801" s="1">
        <v>24058291</v>
      </c>
      <c r="S801" s="1">
        <v>0</v>
      </c>
      <c r="T801" s="1">
        <v>0</v>
      </c>
      <c r="U801" s="1">
        <v>0</v>
      </c>
      <c r="W801" s="1">
        <v>0</v>
      </c>
      <c r="X801" s="1">
        <v>0</v>
      </c>
      <c r="Y801" s="1">
        <v>0</v>
      </c>
      <c r="AB801" s="275">
        <v>44651</v>
      </c>
      <c r="AC801" s="1">
        <v>1</v>
      </c>
      <c r="AD801" s="1" t="s">
        <v>2623</v>
      </c>
      <c r="AE801" s="1">
        <v>1</v>
      </c>
      <c r="AF801" s="1">
        <v>30</v>
      </c>
      <c r="AG801" s="1">
        <v>0</v>
      </c>
      <c r="AN801" s="1">
        <v>1</v>
      </c>
      <c r="AO801" s="1">
        <v>1</v>
      </c>
      <c r="AP801" s="275"/>
      <c r="AR801" s="276">
        <v>1359670.74</v>
      </c>
      <c r="AS801" s="1" t="s">
        <v>2632</v>
      </c>
      <c r="AT801" s="1">
        <v>0</v>
      </c>
      <c r="AU801" s="1">
        <v>0</v>
      </c>
      <c r="AX801" s="1">
        <v>5</v>
      </c>
      <c r="BC801" s="1">
        <v>1</v>
      </c>
      <c r="BD801" s="1">
        <v>7</v>
      </c>
      <c r="BE801" s="1">
        <v>2</v>
      </c>
      <c r="BF801" s="296">
        <v>3496682.2631050209</v>
      </c>
      <c r="BO801" s="279">
        <f t="shared" si="51"/>
        <v>2088429460</v>
      </c>
      <c r="BP801" s="2">
        <f t="shared" si="52"/>
        <v>0</v>
      </c>
      <c r="BQ801" s="2">
        <f t="shared" si="50"/>
        <v>356980</v>
      </c>
      <c r="BS801" s="280">
        <v>2088429460</v>
      </c>
      <c r="BT801" s="281"/>
      <c r="BU801" s="281"/>
      <c r="BV801" s="281"/>
      <c r="BW801" s="281"/>
      <c r="BX801" s="281"/>
      <c r="BY801" s="281"/>
      <c r="BZ801" s="281"/>
      <c r="CA801" s="281">
        <v>356980</v>
      </c>
      <c r="CB801" s="281"/>
      <c r="CC801" s="281"/>
      <c r="CD801" s="281"/>
      <c r="CE801" s="281"/>
      <c r="CF801" s="281"/>
      <c r="CG801" s="281"/>
    </row>
    <row r="802" spans="1:85" x14ac:dyDescent="0.3">
      <c r="A802" s="273">
        <f t="shared" si="49"/>
        <v>145448390.09</v>
      </c>
      <c r="B802" s="1" t="s">
        <v>2621</v>
      </c>
      <c r="C802" s="274">
        <v>26746476</v>
      </c>
      <c r="D802" s="1">
        <v>141105</v>
      </c>
      <c r="E802" s="1">
        <v>3</v>
      </c>
      <c r="F802" s="1" t="s">
        <v>3427</v>
      </c>
      <c r="G802" s="275">
        <v>44133</v>
      </c>
      <c r="H802" s="275">
        <v>47118</v>
      </c>
      <c r="I802" s="1">
        <v>1</v>
      </c>
      <c r="J802" s="1">
        <v>1</v>
      </c>
      <c r="K802" s="1">
        <v>17</v>
      </c>
      <c r="L802" s="1">
        <v>30</v>
      </c>
      <c r="M802" s="1">
        <v>2</v>
      </c>
      <c r="N802" s="1">
        <v>9</v>
      </c>
      <c r="O802" s="1">
        <v>9.3800000000000008</v>
      </c>
      <c r="P802" s="1">
        <v>174209778</v>
      </c>
      <c r="Q802" s="1">
        <v>1625584</v>
      </c>
      <c r="R802" s="1">
        <v>154487949</v>
      </c>
      <c r="S802" s="1">
        <v>0</v>
      </c>
      <c r="T802" s="1">
        <v>0</v>
      </c>
      <c r="U802" s="1">
        <v>150000000</v>
      </c>
      <c r="V802" s="1">
        <v>44130</v>
      </c>
      <c r="W802" s="1">
        <v>0</v>
      </c>
      <c r="X802" s="1">
        <v>0</v>
      </c>
      <c r="Y802" s="1">
        <v>0</v>
      </c>
      <c r="Z802" s="1" t="s">
        <v>5668</v>
      </c>
      <c r="AA802" s="1" t="s">
        <v>3540</v>
      </c>
      <c r="AB802" s="275">
        <v>44651</v>
      </c>
      <c r="AC802" s="1">
        <v>2</v>
      </c>
      <c r="AD802" s="1" t="s">
        <v>2623</v>
      </c>
      <c r="AE802" s="1">
        <v>1</v>
      </c>
      <c r="AF802" s="1">
        <v>30</v>
      </c>
      <c r="AG802" s="1">
        <v>1581</v>
      </c>
      <c r="AN802" s="1">
        <v>1</v>
      </c>
      <c r="AO802" s="1">
        <v>1</v>
      </c>
      <c r="AP802" s="1">
        <v>44133</v>
      </c>
      <c r="AQ802" s="1" t="s">
        <v>2629</v>
      </c>
      <c r="AR802" s="276">
        <v>1128958.9099999999</v>
      </c>
      <c r="AS802" s="1" t="s">
        <v>2632</v>
      </c>
      <c r="AT802" s="1">
        <v>0</v>
      </c>
      <c r="AU802" s="1">
        <v>0</v>
      </c>
      <c r="AV802" s="1" t="s">
        <v>2625</v>
      </c>
      <c r="AW802" s="1" t="s">
        <v>2626</v>
      </c>
      <c r="AX802" s="1">
        <v>5</v>
      </c>
      <c r="BC802" s="1">
        <v>1</v>
      </c>
      <c r="BD802" s="1">
        <v>7</v>
      </c>
      <c r="BE802" s="1">
        <v>2</v>
      </c>
      <c r="BF802" s="296">
        <v>7910600</v>
      </c>
      <c r="BO802" s="279">
        <f t="shared" si="51"/>
        <v>2088429606</v>
      </c>
      <c r="BP802" s="2">
        <f t="shared" si="52"/>
        <v>15763468</v>
      </c>
      <c r="BQ802" s="2">
        <f t="shared" si="50"/>
        <v>0</v>
      </c>
      <c r="BS802" s="280">
        <v>2088429606</v>
      </c>
      <c r="BT802" s="281">
        <v>15763468</v>
      </c>
      <c r="BU802" s="281"/>
      <c r="BV802" s="281"/>
      <c r="BW802" s="281"/>
      <c r="BX802" s="281"/>
      <c r="BY802" s="281"/>
      <c r="BZ802" s="281"/>
      <c r="CA802" s="281"/>
      <c r="CB802" s="281"/>
      <c r="CC802" s="281"/>
      <c r="CD802" s="281"/>
      <c r="CE802" s="281"/>
      <c r="CF802" s="281"/>
      <c r="CG802" s="281"/>
    </row>
    <row r="803" spans="1:85" x14ac:dyDescent="0.3">
      <c r="A803" s="273">
        <f t="shared" si="49"/>
        <v>47375244.611514598</v>
      </c>
      <c r="B803" s="1" t="s">
        <v>2621</v>
      </c>
      <c r="C803" s="274">
        <v>26746928</v>
      </c>
      <c r="D803" s="1">
        <v>144105</v>
      </c>
      <c r="E803" s="1">
        <v>4</v>
      </c>
      <c r="F803" s="1" t="s">
        <v>5763</v>
      </c>
      <c r="G803" s="275">
        <v>44602</v>
      </c>
      <c r="H803" s="275">
        <v>46812</v>
      </c>
      <c r="I803" s="1">
        <v>0</v>
      </c>
      <c r="J803" s="1">
        <v>1</v>
      </c>
      <c r="K803" s="1">
        <v>1</v>
      </c>
      <c r="L803" s="1">
        <v>30</v>
      </c>
      <c r="M803" s="1">
        <v>2</v>
      </c>
      <c r="N803" s="1">
        <v>9</v>
      </c>
      <c r="O803" s="1">
        <v>9.3800000000000008</v>
      </c>
      <c r="P803" s="1">
        <v>61869714</v>
      </c>
      <c r="Q803" s="1">
        <v>671714</v>
      </c>
      <c r="R803" s="1">
        <v>61682811</v>
      </c>
      <c r="S803" s="1">
        <v>0</v>
      </c>
      <c r="T803" s="1">
        <v>0</v>
      </c>
      <c r="U803" s="1">
        <v>0</v>
      </c>
      <c r="W803" s="1">
        <v>0</v>
      </c>
      <c r="X803" s="1">
        <v>0</v>
      </c>
      <c r="Y803" s="1">
        <v>0</v>
      </c>
      <c r="Z803" s="1" t="s">
        <v>5764</v>
      </c>
      <c r="AA803" s="1" t="s">
        <v>2807</v>
      </c>
      <c r="AB803" s="275">
        <v>44651</v>
      </c>
      <c r="AC803" s="1">
        <v>1</v>
      </c>
      <c r="AD803" s="1" t="s">
        <v>2623</v>
      </c>
      <c r="AE803" s="1">
        <v>1</v>
      </c>
      <c r="AF803" s="1">
        <v>30</v>
      </c>
      <c r="AG803" s="1">
        <v>0</v>
      </c>
      <c r="AN803" s="1">
        <v>1</v>
      </c>
      <c r="AO803" s="1">
        <v>1</v>
      </c>
      <c r="AR803" s="276">
        <v>1713880.93</v>
      </c>
      <c r="AS803" s="1" t="s">
        <v>2677</v>
      </c>
      <c r="AT803" s="1">
        <v>0</v>
      </c>
      <c r="AU803" s="1">
        <v>0</v>
      </c>
      <c r="AV803" s="1" t="s">
        <v>2625</v>
      </c>
      <c r="AW803" s="1" t="s">
        <v>2626</v>
      </c>
      <c r="AX803" s="1">
        <v>5</v>
      </c>
      <c r="BC803" s="1">
        <v>1</v>
      </c>
      <c r="BD803" s="1">
        <v>7</v>
      </c>
      <c r="BE803" s="1">
        <v>2</v>
      </c>
      <c r="BF803" s="296">
        <v>12593685.458485402</v>
      </c>
      <c r="BO803" s="279">
        <f t="shared" si="51"/>
        <v>2088422600</v>
      </c>
      <c r="BP803" s="2">
        <f t="shared" si="52"/>
        <v>0</v>
      </c>
      <c r="BQ803" s="2">
        <f t="shared" si="50"/>
        <v>0</v>
      </c>
      <c r="BS803" s="280">
        <v>2088422600</v>
      </c>
      <c r="BT803" s="281"/>
      <c r="BU803" s="281"/>
      <c r="BV803" s="281"/>
      <c r="BW803" s="281"/>
      <c r="BX803" s="281"/>
      <c r="BY803" s="281"/>
      <c r="BZ803" s="281"/>
      <c r="CA803" s="281">
        <v>0</v>
      </c>
      <c r="CB803" s="281"/>
      <c r="CC803" s="281"/>
      <c r="CD803" s="281"/>
      <c r="CE803" s="281"/>
      <c r="CF803" s="281"/>
      <c r="CG803" s="281"/>
    </row>
    <row r="804" spans="1:85" x14ac:dyDescent="0.3">
      <c r="A804" s="273">
        <f t="shared" si="49"/>
        <v>4409935.5784854032</v>
      </c>
      <c r="B804" s="1" t="s">
        <v>2621</v>
      </c>
      <c r="C804" s="274">
        <v>26746928</v>
      </c>
      <c r="D804" s="1">
        <v>144205</v>
      </c>
      <c r="E804" s="1">
        <v>4</v>
      </c>
      <c r="F804" s="1" t="s">
        <v>3098</v>
      </c>
      <c r="G804" s="275">
        <v>43780</v>
      </c>
      <c r="H804" s="275">
        <v>45688</v>
      </c>
      <c r="I804" s="1">
        <v>0</v>
      </c>
      <c r="J804" s="1">
        <v>1</v>
      </c>
      <c r="K804" s="1">
        <v>27</v>
      </c>
      <c r="L804" s="1">
        <v>30</v>
      </c>
      <c r="M804" s="1">
        <v>2</v>
      </c>
      <c r="N804" s="1">
        <v>18</v>
      </c>
      <c r="O804" s="1">
        <v>19.559999999999999</v>
      </c>
      <c r="P804" s="1">
        <v>6000000</v>
      </c>
      <c r="Q804" s="1">
        <v>217000</v>
      </c>
      <c r="R804" s="1">
        <v>5741702</v>
      </c>
      <c r="S804" s="1">
        <v>0</v>
      </c>
      <c r="T804" s="1">
        <v>0</v>
      </c>
      <c r="U804" s="1">
        <v>0</v>
      </c>
      <c r="W804" s="1">
        <v>0</v>
      </c>
      <c r="X804" s="1">
        <v>0</v>
      </c>
      <c r="Y804" s="1">
        <v>0</v>
      </c>
      <c r="AB804" s="275">
        <v>44651</v>
      </c>
      <c r="AC804" s="1">
        <v>1</v>
      </c>
      <c r="AD804" s="1" t="s">
        <v>2623</v>
      </c>
      <c r="AE804" s="1">
        <v>1</v>
      </c>
      <c r="AF804" s="1">
        <v>30</v>
      </c>
      <c r="AG804" s="1">
        <v>0</v>
      </c>
      <c r="AN804" s="1">
        <v>1</v>
      </c>
      <c r="AO804" s="1">
        <v>1</v>
      </c>
      <c r="AR804" s="276">
        <v>159491.88</v>
      </c>
      <c r="AS804" s="1" t="s">
        <v>2657</v>
      </c>
      <c r="AT804" s="1">
        <v>0</v>
      </c>
      <c r="AU804" s="1">
        <v>0</v>
      </c>
      <c r="AX804" s="1">
        <v>5</v>
      </c>
      <c r="BC804" s="1">
        <v>1</v>
      </c>
      <c r="BD804" s="1">
        <v>7</v>
      </c>
      <c r="BE804" s="1">
        <v>2</v>
      </c>
      <c r="BF804" s="296">
        <v>1172274.5415145971</v>
      </c>
      <c r="BO804" s="279">
        <f t="shared" si="51"/>
        <v>2090478264</v>
      </c>
      <c r="BP804" s="2">
        <f t="shared" si="52"/>
        <v>18989241.600000001</v>
      </c>
      <c r="BQ804" s="2">
        <f t="shared" si="50"/>
        <v>0</v>
      </c>
      <c r="BS804" s="280">
        <v>2090478264</v>
      </c>
      <c r="BT804" s="281">
        <v>18989241.600000001</v>
      </c>
      <c r="BU804" s="281"/>
      <c r="BV804" s="281"/>
      <c r="BW804" s="281"/>
      <c r="BX804" s="281"/>
      <c r="BY804" s="281"/>
      <c r="BZ804" s="281"/>
      <c r="CA804" s="281"/>
      <c r="CB804" s="281"/>
      <c r="CC804" s="281"/>
      <c r="CD804" s="281"/>
      <c r="CE804" s="281"/>
      <c r="CF804" s="281"/>
      <c r="CG804" s="281"/>
    </row>
    <row r="805" spans="1:85" x14ac:dyDescent="0.3">
      <c r="A805" s="273">
        <f t="shared" si="49"/>
        <v>14748521</v>
      </c>
      <c r="B805" s="1" t="s">
        <v>2621</v>
      </c>
      <c r="C805" s="274">
        <v>26749006</v>
      </c>
      <c r="D805" s="1">
        <v>141105</v>
      </c>
      <c r="E805" s="1">
        <v>4</v>
      </c>
      <c r="F805" s="1" t="s">
        <v>2759</v>
      </c>
      <c r="G805" s="275">
        <v>43342</v>
      </c>
      <c r="H805" s="275">
        <v>45412</v>
      </c>
      <c r="I805" s="1">
        <v>0</v>
      </c>
      <c r="J805" s="1">
        <v>1</v>
      </c>
      <c r="K805" s="1">
        <v>41</v>
      </c>
      <c r="L805" s="1">
        <v>30</v>
      </c>
      <c r="M805" s="1">
        <v>2</v>
      </c>
      <c r="N805" s="1">
        <v>10.199999999999999</v>
      </c>
      <c r="O805" s="1">
        <v>10.69</v>
      </c>
      <c r="P805" s="1">
        <v>40046875</v>
      </c>
      <c r="Q805" s="1">
        <v>498051</v>
      </c>
      <c r="R805" s="1">
        <v>16542739</v>
      </c>
      <c r="S805" s="1">
        <v>0</v>
      </c>
      <c r="T805" s="1">
        <v>0</v>
      </c>
      <c r="U805" s="1">
        <v>94000000</v>
      </c>
      <c r="V805" s="1">
        <v>43348</v>
      </c>
      <c r="W805" s="1">
        <v>0</v>
      </c>
      <c r="X805" s="1">
        <v>0</v>
      </c>
      <c r="Y805" s="1">
        <v>0</v>
      </c>
      <c r="Z805" s="1" t="s">
        <v>3734</v>
      </c>
      <c r="AA805" s="1" t="s">
        <v>3609</v>
      </c>
      <c r="AB805" s="275">
        <v>44651</v>
      </c>
      <c r="AC805" s="1">
        <v>3</v>
      </c>
      <c r="AD805" s="1" t="s">
        <v>2623</v>
      </c>
      <c r="AE805" s="1">
        <v>1</v>
      </c>
      <c r="AF805" s="1">
        <v>30</v>
      </c>
      <c r="AG805" s="1">
        <v>0</v>
      </c>
      <c r="AN805" s="1">
        <v>1</v>
      </c>
      <c r="AO805" s="1">
        <v>1</v>
      </c>
      <c r="AR805" s="276">
        <v>224279</v>
      </c>
      <c r="AS805" s="1" t="s">
        <v>2632</v>
      </c>
      <c r="AT805" s="1">
        <v>0</v>
      </c>
      <c r="AU805" s="1">
        <v>0</v>
      </c>
      <c r="AV805" s="1" t="s">
        <v>2625</v>
      </c>
      <c r="AW805" s="1" t="s">
        <v>2626</v>
      </c>
      <c r="AX805" s="1">
        <v>5</v>
      </c>
      <c r="BC805" s="1">
        <v>1</v>
      </c>
      <c r="BD805" s="1">
        <v>7</v>
      </c>
      <c r="BE805" s="1">
        <v>2</v>
      </c>
      <c r="BF805" s="296">
        <v>1569939</v>
      </c>
      <c r="BO805" s="279">
        <f t="shared" si="51"/>
        <v>2090404986</v>
      </c>
      <c r="BP805" s="2">
        <f t="shared" si="52"/>
        <v>0</v>
      </c>
      <c r="BQ805" s="2">
        <f t="shared" si="50"/>
        <v>0</v>
      </c>
      <c r="BS805" s="280">
        <v>2090404986</v>
      </c>
      <c r="BT805" s="281"/>
      <c r="BU805" s="281"/>
      <c r="BV805" s="281"/>
      <c r="BW805" s="281"/>
      <c r="BX805" s="281"/>
      <c r="BY805" s="281"/>
      <c r="BZ805" s="281"/>
      <c r="CA805" s="281">
        <v>0</v>
      </c>
      <c r="CB805" s="281"/>
      <c r="CC805" s="281"/>
      <c r="CD805" s="281"/>
      <c r="CE805" s="281"/>
      <c r="CF805" s="281"/>
      <c r="CG805" s="281"/>
    </row>
    <row r="806" spans="1:85" x14ac:dyDescent="0.3">
      <c r="A806" s="273">
        <f t="shared" si="49"/>
        <v>8660694</v>
      </c>
      <c r="B806" s="1" t="s">
        <v>2621</v>
      </c>
      <c r="C806" s="274">
        <v>26762402</v>
      </c>
      <c r="D806" s="1">
        <v>144225</v>
      </c>
      <c r="E806" s="1">
        <v>4</v>
      </c>
      <c r="F806" s="1" t="s">
        <v>2672</v>
      </c>
      <c r="G806" s="275">
        <v>42635</v>
      </c>
      <c r="H806" s="275">
        <v>43646</v>
      </c>
      <c r="I806" s="1">
        <v>1650</v>
      </c>
      <c r="J806" s="1">
        <v>1</v>
      </c>
      <c r="K806" s="1">
        <v>0</v>
      </c>
      <c r="L806" s="1">
        <v>30</v>
      </c>
      <c r="M806" s="1">
        <v>2</v>
      </c>
      <c r="N806" s="1">
        <v>0</v>
      </c>
      <c r="O806" s="1">
        <v>0</v>
      </c>
      <c r="P806" s="1">
        <v>15091578</v>
      </c>
      <c r="Q806" s="1">
        <v>452834</v>
      </c>
      <c r="R806" s="1">
        <v>8660694</v>
      </c>
      <c r="S806" s="1">
        <v>400548</v>
      </c>
      <c r="T806" s="1">
        <v>0</v>
      </c>
      <c r="U806" s="1">
        <v>0</v>
      </c>
      <c r="W806" s="1">
        <v>8660694</v>
      </c>
      <c r="X806" s="1">
        <v>400548</v>
      </c>
      <c r="Y806" s="1">
        <v>1359845</v>
      </c>
      <c r="AB806" s="275">
        <v>42635</v>
      </c>
      <c r="AC806" s="1">
        <v>1</v>
      </c>
      <c r="AD806" s="1" t="s">
        <v>2623</v>
      </c>
      <c r="AE806" s="1">
        <v>1</v>
      </c>
      <c r="AF806" s="1">
        <v>30</v>
      </c>
      <c r="AG806" s="1">
        <v>8660694</v>
      </c>
      <c r="AN806" s="1">
        <v>1</v>
      </c>
      <c r="AO806" s="1">
        <v>1</v>
      </c>
      <c r="AR806" s="276">
        <v>0</v>
      </c>
      <c r="AS806" s="1" t="s">
        <v>2632</v>
      </c>
      <c r="AT806" s="1">
        <v>0</v>
      </c>
      <c r="AU806" s="1">
        <v>0</v>
      </c>
      <c r="AX806" s="1">
        <v>5</v>
      </c>
      <c r="BC806" s="1">
        <v>1</v>
      </c>
      <c r="BD806" s="1">
        <v>7</v>
      </c>
      <c r="BE806" s="1">
        <v>2</v>
      </c>
      <c r="BF806" s="296">
        <v>0</v>
      </c>
      <c r="BO806" s="279">
        <f t="shared" si="51"/>
        <v>2090420662</v>
      </c>
      <c r="BP806" s="2">
        <f t="shared" si="52"/>
        <v>0</v>
      </c>
      <c r="BQ806" s="2">
        <f t="shared" si="50"/>
        <v>12523317.35</v>
      </c>
      <c r="BS806" s="280">
        <v>2090420662</v>
      </c>
      <c r="BT806" s="281"/>
      <c r="BU806" s="281"/>
      <c r="BV806" s="281">
        <v>9087579.2200008333</v>
      </c>
      <c r="BW806" s="281"/>
      <c r="BX806" s="281"/>
      <c r="BY806" s="281"/>
      <c r="BZ806" s="281"/>
      <c r="CA806" s="281">
        <v>3435738.1299991668</v>
      </c>
      <c r="CB806" s="281"/>
      <c r="CC806" s="281"/>
      <c r="CD806" s="281"/>
      <c r="CE806" s="281"/>
      <c r="CF806" s="281"/>
      <c r="CG806" s="281"/>
    </row>
    <row r="807" spans="1:85" x14ac:dyDescent="0.3">
      <c r="A807" s="273">
        <f t="shared" si="49"/>
        <v>9171711</v>
      </c>
      <c r="B807" s="1" t="s">
        <v>2621</v>
      </c>
      <c r="C807" s="274">
        <v>26762402</v>
      </c>
      <c r="D807" s="1">
        <v>144225</v>
      </c>
      <c r="E807" s="1">
        <v>4</v>
      </c>
      <c r="F807" s="1" t="s">
        <v>2673</v>
      </c>
      <c r="G807" s="275">
        <v>42761</v>
      </c>
      <c r="H807" s="275">
        <v>44227</v>
      </c>
      <c r="I807" s="1">
        <v>1650</v>
      </c>
      <c r="J807" s="1">
        <v>1</v>
      </c>
      <c r="K807" s="1">
        <v>0</v>
      </c>
      <c r="L807" s="1">
        <v>30</v>
      </c>
      <c r="M807" s="1">
        <v>2</v>
      </c>
      <c r="N807" s="1">
        <v>0</v>
      </c>
      <c r="O807" s="1">
        <v>0</v>
      </c>
      <c r="P807" s="1">
        <v>10050842</v>
      </c>
      <c r="Q807" s="1">
        <v>301583</v>
      </c>
      <c r="R807" s="1">
        <v>9171711</v>
      </c>
      <c r="S807" s="1">
        <v>432770</v>
      </c>
      <c r="T807" s="1">
        <v>0</v>
      </c>
      <c r="U807" s="1">
        <v>0</v>
      </c>
      <c r="W807" s="1">
        <v>9171711</v>
      </c>
      <c r="X807" s="1">
        <v>432770</v>
      </c>
      <c r="Y807" s="1">
        <v>3062018</v>
      </c>
      <c r="AB807" s="275">
        <v>42761</v>
      </c>
      <c r="AC807" s="1">
        <v>1</v>
      </c>
      <c r="AD807" s="1" t="s">
        <v>2623</v>
      </c>
      <c r="AE807" s="1">
        <v>1</v>
      </c>
      <c r="AF807" s="1">
        <v>30</v>
      </c>
      <c r="AG807" s="1">
        <v>9171711</v>
      </c>
      <c r="AN807" s="1">
        <v>1</v>
      </c>
      <c r="AO807" s="1">
        <v>1</v>
      </c>
      <c r="AR807" s="276">
        <v>0</v>
      </c>
      <c r="AS807" s="1" t="s">
        <v>2632</v>
      </c>
      <c r="AT807" s="1">
        <v>0</v>
      </c>
      <c r="AU807" s="1">
        <v>0</v>
      </c>
      <c r="AX807" s="1">
        <v>5</v>
      </c>
      <c r="BC807" s="1">
        <v>1</v>
      </c>
      <c r="BD807" s="1">
        <v>7</v>
      </c>
      <c r="BE807" s="1">
        <v>2</v>
      </c>
      <c r="BF807" s="296">
        <v>0</v>
      </c>
      <c r="BO807" s="279">
        <f t="shared" si="51"/>
        <v>2090447889</v>
      </c>
      <c r="BP807" s="2">
        <f t="shared" si="52"/>
        <v>0</v>
      </c>
      <c r="BQ807" s="2">
        <f t="shared" si="50"/>
        <v>31262510.640000001</v>
      </c>
      <c r="BS807" s="280">
        <v>2090447889</v>
      </c>
      <c r="BT807" s="281"/>
      <c r="BU807" s="281"/>
      <c r="BV807" s="281">
        <v>27287921.359509014</v>
      </c>
      <c r="BW807" s="281"/>
      <c r="BX807" s="281"/>
      <c r="BY807" s="281"/>
      <c r="BZ807" s="281"/>
      <c r="CA807" s="281">
        <v>3974589.2804909884</v>
      </c>
      <c r="CB807" s="281"/>
      <c r="CC807" s="281"/>
      <c r="CD807" s="281"/>
      <c r="CE807" s="281"/>
      <c r="CF807" s="281"/>
      <c r="CG807" s="281"/>
    </row>
    <row r="808" spans="1:85" x14ac:dyDescent="0.3">
      <c r="A808" s="273">
        <f t="shared" si="49"/>
        <v>8111903</v>
      </c>
      <c r="B808" s="1" t="s">
        <v>2621</v>
      </c>
      <c r="C808" s="274">
        <v>26762402</v>
      </c>
      <c r="D808" s="1">
        <v>144225</v>
      </c>
      <c r="E808" s="1">
        <v>4</v>
      </c>
      <c r="F808" s="1" t="s">
        <v>2674</v>
      </c>
      <c r="G808" s="275">
        <v>42481</v>
      </c>
      <c r="H808" s="275">
        <v>44316</v>
      </c>
      <c r="I808" s="1">
        <v>1650</v>
      </c>
      <c r="J808" s="1">
        <v>1</v>
      </c>
      <c r="K808" s="1">
        <v>0</v>
      </c>
      <c r="L808" s="1">
        <v>30</v>
      </c>
      <c r="M808" s="1">
        <v>2</v>
      </c>
      <c r="N808" s="1">
        <v>0</v>
      </c>
      <c r="O808" s="1">
        <v>0</v>
      </c>
      <c r="P808" s="1">
        <v>10066273</v>
      </c>
      <c r="Q808" s="1">
        <v>227598</v>
      </c>
      <c r="R808" s="1">
        <v>8111903</v>
      </c>
      <c r="S808" s="1">
        <v>253439</v>
      </c>
      <c r="T808" s="1">
        <v>0</v>
      </c>
      <c r="U808" s="1">
        <v>0</v>
      </c>
      <c r="W808" s="1">
        <v>8111903</v>
      </c>
      <c r="X808" s="1">
        <v>253439</v>
      </c>
      <c r="Y808" s="1">
        <v>1876601</v>
      </c>
      <c r="AB808" s="275">
        <v>42481</v>
      </c>
      <c r="AC808" s="1">
        <v>1</v>
      </c>
      <c r="AD808" s="1" t="s">
        <v>2623</v>
      </c>
      <c r="AE808" s="1">
        <v>1</v>
      </c>
      <c r="AF808" s="1">
        <v>30</v>
      </c>
      <c r="AG808" s="1">
        <v>8111903</v>
      </c>
      <c r="AN808" s="1">
        <v>1</v>
      </c>
      <c r="AO808" s="1">
        <v>1</v>
      </c>
      <c r="AR808" s="276">
        <v>0</v>
      </c>
      <c r="AS808" s="1" t="s">
        <v>2624</v>
      </c>
      <c r="AT808" s="1">
        <v>0</v>
      </c>
      <c r="AU808" s="1">
        <v>0</v>
      </c>
      <c r="AX808" s="1">
        <v>5</v>
      </c>
      <c r="BC808" s="1">
        <v>1</v>
      </c>
      <c r="BD808" s="1">
        <v>7</v>
      </c>
      <c r="BE808" s="1">
        <v>2</v>
      </c>
      <c r="BF808" s="296">
        <v>0</v>
      </c>
      <c r="BO808" s="279">
        <f t="shared" si="51"/>
        <v>2090448209</v>
      </c>
      <c r="BP808" s="2">
        <f t="shared" si="52"/>
        <v>0</v>
      </c>
      <c r="BQ808" s="2">
        <f t="shared" si="50"/>
        <v>7194196</v>
      </c>
      <c r="BS808" s="280">
        <v>2090448209</v>
      </c>
      <c r="BT808" s="281"/>
      <c r="BU808" s="281"/>
      <c r="BV808" s="281"/>
      <c r="BW808" s="281"/>
      <c r="BX808" s="281"/>
      <c r="BY808" s="281"/>
      <c r="BZ808" s="281"/>
      <c r="CA808" s="281">
        <v>7194196</v>
      </c>
      <c r="CB808" s="281"/>
      <c r="CC808" s="281"/>
      <c r="CD808" s="281"/>
      <c r="CE808" s="281"/>
      <c r="CF808" s="281"/>
      <c r="CG808" s="281"/>
    </row>
    <row r="809" spans="1:85" x14ac:dyDescent="0.3">
      <c r="A809" s="273">
        <f t="shared" si="49"/>
        <v>27466103.81435575</v>
      </c>
      <c r="B809" s="1" t="s">
        <v>2621</v>
      </c>
      <c r="C809" s="274">
        <v>26764668</v>
      </c>
      <c r="D809" s="1">
        <v>144105</v>
      </c>
      <c r="E809" s="1">
        <v>4</v>
      </c>
      <c r="F809" s="1" t="s">
        <v>4348</v>
      </c>
      <c r="G809" s="275">
        <v>44455</v>
      </c>
      <c r="H809" s="275">
        <v>45626</v>
      </c>
      <c r="I809" s="1">
        <v>1</v>
      </c>
      <c r="J809" s="1">
        <v>1</v>
      </c>
      <c r="K809" s="1">
        <v>6</v>
      </c>
      <c r="L809" s="1">
        <v>30</v>
      </c>
      <c r="M809" s="1">
        <v>2</v>
      </c>
      <c r="N809" s="1">
        <v>9</v>
      </c>
      <c r="O809" s="1">
        <v>9.3800000000000008</v>
      </c>
      <c r="P809" s="1">
        <v>34108803</v>
      </c>
      <c r="Q809" s="1">
        <v>839994</v>
      </c>
      <c r="R809" s="1">
        <v>29929643</v>
      </c>
      <c r="S809" s="1">
        <v>0</v>
      </c>
      <c r="T809" s="1">
        <v>0</v>
      </c>
      <c r="U809" s="1">
        <v>0</v>
      </c>
      <c r="W809" s="1">
        <v>0</v>
      </c>
      <c r="X809" s="1">
        <v>0</v>
      </c>
      <c r="Y809" s="1">
        <v>0</v>
      </c>
      <c r="Z809" s="1" t="s">
        <v>3734</v>
      </c>
      <c r="AA809" s="1" t="s">
        <v>2807</v>
      </c>
      <c r="AB809" s="275">
        <v>44651</v>
      </c>
      <c r="AC809" s="1">
        <v>1</v>
      </c>
      <c r="AD809" s="1" t="s">
        <v>2623</v>
      </c>
      <c r="AE809" s="1">
        <v>1</v>
      </c>
      <c r="AF809" s="1">
        <v>30</v>
      </c>
      <c r="AG809" s="1">
        <v>418</v>
      </c>
      <c r="AN809" s="1">
        <v>1</v>
      </c>
      <c r="AO809" s="1">
        <v>1</v>
      </c>
      <c r="AR809" s="276">
        <v>1710106.07</v>
      </c>
      <c r="AS809" s="1" t="s">
        <v>2677</v>
      </c>
      <c r="AT809" s="1">
        <v>0</v>
      </c>
      <c r="AU809" s="1">
        <v>0</v>
      </c>
      <c r="AV809" s="1" t="s">
        <v>2625</v>
      </c>
      <c r="AW809" s="1" t="s">
        <v>2626</v>
      </c>
      <c r="AX809" s="1">
        <v>5</v>
      </c>
      <c r="BC809" s="1">
        <v>1</v>
      </c>
      <c r="BD809" s="1">
        <v>7</v>
      </c>
      <c r="BE809" s="1">
        <v>2</v>
      </c>
      <c r="BF809" s="296">
        <v>753433.11564425181</v>
      </c>
      <c r="BO809" s="279">
        <f t="shared" si="51"/>
        <v>2090444247</v>
      </c>
      <c r="BP809" s="2">
        <f t="shared" si="52"/>
        <v>0</v>
      </c>
      <c r="BQ809" s="2">
        <f t="shared" si="50"/>
        <v>4362706.0599999996</v>
      </c>
      <c r="BS809" s="280">
        <v>2090444247</v>
      </c>
      <c r="BT809" s="281"/>
      <c r="BU809" s="281"/>
      <c r="BV809" s="281">
        <v>1779733.5615441795</v>
      </c>
      <c r="BW809" s="281"/>
      <c r="BX809" s="281"/>
      <c r="BY809" s="281"/>
      <c r="BZ809" s="281"/>
      <c r="CA809" s="281">
        <v>2582972.4984558201</v>
      </c>
      <c r="CB809" s="281"/>
      <c r="CC809" s="281"/>
      <c r="CD809" s="281"/>
      <c r="CE809" s="281"/>
      <c r="CF809" s="281"/>
      <c r="CG809" s="281"/>
    </row>
    <row r="810" spans="1:85" x14ac:dyDescent="0.3">
      <c r="A810" s="273">
        <f t="shared" si="49"/>
        <v>3690557.925644252</v>
      </c>
      <c r="B810" s="1" t="s">
        <v>2621</v>
      </c>
      <c r="C810" s="274">
        <v>26764668</v>
      </c>
      <c r="D810" s="1">
        <v>144205</v>
      </c>
      <c r="E810" s="1">
        <v>4</v>
      </c>
      <c r="F810" s="1" t="s">
        <v>4237</v>
      </c>
      <c r="G810" s="275">
        <v>44406</v>
      </c>
      <c r="H810" s="275">
        <v>45504</v>
      </c>
      <c r="I810" s="1">
        <v>0</v>
      </c>
      <c r="J810" s="1">
        <v>1</v>
      </c>
      <c r="K810" s="1">
        <v>8</v>
      </c>
      <c r="L810" s="1">
        <v>30</v>
      </c>
      <c r="M810" s="1">
        <v>2</v>
      </c>
      <c r="N810" s="1">
        <v>10.19</v>
      </c>
      <c r="O810" s="1">
        <v>10.69</v>
      </c>
      <c r="P810" s="1">
        <v>5000000</v>
      </c>
      <c r="Q810" s="1">
        <v>162756</v>
      </c>
      <c r="R810" s="1">
        <v>4021530</v>
      </c>
      <c r="S810" s="1">
        <v>0</v>
      </c>
      <c r="T810" s="1">
        <v>0</v>
      </c>
      <c r="U810" s="1">
        <v>0</v>
      </c>
      <c r="W810" s="1">
        <v>0</v>
      </c>
      <c r="X810" s="1">
        <v>0</v>
      </c>
      <c r="Y810" s="1">
        <v>0</v>
      </c>
      <c r="AB810" s="275">
        <v>44651</v>
      </c>
      <c r="AC810" s="1">
        <v>1</v>
      </c>
      <c r="AD810" s="1" t="s">
        <v>2623</v>
      </c>
      <c r="AE810" s="1">
        <v>1</v>
      </c>
      <c r="AF810" s="1">
        <v>30</v>
      </c>
      <c r="AG810" s="1">
        <v>0</v>
      </c>
      <c r="AN810" s="1">
        <v>1</v>
      </c>
      <c r="AO810" s="1">
        <v>1</v>
      </c>
      <c r="AR810" s="276">
        <v>229736.19</v>
      </c>
      <c r="AS810" s="1" t="s">
        <v>2657</v>
      </c>
      <c r="AT810" s="1">
        <v>0</v>
      </c>
      <c r="AU810" s="1">
        <v>0</v>
      </c>
      <c r="AX810" s="1">
        <v>5</v>
      </c>
      <c r="BC810" s="1">
        <v>1</v>
      </c>
      <c r="BD810" s="1">
        <v>7</v>
      </c>
      <c r="BE810" s="1">
        <v>2</v>
      </c>
      <c r="BF810" s="296">
        <v>101235.88435574817</v>
      </c>
      <c r="BO810" s="279">
        <f t="shared" si="51"/>
        <v>2090469670</v>
      </c>
      <c r="BP810" s="2">
        <f t="shared" si="52"/>
        <v>0</v>
      </c>
      <c r="BQ810" s="2">
        <f t="shared" si="50"/>
        <v>6301182.0499999989</v>
      </c>
      <c r="BS810" s="280">
        <v>2090469670</v>
      </c>
      <c r="BT810" s="281"/>
      <c r="BU810" s="281"/>
      <c r="BV810" s="281">
        <v>2966426.2275479352</v>
      </c>
      <c r="BW810" s="281"/>
      <c r="BX810" s="281"/>
      <c r="BY810" s="281"/>
      <c r="BZ810" s="281"/>
      <c r="CA810" s="281">
        <v>3334755.8224520641</v>
      </c>
      <c r="CB810" s="281"/>
      <c r="CC810" s="281"/>
      <c r="CD810" s="281"/>
      <c r="CE810" s="281"/>
      <c r="CF810" s="281"/>
      <c r="CG810" s="281"/>
    </row>
    <row r="811" spans="1:85" x14ac:dyDescent="0.3">
      <c r="A811" s="273">
        <f t="shared" si="49"/>
        <v>2052485</v>
      </c>
      <c r="B811" s="1" t="s">
        <v>2621</v>
      </c>
      <c r="C811" s="274">
        <v>26787224</v>
      </c>
      <c r="D811" s="1">
        <v>144105</v>
      </c>
      <c r="E811" s="1">
        <v>4</v>
      </c>
      <c r="F811" s="1" t="s">
        <v>3778</v>
      </c>
      <c r="G811" s="275">
        <v>44175</v>
      </c>
      <c r="H811" s="275">
        <v>45657</v>
      </c>
      <c r="I811" s="1">
        <v>0</v>
      </c>
      <c r="J811" s="1">
        <v>1</v>
      </c>
      <c r="K811" s="1">
        <v>17</v>
      </c>
      <c r="L811" s="1">
        <v>30</v>
      </c>
      <c r="M811" s="1">
        <v>2</v>
      </c>
      <c r="N811" s="1">
        <v>8.02</v>
      </c>
      <c r="O811" s="1">
        <v>8.32</v>
      </c>
      <c r="P811" s="1">
        <v>30168638</v>
      </c>
      <c r="Q811" s="1">
        <v>451170</v>
      </c>
      <c r="R811" s="1">
        <v>22055319</v>
      </c>
      <c r="S811" s="1">
        <v>0</v>
      </c>
      <c r="T811" s="1">
        <v>0</v>
      </c>
      <c r="U811" s="1">
        <v>0</v>
      </c>
      <c r="W811" s="1">
        <v>0</v>
      </c>
      <c r="X811" s="1">
        <v>0</v>
      </c>
      <c r="Y811" s="1">
        <v>0</v>
      </c>
      <c r="Z811" s="1" t="s">
        <v>3591</v>
      </c>
      <c r="AA811" s="1" t="s">
        <v>3609</v>
      </c>
      <c r="AB811" s="275">
        <v>44651</v>
      </c>
      <c r="AC811" s="1">
        <v>1</v>
      </c>
      <c r="AD811" s="1" t="s">
        <v>2623</v>
      </c>
      <c r="AE811" s="1">
        <v>1</v>
      </c>
      <c r="AF811" s="1">
        <v>30</v>
      </c>
      <c r="AG811" s="1">
        <v>0</v>
      </c>
      <c r="AN811" s="1">
        <v>1</v>
      </c>
      <c r="AO811" s="1">
        <v>1</v>
      </c>
      <c r="AR811" s="276">
        <v>2310332</v>
      </c>
      <c r="AS811" s="1" t="s">
        <v>2632</v>
      </c>
      <c r="AT811" s="1">
        <v>0</v>
      </c>
      <c r="AU811" s="1">
        <v>0</v>
      </c>
      <c r="AV811" s="1" t="s">
        <v>2625</v>
      </c>
      <c r="AW811" s="1" t="s">
        <v>2626</v>
      </c>
      <c r="AX811" s="1">
        <v>5</v>
      </c>
      <c r="BC811" s="1">
        <v>1</v>
      </c>
      <c r="BD811" s="1">
        <v>7</v>
      </c>
      <c r="BE811" s="1">
        <v>2</v>
      </c>
      <c r="BF811" s="296">
        <v>17692502</v>
      </c>
      <c r="BO811" s="279">
        <f t="shared" si="51"/>
        <v>2094242644</v>
      </c>
      <c r="BP811" s="2">
        <f t="shared" si="52"/>
        <v>0</v>
      </c>
      <c r="BQ811" s="2">
        <f t="shared" si="50"/>
        <v>1883323</v>
      </c>
      <c r="BS811" s="280">
        <v>2094242644</v>
      </c>
      <c r="BT811" s="281"/>
      <c r="BU811" s="281"/>
      <c r="BV811" s="281"/>
      <c r="BW811" s="281"/>
      <c r="BX811" s="281"/>
      <c r="BY811" s="281"/>
      <c r="BZ811" s="281"/>
      <c r="CA811" s="281">
        <v>1883323</v>
      </c>
      <c r="CB811" s="281"/>
      <c r="CC811" s="281"/>
      <c r="CD811" s="281"/>
      <c r="CE811" s="281"/>
      <c r="CF811" s="281"/>
      <c r="CG811" s="281"/>
    </row>
    <row r="812" spans="1:85" x14ac:dyDescent="0.3">
      <c r="A812" s="273">
        <f t="shared" si="49"/>
        <v>798981.12563823583</v>
      </c>
      <c r="B812" s="1" t="s">
        <v>2621</v>
      </c>
      <c r="C812" s="274">
        <v>26794424</v>
      </c>
      <c r="D812" s="1">
        <v>144105</v>
      </c>
      <c r="E812" s="1">
        <v>4</v>
      </c>
      <c r="F812" s="1" t="s">
        <v>3339</v>
      </c>
      <c r="G812" s="275">
        <v>43858</v>
      </c>
      <c r="H812" s="275">
        <v>45322</v>
      </c>
      <c r="I812" s="1">
        <v>0</v>
      </c>
      <c r="J812" s="1">
        <v>1</v>
      </c>
      <c r="K812" s="1">
        <v>24</v>
      </c>
      <c r="L812" s="1">
        <v>30</v>
      </c>
      <c r="M812" s="1">
        <v>2</v>
      </c>
      <c r="N812" s="1">
        <v>18</v>
      </c>
      <c r="O812" s="1">
        <v>19.559999999999999</v>
      </c>
      <c r="P812" s="1">
        <v>4000000</v>
      </c>
      <c r="Q812" s="1">
        <v>200000</v>
      </c>
      <c r="R812" s="1">
        <v>3597600</v>
      </c>
      <c r="S812" s="1">
        <v>22200</v>
      </c>
      <c r="T812" s="1">
        <v>0</v>
      </c>
      <c r="U812" s="1">
        <v>0</v>
      </c>
      <c r="W812" s="1">
        <v>0</v>
      </c>
      <c r="X812" s="1">
        <v>0</v>
      </c>
      <c r="Y812" s="1">
        <v>0</v>
      </c>
      <c r="AB812" s="275">
        <v>44651</v>
      </c>
      <c r="AC812" s="1">
        <v>1</v>
      </c>
      <c r="AD812" s="1" t="s">
        <v>2623</v>
      </c>
      <c r="AE812" s="1">
        <v>1</v>
      </c>
      <c r="AF812" s="1">
        <v>30</v>
      </c>
      <c r="AG812" s="1">
        <v>0</v>
      </c>
      <c r="AN812" s="1">
        <v>1</v>
      </c>
      <c r="AO812" s="1">
        <v>1</v>
      </c>
      <c r="AR812" s="276">
        <v>349836.08</v>
      </c>
      <c r="AS812" s="1" t="s">
        <v>2657</v>
      </c>
      <c r="AT812" s="1">
        <v>0</v>
      </c>
      <c r="AU812" s="1">
        <v>0</v>
      </c>
      <c r="AV812" s="1" t="s">
        <v>2625</v>
      </c>
      <c r="AW812" s="1" t="s">
        <v>2626</v>
      </c>
      <c r="AX812" s="1">
        <v>5</v>
      </c>
      <c r="BC812" s="1">
        <v>1</v>
      </c>
      <c r="BD812" s="1">
        <v>7</v>
      </c>
      <c r="BE812" s="1">
        <v>2</v>
      </c>
      <c r="BF812" s="296">
        <v>2448782.7943617641</v>
      </c>
      <c r="BO812" s="279">
        <f t="shared" si="51"/>
        <v>2094890944</v>
      </c>
      <c r="BP812" s="2">
        <f t="shared" si="52"/>
        <v>0</v>
      </c>
      <c r="BQ812" s="2">
        <f t="shared" si="50"/>
        <v>445525.99999999953</v>
      </c>
      <c r="BS812" s="280">
        <v>2094890944</v>
      </c>
      <c r="BT812" s="281"/>
      <c r="BU812" s="281"/>
      <c r="BV812" s="281"/>
      <c r="BW812" s="281"/>
      <c r="BX812" s="281"/>
      <c r="BY812" s="281"/>
      <c r="BZ812" s="281"/>
      <c r="CA812" s="281">
        <v>445525.99999999953</v>
      </c>
      <c r="CB812" s="281"/>
      <c r="CC812" s="281"/>
      <c r="CD812" s="281"/>
      <c r="CE812" s="281"/>
      <c r="CF812" s="281"/>
      <c r="CG812" s="281"/>
    </row>
    <row r="813" spans="1:85" x14ac:dyDescent="0.3">
      <c r="A813" s="273">
        <f t="shared" si="49"/>
        <v>1016937.8743617642</v>
      </c>
      <c r="B813" s="1" t="s">
        <v>2621</v>
      </c>
      <c r="C813" s="274">
        <v>26794424</v>
      </c>
      <c r="D813" s="1">
        <v>144105</v>
      </c>
      <c r="E813" s="1">
        <v>4</v>
      </c>
      <c r="F813" s="1" t="s">
        <v>4929</v>
      </c>
      <c r="G813" s="275">
        <v>44455</v>
      </c>
      <c r="H813" s="275">
        <v>45230</v>
      </c>
      <c r="I813" s="1">
        <v>0</v>
      </c>
      <c r="J813" s="1">
        <v>1</v>
      </c>
      <c r="K813" s="1">
        <v>7</v>
      </c>
      <c r="L813" s="1">
        <v>30</v>
      </c>
      <c r="M813" s="1">
        <v>2</v>
      </c>
      <c r="N813" s="1">
        <v>7.92</v>
      </c>
      <c r="O813" s="1">
        <v>8.2100000000000009</v>
      </c>
      <c r="P813" s="1">
        <v>6622220</v>
      </c>
      <c r="Q813" s="1">
        <v>207219</v>
      </c>
      <c r="R813" s="1">
        <v>4578929</v>
      </c>
      <c r="S813" s="1">
        <v>0</v>
      </c>
      <c r="T813" s="1">
        <v>0</v>
      </c>
      <c r="U813" s="1">
        <v>0</v>
      </c>
      <c r="W813" s="1">
        <v>0</v>
      </c>
      <c r="X813" s="1">
        <v>0</v>
      </c>
      <c r="Y813" s="1">
        <v>0</v>
      </c>
      <c r="Z813" s="1" t="s">
        <v>2650</v>
      </c>
      <c r="AA813" s="1" t="s">
        <v>2651</v>
      </c>
      <c r="AB813" s="275">
        <v>44651</v>
      </c>
      <c r="AC813" s="1">
        <v>1</v>
      </c>
      <c r="AD813" s="1" t="s">
        <v>2623</v>
      </c>
      <c r="AE813" s="1">
        <v>1</v>
      </c>
      <c r="AF813" s="1">
        <v>30</v>
      </c>
      <c r="AG813" s="1">
        <v>0</v>
      </c>
      <c r="AN813" s="1">
        <v>1</v>
      </c>
      <c r="AO813" s="1">
        <v>1</v>
      </c>
      <c r="AR813" s="276">
        <v>445245.92</v>
      </c>
      <c r="AS813" s="1" t="s">
        <v>2632</v>
      </c>
      <c r="AT813" s="1">
        <v>0</v>
      </c>
      <c r="AU813" s="1">
        <v>0</v>
      </c>
      <c r="AV813" s="1" t="s">
        <v>2625</v>
      </c>
      <c r="AW813" s="1" t="s">
        <v>2626</v>
      </c>
      <c r="AX813" s="1">
        <v>5</v>
      </c>
      <c r="BC813" s="1">
        <v>1</v>
      </c>
      <c r="BD813" s="1">
        <v>7</v>
      </c>
      <c r="BE813" s="1">
        <v>2</v>
      </c>
      <c r="BF813" s="296">
        <v>3116745.2056382359</v>
      </c>
      <c r="BO813" s="279">
        <f t="shared" si="51"/>
        <v>2094924644</v>
      </c>
      <c r="BP813" s="2">
        <f t="shared" si="52"/>
        <v>0</v>
      </c>
      <c r="BQ813" s="2">
        <f t="shared" si="50"/>
        <v>3000547</v>
      </c>
      <c r="BS813" s="280">
        <v>2094924644</v>
      </c>
      <c r="BT813" s="281"/>
      <c r="BU813" s="281"/>
      <c r="BV813" s="281">
        <v>1103714.8461550127</v>
      </c>
      <c r="BW813" s="281"/>
      <c r="BX813" s="281"/>
      <c r="BY813" s="281"/>
      <c r="BZ813" s="281"/>
      <c r="CA813" s="281">
        <v>1896832.1538449875</v>
      </c>
      <c r="CB813" s="281"/>
      <c r="CC813" s="281"/>
      <c r="CD813" s="281"/>
      <c r="CE813" s="281"/>
      <c r="CF813" s="281"/>
      <c r="CG813" s="281"/>
    </row>
    <row r="814" spans="1:85" x14ac:dyDescent="0.3">
      <c r="A814" s="273">
        <f t="shared" si="49"/>
        <v>12724962.729966249</v>
      </c>
      <c r="B814" s="1" t="s">
        <v>2621</v>
      </c>
      <c r="C814" s="274">
        <v>26796448</v>
      </c>
      <c r="D814" s="1">
        <v>144105</v>
      </c>
      <c r="E814" s="1">
        <v>4</v>
      </c>
      <c r="F814" s="1" t="s">
        <v>5217</v>
      </c>
      <c r="G814" s="275">
        <v>44517</v>
      </c>
      <c r="H814" s="275">
        <v>46356</v>
      </c>
      <c r="I814" s="1">
        <v>1</v>
      </c>
      <c r="J814" s="1">
        <v>1</v>
      </c>
      <c r="K814" s="1">
        <v>4</v>
      </c>
      <c r="L814" s="1">
        <v>30</v>
      </c>
      <c r="M814" s="1">
        <v>2</v>
      </c>
      <c r="N814" s="1">
        <v>10.49</v>
      </c>
      <c r="O814" s="1">
        <v>11.02</v>
      </c>
      <c r="P814" s="1">
        <v>25138380</v>
      </c>
      <c r="Q814" s="1">
        <v>374767</v>
      </c>
      <c r="R814" s="1">
        <v>23517739</v>
      </c>
      <c r="S814" s="1">
        <v>0</v>
      </c>
      <c r="T814" s="1">
        <v>0</v>
      </c>
      <c r="U814" s="1">
        <v>0</v>
      </c>
      <c r="W814" s="1">
        <v>0</v>
      </c>
      <c r="X814" s="1">
        <v>0</v>
      </c>
      <c r="Y814" s="1">
        <v>0</v>
      </c>
      <c r="Z814" s="1" t="s">
        <v>2635</v>
      </c>
      <c r="AA814" s="1" t="s">
        <v>2807</v>
      </c>
      <c r="AB814" s="275">
        <v>44651</v>
      </c>
      <c r="AC814" s="1">
        <v>1</v>
      </c>
      <c r="AD814" s="1" t="s">
        <v>2623</v>
      </c>
      <c r="AE814" s="1">
        <v>1</v>
      </c>
      <c r="AF814" s="1">
        <v>30</v>
      </c>
      <c r="AG814" s="1">
        <v>332</v>
      </c>
      <c r="AN814" s="1">
        <v>1</v>
      </c>
      <c r="AO814" s="1">
        <v>1</v>
      </c>
      <c r="AR814" s="276">
        <v>1242997.99</v>
      </c>
      <c r="AS814" s="1" t="s">
        <v>2624</v>
      </c>
      <c r="AT814" s="1">
        <v>0</v>
      </c>
      <c r="AU814" s="1">
        <v>0</v>
      </c>
      <c r="AV814" s="1" t="s">
        <v>2625</v>
      </c>
      <c r="AW814" s="1" t="s">
        <v>2626</v>
      </c>
      <c r="AX814" s="1">
        <v>5</v>
      </c>
      <c r="BC814" s="1">
        <v>1</v>
      </c>
      <c r="BD814" s="1">
        <v>7</v>
      </c>
      <c r="BE814" s="1">
        <v>2</v>
      </c>
      <c r="BF814" s="296">
        <v>9549778.2800337523</v>
      </c>
      <c r="BO814" s="279">
        <f t="shared" si="51"/>
        <v>2094926689</v>
      </c>
      <c r="BP814" s="2">
        <f t="shared" si="52"/>
        <v>0</v>
      </c>
      <c r="BQ814" s="2">
        <f t="shared" si="50"/>
        <v>0</v>
      </c>
      <c r="BS814" s="280">
        <v>2094926689</v>
      </c>
      <c r="BT814" s="281"/>
      <c r="BU814" s="281"/>
      <c r="BV814" s="281"/>
      <c r="BW814" s="281"/>
      <c r="BX814" s="281"/>
      <c r="BY814" s="281"/>
      <c r="BZ814" s="281"/>
      <c r="CA814" s="281">
        <v>0</v>
      </c>
      <c r="CB814" s="281"/>
      <c r="CC814" s="281"/>
      <c r="CD814" s="281"/>
      <c r="CE814" s="281"/>
      <c r="CF814" s="281"/>
      <c r="CG814" s="281"/>
    </row>
    <row r="815" spans="1:85" x14ac:dyDescent="0.3">
      <c r="A815" s="273">
        <f t="shared" si="49"/>
        <v>18882999.375388727</v>
      </c>
      <c r="B815" s="1" t="s">
        <v>2621</v>
      </c>
      <c r="C815" s="274">
        <v>26796448</v>
      </c>
      <c r="D815" s="1">
        <v>144105</v>
      </c>
      <c r="E815" s="1">
        <v>3</v>
      </c>
      <c r="F815" s="1" t="s">
        <v>4501</v>
      </c>
      <c r="G815" s="275">
        <v>44364</v>
      </c>
      <c r="H815" s="275">
        <v>46203</v>
      </c>
      <c r="I815" s="1">
        <v>0</v>
      </c>
      <c r="J815" s="1">
        <v>1</v>
      </c>
      <c r="K815" s="1">
        <v>11</v>
      </c>
      <c r="L815" s="1">
        <v>30</v>
      </c>
      <c r="M815" s="1">
        <v>2</v>
      </c>
      <c r="N815" s="1">
        <v>12.43</v>
      </c>
      <c r="O815" s="1">
        <v>13.17</v>
      </c>
      <c r="P815" s="1">
        <v>40368653</v>
      </c>
      <c r="Q815" s="1">
        <v>812039</v>
      </c>
      <c r="R815" s="1">
        <v>34898109</v>
      </c>
      <c r="S815" s="1">
        <v>0</v>
      </c>
      <c r="T815" s="1">
        <v>0</v>
      </c>
      <c r="U815" s="1">
        <v>0</v>
      </c>
      <c r="W815" s="1">
        <v>0</v>
      </c>
      <c r="X815" s="1">
        <v>0</v>
      </c>
      <c r="Y815" s="1">
        <v>0</v>
      </c>
      <c r="Z815" s="1" t="s">
        <v>5740</v>
      </c>
      <c r="AA815" s="1" t="s">
        <v>3609</v>
      </c>
      <c r="AB815" s="275">
        <v>44651</v>
      </c>
      <c r="AC815" s="1">
        <v>1</v>
      </c>
      <c r="AD815" s="1" t="s">
        <v>2623</v>
      </c>
      <c r="AE815" s="1">
        <v>1</v>
      </c>
      <c r="AF815" s="1">
        <v>30</v>
      </c>
      <c r="AG815" s="1">
        <v>0</v>
      </c>
      <c r="AN815" s="1">
        <v>1</v>
      </c>
      <c r="AO815" s="1">
        <v>1</v>
      </c>
      <c r="AP815" s="1">
        <v>44364</v>
      </c>
      <c r="AQ815" s="1" t="s">
        <v>2629</v>
      </c>
      <c r="AR815" s="276">
        <v>1844138.37</v>
      </c>
      <c r="AS815" s="1" t="s">
        <v>2624</v>
      </c>
      <c r="AT815" s="1">
        <v>0</v>
      </c>
      <c r="AU815" s="1">
        <v>0</v>
      </c>
      <c r="AV815" s="1" t="s">
        <v>2625</v>
      </c>
      <c r="AW815" s="1" t="s">
        <v>2626</v>
      </c>
      <c r="AX815" s="1">
        <v>5</v>
      </c>
      <c r="BC815" s="1">
        <v>1</v>
      </c>
      <c r="BD815" s="1">
        <v>7</v>
      </c>
      <c r="BE815" s="1">
        <v>2</v>
      </c>
      <c r="BF815" s="296">
        <v>14170971.254611271</v>
      </c>
      <c r="BO815" s="279">
        <f t="shared" si="51"/>
        <v>2094947676</v>
      </c>
      <c r="BP815" s="2">
        <f t="shared" si="52"/>
        <v>0</v>
      </c>
      <c r="BQ815" s="2">
        <f t="shared" si="50"/>
        <v>8394102</v>
      </c>
      <c r="BS815" s="280">
        <v>2094947676</v>
      </c>
      <c r="BT815" s="281"/>
      <c r="BU815" s="281"/>
      <c r="BV815" s="281">
        <v>8394102</v>
      </c>
      <c r="BW815" s="281"/>
      <c r="BX815" s="281"/>
      <c r="BY815" s="281"/>
      <c r="BZ815" s="281"/>
      <c r="CA815" s="281"/>
      <c r="CB815" s="281"/>
      <c r="CC815" s="281"/>
      <c r="CD815" s="281"/>
      <c r="CE815" s="281"/>
      <c r="CF815" s="281"/>
      <c r="CG815" s="281"/>
    </row>
    <row r="816" spans="1:85" x14ac:dyDescent="0.3">
      <c r="A816" s="273">
        <f t="shared" si="49"/>
        <v>274301.61871552072</v>
      </c>
      <c r="B816" s="1" t="s">
        <v>2621</v>
      </c>
      <c r="C816" s="274">
        <v>26796448</v>
      </c>
      <c r="D816" s="1">
        <v>144205</v>
      </c>
      <c r="E816" s="1">
        <v>4</v>
      </c>
      <c r="F816" s="1" t="s">
        <v>4150</v>
      </c>
      <c r="G816" s="275">
        <v>44434</v>
      </c>
      <c r="H816" s="275">
        <v>45535</v>
      </c>
      <c r="I816" s="1">
        <v>0</v>
      </c>
      <c r="J816" s="1">
        <v>1</v>
      </c>
      <c r="K816" s="1">
        <v>7</v>
      </c>
      <c r="L816" s="1">
        <v>30</v>
      </c>
      <c r="M816" s="1">
        <v>2</v>
      </c>
      <c r="N816" s="1">
        <v>17.690000000000001</v>
      </c>
      <c r="O816" s="1">
        <v>19.2</v>
      </c>
      <c r="P816" s="1">
        <v>600000</v>
      </c>
      <c r="Q816" s="1">
        <v>21723</v>
      </c>
      <c r="R816" s="1">
        <v>507183</v>
      </c>
      <c r="S816" s="1">
        <v>0</v>
      </c>
      <c r="T816" s="1">
        <v>0</v>
      </c>
      <c r="U816" s="1">
        <v>0</v>
      </c>
      <c r="W816" s="1">
        <v>0</v>
      </c>
      <c r="X816" s="1">
        <v>0</v>
      </c>
      <c r="Y816" s="1">
        <v>0</v>
      </c>
      <c r="AB816" s="275">
        <v>44651</v>
      </c>
      <c r="AC816" s="1">
        <v>1</v>
      </c>
      <c r="AD816" s="1" t="s">
        <v>2623</v>
      </c>
      <c r="AE816" s="1">
        <v>1</v>
      </c>
      <c r="AF816" s="1">
        <v>30</v>
      </c>
      <c r="AG816" s="1">
        <v>0</v>
      </c>
      <c r="AN816" s="1">
        <v>1</v>
      </c>
      <c r="AO816" s="1">
        <v>1</v>
      </c>
      <c r="AR816" s="276">
        <v>26931.09</v>
      </c>
      <c r="AS816" s="1" t="s">
        <v>2657</v>
      </c>
      <c r="AT816" s="1">
        <v>0</v>
      </c>
      <c r="AU816" s="1">
        <v>0</v>
      </c>
      <c r="AX816" s="1">
        <v>5</v>
      </c>
      <c r="BC816" s="1">
        <v>1</v>
      </c>
      <c r="BD816" s="1">
        <v>7</v>
      </c>
      <c r="BE816" s="1">
        <v>2</v>
      </c>
      <c r="BF816" s="296">
        <v>205950.29128447929</v>
      </c>
      <c r="BO816" s="279">
        <f t="shared" si="51"/>
        <v>2094949940</v>
      </c>
      <c r="BP816" s="2">
        <f t="shared" si="52"/>
        <v>0</v>
      </c>
      <c r="BQ816" s="2">
        <f t="shared" si="50"/>
        <v>6146335</v>
      </c>
      <c r="BS816" s="280">
        <v>2094949940</v>
      </c>
      <c r="BT816" s="281"/>
      <c r="BU816" s="281"/>
      <c r="BV816" s="281">
        <v>6146335</v>
      </c>
      <c r="BW816" s="281"/>
      <c r="BX816" s="281"/>
      <c r="BY816" s="281"/>
      <c r="BZ816" s="281"/>
      <c r="CA816" s="281"/>
      <c r="CB816" s="281"/>
      <c r="CC816" s="281"/>
      <c r="CD816" s="281"/>
      <c r="CE816" s="281"/>
      <c r="CF816" s="281"/>
      <c r="CG816" s="281"/>
    </row>
    <row r="817" spans="1:85" x14ac:dyDescent="0.3">
      <c r="A817" s="273">
        <f t="shared" si="49"/>
        <v>274301.61871552072</v>
      </c>
      <c r="B817" s="1" t="s">
        <v>2621</v>
      </c>
      <c r="C817" s="274">
        <v>26796448</v>
      </c>
      <c r="D817" s="1">
        <v>144205</v>
      </c>
      <c r="E817" s="1">
        <v>4</v>
      </c>
      <c r="F817" s="1" t="s">
        <v>4151</v>
      </c>
      <c r="G817" s="275">
        <v>44434</v>
      </c>
      <c r="H817" s="275">
        <v>45535</v>
      </c>
      <c r="I817" s="1">
        <v>0</v>
      </c>
      <c r="J817" s="1">
        <v>1</v>
      </c>
      <c r="K817" s="1">
        <v>7</v>
      </c>
      <c r="L817" s="1">
        <v>30</v>
      </c>
      <c r="M817" s="1">
        <v>2</v>
      </c>
      <c r="N817" s="1">
        <v>17.690000000000001</v>
      </c>
      <c r="O817" s="1">
        <v>19.2</v>
      </c>
      <c r="P817" s="1">
        <v>600000</v>
      </c>
      <c r="Q817" s="1">
        <v>21723</v>
      </c>
      <c r="R817" s="1">
        <v>507183</v>
      </c>
      <c r="S817" s="1">
        <v>0</v>
      </c>
      <c r="T817" s="1">
        <v>0</v>
      </c>
      <c r="U817" s="1">
        <v>0</v>
      </c>
      <c r="V817" s="275"/>
      <c r="W817" s="1">
        <v>0</v>
      </c>
      <c r="X817" s="1">
        <v>0</v>
      </c>
      <c r="Y817" s="1">
        <v>0</v>
      </c>
      <c r="AB817" s="275">
        <v>44651</v>
      </c>
      <c r="AC817" s="1">
        <v>1</v>
      </c>
      <c r="AD817" s="1" t="s">
        <v>2623</v>
      </c>
      <c r="AE817" s="1">
        <v>1</v>
      </c>
      <c r="AF817" s="1">
        <v>30</v>
      </c>
      <c r="AG817" s="1">
        <v>0</v>
      </c>
      <c r="AN817" s="1">
        <v>1</v>
      </c>
      <c r="AO817" s="1">
        <v>1</v>
      </c>
      <c r="AP817" s="275"/>
      <c r="AR817" s="276">
        <v>26931.09</v>
      </c>
      <c r="AS817" s="1" t="s">
        <v>2657</v>
      </c>
      <c r="AT817" s="1">
        <v>0</v>
      </c>
      <c r="AU817" s="1">
        <v>0</v>
      </c>
      <c r="AX817" s="1">
        <v>5</v>
      </c>
      <c r="BC817" s="1">
        <v>1</v>
      </c>
      <c r="BD817" s="1">
        <v>7</v>
      </c>
      <c r="BE817" s="1">
        <v>2</v>
      </c>
      <c r="BF817" s="296">
        <v>205950.29128447929</v>
      </c>
      <c r="BO817" s="279">
        <f t="shared" si="51"/>
        <v>2094962864</v>
      </c>
      <c r="BP817" s="2">
        <f t="shared" si="52"/>
        <v>0</v>
      </c>
      <c r="BQ817" s="2">
        <f t="shared" si="50"/>
        <v>0</v>
      </c>
      <c r="BS817" s="280">
        <v>2094962864</v>
      </c>
      <c r="BT817" s="281"/>
      <c r="BU817" s="281"/>
      <c r="BV817" s="281">
        <v>0</v>
      </c>
      <c r="BW817" s="281"/>
      <c r="BX817" s="281"/>
      <c r="BY817" s="281"/>
      <c r="BZ817" s="281"/>
      <c r="CA817" s="281"/>
      <c r="CB817" s="281"/>
      <c r="CC817" s="281"/>
      <c r="CD817" s="281"/>
      <c r="CE817" s="281"/>
      <c r="CF817" s="281"/>
      <c r="CG817" s="281"/>
    </row>
    <row r="818" spans="1:85" x14ac:dyDescent="0.3">
      <c r="A818" s="273">
        <f t="shared" si="49"/>
        <v>520813.8610044056</v>
      </c>
      <c r="B818" s="1" t="s">
        <v>2621</v>
      </c>
      <c r="C818" s="274">
        <v>26796448</v>
      </c>
      <c r="D818" s="1">
        <v>144205</v>
      </c>
      <c r="E818" s="1">
        <v>4</v>
      </c>
      <c r="F818" s="1" t="s">
        <v>5152</v>
      </c>
      <c r="G818" s="275">
        <v>44477</v>
      </c>
      <c r="H818" s="275">
        <v>45596</v>
      </c>
      <c r="I818" s="1">
        <v>0</v>
      </c>
      <c r="J818" s="1">
        <v>1</v>
      </c>
      <c r="K818" s="1">
        <v>5</v>
      </c>
      <c r="L818" s="1">
        <v>30</v>
      </c>
      <c r="M818" s="1">
        <v>2</v>
      </c>
      <c r="N818" s="1">
        <v>17.690000000000001</v>
      </c>
      <c r="O818" s="1">
        <v>19.2</v>
      </c>
      <c r="P818" s="1">
        <v>1080282</v>
      </c>
      <c r="Q818" s="1">
        <v>39111</v>
      </c>
      <c r="R818" s="1">
        <v>962719</v>
      </c>
      <c r="S818" s="1">
        <v>0</v>
      </c>
      <c r="T818" s="1">
        <v>0</v>
      </c>
      <c r="U818" s="1">
        <v>0</v>
      </c>
      <c r="W818" s="1">
        <v>0</v>
      </c>
      <c r="X818" s="1">
        <v>0</v>
      </c>
      <c r="Y818" s="1">
        <v>0</v>
      </c>
      <c r="AB818" s="275">
        <v>44651</v>
      </c>
      <c r="AC818" s="1">
        <v>1</v>
      </c>
      <c r="AD818" s="1" t="s">
        <v>2623</v>
      </c>
      <c r="AE818" s="1">
        <v>1</v>
      </c>
      <c r="AF818" s="1">
        <v>30</v>
      </c>
      <c r="AG818" s="1">
        <v>0</v>
      </c>
      <c r="AN818" s="1">
        <v>1</v>
      </c>
      <c r="AO818" s="1">
        <v>1</v>
      </c>
      <c r="AR818" s="276">
        <v>50976.7</v>
      </c>
      <c r="AS818" s="1" t="s">
        <v>2657</v>
      </c>
      <c r="AT818" s="1">
        <v>0</v>
      </c>
      <c r="AU818" s="1">
        <v>0</v>
      </c>
      <c r="AX818" s="1">
        <v>5</v>
      </c>
      <c r="BC818" s="1">
        <v>1</v>
      </c>
      <c r="BD818" s="1">
        <v>7</v>
      </c>
      <c r="BE818" s="1">
        <v>2</v>
      </c>
      <c r="BF818" s="296">
        <v>390928.43899559445</v>
      </c>
      <c r="BO818" s="279">
        <f t="shared" si="51"/>
        <v>2094967624</v>
      </c>
      <c r="BP818" s="2">
        <f t="shared" si="52"/>
        <v>0</v>
      </c>
      <c r="BQ818" s="2">
        <f t="shared" si="50"/>
        <v>13317263</v>
      </c>
      <c r="BS818" s="280">
        <v>2094967624</v>
      </c>
      <c r="BT818" s="281"/>
      <c r="BU818" s="281"/>
      <c r="BV818" s="281"/>
      <c r="BW818" s="281"/>
      <c r="BX818" s="281"/>
      <c r="BY818" s="281"/>
      <c r="BZ818" s="281"/>
      <c r="CA818" s="281">
        <v>13317263</v>
      </c>
      <c r="CB818" s="281"/>
      <c r="CC818" s="281"/>
      <c r="CD818" s="281"/>
      <c r="CE818" s="281"/>
      <c r="CF818" s="281"/>
      <c r="CG818" s="281"/>
    </row>
    <row r="819" spans="1:85" x14ac:dyDescent="0.3">
      <c r="A819" s="273">
        <f t="shared" si="49"/>
        <v>148357.18620957565</v>
      </c>
      <c r="B819" s="1" t="s">
        <v>2621</v>
      </c>
      <c r="C819" s="274">
        <v>26796448</v>
      </c>
      <c r="D819" s="1">
        <v>144205</v>
      </c>
      <c r="E819" s="1">
        <v>4</v>
      </c>
      <c r="F819" s="1" t="s">
        <v>5341</v>
      </c>
      <c r="G819" s="275">
        <v>44510</v>
      </c>
      <c r="H819" s="275">
        <v>45626</v>
      </c>
      <c r="I819" s="1">
        <v>0</v>
      </c>
      <c r="J819" s="1">
        <v>1</v>
      </c>
      <c r="K819" s="1">
        <v>4</v>
      </c>
      <c r="L819" s="1">
        <v>30</v>
      </c>
      <c r="M819" s="1">
        <v>2</v>
      </c>
      <c r="N819" s="1">
        <v>17.690000000000001</v>
      </c>
      <c r="O819" s="1">
        <v>19.2</v>
      </c>
      <c r="P819" s="1">
        <v>300000</v>
      </c>
      <c r="Q819" s="1">
        <v>10861</v>
      </c>
      <c r="R819" s="1">
        <v>274079</v>
      </c>
      <c r="S819" s="1">
        <v>0</v>
      </c>
      <c r="T819" s="1">
        <v>0</v>
      </c>
      <c r="U819" s="1">
        <v>0</v>
      </c>
      <c r="W819" s="1">
        <v>0</v>
      </c>
      <c r="X819" s="1">
        <v>0</v>
      </c>
      <c r="Y819" s="1">
        <v>0</v>
      </c>
      <c r="AB819" s="275">
        <v>44651</v>
      </c>
      <c r="AC819" s="1">
        <v>1</v>
      </c>
      <c r="AD819" s="1" t="s">
        <v>2623</v>
      </c>
      <c r="AE819" s="1">
        <v>1</v>
      </c>
      <c r="AF819" s="1">
        <v>30</v>
      </c>
      <c r="AG819" s="1">
        <v>0</v>
      </c>
      <c r="AN819" s="1">
        <v>1</v>
      </c>
      <c r="AO819" s="1">
        <v>1</v>
      </c>
      <c r="AR819" s="276">
        <v>14427.37</v>
      </c>
      <c r="AS819" s="1" t="s">
        <v>2657</v>
      </c>
      <c r="AT819" s="1">
        <v>0</v>
      </c>
      <c r="AU819" s="1">
        <v>0</v>
      </c>
      <c r="AX819" s="1">
        <v>5</v>
      </c>
      <c r="BC819" s="1">
        <v>1</v>
      </c>
      <c r="BD819" s="1">
        <v>7</v>
      </c>
      <c r="BE819" s="1">
        <v>2</v>
      </c>
      <c r="BF819" s="296">
        <v>111294.44379042435</v>
      </c>
      <c r="BO819" s="279">
        <f t="shared" si="51"/>
        <v>2097044242</v>
      </c>
      <c r="BP819" s="2">
        <f t="shared" si="52"/>
        <v>0</v>
      </c>
      <c r="BQ819" s="2">
        <f t="shared" si="50"/>
        <v>0</v>
      </c>
      <c r="BS819" s="280">
        <v>2097044242</v>
      </c>
      <c r="BT819" s="281"/>
      <c r="BU819" s="281"/>
      <c r="BV819" s="281">
        <v>0</v>
      </c>
      <c r="BW819" s="281"/>
      <c r="BX819" s="281"/>
      <c r="BY819" s="281"/>
      <c r="BZ819" s="281"/>
      <c r="CA819" s="281"/>
      <c r="CB819" s="281"/>
      <c r="CC819" s="281"/>
      <c r="CD819" s="281"/>
      <c r="CE819" s="281"/>
      <c r="CF819" s="281"/>
      <c r="CG819" s="281"/>
    </row>
    <row r="820" spans="1:85" x14ac:dyDescent="0.3">
      <c r="A820" s="273">
        <f t="shared" si="49"/>
        <v>526560.90267366613</v>
      </c>
      <c r="B820" s="1" t="s">
        <v>2621</v>
      </c>
      <c r="C820" s="274">
        <v>26844644</v>
      </c>
      <c r="D820" s="1">
        <v>144205</v>
      </c>
      <c r="E820" s="1">
        <v>4</v>
      </c>
      <c r="F820" s="1" t="s">
        <v>5935</v>
      </c>
      <c r="G820" s="275">
        <v>44578</v>
      </c>
      <c r="H820" s="275">
        <v>44834</v>
      </c>
      <c r="I820" s="1">
        <v>30</v>
      </c>
      <c r="J820" s="1">
        <v>1</v>
      </c>
      <c r="K820" s="1">
        <v>0</v>
      </c>
      <c r="L820" s="1">
        <v>30</v>
      </c>
      <c r="M820" s="1">
        <v>2</v>
      </c>
      <c r="N820" s="1">
        <v>17.690000000000001</v>
      </c>
      <c r="O820" s="1">
        <v>19.2</v>
      </c>
      <c r="P820" s="1">
        <v>1000000</v>
      </c>
      <c r="Q820" s="1">
        <v>91729</v>
      </c>
      <c r="R820" s="1">
        <v>619554</v>
      </c>
      <c r="S820" s="1">
        <v>11885</v>
      </c>
      <c r="T820" s="1">
        <v>0</v>
      </c>
      <c r="U820" s="1">
        <v>0</v>
      </c>
      <c r="W820" s="1">
        <v>0</v>
      </c>
      <c r="X820" s="1">
        <v>0</v>
      </c>
      <c r="Y820" s="1">
        <v>0</v>
      </c>
      <c r="AB820" s="275">
        <v>44609</v>
      </c>
      <c r="AC820" s="1">
        <v>1</v>
      </c>
      <c r="AD820" s="1" t="s">
        <v>2623</v>
      </c>
      <c r="AE820" s="1">
        <v>1</v>
      </c>
      <c r="AF820" s="1">
        <v>30</v>
      </c>
      <c r="AG820" s="1">
        <v>166007</v>
      </c>
      <c r="AN820" s="1">
        <v>1</v>
      </c>
      <c r="AO820" s="1">
        <v>1</v>
      </c>
      <c r="AR820" s="276">
        <v>11027.08</v>
      </c>
      <c r="AS820" s="1" t="s">
        <v>2657</v>
      </c>
      <c r="AT820" s="1">
        <v>0</v>
      </c>
      <c r="AU820" s="1">
        <v>0</v>
      </c>
      <c r="AX820" s="1">
        <v>5</v>
      </c>
      <c r="BC820" s="1">
        <v>1</v>
      </c>
      <c r="BD820" s="1">
        <v>7</v>
      </c>
      <c r="BE820" s="1">
        <v>2</v>
      </c>
      <c r="BF820" s="296">
        <v>81966.017326333938</v>
      </c>
      <c r="BO820" s="279">
        <f t="shared" si="51"/>
        <v>2098406626</v>
      </c>
      <c r="BP820" s="2">
        <f t="shared" si="52"/>
        <v>0</v>
      </c>
      <c r="BQ820" s="2">
        <f t="shared" si="50"/>
        <v>0</v>
      </c>
      <c r="BS820" s="280">
        <v>2098406626</v>
      </c>
      <c r="BT820" s="281"/>
      <c r="BU820" s="281"/>
      <c r="BV820" s="281">
        <v>0</v>
      </c>
      <c r="BW820" s="281"/>
      <c r="BX820" s="281"/>
      <c r="BY820" s="281"/>
      <c r="BZ820" s="281"/>
      <c r="CA820" s="281"/>
      <c r="CB820" s="281"/>
      <c r="CC820" s="281"/>
      <c r="CD820" s="281"/>
      <c r="CE820" s="281"/>
      <c r="CF820" s="281"/>
      <c r="CG820" s="281"/>
    </row>
    <row r="821" spans="1:85" x14ac:dyDescent="0.3">
      <c r="A821" s="273">
        <f t="shared" si="49"/>
        <v>509943.00604215241</v>
      </c>
      <c r="B821" s="1" t="s">
        <v>2621</v>
      </c>
      <c r="C821" s="274">
        <v>26844644</v>
      </c>
      <c r="D821" s="1">
        <v>144205</v>
      </c>
      <c r="E821" s="1">
        <v>4</v>
      </c>
      <c r="F821" s="1" t="s">
        <v>6380</v>
      </c>
      <c r="G821" s="275">
        <v>44640</v>
      </c>
      <c r="H821" s="275">
        <v>45016</v>
      </c>
      <c r="I821" s="1">
        <v>0</v>
      </c>
      <c r="J821" s="1">
        <v>1</v>
      </c>
      <c r="K821" s="1">
        <v>0</v>
      </c>
      <c r="L821" s="1">
        <v>30</v>
      </c>
      <c r="M821" s="1">
        <v>2</v>
      </c>
      <c r="N821" s="1">
        <v>17.690000000000001</v>
      </c>
      <c r="O821" s="1">
        <v>19.2</v>
      </c>
      <c r="P821" s="1">
        <v>600000</v>
      </c>
      <c r="Q821" s="1">
        <v>55037</v>
      </c>
      <c r="R821" s="1">
        <v>600000</v>
      </c>
      <c r="S821" s="1">
        <v>2950</v>
      </c>
      <c r="T821" s="1">
        <v>0</v>
      </c>
      <c r="U821" s="1">
        <v>0</v>
      </c>
      <c r="W821" s="1">
        <v>0</v>
      </c>
      <c r="X821" s="1">
        <v>0</v>
      </c>
      <c r="Y821" s="1">
        <v>0</v>
      </c>
      <c r="AB821" s="275">
        <v>44640</v>
      </c>
      <c r="AC821" s="1">
        <v>1</v>
      </c>
      <c r="AD821" s="1" t="s">
        <v>2623</v>
      </c>
      <c r="AE821" s="1">
        <v>1</v>
      </c>
      <c r="AF821" s="1">
        <v>30</v>
      </c>
      <c r="AG821" s="1">
        <v>0</v>
      </c>
      <c r="AN821" s="1">
        <v>1</v>
      </c>
      <c r="AO821" s="1">
        <v>1</v>
      </c>
      <c r="AR821" s="276">
        <v>10677.94</v>
      </c>
      <c r="AS821" s="1" t="s">
        <v>2657</v>
      </c>
      <c r="AT821" s="1">
        <v>0</v>
      </c>
      <c r="AU821" s="1">
        <v>0</v>
      </c>
      <c r="AX821" s="1">
        <v>5</v>
      </c>
      <c r="BC821" s="1">
        <v>1</v>
      </c>
      <c r="BD821" s="1">
        <v>7</v>
      </c>
      <c r="BE821" s="1">
        <v>2</v>
      </c>
      <c r="BF821" s="296">
        <v>79379.053957847675</v>
      </c>
      <c r="BO821" s="279">
        <f t="shared" si="51"/>
        <v>2207044866</v>
      </c>
      <c r="BP821" s="2">
        <f t="shared" si="52"/>
        <v>0</v>
      </c>
      <c r="BQ821" s="2">
        <f t="shared" si="50"/>
        <v>0</v>
      </c>
      <c r="BS821" s="280">
        <v>2207044866</v>
      </c>
      <c r="BT821" s="281"/>
      <c r="BU821" s="281"/>
      <c r="BV821" s="281">
        <v>0</v>
      </c>
      <c r="BW821" s="281"/>
      <c r="BX821" s="281"/>
      <c r="BY821" s="281"/>
      <c r="BZ821" s="281"/>
      <c r="CA821" s="281">
        <v>0</v>
      </c>
      <c r="CB821" s="281"/>
      <c r="CC821" s="281"/>
      <c r="CD821" s="281"/>
      <c r="CE821" s="281"/>
      <c r="CF821" s="281"/>
      <c r="CG821" s="281"/>
    </row>
    <row r="822" spans="1:85" x14ac:dyDescent="0.3">
      <c r="A822" s="273">
        <f t="shared" si="49"/>
        <v>509943.00604215241</v>
      </c>
      <c r="B822" s="1" t="s">
        <v>2621</v>
      </c>
      <c r="C822" s="274">
        <v>26844644</v>
      </c>
      <c r="D822" s="1">
        <v>144205</v>
      </c>
      <c r="E822" s="1">
        <v>4</v>
      </c>
      <c r="F822" s="1" t="s">
        <v>6381</v>
      </c>
      <c r="G822" s="275">
        <v>44640</v>
      </c>
      <c r="H822" s="275">
        <v>45016</v>
      </c>
      <c r="I822" s="1">
        <v>0</v>
      </c>
      <c r="J822" s="1">
        <v>1</v>
      </c>
      <c r="K822" s="1">
        <v>0</v>
      </c>
      <c r="L822" s="1">
        <v>30</v>
      </c>
      <c r="M822" s="1">
        <v>2</v>
      </c>
      <c r="N822" s="1">
        <v>17.690000000000001</v>
      </c>
      <c r="O822" s="1">
        <v>19.2</v>
      </c>
      <c r="P822" s="1">
        <v>600000</v>
      </c>
      <c r="Q822" s="1">
        <v>55037</v>
      </c>
      <c r="R822" s="1">
        <v>600000</v>
      </c>
      <c r="S822" s="1">
        <v>2950</v>
      </c>
      <c r="T822" s="1">
        <v>0</v>
      </c>
      <c r="U822" s="1">
        <v>0</v>
      </c>
      <c r="W822" s="1">
        <v>0</v>
      </c>
      <c r="X822" s="1">
        <v>0</v>
      </c>
      <c r="Y822" s="1">
        <v>0</v>
      </c>
      <c r="AB822" s="275">
        <v>44640</v>
      </c>
      <c r="AC822" s="1">
        <v>1</v>
      </c>
      <c r="AD822" s="1" t="s">
        <v>2623</v>
      </c>
      <c r="AE822" s="1">
        <v>1</v>
      </c>
      <c r="AF822" s="1">
        <v>30</v>
      </c>
      <c r="AG822" s="1">
        <v>0</v>
      </c>
      <c r="AN822" s="1">
        <v>1</v>
      </c>
      <c r="AO822" s="1">
        <v>1</v>
      </c>
      <c r="AR822" s="276">
        <v>10677.94</v>
      </c>
      <c r="AS822" s="1" t="s">
        <v>2657</v>
      </c>
      <c r="AT822" s="1">
        <v>0</v>
      </c>
      <c r="AU822" s="1">
        <v>0</v>
      </c>
      <c r="AX822" s="1">
        <v>5</v>
      </c>
      <c r="BC822" s="1">
        <v>1</v>
      </c>
      <c r="BD822" s="1">
        <v>7</v>
      </c>
      <c r="BE822" s="1">
        <v>2</v>
      </c>
      <c r="BF822" s="296">
        <v>79379.053957847675</v>
      </c>
      <c r="BO822" s="279">
        <f t="shared" si="51"/>
        <v>2207062247</v>
      </c>
      <c r="BP822" s="2">
        <f t="shared" si="52"/>
        <v>0</v>
      </c>
      <c r="BQ822" s="2">
        <f t="shared" si="50"/>
        <v>4876565</v>
      </c>
      <c r="BS822" s="280">
        <v>2207062247</v>
      </c>
      <c r="BT822" s="281"/>
      <c r="BU822" s="281"/>
      <c r="BV822" s="281"/>
      <c r="BW822" s="281"/>
      <c r="BX822" s="281"/>
      <c r="BY822" s="281"/>
      <c r="BZ822" s="281"/>
      <c r="CA822" s="281"/>
      <c r="CB822" s="281"/>
      <c r="CC822" s="281"/>
      <c r="CD822" s="281"/>
      <c r="CE822" s="281">
        <v>4876565</v>
      </c>
      <c r="CF822" s="281"/>
      <c r="CG822" s="281"/>
    </row>
    <row r="823" spans="1:85" x14ac:dyDescent="0.3">
      <c r="A823" s="273">
        <f t="shared" si="49"/>
        <v>89069.395242029277</v>
      </c>
      <c r="B823" s="1" t="s">
        <v>2621</v>
      </c>
      <c r="C823" s="274">
        <v>26844644</v>
      </c>
      <c r="D823" s="1">
        <v>144205</v>
      </c>
      <c r="E823" s="1">
        <v>4</v>
      </c>
      <c r="F823" s="1" t="s">
        <v>6384</v>
      </c>
      <c r="G823" s="275">
        <v>44643</v>
      </c>
      <c r="H823" s="275">
        <v>45016</v>
      </c>
      <c r="I823" s="1">
        <v>0</v>
      </c>
      <c r="J823" s="1">
        <v>1</v>
      </c>
      <c r="K823" s="1">
        <v>0</v>
      </c>
      <c r="L823" s="1">
        <v>30</v>
      </c>
      <c r="M823" s="1">
        <v>2</v>
      </c>
      <c r="N823" s="1">
        <v>17.7</v>
      </c>
      <c r="O823" s="1">
        <v>19.21</v>
      </c>
      <c r="P823" s="1">
        <v>104800</v>
      </c>
      <c r="Q823" s="1">
        <v>9613</v>
      </c>
      <c r="R823" s="1">
        <v>104800</v>
      </c>
      <c r="S823" s="1">
        <v>361</v>
      </c>
      <c r="T823" s="1">
        <v>0</v>
      </c>
      <c r="U823" s="1">
        <v>0</v>
      </c>
      <c r="W823" s="1">
        <v>0</v>
      </c>
      <c r="X823" s="1">
        <v>0</v>
      </c>
      <c r="Y823" s="1">
        <v>0</v>
      </c>
      <c r="AB823" s="275">
        <v>44643</v>
      </c>
      <c r="AC823" s="1">
        <v>1</v>
      </c>
      <c r="AD823" s="1" t="s">
        <v>2623</v>
      </c>
      <c r="AE823" s="1">
        <v>1</v>
      </c>
      <c r="AF823" s="1">
        <v>30</v>
      </c>
      <c r="AG823" s="1">
        <v>0</v>
      </c>
      <c r="AN823" s="1">
        <v>1</v>
      </c>
      <c r="AO823" s="1">
        <v>1</v>
      </c>
      <c r="AR823" s="276">
        <v>1865.73</v>
      </c>
      <c r="AS823" s="1" t="s">
        <v>2657</v>
      </c>
      <c r="AT823" s="1">
        <v>0</v>
      </c>
      <c r="AU823" s="1">
        <v>0</v>
      </c>
      <c r="AX823" s="1">
        <v>5</v>
      </c>
      <c r="BC823" s="1">
        <v>1</v>
      </c>
      <c r="BD823" s="1">
        <v>7</v>
      </c>
      <c r="BE823" s="1">
        <v>2</v>
      </c>
      <c r="BF823" s="296">
        <v>13864.874757970725</v>
      </c>
      <c r="BO823" s="279">
        <f t="shared" si="51"/>
        <v>2207066640</v>
      </c>
      <c r="BP823" s="2">
        <f t="shared" si="52"/>
        <v>0</v>
      </c>
      <c r="BQ823" s="2">
        <f t="shared" si="50"/>
        <v>2942660</v>
      </c>
      <c r="BS823" s="280">
        <v>2207066640</v>
      </c>
      <c r="BT823" s="281"/>
      <c r="BU823" s="281"/>
      <c r="BV823" s="281">
        <v>2942660</v>
      </c>
      <c r="BW823" s="281"/>
      <c r="BX823" s="281"/>
      <c r="BY823" s="281"/>
      <c r="BZ823" s="281"/>
      <c r="CA823" s="281"/>
      <c r="CB823" s="281"/>
      <c r="CC823" s="281"/>
      <c r="CD823" s="281"/>
      <c r="CE823" s="281"/>
      <c r="CF823" s="281"/>
      <c r="CG823" s="281"/>
    </row>
    <row r="824" spans="1:85" x14ac:dyDescent="0.3">
      <c r="A824" s="273">
        <f t="shared" si="49"/>
        <v>0</v>
      </c>
      <c r="B824" s="1" t="s">
        <v>2621</v>
      </c>
      <c r="C824" s="274">
        <v>26862446</v>
      </c>
      <c r="D824" s="1">
        <v>144210</v>
      </c>
      <c r="E824" s="1">
        <v>4</v>
      </c>
      <c r="F824" s="1" t="s">
        <v>3484</v>
      </c>
      <c r="G824" s="275">
        <v>43810</v>
      </c>
      <c r="H824" s="275">
        <v>45260</v>
      </c>
      <c r="I824" s="1">
        <v>60</v>
      </c>
      <c r="J824" s="1">
        <v>1</v>
      </c>
      <c r="K824" s="1">
        <v>24</v>
      </c>
      <c r="L824" s="1">
        <v>30</v>
      </c>
      <c r="M824" s="1">
        <v>2</v>
      </c>
      <c r="N824" s="1">
        <v>18</v>
      </c>
      <c r="O824" s="1">
        <v>19.559999999999999</v>
      </c>
      <c r="P824" s="1">
        <v>3000000</v>
      </c>
      <c r="Q824" s="1">
        <v>150000</v>
      </c>
      <c r="R824" s="1">
        <v>2879593</v>
      </c>
      <c r="S824" s="1">
        <v>124751</v>
      </c>
      <c r="T824" s="1">
        <v>0</v>
      </c>
      <c r="U824" s="1">
        <v>0</v>
      </c>
      <c r="W824" s="1">
        <v>25698</v>
      </c>
      <c r="X824" s="1">
        <v>0</v>
      </c>
      <c r="Y824" s="1">
        <v>0</v>
      </c>
      <c r="AB824" s="275">
        <v>44561</v>
      </c>
      <c r="AC824" s="1">
        <v>1</v>
      </c>
      <c r="AD824" s="1" t="s">
        <v>2623</v>
      </c>
      <c r="AE824" s="1">
        <v>1</v>
      </c>
      <c r="AF824" s="1">
        <v>30</v>
      </c>
      <c r="AG824" s="1">
        <v>325249</v>
      </c>
      <c r="AN824" s="1">
        <v>1</v>
      </c>
      <c r="AO824" s="1">
        <v>1</v>
      </c>
      <c r="AR824" s="276">
        <v>442553.47</v>
      </c>
      <c r="AS824" s="1" t="s">
        <v>2657</v>
      </c>
      <c r="AT824" s="1">
        <v>0</v>
      </c>
      <c r="AU824" s="1">
        <v>0</v>
      </c>
      <c r="AX824" s="1">
        <v>5</v>
      </c>
      <c r="BC824" s="1">
        <v>1</v>
      </c>
      <c r="BD824" s="1">
        <v>7</v>
      </c>
      <c r="BE824" s="1">
        <v>2</v>
      </c>
      <c r="BF824" s="296">
        <v>2737681.1446390375</v>
      </c>
      <c r="BO824" s="279">
        <f t="shared" si="51"/>
        <v>2207066242</v>
      </c>
      <c r="BP824" s="2">
        <f t="shared" si="52"/>
        <v>0</v>
      </c>
      <c r="BQ824" s="2">
        <f t="shared" si="50"/>
        <v>11730505</v>
      </c>
      <c r="BS824" s="280">
        <v>2207066242</v>
      </c>
      <c r="BT824" s="281"/>
      <c r="BU824" s="281"/>
      <c r="BV824" s="281">
        <v>8617338.3841130696</v>
      </c>
      <c r="BW824" s="281"/>
      <c r="BX824" s="281"/>
      <c r="BY824" s="281"/>
      <c r="BZ824" s="281"/>
      <c r="CA824" s="281">
        <v>3113166.6158869294</v>
      </c>
      <c r="CB824" s="281"/>
      <c r="CC824" s="281"/>
      <c r="CD824" s="281"/>
      <c r="CE824" s="281"/>
      <c r="CF824" s="281"/>
      <c r="CG824" s="281"/>
    </row>
    <row r="825" spans="1:85" x14ac:dyDescent="0.3">
      <c r="A825" s="273">
        <f t="shared" si="49"/>
        <v>0</v>
      </c>
      <c r="B825" s="1" t="s">
        <v>2621</v>
      </c>
      <c r="C825" s="274">
        <v>26862446</v>
      </c>
      <c r="D825" s="1">
        <v>144210</v>
      </c>
      <c r="E825" s="1">
        <v>4</v>
      </c>
      <c r="F825" s="1" t="s">
        <v>3003</v>
      </c>
      <c r="G825" s="275">
        <v>43962</v>
      </c>
      <c r="H825" s="275">
        <v>45107</v>
      </c>
      <c r="I825" s="1">
        <v>60</v>
      </c>
      <c r="J825" s="1">
        <v>1</v>
      </c>
      <c r="K825" s="1">
        <v>18</v>
      </c>
      <c r="L825" s="1">
        <v>30</v>
      </c>
      <c r="M825" s="1">
        <v>2</v>
      </c>
      <c r="N825" s="1">
        <v>9</v>
      </c>
      <c r="O825" s="1">
        <v>9.3800000000000008</v>
      </c>
      <c r="P825" s="1">
        <v>5088200</v>
      </c>
      <c r="Q825" s="1">
        <v>161803</v>
      </c>
      <c r="R825" s="1">
        <v>2714934</v>
      </c>
      <c r="S825" s="1">
        <v>57895</v>
      </c>
      <c r="T825" s="1">
        <v>0</v>
      </c>
      <c r="U825" s="1">
        <v>0</v>
      </c>
      <c r="V825" s="275"/>
      <c r="W825" s="1">
        <v>24229</v>
      </c>
      <c r="X825" s="1">
        <v>0</v>
      </c>
      <c r="Y825" s="1">
        <v>0</v>
      </c>
      <c r="AB825" s="275">
        <v>44561</v>
      </c>
      <c r="AC825" s="1">
        <v>1</v>
      </c>
      <c r="AD825" s="1" t="s">
        <v>2623</v>
      </c>
      <c r="AE825" s="1">
        <v>1</v>
      </c>
      <c r="AF825" s="1">
        <v>30</v>
      </c>
      <c r="AG825" s="1">
        <v>427514</v>
      </c>
      <c r="AN825" s="1">
        <v>1</v>
      </c>
      <c r="AO825" s="1">
        <v>1</v>
      </c>
      <c r="AP825" s="275"/>
      <c r="AR825" s="276">
        <v>417274.53</v>
      </c>
      <c r="AS825" s="1" t="s">
        <v>2632</v>
      </c>
      <c r="AT825" s="1">
        <v>0</v>
      </c>
      <c r="AU825" s="1">
        <v>0</v>
      </c>
      <c r="AX825" s="1">
        <v>5</v>
      </c>
      <c r="BC825" s="1">
        <v>1</v>
      </c>
      <c r="BD825" s="1">
        <v>7</v>
      </c>
      <c r="BE825" s="1">
        <v>2</v>
      </c>
      <c r="BF825" s="296">
        <v>2581136.8553609625</v>
      </c>
      <c r="BO825" s="279">
        <f t="shared" si="51"/>
        <v>2207080209</v>
      </c>
      <c r="BP825" s="2">
        <f t="shared" si="52"/>
        <v>0</v>
      </c>
      <c r="BQ825" s="2">
        <f t="shared" si="50"/>
        <v>0</v>
      </c>
      <c r="BS825" s="280">
        <v>2207080209</v>
      </c>
      <c r="BT825" s="281"/>
      <c r="BU825" s="281"/>
      <c r="BV825" s="281">
        <v>0</v>
      </c>
      <c r="BW825" s="281"/>
      <c r="BX825" s="281"/>
      <c r="BY825" s="281"/>
      <c r="BZ825" s="281"/>
      <c r="CA825" s="281"/>
      <c r="CB825" s="281"/>
      <c r="CC825" s="281"/>
      <c r="CD825" s="281"/>
      <c r="CE825" s="281"/>
      <c r="CF825" s="281"/>
      <c r="CG825" s="281"/>
    </row>
    <row r="826" spans="1:85" x14ac:dyDescent="0.3">
      <c r="A826" s="273">
        <f t="shared" si="49"/>
        <v>0</v>
      </c>
      <c r="B826" s="1" t="s">
        <v>2621</v>
      </c>
      <c r="C826" s="274">
        <v>26928760</v>
      </c>
      <c r="D826" s="1">
        <v>144205</v>
      </c>
      <c r="E826" s="1">
        <v>4</v>
      </c>
      <c r="F826" s="1" t="s">
        <v>2698</v>
      </c>
      <c r="G826" s="275">
        <v>43758</v>
      </c>
      <c r="H826" s="275">
        <v>44865</v>
      </c>
      <c r="I826" s="1">
        <v>0</v>
      </c>
      <c r="J826" s="1">
        <v>1</v>
      </c>
      <c r="K826" s="1">
        <v>29</v>
      </c>
      <c r="L826" s="1">
        <v>30</v>
      </c>
      <c r="M826" s="1">
        <v>2</v>
      </c>
      <c r="N826" s="1">
        <v>18</v>
      </c>
      <c r="O826" s="1">
        <v>19.559999999999999</v>
      </c>
      <c r="P826" s="1">
        <v>48900</v>
      </c>
      <c r="Q826" s="1">
        <v>1768</v>
      </c>
      <c r="R826" s="1">
        <v>11655</v>
      </c>
      <c r="S826" s="1">
        <v>0</v>
      </c>
      <c r="T826" s="1">
        <v>0</v>
      </c>
      <c r="U826" s="1">
        <v>0</v>
      </c>
      <c r="W826" s="1">
        <v>0</v>
      </c>
      <c r="X826" s="1">
        <v>0</v>
      </c>
      <c r="Y826" s="1">
        <v>0</v>
      </c>
      <c r="AB826" s="275">
        <v>44644</v>
      </c>
      <c r="AC826" s="1">
        <v>1</v>
      </c>
      <c r="AD826" s="1" t="s">
        <v>2623</v>
      </c>
      <c r="AE826" s="1">
        <v>1</v>
      </c>
      <c r="AF826" s="1">
        <v>30</v>
      </c>
      <c r="AG826" s="1">
        <v>0</v>
      </c>
      <c r="AN826" s="1">
        <v>1</v>
      </c>
      <c r="AO826" s="1">
        <v>1</v>
      </c>
      <c r="AR826" s="276">
        <v>1740.67</v>
      </c>
      <c r="AS826" s="1" t="s">
        <v>2657</v>
      </c>
      <c r="AT826" s="1">
        <v>0</v>
      </c>
      <c r="AU826" s="1">
        <v>0</v>
      </c>
      <c r="AX826" s="1">
        <v>5</v>
      </c>
      <c r="BC826" s="1">
        <v>1</v>
      </c>
      <c r="BD826" s="1">
        <v>7</v>
      </c>
      <c r="BE826" s="1">
        <v>2</v>
      </c>
      <c r="BF826" s="296">
        <v>12464.861739107766</v>
      </c>
      <c r="BO826" s="279">
        <f t="shared" si="51"/>
        <v>2207202697</v>
      </c>
      <c r="BP826" s="2">
        <f t="shared" si="52"/>
        <v>0</v>
      </c>
      <c r="BQ826" s="2">
        <f t="shared" si="50"/>
        <v>56644504.990000002</v>
      </c>
      <c r="BS826" s="280">
        <v>2207202697</v>
      </c>
      <c r="BT826" s="281"/>
      <c r="BU826" s="281"/>
      <c r="BV826" s="281">
        <v>53013608.704251803</v>
      </c>
      <c r="BW826" s="281"/>
      <c r="BX826" s="281"/>
      <c r="BY826" s="281"/>
      <c r="BZ826" s="281"/>
      <c r="CA826" s="281">
        <v>3630896.2857481972</v>
      </c>
      <c r="CB826" s="281"/>
      <c r="CC826" s="281"/>
      <c r="CD826" s="281"/>
      <c r="CE826" s="281"/>
      <c r="CF826" s="281"/>
      <c r="CG826" s="281"/>
    </row>
    <row r="827" spans="1:85" x14ac:dyDescent="0.3">
      <c r="A827" s="273">
        <f t="shared" si="49"/>
        <v>0</v>
      </c>
      <c r="B827" s="1" t="s">
        <v>2621</v>
      </c>
      <c r="C827" s="274">
        <v>26928760</v>
      </c>
      <c r="D827" s="1">
        <v>144205</v>
      </c>
      <c r="E827" s="1">
        <v>4</v>
      </c>
      <c r="F827" s="1" t="s">
        <v>3111</v>
      </c>
      <c r="G827" s="275">
        <v>43755</v>
      </c>
      <c r="H827" s="275">
        <v>44865</v>
      </c>
      <c r="I827" s="1">
        <v>0</v>
      </c>
      <c r="J827" s="1">
        <v>1</v>
      </c>
      <c r="K827" s="1">
        <v>29</v>
      </c>
      <c r="L827" s="1">
        <v>30</v>
      </c>
      <c r="M827" s="1">
        <v>2</v>
      </c>
      <c r="N827" s="1">
        <v>18</v>
      </c>
      <c r="O827" s="1">
        <v>19.559999999999999</v>
      </c>
      <c r="P827" s="1">
        <v>400000</v>
      </c>
      <c r="Q827" s="1">
        <v>14461</v>
      </c>
      <c r="R827" s="1">
        <v>95377</v>
      </c>
      <c r="S827" s="1">
        <v>0</v>
      </c>
      <c r="T827" s="1">
        <v>0</v>
      </c>
      <c r="U827" s="1">
        <v>0</v>
      </c>
      <c r="W827" s="1">
        <v>0</v>
      </c>
      <c r="X827" s="1">
        <v>0</v>
      </c>
      <c r="Y827" s="1">
        <v>0</v>
      </c>
      <c r="AB827" s="275">
        <v>44644</v>
      </c>
      <c r="AC827" s="1">
        <v>1</v>
      </c>
      <c r="AD827" s="1" t="s">
        <v>2623</v>
      </c>
      <c r="AE827" s="1">
        <v>1</v>
      </c>
      <c r="AF827" s="1">
        <v>30</v>
      </c>
      <c r="AG827" s="1">
        <v>0</v>
      </c>
      <c r="AN827" s="1">
        <v>1</v>
      </c>
      <c r="AO827" s="1">
        <v>1</v>
      </c>
      <c r="AR827" s="276">
        <v>13538.51</v>
      </c>
      <c r="AS827" s="1" t="s">
        <v>2657</v>
      </c>
      <c r="AT827" s="1">
        <v>0</v>
      </c>
      <c r="AU827" s="1">
        <v>0</v>
      </c>
      <c r="AX827" s="1">
        <v>5</v>
      </c>
      <c r="BC827" s="1">
        <v>1</v>
      </c>
      <c r="BD827" s="1">
        <v>7</v>
      </c>
      <c r="BE827" s="1">
        <v>2</v>
      </c>
      <c r="BF827" s="296">
        <v>102004.38593658355</v>
      </c>
      <c r="BO827" s="279">
        <f t="shared" si="51"/>
        <v>2207204269</v>
      </c>
      <c r="BP827" s="2">
        <f t="shared" si="52"/>
        <v>0</v>
      </c>
      <c r="BQ827" s="2">
        <f t="shared" si="50"/>
        <v>6385926</v>
      </c>
      <c r="BS827" s="280">
        <v>2207204269</v>
      </c>
      <c r="BT827" s="281"/>
      <c r="BU827" s="281"/>
      <c r="BV827" s="281"/>
      <c r="BW827" s="281"/>
      <c r="BX827" s="281">
        <v>6385926</v>
      </c>
      <c r="BY827" s="281"/>
      <c r="BZ827" s="281"/>
      <c r="CA827" s="281"/>
      <c r="CB827" s="281"/>
      <c r="CC827" s="281"/>
      <c r="CD827" s="281"/>
      <c r="CE827" s="281"/>
      <c r="CF827" s="281"/>
      <c r="CG827" s="281"/>
    </row>
    <row r="828" spans="1:85" x14ac:dyDescent="0.3">
      <c r="A828" s="273">
        <f t="shared" si="49"/>
        <v>0</v>
      </c>
      <c r="B828" s="1" t="s">
        <v>2621</v>
      </c>
      <c r="C828" s="274">
        <v>26928760</v>
      </c>
      <c r="D828" s="1">
        <v>144205</v>
      </c>
      <c r="E828" s="1">
        <v>4</v>
      </c>
      <c r="F828" s="1" t="s">
        <v>3112</v>
      </c>
      <c r="G828" s="275">
        <v>43755</v>
      </c>
      <c r="H828" s="275">
        <v>44865</v>
      </c>
      <c r="I828" s="1">
        <v>0</v>
      </c>
      <c r="J828" s="1">
        <v>1</v>
      </c>
      <c r="K828" s="1">
        <v>29</v>
      </c>
      <c r="L828" s="1">
        <v>30</v>
      </c>
      <c r="M828" s="1">
        <v>2</v>
      </c>
      <c r="N828" s="1">
        <v>18</v>
      </c>
      <c r="O828" s="1">
        <v>19.559999999999999</v>
      </c>
      <c r="P828" s="1">
        <v>298000</v>
      </c>
      <c r="Q828" s="1">
        <v>10773</v>
      </c>
      <c r="R828" s="1">
        <v>71074</v>
      </c>
      <c r="S828" s="1">
        <v>0</v>
      </c>
      <c r="T828" s="1">
        <v>0</v>
      </c>
      <c r="U828" s="1">
        <v>0</v>
      </c>
      <c r="W828" s="1">
        <v>0</v>
      </c>
      <c r="X828" s="1">
        <v>0</v>
      </c>
      <c r="Y828" s="1">
        <v>0</v>
      </c>
      <c r="AB828" s="275">
        <v>44644</v>
      </c>
      <c r="AC828" s="1">
        <v>1</v>
      </c>
      <c r="AD828" s="1" t="s">
        <v>2623</v>
      </c>
      <c r="AE828" s="1">
        <v>1</v>
      </c>
      <c r="AF828" s="1">
        <v>30</v>
      </c>
      <c r="AG828" s="1">
        <v>0</v>
      </c>
      <c r="AN828" s="1">
        <v>1</v>
      </c>
      <c r="AO828" s="1">
        <v>1</v>
      </c>
      <c r="AR828" s="276">
        <v>10057.18</v>
      </c>
      <c r="AS828" s="1" t="s">
        <v>2657</v>
      </c>
      <c r="AT828" s="1">
        <v>0</v>
      </c>
      <c r="AU828" s="1">
        <v>0</v>
      </c>
      <c r="AX828" s="1">
        <v>5</v>
      </c>
      <c r="BC828" s="1">
        <v>1</v>
      </c>
      <c r="BD828" s="1">
        <v>7</v>
      </c>
      <c r="BE828" s="1">
        <v>2</v>
      </c>
      <c r="BF828" s="296">
        <v>76012.662655113279</v>
      </c>
      <c r="BO828" s="279">
        <f t="shared" si="51"/>
        <v>2222742626</v>
      </c>
      <c r="BP828" s="2">
        <f t="shared" si="52"/>
        <v>0</v>
      </c>
      <c r="BQ828" s="2">
        <f t="shared" si="50"/>
        <v>7673367</v>
      </c>
      <c r="BS828" s="280">
        <v>2222742626</v>
      </c>
      <c r="BT828" s="281"/>
      <c r="BU828" s="281"/>
      <c r="BV828" s="281"/>
      <c r="BW828" s="281"/>
      <c r="BX828" s="281"/>
      <c r="BY828" s="281"/>
      <c r="BZ828" s="281"/>
      <c r="CA828" s="281">
        <v>7673367</v>
      </c>
      <c r="CB828" s="281"/>
      <c r="CC828" s="281"/>
      <c r="CD828" s="281"/>
      <c r="CE828" s="281"/>
      <c r="CF828" s="281"/>
      <c r="CG828" s="281"/>
    </row>
    <row r="829" spans="1:85" x14ac:dyDescent="0.3">
      <c r="A829" s="273">
        <f t="shared" si="49"/>
        <v>0</v>
      </c>
      <c r="B829" s="1" t="s">
        <v>2621</v>
      </c>
      <c r="C829" s="274">
        <v>26928760</v>
      </c>
      <c r="D829" s="1">
        <v>144205</v>
      </c>
      <c r="E829" s="1">
        <v>4</v>
      </c>
      <c r="F829" s="1" t="s">
        <v>3113</v>
      </c>
      <c r="G829" s="275">
        <v>43755</v>
      </c>
      <c r="H829" s="275">
        <v>44865</v>
      </c>
      <c r="I829" s="1">
        <v>0</v>
      </c>
      <c r="J829" s="1">
        <v>1</v>
      </c>
      <c r="K829" s="1">
        <v>29</v>
      </c>
      <c r="L829" s="1">
        <v>30</v>
      </c>
      <c r="M829" s="1">
        <v>2</v>
      </c>
      <c r="N829" s="1">
        <v>18</v>
      </c>
      <c r="O829" s="1">
        <v>19.559999999999999</v>
      </c>
      <c r="P829" s="1">
        <v>400000</v>
      </c>
      <c r="Q829" s="1">
        <v>14461</v>
      </c>
      <c r="R829" s="1">
        <v>95377</v>
      </c>
      <c r="S829" s="1">
        <v>0</v>
      </c>
      <c r="T829" s="1">
        <v>0</v>
      </c>
      <c r="U829" s="1">
        <v>0</v>
      </c>
      <c r="W829" s="1">
        <v>0</v>
      </c>
      <c r="X829" s="1">
        <v>0</v>
      </c>
      <c r="Y829" s="1">
        <v>0</v>
      </c>
      <c r="AB829" s="275">
        <v>44644</v>
      </c>
      <c r="AC829" s="1">
        <v>1</v>
      </c>
      <c r="AD829" s="1" t="s">
        <v>2623</v>
      </c>
      <c r="AE829" s="1">
        <v>1</v>
      </c>
      <c r="AF829" s="1">
        <v>30</v>
      </c>
      <c r="AG829" s="1">
        <v>0</v>
      </c>
      <c r="AN829" s="1">
        <v>1</v>
      </c>
      <c r="AO829" s="1">
        <v>1</v>
      </c>
      <c r="AR829" s="276">
        <v>13538.51</v>
      </c>
      <c r="AS829" s="1" t="s">
        <v>2657</v>
      </c>
      <c r="AT829" s="1">
        <v>0</v>
      </c>
      <c r="AU829" s="1">
        <v>0</v>
      </c>
      <c r="AX829" s="1">
        <v>5</v>
      </c>
      <c r="BC829" s="1">
        <v>1</v>
      </c>
      <c r="BD829" s="1">
        <v>7</v>
      </c>
      <c r="BE829" s="1">
        <v>2</v>
      </c>
      <c r="BF829" s="296">
        <v>102004.38593658355</v>
      </c>
      <c r="BO829" s="279">
        <f t="shared" si="51"/>
        <v>2222742628</v>
      </c>
      <c r="BP829" s="2">
        <f t="shared" si="52"/>
        <v>0</v>
      </c>
      <c r="BQ829" s="2">
        <f t="shared" si="50"/>
        <v>10364793</v>
      </c>
      <c r="BS829" s="280">
        <v>2222742628</v>
      </c>
      <c r="BT829" s="281"/>
      <c r="BU829" s="281"/>
      <c r="BV829" s="281">
        <v>10364793</v>
      </c>
      <c r="BW829" s="281"/>
      <c r="BX829" s="281"/>
      <c r="BY829" s="281"/>
      <c r="BZ829" s="281"/>
      <c r="CA829" s="281"/>
      <c r="CB829" s="281"/>
      <c r="CC829" s="281"/>
      <c r="CD829" s="281"/>
      <c r="CE829" s="281"/>
      <c r="CF829" s="281"/>
      <c r="CG829" s="281"/>
    </row>
    <row r="830" spans="1:85" x14ac:dyDescent="0.3">
      <c r="A830" s="273">
        <f t="shared" si="49"/>
        <v>0</v>
      </c>
      <c r="B830" s="1" t="s">
        <v>2621</v>
      </c>
      <c r="C830" s="274">
        <v>26928760</v>
      </c>
      <c r="D830" s="1">
        <v>144205</v>
      </c>
      <c r="E830" s="1">
        <v>4</v>
      </c>
      <c r="F830" s="1" t="s">
        <v>3114</v>
      </c>
      <c r="G830" s="275">
        <v>43755</v>
      </c>
      <c r="H830" s="275">
        <v>44865</v>
      </c>
      <c r="I830" s="1">
        <v>0</v>
      </c>
      <c r="J830" s="1">
        <v>1</v>
      </c>
      <c r="K830" s="1">
        <v>29</v>
      </c>
      <c r="L830" s="1">
        <v>30</v>
      </c>
      <c r="M830" s="1">
        <v>2</v>
      </c>
      <c r="N830" s="1">
        <v>18</v>
      </c>
      <c r="O830" s="1">
        <v>19.559999999999999</v>
      </c>
      <c r="P830" s="1">
        <v>322089</v>
      </c>
      <c r="Q830" s="1">
        <v>11644</v>
      </c>
      <c r="R830" s="1">
        <v>76812</v>
      </c>
      <c r="S830" s="1">
        <v>0</v>
      </c>
      <c r="T830" s="1">
        <v>0</v>
      </c>
      <c r="U830" s="1">
        <v>0</v>
      </c>
      <c r="W830" s="1">
        <v>0</v>
      </c>
      <c r="X830" s="1">
        <v>0</v>
      </c>
      <c r="Y830" s="1">
        <v>0</v>
      </c>
      <c r="AB830" s="275">
        <v>44644</v>
      </c>
      <c r="AC830" s="1">
        <v>1</v>
      </c>
      <c r="AD830" s="1" t="s">
        <v>2623</v>
      </c>
      <c r="AE830" s="1">
        <v>1</v>
      </c>
      <c r="AF830" s="1">
        <v>30</v>
      </c>
      <c r="AG830" s="1">
        <v>0</v>
      </c>
      <c r="AN830" s="1">
        <v>1</v>
      </c>
      <c r="AO830" s="1">
        <v>1</v>
      </c>
      <c r="AR830" s="276">
        <v>10830.81</v>
      </c>
      <c r="AS830" s="1" t="s">
        <v>2657</v>
      </c>
      <c r="AT830" s="1">
        <v>0</v>
      </c>
      <c r="AU830" s="1">
        <v>0</v>
      </c>
      <c r="AX830" s="1">
        <v>5</v>
      </c>
      <c r="BC830" s="1">
        <v>1</v>
      </c>
      <c r="BD830" s="1">
        <v>7</v>
      </c>
      <c r="BE830" s="1">
        <v>2</v>
      </c>
      <c r="BF830" s="296">
        <v>82149.374509167377</v>
      </c>
      <c r="BO830" s="279">
        <f t="shared" si="51"/>
        <v>2222747899</v>
      </c>
      <c r="BP830" s="2">
        <f t="shared" si="52"/>
        <v>0</v>
      </c>
      <c r="BQ830" s="2">
        <f t="shared" si="50"/>
        <v>10643417</v>
      </c>
      <c r="BS830" s="280">
        <v>2222747899</v>
      </c>
      <c r="BT830" s="281"/>
      <c r="BU830" s="281"/>
      <c r="BV830" s="281">
        <v>6355441.9054105822</v>
      </c>
      <c r="BW830" s="281"/>
      <c r="BX830" s="281"/>
      <c r="BY830" s="281"/>
      <c r="BZ830" s="281"/>
      <c r="CA830" s="281">
        <v>4287975.0945894178</v>
      </c>
      <c r="CB830" s="281"/>
      <c r="CC830" s="281"/>
      <c r="CD830" s="281"/>
      <c r="CE830" s="281"/>
      <c r="CF830" s="281"/>
      <c r="CG830" s="281"/>
    </row>
    <row r="831" spans="1:85" x14ac:dyDescent="0.3">
      <c r="A831" s="273">
        <f t="shared" si="49"/>
        <v>0</v>
      </c>
      <c r="B831" s="1" t="s">
        <v>2621</v>
      </c>
      <c r="C831" s="274">
        <v>26928760</v>
      </c>
      <c r="D831" s="1">
        <v>144205</v>
      </c>
      <c r="E831" s="1">
        <v>4</v>
      </c>
      <c r="F831" s="1" t="s">
        <v>3115</v>
      </c>
      <c r="G831" s="275">
        <v>43755</v>
      </c>
      <c r="H831" s="275">
        <v>44865</v>
      </c>
      <c r="I831" s="1">
        <v>0</v>
      </c>
      <c r="J831" s="1">
        <v>1</v>
      </c>
      <c r="K831" s="1">
        <v>29</v>
      </c>
      <c r="L831" s="1">
        <v>30</v>
      </c>
      <c r="M831" s="1">
        <v>2</v>
      </c>
      <c r="N831" s="1">
        <v>18</v>
      </c>
      <c r="O831" s="1">
        <v>19.559999999999999</v>
      </c>
      <c r="P831" s="1">
        <v>205000</v>
      </c>
      <c r="Q831" s="1">
        <v>7411</v>
      </c>
      <c r="R831" s="1">
        <v>48891</v>
      </c>
      <c r="S831" s="1">
        <v>0</v>
      </c>
      <c r="T831" s="1">
        <v>0</v>
      </c>
      <c r="U831" s="1">
        <v>0</v>
      </c>
      <c r="W831" s="1">
        <v>0</v>
      </c>
      <c r="X831" s="1">
        <v>0</v>
      </c>
      <c r="Y831" s="1">
        <v>0</v>
      </c>
      <c r="AB831" s="275">
        <v>44644</v>
      </c>
      <c r="AC831" s="1">
        <v>1</v>
      </c>
      <c r="AD831" s="1" t="s">
        <v>2623</v>
      </c>
      <c r="AE831" s="1">
        <v>1</v>
      </c>
      <c r="AF831" s="1">
        <v>30</v>
      </c>
      <c r="AG831" s="1">
        <v>0</v>
      </c>
      <c r="AN831" s="1">
        <v>1</v>
      </c>
      <c r="AO831" s="1">
        <v>1</v>
      </c>
      <c r="AR831" s="276">
        <v>6962.66</v>
      </c>
      <c r="AS831" s="1" t="s">
        <v>2657</v>
      </c>
      <c r="AT831" s="1">
        <v>0</v>
      </c>
      <c r="AU831" s="1">
        <v>0</v>
      </c>
      <c r="AX831" s="1">
        <v>5</v>
      </c>
      <c r="BC831" s="1">
        <v>1</v>
      </c>
      <c r="BD831" s="1">
        <v>7</v>
      </c>
      <c r="BE831" s="1">
        <v>2</v>
      </c>
      <c r="BF831" s="296">
        <v>52288.250131850516</v>
      </c>
      <c r="BO831" s="279">
        <f t="shared" si="51"/>
        <v>2222748446</v>
      </c>
      <c r="BP831" s="2">
        <f t="shared" si="52"/>
        <v>0</v>
      </c>
      <c r="BQ831" s="2">
        <f t="shared" si="50"/>
        <v>0</v>
      </c>
      <c r="BS831" s="280">
        <v>2222748446</v>
      </c>
      <c r="BT831" s="281"/>
      <c r="BU831" s="281"/>
      <c r="BV831" s="281"/>
      <c r="BW831" s="281"/>
      <c r="BX831" s="281"/>
      <c r="BY831" s="281"/>
      <c r="BZ831" s="281"/>
      <c r="CA831" s="281">
        <v>0</v>
      </c>
      <c r="CB831" s="281"/>
      <c r="CC831" s="281"/>
      <c r="CD831" s="281"/>
      <c r="CE831" s="281"/>
      <c r="CF831" s="281"/>
      <c r="CG831" s="281"/>
    </row>
    <row r="832" spans="1:85" x14ac:dyDescent="0.3">
      <c r="A832" s="273">
        <f t="shared" si="49"/>
        <v>0</v>
      </c>
      <c r="B832" s="1" t="s">
        <v>2621</v>
      </c>
      <c r="C832" s="274">
        <v>26928760</v>
      </c>
      <c r="D832" s="1">
        <v>144205</v>
      </c>
      <c r="E832" s="1">
        <v>4</v>
      </c>
      <c r="F832" s="1" t="s">
        <v>3116</v>
      </c>
      <c r="G832" s="275">
        <v>43755</v>
      </c>
      <c r="H832" s="275">
        <v>44865</v>
      </c>
      <c r="I832" s="1">
        <v>0</v>
      </c>
      <c r="J832" s="1">
        <v>1</v>
      </c>
      <c r="K832" s="1">
        <v>29</v>
      </c>
      <c r="L832" s="1">
        <v>30</v>
      </c>
      <c r="M832" s="1">
        <v>2</v>
      </c>
      <c r="N832" s="1">
        <v>11.04</v>
      </c>
      <c r="O832" s="1">
        <v>11.61</v>
      </c>
      <c r="P832" s="1">
        <v>9450300</v>
      </c>
      <c r="Q832" s="1">
        <v>341651</v>
      </c>
      <c r="R832" s="1">
        <v>2088860</v>
      </c>
      <c r="S832" s="1">
        <v>0</v>
      </c>
      <c r="T832" s="1">
        <v>0</v>
      </c>
      <c r="U832" s="1">
        <v>0</v>
      </c>
      <c r="W832" s="1">
        <v>0</v>
      </c>
      <c r="X832" s="1">
        <v>0</v>
      </c>
      <c r="Y832" s="1">
        <v>0</v>
      </c>
      <c r="AB832" s="275">
        <v>44644</v>
      </c>
      <c r="AC832" s="1">
        <v>1</v>
      </c>
      <c r="AD832" s="1" t="s">
        <v>2623</v>
      </c>
      <c r="AE832" s="1">
        <v>1</v>
      </c>
      <c r="AF832" s="1">
        <v>30</v>
      </c>
      <c r="AG832" s="1">
        <v>0</v>
      </c>
      <c r="AN832" s="1">
        <v>1</v>
      </c>
      <c r="AO832" s="1">
        <v>1</v>
      </c>
      <c r="AR832" s="276">
        <v>295526.34999999998</v>
      </c>
      <c r="AS832" s="1" t="s">
        <v>2657</v>
      </c>
      <c r="AT832" s="1">
        <v>0</v>
      </c>
      <c r="AU832" s="1">
        <v>0</v>
      </c>
      <c r="AX832" s="1">
        <v>5</v>
      </c>
      <c r="BC832" s="1">
        <v>1</v>
      </c>
      <c r="BD832" s="1">
        <v>7</v>
      </c>
      <c r="BE832" s="1">
        <v>2</v>
      </c>
      <c r="BF832" s="296">
        <v>2234006.9577308148</v>
      </c>
      <c r="BO832" s="279">
        <f t="shared" si="51"/>
        <v>2222762946</v>
      </c>
      <c r="BP832" s="2">
        <f t="shared" si="52"/>
        <v>13665125</v>
      </c>
      <c r="BQ832" s="2">
        <f t="shared" si="50"/>
        <v>0</v>
      </c>
      <c r="BS832" s="280">
        <v>2222762946</v>
      </c>
      <c r="BT832" s="281">
        <v>13665125</v>
      </c>
      <c r="BU832" s="281"/>
      <c r="BV832" s="281"/>
      <c r="BW832" s="281"/>
      <c r="BX832" s="281"/>
      <c r="BY832" s="281"/>
      <c r="BZ832" s="281"/>
      <c r="CA832" s="281"/>
      <c r="CB832" s="281"/>
      <c r="CC832" s="281"/>
      <c r="CD832" s="281"/>
      <c r="CE832" s="281"/>
      <c r="CF832" s="281"/>
      <c r="CG832" s="281"/>
    </row>
    <row r="833" spans="1:85" x14ac:dyDescent="0.3">
      <c r="A833" s="273">
        <f t="shared" si="49"/>
        <v>0</v>
      </c>
      <c r="B833" s="1" t="s">
        <v>2621</v>
      </c>
      <c r="C833" s="274">
        <v>26928760</v>
      </c>
      <c r="D833" s="1">
        <v>144205</v>
      </c>
      <c r="E833" s="1">
        <v>4</v>
      </c>
      <c r="F833" s="1" t="s">
        <v>3126</v>
      </c>
      <c r="G833" s="275">
        <v>43778</v>
      </c>
      <c r="H833" s="275">
        <v>44895</v>
      </c>
      <c r="I833" s="1">
        <v>0</v>
      </c>
      <c r="J833" s="1">
        <v>1</v>
      </c>
      <c r="K833" s="1">
        <v>28</v>
      </c>
      <c r="L833" s="1">
        <v>30</v>
      </c>
      <c r="M833" s="1">
        <v>2</v>
      </c>
      <c r="N833" s="1">
        <v>18</v>
      </c>
      <c r="O833" s="1">
        <v>19.559999999999999</v>
      </c>
      <c r="P833" s="1">
        <v>400000</v>
      </c>
      <c r="Q833" s="1">
        <v>14461</v>
      </c>
      <c r="R833" s="1">
        <v>108214</v>
      </c>
      <c r="S833" s="1">
        <v>0</v>
      </c>
      <c r="T833" s="1">
        <v>0</v>
      </c>
      <c r="U833" s="1">
        <v>0</v>
      </c>
      <c r="W833" s="1">
        <v>0</v>
      </c>
      <c r="X833" s="1">
        <v>0</v>
      </c>
      <c r="Y833" s="1">
        <v>0</v>
      </c>
      <c r="AB833" s="275">
        <v>44644</v>
      </c>
      <c r="AC833" s="1">
        <v>1</v>
      </c>
      <c r="AD833" s="1" t="s">
        <v>2623</v>
      </c>
      <c r="AE833" s="1">
        <v>1</v>
      </c>
      <c r="AF833" s="1">
        <v>30</v>
      </c>
      <c r="AG833" s="1">
        <v>0</v>
      </c>
      <c r="AN833" s="1">
        <v>1</v>
      </c>
      <c r="AO833" s="1">
        <v>1</v>
      </c>
      <c r="AR833" s="276">
        <v>15279.18</v>
      </c>
      <c r="AS833" s="1" t="s">
        <v>2657</v>
      </c>
      <c r="AT833" s="1">
        <v>0</v>
      </c>
      <c r="AU833" s="1">
        <v>0</v>
      </c>
      <c r="AX833" s="1">
        <v>5</v>
      </c>
      <c r="BC833" s="1">
        <v>1</v>
      </c>
      <c r="BD833" s="1">
        <v>7</v>
      </c>
      <c r="BE833" s="1">
        <v>2</v>
      </c>
      <c r="BF833" s="296">
        <v>115733.38037201269</v>
      </c>
      <c r="BO833" s="279">
        <f t="shared" si="51"/>
        <v>2222766720</v>
      </c>
      <c r="BP833" s="2">
        <f t="shared" si="52"/>
        <v>0</v>
      </c>
      <c r="BQ833" s="2">
        <f t="shared" si="50"/>
        <v>3084590</v>
      </c>
      <c r="BS833" s="280">
        <v>2222766720</v>
      </c>
      <c r="BT833" s="281"/>
      <c r="BU833" s="281"/>
      <c r="BV833" s="281">
        <v>3084590</v>
      </c>
      <c r="BW833" s="281"/>
      <c r="BX833" s="281"/>
      <c r="BY833" s="281"/>
      <c r="BZ833" s="281"/>
      <c r="CA833" s="281"/>
      <c r="CB833" s="281"/>
      <c r="CC833" s="281"/>
      <c r="CD833" s="281"/>
      <c r="CE833" s="281"/>
      <c r="CF833" s="281"/>
      <c r="CG833" s="281"/>
    </row>
    <row r="834" spans="1:85" x14ac:dyDescent="0.3">
      <c r="A834" s="273">
        <f t="shared" ref="A834:A897" si="53">IF(+R834-AR834-BF834&gt;0,R834-AR834-BF834,0)</f>
        <v>0</v>
      </c>
      <c r="B834" s="1" t="s">
        <v>2621</v>
      </c>
      <c r="C834" s="274">
        <v>26928760</v>
      </c>
      <c r="D834" s="1">
        <v>144205</v>
      </c>
      <c r="E834" s="1">
        <v>4</v>
      </c>
      <c r="F834" s="1" t="s">
        <v>3130</v>
      </c>
      <c r="G834" s="275">
        <v>43772</v>
      </c>
      <c r="H834" s="275">
        <v>44895</v>
      </c>
      <c r="I834" s="1">
        <v>0</v>
      </c>
      <c r="J834" s="1">
        <v>1</v>
      </c>
      <c r="K834" s="1">
        <v>28</v>
      </c>
      <c r="L834" s="1">
        <v>30</v>
      </c>
      <c r="M834" s="1">
        <v>2</v>
      </c>
      <c r="N834" s="1">
        <v>18</v>
      </c>
      <c r="O834" s="1">
        <v>19.559999999999999</v>
      </c>
      <c r="P834" s="1">
        <v>80700</v>
      </c>
      <c r="Q834" s="1">
        <v>2918</v>
      </c>
      <c r="R834" s="1">
        <v>21819</v>
      </c>
      <c r="S834" s="1">
        <v>0</v>
      </c>
      <c r="T834" s="1">
        <v>0</v>
      </c>
      <c r="U834" s="1">
        <v>0</v>
      </c>
      <c r="W834" s="1">
        <v>0</v>
      </c>
      <c r="X834" s="1">
        <v>0</v>
      </c>
      <c r="Y834" s="1">
        <v>0</v>
      </c>
      <c r="AB834" s="275">
        <v>44644</v>
      </c>
      <c r="AC834" s="1">
        <v>1</v>
      </c>
      <c r="AD834" s="1" t="s">
        <v>2623</v>
      </c>
      <c r="AE834" s="1">
        <v>1</v>
      </c>
      <c r="AF834" s="1">
        <v>30</v>
      </c>
      <c r="AG834" s="1">
        <v>0</v>
      </c>
      <c r="AN834" s="1">
        <v>1</v>
      </c>
      <c r="AO834" s="1">
        <v>1</v>
      </c>
      <c r="AR834" s="276">
        <v>3094.52</v>
      </c>
      <c r="AS834" s="1" t="s">
        <v>2657</v>
      </c>
      <c r="AT834" s="1">
        <v>0</v>
      </c>
      <c r="AU834" s="1">
        <v>0</v>
      </c>
      <c r="AX834" s="1">
        <v>5</v>
      </c>
      <c r="BC834" s="1">
        <v>1</v>
      </c>
      <c r="BD834" s="1">
        <v>7</v>
      </c>
      <c r="BE834" s="1">
        <v>2</v>
      </c>
      <c r="BF834" s="296">
        <v>23335.119544023364</v>
      </c>
      <c r="BO834" s="279">
        <f t="shared" si="51"/>
        <v>2222767249</v>
      </c>
      <c r="BP834" s="2">
        <f t="shared" si="52"/>
        <v>0</v>
      </c>
      <c r="BQ834" s="2">
        <f t="shared" si="50"/>
        <v>6006988</v>
      </c>
      <c r="BS834" s="280">
        <v>2222767249</v>
      </c>
      <c r="BT834" s="281"/>
      <c r="BU834" s="281"/>
      <c r="BV834" s="281">
        <v>6006988</v>
      </c>
      <c r="BW834" s="281"/>
      <c r="BX834" s="281"/>
      <c r="BY834" s="281"/>
      <c r="BZ834" s="281"/>
      <c r="CA834" s="281"/>
      <c r="CB834" s="281"/>
      <c r="CC834" s="281"/>
      <c r="CD834" s="281"/>
      <c r="CE834" s="281"/>
      <c r="CF834" s="281"/>
      <c r="CG834" s="281"/>
    </row>
    <row r="835" spans="1:85" x14ac:dyDescent="0.3">
      <c r="A835" s="273">
        <f t="shared" si="53"/>
        <v>0</v>
      </c>
      <c r="B835" s="1" t="s">
        <v>2621</v>
      </c>
      <c r="C835" s="274">
        <v>26928760</v>
      </c>
      <c r="D835" s="1">
        <v>144205</v>
      </c>
      <c r="E835" s="1">
        <v>4</v>
      </c>
      <c r="F835" s="1" t="s">
        <v>2969</v>
      </c>
      <c r="G835" s="275">
        <v>43759</v>
      </c>
      <c r="H835" s="275">
        <v>44865</v>
      </c>
      <c r="I835" s="1">
        <v>0</v>
      </c>
      <c r="J835" s="1">
        <v>1</v>
      </c>
      <c r="K835" s="1">
        <v>29</v>
      </c>
      <c r="L835" s="1">
        <v>30</v>
      </c>
      <c r="M835" s="1">
        <v>2</v>
      </c>
      <c r="N835" s="1">
        <v>18</v>
      </c>
      <c r="O835" s="1">
        <v>19.559999999999999</v>
      </c>
      <c r="P835" s="1">
        <v>40000</v>
      </c>
      <c r="Q835" s="1">
        <v>1446</v>
      </c>
      <c r="R835" s="1">
        <v>9542</v>
      </c>
      <c r="S835" s="1">
        <v>0</v>
      </c>
      <c r="T835" s="1">
        <v>0</v>
      </c>
      <c r="U835" s="1">
        <v>0</v>
      </c>
      <c r="W835" s="1">
        <v>0</v>
      </c>
      <c r="X835" s="1">
        <v>0</v>
      </c>
      <c r="Y835" s="1">
        <v>0</v>
      </c>
      <c r="AB835" s="275">
        <v>44644</v>
      </c>
      <c r="AC835" s="1">
        <v>1</v>
      </c>
      <c r="AD835" s="1" t="s">
        <v>2623</v>
      </c>
      <c r="AE835" s="1">
        <v>1</v>
      </c>
      <c r="AF835" s="1">
        <v>30</v>
      </c>
      <c r="AG835" s="1">
        <v>0</v>
      </c>
      <c r="AN835" s="1">
        <v>1</v>
      </c>
      <c r="AO835" s="1">
        <v>1</v>
      </c>
      <c r="AR835" s="276">
        <v>1353.85</v>
      </c>
      <c r="AS835" s="1" t="s">
        <v>2657</v>
      </c>
      <c r="AT835" s="1">
        <v>0</v>
      </c>
      <c r="AU835" s="1">
        <v>0</v>
      </c>
      <c r="AX835" s="1">
        <v>5</v>
      </c>
      <c r="BC835" s="1">
        <v>1</v>
      </c>
      <c r="BD835" s="1">
        <v>7</v>
      </c>
      <c r="BE835" s="1">
        <v>2</v>
      </c>
      <c r="BF835" s="296">
        <v>10205.037384347173</v>
      </c>
      <c r="BO835" s="279">
        <f t="shared" si="51"/>
        <v>2222760877</v>
      </c>
      <c r="BP835" s="2">
        <f t="shared" si="52"/>
        <v>0</v>
      </c>
      <c r="BQ835" s="2">
        <f t="shared" ref="BQ835:BQ898" si="54">+SUM(BV835:XV835)</f>
        <v>0</v>
      </c>
      <c r="BS835" s="280">
        <v>2222760877</v>
      </c>
      <c r="BT835" s="281"/>
      <c r="BU835" s="281"/>
      <c r="BV835" s="281"/>
      <c r="BW835" s="281"/>
      <c r="BX835" s="281"/>
      <c r="BY835" s="281"/>
      <c r="BZ835" s="281"/>
      <c r="CA835" s="281">
        <v>0</v>
      </c>
      <c r="CB835" s="281"/>
      <c r="CC835" s="281"/>
      <c r="CD835" s="281"/>
      <c r="CE835" s="281"/>
      <c r="CF835" s="281"/>
      <c r="CG835" s="281"/>
    </row>
    <row r="836" spans="1:85" x14ac:dyDescent="0.3">
      <c r="A836" s="273">
        <f t="shared" si="53"/>
        <v>0</v>
      </c>
      <c r="B836" s="1" t="s">
        <v>2621</v>
      </c>
      <c r="C836" s="274">
        <v>26928760</v>
      </c>
      <c r="D836" s="1">
        <v>144205</v>
      </c>
      <c r="E836" s="1">
        <v>4</v>
      </c>
      <c r="F836" s="1" t="s">
        <v>2975</v>
      </c>
      <c r="G836" s="275">
        <v>43771</v>
      </c>
      <c r="H836" s="275">
        <v>44895</v>
      </c>
      <c r="I836" s="1">
        <v>0</v>
      </c>
      <c r="J836" s="1">
        <v>1</v>
      </c>
      <c r="K836" s="1">
        <v>28</v>
      </c>
      <c r="L836" s="1">
        <v>30</v>
      </c>
      <c r="M836" s="1">
        <v>2</v>
      </c>
      <c r="N836" s="1">
        <v>18</v>
      </c>
      <c r="O836" s="1">
        <v>19.559999999999999</v>
      </c>
      <c r="P836" s="1">
        <v>38500</v>
      </c>
      <c r="Q836" s="1">
        <v>1392</v>
      </c>
      <c r="R836" s="1">
        <v>10416</v>
      </c>
      <c r="S836" s="1">
        <v>0</v>
      </c>
      <c r="T836" s="1">
        <v>0</v>
      </c>
      <c r="U836" s="1">
        <v>0</v>
      </c>
      <c r="W836" s="1">
        <v>0</v>
      </c>
      <c r="X836" s="1">
        <v>0</v>
      </c>
      <c r="Y836" s="1">
        <v>0</v>
      </c>
      <c r="AB836" s="275">
        <v>44644</v>
      </c>
      <c r="AC836" s="1">
        <v>1</v>
      </c>
      <c r="AD836" s="1" t="s">
        <v>2623</v>
      </c>
      <c r="AE836" s="1">
        <v>1</v>
      </c>
      <c r="AF836" s="1">
        <v>30</v>
      </c>
      <c r="AG836" s="1">
        <v>0</v>
      </c>
      <c r="AN836" s="1">
        <v>1</v>
      </c>
      <c r="AO836" s="1">
        <v>1</v>
      </c>
      <c r="AR836" s="276">
        <v>1547.26</v>
      </c>
      <c r="AS836" s="1" t="s">
        <v>2657</v>
      </c>
      <c r="AT836" s="1">
        <v>0</v>
      </c>
      <c r="AU836" s="1">
        <v>0</v>
      </c>
      <c r="AX836" s="1">
        <v>5</v>
      </c>
      <c r="BC836" s="1">
        <v>1</v>
      </c>
      <c r="BD836" s="1">
        <v>7</v>
      </c>
      <c r="BE836" s="1">
        <v>2</v>
      </c>
      <c r="BF836" s="296">
        <v>11139.768329004419</v>
      </c>
      <c r="BO836" s="279">
        <f t="shared" ref="BO836:BO899" si="55">+BS836</f>
        <v>2222766246</v>
      </c>
      <c r="BP836" s="2">
        <f t="shared" ref="BP836:BP899" si="56">+SUM(BT836:BU836)</f>
        <v>0</v>
      </c>
      <c r="BQ836" s="2">
        <f t="shared" si="54"/>
        <v>29221938</v>
      </c>
      <c r="BS836" s="280">
        <v>2222766246</v>
      </c>
      <c r="BT836" s="281"/>
      <c r="BU836" s="281"/>
      <c r="BV836" s="281">
        <v>29221938</v>
      </c>
      <c r="BW836" s="281"/>
      <c r="BX836" s="281"/>
      <c r="BY836" s="281"/>
      <c r="BZ836" s="281"/>
      <c r="CA836" s="281"/>
      <c r="CB836" s="281"/>
      <c r="CC836" s="281"/>
      <c r="CD836" s="281"/>
      <c r="CE836" s="281"/>
      <c r="CF836" s="281"/>
      <c r="CG836" s="281"/>
    </row>
    <row r="837" spans="1:85" x14ac:dyDescent="0.3">
      <c r="A837" s="273">
        <f t="shared" si="53"/>
        <v>0</v>
      </c>
      <c r="B837" s="1" t="s">
        <v>2621</v>
      </c>
      <c r="C837" s="274">
        <v>26928760</v>
      </c>
      <c r="D837" s="1">
        <v>144205</v>
      </c>
      <c r="E837" s="1">
        <v>4</v>
      </c>
      <c r="F837" s="1" t="s">
        <v>2823</v>
      </c>
      <c r="G837" s="275">
        <v>43773</v>
      </c>
      <c r="H837" s="275">
        <v>44895</v>
      </c>
      <c r="I837" s="1">
        <v>0</v>
      </c>
      <c r="J837" s="1">
        <v>1</v>
      </c>
      <c r="K837" s="1">
        <v>28</v>
      </c>
      <c r="L837" s="1">
        <v>30</v>
      </c>
      <c r="M837" s="1">
        <v>2</v>
      </c>
      <c r="N837" s="1">
        <v>18</v>
      </c>
      <c r="O837" s="1">
        <v>19.559999999999999</v>
      </c>
      <c r="P837" s="1">
        <v>400000</v>
      </c>
      <c r="Q837" s="1">
        <v>14461</v>
      </c>
      <c r="R837" s="1">
        <v>108214</v>
      </c>
      <c r="S837" s="1">
        <v>0</v>
      </c>
      <c r="T837" s="1">
        <v>0</v>
      </c>
      <c r="U837" s="1">
        <v>0</v>
      </c>
      <c r="W837" s="1">
        <v>0</v>
      </c>
      <c r="X837" s="1">
        <v>0</v>
      </c>
      <c r="Y837" s="1">
        <v>0</v>
      </c>
      <c r="AB837" s="275">
        <v>44644</v>
      </c>
      <c r="AC837" s="1">
        <v>1</v>
      </c>
      <c r="AD837" s="1" t="s">
        <v>2623</v>
      </c>
      <c r="AE837" s="1">
        <v>1</v>
      </c>
      <c r="AF837" s="1">
        <v>30</v>
      </c>
      <c r="AG837" s="1">
        <v>0</v>
      </c>
      <c r="AN837" s="1">
        <v>1</v>
      </c>
      <c r="AO837" s="1">
        <v>1</v>
      </c>
      <c r="AR837" s="276">
        <v>15279.18</v>
      </c>
      <c r="AS837" s="1" t="s">
        <v>2657</v>
      </c>
      <c r="AT837" s="1">
        <v>0</v>
      </c>
      <c r="AU837" s="1">
        <v>0</v>
      </c>
      <c r="AX837" s="1">
        <v>5</v>
      </c>
      <c r="BC837" s="1">
        <v>1</v>
      </c>
      <c r="BD837" s="1">
        <v>7</v>
      </c>
      <c r="BE837" s="1">
        <v>2</v>
      </c>
      <c r="BF837" s="296">
        <v>115733.38037201269</v>
      </c>
      <c r="BO837" s="279">
        <f t="shared" si="55"/>
        <v>2222767207</v>
      </c>
      <c r="BP837" s="2">
        <f t="shared" si="56"/>
        <v>0</v>
      </c>
      <c r="BQ837" s="2">
        <f t="shared" si="54"/>
        <v>14542062.16</v>
      </c>
      <c r="BS837" s="280">
        <v>2222767207</v>
      </c>
      <c r="BT837" s="281"/>
      <c r="BU837" s="281"/>
      <c r="BV837" s="281">
        <v>11301478.316402381</v>
      </c>
      <c r="BW837" s="281"/>
      <c r="BX837" s="281"/>
      <c r="BY837" s="281"/>
      <c r="BZ837" s="281"/>
      <c r="CA837" s="281">
        <v>3240583.8435976189</v>
      </c>
      <c r="CB837" s="281"/>
      <c r="CC837" s="281"/>
      <c r="CD837" s="281"/>
      <c r="CE837" s="281"/>
      <c r="CF837" s="281"/>
      <c r="CG837" s="281"/>
    </row>
    <row r="838" spans="1:85" x14ac:dyDescent="0.3">
      <c r="A838" s="273">
        <f t="shared" si="53"/>
        <v>0</v>
      </c>
      <c r="B838" s="1" t="s">
        <v>2621</v>
      </c>
      <c r="C838" s="274">
        <v>26928760</v>
      </c>
      <c r="D838" s="1">
        <v>144205</v>
      </c>
      <c r="E838" s="1">
        <v>4</v>
      </c>
      <c r="F838" s="1" t="s">
        <v>2824</v>
      </c>
      <c r="G838" s="275">
        <v>43773</v>
      </c>
      <c r="H838" s="275">
        <v>44895</v>
      </c>
      <c r="I838" s="1">
        <v>0</v>
      </c>
      <c r="J838" s="1">
        <v>1</v>
      </c>
      <c r="K838" s="1">
        <v>28</v>
      </c>
      <c r="L838" s="1">
        <v>30</v>
      </c>
      <c r="M838" s="1">
        <v>2</v>
      </c>
      <c r="N838" s="1">
        <v>18</v>
      </c>
      <c r="O838" s="1">
        <v>19.559999999999999</v>
      </c>
      <c r="P838" s="1">
        <v>340000</v>
      </c>
      <c r="Q838" s="1">
        <v>12292</v>
      </c>
      <c r="R838" s="1">
        <v>91976</v>
      </c>
      <c r="S838" s="1">
        <v>0</v>
      </c>
      <c r="T838" s="1">
        <v>0</v>
      </c>
      <c r="U838" s="1">
        <v>0</v>
      </c>
      <c r="W838" s="1">
        <v>0</v>
      </c>
      <c r="X838" s="1">
        <v>0</v>
      </c>
      <c r="Y838" s="1">
        <v>0</v>
      </c>
      <c r="AB838" s="275">
        <v>44644</v>
      </c>
      <c r="AC838" s="1">
        <v>1</v>
      </c>
      <c r="AD838" s="1" t="s">
        <v>2623</v>
      </c>
      <c r="AE838" s="1">
        <v>1</v>
      </c>
      <c r="AF838" s="1">
        <v>30</v>
      </c>
      <c r="AG838" s="1">
        <v>0</v>
      </c>
      <c r="AN838" s="1">
        <v>1</v>
      </c>
      <c r="AO838" s="1">
        <v>1</v>
      </c>
      <c r="AR838" s="276">
        <v>12958.29</v>
      </c>
      <c r="AS838" s="1" t="s">
        <v>2657</v>
      </c>
      <c r="AT838" s="1">
        <v>0</v>
      </c>
      <c r="AU838" s="1">
        <v>0</v>
      </c>
      <c r="AX838" s="1">
        <v>5</v>
      </c>
      <c r="BC838" s="1">
        <v>1</v>
      </c>
      <c r="BD838" s="1">
        <v>7</v>
      </c>
      <c r="BE838" s="1">
        <v>2</v>
      </c>
      <c r="BF838" s="296">
        <v>98367.063347591233</v>
      </c>
      <c r="BO838" s="279">
        <f t="shared" si="55"/>
        <v>2222768472</v>
      </c>
      <c r="BP838" s="2">
        <f t="shared" si="56"/>
        <v>0</v>
      </c>
      <c r="BQ838" s="2">
        <f t="shared" si="54"/>
        <v>8914053</v>
      </c>
      <c r="BS838" s="280">
        <v>2222768472</v>
      </c>
      <c r="BT838" s="281"/>
      <c r="BU838" s="281"/>
      <c r="BV838" s="281">
        <v>5842529.1927426839</v>
      </c>
      <c r="BW838" s="281"/>
      <c r="BX838" s="281"/>
      <c r="BY838" s="281"/>
      <c r="BZ838" s="281"/>
      <c r="CA838" s="281">
        <v>3071523.8072573161</v>
      </c>
      <c r="CB838" s="281"/>
      <c r="CC838" s="281"/>
      <c r="CD838" s="281"/>
      <c r="CE838" s="281"/>
      <c r="CF838" s="281"/>
      <c r="CG838" s="281"/>
    </row>
    <row r="839" spans="1:85" x14ac:dyDescent="0.3">
      <c r="A839" s="273">
        <f t="shared" si="53"/>
        <v>0</v>
      </c>
      <c r="B839" s="1" t="s">
        <v>2621</v>
      </c>
      <c r="C839" s="274">
        <v>26928760</v>
      </c>
      <c r="D839" s="1">
        <v>144205</v>
      </c>
      <c r="E839" s="1">
        <v>4</v>
      </c>
      <c r="F839" s="1" t="s">
        <v>2830</v>
      </c>
      <c r="G839" s="275">
        <v>43767</v>
      </c>
      <c r="H839" s="275">
        <v>44865</v>
      </c>
      <c r="I839" s="1">
        <v>0</v>
      </c>
      <c r="J839" s="1">
        <v>1</v>
      </c>
      <c r="K839" s="1">
        <v>29</v>
      </c>
      <c r="L839" s="1">
        <v>30</v>
      </c>
      <c r="M839" s="1">
        <v>2</v>
      </c>
      <c r="N839" s="1">
        <v>18</v>
      </c>
      <c r="O839" s="1">
        <v>19.559999999999999</v>
      </c>
      <c r="P839" s="1">
        <v>116000</v>
      </c>
      <c r="Q839" s="1">
        <v>4194</v>
      </c>
      <c r="R839" s="1">
        <v>27654</v>
      </c>
      <c r="S839" s="1">
        <v>0</v>
      </c>
      <c r="T839" s="1">
        <v>0</v>
      </c>
      <c r="U839" s="1">
        <v>0</v>
      </c>
      <c r="W839" s="1">
        <v>0</v>
      </c>
      <c r="X839" s="1">
        <v>0</v>
      </c>
      <c r="Y839" s="1">
        <v>0</v>
      </c>
      <c r="AB839" s="275">
        <v>44644</v>
      </c>
      <c r="AC839" s="1">
        <v>1</v>
      </c>
      <c r="AD839" s="1" t="s">
        <v>2623</v>
      </c>
      <c r="AE839" s="1">
        <v>1</v>
      </c>
      <c r="AF839" s="1">
        <v>30</v>
      </c>
      <c r="AG839" s="1">
        <v>0</v>
      </c>
      <c r="AN839" s="1">
        <v>1</v>
      </c>
      <c r="AO839" s="1">
        <v>1</v>
      </c>
      <c r="AR839" s="276">
        <v>3868.15</v>
      </c>
      <c r="AS839" s="1" t="s">
        <v>2657</v>
      </c>
      <c r="AT839" s="1">
        <v>0</v>
      </c>
      <c r="AU839" s="1">
        <v>0</v>
      </c>
      <c r="AX839" s="1">
        <v>5</v>
      </c>
      <c r="BC839" s="1">
        <v>1</v>
      </c>
      <c r="BD839" s="1">
        <v>7</v>
      </c>
      <c r="BE839" s="1">
        <v>2</v>
      </c>
      <c r="BF839" s="296">
        <v>29575.571560127515</v>
      </c>
      <c r="BO839" s="279">
        <f t="shared" si="55"/>
        <v>2222769646</v>
      </c>
      <c r="BP839" s="2">
        <f t="shared" si="56"/>
        <v>0</v>
      </c>
      <c r="BQ839" s="2">
        <f t="shared" si="54"/>
        <v>10984818.34</v>
      </c>
      <c r="BS839" s="280">
        <v>2222769646</v>
      </c>
      <c r="BT839" s="281"/>
      <c r="BU839" s="281"/>
      <c r="BV839" s="281">
        <v>10984818.34</v>
      </c>
      <c r="BW839" s="281"/>
      <c r="BX839" s="281"/>
      <c r="BY839" s="281"/>
      <c r="BZ839" s="281"/>
      <c r="CA839" s="281"/>
      <c r="CB839" s="281"/>
      <c r="CC839" s="281"/>
      <c r="CD839" s="281"/>
      <c r="CE839" s="281"/>
      <c r="CF839" s="281"/>
      <c r="CG839" s="281"/>
    </row>
    <row r="840" spans="1:85" x14ac:dyDescent="0.3">
      <c r="A840" s="273">
        <f t="shared" si="53"/>
        <v>0</v>
      </c>
      <c r="B840" s="1" t="s">
        <v>2621</v>
      </c>
      <c r="C840" s="274">
        <v>26928760</v>
      </c>
      <c r="D840" s="1">
        <v>144205</v>
      </c>
      <c r="E840" s="1">
        <v>4</v>
      </c>
      <c r="F840" s="1" t="s">
        <v>2837</v>
      </c>
      <c r="G840" s="275">
        <v>43769</v>
      </c>
      <c r="H840" s="275">
        <v>44865</v>
      </c>
      <c r="I840" s="1">
        <v>0</v>
      </c>
      <c r="J840" s="1">
        <v>1</v>
      </c>
      <c r="K840" s="1">
        <v>29</v>
      </c>
      <c r="L840" s="1">
        <v>30</v>
      </c>
      <c r="M840" s="1">
        <v>2</v>
      </c>
      <c r="N840" s="1">
        <v>18</v>
      </c>
      <c r="O840" s="1">
        <v>19.559999999999999</v>
      </c>
      <c r="P840" s="1">
        <v>15000</v>
      </c>
      <c r="Q840" s="1">
        <v>542</v>
      </c>
      <c r="R840" s="1">
        <v>3585</v>
      </c>
      <c r="S840" s="1">
        <v>0</v>
      </c>
      <c r="T840" s="1">
        <v>0</v>
      </c>
      <c r="U840" s="1">
        <v>0</v>
      </c>
      <c r="W840" s="1">
        <v>0</v>
      </c>
      <c r="X840" s="1">
        <v>0</v>
      </c>
      <c r="Y840" s="1">
        <v>0</v>
      </c>
      <c r="AB840" s="275">
        <v>44644</v>
      </c>
      <c r="AC840" s="1">
        <v>1</v>
      </c>
      <c r="AD840" s="1" t="s">
        <v>2623</v>
      </c>
      <c r="AE840" s="1">
        <v>1</v>
      </c>
      <c r="AF840" s="1">
        <v>30</v>
      </c>
      <c r="AG840" s="1">
        <v>0</v>
      </c>
      <c r="AN840" s="1">
        <v>1</v>
      </c>
      <c r="AO840" s="1">
        <v>1</v>
      </c>
      <c r="AR840" s="276">
        <v>580.22</v>
      </c>
      <c r="AS840" s="1" t="s">
        <v>2657</v>
      </c>
      <c r="AT840" s="1">
        <v>0</v>
      </c>
      <c r="AU840" s="1">
        <v>0</v>
      </c>
      <c r="AX840" s="1">
        <v>5</v>
      </c>
      <c r="BC840" s="1">
        <v>1</v>
      </c>
      <c r="BD840" s="1">
        <v>7</v>
      </c>
      <c r="BE840" s="1">
        <v>2</v>
      </c>
      <c r="BF840" s="296">
        <v>3834.1080510254264</v>
      </c>
      <c r="BO840" s="279">
        <f t="shared" si="55"/>
        <v>2222774476</v>
      </c>
      <c r="BP840" s="2">
        <f t="shared" si="56"/>
        <v>12354786</v>
      </c>
      <c r="BQ840" s="2">
        <f t="shared" si="54"/>
        <v>0</v>
      </c>
      <c r="BS840" s="280">
        <v>2222774476</v>
      </c>
      <c r="BT840" s="281">
        <v>12354786</v>
      </c>
      <c r="BU840" s="281"/>
      <c r="BV840" s="281"/>
      <c r="BW840" s="281"/>
      <c r="BX840" s="281"/>
      <c r="BY840" s="281"/>
      <c r="BZ840" s="281"/>
      <c r="CA840" s="281"/>
      <c r="CB840" s="281"/>
      <c r="CC840" s="281"/>
      <c r="CD840" s="281"/>
      <c r="CE840" s="281"/>
      <c r="CF840" s="281"/>
      <c r="CG840" s="281"/>
    </row>
    <row r="841" spans="1:85" x14ac:dyDescent="0.3">
      <c r="A841" s="273">
        <f t="shared" si="53"/>
        <v>0</v>
      </c>
      <c r="B841" s="1" t="s">
        <v>2621</v>
      </c>
      <c r="C841" s="274">
        <v>26928760</v>
      </c>
      <c r="D841" s="1">
        <v>144205</v>
      </c>
      <c r="E841" s="1">
        <v>4</v>
      </c>
      <c r="F841" s="1" t="s">
        <v>3092</v>
      </c>
      <c r="G841" s="275">
        <v>43767</v>
      </c>
      <c r="H841" s="275">
        <v>44865</v>
      </c>
      <c r="I841" s="1">
        <v>0</v>
      </c>
      <c r="J841" s="1">
        <v>1</v>
      </c>
      <c r="K841" s="1">
        <v>29</v>
      </c>
      <c r="L841" s="1">
        <v>30</v>
      </c>
      <c r="M841" s="1">
        <v>2</v>
      </c>
      <c r="N841" s="1">
        <v>18</v>
      </c>
      <c r="O841" s="1">
        <v>19.559999999999999</v>
      </c>
      <c r="P841" s="1">
        <v>337500</v>
      </c>
      <c r="Q841" s="1">
        <v>12201</v>
      </c>
      <c r="R841" s="1">
        <v>80489</v>
      </c>
      <c r="S841" s="1">
        <v>0</v>
      </c>
      <c r="T841" s="1">
        <v>0</v>
      </c>
      <c r="U841" s="1">
        <v>0</v>
      </c>
      <c r="W841" s="1">
        <v>0</v>
      </c>
      <c r="X841" s="1">
        <v>0</v>
      </c>
      <c r="Y841" s="1">
        <v>0</v>
      </c>
      <c r="AB841" s="275">
        <v>44644</v>
      </c>
      <c r="AC841" s="1">
        <v>1</v>
      </c>
      <c r="AD841" s="1" t="s">
        <v>2623</v>
      </c>
      <c r="AE841" s="1">
        <v>1</v>
      </c>
      <c r="AF841" s="1">
        <v>30</v>
      </c>
      <c r="AG841" s="1">
        <v>0</v>
      </c>
      <c r="AN841" s="1">
        <v>1</v>
      </c>
      <c r="AO841" s="1">
        <v>1</v>
      </c>
      <c r="AR841" s="276">
        <v>11411.03</v>
      </c>
      <c r="AS841" s="1" t="s">
        <v>2657</v>
      </c>
      <c r="AT841" s="1">
        <v>0</v>
      </c>
      <c r="AU841" s="1">
        <v>0</v>
      </c>
      <c r="AX841" s="1">
        <v>5</v>
      </c>
      <c r="BC841" s="1">
        <v>1</v>
      </c>
      <c r="BD841" s="1">
        <v>7</v>
      </c>
      <c r="BE841" s="1">
        <v>2</v>
      </c>
      <c r="BF841" s="296">
        <v>86081.875291209348</v>
      </c>
      <c r="BO841" s="279">
        <f t="shared" si="55"/>
        <v>2222776474</v>
      </c>
      <c r="BP841" s="2">
        <f t="shared" si="56"/>
        <v>0</v>
      </c>
      <c r="BQ841" s="2">
        <f t="shared" si="54"/>
        <v>6334785</v>
      </c>
      <c r="BS841" s="280">
        <v>2222776474</v>
      </c>
      <c r="BT841" s="281"/>
      <c r="BU841" s="281"/>
      <c r="BV841" s="281"/>
      <c r="BW841" s="281"/>
      <c r="BX841" s="281"/>
      <c r="BY841" s="281"/>
      <c r="BZ841" s="281"/>
      <c r="CA841" s="281">
        <v>6334785</v>
      </c>
      <c r="CB841" s="281"/>
      <c r="CC841" s="281"/>
      <c r="CD841" s="281"/>
      <c r="CE841" s="281"/>
      <c r="CF841" s="281"/>
      <c r="CG841" s="281"/>
    </row>
    <row r="842" spans="1:85" x14ac:dyDescent="0.3">
      <c r="A842" s="273">
        <f t="shared" si="53"/>
        <v>0</v>
      </c>
      <c r="B842" s="1" t="s">
        <v>2621</v>
      </c>
      <c r="C842" s="274">
        <v>26928760</v>
      </c>
      <c r="D842" s="1">
        <v>144205</v>
      </c>
      <c r="E842" s="1">
        <v>4</v>
      </c>
      <c r="F842" s="1" t="s">
        <v>3313</v>
      </c>
      <c r="G842" s="275">
        <v>43955</v>
      </c>
      <c r="H842" s="275">
        <v>45077</v>
      </c>
      <c r="I842" s="1">
        <v>0</v>
      </c>
      <c r="J842" s="1">
        <v>1</v>
      </c>
      <c r="K842" s="1">
        <v>22</v>
      </c>
      <c r="L842" s="1">
        <v>30</v>
      </c>
      <c r="M842" s="1">
        <v>2</v>
      </c>
      <c r="N842" s="1">
        <v>18</v>
      </c>
      <c r="O842" s="1">
        <v>19.559999999999999</v>
      </c>
      <c r="P842" s="1">
        <v>42788</v>
      </c>
      <c r="Q842" s="1">
        <v>1547</v>
      </c>
      <c r="R842" s="1">
        <v>19396</v>
      </c>
      <c r="S842" s="1">
        <v>0</v>
      </c>
      <c r="T842" s="1">
        <v>0</v>
      </c>
      <c r="U842" s="1">
        <v>0</v>
      </c>
      <c r="W842" s="1">
        <v>0</v>
      </c>
      <c r="X842" s="1">
        <v>0</v>
      </c>
      <c r="Y842" s="1">
        <v>0</v>
      </c>
      <c r="AB842" s="275">
        <v>44644</v>
      </c>
      <c r="AC842" s="1">
        <v>1</v>
      </c>
      <c r="AD842" s="1" t="s">
        <v>2623</v>
      </c>
      <c r="AE842" s="1">
        <v>1</v>
      </c>
      <c r="AF842" s="1">
        <v>30</v>
      </c>
      <c r="AG842" s="1">
        <v>0</v>
      </c>
      <c r="AN842" s="1">
        <v>1</v>
      </c>
      <c r="AO842" s="1">
        <v>1</v>
      </c>
      <c r="AR842" s="276">
        <v>2707.7</v>
      </c>
      <c r="AS842" s="1" t="s">
        <v>2657</v>
      </c>
      <c r="AT842" s="1">
        <v>0</v>
      </c>
      <c r="AU842" s="1">
        <v>0</v>
      </c>
      <c r="AX842" s="1">
        <v>5</v>
      </c>
      <c r="BC842" s="1">
        <v>1</v>
      </c>
      <c r="BD842" s="1">
        <v>7</v>
      </c>
      <c r="BE842" s="1">
        <v>2</v>
      </c>
      <c r="BF842" s="296">
        <v>20743.754465185262</v>
      </c>
      <c r="BO842" s="279">
        <f t="shared" si="55"/>
        <v>2222776622</v>
      </c>
      <c r="BP842" s="2">
        <f t="shared" si="56"/>
        <v>0</v>
      </c>
      <c r="BQ842" s="2">
        <f t="shared" si="54"/>
        <v>5274304</v>
      </c>
      <c r="BS842" s="280">
        <v>2222776622</v>
      </c>
      <c r="BT842" s="281"/>
      <c r="BU842" s="281"/>
      <c r="BV842" s="281">
        <v>5050315.1426689439</v>
      </c>
      <c r="BW842" s="281"/>
      <c r="BX842" s="281"/>
      <c r="BY842" s="281"/>
      <c r="BZ842" s="281"/>
      <c r="CA842" s="281">
        <v>223988.85733105626</v>
      </c>
      <c r="CB842" s="281"/>
      <c r="CC842" s="281"/>
      <c r="CD842" s="281"/>
      <c r="CE842" s="281"/>
      <c r="CF842" s="281"/>
      <c r="CG842" s="281"/>
    </row>
    <row r="843" spans="1:85" x14ac:dyDescent="0.3">
      <c r="A843" s="273">
        <f t="shared" si="53"/>
        <v>0</v>
      </c>
      <c r="B843" s="1" t="s">
        <v>2621</v>
      </c>
      <c r="C843" s="274">
        <v>26928760</v>
      </c>
      <c r="D843" s="1">
        <v>144205</v>
      </c>
      <c r="E843" s="1">
        <v>4</v>
      </c>
      <c r="F843" s="1" t="s">
        <v>3314</v>
      </c>
      <c r="G843" s="275">
        <v>43955</v>
      </c>
      <c r="H843" s="275">
        <v>45077</v>
      </c>
      <c r="I843" s="1">
        <v>0</v>
      </c>
      <c r="J843" s="1">
        <v>1</v>
      </c>
      <c r="K843" s="1">
        <v>22</v>
      </c>
      <c r="L843" s="1">
        <v>30</v>
      </c>
      <c r="M843" s="1">
        <v>2</v>
      </c>
      <c r="N843" s="1">
        <v>18</v>
      </c>
      <c r="O843" s="1">
        <v>19.559999999999999</v>
      </c>
      <c r="P843" s="1">
        <v>68668</v>
      </c>
      <c r="Q843" s="1">
        <v>2483</v>
      </c>
      <c r="R843" s="1">
        <v>31119</v>
      </c>
      <c r="S843" s="1">
        <v>0</v>
      </c>
      <c r="T843" s="1">
        <v>0</v>
      </c>
      <c r="U843" s="1">
        <v>0</v>
      </c>
      <c r="W843" s="1">
        <v>0</v>
      </c>
      <c r="X843" s="1">
        <v>0</v>
      </c>
      <c r="Y843" s="1">
        <v>0</v>
      </c>
      <c r="AB843" s="275">
        <v>44644</v>
      </c>
      <c r="AC843" s="1">
        <v>1</v>
      </c>
      <c r="AD843" s="1" t="s">
        <v>2623</v>
      </c>
      <c r="AE843" s="1">
        <v>1</v>
      </c>
      <c r="AF843" s="1">
        <v>30</v>
      </c>
      <c r="AG843" s="1">
        <v>0</v>
      </c>
      <c r="AN843" s="1">
        <v>1</v>
      </c>
      <c r="AO843" s="1">
        <v>1</v>
      </c>
      <c r="AR843" s="276">
        <v>4448.37</v>
      </c>
      <c r="AS843" s="1" t="s">
        <v>2657</v>
      </c>
      <c r="AT843" s="1">
        <v>0</v>
      </c>
      <c r="AU843" s="1">
        <v>0</v>
      </c>
      <c r="AX843" s="1">
        <v>5</v>
      </c>
      <c r="BC843" s="1">
        <v>1</v>
      </c>
      <c r="BD843" s="1">
        <v>7</v>
      </c>
      <c r="BE843" s="1">
        <v>2</v>
      </c>
      <c r="BF843" s="296">
        <v>33281.34126634874</v>
      </c>
      <c r="BO843" s="279">
        <f t="shared" si="55"/>
        <v>2222784064</v>
      </c>
      <c r="BP843" s="2">
        <f t="shared" si="56"/>
        <v>0</v>
      </c>
      <c r="BQ843" s="2">
        <f t="shared" si="54"/>
        <v>0</v>
      </c>
      <c r="BS843" s="280">
        <v>2222784064</v>
      </c>
      <c r="BT843" s="281">
        <v>0</v>
      </c>
      <c r="BU843" s="281"/>
      <c r="BV843" s="281"/>
      <c r="BW843" s="281"/>
      <c r="BX843" s="281"/>
      <c r="BY843" s="281"/>
      <c r="BZ843" s="281"/>
      <c r="CA843" s="281"/>
      <c r="CB843" s="281"/>
      <c r="CC843" s="281"/>
      <c r="CD843" s="281"/>
      <c r="CE843" s="281"/>
      <c r="CF843" s="281"/>
      <c r="CG843" s="281"/>
    </row>
    <row r="844" spans="1:85" x14ac:dyDescent="0.3">
      <c r="A844" s="273">
        <f t="shared" si="53"/>
        <v>0</v>
      </c>
      <c r="B844" s="1" t="s">
        <v>2621</v>
      </c>
      <c r="C844" s="274">
        <v>26928760</v>
      </c>
      <c r="D844" s="1">
        <v>144205</v>
      </c>
      <c r="E844" s="1">
        <v>4</v>
      </c>
      <c r="F844" s="1" t="s">
        <v>3315</v>
      </c>
      <c r="G844" s="275">
        <v>43955</v>
      </c>
      <c r="H844" s="275">
        <v>45077</v>
      </c>
      <c r="I844" s="1">
        <v>0</v>
      </c>
      <c r="J844" s="1">
        <v>1</v>
      </c>
      <c r="K844" s="1">
        <v>22</v>
      </c>
      <c r="L844" s="1">
        <v>30</v>
      </c>
      <c r="M844" s="1">
        <v>2</v>
      </c>
      <c r="N844" s="1">
        <v>18</v>
      </c>
      <c r="O844" s="1">
        <v>19.559999999999999</v>
      </c>
      <c r="P844" s="1">
        <v>42788</v>
      </c>
      <c r="Q844" s="1">
        <v>1547</v>
      </c>
      <c r="R844" s="1">
        <v>19396</v>
      </c>
      <c r="S844" s="1">
        <v>0</v>
      </c>
      <c r="T844" s="1">
        <v>0</v>
      </c>
      <c r="U844" s="1">
        <v>0</v>
      </c>
      <c r="W844" s="1">
        <v>0</v>
      </c>
      <c r="X844" s="1">
        <v>0</v>
      </c>
      <c r="Y844" s="1">
        <v>0</v>
      </c>
      <c r="AB844" s="275">
        <v>44644</v>
      </c>
      <c r="AC844" s="1">
        <v>1</v>
      </c>
      <c r="AD844" s="1" t="s">
        <v>2623</v>
      </c>
      <c r="AE844" s="1">
        <v>1</v>
      </c>
      <c r="AF844" s="1">
        <v>30</v>
      </c>
      <c r="AG844" s="1">
        <v>0</v>
      </c>
      <c r="AN844" s="1">
        <v>1</v>
      </c>
      <c r="AO844" s="1">
        <v>1</v>
      </c>
      <c r="AR844" s="276">
        <v>2707.7</v>
      </c>
      <c r="AS844" s="1" t="s">
        <v>2657</v>
      </c>
      <c r="AT844" s="1">
        <v>0</v>
      </c>
      <c r="AU844" s="1">
        <v>0</v>
      </c>
      <c r="AX844" s="1">
        <v>5</v>
      </c>
      <c r="BC844" s="1">
        <v>1</v>
      </c>
      <c r="BD844" s="1">
        <v>7</v>
      </c>
      <c r="BE844" s="1">
        <v>2</v>
      </c>
      <c r="BF844" s="296">
        <v>20743.754465185262</v>
      </c>
      <c r="BO844" s="279">
        <f t="shared" si="55"/>
        <v>2222788007</v>
      </c>
      <c r="BP844" s="2">
        <f t="shared" si="56"/>
        <v>0</v>
      </c>
      <c r="BQ844" s="2">
        <f t="shared" si="54"/>
        <v>0</v>
      </c>
      <c r="BS844" s="280">
        <v>2222788007</v>
      </c>
      <c r="BT844" s="281"/>
      <c r="BU844" s="281"/>
      <c r="BV844" s="281"/>
      <c r="BW844" s="281"/>
      <c r="BX844" s="281"/>
      <c r="BY844" s="281"/>
      <c r="BZ844" s="281"/>
      <c r="CA844" s="281">
        <v>0</v>
      </c>
      <c r="CB844" s="281"/>
      <c r="CC844" s="281"/>
      <c r="CD844" s="281"/>
      <c r="CE844" s="281"/>
      <c r="CF844" s="281"/>
      <c r="CG844" s="281"/>
    </row>
    <row r="845" spans="1:85" x14ac:dyDescent="0.3">
      <c r="A845" s="273">
        <f t="shared" si="53"/>
        <v>0</v>
      </c>
      <c r="B845" s="1" t="s">
        <v>2621</v>
      </c>
      <c r="C845" s="274">
        <v>26928760</v>
      </c>
      <c r="D845" s="1">
        <v>144205</v>
      </c>
      <c r="E845" s="1">
        <v>4</v>
      </c>
      <c r="F845" s="1" t="s">
        <v>3323</v>
      </c>
      <c r="G845" s="275">
        <v>43939</v>
      </c>
      <c r="H845" s="275">
        <v>45046</v>
      </c>
      <c r="I845" s="1">
        <v>0</v>
      </c>
      <c r="J845" s="1">
        <v>1</v>
      </c>
      <c r="K845" s="1">
        <v>23</v>
      </c>
      <c r="L845" s="1">
        <v>30</v>
      </c>
      <c r="M845" s="1">
        <v>2</v>
      </c>
      <c r="N845" s="1">
        <v>18</v>
      </c>
      <c r="O845" s="1">
        <v>19.559999999999999</v>
      </c>
      <c r="P845" s="1">
        <v>581700</v>
      </c>
      <c r="Q845" s="1">
        <v>21030</v>
      </c>
      <c r="R845" s="1">
        <v>246658</v>
      </c>
      <c r="S845" s="1">
        <v>0</v>
      </c>
      <c r="T845" s="1">
        <v>0</v>
      </c>
      <c r="U845" s="1">
        <v>0</v>
      </c>
      <c r="W845" s="1">
        <v>0</v>
      </c>
      <c r="X845" s="1">
        <v>0</v>
      </c>
      <c r="Y845" s="1">
        <v>0</v>
      </c>
      <c r="AB845" s="275">
        <v>44644</v>
      </c>
      <c r="AC845" s="1">
        <v>1</v>
      </c>
      <c r="AD845" s="1" t="s">
        <v>2623</v>
      </c>
      <c r="AE845" s="1">
        <v>1</v>
      </c>
      <c r="AF845" s="1">
        <v>30</v>
      </c>
      <c r="AG845" s="1">
        <v>0</v>
      </c>
      <c r="AN845" s="1">
        <v>1</v>
      </c>
      <c r="AO845" s="1">
        <v>1</v>
      </c>
      <c r="AR845" s="276">
        <v>34813.31</v>
      </c>
      <c r="AS845" s="1" t="s">
        <v>2657</v>
      </c>
      <c r="AT845" s="1">
        <v>0</v>
      </c>
      <c r="AU845" s="1">
        <v>0</v>
      </c>
      <c r="AX845" s="1">
        <v>5</v>
      </c>
      <c r="BC845" s="1">
        <v>1</v>
      </c>
      <c r="BD845" s="1">
        <v>7</v>
      </c>
      <c r="BE845" s="1">
        <v>2</v>
      </c>
      <c r="BF845" s="296">
        <v>263797.32877261634</v>
      </c>
      <c r="BO845" s="279">
        <f t="shared" si="55"/>
        <v>2222797900</v>
      </c>
      <c r="BP845" s="2">
        <f t="shared" si="56"/>
        <v>37633364.939999998</v>
      </c>
      <c r="BQ845" s="2">
        <f t="shared" si="54"/>
        <v>0</v>
      </c>
      <c r="BS845" s="280">
        <v>2222797900</v>
      </c>
      <c r="BT845" s="281">
        <v>37633364.939999998</v>
      </c>
      <c r="BU845" s="281"/>
      <c r="BV845" s="281"/>
      <c r="BW845" s="281"/>
      <c r="BX845" s="281"/>
      <c r="BY845" s="281"/>
      <c r="BZ845" s="281"/>
      <c r="CA845" s="281"/>
      <c r="CB845" s="281"/>
      <c r="CC845" s="281"/>
      <c r="CD845" s="281"/>
      <c r="CE845" s="281"/>
      <c r="CF845" s="281"/>
      <c r="CG845" s="281"/>
    </row>
    <row r="846" spans="1:85" x14ac:dyDescent="0.3">
      <c r="A846" s="273">
        <f t="shared" si="53"/>
        <v>0</v>
      </c>
      <c r="B846" s="1" t="s">
        <v>2621</v>
      </c>
      <c r="C846" s="274">
        <v>26928760</v>
      </c>
      <c r="D846" s="1">
        <v>144205</v>
      </c>
      <c r="E846" s="1">
        <v>4</v>
      </c>
      <c r="F846" s="1" t="s">
        <v>2987</v>
      </c>
      <c r="G846" s="275">
        <v>43779</v>
      </c>
      <c r="H846" s="275">
        <v>44895</v>
      </c>
      <c r="I846" s="1">
        <v>0</v>
      </c>
      <c r="J846" s="1">
        <v>1</v>
      </c>
      <c r="K846" s="1">
        <v>28</v>
      </c>
      <c r="L846" s="1">
        <v>30</v>
      </c>
      <c r="M846" s="1">
        <v>2</v>
      </c>
      <c r="N846" s="1">
        <v>18</v>
      </c>
      <c r="O846" s="1">
        <v>19.559999999999999</v>
      </c>
      <c r="P846" s="1">
        <v>100000</v>
      </c>
      <c r="Q846" s="1">
        <v>3615</v>
      </c>
      <c r="R846" s="1">
        <v>27062</v>
      </c>
      <c r="S846" s="1">
        <v>0</v>
      </c>
      <c r="T846" s="1">
        <v>0</v>
      </c>
      <c r="U846" s="1">
        <v>0</v>
      </c>
      <c r="W846" s="1">
        <v>0</v>
      </c>
      <c r="X846" s="1">
        <v>0</v>
      </c>
      <c r="Y846" s="1">
        <v>0</v>
      </c>
      <c r="AB846" s="275">
        <v>44644</v>
      </c>
      <c r="AC846" s="1">
        <v>1</v>
      </c>
      <c r="AD846" s="1" t="s">
        <v>2623</v>
      </c>
      <c r="AE846" s="1">
        <v>1</v>
      </c>
      <c r="AF846" s="1">
        <v>30</v>
      </c>
      <c r="AG846" s="1">
        <v>0</v>
      </c>
      <c r="AN846" s="1">
        <v>1</v>
      </c>
      <c r="AO846" s="1">
        <v>1</v>
      </c>
      <c r="AR846" s="276">
        <v>3868.15</v>
      </c>
      <c r="AS846" s="1" t="s">
        <v>2657</v>
      </c>
      <c r="AT846" s="1">
        <v>0</v>
      </c>
      <c r="AU846" s="1">
        <v>0</v>
      </c>
      <c r="AX846" s="1">
        <v>5</v>
      </c>
      <c r="BC846" s="1">
        <v>1</v>
      </c>
      <c r="BD846" s="1">
        <v>7</v>
      </c>
      <c r="BE846" s="1">
        <v>2</v>
      </c>
      <c r="BF846" s="296">
        <v>28942.435725760133</v>
      </c>
      <c r="BO846" s="279">
        <f t="shared" si="55"/>
        <v>2222798474</v>
      </c>
      <c r="BP846" s="2">
        <f t="shared" si="56"/>
        <v>0</v>
      </c>
      <c r="BQ846" s="2">
        <f t="shared" si="54"/>
        <v>1990260.98</v>
      </c>
      <c r="BS846" s="280">
        <v>2222798474</v>
      </c>
      <c r="BT846" s="281"/>
      <c r="BU846" s="281"/>
      <c r="BV846" s="281"/>
      <c r="BW846" s="281"/>
      <c r="BX846" s="281"/>
      <c r="BY846" s="281"/>
      <c r="BZ846" s="281"/>
      <c r="CA846" s="281">
        <v>1990260.98</v>
      </c>
      <c r="CB846" s="281"/>
      <c r="CC846" s="281"/>
      <c r="CD846" s="281"/>
      <c r="CE846" s="281"/>
      <c r="CF846" s="281"/>
      <c r="CG846" s="281"/>
    </row>
    <row r="847" spans="1:85" x14ac:dyDescent="0.3">
      <c r="A847" s="273">
        <f t="shared" si="53"/>
        <v>0</v>
      </c>
      <c r="B847" s="1" t="s">
        <v>2621</v>
      </c>
      <c r="C847" s="274">
        <v>26928760</v>
      </c>
      <c r="D847" s="1">
        <v>144205</v>
      </c>
      <c r="E847" s="1">
        <v>4</v>
      </c>
      <c r="F847" s="1" t="s">
        <v>2989</v>
      </c>
      <c r="G847" s="275">
        <v>43775</v>
      </c>
      <c r="H847" s="275">
        <v>44895</v>
      </c>
      <c r="I847" s="1">
        <v>0</v>
      </c>
      <c r="J847" s="1">
        <v>1</v>
      </c>
      <c r="K847" s="1">
        <v>28</v>
      </c>
      <c r="L847" s="1">
        <v>30</v>
      </c>
      <c r="M847" s="1">
        <v>2</v>
      </c>
      <c r="N847" s="1">
        <v>18</v>
      </c>
      <c r="O847" s="1">
        <v>19.559999999999999</v>
      </c>
      <c r="P847" s="1">
        <v>300000</v>
      </c>
      <c r="Q847" s="1">
        <v>10846</v>
      </c>
      <c r="R847" s="1">
        <v>81155</v>
      </c>
      <c r="S847" s="1">
        <v>0</v>
      </c>
      <c r="T847" s="1">
        <v>0</v>
      </c>
      <c r="U847" s="1">
        <v>0</v>
      </c>
      <c r="W847" s="1">
        <v>0</v>
      </c>
      <c r="X847" s="1">
        <v>0</v>
      </c>
      <c r="Y847" s="1">
        <v>0</v>
      </c>
      <c r="AB847" s="275">
        <v>44644</v>
      </c>
      <c r="AC847" s="1">
        <v>1</v>
      </c>
      <c r="AD847" s="1" t="s">
        <v>2623</v>
      </c>
      <c r="AE847" s="1">
        <v>1</v>
      </c>
      <c r="AF847" s="1">
        <v>30</v>
      </c>
      <c r="AG847" s="1">
        <v>0</v>
      </c>
      <c r="AN847" s="1">
        <v>1</v>
      </c>
      <c r="AO847" s="1">
        <v>1</v>
      </c>
      <c r="AR847" s="276">
        <v>11411.03</v>
      </c>
      <c r="AS847" s="1" t="s">
        <v>2657</v>
      </c>
      <c r="AT847" s="1">
        <v>0</v>
      </c>
      <c r="AU847" s="1">
        <v>0</v>
      </c>
      <c r="AX847" s="1">
        <v>5</v>
      </c>
      <c r="BC847" s="1">
        <v>1</v>
      </c>
      <c r="BD847" s="1">
        <v>7</v>
      </c>
      <c r="BE847" s="1">
        <v>2</v>
      </c>
      <c r="BF847" s="296">
        <v>86794.153104872647</v>
      </c>
      <c r="BO847" s="279">
        <f t="shared" si="55"/>
        <v>2222804260</v>
      </c>
      <c r="BP847" s="2">
        <f t="shared" si="56"/>
        <v>0</v>
      </c>
      <c r="BQ847" s="2">
        <f t="shared" si="54"/>
        <v>3226888.9499999993</v>
      </c>
      <c r="BS847" s="280">
        <v>2222804260</v>
      </c>
      <c r="BT847" s="281"/>
      <c r="BU847" s="281"/>
      <c r="BV847" s="281">
        <v>3226888.9499999993</v>
      </c>
      <c r="BW847" s="281"/>
      <c r="BX847" s="281"/>
      <c r="BY847" s="281"/>
      <c r="BZ847" s="281"/>
      <c r="CA847" s="281"/>
      <c r="CB847" s="281"/>
      <c r="CC847" s="281"/>
      <c r="CD847" s="281"/>
      <c r="CE847" s="281"/>
      <c r="CF847" s="281"/>
      <c r="CG847" s="281"/>
    </row>
    <row r="848" spans="1:85" x14ac:dyDescent="0.3">
      <c r="A848" s="273">
        <f t="shared" si="53"/>
        <v>0</v>
      </c>
      <c r="B848" s="1" t="s">
        <v>2621</v>
      </c>
      <c r="C848" s="274">
        <v>26928760</v>
      </c>
      <c r="D848" s="1">
        <v>144205</v>
      </c>
      <c r="E848" s="1">
        <v>4</v>
      </c>
      <c r="F848" s="1" t="s">
        <v>2991</v>
      </c>
      <c r="G848" s="275">
        <v>43775</v>
      </c>
      <c r="H848" s="275">
        <v>44895</v>
      </c>
      <c r="I848" s="1">
        <v>0</v>
      </c>
      <c r="J848" s="1">
        <v>1</v>
      </c>
      <c r="K848" s="1">
        <v>28</v>
      </c>
      <c r="L848" s="1">
        <v>30</v>
      </c>
      <c r="M848" s="1">
        <v>2</v>
      </c>
      <c r="N848" s="1">
        <v>18</v>
      </c>
      <c r="O848" s="1">
        <v>19.559999999999999</v>
      </c>
      <c r="P848" s="1">
        <v>181000</v>
      </c>
      <c r="Q848" s="1">
        <v>6544</v>
      </c>
      <c r="R848" s="1">
        <v>48956</v>
      </c>
      <c r="S848" s="1">
        <v>0</v>
      </c>
      <c r="T848" s="1">
        <v>0</v>
      </c>
      <c r="U848" s="1">
        <v>0</v>
      </c>
      <c r="W848" s="1">
        <v>0</v>
      </c>
      <c r="X848" s="1">
        <v>0</v>
      </c>
      <c r="Y848" s="1">
        <v>0</v>
      </c>
      <c r="AB848" s="275">
        <v>44644</v>
      </c>
      <c r="AC848" s="1">
        <v>1</v>
      </c>
      <c r="AD848" s="1" t="s">
        <v>2623</v>
      </c>
      <c r="AE848" s="1">
        <v>1</v>
      </c>
      <c r="AF848" s="1">
        <v>30</v>
      </c>
      <c r="AG848" s="1">
        <v>0</v>
      </c>
      <c r="AN848" s="1">
        <v>1</v>
      </c>
      <c r="AO848" s="1">
        <v>1</v>
      </c>
      <c r="AR848" s="276">
        <v>6962.66</v>
      </c>
      <c r="AS848" s="1" t="s">
        <v>2657</v>
      </c>
      <c r="AT848" s="1">
        <v>0</v>
      </c>
      <c r="AU848" s="1">
        <v>0</v>
      </c>
      <c r="AX848" s="1">
        <v>5</v>
      </c>
      <c r="BC848" s="1">
        <v>1</v>
      </c>
      <c r="BD848" s="1">
        <v>7</v>
      </c>
      <c r="BE848" s="1">
        <v>2</v>
      </c>
      <c r="BF848" s="296">
        <v>52357.766735286124</v>
      </c>
      <c r="BO848" s="279">
        <f t="shared" si="55"/>
        <v>2222202062</v>
      </c>
      <c r="BP848" s="2">
        <f t="shared" si="56"/>
        <v>0</v>
      </c>
      <c r="BQ848" s="2">
        <f t="shared" si="54"/>
        <v>0</v>
      </c>
      <c r="BS848" s="280">
        <v>2222202062</v>
      </c>
      <c r="BT848" s="281"/>
      <c r="BU848" s="281"/>
      <c r="BV848" s="281"/>
      <c r="BW848" s="281"/>
      <c r="BX848" s="281"/>
      <c r="BY848" s="281"/>
      <c r="BZ848" s="281"/>
      <c r="CA848" s="281">
        <v>0</v>
      </c>
      <c r="CB848" s="281"/>
      <c r="CC848" s="281"/>
      <c r="CD848" s="281"/>
      <c r="CE848" s="281"/>
      <c r="CF848" s="281"/>
      <c r="CG848" s="281"/>
    </row>
    <row r="849" spans="1:85" x14ac:dyDescent="0.3">
      <c r="A849" s="273">
        <f t="shared" si="53"/>
        <v>0</v>
      </c>
      <c r="B849" s="1" t="s">
        <v>2621</v>
      </c>
      <c r="C849" s="274">
        <v>26928760</v>
      </c>
      <c r="D849" s="1">
        <v>144205</v>
      </c>
      <c r="E849" s="1">
        <v>4</v>
      </c>
      <c r="F849" s="1" t="s">
        <v>3002</v>
      </c>
      <c r="G849" s="275">
        <v>43955</v>
      </c>
      <c r="H849" s="275">
        <v>45077</v>
      </c>
      <c r="I849" s="1">
        <v>0</v>
      </c>
      <c r="J849" s="1">
        <v>1</v>
      </c>
      <c r="K849" s="1">
        <v>22</v>
      </c>
      <c r="L849" s="1">
        <v>30</v>
      </c>
      <c r="M849" s="1">
        <v>2</v>
      </c>
      <c r="N849" s="1">
        <v>18</v>
      </c>
      <c r="O849" s="1">
        <v>19.559999999999999</v>
      </c>
      <c r="P849" s="1">
        <v>326865</v>
      </c>
      <c r="Q849" s="1">
        <v>11817</v>
      </c>
      <c r="R849" s="1">
        <v>148195</v>
      </c>
      <c r="S849" s="1">
        <v>0</v>
      </c>
      <c r="T849" s="1">
        <v>0</v>
      </c>
      <c r="U849" s="1">
        <v>0</v>
      </c>
      <c r="W849" s="1">
        <v>0</v>
      </c>
      <c r="X849" s="1">
        <v>0</v>
      </c>
      <c r="Y849" s="1">
        <v>0</v>
      </c>
      <c r="AB849" s="275">
        <v>44644</v>
      </c>
      <c r="AC849" s="1">
        <v>1</v>
      </c>
      <c r="AD849" s="1" t="s">
        <v>2623</v>
      </c>
      <c r="AE849" s="1">
        <v>1</v>
      </c>
      <c r="AF849" s="1">
        <v>30</v>
      </c>
      <c r="AG849" s="1">
        <v>0</v>
      </c>
      <c r="AN849" s="1">
        <v>1</v>
      </c>
      <c r="AO849" s="1">
        <v>1</v>
      </c>
      <c r="AR849" s="276">
        <v>20887.990000000002</v>
      </c>
      <c r="AS849" s="1" t="s">
        <v>2657</v>
      </c>
      <c r="AT849" s="1">
        <v>0</v>
      </c>
      <c r="AU849" s="1">
        <v>0</v>
      </c>
      <c r="AX849" s="1">
        <v>5</v>
      </c>
      <c r="BC849" s="1">
        <v>1</v>
      </c>
      <c r="BD849" s="1">
        <v>7</v>
      </c>
      <c r="BE849" s="1">
        <v>2</v>
      </c>
      <c r="BF849" s="296">
        <v>158492.50840215146</v>
      </c>
      <c r="BO849" s="279">
        <f t="shared" si="55"/>
        <v>2222202408</v>
      </c>
      <c r="BP849" s="2">
        <f t="shared" si="56"/>
        <v>0</v>
      </c>
      <c r="BQ849" s="2">
        <f t="shared" si="54"/>
        <v>0</v>
      </c>
      <c r="BS849" s="280">
        <v>2222202408</v>
      </c>
      <c r="BT849" s="281"/>
      <c r="BU849" s="281"/>
      <c r="BV849" s="281"/>
      <c r="BW849" s="281"/>
      <c r="BX849" s="281"/>
      <c r="BY849" s="281"/>
      <c r="BZ849" s="281"/>
      <c r="CA849" s="281">
        <v>0</v>
      </c>
      <c r="CB849" s="281"/>
      <c r="CC849" s="281"/>
      <c r="CD849" s="281"/>
      <c r="CE849" s="281"/>
      <c r="CF849" s="281"/>
      <c r="CG849" s="281"/>
    </row>
    <row r="850" spans="1:85" x14ac:dyDescent="0.3">
      <c r="A850" s="273">
        <f t="shared" si="53"/>
        <v>0</v>
      </c>
      <c r="B850" s="1" t="s">
        <v>2621</v>
      </c>
      <c r="C850" s="274">
        <v>26928760</v>
      </c>
      <c r="D850" s="1">
        <v>144205</v>
      </c>
      <c r="E850" s="1">
        <v>4</v>
      </c>
      <c r="F850" s="1" t="s">
        <v>3279</v>
      </c>
      <c r="G850" s="275">
        <v>43964</v>
      </c>
      <c r="H850" s="275">
        <v>45077</v>
      </c>
      <c r="I850" s="1">
        <v>0</v>
      </c>
      <c r="J850" s="1">
        <v>1</v>
      </c>
      <c r="K850" s="1">
        <v>22</v>
      </c>
      <c r="L850" s="1">
        <v>30</v>
      </c>
      <c r="M850" s="1">
        <v>2</v>
      </c>
      <c r="N850" s="1">
        <v>18</v>
      </c>
      <c r="O850" s="1">
        <v>19.559999999999999</v>
      </c>
      <c r="P850" s="1">
        <v>200000</v>
      </c>
      <c r="Q850" s="1">
        <v>7230</v>
      </c>
      <c r="R850" s="1">
        <v>90687</v>
      </c>
      <c r="S850" s="1">
        <v>0</v>
      </c>
      <c r="T850" s="1">
        <v>0</v>
      </c>
      <c r="U850" s="1">
        <v>0</v>
      </c>
      <c r="W850" s="1">
        <v>0</v>
      </c>
      <c r="X850" s="1">
        <v>0</v>
      </c>
      <c r="Y850" s="1">
        <v>0</v>
      </c>
      <c r="AB850" s="275">
        <v>44644</v>
      </c>
      <c r="AC850" s="1">
        <v>1</v>
      </c>
      <c r="AD850" s="1" t="s">
        <v>2623</v>
      </c>
      <c r="AE850" s="1">
        <v>1</v>
      </c>
      <c r="AF850" s="1">
        <v>30</v>
      </c>
      <c r="AG850" s="1">
        <v>0</v>
      </c>
      <c r="AN850" s="1">
        <v>1</v>
      </c>
      <c r="AO850" s="1">
        <v>1</v>
      </c>
      <c r="AR850" s="276">
        <v>12764.88</v>
      </c>
      <c r="AS850" s="1" t="s">
        <v>2657</v>
      </c>
      <c r="AT850" s="1">
        <v>0</v>
      </c>
      <c r="AU850" s="1">
        <v>0</v>
      </c>
      <c r="AX850" s="1">
        <v>5</v>
      </c>
      <c r="BC850" s="1">
        <v>1</v>
      </c>
      <c r="BD850" s="1">
        <v>7</v>
      </c>
      <c r="BE850" s="1">
        <v>2</v>
      </c>
      <c r="BF850" s="296">
        <v>96988.495627152806</v>
      </c>
      <c r="BO850" s="279">
        <f t="shared" si="55"/>
        <v>2222880847</v>
      </c>
      <c r="BP850" s="2">
        <f t="shared" si="56"/>
        <v>0</v>
      </c>
      <c r="BQ850" s="2">
        <f t="shared" si="54"/>
        <v>4426576.67</v>
      </c>
      <c r="BS850" s="280">
        <v>2222880847</v>
      </c>
      <c r="BT850" s="281"/>
      <c r="BU850" s="281"/>
      <c r="BV850" s="281">
        <v>2103530.0435023261</v>
      </c>
      <c r="BW850" s="281"/>
      <c r="BX850" s="281"/>
      <c r="BY850" s="281"/>
      <c r="BZ850" s="281"/>
      <c r="CA850" s="281">
        <v>2323046.6264976733</v>
      </c>
      <c r="CB850" s="281"/>
      <c r="CC850" s="281"/>
      <c r="CD850" s="281"/>
      <c r="CE850" s="281"/>
      <c r="CF850" s="281"/>
      <c r="CG850" s="281"/>
    </row>
    <row r="851" spans="1:85" x14ac:dyDescent="0.3">
      <c r="A851" s="273">
        <f t="shared" si="53"/>
        <v>0</v>
      </c>
      <c r="B851" s="1" t="s">
        <v>2621</v>
      </c>
      <c r="C851" s="274">
        <v>26928760</v>
      </c>
      <c r="D851" s="1">
        <v>144205</v>
      </c>
      <c r="E851" s="1">
        <v>4</v>
      </c>
      <c r="F851" s="1" t="s">
        <v>3446</v>
      </c>
      <c r="G851" s="275">
        <v>44135</v>
      </c>
      <c r="H851" s="275">
        <v>45230</v>
      </c>
      <c r="I851" s="1">
        <v>0</v>
      </c>
      <c r="J851" s="1">
        <v>1</v>
      </c>
      <c r="K851" s="1">
        <v>17</v>
      </c>
      <c r="L851" s="1">
        <v>30</v>
      </c>
      <c r="M851" s="1">
        <v>2</v>
      </c>
      <c r="N851" s="1">
        <v>17.690000000000001</v>
      </c>
      <c r="O851" s="1">
        <v>19.2</v>
      </c>
      <c r="P851" s="1">
        <v>150000</v>
      </c>
      <c r="Q851" s="1">
        <v>5431</v>
      </c>
      <c r="R851" s="1">
        <v>89113</v>
      </c>
      <c r="S851" s="1">
        <v>0</v>
      </c>
      <c r="T851" s="1">
        <v>0</v>
      </c>
      <c r="U851" s="1">
        <v>0</v>
      </c>
      <c r="W851" s="1">
        <v>0</v>
      </c>
      <c r="X851" s="1">
        <v>0</v>
      </c>
      <c r="Y851" s="1">
        <v>0</v>
      </c>
      <c r="AB851" s="275">
        <v>44644</v>
      </c>
      <c r="AC851" s="1">
        <v>1</v>
      </c>
      <c r="AD851" s="1" t="s">
        <v>2623</v>
      </c>
      <c r="AE851" s="1">
        <v>1</v>
      </c>
      <c r="AF851" s="1">
        <v>30</v>
      </c>
      <c r="AG851" s="1">
        <v>0</v>
      </c>
      <c r="AN851" s="1">
        <v>1</v>
      </c>
      <c r="AO851" s="1">
        <v>1</v>
      </c>
      <c r="AR851" s="276">
        <v>12571.47</v>
      </c>
      <c r="AS851" s="1" t="s">
        <v>2657</v>
      </c>
      <c r="AT851" s="1">
        <v>0</v>
      </c>
      <c r="AU851" s="1">
        <v>0</v>
      </c>
      <c r="AX851" s="1">
        <v>5</v>
      </c>
      <c r="BC851" s="1">
        <v>1</v>
      </c>
      <c r="BD851" s="1">
        <v>7</v>
      </c>
      <c r="BE851" s="1">
        <v>2</v>
      </c>
      <c r="BF851" s="296">
        <v>95305.124337804402</v>
      </c>
      <c r="BO851" s="279">
        <f t="shared" si="55"/>
        <v>2224642424</v>
      </c>
      <c r="BP851" s="2">
        <f t="shared" si="56"/>
        <v>0</v>
      </c>
      <c r="BQ851" s="2">
        <f t="shared" si="54"/>
        <v>3872322</v>
      </c>
      <c r="BS851" s="280">
        <v>2224642424</v>
      </c>
      <c r="BT851" s="281"/>
      <c r="BU851" s="281"/>
      <c r="BV851" s="281"/>
      <c r="BW851" s="281"/>
      <c r="BX851" s="281"/>
      <c r="BY851" s="281"/>
      <c r="BZ851" s="281"/>
      <c r="CA851" s="281">
        <v>3872322</v>
      </c>
      <c r="CB851" s="281"/>
      <c r="CC851" s="281"/>
      <c r="CD851" s="281"/>
      <c r="CE851" s="281"/>
      <c r="CF851" s="281"/>
      <c r="CG851" s="281"/>
    </row>
    <row r="852" spans="1:85" x14ac:dyDescent="0.3">
      <c r="A852" s="273">
        <f t="shared" si="53"/>
        <v>0</v>
      </c>
      <c r="B852" s="1" t="s">
        <v>2621</v>
      </c>
      <c r="C852" s="274">
        <v>26928760</v>
      </c>
      <c r="D852" s="1">
        <v>144205</v>
      </c>
      <c r="E852" s="1">
        <v>4</v>
      </c>
      <c r="F852" s="1" t="s">
        <v>3447</v>
      </c>
      <c r="G852" s="275">
        <v>44135</v>
      </c>
      <c r="H852" s="275">
        <v>45230</v>
      </c>
      <c r="I852" s="1">
        <v>0</v>
      </c>
      <c r="J852" s="1">
        <v>1</v>
      </c>
      <c r="K852" s="1">
        <v>17</v>
      </c>
      <c r="L852" s="1">
        <v>30</v>
      </c>
      <c r="M852" s="1">
        <v>2</v>
      </c>
      <c r="N852" s="1">
        <v>17.690000000000001</v>
      </c>
      <c r="O852" s="1">
        <v>19.2</v>
      </c>
      <c r="P852" s="1">
        <v>150000</v>
      </c>
      <c r="Q852" s="1">
        <v>5431</v>
      </c>
      <c r="R852" s="1">
        <v>89113</v>
      </c>
      <c r="S852" s="1">
        <v>0</v>
      </c>
      <c r="T852" s="1">
        <v>0</v>
      </c>
      <c r="U852" s="1">
        <v>0</v>
      </c>
      <c r="W852" s="1">
        <v>0</v>
      </c>
      <c r="X852" s="1">
        <v>0</v>
      </c>
      <c r="Y852" s="1">
        <v>0</v>
      </c>
      <c r="AB852" s="275">
        <v>44644</v>
      </c>
      <c r="AC852" s="1">
        <v>1</v>
      </c>
      <c r="AD852" s="1" t="s">
        <v>2623</v>
      </c>
      <c r="AE852" s="1">
        <v>1</v>
      </c>
      <c r="AF852" s="1">
        <v>30</v>
      </c>
      <c r="AG852" s="1">
        <v>0</v>
      </c>
      <c r="AN852" s="1">
        <v>1</v>
      </c>
      <c r="AO852" s="1">
        <v>1</v>
      </c>
      <c r="AR852" s="276">
        <v>12571.47</v>
      </c>
      <c r="AS852" s="1" t="s">
        <v>2657</v>
      </c>
      <c r="AT852" s="1">
        <v>0</v>
      </c>
      <c r="AU852" s="1">
        <v>0</v>
      </c>
      <c r="AX852" s="1">
        <v>5</v>
      </c>
      <c r="BC852" s="1">
        <v>1</v>
      </c>
      <c r="BD852" s="1">
        <v>7</v>
      </c>
      <c r="BE852" s="1">
        <v>2</v>
      </c>
      <c r="BF852" s="296">
        <v>95305.124337804402</v>
      </c>
      <c r="BO852" s="279">
        <f t="shared" si="55"/>
        <v>2224642684</v>
      </c>
      <c r="BP852" s="2">
        <f t="shared" si="56"/>
        <v>0</v>
      </c>
      <c r="BQ852" s="2">
        <f t="shared" si="54"/>
        <v>0</v>
      </c>
      <c r="BS852" s="280">
        <v>2224642684</v>
      </c>
      <c r="BT852" s="281"/>
      <c r="BU852" s="281"/>
      <c r="BV852" s="281">
        <v>0</v>
      </c>
      <c r="BW852" s="281"/>
      <c r="BX852" s="281"/>
      <c r="BY852" s="281"/>
      <c r="BZ852" s="281"/>
      <c r="CA852" s="281"/>
      <c r="CB852" s="281"/>
      <c r="CC852" s="281"/>
      <c r="CD852" s="281"/>
      <c r="CE852" s="281"/>
      <c r="CF852" s="281"/>
      <c r="CG852" s="281"/>
    </row>
    <row r="853" spans="1:85" x14ac:dyDescent="0.3">
      <c r="A853" s="273">
        <f t="shared" si="53"/>
        <v>0</v>
      </c>
      <c r="B853" s="1" t="s">
        <v>2621</v>
      </c>
      <c r="C853" s="274">
        <v>26928760</v>
      </c>
      <c r="D853" s="1">
        <v>144205</v>
      </c>
      <c r="E853" s="1">
        <v>4</v>
      </c>
      <c r="F853" s="1" t="s">
        <v>3593</v>
      </c>
      <c r="G853" s="275">
        <v>44158</v>
      </c>
      <c r="H853" s="275">
        <v>45260</v>
      </c>
      <c r="I853" s="1">
        <v>0</v>
      </c>
      <c r="J853" s="1">
        <v>1</v>
      </c>
      <c r="K853" s="1">
        <v>16</v>
      </c>
      <c r="L853" s="1">
        <v>30</v>
      </c>
      <c r="M853" s="1">
        <v>2</v>
      </c>
      <c r="N853" s="1">
        <v>17.690000000000001</v>
      </c>
      <c r="O853" s="1">
        <v>19.2</v>
      </c>
      <c r="P853" s="1">
        <v>100000</v>
      </c>
      <c r="Q853" s="1">
        <v>3620</v>
      </c>
      <c r="R853" s="1">
        <v>62104</v>
      </c>
      <c r="S853" s="1">
        <v>0</v>
      </c>
      <c r="T853" s="1">
        <v>0</v>
      </c>
      <c r="U853" s="1">
        <v>0</v>
      </c>
      <c r="W853" s="1">
        <v>0</v>
      </c>
      <c r="X853" s="1">
        <v>0</v>
      </c>
      <c r="Y853" s="1">
        <v>0</v>
      </c>
      <c r="AB853" s="275">
        <v>44644</v>
      </c>
      <c r="AC853" s="1">
        <v>1</v>
      </c>
      <c r="AD853" s="1" t="s">
        <v>2623</v>
      </c>
      <c r="AE853" s="1">
        <v>1</v>
      </c>
      <c r="AF853" s="1">
        <v>30</v>
      </c>
      <c r="AG853" s="1">
        <v>0</v>
      </c>
      <c r="AN853" s="1">
        <v>1</v>
      </c>
      <c r="AO853" s="1">
        <v>1</v>
      </c>
      <c r="AR853" s="276">
        <v>8703.33</v>
      </c>
      <c r="AS853" s="1" t="s">
        <v>2657</v>
      </c>
      <c r="AT853" s="1">
        <v>0</v>
      </c>
      <c r="AU853" s="1">
        <v>0</v>
      </c>
      <c r="AX853" s="1">
        <v>5</v>
      </c>
      <c r="BC853" s="1">
        <v>1</v>
      </c>
      <c r="BD853" s="1">
        <v>7</v>
      </c>
      <c r="BE853" s="1">
        <v>2</v>
      </c>
      <c r="BF853" s="296">
        <v>66419.371380999452</v>
      </c>
      <c r="BO853" s="279">
        <f t="shared" si="55"/>
        <v>2224660228</v>
      </c>
      <c r="BP853" s="2">
        <f t="shared" si="56"/>
        <v>0</v>
      </c>
      <c r="BQ853" s="2">
        <f t="shared" si="54"/>
        <v>702319.05</v>
      </c>
      <c r="BS853" s="280">
        <v>2224660228</v>
      </c>
      <c r="BT853" s="281"/>
      <c r="BU853" s="281"/>
      <c r="BV853" s="281"/>
      <c r="BW853" s="281"/>
      <c r="BX853" s="281"/>
      <c r="BY853" s="281"/>
      <c r="BZ853" s="281"/>
      <c r="CA853" s="281">
        <v>702319.05</v>
      </c>
      <c r="CB853" s="281"/>
      <c r="CC853" s="281"/>
      <c r="CD853" s="281"/>
      <c r="CE853" s="281"/>
      <c r="CF853" s="281"/>
      <c r="CG853" s="281"/>
    </row>
    <row r="854" spans="1:85" x14ac:dyDescent="0.3">
      <c r="A854" s="273">
        <f t="shared" si="53"/>
        <v>0</v>
      </c>
      <c r="B854" s="1" t="s">
        <v>2621</v>
      </c>
      <c r="C854" s="274">
        <v>26928760</v>
      </c>
      <c r="D854" s="1">
        <v>144205</v>
      </c>
      <c r="E854" s="1">
        <v>4</v>
      </c>
      <c r="F854" s="1" t="s">
        <v>3604</v>
      </c>
      <c r="G854" s="275">
        <v>44245</v>
      </c>
      <c r="H854" s="275">
        <v>45351</v>
      </c>
      <c r="I854" s="1">
        <v>0</v>
      </c>
      <c r="J854" s="1">
        <v>1</v>
      </c>
      <c r="K854" s="1">
        <v>13</v>
      </c>
      <c r="L854" s="1">
        <v>30</v>
      </c>
      <c r="M854" s="1">
        <v>2</v>
      </c>
      <c r="N854" s="1">
        <v>17.690000000000001</v>
      </c>
      <c r="O854" s="1">
        <v>19.2</v>
      </c>
      <c r="P854" s="1">
        <v>56400</v>
      </c>
      <c r="Q854" s="1">
        <v>2042</v>
      </c>
      <c r="R854" s="1">
        <v>39431</v>
      </c>
      <c r="S854" s="1">
        <v>0</v>
      </c>
      <c r="T854" s="1">
        <v>0</v>
      </c>
      <c r="U854" s="1">
        <v>0</v>
      </c>
      <c r="W854" s="1">
        <v>0</v>
      </c>
      <c r="X854" s="1">
        <v>0</v>
      </c>
      <c r="Y854" s="1">
        <v>0</v>
      </c>
      <c r="AB854" s="275">
        <v>44644</v>
      </c>
      <c r="AC854" s="1">
        <v>1</v>
      </c>
      <c r="AD854" s="1" t="s">
        <v>2623</v>
      </c>
      <c r="AE854" s="1">
        <v>1</v>
      </c>
      <c r="AF854" s="1">
        <v>30</v>
      </c>
      <c r="AG854" s="1">
        <v>0</v>
      </c>
      <c r="AN854" s="1">
        <v>1</v>
      </c>
      <c r="AO854" s="1">
        <v>1</v>
      </c>
      <c r="AR854" s="276">
        <v>5608.81</v>
      </c>
      <c r="AS854" s="1" t="s">
        <v>2657</v>
      </c>
      <c r="AT854" s="1">
        <v>0</v>
      </c>
      <c r="AU854" s="1">
        <v>0</v>
      </c>
      <c r="AX854" s="1">
        <v>5</v>
      </c>
      <c r="BC854" s="1">
        <v>1</v>
      </c>
      <c r="BD854" s="1">
        <v>7</v>
      </c>
      <c r="BE854" s="1">
        <v>2</v>
      </c>
      <c r="BF854" s="296">
        <v>42170.910616452886</v>
      </c>
      <c r="BO854" s="279">
        <f t="shared" si="55"/>
        <v>2224690482</v>
      </c>
      <c r="BP854" s="2">
        <f t="shared" si="56"/>
        <v>0</v>
      </c>
      <c r="BQ854" s="2">
        <f t="shared" si="54"/>
        <v>6387737</v>
      </c>
      <c r="BS854" s="280">
        <v>2224690482</v>
      </c>
      <c r="BT854" s="281"/>
      <c r="BU854" s="281"/>
      <c r="BV854" s="281">
        <v>5929152.2916744994</v>
      </c>
      <c r="BW854" s="281"/>
      <c r="BX854" s="281"/>
      <c r="BY854" s="281"/>
      <c r="BZ854" s="281"/>
      <c r="CA854" s="281">
        <v>458584.70832550095</v>
      </c>
      <c r="CB854" s="281"/>
      <c r="CC854" s="281"/>
      <c r="CD854" s="281"/>
      <c r="CE854" s="281"/>
      <c r="CF854" s="281"/>
      <c r="CG854" s="281"/>
    </row>
    <row r="855" spans="1:85" x14ac:dyDescent="0.3">
      <c r="A855" s="273">
        <f t="shared" si="53"/>
        <v>0</v>
      </c>
      <c r="B855" s="1" t="s">
        <v>2621</v>
      </c>
      <c r="C855" s="274">
        <v>26928760</v>
      </c>
      <c r="D855" s="1">
        <v>144205</v>
      </c>
      <c r="E855" s="1">
        <v>4</v>
      </c>
      <c r="F855" s="1" t="s">
        <v>3368</v>
      </c>
      <c r="G855" s="275">
        <v>43972</v>
      </c>
      <c r="H855" s="275">
        <v>45077</v>
      </c>
      <c r="I855" s="1">
        <v>0</v>
      </c>
      <c r="J855" s="1">
        <v>1</v>
      </c>
      <c r="K855" s="1">
        <v>22</v>
      </c>
      <c r="L855" s="1">
        <v>30</v>
      </c>
      <c r="M855" s="1">
        <v>2</v>
      </c>
      <c r="N855" s="1">
        <v>18</v>
      </c>
      <c r="O855" s="1">
        <v>19.559999999999999</v>
      </c>
      <c r="P855" s="1">
        <v>400000</v>
      </c>
      <c r="Q855" s="1">
        <v>14461</v>
      </c>
      <c r="R855" s="1">
        <v>181352</v>
      </c>
      <c r="S855" s="1">
        <v>0</v>
      </c>
      <c r="T855" s="1">
        <v>0</v>
      </c>
      <c r="U855" s="1">
        <v>0</v>
      </c>
      <c r="W855" s="1">
        <v>0</v>
      </c>
      <c r="X855" s="1">
        <v>0</v>
      </c>
      <c r="Y855" s="1">
        <v>0</v>
      </c>
      <c r="AB855" s="275">
        <v>44644</v>
      </c>
      <c r="AC855" s="1">
        <v>1</v>
      </c>
      <c r="AD855" s="1" t="s">
        <v>2623</v>
      </c>
      <c r="AE855" s="1">
        <v>1</v>
      </c>
      <c r="AF855" s="1">
        <v>30</v>
      </c>
      <c r="AG855" s="1">
        <v>0</v>
      </c>
      <c r="AN855" s="1">
        <v>1</v>
      </c>
      <c r="AO855" s="1">
        <v>1</v>
      </c>
      <c r="AR855" s="276">
        <v>25723.17</v>
      </c>
      <c r="AS855" s="1" t="s">
        <v>2657</v>
      </c>
      <c r="AT855" s="1">
        <v>0</v>
      </c>
      <c r="AU855" s="1">
        <v>0</v>
      </c>
      <c r="AX855" s="1">
        <v>5</v>
      </c>
      <c r="BC855" s="1">
        <v>1</v>
      </c>
      <c r="BD855" s="1">
        <v>7</v>
      </c>
      <c r="BE855" s="1">
        <v>2</v>
      </c>
      <c r="BF855" s="296">
        <v>193953.46255775818</v>
      </c>
      <c r="BO855" s="279">
        <f t="shared" si="55"/>
        <v>2224780400</v>
      </c>
      <c r="BP855" s="2">
        <f t="shared" si="56"/>
        <v>0</v>
      </c>
      <c r="BQ855" s="2">
        <f t="shared" si="54"/>
        <v>4835454</v>
      </c>
      <c r="BS855" s="280">
        <v>2224780400</v>
      </c>
      <c r="BT855" s="281"/>
      <c r="BU855" s="281"/>
      <c r="BV855" s="281">
        <v>4835454</v>
      </c>
      <c r="BW855" s="281"/>
      <c r="BX855" s="281"/>
      <c r="BY855" s="281"/>
      <c r="BZ855" s="281"/>
      <c r="CA855" s="281"/>
      <c r="CB855" s="281"/>
      <c r="CC855" s="281"/>
      <c r="CD855" s="281"/>
      <c r="CE855" s="281"/>
      <c r="CF855" s="281"/>
      <c r="CG855" s="281"/>
    </row>
    <row r="856" spans="1:85" x14ac:dyDescent="0.3">
      <c r="A856" s="273">
        <f t="shared" si="53"/>
        <v>0</v>
      </c>
      <c r="B856" s="1" t="s">
        <v>2621</v>
      </c>
      <c r="C856" s="274">
        <v>26928760</v>
      </c>
      <c r="D856" s="1">
        <v>144205</v>
      </c>
      <c r="E856" s="1">
        <v>4</v>
      </c>
      <c r="F856" s="1" t="s">
        <v>3371</v>
      </c>
      <c r="G856" s="275">
        <v>43973</v>
      </c>
      <c r="H856" s="275">
        <v>45077</v>
      </c>
      <c r="I856" s="1">
        <v>0</v>
      </c>
      <c r="J856" s="1">
        <v>1</v>
      </c>
      <c r="K856" s="1">
        <v>22</v>
      </c>
      <c r="L856" s="1">
        <v>30</v>
      </c>
      <c r="M856" s="1">
        <v>2</v>
      </c>
      <c r="N856" s="1">
        <v>18</v>
      </c>
      <c r="O856" s="1">
        <v>19.559999999999999</v>
      </c>
      <c r="P856" s="1">
        <v>200000</v>
      </c>
      <c r="Q856" s="1">
        <v>7230</v>
      </c>
      <c r="R856" s="1">
        <v>90687</v>
      </c>
      <c r="S856" s="1">
        <v>0</v>
      </c>
      <c r="T856" s="1">
        <v>0</v>
      </c>
      <c r="U856" s="1">
        <v>0</v>
      </c>
      <c r="W856" s="1">
        <v>0</v>
      </c>
      <c r="X856" s="1">
        <v>0</v>
      </c>
      <c r="Y856" s="1">
        <v>0</v>
      </c>
      <c r="AB856" s="275">
        <v>44644</v>
      </c>
      <c r="AC856" s="1">
        <v>1</v>
      </c>
      <c r="AD856" s="1" t="s">
        <v>2623</v>
      </c>
      <c r="AE856" s="1">
        <v>1</v>
      </c>
      <c r="AF856" s="1">
        <v>30</v>
      </c>
      <c r="AG856" s="1">
        <v>0</v>
      </c>
      <c r="AN856" s="1">
        <v>1</v>
      </c>
      <c r="AO856" s="1">
        <v>1</v>
      </c>
      <c r="AR856" s="276">
        <v>12764.88</v>
      </c>
      <c r="AS856" s="1" t="s">
        <v>2657</v>
      </c>
      <c r="AT856" s="1">
        <v>0</v>
      </c>
      <c r="AU856" s="1">
        <v>0</v>
      </c>
      <c r="AX856" s="1">
        <v>5</v>
      </c>
      <c r="BC856" s="1">
        <v>1</v>
      </c>
      <c r="BD856" s="1">
        <v>7</v>
      </c>
      <c r="BE856" s="1">
        <v>2</v>
      </c>
      <c r="BF856" s="296">
        <v>96988.495627152806</v>
      </c>
      <c r="BO856" s="279">
        <f t="shared" si="55"/>
        <v>2224780864</v>
      </c>
      <c r="BP856" s="2">
        <f t="shared" si="56"/>
        <v>0</v>
      </c>
      <c r="BQ856" s="2">
        <f t="shared" si="54"/>
        <v>0</v>
      </c>
      <c r="BS856" s="280">
        <v>2224780864</v>
      </c>
      <c r="BT856" s="281"/>
      <c r="BU856" s="281"/>
      <c r="BV856" s="281">
        <v>0</v>
      </c>
      <c r="BW856" s="281"/>
      <c r="BX856" s="281"/>
      <c r="BY856" s="281"/>
      <c r="BZ856" s="281"/>
      <c r="CA856" s="281">
        <v>0</v>
      </c>
      <c r="CB856" s="281"/>
      <c r="CC856" s="281"/>
      <c r="CD856" s="281"/>
      <c r="CE856" s="281"/>
      <c r="CF856" s="281"/>
      <c r="CG856" s="281"/>
    </row>
    <row r="857" spans="1:85" x14ac:dyDescent="0.3">
      <c r="A857" s="273">
        <f t="shared" si="53"/>
        <v>0</v>
      </c>
      <c r="B857" s="1" t="s">
        <v>2621</v>
      </c>
      <c r="C857" s="274">
        <v>26928760</v>
      </c>
      <c r="D857" s="1">
        <v>144205</v>
      </c>
      <c r="E857" s="1">
        <v>4</v>
      </c>
      <c r="F857" s="1" t="s">
        <v>3619</v>
      </c>
      <c r="G857" s="275">
        <v>44246</v>
      </c>
      <c r="H857" s="275">
        <v>45351</v>
      </c>
      <c r="I857" s="1">
        <v>0</v>
      </c>
      <c r="J857" s="1">
        <v>1</v>
      </c>
      <c r="K857" s="1">
        <v>13</v>
      </c>
      <c r="L857" s="1">
        <v>30</v>
      </c>
      <c r="M857" s="1">
        <v>2</v>
      </c>
      <c r="N857" s="1">
        <v>17.690000000000001</v>
      </c>
      <c r="O857" s="1">
        <v>19.2</v>
      </c>
      <c r="P857" s="1">
        <v>100000</v>
      </c>
      <c r="Q857" s="1">
        <v>3620</v>
      </c>
      <c r="R857" s="1">
        <v>69917</v>
      </c>
      <c r="S857" s="1">
        <v>0</v>
      </c>
      <c r="T857" s="1">
        <v>0</v>
      </c>
      <c r="U857" s="1">
        <v>0</v>
      </c>
      <c r="W857" s="1">
        <v>0</v>
      </c>
      <c r="X857" s="1">
        <v>0</v>
      </c>
      <c r="Y857" s="1">
        <v>0</v>
      </c>
      <c r="AB857" s="275">
        <v>44644</v>
      </c>
      <c r="AC857" s="1">
        <v>1</v>
      </c>
      <c r="AD857" s="1" t="s">
        <v>2623</v>
      </c>
      <c r="AE857" s="1">
        <v>1</v>
      </c>
      <c r="AF857" s="1">
        <v>30</v>
      </c>
      <c r="AG857" s="1">
        <v>0</v>
      </c>
      <c r="AN857" s="1">
        <v>1</v>
      </c>
      <c r="AO857" s="1">
        <v>1</v>
      </c>
      <c r="AR857" s="276">
        <v>9863.77</v>
      </c>
      <c r="AS857" s="1" t="s">
        <v>2657</v>
      </c>
      <c r="AT857" s="1">
        <v>0</v>
      </c>
      <c r="AU857" s="1">
        <v>0</v>
      </c>
      <c r="AX857" s="1">
        <v>5</v>
      </c>
      <c r="BC857" s="1">
        <v>1</v>
      </c>
      <c r="BD857" s="1">
        <v>7</v>
      </c>
      <c r="BE857" s="1">
        <v>2</v>
      </c>
      <c r="BF857" s="296">
        <v>74775.267113959475</v>
      </c>
      <c r="BO857" s="279">
        <f t="shared" si="55"/>
        <v>2224828660</v>
      </c>
      <c r="BP857" s="2">
        <f t="shared" si="56"/>
        <v>0</v>
      </c>
      <c r="BQ857" s="2">
        <f t="shared" si="54"/>
        <v>497625.37999999989</v>
      </c>
      <c r="BS857" s="280">
        <v>2224828660</v>
      </c>
      <c r="BT857" s="281"/>
      <c r="BU857" s="281"/>
      <c r="BV857" s="281"/>
      <c r="BW857" s="281"/>
      <c r="BX857" s="281"/>
      <c r="BY857" s="281"/>
      <c r="BZ857" s="281"/>
      <c r="CA857" s="281">
        <v>497625.37999999989</v>
      </c>
      <c r="CB857" s="281"/>
      <c r="CC857" s="281"/>
      <c r="CD857" s="281"/>
      <c r="CE857" s="281"/>
      <c r="CF857" s="281"/>
      <c r="CG857" s="281"/>
    </row>
    <row r="858" spans="1:85" x14ac:dyDescent="0.3">
      <c r="A858" s="273">
        <f t="shared" si="53"/>
        <v>0</v>
      </c>
      <c r="B858" s="1" t="s">
        <v>2621</v>
      </c>
      <c r="C858" s="274">
        <v>26928760</v>
      </c>
      <c r="D858" s="1">
        <v>144205</v>
      </c>
      <c r="E858" s="1">
        <v>4</v>
      </c>
      <c r="F858" s="1" t="s">
        <v>3620</v>
      </c>
      <c r="G858" s="275">
        <v>44246</v>
      </c>
      <c r="H858" s="275">
        <v>45351</v>
      </c>
      <c r="I858" s="1">
        <v>0</v>
      </c>
      <c r="J858" s="1">
        <v>1</v>
      </c>
      <c r="K858" s="1">
        <v>13</v>
      </c>
      <c r="L858" s="1">
        <v>30</v>
      </c>
      <c r="M858" s="1">
        <v>2</v>
      </c>
      <c r="N858" s="1">
        <v>17.690000000000001</v>
      </c>
      <c r="O858" s="1">
        <v>19.2</v>
      </c>
      <c r="P858" s="1">
        <v>69800</v>
      </c>
      <c r="Q858" s="1">
        <v>2527</v>
      </c>
      <c r="R858" s="1">
        <v>48797</v>
      </c>
      <c r="S858" s="1">
        <v>0</v>
      </c>
      <c r="T858" s="1">
        <v>0</v>
      </c>
      <c r="U858" s="1">
        <v>0</v>
      </c>
      <c r="W858" s="1">
        <v>0</v>
      </c>
      <c r="X858" s="1">
        <v>0</v>
      </c>
      <c r="Y858" s="1">
        <v>0</v>
      </c>
      <c r="AB858" s="275">
        <v>44644</v>
      </c>
      <c r="AC858" s="1">
        <v>1</v>
      </c>
      <c r="AD858" s="1" t="s">
        <v>2623</v>
      </c>
      <c r="AE858" s="1">
        <v>1</v>
      </c>
      <c r="AF858" s="1">
        <v>30</v>
      </c>
      <c r="AG858" s="1">
        <v>0</v>
      </c>
      <c r="AN858" s="1">
        <v>1</v>
      </c>
      <c r="AO858" s="1">
        <v>1</v>
      </c>
      <c r="AR858" s="276">
        <v>6962.66</v>
      </c>
      <c r="AS858" s="1" t="s">
        <v>2657</v>
      </c>
      <c r="AT858" s="1">
        <v>0</v>
      </c>
      <c r="AU858" s="1">
        <v>0</v>
      </c>
      <c r="AX858" s="1">
        <v>5</v>
      </c>
      <c r="BC858" s="1">
        <v>1</v>
      </c>
      <c r="BD858" s="1">
        <v>7</v>
      </c>
      <c r="BE858" s="1">
        <v>2</v>
      </c>
      <c r="BF858" s="296">
        <v>52187.718428420558</v>
      </c>
      <c r="BO858" s="279">
        <f t="shared" si="55"/>
        <v>2224846666</v>
      </c>
      <c r="BP858" s="2">
        <f t="shared" si="56"/>
        <v>0</v>
      </c>
      <c r="BQ858" s="2">
        <f t="shared" si="54"/>
        <v>806913</v>
      </c>
      <c r="BS858" s="280">
        <v>2224846666</v>
      </c>
      <c r="BT858" s="281"/>
      <c r="BU858" s="281"/>
      <c r="BV858" s="281"/>
      <c r="BW858" s="281"/>
      <c r="BX858" s="281"/>
      <c r="BY858" s="281"/>
      <c r="BZ858" s="281"/>
      <c r="CA858" s="281">
        <v>806913</v>
      </c>
      <c r="CB858" s="281"/>
      <c r="CC858" s="281"/>
      <c r="CD858" s="281"/>
      <c r="CE858" s="281"/>
      <c r="CF858" s="281"/>
      <c r="CG858" s="281"/>
    </row>
    <row r="859" spans="1:85" x14ac:dyDescent="0.3">
      <c r="A859" s="273">
        <f t="shared" si="53"/>
        <v>0</v>
      </c>
      <c r="B859" s="1" t="s">
        <v>2621</v>
      </c>
      <c r="C859" s="274">
        <v>26928760</v>
      </c>
      <c r="D859" s="1">
        <v>144205</v>
      </c>
      <c r="E859" s="1">
        <v>4</v>
      </c>
      <c r="F859" s="1" t="s">
        <v>3633</v>
      </c>
      <c r="G859" s="275">
        <v>44047</v>
      </c>
      <c r="H859" s="275">
        <v>45169</v>
      </c>
      <c r="I859" s="1">
        <v>0</v>
      </c>
      <c r="J859" s="1">
        <v>1</v>
      </c>
      <c r="K859" s="1">
        <v>19</v>
      </c>
      <c r="L859" s="1">
        <v>30</v>
      </c>
      <c r="M859" s="1">
        <v>2</v>
      </c>
      <c r="N859" s="1">
        <v>17.690000000000001</v>
      </c>
      <c r="O859" s="1">
        <v>19.2</v>
      </c>
      <c r="P859" s="1">
        <v>188415</v>
      </c>
      <c r="Q859" s="1">
        <v>6821</v>
      </c>
      <c r="R859" s="1">
        <v>101612</v>
      </c>
      <c r="S859" s="1">
        <v>0</v>
      </c>
      <c r="T859" s="1">
        <v>0</v>
      </c>
      <c r="U859" s="1">
        <v>0</v>
      </c>
      <c r="W859" s="1">
        <v>0</v>
      </c>
      <c r="X859" s="1">
        <v>0</v>
      </c>
      <c r="Y859" s="1">
        <v>0</v>
      </c>
      <c r="AB859" s="275">
        <v>44644</v>
      </c>
      <c r="AC859" s="1">
        <v>1</v>
      </c>
      <c r="AD859" s="1" t="s">
        <v>2623</v>
      </c>
      <c r="AE859" s="1">
        <v>1</v>
      </c>
      <c r="AF859" s="1">
        <v>30</v>
      </c>
      <c r="AG859" s="1">
        <v>0</v>
      </c>
      <c r="AN859" s="1">
        <v>1</v>
      </c>
      <c r="AO859" s="1">
        <v>1</v>
      </c>
      <c r="AR859" s="276">
        <v>14312.14</v>
      </c>
      <c r="AS859" s="1" t="s">
        <v>2657</v>
      </c>
      <c r="AT859" s="1">
        <v>0</v>
      </c>
      <c r="AU859" s="1">
        <v>0</v>
      </c>
      <c r="AX859" s="1">
        <v>5</v>
      </c>
      <c r="BC859" s="1">
        <v>1</v>
      </c>
      <c r="BD859" s="1">
        <v>7</v>
      </c>
      <c r="BE859" s="1">
        <v>2</v>
      </c>
      <c r="BF859" s="296">
        <v>108672.63243536836</v>
      </c>
      <c r="BO859" s="279">
        <f t="shared" si="55"/>
        <v>2226074749</v>
      </c>
      <c r="BP859" s="2">
        <f t="shared" si="56"/>
        <v>0</v>
      </c>
      <c r="BQ859" s="2">
        <f t="shared" si="54"/>
        <v>3442016</v>
      </c>
      <c r="BS859" s="280">
        <v>2226074749</v>
      </c>
      <c r="BT859" s="281"/>
      <c r="BU859" s="281"/>
      <c r="BV859" s="281">
        <v>1764895.4349203394</v>
      </c>
      <c r="BW859" s="281"/>
      <c r="BX859" s="281"/>
      <c r="BY859" s="281"/>
      <c r="BZ859" s="281"/>
      <c r="CA859" s="281">
        <v>1677120.5650796606</v>
      </c>
      <c r="CB859" s="281"/>
      <c r="CC859" s="281"/>
      <c r="CD859" s="281"/>
      <c r="CE859" s="281"/>
      <c r="CF859" s="281"/>
      <c r="CG859" s="281"/>
    </row>
    <row r="860" spans="1:85" x14ac:dyDescent="0.3">
      <c r="A860" s="273">
        <f t="shared" si="53"/>
        <v>0</v>
      </c>
      <c r="B860" s="1" t="s">
        <v>2621</v>
      </c>
      <c r="C860" s="274">
        <v>26928760</v>
      </c>
      <c r="D860" s="1">
        <v>144205</v>
      </c>
      <c r="E860" s="1">
        <v>4</v>
      </c>
      <c r="F860" s="1" t="s">
        <v>3645</v>
      </c>
      <c r="G860" s="275">
        <v>44080</v>
      </c>
      <c r="H860" s="275">
        <v>45199</v>
      </c>
      <c r="I860" s="1">
        <v>0</v>
      </c>
      <c r="J860" s="1">
        <v>1</v>
      </c>
      <c r="K860" s="1">
        <v>18</v>
      </c>
      <c r="L860" s="1">
        <v>30</v>
      </c>
      <c r="M860" s="1">
        <v>2</v>
      </c>
      <c r="N860" s="1">
        <v>17.690000000000001</v>
      </c>
      <c r="O860" s="1">
        <v>19.2</v>
      </c>
      <c r="P860" s="1">
        <v>204910</v>
      </c>
      <c r="Q860" s="1">
        <v>7419</v>
      </c>
      <c r="R860" s="1">
        <v>116158</v>
      </c>
      <c r="S860" s="1">
        <v>0</v>
      </c>
      <c r="T860" s="1">
        <v>0</v>
      </c>
      <c r="U860" s="1">
        <v>0</v>
      </c>
      <c r="W860" s="1">
        <v>0</v>
      </c>
      <c r="X860" s="1">
        <v>0</v>
      </c>
      <c r="Y860" s="1">
        <v>0</v>
      </c>
      <c r="AB860" s="275">
        <v>44644</v>
      </c>
      <c r="AC860" s="1">
        <v>1</v>
      </c>
      <c r="AD860" s="1" t="s">
        <v>2623</v>
      </c>
      <c r="AE860" s="1">
        <v>1</v>
      </c>
      <c r="AF860" s="1">
        <v>30</v>
      </c>
      <c r="AG860" s="1">
        <v>0</v>
      </c>
      <c r="AN860" s="1">
        <v>1</v>
      </c>
      <c r="AO860" s="1">
        <v>1</v>
      </c>
      <c r="AP860" s="275"/>
      <c r="AR860" s="276">
        <v>16439.62</v>
      </c>
      <c r="AS860" s="1" t="s">
        <v>2657</v>
      </c>
      <c r="AT860" s="1">
        <v>0</v>
      </c>
      <c r="AU860" s="1">
        <v>0</v>
      </c>
      <c r="AX860" s="1">
        <v>5</v>
      </c>
      <c r="BC860" s="1">
        <v>1</v>
      </c>
      <c r="BD860" s="1">
        <v>7</v>
      </c>
      <c r="BE860" s="1">
        <v>2</v>
      </c>
      <c r="BF860" s="296">
        <v>124229.37879805062</v>
      </c>
      <c r="BO860" s="279">
        <f t="shared" si="55"/>
        <v>2226287876</v>
      </c>
      <c r="BP860" s="2">
        <f t="shared" si="56"/>
        <v>0</v>
      </c>
      <c r="BQ860" s="2">
        <f t="shared" si="54"/>
        <v>122959</v>
      </c>
      <c r="BS860" s="280">
        <v>2226287876</v>
      </c>
      <c r="BT860" s="281"/>
      <c r="BU860" s="281"/>
      <c r="BV860" s="281">
        <v>122959</v>
      </c>
      <c r="BW860" s="281"/>
      <c r="BX860" s="281"/>
      <c r="BY860" s="281"/>
      <c r="BZ860" s="281"/>
      <c r="CA860" s="281"/>
      <c r="CB860" s="281"/>
      <c r="CC860" s="281"/>
      <c r="CD860" s="281"/>
      <c r="CE860" s="281"/>
      <c r="CF860" s="281"/>
      <c r="CG860" s="281"/>
    </row>
    <row r="861" spans="1:85" x14ac:dyDescent="0.3">
      <c r="A861" s="273">
        <f t="shared" si="53"/>
        <v>0</v>
      </c>
      <c r="B861" s="1" t="s">
        <v>2621</v>
      </c>
      <c r="C861" s="274">
        <v>26928760</v>
      </c>
      <c r="D861" s="1">
        <v>144205</v>
      </c>
      <c r="E861" s="1">
        <v>4</v>
      </c>
      <c r="F861" s="1" t="s">
        <v>3646</v>
      </c>
      <c r="G861" s="275">
        <v>44086</v>
      </c>
      <c r="H861" s="275">
        <v>45199</v>
      </c>
      <c r="I861" s="1">
        <v>0</v>
      </c>
      <c r="J861" s="1">
        <v>1</v>
      </c>
      <c r="K861" s="1">
        <v>18</v>
      </c>
      <c r="L861" s="1">
        <v>30</v>
      </c>
      <c r="M861" s="1">
        <v>2</v>
      </c>
      <c r="N861" s="1">
        <v>17.690000000000001</v>
      </c>
      <c r="O861" s="1">
        <v>19.2</v>
      </c>
      <c r="P861" s="1">
        <v>200000</v>
      </c>
      <c r="Q861" s="1">
        <v>7241</v>
      </c>
      <c r="R861" s="1">
        <v>113375</v>
      </c>
      <c r="S861" s="1">
        <v>0</v>
      </c>
      <c r="T861" s="1">
        <v>0</v>
      </c>
      <c r="U861" s="1">
        <v>0</v>
      </c>
      <c r="W861" s="1">
        <v>0</v>
      </c>
      <c r="X861" s="1">
        <v>0</v>
      </c>
      <c r="Y861" s="1">
        <v>0</v>
      </c>
      <c r="AB861" s="275">
        <v>44644</v>
      </c>
      <c r="AC861" s="1">
        <v>1</v>
      </c>
      <c r="AD861" s="1" t="s">
        <v>2623</v>
      </c>
      <c r="AE861" s="1">
        <v>1</v>
      </c>
      <c r="AF861" s="1">
        <v>30</v>
      </c>
      <c r="AG861" s="1">
        <v>0</v>
      </c>
      <c r="AN861" s="1">
        <v>1</v>
      </c>
      <c r="AO861" s="1">
        <v>1</v>
      </c>
      <c r="AR861" s="276">
        <v>16052.81</v>
      </c>
      <c r="AS861" s="1" t="s">
        <v>2657</v>
      </c>
      <c r="AT861" s="1">
        <v>0</v>
      </c>
      <c r="AU861" s="1">
        <v>0</v>
      </c>
      <c r="AX861" s="1">
        <v>5</v>
      </c>
      <c r="BC861" s="1">
        <v>1</v>
      </c>
      <c r="BD861" s="1">
        <v>7</v>
      </c>
      <c r="BE861" s="1">
        <v>2</v>
      </c>
      <c r="BF861" s="296">
        <v>121252.99868479991</v>
      </c>
      <c r="BO861" s="279">
        <f t="shared" si="55"/>
        <v>2226242407</v>
      </c>
      <c r="BP861" s="2">
        <f t="shared" si="56"/>
        <v>0</v>
      </c>
      <c r="BQ861" s="2">
        <f t="shared" si="54"/>
        <v>17241245.719999999</v>
      </c>
      <c r="BS861" s="280">
        <v>2226242407</v>
      </c>
      <c r="BT861" s="281"/>
      <c r="BU861" s="281"/>
      <c r="BV861" s="281">
        <v>13441008.005243972</v>
      </c>
      <c r="BW861" s="281"/>
      <c r="BX861" s="281"/>
      <c r="BY861" s="281"/>
      <c r="BZ861" s="281"/>
      <c r="CA861" s="281">
        <v>3800237.7147560287</v>
      </c>
      <c r="CB861" s="281"/>
      <c r="CC861" s="281"/>
      <c r="CD861" s="281"/>
      <c r="CE861" s="281"/>
      <c r="CF861" s="281"/>
      <c r="CG861" s="281"/>
    </row>
    <row r="862" spans="1:85" x14ac:dyDescent="0.3">
      <c r="A862" s="273">
        <f t="shared" si="53"/>
        <v>0</v>
      </c>
      <c r="B862" s="1" t="s">
        <v>2621</v>
      </c>
      <c r="C862" s="274">
        <v>26928760</v>
      </c>
      <c r="D862" s="1">
        <v>144205</v>
      </c>
      <c r="E862" s="1">
        <v>4</v>
      </c>
      <c r="F862" s="1" t="s">
        <v>3665</v>
      </c>
      <c r="G862" s="275">
        <v>44249</v>
      </c>
      <c r="H862" s="275">
        <v>45351</v>
      </c>
      <c r="I862" s="1">
        <v>0</v>
      </c>
      <c r="J862" s="1">
        <v>1</v>
      </c>
      <c r="K862" s="1">
        <v>13</v>
      </c>
      <c r="L862" s="1">
        <v>30</v>
      </c>
      <c r="M862" s="1">
        <v>2</v>
      </c>
      <c r="N862" s="1">
        <v>17.690000000000001</v>
      </c>
      <c r="O862" s="1">
        <v>19.2</v>
      </c>
      <c r="P862" s="1">
        <v>112667</v>
      </c>
      <c r="Q862" s="1">
        <v>4079</v>
      </c>
      <c r="R862" s="1">
        <v>78766</v>
      </c>
      <c r="S862" s="1">
        <v>0</v>
      </c>
      <c r="T862" s="1">
        <v>0</v>
      </c>
      <c r="U862" s="1">
        <v>0</v>
      </c>
      <c r="W862" s="1">
        <v>0</v>
      </c>
      <c r="X862" s="1">
        <v>0</v>
      </c>
      <c r="Y862" s="1">
        <v>0</v>
      </c>
      <c r="AB862" s="275">
        <v>44644</v>
      </c>
      <c r="AC862" s="1">
        <v>1</v>
      </c>
      <c r="AD862" s="1" t="s">
        <v>2623</v>
      </c>
      <c r="AE862" s="1">
        <v>1</v>
      </c>
      <c r="AF862" s="1">
        <v>30</v>
      </c>
      <c r="AG862" s="1">
        <v>0</v>
      </c>
      <c r="AN862" s="1">
        <v>1</v>
      </c>
      <c r="AO862" s="1">
        <v>1</v>
      </c>
      <c r="AR862" s="276">
        <v>11217.62</v>
      </c>
      <c r="AS862" s="1" t="s">
        <v>2657</v>
      </c>
      <c r="AT862" s="1">
        <v>0</v>
      </c>
      <c r="AU862" s="1">
        <v>0</v>
      </c>
      <c r="AX862" s="1">
        <v>5</v>
      </c>
      <c r="BC862" s="1">
        <v>1</v>
      </c>
      <c r="BD862" s="1">
        <v>7</v>
      </c>
      <c r="BE862" s="1">
        <v>2</v>
      </c>
      <c r="BF862" s="296">
        <v>84239.150557062399</v>
      </c>
      <c r="BO862" s="279">
        <f t="shared" si="55"/>
        <v>2226249722</v>
      </c>
      <c r="BP862" s="2">
        <f t="shared" si="56"/>
        <v>0</v>
      </c>
      <c r="BQ862" s="2">
        <f t="shared" si="54"/>
        <v>0</v>
      </c>
      <c r="BS862" s="280">
        <v>2226249722</v>
      </c>
      <c r="BT862" s="281"/>
      <c r="BU862" s="281"/>
      <c r="BV862" s="281">
        <v>0</v>
      </c>
      <c r="BW862" s="281"/>
      <c r="BX862" s="281"/>
      <c r="BY862" s="281"/>
      <c r="BZ862" s="281"/>
      <c r="CA862" s="281">
        <v>0</v>
      </c>
      <c r="CB862" s="281"/>
      <c r="CC862" s="281"/>
      <c r="CD862" s="281"/>
      <c r="CE862" s="281"/>
      <c r="CF862" s="281"/>
      <c r="CG862" s="281"/>
    </row>
    <row r="863" spans="1:85" x14ac:dyDescent="0.3">
      <c r="A863" s="273">
        <f t="shared" si="53"/>
        <v>0</v>
      </c>
      <c r="B863" s="1" t="s">
        <v>2621</v>
      </c>
      <c r="C863" s="274">
        <v>26928760</v>
      </c>
      <c r="D863" s="1">
        <v>144205</v>
      </c>
      <c r="E863" s="1">
        <v>4</v>
      </c>
      <c r="F863" s="1" t="s">
        <v>3669</v>
      </c>
      <c r="G863" s="275">
        <v>44005</v>
      </c>
      <c r="H863" s="275">
        <v>45107</v>
      </c>
      <c r="I863" s="1">
        <v>0</v>
      </c>
      <c r="J863" s="1">
        <v>1</v>
      </c>
      <c r="K863" s="1">
        <v>21</v>
      </c>
      <c r="L863" s="1">
        <v>30</v>
      </c>
      <c r="M863" s="1">
        <v>2</v>
      </c>
      <c r="N863" s="1">
        <v>17.690000000000001</v>
      </c>
      <c r="O863" s="1">
        <v>19.2</v>
      </c>
      <c r="P863" s="1">
        <v>74000</v>
      </c>
      <c r="Q863" s="1">
        <v>2679</v>
      </c>
      <c r="R863" s="1">
        <v>35722</v>
      </c>
      <c r="S863" s="1">
        <v>0</v>
      </c>
      <c r="T863" s="1">
        <v>0</v>
      </c>
      <c r="U863" s="1">
        <v>0</v>
      </c>
      <c r="W863" s="1">
        <v>0</v>
      </c>
      <c r="X863" s="1">
        <v>0</v>
      </c>
      <c r="Y863" s="1">
        <v>0</v>
      </c>
      <c r="AB863" s="275">
        <v>44644</v>
      </c>
      <c r="AC863" s="1">
        <v>1</v>
      </c>
      <c r="AD863" s="1" t="s">
        <v>2623</v>
      </c>
      <c r="AE863" s="1">
        <v>1</v>
      </c>
      <c r="AF863" s="1">
        <v>30</v>
      </c>
      <c r="AG863" s="1">
        <v>0</v>
      </c>
      <c r="AN863" s="1">
        <v>1</v>
      </c>
      <c r="AO863" s="1">
        <v>1</v>
      </c>
      <c r="AR863" s="276">
        <v>5028.59</v>
      </c>
      <c r="AS863" s="1" t="s">
        <v>2657</v>
      </c>
      <c r="AT863" s="1">
        <v>0</v>
      </c>
      <c r="AU863" s="1">
        <v>0</v>
      </c>
      <c r="AX863" s="1">
        <v>5</v>
      </c>
      <c r="BC863" s="1">
        <v>1</v>
      </c>
      <c r="BD863" s="1">
        <v>7</v>
      </c>
      <c r="BE863" s="1">
        <v>2</v>
      </c>
      <c r="BF863" s="296">
        <v>38204.186275796448</v>
      </c>
      <c r="BO863" s="279">
        <f t="shared" si="55"/>
        <v>2226262492</v>
      </c>
      <c r="BP863" s="2">
        <f t="shared" si="56"/>
        <v>0</v>
      </c>
      <c r="BQ863" s="2">
        <f t="shared" si="54"/>
        <v>1552684.0000000002</v>
      </c>
      <c r="BS863" s="280">
        <v>2226262492</v>
      </c>
      <c r="BT863" s="281"/>
      <c r="BU863" s="281"/>
      <c r="BV863" s="281">
        <v>1262967.0995504521</v>
      </c>
      <c r="BW863" s="281"/>
      <c r="BX863" s="281"/>
      <c r="BY863" s="281"/>
      <c r="BZ863" s="281"/>
      <c r="CA863" s="281">
        <v>289716.90044954815</v>
      </c>
      <c r="CB863" s="281"/>
      <c r="CC863" s="281"/>
      <c r="CD863" s="281"/>
      <c r="CE863" s="281"/>
      <c r="CF863" s="281"/>
      <c r="CG863" s="281"/>
    </row>
    <row r="864" spans="1:85" x14ac:dyDescent="0.3">
      <c r="A864" s="273">
        <f t="shared" si="53"/>
        <v>0</v>
      </c>
      <c r="B864" s="1" t="s">
        <v>2621</v>
      </c>
      <c r="C864" s="274">
        <v>26928760</v>
      </c>
      <c r="D864" s="1">
        <v>144205</v>
      </c>
      <c r="E864" s="1">
        <v>4</v>
      </c>
      <c r="F864" s="1" t="s">
        <v>3696</v>
      </c>
      <c r="G864" s="275">
        <v>44193</v>
      </c>
      <c r="H864" s="275">
        <v>45291</v>
      </c>
      <c r="I864" s="1">
        <v>0</v>
      </c>
      <c r="J864" s="1">
        <v>1</v>
      </c>
      <c r="K864" s="1">
        <v>15</v>
      </c>
      <c r="L864" s="1">
        <v>30</v>
      </c>
      <c r="M864" s="1">
        <v>2</v>
      </c>
      <c r="N864" s="1">
        <v>17.690000000000001</v>
      </c>
      <c r="O864" s="1">
        <v>19.2</v>
      </c>
      <c r="P864" s="1">
        <v>180460</v>
      </c>
      <c r="Q864" s="1">
        <v>6533</v>
      </c>
      <c r="R864" s="1">
        <v>116835</v>
      </c>
      <c r="S864" s="1">
        <v>0</v>
      </c>
      <c r="T864" s="1">
        <v>0</v>
      </c>
      <c r="U864" s="1">
        <v>0</v>
      </c>
      <c r="W864" s="1">
        <v>0</v>
      </c>
      <c r="X864" s="1">
        <v>0</v>
      </c>
      <c r="Y864" s="1">
        <v>0</v>
      </c>
      <c r="AB864" s="275">
        <v>44644</v>
      </c>
      <c r="AC864" s="1">
        <v>1</v>
      </c>
      <c r="AD864" s="1" t="s">
        <v>2623</v>
      </c>
      <c r="AE864" s="1">
        <v>1</v>
      </c>
      <c r="AF864" s="1">
        <v>30</v>
      </c>
      <c r="AG864" s="1">
        <v>0</v>
      </c>
      <c r="AN864" s="1">
        <v>1</v>
      </c>
      <c r="AO864" s="1">
        <v>1</v>
      </c>
      <c r="AP864" s="275"/>
      <c r="AR864" s="276">
        <v>16439.62</v>
      </c>
      <c r="AS864" s="1" t="s">
        <v>2657</v>
      </c>
      <c r="AT864" s="1">
        <v>0</v>
      </c>
      <c r="AU864" s="1">
        <v>0</v>
      </c>
      <c r="AX864" s="1">
        <v>5</v>
      </c>
      <c r="BC864" s="1">
        <v>1</v>
      </c>
      <c r="BD864" s="1">
        <v>7</v>
      </c>
      <c r="BE864" s="1">
        <v>2</v>
      </c>
      <c r="BF864" s="296">
        <v>124953.42095998763</v>
      </c>
      <c r="BO864" s="279">
        <f t="shared" si="55"/>
        <v>2226264620</v>
      </c>
      <c r="BP864" s="2">
        <f t="shared" si="56"/>
        <v>0</v>
      </c>
      <c r="BQ864" s="2">
        <f t="shared" si="54"/>
        <v>19719811.999999996</v>
      </c>
      <c r="BS864" s="280">
        <v>2226264620</v>
      </c>
      <c r="BT864" s="281"/>
      <c r="BU864" s="281"/>
      <c r="BV864" s="281">
        <v>19592873.261064976</v>
      </c>
      <c r="BW864" s="281"/>
      <c r="BX864" s="281"/>
      <c r="BY864" s="281"/>
      <c r="BZ864" s="281"/>
      <c r="CA864" s="281">
        <v>126938.73893502113</v>
      </c>
      <c r="CB864" s="281"/>
      <c r="CC864" s="281"/>
      <c r="CD864" s="281"/>
      <c r="CE864" s="281"/>
      <c r="CF864" s="281"/>
      <c r="CG864" s="281"/>
    </row>
    <row r="865" spans="1:85" x14ac:dyDescent="0.3">
      <c r="A865" s="273">
        <f t="shared" si="53"/>
        <v>0</v>
      </c>
      <c r="B865" s="1" t="s">
        <v>2621</v>
      </c>
      <c r="C865" s="274">
        <v>26928760</v>
      </c>
      <c r="D865" s="1">
        <v>144205</v>
      </c>
      <c r="E865" s="1">
        <v>4</v>
      </c>
      <c r="F865" s="1" t="s">
        <v>3702</v>
      </c>
      <c r="G865" s="275">
        <v>44056</v>
      </c>
      <c r="H865" s="275">
        <v>45169</v>
      </c>
      <c r="I865" s="1">
        <v>0</v>
      </c>
      <c r="J865" s="1">
        <v>1</v>
      </c>
      <c r="K865" s="1">
        <v>19</v>
      </c>
      <c r="L865" s="1">
        <v>30</v>
      </c>
      <c r="M865" s="1">
        <v>2</v>
      </c>
      <c r="N865" s="1">
        <v>17.690000000000001</v>
      </c>
      <c r="O865" s="1">
        <v>19.2</v>
      </c>
      <c r="P865" s="1">
        <v>40000</v>
      </c>
      <c r="Q865" s="1">
        <v>1448</v>
      </c>
      <c r="R865" s="1">
        <v>21572</v>
      </c>
      <c r="S865" s="1">
        <v>0</v>
      </c>
      <c r="T865" s="1">
        <v>0</v>
      </c>
      <c r="U865" s="1">
        <v>0</v>
      </c>
      <c r="W865" s="1">
        <v>0</v>
      </c>
      <c r="X865" s="1">
        <v>0</v>
      </c>
      <c r="Y865" s="1">
        <v>0</v>
      </c>
      <c r="AB865" s="275">
        <v>44644</v>
      </c>
      <c r="AC865" s="1">
        <v>1</v>
      </c>
      <c r="AD865" s="1" t="s">
        <v>2623</v>
      </c>
      <c r="AE865" s="1">
        <v>1</v>
      </c>
      <c r="AF865" s="1">
        <v>30</v>
      </c>
      <c r="AG865" s="1">
        <v>0</v>
      </c>
      <c r="AN865" s="1">
        <v>1</v>
      </c>
      <c r="AO865" s="1">
        <v>1</v>
      </c>
      <c r="AP865" s="275"/>
      <c r="AR865" s="276">
        <v>3094.52</v>
      </c>
      <c r="AS865" s="1" t="s">
        <v>2657</v>
      </c>
      <c r="AT865" s="1">
        <v>0</v>
      </c>
      <c r="AU865" s="1">
        <v>0</v>
      </c>
      <c r="AX865" s="1">
        <v>5</v>
      </c>
      <c r="BC865" s="1">
        <v>1</v>
      </c>
      <c r="BD865" s="1">
        <v>7</v>
      </c>
      <c r="BE865" s="1">
        <v>2</v>
      </c>
      <c r="BF865" s="296">
        <v>23070.95645096806</v>
      </c>
      <c r="BO865" s="279">
        <f t="shared" si="55"/>
        <v>2226278078</v>
      </c>
      <c r="BP865" s="2">
        <f t="shared" si="56"/>
        <v>0</v>
      </c>
      <c r="BQ865" s="2">
        <f t="shared" si="54"/>
        <v>1638967.58</v>
      </c>
      <c r="BS865" s="280">
        <v>2226278078</v>
      </c>
      <c r="BT865" s="281"/>
      <c r="BU865" s="281"/>
      <c r="BV865" s="281">
        <v>1638967.58</v>
      </c>
      <c r="BW865" s="281"/>
      <c r="BX865" s="281"/>
      <c r="BY865" s="281"/>
      <c r="BZ865" s="281"/>
      <c r="CA865" s="281"/>
      <c r="CB865" s="281"/>
      <c r="CC865" s="281"/>
      <c r="CD865" s="281"/>
      <c r="CE865" s="281"/>
      <c r="CF865" s="281"/>
      <c r="CG865" s="281"/>
    </row>
    <row r="866" spans="1:85" x14ac:dyDescent="0.3">
      <c r="A866" s="273">
        <f t="shared" si="53"/>
        <v>0</v>
      </c>
      <c r="B866" s="1" t="s">
        <v>2621</v>
      </c>
      <c r="C866" s="274">
        <v>26928760</v>
      </c>
      <c r="D866" s="1">
        <v>144205</v>
      </c>
      <c r="E866" s="1">
        <v>4</v>
      </c>
      <c r="F866" s="1" t="s">
        <v>3532</v>
      </c>
      <c r="G866" s="275">
        <v>44081</v>
      </c>
      <c r="H866" s="275">
        <v>45199</v>
      </c>
      <c r="I866" s="1">
        <v>0</v>
      </c>
      <c r="J866" s="1">
        <v>1</v>
      </c>
      <c r="K866" s="1">
        <v>18</v>
      </c>
      <c r="L866" s="1">
        <v>30</v>
      </c>
      <c r="M866" s="1">
        <v>2</v>
      </c>
      <c r="N866" s="1">
        <v>17.690000000000001</v>
      </c>
      <c r="O866" s="1">
        <v>19.2</v>
      </c>
      <c r="P866" s="1">
        <v>60000</v>
      </c>
      <c r="Q866" s="1">
        <v>2172</v>
      </c>
      <c r="R866" s="1">
        <v>34023</v>
      </c>
      <c r="S866" s="1">
        <v>0</v>
      </c>
      <c r="T866" s="1">
        <v>0</v>
      </c>
      <c r="U866" s="1">
        <v>0</v>
      </c>
      <c r="W866" s="1">
        <v>0</v>
      </c>
      <c r="X866" s="1">
        <v>0</v>
      </c>
      <c r="Y866" s="1">
        <v>0</v>
      </c>
      <c r="AB866" s="275">
        <v>44644</v>
      </c>
      <c r="AC866" s="1">
        <v>1</v>
      </c>
      <c r="AD866" s="1" t="s">
        <v>2623</v>
      </c>
      <c r="AE866" s="1">
        <v>1</v>
      </c>
      <c r="AF866" s="1">
        <v>30</v>
      </c>
      <c r="AG866" s="1">
        <v>0</v>
      </c>
      <c r="AN866" s="1">
        <v>1</v>
      </c>
      <c r="AO866" s="1">
        <v>1</v>
      </c>
      <c r="AR866" s="276">
        <v>4835.18</v>
      </c>
      <c r="AS866" s="1" t="s">
        <v>2657</v>
      </c>
      <c r="AT866" s="1">
        <v>0</v>
      </c>
      <c r="AU866" s="1">
        <v>0</v>
      </c>
      <c r="AX866" s="1">
        <v>5</v>
      </c>
      <c r="BC866" s="1">
        <v>1</v>
      </c>
      <c r="BD866" s="1">
        <v>7</v>
      </c>
      <c r="BE866" s="1">
        <v>2</v>
      </c>
      <c r="BF866" s="296">
        <v>36387.129210610336</v>
      </c>
      <c r="BO866" s="279">
        <f t="shared" si="55"/>
        <v>2228297446</v>
      </c>
      <c r="BP866" s="2">
        <f t="shared" si="56"/>
        <v>0</v>
      </c>
      <c r="BQ866" s="2">
        <f t="shared" si="54"/>
        <v>4952128.84</v>
      </c>
      <c r="BS866" s="280">
        <v>2228297446</v>
      </c>
      <c r="BT866" s="281"/>
      <c r="BU866" s="281"/>
      <c r="BV866" s="281">
        <v>4119401.533164707</v>
      </c>
      <c r="BW866" s="281"/>
      <c r="BX866" s="281"/>
      <c r="BY866" s="281"/>
      <c r="BZ866" s="281"/>
      <c r="CA866" s="281">
        <v>832727.30683529307</v>
      </c>
      <c r="CB866" s="281"/>
      <c r="CC866" s="281"/>
      <c r="CD866" s="281"/>
      <c r="CE866" s="281"/>
      <c r="CF866" s="281"/>
      <c r="CG866" s="281"/>
    </row>
    <row r="867" spans="1:85" x14ac:dyDescent="0.3">
      <c r="A867" s="273">
        <f t="shared" si="53"/>
        <v>0</v>
      </c>
      <c r="B867" s="1" t="s">
        <v>2621</v>
      </c>
      <c r="C867" s="274">
        <v>26928760</v>
      </c>
      <c r="D867" s="1">
        <v>144205</v>
      </c>
      <c r="E867" s="1">
        <v>4</v>
      </c>
      <c r="F867" s="1" t="s">
        <v>3563</v>
      </c>
      <c r="G867" s="275">
        <v>44223</v>
      </c>
      <c r="H867" s="275">
        <v>45322</v>
      </c>
      <c r="I867" s="1">
        <v>0</v>
      </c>
      <c r="J867" s="1">
        <v>1</v>
      </c>
      <c r="K867" s="1">
        <v>14</v>
      </c>
      <c r="L867" s="1">
        <v>30</v>
      </c>
      <c r="M867" s="1">
        <v>2</v>
      </c>
      <c r="N867" s="1">
        <v>17.690000000000001</v>
      </c>
      <c r="O867" s="1">
        <v>19.2</v>
      </c>
      <c r="P867" s="1">
        <v>62000</v>
      </c>
      <c r="Q867" s="1">
        <v>2245</v>
      </c>
      <c r="R867" s="1">
        <v>41748</v>
      </c>
      <c r="S867" s="1">
        <v>0</v>
      </c>
      <c r="T867" s="1">
        <v>0</v>
      </c>
      <c r="U867" s="1">
        <v>0</v>
      </c>
      <c r="W867" s="1">
        <v>0</v>
      </c>
      <c r="X867" s="1">
        <v>0</v>
      </c>
      <c r="Y867" s="1">
        <v>0</v>
      </c>
      <c r="AB867" s="275">
        <v>44644</v>
      </c>
      <c r="AC867" s="1">
        <v>1</v>
      </c>
      <c r="AD867" s="1" t="s">
        <v>2623</v>
      </c>
      <c r="AE867" s="1">
        <v>1</v>
      </c>
      <c r="AF867" s="1">
        <v>30</v>
      </c>
      <c r="AG867" s="1">
        <v>0</v>
      </c>
      <c r="AN867" s="1">
        <v>1</v>
      </c>
      <c r="AO867" s="1">
        <v>1</v>
      </c>
      <c r="AR867" s="276">
        <v>5995.63</v>
      </c>
      <c r="AS867" s="1" t="s">
        <v>2657</v>
      </c>
      <c r="AT867" s="1">
        <v>0</v>
      </c>
      <c r="AU867" s="1">
        <v>0</v>
      </c>
      <c r="AX867" s="1">
        <v>5</v>
      </c>
      <c r="BC867" s="1">
        <v>1</v>
      </c>
      <c r="BD867" s="1">
        <v>7</v>
      </c>
      <c r="BE867" s="1">
        <v>2</v>
      </c>
      <c r="BF867" s="296">
        <v>44648.910157380611</v>
      </c>
      <c r="BO867" s="279">
        <f t="shared" si="55"/>
        <v>2224204282</v>
      </c>
      <c r="BP867" s="2">
        <f t="shared" si="56"/>
        <v>0</v>
      </c>
      <c r="BQ867" s="2">
        <f t="shared" si="54"/>
        <v>0</v>
      </c>
      <c r="BS867" s="280">
        <v>2224204282</v>
      </c>
      <c r="BT867" s="281"/>
      <c r="BU867" s="281"/>
      <c r="BV867" s="281"/>
      <c r="BW867" s="281"/>
      <c r="BX867" s="281"/>
      <c r="BY867" s="281"/>
      <c r="BZ867" s="281"/>
      <c r="CA867" s="281">
        <v>0</v>
      </c>
      <c r="CB867" s="281"/>
      <c r="CC867" s="281"/>
      <c r="CD867" s="281"/>
      <c r="CE867" s="281"/>
      <c r="CF867" s="281"/>
      <c r="CG867" s="281"/>
    </row>
    <row r="868" spans="1:85" x14ac:dyDescent="0.3">
      <c r="A868" s="273">
        <f t="shared" si="53"/>
        <v>0</v>
      </c>
      <c r="B868" s="1" t="s">
        <v>2621</v>
      </c>
      <c r="C868" s="274">
        <v>26928760</v>
      </c>
      <c r="D868" s="1">
        <v>144205</v>
      </c>
      <c r="E868" s="1">
        <v>4</v>
      </c>
      <c r="F868" s="1" t="s">
        <v>4034</v>
      </c>
      <c r="G868" s="275">
        <v>44139</v>
      </c>
      <c r="H868" s="275">
        <v>45260</v>
      </c>
      <c r="I868" s="1">
        <v>0</v>
      </c>
      <c r="J868" s="1">
        <v>1</v>
      </c>
      <c r="K868" s="1">
        <v>16</v>
      </c>
      <c r="L868" s="1">
        <v>30</v>
      </c>
      <c r="M868" s="1">
        <v>2</v>
      </c>
      <c r="N868" s="1">
        <v>17.690000000000001</v>
      </c>
      <c r="O868" s="1">
        <v>19.2</v>
      </c>
      <c r="P868" s="1">
        <v>60000</v>
      </c>
      <c r="Q868" s="1">
        <v>2172</v>
      </c>
      <c r="R868" s="1">
        <v>37266</v>
      </c>
      <c r="S868" s="1">
        <v>0</v>
      </c>
      <c r="T868" s="1">
        <v>0</v>
      </c>
      <c r="U868" s="1">
        <v>0</v>
      </c>
      <c r="W868" s="1">
        <v>0</v>
      </c>
      <c r="X868" s="1">
        <v>0</v>
      </c>
      <c r="Y868" s="1">
        <v>0</v>
      </c>
      <c r="AB868" s="275">
        <v>44644</v>
      </c>
      <c r="AC868" s="1">
        <v>1</v>
      </c>
      <c r="AD868" s="1" t="s">
        <v>2623</v>
      </c>
      <c r="AE868" s="1">
        <v>1</v>
      </c>
      <c r="AF868" s="1">
        <v>30</v>
      </c>
      <c r="AG868" s="1">
        <v>0</v>
      </c>
      <c r="AN868" s="1">
        <v>1</v>
      </c>
      <c r="AO868" s="1">
        <v>1</v>
      </c>
      <c r="AR868" s="276">
        <v>5222</v>
      </c>
      <c r="AS868" s="1" t="s">
        <v>2657</v>
      </c>
      <c r="AT868" s="1">
        <v>0</v>
      </c>
      <c r="AU868" s="1">
        <v>0</v>
      </c>
      <c r="AX868" s="1">
        <v>5</v>
      </c>
      <c r="BC868" s="1">
        <v>1</v>
      </c>
      <c r="BD868" s="1">
        <v>7</v>
      </c>
      <c r="BE868" s="1">
        <v>2</v>
      </c>
      <c r="BF868" s="296">
        <v>39855.472978943799</v>
      </c>
      <c r="BO868" s="279">
        <f t="shared" si="55"/>
        <v>2224206790</v>
      </c>
      <c r="BP868" s="2">
        <f t="shared" si="56"/>
        <v>0</v>
      </c>
      <c r="BQ868" s="2">
        <f t="shared" si="54"/>
        <v>14513766</v>
      </c>
      <c r="BS868" s="280">
        <v>2224206790</v>
      </c>
      <c r="BT868" s="281"/>
      <c r="BU868" s="281"/>
      <c r="BV868" s="281">
        <v>14513766</v>
      </c>
      <c r="BW868" s="281"/>
      <c r="BX868" s="281"/>
      <c r="BY868" s="281"/>
      <c r="BZ868" s="281"/>
      <c r="CA868" s="281"/>
      <c r="CB868" s="281"/>
      <c r="CC868" s="281"/>
      <c r="CD868" s="281"/>
      <c r="CE868" s="281"/>
      <c r="CF868" s="281"/>
      <c r="CG868" s="281"/>
    </row>
    <row r="869" spans="1:85" x14ac:dyDescent="0.3">
      <c r="A869" s="273">
        <f t="shared" si="53"/>
        <v>0</v>
      </c>
      <c r="B869" s="1" t="s">
        <v>2621</v>
      </c>
      <c r="C869" s="274">
        <v>26928760</v>
      </c>
      <c r="D869" s="1">
        <v>144205</v>
      </c>
      <c r="E869" s="1">
        <v>4</v>
      </c>
      <c r="F869" s="1" t="s">
        <v>4043</v>
      </c>
      <c r="G869" s="275">
        <v>44058</v>
      </c>
      <c r="H869" s="275">
        <v>45169</v>
      </c>
      <c r="I869" s="1">
        <v>0</v>
      </c>
      <c r="J869" s="1">
        <v>1</v>
      </c>
      <c r="K869" s="1">
        <v>19</v>
      </c>
      <c r="L869" s="1">
        <v>30</v>
      </c>
      <c r="M869" s="1">
        <v>2</v>
      </c>
      <c r="N869" s="1">
        <v>17.690000000000001</v>
      </c>
      <c r="O869" s="1">
        <v>19.2</v>
      </c>
      <c r="P869" s="1">
        <v>150000</v>
      </c>
      <c r="Q869" s="1">
        <v>5431</v>
      </c>
      <c r="R869" s="1">
        <v>80879</v>
      </c>
      <c r="S869" s="1">
        <v>0</v>
      </c>
      <c r="T869" s="1">
        <v>0</v>
      </c>
      <c r="U869" s="1">
        <v>0</v>
      </c>
      <c r="W869" s="1">
        <v>0</v>
      </c>
      <c r="X869" s="1">
        <v>0</v>
      </c>
      <c r="Y869" s="1">
        <v>0</v>
      </c>
      <c r="AB869" s="275">
        <v>44644</v>
      </c>
      <c r="AC869" s="1">
        <v>1</v>
      </c>
      <c r="AD869" s="1" t="s">
        <v>2623</v>
      </c>
      <c r="AE869" s="1">
        <v>1</v>
      </c>
      <c r="AF869" s="1">
        <v>30</v>
      </c>
      <c r="AG869" s="1">
        <v>0</v>
      </c>
      <c r="AN869" s="1">
        <v>1</v>
      </c>
      <c r="AO869" s="1">
        <v>1</v>
      </c>
      <c r="AR869" s="276">
        <v>11411.03</v>
      </c>
      <c r="AS869" s="1" t="s">
        <v>2657</v>
      </c>
      <c r="AT869" s="1">
        <v>0</v>
      </c>
      <c r="AU869" s="1">
        <v>0</v>
      </c>
      <c r="AX869" s="1">
        <v>5</v>
      </c>
      <c r="BC869" s="1">
        <v>1</v>
      </c>
      <c r="BD869" s="1">
        <v>7</v>
      </c>
      <c r="BE869" s="1">
        <v>2</v>
      </c>
      <c r="BF869" s="296">
        <v>86498.974911822996</v>
      </c>
      <c r="BO869" s="279">
        <f t="shared" si="55"/>
        <v>2227060468</v>
      </c>
      <c r="BP869" s="2">
        <f t="shared" si="56"/>
        <v>0</v>
      </c>
      <c r="BQ869" s="2">
        <f t="shared" si="54"/>
        <v>0</v>
      </c>
      <c r="BS869" s="280">
        <v>2227060468</v>
      </c>
      <c r="BT869" s="281"/>
      <c r="BU869" s="281"/>
      <c r="BV869" s="281"/>
      <c r="BW869" s="281"/>
      <c r="BX869" s="281"/>
      <c r="BY869" s="281"/>
      <c r="BZ869" s="281"/>
      <c r="CA869" s="281">
        <v>0</v>
      </c>
      <c r="CB869" s="281"/>
      <c r="CC869" s="281"/>
      <c r="CD869" s="281"/>
      <c r="CE869" s="281"/>
      <c r="CF869" s="281"/>
      <c r="CG869" s="281"/>
    </row>
    <row r="870" spans="1:85" x14ac:dyDescent="0.3">
      <c r="A870" s="273">
        <f t="shared" si="53"/>
        <v>0</v>
      </c>
      <c r="B870" s="1" t="s">
        <v>2621</v>
      </c>
      <c r="C870" s="274">
        <v>26928760</v>
      </c>
      <c r="D870" s="1">
        <v>144205</v>
      </c>
      <c r="E870" s="1">
        <v>4</v>
      </c>
      <c r="F870" s="1" t="s">
        <v>3805</v>
      </c>
      <c r="G870" s="275">
        <v>44057</v>
      </c>
      <c r="H870" s="275">
        <v>45169</v>
      </c>
      <c r="I870" s="1">
        <v>0</v>
      </c>
      <c r="J870" s="1">
        <v>1</v>
      </c>
      <c r="K870" s="1">
        <v>19</v>
      </c>
      <c r="L870" s="1">
        <v>30</v>
      </c>
      <c r="M870" s="1">
        <v>2</v>
      </c>
      <c r="N870" s="1">
        <v>17.690000000000001</v>
      </c>
      <c r="O870" s="1">
        <v>19.2</v>
      </c>
      <c r="P870" s="1">
        <v>37800</v>
      </c>
      <c r="Q870" s="1">
        <v>1369</v>
      </c>
      <c r="R870" s="1">
        <v>20373</v>
      </c>
      <c r="S870" s="1">
        <v>0</v>
      </c>
      <c r="T870" s="1">
        <v>0</v>
      </c>
      <c r="U870" s="1">
        <v>0</v>
      </c>
      <c r="W870" s="1">
        <v>0</v>
      </c>
      <c r="X870" s="1">
        <v>0</v>
      </c>
      <c r="Y870" s="1">
        <v>0</v>
      </c>
      <c r="AB870" s="275">
        <v>44644</v>
      </c>
      <c r="AC870" s="1">
        <v>1</v>
      </c>
      <c r="AD870" s="1" t="s">
        <v>2623</v>
      </c>
      <c r="AE870" s="1">
        <v>1</v>
      </c>
      <c r="AF870" s="1">
        <v>30</v>
      </c>
      <c r="AG870" s="1">
        <v>0</v>
      </c>
      <c r="AN870" s="1">
        <v>1</v>
      </c>
      <c r="AO870" s="1">
        <v>1</v>
      </c>
      <c r="AR870" s="276">
        <v>2901.11</v>
      </c>
      <c r="AS870" s="1" t="s">
        <v>2657</v>
      </c>
      <c r="AT870" s="1">
        <v>0</v>
      </c>
      <c r="AU870" s="1">
        <v>0</v>
      </c>
      <c r="AX870" s="1">
        <v>5</v>
      </c>
      <c r="BC870" s="1">
        <v>1</v>
      </c>
      <c r="BD870" s="1">
        <v>7</v>
      </c>
      <c r="BE870" s="1">
        <v>2</v>
      </c>
      <c r="BF870" s="296">
        <v>21788.642489132777</v>
      </c>
      <c r="BO870" s="279">
        <f t="shared" si="55"/>
        <v>2240689988</v>
      </c>
      <c r="BP870" s="2">
        <f t="shared" si="56"/>
        <v>0</v>
      </c>
      <c r="BQ870" s="2">
        <f t="shared" si="54"/>
        <v>6923927.6500000004</v>
      </c>
      <c r="BS870" s="280">
        <v>2240689988</v>
      </c>
      <c r="BT870" s="281"/>
      <c r="BU870" s="281"/>
      <c r="BV870" s="281">
        <v>5288233.0621849019</v>
      </c>
      <c r="BW870" s="281"/>
      <c r="BX870" s="281"/>
      <c r="BY870" s="281"/>
      <c r="BZ870" s="281"/>
      <c r="CA870" s="281">
        <v>1635694.5878150987</v>
      </c>
      <c r="CB870" s="281"/>
      <c r="CC870" s="281"/>
      <c r="CD870" s="281"/>
      <c r="CE870" s="281"/>
      <c r="CF870" s="281"/>
      <c r="CG870" s="281"/>
    </row>
    <row r="871" spans="1:85" x14ac:dyDescent="0.3">
      <c r="A871" s="273">
        <f t="shared" si="53"/>
        <v>0</v>
      </c>
      <c r="B871" s="1" t="s">
        <v>2621</v>
      </c>
      <c r="C871" s="274">
        <v>26928760</v>
      </c>
      <c r="D871" s="1">
        <v>144205</v>
      </c>
      <c r="E871" s="1">
        <v>4</v>
      </c>
      <c r="F871" s="1" t="s">
        <v>3938</v>
      </c>
      <c r="G871" s="275">
        <v>44082</v>
      </c>
      <c r="H871" s="275">
        <v>45199</v>
      </c>
      <c r="I871" s="1">
        <v>0</v>
      </c>
      <c r="J871" s="1">
        <v>1</v>
      </c>
      <c r="K871" s="1">
        <v>18</v>
      </c>
      <c r="L871" s="1">
        <v>30</v>
      </c>
      <c r="M871" s="1">
        <v>2</v>
      </c>
      <c r="N871" s="1">
        <v>17.690000000000001</v>
      </c>
      <c r="O871" s="1">
        <v>19.2</v>
      </c>
      <c r="P871" s="1">
        <v>40000</v>
      </c>
      <c r="Q871" s="1">
        <v>1448</v>
      </c>
      <c r="R871" s="1">
        <v>22677</v>
      </c>
      <c r="S871" s="1">
        <v>0</v>
      </c>
      <c r="T871" s="1">
        <v>0</v>
      </c>
      <c r="U871" s="1">
        <v>0</v>
      </c>
      <c r="W871" s="1">
        <v>0</v>
      </c>
      <c r="X871" s="1">
        <v>0</v>
      </c>
      <c r="Y871" s="1">
        <v>0</v>
      </c>
      <c r="AB871" s="275">
        <v>44644</v>
      </c>
      <c r="AC871" s="1">
        <v>1</v>
      </c>
      <c r="AD871" s="1" t="s">
        <v>2623</v>
      </c>
      <c r="AE871" s="1">
        <v>1</v>
      </c>
      <c r="AF871" s="1">
        <v>30</v>
      </c>
      <c r="AG871" s="1">
        <v>0</v>
      </c>
      <c r="AN871" s="1">
        <v>1</v>
      </c>
      <c r="AO871" s="1">
        <v>1</v>
      </c>
      <c r="AR871" s="276">
        <v>3287.92</v>
      </c>
      <c r="AS871" s="1" t="s">
        <v>2657</v>
      </c>
      <c r="AT871" s="1">
        <v>0</v>
      </c>
      <c r="AU871" s="1">
        <v>0</v>
      </c>
      <c r="AX871" s="1">
        <v>5</v>
      </c>
      <c r="BC871" s="1">
        <v>1</v>
      </c>
      <c r="BD871" s="1">
        <v>7</v>
      </c>
      <c r="BE871" s="1">
        <v>2</v>
      </c>
      <c r="BF871" s="296">
        <v>24252.738709373385</v>
      </c>
      <c r="BO871" s="279">
        <f t="shared" si="55"/>
        <v>2240692086</v>
      </c>
      <c r="BP871" s="2">
        <f t="shared" si="56"/>
        <v>0</v>
      </c>
      <c r="BQ871" s="2">
        <f t="shared" si="54"/>
        <v>12326786</v>
      </c>
      <c r="BS871" s="280">
        <v>2240692086</v>
      </c>
      <c r="BT871" s="281"/>
      <c r="BU871" s="281"/>
      <c r="BV871" s="281"/>
      <c r="BW871" s="281"/>
      <c r="BX871" s="281"/>
      <c r="BY871" s="281"/>
      <c r="BZ871" s="281"/>
      <c r="CA871" s="281">
        <v>12326786</v>
      </c>
      <c r="CB871" s="281"/>
      <c r="CC871" s="281"/>
      <c r="CD871" s="281"/>
      <c r="CE871" s="281"/>
      <c r="CF871" s="281"/>
      <c r="CG871" s="281"/>
    </row>
    <row r="872" spans="1:85" x14ac:dyDescent="0.3">
      <c r="A872" s="273">
        <f t="shared" si="53"/>
        <v>0</v>
      </c>
      <c r="B872" s="1" t="s">
        <v>2621</v>
      </c>
      <c r="C872" s="274">
        <v>26928760</v>
      </c>
      <c r="D872" s="1">
        <v>144205</v>
      </c>
      <c r="E872" s="1">
        <v>4</v>
      </c>
      <c r="F872" s="1" t="s">
        <v>3941</v>
      </c>
      <c r="G872" s="275">
        <v>44196</v>
      </c>
      <c r="H872" s="275">
        <v>45291</v>
      </c>
      <c r="I872" s="1">
        <v>0</v>
      </c>
      <c r="J872" s="1">
        <v>1</v>
      </c>
      <c r="K872" s="1">
        <v>15</v>
      </c>
      <c r="L872" s="1">
        <v>30</v>
      </c>
      <c r="M872" s="1">
        <v>2</v>
      </c>
      <c r="N872" s="1">
        <v>17.690000000000001</v>
      </c>
      <c r="O872" s="1">
        <v>19.2</v>
      </c>
      <c r="P872" s="1">
        <v>70000</v>
      </c>
      <c r="Q872" s="1">
        <v>2534</v>
      </c>
      <c r="R872" s="1">
        <v>45324</v>
      </c>
      <c r="S872" s="1">
        <v>0</v>
      </c>
      <c r="T872" s="1">
        <v>0</v>
      </c>
      <c r="U872" s="1">
        <v>0</v>
      </c>
      <c r="W872" s="1">
        <v>0</v>
      </c>
      <c r="X872" s="1">
        <v>0</v>
      </c>
      <c r="Y872" s="1">
        <v>0</v>
      </c>
      <c r="AB872" s="275">
        <v>44644</v>
      </c>
      <c r="AC872" s="1">
        <v>1</v>
      </c>
      <c r="AD872" s="1" t="s">
        <v>2623</v>
      </c>
      <c r="AE872" s="1">
        <v>1</v>
      </c>
      <c r="AF872" s="1">
        <v>30</v>
      </c>
      <c r="AG872" s="1">
        <v>0</v>
      </c>
      <c r="AN872" s="1">
        <v>1</v>
      </c>
      <c r="AO872" s="1">
        <v>1</v>
      </c>
      <c r="AR872" s="276">
        <v>6382.44</v>
      </c>
      <c r="AS872" s="1" t="s">
        <v>2657</v>
      </c>
      <c r="AT872" s="1">
        <v>0</v>
      </c>
      <c r="AU872" s="1">
        <v>0</v>
      </c>
      <c r="AX872" s="1">
        <v>5</v>
      </c>
      <c r="BC872" s="1">
        <v>1</v>
      </c>
      <c r="BD872" s="1">
        <v>7</v>
      </c>
      <c r="BE872" s="1">
        <v>2</v>
      </c>
      <c r="BF872" s="296">
        <v>48473.392832545724</v>
      </c>
      <c r="BO872" s="279">
        <f t="shared" si="55"/>
        <v>2240606824</v>
      </c>
      <c r="BP872" s="2">
        <f t="shared" si="56"/>
        <v>0</v>
      </c>
      <c r="BQ872" s="2">
        <f t="shared" si="54"/>
        <v>3439578.0000000005</v>
      </c>
      <c r="BS872" s="280">
        <v>2240606824</v>
      </c>
      <c r="BT872" s="281"/>
      <c r="BU872" s="281"/>
      <c r="BV872" s="281">
        <v>3439578.0000000005</v>
      </c>
      <c r="BW872" s="281"/>
      <c r="BX872" s="281"/>
      <c r="BY872" s="281"/>
      <c r="BZ872" s="281"/>
      <c r="CA872" s="281"/>
      <c r="CB872" s="281"/>
      <c r="CC872" s="281"/>
      <c r="CD872" s="281"/>
      <c r="CE872" s="281"/>
      <c r="CF872" s="281"/>
      <c r="CG872" s="281"/>
    </row>
    <row r="873" spans="1:85" x14ac:dyDescent="0.3">
      <c r="A873" s="273">
        <f t="shared" si="53"/>
        <v>0</v>
      </c>
      <c r="B873" s="1" t="s">
        <v>2621</v>
      </c>
      <c r="C873" s="274">
        <v>26928760</v>
      </c>
      <c r="D873" s="1">
        <v>144205</v>
      </c>
      <c r="E873" s="1">
        <v>4</v>
      </c>
      <c r="F873" s="1" t="s">
        <v>3978</v>
      </c>
      <c r="G873" s="275">
        <v>44125</v>
      </c>
      <c r="H873" s="275">
        <v>45230</v>
      </c>
      <c r="I873" s="1">
        <v>0</v>
      </c>
      <c r="J873" s="1">
        <v>1</v>
      </c>
      <c r="K873" s="1">
        <v>17</v>
      </c>
      <c r="L873" s="1">
        <v>30</v>
      </c>
      <c r="M873" s="1">
        <v>2</v>
      </c>
      <c r="N873" s="1">
        <v>17.690000000000001</v>
      </c>
      <c r="O873" s="1">
        <v>19.2</v>
      </c>
      <c r="P873" s="1">
        <v>25000</v>
      </c>
      <c r="Q873" s="1">
        <v>905</v>
      </c>
      <c r="R873" s="1">
        <v>14854</v>
      </c>
      <c r="S873" s="1">
        <v>0</v>
      </c>
      <c r="T873" s="1">
        <v>0</v>
      </c>
      <c r="U873" s="1">
        <v>0</v>
      </c>
      <c r="W873" s="1">
        <v>0</v>
      </c>
      <c r="X873" s="1">
        <v>0</v>
      </c>
      <c r="Y873" s="1">
        <v>0</v>
      </c>
      <c r="AB873" s="275">
        <v>44644</v>
      </c>
      <c r="AC873" s="1">
        <v>1</v>
      </c>
      <c r="AD873" s="1" t="s">
        <v>2623</v>
      </c>
      <c r="AE873" s="1">
        <v>1</v>
      </c>
      <c r="AF873" s="1">
        <v>30</v>
      </c>
      <c r="AG873" s="1">
        <v>0</v>
      </c>
      <c r="AN873" s="1">
        <v>1</v>
      </c>
      <c r="AO873" s="1">
        <v>1</v>
      </c>
      <c r="AR873" s="276">
        <v>2127.48</v>
      </c>
      <c r="AS873" s="1" t="s">
        <v>2657</v>
      </c>
      <c r="AT873" s="1">
        <v>0</v>
      </c>
      <c r="AU873" s="1">
        <v>0</v>
      </c>
      <c r="AX873" s="1">
        <v>5</v>
      </c>
      <c r="BC873" s="1">
        <v>1</v>
      </c>
      <c r="BD873" s="1">
        <v>7</v>
      </c>
      <c r="BE873" s="1">
        <v>2</v>
      </c>
      <c r="BF873" s="296">
        <v>15886.148114346353</v>
      </c>
      <c r="BO873" s="279">
        <f t="shared" si="55"/>
        <v>2240646444</v>
      </c>
      <c r="BP873" s="2">
        <f t="shared" si="56"/>
        <v>0</v>
      </c>
      <c r="BQ873" s="2">
        <f t="shared" si="54"/>
        <v>240378.97999999975</v>
      </c>
      <c r="BS873" s="280">
        <v>2240646444</v>
      </c>
      <c r="BT873" s="281"/>
      <c r="BU873" s="281"/>
      <c r="BV873" s="281"/>
      <c r="BW873" s="281"/>
      <c r="BX873" s="281"/>
      <c r="BY873" s="281"/>
      <c r="BZ873" s="281"/>
      <c r="CA873" s="281">
        <v>240378.97999999975</v>
      </c>
      <c r="CB873" s="281"/>
      <c r="CC873" s="281"/>
      <c r="CD873" s="281"/>
      <c r="CE873" s="281"/>
      <c r="CF873" s="281"/>
      <c r="CG873" s="281"/>
    </row>
    <row r="874" spans="1:85" x14ac:dyDescent="0.3">
      <c r="A874" s="273">
        <f t="shared" si="53"/>
        <v>0</v>
      </c>
      <c r="B874" s="1" t="s">
        <v>2621</v>
      </c>
      <c r="C874" s="274">
        <v>26928760</v>
      </c>
      <c r="D874" s="1">
        <v>144205</v>
      </c>
      <c r="E874" s="1">
        <v>4</v>
      </c>
      <c r="F874" s="1" t="s">
        <v>3979</v>
      </c>
      <c r="G874" s="275">
        <v>44125</v>
      </c>
      <c r="H874" s="275">
        <v>45230</v>
      </c>
      <c r="I874" s="1">
        <v>0</v>
      </c>
      <c r="J874" s="1">
        <v>1</v>
      </c>
      <c r="K874" s="1">
        <v>17</v>
      </c>
      <c r="L874" s="1">
        <v>30</v>
      </c>
      <c r="M874" s="1">
        <v>2</v>
      </c>
      <c r="N874" s="1">
        <v>17.690000000000001</v>
      </c>
      <c r="O874" s="1">
        <v>19.2</v>
      </c>
      <c r="P874" s="1">
        <v>25000</v>
      </c>
      <c r="Q874" s="1">
        <v>905</v>
      </c>
      <c r="R874" s="1">
        <v>14854</v>
      </c>
      <c r="S874" s="1">
        <v>0</v>
      </c>
      <c r="T874" s="1">
        <v>0</v>
      </c>
      <c r="U874" s="1">
        <v>0</v>
      </c>
      <c r="W874" s="1">
        <v>0</v>
      </c>
      <c r="X874" s="1">
        <v>0</v>
      </c>
      <c r="Y874" s="1">
        <v>0</v>
      </c>
      <c r="AB874" s="275">
        <v>44644</v>
      </c>
      <c r="AC874" s="1">
        <v>1</v>
      </c>
      <c r="AD874" s="1" t="s">
        <v>2623</v>
      </c>
      <c r="AE874" s="1">
        <v>1</v>
      </c>
      <c r="AF874" s="1">
        <v>30</v>
      </c>
      <c r="AG874" s="1">
        <v>0</v>
      </c>
      <c r="AN874" s="1">
        <v>1</v>
      </c>
      <c r="AO874" s="1">
        <v>1</v>
      </c>
      <c r="AR874" s="276">
        <v>2127.48</v>
      </c>
      <c r="AS874" s="1" t="s">
        <v>2657</v>
      </c>
      <c r="AT874" s="1">
        <v>0</v>
      </c>
      <c r="AU874" s="1">
        <v>0</v>
      </c>
      <c r="AX874" s="1">
        <v>5</v>
      </c>
      <c r="BC874" s="1">
        <v>1</v>
      </c>
      <c r="BD874" s="1">
        <v>7</v>
      </c>
      <c r="BE874" s="1">
        <v>2</v>
      </c>
      <c r="BF874" s="296">
        <v>15886.148114346353</v>
      </c>
      <c r="BO874" s="279">
        <f t="shared" si="55"/>
        <v>2240662880</v>
      </c>
      <c r="BP874" s="2">
        <f t="shared" si="56"/>
        <v>0</v>
      </c>
      <c r="BQ874" s="2">
        <f t="shared" si="54"/>
        <v>0</v>
      </c>
      <c r="BS874" s="280">
        <v>2240662880</v>
      </c>
      <c r="BT874" s="281"/>
      <c r="BU874" s="281"/>
      <c r="BV874" s="281"/>
      <c r="BW874" s="281"/>
      <c r="BX874" s="281"/>
      <c r="BY874" s="281"/>
      <c r="BZ874" s="281"/>
      <c r="CA874" s="281">
        <v>0</v>
      </c>
      <c r="CB874" s="281"/>
      <c r="CC874" s="281"/>
      <c r="CD874" s="281"/>
      <c r="CE874" s="281"/>
      <c r="CF874" s="281"/>
      <c r="CG874" s="281"/>
    </row>
    <row r="875" spans="1:85" x14ac:dyDescent="0.3">
      <c r="A875" s="273">
        <f t="shared" si="53"/>
        <v>0</v>
      </c>
      <c r="B875" s="1" t="s">
        <v>2621</v>
      </c>
      <c r="C875" s="274">
        <v>26928760</v>
      </c>
      <c r="D875" s="1">
        <v>144205</v>
      </c>
      <c r="E875" s="1">
        <v>4</v>
      </c>
      <c r="F875" s="1" t="s">
        <v>3980</v>
      </c>
      <c r="G875" s="275">
        <v>44200</v>
      </c>
      <c r="H875" s="275">
        <v>45322</v>
      </c>
      <c r="I875" s="1">
        <v>0</v>
      </c>
      <c r="J875" s="1">
        <v>1</v>
      </c>
      <c r="K875" s="1">
        <v>14</v>
      </c>
      <c r="L875" s="1">
        <v>30</v>
      </c>
      <c r="M875" s="1">
        <v>2</v>
      </c>
      <c r="N875" s="1">
        <v>17.690000000000001</v>
      </c>
      <c r="O875" s="1">
        <v>19.2</v>
      </c>
      <c r="P875" s="1">
        <v>232000</v>
      </c>
      <c r="Q875" s="1">
        <v>8399</v>
      </c>
      <c r="R875" s="1">
        <v>156245</v>
      </c>
      <c r="S875" s="1">
        <v>0</v>
      </c>
      <c r="T875" s="1">
        <v>0</v>
      </c>
      <c r="U875" s="1">
        <v>0</v>
      </c>
      <c r="W875" s="1">
        <v>0</v>
      </c>
      <c r="X875" s="1">
        <v>0</v>
      </c>
      <c r="Y875" s="1">
        <v>0</v>
      </c>
      <c r="AB875" s="275">
        <v>44644</v>
      </c>
      <c r="AC875" s="1">
        <v>1</v>
      </c>
      <c r="AD875" s="1" t="s">
        <v>2623</v>
      </c>
      <c r="AE875" s="1">
        <v>1</v>
      </c>
      <c r="AF875" s="1">
        <v>30</v>
      </c>
      <c r="AG875" s="1">
        <v>0</v>
      </c>
      <c r="AN875" s="1">
        <v>1</v>
      </c>
      <c r="AO875" s="1">
        <v>1</v>
      </c>
      <c r="AP875" s="275"/>
      <c r="AR875" s="276">
        <v>22048.43</v>
      </c>
      <c r="AS875" s="1" t="s">
        <v>2657</v>
      </c>
      <c r="AT875" s="1">
        <v>0</v>
      </c>
      <c r="AU875" s="1">
        <v>0</v>
      </c>
      <c r="AX875" s="1">
        <v>5</v>
      </c>
      <c r="BC875" s="1">
        <v>1</v>
      </c>
      <c r="BD875" s="1">
        <v>7</v>
      </c>
      <c r="BE875" s="1">
        <v>2</v>
      </c>
      <c r="BF875" s="296">
        <v>167101.87236609976</v>
      </c>
      <c r="BO875" s="279">
        <f t="shared" si="55"/>
        <v>2244824860</v>
      </c>
      <c r="BP875" s="2">
        <f t="shared" si="56"/>
        <v>0</v>
      </c>
      <c r="BQ875" s="2">
        <f t="shared" si="54"/>
        <v>0</v>
      </c>
      <c r="BS875" s="280">
        <v>2244824860</v>
      </c>
      <c r="BT875" s="281"/>
      <c r="BU875" s="281"/>
      <c r="BV875" s="281">
        <v>0</v>
      </c>
      <c r="BW875" s="281"/>
      <c r="BX875" s="281"/>
      <c r="BY875" s="281"/>
      <c r="BZ875" s="281"/>
      <c r="CA875" s="281"/>
      <c r="CB875" s="281"/>
      <c r="CC875" s="281"/>
      <c r="CD875" s="281"/>
      <c r="CE875" s="281"/>
      <c r="CF875" s="281"/>
      <c r="CG875" s="281"/>
    </row>
    <row r="876" spans="1:85" x14ac:dyDescent="0.3">
      <c r="A876" s="273">
        <f t="shared" si="53"/>
        <v>0</v>
      </c>
      <c r="B876" s="1" t="s">
        <v>2621</v>
      </c>
      <c r="C876" s="274">
        <v>26928760</v>
      </c>
      <c r="D876" s="1">
        <v>144205</v>
      </c>
      <c r="E876" s="1">
        <v>4</v>
      </c>
      <c r="F876" s="1" t="s">
        <v>3998</v>
      </c>
      <c r="G876" s="275">
        <v>44006</v>
      </c>
      <c r="H876" s="275">
        <v>45107</v>
      </c>
      <c r="I876" s="1">
        <v>0</v>
      </c>
      <c r="J876" s="1">
        <v>1</v>
      </c>
      <c r="K876" s="1">
        <v>21</v>
      </c>
      <c r="L876" s="1">
        <v>30</v>
      </c>
      <c r="M876" s="1">
        <v>2</v>
      </c>
      <c r="N876" s="1">
        <v>17.690000000000001</v>
      </c>
      <c r="O876" s="1">
        <v>19.2</v>
      </c>
      <c r="P876" s="1">
        <v>80000</v>
      </c>
      <c r="Q876" s="1">
        <v>2896</v>
      </c>
      <c r="R876" s="1">
        <v>38620</v>
      </c>
      <c r="S876" s="1">
        <v>0</v>
      </c>
      <c r="T876" s="1">
        <v>0</v>
      </c>
      <c r="U876" s="1">
        <v>0</v>
      </c>
      <c r="W876" s="1">
        <v>0</v>
      </c>
      <c r="X876" s="1">
        <v>0</v>
      </c>
      <c r="Y876" s="1">
        <v>0</v>
      </c>
      <c r="AB876" s="275">
        <v>44644</v>
      </c>
      <c r="AC876" s="1">
        <v>1</v>
      </c>
      <c r="AD876" s="1" t="s">
        <v>2623</v>
      </c>
      <c r="AE876" s="1">
        <v>1</v>
      </c>
      <c r="AF876" s="1">
        <v>30</v>
      </c>
      <c r="AG876" s="1">
        <v>0</v>
      </c>
      <c r="AN876" s="1">
        <v>1</v>
      </c>
      <c r="AO876" s="1">
        <v>1</v>
      </c>
      <c r="AR876" s="276">
        <v>5415.4</v>
      </c>
      <c r="AS876" s="1" t="s">
        <v>2657</v>
      </c>
      <c r="AT876" s="1">
        <v>0</v>
      </c>
      <c r="AU876" s="1">
        <v>0</v>
      </c>
      <c r="AX876" s="1">
        <v>5</v>
      </c>
      <c r="BC876" s="1">
        <v>1</v>
      </c>
      <c r="BD876" s="1">
        <v>7</v>
      </c>
      <c r="BE876" s="1">
        <v>2</v>
      </c>
      <c r="BF876" s="296">
        <v>41303.557302817841</v>
      </c>
      <c r="BO876" s="279">
        <f t="shared" si="55"/>
        <v>2244860499</v>
      </c>
      <c r="BP876" s="2">
        <f t="shared" si="56"/>
        <v>0</v>
      </c>
      <c r="BQ876" s="2">
        <f t="shared" si="54"/>
        <v>2143813</v>
      </c>
      <c r="BS876" s="280">
        <v>2244860499</v>
      </c>
      <c r="BT876" s="281"/>
      <c r="BU876" s="281"/>
      <c r="BV876" s="281">
        <v>2143813</v>
      </c>
      <c r="BW876" s="281"/>
      <c r="BX876" s="281"/>
      <c r="BY876" s="281"/>
      <c r="BZ876" s="281"/>
      <c r="CA876" s="281"/>
      <c r="CB876" s="281"/>
      <c r="CC876" s="281"/>
      <c r="CD876" s="281"/>
      <c r="CE876" s="281"/>
      <c r="CF876" s="281"/>
      <c r="CG876" s="281"/>
    </row>
    <row r="877" spans="1:85" x14ac:dyDescent="0.3">
      <c r="A877" s="273">
        <f t="shared" si="53"/>
        <v>0</v>
      </c>
      <c r="B877" s="1" t="s">
        <v>2621</v>
      </c>
      <c r="C877" s="274">
        <v>26928760</v>
      </c>
      <c r="D877" s="1">
        <v>144205</v>
      </c>
      <c r="E877" s="1">
        <v>4</v>
      </c>
      <c r="F877" s="1" t="s">
        <v>3806</v>
      </c>
      <c r="G877" s="275">
        <v>44126</v>
      </c>
      <c r="H877" s="275">
        <v>45230</v>
      </c>
      <c r="I877" s="1">
        <v>0</v>
      </c>
      <c r="J877" s="1">
        <v>1</v>
      </c>
      <c r="K877" s="1">
        <v>17</v>
      </c>
      <c r="L877" s="1">
        <v>30</v>
      </c>
      <c r="M877" s="1">
        <v>2</v>
      </c>
      <c r="N877" s="1">
        <v>17.690000000000001</v>
      </c>
      <c r="O877" s="1">
        <v>19.2</v>
      </c>
      <c r="P877" s="1">
        <v>108027</v>
      </c>
      <c r="Q877" s="1">
        <v>3911</v>
      </c>
      <c r="R877" s="1">
        <v>64186</v>
      </c>
      <c r="S877" s="1">
        <v>0</v>
      </c>
      <c r="T877" s="1">
        <v>0</v>
      </c>
      <c r="U877" s="1">
        <v>0</v>
      </c>
      <c r="W877" s="1">
        <v>0</v>
      </c>
      <c r="X877" s="1">
        <v>0</v>
      </c>
      <c r="Y877" s="1">
        <v>0</v>
      </c>
      <c r="AB877" s="275">
        <v>44644</v>
      </c>
      <c r="AC877" s="1">
        <v>1</v>
      </c>
      <c r="AD877" s="1" t="s">
        <v>2623</v>
      </c>
      <c r="AE877" s="1">
        <v>1</v>
      </c>
      <c r="AF877" s="1">
        <v>30</v>
      </c>
      <c r="AG877" s="1">
        <v>0</v>
      </c>
      <c r="AN877" s="1">
        <v>1</v>
      </c>
      <c r="AO877" s="1">
        <v>1</v>
      </c>
      <c r="AR877" s="276">
        <v>9090.14</v>
      </c>
      <c r="AS877" s="1" t="s">
        <v>2657</v>
      </c>
      <c r="AT877" s="1">
        <v>0</v>
      </c>
      <c r="AU877" s="1">
        <v>0</v>
      </c>
      <c r="AX877" s="1">
        <v>5</v>
      </c>
      <c r="BC877" s="1">
        <v>1</v>
      </c>
      <c r="BD877" s="1">
        <v>7</v>
      </c>
      <c r="BE877" s="1">
        <v>2</v>
      </c>
      <c r="BF877" s="296">
        <v>68646.041663352298</v>
      </c>
      <c r="BO877" s="279">
        <f t="shared" si="55"/>
        <v>2244864294</v>
      </c>
      <c r="BP877" s="2">
        <f t="shared" si="56"/>
        <v>0</v>
      </c>
      <c r="BQ877" s="2">
        <f t="shared" si="54"/>
        <v>24863040</v>
      </c>
      <c r="BS877" s="280">
        <v>2244864294</v>
      </c>
      <c r="BT877" s="281"/>
      <c r="BU877" s="281"/>
      <c r="BV877" s="281">
        <v>24863040</v>
      </c>
      <c r="BW877" s="281"/>
      <c r="BX877" s="281"/>
      <c r="BY877" s="281"/>
      <c r="BZ877" s="281"/>
      <c r="CA877" s="281"/>
      <c r="CB877" s="281"/>
      <c r="CC877" s="281"/>
      <c r="CD877" s="281"/>
      <c r="CE877" s="281"/>
      <c r="CF877" s="281"/>
      <c r="CG877" s="281"/>
    </row>
    <row r="878" spans="1:85" x14ac:dyDescent="0.3">
      <c r="A878" s="273">
        <f t="shared" si="53"/>
        <v>0</v>
      </c>
      <c r="B878" s="1" t="s">
        <v>2621</v>
      </c>
      <c r="C878" s="274">
        <v>26928760</v>
      </c>
      <c r="D878" s="1">
        <v>144205</v>
      </c>
      <c r="E878" s="1">
        <v>4</v>
      </c>
      <c r="F878" s="1" t="s">
        <v>4110</v>
      </c>
      <c r="G878" s="275">
        <v>44438</v>
      </c>
      <c r="H878" s="275">
        <v>45535</v>
      </c>
      <c r="I878" s="1">
        <v>0</v>
      </c>
      <c r="J878" s="1">
        <v>1</v>
      </c>
      <c r="K878" s="1">
        <v>7</v>
      </c>
      <c r="L878" s="1">
        <v>30</v>
      </c>
      <c r="M878" s="1">
        <v>2</v>
      </c>
      <c r="N878" s="1">
        <v>17.690000000000001</v>
      </c>
      <c r="O878" s="1">
        <v>19.2</v>
      </c>
      <c r="P878" s="1">
        <v>17000</v>
      </c>
      <c r="Q878" s="1">
        <v>615</v>
      </c>
      <c r="R878" s="1">
        <v>14373</v>
      </c>
      <c r="S878" s="1">
        <v>0</v>
      </c>
      <c r="T878" s="1">
        <v>0</v>
      </c>
      <c r="U878" s="1">
        <v>0</v>
      </c>
      <c r="W878" s="1">
        <v>0</v>
      </c>
      <c r="X878" s="1">
        <v>0</v>
      </c>
      <c r="Y878" s="1">
        <v>0</v>
      </c>
      <c r="AB878" s="275">
        <v>44644</v>
      </c>
      <c r="AC878" s="1">
        <v>1</v>
      </c>
      <c r="AD878" s="1" t="s">
        <v>2623</v>
      </c>
      <c r="AE878" s="1">
        <v>1</v>
      </c>
      <c r="AF878" s="1">
        <v>30</v>
      </c>
      <c r="AG878" s="1">
        <v>0</v>
      </c>
      <c r="AN878" s="1">
        <v>1</v>
      </c>
      <c r="AO878" s="1">
        <v>1</v>
      </c>
      <c r="AR878" s="276">
        <v>2127.48</v>
      </c>
      <c r="AS878" s="1" t="s">
        <v>2657</v>
      </c>
      <c r="AT878" s="1">
        <v>0</v>
      </c>
      <c r="AU878" s="1">
        <v>0</v>
      </c>
      <c r="AX878" s="1">
        <v>5</v>
      </c>
      <c r="BC878" s="1">
        <v>1</v>
      </c>
      <c r="BD878" s="1">
        <v>7</v>
      </c>
      <c r="BE878" s="1">
        <v>2</v>
      </c>
      <c r="BF878" s="296">
        <v>15371.725248922858</v>
      </c>
      <c r="BO878" s="279">
        <f t="shared" si="55"/>
        <v>2244866662</v>
      </c>
      <c r="BP878" s="2">
        <f t="shared" si="56"/>
        <v>0</v>
      </c>
      <c r="BQ878" s="2">
        <f t="shared" si="54"/>
        <v>0</v>
      </c>
      <c r="BS878" s="280">
        <v>2244866662</v>
      </c>
      <c r="BT878" s="281"/>
      <c r="BU878" s="281"/>
      <c r="BV878" s="281">
        <v>0</v>
      </c>
      <c r="BW878" s="281"/>
      <c r="BX878" s="281"/>
      <c r="BY878" s="281"/>
      <c r="BZ878" s="281"/>
      <c r="CA878" s="281"/>
      <c r="CB878" s="281"/>
      <c r="CC878" s="281"/>
      <c r="CD878" s="281"/>
      <c r="CE878" s="281"/>
      <c r="CF878" s="281"/>
      <c r="CG878" s="281"/>
    </row>
    <row r="879" spans="1:85" x14ac:dyDescent="0.3">
      <c r="A879" s="273">
        <f t="shared" si="53"/>
        <v>0</v>
      </c>
      <c r="B879" s="1" t="s">
        <v>2621</v>
      </c>
      <c r="C879" s="274">
        <v>26928760</v>
      </c>
      <c r="D879" s="1">
        <v>144205</v>
      </c>
      <c r="E879" s="1">
        <v>4</v>
      </c>
      <c r="F879" s="1" t="s">
        <v>4152</v>
      </c>
      <c r="G879" s="275">
        <v>44434</v>
      </c>
      <c r="H879" s="275">
        <v>45535</v>
      </c>
      <c r="I879" s="1">
        <v>0</v>
      </c>
      <c r="J879" s="1">
        <v>1</v>
      </c>
      <c r="K879" s="1">
        <v>7</v>
      </c>
      <c r="L879" s="1">
        <v>30</v>
      </c>
      <c r="M879" s="1">
        <v>2</v>
      </c>
      <c r="N879" s="1">
        <v>17.690000000000001</v>
      </c>
      <c r="O879" s="1">
        <v>19.2</v>
      </c>
      <c r="P879" s="1">
        <v>17000</v>
      </c>
      <c r="Q879" s="1">
        <v>615</v>
      </c>
      <c r="R879" s="1">
        <v>14373</v>
      </c>
      <c r="S879" s="1">
        <v>0</v>
      </c>
      <c r="T879" s="1">
        <v>0</v>
      </c>
      <c r="U879" s="1">
        <v>0</v>
      </c>
      <c r="V879" s="275"/>
      <c r="W879" s="1">
        <v>0</v>
      </c>
      <c r="X879" s="1">
        <v>0</v>
      </c>
      <c r="Y879" s="1">
        <v>0</v>
      </c>
      <c r="AB879" s="275">
        <v>44644</v>
      </c>
      <c r="AC879" s="1">
        <v>1</v>
      </c>
      <c r="AD879" s="1" t="s">
        <v>2623</v>
      </c>
      <c r="AE879" s="1">
        <v>1</v>
      </c>
      <c r="AF879" s="1">
        <v>30</v>
      </c>
      <c r="AG879" s="1">
        <v>0</v>
      </c>
      <c r="AN879" s="1">
        <v>1</v>
      </c>
      <c r="AO879" s="1">
        <v>1</v>
      </c>
      <c r="AP879" s="275"/>
      <c r="AR879" s="276">
        <v>2127.48</v>
      </c>
      <c r="AS879" s="1" t="s">
        <v>2657</v>
      </c>
      <c r="AT879" s="1">
        <v>0</v>
      </c>
      <c r="AU879" s="1">
        <v>0</v>
      </c>
      <c r="AX879" s="1">
        <v>5</v>
      </c>
      <c r="BC879" s="1">
        <v>1</v>
      </c>
      <c r="BD879" s="1">
        <v>7</v>
      </c>
      <c r="BE879" s="1">
        <v>2</v>
      </c>
      <c r="BF879" s="296">
        <v>15371.725248922858</v>
      </c>
      <c r="BO879" s="279">
        <f t="shared" si="55"/>
        <v>2244874027</v>
      </c>
      <c r="BP879" s="2">
        <f t="shared" si="56"/>
        <v>0</v>
      </c>
      <c r="BQ879" s="2">
        <f t="shared" si="54"/>
        <v>0</v>
      </c>
      <c r="BS879" s="280">
        <v>2244874027</v>
      </c>
      <c r="BT879" s="281"/>
      <c r="BU879" s="281"/>
      <c r="BV879" s="281">
        <v>0</v>
      </c>
      <c r="BW879" s="281"/>
      <c r="BX879" s="281"/>
      <c r="BY879" s="281"/>
      <c r="BZ879" s="281"/>
      <c r="CA879" s="281">
        <v>0</v>
      </c>
      <c r="CB879" s="281"/>
      <c r="CC879" s="281"/>
      <c r="CD879" s="281"/>
      <c r="CE879" s="281"/>
      <c r="CF879" s="281"/>
      <c r="CG879" s="281"/>
    </row>
    <row r="880" spans="1:85" x14ac:dyDescent="0.3">
      <c r="A880" s="273">
        <f t="shared" si="53"/>
        <v>0</v>
      </c>
      <c r="B880" s="1" t="s">
        <v>2621</v>
      </c>
      <c r="C880" s="274">
        <v>26928760</v>
      </c>
      <c r="D880" s="1">
        <v>144205</v>
      </c>
      <c r="E880" s="1">
        <v>4</v>
      </c>
      <c r="F880" s="1" t="s">
        <v>3883</v>
      </c>
      <c r="G880" s="275">
        <v>44055</v>
      </c>
      <c r="H880" s="275">
        <v>45169</v>
      </c>
      <c r="I880" s="1">
        <v>0</v>
      </c>
      <c r="J880" s="1">
        <v>1</v>
      </c>
      <c r="K880" s="1">
        <v>19</v>
      </c>
      <c r="L880" s="1">
        <v>30</v>
      </c>
      <c r="M880" s="1">
        <v>2</v>
      </c>
      <c r="N880" s="1">
        <v>17.690000000000001</v>
      </c>
      <c r="O880" s="1">
        <v>19.2</v>
      </c>
      <c r="P880" s="1">
        <v>100000</v>
      </c>
      <c r="Q880" s="1">
        <v>3620</v>
      </c>
      <c r="R880" s="1">
        <v>53932</v>
      </c>
      <c r="S880" s="1">
        <v>0</v>
      </c>
      <c r="T880" s="1">
        <v>0</v>
      </c>
      <c r="U880" s="1">
        <v>0</v>
      </c>
      <c r="W880" s="1">
        <v>0</v>
      </c>
      <c r="X880" s="1">
        <v>0</v>
      </c>
      <c r="Y880" s="1">
        <v>0</v>
      </c>
      <c r="AB880" s="275">
        <v>44644</v>
      </c>
      <c r="AC880" s="1">
        <v>1</v>
      </c>
      <c r="AD880" s="1" t="s">
        <v>2623</v>
      </c>
      <c r="AE880" s="1">
        <v>1</v>
      </c>
      <c r="AF880" s="1">
        <v>30</v>
      </c>
      <c r="AG880" s="1">
        <v>0</v>
      </c>
      <c r="AN880" s="1">
        <v>1</v>
      </c>
      <c r="AO880" s="1">
        <v>1</v>
      </c>
      <c r="AR880" s="276">
        <v>7542.88</v>
      </c>
      <c r="AS880" s="1" t="s">
        <v>2657</v>
      </c>
      <c r="AT880" s="1">
        <v>0</v>
      </c>
      <c r="AU880" s="1">
        <v>0</v>
      </c>
      <c r="AX880" s="1">
        <v>5</v>
      </c>
      <c r="BC880" s="1">
        <v>1</v>
      </c>
      <c r="BD880" s="1">
        <v>7</v>
      </c>
      <c r="BE880" s="1">
        <v>2</v>
      </c>
      <c r="BF880" s="296">
        <v>57679.530099833544</v>
      </c>
      <c r="BO880" s="279">
        <f t="shared" si="55"/>
        <v>2244966622</v>
      </c>
      <c r="BP880" s="2">
        <f t="shared" si="56"/>
        <v>0</v>
      </c>
      <c r="BQ880" s="2">
        <f t="shared" si="54"/>
        <v>1277423.0000000005</v>
      </c>
      <c r="BS880" s="280">
        <v>2244966622</v>
      </c>
      <c r="BT880" s="281"/>
      <c r="BU880" s="281"/>
      <c r="BV880" s="281">
        <v>598126.37783988402</v>
      </c>
      <c r="BW880" s="281"/>
      <c r="BX880" s="281"/>
      <c r="BY880" s="281"/>
      <c r="BZ880" s="281"/>
      <c r="CA880" s="281">
        <v>679296.62216011644</v>
      </c>
      <c r="CB880" s="281"/>
      <c r="CC880" s="281"/>
      <c r="CD880" s="281"/>
      <c r="CE880" s="281"/>
      <c r="CF880" s="281"/>
      <c r="CG880" s="281"/>
    </row>
    <row r="881" spans="1:85" x14ac:dyDescent="0.3">
      <c r="A881" s="273">
        <f t="shared" si="53"/>
        <v>0</v>
      </c>
      <c r="B881" s="1" t="s">
        <v>2621</v>
      </c>
      <c r="C881" s="274">
        <v>26928760</v>
      </c>
      <c r="D881" s="1">
        <v>144205</v>
      </c>
      <c r="E881" s="1">
        <v>4</v>
      </c>
      <c r="F881" s="1" t="s">
        <v>3892</v>
      </c>
      <c r="G881" s="275">
        <v>44062</v>
      </c>
      <c r="H881" s="275">
        <v>45169</v>
      </c>
      <c r="I881" s="1">
        <v>0</v>
      </c>
      <c r="J881" s="1">
        <v>1</v>
      </c>
      <c r="K881" s="1">
        <v>19</v>
      </c>
      <c r="L881" s="1">
        <v>30</v>
      </c>
      <c r="M881" s="1">
        <v>2</v>
      </c>
      <c r="N881" s="1">
        <v>17.690000000000001</v>
      </c>
      <c r="O881" s="1">
        <v>19.2</v>
      </c>
      <c r="P881" s="1">
        <v>300000</v>
      </c>
      <c r="Q881" s="1">
        <v>10861</v>
      </c>
      <c r="R881" s="1">
        <v>161779</v>
      </c>
      <c r="S881" s="1">
        <v>0</v>
      </c>
      <c r="T881" s="1">
        <v>0</v>
      </c>
      <c r="U881" s="1">
        <v>0</v>
      </c>
      <c r="W881" s="1">
        <v>0</v>
      </c>
      <c r="X881" s="1">
        <v>0</v>
      </c>
      <c r="Y881" s="1">
        <v>0</v>
      </c>
      <c r="AB881" s="275">
        <v>44644</v>
      </c>
      <c r="AC881" s="1">
        <v>1</v>
      </c>
      <c r="AD881" s="1" t="s">
        <v>2623</v>
      </c>
      <c r="AE881" s="1">
        <v>1</v>
      </c>
      <c r="AF881" s="1">
        <v>30</v>
      </c>
      <c r="AG881" s="1">
        <v>0</v>
      </c>
      <c r="AN881" s="1">
        <v>1</v>
      </c>
      <c r="AO881" s="1">
        <v>1</v>
      </c>
      <c r="AR881" s="276">
        <v>22822.06</v>
      </c>
      <c r="AS881" s="1" t="s">
        <v>2657</v>
      </c>
      <c r="AT881" s="1">
        <v>0</v>
      </c>
      <c r="AU881" s="1">
        <v>0</v>
      </c>
      <c r="AX881" s="1">
        <v>5</v>
      </c>
      <c r="BC881" s="1">
        <v>1</v>
      </c>
      <c r="BD881" s="1">
        <v>7</v>
      </c>
      <c r="BE881" s="1">
        <v>2</v>
      </c>
      <c r="BF881" s="296">
        <v>173020.40903398674</v>
      </c>
      <c r="BO881" s="279">
        <f t="shared" si="55"/>
        <v>2244026242</v>
      </c>
      <c r="BP881" s="2">
        <f t="shared" si="56"/>
        <v>0</v>
      </c>
      <c r="BQ881" s="2">
        <f t="shared" si="54"/>
        <v>0</v>
      </c>
      <c r="BS881" s="280">
        <v>2244026242</v>
      </c>
      <c r="BT881" s="281"/>
      <c r="BU881" s="281"/>
      <c r="BV881" s="281"/>
      <c r="BW881" s="281"/>
      <c r="BX881" s="281"/>
      <c r="BY881" s="281"/>
      <c r="BZ881" s="281"/>
      <c r="CA881" s="281">
        <v>0</v>
      </c>
      <c r="CB881" s="281"/>
      <c r="CC881" s="281"/>
      <c r="CD881" s="281"/>
      <c r="CE881" s="281"/>
      <c r="CF881" s="281"/>
      <c r="CG881" s="281"/>
    </row>
    <row r="882" spans="1:85" x14ac:dyDescent="0.3">
      <c r="A882" s="273">
        <f t="shared" si="53"/>
        <v>0</v>
      </c>
      <c r="B882" s="1" t="s">
        <v>2621</v>
      </c>
      <c r="C882" s="274">
        <v>26928760</v>
      </c>
      <c r="D882" s="1">
        <v>144205</v>
      </c>
      <c r="E882" s="1">
        <v>4</v>
      </c>
      <c r="F882" s="1" t="s">
        <v>3900</v>
      </c>
      <c r="G882" s="275">
        <v>44184</v>
      </c>
      <c r="H882" s="275">
        <v>45291</v>
      </c>
      <c r="I882" s="1">
        <v>0</v>
      </c>
      <c r="J882" s="1">
        <v>1</v>
      </c>
      <c r="K882" s="1">
        <v>15</v>
      </c>
      <c r="L882" s="1">
        <v>30</v>
      </c>
      <c r="M882" s="1">
        <v>2</v>
      </c>
      <c r="N882" s="1">
        <v>17.690000000000001</v>
      </c>
      <c r="O882" s="1">
        <v>19.2</v>
      </c>
      <c r="P882" s="1">
        <v>400000</v>
      </c>
      <c r="Q882" s="1">
        <v>14482</v>
      </c>
      <c r="R882" s="1">
        <v>258959</v>
      </c>
      <c r="S882" s="1">
        <v>0</v>
      </c>
      <c r="T882" s="1">
        <v>0</v>
      </c>
      <c r="U882" s="1">
        <v>0</v>
      </c>
      <c r="W882" s="1">
        <v>0</v>
      </c>
      <c r="X882" s="1">
        <v>0</v>
      </c>
      <c r="Y882" s="1">
        <v>0</v>
      </c>
      <c r="AB882" s="275">
        <v>44644</v>
      </c>
      <c r="AC882" s="1">
        <v>1</v>
      </c>
      <c r="AD882" s="1" t="s">
        <v>2623</v>
      </c>
      <c r="AE882" s="1">
        <v>1</v>
      </c>
      <c r="AF882" s="1">
        <v>30</v>
      </c>
      <c r="AG882" s="1">
        <v>0</v>
      </c>
      <c r="AN882" s="1">
        <v>1</v>
      </c>
      <c r="AO882" s="1">
        <v>1</v>
      </c>
      <c r="AR882" s="276">
        <v>36553.980000000003</v>
      </c>
      <c r="AS882" s="1" t="s">
        <v>2657</v>
      </c>
      <c r="AT882" s="1">
        <v>0</v>
      </c>
      <c r="AU882" s="1">
        <v>0</v>
      </c>
      <c r="AX882" s="1">
        <v>5</v>
      </c>
      <c r="BC882" s="1">
        <v>1</v>
      </c>
      <c r="BD882" s="1">
        <v>7</v>
      </c>
      <c r="BE882" s="1">
        <v>2</v>
      </c>
      <c r="BF882" s="296">
        <v>276953.07860125339</v>
      </c>
      <c r="BO882" s="279">
        <f t="shared" si="55"/>
        <v>2244040464</v>
      </c>
      <c r="BP882" s="2">
        <f t="shared" si="56"/>
        <v>0</v>
      </c>
      <c r="BQ882" s="2">
        <f t="shared" si="54"/>
        <v>8970912.2599999998</v>
      </c>
      <c r="BS882" s="280">
        <v>2244040464</v>
      </c>
      <c r="BT882" s="281"/>
      <c r="BU882" s="281"/>
      <c r="BV882" s="281">
        <v>8970912.2599999998</v>
      </c>
      <c r="BW882" s="281"/>
      <c r="BX882" s="281"/>
      <c r="BY882" s="281"/>
      <c r="BZ882" s="281"/>
      <c r="CA882" s="281"/>
      <c r="CB882" s="281"/>
      <c r="CC882" s="281"/>
      <c r="CD882" s="281"/>
      <c r="CE882" s="281"/>
      <c r="CF882" s="281"/>
      <c r="CG882" s="281"/>
    </row>
    <row r="883" spans="1:85" x14ac:dyDescent="0.3">
      <c r="A883" s="273">
        <f t="shared" si="53"/>
        <v>0</v>
      </c>
      <c r="B883" s="1" t="s">
        <v>2621</v>
      </c>
      <c r="C883" s="274">
        <v>26928760</v>
      </c>
      <c r="D883" s="1">
        <v>144205</v>
      </c>
      <c r="E883" s="1">
        <v>4</v>
      </c>
      <c r="F883" s="1" t="s">
        <v>4234</v>
      </c>
      <c r="G883" s="275">
        <v>44405</v>
      </c>
      <c r="H883" s="275">
        <v>45504</v>
      </c>
      <c r="I883" s="1">
        <v>0</v>
      </c>
      <c r="J883" s="1">
        <v>1</v>
      </c>
      <c r="K883" s="1">
        <v>8</v>
      </c>
      <c r="L883" s="1">
        <v>30</v>
      </c>
      <c r="M883" s="1">
        <v>2</v>
      </c>
      <c r="N883" s="1">
        <v>17.690000000000001</v>
      </c>
      <c r="O883" s="1">
        <v>19.2</v>
      </c>
      <c r="P883" s="1">
        <v>55200</v>
      </c>
      <c r="Q883" s="1">
        <v>1998</v>
      </c>
      <c r="R883" s="1">
        <v>45368</v>
      </c>
      <c r="S883" s="1">
        <v>0</v>
      </c>
      <c r="T883" s="1">
        <v>0</v>
      </c>
      <c r="U883" s="1">
        <v>0</v>
      </c>
      <c r="W883" s="1">
        <v>0</v>
      </c>
      <c r="X883" s="1">
        <v>0</v>
      </c>
      <c r="Y883" s="1">
        <v>0</v>
      </c>
      <c r="AB883" s="275">
        <v>44644</v>
      </c>
      <c r="AC883" s="1">
        <v>1</v>
      </c>
      <c r="AD883" s="1" t="s">
        <v>2623</v>
      </c>
      <c r="AE883" s="1">
        <v>1</v>
      </c>
      <c r="AF883" s="1">
        <v>30</v>
      </c>
      <c r="AG883" s="1">
        <v>0</v>
      </c>
      <c r="AN883" s="1">
        <v>1</v>
      </c>
      <c r="AO883" s="1">
        <v>1</v>
      </c>
      <c r="AR883" s="276">
        <v>6382.44</v>
      </c>
      <c r="AS883" s="1" t="s">
        <v>2657</v>
      </c>
      <c r="AT883" s="1">
        <v>0</v>
      </c>
      <c r="AU883" s="1">
        <v>0</v>
      </c>
      <c r="AX883" s="1">
        <v>5</v>
      </c>
      <c r="BC883" s="1">
        <v>1</v>
      </c>
      <c r="BD883" s="1">
        <v>7</v>
      </c>
      <c r="BE883" s="1">
        <v>2</v>
      </c>
      <c r="BF883" s="296">
        <v>48520.450225640598</v>
      </c>
      <c r="BO883" s="279">
        <f t="shared" si="55"/>
        <v>2244040680</v>
      </c>
      <c r="BP883" s="2">
        <f t="shared" si="56"/>
        <v>0</v>
      </c>
      <c r="BQ883" s="2">
        <f t="shared" si="54"/>
        <v>4852055.99</v>
      </c>
      <c r="BS883" s="280">
        <v>2244040680</v>
      </c>
      <c r="BT883" s="281"/>
      <c r="BU883" s="281"/>
      <c r="BV883" s="281"/>
      <c r="BW883" s="281"/>
      <c r="BX883" s="281"/>
      <c r="BY883" s="281"/>
      <c r="BZ883" s="281"/>
      <c r="CA883" s="281">
        <v>4852055.99</v>
      </c>
      <c r="CB883" s="281"/>
      <c r="CC883" s="281"/>
      <c r="CD883" s="281"/>
      <c r="CE883" s="281"/>
      <c r="CF883" s="281"/>
      <c r="CG883" s="281"/>
    </row>
    <row r="884" spans="1:85" x14ac:dyDescent="0.3">
      <c r="A884" s="273">
        <f t="shared" si="53"/>
        <v>0</v>
      </c>
      <c r="B884" s="1" t="s">
        <v>2621</v>
      </c>
      <c r="C884" s="274">
        <v>26928760</v>
      </c>
      <c r="D884" s="1">
        <v>144205</v>
      </c>
      <c r="E884" s="1">
        <v>4</v>
      </c>
      <c r="F884" s="1" t="s">
        <v>4388</v>
      </c>
      <c r="G884" s="275">
        <v>44279</v>
      </c>
      <c r="H884" s="275">
        <v>45382</v>
      </c>
      <c r="I884" s="1">
        <v>0</v>
      </c>
      <c r="J884" s="1">
        <v>1</v>
      </c>
      <c r="K884" s="1">
        <v>12</v>
      </c>
      <c r="L884" s="1">
        <v>30</v>
      </c>
      <c r="M884" s="1">
        <v>2</v>
      </c>
      <c r="N884" s="1">
        <v>17.690000000000001</v>
      </c>
      <c r="O884" s="1">
        <v>19.2</v>
      </c>
      <c r="P884" s="1">
        <v>95000</v>
      </c>
      <c r="Q884" s="1">
        <v>3439</v>
      </c>
      <c r="R884" s="1">
        <v>68821</v>
      </c>
      <c r="S884" s="1">
        <v>0</v>
      </c>
      <c r="T884" s="1">
        <v>0</v>
      </c>
      <c r="U884" s="1">
        <v>0</v>
      </c>
      <c r="W884" s="1">
        <v>0</v>
      </c>
      <c r="X884" s="1">
        <v>0</v>
      </c>
      <c r="Y884" s="1">
        <v>0</v>
      </c>
      <c r="AB884" s="275">
        <v>44644</v>
      </c>
      <c r="AC884" s="1">
        <v>1</v>
      </c>
      <c r="AD884" s="1" t="s">
        <v>2623</v>
      </c>
      <c r="AE884" s="1">
        <v>1</v>
      </c>
      <c r="AF884" s="1">
        <v>30</v>
      </c>
      <c r="AG884" s="1">
        <v>0</v>
      </c>
      <c r="AN884" s="1">
        <v>1</v>
      </c>
      <c r="AO884" s="1">
        <v>1</v>
      </c>
      <c r="AR884" s="276">
        <v>9670.3700000000008</v>
      </c>
      <c r="AS884" s="1" t="s">
        <v>2657</v>
      </c>
      <c r="AT884" s="1">
        <v>0</v>
      </c>
      <c r="AU884" s="1">
        <v>0</v>
      </c>
      <c r="AX884" s="1">
        <v>5</v>
      </c>
      <c r="BC884" s="1">
        <v>1</v>
      </c>
      <c r="BD884" s="1">
        <v>7</v>
      </c>
      <c r="BE884" s="1">
        <v>2</v>
      </c>
      <c r="BF884" s="296">
        <v>73603.110231414452</v>
      </c>
      <c r="BO884" s="279">
        <f t="shared" si="55"/>
        <v>2244047660</v>
      </c>
      <c r="BP884" s="2">
        <f t="shared" si="56"/>
        <v>0</v>
      </c>
      <c r="BQ884" s="2">
        <f t="shared" si="54"/>
        <v>3291224</v>
      </c>
      <c r="BS884" s="280">
        <v>2244047660</v>
      </c>
      <c r="BT884" s="281"/>
      <c r="BU884" s="281"/>
      <c r="BV884" s="281">
        <v>3291224</v>
      </c>
      <c r="BW884" s="281"/>
      <c r="BX884" s="281"/>
      <c r="BY884" s="281"/>
      <c r="BZ884" s="281"/>
      <c r="CA884" s="281"/>
      <c r="CB884" s="281"/>
      <c r="CC884" s="281"/>
      <c r="CD884" s="281"/>
      <c r="CE884" s="281"/>
      <c r="CF884" s="281"/>
      <c r="CG884" s="281"/>
    </row>
    <row r="885" spans="1:85" x14ac:dyDescent="0.3">
      <c r="A885" s="273">
        <f t="shared" si="53"/>
        <v>0</v>
      </c>
      <c r="B885" s="1" t="s">
        <v>2621</v>
      </c>
      <c r="C885" s="274">
        <v>26928760</v>
      </c>
      <c r="D885" s="1">
        <v>144205</v>
      </c>
      <c r="E885" s="1">
        <v>4</v>
      </c>
      <c r="F885" s="1" t="s">
        <v>4389</v>
      </c>
      <c r="G885" s="275">
        <v>44279</v>
      </c>
      <c r="H885" s="275">
        <v>45382</v>
      </c>
      <c r="I885" s="1">
        <v>0</v>
      </c>
      <c r="J885" s="1">
        <v>1</v>
      </c>
      <c r="K885" s="1">
        <v>12</v>
      </c>
      <c r="L885" s="1">
        <v>30</v>
      </c>
      <c r="M885" s="1">
        <v>2</v>
      </c>
      <c r="N885" s="1">
        <v>17.690000000000001</v>
      </c>
      <c r="O885" s="1">
        <v>19.2</v>
      </c>
      <c r="P885" s="1">
        <v>60000</v>
      </c>
      <c r="Q885" s="1">
        <v>2172</v>
      </c>
      <c r="R885" s="1">
        <v>43469</v>
      </c>
      <c r="S885" s="1">
        <v>0</v>
      </c>
      <c r="T885" s="1">
        <v>0</v>
      </c>
      <c r="U885" s="1">
        <v>0</v>
      </c>
      <c r="W885" s="1">
        <v>0</v>
      </c>
      <c r="X885" s="1">
        <v>0</v>
      </c>
      <c r="Y885" s="1">
        <v>0</v>
      </c>
      <c r="AB885" s="275">
        <v>44644</v>
      </c>
      <c r="AC885" s="1">
        <v>1</v>
      </c>
      <c r="AD885" s="1" t="s">
        <v>2623</v>
      </c>
      <c r="AE885" s="1">
        <v>1</v>
      </c>
      <c r="AF885" s="1">
        <v>30</v>
      </c>
      <c r="AG885" s="1">
        <v>0</v>
      </c>
      <c r="AN885" s="1">
        <v>1</v>
      </c>
      <c r="AO885" s="1">
        <v>1</v>
      </c>
      <c r="AR885" s="276">
        <v>6189.03</v>
      </c>
      <c r="AS885" s="1" t="s">
        <v>2657</v>
      </c>
      <c r="AT885" s="1">
        <v>0</v>
      </c>
      <c r="AU885" s="1">
        <v>0</v>
      </c>
      <c r="AX885" s="1">
        <v>5</v>
      </c>
      <c r="BC885" s="1">
        <v>1</v>
      </c>
      <c r="BD885" s="1">
        <v>7</v>
      </c>
      <c r="BE885" s="1">
        <v>2</v>
      </c>
      <c r="BF885" s="296">
        <v>46489.495919114153</v>
      </c>
      <c r="BO885" s="279">
        <f t="shared" si="55"/>
        <v>2244044026</v>
      </c>
      <c r="BP885" s="2">
        <f t="shared" si="56"/>
        <v>0</v>
      </c>
      <c r="BQ885" s="2">
        <f t="shared" si="54"/>
        <v>0</v>
      </c>
      <c r="BS885" s="280">
        <v>2244044026</v>
      </c>
      <c r="BT885" s="281"/>
      <c r="BU885" s="281"/>
      <c r="BV885" s="281"/>
      <c r="BW885" s="281"/>
      <c r="BX885" s="281"/>
      <c r="BY885" s="281"/>
      <c r="BZ885" s="281"/>
      <c r="CA885" s="281">
        <v>0</v>
      </c>
      <c r="CB885" s="281"/>
      <c r="CC885" s="281"/>
      <c r="CD885" s="281"/>
      <c r="CE885" s="281"/>
      <c r="CF885" s="281"/>
      <c r="CG885" s="281"/>
    </row>
    <row r="886" spans="1:85" x14ac:dyDescent="0.3">
      <c r="A886" s="273">
        <f t="shared" si="53"/>
        <v>0</v>
      </c>
      <c r="B886" s="1" t="s">
        <v>2621</v>
      </c>
      <c r="C886" s="274">
        <v>26928760</v>
      </c>
      <c r="D886" s="1">
        <v>144205</v>
      </c>
      <c r="E886" s="1">
        <v>4</v>
      </c>
      <c r="F886" s="1" t="s">
        <v>4404</v>
      </c>
      <c r="G886" s="275">
        <v>44274</v>
      </c>
      <c r="H886" s="275">
        <v>45382</v>
      </c>
      <c r="I886" s="1">
        <v>0</v>
      </c>
      <c r="J886" s="1">
        <v>1</v>
      </c>
      <c r="K886" s="1">
        <v>12</v>
      </c>
      <c r="L886" s="1">
        <v>30</v>
      </c>
      <c r="M886" s="1">
        <v>2</v>
      </c>
      <c r="N886" s="1">
        <v>17.690000000000001</v>
      </c>
      <c r="O886" s="1">
        <v>19.2</v>
      </c>
      <c r="P886" s="1">
        <v>100000</v>
      </c>
      <c r="Q886" s="1">
        <v>3620</v>
      </c>
      <c r="R886" s="1">
        <v>72444</v>
      </c>
      <c r="S886" s="1">
        <v>0</v>
      </c>
      <c r="T886" s="1">
        <v>0</v>
      </c>
      <c r="U886" s="1">
        <v>0</v>
      </c>
      <c r="W886" s="1">
        <v>0</v>
      </c>
      <c r="X886" s="1">
        <v>0</v>
      </c>
      <c r="Y886" s="1">
        <v>0</v>
      </c>
      <c r="AB886" s="275">
        <v>44644</v>
      </c>
      <c r="AC886" s="1">
        <v>1</v>
      </c>
      <c r="AD886" s="1" t="s">
        <v>2623</v>
      </c>
      <c r="AE886" s="1">
        <v>1</v>
      </c>
      <c r="AF886" s="1">
        <v>30</v>
      </c>
      <c r="AG886" s="1">
        <v>0</v>
      </c>
      <c r="AN886" s="1">
        <v>1</v>
      </c>
      <c r="AO886" s="1">
        <v>1</v>
      </c>
      <c r="AR886" s="276">
        <v>10250.59</v>
      </c>
      <c r="AS886" s="1" t="s">
        <v>2657</v>
      </c>
      <c r="AT886" s="1">
        <v>0</v>
      </c>
      <c r="AU886" s="1">
        <v>0</v>
      </c>
      <c r="AX886" s="1">
        <v>5</v>
      </c>
      <c r="BC886" s="1">
        <v>1</v>
      </c>
      <c r="BD886" s="1">
        <v>7</v>
      </c>
      <c r="BE886" s="1">
        <v>2</v>
      </c>
      <c r="BF886" s="296">
        <v>77477.858758294547</v>
      </c>
      <c r="BO886" s="279">
        <f t="shared" si="55"/>
        <v>2244046686</v>
      </c>
      <c r="BP886" s="2">
        <f t="shared" si="56"/>
        <v>0</v>
      </c>
      <c r="BQ886" s="2">
        <f t="shared" si="54"/>
        <v>7511941.1499999994</v>
      </c>
      <c r="BS886" s="280">
        <v>2244046686</v>
      </c>
      <c r="BT886" s="281"/>
      <c r="BU886" s="281"/>
      <c r="BV886" s="281">
        <v>5496790.4028481729</v>
      </c>
      <c r="BW886" s="281"/>
      <c r="BX886" s="281"/>
      <c r="BY886" s="281"/>
      <c r="BZ886" s="281"/>
      <c r="CA886" s="281">
        <v>2015150.7471518263</v>
      </c>
      <c r="CB886" s="281"/>
      <c r="CC886" s="281"/>
      <c r="CD886" s="281"/>
      <c r="CE886" s="281"/>
      <c r="CF886" s="281"/>
      <c r="CG886" s="281"/>
    </row>
    <row r="887" spans="1:85" x14ac:dyDescent="0.3">
      <c r="A887" s="273">
        <f t="shared" si="53"/>
        <v>0</v>
      </c>
      <c r="B887" s="1" t="s">
        <v>2621</v>
      </c>
      <c r="C887" s="274">
        <v>26928760</v>
      </c>
      <c r="D887" s="1">
        <v>144205</v>
      </c>
      <c r="E887" s="1">
        <v>4</v>
      </c>
      <c r="F887" s="1" t="s">
        <v>4418</v>
      </c>
      <c r="G887" s="275">
        <v>44256</v>
      </c>
      <c r="H887" s="275">
        <v>45382</v>
      </c>
      <c r="I887" s="1">
        <v>0</v>
      </c>
      <c r="J887" s="1">
        <v>1</v>
      </c>
      <c r="K887" s="1">
        <v>12</v>
      </c>
      <c r="L887" s="1">
        <v>30</v>
      </c>
      <c r="M887" s="1">
        <v>2</v>
      </c>
      <c r="N887" s="1">
        <v>17.690000000000001</v>
      </c>
      <c r="O887" s="1">
        <v>19.2</v>
      </c>
      <c r="P887" s="1">
        <v>54250</v>
      </c>
      <c r="Q887" s="1">
        <v>1964</v>
      </c>
      <c r="R887" s="1">
        <v>39300</v>
      </c>
      <c r="S887" s="1">
        <v>0</v>
      </c>
      <c r="T887" s="1">
        <v>0</v>
      </c>
      <c r="U887" s="1">
        <v>0</v>
      </c>
      <c r="W887" s="1">
        <v>0</v>
      </c>
      <c r="X887" s="1">
        <v>0</v>
      </c>
      <c r="Y887" s="1">
        <v>0</v>
      </c>
      <c r="AB887" s="275">
        <v>44644</v>
      </c>
      <c r="AC887" s="1">
        <v>1</v>
      </c>
      <c r="AD887" s="1" t="s">
        <v>2623</v>
      </c>
      <c r="AE887" s="1">
        <v>1</v>
      </c>
      <c r="AF887" s="1">
        <v>30</v>
      </c>
      <c r="AG887" s="1">
        <v>0</v>
      </c>
      <c r="AN887" s="1">
        <v>1</v>
      </c>
      <c r="AO887" s="1">
        <v>1</v>
      </c>
      <c r="AR887" s="276">
        <v>5608.81</v>
      </c>
      <c r="AS887" s="1" t="s">
        <v>2657</v>
      </c>
      <c r="AT887" s="1">
        <v>0</v>
      </c>
      <c r="AU887" s="1">
        <v>0</v>
      </c>
      <c r="AX887" s="1">
        <v>5</v>
      </c>
      <c r="BC887" s="1">
        <v>1</v>
      </c>
      <c r="BD887" s="1">
        <v>7</v>
      </c>
      <c r="BE887" s="1">
        <v>2</v>
      </c>
      <c r="BF887" s="296">
        <v>42030.807923374967</v>
      </c>
      <c r="BO887" s="279">
        <f t="shared" si="55"/>
        <v>2244077828</v>
      </c>
      <c r="BP887" s="2">
        <f t="shared" si="56"/>
        <v>0</v>
      </c>
      <c r="BQ887" s="2">
        <f t="shared" si="54"/>
        <v>1961367</v>
      </c>
      <c r="BS887" s="280">
        <v>2244077828</v>
      </c>
      <c r="BT887" s="281"/>
      <c r="BU887" s="281"/>
      <c r="BV887" s="281"/>
      <c r="BW887" s="281"/>
      <c r="BX887" s="281"/>
      <c r="BY887" s="281"/>
      <c r="BZ887" s="281"/>
      <c r="CA887" s="281"/>
      <c r="CB887" s="281"/>
      <c r="CC887" s="281"/>
      <c r="CD887" s="281"/>
      <c r="CE887" s="281">
        <v>1961367</v>
      </c>
      <c r="CF887" s="281"/>
      <c r="CG887" s="281"/>
    </row>
    <row r="888" spans="1:85" x14ac:dyDescent="0.3">
      <c r="A888" s="273">
        <f t="shared" si="53"/>
        <v>0</v>
      </c>
      <c r="B888" s="1" t="s">
        <v>2621</v>
      </c>
      <c r="C888" s="274">
        <v>26928760</v>
      </c>
      <c r="D888" s="1">
        <v>144205</v>
      </c>
      <c r="E888" s="1">
        <v>4</v>
      </c>
      <c r="F888" s="1" t="s">
        <v>4438</v>
      </c>
      <c r="G888" s="275">
        <v>44379</v>
      </c>
      <c r="H888" s="275">
        <v>45473</v>
      </c>
      <c r="I888" s="1">
        <v>0</v>
      </c>
      <c r="J888" s="1">
        <v>1</v>
      </c>
      <c r="K888" s="1">
        <v>9</v>
      </c>
      <c r="L888" s="1">
        <v>30</v>
      </c>
      <c r="M888" s="1">
        <v>2</v>
      </c>
      <c r="N888" s="1">
        <v>17.690000000000001</v>
      </c>
      <c r="O888" s="1">
        <v>19.2</v>
      </c>
      <c r="P888" s="1">
        <v>152000</v>
      </c>
      <c r="Q888" s="1">
        <v>5503</v>
      </c>
      <c r="R888" s="1">
        <v>121295</v>
      </c>
      <c r="S888" s="1">
        <v>0</v>
      </c>
      <c r="T888" s="1">
        <v>0</v>
      </c>
      <c r="U888" s="1">
        <v>0</v>
      </c>
      <c r="W888" s="1">
        <v>0</v>
      </c>
      <c r="X888" s="1">
        <v>0</v>
      </c>
      <c r="Y888" s="1">
        <v>0</v>
      </c>
      <c r="AB888" s="275">
        <v>44644</v>
      </c>
      <c r="AC888" s="1">
        <v>1</v>
      </c>
      <c r="AD888" s="1" t="s">
        <v>2623</v>
      </c>
      <c r="AE888" s="1">
        <v>1</v>
      </c>
      <c r="AF888" s="1">
        <v>30</v>
      </c>
      <c r="AG888" s="1">
        <v>0</v>
      </c>
      <c r="AN888" s="1">
        <v>1</v>
      </c>
      <c r="AO888" s="1">
        <v>1</v>
      </c>
      <c r="AP888" s="275"/>
      <c r="AR888" s="276">
        <v>17213.25</v>
      </c>
      <c r="AS888" s="1" t="s">
        <v>2657</v>
      </c>
      <c r="AT888" s="1">
        <v>0</v>
      </c>
      <c r="AU888" s="1">
        <v>0</v>
      </c>
      <c r="AX888" s="1">
        <v>5</v>
      </c>
      <c r="BC888" s="1">
        <v>1</v>
      </c>
      <c r="BD888" s="1">
        <v>7</v>
      </c>
      <c r="BE888" s="1">
        <v>2</v>
      </c>
      <c r="BF888" s="296">
        <v>129723.32944187699</v>
      </c>
      <c r="BO888" s="279">
        <f t="shared" si="55"/>
        <v>2244078472</v>
      </c>
      <c r="BP888" s="2">
        <f t="shared" si="56"/>
        <v>0</v>
      </c>
      <c r="BQ888" s="2">
        <f t="shared" si="54"/>
        <v>781597</v>
      </c>
      <c r="BS888" s="280">
        <v>2244078472</v>
      </c>
      <c r="BT888" s="281"/>
      <c r="BU888" s="281"/>
      <c r="BV888" s="281">
        <v>781597</v>
      </c>
      <c r="BW888" s="281"/>
      <c r="BX888" s="281"/>
      <c r="BY888" s="281"/>
      <c r="BZ888" s="281"/>
      <c r="CA888" s="281"/>
      <c r="CB888" s="281"/>
      <c r="CC888" s="281"/>
      <c r="CD888" s="281"/>
      <c r="CE888" s="281"/>
      <c r="CF888" s="281"/>
      <c r="CG888" s="281"/>
    </row>
    <row r="889" spans="1:85" x14ac:dyDescent="0.3">
      <c r="A889" s="273">
        <f t="shared" si="53"/>
        <v>0</v>
      </c>
      <c r="B889" s="1" t="s">
        <v>2621</v>
      </c>
      <c r="C889" s="274">
        <v>26928760</v>
      </c>
      <c r="D889" s="1">
        <v>144205</v>
      </c>
      <c r="E889" s="1">
        <v>4</v>
      </c>
      <c r="F889" s="1" t="s">
        <v>4439</v>
      </c>
      <c r="G889" s="275">
        <v>44379</v>
      </c>
      <c r="H889" s="275">
        <v>45473</v>
      </c>
      <c r="I889" s="1">
        <v>0</v>
      </c>
      <c r="J889" s="1">
        <v>1</v>
      </c>
      <c r="K889" s="1">
        <v>9</v>
      </c>
      <c r="L889" s="1">
        <v>30</v>
      </c>
      <c r="M889" s="1">
        <v>2</v>
      </c>
      <c r="N889" s="1">
        <v>17.690000000000001</v>
      </c>
      <c r="O889" s="1">
        <v>19.2</v>
      </c>
      <c r="P889" s="1">
        <v>73000</v>
      </c>
      <c r="Q889" s="1">
        <v>2643</v>
      </c>
      <c r="R889" s="1">
        <v>58251</v>
      </c>
      <c r="S889" s="1">
        <v>0</v>
      </c>
      <c r="T889" s="1">
        <v>0</v>
      </c>
      <c r="U889" s="1">
        <v>0</v>
      </c>
      <c r="W889" s="1">
        <v>0</v>
      </c>
      <c r="X889" s="1">
        <v>0</v>
      </c>
      <c r="Y889" s="1">
        <v>0</v>
      </c>
      <c r="AB889" s="275">
        <v>44644</v>
      </c>
      <c r="AC889" s="1">
        <v>1</v>
      </c>
      <c r="AD889" s="1" t="s">
        <v>2623</v>
      </c>
      <c r="AE889" s="1">
        <v>1</v>
      </c>
      <c r="AF889" s="1">
        <v>30</v>
      </c>
      <c r="AG889" s="1">
        <v>0</v>
      </c>
      <c r="AN889" s="1">
        <v>1</v>
      </c>
      <c r="AO889" s="1">
        <v>1</v>
      </c>
      <c r="AR889" s="276">
        <v>8316.51</v>
      </c>
      <c r="AS889" s="1" t="s">
        <v>2657</v>
      </c>
      <c r="AT889" s="1">
        <v>0</v>
      </c>
      <c r="AU889" s="1">
        <v>0</v>
      </c>
      <c r="AX889" s="1">
        <v>5</v>
      </c>
      <c r="BC889" s="1">
        <v>1</v>
      </c>
      <c r="BD889" s="1">
        <v>7</v>
      </c>
      <c r="BE889" s="1">
        <v>2</v>
      </c>
      <c r="BF889" s="296">
        <v>62298.641026577992</v>
      </c>
      <c r="BO889" s="279">
        <f t="shared" si="55"/>
        <v>2244094222</v>
      </c>
      <c r="BP889" s="2">
        <f t="shared" si="56"/>
        <v>0</v>
      </c>
      <c r="BQ889" s="2">
        <f t="shared" si="54"/>
        <v>845247.19</v>
      </c>
      <c r="BS889" s="280">
        <v>2244094222</v>
      </c>
      <c r="BT889" s="281"/>
      <c r="BU889" s="281"/>
      <c r="BV889" s="281"/>
      <c r="BW889" s="281"/>
      <c r="BX889" s="281"/>
      <c r="BY889" s="281"/>
      <c r="BZ889" s="281"/>
      <c r="CA889" s="281">
        <v>845247.19</v>
      </c>
      <c r="CB889" s="281"/>
      <c r="CC889" s="281"/>
      <c r="CD889" s="281"/>
      <c r="CE889" s="281"/>
      <c r="CF889" s="281"/>
      <c r="CG889" s="281"/>
    </row>
    <row r="890" spans="1:85" x14ac:dyDescent="0.3">
      <c r="A890" s="273">
        <f t="shared" si="53"/>
        <v>0</v>
      </c>
      <c r="B890" s="1" t="s">
        <v>2621</v>
      </c>
      <c r="C890" s="274">
        <v>26928760</v>
      </c>
      <c r="D890" s="1">
        <v>144205</v>
      </c>
      <c r="E890" s="1">
        <v>4</v>
      </c>
      <c r="F890" s="1" t="s">
        <v>4441</v>
      </c>
      <c r="G890" s="275">
        <v>44292</v>
      </c>
      <c r="H890" s="275">
        <v>45412</v>
      </c>
      <c r="I890" s="1">
        <v>0</v>
      </c>
      <c r="J890" s="1">
        <v>1</v>
      </c>
      <c r="K890" s="1">
        <v>11</v>
      </c>
      <c r="L890" s="1">
        <v>30</v>
      </c>
      <c r="M890" s="1">
        <v>2</v>
      </c>
      <c r="N890" s="1">
        <v>17.690000000000001</v>
      </c>
      <c r="O890" s="1">
        <v>19.2</v>
      </c>
      <c r="P890" s="1">
        <v>20000</v>
      </c>
      <c r="Q890" s="1">
        <v>724</v>
      </c>
      <c r="R890" s="1">
        <v>14988</v>
      </c>
      <c r="S890" s="1">
        <v>0</v>
      </c>
      <c r="T890" s="1">
        <v>0</v>
      </c>
      <c r="U890" s="1">
        <v>0</v>
      </c>
      <c r="W890" s="1">
        <v>0</v>
      </c>
      <c r="X890" s="1">
        <v>0</v>
      </c>
      <c r="Y890" s="1">
        <v>0</v>
      </c>
      <c r="AB890" s="275">
        <v>44644</v>
      </c>
      <c r="AC890" s="1">
        <v>1</v>
      </c>
      <c r="AD890" s="1" t="s">
        <v>2623</v>
      </c>
      <c r="AE890" s="1">
        <v>1</v>
      </c>
      <c r="AF890" s="1">
        <v>30</v>
      </c>
      <c r="AG890" s="1">
        <v>0</v>
      </c>
      <c r="AN890" s="1">
        <v>1</v>
      </c>
      <c r="AO890" s="1">
        <v>1</v>
      </c>
      <c r="AR890" s="276">
        <v>2127.48</v>
      </c>
      <c r="AS890" s="1" t="s">
        <v>2657</v>
      </c>
      <c r="AT890" s="1">
        <v>0</v>
      </c>
      <c r="AU890" s="1">
        <v>0</v>
      </c>
      <c r="AX890" s="1">
        <v>5</v>
      </c>
      <c r="BC890" s="1">
        <v>1</v>
      </c>
      <c r="BD890" s="1">
        <v>7</v>
      </c>
      <c r="BE890" s="1">
        <v>2</v>
      </c>
      <c r="BF890" s="296">
        <v>16029.459266044376</v>
      </c>
      <c r="BO890" s="279">
        <f t="shared" si="55"/>
        <v>2244098920</v>
      </c>
      <c r="BP890" s="2">
        <f t="shared" si="56"/>
        <v>0</v>
      </c>
      <c r="BQ890" s="2">
        <f t="shared" si="54"/>
        <v>5448526</v>
      </c>
      <c r="BS890" s="280">
        <v>2244098920</v>
      </c>
      <c r="BT890" s="281"/>
      <c r="BU890" s="281"/>
      <c r="BV890" s="281"/>
      <c r="BW890" s="281"/>
      <c r="BX890" s="281"/>
      <c r="BY890" s="281">
        <v>3531812.4632448666</v>
      </c>
      <c r="BZ890" s="281"/>
      <c r="CA890" s="281"/>
      <c r="CB890" s="281"/>
      <c r="CC890" s="281"/>
      <c r="CD890" s="281">
        <v>1916713.536755133</v>
      </c>
      <c r="CE890" s="281"/>
      <c r="CF890" s="281"/>
      <c r="CG890" s="281"/>
    </row>
    <row r="891" spans="1:85" x14ac:dyDescent="0.3">
      <c r="A891" s="273">
        <f t="shared" si="53"/>
        <v>0</v>
      </c>
      <c r="B891" s="1" t="s">
        <v>2621</v>
      </c>
      <c r="C891" s="274">
        <v>26928760</v>
      </c>
      <c r="D891" s="1">
        <v>144205</v>
      </c>
      <c r="E891" s="1">
        <v>4</v>
      </c>
      <c r="F891" s="1" t="s">
        <v>4153</v>
      </c>
      <c r="G891" s="275">
        <v>44434</v>
      </c>
      <c r="H891" s="275">
        <v>45535</v>
      </c>
      <c r="I891" s="1">
        <v>0</v>
      </c>
      <c r="J891" s="1">
        <v>1</v>
      </c>
      <c r="K891" s="1">
        <v>7</v>
      </c>
      <c r="L891" s="1">
        <v>30</v>
      </c>
      <c r="M891" s="1">
        <v>2</v>
      </c>
      <c r="N891" s="1">
        <v>17.690000000000001</v>
      </c>
      <c r="O891" s="1">
        <v>19.2</v>
      </c>
      <c r="P891" s="1">
        <v>245300</v>
      </c>
      <c r="Q891" s="1">
        <v>8881</v>
      </c>
      <c r="R891" s="1">
        <v>207336</v>
      </c>
      <c r="S891" s="1">
        <v>0</v>
      </c>
      <c r="T891" s="1">
        <v>0</v>
      </c>
      <c r="U891" s="1">
        <v>0</v>
      </c>
      <c r="W891" s="1">
        <v>0</v>
      </c>
      <c r="X891" s="1">
        <v>0</v>
      </c>
      <c r="Y891" s="1">
        <v>0</v>
      </c>
      <c r="AB891" s="275">
        <v>44644</v>
      </c>
      <c r="AC891" s="1">
        <v>1</v>
      </c>
      <c r="AD891" s="1" t="s">
        <v>2623</v>
      </c>
      <c r="AE891" s="1">
        <v>1</v>
      </c>
      <c r="AF891" s="1">
        <v>30</v>
      </c>
      <c r="AG891" s="1">
        <v>0</v>
      </c>
      <c r="AN891" s="1">
        <v>1</v>
      </c>
      <c r="AO891" s="1">
        <v>1</v>
      </c>
      <c r="AR891" s="276">
        <v>29397.91</v>
      </c>
      <c r="AS891" s="1" t="s">
        <v>2657</v>
      </c>
      <c r="AT891" s="1">
        <v>0</v>
      </c>
      <c r="AU891" s="1">
        <v>0</v>
      </c>
      <c r="AX891" s="1">
        <v>5</v>
      </c>
      <c r="BC891" s="1">
        <v>1</v>
      </c>
      <c r="BD891" s="1">
        <v>7</v>
      </c>
      <c r="BE891" s="1">
        <v>2</v>
      </c>
      <c r="BF891" s="296">
        <v>221742.99215269394</v>
      </c>
      <c r="BO891" s="279">
        <f t="shared" si="55"/>
        <v>2244274244</v>
      </c>
      <c r="BP891" s="2">
        <f t="shared" si="56"/>
        <v>0</v>
      </c>
      <c r="BQ891" s="2">
        <f t="shared" si="54"/>
        <v>0</v>
      </c>
      <c r="BS891" s="280">
        <v>2244274244</v>
      </c>
      <c r="BT891" s="281"/>
      <c r="BU891" s="281"/>
      <c r="BV891" s="281">
        <v>0</v>
      </c>
      <c r="BW891" s="281"/>
      <c r="BX891" s="281"/>
      <c r="BY891" s="281"/>
      <c r="BZ891" s="281"/>
      <c r="CA891" s="281"/>
      <c r="CB891" s="281"/>
      <c r="CC891" s="281"/>
      <c r="CD891" s="281"/>
      <c r="CE891" s="281"/>
      <c r="CF891" s="281"/>
      <c r="CG891" s="281"/>
    </row>
    <row r="892" spans="1:85" x14ac:dyDescent="0.3">
      <c r="A892" s="273">
        <f t="shared" si="53"/>
        <v>0</v>
      </c>
      <c r="B892" s="1" t="s">
        <v>2621</v>
      </c>
      <c r="C892" s="274">
        <v>26928760</v>
      </c>
      <c r="D892" s="1">
        <v>144205</v>
      </c>
      <c r="E892" s="1">
        <v>4</v>
      </c>
      <c r="F892" s="1" t="s">
        <v>4154</v>
      </c>
      <c r="G892" s="275">
        <v>44435</v>
      </c>
      <c r="H892" s="275">
        <v>45535</v>
      </c>
      <c r="I892" s="1">
        <v>0</v>
      </c>
      <c r="J892" s="1">
        <v>1</v>
      </c>
      <c r="K892" s="1">
        <v>7</v>
      </c>
      <c r="L892" s="1">
        <v>30</v>
      </c>
      <c r="M892" s="1">
        <v>2</v>
      </c>
      <c r="N892" s="1">
        <v>17.690000000000001</v>
      </c>
      <c r="O892" s="1">
        <v>19.2</v>
      </c>
      <c r="P892" s="1">
        <v>27400</v>
      </c>
      <c r="Q892" s="1">
        <v>992</v>
      </c>
      <c r="R892" s="1">
        <v>23159</v>
      </c>
      <c r="S892" s="1">
        <v>0</v>
      </c>
      <c r="T892" s="1">
        <v>0</v>
      </c>
      <c r="U892" s="1">
        <v>0</v>
      </c>
      <c r="V892" s="275"/>
      <c r="W892" s="1">
        <v>0</v>
      </c>
      <c r="X892" s="1">
        <v>0</v>
      </c>
      <c r="Y892" s="1">
        <v>0</v>
      </c>
      <c r="AB892" s="275">
        <v>44644</v>
      </c>
      <c r="AC892" s="1">
        <v>1</v>
      </c>
      <c r="AD892" s="1" t="s">
        <v>2623</v>
      </c>
      <c r="AE892" s="1">
        <v>1</v>
      </c>
      <c r="AF892" s="1">
        <v>30</v>
      </c>
      <c r="AG892" s="1">
        <v>0</v>
      </c>
      <c r="AN892" s="1">
        <v>1</v>
      </c>
      <c r="AO892" s="1">
        <v>1</v>
      </c>
      <c r="AP892" s="275"/>
      <c r="AR892" s="276">
        <v>3287.92</v>
      </c>
      <c r="AS892" s="1" t="s">
        <v>2657</v>
      </c>
      <c r="AT892" s="1">
        <v>0</v>
      </c>
      <c r="AU892" s="1">
        <v>0</v>
      </c>
      <c r="AX892" s="1">
        <v>5</v>
      </c>
      <c r="BC892" s="1">
        <v>1</v>
      </c>
      <c r="BD892" s="1">
        <v>7</v>
      </c>
      <c r="BE892" s="1">
        <v>2</v>
      </c>
      <c r="BF892" s="296">
        <v>24768.231061003582</v>
      </c>
      <c r="BO892" s="279">
        <f t="shared" si="55"/>
        <v>2244297989</v>
      </c>
      <c r="BP892" s="2">
        <f t="shared" si="56"/>
        <v>0</v>
      </c>
      <c r="BQ892" s="2">
        <f t="shared" si="54"/>
        <v>0</v>
      </c>
      <c r="BS892" s="280">
        <v>2244297989</v>
      </c>
      <c r="BT892" s="281"/>
      <c r="BU892" s="281"/>
      <c r="BV892" s="281"/>
      <c r="BW892" s="281"/>
      <c r="BX892" s="281"/>
      <c r="BY892" s="281"/>
      <c r="BZ892" s="281"/>
      <c r="CA892" s="281">
        <v>0</v>
      </c>
      <c r="CB892" s="281"/>
      <c r="CC892" s="281"/>
      <c r="CD892" s="281"/>
      <c r="CE892" s="281"/>
      <c r="CF892" s="281"/>
      <c r="CG892" s="281"/>
    </row>
    <row r="893" spans="1:85" x14ac:dyDescent="0.3">
      <c r="A893" s="273">
        <f t="shared" si="53"/>
        <v>0</v>
      </c>
      <c r="B893" s="1" t="s">
        <v>2621</v>
      </c>
      <c r="C893" s="274">
        <v>26928760</v>
      </c>
      <c r="D893" s="1">
        <v>144205</v>
      </c>
      <c r="E893" s="1">
        <v>4</v>
      </c>
      <c r="F893" s="1" t="s">
        <v>4711</v>
      </c>
      <c r="G893" s="275">
        <v>44353</v>
      </c>
      <c r="H893" s="275">
        <v>45473</v>
      </c>
      <c r="I893" s="1">
        <v>0</v>
      </c>
      <c r="J893" s="1">
        <v>1</v>
      </c>
      <c r="K893" s="1">
        <v>9</v>
      </c>
      <c r="L893" s="1">
        <v>30</v>
      </c>
      <c r="M893" s="1">
        <v>2</v>
      </c>
      <c r="N893" s="1">
        <v>17.690000000000001</v>
      </c>
      <c r="O893" s="1">
        <v>19.2</v>
      </c>
      <c r="P893" s="1">
        <v>115000</v>
      </c>
      <c r="Q893" s="1">
        <v>4163</v>
      </c>
      <c r="R893" s="1">
        <v>91772</v>
      </c>
      <c r="S893" s="1">
        <v>0</v>
      </c>
      <c r="T893" s="1">
        <v>0</v>
      </c>
      <c r="U893" s="1">
        <v>0</v>
      </c>
      <c r="W893" s="1">
        <v>0</v>
      </c>
      <c r="X893" s="1">
        <v>0</v>
      </c>
      <c r="Y893" s="1">
        <v>0</v>
      </c>
      <c r="AB893" s="275">
        <v>44644</v>
      </c>
      <c r="AC893" s="1">
        <v>1</v>
      </c>
      <c r="AD893" s="1" t="s">
        <v>2623</v>
      </c>
      <c r="AE893" s="1">
        <v>1</v>
      </c>
      <c r="AF893" s="1">
        <v>30</v>
      </c>
      <c r="AG893" s="1">
        <v>0</v>
      </c>
      <c r="AN893" s="1">
        <v>1</v>
      </c>
      <c r="AO893" s="1">
        <v>1</v>
      </c>
      <c r="AR893" s="276">
        <v>12958.29</v>
      </c>
      <c r="AS893" s="1" t="s">
        <v>2657</v>
      </c>
      <c r="AT893" s="1">
        <v>0</v>
      </c>
      <c r="AU893" s="1">
        <v>0</v>
      </c>
      <c r="AX893" s="1">
        <v>5</v>
      </c>
      <c r="BC893" s="1">
        <v>1</v>
      </c>
      <c r="BD893" s="1">
        <v>7</v>
      </c>
      <c r="BE893" s="1">
        <v>2</v>
      </c>
      <c r="BF893" s="296">
        <v>98148.888161424096</v>
      </c>
      <c r="BO893" s="279">
        <f t="shared" si="55"/>
        <v>2244200624</v>
      </c>
      <c r="BP893" s="2">
        <f t="shared" si="56"/>
        <v>0</v>
      </c>
      <c r="BQ893" s="2">
        <f t="shared" si="54"/>
        <v>1389426.28</v>
      </c>
      <c r="BS893" s="280">
        <v>2244200624</v>
      </c>
      <c r="BT893" s="281"/>
      <c r="BU893" s="281"/>
      <c r="BV893" s="281"/>
      <c r="BW893" s="281"/>
      <c r="BX893" s="281"/>
      <c r="BY893" s="281"/>
      <c r="BZ893" s="281"/>
      <c r="CA893" s="281">
        <v>1389426.28</v>
      </c>
      <c r="CB893" s="281"/>
      <c r="CC893" s="281"/>
      <c r="CD893" s="281"/>
      <c r="CE893" s="281"/>
      <c r="CF893" s="281"/>
      <c r="CG893" s="281"/>
    </row>
    <row r="894" spans="1:85" x14ac:dyDescent="0.3">
      <c r="A894" s="273">
        <f t="shared" si="53"/>
        <v>0</v>
      </c>
      <c r="B894" s="1" t="s">
        <v>2621</v>
      </c>
      <c r="C894" s="274">
        <v>26928760</v>
      </c>
      <c r="D894" s="1">
        <v>144205</v>
      </c>
      <c r="E894" s="1">
        <v>4</v>
      </c>
      <c r="F894" s="1" t="s">
        <v>4608</v>
      </c>
      <c r="G894" s="275">
        <v>44376</v>
      </c>
      <c r="H894" s="275">
        <v>45473</v>
      </c>
      <c r="I894" s="1">
        <v>0</v>
      </c>
      <c r="J894" s="1">
        <v>1</v>
      </c>
      <c r="K894" s="1">
        <v>9</v>
      </c>
      <c r="L894" s="1">
        <v>30</v>
      </c>
      <c r="M894" s="1">
        <v>2</v>
      </c>
      <c r="N894" s="1">
        <v>17.690000000000001</v>
      </c>
      <c r="O894" s="1">
        <v>19.2</v>
      </c>
      <c r="P894" s="1">
        <v>40000</v>
      </c>
      <c r="Q894" s="1">
        <v>1448</v>
      </c>
      <c r="R894" s="1">
        <v>31921</v>
      </c>
      <c r="S894" s="1">
        <v>0</v>
      </c>
      <c r="T894" s="1">
        <v>0</v>
      </c>
      <c r="U894" s="1">
        <v>0</v>
      </c>
      <c r="W894" s="1">
        <v>0</v>
      </c>
      <c r="X894" s="1">
        <v>0</v>
      </c>
      <c r="Y894" s="1">
        <v>0</v>
      </c>
      <c r="AB894" s="275">
        <v>44644</v>
      </c>
      <c r="AC894" s="1">
        <v>1</v>
      </c>
      <c r="AD894" s="1" t="s">
        <v>2623</v>
      </c>
      <c r="AE894" s="1">
        <v>1</v>
      </c>
      <c r="AF894" s="1">
        <v>30</v>
      </c>
      <c r="AG894" s="1">
        <v>0</v>
      </c>
      <c r="AN894" s="1">
        <v>1</v>
      </c>
      <c r="AO894" s="1">
        <v>1</v>
      </c>
      <c r="AR894" s="276">
        <v>4448.37</v>
      </c>
      <c r="AS894" s="1" t="s">
        <v>2657</v>
      </c>
      <c r="AT894" s="1">
        <v>0</v>
      </c>
      <c r="AU894" s="1">
        <v>0</v>
      </c>
      <c r="AX894" s="1">
        <v>5</v>
      </c>
      <c r="BC894" s="1">
        <v>1</v>
      </c>
      <c r="BD894" s="1">
        <v>7</v>
      </c>
      <c r="BE894" s="1">
        <v>2</v>
      </c>
      <c r="BF894" s="296">
        <v>34139.069204123465</v>
      </c>
      <c r="BO894" s="279">
        <f t="shared" si="55"/>
        <v>2244206072</v>
      </c>
      <c r="BP894" s="2">
        <f t="shared" si="56"/>
        <v>0</v>
      </c>
      <c r="BQ894" s="2">
        <f t="shared" si="54"/>
        <v>1515357</v>
      </c>
      <c r="BS894" s="280">
        <v>2244206072</v>
      </c>
      <c r="BT894" s="281"/>
      <c r="BU894" s="281"/>
      <c r="BV894" s="281">
        <v>1515357</v>
      </c>
      <c r="BW894" s="281"/>
      <c r="BX894" s="281"/>
      <c r="BY894" s="281"/>
      <c r="BZ894" s="281"/>
      <c r="CA894" s="281"/>
      <c r="CB894" s="281"/>
      <c r="CC894" s="281"/>
      <c r="CD894" s="281"/>
      <c r="CE894" s="281"/>
      <c r="CF894" s="281"/>
      <c r="CG894" s="281"/>
    </row>
    <row r="895" spans="1:85" x14ac:dyDescent="0.3">
      <c r="A895" s="273">
        <f t="shared" si="53"/>
        <v>0</v>
      </c>
      <c r="B895" s="1" t="s">
        <v>2621</v>
      </c>
      <c r="C895" s="274">
        <v>26928760</v>
      </c>
      <c r="D895" s="1">
        <v>144205</v>
      </c>
      <c r="E895" s="1">
        <v>4</v>
      </c>
      <c r="F895" s="1" t="s">
        <v>4611</v>
      </c>
      <c r="G895" s="275">
        <v>44402</v>
      </c>
      <c r="H895" s="275">
        <v>45504</v>
      </c>
      <c r="I895" s="1">
        <v>0</v>
      </c>
      <c r="J895" s="1">
        <v>1</v>
      </c>
      <c r="K895" s="1">
        <v>8</v>
      </c>
      <c r="L895" s="1">
        <v>30</v>
      </c>
      <c r="M895" s="1">
        <v>2</v>
      </c>
      <c r="N895" s="1">
        <v>17.690000000000001</v>
      </c>
      <c r="O895" s="1">
        <v>19.2</v>
      </c>
      <c r="P895" s="1">
        <v>80300</v>
      </c>
      <c r="Q895" s="1">
        <v>2907</v>
      </c>
      <c r="R895" s="1">
        <v>65992</v>
      </c>
      <c r="S895" s="1">
        <v>0</v>
      </c>
      <c r="T895" s="1">
        <v>0</v>
      </c>
      <c r="U895" s="1">
        <v>0</v>
      </c>
      <c r="W895" s="1">
        <v>0</v>
      </c>
      <c r="X895" s="1">
        <v>0</v>
      </c>
      <c r="Y895" s="1">
        <v>0</v>
      </c>
      <c r="AB895" s="275">
        <v>44644</v>
      </c>
      <c r="AC895" s="1">
        <v>1</v>
      </c>
      <c r="AD895" s="1" t="s">
        <v>2623</v>
      </c>
      <c r="AE895" s="1">
        <v>1</v>
      </c>
      <c r="AF895" s="1">
        <v>30</v>
      </c>
      <c r="AG895" s="1">
        <v>0</v>
      </c>
      <c r="AN895" s="1">
        <v>1</v>
      </c>
      <c r="AO895" s="1">
        <v>1</v>
      </c>
      <c r="AR895" s="276">
        <v>9283.5499999999993</v>
      </c>
      <c r="AS895" s="1" t="s">
        <v>2657</v>
      </c>
      <c r="AT895" s="1">
        <v>0</v>
      </c>
      <c r="AU895" s="1">
        <v>0</v>
      </c>
      <c r="AX895" s="1">
        <v>5</v>
      </c>
      <c r="BC895" s="1">
        <v>1</v>
      </c>
      <c r="BD895" s="1">
        <v>7</v>
      </c>
      <c r="BE895" s="1">
        <v>2</v>
      </c>
      <c r="BF895" s="296">
        <v>70577.533752655494</v>
      </c>
      <c r="BO895" s="279">
        <f t="shared" si="55"/>
        <v>2248444247</v>
      </c>
      <c r="BP895" s="2">
        <f t="shared" si="56"/>
        <v>0</v>
      </c>
      <c r="BQ895" s="2">
        <f t="shared" si="54"/>
        <v>11697647</v>
      </c>
      <c r="BS895" s="280">
        <v>2248444247</v>
      </c>
      <c r="BT895" s="281"/>
      <c r="BU895" s="281"/>
      <c r="BV895" s="281">
        <v>11697647</v>
      </c>
      <c r="BW895" s="281"/>
      <c r="BX895" s="281"/>
      <c r="BY895" s="281"/>
      <c r="BZ895" s="281"/>
      <c r="CA895" s="281"/>
      <c r="CB895" s="281"/>
      <c r="CC895" s="281"/>
      <c r="CD895" s="281"/>
      <c r="CE895" s="281"/>
      <c r="CF895" s="281"/>
      <c r="CG895" s="281"/>
    </row>
    <row r="896" spans="1:85" x14ac:dyDescent="0.3">
      <c r="A896" s="273">
        <f t="shared" si="53"/>
        <v>0</v>
      </c>
      <c r="B896" s="1" t="s">
        <v>2621</v>
      </c>
      <c r="C896" s="274">
        <v>26928760</v>
      </c>
      <c r="D896" s="1">
        <v>144205</v>
      </c>
      <c r="E896" s="1">
        <v>4</v>
      </c>
      <c r="F896" s="1" t="s">
        <v>4615</v>
      </c>
      <c r="G896" s="275">
        <v>44341</v>
      </c>
      <c r="H896" s="275">
        <v>45443</v>
      </c>
      <c r="I896" s="1">
        <v>0</v>
      </c>
      <c r="J896" s="1">
        <v>1</v>
      </c>
      <c r="K896" s="1">
        <v>10</v>
      </c>
      <c r="L896" s="1">
        <v>30</v>
      </c>
      <c r="M896" s="1">
        <v>2</v>
      </c>
      <c r="N896" s="1">
        <v>17.690000000000001</v>
      </c>
      <c r="O896" s="1">
        <v>19.2</v>
      </c>
      <c r="P896" s="1">
        <v>200000</v>
      </c>
      <c r="Q896" s="1">
        <v>7241</v>
      </c>
      <c r="R896" s="1">
        <v>154762</v>
      </c>
      <c r="S896" s="1">
        <v>0</v>
      </c>
      <c r="T896" s="1">
        <v>0</v>
      </c>
      <c r="U896" s="1">
        <v>0</v>
      </c>
      <c r="W896" s="1">
        <v>0</v>
      </c>
      <c r="X896" s="1">
        <v>0</v>
      </c>
      <c r="Y896" s="1">
        <v>0</v>
      </c>
      <c r="AB896" s="275">
        <v>44644</v>
      </c>
      <c r="AC896" s="1">
        <v>1</v>
      </c>
      <c r="AD896" s="1" t="s">
        <v>2623</v>
      </c>
      <c r="AE896" s="1">
        <v>1</v>
      </c>
      <c r="AF896" s="1">
        <v>30</v>
      </c>
      <c r="AG896" s="1">
        <v>0</v>
      </c>
      <c r="AN896" s="1">
        <v>1</v>
      </c>
      <c r="AO896" s="1">
        <v>1</v>
      </c>
      <c r="AR896" s="276">
        <v>21855.02</v>
      </c>
      <c r="AS896" s="1" t="s">
        <v>2657</v>
      </c>
      <c r="AT896" s="1">
        <v>0</v>
      </c>
      <c r="AU896" s="1">
        <v>0</v>
      </c>
      <c r="AX896" s="1">
        <v>5</v>
      </c>
      <c r="BC896" s="1">
        <v>1</v>
      </c>
      <c r="BD896" s="1">
        <v>7</v>
      </c>
      <c r="BE896" s="1">
        <v>2</v>
      </c>
      <c r="BF896" s="296">
        <v>165515.82432156123</v>
      </c>
      <c r="BO896" s="279">
        <f t="shared" si="55"/>
        <v>2262947989</v>
      </c>
      <c r="BP896" s="2">
        <f t="shared" si="56"/>
        <v>0</v>
      </c>
      <c r="BQ896" s="2">
        <f t="shared" si="54"/>
        <v>0</v>
      </c>
      <c r="BS896" s="280">
        <v>2262947989</v>
      </c>
      <c r="BT896" s="281"/>
      <c r="BU896" s="281"/>
      <c r="BV896" s="281">
        <v>0</v>
      </c>
      <c r="BW896" s="281"/>
      <c r="BX896" s="281"/>
      <c r="BY896" s="281"/>
      <c r="BZ896" s="281"/>
      <c r="CA896" s="281"/>
      <c r="CB896" s="281"/>
      <c r="CC896" s="281"/>
      <c r="CD896" s="281"/>
      <c r="CE896" s="281"/>
      <c r="CF896" s="281"/>
      <c r="CG896" s="281"/>
    </row>
    <row r="897" spans="1:85" x14ac:dyDescent="0.3">
      <c r="A897" s="273">
        <f t="shared" si="53"/>
        <v>0</v>
      </c>
      <c r="B897" s="1" t="s">
        <v>2621</v>
      </c>
      <c r="C897" s="274">
        <v>26928760</v>
      </c>
      <c r="D897" s="1">
        <v>144205</v>
      </c>
      <c r="E897" s="1">
        <v>4</v>
      </c>
      <c r="F897" s="1" t="s">
        <v>4631</v>
      </c>
      <c r="G897" s="275">
        <v>44402</v>
      </c>
      <c r="H897" s="275">
        <v>45504</v>
      </c>
      <c r="I897" s="1">
        <v>0</v>
      </c>
      <c r="J897" s="1">
        <v>1</v>
      </c>
      <c r="K897" s="1">
        <v>8</v>
      </c>
      <c r="L897" s="1">
        <v>30</v>
      </c>
      <c r="M897" s="1">
        <v>2</v>
      </c>
      <c r="N897" s="1">
        <v>17.690000000000001</v>
      </c>
      <c r="O897" s="1">
        <v>19.2</v>
      </c>
      <c r="P897" s="1">
        <v>25800</v>
      </c>
      <c r="Q897" s="1">
        <v>934</v>
      </c>
      <c r="R897" s="1">
        <v>21201</v>
      </c>
      <c r="S897" s="1">
        <v>0</v>
      </c>
      <c r="T897" s="1">
        <v>0</v>
      </c>
      <c r="U897" s="1">
        <v>0</v>
      </c>
      <c r="W897" s="1">
        <v>0</v>
      </c>
      <c r="X897" s="1">
        <v>0</v>
      </c>
      <c r="Y897" s="1">
        <v>0</v>
      </c>
      <c r="AB897" s="275">
        <v>44644</v>
      </c>
      <c r="AC897" s="1">
        <v>1</v>
      </c>
      <c r="AD897" s="1" t="s">
        <v>2623</v>
      </c>
      <c r="AE897" s="1">
        <v>1</v>
      </c>
      <c r="AF897" s="1">
        <v>30</v>
      </c>
      <c r="AG897" s="1">
        <v>0</v>
      </c>
      <c r="AN897" s="1">
        <v>1</v>
      </c>
      <c r="AO897" s="1">
        <v>1</v>
      </c>
      <c r="AR897" s="276">
        <v>3094.52</v>
      </c>
      <c r="AS897" s="1" t="s">
        <v>2657</v>
      </c>
      <c r="AT897" s="1">
        <v>0</v>
      </c>
      <c r="AU897" s="1">
        <v>0</v>
      </c>
      <c r="AX897" s="1">
        <v>5</v>
      </c>
      <c r="BC897" s="1">
        <v>1</v>
      </c>
      <c r="BD897" s="1">
        <v>7</v>
      </c>
      <c r="BE897" s="1">
        <v>2</v>
      </c>
      <c r="BF897" s="296">
        <v>22674.177068281748</v>
      </c>
      <c r="BO897" s="279">
        <f t="shared" si="55"/>
        <v>2262944742</v>
      </c>
      <c r="BP897" s="2">
        <f t="shared" si="56"/>
        <v>34234149</v>
      </c>
      <c r="BQ897" s="2">
        <f t="shared" si="54"/>
        <v>0</v>
      </c>
      <c r="BS897" s="280">
        <v>2262944742</v>
      </c>
      <c r="BT897" s="281">
        <v>34234149</v>
      </c>
      <c r="BU897" s="281"/>
      <c r="BV897" s="281"/>
      <c r="BW897" s="281"/>
      <c r="BX897" s="281"/>
      <c r="BY897" s="281"/>
      <c r="BZ897" s="281"/>
      <c r="CA897" s="281"/>
      <c r="CB897" s="281"/>
      <c r="CC897" s="281"/>
      <c r="CD897" s="281"/>
      <c r="CE897" s="281"/>
      <c r="CF897" s="281"/>
      <c r="CG897" s="281"/>
    </row>
    <row r="898" spans="1:85" x14ac:dyDescent="0.3">
      <c r="A898" s="273">
        <f t="shared" ref="A898:A961" si="57">IF(+R898-AR898-BF898&gt;0,R898-AR898-BF898,0)</f>
        <v>0</v>
      </c>
      <c r="B898" s="1" t="s">
        <v>2621</v>
      </c>
      <c r="C898" s="274">
        <v>26928760</v>
      </c>
      <c r="D898" s="1">
        <v>144205</v>
      </c>
      <c r="E898" s="1">
        <v>4</v>
      </c>
      <c r="F898" s="1" t="s">
        <v>4474</v>
      </c>
      <c r="G898" s="275">
        <v>44464</v>
      </c>
      <c r="H898" s="275">
        <v>45565</v>
      </c>
      <c r="I898" s="1">
        <v>0</v>
      </c>
      <c r="J898" s="1">
        <v>1</v>
      </c>
      <c r="K898" s="1">
        <v>6</v>
      </c>
      <c r="L898" s="1">
        <v>30</v>
      </c>
      <c r="M898" s="1">
        <v>2</v>
      </c>
      <c r="N898" s="1">
        <v>17.690000000000001</v>
      </c>
      <c r="O898" s="1">
        <v>19.2</v>
      </c>
      <c r="P898" s="1">
        <v>135702</v>
      </c>
      <c r="Q898" s="1">
        <v>4913</v>
      </c>
      <c r="R898" s="1">
        <v>117838</v>
      </c>
      <c r="S898" s="1">
        <v>0</v>
      </c>
      <c r="T898" s="1">
        <v>0</v>
      </c>
      <c r="U898" s="1">
        <v>0</v>
      </c>
      <c r="W898" s="1">
        <v>0</v>
      </c>
      <c r="X898" s="1">
        <v>0</v>
      </c>
      <c r="Y898" s="1">
        <v>0</v>
      </c>
      <c r="AB898" s="275">
        <v>44644</v>
      </c>
      <c r="AC898" s="1">
        <v>1</v>
      </c>
      <c r="AD898" s="1" t="s">
        <v>2623</v>
      </c>
      <c r="AE898" s="1">
        <v>1</v>
      </c>
      <c r="AF898" s="1">
        <v>30</v>
      </c>
      <c r="AG898" s="1">
        <v>0</v>
      </c>
      <c r="AN898" s="1">
        <v>1</v>
      </c>
      <c r="AO898" s="1">
        <v>1</v>
      </c>
      <c r="AR898" s="276">
        <v>16633.03</v>
      </c>
      <c r="AS898" s="1" t="s">
        <v>2657</v>
      </c>
      <c r="AT898" s="1">
        <v>0</v>
      </c>
      <c r="AU898" s="1">
        <v>0</v>
      </c>
      <c r="AX898" s="1">
        <v>5</v>
      </c>
      <c r="BC898" s="1">
        <v>1</v>
      </c>
      <c r="BD898" s="1">
        <v>7</v>
      </c>
      <c r="BE898" s="1">
        <v>2</v>
      </c>
      <c r="BF898" s="296">
        <v>126026.11562530939</v>
      </c>
      <c r="BO898" s="279">
        <f t="shared" si="55"/>
        <v>2262948984</v>
      </c>
      <c r="BP898" s="2">
        <f t="shared" si="56"/>
        <v>0</v>
      </c>
      <c r="BQ898" s="2">
        <f t="shared" si="54"/>
        <v>4755027.99</v>
      </c>
      <c r="BS898" s="280">
        <v>2262948984</v>
      </c>
      <c r="BT898" s="281"/>
      <c r="BU898" s="281"/>
      <c r="BV898" s="281">
        <v>3000747.7335032746</v>
      </c>
      <c r="BW898" s="281"/>
      <c r="BX898" s="281"/>
      <c r="BY898" s="281"/>
      <c r="BZ898" s="281"/>
      <c r="CA898" s="281">
        <v>1754280.2564967258</v>
      </c>
      <c r="CB898" s="281"/>
      <c r="CC898" s="281"/>
      <c r="CD898" s="281"/>
      <c r="CE898" s="281"/>
      <c r="CF898" s="281"/>
      <c r="CG898" s="281"/>
    </row>
    <row r="899" spans="1:85" x14ac:dyDescent="0.3">
      <c r="A899" s="273">
        <f t="shared" si="57"/>
        <v>0</v>
      </c>
      <c r="B899" s="1" t="s">
        <v>2621</v>
      </c>
      <c r="C899" s="274">
        <v>26928760</v>
      </c>
      <c r="D899" s="1">
        <v>144205</v>
      </c>
      <c r="E899" s="1">
        <v>4</v>
      </c>
      <c r="F899" s="1" t="s">
        <v>4475</v>
      </c>
      <c r="G899" s="275">
        <v>44464</v>
      </c>
      <c r="H899" s="275">
        <v>45565</v>
      </c>
      <c r="I899" s="1">
        <v>0</v>
      </c>
      <c r="J899" s="1">
        <v>1</v>
      </c>
      <c r="K899" s="1">
        <v>6</v>
      </c>
      <c r="L899" s="1">
        <v>30</v>
      </c>
      <c r="M899" s="1">
        <v>2</v>
      </c>
      <c r="N899" s="1">
        <v>17.690000000000001</v>
      </c>
      <c r="O899" s="1">
        <v>19.2</v>
      </c>
      <c r="P899" s="1">
        <v>315040</v>
      </c>
      <c r="Q899" s="1">
        <v>11406</v>
      </c>
      <c r="R899" s="1">
        <v>273562</v>
      </c>
      <c r="S899" s="1">
        <v>0</v>
      </c>
      <c r="T899" s="1">
        <v>0</v>
      </c>
      <c r="U899" s="1">
        <v>0</v>
      </c>
      <c r="W899" s="1">
        <v>0</v>
      </c>
      <c r="X899" s="1">
        <v>0</v>
      </c>
      <c r="Y899" s="1">
        <v>0</v>
      </c>
      <c r="AB899" s="275">
        <v>44644</v>
      </c>
      <c r="AC899" s="1">
        <v>1</v>
      </c>
      <c r="AD899" s="1" t="s">
        <v>2623</v>
      </c>
      <c r="AE899" s="1">
        <v>1</v>
      </c>
      <c r="AF899" s="1">
        <v>30</v>
      </c>
      <c r="AG899" s="1">
        <v>0</v>
      </c>
      <c r="AN899" s="1">
        <v>1</v>
      </c>
      <c r="AO899" s="1">
        <v>1</v>
      </c>
      <c r="AR899" s="276">
        <v>38681.46</v>
      </c>
      <c r="AS899" s="1" t="s">
        <v>2657</v>
      </c>
      <c r="AT899" s="1">
        <v>0</v>
      </c>
      <c r="AU899" s="1">
        <v>0</v>
      </c>
      <c r="AX899" s="1">
        <v>5</v>
      </c>
      <c r="BC899" s="1">
        <v>1</v>
      </c>
      <c r="BD899" s="1">
        <v>7</v>
      </c>
      <c r="BE899" s="1">
        <v>2</v>
      </c>
      <c r="BF899" s="296">
        <v>292570.78567771759</v>
      </c>
      <c r="BO899" s="279">
        <f t="shared" si="55"/>
        <v>2262962244</v>
      </c>
      <c r="BP899" s="2">
        <f t="shared" si="56"/>
        <v>0</v>
      </c>
      <c r="BQ899" s="2">
        <f t="shared" ref="BQ899:BQ963" si="58">+SUM(BV899:XV899)</f>
        <v>746382.39</v>
      </c>
      <c r="BS899" s="280">
        <v>2262962244</v>
      </c>
      <c r="BT899" s="281"/>
      <c r="BU899" s="281"/>
      <c r="BV899" s="281">
        <v>746382.39</v>
      </c>
      <c r="BW899" s="281"/>
      <c r="BX899" s="281"/>
      <c r="BY899" s="281"/>
      <c r="BZ899" s="281"/>
      <c r="CA899" s="281"/>
      <c r="CB899" s="281"/>
      <c r="CC899" s="281"/>
      <c r="CD899" s="281"/>
      <c r="CE899" s="281"/>
      <c r="CF899" s="281"/>
      <c r="CG899" s="281"/>
    </row>
    <row r="900" spans="1:85" x14ac:dyDescent="0.3">
      <c r="A900" s="273">
        <f t="shared" si="57"/>
        <v>0</v>
      </c>
      <c r="B900" s="1" t="s">
        <v>2621</v>
      </c>
      <c r="C900" s="274">
        <v>26928760</v>
      </c>
      <c r="D900" s="1">
        <v>144205</v>
      </c>
      <c r="E900" s="1">
        <v>4</v>
      </c>
      <c r="F900" s="1" t="s">
        <v>4572</v>
      </c>
      <c r="G900" s="275">
        <v>44347</v>
      </c>
      <c r="H900" s="275">
        <v>45443</v>
      </c>
      <c r="I900" s="1">
        <v>0</v>
      </c>
      <c r="J900" s="1">
        <v>1</v>
      </c>
      <c r="K900" s="1">
        <v>10</v>
      </c>
      <c r="L900" s="1">
        <v>30</v>
      </c>
      <c r="M900" s="1">
        <v>2</v>
      </c>
      <c r="N900" s="1">
        <v>17.690000000000001</v>
      </c>
      <c r="O900" s="1">
        <v>19.2</v>
      </c>
      <c r="P900" s="1">
        <v>104750</v>
      </c>
      <c r="Q900" s="1">
        <v>3792</v>
      </c>
      <c r="R900" s="1">
        <v>81060</v>
      </c>
      <c r="S900" s="1">
        <v>0</v>
      </c>
      <c r="T900" s="1">
        <v>0</v>
      </c>
      <c r="U900" s="1">
        <v>0</v>
      </c>
      <c r="W900" s="1">
        <v>0</v>
      </c>
      <c r="X900" s="1">
        <v>0</v>
      </c>
      <c r="Y900" s="1">
        <v>0</v>
      </c>
      <c r="AB900" s="275">
        <v>44644</v>
      </c>
      <c r="AC900" s="1">
        <v>1</v>
      </c>
      <c r="AD900" s="1" t="s">
        <v>2623</v>
      </c>
      <c r="AE900" s="1">
        <v>1</v>
      </c>
      <c r="AF900" s="1">
        <v>30</v>
      </c>
      <c r="AG900" s="1">
        <v>0</v>
      </c>
      <c r="AN900" s="1">
        <v>1</v>
      </c>
      <c r="AO900" s="1">
        <v>1</v>
      </c>
      <c r="AR900" s="276">
        <v>11411.03</v>
      </c>
      <c r="AS900" s="1" t="s">
        <v>2657</v>
      </c>
      <c r="AT900" s="1">
        <v>0</v>
      </c>
      <c r="AU900" s="1">
        <v>0</v>
      </c>
      <c r="AX900" s="1">
        <v>5</v>
      </c>
      <c r="BC900" s="1">
        <v>1</v>
      </c>
      <c r="BD900" s="1">
        <v>7</v>
      </c>
      <c r="BE900" s="1">
        <v>2</v>
      </c>
      <c r="BF900" s="296">
        <v>86692.551915235992</v>
      </c>
      <c r="BO900" s="279">
        <f t="shared" ref="BO900:BO963" si="59">+BS900</f>
        <v>2292920999</v>
      </c>
      <c r="BP900" s="2">
        <f t="shared" ref="BP900:BP963" si="60">+SUM(BT900:BU900)</f>
        <v>0</v>
      </c>
      <c r="BQ900" s="2">
        <f t="shared" si="58"/>
        <v>0</v>
      </c>
      <c r="BS900" s="280">
        <v>2292920999</v>
      </c>
      <c r="BT900" s="281"/>
      <c r="BU900" s="281"/>
      <c r="BV900" s="281">
        <v>0</v>
      </c>
      <c r="BW900" s="281"/>
      <c r="BX900" s="281"/>
      <c r="BY900" s="281"/>
      <c r="BZ900" s="281"/>
      <c r="CA900" s="281"/>
      <c r="CB900" s="281"/>
      <c r="CC900" s="281"/>
      <c r="CD900" s="281"/>
      <c r="CE900" s="281"/>
      <c r="CF900" s="281"/>
      <c r="CG900" s="281"/>
    </row>
    <row r="901" spans="1:85" x14ac:dyDescent="0.3">
      <c r="A901" s="273">
        <f t="shared" si="57"/>
        <v>0</v>
      </c>
      <c r="B901" s="1" t="s">
        <v>2621</v>
      </c>
      <c r="C901" s="274">
        <v>26928760</v>
      </c>
      <c r="D901" s="1">
        <v>144205</v>
      </c>
      <c r="E901" s="1">
        <v>4</v>
      </c>
      <c r="F901" s="1" t="s">
        <v>4793</v>
      </c>
      <c r="G901" s="275">
        <v>44391</v>
      </c>
      <c r="H901" s="275">
        <v>45504</v>
      </c>
      <c r="I901" s="1">
        <v>0</v>
      </c>
      <c r="J901" s="1">
        <v>1</v>
      </c>
      <c r="K901" s="1">
        <v>8</v>
      </c>
      <c r="L901" s="1">
        <v>30</v>
      </c>
      <c r="M901" s="1">
        <v>2</v>
      </c>
      <c r="N901" s="1">
        <v>17.690000000000001</v>
      </c>
      <c r="O901" s="1">
        <v>19.2</v>
      </c>
      <c r="P901" s="1">
        <v>79800</v>
      </c>
      <c r="Q901" s="1">
        <v>2889</v>
      </c>
      <c r="R901" s="1">
        <v>65578</v>
      </c>
      <c r="S901" s="1">
        <v>0</v>
      </c>
      <c r="T901" s="1">
        <v>0</v>
      </c>
      <c r="U901" s="1">
        <v>0</v>
      </c>
      <c r="W901" s="1">
        <v>0</v>
      </c>
      <c r="X901" s="1">
        <v>0</v>
      </c>
      <c r="Y901" s="1">
        <v>0</v>
      </c>
      <c r="AB901" s="275">
        <v>44644</v>
      </c>
      <c r="AC901" s="1">
        <v>1</v>
      </c>
      <c r="AD901" s="1" t="s">
        <v>2623</v>
      </c>
      <c r="AE901" s="1">
        <v>1</v>
      </c>
      <c r="AF901" s="1">
        <v>30</v>
      </c>
      <c r="AG901" s="1">
        <v>0</v>
      </c>
      <c r="AN901" s="1">
        <v>1</v>
      </c>
      <c r="AO901" s="1">
        <v>1</v>
      </c>
      <c r="AP901" s="275"/>
      <c r="AR901" s="276">
        <v>9283.5499999999993</v>
      </c>
      <c r="AS901" s="1" t="s">
        <v>2657</v>
      </c>
      <c r="AT901" s="1">
        <v>0</v>
      </c>
      <c r="AU901" s="1">
        <v>0</v>
      </c>
      <c r="AX901" s="1">
        <v>5</v>
      </c>
      <c r="BC901" s="1">
        <v>1</v>
      </c>
      <c r="BD901" s="1">
        <v>7</v>
      </c>
      <c r="BE901" s="1">
        <v>2</v>
      </c>
      <c r="BF901" s="296">
        <v>70134.766463081003</v>
      </c>
      <c r="BO901" s="279">
        <f t="shared" si="59"/>
        <v>2294609228</v>
      </c>
      <c r="BP901" s="2">
        <f t="shared" si="60"/>
        <v>0</v>
      </c>
      <c r="BQ901" s="2">
        <f t="shared" si="58"/>
        <v>2251210</v>
      </c>
      <c r="BS901" s="280">
        <v>2294609228</v>
      </c>
      <c r="BT901" s="281"/>
      <c r="BU901" s="281"/>
      <c r="BV901" s="281"/>
      <c r="BW901" s="281"/>
      <c r="BX901" s="281"/>
      <c r="BY901" s="281"/>
      <c r="BZ901" s="281"/>
      <c r="CA901" s="281">
        <v>2251210</v>
      </c>
      <c r="CB901" s="281"/>
      <c r="CC901" s="281"/>
      <c r="CD901" s="281"/>
      <c r="CE901" s="281"/>
      <c r="CF901" s="281"/>
      <c r="CG901" s="281"/>
    </row>
    <row r="902" spans="1:85" x14ac:dyDescent="0.3">
      <c r="A902" s="273">
        <f t="shared" si="57"/>
        <v>0</v>
      </c>
      <c r="B902" s="1" t="s">
        <v>2621</v>
      </c>
      <c r="C902" s="274">
        <v>26928760</v>
      </c>
      <c r="D902" s="1">
        <v>144205</v>
      </c>
      <c r="E902" s="1">
        <v>4</v>
      </c>
      <c r="F902" s="1" t="s">
        <v>4991</v>
      </c>
      <c r="G902" s="275">
        <v>44293</v>
      </c>
      <c r="H902" s="275">
        <v>45412</v>
      </c>
      <c r="I902" s="1">
        <v>0</v>
      </c>
      <c r="J902" s="1">
        <v>1</v>
      </c>
      <c r="K902" s="1">
        <v>11</v>
      </c>
      <c r="L902" s="1">
        <v>30</v>
      </c>
      <c r="M902" s="1">
        <v>2</v>
      </c>
      <c r="N902" s="1">
        <v>17.690000000000001</v>
      </c>
      <c r="O902" s="1">
        <v>19.2</v>
      </c>
      <c r="P902" s="1">
        <v>251100</v>
      </c>
      <c r="Q902" s="1">
        <v>9091</v>
      </c>
      <c r="R902" s="1">
        <v>188143</v>
      </c>
      <c r="S902" s="1">
        <v>0</v>
      </c>
      <c r="T902" s="1">
        <v>0</v>
      </c>
      <c r="U902" s="1">
        <v>0</v>
      </c>
      <c r="W902" s="1">
        <v>0</v>
      </c>
      <c r="X902" s="1">
        <v>0</v>
      </c>
      <c r="Y902" s="1">
        <v>0</v>
      </c>
      <c r="AB902" s="275">
        <v>44644</v>
      </c>
      <c r="AC902" s="1">
        <v>1</v>
      </c>
      <c r="AD902" s="1" t="s">
        <v>2623</v>
      </c>
      <c r="AE902" s="1">
        <v>1</v>
      </c>
      <c r="AF902" s="1">
        <v>30</v>
      </c>
      <c r="AG902" s="1">
        <v>0</v>
      </c>
      <c r="AN902" s="1">
        <v>1</v>
      </c>
      <c r="AO902" s="1">
        <v>1</v>
      </c>
      <c r="AR902" s="276">
        <v>26690.21</v>
      </c>
      <c r="AS902" s="1" t="s">
        <v>2657</v>
      </c>
      <c r="AT902" s="1">
        <v>0</v>
      </c>
      <c r="AU902" s="1">
        <v>0</v>
      </c>
      <c r="AX902" s="1">
        <v>5</v>
      </c>
      <c r="BC902" s="1">
        <v>1</v>
      </c>
      <c r="BD902" s="1">
        <v>7</v>
      </c>
      <c r="BE902" s="1">
        <v>2</v>
      </c>
      <c r="BF902" s="296">
        <v>201216.3433874691</v>
      </c>
      <c r="BO902" s="279">
        <f t="shared" si="59"/>
        <v>0</v>
      </c>
      <c r="BP902" s="2">
        <f t="shared" si="60"/>
        <v>0</v>
      </c>
      <c r="BQ902" s="2">
        <f t="shared" si="58"/>
        <v>0</v>
      </c>
      <c r="BS902"/>
      <c r="BT902"/>
      <c r="BU902"/>
      <c r="BV902"/>
      <c r="BW902"/>
      <c r="BX902"/>
      <c r="BY902"/>
      <c r="BZ902"/>
      <c r="CA902"/>
      <c r="CB902"/>
      <c r="CC902"/>
      <c r="CD902"/>
      <c r="CE902"/>
      <c r="CF902"/>
    </row>
    <row r="903" spans="1:85" x14ac:dyDescent="0.3">
      <c r="A903" s="273">
        <f t="shared" si="57"/>
        <v>0</v>
      </c>
      <c r="B903" s="1" t="s">
        <v>2621</v>
      </c>
      <c r="C903" s="274">
        <v>26928760</v>
      </c>
      <c r="D903" s="1">
        <v>144205</v>
      </c>
      <c r="E903" s="1">
        <v>4</v>
      </c>
      <c r="F903" s="1" t="s">
        <v>4992</v>
      </c>
      <c r="G903" s="275">
        <v>44293</v>
      </c>
      <c r="H903" s="275">
        <v>45412</v>
      </c>
      <c r="I903" s="1">
        <v>0</v>
      </c>
      <c r="J903" s="1">
        <v>1</v>
      </c>
      <c r="K903" s="1">
        <v>11</v>
      </c>
      <c r="L903" s="1">
        <v>30</v>
      </c>
      <c r="M903" s="1">
        <v>2</v>
      </c>
      <c r="N903" s="1">
        <v>17.690000000000001</v>
      </c>
      <c r="O903" s="1">
        <v>19.2</v>
      </c>
      <c r="P903" s="1">
        <v>16100</v>
      </c>
      <c r="Q903" s="1">
        <v>583</v>
      </c>
      <c r="R903" s="1">
        <v>12060</v>
      </c>
      <c r="S903" s="1">
        <v>0</v>
      </c>
      <c r="T903" s="1">
        <v>0</v>
      </c>
      <c r="U903" s="1">
        <v>0</v>
      </c>
      <c r="W903" s="1">
        <v>0</v>
      </c>
      <c r="X903" s="1">
        <v>0</v>
      </c>
      <c r="Y903" s="1">
        <v>0</v>
      </c>
      <c r="AB903" s="275">
        <v>44644</v>
      </c>
      <c r="AC903" s="1">
        <v>1</v>
      </c>
      <c r="AD903" s="1" t="s">
        <v>2623</v>
      </c>
      <c r="AE903" s="1">
        <v>1</v>
      </c>
      <c r="AF903" s="1">
        <v>30</v>
      </c>
      <c r="AG903" s="1">
        <v>0</v>
      </c>
      <c r="AN903" s="1">
        <v>1</v>
      </c>
      <c r="AO903" s="1">
        <v>1</v>
      </c>
      <c r="AR903" s="276">
        <v>1740.67</v>
      </c>
      <c r="AS903" s="1" t="s">
        <v>2657</v>
      </c>
      <c r="AT903" s="1">
        <v>0</v>
      </c>
      <c r="AU903" s="1">
        <v>0</v>
      </c>
      <c r="AX903" s="1">
        <v>5</v>
      </c>
      <c r="BC903" s="1">
        <v>1</v>
      </c>
      <c r="BD903" s="1">
        <v>7</v>
      </c>
      <c r="BE903" s="1">
        <v>2</v>
      </c>
      <c r="BF903" s="296">
        <v>12898.003652821935</v>
      </c>
      <c r="BO903" s="279">
        <f t="shared" si="59"/>
        <v>0</v>
      </c>
      <c r="BP903" s="2">
        <f t="shared" si="60"/>
        <v>0</v>
      </c>
      <c r="BQ903" s="2">
        <f t="shared" si="58"/>
        <v>0</v>
      </c>
      <c r="BS903"/>
      <c r="BT903"/>
      <c r="BU903"/>
      <c r="BV903"/>
      <c r="BW903"/>
      <c r="BX903"/>
      <c r="BY903"/>
      <c r="BZ903"/>
      <c r="CA903"/>
      <c r="CB903"/>
      <c r="CC903"/>
      <c r="CD903"/>
      <c r="CE903"/>
      <c r="CF903"/>
    </row>
    <row r="904" spans="1:85" x14ac:dyDescent="0.3">
      <c r="A904" s="273">
        <f t="shared" si="57"/>
        <v>0</v>
      </c>
      <c r="B904" s="1" t="s">
        <v>2621</v>
      </c>
      <c r="C904" s="274">
        <v>26928760</v>
      </c>
      <c r="D904" s="1">
        <v>144205</v>
      </c>
      <c r="E904" s="1">
        <v>4</v>
      </c>
      <c r="F904" s="1" t="s">
        <v>4852</v>
      </c>
      <c r="G904" s="275">
        <v>44280</v>
      </c>
      <c r="H904" s="275">
        <v>45382</v>
      </c>
      <c r="I904" s="1">
        <v>0</v>
      </c>
      <c r="J904" s="1">
        <v>1</v>
      </c>
      <c r="K904" s="1">
        <v>12</v>
      </c>
      <c r="L904" s="1">
        <v>30</v>
      </c>
      <c r="M904" s="1">
        <v>2</v>
      </c>
      <c r="N904" s="1">
        <v>17.690000000000001</v>
      </c>
      <c r="O904" s="1">
        <v>19.2</v>
      </c>
      <c r="P904" s="1">
        <v>80000</v>
      </c>
      <c r="Q904" s="1">
        <v>2896</v>
      </c>
      <c r="R904" s="1">
        <v>57954</v>
      </c>
      <c r="S904" s="1">
        <v>0</v>
      </c>
      <c r="T904" s="1">
        <v>0</v>
      </c>
      <c r="U904" s="1">
        <v>0</v>
      </c>
      <c r="W904" s="1">
        <v>0</v>
      </c>
      <c r="X904" s="1">
        <v>0</v>
      </c>
      <c r="Y904" s="1">
        <v>0</v>
      </c>
      <c r="AB904" s="275">
        <v>44644</v>
      </c>
      <c r="AC904" s="1">
        <v>1</v>
      </c>
      <c r="AD904" s="1" t="s">
        <v>2623</v>
      </c>
      <c r="AE904" s="1">
        <v>1</v>
      </c>
      <c r="AF904" s="1">
        <v>30</v>
      </c>
      <c r="AG904" s="1">
        <v>0</v>
      </c>
      <c r="AN904" s="1">
        <v>1</v>
      </c>
      <c r="AO904" s="1">
        <v>1</v>
      </c>
      <c r="AR904" s="276">
        <v>8123.11</v>
      </c>
      <c r="AS904" s="1" t="s">
        <v>2657</v>
      </c>
      <c r="AT904" s="1">
        <v>0</v>
      </c>
      <c r="AU904" s="1">
        <v>0</v>
      </c>
      <c r="AX904" s="1">
        <v>5</v>
      </c>
      <c r="BC904" s="1">
        <v>1</v>
      </c>
      <c r="BD904" s="1">
        <v>7</v>
      </c>
      <c r="BE904" s="1">
        <v>2</v>
      </c>
      <c r="BF904" s="296">
        <v>61981.0036231876</v>
      </c>
      <c r="BO904" s="279">
        <f t="shared" si="59"/>
        <v>0</v>
      </c>
      <c r="BP904" s="2">
        <f t="shared" si="60"/>
        <v>0</v>
      </c>
      <c r="BQ904" s="2">
        <f t="shared" si="58"/>
        <v>0</v>
      </c>
      <c r="BS904"/>
      <c r="BT904"/>
      <c r="BU904"/>
      <c r="BV904"/>
      <c r="BW904"/>
      <c r="BX904"/>
      <c r="BY904"/>
      <c r="BZ904"/>
      <c r="CA904"/>
      <c r="CB904"/>
      <c r="CC904"/>
      <c r="CD904"/>
      <c r="CE904"/>
      <c r="CF904"/>
    </row>
    <row r="905" spans="1:85" x14ac:dyDescent="0.3">
      <c r="A905" s="273">
        <f t="shared" si="57"/>
        <v>0</v>
      </c>
      <c r="B905" s="1" t="s">
        <v>2621</v>
      </c>
      <c r="C905" s="274">
        <v>26928760</v>
      </c>
      <c r="D905" s="1">
        <v>144205</v>
      </c>
      <c r="E905" s="1">
        <v>4</v>
      </c>
      <c r="F905" s="1" t="s">
        <v>4821</v>
      </c>
      <c r="G905" s="275">
        <v>44275</v>
      </c>
      <c r="H905" s="275">
        <v>45382</v>
      </c>
      <c r="I905" s="1">
        <v>0</v>
      </c>
      <c r="J905" s="1">
        <v>1</v>
      </c>
      <c r="K905" s="1">
        <v>12</v>
      </c>
      <c r="L905" s="1">
        <v>30</v>
      </c>
      <c r="M905" s="1">
        <v>2</v>
      </c>
      <c r="N905" s="1">
        <v>17.690000000000001</v>
      </c>
      <c r="O905" s="1">
        <v>19.2</v>
      </c>
      <c r="P905" s="1">
        <v>141800</v>
      </c>
      <c r="Q905" s="1">
        <v>5134</v>
      </c>
      <c r="R905" s="1">
        <v>102716</v>
      </c>
      <c r="S905" s="1">
        <v>0</v>
      </c>
      <c r="T905" s="1">
        <v>0</v>
      </c>
      <c r="U905" s="1">
        <v>0</v>
      </c>
      <c r="W905" s="1">
        <v>0</v>
      </c>
      <c r="X905" s="1">
        <v>0</v>
      </c>
      <c r="Y905" s="1">
        <v>0</v>
      </c>
      <c r="AB905" s="275">
        <v>44644</v>
      </c>
      <c r="AC905" s="1">
        <v>1</v>
      </c>
      <c r="AD905" s="1" t="s">
        <v>2623</v>
      </c>
      <c r="AE905" s="1">
        <v>1</v>
      </c>
      <c r="AF905" s="1">
        <v>30</v>
      </c>
      <c r="AG905" s="1">
        <v>0</v>
      </c>
      <c r="AN905" s="1">
        <v>1</v>
      </c>
      <c r="AO905" s="1">
        <v>1</v>
      </c>
      <c r="AR905" s="276">
        <v>14505.55</v>
      </c>
      <c r="AS905" s="1" t="s">
        <v>2657</v>
      </c>
      <c r="AT905" s="1">
        <v>0</v>
      </c>
      <c r="AU905" s="1">
        <v>0</v>
      </c>
      <c r="AX905" s="1">
        <v>5</v>
      </c>
      <c r="BC905" s="1">
        <v>1</v>
      </c>
      <c r="BD905" s="1">
        <v>7</v>
      </c>
      <c r="BE905" s="1">
        <v>2</v>
      </c>
      <c r="BF905" s="296">
        <v>109853.34520756699</v>
      </c>
      <c r="BO905" s="279">
        <f t="shared" si="59"/>
        <v>0</v>
      </c>
      <c r="BP905" s="2">
        <f t="shared" si="60"/>
        <v>0</v>
      </c>
      <c r="BQ905" s="2">
        <f t="shared" si="58"/>
        <v>0</v>
      </c>
      <c r="BS905"/>
      <c r="BT905"/>
      <c r="BU905"/>
      <c r="BV905"/>
      <c r="BW905"/>
      <c r="BX905"/>
      <c r="BY905"/>
      <c r="BZ905"/>
      <c r="CA905"/>
      <c r="CB905"/>
      <c r="CC905"/>
      <c r="CD905"/>
      <c r="CE905"/>
      <c r="CF905"/>
    </row>
    <row r="906" spans="1:85" x14ac:dyDescent="0.3">
      <c r="A906" s="273">
        <f t="shared" si="57"/>
        <v>0</v>
      </c>
      <c r="B906" s="1" t="s">
        <v>2621</v>
      </c>
      <c r="C906" s="274">
        <v>26928760</v>
      </c>
      <c r="D906" s="1">
        <v>144205</v>
      </c>
      <c r="E906" s="1">
        <v>4</v>
      </c>
      <c r="F906" s="1" t="s">
        <v>4825</v>
      </c>
      <c r="G906" s="275">
        <v>44276</v>
      </c>
      <c r="H906" s="275">
        <v>45382</v>
      </c>
      <c r="I906" s="1">
        <v>0</v>
      </c>
      <c r="J906" s="1">
        <v>1</v>
      </c>
      <c r="K906" s="1">
        <v>12</v>
      </c>
      <c r="L906" s="1">
        <v>30</v>
      </c>
      <c r="M906" s="1">
        <v>2</v>
      </c>
      <c r="N906" s="1">
        <v>17.690000000000001</v>
      </c>
      <c r="O906" s="1">
        <v>19.2</v>
      </c>
      <c r="P906" s="1">
        <v>155950</v>
      </c>
      <c r="Q906" s="1">
        <v>5646</v>
      </c>
      <c r="R906" s="1">
        <v>112968</v>
      </c>
      <c r="S906" s="1">
        <v>0</v>
      </c>
      <c r="T906" s="1">
        <v>0</v>
      </c>
      <c r="U906" s="1">
        <v>0</v>
      </c>
      <c r="W906" s="1">
        <v>0</v>
      </c>
      <c r="X906" s="1">
        <v>0</v>
      </c>
      <c r="Y906" s="1">
        <v>0</v>
      </c>
      <c r="AB906" s="275">
        <v>44644</v>
      </c>
      <c r="AC906" s="1">
        <v>1</v>
      </c>
      <c r="AD906" s="1" t="s">
        <v>2623</v>
      </c>
      <c r="AE906" s="1">
        <v>1</v>
      </c>
      <c r="AF906" s="1">
        <v>30</v>
      </c>
      <c r="AG906" s="1">
        <v>0</v>
      </c>
      <c r="AN906" s="1">
        <v>1</v>
      </c>
      <c r="AO906" s="1">
        <v>1</v>
      </c>
      <c r="AR906" s="276">
        <v>16052.81</v>
      </c>
      <c r="AS906" s="1" t="s">
        <v>2657</v>
      </c>
      <c r="AT906" s="1">
        <v>0</v>
      </c>
      <c r="AU906" s="1">
        <v>0</v>
      </c>
      <c r="AX906" s="1">
        <v>5</v>
      </c>
      <c r="BC906" s="1">
        <v>1</v>
      </c>
      <c r="BD906" s="1">
        <v>7</v>
      </c>
      <c r="BE906" s="1">
        <v>2</v>
      </c>
      <c r="BF906" s="296">
        <v>120817.71779867233</v>
      </c>
      <c r="BO906" s="279">
        <f t="shared" si="59"/>
        <v>0</v>
      </c>
      <c r="BP906" s="2">
        <f t="shared" si="60"/>
        <v>0</v>
      </c>
      <c r="BQ906" s="2">
        <f t="shared" si="58"/>
        <v>0</v>
      </c>
      <c r="BS906"/>
      <c r="BT906"/>
      <c r="BU906"/>
      <c r="BV906"/>
      <c r="BW906"/>
      <c r="BX906"/>
      <c r="BY906"/>
      <c r="BZ906"/>
      <c r="CA906"/>
      <c r="CB906"/>
      <c r="CC906"/>
      <c r="CD906"/>
      <c r="CE906"/>
      <c r="CF906"/>
    </row>
    <row r="907" spans="1:85" x14ac:dyDescent="0.3">
      <c r="A907" s="273">
        <f t="shared" si="57"/>
        <v>0</v>
      </c>
      <c r="B907" s="1" t="s">
        <v>2621</v>
      </c>
      <c r="C907" s="274">
        <v>26928760</v>
      </c>
      <c r="D907" s="1">
        <v>144205</v>
      </c>
      <c r="E907" s="1">
        <v>4</v>
      </c>
      <c r="F907" s="1" t="s">
        <v>4658</v>
      </c>
      <c r="G907" s="275">
        <v>44455</v>
      </c>
      <c r="H907" s="275">
        <v>45565</v>
      </c>
      <c r="I907" s="1">
        <v>0</v>
      </c>
      <c r="J907" s="1">
        <v>1</v>
      </c>
      <c r="K907" s="1">
        <v>6</v>
      </c>
      <c r="L907" s="1">
        <v>30</v>
      </c>
      <c r="M907" s="1">
        <v>2</v>
      </c>
      <c r="N907" s="1">
        <v>17.690000000000001</v>
      </c>
      <c r="O907" s="1">
        <v>19.2</v>
      </c>
      <c r="P907" s="1">
        <v>45700</v>
      </c>
      <c r="Q907" s="1">
        <v>1655</v>
      </c>
      <c r="R907" s="1">
        <v>39681</v>
      </c>
      <c r="S907" s="1">
        <v>0</v>
      </c>
      <c r="T907" s="1">
        <v>0</v>
      </c>
      <c r="U907" s="1">
        <v>0</v>
      </c>
      <c r="W907" s="1">
        <v>0</v>
      </c>
      <c r="X907" s="1">
        <v>0</v>
      </c>
      <c r="Y907" s="1">
        <v>0</v>
      </c>
      <c r="AB907" s="275">
        <v>44644</v>
      </c>
      <c r="AC907" s="1">
        <v>1</v>
      </c>
      <c r="AD907" s="1" t="s">
        <v>2623</v>
      </c>
      <c r="AE907" s="1">
        <v>1</v>
      </c>
      <c r="AF907" s="1">
        <v>30</v>
      </c>
      <c r="AG907" s="1">
        <v>0</v>
      </c>
      <c r="AN907" s="1">
        <v>1</v>
      </c>
      <c r="AO907" s="1">
        <v>1</v>
      </c>
      <c r="AR907" s="276">
        <v>5608.81</v>
      </c>
      <c r="AS907" s="1" t="s">
        <v>2657</v>
      </c>
      <c r="AT907" s="1">
        <v>0</v>
      </c>
      <c r="AU907" s="1">
        <v>0</v>
      </c>
      <c r="AX907" s="1">
        <v>5</v>
      </c>
      <c r="BC907" s="1">
        <v>1</v>
      </c>
      <c r="BD907" s="1">
        <v>7</v>
      </c>
      <c r="BE907" s="1">
        <v>2</v>
      </c>
      <c r="BF907" s="296">
        <v>42438.282168128295</v>
      </c>
      <c r="BO907" s="279">
        <f t="shared" si="59"/>
        <v>0</v>
      </c>
      <c r="BP907" s="2">
        <f t="shared" si="60"/>
        <v>0</v>
      </c>
      <c r="BQ907" s="2">
        <f t="shared" si="58"/>
        <v>0</v>
      </c>
      <c r="BS907"/>
      <c r="BT907"/>
      <c r="BU907"/>
      <c r="BV907"/>
      <c r="BW907"/>
      <c r="BX907"/>
      <c r="BY907"/>
      <c r="BZ907"/>
      <c r="CA907"/>
      <c r="CB907"/>
      <c r="CC907"/>
      <c r="CD907"/>
      <c r="CE907"/>
      <c r="CF907"/>
    </row>
    <row r="908" spans="1:85" x14ac:dyDescent="0.3">
      <c r="A908" s="273">
        <f t="shared" si="57"/>
        <v>0</v>
      </c>
      <c r="B908" s="1" t="s">
        <v>2621</v>
      </c>
      <c r="C908" s="274">
        <v>26928760</v>
      </c>
      <c r="D908" s="1">
        <v>144205</v>
      </c>
      <c r="E908" s="1">
        <v>4</v>
      </c>
      <c r="F908" s="1" t="s">
        <v>4691</v>
      </c>
      <c r="G908" s="275">
        <v>44291</v>
      </c>
      <c r="H908" s="275">
        <v>45412</v>
      </c>
      <c r="I908" s="1">
        <v>0</v>
      </c>
      <c r="J908" s="1">
        <v>1</v>
      </c>
      <c r="K908" s="1">
        <v>11</v>
      </c>
      <c r="L908" s="1">
        <v>30</v>
      </c>
      <c r="M908" s="1">
        <v>2</v>
      </c>
      <c r="N908" s="1">
        <v>17.690000000000001</v>
      </c>
      <c r="O908" s="1">
        <v>19.2</v>
      </c>
      <c r="P908" s="1">
        <v>35000</v>
      </c>
      <c r="Q908" s="1">
        <v>1267</v>
      </c>
      <c r="R908" s="1">
        <v>26225</v>
      </c>
      <c r="S908" s="1">
        <v>0</v>
      </c>
      <c r="T908" s="1">
        <v>0</v>
      </c>
      <c r="U908" s="1">
        <v>0</v>
      </c>
      <c r="W908" s="1">
        <v>0</v>
      </c>
      <c r="X908" s="1">
        <v>0</v>
      </c>
      <c r="Y908" s="1">
        <v>0</v>
      </c>
      <c r="AB908" s="275">
        <v>44644</v>
      </c>
      <c r="AC908" s="1">
        <v>1</v>
      </c>
      <c r="AD908" s="1" t="s">
        <v>2623</v>
      </c>
      <c r="AE908" s="1">
        <v>1</v>
      </c>
      <c r="AF908" s="1">
        <v>30</v>
      </c>
      <c r="AG908" s="1">
        <v>0</v>
      </c>
      <c r="AN908" s="1">
        <v>1</v>
      </c>
      <c r="AO908" s="1">
        <v>1</v>
      </c>
      <c r="AR908" s="276">
        <v>3674.74</v>
      </c>
      <c r="AS908" s="1" t="s">
        <v>2657</v>
      </c>
      <c r="AT908" s="1">
        <v>0</v>
      </c>
      <c r="AU908" s="1">
        <v>0</v>
      </c>
      <c r="AX908" s="1">
        <v>5</v>
      </c>
      <c r="BC908" s="1">
        <v>1</v>
      </c>
      <c r="BD908" s="1">
        <v>7</v>
      </c>
      <c r="BE908" s="1">
        <v>2</v>
      </c>
      <c r="BF908" s="296">
        <v>28047.27577075085</v>
      </c>
      <c r="BO908" s="279">
        <f t="shared" si="59"/>
        <v>0</v>
      </c>
      <c r="BP908" s="2">
        <f t="shared" si="60"/>
        <v>0</v>
      </c>
      <c r="BQ908" s="2">
        <f t="shared" si="58"/>
        <v>0</v>
      </c>
      <c r="BS908"/>
      <c r="BT908"/>
      <c r="BU908"/>
      <c r="BV908"/>
      <c r="BW908"/>
      <c r="BX908"/>
      <c r="BY908"/>
      <c r="BZ908"/>
      <c r="CA908"/>
      <c r="CB908"/>
      <c r="CC908"/>
      <c r="CD908"/>
      <c r="CE908"/>
      <c r="CF908"/>
    </row>
    <row r="909" spans="1:85" x14ac:dyDescent="0.3">
      <c r="A909" s="273">
        <f t="shared" si="57"/>
        <v>0</v>
      </c>
      <c r="B909" s="1" t="s">
        <v>2621</v>
      </c>
      <c r="C909" s="274">
        <v>26928760</v>
      </c>
      <c r="D909" s="1">
        <v>144205</v>
      </c>
      <c r="E909" s="1">
        <v>4</v>
      </c>
      <c r="F909" s="1" t="s">
        <v>4692</v>
      </c>
      <c r="G909" s="275">
        <v>44291</v>
      </c>
      <c r="H909" s="275">
        <v>45412</v>
      </c>
      <c r="I909" s="1">
        <v>0</v>
      </c>
      <c r="J909" s="1">
        <v>1</v>
      </c>
      <c r="K909" s="1">
        <v>11</v>
      </c>
      <c r="L909" s="1">
        <v>30</v>
      </c>
      <c r="M909" s="1">
        <v>2</v>
      </c>
      <c r="N909" s="1">
        <v>17.690000000000001</v>
      </c>
      <c r="O909" s="1">
        <v>19.2</v>
      </c>
      <c r="P909" s="1">
        <v>29000</v>
      </c>
      <c r="Q909" s="1">
        <v>1050</v>
      </c>
      <c r="R909" s="1">
        <v>21728</v>
      </c>
      <c r="S909" s="1">
        <v>0</v>
      </c>
      <c r="T909" s="1">
        <v>0</v>
      </c>
      <c r="U909" s="1">
        <v>0</v>
      </c>
      <c r="W909" s="1">
        <v>0</v>
      </c>
      <c r="X909" s="1">
        <v>0</v>
      </c>
      <c r="Y909" s="1">
        <v>0</v>
      </c>
      <c r="AB909" s="275">
        <v>44644</v>
      </c>
      <c r="AC909" s="1">
        <v>1</v>
      </c>
      <c r="AD909" s="1" t="s">
        <v>2623</v>
      </c>
      <c r="AE909" s="1">
        <v>1</v>
      </c>
      <c r="AF909" s="1">
        <v>30</v>
      </c>
      <c r="AG909" s="1">
        <v>0</v>
      </c>
      <c r="AN909" s="1">
        <v>1</v>
      </c>
      <c r="AO909" s="1">
        <v>1</v>
      </c>
      <c r="AR909" s="276">
        <v>3094.52</v>
      </c>
      <c r="AS909" s="1" t="s">
        <v>2657</v>
      </c>
      <c r="AT909" s="1">
        <v>0</v>
      </c>
      <c r="AU909" s="1">
        <v>0</v>
      </c>
      <c r="AX909" s="1">
        <v>5</v>
      </c>
      <c r="BC909" s="1">
        <v>1</v>
      </c>
      <c r="BD909" s="1">
        <v>7</v>
      </c>
      <c r="BE909" s="1">
        <v>2</v>
      </c>
      <c r="BF909" s="296">
        <v>23237.796299213514</v>
      </c>
      <c r="BO909" s="279">
        <f t="shared" si="59"/>
        <v>0</v>
      </c>
      <c r="BP909" s="2">
        <f t="shared" si="60"/>
        <v>0</v>
      </c>
      <c r="BQ909" s="2">
        <f t="shared" si="58"/>
        <v>0</v>
      </c>
      <c r="BS909"/>
      <c r="BT909"/>
      <c r="BU909"/>
      <c r="BV909"/>
      <c r="BW909"/>
      <c r="BX909"/>
      <c r="BY909"/>
      <c r="BZ909"/>
      <c r="CA909"/>
      <c r="CB909"/>
      <c r="CC909"/>
      <c r="CD909"/>
      <c r="CE909"/>
      <c r="CF909"/>
    </row>
    <row r="910" spans="1:85" x14ac:dyDescent="0.3">
      <c r="A910" s="273">
        <f t="shared" si="57"/>
        <v>0</v>
      </c>
      <c r="B910" s="1" t="s">
        <v>2621</v>
      </c>
      <c r="C910" s="274">
        <v>26928760</v>
      </c>
      <c r="D910" s="1">
        <v>144205</v>
      </c>
      <c r="E910" s="1">
        <v>4</v>
      </c>
      <c r="F910" s="1" t="s">
        <v>4970</v>
      </c>
      <c r="G910" s="275">
        <v>44258</v>
      </c>
      <c r="H910" s="275">
        <v>45382</v>
      </c>
      <c r="I910" s="1">
        <v>0</v>
      </c>
      <c r="J910" s="1">
        <v>1</v>
      </c>
      <c r="K910" s="1">
        <v>12</v>
      </c>
      <c r="L910" s="1">
        <v>30</v>
      </c>
      <c r="M910" s="1">
        <v>2</v>
      </c>
      <c r="N910" s="1">
        <v>17.690000000000001</v>
      </c>
      <c r="O910" s="1">
        <v>19.2</v>
      </c>
      <c r="P910" s="1">
        <v>15000</v>
      </c>
      <c r="Q910" s="1">
        <v>543</v>
      </c>
      <c r="R910" s="1">
        <v>10863</v>
      </c>
      <c r="S910" s="1">
        <v>0</v>
      </c>
      <c r="T910" s="1">
        <v>0</v>
      </c>
      <c r="U910" s="1">
        <v>0</v>
      </c>
      <c r="W910" s="1">
        <v>0</v>
      </c>
      <c r="X910" s="1">
        <v>0</v>
      </c>
      <c r="Y910" s="1">
        <v>0</v>
      </c>
      <c r="AB910" s="275">
        <v>44644</v>
      </c>
      <c r="AC910" s="1">
        <v>1</v>
      </c>
      <c r="AD910" s="1" t="s">
        <v>2623</v>
      </c>
      <c r="AE910" s="1">
        <v>1</v>
      </c>
      <c r="AF910" s="1">
        <v>30</v>
      </c>
      <c r="AG910" s="1">
        <v>0</v>
      </c>
      <c r="AN910" s="1">
        <v>1</v>
      </c>
      <c r="AO910" s="1">
        <v>1</v>
      </c>
      <c r="AR910" s="276">
        <v>1547.26</v>
      </c>
      <c r="AS910" s="1" t="s">
        <v>2657</v>
      </c>
      <c r="AT910" s="1">
        <v>0</v>
      </c>
      <c r="AU910" s="1">
        <v>0</v>
      </c>
      <c r="AX910" s="1">
        <v>5</v>
      </c>
      <c r="BC910" s="1">
        <v>1</v>
      </c>
      <c r="BD910" s="1">
        <v>7</v>
      </c>
      <c r="BE910" s="1">
        <v>2</v>
      </c>
      <c r="BF910" s="296">
        <v>11617.828663400056</v>
      </c>
      <c r="BO910" s="279">
        <f t="shared" si="59"/>
        <v>0</v>
      </c>
      <c r="BP910" s="2">
        <f t="shared" si="60"/>
        <v>0</v>
      </c>
      <c r="BQ910" s="2">
        <f t="shared" si="58"/>
        <v>0</v>
      </c>
      <c r="BS910"/>
      <c r="BT910"/>
      <c r="BU910"/>
      <c r="BV910"/>
      <c r="BW910"/>
      <c r="BX910"/>
      <c r="BY910"/>
      <c r="BZ910"/>
      <c r="CA910"/>
      <c r="CB910"/>
      <c r="CC910"/>
      <c r="CD910"/>
      <c r="CE910"/>
      <c r="CF910"/>
    </row>
    <row r="911" spans="1:85" x14ac:dyDescent="0.3">
      <c r="A911" s="273">
        <f t="shared" si="57"/>
        <v>0</v>
      </c>
      <c r="B911" s="1" t="s">
        <v>2621</v>
      </c>
      <c r="C911" s="274">
        <v>26928760</v>
      </c>
      <c r="D911" s="1">
        <v>144205</v>
      </c>
      <c r="E911" s="1">
        <v>4</v>
      </c>
      <c r="F911" s="1" t="s">
        <v>4769</v>
      </c>
      <c r="G911" s="275">
        <v>44377</v>
      </c>
      <c r="H911" s="275">
        <v>45473</v>
      </c>
      <c r="I911" s="1">
        <v>0</v>
      </c>
      <c r="J911" s="1">
        <v>1</v>
      </c>
      <c r="K911" s="1">
        <v>9</v>
      </c>
      <c r="L911" s="1">
        <v>30</v>
      </c>
      <c r="M911" s="1">
        <v>2</v>
      </c>
      <c r="N911" s="1">
        <v>17.690000000000001</v>
      </c>
      <c r="O911" s="1">
        <v>19.2</v>
      </c>
      <c r="P911" s="1">
        <v>100000</v>
      </c>
      <c r="Q911" s="1">
        <v>3620</v>
      </c>
      <c r="R911" s="1">
        <v>79803</v>
      </c>
      <c r="S911" s="1">
        <v>0</v>
      </c>
      <c r="T911" s="1">
        <v>0</v>
      </c>
      <c r="U911" s="1">
        <v>0</v>
      </c>
      <c r="W911" s="1">
        <v>0</v>
      </c>
      <c r="X911" s="1">
        <v>0</v>
      </c>
      <c r="Y911" s="1">
        <v>0</v>
      </c>
      <c r="AB911" s="275">
        <v>44644</v>
      </c>
      <c r="AC911" s="1">
        <v>1</v>
      </c>
      <c r="AD911" s="1" t="s">
        <v>2623</v>
      </c>
      <c r="AE911" s="1">
        <v>1</v>
      </c>
      <c r="AF911" s="1">
        <v>30</v>
      </c>
      <c r="AG911" s="1">
        <v>0</v>
      </c>
      <c r="AN911" s="1">
        <v>1</v>
      </c>
      <c r="AO911" s="1">
        <v>1</v>
      </c>
      <c r="AR911" s="276">
        <v>11217.62</v>
      </c>
      <c r="AS911" s="1" t="s">
        <v>2657</v>
      </c>
      <c r="AT911" s="1">
        <v>0</v>
      </c>
      <c r="AU911" s="1">
        <v>0</v>
      </c>
      <c r="AX911" s="1">
        <v>5</v>
      </c>
      <c r="BC911" s="1">
        <v>1</v>
      </c>
      <c r="BD911" s="1">
        <v>7</v>
      </c>
      <c r="BE911" s="1">
        <v>2</v>
      </c>
      <c r="BF911" s="296">
        <v>85348.207753412018</v>
      </c>
      <c r="BO911" s="279">
        <f t="shared" si="59"/>
        <v>0</v>
      </c>
      <c r="BP911" s="2">
        <f t="shared" si="60"/>
        <v>0</v>
      </c>
      <c r="BQ911" s="2">
        <f t="shared" si="58"/>
        <v>0</v>
      </c>
      <c r="BS911"/>
      <c r="BT911"/>
      <c r="BU911"/>
      <c r="BV911"/>
      <c r="BW911"/>
      <c r="BX911"/>
      <c r="BY911"/>
      <c r="BZ911"/>
      <c r="CA911"/>
      <c r="CB911"/>
      <c r="CC911"/>
      <c r="CD911"/>
      <c r="CE911"/>
      <c r="CF911"/>
    </row>
    <row r="912" spans="1:85" x14ac:dyDescent="0.3">
      <c r="A912" s="273">
        <f t="shared" si="57"/>
        <v>0</v>
      </c>
      <c r="B912" s="1" t="s">
        <v>2621</v>
      </c>
      <c r="C912" s="274">
        <v>26928760</v>
      </c>
      <c r="D912" s="1">
        <v>144205</v>
      </c>
      <c r="E912" s="1">
        <v>4</v>
      </c>
      <c r="F912" s="1" t="s">
        <v>4776</v>
      </c>
      <c r="G912" s="275">
        <v>44418</v>
      </c>
      <c r="H912" s="275">
        <v>45535</v>
      </c>
      <c r="I912" s="1">
        <v>0</v>
      </c>
      <c r="J912" s="1">
        <v>1</v>
      </c>
      <c r="K912" s="1">
        <v>7</v>
      </c>
      <c r="L912" s="1">
        <v>30</v>
      </c>
      <c r="M912" s="1">
        <v>2</v>
      </c>
      <c r="N912" s="1">
        <v>17.690000000000001</v>
      </c>
      <c r="O912" s="1">
        <v>19.2</v>
      </c>
      <c r="P912" s="1">
        <v>17000</v>
      </c>
      <c r="Q912" s="1">
        <v>615</v>
      </c>
      <c r="R912" s="1">
        <v>14373</v>
      </c>
      <c r="S912" s="1">
        <v>0</v>
      </c>
      <c r="T912" s="1">
        <v>0</v>
      </c>
      <c r="U912" s="1">
        <v>0</v>
      </c>
      <c r="W912" s="1">
        <v>0</v>
      </c>
      <c r="X912" s="1">
        <v>0</v>
      </c>
      <c r="Y912" s="1">
        <v>0</v>
      </c>
      <c r="AB912" s="275">
        <v>44644</v>
      </c>
      <c r="AC912" s="1">
        <v>1</v>
      </c>
      <c r="AD912" s="1" t="s">
        <v>2623</v>
      </c>
      <c r="AE912" s="1">
        <v>1</v>
      </c>
      <c r="AF912" s="1">
        <v>30</v>
      </c>
      <c r="AG912" s="1">
        <v>0</v>
      </c>
      <c r="AN912" s="1">
        <v>1</v>
      </c>
      <c r="AO912" s="1">
        <v>1</v>
      </c>
      <c r="AR912" s="276">
        <v>2127.48</v>
      </c>
      <c r="AS912" s="1" t="s">
        <v>2657</v>
      </c>
      <c r="AT912" s="1">
        <v>0</v>
      </c>
      <c r="AU912" s="1">
        <v>0</v>
      </c>
      <c r="AX912" s="1">
        <v>5</v>
      </c>
      <c r="BC912" s="1">
        <v>1</v>
      </c>
      <c r="BD912" s="1">
        <v>7</v>
      </c>
      <c r="BE912" s="1">
        <v>2</v>
      </c>
      <c r="BF912" s="296">
        <v>15371.725248922858</v>
      </c>
      <c r="BO912" s="279">
        <f t="shared" si="59"/>
        <v>0</v>
      </c>
      <c r="BP912" s="2">
        <f t="shared" si="60"/>
        <v>0</v>
      </c>
      <c r="BQ912" s="2">
        <f t="shared" si="58"/>
        <v>0</v>
      </c>
      <c r="BS912"/>
      <c r="BT912"/>
      <c r="BU912"/>
      <c r="BV912"/>
      <c r="BW912"/>
      <c r="BX912"/>
      <c r="BY912"/>
      <c r="BZ912"/>
      <c r="CA912"/>
      <c r="CB912"/>
      <c r="CC912"/>
      <c r="CD912"/>
      <c r="CE912"/>
      <c r="CF912"/>
    </row>
    <row r="913" spans="1:84" x14ac:dyDescent="0.3">
      <c r="A913" s="273">
        <f t="shared" si="57"/>
        <v>0</v>
      </c>
      <c r="B913" s="1" t="s">
        <v>2621</v>
      </c>
      <c r="C913" s="274">
        <v>26928760</v>
      </c>
      <c r="D913" s="1">
        <v>144205</v>
      </c>
      <c r="E913" s="1">
        <v>4</v>
      </c>
      <c r="F913" s="1" t="s">
        <v>5892</v>
      </c>
      <c r="G913" s="275">
        <v>44574</v>
      </c>
      <c r="H913" s="275">
        <v>45688</v>
      </c>
      <c r="I913" s="1">
        <v>0</v>
      </c>
      <c r="J913" s="1">
        <v>1</v>
      </c>
      <c r="K913" s="1">
        <v>2</v>
      </c>
      <c r="L913" s="1">
        <v>30</v>
      </c>
      <c r="M913" s="1">
        <v>2</v>
      </c>
      <c r="N913" s="1">
        <v>17.690000000000001</v>
      </c>
      <c r="O913" s="1">
        <v>19.2</v>
      </c>
      <c r="P913" s="1">
        <v>58000</v>
      </c>
      <c r="Q913" s="1">
        <v>2100</v>
      </c>
      <c r="R913" s="1">
        <v>55526</v>
      </c>
      <c r="S913" s="1">
        <v>0</v>
      </c>
      <c r="T913" s="1">
        <v>0</v>
      </c>
      <c r="U913" s="1">
        <v>0</v>
      </c>
      <c r="W913" s="1">
        <v>0</v>
      </c>
      <c r="X913" s="1">
        <v>0</v>
      </c>
      <c r="Y913" s="1">
        <v>0</v>
      </c>
      <c r="AB913" s="275">
        <v>44644</v>
      </c>
      <c r="AC913" s="1">
        <v>1</v>
      </c>
      <c r="AD913" s="1" t="s">
        <v>2623</v>
      </c>
      <c r="AE913" s="1">
        <v>1</v>
      </c>
      <c r="AF913" s="1">
        <v>30</v>
      </c>
      <c r="AG913" s="1">
        <v>0</v>
      </c>
      <c r="AN913" s="1">
        <v>1</v>
      </c>
      <c r="AO913" s="1">
        <v>1</v>
      </c>
      <c r="AR913" s="276">
        <v>7929.7</v>
      </c>
      <c r="AS913" s="1" t="s">
        <v>2657</v>
      </c>
      <c r="AT913" s="1">
        <v>0</v>
      </c>
      <c r="AU913" s="1">
        <v>0</v>
      </c>
      <c r="AX913" s="1">
        <v>5</v>
      </c>
      <c r="BC913" s="1">
        <v>1</v>
      </c>
      <c r="BD913" s="1">
        <v>7</v>
      </c>
      <c r="BE913" s="1">
        <v>2</v>
      </c>
      <c r="BF913" s="296">
        <v>59384.291113315987</v>
      </c>
      <c r="BO913" s="279">
        <f t="shared" si="59"/>
        <v>0</v>
      </c>
      <c r="BP913" s="2">
        <f t="shared" si="60"/>
        <v>0</v>
      </c>
      <c r="BQ913" s="2">
        <f t="shared" si="58"/>
        <v>0</v>
      </c>
      <c r="BS913"/>
      <c r="BT913"/>
      <c r="BU913"/>
      <c r="BV913"/>
      <c r="BW913"/>
      <c r="BX913"/>
      <c r="BY913"/>
      <c r="BZ913"/>
      <c r="CA913"/>
      <c r="CB913"/>
      <c r="CC913"/>
      <c r="CD913"/>
      <c r="CE913"/>
      <c r="CF913"/>
    </row>
    <row r="914" spans="1:84" x14ac:dyDescent="0.3">
      <c r="A914" s="273">
        <f t="shared" si="57"/>
        <v>0</v>
      </c>
      <c r="B914" s="1" t="s">
        <v>2621</v>
      </c>
      <c r="C914" s="274">
        <v>26928760</v>
      </c>
      <c r="D914" s="1">
        <v>144205</v>
      </c>
      <c r="E914" s="1">
        <v>4</v>
      </c>
      <c r="F914" s="1" t="s">
        <v>4875</v>
      </c>
      <c r="G914" s="275">
        <v>44416</v>
      </c>
      <c r="H914" s="275">
        <v>45535</v>
      </c>
      <c r="I914" s="1">
        <v>0</v>
      </c>
      <c r="J914" s="1">
        <v>1</v>
      </c>
      <c r="K914" s="1">
        <v>7</v>
      </c>
      <c r="L914" s="1">
        <v>30</v>
      </c>
      <c r="M914" s="1">
        <v>2</v>
      </c>
      <c r="N914" s="1">
        <v>17.690000000000001</v>
      </c>
      <c r="O914" s="1">
        <v>19.2</v>
      </c>
      <c r="P914" s="1">
        <v>18900</v>
      </c>
      <c r="Q914" s="1">
        <v>684</v>
      </c>
      <c r="R914" s="1">
        <v>15979</v>
      </c>
      <c r="S914" s="1">
        <v>0</v>
      </c>
      <c r="T914" s="1">
        <v>0</v>
      </c>
      <c r="U914" s="1">
        <v>0</v>
      </c>
      <c r="W914" s="1">
        <v>0</v>
      </c>
      <c r="X914" s="1">
        <v>0</v>
      </c>
      <c r="Y914" s="1">
        <v>0</v>
      </c>
      <c r="AB914" s="275">
        <v>44644</v>
      </c>
      <c r="AC914" s="1">
        <v>1</v>
      </c>
      <c r="AD914" s="1" t="s">
        <v>2623</v>
      </c>
      <c r="AE914" s="1">
        <v>1</v>
      </c>
      <c r="AF914" s="1">
        <v>30</v>
      </c>
      <c r="AG914" s="1">
        <v>0</v>
      </c>
      <c r="AN914" s="1">
        <v>1</v>
      </c>
      <c r="AO914" s="1">
        <v>1</v>
      </c>
      <c r="AR914" s="276">
        <v>2320.89</v>
      </c>
      <c r="AS914" s="1" t="s">
        <v>2657</v>
      </c>
      <c r="AT914" s="1">
        <v>0</v>
      </c>
      <c r="AU914" s="1">
        <v>0</v>
      </c>
      <c r="AX914" s="1">
        <v>5</v>
      </c>
      <c r="BC914" s="1">
        <v>1</v>
      </c>
      <c r="BD914" s="1">
        <v>7</v>
      </c>
      <c r="BE914" s="1">
        <v>2</v>
      </c>
      <c r="BF914" s="296">
        <v>17089.320096885713</v>
      </c>
      <c r="BO914" s="279">
        <f t="shared" si="59"/>
        <v>0</v>
      </c>
      <c r="BP914" s="2">
        <f t="shared" si="60"/>
        <v>0</v>
      </c>
      <c r="BQ914" s="2">
        <f t="shared" si="58"/>
        <v>0</v>
      </c>
      <c r="BS914"/>
      <c r="BT914"/>
      <c r="BU914"/>
      <c r="BV914"/>
      <c r="BW914"/>
      <c r="BX914"/>
      <c r="BY914"/>
      <c r="BZ914"/>
      <c r="CA914"/>
      <c r="CB914"/>
      <c r="CC914"/>
      <c r="CD914"/>
      <c r="CE914"/>
      <c r="CF914"/>
    </row>
    <row r="915" spans="1:84" x14ac:dyDescent="0.3">
      <c r="A915" s="273">
        <f t="shared" si="57"/>
        <v>0</v>
      </c>
      <c r="B915" s="1" t="s">
        <v>2621</v>
      </c>
      <c r="C915" s="274">
        <v>26928760</v>
      </c>
      <c r="D915" s="1">
        <v>144205</v>
      </c>
      <c r="E915" s="1">
        <v>4</v>
      </c>
      <c r="F915" s="1" t="s">
        <v>4895</v>
      </c>
      <c r="G915" s="275">
        <v>44498</v>
      </c>
      <c r="H915" s="275">
        <v>45596</v>
      </c>
      <c r="I915" s="1">
        <v>0</v>
      </c>
      <c r="J915" s="1">
        <v>1</v>
      </c>
      <c r="K915" s="1">
        <v>5</v>
      </c>
      <c r="L915" s="1">
        <v>30</v>
      </c>
      <c r="M915" s="1">
        <v>2</v>
      </c>
      <c r="N915" s="1">
        <v>17.690000000000001</v>
      </c>
      <c r="O915" s="1">
        <v>19.2</v>
      </c>
      <c r="P915" s="1">
        <v>262000</v>
      </c>
      <c r="Q915" s="1">
        <v>9486</v>
      </c>
      <c r="R915" s="1">
        <v>233467</v>
      </c>
      <c r="S915" s="1">
        <v>0</v>
      </c>
      <c r="T915" s="1">
        <v>0</v>
      </c>
      <c r="U915" s="1">
        <v>0</v>
      </c>
      <c r="W915" s="1">
        <v>0</v>
      </c>
      <c r="X915" s="1">
        <v>0</v>
      </c>
      <c r="Y915" s="1">
        <v>0</v>
      </c>
      <c r="AB915" s="275">
        <v>44644</v>
      </c>
      <c r="AC915" s="1">
        <v>1</v>
      </c>
      <c r="AD915" s="1" t="s">
        <v>2623</v>
      </c>
      <c r="AE915" s="1">
        <v>1</v>
      </c>
      <c r="AF915" s="1">
        <v>30</v>
      </c>
      <c r="AG915" s="1">
        <v>0</v>
      </c>
      <c r="AN915" s="1">
        <v>1</v>
      </c>
      <c r="AO915" s="1">
        <v>1</v>
      </c>
      <c r="AR915" s="276">
        <v>33072.65</v>
      </c>
      <c r="AS915" s="1" t="s">
        <v>2657</v>
      </c>
      <c r="AT915" s="1">
        <v>0</v>
      </c>
      <c r="AU915" s="1">
        <v>0</v>
      </c>
      <c r="AX915" s="1">
        <v>5</v>
      </c>
      <c r="BC915" s="1">
        <v>1</v>
      </c>
      <c r="BD915" s="1">
        <v>7</v>
      </c>
      <c r="BE915" s="1">
        <v>2</v>
      </c>
      <c r="BF915" s="296">
        <v>249689.73622001483</v>
      </c>
      <c r="BO915" s="279">
        <f t="shared" si="59"/>
        <v>0</v>
      </c>
      <c r="BP915" s="2">
        <f t="shared" si="60"/>
        <v>0</v>
      </c>
      <c r="BQ915" s="2">
        <f t="shared" si="58"/>
        <v>0</v>
      </c>
      <c r="BS915"/>
      <c r="BT915"/>
      <c r="BU915"/>
      <c r="BV915"/>
      <c r="BW915"/>
      <c r="BX915"/>
      <c r="BY915"/>
      <c r="BZ915"/>
      <c r="CA915"/>
      <c r="CB915"/>
      <c r="CC915"/>
      <c r="CD915"/>
      <c r="CE915"/>
      <c r="CF915"/>
    </row>
    <row r="916" spans="1:84" x14ac:dyDescent="0.3">
      <c r="A916" s="273">
        <f t="shared" si="57"/>
        <v>0</v>
      </c>
      <c r="B916" s="1" t="s">
        <v>2621</v>
      </c>
      <c r="C916" s="274">
        <v>26928760</v>
      </c>
      <c r="D916" s="1">
        <v>144205</v>
      </c>
      <c r="E916" s="1">
        <v>4</v>
      </c>
      <c r="F916" s="1" t="s">
        <v>4905</v>
      </c>
      <c r="G916" s="275">
        <v>44503</v>
      </c>
      <c r="H916" s="275">
        <v>45626</v>
      </c>
      <c r="I916" s="1">
        <v>0</v>
      </c>
      <c r="J916" s="1">
        <v>1</v>
      </c>
      <c r="K916" s="1">
        <v>4</v>
      </c>
      <c r="L916" s="1">
        <v>30</v>
      </c>
      <c r="M916" s="1">
        <v>2</v>
      </c>
      <c r="N916" s="1">
        <v>17.690000000000001</v>
      </c>
      <c r="O916" s="1">
        <v>19.2</v>
      </c>
      <c r="P916" s="1">
        <v>237600</v>
      </c>
      <c r="Q916" s="1">
        <v>8602</v>
      </c>
      <c r="R916" s="1">
        <v>217055</v>
      </c>
      <c r="S916" s="1">
        <v>0</v>
      </c>
      <c r="T916" s="1">
        <v>0</v>
      </c>
      <c r="U916" s="1">
        <v>0</v>
      </c>
      <c r="W916" s="1">
        <v>0</v>
      </c>
      <c r="X916" s="1">
        <v>0</v>
      </c>
      <c r="Y916" s="1">
        <v>0</v>
      </c>
      <c r="AB916" s="275">
        <v>44644</v>
      </c>
      <c r="AC916" s="1">
        <v>1</v>
      </c>
      <c r="AD916" s="1" t="s">
        <v>2623</v>
      </c>
      <c r="AE916" s="1">
        <v>1</v>
      </c>
      <c r="AF916" s="1">
        <v>30</v>
      </c>
      <c r="AG916" s="1">
        <v>0</v>
      </c>
      <c r="AN916" s="1">
        <v>1</v>
      </c>
      <c r="AO916" s="1">
        <v>1</v>
      </c>
      <c r="AR916" s="276">
        <v>30751.759999999998</v>
      </c>
      <c r="AS916" s="1" t="s">
        <v>2657</v>
      </c>
      <c r="AT916" s="1">
        <v>0</v>
      </c>
      <c r="AU916" s="1">
        <v>0</v>
      </c>
      <c r="AX916" s="1">
        <v>5</v>
      </c>
      <c r="BC916" s="1">
        <v>1</v>
      </c>
      <c r="BD916" s="1">
        <v>7</v>
      </c>
      <c r="BE916" s="1">
        <v>2</v>
      </c>
      <c r="BF916" s="296">
        <v>232137.32859562727</v>
      </c>
      <c r="BO916" s="279">
        <f t="shared" si="59"/>
        <v>0</v>
      </c>
      <c r="BP916" s="2">
        <f t="shared" si="60"/>
        <v>0</v>
      </c>
      <c r="BQ916" s="2">
        <f t="shared" si="58"/>
        <v>0</v>
      </c>
      <c r="BS916"/>
      <c r="BT916"/>
      <c r="BU916"/>
      <c r="BV916"/>
      <c r="BW916"/>
      <c r="BX916"/>
      <c r="BY916"/>
      <c r="BZ916"/>
      <c r="CA916"/>
      <c r="CB916"/>
      <c r="CC916"/>
      <c r="CD916"/>
      <c r="CE916"/>
      <c r="CF916"/>
    </row>
    <row r="917" spans="1:84" x14ac:dyDescent="0.3">
      <c r="A917" s="273">
        <f t="shared" si="57"/>
        <v>0</v>
      </c>
      <c r="B917" s="1" t="s">
        <v>2621</v>
      </c>
      <c r="C917" s="274">
        <v>26928760</v>
      </c>
      <c r="D917" s="1">
        <v>144205</v>
      </c>
      <c r="E917" s="1">
        <v>4</v>
      </c>
      <c r="F917" s="1" t="s">
        <v>4906</v>
      </c>
      <c r="G917" s="275">
        <v>44503</v>
      </c>
      <c r="H917" s="275">
        <v>45626</v>
      </c>
      <c r="I917" s="1">
        <v>0</v>
      </c>
      <c r="J917" s="1">
        <v>1</v>
      </c>
      <c r="K917" s="1">
        <v>4</v>
      </c>
      <c r="L917" s="1">
        <v>30</v>
      </c>
      <c r="M917" s="1">
        <v>2</v>
      </c>
      <c r="N917" s="1">
        <v>17.690000000000001</v>
      </c>
      <c r="O917" s="1">
        <v>19.2</v>
      </c>
      <c r="P917" s="1">
        <v>250000</v>
      </c>
      <c r="Q917" s="1">
        <v>9051</v>
      </c>
      <c r="R917" s="1">
        <v>228382</v>
      </c>
      <c r="S917" s="1">
        <v>0</v>
      </c>
      <c r="T917" s="1">
        <v>0</v>
      </c>
      <c r="U917" s="1">
        <v>0</v>
      </c>
      <c r="W917" s="1">
        <v>0</v>
      </c>
      <c r="X917" s="1">
        <v>0</v>
      </c>
      <c r="Y917" s="1">
        <v>0</v>
      </c>
      <c r="AB917" s="275">
        <v>44644</v>
      </c>
      <c r="AC917" s="1">
        <v>1</v>
      </c>
      <c r="AD917" s="1" t="s">
        <v>2623</v>
      </c>
      <c r="AE917" s="1">
        <v>1</v>
      </c>
      <c r="AF917" s="1">
        <v>30</v>
      </c>
      <c r="AG917" s="1">
        <v>0</v>
      </c>
      <c r="AN917" s="1">
        <v>1</v>
      </c>
      <c r="AO917" s="1">
        <v>1</v>
      </c>
      <c r="AR917" s="276">
        <v>32299.02</v>
      </c>
      <c r="AS917" s="1" t="s">
        <v>2657</v>
      </c>
      <c r="AT917" s="1">
        <v>0</v>
      </c>
      <c r="AU917" s="1">
        <v>0</v>
      </c>
      <c r="AX917" s="1">
        <v>5</v>
      </c>
      <c r="BC917" s="1">
        <v>1</v>
      </c>
      <c r="BD917" s="1">
        <v>7</v>
      </c>
      <c r="BE917" s="1">
        <v>2</v>
      </c>
      <c r="BF917" s="296">
        <v>244251.39885893691</v>
      </c>
      <c r="BO917" s="279">
        <f t="shared" si="59"/>
        <v>0</v>
      </c>
      <c r="BP917" s="2">
        <f t="shared" si="60"/>
        <v>0</v>
      </c>
      <c r="BQ917" s="2">
        <f t="shared" si="58"/>
        <v>0</v>
      </c>
      <c r="BS917"/>
      <c r="BT917"/>
      <c r="BU917"/>
      <c r="BV917"/>
      <c r="BW917"/>
      <c r="BX917"/>
      <c r="BY917"/>
      <c r="BZ917"/>
      <c r="CA917"/>
      <c r="CB917"/>
      <c r="CC917"/>
      <c r="CD917"/>
      <c r="CE917"/>
      <c r="CF917"/>
    </row>
    <row r="918" spans="1:84" x14ac:dyDescent="0.3">
      <c r="A918" s="273">
        <f t="shared" si="57"/>
        <v>0</v>
      </c>
      <c r="B918" s="1" t="s">
        <v>2621</v>
      </c>
      <c r="C918" s="274">
        <v>26928760</v>
      </c>
      <c r="D918" s="1">
        <v>144205</v>
      </c>
      <c r="E918" s="1">
        <v>4</v>
      </c>
      <c r="F918" s="1" t="s">
        <v>4909</v>
      </c>
      <c r="G918" s="275">
        <v>44503</v>
      </c>
      <c r="H918" s="275">
        <v>45626</v>
      </c>
      <c r="I918" s="1">
        <v>0</v>
      </c>
      <c r="J918" s="1">
        <v>1</v>
      </c>
      <c r="K918" s="1">
        <v>4</v>
      </c>
      <c r="L918" s="1">
        <v>30</v>
      </c>
      <c r="M918" s="1">
        <v>2</v>
      </c>
      <c r="N918" s="1">
        <v>17.690000000000001</v>
      </c>
      <c r="O918" s="1">
        <v>19.2</v>
      </c>
      <c r="P918" s="1">
        <v>41900</v>
      </c>
      <c r="Q918" s="1">
        <v>1517</v>
      </c>
      <c r="R918" s="1">
        <v>38276</v>
      </c>
      <c r="S918" s="1">
        <v>0</v>
      </c>
      <c r="T918" s="1">
        <v>0</v>
      </c>
      <c r="U918" s="1">
        <v>0</v>
      </c>
      <c r="W918" s="1">
        <v>0</v>
      </c>
      <c r="X918" s="1">
        <v>0</v>
      </c>
      <c r="Y918" s="1">
        <v>0</v>
      </c>
      <c r="AB918" s="275">
        <v>44644</v>
      </c>
      <c r="AC918" s="1">
        <v>1</v>
      </c>
      <c r="AD918" s="1" t="s">
        <v>2623</v>
      </c>
      <c r="AE918" s="1">
        <v>1</v>
      </c>
      <c r="AF918" s="1">
        <v>30</v>
      </c>
      <c r="AG918" s="1">
        <v>0</v>
      </c>
      <c r="AN918" s="1">
        <v>1</v>
      </c>
      <c r="AO918" s="1">
        <v>1</v>
      </c>
      <c r="AR918" s="276">
        <v>5415.4</v>
      </c>
      <c r="AS918" s="1" t="s">
        <v>2657</v>
      </c>
      <c r="AT918" s="1">
        <v>0</v>
      </c>
      <c r="AU918" s="1">
        <v>0</v>
      </c>
      <c r="AX918" s="1">
        <v>5</v>
      </c>
      <c r="BC918" s="1">
        <v>1</v>
      </c>
      <c r="BD918" s="1">
        <v>7</v>
      </c>
      <c r="BE918" s="1">
        <v>2</v>
      </c>
      <c r="BF918" s="296">
        <v>40935.654047712465</v>
      </c>
      <c r="BO918" s="279">
        <f t="shared" si="59"/>
        <v>0</v>
      </c>
      <c r="BP918" s="2">
        <f t="shared" si="60"/>
        <v>0</v>
      </c>
      <c r="BQ918" s="2">
        <f t="shared" si="58"/>
        <v>0</v>
      </c>
      <c r="BS918"/>
      <c r="BT918"/>
      <c r="BU918"/>
      <c r="BV918"/>
      <c r="BW918"/>
      <c r="BX918"/>
      <c r="BY918"/>
      <c r="BZ918"/>
      <c r="CA918"/>
      <c r="CB918"/>
      <c r="CC918"/>
      <c r="CD918"/>
      <c r="CE918"/>
      <c r="CF918"/>
    </row>
    <row r="919" spans="1:84" x14ac:dyDescent="0.3">
      <c r="A919" s="273">
        <f t="shared" si="57"/>
        <v>0</v>
      </c>
      <c r="B919" s="1" t="s">
        <v>2621</v>
      </c>
      <c r="C919" s="274">
        <v>26928760</v>
      </c>
      <c r="D919" s="1">
        <v>144205</v>
      </c>
      <c r="E919" s="1">
        <v>4</v>
      </c>
      <c r="F919" s="1" t="s">
        <v>4910</v>
      </c>
      <c r="G919" s="275">
        <v>44503</v>
      </c>
      <c r="H919" s="275">
        <v>45626</v>
      </c>
      <c r="I919" s="1">
        <v>0</v>
      </c>
      <c r="J919" s="1">
        <v>1</v>
      </c>
      <c r="K919" s="1">
        <v>4</v>
      </c>
      <c r="L919" s="1">
        <v>30</v>
      </c>
      <c r="M919" s="1">
        <v>2</v>
      </c>
      <c r="N919" s="1">
        <v>17.690000000000001</v>
      </c>
      <c r="O919" s="1">
        <v>19.2</v>
      </c>
      <c r="P919" s="1">
        <v>600000</v>
      </c>
      <c r="Q919" s="1">
        <v>21723</v>
      </c>
      <c r="R919" s="1">
        <v>548118</v>
      </c>
      <c r="S919" s="1">
        <v>0</v>
      </c>
      <c r="T919" s="1">
        <v>0</v>
      </c>
      <c r="U919" s="1">
        <v>0</v>
      </c>
      <c r="W919" s="1">
        <v>0</v>
      </c>
      <c r="X919" s="1">
        <v>0</v>
      </c>
      <c r="Y919" s="1">
        <v>0</v>
      </c>
      <c r="AB919" s="275">
        <v>44644</v>
      </c>
      <c r="AC919" s="1">
        <v>1</v>
      </c>
      <c r="AD919" s="1" t="s">
        <v>2623</v>
      </c>
      <c r="AE919" s="1">
        <v>1</v>
      </c>
      <c r="AF919" s="1">
        <v>30</v>
      </c>
      <c r="AG919" s="1">
        <v>0</v>
      </c>
      <c r="AN919" s="1">
        <v>1</v>
      </c>
      <c r="AO919" s="1">
        <v>1</v>
      </c>
      <c r="AR919" s="276">
        <v>77556.33</v>
      </c>
      <c r="AS919" s="1" t="s">
        <v>2657</v>
      </c>
      <c r="AT919" s="1">
        <v>0</v>
      </c>
      <c r="AU919" s="1">
        <v>0</v>
      </c>
      <c r="AX919" s="1">
        <v>5</v>
      </c>
      <c r="BC919" s="1">
        <v>1</v>
      </c>
      <c r="BD919" s="1">
        <v>7</v>
      </c>
      <c r="BE919" s="1">
        <v>2</v>
      </c>
      <c r="BF919" s="296">
        <v>586204.64064489666</v>
      </c>
      <c r="BO919" s="279">
        <f t="shared" si="59"/>
        <v>0</v>
      </c>
      <c r="BP919" s="2">
        <f t="shared" si="60"/>
        <v>0</v>
      </c>
      <c r="BQ919" s="2">
        <f t="shared" si="58"/>
        <v>0</v>
      </c>
      <c r="BS919"/>
      <c r="BT919"/>
      <c r="BU919"/>
      <c r="BV919"/>
      <c r="BW919"/>
      <c r="BX919"/>
      <c r="BY919"/>
      <c r="BZ919"/>
      <c r="CA919"/>
      <c r="CB919"/>
      <c r="CC919"/>
      <c r="CD919"/>
      <c r="CE919"/>
      <c r="CF919"/>
    </row>
    <row r="920" spans="1:84" x14ac:dyDescent="0.3">
      <c r="A920" s="273">
        <f t="shared" si="57"/>
        <v>0</v>
      </c>
      <c r="B920" s="1" t="s">
        <v>2621</v>
      </c>
      <c r="C920" s="274">
        <v>26928760</v>
      </c>
      <c r="D920" s="1">
        <v>144205</v>
      </c>
      <c r="E920" s="1">
        <v>4</v>
      </c>
      <c r="F920" s="1" t="s">
        <v>4920</v>
      </c>
      <c r="G920" s="275">
        <v>44507</v>
      </c>
      <c r="H920" s="275">
        <v>45626</v>
      </c>
      <c r="I920" s="1">
        <v>0</v>
      </c>
      <c r="J920" s="1">
        <v>1</v>
      </c>
      <c r="K920" s="1">
        <v>4</v>
      </c>
      <c r="L920" s="1">
        <v>30</v>
      </c>
      <c r="M920" s="1">
        <v>2</v>
      </c>
      <c r="N920" s="1">
        <v>17.690000000000001</v>
      </c>
      <c r="O920" s="1">
        <v>19.2</v>
      </c>
      <c r="P920" s="1">
        <v>20000</v>
      </c>
      <c r="Q920" s="1">
        <v>724</v>
      </c>
      <c r="R920" s="1">
        <v>18271</v>
      </c>
      <c r="S920" s="1">
        <v>0</v>
      </c>
      <c r="T920" s="1">
        <v>0</v>
      </c>
      <c r="U920" s="1">
        <v>0</v>
      </c>
      <c r="W920" s="1">
        <v>0</v>
      </c>
      <c r="X920" s="1">
        <v>0</v>
      </c>
      <c r="Y920" s="1">
        <v>0</v>
      </c>
      <c r="AB920" s="275">
        <v>44644</v>
      </c>
      <c r="AC920" s="1">
        <v>1</v>
      </c>
      <c r="AD920" s="1" t="s">
        <v>2623</v>
      </c>
      <c r="AE920" s="1">
        <v>1</v>
      </c>
      <c r="AF920" s="1">
        <v>30</v>
      </c>
      <c r="AG920" s="1">
        <v>0</v>
      </c>
      <c r="AN920" s="1">
        <v>1</v>
      </c>
      <c r="AO920" s="1">
        <v>1</v>
      </c>
      <c r="AR920" s="276">
        <v>2514.29</v>
      </c>
      <c r="AS920" s="1" t="s">
        <v>2657</v>
      </c>
      <c r="AT920" s="1">
        <v>0</v>
      </c>
      <c r="AU920" s="1">
        <v>0</v>
      </c>
      <c r="AX920" s="1">
        <v>5</v>
      </c>
      <c r="BC920" s="1">
        <v>1</v>
      </c>
      <c r="BD920" s="1">
        <v>7</v>
      </c>
      <c r="BE920" s="1">
        <v>2</v>
      </c>
      <c r="BF920" s="296">
        <v>19540.582482645903</v>
      </c>
      <c r="BO920" s="279">
        <f t="shared" si="59"/>
        <v>0</v>
      </c>
      <c r="BP920" s="2">
        <f t="shared" si="60"/>
        <v>0</v>
      </c>
      <c r="BQ920" s="2">
        <f t="shared" si="58"/>
        <v>0</v>
      </c>
      <c r="BS920"/>
      <c r="BT920"/>
      <c r="BU920"/>
      <c r="BV920"/>
      <c r="BW920"/>
      <c r="BX920"/>
      <c r="BY920"/>
      <c r="BZ920"/>
      <c r="CA920"/>
      <c r="CB920"/>
      <c r="CC920"/>
      <c r="CD920"/>
      <c r="CE920"/>
      <c r="CF920"/>
    </row>
    <row r="921" spans="1:84" x14ac:dyDescent="0.3">
      <c r="A921" s="273">
        <f t="shared" si="57"/>
        <v>0</v>
      </c>
      <c r="B921" s="1" t="s">
        <v>2621</v>
      </c>
      <c r="C921" s="274">
        <v>26928760</v>
      </c>
      <c r="D921" s="1">
        <v>144205</v>
      </c>
      <c r="E921" s="1">
        <v>4</v>
      </c>
      <c r="F921" s="1" t="s">
        <v>5927</v>
      </c>
      <c r="G921" s="275">
        <v>44568</v>
      </c>
      <c r="H921" s="275">
        <v>45688</v>
      </c>
      <c r="I921" s="1">
        <v>0</v>
      </c>
      <c r="J921" s="1">
        <v>1</v>
      </c>
      <c r="K921" s="1">
        <v>2</v>
      </c>
      <c r="L921" s="1">
        <v>30</v>
      </c>
      <c r="M921" s="1">
        <v>2</v>
      </c>
      <c r="N921" s="1">
        <v>17.690000000000001</v>
      </c>
      <c r="O921" s="1">
        <v>19.2</v>
      </c>
      <c r="P921" s="1">
        <v>160361</v>
      </c>
      <c r="Q921" s="1">
        <v>5806</v>
      </c>
      <c r="R921" s="1">
        <v>153526</v>
      </c>
      <c r="S921" s="1">
        <v>0</v>
      </c>
      <c r="T921" s="1">
        <v>0</v>
      </c>
      <c r="U921" s="1">
        <v>0</v>
      </c>
      <c r="W921" s="1">
        <v>0</v>
      </c>
      <c r="X921" s="1">
        <v>0</v>
      </c>
      <c r="Y921" s="1">
        <v>0</v>
      </c>
      <c r="AB921" s="275">
        <v>44644</v>
      </c>
      <c r="AC921" s="1">
        <v>1</v>
      </c>
      <c r="AD921" s="1" t="s">
        <v>2623</v>
      </c>
      <c r="AE921" s="1">
        <v>1</v>
      </c>
      <c r="AF921" s="1">
        <v>30</v>
      </c>
      <c r="AG921" s="1">
        <v>0</v>
      </c>
      <c r="AN921" s="1">
        <v>1</v>
      </c>
      <c r="AO921" s="1">
        <v>1</v>
      </c>
      <c r="AR921" s="276">
        <v>21661.62</v>
      </c>
      <c r="AS921" s="1" t="s">
        <v>2657</v>
      </c>
      <c r="AT921" s="1">
        <v>0</v>
      </c>
      <c r="AU921" s="1">
        <v>0</v>
      </c>
      <c r="AX921" s="1">
        <v>5</v>
      </c>
      <c r="BC921" s="1">
        <v>1</v>
      </c>
      <c r="BD921" s="1">
        <v>7</v>
      </c>
      <c r="BE921" s="1">
        <v>2</v>
      </c>
      <c r="BF921" s="296">
        <v>164193.93937007798</v>
      </c>
      <c r="BO921" s="279">
        <f t="shared" si="59"/>
        <v>0</v>
      </c>
      <c r="BP921" s="2">
        <f t="shared" si="60"/>
        <v>0</v>
      </c>
      <c r="BQ921" s="2">
        <f t="shared" si="58"/>
        <v>0</v>
      </c>
      <c r="BS921"/>
      <c r="BT921"/>
      <c r="BU921"/>
      <c r="BV921"/>
      <c r="BW921"/>
      <c r="BX921"/>
      <c r="BY921"/>
      <c r="BZ921"/>
      <c r="CA921"/>
      <c r="CB921"/>
      <c r="CC921"/>
      <c r="CD921"/>
      <c r="CE921"/>
      <c r="CF921"/>
    </row>
    <row r="922" spans="1:84" x14ac:dyDescent="0.3">
      <c r="A922" s="273">
        <f t="shared" si="57"/>
        <v>0</v>
      </c>
      <c r="B922" s="1" t="s">
        <v>2621</v>
      </c>
      <c r="C922" s="274">
        <v>26928760</v>
      </c>
      <c r="D922" s="1">
        <v>144205</v>
      </c>
      <c r="E922" s="1">
        <v>4</v>
      </c>
      <c r="F922" s="1" t="s">
        <v>5023</v>
      </c>
      <c r="G922" s="275">
        <v>44473</v>
      </c>
      <c r="H922" s="275">
        <v>45596</v>
      </c>
      <c r="I922" s="1">
        <v>0</v>
      </c>
      <c r="J922" s="1">
        <v>1</v>
      </c>
      <c r="K922" s="1">
        <v>5</v>
      </c>
      <c r="L922" s="1">
        <v>30</v>
      </c>
      <c r="M922" s="1">
        <v>2</v>
      </c>
      <c r="N922" s="1">
        <v>17.690000000000001</v>
      </c>
      <c r="O922" s="1">
        <v>19.2</v>
      </c>
      <c r="P922" s="1">
        <v>369000</v>
      </c>
      <c r="Q922" s="1">
        <v>13359</v>
      </c>
      <c r="R922" s="1">
        <v>328822</v>
      </c>
      <c r="S922" s="1">
        <v>0</v>
      </c>
      <c r="T922" s="1">
        <v>0</v>
      </c>
      <c r="U922" s="1">
        <v>0</v>
      </c>
      <c r="W922" s="1">
        <v>0</v>
      </c>
      <c r="X922" s="1">
        <v>0</v>
      </c>
      <c r="Y922" s="1">
        <v>0</v>
      </c>
      <c r="AB922" s="275">
        <v>44644</v>
      </c>
      <c r="AC922" s="1">
        <v>1</v>
      </c>
      <c r="AD922" s="1" t="s">
        <v>2623</v>
      </c>
      <c r="AE922" s="1">
        <v>1</v>
      </c>
      <c r="AF922" s="1">
        <v>30</v>
      </c>
      <c r="AG922" s="1">
        <v>0</v>
      </c>
      <c r="AN922" s="1">
        <v>1</v>
      </c>
      <c r="AO922" s="1">
        <v>1</v>
      </c>
      <c r="AR922" s="276">
        <v>46611.16</v>
      </c>
      <c r="AS922" s="1" t="s">
        <v>2657</v>
      </c>
      <c r="AT922" s="1">
        <v>0</v>
      </c>
      <c r="AU922" s="1">
        <v>0</v>
      </c>
      <c r="AX922" s="1">
        <v>5</v>
      </c>
      <c r="BC922" s="1">
        <v>1</v>
      </c>
      <c r="BD922" s="1">
        <v>7</v>
      </c>
      <c r="BE922" s="1">
        <v>2</v>
      </c>
      <c r="BF922" s="296">
        <v>351670.59346005094</v>
      </c>
      <c r="BO922" s="279">
        <f t="shared" si="59"/>
        <v>0</v>
      </c>
      <c r="BP922" s="2">
        <f t="shared" si="60"/>
        <v>0</v>
      </c>
      <c r="BQ922" s="2">
        <f t="shared" si="58"/>
        <v>0</v>
      </c>
      <c r="BS922"/>
      <c r="BT922"/>
      <c r="BU922"/>
      <c r="BV922"/>
      <c r="BW922"/>
      <c r="BX922"/>
      <c r="BY922"/>
      <c r="BZ922"/>
      <c r="CA922"/>
      <c r="CB922"/>
      <c r="CC922"/>
      <c r="CD922"/>
      <c r="CE922"/>
      <c r="CF922"/>
    </row>
    <row r="923" spans="1:84" x14ac:dyDescent="0.3">
      <c r="A923" s="273">
        <f t="shared" si="57"/>
        <v>0</v>
      </c>
      <c r="B923" s="1" t="s">
        <v>2621</v>
      </c>
      <c r="C923" s="274">
        <v>26928760</v>
      </c>
      <c r="D923" s="1">
        <v>144205</v>
      </c>
      <c r="E923" s="1">
        <v>4</v>
      </c>
      <c r="F923" s="1" t="s">
        <v>5999</v>
      </c>
      <c r="G923" s="275">
        <v>44596</v>
      </c>
      <c r="H923" s="275">
        <v>45716</v>
      </c>
      <c r="I923" s="1">
        <v>0</v>
      </c>
      <c r="J923" s="1">
        <v>1</v>
      </c>
      <c r="K923" s="1">
        <v>1</v>
      </c>
      <c r="L923" s="1">
        <v>30</v>
      </c>
      <c r="M923" s="1">
        <v>2</v>
      </c>
      <c r="N923" s="1">
        <v>17.690000000000001</v>
      </c>
      <c r="O923" s="1">
        <v>19.2</v>
      </c>
      <c r="P923" s="1">
        <v>73700</v>
      </c>
      <c r="Q923" s="1">
        <v>2668</v>
      </c>
      <c r="R923" s="1">
        <v>72139</v>
      </c>
      <c r="S923" s="1">
        <v>0</v>
      </c>
      <c r="T923" s="1">
        <v>0</v>
      </c>
      <c r="U923" s="1">
        <v>0</v>
      </c>
      <c r="W923" s="1">
        <v>0</v>
      </c>
      <c r="X923" s="1">
        <v>0</v>
      </c>
      <c r="Y923" s="1">
        <v>0</v>
      </c>
      <c r="AB923" s="275">
        <v>44644</v>
      </c>
      <c r="AC923" s="1">
        <v>1</v>
      </c>
      <c r="AD923" s="1" t="s">
        <v>2623</v>
      </c>
      <c r="AE923" s="1">
        <v>1</v>
      </c>
      <c r="AF923" s="1">
        <v>30</v>
      </c>
      <c r="AG923" s="1">
        <v>0</v>
      </c>
      <c r="AN923" s="1">
        <v>1</v>
      </c>
      <c r="AO923" s="1">
        <v>1</v>
      </c>
      <c r="AR923" s="276">
        <v>10250.59</v>
      </c>
      <c r="AS923" s="1" t="s">
        <v>2657</v>
      </c>
      <c r="AT923" s="1">
        <v>0</v>
      </c>
      <c r="AU923" s="1">
        <v>0</v>
      </c>
      <c r="AX923" s="1">
        <v>5</v>
      </c>
      <c r="BC923" s="1">
        <v>1</v>
      </c>
      <c r="BD923" s="1">
        <v>7</v>
      </c>
      <c r="BE923" s="1">
        <v>2</v>
      </c>
      <c r="BF923" s="296">
        <v>77151.665465250539</v>
      </c>
      <c r="BO923" s="279">
        <f t="shared" si="59"/>
        <v>0</v>
      </c>
      <c r="BP923" s="2">
        <f t="shared" si="60"/>
        <v>0</v>
      </c>
      <c r="BQ923" s="2">
        <f t="shared" si="58"/>
        <v>0</v>
      </c>
      <c r="BS923"/>
      <c r="BT923"/>
      <c r="BU923"/>
      <c r="BV923"/>
      <c r="BW923"/>
      <c r="BX923"/>
      <c r="BY923"/>
      <c r="BZ923"/>
      <c r="CA923"/>
      <c r="CB923"/>
      <c r="CC923"/>
      <c r="CD923"/>
      <c r="CE923"/>
      <c r="CF923"/>
    </row>
    <row r="924" spans="1:84" x14ac:dyDescent="0.3">
      <c r="A924" s="273">
        <f t="shared" si="57"/>
        <v>0</v>
      </c>
      <c r="B924" s="1" t="s">
        <v>2621</v>
      </c>
      <c r="C924" s="274">
        <v>26928760</v>
      </c>
      <c r="D924" s="1">
        <v>144205</v>
      </c>
      <c r="E924" s="1">
        <v>4</v>
      </c>
      <c r="F924" s="1" t="s">
        <v>6051</v>
      </c>
      <c r="G924" s="275">
        <v>44604</v>
      </c>
      <c r="H924" s="275">
        <v>45716</v>
      </c>
      <c r="I924" s="1">
        <v>0</v>
      </c>
      <c r="J924" s="1">
        <v>1</v>
      </c>
      <c r="K924" s="1">
        <v>1</v>
      </c>
      <c r="L924" s="1">
        <v>30</v>
      </c>
      <c r="M924" s="1">
        <v>2</v>
      </c>
      <c r="N924" s="1">
        <v>17.7</v>
      </c>
      <c r="O924" s="1">
        <v>19.21</v>
      </c>
      <c r="P924" s="1">
        <v>53200</v>
      </c>
      <c r="Q924" s="1">
        <v>1926</v>
      </c>
      <c r="R924" s="1">
        <v>52074</v>
      </c>
      <c r="S924" s="1">
        <v>0</v>
      </c>
      <c r="T924" s="1">
        <v>0</v>
      </c>
      <c r="U924" s="1">
        <v>0</v>
      </c>
      <c r="W924" s="1">
        <v>0</v>
      </c>
      <c r="X924" s="1">
        <v>0</v>
      </c>
      <c r="Y924" s="1">
        <v>0</v>
      </c>
      <c r="AB924" s="275">
        <v>44644</v>
      </c>
      <c r="AC924" s="1">
        <v>1</v>
      </c>
      <c r="AD924" s="1" t="s">
        <v>2623</v>
      </c>
      <c r="AE924" s="1">
        <v>1</v>
      </c>
      <c r="AF924" s="1">
        <v>30</v>
      </c>
      <c r="AG924" s="1">
        <v>0</v>
      </c>
      <c r="AN924" s="1">
        <v>1</v>
      </c>
      <c r="AO924" s="1">
        <v>1</v>
      </c>
      <c r="AP924" s="275"/>
      <c r="AR924" s="276">
        <v>7349.48</v>
      </c>
      <c r="AS924" s="1" t="s">
        <v>2657</v>
      </c>
      <c r="AT924" s="1">
        <v>0</v>
      </c>
      <c r="AU924" s="1">
        <v>0</v>
      </c>
      <c r="AX924" s="1">
        <v>5</v>
      </c>
      <c r="BC924" s="1">
        <v>1</v>
      </c>
      <c r="BD924" s="1">
        <v>7</v>
      </c>
      <c r="BE924" s="1">
        <v>2</v>
      </c>
      <c r="BF924" s="296">
        <v>55692.424727781879</v>
      </c>
      <c r="BO924" s="279">
        <f t="shared" si="59"/>
        <v>0</v>
      </c>
      <c r="BP924" s="2">
        <f t="shared" si="60"/>
        <v>0</v>
      </c>
      <c r="BQ924" s="2">
        <f t="shared" si="58"/>
        <v>0</v>
      </c>
      <c r="BS924"/>
      <c r="BT924"/>
      <c r="BU924"/>
      <c r="BV924"/>
      <c r="BW924"/>
      <c r="BX924"/>
      <c r="BY924"/>
      <c r="BZ924"/>
      <c r="CA924"/>
      <c r="CB924"/>
      <c r="CC924"/>
      <c r="CD924"/>
      <c r="CE924"/>
      <c r="CF924"/>
    </row>
    <row r="925" spans="1:84" x14ac:dyDescent="0.3">
      <c r="A925" s="273">
        <f t="shared" si="57"/>
        <v>0</v>
      </c>
      <c r="B925" s="1" t="s">
        <v>2621</v>
      </c>
      <c r="C925" s="274">
        <v>26928760</v>
      </c>
      <c r="D925" s="1">
        <v>144205</v>
      </c>
      <c r="E925" s="1">
        <v>4</v>
      </c>
      <c r="F925" s="1" t="s">
        <v>6057</v>
      </c>
      <c r="G925" s="275">
        <v>44605</v>
      </c>
      <c r="H925" s="275">
        <v>45716</v>
      </c>
      <c r="I925" s="1">
        <v>0</v>
      </c>
      <c r="J925" s="1">
        <v>1</v>
      </c>
      <c r="K925" s="1">
        <v>1</v>
      </c>
      <c r="L925" s="1">
        <v>30</v>
      </c>
      <c r="M925" s="1">
        <v>2</v>
      </c>
      <c r="N925" s="1">
        <v>17.690000000000001</v>
      </c>
      <c r="O925" s="1">
        <v>19.2</v>
      </c>
      <c r="P925" s="1">
        <v>57800</v>
      </c>
      <c r="Q925" s="1">
        <v>2093</v>
      </c>
      <c r="R925" s="1">
        <v>56575</v>
      </c>
      <c r="S925" s="1">
        <v>0</v>
      </c>
      <c r="T925" s="1">
        <v>0</v>
      </c>
      <c r="U925" s="1">
        <v>0</v>
      </c>
      <c r="W925" s="1">
        <v>0</v>
      </c>
      <c r="X925" s="1">
        <v>0</v>
      </c>
      <c r="Y925" s="1">
        <v>0</v>
      </c>
      <c r="AB925" s="275">
        <v>44644</v>
      </c>
      <c r="AC925" s="1">
        <v>1</v>
      </c>
      <c r="AD925" s="1" t="s">
        <v>2623</v>
      </c>
      <c r="AE925" s="1">
        <v>1</v>
      </c>
      <c r="AF925" s="1">
        <v>30</v>
      </c>
      <c r="AG925" s="1">
        <v>0</v>
      </c>
      <c r="AN925" s="1">
        <v>1</v>
      </c>
      <c r="AO925" s="1">
        <v>1</v>
      </c>
      <c r="AR925" s="276">
        <v>7929.7</v>
      </c>
      <c r="AS925" s="1" t="s">
        <v>2657</v>
      </c>
      <c r="AT925" s="1">
        <v>0</v>
      </c>
      <c r="AU925" s="1">
        <v>0</v>
      </c>
      <c r="AX925" s="1">
        <v>5</v>
      </c>
      <c r="BC925" s="1">
        <v>1</v>
      </c>
      <c r="BD925" s="1">
        <v>7</v>
      </c>
      <c r="BE925" s="1">
        <v>2</v>
      </c>
      <c r="BF925" s="296">
        <v>60506.18214414602</v>
      </c>
      <c r="BO925" s="279">
        <f t="shared" si="59"/>
        <v>0</v>
      </c>
      <c r="BP925" s="2">
        <f t="shared" si="60"/>
        <v>0</v>
      </c>
      <c r="BQ925" s="2">
        <f t="shared" si="58"/>
        <v>0</v>
      </c>
      <c r="BS925"/>
      <c r="BT925"/>
      <c r="BU925"/>
      <c r="BV925"/>
      <c r="BW925"/>
      <c r="BX925"/>
      <c r="BY925"/>
      <c r="BZ925"/>
      <c r="CA925"/>
      <c r="CB925"/>
      <c r="CC925"/>
      <c r="CD925"/>
      <c r="CE925"/>
      <c r="CF925"/>
    </row>
    <row r="926" spans="1:84" x14ac:dyDescent="0.3">
      <c r="A926" s="273">
        <f t="shared" si="57"/>
        <v>0</v>
      </c>
      <c r="B926" s="1" t="s">
        <v>2621</v>
      </c>
      <c r="C926" s="274">
        <v>26928760</v>
      </c>
      <c r="D926" s="1">
        <v>144205</v>
      </c>
      <c r="E926" s="1">
        <v>4</v>
      </c>
      <c r="F926" s="1" t="s">
        <v>6091</v>
      </c>
      <c r="G926" s="275">
        <v>44609</v>
      </c>
      <c r="H926" s="275">
        <v>45716</v>
      </c>
      <c r="I926" s="1">
        <v>0</v>
      </c>
      <c r="J926" s="1">
        <v>1</v>
      </c>
      <c r="K926" s="1">
        <v>1</v>
      </c>
      <c r="L926" s="1">
        <v>30</v>
      </c>
      <c r="M926" s="1">
        <v>2</v>
      </c>
      <c r="N926" s="1">
        <v>17.690000000000001</v>
      </c>
      <c r="O926" s="1">
        <v>19.2</v>
      </c>
      <c r="P926" s="1">
        <v>580000</v>
      </c>
      <c r="Q926" s="1">
        <v>21000</v>
      </c>
      <c r="R926" s="1">
        <v>567716</v>
      </c>
      <c r="S926" s="1">
        <v>0</v>
      </c>
      <c r="T926" s="1">
        <v>0</v>
      </c>
      <c r="U926" s="1">
        <v>0</v>
      </c>
      <c r="W926" s="1">
        <v>0</v>
      </c>
      <c r="X926" s="1">
        <v>0</v>
      </c>
      <c r="Y926" s="1">
        <v>0</v>
      </c>
      <c r="AB926" s="275">
        <v>44644</v>
      </c>
      <c r="AC926" s="1">
        <v>1</v>
      </c>
      <c r="AD926" s="1" t="s">
        <v>2623</v>
      </c>
      <c r="AE926" s="1">
        <v>1</v>
      </c>
      <c r="AF926" s="1">
        <v>30</v>
      </c>
      <c r="AG926" s="1">
        <v>0</v>
      </c>
      <c r="AN926" s="1">
        <v>1</v>
      </c>
      <c r="AO926" s="1">
        <v>1</v>
      </c>
      <c r="AR926" s="276">
        <v>80264.03</v>
      </c>
      <c r="AS926" s="1" t="s">
        <v>2657</v>
      </c>
      <c r="AT926" s="1">
        <v>0</v>
      </c>
      <c r="AU926" s="1">
        <v>0</v>
      </c>
      <c r="AX926" s="1">
        <v>5</v>
      </c>
      <c r="BC926" s="1">
        <v>1</v>
      </c>
      <c r="BD926" s="1">
        <v>7</v>
      </c>
      <c r="BE926" s="1">
        <v>2</v>
      </c>
      <c r="BF926" s="296">
        <v>607164.43132383563</v>
      </c>
      <c r="BO926" s="279">
        <f t="shared" si="59"/>
        <v>0</v>
      </c>
      <c r="BP926" s="2">
        <f t="shared" si="60"/>
        <v>0</v>
      </c>
      <c r="BQ926" s="2">
        <f t="shared" si="58"/>
        <v>0</v>
      </c>
      <c r="BS926"/>
      <c r="BT926"/>
      <c r="BU926"/>
      <c r="BV926"/>
      <c r="BW926"/>
      <c r="BX926"/>
      <c r="BY926"/>
      <c r="BZ926"/>
      <c r="CA926"/>
      <c r="CB926"/>
      <c r="CC926"/>
      <c r="CD926"/>
      <c r="CE926"/>
      <c r="CF926"/>
    </row>
    <row r="927" spans="1:84" x14ac:dyDescent="0.3">
      <c r="A927" s="273">
        <f t="shared" si="57"/>
        <v>0</v>
      </c>
      <c r="B927" s="1" t="s">
        <v>2621</v>
      </c>
      <c r="C927" s="274">
        <v>26928760</v>
      </c>
      <c r="D927" s="1">
        <v>144205</v>
      </c>
      <c r="E927" s="1">
        <v>4</v>
      </c>
      <c r="F927" s="1" t="s">
        <v>5184</v>
      </c>
      <c r="G927" s="275">
        <v>44510</v>
      </c>
      <c r="H927" s="275">
        <v>45626</v>
      </c>
      <c r="I927" s="1">
        <v>0</v>
      </c>
      <c r="J927" s="1">
        <v>1</v>
      </c>
      <c r="K927" s="1">
        <v>4</v>
      </c>
      <c r="L927" s="1">
        <v>30</v>
      </c>
      <c r="M927" s="1">
        <v>2</v>
      </c>
      <c r="N927" s="1">
        <v>17.690000000000001</v>
      </c>
      <c r="O927" s="1">
        <v>19.2</v>
      </c>
      <c r="P927" s="1">
        <v>50000</v>
      </c>
      <c r="Q927" s="1">
        <v>1810</v>
      </c>
      <c r="R927" s="1">
        <v>45678</v>
      </c>
      <c r="S927" s="1">
        <v>0</v>
      </c>
      <c r="T927" s="1">
        <v>0</v>
      </c>
      <c r="U927" s="1">
        <v>0</v>
      </c>
      <c r="W927" s="1">
        <v>0</v>
      </c>
      <c r="X927" s="1">
        <v>0</v>
      </c>
      <c r="Y927" s="1">
        <v>0</v>
      </c>
      <c r="AB927" s="275">
        <v>44644</v>
      </c>
      <c r="AC927" s="1">
        <v>1</v>
      </c>
      <c r="AD927" s="1" t="s">
        <v>2623</v>
      </c>
      <c r="AE927" s="1">
        <v>1</v>
      </c>
      <c r="AF927" s="1">
        <v>30</v>
      </c>
      <c r="AG927" s="1">
        <v>0</v>
      </c>
      <c r="AN927" s="1">
        <v>1</v>
      </c>
      <c r="AO927" s="1">
        <v>1</v>
      </c>
      <c r="AR927" s="276">
        <v>6382.44</v>
      </c>
      <c r="AS927" s="1" t="s">
        <v>2657</v>
      </c>
      <c r="AT927" s="1">
        <v>0</v>
      </c>
      <c r="AU927" s="1">
        <v>0</v>
      </c>
      <c r="AX927" s="1">
        <v>5</v>
      </c>
      <c r="BC927" s="1">
        <v>1</v>
      </c>
      <c r="BD927" s="1">
        <v>7</v>
      </c>
      <c r="BE927" s="1">
        <v>2</v>
      </c>
      <c r="BF927" s="296">
        <v>48851.9909497181</v>
      </c>
      <c r="BO927" s="279">
        <f t="shared" si="59"/>
        <v>0</v>
      </c>
      <c r="BP927" s="2">
        <f t="shared" si="60"/>
        <v>0</v>
      </c>
      <c r="BQ927" s="2">
        <f t="shared" si="58"/>
        <v>0</v>
      </c>
      <c r="BS927"/>
      <c r="BT927"/>
      <c r="BU927"/>
      <c r="BV927"/>
      <c r="BW927"/>
      <c r="BX927"/>
      <c r="BY927"/>
      <c r="BZ927"/>
      <c r="CA927"/>
      <c r="CB927"/>
      <c r="CC927"/>
      <c r="CD927"/>
      <c r="CE927"/>
      <c r="CF927"/>
    </row>
    <row r="928" spans="1:84" x14ac:dyDescent="0.3">
      <c r="A928" s="273">
        <f t="shared" si="57"/>
        <v>0</v>
      </c>
      <c r="B928" s="1" t="s">
        <v>2621</v>
      </c>
      <c r="C928" s="274">
        <v>26928760</v>
      </c>
      <c r="D928" s="1">
        <v>144205</v>
      </c>
      <c r="E928" s="1">
        <v>4</v>
      </c>
      <c r="F928" s="1" t="s">
        <v>6114</v>
      </c>
      <c r="G928" s="275">
        <v>44601</v>
      </c>
      <c r="H928" s="275">
        <v>45716</v>
      </c>
      <c r="I928" s="1">
        <v>0</v>
      </c>
      <c r="J928" s="1">
        <v>1</v>
      </c>
      <c r="K928" s="1">
        <v>1</v>
      </c>
      <c r="L928" s="1">
        <v>30</v>
      </c>
      <c r="M928" s="1">
        <v>2</v>
      </c>
      <c r="N928" s="1">
        <v>17.690000000000001</v>
      </c>
      <c r="O928" s="1">
        <v>19.2</v>
      </c>
      <c r="P928" s="1">
        <v>40000</v>
      </c>
      <c r="Q928" s="1">
        <v>1448</v>
      </c>
      <c r="R928" s="1">
        <v>39152</v>
      </c>
      <c r="S928" s="1">
        <v>0</v>
      </c>
      <c r="T928" s="1">
        <v>0</v>
      </c>
      <c r="U928" s="1">
        <v>0</v>
      </c>
      <c r="W928" s="1">
        <v>0</v>
      </c>
      <c r="X928" s="1">
        <v>0</v>
      </c>
      <c r="Y928" s="1">
        <v>0</v>
      </c>
      <c r="AB928" s="275">
        <v>44644</v>
      </c>
      <c r="AC928" s="1">
        <v>1</v>
      </c>
      <c r="AD928" s="1" t="s">
        <v>2623</v>
      </c>
      <c r="AE928" s="1">
        <v>1</v>
      </c>
      <c r="AF928" s="1">
        <v>30</v>
      </c>
      <c r="AG928" s="1">
        <v>0</v>
      </c>
      <c r="AN928" s="1">
        <v>1</v>
      </c>
      <c r="AO928" s="1">
        <v>1</v>
      </c>
      <c r="AR928" s="276">
        <v>5608.81</v>
      </c>
      <c r="AS928" s="1" t="s">
        <v>2657</v>
      </c>
      <c r="AT928" s="1">
        <v>0</v>
      </c>
      <c r="AU928" s="1">
        <v>0</v>
      </c>
      <c r="AX928" s="1">
        <v>5</v>
      </c>
      <c r="BC928" s="1">
        <v>1</v>
      </c>
      <c r="BD928" s="1">
        <v>7</v>
      </c>
      <c r="BE928" s="1">
        <v>2</v>
      </c>
      <c r="BF928" s="296">
        <v>41872.523964783119</v>
      </c>
      <c r="BO928" s="279">
        <f t="shared" si="59"/>
        <v>0</v>
      </c>
      <c r="BP928" s="2">
        <f t="shared" si="60"/>
        <v>0</v>
      </c>
      <c r="BQ928" s="2">
        <f t="shared" si="58"/>
        <v>0</v>
      </c>
      <c r="BS928"/>
      <c r="BT928"/>
      <c r="BU928"/>
      <c r="BV928"/>
      <c r="BW928"/>
      <c r="BX928"/>
      <c r="BY928"/>
      <c r="BZ928"/>
      <c r="CA928"/>
      <c r="CB928"/>
      <c r="CC928"/>
      <c r="CD928"/>
      <c r="CE928"/>
      <c r="CF928"/>
    </row>
    <row r="929" spans="1:84" x14ac:dyDescent="0.3">
      <c r="A929" s="273">
        <f t="shared" si="57"/>
        <v>0</v>
      </c>
      <c r="B929" s="1" t="s">
        <v>2621</v>
      </c>
      <c r="C929" s="274">
        <v>26928760</v>
      </c>
      <c r="D929" s="1">
        <v>144205</v>
      </c>
      <c r="E929" s="1">
        <v>4</v>
      </c>
      <c r="F929" s="1" t="s">
        <v>5226</v>
      </c>
      <c r="G929" s="275">
        <v>44540</v>
      </c>
      <c r="H929" s="275">
        <v>45657</v>
      </c>
      <c r="I929" s="1">
        <v>0</v>
      </c>
      <c r="J929" s="1">
        <v>1</v>
      </c>
      <c r="K929" s="1">
        <v>3</v>
      </c>
      <c r="L929" s="1">
        <v>30</v>
      </c>
      <c r="M929" s="1">
        <v>2</v>
      </c>
      <c r="N929" s="1">
        <v>17.690000000000001</v>
      </c>
      <c r="O929" s="1">
        <v>19.2</v>
      </c>
      <c r="P929" s="1">
        <v>100000</v>
      </c>
      <c r="Q929" s="1">
        <v>3620</v>
      </c>
      <c r="R929" s="1">
        <v>93564</v>
      </c>
      <c r="S929" s="1">
        <v>0</v>
      </c>
      <c r="T929" s="1">
        <v>0</v>
      </c>
      <c r="U929" s="1">
        <v>0</v>
      </c>
      <c r="W929" s="1">
        <v>0</v>
      </c>
      <c r="X929" s="1">
        <v>0</v>
      </c>
      <c r="Y929" s="1">
        <v>0</v>
      </c>
      <c r="AB929" s="275">
        <v>44644</v>
      </c>
      <c r="AC929" s="1">
        <v>1</v>
      </c>
      <c r="AD929" s="1" t="s">
        <v>2623</v>
      </c>
      <c r="AE929" s="1">
        <v>1</v>
      </c>
      <c r="AF929" s="1">
        <v>30</v>
      </c>
      <c r="AG929" s="1">
        <v>0</v>
      </c>
      <c r="AN929" s="1">
        <v>1</v>
      </c>
      <c r="AO929" s="1">
        <v>1</v>
      </c>
      <c r="AR929" s="276">
        <v>13151.7</v>
      </c>
      <c r="AS929" s="1" t="s">
        <v>2657</v>
      </c>
      <c r="AT929" s="1">
        <v>0</v>
      </c>
      <c r="AU929" s="1">
        <v>0</v>
      </c>
      <c r="AX929" s="1">
        <v>5</v>
      </c>
      <c r="BC929" s="1">
        <v>1</v>
      </c>
      <c r="BD929" s="1">
        <v>7</v>
      </c>
      <c r="BE929" s="1">
        <v>2</v>
      </c>
      <c r="BF929" s="296">
        <v>100065.40744383345</v>
      </c>
      <c r="BO929" s="279">
        <f t="shared" si="59"/>
        <v>0</v>
      </c>
      <c r="BP929" s="2">
        <f t="shared" si="60"/>
        <v>0</v>
      </c>
      <c r="BQ929" s="2">
        <f t="shared" si="58"/>
        <v>0</v>
      </c>
      <c r="BS929"/>
      <c r="BT929"/>
      <c r="BU929"/>
      <c r="BV929"/>
      <c r="BW929"/>
      <c r="BX929"/>
      <c r="BY929"/>
      <c r="BZ929"/>
      <c r="CA929"/>
      <c r="CB929"/>
      <c r="CC929"/>
      <c r="CD929"/>
      <c r="CE929"/>
      <c r="CF929"/>
    </row>
    <row r="930" spans="1:84" x14ac:dyDescent="0.3">
      <c r="A930" s="273">
        <f t="shared" si="57"/>
        <v>0</v>
      </c>
      <c r="B930" s="1" t="s">
        <v>2621</v>
      </c>
      <c r="C930" s="274">
        <v>26928760</v>
      </c>
      <c r="D930" s="1">
        <v>144205</v>
      </c>
      <c r="E930" s="1">
        <v>4</v>
      </c>
      <c r="F930" s="1" t="s">
        <v>5236</v>
      </c>
      <c r="G930" s="275">
        <v>44542</v>
      </c>
      <c r="H930" s="275">
        <v>45657</v>
      </c>
      <c r="I930" s="1">
        <v>0</v>
      </c>
      <c r="J930" s="1">
        <v>1</v>
      </c>
      <c r="K930" s="1">
        <v>3</v>
      </c>
      <c r="L930" s="1">
        <v>30</v>
      </c>
      <c r="M930" s="1">
        <v>2</v>
      </c>
      <c r="N930" s="1">
        <v>17.690000000000001</v>
      </c>
      <c r="O930" s="1">
        <v>19.2</v>
      </c>
      <c r="P930" s="1">
        <v>59450</v>
      </c>
      <c r="Q930" s="1">
        <v>2152</v>
      </c>
      <c r="R930" s="1">
        <v>55625</v>
      </c>
      <c r="S930" s="1">
        <v>0</v>
      </c>
      <c r="T930" s="1">
        <v>0</v>
      </c>
      <c r="U930" s="1">
        <v>0</v>
      </c>
      <c r="W930" s="1">
        <v>0</v>
      </c>
      <c r="X930" s="1">
        <v>0</v>
      </c>
      <c r="Y930" s="1">
        <v>0</v>
      </c>
      <c r="AB930" s="275">
        <v>44644</v>
      </c>
      <c r="AC930" s="1">
        <v>1</v>
      </c>
      <c r="AD930" s="1" t="s">
        <v>2623</v>
      </c>
      <c r="AE930" s="1">
        <v>1</v>
      </c>
      <c r="AF930" s="1">
        <v>30</v>
      </c>
      <c r="AG930" s="1">
        <v>0</v>
      </c>
      <c r="AN930" s="1">
        <v>1</v>
      </c>
      <c r="AO930" s="1">
        <v>1</v>
      </c>
      <c r="AR930" s="276">
        <v>7929.7</v>
      </c>
      <c r="AS930" s="1" t="s">
        <v>2657</v>
      </c>
      <c r="AT930" s="1">
        <v>0</v>
      </c>
      <c r="AU930" s="1">
        <v>0</v>
      </c>
      <c r="AX930" s="1">
        <v>5</v>
      </c>
      <c r="BC930" s="1">
        <v>1</v>
      </c>
      <c r="BD930" s="1">
        <v>7</v>
      </c>
      <c r="BE930" s="1">
        <v>2</v>
      </c>
      <c r="BF930" s="296">
        <v>59490.170247779453</v>
      </c>
      <c r="BO930" s="279">
        <f t="shared" si="59"/>
        <v>0</v>
      </c>
      <c r="BP930" s="2">
        <f t="shared" si="60"/>
        <v>0</v>
      </c>
      <c r="BQ930" s="2">
        <f t="shared" si="58"/>
        <v>0</v>
      </c>
      <c r="BS930"/>
      <c r="BT930"/>
      <c r="BU930"/>
      <c r="BV930"/>
      <c r="BW930"/>
      <c r="BX930"/>
      <c r="BY930"/>
      <c r="BZ930"/>
      <c r="CA930"/>
      <c r="CB930"/>
      <c r="CC930"/>
      <c r="CD930"/>
      <c r="CE930"/>
      <c r="CF930"/>
    </row>
    <row r="931" spans="1:84" x14ac:dyDescent="0.3">
      <c r="A931" s="273">
        <f t="shared" si="57"/>
        <v>0</v>
      </c>
      <c r="B931" s="1" t="s">
        <v>2621</v>
      </c>
      <c r="C931" s="274">
        <v>26928760</v>
      </c>
      <c r="D931" s="1">
        <v>144205</v>
      </c>
      <c r="E931" s="1">
        <v>4</v>
      </c>
      <c r="F931" s="1" t="s">
        <v>5487</v>
      </c>
      <c r="G931" s="275">
        <v>44508</v>
      </c>
      <c r="H931" s="275">
        <v>45626</v>
      </c>
      <c r="I931" s="1">
        <v>0</v>
      </c>
      <c r="J931" s="1">
        <v>1</v>
      </c>
      <c r="K931" s="1">
        <v>4</v>
      </c>
      <c r="L931" s="1">
        <v>30</v>
      </c>
      <c r="M931" s="1">
        <v>2</v>
      </c>
      <c r="N931" s="1">
        <v>17.690000000000001</v>
      </c>
      <c r="O931" s="1">
        <v>19.2</v>
      </c>
      <c r="P931" s="1">
        <v>50000</v>
      </c>
      <c r="Q931" s="1">
        <v>1810</v>
      </c>
      <c r="R931" s="1">
        <v>45678</v>
      </c>
      <c r="S931" s="1">
        <v>0</v>
      </c>
      <c r="T931" s="1">
        <v>0</v>
      </c>
      <c r="U931" s="1">
        <v>0</v>
      </c>
      <c r="W931" s="1">
        <v>0</v>
      </c>
      <c r="X931" s="1">
        <v>0</v>
      </c>
      <c r="Y931" s="1">
        <v>0</v>
      </c>
      <c r="AB931" s="275">
        <v>44644</v>
      </c>
      <c r="AC931" s="1">
        <v>1</v>
      </c>
      <c r="AD931" s="1" t="s">
        <v>2623</v>
      </c>
      <c r="AE931" s="1">
        <v>1</v>
      </c>
      <c r="AF931" s="1">
        <v>30</v>
      </c>
      <c r="AG931" s="1">
        <v>0</v>
      </c>
      <c r="AN931" s="1">
        <v>1</v>
      </c>
      <c r="AO931" s="1">
        <v>1</v>
      </c>
      <c r="AP931" s="275"/>
      <c r="AR931" s="276">
        <v>6382.44</v>
      </c>
      <c r="AS931" s="1" t="s">
        <v>2657</v>
      </c>
      <c r="AT931" s="1">
        <v>0</v>
      </c>
      <c r="AU931" s="1">
        <v>0</v>
      </c>
      <c r="AX931" s="1">
        <v>5</v>
      </c>
      <c r="BC931" s="1">
        <v>1</v>
      </c>
      <c r="BD931" s="1">
        <v>7</v>
      </c>
      <c r="BE931" s="1">
        <v>2</v>
      </c>
      <c r="BF931" s="296">
        <v>48851.9909497181</v>
      </c>
      <c r="BO931" s="279">
        <f t="shared" si="59"/>
        <v>0</v>
      </c>
      <c r="BP931" s="2">
        <f t="shared" si="60"/>
        <v>0</v>
      </c>
      <c r="BQ931" s="2">
        <f t="shared" si="58"/>
        <v>0</v>
      </c>
      <c r="BS931"/>
      <c r="BT931"/>
      <c r="BU931"/>
      <c r="BV931"/>
      <c r="BW931"/>
      <c r="BX931"/>
      <c r="BY931"/>
      <c r="BZ931"/>
      <c r="CA931"/>
      <c r="CB931"/>
      <c r="CC931"/>
      <c r="CD931"/>
      <c r="CE931"/>
      <c r="CF931"/>
    </row>
    <row r="932" spans="1:84" x14ac:dyDescent="0.3">
      <c r="A932" s="273">
        <f t="shared" si="57"/>
        <v>0</v>
      </c>
      <c r="B932" s="1" t="s">
        <v>2621</v>
      </c>
      <c r="C932" s="274">
        <v>26928760</v>
      </c>
      <c r="D932" s="1">
        <v>144205</v>
      </c>
      <c r="E932" s="1">
        <v>4</v>
      </c>
      <c r="F932" s="1" t="s">
        <v>6152</v>
      </c>
      <c r="G932" s="275">
        <v>44618</v>
      </c>
      <c r="H932" s="275">
        <v>45716</v>
      </c>
      <c r="I932" s="1">
        <v>0</v>
      </c>
      <c r="J932" s="1">
        <v>1</v>
      </c>
      <c r="K932" s="1">
        <v>1</v>
      </c>
      <c r="L932" s="1">
        <v>30</v>
      </c>
      <c r="M932" s="1">
        <v>2</v>
      </c>
      <c r="N932" s="1">
        <v>17.690000000000001</v>
      </c>
      <c r="O932" s="1">
        <v>19.2</v>
      </c>
      <c r="P932" s="1">
        <v>200000</v>
      </c>
      <c r="Q932" s="1">
        <v>7241</v>
      </c>
      <c r="R932" s="1">
        <v>195765</v>
      </c>
      <c r="S932" s="1">
        <v>0</v>
      </c>
      <c r="T932" s="1">
        <v>0</v>
      </c>
      <c r="U932" s="1">
        <v>0</v>
      </c>
      <c r="W932" s="1">
        <v>0</v>
      </c>
      <c r="X932" s="1">
        <v>0</v>
      </c>
      <c r="Y932" s="1">
        <v>0</v>
      </c>
      <c r="AB932" s="275">
        <v>44644</v>
      </c>
      <c r="AC932" s="1">
        <v>1</v>
      </c>
      <c r="AD932" s="1" t="s">
        <v>2623</v>
      </c>
      <c r="AE932" s="1">
        <v>1</v>
      </c>
      <c r="AF932" s="1">
        <v>30</v>
      </c>
      <c r="AG932" s="1">
        <v>0</v>
      </c>
      <c r="AN932" s="1">
        <v>1</v>
      </c>
      <c r="AO932" s="1">
        <v>1</v>
      </c>
      <c r="AR932" s="276">
        <v>27657.24</v>
      </c>
      <c r="AS932" s="1" t="s">
        <v>2657</v>
      </c>
      <c r="AT932" s="1">
        <v>0</v>
      </c>
      <c r="AU932" s="1">
        <v>0</v>
      </c>
      <c r="AX932" s="1">
        <v>5</v>
      </c>
      <c r="BC932" s="1">
        <v>1</v>
      </c>
      <c r="BD932" s="1">
        <v>7</v>
      </c>
      <c r="BE932" s="1">
        <v>2</v>
      </c>
      <c r="BF932" s="296">
        <v>209367.96725494912</v>
      </c>
      <c r="BO932" s="279">
        <f t="shared" si="59"/>
        <v>0</v>
      </c>
      <c r="BP932" s="2">
        <f t="shared" si="60"/>
        <v>0</v>
      </c>
      <c r="BQ932" s="2">
        <f t="shared" si="58"/>
        <v>0</v>
      </c>
      <c r="BS932"/>
      <c r="BT932"/>
      <c r="BU932"/>
      <c r="BV932"/>
      <c r="BW932"/>
      <c r="BX932"/>
      <c r="BY932"/>
      <c r="BZ932"/>
      <c r="CA932"/>
      <c r="CB932"/>
      <c r="CC932"/>
      <c r="CD932"/>
      <c r="CE932"/>
      <c r="CF932"/>
    </row>
    <row r="933" spans="1:84" x14ac:dyDescent="0.3">
      <c r="A933" s="273">
        <f t="shared" si="57"/>
        <v>0</v>
      </c>
      <c r="B933" s="1" t="s">
        <v>2621</v>
      </c>
      <c r="C933" s="274">
        <v>26928760</v>
      </c>
      <c r="D933" s="1">
        <v>144205</v>
      </c>
      <c r="E933" s="1">
        <v>4</v>
      </c>
      <c r="F933" s="1" t="s">
        <v>5263</v>
      </c>
      <c r="G933" s="275">
        <v>44545</v>
      </c>
      <c r="H933" s="275">
        <v>45657</v>
      </c>
      <c r="I933" s="1">
        <v>0</v>
      </c>
      <c r="J933" s="1">
        <v>1</v>
      </c>
      <c r="K933" s="1">
        <v>3</v>
      </c>
      <c r="L933" s="1">
        <v>30</v>
      </c>
      <c r="M933" s="1">
        <v>2</v>
      </c>
      <c r="N933" s="1">
        <v>17.690000000000001</v>
      </c>
      <c r="O933" s="1">
        <v>19.2</v>
      </c>
      <c r="P933" s="1">
        <v>41800</v>
      </c>
      <c r="Q933" s="1">
        <v>1513</v>
      </c>
      <c r="R933" s="1">
        <v>39109</v>
      </c>
      <c r="S933" s="1">
        <v>0</v>
      </c>
      <c r="T933" s="1">
        <v>0</v>
      </c>
      <c r="U933" s="1">
        <v>0</v>
      </c>
      <c r="W933" s="1">
        <v>0</v>
      </c>
      <c r="X933" s="1">
        <v>0</v>
      </c>
      <c r="Y933" s="1">
        <v>0</v>
      </c>
      <c r="AB933" s="275">
        <v>44644</v>
      </c>
      <c r="AC933" s="1">
        <v>1</v>
      </c>
      <c r="AD933" s="1" t="s">
        <v>2623</v>
      </c>
      <c r="AE933" s="1">
        <v>1</v>
      </c>
      <c r="AF933" s="1">
        <v>30</v>
      </c>
      <c r="AG933" s="1">
        <v>0</v>
      </c>
      <c r="AN933" s="1">
        <v>1</v>
      </c>
      <c r="AO933" s="1">
        <v>1</v>
      </c>
      <c r="AR933" s="276">
        <v>5608.81</v>
      </c>
      <c r="AS933" s="1" t="s">
        <v>2657</v>
      </c>
      <c r="AT933" s="1">
        <v>0</v>
      </c>
      <c r="AU933" s="1">
        <v>0</v>
      </c>
      <c r="AX933" s="1">
        <v>5</v>
      </c>
      <c r="BC933" s="1">
        <v>1</v>
      </c>
      <c r="BD933" s="1">
        <v>7</v>
      </c>
      <c r="BE933" s="1">
        <v>2</v>
      </c>
      <c r="BF933" s="296">
        <v>41826.536057894948</v>
      </c>
      <c r="BO933" s="279">
        <f t="shared" si="59"/>
        <v>0</v>
      </c>
      <c r="BP933" s="2">
        <f t="shared" si="60"/>
        <v>0</v>
      </c>
      <c r="BQ933" s="2">
        <f t="shared" si="58"/>
        <v>0</v>
      </c>
      <c r="BS933"/>
      <c r="BT933"/>
      <c r="BU933"/>
      <c r="BV933"/>
      <c r="BW933"/>
      <c r="BX933"/>
      <c r="BY933"/>
      <c r="BZ933"/>
      <c r="CA933"/>
      <c r="CB933"/>
      <c r="CC933"/>
      <c r="CD933"/>
      <c r="CE933"/>
      <c r="CF933"/>
    </row>
    <row r="934" spans="1:84" x14ac:dyDescent="0.3">
      <c r="A934" s="273">
        <f t="shared" si="57"/>
        <v>0</v>
      </c>
      <c r="B934" s="1" t="s">
        <v>2621</v>
      </c>
      <c r="C934" s="274">
        <v>26928760</v>
      </c>
      <c r="D934" s="1">
        <v>144205</v>
      </c>
      <c r="E934" s="1">
        <v>4</v>
      </c>
      <c r="F934" s="1" t="s">
        <v>5429</v>
      </c>
      <c r="G934" s="275">
        <v>44504</v>
      </c>
      <c r="H934" s="275">
        <v>45626</v>
      </c>
      <c r="I934" s="1">
        <v>0</v>
      </c>
      <c r="J934" s="1">
        <v>1</v>
      </c>
      <c r="K934" s="1">
        <v>4</v>
      </c>
      <c r="L934" s="1">
        <v>30</v>
      </c>
      <c r="M934" s="1">
        <v>2</v>
      </c>
      <c r="N934" s="1">
        <v>17.690000000000001</v>
      </c>
      <c r="O934" s="1">
        <v>19.2</v>
      </c>
      <c r="P934" s="1">
        <v>30800</v>
      </c>
      <c r="Q934" s="1">
        <v>1115</v>
      </c>
      <c r="R934" s="1">
        <v>28137</v>
      </c>
      <c r="S934" s="1">
        <v>0</v>
      </c>
      <c r="T934" s="1">
        <v>0</v>
      </c>
      <c r="U934" s="1">
        <v>0</v>
      </c>
      <c r="W934" s="1">
        <v>0</v>
      </c>
      <c r="X934" s="1">
        <v>0</v>
      </c>
      <c r="Y934" s="1">
        <v>0</v>
      </c>
      <c r="AB934" s="275">
        <v>44644</v>
      </c>
      <c r="AC934" s="1">
        <v>1</v>
      </c>
      <c r="AD934" s="1" t="s">
        <v>2623</v>
      </c>
      <c r="AE934" s="1">
        <v>1</v>
      </c>
      <c r="AF934" s="1">
        <v>30</v>
      </c>
      <c r="AG934" s="1">
        <v>0</v>
      </c>
      <c r="AN934" s="1">
        <v>1</v>
      </c>
      <c r="AO934" s="1">
        <v>1</v>
      </c>
      <c r="AR934" s="276">
        <v>4061.55</v>
      </c>
      <c r="AS934" s="1" t="s">
        <v>2657</v>
      </c>
      <c r="AT934" s="1">
        <v>0</v>
      </c>
      <c r="AU934" s="1">
        <v>0</v>
      </c>
      <c r="AX934" s="1">
        <v>5</v>
      </c>
      <c r="BC934" s="1">
        <v>1</v>
      </c>
      <c r="BD934" s="1">
        <v>7</v>
      </c>
      <c r="BE934" s="1">
        <v>2</v>
      </c>
      <c r="BF934" s="296">
        <v>30092.133397964415</v>
      </c>
      <c r="BO934" s="279">
        <f t="shared" si="59"/>
        <v>0</v>
      </c>
      <c r="BP934" s="2">
        <f t="shared" si="60"/>
        <v>0</v>
      </c>
      <c r="BQ934" s="2">
        <f t="shared" si="58"/>
        <v>0</v>
      </c>
      <c r="BS934"/>
      <c r="BT934"/>
      <c r="BU934"/>
      <c r="BV934"/>
      <c r="BW934"/>
      <c r="BX934"/>
      <c r="BY934"/>
      <c r="BZ934"/>
      <c r="CA934"/>
      <c r="CB934"/>
      <c r="CC934"/>
      <c r="CD934"/>
      <c r="CE934"/>
      <c r="CF934"/>
    </row>
    <row r="935" spans="1:84" x14ac:dyDescent="0.3">
      <c r="A935" s="273">
        <f t="shared" si="57"/>
        <v>0</v>
      </c>
      <c r="B935" s="1" t="s">
        <v>2621</v>
      </c>
      <c r="C935" s="274">
        <v>26928760</v>
      </c>
      <c r="D935" s="1">
        <v>144205</v>
      </c>
      <c r="E935" s="1">
        <v>4</v>
      </c>
      <c r="F935" s="1" t="s">
        <v>6172</v>
      </c>
      <c r="G935" s="275">
        <v>44619</v>
      </c>
      <c r="H935" s="275">
        <v>45716</v>
      </c>
      <c r="I935" s="1">
        <v>0</v>
      </c>
      <c r="J935" s="1">
        <v>1</v>
      </c>
      <c r="K935" s="1">
        <v>1</v>
      </c>
      <c r="L935" s="1">
        <v>30</v>
      </c>
      <c r="M935" s="1">
        <v>2</v>
      </c>
      <c r="N935" s="1">
        <v>17.7</v>
      </c>
      <c r="O935" s="1">
        <v>19.21</v>
      </c>
      <c r="P935" s="1">
        <v>100000</v>
      </c>
      <c r="Q935" s="1">
        <v>3621</v>
      </c>
      <c r="R935" s="1">
        <v>97882</v>
      </c>
      <c r="S935" s="1">
        <v>0</v>
      </c>
      <c r="T935" s="1">
        <v>0</v>
      </c>
      <c r="U935" s="1">
        <v>0</v>
      </c>
      <c r="W935" s="1">
        <v>0</v>
      </c>
      <c r="X935" s="1">
        <v>0</v>
      </c>
      <c r="Y935" s="1">
        <v>0</v>
      </c>
      <c r="AB935" s="275">
        <v>44644</v>
      </c>
      <c r="AC935" s="1">
        <v>1</v>
      </c>
      <c r="AD935" s="1" t="s">
        <v>2623</v>
      </c>
      <c r="AE935" s="1">
        <v>1</v>
      </c>
      <c r="AF935" s="1">
        <v>30</v>
      </c>
      <c r="AG935" s="1">
        <v>0</v>
      </c>
      <c r="AN935" s="1">
        <v>1</v>
      </c>
      <c r="AO935" s="1">
        <v>1</v>
      </c>
      <c r="AR935" s="276">
        <v>13925.33</v>
      </c>
      <c r="AS935" s="1" t="s">
        <v>2657</v>
      </c>
      <c r="AT935" s="1">
        <v>0</v>
      </c>
      <c r="AU935" s="1">
        <v>0</v>
      </c>
      <c r="AX935" s="1">
        <v>5</v>
      </c>
      <c r="BC935" s="1">
        <v>1</v>
      </c>
      <c r="BD935" s="1">
        <v>7</v>
      </c>
      <c r="BE935" s="1">
        <v>2</v>
      </c>
      <c r="BF935" s="296">
        <v>104683.4488843712</v>
      </c>
      <c r="BO935" s="279">
        <f t="shared" si="59"/>
        <v>0</v>
      </c>
      <c r="BP935" s="2">
        <f t="shared" si="60"/>
        <v>0</v>
      </c>
      <c r="BQ935" s="2">
        <f t="shared" si="58"/>
        <v>0</v>
      </c>
      <c r="BS935"/>
      <c r="BT935"/>
      <c r="BU935"/>
      <c r="BV935"/>
      <c r="BW935"/>
      <c r="BX935"/>
      <c r="BY935"/>
      <c r="BZ935"/>
      <c r="CA935"/>
      <c r="CB935"/>
      <c r="CC935"/>
      <c r="CD935"/>
      <c r="CE935"/>
      <c r="CF935"/>
    </row>
    <row r="936" spans="1:84" x14ac:dyDescent="0.3">
      <c r="A936" s="273">
        <f t="shared" si="57"/>
        <v>0</v>
      </c>
      <c r="B936" s="1" t="s">
        <v>2621</v>
      </c>
      <c r="C936" s="274">
        <v>26928760</v>
      </c>
      <c r="D936" s="1">
        <v>144205</v>
      </c>
      <c r="E936" s="1">
        <v>4</v>
      </c>
      <c r="F936" s="1" t="s">
        <v>6195</v>
      </c>
      <c r="G936" s="275">
        <v>44582</v>
      </c>
      <c r="H936" s="275">
        <v>45688</v>
      </c>
      <c r="I936" s="1">
        <v>0</v>
      </c>
      <c r="J936" s="1">
        <v>1</v>
      </c>
      <c r="K936" s="1">
        <v>2</v>
      </c>
      <c r="L936" s="1">
        <v>30</v>
      </c>
      <c r="M936" s="1">
        <v>2</v>
      </c>
      <c r="N936" s="1">
        <v>17.690000000000001</v>
      </c>
      <c r="O936" s="1">
        <v>19.2</v>
      </c>
      <c r="P936" s="1">
        <v>41800</v>
      </c>
      <c r="Q936" s="1">
        <v>1513</v>
      </c>
      <c r="R936" s="1">
        <v>40019</v>
      </c>
      <c r="S936" s="1">
        <v>0</v>
      </c>
      <c r="T936" s="1">
        <v>0</v>
      </c>
      <c r="U936" s="1">
        <v>0</v>
      </c>
      <c r="W936" s="1">
        <v>0</v>
      </c>
      <c r="X936" s="1">
        <v>0</v>
      </c>
      <c r="Y936" s="1">
        <v>0</v>
      </c>
      <c r="AB936" s="275">
        <v>44644</v>
      </c>
      <c r="AC936" s="1">
        <v>1</v>
      </c>
      <c r="AD936" s="1" t="s">
        <v>2623</v>
      </c>
      <c r="AE936" s="1">
        <v>1</v>
      </c>
      <c r="AF936" s="1">
        <v>30</v>
      </c>
      <c r="AG936" s="1">
        <v>0</v>
      </c>
      <c r="AN936" s="1">
        <v>1</v>
      </c>
      <c r="AO936" s="1">
        <v>1</v>
      </c>
      <c r="AR936" s="276">
        <v>5608.81</v>
      </c>
      <c r="AS936" s="1" t="s">
        <v>2657</v>
      </c>
      <c r="AT936" s="1">
        <v>0</v>
      </c>
      <c r="AU936" s="1">
        <v>0</v>
      </c>
      <c r="AX936" s="1">
        <v>5</v>
      </c>
      <c r="BC936" s="1">
        <v>1</v>
      </c>
      <c r="BD936" s="1">
        <v>7</v>
      </c>
      <c r="BE936" s="1">
        <v>2</v>
      </c>
      <c r="BF936" s="296">
        <v>42799.768505993452</v>
      </c>
      <c r="BO936" s="279">
        <f t="shared" si="59"/>
        <v>0</v>
      </c>
      <c r="BP936" s="2">
        <f t="shared" si="60"/>
        <v>0</v>
      </c>
      <c r="BQ936" s="2">
        <f t="shared" si="58"/>
        <v>0</v>
      </c>
      <c r="BS936"/>
      <c r="BT936"/>
      <c r="BU936"/>
      <c r="BV936"/>
      <c r="BW936"/>
      <c r="BX936"/>
      <c r="BY936"/>
      <c r="BZ936"/>
      <c r="CA936"/>
      <c r="CB936"/>
      <c r="CC936"/>
      <c r="CD936"/>
      <c r="CE936"/>
      <c r="CF936"/>
    </row>
    <row r="937" spans="1:84" x14ac:dyDescent="0.3">
      <c r="A937" s="273">
        <f t="shared" si="57"/>
        <v>0</v>
      </c>
      <c r="B937" s="1" t="s">
        <v>2621</v>
      </c>
      <c r="C937" s="274">
        <v>26928760</v>
      </c>
      <c r="D937" s="1">
        <v>144205</v>
      </c>
      <c r="E937" s="1">
        <v>4</v>
      </c>
      <c r="F937" s="1" t="s">
        <v>6203</v>
      </c>
      <c r="G937" s="275">
        <v>44589</v>
      </c>
      <c r="H937" s="275">
        <v>45688</v>
      </c>
      <c r="I937" s="1">
        <v>0</v>
      </c>
      <c r="J937" s="1">
        <v>1</v>
      </c>
      <c r="K937" s="1">
        <v>2</v>
      </c>
      <c r="L937" s="1">
        <v>30</v>
      </c>
      <c r="M937" s="1">
        <v>2</v>
      </c>
      <c r="N937" s="1">
        <v>17.690000000000001</v>
      </c>
      <c r="O937" s="1">
        <v>19.2</v>
      </c>
      <c r="P937" s="1">
        <v>31722</v>
      </c>
      <c r="Q937" s="1">
        <v>1148</v>
      </c>
      <c r="R937" s="1">
        <v>30371</v>
      </c>
      <c r="S937" s="1">
        <v>0</v>
      </c>
      <c r="T937" s="1">
        <v>0</v>
      </c>
      <c r="U937" s="1">
        <v>0</v>
      </c>
      <c r="W937" s="1">
        <v>0</v>
      </c>
      <c r="X937" s="1">
        <v>0</v>
      </c>
      <c r="Y937" s="1">
        <v>0</v>
      </c>
      <c r="AB937" s="275">
        <v>44644</v>
      </c>
      <c r="AC937" s="1">
        <v>1</v>
      </c>
      <c r="AD937" s="1" t="s">
        <v>2623</v>
      </c>
      <c r="AE937" s="1">
        <v>1</v>
      </c>
      <c r="AF937" s="1">
        <v>30</v>
      </c>
      <c r="AG937" s="1">
        <v>0</v>
      </c>
      <c r="AN937" s="1">
        <v>1</v>
      </c>
      <c r="AO937" s="1">
        <v>1</v>
      </c>
      <c r="AR937" s="276">
        <v>4254.96</v>
      </c>
      <c r="AS937" s="1" t="s">
        <v>2657</v>
      </c>
      <c r="AT937" s="1">
        <v>0</v>
      </c>
      <c r="AU937" s="1">
        <v>0</v>
      </c>
      <c r="AX937" s="1">
        <v>5</v>
      </c>
      <c r="BC937" s="1">
        <v>1</v>
      </c>
      <c r="BD937" s="1">
        <v>7</v>
      </c>
      <c r="BE937" s="1">
        <v>2</v>
      </c>
      <c r="BF937" s="296">
        <v>32481.3655837359</v>
      </c>
      <c r="BO937" s="279">
        <f t="shared" si="59"/>
        <v>0</v>
      </c>
      <c r="BP937" s="2">
        <f t="shared" si="60"/>
        <v>0</v>
      </c>
      <c r="BQ937" s="2">
        <f t="shared" si="58"/>
        <v>0</v>
      </c>
      <c r="BS937"/>
      <c r="BT937"/>
      <c r="BU937"/>
      <c r="BV937"/>
      <c r="BW937"/>
      <c r="BX937"/>
      <c r="BY937"/>
      <c r="BZ937"/>
      <c r="CA937"/>
      <c r="CB937"/>
      <c r="CC937"/>
      <c r="CD937"/>
      <c r="CE937"/>
      <c r="CF937"/>
    </row>
    <row r="938" spans="1:84" x14ac:dyDescent="0.3">
      <c r="A938" s="273">
        <f t="shared" si="57"/>
        <v>0</v>
      </c>
      <c r="B938" s="1" t="s">
        <v>2621</v>
      </c>
      <c r="C938" s="274">
        <v>26928760</v>
      </c>
      <c r="D938" s="1">
        <v>144205</v>
      </c>
      <c r="E938" s="1">
        <v>4</v>
      </c>
      <c r="F938" s="1" t="s">
        <v>6206</v>
      </c>
      <c r="G938" s="275">
        <v>44590</v>
      </c>
      <c r="H938" s="275">
        <v>45688</v>
      </c>
      <c r="I938" s="1">
        <v>0</v>
      </c>
      <c r="J938" s="1">
        <v>1</v>
      </c>
      <c r="K938" s="1">
        <v>2</v>
      </c>
      <c r="L938" s="1">
        <v>30</v>
      </c>
      <c r="M938" s="1">
        <v>2</v>
      </c>
      <c r="N938" s="1">
        <v>17.690000000000001</v>
      </c>
      <c r="O938" s="1">
        <v>19.2</v>
      </c>
      <c r="P938" s="1">
        <v>314991</v>
      </c>
      <c r="Q938" s="1">
        <v>11404</v>
      </c>
      <c r="R938" s="1">
        <v>301567</v>
      </c>
      <c r="S938" s="1">
        <v>0</v>
      </c>
      <c r="T938" s="1">
        <v>0</v>
      </c>
      <c r="U938" s="1">
        <v>0</v>
      </c>
      <c r="W938" s="1">
        <v>0</v>
      </c>
      <c r="X938" s="1">
        <v>0</v>
      </c>
      <c r="Y938" s="1">
        <v>0</v>
      </c>
      <c r="AB938" s="275">
        <v>44644</v>
      </c>
      <c r="AC938" s="1">
        <v>1</v>
      </c>
      <c r="AD938" s="1" t="s">
        <v>2623</v>
      </c>
      <c r="AE938" s="1">
        <v>1</v>
      </c>
      <c r="AF938" s="1">
        <v>30</v>
      </c>
      <c r="AG938" s="1">
        <v>0</v>
      </c>
      <c r="AN938" s="1">
        <v>1</v>
      </c>
      <c r="AO938" s="1">
        <v>1</v>
      </c>
      <c r="AR938" s="276">
        <v>42743.01</v>
      </c>
      <c r="AS938" s="1" t="s">
        <v>2657</v>
      </c>
      <c r="AT938" s="1">
        <v>0</v>
      </c>
      <c r="AU938" s="1">
        <v>0</v>
      </c>
      <c r="AX938" s="1">
        <v>5</v>
      </c>
      <c r="BC938" s="1">
        <v>1</v>
      </c>
      <c r="BD938" s="1">
        <v>7</v>
      </c>
      <c r="BE938" s="1">
        <v>2</v>
      </c>
      <c r="BF938" s="296">
        <v>322521.74689639738</v>
      </c>
      <c r="BO938" s="279">
        <f t="shared" si="59"/>
        <v>0</v>
      </c>
      <c r="BP938" s="2">
        <f t="shared" si="60"/>
        <v>0</v>
      </c>
      <c r="BQ938" s="2">
        <f t="shared" si="58"/>
        <v>0</v>
      </c>
      <c r="BS938"/>
      <c r="BT938"/>
      <c r="BU938"/>
      <c r="BV938"/>
      <c r="BW938"/>
      <c r="BX938"/>
      <c r="BY938"/>
      <c r="BZ938"/>
      <c r="CA938"/>
      <c r="CB938"/>
      <c r="CC938"/>
      <c r="CD938"/>
      <c r="CE938"/>
      <c r="CF938"/>
    </row>
    <row r="939" spans="1:84" x14ac:dyDescent="0.3">
      <c r="A939" s="273">
        <f t="shared" si="57"/>
        <v>0</v>
      </c>
      <c r="B939" s="1" t="s">
        <v>2621</v>
      </c>
      <c r="C939" s="274">
        <v>26928760</v>
      </c>
      <c r="D939" s="1">
        <v>144205</v>
      </c>
      <c r="E939" s="1">
        <v>4</v>
      </c>
      <c r="F939" s="1" t="s">
        <v>5406</v>
      </c>
      <c r="G939" s="275">
        <v>44509</v>
      </c>
      <c r="H939" s="275">
        <v>45626</v>
      </c>
      <c r="I939" s="1">
        <v>0</v>
      </c>
      <c r="J939" s="1">
        <v>1</v>
      </c>
      <c r="K939" s="1">
        <v>4</v>
      </c>
      <c r="L939" s="1">
        <v>30</v>
      </c>
      <c r="M939" s="1">
        <v>2</v>
      </c>
      <c r="N939" s="1">
        <v>17.690000000000001</v>
      </c>
      <c r="O939" s="1">
        <v>19.2</v>
      </c>
      <c r="P939" s="1">
        <v>27325</v>
      </c>
      <c r="Q939" s="1">
        <v>989</v>
      </c>
      <c r="R939" s="1">
        <v>24964</v>
      </c>
      <c r="S939" s="1">
        <v>0</v>
      </c>
      <c r="T939" s="1">
        <v>0</v>
      </c>
      <c r="U939" s="1">
        <v>0</v>
      </c>
      <c r="W939" s="1">
        <v>0</v>
      </c>
      <c r="X939" s="1">
        <v>0</v>
      </c>
      <c r="Y939" s="1">
        <v>0</v>
      </c>
      <c r="AB939" s="275">
        <v>44644</v>
      </c>
      <c r="AC939" s="1">
        <v>1</v>
      </c>
      <c r="AD939" s="1" t="s">
        <v>2623</v>
      </c>
      <c r="AE939" s="1">
        <v>1</v>
      </c>
      <c r="AF939" s="1">
        <v>30</v>
      </c>
      <c r="AG939" s="1">
        <v>0</v>
      </c>
      <c r="AN939" s="1">
        <v>1</v>
      </c>
      <c r="AO939" s="1">
        <v>1</v>
      </c>
      <c r="AR939" s="276">
        <v>3481.33</v>
      </c>
      <c r="AS939" s="1" t="s">
        <v>2657</v>
      </c>
      <c r="AT939" s="1">
        <v>0</v>
      </c>
      <c r="AU939" s="1">
        <v>0</v>
      </c>
      <c r="AX939" s="1">
        <v>5</v>
      </c>
      <c r="BC939" s="1">
        <v>1</v>
      </c>
      <c r="BD939" s="1">
        <v>7</v>
      </c>
      <c r="BE939" s="1">
        <v>2</v>
      </c>
      <c r="BF939" s="296">
        <v>26698.653664100064</v>
      </c>
      <c r="BO939" s="279">
        <f t="shared" si="59"/>
        <v>0</v>
      </c>
      <c r="BP939" s="2">
        <f t="shared" si="60"/>
        <v>0</v>
      </c>
      <c r="BQ939" s="2">
        <f t="shared" si="58"/>
        <v>0</v>
      </c>
      <c r="BS939"/>
      <c r="BT939"/>
      <c r="BU939"/>
      <c r="BV939"/>
      <c r="BW939"/>
      <c r="BX939"/>
      <c r="BY939"/>
      <c r="BZ939"/>
      <c r="CA939"/>
      <c r="CB939"/>
      <c r="CC939"/>
      <c r="CD939"/>
      <c r="CE939"/>
      <c r="CF939"/>
    </row>
    <row r="940" spans="1:84" x14ac:dyDescent="0.3">
      <c r="A940" s="273">
        <f t="shared" si="57"/>
        <v>0</v>
      </c>
      <c r="B940" s="1" t="s">
        <v>2621</v>
      </c>
      <c r="C940" s="274">
        <v>26928760</v>
      </c>
      <c r="D940" s="1">
        <v>144205</v>
      </c>
      <c r="E940" s="1">
        <v>4</v>
      </c>
      <c r="F940" s="1" t="s">
        <v>5535</v>
      </c>
      <c r="G940" s="275">
        <v>44501</v>
      </c>
      <c r="H940" s="275">
        <v>45626</v>
      </c>
      <c r="I940" s="1">
        <v>0</v>
      </c>
      <c r="J940" s="1">
        <v>1</v>
      </c>
      <c r="K940" s="1">
        <v>4</v>
      </c>
      <c r="L940" s="1">
        <v>30</v>
      </c>
      <c r="M940" s="1">
        <v>2</v>
      </c>
      <c r="N940" s="1">
        <v>17.690000000000001</v>
      </c>
      <c r="O940" s="1">
        <v>19.2</v>
      </c>
      <c r="P940" s="1">
        <v>41800</v>
      </c>
      <c r="Q940" s="1">
        <v>1513</v>
      </c>
      <c r="R940" s="1">
        <v>38186</v>
      </c>
      <c r="S940" s="1">
        <v>0</v>
      </c>
      <c r="T940" s="1">
        <v>0</v>
      </c>
      <c r="U940" s="1">
        <v>0</v>
      </c>
      <c r="W940" s="1">
        <v>0</v>
      </c>
      <c r="X940" s="1">
        <v>0</v>
      </c>
      <c r="Y940" s="1">
        <v>0</v>
      </c>
      <c r="AB940" s="275">
        <v>44644</v>
      </c>
      <c r="AC940" s="1">
        <v>1</v>
      </c>
      <c r="AD940" s="1" t="s">
        <v>2623</v>
      </c>
      <c r="AE940" s="1">
        <v>1</v>
      </c>
      <c r="AF940" s="1">
        <v>30</v>
      </c>
      <c r="AG940" s="1">
        <v>0</v>
      </c>
      <c r="AN940" s="1">
        <v>1</v>
      </c>
      <c r="AO940" s="1">
        <v>1</v>
      </c>
      <c r="AR940" s="276">
        <v>5415.4</v>
      </c>
      <c r="AS940" s="1" t="s">
        <v>2657</v>
      </c>
      <c r="AT940" s="1">
        <v>0</v>
      </c>
      <c r="AU940" s="1">
        <v>0</v>
      </c>
      <c r="AX940" s="1">
        <v>5</v>
      </c>
      <c r="BC940" s="1">
        <v>1</v>
      </c>
      <c r="BD940" s="1">
        <v>7</v>
      </c>
      <c r="BE940" s="1">
        <v>2</v>
      </c>
      <c r="BF940" s="296">
        <v>40839.400289109326</v>
      </c>
      <c r="BO940" s="279">
        <f t="shared" si="59"/>
        <v>0</v>
      </c>
      <c r="BP940" s="2">
        <f t="shared" si="60"/>
        <v>0</v>
      </c>
      <c r="BQ940" s="2">
        <f t="shared" si="58"/>
        <v>0</v>
      </c>
      <c r="BS940"/>
      <c r="BT940"/>
      <c r="BU940"/>
      <c r="BV940"/>
      <c r="BW940"/>
      <c r="BX940"/>
      <c r="BY940"/>
      <c r="BZ940"/>
      <c r="CA940"/>
      <c r="CB940"/>
      <c r="CC940"/>
      <c r="CD940"/>
      <c r="CE940"/>
      <c r="CF940"/>
    </row>
    <row r="941" spans="1:84" x14ac:dyDescent="0.3">
      <c r="A941" s="273">
        <f t="shared" si="57"/>
        <v>0</v>
      </c>
      <c r="B941" s="1" t="s">
        <v>2621</v>
      </c>
      <c r="C941" s="274">
        <v>26928760</v>
      </c>
      <c r="D941" s="1">
        <v>144205</v>
      </c>
      <c r="E941" s="1">
        <v>4</v>
      </c>
      <c r="F941" s="1" t="s">
        <v>5536</v>
      </c>
      <c r="G941" s="275">
        <v>44501</v>
      </c>
      <c r="H941" s="275">
        <v>45626</v>
      </c>
      <c r="I941" s="1">
        <v>0</v>
      </c>
      <c r="J941" s="1">
        <v>1</v>
      </c>
      <c r="K941" s="1">
        <v>4</v>
      </c>
      <c r="L941" s="1">
        <v>30</v>
      </c>
      <c r="M941" s="1">
        <v>2</v>
      </c>
      <c r="N941" s="1">
        <v>17.690000000000001</v>
      </c>
      <c r="O941" s="1">
        <v>19.2</v>
      </c>
      <c r="P941" s="1">
        <v>41100</v>
      </c>
      <c r="Q941" s="1">
        <v>1488</v>
      </c>
      <c r="R941" s="1">
        <v>37546</v>
      </c>
      <c r="S941" s="1">
        <v>0</v>
      </c>
      <c r="T941" s="1">
        <v>0</v>
      </c>
      <c r="U941" s="1">
        <v>0</v>
      </c>
      <c r="W941" s="1">
        <v>0</v>
      </c>
      <c r="X941" s="1">
        <v>0</v>
      </c>
      <c r="Y941" s="1">
        <v>0</v>
      </c>
      <c r="AB941" s="275">
        <v>44644</v>
      </c>
      <c r="AC941" s="1">
        <v>1</v>
      </c>
      <c r="AD941" s="1" t="s">
        <v>2623</v>
      </c>
      <c r="AE941" s="1">
        <v>1</v>
      </c>
      <c r="AF941" s="1">
        <v>30</v>
      </c>
      <c r="AG941" s="1">
        <v>0</v>
      </c>
      <c r="AN941" s="1">
        <v>1</v>
      </c>
      <c r="AO941" s="1">
        <v>1</v>
      </c>
      <c r="AR941" s="276">
        <v>5222</v>
      </c>
      <c r="AS941" s="1" t="s">
        <v>2657</v>
      </c>
      <c r="AT941" s="1">
        <v>0</v>
      </c>
      <c r="AU941" s="1">
        <v>0</v>
      </c>
      <c r="AX941" s="1">
        <v>5</v>
      </c>
      <c r="BC941" s="1">
        <v>1</v>
      </c>
      <c r="BD941" s="1">
        <v>7</v>
      </c>
      <c r="BE941" s="1">
        <v>2</v>
      </c>
      <c r="BF941" s="296">
        <v>40154.929116820262</v>
      </c>
      <c r="BO941" s="279">
        <f t="shared" si="59"/>
        <v>0</v>
      </c>
      <c r="BP941" s="2">
        <f t="shared" si="60"/>
        <v>0</v>
      </c>
      <c r="BQ941" s="2">
        <f t="shared" si="58"/>
        <v>0</v>
      </c>
      <c r="BS941"/>
      <c r="BT941"/>
      <c r="BU941"/>
      <c r="BV941"/>
      <c r="BW941"/>
      <c r="BX941"/>
      <c r="BY941"/>
      <c r="BZ941"/>
      <c r="CA941"/>
      <c r="CB941"/>
      <c r="CC941"/>
      <c r="CD941"/>
      <c r="CE941"/>
      <c r="CF941"/>
    </row>
    <row r="942" spans="1:84" x14ac:dyDescent="0.3">
      <c r="A942" s="273">
        <f t="shared" si="57"/>
        <v>0</v>
      </c>
      <c r="B942" s="1" t="s">
        <v>2621</v>
      </c>
      <c r="C942" s="274">
        <v>26928760</v>
      </c>
      <c r="D942" s="1">
        <v>144205</v>
      </c>
      <c r="E942" s="1">
        <v>4</v>
      </c>
      <c r="F942" s="1" t="s">
        <v>5369</v>
      </c>
      <c r="G942" s="275">
        <v>44497</v>
      </c>
      <c r="H942" s="275">
        <v>45596</v>
      </c>
      <c r="I942" s="1">
        <v>0</v>
      </c>
      <c r="J942" s="1">
        <v>1</v>
      </c>
      <c r="K942" s="1">
        <v>5</v>
      </c>
      <c r="L942" s="1">
        <v>30</v>
      </c>
      <c r="M942" s="1">
        <v>2</v>
      </c>
      <c r="N942" s="1">
        <v>17.690000000000001</v>
      </c>
      <c r="O942" s="1">
        <v>19.2</v>
      </c>
      <c r="P942" s="1">
        <v>75800</v>
      </c>
      <c r="Q942" s="1">
        <v>2744</v>
      </c>
      <c r="R942" s="1">
        <v>67546</v>
      </c>
      <c r="S942" s="1">
        <v>0</v>
      </c>
      <c r="T942" s="1">
        <v>0</v>
      </c>
      <c r="U942" s="1">
        <v>0</v>
      </c>
      <c r="W942" s="1">
        <v>0</v>
      </c>
      <c r="X942" s="1">
        <v>0</v>
      </c>
      <c r="Y942" s="1">
        <v>0</v>
      </c>
      <c r="AB942" s="275">
        <v>44644</v>
      </c>
      <c r="AC942" s="1">
        <v>1</v>
      </c>
      <c r="AD942" s="1" t="s">
        <v>2623</v>
      </c>
      <c r="AE942" s="1">
        <v>1</v>
      </c>
      <c r="AF942" s="1">
        <v>30</v>
      </c>
      <c r="AG942" s="1">
        <v>0</v>
      </c>
      <c r="AN942" s="1">
        <v>1</v>
      </c>
      <c r="AO942" s="1">
        <v>1</v>
      </c>
      <c r="AR942" s="276">
        <v>9476.9599999999991</v>
      </c>
      <c r="AS942" s="1" t="s">
        <v>2657</v>
      </c>
      <c r="AT942" s="1">
        <v>0</v>
      </c>
      <c r="AU942" s="1">
        <v>0</v>
      </c>
      <c r="AX942" s="1">
        <v>5</v>
      </c>
      <c r="BC942" s="1">
        <v>1</v>
      </c>
      <c r="BD942" s="1">
        <v>7</v>
      </c>
      <c r="BE942" s="1">
        <v>2</v>
      </c>
      <c r="BF942" s="296">
        <v>72239.515317869853</v>
      </c>
      <c r="BO942" s="279">
        <f t="shared" si="59"/>
        <v>0</v>
      </c>
      <c r="BP942" s="2">
        <f t="shared" si="60"/>
        <v>0</v>
      </c>
      <c r="BQ942" s="2">
        <f t="shared" si="58"/>
        <v>0</v>
      </c>
      <c r="BS942"/>
      <c r="BT942"/>
      <c r="BU942"/>
      <c r="BV942"/>
      <c r="BW942"/>
      <c r="BX942"/>
      <c r="BY942"/>
      <c r="BZ942"/>
      <c r="CA942"/>
      <c r="CB942"/>
      <c r="CC942"/>
      <c r="CD942"/>
      <c r="CE942"/>
      <c r="CF942"/>
    </row>
    <row r="943" spans="1:84" x14ac:dyDescent="0.3">
      <c r="A943" s="273">
        <f t="shared" si="57"/>
        <v>0</v>
      </c>
      <c r="B943" s="1" t="s">
        <v>2621</v>
      </c>
      <c r="C943" s="274">
        <v>26928760</v>
      </c>
      <c r="D943" s="1">
        <v>144205</v>
      </c>
      <c r="E943" s="1">
        <v>4</v>
      </c>
      <c r="F943" s="1" t="s">
        <v>6405</v>
      </c>
      <c r="G943" s="275">
        <v>44621</v>
      </c>
      <c r="H943" s="275">
        <v>45747</v>
      </c>
      <c r="I943" s="1">
        <v>0</v>
      </c>
      <c r="J943" s="1">
        <v>1</v>
      </c>
      <c r="K943" s="1">
        <v>0</v>
      </c>
      <c r="L943" s="1">
        <v>30</v>
      </c>
      <c r="M943" s="1">
        <v>2</v>
      </c>
      <c r="N943" s="1">
        <v>17.7</v>
      </c>
      <c r="O943" s="1">
        <v>19.2</v>
      </c>
      <c r="P943" s="1">
        <v>397000</v>
      </c>
      <c r="Q943" s="1">
        <v>14374</v>
      </c>
      <c r="R943" s="1">
        <v>388466</v>
      </c>
      <c r="S943" s="1">
        <v>0</v>
      </c>
      <c r="T943" s="1">
        <v>0</v>
      </c>
      <c r="U943" s="1">
        <v>0</v>
      </c>
      <c r="W943" s="1">
        <v>0</v>
      </c>
      <c r="X943" s="1">
        <v>0</v>
      </c>
      <c r="Y943" s="1">
        <v>0</v>
      </c>
      <c r="AB943" s="275">
        <v>44644</v>
      </c>
      <c r="AC943" s="1">
        <v>1</v>
      </c>
      <c r="AD943" s="1" t="s">
        <v>2623</v>
      </c>
      <c r="AE943" s="1">
        <v>1</v>
      </c>
      <c r="AF943" s="1">
        <v>30</v>
      </c>
      <c r="AG943" s="1">
        <v>0</v>
      </c>
      <c r="AN943" s="1">
        <v>1</v>
      </c>
      <c r="AO943" s="1">
        <v>1</v>
      </c>
      <c r="AR943" s="276">
        <v>54927.67</v>
      </c>
      <c r="AS943" s="1" t="s">
        <v>2657</v>
      </c>
      <c r="AT943" s="1">
        <v>0</v>
      </c>
      <c r="AU943" s="1">
        <v>0</v>
      </c>
      <c r="AX943" s="1">
        <v>5</v>
      </c>
      <c r="BC943" s="1">
        <v>1</v>
      </c>
      <c r="BD943" s="1">
        <v>7</v>
      </c>
      <c r="BE943" s="1">
        <v>2</v>
      </c>
      <c r="BF943" s="296">
        <v>415459.02877256431</v>
      </c>
      <c r="BO943" s="279">
        <f t="shared" si="59"/>
        <v>0</v>
      </c>
      <c r="BP943" s="2">
        <f t="shared" si="60"/>
        <v>0</v>
      </c>
      <c r="BQ943" s="2">
        <f t="shared" si="58"/>
        <v>0</v>
      </c>
      <c r="BS943"/>
      <c r="BT943"/>
      <c r="BU943"/>
      <c r="BV943"/>
      <c r="BW943"/>
      <c r="BX943"/>
      <c r="BY943"/>
      <c r="BZ943"/>
      <c r="CA943"/>
      <c r="CB943"/>
      <c r="CC943"/>
      <c r="CD943"/>
      <c r="CE943"/>
      <c r="CF943"/>
    </row>
    <row r="944" spans="1:84" x14ac:dyDescent="0.3">
      <c r="A944" s="273">
        <f t="shared" si="57"/>
        <v>0</v>
      </c>
      <c r="B944" s="1" t="s">
        <v>2621</v>
      </c>
      <c r="C944" s="274">
        <v>26928760</v>
      </c>
      <c r="D944" s="1">
        <v>144205</v>
      </c>
      <c r="E944" s="1">
        <v>4</v>
      </c>
      <c r="F944" s="1" t="s">
        <v>6421</v>
      </c>
      <c r="G944" s="275">
        <v>44590</v>
      </c>
      <c r="H944" s="275">
        <v>45688</v>
      </c>
      <c r="I944" s="1">
        <v>0</v>
      </c>
      <c r="J944" s="1">
        <v>1</v>
      </c>
      <c r="K944" s="1">
        <v>2</v>
      </c>
      <c r="L944" s="1">
        <v>30</v>
      </c>
      <c r="M944" s="1">
        <v>2</v>
      </c>
      <c r="N944" s="1">
        <v>17.690000000000001</v>
      </c>
      <c r="O944" s="1">
        <v>19.2</v>
      </c>
      <c r="P944" s="1">
        <v>239992</v>
      </c>
      <c r="Q944" s="1">
        <v>8689</v>
      </c>
      <c r="R944" s="1">
        <v>229764</v>
      </c>
      <c r="S944" s="1">
        <v>0</v>
      </c>
      <c r="T944" s="1">
        <v>0</v>
      </c>
      <c r="U944" s="1">
        <v>0</v>
      </c>
      <c r="W944" s="1">
        <v>0</v>
      </c>
      <c r="X944" s="1">
        <v>0</v>
      </c>
      <c r="Y944" s="1">
        <v>0</v>
      </c>
      <c r="AB944" s="275">
        <v>44644</v>
      </c>
      <c r="AC944" s="1">
        <v>1</v>
      </c>
      <c r="AD944" s="1" t="s">
        <v>2623</v>
      </c>
      <c r="AE944" s="1">
        <v>1</v>
      </c>
      <c r="AF944" s="1">
        <v>30</v>
      </c>
      <c r="AG944" s="1">
        <v>0</v>
      </c>
      <c r="AN944" s="1">
        <v>1</v>
      </c>
      <c r="AO944" s="1">
        <v>1</v>
      </c>
      <c r="AR944" s="276">
        <v>32492.43</v>
      </c>
      <c r="AS944" s="1" t="s">
        <v>2657</v>
      </c>
      <c r="AT944" s="1">
        <v>0</v>
      </c>
      <c r="AU944" s="1">
        <v>0</v>
      </c>
      <c r="AX944" s="1">
        <v>5</v>
      </c>
      <c r="BC944" s="1">
        <v>1</v>
      </c>
      <c r="BD944" s="1">
        <v>7</v>
      </c>
      <c r="BE944" s="1">
        <v>2</v>
      </c>
      <c r="BF944" s="296">
        <v>245729.4287965986</v>
      </c>
      <c r="BO944" s="279">
        <f t="shared" si="59"/>
        <v>0</v>
      </c>
      <c r="BP944" s="2">
        <f t="shared" si="60"/>
        <v>0</v>
      </c>
      <c r="BQ944" s="2">
        <f t="shared" si="58"/>
        <v>0</v>
      </c>
      <c r="BS944"/>
      <c r="BT944"/>
      <c r="BU944"/>
      <c r="BV944"/>
      <c r="BW944"/>
      <c r="BX944"/>
      <c r="BY944"/>
      <c r="BZ944"/>
      <c r="CA944"/>
      <c r="CB944"/>
      <c r="CC944"/>
      <c r="CD944"/>
      <c r="CE944"/>
      <c r="CF944"/>
    </row>
    <row r="945" spans="1:84" x14ac:dyDescent="0.3">
      <c r="A945" s="273">
        <f t="shared" si="57"/>
        <v>0</v>
      </c>
      <c r="B945" s="1" t="s">
        <v>2621</v>
      </c>
      <c r="C945" s="274">
        <v>26928760</v>
      </c>
      <c r="D945" s="1">
        <v>144205</v>
      </c>
      <c r="E945" s="1">
        <v>4</v>
      </c>
      <c r="F945" s="1" t="s">
        <v>6427</v>
      </c>
      <c r="G945" s="275">
        <v>44607</v>
      </c>
      <c r="H945" s="275">
        <v>45716</v>
      </c>
      <c r="I945" s="1">
        <v>0</v>
      </c>
      <c r="J945" s="1">
        <v>1</v>
      </c>
      <c r="K945" s="1">
        <v>1</v>
      </c>
      <c r="L945" s="1">
        <v>30</v>
      </c>
      <c r="M945" s="1">
        <v>2</v>
      </c>
      <c r="N945" s="1">
        <v>17.690000000000001</v>
      </c>
      <c r="O945" s="1">
        <v>19.2</v>
      </c>
      <c r="P945" s="1">
        <v>30800</v>
      </c>
      <c r="Q945" s="1">
        <v>1115</v>
      </c>
      <c r="R945" s="1">
        <v>30147</v>
      </c>
      <c r="S945" s="1">
        <v>0</v>
      </c>
      <c r="T945" s="1">
        <v>0</v>
      </c>
      <c r="U945" s="1">
        <v>0</v>
      </c>
      <c r="W945" s="1">
        <v>0</v>
      </c>
      <c r="X945" s="1">
        <v>0</v>
      </c>
      <c r="Y945" s="1">
        <v>0</v>
      </c>
      <c r="AB945" s="275">
        <v>44644</v>
      </c>
      <c r="AC945" s="1">
        <v>1</v>
      </c>
      <c r="AD945" s="1" t="s">
        <v>2623</v>
      </c>
      <c r="AE945" s="1">
        <v>1</v>
      </c>
      <c r="AF945" s="1">
        <v>30</v>
      </c>
      <c r="AG945" s="1">
        <v>0</v>
      </c>
      <c r="AN945" s="1">
        <v>1</v>
      </c>
      <c r="AO945" s="1">
        <v>1</v>
      </c>
      <c r="AR945" s="276">
        <v>4254.96</v>
      </c>
      <c r="AS945" s="1" t="s">
        <v>2657</v>
      </c>
      <c r="AT945" s="1">
        <v>0</v>
      </c>
      <c r="AU945" s="1">
        <v>0</v>
      </c>
      <c r="AX945" s="1">
        <v>5</v>
      </c>
      <c r="BC945" s="1">
        <v>1</v>
      </c>
      <c r="BD945" s="1">
        <v>7</v>
      </c>
      <c r="BE945" s="1">
        <v>2</v>
      </c>
      <c r="BF945" s="296">
        <v>32241.800673434733</v>
      </c>
      <c r="BO945" s="279">
        <f t="shared" si="59"/>
        <v>0</v>
      </c>
      <c r="BP945" s="2">
        <f t="shared" si="60"/>
        <v>0</v>
      </c>
      <c r="BQ945" s="2">
        <f t="shared" si="58"/>
        <v>0</v>
      </c>
      <c r="BS945"/>
      <c r="BT945"/>
      <c r="BU945"/>
      <c r="BV945"/>
      <c r="BW945"/>
      <c r="BX945"/>
      <c r="BY945"/>
      <c r="BZ945"/>
      <c r="CA945"/>
      <c r="CB945"/>
      <c r="CC945"/>
      <c r="CD945"/>
      <c r="CE945"/>
      <c r="CF945"/>
    </row>
    <row r="946" spans="1:84" x14ac:dyDescent="0.3">
      <c r="A946" s="273">
        <f t="shared" si="57"/>
        <v>0</v>
      </c>
      <c r="B946" s="1" t="s">
        <v>2621</v>
      </c>
      <c r="C946" s="274">
        <v>26928760</v>
      </c>
      <c r="D946" s="1">
        <v>144205</v>
      </c>
      <c r="E946" s="1">
        <v>4</v>
      </c>
      <c r="F946" s="1" t="s">
        <v>6428</v>
      </c>
      <c r="G946" s="275">
        <v>44607</v>
      </c>
      <c r="H946" s="275">
        <v>45716</v>
      </c>
      <c r="I946" s="1">
        <v>0</v>
      </c>
      <c r="J946" s="1">
        <v>1</v>
      </c>
      <c r="K946" s="1">
        <v>1</v>
      </c>
      <c r="L946" s="1">
        <v>30</v>
      </c>
      <c r="M946" s="1">
        <v>2</v>
      </c>
      <c r="N946" s="1">
        <v>17.7</v>
      </c>
      <c r="O946" s="1">
        <v>19.21</v>
      </c>
      <c r="P946" s="1">
        <v>92433</v>
      </c>
      <c r="Q946" s="1">
        <v>3347</v>
      </c>
      <c r="R946" s="1">
        <v>90475</v>
      </c>
      <c r="S946" s="1">
        <v>0</v>
      </c>
      <c r="T946" s="1">
        <v>0</v>
      </c>
      <c r="U946" s="1">
        <v>0</v>
      </c>
      <c r="W946" s="1">
        <v>0</v>
      </c>
      <c r="X946" s="1">
        <v>0</v>
      </c>
      <c r="Y946" s="1">
        <v>0</v>
      </c>
      <c r="AB946" s="275">
        <v>44644</v>
      </c>
      <c r="AC946" s="1">
        <v>1</v>
      </c>
      <c r="AD946" s="1" t="s">
        <v>2623</v>
      </c>
      <c r="AE946" s="1">
        <v>1</v>
      </c>
      <c r="AF946" s="1">
        <v>30</v>
      </c>
      <c r="AG946" s="1">
        <v>0</v>
      </c>
      <c r="AN946" s="1">
        <v>1</v>
      </c>
      <c r="AO946" s="1">
        <v>1</v>
      </c>
      <c r="AR946" s="276">
        <v>12764.88</v>
      </c>
      <c r="AS946" s="1" t="s">
        <v>2657</v>
      </c>
      <c r="AT946" s="1">
        <v>0</v>
      </c>
      <c r="AU946" s="1">
        <v>0</v>
      </c>
      <c r="AX946" s="1">
        <v>5</v>
      </c>
      <c r="BC946" s="1">
        <v>1</v>
      </c>
      <c r="BD946" s="1">
        <v>7</v>
      </c>
      <c r="BE946" s="1">
        <v>2</v>
      </c>
      <c r="BF946" s="296">
        <v>96761.76455133206</v>
      </c>
      <c r="BO946" s="279">
        <f t="shared" si="59"/>
        <v>0</v>
      </c>
      <c r="BP946" s="2">
        <f t="shared" si="60"/>
        <v>0</v>
      </c>
      <c r="BQ946" s="2">
        <f t="shared" si="58"/>
        <v>0</v>
      </c>
      <c r="BS946"/>
      <c r="BT946"/>
      <c r="BU946"/>
      <c r="BV946"/>
      <c r="BW946"/>
      <c r="BX946"/>
      <c r="BY946"/>
      <c r="BZ946"/>
      <c r="CA946"/>
      <c r="CB946"/>
      <c r="CC946"/>
      <c r="CD946"/>
      <c r="CE946"/>
      <c r="CF946"/>
    </row>
    <row r="947" spans="1:84" x14ac:dyDescent="0.3">
      <c r="A947" s="273">
        <f t="shared" si="57"/>
        <v>0</v>
      </c>
      <c r="B947" s="1" t="s">
        <v>2621</v>
      </c>
      <c r="C947" s="274">
        <v>26928760</v>
      </c>
      <c r="D947" s="1">
        <v>144205</v>
      </c>
      <c r="E947" s="1">
        <v>4</v>
      </c>
      <c r="F947" s="1" t="s">
        <v>6496</v>
      </c>
      <c r="G947" s="275">
        <v>44650</v>
      </c>
      <c r="H947" s="275">
        <v>45747</v>
      </c>
      <c r="I947" s="1">
        <v>0</v>
      </c>
      <c r="J947" s="1">
        <v>1</v>
      </c>
      <c r="K947" s="1">
        <v>0</v>
      </c>
      <c r="L947" s="1">
        <v>30</v>
      </c>
      <c r="M947" s="1">
        <v>2</v>
      </c>
      <c r="N947" s="1">
        <v>17.7</v>
      </c>
      <c r="O947" s="1">
        <v>19.2</v>
      </c>
      <c r="P947" s="1">
        <v>200000</v>
      </c>
      <c r="Q947" s="1">
        <v>7241</v>
      </c>
      <c r="R947" s="1">
        <v>200000</v>
      </c>
      <c r="S947" s="1">
        <v>0</v>
      </c>
      <c r="T947" s="1">
        <v>0</v>
      </c>
      <c r="U947" s="1">
        <v>0</v>
      </c>
      <c r="W947" s="1">
        <v>0</v>
      </c>
      <c r="X947" s="1">
        <v>0</v>
      </c>
      <c r="Y947" s="1">
        <v>0</v>
      </c>
      <c r="AB947" s="275">
        <v>44650</v>
      </c>
      <c r="AC947" s="1">
        <v>1</v>
      </c>
      <c r="AD947" s="1" t="s">
        <v>2623</v>
      </c>
      <c r="AE947" s="1">
        <v>1</v>
      </c>
      <c r="AF947" s="1">
        <v>30</v>
      </c>
      <c r="AG947" s="1">
        <v>0</v>
      </c>
      <c r="AN947" s="1">
        <v>1</v>
      </c>
      <c r="AO947" s="1">
        <v>1</v>
      </c>
      <c r="AR947" s="276">
        <v>28237.47</v>
      </c>
      <c r="AS947" s="1" t="s">
        <v>2657</v>
      </c>
      <c r="AT947" s="1">
        <v>0</v>
      </c>
      <c r="AU947" s="1">
        <v>0</v>
      </c>
      <c r="AX947" s="1">
        <v>5</v>
      </c>
      <c r="BC947" s="1">
        <v>1</v>
      </c>
      <c r="BD947" s="1">
        <v>7</v>
      </c>
      <c r="BE947" s="1">
        <v>2</v>
      </c>
      <c r="BF947" s="296">
        <v>213897.2413403306</v>
      </c>
      <c r="BO947" s="279">
        <f t="shared" si="59"/>
        <v>0</v>
      </c>
      <c r="BP947" s="2">
        <f t="shared" si="60"/>
        <v>0</v>
      </c>
      <c r="BQ947" s="2">
        <f t="shared" si="58"/>
        <v>0</v>
      </c>
      <c r="BS947"/>
      <c r="BT947"/>
      <c r="BU947"/>
      <c r="BV947"/>
      <c r="BW947"/>
      <c r="BX947"/>
      <c r="BY947"/>
      <c r="BZ947"/>
      <c r="CA947"/>
      <c r="CB947"/>
      <c r="CC947"/>
      <c r="CD947"/>
      <c r="CE947"/>
      <c r="CF947"/>
    </row>
    <row r="948" spans="1:84" x14ac:dyDescent="0.3">
      <c r="A948" s="273">
        <f t="shared" si="57"/>
        <v>0</v>
      </c>
      <c r="B948" s="1" t="s">
        <v>2621</v>
      </c>
      <c r="C948" s="274">
        <v>26928760</v>
      </c>
      <c r="D948" s="1">
        <v>144205</v>
      </c>
      <c r="E948" s="1">
        <v>4</v>
      </c>
      <c r="F948" s="1" t="s">
        <v>6512</v>
      </c>
      <c r="G948" s="275">
        <v>44646</v>
      </c>
      <c r="H948" s="275">
        <v>45747</v>
      </c>
      <c r="I948" s="1">
        <v>0</v>
      </c>
      <c r="J948" s="1">
        <v>1</v>
      </c>
      <c r="K948" s="1">
        <v>0</v>
      </c>
      <c r="L948" s="1">
        <v>30</v>
      </c>
      <c r="M948" s="1">
        <v>2</v>
      </c>
      <c r="N948" s="1">
        <v>17.7</v>
      </c>
      <c r="O948" s="1">
        <v>19.2</v>
      </c>
      <c r="P948" s="1">
        <v>502315</v>
      </c>
      <c r="Q948" s="1">
        <v>18186</v>
      </c>
      <c r="R948" s="1">
        <v>502315</v>
      </c>
      <c r="S948" s="1">
        <v>988</v>
      </c>
      <c r="T948" s="1">
        <v>0</v>
      </c>
      <c r="U948" s="1">
        <v>0</v>
      </c>
      <c r="W948" s="1">
        <v>0</v>
      </c>
      <c r="X948" s="1">
        <v>0</v>
      </c>
      <c r="Y948" s="1">
        <v>0</v>
      </c>
      <c r="AB948" s="275">
        <v>44646</v>
      </c>
      <c r="AC948" s="1">
        <v>1</v>
      </c>
      <c r="AD948" s="1" t="s">
        <v>2623</v>
      </c>
      <c r="AE948" s="1">
        <v>1</v>
      </c>
      <c r="AF948" s="1">
        <v>30</v>
      </c>
      <c r="AG948" s="1">
        <v>0</v>
      </c>
      <c r="AN948" s="1">
        <v>1</v>
      </c>
      <c r="AO948" s="1">
        <v>1</v>
      </c>
      <c r="AR948" s="276">
        <v>70980.479999999996</v>
      </c>
      <c r="AS948" s="1" t="s">
        <v>2657</v>
      </c>
      <c r="AT948" s="1">
        <v>0</v>
      </c>
      <c r="AU948" s="1">
        <v>0</v>
      </c>
      <c r="AX948" s="1">
        <v>5</v>
      </c>
      <c r="BC948" s="1">
        <v>1</v>
      </c>
      <c r="BD948" s="1">
        <v>7</v>
      </c>
      <c r="BE948" s="1">
        <v>2</v>
      </c>
      <c r="BF948" s="296">
        <v>537218.96391934087</v>
      </c>
      <c r="BO948" s="279">
        <f t="shared" si="59"/>
        <v>0</v>
      </c>
      <c r="BP948" s="2">
        <f t="shared" si="60"/>
        <v>0</v>
      </c>
      <c r="BQ948" s="2">
        <f t="shared" si="58"/>
        <v>0</v>
      </c>
      <c r="BS948"/>
      <c r="BT948"/>
      <c r="BU948"/>
      <c r="BV948"/>
      <c r="BW948"/>
      <c r="BX948"/>
      <c r="BY948"/>
      <c r="BZ948"/>
      <c r="CA948"/>
      <c r="CB948"/>
      <c r="CC948"/>
      <c r="CD948"/>
      <c r="CE948"/>
      <c r="CF948"/>
    </row>
    <row r="949" spans="1:84" x14ac:dyDescent="0.3">
      <c r="A949" s="273">
        <f t="shared" si="57"/>
        <v>0</v>
      </c>
      <c r="B949" s="1" t="s">
        <v>2621</v>
      </c>
      <c r="C949" s="274">
        <v>26942440</v>
      </c>
      <c r="D949" s="1">
        <v>144105</v>
      </c>
      <c r="E949" s="1">
        <v>4</v>
      </c>
      <c r="F949" s="1" t="s">
        <v>4751</v>
      </c>
      <c r="G949" s="275">
        <v>44426</v>
      </c>
      <c r="H949" s="275">
        <v>44985</v>
      </c>
      <c r="I949" s="1">
        <v>0</v>
      </c>
      <c r="J949" s="1">
        <v>1</v>
      </c>
      <c r="K949" s="1">
        <v>7</v>
      </c>
      <c r="L949" s="1">
        <v>30</v>
      </c>
      <c r="M949" s="1">
        <v>2</v>
      </c>
      <c r="N949" s="1">
        <v>5.99</v>
      </c>
      <c r="O949" s="1">
        <v>6.16</v>
      </c>
      <c r="P949" s="1">
        <v>3520172</v>
      </c>
      <c r="Q949" s="1">
        <v>151099</v>
      </c>
      <c r="R949" s="1">
        <v>2579005</v>
      </c>
      <c r="S949" s="1">
        <v>0</v>
      </c>
      <c r="T949" s="1">
        <v>0</v>
      </c>
      <c r="U949" s="1">
        <v>0</v>
      </c>
      <c r="W949" s="1">
        <v>0</v>
      </c>
      <c r="X949" s="1">
        <v>0</v>
      </c>
      <c r="Y949" s="1">
        <v>0</v>
      </c>
      <c r="Z949" s="1" t="s">
        <v>2664</v>
      </c>
      <c r="AA949" s="1" t="s">
        <v>2807</v>
      </c>
      <c r="AB949" s="275">
        <v>44651</v>
      </c>
      <c r="AC949" s="1">
        <v>1</v>
      </c>
      <c r="AD949" s="1" t="s">
        <v>2623</v>
      </c>
      <c r="AE949" s="1">
        <v>1</v>
      </c>
      <c r="AF949" s="1">
        <v>30</v>
      </c>
      <c r="AG949" s="1">
        <v>0</v>
      </c>
      <c r="AN949" s="1">
        <v>1</v>
      </c>
      <c r="AO949" s="1">
        <v>1</v>
      </c>
      <c r="AR949" s="276">
        <v>645532.41</v>
      </c>
      <c r="AS949" s="1" t="s">
        <v>2632</v>
      </c>
      <c r="AT949" s="1">
        <v>0</v>
      </c>
      <c r="AU949" s="1">
        <v>0</v>
      </c>
      <c r="AV949" s="1" t="s">
        <v>2625</v>
      </c>
      <c r="AW949" s="1" t="s">
        <v>2626</v>
      </c>
      <c r="AX949" s="1">
        <v>5</v>
      </c>
      <c r="BC949" s="1">
        <v>1</v>
      </c>
      <c r="BD949" s="1">
        <v>7</v>
      </c>
      <c r="BE949" s="1">
        <v>2</v>
      </c>
      <c r="BF949" s="296">
        <v>2588529.2654565214</v>
      </c>
      <c r="BO949" s="279">
        <f t="shared" si="59"/>
        <v>0</v>
      </c>
      <c r="BP949" s="2">
        <f t="shared" si="60"/>
        <v>0</v>
      </c>
      <c r="BQ949" s="2">
        <f t="shared" si="58"/>
        <v>0</v>
      </c>
      <c r="BS949"/>
      <c r="BT949"/>
      <c r="BU949"/>
      <c r="BV949"/>
      <c r="BW949"/>
      <c r="BX949"/>
      <c r="BY949"/>
      <c r="BZ949"/>
      <c r="CA949"/>
      <c r="CB949"/>
      <c r="CC949"/>
      <c r="CD949"/>
      <c r="CE949"/>
      <c r="CF949"/>
    </row>
    <row r="950" spans="1:84" x14ac:dyDescent="0.3">
      <c r="A950" s="273">
        <f t="shared" si="57"/>
        <v>0</v>
      </c>
      <c r="B950" s="1" t="s">
        <v>2621</v>
      </c>
      <c r="C950" s="274">
        <v>26942440</v>
      </c>
      <c r="D950" s="1">
        <v>144205</v>
      </c>
      <c r="E950" s="1">
        <v>4</v>
      </c>
      <c r="F950" s="1" t="s">
        <v>5904</v>
      </c>
      <c r="G950" s="275">
        <v>44582</v>
      </c>
      <c r="H950" s="275">
        <v>44742</v>
      </c>
      <c r="I950" s="1">
        <v>0</v>
      </c>
      <c r="J950" s="1">
        <v>1</v>
      </c>
      <c r="K950" s="1">
        <v>0</v>
      </c>
      <c r="L950" s="1">
        <v>150</v>
      </c>
      <c r="M950" s="1">
        <v>2</v>
      </c>
      <c r="N950" s="1">
        <v>19.5</v>
      </c>
      <c r="O950" s="1">
        <v>20.62</v>
      </c>
      <c r="P950" s="1">
        <v>2520143</v>
      </c>
      <c r="Q950" s="1">
        <v>2729192</v>
      </c>
      <c r="R950" s="1">
        <v>2520143</v>
      </c>
      <c r="S950" s="1">
        <v>81925</v>
      </c>
      <c r="T950" s="1">
        <v>0</v>
      </c>
      <c r="U950" s="1">
        <v>0</v>
      </c>
      <c r="W950" s="1">
        <v>0</v>
      </c>
      <c r="X950" s="1">
        <v>0</v>
      </c>
      <c r="Y950" s="1">
        <v>0</v>
      </c>
      <c r="AB950" s="275">
        <v>44582</v>
      </c>
      <c r="AC950" s="1">
        <v>1</v>
      </c>
      <c r="AD950" s="1" t="s">
        <v>2623</v>
      </c>
      <c r="AE950" s="1">
        <v>1</v>
      </c>
      <c r="AF950" s="1">
        <v>150</v>
      </c>
      <c r="AG950" s="1">
        <v>0</v>
      </c>
      <c r="AN950" s="1">
        <v>1</v>
      </c>
      <c r="AO950" s="1">
        <v>1</v>
      </c>
      <c r="AR950" s="276">
        <v>630864.80000000005</v>
      </c>
      <c r="AS950" s="1" t="s">
        <v>2632</v>
      </c>
      <c r="AT950" s="1">
        <v>0</v>
      </c>
      <c r="AU950" s="1">
        <v>0</v>
      </c>
      <c r="AX950" s="1">
        <v>5</v>
      </c>
      <c r="BC950" s="1">
        <v>1</v>
      </c>
      <c r="BD950" s="1">
        <v>7</v>
      </c>
      <c r="BE950" s="1">
        <v>2</v>
      </c>
      <c r="BF950" s="296">
        <v>2529449.8880907153</v>
      </c>
      <c r="BO950" s="279">
        <f t="shared" si="59"/>
        <v>0</v>
      </c>
      <c r="BP950" s="2">
        <f t="shared" si="60"/>
        <v>0</v>
      </c>
      <c r="BQ950" s="2">
        <f t="shared" si="58"/>
        <v>0</v>
      </c>
      <c r="BS950"/>
      <c r="BT950"/>
      <c r="BU950"/>
      <c r="BV950"/>
      <c r="BW950"/>
      <c r="BX950"/>
      <c r="BY950"/>
      <c r="BZ950"/>
      <c r="CA950"/>
      <c r="CB950"/>
      <c r="CC950"/>
      <c r="CD950"/>
      <c r="CE950"/>
      <c r="CF950"/>
    </row>
    <row r="951" spans="1:84" x14ac:dyDescent="0.3">
      <c r="A951" s="273">
        <f t="shared" si="57"/>
        <v>0</v>
      </c>
      <c r="B951" s="1" t="s">
        <v>2621</v>
      </c>
      <c r="C951" s="274">
        <v>26942440</v>
      </c>
      <c r="D951" s="1">
        <v>144205</v>
      </c>
      <c r="E951" s="1">
        <v>4</v>
      </c>
      <c r="F951" s="1" t="s">
        <v>5269</v>
      </c>
      <c r="G951" s="275">
        <v>44521</v>
      </c>
      <c r="H951" s="275">
        <v>45260</v>
      </c>
      <c r="I951" s="1">
        <v>0</v>
      </c>
      <c r="J951" s="1">
        <v>1</v>
      </c>
      <c r="K951" s="1">
        <v>4</v>
      </c>
      <c r="L951" s="1">
        <v>30</v>
      </c>
      <c r="M951" s="1">
        <v>2</v>
      </c>
      <c r="N951" s="1">
        <v>17.690000000000001</v>
      </c>
      <c r="O951" s="1">
        <v>19.2</v>
      </c>
      <c r="P951" s="1">
        <v>28300</v>
      </c>
      <c r="Q951" s="1">
        <v>1414</v>
      </c>
      <c r="R951" s="1">
        <v>24261</v>
      </c>
      <c r="S951" s="1">
        <v>0</v>
      </c>
      <c r="T951" s="1">
        <v>0</v>
      </c>
      <c r="U951" s="1">
        <v>0</v>
      </c>
      <c r="W951" s="1">
        <v>0</v>
      </c>
      <c r="X951" s="1">
        <v>0</v>
      </c>
      <c r="Y951" s="1">
        <v>0</v>
      </c>
      <c r="AB951" s="275">
        <v>44651</v>
      </c>
      <c r="AC951" s="1">
        <v>1</v>
      </c>
      <c r="AD951" s="1" t="s">
        <v>2623</v>
      </c>
      <c r="AE951" s="1">
        <v>1</v>
      </c>
      <c r="AF951" s="1">
        <v>30</v>
      </c>
      <c r="AG951" s="1">
        <v>0</v>
      </c>
      <c r="AN951" s="1">
        <v>1</v>
      </c>
      <c r="AO951" s="1">
        <v>1</v>
      </c>
      <c r="AR951" s="276">
        <v>6150.93</v>
      </c>
      <c r="AS951" s="1" t="s">
        <v>2657</v>
      </c>
      <c r="AT951" s="1">
        <v>0</v>
      </c>
      <c r="AU951" s="1">
        <v>0</v>
      </c>
      <c r="AX951" s="1">
        <v>5</v>
      </c>
      <c r="BC951" s="1">
        <v>1</v>
      </c>
      <c r="BD951" s="1">
        <v>7</v>
      </c>
      <c r="BE951" s="1">
        <v>2</v>
      </c>
      <c r="BF951" s="296">
        <v>24350.595872920243</v>
      </c>
      <c r="BO951" s="279">
        <f t="shared" si="59"/>
        <v>0</v>
      </c>
      <c r="BP951" s="2">
        <f t="shared" si="60"/>
        <v>0</v>
      </c>
      <c r="BQ951" s="2">
        <f t="shared" si="58"/>
        <v>0</v>
      </c>
      <c r="BS951"/>
      <c r="BT951"/>
      <c r="BU951"/>
      <c r="BV951"/>
      <c r="BW951"/>
      <c r="BX951"/>
      <c r="BY951"/>
      <c r="BZ951"/>
      <c r="CA951"/>
      <c r="CB951"/>
      <c r="CC951"/>
      <c r="CD951"/>
      <c r="CE951"/>
      <c r="CF951"/>
    </row>
    <row r="952" spans="1:84" x14ac:dyDescent="0.3">
      <c r="A952" s="273">
        <f t="shared" si="57"/>
        <v>0</v>
      </c>
      <c r="B952" s="1" t="s">
        <v>2621</v>
      </c>
      <c r="C952" s="274">
        <v>26942440</v>
      </c>
      <c r="D952" s="1">
        <v>144205</v>
      </c>
      <c r="E952" s="1">
        <v>4</v>
      </c>
      <c r="F952" s="1" t="s">
        <v>5352</v>
      </c>
      <c r="G952" s="275">
        <v>44482</v>
      </c>
      <c r="H952" s="275">
        <v>45230</v>
      </c>
      <c r="I952" s="1">
        <v>0</v>
      </c>
      <c r="J952" s="1">
        <v>1</v>
      </c>
      <c r="K952" s="1">
        <v>5</v>
      </c>
      <c r="L952" s="1">
        <v>30</v>
      </c>
      <c r="M952" s="1">
        <v>2</v>
      </c>
      <c r="N952" s="1">
        <v>17.690000000000001</v>
      </c>
      <c r="O952" s="1">
        <v>19.2</v>
      </c>
      <c r="P952" s="1">
        <v>800000</v>
      </c>
      <c r="Q952" s="1">
        <v>39979</v>
      </c>
      <c r="R952" s="1">
        <v>656174</v>
      </c>
      <c r="S952" s="1">
        <v>0</v>
      </c>
      <c r="T952" s="1">
        <v>0</v>
      </c>
      <c r="U952" s="1">
        <v>0</v>
      </c>
      <c r="W952" s="1">
        <v>0</v>
      </c>
      <c r="X952" s="1">
        <v>0</v>
      </c>
      <c r="Y952" s="1">
        <v>0</v>
      </c>
      <c r="AB952" s="275">
        <v>44651</v>
      </c>
      <c r="AC952" s="1">
        <v>1</v>
      </c>
      <c r="AD952" s="1" t="s">
        <v>2623</v>
      </c>
      <c r="AE952" s="1">
        <v>1</v>
      </c>
      <c r="AF952" s="1">
        <v>30</v>
      </c>
      <c r="AG952" s="1">
        <v>0</v>
      </c>
      <c r="AN952" s="1">
        <v>1</v>
      </c>
      <c r="AO952" s="1">
        <v>1</v>
      </c>
      <c r="AR952" s="276">
        <v>164182.56</v>
      </c>
      <c r="AS952" s="1" t="s">
        <v>2657</v>
      </c>
      <c r="AT952" s="1">
        <v>0</v>
      </c>
      <c r="AU952" s="1">
        <v>0</v>
      </c>
      <c r="AX952" s="1">
        <v>5</v>
      </c>
      <c r="BC952" s="1">
        <v>1</v>
      </c>
      <c r="BD952" s="1">
        <v>7</v>
      </c>
      <c r="BE952" s="1">
        <v>2</v>
      </c>
      <c r="BF952" s="296">
        <v>658597.25057984283</v>
      </c>
      <c r="BO952" s="279">
        <f t="shared" si="59"/>
        <v>0</v>
      </c>
      <c r="BP952" s="2">
        <f t="shared" si="60"/>
        <v>0</v>
      </c>
      <c r="BQ952" s="2">
        <f t="shared" si="58"/>
        <v>0</v>
      </c>
      <c r="BS952"/>
      <c r="BT952"/>
      <c r="BU952"/>
      <c r="BV952"/>
      <c r="BW952"/>
      <c r="BX952"/>
      <c r="BY952"/>
      <c r="BZ952"/>
      <c r="CA952"/>
      <c r="CB952"/>
      <c r="CC952"/>
      <c r="CD952"/>
      <c r="CE952"/>
      <c r="CF952"/>
    </row>
    <row r="953" spans="1:84" x14ac:dyDescent="0.3">
      <c r="A953" s="273">
        <f t="shared" si="57"/>
        <v>534764</v>
      </c>
      <c r="B953" s="1" t="s">
        <v>2621</v>
      </c>
      <c r="C953" s="274">
        <v>26946262</v>
      </c>
      <c r="D953" s="1">
        <v>144205</v>
      </c>
      <c r="E953" s="1">
        <v>4</v>
      </c>
      <c r="F953" s="1" t="s">
        <v>6228</v>
      </c>
      <c r="G953" s="275">
        <v>44588</v>
      </c>
      <c r="H953" s="275">
        <v>45688</v>
      </c>
      <c r="I953" s="1">
        <v>0</v>
      </c>
      <c r="J953" s="1">
        <v>1</v>
      </c>
      <c r="K953" s="1">
        <v>2</v>
      </c>
      <c r="L953" s="1">
        <v>30</v>
      </c>
      <c r="M953" s="1">
        <v>2</v>
      </c>
      <c r="N953" s="1">
        <v>16.5</v>
      </c>
      <c r="O953" s="1">
        <v>17.8</v>
      </c>
      <c r="P953" s="1">
        <v>7035877</v>
      </c>
      <c r="Q953" s="1">
        <v>168860</v>
      </c>
      <c r="R953" s="1">
        <v>6895390</v>
      </c>
      <c r="S953" s="1">
        <v>0</v>
      </c>
      <c r="T953" s="1">
        <v>0</v>
      </c>
      <c r="U953" s="1">
        <v>0</v>
      </c>
      <c r="W953" s="1">
        <v>0</v>
      </c>
      <c r="X953" s="1">
        <v>0</v>
      </c>
      <c r="Y953" s="1">
        <v>0</v>
      </c>
      <c r="Z953" s="1" t="s">
        <v>2664</v>
      </c>
      <c r="AA953" s="1" t="s">
        <v>2807</v>
      </c>
      <c r="AB953" s="275">
        <v>44651</v>
      </c>
      <c r="AC953" s="1">
        <v>1</v>
      </c>
      <c r="AD953" s="1" t="s">
        <v>2623</v>
      </c>
      <c r="AE953" s="1">
        <v>1</v>
      </c>
      <c r="AF953" s="1">
        <v>30</v>
      </c>
      <c r="AG953" s="1">
        <v>0</v>
      </c>
      <c r="AN953" s="1">
        <v>1</v>
      </c>
      <c r="AO953" s="1">
        <v>1</v>
      </c>
      <c r="AR953" s="276">
        <v>794826</v>
      </c>
      <c r="AS953" s="1" t="s">
        <v>2632</v>
      </c>
      <c r="AT953" s="1">
        <v>0</v>
      </c>
      <c r="AU953" s="1">
        <v>0</v>
      </c>
      <c r="AX953" s="1">
        <v>5</v>
      </c>
      <c r="BC953" s="1">
        <v>1</v>
      </c>
      <c r="BD953" s="1">
        <v>7</v>
      </c>
      <c r="BE953" s="1">
        <v>2</v>
      </c>
      <c r="BF953" s="296">
        <v>5565800</v>
      </c>
      <c r="BO953" s="279">
        <f t="shared" si="59"/>
        <v>0</v>
      </c>
      <c r="BP953" s="2">
        <f t="shared" si="60"/>
        <v>0</v>
      </c>
      <c r="BQ953" s="2">
        <f t="shared" si="58"/>
        <v>0</v>
      </c>
      <c r="BS953"/>
      <c r="BT953"/>
      <c r="BU953"/>
      <c r="BV953"/>
      <c r="BW953"/>
      <c r="BX953"/>
      <c r="BY953"/>
      <c r="BZ953"/>
      <c r="CA953"/>
      <c r="CB953"/>
      <c r="CC953"/>
      <c r="CD953"/>
      <c r="CE953"/>
      <c r="CF953"/>
    </row>
    <row r="954" spans="1:84" x14ac:dyDescent="0.3">
      <c r="A954" s="273">
        <f t="shared" si="57"/>
        <v>276669.40699313278</v>
      </c>
      <c r="B954" s="1" t="s">
        <v>2621</v>
      </c>
      <c r="C954" s="274">
        <v>26946862</v>
      </c>
      <c r="D954" s="1">
        <v>144105</v>
      </c>
      <c r="E954" s="1">
        <v>4</v>
      </c>
      <c r="F954" s="1" t="s">
        <v>3683</v>
      </c>
      <c r="G954" s="275">
        <v>44077</v>
      </c>
      <c r="H954" s="275">
        <v>44834</v>
      </c>
      <c r="I954" s="1">
        <v>0</v>
      </c>
      <c r="J954" s="1">
        <v>1</v>
      </c>
      <c r="K954" s="1">
        <v>18</v>
      </c>
      <c r="L954" s="1">
        <v>30</v>
      </c>
      <c r="M954" s="1">
        <v>2</v>
      </c>
      <c r="N954" s="1">
        <v>9</v>
      </c>
      <c r="O954" s="1">
        <v>9.3800000000000008</v>
      </c>
      <c r="P954" s="1">
        <v>2031164</v>
      </c>
      <c r="Q954" s="1">
        <v>93169</v>
      </c>
      <c r="R954" s="1">
        <v>544009</v>
      </c>
      <c r="S954" s="1">
        <v>0</v>
      </c>
      <c r="T954" s="1">
        <v>0</v>
      </c>
      <c r="U954" s="1">
        <v>0</v>
      </c>
      <c r="W954" s="1">
        <v>0</v>
      </c>
      <c r="X954" s="1">
        <v>0</v>
      </c>
      <c r="Y954" s="1">
        <v>0</v>
      </c>
      <c r="AB954" s="275">
        <v>44651</v>
      </c>
      <c r="AC954" s="1">
        <v>1</v>
      </c>
      <c r="AD954" s="1" t="s">
        <v>2623</v>
      </c>
      <c r="AE954" s="1">
        <v>1</v>
      </c>
      <c r="AF954" s="1">
        <v>30</v>
      </c>
      <c r="AG954" s="1">
        <v>0</v>
      </c>
      <c r="AN954" s="1">
        <v>1</v>
      </c>
      <c r="AO954" s="1">
        <v>1</v>
      </c>
      <c r="AR954" s="276">
        <v>33316.28</v>
      </c>
      <c r="AS954" s="1" t="s">
        <v>2632</v>
      </c>
      <c r="AT954" s="1">
        <v>0</v>
      </c>
      <c r="AU954" s="1">
        <v>0</v>
      </c>
      <c r="AV954" s="1" t="s">
        <v>2625</v>
      </c>
      <c r="AW954" s="1" t="s">
        <v>2626</v>
      </c>
      <c r="AX954" s="1">
        <v>5</v>
      </c>
      <c r="BC954" s="1">
        <v>1</v>
      </c>
      <c r="BD954" s="1">
        <v>7</v>
      </c>
      <c r="BE954" s="1">
        <v>2</v>
      </c>
      <c r="BF954" s="296">
        <v>234023.31300686716</v>
      </c>
      <c r="BO954" s="279">
        <f t="shared" si="59"/>
        <v>0</v>
      </c>
      <c r="BP954" s="2">
        <f t="shared" si="60"/>
        <v>0</v>
      </c>
      <c r="BQ954" s="2">
        <f t="shared" si="58"/>
        <v>0</v>
      </c>
      <c r="BS954"/>
      <c r="BT954"/>
      <c r="BU954"/>
      <c r="BV954"/>
      <c r="BW954"/>
      <c r="BX954"/>
      <c r="BY954"/>
      <c r="BZ954"/>
      <c r="CA954"/>
      <c r="CB954"/>
      <c r="CC954"/>
      <c r="CD954"/>
      <c r="CE954"/>
      <c r="CF954"/>
    </row>
    <row r="955" spans="1:84" x14ac:dyDescent="0.3">
      <c r="A955" s="273">
        <f t="shared" si="57"/>
        <v>1901334.6232743645</v>
      </c>
      <c r="B955" s="1" t="s">
        <v>2621</v>
      </c>
      <c r="C955" s="274">
        <v>26946862</v>
      </c>
      <c r="D955" s="1">
        <v>144105</v>
      </c>
      <c r="E955" s="1">
        <v>4</v>
      </c>
      <c r="F955" s="1" t="s">
        <v>5750</v>
      </c>
      <c r="G955" s="275">
        <v>44582</v>
      </c>
      <c r="H955" s="275">
        <v>45322</v>
      </c>
      <c r="I955" s="1">
        <v>0</v>
      </c>
      <c r="J955" s="1">
        <v>1</v>
      </c>
      <c r="K955" s="1">
        <v>2</v>
      </c>
      <c r="L955" s="1">
        <v>30</v>
      </c>
      <c r="M955" s="1">
        <v>2</v>
      </c>
      <c r="N955" s="1">
        <v>14.09</v>
      </c>
      <c r="O955" s="1">
        <v>15.04</v>
      </c>
      <c r="P955" s="1">
        <v>4031602</v>
      </c>
      <c r="Q955" s="1">
        <v>194529</v>
      </c>
      <c r="R955" s="1">
        <v>3738235</v>
      </c>
      <c r="S955" s="1">
        <v>0</v>
      </c>
      <c r="T955" s="1">
        <v>0</v>
      </c>
      <c r="U955" s="1">
        <v>0</v>
      </c>
      <c r="W955" s="1">
        <v>0</v>
      </c>
      <c r="X955" s="1">
        <v>0</v>
      </c>
      <c r="Y955" s="1">
        <v>0</v>
      </c>
      <c r="AB955" s="275">
        <v>44651</v>
      </c>
      <c r="AC955" s="1">
        <v>1</v>
      </c>
      <c r="AD955" s="1" t="s">
        <v>2623</v>
      </c>
      <c r="AE955" s="1">
        <v>1</v>
      </c>
      <c r="AF955" s="1">
        <v>30</v>
      </c>
      <c r="AG955" s="1">
        <v>0</v>
      </c>
      <c r="AN955" s="1">
        <v>1</v>
      </c>
      <c r="AO955" s="1">
        <v>1</v>
      </c>
      <c r="AR955" s="276">
        <v>228775.99</v>
      </c>
      <c r="AS955" s="1" t="s">
        <v>2632</v>
      </c>
      <c r="AT955" s="1">
        <v>0</v>
      </c>
      <c r="AU955" s="1">
        <v>0</v>
      </c>
      <c r="AV955" s="1" t="s">
        <v>2625</v>
      </c>
      <c r="AW955" s="1" t="s">
        <v>2626</v>
      </c>
      <c r="AX955" s="1">
        <v>5</v>
      </c>
      <c r="BC955" s="1">
        <v>1</v>
      </c>
      <c r="BD955" s="1">
        <v>7</v>
      </c>
      <c r="BE955" s="1">
        <v>2</v>
      </c>
      <c r="BF955" s="296">
        <v>1608124.3867256353</v>
      </c>
      <c r="BO955" s="279">
        <f t="shared" si="59"/>
        <v>0</v>
      </c>
      <c r="BP955" s="2">
        <f t="shared" si="60"/>
        <v>0</v>
      </c>
      <c r="BQ955" s="2">
        <f t="shared" si="58"/>
        <v>0</v>
      </c>
      <c r="BS955"/>
      <c r="BT955"/>
      <c r="BU955"/>
      <c r="BV955"/>
      <c r="BW955"/>
      <c r="BX955"/>
      <c r="BY955"/>
      <c r="BZ955"/>
      <c r="CA955"/>
      <c r="CB955"/>
      <c r="CC955"/>
      <c r="CD955"/>
      <c r="CE955"/>
      <c r="CF955"/>
    </row>
    <row r="956" spans="1:84" x14ac:dyDescent="0.3">
      <c r="A956" s="273">
        <f t="shared" si="57"/>
        <v>1444476.3587476136</v>
      </c>
      <c r="B956" s="1" t="s">
        <v>2621</v>
      </c>
      <c r="C956" s="274">
        <v>26946862</v>
      </c>
      <c r="D956" s="1">
        <v>144205</v>
      </c>
      <c r="E956" s="1">
        <v>4</v>
      </c>
      <c r="F956" s="1" t="s">
        <v>3474</v>
      </c>
      <c r="G956" s="275">
        <v>43819</v>
      </c>
      <c r="H956" s="275">
        <v>45199</v>
      </c>
      <c r="I956" s="1">
        <v>0</v>
      </c>
      <c r="J956" s="1">
        <v>1</v>
      </c>
      <c r="K956" s="1">
        <v>27</v>
      </c>
      <c r="L956" s="1">
        <v>30</v>
      </c>
      <c r="M956" s="1">
        <v>2</v>
      </c>
      <c r="N956" s="1">
        <v>18</v>
      </c>
      <c r="O956" s="1">
        <v>19.559999999999999</v>
      </c>
      <c r="P956" s="1">
        <v>3000000</v>
      </c>
      <c r="Q956" s="1">
        <v>192000</v>
      </c>
      <c r="R956" s="1">
        <v>2839939</v>
      </c>
      <c r="S956" s="1">
        <v>0</v>
      </c>
      <c r="T956" s="1">
        <v>0</v>
      </c>
      <c r="U956" s="1">
        <v>0</v>
      </c>
      <c r="W956" s="1">
        <v>0</v>
      </c>
      <c r="X956" s="1">
        <v>0</v>
      </c>
      <c r="Y956" s="1">
        <v>0</v>
      </c>
      <c r="AB956" s="275">
        <v>44651</v>
      </c>
      <c r="AC956" s="1">
        <v>1</v>
      </c>
      <c r="AD956" s="1" t="s">
        <v>2623</v>
      </c>
      <c r="AE956" s="1">
        <v>1</v>
      </c>
      <c r="AF956" s="1">
        <v>30</v>
      </c>
      <c r="AG956" s="1">
        <v>0</v>
      </c>
      <c r="AN956" s="1">
        <v>1</v>
      </c>
      <c r="AO956" s="1">
        <v>1</v>
      </c>
      <c r="AR956" s="276">
        <v>173769.74</v>
      </c>
      <c r="AS956" s="1" t="s">
        <v>2657</v>
      </c>
      <c r="AT956" s="1">
        <v>0</v>
      </c>
      <c r="AU956" s="1">
        <v>0</v>
      </c>
      <c r="AX956" s="1">
        <v>5</v>
      </c>
      <c r="BC956" s="1">
        <v>1</v>
      </c>
      <c r="BD956" s="1">
        <v>7</v>
      </c>
      <c r="BE956" s="1">
        <v>2</v>
      </c>
      <c r="BF956" s="296">
        <v>1221692.9012523862</v>
      </c>
      <c r="BO956" s="279">
        <f t="shared" si="59"/>
        <v>0</v>
      </c>
      <c r="BP956" s="2">
        <f t="shared" si="60"/>
        <v>0</v>
      </c>
      <c r="BQ956" s="2">
        <f t="shared" si="58"/>
        <v>0</v>
      </c>
      <c r="BS956"/>
      <c r="BT956"/>
      <c r="BU956"/>
      <c r="BV956"/>
      <c r="BW956"/>
      <c r="BX956"/>
      <c r="BY956"/>
      <c r="BZ956"/>
      <c r="CA956"/>
      <c r="CB956"/>
      <c r="CC956"/>
      <c r="CD956"/>
      <c r="CE956"/>
      <c r="CF956"/>
    </row>
    <row r="957" spans="1:84" x14ac:dyDescent="0.3">
      <c r="A957" s="273">
        <f t="shared" si="57"/>
        <v>1550857.9109848884</v>
      </c>
      <c r="B957" s="1" t="s">
        <v>2621</v>
      </c>
      <c r="C957" s="274">
        <v>26946862</v>
      </c>
      <c r="D957" s="1">
        <v>144205</v>
      </c>
      <c r="E957" s="1">
        <v>4</v>
      </c>
      <c r="F957" s="1" t="s">
        <v>6311</v>
      </c>
      <c r="G957" s="275">
        <v>44624</v>
      </c>
      <c r="H957" s="275">
        <v>44742</v>
      </c>
      <c r="I957" s="1">
        <v>0</v>
      </c>
      <c r="J957" s="1">
        <v>1</v>
      </c>
      <c r="K957" s="1">
        <v>0</v>
      </c>
      <c r="L957" s="1">
        <v>90</v>
      </c>
      <c r="M957" s="1">
        <v>2</v>
      </c>
      <c r="N957" s="1">
        <v>19.190000000000001</v>
      </c>
      <c r="O957" s="1">
        <v>20.62</v>
      </c>
      <c r="P957" s="1">
        <v>3049121</v>
      </c>
      <c r="Q957" s="1">
        <v>3198548</v>
      </c>
      <c r="R957" s="1">
        <v>3049121</v>
      </c>
      <c r="S957" s="1">
        <v>0</v>
      </c>
      <c r="T957" s="1">
        <v>0</v>
      </c>
      <c r="U957" s="1">
        <v>0</v>
      </c>
      <c r="W957" s="1">
        <v>0</v>
      </c>
      <c r="X957" s="1">
        <v>0</v>
      </c>
      <c r="Y957" s="1">
        <v>0</v>
      </c>
      <c r="AB957" s="275">
        <v>44624</v>
      </c>
      <c r="AC957" s="1">
        <v>1</v>
      </c>
      <c r="AD957" s="1" t="s">
        <v>2623</v>
      </c>
      <c r="AE957" s="1">
        <v>1</v>
      </c>
      <c r="AF957" s="1">
        <v>90</v>
      </c>
      <c r="AG957" s="1">
        <v>0</v>
      </c>
      <c r="AN957" s="1">
        <v>1</v>
      </c>
      <c r="AO957" s="1">
        <v>1</v>
      </c>
      <c r="AR957" s="276">
        <v>186583.69</v>
      </c>
      <c r="AS957" s="1" t="s">
        <v>2632</v>
      </c>
      <c r="AT957" s="1">
        <v>0</v>
      </c>
      <c r="AU957" s="1">
        <v>0</v>
      </c>
      <c r="AX957" s="1">
        <v>5</v>
      </c>
      <c r="BC957" s="1">
        <v>1</v>
      </c>
      <c r="BD957" s="1">
        <v>7</v>
      </c>
      <c r="BE957" s="1">
        <v>2</v>
      </c>
      <c r="BF957" s="296">
        <v>1311679.3990151116</v>
      </c>
      <c r="BO957" s="279">
        <f t="shared" si="59"/>
        <v>0</v>
      </c>
      <c r="BP957" s="2">
        <f t="shared" si="60"/>
        <v>0</v>
      </c>
      <c r="BQ957" s="2">
        <f t="shared" si="58"/>
        <v>0</v>
      </c>
      <c r="BS957"/>
      <c r="BT957"/>
      <c r="BU957"/>
      <c r="BV957"/>
      <c r="BW957"/>
      <c r="BX957"/>
      <c r="BY957"/>
      <c r="BZ957"/>
      <c r="CA957"/>
      <c r="CB957"/>
      <c r="CC957"/>
      <c r="CD957"/>
      <c r="CE957"/>
      <c r="CF957"/>
    </row>
    <row r="958" spans="1:84" x14ac:dyDescent="0.3">
      <c r="A958" s="273">
        <f t="shared" si="57"/>
        <v>5015371</v>
      </c>
      <c r="B958" s="1" t="s">
        <v>2621</v>
      </c>
      <c r="C958" s="274">
        <v>26947662</v>
      </c>
      <c r="D958" s="1">
        <v>144205</v>
      </c>
      <c r="E958" s="1">
        <v>4</v>
      </c>
      <c r="F958" s="1" t="s">
        <v>5897</v>
      </c>
      <c r="G958" s="275">
        <v>44578</v>
      </c>
      <c r="H958" s="275">
        <v>45688</v>
      </c>
      <c r="I958" s="1">
        <v>0</v>
      </c>
      <c r="J958" s="1">
        <v>1</v>
      </c>
      <c r="K958" s="1">
        <v>2</v>
      </c>
      <c r="L958" s="1">
        <v>30</v>
      </c>
      <c r="M958" s="1">
        <v>2</v>
      </c>
      <c r="N958" s="1">
        <v>7.2</v>
      </c>
      <c r="O958" s="1">
        <v>7.44</v>
      </c>
      <c r="P958" s="1">
        <v>23086000</v>
      </c>
      <c r="Q958" s="1">
        <v>471483</v>
      </c>
      <c r="R958" s="1">
        <v>22433520</v>
      </c>
      <c r="S958" s="1">
        <v>0</v>
      </c>
      <c r="T958" s="1">
        <v>0</v>
      </c>
      <c r="U958" s="1">
        <v>0</v>
      </c>
      <c r="W958" s="1">
        <v>0</v>
      </c>
      <c r="X958" s="1">
        <v>0</v>
      </c>
      <c r="Y958" s="1">
        <v>0</v>
      </c>
      <c r="Z958" s="1" t="s">
        <v>3734</v>
      </c>
      <c r="AA958" s="1" t="s">
        <v>2807</v>
      </c>
      <c r="AB958" s="275">
        <v>44651</v>
      </c>
      <c r="AC958" s="1">
        <v>1</v>
      </c>
      <c r="AD958" s="1" t="s">
        <v>2623</v>
      </c>
      <c r="AE958" s="1">
        <v>1</v>
      </c>
      <c r="AF958" s="1">
        <v>30</v>
      </c>
      <c r="AG958" s="1">
        <v>0</v>
      </c>
      <c r="AN958" s="1">
        <v>1</v>
      </c>
      <c r="AO958" s="1">
        <v>1</v>
      </c>
      <c r="AR958" s="276">
        <v>2036351</v>
      </c>
      <c r="AS958" s="1" t="s">
        <v>2632</v>
      </c>
      <c r="AT958" s="1">
        <v>0</v>
      </c>
      <c r="AU958" s="1">
        <v>0</v>
      </c>
      <c r="AX958" s="1">
        <v>5</v>
      </c>
      <c r="BC958" s="1">
        <v>1</v>
      </c>
      <c r="BD958" s="1">
        <v>7</v>
      </c>
      <c r="BE958" s="1">
        <v>2</v>
      </c>
      <c r="BF958" s="296">
        <v>15381798</v>
      </c>
      <c r="BO958" s="279">
        <f t="shared" si="59"/>
        <v>0</v>
      </c>
      <c r="BP958" s="2">
        <f t="shared" si="60"/>
        <v>0</v>
      </c>
      <c r="BQ958" s="2">
        <f t="shared" si="58"/>
        <v>0</v>
      </c>
      <c r="BS958"/>
      <c r="BT958"/>
      <c r="BU958"/>
      <c r="BV958"/>
      <c r="BW958"/>
      <c r="BX958"/>
      <c r="BY958"/>
      <c r="BZ958"/>
      <c r="CA958"/>
      <c r="CB958"/>
      <c r="CC958"/>
      <c r="CD958"/>
      <c r="CE958"/>
      <c r="CF958"/>
    </row>
    <row r="959" spans="1:84" x14ac:dyDescent="0.3">
      <c r="A959" s="273">
        <f t="shared" si="57"/>
        <v>1813336.1136616911</v>
      </c>
      <c r="B959" s="1" t="s">
        <v>2621</v>
      </c>
      <c r="C959" s="274">
        <v>27262242</v>
      </c>
      <c r="D959" s="1">
        <v>144225</v>
      </c>
      <c r="E959" s="1">
        <v>4</v>
      </c>
      <c r="F959" s="1" t="s">
        <v>3937</v>
      </c>
      <c r="G959" s="275">
        <v>44063</v>
      </c>
      <c r="H959" s="275">
        <v>45199</v>
      </c>
      <c r="I959" s="1">
        <v>210</v>
      </c>
      <c r="J959" s="1">
        <v>1</v>
      </c>
      <c r="K959" s="1">
        <v>10</v>
      </c>
      <c r="L959" s="1">
        <v>30</v>
      </c>
      <c r="M959" s="1">
        <v>2</v>
      </c>
      <c r="N959" s="1">
        <v>10.19</v>
      </c>
      <c r="O959" s="1">
        <v>10.69</v>
      </c>
      <c r="P959" s="1">
        <v>8798000</v>
      </c>
      <c r="Q959" s="1">
        <v>286385</v>
      </c>
      <c r="R959" s="1">
        <v>6488147</v>
      </c>
      <c r="S959" s="1">
        <v>106824</v>
      </c>
      <c r="T959" s="1">
        <v>0</v>
      </c>
      <c r="U959" s="1">
        <v>0</v>
      </c>
      <c r="W959" s="1">
        <v>3048752</v>
      </c>
      <c r="X959" s="1">
        <v>106824</v>
      </c>
      <c r="Y959" s="1">
        <v>232263</v>
      </c>
      <c r="AB959" s="275">
        <v>44466</v>
      </c>
      <c r="AC959" s="1">
        <v>1</v>
      </c>
      <c r="AD959" s="1" t="s">
        <v>2623</v>
      </c>
      <c r="AE959" s="1">
        <v>1</v>
      </c>
      <c r="AF959" s="1">
        <v>30</v>
      </c>
      <c r="AG959" s="1">
        <v>1741588</v>
      </c>
      <c r="AN959" s="1">
        <v>1</v>
      </c>
      <c r="AO959" s="1">
        <v>1</v>
      </c>
      <c r="AR959" s="276">
        <v>558066.68999999994</v>
      </c>
      <c r="AS959" s="1" t="s">
        <v>2657</v>
      </c>
      <c r="AT959" s="1">
        <v>0</v>
      </c>
      <c r="AU959" s="1">
        <v>0</v>
      </c>
      <c r="AX959" s="1">
        <v>5</v>
      </c>
      <c r="BC959" s="1">
        <v>1</v>
      </c>
      <c r="BD959" s="1">
        <v>7</v>
      </c>
      <c r="BE959" s="1">
        <v>2</v>
      </c>
      <c r="BF959" s="296">
        <v>4116744.1963383094</v>
      </c>
      <c r="BO959" s="279">
        <f t="shared" si="59"/>
        <v>0</v>
      </c>
      <c r="BP959" s="2">
        <f t="shared" si="60"/>
        <v>0</v>
      </c>
      <c r="BQ959" s="2">
        <f t="shared" si="58"/>
        <v>0</v>
      </c>
      <c r="BS959"/>
      <c r="BT959"/>
      <c r="BU959"/>
      <c r="BV959"/>
      <c r="BW959"/>
      <c r="BX959"/>
      <c r="BY959"/>
      <c r="BZ959"/>
      <c r="CA959"/>
      <c r="CB959"/>
      <c r="CC959"/>
      <c r="CD959"/>
      <c r="CE959"/>
      <c r="CF959"/>
    </row>
    <row r="960" spans="1:84" x14ac:dyDescent="0.3">
      <c r="A960" s="273">
        <f t="shared" si="57"/>
        <v>1304003.8863383103</v>
      </c>
      <c r="B960" s="1" t="s">
        <v>2621</v>
      </c>
      <c r="C960" s="274">
        <v>27262242</v>
      </c>
      <c r="D960" s="1">
        <v>144225</v>
      </c>
      <c r="E960" s="1">
        <v>4</v>
      </c>
      <c r="F960" s="1" t="s">
        <v>2665</v>
      </c>
      <c r="G960" s="275">
        <v>43515</v>
      </c>
      <c r="H960" s="275">
        <v>45107</v>
      </c>
      <c r="I960" s="1">
        <v>180</v>
      </c>
      <c r="J960" s="1">
        <v>1</v>
      </c>
      <c r="K960" s="1">
        <v>30</v>
      </c>
      <c r="L960" s="1">
        <v>30</v>
      </c>
      <c r="M960" s="1">
        <v>2</v>
      </c>
      <c r="N960" s="1">
        <v>9.59</v>
      </c>
      <c r="O960" s="1">
        <v>10.029999999999999</v>
      </c>
      <c r="P960" s="1">
        <v>12251603</v>
      </c>
      <c r="Q960" s="1">
        <v>232133</v>
      </c>
      <c r="R960" s="1">
        <v>4665718</v>
      </c>
      <c r="S960" s="1">
        <v>73093</v>
      </c>
      <c r="T960" s="1">
        <v>0</v>
      </c>
      <c r="U960" s="1">
        <v>0</v>
      </c>
      <c r="W960" s="1">
        <v>2192400</v>
      </c>
      <c r="X960" s="1">
        <v>73093</v>
      </c>
      <c r="Y960" s="1">
        <v>155019</v>
      </c>
      <c r="AB960" s="275">
        <v>44466</v>
      </c>
      <c r="AC960" s="1">
        <v>1</v>
      </c>
      <c r="AD960" s="1" t="s">
        <v>2623</v>
      </c>
      <c r="AE960" s="1">
        <v>1</v>
      </c>
      <c r="AF960" s="1">
        <v>30</v>
      </c>
      <c r="AG960" s="1">
        <v>1396819</v>
      </c>
      <c r="AN960" s="1">
        <v>1</v>
      </c>
      <c r="AO960" s="1">
        <v>1</v>
      </c>
      <c r="AR960" s="276">
        <v>401305.31</v>
      </c>
      <c r="AS960" s="1" t="s">
        <v>2624</v>
      </c>
      <c r="AT960" s="1">
        <v>0</v>
      </c>
      <c r="AU960" s="1">
        <v>0</v>
      </c>
      <c r="AX960" s="1">
        <v>5</v>
      </c>
      <c r="BC960" s="1">
        <v>1</v>
      </c>
      <c r="BD960" s="1">
        <v>7</v>
      </c>
      <c r="BE960" s="1">
        <v>2</v>
      </c>
      <c r="BF960" s="296">
        <v>2960408.8036616901</v>
      </c>
      <c r="BO960" s="279">
        <f t="shared" si="59"/>
        <v>0</v>
      </c>
      <c r="BP960" s="2">
        <f t="shared" si="60"/>
        <v>0</v>
      </c>
      <c r="BQ960" s="2">
        <f t="shared" si="58"/>
        <v>0</v>
      </c>
      <c r="BS960"/>
      <c r="BT960"/>
      <c r="BU960"/>
      <c r="BV960"/>
      <c r="BW960"/>
      <c r="BX960"/>
      <c r="BY960"/>
      <c r="BZ960"/>
      <c r="CA960"/>
      <c r="CB960"/>
      <c r="CC960"/>
      <c r="CD960"/>
      <c r="CE960"/>
      <c r="CF960"/>
    </row>
    <row r="961" spans="1:84" x14ac:dyDescent="0.3">
      <c r="A961" s="273">
        <f t="shared" si="57"/>
        <v>16339994</v>
      </c>
      <c r="B961" s="1" t="s">
        <v>2621</v>
      </c>
      <c r="C961" s="274">
        <v>27286946</v>
      </c>
      <c r="D961" s="1">
        <v>144205</v>
      </c>
      <c r="E961" s="1">
        <v>4</v>
      </c>
      <c r="F961" s="1" t="s">
        <v>2769</v>
      </c>
      <c r="G961" s="275">
        <v>43605</v>
      </c>
      <c r="H961" s="275">
        <v>45808</v>
      </c>
      <c r="I961" s="1">
        <v>0</v>
      </c>
      <c r="J961" s="1">
        <v>1</v>
      </c>
      <c r="K961" s="1">
        <v>32</v>
      </c>
      <c r="L961" s="1">
        <v>30</v>
      </c>
      <c r="M961" s="1">
        <v>2</v>
      </c>
      <c r="N961" s="1">
        <v>11.39</v>
      </c>
      <c r="O961" s="1">
        <v>12.01</v>
      </c>
      <c r="P961" s="1">
        <v>52021426</v>
      </c>
      <c r="Q961" s="1">
        <v>1000871</v>
      </c>
      <c r="R961" s="1">
        <v>31789621</v>
      </c>
      <c r="S961" s="1">
        <v>0</v>
      </c>
      <c r="T961" s="1">
        <v>0</v>
      </c>
      <c r="U961" s="1">
        <v>0</v>
      </c>
      <c r="W961" s="1">
        <v>0</v>
      </c>
      <c r="X961" s="1">
        <v>0</v>
      </c>
      <c r="Y961" s="1">
        <v>0</v>
      </c>
      <c r="AB961" s="275">
        <v>44648</v>
      </c>
      <c r="AC961" s="1">
        <v>1</v>
      </c>
      <c r="AD961" s="1" t="s">
        <v>2623</v>
      </c>
      <c r="AE961" s="1">
        <v>1</v>
      </c>
      <c r="AF961" s="1">
        <v>30</v>
      </c>
      <c r="AG961" s="1">
        <v>0</v>
      </c>
      <c r="AN961" s="1">
        <v>1</v>
      </c>
      <c r="AO961" s="1">
        <v>1</v>
      </c>
      <c r="AR961" s="276">
        <v>2218901</v>
      </c>
      <c r="AS961" s="1" t="s">
        <v>2639</v>
      </c>
      <c r="AT961" s="1">
        <v>0</v>
      </c>
      <c r="AU961" s="1">
        <v>0</v>
      </c>
      <c r="AX961" s="1">
        <v>5</v>
      </c>
      <c r="BC961" s="1">
        <v>1</v>
      </c>
      <c r="BD961" s="1">
        <v>7</v>
      </c>
      <c r="BE961" s="1">
        <v>2</v>
      </c>
      <c r="BF961" s="296">
        <v>13230726</v>
      </c>
      <c r="BO961" s="279">
        <f t="shared" si="59"/>
        <v>0</v>
      </c>
      <c r="BP961" s="2">
        <f t="shared" si="60"/>
        <v>0</v>
      </c>
      <c r="BQ961" s="2">
        <f t="shared" si="58"/>
        <v>0</v>
      </c>
      <c r="BS961"/>
      <c r="BT961"/>
      <c r="BU961"/>
      <c r="BV961"/>
      <c r="BW961"/>
      <c r="BX961"/>
      <c r="BY961"/>
      <c r="BZ961"/>
      <c r="CA961"/>
      <c r="CB961"/>
      <c r="CC961"/>
      <c r="CD961"/>
      <c r="CE961"/>
      <c r="CF961"/>
    </row>
    <row r="962" spans="1:84" x14ac:dyDescent="0.3">
      <c r="A962" s="273">
        <f t="shared" ref="A962:A1025" si="61">IF(+R962-AR962-BF962&gt;0,R962-AR962-BF962,0)</f>
        <v>9889942.7372172233</v>
      </c>
      <c r="B962" s="1" t="s">
        <v>2621</v>
      </c>
      <c r="C962" s="274">
        <v>27428469</v>
      </c>
      <c r="D962" s="1">
        <v>144105</v>
      </c>
      <c r="E962" s="1">
        <v>4</v>
      </c>
      <c r="F962" s="1" t="s">
        <v>4111</v>
      </c>
      <c r="G962" s="275">
        <v>44442</v>
      </c>
      <c r="H962" s="275">
        <v>45199</v>
      </c>
      <c r="I962" s="1">
        <v>1</v>
      </c>
      <c r="J962" s="1">
        <v>1</v>
      </c>
      <c r="K962" s="1">
        <v>6</v>
      </c>
      <c r="L962" s="1">
        <v>30</v>
      </c>
      <c r="M962" s="1">
        <v>2</v>
      </c>
      <c r="N962" s="1">
        <v>9</v>
      </c>
      <c r="O962" s="1">
        <v>9.3800000000000008</v>
      </c>
      <c r="P962" s="1">
        <v>15118849</v>
      </c>
      <c r="Q962" s="1">
        <v>442469</v>
      </c>
      <c r="R962" s="1">
        <v>11601508</v>
      </c>
      <c r="S962" s="1">
        <v>0</v>
      </c>
      <c r="T962" s="1">
        <v>0</v>
      </c>
      <c r="U962" s="1">
        <v>0</v>
      </c>
      <c r="W962" s="1">
        <v>0</v>
      </c>
      <c r="X962" s="1">
        <v>0</v>
      </c>
      <c r="Y962" s="1">
        <v>0</v>
      </c>
      <c r="Z962" s="1" t="s">
        <v>3734</v>
      </c>
      <c r="AA962" s="1" t="s">
        <v>2807</v>
      </c>
      <c r="AB962" s="275">
        <v>44651</v>
      </c>
      <c r="AC962" s="1">
        <v>1</v>
      </c>
      <c r="AD962" s="1" t="s">
        <v>2623</v>
      </c>
      <c r="AE962" s="1">
        <v>1</v>
      </c>
      <c r="AF962" s="1">
        <v>30</v>
      </c>
      <c r="AG962" s="1">
        <v>668</v>
      </c>
      <c r="AN962" s="1">
        <v>1</v>
      </c>
      <c r="AO962" s="1">
        <v>1</v>
      </c>
      <c r="AR962" s="276">
        <v>213960.18</v>
      </c>
      <c r="AS962" s="1" t="s">
        <v>2632</v>
      </c>
      <c r="AT962" s="1">
        <v>0</v>
      </c>
      <c r="AU962" s="1">
        <v>0</v>
      </c>
      <c r="AV962" s="1" t="s">
        <v>2625</v>
      </c>
      <c r="AW962" s="1" t="s">
        <v>2626</v>
      </c>
      <c r="AX962" s="1">
        <v>5</v>
      </c>
      <c r="BC962" s="1">
        <v>1</v>
      </c>
      <c r="BD962" s="1">
        <v>7</v>
      </c>
      <c r="BE962" s="1">
        <v>2</v>
      </c>
      <c r="BF962" s="296">
        <v>1497605.0827827775</v>
      </c>
      <c r="BO962" s="279">
        <f t="shared" si="59"/>
        <v>0</v>
      </c>
      <c r="BP962" s="2">
        <f t="shared" si="60"/>
        <v>0</v>
      </c>
      <c r="BQ962" s="2">
        <f t="shared" si="58"/>
        <v>0</v>
      </c>
      <c r="BS962"/>
      <c r="BT962"/>
      <c r="BU962"/>
      <c r="BV962"/>
      <c r="BW962"/>
      <c r="BX962"/>
      <c r="BY962"/>
      <c r="BZ962"/>
      <c r="CA962"/>
      <c r="CB962"/>
      <c r="CC962"/>
      <c r="CD962"/>
      <c r="CE962"/>
      <c r="CF962"/>
    </row>
    <row r="963" spans="1:84" x14ac:dyDescent="0.3">
      <c r="A963" s="273">
        <f t="shared" si="61"/>
        <v>400316.48987312388</v>
      </c>
      <c r="B963" s="1" t="s">
        <v>2621</v>
      </c>
      <c r="C963" s="274">
        <v>27428469</v>
      </c>
      <c r="D963" s="1">
        <v>144205</v>
      </c>
      <c r="E963" s="1">
        <v>4</v>
      </c>
      <c r="F963" s="1" t="s">
        <v>4137</v>
      </c>
      <c r="G963" s="275">
        <v>44447</v>
      </c>
      <c r="H963" s="275">
        <v>45199</v>
      </c>
      <c r="I963" s="1">
        <v>0</v>
      </c>
      <c r="J963" s="1">
        <v>1</v>
      </c>
      <c r="K963" s="1">
        <v>6</v>
      </c>
      <c r="L963" s="1">
        <v>30</v>
      </c>
      <c r="M963" s="1">
        <v>2</v>
      </c>
      <c r="N963" s="1">
        <v>17.690000000000001</v>
      </c>
      <c r="O963" s="1">
        <v>19.2</v>
      </c>
      <c r="P963" s="1">
        <v>600000</v>
      </c>
      <c r="Q963" s="1">
        <v>29984</v>
      </c>
      <c r="R963" s="1">
        <v>469572</v>
      </c>
      <c r="S963" s="1">
        <v>0</v>
      </c>
      <c r="T963" s="1">
        <v>0</v>
      </c>
      <c r="U963" s="1">
        <v>0</v>
      </c>
      <c r="V963" s="275"/>
      <c r="W963" s="1">
        <v>0</v>
      </c>
      <c r="X963" s="1">
        <v>0</v>
      </c>
      <c r="Y963" s="1">
        <v>0</v>
      </c>
      <c r="AB963" s="275">
        <v>44651</v>
      </c>
      <c r="AC963" s="1">
        <v>1</v>
      </c>
      <c r="AD963" s="1" t="s">
        <v>2623</v>
      </c>
      <c r="AE963" s="1">
        <v>1</v>
      </c>
      <c r="AF963" s="1">
        <v>30</v>
      </c>
      <c r="AG963" s="1">
        <v>0</v>
      </c>
      <c r="AN963" s="1">
        <v>1</v>
      </c>
      <c r="AO963" s="1">
        <v>1</v>
      </c>
      <c r="AP963" s="275"/>
      <c r="AR963" s="276">
        <v>8639.82</v>
      </c>
      <c r="AS963" s="1" t="s">
        <v>2657</v>
      </c>
      <c r="AT963" s="1">
        <v>0</v>
      </c>
      <c r="AU963" s="1">
        <v>0</v>
      </c>
      <c r="AX963" s="1">
        <v>5</v>
      </c>
      <c r="BC963" s="1">
        <v>1</v>
      </c>
      <c r="BD963" s="1">
        <v>7</v>
      </c>
      <c r="BE963" s="1">
        <v>2</v>
      </c>
      <c r="BF963" s="296">
        <v>60615.690126876114</v>
      </c>
      <c r="BO963" s="279">
        <f t="shared" si="59"/>
        <v>0</v>
      </c>
      <c r="BP963" s="2">
        <f t="shared" si="60"/>
        <v>0</v>
      </c>
      <c r="BQ963" s="2">
        <f t="shared" si="58"/>
        <v>0</v>
      </c>
      <c r="BS963"/>
      <c r="BT963"/>
      <c r="BU963"/>
      <c r="BV963"/>
      <c r="BW963"/>
      <c r="BX963"/>
      <c r="BY963"/>
      <c r="BZ963"/>
      <c r="CA963"/>
      <c r="CB963"/>
      <c r="CC963"/>
      <c r="CD963"/>
      <c r="CE963"/>
      <c r="CF963"/>
    </row>
    <row r="964" spans="1:84" x14ac:dyDescent="0.3">
      <c r="A964" s="273">
        <f t="shared" si="61"/>
        <v>400316.48987312388</v>
      </c>
      <c r="B964" s="1" t="s">
        <v>2621</v>
      </c>
      <c r="C964" s="274">
        <v>27428469</v>
      </c>
      <c r="D964" s="1">
        <v>144205</v>
      </c>
      <c r="E964" s="1">
        <v>4</v>
      </c>
      <c r="F964" s="1" t="s">
        <v>4138</v>
      </c>
      <c r="G964" s="275">
        <v>44447</v>
      </c>
      <c r="H964" s="275">
        <v>45199</v>
      </c>
      <c r="I964" s="1">
        <v>0</v>
      </c>
      <c r="J964" s="1">
        <v>1</v>
      </c>
      <c r="K964" s="1">
        <v>6</v>
      </c>
      <c r="L964" s="1">
        <v>30</v>
      </c>
      <c r="M964" s="1">
        <v>2</v>
      </c>
      <c r="N964" s="1">
        <v>17.690000000000001</v>
      </c>
      <c r="O964" s="1">
        <v>19.2</v>
      </c>
      <c r="P964" s="1">
        <v>600000</v>
      </c>
      <c r="Q964" s="1">
        <v>29984</v>
      </c>
      <c r="R964" s="1">
        <v>469572</v>
      </c>
      <c r="S964" s="1">
        <v>0</v>
      </c>
      <c r="T964" s="1">
        <v>0</v>
      </c>
      <c r="U964" s="1">
        <v>0</v>
      </c>
      <c r="V964" s="275"/>
      <c r="W964" s="1">
        <v>0</v>
      </c>
      <c r="X964" s="1">
        <v>0</v>
      </c>
      <c r="Y964" s="1">
        <v>0</v>
      </c>
      <c r="AB964" s="275">
        <v>44651</v>
      </c>
      <c r="AC964" s="1">
        <v>1</v>
      </c>
      <c r="AD964" s="1" t="s">
        <v>2623</v>
      </c>
      <c r="AE964" s="1">
        <v>1</v>
      </c>
      <c r="AF964" s="1">
        <v>30</v>
      </c>
      <c r="AG964" s="1">
        <v>0</v>
      </c>
      <c r="AN964" s="1">
        <v>1</v>
      </c>
      <c r="AO964" s="1">
        <v>1</v>
      </c>
      <c r="AR964" s="276">
        <v>8639.82</v>
      </c>
      <c r="AS964" s="1" t="s">
        <v>2657</v>
      </c>
      <c r="AT964" s="1">
        <v>0</v>
      </c>
      <c r="AU964" s="1">
        <v>0</v>
      </c>
      <c r="AX964" s="1">
        <v>5</v>
      </c>
      <c r="BC964" s="1">
        <v>1</v>
      </c>
      <c r="BD964" s="1">
        <v>7</v>
      </c>
      <c r="BE964" s="1">
        <v>2</v>
      </c>
      <c r="BF964" s="296">
        <v>60615.690126876114</v>
      </c>
      <c r="BO964" s="279">
        <f t="shared" ref="BO964" si="62">+BS964</f>
        <v>0</v>
      </c>
      <c r="BP964" s="2">
        <f t="shared" ref="BP964" si="63">+SUM(BT964:BU964)</f>
        <v>0</v>
      </c>
      <c r="BQ964" s="2">
        <f t="shared" ref="BQ964" si="64">+SUM(BV964:XV964)</f>
        <v>0</v>
      </c>
      <c r="BS964"/>
      <c r="BT964"/>
      <c r="BU964"/>
      <c r="BV964"/>
      <c r="BW964"/>
      <c r="BX964"/>
      <c r="BY964"/>
      <c r="BZ964"/>
      <c r="CA964"/>
      <c r="CB964"/>
      <c r="CC964"/>
      <c r="CD964"/>
      <c r="CE964"/>
      <c r="CF964"/>
    </row>
    <row r="965" spans="1:84" x14ac:dyDescent="0.3">
      <c r="A965" s="273">
        <f t="shared" si="61"/>
        <v>380787.96458044345</v>
      </c>
      <c r="B965" s="1" t="s">
        <v>2621</v>
      </c>
      <c r="C965" s="274">
        <v>27428469</v>
      </c>
      <c r="D965" s="1">
        <v>144205</v>
      </c>
      <c r="E965" s="1">
        <v>4</v>
      </c>
      <c r="F965" s="1" t="s">
        <v>4199</v>
      </c>
      <c r="G965" s="275">
        <v>44438</v>
      </c>
      <c r="H965" s="275">
        <v>45169</v>
      </c>
      <c r="I965" s="1">
        <v>0</v>
      </c>
      <c r="J965" s="1">
        <v>1</v>
      </c>
      <c r="K965" s="1">
        <v>7</v>
      </c>
      <c r="L965" s="1">
        <v>30</v>
      </c>
      <c r="M965" s="1">
        <v>2</v>
      </c>
      <c r="N965" s="1">
        <v>17.690000000000001</v>
      </c>
      <c r="O965" s="1">
        <v>19.2</v>
      </c>
      <c r="P965" s="1">
        <v>600000</v>
      </c>
      <c r="Q965" s="1">
        <v>29984</v>
      </c>
      <c r="R965" s="1">
        <v>446672</v>
      </c>
      <c r="S965" s="1">
        <v>0</v>
      </c>
      <c r="T965" s="1">
        <v>0</v>
      </c>
      <c r="U965" s="1">
        <v>0</v>
      </c>
      <c r="W965" s="1">
        <v>0</v>
      </c>
      <c r="X965" s="1">
        <v>0</v>
      </c>
      <c r="Y965" s="1">
        <v>0</v>
      </c>
      <c r="AB965" s="275">
        <v>44651</v>
      </c>
      <c r="AC965" s="1">
        <v>1</v>
      </c>
      <c r="AD965" s="1" t="s">
        <v>2623</v>
      </c>
      <c r="AE965" s="1">
        <v>1</v>
      </c>
      <c r="AF965" s="1">
        <v>30</v>
      </c>
      <c r="AG965" s="1">
        <v>0</v>
      </c>
      <c r="AN965" s="1">
        <v>1</v>
      </c>
      <c r="AO965" s="1">
        <v>1</v>
      </c>
      <c r="AR965" s="276">
        <v>8224.44</v>
      </c>
      <c r="AS965" s="1" t="s">
        <v>2657</v>
      </c>
      <c r="AT965" s="1">
        <v>0</v>
      </c>
      <c r="AU965" s="1">
        <v>0</v>
      </c>
      <c r="AX965" s="1">
        <v>5</v>
      </c>
      <c r="BC965" s="1">
        <v>1</v>
      </c>
      <c r="BD965" s="1">
        <v>7</v>
      </c>
      <c r="BE965" s="1">
        <v>2</v>
      </c>
      <c r="BF965" s="296">
        <v>57659.59541955655</v>
      </c>
    </row>
    <row r="966" spans="1:84" x14ac:dyDescent="0.3">
      <c r="A966" s="273">
        <f t="shared" si="61"/>
        <v>380787.96458044345</v>
      </c>
      <c r="B966" s="1" t="s">
        <v>2621</v>
      </c>
      <c r="C966" s="274">
        <v>27428469</v>
      </c>
      <c r="D966" s="1">
        <v>144205</v>
      </c>
      <c r="E966" s="1">
        <v>4</v>
      </c>
      <c r="F966" s="1" t="s">
        <v>4200</v>
      </c>
      <c r="G966" s="275">
        <v>44438</v>
      </c>
      <c r="H966" s="275">
        <v>45169</v>
      </c>
      <c r="I966" s="1">
        <v>0</v>
      </c>
      <c r="J966" s="1">
        <v>1</v>
      </c>
      <c r="K966" s="1">
        <v>7</v>
      </c>
      <c r="L966" s="1">
        <v>30</v>
      </c>
      <c r="M966" s="1">
        <v>2</v>
      </c>
      <c r="N966" s="1">
        <v>17.690000000000001</v>
      </c>
      <c r="O966" s="1">
        <v>19.2</v>
      </c>
      <c r="P966" s="1">
        <v>600000</v>
      </c>
      <c r="Q966" s="1">
        <v>29984</v>
      </c>
      <c r="R966" s="1">
        <v>446672</v>
      </c>
      <c r="S966" s="1">
        <v>0</v>
      </c>
      <c r="T966" s="1">
        <v>0</v>
      </c>
      <c r="U966" s="1">
        <v>0</v>
      </c>
      <c r="W966" s="1">
        <v>0</v>
      </c>
      <c r="X966" s="1">
        <v>0</v>
      </c>
      <c r="Y966" s="1">
        <v>0</v>
      </c>
      <c r="AB966" s="275">
        <v>44651</v>
      </c>
      <c r="AC966" s="1">
        <v>1</v>
      </c>
      <c r="AD966" s="1" t="s">
        <v>2623</v>
      </c>
      <c r="AE966" s="1">
        <v>1</v>
      </c>
      <c r="AF966" s="1">
        <v>30</v>
      </c>
      <c r="AG966" s="1">
        <v>0</v>
      </c>
      <c r="AN966" s="1">
        <v>1</v>
      </c>
      <c r="AO966" s="1">
        <v>1</v>
      </c>
      <c r="AR966" s="276">
        <v>8224.44</v>
      </c>
      <c r="AS966" s="1" t="s">
        <v>2657</v>
      </c>
      <c r="AT966" s="1">
        <v>0</v>
      </c>
      <c r="AU966" s="1">
        <v>0</v>
      </c>
      <c r="AX966" s="1">
        <v>5</v>
      </c>
      <c r="BC966" s="1">
        <v>1</v>
      </c>
      <c r="BD966" s="1">
        <v>7</v>
      </c>
      <c r="BE966" s="1">
        <v>2</v>
      </c>
      <c r="BF966" s="296">
        <v>57659.59541955655</v>
      </c>
    </row>
    <row r="967" spans="1:84" x14ac:dyDescent="0.3">
      <c r="A967" s="273">
        <f t="shared" si="61"/>
        <v>400316.48987312388</v>
      </c>
      <c r="B967" s="1" t="s">
        <v>2621</v>
      </c>
      <c r="C967" s="274">
        <v>27428469</v>
      </c>
      <c r="D967" s="1">
        <v>144205</v>
      </c>
      <c r="E967" s="1">
        <v>4</v>
      </c>
      <c r="F967" s="1" t="s">
        <v>4295</v>
      </c>
      <c r="G967" s="275">
        <v>44459</v>
      </c>
      <c r="H967" s="275">
        <v>45199</v>
      </c>
      <c r="I967" s="1">
        <v>0</v>
      </c>
      <c r="J967" s="1">
        <v>1</v>
      </c>
      <c r="K967" s="1">
        <v>6</v>
      </c>
      <c r="L967" s="1">
        <v>30</v>
      </c>
      <c r="M967" s="1">
        <v>2</v>
      </c>
      <c r="N967" s="1">
        <v>17.690000000000001</v>
      </c>
      <c r="O967" s="1">
        <v>19.2</v>
      </c>
      <c r="P967" s="1">
        <v>600000</v>
      </c>
      <c r="Q967" s="1">
        <v>29984</v>
      </c>
      <c r="R967" s="1">
        <v>469572</v>
      </c>
      <c r="S967" s="1">
        <v>0</v>
      </c>
      <c r="T967" s="1">
        <v>0</v>
      </c>
      <c r="U967" s="1">
        <v>0</v>
      </c>
      <c r="W967" s="1">
        <v>0</v>
      </c>
      <c r="X967" s="1">
        <v>0</v>
      </c>
      <c r="Y967" s="1">
        <v>0</v>
      </c>
      <c r="AB967" s="275">
        <v>44651</v>
      </c>
      <c r="AC967" s="1">
        <v>1</v>
      </c>
      <c r="AD967" s="1" t="s">
        <v>2623</v>
      </c>
      <c r="AE967" s="1">
        <v>1</v>
      </c>
      <c r="AF967" s="1">
        <v>30</v>
      </c>
      <c r="AG967" s="1">
        <v>0</v>
      </c>
      <c r="AN967" s="1">
        <v>1</v>
      </c>
      <c r="AO967" s="1">
        <v>1</v>
      </c>
      <c r="AR967" s="276">
        <v>8639.82</v>
      </c>
      <c r="AS967" s="1" t="s">
        <v>2657</v>
      </c>
      <c r="AT967" s="1">
        <v>0</v>
      </c>
      <c r="AU967" s="1">
        <v>0</v>
      </c>
      <c r="AX967" s="1">
        <v>5</v>
      </c>
      <c r="BC967" s="1">
        <v>1</v>
      </c>
      <c r="BD967" s="1">
        <v>7</v>
      </c>
      <c r="BE967" s="1">
        <v>2</v>
      </c>
      <c r="BF967" s="296">
        <v>60615.690126876114</v>
      </c>
    </row>
    <row r="968" spans="1:84" x14ac:dyDescent="0.3">
      <c r="A968" s="273">
        <f t="shared" si="61"/>
        <v>400316.48987312388</v>
      </c>
      <c r="B968" s="1" t="s">
        <v>2621</v>
      </c>
      <c r="C968" s="274">
        <v>27428469</v>
      </c>
      <c r="D968" s="1">
        <v>144205</v>
      </c>
      <c r="E968" s="1">
        <v>4</v>
      </c>
      <c r="F968" s="1" t="s">
        <v>4296</v>
      </c>
      <c r="G968" s="275">
        <v>44459</v>
      </c>
      <c r="H968" s="275">
        <v>45199</v>
      </c>
      <c r="I968" s="1">
        <v>0</v>
      </c>
      <c r="J968" s="1">
        <v>1</v>
      </c>
      <c r="K968" s="1">
        <v>6</v>
      </c>
      <c r="L968" s="1">
        <v>30</v>
      </c>
      <c r="M968" s="1">
        <v>2</v>
      </c>
      <c r="N968" s="1">
        <v>17.690000000000001</v>
      </c>
      <c r="O968" s="1">
        <v>19.2</v>
      </c>
      <c r="P968" s="1">
        <v>600000</v>
      </c>
      <c r="Q968" s="1">
        <v>29984</v>
      </c>
      <c r="R968" s="1">
        <v>469572</v>
      </c>
      <c r="S968" s="1">
        <v>0</v>
      </c>
      <c r="T968" s="1">
        <v>0</v>
      </c>
      <c r="U968" s="1">
        <v>0</v>
      </c>
      <c r="W968" s="1">
        <v>0</v>
      </c>
      <c r="X968" s="1">
        <v>0</v>
      </c>
      <c r="Y968" s="1">
        <v>0</v>
      </c>
      <c r="AB968" s="275">
        <v>44651</v>
      </c>
      <c r="AC968" s="1">
        <v>1</v>
      </c>
      <c r="AD968" s="1" t="s">
        <v>2623</v>
      </c>
      <c r="AE968" s="1">
        <v>1</v>
      </c>
      <c r="AF968" s="1">
        <v>30</v>
      </c>
      <c r="AG968" s="1">
        <v>0</v>
      </c>
      <c r="AN968" s="1">
        <v>1</v>
      </c>
      <c r="AO968" s="1">
        <v>1</v>
      </c>
      <c r="AR968" s="276">
        <v>8639.82</v>
      </c>
      <c r="AS968" s="1" t="s">
        <v>2657</v>
      </c>
      <c r="AT968" s="1">
        <v>0</v>
      </c>
      <c r="AU968" s="1">
        <v>0</v>
      </c>
      <c r="AX968" s="1">
        <v>5</v>
      </c>
      <c r="BC968" s="1">
        <v>1</v>
      </c>
      <c r="BD968" s="1">
        <v>7</v>
      </c>
      <c r="BE968" s="1">
        <v>2</v>
      </c>
      <c r="BF968" s="296">
        <v>60615.690126876114</v>
      </c>
      <c r="BO968" s="298"/>
    </row>
    <row r="969" spans="1:84" x14ac:dyDescent="0.3">
      <c r="A969" s="273">
        <f t="shared" si="61"/>
        <v>400316.48987312388</v>
      </c>
      <c r="B969" s="1" t="s">
        <v>2621</v>
      </c>
      <c r="C969" s="274">
        <v>27428469</v>
      </c>
      <c r="D969" s="1">
        <v>144205</v>
      </c>
      <c r="E969" s="1">
        <v>4</v>
      </c>
      <c r="F969" s="1" t="s">
        <v>4395</v>
      </c>
      <c r="G969" s="275">
        <v>44454</v>
      </c>
      <c r="H969" s="275">
        <v>45199</v>
      </c>
      <c r="I969" s="1">
        <v>0</v>
      </c>
      <c r="J969" s="1">
        <v>1</v>
      </c>
      <c r="K969" s="1">
        <v>6</v>
      </c>
      <c r="L969" s="1">
        <v>30</v>
      </c>
      <c r="M969" s="1">
        <v>2</v>
      </c>
      <c r="N969" s="1">
        <v>17.690000000000001</v>
      </c>
      <c r="O969" s="1">
        <v>19.2</v>
      </c>
      <c r="P969" s="1">
        <v>600000</v>
      </c>
      <c r="Q969" s="1">
        <v>29984</v>
      </c>
      <c r="R969" s="1">
        <v>469572</v>
      </c>
      <c r="S969" s="1">
        <v>0</v>
      </c>
      <c r="T969" s="1">
        <v>0</v>
      </c>
      <c r="U969" s="1">
        <v>0</v>
      </c>
      <c r="W969" s="1">
        <v>0</v>
      </c>
      <c r="X969" s="1">
        <v>0</v>
      </c>
      <c r="Y969" s="1">
        <v>0</v>
      </c>
      <c r="AB969" s="275">
        <v>44651</v>
      </c>
      <c r="AC969" s="1">
        <v>1</v>
      </c>
      <c r="AD969" s="1" t="s">
        <v>2623</v>
      </c>
      <c r="AE969" s="1">
        <v>1</v>
      </c>
      <c r="AF969" s="1">
        <v>30</v>
      </c>
      <c r="AG969" s="1">
        <v>0</v>
      </c>
      <c r="AN969" s="1">
        <v>1</v>
      </c>
      <c r="AO969" s="1">
        <v>1</v>
      </c>
      <c r="AR969" s="276">
        <v>8639.82</v>
      </c>
      <c r="AS969" s="1" t="s">
        <v>2657</v>
      </c>
      <c r="AT969" s="1">
        <v>0</v>
      </c>
      <c r="AU969" s="1">
        <v>0</v>
      </c>
      <c r="AX969" s="1">
        <v>5</v>
      </c>
      <c r="BC969" s="1">
        <v>1</v>
      </c>
      <c r="BD969" s="1">
        <v>7</v>
      </c>
      <c r="BE969" s="1">
        <v>2</v>
      </c>
      <c r="BF969" s="296">
        <v>60615.690126876114</v>
      </c>
      <c r="BO969" s="298"/>
    </row>
    <row r="970" spans="1:84" x14ac:dyDescent="0.3">
      <c r="A970" s="273">
        <f t="shared" si="61"/>
        <v>360958.9643390305</v>
      </c>
      <c r="B970" s="1" t="s">
        <v>2621</v>
      </c>
      <c r="C970" s="274">
        <v>27428469</v>
      </c>
      <c r="D970" s="1">
        <v>144205</v>
      </c>
      <c r="E970" s="1">
        <v>4</v>
      </c>
      <c r="F970" s="1" t="s">
        <v>4262</v>
      </c>
      <c r="G970" s="275">
        <v>44382</v>
      </c>
      <c r="H970" s="275">
        <v>45138</v>
      </c>
      <c r="I970" s="1">
        <v>0</v>
      </c>
      <c r="J970" s="1">
        <v>1</v>
      </c>
      <c r="K970" s="1">
        <v>8</v>
      </c>
      <c r="L970" s="1">
        <v>30</v>
      </c>
      <c r="M970" s="1">
        <v>2</v>
      </c>
      <c r="N970" s="1">
        <v>17.690000000000001</v>
      </c>
      <c r="O970" s="1">
        <v>19.2</v>
      </c>
      <c r="P970" s="1">
        <v>600000</v>
      </c>
      <c r="Q970" s="1">
        <v>29984</v>
      </c>
      <c r="R970" s="1">
        <v>423427</v>
      </c>
      <c r="S970" s="1">
        <v>0</v>
      </c>
      <c r="T970" s="1">
        <v>0</v>
      </c>
      <c r="U970" s="1">
        <v>0</v>
      </c>
      <c r="W970" s="1">
        <v>0</v>
      </c>
      <c r="X970" s="1">
        <v>0</v>
      </c>
      <c r="Y970" s="1">
        <v>0</v>
      </c>
      <c r="AB970" s="275">
        <v>44651</v>
      </c>
      <c r="AC970" s="1">
        <v>1</v>
      </c>
      <c r="AD970" s="1" t="s">
        <v>2623</v>
      </c>
      <c r="AE970" s="1">
        <v>1</v>
      </c>
      <c r="AF970" s="1">
        <v>30</v>
      </c>
      <c r="AG970" s="1">
        <v>0</v>
      </c>
      <c r="AN970" s="1">
        <v>1</v>
      </c>
      <c r="AO970" s="1">
        <v>1</v>
      </c>
      <c r="AR970" s="276">
        <v>7809.07</v>
      </c>
      <c r="AS970" s="1" t="s">
        <v>2657</v>
      </c>
      <c r="AT970" s="1">
        <v>0</v>
      </c>
      <c r="AU970" s="1">
        <v>0</v>
      </c>
      <c r="AX970" s="1">
        <v>5</v>
      </c>
      <c r="BC970" s="1">
        <v>1</v>
      </c>
      <c r="BD970" s="1">
        <v>7</v>
      </c>
      <c r="BE970" s="1">
        <v>2</v>
      </c>
      <c r="BF970" s="296">
        <v>54658.965660969508</v>
      </c>
      <c r="BO970" s="298"/>
    </row>
    <row r="971" spans="1:84" x14ac:dyDescent="0.3">
      <c r="A971" s="273">
        <f t="shared" si="61"/>
        <v>380787.96458044345</v>
      </c>
      <c r="B971" s="1" t="s">
        <v>2621</v>
      </c>
      <c r="C971" s="274">
        <v>27428469</v>
      </c>
      <c r="D971" s="1">
        <v>144205</v>
      </c>
      <c r="E971" s="1">
        <v>4</v>
      </c>
      <c r="F971" s="1" t="s">
        <v>4757</v>
      </c>
      <c r="G971" s="275">
        <v>44431</v>
      </c>
      <c r="H971" s="275">
        <v>45169</v>
      </c>
      <c r="I971" s="1">
        <v>0</v>
      </c>
      <c r="J971" s="1">
        <v>1</v>
      </c>
      <c r="K971" s="1">
        <v>7</v>
      </c>
      <c r="L971" s="1">
        <v>30</v>
      </c>
      <c r="M971" s="1">
        <v>2</v>
      </c>
      <c r="N971" s="1">
        <v>17.690000000000001</v>
      </c>
      <c r="O971" s="1">
        <v>19.2</v>
      </c>
      <c r="P971" s="1">
        <v>600000</v>
      </c>
      <c r="Q971" s="1">
        <v>29984</v>
      </c>
      <c r="R971" s="1">
        <v>446672</v>
      </c>
      <c r="S971" s="1">
        <v>0</v>
      </c>
      <c r="T971" s="1">
        <v>0</v>
      </c>
      <c r="U971" s="1">
        <v>0</v>
      </c>
      <c r="W971" s="1">
        <v>0</v>
      </c>
      <c r="X971" s="1">
        <v>0</v>
      </c>
      <c r="Y971" s="1">
        <v>0</v>
      </c>
      <c r="AB971" s="275">
        <v>44651</v>
      </c>
      <c r="AC971" s="1">
        <v>1</v>
      </c>
      <c r="AD971" s="1" t="s">
        <v>2623</v>
      </c>
      <c r="AE971" s="1">
        <v>1</v>
      </c>
      <c r="AF971" s="1">
        <v>30</v>
      </c>
      <c r="AG971" s="1">
        <v>0</v>
      </c>
      <c r="AN971" s="1">
        <v>1</v>
      </c>
      <c r="AO971" s="1">
        <v>1</v>
      </c>
      <c r="AR971" s="276">
        <v>8224.44</v>
      </c>
      <c r="AS971" s="1" t="s">
        <v>2657</v>
      </c>
      <c r="AT971" s="1">
        <v>0</v>
      </c>
      <c r="AU971" s="1">
        <v>0</v>
      </c>
      <c r="AX971" s="1">
        <v>5</v>
      </c>
      <c r="BC971" s="1">
        <v>1</v>
      </c>
      <c r="BD971" s="1">
        <v>7</v>
      </c>
      <c r="BE971" s="1">
        <v>2</v>
      </c>
      <c r="BF971" s="296">
        <v>57659.59541955655</v>
      </c>
      <c r="BO971" s="298"/>
    </row>
    <row r="972" spans="1:84" x14ac:dyDescent="0.3">
      <c r="A972" s="273">
        <f t="shared" si="61"/>
        <v>340823.41275862086</v>
      </c>
      <c r="B972" s="1" t="s">
        <v>2621</v>
      </c>
      <c r="C972" s="274">
        <v>27428469</v>
      </c>
      <c r="D972" s="1">
        <v>144205</v>
      </c>
      <c r="E972" s="1">
        <v>4</v>
      </c>
      <c r="F972" s="1" t="s">
        <v>4766</v>
      </c>
      <c r="G972" s="275">
        <v>44377</v>
      </c>
      <c r="H972" s="275">
        <v>45107</v>
      </c>
      <c r="I972" s="1">
        <v>0</v>
      </c>
      <c r="J972" s="1">
        <v>1</v>
      </c>
      <c r="K972" s="1">
        <v>9</v>
      </c>
      <c r="L972" s="1">
        <v>30</v>
      </c>
      <c r="M972" s="1">
        <v>2</v>
      </c>
      <c r="N972" s="1">
        <v>17.690000000000001</v>
      </c>
      <c r="O972" s="1">
        <v>19.2</v>
      </c>
      <c r="P972" s="1">
        <v>600000</v>
      </c>
      <c r="Q972" s="1">
        <v>29984</v>
      </c>
      <c r="R972" s="1">
        <v>399830</v>
      </c>
      <c r="S972" s="1">
        <v>0</v>
      </c>
      <c r="T972" s="1">
        <v>0</v>
      </c>
      <c r="U972" s="1">
        <v>0</v>
      </c>
      <c r="W972" s="1">
        <v>0</v>
      </c>
      <c r="X972" s="1">
        <v>0</v>
      </c>
      <c r="Y972" s="1">
        <v>0</v>
      </c>
      <c r="AB972" s="275">
        <v>44651</v>
      </c>
      <c r="AC972" s="1">
        <v>1</v>
      </c>
      <c r="AD972" s="1" t="s">
        <v>2623</v>
      </c>
      <c r="AE972" s="1">
        <v>1</v>
      </c>
      <c r="AF972" s="1">
        <v>30</v>
      </c>
      <c r="AG972" s="1">
        <v>0</v>
      </c>
      <c r="AN972" s="1">
        <v>1</v>
      </c>
      <c r="AO972" s="1">
        <v>1</v>
      </c>
      <c r="AR972" s="276">
        <v>7393.69</v>
      </c>
      <c r="AS972" s="1" t="s">
        <v>2657</v>
      </c>
      <c r="AT972" s="1">
        <v>0</v>
      </c>
      <c r="AU972" s="1">
        <v>0</v>
      </c>
      <c r="AX972" s="1">
        <v>5</v>
      </c>
      <c r="BC972" s="1">
        <v>1</v>
      </c>
      <c r="BD972" s="1">
        <v>7</v>
      </c>
      <c r="BE972" s="1">
        <v>2</v>
      </c>
      <c r="BF972" s="296">
        <v>51612.897241379127</v>
      </c>
    </row>
    <row r="973" spans="1:84" x14ac:dyDescent="0.3">
      <c r="A973" s="273">
        <f t="shared" si="61"/>
        <v>340823.41275862086</v>
      </c>
      <c r="B973" s="1" t="s">
        <v>2621</v>
      </c>
      <c r="C973" s="274">
        <v>27428469</v>
      </c>
      <c r="D973" s="1">
        <v>144205</v>
      </c>
      <c r="E973" s="1">
        <v>4</v>
      </c>
      <c r="F973" s="1" t="s">
        <v>4767</v>
      </c>
      <c r="G973" s="275">
        <v>44377</v>
      </c>
      <c r="H973" s="275">
        <v>45107</v>
      </c>
      <c r="I973" s="1">
        <v>0</v>
      </c>
      <c r="J973" s="1">
        <v>1</v>
      </c>
      <c r="K973" s="1">
        <v>9</v>
      </c>
      <c r="L973" s="1">
        <v>30</v>
      </c>
      <c r="M973" s="1">
        <v>2</v>
      </c>
      <c r="N973" s="1">
        <v>17.690000000000001</v>
      </c>
      <c r="O973" s="1">
        <v>19.2</v>
      </c>
      <c r="P973" s="1">
        <v>600000</v>
      </c>
      <c r="Q973" s="1">
        <v>29984</v>
      </c>
      <c r="R973" s="1">
        <v>399830</v>
      </c>
      <c r="S973" s="1">
        <v>0</v>
      </c>
      <c r="T973" s="1">
        <v>0</v>
      </c>
      <c r="U973" s="1">
        <v>0</v>
      </c>
      <c r="W973" s="1">
        <v>0</v>
      </c>
      <c r="X973" s="1">
        <v>0</v>
      </c>
      <c r="Y973" s="1">
        <v>0</v>
      </c>
      <c r="AB973" s="275">
        <v>44651</v>
      </c>
      <c r="AC973" s="1">
        <v>1</v>
      </c>
      <c r="AD973" s="1" t="s">
        <v>2623</v>
      </c>
      <c r="AE973" s="1">
        <v>1</v>
      </c>
      <c r="AF973" s="1">
        <v>30</v>
      </c>
      <c r="AG973" s="1">
        <v>0</v>
      </c>
      <c r="AN973" s="1">
        <v>1</v>
      </c>
      <c r="AO973" s="1">
        <v>1</v>
      </c>
      <c r="AR973" s="276">
        <v>7393.69</v>
      </c>
      <c r="AS973" s="1" t="s">
        <v>2657</v>
      </c>
      <c r="AT973" s="1">
        <v>0</v>
      </c>
      <c r="AU973" s="1">
        <v>0</v>
      </c>
      <c r="AX973" s="1">
        <v>5</v>
      </c>
      <c r="BC973" s="1">
        <v>1</v>
      </c>
      <c r="BD973" s="1">
        <v>7</v>
      </c>
      <c r="BE973" s="1">
        <v>2</v>
      </c>
      <c r="BF973" s="296">
        <v>51612.897241379127</v>
      </c>
    </row>
    <row r="974" spans="1:84" x14ac:dyDescent="0.3">
      <c r="A974" s="273">
        <f t="shared" si="61"/>
        <v>76177.210892515563</v>
      </c>
      <c r="B974" s="1" t="s">
        <v>2621</v>
      </c>
      <c r="C974" s="274">
        <v>27428469</v>
      </c>
      <c r="D974" s="1">
        <v>144205</v>
      </c>
      <c r="E974" s="1">
        <v>4</v>
      </c>
      <c r="F974" s="1" t="s">
        <v>5115</v>
      </c>
      <c r="G974" s="275">
        <v>44537</v>
      </c>
      <c r="H974" s="275">
        <v>45291</v>
      </c>
      <c r="I974" s="1">
        <v>0</v>
      </c>
      <c r="J974" s="1">
        <v>1</v>
      </c>
      <c r="K974" s="1">
        <v>3</v>
      </c>
      <c r="L974" s="1">
        <v>30</v>
      </c>
      <c r="M974" s="1">
        <v>2</v>
      </c>
      <c r="N974" s="1">
        <v>17.690000000000001</v>
      </c>
      <c r="O974" s="1">
        <v>19.2</v>
      </c>
      <c r="P974" s="1">
        <v>100000</v>
      </c>
      <c r="Q974" s="1">
        <v>4997</v>
      </c>
      <c r="R974" s="1">
        <v>89376</v>
      </c>
      <c r="S974" s="1">
        <v>0</v>
      </c>
      <c r="T974" s="1">
        <v>0</v>
      </c>
      <c r="U974" s="1">
        <v>0</v>
      </c>
      <c r="W974" s="1">
        <v>0</v>
      </c>
      <c r="X974" s="1">
        <v>0</v>
      </c>
      <c r="Y974" s="1">
        <v>0</v>
      </c>
      <c r="AB974" s="275">
        <v>44651</v>
      </c>
      <c r="AC974" s="1">
        <v>1</v>
      </c>
      <c r="AD974" s="1" t="s">
        <v>2623</v>
      </c>
      <c r="AE974" s="1">
        <v>1</v>
      </c>
      <c r="AF974" s="1">
        <v>30</v>
      </c>
      <c r="AG974" s="1">
        <v>0</v>
      </c>
      <c r="AN974" s="1">
        <v>1</v>
      </c>
      <c r="AO974" s="1">
        <v>1</v>
      </c>
      <c r="AR974" s="276">
        <v>1661.5</v>
      </c>
      <c r="AS974" s="1" t="s">
        <v>2657</v>
      </c>
      <c r="AT974" s="1">
        <v>0</v>
      </c>
      <c r="AU974" s="1">
        <v>0</v>
      </c>
      <c r="AX974" s="1">
        <v>5</v>
      </c>
      <c r="BC974" s="1">
        <v>1</v>
      </c>
      <c r="BD974" s="1">
        <v>7</v>
      </c>
      <c r="BE974" s="1">
        <v>2</v>
      </c>
      <c r="BF974" s="296">
        <v>11537.289107484432</v>
      </c>
    </row>
    <row r="975" spans="1:84" x14ac:dyDescent="0.3">
      <c r="A975" s="273">
        <f t="shared" si="61"/>
        <v>152393.33904634649</v>
      </c>
      <c r="B975" s="1" t="s">
        <v>2621</v>
      </c>
      <c r="C975" s="274">
        <v>27428469</v>
      </c>
      <c r="D975" s="1">
        <v>144205</v>
      </c>
      <c r="E975" s="1">
        <v>4</v>
      </c>
      <c r="F975" s="1" t="s">
        <v>5116</v>
      </c>
      <c r="G975" s="275">
        <v>44537</v>
      </c>
      <c r="H975" s="275">
        <v>45291</v>
      </c>
      <c r="I975" s="1">
        <v>0</v>
      </c>
      <c r="J975" s="1">
        <v>1</v>
      </c>
      <c r="K975" s="1">
        <v>3</v>
      </c>
      <c r="L975" s="1">
        <v>30</v>
      </c>
      <c r="M975" s="1">
        <v>2</v>
      </c>
      <c r="N975" s="1">
        <v>17.690000000000001</v>
      </c>
      <c r="O975" s="1">
        <v>19.2</v>
      </c>
      <c r="P975" s="1">
        <v>200000</v>
      </c>
      <c r="Q975" s="1">
        <v>9995</v>
      </c>
      <c r="R975" s="1">
        <v>178749</v>
      </c>
      <c r="S975" s="1">
        <v>0</v>
      </c>
      <c r="T975" s="1">
        <v>0</v>
      </c>
      <c r="U975" s="1">
        <v>0</v>
      </c>
      <c r="W975" s="1">
        <v>0</v>
      </c>
      <c r="X975" s="1">
        <v>0</v>
      </c>
      <c r="Y975" s="1">
        <v>0</v>
      </c>
      <c r="AB975" s="275">
        <v>44651</v>
      </c>
      <c r="AC975" s="1">
        <v>1</v>
      </c>
      <c r="AD975" s="1" t="s">
        <v>2623</v>
      </c>
      <c r="AE975" s="1">
        <v>1</v>
      </c>
      <c r="AF975" s="1">
        <v>30</v>
      </c>
      <c r="AG975" s="1">
        <v>0</v>
      </c>
      <c r="AN975" s="1">
        <v>1</v>
      </c>
      <c r="AO975" s="1">
        <v>1</v>
      </c>
      <c r="AR975" s="276">
        <v>3281.47</v>
      </c>
      <c r="AS975" s="1" t="s">
        <v>2657</v>
      </c>
      <c r="AT975" s="1">
        <v>0</v>
      </c>
      <c r="AU975" s="1">
        <v>0</v>
      </c>
      <c r="AX975" s="1">
        <v>5</v>
      </c>
      <c r="BC975" s="1">
        <v>1</v>
      </c>
      <c r="BD975" s="1">
        <v>7</v>
      </c>
      <c r="BE975" s="1">
        <v>2</v>
      </c>
      <c r="BF975" s="296">
        <v>23074.190953653499</v>
      </c>
    </row>
    <row r="976" spans="1:84" x14ac:dyDescent="0.3">
      <c r="A976" s="273">
        <f t="shared" si="61"/>
        <v>152393.33904634649</v>
      </c>
      <c r="B976" s="1" t="s">
        <v>2621</v>
      </c>
      <c r="C976" s="274">
        <v>27428469</v>
      </c>
      <c r="D976" s="1">
        <v>144205</v>
      </c>
      <c r="E976" s="1">
        <v>4</v>
      </c>
      <c r="F976" s="1" t="s">
        <v>5908</v>
      </c>
      <c r="G976" s="275">
        <v>44564</v>
      </c>
      <c r="H976" s="275">
        <v>45291</v>
      </c>
      <c r="I976" s="1">
        <v>0</v>
      </c>
      <c r="J976" s="1">
        <v>1</v>
      </c>
      <c r="K976" s="1">
        <v>3</v>
      </c>
      <c r="L976" s="1">
        <v>30</v>
      </c>
      <c r="M976" s="1">
        <v>2</v>
      </c>
      <c r="N976" s="1">
        <v>17.690000000000001</v>
      </c>
      <c r="O976" s="1">
        <v>19.2</v>
      </c>
      <c r="P976" s="1">
        <v>200000</v>
      </c>
      <c r="Q976" s="1">
        <v>9995</v>
      </c>
      <c r="R976" s="1">
        <v>178749</v>
      </c>
      <c r="S976" s="1">
        <v>0</v>
      </c>
      <c r="T976" s="1">
        <v>0</v>
      </c>
      <c r="U976" s="1">
        <v>0</v>
      </c>
      <c r="W976" s="1">
        <v>0</v>
      </c>
      <c r="X976" s="1">
        <v>0</v>
      </c>
      <c r="Y976" s="1">
        <v>0</v>
      </c>
      <c r="AB976" s="275">
        <v>44651</v>
      </c>
      <c r="AC976" s="1">
        <v>1</v>
      </c>
      <c r="AD976" s="1" t="s">
        <v>2623</v>
      </c>
      <c r="AE976" s="1">
        <v>1</v>
      </c>
      <c r="AF976" s="1">
        <v>30</v>
      </c>
      <c r="AG976" s="1">
        <v>0</v>
      </c>
      <c r="AN976" s="1">
        <v>1</v>
      </c>
      <c r="AO976" s="1">
        <v>1</v>
      </c>
      <c r="AR976" s="276">
        <v>3281.47</v>
      </c>
      <c r="AS976" s="1" t="s">
        <v>2657</v>
      </c>
      <c r="AT976" s="1">
        <v>0</v>
      </c>
      <c r="AU976" s="1">
        <v>0</v>
      </c>
      <c r="AX976" s="1">
        <v>5</v>
      </c>
      <c r="BC976" s="1">
        <v>1</v>
      </c>
      <c r="BD976" s="1">
        <v>7</v>
      </c>
      <c r="BE976" s="1">
        <v>2</v>
      </c>
      <c r="BF976" s="296">
        <v>23074.190953653499</v>
      </c>
    </row>
    <row r="977" spans="1:58" x14ac:dyDescent="0.3">
      <c r="A977" s="273">
        <f t="shared" si="61"/>
        <v>118876.95684215972</v>
      </c>
      <c r="B977" s="1" t="s">
        <v>2621</v>
      </c>
      <c r="C977" s="274">
        <v>27428469</v>
      </c>
      <c r="D977" s="1">
        <v>144205</v>
      </c>
      <c r="E977" s="1">
        <v>4</v>
      </c>
      <c r="F977" s="1" t="s">
        <v>5919</v>
      </c>
      <c r="G977" s="275">
        <v>44567</v>
      </c>
      <c r="H977" s="275">
        <v>45322</v>
      </c>
      <c r="I977" s="1">
        <v>0</v>
      </c>
      <c r="J977" s="1">
        <v>1</v>
      </c>
      <c r="K977" s="1">
        <v>2</v>
      </c>
      <c r="L977" s="1">
        <v>30</v>
      </c>
      <c r="M977" s="1">
        <v>2</v>
      </c>
      <c r="N977" s="1">
        <v>17.690000000000001</v>
      </c>
      <c r="O977" s="1">
        <v>19.2</v>
      </c>
      <c r="P977" s="1">
        <v>150000</v>
      </c>
      <c r="Q977" s="1">
        <v>7496</v>
      </c>
      <c r="R977" s="1">
        <v>139454</v>
      </c>
      <c r="S977" s="1">
        <v>0</v>
      </c>
      <c r="T977" s="1">
        <v>0</v>
      </c>
      <c r="U977" s="1">
        <v>0</v>
      </c>
      <c r="W977" s="1">
        <v>0</v>
      </c>
      <c r="X977" s="1">
        <v>0</v>
      </c>
      <c r="Y977" s="1">
        <v>0</v>
      </c>
      <c r="AB977" s="275">
        <v>44651</v>
      </c>
      <c r="AC977" s="1">
        <v>1</v>
      </c>
      <c r="AD977" s="1" t="s">
        <v>2623</v>
      </c>
      <c r="AE977" s="1">
        <v>1</v>
      </c>
      <c r="AF977" s="1">
        <v>30</v>
      </c>
      <c r="AG977" s="1">
        <v>0</v>
      </c>
      <c r="AN977" s="1">
        <v>1</v>
      </c>
      <c r="AO977" s="1">
        <v>1</v>
      </c>
      <c r="AR977" s="276">
        <v>2575.33</v>
      </c>
      <c r="AS977" s="1" t="s">
        <v>2657</v>
      </c>
      <c r="AT977" s="1">
        <v>0</v>
      </c>
      <c r="AU977" s="1">
        <v>0</v>
      </c>
      <c r="AX977" s="1">
        <v>5</v>
      </c>
      <c r="BC977" s="1">
        <v>1</v>
      </c>
      <c r="BD977" s="1">
        <v>7</v>
      </c>
      <c r="BE977" s="1">
        <v>2</v>
      </c>
      <c r="BF977" s="296">
        <v>18001.713157840291</v>
      </c>
    </row>
    <row r="978" spans="1:58" x14ac:dyDescent="0.3">
      <c r="A978" s="273">
        <f t="shared" si="61"/>
        <v>862114.28154372203</v>
      </c>
      <c r="B978" s="1" t="s">
        <v>2621</v>
      </c>
      <c r="C978" s="274">
        <v>27428469</v>
      </c>
      <c r="D978" s="1">
        <v>144205</v>
      </c>
      <c r="E978" s="1">
        <v>4</v>
      </c>
      <c r="F978" s="1" t="s">
        <v>5948</v>
      </c>
      <c r="G978" s="275">
        <v>44586</v>
      </c>
      <c r="H978" s="275">
        <v>44742</v>
      </c>
      <c r="I978" s="1">
        <v>0</v>
      </c>
      <c r="J978" s="1">
        <v>1</v>
      </c>
      <c r="K978" s="1">
        <v>0</v>
      </c>
      <c r="L978" s="1">
        <v>150</v>
      </c>
      <c r="M978" s="1">
        <v>2</v>
      </c>
      <c r="N978" s="1">
        <v>19.5</v>
      </c>
      <c r="O978" s="1">
        <v>20.62</v>
      </c>
      <c r="P978" s="1">
        <v>1011312</v>
      </c>
      <c r="Q978" s="1">
        <v>1095201</v>
      </c>
      <c r="R978" s="1">
        <v>1011312</v>
      </c>
      <c r="S978" s="1">
        <v>32876</v>
      </c>
      <c r="T978" s="1">
        <v>0</v>
      </c>
      <c r="U978" s="1">
        <v>0</v>
      </c>
      <c r="W978" s="1">
        <v>0</v>
      </c>
      <c r="X978" s="1">
        <v>0</v>
      </c>
      <c r="Y978" s="1">
        <v>0</v>
      </c>
      <c r="AB978" s="275">
        <v>44586</v>
      </c>
      <c r="AC978" s="1">
        <v>1</v>
      </c>
      <c r="AD978" s="1" t="s">
        <v>2623</v>
      </c>
      <c r="AE978" s="1">
        <v>1</v>
      </c>
      <c r="AF978" s="1">
        <v>150</v>
      </c>
      <c r="AG978" s="1">
        <v>0</v>
      </c>
      <c r="AN978" s="1">
        <v>1</v>
      </c>
      <c r="AO978" s="1">
        <v>1</v>
      </c>
      <c r="AR978" s="276">
        <v>18650.38</v>
      </c>
      <c r="AS978" s="1" t="s">
        <v>2632</v>
      </c>
      <c r="AT978" s="1">
        <v>0</v>
      </c>
      <c r="AU978" s="1">
        <v>0</v>
      </c>
      <c r="AX978" s="1">
        <v>5</v>
      </c>
      <c r="BC978" s="1">
        <v>1</v>
      </c>
      <c r="BD978" s="1">
        <v>7</v>
      </c>
      <c r="BE978" s="1">
        <v>2</v>
      </c>
      <c r="BF978" s="296">
        <v>130547.33845627794</v>
      </c>
    </row>
    <row r="979" spans="1:58" x14ac:dyDescent="0.3">
      <c r="A979" s="273">
        <f t="shared" si="61"/>
        <v>862096.86328582454</v>
      </c>
      <c r="B979" s="1" t="s">
        <v>2621</v>
      </c>
      <c r="C979" s="274">
        <v>27428469</v>
      </c>
      <c r="D979" s="1">
        <v>144205</v>
      </c>
      <c r="E979" s="1">
        <v>4</v>
      </c>
      <c r="F979" s="1" t="s">
        <v>5949</v>
      </c>
      <c r="G979" s="275">
        <v>44586</v>
      </c>
      <c r="H979" s="275">
        <v>44773</v>
      </c>
      <c r="I979" s="1">
        <v>0</v>
      </c>
      <c r="J979" s="1">
        <v>1</v>
      </c>
      <c r="K979" s="1">
        <v>0</v>
      </c>
      <c r="L979" s="1">
        <v>180</v>
      </c>
      <c r="M979" s="1">
        <v>2</v>
      </c>
      <c r="N979" s="1">
        <v>19.649999999999999</v>
      </c>
      <c r="O979" s="1">
        <v>20.62</v>
      </c>
      <c r="P979" s="1">
        <v>1011292</v>
      </c>
      <c r="Q979" s="1">
        <v>1112742</v>
      </c>
      <c r="R979" s="1">
        <v>1011292</v>
      </c>
      <c r="S979" s="1">
        <v>33137</v>
      </c>
      <c r="T979" s="1">
        <v>0</v>
      </c>
      <c r="U979" s="1">
        <v>0</v>
      </c>
      <c r="W979" s="1">
        <v>0</v>
      </c>
      <c r="X979" s="1">
        <v>0</v>
      </c>
      <c r="Y979" s="1">
        <v>0</v>
      </c>
      <c r="AB979" s="275">
        <v>44586</v>
      </c>
      <c r="AC979" s="1">
        <v>1</v>
      </c>
      <c r="AD979" s="1" t="s">
        <v>2623</v>
      </c>
      <c r="AE979" s="1">
        <v>1</v>
      </c>
      <c r="AF979" s="1">
        <v>180</v>
      </c>
      <c r="AG979" s="1">
        <v>0</v>
      </c>
      <c r="AN979" s="1">
        <v>1</v>
      </c>
      <c r="AO979" s="1">
        <v>1</v>
      </c>
      <c r="AR979" s="276">
        <v>18650.38</v>
      </c>
      <c r="AS979" s="1" t="s">
        <v>2632</v>
      </c>
      <c r="AT979" s="1">
        <v>0</v>
      </c>
      <c r="AU979" s="1">
        <v>0</v>
      </c>
      <c r="AX979" s="1">
        <v>5</v>
      </c>
      <c r="BC979" s="1">
        <v>1</v>
      </c>
      <c r="BD979" s="1">
        <v>7</v>
      </c>
      <c r="BE979" s="1">
        <v>2</v>
      </c>
      <c r="BF979" s="296">
        <v>130544.75671417548</v>
      </c>
    </row>
    <row r="980" spans="1:58" x14ac:dyDescent="0.3">
      <c r="A980" s="273">
        <f t="shared" si="61"/>
        <v>438489.57387018471</v>
      </c>
      <c r="B980" s="1" t="s">
        <v>2621</v>
      </c>
      <c r="C980" s="274">
        <v>27428469</v>
      </c>
      <c r="D980" s="1">
        <v>144205</v>
      </c>
      <c r="E980" s="1">
        <v>4</v>
      </c>
      <c r="F980" s="1" t="s">
        <v>5147</v>
      </c>
      <c r="G980" s="275">
        <v>44529</v>
      </c>
      <c r="H980" s="275">
        <v>45260</v>
      </c>
      <c r="I980" s="1">
        <v>0</v>
      </c>
      <c r="J980" s="1">
        <v>1</v>
      </c>
      <c r="K980" s="1">
        <v>4</v>
      </c>
      <c r="L980" s="1">
        <v>30</v>
      </c>
      <c r="M980" s="1">
        <v>2</v>
      </c>
      <c r="N980" s="1">
        <v>17.690000000000001</v>
      </c>
      <c r="O980" s="1">
        <v>19.2</v>
      </c>
      <c r="P980" s="1">
        <v>600000</v>
      </c>
      <c r="Q980" s="1">
        <v>29984</v>
      </c>
      <c r="R980" s="1">
        <v>514357</v>
      </c>
      <c r="S980" s="1">
        <v>0</v>
      </c>
      <c r="T980" s="1">
        <v>0</v>
      </c>
      <c r="U980" s="1">
        <v>0</v>
      </c>
      <c r="W980" s="1">
        <v>0</v>
      </c>
      <c r="X980" s="1">
        <v>0</v>
      </c>
      <c r="Y980" s="1">
        <v>0</v>
      </c>
      <c r="AB980" s="275">
        <v>44651</v>
      </c>
      <c r="AC980" s="1">
        <v>1</v>
      </c>
      <c r="AD980" s="1" t="s">
        <v>2623</v>
      </c>
      <c r="AE980" s="1">
        <v>1</v>
      </c>
      <c r="AF980" s="1">
        <v>30</v>
      </c>
      <c r="AG980" s="1">
        <v>0</v>
      </c>
      <c r="AN980" s="1">
        <v>1</v>
      </c>
      <c r="AO980" s="1">
        <v>1</v>
      </c>
      <c r="AR980" s="276">
        <v>9470.57</v>
      </c>
      <c r="AS980" s="1" t="s">
        <v>2657</v>
      </c>
      <c r="AT980" s="1">
        <v>0</v>
      </c>
      <c r="AU980" s="1">
        <v>0</v>
      </c>
      <c r="AX980" s="1">
        <v>5</v>
      </c>
      <c r="BC980" s="1">
        <v>1</v>
      </c>
      <c r="BD980" s="1">
        <v>7</v>
      </c>
      <c r="BE980" s="1">
        <v>2</v>
      </c>
      <c r="BF980" s="296">
        <v>66396.856129815278</v>
      </c>
    </row>
    <row r="981" spans="1:58" x14ac:dyDescent="0.3">
      <c r="A981" s="273">
        <f t="shared" si="61"/>
        <v>219245.2173915398</v>
      </c>
      <c r="B981" s="1" t="s">
        <v>2621</v>
      </c>
      <c r="C981" s="274">
        <v>27428469</v>
      </c>
      <c r="D981" s="1">
        <v>144205</v>
      </c>
      <c r="E981" s="1">
        <v>4</v>
      </c>
      <c r="F981" s="1" t="s">
        <v>5207</v>
      </c>
      <c r="G981" s="275">
        <v>44521</v>
      </c>
      <c r="H981" s="275">
        <v>45260</v>
      </c>
      <c r="I981" s="1">
        <v>0</v>
      </c>
      <c r="J981" s="1">
        <v>1</v>
      </c>
      <c r="K981" s="1">
        <v>4</v>
      </c>
      <c r="L981" s="1">
        <v>30</v>
      </c>
      <c r="M981" s="1">
        <v>2</v>
      </c>
      <c r="N981" s="1">
        <v>17.690000000000001</v>
      </c>
      <c r="O981" s="1">
        <v>19.2</v>
      </c>
      <c r="P981" s="1">
        <v>300000</v>
      </c>
      <c r="Q981" s="1">
        <v>14992</v>
      </c>
      <c r="R981" s="1">
        <v>257179</v>
      </c>
      <c r="S981" s="1">
        <v>0</v>
      </c>
      <c r="T981" s="1">
        <v>0</v>
      </c>
      <c r="U981" s="1">
        <v>0</v>
      </c>
      <c r="W981" s="1">
        <v>0</v>
      </c>
      <c r="X981" s="1">
        <v>0</v>
      </c>
      <c r="Y981" s="1">
        <v>0</v>
      </c>
      <c r="AB981" s="275">
        <v>44651</v>
      </c>
      <c r="AC981" s="1">
        <v>1</v>
      </c>
      <c r="AD981" s="1" t="s">
        <v>2623</v>
      </c>
      <c r="AE981" s="1">
        <v>1</v>
      </c>
      <c r="AF981" s="1">
        <v>30</v>
      </c>
      <c r="AG981" s="1">
        <v>0</v>
      </c>
      <c r="AN981" s="1">
        <v>1</v>
      </c>
      <c r="AO981" s="1">
        <v>1</v>
      </c>
      <c r="AR981" s="276">
        <v>4735.29</v>
      </c>
      <c r="AS981" s="1" t="s">
        <v>2657</v>
      </c>
      <c r="AT981" s="1">
        <v>0</v>
      </c>
      <c r="AU981" s="1">
        <v>0</v>
      </c>
      <c r="AX981" s="1">
        <v>5</v>
      </c>
      <c r="BC981" s="1">
        <v>1</v>
      </c>
      <c r="BD981" s="1">
        <v>7</v>
      </c>
      <c r="BE981" s="1">
        <v>2</v>
      </c>
      <c r="BF981" s="296">
        <v>33198.492608460198</v>
      </c>
    </row>
    <row r="982" spans="1:58" x14ac:dyDescent="0.3">
      <c r="A982" s="273">
        <f t="shared" si="61"/>
        <v>146161.1558266402</v>
      </c>
      <c r="B982" s="1" t="s">
        <v>2621</v>
      </c>
      <c r="C982" s="274">
        <v>27428469</v>
      </c>
      <c r="D982" s="1">
        <v>144205</v>
      </c>
      <c r="E982" s="1">
        <v>4</v>
      </c>
      <c r="F982" s="1" t="s">
        <v>5267</v>
      </c>
      <c r="G982" s="275">
        <v>44521</v>
      </c>
      <c r="H982" s="275">
        <v>45260</v>
      </c>
      <c r="I982" s="1">
        <v>0</v>
      </c>
      <c r="J982" s="1">
        <v>1</v>
      </c>
      <c r="K982" s="1">
        <v>4</v>
      </c>
      <c r="L982" s="1">
        <v>30</v>
      </c>
      <c r="M982" s="1">
        <v>2</v>
      </c>
      <c r="N982" s="1">
        <v>17.690000000000001</v>
      </c>
      <c r="O982" s="1">
        <v>19.2</v>
      </c>
      <c r="P982" s="1">
        <v>200000</v>
      </c>
      <c r="Q982" s="1">
        <v>9995</v>
      </c>
      <c r="R982" s="1">
        <v>171450</v>
      </c>
      <c r="S982" s="1">
        <v>0</v>
      </c>
      <c r="T982" s="1">
        <v>0</v>
      </c>
      <c r="U982" s="1">
        <v>0</v>
      </c>
      <c r="V982" s="275"/>
      <c r="W982" s="1">
        <v>0</v>
      </c>
      <c r="X982" s="1">
        <v>0</v>
      </c>
      <c r="Y982" s="1">
        <v>0</v>
      </c>
      <c r="AB982" s="275">
        <v>44651</v>
      </c>
      <c r="AC982" s="1">
        <v>1</v>
      </c>
      <c r="AD982" s="1" t="s">
        <v>2623</v>
      </c>
      <c r="AE982" s="1">
        <v>1</v>
      </c>
      <c r="AF982" s="1">
        <v>30</v>
      </c>
      <c r="AG982" s="1">
        <v>0</v>
      </c>
      <c r="AN982" s="1">
        <v>1</v>
      </c>
      <c r="AO982" s="1">
        <v>1</v>
      </c>
      <c r="AR982" s="276">
        <v>3156.86</v>
      </c>
      <c r="AS982" s="1" t="s">
        <v>2657</v>
      </c>
      <c r="AT982" s="1">
        <v>0</v>
      </c>
      <c r="AU982" s="1">
        <v>0</v>
      </c>
      <c r="AX982" s="1">
        <v>5</v>
      </c>
      <c r="BC982" s="1">
        <v>1</v>
      </c>
      <c r="BD982" s="1">
        <v>7</v>
      </c>
      <c r="BE982" s="1">
        <v>2</v>
      </c>
      <c r="BF982" s="296">
        <v>22131.984173359804</v>
      </c>
    </row>
    <row r="983" spans="1:58" x14ac:dyDescent="0.3">
      <c r="A983" s="273">
        <f t="shared" si="61"/>
        <v>219245.2173915398</v>
      </c>
      <c r="B983" s="1" t="s">
        <v>2621</v>
      </c>
      <c r="C983" s="274">
        <v>27428469</v>
      </c>
      <c r="D983" s="1">
        <v>144205</v>
      </c>
      <c r="E983" s="1">
        <v>4</v>
      </c>
      <c r="F983" s="1" t="s">
        <v>5287</v>
      </c>
      <c r="G983" s="275">
        <v>44522</v>
      </c>
      <c r="H983" s="275">
        <v>45260</v>
      </c>
      <c r="I983" s="1">
        <v>0</v>
      </c>
      <c r="J983" s="1">
        <v>1</v>
      </c>
      <c r="K983" s="1">
        <v>4</v>
      </c>
      <c r="L983" s="1">
        <v>30</v>
      </c>
      <c r="M983" s="1">
        <v>2</v>
      </c>
      <c r="N983" s="1">
        <v>17.690000000000001</v>
      </c>
      <c r="O983" s="1">
        <v>19.2</v>
      </c>
      <c r="P983" s="1">
        <v>300000</v>
      </c>
      <c r="Q983" s="1">
        <v>14992</v>
      </c>
      <c r="R983" s="1">
        <v>257179</v>
      </c>
      <c r="S983" s="1">
        <v>0</v>
      </c>
      <c r="T983" s="1">
        <v>0</v>
      </c>
      <c r="U983" s="1">
        <v>0</v>
      </c>
      <c r="W983" s="1">
        <v>0</v>
      </c>
      <c r="X983" s="1">
        <v>0</v>
      </c>
      <c r="Y983" s="1">
        <v>0</v>
      </c>
      <c r="AB983" s="275">
        <v>44651</v>
      </c>
      <c r="AC983" s="1">
        <v>1</v>
      </c>
      <c r="AD983" s="1" t="s">
        <v>2623</v>
      </c>
      <c r="AE983" s="1">
        <v>1</v>
      </c>
      <c r="AF983" s="1">
        <v>30</v>
      </c>
      <c r="AG983" s="1">
        <v>0</v>
      </c>
      <c r="AN983" s="1">
        <v>1</v>
      </c>
      <c r="AO983" s="1">
        <v>1</v>
      </c>
      <c r="AR983" s="276">
        <v>4735.29</v>
      </c>
      <c r="AS983" s="1" t="s">
        <v>2657</v>
      </c>
      <c r="AT983" s="1">
        <v>0</v>
      </c>
      <c r="AU983" s="1">
        <v>0</v>
      </c>
      <c r="AX983" s="1">
        <v>5</v>
      </c>
      <c r="BC983" s="1">
        <v>1</v>
      </c>
      <c r="BD983" s="1">
        <v>7</v>
      </c>
      <c r="BE983" s="1">
        <v>2</v>
      </c>
      <c r="BF983" s="296">
        <v>33198.492608460198</v>
      </c>
    </row>
    <row r="984" spans="1:58" x14ac:dyDescent="0.3">
      <c r="A984" s="273">
        <f t="shared" si="61"/>
        <v>164533.11879492411</v>
      </c>
      <c r="B984" s="1" t="s">
        <v>2621</v>
      </c>
      <c r="C984" s="274">
        <v>27428469</v>
      </c>
      <c r="D984" s="1">
        <v>144205</v>
      </c>
      <c r="E984" s="1">
        <v>4</v>
      </c>
      <c r="F984" s="1" t="s">
        <v>6052</v>
      </c>
      <c r="G984" s="275">
        <v>44604</v>
      </c>
      <c r="H984" s="275">
        <v>45351</v>
      </c>
      <c r="I984" s="1">
        <v>0</v>
      </c>
      <c r="J984" s="1">
        <v>1</v>
      </c>
      <c r="K984" s="1">
        <v>1</v>
      </c>
      <c r="L984" s="1">
        <v>30</v>
      </c>
      <c r="M984" s="1">
        <v>2</v>
      </c>
      <c r="N984" s="1">
        <v>17.690000000000001</v>
      </c>
      <c r="O984" s="1">
        <v>19.2</v>
      </c>
      <c r="P984" s="1">
        <v>200000</v>
      </c>
      <c r="Q984" s="1">
        <v>9995</v>
      </c>
      <c r="R984" s="1">
        <v>193022</v>
      </c>
      <c r="S984" s="1">
        <v>0</v>
      </c>
      <c r="T984" s="1">
        <v>0</v>
      </c>
      <c r="U984" s="1">
        <v>0</v>
      </c>
      <c r="W984" s="1">
        <v>0</v>
      </c>
      <c r="X984" s="1">
        <v>0</v>
      </c>
      <c r="Y984" s="1">
        <v>0</v>
      </c>
      <c r="AB984" s="275">
        <v>44651</v>
      </c>
      <c r="AC984" s="1">
        <v>1</v>
      </c>
      <c r="AD984" s="1" t="s">
        <v>2623</v>
      </c>
      <c r="AE984" s="1">
        <v>1</v>
      </c>
      <c r="AF984" s="1">
        <v>30</v>
      </c>
      <c r="AG984" s="1">
        <v>0</v>
      </c>
      <c r="AN984" s="1">
        <v>1</v>
      </c>
      <c r="AO984" s="1">
        <v>1</v>
      </c>
      <c r="AR984" s="276">
        <v>3572.23</v>
      </c>
      <c r="AS984" s="1" t="s">
        <v>2657</v>
      </c>
      <c r="AT984" s="1">
        <v>0</v>
      </c>
      <c r="AU984" s="1">
        <v>0</v>
      </c>
      <c r="AX984" s="1">
        <v>5</v>
      </c>
      <c r="BC984" s="1">
        <v>1</v>
      </c>
      <c r="BD984" s="1">
        <v>7</v>
      </c>
      <c r="BE984" s="1">
        <v>2</v>
      </c>
      <c r="BF984" s="296">
        <v>24916.651205075865</v>
      </c>
    </row>
    <row r="985" spans="1:58" x14ac:dyDescent="0.3">
      <c r="A985" s="273">
        <f t="shared" si="61"/>
        <v>76177.210892515563</v>
      </c>
      <c r="B985" s="1" t="s">
        <v>2621</v>
      </c>
      <c r="C985" s="274">
        <v>27428469</v>
      </c>
      <c r="D985" s="1">
        <v>144205</v>
      </c>
      <c r="E985" s="1">
        <v>4</v>
      </c>
      <c r="F985" s="1" t="s">
        <v>5234</v>
      </c>
      <c r="G985" s="275">
        <v>44541</v>
      </c>
      <c r="H985" s="275">
        <v>45291</v>
      </c>
      <c r="I985" s="1">
        <v>0</v>
      </c>
      <c r="J985" s="1">
        <v>1</v>
      </c>
      <c r="K985" s="1">
        <v>3</v>
      </c>
      <c r="L985" s="1">
        <v>30</v>
      </c>
      <c r="M985" s="1">
        <v>2</v>
      </c>
      <c r="N985" s="1">
        <v>17.690000000000001</v>
      </c>
      <c r="O985" s="1">
        <v>19.2</v>
      </c>
      <c r="P985" s="1">
        <v>100000</v>
      </c>
      <c r="Q985" s="1">
        <v>4997</v>
      </c>
      <c r="R985" s="1">
        <v>89376</v>
      </c>
      <c r="S985" s="1">
        <v>0</v>
      </c>
      <c r="T985" s="1">
        <v>0</v>
      </c>
      <c r="U985" s="1">
        <v>0</v>
      </c>
      <c r="W985" s="1">
        <v>0</v>
      </c>
      <c r="X985" s="1">
        <v>0</v>
      </c>
      <c r="Y985" s="1">
        <v>0</v>
      </c>
      <c r="AB985" s="275">
        <v>44651</v>
      </c>
      <c r="AC985" s="1">
        <v>1</v>
      </c>
      <c r="AD985" s="1" t="s">
        <v>2623</v>
      </c>
      <c r="AE985" s="1">
        <v>1</v>
      </c>
      <c r="AF985" s="1">
        <v>30</v>
      </c>
      <c r="AG985" s="1">
        <v>0</v>
      </c>
      <c r="AN985" s="1">
        <v>1</v>
      </c>
      <c r="AO985" s="1">
        <v>1</v>
      </c>
      <c r="AR985" s="276">
        <v>1661.5</v>
      </c>
      <c r="AS985" s="1" t="s">
        <v>2657</v>
      </c>
      <c r="AT985" s="1">
        <v>0</v>
      </c>
      <c r="AU985" s="1">
        <v>0</v>
      </c>
      <c r="AX985" s="1">
        <v>5</v>
      </c>
      <c r="BC985" s="1">
        <v>1</v>
      </c>
      <c r="BD985" s="1">
        <v>7</v>
      </c>
      <c r="BE985" s="1">
        <v>2</v>
      </c>
      <c r="BF985" s="296">
        <v>11537.289107484432</v>
      </c>
    </row>
    <row r="986" spans="1:58" x14ac:dyDescent="0.3">
      <c r="A986" s="273">
        <f t="shared" si="61"/>
        <v>292323.1825661753</v>
      </c>
      <c r="B986" s="1" t="s">
        <v>2621</v>
      </c>
      <c r="C986" s="274">
        <v>27428469</v>
      </c>
      <c r="D986" s="1">
        <v>144205</v>
      </c>
      <c r="E986" s="1">
        <v>4</v>
      </c>
      <c r="F986" s="1" t="s">
        <v>5498</v>
      </c>
      <c r="G986" s="275">
        <v>44516</v>
      </c>
      <c r="H986" s="275">
        <v>45260</v>
      </c>
      <c r="I986" s="1">
        <v>0</v>
      </c>
      <c r="J986" s="1">
        <v>1</v>
      </c>
      <c r="K986" s="1">
        <v>4</v>
      </c>
      <c r="L986" s="1">
        <v>30</v>
      </c>
      <c r="M986" s="1">
        <v>2</v>
      </c>
      <c r="N986" s="1">
        <v>17.690000000000001</v>
      </c>
      <c r="O986" s="1">
        <v>19.2</v>
      </c>
      <c r="P986" s="1">
        <v>400000</v>
      </c>
      <c r="Q986" s="1">
        <v>19990</v>
      </c>
      <c r="R986" s="1">
        <v>342901</v>
      </c>
      <c r="S986" s="1">
        <v>0</v>
      </c>
      <c r="T986" s="1">
        <v>0</v>
      </c>
      <c r="U986" s="1">
        <v>0</v>
      </c>
      <c r="W986" s="1">
        <v>0</v>
      </c>
      <c r="X986" s="1">
        <v>0</v>
      </c>
      <c r="Y986" s="1">
        <v>0</v>
      </c>
      <c r="AB986" s="275">
        <v>44651</v>
      </c>
      <c r="AC986" s="1">
        <v>1</v>
      </c>
      <c r="AD986" s="1" t="s">
        <v>2623</v>
      </c>
      <c r="AE986" s="1">
        <v>1</v>
      </c>
      <c r="AF986" s="1">
        <v>30</v>
      </c>
      <c r="AG986" s="1">
        <v>0</v>
      </c>
      <c r="AN986" s="1">
        <v>1</v>
      </c>
      <c r="AO986" s="1">
        <v>1</v>
      </c>
      <c r="AR986" s="276">
        <v>6313.72</v>
      </c>
      <c r="AS986" s="1" t="s">
        <v>2657</v>
      </c>
      <c r="AT986" s="1">
        <v>0</v>
      </c>
      <c r="AU986" s="1">
        <v>0</v>
      </c>
      <c r="AX986" s="1">
        <v>5</v>
      </c>
      <c r="BC986" s="1">
        <v>1</v>
      </c>
      <c r="BD986" s="1">
        <v>7</v>
      </c>
      <c r="BE986" s="1">
        <v>2</v>
      </c>
      <c r="BF986" s="296">
        <v>44264.097433824732</v>
      </c>
    </row>
    <row r="987" spans="1:58" x14ac:dyDescent="0.3">
      <c r="A987" s="273">
        <f t="shared" si="61"/>
        <v>419548.90478154615</v>
      </c>
      <c r="B987" s="1" t="s">
        <v>2621</v>
      </c>
      <c r="C987" s="274">
        <v>27428469</v>
      </c>
      <c r="D987" s="1">
        <v>144205</v>
      </c>
      <c r="E987" s="1">
        <v>4</v>
      </c>
      <c r="F987" s="1" t="s">
        <v>5428</v>
      </c>
      <c r="G987" s="275">
        <v>44504</v>
      </c>
      <c r="H987" s="275">
        <v>45230</v>
      </c>
      <c r="I987" s="1">
        <v>0</v>
      </c>
      <c r="J987" s="1">
        <v>1</v>
      </c>
      <c r="K987" s="1">
        <v>5</v>
      </c>
      <c r="L987" s="1">
        <v>30</v>
      </c>
      <c r="M987" s="1">
        <v>2</v>
      </c>
      <c r="N987" s="1">
        <v>17.690000000000001</v>
      </c>
      <c r="O987" s="1">
        <v>19.2</v>
      </c>
      <c r="P987" s="1">
        <v>600000</v>
      </c>
      <c r="Q987" s="1">
        <v>29984</v>
      </c>
      <c r="R987" s="1">
        <v>492132</v>
      </c>
      <c r="S987" s="1">
        <v>0</v>
      </c>
      <c r="T987" s="1">
        <v>0</v>
      </c>
      <c r="U987" s="1">
        <v>0</v>
      </c>
      <c r="W987" s="1">
        <v>0</v>
      </c>
      <c r="X987" s="1">
        <v>0</v>
      </c>
      <c r="Y987" s="1">
        <v>0</v>
      </c>
      <c r="AB987" s="275">
        <v>44651</v>
      </c>
      <c r="AC987" s="1">
        <v>1</v>
      </c>
      <c r="AD987" s="1" t="s">
        <v>2623</v>
      </c>
      <c r="AE987" s="1">
        <v>1</v>
      </c>
      <c r="AF987" s="1">
        <v>30</v>
      </c>
      <c r="AG987" s="1">
        <v>0</v>
      </c>
      <c r="AN987" s="1">
        <v>1</v>
      </c>
      <c r="AO987" s="1">
        <v>1</v>
      </c>
      <c r="AP987" s="275"/>
      <c r="AR987" s="276">
        <v>9055.2000000000007</v>
      </c>
      <c r="AS987" s="1" t="s">
        <v>2657</v>
      </c>
      <c r="AT987" s="1">
        <v>0</v>
      </c>
      <c r="AU987" s="1">
        <v>0</v>
      </c>
      <c r="AX987" s="1">
        <v>5</v>
      </c>
      <c r="BC987" s="1">
        <v>1</v>
      </c>
      <c r="BD987" s="1">
        <v>7</v>
      </c>
      <c r="BE987" s="1">
        <v>2</v>
      </c>
      <c r="BF987" s="296">
        <v>63527.895218453821</v>
      </c>
    </row>
    <row r="988" spans="1:58" x14ac:dyDescent="0.3">
      <c r="A988" s="273">
        <f t="shared" si="61"/>
        <v>584650.72969682491</v>
      </c>
      <c r="B988" s="1" t="s">
        <v>2621</v>
      </c>
      <c r="C988" s="274">
        <v>27428469</v>
      </c>
      <c r="D988" s="1">
        <v>144205</v>
      </c>
      <c r="E988" s="1">
        <v>4</v>
      </c>
      <c r="F988" s="1" t="s">
        <v>5404</v>
      </c>
      <c r="G988" s="275">
        <v>44509</v>
      </c>
      <c r="H988" s="275">
        <v>45260</v>
      </c>
      <c r="I988" s="1">
        <v>0</v>
      </c>
      <c r="J988" s="1">
        <v>1</v>
      </c>
      <c r="K988" s="1">
        <v>4</v>
      </c>
      <c r="L988" s="1">
        <v>30</v>
      </c>
      <c r="M988" s="1">
        <v>2</v>
      </c>
      <c r="N988" s="1">
        <v>17.690000000000001</v>
      </c>
      <c r="O988" s="1">
        <v>19.2</v>
      </c>
      <c r="P988" s="1">
        <v>800000</v>
      </c>
      <c r="Q988" s="1">
        <v>39979</v>
      </c>
      <c r="R988" s="1">
        <v>685807</v>
      </c>
      <c r="S988" s="1">
        <v>0</v>
      </c>
      <c r="T988" s="1">
        <v>0</v>
      </c>
      <c r="U988" s="1">
        <v>0</v>
      </c>
      <c r="W988" s="1">
        <v>0</v>
      </c>
      <c r="X988" s="1">
        <v>0</v>
      </c>
      <c r="Y988" s="1">
        <v>0</v>
      </c>
      <c r="AB988" s="275">
        <v>44651</v>
      </c>
      <c r="AC988" s="1">
        <v>1</v>
      </c>
      <c r="AD988" s="1" t="s">
        <v>2623</v>
      </c>
      <c r="AE988" s="1">
        <v>1</v>
      </c>
      <c r="AF988" s="1">
        <v>30</v>
      </c>
      <c r="AG988" s="1">
        <v>0</v>
      </c>
      <c r="AN988" s="1">
        <v>1</v>
      </c>
      <c r="AO988" s="1">
        <v>1</v>
      </c>
      <c r="AR988" s="276">
        <v>12627.43</v>
      </c>
      <c r="AS988" s="1" t="s">
        <v>2657</v>
      </c>
      <c r="AT988" s="1">
        <v>0</v>
      </c>
      <c r="AU988" s="1">
        <v>0</v>
      </c>
      <c r="AX988" s="1">
        <v>5</v>
      </c>
      <c r="BC988" s="1">
        <v>1</v>
      </c>
      <c r="BD988" s="1">
        <v>7</v>
      </c>
      <c r="BE988" s="1">
        <v>2</v>
      </c>
      <c r="BF988" s="296">
        <v>88528.840303175079</v>
      </c>
    </row>
    <row r="989" spans="1:58" x14ac:dyDescent="0.3">
      <c r="A989" s="273">
        <f t="shared" si="61"/>
        <v>340971.46795074991</v>
      </c>
      <c r="B989" s="1" t="s">
        <v>2621</v>
      </c>
      <c r="C989" s="274">
        <v>27428469</v>
      </c>
      <c r="D989" s="1">
        <v>144205</v>
      </c>
      <c r="E989" s="1">
        <v>4</v>
      </c>
      <c r="F989" s="1" t="s">
        <v>6502</v>
      </c>
      <c r="G989" s="275">
        <v>44630</v>
      </c>
      <c r="H989" s="275">
        <v>45382</v>
      </c>
      <c r="I989" s="1">
        <v>0</v>
      </c>
      <c r="J989" s="1">
        <v>1</v>
      </c>
      <c r="K989" s="1">
        <v>0</v>
      </c>
      <c r="L989" s="1">
        <v>30</v>
      </c>
      <c r="M989" s="1">
        <v>2</v>
      </c>
      <c r="N989" s="1">
        <v>17.690000000000001</v>
      </c>
      <c r="O989" s="1">
        <v>19.2</v>
      </c>
      <c r="P989" s="1">
        <v>400000</v>
      </c>
      <c r="Q989" s="1">
        <v>19990</v>
      </c>
      <c r="R989" s="1">
        <v>400000</v>
      </c>
      <c r="S989" s="1">
        <v>3933</v>
      </c>
      <c r="T989" s="1">
        <v>0</v>
      </c>
      <c r="U989" s="1">
        <v>0</v>
      </c>
      <c r="W989" s="1">
        <v>0</v>
      </c>
      <c r="X989" s="1">
        <v>0</v>
      </c>
      <c r="Y989" s="1">
        <v>0</v>
      </c>
      <c r="AB989" s="275">
        <v>44630</v>
      </c>
      <c r="AC989" s="1">
        <v>1</v>
      </c>
      <c r="AD989" s="1" t="s">
        <v>2623</v>
      </c>
      <c r="AE989" s="1">
        <v>1</v>
      </c>
      <c r="AF989" s="1">
        <v>30</v>
      </c>
      <c r="AG989" s="1">
        <v>0</v>
      </c>
      <c r="AN989" s="1">
        <v>1</v>
      </c>
      <c r="AO989" s="1">
        <v>1</v>
      </c>
      <c r="AR989" s="276">
        <v>7393.69</v>
      </c>
      <c r="AS989" s="1" t="s">
        <v>2657</v>
      </c>
      <c r="AT989" s="1">
        <v>0</v>
      </c>
      <c r="AU989" s="1">
        <v>0</v>
      </c>
      <c r="AX989" s="1">
        <v>5</v>
      </c>
      <c r="BC989" s="1">
        <v>1</v>
      </c>
      <c r="BD989" s="1">
        <v>7</v>
      </c>
      <c r="BE989" s="1">
        <v>2</v>
      </c>
      <c r="BF989" s="296">
        <v>51634.842049250059</v>
      </c>
    </row>
    <row r="990" spans="1:58" x14ac:dyDescent="0.3">
      <c r="A990" s="273">
        <f t="shared" si="61"/>
        <v>14341197.249621756</v>
      </c>
      <c r="B990" s="1" t="s">
        <v>2621</v>
      </c>
      <c r="C990" s="274">
        <v>27447748</v>
      </c>
      <c r="D990" s="1">
        <v>144205</v>
      </c>
      <c r="E990" s="1">
        <v>4</v>
      </c>
      <c r="F990" s="1" t="s">
        <v>2645</v>
      </c>
      <c r="G990" s="275">
        <v>43755</v>
      </c>
      <c r="H990" s="275">
        <v>45961</v>
      </c>
      <c r="I990" s="1">
        <v>0</v>
      </c>
      <c r="J990" s="1">
        <v>1</v>
      </c>
      <c r="K990" s="1">
        <v>29</v>
      </c>
      <c r="L990" s="1">
        <v>30</v>
      </c>
      <c r="M990" s="1">
        <v>2</v>
      </c>
      <c r="N990" s="1">
        <v>9.9</v>
      </c>
      <c r="O990" s="1">
        <v>10.36</v>
      </c>
      <c r="P990" s="1">
        <v>55292060</v>
      </c>
      <c r="Q990" s="1">
        <v>1021546</v>
      </c>
      <c r="R990" s="1">
        <v>36853615</v>
      </c>
      <c r="S990" s="1">
        <v>0</v>
      </c>
      <c r="T990" s="1">
        <v>0</v>
      </c>
      <c r="U990" s="1">
        <v>0</v>
      </c>
      <c r="W990" s="1">
        <v>0</v>
      </c>
      <c r="X990" s="1">
        <v>0</v>
      </c>
      <c r="Y990" s="1">
        <v>0</v>
      </c>
      <c r="AB990" s="275">
        <v>44651</v>
      </c>
      <c r="AC990" s="1">
        <v>1</v>
      </c>
      <c r="AD990" s="1" t="s">
        <v>2623</v>
      </c>
      <c r="AE990" s="1">
        <v>1</v>
      </c>
      <c r="AF990" s="1">
        <v>30</v>
      </c>
      <c r="AG990" s="1">
        <v>0</v>
      </c>
      <c r="AN990" s="1">
        <v>1</v>
      </c>
      <c r="AO990" s="1">
        <v>1</v>
      </c>
      <c r="AR990" s="276">
        <v>2627015.16</v>
      </c>
      <c r="AS990" s="1" t="s">
        <v>2632</v>
      </c>
      <c r="AT990" s="1">
        <v>0</v>
      </c>
      <c r="AU990" s="1">
        <v>0</v>
      </c>
      <c r="AX990" s="1">
        <v>5</v>
      </c>
      <c r="BC990" s="1">
        <v>1</v>
      </c>
      <c r="BD990" s="1">
        <v>7</v>
      </c>
      <c r="BE990" s="1">
        <v>2</v>
      </c>
      <c r="BF990" s="296">
        <v>19885402.590378247</v>
      </c>
    </row>
    <row r="991" spans="1:58" x14ac:dyDescent="0.3">
      <c r="A991" s="273">
        <f t="shared" si="61"/>
        <v>912209.4600275436</v>
      </c>
      <c r="B991" s="1" t="s">
        <v>2621</v>
      </c>
      <c r="C991" s="274">
        <v>27447748</v>
      </c>
      <c r="D991" s="1">
        <v>144205</v>
      </c>
      <c r="E991" s="1">
        <v>4</v>
      </c>
      <c r="F991" s="1" t="s">
        <v>3394</v>
      </c>
      <c r="G991" s="275">
        <v>44090</v>
      </c>
      <c r="H991" s="275">
        <v>45107</v>
      </c>
      <c r="I991" s="1">
        <v>0</v>
      </c>
      <c r="J991" s="1">
        <v>1</v>
      </c>
      <c r="K991" s="1">
        <v>18</v>
      </c>
      <c r="L991" s="1">
        <v>30</v>
      </c>
      <c r="M991" s="1">
        <v>2</v>
      </c>
      <c r="N991" s="1">
        <v>17.690000000000001</v>
      </c>
      <c r="O991" s="1">
        <v>19.2</v>
      </c>
      <c r="P991" s="1">
        <v>5000000</v>
      </c>
      <c r="Q991" s="1">
        <v>180762</v>
      </c>
      <c r="R991" s="1">
        <v>2344035</v>
      </c>
      <c r="S991" s="1">
        <v>0</v>
      </c>
      <c r="T991" s="1">
        <v>0</v>
      </c>
      <c r="U991" s="1">
        <v>0</v>
      </c>
      <c r="W991" s="1">
        <v>0</v>
      </c>
      <c r="X991" s="1">
        <v>0</v>
      </c>
      <c r="Y991" s="1">
        <v>0</v>
      </c>
      <c r="AB991" s="275">
        <v>44651</v>
      </c>
      <c r="AC991" s="1">
        <v>1</v>
      </c>
      <c r="AD991" s="1" t="s">
        <v>2623</v>
      </c>
      <c r="AE991" s="1">
        <v>1</v>
      </c>
      <c r="AF991" s="1">
        <v>30</v>
      </c>
      <c r="AG991" s="1">
        <v>0</v>
      </c>
      <c r="AN991" s="1">
        <v>1</v>
      </c>
      <c r="AO991" s="1">
        <v>1</v>
      </c>
      <c r="AR991" s="276">
        <v>167035.65</v>
      </c>
      <c r="AS991" s="1" t="s">
        <v>2657</v>
      </c>
      <c r="AT991" s="1">
        <v>0</v>
      </c>
      <c r="AU991" s="1">
        <v>0</v>
      </c>
      <c r="AX991" s="1">
        <v>5</v>
      </c>
      <c r="BC991" s="1">
        <v>1</v>
      </c>
      <c r="BD991" s="1">
        <v>7</v>
      </c>
      <c r="BE991" s="1">
        <v>2</v>
      </c>
      <c r="BF991" s="296">
        <v>1264789.8899724565</v>
      </c>
    </row>
    <row r="992" spans="1:58" x14ac:dyDescent="0.3">
      <c r="A992" s="273">
        <f t="shared" si="61"/>
        <v>4024109.4203507025</v>
      </c>
      <c r="B992" s="1" t="s">
        <v>2621</v>
      </c>
      <c r="C992" s="274">
        <v>27447748</v>
      </c>
      <c r="D992" s="1">
        <v>144205</v>
      </c>
      <c r="E992" s="1">
        <v>4</v>
      </c>
      <c r="F992" s="1" t="s">
        <v>4798</v>
      </c>
      <c r="G992" s="275">
        <v>44447</v>
      </c>
      <c r="H992" s="275">
        <v>45565</v>
      </c>
      <c r="I992" s="1">
        <v>0</v>
      </c>
      <c r="J992" s="1">
        <v>1</v>
      </c>
      <c r="K992" s="1">
        <v>6</v>
      </c>
      <c r="L992" s="1">
        <v>30</v>
      </c>
      <c r="M992" s="1">
        <v>2</v>
      </c>
      <c r="N992" s="1">
        <v>10.199999999999999</v>
      </c>
      <c r="O992" s="1">
        <v>10.69</v>
      </c>
      <c r="P992" s="1">
        <v>12101129</v>
      </c>
      <c r="Q992" s="1">
        <v>393905</v>
      </c>
      <c r="R992" s="1">
        <v>10340764</v>
      </c>
      <c r="S992" s="1">
        <v>0</v>
      </c>
      <c r="T992" s="1">
        <v>0</v>
      </c>
      <c r="U992" s="1">
        <v>0</v>
      </c>
      <c r="W992" s="1">
        <v>0</v>
      </c>
      <c r="X992" s="1">
        <v>0</v>
      </c>
      <c r="Y992" s="1">
        <v>0</v>
      </c>
      <c r="AB992" s="275">
        <v>44651</v>
      </c>
      <c r="AC992" s="1">
        <v>1</v>
      </c>
      <c r="AD992" s="1" t="s">
        <v>2623</v>
      </c>
      <c r="AE992" s="1">
        <v>1</v>
      </c>
      <c r="AF992" s="1">
        <v>30</v>
      </c>
      <c r="AG992" s="1">
        <v>0</v>
      </c>
      <c r="AN992" s="1">
        <v>1</v>
      </c>
      <c r="AO992" s="1">
        <v>1</v>
      </c>
      <c r="AR992" s="276">
        <v>737005.06</v>
      </c>
      <c r="AS992" s="1" t="s">
        <v>2677</v>
      </c>
      <c r="AT992" s="1">
        <v>0</v>
      </c>
      <c r="AU992" s="1">
        <v>0</v>
      </c>
      <c r="AX992" s="1">
        <v>5</v>
      </c>
      <c r="BC992" s="1">
        <v>1</v>
      </c>
      <c r="BD992" s="1">
        <v>7</v>
      </c>
      <c r="BE992" s="1">
        <v>2</v>
      </c>
      <c r="BF992" s="296">
        <v>5579649.519649297</v>
      </c>
    </row>
    <row r="993" spans="1:58" x14ac:dyDescent="0.3">
      <c r="A993" s="273">
        <f t="shared" si="61"/>
        <v>0</v>
      </c>
      <c r="B993" s="1" t="s">
        <v>2621</v>
      </c>
      <c r="C993" s="274">
        <v>27689244</v>
      </c>
      <c r="D993" s="1">
        <v>144105</v>
      </c>
      <c r="E993" s="1">
        <v>4</v>
      </c>
      <c r="F993" s="1" t="s">
        <v>3033</v>
      </c>
      <c r="G993" s="275">
        <v>43868</v>
      </c>
      <c r="H993" s="275">
        <v>45716</v>
      </c>
      <c r="I993" s="1">
        <v>0</v>
      </c>
      <c r="J993" s="1">
        <v>1</v>
      </c>
      <c r="K993" s="1">
        <v>29</v>
      </c>
      <c r="L993" s="1">
        <v>30</v>
      </c>
      <c r="M993" s="1">
        <v>2</v>
      </c>
      <c r="N993" s="1">
        <v>9.36</v>
      </c>
      <c r="O993" s="1">
        <v>9.77</v>
      </c>
      <c r="P993" s="1">
        <v>25190882</v>
      </c>
      <c r="Q993" s="1">
        <v>361328</v>
      </c>
      <c r="R993" s="1">
        <v>16246490</v>
      </c>
      <c r="S993" s="1">
        <v>0</v>
      </c>
      <c r="T993" s="1">
        <v>0</v>
      </c>
      <c r="U993" s="1">
        <v>0</v>
      </c>
      <c r="W993" s="1">
        <v>0</v>
      </c>
      <c r="X993" s="1">
        <v>0</v>
      </c>
      <c r="Y993" s="1">
        <v>0</v>
      </c>
      <c r="Z993" s="1" t="s">
        <v>2635</v>
      </c>
      <c r="AA993" s="1" t="s">
        <v>2807</v>
      </c>
      <c r="AB993" s="275">
        <v>44651</v>
      </c>
      <c r="AC993" s="1">
        <v>1</v>
      </c>
      <c r="AD993" s="1" t="s">
        <v>2623</v>
      </c>
      <c r="AE993" s="1">
        <v>1</v>
      </c>
      <c r="AF993" s="1">
        <v>30</v>
      </c>
      <c r="AG993" s="1">
        <v>0</v>
      </c>
      <c r="AN993" s="1">
        <v>1</v>
      </c>
      <c r="AO993" s="1">
        <v>1</v>
      </c>
      <c r="AR993" s="276">
        <v>2119375</v>
      </c>
      <c r="AS993" s="1" t="s">
        <v>2632</v>
      </c>
      <c r="AT993" s="1">
        <v>0</v>
      </c>
      <c r="AU993" s="1">
        <v>0</v>
      </c>
      <c r="AV993" s="1" t="s">
        <v>2625</v>
      </c>
      <c r="AW993" s="1" t="s">
        <v>2626</v>
      </c>
      <c r="AX993" s="1">
        <v>5</v>
      </c>
      <c r="BC993" s="1">
        <v>1</v>
      </c>
      <c r="BD993" s="1">
        <v>7</v>
      </c>
      <c r="BE993" s="1">
        <v>2</v>
      </c>
      <c r="BF993" s="296">
        <v>15882094</v>
      </c>
    </row>
    <row r="994" spans="1:58" x14ac:dyDescent="0.3">
      <c r="A994" s="273">
        <f t="shared" si="61"/>
        <v>3503847.4448042051</v>
      </c>
      <c r="B994" s="1" t="s">
        <v>2621</v>
      </c>
      <c r="C994" s="274">
        <v>28220822</v>
      </c>
      <c r="D994" s="1">
        <v>144225</v>
      </c>
      <c r="E994" s="1">
        <v>4</v>
      </c>
      <c r="F994" s="1" t="s">
        <v>2737</v>
      </c>
      <c r="G994" s="275">
        <v>43214</v>
      </c>
      <c r="H994" s="275">
        <v>43281</v>
      </c>
      <c r="I994" s="1">
        <v>1350</v>
      </c>
      <c r="J994" s="1">
        <v>1</v>
      </c>
      <c r="K994" s="1">
        <v>0</v>
      </c>
      <c r="L994" s="1">
        <v>30</v>
      </c>
      <c r="M994" s="1">
        <v>2</v>
      </c>
      <c r="N994" s="1">
        <v>19.2</v>
      </c>
      <c r="O994" s="1">
        <v>20.98</v>
      </c>
      <c r="P994" s="1">
        <v>4899972</v>
      </c>
      <c r="Q994" s="1">
        <v>4978372</v>
      </c>
      <c r="R994" s="1">
        <v>4899972</v>
      </c>
      <c r="S994" s="1">
        <v>78400</v>
      </c>
      <c r="T994" s="1">
        <v>0</v>
      </c>
      <c r="U994" s="1">
        <v>0</v>
      </c>
      <c r="W994" s="1">
        <v>4707448</v>
      </c>
      <c r="X994" s="1">
        <v>78400</v>
      </c>
      <c r="Y994" s="1">
        <v>0</v>
      </c>
      <c r="AB994" s="275">
        <v>43214</v>
      </c>
      <c r="AC994" s="1">
        <v>1</v>
      </c>
      <c r="AD994" s="1" t="s">
        <v>2623</v>
      </c>
      <c r="AE994" s="1">
        <v>1</v>
      </c>
      <c r="AF994" s="1">
        <v>30</v>
      </c>
      <c r="AG994" s="1">
        <v>4899972</v>
      </c>
      <c r="AN994" s="1">
        <v>1</v>
      </c>
      <c r="AO994" s="1">
        <v>1</v>
      </c>
      <c r="AR994" s="276">
        <v>275028.67</v>
      </c>
      <c r="AS994" s="1" t="s">
        <v>2632</v>
      </c>
      <c r="AT994" s="1">
        <v>0</v>
      </c>
      <c r="AU994" s="1">
        <v>0</v>
      </c>
      <c r="AX994" s="1">
        <v>5</v>
      </c>
      <c r="BC994" s="1">
        <v>1</v>
      </c>
      <c r="BD994" s="1">
        <v>7</v>
      </c>
      <c r="BE994" s="1">
        <v>2</v>
      </c>
      <c r="BF994" s="296">
        <v>1121095.885195795</v>
      </c>
    </row>
    <row r="995" spans="1:58" x14ac:dyDescent="0.3">
      <c r="A995" s="273">
        <f t="shared" si="61"/>
        <v>2371216.4533985015</v>
      </c>
      <c r="B995" s="1" t="s">
        <v>2621</v>
      </c>
      <c r="C995" s="274">
        <v>28220822</v>
      </c>
      <c r="D995" s="1">
        <v>144225</v>
      </c>
      <c r="E995" s="1">
        <v>4</v>
      </c>
      <c r="F995" s="1" t="s">
        <v>2666</v>
      </c>
      <c r="G995" s="275">
        <v>43152</v>
      </c>
      <c r="H995" s="275">
        <v>43890</v>
      </c>
      <c r="I995" s="1">
        <v>1290</v>
      </c>
      <c r="J995" s="1">
        <v>1</v>
      </c>
      <c r="K995" s="1">
        <v>0</v>
      </c>
      <c r="L995" s="1">
        <v>30</v>
      </c>
      <c r="M995" s="1">
        <v>2</v>
      </c>
      <c r="N995" s="1">
        <v>0</v>
      </c>
      <c r="O995" s="1">
        <v>0</v>
      </c>
      <c r="P995" s="1">
        <v>4034825</v>
      </c>
      <c r="Q995" s="1">
        <v>203782</v>
      </c>
      <c r="R995" s="1">
        <v>3316066</v>
      </c>
      <c r="S995" s="1">
        <v>151897</v>
      </c>
      <c r="T995" s="1">
        <v>0</v>
      </c>
      <c r="U995" s="1">
        <v>0</v>
      </c>
      <c r="W995" s="1">
        <v>3185775</v>
      </c>
      <c r="X995" s="1">
        <v>151897</v>
      </c>
      <c r="Y995" s="1">
        <v>403901</v>
      </c>
      <c r="AB995" s="275">
        <v>43152</v>
      </c>
      <c r="AC995" s="1">
        <v>1</v>
      </c>
      <c r="AD995" s="1" t="s">
        <v>2623</v>
      </c>
      <c r="AE995" s="1">
        <v>1</v>
      </c>
      <c r="AF995" s="1">
        <v>30</v>
      </c>
      <c r="AG995" s="1">
        <v>3316066</v>
      </c>
      <c r="AN995" s="1">
        <v>1</v>
      </c>
      <c r="AO995" s="1">
        <v>1</v>
      </c>
      <c r="AR995" s="276">
        <v>186145.63</v>
      </c>
      <c r="AS995" s="1" t="s">
        <v>2632</v>
      </c>
      <c r="AT995" s="1">
        <v>0</v>
      </c>
      <c r="AU995" s="1">
        <v>0</v>
      </c>
      <c r="AX995" s="1">
        <v>5</v>
      </c>
      <c r="BC995" s="1">
        <v>1</v>
      </c>
      <c r="BD995" s="1">
        <v>7</v>
      </c>
      <c r="BE995" s="1">
        <v>2</v>
      </c>
      <c r="BF995" s="296">
        <v>758703.91660149873</v>
      </c>
    </row>
    <row r="996" spans="1:58" x14ac:dyDescent="0.3">
      <c r="A996" s="273">
        <f t="shared" si="61"/>
        <v>1750109.1017972934</v>
      </c>
      <c r="B996" s="1" t="s">
        <v>2621</v>
      </c>
      <c r="C996" s="274">
        <v>28220822</v>
      </c>
      <c r="D996" s="1">
        <v>144225</v>
      </c>
      <c r="E996" s="1">
        <v>4</v>
      </c>
      <c r="F996" s="1" t="s">
        <v>2667</v>
      </c>
      <c r="G996" s="275">
        <v>42900</v>
      </c>
      <c r="H996" s="275">
        <v>43646</v>
      </c>
      <c r="I996" s="1">
        <v>1290</v>
      </c>
      <c r="J996" s="1">
        <v>1</v>
      </c>
      <c r="K996" s="1">
        <v>0</v>
      </c>
      <c r="L996" s="1">
        <v>30</v>
      </c>
      <c r="M996" s="1">
        <v>2</v>
      </c>
      <c r="N996" s="1">
        <v>0</v>
      </c>
      <c r="O996" s="1">
        <v>0</v>
      </c>
      <c r="P996" s="1">
        <v>5039287</v>
      </c>
      <c r="Q996" s="1">
        <v>234964</v>
      </c>
      <c r="R996" s="1">
        <v>2447439</v>
      </c>
      <c r="S996" s="1">
        <v>61667</v>
      </c>
      <c r="T996" s="1">
        <v>0</v>
      </c>
      <c r="U996" s="1">
        <v>0</v>
      </c>
      <c r="W996" s="1">
        <v>2351277</v>
      </c>
      <c r="X996" s="1">
        <v>61667</v>
      </c>
      <c r="Y996" s="1">
        <v>75491</v>
      </c>
      <c r="AB996" s="275">
        <v>42900</v>
      </c>
      <c r="AC996" s="1">
        <v>1</v>
      </c>
      <c r="AD996" s="1" t="s">
        <v>2623</v>
      </c>
      <c r="AE996" s="1">
        <v>1</v>
      </c>
      <c r="AF996" s="1">
        <v>30</v>
      </c>
      <c r="AG996" s="1">
        <v>2447439</v>
      </c>
      <c r="AN996" s="1">
        <v>1</v>
      </c>
      <c r="AO996" s="1">
        <v>1</v>
      </c>
      <c r="AR996" s="276">
        <v>137364.70000000001</v>
      </c>
      <c r="AS996" s="1" t="s">
        <v>2632</v>
      </c>
      <c r="AT996" s="1">
        <v>0</v>
      </c>
      <c r="AU996" s="1">
        <v>0</v>
      </c>
      <c r="AX996" s="1">
        <v>5</v>
      </c>
      <c r="BC996" s="1">
        <v>1</v>
      </c>
      <c r="BD996" s="1">
        <v>7</v>
      </c>
      <c r="BE996" s="1">
        <v>2</v>
      </c>
      <c r="BF996" s="296">
        <v>559965.19820270629</v>
      </c>
    </row>
    <row r="997" spans="1:58" x14ac:dyDescent="0.3">
      <c r="A997" s="273">
        <f t="shared" si="61"/>
        <v>4389017.703018751</v>
      </c>
      <c r="B997" s="1" t="s">
        <v>2621</v>
      </c>
      <c r="C997" s="274">
        <v>28222084</v>
      </c>
      <c r="D997" s="1">
        <v>144105</v>
      </c>
      <c r="E997" s="1">
        <v>3</v>
      </c>
      <c r="F997" s="1" t="s">
        <v>3755</v>
      </c>
      <c r="G997" s="275">
        <v>44022</v>
      </c>
      <c r="H997" s="275">
        <v>45351</v>
      </c>
      <c r="I997" s="1">
        <v>1</v>
      </c>
      <c r="J997" s="1">
        <v>1</v>
      </c>
      <c r="K997" s="1">
        <v>21</v>
      </c>
      <c r="L997" s="1">
        <v>30</v>
      </c>
      <c r="M997" s="1">
        <v>2</v>
      </c>
      <c r="N997" s="1">
        <v>13.44</v>
      </c>
      <c r="O997" s="1">
        <v>14.29</v>
      </c>
      <c r="P997" s="1">
        <v>24218464</v>
      </c>
      <c r="Q997" s="1">
        <v>561830</v>
      </c>
      <c r="R997" s="1">
        <v>14655064</v>
      </c>
      <c r="S997" s="1">
        <v>0</v>
      </c>
      <c r="T997" s="1">
        <v>0</v>
      </c>
      <c r="U997" s="1">
        <v>0</v>
      </c>
      <c r="W997" s="1">
        <v>0</v>
      </c>
      <c r="X997" s="1">
        <v>0</v>
      </c>
      <c r="Y997" s="1">
        <v>0</v>
      </c>
      <c r="Z997" s="1" t="s">
        <v>5656</v>
      </c>
      <c r="AA997" s="1" t="s">
        <v>3609</v>
      </c>
      <c r="AB997" s="275">
        <v>44651</v>
      </c>
      <c r="AC997" s="1">
        <v>1</v>
      </c>
      <c r="AD997" s="1" t="s">
        <v>2623</v>
      </c>
      <c r="AE997" s="1">
        <v>1</v>
      </c>
      <c r="AF997" s="1">
        <v>30</v>
      </c>
      <c r="AG997" s="1">
        <v>438</v>
      </c>
      <c r="AN997" s="1">
        <v>1</v>
      </c>
      <c r="AO997" s="1">
        <v>1</v>
      </c>
      <c r="AP997" s="1">
        <v>44022</v>
      </c>
      <c r="AQ997" s="1" t="s">
        <v>2629</v>
      </c>
      <c r="AR997" s="276">
        <v>1149828.8</v>
      </c>
      <c r="AS997" s="1" t="s">
        <v>2624</v>
      </c>
      <c r="AT997" s="1">
        <v>0</v>
      </c>
      <c r="AU997" s="1">
        <v>0</v>
      </c>
      <c r="AV997" s="1" t="s">
        <v>2625</v>
      </c>
      <c r="AW997" s="1" t="s">
        <v>2626</v>
      </c>
      <c r="AX997" s="1">
        <v>5</v>
      </c>
      <c r="BC997" s="1">
        <v>1</v>
      </c>
      <c r="BD997" s="1">
        <v>7</v>
      </c>
      <c r="BE997" s="1">
        <v>2</v>
      </c>
      <c r="BF997" s="296">
        <v>9116217.4969812483</v>
      </c>
    </row>
    <row r="998" spans="1:58" x14ac:dyDescent="0.3">
      <c r="A998" s="273">
        <f t="shared" si="61"/>
        <v>318928.6304346578</v>
      </c>
      <c r="B998" s="1" t="s">
        <v>2621</v>
      </c>
      <c r="C998" s="274">
        <v>28222084</v>
      </c>
      <c r="D998" s="1">
        <v>144205</v>
      </c>
      <c r="E998" s="1">
        <v>4</v>
      </c>
      <c r="F998" s="1" t="s">
        <v>4544</v>
      </c>
      <c r="G998" s="275">
        <v>44344</v>
      </c>
      <c r="H998" s="275">
        <v>45077</v>
      </c>
      <c r="I998" s="1">
        <v>0</v>
      </c>
      <c r="J998" s="1">
        <v>1</v>
      </c>
      <c r="K998" s="1">
        <v>10</v>
      </c>
      <c r="L998" s="1">
        <v>30</v>
      </c>
      <c r="M998" s="1">
        <v>2</v>
      </c>
      <c r="N998" s="1">
        <v>17.690000000000001</v>
      </c>
      <c r="O998" s="1">
        <v>19.2</v>
      </c>
      <c r="P998" s="1">
        <v>1700000</v>
      </c>
      <c r="Q998" s="1">
        <v>84956</v>
      </c>
      <c r="R998" s="1">
        <v>1064976</v>
      </c>
      <c r="S998" s="1">
        <v>0</v>
      </c>
      <c r="T998" s="1">
        <v>0</v>
      </c>
      <c r="U998" s="1">
        <v>0</v>
      </c>
      <c r="W998" s="1">
        <v>0</v>
      </c>
      <c r="X998" s="1">
        <v>0</v>
      </c>
      <c r="Y998" s="1">
        <v>0</v>
      </c>
      <c r="AB998" s="275">
        <v>44651</v>
      </c>
      <c r="AC998" s="1">
        <v>1</v>
      </c>
      <c r="AD998" s="1" t="s">
        <v>2623</v>
      </c>
      <c r="AE998" s="1">
        <v>1</v>
      </c>
      <c r="AF998" s="1">
        <v>30</v>
      </c>
      <c r="AG998" s="1">
        <v>0</v>
      </c>
      <c r="AN998" s="1">
        <v>1</v>
      </c>
      <c r="AO998" s="1">
        <v>1</v>
      </c>
      <c r="AR998" s="276">
        <v>83576.509999999995</v>
      </c>
      <c r="AS998" s="1" t="s">
        <v>2657</v>
      </c>
      <c r="AT998" s="1">
        <v>0</v>
      </c>
      <c r="AU998" s="1">
        <v>0</v>
      </c>
      <c r="AX998" s="1">
        <v>5</v>
      </c>
      <c r="BC998" s="1">
        <v>1</v>
      </c>
      <c r="BD998" s="1">
        <v>7</v>
      </c>
      <c r="BE998" s="1">
        <v>2</v>
      </c>
      <c r="BF998" s="296">
        <v>662470.85956534219</v>
      </c>
    </row>
    <row r="999" spans="1:58" x14ac:dyDescent="0.3">
      <c r="A999" s="273">
        <f t="shared" si="61"/>
        <v>9939.7570126362807</v>
      </c>
      <c r="B999" s="1" t="s">
        <v>2621</v>
      </c>
      <c r="C999" s="274">
        <v>28222084</v>
      </c>
      <c r="D999" s="1">
        <v>144205</v>
      </c>
      <c r="E999" s="1">
        <v>4</v>
      </c>
      <c r="F999" s="1" t="s">
        <v>5889</v>
      </c>
      <c r="G999" s="275">
        <v>44574</v>
      </c>
      <c r="H999" s="275">
        <v>45322</v>
      </c>
      <c r="I999" s="1">
        <v>0</v>
      </c>
      <c r="J999" s="1">
        <v>1</v>
      </c>
      <c r="K999" s="1">
        <v>2</v>
      </c>
      <c r="L999" s="1">
        <v>30</v>
      </c>
      <c r="M999" s="1">
        <v>2</v>
      </c>
      <c r="N999" s="1">
        <v>17.690000000000001</v>
      </c>
      <c r="O999" s="1">
        <v>19.2</v>
      </c>
      <c r="P999" s="1">
        <v>35706</v>
      </c>
      <c r="Q999" s="1">
        <v>1784</v>
      </c>
      <c r="R999" s="1">
        <v>33197</v>
      </c>
      <c r="S999" s="1">
        <v>0</v>
      </c>
      <c r="T999" s="1">
        <v>0</v>
      </c>
      <c r="U999" s="1">
        <v>0</v>
      </c>
      <c r="W999" s="1">
        <v>0</v>
      </c>
      <c r="X999" s="1">
        <v>0</v>
      </c>
      <c r="Y999" s="1">
        <v>0</v>
      </c>
      <c r="AB999" s="275">
        <v>44651</v>
      </c>
      <c r="AC999" s="1">
        <v>1</v>
      </c>
      <c r="AD999" s="1" t="s">
        <v>2623</v>
      </c>
      <c r="AE999" s="1">
        <v>1</v>
      </c>
      <c r="AF999" s="1">
        <v>30</v>
      </c>
      <c r="AG999" s="1">
        <v>0</v>
      </c>
      <c r="AN999" s="1">
        <v>1</v>
      </c>
      <c r="AO999" s="1">
        <v>1</v>
      </c>
      <c r="AR999" s="276">
        <v>2606.9699999999998</v>
      </c>
      <c r="AS999" s="1" t="s">
        <v>2657</v>
      </c>
      <c r="AT999" s="1">
        <v>0</v>
      </c>
      <c r="AU999" s="1">
        <v>0</v>
      </c>
      <c r="AX999" s="1">
        <v>5</v>
      </c>
      <c r="BC999" s="1">
        <v>1</v>
      </c>
      <c r="BD999" s="1">
        <v>7</v>
      </c>
      <c r="BE999" s="1">
        <v>2</v>
      </c>
      <c r="BF999" s="296">
        <v>20650.272987363718</v>
      </c>
    </row>
    <row r="1000" spans="1:58" x14ac:dyDescent="0.3">
      <c r="A1000" s="273">
        <f t="shared" si="61"/>
        <v>55706.821795420576</v>
      </c>
      <c r="B1000" s="1" t="s">
        <v>2621</v>
      </c>
      <c r="C1000" s="274">
        <v>28222084</v>
      </c>
      <c r="D1000" s="1">
        <v>144205</v>
      </c>
      <c r="E1000" s="1">
        <v>4</v>
      </c>
      <c r="F1000" s="1" t="s">
        <v>5890</v>
      </c>
      <c r="G1000" s="275">
        <v>44574</v>
      </c>
      <c r="H1000" s="275">
        <v>45322</v>
      </c>
      <c r="I1000" s="1">
        <v>0</v>
      </c>
      <c r="J1000" s="1">
        <v>1</v>
      </c>
      <c r="K1000" s="1">
        <v>2</v>
      </c>
      <c r="L1000" s="1">
        <v>30</v>
      </c>
      <c r="M1000" s="1">
        <v>2</v>
      </c>
      <c r="N1000" s="1">
        <v>17.690000000000001</v>
      </c>
      <c r="O1000" s="1">
        <v>19.2</v>
      </c>
      <c r="P1000" s="1">
        <v>200000</v>
      </c>
      <c r="Q1000" s="1">
        <v>9995</v>
      </c>
      <c r="R1000" s="1">
        <v>185939</v>
      </c>
      <c r="S1000" s="1">
        <v>0</v>
      </c>
      <c r="T1000" s="1">
        <v>0</v>
      </c>
      <c r="U1000" s="1">
        <v>0</v>
      </c>
      <c r="W1000" s="1">
        <v>0</v>
      </c>
      <c r="X1000" s="1">
        <v>0</v>
      </c>
      <c r="Y1000" s="1">
        <v>0</v>
      </c>
      <c r="AB1000" s="275">
        <v>44651</v>
      </c>
      <c r="AC1000" s="1">
        <v>1</v>
      </c>
      <c r="AD1000" s="1" t="s">
        <v>2623</v>
      </c>
      <c r="AE1000" s="1">
        <v>1</v>
      </c>
      <c r="AF1000" s="1">
        <v>30</v>
      </c>
      <c r="AG1000" s="1">
        <v>0</v>
      </c>
      <c r="AN1000" s="1">
        <v>1</v>
      </c>
      <c r="AO1000" s="1">
        <v>1</v>
      </c>
      <c r="AR1000" s="276">
        <v>14568.38</v>
      </c>
      <c r="AS1000" s="1" t="s">
        <v>2657</v>
      </c>
      <c r="AT1000" s="1">
        <v>0</v>
      </c>
      <c r="AU1000" s="1">
        <v>0</v>
      </c>
      <c r="AX1000" s="1">
        <v>5</v>
      </c>
      <c r="BC1000" s="1">
        <v>1</v>
      </c>
      <c r="BD1000" s="1">
        <v>7</v>
      </c>
      <c r="BE1000" s="1">
        <v>2</v>
      </c>
      <c r="BF1000" s="296">
        <v>115663.79820457942</v>
      </c>
    </row>
    <row r="1001" spans="1:58" x14ac:dyDescent="0.3">
      <c r="A1001" s="273">
        <f t="shared" si="61"/>
        <v>69594.898783563636</v>
      </c>
      <c r="B1001" s="1" t="s">
        <v>2621</v>
      </c>
      <c r="C1001" s="274">
        <v>28222084</v>
      </c>
      <c r="D1001" s="1">
        <v>144205</v>
      </c>
      <c r="E1001" s="1">
        <v>4</v>
      </c>
      <c r="F1001" s="1" t="s">
        <v>6024</v>
      </c>
      <c r="G1001" s="275">
        <v>44576</v>
      </c>
      <c r="H1001" s="275">
        <v>45322</v>
      </c>
      <c r="I1001" s="1">
        <v>0</v>
      </c>
      <c r="J1001" s="1">
        <v>1</v>
      </c>
      <c r="K1001" s="1">
        <v>2</v>
      </c>
      <c r="L1001" s="1">
        <v>30</v>
      </c>
      <c r="M1001" s="1">
        <v>2</v>
      </c>
      <c r="N1001" s="1">
        <v>17.690000000000001</v>
      </c>
      <c r="O1001" s="1">
        <v>19.2</v>
      </c>
      <c r="P1001" s="1">
        <v>250000</v>
      </c>
      <c r="Q1001" s="1">
        <v>12494</v>
      </c>
      <c r="R1001" s="1">
        <v>232423</v>
      </c>
      <c r="S1001" s="1">
        <v>0</v>
      </c>
      <c r="T1001" s="1">
        <v>0</v>
      </c>
      <c r="U1001" s="1">
        <v>0</v>
      </c>
      <c r="W1001" s="1">
        <v>0</v>
      </c>
      <c r="X1001" s="1">
        <v>0</v>
      </c>
      <c r="Y1001" s="1">
        <v>0</v>
      </c>
      <c r="AB1001" s="275">
        <v>44651</v>
      </c>
      <c r="AC1001" s="1">
        <v>1</v>
      </c>
      <c r="AD1001" s="1" t="s">
        <v>2623</v>
      </c>
      <c r="AE1001" s="1">
        <v>1</v>
      </c>
      <c r="AF1001" s="1">
        <v>30</v>
      </c>
      <c r="AG1001" s="1">
        <v>0</v>
      </c>
      <c r="AN1001" s="1">
        <v>1</v>
      </c>
      <c r="AO1001" s="1">
        <v>1</v>
      </c>
      <c r="AR1001" s="276">
        <v>18248.82</v>
      </c>
      <c r="AS1001" s="1" t="s">
        <v>2657</v>
      </c>
      <c r="AT1001" s="1">
        <v>0</v>
      </c>
      <c r="AU1001" s="1">
        <v>0</v>
      </c>
      <c r="AX1001" s="1">
        <v>5</v>
      </c>
      <c r="BC1001" s="1">
        <v>1</v>
      </c>
      <c r="BD1001" s="1">
        <v>7</v>
      </c>
      <c r="BE1001" s="1">
        <v>2</v>
      </c>
      <c r="BF1001" s="296">
        <v>144579.28121643636</v>
      </c>
    </row>
    <row r="1002" spans="1:58" x14ac:dyDescent="0.3">
      <c r="A1002" s="273">
        <f t="shared" si="61"/>
        <v>49117.762845042671</v>
      </c>
      <c r="B1002" s="1" t="s">
        <v>2621</v>
      </c>
      <c r="C1002" s="274">
        <v>28222084</v>
      </c>
      <c r="D1002" s="1">
        <v>144205</v>
      </c>
      <c r="E1002" s="1">
        <v>4</v>
      </c>
      <c r="F1002" s="1" t="s">
        <v>5548</v>
      </c>
      <c r="G1002" s="275">
        <v>44487</v>
      </c>
      <c r="H1002" s="275">
        <v>45230</v>
      </c>
      <c r="I1002" s="1">
        <v>0</v>
      </c>
      <c r="J1002" s="1">
        <v>1</v>
      </c>
      <c r="K1002" s="1">
        <v>5</v>
      </c>
      <c r="L1002" s="1">
        <v>30</v>
      </c>
      <c r="M1002" s="1">
        <v>2</v>
      </c>
      <c r="N1002" s="1">
        <v>17.690000000000001</v>
      </c>
      <c r="O1002" s="1">
        <v>19.2</v>
      </c>
      <c r="P1002" s="1">
        <v>200000</v>
      </c>
      <c r="Q1002" s="1">
        <v>9995</v>
      </c>
      <c r="R1002" s="1">
        <v>164042</v>
      </c>
      <c r="S1002" s="1">
        <v>0</v>
      </c>
      <c r="T1002" s="1">
        <v>0</v>
      </c>
      <c r="U1002" s="1">
        <v>0</v>
      </c>
      <c r="W1002" s="1">
        <v>0</v>
      </c>
      <c r="X1002" s="1">
        <v>0</v>
      </c>
      <c r="Y1002" s="1">
        <v>0</v>
      </c>
      <c r="AB1002" s="275">
        <v>44651</v>
      </c>
      <c r="AC1002" s="1">
        <v>1</v>
      </c>
      <c r="AD1002" s="1" t="s">
        <v>2623</v>
      </c>
      <c r="AE1002" s="1">
        <v>1</v>
      </c>
      <c r="AF1002" s="1">
        <v>30</v>
      </c>
      <c r="AG1002" s="1">
        <v>0</v>
      </c>
      <c r="AN1002" s="1">
        <v>1</v>
      </c>
      <c r="AO1002" s="1">
        <v>1</v>
      </c>
      <c r="AR1002" s="276">
        <v>12881.52</v>
      </c>
      <c r="AS1002" s="1" t="s">
        <v>2657</v>
      </c>
      <c r="AT1002" s="1">
        <v>0</v>
      </c>
      <c r="AU1002" s="1">
        <v>0</v>
      </c>
      <c r="AX1002" s="1">
        <v>5</v>
      </c>
      <c r="BC1002" s="1">
        <v>1</v>
      </c>
      <c r="BD1002" s="1">
        <v>7</v>
      </c>
      <c r="BE1002" s="1">
        <v>2</v>
      </c>
      <c r="BF1002" s="296">
        <v>102042.71715495734</v>
      </c>
    </row>
    <row r="1003" spans="1:58" x14ac:dyDescent="0.3">
      <c r="A1003" s="273">
        <f t="shared" si="61"/>
        <v>781257.30610992713</v>
      </c>
      <c r="B1003" s="1" t="s">
        <v>2621</v>
      </c>
      <c r="C1003" s="274">
        <v>28222084</v>
      </c>
      <c r="D1003" s="1">
        <v>144205</v>
      </c>
      <c r="E1003" s="1">
        <v>4</v>
      </c>
      <c r="F1003" s="1" t="s">
        <v>6398</v>
      </c>
      <c r="G1003" s="275">
        <v>44651</v>
      </c>
      <c r="H1003" s="275">
        <v>44742</v>
      </c>
      <c r="I1003" s="1">
        <v>0</v>
      </c>
      <c r="J1003" s="1">
        <v>1</v>
      </c>
      <c r="K1003" s="1">
        <v>0</v>
      </c>
      <c r="L1003" s="1">
        <v>90</v>
      </c>
      <c r="M1003" s="1">
        <v>2</v>
      </c>
      <c r="N1003" s="1">
        <v>19.190000000000001</v>
      </c>
      <c r="O1003" s="1">
        <v>20.62</v>
      </c>
      <c r="P1003" s="1">
        <v>2608778</v>
      </c>
      <c r="Q1003" s="1">
        <v>2736625</v>
      </c>
      <c r="R1003" s="1">
        <v>2608778</v>
      </c>
      <c r="S1003" s="1">
        <v>0</v>
      </c>
      <c r="T1003" s="1">
        <v>0</v>
      </c>
      <c r="U1003" s="1">
        <v>0</v>
      </c>
      <c r="W1003" s="1">
        <v>0</v>
      </c>
      <c r="X1003" s="1">
        <v>0</v>
      </c>
      <c r="Y1003" s="1">
        <v>0</v>
      </c>
      <c r="AB1003" s="275">
        <v>44651</v>
      </c>
      <c r="AC1003" s="1">
        <v>1</v>
      </c>
      <c r="AD1003" s="1" t="s">
        <v>2623</v>
      </c>
      <c r="AE1003" s="1">
        <v>1</v>
      </c>
      <c r="AF1003" s="1">
        <v>90</v>
      </c>
      <c r="AG1003" s="1">
        <v>0</v>
      </c>
      <c r="AN1003" s="1">
        <v>1</v>
      </c>
      <c r="AO1003" s="1">
        <v>1</v>
      </c>
      <c r="AR1003" s="276">
        <v>204724.12</v>
      </c>
      <c r="AS1003" s="1" t="s">
        <v>2632</v>
      </c>
      <c r="AT1003" s="1">
        <v>0</v>
      </c>
      <c r="AU1003" s="1">
        <v>0</v>
      </c>
      <c r="AX1003" s="1">
        <v>5</v>
      </c>
      <c r="BC1003" s="1">
        <v>1</v>
      </c>
      <c r="BD1003" s="1">
        <v>7</v>
      </c>
      <c r="BE1003" s="1">
        <v>2</v>
      </c>
      <c r="BF1003" s="296">
        <v>1622796.5738900728</v>
      </c>
    </row>
    <row r="1004" spans="1:58" x14ac:dyDescent="0.3">
      <c r="A1004" s="273">
        <f t="shared" si="61"/>
        <v>15056272.323768599</v>
      </c>
      <c r="B1004" s="1" t="s">
        <v>2621</v>
      </c>
      <c r="C1004" s="274">
        <v>28284887</v>
      </c>
      <c r="D1004" s="1">
        <v>144105</v>
      </c>
      <c r="E1004" s="1">
        <v>4</v>
      </c>
      <c r="F1004" s="1" t="s">
        <v>3711</v>
      </c>
      <c r="G1004" s="275">
        <v>44036</v>
      </c>
      <c r="H1004" s="275">
        <v>45504</v>
      </c>
      <c r="I1004" s="1">
        <v>1</v>
      </c>
      <c r="J1004" s="1">
        <v>1</v>
      </c>
      <c r="K1004" s="1">
        <v>22</v>
      </c>
      <c r="L1004" s="1">
        <v>30</v>
      </c>
      <c r="M1004" s="1">
        <v>2</v>
      </c>
      <c r="N1004" s="1">
        <v>11.64</v>
      </c>
      <c r="O1004" s="1">
        <v>12.28</v>
      </c>
      <c r="P1004" s="1">
        <v>30092933</v>
      </c>
      <c r="Q1004" s="1">
        <v>645312</v>
      </c>
      <c r="R1004" s="1">
        <v>19692812</v>
      </c>
      <c r="S1004" s="1">
        <v>183445</v>
      </c>
      <c r="T1004" s="1">
        <v>0</v>
      </c>
      <c r="U1004" s="1">
        <v>0</v>
      </c>
      <c r="W1004" s="1">
        <v>0</v>
      </c>
      <c r="X1004" s="1">
        <v>0</v>
      </c>
      <c r="Y1004" s="1">
        <v>0</v>
      </c>
      <c r="Z1004" s="1" t="s">
        <v>2635</v>
      </c>
      <c r="AA1004" s="1" t="s">
        <v>2807</v>
      </c>
      <c r="AB1004" s="275">
        <v>44651</v>
      </c>
      <c r="AC1004" s="1">
        <v>1</v>
      </c>
      <c r="AD1004" s="1" t="s">
        <v>2623</v>
      </c>
      <c r="AE1004" s="1">
        <v>1</v>
      </c>
      <c r="AF1004" s="1">
        <v>30</v>
      </c>
      <c r="AG1004" s="1">
        <v>447675</v>
      </c>
      <c r="AN1004" s="1">
        <v>1</v>
      </c>
      <c r="AO1004" s="1">
        <v>1</v>
      </c>
      <c r="AR1004" s="276">
        <v>1185997.6200000001</v>
      </c>
      <c r="AS1004" s="1" t="s">
        <v>2624</v>
      </c>
      <c r="AT1004" s="1">
        <v>0</v>
      </c>
      <c r="AU1004" s="1">
        <v>0</v>
      </c>
      <c r="AV1004" s="1" t="s">
        <v>2625</v>
      </c>
      <c r="AW1004" s="1" t="s">
        <v>2626</v>
      </c>
      <c r="AX1004" s="1">
        <v>5</v>
      </c>
      <c r="BC1004" s="1">
        <v>1</v>
      </c>
      <c r="BD1004" s="1">
        <v>7</v>
      </c>
      <c r="BE1004" s="1">
        <v>2</v>
      </c>
      <c r="BF1004" s="296">
        <v>3450542.0562313995</v>
      </c>
    </row>
    <row r="1005" spans="1:58" x14ac:dyDescent="0.3">
      <c r="A1005" s="273">
        <f t="shared" si="61"/>
        <v>2324503.6762313992</v>
      </c>
      <c r="B1005" s="1" t="s">
        <v>2621</v>
      </c>
      <c r="C1005" s="274">
        <v>28284887</v>
      </c>
      <c r="D1005" s="1">
        <v>144205</v>
      </c>
      <c r="E1005" s="1">
        <v>4</v>
      </c>
      <c r="F1005" s="1" t="s">
        <v>6454</v>
      </c>
      <c r="G1005" s="275">
        <v>44631</v>
      </c>
      <c r="H1005" s="275">
        <v>45747</v>
      </c>
      <c r="I1005" s="1">
        <v>0</v>
      </c>
      <c r="J1005" s="1">
        <v>1</v>
      </c>
      <c r="K1005" s="1">
        <v>0</v>
      </c>
      <c r="L1005" s="1">
        <v>30</v>
      </c>
      <c r="M1005" s="1">
        <v>2</v>
      </c>
      <c r="N1005" s="1">
        <v>17.690000000000001</v>
      </c>
      <c r="O1005" s="1">
        <v>19.2</v>
      </c>
      <c r="P1005" s="1">
        <v>3040252</v>
      </c>
      <c r="Q1005" s="1">
        <v>110070</v>
      </c>
      <c r="R1005" s="1">
        <v>3040252</v>
      </c>
      <c r="S1005" s="1">
        <v>28401</v>
      </c>
      <c r="T1005" s="1">
        <v>0</v>
      </c>
      <c r="U1005" s="1">
        <v>0</v>
      </c>
      <c r="W1005" s="1">
        <v>0</v>
      </c>
      <c r="X1005" s="1">
        <v>0</v>
      </c>
      <c r="Y1005" s="1">
        <v>0</v>
      </c>
      <c r="AB1005" s="275">
        <v>44631</v>
      </c>
      <c r="AC1005" s="1">
        <v>1</v>
      </c>
      <c r="AD1005" s="1" t="s">
        <v>2623</v>
      </c>
      <c r="AE1005" s="1">
        <v>1</v>
      </c>
      <c r="AF1005" s="1">
        <v>30</v>
      </c>
      <c r="AG1005" s="1">
        <v>0</v>
      </c>
      <c r="AN1005" s="1">
        <v>1</v>
      </c>
      <c r="AO1005" s="1">
        <v>1</v>
      </c>
      <c r="AR1005" s="276">
        <v>183040.38</v>
      </c>
      <c r="AS1005" s="1" t="s">
        <v>2657</v>
      </c>
      <c r="AT1005" s="1">
        <v>0</v>
      </c>
      <c r="AU1005" s="1">
        <v>0</v>
      </c>
      <c r="AX1005" s="1">
        <v>5</v>
      </c>
      <c r="BC1005" s="1">
        <v>1</v>
      </c>
      <c r="BD1005" s="1">
        <v>7</v>
      </c>
      <c r="BE1005" s="1">
        <v>2</v>
      </c>
      <c r="BF1005" s="296">
        <v>532707.9437686007</v>
      </c>
    </row>
    <row r="1006" spans="1:58" x14ac:dyDescent="0.3">
      <c r="A1006" s="273">
        <f t="shared" si="61"/>
        <v>128497459.82650611</v>
      </c>
      <c r="B1006" s="1" t="s">
        <v>2621</v>
      </c>
      <c r="C1006" s="274">
        <v>28492224</v>
      </c>
      <c r="D1006" s="1">
        <v>141105</v>
      </c>
      <c r="E1006" s="1">
        <v>3</v>
      </c>
      <c r="F1006" s="1" t="s">
        <v>5056</v>
      </c>
      <c r="G1006" s="275">
        <v>44551</v>
      </c>
      <c r="H1006" s="275">
        <v>47483</v>
      </c>
      <c r="I1006" s="1">
        <v>0</v>
      </c>
      <c r="J1006" s="1">
        <v>1</v>
      </c>
      <c r="K1006" s="1">
        <v>3</v>
      </c>
      <c r="L1006" s="1">
        <v>30</v>
      </c>
      <c r="M1006" s="1">
        <v>2</v>
      </c>
      <c r="N1006" s="1">
        <v>9</v>
      </c>
      <c r="O1006" s="1">
        <v>9.3800000000000008</v>
      </c>
      <c r="P1006" s="1">
        <v>143700753</v>
      </c>
      <c r="Q1006" s="1">
        <v>1562737</v>
      </c>
      <c r="R1006" s="1">
        <v>142380367</v>
      </c>
      <c r="S1006" s="1">
        <v>0</v>
      </c>
      <c r="T1006" s="1">
        <v>0</v>
      </c>
      <c r="U1006" s="1">
        <v>348790000</v>
      </c>
      <c r="V1006" s="1">
        <v>44496</v>
      </c>
      <c r="W1006" s="1">
        <v>0</v>
      </c>
      <c r="X1006" s="1">
        <v>0</v>
      </c>
      <c r="Y1006" s="1">
        <v>0</v>
      </c>
      <c r="Z1006" s="1" t="s">
        <v>5057</v>
      </c>
      <c r="AA1006" s="1" t="s">
        <v>2807</v>
      </c>
      <c r="AB1006" s="275">
        <v>44650</v>
      </c>
      <c r="AC1006" s="1">
        <v>2</v>
      </c>
      <c r="AD1006" s="1" t="s">
        <v>2623</v>
      </c>
      <c r="AE1006" s="1">
        <v>1</v>
      </c>
      <c r="AF1006" s="1">
        <v>30</v>
      </c>
      <c r="AG1006" s="1">
        <v>0</v>
      </c>
      <c r="AN1006" s="1">
        <v>1</v>
      </c>
      <c r="AO1006" s="1">
        <v>1</v>
      </c>
      <c r="AP1006" s="1">
        <v>44551</v>
      </c>
      <c r="AQ1006" s="1" t="s">
        <v>2629</v>
      </c>
      <c r="AR1006" s="276">
        <v>2146829.0699999998</v>
      </c>
      <c r="AS1006" s="1" t="s">
        <v>2677</v>
      </c>
      <c r="AT1006" s="1">
        <v>0</v>
      </c>
      <c r="AU1006" s="1">
        <v>0</v>
      </c>
      <c r="AV1006" s="1" t="s">
        <v>2625</v>
      </c>
      <c r="AW1006" s="1" t="s">
        <v>2626</v>
      </c>
      <c r="AX1006" s="1">
        <v>5</v>
      </c>
      <c r="BC1006" s="1">
        <v>1</v>
      </c>
      <c r="BD1006" s="1">
        <v>7</v>
      </c>
      <c r="BE1006" s="1">
        <v>2</v>
      </c>
      <c r="BF1006" s="296">
        <v>11736078.103493907</v>
      </c>
    </row>
    <row r="1007" spans="1:58" x14ac:dyDescent="0.3">
      <c r="A1007" s="273">
        <f t="shared" si="61"/>
        <v>158798.52941065351</v>
      </c>
      <c r="B1007" s="1" t="s">
        <v>2621</v>
      </c>
      <c r="C1007" s="274">
        <v>28492224</v>
      </c>
      <c r="D1007" s="1">
        <v>144205</v>
      </c>
      <c r="E1007" s="1">
        <v>4</v>
      </c>
      <c r="F1007" s="1" t="s">
        <v>3434</v>
      </c>
      <c r="G1007" s="275">
        <v>44239</v>
      </c>
      <c r="H1007" s="275">
        <v>44985</v>
      </c>
      <c r="I1007" s="1">
        <v>0</v>
      </c>
      <c r="J1007" s="1">
        <v>1</v>
      </c>
      <c r="K1007" s="1">
        <v>13</v>
      </c>
      <c r="L1007" s="1">
        <v>30</v>
      </c>
      <c r="M1007" s="1">
        <v>2</v>
      </c>
      <c r="N1007" s="1">
        <v>17.690000000000001</v>
      </c>
      <c r="O1007" s="1">
        <v>19.2</v>
      </c>
      <c r="P1007" s="1">
        <v>350000</v>
      </c>
      <c r="Q1007" s="1">
        <v>17491</v>
      </c>
      <c r="R1007" s="1">
        <v>176064</v>
      </c>
      <c r="S1007" s="1">
        <v>0</v>
      </c>
      <c r="T1007" s="1">
        <v>0</v>
      </c>
      <c r="U1007" s="1">
        <v>0</v>
      </c>
      <c r="W1007" s="1">
        <v>0</v>
      </c>
      <c r="X1007" s="1">
        <v>0</v>
      </c>
      <c r="Y1007" s="1">
        <v>0</v>
      </c>
      <c r="AB1007" s="275">
        <v>44651</v>
      </c>
      <c r="AC1007" s="1">
        <v>1</v>
      </c>
      <c r="AD1007" s="1" t="s">
        <v>2623</v>
      </c>
      <c r="AE1007" s="1">
        <v>1</v>
      </c>
      <c r="AF1007" s="1">
        <v>30</v>
      </c>
      <c r="AG1007" s="1">
        <v>0</v>
      </c>
      <c r="AN1007" s="1">
        <v>1</v>
      </c>
      <c r="AO1007" s="1">
        <v>1</v>
      </c>
      <c r="AR1007" s="276">
        <v>2752.93</v>
      </c>
      <c r="AS1007" s="1" t="s">
        <v>2657</v>
      </c>
      <c r="AT1007" s="1">
        <v>0</v>
      </c>
      <c r="AU1007" s="1">
        <v>0</v>
      </c>
      <c r="AX1007" s="1">
        <v>5</v>
      </c>
      <c r="BC1007" s="1">
        <v>1</v>
      </c>
      <c r="BD1007" s="1">
        <v>7</v>
      </c>
      <c r="BE1007" s="1">
        <v>2</v>
      </c>
      <c r="BF1007" s="296">
        <v>14512.540589346501</v>
      </c>
    </row>
    <row r="1008" spans="1:58" x14ac:dyDescent="0.3">
      <c r="A1008" s="273">
        <f t="shared" si="61"/>
        <v>609370.93645120249</v>
      </c>
      <c r="B1008" s="1" t="s">
        <v>2621</v>
      </c>
      <c r="C1008" s="274">
        <v>28492224</v>
      </c>
      <c r="D1008" s="1">
        <v>144205</v>
      </c>
      <c r="E1008" s="1">
        <v>4</v>
      </c>
      <c r="F1008" s="1" t="s">
        <v>3370</v>
      </c>
      <c r="G1008" s="275">
        <v>43973</v>
      </c>
      <c r="H1008" s="275">
        <v>44742</v>
      </c>
      <c r="I1008" s="1">
        <v>0</v>
      </c>
      <c r="J1008" s="1">
        <v>1</v>
      </c>
      <c r="K1008" s="1">
        <v>21</v>
      </c>
      <c r="L1008" s="1">
        <v>30</v>
      </c>
      <c r="M1008" s="1">
        <v>2</v>
      </c>
      <c r="N1008" s="1">
        <v>9</v>
      </c>
      <c r="O1008" s="1">
        <v>9.3800000000000008</v>
      </c>
      <c r="P1008" s="1">
        <v>5000000</v>
      </c>
      <c r="Q1008" s="1">
        <v>228424</v>
      </c>
      <c r="R1008" s="1">
        <v>675113</v>
      </c>
      <c r="S1008" s="1">
        <v>0</v>
      </c>
      <c r="T1008" s="1">
        <v>0</v>
      </c>
      <c r="U1008" s="1">
        <v>0</v>
      </c>
      <c r="W1008" s="1">
        <v>0</v>
      </c>
      <c r="X1008" s="1">
        <v>0</v>
      </c>
      <c r="Y1008" s="1">
        <v>0</v>
      </c>
      <c r="AB1008" s="275">
        <v>44651</v>
      </c>
      <c r="AC1008" s="1">
        <v>1</v>
      </c>
      <c r="AD1008" s="1" t="s">
        <v>2623</v>
      </c>
      <c r="AE1008" s="1">
        <v>1</v>
      </c>
      <c r="AF1008" s="1">
        <v>30</v>
      </c>
      <c r="AG1008" s="1">
        <v>0</v>
      </c>
      <c r="AN1008" s="1">
        <v>1</v>
      </c>
      <c r="AO1008" s="1">
        <v>1</v>
      </c>
      <c r="AR1008" s="276">
        <v>10094.09</v>
      </c>
      <c r="AS1008" s="1" t="s">
        <v>2657</v>
      </c>
      <c r="AT1008" s="1">
        <v>0</v>
      </c>
      <c r="AU1008" s="1">
        <v>0</v>
      </c>
      <c r="AX1008" s="1">
        <v>5</v>
      </c>
      <c r="BC1008" s="1">
        <v>1</v>
      </c>
      <c r="BD1008" s="1">
        <v>7</v>
      </c>
      <c r="BE1008" s="1">
        <v>2</v>
      </c>
      <c r="BF1008" s="296">
        <v>55647.973548797512</v>
      </c>
    </row>
    <row r="1009" spans="1:58" x14ac:dyDescent="0.3">
      <c r="A1009" s="273">
        <f t="shared" si="61"/>
        <v>181642.39389232092</v>
      </c>
      <c r="B1009" s="1" t="s">
        <v>2621</v>
      </c>
      <c r="C1009" s="274">
        <v>28492224</v>
      </c>
      <c r="D1009" s="1">
        <v>144205</v>
      </c>
      <c r="E1009" s="1">
        <v>4</v>
      </c>
      <c r="F1009" s="1" t="s">
        <v>3582</v>
      </c>
      <c r="G1009" s="275">
        <v>44238</v>
      </c>
      <c r="H1009" s="275">
        <v>44985</v>
      </c>
      <c r="I1009" s="1">
        <v>0</v>
      </c>
      <c r="J1009" s="1">
        <v>1</v>
      </c>
      <c r="K1009" s="1">
        <v>13</v>
      </c>
      <c r="L1009" s="1">
        <v>30</v>
      </c>
      <c r="M1009" s="1">
        <v>2</v>
      </c>
      <c r="N1009" s="1">
        <v>17.690000000000001</v>
      </c>
      <c r="O1009" s="1">
        <v>19.2</v>
      </c>
      <c r="P1009" s="1">
        <v>400000</v>
      </c>
      <c r="Q1009" s="1">
        <v>19990</v>
      </c>
      <c r="R1009" s="1">
        <v>201210</v>
      </c>
      <c r="S1009" s="1">
        <v>0</v>
      </c>
      <c r="T1009" s="1">
        <v>0</v>
      </c>
      <c r="U1009" s="1">
        <v>0</v>
      </c>
      <c r="W1009" s="1">
        <v>0</v>
      </c>
      <c r="X1009" s="1">
        <v>0</v>
      </c>
      <c r="Y1009" s="1">
        <v>0</v>
      </c>
      <c r="AB1009" s="275">
        <v>44651</v>
      </c>
      <c r="AC1009" s="1">
        <v>1</v>
      </c>
      <c r="AD1009" s="1" t="s">
        <v>2623</v>
      </c>
      <c r="AE1009" s="1">
        <v>1</v>
      </c>
      <c r="AF1009" s="1">
        <v>30</v>
      </c>
      <c r="AG1009" s="1">
        <v>0</v>
      </c>
      <c r="AN1009" s="1">
        <v>1</v>
      </c>
      <c r="AO1009" s="1">
        <v>1</v>
      </c>
      <c r="AR1009" s="276">
        <v>2982.34</v>
      </c>
      <c r="AS1009" s="1" t="s">
        <v>2657</v>
      </c>
      <c r="AT1009" s="1">
        <v>0</v>
      </c>
      <c r="AU1009" s="1">
        <v>0</v>
      </c>
      <c r="AX1009" s="1">
        <v>5</v>
      </c>
      <c r="BC1009" s="1">
        <v>1</v>
      </c>
      <c r="BD1009" s="1">
        <v>7</v>
      </c>
      <c r="BE1009" s="1">
        <v>2</v>
      </c>
      <c r="BF1009" s="296">
        <v>16585.266107679079</v>
      </c>
    </row>
    <row r="1010" spans="1:58" x14ac:dyDescent="0.3">
      <c r="A1010" s="273">
        <f t="shared" si="61"/>
        <v>136184.07492898608</v>
      </c>
      <c r="B1010" s="1" t="s">
        <v>2621</v>
      </c>
      <c r="C1010" s="274">
        <v>28492224</v>
      </c>
      <c r="D1010" s="1">
        <v>144205</v>
      </c>
      <c r="E1010" s="1">
        <v>4</v>
      </c>
      <c r="F1010" s="1" t="s">
        <v>3838</v>
      </c>
      <c r="G1010" s="275">
        <v>44232</v>
      </c>
      <c r="H1010" s="275">
        <v>44985</v>
      </c>
      <c r="I1010" s="1">
        <v>0</v>
      </c>
      <c r="J1010" s="1">
        <v>1</v>
      </c>
      <c r="K1010" s="1">
        <v>13</v>
      </c>
      <c r="L1010" s="1">
        <v>30</v>
      </c>
      <c r="M1010" s="1">
        <v>2</v>
      </c>
      <c r="N1010" s="1">
        <v>17.690000000000001</v>
      </c>
      <c r="O1010" s="1">
        <v>19.2</v>
      </c>
      <c r="P1010" s="1">
        <v>300000</v>
      </c>
      <c r="Q1010" s="1">
        <v>14992</v>
      </c>
      <c r="R1010" s="1">
        <v>150918</v>
      </c>
      <c r="S1010" s="1">
        <v>0</v>
      </c>
      <c r="T1010" s="1">
        <v>0</v>
      </c>
      <c r="U1010" s="1">
        <v>0</v>
      </c>
      <c r="W1010" s="1">
        <v>0</v>
      </c>
      <c r="X1010" s="1">
        <v>0</v>
      </c>
      <c r="Y1010" s="1">
        <v>0</v>
      </c>
      <c r="AB1010" s="275">
        <v>44651</v>
      </c>
      <c r="AC1010" s="1">
        <v>1</v>
      </c>
      <c r="AD1010" s="1" t="s">
        <v>2623</v>
      </c>
      <c r="AE1010" s="1">
        <v>1</v>
      </c>
      <c r="AF1010" s="1">
        <v>30</v>
      </c>
      <c r="AG1010" s="1">
        <v>0</v>
      </c>
      <c r="AN1010" s="1">
        <v>1</v>
      </c>
      <c r="AO1010" s="1">
        <v>1</v>
      </c>
      <c r="AP1010" s="275"/>
      <c r="AR1010" s="276">
        <v>2294.11</v>
      </c>
      <c r="AS1010" s="1" t="s">
        <v>2657</v>
      </c>
      <c r="AT1010" s="1">
        <v>0</v>
      </c>
      <c r="AU1010" s="1">
        <v>0</v>
      </c>
      <c r="AX1010" s="1">
        <v>5</v>
      </c>
      <c r="BC1010" s="1">
        <v>1</v>
      </c>
      <c r="BD1010" s="1">
        <v>7</v>
      </c>
      <c r="BE1010" s="1">
        <v>2</v>
      </c>
      <c r="BF1010" s="296">
        <v>12439.815071013923</v>
      </c>
    </row>
    <row r="1011" spans="1:58" x14ac:dyDescent="0.3">
      <c r="A1011" s="273">
        <f t="shared" si="61"/>
        <v>181642.39389232092</v>
      </c>
      <c r="B1011" s="1" t="s">
        <v>2621</v>
      </c>
      <c r="C1011" s="274">
        <v>28492224</v>
      </c>
      <c r="D1011" s="1">
        <v>144205</v>
      </c>
      <c r="E1011" s="1">
        <v>4</v>
      </c>
      <c r="F1011" s="1" t="s">
        <v>3849</v>
      </c>
      <c r="G1011" s="275">
        <v>44239</v>
      </c>
      <c r="H1011" s="275">
        <v>44985</v>
      </c>
      <c r="I1011" s="1">
        <v>0</v>
      </c>
      <c r="J1011" s="1">
        <v>1</v>
      </c>
      <c r="K1011" s="1">
        <v>13</v>
      </c>
      <c r="L1011" s="1">
        <v>30</v>
      </c>
      <c r="M1011" s="1">
        <v>2</v>
      </c>
      <c r="N1011" s="1">
        <v>17.690000000000001</v>
      </c>
      <c r="O1011" s="1">
        <v>19.2</v>
      </c>
      <c r="P1011" s="1">
        <v>400000</v>
      </c>
      <c r="Q1011" s="1">
        <v>19990</v>
      </c>
      <c r="R1011" s="1">
        <v>201210</v>
      </c>
      <c r="S1011" s="1">
        <v>0</v>
      </c>
      <c r="T1011" s="1">
        <v>0</v>
      </c>
      <c r="U1011" s="1">
        <v>0</v>
      </c>
      <c r="W1011" s="1">
        <v>0</v>
      </c>
      <c r="X1011" s="1">
        <v>0</v>
      </c>
      <c r="Y1011" s="1">
        <v>0</v>
      </c>
      <c r="AB1011" s="275">
        <v>44651</v>
      </c>
      <c r="AC1011" s="1">
        <v>1</v>
      </c>
      <c r="AD1011" s="1" t="s">
        <v>2623</v>
      </c>
      <c r="AE1011" s="1">
        <v>1</v>
      </c>
      <c r="AF1011" s="1">
        <v>30</v>
      </c>
      <c r="AG1011" s="1">
        <v>0</v>
      </c>
      <c r="AN1011" s="1">
        <v>1</v>
      </c>
      <c r="AO1011" s="1">
        <v>1</v>
      </c>
      <c r="AR1011" s="276">
        <v>2982.34</v>
      </c>
      <c r="AS1011" s="1" t="s">
        <v>2657</v>
      </c>
      <c r="AT1011" s="1">
        <v>0</v>
      </c>
      <c r="AU1011" s="1">
        <v>0</v>
      </c>
      <c r="AX1011" s="1">
        <v>5</v>
      </c>
      <c r="BC1011" s="1">
        <v>1</v>
      </c>
      <c r="BD1011" s="1">
        <v>7</v>
      </c>
      <c r="BE1011" s="1">
        <v>2</v>
      </c>
      <c r="BF1011" s="296">
        <v>16585.266107679079</v>
      </c>
    </row>
    <row r="1012" spans="1:58" x14ac:dyDescent="0.3">
      <c r="A1012" s="273">
        <f t="shared" si="61"/>
        <v>90707.404518517156</v>
      </c>
      <c r="B1012" s="1" t="s">
        <v>2621</v>
      </c>
      <c r="C1012" s="274">
        <v>28492224</v>
      </c>
      <c r="D1012" s="1">
        <v>144205</v>
      </c>
      <c r="E1012" s="1">
        <v>4</v>
      </c>
      <c r="F1012" s="1" t="s">
        <v>3636</v>
      </c>
      <c r="G1012" s="275">
        <v>44232</v>
      </c>
      <c r="H1012" s="275">
        <v>44985</v>
      </c>
      <c r="I1012" s="1">
        <v>0</v>
      </c>
      <c r="J1012" s="1">
        <v>1</v>
      </c>
      <c r="K1012" s="1">
        <v>13</v>
      </c>
      <c r="L1012" s="1">
        <v>30</v>
      </c>
      <c r="M1012" s="1">
        <v>2</v>
      </c>
      <c r="N1012" s="1">
        <v>17.690000000000001</v>
      </c>
      <c r="O1012" s="1">
        <v>19.2</v>
      </c>
      <c r="P1012" s="1">
        <v>200000</v>
      </c>
      <c r="Q1012" s="1">
        <v>9995</v>
      </c>
      <c r="R1012" s="1">
        <v>100606</v>
      </c>
      <c r="S1012" s="1">
        <v>0</v>
      </c>
      <c r="T1012" s="1">
        <v>0</v>
      </c>
      <c r="U1012" s="1">
        <v>0</v>
      </c>
      <c r="W1012" s="1">
        <v>0</v>
      </c>
      <c r="X1012" s="1">
        <v>0</v>
      </c>
      <c r="Y1012" s="1">
        <v>0</v>
      </c>
      <c r="AB1012" s="275">
        <v>44651</v>
      </c>
      <c r="AC1012" s="1">
        <v>1</v>
      </c>
      <c r="AD1012" s="1" t="s">
        <v>2623</v>
      </c>
      <c r="AE1012" s="1">
        <v>1</v>
      </c>
      <c r="AF1012" s="1">
        <v>30</v>
      </c>
      <c r="AG1012" s="1">
        <v>0</v>
      </c>
      <c r="AN1012" s="1">
        <v>1</v>
      </c>
      <c r="AO1012" s="1">
        <v>1</v>
      </c>
      <c r="AR1012" s="276">
        <v>1605.88</v>
      </c>
      <c r="AS1012" s="1" t="s">
        <v>2657</v>
      </c>
      <c r="AT1012" s="1">
        <v>0</v>
      </c>
      <c r="AU1012" s="1">
        <v>0</v>
      </c>
      <c r="AX1012" s="1">
        <v>5</v>
      </c>
      <c r="BC1012" s="1">
        <v>1</v>
      </c>
      <c r="BD1012" s="1">
        <v>7</v>
      </c>
      <c r="BE1012" s="1">
        <v>2</v>
      </c>
      <c r="BF1012" s="296">
        <v>8292.7154814828373</v>
      </c>
    </row>
    <row r="1013" spans="1:58" x14ac:dyDescent="0.3">
      <c r="A1013" s="273">
        <f t="shared" si="61"/>
        <v>118909.8746525092</v>
      </c>
      <c r="B1013" s="1" t="s">
        <v>2621</v>
      </c>
      <c r="C1013" s="274">
        <v>28492224</v>
      </c>
      <c r="D1013" s="1">
        <v>144205</v>
      </c>
      <c r="E1013" s="1">
        <v>4</v>
      </c>
      <c r="F1013" s="1" t="s">
        <v>3650</v>
      </c>
      <c r="G1013" s="275">
        <v>44127</v>
      </c>
      <c r="H1013" s="275">
        <v>44865</v>
      </c>
      <c r="I1013" s="1">
        <v>0</v>
      </c>
      <c r="J1013" s="1">
        <v>1</v>
      </c>
      <c r="K1013" s="1">
        <v>17</v>
      </c>
      <c r="L1013" s="1">
        <v>30</v>
      </c>
      <c r="M1013" s="1">
        <v>2</v>
      </c>
      <c r="N1013" s="1">
        <v>17.690000000000001</v>
      </c>
      <c r="O1013" s="1">
        <v>19.2</v>
      </c>
      <c r="P1013" s="1">
        <v>400000</v>
      </c>
      <c r="Q1013" s="1">
        <v>19990</v>
      </c>
      <c r="R1013" s="1">
        <v>131842</v>
      </c>
      <c r="S1013" s="1">
        <v>0</v>
      </c>
      <c r="T1013" s="1">
        <v>0</v>
      </c>
      <c r="U1013" s="1">
        <v>0</v>
      </c>
      <c r="W1013" s="1">
        <v>0</v>
      </c>
      <c r="X1013" s="1">
        <v>0</v>
      </c>
      <c r="Y1013" s="1">
        <v>0</v>
      </c>
      <c r="AB1013" s="275">
        <v>44651</v>
      </c>
      <c r="AC1013" s="1">
        <v>1</v>
      </c>
      <c r="AD1013" s="1" t="s">
        <v>2623</v>
      </c>
      <c r="AE1013" s="1">
        <v>1</v>
      </c>
      <c r="AF1013" s="1">
        <v>30</v>
      </c>
      <c r="AG1013" s="1">
        <v>0</v>
      </c>
      <c r="AN1013" s="1">
        <v>1</v>
      </c>
      <c r="AO1013" s="1">
        <v>1</v>
      </c>
      <c r="AP1013" s="275"/>
      <c r="AR1013" s="276">
        <v>2064.6999999999998</v>
      </c>
      <c r="AS1013" s="1" t="s">
        <v>2657</v>
      </c>
      <c r="AT1013" s="1">
        <v>0</v>
      </c>
      <c r="AU1013" s="1">
        <v>0</v>
      </c>
      <c r="AX1013" s="1">
        <v>5</v>
      </c>
      <c r="BC1013" s="1">
        <v>1</v>
      </c>
      <c r="BD1013" s="1">
        <v>7</v>
      </c>
      <c r="BE1013" s="1">
        <v>2</v>
      </c>
      <c r="BF1013" s="296">
        <v>10867.425347490807</v>
      </c>
    </row>
    <row r="1014" spans="1:58" x14ac:dyDescent="0.3">
      <c r="A1014" s="273">
        <f t="shared" si="61"/>
        <v>181642.39389232092</v>
      </c>
      <c r="B1014" s="1" t="s">
        <v>2621</v>
      </c>
      <c r="C1014" s="274">
        <v>28492224</v>
      </c>
      <c r="D1014" s="1">
        <v>144205</v>
      </c>
      <c r="E1014" s="1">
        <v>4</v>
      </c>
      <c r="F1014" s="1" t="s">
        <v>3551</v>
      </c>
      <c r="G1014" s="275">
        <v>44236</v>
      </c>
      <c r="H1014" s="275">
        <v>44985</v>
      </c>
      <c r="I1014" s="1">
        <v>0</v>
      </c>
      <c r="J1014" s="1">
        <v>1</v>
      </c>
      <c r="K1014" s="1">
        <v>13</v>
      </c>
      <c r="L1014" s="1">
        <v>30</v>
      </c>
      <c r="M1014" s="1">
        <v>2</v>
      </c>
      <c r="N1014" s="1">
        <v>17.690000000000001</v>
      </c>
      <c r="O1014" s="1">
        <v>19.2</v>
      </c>
      <c r="P1014" s="1">
        <v>400000</v>
      </c>
      <c r="Q1014" s="1">
        <v>19990</v>
      </c>
      <c r="R1014" s="1">
        <v>201210</v>
      </c>
      <c r="S1014" s="1">
        <v>0</v>
      </c>
      <c r="T1014" s="1">
        <v>0</v>
      </c>
      <c r="U1014" s="1">
        <v>0</v>
      </c>
      <c r="W1014" s="1">
        <v>0</v>
      </c>
      <c r="X1014" s="1">
        <v>0</v>
      </c>
      <c r="Y1014" s="1">
        <v>0</v>
      </c>
      <c r="AB1014" s="275">
        <v>44651</v>
      </c>
      <c r="AC1014" s="1">
        <v>1</v>
      </c>
      <c r="AD1014" s="1" t="s">
        <v>2623</v>
      </c>
      <c r="AE1014" s="1">
        <v>1</v>
      </c>
      <c r="AF1014" s="1">
        <v>30</v>
      </c>
      <c r="AG1014" s="1">
        <v>0</v>
      </c>
      <c r="AN1014" s="1">
        <v>1</v>
      </c>
      <c r="AO1014" s="1">
        <v>1</v>
      </c>
      <c r="AR1014" s="276">
        <v>2982.34</v>
      </c>
      <c r="AS1014" s="1" t="s">
        <v>2657</v>
      </c>
      <c r="AT1014" s="1">
        <v>0</v>
      </c>
      <c r="AU1014" s="1">
        <v>0</v>
      </c>
      <c r="AX1014" s="1">
        <v>5</v>
      </c>
      <c r="BC1014" s="1">
        <v>1</v>
      </c>
      <c r="BD1014" s="1">
        <v>7</v>
      </c>
      <c r="BE1014" s="1">
        <v>2</v>
      </c>
      <c r="BF1014" s="296">
        <v>16585.266107679079</v>
      </c>
    </row>
    <row r="1015" spans="1:58" x14ac:dyDescent="0.3">
      <c r="A1015" s="273">
        <f t="shared" si="61"/>
        <v>136184.07492898608</v>
      </c>
      <c r="B1015" s="1" t="s">
        <v>2621</v>
      </c>
      <c r="C1015" s="274">
        <v>28492224</v>
      </c>
      <c r="D1015" s="1">
        <v>144205</v>
      </c>
      <c r="E1015" s="1">
        <v>4</v>
      </c>
      <c r="F1015" s="1" t="s">
        <v>3577</v>
      </c>
      <c r="G1015" s="275">
        <v>44236</v>
      </c>
      <c r="H1015" s="275">
        <v>44985</v>
      </c>
      <c r="I1015" s="1">
        <v>0</v>
      </c>
      <c r="J1015" s="1">
        <v>1</v>
      </c>
      <c r="K1015" s="1">
        <v>13</v>
      </c>
      <c r="L1015" s="1">
        <v>30</v>
      </c>
      <c r="M1015" s="1">
        <v>2</v>
      </c>
      <c r="N1015" s="1">
        <v>17.690000000000001</v>
      </c>
      <c r="O1015" s="1">
        <v>19.2</v>
      </c>
      <c r="P1015" s="1">
        <v>300000</v>
      </c>
      <c r="Q1015" s="1">
        <v>14992</v>
      </c>
      <c r="R1015" s="1">
        <v>150918</v>
      </c>
      <c r="S1015" s="1">
        <v>0</v>
      </c>
      <c r="T1015" s="1">
        <v>0</v>
      </c>
      <c r="U1015" s="1">
        <v>0</v>
      </c>
      <c r="W1015" s="1">
        <v>0</v>
      </c>
      <c r="X1015" s="1">
        <v>0</v>
      </c>
      <c r="Y1015" s="1">
        <v>0</v>
      </c>
      <c r="AB1015" s="275">
        <v>44651</v>
      </c>
      <c r="AC1015" s="1">
        <v>1</v>
      </c>
      <c r="AD1015" s="1" t="s">
        <v>2623</v>
      </c>
      <c r="AE1015" s="1">
        <v>1</v>
      </c>
      <c r="AF1015" s="1">
        <v>30</v>
      </c>
      <c r="AG1015" s="1">
        <v>0</v>
      </c>
      <c r="AN1015" s="1">
        <v>1</v>
      </c>
      <c r="AO1015" s="1">
        <v>1</v>
      </c>
      <c r="AR1015" s="276">
        <v>2294.11</v>
      </c>
      <c r="AS1015" s="1" t="s">
        <v>2657</v>
      </c>
      <c r="AT1015" s="1">
        <v>0</v>
      </c>
      <c r="AU1015" s="1">
        <v>0</v>
      </c>
      <c r="AX1015" s="1">
        <v>5</v>
      </c>
      <c r="BC1015" s="1">
        <v>1</v>
      </c>
      <c r="BD1015" s="1">
        <v>7</v>
      </c>
      <c r="BE1015" s="1">
        <v>2</v>
      </c>
      <c r="BF1015" s="296">
        <v>12439.815071013923</v>
      </c>
    </row>
    <row r="1016" spans="1:58" x14ac:dyDescent="0.3">
      <c r="A1016" s="273">
        <f t="shared" si="61"/>
        <v>166315.28215676898</v>
      </c>
      <c r="B1016" s="1" t="s">
        <v>2621</v>
      </c>
      <c r="C1016" s="274">
        <v>28492224</v>
      </c>
      <c r="D1016" s="1">
        <v>144205</v>
      </c>
      <c r="E1016" s="1">
        <v>4</v>
      </c>
      <c r="F1016" s="1" t="s">
        <v>3982</v>
      </c>
      <c r="G1016" s="275">
        <v>44206</v>
      </c>
      <c r="H1016" s="275">
        <v>44957</v>
      </c>
      <c r="I1016" s="1">
        <v>0</v>
      </c>
      <c r="J1016" s="1">
        <v>1</v>
      </c>
      <c r="K1016" s="1">
        <v>14</v>
      </c>
      <c r="L1016" s="1">
        <v>30</v>
      </c>
      <c r="M1016" s="1">
        <v>2</v>
      </c>
      <c r="N1016" s="1">
        <v>17.690000000000001</v>
      </c>
      <c r="O1016" s="1">
        <v>19.2</v>
      </c>
      <c r="P1016" s="1">
        <v>400000</v>
      </c>
      <c r="Q1016" s="1">
        <v>19990</v>
      </c>
      <c r="R1016" s="1">
        <v>184256</v>
      </c>
      <c r="S1016" s="1">
        <v>0</v>
      </c>
      <c r="T1016" s="1">
        <v>0</v>
      </c>
      <c r="U1016" s="1">
        <v>0</v>
      </c>
      <c r="W1016" s="1">
        <v>0</v>
      </c>
      <c r="X1016" s="1">
        <v>0</v>
      </c>
      <c r="Y1016" s="1">
        <v>0</v>
      </c>
      <c r="AB1016" s="275">
        <v>44651</v>
      </c>
      <c r="AC1016" s="1">
        <v>1</v>
      </c>
      <c r="AD1016" s="1" t="s">
        <v>2623</v>
      </c>
      <c r="AE1016" s="1">
        <v>1</v>
      </c>
      <c r="AF1016" s="1">
        <v>30</v>
      </c>
      <c r="AG1016" s="1">
        <v>0</v>
      </c>
      <c r="AN1016" s="1">
        <v>1</v>
      </c>
      <c r="AO1016" s="1">
        <v>1</v>
      </c>
      <c r="AR1016" s="276">
        <v>2752.93</v>
      </c>
      <c r="AS1016" s="1" t="s">
        <v>2657</v>
      </c>
      <c r="AT1016" s="1">
        <v>0</v>
      </c>
      <c r="AU1016" s="1">
        <v>0</v>
      </c>
      <c r="AX1016" s="1">
        <v>5</v>
      </c>
      <c r="BC1016" s="1">
        <v>1</v>
      </c>
      <c r="BD1016" s="1">
        <v>7</v>
      </c>
      <c r="BE1016" s="1">
        <v>2</v>
      </c>
      <c r="BF1016" s="296">
        <v>15187.787843231035</v>
      </c>
    </row>
    <row r="1017" spans="1:58" x14ac:dyDescent="0.3">
      <c r="A1017" s="273">
        <f t="shared" si="61"/>
        <v>118909.8746525092</v>
      </c>
      <c r="B1017" s="1" t="s">
        <v>2621</v>
      </c>
      <c r="C1017" s="274">
        <v>28492224</v>
      </c>
      <c r="D1017" s="1">
        <v>144205</v>
      </c>
      <c r="E1017" s="1">
        <v>4</v>
      </c>
      <c r="F1017" s="1" t="s">
        <v>3736</v>
      </c>
      <c r="G1017" s="275">
        <v>44115</v>
      </c>
      <c r="H1017" s="275">
        <v>44865</v>
      </c>
      <c r="I1017" s="1">
        <v>0</v>
      </c>
      <c r="J1017" s="1">
        <v>1</v>
      </c>
      <c r="K1017" s="1">
        <v>17</v>
      </c>
      <c r="L1017" s="1">
        <v>30</v>
      </c>
      <c r="M1017" s="1">
        <v>2</v>
      </c>
      <c r="N1017" s="1">
        <v>17.690000000000001</v>
      </c>
      <c r="O1017" s="1">
        <v>19.2</v>
      </c>
      <c r="P1017" s="1">
        <v>400000</v>
      </c>
      <c r="Q1017" s="1">
        <v>19990</v>
      </c>
      <c r="R1017" s="1">
        <v>131842</v>
      </c>
      <c r="S1017" s="1">
        <v>0</v>
      </c>
      <c r="T1017" s="1">
        <v>0</v>
      </c>
      <c r="U1017" s="1">
        <v>0</v>
      </c>
      <c r="W1017" s="1">
        <v>0</v>
      </c>
      <c r="X1017" s="1">
        <v>0</v>
      </c>
      <c r="Y1017" s="1">
        <v>0</v>
      </c>
      <c r="AB1017" s="275">
        <v>44651</v>
      </c>
      <c r="AC1017" s="1">
        <v>1</v>
      </c>
      <c r="AD1017" s="1" t="s">
        <v>2623</v>
      </c>
      <c r="AE1017" s="1">
        <v>1</v>
      </c>
      <c r="AF1017" s="1">
        <v>30</v>
      </c>
      <c r="AG1017" s="1">
        <v>0</v>
      </c>
      <c r="AN1017" s="1">
        <v>1</v>
      </c>
      <c r="AO1017" s="1">
        <v>1</v>
      </c>
      <c r="AR1017" s="276">
        <v>2064.6999999999998</v>
      </c>
      <c r="AS1017" s="1" t="s">
        <v>2657</v>
      </c>
      <c r="AT1017" s="1">
        <v>0</v>
      </c>
      <c r="AU1017" s="1">
        <v>0</v>
      </c>
      <c r="AX1017" s="1">
        <v>5</v>
      </c>
      <c r="BC1017" s="1">
        <v>1</v>
      </c>
      <c r="BD1017" s="1">
        <v>7</v>
      </c>
      <c r="BE1017" s="1">
        <v>2</v>
      </c>
      <c r="BF1017" s="296">
        <v>10867.425347490807</v>
      </c>
    </row>
    <row r="1018" spans="1:58" x14ac:dyDescent="0.3">
      <c r="A1018" s="273">
        <f t="shared" si="61"/>
        <v>118909.8746525092</v>
      </c>
      <c r="B1018" s="1" t="s">
        <v>2621</v>
      </c>
      <c r="C1018" s="274">
        <v>28492224</v>
      </c>
      <c r="D1018" s="1">
        <v>144205</v>
      </c>
      <c r="E1018" s="1">
        <v>4</v>
      </c>
      <c r="F1018" s="1" t="s">
        <v>3737</v>
      </c>
      <c r="G1018" s="275">
        <v>44122</v>
      </c>
      <c r="H1018" s="275">
        <v>44865</v>
      </c>
      <c r="I1018" s="1">
        <v>0</v>
      </c>
      <c r="J1018" s="1">
        <v>1</v>
      </c>
      <c r="K1018" s="1">
        <v>17</v>
      </c>
      <c r="L1018" s="1">
        <v>30</v>
      </c>
      <c r="M1018" s="1">
        <v>2</v>
      </c>
      <c r="N1018" s="1">
        <v>17.690000000000001</v>
      </c>
      <c r="O1018" s="1">
        <v>19.2</v>
      </c>
      <c r="P1018" s="1">
        <v>400000</v>
      </c>
      <c r="Q1018" s="1">
        <v>19990</v>
      </c>
      <c r="R1018" s="1">
        <v>131842</v>
      </c>
      <c r="S1018" s="1">
        <v>0</v>
      </c>
      <c r="T1018" s="1">
        <v>0</v>
      </c>
      <c r="U1018" s="1">
        <v>0</v>
      </c>
      <c r="W1018" s="1">
        <v>0</v>
      </c>
      <c r="X1018" s="1">
        <v>0</v>
      </c>
      <c r="Y1018" s="1">
        <v>0</v>
      </c>
      <c r="AB1018" s="275">
        <v>44651</v>
      </c>
      <c r="AC1018" s="1">
        <v>1</v>
      </c>
      <c r="AD1018" s="1" t="s">
        <v>2623</v>
      </c>
      <c r="AE1018" s="1">
        <v>1</v>
      </c>
      <c r="AF1018" s="1">
        <v>30</v>
      </c>
      <c r="AG1018" s="1">
        <v>0</v>
      </c>
      <c r="AN1018" s="1">
        <v>1</v>
      </c>
      <c r="AO1018" s="1">
        <v>1</v>
      </c>
      <c r="AR1018" s="276">
        <v>2064.6999999999998</v>
      </c>
      <c r="AS1018" s="1" t="s">
        <v>2657</v>
      </c>
      <c r="AT1018" s="1">
        <v>0</v>
      </c>
      <c r="AU1018" s="1">
        <v>0</v>
      </c>
      <c r="AX1018" s="1">
        <v>5</v>
      </c>
      <c r="BC1018" s="1">
        <v>1</v>
      </c>
      <c r="BD1018" s="1">
        <v>7</v>
      </c>
      <c r="BE1018" s="1">
        <v>2</v>
      </c>
      <c r="BF1018" s="296">
        <v>10867.425347490807</v>
      </c>
    </row>
    <row r="1019" spans="1:58" x14ac:dyDescent="0.3">
      <c r="A1019" s="273">
        <f t="shared" si="61"/>
        <v>423754.54668199853</v>
      </c>
      <c r="B1019" s="1" t="s">
        <v>2621</v>
      </c>
      <c r="C1019" s="274">
        <v>28492224</v>
      </c>
      <c r="D1019" s="1">
        <v>144205</v>
      </c>
      <c r="E1019" s="1">
        <v>4</v>
      </c>
      <c r="F1019" s="1" t="s">
        <v>4294</v>
      </c>
      <c r="G1019" s="275">
        <v>44459</v>
      </c>
      <c r="H1019" s="275">
        <v>45199</v>
      </c>
      <c r="I1019" s="1">
        <v>0</v>
      </c>
      <c r="J1019" s="1">
        <v>1</v>
      </c>
      <c r="K1019" s="1">
        <v>6</v>
      </c>
      <c r="L1019" s="1">
        <v>30</v>
      </c>
      <c r="M1019" s="1">
        <v>2</v>
      </c>
      <c r="N1019" s="1">
        <v>17.690000000000001</v>
      </c>
      <c r="O1019" s="1">
        <v>19.2</v>
      </c>
      <c r="P1019" s="1">
        <v>600000</v>
      </c>
      <c r="Q1019" s="1">
        <v>29984</v>
      </c>
      <c r="R1019" s="1">
        <v>469572</v>
      </c>
      <c r="S1019" s="1">
        <v>0</v>
      </c>
      <c r="T1019" s="1">
        <v>0</v>
      </c>
      <c r="U1019" s="1">
        <v>0</v>
      </c>
      <c r="W1019" s="1">
        <v>0</v>
      </c>
      <c r="X1019" s="1">
        <v>0</v>
      </c>
      <c r="Y1019" s="1">
        <v>0</v>
      </c>
      <c r="AB1019" s="275">
        <v>44651</v>
      </c>
      <c r="AC1019" s="1">
        <v>1</v>
      </c>
      <c r="AD1019" s="1" t="s">
        <v>2623</v>
      </c>
      <c r="AE1019" s="1">
        <v>1</v>
      </c>
      <c r="AF1019" s="1">
        <v>30</v>
      </c>
      <c r="AG1019" s="1">
        <v>0</v>
      </c>
      <c r="AN1019" s="1">
        <v>1</v>
      </c>
      <c r="AO1019" s="1">
        <v>1</v>
      </c>
      <c r="AR1019" s="276">
        <v>7111.74</v>
      </c>
      <c r="AS1019" s="1" t="s">
        <v>2657</v>
      </c>
      <c r="AT1019" s="1">
        <v>0</v>
      </c>
      <c r="AU1019" s="1">
        <v>0</v>
      </c>
      <c r="AX1019" s="1">
        <v>5</v>
      </c>
      <c r="BC1019" s="1">
        <v>1</v>
      </c>
      <c r="BD1019" s="1">
        <v>7</v>
      </c>
      <c r="BE1019" s="1">
        <v>2</v>
      </c>
      <c r="BF1019" s="296">
        <v>38705.713318001493</v>
      </c>
    </row>
    <row r="1020" spans="1:58" x14ac:dyDescent="0.3">
      <c r="A1020" s="273">
        <f t="shared" si="61"/>
        <v>423754.54668199853</v>
      </c>
      <c r="B1020" s="1" t="s">
        <v>2621</v>
      </c>
      <c r="C1020" s="274">
        <v>28492224</v>
      </c>
      <c r="D1020" s="1">
        <v>144205</v>
      </c>
      <c r="E1020" s="1">
        <v>4</v>
      </c>
      <c r="F1020" s="1" t="s">
        <v>4410</v>
      </c>
      <c r="G1020" s="275">
        <v>44457</v>
      </c>
      <c r="H1020" s="275">
        <v>45199</v>
      </c>
      <c r="I1020" s="1">
        <v>0</v>
      </c>
      <c r="J1020" s="1">
        <v>1</v>
      </c>
      <c r="K1020" s="1">
        <v>6</v>
      </c>
      <c r="L1020" s="1">
        <v>30</v>
      </c>
      <c r="M1020" s="1">
        <v>2</v>
      </c>
      <c r="N1020" s="1">
        <v>17.690000000000001</v>
      </c>
      <c r="O1020" s="1">
        <v>19.2</v>
      </c>
      <c r="P1020" s="1">
        <v>600000</v>
      </c>
      <c r="Q1020" s="1">
        <v>29984</v>
      </c>
      <c r="R1020" s="1">
        <v>469572</v>
      </c>
      <c r="S1020" s="1">
        <v>0</v>
      </c>
      <c r="T1020" s="1">
        <v>0</v>
      </c>
      <c r="U1020" s="1">
        <v>0</v>
      </c>
      <c r="W1020" s="1">
        <v>0</v>
      </c>
      <c r="X1020" s="1">
        <v>0</v>
      </c>
      <c r="Y1020" s="1">
        <v>0</v>
      </c>
      <c r="AB1020" s="275">
        <v>44651</v>
      </c>
      <c r="AC1020" s="1">
        <v>1</v>
      </c>
      <c r="AD1020" s="1" t="s">
        <v>2623</v>
      </c>
      <c r="AE1020" s="1">
        <v>1</v>
      </c>
      <c r="AF1020" s="1">
        <v>30</v>
      </c>
      <c r="AG1020" s="1">
        <v>0</v>
      </c>
      <c r="AN1020" s="1">
        <v>1</v>
      </c>
      <c r="AO1020" s="1">
        <v>1</v>
      </c>
      <c r="AR1020" s="276">
        <v>7111.74</v>
      </c>
      <c r="AS1020" s="1" t="s">
        <v>2657</v>
      </c>
      <c r="AT1020" s="1">
        <v>0</v>
      </c>
      <c r="AU1020" s="1">
        <v>0</v>
      </c>
      <c r="AX1020" s="1">
        <v>5</v>
      </c>
      <c r="BC1020" s="1">
        <v>1</v>
      </c>
      <c r="BD1020" s="1">
        <v>7</v>
      </c>
      <c r="BE1020" s="1">
        <v>2</v>
      </c>
      <c r="BF1020" s="296">
        <v>38705.713318001493</v>
      </c>
    </row>
    <row r="1021" spans="1:58" x14ac:dyDescent="0.3">
      <c r="A1021" s="273">
        <f t="shared" si="61"/>
        <v>47695.360368978087</v>
      </c>
      <c r="B1021" s="1" t="s">
        <v>2621</v>
      </c>
      <c r="C1021" s="274">
        <v>28492224</v>
      </c>
      <c r="D1021" s="1">
        <v>144205</v>
      </c>
      <c r="E1021" s="1">
        <v>4</v>
      </c>
      <c r="F1021" s="1" t="s">
        <v>4274</v>
      </c>
      <c r="G1021" s="275">
        <v>44308</v>
      </c>
      <c r="H1021" s="275">
        <v>45046</v>
      </c>
      <c r="I1021" s="1">
        <v>0</v>
      </c>
      <c r="J1021" s="1">
        <v>1</v>
      </c>
      <c r="K1021" s="1">
        <v>11</v>
      </c>
      <c r="L1021" s="1">
        <v>30</v>
      </c>
      <c r="M1021" s="1">
        <v>2</v>
      </c>
      <c r="N1021" s="1">
        <v>17.690000000000001</v>
      </c>
      <c r="O1021" s="1">
        <v>19.2</v>
      </c>
      <c r="P1021" s="1">
        <v>90000</v>
      </c>
      <c r="Q1021" s="1">
        <v>4498</v>
      </c>
      <c r="R1021" s="1">
        <v>52730</v>
      </c>
      <c r="S1021" s="1">
        <v>0</v>
      </c>
      <c r="T1021" s="1">
        <v>0</v>
      </c>
      <c r="U1021" s="1">
        <v>0</v>
      </c>
      <c r="W1021" s="1">
        <v>0</v>
      </c>
      <c r="X1021" s="1">
        <v>0</v>
      </c>
      <c r="Y1021" s="1">
        <v>0</v>
      </c>
      <c r="AB1021" s="275">
        <v>44651</v>
      </c>
      <c r="AC1021" s="1">
        <v>1</v>
      </c>
      <c r="AD1021" s="1" t="s">
        <v>2623</v>
      </c>
      <c r="AE1021" s="1">
        <v>1</v>
      </c>
      <c r="AF1021" s="1">
        <v>30</v>
      </c>
      <c r="AG1021" s="1">
        <v>0</v>
      </c>
      <c r="AN1021" s="1">
        <v>1</v>
      </c>
      <c r="AO1021" s="1">
        <v>1</v>
      </c>
      <c r="AR1021" s="276">
        <v>688.23</v>
      </c>
      <c r="AS1021" s="1" t="s">
        <v>2657</v>
      </c>
      <c r="AT1021" s="1">
        <v>0</v>
      </c>
      <c r="AU1021" s="1">
        <v>0</v>
      </c>
      <c r="AX1021" s="1">
        <v>5</v>
      </c>
      <c r="BC1021" s="1">
        <v>1</v>
      </c>
      <c r="BD1021" s="1">
        <v>7</v>
      </c>
      <c r="BE1021" s="1">
        <v>2</v>
      </c>
      <c r="BF1021" s="296">
        <v>4346.4096310219065</v>
      </c>
    </row>
    <row r="1022" spans="1:58" x14ac:dyDescent="0.3">
      <c r="A1022" s="273">
        <f t="shared" si="61"/>
        <v>423754.54668199853</v>
      </c>
      <c r="B1022" s="1" t="s">
        <v>2621</v>
      </c>
      <c r="C1022" s="274">
        <v>28492224</v>
      </c>
      <c r="D1022" s="1">
        <v>144205</v>
      </c>
      <c r="E1022" s="1">
        <v>4</v>
      </c>
      <c r="F1022" s="1" t="s">
        <v>4472</v>
      </c>
      <c r="G1022" s="275">
        <v>44464</v>
      </c>
      <c r="H1022" s="275">
        <v>45199</v>
      </c>
      <c r="I1022" s="1">
        <v>0</v>
      </c>
      <c r="J1022" s="1">
        <v>1</v>
      </c>
      <c r="K1022" s="1">
        <v>6</v>
      </c>
      <c r="L1022" s="1">
        <v>30</v>
      </c>
      <c r="M1022" s="1">
        <v>2</v>
      </c>
      <c r="N1022" s="1">
        <v>17.690000000000001</v>
      </c>
      <c r="O1022" s="1">
        <v>19.2</v>
      </c>
      <c r="P1022" s="1">
        <v>600000</v>
      </c>
      <c r="Q1022" s="1">
        <v>29984</v>
      </c>
      <c r="R1022" s="1">
        <v>469572</v>
      </c>
      <c r="S1022" s="1">
        <v>0</v>
      </c>
      <c r="T1022" s="1">
        <v>0</v>
      </c>
      <c r="U1022" s="1">
        <v>0</v>
      </c>
      <c r="W1022" s="1">
        <v>0</v>
      </c>
      <c r="X1022" s="1">
        <v>0</v>
      </c>
      <c r="Y1022" s="1">
        <v>0</v>
      </c>
      <c r="AB1022" s="275">
        <v>44651</v>
      </c>
      <c r="AC1022" s="1">
        <v>1</v>
      </c>
      <c r="AD1022" s="1" t="s">
        <v>2623</v>
      </c>
      <c r="AE1022" s="1">
        <v>1</v>
      </c>
      <c r="AF1022" s="1">
        <v>30</v>
      </c>
      <c r="AG1022" s="1">
        <v>0</v>
      </c>
      <c r="AN1022" s="1">
        <v>1</v>
      </c>
      <c r="AO1022" s="1">
        <v>1</v>
      </c>
      <c r="AR1022" s="276">
        <v>7111.74</v>
      </c>
      <c r="AS1022" s="1" t="s">
        <v>2657</v>
      </c>
      <c r="AT1022" s="1">
        <v>0</v>
      </c>
      <c r="AU1022" s="1">
        <v>0</v>
      </c>
      <c r="AX1022" s="1">
        <v>5</v>
      </c>
      <c r="BC1022" s="1">
        <v>1</v>
      </c>
      <c r="BD1022" s="1">
        <v>7</v>
      </c>
      <c r="BE1022" s="1">
        <v>2</v>
      </c>
      <c r="BF1022" s="296">
        <v>38705.713318001493</v>
      </c>
    </row>
    <row r="1023" spans="1:58" x14ac:dyDescent="0.3">
      <c r="A1023" s="273">
        <f t="shared" si="61"/>
        <v>113126.43299903085</v>
      </c>
      <c r="B1023" s="1" t="s">
        <v>2621</v>
      </c>
      <c r="C1023" s="274">
        <v>28492224</v>
      </c>
      <c r="D1023" s="1">
        <v>144205</v>
      </c>
      <c r="E1023" s="1">
        <v>4</v>
      </c>
      <c r="F1023" s="1" t="s">
        <v>4979</v>
      </c>
      <c r="G1023" s="275">
        <v>44326</v>
      </c>
      <c r="H1023" s="275">
        <v>45077</v>
      </c>
      <c r="I1023" s="1">
        <v>0</v>
      </c>
      <c r="J1023" s="1">
        <v>1</v>
      </c>
      <c r="K1023" s="1">
        <v>10</v>
      </c>
      <c r="L1023" s="1">
        <v>30</v>
      </c>
      <c r="M1023" s="1">
        <v>2</v>
      </c>
      <c r="N1023" s="1">
        <v>17.690000000000001</v>
      </c>
      <c r="O1023" s="1">
        <v>19.2</v>
      </c>
      <c r="P1023" s="1">
        <v>200000</v>
      </c>
      <c r="Q1023" s="1">
        <v>9995</v>
      </c>
      <c r="R1023" s="1">
        <v>125289</v>
      </c>
      <c r="S1023" s="1">
        <v>0</v>
      </c>
      <c r="T1023" s="1">
        <v>0</v>
      </c>
      <c r="U1023" s="1">
        <v>0</v>
      </c>
      <c r="W1023" s="1">
        <v>0</v>
      </c>
      <c r="X1023" s="1">
        <v>0</v>
      </c>
      <c r="Y1023" s="1">
        <v>0</v>
      </c>
      <c r="AB1023" s="275">
        <v>44651</v>
      </c>
      <c r="AC1023" s="1">
        <v>1</v>
      </c>
      <c r="AD1023" s="1" t="s">
        <v>2623</v>
      </c>
      <c r="AE1023" s="1">
        <v>1</v>
      </c>
      <c r="AF1023" s="1">
        <v>30</v>
      </c>
      <c r="AG1023" s="1">
        <v>0</v>
      </c>
      <c r="AN1023" s="1">
        <v>1</v>
      </c>
      <c r="AO1023" s="1">
        <v>1</v>
      </c>
      <c r="AR1023" s="276">
        <v>1835.29</v>
      </c>
      <c r="AS1023" s="1" t="s">
        <v>2657</v>
      </c>
      <c r="AT1023" s="1">
        <v>0</v>
      </c>
      <c r="AU1023" s="1">
        <v>0</v>
      </c>
      <c r="AX1023" s="1">
        <v>5</v>
      </c>
      <c r="BC1023" s="1">
        <v>1</v>
      </c>
      <c r="BD1023" s="1">
        <v>7</v>
      </c>
      <c r="BE1023" s="1">
        <v>2</v>
      </c>
      <c r="BF1023" s="296">
        <v>10327.277000969158</v>
      </c>
    </row>
    <row r="1024" spans="1:58" x14ac:dyDescent="0.3">
      <c r="A1024" s="273">
        <f t="shared" si="61"/>
        <v>245814.55724897637</v>
      </c>
      <c r="B1024" s="1" t="s">
        <v>2621</v>
      </c>
      <c r="C1024" s="274">
        <v>28492224</v>
      </c>
      <c r="D1024" s="1">
        <v>144205</v>
      </c>
      <c r="E1024" s="1">
        <v>4</v>
      </c>
      <c r="F1024" s="1" t="s">
        <v>4823</v>
      </c>
      <c r="G1024" s="275">
        <v>44275</v>
      </c>
      <c r="H1024" s="275">
        <v>45016</v>
      </c>
      <c r="I1024" s="1">
        <v>0</v>
      </c>
      <c r="J1024" s="1">
        <v>1</v>
      </c>
      <c r="K1024" s="1">
        <v>12</v>
      </c>
      <c r="L1024" s="1">
        <v>30</v>
      </c>
      <c r="M1024" s="1">
        <v>2</v>
      </c>
      <c r="N1024" s="1">
        <v>17.690000000000001</v>
      </c>
      <c r="O1024" s="1">
        <v>19.2</v>
      </c>
      <c r="P1024" s="1">
        <v>500000</v>
      </c>
      <c r="Q1024" s="1">
        <v>24987</v>
      </c>
      <c r="R1024" s="1">
        <v>272397</v>
      </c>
      <c r="S1024" s="1">
        <v>0</v>
      </c>
      <c r="T1024" s="1">
        <v>0</v>
      </c>
      <c r="U1024" s="1">
        <v>0</v>
      </c>
      <c r="W1024" s="1">
        <v>0</v>
      </c>
      <c r="X1024" s="1">
        <v>0</v>
      </c>
      <c r="Y1024" s="1">
        <v>0</v>
      </c>
      <c r="AB1024" s="275">
        <v>44651</v>
      </c>
      <c r="AC1024" s="1">
        <v>1</v>
      </c>
      <c r="AD1024" s="1" t="s">
        <v>2623</v>
      </c>
      <c r="AE1024" s="1">
        <v>1</v>
      </c>
      <c r="AF1024" s="1">
        <v>30</v>
      </c>
      <c r="AG1024" s="1">
        <v>0</v>
      </c>
      <c r="AN1024" s="1">
        <v>1</v>
      </c>
      <c r="AO1024" s="1">
        <v>1</v>
      </c>
      <c r="AR1024" s="276">
        <v>4129.3999999999996</v>
      </c>
      <c r="AS1024" s="1" t="s">
        <v>2657</v>
      </c>
      <c r="AT1024" s="1">
        <v>0</v>
      </c>
      <c r="AU1024" s="1">
        <v>0</v>
      </c>
      <c r="AX1024" s="1">
        <v>5</v>
      </c>
      <c r="BC1024" s="1">
        <v>1</v>
      </c>
      <c r="BD1024" s="1">
        <v>7</v>
      </c>
      <c r="BE1024" s="1">
        <v>2</v>
      </c>
      <c r="BF1024" s="296">
        <v>22453.042751023597</v>
      </c>
    </row>
    <row r="1025" spans="1:58" x14ac:dyDescent="0.3">
      <c r="A1025" s="273">
        <f t="shared" si="61"/>
        <v>105689.5090479486</v>
      </c>
      <c r="B1025" s="1" t="s">
        <v>2621</v>
      </c>
      <c r="C1025" s="274">
        <v>28492224</v>
      </c>
      <c r="D1025" s="1">
        <v>144205</v>
      </c>
      <c r="E1025" s="1">
        <v>4</v>
      </c>
      <c r="F1025" s="1" t="s">
        <v>4955</v>
      </c>
      <c r="G1025" s="275">
        <v>44294</v>
      </c>
      <c r="H1025" s="275">
        <v>45046</v>
      </c>
      <c r="I1025" s="1">
        <v>0</v>
      </c>
      <c r="J1025" s="1">
        <v>1</v>
      </c>
      <c r="K1025" s="1">
        <v>11</v>
      </c>
      <c r="L1025" s="1">
        <v>30</v>
      </c>
      <c r="M1025" s="1">
        <v>2</v>
      </c>
      <c r="N1025" s="1">
        <v>17.690000000000001</v>
      </c>
      <c r="O1025" s="1">
        <v>19.2</v>
      </c>
      <c r="P1025" s="1">
        <v>200000</v>
      </c>
      <c r="Q1025" s="1">
        <v>9995</v>
      </c>
      <c r="R1025" s="1">
        <v>117184</v>
      </c>
      <c r="S1025" s="1">
        <v>0</v>
      </c>
      <c r="T1025" s="1">
        <v>0</v>
      </c>
      <c r="U1025" s="1">
        <v>0</v>
      </c>
      <c r="W1025" s="1">
        <v>0</v>
      </c>
      <c r="X1025" s="1">
        <v>0</v>
      </c>
      <c r="Y1025" s="1">
        <v>0</v>
      </c>
      <c r="AB1025" s="275">
        <v>44651</v>
      </c>
      <c r="AC1025" s="1">
        <v>1</v>
      </c>
      <c r="AD1025" s="1" t="s">
        <v>2623</v>
      </c>
      <c r="AE1025" s="1">
        <v>1</v>
      </c>
      <c r="AF1025" s="1">
        <v>30</v>
      </c>
      <c r="AG1025" s="1">
        <v>0</v>
      </c>
      <c r="AN1025" s="1">
        <v>1</v>
      </c>
      <c r="AO1025" s="1">
        <v>1</v>
      </c>
      <c r="AR1025" s="276">
        <v>1835.29</v>
      </c>
      <c r="AS1025" s="1" t="s">
        <v>2657</v>
      </c>
      <c r="AT1025" s="1">
        <v>0</v>
      </c>
      <c r="AU1025" s="1">
        <v>0</v>
      </c>
      <c r="AX1025" s="1">
        <v>5</v>
      </c>
      <c r="BC1025" s="1">
        <v>1</v>
      </c>
      <c r="BD1025" s="1">
        <v>7</v>
      </c>
      <c r="BE1025" s="1">
        <v>2</v>
      </c>
      <c r="BF1025" s="296">
        <v>9659.2009520514148</v>
      </c>
    </row>
    <row r="1026" spans="1:58" x14ac:dyDescent="0.3">
      <c r="A1026" s="273">
        <f t="shared" ref="A1026:A1089" si="65">IF(+R1026-AR1026-BF1026&gt;0,R1026-AR1026-BF1026,0)</f>
        <v>158541.60915077652</v>
      </c>
      <c r="B1026" s="1" t="s">
        <v>2621</v>
      </c>
      <c r="C1026" s="274">
        <v>28492224</v>
      </c>
      <c r="D1026" s="1">
        <v>144205</v>
      </c>
      <c r="E1026" s="1">
        <v>4</v>
      </c>
      <c r="F1026" s="1" t="s">
        <v>4957</v>
      </c>
      <c r="G1026" s="275">
        <v>44301</v>
      </c>
      <c r="H1026" s="275">
        <v>45046</v>
      </c>
      <c r="I1026" s="1">
        <v>0</v>
      </c>
      <c r="J1026" s="1">
        <v>1</v>
      </c>
      <c r="K1026" s="1">
        <v>11</v>
      </c>
      <c r="L1026" s="1">
        <v>30</v>
      </c>
      <c r="M1026" s="1">
        <v>2</v>
      </c>
      <c r="N1026" s="1">
        <v>17.690000000000001</v>
      </c>
      <c r="O1026" s="1">
        <v>19.2</v>
      </c>
      <c r="P1026" s="1">
        <v>300000</v>
      </c>
      <c r="Q1026" s="1">
        <v>14992</v>
      </c>
      <c r="R1026" s="1">
        <v>175784</v>
      </c>
      <c r="S1026" s="1">
        <v>0</v>
      </c>
      <c r="T1026" s="1">
        <v>0</v>
      </c>
      <c r="U1026" s="1">
        <v>0</v>
      </c>
      <c r="W1026" s="1">
        <v>0</v>
      </c>
      <c r="X1026" s="1">
        <v>0</v>
      </c>
      <c r="Y1026" s="1">
        <v>0</v>
      </c>
      <c r="AB1026" s="275">
        <v>44651</v>
      </c>
      <c r="AC1026" s="1">
        <v>1</v>
      </c>
      <c r="AD1026" s="1" t="s">
        <v>2623</v>
      </c>
      <c r="AE1026" s="1">
        <v>1</v>
      </c>
      <c r="AF1026" s="1">
        <v>30</v>
      </c>
      <c r="AG1026" s="1">
        <v>0</v>
      </c>
      <c r="AN1026" s="1">
        <v>1</v>
      </c>
      <c r="AO1026" s="1">
        <v>1</v>
      </c>
      <c r="AR1026" s="276">
        <v>2752.93</v>
      </c>
      <c r="AS1026" s="1" t="s">
        <v>2657</v>
      </c>
      <c r="AT1026" s="1">
        <v>0</v>
      </c>
      <c r="AU1026" s="1">
        <v>0</v>
      </c>
      <c r="AX1026" s="1">
        <v>5</v>
      </c>
      <c r="BC1026" s="1">
        <v>1</v>
      </c>
      <c r="BD1026" s="1">
        <v>7</v>
      </c>
      <c r="BE1026" s="1">
        <v>2</v>
      </c>
      <c r="BF1026" s="296">
        <v>14489.460849223495</v>
      </c>
    </row>
    <row r="1027" spans="1:58" x14ac:dyDescent="0.3">
      <c r="A1027" s="273">
        <f t="shared" si="65"/>
        <v>226251.94842570499</v>
      </c>
      <c r="B1027" s="1" t="s">
        <v>2621</v>
      </c>
      <c r="C1027" s="274">
        <v>28492224</v>
      </c>
      <c r="D1027" s="1">
        <v>144205</v>
      </c>
      <c r="E1027" s="1">
        <v>4</v>
      </c>
      <c r="F1027" s="1" t="s">
        <v>4865</v>
      </c>
      <c r="G1027" s="275">
        <v>44319</v>
      </c>
      <c r="H1027" s="275">
        <v>45077</v>
      </c>
      <c r="I1027" s="1">
        <v>0</v>
      </c>
      <c r="J1027" s="1">
        <v>1</v>
      </c>
      <c r="K1027" s="1">
        <v>10</v>
      </c>
      <c r="L1027" s="1">
        <v>30</v>
      </c>
      <c r="M1027" s="1">
        <v>2</v>
      </c>
      <c r="N1027" s="1">
        <v>17.690000000000001</v>
      </c>
      <c r="O1027" s="1">
        <v>19.2</v>
      </c>
      <c r="P1027" s="1">
        <v>400000</v>
      </c>
      <c r="Q1027" s="1">
        <v>19990</v>
      </c>
      <c r="R1027" s="1">
        <v>250577</v>
      </c>
      <c r="S1027" s="1">
        <v>0</v>
      </c>
      <c r="T1027" s="1">
        <v>0</v>
      </c>
      <c r="U1027" s="1">
        <v>0</v>
      </c>
      <c r="W1027" s="1">
        <v>0</v>
      </c>
      <c r="X1027" s="1">
        <v>0</v>
      </c>
      <c r="Y1027" s="1">
        <v>0</v>
      </c>
      <c r="AB1027" s="275">
        <v>44651</v>
      </c>
      <c r="AC1027" s="1">
        <v>1</v>
      </c>
      <c r="AD1027" s="1" t="s">
        <v>2623</v>
      </c>
      <c r="AE1027" s="1">
        <v>1</v>
      </c>
      <c r="AF1027" s="1">
        <v>30</v>
      </c>
      <c r="AG1027" s="1">
        <v>0</v>
      </c>
      <c r="AN1027" s="1">
        <v>1</v>
      </c>
      <c r="AO1027" s="1">
        <v>1</v>
      </c>
      <c r="AR1027" s="276">
        <v>3670.58</v>
      </c>
      <c r="AS1027" s="1" t="s">
        <v>2657</v>
      </c>
      <c r="AT1027" s="1">
        <v>0</v>
      </c>
      <c r="AU1027" s="1">
        <v>0</v>
      </c>
      <c r="AX1027" s="1">
        <v>5</v>
      </c>
      <c r="BC1027" s="1">
        <v>1</v>
      </c>
      <c r="BD1027" s="1">
        <v>7</v>
      </c>
      <c r="BE1027" s="1">
        <v>2</v>
      </c>
      <c r="BF1027" s="296">
        <v>20654.471574295021</v>
      </c>
    </row>
    <row r="1028" spans="1:58" x14ac:dyDescent="0.3">
      <c r="A1028" s="273">
        <f t="shared" si="65"/>
        <v>423754.54668199853</v>
      </c>
      <c r="B1028" s="1" t="s">
        <v>2621</v>
      </c>
      <c r="C1028" s="274">
        <v>28492224</v>
      </c>
      <c r="D1028" s="1">
        <v>144205</v>
      </c>
      <c r="E1028" s="1">
        <v>4</v>
      </c>
      <c r="F1028" s="1" t="s">
        <v>4883</v>
      </c>
      <c r="G1028" s="275">
        <v>44451</v>
      </c>
      <c r="H1028" s="275">
        <v>45199</v>
      </c>
      <c r="I1028" s="1">
        <v>0</v>
      </c>
      <c r="J1028" s="1">
        <v>1</v>
      </c>
      <c r="K1028" s="1">
        <v>6</v>
      </c>
      <c r="L1028" s="1">
        <v>30</v>
      </c>
      <c r="M1028" s="1">
        <v>2</v>
      </c>
      <c r="N1028" s="1">
        <v>17.690000000000001</v>
      </c>
      <c r="O1028" s="1">
        <v>19.2</v>
      </c>
      <c r="P1028" s="1">
        <v>600000</v>
      </c>
      <c r="Q1028" s="1">
        <v>29984</v>
      </c>
      <c r="R1028" s="1">
        <v>469572</v>
      </c>
      <c r="S1028" s="1">
        <v>0</v>
      </c>
      <c r="T1028" s="1">
        <v>0</v>
      </c>
      <c r="U1028" s="1">
        <v>0</v>
      </c>
      <c r="W1028" s="1">
        <v>0</v>
      </c>
      <c r="X1028" s="1">
        <v>0</v>
      </c>
      <c r="Y1028" s="1">
        <v>0</v>
      </c>
      <c r="AB1028" s="275">
        <v>44651</v>
      </c>
      <c r="AC1028" s="1">
        <v>1</v>
      </c>
      <c r="AD1028" s="1" t="s">
        <v>2623</v>
      </c>
      <c r="AE1028" s="1">
        <v>1</v>
      </c>
      <c r="AF1028" s="1">
        <v>30</v>
      </c>
      <c r="AG1028" s="1">
        <v>0</v>
      </c>
      <c r="AN1028" s="1">
        <v>1</v>
      </c>
      <c r="AO1028" s="1">
        <v>1</v>
      </c>
      <c r="AR1028" s="276">
        <v>7111.74</v>
      </c>
      <c r="AS1028" s="1" t="s">
        <v>2657</v>
      </c>
      <c r="AT1028" s="1">
        <v>0</v>
      </c>
      <c r="AU1028" s="1">
        <v>0</v>
      </c>
      <c r="AX1028" s="1">
        <v>5</v>
      </c>
      <c r="BC1028" s="1">
        <v>1</v>
      </c>
      <c r="BD1028" s="1">
        <v>7</v>
      </c>
      <c r="BE1028" s="1">
        <v>2</v>
      </c>
      <c r="BF1028" s="296">
        <v>38705.713318001493</v>
      </c>
    </row>
    <row r="1029" spans="1:58" x14ac:dyDescent="0.3">
      <c r="A1029" s="273">
        <f t="shared" si="65"/>
        <v>154794.26055682334</v>
      </c>
      <c r="B1029" s="1" t="s">
        <v>2621</v>
      </c>
      <c r="C1029" s="274">
        <v>28492224</v>
      </c>
      <c r="D1029" s="1">
        <v>144205</v>
      </c>
      <c r="E1029" s="1">
        <v>4</v>
      </c>
      <c r="F1029" s="1" t="s">
        <v>4926</v>
      </c>
      <c r="G1029" s="275">
        <v>44512</v>
      </c>
      <c r="H1029" s="275">
        <v>45260</v>
      </c>
      <c r="I1029" s="1">
        <v>0</v>
      </c>
      <c r="J1029" s="1">
        <v>1</v>
      </c>
      <c r="K1029" s="1">
        <v>4</v>
      </c>
      <c r="L1029" s="1">
        <v>30</v>
      </c>
      <c r="M1029" s="1">
        <v>2</v>
      </c>
      <c r="N1029" s="1">
        <v>17.690000000000001</v>
      </c>
      <c r="O1029" s="1">
        <v>19.2</v>
      </c>
      <c r="P1029" s="1">
        <v>200000</v>
      </c>
      <c r="Q1029" s="1">
        <v>9995</v>
      </c>
      <c r="R1029" s="1">
        <v>171450</v>
      </c>
      <c r="S1029" s="1">
        <v>0</v>
      </c>
      <c r="T1029" s="1">
        <v>0</v>
      </c>
      <c r="U1029" s="1">
        <v>0</v>
      </c>
      <c r="W1029" s="1">
        <v>0</v>
      </c>
      <c r="X1029" s="1">
        <v>0</v>
      </c>
      <c r="Y1029" s="1">
        <v>0</v>
      </c>
      <c r="AB1029" s="275">
        <v>44651</v>
      </c>
      <c r="AC1029" s="1">
        <v>1</v>
      </c>
      <c r="AD1029" s="1" t="s">
        <v>2623</v>
      </c>
      <c r="AE1029" s="1">
        <v>1</v>
      </c>
      <c r="AF1029" s="1">
        <v>30</v>
      </c>
      <c r="AG1029" s="1">
        <v>0</v>
      </c>
      <c r="AN1029" s="1">
        <v>1</v>
      </c>
      <c r="AO1029" s="1">
        <v>1</v>
      </c>
      <c r="AR1029" s="276">
        <v>2523.52</v>
      </c>
      <c r="AS1029" s="1" t="s">
        <v>2657</v>
      </c>
      <c r="AT1029" s="1">
        <v>0</v>
      </c>
      <c r="AU1029" s="1">
        <v>0</v>
      </c>
      <c r="AX1029" s="1">
        <v>5</v>
      </c>
      <c r="BC1029" s="1">
        <v>1</v>
      </c>
      <c r="BD1029" s="1">
        <v>7</v>
      </c>
      <c r="BE1029" s="1">
        <v>2</v>
      </c>
      <c r="BF1029" s="296">
        <v>14132.219443176671</v>
      </c>
    </row>
    <row r="1030" spans="1:58" x14ac:dyDescent="0.3">
      <c r="A1030" s="273">
        <f t="shared" si="65"/>
        <v>134146.14672474752</v>
      </c>
      <c r="B1030" s="1" t="s">
        <v>2621</v>
      </c>
      <c r="C1030" s="274">
        <v>28492224</v>
      </c>
      <c r="D1030" s="1">
        <v>144205</v>
      </c>
      <c r="E1030" s="1">
        <v>4</v>
      </c>
      <c r="F1030" s="1" t="s">
        <v>5019</v>
      </c>
      <c r="G1030" s="275">
        <v>44471</v>
      </c>
      <c r="H1030" s="275">
        <v>45199</v>
      </c>
      <c r="I1030" s="1">
        <v>0</v>
      </c>
      <c r="J1030" s="1">
        <v>1</v>
      </c>
      <c r="K1030" s="1">
        <v>6</v>
      </c>
      <c r="L1030" s="1">
        <v>30</v>
      </c>
      <c r="M1030" s="1">
        <v>2</v>
      </c>
      <c r="N1030" s="1">
        <v>17.690000000000001</v>
      </c>
      <c r="O1030" s="1">
        <v>19.2</v>
      </c>
      <c r="P1030" s="1">
        <v>190000</v>
      </c>
      <c r="Q1030" s="1">
        <v>9495</v>
      </c>
      <c r="R1030" s="1">
        <v>148697</v>
      </c>
      <c r="S1030" s="1">
        <v>0</v>
      </c>
      <c r="T1030" s="1">
        <v>0</v>
      </c>
      <c r="U1030" s="1">
        <v>0</v>
      </c>
      <c r="W1030" s="1">
        <v>0</v>
      </c>
      <c r="X1030" s="1">
        <v>0</v>
      </c>
      <c r="Y1030" s="1">
        <v>0</v>
      </c>
      <c r="AB1030" s="275">
        <v>44651</v>
      </c>
      <c r="AC1030" s="1">
        <v>1</v>
      </c>
      <c r="AD1030" s="1" t="s">
        <v>2623</v>
      </c>
      <c r="AE1030" s="1">
        <v>1</v>
      </c>
      <c r="AF1030" s="1">
        <v>30</v>
      </c>
      <c r="AG1030" s="1">
        <v>0</v>
      </c>
      <c r="AN1030" s="1">
        <v>1</v>
      </c>
      <c r="AO1030" s="1">
        <v>1</v>
      </c>
      <c r="AR1030" s="276">
        <v>2294.11</v>
      </c>
      <c r="AS1030" s="1" t="s">
        <v>2657</v>
      </c>
      <c r="AT1030" s="1">
        <v>0</v>
      </c>
      <c r="AU1030" s="1">
        <v>0</v>
      </c>
      <c r="AX1030" s="1">
        <v>5</v>
      </c>
      <c r="BC1030" s="1">
        <v>1</v>
      </c>
      <c r="BD1030" s="1">
        <v>7</v>
      </c>
      <c r="BE1030" s="1">
        <v>2</v>
      </c>
      <c r="BF1030" s="296">
        <v>12256.743275252504</v>
      </c>
    </row>
    <row r="1031" spans="1:58" x14ac:dyDescent="0.3">
      <c r="A1031" s="273">
        <f t="shared" si="65"/>
        <v>423754.54668199853</v>
      </c>
      <c r="B1031" s="1" t="s">
        <v>2621</v>
      </c>
      <c r="C1031" s="274">
        <v>28492224</v>
      </c>
      <c r="D1031" s="1">
        <v>144205</v>
      </c>
      <c r="E1031" s="1">
        <v>4</v>
      </c>
      <c r="F1031" s="1" t="s">
        <v>5045</v>
      </c>
      <c r="G1031" s="275">
        <v>44469</v>
      </c>
      <c r="H1031" s="275">
        <v>45199</v>
      </c>
      <c r="I1031" s="1">
        <v>0</v>
      </c>
      <c r="J1031" s="1">
        <v>1</v>
      </c>
      <c r="K1031" s="1">
        <v>6</v>
      </c>
      <c r="L1031" s="1">
        <v>30</v>
      </c>
      <c r="M1031" s="1">
        <v>2</v>
      </c>
      <c r="N1031" s="1">
        <v>17.690000000000001</v>
      </c>
      <c r="O1031" s="1">
        <v>19.2</v>
      </c>
      <c r="P1031" s="1">
        <v>600000</v>
      </c>
      <c r="Q1031" s="1">
        <v>29984</v>
      </c>
      <c r="R1031" s="1">
        <v>469572</v>
      </c>
      <c r="S1031" s="1">
        <v>0</v>
      </c>
      <c r="T1031" s="1">
        <v>0</v>
      </c>
      <c r="U1031" s="1">
        <v>0</v>
      </c>
      <c r="W1031" s="1">
        <v>0</v>
      </c>
      <c r="X1031" s="1">
        <v>0</v>
      </c>
      <c r="Y1031" s="1">
        <v>0</v>
      </c>
      <c r="AB1031" s="275">
        <v>44651</v>
      </c>
      <c r="AC1031" s="1">
        <v>1</v>
      </c>
      <c r="AD1031" s="1" t="s">
        <v>2623</v>
      </c>
      <c r="AE1031" s="1">
        <v>1</v>
      </c>
      <c r="AF1031" s="1">
        <v>30</v>
      </c>
      <c r="AG1031" s="1">
        <v>0</v>
      </c>
      <c r="AN1031" s="1">
        <v>1</v>
      </c>
      <c r="AO1031" s="1">
        <v>1</v>
      </c>
      <c r="AR1031" s="276">
        <v>7111.74</v>
      </c>
      <c r="AS1031" s="1" t="s">
        <v>2657</v>
      </c>
      <c r="AT1031" s="1">
        <v>0</v>
      </c>
      <c r="AU1031" s="1">
        <v>0</v>
      </c>
      <c r="AX1031" s="1">
        <v>5</v>
      </c>
      <c r="BC1031" s="1">
        <v>1</v>
      </c>
      <c r="BD1031" s="1">
        <v>7</v>
      </c>
      <c r="BE1031" s="1">
        <v>2</v>
      </c>
      <c r="BF1031" s="296">
        <v>38705.713318001493</v>
      </c>
    </row>
    <row r="1032" spans="1:58" x14ac:dyDescent="0.3">
      <c r="A1032" s="273">
        <f t="shared" si="65"/>
        <v>133176.27274371186</v>
      </c>
      <c r="B1032" s="1" t="s">
        <v>2621</v>
      </c>
      <c r="C1032" s="274">
        <v>28492224</v>
      </c>
      <c r="D1032" s="1">
        <v>144205</v>
      </c>
      <c r="E1032" s="1">
        <v>4</v>
      </c>
      <c r="F1032" s="1" t="s">
        <v>5008</v>
      </c>
      <c r="G1032" s="275">
        <v>44481</v>
      </c>
      <c r="H1032" s="275">
        <v>45230</v>
      </c>
      <c r="I1032" s="1">
        <v>0</v>
      </c>
      <c r="J1032" s="1">
        <v>1</v>
      </c>
      <c r="K1032" s="1">
        <v>5</v>
      </c>
      <c r="L1032" s="1">
        <v>30</v>
      </c>
      <c r="M1032" s="1">
        <v>2</v>
      </c>
      <c r="N1032" s="1">
        <v>17.690000000000001</v>
      </c>
      <c r="O1032" s="1">
        <v>19.2</v>
      </c>
      <c r="P1032" s="1">
        <v>180000</v>
      </c>
      <c r="Q1032" s="1">
        <v>8995</v>
      </c>
      <c r="R1032" s="1">
        <v>147640</v>
      </c>
      <c r="S1032" s="1">
        <v>0</v>
      </c>
      <c r="T1032" s="1">
        <v>0</v>
      </c>
      <c r="U1032" s="1">
        <v>0</v>
      </c>
      <c r="W1032" s="1">
        <v>0</v>
      </c>
      <c r="X1032" s="1">
        <v>0</v>
      </c>
      <c r="Y1032" s="1">
        <v>0</v>
      </c>
      <c r="AB1032" s="275">
        <v>44651</v>
      </c>
      <c r="AC1032" s="1">
        <v>1</v>
      </c>
      <c r="AD1032" s="1" t="s">
        <v>2623</v>
      </c>
      <c r="AE1032" s="1">
        <v>1</v>
      </c>
      <c r="AF1032" s="1">
        <v>30</v>
      </c>
      <c r="AG1032" s="1">
        <v>0</v>
      </c>
      <c r="AN1032" s="1">
        <v>1</v>
      </c>
      <c r="AO1032" s="1">
        <v>1</v>
      </c>
      <c r="AR1032" s="276">
        <v>2294.11</v>
      </c>
      <c r="AS1032" s="1" t="s">
        <v>2657</v>
      </c>
      <c r="AT1032" s="1">
        <v>0</v>
      </c>
      <c r="AU1032" s="1">
        <v>0</v>
      </c>
      <c r="AX1032" s="1">
        <v>5</v>
      </c>
      <c r="BC1032" s="1">
        <v>1</v>
      </c>
      <c r="BD1032" s="1">
        <v>7</v>
      </c>
      <c r="BE1032" s="1">
        <v>2</v>
      </c>
      <c r="BF1032" s="296">
        <v>12169.617256288153</v>
      </c>
    </row>
    <row r="1033" spans="1:58" x14ac:dyDescent="0.3">
      <c r="A1033" s="273">
        <f t="shared" si="65"/>
        <v>464159.78467696696</v>
      </c>
      <c r="B1033" s="1" t="s">
        <v>2621</v>
      </c>
      <c r="C1033" s="274">
        <v>28492224</v>
      </c>
      <c r="D1033" s="1">
        <v>144205</v>
      </c>
      <c r="E1033" s="1">
        <v>4</v>
      </c>
      <c r="F1033" s="1" t="s">
        <v>5380</v>
      </c>
      <c r="G1033" s="275">
        <v>44506</v>
      </c>
      <c r="H1033" s="275">
        <v>45260</v>
      </c>
      <c r="I1033" s="1">
        <v>0</v>
      </c>
      <c r="J1033" s="1">
        <v>1</v>
      </c>
      <c r="K1033" s="1">
        <v>4</v>
      </c>
      <c r="L1033" s="1">
        <v>30</v>
      </c>
      <c r="M1033" s="1">
        <v>2</v>
      </c>
      <c r="N1033" s="1">
        <v>17.690000000000001</v>
      </c>
      <c r="O1033" s="1">
        <v>19.2</v>
      </c>
      <c r="P1033" s="1">
        <v>600000</v>
      </c>
      <c r="Q1033" s="1">
        <v>29984</v>
      </c>
      <c r="R1033" s="1">
        <v>514357</v>
      </c>
      <c r="S1033" s="1">
        <v>0</v>
      </c>
      <c r="T1033" s="1">
        <v>0</v>
      </c>
      <c r="U1033" s="1">
        <v>0</v>
      </c>
      <c r="W1033" s="1">
        <v>0</v>
      </c>
      <c r="X1033" s="1">
        <v>0</v>
      </c>
      <c r="Y1033" s="1">
        <v>0</v>
      </c>
      <c r="AB1033" s="275">
        <v>44651</v>
      </c>
      <c r="AC1033" s="1">
        <v>1</v>
      </c>
      <c r="AD1033" s="1" t="s">
        <v>2623</v>
      </c>
      <c r="AE1033" s="1">
        <v>1</v>
      </c>
      <c r="AF1033" s="1">
        <v>30</v>
      </c>
      <c r="AG1033" s="1">
        <v>0</v>
      </c>
      <c r="AN1033" s="1">
        <v>1</v>
      </c>
      <c r="AO1033" s="1">
        <v>1</v>
      </c>
      <c r="AR1033" s="276">
        <v>7799.98</v>
      </c>
      <c r="AS1033" s="1" t="s">
        <v>2657</v>
      </c>
      <c r="AT1033" s="1">
        <v>0</v>
      </c>
      <c r="AU1033" s="1">
        <v>0</v>
      </c>
      <c r="AX1033" s="1">
        <v>5</v>
      </c>
      <c r="BC1033" s="1">
        <v>1</v>
      </c>
      <c r="BD1033" s="1">
        <v>7</v>
      </c>
      <c r="BE1033" s="1">
        <v>2</v>
      </c>
      <c r="BF1033" s="296">
        <v>42397.235323033092</v>
      </c>
    </row>
    <row r="1034" spans="1:58" x14ac:dyDescent="0.3">
      <c r="A1034" s="273">
        <f t="shared" si="65"/>
        <v>2707523.080110644</v>
      </c>
      <c r="B1034" s="1" t="s">
        <v>2621</v>
      </c>
      <c r="C1034" s="274">
        <v>28492224</v>
      </c>
      <c r="D1034" s="1">
        <v>144205</v>
      </c>
      <c r="E1034" s="1">
        <v>4</v>
      </c>
      <c r="F1034" s="1" t="s">
        <v>6472</v>
      </c>
      <c r="G1034" s="275">
        <v>44650</v>
      </c>
      <c r="H1034" s="275">
        <v>45382</v>
      </c>
      <c r="I1034" s="1">
        <v>0</v>
      </c>
      <c r="J1034" s="1">
        <v>1</v>
      </c>
      <c r="K1034" s="1">
        <v>0</v>
      </c>
      <c r="L1034" s="1">
        <v>30</v>
      </c>
      <c r="M1034" s="1">
        <v>2</v>
      </c>
      <c r="N1034" s="1">
        <v>17.7</v>
      </c>
      <c r="O1034" s="1">
        <v>19.2</v>
      </c>
      <c r="P1034" s="1">
        <v>3000000</v>
      </c>
      <c r="Q1034" s="1">
        <v>149922</v>
      </c>
      <c r="R1034" s="1">
        <v>3000000</v>
      </c>
      <c r="S1034" s="1">
        <v>0</v>
      </c>
      <c r="T1034" s="1">
        <v>0</v>
      </c>
      <c r="U1034" s="1">
        <v>0</v>
      </c>
      <c r="W1034" s="1">
        <v>0</v>
      </c>
      <c r="X1034" s="1">
        <v>0</v>
      </c>
      <c r="Y1034" s="1">
        <v>0</v>
      </c>
      <c r="AB1034" s="275">
        <v>44650</v>
      </c>
      <c r="AC1034" s="1">
        <v>1</v>
      </c>
      <c r="AD1034" s="1" t="s">
        <v>2623</v>
      </c>
      <c r="AE1034" s="1">
        <v>1</v>
      </c>
      <c r="AF1034" s="1">
        <v>30</v>
      </c>
      <c r="AG1034" s="1">
        <v>0</v>
      </c>
      <c r="AN1034" s="1">
        <v>1</v>
      </c>
      <c r="AO1034" s="1">
        <v>1</v>
      </c>
      <c r="AR1034" s="276">
        <v>45193.99</v>
      </c>
      <c r="AS1034" s="1" t="s">
        <v>2657</v>
      </c>
      <c r="AT1034" s="1">
        <v>0</v>
      </c>
      <c r="AU1034" s="1">
        <v>0</v>
      </c>
      <c r="AX1034" s="1">
        <v>5</v>
      </c>
      <c r="BC1034" s="1">
        <v>1</v>
      </c>
      <c r="BD1034" s="1">
        <v>7</v>
      </c>
      <c r="BE1034" s="1">
        <v>2</v>
      </c>
      <c r="BF1034" s="296">
        <v>247282.92988935561</v>
      </c>
    </row>
    <row r="1035" spans="1:58" x14ac:dyDescent="0.3">
      <c r="A1035" s="273">
        <f t="shared" si="65"/>
        <v>1769719.9937724464</v>
      </c>
      <c r="B1035" s="1" t="s">
        <v>2621</v>
      </c>
      <c r="C1035" s="274">
        <v>28602770</v>
      </c>
      <c r="D1035" s="1">
        <v>144105</v>
      </c>
      <c r="E1035" s="1">
        <v>4</v>
      </c>
      <c r="F1035" s="1" t="s">
        <v>2738</v>
      </c>
      <c r="G1035" s="275">
        <v>43084</v>
      </c>
      <c r="H1035" s="275">
        <v>44926</v>
      </c>
      <c r="I1035" s="1">
        <v>0</v>
      </c>
      <c r="J1035" s="1">
        <v>1</v>
      </c>
      <c r="K1035" s="1">
        <v>35</v>
      </c>
      <c r="L1035" s="1">
        <v>30</v>
      </c>
      <c r="M1035" s="1">
        <v>2</v>
      </c>
      <c r="N1035" s="1">
        <v>10.199999999999999</v>
      </c>
      <c r="O1035" s="1">
        <v>10.69</v>
      </c>
      <c r="P1035" s="1">
        <v>20121886</v>
      </c>
      <c r="Q1035" s="1">
        <v>429513</v>
      </c>
      <c r="R1035" s="1">
        <v>3706353</v>
      </c>
      <c r="S1035" s="1">
        <v>0</v>
      </c>
      <c r="T1035" s="1">
        <v>0</v>
      </c>
      <c r="U1035" s="1">
        <v>0</v>
      </c>
      <c r="W1035" s="1">
        <v>0</v>
      </c>
      <c r="X1035" s="1">
        <v>0</v>
      </c>
      <c r="Y1035" s="1">
        <v>0</v>
      </c>
      <c r="AB1035" s="275">
        <v>44651</v>
      </c>
      <c r="AC1035" s="1">
        <v>1</v>
      </c>
      <c r="AD1035" s="1" t="s">
        <v>2623</v>
      </c>
      <c r="AE1035" s="1">
        <v>1</v>
      </c>
      <c r="AF1035" s="1">
        <v>30</v>
      </c>
      <c r="AG1035" s="1">
        <v>0</v>
      </c>
      <c r="AN1035" s="1">
        <v>1</v>
      </c>
      <c r="AO1035" s="1">
        <v>1</v>
      </c>
      <c r="AR1035" s="276">
        <v>367161.19</v>
      </c>
      <c r="AS1035" s="1" t="s">
        <v>2632</v>
      </c>
      <c r="AT1035" s="1">
        <v>0</v>
      </c>
      <c r="AU1035" s="1">
        <v>0</v>
      </c>
      <c r="AV1035" s="1" t="s">
        <v>2625</v>
      </c>
      <c r="AW1035" s="1" t="s">
        <v>2626</v>
      </c>
      <c r="AX1035" s="1">
        <v>5</v>
      </c>
      <c r="BC1035" s="1">
        <v>1</v>
      </c>
      <c r="BD1035" s="1">
        <v>7</v>
      </c>
      <c r="BE1035" s="1">
        <v>2</v>
      </c>
      <c r="BF1035" s="296">
        <v>1569471.8162275536</v>
      </c>
    </row>
    <row r="1036" spans="1:58" x14ac:dyDescent="0.3">
      <c r="A1036" s="273">
        <f t="shared" si="65"/>
        <v>10406018.006227555</v>
      </c>
      <c r="B1036" s="1" t="s">
        <v>2621</v>
      </c>
      <c r="C1036" s="274">
        <v>28602770</v>
      </c>
      <c r="D1036" s="1">
        <v>144105</v>
      </c>
      <c r="E1036" s="1">
        <v>4</v>
      </c>
      <c r="F1036" s="1" t="s">
        <v>4369</v>
      </c>
      <c r="G1036" s="275">
        <v>44312</v>
      </c>
      <c r="H1036" s="275">
        <v>45412</v>
      </c>
      <c r="I1036" s="1">
        <v>0</v>
      </c>
      <c r="J1036" s="1">
        <v>1</v>
      </c>
      <c r="K1036" s="1">
        <v>11</v>
      </c>
      <c r="L1036" s="1">
        <v>30</v>
      </c>
      <c r="M1036" s="1">
        <v>2</v>
      </c>
      <c r="N1036" s="1">
        <v>9</v>
      </c>
      <c r="O1036" s="1">
        <v>9.3800000000000008</v>
      </c>
      <c r="P1036" s="1">
        <v>30117085</v>
      </c>
      <c r="Q1036" s="1">
        <v>963377</v>
      </c>
      <c r="R1036" s="1">
        <v>21794940</v>
      </c>
      <c r="S1036" s="1">
        <v>0</v>
      </c>
      <c r="T1036" s="1">
        <v>0</v>
      </c>
      <c r="U1036" s="1">
        <v>0</v>
      </c>
      <c r="W1036" s="1">
        <v>0</v>
      </c>
      <c r="X1036" s="1">
        <v>0</v>
      </c>
      <c r="Y1036" s="1">
        <v>0</v>
      </c>
      <c r="AB1036" s="275">
        <v>44651</v>
      </c>
      <c r="AC1036" s="1">
        <v>1</v>
      </c>
      <c r="AD1036" s="1" t="s">
        <v>2623</v>
      </c>
      <c r="AE1036" s="1">
        <v>1</v>
      </c>
      <c r="AF1036" s="1">
        <v>30</v>
      </c>
      <c r="AG1036" s="1">
        <v>0</v>
      </c>
      <c r="AN1036" s="1">
        <v>1</v>
      </c>
      <c r="AO1036" s="1">
        <v>1</v>
      </c>
      <c r="AR1036" s="276">
        <v>2159756.81</v>
      </c>
      <c r="AS1036" s="1" t="s">
        <v>2677</v>
      </c>
      <c r="AT1036" s="1">
        <v>0</v>
      </c>
      <c r="AU1036" s="1">
        <v>0</v>
      </c>
      <c r="AV1036" s="1" t="s">
        <v>2625</v>
      </c>
      <c r="AW1036" s="1" t="s">
        <v>2626</v>
      </c>
      <c r="AX1036" s="1">
        <v>5</v>
      </c>
      <c r="BC1036" s="1">
        <v>1</v>
      </c>
      <c r="BD1036" s="1">
        <v>7</v>
      </c>
      <c r="BE1036" s="1">
        <v>2</v>
      </c>
      <c r="BF1036" s="296">
        <v>9229165.1837724466</v>
      </c>
    </row>
    <row r="1037" spans="1:58" x14ac:dyDescent="0.3">
      <c r="A1037" s="273">
        <f t="shared" si="65"/>
        <v>3786771</v>
      </c>
      <c r="B1037" s="1" t="s">
        <v>2621</v>
      </c>
      <c r="C1037" s="274">
        <v>28624699</v>
      </c>
      <c r="D1037" s="1">
        <v>144225</v>
      </c>
      <c r="E1037" s="1">
        <v>2</v>
      </c>
      <c r="F1037" s="1" t="s">
        <v>3203</v>
      </c>
      <c r="G1037" s="275">
        <v>43955</v>
      </c>
      <c r="H1037" s="275">
        <v>44712</v>
      </c>
      <c r="I1037" s="1">
        <v>330</v>
      </c>
      <c r="J1037" s="1">
        <v>1</v>
      </c>
      <c r="K1037" s="1">
        <v>12</v>
      </c>
      <c r="L1037" s="1">
        <v>30</v>
      </c>
      <c r="M1037" s="1">
        <v>2</v>
      </c>
      <c r="N1037" s="1">
        <v>18.52</v>
      </c>
      <c r="O1037" s="1">
        <v>20.170000000000002</v>
      </c>
      <c r="P1037" s="1">
        <v>6082611</v>
      </c>
      <c r="Q1037" s="1">
        <v>156793</v>
      </c>
      <c r="R1037" s="1">
        <v>3786771</v>
      </c>
      <c r="S1037" s="1">
        <v>118380</v>
      </c>
      <c r="T1037" s="1">
        <v>0</v>
      </c>
      <c r="U1037" s="1">
        <v>0</v>
      </c>
      <c r="W1037" s="1">
        <v>1893386</v>
      </c>
      <c r="X1037" s="1">
        <v>118380</v>
      </c>
      <c r="Y1037" s="1">
        <v>239399</v>
      </c>
      <c r="AB1037" s="275">
        <v>44384</v>
      </c>
      <c r="AC1037" s="1">
        <v>1</v>
      </c>
      <c r="AD1037" s="1" t="s">
        <v>2623</v>
      </c>
      <c r="AE1037" s="1">
        <v>1</v>
      </c>
      <c r="AF1037" s="1">
        <v>30</v>
      </c>
      <c r="AG1037" s="1">
        <v>3480530</v>
      </c>
      <c r="AN1037" s="1">
        <v>1</v>
      </c>
      <c r="AO1037" s="1">
        <v>1</v>
      </c>
      <c r="AP1037" s="1">
        <v>43955</v>
      </c>
      <c r="AQ1037" s="1" t="s">
        <v>2621</v>
      </c>
      <c r="AR1037" s="276">
        <v>0</v>
      </c>
      <c r="AS1037" s="1" t="s">
        <v>2624</v>
      </c>
      <c r="AT1037" s="1">
        <v>1</v>
      </c>
      <c r="AU1037" s="1">
        <v>0</v>
      </c>
      <c r="AX1037" s="1">
        <v>5</v>
      </c>
      <c r="BC1037" s="1">
        <v>1</v>
      </c>
      <c r="BD1037" s="1">
        <v>7</v>
      </c>
      <c r="BE1037" s="1">
        <v>2</v>
      </c>
      <c r="BF1037" s="296">
        <v>0</v>
      </c>
    </row>
    <row r="1038" spans="1:58" x14ac:dyDescent="0.3">
      <c r="A1038" s="273">
        <f t="shared" si="65"/>
        <v>3517218.4899065094</v>
      </c>
      <c r="B1038" s="1" t="s">
        <v>2621</v>
      </c>
      <c r="C1038" s="274">
        <v>29067466</v>
      </c>
      <c r="D1038" s="1">
        <v>144205</v>
      </c>
      <c r="E1038" s="1">
        <v>4</v>
      </c>
      <c r="F1038" s="1" t="s">
        <v>4588</v>
      </c>
      <c r="G1038" s="275">
        <v>44400</v>
      </c>
      <c r="H1038" s="275">
        <v>45504</v>
      </c>
      <c r="I1038" s="1">
        <v>1</v>
      </c>
      <c r="J1038" s="1">
        <v>1</v>
      </c>
      <c r="K1038" s="1">
        <v>7</v>
      </c>
      <c r="L1038" s="1">
        <v>30</v>
      </c>
      <c r="M1038" s="1">
        <v>2</v>
      </c>
      <c r="N1038" s="1">
        <v>7.89</v>
      </c>
      <c r="O1038" s="1">
        <v>8.18</v>
      </c>
      <c r="P1038" s="1">
        <v>13846347</v>
      </c>
      <c r="Q1038" s="1">
        <v>435776</v>
      </c>
      <c r="R1038" s="1">
        <v>11415907</v>
      </c>
      <c r="S1038" s="1">
        <v>75069</v>
      </c>
      <c r="T1038" s="1">
        <v>0</v>
      </c>
      <c r="U1038" s="1">
        <v>0</v>
      </c>
      <c r="W1038" s="1">
        <v>0</v>
      </c>
      <c r="X1038" s="1">
        <v>0</v>
      </c>
      <c r="Y1038" s="1">
        <v>0</v>
      </c>
      <c r="AB1038" s="275">
        <v>44638</v>
      </c>
      <c r="AC1038" s="1">
        <v>1</v>
      </c>
      <c r="AD1038" s="1" t="s">
        <v>2623</v>
      </c>
      <c r="AE1038" s="1">
        <v>1</v>
      </c>
      <c r="AF1038" s="1">
        <v>30</v>
      </c>
      <c r="AG1038" s="1">
        <v>356871</v>
      </c>
      <c r="AN1038" s="1">
        <v>1</v>
      </c>
      <c r="AO1038" s="1">
        <v>1</v>
      </c>
      <c r="AR1038" s="276">
        <v>1072902.8400000001</v>
      </c>
      <c r="AS1038" s="1" t="s">
        <v>2624</v>
      </c>
      <c r="AT1038" s="1">
        <v>0</v>
      </c>
      <c r="AU1038" s="1">
        <v>0</v>
      </c>
      <c r="AX1038" s="1">
        <v>5</v>
      </c>
      <c r="BC1038" s="1">
        <v>1</v>
      </c>
      <c r="BD1038" s="1">
        <v>7</v>
      </c>
      <c r="BE1038" s="1">
        <v>2</v>
      </c>
      <c r="BF1038" s="296">
        <v>6825785.6700934907</v>
      </c>
    </row>
    <row r="1039" spans="1:58" x14ac:dyDescent="0.3">
      <c r="A1039" s="273">
        <f t="shared" si="65"/>
        <v>1651449.5100934901</v>
      </c>
      <c r="B1039" s="1" t="s">
        <v>2621</v>
      </c>
      <c r="C1039" s="274">
        <v>29067466</v>
      </c>
      <c r="D1039" s="1">
        <v>144205</v>
      </c>
      <c r="E1039" s="1">
        <v>4</v>
      </c>
      <c r="F1039" s="1" t="s">
        <v>4589</v>
      </c>
      <c r="G1039" s="275">
        <v>44400</v>
      </c>
      <c r="H1039" s="275">
        <v>45504</v>
      </c>
      <c r="I1039" s="1">
        <v>1</v>
      </c>
      <c r="J1039" s="1">
        <v>1</v>
      </c>
      <c r="K1039" s="1">
        <v>7</v>
      </c>
      <c r="L1039" s="1">
        <v>30</v>
      </c>
      <c r="M1039" s="1">
        <v>2</v>
      </c>
      <c r="N1039" s="1">
        <v>10.199999999999999</v>
      </c>
      <c r="O1039" s="1">
        <v>10.69</v>
      </c>
      <c r="P1039" s="1">
        <v>6461594</v>
      </c>
      <c r="Q1039" s="1">
        <v>210332</v>
      </c>
      <c r="R1039" s="1">
        <v>5360076</v>
      </c>
      <c r="S1039" s="1">
        <v>45561</v>
      </c>
      <c r="T1039" s="1">
        <v>0</v>
      </c>
      <c r="U1039" s="1">
        <v>0</v>
      </c>
      <c r="W1039" s="1">
        <v>0</v>
      </c>
      <c r="X1039" s="1">
        <v>0</v>
      </c>
      <c r="Y1039" s="1">
        <v>0</v>
      </c>
      <c r="AB1039" s="275">
        <v>44638</v>
      </c>
      <c r="AC1039" s="1">
        <v>1</v>
      </c>
      <c r="AD1039" s="1" t="s">
        <v>2623</v>
      </c>
      <c r="AE1039" s="1">
        <v>1</v>
      </c>
      <c r="AF1039" s="1">
        <v>30</v>
      </c>
      <c r="AG1039" s="1">
        <v>162970</v>
      </c>
      <c r="AN1039" s="1">
        <v>1</v>
      </c>
      <c r="AO1039" s="1">
        <v>1</v>
      </c>
      <c r="AR1039" s="276">
        <v>503736.16</v>
      </c>
      <c r="AS1039" s="1" t="s">
        <v>2624</v>
      </c>
      <c r="AT1039" s="1">
        <v>0</v>
      </c>
      <c r="AU1039" s="1">
        <v>0</v>
      </c>
      <c r="AX1039" s="1">
        <v>5</v>
      </c>
      <c r="BC1039" s="1">
        <v>1</v>
      </c>
      <c r="BD1039" s="1">
        <v>7</v>
      </c>
      <c r="BE1039" s="1">
        <v>2</v>
      </c>
      <c r="BF1039" s="296">
        <v>3204890.3299065097</v>
      </c>
    </row>
    <row r="1040" spans="1:58" x14ac:dyDescent="0.3">
      <c r="A1040" s="273">
        <f t="shared" si="65"/>
        <v>1617972</v>
      </c>
      <c r="B1040" s="1" t="s">
        <v>2621</v>
      </c>
      <c r="C1040" s="274">
        <v>29227669</v>
      </c>
      <c r="D1040" s="1">
        <v>144205</v>
      </c>
      <c r="E1040" s="1">
        <v>4</v>
      </c>
      <c r="F1040" s="1" t="s">
        <v>4536</v>
      </c>
      <c r="G1040" s="275">
        <v>44403</v>
      </c>
      <c r="H1040" s="275">
        <v>45504</v>
      </c>
      <c r="I1040" s="1">
        <v>1</v>
      </c>
      <c r="J1040" s="1">
        <v>1</v>
      </c>
      <c r="K1040" s="1">
        <v>7</v>
      </c>
      <c r="L1040" s="1">
        <v>30</v>
      </c>
      <c r="M1040" s="1">
        <v>2</v>
      </c>
      <c r="N1040" s="1">
        <v>9.16</v>
      </c>
      <c r="O1040" s="1">
        <v>9.56</v>
      </c>
      <c r="P1040" s="1">
        <v>20046600</v>
      </c>
      <c r="Q1040" s="1">
        <v>642819</v>
      </c>
      <c r="R1040" s="1">
        <v>16584134</v>
      </c>
      <c r="S1040" s="1">
        <v>126703</v>
      </c>
      <c r="T1040" s="1">
        <v>0</v>
      </c>
      <c r="U1040" s="1">
        <v>0</v>
      </c>
      <c r="W1040" s="1">
        <v>0</v>
      </c>
      <c r="X1040" s="1">
        <v>0</v>
      </c>
      <c r="Y1040" s="1">
        <v>0</v>
      </c>
      <c r="AB1040" s="275">
        <v>44622</v>
      </c>
      <c r="AC1040" s="1">
        <v>1</v>
      </c>
      <c r="AD1040" s="1" t="s">
        <v>2623</v>
      </c>
      <c r="AE1040" s="1">
        <v>1</v>
      </c>
      <c r="AF1040" s="1">
        <v>30</v>
      </c>
      <c r="AG1040" s="1">
        <v>510544</v>
      </c>
      <c r="AN1040" s="1">
        <v>1</v>
      </c>
      <c r="AO1040" s="1">
        <v>1</v>
      </c>
      <c r="AR1040" s="276">
        <v>1955376</v>
      </c>
      <c r="AS1040" s="1" t="s">
        <v>2632</v>
      </c>
      <c r="AT1040" s="1">
        <v>0</v>
      </c>
      <c r="AU1040" s="1">
        <v>0</v>
      </c>
      <c r="AX1040" s="1">
        <v>5</v>
      </c>
      <c r="BC1040" s="1">
        <v>1</v>
      </c>
      <c r="BD1040" s="1">
        <v>7</v>
      </c>
      <c r="BE1040" s="1">
        <v>2</v>
      </c>
      <c r="BF1040" s="296">
        <v>13010786</v>
      </c>
    </row>
    <row r="1041" spans="1:58" x14ac:dyDescent="0.3">
      <c r="A1041" s="273">
        <f t="shared" si="65"/>
        <v>20972588</v>
      </c>
      <c r="B1041" s="1" t="s">
        <v>2621</v>
      </c>
      <c r="C1041" s="274">
        <v>29246769</v>
      </c>
      <c r="D1041" s="1">
        <v>144225</v>
      </c>
      <c r="E1041" s="1">
        <v>4</v>
      </c>
      <c r="F1041" s="1" t="s">
        <v>2739</v>
      </c>
      <c r="G1041" s="275">
        <v>42993</v>
      </c>
      <c r="H1041" s="275">
        <v>44804</v>
      </c>
      <c r="I1041" s="1">
        <v>1020</v>
      </c>
      <c r="J1041" s="1">
        <v>1</v>
      </c>
      <c r="K1041" s="1">
        <v>0</v>
      </c>
      <c r="L1041" s="1">
        <v>30</v>
      </c>
      <c r="M1041" s="1">
        <v>2</v>
      </c>
      <c r="N1041" s="1">
        <v>14.76</v>
      </c>
      <c r="O1041" s="1">
        <v>15.8</v>
      </c>
      <c r="P1041" s="1">
        <v>28891379</v>
      </c>
      <c r="Q1041" s="1">
        <v>683690</v>
      </c>
      <c r="R1041" s="1">
        <v>20972588</v>
      </c>
      <c r="S1041" s="1">
        <v>766199</v>
      </c>
      <c r="T1041" s="1">
        <v>0</v>
      </c>
      <c r="U1041" s="1">
        <v>0</v>
      </c>
      <c r="W1041" s="1">
        <v>20972588</v>
      </c>
      <c r="X1041" s="1">
        <v>766199</v>
      </c>
      <c r="Y1041" s="1">
        <v>4535332</v>
      </c>
      <c r="AB1041" s="275">
        <v>44621</v>
      </c>
      <c r="AC1041" s="1">
        <v>1</v>
      </c>
      <c r="AD1041" s="1" t="s">
        <v>2623</v>
      </c>
      <c r="AE1041" s="1">
        <v>1</v>
      </c>
      <c r="AF1041" s="1">
        <v>30</v>
      </c>
      <c r="AG1041" s="1">
        <v>18150603</v>
      </c>
      <c r="AN1041" s="1">
        <v>1</v>
      </c>
      <c r="AO1041" s="1">
        <v>1</v>
      </c>
      <c r="AR1041" s="276">
        <v>0</v>
      </c>
      <c r="AS1041" s="1" t="s">
        <v>2624</v>
      </c>
      <c r="AT1041" s="1">
        <v>0</v>
      </c>
      <c r="AU1041" s="1">
        <v>0</v>
      </c>
      <c r="AX1041" s="1">
        <v>5</v>
      </c>
      <c r="BC1041" s="1">
        <v>1</v>
      </c>
      <c r="BD1041" s="1">
        <v>7</v>
      </c>
      <c r="BE1041" s="1">
        <v>2</v>
      </c>
      <c r="BF1041" s="296">
        <v>0</v>
      </c>
    </row>
    <row r="1042" spans="1:58" x14ac:dyDescent="0.3">
      <c r="A1042" s="273">
        <f t="shared" si="65"/>
        <v>0</v>
      </c>
      <c r="B1042" s="1" t="s">
        <v>2621</v>
      </c>
      <c r="C1042" s="274">
        <v>29204462</v>
      </c>
      <c r="D1042" s="1">
        <v>141205</v>
      </c>
      <c r="E1042" s="1">
        <v>4</v>
      </c>
      <c r="F1042" s="1" t="s">
        <v>2678</v>
      </c>
      <c r="G1042" s="275">
        <v>43298</v>
      </c>
      <c r="H1042" s="275">
        <v>44742</v>
      </c>
      <c r="I1042" s="1">
        <v>30</v>
      </c>
      <c r="J1042" s="1">
        <v>1</v>
      </c>
      <c r="K1042" s="1">
        <v>38</v>
      </c>
      <c r="L1042" s="1">
        <v>30</v>
      </c>
      <c r="M1042" s="1">
        <v>2</v>
      </c>
      <c r="N1042" s="1">
        <v>13.44</v>
      </c>
      <c r="O1042" s="1">
        <v>14.29</v>
      </c>
      <c r="P1042" s="1">
        <v>37315536</v>
      </c>
      <c r="Q1042" s="1">
        <v>500000</v>
      </c>
      <c r="R1042" s="1">
        <v>2318515</v>
      </c>
      <c r="S1042" s="1">
        <v>46626</v>
      </c>
      <c r="T1042" s="1">
        <v>0</v>
      </c>
      <c r="U1042" s="1">
        <v>32000000</v>
      </c>
      <c r="V1042" s="275">
        <v>43297</v>
      </c>
      <c r="W1042" s="1">
        <v>0</v>
      </c>
      <c r="X1042" s="1">
        <v>0</v>
      </c>
      <c r="Y1042" s="1">
        <v>0</v>
      </c>
      <c r="AB1042" s="275">
        <v>44608</v>
      </c>
      <c r="AC1042" s="1">
        <v>3</v>
      </c>
      <c r="AD1042" s="1" t="s">
        <v>2623</v>
      </c>
      <c r="AE1042" s="1">
        <v>1</v>
      </c>
      <c r="AF1042" s="1">
        <v>30</v>
      </c>
      <c r="AG1042" s="1">
        <v>953374</v>
      </c>
      <c r="AN1042" s="1">
        <v>1</v>
      </c>
      <c r="AO1042" s="1">
        <v>1</v>
      </c>
      <c r="AR1042" s="276">
        <v>465713</v>
      </c>
      <c r="AS1042" s="1" t="s">
        <v>2624</v>
      </c>
      <c r="AT1042" s="1">
        <v>0</v>
      </c>
      <c r="AU1042" s="1">
        <v>0</v>
      </c>
      <c r="AX1042" s="1">
        <v>5</v>
      </c>
      <c r="BC1042" s="1">
        <v>1</v>
      </c>
      <c r="BD1042" s="1">
        <v>7</v>
      </c>
      <c r="BE1042" s="1">
        <v>2</v>
      </c>
      <c r="BF1042" s="296">
        <v>3107639</v>
      </c>
    </row>
    <row r="1043" spans="1:58" x14ac:dyDescent="0.3">
      <c r="A1043" s="273">
        <f t="shared" si="65"/>
        <v>18413400.920925282</v>
      </c>
      <c r="B1043" s="1" t="s">
        <v>2621</v>
      </c>
      <c r="C1043" s="274">
        <v>29404664</v>
      </c>
      <c r="D1043" s="1">
        <v>141105</v>
      </c>
      <c r="E1043" s="1">
        <v>2</v>
      </c>
      <c r="F1043" s="1" t="s">
        <v>2760</v>
      </c>
      <c r="G1043" s="275">
        <v>43580</v>
      </c>
      <c r="H1043" s="275">
        <v>45107</v>
      </c>
      <c r="I1043" s="1">
        <v>0</v>
      </c>
      <c r="J1043" s="1">
        <v>1</v>
      </c>
      <c r="K1043" s="1">
        <v>37</v>
      </c>
      <c r="L1043" s="1">
        <v>30</v>
      </c>
      <c r="M1043" s="1">
        <v>2</v>
      </c>
      <c r="N1043" s="1">
        <v>10.199999999999999</v>
      </c>
      <c r="O1043" s="1">
        <v>10.69</v>
      </c>
      <c r="P1043" s="1">
        <v>122789161</v>
      </c>
      <c r="Q1043" s="1">
        <v>1205800</v>
      </c>
      <c r="R1043" s="1">
        <v>29041650</v>
      </c>
      <c r="S1043" s="1">
        <v>0</v>
      </c>
      <c r="T1043" s="1">
        <v>0</v>
      </c>
      <c r="U1043" s="1">
        <v>144262150</v>
      </c>
      <c r="V1043" s="1">
        <v>43585</v>
      </c>
      <c r="W1043" s="1">
        <v>0</v>
      </c>
      <c r="X1043" s="1">
        <v>0</v>
      </c>
      <c r="Y1043" s="1">
        <v>0</v>
      </c>
      <c r="Z1043" s="1" t="s">
        <v>2761</v>
      </c>
      <c r="AA1043" s="1" t="s">
        <v>2762</v>
      </c>
      <c r="AB1043" s="275">
        <v>44651</v>
      </c>
      <c r="AC1043" s="1">
        <v>2</v>
      </c>
      <c r="AD1043" s="1" t="s">
        <v>2623</v>
      </c>
      <c r="AE1043" s="1">
        <v>1</v>
      </c>
      <c r="AF1043" s="1">
        <v>30</v>
      </c>
      <c r="AG1043" s="1">
        <v>0</v>
      </c>
      <c r="AN1043" s="1">
        <v>1</v>
      </c>
      <c r="AO1043" s="1">
        <v>1</v>
      </c>
      <c r="AP1043" s="1">
        <v>44348</v>
      </c>
      <c r="AQ1043" s="1" t="s">
        <v>2629</v>
      </c>
      <c r="AR1043" s="276">
        <v>1328599.05</v>
      </c>
      <c r="AS1043" s="1" t="s">
        <v>2655</v>
      </c>
      <c r="AT1043" s="1">
        <v>1</v>
      </c>
      <c r="AU1043" s="1">
        <v>0</v>
      </c>
      <c r="AV1043" s="1" t="s">
        <v>2625</v>
      </c>
      <c r="AW1043" s="1" t="s">
        <v>2626</v>
      </c>
      <c r="AX1043" s="1">
        <v>5</v>
      </c>
      <c r="BC1043" s="1">
        <v>1</v>
      </c>
      <c r="BD1043" s="1">
        <v>7</v>
      </c>
      <c r="BE1043" s="1">
        <v>2</v>
      </c>
      <c r="BF1043" s="296">
        <v>9299650.0290747155</v>
      </c>
    </row>
    <row r="1044" spans="1:58" x14ac:dyDescent="0.3">
      <c r="A1044" s="273">
        <f t="shared" si="65"/>
        <v>9546640.0790747162</v>
      </c>
      <c r="B1044" s="1" t="s">
        <v>2621</v>
      </c>
      <c r="C1044" s="274">
        <v>29404664</v>
      </c>
      <c r="D1044" s="1">
        <v>144105</v>
      </c>
      <c r="E1044" s="1">
        <v>4</v>
      </c>
      <c r="F1044" s="1" t="s">
        <v>4819</v>
      </c>
      <c r="G1044" s="275">
        <v>44285</v>
      </c>
      <c r="H1044" s="275">
        <v>46112</v>
      </c>
      <c r="I1044" s="1">
        <v>0</v>
      </c>
      <c r="J1044" s="1">
        <v>1</v>
      </c>
      <c r="K1044" s="1">
        <v>12</v>
      </c>
      <c r="L1044" s="1">
        <v>30</v>
      </c>
      <c r="M1044" s="1">
        <v>2</v>
      </c>
      <c r="N1044" s="1">
        <v>9</v>
      </c>
      <c r="O1044" s="1">
        <v>9.3800000000000008</v>
      </c>
      <c r="P1044" s="1">
        <v>18018890</v>
      </c>
      <c r="Q1044" s="1">
        <v>377578</v>
      </c>
      <c r="R1044" s="1">
        <v>15056804</v>
      </c>
      <c r="S1044" s="1">
        <v>0</v>
      </c>
      <c r="T1044" s="1">
        <v>0</v>
      </c>
      <c r="U1044" s="1">
        <v>0</v>
      </c>
      <c r="W1044" s="1">
        <v>0</v>
      </c>
      <c r="X1044" s="1">
        <v>0</v>
      </c>
      <c r="Y1044" s="1">
        <v>0</v>
      </c>
      <c r="AB1044" s="275">
        <v>44651</v>
      </c>
      <c r="AC1044" s="1">
        <v>1</v>
      </c>
      <c r="AD1044" s="1" t="s">
        <v>2623</v>
      </c>
      <c r="AE1044" s="1">
        <v>1</v>
      </c>
      <c r="AF1044" s="1">
        <v>30</v>
      </c>
      <c r="AG1044" s="1">
        <v>0</v>
      </c>
      <c r="AN1044" s="1">
        <v>1</v>
      </c>
      <c r="AO1044" s="1">
        <v>1</v>
      </c>
      <c r="AR1044" s="276">
        <v>688708.95</v>
      </c>
      <c r="AS1044" s="1" t="s">
        <v>2677</v>
      </c>
      <c r="AT1044" s="1">
        <v>0</v>
      </c>
      <c r="AU1044" s="1">
        <v>0</v>
      </c>
      <c r="AV1044" s="1" t="s">
        <v>2625</v>
      </c>
      <c r="AW1044" s="1" t="s">
        <v>2626</v>
      </c>
      <c r="AX1044" s="1">
        <v>5</v>
      </c>
      <c r="BC1044" s="1">
        <v>1</v>
      </c>
      <c r="BD1044" s="1">
        <v>7</v>
      </c>
      <c r="BE1044" s="1">
        <v>2</v>
      </c>
      <c r="BF1044" s="296">
        <v>4821454.9709252845</v>
      </c>
    </row>
    <row r="1045" spans="1:58" x14ac:dyDescent="0.3">
      <c r="A1045" s="273">
        <f t="shared" si="65"/>
        <v>0</v>
      </c>
      <c r="B1045" s="1" t="s">
        <v>2621</v>
      </c>
      <c r="C1045" s="274">
        <v>29492474</v>
      </c>
      <c r="D1045" s="1">
        <v>144205</v>
      </c>
      <c r="E1045" s="1">
        <v>4</v>
      </c>
      <c r="F1045" s="1" t="s">
        <v>2627</v>
      </c>
      <c r="G1045" s="275">
        <v>43698</v>
      </c>
      <c r="H1045" s="275">
        <v>45535</v>
      </c>
      <c r="I1045" s="1">
        <v>0</v>
      </c>
      <c r="J1045" s="1">
        <v>1</v>
      </c>
      <c r="K1045" s="1">
        <v>31</v>
      </c>
      <c r="L1045" s="1">
        <v>30</v>
      </c>
      <c r="M1045" s="1">
        <v>2</v>
      </c>
      <c r="N1045" s="1">
        <v>8.2799999999999994</v>
      </c>
      <c r="O1045" s="1">
        <v>8.6</v>
      </c>
      <c r="P1045" s="1">
        <v>32107412</v>
      </c>
      <c r="Q1045" s="1">
        <v>655334</v>
      </c>
      <c r="R1045" s="1">
        <v>17170518</v>
      </c>
      <c r="S1045" s="1">
        <v>0</v>
      </c>
      <c r="T1045" s="1">
        <v>0</v>
      </c>
      <c r="U1045" s="1">
        <v>0</v>
      </c>
      <c r="W1045" s="1">
        <v>0</v>
      </c>
      <c r="X1045" s="1">
        <v>0</v>
      </c>
      <c r="Y1045" s="1">
        <v>0</v>
      </c>
      <c r="AB1045" s="275">
        <v>44651</v>
      </c>
      <c r="AC1045" s="1">
        <v>1</v>
      </c>
      <c r="AD1045" s="1" t="s">
        <v>2623</v>
      </c>
      <c r="AE1045" s="1">
        <v>1</v>
      </c>
      <c r="AF1045" s="1">
        <v>30</v>
      </c>
      <c r="AG1045" s="1">
        <v>0</v>
      </c>
      <c r="AN1045" s="1">
        <v>1</v>
      </c>
      <c r="AO1045" s="1">
        <v>1</v>
      </c>
      <c r="AR1045" s="276">
        <v>3635629</v>
      </c>
      <c r="AS1045" s="1" t="s">
        <v>2624</v>
      </c>
      <c r="AT1045" s="1">
        <v>0</v>
      </c>
      <c r="AU1045" s="1">
        <v>0</v>
      </c>
      <c r="AX1045" s="1">
        <v>5</v>
      </c>
      <c r="BC1045" s="1">
        <v>1</v>
      </c>
      <c r="BD1045" s="1">
        <v>7</v>
      </c>
      <c r="BE1045" s="1">
        <v>2</v>
      </c>
      <c r="BF1045" s="296">
        <v>27929827</v>
      </c>
    </row>
    <row r="1046" spans="1:58" x14ac:dyDescent="0.3">
      <c r="A1046" s="273">
        <f t="shared" si="65"/>
        <v>1150786.4377500135</v>
      </c>
      <c r="B1046" s="1" t="s">
        <v>2621</v>
      </c>
      <c r="C1046" s="274">
        <v>29480974</v>
      </c>
      <c r="D1046" s="1">
        <v>144105</v>
      </c>
      <c r="E1046" s="1">
        <v>4</v>
      </c>
      <c r="F1046" s="1" t="s">
        <v>2646</v>
      </c>
      <c r="G1046" s="275">
        <v>43173</v>
      </c>
      <c r="H1046" s="275">
        <v>45382</v>
      </c>
      <c r="I1046" s="1">
        <v>0</v>
      </c>
      <c r="J1046" s="1">
        <v>1</v>
      </c>
      <c r="K1046" s="1">
        <v>35</v>
      </c>
      <c r="L1046" s="1">
        <v>30</v>
      </c>
      <c r="M1046" s="1">
        <v>2</v>
      </c>
      <c r="N1046" s="1">
        <v>9.7200000000000006</v>
      </c>
      <c r="O1046" s="1">
        <v>10.16</v>
      </c>
      <c r="P1046" s="1">
        <v>38964275</v>
      </c>
      <c r="Q1046" s="1">
        <v>716356</v>
      </c>
      <c r="R1046" s="1">
        <v>15567633</v>
      </c>
      <c r="S1046" s="1">
        <v>0</v>
      </c>
      <c r="T1046" s="1">
        <v>0</v>
      </c>
      <c r="U1046" s="1">
        <v>0</v>
      </c>
      <c r="W1046" s="1">
        <v>0</v>
      </c>
      <c r="X1046" s="1">
        <v>0</v>
      </c>
      <c r="Y1046" s="1">
        <v>0</v>
      </c>
      <c r="AB1046" s="275">
        <v>44651</v>
      </c>
      <c r="AC1046" s="1">
        <v>1</v>
      </c>
      <c r="AD1046" s="1" t="s">
        <v>2623</v>
      </c>
      <c r="AE1046" s="1">
        <v>1</v>
      </c>
      <c r="AF1046" s="1">
        <v>30</v>
      </c>
      <c r="AG1046" s="1">
        <v>0</v>
      </c>
      <c r="AN1046" s="1">
        <v>1</v>
      </c>
      <c r="AO1046" s="1">
        <v>1</v>
      </c>
      <c r="AR1046" s="276">
        <v>1688678.49</v>
      </c>
      <c r="AS1046" s="1" t="s">
        <v>2624</v>
      </c>
      <c r="AT1046" s="1">
        <v>0</v>
      </c>
      <c r="AU1046" s="1">
        <v>0</v>
      </c>
      <c r="AV1046" s="1" t="s">
        <v>2625</v>
      </c>
      <c r="AW1046" s="1" t="s">
        <v>2626</v>
      </c>
      <c r="AX1046" s="1">
        <v>5</v>
      </c>
      <c r="BC1046" s="1">
        <v>1</v>
      </c>
      <c r="BD1046" s="1">
        <v>7</v>
      </c>
      <c r="BE1046" s="1">
        <v>2</v>
      </c>
      <c r="BF1046" s="296">
        <v>12728168.072249986</v>
      </c>
    </row>
    <row r="1047" spans="1:58" x14ac:dyDescent="0.3">
      <c r="A1047" s="273">
        <f t="shared" si="65"/>
        <v>70654.655096974224</v>
      </c>
      <c r="B1047" s="1" t="s">
        <v>2621</v>
      </c>
      <c r="C1047" s="274">
        <v>29480974</v>
      </c>
      <c r="D1047" s="1">
        <v>144205</v>
      </c>
      <c r="E1047" s="1">
        <v>4</v>
      </c>
      <c r="F1047" s="1" t="s">
        <v>3439</v>
      </c>
      <c r="G1047" s="275">
        <v>44241</v>
      </c>
      <c r="H1047" s="275">
        <v>44985</v>
      </c>
      <c r="I1047" s="1">
        <v>0</v>
      </c>
      <c r="J1047" s="1">
        <v>1</v>
      </c>
      <c r="K1047" s="1">
        <v>13</v>
      </c>
      <c r="L1047" s="1">
        <v>30</v>
      </c>
      <c r="M1047" s="1">
        <v>2</v>
      </c>
      <c r="N1047" s="1">
        <v>17.690000000000001</v>
      </c>
      <c r="O1047" s="1">
        <v>19.2</v>
      </c>
      <c r="P1047" s="1">
        <v>1899900</v>
      </c>
      <c r="Q1047" s="1">
        <v>94946</v>
      </c>
      <c r="R1047" s="1">
        <v>955493</v>
      </c>
      <c r="S1047" s="1">
        <v>0</v>
      </c>
      <c r="T1047" s="1">
        <v>0</v>
      </c>
      <c r="U1047" s="1">
        <v>0</v>
      </c>
      <c r="W1047" s="1">
        <v>0</v>
      </c>
      <c r="X1047" s="1">
        <v>0</v>
      </c>
      <c r="Y1047" s="1">
        <v>0</v>
      </c>
      <c r="AB1047" s="275">
        <v>44644</v>
      </c>
      <c r="AC1047" s="1">
        <v>1</v>
      </c>
      <c r="AD1047" s="1" t="s">
        <v>2623</v>
      </c>
      <c r="AE1047" s="1">
        <v>1</v>
      </c>
      <c r="AF1047" s="1">
        <v>30</v>
      </c>
      <c r="AG1047" s="1">
        <v>0</v>
      </c>
      <c r="AN1047" s="1">
        <v>1</v>
      </c>
      <c r="AO1047" s="1">
        <v>1</v>
      </c>
      <c r="AR1047" s="276">
        <v>103622.89</v>
      </c>
      <c r="AS1047" s="1" t="s">
        <v>2657</v>
      </c>
      <c r="AT1047" s="1">
        <v>0</v>
      </c>
      <c r="AU1047" s="1">
        <v>0</v>
      </c>
      <c r="AX1047" s="1">
        <v>5</v>
      </c>
      <c r="BC1047" s="1">
        <v>1</v>
      </c>
      <c r="BD1047" s="1">
        <v>7</v>
      </c>
      <c r="BE1047" s="1">
        <v>2</v>
      </c>
      <c r="BF1047" s="296">
        <v>781215.45490302576</v>
      </c>
    </row>
    <row r="1048" spans="1:58" x14ac:dyDescent="0.3">
      <c r="A1048" s="273">
        <f t="shared" si="65"/>
        <v>14431.963744396315</v>
      </c>
      <c r="B1048" s="1" t="s">
        <v>2621</v>
      </c>
      <c r="C1048" s="274">
        <v>29480974</v>
      </c>
      <c r="D1048" s="1">
        <v>144205</v>
      </c>
      <c r="E1048" s="1">
        <v>4</v>
      </c>
      <c r="F1048" s="1" t="s">
        <v>3468</v>
      </c>
      <c r="G1048" s="275">
        <v>43910</v>
      </c>
      <c r="H1048" s="275">
        <v>44712</v>
      </c>
      <c r="I1048" s="1">
        <v>0</v>
      </c>
      <c r="J1048" s="1">
        <v>1</v>
      </c>
      <c r="K1048" s="1">
        <v>22</v>
      </c>
      <c r="L1048" s="1">
        <v>30</v>
      </c>
      <c r="M1048" s="1">
        <v>2</v>
      </c>
      <c r="N1048" s="1">
        <v>9</v>
      </c>
      <c r="O1048" s="1">
        <v>9.3800000000000008</v>
      </c>
      <c r="P1048" s="1">
        <v>2150000</v>
      </c>
      <c r="Q1048" s="1">
        <v>98222</v>
      </c>
      <c r="R1048" s="1">
        <v>194118</v>
      </c>
      <c r="S1048" s="1">
        <v>0</v>
      </c>
      <c r="T1048" s="1">
        <v>0</v>
      </c>
      <c r="U1048" s="1">
        <v>0</v>
      </c>
      <c r="W1048" s="1">
        <v>0</v>
      </c>
      <c r="X1048" s="1">
        <v>0</v>
      </c>
      <c r="Y1048" s="1">
        <v>0</v>
      </c>
      <c r="AB1048" s="275">
        <v>44644</v>
      </c>
      <c r="AC1048" s="1">
        <v>1</v>
      </c>
      <c r="AD1048" s="1" t="s">
        <v>2623</v>
      </c>
      <c r="AE1048" s="1">
        <v>1</v>
      </c>
      <c r="AF1048" s="1">
        <v>30</v>
      </c>
      <c r="AG1048" s="1">
        <v>0</v>
      </c>
      <c r="AN1048" s="1">
        <v>1</v>
      </c>
      <c r="AO1048" s="1">
        <v>1</v>
      </c>
      <c r="AR1048" s="276">
        <v>20974.27</v>
      </c>
      <c r="AS1048" s="1" t="s">
        <v>2657</v>
      </c>
      <c r="AT1048" s="1">
        <v>0</v>
      </c>
      <c r="AU1048" s="1">
        <v>0</v>
      </c>
      <c r="AX1048" s="1">
        <v>5</v>
      </c>
      <c r="BC1048" s="1">
        <v>1</v>
      </c>
      <c r="BD1048" s="1">
        <v>7</v>
      </c>
      <c r="BE1048" s="1">
        <v>2</v>
      </c>
      <c r="BF1048" s="296">
        <v>158711.7662556037</v>
      </c>
    </row>
    <row r="1049" spans="1:58" x14ac:dyDescent="0.3">
      <c r="A1049" s="273">
        <f t="shared" si="65"/>
        <v>11042.402475695766</v>
      </c>
      <c r="B1049" s="1" t="s">
        <v>2621</v>
      </c>
      <c r="C1049" s="274">
        <v>29480974</v>
      </c>
      <c r="D1049" s="1">
        <v>144205</v>
      </c>
      <c r="E1049" s="1">
        <v>4</v>
      </c>
      <c r="F1049" s="1" t="s">
        <v>3386</v>
      </c>
      <c r="G1049" s="275">
        <v>44149</v>
      </c>
      <c r="H1049" s="275">
        <v>44895</v>
      </c>
      <c r="I1049" s="1">
        <v>0</v>
      </c>
      <c r="J1049" s="1">
        <v>1</v>
      </c>
      <c r="K1049" s="1">
        <v>16</v>
      </c>
      <c r="L1049" s="1">
        <v>30</v>
      </c>
      <c r="M1049" s="1">
        <v>2</v>
      </c>
      <c r="N1049" s="1">
        <v>17.690000000000001</v>
      </c>
      <c r="O1049" s="1">
        <v>19.2</v>
      </c>
      <c r="P1049" s="1">
        <v>400000</v>
      </c>
      <c r="Q1049" s="1">
        <v>19990</v>
      </c>
      <c r="R1049" s="1">
        <v>149524</v>
      </c>
      <c r="S1049" s="1">
        <v>0</v>
      </c>
      <c r="T1049" s="1">
        <v>0</v>
      </c>
      <c r="U1049" s="1">
        <v>0</v>
      </c>
      <c r="W1049" s="1">
        <v>0</v>
      </c>
      <c r="X1049" s="1">
        <v>0</v>
      </c>
      <c r="Y1049" s="1">
        <v>0</v>
      </c>
      <c r="AB1049" s="275">
        <v>44644</v>
      </c>
      <c r="AC1049" s="1">
        <v>1</v>
      </c>
      <c r="AD1049" s="1" t="s">
        <v>2623</v>
      </c>
      <c r="AE1049" s="1">
        <v>1</v>
      </c>
      <c r="AF1049" s="1">
        <v>30</v>
      </c>
      <c r="AG1049" s="1">
        <v>0</v>
      </c>
      <c r="AN1049" s="1">
        <v>1</v>
      </c>
      <c r="AO1049" s="1">
        <v>1</v>
      </c>
      <c r="AR1049" s="276">
        <v>16230.09</v>
      </c>
      <c r="AS1049" s="1" t="s">
        <v>2657</v>
      </c>
      <c r="AT1049" s="1">
        <v>0</v>
      </c>
      <c r="AU1049" s="1">
        <v>0</v>
      </c>
      <c r="AX1049" s="1">
        <v>5</v>
      </c>
      <c r="BC1049" s="1">
        <v>1</v>
      </c>
      <c r="BD1049" s="1">
        <v>7</v>
      </c>
      <c r="BE1049" s="1">
        <v>2</v>
      </c>
      <c r="BF1049" s="296">
        <v>122251.50752430424</v>
      </c>
    </row>
    <row r="1050" spans="1:58" x14ac:dyDescent="0.3">
      <c r="A1050" s="273">
        <f t="shared" si="65"/>
        <v>11042.402475695766</v>
      </c>
      <c r="B1050" s="1" t="s">
        <v>2621</v>
      </c>
      <c r="C1050" s="274">
        <v>29480974</v>
      </c>
      <c r="D1050" s="1">
        <v>144205</v>
      </c>
      <c r="E1050" s="1">
        <v>4</v>
      </c>
      <c r="F1050" s="1" t="s">
        <v>3387</v>
      </c>
      <c r="G1050" s="275">
        <v>44149</v>
      </c>
      <c r="H1050" s="275">
        <v>44895</v>
      </c>
      <c r="I1050" s="1">
        <v>0</v>
      </c>
      <c r="J1050" s="1">
        <v>1</v>
      </c>
      <c r="K1050" s="1">
        <v>16</v>
      </c>
      <c r="L1050" s="1">
        <v>30</v>
      </c>
      <c r="M1050" s="1">
        <v>2</v>
      </c>
      <c r="N1050" s="1">
        <v>17.690000000000001</v>
      </c>
      <c r="O1050" s="1">
        <v>19.2</v>
      </c>
      <c r="P1050" s="1">
        <v>400000</v>
      </c>
      <c r="Q1050" s="1">
        <v>19990</v>
      </c>
      <c r="R1050" s="1">
        <v>149524</v>
      </c>
      <c r="S1050" s="1">
        <v>0</v>
      </c>
      <c r="T1050" s="1">
        <v>0</v>
      </c>
      <c r="U1050" s="1">
        <v>0</v>
      </c>
      <c r="W1050" s="1">
        <v>0</v>
      </c>
      <c r="X1050" s="1">
        <v>0</v>
      </c>
      <c r="Y1050" s="1">
        <v>0</v>
      </c>
      <c r="AB1050" s="275">
        <v>44644</v>
      </c>
      <c r="AC1050" s="1">
        <v>1</v>
      </c>
      <c r="AD1050" s="1" t="s">
        <v>2623</v>
      </c>
      <c r="AE1050" s="1">
        <v>1</v>
      </c>
      <c r="AF1050" s="1">
        <v>30</v>
      </c>
      <c r="AG1050" s="1">
        <v>0</v>
      </c>
      <c r="AN1050" s="1">
        <v>1</v>
      </c>
      <c r="AO1050" s="1">
        <v>1</v>
      </c>
      <c r="AR1050" s="276">
        <v>16230.09</v>
      </c>
      <c r="AS1050" s="1" t="s">
        <v>2657</v>
      </c>
      <c r="AT1050" s="1">
        <v>0</v>
      </c>
      <c r="AU1050" s="1">
        <v>0</v>
      </c>
      <c r="AX1050" s="1">
        <v>5</v>
      </c>
      <c r="BC1050" s="1">
        <v>1</v>
      </c>
      <c r="BD1050" s="1">
        <v>7</v>
      </c>
      <c r="BE1050" s="1">
        <v>2</v>
      </c>
      <c r="BF1050" s="296">
        <v>122251.50752430424</v>
      </c>
    </row>
    <row r="1051" spans="1:58" x14ac:dyDescent="0.3">
      <c r="A1051" s="273">
        <f t="shared" si="65"/>
        <v>11042.402475695766</v>
      </c>
      <c r="B1051" s="1" t="s">
        <v>2621</v>
      </c>
      <c r="C1051" s="274">
        <v>29480974</v>
      </c>
      <c r="D1051" s="1">
        <v>144205</v>
      </c>
      <c r="E1051" s="1">
        <v>4</v>
      </c>
      <c r="F1051" s="1" t="s">
        <v>3388</v>
      </c>
      <c r="G1051" s="275">
        <v>44149</v>
      </c>
      <c r="H1051" s="275">
        <v>44895</v>
      </c>
      <c r="I1051" s="1">
        <v>0</v>
      </c>
      <c r="J1051" s="1">
        <v>1</v>
      </c>
      <c r="K1051" s="1">
        <v>16</v>
      </c>
      <c r="L1051" s="1">
        <v>30</v>
      </c>
      <c r="M1051" s="1">
        <v>2</v>
      </c>
      <c r="N1051" s="1">
        <v>17.690000000000001</v>
      </c>
      <c r="O1051" s="1">
        <v>19.2</v>
      </c>
      <c r="P1051" s="1">
        <v>400000</v>
      </c>
      <c r="Q1051" s="1">
        <v>19990</v>
      </c>
      <c r="R1051" s="1">
        <v>149524</v>
      </c>
      <c r="S1051" s="1">
        <v>0</v>
      </c>
      <c r="T1051" s="1">
        <v>0</v>
      </c>
      <c r="U1051" s="1">
        <v>0</v>
      </c>
      <c r="W1051" s="1">
        <v>0</v>
      </c>
      <c r="X1051" s="1">
        <v>0</v>
      </c>
      <c r="Y1051" s="1">
        <v>0</v>
      </c>
      <c r="AB1051" s="275">
        <v>44644</v>
      </c>
      <c r="AC1051" s="1">
        <v>1</v>
      </c>
      <c r="AD1051" s="1" t="s">
        <v>2623</v>
      </c>
      <c r="AE1051" s="1">
        <v>1</v>
      </c>
      <c r="AF1051" s="1">
        <v>30</v>
      </c>
      <c r="AG1051" s="1">
        <v>0</v>
      </c>
      <c r="AN1051" s="1">
        <v>1</v>
      </c>
      <c r="AO1051" s="1">
        <v>1</v>
      </c>
      <c r="AR1051" s="276">
        <v>16230.09</v>
      </c>
      <c r="AS1051" s="1" t="s">
        <v>2657</v>
      </c>
      <c r="AT1051" s="1">
        <v>0</v>
      </c>
      <c r="AU1051" s="1">
        <v>0</v>
      </c>
      <c r="AX1051" s="1">
        <v>5</v>
      </c>
      <c r="BC1051" s="1">
        <v>1</v>
      </c>
      <c r="BD1051" s="1">
        <v>7</v>
      </c>
      <c r="BE1051" s="1">
        <v>2</v>
      </c>
      <c r="BF1051" s="296">
        <v>122251.50752430424</v>
      </c>
    </row>
    <row r="1052" spans="1:58" x14ac:dyDescent="0.3">
      <c r="A1052" s="273">
        <f t="shared" si="65"/>
        <v>4767.4208735480861</v>
      </c>
      <c r="B1052" s="1" t="s">
        <v>2621</v>
      </c>
      <c r="C1052" s="274">
        <v>29480974</v>
      </c>
      <c r="D1052" s="1">
        <v>144205</v>
      </c>
      <c r="E1052" s="1">
        <v>4</v>
      </c>
      <c r="F1052" s="1" t="s">
        <v>3710</v>
      </c>
      <c r="G1052" s="275">
        <v>44078</v>
      </c>
      <c r="H1052" s="275">
        <v>44834</v>
      </c>
      <c r="I1052" s="1">
        <v>0</v>
      </c>
      <c r="J1052" s="1">
        <v>1</v>
      </c>
      <c r="K1052" s="1">
        <v>18</v>
      </c>
      <c r="L1052" s="1">
        <v>30</v>
      </c>
      <c r="M1052" s="1">
        <v>2</v>
      </c>
      <c r="N1052" s="1">
        <v>17.690000000000001</v>
      </c>
      <c r="O1052" s="1">
        <v>19.2</v>
      </c>
      <c r="P1052" s="1">
        <v>221810</v>
      </c>
      <c r="Q1052" s="1">
        <v>11085</v>
      </c>
      <c r="R1052" s="1">
        <v>63100</v>
      </c>
      <c r="S1052" s="1">
        <v>0</v>
      </c>
      <c r="T1052" s="1">
        <v>0</v>
      </c>
      <c r="U1052" s="1">
        <v>0</v>
      </c>
      <c r="W1052" s="1">
        <v>0</v>
      </c>
      <c r="X1052" s="1">
        <v>0</v>
      </c>
      <c r="Y1052" s="1">
        <v>0</v>
      </c>
      <c r="AB1052" s="275">
        <v>44644</v>
      </c>
      <c r="AC1052" s="1">
        <v>1</v>
      </c>
      <c r="AD1052" s="1" t="s">
        <v>2623</v>
      </c>
      <c r="AE1052" s="1">
        <v>1</v>
      </c>
      <c r="AF1052" s="1">
        <v>30</v>
      </c>
      <c r="AG1052" s="1">
        <v>0</v>
      </c>
      <c r="AN1052" s="1">
        <v>1</v>
      </c>
      <c r="AO1052" s="1">
        <v>1</v>
      </c>
      <c r="AR1052" s="276">
        <v>6741.73</v>
      </c>
      <c r="AS1052" s="1" t="s">
        <v>2657</v>
      </c>
      <c r="AT1052" s="1">
        <v>0</v>
      </c>
      <c r="AU1052" s="1">
        <v>0</v>
      </c>
      <c r="AX1052" s="1">
        <v>5</v>
      </c>
      <c r="BC1052" s="1">
        <v>1</v>
      </c>
      <c r="BD1052" s="1">
        <v>7</v>
      </c>
      <c r="BE1052" s="1">
        <v>2</v>
      </c>
      <c r="BF1052" s="296">
        <v>51590.849126451918</v>
      </c>
    </row>
    <row r="1053" spans="1:58" x14ac:dyDescent="0.3">
      <c r="A1053" s="273">
        <f t="shared" si="65"/>
        <v>1041.1396817060086</v>
      </c>
      <c r="B1053" s="1" t="s">
        <v>2621</v>
      </c>
      <c r="C1053" s="274">
        <v>29480974</v>
      </c>
      <c r="D1053" s="1">
        <v>144205</v>
      </c>
      <c r="E1053" s="1">
        <v>4</v>
      </c>
      <c r="F1053" s="1" t="s">
        <v>3681</v>
      </c>
      <c r="G1053" s="275">
        <v>44059</v>
      </c>
      <c r="H1053" s="275">
        <v>44804</v>
      </c>
      <c r="I1053" s="1">
        <v>0</v>
      </c>
      <c r="J1053" s="1">
        <v>1</v>
      </c>
      <c r="K1053" s="1">
        <v>19</v>
      </c>
      <c r="L1053" s="1">
        <v>30</v>
      </c>
      <c r="M1053" s="1">
        <v>2</v>
      </c>
      <c r="N1053" s="1">
        <v>17.690000000000001</v>
      </c>
      <c r="O1053" s="1">
        <v>19.2</v>
      </c>
      <c r="P1053" s="1">
        <v>52536</v>
      </c>
      <c r="Q1053" s="1">
        <v>2625</v>
      </c>
      <c r="R1053" s="1">
        <v>12553</v>
      </c>
      <c r="S1053" s="1">
        <v>0</v>
      </c>
      <c r="T1053" s="1">
        <v>0</v>
      </c>
      <c r="U1053" s="1">
        <v>0</v>
      </c>
      <c r="W1053" s="1">
        <v>0</v>
      </c>
      <c r="X1053" s="1">
        <v>0</v>
      </c>
      <c r="Y1053" s="1">
        <v>0</v>
      </c>
      <c r="AB1053" s="275">
        <v>44644</v>
      </c>
      <c r="AC1053" s="1">
        <v>1</v>
      </c>
      <c r="AD1053" s="1" t="s">
        <v>2623</v>
      </c>
      <c r="AE1053" s="1">
        <v>1</v>
      </c>
      <c r="AF1053" s="1">
        <v>30</v>
      </c>
      <c r="AG1053" s="1">
        <v>0</v>
      </c>
      <c r="AN1053" s="1">
        <v>1</v>
      </c>
      <c r="AO1053" s="1">
        <v>1</v>
      </c>
      <c r="AP1053" s="275"/>
      <c r="AR1053" s="276">
        <v>1248.47</v>
      </c>
      <c r="AS1053" s="1" t="s">
        <v>2657</v>
      </c>
      <c r="AT1053" s="1">
        <v>0</v>
      </c>
      <c r="AU1053" s="1">
        <v>0</v>
      </c>
      <c r="AX1053" s="1">
        <v>5</v>
      </c>
      <c r="BC1053" s="1">
        <v>1</v>
      </c>
      <c r="BD1053" s="1">
        <v>7</v>
      </c>
      <c r="BE1053" s="1">
        <v>2</v>
      </c>
      <c r="BF1053" s="296">
        <v>10263.390318293992</v>
      </c>
    </row>
    <row r="1054" spans="1:58" x14ac:dyDescent="0.3">
      <c r="A1054" s="273">
        <f t="shared" si="65"/>
        <v>2556.7258086960501</v>
      </c>
      <c r="B1054" s="1" t="s">
        <v>2621</v>
      </c>
      <c r="C1054" s="274">
        <v>29480974</v>
      </c>
      <c r="D1054" s="1">
        <v>144205</v>
      </c>
      <c r="E1054" s="1">
        <v>4</v>
      </c>
      <c r="F1054" s="1" t="s">
        <v>3682</v>
      </c>
      <c r="G1054" s="275">
        <v>44059</v>
      </c>
      <c r="H1054" s="275">
        <v>44804</v>
      </c>
      <c r="I1054" s="1">
        <v>0</v>
      </c>
      <c r="J1054" s="1">
        <v>1</v>
      </c>
      <c r="K1054" s="1">
        <v>19</v>
      </c>
      <c r="L1054" s="1">
        <v>30</v>
      </c>
      <c r="M1054" s="1">
        <v>2</v>
      </c>
      <c r="N1054" s="1">
        <v>17.690000000000001</v>
      </c>
      <c r="O1054" s="1">
        <v>19.2</v>
      </c>
      <c r="P1054" s="1">
        <v>150400</v>
      </c>
      <c r="Q1054" s="1">
        <v>7516</v>
      </c>
      <c r="R1054" s="1">
        <v>35921</v>
      </c>
      <c r="S1054" s="1">
        <v>0</v>
      </c>
      <c r="T1054" s="1">
        <v>0</v>
      </c>
      <c r="U1054" s="1">
        <v>0</v>
      </c>
      <c r="W1054" s="1">
        <v>0</v>
      </c>
      <c r="X1054" s="1">
        <v>0</v>
      </c>
      <c r="Y1054" s="1">
        <v>0</v>
      </c>
      <c r="AB1054" s="275">
        <v>44644</v>
      </c>
      <c r="AC1054" s="1">
        <v>1</v>
      </c>
      <c r="AD1054" s="1" t="s">
        <v>2623</v>
      </c>
      <c r="AE1054" s="1">
        <v>1</v>
      </c>
      <c r="AF1054" s="1">
        <v>30</v>
      </c>
      <c r="AG1054" s="1">
        <v>0</v>
      </c>
      <c r="AN1054" s="1">
        <v>1</v>
      </c>
      <c r="AO1054" s="1">
        <v>1</v>
      </c>
      <c r="AR1054" s="276">
        <v>3995.1</v>
      </c>
      <c r="AS1054" s="1" t="s">
        <v>2657</v>
      </c>
      <c r="AT1054" s="1">
        <v>0</v>
      </c>
      <c r="AU1054" s="1">
        <v>0</v>
      </c>
      <c r="AX1054" s="1">
        <v>5</v>
      </c>
      <c r="BC1054" s="1">
        <v>1</v>
      </c>
      <c r="BD1054" s="1">
        <v>7</v>
      </c>
      <c r="BE1054" s="1">
        <v>2</v>
      </c>
      <c r="BF1054" s="296">
        <v>29369.174191303951</v>
      </c>
    </row>
    <row r="1055" spans="1:58" x14ac:dyDescent="0.3">
      <c r="A1055" s="273">
        <f t="shared" si="65"/>
        <v>1150.767982288844</v>
      </c>
      <c r="B1055" s="1" t="s">
        <v>2621</v>
      </c>
      <c r="C1055" s="274">
        <v>29480974</v>
      </c>
      <c r="D1055" s="1">
        <v>144205</v>
      </c>
      <c r="E1055" s="1">
        <v>4</v>
      </c>
      <c r="F1055" s="1" t="s">
        <v>3513</v>
      </c>
      <c r="G1055" s="275">
        <v>44095</v>
      </c>
      <c r="H1055" s="275">
        <v>44834</v>
      </c>
      <c r="I1055" s="1">
        <v>0</v>
      </c>
      <c r="J1055" s="1">
        <v>1</v>
      </c>
      <c r="K1055" s="1">
        <v>18</v>
      </c>
      <c r="L1055" s="1">
        <v>30</v>
      </c>
      <c r="M1055" s="1">
        <v>2</v>
      </c>
      <c r="N1055" s="1">
        <v>17.690000000000001</v>
      </c>
      <c r="O1055" s="1">
        <v>19.2</v>
      </c>
      <c r="P1055" s="1">
        <v>55850</v>
      </c>
      <c r="Q1055" s="1">
        <v>2791</v>
      </c>
      <c r="R1055" s="1">
        <v>15892</v>
      </c>
      <c r="S1055" s="1">
        <v>0</v>
      </c>
      <c r="T1055" s="1">
        <v>0</v>
      </c>
      <c r="U1055" s="1">
        <v>0</v>
      </c>
      <c r="W1055" s="1">
        <v>0</v>
      </c>
      <c r="X1055" s="1">
        <v>0</v>
      </c>
      <c r="Y1055" s="1">
        <v>0</v>
      </c>
      <c r="AB1055" s="275">
        <v>44644</v>
      </c>
      <c r="AC1055" s="1">
        <v>1</v>
      </c>
      <c r="AD1055" s="1" t="s">
        <v>2623</v>
      </c>
      <c r="AE1055" s="1">
        <v>1</v>
      </c>
      <c r="AF1055" s="1">
        <v>30</v>
      </c>
      <c r="AG1055" s="1">
        <v>0</v>
      </c>
      <c r="AN1055" s="1">
        <v>1</v>
      </c>
      <c r="AO1055" s="1">
        <v>1</v>
      </c>
      <c r="AR1055" s="276">
        <v>1747.86</v>
      </c>
      <c r="AS1055" s="1" t="s">
        <v>2657</v>
      </c>
      <c r="AT1055" s="1">
        <v>0</v>
      </c>
      <c r="AU1055" s="1">
        <v>0</v>
      </c>
      <c r="AX1055" s="1">
        <v>5</v>
      </c>
      <c r="BC1055" s="1">
        <v>1</v>
      </c>
      <c r="BD1055" s="1">
        <v>7</v>
      </c>
      <c r="BE1055" s="1">
        <v>2</v>
      </c>
      <c r="BF1055" s="296">
        <v>12993.372017711155</v>
      </c>
    </row>
    <row r="1056" spans="1:58" x14ac:dyDescent="0.3">
      <c r="A1056" s="273">
        <f t="shared" si="65"/>
        <v>683.46293988484831</v>
      </c>
      <c r="B1056" s="1" t="s">
        <v>2621</v>
      </c>
      <c r="C1056" s="274">
        <v>29480974</v>
      </c>
      <c r="D1056" s="1">
        <v>144205</v>
      </c>
      <c r="E1056" s="1">
        <v>4</v>
      </c>
      <c r="F1056" s="1" t="s">
        <v>3534</v>
      </c>
      <c r="G1056" s="275">
        <v>44090</v>
      </c>
      <c r="H1056" s="275">
        <v>44834</v>
      </c>
      <c r="I1056" s="1">
        <v>0</v>
      </c>
      <c r="J1056" s="1">
        <v>1</v>
      </c>
      <c r="K1056" s="1">
        <v>18</v>
      </c>
      <c r="L1056" s="1">
        <v>30</v>
      </c>
      <c r="M1056" s="1">
        <v>2</v>
      </c>
      <c r="N1056" s="1">
        <v>17.690000000000001</v>
      </c>
      <c r="O1056" s="1">
        <v>19.2</v>
      </c>
      <c r="P1056" s="1">
        <v>32400</v>
      </c>
      <c r="Q1056" s="1">
        <v>1619</v>
      </c>
      <c r="R1056" s="1">
        <v>9223</v>
      </c>
      <c r="S1056" s="1">
        <v>0</v>
      </c>
      <c r="T1056" s="1">
        <v>0</v>
      </c>
      <c r="U1056" s="1">
        <v>0</v>
      </c>
      <c r="W1056" s="1">
        <v>0</v>
      </c>
      <c r="X1056" s="1">
        <v>0</v>
      </c>
      <c r="Y1056" s="1">
        <v>0</v>
      </c>
      <c r="AB1056" s="275">
        <v>44644</v>
      </c>
      <c r="AC1056" s="1">
        <v>1</v>
      </c>
      <c r="AD1056" s="1" t="s">
        <v>2623</v>
      </c>
      <c r="AE1056" s="1">
        <v>1</v>
      </c>
      <c r="AF1056" s="1">
        <v>30</v>
      </c>
      <c r="AG1056" s="1">
        <v>0</v>
      </c>
      <c r="AN1056" s="1">
        <v>1</v>
      </c>
      <c r="AO1056" s="1">
        <v>1</v>
      </c>
      <c r="AR1056" s="276">
        <v>998.77</v>
      </c>
      <c r="AS1056" s="1" t="s">
        <v>2657</v>
      </c>
      <c r="AT1056" s="1">
        <v>0</v>
      </c>
      <c r="AU1056" s="1">
        <v>0</v>
      </c>
      <c r="AX1056" s="1">
        <v>5</v>
      </c>
      <c r="BC1056" s="1">
        <v>1</v>
      </c>
      <c r="BD1056" s="1">
        <v>7</v>
      </c>
      <c r="BE1056" s="1">
        <v>2</v>
      </c>
      <c r="BF1056" s="296">
        <v>7540.7670601151513</v>
      </c>
    </row>
    <row r="1057" spans="1:58" x14ac:dyDescent="0.3">
      <c r="A1057" s="273">
        <f t="shared" si="65"/>
        <v>14364.47743974952</v>
      </c>
      <c r="B1057" s="1" t="s">
        <v>2621</v>
      </c>
      <c r="C1057" s="274">
        <v>29480974</v>
      </c>
      <c r="D1057" s="1">
        <v>144205</v>
      </c>
      <c r="E1057" s="1">
        <v>4</v>
      </c>
      <c r="F1057" s="1" t="s">
        <v>3535</v>
      </c>
      <c r="G1057" s="275">
        <v>44110</v>
      </c>
      <c r="H1057" s="275">
        <v>44865</v>
      </c>
      <c r="I1057" s="1">
        <v>0</v>
      </c>
      <c r="J1057" s="1">
        <v>1</v>
      </c>
      <c r="K1057" s="1">
        <v>17</v>
      </c>
      <c r="L1057" s="1">
        <v>30</v>
      </c>
      <c r="M1057" s="1">
        <v>2</v>
      </c>
      <c r="N1057" s="1">
        <v>17.690000000000001</v>
      </c>
      <c r="O1057" s="1">
        <v>19.2</v>
      </c>
      <c r="P1057" s="1">
        <v>588019</v>
      </c>
      <c r="Q1057" s="1">
        <v>29386</v>
      </c>
      <c r="R1057" s="1">
        <v>193748</v>
      </c>
      <c r="S1057" s="1">
        <v>0</v>
      </c>
      <c r="T1057" s="1">
        <v>0</v>
      </c>
      <c r="U1057" s="1">
        <v>0</v>
      </c>
      <c r="W1057" s="1">
        <v>0</v>
      </c>
      <c r="X1057" s="1">
        <v>0</v>
      </c>
      <c r="Y1057" s="1">
        <v>0</v>
      </c>
      <c r="AB1057" s="275">
        <v>44644</v>
      </c>
      <c r="AC1057" s="1">
        <v>1</v>
      </c>
      <c r="AD1057" s="1" t="s">
        <v>2623</v>
      </c>
      <c r="AE1057" s="1">
        <v>1</v>
      </c>
      <c r="AF1057" s="1">
        <v>30</v>
      </c>
      <c r="AG1057" s="1">
        <v>0</v>
      </c>
      <c r="AN1057" s="1">
        <v>1</v>
      </c>
      <c r="AO1057" s="1">
        <v>1</v>
      </c>
      <c r="AR1057" s="276">
        <v>20974.27</v>
      </c>
      <c r="AS1057" s="1" t="s">
        <v>2657</v>
      </c>
      <c r="AT1057" s="1">
        <v>0</v>
      </c>
      <c r="AU1057" s="1">
        <v>0</v>
      </c>
      <c r="AX1057" s="1">
        <v>5</v>
      </c>
      <c r="BC1057" s="1">
        <v>1</v>
      </c>
      <c r="BD1057" s="1">
        <v>7</v>
      </c>
      <c r="BE1057" s="1">
        <v>2</v>
      </c>
      <c r="BF1057" s="296">
        <v>158409.25256025049</v>
      </c>
    </row>
    <row r="1058" spans="1:58" x14ac:dyDescent="0.3">
      <c r="A1058" s="273">
        <f t="shared" si="65"/>
        <v>7514.393757567188</v>
      </c>
      <c r="B1058" s="1" t="s">
        <v>2621</v>
      </c>
      <c r="C1058" s="274">
        <v>29480974</v>
      </c>
      <c r="D1058" s="1">
        <v>144205</v>
      </c>
      <c r="E1058" s="1">
        <v>4</v>
      </c>
      <c r="F1058" s="1" t="s">
        <v>3559</v>
      </c>
      <c r="G1058" s="275">
        <v>44144</v>
      </c>
      <c r="H1058" s="275">
        <v>44895</v>
      </c>
      <c r="I1058" s="1">
        <v>0</v>
      </c>
      <c r="J1058" s="1">
        <v>1</v>
      </c>
      <c r="K1058" s="1">
        <v>16</v>
      </c>
      <c r="L1058" s="1">
        <v>30</v>
      </c>
      <c r="M1058" s="1">
        <v>2</v>
      </c>
      <c r="N1058" s="1">
        <v>17.690000000000001</v>
      </c>
      <c r="O1058" s="1">
        <v>19.2</v>
      </c>
      <c r="P1058" s="1">
        <v>275000</v>
      </c>
      <c r="Q1058" s="1">
        <v>13743</v>
      </c>
      <c r="R1058" s="1">
        <v>102802</v>
      </c>
      <c r="S1058" s="1">
        <v>0</v>
      </c>
      <c r="T1058" s="1">
        <v>0</v>
      </c>
      <c r="U1058" s="1">
        <v>0</v>
      </c>
      <c r="W1058" s="1">
        <v>0</v>
      </c>
      <c r="X1058" s="1">
        <v>0</v>
      </c>
      <c r="Y1058" s="1">
        <v>0</v>
      </c>
      <c r="AB1058" s="275">
        <v>44644</v>
      </c>
      <c r="AC1058" s="1">
        <v>1</v>
      </c>
      <c r="AD1058" s="1" t="s">
        <v>2623</v>
      </c>
      <c r="AE1058" s="1">
        <v>1</v>
      </c>
      <c r="AF1058" s="1">
        <v>30</v>
      </c>
      <c r="AG1058" s="1">
        <v>0</v>
      </c>
      <c r="AN1058" s="1">
        <v>1</v>
      </c>
      <c r="AO1058" s="1">
        <v>1</v>
      </c>
      <c r="AR1058" s="276">
        <v>11236.22</v>
      </c>
      <c r="AS1058" s="1" t="s">
        <v>2657</v>
      </c>
      <c r="AT1058" s="1">
        <v>0</v>
      </c>
      <c r="AU1058" s="1">
        <v>0</v>
      </c>
      <c r="AX1058" s="1">
        <v>5</v>
      </c>
      <c r="BC1058" s="1">
        <v>1</v>
      </c>
      <c r="BD1058" s="1">
        <v>7</v>
      </c>
      <c r="BE1058" s="1">
        <v>2</v>
      </c>
      <c r="BF1058" s="296">
        <v>84051.386242432811</v>
      </c>
    </row>
    <row r="1059" spans="1:58" x14ac:dyDescent="0.3">
      <c r="A1059" s="273">
        <f t="shared" si="65"/>
        <v>1959.3541788972143</v>
      </c>
      <c r="B1059" s="1" t="s">
        <v>2621</v>
      </c>
      <c r="C1059" s="274">
        <v>29480974</v>
      </c>
      <c r="D1059" s="1">
        <v>144205</v>
      </c>
      <c r="E1059" s="1">
        <v>4</v>
      </c>
      <c r="F1059" s="1" t="s">
        <v>3560</v>
      </c>
      <c r="G1059" s="275">
        <v>44144</v>
      </c>
      <c r="H1059" s="275">
        <v>44895</v>
      </c>
      <c r="I1059" s="1">
        <v>0</v>
      </c>
      <c r="J1059" s="1">
        <v>1</v>
      </c>
      <c r="K1059" s="1">
        <v>16</v>
      </c>
      <c r="L1059" s="1">
        <v>30</v>
      </c>
      <c r="M1059" s="1">
        <v>2</v>
      </c>
      <c r="N1059" s="1">
        <v>17.690000000000001</v>
      </c>
      <c r="O1059" s="1">
        <v>19.2</v>
      </c>
      <c r="P1059" s="1">
        <v>69000</v>
      </c>
      <c r="Q1059" s="1">
        <v>3448</v>
      </c>
      <c r="R1059" s="1">
        <v>25801</v>
      </c>
      <c r="S1059" s="1">
        <v>0</v>
      </c>
      <c r="T1059" s="1">
        <v>0</v>
      </c>
      <c r="U1059" s="1">
        <v>0</v>
      </c>
      <c r="W1059" s="1">
        <v>0</v>
      </c>
      <c r="X1059" s="1">
        <v>0</v>
      </c>
      <c r="Y1059" s="1">
        <v>0</v>
      </c>
      <c r="AB1059" s="275">
        <v>44644</v>
      </c>
      <c r="AC1059" s="1">
        <v>1</v>
      </c>
      <c r="AD1059" s="1" t="s">
        <v>2623</v>
      </c>
      <c r="AE1059" s="1">
        <v>1</v>
      </c>
      <c r="AF1059" s="1">
        <v>30</v>
      </c>
      <c r="AG1059" s="1">
        <v>0</v>
      </c>
      <c r="AN1059" s="1">
        <v>1</v>
      </c>
      <c r="AO1059" s="1">
        <v>1</v>
      </c>
      <c r="AR1059" s="276">
        <v>2746.63</v>
      </c>
      <c r="AS1059" s="1" t="s">
        <v>2657</v>
      </c>
      <c r="AT1059" s="1">
        <v>0</v>
      </c>
      <c r="AU1059" s="1">
        <v>0</v>
      </c>
      <c r="AX1059" s="1">
        <v>5</v>
      </c>
      <c r="BC1059" s="1">
        <v>1</v>
      </c>
      <c r="BD1059" s="1">
        <v>7</v>
      </c>
      <c r="BE1059" s="1">
        <v>2</v>
      </c>
      <c r="BF1059" s="296">
        <v>21095.015821102785</v>
      </c>
    </row>
    <row r="1060" spans="1:58" x14ac:dyDescent="0.3">
      <c r="A1060" s="273">
        <f t="shared" si="65"/>
        <v>4275.1176588829767</v>
      </c>
      <c r="B1060" s="1" t="s">
        <v>2621</v>
      </c>
      <c r="C1060" s="274">
        <v>29480974</v>
      </c>
      <c r="D1060" s="1">
        <v>144205</v>
      </c>
      <c r="E1060" s="1">
        <v>4</v>
      </c>
      <c r="F1060" s="1" t="s">
        <v>4042</v>
      </c>
      <c r="G1060" s="275">
        <v>44058</v>
      </c>
      <c r="H1060" s="275">
        <v>44804</v>
      </c>
      <c r="I1060" s="1">
        <v>0</v>
      </c>
      <c r="J1060" s="1">
        <v>1</v>
      </c>
      <c r="K1060" s="1">
        <v>19</v>
      </c>
      <c r="L1060" s="1">
        <v>30</v>
      </c>
      <c r="M1060" s="1">
        <v>2</v>
      </c>
      <c r="N1060" s="1">
        <v>17.690000000000001</v>
      </c>
      <c r="O1060" s="1">
        <v>19.2</v>
      </c>
      <c r="P1060" s="1">
        <v>235757</v>
      </c>
      <c r="Q1060" s="1">
        <v>11782</v>
      </c>
      <c r="R1060" s="1">
        <v>56294</v>
      </c>
      <c r="S1060" s="1">
        <v>0</v>
      </c>
      <c r="T1060" s="1">
        <v>0</v>
      </c>
      <c r="U1060" s="1">
        <v>0</v>
      </c>
      <c r="W1060" s="1">
        <v>0</v>
      </c>
      <c r="X1060" s="1">
        <v>0</v>
      </c>
      <c r="Y1060" s="1">
        <v>0</v>
      </c>
      <c r="AB1060" s="275">
        <v>44644</v>
      </c>
      <c r="AC1060" s="1">
        <v>1</v>
      </c>
      <c r="AD1060" s="1" t="s">
        <v>2623</v>
      </c>
      <c r="AE1060" s="1">
        <v>1</v>
      </c>
      <c r="AF1060" s="1">
        <v>30</v>
      </c>
      <c r="AG1060" s="1">
        <v>0</v>
      </c>
      <c r="AN1060" s="1">
        <v>1</v>
      </c>
      <c r="AO1060" s="1">
        <v>1</v>
      </c>
      <c r="AR1060" s="276">
        <v>5992.65</v>
      </c>
      <c r="AS1060" s="1" t="s">
        <v>2657</v>
      </c>
      <c r="AT1060" s="1">
        <v>0</v>
      </c>
      <c r="AU1060" s="1">
        <v>0</v>
      </c>
      <c r="AX1060" s="1">
        <v>5</v>
      </c>
      <c r="BC1060" s="1">
        <v>1</v>
      </c>
      <c r="BD1060" s="1">
        <v>7</v>
      </c>
      <c r="BE1060" s="1">
        <v>2</v>
      </c>
      <c r="BF1060" s="296">
        <v>46026.232341117022</v>
      </c>
    </row>
    <row r="1061" spans="1:58" x14ac:dyDescent="0.3">
      <c r="A1061" s="273">
        <f t="shared" si="65"/>
        <v>1173.5767367275275</v>
      </c>
      <c r="B1061" s="1" t="s">
        <v>2621</v>
      </c>
      <c r="C1061" s="274">
        <v>29480974</v>
      </c>
      <c r="D1061" s="1">
        <v>144205</v>
      </c>
      <c r="E1061" s="1">
        <v>4</v>
      </c>
      <c r="F1061" s="1" t="s">
        <v>4044</v>
      </c>
      <c r="G1061" s="275">
        <v>44060</v>
      </c>
      <c r="H1061" s="275">
        <v>44804</v>
      </c>
      <c r="I1061" s="1">
        <v>0</v>
      </c>
      <c r="J1061" s="1">
        <v>1</v>
      </c>
      <c r="K1061" s="1">
        <v>19</v>
      </c>
      <c r="L1061" s="1">
        <v>30</v>
      </c>
      <c r="M1061" s="1">
        <v>2</v>
      </c>
      <c r="N1061" s="1">
        <v>17.690000000000001</v>
      </c>
      <c r="O1061" s="1">
        <v>19.2</v>
      </c>
      <c r="P1061" s="1">
        <v>72800</v>
      </c>
      <c r="Q1061" s="1">
        <v>3638</v>
      </c>
      <c r="R1061" s="1">
        <v>17386</v>
      </c>
      <c r="S1061" s="1">
        <v>0</v>
      </c>
      <c r="T1061" s="1">
        <v>0</v>
      </c>
      <c r="U1061" s="1">
        <v>0</v>
      </c>
      <c r="W1061" s="1">
        <v>0</v>
      </c>
      <c r="X1061" s="1">
        <v>0</v>
      </c>
      <c r="Y1061" s="1">
        <v>0</v>
      </c>
      <c r="AB1061" s="275">
        <v>44644</v>
      </c>
      <c r="AC1061" s="1">
        <v>1</v>
      </c>
      <c r="AD1061" s="1" t="s">
        <v>2623</v>
      </c>
      <c r="AE1061" s="1">
        <v>1</v>
      </c>
      <c r="AF1061" s="1">
        <v>30</v>
      </c>
      <c r="AG1061" s="1">
        <v>0</v>
      </c>
      <c r="AN1061" s="1">
        <v>1</v>
      </c>
      <c r="AO1061" s="1">
        <v>1</v>
      </c>
      <c r="AR1061" s="276">
        <v>1997.55</v>
      </c>
      <c r="AS1061" s="1" t="s">
        <v>2657</v>
      </c>
      <c r="AT1061" s="1">
        <v>0</v>
      </c>
      <c r="AU1061" s="1">
        <v>0</v>
      </c>
      <c r="AX1061" s="1">
        <v>5</v>
      </c>
      <c r="BC1061" s="1">
        <v>1</v>
      </c>
      <c r="BD1061" s="1">
        <v>7</v>
      </c>
      <c r="BE1061" s="1">
        <v>2</v>
      </c>
      <c r="BF1061" s="296">
        <v>14214.873263272473</v>
      </c>
    </row>
    <row r="1062" spans="1:58" x14ac:dyDescent="0.3">
      <c r="A1062" s="273">
        <f t="shared" si="65"/>
        <v>872.97177914976783</v>
      </c>
      <c r="B1062" s="1" t="s">
        <v>2621</v>
      </c>
      <c r="C1062" s="274">
        <v>29480974</v>
      </c>
      <c r="D1062" s="1">
        <v>144205</v>
      </c>
      <c r="E1062" s="1">
        <v>4</v>
      </c>
      <c r="F1062" s="1" t="s">
        <v>4045</v>
      </c>
      <c r="G1062" s="275">
        <v>44061</v>
      </c>
      <c r="H1062" s="275">
        <v>44804</v>
      </c>
      <c r="I1062" s="1">
        <v>0</v>
      </c>
      <c r="J1062" s="1">
        <v>1</v>
      </c>
      <c r="K1062" s="1">
        <v>19</v>
      </c>
      <c r="L1062" s="1">
        <v>30</v>
      </c>
      <c r="M1062" s="1">
        <v>2</v>
      </c>
      <c r="N1062" s="1">
        <v>17.690000000000001</v>
      </c>
      <c r="O1062" s="1">
        <v>19.2</v>
      </c>
      <c r="P1062" s="1">
        <v>43000</v>
      </c>
      <c r="Q1062" s="1">
        <v>2149</v>
      </c>
      <c r="R1062" s="1">
        <v>10262</v>
      </c>
      <c r="S1062" s="1">
        <v>0</v>
      </c>
      <c r="T1062" s="1">
        <v>0</v>
      </c>
      <c r="U1062" s="1">
        <v>0</v>
      </c>
      <c r="W1062" s="1">
        <v>0</v>
      </c>
      <c r="X1062" s="1">
        <v>0</v>
      </c>
      <c r="Y1062" s="1">
        <v>0</v>
      </c>
      <c r="AB1062" s="275">
        <v>44644</v>
      </c>
      <c r="AC1062" s="1">
        <v>1</v>
      </c>
      <c r="AD1062" s="1" t="s">
        <v>2623</v>
      </c>
      <c r="AE1062" s="1">
        <v>1</v>
      </c>
      <c r="AF1062" s="1">
        <v>30</v>
      </c>
      <c r="AG1062" s="1">
        <v>0</v>
      </c>
      <c r="AN1062" s="1">
        <v>1</v>
      </c>
      <c r="AO1062" s="1">
        <v>1</v>
      </c>
      <c r="AR1062" s="276">
        <v>998.77</v>
      </c>
      <c r="AS1062" s="1" t="s">
        <v>2657</v>
      </c>
      <c r="AT1062" s="1">
        <v>0</v>
      </c>
      <c r="AU1062" s="1">
        <v>0</v>
      </c>
      <c r="AX1062" s="1">
        <v>5</v>
      </c>
      <c r="BC1062" s="1">
        <v>1</v>
      </c>
      <c r="BD1062" s="1">
        <v>7</v>
      </c>
      <c r="BE1062" s="1">
        <v>2</v>
      </c>
      <c r="BF1062" s="296">
        <v>8390.2582208502317</v>
      </c>
    </row>
    <row r="1063" spans="1:58" x14ac:dyDescent="0.3">
      <c r="A1063" s="273">
        <f t="shared" si="65"/>
        <v>7183.8759514432895</v>
      </c>
      <c r="B1063" s="1" t="s">
        <v>2621</v>
      </c>
      <c r="C1063" s="274">
        <v>29480974</v>
      </c>
      <c r="D1063" s="1">
        <v>144205</v>
      </c>
      <c r="E1063" s="1">
        <v>4</v>
      </c>
      <c r="F1063" s="1" t="s">
        <v>4075</v>
      </c>
      <c r="G1063" s="275">
        <v>44072</v>
      </c>
      <c r="H1063" s="275">
        <v>44804</v>
      </c>
      <c r="I1063" s="1">
        <v>0</v>
      </c>
      <c r="J1063" s="1">
        <v>1</v>
      </c>
      <c r="K1063" s="1">
        <v>19</v>
      </c>
      <c r="L1063" s="1">
        <v>30</v>
      </c>
      <c r="M1063" s="1">
        <v>2</v>
      </c>
      <c r="N1063" s="1">
        <v>17.690000000000001</v>
      </c>
      <c r="O1063" s="1">
        <v>19.2</v>
      </c>
      <c r="P1063" s="1">
        <v>400000</v>
      </c>
      <c r="Q1063" s="1">
        <v>19990</v>
      </c>
      <c r="R1063" s="1">
        <v>95514</v>
      </c>
      <c r="S1063" s="1">
        <v>0</v>
      </c>
      <c r="T1063" s="1">
        <v>0</v>
      </c>
      <c r="U1063" s="1">
        <v>0</v>
      </c>
      <c r="W1063" s="1">
        <v>0</v>
      </c>
      <c r="X1063" s="1">
        <v>0</v>
      </c>
      <c r="Y1063" s="1">
        <v>0</v>
      </c>
      <c r="AB1063" s="275">
        <v>44644</v>
      </c>
      <c r="AC1063" s="1">
        <v>1</v>
      </c>
      <c r="AD1063" s="1" t="s">
        <v>2623</v>
      </c>
      <c r="AE1063" s="1">
        <v>1</v>
      </c>
      <c r="AF1063" s="1">
        <v>30</v>
      </c>
      <c r="AG1063" s="1">
        <v>0</v>
      </c>
      <c r="AN1063" s="1">
        <v>1</v>
      </c>
      <c r="AO1063" s="1">
        <v>1</v>
      </c>
      <c r="AR1063" s="276">
        <v>10237.44</v>
      </c>
      <c r="AS1063" s="1" t="s">
        <v>2657</v>
      </c>
      <c r="AT1063" s="1">
        <v>0</v>
      </c>
      <c r="AU1063" s="1">
        <v>0</v>
      </c>
      <c r="AX1063" s="1">
        <v>5</v>
      </c>
      <c r="BC1063" s="1">
        <v>1</v>
      </c>
      <c r="BD1063" s="1">
        <v>7</v>
      </c>
      <c r="BE1063" s="1">
        <v>2</v>
      </c>
      <c r="BF1063" s="296">
        <v>78092.684048556708</v>
      </c>
    </row>
    <row r="1064" spans="1:58" x14ac:dyDescent="0.3">
      <c r="A1064" s="273">
        <f t="shared" si="65"/>
        <v>6025.2642933751195</v>
      </c>
      <c r="B1064" s="1" t="s">
        <v>2621</v>
      </c>
      <c r="C1064" s="274">
        <v>29480974</v>
      </c>
      <c r="D1064" s="1">
        <v>144205</v>
      </c>
      <c r="E1064" s="1">
        <v>4</v>
      </c>
      <c r="F1064" s="1" t="s">
        <v>3774</v>
      </c>
      <c r="G1064" s="275">
        <v>44113</v>
      </c>
      <c r="H1064" s="275">
        <v>44865</v>
      </c>
      <c r="I1064" s="1">
        <v>0</v>
      </c>
      <c r="J1064" s="1">
        <v>1</v>
      </c>
      <c r="K1064" s="1">
        <v>17</v>
      </c>
      <c r="L1064" s="1">
        <v>30</v>
      </c>
      <c r="M1064" s="1">
        <v>2</v>
      </c>
      <c r="N1064" s="1">
        <v>17.690000000000001</v>
      </c>
      <c r="O1064" s="1">
        <v>19.2</v>
      </c>
      <c r="P1064" s="1">
        <v>245650</v>
      </c>
      <c r="Q1064" s="1">
        <v>12276</v>
      </c>
      <c r="R1064" s="1">
        <v>80948</v>
      </c>
      <c r="S1064" s="1">
        <v>0</v>
      </c>
      <c r="T1064" s="1">
        <v>0</v>
      </c>
      <c r="U1064" s="1">
        <v>0</v>
      </c>
      <c r="V1064" s="275"/>
      <c r="W1064" s="1">
        <v>0</v>
      </c>
      <c r="X1064" s="1">
        <v>0</v>
      </c>
      <c r="Y1064" s="1">
        <v>0</v>
      </c>
      <c r="AB1064" s="275">
        <v>44644</v>
      </c>
      <c r="AC1064" s="1">
        <v>1</v>
      </c>
      <c r="AD1064" s="1" t="s">
        <v>2623</v>
      </c>
      <c r="AE1064" s="1">
        <v>1</v>
      </c>
      <c r="AF1064" s="1">
        <v>30</v>
      </c>
      <c r="AG1064" s="1">
        <v>0</v>
      </c>
      <c r="AN1064" s="1">
        <v>1</v>
      </c>
      <c r="AO1064" s="1">
        <v>1</v>
      </c>
      <c r="AP1064" s="275"/>
      <c r="AR1064" s="276">
        <v>8739.2800000000007</v>
      </c>
      <c r="AS1064" s="1" t="s">
        <v>2657</v>
      </c>
      <c r="AT1064" s="1">
        <v>0</v>
      </c>
      <c r="AU1064" s="1">
        <v>0</v>
      </c>
      <c r="AX1064" s="1">
        <v>5</v>
      </c>
      <c r="BC1064" s="1">
        <v>1</v>
      </c>
      <c r="BD1064" s="1">
        <v>7</v>
      </c>
      <c r="BE1064" s="1">
        <v>2</v>
      </c>
      <c r="BF1064" s="296">
        <v>66183.455706624882</v>
      </c>
    </row>
    <row r="1065" spans="1:58" x14ac:dyDescent="0.3">
      <c r="A1065" s="273">
        <f t="shared" si="65"/>
        <v>6488.940754612966</v>
      </c>
      <c r="B1065" s="1" t="s">
        <v>2621</v>
      </c>
      <c r="C1065" s="274">
        <v>29480974</v>
      </c>
      <c r="D1065" s="1">
        <v>144205</v>
      </c>
      <c r="E1065" s="1">
        <v>4</v>
      </c>
      <c r="F1065" s="1" t="s">
        <v>3957</v>
      </c>
      <c r="G1065" s="275">
        <v>44134</v>
      </c>
      <c r="H1065" s="275">
        <v>44865</v>
      </c>
      <c r="I1065" s="1">
        <v>0</v>
      </c>
      <c r="J1065" s="1">
        <v>1</v>
      </c>
      <c r="K1065" s="1">
        <v>17</v>
      </c>
      <c r="L1065" s="1">
        <v>30</v>
      </c>
      <c r="M1065" s="1">
        <v>2</v>
      </c>
      <c r="N1065" s="1">
        <v>17.690000000000001</v>
      </c>
      <c r="O1065" s="1">
        <v>19.2</v>
      </c>
      <c r="P1065" s="1">
        <v>270000</v>
      </c>
      <c r="Q1065" s="1">
        <v>13493</v>
      </c>
      <c r="R1065" s="1">
        <v>88966</v>
      </c>
      <c r="S1065" s="1">
        <v>0</v>
      </c>
      <c r="T1065" s="1">
        <v>0</v>
      </c>
      <c r="U1065" s="1">
        <v>0</v>
      </c>
      <c r="W1065" s="1">
        <v>0</v>
      </c>
      <c r="X1065" s="1">
        <v>0</v>
      </c>
      <c r="Y1065" s="1">
        <v>0</v>
      </c>
      <c r="AB1065" s="275">
        <v>44644</v>
      </c>
      <c r="AC1065" s="1">
        <v>1</v>
      </c>
      <c r="AD1065" s="1" t="s">
        <v>2623</v>
      </c>
      <c r="AE1065" s="1">
        <v>1</v>
      </c>
      <c r="AF1065" s="1">
        <v>30</v>
      </c>
      <c r="AG1065" s="1">
        <v>0</v>
      </c>
      <c r="AN1065" s="1">
        <v>1</v>
      </c>
      <c r="AO1065" s="1">
        <v>1</v>
      </c>
      <c r="AR1065" s="276">
        <v>9738.0499999999993</v>
      </c>
      <c r="AS1065" s="1" t="s">
        <v>2657</v>
      </c>
      <c r="AT1065" s="1">
        <v>0</v>
      </c>
      <c r="AU1065" s="1">
        <v>0</v>
      </c>
      <c r="AX1065" s="1">
        <v>5</v>
      </c>
      <c r="BC1065" s="1">
        <v>1</v>
      </c>
      <c r="BD1065" s="1">
        <v>7</v>
      </c>
      <c r="BE1065" s="1">
        <v>2</v>
      </c>
      <c r="BF1065" s="296">
        <v>72739.009245387031</v>
      </c>
    </row>
    <row r="1066" spans="1:58" x14ac:dyDescent="0.3">
      <c r="A1066" s="273">
        <f t="shared" si="65"/>
        <v>1705.0856390618173</v>
      </c>
      <c r="B1066" s="1" t="s">
        <v>2621</v>
      </c>
      <c r="C1066" s="274">
        <v>29480974</v>
      </c>
      <c r="D1066" s="1">
        <v>144205</v>
      </c>
      <c r="E1066" s="1">
        <v>4</v>
      </c>
      <c r="F1066" s="1" t="s">
        <v>3992</v>
      </c>
      <c r="G1066" s="275">
        <v>44114</v>
      </c>
      <c r="H1066" s="275">
        <v>44865</v>
      </c>
      <c r="I1066" s="1">
        <v>0</v>
      </c>
      <c r="J1066" s="1">
        <v>1</v>
      </c>
      <c r="K1066" s="1">
        <v>17</v>
      </c>
      <c r="L1066" s="1">
        <v>30</v>
      </c>
      <c r="M1066" s="1">
        <v>2</v>
      </c>
      <c r="N1066" s="1">
        <v>17.690000000000001</v>
      </c>
      <c r="O1066" s="1">
        <v>19.2</v>
      </c>
      <c r="P1066" s="1">
        <v>69900</v>
      </c>
      <c r="Q1066" s="1">
        <v>3493</v>
      </c>
      <c r="R1066" s="1">
        <v>23038</v>
      </c>
      <c r="S1066" s="1">
        <v>0</v>
      </c>
      <c r="T1066" s="1">
        <v>0</v>
      </c>
      <c r="U1066" s="1">
        <v>0</v>
      </c>
      <c r="W1066" s="1">
        <v>0</v>
      </c>
      <c r="X1066" s="1">
        <v>0</v>
      </c>
      <c r="Y1066" s="1">
        <v>0</v>
      </c>
      <c r="AB1066" s="275">
        <v>44644</v>
      </c>
      <c r="AC1066" s="1">
        <v>1</v>
      </c>
      <c r="AD1066" s="1" t="s">
        <v>2623</v>
      </c>
      <c r="AE1066" s="1">
        <v>1</v>
      </c>
      <c r="AF1066" s="1">
        <v>30</v>
      </c>
      <c r="AG1066" s="1">
        <v>0</v>
      </c>
      <c r="AN1066" s="1">
        <v>1</v>
      </c>
      <c r="AO1066" s="1">
        <v>1</v>
      </c>
      <c r="AR1066" s="276">
        <v>2496.94</v>
      </c>
      <c r="AS1066" s="1" t="s">
        <v>2657</v>
      </c>
      <c r="AT1066" s="1">
        <v>0</v>
      </c>
      <c r="AU1066" s="1">
        <v>0</v>
      </c>
      <c r="AX1066" s="1">
        <v>5</v>
      </c>
      <c r="BC1066" s="1">
        <v>1</v>
      </c>
      <c r="BD1066" s="1">
        <v>7</v>
      </c>
      <c r="BE1066" s="1">
        <v>2</v>
      </c>
      <c r="BF1066" s="296">
        <v>18835.974360938184</v>
      </c>
    </row>
    <row r="1067" spans="1:58" x14ac:dyDescent="0.3">
      <c r="A1067" s="273">
        <f t="shared" si="65"/>
        <v>33355.748212989769</v>
      </c>
      <c r="B1067" s="1" t="s">
        <v>2621</v>
      </c>
      <c r="C1067" s="274">
        <v>29480974</v>
      </c>
      <c r="D1067" s="1">
        <v>144205</v>
      </c>
      <c r="E1067" s="1">
        <v>4</v>
      </c>
      <c r="F1067" s="1" t="s">
        <v>3720</v>
      </c>
      <c r="G1067" s="275">
        <v>44202</v>
      </c>
      <c r="H1067" s="275">
        <v>44957</v>
      </c>
      <c r="I1067" s="1">
        <v>0</v>
      </c>
      <c r="J1067" s="1">
        <v>1</v>
      </c>
      <c r="K1067" s="1">
        <v>14</v>
      </c>
      <c r="L1067" s="1">
        <v>30</v>
      </c>
      <c r="M1067" s="1">
        <v>2</v>
      </c>
      <c r="N1067" s="1">
        <v>17.690000000000001</v>
      </c>
      <c r="O1067" s="1">
        <v>19.2</v>
      </c>
      <c r="P1067" s="1">
        <v>979725</v>
      </c>
      <c r="Q1067" s="1">
        <v>48961</v>
      </c>
      <c r="R1067" s="1">
        <v>451194</v>
      </c>
      <c r="S1067" s="1">
        <v>0</v>
      </c>
      <c r="T1067" s="1">
        <v>0</v>
      </c>
      <c r="U1067" s="1">
        <v>0</v>
      </c>
      <c r="W1067" s="1">
        <v>0</v>
      </c>
      <c r="X1067" s="1">
        <v>0</v>
      </c>
      <c r="Y1067" s="1">
        <v>0</v>
      </c>
      <c r="AB1067" s="275">
        <v>44644</v>
      </c>
      <c r="AC1067" s="1">
        <v>1</v>
      </c>
      <c r="AD1067" s="1" t="s">
        <v>2623</v>
      </c>
      <c r="AE1067" s="1">
        <v>1</v>
      </c>
      <c r="AF1067" s="1">
        <v>30</v>
      </c>
      <c r="AG1067" s="1">
        <v>0</v>
      </c>
      <c r="AN1067" s="1">
        <v>1</v>
      </c>
      <c r="AO1067" s="1">
        <v>1</v>
      </c>
      <c r="AR1067" s="276">
        <v>48939.97</v>
      </c>
      <c r="AS1067" s="1" t="s">
        <v>2657</v>
      </c>
      <c r="AT1067" s="1">
        <v>0</v>
      </c>
      <c r="AU1067" s="1">
        <v>0</v>
      </c>
      <c r="AX1067" s="1">
        <v>5</v>
      </c>
      <c r="BC1067" s="1">
        <v>1</v>
      </c>
      <c r="BD1067" s="1">
        <v>7</v>
      </c>
      <c r="BE1067" s="1">
        <v>2</v>
      </c>
      <c r="BF1067" s="296">
        <v>368898.28178701026</v>
      </c>
    </row>
    <row r="1068" spans="1:58" x14ac:dyDescent="0.3">
      <c r="A1068" s="273">
        <f t="shared" si="65"/>
        <v>856.73791414408879</v>
      </c>
      <c r="B1068" s="1" t="s">
        <v>2621</v>
      </c>
      <c r="C1068" s="274">
        <v>29480974</v>
      </c>
      <c r="D1068" s="1">
        <v>144205</v>
      </c>
      <c r="E1068" s="1">
        <v>4</v>
      </c>
      <c r="F1068" s="1" t="s">
        <v>3727</v>
      </c>
      <c r="G1068" s="275">
        <v>44083</v>
      </c>
      <c r="H1068" s="275">
        <v>44834</v>
      </c>
      <c r="I1068" s="1">
        <v>0</v>
      </c>
      <c r="J1068" s="1">
        <v>1</v>
      </c>
      <c r="K1068" s="1">
        <v>18</v>
      </c>
      <c r="L1068" s="1">
        <v>30</v>
      </c>
      <c r="M1068" s="1">
        <v>2</v>
      </c>
      <c r="N1068" s="1">
        <v>17.690000000000001</v>
      </c>
      <c r="O1068" s="1">
        <v>19.2</v>
      </c>
      <c r="P1068" s="1">
        <v>40530</v>
      </c>
      <c r="Q1068" s="1">
        <v>2025</v>
      </c>
      <c r="R1068" s="1">
        <v>11542</v>
      </c>
      <c r="S1068" s="1">
        <v>0</v>
      </c>
      <c r="T1068" s="1">
        <v>0</v>
      </c>
      <c r="U1068" s="1">
        <v>0</v>
      </c>
      <c r="W1068" s="1">
        <v>0</v>
      </c>
      <c r="X1068" s="1">
        <v>0</v>
      </c>
      <c r="Y1068" s="1">
        <v>0</v>
      </c>
      <c r="AB1068" s="275">
        <v>44644</v>
      </c>
      <c r="AC1068" s="1">
        <v>1</v>
      </c>
      <c r="AD1068" s="1" t="s">
        <v>2623</v>
      </c>
      <c r="AE1068" s="1">
        <v>1</v>
      </c>
      <c r="AF1068" s="1">
        <v>30</v>
      </c>
      <c r="AG1068" s="1">
        <v>0</v>
      </c>
      <c r="AN1068" s="1">
        <v>1</v>
      </c>
      <c r="AO1068" s="1">
        <v>1</v>
      </c>
      <c r="AR1068" s="276">
        <v>1248.47</v>
      </c>
      <c r="AS1068" s="1" t="s">
        <v>2657</v>
      </c>
      <c r="AT1068" s="1">
        <v>0</v>
      </c>
      <c r="AU1068" s="1">
        <v>0</v>
      </c>
      <c r="AX1068" s="1">
        <v>5</v>
      </c>
      <c r="BC1068" s="1">
        <v>1</v>
      </c>
      <c r="BD1068" s="1">
        <v>7</v>
      </c>
      <c r="BE1068" s="1">
        <v>2</v>
      </c>
      <c r="BF1068" s="296">
        <v>9436.7920858559119</v>
      </c>
    </row>
    <row r="1069" spans="1:58" x14ac:dyDescent="0.3">
      <c r="A1069" s="273">
        <f t="shared" si="65"/>
        <v>1521.2317305606484</v>
      </c>
      <c r="B1069" s="1" t="s">
        <v>2621</v>
      </c>
      <c r="C1069" s="274">
        <v>29480974</v>
      </c>
      <c r="D1069" s="1">
        <v>144205</v>
      </c>
      <c r="E1069" s="1">
        <v>4</v>
      </c>
      <c r="F1069" s="1" t="s">
        <v>3738</v>
      </c>
      <c r="G1069" s="275">
        <v>44122</v>
      </c>
      <c r="H1069" s="275">
        <v>44865</v>
      </c>
      <c r="I1069" s="1">
        <v>0</v>
      </c>
      <c r="J1069" s="1">
        <v>1</v>
      </c>
      <c r="K1069" s="1">
        <v>17</v>
      </c>
      <c r="L1069" s="1">
        <v>30</v>
      </c>
      <c r="M1069" s="1">
        <v>2</v>
      </c>
      <c r="N1069" s="1">
        <v>17.690000000000001</v>
      </c>
      <c r="O1069" s="1">
        <v>19.2</v>
      </c>
      <c r="P1069" s="1">
        <v>62710</v>
      </c>
      <c r="Q1069" s="1">
        <v>3134</v>
      </c>
      <c r="R1069" s="1">
        <v>20661</v>
      </c>
      <c r="S1069" s="1">
        <v>0</v>
      </c>
      <c r="T1069" s="1">
        <v>0</v>
      </c>
      <c r="U1069" s="1">
        <v>0</v>
      </c>
      <c r="W1069" s="1">
        <v>0</v>
      </c>
      <c r="X1069" s="1">
        <v>0</v>
      </c>
      <c r="Y1069" s="1">
        <v>0</v>
      </c>
      <c r="AB1069" s="275">
        <v>44644</v>
      </c>
      <c r="AC1069" s="1">
        <v>1</v>
      </c>
      <c r="AD1069" s="1" t="s">
        <v>2623</v>
      </c>
      <c r="AE1069" s="1">
        <v>1</v>
      </c>
      <c r="AF1069" s="1">
        <v>30</v>
      </c>
      <c r="AG1069" s="1">
        <v>0</v>
      </c>
      <c r="AN1069" s="1">
        <v>1</v>
      </c>
      <c r="AO1069" s="1">
        <v>1</v>
      </c>
      <c r="AR1069" s="276">
        <v>2247.2399999999998</v>
      </c>
      <c r="AS1069" s="1" t="s">
        <v>2657</v>
      </c>
      <c r="AT1069" s="1">
        <v>0</v>
      </c>
      <c r="AU1069" s="1">
        <v>0</v>
      </c>
      <c r="AX1069" s="1">
        <v>5</v>
      </c>
      <c r="BC1069" s="1">
        <v>1</v>
      </c>
      <c r="BD1069" s="1">
        <v>7</v>
      </c>
      <c r="BE1069" s="1">
        <v>2</v>
      </c>
      <c r="BF1069" s="296">
        <v>16892.528269439354</v>
      </c>
    </row>
    <row r="1070" spans="1:58" x14ac:dyDescent="0.3">
      <c r="A1070" s="273">
        <f t="shared" si="65"/>
        <v>6653.4520944236428</v>
      </c>
      <c r="B1070" s="1" t="s">
        <v>2621</v>
      </c>
      <c r="C1070" s="274">
        <v>29480974</v>
      </c>
      <c r="D1070" s="1">
        <v>144205</v>
      </c>
      <c r="E1070" s="1">
        <v>4</v>
      </c>
      <c r="F1070" s="1" t="s">
        <v>3739</v>
      </c>
      <c r="G1070" s="275">
        <v>44122</v>
      </c>
      <c r="H1070" s="275">
        <v>44865</v>
      </c>
      <c r="I1070" s="1">
        <v>0</v>
      </c>
      <c r="J1070" s="1">
        <v>1</v>
      </c>
      <c r="K1070" s="1">
        <v>17</v>
      </c>
      <c r="L1070" s="1">
        <v>30</v>
      </c>
      <c r="M1070" s="1">
        <v>2</v>
      </c>
      <c r="N1070" s="1">
        <v>17.690000000000001</v>
      </c>
      <c r="O1070" s="1">
        <v>19.2</v>
      </c>
      <c r="P1070" s="1">
        <v>268566</v>
      </c>
      <c r="Q1070" s="1">
        <v>13421</v>
      </c>
      <c r="R1070" s="1">
        <v>88499</v>
      </c>
      <c r="S1070" s="1">
        <v>0</v>
      </c>
      <c r="T1070" s="1">
        <v>0</v>
      </c>
      <c r="U1070" s="1">
        <v>0</v>
      </c>
      <c r="W1070" s="1">
        <v>0</v>
      </c>
      <c r="X1070" s="1">
        <v>0</v>
      </c>
      <c r="Y1070" s="1">
        <v>0</v>
      </c>
      <c r="AB1070" s="275">
        <v>44644</v>
      </c>
      <c r="AC1070" s="1">
        <v>1</v>
      </c>
      <c r="AD1070" s="1" t="s">
        <v>2623</v>
      </c>
      <c r="AE1070" s="1">
        <v>1</v>
      </c>
      <c r="AF1070" s="1">
        <v>30</v>
      </c>
      <c r="AG1070" s="1">
        <v>0</v>
      </c>
      <c r="AN1070" s="1">
        <v>1</v>
      </c>
      <c r="AO1070" s="1">
        <v>1</v>
      </c>
      <c r="AR1070" s="276">
        <v>9488.36</v>
      </c>
      <c r="AS1070" s="1" t="s">
        <v>2657</v>
      </c>
      <c r="AT1070" s="1">
        <v>0</v>
      </c>
      <c r="AU1070" s="1">
        <v>0</v>
      </c>
      <c r="AX1070" s="1">
        <v>5</v>
      </c>
      <c r="BC1070" s="1">
        <v>1</v>
      </c>
      <c r="BD1070" s="1">
        <v>7</v>
      </c>
      <c r="BE1070" s="1">
        <v>2</v>
      </c>
      <c r="BF1070" s="296">
        <v>72357.187905576357</v>
      </c>
    </row>
    <row r="1071" spans="1:58" x14ac:dyDescent="0.3">
      <c r="A1071" s="273">
        <f t="shared" si="65"/>
        <v>16235.187445516058</v>
      </c>
      <c r="B1071" s="1" t="s">
        <v>2621</v>
      </c>
      <c r="C1071" s="274">
        <v>29480974</v>
      </c>
      <c r="D1071" s="1">
        <v>144205</v>
      </c>
      <c r="E1071" s="1">
        <v>4</v>
      </c>
      <c r="F1071" s="1" t="s">
        <v>3811</v>
      </c>
      <c r="G1071" s="275">
        <v>44089</v>
      </c>
      <c r="H1071" s="275">
        <v>44834</v>
      </c>
      <c r="I1071" s="1">
        <v>0</v>
      </c>
      <c r="J1071" s="1">
        <v>1</v>
      </c>
      <c r="K1071" s="1">
        <v>18</v>
      </c>
      <c r="L1071" s="1">
        <v>30</v>
      </c>
      <c r="M1071" s="1">
        <v>2</v>
      </c>
      <c r="N1071" s="1">
        <v>17.690000000000001</v>
      </c>
      <c r="O1071" s="1">
        <v>19.2</v>
      </c>
      <c r="P1071" s="1">
        <v>770000</v>
      </c>
      <c r="Q1071" s="1">
        <v>38480</v>
      </c>
      <c r="R1071" s="1">
        <v>219063</v>
      </c>
      <c r="S1071" s="1">
        <v>0</v>
      </c>
      <c r="T1071" s="1">
        <v>0</v>
      </c>
      <c r="U1071" s="1">
        <v>0</v>
      </c>
      <c r="W1071" s="1">
        <v>0</v>
      </c>
      <c r="X1071" s="1">
        <v>0</v>
      </c>
      <c r="Y1071" s="1">
        <v>0</v>
      </c>
      <c r="AB1071" s="275">
        <v>44644</v>
      </c>
      <c r="AC1071" s="1">
        <v>1</v>
      </c>
      <c r="AD1071" s="1" t="s">
        <v>2623</v>
      </c>
      <c r="AE1071" s="1">
        <v>1</v>
      </c>
      <c r="AF1071" s="1">
        <v>30</v>
      </c>
      <c r="AG1071" s="1">
        <v>0</v>
      </c>
      <c r="AN1071" s="1">
        <v>1</v>
      </c>
      <c r="AO1071" s="1">
        <v>1</v>
      </c>
      <c r="AR1071" s="276">
        <v>23720.9</v>
      </c>
      <c r="AS1071" s="1" t="s">
        <v>2657</v>
      </c>
      <c r="AT1071" s="1">
        <v>0</v>
      </c>
      <c r="AU1071" s="1">
        <v>0</v>
      </c>
      <c r="AX1071" s="1">
        <v>5</v>
      </c>
      <c r="BC1071" s="1">
        <v>1</v>
      </c>
      <c r="BD1071" s="1">
        <v>7</v>
      </c>
      <c r="BE1071" s="1">
        <v>2</v>
      </c>
      <c r="BF1071" s="296">
        <v>179106.91255448395</v>
      </c>
    </row>
    <row r="1072" spans="1:58" x14ac:dyDescent="0.3">
      <c r="A1072" s="273">
        <f t="shared" si="65"/>
        <v>973.10619080531978</v>
      </c>
      <c r="B1072" s="1" t="s">
        <v>2621</v>
      </c>
      <c r="C1072" s="274">
        <v>29480974</v>
      </c>
      <c r="D1072" s="1">
        <v>144205</v>
      </c>
      <c r="E1072" s="1">
        <v>4</v>
      </c>
      <c r="F1072" s="1" t="s">
        <v>3812</v>
      </c>
      <c r="G1072" s="275">
        <v>44089</v>
      </c>
      <c r="H1072" s="275">
        <v>44834</v>
      </c>
      <c r="I1072" s="1">
        <v>0</v>
      </c>
      <c r="J1072" s="1">
        <v>1</v>
      </c>
      <c r="K1072" s="1">
        <v>18</v>
      </c>
      <c r="L1072" s="1">
        <v>30</v>
      </c>
      <c r="M1072" s="1">
        <v>2</v>
      </c>
      <c r="N1072" s="1">
        <v>17.690000000000001</v>
      </c>
      <c r="O1072" s="1">
        <v>19.2</v>
      </c>
      <c r="P1072" s="1">
        <v>42820</v>
      </c>
      <c r="Q1072" s="1">
        <v>2140</v>
      </c>
      <c r="R1072" s="1">
        <v>12180</v>
      </c>
      <c r="S1072" s="1">
        <v>0</v>
      </c>
      <c r="T1072" s="1">
        <v>0</v>
      </c>
      <c r="U1072" s="1">
        <v>0</v>
      </c>
      <c r="W1072" s="1">
        <v>0</v>
      </c>
      <c r="X1072" s="1">
        <v>0</v>
      </c>
      <c r="Y1072" s="1">
        <v>0</v>
      </c>
      <c r="AB1072" s="275">
        <v>44644</v>
      </c>
      <c r="AC1072" s="1">
        <v>1</v>
      </c>
      <c r="AD1072" s="1" t="s">
        <v>2623</v>
      </c>
      <c r="AE1072" s="1">
        <v>1</v>
      </c>
      <c r="AF1072" s="1">
        <v>30</v>
      </c>
      <c r="AG1072" s="1">
        <v>0</v>
      </c>
      <c r="AN1072" s="1">
        <v>1</v>
      </c>
      <c r="AO1072" s="1">
        <v>1</v>
      </c>
      <c r="AR1072" s="276">
        <v>1248.47</v>
      </c>
      <c r="AS1072" s="1" t="s">
        <v>2657</v>
      </c>
      <c r="AT1072" s="1">
        <v>0</v>
      </c>
      <c r="AU1072" s="1">
        <v>0</v>
      </c>
      <c r="AX1072" s="1">
        <v>5</v>
      </c>
      <c r="BC1072" s="1">
        <v>1</v>
      </c>
      <c r="BD1072" s="1">
        <v>7</v>
      </c>
      <c r="BE1072" s="1">
        <v>2</v>
      </c>
      <c r="BF1072" s="296">
        <v>9958.4238091946809</v>
      </c>
    </row>
    <row r="1073" spans="1:58" x14ac:dyDescent="0.3">
      <c r="A1073" s="273">
        <f t="shared" si="65"/>
        <v>196.08372869792129</v>
      </c>
      <c r="B1073" s="1" t="s">
        <v>2621</v>
      </c>
      <c r="C1073" s="274">
        <v>29480974</v>
      </c>
      <c r="D1073" s="1">
        <v>144205</v>
      </c>
      <c r="E1073" s="1">
        <v>4</v>
      </c>
      <c r="F1073" s="1" t="s">
        <v>3815</v>
      </c>
      <c r="G1073" s="275">
        <v>44092</v>
      </c>
      <c r="H1073" s="275">
        <v>44834</v>
      </c>
      <c r="I1073" s="1">
        <v>0</v>
      </c>
      <c r="J1073" s="1">
        <v>1</v>
      </c>
      <c r="K1073" s="1">
        <v>18</v>
      </c>
      <c r="L1073" s="1">
        <v>30</v>
      </c>
      <c r="M1073" s="1">
        <v>2</v>
      </c>
      <c r="N1073" s="1">
        <v>17.690000000000001</v>
      </c>
      <c r="O1073" s="1">
        <v>19.2</v>
      </c>
      <c r="P1073" s="1">
        <v>13390</v>
      </c>
      <c r="Q1073" s="1">
        <v>669</v>
      </c>
      <c r="R1073" s="1">
        <v>3813</v>
      </c>
      <c r="S1073" s="1">
        <v>0</v>
      </c>
      <c r="T1073" s="1">
        <v>0</v>
      </c>
      <c r="U1073" s="1">
        <v>0</v>
      </c>
      <c r="W1073" s="1">
        <v>0</v>
      </c>
      <c r="X1073" s="1">
        <v>0</v>
      </c>
      <c r="Y1073" s="1">
        <v>0</v>
      </c>
      <c r="AB1073" s="275">
        <v>44644</v>
      </c>
      <c r="AC1073" s="1">
        <v>1</v>
      </c>
      <c r="AD1073" s="1" t="s">
        <v>2623</v>
      </c>
      <c r="AE1073" s="1">
        <v>1</v>
      </c>
      <c r="AF1073" s="1">
        <v>30</v>
      </c>
      <c r="AG1073" s="1">
        <v>0</v>
      </c>
      <c r="AN1073" s="1">
        <v>1</v>
      </c>
      <c r="AO1073" s="1">
        <v>1</v>
      </c>
      <c r="AR1073" s="276">
        <v>499.39</v>
      </c>
      <c r="AS1073" s="1" t="s">
        <v>2657</v>
      </c>
      <c r="AT1073" s="1">
        <v>0</v>
      </c>
      <c r="AU1073" s="1">
        <v>0</v>
      </c>
      <c r="AX1073" s="1">
        <v>5</v>
      </c>
      <c r="BC1073" s="1">
        <v>1</v>
      </c>
      <c r="BD1073" s="1">
        <v>7</v>
      </c>
      <c r="BE1073" s="1">
        <v>2</v>
      </c>
      <c r="BF1073" s="296">
        <v>3117.5262713020788</v>
      </c>
    </row>
    <row r="1074" spans="1:58" x14ac:dyDescent="0.3">
      <c r="A1074" s="273">
        <f t="shared" si="65"/>
        <v>8846.0986672834842</v>
      </c>
      <c r="B1074" s="1" t="s">
        <v>2621</v>
      </c>
      <c r="C1074" s="274">
        <v>29480974</v>
      </c>
      <c r="D1074" s="1">
        <v>144205</v>
      </c>
      <c r="E1074" s="1">
        <v>4</v>
      </c>
      <c r="F1074" s="1" t="s">
        <v>3816</v>
      </c>
      <c r="G1074" s="275">
        <v>44092</v>
      </c>
      <c r="H1074" s="275">
        <v>44834</v>
      </c>
      <c r="I1074" s="1">
        <v>0</v>
      </c>
      <c r="J1074" s="1">
        <v>1</v>
      </c>
      <c r="K1074" s="1">
        <v>18</v>
      </c>
      <c r="L1074" s="1">
        <v>30</v>
      </c>
      <c r="M1074" s="1">
        <v>2</v>
      </c>
      <c r="N1074" s="1">
        <v>17.690000000000001</v>
      </c>
      <c r="O1074" s="1">
        <v>19.2</v>
      </c>
      <c r="P1074" s="1">
        <v>415846</v>
      </c>
      <c r="Q1074" s="1">
        <v>20781</v>
      </c>
      <c r="R1074" s="1">
        <v>118317</v>
      </c>
      <c r="S1074" s="1">
        <v>0</v>
      </c>
      <c r="T1074" s="1">
        <v>0</v>
      </c>
      <c r="U1074" s="1">
        <v>0</v>
      </c>
      <c r="W1074" s="1">
        <v>0</v>
      </c>
      <c r="X1074" s="1">
        <v>0</v>
      </c>
      <c r="Y1074" s="1">
        <v>0</v>
      </c>
      <c r="AB1074" s="275">
        <v>44644</v>
      </c>
      <c r="AC1074" s="1">
        <v>1</v>
      </c>
      <c r="AD1074" s="1" t="s">
        <v>2623</v>
      </c>
      <c r="AE1074" s="1">
        <v>1</v>
      </c>
      <c r="AF1074" s="1">
        <v>30</v>
      </c>
      <c r="AG1074" s="1">
        <v>0</v>
      </c>
      <c r="AN1074" s="1">
        <v>1</v>
      </c>
      <c r="AO1074" s="1">
        <v>1</v>
      </c>
      <c r="AR1074" s="276">
        <v>12734.38</v>
      </c>
      <c r="AS1074" s="1" t="s">
        <v>2657</v>
      </c>
      <c r="AT1074" s="1">
        <v>0</v>
      </c>
      <c r="AU1074" s="1">
        <v>0</v>
      </c>
      <c r="AX1074" s="1">
        <v>5</v>
      </c>
      <c r="BC1074" s="1">
        <v>1</v>
      </c>
      <c r="BD1074" s="1">
        <v>7</v>
      </c>
      <c r="BE1074" s="1">
        <v>2</v>
      </c>
      <c r="BF1074" s="296">
        <v>96736.521332716511</v>
      </c>
    </row>
    <row r="1075" spans="1:58" x14ac:dyDescent="0.3">
      <c r="A1075" s="273">
        <f t="shared" si="65"/>
        <v>8375.8739525783458</v>
      </c>
      <c r="B1075" s="1" t="s">
        <v>2621</v>
      </c>
      <c r="C1075" s="274">
        <v>29480974</v>
      </c>
      <c r="D1075" s="1">
        <v>144205</v>
      </c>
      <c r="E1075" s="1">
        <v>4</v>
      </c>
      <c r="F1075" s="1" t="s">
        <v>3884</v>
      </c>
      <c r="G1075" s="275">
        <v>44123</v>
      </c>
      <c r="H1075" s="275">
        <v>44865</v>
      </c>
      <c r="I1075" s="1">
        <v>0</v>
      </c>
      <c r="J1075" s="1">
        <v>1</v>
      </c>
      <c r="K1075" s="1">
        <v>17</v>
      </c>
      <c r="L1075" s="1">
        <v>30</v>
      </c>
      <c r="M1075" s="1">
        <v>2</v>
      </c>
      <c r="N1075" s="1">
        <v>17.690000000000001</v>
      </c>
      <c r="O1075" s="1">
        <v>19.2</v>
      </c>
      <c r="P1075" s="1">
        <v>347100</v>
      </c>
      <c r="Q1075" s="1">
        <v>17346</v>
      </c>
      <c r="R1075" s="1">
        <v>114370</v>
      </c>
      <c r="S1075" s="1">
        <v>0</v>
      </c>
      <c r="T1075" s="1">
        <v>0</v>
      </c>
      <c r="U1075" s="1">
        <v>0</v>
      </c>
      <c r="W1075" s="1">
        <v>0</v>
      </c>
      <c r="X1075" s="1">
        <v>0</v>
      </c>
      <c r="Y1075" s="1">
        <v>0</v>
      </c>
      <c r="AB1075" s="275">
        <v>44644</v>
      </c>
      <c r="AC1075" s="1">
        <v>1</v>
      </c>
      <c r="AD1075" s="1" t="s">
        <v>2623</v>
      </c>
      <c r="AE1075" s="1">
        <v>1</v>
      </c>
      <c r="AF1075" s="1">
        <v>30</v>
      </c>
      <c r="AG1075" s="1">
        <v>0</v>
      </c>
      <c r="AN1075" s="1">
        <v>1</v>
      </c>
      <c r="AO1075" s="1">
        <v>1</v>
      </c>
      <c r="AR1075" s="276">
        <v>12484.69</v>
      </c>
      <c r="AS1075" s="1" t="s">
        <v>2657</v>
      </c>
      <c r="AT1075" s="1">
        <v>0</v>
      </c>
      <c r="AU1075" s="1">
        <v>0</v>
      </c>
      <c r="AX1075" s="1">
        <v>5</v>
      </c>
      <c r="BC1075" s="1">
        <v>1</v>
      </c>
      <c r="BD1075" s="1">
        <v>7</v>
      </c>
      <c r="BE1075" s="1">
        <v>2</v>
      </c>
      <c r="BF1075" s="296">
        <v>93509.436047421652</v>
      </c>
    </row>
    <row r="1076" spans="1:58" x14ac:dyDescent="0.3">
      <c r="A1076" s="273">
        <f t="shared" si="65"/>
        <v>1566.2740716046919</v>
      </c>
      <c r="B1076" s="1" t="s">
        <v>2621</v>
      </c>
      <c r="C1076" s="274">
        <v>29480974</v>
      </c>
      <c r="D1076" s="1">
        <v>144205</v>
      </c>
      <c r="E1076" s="1">
        <v>4</v>
      </c>
      <c r="F1076" s="1" t="s">
        <v>3895</v>
      </c>
      <c r="G1076" s="275">
        <v>44094</v>
      </c>
      <c r="H1076" s="275">
        <v>44834</v>
      </c>
      <c r="I1076" s="1">
        <v>0</v>
      </c>
      <c r="J1076" s="1">
        <v>1</v>
      </c>
      <c r="K1076" s="1">
        <v>18</v>
      </c>
      <c r="L1076" s="1">
        <v>30</v>
      </c>
      <c r="M1076" s="1">
        <v>2</v>
      </c>
      <c r="N1076" s="1">
        <v>17.690000000000001</v>
      </c>
      <c r="O1076" s="1">
        <v>19.2</v>
      </c>
      <c r="P1076" s="1">
        <v>68675</v>
      </c>
      <c r="Q1076" s="1">
        <v>3432</v>
      </c>
      <c r="R1076" s="1">
        <v>19539</v>
      </c>
      <c r="S1076" s="1">
        <v>0</v>
      </c>
      <c r="T1076" s="1">
        <v>0</v>
      </c>
      <c r="U1076" s="1">
        <v>0</v>
      </c>
      <c r="W1076" s="1">
        <v>0</v>
      </c>
      <c r="X1076" s="1">
        <v>0</v>
      </c>
      <c r="Y1076" s="1">
        <v>0</v>
      </c>
      <c r="AB1076" s="275">
        <v>44644</v>
      </c>
      <c r="AC1076" s="1">
        <v>1</v>
      </c>
      <c r="AD1076" s="1" t="s">
        <v>2623</v>
      </c>
      <c r="AE1076" s="1">
        <v>1</v>
      </c>
      <c r="AF1076" s="1">
        <v>30</v>
      </c>
      <c r="AG1076" s="1">
        <v>0</v>
      </c>
      <c r="AN1076" s="1">
        <v>1</v>
      </c>
      <c r="AO1076" s="1">
        <v>1</v>
      </c>
      <c r="AP1076" s="275"/>
      <c r="AR1076" s="276">
        <v>1997.55</v>
      </c>
      <c r="AS1076" s="1" t="s">
        <v>2657</v>
      </c>
      <c r="AT1076" s="1">
        <v>0</v>
      </c>
      <c r="AU1076" s="1">
        <v>0</v>
      </c>
      <c r="AX1076" s="1">
        <v>5</v>
      </c>
      <c r="BC1076" s="1">
        <v>1</v>
      </c>
      <c r="BD1076" s="1">
        <v>7</v>
      </c>
      <c r="BE1076" s="1">
        <v>2</v>
      </c>
      <c r="BF1076" s="296">
        <v>15975.175928395309</v>
      </c>
    </row>
    <row r="1077" spans="1:58" x14ac:dyDescent="0.3">
      <c r="A1077" s="273">
        <f t="shared" si="65"/>
        <v>6834.761794266451</v>
      </c>
      <c r="B1077" s="1" t="s">
        <v>2621</v>
      </c>
      <c r="C1077" s="274">
        <v>29480974</v>
      </c>
      <c r="D1077" s="1">
        <v>144205</v>
      </c>
      <c r="E1077" s="1">
        <v>4</v>
      </c>
      <c r="F1077" s="1" t="s">
        <v>3908</v>
      </c>
      <c r="G1077" s="275">
        <v>44067</v>
      </c>
      <c r="H1077" s="275">
        <v>44804</v>
      </c>
      <c r="I1077" s="1">
        <v>0</v>
      </c>
      <c r="J1077" s="1">
        <v>1</v>
      </c>
      <c r="K1077" s="1">
        <v>19</v>
      </c>
      <c r="L1077" s="1">
        <v>30</v>
      </c>
      <c r="M1077" s="1">
        <v>2</v>
      </c>
      <c r="N1077" s="1">
        <v>17.690000000000001</v>
      </c>
      <c r="O1077" s="1">
        <v>19.2</v>
      </c>
      <c r="P1077" s="1">
        <v>386200</v>
      </c>
      <c r="Q1077" s="1">
        <v>19300</v>
      </c>
      <c r="R1077" s="1">
        <v>92231</v>
      </c>
      <c r="S1077" s="1">
        <v>0</v>
      </c>
      <c r="T1077" s="1">
        <v>0</v>
      </c>
      <c r="U1077" s="1">
        <v>0</v>
      </c>
      <c r="W1077" s="1">
        <v>0</v>
      </c>
      <c r="X1077" s="1">
        <v>0</v>
      </c>
      <c r="Y1077" s="1">
        <v>0</v>
      </c>
      <c r="AB1077" s="275">
        <v>44644</v>
      </c>
      <c r="AC1077" s="1">
        <v>1</v>
      </c>
      <c r="AD1077" s="1" t="s">
        <v>2623</v>
      </c>
      <c r="AE1077" s="1">
        <v>1</v>
      </c>
      <c r="AF1077" s="1">
        <v>30</v>
      </c>
      <c r="AG1077" s="1">
        <v>0</v>
      </c>
      <c r="AN1077" s="1">
        <v>1</v>
      </c>
      <c r="AO1077" s="1">
        <v>1</v>
      </c>
      <c r="AR1077" s="276">
        <v>9987.75</v>
      </c>
      <c r="AS1077" s="1" t="s">
        <v>2657</v>
      </c>
      <c r="AT1077" s="1">
        <v>0</v>
      </c>
      <c r="AU1077" s="1">
        <v>0</v>
      </c>
      <c r="AX1077" s="1">
        <v>5</v>
      </c>
      <c r="BC1077" s="1">
        <v>1</v>
      </c>
      <c r="BD1077" s="1">
        <v>7</v>
      </c>
      <c r="BE1077" s="1">
        <v>2</v>
      </c>
      <c r="BF1077" s="296">
        <v>75408.488205733549</v>
      </c>
    </row>
    <row r="1078" spans="1:58" x14ac:dyDescent="0.3">
      <c r="A1078" s="273">
        <f t="shared" si="65"/>
        <v>9364.3020312995359</v>
      </c>
      <c r="B1078" s="1" t="s">
        <v>2621</v>
      </c>
      <c r="C1078" s="274">
        <v>29480974</v>
      </c>
      <c r="D1078" s="1">
        <v>144205</v>
      </c>
      <c r="E1078" s="1">
        <v>4</v>
      </c>
      <c r="F1078" s="1" t="s">
        <v>4228</v>
      </c>
      <c r="G1078" s="275">
        <v>44343</v>
      </c>
      <c r="H1078" s="275">
        <v>45077</v>
      </c>
      <c r="I1078" s="1">
        <v>0</v>
      </c>
      <c r="J1078" s="1">
        <v>1</v>
      </c>
      <c r="K1078" s="1">
        <v>10</v>
      </c>
      <c r="L1078" s="1">
        <v>30</v>
      </c>
      <c r="M1078" s="1">
        <v>2</v>
      </c>
      <c r="N1078" s="1">
        <v>17.690000000000001</v>
      </c>
      <c r="O1078" s="1">
        <v>19.2</v>
      </c>
      <c r="P1078" s="1">
        <v>200000</v>
      </c>
      <c r="Q1078" s="1">
        <v>9995</v>
      </c>
      <c r="R1078" s="1">
        <v>125265</v>
      </c>
      <c r="S1078" s="1">
        <v>0</v>
      </c>
      <c r="T1078" s="1">
        <v>0</v>
      </c>
      <c r="U1078" s="1">
        <v>0</v>
      </c>
      <c r="W1078" s="1">
        <v>0</v>
      </c>
      <c r="X1078" s="1">
        <v>0</v>
      </c>
      <c r="Y1078" s="1">
        <v>0</v>
      </c>
      <c r="AB1078" s="275">
        <v>44644</v>
      </c>
      <c r="AC1078" s="1">
        <v>1</v>
      </c>
      <c r="AD1078" s="1" t="s">
        <v>2623</v>
      </c>
      <c r="AE1078" s="1">
        <v>1</v>
      </c>
      <c r="AF1078" s="1">
        <v>30</v>
      </c>
      <c r="AG1078" s="1">
        <v>0</v>
      </c>
      <c r="AN1078" s="1">
        <v>1</v>
      </c>
      <c r="AO1078" s="1">
        <v>1</v>
      </c>
      <c r="AR1078" s="276">
        <v>13483.46</v>
      </c>
      <c r="AS1078" s="1" t="s">
        <v>2657</v>
      </c>
      <c r="AT1078" s="1">
        <v>0</v>
      </c>
      <c r="AU1078" s="1">
        <v>0</v>
      </c>
      <c r="AX1078" s="1">
        <v>5</v>
      </c>
      <c r="BC1078" s="1">
        <v>1</v>
      </c>
      <c r="BD1078" s="1">
        <v>7</v>
      </c>
      <c r="BE1078" s="1">
        <v>2</v>
      </c>
      <c r="BF1078" s="296">
        <v>102417.23796870047</v>
      </c>
    </row>
    <row r="1079" spans="1:58" x14ac:dyDescent="0.3">
      <c r="A1079" s="273">
        <f t="shared" si="65"/>
        <v>11870.130191190401</v>
      </c>
      <c r="B1079" s="1" t="s">
        <v>2621</v>
      </c>
      <c r="C1079" s="274">
        <v>29480974</v>
      </c>
      <c r="D1079" s="1">
        <v>144205</v>
      </c>
      <c r="E1079" s="1">
        <v>4</v>
      </c>
      <c r="F1079" s="1" t="s">
        <v>4988</v>
      </c>
      <c r="G1079" s="275">
        <v>44430</v>
      </c>
      <c r="H1079" s="275">
        <v>45169</v>
      </c>
      <c r="I1079" s="1">
        <v>0</v>
      </c>
      <c r="J1079" s="1">
        <v>1</v>
      </c>
      <c r="K1079" s="1">
        <v>7</v>
      </c>
      <c r="L1079" s="1">
        <v>30</v>
      </c>
      <c r="M1079" s="1">
        <v>2</v>
      </c>
      <c r="N1079" s="1">
        <v>17.690000000000001</v>
      </c>
      <c r="O1079" s="1">
        <v>19.2</v>
      </c>
      <c r="P1079" s="1">
        <v>214336</v>
      </c>
      <c r="Q1079" s="1">
        <v>10711</v>
      </c>
      <c r="R1079" s="1">
        <v>159538</v>
      </c>
      <c r="S1079" s="1">
        <v>0</v>
      </c>
      <c r="T1079" s="1">
        <v>0</v>
      </c>
      <c r="U1079" s="1">
        <v>0</v>
      </c>
      <c r="W1079" s="1">
        <v>0</v>
      </c>
      <c r="X1079" s="1">
        <v>0</v>
      </c>
      <c r="Y1079" s="1">
        <v>0</v>
      </c>
      <c r="AB1079" s="275">
        <v>44644</v>
      </c>
      <c r="AC1079" s="1">
        <v>1</v>
      </c>
      <c r="AD1079" s="1" t="s">
        <v>2623</v>
      </c>
      <c r="AE1079" s="1">
        <v>1</v>
      </c>
      <c r="AF1079" s="1">
        <v>30</v>
      </c>
      <c r="AG1079" s="1">
        <v>0</v>
      </c>
      <c r="AN1079" s="1">
        <v>1</v>
      </c>
      <c r="AO1079" s="1">
        <v>1</v>
      </c>
      <c r="AR1079" s="276">
        <v>17228.87</v>
      </c>
      <c r="AS1079" s="1" t="s">
        <v>2657</v>
      </c>
      <c r="AT1079" s="1">
        <v>0</v>
      </c>
      <c r="AU1079" s="1">
        <v>0</v>
      </c>
      <c r="AX1079" s="1">
        <v>5</v>
      </c>
      <c r="BC1079" s="1">
        <v>1</v>
      </c>
      <c r="BD1079" s="1">
        <v>7</v>
      </c>
      <c r="BE1079" s="1">
        <v>2</v>
      </c>
      <c r="BF1079" s="296">
        <v>130438.9998088096</v>
      </c>
    </row>
    <row r="1080" spans="1:58" x14ac:dyDescent="0.3">
      <c r="A1080" s="273">
        <f t="shared" si="65"/>
        <v>137656.54435554612</v>
      </c>
      <c r="B1080" s="1" t="s">
        <v>2621</v>
      </c>
      <c r="C1080" s="274">
        <v>29480974</v>
      </c>
      <c r="D1080" s="1">
        <v>144205</v>
      </c>
      <c r="E1080" s="1">
        <v>4</v>
      </c>
      <c r="F1080" s="1" t="s">
        <v>4829</v>
      </c>
      <c r="G1080" s="275">
        <v>44436</v>
      </c>
      <c r="H1080" s="275">
        <v>45169</v>
      </c>
      <c r="I1080" s="1">
        <v>0</v>
      </c>
      <c r="J1080" s="1">
        <v>1</v>
      </c>
      <c r="K1080" s="1">
        <v>7</v>
      </c>
      <c r="L1080" s="1">
        <v>30</v>
      </c>
      <c r="M1080" s="1">
        <v>2</v>
      </c>
      <c r="N1080" s="1">
        <v>17.690000000000001</v>
      </c>
      <c r="O1080" s="1">
        <v>19.2</v>
      </c>
      <c r="P1080" s="1">
        <v>2500000</v>
      </c>
      <c r="Q1080" s="1">
        <v>124935</v>
      </c>
      <c r="R1080" s="1">
        <v>1860842</v>
      </c>
      <c r="S1080" s="1">
        <v>0</v>
      </c>
      <c r="T1080" s="1">
        <v>0</v>
      </c>
      <c r="U1080" s="1">
        <v>0</v>
      </c>
      <c r="W1080" s="1">
        <v>0</v>
      </c>
      <c r="X1080" s="1">
        <v>0</v>
      </c>
      <c r="Y1080" s="1">
        <v>0</v>
      </c>
      <c r="AB1080" s="275">
        <v>44644</v>
      </c>
      <c r="AC1080" s="1">
        <v>1</v>
      </c>
      <c r="AD1080" s="1" t="s">
        <v>2623</v>
      </c>
      <c r="AE1080" s="1">
        <v>1</v>
      </c>
      <c r="AF1080" s="1">
        <v>30</v>
      </c>
      <c r="AG1080" s="1">
        <v>0</v>
      </c>
      <c r="AN1080" s="1">
        <v>1</v>
      </c>
      <c r="AO1080" s="1">
        <v>1</v>
      </c>
      <c r="AR1080" s="276">
        <v>201752.51</v>
      </c>
      <c r="AS1080" s="1" t="s">
        <v>2657</v>
      </c>
      <c r="AT1080" s="1">
        <v>0</v>
      </c>
      <c r="AU1080" s="1">
        <v>0</v>
      </c>
      <c r="AX1080" s="1">
        <v>5</v>
      </c>
      <c r="BC1080" s="1">
        <v>1</v>
      </c>
      <c r="BD1080" s="1">
        <v>7</v>
      </c>
      <c r="BE1080" s="1">
        <v>2</v>
      </c>
      <c r="BF1080" s="296">
        <v>1521432.9456444539</v>
      </c>
    </row>
    <row r="1081" spans="1:58" x14ac:dyDescent="0.3">
      <c r="A1081" s="273">
        <f t="shared" si="65"/>
        <v>99172.94394153147</v>
      </c>
      <c r="B1081" s="1" t="s">
        <v>2621</v>
      </c>
      <c r="C1081" s="274">
        <v>29480974</v>
      </c>
      <c r="D1081" s="1">
        <v>144205</v>
      </c>
      <c r="E1081" s="1">
        <v>4</v>
      </c>
      <c r="F1081" s="1" t="s">
        <v>5456</v>
      </c>
      <c r="G1081" s="275">
        <v>44538</v>
      </c>
      <c r="H1081" s="275">
        <v>45291</v>
      </c>
      <c r="I1081" s="1">
        <v>0</v>
      </c>
      <c r="J1081" s="1">
        <v>1</v>
      </c>
      <c r="K1081" s="1">
        <v>3</v>
      </c>
      <c r="L1081" s="1">
        <v>30</v>
      </c>
      <c r="M1081" s="1">
        <v>2</v>
      </c>
      <c r="N1081" s="1">
        <v>17.690000000000001</v>
      </c>
      <c r="O1081" s="1">
        <v>19.2</v>
      </c>
      <c r="P1081" s="1">
        <v>1500000</v>
      </c>
      <c r="Q1081" s="1">
        <v>74961</v>
      </c>
      <c r="R1081" s="1">
        <v>1340465</v>
      </c>
      <c r="S1081" s="1">
        <v>0</v>
      </c>
      <c r="T1081" s="1">
        <v>0</v>
      </c>
      <c r="U1081" s="1">
        <v>0</v>
      </c>
      <c r="W1081" s="1">
        <v>0</v>
      </c>
      <c r="X1081" s="1">
        <v>0</v>
      </c>
      <c r="Y1081" s="1">
        <v>0</v>
      </c>
      <c r="AB1081" s="275">
        <v>44644</v>
      </c>
      <c r="AC1081" s="1">
        <v>1</v>
      </c>
      <c r="AD1081" s="1" t="s">
        <v>2623</v>
      </c>
      <c r="AE1081" s="1">
        <v>1</v>
      </c>
      <c r="AF1081" s="1">
        <v>30</v>
      </c>
      <c r="AG1081" s="1">
        <v>0</v>
      </c>
      <c r="AN1081" s="1">
        <v>1</v>
      </c>
      <c r="AO1081" s="1">
        <v>1</v>
      </c>
      <c r="AR1081" s="276">
        <v>145321.73000000001</v>
      </c>
      <c r="AS1081" s="1" t="s">
        <v>2657</v>
      </c>
      <c r="AT1081" s="1">
        <v>0</v>
      </c>
      <c r="AU1081" s="1">
        <v>0</v>
      </c>
      <c r="AX1081" s="1">
        <v>5</v>
      </c>
      <c r="BC1081" s="1">
        <v>1</v>
      </c>
      <c r="BD1081" s="1">
        <v>7</v>
      </c>
      <c r="BE1081" s="1">
        <v>2</v>
      </c>
      <c r="BF1081" s="296">
        <v>1095970.3260584685</v>
      </c>
    </row>
    <row r="1082" spans="1:58" x14ac:dyDescent="0.3">
      <c r="A1082" s="273">
        <f t="shared" si="65"/>
        <v>13685.401317088952</v>
      </c>
      <c r="B1082" s="1" t="s">
        <v>2621</v>
      </c>
      <c r="C1082" s="274">
        <v>29480974</v>
      </c>
      <c r="D1082" s="1">
        <v>144205</v>
      </c>
      <c r="E1082" s="1">
        <v>4</v>
      </c>
      <c r="F1082" s="1" t="s">
        <v>6204</v>
      </c>
      <c r="G1082" s="275">
        <v>44589</v>
      </c>
      <c r="H1082" s="275">
        <v>45322</v>
      </c>
      <c r="I1082" s="1">
        <v>0</v>
      </c>
      <c r="J1082" s="1">
        <v>1</v>
      </c>
      <c r="K1082" s="1">
        <v>2</v>
      </c>
      <c r="L1082" s="1">
        <v>30</v>
      </c>
      <c r="M1082" s="1">
        <v>2</v>
      </c>
      <c r="N1082" s="1">
        <v>17.690000000000001</v>
      </c>
      <c r="O1082" s="1">
        <v>19.2</v>
      </c>
      <c r="P1082" s="1">
        <v>200000</v>
      </c>
      <c r="Q1082" s="1">
        <v>9995</v>
      </c>
      <c r="R1082" s="1">
        <v>185918</v>
      </c>
      <c r="S1082" s="1">
        <v>0</v>
      </c>
      <c r="T1082" s="1">
        <v>0</v>
      </c>
      <c r="U1082" s="1">
        <v>0</v>
      </c>
      <c r="W1082" s="1">
        <v>0</v>
      </c>
      <c r="X1082" s="1">
        <v>0</v>
      </c>
      <c r="Y1082" s="1">
        <v>0</v>
      </c>
      <c r="AB1082" s="275">
        <v>44644</v>
      </c>
      <c r="AC1082" s="1">
        <v>1</v>
      </c>
      <c r="AD1082" s="1" t="s">
        <v>2623</v>
      </c>
      <c r="AE1082" s="1">
        <v>1</v>
      </c>
      <c r="AF1082" s="1">
        <v>30</v>
      </c>
      <c r="AG1082" s="1">
        <v>0</v>
      </c>
      <c r="AN1082" s="1">
        <v>1</v>
      </c>
      <c r="AO1082" s="1">
        <v>1</v>
      </c>
      <c r="AR1082" s="276">
        <v>20225.189999999999</v>
      </c>
      <c r="AS1082" s="1" t="s">
        <v>2657</v>
      </c>
      <c r="AT1082" s="1">
        <v>0</v>
      </c>
      <c r="AU1082" s="1">
        <v>0</v>
      </c>
      <c r="AX1082" s="1">
        <v>5</v>
      </c>
      <c r="BC1082" s="1">
        <v>1</v>
      </c>
      <c r="BD1082" s="1">
        <v>7</v>
      </c>
      <c r="BE1082" s="1">
        <v>2</v>
      </c>
      <c r="BF1082" s="296">
        <v>152007.40868291105</v>
      </c>
    </row>
    <row r="1083" spans="1:58" x14ac:dyDescent="0.3">
      <c r="A1083" s="273">
        <f t="shared" si="65"/>
        <v>12790.351710786053</v>
      </c>
      <c r="B1083" s="1" t="s">
        <v>2621</v>
      </c>
      <c r="C1083" s="274">
        <v>29480974</v>
      </c>
      <c r="D1083" s="1">
        <v>144205</v>
      </c>
      <c r="E1083" s="1">
        <v>4</v>
      </c>
      <c r="F1083" s="1" t="s">
        <v>5402</v>
      </c>
      <c r="G1083" s="275">
        <v>44509</v>
      </c>
      <c r="H1083" s="275">
        <v>45260</v>
      </c>
      <c r="I1083" s="1">
        <v>0</v>
      </c>
      <c r="J1083" s="1">
        <v>1</v>
      </c>
      <c r="K1083" s="1">
        <v>4</v>
      </c>
      <c r="L1083" s="1">
        <v>30</v>
      </c>
      <c r="M1083" s="1">
        <v>2</v>
      </c>
      <c r="N1083" s="1">
        <v>17.690000000000001</v>
      </c>
      <c r="O1083" s="1">
        <v>19.2</v>
      </c>
      <c r="P1083" s="1">
        <v>200000</v>
      </c>
      <c r="Q1083" s="1">
        <v>9995</v>
      </c>
      <c r="R1083" s="1">
        <v>171428</v>
      </c>
      <c r="S1083" s="1">
        <v>0</v>
      </c>
      <c r="T1083" s="1">
        <v>0</v>
      </c>
      <c r="U1083" s="1">
        <v>0</v>
      </c>
      <c r="W1083" s="1">
        <v>0</v>
      </c>
      <c r="X1083" s="1">
        <v>0</v>
      </c>
      <c r="Y1083" s="1">
        <v>0</v>
      </c>
      <c r="AB1083" s="275">
        <v>44644</v>
      </c>
      <c r="AC1083" s="1">
        <v>1</v>
      </c>
      <c r="AD1083" s="1" t="s">
        <v>2623</v>
      </c>
      <c r="AE1083" s="1">
        <v>1</v>
      </c>
      <c r="AF1083" s="1">
        <v>30</v>
      </c>
      <c r="AG1083" s="1">
        <v>0</v>
      </c>
      <c r="AN1083" s="1">
        <v>1</v>
      </c>
      <c r="AO1083" s="1">
        <v>1</v>
      </c>
      <c r="AR1083" s="276">
        <v>18477.330000000002</v>
      </c>
      <c r="AS1083" s="1" t="s">
        <v>2657</v>
      </c>
      <c r="AT1083" s="1">
        <v>0</v>
      </c>
      <c r="AU1083" s="1">
        <v>0</v>
      </c>
      <c r="AX1083" s="1">
        <v>5</v>
      </c>
      <c r="BC1083" s="1">
        <v>1</v>
      </c>
      <c r="BD1083" s="1">
        <v>7</v>
      </c>
      <c r="BE1083" s="1">
        <v>2</v>
      </c>
      <c r="BF1083" s="296">
        <v>140160.31828921393</v>
      </c>
    </row>
    <row r="1084" spans="1:58" x14ac:dyDescent="0.3">
      <c r="A1084" s="273">
        <f t="shared" si="65"/>
        <v>1893.7011556232028</v>
      </c>
      <c r="B1084" s="1" t="s">
        <v>2621</v>
      </c>
      <c r="C1084" s="274">
        <v>29480974</v>
      </c>
      <c r="D1084" s="1">
        <v>144205</v>
      </c>
      <c r="E1084" s="1">
        <v>4</v>
      </c>
      <c r="F1084" s="1" t="s">
        <v>5347</v>
      </c>
      <c r="G1084" s="275">
        <v>44557</v>
      </c>
      <c r="H1084" s="275">
        <v>45291</v>
      </c>
      <c r="I1084" s="1">
        <v>0</v>
      </c>
      <c r="J1084" s="1">
        <v>1</v>
      </c>
      <c r="K1084" s="1">
        <v>3</v>
      </c>
      <c r="L1084" s="1">
        <v>30</v>
      </c>
      <c r="M1084" s="1">
        <v>2</v>
      </c>
      <c r="N1084" s="1">
        <v>17.690000000000001</v>
      </c>
      <c r="O1084" s="1">
        <v>19.2</v>
      </c>
      <c r="P1084" s="1">
        <v>30000</v>
      </c>
      <c r="Q1084" s="1">
        <v>1499</v>
      </c>
      <c r="R1084" s="1">
        <v>26810</v>
      </c>
      <c r="S1084" s="1">
        <v>0</v>
      </c>
      <c r="T1084" s="1">
        <v>0</v>
      </c>
      <c r="U1084" s="1">
        <v>0</v>
      </c>
      <c r="W1084" s="1">
        <v>0</v>
      </c>
      <c r="X1084" s="1">
        <v>0</v>
      </c>
      <c r="Y1084" s="1">
        <v>0</v>
      </c>
      <c r="AB1084" s="275">
        <v>44644</v>
      </c>
      <c r="AC1084" s="1">
        <v>1</v>
      </c>
      <c r="AD1084" s="1" t="s">
        <v>2623</v>
      </c>
      <c r="AE1084" s="1">
        <v>1</v>
      </c>
      <c r="AF1084" s="1">
        <v>30</v>
      </c>
      <c r="AG1084" s="1">
        <v>0</v>
      </c>
      <c r="AN1084" s="1">
        <v>1</v>
      </c>
      <c r="AO1084" s="1">
        <v>1</v>
      </c>
      <c r="AR1084" s="276">
        <v>2996.32</v>
      </c>
      <c r="AS1084" s="1" t="s">
        <v>2657</v>
      </c>
      <c r="AT1084" s="1">
        <v>0</v>
      </c>
      <c r="AU1084" s="1">
        <v>0</v>
      </c>
      <c r="AX1084" s="1">
        <v>5</v>
      </c>
      <c r="BC1084" s="1">
        <v>1</v>
      </c>
      <c r="BD1084" s="1">
        <v>7</v>
      </c>
      <c r="BE1084" s="1">
        <v>2</v>
      </c>
      <c r="BF1084" s="296">
        <v>21919.978844376797</v>
      </c>
    </row>
    <row r="1085" spans="1:58" x14ac:dyDescent="0.3">
      <c r="A1085" s="273">
        <f t="shared" si="65"/>
        <v>0</v>
      </c>
      <c r="B1085" s="1" t="s">
        <v>2621</v>
      </c>
      <c r="C1085" s="274">
        <v>22646820</v>
      </c>
      <c r="D1085" s="1">
        <v>144105</v>
      </c>
      <c r="E1085" s="1">
        <v>4</v>
      </c>
      <c r="F1085" s="1" t="s">
        <v>4855</v>
      </c>
      <c r="G1085" s="275">
        <v>44315</v>
      </c>
      <c r="H1085" s="275">
        <v>45412</v>
      </c>
      <c r="I1085" s="1">
        <v>1</v>
      </c>
      <c r="J1085" s="1">
        <v>1</v>
      </c>
      <c r="K1085" s="1">
        <v>11</v>
      </c>
      <c r="L1085" s="1">
        <v>30</v>
      </c>
      <c r="M1085" s="1">
        <v>2</v>
      </c>
      <c r="N1085" s="1">
        <v>5.99</v>
      </c>
      <c r="O1085" s="1">
        <v>6.16</v>
      </c>
      <c r="P1085" s="1">
        <v>10032989</v>
      </c>
      <c r="Q1085" s="1">
        <v>307059</v>
      </c>
      <c r="R1085" s="1">
        <v>7168630</v>
      </c>
      <c r="S1085" s="1">
        <v>0</v>
      </c>
      <c r="T1085" s="1">
        <v>0</v>
      </c>
      <c r="U1085" s="1">
        <v>0</v>
      </c>
      <c r="W1085" s="1">
        <v>0</v>
      </c>
      <c r="X1085" s="1">
        <v>0</v>
      </c>
      <c r="Y1085" s="1">
        <v>0</v>
      </c>
      <c r="AB1085" s="275">
        <v>44651</v>
      </c>
      <c r="AC1085" s="1">
        <v>1</v>
      </c>
      <c r="AD1085" s="1" t="s">
        <v>2623</v>
      </c>
      <c r="AE1085" s="1">
        <v>1</v>
      </c>
      <c r="AF1085" s="1">
        <v>30</v>
      </c>
      <c r="AG1085" s="1">
        <v>1</v>
      </c>
      <c r="AN1085" s="1">
        <v>1</v>
      </c>
      <c r="AO1085" s="1">
        <v>1</v>
      </c>
      <c r="AR1085" s="276">
        <v>1476913.48</v>
      </c>
      <c r="AS1085" s="1" t="s">
        <v>2632</v>
      </c>
      <c r="AT1085" s="1">
        <v>0</v>
      </c>
      <c r="AU1085" s="1">
        <v>0</v>
      </c>
      <c r="AV1085" s="1" t="s">
        <v>2625</v>
      </c>
      <c r="AW1085" s="1" t="s">
        <v>2626</v>
      </c>
      <c r="AX1085" s="1">
        <v>5</v>
      </c>
      <c r="BC1085" s="1">
        <v>1</v>
      </c>
      <c r="BD1085" s="1">
        <v>7</v>
      </c>
      <c r="BE1085" s="1">
        <v>2</v>
      </c>
      <c r="BF1085" s="296">
        <v>11039770</v>
      </c>
    </row>
    <row r="1086" spans="1:58" x14ac:dyDescent="0.3">
      <c r="A1086" s="273">
        <f t="shared" si="65"/>
        <v>3719460.0223818971</v>
      </c>
      <c r="B1086" s="1" t="s">
        <v>2621</v>
      </c>
      <c r="C1086" s="274">
        <v>22444047</v>
      </c>
      <c r="D1086" s="1">
        <v>144205</v>
      </c>
      <c r="E1086" s="1">
        <v>4</v>
      </c>
      <c r="F1086" s="1" t="s">
        <v>3733</v>
      </c>
      <c r="G1086" s="275">
        <v>44077</v>
      </c>
      <c r="H1086" s="275">
        <v>45016</v>
      </c>
      <c r="I1086" s="1">
        <v>0</v>
      </c>
      <c r="J1086" s="1">
        <v>1</v>
      </c>
      <c r="K1086" s="1">
        <v>21</v>
      </c>
      <c r="L1086" s="1">
        <v>30</v>
      </c>
      <c r="M1086" s="1">
        <v>2</v>
      </c>
      <c r="N1086" s="1">
        <v>11.03</v>
      </c>
      <c r="O1086" s="1">
        <v>11.61</v>
      </c>
      <c r="P1086" s="1">
        <v>15118989</v>
      </c>
      <c r="Q1086" s="1">
        <v>376261</v>
      </c>
      <c r="R1086" s="1">
        <v>5693829</v>
      </c>
      <c r="S1086" s="1">
        <v>0</v>
      </c>
      <c r="T1086" s="1">
        <v>0</v>
      </c>
      <c r="U1086" s="1">
        <v>0</v>
      </c>
      <c r="W1086" s="1">
        <v>0</v>
      </c>
      <c r="X1086" s="1">
        <v>0</v>
      </c>
      <c r="Y1086" s="1">
        <v>0</v>
      </c>
      <c r="Z1086" s="1" t="s">
        <v>3347</v>
      </c>
      <c r="AA1086" s="1" t="s">
        <v>2704</v>
      </c>
      <c r="AB1086" s="275">
        <v>44651</v>
      </c>
      <c r="AC1086" s="1">
        <v>1</v>
      </c>
      <c r="AD1086" s="1" t="s">
        <v>2623</v>
      </c>
      <c r="AE1086" s="1">
        <v>1</v>
      </c>
      <c r="AF1086" s="1">
        <v>30</v>
      </c>
      <c r="AG1086" s="1">
        <v>0</v>
      </c>
      <c r="AN1086" s="1">
        <v>1</v>
      </c>
      <c r="AO1086" s="1">
        <v>1</v>
      </c>
      <c r="AR1086" s="276">
        <v>555540.1</v>
      </c>
      <c r="AS1086" s="1" t="s">
        <v>2632</v>
      </c>
      <c r="AT1086" s="1">
        <v>0</v>
      </c>
      <c r="AU1086" s="1">
        <v>0</v>
      </c>
      <c r="AX1086" s="1">
        <v>5</v>
      </c>
      <c r="BC1086" s="1">
        <v>1</v>
      </c>
      <c r="BD1086" s="1">
        <v>7</v>
      </c>
      <c r="BE1086" s="1">
        <v>2</v>
      </c>
      <c r="BF1086" s="296">
        <v>1418828.8776181031</v>
      </c>
    </row>
    <row r="1087" spans="1:58" x14ac:dyDescent="0.3">
      <c r="A1087" s="273">
        <f t="shared" si="65"/>
        <v>2836442.2442671657</v>
      </c>
      <c r="B1087" s="1" t="s">
        <v>2621</v>
      </c>
      <c r="C1087" s="274">
        <v>22444047</v>
      </c>
      <c r="D1087" s="1">
        <v>144205</v>
      </c>
      <c r="E1087" s="1">
        <v>4</v>
      </c>
      <c r="F1087" s="1" t="s">
        <v>4594</v>
      </c>
      <c r="G1087" s="275">
        <v>44461</v>
      </c>
      <c r="H1087" s="275">
        <v>45565</v>
      </c>
      <c r="I1087" s="1">
        <v>0</v>
      </c>
      <c r="J1087" s="1">
        <v>1</v>
      </c>
      <c r="K1087" s="1">
        <v>6</v>
      </c>
      <c r="L1087" s="1">
        <v>30</v>
      </c>
      <c r="M1087" s="1">
        <v>2</v>
      </c>
      <c r="N1087" s="1">
        <v>17.690000000000001</v>
      </c>
      <c r="O1087" s="1">
        <v>19.2</v>
      </c>
      <c r="P1087" s="1">
        <v>5000000</v>
      </c>
      <c r="Q1087" s="1">
        <v>181021</v>
      </c>
      <c r="R1087" s="1">
        <v>4342074</v>
      </c>
      <c r="S1087" s="1">
        <v>0</v>
      </c>
      <c r="T1087" s="1">
        <v>0</v>
      </c>
      <c r="U1087" s="1">
        <v>0</v>
      </c>
      <c r="W1087" s="1">
        <v>0</v>
      </c>
      <c r="X1087" s="1">
        <v>0</v>
      </c>
      <c r="Y1087" s="1">
        <v>0</v>
      </c>
      <c r="AB1087" s="275">
        <v>44651</v>
      </c>
      <c r="AC1087" s="1">
        <v>1</v>
      </c>
      <c r="AD1087" s="1" t="s">
        <v>2623</v>
      </c>
      <c r="AE1087" s="1">
        <v>1</v>
      </c>
      <c r="AF1087" s="1">
        <v>30</v>
      </c>
      <c r="AG1087" s="1">
        <v>0</v>
      </c>
      <c r="AN1087" s="1">
        <v>1</v>
      </c>
      <c r="AO1087" s="1">
        <v>1</v>
      </c>
      <c r="AR1087" s="276">
        <v>423642.82</v>
      </c>
      <c r="AS1087" s="1" t="s">
        <v>2657</v>
      </c>
      <c r="AT1087" s="1">
        <v>0</v>
      </c>
      <c r="AU1087" s="1">
        <v>0</v>
      </c>
      <c r="AX1087" s="1">
        <v>5</v>
      </c>
      <c r="BC1087" s="1">
        <v>1</v>
      </c>
      <c r="BD1087" s="1">
        <v>7</v>
      </c>
      <c r="BE1087" s="1">
        <v>2</v>
      </c>
      <c r="BF1087" s="296">
        <v>1081988.9357328343</v>
      </c>
    </row>
    <row r="1088" spans="1:58" x14ac:dyDescent="0.3">
      <c r="A1088" s="273">
        <f t="shared" si="65"/>
        <v>959200.98335093725</v>
      </c>
      <c r="B1088" s="1" t="s">
        <v>2621</v>
      </c>
      <c r="C1088" s="274">
        <v>22444047</v>
      </c>
      <c r="D1088" s="1">
        <v>144205</v>
      </c>
      <c r="E1088" s="1">
        <v>4</v>
      </c>
      <c r="F1088" s="1" t="s">
        <v>6476</v>
      </c>
      <c r="G1088" s="275">
        <v>44624</v>
      </c>
      <c r="H1088" s="275">
        <v>45716</v>
      </c>
      <c r="I1088" s="1">
        <v>0</v>
      </c>
      <c r="J1088" s="1">
        <v>1</v>
      </c>
      <c r="K1088" s="1">
        <v>1</v>
      </c>
      <c r="L1088" s="1">
        <v>30</v>
      </c>
      <c r="M1088" s="1">
        <v>2</v>
      </c>
      <c r="N1088" s="1">
        <v>17.690000000000001</v>
      </c>
      <c r="O1088" s="1">
        <v>19.2</v>
      </c>
      <c r="P1088" s="1">
        <v>1500000</v>
      </c>
      <c r="Q1088" s="1">
        <v>54306</v>
      </c>
      <c r="R1088" s="1">
        <v>1468323</v>
      </c>
      <c r="S1088" s="1">
        <v>0</v>
      </c>
      <c r="T1088" s="1">
        <v>0</v>
      </c>
      <c r="U1088" s="1">
        <v>0</v>
      </c>
      <c r="W1088" s="1">
        <v>0</v>
      </c>
      <c r="X1088" s="1">
        <v>0</v>
      </c>
      <c r="Y1088" s="1">
        <v>0</v>
      </c>
      <c r="AB1088" s="275">
        <v>44651</v>
      </c>
      <c r="AC1088" s="1">
        <v>1</v>
      </c>
      <c r="AD1088" s="1" t="s">
        <v>2623</v>
      </c>
      <c r="AE1088" s="1">
        <v>1</v>
      </c>
      <c r="AF1088" s="1">
        <v>30</v>
      </c>
      <c r="AG1088" s="1">
        <v>0</v>
      </c>
      <c r="AN1088" s="1">
        <v>1</v>
      </c>
      <c r="AO1088" s="1">
        <v>1</v>
      </c>
      <c r="AR1088" s="276">
        <v>143234.82999999999</v>
      </c>
      <c r="AS1088" s="1" t="s">
        <v>2657</v>
      </c>
      <c r="AT1088" s="1">
        <v>0</v>
      </c>
      <c r="AU1088" s="1">
        <v>0</v>
      </c>
      <c r="AX1088" s="1">
        <v>5</v>
      </c>
      <c r="BC1088" s="1">
        <v>1</v>
      </c>
      <c r="BD1088" s="1">
        <v>7</v>
      </c>
      <c r="BE1088" s="1">
        <v>2</v>
      </c>
      <c r="BF1088" s="296">
        <v>365887.18664906267</v>
      </c>
    </row>
    <row r="1089" spans="1:58" x14ac:dyDescent="0.3">
      <c r="A1089" s="273">
        <f t="shared" si="65"/>
        <v>0</v>
      </c>
      <c r="B1089" s="1" t="s">
        <v>2621</v>
      </c>
      <c r="C1089" s="274">
        <v>24297906</v>
      </c>
      <c r="D1089" s="1">
        <v>144205</v>
      </c>
      <c r="E1089" s="1">
        <v>4</v>
      </c>
      <c r="F1089" s="1" t="s">
        <v>2647</v>
      </c>
      <c r="G1089" s="275">
        <v>42515</v>
      </c>
      <c r="H1089" s="275">
        <v>49856</v>
      </c>
      <c r="I1089" s="1">
        <v>0</v>
      </c>
      <c r="J1089" s="1">
        <v>1</v>
      </c>
      <c r="K1089" s="1">
        <v>1</v>
      </c>
      <c r="L1089" s="1">
        <v>30</v>
      </c>
      <c r="M1089" s="1">
        <v>2</v>
      </c>
      <c r="N1089" s="1">
        <v>0</v>
      </c>
      <c r="O1089" s="1">
        <v>0</v>
      </c>
      <c r="P1089" s="1">
        <v>10828098</v>
      </c>
      <c r="Q1089" s="1">
        <v>10828098</v>
      </c>
      <c r="R1089" s="1">
        <v>10828098</v>
      </c>
      <c r="S1089" s="1">
        <v>0</v>
      </c>
      <c r="T1089" s="1">
        <v>0</v>
      </c>
      <c r="U1089" s="1">
        <v>0</v>
      </c>
      <c r="W1089" s="1">
        <v>0</v>
      </c>
      <c r="X1089" s="1">
        <v>0</v>
      </c>
      <c r="Y1089" s="1">
        <v>0</v>
      </c>
      <c r="AB1089" s="275">
        <v>42515</v>
      </c>
      <c r="AC1089" s="1">
        <v>1</v>
      </c>
      <c r="AD1089" s="1" t="s">
        <v>2623</v>
      </c>
      <c r="AE1089" s="1">
        <v>1</v>
      </c>
      <c r="AF1089" s="1">
        <v>7341</v>
      </c>
      <c r="AG1089" s="1">
        <v>0</v>
      </c>
      <c r="AN1089" s="1">
        <v>1</v>
      </c>
      <c r="AO1089" s="1">
        <v>1</v>
      </c>
      <c r="AP1089" s="275"/>
      <c r="AR1089" s="276">
        <v>1974310</v>
      </c>
      <c r="AS1089" s="1" t="s">
        <v>2639</v>
      </c>
      <c r="AT1089" s="1">
        <v>0</v>
      </c>
      <c r="AU1089" s="1">
        <v>0</v>
      </c>
      <c r="AX1089" s="1">
        <v>5</v>
      </c>
      <c r="BC1089" s="1">
        <v>1</v>
      </c>
      <c r="BD1089" s="1">
        <v>7</v>
      </c>
      <c r="BE1089" s="1">
        <v>2</v>
      </c>
      <c r="BF1089" s="296">
        <v>16667357</v>
      </c>
    </row>
    <row r="1090" spans="1:58" x14ac:dyDescent="0.3">
      <c r="A1090" s="273">
        <f t="shared" ref="A1090:A1153" si="66">IF(+R1090-AR1090-BF1090&gt;0,R1090-AR1090-BF1090,0)</f>
        <v>0</v>
      </c>
      <c r="B1090" s="1" t="s">
        <v>2621</v>
      </c>
      <c r="C1090" s="274">
        <v>24426229</v>
      </c>
      <c r="D1090" s="1">
        <v>144205</v>
      </c>
      <c r="E1090" s="1">
        <v>4</v>
      </c>
      <c r="F1090" s="1" t="s">
        <v>3334</v>
      </c>
      <c r="G1090" s="275">
        <v>43853</v>
      </c>
      <c r="H1090" s="275">
        <v>44957</v>
      </c>
      <c r="I1090" s="1">
        <v>0</v>
      </c>
      <c r="J1090" s="1">
        <v>1</v>
      </c>
      <c r="K1090" s="1">
        <v>30</v>
      </c>
      <c r="L1090" s="1">
        <v>30</v>
      </c>
      <c r="M1090" s="1">
        <v>2</v>
      </c>
      <c r="N1090" s="1">
        <v>8.4</v>
      </c>
      <c r="O1090" s="1">
        <v>8.73</v>
      </c>
      <c r="P1090" s="1">
        <v>20008026</v>
      </c>
      <c r="Q1090" s="1">
        <v>360528</v>
      </c>
      <c r="R1090" s="1">
        <v>6612790</v>
      </c>
      <c r="S1090" s="1">
        <v>0</v>
      </c>
      <c r="T1090" s="1">
        <v>0</v>
      </c>
      <c r="U1090" s="1">
        <v>0</v>
      </c>
      <c r="W1090" s="1">
        <v>0</v>
      </c>
      <c r="X1090" s="1">
        <v>0</v>
      </c>
      <c r="Y1090" s="1">
        <v>0</v>
      </c>
      <c r="Z1090" s="1" t="s">
        <v>5863</v>
      </c>
      <c r="AA1090" s="1" t="s">
        <v>3609</v>
      </c>
      <c r="AB1090" s="275">
        <v>44651</v>
      </c>
      <c r="AC1090" s="1">
        <v>1</v>
      </c>
      <c r="AD1090" s="1" t="s">
        <v>2623</v>
      </c>
      <c r="AE1090" s="1">
        <v>1</v>
      </c>
      <c r="AF1090" s="1">
        <v>30</v>
      </c>
      <c r="AG1090" s="1">
        <v>0</v>
      </c>
      <c r="AN1090" s="1">
        <v>1</v>
      </c>
      <c r="AO1090" s="1">
        <v>1</v>
      </c>
      <c r="AR1090" s="276">
        <v>1889356</v>
      </c>
      <c r="AS1090" s="1" t="s">
        <v>2624</v>
      </c>
      <c r="AT1090" s="1">
        <v>0</v>
      </c>
      <c r="AU1090" s="1">
        <v>0</v>
      </c>
      <c r="AX1090" s="1">
        <v>5</v>
      </c>
      <c r="BC1090" s="1">
        <v>1</v>
      </c>
      <c r="BD1090" s="1">
        <v>7</v>
      </c>
      <c r="BE1090" s="1">
        <v>2</v>
      </c>
      <c r="BF1090" s="296">
        <v>13345994</v>
      </c>
    </row>
    <row r="1091" spans="1:58" x14ac:dyDescent="0.3">
      <c r="A1091" s="273">
        <f t="shared" si="66"/>
        <v>160572.74151512067</v>
      </c>
      <c r="B1091" s="1" t="s">
        <v>2621</v>
      </c>
      <c r="C1091" s="274">
        <v>24444624</v>
      </c>
      <c r="D1091" s="1">
        <v>144105</v>
      </c>
      <c r="E1091" s="1">
        <v>4</v>
      </c>
      <c r="F1091" s="1" t="s">
        <v>4879</v>
      </c>
      <c r="G1091" s="275">
        <v>44306</v>
      </c>
      <c r="H1091" s="275">
        <v>44681</v>
      </c>
      <c r="I1091" s="1">
        <v>0</v>
      </c>
      <c r="J1091" s="1">
        <v>1</v>
      </c>
      <c r="K1091" s="1">
        <v>22</v>
      </c>
      <c r="L1091" s="1">
        <v>15</v>
      </c>
      <c r="M1091" s="1">
        <v>2</v>
      </c>
      <c r="N1091" s="1">
        <v>8.98</v>
      </c>
      <c r="O1091" s="1">
        <v>9.3800000000000008</v>
      </c>
      <c r="P1091" s="1">
        <v>2114034</v>
      </c>
      <c r="Q1091" s="1">
        <v>92455</v>
      </c>
      <c r="R1091" s="1">
        <v>183843</v>
      </c>
      <c r="S1091" s="1">
        <v>0</v>
      </c>
      <c r="T1091" s="1">
        <v>0</v>
      </c>
      <c r="U1091" s="1">
        <v>0</v>
      </c>
      <c r="V1091" s="275"/>
      <c r="W1091" s="1">
        <v>0</v>
      </c>
      <c r="X1091" s="1">
        <v>0</v>
      </c>
      <c r="Y1091" s="1">
        <v>0</v>
      </c>
      <c r="AB1091" s="275">
        <v>44651</v>
      </c>
      <c r="AC1091" s="1">
        <v>1</v>
      </c>
      <c r="AD1091" s="1" t="s">
        <v>2623</v>
      </c>
      <c r="AE1091" s="1">
        <v>1</v>
      </c>
      <c r="AF1091" s="1">
        <v>15</v>
      </c>
      <c r="AG1091" s="1">
        <v>0</v>
      </c>
      <c r="AN1091" s="1">
        <v>1</v>
      </c>
      <c r="AO1091" s="1">
        <v>1</v>
      </c>
      <c r="AR1091" s="276">
        <v>6469.83</v>
      </c>
      <c r="AS1091" s="1" t="s">
        <v>2677</v>
      </c>
      <c r="AT1091" s="1">
        <v>0</v>
      </c>
      <c r="AU1091" s="1">
        <v>0</v>
      </c>
      <c r="AV1091" s="1" t="s">
        <v>2670</v>
      </c>
      <c r="AW1091" s="1" t="s">
        <v>5681</v>
      </c>
      <c r="AX1091" s="1">
        <v>5</v>
      </c>
      <c r="BC1091" s="1">
        <v>1</v>
      </c>
      <c r="BD1091" s="1">
        <v>7</v>
      </c>
      <c r="BE1091" s="1">
        <v>2</v>
      </c>
      <c r="BF1091" s="296">
        <v>16800.428484879354</v>
      </c>
    </row>
    <row r="1092" spans="1:58" x14ac:dyDescent="0.3">
      <c r="A1092" s="273">
        <f t="shared" si="66"/>
        <v>3511318.3946728418</v>
      </c>
      <c r="B1092" s="1" t="s">
        <v>2621</v>
      </c>
      <c r="C1092" s="274">
        <v>24444624</v>
      </c>
      <c r="D1092" s="1">
        <v>144105</v>
      </c>
      <c r="E1092" s="1">
        <v>3</v>
      </c>
      <c r="F1092" s="1" t="s">
        <v>5312</v>
      </c>
      <c r="G1092" s="275">
        <v>44523</v>
      </c>
      <c r="H1092" s="275">
        <v>45260</v>
      </c>
      <c r="I1092" s="1">
        <v>0</v>
      </c>
      <c r="J1092" s="1">
        <v>1</v>
      </c>
      <c r="K1092" s="1">
        <v>8</v>
      </c>
      <c r="L1092" s="1">
        <v>15</v>
      </c>
      <c r="M1092" s="1">
        <v>2</v>
      </c>
      <c r="N1092" s="1">
        <v>8.98</v>
      </c>
      <c r="O1092" s="1">
        <v>9.3800000000000008</v>
      </c>
      <c r="P1092" s="1">
        <v>4751642</v>
      </c>
      <c r="Q1092" s="1">
        <v>108768</v>
      </c>
      <c r="R1092" s="1">
        <v>4020214</v>
      </c>
      <c r="S1092" s="1">
        <v>0</v>
      </c>
      <c r="T1092" s="1">
        <v>0</v>
      </c>
      <c r="U1092" s="1">
        <v>0</v>
      </c>
      <c r="W1092" s="1">
        <v>0</v>
      </c>
      <c r="X1092" s="1">
        <v>0</v>
      </c>
      <c r="Y1092" s="1">
        <v>0</v>
      </c>
      <c r="AB1092" s="275">
        <v>44651</v>
      </c>
      <c r="AC1092" s="1">
        <v>1</v>
      </c>
      <c r="AD1092" s="1" t="s">
        <v>2623</v>
      </c>
      <c r="AE1092" s="1">
        <v>1</v>
      </c>
      <c r="AF1092" s="1">
        <v>15</v>
      </c>
      <c r="AG1092" s="1">
        <v>0</v>
      </c>
      <c r="AN1092" s="1">
        <v>1</v>
      </c>
      <c r="AO1092" s="1">
        <v>1</v>
      </c>
      <c r="AP1092" s="1">
        <v>44523</v>
      </c>
      <c r="AQ1092" s="1" t="s">
        <v>2629</v>
      </c>
      <c r="AR1092" s="276">
        <v>141509.75</v>
      </c>
      <c r="AS1092" s="1" t="s">
        <v>2677</v>
      </c>
      <c r="AT1092" s="1">
        <v>0</v>
      </c>
      <c r="AU1092" s="1">
        <v>0</v>
      </c>
      <c r="AV1092" s="1" t="s">
        <v>2670</v>
      </c>
      <c r="AW1092" s="1" t="s">
        <v>5681</v>
      </c>
      <c r="AX1092" s="1">
        <v>5</v>
      </c>
      <c r="BC1092" s="1">
        <v>1</v>
      </c>
      <c r="BD1092" s="1">
        <v>7</v>
      </c>
      <c r="BE1092" s="1">
        <v>2</v>
      </c>
      <c r="BF1092" s="296">
        <v>367385.85532715824</v>
      </c>
    </row>
    <row r="1093" spans="1:58" x14ac:dyDescent="0.3">
      <c r="A1093" s="273">
        <f t="shared" si="66"/>
        <v>272460.87381203764</v>
      </c>
      <c r="B1093" s="1" t="s">
        <v>2621</v>
      </c>
      <c r="C1093" s="274">
        <v>24444624</v>
      </c>
      <c r="D1093" s="1">
        <v>144105</v>
      </c>
      <c r="E1093" s="1">
        <v>4</v>
      </c>
      <c r="F1093" s="1" t="s">
        <v>5786</v>
      </c>
      <c r="G1093" s="275">
        <v>44617</v>
      </c>
      <c r="H1093" s="275">
        <v>44727</v>
      </c>
      <c r="I1093" s="1">
        <v>0</v>
      </c>
      <c r="J1093" s="1">
        <v>1</v>
      </c>
      <c r="K1093" s="1">
        <v>0</v>
      </c>
      <c r="L1093" s="1">
        <v>90</v>
      </c>
      <c r="M1093" s="1">
        <v>2</v>
      </c>
      <c r="N1093" s="1">
        <v>19.190000000000001</v>
      </c>
      <c r="O1093" s="1">
        <v>20.62</v>
      </c>
      <c r="P1093" s="1">
        <v>311953</v>
      </c>
      <c r="Q1093" s="1">
        <v>327244</v>
      </c>
      <c r="R1093" s="1">
        <v>311953</v>
      </c>
      <c r="S1093" s="1">
        <v>2496</v>
      </c>
      <c r="T1093" s="1">
        <v>0</v>
      </c>
      <c r="U1093" s="1">
        <v>0</v>
      </c>
      <c r="W1093" s="1">
        <v>0</v>
      </c>
      <c r="X1093" s="1">
        <v>0</v>
      </c>
      <c r="Y1093" s="1">
        <v>0</v>
      </c>
      <c r="AB1093" s="275">
        <v>44617</v>
      </c>
      <c r="AC1093" s="1">
        <v>1</v>
      </c>
      <c r="AD1093" s="1" t="s">
        <v>2623</v>
      </c>
      <c r="AE1093" s="1">
        <v>1</v>
      </c>
      <c r="AF1093" s="1">
        <v>90</v>
      </c>
      <c r="AG1093" s="1">
        <v>0</v>
      </c>
      <c r="AN1093" s="1">
        <v>1</v>
      </c>
      <c r="AO1093" s="1">
        <v>1</v>
      </c>
      <c r="AR1093" s="276">
        <v>10984.41</v>
      </c>
      <c r="AS1093" s="1" t="s">
        <v>2632</v>
      </c>
      <c r="AT1093" s="1">
        <v>0</v>
      </c>
      <c r="AU1093" s="1">
        <v>0</v>
      </c>
      <c r="AV1093" s="1" t="s">
        <v>2670</v>
      </c>
      <c r="AW1093" s="1" t="s">
        <v>5681</v>
      </c>
      <c r="AX1093" s="1">
        <v>5</v>
      </c>
      <c r="BC1093" s="1">
        <v>1</v>
      </c>
      <c r="BD1093" s="1">
        <v>7</v>
      </c>
      <c r="BE1093" s="1">
        <v>2</v>
      </c>
      <c r="BF1093" s="296">
        <v>28507.716187962382</v>
      </c>
    </row>
    <row r="1094" spans="1:58" x14ac:dyDescent="0.3">
      <c r="A1094" s="273">
        <f t="shared" si="66"/>
        <v>0</v>
      </c>
      <c r="B1094" s="1" t="s">
        <v>2621</v>
      </c>
      <c r="C1094" s="274">
        <v>24424286</v>
      </c>
      <c r="D1094" s="1">
        <v>144105</v>
      </c>
      <c r="E1094" s="1">
        <v>4</v>
      </c>
      <c r="F1094" s="1" t="s">
        <v>2717</v>
      </c>
      <c r="G1094" s="275">
        <v>43664</v>
      </c>
      <c r="H1094" s="275">
        <v>45138</v>
      </c>
      <c r="I1094" s="1">
        <v>0</v>
      </c>
      <c r="J1094" s="1">
        <v>1</v>
      </c>
      <c r="K1094" s="1">
        <v>32</v>
      </c>
      <c r="L1094" s="1">
        <v>30</v>
      </c>
      <c r="M1094" s="1">
        <v>2</v>
      </c>
      <c r="N1094" s="1">
        <v>12</v>
      </c>
      <c r="O1094" s="1">
        <v>12.68</v>
      </c>
      <c r="P1094" s="1">
        <v>16543644</v>
      </c>
      <c r="Q1094" s="1">
        <v>435658</v>
      </c>
      <c r="R1094" s="1">
        <v>6411934</v>
      </c>
      <c r="S1094" s="1">
        <v>0</v>
      </c>
      <c r="T1094" s="1">
        <v>0</v>
      </c>
      <c r="U1094" s="1">
        <v>0</v>
      </c>
      <c r="W1094" s="1">
        <v>0</v>
      </c>
      <c r="X1094" s="1">
        <v>0</v>
      </c>
      <c r="Y1094" s="1">
        <v>0</v>
      </c>
      <c r="AB1094" s="275">
        <v>44651</v>
      </c>
      <c r="AC1094" s="1">
        <v>1</v>
      </c>
      <c r="AD1094" s="1" t="s">
        <v>2623</v>
      </c>
      <c r="AE1094" s="1">
        <v>1</v>
      </c>
      <c r="AF1094" s="1">
        <v>30</v>
      </c>
      <c r="AG1094" s="1">
        <v>0</v>
      </c>
      <c r="AN1094" s="1">
        <v>1</v>
      </c>
      <c r="AO1094" s="1">
        <v>1</v>
      </c>
      <c r="AR1094" s="276">
        <v>2017308</v>
      </c>
      <c r="AS1094" s="1" t="s">
        <v>2624</v>
      </c>
      <c r="AT1094" s="1">
        <v>0</v>
      </c>
      <c r="AU1094" s="1">
        <v>0</v>
      </c>
      <c r="AV1094" s="1" t="s">
        <v>2625</v>
      </c>
      <c r="AW1094" s="1" t="s">
        <v>2626</v>
      </c>
      <c r="AX1094" s="1">
        <v>5</v>
      </c>
      <c r="BC1094" s="1">
        <v>1</v>
      </c>
      <c r="BD1094" s="1">
        <v>7</v>
      </c>
      <c r="BE1094" s="1">
        <v>2</v>
      </c>
      <c r="BF1094" s="296">
        <v>14121104</v>
      </c>
    </row>
    <row r="1095" spans="1:58" x14ac:dyDescent="0.3">
      <c r="A1095" s="273">
        <f t="shared" si="66"/>
        <v>178217.85828780849</v>
      </c>
      <c r="B1095" s="1" t="s">
        <v>2621</v>
      </c>
      <c r="C1095" s="274">
        <v>24484469</v>
      </c>
      <c r="D1095" s="1">
        <v>144205</v>
      </c>
      <c r="E1095" s="1">
        <v>4</v>
      </c>
      <c r="F1095" s="1" t="s">
        <v>6231</v>
      </c>
      <c r="G1095" s="275">
        <v>44582</v>
      </c>
      <c r="H1095" s="275">
        <v>45291</v>
      </c>
      <c r="I1095" s="1">
        <v>1</v>
      </c>
      <c r="J1095" s="1">
        <v>1</v>
      </c>
      <c r="K1095" s="1">
        <v>1</v>
      </c>
      <c r="L1095" s="1">
        <v>30</v>
      </c>
      <c r="M1095" s="1">
        <v>2</v>
      </c>
      <c r="N1095" s="1">
        <v>12.22</v>
      </c>
      <c r="O1095" s="1">
        <v>12.93</v>
      </c>
      <c r="P1095" s="1">
        <v>2023680</v>
      </c>
      <c r="Q1095" s="1">
        <v>95859</v>
      </c>
      <c r="R1095" s="1">
        <v>1845344</v>
      </c>
      <c r="S1095" s="1">
        <v>18804</v>
      </c>
      <c r="T1095" s="1">
        <v>0</v>
      </c>
      <c r="U1095" s="1">
        <v>0</v>
      </c>
      <c r="W1095" s="1">
        <v>0</v>
      </c>
      <c r="X1095" s="1">
        <v>0</v>
      </c>
      <c r="Y1095" s="1">
        <v>0</v>
      </c>
      <c r="AB1095" s="275">
        <v>44624</v>
      </c>
      <c r="AC1095" s="1">
        <v>1</v>
      </c>
      <c r="AD1095" s="1" t="s">
        <v>2623</v>
      </c>
      <c r="AE1095" s="1">
        <v>1</v>
      </c>
      <c r="AF1095" s="1">
        <v>30</v>
      </c>
      <c r="AG1095" s="1">
        <v>76435</v>
      </c>
      <c r="AN1095" s="1">
        <v>1</v>
      </c>
      <c r="AO1095" s="1">
        <v>1</v>
      </c>
      <c r="AR1095" s="276">
        <v>367320.71</v>
      </c>
      <c r="AS1095" s="1" t="s">
        <v>2632</v>
      </c>
      <c r="AT1095" s="1">
        <v>0</v>
      </c>
      <c r="AU1095" s="1">
        <v>0</v>
      </c>
      <c r="AX1095" s="1">
        <v>5</v>
      </c>
      <c r="BC1095" s="1">
        <v>1</v>
      </c>
      <c r="BD1095" s="1">
        <v>7</v>
      </c>
      <c r="BE1095" s="1">
        <v>2</v>
      </c>
      <c r="BF1095" s="296">
        <v>1299805.4317121916</v>
      </c>
    </row>
    <row r="1096" spans="1:58" x14ac:dyDescent="0.3">
      <c r="A1096" s="273">
        <f t="shared" si="66"/>
        <v>988638.14171219151</v>
      </c>
      <c r="B1096" s="1" t="s">
        <v>2621</v>
      </c>
      <c r="C1096" s="274">
        <v>24484469</v>
      </c>
      <c r="D1096" s="1">
        <v>144205</v>
      </c>
      <c r="E1096" s="1">
        <v>4</v>
      </c>
      <c r="F1096" s="1" t="s">
        <v>5510</v>
      </c>
      <c r="G1096" s="275">
        <v>44540</v>
      </c>
      <c r="H1096" s="275">
        <v>51897</v>
      </c>
      <c r="I1096" s="1">
        <v>0</v>
      </c>
      <c r="J1096" s="1">
        <v>1</v>
      </c>
      <c r="K1096" s="1">
        <v>0</v>
      </c>
      <c r="L1096" s="1">
        <v>360</v>
      </c>
      <c r="M1096" s="1">
        <v>2</v>
      </c>
      <c r="N1096" s="1">
        <v>0.12</v>
      </c>
      <c r="O1096" s="1">
        <v>0.12</v>
      </c>
      <c r="P1096" s="1">
        <v>10243893</v>
      </c>
      <c r="Q1096" s="1">
        <v>10297572</v>
      </c>
      <c r="R1096" s="1">
        <v>10243893</v>
      </c>
      <c r="S1096" s="1">
        <v>0</v>
      </c>
      <c r="T1096" s="1">
        <v>0</v>
      </c>
      <c r="U1096" s="1">
        <v>0</v>
      </c>
      <c r="W1096" s="1">
        <v>0</v>
      </c>
      <c r="X1096" s="1">
        <v>0</v>
      </c>
      <c r="Y1096" s="1">
        <v>0</v>
      </c>
      <c r="AB1096" s="275">
        <v>44540</v>
      </c>
      <c r="AC1096" s="1">
        <v>1</v>
      </c>
      <c r="AD1096" s="1" t="s">
        <v>2623</v>
      </c>
      <c r="AE1096" s="1">
        <v>1</v>
      </c>
      <c r="AF1096" s="1">
        <v>360</v>
      </c>
      <c r="AG1096" s="1">
        <v>0</v>
      </c>
      <c r="AN1096" s="1">
        <v>1</v>
      </c>
      <c r="AO1096" s="1">
        <v>1</v>
      </c>
      <c r="AR1096" s="276">
        <v>2039761.29</v>
      </c>
      <c r="AS1096" s="1" t="s">
        <v>2639</v>
      </c>
      <c r="AT1096" s="1">
        <v>0</v>
      </c>
      <c r="AU1096" s="1">
        <v>0</v>
      </c>
      <c r="AX1096" s="1">
        <v>5</v>
      </c>
      <c r="BC1096" s="1">
        <v>1</v>
      </c>
      <c r="BD1096" s="1">
        <v>7</v>
      </c>
      <c r="BE1096" s="1">
        <v>2</v>
      </c>
      <c r="BF1096" s="296">
        <v>7215493.5682878084</v>
      </c>
    </row>
    <row r="1097" spans="1:58" x14ac:dyDescent="0.3">
      <c r="A1097" s="273">
        <f t="shared" si="66"/>
        <v>0</v>
      </c>
      <c r="B1097" s="1" t="s">
        <v>2621</v>
      </c>
      <c r="C1097" s="274">
        <v>24486964</v>
      </c>
      <c r="D1097" s="1">
        <v>144205</v>
      </c>
      <c r="E1097" s="1">
        <v>3</v>
      </c>
      <c r="F1097" s="1" t="s">
        <v>5559</v>
      </c>
      <c r="G1097" s="275">
        <v>44480</v>
      </c>
      <c r="H1097" s="275">
        <v>44926</v>
      </c>
      <c r="I1097" s="1">
        <v>1</v>
      </c>
      <c r="J1097" s="1">
        <v>1</v>
      </c>
      <c r="K1097" s="1">
        <v>4</v>
      </c>
      <c r="L1097" s="1">
        <v>30</v>
      </c>
      <c r="M1097" s="1">
        <v>2</v>
      </c>
      <c r="N1097" s="1">
        <v>7.2</v>
      </c>
      <c r="O1097" s="1">
        <v>7.44</v>
      </c>
      <c r="P1097" s="1">
        <v>12178436</v>
      </c>
      <c r="Q1097" s="1">
        <v>718033</v>
      </c>
      <c r="R1097" s="1">
        <v>6849613</v>
      </c>
      <c r="S1097" s="1">
        <v>0</v>
      </c>
      <c r="T1097" s="1">
        <v>0</v>
      </c>
      <c r="U1097" s="1">
        <v>0</v>
      </c>
      <c r="W1097" s="1">
        <v>0</v>
      </c>
      <c r="X1097" s="1">
        <v>0</v>
      </c>
      <c r="Y1097" s="1">
        <v>0</v>
      </c>
      <c r="AB1097" s="275">
        <v>44643</v>
      </c>
      <c r="AC1097" s="1">
        <v>1</v>
      </c>
      <c r="AD1097" s="1" t="s">
        <v>2623</v>
      </c>
      <c r="AE1097" s="1">
        <v>1</v>
      </c>
      <c r="AF1097" s="1">
        <v>30</v>
      </c>
      <c r="AG1097" s="1">
        <v>610150</v>
      </c>
      <c r="AN1097" s="1">
        <v>1</v>
      </c>
      <c r="AO1097" s="1">
        <v>1</v>
      </c>
      <c r="AP1097" s="1">
        <v>44480</v>
      </c>
      <c r="AQ1097" s="1" t="s">
        <v>2629</v>
      </c>
      <c r="AR1097" s="276">
        <v>3199842</v>
      </c>
      <c r="AS1097" s="1" t="s">
        <v>2632</v>
      </c>
      <c r="AT1097" s="1">
        <v>0</v>
      </c>
      <c r="AU1097" s="1">
        <v>0</v>
      </c>
      <c r="AX1097" s="1">
        <v>5</v>
      </c>
      <c r="BC1097" s="1">
        <v>1</v>
      </c>
      <c r="BD1097" s="1">
        <v>7</v>
      </c>
      <c r="BE1097" s="1">
        <v>2</v>
      </c>
      <c r="BF1097" s="296">
        <v>25682843</v>
      </c>
    </row>
    <row r="1098" spans="1:58" x14ac:dyDescent="0.3">
      <c r="A1098" s="273">
        <f t="shared" si="66"/>
        <v>0</v>
      </c>
      <c r="B1098" s="1" t="s">
        <v>2621</v>
      </c>
      <c r="C1098" s="274">
        <v>24649767</v>
      </c>
      <c r="D1098" s="1">
        <v>144205</v>
      </c>
      <c r="E1098" s="1">
        <v>4</v>
      </c>
      <c r="F1098" s="1" t="s">
        <v>5878</v>
      </c>
      <c r="G1098" s="275">
        <v>44572</v>
      </c>
      <c r="H1098" s="275">
        <v>45322</v>
      </c>
      <c r="I1098" s="1">
        <v>0</v>
      </c>
      <c r="J1098" s="1">
        <v>1</v>
      </c>
      <c r="K1098" s="1">
        <v>2</v>
      </c>
      <c r="L1098" s="1">
        <v>30</v>
      </c>
      <c r="M1098" s="1">
        <v>2</v>
      </c>
      <c r="N1098" s="1">
        <v>17.690000000000001</v>
      </c>
      <c r="O1098" s="1">
        <v>19.2</v>
      </c>
      <c r="P1098" s="1">
        <v>600000</v>
      </c>
      <c r="Q1098" s="1">
        <v>29984</v>
      </c>
      <c r="R1098" s="1">
        <v>557506</v>
      </c>
      <c r="S1098" s="1">
        <v>0</v>
      </c>
      <c r="T1098" s="1">
        <v>0</v>
      </c>
      <c r="U1098" s="1">
        <v>0</v>
      </c>
      <c r="W1098" s="1">
        <v>0</v>
      </c>
      <c r="X1098" s="1">
        <v>0</v>
      </c>
      <c r="Y1098" s="1">
        <v>0</v>
      </c>
      <c r="AB1098" s="275">
        <v>44620</v>
      </c>
      <c r="AC1098" s="1">
        <v>1</v>
      </c>
      <c r="AD1098" s="1" t="s">
        <v>2623</v>
      </c>
      <c r="AE1098" s="1">
        <v>1</v>
      </c>
      <c r="AF1098" s="1">
        <v>30</v>
      </c>
      <c r="AG1098" s="1">
        <v>0</v>
      </c>
      <c r="AN1098" s="1">
        <v>1</v>
      </c>
      <c r="AO1098" s="1">
        <v>1</v>
      </c>
      <c r="AR1098" s="276">
        <v>180855.69</v>
      </c>
      <c r="AS1098" s="1" t="s">
        <v>2657</v>
      </c>
      <c r="AT1098" s="1">
        <v>0</v>
      </c>
      <c r="AU1098" s="1">
        <v>0</v>
      </c>
      <c r="AX1098" s="1">
        <v>5</v>
      </c>
      <c r="BC1098" s="1">
        <v>1</v>
      </c>
      <c r="BD1098" s="1">
        <v>7</v>
      </c>
      <c r="BE1098" s="1">
        <v>2</v>
      </c>
      <c r="BF1098" s="296">
        <v>1201364.3433973114</v>
      </c>
    </row>
    <row r="1099" spans="1:58" x14ac:dyDescent="0.3">
      <c r="A1099" s="273">
        <f t="shared" si="66"/>
        <v>0</v>
      </c>
      <c r="B1099" s="1" t="s">
        <v>2621</v>
      </c>
      <c r="C1099" s="274">
        <v>24649767</v>
      </c>
      <c r="D1099" s="1">
        <v>144205</v>
      </c>
      <c r="E1099" s="1">
        <v>4</v>
      </c>
      <c r="F1099" s="1" t="s">
        <v>5879</v>
      </c>
      <c r="G1099" s="275">
        <v>44572</v>
      </c>
      <c r="H1099" s="275">
        <v>45322</v>
      </c>
      <c r="I1099" s="1">
        <v>0</v>
      </c>
      <c r="J1099" s="1">
        <v>1</v>
      </c>
      <c r="K1099" s="1">
        <v>2</v>
      </c>
      <c r="L1099" s="1">
        <v>30</v>
      </c>
      <c r="M1099" s="1">
        <v>2</v>
      </c>
      <c r="N1099" s="1">
        <v>17.690000000000001</v>
      </c>
      <c r="O1099" s="1">
        <v>19.2</v>
      </c>
      <c r="P1099" s="1">
        <v>600000</v>
      </c>
      <c r="Q1099" s="1">
        <v>29984</v>
      </c>
      <c r="R1099" s="1">
        <v>557506</v>
      </c>
      <c r="S1099" s="1">
        <v>0</v>
      </c>
      <c r="T1099" s="1">
        <v>0</v>
      </c>
      <c r="U1099" s="1">
        <v>0</v>
      </c>
      <c r="W1099" s="1">
        <v>0</v>
      </c>
      <c r="X1099" s="1">
        <v>0</v>
      </c>
      <c r="Y1099" s="1">
        <v>0</v>
      </c>
      <c r="AB1099" s="275">
        <v>44620</v>
      </c>
      <c r="AC1099" s="1">
        <v>1</v>
      </c>
      <c r="AD1099" s="1" t="s">
        <v>2623</v>
      </c>
      <c r="AE1099" s="1">
        <v>1</v>
      </c>
      <c r="AF1099" s="1">
        <v>30</v>
      </c>
      <c r="AG1099" s="1">
        <v>0</v>
      </c>
      <c r="AN1099" s="1">
        <v>1</v>
      </c>
      <c r="AO1099" s="1">
        <v>1</v>
      </c>
      <c r="AR1099" s="276">
        <v>180855.69</v>
      </c>
      <c r="AS1099" s="1" t="s">
        <v>2657</v>
      </c>
      <c r="AT1099" s="1">
        <v>0</v>
      </c>
      <c r="AU1099" s="1">
        <v>0</v>
      </c>
      <c r="AX1099" s="1">
        <v>5</v>
      </c>
      <c r="BC1099" s="1">
        <v>1</v>
      </c>
      <c r="BD1099" s="1">
        <v>7</v>
      </c>
      <c r="BE1099" s="1">
        <v>2</v>
      </c>
      <c r="BF1099" s="296">
        <v>1201364.3433973114</v>
      </c>
    </row>
    <row r="1100" spans="1:58" x14ac:dyDescent="0.3">
      <c r="A1100" s="273">
        <f t="shared" si="66"/>
        <v>0</v>
      </c>
      <c r="B1100" s="1" t="s">
        <v>2621</v>
      </c>
      <c r="C1100" s="274">
        <v>24649767</v>
      </c>
      <c r="D1100" s="1">
        <v>144205</v>
      </c>
      <c r="E1100" s="1">
        <v>4</v>
      </c>
      <c r="F1100" s="1" t="s">
        <v>5906</v>
      </c>
      <c r="G1100" s="275">
        <v>44562</v>
      </c>
      <c r="H1100" s="275">
        <v>45107</v>
      </c>
      <c r="I1100" s="1">
        <v>0</v>
      </c>
      <c r="J1100" s="1">
        <v>1</v>
      </c>
      <c r="K1100" s="1">
        <v>2</v>
      </c>
      <c r="L1100" s="1">
        <v>30</v>
      </c>
      <c r="M1100" s="1">
        <v>2</v>
      </c>
      <c r="N1100" s="1">
        <v>17.690000000000001</v>
      </c>
      <c r="O1100" s="1">
        <v>19.2</v>
      </c>
      <c r="P1100" s="1">
        <v>600000</v>
      </c>
      <c r="Q1100" s="1">
        <v>29984</v>
      </c>
      <c r="R1100" s="1">
        <v>380777</v>
      </c>
      <c r="S1100" s="1">
        <v>0</v>
      </c>
      <c r="T1100" s="1">
        <v>0</v>
      </c>
      <c r="U1100" s="1">
        <v>0</v>
      </c>
      <c r="W1100" s="1">
        <v>0</v>
      </c>
      <c r="X1100" s="1">
        <v>0</v>
      </c>
      <c r="Y1100" s="1">
        <v>0</v>
      </c>
      <c r="AB1100" s="275">
        <v>44620</v>
      </c>
      <c r="AC1100" s="1">
        <v>1</v>
      </c>
      <c r="AD1100" s="1" t="s">
        <v>2623</v>
      </c>
      <c r="AE1100" s="1">
        <v>1</v>
      </c>
      <c r="AF1100" s="1">
        <v>30</v>
      </c>
      <c r="AG1100" s="1">
        <v>0</v>
      </c>
      <c r="AN1100" s="1">
        <v>1</v>
      </c>
      <c r="AO1100" s="1">
        <v>1</v>
      </c>
      <c r="AR1100" s="276">
        <v>123547.99</v>
      </c>
      <c r="AS1100" s="1" t="s">
        <v>2657</v>
      </c>
      <c r="AT1100" s="1">
        <v>0</v>
      </c>
      <c r="AU1100" s="1">
        <v>0</v>
      </c>
      <c r="AX1100" s="1">
        <v>5</v>
      </c>
      <c r="BC1100" s="1">
        <v>1</v>
      </c>
      <c r="BD1100" s="1">
        <v>7</v>
      </c>
      <c r="BE1100" s="1">
        <v>2</v>
      </c>
      <c r="BF1100" s="296">
        <v>820532.71280631609</v>
      </c>
    </row>
    <row r="1101" spans="1:58" x14ac:dyDescent="0.3">
      <c r="A1101" s="273">
        <f t="shared" si="66"/>
        <v>0</v>
      </c>
      <c r="B1101" s="1" t="s">
        <v>2621</v>
      </c>
      <c r="C1101" s="274">
        <v>24649767</v>
      </c>
      <c r="D1101" s="1">
        <v>144205</v>
      </c>
      <c r="E1101" s="1">
        <v>4</v>
      </c>
      <c r="F1101" s="1" t="s">
        <v>5924</v>
      </c>
      <c r="G1101" s="275">
        <v>44568</v>
      </c>
      <c r="H1101" s="275">
        <v>45322</v>
      </c>
      <c r="I1101" s="1">
        <v>0</v>
      </c>
      <c r="J1101" s="1">
        <v>1</v>
      </c>
      <c r="K1101" s="1">
        <v>2</v>
      </c>
      <c r="L1101" s="1">
        <v>30</v>
      </c>
      <c r="M1101" s="1">
        <v>2</v>
      </c>
      <c r="N1101" s="1">
        <v>17.690000000000001</v>
      </c>
      <c r="O1101" s="1">
        <v>19.2</v>
      </c>
      <c r="P1101" s="1">
        <v>600000</v>
      </c>
      <c r="Q1101" s="1">
        <v>29984</v>
      </c>
      <c r="R1101" s="1">
        <v>557506</v>
      </c>
      <c r="S1101" s="1">
        <v>0</v>
      </c>
      <c r="T1101" s="1">
        <v>0</v>
      </c>
      <c r="U1101" s="1">
        <v>0</v>
      </c>
      <c r="W1101" s="1">
        <v>0</v>
      </c>
      <c r="X1101" s="1">
        <v>0</v>
      </c>
      <c r="Y1101" s="1">
        <v>0</v>
      </c>
      <c r="AB1101" s="275">
        <v>44620</v>
      </c>
      <c r="AC1101" s="1">
        <v>1</v>
      </c>
      <c r="AD1101" s="1" t="s">
        <v>2623</v>
      </c>
      <c r="AE1101" s="1">
        <v>1</v>
      </c>
      <c r="AF1101" s="1">
        <v>30</v>
      </c>
      <c r="AG1101" s="1">
        <v>0</v>
      </c>
      <c r="AN1101" s="1">
        <v>1</v>
      </c>
      <c r="AO1101" s="1">
        <v>1</v>
      </c>
      <c r="AR1101" s="276">
        <v>180855.69</v>
      </c>
      <c r="AS1101" s="1" t="s">
        <v>2657</v>
      </c>
      <c r="AT1101" s="1">
        <v>0</v>
      </c>
      <c r="AU1101" s="1">
        <v>0</v>
      </c>
      <c r="AX1101" s="1">
        <v>5</v>
      </c>
      <c r="BC1101" s="1">
        <v>1</v>
      </c>
      <c r="BD1101" s="1">
        <v>7</v>
      </c>
      <c r="BE1101" s="1">
        <v>2</v>
      </c>
      <c r="BF1101" s="296">
        <v>1201364.3433973114</v>
      </c>
    </row>
    <row r="1102" spans="1:58" x14ac:dyDescent="0.3">
      <c r="A1102" s="273">
        <f t="shared" si="66"/>
        <v>0</v>
      </c>
      <c r="B1102" s="1" t="s">
        <v>2621</v>
      </c>
      <c r="C1102" s="274">
        <v>24649767</v>
      </c>
      <c r="D1102" s="1">
        <v>144205</v>
      </c>
      <c r="E1102" s="1">
        <v>4</v>
      </c>
      <c r="F1102" s="1" t="s">
        <v>5925</v>
      </c>
      <c r="G1102" s="275">
        <v>44568</v>
      </c>
      <c r="H1102" s="275">
        <v>45322</v>
      </c>
      <c r="I1102" s="1">
        <v>0</v>
      </c>
      <c r="J1102" s="1">
        <v>1</v>
      </c>
      <c r="K1102" s="1">
        <v>2</v>
      </c>
      <c r="L1102" s="1">
        <v>30</v>
      </c>
      <c r="M1102" s="1">
        <v>2</v>
      </c>
      <c r="N1102" s="1">
        <v>17.690000000000001</v>
      </c>
      <c r="O1102" s="1">
        <v>19.2</v>
      </c>
      <c r="P1102" s="1">
        <v>600000</v>
      </c>
      <c r="Q1102" s="1">
        <v>29984</v>
      </c>
      <c r="R1102" s="1">
        <v>557506</v>
      </c>
      <c r="S1102" s="1">
        <v>0</v>
      </c>
      <c r="T1102" s="1">
        <v>0</v>
      </c>
      <c r="U1102" s="1">
        <v>0</v>
      </c>
      <c r="W1102" s="1">
        <v>0</v>
      </c>
      <c r="X1102" s="1">
        <v>0</v>
      </c>
      <c r="Y1102" s="1">
        <v>0</v>
      </c>
      <c r="AB1102" s="275">
        <v>44620</v>
      </c>
      <c r="AC1102" s="1">
        <v>1</v>
      </c>
      <c r="AD1102" s="1" t="s">
        <v>2623</v>
      </c>
      <c r="AE1102" s="1">
        <v>1</v>
      </c>
      <c r="AF1102" s="1">
        <v>30</v>
      </c>
      <c r="AG1102" s="1">
        <v>0</v>
      </c>
      <c r="AN1102" s="1">
        <v>1</v>
      </c>
      <c r="AO1102" s="1">
        <v>1</v>
      </c>
      <c r="AR1102" s="276">
        <v>180855.69</v>
      </c>
      <c r="AS1102" s="1" t="s">
        <v>2657</v>
      </c>
      <c r="AT1102" s="1">
        <v>0</v>
      </c>
      <c r="AU1102" s="1">
        <v>0</v>
      </c>
      <c r="AX1102" s="1">
        <v>5</v>
      </c>
      <c r="BC1102" s="1">
        <v>1</v>
      </c>
      <c r="BD1102" s="1">
        <v>7</v>
      </c>
      <c r="BE1102" s="1">
        <v>2</v>
      </c>
      <c r="BF1102" s="296">
        <v>1201364.3433973114</v>
      </c>
    </row>
    <row r="1103" spans="1:58" x14ac:dyDescent="0.3">
      <c r="A1103" s="273">
        <f t="shared" si="66"/>
        <v>0</v>
      </c>
      <c r="B1103" s="1" t="s">
        <v>2621</v>
      </c>
      <c r="C1103" s="274">
        <v>24649767</v>
      </c>
      <c r="D1103" s="1">
        <v>144205</v>
      </c>
      <c r="E1103" s="1">
        <v>4</v>
      </c>
      <c r="F1103" s="1" t="s">
        <v>5971</v>
      </c>
      <c r="G1103" s="275">
        <v>44603</v>
      </c>
      <c r="H1103" s="275">
        <v>45351</v>
      </c>
      <c r="I1103" s="1">
        <v>0</v>
      </c>
      <c r="J1103" s="1">
        <v>1</v>
      </c>
      <c r="K1103" s="1">
        <v>1</v>
      </c>
      <c r="L1103" s="1">
        <v>30</v>
      </c>
      <c r="M1103" s="1">
        <v>2</v>
      </c>
      <c r="N1103" s="1">
        <v>17.7</v>
      </c>
      <c r="O1103" s="1">
        <v>19.21</v>
      </c>
      <c r="P1103" s="1">
        <v>300000</v>
      </c>
      <c r="Q1103" s="1">
        <v>14992</v>
      </c>
      <c r="R1103" s="1">
        <v>289377</v>
      </c>
      <c r="S1103" s="1">
        <v>0</v>
      </c>
      <c r="T1103" s="1">
        <v>0</v>
      </c>
      <c r="U1103" s="1">
        <v>0</v>
      </c>
      <c r="W1103" s="1">
        <v>0</v>
      </c>
      <c r="X1103" s="1">
        <v>0</v>
      </c>
      <c r="Y1103" s="1">
        <v>0</v>
      </c>
      <c r="AB1103" s="275">
        <v>44620</v>
      </c>
      <c r="AC1103" s="1">
        <v>1</v>
      </c>
      <c r="AD1103" s="1" t="s">
        <v>2623</v>
      </c>
      <c r="AE1103" s="1">
        <v>1</v>
      </c>
      <c r="AF1103" s="1">
        <v>30</v>
      </c>
      <c r="AG1103" s="1">
        <v>0</v>
      </c>
      <c r="AN1103" s="1">
        <v>1</v>
      </c>
      <c r="AO1103" s="1">
        <v>1</v>
      </c>
      <c r="AR1103" s="276">
        <v>93850.07</v>
      </c>
      <c r="AS1103" s="1" t="s">
        <v>2657</v>
      </c>
      <c r="AT1103" s="1">
        <v>0</v>
      </c>
      <c r="AU1103" s="1">
        <v>0</v>
      </c>
      <c r="AX1103" s="1">
        <v>5</v>
      </c>
      <c r="BC1103" s="1">
        <v>1</v>
      </c>
      <c r="BD1103" s="1">
        <v>7</v>
      </c>
      <c r="BE1103" s="1">
        <v>2</v>
      </c>
      <c r="BF1103" s="296">
        <v>623575.72761420289</v>
      </c>
    </row>
    <row r="1104" spans="1:58" x14ac:dyDescent="0.3">
      <c r="A1104" s="273">
        <f t="shared" si="66"/>
        <v>0</v>
      </c>
      <c r="B1104" s="1" t="s">
        <v>2621</v>
      </c>
      <c r="C1104" s="274">
        <v>24649767</v>
      </c>
      <c r="D1104" s="1">
        <v>144205</v>
      </c>
      <c r="E1104" s="1">
        <v>4</v>
      </c>
      <c r="F1104" s="1" t="s">
        <v>5972</v>
      </c>
      <c r="G1104" s="275">
        <v>44603</v>
      </c>
      <c r="H1104" s="275">
        <v>45351</v>
      </c>
      <c r="I1104" s="1">
        <v>0</v>
      </c>
      <c r="J1104" s="1">
        <v>1</v>
      </c>
      <c r="K1104" s="1">
        <v>1</v>
      </c>
      <c r="L1104" s="1">
        <v>30</v>
      </c>
      <c r="M1104" s="1">
        <v>2</v>
      </c>
      <c r="N1104" s="1">
        <v>17.690000000000001</v>
      </c>
      <c r="O1104" s="1">
        <v>19.2</v>
      </c>
      <c r="P1104" s="1">
        <v>100000</v>
      </c>
      <c r="Q1104" s="1">
        <v>4997</v>
      </c>
      <c r="R1104" s="1">
        <v>96460</v>
      </c>
      <c r="S1104" s="1">
        <v>0</v>
      </c>
      <c r="T1104" s="1">
        <v>0</v>
      </c>
      <c r="U1104" s="1">
        <v>0</v>
      </c>
      <c r="W1104" s="1">
        <v>0</v>
      </c>
      <c r="X1104" s="1">
        <v>0</v>
      </c>
      <c r="Y1104" s="1">
        <v>0</v>
      </c>
      <c r="AB1104" s="275">
        <v>44620</v>
      </c>
      <c r="AC1104" s="1">
        <v>1</v>
      </c>
      <c r="AD1104" s="1" t="s">
        <v>2623</v>
      </c>
      <c r="AE1104" s="1">
        <v>1</v>
      </c>
      <c r="AF1104" s="1">
        <v>30</v>
      </c>
      <c r="AG1104" s="1">
        <v>0</v>
      </c>
      <c r="AN1104" s="1">
        <v>1</v>
      </c>
      <c r="AO1104" s="1">
        <v>1</v>
      </c>
      <c r="AR1104" s="276">
        <v>31322.03</v>
      </c>
      <c r="AS1104" s="1" t="s">
        <v>2657</v>
      </c>
      <c r="AT1104" s="1">
        <v>0</v>
      </c>
      <c r="AU1104" s="1">
        <v>0</v>
      </c>
      <c r="AX1104" s="1">
        <v>5</v>
      </c>
      <c r="BC1104" s="1">
        <v>1</v>
      </c>
      <c r="BD1104" s="1">
        <v>7</v>
      </c>
      <c r="BE1104" s="1">
        <v>2</v>
      </c>
      <c r="BF1104" s="296">
        <v>207860.73076182973</v>
      </c>
    </row>
    <row r="1105" spans="1:58" x14ac:dyDescent="0.3">
      <c r="A1105" s="273">
        <f t="shared" si="66"/>
        <v>0</v>
      </c>
      <c r="B1105" s="1" t="s">
        <v>2621</v>
      </c>
      <c r="C1105" s="274">
        <v>24649767</v>
      </c>
      <c r="D1105" s="1">
        <v>144205</v>
      </c>
      <c r="E1105" s="1">
        <v>4</v>
      </c>
      <c r="F1105" s="1" t="s">
        <v>5973</v>
      </c>
      <c r="G1105" s="275">
        <v>44603</v>
      </c>
      <c r="H1105" s="275">
        <v>45351</v>
      </c>
      <c r="I1105" s="1">
        <v>0</v>
      </c>
      <c r="J1105" s="1">
        <v>1</v>
      </c>
      <c r="K1105" s="1">
        <v>1</v>
      </c>
      <c r="L1105" s="1">
        <v>30</v>
      </c>
      <c r="M1105" s="1">
        <v>2</v>
      </c>
      <c r="N1105" s="1">
        <v>17.7</v>
      </c>
      <c r="O1105" s="1">
        <v>19.21</v>
      </c>
      <c r="P1105" s="1">
        <v>300000</v>
      </c>
      <c r="Q1105" s="1">
        <v>14992</v>
      </c>
      <c r="R1105" s="1">
        <v>289377</v>
      </c>
      <c r="S1105" s="1">
        <v>0</v>
      </c>
      <c r="T1105" s="1">
        <v>0</v>
      </c>
      <c r="U1105" s="1">
        <v>0</v>
      </c>
      <c r="W1105" s="1">
        <v>0</v>
      </c>
      <c r="X1105" s="1">
        <v>0</v>
      </c>
      <c r="Y1105" s="1">
        <v>0</v>
      </c>
      <c r="AB1105" s="275">
        <v>44620</v>
      </c>
      <c r="AC1105" s="1">
        <v>1</v>
      </c>
      <c r="AD1105" s="1" t="s">
        <v>2623</v>
      </c>
      <c r="AE1105" s="1">
        <v>1</v>
      </c>
      <c r="AF1105" s="1">
        <v>30</v>
      </c>
      <c r="AG1105" s="1">
        <v>0</v>
      </c>
      <c r="AN1105" s="1">
        <v>1</v>
      </c>
      <c r="AO1105" s="1">
        <v>1</v>
      </c>
      <c r="AR1105" s="276">
        <v>93850.07</v>
      </c>
      <c r="AS1105" s="1" t="s">
        <v>2657</v>
      </c>
      <c r="AT1105" s="1">
        <v>0</v>
      </c>
      <c r="AU1105" s="1">
        <v>0</v>
      </c>
      <c r="AX1105" s="1">
        <v>5</v>
      </c>
      <c r="BC1105" s="1">
        <v>1</v>
      </c>
      <c r="BD1105" s="1">
        <v>7</v>
      </c>
      <c r="BE1105" s="1">
        <v>2</v>
      </c>
      <c r="BF1105" s="296">
        <v>623575.72761420289</v>
      </c>
    </row>
    <row r="1106" spans="1:58" x14ac:dyDescent="0.3">
      <c r="A1106" s="273">
        <f t="shared" si="66"/>
        <v>0</v>
      </c>
      <c r="B1106" s="1" t="s">
        <v>2621</v>
      </c>
      <c r="C1106" s="274">
        <v>24649767</v>
      </c>
      <c r="D1106" s="1">
        <v>144205</v>
      </c>
      <c r="E1106" s="1">
        <v>4</v>
      </c>
      <c r="F1106" s="1" t="s">
        <v>6048</v>
      </c>
      <c r="G1106" s="275">
        <v>44603</v>
      </c>
      <c r="H1106" s="275">
        <v>45351</v>
      </c>
      <c r="I1106" s="1">
        <v>0</v>
      </c>
      <c r="J1106" s="1">
        <v>1</v>
      </c>
      <c r="K1106" s="1">
        <v>1</v>
      </c>
      <c r="L1106" s="1">
        <v>30</v>
      </c>
      <c r="M1106" s="1">
        <v>2</v>
      </c>
      <c r="N1106" s="1">
        <v>17.7</v>
      </c>
      <c r="O1106" s="1">
        <v>19.21</v>
      </c>
      <c r="P1106" s="1">
        <v>300000</v>
      </c>
      <c r="Q1106" s="1">
        <v>14992</v>
      </c>
      <c r="R1106" s="1">
        <v>289377</v>
      </c>
      <c r="S1106" s="1">
        <v>0</v>
      </c>
      <c r="T1106" s="1">
        <v>0</v>
      </c>
      <c r="U1106" s="1">
        <v>0</v>
      </c>
      <c r="W1106" s="1">
        <v>0</v>
      </c>
      <c r="X1106" s="1">
        <v>0</v>
      </c>
      <c r="Y1106" s="1">
        <v>0</v>
      </c>
      <c r="AB1106" s="275">
        <v>44620</v>
      </c>
      <c r="AC1106" s="1">
        <v>1</v>
      </c>
      <c r="AD1106" s="1" t="s">
        <v>2623</v>
      </c>
      <c r="AE1106" s="1">
        <v>1</v>
      </c>
      <c r="AF1106" s="1">
        <v>30</v>
      </c>
      <c r="AG1106" s="1">
        <v>0</v>
      </c>
      <c r="AN1106" s="1">
        <v>1</v>
      </c>
      <c r="AO1106" s="1">
        <v>1</v>
      </c>
      <c r="AP1106" s="275"/>
      <c r="AR1106" s="276">
        <v>93850.07</v>
      </c>
      <c r="AS1106" s="1" t="s">
        <v>2657</v>
      </c>
      <c r="AT1106" s="1">
        <v>0</v>
      </c>
      <c r="AU1106" s="1">
        <v>0</v>
      </c>
      <c r="AX1106" s="1">
        <v>5</v>
      </c>
      <c r="BC1106" s="1">
        <v>1</v>
      </c>
      <c r="BD1106" s="1">
        <v>7</v>
      </c>
      <c r="BE1106" s="1">
        <v>2</v>
      </c>
      <c r="BF1106" s="296">
        <v>623575.72761420289</v>
      </c>
    </row>
    <row r="1107" spans="1:58" x14ac:dyDescent="0.3">
      <c r="A1107" s="273">
        <f t="shared" si="66"/>
        <v>2598236.8416318903</v>
      </c>
      <c r="B1107" s="1" t="s">
        <v>2621</v>
      </c>
      <c r="C1107" s="274">
        <v>24686242</v>
      </c>
      <c r="D1107" s="1">
        <v>144105</v>
      </c>
      <c r="E1107" s="1">
        <v>4</v>
      </c>
      <c r="F1107" s="1" t="s">
        <v>3624</v>
      </c>
      <c r="G1107" s="275">
        <v>44153</v>
      </c>
      <c r="H1107" s="275">
        <v>44895</v>
      </c>
      <c r="I1107" s="1">
        <v>0</v>
      </c>
      <c r="J1107" s="1">
        <v>1</v>
      </c>
      <c r="K1107" s="1">
        <v>19</v>
      </c>
      <c r="L1107" s="1">
        <v>30</v>
      </c>
      <c r="M1107" s="1">
        <v>2</v>
      </c>
      <c r="N1107" s="1">
        <v>9</v>
      </c>
      <c r="O1107" s="1">
        <v>9.3800000000000008</v>
      </c>
      <c r="P1107" s="1">
        <v>12053447</v>
      </c>
      <c r="Q1107" s="1">
        <v>382912</v>
      </c>
      <c r="R1107" s="1">
        <v>3935967</v>
      </c>
      <c r="S1107" s="1">
        <v>0</v>
      </c>
      <c r="T1107" s="1">
        <v>0</v>
      </c>
      <c r="U1107" s="1">
        <v>0</v>
      </c>
      <c r="W1107" s="1">
        <v>0</v>
      </c>
      <c r="X1107" s="1">
        <v>0</v>
      </c>
      <c r="Y1107" s="1">
        <v>0</v>
      </c>
      <c r="Z1107" s="1" t="s">
        <v>2650</v>
      </c>
      <c r="AA1107" s="1" t="s">
        <v>2911</v>
      </c>
      <c r="AB1107" s="275">
        <v>44651</v>
      </c>
      <c r="AC1107" s="1">
        <v>1</v>
      </c>
      <c r="AD1107" s="1" t="s">
        <v>2623</v>
      </c>
      <c r="AE1107" s="1">
        <v>1</v>
      </c>
      <c r="AF1107" s="1">
        <v>30</v>
      </c>
      <c r="AG1107" s="1">
        <v>0</v>
      </c>
      <c r="AN1107" s="1">
        <v>1</v>
      </c>
      <c r="AO1107" s="1">
        <v>1</v>
      </c>
      <c r="AR1107" s="276">
        <v>165536.07</v>
      </c>
      <c r="AS1107" s="1" t="s">
        <v>2677</v>
      </c>
      <c r="AT1107" s="1">
        <v>0</v>
      </c>
      <c r="AU1107" s="1">
        <v>0</v>
      </c>
      <c r="AV1107" s="1" t="s">
        <v>2625</v>
      </c>
      <c r="AW1107" s="1" t="s">
        <v>2626</v>
      </c>
      <c r="AX1107" s="1">
        <v>5</v>
      </c>
      <c r="BC1107" s="1">
        <v>1</v>
      </c>
      <c r="BD1107" s="1">
        <v>7</v>
      </c>
      <c r="BE1107" s="1">
        <v>2</v>
      </c>
      <c r="BF1107" s="296">
        <v>1172194.0883681097</v>
      </c>
    </row>
    <row r="1108" spans="1:58" x14ac:dyDescent="0.3">
      <c r="A1108" s="273">
        <f t="shared" si="66"/>
        <v>9738101.6083681099</v>
      </c>
      <c r="B1108" s="1" t="s">
        <v>2621</v>
      </c>
      <c r="C1108" s="274">
        <v>24686242</v>
      </c>
      <c r="D1108" s="1">
        <v>144105</v>
      </c>
      <c r="E1108" s="1">
        <v>4</v>
      </c>
      <c r="F1108" s="1" t="s">
        <v>5778</v>
      </c>
      <c r="G1108" s="275">
        <v>44617</v>
      </c>
      <c r="H1108" s="275">
        <v>45716</v>
      </c>
      <c r="I1108" s="1">
        <v>0</v>
      </c>
      <c r="J1108" s="1">
        <v>1</v>
      </c>
      <c r="K1108" s="1">
        <v>1</v>
      </c>
      <c r="L1108" s="1">
        <v>30</v>
      </c>
      <c r="M1108" s="1">
        <v>2</v>
      </c>
      <c r="N1108" s="1">
        <v>9</v>
      </c>
      <c r="O1108" s="1">
        <v>9.3800000000000008</v>
      </c>
      <c r="P1108" s="1">
        <v>15026334</v>
      </c>
      <c r="Q1108" s="1">
        <v>392303</v>
      </c>
      <c r="R1108" s="1">
        <v>14751838</v>
      </c>
      <c r="S1108" s="1">
        <v>0</v>
      </c>
      <c r="T1108" s="1">
        <v>0</v>
      </c>
      <c r="U1108" s="1">
        <v>0</v>
      </c>
      <c r="W1108" s="1">
        <v>0</v>
      </c>
      <c r="X1108" s="1">
        <v>0</v>
      </c>
      <c r="Y1108" s="1">
        <v>0</v>
      </c>
      <c r="Z1108" s="1" t="s">
        <v>2635</v>
      </c>
      <c r="AA1108" s="1" t="s">
        <v>3609</v>
      </c>
      <c r="AB1108" s="275">
        <v>44651</v>
      </c>
      <c r="AC1108" s="1">
        <v>1</v>
      </c>
      <c r="AD1108" s="1" t="s">
        <v>2623</v>
      </c>
      <c r="AE1108" s="1">
        <v>1</v>
      </c>
      <c r="AF1108" s="1">
        <v>30</v>
      </c>
      <c r="AG1108" s="1">
        <v>0</v>
      </c>
      <c r="AN1108" s="1">
        <v>1</v>
      </c>
      <c r="AO1108" s="1">
        <v>1</v>
      </c>
      <c r="AR1108" s="276">
        <v>620402.48</v>
      </c>
      <c r="AS1108" s="1" t="s">
        <v>2677</v>
      </c>
      <c r="AT1108" s="1">
        <v>0</v>
      </c>
      <c r="AU1108" s="1">
        <v>0</v>
      </c>
      <c r="AV1108" s="1" t="s">
        <v>2625</v>
      </c>
      <c r="AW1108" s="1" t="s">
        <v>2626</v>
      </c>
      <c r="AX1108" s="1">
        <v>5</v>
      </c>
      <c r="BC1108" s="1">
        <v>1</v>
      </c>
      <c r="BD1108" s="1">
        <v>7</v>
      </c>
      <c r="BE1108" s="1">
        <v>2</v>
      </c>
      <c r="BF1108" s="296">
        <v>4393333.9116318906</v>
      </c>
    </row>
    <row r="1109" spans="1:58" x14ac:dyDescent="0.3">
      <c r="A1109" s="273">
        <f t="shared" si="66"/>
        <v>0</v>
      </c>
      <c r="B1109" s="1" t="s">
        <v>2621</v>
      </c>
      <c r="C1109" s="282">
        <v>24604662</v>
      </c>
      <c r="D1109" s="149">
        <v>141105</v>
      </c>
      <c r="E1109" s="149">
        <v>4</v>
      </c>
      <c r="F1109" s="149" t="s">
        <v>2901</v>
      </c>
      <c r="G1109" s="283">
        <v>43245</v>
      </c>
      <c r="H1109" s="283">
        <v>44742</v>
      </c>
      <c r="I1109" s="149">
        <v>0</v>
      </c>
      <c r="J1109" s="149">
        <v>1</v>
      </c>
      <c r="K1109" s="149">
        <v>40</v>
      </c>
      <c r="L1109" s="149">
        <v>30</v>
      </c>
      <c r="M1109" s="149">
        <v>2</v>
      </c>
      <c r="N1109" s="149">
        <v>9.9499999999999993</v>
      </c>
      <c r="O1109" s="149">
        <v>10.42</v>
      </c>
      <c r="P1109" s="149">
        <v>120220687</v>
      </c>
      <c r="Q1109" s="149">
        <v>1378580</v>
      </c>
      <c r="R1109" s="149">
        <v>3130070</v>
      </c>
      <c r="S1109" s="149">
        <v>0</v>
      </c>
      <c r="T1109" s="149">
        <v>0</v>
      </c>
      <c r="U1109" s="149">
        <v>208077600</v>
      </c>
      <c r="V1109" s="149">
        <v>43585</v>
      </c>
      <c r="W1109" s="149">
        <v>0</v>
      </c>
      <c r="X1109" s="149">
        <v>0</v>
      </c>
      <c r="Y1109" s="149">
        <v>0</v>
      </c>
      <c r="Z1109" s="149"/>
      <c r="AA1109" s="149"/>
      <c r="AB1109" s="283">
        <v>44651</v>
      </c>
      <c r="AC1109" s="149">
        <v>2</v>
      </c>
      <c r="AD1109" s="149" t="s">
        <v>2623</v>
      </c>
      <c r="AE1109" s="149">
        <v>1</v>
      </c>
      <c r="AF1109" s="149">
        <v>30</v>
      </c>
      <c r="AG1109" s="149">
        <v>0</v>
      </c>
      <c r="AH1109" s="149"/>
      <c r="AI1109" s="149"/>
      <c r="AJ1109" s="149"/>
      <c r="AK1109" s="149"/>
      <c r="AL1109" s="149"/>
      <c r="AM1109" s="149"/>
      <c r="AN1109" s="149">
        <v>1</v>
      </c>
      <c r="AO1109" s="149">
        <v>1</v>
      </c>
      <c r="AP1109" s="283"/>
      <c r="AQ1109" s="149"/>
      <c r="AR1109" s="284">
        <v>763604.02</v>
      </c>
      <c r="AS1109" s="1" t="s">
        <v>2624</v>
      </c>
      <c r="AT1109" s="1">
        <v>0</v>
      </c>
      <c r="AU1109" s="1">
        <v>0</v>
      </c>
      <c r="AV1109" s="1" t="s">
        <v>2625</v>
      </c>
      <c r="AW1109" s="1" t="s">
        <v>2626</v>
      </c>
      <c r="AX1109" s="1">
        <v>5</v>
      </c>
      <c r="BC1109" s="1">
        <v>1</v>
      </c>
      <c r="BD1109" s="1">
        <v>7</v>
      </c>
      <c r="BE1109" s="1">
        <v>2</v>
      </c>
      <c r="BF1109" s="296">
        <v>5956999.7103157872</v>
      </c>
    </row>
    <row r="1110" spans="1:58" x14ac:dyDescent="0.3">
      <c r="A1110" s="273">
        <f t="shared" si="66"/>
        <v>0</v>
      </c>
      <c r="B1110" s="1" t="s">
        <v>2621</v>
      </c>
      <c r="C1110" s="274">
        <v>24604662</v>
      </c>
      <c r="D1110" s="1">
        <v>144205</v>
      </c>
      <c r="E1110" s="1">
        <v>4</v>
      </c>
      <c r="F1110" s="1" t="s">
        <v>6125</v>
      </c>
      <c r="G1110" s="275">
        <v>44622</v>
      </c>
      <c r="H1110" s="275">
        <v>45565</v>
      </c>
      <c r="I1110" s="1">
        <v>0</v>
      </c>
      <c r="J1110" s="1">
        <v>1</v>
      </c>
      <c r="K1110" s="1">
        <v>0</v>
      </c>
      <c r="L1110" s="1">
        <v>30</v>
      </c>
      <c r="M1110" s="1">
        <v>2</v>
      </c>
      <c r="N1110" s="1">
        <v>10.199999999999999</v>
      </c>
      <c r="O1110" s="1">
        <v>10.69</v>
      </c>
      <c r="P1110" s="1">
        <v>10101407</v>
      </c>
      <c r="Q1110" s="1">
        <v>384810</v>
      </c>
      <c r="R1110" s="1">
        <v>10101407</v>
      </c>
      <c r="S1110" s="1">
        <v>0</v>
      </c>
      <c r="T1110" s="1">
        <v>0</v>
      </c>
      <c r="U1110" s="1">
        <v>0</v>
      </c>
      <c r="W1110" s="1">
        <v>0</v>
      </c>
      <c r="X1110" s="1">
        <v>0</v>
      </c>
      <c r="Y1110" s="1">
        <v>0</v>
      </c>
      <c r="AB1110" s="275">
        <v>44622</v>
      </c>
      <c r="AC1110" s="1">
        <v>1</v>
      </c>
      <c r="AD1110" s="1" t="s">
        <v>2623</v>
      </c>
      <c r="AE1110" s="1">
        <v>1</v>
      </c>
      <c r="AF1110" s="1">
        <v>30</v>
      </c>
      <c r="AG1110" s="1">
        <v>0</v>
      </c>
      <c r="AN1110" s="1">
        <v>1</v>
      </c>
      <c r="AO1110" s="1">
        <v>1</v>
      </c>
      <c r="AR1110" s="276">
        <v>2463800.98</v>
      </c>
      <c r="AS1110" s="1" t="s">
        <v>2632</v>
      </c>
      <c r="AT1110" s="1">
        <v>0</v>
      </c>
      <c r="AU1110" s="1">
        <v>0</v>
      </c>
      <c r="AX1110" s="1">
        <v>5</v>
      </c>
      <c r="BC1110" s="1">
        <v>1</v>
      </c>
      <c r="BD1110" s="1">
        <v>7</v>
      </c>
      <c r="BE1110" s="1">
        <v>2</v>
      </c>
      <c r="BF1110" s="296">
        <v>19224515.289684214</v>
      </c>
    </row>
    <row r="1111" spans="1:58" x14ac:dyDescent="0.3">
      <c r="A1111" s="273">
        <f t="shared" si="66"/>
        <v>1348938.7579259239</v>
      </c>
      <c r="B1111" s="1" t="s">
        <v>2621</v>
      </c>
      <c r="C1111" s="274">
        <v>24672829</v>
      </c>
      <c r="D1111" s="1">
        <v>144105</v>
      </c>
      <c r="E1111" s="1">
        <v>4</v>
      </c>
      <c r="F1111" s="1" t="s">
        <v>4143</v>
      </c>
      <c r="G1111" s="275">
        <v>44369</v>
      </c>
      <c r="H1111" s="275">
        <v>45138</v>
      </c>
      <c r="I1111" s="1">
        <v>0</v>
      </c>
      <c r="J1111" s="1">
        <v>1</v>
      </c>
      <c r="K1111" s="1">
        <v>8</v>
      </c>
      <c r="L1111" s="1">
        <v>30</v>
      </c>
      <c r="M1111" s="1">
        <v>2</v>
      </c>
      <c r="N1111" s="1">
        <v>8.5299999999999994</v>
      </c>
      <c r="O1111" s="1">
        <v>8.8699999999999992</v>
      </c>
      <c r="P1111" s="1">
        <v>10107945</v>
      </c>
      <c r="Q1111" s="1">
        <v>461478</v>
      </c>
      <c r="R1111" s="1">
        <v>6936497</v>
      </c>
      <c r="S1111" s="1">
        <v>0</v>
      </c>
      <c r="T1111" s="1">
        <v>0</v>
      </c>
      <c r="U1111" s="1">
        <v>0</v>
      </c>
      <c r="W1111" s="1">
        <v>0</v>
      </c>
      <c r="X1111" s="1">
        <v>0</v>
      </c>
      <c r="Y1111" s="1">
        <v>0</v>
      </c>
      <c r="AB1111" s="275">
        <v>44651</v>
      </c>
      <c r="AC1111" s="1">
        <v>1</v>
      </c>
      <c r="AD1111" s="1" t="s">
        <v>2623</v>
      </c>
      <c r="AE1111" s="1">
        <v>1</v>
      </c>
      <c r="AF1111" s="1">
        <v>30</v>
      </c>
      <c r="AG1111" s="1">
        <v>0</v>
      </c>
      <c r="AN1111" s="1">
        <v>1</v>
      </c>
      <c r="AO1111" s="1">
        <v>1</v>
      </c>
      <c r="AR1111" s="276">
        <v>1096163.55</v>
      </c>
      <c r="AS1111" s="1" t="s">
        <v>2632</v>
      </c>
      <c r="AT1111" s="1">
        <v>0</v>
      </c>
      <c r="AU1111" s="1">
        <v>0</v>
      </c>
      <c r="AV1111" s="1" t="s">
        <v>2625</v>
      </c>
      <c r="AW1111" s="1" t="s">
        <v>2626</v>
      </c>
      <c r="AX1111" s="1">
        <v>5</v>
      </c>
      <c r="BC1111" s="1">
        <v>1</v>
      </c>
      <c r="BD1111" s="1">
        <v>7</v>
      </c>
      <c r="BE1111" s="1">
        <v>2</v>
      </c>
      <c r="BF1111" s="296">
        <v>4491394.6920740763</v>
      </c>
    </row>
    <row r="1112" spans="1:58" x14ac:dyDescent="0.3">
      <c r="A1112" s="273">
        <f t="shared" si="66"/>
        <v>783182.21986671165</v>
      </c>
      <c r="B1112" s="1" t="s">
        <v>2621</v>
      </c>
      <c r="C1112" s="274">
        <v>24672829</v>
      </c>
      <c r="D1112" s="1">
        <v>144105</v>
      </c>
      <c r="E1112" s="1">
        <v>4</v>
      </c>
      <c r="F1112" s="1" t="s">
        <v>5816</v>
      </c>
      <c r="G1112" s="275">
        <v>44623</v>
      </c>
      <c r="H1112" s="275">
        <v>45260</v>
      </c>
      <c r="I1112" s="1">
        <v>0</v>
      </c>
      <c r="J1112" s="1">
        <v>1</v>
      </c>
      <c r="K1112" s="1">
        <v>0</v>
      </c>
      <c r="L1112" s="1">
        <v>30</v>
      </c>
      <c r="M1112" s="1">
        <v>2</v>
      </c>
      <c r="N1112" s="1">
        <v>9</v>
      </c>
      <c r="O1112" s="1">
        <v>9.3800000000000008</v>
      </c>
      <c r="P1112" s="1">
        <v>4026980</v>
      </c>
      <c r="Q1112" s="1">
        <v>218334</v>
      </c>
      <c r="R1112" s="1">
        <v>4026980</v>
      </c>
      <c r="S1112" s="1">
        <v>0</v>
      </c>
      <c r="T1112" s="1">
        <v>0</v>
      </c>
      <c r="U1112" s="1">
        <v>0</v>
      </c>
      <c r="W1112" s="1">
        <v>0</v>
      </c>
      <c r="X1112" s="1">
        <v>0</v>
      </c>
      <c r="Y1112" s="1">
        <v>0</v>
      </c>
      <c r="AB1112" s="275">
        <v>44623</v>
      </c>
      <c r="AC1112" s="1">
        <v>1</v>
      </c>
      <c r="AD1112" s="1" t="s">
        <v>2623</v>
      </c>
      <c r="AE1112" s="1">
        <v>1</v>
      </c>
      <c r="AF1112" s="1">
        <v>30</v>
      </c>
      <c r="AG1112" s="1">
        <v>0</v>
      </c>
      <c r="AN1112" s="1">
        <v>1</v>
      </c>
      <c r="AO1112" s="1">
        <v>1</v>
      </c>
      <c r="AR1112" s="276">
        <v>636320.75</v>
      </c>
      <c r="AS1112" s="1" t="s">
        <v>2632</v>
      </c>
      <c r="AT1112" s="1">
        <v>0</v>
      </c>
      <c r="AU1112" s="1">
        <v>0</v>
      </c>
      <c r="AV1112" s="1" t="s">
        <v>2625</v>
      </c>
      <c r="AW1112" s="1" t="s">
        <v>2626</v>
      </c>
      <c r="AX1112" s="1">
        <v>5</v>
      </c>
      <c r="BC1112" s="1">
        <v>1</v>
      </c>
      <c r="BD1112" s="1">
        <v>7</v>
      </c>
      <c r="BE1112" s="1">
        <v>2</v>
      </c>
      <c r="BF1112" s="296">
        <v>2607477.0301332884</v>
      </c>
    </row>
    <row r="1113" spans="1:58" x14ac:dyDescent="0.3">
      <c r="A1113" s="273">
        <f t="shared" si="66"/>
        <v>56063.200220752537</v>
      </c>
      <c r="B1113" s="1" t="s">
        <v>2621</v>
      </c>
      <c r="C1113" s="274">
        <v>24672829</v>
      </c>
      <c r="D1113" s="1">
        <v>144205</v>
      </c>
      <c r="E1113" s="1">
        <v>4</v>
      </c>
      <c r="F1113" s="1" t="s">
        <v>3028</v>
      </c>
      <c r="G1113" s="275">
        <v>43994</v>
      </c>
      <c r="H1113" s="275">
        <v>44773</v>
      </c>
      <c r="I1113" s="1">
        <v>0</v>
      </c>
      <c r="J1113" s="1">
        <v>1</v>
      </c>
      <c r="K1113" s="1">
        <v>20</v>
      </c>
      <c r="L1113" s="1">
        <v>30</v>
      </c>
      <c r="M1113" s="1">
        <v>2</v>
      </c>
      <c r="N1113" s="1">
        <v>9</v>
      </c>
      <c r="O1113" s="1">
        <v>9.3800000000000008</v>
      </c>
      <c r="P1113" s="1">
        <v>1600000</v>
      </c>
      <c r="Q1113" s="1">
        <v>73392</v>
      </c>
      <c r="R1113" s="1">
        <v>287902</v>
      </c>
      <c r="S1113" s="1">
        <v>0</v>
      </c>
      <c r="T1113" s="1">
        <v>0</v>
      </c>
      <c r="U1113" s="1">
        <v>0</v>
      </c>
      <c r="W1113" s="1">
        <v>0</v>
      </c>
      <c r="X1113" s="1">
        <v>0</v>
      </c>
      <c r="Y1113" s="1">
        <v>0</v>
      </c>
      <c r="AB1113" s="275">
        <v>44651</v>
      </c>
      <c r="AC1113" s="1">
        <v>1</v>
      </c>
      <c r="AD1113" s="1" t="s">
        <v>2623</v>
      </c>
      <c r="AE1113" s="1">
        <v>1</v>
      </c>
      <c r="AF1113" s="1">
        <v>30</v>
      </c>
      <c r="AG1113" s="1">
        <v>0</v>
      </c>
      <c r="AN1113" s="1">
        <v>1</v>
      </c>
      <c r="AO1113" s="1">
        <v>1</v>
      </c>
      <c r="AR1113" s="276">
        <v>45421.72</v>
      </c>
      <c r="AS1113" s="1" t="s">
        <v>2657</v>
      </c>
      <c r="AT1113" s="1">
        <v>0</v>
      </c>
      <c r="AU1113" s="1">
        <v>0</v>
      </c>
      <c r="AX1113" s="1">
        <v>5</v>
      </c>
      <c r="BC1113" s="1">
        <v>1</v>
      </c>
      <c r="BD1113" s="1">
        <v>7</v>
      </c>
      <c r="BE1113" s="1">
        <v>2</v>
      </c>
      <c r="BF1113" s="296">
        <v>186417.07977924746</v>
      </c>
    </row>
    <row r="1114" spans="1:58" x14ac:dyDescent="0.3">
      <c r="A1114" s="273">
        <f t="shared" si="66"/>
        <v>52111.445013869466</v>
      </c>
      <c r="B1114" s="1" t="s">
        <v>2621</v>
      </c>
      <c r="C1114" s="274">
        <v>24672829</v>
      </c>
      <c r="D1114" s="1">
        <v>144205</v>
      </c>
      <c r="E1114" s="1">
        <v>4</v>
      </c>
      <c r="F1114" s="1" t="s">
        <v>3522</v>
      </c>
      <c r="G1114" s="275">
        <v>44104</v>
      </c>
      <c r="H1114" s="275">
        <v>44834</v>
      </c>
      <c r="I1114" s="1">
        <v>0</v>
      </c>
      <c r="J1114" s="1">
        <v>1</v>
      </c>
      <c r="K1114" s="1">
        <v>18</v>
      </c>
      <c r="L1114" s="1">
        <v>30</v>
      </c>
      <c r="M1114" s="1">
        <v>2</v>
      </c>
      <c r="N1114" s="1">
        <v>9</v>
      </c>
      <c r="O1114" s="1">
        <v>9.3800000000000008</v>
      </c>
      <c r="P1114" s="1">
        <v>1000000</v>
      </c>
      <c r="Q1114" s="1">
        <v>49974</v>
      </c>
      <c r="R1114" s="1">
        <v>267825</v>
      </c>
      <c r="S1114" s="1">
        <v>0</v>
      </c>
      <c r="T1114" s="1">
        <v>0</v>
      </c>
      <c r="U1114" s="1">
        <v>0</v>
      </c>
      <c r="W1114" s="1">
        <v>0</v>
      </c>
      <c r="X1114" s="1">
        <v>0</v>
      </c>
      <c r="Y1114" s="1">
        <v>0</v>
      </c>
      <c r="AB1114" s="275">
        <v>44651</v>
      </c>
      <c r="AC1114" s="1">
        <v>1</v>
      </c>
      <c r="AD1114" s="1" t="s">
        <v>2623</v>
      </c>
      <c r="AE1114" s="1">
        <v>1</v>
      </c>
      <c r="AF1114" s="1">
        <v>30</v>
      </c>
      <c r="AG1114" s="1">
        <v>0</v>
      </c>
      <c r="AN1114" s="1">
        <v>1</v>
      </c>
      <c r="AO1114" s="1">
        <v>1</v>
      </c>
      <c r="AR1114" s="276">
        <v>42296.37</v>
      </c>
      <c r="AS1114" s="1" t="s">
        <v>2657</v>
      </c>
      <c r="AT1114" s="1">
        <v>0</v>
      </c>
      <c r="AU1114" s="1">
        <v>0</v>
      </c>
      <c r="AX1114" s="1">
        <v>5</v>
      </c>
      <c r="BC1114" s="1">
        <v>1</v>
      </c>
      <c r="BD1114" s="1">
        <v>7</v>
      </c>
      <c r="BE1114" s="1">
        <v>2</v>
      </c>
      <c r="BF1114" s="296">
        <v>173417.18498613054</v>
      </c>
    </row>
    <row r="1115" spans="1:58" x14ac:dyDescent="0.3">
      <c r="A1115" s="273">
        <f t="shared" si="66"/>
        <v>66268.580025305768</v>
      </c>
      <c r="B1115" s="1" t="s">
        <v>2621</v>
      </c>
      <c r="C1115" s="274">
        <v>24672829</v>
      </c>
      <c r="D1115" s="1">
        <v>144205</v>
      </c>
      <c r="E1115" s="1">
        <v>4</v>
      </c>
      <c r="F1115" s="1" t="s">
        <v>4357</v>
      </c>
      <c r="G1115" s="275">
        <v>44271</v>
      </c>
      <c r="H1115" s="275">
        <v>45016</v>
      </c>
      <c r="I1115" s="1">
        <v>0</v>
      </c>
      <c r="J1115" s="1">
        <v>1</v>
      </c>
      <c r="K1115" s="1">
        <v>12</v>
      </c>
      <c r="L1115" s="1">
        <v>30</v>
      </c>
      <c r="M1115" s="1">
        <v>2</v>
      </c>
      <c r="N1115" s="1">
        <v>17.690000000000001</v>
      </c>
      <c r="O1115" s="1">
        <v>19.2</v>
      </c>
      <c r="P1115" s="1">
        <v>625000</v>
      </c>
      <c r="Q1115" s="1">
        <v>31234</v>
      </c>
      <c r="R1115" s="1">
        <v>340497</v>
      </c>
      <c r="S1115" s="1">
        <v>0</v>
      </c>
      <c r="T1115" s="1">
        <v>0</v>
      </c>
      <c r="U1115" s="1">
        <v>0</v>
      </c>
      <c r="W1115" s="1">
        <v>0</v>
      </c>
      <c r="X1115" s="1">
        <v>0</v>
      </c>
      <c r="Y1115" s="1">
        <v>0</v>
      </c>
      <c r="AB1115" s="275">
        <v>44651</v>
      </c>
      <c r="AC1115" s="1">
        <v>1</v>
      </c>
      <c r="AD1115" s="1" t="s">
        <v>2623</v>
      </c>
      <c r="AE1115" s="1">
        <v>1</v>
      </c>
      <c r="AF1115" s="1">
        <v>30</v>
      </c>
      <c r="AG1115" s="1">
        <v>0</v>
      </c>
      <c r="AN1115" s="1">
        <v>1</v>
      </c>
      <c r="AO1115" s="1">
        <v>1</v>
      </c>
      <c r="AR1115" s="276">
        <v>53755.98</v>
      </c>
      <c r="AS1115" s="1" t="s">
        <v>2657</v>
      </c>
      <c r="AT1115" s="1">
        <v>0</v>
      </c>
      <c r="AU1115" s="1">
        <v>0</v>
      </c>
      <c r="AX1115" s="1">
        <v>5</v>
      </c>
      <c r="BC1115" s="1">
        <v>1</v>
      </c>
      <c r="BD1115" s="1">
        <v>7</v>
      </c>
      <c r="BE1115" s="1">
        <v>2</v>
      </c>
      <c r="BF1115" s="296">
        <v>220472.43997469425</v>
      </c>
    </row>
    <row r="1116" spans="1:58" x14ac:dyDescent="0.3">
      <c r="A1116" s="273">
        <f t="shared" si="66"/>
        <v>114185.43220989784</v>
      </c>
      <c r="B1116" s="1" t="s">
        <v>2621</v>
      </c>
      <c r="C1116" s="274">
        <v>24672829</v>
      </c>
      <c r="D1116" s="1">
        <v>144205</v>
      </c>
      <c r="E1116" s="1">
        <v>4</v>
      </c>
      <c r="F1116" s="1" t="s">
        <v>4385</v>
      </c>
      <c r="G1116" s="275">
        <v>44456</v>
      </c>
      <c r="H1116" s="275">
        <v>45199</v>
      </c>
      <c r="I1116" s="1">
        <v>0</v>
      </c>
      <c r="J1116" s="1">
        <v>1</v>
      </c>
      <c r="K1116" s="1">
        <v>6</v>
      </c>
      <c r="L1116" s="1">
        <v>30</v>
      </c>
      <c r="M1116" s="1">
        <v>2</v>
      </c>
      <c r="N1116" s="1">
        <v>17.690000000000001</v>
      </c>
      <c r="O1116" s="1">
        <v>19.2</v>
      </c>
      <c r="P1116" s="1">
        <v>750000</v>
      </c>
      <c r="Q1116" s="1">
        <v>37480</v>
      </c>
      <c r="R1116" s="1">
        <v>586965</v>
      </c>
      <c r="S1116" s="1">
        <v>0</v>
      </c>
      <c r="T1116" s="1">
        <v>0</v>
      </c>
      <c r="U1116" s="1">
        <v>0</v>
      </c>
      <c r="W1116" s="1">
        <v>0</v>
      </c>
      <c r="X1116" s="1">
        <v>0</v>
      </c>
      <c r="Y1116" s="1">
        <v>0</v>
      </c>
      <c r="AB1116" s="275">
        <v>44651</v>
      </c>
      <c r="AC1116" s="1">
        <v>1</v>
      </c>
      <c r="AD1116" s="1" t="s">
        <v>2623</v>
      </c>
      <c r="AE1116" s="1">
        <v>1</v>
      </c>
      <c r="AF1116" s="1">
        <v>30</v>
      </c>
      <c r="AG1116" s="1">
        <v>0</v>
      </c>
      <c r="AN1116" s="1">
        <v>1</v>
      </c>
      <c r="AO1116" s="1">
        <v>1</v>
      </c>
      <c r="AR1116" s="276">
        <v>92718.64</v>
      </c>
      <c r="AS1116" s="1" t="s">
        <v>2657</v>
      </c>
      <c r="AT1116" s="1">
        <v>0</v>
      </c>
      <c r="AU1116" s="1">
        <v>0</v>
      </c>
      <c r="AX1116" s="1">
        <v>5</v>
      </c>
      <c r="BC1116" s="1">
        <v>1</v>
      </c>
      <c r="BD1116" s="1">
        <v>7</v>
      </c>
      <c r="BE1116" s="1">
        <v>2</v>
      </c>
      <c r="BF1116" s="296">
        <v>380060.92779010214</v>
      </c>
    </row>
    <row r="1117" spans="1:58" x14ac:dyDescent="0.3">
      <c r="A1117" s="273">
        <f t="shared" si="66"/>
        <v>64391.037604727899</v>
      </c>
      <c r="B1117" s="1" t="s">
        <v>2621</v>
      </c>
      <c r="C1117" s="274">
        <v>24672829</v>
      </c>
      <c r="D1117" s="1">
        <v>144205</v>
      </c>
      <c r="E1117" s="1">
        <v>4</v>
      </c>
      <c r="F1117" s="1" t="s">
        <v>6074</v>
      </c>
      <c r="G1117" s="275">
        <v>44606</v>
      </c>
      <c r="H1117" s="275">
        <v>45351</v>
      </c>
      <c r="I1117" s="1">
        <v>0</v>
      </c>
      <c r="J1117" s="1">
        <v>1</v>
      </c>
      <c r="K1117" s="1">
        <v>1</v>
      </c>
      <c r="L1117" s="1">
        <v>30</v>
      </c>
      <c r="M1117" s="1">
        <v>2</v>
      </c>
      <c r="N1117" s="1">
        <v>17.690000000000001</v>
      </c>
      <c r="O1117" s="1">
        <v>19.2</v>
      </c>
      <c r="P1117" s="1">
        <v>343000</v>
      </c>
      <c r="Q1117" s="1">
        <v>17141</v>
      </c>
      <c r="R1117" s="1">
        <v>331033</v>
      </c>
      <c r="S1117" s="1">
        <v>0</v>
      </c>
      <c r="T1117" s="1">
        <v>0</v>
      </c>
      <c r="U1117" s="1">
        <v>0</v>
      </c>
      <c r="W1117" s="1">
        <v>0</v>
      </c>
      <c r="X1117" s="1">
        <v>0</v>
      </c>
      <c r="Y1117" s="1">
        <v>0</v>
      </c>
      <c r="AB1117" s="275">
        <v>44651</v>
      </c>
      <c r="AC1117" s="1">
        <v>1</v>
      </c>
      <c r="AD1117" s="1" t="s">
        <v>2623</v>
      </c>
      <c r="AE1117" s="1">
        <v>1</v>
      </c>
      <c r="AF1117" s="1">
        <v>30</v>
      </c>
      <c r="AG1117" s="1">
        <v>0</v>
      </c>
      <c r="AN1117" s="1">
        <v>1</v>
      </c>
      <c r="AO1117" s="1">
        <v>1</v>
      </c>
      <c r="AR1117" s="276">
        <v>52297.48</v>
      </c>
      <c r="AS1117" s="1" t="s">
        <v>2657</v>
      </c>
      <c r="AT1117" s="1">
        <v>0</v>
      </c>
      <c r="AU1117" s="1">
        <v>0</v>
      </c>
      <c r="AX1117" s="1">
        <v>5</v>
      </c>
      <c r="BC1117" s="1">
        <v>1</v>
      </c>
      <c r="BD1117" s="1">
        <v>7</v>
      </c>
      <c r="BE1117" s="1">
        <v>2</v>
      </c>
      <c r="BF1117" s="296">
        <v>214344.48239527212</v>
      </c>
    </row>
    <row r="1118" spans="1:58" x14ac:dyDescent="0.3">
      <c r="A1118" s="273">
        <f t="shared" si="66"/>
        <v>79172.037132811034</v>
      </c>
      <c r="B1118" s="1" t="s">
        <v>2621</v>
      </c>
      <c r="C1118" s="274">
        <v>24672829</v>
      </c>
      <c r="D1118" s="1">
        <v>144205</v>
      </c>
      <c r="E1118" s="1">
        <v>4</v>
      </c>
      <c r="F1118" s="1" t="s">
        <v>5436</v>
      </c>
      <c r="G1118" s="275">
        <v>44547</v>
      </c>
      <c r="H1118" s="275">
        <v>45291</v>
      </c>
      <c r="I1118" s="1">
        <v>0</v>
      </c>
      <c r="J1118" s="1">
        <v>1</v>
      </c>
      <c r="K1118" s="1">
        <v>3</v>
      </c>
      <c r="L1118" s="1">
        <v>30</v>
      </c>
      <c r="M1118" s="1">
        <v>2</v>
      </c>
      <c r="N1118" s="1">
        <v>17.690000000000001</v>
      </c>
      <c r="O1118" s="1">
        <v>19.2</v>
      </c>
      <c r="P1118" s="1">
        <v>455000</v>
      </c>
      <c r="Q1118" s="1">
        <v>22738</v>
      </c>
      <c r="R1118" s="1">
        <v>406657</v>
      </c>
      <c r="S1118" s="1">
        <v>0</v>
      </c>
      <c r="T1118" s="1">
        <v>0</v>
      </c>
      <c r="U1118" s="1">
        <v>0</v>
      </c>
      <c r="W1118" s="1">
        <v>0</v>
      </c>
      <c r="X1118" s="1">
        <v>0</v>
      </c>
      <c r="Y1118" s="1">
        <v>0</v>
      </c>
      <c r="AB1118" s="275">
        <v>44651</v>
      </c>
      <c r="AC1118" s="1">
        <v>1</v>
      </c>
      <c r="AD1118" s="1" t="s">
        <v>2623</v>
      </c>
      <c r="AE1118" s="1">
        <v>1</v>
      </c>
      <c r="AF1118" s="1">
        <v>30</v>
      </c>
      <c r="AG1118" s="1">
        <v>0</v>
      </c>
      <c r="AN1118" s="1">
        <v>1</v>
      </c>
      <c r="AO1118" s="1">
        <v>1</v>
      </c>
      <c r="AP1118" s="275"/>
      <c r="AR1118" s="276">
        <v>64173.8</v>
      </c>
      <c r="AS1118" s="1" t="s">
        <v>2657</v>
      </c>
      <c r="AT1118" s="1">
        <v>0</v>
      </c>
      <c r="AU1118" s="1">
        <v>0</v>
      </c>
      <c r="AX1118" s="1">
        <v>5</v>
      </c>
      <c r="BC1118" s="1">
        <v>1</v>
      </c>
      <c r="BD1118" s="1">
        <v>7</v>
      </c>
      <c r="BE1118" s="1">
        <v>2</v>
      </c>
      <c r="BF1118" s="296">
        <v>263311.16286718898</v>
      </c>
    </row>
    <row r="1119" spans="1:58" x14ac:dyDescent="0.3">
      <c r="A1119" s="273">
        <f t="shared" si="66"/>
        <v>43501290.123396784</v>
      </c>
      <c r="B1119" s="1" t="s">
        <v>2621</v>
      </c>
      <c r="C1119" s="274">
        <v>24720298</v>
      </c>
      <c r="D1119" s="1">
        <v>144105</v>
      </c>
      <c r="E1119" s="1">
        <v>4</v>
      </c>
      <c r="F1119" s="1" t="s">
        <v>4203</v>
      </c>
      <c r="G1119" s="275">
        <v>44174</v>
      </c>
      <c r="H1119" s="275">
        <v>46053</v>
      </c>
      <c r="I1119" s="1">
        <v>1</v>
      </c>
      <c r="J1119" s="1">
        <v>1</v>
      </c>
      <c r="K1119" s="1">
        <v>14</v>
      </c>
      <c r="L1119" s="1">
        <v>30</v>
      </c>
      <c r="M1119" s="1">
        <v>2</v>
      </c>
      <c r="N1119" s="1">
        <v>9</v>
      </c>
      <c r="O1119" s="1">
        <v>9.3800000000000008</v>
      </c>
      <c r="P1119" s="1">
        <v>73485415</v>
      </c>
      <c r="Q1119" s="1">
        <v>1131314</v>
      </c>
      <c r="R1119" s="1">
        <v>56752424</v>
      </c>
      <c r="S1119" s="1">
        <v>0</v>
      </c>
      <c r="T1119" s="1">
        <v>0</v>
      </c>
      <c r="U1119" s="1">
        <v>0</v>
      </c>
      <c r="W1119" s="1">
        <v>0</v>
      </c>
      <c r="X1119" s="1">
        <v>0</v>
      </c>
      <c r="Y1119" s="1">
        <v>0</v>
      </c>
      <c r="Z1119" s="1" t="s">
        <v>5729</v>
      </c>
      <c r="AA1119" s="1" t="s">
        <v>2807</v>
      </c>
      <c r="AB1119" s="275">
        <v>44651</v>
      </c>
      <c r="AC1119" s="1">
        <v>1</v>
      </c>
      <c r="AD1119" s="1" t="s">
        <v>2623</v>
      </c>
      <c r="AE1119" s="1">
        <v>1</v>
      </c>
      <c r="AF1119" s="1">
        <v>30</v>
      </c>
      <c r="AG1119" s="1">
        <v>1009</v>
      </c>
      <c r="AN1119" s="1">
        <v>1</v>
      </c>
      <c r="AO1119" s="1">
        <v>1</v>
      </c>
      <c r="AR1119" s="276">
        <v>1639062.35</v>
      </c>
      <c r="AS1119" s="1" t="s">
        <v>2677</v>
      </c>
      <c r="AT1119" s="1">
        <v>0</v>
      </c>
      <c r="AU1119" s="1">
        <v>0</v>
      </c>
      <c r="AV1119" s="1" t="s">
        <v>2625</v>
      </c>
      <c r="AW1119" s="1" t="s">
        <v>2626</v>
      </c>
      <c r="AX1119" s="1">
        <v>5</v>
      </c>
      <c r="BC1119" s="1">
        <v>1</v>
      </c>
      <c r="BD1119" s="1">
        <v>7</v>
      </c>
      <c r="BE1119" s="1">
        <v>2</v>
      </c>
      <c r="BF1119" s="296">
        <v>11612071.526603216</v>
      </c>
    </row>
    <row r="1120" spans="1:58" x14ac:dyDescent="0.3">
      <c r="A1120" s="273">
        <f t="shared" si="66"/>
        <v>3581991.8766032169</v>
      </c>
      <c r="B1120" s="1" t="s">
        <v>2621</v>
      </c>
      <c r="C1120" s="274">
        <v>24720298</v>
      </c>
      <c r="D1120" s="1">
        <v>144205</v>
      </c>
      <c r="E1120" s="1">
        <v>4</v>
      </c>
      <c r="F1120" s="1" t="s">
        <v>4436</v>
      </c>
      <c r="G1120" s="275">
        <v>44356</v>
      </c>
      <c r="H1120" s="275">
        <v>45473</v>
      </c>
      <c r="I1120" s="1">
        <v>0</v>
      </c>
      <c r="J1120" s="1">
        <v>1</v>
      </c>
      <c r="K1120" s="1">
        <v>9</v>
      </c>
      <c r="L1120" s="1">
        <v>30</v>
      </c>
      <c r="M1120" s="1">
        <v>2</v>
      </c>
      <c r="N1120" s="1">
        <v>10.19</v>
      </c>
      <c r="O1120" s="1">
        <v>10.69</v>
      </c>
      <c r="P1120" s="1">
        <v>6000000</v>
      </c>
      <c r="Q1120" s="1">
        <v>195307</v>
      </c>
      <c r="R1120" s="1">
        <v>4673173</v>
      </c>
      <c r="S1120" s="1">
        <v>0</v>
      </c>
      <c r="T1120" s="1">
        <v>0</v>
      </c>
      <c r="U1120" s="1">
        <v>0</v>
      </c>
      <c r="W1120" s="1">
        <v>0</v>
      </c>
      <c r="X1120" s="1">
        <v>0</v>
      </c>
      <c r="Y1120" s="1">
        <v>0</v>
      </c>
      <c r="AB1120" s="275">
        <v>44651</v>
      </c>
      <c r="AC1120" s="1">
        <v>1</v>
      </c>
      <c r="AD1120" s="1" t="s">
        <v>2623</v>
      </c>
      <c r="AE1120" s="1">
        <v>1</v>
      </c>
      <c r="AF1120" s="1">
        <v>30</v>
      </c>
      <c r="AG1120" s="1">
        <v>0</v>
      </c>
      <c r="AN1120" s="1">
        <v>1</v>
      </c>
      <c r="AO1120" s="1">
        <v>1</v>
      </c>
      <c r="AR1120" s="276">
        <v>135006.65</v>
      </c>
      <c r="AS1120" s="1" t="s">
        <v>2657</v>
      </c>
      <c r="AT1120" s="1">
        <v>0</v>
      </c>
      <c r="AU1120" s="1">
        <v>0</v>
      </c>
      <c r="AX1120" s="1">
        <v>5</v>
      </c>
      <c r="BC1120" s="1">
        <v>1</v>
      </c>
      <c r="BD1120" s="1">
        <v>7</v>
      </c>
      <c r="BE1120" s="1">
        <v>2</v>
      </c>
      <c r="BF1120" s="296">
        <v>956174.47339678288</v>
      </c>
    </row>
    <row r="1121" spans="1:58" x14ac:dyDescent="0.3">
      <c r="A1121" s="273">
        <f t="shared" si="66"/>
        <v>18456614.051584095</v>
      </c>
      <c r="B1121" s="1" t="s">
        <v>2621</v>
      </c>
      <c r="C1121" s="274">
        <v>24762806</v>
      </c>
      <c r="D1121" s="1">
        <v>144105</v>
      </c>
      <c r="E1121" s="1">
        <v>3</v>
      </c>
      <c r="F1121" s="1" t="s">
        <v>5774</v>
      </c>
      <c r="G1121" s="275">
        <v>44566</v>
      </c>
      <c r="H1121" s="275">
        <v>46418</v>
      </c>
      <c r="I1121" s="1">
        <v>0</v>
      </c>
      <c r="J1121" s="1">
        <v>1</v>
      </c>
      <c r="K1121" s="1">
        <v>2</v>
      </c>
      <c r="L1121" s="1">
        <v>30</v>
      </c>
      <c r="M1121" s="1">
        <v>2</v>
      </c>
      <c r="N1121" s="1">
        <v>11.82</v>
      </c>
      <c r="O1121" s="1">
        <v>12.48</v>
      </c>
      <c r="P1121" s="1">
        <v>24892924</v>
      </c>
      <c r="Q1121" s="1">
        <v>556541</v>
      </c>
      <c r="R1121" s="1">
        <v>24283874</v>
      </c>
      <c r="S1121" s="1">
        <v>0</v>
      </c>
      <c r="T1121" s="1">
        <v>0</v>
      </c>
      <c r="U1121" s="1">
        <v>0</v>
      </c>
      <c r="W1121" s="1">
        <v>0</v>
      </c>
      <c r="X1121" s="1">
        <v>0</v>
      </c>
      <c r="Y1121" s="1">
        <v>0</v>
      </c>
      <c r="AB1121" s="275">
        <v>44651</v>
      </c>
      <c r="AC1121" s="1">
        <v>1</v>
      </c>
      <c r="AD1121" s="1" t="s">
        <v>2623</v>
      </c>
      <c r="AE1121" s="1">
        <v>1</v>
      </c>
      <c r="AF1121" s="1">
        <v>30</v>
      </c>
      <c r="AG1121" s="1">
        <v>0</v>
      </c>
      <c r="AN1121" s="1">
        <v>1</v>
      </c>
      <c r="AO1121" s="1">
        <v>1</v>
      </c>
      <c r="AP1121" s="1">
        <v>44566</v>
      </c>
      <c r="AQ1121" s="1" t="s">
        <v>2629</v>
      </c>
      <c r="AR1121" s="276">
        <v>728420.06</v>
      </c>
      <c r="AS1121" s="1" t="s">
        <v>2624</v>
      </c>
      <c r="AT1121" s="1">
        <v>0</v>
      </c>
      <c r="AU1121" s="1">
        <v>0</v>
      </c>
      <c r="AV1121" s="1" t="s">
        <v>2625</v>
      </c>
      <c r="AW1121" s="1" t="s">
        <v>2626</v>
      </c>
      <c r="AX1121" s="1">
        <v>5</v>
      </c>
      <c r="BC1121" s="1">
        <v>1</v>
      </c>
      <c r="BD1121" s="1">
        <v>7</v>
      </c>
      <c r="BE1121" s="1">
        <v>2</v>
      </c>
      <c r="BF1121" s="296">
        <v>5098839.8884159056</v>
      </c>
    </row>
    <row r="1122" spans="1:58" x14ac:dyDescent="0.3">
      <c r="A1122" s="273">
        <f t="shared" si="66"/>
        <v>5145463.7225584025</v>
      </c>
      <c r="B1122" s="1" t="s">
        <v>2621</v>
      </c>
      <c r="C1122" s="274">
        <v>24762806</v>
      </c>
      <c r="D1122" s="1">
        <v>144205</v>
      </c>
      <c r="E1122" s="1">
        <v>4</v>
      </c>
      <c r="F1122" s="1" t="s">
        <v>3440</v>
      </c>
      <c r="G1122" s="275">
        <v>44047</v>
      </c>
      <c r="H1122" s="275">
        <v>45535</v>
      </c>
      <c r="I1122" s="1">
        <v>0</v>
      </c>
      <c r="J1122" s="1">
        <v>1</v>
      </c>
      <c r="K1122" s="1">
        <v>22</v>
      </c>
      <c r="L1122" s="1">
        <v>30</v>
      </c>
      <c r="M1122" s="1">
        <v>2</v>
      </c>
      <c r="N1122" s="1">
        <v>13.55</v>
      </c>
      <c r="O1122" s="1">
        <v>14.43</v>
      </c>
      <c r="P1122" s="1">
        <v>10000000</v>
      </c>
      <c r="Q1122" s="1">
        <v>190630</v>
      </c>
      <c r="R1122" s="1">
        <v>6769983</v>
      </c>
      <c r="S1122" s="1">
        <v>0</v>
      </c>
      <c r="T1122" s="1">
        <v>0</v>
      </c>
      <c r="U1122" s="1">
        <v>0</v>
      </c>
      <c r="W1122" s="1">
        <v>0</v>
      </c>
      <c r="X1122" s="1">
        <v>0</v>
      </c>
      <c r="Y1122" s="1">
        <v>0</v>
      </c>
      <c r="Z1122" s="1" t="s">
        <v>2664</v>
      </c>
      <c r="AA1122" s="1" t="s">
        <v>3609</v>
      </c>
      <c r="AB1122" s="275">
        <v>44651</v>
      </c>
      <c r="AC1122" s="1">
        <v>1</v>
      </c>
      <c r="AD1122" s="1" t="s">
        <v>2623</v>
      </c>
      <c r="AE1122" s="1">
        <v>1</v>
      </c>
      <c r="AF1122" s="1">
        <v>30</v>
      </c>
      <c r="AG1122" s="1">
        <v>0</v>
      </c>
      <c r="AN1122" s="1">
        <v>1</v>
      </c>
      <c r="AO1122" s="1">
        <v>1</v>
      </c>
      <c r="AR1122" s="276">
        <v>203038.53</v>
      </c>
      <c r="AS1122" s="1" t="s">
        <v>2624</v>
      </c>
      <c r="AT1122" s="1">
        <v>0</v>
      </c>
      <c r="AU1122" s="1">
        <v>0</v>
      </c>
      <c r="AX1122" s="1">
        <v>5</v>
      </c>
      <c r="BC1122" s="1">
        <v>1</v>
      </c>
      <c r="BD1122" s="1">
        <v>7</v>
      </c>
      <c r="BE1122" s="1">
        <v>2</v>
      </c>
      <c r="BF1122" s="296">
        <v>1421480.7474415975</v>
      </c>
    </row>
    <row r="1123" spans="1:58" x14ac:dyDescent="0.3">
      <c r="A1123" s="273">
        <f t="shared" si="66"/>
        <v>915531.46620406921</v>
      </c>
      <c r="B1123" s="1" t="s">
        <v>2621</v>
      </c>
      <c r="C1123" s="274">
        <v>24762806</v>
      </c>
      <c r="D1123" s="1">
        <v>144205</v>
      </c>
      <c r="E1123" s="1">
        <v>4</v>
      </c>
      <c r="F1123" s="1" t="s">
        <v>4205</v>
      </c>
      <c r="G1123" s="275">
        <v>44174</v>
      </c>
      <c r="H1123" s="275">
        <v>44926</v>
      </c>
      <c r="I1123" s="1">
        <v>0</v>
      </c>
      <c r="J1123" s="1">
        <v>1</v>
      </c>
      <c r="K1123" s="1">
        <v>15</v>
      </c>
      <c r="L1123" s="1">
        <v>30</v>
      </c>
      <c r="M1123" s="1">
        <v>2</v>
      </c>
      <c r="N1123" s="1">
        <v>9</v>
      </c>
      <c r="O1123" s="1">
        <v>9.3800000000000008</v>
      </c>
      <c r="P1123" s="1">
        <v>3033363</v>
      </c>
      <c r="Q1123" s="1">
        <v>139140</v>
      </c>
      <c r="R1123" s="1">
        <v>1204577</v>
      </c>
      <c r="S1123" s="1">
        <v>0</v>
      </c>
      <c r="T1123" s="1">
        <v>0</v>
      </c>
      <c r="U1123" s="1">
        <v>0</v>
      </c>
      <c r="W1123" s="1">
        <v>0</v>
      </c>
      <c r="X1123" s="1">
        <v>0</v>
      </c>
      <c r="Y1123" s="1">
        <v>0</v>
      </c>
      <c r="AB1123" s="275">
        <v>44651</v>
      </c>
      <c r="AC1123" s="1">
        <v>1</v>
      </c>
      <c r="AD1123" s="1" t="s">
        <v>2623</v>
      </c>
      <c r="AE1123" s="1">
        <v>1</v>
      </c>
      <c r="AF1123" s="1">
        <v>30</v>
      </c>
      <c r="AG1123" s="1">
        <v>0</v>
      </c>
      <c r="AN1123" s="1">
        <v>1</v>
      </c>
      <c r="AO1123" s="1">
        <v>1</v>
      </c>
      <c r="AR1123" s="276">
        <v>36122.74</v>
      </c>
      <c r="AS1123" s="1" t="s">
        <v>2632</v>
      </c>
      <c r="AT1123" s="1">
        <v>0</v>
      </c>
      <c r="AU1123" s="1">
        <v>0</v>
      </c>
      <c r="AX1123" s="1">
        <v>5</v>
      </c>
      <c r="BC1123" s="1">
        <v>1</v>
      </c>
      <c r="BD1123" s="1">
        <v>7</v>
      </c>
      <c r="BE1123" s="1">
        <v>2</v>
      </c>
      <c r="BF1123" s="296">
        <v>252922.79379593083</v>
      </c>
    </row>
    <row r="1124" spans="1:58" x14ac:dyDescent="0.3">
      <c r="A1124" s="273">
        <f t="shared" si="66"/>
        <v>3472750.7596534332</v>
      </c>
      <c r="B1124" s="1" t="s">
        <v>2621</v>
      </c>
      <c r="C1124" s="274">
        <v>24762806</v>
      </c>
      <c r="D1124" s="1">
        <v>144205</v>
      </c>
      <c r="E1124" s="1">
        <v>4</v>
      </c>
      <c r="F1124" s="1" t="s">
        <v>6307</v>
      </c>
      <c r="G1124" s="275">
        <v>44624</v>
      </c>
      <c r="H1124" s="275">
        <v>44742</v>
      </c>
      <c r="I1124" s="1">
        <v>0</v>
      </c>
      <c r="J1124" s="1">
        <v>1</v>
      </c>
      <c r="K1124" s="1">
        <v>0</v>
      </c>
      <c r="L1124" s="1">
        <v>90</v>
      </c>
      <c r="M1124" s="1">
        <v>2</v>
      </c>
      <c r="N1124" s="1">
        <v>19.190000000000001</v>
      </c>
      <c r="O1124" s="1">
        <v>20.62</v>
      </c>
      <c r="P1124" s="1">
        <v>4569234</v>
      </c>
      <c r="Q1124" s="1">
        <v>4793156</v>
      </c>
      <c r="R1124" s="1">
        <v>4569234</v>
      </c>
      <c r="S1124" s="1">
        <v>0</v>
      </c>
      <c r="T1124" s="1">
        <v>0</v>
      </c>
      <c r="U1124" s="1">
        <v>0</v>
      </c>
      <c r="W1124" s="1">
        <v>0</v>
      </c>
      <c r="X1124" s="1">
        <v>0</v>
      </c>
      <c r="Y1124" s="1">
        <v>0</v>
      </c>
      <c r="AB1124" s="275">
        <v>44624</v>
      </c>
      <c r="AC1124" s="1">
        <v>1</v>
      </c>
      <c r="AD1124" s="1" t="s">
        <v>2623</v>
      </c>
      <c r="AE1124" s="1">
        <v>1</v>
      </c>
      <c r="AF1124" s="1">
        <v>90</v>
      </c>
      <c r="AG1124" s="1">
        <v>0</v>
      </c>
      <c r="AN1124" s="1">
        <v>1</v>
      </c>
      <c r="AO1124" s="1">
        <v>1</v>
      </c>
      <c r="AR1124" s="276">
        <v>137089.67000000001</v>
      </c>
      <c r="AS1124" s="1" t="s">
        <v>2632</v>
      </c>
      <c r="AT1124" s="1">
        <v>0</v>
      </c>
      <c r="AU1124" s="1">
        <v>0</v>
      </c>
      <c r="AX1124" s="1">
        <v>5</v>
      </c>
      <c r="BC1124" s="1">
        <v>1</v>
      </c>
      <c r="BD1124" s="1">
        <v>7</v>
      </c>
      <c r="BE1124" s="1">
        <v>2</v>
      </c>
      <c r="BF1124" s="296">
        <v>959393.57034656662</v>
      </c>
    </row>
    <row r="1125" spans="1:58" x14ac:dyDescent="0.3">
      <c r="A1125" s="273">
        <f t="shared" si="66"/>
        <v>280085.66928562848</v>
      </c>
      <c r="B1125" s="1" t="s">
        <v>2621</v>
      </c>
      <c r="C1125" s="274">
        <v>24764477</v>
      </c>
      <c r="D1125" s="1">
        <v>144105</v>
      </c>
      <c r="E1125" s="1">
        <v>4</v>
      </c>
      <c r="F1125" s="1" t="s">
        <v>2964</v>
      </c>
      <c r="G1125" s="275">
        <v>43517</v>
      </c>
      <c r="H1125" s="275">
        <v>44985</v>
      </c>
      <c r="I1125" s="1">
        <v>1</v>
      </c>
      <c r="J1125" s="1">
        <v>1</v>
      </c>
      <c r="K1125" s="1">
        <v>34</v>
      </c>
      <c r="L1125" s="1">
        <v>30</v>
      </c>
      <c r="M1125" s="1">
        <v>2</v>
      </c>
      <c r="N1125" s="1">
        <v>10.67</v>
      </c>
      <c r="O1125" s="1">
        <v>11.21</v>
      </c>
      <c r="P1125" s="1">
        <v>18281719</v>
      </c>
      <c r="Q1125" s="1">
        <v>469665</v>
      </c>
      <c r="R1125" s="1">
        <v>4901063</v>
      </c>
      <c r="S1125" s="1">
        <v>0</v>
      </c>
      <c r="T1125" s="1">
        <v>0</v>
      </c>
      <c r="U1125" s="1">
        <v>0</v>
      </c>
      <c r="W1125" s="1">
        <v>0</v>
      </c>
      <c r="X1125" s="1">
        <v>0</v>
      </c>
      <c r="Y1125" s="1">
        <v>0</v>
      </c>
      <c r="AB1125" s="275">
        <v>44651</v>
      </c>
      <c r="AC1125" s="1">
        <v>1</v>
      </c>
      <c r="AD1125" s="1" t="s">
        <v>2623</v>
      </c>
      <c r="AE1125" s="1">
        <v>1</v>
      </c>
      <c r="AF1125" s="1">
        <v>30</v>
      </c>
      <c r="AG1125" s="1">
        <v>336</v>
      </c>
      <c r="AN1125" s="1">
        <v>1</v>
      </c>
      <c r="AO1125" s="1">
        <v>1</v>
      </c>
      <c r="AR1125" s="276">
        <v>699056.43</v>
      </c>
      <c r="AS1125" s="1" t="s">
        <v>2624</v>
      </c>
      <c r="AT1125" s="1">
        <v>0</v>
      </c>
      <c r="AU1125" s="1">
        <v>0</v>
      </c>
      <c r="AV1125" s="1" t="s">
        <v>2625</v>
      </c>
      <c r="AW1125" s="1" t="s">
        <v>2626</v>
      </c>
      <c r="AX1125" s="1">
        <v>5</v>
      </c>
      <c r="BC1125" s="1">
        <v>1</v>
      </c>
      <c r="BD1125" s="1">
        <v>7</v>
      </c>
      <c r="BE1125" s="1">
        <v>2</v>
      </c>
      <c r="BF1125" s="296">
        <v>3921920.9007143718</v>
      </c>
    </row>
    <row r="1126" spans="1:58" x14ac:dyDescent="0.3">
      <c r="A1126" s="273">
        <f t="shared" si="66"/>
        <v>620411.2616706118</v>
      </c>
      <c r="B1126" s="1" t="s">
        <v>2621</v>
      </c>
      <c r="C1126" s="274">
        <v>24764477</v>
      </c>
      <c r="D1126" s="1">
        <v>144105</v>
      </c>
      <c r="E1126" s="1">
        <v>3</v>
      </c>
      <c r="F1126" s="1" t="s">
        <v>4466</v>
      </c>
      <c r="G1126" s="275">
        <v>44363</v>
      </c>
      <c r="H1126" s="275">
        <v>45473</v>
      </c>
      <c r="I1126" s="1">
        <v>0</v>
      </c>
      <c r="J1126" s="1">
        <v>1</v>
      </c>
      <c r="K1126" s="1">
        <v>10</v>
      </c>
      <c r="L1126" s="1">
        <v>30</v>
      </c>
      <c r="M1126" s="1">
        <v>2</v>
      </c>
      <c r="N1126" s="1">
        <v>10.66</v>
      </c>
      <c r="O1126" s="1">
        <v>11.2</v>
      </c>
      <c r="P1126" s="1">
        <v>13571543</v>
      </c>
      <c r="Q1126" s="1">
        <v>305381</v>
      </c>
      <c r="R1126" s="1">
        <v>10860933</v>
      </c>
      <c r="S1126" s="1">
        <v>0</v>
      </c>
      <c r="T1126" s="1">
        <v>0</v>
      </c>
      <c r="U1126" s="1">
        <v>0</v>
      </c>
      <c r="W1126" s="1">
        <v>0</v>
      </c>
      <c r="X1126" s="1">
        <v>0</v>
      </c>
      <c r="Y1126" s="1">
        <v>0</v>
      </c>
      <c r="Z1126" s="1" t="s">
        <v>2635</v>
      </c>
      <c r="AA1126" s="1" t="s">
        <v>2807</v>
      </c>
      <c r="AB1126" s="275">
        <v>44651</v>
      </c>
      <c r="AC1126" s="1">
        <v>1</v>
      </c>
      <c r="AD1126" s="1" t="s">
        <v>2623</v>
      </c>
      <c r="AE1126" s="1">
        <v>1</v>
      </c>
      <c r="AF1126" s="1">
        <v>30</v>
      </c>
      <c r="AG1126" s="1">
        <v>0</v>
      </c>
      <c r="AN1126" s="1">
        <v>1</v>
      </c>
      <c r="AO1126" s="1">
        <v>1</v>
      </c>
      <c r="AP1126" s="1">
        <v>44363</v>
      </c>
      <c r="AQ1126" s="1" t="s">
        <v>2629</v>
      </c>
      <c r="AR1126" s="276">
        <v>1549403.07</v>
      </c>
      <c r="AS1126" s="1" t="s">
        <v>2632</v>
      </c>
      <c r="AT1126" s="1">
        <v>0</v>
      </c>
      <c r="AU1126" s="1">
        <v>0</v>
      </c>
      <c r="AV1126" s="1" t="s">
        <v>2625</v>
      </c>
      <c r="AW1126" s="1" t="s">
        <v>2626</v>
      </c>
      <c r="AX1126" s="1">
        <v>5</v>
      </c>
      <c r="BC1126" s="1">
        <v>1</v>
      </c>
      <c r="BD1126" s="1">
        <v>7</v>
      </c>
      <c r="BE1126" s="1">
        <v>2</v>
      </c>
      <c r="BF1126" s="296">
        <v>8691118.6683293879</v>
      </c>
    </row>
    <row r="1127" spans="1:58" x14ac:dyDescent="0.3">
      <c r="A1127" s="273">
        <f t="shared" si="66"/>
        <v>60843.852385380189</v>
      </c>
      <c r="B1127" s="1" t="s">
        <v>2621</v>
      </c>
      <c r="C1127" s="274">
        <v>24764477</v>
      </c>
      <c r="D1127" s="1">
        <v>144205</v>
      </c>
      <c r="E1127" s="1">
        <v>4</v>
      </c>
      <c r="F1127" s="1" t="s">
        <v>4977</v>
      </c>
      <c r="G1127" s="275">
        <v>44321</v>
      </c>
      <c r="H1127" s="275">
        <v>45077</v>
      </c>
      <c r="I1127" s="1">
        <v>0</v>
      </c>
      <c r="J1127" s="1">
        <v>1</v>
      </c>
      <c r="K1127" s="1">
        <v>10</v>
      </c>
      <c r="L1127" s="1">
        <v>30</v>
      </c>
      <c r="M1127" s="1">
        <v>2</v>
      </c>
      <c r="N1127" s="1">
        <v>17.690000000000001</v>
      </c>
      <c r="O1127" s="1">
        <v>19.2</v>
      </c>
      <c r="P1127" s="1">
        <v>1699000</v>
      </c>
      <c r="Q1127" s="1">
        <v>84906</v>
      </c>
      <c r="R1127" s="1">
        <v>1064350</v>
      </c>
      <c r="S1127" s="1">
        <v>0</v>
      </c>
      <c r="T1127" s="1">
        <v>0</v>
      </c>
      <c r="U1127" s="1">
        <v>0</v>
      </c>
      <c r="W1127" s="1">
        <v>0</v>
      </c>
      <c r="X1127" s="1">
        <v>0</v>
      </c>
      <c r="Y1127" s="1">
        <v>0</v>
      </c>
      <c r="AB1127" s="275">
        <v>44651</v>
      </c>
      <c r="AC1127" s="1">
        <v>1</v>
      </c>
      <c r="AD1127" s="1" t="s">
        <v>2623</v>
      </c>
      <c r="AE1127" s="1">
        <v>1</v>
      </c>
      <c r="AF1127" s="1">
        <v>30</v>
      </c>
      <c r="AG1127" s="1">
        <v>0</v>
      </c>
      <c r="AN1127" s="1">
        <v>1</v>
      </c>
      <c r="AO1127" s="1">
        <v>1</v>
      </c>
      <c r="AR1127" s="276">
        <v>151793.67000000001</v>
      </c>
      <c r="AS1127" s="1" t="s">
        <v>2657</v>
      </c>
      <c r="AT1127" s="1">
        <v>0</v>
      </c>
      <c r="AU1127" s="1">
        <v>0</v>
      </c>
      <c r="AX1127" s="1">
        <v>5</v>
      </c>
      <c r="BC1127" s="1">
        <v>1</v>
      </c>
      <c r="BD1127" s="1">
        <v>7</v>
      </c>
      <c r="BE1127" s="1">
        <v>2</v>
      </c>
      <c r="BF1127" s="296">
        <v>851712.47761461977</v>
      </c>
    </row>
    <row r="1128" spans="1:58" x14ac:dyDescent="0.3">
      <c r="A1128" s="273">
        <f t="shared" si="66"/>
        <v>46809.226658380241</v>
      </c>
      <c r="B1128" s="1" t="s">
        <v>2621</v>
      </c>
      <c r="C1128" s="274">
        <v>24764477</v>
      </c>
      <c r="D1128" s="1">
        <v>144205</v>
      </c>
      <c r="E1128" s="1">
        <v>4</v>
      </c>
      <c r="F1128" s="1" t="s">
        <v>5302</v>
      </c>
      <c r="G1128" s="275">
        <v>44484</v>
      </c>
      <c r="H1128" s="275">
        <v>45230</v>
      </c>
      <c r="I1128" s="1">
        <v>0</v>
      </c>
      <c r="J1128" s="1">
        <v>1</v>
      </c>
      <c r="K1128" s="1">
        <v>5</v>
      </c>
      <c r="L1128" s="1">
        <v>30</v>
      </c>
      <c r="M1128" s="1">
        <v>2</v>
      </c>
      <c r="N1128" s="1">
        <v>17.690000000000001</v>
      </c>
      <c r="O1128" s="1">
        <v>19.2</v>
      </c>
      <c r="P1128" s="1">
        <v>1000000</v>
      </c>
      <c r="Q1128" s="1">
        <v>49974</v>
      </c>
      <c r="R1128" s="1">
        <v>820216</v>
      </c>
      <c r="S1128" s="1">
        <v>0</v>
      </c>
      <c r="T1128" s="1">
        <v>0</v>
      </c>
      <c r="U1128" s="1">
        <v>0</v>
      </c>
      <c r="W1128" s="1">
        <v>0</v>
      </c>
      <c r="X1128" s="1">
        <v>0</v>
      </c>
      <c r="Y1128" s="1">
        <v>0</v>
      </c>
      <c r="AB1128" s="275">
        <v>44651</v>
      </c>
      <c r="AC1128" s="1">
        <v>1</v>
      </c>
      <c r="AD1128" s="1" t="s">
        <v>2623</v>
      </c>
      <c r="AE1128" s="1">
        <v>1</v>
      </c>
      <c r="AF1128" s="1">
        <v>30</v>
      </c>
      <c r="AG1128" s="1">
        <v>0</v>
      </c>
      <c r="AN1128" s="1">
        <v>1</v>
      </c>
      <c r="AO1128" s="1">
        <v>1</v>
      </c>
      <c r="AR1128" s="276">
        <v>117054.82</v>
      </c>
      <c r="AS1128" s="1" t="s">
        <v>2657</v>
      </c>
      <c r="AT1128" s="1">
        <v>0</v>
      </c>
      <c r="AU1128" s="1">
        <v>0</v>
      </c>
      <c r="AX1128" s="1">
        <v>5</v>
      </c>
      <c r="BC1128" s="1">
        <v>1</v>
      </c>
      <c r="BD1128" s="1">
        <v>7</v>
      </c>
      <c r="BE1128" s="1">
        <v>2</v>
      </c>
      <c r="BF1128" s="296">
        <v>656351.95334161969</v>
      </c>
    </row>
    <row r="1129" spans="1:58" x14ac:dyDescent="0.3">
      <c r="A1129" s="273">
        <f t="shared" si="66"/>
        <v>828426</v>
      </c>
      <c r="B1129" s="1" t="s">
        <v>2621</v>
      </c>
      <c r="C1129" s="274">
        <v>26026940</v>
      </c>
      <c r="D1129" s="1">
        <v>144105</v>
      </c>
      <c r="E1129" s="1">
        <v>4</v>
      </c>
      <c r="F1129" s="1" t="s">
        <v>3586</v>
      </c>
      <c r="G1129" s="275">
        <v>44019</v>
      </c>
      <c r="H1129" s="275">
        <v>44895</v>
      </c>
      <c r="I1129" s="1">
        <v>1</v>
      </c>
      <c r="J1129" s="1">
        <v>1</v>
      </c>
      <c r="K1129" s="1">
        <v>19</v>
      </c>
      <c r="L1129" s="1">
        <v>30</v>
      </c>
      <c r="M1129" s="1">
        <v>2</v>
      </c>
      <c r="N1129" s="1">
        <v>11.64</v>
      </c>
      <c r="O1129" s="1">
        <v>12.28</v>
      </c>
      <c r="P1129" s="1">
        <v>12614856</v>
      </c>
      <c r="Q1129" s="1">
        <v>519035</v>
      </c>
      <c r="R1129" s="1">
        <v>3970988</v>
      </c>
      <c r="S1129" s="1">
        <v>0</v>
      </c>
      <c r="T1129" s="1">
        <v>0</v>
      </c>
      <c r="U1129" s="1">
        <v>0</v>
      </c>
      <c r="W1129" s="1">
        <v>0</v>
      </c>
      <c r="X1129" s="1">
        <v>0</v>
      </c>
      <c r="Y1129" s="1">
        <v>0</v>
      </c>
      <c r="AB1129" s="275">
        <v>44651</v>
      </c>
      <c r="AC1129" s="1">
        <v>1</v>
      </c>
      <c r="AD1129" s="1" t="s">
        <v>2623</v>
      </c>
      <c r="AE1129" s="1">
        <v>1</v>
      </c>
      <c r="AF1129" s="1">
        <v>30</v>
      </c>
      <c r="AG1129" s="1">
        <v>132</v>
      </c>
      <c r="AN1129" s="1">
        <v>1</v>
      </c>
      <c r="AO1129" s="1">
        <v>1</v>
      </c>
      <c r="AR1129" s="276">
        <v>392819</v>
      </c>
      <c r="AS1129" s="1" t="s">
        <v>2632</v>
      </c>
      <c r="AT1129" s="1">
        <v>0</v>
      </c>
      <c r="AU1129" s="1">
        <v>0</v>
      </c>
      <c r="AV1129" s="1" t="s">
        <v>2625</v>
      </c>
      <c r="AW1129" s="1" t="s">
        <v>2626</v>
      </c>
      <c r="AX1129" s="1">
        <v>5</v>
      </c>
      <c r="BC1129" s="1">
        <v>1</v>
      </c>
      <c r="BD1129" s="1">
        <v>7</v>
      </c>
      <c r="BE1129" s="1">
        <v>2</v>
      </c>
      <c r="BF1129" s="296">
        <v>2749743</v>
      </c>
    </row>
    <row r="1130" spans="1:58" x14ac:dyDescent="0.3">
      <c r="A1130" s="273">
        <f t="shared" si="66"/>
        <v>4600955.2594732856</v>
      </c>
      <c r="B1130" s="1" t="s">
        <v>2621</v>
      </c>
      <c r="C1130" s="274">
        <v>26227622</v>
      </c>
      <c r="D1130" s="1">
        <v>144105</v>
      </c>
      <c r="E1130" s="1">
        <v>3</v>
      </c>
      <c r="F1130" s="1" t="s">
        <v>2634</v>
      </c>
      <c r="G1130" s="275">
        <v>43713</v>
      </c>
      <c r="H1130" s="275">
        <v>45199</v>
      </c>
      <c r="I1130" s="1">
        <v>0</v>
      </c>
      <c r="J1130" s="1">
        <v>1</v>
      </c>
      <c r="K1130" s="1">
        <v>35</v>
      </c>
      <c r="L1130" s="1">
        <v>30</v>
      </c>
      <c r="M1130" s="1">
        <v>2</v>
      </c>
      <c r="N1130" s="1">
        <v>21.6</v>
      </c>
      <c r="O1130" s="1">
        <v>23.87</v>
      </c>
      <c r="P1130" s="1">
        <v>29895266</v>
      </c>
      <c r="Q1130" s="1">
        <v>735392</v>
      </c>
      <c r="R1130" s="1">
        <v>14211736</v>
      </c>
      <c r="S1130" s="1">
        <v>0</v>
      </c>
      <c r="T1130" s="1">
        <v>0</v>
      </c>
      <c r="U1130" s="1">
        <v>0</v>
      </c>
      <c r="W1130" s="1">
        <v>0</v>
      </c>
      <c r="X1130" s="1">
        <v>0</v>
      </c>
      <c r="Y1130" s="1">
        <v>0</v>
      </c>
      <c r="Z1130" s="1" t="s">
        <v>5658</v>
      </c>
      <c r="AA1130" s="1" t="s">
        <v>3609</v>
      </c>
      <c r="AB1130" s="275">
        <v>44651</v>
      </c>
      <c r="AC1130" s="1">
        <v>1</v>
      </c>
      <c r="AD1130" s="1" t="s">
        <v>2623</v>
      </c>
      <c r="AE1130" s="1">
        <v>1</v>
      </c>
      <c r="AF1130" s="1">
        <v>30</v>
      </c>
      <c r="AG1130" s="1">
        <v>0</v>
      </c>
      <c r="AN1130" s="1">
        <v>1</v>
      </c>
      <c r="AO1130" s="1">
        <v>1</v>
      </c>
      <c r="AP1130" s="1">
        <v>43713</v>
      </c>
      <c r="AQ1130" s="1" t="s">
        <v>2629</v>
      </c>
      <c r="AR1130" s="276">
        <v>2308939.09</v>
      </c>
      <c r="AS1130" s="1" t="s">
        <v>2624</v>
      </c>
      <c r="AT1130" s="1">
        <v>0</v>
      </c>
      <c r="AU1130" s="1">
        <v>0</v>
      </c>
      <c r="AV1130" s="1" t="s">
        <v>2625</v>
      </c>
      <c r="AW1130" s="1" t="s">
        <v>2626</v>
      </c>
      <c r="AX1130" s="1">
        <v>5</v>
      </c>
      <c r="BC1130" s="1">
        <v>1</v>
      </c>
      <c r="BD1130" s="1">
        <v>7</v>
      </c>
      <c r="BE1130" s="1">
        <v>2</v>
      </c>
      <c r="BF1130" s="296">
        <v>7301841.6505267145</v>
      </c>
    </row>
    <row r="1131" spans="1:58" x14ac:dyDescent="0.3">
      <c r="A1131" s="273">
        <f t="shared" si="66"/>
        <v>920840.68001596141</v>
      </c>
      <c r="B1131" s="1" t="s">
        <v>2621</v>
      </c>
      <c r="C1131" s="274">
        <v>26227622</v>
      </c>
      <c r="D1131" s="1">
        <v>144105</v>
      </c>
      <c r="E1131" s="1">
        <v>4</v>
      </c>
      <c r="F1131" s="1" t="s">
        <v>4933</v>
      </c>
      <c r="G1131" s="275">
        <v>44301</v>
      </c>
      <c r="H1131" s="275">
        <v>45046</v>
      </c>
      <c r="I1131" s="1">
        <v>0</v>
      </c>
      <c r="J1131" s="1">
        <v>1</v>
      </c>
      <c r="K1131" s="1">
        <v>11</v>
      </c>
      <c r="L1131" s="1">
        <v>30</v>
      </c>
      <c r="M1131" s="1">
        <v>2</v>
      </c>
      <c r="N1131" s="1">
        <v>9</v>
      </c>
      <c r="O1131" s="1">
        <v>9.3800000000000008</v>
      </c>
      <c r="P1131" s="1">
        <v>5036302</v>
      </c>
      <c r="Q1131" s="1">
        <v>231015</v>
      </c>
      <c r="R1131" s="1">
        <v>2844720</v>
      </c>
      <c r="S1131" s="1">
        <v>0</v>
      </c>
      <c r="T1131" s="1">
        <v>0</v>
      </c>
      <c r="U1131" s="1">
        <v>0</v>
      </c>
      <c r="W1131" s="1">
        <v>0</v>
      </c>
      <c r="X1131" s="1">
        <v>0</v>
      </c>
      <c r="Y1131" s="1">
        <v>0</v>
      </c>
      <c r="AB1131" s="275">
        <v>44651</v>
      </c>
      <c r="AC1131" s="1">
        <v>1</v>
      </c>
      <c r="AD1131" s="1" t="s">
        <v>2623</v>
      </c>
      <c r="AE1131" s="1">
        <v>1</v>
      </c>
      <c r="AF1131" s="1">
        <v>30</v>
      </c>
      <c r="AG1131" s="1">
        <v>0</v>
      </c>
      <c r="AN1131" s="1">
        <v>1</v>
      </c>
      <c r="AO1131" s="1">
        <v>1</v>
      </c>
      <c r="AR1131" s="276">
        <v>462291.87</v>
      </c>
      <c r="AS1131" s="1" t="s">
        <v>2632</v>
      </c>
      <c r="AT1131" s="1">
        <v>0</v>
      </c>
      <c r="AU1131" s="1">
        <v>0</v>
      </c>
      <c r="AV1131" s="1" t="s">
        <v>2625</v>
      </c>
      <c r="AW1131" s="1" t="s">
        <v>2626</v>
      </c>
      <c r="AX1131" s="1">
        <v>5</v>
      </c>
      <c r="BC1131" s="1">
        <v>1</v>
      </c>
      <c r="BD1131" s="1">
        <v>7</v>
      </c>
      <c r="BE1131" s="1">
        <v>2</v>
      </c>
      <c r="BF1131" s="296">
        <v>1461587.4499840385</v>
      </c>
    </row>
    <row r="1132" spans="1:58" x14ac:dyDescent="0.3">
      <c r="A1132" s="273">
        <f t="shared" si="66"/>
        <v>1653018.0205107532</v>
      </c>
      <c r="B1132" s="1" t="s">
        <v>2621</v>
      </c>
      <c r="C1132" s="274">
        <v>26227622</v>
      </c>
      <c r="D1132" s="1">
        <v>144205</v>
      </c>
      <c r="E1132" s="1">
        <v>4</v>
      </c>
      <c r="F1132" s="1" t="s">
        <v>2966</v>
      </c>
      <c r="G1132" s="275">
        <v>43777</v>
      </c>
      <c r="H1132" s="275">
        <v>45626</v>
      </c>
      <c r="I1132" s="1">
        <v>0</v>
      </c>
      <c r="J1132" s="1">
        <v>1</v>
      </c>
      <c r="K1132" s="1">
        <v>28</v>
      </c>
      <c r="L1132" s="1">
        <v>30</v>
      </c>
      <c r="M1132" s="1">
        <v>2</v>
      </c>
      <c r="N1132" s="1">
        <v>18</v>
      </c>
      <c r="O1132" s="1">
        <v>19.559999999999999</v>
      </c>
      <c r="P1132" s="1">
        <v>6000000</v>
      </c>
      <c r="Q1132" s="1">
        <v>216914</v>
      </c>
      <c r="R1132" s="1">
        <v>5105919</v>
      </c>
      <c r="S1132" s="1">
        <v>0</v>
      </c>
      <c r="T1132" s="1">
        <v>0</v>
      </c>
      <c r="U1132" s="1">
        <v>0</v>
      </c>
      <c r="W1132" s="1">
        <v>0</v>
      </c>
      <c r="X1132" s="1">
        <v>0</v>
      </c>
      <c r="Y1132" s="1">
        <v>0</v>
      </c>
      <c r="AB1132" s="275">
        <v>44651</v>
      </c>
      <c r="AC1132" s="1">
        <v>1</v>
      </c>
      <c r="AD1132" s="1" t="s">
        <v>2623</v>
      </c>
      <c r="AE1132" s="1">
        <v>1</v>
      </c>
      <c r="AF1132" s="1">
        <v>30</v>
      </c>
      <c r="AG1132" s="1">
        <v>0</v>
      </c>
      <c r="AN1132" s="1">
        <v>1</v>
      </c>
      <c r="AO1132" s="1">
        <v>1</v>
      </c>
      <c r="AR1132" s="276">
        <v>829533.08</v>
      </c>
      <c r="AS1132" s="1" t="s">
        <v>2657</v>
      </c>
      <c r="AT1132" s="1">
        <v>0</v>
      </c>
      <c r="AU1132" s="1">
        <v>0</v>
      </c>
      <c r="AX1132" s="1">
        <v>5</v>
      </c>
      <c r="BC1132" s="1">
        <v>1</v>
      </c>
      <c r="BD1132" s="1">
        <v>7</v>
      </c>
      <c r="BE1132" s="1">
        <v>2</v>
      </c>
      <c r="BF1132" s="296">
        <v>2623367.8994892468</v>
      </c>
    </row>
    <row r="1133" spans="1:58" x14ac:dyDescent="0.3">
      <c r="A1133" s="273">
        <f t="shared" si="66"/>
        <v>40968870</v>
      </c>
      <c r="B1133" s="1" t="s">
        <v>2621</v>
      </c>
      <c r="C1133" s="274">
        <v>26268244</v>
      </c>
      <c r="D1133" s="1">
        <v>144215</v>
      </c>
      <c r="E1133" s="1">
        <v>3</v>
      </c>
      <c r="F1133" s="1" t="s">
        <v>3855</v>
      </c>
      <c r="G1133" s="275">
        <v>44089</v>
      </c>
      <c r="H1133" s="275">
        <v>46203</v>
      </c>
      <c r="I1133" s="1">
        <v>90</v>
      </c>
      <c r="J1133" s="1">
        <v>1</v>
      </c>
      <c r="K1133" s="1">
        <v>15</v>
      </c>
      <c r="L1133" s="1">
        <v>30</v>
      </c>
      <c r="M1133" s="1">
        <v>2</v>
      </c>
      <c r="N1133" s="1">
        <v>13.62</v>
      </c>
      <c r="O1133" s="1">
        <v>14.5</v>
      </c>
      <c r="P1133" s="1">
        <v>51671648</v>
      </c>
      <c r="Q1133" s="1">
        <v>759713</v>
      </c>
      <c r="R1133" s="1">
        <v>40968870</v>
      </c>
      <c r="S1133" s="1">
        <v>1631393</v>
      </c>
      <c r="T1133" s="1">
        <v>0</v>
      </c>
      <c r="U1133" s="1">
        <v>0</v>
      </c>
      <c r="W1133" s="1">
        <v>4096887</v>
      </c>
      <c r="X1133" s="1">
        <v>1631393</v>
      </c>
      <c r="Y1133" s="1">
        <v>0</v>
      </c>
      <c r="Z1133" s="1" t="s">
        <v>3734</v>
      </c>
      <c r="AA1133" s="1" t="s">
        <v>2807</v>
      </c>
      <c r="AB1133" s="275">
        <v>44579</v>
      </c>
      <c r="AC1133" s="1">
        <v>1</v>
      </c>
      <c r="AD1133" s="1" t="s">
        <v>2623</v>
      </c>
      <c r="AE1133" s="1">
        <v>1</v>
      </c>
      <c r="AF1133" s="1">
        <v>30</v>
      </c>
      <c r="AG1133" s="1">
        <v>2696856</v>
      </c>
      <c r="AN1133" s="1">
        <v>1</v>
      </c>
      <c r="AO1133" s="1">
        <v>1</v>
      </c>
      <c r="AP1133" s="1">
        <v>44089</v>
      </c>
      <c r="AQ1133" s="1" t="s">
        <v>2629</v>
      </c>
      <c r="AR1133" s="276">
        <v>0</v>
      </c>
      <c r="AS1133" s="1" t="s">
        <v>2624</v>
      </c>
      <c r="AT1133" s="1">
        <v>0</v>
      </c>
      <c r="AU1133" s="1">
        <v>0</v>
      </c>
      <c r="AX1133" s="1">
        <v>5</v>
      </c>
      <c r="BC1133" s="1">
        <v>1</v>
      </c>
      <c r="BD1133" s="1">
        <v>7</v>
      </c>
      <c r="BE1133" s="1">
        <v>2</v>
      </c>
      <c r="BF1133" s="296">
        <v>0</v>
      </c>
    </row>
    <row r="1134" spans="1:58" x14ac:dyDescent="0.3">
      <c r="A1134" s="273">
        <f t="shared" si="66"/>
        <v>0</v>
      </c>
      <c r="B1134" s="1" t="s">
        <v>2621</v>
      </c>
      <c r="C1134" s="274">
        <v>26274208</v>
      </c>
      <c r="D1134" s="1">
        <v>144205</v>
      </c>
      <c r="E1134" s="1">
        <v>4</v>
      </c>
      <c r="F1134" s="1" t="s">
        <v>3580</v>
      </c>
      <c r="G1134" s="275">
        <v>44237</v>
      </c>
      <c r="H1134" s="275">
        <v>44985</v>
      </c>
      <c r="I1134" s="1">
        <v>0</v>
      </c>
      <c r="J1134" s="1">
        <v>1</v>
      </c>
      <c r="K1134" s="1">
        <v>13</v>
      </c>
      <c r="L1134" s="1">
        <v>30</v>
      </c>
      <c r="M1134" s="1">
        <v>2</v>
      </c>
      <c r="N1134" s="1">
        <v>17.690000000000001</v>
      </c>
      <c r="O1134" s="1">
        <v>19.2</v>
      </c>
      <c r="P1134" s="1">
        <v>407100</v>
      </c>
      <c r="Q1134" s="1">
        <v>20344</v>
      </c>
      <c r="R1134" s="1">
        <v>204745</v>
      </c>
      <c r="S1134" s="1">
        <v>0</v>
      </c>
      <c r="T1134" s="1">
        <v>0</v>
      </c>
      <c r="U1134" s="1">
        <v>0</v>
      </c>
      <c r="W1134" s="1">
        <v>0</v>
      </c>
      <c r="X1134" s="1">
        <v>0</v>
      </c>
      <c r="Y1134" s="1">
        <v>0</v>
      </c>
      <c r="AB1134" s="275">
        <v>44644</v>
      </c>
      <c r="AC1134" s="1">
        <v>1</v>
      </c>
      <c r="AD1134" s="1" t="s">
        <v>2623</v>
      </c>
      <c r="AE1134" s="1">
        <v>1</v>
      </c>
      <c r="AF1134" s="1">
        <v>30</v>
      </c>
      <c r="AG1134" s="1">
        <v>0</v>
      </c>
      <c r="AN1134" s="1">
        <v>1</v>
      </c>
      <c r="AO1134" s="1">
        <v>1</v>
      </c>
      <c r="AR1134" s="276">
        <v>110862.35</v>
      </c>
      <c r="AS1134" s="1" t="s">
        <v>2657</v>
      </c>
      <c r="AT1134" s="1">
        <v>0</v>
      </c>
      <c r="AU1134" s="1">
        <v>0</v>
      </c>
      <c r="AX1134" s="1">
        <v>5</v>
      </c>
      <c r="BC1134" s="1">
        <v>1</v>
      </c>
      <c r="BD1134" s="1">
        <v>7</v>
      </c>
      <c r="BE1134" s="1">
        <v>2</v>
      </c>
      <c r="BF1134" s="296">
        <v>845130.61310359987</v>
      </c>
    </row>
    <row r="1135" spans="1:58" x14ac:dyDescent="0.3">
      <c r="A1135" s="273">
        <f t="shared" si="66"/>
        <v>0</v>
      </c>
      <c r="B1135" s="1" t="s">
        <v>2621</v>
      </c>
      <c r="C1135" s="274">
        <v>26274208</v>
      </c>
      <c r="D1135" s="1">
        <v>144205</v>
      </c>
      <c r="E1135" s="1">
        <v>4</v>
      </c>
      <c r="F1135" s="1" t="s">
        <v>3870</v>
      </c>
      <c r="G1135" s="275">
        <v>44077</v>
      </c>
      <c r="H1135" s="275">
        <v>44834</v>
      </c>
      <c r="I1135" s="1">
        <v>0</v>
      </c>
      <c r="J1135" s="1">
        <v>1</v>
      </c>
      <c r="K1135" s="1">
        <v>18</v>
      </c>
      <c r="L1135" s="1">
        <v>30</v>
      </c>
      <c r="M1135" s="1">
        <v>2</v>
      </c>
      <c r="N1135" s="1">
        <v>17.690000000000001</v>
      </c>
      <c r="O1135" s="1">
        <v>19.2</v>
      </c>
      <c r="P1135" s="1">
        <v>23800</v>
      </c>
      <c r="Q1135" s="1">
        <v>1189</v>
      </c>
      <c r="R1135" s="1">
        <v>6777</v>
      </c>
      <c r="S1135" s="1">
        <v>0</v>
      </c>
      <c r="T1135" s="1">
        <v>0</v>
      </c>
      <c r="U1135" s="1">
        <v>0</v>
      </c>
      <c r="W1135" s="1">
        <v>0</v>
      </c>
      <c r="X1135" s="1">
        <v>0</v>
      </c>
      <c r="Y1135" s="1">
        <v>0</v>
      </c>
      <c r="AB1135" s="275">
        <v>44644</v>
      </c>
      <c r="AC1135" s="1">
        <v>1</v>
      </c>
      <c r="AD1135" s="1" t="s">
        <v>2623</v>
      </c>
      <c r="AE1135" s="1">
        <v>1</v>
      </c>
      <c r="AF1135" s="1">
        <v>30</v>
      </c>
      <c r="AG1135" s="1">
        <v>0</v>
      </c>
      <c r="AN1135" s="1">
        <v>1</v>
      </c>
      <c r="AO1135" s="1">
        <v>1</v>
      </c>
      <c r="AR1135" s="276">
        <v>3576.2</v>
      </c>
      <c r="AS1135" s="1" t="s">
        <v>2657</v>
      </c>
      <c r="AT1135" s="1">
        <v>0</v>
      </c>
      <c r="AU1135" s="1">
        <v>0</v>
      </c>
      <c r="AX1135" s="1">
        <v>5</v>
      </c>
      <c r="BC1135" s="1">
        <v>1</v>
      </c>
      <c r="BD1135" s="1">
        <v>7</v>
      </c>
      <c r="BE1135" s="1">
        <v>2</v>
      </c>
      <c r="BF1135" s="296">
        <v>27973.577694220108</v>
      </c>
    </row>
    <row r="1136" spans="1:58" x14ac:dyDescent="0.3">
      <c r="A1136" s="273">
        <f t="shared" si="66"/>
        <v>0</v>
      </c>
      <c r="B1136" s="1" t="s">
        <v>2621</v>
      </c>
      <c r="C1136" s="274">
        <v>26274208</v>
      </c>
      <c r="D1136" s="1">
        <v>144205</v>
      </c>
      <c r="E1136" s="1">
        <v>4</v>
      </c>
      <c r="F1136" s="1" t="s">
        <v>3871</v>
      </c>
      <c r="G1136" s="275">
        <v>44077</v>
      </c>
      <c r="H1136" s="275">
        <v>44834</v>
      </c>
      <c r="I1136" s="1">
        <v>0</v>
      </c>
      <c r="J1136" s="1">
        <v>1</v>
      </c>
      <c r="K1136" s="1">
        <v>18</v>
      </c>
      <c r="L1136" s="1">
        <v>30</v>
      </c>
      <c r="M1136" s="1">
        <v>2</v>
      </c>
      <c r="N1136" s="1">
        <v>17.690000000000001</v>
      </c>
      <c r="O1136" s="1">
        <v>19.2</v>
      </c>
      <c r="P1136" s="1">
        <v>5900</v>
      </c>
      <c r="Q1136" s="1">
        <v>295</v>
      </c>
      <c r="R1136" s="1">
        <v>1677</v>
      </c>
      <c r="S1136" s="1">
        <v>0</v>
      </c>
      <c r="T1136" s="1">
        <v>0</v>
      </c>
      <c r="U1136" s="1">
        <v>0</v>
      </c>
      <c r="W1136" s="1">
        <v>0</v>
      </c>
      <c r="X1136" s="1">
        <v>0</v>
      </c>
      <c r="Y1136" s="1">
        <v>0</v>
      </c>
      <c r="AB1136" s="275">
        <v>44644</v>
      </c>
      <c r="AC1136" s="1">
        <v>1</v>
      </c>
      <c r="AD1136" s="1" t="s">
        <v>2623</v>
      </c>
      <c r="AE1136" s="1">
        <v>1</v>
      </c>
      <c r="AF1136" s="1">
        <v>30</v>
      </c>
      <c r="AG1136" s="1">
        <v>0</v>
      </c>
      <c r="AN1136" s="1">
        <v>1</v>
      </c>
      <c r="AO1136" s="1">
        <v>1</v>
      </c>
      <c r="AR1136" s="276">
        <v>894.05</v>
      </c>
      <c r="AS1136" s="1" t="s">
        <v>2657</v>
      </c>
      <c r="AT1136" s="1">
        <v>0</v>
      </c>
      <c r="AU1136" s="1">
        <v>0</v>
      </c>
      <c r="AX1136" s="1">
        <v>5</v>
      </c>
      <c r="BC1136" s="1">
        <v>1</v>
      </c>
      <c r="BD1136" s="1">
        <v>7</v>
      </c>
      <c r="BE1136" s="1">
        <v>2</v>
      </c>
      <c r="BF1136" s="296">
        <v>6922.1912045458339</v>
      </c>
    </row>
    <row r="1137" spans="1:58" x14ac:dyDescent="0.3">
      <c r="A1137" s="273">
        <f t="shared" si="66"/>
        <v>0</v>
      </c>
      <c r="B1137" s="1" t="s">
        <v>2621</v>
      </c>
      <c r="C1137" s="274">
        <v>26274208</v>
      </c>
      <c r="D1137" s="1">
        <v>144205</v>
      </c>
      <c r="E1137" s="1">
        <v>4</v>
      </c>
      <c r="F1137" s="1" t="s">
        <v>3618</v>
      </c>
      <c r="G1137" s="275">
        <v>44246</v>
      </c>
      <c r="H1137" s="275">
        <v>44985</v>
      </c>
      <c r="I1137" s="1">
        <v>0</v>
      </c>
      <c r="J1137" s="1">
        <v>1</v>
      </c>
      <c r="K1137" s="1">
        <v>13</v>
      </c>
      <c r="L1137" s="1">
        <v>30</v>
      </c>
      <c r="M1137" s="1">
        <v>2</v>
      </c>
      <c r="N1137" s="1">
        <v>17.690000000000001</v>
      </c>
      <c r="O1137" s="1">
        <v>19.2</v>
      </c>
      <c r="P1137" s="1">
        <v>585045</v>
      </c>
      <c r="Q1137" s="1">
        <v>29237</v>
      </c>
      <c r="R1137" s="1">
        <v>294235</v>
      </c>
      <c r="S1137" s="1">
        <v>0</v>
      </c>
      <c r="T1137" s="1">
        <v>0</v>
      </c>
      <c r="U1137" s="1">
        <v>0</v>
      </c>
      <c r="W1137" s="1">
        <v>0</v>
      </c>
      <c r="X1137" s="1">
        <v>0</v>
      </c>
      <c r="Y1137" s="1">
        <v>0</v>
      </c>
      <c r="AB1137" s="275">
        <v>44644</v>
      </c>
      <c r="AC1137" s="1">
        <v>1</v>
      </c>
      <c r="AD1137" s="1" t="s">
        <v>2623</v>
      </c>
      <c r="AE1137" s="1">
        <v>1</v>
      </c>
      <c r="AF1137" s="1">
        <v>30</v>
      </c>
      <c r="AG1137" s="1">
        <v>0</v>
      </c>
      <c r="AN1137" s="1">
        <v>1</v>
      </c>
      <c r="AO1137" s="1">
        <v>1</v>
      </c>
      <c r="AR1137" s="276">
        <v>159364.63</v>
      </c>
      <c r="AS1137" s="1" t="s">
        <v>2657</v>
      </c>
      <c r="AT1137" s="1">
        <v>0</v>
      </c>
      <c r="AU1137" s="1">
        <v>0</v>
      </c>
      <c r="AX1137" s="1">
        <v>5</v>
      </c>
      <c r="BC1137" s="1">
        <v>1</v>
      </c>
      <c r="BD1137" s="1">
        <v>7</v>
      </c>
      <c r="BE1137" s="1">
        <v>2</v>
      </c>
      <c r="BF1137" s="296">
        <v>1214520.5301547665</v>
      </c>
    </row>
    <row r="1138" spans="1:58" x14ac:dyDescent="0.3">
      <c r="A1138" s="273">
        <f t="shared" si="66"/>
        <v>0</v>
      </c>
      <c r="B1138" s="1" t="s">
        <v>2621</v>
      </c>
      <c r="C1138" s="274">
        <v>26274208</v>
      </c>
      <c r="D1138" s="1">
        <v>144205</v>
      </c>
      <c r="E1138" s="1">
        <v>4</v>
      </c>
      <c r="F1138" s="1" t="s">
        <v>3658</v>
      </c>
      <c r="G1138" s="275">
        <v>44054</v>
      </c>
      <c r="H1138" s="275">
        <v>44804</v>
      </c>
      <c r="I1138" s="1">
        <v>0</v>
      </c>
      <c r="J1138" s="1">
        <v>1</v>
      </c>
      <c r="K1138" s="1">
        <v>19</v>
      </c>
      <c r="L1138" s="1">
        <v>30</v>
      </c>
      <c r="M1138" s="1">
        <v>2</v>
      </c>
      <c r="N1138" s="1">
        <v>17.690000000000001</v>
      </c>
      <c r="O1138" s="1">
        <v>19.2</v>
      </c>
      <c r="P1138" s="1">
        <v>50000</v>
      </c>
      <c r="Q1138" s="1">
        <v>2499</v>
      </c>
      <c r="R1138" s="1">
        <v>11934</v>
      </c>
      <c r="S1138" s="1">
        <v>0</v>
      </c>
      <c r="T1138" s="1">
        <v>0</v>
      </c>
      <c r="U1138" s="1">
        <v>0</v>
      </c>
      <c r="W1138" s="1">
        <v>0</v>
      </c>
      <c r="X1138" s="1">
        <v>0</v>
      </c>
      <c r="Y1138" s="1">
        <v>0</v>
      </c>
      <c r="AB1138" s="275">
        <v>44644</v>
      </c>
      <c r="AC1138" s="1">
        <v>1</v>
      </c>
      <c r="AD1138" s="1" t="s">
        <v>2623</v>
      </c>
      <c r="AE1138" s="1">
        <v>1</v>
      </c>
      <c r="AF1138" s="1">
        <v>30</v>
      </c>
      <c r="AG1138" s="1">
        <v>0</v>
      </c>
      <c r="AN1138" s="1">
        <v>1</v>
      </c>
      <c r="AO1138" s="1">
        <v>1</v>
      </c>
      <c r="AR1138" s="276">
        <v>6481.87</v>
      </c>
      <c r="AS1138" s="1" t="s">
        <v>2657</v>
      </c>
      <c r="AT1138" s="1">
        <v>0</v>
      </c>
      <c r="AU1138" s="1">
        <v>0</v>
      </c>
      <c r="AX1138" s="1">
        <v>5</v>
      </c>
      <c r="BC1138" s="1">
        <v>1</v>
      </c>
      <c r="BD1138" s="1">
        <v>7</v>
      </c>
      <c r="BE1138" s="1">
        <v>2</v>
      </c>
      <c r="BF1138" s="296">
        <v>49260.244385837796</v>
      </c>
    </row>
    <row r="1139" spans="1:58" x14ac:dyDescent="0.3">
      <c r="A1139" s="273">
        <f t="shared" si="66"/>
        <v>0</v>
      </c>
      <c r="B1139" s="1" t="s">
        <v>2621</v>
      </c>
      <c r="C1139" s="274">
        <v>26274208</v>
      </c>
      <c r="D1139" s="1">
        <v>144205</v>
      </c>
      <c r="E1139" s="1">
        <v>4</v>
      </c>
      <c r="F1139" s="1" t="s">
        <v>3531</v>
      </c>
      <c r="G1139" s="275">
        <v>44081</v>
      </c>
      <c r="H1139" s="275">
        <v>44834</v>
      </c>
      <c r="I1139" s="1">
        <v>0</v>
      </c>
      <c r="J1139" s="1">
        <v>1</v>
      </c>
      <c r="K1139" s="1">
        <v>18</v>
      </c>
      <c r="L1139" s="1">
        <v>30</v>
      </c>
      <c r="M1139" s="1">
        <v>2</v>
      </c>
      <c r="N1139" s="1">
        <v>17.690000000000001</v>
      </c>
      <c r="O1139" s="1">
        <v>19.2</v>
      </c>
      <c r="P1139" s="1">
        <v>81037</v>
      </c>
      <c r="Q1139" s="1">
        <v>4050</v>
      </c>
      <c r="R1139" s="1">
        <v>23046</v>
      </c>
      <c r="S1139" s="1">
        <v>0</v>
      </c>
      <c r="T1139" s="1">
        <v>0</v>
      </c>
      <c r="U1139" s="1">
        <v>0</v>
      </c>
      <c r="W1139" s="1">
        <v>0</v>
      </c>
      <c r="X1139" s="1">
        <v>0</v>
      </c>
      <c r="Y1139" s="1">
        <v>0</v>
      </c>
      <c r="AB1139" s="275">
        <v>44644</v>
      </c>
      <c r="AC1139" s="1">
        <v>1</v>
      </c>
      <c r="AD1139" s="1" t="s">
        <v>2623</v>
      </c>
      <c r="AE1139" s="1">
        <v>1</v>
      </c>
      <c r="AF1139" s="1">
        <v>30</v>
      </c>
      <c r="AG1139" s="1">
        <v>0</v>
      </c>
      <c r="AN1139" s="1">
        <v>1</v>
      </c>
      <c r="AO1139" s="1">
        <v>1</v>
      </c>
      <c r="AR1139" s="276">
        <v>12516.72</v>
      </c>
      <c r="AS1139" s="1" t="s">
        <v>2657</v>
      </c>
      <c r="AT1139" s="1">
        <v>0</v>
      </c>
      <c r="AU1139" s="1">
        <v>0</v>
      </c>
      <c r="AX1139" s="1">
        <v>5</v>
      </c>
      <c r="BC1139" s="1">
        <v>1</v>
      </c>
      <c r="BD1139" s="1">
        <v>7</v>
      </c>
      <c r="BE1139" s="1">
        <v>2</v>
      </c>
      <c r="BF1139" s="296">
        <v>95127.500596281039</v>
      </c>
    </row>
    <row r="1140" spans="1:58" x14ac:dyDescent="0.3">
      <c r="A1140" s="273">
        <f t="shared" si="66"/>
        <v>0</v>
      </c>
      <c r="B1140" s="1" t="s">
        <v>2621</v>
      </c>
      <c r="C1140" s="274">
        <v>26274208</v>
      </c>
      <c r="D1140" s="1">
        <v>144205</v>
      </c>
      <c r="E1140" s="1">
        <v>4</v>
      </c>
      <c r="F1140" s="1" t="s">
        <v>3533</v>
      </c>
      <c r="G1140" s="275">
        <v>44090</v>
      </c>
      <c r="H1140" s="275">
        <v>44834</v>
      </c>
      <c r="I1140" s="1">
        <v>0</v>
      </c>
      <c r="J1140" s="1">
        <v>1</v>
      </c>
      <c r="K1140" s="1">
        <v>18</v>
      </c>
      <c r="L1140" s="1">
        <v>30</v>
      </c>
      <c r="M1140" s="1">
        <v>2</v>
      </c>
      <c r="N1140" s="1">
        <v>17.690000000000001</v>
      </c>
      <c r="O1140" s="1">
        <v>19.2</v>
      </c>
      <c r="P1140" s="1">
        <v>55246</v>
      </c>
      <c r="Q1140" s="1">
        <v>2761</v>
      </c>
      <c r="R1140" s="1">
        <v>15717</v>
      </c>
      <c r="S1140" s="1">
        <v>0</v>
      </c>
      <c r="T1140" s="1">
        <v>0</v>
      </c>
      <c r="U1140" s="1">
        <v>0</v>
      </c>
      <c r="W1140" s="1">
        <v>0</v>
      </c>
      <c r="X1140" s="1">
        <v>0</v>
      </c>
      <c r="Y1140" s="1">
        <v>0</v>
      </c>
      <c r="AB1140" s="275">
        <v>44644</v>
      </c>
      <c r="AC1140" s="1">
        <v>1</v>
      </c>
      <c r="AD1140" s="1" t="s">
        <v>2623</v>
      </c>
      <c r="AE1140" s="1">
        <v>1</v>
      </c>
      <c r="AF1140" s="1">
        <v>30</v>
      </c>
      <c r="AG1140" s="1">
        <v>0</v>
      </c>
      <c r="AN1140" s="1">
        <v>1</v>
      </c>
      <c r="AO1140" s="1">
        <v>1</v>
      </c>
      <c r="AP1140" s="275"/>
      <c r="AR1140" s="276">
        <v>8493.49</v>
      </c>
      <c r="AS1140" s="1" t="s">
        <v>2657</v>
      </c>
      <c r="AT1140" s="1">
        <v>0</v>
      </c>
      <c r="AU1140" s="1">
        <v>0</v>
      </c>
      <c r="AX1140" s="1">
        <v>5</v>
      </c>
      <c r="BC1140" s="1">
        <v>1</v>
      </c>
      <c r="BD1140" s="1">
        <v>7</v>
      </c>
      <c r="BE1140" s="1">
        <v>2</v>
      </c>
      <c r="BF1140" s="296">
        <v>64875.419893766775</v>
      </c>
    </row>
    <row r="1141" spans="1:58" x14ac:dyDescent="0.3">
      <c r="A1141" s="273">
        <f t="shared" si="66"/>
        <v>0</v>
      </c>
      <c r="B1141" s="1" t="s">
        <v>2621</v>
      </c>
      <c r="C1141" s="274">
        <v>26274208</v>
      </c>
      <c r="D1141" s="1">
        <v>144205</v>
      </c>
      <c r="E1141" s="1">
        <v>4</v>
      </c>
      <c r="F1141" s="1" t="s">
        <v>3552</v>
      </c>
      <c r="G1141" s="275">
        <v>44044</v>
      </c>
      <c r="H1141" s="275">
        <v>44804</v>
      </c>
      <c r="I1141" s="1">
        <v>0</v>
      </c>
      <c r="J1141" s="1">
        <v>1</v>
      </c>
      <c r="K1141" s="1">
        <v>19</v>
      </c>
      <c r="L1141" s="1">
        <v>30</v>
      </c>
      <c r="M1141" s="1">
        <v>2</v>
      </c>
      <c r="N1141" s="1">
        <v>17.690000000000001</v>
      </c>
      <c r="O1141" s="1">
        <v>19.2</v>
      </c>
      <c r="P1141" s="1">
        <v>280099</v>
      </c>
      <c r="Q1141" s="1">
        <v>13998</v>
      </c>
      <c r="R1141" s="1">
        <v>66880</v>
      </c>
      <c r="S1141" s="1">
        <v>0</v>
      </c>
      <c r="T1141" s="1">
        <v>0</v>
      </c>
      <c r="U1141" s="1">
        <v>0</v>
      </c>
      <c r="W1141" s="1">
        <v>0</v>
      </c>
      <c r="X1141" s="1">
        <v>0</v>
      </c>
      <c r="Y1141" s="1">
        <v>0</v>
      </c>
      <c r="AB1141" s="275">
        <v>44644</v>
      </c>
      <c r="AC1141" s="1">
        <v>1</v>
      </c>
      <c r="AD1141" s="1" t="s">
        <v>2623</v>
      </c>
      <c r="AE1141" s="1">
        <v>1</v>
      </c>
      <c r="AF1141" s="1">
        <v>30</v>
      </c>
      <c r="AG1141" s="1">
        <v>0</v>
      </c>
      <c r="AN1141" s="1">
        <v>1</v>
      </c>
      <c r="AO1141" s="1">
        <v>1</v>
      </c>
      <c r="AR1141" s="276">
        <v>36209.07</v>
      </c>
      <c r="AS1141" s="1" t="s">
        <v>2657</v>
      </c>
      <c r="AT1141" s="1">
        <v>0</v>
      </c>
      <c r="AU1141" s="1">
        <v>0</v>
      </c>
      <c r="AX1141" s="1">
        <v>5</v>
      </c>
      <c r="BC1141" s="1">
        <v>1</v>
      </c>
      <c r="BD1141" s="1">
        <v>7</v>
      </c>
      <c r="BE1141" s="1">
        <v>2</v>
      </c>
      <c r="BF1141" s="296">
        <v>276062.10361361085</v>
      </c>
    </row>
    <row r="1142" spans="1:58" x14ac:dyDescent="0.3">
      <c r="A1142" s="273">
        <f t="shared" si="66"/>
        <v>0</v>
      </c>
      <c r="B1142" s="1" t="s">
        <v>2621</v>
      </c>
      <c r="C1142" s="274">
        <v>26274208</v>
      </c>
      <c r="D1142" s="1">
        <v>144205</v>
      </c>
      <c r="E1142" s="1">
        <v>4</v>
      </c>
      <c r="F1142" s="1" t="s">
        <v>3817</v>
      </c>
      <c r="G1142" s="275">
        <v>44093</v>
      </c>
      <c r="H1142" s="275">
        <v>44834</v>
      </c>
      <c r="I1142" s="1">
        <v>0</v>
      </c>
      <c r="J1142" s="1">
        <v>1</v>
      </c>
      <c r="K1142" s="1">
        <v>18</v>
      </c>
      <c r="L1142" s="1">
        <v>30</v>
      </c>
      <c r="M1142" s="1">
        <v>2</v>
      </c>
      <c r="N1142" s="1">
        <v>17.690000000000001</v>
      </c>
      <c r="O1142" s="1">
        <v>19.2</v>
      </c>
      <c r="P1142" s="1">
        <v>70000</v>
      </c>
      <c r="Q1142" s="1">
        <v>3498</v>
      </c>
      <c r="R1142" s="1">
        <v>19921</v>
      </c>
      <c r="S1142" s="1">
        <v>0</v>
      </c>
      <c r="T1142" s="1">
        <v>0</v>
      </c>
      <c r="U1142" s="1">
        <v>0</v>
      </c>
      <c r="W1142" s="1">
        <v>0</v>
      </c>
      <c r="X1142" s="1">
        <v>0</v>
      </c>
      <c r="Y1142" s="1">
        <v>0</v>
      </c>
      <c r="AB1142" s="275">
        <v>44644</v>
      </c>
      <c r="AC1142" s="1">
        <v>1</v>
      </c>
      <c r="AD1142" s="1" t="s">
        <v>2623</v>
      </c>
      <c r="AE1142" s="1">
        <v>1</v>
      </c>
      <c r="AF1142" s="1">
        <v>30</v>
      </c>
      <c r="AG1142" s="1">
        <v>0</v>
      </c>
      <c r="AN1142" s="1">
        <v>1</v>
      </c>
      <c r="AO1142" s="1">
        <v>1</v>
      </c>
      <c r="AR1142" s="276">
        <v>10728.61</v>
      </c>
      <c r="AS1142" s="1" t="s">
        <v>2657</v>
      </c>
      <c r="AT1142" s="1">
        <v>0</v>
      </c>
      <c r="AU1142" s="1">
        <v>0</v>
      </c>
      <c r="AX1142" s="1">
        <v>5</v>
      </c>
      <c r="BC1142" s="1">
        <v>1</v>
      </c>
      <c r="BD1142" s="1">
        <v>7</v>
      </c>
      <c r="BE1142" s="1">
        <v>2</v>
      </c>
      <c r="BF1142" s="296">
        <v>82228.366717804151</v>
      </c>
    </row>
    <row r="1143" spans="1:58" x14ac:dyDescent="0.3">
      <c r="A1143" s="273">
        <f t="shared" si="66"/>
        <v>0</v>
      </c>
      <c r="B1143" s="1" t="s">
        <v>2621</v>
      </c>
      <c r="C1143" s="274">
        <v>26274208</v>
      </c>
      <c r="D1143" s="1">
        <v>144205</v>
      </c>
      <c r="E1143" s="1">
        <v>4</v>
      </c>
      <c r="F1143" s="1" t="s">
        <v>4022</v>
      </c>
      <c r="G1143" s="275">
        <v>44148</v>
      </c>
      <c r="H1143" s="275">
        <v>44895</v>
      </c>
      <c r="I1143" s="1">
        <v>0</v>
      </c>
      <c r="J1143" s="1">
        <v>1</v>
      </c>
      <c r="K1143" s="1">
        <v>16</v>
      </c>
      <c r="L1143" s="1">
        <v>30</v>
      </c>
      <c r="M1143" s="1">
        <v>2</v>
      </c>
      <c r="N1143" s="1">
        <v>17.690000000000001</v>
      </c>
      <c r="O1143" s="1">
        <v>19.2</v>
      </c>
      <c r="P1143" s="1">
        <v>392000</v>
      </c>
      <c r="Q1143" s="1">
        <v>19590</v>
      </c>
      <c r="R1143" s="1">
        <v>146539</v>
      </c>
      <c r="S1143" s="1">
        <v>0</v>
      </c>
      <c r="T1143" s="1">
        <v>0</v>
      </c>
      <c r="U1143" s="1">
        <v>0</v>
      </c>
      <c r="W1143" s="1">
        <v>0</v>
      </c>
      <c r="X1143" s="1">
        <v>0</v>
      </c>
      <c r="Y1143" s="1">
        <v>0</v>
      </c>
      <c r="AB1143" s="275">
        <v>44644</v>
      </c>
      <c r="AC1143" s="1">
        <v>1</v>
      </c>
      <c r="AD1143" s="1" t="s">
        <v>2623</v>
      </c>
      <c r="AE1143" s="1">
        <v>1</v>
      </c>
      <c r="AF1143" s="1">
        <v>30</v>
      </c>
      <c r="AG1143" s="1">
        <v>0</v>
      </c>
      <c r="AN1143" s="1">
        <v>1</v>
      </c>
      <c r="AO1143" s="1">
        <v>1</v>
      </c>
      <c r="AR1143" s="276">
        <v>79347.039999999994</v>
      </c>
      <c r="AS1143" s="1" t="s">
        <v>2657</v>
      </c>
      <c r="AT1143" s="1">
        <v>0</v>
      </c>
      <c r="AU1143" s="1">
        <v>0</v>
      </c>
      <c r="AX1143" s="1">
        <v>5</v>
      </c>
      <c r="BC1143" s="1">
        <v>1</v>
      </c>
      <c r="BD1143" s="1">
        <v>7</v>
      </c>
      <c r="BE1143" s="1">
        <v>2</v>
      </c>
      <c r="BF1143" s="296">
        <v>604872.37741379964</v>
      </c>
    </row>
    <row r="1144" spans="1:58" x14ac:dyDescent="0.3">
      <c r="A1144" s="273">
        <f t="shared" si="66"/>
        <v>0</v>
      </c>
      <c r="B1144" s="1" t="s">
        <v>2621</v>
      </c>
      <c r="C1144" s="274">
        <v>26274208</v>
      </c>
      <c r="D1144" s="1">
        <v>144205</v>
      </c>
      <c r="E1144" s="1">
        <v>4</v>
      </c>
      <c r="F1144" s="1" t="s">
        <v>4040</v>
      </c>
      <c r="G1144" s="275">
        <v>44058</v>
      </c>
      <c r="H1144" s="275">
        <v>44804</v>
      </c>
      <c r="I1144" s="1">
        <v>0</v>
      </c>
      <c r="J1144" s="1">
        <v>1</v>
      </c>
      <c r="K1144" s="1">
        <v>19</v>
      </c>
      <c r="L1144" s="1">
        <v>30</v>
      </c>
      <c r="M1144" s="1">
        <v>2</v>
      </c>
      <c r="N1144" s="1">
        <v>17.690000000000001</v>
      </c>
      <c r="O1144" s="1">
        <v>19.2</v>
      </c>
      <c r="P1144" s="1">
        <v>50000</v>
      </c>
      <c r="Q1144" s="1">
        <v>2499</v>
      </c>
      <c r="R1144" s="1">
        <v>11934</v>
      </c>
      <c r="S1144" s="1">
        <v>0</v>
      </c>
      <c r="T1144" s="1">
        <v>0</v>
      </c>
      <c r="U1144" s="1">
        <v>0</v>
      </c>
      <c r="W1144" s="1">
        <v>0</v>
      </c>
      <c r="X1144" s="1">
        <v>0</v>
      </c>
      <c r="Y1144" s="1">
        <v>0</v>
      </c>
      <c r="AB1144" s="275">
        <v>44644</v>
      </c>
      <c r="AC1144" s="1">
        <v>1</v>
      </c>
      <c r="AD1144" s="1" t="s">
        <v>2623</v>
      </c>
      <c r="AE1144" s="1">
        <v>1</v>
      </c>
      <c r="AF1144" s="1">
        <v>30</v>
      </c>
      <c r="AG1144" s="1">
        <v>0</v>
      </c>
      <c r="AN1144" s="1">
        <v>1</v>
      </c>
      <c r="AO1144" s="1">
        <v>1</v>
      </c>
      <c r="AR1144" s="276">
        <v>6481.87</v>
      </c>
      <c r="AS1144" s="1" t="s">
        <v>2657</v>
      </c>
      <c r="AT1144" s="1">
        <v>0</v>
      </c>
      <c r="AU1144" s="1">
        <v>0</v>
      </c>
      <c r="AX1144" s="1">
        <v>5</v>
      </c>
      <c r="BC1144" s="1">
        <v>1</v>
      </c>
      <c r="BD1144" s="1">
        <v>7</v>
      </c>
      <c r="BE1144" s="1">
        <v>2</v>
      </c>
      <c r="BF1144" s="296">
        <v>49260.244385837796</v>
      </c>
    </row>
    <row r="1145" spans="1:58" x14ac:dyDescent="0.3">
      <c r="A1145" s="273">
        <f t="shared" si="66"/>
        <v>0</v>
      </c>
      <c r="B1145" s="1" t="s">
        <v>2621</v>
      </c>
      <c r="C1145" s="274">
        <v>26274208</v>
      </c>
      <c r="D1145" s="1">
        <v>144205</v>
      </c>
      <c r="E1145" s="1">
        <v>4</v>
      </c>
      <c r="F1145" s="1" t="s">
        <v>3803</v>
      </c>
      <c r="G1145" s="275">
        <v>44057</v>
      </c>
      <c r="H1145" s="275">
        <v>44804</v>
      </c>
      <c r="I1145" s="1">
        <v>0</v>
      </c>
      <c r="J1145" s="1">
        <v>1</v>
      </c>
      <c r="K1145" s="1">
        <v>19</v>
      </c>
      <c r="L1145" s="1">
        <v>30</v>
      </c>
      <c r="M1145" s="1">
        <v>2</v>
      </c>
      <c r="N1145" s="1">
        <v>17.690000000000001</v>
      </c>
      <c r="O1145" s="1">
        <v>19.2</v>
      </c>
      <c r="P1145" s="1">
        <v>17090</v>
      </c>
      <c r="Q1145" s="1">
        <v>854</v>
      </c>
      <c r="R1145" s="1">
        <v>4081</v>
      </c>
      <c r="S1145" s="1">
        <v>0</v>
      </c>
      <c r="T1145" s="1">
        <v>0</v>
      </c>
      <c r="U1145" s="1">
        <v>0</v>
      </c>
      <c r="W1145" s="1">
        <v>0</v>
      </c>
      <c r="X1145" s="1">
        <v>0</v>
      </c>
      <c r="Y1145" s="1">
        <v>0</v>
      </c>
      <c r="AB1145" s="275">
        <v>44644</v>
      </c>
      <c r="AC1145" s="1">
        <v>1</v>
      </c>
      <c r="AD1145" s="1" t="s">
        <v>2623</v>
      </c>
      <c r="AE1145" s="1">
        <v>1</v>
      </c>
      <c r="AF1145" s="1">
        <v>30</v>
      </c>
      <c r="AG1145" s="1">
        <v>0</v>
      </c>
      <c r="AN1145" s="1">
        <v>1</v>
      </c>
      <c r="AO1145" s="1">
        <v>1</v>
      </c>
      <c r="AR1145" s="276">
        <v>2235.13</v>
      </c>
      <c r="AS1145" s="1" t="s">
        <v>2657</v>
      </c>
      <c r="AT1145" s="1">
        <v>0</v>
      </c>
      <c r="AU1145" s="1">
        <v>0</v>
      </c>
      <c r="AX1145" s="1">
        <v>5</v>
      </c>
      <c r="BC1145" s="1">
        <v>1</v>
      </c>
      <c r="BD1145" s="1">
        <v>7</v>
      </c>
      <c r="BE1145" s="1">
        <v>2</v>
      </c>
      <c r="BF1145" s="296">
        <v>16845.236914580531</v>
      </c>
    </row>
    <row r="1146" spans="1:58" x14ac:dyDescent="0.3">
      <c r="A1146" s="273">
        <f t="shared" si="66"/>
        <v>0</v>
      </c>
      <c r="B1146" s="1" t="s">
        <v>2621</v>
      </c>
      <c r="C1146" s="274">
        <v>26274208</v>
      </c>
      <c r="D1146" s="1">
        <v>144205</v>
      </c>
      <c r="E1146" s="1">
        <v>4</v>
      </c>
      <c r="F1146" s="1" t="s">
        <v>3804</v>
      </c>
      <c r="G1146" s="275">
        <v>44057</v>
      </c>
      <c r="H1146" s="275">
        <v>44804</v>
      </c>
      <c r="I1146" s="1">
        <v>0</v>
      </c>
      <c r="J1146" s="1">
        <v>1</v>
      </c>
      <c r="K1146" s="1">
        <v>19</v>
      </c>
      <c r="L1146" s="1">
        <v>30</v>
      </c>
      <c r="M1146" s="1">
        <v>2</v>
      </c>
      <c r="N1146" s="1">
        <v>17.690000000000001</v>
      </c>
      <c r="O1146" s="1">
        <v>19.2</v>
      </c>
      <c r="P1146" s="1">
        <v>30250</v>
      </c>
      <c r="Q1146" s="1">
        <v>1512</v>
      </c>
      <c r="R1146" s="1">
        <v>7216</v>
      </c>
      <c r="S1146" s="1">
        <v>0</v>
      </c>
      <c r="T1146" s="1">
        <v>0</v>
      </c>
      <c r="U1146" s="1">
        <v>0</v>
      </c>
      <c r="W1146" s="1">
        <v>0</v>
      </c>
      <c r="X1146" s="1">
        <v>0</v>
      </c>
      <c r="Y1146" s="1">
        <v>0</v>
      </c>
      <c r="AB1146" s="275">
        <v>44644</v>
      </c>
      <c r="AC1146" s="1">
        <v>1</v>
      </c>
      <c r="AD1146" s="1" t="s">
        <v>2623</v>
      </c>
      <c r="AE1146" s="1">
        <v>1</v>
      </c>
      <c r="AF1146" s="1">
        <v>30</v>
      </c>
      <c r="AG1146" s="1">
        <v>0</v>
      </c>
      <c r="AN1146" s="1">
        <v>1</v>
      </c>
      <c r="AO1146" s="1">
        <v>1</v>
      </c>
      <c r="AR1146" s="276">
        <v>3799.72</v>
      </c>
      <c r="AS1146" s="1" t="s">
        <v>2657</v>
      </c>
      <c r="AT1146" s="1">
        <v>0</v>
      </c>
      <c r="AU1146" s="1">
        <v>0</v>
      </c>
      <c r="AX1146" s="1">
        <v>5</v>
      </c>
      <c r="BC1146" s="1">
        <v>1</v>
      </c>
      <c r="BD1146" s="1">
        <v>7</v>
      </c>
      <c r="BE1146" s="1">
        <v>2</v>
      </c>
      <c r="BF1146" s="296">
        <v>29785.64802146854</v>
      </c>
    </row>
    <row r="1147" spans="1:58" x14ac:dyDescent="0.3">
      <c r="A1147" s="273">
        <f t="shared" si="66"/>
        <v>0</v>
      </c>
      <c r="B1147" s="1" t="s">
        <v>2621</v>
      </c>
      <c r="C1147" s="274">
        <v>26274208</v>
      </c>
      <c r="D1147" s="1">
        <v>144205</v>
      </c>
      <c r="E1147" s="1">
        <v>4</v>
      </c>
      <c r="F1147" s="1" t="s">
        <v>3940</v>
      </c>
      <c r="G1147" s="275">
        <v>44121</v>
      </c>
      <c r="H1147" s="275">
        <v>44865</v>
      </c>
      <c r="I1147" s="1">
        <v>0</v>
      </c>
      <c r="J1147" s="1">
        <v>1</v>
      </c>
      <c r="K1147" s="1">
        <v>17</v>
      </c>
      <c r="L1147" s="1">
        <v>30</v>
      </c>
      <c r="M1147" s="1">
        <v>2</v>
      </c>
      <c r="N1147" s="1">
        <v>17.690000000000001</v>
      </c>
      <c r="O1147" s="1">
        <v>19.2</v>
      </c>
      <c r="P1147" s="1">
        <v>166750</v>
      </c>
      <c r="Q1147" s="1">
        <v>8333</v>
      </c>
      <c r="R1147" s="1">
        <v>54948</v>
      </c>
      <c r="S1147" s="1">
        <v>0</v>
      </c>
      <c r="T1147" s="1">
        <v>0</v>
      </c>
      <c r="U1147" s="1">
        <v>0</v>
      </c>
      <c r="W1147" s="1">
        <v>0</v>
      </c>
      <c r="X1147" s="1">
        <v>0</v>
      </c>
      <c r="Y1147" s="1">
        <v>0</v>
      </c>
      <c r="AB1147" s="275">
        <v>44644</v>
      </c>
      <c r="AC1147" s="1">
        <v>1</v>
      </c>
      <c r="AD1147" s="1" t="s">
        <v>2623</v>
      </c>
      <c r="AE1147" s="1">
        <v>1</v>
      </c>
      <c r="AF1147" s="1">
        <v>30</v>
      </c>
      <c r="AG1147" s="1">
        <v>0</v>
      </c>
      <c r="AN1147" s="1">
        <v>1</v>
      </c>
      <c r="AO1147" s="1">
        <v>1</v>
      </c>
      <c r="AR1147" s="276">
        <v>29727.200000000001</v>
      </c>
      <c r="AS1147" s="1" t="s">
        <v>2657</v>
      </c>
      <c r="AT1147" s="1">
        <v>0</v>
      </c>
      <c r="AU1147" s="1">
        <v>0</v>
      </c>
      <c r="AX1147" s="1">
        <v>5</v>
      </c>
      <c r="BC1147" s="1">
        <v>1</v>
      </c>
      <c r="BD1147" s="1">
        <v>7</v>
      </c>
      <c r="BE1147" s="1">
        <v>2</v>
      </c>
      <c r="BF1147" s="296">
        <v>226810.11467345527</v>
      </c>
    </row>
    <row r="1148" spans="1:58" x14ac:dyDescent="0.3">
      <c r="A1148" s="273">
        <f t="shared" si="66"/>
        <v>0</v>
      </c>
      <c r="B1148" s="1" t="s">
        <v>2621</v>
      </c>
      <c r="C1148" s="274">
        <v>26274208</v>
      </c>
      <c r="D1148" s="1">
        <v>144205</v>
      </c>
      <c r="E1148" s="1">
        <v>4</v>
      </c>
      <c r="F1148" s="1" t="s">
        <v>4122</v>
      </c>
      <c r="G1148" s="275">
        <v>44428</v>
      </c>
      <c r="H1148" s="275">
        <v>45169</v>
      </c>
      <c r="I1148" s="1">
        <v>0</v>
      </c>
      <c r="J1148" s="1">
        <v>1</v>
      </c>
      <c r="K1148" s="1">
        <v>7</v>
      </c>
      <c r="L1148" s="1">
        <v>30</v>
      </c>
      <c r="M1148" s="1">
        <v>2</v>
      </c>
      <c r="N1148" s="1">
        <v>17.690000000000001</v>
      </c>
      <c r="O1148" s="1">
        <v>19.2</v>
      </c>
      <c r="P1148" s="1">
        <v>80420</v>
      </c>
      <c r="Q1148" s="1">
        <v>4019</v>
      </c>
      <c r="R1148" s="1">
        <v>59858</v>
      </c>
      <c r="S1148" s="1">
        <v>0</v>
      </c>
      <c r="T1148" s="1">
        <v>0</v>
      </c>
      <c r="U1148" s="1">
        <v>0</v>
      </c>
      <c r="W1148" s="1">
        <v>0</v>
      </c>
      <c r="X1148" s="1">
        <v>0</v>
      </c>
      <c r="Y1148" s="1">
        <v>0</v>
      </c>
      <c r="AB1148" s="275">
        <v>44644</v>
      </c>
      <c r="AC1148" s="1">
        <v>1</v>
      </c>
      <c r="AD1148" s="1" t="s">
        <v>2623</v>
      </c>
      <c r="AE1148" s="1">
        <v>1</v>
      </c>
      <c r="AF1148" s="1">
        <v>30</v>
      </c>
      <c r="AG1148" s="1">
        <v>0</v>
      </c>
      <c r="AN1148" s="1">
        <v>1</v>
      </c>
      <c r="AO1148" s="1">
        <v>1</v>
      </c>
      <c r="AR1148" s="276">
        <v>32409.360000000001</v>
      </c>
      <c r="AS1148" s="1" t="s">
        <v>2657</v>
      </c>
      <c r="AT1148" s="1">
        <v>0</v>
      </c>
      <c r="AU1148" s="1">
        <v>0</v>
      </c>
      <c r="AX1148" s="1">
        <v>5</v>
      </c>
      <c r="BC1148" s="1">
        <v>1</v>
      </c>
      <c r="BD1148" s="1">
        <v>7</v>
      </c>
      <c r="BE1148" s="1">
        <v>2</v>
      </c>
      <c r="BF1148" s="296">
        <v>247077.23382331815</v>
      </c>
    </row>
    <row r="1149" spans="1:58" x14ac:dyDescent="0.3">
      <c r="A1149" s="273">
        <f t="shared" si="66"/>
        <v>0</v>
      </c>
      <c r="B1149" s="1" t="s">
        <v>2621</v>
      </c>
      <c r="C1149" s="274">
        <v>26274208</v>
      </c>
      <c r="D1149" s="1">
        <v>144205</v>
      </c>
      <c r="E1149" s="1">
        <v>4</v>
      </c>
      <c r="F1149" s="1" t="s">
        <v>3904</v>
      </c>
      <c r="G1149" s="275">
        <v>44064</v>
      </c>
      <c r="H1149" s="275">
        <v>44804</v>
      </c>
      <c r="I1149" s="1">
        <v>0</v>
      </c>
      <c r="J1149" s="1">
        <v>1</v>
      </c>
      <c r="K1149" s="1">
        <v>19</v>
      </c>
      <c r="L1149" s="1">
        <v>30</v>
      </c>
      <c r="M1149" s="1">
        <v>2</v>
      </c>
      <c r="N1149" s="1">
        <v>17.690000000000001</v>
      </c>
      <c r="O1149" s="1">
        <v>19.2</v>
      </c>
      <c r="P1149" s="1">
        <v>358900</v>
      </c>
      <c r="Q1149" s="1">
        <v>17936</v>
      </c>
      <c r="R1149" s="1">
        <v>85703</v>
      </c>
      <c r="S1149" s="1">
        <v>0</v>
      </c>
      <c r="T1149" s="1">
        <v>0</v>
      </c>
      <c r="U1149" s="1">
        <v>0</v>
      </c>
      <c r="W1149" s="1">
        <v>0</v>
      </c>
      <c r="X1149" s="1">
        <v>0</v>
      </c>
      <c r="Y1149" s="1">
        <v>0</v>
      </c>
      <c r="AB1149" s="275">
        <v>44644</v>
      </c>
      <c r="AC1149" s="1">
        <v>1</v>
      </c>
      <c r="AD1149" s="1" t="s">
        <v>2623</v>
      </c>
      <c r="AE1149" s="1">
        <v>1</v>
      </c>
      <c r="AF1149" s="1">
        <v>30</v>
      </c>
      <c r="AG1149" s="1">
        <v>0</v>
      </c>
      <c r="AN1149" s="1">
        <v>1</v>
      </c>
      <c r="AO1149" s="1">
        <v>1</v>
      </c>
      <c r="AR1149" s="276">
        <v>46490.66</v>
      </c>
      <c r="AS1149" s="1" t="s">
        <v>2657</v>
      </c>
      <c r="AT1149" s="1">
        <v>0</v>
      </c>
      <c r="AU1149" s="1">
        <v>0</v>
      </c>
      <c r="AX1149" s="1">
        <v>5</v>
      </c>
      <c r="BC1149" s="1">
        <v>1</v>
      </c>
      <c r="BD1149" s="1">
        <v>7</v>
      </c>
      <c r="BE1149" s="1">
        <v>2</v>
      </c>
      <c r="BF1149" s="296">
        <v>353758.2306518734</v>
      </c>
    </row>
    <row r="1150" spans="1:58" x14ac:dyDescent="0.3">
      <c r="A1150" s="273">
        <f t="shared" si="66"/>
        <v>0</v>
      </c>
      <c r="B1150" s="1" t="s">
        <v>2621</v>
      </c>
      <c r="C1150" s="274">
        <v>26274208</v>
      </c>
      <c r="D1150" s="1">
        <v>144205</v>
      </c>
      <c r="E1150" s="1">
        <v>4</v>
      </c>
      <c r="F1150" s="1" t="s">
        <v>3907</v>
      </c>
      <c r="G1150" s="275">
        <v>44067</v>
      </c>
      <c r="H1150" s="275">
        <v>44804</v>
      </c>
      <c r="I1150" s="1">
        <v>0</v>
      </c>
      <c r="J1150" s="1">
        <v>1</v>
      </c>
      <c r="K1150" s="1">
        <v>19</v>
      </c>
      <c r="L1150" s="1">
        <v>30</v>
      </c>
      <c r="M1150" s="1">
        <v>2</v>
      </c>
      <c r="N1150" s="1">
        <v>17.690000000000001</v>
      </c>
      <c r="O1150" s="1">
        <v>19.2</v>
      </c>
      <c r="P1150" s="1">
        <v>108519</v>
      </c>
      <c r="Q1150" s="1">
        <v>5423</v>
      </c>
      <c r="R1150" s="1">
        <v>25919</v>
      </c>
      <c r="S1150" s="1">
        <v>0</v>
      </c>
      <c r="T1150" s="1">
        <v>0</v>
      </c>
      <c r="U1150" s="1">
        <v>0</v>
      </c>
      <c r="W1150" s="1">
        <v>0</v>
      </c>
      <c r="X1150" s="1">
        <v>0</v>
      </c>
      <c r="Y1150" s="1">
        <v>0</v>
      </c>
      <c r="AB1150" s="275">
        <v>44644</v>
      </c>
      <c r="AC1150" s="1">
        <v>1</v>
      </c>
      <c r="AD1150" s="1" t="s">
        <v>2623</v>
      </c>
      <c r="AE1150" s="1">
        <v>1</v>
      </c>
      <c r="AF1150" s="1">
        <v>30</v>
      </c>
      <c r="AG1150" s="1">
        <v>0</v>
      </c>
      <c r="AN1150" s="1">
        <v>1</v>
      </c>
      <c r="AO1150" s="1">
        <v>1</v>
      </c>
      <c r="AR1150" s="276">
        <v>14081.31</v>
      </c>
      <c r="AS1150" s="1" t="s">
        <v>2657</v>
      </c>
      <c r="AT1150" s="1">
        <v>0</v>
      </c>
      <c r="AU1150" s="1">
        <v>0</v>
      </c>
      <c r="AX1150" s="1">
        <v>5</v>
      </c>
      <c r="BC1150" s="1">
        <v>1</v>
      </c>
      <c r="BD1150" s="1">
        <v>7</v>
      </c>
      <c r="BE1150" s="1">
        <v>2</v>
      </c>
      <c r="BF1150" s="296">
        <v>106986.44831879754</v>
      </c>
    </row>
    <row r="1151" spans="1:58" x14ac:dyDescent="0.3">
      <c r="A1151" s="273">
        <f t="shared" si="66"/>
        <v>0</v>
      </c>
      <c r="B1151" s="1" t="s">
        <v>2621</v>
      </c>
      <c r="C1151" s="274">
        <v>26274208</v>
      </c>
      <c r="D1151" s="1">
        <v>144205</v>
      </c>
      <c r="E1151" s="1">
        <v>4</v>
      </c>
      <c r="F1151" s="1" t="s">
        <v>4393</v>
      </c>
      <c r="G1151" s="275">
        <v>44454</v>
      </c>
      <c r="H1151" s="275">
        <v>45199</v>
      </c>
      <c r="I1151" s="1">
        <v>0</v>
      </c>
      <c r="J1151" s="1">
        <v>1</v>
      </c>
      <c r="K1151" s="1">
        <v>6</v>
      </c>
      <c r="L1151" s="1">
        <v>30</v>
      </c>
      <c r="M1151" s="1">
        <v>2</v>
      </c>
      <c r="N1151" s="1">
        <v>17.690000000000001</v>
      </c>
      <c r="O1151" s="1">
        <v>19.2</v>
      </c>
      <c r="P1151" s="1">
        <v>500000</v>
      </c>
      <c r="Q1151" s="1">
        <v>24987</v>
      </c>
      <c r="R1151" s="1">
        <v>391252</v>
      </c>
      <c r="S1151" s="1">
        <v>0</v>
      </c>
      <c r="T1151" s="1">
        <v>0</v>
      </c>
      <c r="U1151" s="1">
        <v>0</v>
      </c>
      <c r="W1151" s="1">
        <v>0</v>
      </c>
      <c r="X1151" s="1">
        <v>0</v>
      </c>
      <c r="Y1151" s="1">
        <v>0</v>
      </c>
      <c r="AB1151" s="275">
        <v>44644</v>
      </c>
      <c r="AC1151" s="1">
        <v>1</v>
      </c>
      <c r="AD1151" s="1" t="s">
        <v>2623</v>
      </c>
      <c r="AE1151" s="1">
        <v>1</v>
      </c>
      <c r="AF1151" s="1">
        <v>30</v>
      </c>
      <c r="AG1151" s="1">
        <v>0</v>
      </c>
      <c r="AN1151" s="1">
        <v>1</v>
      </c>
      <c r="AO1151" s="1">
        <v>1</v>
      </c>
      <c r="AR1151" s="276">
        <v>211890.13</v>
      </c>
      <c r="AS1151" s="1" t="s">
        <v>2657</v>
      </c>
      <c r="AT1151" s="1">
        <v>0</v>
      </c>
      <c r="AU1151" s="1">
        <v>0</v>
      </c>
      <c r="AX1151" s="1">
        <v>5</v>
      </c>
      <c r="BC1151" s="1">
        <v>1</v>
      </c>
      <c r="BD1151" s="1">
        <v>7</v>
      </c>
      <c r="BE1151" s="1">
        <v>2</v>
      </c>
      <c r="BF1151" s="296">
        <v>1614979.8170309879</v>
      </c>
    </row>
    <row r="1152" spans="1:58" x14ac:dyDescent="0.3">
      <c r="A1152" s="273">
        <f t="shared" si="66"/>
        <v>0</v>
      </c>
      <c r="B1152" s="1" t="s">
        <v>2621</v>
      </c>
      <c r="C1152" s="274">
        <v>26274208</v>
      </c>
      <c r="D1152" s="1">
        <v>144205</v>
      </c>
      <c r="E1152" s="1">
        <v>4</v>
      </c>
      <c r="F1152" s="1" t="s">
        <v>4409</v>
      </c>
      <c r="G1152" s="275">
        <v>44457</v>
      </c>
      <c r="H1152" s="275">
        <v>45199</v>
      </c>
      <c r="I1152" s="1">
        <v>0</v>
      </c>
      <c r="J1152" s="1">
        <v>1</v>
      </c>
      <c r="K1152" s="1">
        <v>6</v>
      </c>
      <c r="L1152" s="1">
        <v>30</v>
      </c>
      <c r="M1152" s="1">
        <v>2</v>
      </c>
      <c r="N1152" s="1">
        <v>17.690000000000001</v>
      </c>
      <c r="O1152" s="1">
        <v>19.2</v>
      </c>
      <c r="P1152" s="1">
        <v>286531</v>
      </c>
      <c r="Q1152" s="1">
        <v>14319</v>
      </c>
      <c r="R1152" s="1">
        <v>224212</v>
      </c>
      <c r="S1152" s="1">
        <v>0</v>
      </c>
      <c r="T1152" s="1">
        <v>0</v>
      </c>
      <c r="U1152" s="1">
        <v>0</v>
      </c>
      <c r="W1152" s="1">
        <v>0</v>
      </c>
      <c r="X1152" s="1">
        <v>0</v>
      </c>
      <c r="Y1152" s="1">
        <v>0</v>
      </c>
      <c r="AB1152" s="275">
        <v>44644</v>
      </c>
      <c r="AC1152" s="1">
        <v>1</v>
      </c>
      <c r="AD1152" s="1" t="s">
        <v>2623</v>
      </c>
      <c r="AE1152" s="1">
        <v>1</v>
      </c>
      <c r="AF1152" s="1">
        <v>30</v>
      </c>
      <c r="AG1152" s="1">
        <v>0</v>
      </c>
      <c r="AN1152" s="1">
        <v>1</v>
      </c>
      <c r="AO1152" s="1">
        <v>1</v>
      </c>
      <c r="AR1152" s="276">
        <v>121367.45</v>
      </c>
      <c r="AS1152" s="1" t="s">
        <v>2657</v>
      </c>
      <c r="AT1152" s="1">
        <v>0</v>
      </c>
      <c r="AU1152" s="1">
        <v>0</v>
      </c>
      <c r="AX1152" s="1">
        <v>5</v>
      </c>
      <c r="BC1152" s="1">
        <v>1</v>
      </c>
      <c r="BD1152" s="1">
        <v>7</v>
      </c>
      <c r="BE1152" s="1">
        <v>2</v>
      </c>
      <c r="BF1152" s="296">
        <v>925484.99365153885</v>
      </c>
    </row>
    <row r="1153" spans="1:58" x14ac:dyDescent="0.3">
      <c r="A1153" s="273">
        <f t="shared" si="66"/>
        <v>0</v>
      </c>
      <c r="B1153" s="1" t="s">
        <v>2621</v>
      </c>
      <c r="C1153" s="274">
        <v>26274208</v>
      </c>
      <c r="D1153" s="1">
        <v>144205</v>
      </c>
      <c r="E1153" s="1">
        <v>4</v>
      </c>
      <c r="F1153" s="1" t="s">
        <v>4434</v>
      </c>
      <c r="G1153" s="275">
        <v>44356</v>
      </c>
      <c r="H1153" s="275">
        <v>45107</v>
      </c>
      <c r="I1153" s="1">
        <v>0</v>
      </c>
      <c r="J1153" s="1">
        <v>1</v>
      </c>
      <c r="K1153" s="1">
        <v>9</v>
      </c>
      <c r="L1153" s="1">
        <v>30</v>
      </c>
      <c r="M1153" s="1">
        <v>2</v>
      </c>
      <c r="N1153" s="1">
        <v>17.690000000000001</v>
      </c>
      <c r="O1153" s="1">
        <v>19.2</v>
      </c>
      <c r="P1153" s="1">
        <v>345000</v>
      </c>
      <c r="Q1153" s="1">
        <v>17241</v>
      </c>
      <c r="R1153" s="1">
        <v>229862</v>
      </c>
      <c r="S1153" s="1">
        <v>0</v>
      </c>
      <c r="T1153" s="1">
        <v>0</v>
      </c>
      <c r="U1153" s="1">
        <v>0</v>
      </c>
      <c r="W1153" s="1">
        <v>0</v>
      </c>
      <c r="X1153" s="1">
        <v>0</v>
      </c>
      <c r="Y1153" s="1">
        <v>0</v>
      </c>
      <c r="AB1153" s="275">
        <v>44644</v>
      </c>
      <c r="AC1153" s="1">
        <v>1</v>
      </c>
      <c r="AD1153" s="1" t="s">
        <v>2623</v>
      </c>
      <c r="AE1153" s="1">
        <v>1</v>
      </c>
      <c r="AF1153" s="1">
        <v>30</v>
      </c>
      <c r="AG1153" s="1">
        <v>0</v>
      </c>
      <c r="AN1153" s="1">
        <v>1</v>
      </c>
      <c r="AO1153" s="1">
        <v>1</v>
      </c>
      <c r="AR1153" s="276">
        <v>124496.63</v>
      </c>
      <c r="AS1153" s="1" t="s">
        <v>2657</v>
      </c>
      <c r="AT1153" s="1">
        <v>0</v>
      </c>
      <c r="AU1153" s="1">
        <v>0</v>
      </c>
      <c r="AX1153" s="1">
        <v>5</v>
      </c>
      <c r="BC1153" s="1">
        <v>1</v>
      </c>
      <c r="BD1153" s="1">
        <v>7</v>
      </c>
      <c r="BE1153" s="1">
        <v>2</v>
      </c>
      <c r="BF1153" s="296">
        <v>948806.62770382513</v>
      </c>
    </row>
    <row r="1154" spans="1:58" x14ac:dyDescent="0.3">
      <c r="A1154" s="273">
        <f t="shared" ref="A1154:A1217" si="67">IF(+R1154-AR1154-BF1154&gt;0,R1154-AR1154-BF1154,0)</f>
        <v>0</v>
      </c>
      <c r="B1154" s="1" t="s">
        <v>2621</v>
      </c>
      <c r="C1154" s="274">
        <v>26274208</v>
      </c>
      <c r="D1154" s="1">
        <v>144205</v>
      </c>
      <c r="E1154" s="1">
        <v>4</v>
      </c>
      <c r="F1154" s="1" t="s">
        <v>4445</v>
      </c>
      <c r="G1154" s="275">
        <v>44307</v>
      </c>
      <c r="H1154" s="275">
        <v>45046</v>
      </c>
      <c r="I1154" s="1">
        <v>0</v>
      </c>
      <c r="J1154" s="1">
        <v>1</v>
      </c>
      <c r="K1154" s="1">
        <v>11</v>
      </c>
      <c r="L1154" s="1">
        <v>30</v>
      </c>
      <c r="M1154" s="1">
        <v>2</v>
      </c>
      <c r="N1154" s="1">
        <v>17.690000000000001</v>
      </c>
      <c r="O1154" s="1">
        <v>19.2</v>
      </c>
      <c r="P1154" s="1">
        <v>600000</v>
      </c>
      <c r="Q1154" s="1">
        <v>29984</v>
      </c>
      <c r="R1154" s="1">
        <v>351491</v>
      </c>
      <c r="S1154" s="1">
        <v>0</v>
      </c>
      <c r="T1154" s="1">
        <v>0</v>
      </c>
      <c r="U1154" s="1">
        <v>0</v>
      </c>
      <c r="W1154" s="1">
        <v>0</v>
      </c>
      <c r="X1154" s="1">
        <v>0</v>
      </c>
      <c r="Y1154" s="1">
        <v>0</v>
      </c>
      <c r="AB1154" s="275">
        <v>44644</v>
      </c>
      <c r="AC1154" s="1">
        <v>1</v>
      </c>
      <c r="AD1154" s="1" t="s">
        <v>2623</v>
      </c>
      <c r="AE1154" s="1">
        <v>1</v>
      </c>
      <c r="AF1154" s="1">
        <v>30</v>
      </c>
      <c r="AG1154" s="1">
        <v>0</v>
      </c>
      <c r="AN1154" s="1">
        <v>1</v>
      </c>
      <c r="AO1154" s="1">
        <v>1</v>
      </c>
      <c r="AR1154" s="276">
        <v>190209.39</v>
      </c>
      <c r="AS1154" s="1" t="s">
        <v>2657</v>
      </c>
      <c r="AT1154" s="1">
        <v>0</v>
      </c>
      <c r="AU1154" s="1">
        <v>0</v>
      </c>
      <c r="AX1154" s="1">
        <v>5</v>
      </c>
      <c r="BC1154" s="1">
        <v>1</v>
      </c>
      <c r="BD1154" s="1">
        <v>7</v>
      </c>
      <c r="BE1154" s="1">
        <v>2</v>
      </c>
      <c r="BF1154" s="296">
        <v>1450857.4291455098</v>
      </c>
    </row>
    <row r="1155" spans="1:58" x14ac:dyDescent="0.3">
      <c r="A1155" s="273">
        <f t="shared" si="67"/>
        <v>0</v>
      </c>
      <c r="B1155" s="1" t="s">
        <v>2621</v>
      </c>
      <c r="C1155" s="274">
        <v>26274208</v>
      </c>
      <c r="D1155" s="1">
        <v>144205</v>
      </c>
      <c r="E1155" s="1">
        <v>4</v>
      </c>
      <c r="F1155" s="1" t="s">
        <v>4503</v>
      </c>
      <c r="G1155" s="275">
        <v>44367</v>
      </c>
      <c r="H1155" s="275">
        <v>45107</v>
      </c>
      <c r="I1155" s="1">
        <v>0</v>
      </c>
      <c r="J1155" s="1">
        <v>1</v>
      </c>
      <c r="K1155" s="1">
        <v>9</v>
      </c>
      <c r="L1155" s="1">
        <v>30</v>
      </c>
      <c r="M1155" s="1">
        <v>2</v>
      </c>
      <c r="N1155" s="1">
        <v>17.690000000000001</v>
      </c>
      <c r="O1155" s="1">
        <v>19.2</v>
      </c>
      <c r="P1155" s="1">
        <v>460365</v>
      </c>
      <c r="Q1155" s="1">
        <v>23006</v>
      </c>
      <c r="R1155" s="1">
        <v>306727</v>
      </c>
      <c r="S1155" s="1">
        <v>0</v>
      </c>
      <c r="T1155" s="1">
        <v>0</v>
      </c>
      <c r="U1155" s="1">
        <v>0</v>
      </c>
      <c r="W1155" s="1">
        <v>0</v>
      </c>
      <c r="X1155" s="1">
        <v>0</v>
      </c>
      <c r="Y1155" s="1">
        <v>0</v>
      </c>
      <c r="AB1155" s="275">
        <v>44644</v>
      </c>
      <c r="AC1155" s="1">
        <v>1</v>
      </c>
      <c r="AD1155" s="1" t="s">
        <v>2623</v>
      </c>
      <c r="AE1155" s="1">
        <v>1</v>
      </c>
      <c r="AF1155" s="1">
        <v>30</v>
      </c>
      <c r="AG1155" s="1">
        <v>0</v>
      </c>
      <c r="AN1155" s="1">
        <v>1</v>
      </c>
      <c r="AO1155" s="1">
        <v>1</v>
      </c>
      <c r="AR1155" s="276">
        <v>166070.01</v>
      </c>
      <c r="AS1155" s="1" t="s">
        <v>2657</v>
      </c>
      <c r="AT1155" s="1">
        <v>0</v>
      </c>
      <c r="AU1155" s="1">
        <v>0</v>
      </c>
      <c r="AX1155" s="1">
        <v>5</v>
      </c>
      <c r="BC1155" s="1">
        <v>1</v>
      </c>
      <c r="BD1155" s="1">
        <v>7</v>
      </c>
      <c r="BE1155" s="1">
        <v>2</v>
      </c>
      <c r="BF1155" s="296">
        <v>1266084.0438859453</v>
      </c>
    </row>
    <row r="1156" spans="1:58" x14ac:dyDescent="0.3">
      <c r="A1156" s="273">
        <f t="shared" si="67"/>
        <v>0</v>
      </c>
      <c r="B1156" s="1" t="s">
        <v>2621</v>
      </c>
      <c r="C1156" s="274">
        <v>26274208</v>
      </c>
      <c r="D1156" s="1">
        <v>144205</v>
      </c>
      <c r="E1156" s="1">
        <v>4</v>
      </c>
      <c r="F1156" s="1" t="s">
        <v>4755</v>
      </c>
      <c r="G1156" s="275">
        <v>44431</v>
      </c>
      <c r="H1156" s="275">
        <v>45169</v>
      </c>
      <c r="I1156" s="1">
        <v>0</v>
      </c>
      <c r="J1156" s="1">
        <v>1</v>
      </c>
      <c r="K1156" s="1">
        <v>7</v>
      </c>
      <c r="L1156" s="1">
        <v>30</v>
      </c>
      <c r="M1156" s="1">
        <v>2</v>
      </c>
      <c r="N1156" s="1">
        <v>17.690000000000001</v>
      </c>
      <c r="O1156" s="1">
        <v>19.2</v>
      </c>
      <c r="P1156" s="1">
        <v>1418500</v>
      </c>
      <c r="Q1156" s="1">
        <v>70888</v>
      </c>
      <c r="R1156" s="1">
        <v>1055843</v>
      </c>
      <c r="S1156" s="1">
        <v>0</v>
      </c>
      <c r="T1156" s="1">
        <v>0</v>
      </c>
      <c r="U1156" s="1">
        <v>0</v>
      </c>
      <c r="W1156" s="1">
        <v>0</v>
      </c>
      <c r="X1156" s="1">
        <v>0</v>
      </c>
      <c r="Y1156" s="1">
        <v>0</v>
      </c>
      <c r="AB1156" s="275">
        <v>44644</v>
      </c>
      <c r="AC1156" s="1">
        <v>1</v>
      </c>
      <c r="AD1156" s="1" t="s">
        <v>2623</v>
      </c>
      <c r="AE1156" s="1">
        <v>1</v>
      </c>
      <c r="AF1156" s="1">
        <v>30</v>
      </c>
      <c r="AG1156" s="1">
        <v>0</v>
      </c>
      <c r="AN1156" s="1">
        <v>1</v>
      </c>
      <c r="AO1156" s="1">
        <v>1</v>
      </c>
      <c r="AR1156" s="276">
        <v>571745.74</v>
      </c>
      <c r="AS1156" s="1" t="s">
        <v>2657</v>
      </c>
      <c r="AT1156" s="1">
        <v>0</v>
      </c>
      <c r="AU1156" s="1">
        <v>0</v>
      </c>
      <c r="AX1156" s="1">
        <v>5</v>
      </c>
      <c r="BC1156" s="1">
        <v>1</v>
      </c>
      <c r="BD1156" s="1">
        <v>7</v>
      </c>
      <c r="BE1156" s="1">
        <v>2</v>
      </c>
      <c r="BF1156" s="296">
        <v>4358227.267728854</v>
      </c>
    </row>
    <row r="1157" spans="1:58" x14ac:dyDescent="0.3">
      <c r="A1157" s="273">
        <f t="shared" si="67"/>
        <v>0</v>
      </c>
      <c r="B1157" s="1" t="s">
        <v>2621</v>
      </c>
      <c r="C1157" s="274">
        <v>26274208</v>
      </c>
      <c r="D1157" s="1">
        <v>144205</v>
      </c>
      <c r="E1157" s="1">
        <v>4</v>
      </c>
      <c r="F1157" s="1" t="s">
        <v>5003</v>
      </c>
      <c r="G1157" s="275">
        <v>44494</v>
      </c>
      <c r="H1157" s="275">
        <v>45230</v>
      </c>
      <c r="I1157" s="1">
        <v>0</v>
      </c>
      <c r="J1157" s="1">
        <v>1</v>
      </c>
      <c r="K1157" s="1">
        <v>5</v>
      </c>
      <c r="L1157" s="1">
        <v>30</v>
      </c>
      <c r="M1157" s="1">
        <v>2</v>
      </c>
      <c r="N1157" s="1">
        <v>17.690000000000001</v>
      </c>
      <c r="O1157" s="1">
        <v>19.2</v>
      </c>
      <c r="P1157" s="1">
        <v>37200</v>
      </c>
      <c r="Q1157" s="1">
        <v>1859</v>
      </c>
      <c r="R1157" s="1">
        <v>30508</v>
      </c>
      <c r="S1157" s="1">
        <v>0</v>
      </c>
      <c r="T1157" s="1">
        <v>0</v>
      </c>
      <c r="U1157" s="1">
        <v>0</v>
      </c>
      <c r="W1157" s="1">
        <v>0</v>
      </c>
      <c r="X1157" s="1">
        <v>0</v>
      </c>
      <c r="Y1157" s="1">
        <v>0</v>
      </c>
      <c r="AB1157" s="275">
        <v>44644</v>
      </c>
      <c r="AC1157" s="1">
        <v>1</v>
      </c>
      <c r="AD1157" s="1" t="s">
        <v>2623</v>
      </c>
      <c r="AE1157" s="1">
        <v>1</v>
      </c>
      <c r="AF1157" s="1">
        <v>30</v>
      </c>
      <c r="AG1157" s="1">
        <v>0</v>
      </c>
      <c r="AN1157" s="1">
        <v>1</v>
      </c>
      <c r="AO1157" s="1">
        <v>1</v>
      </c>
      <c r="AR1157" s="276">
        <v>16539.95</v>
      </c>
      <c r="AS1157" s="1" t="s">
        <v>2657</v>
      </c>
      <c r="AT1157" s="1">
        <v>0</v>
      </c>
      <c r="AU1157" s="1">
        <v>0</v>
      </c>
      <c r="AX1157" s="1">
        <v>5</v>
      </c>
      <c r="BC1157" s="1">
        <v>1</v>
      </c>
      <c r="BD1157" s="1">
        <v>7</v>
      </c>
      <c r="BE1157" s="1">
        <v>2</v>
      </c>
      <c r="BF1157" s="296">
        <v>125928.56843666328</v>
      </c>
    </row>
    <row r="1158" spans="1:58" x14ac:dyDescent="0.3">
      <c r="A1158" s="273">
        <f t="shared" si="67"/>
        <v>0</v>
      </c>
      <c r="B1158" s="1" t="s">
        <v>2621</v>
      </c>
      <c r="C1158" s="274">
        <v>26274208</v>
      </c>
      <c r="D1158" s="1">
        <v>144205</v>
      </c>
      <c r="E1158" s="1">
        <v>4</v>
      </c>
      <c r="F1158" s="1" t="s">
        <v>5516</v>
      </c>
      <c r="G1158" s="275">
        <v>44519</v>
      </c>
      <c r="H1158" s="275">
        <v>45260</v>
      </c>
      <c r="I1158" s="1">
        <v>0</v>
      </c>
      <c r="J1158" s="1">
        <v>1</v>
      </c>
      <c r="K1158" s="1">
        <v>4</v>
      </c>
      <c r="L1158" s="1">
        <v>30</v>
      </c>
      <c r="M1158" s="1">
        <v>2</v>
      </c>
      <c r="N1158" s="1">
        <v>17.690000000000001</v>
      </c>
      <c r="O1158" s="1">
        <v>19.2</v>
      </c>
      <c r="P1158" s="1">
        <v>579900</v>
      </c>
      <c r="Q1158" s="1">
        <v>28980</v>
      </c>
      <c r="R1158" s="1">
        <v>497062</v>
      </c>
      <c r="S1158" s="1">
        <v>0</v>
      </c>
      <c r="T1158" s="1">
        <v>0</v>
      </c>
      <c r="U1158" s="1">
        <v>0</v>
      </c>
      <c r="W1158" s="1">
        <v>0</v>
      </c>
      <c r="X1158" s="1">
        <v>0</v>
      </c>
      <c r="Y1158" s="1">
        <v>0</v>
      </c>
      <c r="AB1158" s="275">
        <v>44644</v>
      </c>
      <c r="AC1158" s="1">
        <v>1</v>
      </c>
      <c r="AD1158" s="1" t="s">
        <v>2623</v>
      </c>
      <c r="AE1158" s="1">
        <v>1</v>
      </c>
      <c r="AF1158" s="1">
        <v>30</v>
      </c>
      <c r="AG1158" s="1">
        <v>0</v>
      </c>
      <c r="AN1158" s="1">
        <v>1</v>
      </c>
      <c r="AO1158" s="1">
        <v>1</v>
      </c>
      <c r="AR1158" s="276">
        <v>269109.40999999997</v>
      </c>
      <c r="AS1158" s="1" t="s">
        <v>2657</v>
      </c>
      <c r="AT1158" s="1">
        <v>0</v>
      </c>
      <c r="AU1158" s="1">
        <v>0</v>
      </c>
      <c r="AX1158" s="1">
        <v>5</v>
      </c>
      <c r="BC1158" s="1">
        <v>1</v>
      </c>
      <c r="BD1158" s="1">
        <v>7</v>
      </c>
      <c r="BE1158" s="1">
        <v>2</v>
      </c>
      <c r="BF1158" s="296">
        <v>2051734.1708491123</v>
      </c>
    </row>
    <row r="1159" spans="1:58" x14ac:dyDescent="0.3">
      <c r="A1159" s="273">
        <f t="shared" si="67"/>
        <v>4136140.683845913</v>
      </c>
      <c r="B1159" s="1" t="s">
        <v>2621</v>
      </c>
      <c r="C1159" s="274">
        <v>26287967</v>
      </c>
      <c r="D1159" s="1">
        <v>141105</v>
      </c>
      <c r="E1159" s="1">
        <v>4</v>
      </c>
      <c r="F1159" s="1" t="s">
        <v>2778</v>
      </c>
      <c r="G1159" s="275">
        <v>43496</v>
      </c>
      <c r="H1159" s="275">
        <v>45322</v>
      </c>
      <c r="I1159" s="1">
        <v>0</v>
      </c>
      <c r="J1159" s="1">
        <v>1</v>
      </c>
      <c r="K1159" s="1">
        <v>41</v>
      </c>
      <c r="L1159" s="1">
        <v>30</v>
      </c>
      <c r="M1159" s="1">
        <v>2</v>
      </c>
      <c r="N1159" s="1">
        <v>11.39</v>
      </c>
      <c r="O1159" s="1">
        <v>12.01</v>
      </c>
      <c r="P1159" s="1">
        <v>34301748</v>
      </c>
      <c r="Q1159" s="1">
        <v>589161</v>
      </c>
      <c r="R1159" s="1">
        <v>15175829</v>
      </c>
      <c r="S1159" s="1">
        <v>0</v>
      </c>
      <c r="T1159" s="1">
        <v>0</v>
      </c>
      <c r="U1159" s="1">
        <v>52900000</v>
      </c>
      <c r="V1159" s="1">
        <v>43496</v>
      </c>
      <c r="W1159" s="1">
        <v>0</v>
      </c>
      <c r="X1159" s="1">
        <v>0</v>
      </c>
      <c r="Y1159" s="1">
        <v>0</v>
      </c>
      <c r="Z1159" s="1" t="s">
        <v>2635</v>
      </c>
      <c r="AA1159" s="1" t="s">
        <v>3609</v>
      </c>
      <c r="AB1159" s="275">
        <v>44651</v>
      </c>
      <c r="AC1159" s="1">
        <v>3</v>
      </c>
      <c r="AD1159" s="1" t="s">
        <v>2623</v>
      </c>
      <c r="AE1159" s="1">
        <v>1</v>
      </c>
      <c r="AF1159" s="1">
        <v>30</v>
      </c>
      <c r="AG1159" s="1">
        <v>0</v>
      </c>
      <c r="AN1159" s="1">
        <v>1</v>
      </c>
      <c r="AO1159" s="1">
        <v>1</v>
      </c>
      <c r="AR1159" s="276">
        <v>1380016.56</v>
      </c>
      <c r="AS1159" s="1" t="s">
        <v>2624</v>
      </c>
      <c r="AT1159" s="1">
        <v>0</v>
      </c>
      <c r="AU1159" s="1">
        <v>0</v>
      </c>
      <c r="AV1159" s="1" t="s">
        <v>2625</v>
      </c>
      <c r="AW1159" s="1" t="s">
        <v>2626</v>
      </c>
      <c r="AX1159" s="1">
        <v>5</v>
      </c>
      <c r="BC1159" s="1">
        <v>1</v>
      </c>
      <c r="BD1159" s="1">
        <v>7</v>
      </c>
      <c r="BE1159" s="1">
        <v>2</v>
      </c>
      <c r="BF1159" s="296">
        <v>9659671.7561540864</v>
      </c>
    </row>
    <row r="1160" spans="1:58" x14ac:dyDescent="0.3">
      <c r="A1160" s="273">
        <f t="shared" si="67"/>
        <v>107192.31615408711</v>
      </c>
      <c r="B1160" s="1" t="s">
        <v>2621</v>
      </c>
      <c r="C1160" s="274">
        <v>26287967</v>
      </c>
      <c r="D1160" s="1">
        <v>144205</v>
      </c>
      <c r="E1160" s="1">
        <v>4</v>
      </c>
      <c r="F1160" s="1" t="s">
        <v>3753</v>
      </c>
      <c r="G1160" s="275">
        <v>44225</v>
      </c>
      <c r="H1160" s="275">
        <v>44773</v>
      </c>
      <c r="I1160" s="1">
        <v>0</v>
      </c>
      <c r="J1160" s="1">
        <v>1</v>
      </c>
      <c r="K1160" s="1">
        <v>14</v>
      </c>
      <c r="L1160" s="1">
        <v>30</v>
      </c>
      <c r="M1160" s="1">
        <v>2</v>
      </c>
      <c r="N1160" s="1">
        <v>17.690000000000001</v>
      </c>
      <c r="O1160" s="1">
        <v>19.2</v>
      </c>
      <c r="P1160" s="1">
        <v>1597320</v>
      </c>
      <c r="Q1160" s="1">
        <v>101997</v>
      </c>
      <c r="R1160" s="1">
        <v>393052</v>
      </c>
      <c r="S1160" s="1">
        <v>0</v>
      </c>
      <c r="T1160" s="1">
        <v>0</v>
      </c>
      <c r="U1160" s="1">
        <v>0</v>
      </c>
      <c r="W1160" s="1">
        <v>0</v>
      </c>
      <c r="X1160" s="1">
        <v>0</v>
      </c>
      <c r="Y1160" s="1">
        <v>0</v>
      </c>
      <c r="AB1160" s="275">
        <v>44651</v>
      </c>
      <c r="AC1160" s="1">
        <v>1</v>
      </c>
      <c r="AD1160" s="1" t="s">
        <v>2623</v>
      </c>
      <c r="AE1160" s="1">
        <v>1</v>
      </c>
      <c r="AF1160" s="1">
        <v>30</v>
      </c>
      <c r="AG1160" s="1">
        <v>0</v>
      </c>
      <c r="AN1160" s="1">
        <v>1</v>
      </c>
      <c r="AO1160" s="1">
        <v>1</v>
      </c>
      <c r="AR1160" s="276">
        <v>35675.440000000002</v>
      </c>
      <c r="AS1160" s="1" t="s">
        <v>2657</v>
      </c>
      <c r="AT1160" s="1">
        <v>0</v>
      </c>
      <c r="AU1160" s="1">
        <v>0</v>
      </c>
      <c r="AX1160" s="1">
        <v>5</v>
      </c>
      <c r="BC1160" s="1">
        <v>1</v>
      </c>
      <c r="BD1160" s="1">
        <v>7</v>
      </c>
      <c r="BE1160" s="1">
        <v>2</v>
      </c>
      <c r="BF1160" s="296">
        <v>250184.24384591289</v>
      </c>
    </row>
    <row r="1161" spans="1:58" x14ac:dyDescent="0.3">
      <c r="A1161" s="273">
        <f t="shared" si="67"/>
        <v>0</v>
      </c>
      <c r="B1161" s="1" t="s">
        <v>2621</v>
      </c>
      <c r="C1161" s="274">
        <v>26494727</v>
      </c>
      <c r="D1161" s="1">
        <v>144105</v>
      </c>
      <c r="E1161" s="1">
        <v>4</v>
      </c>
      <c r="F1161" s="1" t="s">
        <v>3078</v>
      </c>
      <c r="G1161" s="275">
        <v>43770</v>
      </c>
      <c r="H1161" s="275">
        <v>44895</v>
      </c>
      <c r="I1161" s="1">
        <v>0</v>
      </c>
      <c r="J1161" s="1">
        <v>1</v>
      </c>
      <c r="K1161" s="1">
        <v>33</v>
      </c>
      <c r="L1161" s="1">
        <v>30</v>
      </c>
      <c r="M1161" s="1">
        <v>2</v>
      </c>
      <c r="N1161" s="1">
        <v>9</v>
      </c>
      <c r="O1161" s="1">
        <v>9.3800000000000008</v>
      </c>
      <c r="P1161" s="1">
        <v>10097505</v>
      </c>
      <c r="Q1161" s="1">
        <v>236509</v>
      </c>
      <c r="R1161" s="1">
        <v>2307031</v>
      </c>
      <c r="S1161" s="1">
        <v>0</v>
      </c>
      <c r="T1161" s="1">
        <v>0</v>
      </c>
      <c r="U1161" s="1">
        <v>0</v>
      </c>
      <c r="W1161" s="1">
        <v>0</v>
      </c>
      <c r="X1161" s="1">
        <v>0</v>
      </c>
      <c r="Y1161" s="1">
        <v>0</v>
      </c>
      <c r="Z1161" s="1" t="s">
        <v>2689</v>
      </c>
      <c r="AA1161" s="1" t="s">
        <v>2704</v>
      </c>
      <c r="AB1161" s="275">
        <v>44651</v>
      </c>
      <c r="AC1161" s="1">
        <v>1</v>
      </c>
      <c r="AD1161" s="1" t="s">
        <v>2623</v>
      </c>
      <c r="AE1161" s="1">
        <v>1</v>
      </c>
      <c r="AF1161" s="1">
        <v>30</v>
      </c>
      <c r="AG1161" s="1">
        <v>0</v>
      </c>
      <c r="AN1161" s="1">
        <v>1</v>
      </c>
      <c r="AO1161" s="1">
        <v>1</v>
      </c>
      <c r="AR1161" s="276">
        <v>1668227</v>
      </c>
      <c r="AS1161" s="1" t="s">
        <v>2632</v>
      </c>
      <c r="AT1161" s="1">
        <v>0</v>
      </c>
      <c r="AU1161" s="1">
        <v>0</v>
      </c>
      <c r="AV1161" s="1" t="s">
        <v>2625</v>
      </c>
      <c r="AW1161" s="1" t="s">
        <v>2626</v>
      </c>
      <c r="AX1161" s="1">
        <v>5</v>
      </c>
      <c r="BC1161" s="1">
        <v>1</v>
      </c>
      <c r="BD1161" s="1">
        <v>7</v>
      </c>
      <c r="BE1161" s="1">
        <v>2</v>
      </c>
      <c r="BF1161" s="296">
        <v>12087225</v>
      </c>
    </row>
    <row r="1162" spans="1:58" x14ac:dyDescent="0.3">
      <c r="A1162" s="273">
        <f t="shared" si="67"/>
        <v>11568605</v>
      </c>
      <c r="B1162" s="1" t="s">
        <v>2621</v>
      </c>
      <c r="C1162" s="274">
        <v>26628062</v>
      </c>
      <c r="D1162" s="1">
        <v>141105</v>
      </c>
      <c r="E1162" s="1">
        <v>4</v>
      </c>
      <c r="F1162" s="1" t="s">
        <v>5687</v>
      </c>
      <c r="G1162" s="275">
        <v>44606</v>
      </c>
      <c r="H1162" s="275">
        <v>45351</v>
      </c>
      <c r="I1162" s="1">
        <v>0</v>
      </c>
      <c r="J1162" s="1">
        <v>1</v>
      </c>
      <c r="K1162" s="1">
        <v>1</v>
      </c>
      <c r="L1162" s="1">
        <v>30</v>
      </c>
      <c r="M1162" s="1">
        <v>2</v>
      </c>
      <c r="N1162" s="1">
        <v>8.69</v>
      </c>
      <c r="O1162" s="1">
        <v>9.0399999999999991</v>
      </c>
      <c r="P1162" s="1">
        <v>20094634</v>
      </c>
      <c r="Q1162" s="1">
        <v>503710</v>
      </c>
      <c r="R1162" s="1">
        <v>19743245</v>
      </c>
      <c r="S1162" s="1">
        <v>0</v>
      </c>
      <c r="T1162" s="1">
        <v>0</v>
      </c>
      <c r="U1162" s="1">
        <v>35400000</v>
      </c>
      <c r="V1162" s="1">
        <v>43857</v>
      </c>
      <c r="W1162" s="1">
        <v>0</v>
      </c>
      <c r="X1162" s="1">
        <v>0</v>
      </c>
      <c r="Y1162" s="1">
        <v>0</v>
      </c>
      <c r="Z1162" s="1" t="s">
        <v>3732</v>
      </c>
      <c r="AA1162" s="1" t="s">
        <v>2807</v>
      </c>
      <c r="AB1162" s="275">
        <v>44651</v>
      </c>
      <c r="AC1162" s="1">
        <v>3</v>
      </c>
      <c r="AD1162" s="1" t="s">
        <v>2623</v>
      </c>
      <c r="AE1162" s="1">
        <v>1</v>
      </c>
      <c r="AF1162" s="1">
        <v>30</v>
      </c>
      <c r="AG1162" s="1">
        <v>0</v>
      </c>
      <c r="AN1162" s="1">
        <v>1</v>
      </c>
      <c r="AO1162" s="1">
        <v>1</v>
      </c>
      <c r="AP1162" s="275"/>
      <c r="AR1162" s="276">
        <v>1225713</v>
      </c>
      <c r="AS1162" s="1" t="s">
        <v>2632</v>
      </c>
      <c r="AT1162" s="1">
        <v>0</v>
      </c>
      <c r="AU1162" s="1">
        <v>0</v>
      </c>
      <c r="AV1162" s="1" t="s">
        <v>2625</v>
      </c>
      <c r="AW1162" s="1" t="s">
        <v>2626</v>
      </c>
      <c r="AX1162" s="1">
        <v>5</v>
      </c>
      <c r="BC1162" s="1">
        <v>1</v>
      </c>
      <c r="BD1162" s="1">
        <v>7</v>
      </c>
      <c r="BE1162" s="1">
        <v>2</v>
      </c>
      <c r="BF1162" s="296">
        <v>6948927</v>
      </c>
    </row>
    <row r="1163" spans="1:58" x14ac:dyDescent="0.3">
      <c r="A1163" s="273">
        <f t="shared" si="67"/>
        <v>0</v>
      </c>
      <c r="B1163" s="1" t="s">
        <v>2621</v>
      </c>
      <c r="C1163" s="274">
        <v>26627667</v>
      </c>
      <c r="D1163" s="1">
        <v>144220</v>
      </c>
      <c r="E1163" s="1">
        <v>4</v>
      </c>
      <c r="F1163" s="1" t="s">
        <v>4745</v>
      </c>
      <c r="G1163" s="275">
        <v>44419</v>
      </c>
      <c r="H1163" s="275">
        <v>45808</v>
      </c>
      <c r="I1163" s="1">
        <v>180</v>
      </c>
      <c r="J1163" s="1">
        <v>1</v>
      </c>
      <c r="K1163" s="1">
        <v>0</v>
      </c>
      <c r="L1163" s="1">
        <v>30</v>
      </c>
      <c r="M1163" s="1">
        <v>2</v>
      </c>
      <c r="N1163" s="1">
        <v>17.690000000000001</v>
      </c>
      <c r="O1163" s="1">
        <v>19.2</v>
      </c>
      <c r="P1163" s="1">
        <v>8000000</v>
      </c>
      <c r="Q1163" s="1">
        <v>249229</v>
      </c>
      <c r="R1163" s="1">
        <v>8000000</v>
      </c>
      <c r="S1163" s="1">
        <v>266598</v>
      </c>
      <c r="T1163" s="1">
        <v>0</v>
      </c>
      <c r="U1163" s="1">
        <v>0</v>
      </c>
      <c r="W1163" s="1">
        <v>1413871</v>
      </c>
      <c r="X1163" s="1">
        <v>266598</v>
      </c>
      <c r="Y1163" s="1">
        <v>441531</v>
      </c>
      <c r="AB1163" s="275">
        <v>44480</v>
      </c>
      <c r="AC1163" s="1">
        <v>1</v>
      </c>
      <c r="AD1163" s="1" t="s">
        <v>2623</v>
      </c>
      <c r="AE1163" s="1">
        <v>1</v>
      </c>
      <c r="AF1163" s="1">
        <v>30</v>
      </c>
      <c r="AG1163" s="1">
        <v>859792</v>
      </c>
      <c r="AN1163" s="1">
        <v>1</v>
      </c>
      <c r="AO1163" s="1">
        <v>1</v>
      </c>
      <c r="AR1163" s="276">
        <v>1329492</v>
      </c>
      <c r="AS1163" s="1" t="s">
        <v>2657</v>
      </c>
      <c r="AT1163" s="1">
        <v>0</v>
      </c>
      <c r="AU1163" s="1">
        <v>0</v>
      </c>
      <c r="AX1163" s="1">
        <v>5</v>
      </c>
      <c r="BC1163" s="1">
        <v>1</v>
      </c>
      <c r="BD1163" s="1">
        <v>7</v>
      </c>
      <c r="BE1163" s="1">
        <v>2</v>
      </c>
      <c r="BF1163" s="296">
        <v>10073553</v>
      </c>
    </row>
    <row r="1164" spans="1:58" x14ac:dyDescent="0.3">
      <c r="A1164" s="273">
        <f t="shared" si="67"/>
        <v>0</v>
      </c>
      <c r="B1164" s="1" t="s">
        <v>2621</v>
      </c>
      <c r="C1164" s="274">
        <v>26684224</v>
      </c>
      <c r="D1164" s="1">
        <v>144105</v>
      </c>
      <c r="E1164" s="1">
        <v>4</v>
      </c>
      <c r="F1164" s="1" t="s">
        <v>4511</v>
      </c>
      <c r="G1164" s="275">
        <v>44327</v>
      </c>
      <c r="H1164" s="275">
        <v>45443</v>
      </c>
      <c r="I1164" s="1">
        <v>1</v>
      </c>
      <c r="J1164" s="1">
        <v>1</v>
      </c>
      <c r="K1164" s="1">
        <v>11</v>
      </c>
      <c r="L1164" s="1">
        <v>30</v>
      </c>
      <c r="M1164" s="1">
        <v>2</v>
      </c>
      <c r="N1164" s="1">
        <v>7.03</v>
      </c>
      <c r="O1164" s="1">
        <v>7.26</v>
      </c>
      <c r="P1164" s="1">
        <v>20100499</v>
      </c>
      <c r="Q1164" s="1">
        <v>286043</v>
      </c>
      <c r="R1164" s="1">
        <v>14288648</v>
      </c>
      <c r="S1164" s="1">
        <v>0</v>
      </c>
      <c r="T1164" s="1">
        <v>0</v>
      </c>
      <c r="U1164" s="1">
        <v>0</v>
      </c>
      <c r="W1164" s="1">
        <v>0</v>
      </c>
      <c r="X1164" s="1">
        <v>0</v>
      </c>
      <c r="Y1164" s="1">
        <v>0</v>
      </c>
      <c r="Z1164" s="1" t="s">
        <v>3591</v>
      </c>
      <c r="AA1164" s="1" t="s">
        <v>2807</v>
      </c>
      <c r="AB1164" s="275">
        <v>44651</v>
      </c>
      <c r="AC1164" s="1">
        <v>1</v>
      </c>
      <c r="AD1164" s="1" t="s">
        <v>2623</v>
      </c>
      <c r="AE1164" s="1">
        <v>1</v>
      </c>
      <c r="AF1164" s="1">
        <v>30</v>
      </c>
      <c r="AG1164" s="1">
        <v>672</v>
      </c>
      <c r="AN1164" s="1">
        <v>1</v>
      </c>
      <c r="AO1164" s="1">
        <v>1</v>
      </c>
      <c r="AR1164" s="276">
        <v>2245509.31</v>
      </c>
      <c r="AS1164" s="1" t="s">
        <v>2632</v>
      </c>
      <c r="AT1164" s="1">
        <v>0</v>
      </c>
      <c r="AU1164" s="1">
        <v>0</v>
      </c>
      <c r="AV1164" s="1" t="s">
        <v>2625</v>
      </c>
      <c r="AW1164" s="1" t="s">
        <v>2626</v>
      </c>
      <c r="AX1164" s="1">
        <v>5</v>
      </c>
      <c r="BC1164" s="1">
        <v>1</v>
      </c>
      <c r="BD1164" s="1">
        <v>7</v>
      </c>
      <c r="BE1164" s="1">
        <v>2</v>
      </c>
      <c r="BF1164" s="296">
        <v>16685593.160297254</v>
      </c>
    </row>
    <row r="1165" spans="1:58" x14ac:dyDescent="0.3">
      <c r="A1165" s="273">
        <f t="shared" si="67"/>
        <v>0</v>
      </c>
      <c r="B1165" s="1" t="s">
        <v>2621</v>
      </c>
      <c r="C1165" s="274">
        <v>26684224</v>
      </c>
      <c r="D1165" s="1">
        <v>144205</v>
      </c>
      <c r="E1165" s="1">
        <v>4</v>
      </c>
      <c r="F1165" s="1" t="s">
        <v>2768</v>
      </c>
      <c r="G1165" s="275">
        <v>43594</v>
      </c>
      <c r="H1165" s="275">
        <v>44712</v>
      </c>
      <c r="I1165" s="1">
        <v>0</v>
      </c>
      <c r="J1165" s="1">
        <v>1</v>
      </c>
      <c r="K1165" s="1">
        <v>34</v>
      </c>
      <c r="L1165" s="1">
        <v>30</v>
      </c>
      <c r="M1165" s="1">
        <v>2</v>
      </c>
      <c r="N1165" s="1">
        <v>7.2</v>
      </c>
      <c r="O1165" s="1">
        <v>7.44</v>
      </c>
      <c r="P1165" s="1">
        <v>7054295</v>
      </c>
      <c r="Q1165" s="1">
        <v>218462</v>
      </c>
      <c r="R1165" s="1">
        <v>433014</v>
      </c>
      <c r="S1165" s="1">
        <v>0</v>
      </c>
      <c r="T1165" s="1">
        <v>0</v>
      </c>
      <c r="U1165" s="1">
        <v>0</v>
      </c>
      <c r="W1165" s="1">
        <v>0</v>
      </c>
      <c r="X1165" s="1">
        <v>0</v>
      </c>
      <c r="Y1165" s="1">
        <v>0</v>
      </c>
      <c r="AB1165" s="275">
        <v>44651</v>
      </c>
      <c r="AC1165" s="1">
        <v>1</v>
      </c>
      <c r="AD1165" s="1" t="s">
        <v>2623</v>
      </c>
      <c r="AE1165" s="1">
        <v>1</v>
      </c>
      <c r="AF1165" s="1">
        <v>30</v>
      </c>
      <c r="AG1165" s="1">
        <v>0</v>
      </c>
      <c r="AN1165" s="1">
        <v>1</v>
      </c>
      <c r="AO1165" s="1">
        <v>1</v>
      </c>
      <c r="AR1165" s="276">
        <v>68017.69</v>
      </c>
      <c r="AS1165" s="1" t="s">
        <v>2632</v>
      </c>
      <c r="AT1165" s="1">
        <v>0</v>
      </c>
      <c r="AU1165" s="1">
        <v>0</v>
      </c>
      <c r="AX1165" s="1">
        <v>5</v>
      </c>
      <c r="BC1165" s="1">
        <v>1</v>
      </c>
      <c r="BD1165" s="1">
        <v>7</v>
      </c>
      <c r="BE1165" s="1">
        <v>2</v>
      </c>
      <c r="BF1165" s="296">
        <v>505652.83970274555</v>
      </c>
    </row>
    <row r="1166" spans="1:58" x14ac:dyDescent="0.3">
      <c r="A1166" s="273">
        <f t="shared" si="67"/>
        <v>6187999.7270825719</v>
      </c>
      <c r="B1166" s="1" t="s">
        <v>2621</v>
      </c>
      <c r="C1166" s="274">
        <v>26679284</v>
      </c>
      <c r="D1166" s="1">
        <v>144105</v>
      </c>
      <c r="E1166" s="1">
        <v>4</v>
      </c>
      <c r="F1166" s="1" t="s">
        <v>4048</v>
      </c>
      <c r="G1166" s="275">
        <v>44158</v>
      </c>
      <c r="H1166" s="275">
        <v>45991</v>
      </c>
      <c r="I1166" s="1">
        <v>1</v>
      </c>
      <c r="J1166" s="1">
        <v>1</v>
      </c>
      <c r="K1166" s="1">
        <v>18</v>
      </c>
      <c r="L1166" s="1">
        <v>30</v>
      </c>
      <c r="M1166" s="1">
        <v>2</v>
      </c>
      <c r="N1166" s="1">
        <v>9</v>
      </c>
      <c r="O1166" s="1">
        <v>9.3800000000000008</v>
      </c>
      <c r="P1166" s="1">
        <v>15138185</v>
      </c>
      <c r="Q1166" s="1">
        <v>232189</v>
      </c>
      <c r="R1166" s="1">
        <v>11600157</v>
      </c>
      <c r="S1166" s="1">
        <v>0</v>
      </c>
      <c r="T1166" s="1">
        <v>0</v>
      </c>
      <c r="U1166" s="1">
        <v>0</v>
      </c>
      <c r="W1166" s="1">
        <v>0</v>
      </c>
      <c r="X1166" s="1">
        <v>0</v>
      </c>
      <c r="Y1166" s="1">
        <v>0</v>
      </c>
      <c r="Z1166" s="1" t="s">
        <v>2664</v>
      </c>
      <c r="AA1166" s="1" t="s">
        <v>2807</v>
      </c>
      <c r="AB1166" s="275">
        <v>44651</v>
      </c>
      <c r="AC1166" s="1">
        <v>1</v>
      </c>
      <c r="AD1166" s="1" t="s">
        <v>2623</v>
      </c>
      <c r="AE1166" s="1">
        <v>1</v>
      </c>
      <c r="AF1166" s="1">
        <v>30</v>
      </c>
      <c r="AG1166" s="1">
        <v>169</v>
      </c>
      <c r="AN1166" s="1">
        <v>1</v>
      </c>
      <c r="AO1166" s="1">
        <v>1</v>
      </c>
      <c r="AR1166" s="276">
        <v>609702.5</v>
      </c>
      <c r="AS1166" s="1" t="s">
        <v>2677</v>
      </c>
      <c r="AT1166" s="1">
        <v>0</v>
      </c>
      <c r="AU1166" s="1">
        <v>0</v>
      </c>
      <c r="AV1166" s="1" t="s">
        <v>2625</v>
      </c>
      <c r="AW1166" s="1" t="s">
        <v>2626</v>
      </c>
      <c r="AX1166" s="1">
        <v>5</v>
      </c>
      <c r="BC1166" s="1">
        <v>1</v>
      </c>
      <c r="BD1166" s="1">
        <v>7</v>
      </c>
      <c r="BE1166" s="1">
        <v>2</v>
      </c>
      <c r="BF1166" s="296">
        <v>4802454.7729174281</v>
      </c>
    </row>
    <row r="1167" spans="1:58" x14ac:dyDescent="0.3">
      <c r="A1167" s="273">
        <f t="shared" si="67"/>
        <v>20507066.000499859</v>
      </c>
      <c r="B1167" s="1" t="s">
        <v>2621</v>
      </c>
      <c r="C1167" s="274">
        <v>26679284</v>
      </c>
      <c r="D1167" s="1">
        <v>144205</v>
      </c>
      <c r="E1167" s="1">
        <v>3</v>
      </c>
      <c r="F1167" s="1" t="s">
        <v>4880</v>
      </c>
      <c r="G1167" s="275">
        <v>44307</v>
      </c>
      <c r="H1167" s="275">
        <v>45869</v>
      </c>
      <c r="I1167" s="1">
        <v>0</v>
      </c>
      <c r="J1167" s="1">
        <v>1</v>
      </c>
      <c r="K1167" s="1">
        <v>13</v>
      </c>
      <c r="L1167" s="1">
        <v>30</v>
      </c>
      <c r="M1167" s="1">
        <v>2</v>
      </c>
      <c r="N1167" s="1">
        <v>13.34</v>
      </c>
      <c r="O1167" s="1">
        <v>14.19</v>
      </c>
      <c r="P1167" s="1">
        <v>46744700</v>
      </c>
      <c r="Q1167" s="1">
        <v>972151</v>
      </c>
      <c r="R1167" s="1">
        <v>38443574</v>
      </c>
      <c r="S1167" s="1">
        <v>0</v>
      </c>
      <c r="T1167" s="1">
        <v>0</v>
      </c>
      <c r="U1167" s="1">
        <v>0</v>
      </c>
      <c r="W1167" s="1">
        <v>0</v>
      </c>
      <c r="X1167" s="1">
        <v>0</v>
      </c>
      <c r="Y1167" s="1">
        <v>0</v>
      </c>
      <c r="Z1167" s="1" t="s">
        <v>3734</v>
      </c>
      <c r="AA1167" s="1" t="s">
        <v>2807</v>
      </c>
      <c r="AB1167" s="275">
        <v>44651</v>
      </c>
      <c r="AC1167" s="1">
        <v>1</v>
      </c>
      <c r="AD1167" s="1" t="s">
        <v>2623</v>
      </c>
      <c r="AE1167" s="1">
        <v>1</v>
      </c>
      <c r="AF1167" s="1">
        <v>30</v>
      </c>
      <c r="AG1167" s="1">
        <v>0</v>
      </c>
      <c r="AN1167" s="1">
        <v>1</v>
      </c>
      <c r="AO1167" s="1">
        <v>1</v>
      </c>
      <c r="AP1167" s="1">
        <v>44307</v>
      </c>
      <c r="AQ1167" s="1" t="s">
        <v>2629</v>
      </c>
      <c r="AR1167" s="276">
        <v>2020902.25</v>
      </c>
      <c r="AS1167" s="1" t="s">
        <v>2632</v>
      </c>
      <c r="AT1167" s="1">
        <v>0</v>
      </c>
      <c r="AU1167" s="1">
        <v>0</v>
      </c>
      <c r="AX1167" s="1">
        <v>5</v>
      </c>
      <c r="BC1167" s="1">
        <v>1</v>
      </c>
      <c r="BD1167" s="1">
        <v>7</v>
      </c>
      <c r="BE1167" s="1">
        <v>2</v>
      </c>
      <c r="BF1167" s="296">
        <v>15915605.749500142</v>
      </c>
    </row>
    <row r="1168" spans="1:58" x14ac:dyDescent="0.3">
      <c r="A1168" s="273">
        <f t="shared" si="67"/>
        <v>1389677.2724175698</v>
      </c>
      <c r="B1168" s="1" t="s">
        <v>2621</v>
      </c>
      <c r="C1168" s="274">
        <v>26679284</v>
      </c>
      <c r="D1168" s="1">
        <v>144205</v>
      </c>
      <c r="E1168" s="1">
        <v>4</v>
      </c>
      <c r="F1168" s="1" t="s">
        <v>5041</v>
      </c>
      <c r="G1168" s="275">
        <v>44467</v>
      </c>
      <c r="H1168" s="275">
        <v>45565</v>
      </c>
      <c r="I1168" s="1">
        <v>0</v>
      </c>
      <c r="J1168" s="1">
        <v>1</v>
      </c>
      <c r="K1168" s="1">
        <v>6</v>
      </c>
      <c r="L1168" s="1">
        <v>30</v>
      </c>
      <c r="M1168" s="1">
        <v>2</v>
      </c>
      <c r="N1168" s="1">
        <v>17.690000000000001</v>
      </c>
      <c r="O1168" s="1">
        <v>19.2</v>
      </c>
      <c r="P1168" s="1">
        <v>3000000</v>
      </c>
      <c r="Q1168" s="1">
        <v>108613</v>
      </c>
      <c r="R1168" s="1">
        <v>2605241</v>
      </c>
      <c r="S1168" s="1">
        <v>0</v>
      </c>
      <c r="T1168" s="1">
        <v>0</v>
      </c>
      <c r="U1168" s="1">
        <v>0</v>
      </c>
      <c r="W1168" s="1">
        <v>0</v>
      </c>
      <c r="X1168" s="1">
        <v>0</v>
      </c>
      <c r="Y1168" s="1">
        <v>0</v>
      </c>
      <c r="AB1168" s="275">
        <v>44651</v>
      </c>
      <c r="AC1168" s="1">
        <v>1</v>
      </c>
      <c r="AD1168" s="1" t="s">
        <v>2623</v>
      </c>
      <c r="AE1168" s="1">
        <v>1</v>
      </c>
      <c r="AF1168" s="1">
        <v>30</v>
      </c>
      <c r="AG1168" s="1">
        <v>0</v>
      </c>
      <c r="AN1168" s="1">
        <v>1</v>
      </c>
      <c r="AO1168" s="1">
        <v>1</v>
      </c>
      <c r="AR1168" s="276">
        <v>136996.25</v>
      </c>
      <c r="AS1168" s="1" t="s">
        <v>2657</v>
      </c>
      <c r="AT1168" s="1">
        <v>0</v>
      </c>
      <c r="AU1168" s="1">
        <v>0</v>
      </c>
      <c r="AX1168" s="1">
        <v>5</v>
      </c>
      <c r="BC1168" s="1">
        <v>1</v>
      </c>
      <c r="BD1168" s="1">
        <v>7</v>
      </c>
      <c r="BE1168" s="1">
        <v>2</v>
      </c>
      <c r="BF1168" s="296">
        <v>1078567.4775824302</v>
      </c>
    </row>
    <row r="1169" spans="1:58" x14ac:dyDescent="0.3">
      <c r="A1169" s="273">
        <f t="shared" si="67"/>
        <v>12830451.619382478</v>
      </c>
      <c r="B1169" s="1" t="s">
        <v>2621</v>
      </c>
      <c r="C1169" s="274">
        <v>27082442</v>
      </c>
      <c r="D1169" s="1">
        <v>144105</v>
      </c>
      <c r="E1169" s="1">
        <v>4</v>
      </c>
      <c r="F1169" s="1" t="s">
        <v>4390</v>
      </c>
      <c r="G1169" s="275">
        <v>44298</v>
      </c>
      <c r="H1169" s="275">
        <v>46783</v>
      </c>
      <c r="I1169" s="1">
        <v>1</v>
      </c>
      <c r="J1169" s="1">
        <v>1</v>
      </c>
      <c r="K1169" s="1">
        <v>11</v>
      </c>
      <c r="L1169" s="1">
        <v>30</v>
      </c>
      <c r="M1169" s="1">
        <v>2</v>
      </c>
      <c r="N1169" s="1">
        <v>9</v>
      </c>
      <c r="O1169" s="1">
        <v>9.3800000000000008</v>
      </c>
      <c r="P1169" s="1">
        <v>47272589</v>
      </c>
      <c r="Q1169" s="1">
        <v>269677</v>
      </c>
      <c r="R1169" s="1">
        <v>23154140</v>
      </c>
      <c r="S1169" s="1">
        <v>0</v>
      </c>
      <c r="T1169" s="1">
        <v>0</v>
      </c>
      <c r="U1169" s="1">
        <v>0</v>
      </c>
      <c r="V1169" s="275"/>
      <c r="W1169" s="1">
        <v>0</v>
      </c>
      <c r="X1169" s="1">
        <v>0</v>
      </c>
      <c r="Y1169" s="1">
        <v>0</v>
      </c>
      <c r="Z1169" s="1" t="s">
        <v>5733</v>
      </c>
      <c r="AA1169" s="1" t="s">
        <v>2807</v>
      </c>
      <c r="AB1169" s="275">
        <v>44651</v>
      </c>
      <c r="AC1169" s="1">
        <v>1</v>
      </c>
      <c r="AD1169" s="1" t="s">
        <v>2623</v>
      </c>
      <c r="AE1169" s="1">
        <v>1</v>
      </c>
      <c r="AF1169" s="1">
        <v>30</v>
      </c>
      <c r="AG1169" s="1">
        <v>99</v>
      </c>
      <c r="AN1169" s="1">
        <v>1</v>
      </c>
      <c r="AO1169" s="1">
        <v>1</v>
      </c>
      <c r="AR1169" s="276">
        <v>1224622.68</v>
      </c>
      <c r="AS1169" s="1" t="s">
        <v>2677</v>
      </c>
      <c r="AT1169" s="1">
        <v>0</v>
      </c>
      <c r="AU1169" s="1">
        <v>0</v>
      </c>
      <c r="AV1169" s="1" t="s">
        <v>2625</v>
      </c>
      <c r="AW1169" s="1" t="s">
        <v>2626</v>
      </c>
      <c r="AX1169" s="1">
        <v>5</v>
      </c>
      <c r="BC1169" s="1">
        <v>1</v>
      </c>
      <c r="BD1169" s="1">
        <v>7</v>
      </c>
      <c r="BE1169" s="1">
        <v>2</v>
      </c>
      <c r="BF1169" s="296">
        <v>9099065.700617522</v>
      </c>
    </row>
    <row r="1170" spans="1:58" x14ac:dyDescent="0.3">
      <c r="A1170" s="273">
        <f t="shared" si="67"/>
        <v>355677.72525814443</v>
      </c>
      <c r="B1170" s="1" t="s">
        <v>2621</v>
      </c>
      <c r="C1170" s="274">
        <v>27082442</v>
      </c>
      <c r="D1170" s="1">
        <v>144205</v>
      </c>
      <c r="E1170" s="1">
        <v>4</v>
      </c>
      <c r="F1170" s="1" t="s">
        <v>6453</v>
      </c>
      <c r="G1170" s="275">
        <v>44631</v>
      </c>
      <c r="H1170" s="275">
        <v>45382</v>
      </c>
      <c r="I1170" s="1">
        <v>0</v>
      </c>
      <c r="J1170" s="1">
        <v>1</v>
      </c>
      <c r="K1170" s="1">
        <v>0</v>
      </c>
      <c r="L1170" s="1">
        <v>30</v>
      </c>
      <c r="M1170" s="1">
        <v>2</v>
      </c>
      <c r="N1170" s="1">
        <v>17.690000000000001</v>
      </c>
      <c r="O1170" s="1">
        <v>19.2</v>
      </c>
      <c r="P1170" s="1">
        <v>641900</v>
      </c>
      <c r="Q1170" s="1">
        <v>32078</v>
      </c>
      <c r="R1170" s="1">
        <v>641900</v>
      </c>
      <c r="S1170" s="1">
        <v>5996</v>
      </c>
      <c r="T1170" s="1">
        <v>0</v>
      </c>
      <c r="U1170" s="1">
        <v>0</v>
      </c>
      <c r="W1170" s="1">
        <v>0</v>
      </c>
      <c r="X1170" s="1">
        <v>0</v>
      </c>
      <c r="Y1170" s="1">
        <v>0</v>
      </c>
      <c r="AB1170" s="275">
        <v>44631</v>
      </c>
      <c r="AC1170" s="1">
        <v>1</v>
      </c>
      <c r="AD1170" s="1" t="s">
        <v>2623</v>
      </c>
      <c r="AE1170" s="1">
        <v>1</v>
      </c>
      <c r="AF1170" s="1">
        <v>30</v>
      </c>
      <c r="AG1170" s="1">
        <v>0</v>
      </c>
      <c r="AN1170" s="1">
        <v>1</v>
      </c>
      <c r="AO1170" s="1">
        <v>1</v>
      </c>
      <c r="AR1170" s="276">
        <v>33969.75</v>
      </c>
      <c r="AS1170" s="1" t="s">
        <v>2657</v>
      </c>
      <c r="AT1170" s="1">
        <v>0</v>
      </c>
      <c r="AU1170" s="1">
        <v>0</v>
      </c>
      <c r="AX1170" s="1">
        <v>5</v>
      </c>
      <c r="BC1170" s="1">
        <v>1</v>
      </c>
      <c r="BD1170" s="1">
        <v>7</v>
      </c>
      <c r="BE1170" s="1">
        <v>2</v>
      </c>
      <c r="BF1170" s="296">
        <v>252252.52474185554</v>
      </c>
    </row>
    <row r="1171" spans="1:58" x14ac:dyDescent="0.3">
      <c r="A1171" s="273">
        <f t="shared" si="67"/>
        <v>298138.09080523718</v>
      </c>
      <c r="B1171" s="1" t="s">
        <v>2621</v>
      </c>
      <c r="C1171" s="274">
        <v>27082442</v>
      </c>
      <c r="D1171" s="1">
        <v>144205</v>
      </c>
      <c r="E1171" s="1">
        <v>4</v>
      </c>
      <c r="F1171" s="1" t="s">
        <v>6493</v>
      </c>
      <c r="G1171" s="275">
        <v>44650</v>
      </c>
      <c r="H1171" s="275">
        <v>45382</v>
      </c>
      <c r="I1171" s="1">
        <v>0</v>
      </c>
      <c r="J1171" s="1">
        <v>1</v>
      </c>
      <c r="K1171" s="1">
        <v>0</v>
      </c>
      <c r="L1171" s="1">
        <v>30</v>
      </c>
      <c r="M1171" s="1">
        <v>2</v>
      </c>
      <c r="N1171" s="1">
        <v>17.7</v>
      </c>
      <c r="O1171" s="1">
        <v>19.2</v>
      </c>
      <c r="P1171" s="1">
        <v>538000</v>
      </c>
      <c r="Q1171" s="1">
        <v>26886</v>
      </c>
      <c r="R1171" s="1">
        <v>538000</v>
      </c>
      <c r="S1171" s="1">
        <v>0</v>
      </c>
      <c r="T1171" s="1">
        <v>0</v>
      </c>
      <c r="U1171" s="1">
        <v>0</v>
      </c>
      <c r="W1171" s="1">
        <v>0</v>
      </c>
      <c r="X1171" s="1">
        <v>0</v>
      </c>
      <c r="Y1171" s="1">
        <v>0</v>
      </c>
      <c r="AB1171" s="275">
        <v>44650</v>
      </c>
      <c r="AC1171" s="1">
        <v>1</v>
      </c>
      <c r="AD1171" s="1" t="s">
        <v>2623</v>
      </c>
      <c r="AE1171" s="1">
        <v>1</v>
      </c>
      <c r="AF1171" s="1">
        <v>30</v>
      </c>
      <c r="AG1171" s="1">
        <v>0</v>
      </c>
      <c r="AN1171" s="1">
        <v>1</v>
      </c>
      <c r="AO1171" s="1">
        <v>1</v>
      </c>
      <c r="AR1171" s="276">
        <v>28439.79</v>
      </c>
      <c r="AS1171" s="1" t="s">
        <v>2657</v>
      </c>
      <c r="AT1171" s="1">
        <v>0</v>
      </c>
      <c r="AU1171" s="1">
        <v>0</v>
      </c>
      <c r="AX1171" s="1">
        <v>5</v>
      </c>
      <c r="BC1171" s="1">
        <v>1</v>
      </c>
      <c r="BD1171" s="1">
        <v>7</v>
      </c>
      <c r="BE1171" s="1">
        <v>2</v>
      </c>
      <c r="BF1171" s="296">
        <v>211422.11919476287</v>
      </c>
    </row>
    <row r="1172" spans="1:58" x14ac:dyDescent="0.3">
      <c r="A1172" s="273">
        <f t="shared" si="67"/>
        <v>309700.56455414044</v>
      </c>
      <c r="B1172" s="1" t="s">
        <v>2621</v>
      </c>
      <c r="C1172" s="274">
        <v>27082442</v>
      </c>
      <c r="D1172" s="1">
        <v>144205</v>
      </c>
      <c r="E1172" s="1">
        <v>4</v>
      </c>
      <c r="F1172" s="1" t="s">
        <v>6494</v>
      </c>
      <c r="G1172" s="275">
        <v>44650</v>
      </c>
      <c r="H1172" s="275">
        <v>45382</v>
      </c>
      <c r="I1172" s="1">
        <v>0</v>
      </c>
      <c r="J1172" s="1">
        <v>1</v>
      </c>
      <c r="K1172" s="1">
        <v>0</v>
      </c>
      <c r="L1172" s="1">
        <v>30</v>
      </c>
      <c r="M1172" s="1">
        <v>2</v>
      </c>
      <c r="N1172" s="1">
        <v>17.7</v>
      </c>
      <c r="O1172" s="1">
        <v>19.2</v>
      </c>
      <c r="P1172" s="1">
        <v>559000</v>
      </c>
      <c r="Q1172" s="1">
        <v>27935</v>
      </c>
      <c r="R1172" s="1">
        <v>559000</v>
      </c>
      <c r="S1172" s="1">
        <v>0</v>
      </c>
      <c r="T1172" s="1">
        <v>0</v>
      </c>
      <c r="U1172" s="1">
        <v>0</v>
      </c>
      <c r="W1172" s="1">
        <v>0</v>
      </c>
      <c r="X1172" s="1">
        <v>0</v>
      </c>
      <c r="Y1172" s="1">
        <v>0</v>
      </c>
      <c r="AB1172" s="275">
        <v>44650</v>
      </c>
      <c r="AC1172" s="1">
        <v>1</v>
      </c>
      <c r="AD1172" s="1" t="s">
        <v>2623</v>
      </c>
      <c r="AE1172" s="1">
        <v>1</v>
      </c>
      <c r="AF1172" s="1">
        <v>30</v>
      </c>
      <c r="AG1172" s="1">
        <v>0</v>
      </c>
      <c r="AN1172" s="1">
        <v>1</v>
      </c>
      <c r="AO1172" s="1">
        <v>1</v>
      </c>
      <c r="AR1172" s="276">
        <v>29624.78</v>
      </c>
      <c r="AS1172" s="1" t="s">
        <v>2657</v>
      </c>
      <c r="AT1172" s="1">
        <v>0</v>
      </c>
      <c r="AU1172" s="1">
        <v>0</v>
      </c>
      <c r="AX1172" s="1">
        <v>5</v>
      </c>
      <c r="BC1172" s="1">
        <v>1</v>
      </c>
      <c r="BD1172" s="1">
        <v>7</v>
      </c>
      <c r="BE1172" s="1">
        <v>2</v>
      </c>
      <c r="BF1172" s="296">
        <v>219674.65544585956</v>
      </c>
    </row>
    <row r="1173" spans="1:58" x14ac:dyDescent="0.3">
      <c r="A1173" s="273">
        <f t="shared" si="67"/>
        <v>5479415.7098263856</v>
      </c>
      <c r="B1173" s="1" t="s">
        <v>2621</v>
      </c>
      <c r="C1173" s="274">
        <v>27082606</v>
      </c>
      <c r="D1173" s="1">
        <v>144105</v>
      </c>
      <c r="E1173" s="1">
        <v>4</v>
      </c>
      <c r="F1173" s="1" t="s">
        <v>2736</v>
      </c>
      <c r="G1173" s="275">
        <v>43609</v>
      </c>
      <c r="H1173" s="275">
        <v>45443</v>
      </c>
      <c r="I1173" s="1">
        <v>0</v>
      </c>
      <c r="J1173" s="1">
        <v>1</v>
      </c>
      <c r="K1173" s="1">
        <v>34</v>
      </c>
      <c r="L1173" s="1">
        <v>30</v>
      </c>
      <c r="M1173" s="1">
        <v>2</v>
      </c>
      <c r="N1173" s="1">
        <v>9.23</v>
      </c>
      <c r="O1173" s="1">
        <v>9.64</v>
      </c>
      <c r="P1173" s="1">
        <v>25079734</v>
      </c>
      <c r="Q1173" s="1">
        <v>523540</v>
      </c>
      <c r="R1173" s="1">
        <v>12293343</v>
      </c>
      <c r="S1173" s="1">
        <v>0</v>
      </c>
      <c r="T1173" s="1">
        <v>0</v>
      </c>
      <c r="U1173" s="1">
        <v>0</v>
      </c>
      <c r="W1173" s="1">
        <v>0</v>
      </c>
      <c r="X1173" s="1">
        <v>0</v>
      </c>
      <c r="Y1173" s="1">
        <v>0</v>
      </c>
      <c r="AB1173" s="275">
        <v>44651</v>
      </c>
      <c r="AC1173" s="1">
        <v>1</v>
      </c>
      <c r="AD1173" s="1" t="s">
        <v>2623</v>
      </c>
      <c r="AE1173" s="1">
        <v>1</v>
      </c>
      <c r="AF1173" s="1">
        <v>30</v>
      </c>
      <c r="AG1173" s="1">
        <v>0</v>
      </c>
      <c r="AN1173" s="1">
        <v>1</v>
      </c>
      <c r="AO1173" s="1">
        <v>1</v>
      </c>
      <c r="AR1173" s="276">
        <v>759716.27</v>
      </c>
      <c r="AS1173" s="1" t="s">
        <v>2624</v>
      </c>
      <c r="AT1173" s="1">
        <v>0</v>
      </c>
      <c r="AU1173" s="1">
        <v>0</v>
      </c>
      <c r="AV1173" s="1" t="s">
        <v>2625</v>
      </c>
      <c r="AW1173" s="1" t="s">
        <v>2626</v>
      </c>
      <c r="AX1173" s="1">
        <v>5</v>
      </c>
      <c r="BC1173" s="1">
        <v>1</v>
      </c>
      <c r="BD1173" s="1">
        <v>7</v>
      </c>
      <c r="BE1173" s="1">
        <v>2</v>
      </c>
      <c r="BF1173" s="296">
        <v>6054211.0201736148</v>
      </c>
    </row>
    <row r="1174" spans="1:58" x14ac:dyDescent="0.3">
      <c r="A1174" s="273">
        <f t="shared" si="67"/>
        <v>10709050.270173617</v>
      </c>
      <c r="B1174" s="1" t="s">
        <v>2621</v>
      </c>
      <c r="C1174" s="274">
        <v>27082606</v>
      </c>
      <c r="D1174" s="1">
        <v>144105</v>
      </c>
      <c r="E1174" s="1">
        <v>4</v>
      </c>
      <c r="F1174" s="1" t="s">
        <v>3714</v>
      </c>
      <c r="G1174" s="275">
        <v>44174</v>
      </c>
      <c r="H1174" s="275">
        <v>45291</v>
      </c>
      <c r="I1174" s="1">
        <v>0</v>
      </c>
      <c r="J1174" s="1">
        <v>1</v>
      </c>
      <c r="K1174" s="1">
        <v>17</v>
      </c>
      <c r="L1174" s="1">
        <v>30</v>
      </c>
      <c r="M1174" s="1">
        <v>2</v>
      </c>
      <c r="N1174" s="1">
        <v>11.1</v>
      </c>
      <c r="O1174" s="1">
        <v>11.68</v>
      </c>
      <c r="P1174" s="1">
        <v>39479622</v>
      </c>
      <c r="Q1174" s="1">
        <v>1042473</v>
      </c>
      <c r="R1174" s="1">
        <v>24025878</v>
      </c>
      <c r="S1174" s="1">
        <v>0</v>
      </c>
      <c r="T1174" s="1">
        <v>0</v>
      </c>
      <c r="U1174" s="1">
        <v>0</v>
      </c>
      <c r="W1174" s="1">
        <v>0</v>
      </c>
      <c r="X1174" s="1">
        <v>0</v>
      </c>
      <c r="Y1174" s="1">
        <v>0</v>
      </c>
      <c r="Z1174" s="1" t="s">
        <v>5721</v>
      </c>
      <c r="AA1174" s="1" t="s">
        <v>3609</v>
      </c>
      <c r="AB1174" s="275">
        <v>44651</v>
      </c>
      <c r="AC1174" s="1">
        <v>1</v>
      </c>
      <c r="AD1174" s="1" t="s">
        <v>2623</v>
      </c>
      <c r="AE1174" s="1">
        <v>1</v>
      </c>
      <c r="AF1174" s="1">
        <v>30</v>
      </c>
      <c r="AG1174" s="1">
        <v>0</v>
      </c>
      <c r="AN1174" s="1">
        <v>1</v>
      </c>
      <c r="AO1174" s="1">
        <v>1</v>
      </c>
      <c r="AR1174" s="276">
        <v>1484591.75</v>
      </c>
      <c r="AS1174" s="1" t="s">
        <v>2624</v>
      </c>
      <c r="AT1174" s="1">
        <v>0</v>
      </c>
      <c r="AU1174" s="1">
        <v>0</v>
      </c>
      <c r="AV1174" s="1" t="s">
        <v>2625</v>
      </c>
      <c r="AW1174" s="1" t="s">
        <v>2626</v>
      </c>
      <c r="AX1174" s="1">
        <v>5</v>
      </c>
      <c r="BC1174" s="1">
        <v>1</v>
      </c>
      <c r="BD1174" s="1">
        <v>7</v>
      </c>
      <c r="BE1174" s="1">
        <v>2</v>
      </c>
      <c r="BF1174" s="296">
        <v>11832235.979826383</v>
      </c>
    </row>
    <row r="1175" spans="1:58" x14ac:dyDescent="0.3">
      <c r="A1175" s="273">
        <f t="shared" si="67"/>
        <v>0</v>
      </c>
      <c r="B1175" s="1" t="s">
        <v>2621</v>
      </c>
      <c r="C1175" s="274">
        <v>27082746</v>
      </c>
      <c r="D1175" s="1">
        <v>144205</v>
      </c>
      <c r="E1175" s="1">
        <v>4</v>
      </c>
      <c r="F1175" s="1" t="s">
        <v>5216</v>
      </c>
      <c r="G1175" s="275">
        <v>44547</v>
      </c>
      <c r="H1175" s="275">
        <v>45291</v>
      </c>
      <c r="I1175" s="1">
        <v>0</v>
      </c>
      <c r="J1175" s="1">
        <v>1</v>
      </c>
      <c r="K1175" s="1">
        <v>3</v>
      </c>
      <c r="L1175" s="1">
        <v>30</v>
      </c>
      <c r="M1175" s="1">
        <v>2</v>
      </c>
      <c r="N1175" s="1">
        <v>7.2</v>
      </c>
      <c r="O1175" s="1">
        <v>7.44</v>
      </c>
      <c r="P1175" s="1">
        <v>5030557</v>
      </c>
      <c r="Q1175" s="1">
        <v>226609</v>
      </c>
      <c r="R1175" s="1">
        <v>4442642</v>
      </c>
      <c r="S1175" s="1">
        <v>0</v>
      </c>
      <c r="T1175" s="1">
        <v>0</v>
      </c>
      <c r="U1175" s="1">
        <v>0</v>
      </c>
      <c r="W1175" s="1">
        <v>0</v>
      </c>
      <c r="X1175" s="1">
        <v>0</v>
      </c>
      <c r="Y1175" s="1">
        <v>0</v>
      </c>
      <c r="AB1175" s="275">
        <v>44651</v>
      </c>
      <c r="AC1175" s="1">
        <v>1</v>
      </c>
      <c r="AD1175" s="1" t="s">
        <v>2623</v>
      </c>
      <c r="AE1175" s="1">
        <v>1</v>
      </c>
      <c r="AF1175" s="1">
        <v>30</v>
      </c>
      <c r="AG1175" s="1">
        <v>0</v>
      </c>
      <c r="AN1175" s="1">
        <v>1</v>
      </c>
      <c r="AO1175" s="1">
        <v>1</v>
      </c>
      <c r="AR1175" s="276">
        <v>870352</v>
      </c>
      <c r="AS1175" s="1" t="s">
        <v>2632</v>
      </c>
      <c r="AT1175" s="1">
        <v>0</v>
      </c>
      <c r="AU1175" s="1">
        <v>0</v>
      </c>
      <c r="AX1175" s="1">
        <v>5</v>
      </c>
      <c r="BC1175" s="1">
        <v>1</v>
      </c>
      <c r="BD1175" s="1">
        <v>7</v>
      </c>
      <c r="BE1175" s="1">
        <v>2</v>
      </c>
      <c r="BF1175" s="296">
        <v>6092410</v>
      </c>
    </row>
    <row r="1176" spans="1:58" x14ac:dyDescent="0.3">
      <c r="A1176" s="273">
        <f t="shared" si="67"/>
        <v>11367690</v>
      </c>
      <c r="B1176" s="1" t="s">
        <v>2621</v>
      </c>
      <c r="C1176" s="274">
        <v>27087682</v>
      </c>
      <c r="D1176" s="1">
        <v>144105</v>
      </c>
      <c r="E1176" s="1">
        <v>4</v>
      </c>
      <c r="F1176" s="1" t="s">
        <v>4934</v>
      </c>
      <c r="G1176" s="275">
        <v>44308</v>
      </c>
      <c r="H1176" s="275">
        <v>45838</v>
      </c>
      <c r="I1176" s="1">
        <v>1</v>
      </c>
      <c r="J1176" s="1">
        <v>1</v>
      </c>
      <c r="K1176" s="1">
        <v>12</v>
      </c>
      <c r="L1176" s="1">
        <v>30</v>
      </c>
      <c r="M1176" s="1">
        <v>2</v>
      </c>
      <c r="N1176" s="1">
        <v>7.83</v>
      </c>
      <c r="O1176" s="1">
        <v>8.11</v>
      </c>
      <c r="P1176" s="1">
        <v>40113252</v>
      </c>
      <c r="Q1176" s="1">
        <v>591248</v>
      </c>
      <c r="R1176" s="1">
        <v>32348139</v>
      </c>
      <c r="S1176" s="1">
        <v>0</v>
      </c>
      <c r="T1176" s="1">
        <v>0</v>
      </c>
      <c r="U1176" s="1">
        <v>0</v>
      </c>
      <c r="W1176" s="1">
        <v>0</v>
      </c>
      <c r="X1176" s="1">
        <v>0</v>
      </c>
      <c r="Y1176" s="1">
        <v>0</v>
      </c>
      <c r="Z1176" s="1" t="s">
        <v>3591</v>
      </c>
      <c r="AA1176" s="1" t="s">
        <v>2807</v>
      </c>
      <c r="AB1176" s="275">
        <v>44651</v>
      </c>
      <c r="AC1176" s="1">
        <v>1</v>
      </c>
      <c r="AD1176" s="1" t="s">
        <v>2623</v>
      </c>
      <c r="AE1176" s="1">
        <v>1</v>
      </c>
      <c r="AF1176" s="1">
        <v>30</v>
      </c>
      <c r="AG1176" s="1">
        <v>673</v>
      </c>
      <c r="AN1176" s="1">
        <v>1</v>
      </c>
      <c r="AO1176" s="1">
        <v>1</v>
      </c>
      <c r="AR1176" s="276">
        <v>2429014</v>
      </c>
      <c r="AS1176" s="1" t="s">
        <v>2632</v>
      </c>
      <c r="AT1176" s="1">
        <v>0</v>
      </c>
      <c r="AU1176" s="1">
        <v>0</v>
      </c>
      <c r="AV1176" s="1" t="s">
        <v>2625</v>
      </c>
      <c r="AW1176" s="1" t="s">
        <v>2626</v>
      </c>
      <c r="AX1176" s="1">
        <v>5</v>
      </c>
      <c r="BC1176" s="1">
        <v>1</v>
      </c>
      <c r="BD1176" s="1">
        <v>7</v>
      </c>
      <c r="BE1176" s="1">
        <v>2</v>
      </c>
      <c r="BF1176" s="296">
        <v>18551435</v>
      </c>
    </row>
    <row r="1177" spans="1:58" x14ac:dyDescent="0.3">
      <c r="A1177" s="273">
        <f t="shared" si="67"/>
        <v>0</v>
      </c>
      <c r="B1177" s="1" t="s">
        <v>2621</v>
      </c>
      <c r="C1177" s="274">
        <v>27260886</v>
      </c>
      <c r="D1177" s="1">
        <v>144205</v>
      </c>
      <c r="E1177" s="1">
        <v>4</v>
      </c>
      <c r="F1177" s="1" t="s">
        <v>2644</v>
      </c>
      <c r="G1177" s="275">
        <v>43650</v>
      </c>
      <c r="H1177" s="275">
        <v>44957</v>
      </c>
      <c r="I1177" s="1">
        <v>0</v>
      </c>
      <c r="J1177" s="1">
        <v>1</v>
      </c>
      <c r="K1177" s="1">
        <v>37</v>
      </c>
      <c r="L1177" s="1">
        <v>30</v>
      </c>
      <c r="M1177" s="1">
        <v>2</v>
      </c>
      <c r="N1177" s="1">
        <v>18</v>
      </c>
      <c r="O1177" s="1">
        <v>19.559999999999999</v>
      </c>
      <c r="P1177" s="1">
        <v>25357907</v>
      </c>
      <c r="Q1177" s="1">
        <v>673771</v>
      </c>
      <c r="R1177" s="1">
        <v>7155804</v>
      </c>
      <c r="S1177" s="1">
        <v>0</v>
      </c>
      <c r="T1177" s="1">
        <v>0</v>
      </c>
      <c r="U1177" s="1">
        <v>0</v>
      </c>
      <c r="W1177" s="1">
        <v>0</v>
      </c>
      <c r="X1177" s="1">
        <v>0</v>
      </c>
      <c r="Y1177" s="1">
        <v>0</v>
      </c>
      <c r="Z1177" s="1" t="s">
        <v>2650</v>
      </c>
      <c r="AA1177" s="1" t="s">
        <v>2704</v>
      </c>
      <c r="AB1177" s="275">
        <v>44651</v>
      </c>
      <c r="AC1177" s="1">
        <v>1</v>
      </c>
      <c r="AD1177" s="1" t="s">
        <v>2623</v>
      </c>
      <c r="AE1177" s="1">
        <v>1</v>
      </c>
      <c r="AF1177" s="1">
        <v>30</v>
      </c>
      <c r="AG1177" s="1">
        <v>0</v>
      </c>
      <c r="AN1177" s="1">
        <v>1</v>
      </c>
      <c r="AO1177" s="1">
        <v>1</v>
      </c>
      <c r="AR1177" s="276">
        <v>964879.91</v>
      </c>
      <c r="AS1177" s="1" t="s">
        <v>2632</v>
      </c>
      <c r="AT1177" s="1">
        <v>0</v>
      </c>
      <c r="AU1177" s="1">
        <v>0</v>
      </c>
      <c r="AX1177" s="1">
        <v>5</v>
      </c>
      <c r="BC1177" s="1">
        <v>1</v>
      </c>
      <c r="BD1177" s="1">
        <v>7</v>
      </c>
      <c r="BE1177" s="1">
        <v>2</v>
      </c>
      <c r="BF1177" s="296">
        <v>6753951.035483812</v>
      </c>
    </row>
    <row r="1178" spans="1:58" x14ac:dyDescent="0.3">
      <c r="A1178" s="273">
        <f t="shared" si="67"/>
        <v>0</v>
      </c>
      <c r="B1178" s="1" t="s">
        <v>2621</v>
      </c>
      <c r="C1178" s="274">
        <v>27260886</v>
      </c>
      <c r="D1178" s="1">
        <v>144205</v>
      </c>
      <c r="E1178" s="1">
        <v>4</v>
      </c>
      <c r="F1178" s="1" t="s">
        <v>3391</v>
      </c>
      <c r="G1178" s="275">
        <v>44097</v>
      </c>
      <c r="H1178" s="275">
        <v>45199</v>
      </c>
      <c r="I1178" s="1">
        <v>0</v>
      </c>
      <c r="J1178" s="1">
        <v>1</v>
      </c>
      <c r="K1178" s="1">
        <v>18</v>
      </c>
      <c r="L1178" s="1">
        <v>30</v>
      </c>
      <c r="M1178" s="1">
        <v>2</v>
      </c>
      <c r="N1178" s="1">
        <v>9</v>
      </c>
      <c r="O1178" s="1">
        <v>9.3800000000000008</v>
      </c>
      <c r="P1178" s="1">
        <v>5035080</v>
      </c>
      <c r="Q1178" s="1">
        <v>161061</v>
      </c>
      <c r="R1178" s="1">
        <v>2694096</v>
      </c>
      <c r="S1178" s="1">
        <v>0</v>
      </c>
      <c r="T1178" s="1">
        <v>0</v>
      </c>
      <c r="U1178" s="1">
        <v>0</v>
      </c>
      <c r="W1178" s="1">
        <v>0</v>
      </c>
      <c r="X1178" s="1">
        <v>0</v>
      </c>
      <c r="Y1178" s="1">
        <v>0</v>
      </c>
      <c r="AB1178" s="275">
        <v>44651</v>
      </c>
      <c r="AC1178" s="1">
        <v>1</v>
      </c>
      <c r="AD1178" s="1" t="s">
        <v>2623</v>
      </c>
      <c r="AE1178" s="1">
        <v>1</v>
      </c>
      <c r="AF1178" s="1">
        <v>30</v>
      </c>
      <c r="AG1178" s="1">
        <v>0</v>
      </c>
      <c r="AN1178" s="1">
        <v>1</v>
      </c>
      <c r="AO1178" s="1">
        <v>1</v>
      </c>
      <c r="AR1178" s="276">
        <v>363241.09</v>
      </c>
      <c r="AS1178" s="1" t="s">
        <v>2632</v>
      </c>
      <c r="AT1178" s="1">
        <v>0</v>
      </c>
      <c r="AU1178" s="1">
        <v>0</v>
      </c>
      <c r="AX1178" s="1">
        <v>5</v>
      </c>
      <c r="BC1178" s="1">
        <v>1</v>
      </c>
      <c r="BD1178" s="1">
        <v>7</v>
      </c>
      <c r="BE1178" s="1">
        <v>2</v>
      </c>
      <c r="BF1178" s="296">
        <v>2542801.964516188</v>
      </c>
    </row>
    <row r="1179" spans="1:58" x14ac:dyDescent="0.3">
      <c r="A1179" s="273">
        <f t="shared" si="67"/>
        <v>6503444.3591600088</v>
      </c>
      <c r="B1179" s="1" t="s">
        <v>2621</v>
      </c>
      <c r="C1179" s="274">
        <v>27267268</v>
      </c>
      <c r="D1179" s="1">
        <v>141105</v>
      </c>
      <c r="E1179" s="1">
        <v>4</v>
      </c>
      <c r="F1179" s="1" t="s">
        <v>2781</v>
      </c>
      <c r="G1179" s="275">
        <v>42160</v>
      </c>
      <c r="H1179" s="275">
        <v>45107</v>
      </c>
      <c r="I1179" s="1">
        <v>0</v>
      </c>
      <c r="J1179" s="1">
        <v>1</v>
      </c>
      <c r="K1179" s="1">
        <v>41</v>
      </c>
      <c r="L1179" s="1">
        <v>30</v>
      </c>
      <c r="M1179" s="1">
        <v>2</v>
      </c>
      <c r="N1179" s="1">
        <v>11.39</v>
      </c>
      <c r="O1179" s="1">
        <v>12.01</v>
      </c>
      <c r="P1179" s="1">
        <v>64604881</v>
      </c>
      <c r="Q1179" s="1">
        <v>842059</v>
      </c>
      <c r="R1179" s="1">
        <v>13978122</v>
      </c>
      <c r="S1179" s="1">
        <v>0</v>
      </c>
      <c r="T1179" s="1">
        <v>0</v>
      </c>
      <c r="U1179" s="1">
        <v>41313778.850000001</v>
      </c>
      <c r="V1179" s="1">
        <v>43585</v>
      </c>
      <c r="W1179" s="1">
        <v>0</v>
      </c>
      <c r="X1179" s="1">
        <v>0</v>
      </c>
      <c r="Y1179" s="1">
        <v>0</v>
      </c>
      <c r="Z1179" s="1" t="s">
        <v>5658</v>
      </c>
      <c r="AA1179" s="1" t="s">
        <v>3609</v>
      </c>
      <c r="AB1179" s="275">
        <v>44651</v>
      </c>
      <c r="AC1179" s="1">
        <v>2</v>
      </c>
      <c r="AD1179" s="1" t="s">
        <v>2623</v>
      </c>
      <c r="AE1179" s="1">
        <v>1</v>
      </c>
      <c r="AF1179" s="1">
        <v>30</v>
      </c>
      <c r="AG1179" s="1">
        <v>0</v>
      </c>
      <c r="AN1179" s="1">
        <v>1</v>
      </c>
      <c r="AO1179" s="1">
        <v>1</v>
      </c>
      <c r="AR1179" s="276">
        <v>800416.01</v>
      </c>
      <c r="AS1179" s="1" t="s">
        <v>2655</v>
      </c>
      <c r="AT1179" s="1">
        <v>0</v>
      </c>
      <c r="AU1179" s="1">
        <v>0</v>
      </c>
      <c r="AV1179" s="1" t="s">
        <v>2625</v>
      </c>
      <c r="AW1179" s="1" t="s">
        <v>2626</v>
      </c>
      <c r="AX1179" s="1">
        <v>5</v>
      </c>
      <c r="BC1179" s="1">
        <v>1</v>
      </c>
      <c r="BD1179" s="1">
        <v>7</v>
      </c>
      <c r="BE1179" s="1">
        <v>2</v>
      </c>
      <c r="BF1179" s="296">
        <v>6674261.6308399914</v>
      </c>
    </row>
    <row r="1180" spans="1:58" x14ac:dyDescent="0.3">
      <c r="A1180" s="273">
        <f t="shared" si="67"/>
        <v>15755966.008864529</v>
      </c>
      <c r="B1180" s="1" t="s">
        <v>2621</v>
      </c>
      <c r="C1180" s="274">
        <v>27267268</v>
      </c>
      <c r="D1180" s="1">
        <v>141105</v>
      </c>
      <c r="E1180" s="1">
        <v>4</v>
      </c>
      <c r="F1180" s="1" t="s">
        <v>4948</v>
      </c>
      <c r="G1180" s="275">
        <v>44410</v>
      </c>
      <c r="H1180" s="275">
        <v>45504</v>
      </c>
      <c r="I1180" s="1">
        <v>0</v>
      </c>
      <c r="J1180" s="1">
        <v>1</v>
      </c>
      <c r="K1180" s="1">
        <v>8</v>
      </c>
      <c r="L1180" s="1">
        <v>30</v>
      </c>
      <c r="M1180" s="1">
        <v>2</v>
      </c>
      <c r="N1180" s="1">
        <v>9.99</v>
      </c>
      <c r="O1180" s="1">
        <v>10.46</v>
      </c>
      <c r="P1180" s="1">
        <v>40337353</v>
      </c>
      <c r="Q1180" s="1">
        <v>774735</v>
      </c>
      <c r="R1180" s="1">
        <v>33865324</v>
      </c>
      <c r="S1180" s="1">
        <v>0</v>
      </c>
      <c r="T1180" s="1">
        <v>0</v>
      </c>
      <c r="U1180" s="1">
        <v>100092452.06999999</v>
      </c>
      <c r="V1180" s="1">
        <v>43585</v>
      </c>
      <c r="W1180" s="1">
        <v>0</v>
      </c>
      <c r="X1180" s="1">
        <v>0</v>
      </c>
      <c r="Y1180" s="1">
        <v>0</v>
      </c>
      <c r="Z1180" s="1" t="s">
        <v>5682</v>
      </c>
      <c r="AA1180" s="1" t="s">
        <v>2807</v>
      </c>
      <c r="AB1180" s="275">
        <v>44651</v>
      </c>
      <c r="AC1180" s="1">
        <v>2</v>
      </c>
      <c r="AD1180" s="1" t="s">
        <v>2623</v>
      </c>
      <c r="AE1180" s="1">
        <v>1</v>
      </c>
      <c r="AF1180" s="1">
        <v>30</v>
      </c>
      <c r="AG1180" s="1">
        <v>0</v>
      </c>
      <c r="AN1180" s="1">
        <v>1</v>
      </c>
      <c r="AO1180" s="1">
        <v>1</v>
      </c>
      <c r="AR1180" s="276">
        <v>1939372.31</v>
      </c>
      <c r="AS1180" s="1" t="s">
        <v>2632</v>
      </c>
      <c r="AT1180" s="1">
        <v>0</v>
      </c>
      <c r="AU1180" s="1">
        <v>0</v>
      </c>
      <c r="AV1180" s="1" t="s">
        <v>2625</v>
      </c>
      <c r="AW1180" s="1" t="s">
        <v>2626</v>
      </c>
      <c r="AX1180" s="1">
        <v>5</v>
      </c>
      <c r="BC1180" s="1">
        <v>1</v>
      </c>
      <c r="BD1180" s="1">
        <v>7</v>
      </c>
      <c r="BE1180" s="1">
        <v>2</v>
      </c>
      <c r="BF1180" s="296">
        <v>16169985.681135472</v>
      </c>
    </row>
    <row r="1181" spans="1:58" x14ac:dyDescent="0.3">
      <c r="A1181" s="273">
        <f t="shared" si="67"/>
        <v>564180.57197546144</v>
      </c>
      <c r="B1181" s="1" t="s">
        <v>2621</v>
      </c>
      <c r="C1181" s="274">
        <v>27267268</v>
      </c>
      <c r="D1181" s="1">
        <v>141205</v>
      </c>
      <c r="E1181" s="1">
        <v>4</v>
      </c>
      <c r="F1181" s="1" t="s">
        <v>2782</v>
      </c>
      <c r="G1181" s="275">
        <v>43294</v>
      </c>
      <c r="H1181" s="275">
        <v>44773</v>
      </c>
      <c r="I1181" s="1">
        <v>0</v>
      </c>
      <c r="J1181" s="1">
        <v>1</v>
      </c>
      <c r="K1181" s="1">
        <v>35</v>
      </c>
      <c r="L1181" s="1">
        <v>30</v>
      </c>
      <c r="M1181" s="1">
        <v>2</v>
      </c>
      <c r="N1181" s="1">
        <v>12.6</v>
      </c>
      <c r="O1181" s="1">
        <v>13.35</v>
      </c>
      <c r="P1181" s="1">
        <v>20181499</v>
      </c>
      <c r="Q1181" s="1">
        <v>334696</v>
      </c>
      <c r="R1181" s="1">
        <v>1212534</v>
      </c>
      <c r="S1181" s="1">
        <v>0</v>
      </c>
      <c r="T1181" s="1">
        <v>0</v>
      </c>
      <c r="U1181" s="1">
        <v>3583769.09</v>
      </c>
      <c r="V1181" s="275">
        <v>43585</v>
      </c>
      <c r="W1181" s="1">
        <v>0</v>
      </c>
      <c r="X1181" s="1">
        <v>0</v>
      </c>
      <c r="Y1181" s="1">
        <v>0</v>
      </c>
      <c r="AB1181" s="275">
        <v>44651</v>
      </c>
      <c r="AC1181" s="1">
        <v>2</v>
      </c>
      <c r="AD1181" s="1" t="s">
        <v>2623</v>
      </c>
      <c r="AE1181" s="1">
        <v>1</v>
      </c>
      <c r="AF1181" s="1">
        <v>30</v>
      </c>
      <c r="AG1181" s="1">
        <v>0</v>
      </c>
      <c r="AN1181" s="1">
        <v>1</v>
      </c>
      <c r="AO1181" s="1">
        <v>1</v>
      </c>
      <c r="AR1181" s="276">
        <v>69393.740000000005</v>
      </c>
      <c r="AS1181" s="1" t="s">
        <v>2655</v>
      </c>
      <c r="AT1181" s="1">
        <v>0</v>
      </c>
      <c r="AU1181" s="1">
        <v>0</v>
      </c>
      <c r="AX1181" s="1">
        <v>5</v>
      </c>
      <c r="BC1181" s="1">
        <v>1</v>
      </c>
      <c r="BD1181" s="1">
        <v>7</v>
      </c>
      <c r="BE1181" s="1">
        <v>2</v>
      </c>
      <c r="BF1181" s="296">
        <v>578959.68802453857</v>
      </c>
    </row>
    <row r="1182" spans="1:58" x14ac:dyDescent="0.3">
      <c r="A1182" s="273">
        <f t="shared" si="67"/>
        <v>9879300</v>
      </c>
      <c r="B1182" s="1" t="s">
        <v>2621</v>
      </c>
      <c r="C1182" s="274">
        <v>27297672</v>
      </c>
      <c r="D1182" s="1">
        <v>144105</v>
      </c>
      <c r="E1182" s="1">
        <v>3</v>
      </c>
      <c r="F1182" s="1" t="s">
        <v>5767</v>
      </c>
      <c r="G1182" s="275">
        <v>44606</v>
      </c>
      <c r="H1182" s="275">
        <v>45351</v>
      </c>
      <c r="I1182" s="1">
        <v>0</v>
      </c>
      <c r="J1182" s="1">
        <v>1</v>
      </c>
      <c r="K1182" s="1">
        <v>1</v>
      </c>
      <c r="L1182" s="1">
        <v>30</v>
      </c>
      <c r="M1182" s="1">
        <v>2</v>
      </c>
      <c r="N1182" s="1">
        <v>10.26</v>
      </c>
      <c r="O1182" s="1">
        <v>10.76</v>
      </c>
      <c r="P1182" s="1">
        <v>15525197</v>
      </c>
      <c r="Q1182" s="1">
        <v>638224</v>
      </c>
      <c r="R1182" s="1">
        <v>15025002</v>
      </c>
      <c r="S1182" s="1">
        <v>0</v>
      </c>
      <c r="T1182" s="1">
        <v>0</v>
      </c>
      <c r="U1182" s="1">
        <v>0</v>
      </c>
      <c r="W1182" s="1">
        <v>0</v>
      </c>
      <c r="X1182" s="1">
        <v>0</v>
      </c>
      <c r="Y1182" s="1">
        <v>0</v>
      </c>
      <c r="Z1182" s="1" t="s">
        <v>2664</v>
      </c>
      <c r="AA1182" s="1" t="s">
        <v>2807</v>
      </c>
      <c r="AB1182" s="275">
        <v>44651</v>
      </c>
      <c r="AC1182" s="1">
        <v>1</v>
      </c>
      <c r="AD1182" s="1" t="s">
        <v>2623</v>
      </c>
      <c r="AE1182" s="1">
        <v>1</v>
      </c>
      <c r="AF1182" s="1">
        <v>30</v>
      </c>
      <c r="AG1182" s="1">
        <v>0</v>
      </c>
      <c r="AN1182" s="1">
        <v>1</v>
      </c>
      <c r="AO1182" s="1">
        <v>1</v>
      </c>
      <c r="AP1182" s="1">
        <v>44606</v>
      </c>
      <c r="AQ1182" s="1" t="s">
        <v>2629</v>
      </c>
      <c r="AR1182" s="276">
        <v>818212</v>
      </c>
      <c r="AS1182" s="1" t="s">
        <v>2624</v>
      </c>
      <c r="AT1182" s="1">
        <v>0</v>
      </c>
      <c r="AU1182" s="1">
        <v>0</v>
      </c>
      <c r="AV1182" s="1" t="s">
        <v>2625</v>
      </c>
      <c r="AW1182" s="1" t="s">
        <v>2626</v>
      </c>
      <c r="AX1182" s="1">
        <v>5</v>
      </c>
      <c r="BC1182" s="1">
        <v>1</v>
      </c>
      <c r="BD1182" s="1">
        <v>7</v>
      </c>
      <c r="BE1182" s="1">
        <v>2</v>
      </c>
      <c r="BF1182" s="296">
        <v>4327490</v>
      </c>
    </row>
    <row r="1183" spans="1:58" x14ac:dyDescent="0.3">
      <c r="A1183" s="273">
        <f t="shared" si="67"/>
        <v>0</v>
      </c>
      <c r="B1183" s="1" t="s">
        <v>2621</v>
      </c>
      <c r="C1183" s="274">
        <v>27298442</v>
      </c>
      <c r="D1183" s="1">
        <v>144105</v>
      </c>
      <c r="E1183" s="1">
        <v>4</v>
      </c>
      <c r="F1183" s="1" t="s">
        <v>2783</v>
      </c>
      <c r="G1183" s="275">
        <v>43091</v>
      </c>
      <c r="H1183" s="275">
        <v>44865</v>
      </c>
      <c r="I1183" s="1">
        <v>0</v>
      </c>
      <c r="J1183" s="1">
        <v>1</v>
      </c>
      <c r="K1183" s="1">
        <v>41</v>
      </c>
      <c r="L1183" s="1">
        <v>30</v>
      </c>
      <c r="M1183" s="1">
        <v>2</v>
      </c>
      <c r="N1183" s="1">
        <v>11.52</v>
      </c>
      <c r="O1183" s="1">
        <v>12.14</v>
      </c>
      <c r="P1183" s="1">
        <v>30113686</v>
      </c>
      <c r="Q1183" s="1">
        <v>445735</v>
      </c>
      <c r="R1183" s="1">
        <v>6299854</v>
      </c>
      <c r="S1183" s="1">
        <v>0</v>
      </c>
      <c r="T1183" s="1">
        <v>0</v>
      </c>
      <c r="U1183" s="1">
        <v>0</v>
      </c>
      <c r="W1183" s="1">
        <v>0</v>
      </c>
      <c r="X1183" s="1">
        <v>0</v>
      </c>
      <c r="Y1183" s="1">
        <v>0</v>
      </c>
      <c r="Z1183" s="1" t="s">
        <v>5714</v>
      </c>
      <c r="AA1183" s="1" t="s">
        <v>2704</v>
      </c>
      <c r="AB1183" s="275">
        <v>44651</v>
      </c>
      <c r="AC1183" s="1">
        <v>1</v>
      </c>
      <c r="AD1183" s="1" t="s">
        <v>2623</v>
      </c>
      <c r="AE1183" s="1">
        <v>1</v>
      </c>
      <c r="AF1183" s="1">
        <v>30</v>
      </c>
      <c r="AG1183" s="1">
        <v>0</v>
      </c>
      <c r="AN1183" s="1">
        <v>1</v>
      </c>
      <c r="AO1183" s="1">
        <v>1</v>
      </c>
      <c r="AR1183" s="276">
        <v>1211350.25</v>
      </c>
      <c r="AS1183" s="1" t="s">
        <v>2624</v>
      </c>
      <c r="AT1183" s="1">
        <v>0</v>
      </c>
      <c r="AU1183" s="1">
        <v>0</v>
      </c>
      <c r="AV1183" s="1" t="s">
        <v>2625</v>
      </c>
      <c r="AW1183" s="1" t="s">
        <v>2626</v>
      </c>
      <c r="AX1183" s="1">
        <v>5</v>
      </c>
      <c r="BC1183" s="1">
        <v>1</v>
      </c>
      <c r="BD1183" s="1">
        <v>7</v>
      </c>
      <c r="BE1183" s="1">
        <v>2</v>
      </c>
      <c r="BF1183" s="296">
        <v>8479254.3172355909</v>
      </c>
    </row>
    <row r="1184" spans="1:58" x14ac:dyDescent="0.3">
      <c r="A1184" s="273">
        <f t="shared" si="67"/>
        <v>0</v>
      </c>
      <c r="B1184" s="1" t="s">
        <v>2621</v>
      </c>
      <c r="C1184" s="274">
        <v>27298442</v>
      </c>
      <c r="D1184" s="1">
        <v>144205</v>
      </c>
      <c r="E1184" s="1">
        <v>4</v>
      </c>
      <c r="F1184" s="1" t="s">
        <v>4092</v>
      </c>
      <c r="G1184" s="275">
        <v>44421</v>
      </c>
      <c r="H1184" s="275">
        <v>44804</v>
      </c>
      <c r="I1184" s="1">
        <v>0</v>
      </c>
      <c r="J1184" s="1">
        <v>1</v>
      </c>
      <c r="K1184" s="1">
        <v>7</v>
      </c>
      <c r="L1184" s="1">
        <v>30</v>
      </c>
      <c r="M1184" s="1">
        <v>2</v>
      </c>
      <c r="N1184" s="1">
        <v>12.9</v>
      </c>
      <c r="O1184" s="1">
        <v>13.69</v>
      </c>
      <c r="P1184" s="1">
        <v>1819745</v>
      </c>
      <c r="Q1184" s="1">
        <v>162794</v>
      </c>
      <c r="R1184" s="1">
        <v>787579</v>
      </c>
      <c r="S1184" s="1">
        <v>0</v>
      </c>
      <c r="T1184" s="1">
        <v>0</v>
      </c>
      <c r="U1184" s="1">
        <v>0</v>
      </c>
      <c r="W1184" s="1">
        <v>0</v>
      </c>
      <c r="X1184" s="1">
        <v>0</v>
      </c>
      <c r="Y1184" s="1">
        <v>0</v>
      </c>
      <c r="AB1184" s="275">
        <v>44651</v>
      </c>
      <c r="AC1184" s="1">
        <v>1</v>
      </c>
      <c r="AD1184" s="1" t="s">
        <v>2623</v>
      </c>
      <c r="AE1184" s="1">
        <v>1</v>
      </c>
      <c r="AF1184" s="1">
        <v>30</v>
      </c>
      <c r="AG1184" s="1">
        <v>0</v>
      </c>
      <c r="AN1184" s="1">
        <v>1</v>
      </c>
      <c r="AO1184" s="1">
        <v>1</v>
      </c>
      <c r="AR1184" s="276">
        <v>151401.75</v>
      </c>
      <c r="AS1184" s="1" t="s">
        <v>2632</v>
      </c>
      <c r="AT1184" s="1">
        <v>0</v>
      </c>
      <c r="AU1184" s="1">
        <v>0</v>
      </c>
      <c r="AX1184" s="1">
        <v>5</v>
      </c>
      <c r="BC1184" s="1">
        <v>1</v>
      </c>
      <c r="BD1184" s="1">
        <v>7</v>
      </c>
      <c r="BE1184" s="1">
        <v>2</v>
      </c>
      <c r="BF1184" s="296">
        <v>1060037.6827644084</v>
      </c>
    </row>
    <row r="1185" spans="1:58" x14ac:dyDescent="0.3">
      <c r="A1185" s="273">
        <f t="shared" si="67"/>
        <v>18068839.700000003</v>
      </c>
      <c r="B1185" s="1" t="s">
        <v>2621</v>
      </c>
      <c r="C1185" s="274">
        <v>27498299</v>
      </c>
      <c r="D1185" s="1">
        <v>141205</v>
      </c>
      <c r="E1185" s="1">
        <v>4</v>
      </c>
      <c r="F1185" s="1" t="s">
        <v>2784</v>
      </c>
      <c r="G1185" s="275">
        <v>43089</v>
      </c>
      <c r="H1185" s="275">
        <v>46081</v>
      </c>
      <c r="I1185" s="1">
        <v>1</v>
      </c>
      <c r="J1185" s="1">
        <v>1</v>
      </c>
      <c r="K1185" s="1">
        <v>32</v>
      </c>
      <c r="L1185" s="1">
        <v>30</v>
      </c>
      <c r="M1185" s="1">
        <v>2</v>
      </c>
      <c r="N1185" s="1">
        <v>11.28</v>
      </c>
      <c r="O1185" s="1">
        <v>11.88</v>
      </c>
      <c r="P1185" s="1">
        <v>130466350</v>
      </c>
      <c r="Q1185" s="1">
        <v>1157602</v>
      </c>
      <c r="R1185" s="1">
        <v>44223519</v>
      </c>
      <c r="S1185" s="1">
        <v>415702</v>
      </c>
      <c r="T1185" s="1">
        <v>0</v>
      </c>
      <c r="U1185" s="1">
        <v>375191419</v>
      </c>
      <c r="V1185" s="1">
        <v>43585</v>
      </c>
      <c r="W1185" s="1">
        <v>0</v>
      </c>
      <c r="X1185" s="1">
        <v>0</v>
      </c>
      <c r="Y1185" s="1">
        <v>0</v>
      </c>
      <c r="AB1185" s="275">
        <v>44622</v>
      </c>
      <c r="AC1185" s="1">
        <v>2</v>
      </c>
      <c r="AD1185" s="1" t="s">
        <v>2623</v>
      </c>
      <c r="AE1185" s="1">
        <v>1</v>
      </c>
      <c r="AF1185" s="1">
        <v>30</v>
      </c>
      <c r="AG1185" s="1">
        <v>741900</v>
      </c>
      <c r="AN1185" s="1">
        <v>1</v>
      </c>
      <c r="AO1185" s="1">
        <v>1</v>
      </c>
      <c r="AR1185" s="276">
        <v>2969914.3</v>
      </c>
      <c r="AS1185" s="1" t="s">
        <v>2624</v>
      </c>
      <c r="AT1185" s="1">
        <v>0</v>
      </c>
      <c r="AU1185" s="1">
        <v>0</v>
      </c>
      <c r="AX1185" s="1">
        <v>5</v>
      </c>
      <c r="BC1185" s="1">
        <v>1</v>
      </c>
      <c r="BD1185" s="1">
        <v>7</v>
      </c>
      <c r="BE1185" s="1">
        <v>2</v>
      </c>
      <c r="BF1185" s="296">
        <v>23184765</v>
      </c>
    </row>
    <row r="1186" spans="1:58" x14ac:dyDescent="0.3">
      <c r="A1186" s="273">
        <f t="shared" si="67"/>
        <v>69894877.548096418</v>
      </c>
      <c r="B1186" s="1" t="s">
        <v>2621</v>
      </c>
      <c r="C1186" s="274">
        <v>28642998</v>
      </c>
      <c r="D1186" s="1">
        <v>141105</v>
      </c>
      <c r="E1186" s="1">
        <v>4</v>
      </c>
      <c r="F1186" s="1" t="s">
        <v>3851</v>
      </c>
      <c r="G1186" s="275">
        <v>44035</v>
      </c>
      <c r="H1186" s="275">
        <v>46630</v>
      </c>
      <c r="I1186" s="1">
        <v>0</v>
      </c>
      <c r="J1186" s="1">
        <v>1</v>
      </c>
      <c r="K1186" s="1">
        <v>22</v>
      </c>
      <c r="L1186" s="1">
        <v>30</v>
      </c>
      <c r="M1186" s="1">
        <v>2</v>
      </c>
      <c r="N1186" s="1">
        <v>9</v>
      </c>
      <c r="O1186" s="1">
        <v>9.3800000000000008</v>
      </c>
      <c r="P1186" s="1">
        <v>98691547</v>
      </c>
      <c r="Q1186" s="1">
        <v>1442583</v>
      </c>
      <c r="R1186" s="1">
        <v>81809795</v>
      </c>
      <c r="S1186" s="1">
        <v>0</v>
      </c>
      <c r="T1186" s="1">
        <v>0</v>
      </c>
      <c r="U1186" s="1">
        <v>214581500</v>
      </c>
      <c r="V1186" s="1">
        <v>43909</v>
      </c>
      <c r="W1186" s="1">
        <v>0</v>
      </c>
      <c r="X1186" s="1">
        <v>0</v>
      </c>
      <c r="Y1186" s="1">
        <v>0</v>
      </c>
      <c r="Z1186" s="1" t="s">
        <v>2635</v>
      </c>
      <c r="AA1186" s="1" t="s">
        <v>3609</v>
      </c>
      <c r="AB1186" s="275">
        <v>44651</v>
      </c>
      <c r="AC1186" s="1">
        <v>2</v>
      </c>
      <c r="AD1186" s="1" t="s">
        <v>2623</v>
      </c>
      <c r="AE1186" s="1">
        <v>1</v>
      </c>
      <c r="AF1186" s="1">
        <v>30</v>
      </c>
      <c r="AG1186" s="1">
        <v>0</v>
      </c>
      <c r="AN1186" s="1">
        <v>1</v>
      </c>
      <c r="AO1186" s="1">
        <v>1</v>
      </c>
      <c r="AR1186" s="276">
        <v>1929557.02</v>
      </c>
      <c r="AS1186" s="1" t="s">
        <v>2677</v>
      </c>
      <c r="AT1186" s="1">
        <v>0</v>
      </c>
      <c r="AU1186" s="1">
        <v>0</v>
      </c>
      <c r="AV1186" s="1" t="s">
        <v>2625</v>
      </c>
      <c r="AW1186" s="1" t="s">
        <v>2626</v>
      </c>
      <c r="AX1186" s="1">
        <v>5</v>
      </c>
      <c r="BC1186" s="1">
        <v>1</v>
      </c>
      <c r="BD1186" s="1">
        <v>7</v>
      </c>
      <c r="BE1186" s="1">
        <v>2</v>
      </c>
      <c r="BF1186" s="296">
        <v>9985360.4319035821</v>
      </c>
    </row>
    <row r="1187" spans="1:58" x14ac:dyDescent="0.3">
      <c r="A1187" s="273">
        <f t="shared" si="67"/>
        <v>81581.565311932631</v>
      </c>
      <c r="B1187" s="1" t="s">
        <v>2621</v>
      </c>
      <c r="C1187" s="274">
        <v>28642998</v>
      </c>
      <c r="D1187" s="1">
        <v>144205</v>
      </c>
      <c r="E1187" s="1">
        <v>4</v>
      </c>
      <c r="F1187" s="1" t="s">
        <v>3093</v>
      </c>
      <c r="G1187" s="275">
        <v>43768</v>
      </c>
      <c r="H1187" s="275">
        <v>44865</v>
      </c>
      <c r="I1187" s="1">
        <v>0</v>
      </c>
      <c r="J1187" s="1">
        <v>1</v>
      </c>
      <c r="K1187" s="1">
        <v>29</v>
      </c>
      <c r="L1187" s="1">
        <v>30</v>
      </c>
      <c r="M1187" s="1">
        <v>2</v>
      </c>
      <c r="N1187" s="1">
        <v>18</v>
      </c>
      <c r="O1187" s="1">
        <v>19.559999999999999</v>
      </c>
      <c r="P1187" s="1">
        <v>400000</v>
      </c>
      <c r="Q1187" s="1">
        <v>14461</v>
      </c>
      <c r="R1187" s="1">
        <v>95415</v>
      </c>
      <c r="S1187" s="1">
        <v>0</v>
      </c>
      <c r="T1187" s="1">
        <v>0</v>
      </c>
      <c r="U1187" s="1">
        <v>0</v>
      </c>
      <c r="W1187" s="1">
        <v>0</v>
      </c>
      <c r="X1187" s="1">
        <v>0</v>
      </c>
      <c r="Y1187" s="1">
        <v>0</v>
      </c>
      <c r="AB1187" s="275">
        <v>44651</v>
      </c>
      <c r="AC1187" s="1">
        <v>1</v>
      </c>
      <c r="AD1187" s="1" t="s">
        <v>2623</v>
      </c>
      <c r="AE1187" s="1">
        <v>1</v>
      </c>
      <c r="AF1187" s="1">
        <v>30</v>
      </c>
      <c r="AG1187" s="1">
        <v>0</v>
      </c>
      <c r="AN1187" s="1">
        <v>1</v>
      </c>
      <c r="AO1187" s="1">
        <v>1</v>
      </c>
      <c r="AR1187" s="276">
        <v>2187.48</v>
      </c>
      <c r="AS1187" s="1" t="s">
        <v>2657</v>
      </c>
      <c r="AT1187" s="1">
        <v>0</v>
      </c>
      <c r="AU1187" s="1">
        <v>0</v>
      </c>
      <c r="AX1187" s="1">
        <v>5</v>
      </c>
      <c r="BC1187" s="1">
        <v>1</v>
      </c>
      <c r="BD1187" s="1">
        <v>7</v>
      </c>
      <c r="BE1187" s="1">
        <v>2</v>
      </c>
      <c r="BF1187" s="296">
        <v>11645.95468806737</v>
      </c>
    </row>
    <row r="1188" spans="1:58" x14ac:dyDescent="0.3">
      <c r="A1188" s="273">
        <f t="shared" si="67"/>
        <v>81581.565311932631</v>
      </c>
      <c r="B1188" s="1" t="s">
        <v>2621</v>
      </c>
      <c r="C1188" s="274">
        <v>28642998</v>
      </c>
      <c r="D1188" s="1">
        <v>144205</v>
      </c>
      <c r="E1188" s="1">
        <v>4</v>
      </c>
      <c r="F1188" s="1" t="s">
        <v>3094</v>
      </c>
      <c r="G1188" s="275">
        <v>43768</v>
      </c>
      <c r="H1188" s="275">
        <v>44865</v>
      </c>
      <c r="I1188" s="1">
        <v>0</v>
      </c>
      <c r="J1188" s="1">
        <v>1</v>
      </c>
      <c r="K1188" s="1">
        <v>29</v>
      </c>
      <c r="L1188" s="1">
        <v>30</v>
      </c>
      <c r="M1188" s="1">
        <v>2</v>
      </c>
      <c r="N1188" s="1">
        <v>18</v>
      </c>
      <c r="O1188" s="1">
        <v>19.559999999999999</v>
      </c>
      <c r="P1188" s="1">
        <v>400000</v>
      </c>
      <c r="Q1188" s="1">
        <v>14461</v>
      </c>
      <c r="R1188" s="1">
        <v>95415</v>
      </c>
      <c r="S1188" s="1">
        <v>0</v>
      </c>
      <c r="T1188" s="1">
        <v>0</v>
      </c>
      <c r="U1188" s="1">
        <v>0</v>
      </c>
      <c r="W1188" s="1">
        <v>0</v>
      </c>
      <c r="X1188" s="1">
        <v>0</v>
      </c>
      <c r="Y1188" s="1">
        <v>0</v>
      </c>
      <c r="AB1188" s="275">
        <v>44651</v>
      </c>
      <c r="AC1188" s="1">
        <v>1</v>
      </c>
      <c r="AD1188" s="1" t="s">
        <v>2623</v>
      </c>
      <c r="AE1188" s="1">
        <v>1</v>
      </c>
      <c r="AF1188" s="1">
        <v>30</v>
      </c>
      <c r="AG1188" s="1">
        <v>0</v>
      </c>
      <c r="AN1188" s="1">
        <v>1</v>
      </c>
      <c r="AO1188" s="1">
        <v>1</v>
      </c>
      <c r="AR1188" s="276">
        <v>2187.48</v>
      </c>
      <c r="AS1188" s="1" t="s">
        <v>2657</v>
      </c>
      <c r="AT1188" s="1">
        <v>0</v>
      </c>
      <c r="AU1188" s="1">
        <v>0</v>
      </c>
      <c r="AX1188" s="1">
        <v>5</v>
      </c>
      <c r="BC1188" s="1">
        <v>1</v>
      </c>
      <c r="BD1188" s="1">
        <v>7</v>
      </c>
      <c r="BE1188" s="1">
        <v>2</v>
      </c>
      <c r="BF1188" s="296">
        <v>11645.95468806737</v>
      </c>
    </row>
    <row r="1189" spans="1:58" x14ac:dyDescent="0.3">
      <c r="A1189" s="273">
        <f t="shared" si="67"/>
        <v>1977179.1812797172</v>
      </c>
      <c r="B1189" s="1" t="s">
        <v>2621</v>
      </c>
      <c r="C1189" s="274">
        <v>28642998</v>
      </c>
      <c r="D1189" s="1">
        <v>144205</v>
      </c>
      <c r="E1189" s="1">
        <v>4</v>
      </c>
      <c r="F1189" s="1" t="s">
        <v>2993</v>
      </c>
      <c r="G1189" s="275">
        <v>43783</v>
      </c>
      <c r="H1189" s="275">
        <v>44895</v>
      </c>
      <c r="I1189" s="1">
        <v>0</v>
      </c>
      <c r="J1189" s="1">
        <v>1</v>
      </c>
      <c r="K1189" s="1">
        <v>28</v>
      </c>
      <c r="L1189" s="1">
        <v>30</v>
      </c>
      <c r="M1189" s="1">
        <v>2</v>
      </c>
      <c r="N1189" s="1">
        <v>11.04</v>
      </c>
      <c r="O1189" s="1">
        <v>11.61</v>
      </c>
      <c r="P1189" s="1">
        <v>9200000</v>
      </c>
      <c r="Q1189" s="1">
        <v>332602</v>
      </c>
      <c r="R1189" s="1">
        <v>2314119</v>
      </c>
      <c r="S1189" s="1">
        <v>0</v>
      </c>
      <c r="T1189" s="1">
        <v>0</v>
      </c>
      <c r="U1189" s="1">
        <v>0</v>
      </c>
      <c r="W1189" s="1">
        <v>0</v>
      </c>
      <c r="X1189" s="1">
        <v>0</v>
      </c>
      <c r="Y1189" s="1">
        <v>0</v>
      </c>
      <c r="AB1189" s="275">
        <v>44651</v>
      </c>
      <c r="AC1189" s="1">
        <v>1</v>
      </c>
      <c r="AD1189" s="1" t="s">
        <v>2623</v>
      </c>
      <c r="AE1189" s="1">
        <v>1</v>
      </c>
      <c r="AF1189" s="1">
        <v>30</v>
      </c>
      <c r="AG1189" s="1">
        <v>0</v>
      </c>
      <c r="AN1189" s="1">
        <v>1</v>
      </c>
      <c r="AO1189" s="1">
        <v>1</v>
      </c>
      <c r="AR1189" s="276">
        <v>54488.160000000003</v>
      </c>
      <c r="AS1189" s="1" t="s">
        <v>2657</v>
      </c>
      <c r="AT1189" s="1">
        <v>0</v>
      </c>
      <c r="AU1189" s="1">
        <v>0</v>
      </c>
      <c r="AX1189" s="1">
        <v>5</v>
      </c>
      <c r="BC1189" s="1">
        <v>1</v>
      </c>
      <c r="BD1189" s="1">
        <v>7</v>
      </c>
      <c r="BE1189" s="1">
        <v>2</v>
      </c>
      <c r="BF1189" s="296">
        <v>282451.65872028266</v>
      </c>
    </row>
    <row r="1190" spans="1:58" x14ac:dyDescent="0.3">
      <c r="A1190" s="273">
        <f t="shared" si="67"/>
        <v>0</v>
      </c>
      <c r="B1190" s="1" t="s">
        <v>2621</v>
      </c>
      <c r="C1190" s="274">
        <v>28648424</v>
      </c>
      <c r="D1190" s="1">
        <v>144205</v>
      </c>
      <c r="E1190" s="1">
        <v>4</v>
      </c>
      <c r="F1190" s="1" t="s">
        <v>4739</v>
      </c>
      <c r="G1190" s="275">
        <v>44291</v>
      </c>
      <c r="H1190" s="275">
        <v>46142</v>
      </c>
      <c r="I1190" s="1">
        <v>0</v>
      </c>
      <c r="J1190" s="1">
        <v>1</v>
      </c>
      <c r="K1190" s="1">
        <v>11</v>
      </c>
      <c r="L1190" s="1">
        <v>30</v>
      </c>
      <c r="M1190" s="1">
        <v>2</v>
      </c>
      <c r="N1190" s="1">
        <v>7.2</v>
      </c>
      <c r="O1190" s="1">
        <v>7.44</v>
      </c>
      <c r="P1190" s="1">
        <v>10405953</v>
      </c>
      <c r="Q1190" s="1">
        <v>209025</v>
      </c>
      <c r="R1190" s="1">
        <v>8781107</v>
      </c>
      <c r="S1190" s="1">
        <v>0</v>
      </c>
      <c r="T1190" s="1">
        <v>0</v>
      </c>
      <c r="U1190" s="1">
        <v>0</v>
      </c>
      <c r="W1190" s="1">
        <v>0</v>
      </c>
      <c r="X1190" s="1">
        <v>0</v>
      </c>
      <c r="Y1190" s="1">
        <v>0</v>
      </c>
      <c r="AB1190" s="275">
        <v>44651</v>
      </c>
      <c r="AC1190" s="1">
        <v>1</v>
      </c>
      <c r="AD1190" s="1" t="s">
        <v>2623</v>
      </c>
      <c r="AE1190" s="1">
        <v>1</v>
      </c>
      <c r="AF1190" s="1">
        <v>30</v>
      </c>
      <c r="AG1190" s="1">
        <v>0</v>
      </c>
      <c r="AN1190" s="1">
        <v>1</v>
      </c>
      <c r="AO1190" s="1">
        <v>1</v>
      </c>
      <c r="AR1190" s="276">
        <v>1304902</v>
      </c>
      <c r="AS1190" s="1" t="s">
        <v>2632</v>
      </c>
      <c r="AT1190" s="1">
        <v>0</v>
      </c>
      <c r="AU1190" s="1">
        <v>0</v>
      </c>
      <c r="AX1190" s="1">
        <v>5</v>
      </c>
      <c r="BC1190" s="1">
        <v>1</v>
      </c>
      <c r="BD1190" s="1">
        <v>7</v>
      </c>
      <c r="BE1190" s="1">
        <v>2</v>
      </c>
      <c r="BF1190" s="296">
        <v>9146576</v>
      </c>
    </row>
    <row r="1191" spans="1:58" x14ac:dyDescent="0.3">
      <c r="A1191" s="273">
        <f t="shared" si="67"/>
        <v>11251950.012462946</v>
      </c>
      <c r="B1191" s="1" t="s">
        <v>2621</v>
      </c>
      <c r="C1191" s="274">
        <v>28666296</v>
      </c>
      <c r="D1191" s="1">
        <v>144105</v>
      </c>
      <c r="E1191" s="1">
        <v>4</v>
      </c>
      <c r="F1191" s="1" t="s">
        <v>4457</v>
      </c>
      <c r="G1191" s="275">
        <v>44368</v>
      </c>
      <c r="H1191" s="275">
        <v>45473</v>
      </c>
      <c r="I1191" s="1">
        <v>1</v>
      </c>
      <c r="J1191" s="1">
        <v>1</v>
      </c>
      <c r="K1191" s="1">
        <v>9</v>
      </c>
      <c r="L1191" s="1">
        <v>30</v>
      </c>
      <c r="M1191" s="1">
        <v>2</v>
      </c>
      <c r="N1191" s="1">
        <v>9</v>
      </c>
      <c r="O1191" s="1">
        <v>9.3800000000000008</v>
      </c>
      <c r="P1191" s="1">
        <v>15059967</v>
      </c>
      <c r="Q1191" s="1">
        <v>269161</v>
      </c>
      <c r="R1191" s="1">
        <v>12325816</v>
      </c>
      <c r="S1191" s="1">
        <v>0</v>
      </c>
      <c r="T1191" s="1">
        <v>0</v>
      </c>
      <c r="U1191" s="1">
        <v>0</v>
      </c>
      <c r="W1191" s="1">
        <v>0</v>
      </c>
      <c r="X1191" s="1">
        <v>0</v>
      </c>
      <c r="Y1191" s="1">
        <v>0</v>
      </c>
      <c r="Z1191" s="1" t="s">
        <v>5720</v>
      </c>
      <c r="AA1191" s="1" t="s">
        <v>2807</v>
      </c>
      <c r="AB1191" s="275">
        <v>44651</v>
      </c>
      <c r="AC1191" s="1">
        <v>1</v>
      </c>
      <c r="AD1191" s="1" t="s">
        <v>2623</v>
      </c>
      <c r="AE1191" s="1">
        <v>1</v>
      </c>
      <c r="AF1191" s="1">
        <v>30</v>
      </c>
      <c r="AG1191" s="1">
        <v>436</v>
      </c>
      <c r="AN1191" s="1">
        <v>1</v>
      </c>
      <c r="AO1191" s="1">
        <v>1</v>
      </c>
      <c r="AR1191" s="276">
        <v>134235.14000000001</v>
      </c>
      <c r="AS1191" s="1" t="s">
        <v>2632</v>
      </c>
      <c r="AT1191" s="1">
        <v>0</v>
      </c>
      <c r="AU1191" s="1">
        <v>0</v>
      </c>
      <c r="AV1191" s="1" t="s">
        <v>2625</v>
      </c>
      <c r="AW1191" s="1" t="s">
        <v>2626</v>
      </c>
      <c r="AX1191" s="1">
        <v>5</v>
      </c>
      <c r="BC1191" s="1">
        <v>1</v>
      </c>
      <c r="BD1191" s="1">
        <v>7</v>
      </c>
      <c r="BE1191" s="1">
        <v>2</v>
      </c>
      <c r="BF1191" s="296">
        <v>939630.84753705375</v>
      </c>
    </row>
    <row r="1192" spans="1:58" x14ac:dyDescent="0.3">
      <c r="A1192" s="273">
        <f t="shared" si="67"/>
        <v>22711421.987537056</v>
      </c>
      <c r="B1192" s="1" t="s">
        <v>2621</v>
      </c>
      <c r="C1192" s="274">
        <v>28666296</v>
      </c>
      <c r="D1192" s="1">
        <v>144105</v>
      </c>
      <c r="E1192" s="1">
        <v>4</v>
      </c>
      <c r="F1192" s="1" t="s">
        <v>5746</v>
      </c>
      <c r="G1192" s="275">
        <v>44586</v>
      </c>
      <c r="H1192" s="275">
        <v>46418</v>
      </c>
      <c r="I1192" s="1">
        <v>0</v>
      </c>
      <c r="J1192" s="1">
        <v>1</v>
      </c>
      <c r="K1192" s="1">
        <v>2</v>
      </c>
      <c r="L1192" s="1">
        <v>30</v>
      </c>
      <c r="M1192" s="1">
        <v>2</v>
      </c>
      <c r="N1192" s="1">
        <v>11.7</v>
      </c>
      <c r="O1192" s="1">
        <v>12.34</v>
      </c>
      <c r="P1192" s="1">
        <v>25084258</v>
      </c>
      <c r="Q1192" s="1">
        <v>355136</v>
      </c>
      <c r="R1192" s="1">
        <v>24878955</v>
      </c>
      <c r="S1192" s="1">
        <v>0</v>
      </c>
      <c r="T1192" s="1">
        <v>0</v>
      </c>
      <c r="U1192" s="1">
        <v>0</v>
      </c>
      <c r="W1192" s="1">
        <v>0</v>
      </c>
      <c r="X1192" s="1">
        <v>0</v>
      </c>
      <c r="Y1192" s="1">
        <v>0</v>
      </c>
      <c r="Z1192" s="1" t="s">
        <v>5413</v>
      </c>
      <c r="AA1192" s="1" t="s">
        <v>2807</v>
      </c>
      <c r="AB1192" s="275">
        <v>44651</v>
      </c>
      <c r="AC1192" s="1">
        <v>1</v>
      </c>
      <c r="AD1192" s="1" t="s">
        <v>2623</v>
      </c>
      <c r="AE1192" s="1">
        <v>1</v>
      </c>
      <c r="AF1192" s="1">
        <v>30</v>
      </c>
      <c r="AG1192" s="1">
        <v>0</v>
      </c>
      <c r="AN1192" s="1">
        <v>1</v>
      </c>
      <c r="AO1192" s="1">
        <v>1</v>
      </c>
      <c r="AR1192" s="276">
        <v>270941.86</v>
      </c>
      <c r="AS1192" s="1" t="s">
        <v>2624</v>
      </c>
      <c r="AT1192" s="1">
        <v>0</v>
      </c>
      <c r="AU1192" s="1">
        <v>0</v>
      </c>
      <c r="AV1192" s="1" t="s">
        <v>2625</v>
      </c>
      <c r="AW1192" s="1" t="s">
        <v>2626</v>
      </c>
      <c r="AX1192" s="1">
        <v>5</v>
      </c>
      <c r="BC1192" s="1">
        <v>1</v>
      </c>
      <c r="BD1192" s="1">
        <v>7</v>
      </c>
      <c r="BE1192" s="1">
        <v>2</v>
      </c>
      <c r="BF1192" s="296">
        <v>1896591.1524629463</v>
      </c>
    </row>
    <row r="1193" spans="1:58" x14ac:dyDescent="0.3">
      <c r="A1193" s="273">
        <f t="shared" si="67"/>
        <v>364226</v>
      </c>
      <c r="B1193" s="1" t="s">
        <v>2621</v>
      </c>
      <c r="C1193" s="274">
        <v>28862447</v>
      </c>
      <c r="D1193" s="1">
        <v>144210</v>
      </c>
      <c r="E1193" s="1">
        <v>4</v>
      </c>
      <c r="F1193" s="1" t="s">
        <v>3409</v>
      </c>
      <c r="G1193" s="275">
        <v>44054</v>
      </c>
      <c r="H1193" s="275">
        <v>44773</v>
      </c>
      <c r="I1193" s="1">
        <v>0</v>
      </c>
      <c r="J1193" s="1">
        <v>1</v>
      </c>
      <c r="K1193" s="1">
        <v>18</v>
      </c>
      <c r="L1193" s="1">
        <v>30</v>
      </c>
      <c r="M1193" s="1">
        <v>2</v>
      </c>
      <c r="N1193" s="1">
        <v>9</v>
      </c>
      <c r="O1193" s="1">
        <v>9.3800000000000008</v>
      </c>
      <c r="P1193" s="1">
        <v>2533891</v>
      </c>
      <c r="Q1193" s="1">
        <v>95108</v>
      </c>
      <c r="R1193" s="1">
        <v>364226</v>
      </c>
      <c r="S1193" s="1">
        <v>0</v>
      </c>
      <c r="T1193" s="1">
        <v>0</v>
      </c>
      <c r="U1193" s="1">
        <v>0</v>
      </c>
      <c r="W1193" s="1">
        <v>3642</v>
      </c>
      <c r="X1193" s="1">
        <v>0</v>
      </c>
      <c r="Y1193" s="1">
        <v>0</v>
      </c>
      <c r="AB1193" s="275">
        <v>44651</v>
      </c>
      <c r="AC1193" s="1">
        <v>1</v>
      </c>
      <c r="AD1193" s="1" t="s">
        <v>2623</v>
      </c>
      <c r="AE1193" s="1">
        <v>1</v>
      </c>
      <c r="AF1193" s="1">
        <v>30</v>
      </c>
      <c r="AG1193" s="1">
        <v>0</v>
      </c>
      <c r="AN1193" s="1">
        <v>1</v>
      </c>
      <c r="AO1193" s="1">
        <v>1</v>
      </c>
      <c r="AR1193" s="276">
        <v>0</v>
      </c>
      <c r="AS1193" s="1" t="s">
        <v>2632</v>
      </c>
      <c r="AT1193" s="1">
        <v>0</v>
      </c>
      <c r="AU1193" s="1">
        <v>0</v>
      </c>
      <c r="AX1193" s="1">
        <v>5</v>
      </c>
      <c r="BC1193" s="1">
        <v>1</v>
      </c>
      <c r="BD1193" s="1">
        <v>7</v>
      </c>
      <c r="BE1193" s="1">
        <v>2</v>
      </c>
      <c r="BF1193" s="296">
        <v>0</v>
      </c>
    </row>
    <row r="1194" spans="1:58" x14ac:dyDescent="0.3">
      <c r="A1194" s="273">
        <f t="shared" si="67"/>
        <v>0</v>
      </c>
      <c r="B1194" s="1" t="s">
        <v>2621</v>
      </c>
      <c r="C1194" s="274">
        <v>29207464</v>
      </c>
      <c r="D1194" s="1">
        <v>144105</v>
      </c>
      <c r="E1194" s="1">
        <v>4</v>
      </c>
      <c r="F1194" s="1" t="s">
        <v>2641</v>
      </c>
      <c r="G1194" s="275">
        <v>43698</v>
      </c>
      <c r="H1194" s="275">
        <v>45535</v>
      </c>
      <c r="I1194" s="1">
        <v>0</v>
      </c>
      <c r="J1194" s="1">
        <v>1</v>
      </c>
      <c r="K1194" s="1">
        <v>36</v>
      </c>
      <c r="L1194" s="1">
        <v>30</v>
      </c>
      <c r="M1194" s="1">
        <v>2</v>
      </c>
      <c r="N1194" s="1">
        <v>8.2799999999999994</v>
      </c>
      <c r="O1194" s="1">
        <v>8.6</v>
      </c>
      <c r="P1194" s="1">
        <v>39121833</v>
      </c>
      <c r="Q1194" s="1">
        <v>561826</v>
      </c>
      <c r="R1194" s="1">
        <v>20170887</v>
      </c>
      <c r="S1194" s="1">
        <v>0</v>
      </c>
      <c r="T1194" s="1">
        <v>0</v>
      </c>
      <c r="U1194" s="1">
        <v>0</v>
      </c>
      <c r="W1194" s="1">
        <v>0</v>
      </c>
      <c r="X1194" s="1">
        <v>0</v>
      </c>
      <c r="Y1194" s="1">
        <v>0</v>
      </c>
      <c r="Z1194" s="1" t="s">
        <v>5089</v>
      </c>
      <c r="AA1194" s="1" t="s">
        <v>3609</v>
      </c>
      <c r="AB1194" s="275">
        <v>44651</v>
      </c>
      <c r="AC1194" s="1">
        <v>1</v>
      </c>
      <c r="AD1194" s="1" t="s">
        <v>2623</v>
      </c>
      <c r="AE1194" s="1">
        <v>1</v>
      </c>
      <c r="AF1194" s="1">
        <v>30</v>
      </c>
      <c r="AG1194" s="1">
        <v>0</v>
      </c>
      <c r="AN1194" s="1">
        <v>1</v>
      </c>
      <c r="AO1194" s="1">
        <v>1</v>
      </c>
      <c r="AR1194" s="276">
        <v>3014408.28</v>
      </c>
      <c r="AS1194" s="1" t="s">
        <v>2624</v>
      </c>
      <c r="AT1194" s="1">
        <v>0</v>
      </c>
      <c r="AU1194" s="1">
        <v>0</v>
      </c>
      <c r="AV1194" s="1" t="s">
        <v>2625</v>
      </c>
      <c r="AW1194" s="1" t="s">
        <v>2626</v>
      </c>
      <c r="AX1194" s="1">
        <v>5</v>
      </c>
      <c r="BC1194" s="1">
        <v>1</v>
      </c>
      <c r="BD1194" s="1">
        <v>7</v>
      </c>
      <c r="BE1194" s="1">
        <v>2</v>
      </c>
      <c r="BF1194" s="296">
        <v>23881651</v>
      </c>
    </row>
    <row r="1195" spans="1:58" x14ac:dyDescent="0.3">
      <c r="A1195" s="273">
        <f t="shared" si="67"/>
        <v>0</v>
      </c>
      <c r="B1195" s="1" t="s">
        <v>2621</v>
      </c>
      <c r="C1195" s="274">
        <v>29208806</v>
      </c>
      <c r="D1195" s="1">
        <v>141105</v>
      </c>
      <c r="E1195" s="1">
        <v>4</v>
      </c>
      <c r="F1195" s="1" t="s">
        <v>2793</v>
      </c>
      <c r="G1195" s="275">
        <v>43277</v>
      </c>
      <c r="H1195" s="275">
        <v>45107</v>
      </c>
      <c r="I1195" s="1">
        <v>1</v>
      </c>
      <c r="J1195" s="1">
        <v>1</v>
      </c>
      <c r="K1195" s="1">
        <v>34</v>
      </c>
      <c r="L1195" s="1">
        <v>30</v>
      </c>
      <c r="M1195" s="1">
        <v>2</v>
      </c>
      <c r="N1195" s="1">
        <v>9.84</v>
      </c>
      <c r="O1195" s="1">
        <v>10.29</v>
      </c>
      <c r="P1195" s="1">
        <v>35077329</v>
      </c>
      <c r="Q1195" s="1">
        <v>742531</v>
      </c>
      <c r="R1195" s="1">
        <v>10699993</v>
      </c>
      <c r="S1195" s="1">
        <v>0</v>
      </c>
      <c r="T1195" s="1">
        <v>0</v>
      </c>
      <c r="U1195" s="1">
        <v>38990000</v>
      </c>
      <c r="V1195" s="1">
        <v>43273</v>
      </c>
      <c r="W1195" s="1">
        <v>0</v>
      </c>
      <c r="X1195" s="1">
        <v>0</v>
      </c>
      <c r="Y1195" s="1">
        <v>0</v>
      </c>
      <c r="AB1195" s="275">
        <v>44651</v>
      </c>
      <c r="AC1195" s="1">
        <v>3</v>
      </c>
      <c r="AD1195" s="1" t="s">
        <v>2623</v>
      </c>
      <c r="AE1195" s="1">
        <v>1</v>
      </c>
      <c r="AF1195" s="1">
        <v>30</v>
      </c>
      <c r="AG1195" s="1">
        <v>259941</v>
      </c>
      <c r="AN1195" s="1">
        <v>1</v>
      </c>
      <c r="AO1195" s="1">
        <v>1</v>
      </c>
      <c r="AR1195" s="276">
        <v>1652177.44</v>
      </c>
      <c r="AS1195" s="1" t="s">
        <v>2624</v>
      </c>
      <c r="AT1195" s="1">
        <v>0</v>
      </c>
      <c r="AU1195" s="1">
        <v>0</v>
      </c>
      <c r="AV1195" s="1" t="s">
        <v>2625</v>
      </c>
      <c r="AW1195" s="1" t="s">
        <v>2626</v>
      </c>
      <c r="AX1195" s="1">
        <v>5</v>
      </c>
      <c r="BC1195" s="1">
        <v>1</v>
      </c>
      <c r="BD1195" s="1">
        <v>7</v>
      </c>
      <c r="BE1195" s="1">
        <v>2</v>
      </c>
      <c r="BF1195" s="296">
        <v>12862008.024210786</v>
      </c>
    </row>
    <row r="1196" spans="1:58" x14ac:dyDescent="0.3">
      <c r="A1196" s="273">
        <f t="shared" si="67"/>
        <v>0</v>
      </c>
      <c r="B1196" s="1" t="s">
        <v>2621</v>
      </c>
      <c r="C1196" s="274">
        <v>29208806</v>
      </c>
      <c r="D1196" s="1">
        <v>144105</v>
      </c>
      <c r="E1196" s="1">
        <v>4</v>
      </c>
      <c r="F1196" s="1" t="s">
        <v>3055</v>
      </c>
      <c r="G1196" s="275">
        <v>44012</v>
      </c>
      <c r="H1196" s="275">
        <v>45138</v>
      </c>
      <c r="I1196" s="1">
        <v>0</v>
      </c>
      <c r="J1196" s="1">
        <v>1</v>
      </c>
      <c r="K1196" s="1">
        <v>20</v>
      </c>
      <c r="L1196" s="1">
        <v>30</v>
      </c>
      <c r="M1196" s="1">
        <v>2</v>
      </c>
      <c r="N1196" s="1">
        <v>9</v>
      </c>
      <c r="O1196" s="1">
        <v>9.3800000000000008</v>
      </c>
      <c r="P1196" s="1">
        <v>8174184</v>
      </c>
      <c r="Q1196" s="1">
        <v>261474</v>
      </c>
      <c r="R1196" s="1">
        <v>3917541</v>
      </c>
      <c r="S1196" s="1">
        <v>0</v>
      </c>
      <c r="T1196" s="1">
        <v>0</v>
      </c>
      <c r="U1196" s="1">
        <v>0</v>
      </c>
      <c r="W1196" s="1">
        <v>0</v>
      </c>
      <c r="X1196" s="1">
        <v>0</v>
      </c>
      <c r="Y1196" s="1">
        <v>0</v>
      </c>
      <c r="AB1196" s="275">
        <v>44651</v>
      </c>
      <c r="AC1196" s="1">
        <v>1</v>
      </c>
      <c r="AD1196" s="1" t="s">
        <v>2623</v>
      </c>
      <c r="AE1196" s="1">
        <v>1</v>
      </c>
      <c r="AF1196" s="1">
        <v>30</v>
      </c>
      <c r="AG1196" s="1">
        <v>0</v>
      </c>
      <c r="AN1196" s="1">
        <v>1</v>
      </c>
      <c r="AO1196" s="1">
        <v>1</v>
      </c>
      <c r="AR1196" s="276">
        <v>604895.56000000006</v>
      </c>
      <c r="AS1196" s="1" t="s">
        <v>2677</v>
      </c>
      <c r="AT1196" s="1">
        <v>0</v>
      </c>
      <c r="AU1196" s="1">
        <v>0</v>
      </c>
      <c r="AV1196" s="1" t="s">
        <v>2625</v>
      </c>
      <c r="AW1196" s="1" t="s">
        <v>2626</v>
      </c>
      <c r="AX1196" s="1">
        <v>5</v>
      </c>
      <c r="BC1196" s="1">
        <v>1</v>
      </c>
      <c r="BD1196" s="1">
        <v>7</v>
      </c>
      <c r="BE1196" s="1">
        <v>2</v>
      </c>
      <c r="BF1196" s="296">
        <v>4709109.9757892126</v>
      </c>
    </row>
    <row r="1197" spans="1:58" x14ac:dyDescent="0.3">
      <c r="A1197" s="273">
        <f t="shared" si="67"/>
        <v>0</v>
      </c>
      <c r="B1197" s="1" t="s">
        <v>2621</v>
      </c>
      <c r="C1197" s="274">
        <v>29209442</v>
      </c>
      <c r="D1197" s="1">
        <v>144105</v>
      </c>
      <c r="E1197" s="1">
        <v>4</v>
      </c>
      <c r="F1197" s="1" t="s">
        <v>2794</v>
      </c>
      <c r="G1197" s="275">
        <v>43486</v>
      </c>
      <c r="H1197" s="275">
        <v>44957</v>
      </c>
      <c r="I1197" s="1">
        <v>0</v>
      </c>
      <c r="J1197" s="1">
        <v>1</v>
      </c>
      <c r="K1197" s="1">
        <v>41</v>
      </c>
      <c r="L1197" s="1">
        <v>30</v>
      </c>
      <c r="M1197" s="1">
        <v>2</v>
      </c>
      <c r="N1197" s="1">
        <v>11.03</v>
      </c>
      <c r="O1197" s="1">
        <v>11.61</v>
      </c>
      <c r="P1197" s="1">
        <v>30115925</v>
      </c>
      <c r="Q1197" s="1">
        <v>501945</v>
      </c>
      <c r="R1197" s="1">
        <v>7965980</v>
      </c>
      <c r="S1197" s="1">
        <v>0</v>
      </c>
      <c r="T1197" s="1">
        <v>0</v>
      </c>
      <c r="U1197" s="1">
        <v>0</v>
      </c>
      <c r="W1197" s="1">
        <v>0</v>
      </c>
      <c r="X1197" s="1">
        <v>0</v>
      </c>
      <c r="Y1197" s="1">
        <v>0</v>
      </c>
      <c r="Z1197" s="1" t="s">
        <v>5715</v>
      </c>
      <c r="AA1197" s="1" t="s">
        <v>3609</v>
      </c>
      <c r="AB1197" s="275">
        <v>44651</v>
      </c>
      <c r="AC1197" s="1">
        <v>1</v>
      </c>
      <c r="AD1197" s="1" t="s">
        <v>2623</v>
      </c>
      <c r="AE1197" s="1">
        <v>1</v>
      </c>
      <c r="AF1197" s="1">
        <v>30</v>
      </c>
      <c r="AG1197" s="1">
        <v>0</v>
      </c>
      <c r="AN1197" s="1">
        <v>1</v>
      </c>
      <c r="AO1197" s="1">
        <v>1</v>
      </c>
      <c r="AR1197" s="276">
        <v>2217559</v>
      </c>
      <c r="AS1197" s="1" t="s">
        <v>2632</v>
      </c>
      <c r="AT1197" s="1">
        <v>0</v>
      </c>
      <c r="AU1197" s="1">
        <v>0</v>
      </c>
      <c r="AV1197" s="1" t="s">
        <v>2625</v>
      </c>
      <c r="AW1197" s="1" t="s">
        <v>2626</v>
      </c>
      <c r="AX1197" s="1">
        <v>5</v>
      </c>
      <c r="BC1197" s="1">
        <v>1</v>
      </c>
      <c r="BD1197" s="1">
        <v>7</v>
      </c>
      <c r="BE1197" s="1">
        <v>2</v>
      </c>
      <c r="BF1197" s="296">
        <v>8522822</v>
      </c>
    </row>
    <row r="1198" spans="1:58" x14ac:dyDescent="0.3">
      <c r="A1198" s="273">
        <f t="shared" si="67"/>
        <v>0</v>
      </c>
      <c r="B1198" s="1" t="s">
        <v>2621</v>
      </c>
      <c r="C1198" s="274">
        <v>29209662</v>
      </c>
      <c r="D1198" s="1">
        <v>144105</v>
      </c>
      <c r="E1198" s="1">
        <v>3</v>
      </c>
      <c r="F1198" s="1" t="s">
        <v>3740</v>
      </c>
      <c r="G1198" s="275">
        <v>44033</v>
      </c>
      <c r="H1198" s="275">
        <v>44804</v>
      </c>
      <c r="I1198" s="1">
        <v>0</v>
      </c>
      <c r="J1198" s="1">
        <v>1</v>
      </c>
      <c r="K1198" s="1">
        <v>22</v>
      </c>
      <c r="L1198" s="1">
        <v>30</v>
      </c>
      <c r="M1198" s="1">
        <v>2</v>
      </c>
      <c r="N1198" s="1">
        <v>9.23</v>
      </c>
      <c r="O1198" s="1">
        <v>9.64</v>
      </c>
      <c r="P1198" s="1">
        <v>25744645</v>
      </c>
      <c r="Q1198" s="1">
        <v>1056624</v>
      </c>
      <c r="R1198" s="1">
        <v>5142452</v>
      </c>
      <c r="S1198" s="1">
        <v>0</v>
      </c>
      <c r="T1198" s="1">
        <v>0</v>
      </c>
      <c r="U1198" s="1">
        <v>0</v>
      </c>
      <c r="W1198" s="1">
        <v>0</v>
      </c>
      <c r="X1198" s="1">
        <v>0</v>
      </c>
      <c r="Y1198" s="1">
        <v>0</v>
      </c>
      <c r="AB1198" s="275">
        <v>44651</v>
      </c>
      <c r="AC1198" s="1">
        <v>1</v>
      </c>
      <c r="AD1198" s="1" t="s">
        <v>2623</v>
      </c>
      <c r="AE1198" s="1">
        <v>1</v>
      </c>
      <c r="AF1198" s="1">
        <v>30</v>
      </c>
      <c r="AG1198" s="1">
        <v>0</v>
      </c>
      <c r="AN1198" s="1">
        <v>1</v>
      </c>
      <c r="AO1198" s="1">
        <v>1</v>
      </c>
      <c r="AP1198" s="1">
        <v>44033</v>
      </c>
      <c r="AQ1198" s="1" t="s">
        <v>2629</v>
      </c>
      <c r="AR1198" s="276">
        <v>1977018.28</v>
      </c>
      <c r="AS1198" s="1" t="s">
        <v>2624</v>
      </c>
      <c r="AT1198" s="1">
        <v>0</v>
      </c>
      <c r="AU1198" s="1">
        <v>0</v>
      </c>
      <c r="AV1198" s="1" t="s">
        <v>2625</v>
      </c>
      <c r="AW1198" s="1" t="s">
        <v>2626</v>
      </c>
      <c r="AX1198" s="1">
        <v>5</v>
      </c>
      <c r="BC1198" s="1">
        <v>1</v>
      </c>
      <c r="BD1198" s="1">
        <v>7</v>
      </c>
      <c r="BE1198" s="1">
        <v>2</v>
      </c>
      <c r="BF1198" s="296">
        <v>14967494</v>
      </c>
    </row>
    <row r="1199" spans="1:58" x14ac:dyDescent="0.3">
      <c r="A1199" s="273">
        <f t="shared" si="67"/>
        <v>9218964.9263561312</v>
      </c>
      <c r="B1199" s="1" t="s">
        <v>2621</v>
      </c>
      <c r="C1199" s="274">
        <v>29220687</v>
      </c>
      <c r="D1199" s="1">
        <v>141205</v>
      </c>
      <c r="E1199" s="1">
        <v>4</v>
      </c>
      <c r="F1199" s="1" t="s">
        <v>2795</v>
      </c>
      <c r="G1199" s="275">
        <v>43322</v>
      </c>
      <c r="H1199" s="275">
        <v>45351</v>
      </c>
      <c r="I1199" s="1">
        <v>0</v>
      </c>
      <c r="J1199" s="1">
        <v>1</v>
      </c>
      <c r="K1199" s="1">
        <v>41</v>
      </c>
      <c r="L1199" s="1">
        <v>30</v>
      </c>
      <c r="M1199" s="1">
        <v>2</v>
      </c>
      <c r="N1199" s="1">
        <v>12.96</v>
      </c>
      <c r="O1199" s="1">
        <v>13.75</v>
      </c>
      <c r="P1199" s="1">
        <v>38487670</v>
      </c>
      <c r="Q1199" s="1">
        <v>564887</v>
      </c>
      <c r="R1199" s="1">
        <v>16843880</v>
      </c>
      <c r="S1199" s="1">
        <v>0</v>
      </c>
      <c r="T1199" s="1">
        <v>0</v>
      </c>
      <c r="U1199" s="1">
        <v>35900000</v>
      </c>
      <c r="V1199" s="1">
        <v>43321</v>
      </c>
      <c r="W1199" s="1">
        <v>0</v>
      </c>
      <c r="X1199" s="1">
        <v>0</v>
      </c>
      <c r="Y1199" s="1">
        <v>0</v>
      </c>
      <c r="Z1199" s="1" t="s">
        <v>5702</v>
      </c>
      <c r="AA1199" s="1" t="s">
        <v>2807</v>
      </c>
      <c r="AB1199" s="275">
        <v>44651</v>
      </c>
      <c r="AC1199" s="1">
        <v>3</v>
      </c>
      <c r="AD1199" s="1" t="s">
        <v>2623</v>
      </c>
      <c r="AE1199" s="1">
        <v>1</v>
      </c>
      <c r="AF1199" s="1">
        <v>30</v>
      </c>
      <c r="AG1199" s="1">
        <v>0</v>
      </c>
      <c r="AN1199" s="1">
        <v>1</v>
      </c>
      <c r="AO1199" s="1">
        <v>1</v>
      </c>
      <c r="AR1199" s="276">
        <v>882725</v>
      </c>
      <c r="AS1199" s="1" t="s">
        <v>2624</v>
      </c>
      <c r="AT1199" s="1">
        <v>0</v>
      </c>
      <c r="AU1199" s="1">
        <v>0</v>
      </c>
      <c r="AX1199" s="1">
        <v>5</v>
      </c>
      <c r="BC1199" s="1">
        <v>1</v>
      </c>
      <c r="BD1199" s="1">
        <v>7</v>
      </c>
      <c r="BE1199" s="1">
        <v>2</v>
      </c>
      <c r="BF1199" s="296">
        <v>6742190.0736438688</v>
      </c>
    </row>
    <row r="1200" spans="1:58" x14ac:dyDescent="0.3">
      <c r="A1200" s="273">
        <f t="shared" si="67"/>
        <v>327863.38397170731</v>
      </c>
      <c r="B1200" s="1" t="s">
        <v>2621</v>
      </c>
      <c r="C1200" s="274">
        <v>29220687</v>
      </c>
      <c r="D1200" s="1">
        <v>144205</v>
      </c>
      <c r="E1200" s="1">
        <v>4</v>
      </c>
      <c r="F1200" s="1" t="s">
        <v>3213</v>
      </c>
      <c r="G1200" s="275">
        <v>43833</v>
      </c>
      <c r="H1200" s="275">
        <v>44773</v>
      </c>
      <c r="I1200" s="1">
        <v>0</v>
      </c>
      <c r="J1200" s="1">
        <v>1</v>
      </c>
      <c r="K1200" s="1">
        <v>26</v>
      </c>
      <c r="L1200" s="1">
        <v>30</v>
      </c>
      <c r="M1200" s="1">
        <v>2</v>
      </c>
      <c r="N1200" s="1">
        <v>11.04</v>
      </c>
      <c r="O1200" s="1">
        <v>11.61</v>
      </c>
      <c r="P1200" s="1">
        <v>4000000</v>
      </c>
      <c r="Q1200" s="1">
        <v>166557</v>
      </c>
      <c r="R1200" s="1">
        <v>598918</v>
      </c>
      <c r="S1200" s="1">
        <v>0</v>
      </c>
      <c r="T1200" s="1">
        <v>0</v>
      </c>
      <c r="U1200" s="1">
        <v>0</v>
      </c>
      <c r="W1200" s="1">
        <v>0</v>
      </c>
      <c r="X1200" s="1">
        <v>0</v>
      </c>
      <c r="Y1200" s="1">
        <v>0</v>
      </c>
      <c r="AB1200" s="275">
        <v>44651</v>
      </c>
      <c r="AC1200" s="1">
        <v>1</v>
      </c>
      <c r="AD1200" s="1" t="s">
        <v>2623</v>
      </c>
      <c r="AE1200" s="1">
        <v>1</v>
      </c>
      <c r="AF1200" s="1">
        <v>30</v>
      </c>
      <c r="AG1200" s="1">
        <v>0</v>
      </c>
      <c r="AN1200" s="1">
        <v>1</v>
      </c>
      <c r="AO1200" s="1">
        <v>1</v>
      </c>
      <c r="AR1200" s="276">
        <v>31322.5</v>
      </c>
      <c r="AS1200" s="1" t="s">
        <v>2657</v>
      </c>
      <c r="AT1200" s="1">
        <v>0</v>
      </c>
      <c r="AU1200" s="1">
        <v>0</v>
      </c>
      <c r="AX1200" s="1">
        <v>5</v>
      </c>
      <c r="BC1200" s="1">
        <v>1</v>
      </c>
      <c r="BD1200" s="1">
        <v>7</v>
      </c>
      <c r="BE1200" s="1">
        <v>2</v>
      </c>
      <c r="BF1200" s="296">
        <v>239732.11602829269</v>
      </c>
    </row>
    <row r="1201" spans="1:58" x14ac:dyDescent="0.3">
      <c r="A1201" s="273">
        <f t="shared" si="67"/>
        <v>5323419.6896721618</v>
      </c>
      <c r="B1201" s="1" t="s">
        <v>2621</v>
      </c>
      <c r="C1201" s="274">
        <v>29220687</v>
      </c>
      <c r="D1201" s="1">
        <v>144205</v>
      </c>
      <c r="E1201" s="1">
        <v>4</v>
      </c>
      <c r="F1201" s="1" t="s">
        <v>6397</v>
      </c>
      <c r="G1201" s="275">
        <v>44650</v>
      </c>
      <c r="H1201" s="275">
        <v>45747</v>
      </c>
      <c r="I1201" s="1">
        <v>0</v>
      </c>
      <c r="J1201" s="1">
        <v>1</v>
      </c>
      <c r="K1201" s="1">
        <v>0</v>
      </c>
      <c r="L1201" s="1">
        <v>30</v>
      </c>
      <c r="M1201" s="1">
        <v>2</v>
      </c>
      <c r="N1201" s="1">
        <v>10.199999999999999</v>
      </c>
      <c r="O1201" s="1">
        <v>10.69</v>
      </c>
      <c r="P1201" s="1">
        <v>9726334</v>
      </c>
      <c r="Q1201" s="1">
        <v>233245</v>
      </c>
      <c r="R1201" s="1">
        <v>9726334</v>
      </c>
      <c r="S1201" s="1">
        <v>0</v>
      </c>
      <c r="T1201" s="1">
        <v>0</v>
      </c>
      <c r="U1201" s="1">
        <v>0</v>
      </c>
      <c r="W1201" s="1">
        <v>0</v>
      </c>
      <c r="X1201" s="1">
        <v>0</v>
      </c>
      <c r="Y1201" s="1">
        <v>0</v>
      </c>
      <c r="Z1201" s="1" t="s">
        <v>2664</v>
      </c>
      <c r="AA1201" s="1" t="s">
        <v>3609</v>
      </c>
      <c r="AB1201" s="275">
        <v>44650</v>
      </c>
      <c r="AC1201" s="1">
        <v>1</v>
      </c>
      <c r="AD1201" s="1" t="s">
        <v>2623</v>
      </c>
      <c r="AE1201" s="1">
        <v>1</v>
      </c>
      <c r="AF1201" s="1">
        <v>30</v>
      </c>
      <c r="AG1201" s="1">
        <v>0</v>
      </c>
      <c r="AN1201" s="1">
        <v>1</v>
      </c>
      <c r="AO1201" s="1">
        <v>1</v>
      </c>
      <c r="AR1201" s="276">
        <v>509702.5</v>
      </c>
      <c r="AS1201" s="1" t="s">
        <v>2624</v>
      </c>
      <c r="AT1201" s="1">
        <v>0</v>
      </c>
      <c r="AU1201" s="1">
        <v>0</v>
      </c>
      <c r="AX1201" s="1">
        <v>5</v>
      </c>
      <c r="BC1201" s="1">
        <v>1</v>
      </c>
      <c r="BD1201" s="1">
        <v>7</v>
      </c>
      <c r="BE1201" s="1">
        <v>2</v>
      </c>
      <c r="BF1201" s="296">
        <v>3893211.8103278382</v>
      </c>
    </row>
    <row r="1202" spans="1:58" x14ac:dyDescent="0.3">
      <c r="A1202" s="273">
        <f t="shared" si="67"/>
        <v>0</v>
      </c>
      <c r="B1202" s="1" t="s">
        <v>2621</v>
      </c>
      <c r="C1202" s="274">
        <v>29222760</v>
      </c>
      <c r="D1202" s="1">
        <v>144105</v>
      </c>
      <c r="E1202" s="1">
        <v>4</v>
      </c>
      <c r="F1202" s="1" t="s">
        <v>3558</v>
      </c>
      <c r="G1202" s="275">
        <v>44146</v>
      </c>
      <c r="H1202" s="275">
        <v>44712</v>
      </c>
      <c r="I1202" s="1">
        <v>0</v>
      </c>
      <c r="J1202" s="1">
        <v>1</v>
      </c>
      <c r="K1202" s="1">
        <v>18</v>
      </c>
      <c r="L1202" s="1">
        <v>30</v>
      </c>
      <c r="M1202" s="1">
        <v>2</v>
      </c>
      <c r="N1202" s="1">
        <v>11.03</v>
      </c>
      <c r="O1202" s="1">
        <v>11.61</v>
      </c>
      <c r="P1202" s="1">
        <v>9518120</v>
      </c>
      <c r="Q1202" s="1">
        <v>467980</v>
      </c>
      <c r="R1202" s="1">
        <v>913979</v>
      </c>
      <c r="S1202" s="1">
        <v>0</v>
      </c>
      <c r="T1202" s="1">
        <v>0</v>
      </c>
      <c r="U1202" s="1">
        <v>0</v>
      </c>
      <c r="W1202" s="1">
        <v>0</v>
      </c>
      <c r="X1202" s="1">
        <v>0</v>
      </c>
      <c r="Y1202" s="1">
        <v>0</v>
      </c>
      <c r="AB1202" s="275">
        <v>44651</v>
      </c>
      <c r="AC1202" s="1">
        <v>1</v>
      </c>
      <c r="AD1202" s="1" t="s">
        <v>2623</v>
      </c>
      <c r="AE1202" s="1">
        <v>1</v>
      </c>
      <c r="AF1202" s="1">
        <v>30</v>
      </c>
      <c r="AG1202" s="1">
        <v>0</v>
      </c>
      <c r="AN1202" s="1">
        <v>1</v>
      </c>
      <c r="AO1202" s="1">
        <v>1</v>
      </c>
      <c r="AR1202" s="276">
        <v>841010</v>
      </c>
      <c r="AS1202" s="1" t="s">
        <v>2632</v>
      </c>
      <c r="AT1202" s="1">
        <v>0</v>
      </c>
      <c r="AU1202" s="1">
        <v>0</v>
      </c>
      <c r="AV1202" s="1" t="s">
        <v>2625</v>
      </c>
      <c r="AW1202" s="1" t="s">
        <v>2626</v>
      </c>
      <c r="AX1202" s="1">
        <v>5</v>
      </c>
      <c r="BC1202" s="1">
        <v>1</v>
      </c>
      <c r="BD1202" s="1">
        <v>7</v>
      </c>
      <c r="BE1202" s="1">
        <v>2</v>
      </c>
      <c r="BF1202" s="296">
        <v>2737036</v>
      </c>
    </row>
    <row r="1203" spans="1:58" x14ac:dyDescent="0.3">
      <c r="A1203" s="273">
        <f t="shared" si="67"/>
        <v>183631.17590611876</v>
      </c>
      <c r="B1203" s="1" t="s">
        <v>2621</v>
      </c>
      <c r="C1203" s="274">
        <v>29222900</v>
      </c>
      <c r="D1203" s="1">
        <v>144205</v>
      </c>
      <c r="E1203" s="1">
        <v>4</v>
      </c>
      <c r="F1203" s="1" t="s">
        <v>5540</v>
      </c>
      <c r="G1203" s="275">
        <v>44508</v>
      </c>
      <c r="H1203" s="275">
        <v>45260</v>
      </c>
      <c r="I1203" s="1">
        <v>30</v>
      </c>
      <c r="J1203" s="1">
        <v>1</v>
      </c>
      <c r="K1203" s="1">
        <v>2</v>
      </c>
      <c r="L1203" s="1">
        <v>30</v>
      </c>
      <c r="M1203" s="1">
        <v>2</v>
      </c>
      <c r="N1203" s="1">
        <v>17.690000000000001</v>
      </c>
      <c r="O1203" s="1">
        <v>19.2</v>
      </c>
      <c r="P1203" s="1">
        <v>300000</v>
      </c>
      <c r="Q1203" s="1">
        <v>14992</v>
      </c>
      <c r="R1203" s="1">
        <v>278910</v>
      </c>
      <c r="S1203" s="1">
        <v>8069</v>
      </c>
      <c r="T1203" s="1">
        <v>0</v>
      </c>
      <c r="U1203" s="1">
        <v>0</v>
      </c>
      <c r="W1203" s="1">
        <v>0</v>
      </c>
      <c r="X1203" s="1">
        <v>0</v>
      </c>
      <c r="Y1203" s="1">
        <v>0</v>
      </c>
      <c r="AB1203" s="275">
        <v>44592</v>
      </c>
      <c r="AC1203" s="1">
        <v>1</v>
      </c>
      <c r="AD1203" s="1" t="s">
        <v>2623</v>
      </c>
      <c r="AE1203" s="1">
        <v>1</v>
      </c>
      <c r="AF1203" s="1">
        <v>30</v>
      </c>
      <c r="AG1203" s="1">
        <v>21731</v>
      </c>
      <c r="AN1203" s="1">
        <v>1</v>
      </c>
      <c r="AO1203" s="1">
        <v>1</v>
      </c>
      <c r="AR1203" s="276">
        <v>11911.41</v>
      </c>
      <c r="AS1203" s="1" t="s">
        <v>2657</v>
      </c>
      <c r="AT1203" s="1">
        <v>0</v>
      </c>
      <c r="AU1203" s="1">
        <v>0</v>
      </c>
      <c r="AX1203" s="1">
        <v>5</v>
      </c>
      <c r="BC1203" s="1">
        <v>1</v>
      </c>
      <c r="BD1203" s="1">
        <v>7</v>
      </c>
      <c r="BE1203" s="1">
        <v>2</v>
      </c>
      <c r="BF1203" s="296">
        <v>83367.414093881249</v>
      </c>
    </row>
    <row r="1204" spans="1:58" x14ac:dyDescent="0.3">
      <c r="A1204" s="273">
        <f t="shared" si="67"/>
        <v>4540949.9040380074</v>
      </c>
      <c r="B1204" s="1" t="s">
        <v>2621</v>
      </c>
      <c r="C1204" s="274">
        <v>29222900</v>
      </c>
      <c r="D1204" s="1">
        <v>144105</v>
      </c>
      <c r="E1204" s="1">
        <v>4</v>
      </c>
      <c r="F1204" s="1" t="s">
        <v>4177</v>
      </c>
      <c r="G1204" s="275">
        <v>44327</v>
      </c>
      <c r="H1204" s="275">
        <v>45260</v>
      </c>
      <c r="I1204" s="1">
        <v>1</v>
      </c>
      <c r="J1204" s="1">
        <v>1</v>
      </c>
      <c r="K1204" s="1">
        <v>11</v>
      </c>
      <c r="L1204" s="1">
        <v>30</v>
      </c>
      <c r="M1204" s="1">
        <v>2</v>
      </c>
      <c r="N1204" s="1">
        <v>17.690000000000001</v>
      </c>
      <c r="O1204" s="1">
        <v>19.2</v>
      </c>
      <c r="P1204" s="1">
        <v>10115063</v>
      </c>
      <c r="Q1204" s="1">
        <v>248628</v>
      </c>
      <c r="R1204" s="1">
        <v>6896983</v>
      </c>
      <c r="S1204" s="1">
        <v>0</v>
      </c>
      <c r="T1204" s="1">
        <v>0</v>
      </c>
      <c r="U1204" s="1">
        <v>0</v>
      </c>
      <c r="W1204" s="1">
        <v>0</v>
      </c>
      <c r="X1204" s="1">
        <v>0</v>
      </c>
      <c r="Y1204" s="1">
        <v>0</v>
      </c>
      <c r="Z1204" s="1" t="s">
        <v>2635</v>
      </c>
      <c r="AA1204" s="1" t="s">
        <v>2807</v>
      </c>
      <c r="AB1204" s="275">
        <v>44651</v>
      </c>
      <c r="AC1204" s="1">
        <v>1</v>
      </c>
      <c r="AD1204" s="1" t="s">
        <v>2623</v>
      </c>
      <c r="AE1204" s="1">
        <v>1</v>
      </c>
      <c r="AF1204" s="1">
        <v>30</v>
      </c>
      <c r="AG1204" s="1">
        <v>336</v>
      </c>
      <c r="AN1204" s="1">
        <v>1</v>
      </c>
      <c r="AO1204" s="1">
        <v>1</v>
      </c>
      <c r="AR1204" s="276">
        <v>294494.83</v>
      </c>
      <c r="AS1204" s="1" t="s">
        <v>2632</v>
      </c>
      <c r="AT1204" s="1">
        <v>0</v>
      </c>
      <c r="AU1204" s="1">
        <v>0</v>
      </c>
      <c r="AV1204" s="1" t="s">
        <v>2625</v>
      </c>
      <c r="AW1204" s="1" t="s">
        <v>2626</v>
      </c>
      <c r="AX1204" s="1">
        <v>5</v>
      </c>
      <c r="BC1204" s="1">
        <v>1</v>
      </c>
      <c r="BD1204" s="1">
        <v>7</v>
      </c>
      <c r="BE1204" s="1">
        <v>2</v>
      </c>
      <c r="BF1204" s="296">
        <v>2061538.2659619928</v>
      </c>
    </row>
    <row r="1205" spans="1:58" x14ac:dyDescent="0.3">
      <c r="A1205" s="273">
        <f t="shared" si="67"/>
        <v>881668.17568535754</v>
      </c>
      <c r="B1205" s="1" t="s">
        <v>2621</v>
      </c>
      <c r="C1205" s="274">
        <v>29222900</v>
      </c>
      <c r="D1205" s="1">
        <v>144205</v>
      </c>
      <c r="E1205" s="1">
        <v>4</v>
      </c>
      <c r="F1205" s="1" t="s">
        <v>3988</v>
      </c>
      <c r="G1205" s="275">
        <v>44041</v>
      </c>
      <c r="H1205" s="275">
        <v>44804</v>
      </c>
      <c r="I1205" s="1">
        <v>1</v>
      </c>
      <c r="J1205" s="1">
        <v>1</v>
      </c>
      <c r="K1205" s="1">
        <v>18</v>
      </c>
      <c r="L1205" s="1">
        <v>30</v>
      </c>
      <c r="M1205" s="1">
        <v>2</v>
      </c>
      <c r="N1205" s="1">
        <v>9</v>
      </c>
      <c r="O1205" s="1">
        <v>9.3800000000000008</v>
      </c>
      <c r="P1205" s="1">
        <v>5000000</v>
      </c>
      <c r="Q1205" s="1">
        <v>229350</v>
      </c>
      <c r="R1205" s="1">
        <v>1339127</v>
      </c>
      <c r="S1205" s="1">
        <v>10043</v>
      </c>
      <c r="T1205" s="1">
        <v>0</v>
      </c>
      <c r="U1205" s="1">
        <v>0</v>
      </c>
      <c r="W1205" s="1">
        <v>0</v>
      </c>
      <c r="X1205" s="1">
        <v>0</v>
      </c>
      <c r="Y1205" s="1">
        <v>0</v>
      </c>
      <c r="AB1205" s="275">
        <v>44620</v>
      </c>
      <c r="AC1205" s="1">
        <v>1</v>
      </c>
      <c r="AD1205" s="1" t="s">
        <v>2623</v>
      </c>
      <c r="AE1205" s="1">
        <v>1</v>
      </c>
      <c r="AF1205" s="1">
        <v>30</v>
      </c>
      <c r="AG1205" s="1">
        <v>218857</v>
      </c>
      <c r="AN1205" s="1">
        <v>1</v>
      </c>
      <c r="AO1205" s="1">
        <v>1</v>
      </c>
      <c r="AP1205" s="275"/>
      <c r="AR1205" s="276">
        <v>57187.93</v>
      </c>
      <c r="AS1205" s="1" t="s">
        <v>2657</v>
      </c>
      <c r="AT1205" s="1">
        <v>0</v>
      </c>
      <c r="AU1205" s="1">
        <v>0</v>
      </c>
      <c r="AX1205" s="1">
        <v>5</v>
      </c>
      <c r="BC1205" s="1">
        <v>1</v>
      </c>
      <c r="BD1205" s="1">
        <v>7</v>
      </c>
      <c r="BE1205" s="1">
        <v>2</v>
      </c>
      <c r="BF1205" s="296">
        <v>400270.89431464247</v>
      </c>
    </row>
    <row r="1206" spans="1:58" x14ac:dyDescent="0.3">
      <c r="A1206" s="273">
        <f t="shared" si="67"/>
        <v>10318.263393374906</v>
      </c>
      <c r="B1206" s="1" t="s">
        <v>2621</v>
      </c>
      <c r="C1206" s="274">
        <v>29222900</v>
      </c>
      <c r="D1206" s="1">
        <v>144205</v>
      </c>
      <c r="E1206" s="1">
        <v>4</v>
      </c>
      <c r="F1206" s="1" t="s">
        <v>4096</v>
      </c>
      <c r="G1206" s="275">
        <v>44426</v>
      </c>
      <c r="H1206" s="275">
        <v>45169</v>
      </c>
      <c r="I1206" s="1">
        <v>1</v>
      </c>
      <c r="J1206" s="1">
        <v>1</v>
      </c>
      <c r="K1206" s="1">
        <v>6</v>
      </c>
      <c r="L1206" s="1">
        <v>30</v>
      </c>
      <c r="M1206" s="1">
        <v>2</v>
      </c>
      <c r="N1206" s="1">
        <v>17.690000000000001</v>
      </c>
      <c r="O1206" s="1">
        <v>19.2</v>
      </c>
      <c r="P1206" s="1">
        <v>20000</v>
      </c>
      <c r="Q1206" s="1">
        <v>999</v>
      </c>
      <c r="R1206" s="1">
        <v>15656</v>
      </c>
      <c r="S1206" s="1">
        <v>231</v>
      </c>
      <c r="T1206" s="1">
        <v>0</v>
      </c>
      <c r="U1206" s="1">
        <v>0</v>
      </c>
      <c r="W1206" s="1">
        <v>0</v>
      </c>
      <c r="X1206" s="1">
        <v>0</v>
      </c>
      <c r="Y1206" s="1">
        <v>0</v>
      </c>
      <c r="AB1206" s="275">
        <v>44620</v>
      </c>
      <c r="AC1206" s="1">
        <v>1</v>
      </c>
      <c r="AD1206" s="1" t="s">
        <v>2623</v>
      </c>
      <c r="AE1206" s="1">
        <v>1</v>
      </c>
      <c r="AF1206" s="1">
        <v>30</v>
      </c>
      <c r="AG1206" s="1">
        <v>763</v>
      </c>
      <c r="AN1206" s="1">
        <v>1</v>
      </c>
      <c r="AO1206" s="1">
        <v>1</v>
      </c>
      <c r="AR1206" s="276">
        <v>658.09</v>
      </c>
      <c r="AS1206" s="1" t="s">
        <v>2657</v>
      </c>
      <c r="AT1206" s="1">
        <v>0</v>
      </c>
      <c r="AU1206" s="1">
        <v>0</v>
      </c>
      <c r="AX1206" s="1">
        <v>5</v>
      </c>
      <c r="BC1206" s="1">
        <v>1</v>
      </c>
      <c r="BD1206" s="1">
        <v>7</v>
      </c>
      <c r="BE1206" s="1">
        <v>2</v>
      </c>
      <c r="BF1206" s="296">
        <v>4679.6466066250941</v>
      </c>
    </row>
    <row r="1207" spans="1:58" x14ac:dyDescent="0.3">
      <c r="A1207" s="273">
        <f t="shared" si="67"/>
        <v>154605.89392716577</v>
      </c>
      <c r="B1207" s="1" t="s">
        <v>2621</v>
      </c>
      <c r="C1207" s="274">
        <v>29222900</v>
      </c>
      <c r="D1207" s="1">
        <v>144205</v>
      </c>
      <c r="E1207" s="1">
        <v>4</v>
      </c>
      <c r="F1207" s="1" t="s">
        <v>4748</v>
      </c>
      <c r="G1207" s="275">
        <v>44420</v>
      </c>
      <c r="H1207" s="275">
        <v>45169</v>
      </c>
      <c r="I1207" s="1">
        <v>1</v>
      </c>
      <c r="J1207" s="1">
        <v>1</v>
      </c>
      <c r="K1207" s="1">
        <v>6</v>
      </c>
      <c r="L1207" s="1">
        <v>30</v>
      </c>
      <c r="M1207" s="1">
        <v>2</v>
      </c>
      <c r="N1207" s="1">
        <v>17.690000000000001</v>
      </c>
      <c r="O1207" s="1">
        <v>19.2</v>
      </c>
      <c r="P1207" s="1">
        <v>300000</v>
      </c>
      <c r="Q1207" s="1">
        <v>14992</v>
      </c>
      <c r="R1207" s="1">
        <v>234788</v>
      </c>
      <c r="S1207" s="1">
        <v>3463</v>
      </c>
      <c r="T1207" s="1">
        <v>0</v>
      </c>
      <c r="U1207" s="1">
        <v>0</v>
      </c>
      <c r="W1207" s="1">
        <v>0</v>
      </c>
      <c r="X1207" s="1">
        <v>0</v>
      </c>
      <c r="Y1207" s="1">
        <v>0</v>
      </c>
      <c r="AB1207" s="275">
        <v>44620</v>
      </c>
      <c r="AC1207" s="1">
        <v>1</v>
      </c>
      <c r="AD1207" s="1" t="s">
        <v>2623</v>
      </c>
      <c r="AE1207" s="1">
        <v>1</v>
      </c>
      <c r="AF1207" s="1">
        <v>30</v>
      </c>
      <c r="AG1207" s="1">
        <v>11450</v>
      </c>
      <c r="AN1207" s="1">
        <v>1</v>
      </c>
      <c r="AO1207" s="1">
        <v>1</v>
      </c>
      <c r="AR1207" s="276">
        <v>10002.950000000001</v>
      </c>
      <c r="AS1207" s="1" t="s">
        <v>2657</v>
      </c>
      <c r="AT1207" s="1">
        <v>0</v>
      </c>
      <c r="AU1207" s="1">
        <v>0</v>
      </c>
      <c r="AX1207" s="1">
        <v>5</v>
      </c>
      <c r="BC1207" s="1">
        <v>1</v>
      </c>
      <c r="BD1207" s="1">
        <v>7</v>
      </c>
      <c r="BE1207" s="1">
        <v>2</v>
      </c>
      <c r="BF1207" s="296">
        <v>70179.156072834216</v>
      </c>
    </row>
    <row r="1208" spans="1:58" x14ac:dyDescent="0.3">
      <c r="A1208" s="273">
        <f t="shared" si="67"/>
        <v>154605.89392716577</v>
      </c>
      <c r="B1208" s="1" t="s">
        <v>2621</v>
      </c>
      <c r="C1208" s="274">
        <v>29222900</v>
      </c>
      <c r="D1208" s="1">
        <v>144205</v>
      </c>
      <c r="E1208" s="1">
        <v>4</v>
      </c>
      <c r="F1208" s="1" t="s">
        <v>4749</v>
      </c>
      <c r="G1208" s="275">
        <v>44420</v>
      </c>
      <c r="H1208" s="275">
        <v>45169</v>
      </c>
      <c r="I1208" s="1">
        <v>1</v>
      </c>
      <c r="J1208" s="1">
        <v>1</v>
      </c>
      <c r="K1208" s="1">
        <v>6</v>
      </c>
      <c r="L1208" s="1">
        <v>30</v>
      </c>
      <c r="M1208" s="1">
        <v>2</v>
      </c>
      <c r="N1208" s="1">
        <v>17.690000000000001</v>
      </c>
      <c r="O1208" s="1">
        <v>19.2</v>
      </c>
      <c r="P1208" s="1">
        <v>300000</v>
      </c>
      <c r="Q1208" s="1">
        <v>14992</v>
      </c>
      <c r="R1208" s="1">
        <v>234788</v>
      </c>
      <c r="S1208" s="1">
        <v>3463</v>
      </c>
      <c r="T1208" s="1">
        <v>0</v>
      </c>
      <c r="U1208" s="1">
        <v>0</v>
      </c>
      <c r="V1208" s="275"/>
      <c r="W1208" s="1">
        <v>0</v>
      </c>
      <c r="X1208" s="1">
        <v>0</v>
      </c>
      <c r="Y1208" s="1">
        <v>0</v>
      </c>
      <c r="AB1208" s="275">
        <v>44620</v>
      </c>
      <c r="AC1208" s="1">
        <v>1</v>
      </c>
      <c r="AD1208" s="1" t="s">
        <v>2623</v>
      </c>
      <c r="AE1208" s="1">
        <v>1</v>
      </c>
      <c r="AF1208" s="1">
        <v>30</v>
      </c>
      <c r="AG1208" s="1">
        <v>11450</v>
      </c>
      <c r="AN1208" s="1">
        <v>1</v>
      </c>
      <c r="AO1208" s="1">
        <v>1</v>
      </c>
      <c r="AR1208" s="276">
        <v>10002.950000000001</v>
      </c>
      <c r="AS1208" s="1" t="s">
        <v>2657</v>
      </c>
      <c r="AT1208" s="1">
        <v>0</v>
      </c>
      <c r="AU1208" s="1">
        <v>0</v>
      </c>
      <c r="AX1208" s="1">
        <v>5</v>
      </c>
      <c r="BC1208" s="1">
        <v>1</v>
      </c>
      <c r="BD1208" s="1">
        <v>7</v>
      </c>
      <c r="BE1208" s="1">
        <v>2</v>
      </c>
      <c r="BF1208" s="296">
        <v>70179.156072834216</v>
      </c>
    </row>
    <row r="1209" spans="1:58" x14ac:dyDescent="0.3">
      <c r="A1209" s="273">
        <f t="shared" si="67"/>
        <v>154605.89392716577</v>
      </c>
      <c r="B1209" s="1" t="s">
        <v>2621</v>
      </c>
      <c r="C1209" s="274">
        <v>29222900</v>
      </c>
      <c r="D1209" s="1">
        <v>144205</v>
      </c>
      <c r="E1209" s="1">
        <v>4</v>
      </c>
      <c r="F1209" s="1" t="s">
        <v>4750</v>
      </c>
      <c r="G1209" s="275">
        <v>44420</v>
      </c>
      <c r="H1209" s="275">
        <v>45169</v>
      </c>
      <c r="I1209" s="1">
        <v>1</v>
      </c>
      <c r="J1209" s="1">
        <v>1</v>
      </c>
      <c r="K1209" s="1">
        <v>6</v>
      </c>
      <c r="L1209" s="1">
        <v>30</v>
      </c>
      <c r="M1209" s="1">
        <v>2</v>
      </c>
      <c r="N1209" s="1">
        <v>17.690000000000001</v>
      </c>
      <c r="O1209" s="1">
        <v>19.2</v>
      </c>
      <c r="P1209" s="1">
        <v>300000</v>
      </c>
      <c r="Q1209" s="1">
        <v>14992</v>
      </c>
      <c r="R1209" s="1">
        <v>234788</v>
      </c>
      <c r="S1209" s="1">
        <v>3463</v>
      </c>
      <c r="T1209" s="1">
        <v>0</v>
      </c>
      <c r="U1209" s="1">
        <v>0</v>
      </c>
      <c r="V1209" s="275"/>
      <c r="W1209" s="1">
        <v>0</v>
      </c>
      <c r="X1209" s="1">
        <v>0</v>
      </c>
      <c r="Y1209" s="1">
        <v>0</v>
      </c>
      <c r="AB1209" s="275">
        <v>44620</v>
      </c>
      <c r="AC1209" s="1">
        <v>1</v>
      </c>
      <c r="AD1209" s="1" t="s">
        <v>2623</v>
      </c>
      <c r="AE1209" s="1">
        <v>1</v>
      </c>
      <c r="AF1209" s="1">
        <v>30</v>
      </c>
      <c r="AG1209" s="1">
        <v>11450</v>
      </c>
      <c r="AN1209" s="1">
        <v>1</v>
      </c>
      <c r="AO1209" s="1">
        <v>1</v>
      </c>
      <c r="AR1209" s="276">
        <v>10002.950000000001</v>
      </c>
      <c r="AS1209" s="1" t="s">
        <v>2657</v>
      </c>
      <c r="AT1209" s="1">
        <v>0</v>
      </c>
      <c r="AU1209" s="1">
        <v>0</v>
      </c>
      <c r="AX1209" s="1">
        <v>5</v>
      </c>
      <c r="BC1209" s="1">
        <v>1</v>
      </c>
      <c r="BD1209" s="1">
        <v>7</v>
      </c>
      <c r="BE1209" s="1">
        <v>2</v>
      </c>
      <c r="BF1209" s="296">
        <v>70179.156072834216</v>
      </c>
    </row>
    <row r="1210" spans="1:58" x14ac:dyDescent="0.3">
      <c r="A1210" s="273">
        <f t="shared" si="67"/>
        <v>20631.619117245875</v>
      </c>
      <c r="B1210" s="1" t="s">
        <v>2621</v>
      </c>
      <c r="C1210" s="274">
        <v>29222900</v>
      </c>
      <c r="D1210" s="1">
        <v>144205</v>
      </c>
      <c r="E1210" s="1">
        <v>4</v>
      </c>
      <c r="F1210" s="1" t="s">
        <v>4837</v>
      </c>
      <c r="G1210" s="275">
        <v>44421</v>
      </c>
      <c r="H1210" s="275">
        <v>45169</v>
      </c>
      <c r="I1210" s="1">
        <v>1</v>
      </c>
      <c r="J1210" s="1">
        <v>1</v>
      </c>
      <c r="K1210" s="1">
        <v>6</v>
      </c>
      <c r="L1210" s="1">
        <v>30</v>
      </c>
      <c r="M1210" s="1">
        <v>2</v>
      </c>
      <c r="N1210" s="1">
        <v>17.690000000000001</v>
      </c>
      <c r="O1210" s="1">
        <v>19.2</v>
      </c>
      <c r="P1210" s="1">
        <v>40000</v>
      </c>
      <c r="Q1210" s="1">
        <v>1999</v>
      </c>
      <c r="R1210" s="1">
        <v>31305</v>
      </c>
      <c r="S1210" s="1">
        <v>461</v>
      </c>
      <c r="T1210" s="1">
        <v>0</v>
      </c>
      <c r="U1210" s="1">
        <v>0</v>
      </c>
      <c r="W1210" s="1">
        <v>0</v>
      </c>
      <c r="X1210" s="1">
        <v>0</v>
      </c>
      <c r="Y1210" s="1">
        <v>0</v>
      </c>
      <c r="AB1210" s="275">
        <v>44620</v>
      </c>
      <c r="AC1210" s="1">
        <v>1</v>
      </c>
      <c r="AD1210" s="1" t="s">
        <v>2623</v>
      </c>
      <c r="AE1210" s="1">
        <v>1</v>
      </c>
      <c r="AF1210" s="1">
        <v>30</v>
      </c>
      <c r="AG1210" s="1">
        <v>1527</v>
      </c>
      <c r="AN1210" s="1">
        <v>1</v>
      </c>
      <c r="AO1210" s="1">
        <v>1</v>
      </c>
      <c r="AR1210" s="276">
        <v>1316.18</v>
      </c>
      <c r="AS1210" s="1" t="s">
        <v>2657</v>
      </c>
      <c r="AT1210" s="1">
        <v>0</v>
      </c>
      <c r="AU1210" s="1">
        <v>0</v>
      </c>
      <c r="AX1210" s="1">
        <v>5</v>
      </c>
      <c r="BC1210" s="1">
        <v>1</v>
      </c>
      <c r="BD1210" s="1">
        <v>7</v>
      </c>
      <c r="BE1210" s="1">
        <v>2</v>
      </c>
      <c r="BF1210" s="296">
        <v>9357.2008827541249</v>
      </c>
    </row>
    <row r="1211" spans="1:58" x14ac:dyDescent="0.3">
      <c r="A1211" s="273">
        <f t="shared" si="67"/>
        <v>190618.95602180698</v>
      </c>
      <c r="B1211" s="1" t="s">
        <v>2621</v>
      </c>
      <c r="C1211" s="274">
        <v>29222900</v>
      </c>
      <c r="D1211" s="1">
        <v>144205</v>
      </c>
      <c r="E1211" s="1">
        <v>4</v>
      </c>
      <c r="F1211" s="1" t="s">
        <v>5881</v>
      </c>
      <c r="G1211" s="275">
        <v>44572</v>
      </c>
      <c r="H1211" s="275">
        <v>45322</v>
      </c>
      <c r="I1211" s="1">
        <v>1</v>
      </c>
      <c r="J1211" s="1">
        <v>1</v>
      </c>
      <c r="K1211" s="1">
        <v>1</v>
      </c>
      <c r="L1211" s="1">
        <v>30</v>
      </c>
      <c r="M1211" s="1">
        <v>2</v>
      </c>
      <c r="N1211" s="1">
        <v>17.690000000000001</v>
      </c>
      <c r="O1211" s="1">
        <v>19.2</v>
      </c>
      <c r="P1211" s="1">
        <v>300000</v>
      </c>
      <c r="Q1211" s="1">
        <v>14992</v>
      </c>
      <c r="R1211" s="1">
        <v>289534</v>
      </c>
      <c r="S1211" s="1">
        <v>4271</v>
      </c>
      <c r="T1211" s="1">
        <v>0</v>
      </c>
      <c r="U1211" s="1">
        <v>0</v>
      </c>
      <c r="W1211" s="1">
        <v>0</v>
      </c>
      <c r="X1211" s="1">
        <v>0</v>
      </c>
      <c r="Y1211" s="1">
        <v>0</v>
      </c>
      <c r="AB1211" s="275">
        <v>44620</v>
      </c>
      <c r="AC1211" s="1">
        <v>1</v>
      </c>
      <c r="AD1211" s="1" t="s">
        <v>2623</v>
      </c>
      <c r="AE1211" s="1">
        <v>1</v>
      </c>
      <c r="AF1211" s="1">
        <v>30</v>
      </c>
      <c r="AG1211" s="1">
        <v>10624</v>
      </c>
      <c r="AN1211" s="1">
        <v>1</v>
      </c>
      <c r="AO1211" s="1">
        <v>1</v>
      </c>
      <c r="AP1211" s="275"/>
      <c r="AR1211" s="276">
        <v>12372.07</v>
      </c>
      <c r="AS1211" s="1" t="s">
        <v>2657</v>
      </c>
      <c r="AT1211" s="1">
        <v>0</v>
      </c>
      <c r="AU1211" s="1">
        <v>0</v>
      </c>
      <c r="AX1211" s="1">
        <v>5</v>
      </c>
      <c r="BC1211" s="1">
        <v>1</v>
      </c>
      <c r="BD1211" s="1">
        <v>7</v>
      </c>
      <c r="BE1211" s="1">
        <v>2</v>
      </c>
      <c r="BF1211" s="296">
        <v>86542.973978193026</v>
      </c>
    </row>
    <row r="1212" spans="1:58" x14ac:dyDescent="0.3">
      <c r="A1212" s="273">
        <f t="shared" si="67"/>
        <v>154605.89392716577</v>
      </c>
      <c r="B1212" s="1" t="s">
        <v>2621</v>
      </c>
      <c r="C1212" s="274">
        <v>29222900</v>
      </c>
      <c r="D1212" s="1">
        <v>144205</v>
      </c>
      <c r="E1212" s="1">
        <v>4</v>
      </c>
      <c r="F1212" s="1" t="s">
        <v>4942</v>
      </c>
      <c r="G1212" s="275">
        <v>44425</v>
      </c>
      <c r="H1212" s="275">
        <v>45169</v>
      </c>
      <c r="I1212" s="1">
        <v>1</v>
      </c>
      <c r="J1212" s="1">
        <v>1</v>
      </c>
      <c r="K1212" s="1">
        <v>6</v>
      </c>
      <c r="L1212" s="1">
        <v>30</v>
      </c>
      <c r="M1212" s="1">
        <v>2</v>
      </c>
      <c r="N1212" s="1">
        <v>17.690000000000001</v>
      </c>
      <c r="O1212" s="1">
        <v>19.2</v>
      </c>
      <c r="P1212" s="1">
        <v>300000</v>
      </c>
      <c r="Q1212" s="1">
        <v>14992</v>
      </c>
      <c r="R1212" s="1">
        <v>234788</v>
      </c>
      <c r="S1212" s="1">
        <v>3463</v>
      </c>
      <c r="T1212" s="1">
        <v>0</v>
      </c>
      <c r="U1212" s="1">
        <v>0</v>
      </c>
      <c r="W1212" s="1">
        <v>0</v>
      </c>
      <c r="X1212" s="1">
        <v>0</v>
      </c>
      <c r="Y1212" s="1">
        <v>0</v>
      </c>
      <c r="AB1212" s="275">
        <v>44620</v>
      </c>
      <c r="AC1212" s="1">
        <v>1</v>
      </c>
      <c r="AD1212" s="1" t="s">
        <v>2623</v>
      </c>
      <c r="AE1212" s="1">
        <v>1</v>
      </c>
      <c r="AF1212" s="1">
        <v>30</v>
      </c>
      <c r="AG1212" s="1">
        <v>11450</v>
      </c>
      <c r="AN1212" s="1">
        <v>1</v>
      </c>
      <c r="AO1212" s="1">
        <v>1</v>
      </c>
      <c r="AR1212" s="276">
        <v>10002.950000000001</v>
      </c>
      <c r="AS1212" s="1" t="s">
        <v>2657</v>
      </c>
      <c r="AT1212" s="1">
        <v>0</v>
      </c>
      <c r="AU1212" s="1">
        <v>0</v>
      </c>
      <c r="AX1212" s="1">
        <v>5</v>
      </c>
      <c r="BC1212" s="1">
        <v>1</v>
      </c>
      <c r="BD1212" s="1">
        <v>7</v>
      </c>
      <c r="BE1212" s="1">
        <v>2</v>
      </c>
      <c r="BF1212" s="296">
        <v>70179.156072834216</v>
      </c>
    </row>
    <row r="1213" spans="1:58" x14ac:dyDescent="0.3">
      <c r="A1213" s="273">
        <f t="shared" si="67"/>
        <v>154605.89392716577</v>
      </c>
      <c r="B1213" s="1" t="s">
        <v>2621</v>
      </c>
      <c r="C1213" s="274">
        <v>29222900</v>
      </c>
      <c r="D1213" s="1">
        <v>144205</v>
      </c>
      <c r="E1213" s="1">
        <v>4</v>
      </c>
      <c r="F1213" s="1" t="s">
        <v>4943</v>
      </c>
      <c r="G1213" s="275">
        <v>44425</v>
      </c>
      <c r="H1213" s="275">
        <v>45169</v>
      </c>
      <c r="I1213" s="1">
        <v>1</v>
      </c>
      <c r="J1213" s="1">
        <v>1</v>
      </c>
      <c r="K1213" s="1">
        <v>6</v>
      </c>
      <c r="L1213" s="1">
        <v>30</v>
      </c>
      <c r="M1213" s="1">
        <v>2</v>
      </c>
      <c r="N1213" s="1">
        <v>17.690000000000001</v>
      </c>
      <c r="O1213" s="1">
        <v>19.2</v>
      </c>
      <c r="P1213" s="1">
        <v>300000</v>
      </c>
      <c r="Q1213" s="1">
        <v>14992</v>
      </c>
      <c r="R1213" s="1">
        <v>234788</v>
      </c>
      <c r="S1213" s="1">
        <v>3463</v>
      </c>
      <c r="T1213" s="1">
        <v>0</v>
      </c>
      <c r="U1213" s="1">
        <v>0</v>
      </c>
      <c r="W1213" s="1">
        <v>0</v>
      </c>
      <c r="X1213" s="1">
        <v>0</v>
      </c>
      <c r="Y1213" s="1">
        <v>0</v>
      </c>
      <c r="AB1213" s="275">
        <v>44620</v>
      </c>
      <c r="AC1213" s="1">
        <v>1</v>
      </c>
      <c r="AD1213" s="1" t="s">
        <v>2623</v>
      </c>
      <c r="AE1213" s="1">
        <v>1</v>
      </c>
      <c r="AF1213" s="1">
        <v>30</v>
      </c>
      <c r="AG1213" s="1">
        <v>11450</v>
      </c>
      <c r="AN1213" s="1">
        <v>1</v>
      </c>
      <c r="AO1213" s="1">
        <v>1</v>
      </c>
      <c r="AR1213" s="276">
        <v>10002.950000000001</v>
      </c>
      <c r="AS1213" s="1" t="s">
        <v>2657</v>
      </c>
      <c r="AT1213" s="1">
        <v>0</v>
      </c>
      <c r="AU1213" s="1">
        <v>0</v>
      </c>
      <c r="AX1213" s="1">
        <v>5</v>
      </c>
      <c r="BC1213" s="1">
        <v>1</v>
      </c>
      <c r="BD1213" s="1">
        <v>7</v>
      </c>
      <c r="BE1213" s="1">
        <v>2</v>
      </c>
      <c r="BF1213" s="296">
        <v>70179.156072834216</v>
      </c>
    </row>
    <row r="1214" spans="1:58" x14ac:dyDescent="0.3">
      <c r="A1214" s="273">
        <f t="shared" si="67"/>
        <v>154605.89392716577</v>
      </c>
      <c r="B1214" s="1" t="s">
        <v>2621</v>
      </c>
      <c r="C1214" s="274">
        <v>29222900</v>
      </c>
      <c r="D1214" s="1">
        <v>144205</v>
      </c>
      <c r="E1214" s="1">
        <v>4</v>
      </c>
      <c r="F1214" s="1" t="s">
        <v>4944</v>
      </c>
      <c r="G1214" s="275">
        <v>44425</v>
      </c>
      <c r="H1214" s="275">
        <v>45169</v>
      </c>
      <c r="I1214" s="1">
        <v>1</v>
      </c>
      <c r="J1214" s="1">
        <v>1</v>
      </c>
      <c r="K1214" s="1">
        <v>6</v>
      </c>
      <c r="L1214" s="1">
        <v>30</v>
      </c>
      <c r="M1214" s="1">
        <v>2</v>
      </c>
      <c r="N1214" s="1">
        <v>17.690000000000001</v>
      </c>
      <c r="O1214" s="1">
        <v>19.2</v>
      </c>
      <c r="P1214" s="1">
        <v>300000</v>
      </c>
      <c r="Q1214" s="1">
        <v>14992</v>
      </c>
      <c r="R1214" s="1">
        <v>234788</v>
      </c>
      <c r="S1214" s="1">
        <v>3463</v>
      </c>
      <c r="T1214" s="1">
        <v>0</v>
      </c>
      <c r="U1214" s="1">
        <v>0</v>
      </c>
      <c r="W1214" s="1">
        <v>0</v>
      </c>
      <c r="X1214" s="1">
        <v>0</v>
      </c>
      <c r="Y1214" s="1">
        <v>0</v>
      </c>
      <c r="AB1214" s="275">
        <v>44620</v>
      </c>
      <c r="AC1214" s="1">
        <v>1</v>
      </c>
      <c r="AD1214" s="1" t="s">
        <v>2623</v>
      </c>
      <c r="AE1214" s="1">
        <v>1</v>
      </c>
      <c r="AF1214" s="1">
        <v>30</v>
      </c>
      <c r="AG1214" s="1">
        <v>11450</v>
      </c>
      <c r="AN1214" s="1">
        <v>1</v>
      </c>
      <c r="AO1214" s="1">
        <v>1</v>
      </c>
      <c r="AR1214" s="276">
        <v>10002.950000000001</v>
      </c>
      <c r="AS1214" s="1" t="s">
        <v>2657</v>
      </c>
      <c r="AT1214" s="1">
        <v>0</v>
      </c>
      <c r="AU1214" s="1">
        <v>0</v>
      </c>
      <c r="AX1214" s="1">
        <v>5</v>
      </c>
      <c r="BC1214" s="1">
        <v>1</v>
      </c>
      <c r="BD1214" s="1">
        <v>7</v>
      </c>
      <c r="BE1214" s="1">
        <v>2</v>
      </c>
      <c r="BF1214" s="296">
        <v>70179.156072834216</v>
      </c>
    </row>
    <row r="1215" spans="1:58" x14ac:dyDescent="0.3">
      <c r="A1215" s="273">
        <f t="shared" si="67"/>
        <v>329225.74170972488</v>
      </c>
      <c r="B1215" s="1" t="s">
        <v>2621</v>
      </c>
      <c r="C1215" s="274">
        <v>29222900</v>
      </c>
      <c r="D1215" s="1">
        <v>144205</v>
      </c>
      <c r="E1215" s="1">
        <v>4</v>
      </c>
      <c r="F1215" s="1" t="s">
        <v>6164</v>
      </c>
      <c r="G1215" s="275">
        <v>44617</v>
      </c>
      <c r="H1215" s="275">
        <v>45351</v>
      </c>
      <c r="I1215" s="1">
        <v>1</v>
      </c>
      <c r="J1215" s="1">
        <v>1</v>
      </c>
      <c r="K1215" s="1">
        <v>0</v>
      </c>
      <c r="L1215" s="1">
        <v>30</v>
      </c>
      <c r="M1215" s="1">
        <v>2</v>
      </c>
      <c r="N1215" s="1">
        <v>17.690000000000001</v>
      </c>
      <c r="O1215" s="1">
        <v>19.2</v>
      </c>
      <c r="P1215" s="1">
        <v>500000</v>
      </c>
      <c r="Q1215" s="1">
        <v>24988</v>
      </c>
      <c r="R1215" s="1">
        <v>500000</v>
      </c>
      <c r="S1215" s="1">
        <v>8604</v>
      </c>
      <c r="T1215" s="1">
        <v>0</v>
      </c>
      <c r="U1215" s="1">
        <v>0</v>
      </c>
      <c r="W1215" s="1">
        <v>0</v>
      </c>
      <c r="X1215" s="1">
        <v>0</v>
      </c>
      <c r="Y1215" s="1">
        <v>0</v>
      </c>
      <c r="AB1215" s="275">
        <v>44617</v>
      </c>
      <c r="AC1215" s="1">
        <v>1</v>
      </c>
      <c r="AD1215" s="1" t="s">
        <v>2623</v>
      </c>
      <c r="AE1215" s="1">
        <v>1</v>
      </c>
      <c r="AF1215" s="1">
        <v>30</v>
      </c>
      <c r="AG1215" s="1">
        <v>17443</v>
      </c>
      <c r="AN1215" s="1">
        <v>1</v>
      </c>
      <c r="AO1215" s="1">
        <v>1</v>
      </c>
      <c r="AR1215" s="276">
        <v>21322.080000000002</v>
      </c>
      <c r="AS1215" s="1" t="s">
        <v>2657</v>
      </c>
      <c r="AT1215" s="1">
        <v>0</v>
      </c>
      <c r="AU1215" s="1">
        <v>0</v>
      </c>
      <c r="AX1215" s="1">
        <v>5</v>
      </c>
      <c r="BC1215" s="1">
        <v>1</v>
      </c>
      <c r="BD1215" s="1">
        <v>7</v>
      </c>
      <c r="BE1215" s="1">
        <v>2</v>
      </c>
      <c r="BF1215" s="296">
        <v>149452.1782902751</v>
      </c>
    </row>
    <row r="1216" spans="1:58" x14ac:dyDescent="0.3">
      <c r="A1216" s="273">
        <f t="shared" si="67"/>
        <v>58844.204226256748</v>
      </c>
      <c r="B1216" s="1" t="s">
        <v>2621</v>
      </c>
      <c r="C1216" s="274">
        <v>29222900</v>
      </c>
      <c r="D1216" s="1">
        <v>144205</v>
      </c>
      <c r="E1216" s="1">
        <v>4</v>
      </c>
      <c r="F1216" s="1" t="s">
        <v>5383</v>
      </c>
      <c r="G1216" s="275">
        <v>44506</v>
      </c>
      <c r="H1216" s="275">
        <v>45260</v>
      </c>
      <c r="I1216" s="1">
        <v>1</v>
      </c>
      <c r="J1216" s="1">
        <v>1</v>
      </c>
      <c r="K1216" s="1">
        <v>3</v>
      </c>
      <c r="L1216" s="1">
        <v>30</v>
      </c>
      <c r="M1216" s="1">
        <v>2</v>
      </c>
      <c r="N1216" s="1">
        <v>17.690000000000001</v>
      </c>
      <c r="O1216" s="1">
        <v>19.2</v>
      </c>
      <c r="P1216" s="1">
        <v>100000</v>
      </c>
      <c r="Q1216" s="1">
        <v>4997</v>
      </c>
      <c r="R1216" s="1">
        <v>89376</v>
      </c>
      <c r="S1216" s="1">
        <v>1319</v>
      </c>
      <c r="T1216" s="1">
        <v>0</v>
      </c>
      <c r="U1216" s="1">
        <v>0</v>
      </c>
      <c r="W1216" s="1">
        <v>0</v>
      </c>
      <c r="X1216" s="1">
        <v>0</v>
      </c>
      <c r="Y1216" s="1">
        <v>0</v>
      </c>
      <c r="AB1216" s="275">
        <v>44620</v>
      </c>
      <c r="AC1216" s="1">
        <v>1</v>
      </c>
      <c r="AD1216" s="1" t="s">
        <v>2623</v>
      </c>
      <c r="AE1216" s="1">
        <v>1</v>
      </c>
      <c r="AF1216" s="1">
        <v>30</v>
      </c>
      <c r="AG1216" s="1">
        <v>3648</v>
      </c>
      <c r="AN1216" s="1">
        <v>1</v>
      </c>
      <c r="AO1216" s="1">
        <v>1</v>
      </c>
      <c r="AR1216" s="276">
        <v>3816.92</v>
      </c>
      <c r="AS1216" s="1" t="s">
        <v>2657</v>
      </c>
      <c r="AT1216" s="1">
        <v>0</v>
      </c>
      <c r="AU1216" s="1">
        <v>0</v>
      </c>
      <c r="AX1216" s="1">
        <v>5</v>
      </c>
      <c r="BC1216" s="1">
        <v>1</v>
      </c>
      <c r="BD1216" s="1">
        <v>7</v>
      </c>
      <c r="BE1216" s="1">
        <v>2</v>
      </c>
      <c r="BF1216" s="296">
        <v>26714.875773743253</v>
      </c>
    </row>
    <row r="1217" spans="1:58" x14ac:dyDescent="0.3">
      <c r="A1217" s="273">
        <f t="shared" si="67"/>
        <v>65831.984341944975</v>
      </c>
      <c r="B1217" s="1" t="s">
        <v>2621</v>
      </c>
      <c r="C1217" s="274">
        <v>29222900</v>
      </c>
      <c r="D1217" s="1">
        <v>144205</v>
      </c>
      <c r="E1217" s="1">
        <v>4</v>
      </c>
      <c r="F1217" s="1" t="s">
        <v>6223</v>
      </c>
      <c r="G1217" s="275">
        <v>44616</v>
      </c>
      <c r="H1217" s="275">
        <v>45351</v>
      </c>
      <c r="I1217" s="1">
        <v>1</v>
      </c>
      <c r="J1217" s="1">
        <v>1</v>
      </c>
      <c r="K1217" s="1">
        <v>0</v>
      </c>
      <c r="L1217" s="1">
        <v>30</v>
      </c>
      <c r="M1217" s="1">
        <v>2</v>
      </c>
      <c r="N1217" s="1">
        <v>17.690000000000001</v>
      </c>
      <c r="O1217" s="1">
        <v>19.2</v>
      </c>
      <c r="P1217" s="1">
        <v>100000</v>
      </c>
      <c r="Q1217" s="1">
        <v>4998</v>
      </c>
      <c r="R1217" s="1">
        <v>100000</v>
      </c>
      <c r="S1217" s="1">
        <v>1770</v>
      </c>
      <c r="T1217" s="1">
        <v>0</v>
      </c>
      <c r="U1217" s="1">
        <v>0</v>
      </c>
      <c r="W1217" s="1">
        <v>0</v>
      </c>
      <c r="X1217" s="1">
        <v>0</v>
      </c>
      <c r="Y1217" s="1">
        <v>0</v>
      </c>
      <c r="AB1217" s="275">
        <v>44616</v>
      </c>
      <c r="AC1217" s="1">
        <v>1</v>
      </c>
      <c r="AD1217" s="1" t="s">
        <v>2623</v>
      </c>
      <c r="AE1217" s="1">
        <v>1</v>
      </c>
      <c r="AF1217" s="1">
        <v>30</v>
      </c>
      <c r="AG1217" s="1">
        <v>3489</v>
      </c>
      <c r="AN1217" s="1">
        <v>1</v>
      </c>
      <c r="AO1217" s="1">
        <v>1</v>
      </c>
      <c r="AR1217" s="276">
        <v>4277.58</v>
      </c>
      <c r="AS1217" s="1" t="s">
        <v>2657</v>
      </c>
      <c r="AT1217" s="1">
        <v>0</v>
      </c>
      <c r="AU1217" s="1">
        <v>0</v>
      </c>
      <c r="AX1217" s="1">
        <v>5</v>
      </c>
      <c r="BC1217" s="1">
        <v>1</v>
      </c>
      <c r="BD1217" s="1">
        <v>7</v>
      </c>
      <c r="BE1217" s="1">
        <v>2</v>
      </c>
      <c r="BF1217" s="296">
        <v>29890.435658055019</v>
      </c>
    </row>
    <row r="1218" spans="1:58" x14ac:dyDescent="0.3">
      <c r="A1218" s="273">
        <f t="shared" ref="A1218:A1281" si="68">IF(+R1218-AR1218-BF1218&gt;0,R1218-AR1218-BF1218,0)</f>
        <v>117686.31516558325</v>
      </c>
      <c r="B1218" s="1" t="s">
        <v>2621</v>
      </c>
      <c r="C1218" s="274">
        <v>29222900</v>
      </c>
      <c r="D1218" s="1">
        <v>144205</v>
      </c>
      <c r="E1218" s="1">
        <v>4</v>
      </c>
      <c r="F1218" s="1" t="s">
        <v>5539</v>
      </c>
      <c r="G1218" s="275">
        <v>44508</v>
      </c>
      <c r="H1218" s="275">
        <v>45260</v>
      </c>
      <c r="I1218" s="1">
        <v>1</v>
      </c>
      <c r="J1218" s="1">
        <v>1</v>
      </c>
      <c r="K1218" s="1">
        <v>3</v>
      </c>
      <c r="L1218" s="1">
        <v>30</v>
      </c>
      <c r="M1218" s="1">
        <v>2</v>
      </c>
      <c r="N1218" s="1">
        <v>17.690000000000001</v>
      </c>
      <c r="O1218" s="1">
        <v>19.2</v>
      </c>
      <c r="P1218" s="1">
        <v>200000</v>
      </c>
      <c r="Q1218" s="1">
        <v>9995</v>
      </c>
      <c r="R1218" s="1">
        <v>178749</v>
      </c>
      <c r="S1218" s="1">
        <v>2636</v>
      </c>
      <c r="T1218" s="1">
        <v>0</v>
      </c>
      <c r="U1218" s="1">
        <v>0</v>
      </c>
      <c r="W1218" s="1">
        <v>0</v>
      </c>
      <c r="X1218" s="1">
        <v>0</v>
      </c>
      <c r="Y1218" s="1">
        <v>0</v>
      </c>
      <c r="AB1218" s="275">
        <v>44620</v>
      </c>
      <c r="AC1218" s="1">
        <v>1</v>
      </c>
      <c r="AD1218" s="1" t="s">
        <v>2623</v>
      </c>
      <c r="AE1218" s="1">
        <v>1</v>
      </c>
      <c r="AF1218" s="1">
        <v>30</v>
      </c>
      <c r="AG1218" s="1">
        <v>7299</v>
      </c>
      <c r="AN1218" s="1">
        <v>1</v>
      </c>
      <c r="AO1218" s="1">
        <v>1</v>
      </c>
      <c r="AP1218" s="275"/>
      <c r="AR1218" s="276">
        <v>7633.83</v>
      </c>
      <c r="AS1218" s="1" t="s">
        <v>2657</v>
      </c>
      <c r="AT1218" s="1">
        <v>0</v>
      </c>
      <c r="AU1218" s="1">
        <v>0</v>
      </c>
      <c r="AX1218" s="1">
        <v>5</v>
      </c>
      <c r="BC1218" s="1">
        <v>1</v>
      </c>
      <c r="BD1218" s="1">
        <v>7</v>
      </c>
      <c r="BE1218" s="1">
        <v>2</v>
      </c>
      <c r="BF1218" s="296">
        <v>53428.854834416772</v>
      </c>
    </row>
    <row r="1219" spans="1:58" x14ac:dyDescent="0.3">
      <c r="A1219" s="273">
        <f t="shared" si="68"/>
        <v>1030041.4624952793</v>
      </c>
      <c r="B1219" s="1" t="s">
        <v>2621</v>
      </c>
      <c r="C1219" s="274">
        <v>29222900</v>
      </c>
      <c r="D1219" s="1">
        <v>144105</v>
      </c>
      <c r="E1219" s="1">
        <v>4</v>
      </c>
      <c r="F1219" s="1" t="s">
        <v>3426</v>
      </c>
      <c r="G1219" s="275">
        <v>44127</v>
      </c>
      <c r="H1219" s="275">
        <v>44865</v>
      </c>
      <c r="I1219" s="1">
        <v>0</v>
      </c>
      <c r="J1219" s="1">
        <v>1</v>
      </c>
      <c r="K1219" s="1">
        <v>17</v>
      </c>
      <c r="L1219" s="1">
        <v>30</v>
      </c>
      <c r="M1219" s="1">
        <v>2</v>
      </c>
      <c r="N1219" s="1">
        <v>9</v>
      </c>
      <c r="O1219" s="1">
        <v>9.3800000000000008</v>
      </c>
      <c r="P1219" s="1">
        <v>5026287</v>
      </c>
      <c r="Q1219" s="1">
        <v>230556</v>
      </c>
      <c r="R1219" s="1">
        <v>1564462</v>
      </c>
      <c r="S1219" s="1">
        <v>0</v>
      </c>
      <c r="T1219" s="1">
        <v>0</v>
      </c>
      <c r="U1219" s="1">
        <v>0</v>
      </c>
      <c r="W1219" s="1">
        <v>0</v>
      </c>
      <c r="X1219" s="1">
        <v>0</v>
      </c>
      <c r="Y1219" s="1">
        <v>0</v>
      </c>
      <c r="AB1219" s="275">
        <v>44651</v>
      </c>
      <c r="AC1219" s="1">
        <v>1</v>
      </c>
      <c r="AD1219" s="1" t="s">
        <v>2623</v>
      </c>
      <c r="AE1219" s="1">
        <v>1</v>
      </c>
      <c r="AF1219" s="1">
        <v>30</v>
      </c>
      <c r="AG1219" s="1">
        <v>0</v>
      </c>
      <c r="AN1219" s="1">
        <v>1</v>
      </c>
      <c r="AO1219" s="1">
        <v>1</v>
      </c>
      <c r="AR1219" s="276">
        <v>66796.03</v>
      </c>
      <c r="AS1219" s="1" t="s">
        <v>2632</v>
      </c>
      <c r="AT1219" s="1">
        <v>0</v>
      </c>
      <c r="AU1219" s="1">
        <v>0</v>
      </c>
      <c r="AV1219" s="1" t="s">
        <v>2625</v>
      </c>
      <c r="AW1219" s="1" t="s">
        <v>2626</v>
      </c>
      <c r="AX1219" s="1">
        <v>5</v>
      </c>
      <c r="BC1219" s="1">
        <v>1</v>
      </c>
      <c r="BD1219" s="1">
        <v>7</v>
      </c>
      <c r="BE1219" s="1">
        <v>2</v>
      </c>
      <c r="BF1219" s="296">
        <v>467624.50750472076</v>
      </c>
    </row>
    <row r="1220" spans="1:58" x14ac:dyDescent="0.3">
      <c r="A1220" s="273">
        <f t="shared" si="68"/>
        <v>122518.0301967938</v>
      </c>
      <c r="B1220" s="1" t="s">
        <v>2621</v>
      </c>
      <c r="C1220" s="274">
        <v>29222900</v>
      </c>
      <c r="D1220" s="1">
        <v>144205</v>
      </c>
      <c r="E1220" s="1">
        <v>4</v>
      </c>
      <c r="F1220" s="1" t="s">
        <v>4097</v>
      </c>
      <c r="G1220" s="275">
        <v>44426</v>
      </c>
      <c r="H1220" s="275">
        <v>45169</v>
      </c>
      <c r="I1220" s="1">
        <v>0</v>
      </c>
      <c r="J1220" s="1">
        <v>1</v>
      </c>
      <c r="K1220" s="1">
        <v>7</v>
      </c>
      <c r="L1220" s="1">
        <v>30</v>
      </c>
      <c r="M1220" s="1">
        <v>2</v>
      </c>
      <c r="N1220" s="1">
        <v>17.690000000000001</v>
      </c>
      <c r="O1220" s="1">
        <v>19.2</v>
      </c>
      <c r="P1220" s="1">
        <v>250000</v>
      </c>
      <c r="Q1220" s="1">
        <v>12494</v>
      </c>
      <c r="R1220" s="1">
        <v>186110</v>
      </c>
      <c r="S1220" s="1">
        <v>0</v>
      </c>
      <c r="T1220" s="1">
        <v>0</v>
      </c>
      <c r="U1220" s="1">
        <v>0</v>
      </c>
      <c r="W1220" s="1">
        <v>0</v>
      </c>
      <c r="X1220" s="1">
        <v>0</v>
      </c>
      <c r="Y1220" s="1">
        <v>0</v>
      </c>
      <c r="AB1220" s="275">
        <v>44651</v>
      </c>
      <c r="AC1220" s="1">
        <v>1</v>
      </c>
      <c r="AD1220" s="1" t="s">
        <v>2623</v>
      </c>
      <c r="AE1220" s="1">
        <v>1</v>
      </c>
      <c r="AF1220" s="1">
        <v>30</v>
      </c>
      <c r="AG1220" s="1">
        <v>0</v>
      </c>
      <c r="AN1220" s="1">
        <v>1</v>
      </c>
      <c r="AO1220" s="1">
        <v>1</v>
      </c>
      <c r="AR1220" s="276">
        <v>7962.88</v>
      </c>
      <c r="AS1220" s="1" t="s">
        <v>2657</v>
      </c>
      <c r="AT1220" s="1">
        <v>0</v>
      </c>
      <c r="AU1220" s="1">
        <v>0</v>
      </c>
      <c r="AX1220" s="1">
        <v>5</v>
      </c>
      <c r="BC1220" s="1">
        <v>1</v>
      </c>
      <c r="BD1220" s="1">
        <v>7</v>
      </c>
      <c r="BE1220" s="1">
        <v>2</v>
      </c>
      <c r="BF1220" s="296">
        <v>55629.089803206196</v>
      </c>
    </row>
    <row r="1221" spans="1:58" x14ac:dyDescent="0.3">
      <c r="A1221" s="273">
        <f t="shared" si="68"/>
        <v>124195.14396633455</v>
      </c>
      <c r="B1221" s="1" t="s">
        <v>2621</v>
      </c>
      <c r="C1221" s="274">
        <v>29222900</v>
      </c>
      <c r="D1221" s="1">
        <v>144205</v>
      </c>
      <c r="E1221" s="1">
        <v>4</v>
      </c>
      <c r="F1221" s="1" t="s">
        <v>5488</v>
      </c>
      <c r="G1221" s="275">
        <v>44508</v>
      </c>
      <c r="H1221" s="275">
        <v>45260</v>
      </c>
      <c r="I1221" s="1">
        <v>0</v>
      </c>
      <c r="J1221" s="1">
        <v>1</v>
      </c>
      <c r="K1221" s="1">
        <v>4</v>
      </c>
      <c r="L1221" s="1">
        <v>30</v>
      </c>
      <c r="M1221" s="1">
        <v>2</v>
      </c>
      <c r="N1221" s="1">
        <v>17.690000000000001</v>
      </c>
      <c r="O1221" s="1">
        <v>19.2</v>
      </c>
      <c r="P1221" s="1">
        <v>220000</v>
      </c>
      <c r="Q1221" s="1">
        <v>10994</v>
      </c>
      <c r="R1221" s="1">
        <v>188596</v>
      </c>
      <c r="S1221" s="1">
        <v>0</v>
      </c>
      <c r="T1221" s="1">
        <v>0</v>
      </c>
      <c r="U1221" s="1">
        <v>0</v>
      </c>
      <c r="V1221" s="275"/>
      <c r="W1221" s="1">
        <v>0</v>
      </c>
      <c r="X1221" s="1">
        <v>0</v>
      </c>
      <c r="Y1221" s="1">
        <v>0</v>
      </c>
      <c r="AB1221" s="275">
        <v>44651</v>
      </c>
      <c r="AC1221" s="1">
        <v>1</v>
      </c>
      <c r="AD1221" s="1" t="s">
        <v>2623</v>
      </c>
      <c r="AE1221" s="1">
        <v>1</v>
      </c>
      <c r="AF1221" s="1">
        <v>30</v>
      </c>
      <c r="AG1221" s="1">
        <v>0</v>
      </c>
      <c r="AN1221" s="1">
        <v>1</v>
      </c>
      <c r="AO1221" s="1">
        <v>1</v>
      </c>
      <c r="AR1221" s="276">
        <v>8028.69</v>
      </c>
      <c r="AS1221" s="1" t="s">
        <v>2657</v>
      </c>
      <c r="AT1221" s="1">
        <v>0</v>
      </c>
      <c r="AU1221" s="1">
        <v>0</v>
      </c>
      <c r="AX1221" s="1">
        <v>5</v>
      </c>
      <c r="BC1221" s="1">
        <v>1</v>
      </c>
      <c r="BD1221" s="1">
        <v>7</v>
      </c>
      <c r="BE1221" s="1">
        <v>2</v>
      </c>
      <c r="BF1221" s="296">
        <v>56372.166033665446</v>
      </c>
    </row>
    <row r="1222" spans="1:58" x14ac:dyDescent="0.3">
      <c r="A1222" s="273">
        <f t="shared" si="68"/>
        <v>13166.392868388995</v>
      </c>
      <c r="B1222" s="1" t="s">
        <v>2621</v>
      </c>
      <c r="C1222" s="274">
        <v>29222900</v>
      </c>
      <c r="D1222" s="1">
        <v>144205</v>
      </c>
      <c r="E1222" s="1">
        <v>4</v>
      </c>
      <c r="F1222" s="1" t="s">
        <v>6355</v>
      </c>
      <c r="G1222" s="275">
        <v>44643</v>
      </c>
      <c r="H1222" s="275">
        <v>45382</v>
      </c>
      <c r="I1222" s="1">
        <v>0</v>
      </c>
      <c r="J1222" s="1">
        <v>1</v>
      </c>
      <c r="K1222" s="1">
        <v>0</v>
      </c>
      <c r="L1222" s="1">
        <v>30</v>
      </c>
      <c r="M1222" s="1">
        <v>2</v>
      </c>
      <c r="N1222" s="1">
        <v>17.7</v>
      </c>
      <c r="O1222" s="1">
        <v>19.21</v>
      </c>
      <c r="P1222" s="1">
        <v>20000</v>
      </c>
      <c r="Q1222" s="1">
        <v>999</v>
      </c>
      <c r="R1222" s="1">
        <v>20000</v>
      </c>
      <c r="S1222" s="1">
        <v>69</v>
      </c>
      <c r="T1222" s="1">
        <v>0</v>
      </c>
      <c r="U1222" s="1">
        <v>0</v>
      </c>
      <c r="W1222" s="1">
        <v>0</v>
      </c>
      <c r="X1222" s="1">
        <v>0</v>
      </c>
      <c r="Y1222" s="1">
        <v>0</v>
      </c>
      <c r="AB1222" s="275">
        <v>44643</v>
      </c>
      <c r="AC1222" s="1">
        <v>1</v>
      </c>
      <c r="AD1222" s="1" t="s">
        <v>2623</v>
      </c>
      <c r="AE1222" s="1">
        <v>1</v>
      </c>
      <c r="AF1222" s="1">
        <v>30</v>
      </c>
      <c r="AG1222" s="1">
        <v>0</v>
      </c>
      <c r="AN1222" s="1">
        <v>1</v>
      </c>
      <c r="AO1222" s="1">
        <v>1</v>
      </c>
      <c r="AR1222" s="276">
        <v>855.52</v>
      </c>
      <c r="AS1222" s="1" t="s">
        <v>2657</v>
      </c>
      <c r="AT1222" s="1">
        <v>0</v>
      </c>
      <c r="AU1222" s="1">
        <v>0</v>
      </c>
      <c r="AX1222" s="1">
        <v>5</v>
      </c>
      <c r="BC1222" s="1">
        <v>1</v>
      </c>
      <c r="BD1222" s="1">
        <v>7</v>
      </c>
      <c r="BE1222" s="1">
        <v>2</v>
      </c>
      <c r="BF1222" s="296">
        <v>5978.0871316110042</v>
      </c>
    </row>
    <row r="1223" spans="1:58" x14ac:dyDescent="0.3">
      <c r="A1223" s="273">
        <f t="shared" si="68"/>
        <v>65831.984341944975</v>
      </c>
      <c r="B1223" s="1" t="s">
        <v>2621</v>
      </c>
      <c r="C1223" s="274">
        <v>29222900</v>
      </c>
      <c r="D1223" s="1">
        <v>144205</v>
      </c>
      <c r="E1223" s="1">
        <v>4</v>
      </c>
      <c r="F1223" s="1" t="s">
        <v>6368</v>
      </c>
      <c r="G1223" s="275">
        <v>44641</v>
      </c>
      <c r="H1223" s="275">
        <v>45382</v>
      </c>
      <c r="I1223" s="1">
        <v>0</v>
      </c>
      <c r="J1223" s="1">
        <v>1</v>
      </c>
      <c r="K1223" s="1">
        <v>0</v>
      </c>
      <c r="L1223" s="1">
        <v>30</v>
      </c>
      <c r="M1223" s="1">
        <v>2</v>
      </c>
      <c r="N1223" s="1">
        <v>17.7</v>
      </c>
      <c r="O1223" s="1">
        <v>19.21</v>
      </c>
      <c r="P1223" s="1">
        <v>100000</v>
      </c>
      <c r="Q1223" s="1">
        <v>4997</v>
      </c>
      <c r="R1223" s="1">
        <v>100000</v>
      </c>
      <c r="S1223" s="1">
        <v>443</v>
      </c>
      <c r="T1223" s="1">
        <v>0</v>
      </c>
      <c r="U1223" s="1">
        <v>0</v>
      </c>
      <c r="W1223" s="1">
        <v>0</v>
      </c>
      <c r="X1223" s="1">
        <v>0</v>
      </c>
      <c r="Y1223" s="1">
        <v>0</v>
      </c>
      <c r="AB1223" s="275">
        <v>44641</v>
      </c>
      <c r="AC1223" s="1">
        <v>1</v>
      </c>
      <c r="AD1223" s="1" t="s">
        <v>2623</v>
      </c>
      <c r="AE1223" s="1">
        <v>1</v>
      </c>
      <c r="AF1223" s="1">
        <v>30</v>
      </c>
      <c r="AG1223" s="1">
        <v>0</v>
      </c>
      <c r="AN1223" s="1">
        <v>1</v>
      </c>
      <c r="AO1223" s="1">
        <v>1</v>
      </c>
      <c r="AR1223" s="276">
        <v>4277.58</v>
      </c>
      <c r="AS1223" s="1" t="s">
        <v>2657</v>
      </c>
      <c r="AT1223" s="1">
        <v>0</v>
      </c>
      <c r="AU1223" s="1">
        <v>0</v>
      </c>
      <c r="AX1223" s="1">
        <v>5</v>
      </c>
      <c r="BC1223" s="1">
        <v>1</v>
      </c>
      <c r="BD1223" s="1">
        <v>7</v>
      </c>
      <c r="BE1223" s="1">
        <v>2</v>
      </c>
      <c r="BF1223" s="296">
        <v>29890.435658055019</v>
      </c>
    </row>
    <row r="1224" spans="1:58" x14ac:dyDescent="0.3">
      <c r="A1224" s="273">
        <f t="shared" si="68"/>
        <v>131663.96868388995</v>
      </c>
      <c r="B1224" s="1" t="s">
        <v>2621</v>
      </c>
      <c r="C1224" s="274">
        <v>29222900</v>
      </c>
      <c r="D1224" s="1">
        <v>144205</v>
      </c>
      <c r="E1224" s="1">
        <v>4</v>
      </c>
      <c r="F1224" s="1" t="s">
        <v>6389</v>
      </c>
      <c r="G1224" s="275">
        <v>44641</v>
      </c>
      <c r="H1224" s="275">
        <v>45382</v>
      </c>
      <c r="I1224" s="1">
        <v>0</v>
      </c>
      <c r="J1224" s="1">
        <v>1</v>
      </c>
      <c r="K1224" s="1">
        <v>0</v>
      </c>
      <c r="L1224" s="1">
        <v>30</v>
      </c>
      <c r="M1224" s="1">
        <v>2</v>
      </c>
      <c r="N1224" s="1">
        <v>17.690000000000001</v>
      </c>
      <c r="O1224" s="1">
        <v>19.2</v>
      </c>
      <c r="P1224" s="1">
        <v>200000</v>
      </c>
      <c r="Q1224" s="1">
        <v>9995</v>
      </c>
      <c r="R1224" s="1">
        <v>200000</v>
      </c>
      <c r="S1224" s="1">
        <v>885</v>
      </c>
      <c r="T1224" s="1">
        <v>0</v>
      </c>
      <c r="U1224" s="1">
        <v>0</v>
      </c>
      <c r="W1224" s="1">
        <v>0</v>
      </c>
      <c r="X1224" s="1">
        <v>0</v>
      </c>
      <c r="Y1224" s="1">
        <v>0</v>
      </c>
      <c r="AB1224" s="275">
        <v>44641</v>
      </c>
      <c r="AC1224" s="1">
        <v>1</v>
      </c>
      <c r="AD1224" s="1" t="s">
        <v>2623</v>
      </c>
      <c r="AE1224" s="1">
        <v>1</v>
      </c>
      <c r="AF1224" s="1">
        <v>30</v>
      </c>
      <c r="AG1224" s="1">
        <v>0</v>
      </c>
      <c r="AN1224" s="1">
        <v>1</v>
      </c>
      <c r="AO1224" s="1">
        <v>1</v>
      </c>
      <c r="AR1224" s="276">
        <v>8555.16</v>
      </c>
      <c r="AS1224" s="1" t="s">
        <v>2657</v>
      </c>
      <c r="AT1224" s="1">
        <v>0</v>
      </c>
      <c r="AU1224" s="1">
        <v>0</v>
      </c>
      <c r="AX1224" s="1">
        <v>5</v>
      </c>
      <c r="BC1224" s="1">
        <v>1</v>
      </c>
      <c r="BD1224" s="1">
        <v>7</v>
      </c>
      <c r="BE1224" s="1">
        <v>2</v>
      </c>
      <c r="BF1224" s="296">
        <v>59780.871316110039</v>
      </c>
    </row>
    <row r="1225" spans="1:58" x14ac:dyDescent="0.3">
      <c r="A1225" s="273">
        <f t="shared" si="68"/>
        <v>1332771.7442789529</v>
      </c>
      <c r="B1225" s="1" t="s">
        <v>2621</v>
      </c>
      <c r="C1225" s="274">
        <v>29222900</v>
      </c>
      <c r="D1225" s="1">
        <v>144205</v>
      </c>
      <c r="E1225" s="1">
        <v>4</v>
      </c>
      <c r="F1225" s="1" t="s">
        <v>6451</v>
      </c>
      <c r="G1225" s="275">
        <v>44635</v>
      </c>
      <c r="H1225" s="275">
        <v>44742</v>
      </c>
      <c r="I1225" s="1">
        <v>0</v>
      </c>
      <c r="J1225" s="1">
        <v>1</v>
      </c>
      <c r="K1225" s="1">
        <v>0</v>
      </c>
      <c r="L1225" s="1">
        <v>90</v>
      </c>
      <c r="M1225" s="1">
        <v>2</v>
      </c>
      <c r="N1225" s="1">
        <v>19.190000000000001</v>
      </c>
      <c r="O1225" s="1">
        <v>20.62</v>
      </c>
      <c r="P1225" s="1">
        <v>2024230</v>
      </c>
      <c r="Q1225" s="1">
        <v>2123430</v>
      </c>
      <c r="R1225" s="1">
        <v>2024230</v>
      </c>
      <c r="S1225" s="1">
        <v>0</v>
      </c>
      <c r="T1225" s="1">
        <v>0</v>
      </c>
      <c r="U1225" s="1">
        <v>0</v>
      </c>
      <c r="W1225" s="1">
        <v>0</v>
      </c>
      <c r="X1225" s="1">
        <v>0</v>
      </c>
      <c r="Y1225" s="1">
        <v>0</v>
      </c>
      <c r="AB1225" s="275">
        <v>44635</v>
      </c>
      <c r="AC1225" s="1">
        <v>1</v>
      </c>
      <c r="AD1225" s="1" t="s">
        <v>2623</v>
      </c>
      <c r="AE1225" s="1">
        <v>1</v>
      </c>
      <c r="AF1225" s="1">
        <v>90</v>
      </c>
      <c r="AG1225" s="1">
        <v>0</v>
      </c>
      <c r="AN1225" s="1">
        <v>1</v>
      </c>
      <c r="AO1225" s="1">
        <v>1</v>
      </c>
      <c r="AR1225" s="276">
        <v>86407.09</v>
      </c>
      <c r="AS1225" s="1" t="s">
        <v>2632</v>
      </c>
      <c r="AT1225" s="1">
        <v>0</v>
      </c>
      <c r="AU1225" s="1">
        <v>0</v>
      </c>
      <c r="AX1225" s="1">
        <v>5</v>
      </c>
      <c r="BC1225" s="1">
        <v>1</v>
      </c>
      <c r="BD1225" s="1">
        <v>7</v>
      </c>
      <c r="BE1225" s="1">
        <v>2</v>
      </c>
      <c r="BF1225" s="296">
        <v>605051.16572104709</v>
      </c>
    </row>
    <row r="1226" spans="1:58" x14ac:dyDescent="0.3">
      <c r="A1226" s="273">
        <f t="shared" si="68"/>
        <v>0</v>
      </c>
      <c r="B1226" s="1" t="s">
        <v>2621</v>
      </c>
      <c r="C1226" s="274">
        <v>29242287</v>
      </c>
      <c r="D1226" s="1">
        <v>144205</v>
      </c>
      <c r="E1226" s="1">
        <v>3</v>
      </c>
      <c r="F1226" s="1" t="s">
        <v>4278</v>
      </c>
      <c r="G1226" s="275">
        <v>44372</v>
      </c>
      <c r="H1226" s="275">
        <v>51713</v>
      </c>
      <c r="I1226" s="1">
        <v>0</v>
      </c>
      <c r="J1226" s="1">
        <v>1</v>
      </c>
      <c r="K1226" s="1">
        <v>0</v>
      </c>
      <c r="L1226" s="1">
        <v>360</v>
      </c>
      <c r="M1226" s="1">
        <v>2</v>
      </c>
      <c r="N1226" s="1">
        <v>0</v>
      </c>
      <c r="O1226" s="1">
        <v>0</v>
      </c>
      <c r="P1226" s="1">
        <v>39845000</v>
      </c>
      <c r="Q1226" s="1">
        <v>40005992</v>
      </c>
      <c r="R1226" s="1">
        <v>39845000</v>
      </c>
      <c r="S1226" s="1">
        <v>0</v>
      </c>
      <c r="T1226" s="1">
        <v>0</v>
      </c>
      <c r="U1226" s="1">
        <v>0</v>
      </c>
      <c r="W1226" s="1">
        <v>0</v>
      </c>
      <c r="X1226" s="1">
        <v>0</v>
      </c>
      <c r="Y1226" s="1">
        <v>0</v>
      </c>
      <c r="AB1226" s="275">
        <v>44372</v>
      </c>
      <c r="AC1226" s="1">
        <v>1</v>
      </c>
      <c r="AD1226" s="1" t="s">
        <v>2623</v>
      </c>
      <c r="AE1226" s="1">
        <v>1</v>
      </c>
      <c r="AF1226" s="1">
        <v>360</v>
      </c>
      <c r="AG1226" s="1">
        <v>0</v>
      </c>
      <c r="AN1226" s="1">
        <v>1</v>
      </c>
      <c r="AO1226" s="1">
        <v>1</v>
      </c>
      <c r="AP1226" s="1">
        <v>44372</v>
      </c>
      <c r="AQ1226" s="1" t="s">
        <v>2629</v>
      </c>
      <c r="AR1226" s="276">
        <v>4472593</v>
      </c>
      <c r="AS1226" s="1" t="s">
        <v>2639</v>
      </c>
      <c r="AT1226" s="1">
        <v>0</v>
      </c>
      <c r="AU1226" s="1">
        <v>0</v>
      </c>
      <c r="AX1226" s="1">
        <v>5</v>
      </c>
      <c r="BC1226" s="1">
        <v>1</v>
      </c>
      <c r="BD1226" s="1">
        <v>7</v>
      </c>
      <c r="BE1226" s="1">
        <v>2</v>
      </c>
      <c r="BF1226" s="296">
        <v>36305011</v>
      </c>
    </row>
    <row r="1227" spans="1:58" x14ac:dyDescent="0.3">
      <c r="A1227" s="273">
        <f t="shared" si="68"/>
        <v>18925573.366536807</v>
      </c>
      <c r="B1227" s="1" t="s">
        <v>2621</v>
      </c>
      <c r="C1227" s="274">
        <v>29242860</v>
      </c>
      <c r="D1227" s="1">
        <v>144105</v>
      </c>
      <c r="E1227" s="1">
        <v>4</v>
      </c>
      <c r="F1227" s="1" t="s">
        <v>3544</v>
      </c>
      <c r="G1227" s="275">
        <v>44041</v>
      </c>
      <c r="H1227" s="275">
        <v>45900</v>
      </c>
      <c r="I1227" s="1">
        <v>0</v>
      </c>
      <c r="J1227" s="1">
        <v>1</v>
      </c>
      <c r="K1227" s="1">
        <v>22</v>
      </c>
      <c r="L1227" s="1">
        <v>30</v>
      </c>
      <c r="M1227" s="1">
        <v>2</v>
      </c>
      <c r="N1227" s="1">
        <v>9</v>
      </c>
      <c r="O1227" s="1">
        <v>9.3800000000000008</v>
      </c>
      <c r="P1227" s="1">
        <v>41248184</v>
      </c>
      <c r="Q1227" s="1">
        <v>698211</v>
      </c>
      <c r="R1227" s="1">
        <v>30361107</v>
      </c>
      <c r="S1227" s="1">
        <v>0</v>
      </c>
      <c r="T1227" s="1">
        <v>0</v>
      </c>
      <c r="U1227" s="1">
        <v>0</v>
      </c>
      <c r="W1227" s="1">
        <v>0</v>
      </c>
      <c r="X1227" s="1">
        <v>0</v>
      </c>
      <c r="Y1227" s="1">
        <v>0</v>
      </c>
      <c r="Z1227" s="1" t="s">
        <v>2635</v>
      </c>
      <c r="AA1227" s="1" t="s">
        <v>2807</v>
      </c>
      <c r="AB1227" s="275">
        <v>44651</v>
      </c>
      <c r="AC1227" s="1">
        <v>1</v>
      </c>
      <c r="AD1227" s="1" t="s">
        <v>2623</v>
      </c>
      <c r="AE1227" s="1">
        <v>1</v>
      </c>
      <c r="AF1227" s="1">
        <v>30</v>
      </c>
      <c r="AG1227" s="1">
        <v>0</v>
      </c>
      <c r="AN1227" s="1">
        <v>1</v>
      </c>
      <c r="AO1227" s="1">
        <v>1</v>
      </c>
      <c r="AR1227" s="276">
        <v>1349013.05</v>
      </c>
      <c r="AS1227" s="1" t="s">
        <v>2677</v>
      </c>
      <c r="AT1227" s="1">
        <v>0</v>
      </c>
      <c r="AU1227" s="1">
        <v>0</v>
      </c>
      <c r="AV1227" s="1" t="s">
        <v>2625</v>
      </c>
      <c r="AW1227" s="1" t="s">
        <v>2626</v>
      </c>
      <c r="AX1227" s="1">
        <v>5</v>
      </c>
      <c r="BC1227" s="1">
        <v>1</v>
      </c>
      <c r="BD1227" s="1">
        <v>7</v>
      </c>
      <c r="BE1227" s="1">
        <v>2</v>
      </c>
      <c r="BF1227" s="296">
        <v>10086520.583463192</v>
      </c>
    </row>
    <row r="1228" spans="1:58" x14ac:dyDescent="0.3">
      <c r="A1228" s="273">
        <f t="shared" si="68"/>
        <v>18612399.397549305</v>
      </c>
      <c r="B1228" s="1" t="s">
        <v>2621</v>
      </c>
      <c r="C1228" s="274">
        <v>29242860</v>
      </c>
      <c r="D1228" s="1">
        <v>144105</v>
      </c>
      <c r="E1228" s="1">
        <v>3</v>
      </c>
      <c r="F1228" s="1" t="s">
        <v>4240</v>
      </c>
      <c r="G1228" s="275">
        <v>44420</v>
      </c>
      <c r="H1228" s="275">
        <v>45808</v>
      </c>
      <c r="I1228" s="1">
        <v>0</v>
      </c>
      <c r="J1228" s="1">
        <v>1</v>
      </c>
      <c r="K1228" s="1">
        <v>8</v>
      </c>
      <c r="L1228" s="1">
        <v>30</v>
      </c>
      <c r="M1228" s="1">
        <v>2</v>
      </c>
      <c r="N1228" s="1">
        <v>11.84</v>
      </c>
      <c r="O1228" s="1">
        <v>12.51</v>
      </c>
      <c r="P1228" s="1">
        <v>34025772</v>
      </c>
      <c r="Q1228" s="1">
        <v>567668</v>
      </c>
      <c r="R1228" s="1">
        <v>29858558</v>
      </c>
      <c r="S1228" s="1">
        <v>0</v>
      </c>
      <c r="T1228" s="1">
        <v>0</v>
      </c>
      <c r="U1228" s="1">
        <v>0</v>
      </c>
      <c r="W1228" s="1">
        <v>0</v>
      </c>
      <c r="X1228" s="1">
        <v>0</v>
      </c>
      <c r="Y1228" s="1">
        <v>0</v>
      </c>
      <c r="Z1228" s="1" t="s">
        <v>5731</v>
      </c>
      <c r="AA1228" s="1" t="s">
        <v>2807</v>
      </c>
      <c r="AB1228" s="275">
        <v>44651</v>
      </c>
      <c r="AC1228" s="1">
        <v>1</v>
      </c>
      <c r="AD1228" s="1" t="s">
        <v>2623</v>
      </c>
      <c r="AE1228" s="1">
        <v>1</v>
      </c>
      <c r="AF1228" s="1">
        <v>30</v>
      </c>
      <c r="AG1228" s="1">
        <v>0</v>
      </c>
      <c r="AN1228" s="1">
        <v>1</v>
      </c>
      <c r="AO1228" s="1">
        <v>1</v>
      </c>
      <c r="AP1228" s="1">
        <v>44420</v>
      </c>
      <c r="AQ1228" s="1" t="s">
        <v>2629</v>
      </c>
      <c r="AR1228" s="276">
        <v>1326594.08</v>
      </c>
      <c r="AS1228" s="1" t="s">
        <v>2624</v>
      </c>
      <c r="AT1228" s="1">
        <v>0</v>
      </c>
      <c r="AU1228" s="1">
        <v>0</v>
      </c>
      <c r="AV1228" s="1" t="s">
        <v>2625</v>
      </c>
      <c r="AW1228" s="1" t="s">
        <v>2626</v>
      </c>
      <c r="AX1228" s="1">
        <v>5</v>
      </c>
      <c r="BC1228" s="1">
        <v>1</v>
      </c>
      <c r="BD1228" s="1">
        <v>7</v>
      </c>
      <c r="BE1228" s="1">
        <v>2</v>
      </c>
      <c r="BF1228" s="296">
        <v>9919564.5224506967</v>
      </c>
    </row>
    <row r="1229" spans="1:58" x14ac:dyDescent="0.3">
      <c r="A1229" s="273">
        <f t="shared" si="68"/>
        <v>1292343.2359138895</v>
      </c>
      <c r="B1229" s="1" t="s">
        <v>2621</v>
      </c>
      <c r="C1229" s="274">
        <v>29242860</v>
      </c>
      <c r="D1229" s="1">
        <v>144205</v>
      </c>
      <c r="E1229" s="1">
        <v>4</v>
      </c>
      <c r="F1229" s="1" t="s">
        <v>3174</v>
      </c>
      <c r="G1229" s="275">
        <v>43935</v>
      </c>
      <c r="H1229" s="275">
        <v>45077</v>
      </c>
      <c r="I1229" s="1">
        <v>0</v>
      </c>
      <c r="J1229" s="1">
        <v>1</v>
      </c>
      <c r="K1229" s="1">
        <v>22</v>
      </c>
      <c r="L1229" s="1">
        <v>30</v>
      </c>
      <c r="M1229" s="1">
        <v>2</v>
      </c>
      <c r="N1229" s="1">
        <v>7.2</v>
      </c>
      <c r="O1229" s="1">
        <v>7.44</v>
      </c>
      <c r="P1229" s="1">
        <v>5000000</v>
      </c>
      <c r="Q1229" s="1">
        <v>154843</v>
      </c>
      <c r="R1229" s="1">
        <v>2073298</v>
      </c>
      <c r="S1229" s="1">
        <v>0</v>
      </c>
      <c r="T1229" s="1">
        <v>0</v>
      </c>
      <c r="U1229" s="1">
        <v>0</v>
      </c>
      <c r="W1229" s="1">
        <v>0</v>
      </c>
      <c r="X1229" s="1">
        <v>0</v>
      </c>
      <c r="Y1229" s="1">
        <v>0</v>
      </c>
      <c r="AB1229" s="275">
        <v>44651</v>
      </c>
      <c r="AC1229" s="1">
        <v>1</v>
      </c>
      <c r="AD1229" s="1" t="s">
        <v>2623</v>
      </c>
      <c r="AE1229" s="1">
        <v>1</v>
      </c>
      <c r="AF1229" s="1">
        <v>30</v>
      </c>
      <c r="AG1229" s="1">
        <v>0</v>
      </c>
      <c r="AN1229" s="1">
        <v>1</v>
      </c>
      <c r="AO1229" s="1">
        <v>1</v>
      </c>
      <c r="AR1229" s="276">
        <v>92166.87</v>
      </c>
      <c r="AS1229" s="1" t="s">
        <v>2657</v>
      </c>
      <c r="AT1229" s="1">
        <v>0</v>
      </c>
      <c r="AU1229" s="1">
        <v>0</v>
      </c>
      <c r="AX1229" s="1">
        <v>5</v>
      </c>
      <c r="BC1229" s="1">
        <v>1</v>
      </c>
      <c r="BD1229" s="1">
        <v>7</v>
      </c>
      <c r="BE1229" s="1">
        <v>2</v>
      </c>
      <c r="BF1229" s="296">
        <v>688787.89408611052</v>
      </c>
    </row>
    <row r="1230" spans="1:58" x14ac:dyDescent="0.3">
      <c r="A1230" s="273">
        <f t="shared" si="68"/>
        <v>18386779.450000003</v>
      </c>
      <c r="B1230" s="1" t="s">
        <v>2621</v>
      </c>
      <c r="C1230" s="274">
        <v>29284744</v>
      </c>
      <c r="D1230" s="1">
        <v>144105</v>
      </c>
      <c r="E1230" s="1">
        <v>3</v>
      </c>
      <c r="F1230" s="1" t="s">
        <v>4780</v>
      </c>
      <c r="G1230" s="275">
        <v>44462</v>
      </c>
      <c r="H1230" s="275">
        <v>45930</v>
      </c>
      <c r="I1230" s="1">
        <v>1</v>
      </c>
      <c r="J1230" s="1">
        <v>1</v>
      </c>
      <c r="K1230" s="1">
        <v>6</v>
      </c>
      <c r="L1230" s="1">
        <v>30</v>
      </c>
      <c r="M1230" s="1">
        <v>2</v>
      </c>
      <c r="N1230" s="1">
        <v>9.74</v>
      </c>
      <c r="O1230" s="1">
        <v>10.19</v>
      </c>
      <c r="P1230" s="1">
        <v>52451171</v>
      </c>
      <c r="Q1230" s="1">
        <v>1081395</v>
      </c>
      <c r="R1230" s="1">
        <v>46491647</v>
      </c>
      <c r="S1230" s="1">
        <v>0</v>
      </c>
      <c r="T1230" s="1">
        <v>0</v>
      </c>
      <c r="U1230" s="1">
        <v>0</v>
      </c>
      <c r="W1230" s="1">
        <v>0</v>
      </c>
      <c r="X1230" s="1">
        <v>0</v>
      </c>
      <c r="Y1230" s="1">
        <v>0</v>
      </c>
      <c r="Z1230" s="1" t="s">
        <v>5089</v>
      </c>
      <c r="AA1230" s="1" t="s">
        <v>3609</v>
      </c>
      <c r="AB1230" s="275">
        <v>44651</v>
      </c>
      <c r="AC1230" s="1">
        <v>1</v>
      </c>
      <c r="AD1230" s="1" t="s">
        <v>2623</v>
      </c>
      <c r="AE1230" s="1">
        <v>1</v>
      </c>
      <c r="AF1230" s="1">
        <v>30</v>
      </c>
      <c r="AG1230" s="1">
        <v>673</v>
      </c>
      <c r="AN1230" s="1">
        <v>1</v>
      </c>
      <c r="AO1230" s="1">
        <v>1</v>
      </c>
      <c r="AP1230" s="1">
        <v>44462</v>
      </c>
      <c r="AQ1230" s="1" t="s">
        <v>2629</v>
      </c>
      <c r="AR1230" s="276">
        <v>3019275.55</v>
      </c>
      <c r="AS1230" s="1" t="s">
        <v>2624</v>
      </c>
      <c r="AT1230" s="1">
        <v>0</v>
      </c>
      <c r="AU1230" s="1">
        <v>0</v>
      </c>
      <c r="AV1230" s="1" t="s">
        <v>2625</v>
      </c>
      <c r="AW1230" s="1" t="s">
        <v>2626</v>
      </c>
      <c r="AX1230" s="1">
        <v>5</v>
      </c>
      <c r="BC1230" s="1">
        <v>1</v>
      </c>
      <c r="BD1230" s="1">
        <v>7</v>
      </c>
      <c r="BE1230" s="1">
        <v>2</v>
      </c>
      <c r="BF1230" s="296">
        <v>25085592</v>
      </c>
    </row>
    <row r="1231" spans="1:58" x14ac:dyDescent="0.3">
      <c r="A1231" s="273">
        <f t="shared" si="68"/>
        <v>0</v>
      </c>
      <c r="B1231" s="1" t="s">
        <v>2621</v>
      </c>
      <c r="C1231" s="274">
        <v>29224220</v>
      </c>
      <c r="D1231" s="1">
        <v>144205</v>
      </c>
      <c r="E1231" s="1">
        <v>4</v>
      </c>
      <c r="F1231" s="1" t="s">
        <v>2700</v>
      </c>
      <c r="G1231" s="275">
        <v>43657</v>
      </c>
      <c r="H1231" s="275">
        <v>45473</v>
      </c>
      <c r="I1231" s="1">
        <v>30</v>
      </c>
      <c r="J1231" s="1">
        <v>1</v>
      </c>
      <c r="K1231" s="1">
        <v>28</v>
      </c>
      <c r="L1231" s="1">
        <v>30</v>
      </c>
      <c r="M1231" s="1">
        <v>2</v>
      </c>
      <c r="N1231" s="1">
        <v>7.2</v>
      </c>
      <c r="O1231" s="1">
        <v>7.44</v>
      </c>
      <c r="P1231" s="1">
        <v>10882513</v>
      </c>
      <c r="Q1231" s="1">
        <v>216515</v>
      </c>
      <c r="R1231" s="1">
        <v>5727098</v>
      </c>
      <c r="S1231" s="1">
        <v>67634</v>
      </c>
      <c r="T1231" s="1">
        <v>0</v>
      </c>
      <c r="U1231" s="1">
        <v>0</v>
      </c>
      <c r="W1231" s="1">
        <v>0</v>
      </c>
      <c r="X1231" s="1">
        <v>0</v>
      </c>
      <c r="Y1231" s="1">
        <v>0</v>
      </c>
      <c r="AB1231" s="275">
        <v>44586</v>
      </c>
      <c r="AC1231" s="1">
        <v>1</v>
      </c>
      <c r="AD1231" s="1" t="s">
        <v>2623</v>
      </c>
      <c r="AE1231" s="1">
        <v>1</v>
      </c>
      <c r="AF1231" s="1">
        <v>30</v>
      </c>
      <c r="AG1231" s="1">
        <v>365214</v>
      </c>
      <c r="AN1231" s="1">
        <v>1</v>
      </c>
      <c r="AO1231" s="1">
        <v>1</v>
      </c>
      <c r="AR1231" s="276">
        <v>1096451</v>
      </c>
      <c r="AS1231" s="1" t="s">
        <v>2632</v>
      </c>
      <c r="AT1231" s="1">
        <v>0</v>
      </c>
      <c r="AU1231" s="1">
        <v>0</v>
      </c>
      <c r="AX1231" s="1">
        <v>5</v>
      </c>
      <c r="BC1231" s="1">
        <v>1</v>
      </c>
      <c r="BD1231" s="1">
        <v>7</v>
      </c>
      <c r="BE1231" s="1">
        <v>2</v>
      </c>
      <c r="BF1231" s="296">
        <v>10383097</v>
      </c>
    </row>
    <row r="1232" spans="1:58" x14ac:dyDescent="0.3">
      <c r="A1232" s="273">
        <f t="shared" si="68"/>
        <v>0</v>
      </c>
      <c r="B1232" s="1" t="s">
        <v>2621</v>
      </c>
      <c r="C1232" s="274">
        <v>29222426</v>
      </c>
      <c r="D1232" s="1">
        <v>144205</v>
      </c>
      <c r="E1232" s="1">
        <v>4</v>
      </c>
      <c r="F1232" s="1" t="s">
        <v>3335</v>
      </c>
      <c r="G1232" s="275">
        <v>43853</v>
      </c>
      <c r="H1232" s="275">
        <v>45688</v>
      </c>
      <c r="I1232" s="1">
        <v>1</v>
      </c>
      <c r="J1232" s="1">
        <v>1</v>
      </c>
      <c r="K1232" s="1">
        <v>25</v>
      </c>
      <c r="L1232" s="1">
        <v>30</v>
      </c>
      <c r="M1232" s="1">
        <v>2</v>
      </c>
      <c r="N1232" s="1">
        <v>7.25</v>
      </c>
      <c r="O1232" s="1">
        <v>7.5</v>
      </c>
      <c r="P1232" s="1">
        <v>10055516</v>
      </c>
      <c r="Q1232" s="1">
        <v>200347</v>
      </c>
      <c r="R1232" s="1">
        <v>6302382</v>
      </c>
      <c r="S1232" s="1">
        <v>38130</v>
      </c>
      <c r="T1232" s="1">
        <v>0</v>
      </c>
      <c r="U1232" s="1">
        <v>0</v>
      </c>
      <c r="W1232" s="1">
        <v>0</v>
      </c>
      <c r="X1232" s="1">
        <v>0</v>
      </c>
      <c r="Y1232" s="1">
        <v>0</v>
      </c>
      <c r="AB1232" s="275">
        <v>44622</v>
      </c>
      <c r="AC1232" s="1">
        <v>1</v>
      </c>
      <c r="AD1232" s="1" t="s">
        <v>2623</v>
      </c>
      <c r="AE1232" s="1">
        <v>1</v>
      </c>
      <c r="AF1232" s="1">
        <v>30</v>
      </c>
      <c r="AG1232" s="1">
        <v>162217</v>
      </c>
      <c r="AN1232" s="1">
        <v>1</v>
      </c>
      <c r="AO1232" s="1">
        <v>1</v>
      </c>
      <c r="AR1232" s="276">
        <v>991333.38</v>
      </c>
      <c r="AS1232" s="1" t="s">
        <v>2632</v>
      </c>
      <c r="AT1232" s="1">
        <v>0</v>
      </c>
      <c r="AU1232" s="1">
        <v>0</v>
      </c>
      <c r="AX1232" s="1">
        <v>5</v>
      </c>
      <c r="BC1232" s="1">
        <v>1</v>
      </c>
      <c r="BD1232" s="1">
        <v>7</v>
      </c>
      <c r="BE1232" s="1">
        <v>2</v>
      </c>
      <c r="BF1232" s="296">
        <v>9437278</v>
      </c>
    </row>
    <row r="1233" spans="1:58" x14ac:dyDescent="0.3">
      <c r="A1233" s="273">
        <f t="shared" si="68"/>
        <v>2879312.8101792433</v>
      </c>
      <c r="B1233" s="1" t="s">
        <v>2621</v>
      </c>
      <c r="C1233" s="274">
        <v>29228729</v>
      </c>
      <c r="D1233" s="1">
        <v>144105</v>
      </c>
      <c r="E1233" s="1">
        <v>4</v>
      </c>
      <c r="F1233" s="1" t="s">
        <v>3617</v>
      </c>
      <c r="G1233" s="275">
        <v>44246</v>
      </c>
      <c r="H1233" s="275">
        <v>45169</v>
      </c>
      <c r="I1233" s="1">
        <v>0</v>
      </c>
      <c r="J1233" s="1">
        <v>1</v>
      </c>
      <c r="K1233" s="1">
        <v>15</v>
      </c>
      <c r="L1233" s="1">
        <v>30</v>
      </c>
      <c r="M1233" s="1">
        <v>2</v>
      </c>
      <c r="N1233" s="1">
        <v>10.18</v>
      </c>
      <c r="O1233" s="1">
        <v>10.67</v>
      </c>
      <c r="P1233" s="1">
        <v>6040595</v>
      </c>
      <c r="Q1233" s="1">
        <v>162283</v>
      </c>
      <c r="R1233" s="1">
        <v>3492493</v>
      </c>
      <c r="S1233" s="1">
        <v>0</v>
      </c>
      <c r="T1233" s="1">
        <v>0</v>
      </c>
      <c r="U1233" s="1">
        <v>0</v>
      </c>
      <c r="W1233" s="1">
        <v>0</v>
      </c>
      <c r="X1233" s="1">
        <v>0</v>
      </c>
      <c r="Y1233" s="1">
        <v>0</v>
      </c>
      <c r="Z1233" s="1" t="s">
        <v>2664</v>
      </c>
      <c r="AA1233" s="1" t="s">
        <v>3609</v>
      </c>
      <c r="AB1233" s="275">
        <v>44651</v>
      </c>
      <c r="AC1233" s="1">
        <v>1</v>
      </c>
      <c r="AD1233" s="1" t="s">
        <v>2623</v>
      </c>
      <c r="AE1233" s="1">
        <v>1</v>
      </c>
      <c r="AF1233" s="1">
        <v>30</v>
      </c>
      <c r="AG1233" s="1">
        <v>0</v>
      </c>
      <c r="AN1233" s="1">
        <v>1</v>
      </c>
      <c r="AO1233" s="1">
        <v>1</v>
      </c>
      <c r="AR1233" s="276">
        <v>73436.149999999994</v>
      </c>
      <c r="AS1233" s="1" t="s">
        <v>2632</v>
      </c>
      <c r="AT1233" s="1">
        <v>0</v>
      </c>
      <c r="AU1233" s="1">
        <v>0</v>
      </c>
      <c r="AV1233" s="1" t="s">
        <v>2625</v>
      </c>
      <c r="AW1233" s="1" t="s">
        <v>2626</v>
      </c>
      <c r="AX1233" s="1">
        <v>5</v>
      </c>
      <c r="BC1233" s="1">
        <v>1</v>
      </c>
      <c r="BD1233" s="1">
        <v>7</v>
      </c>
      <c r="BE1233" s="1">
        <v>2</v>
      </c>
      <c r="BF1233" s="296">
        <v>539744.03982075665</v>
      </c>
    </row>
    <row r="1234" spans="1:58" x14ac:dyDescent="0.3">
      <c r="A1234" s="273">
        <f t="shared" si="68"/>
        <v>10043444.392908925</v>
      </c>
      <c r="B1234" s="1" t="s">
        <v>2621</v>
      </c>
      <c r="C1234" s="274">
        <v>29228729</v>
      </c>
      <c r="D1234" s="1">
        <v>144105</v>
      </c>
      <c r="E1234" s="1">
        <v>4</v>
      </c>
      <c r="F1234" s="1" t="s">
        <v>5836</v>
      </c>
      <c r="G1234" s="275">
        <v>44630</v>
      </c>
      <c r="H1234" s="275">
        <v>45382</v>
      </c>
      <c r="I1234" s="1">
        <v>0</v>
      </c>
      <c r="J1234" s="1">
        <v>1</v>
      </c>
      <c r="K1234" s="1">
        <v>0</v>
      </c>
      <c r="L1234" s="1">
        <v>30</v>
      </c>
      <c r="M1234" s="1">
        <v>2</v>
      </c>
      <c r="N1234" s="1">
        <v>9</v>
      </c>
      <c r="O1234" s="1">
        <v>9.3800000000000008</v>
      </c>
      <c r="P1234" s="1">
        <v>12182404</v>
      </c>
      <c r="Q1234" s="1">
        <v>475461</v>
      </c>
      <c r="R1234" s="1">
        <v>12182404</v>
      </c>
      <c r="S1234" s="1">
        <v>0</v>
      </c>
      <c r="T1234" s="1">
        <v>0</v>
      </c>
      <c r="U1234" s="1">
        <v>0</v>
      </c>
      <c r="W1234" s="1">
        <v>0</v>
      </c>
      <c r="X1234" s="1">
        <v>0</v>
      </c>
      <c r="Y1234" s="1">
        <v>0</v>
      </c>
      <c r="Z1234" s="1" t="s">
        <v>2664</v>
      </c>
      <c r="AA1234" s="1" t="s">
        <v>3609</v>
      </c>
      <c r="AB1234" s="275">
        <v>44630</v>
      </c>
      <c r="AC1234" s="1">
        <v>1</v>
      </c>
      <c r="AD1234" s="1" t="s">
        <v>2623</v>
      </c>
      <c r="AE1234" s="1">
        <v>1</v>
      </c>
      <c r="AF1234" s="1">
        <v>30</v>
      </c>
      <c r="AG1234" s="1">
        <v>0</v>
      </c>
      <c r="AN1234" s="1">
        <v>1</v>
      </c>
      <c r="AO1234" s="1">
        <v>1</v>
      </c>
      <c r="AR1234" s="276">
        <v>256241.46</v>
      </c>
      <c r="AS1234" s="1" t="s">
        <v>2624</v>
      </c>
      <c r="AT1234" s="1">
        <v>0</v>
      </c>
      <c r="AU1234" s="1">
        <v>0</v>
      </c>
      <c r="AV1234" s="1" t="s">
        <v>2625</v>
      </c>
      <c r="AW1234" s="1" t="s">
        <v>2626</v>
      </c>
      <c r="AX1234" s="1">
        <v>5</v>
      </c>
      <c r="BC1234" s="1">
        <v>1</v>
      </c>
      <c r="BD1234" s="1">
        <v>7</v>
      </c>
      <c r="BE1234" s="1">
        <v>2</v>
      </c>
      <c r="BF1234" s="296">
        <v>1882718.1470910739</v>
      </c>
    </row>
    <row r="1235" spans="1:58" x14ac:dyDescent="0.3">
      <c r="A1235" s="273">
        <f t="shared" si="68"/>
        <v>68782.611983704293</v>
      </c>
      <c r="B1235" s="1" t="s">
        <v>2621</v>
      </c>
      <c r="C1235" s="274">
        <v>29228729</v>
      </c>
      <c r="D1235" s="1">
        <v>144205</v>
      </c>
      <c r="E1235" s="1">
        <v>4</v>
      </c>
      <c r="F1235" s="1" t="s">
        <v>4303</v>
      </c>
      <c r="G1235" s="275">
        <v>44459</v>
      </c>
      <c r="H1235" s="275">
        <v>45382</v>
      </c>
      <c r="I1235" s="1">
        <v>0</v>
      </c>
      <c r="J1235" s="1">
        <v>1</v>
      </c>
      <c r="K1235" s="1">
        <v>6</v>
      </c>
      <c r="L1235" s="1">
        <v>30</v>
      </c>
      <c r="M1235" s="1">
        <v>2</v>
      </c>
      <c r="N1235" s="1">
        <v>17.690000000000001</v>
      </c>
      <c r="O1235" s="1">
        <v>19.2</v>
      </c>
      <c r="P1235" s="1">
        <v>100000</v>
      </c>
      <c r="Q1235" s="1">
        <v>4169</v>
      </c>
      <c r="R1235" s="1">
        <v>83425</v>
      </c>
      <c r="S1235" s="1">
        <v>0</v>
      </c>
      <c r="T1235" s="1">
        <v>0</v>
      </c>
      <c r="U1235" s="1">
        <v>0</v>
      </c>
      <c r="W1235" s="1">
        <v>0</v>
      </c>
      <c r="X1235" s="1">
        <v>0</v>
      </c>
      <c r="Y1235" s="1">
        <v>0</v>
      </c>
      <c r="AB1235" s="275">
        <v>44651</v>
      </c>
      <c r="AC1235" s="1">
        <v>1</v>
      </c>
      <c r="AD1235" s="1" t="s">
        <v>2623</v>
      </c>
      <c r="AE1235" s="1">
        <v>1</v>
      </c>
      <c r="AF1235" s="1">
        <v>30</v>
      </c>
      <c r="AG1235" s="1">
        <v>0</v>
      </c>
      <c r="AN1235" s="1">
        <v>1</v>
      </c>
      <c r="AO1235" s="1">
        <v>1</v>
      </c>
      <c r="AR1235" s="276">
        <v>1749.55</v>
      </c>
      <c r="AS1235" s="1" t="s">
        <v>2657</v>
      </c>
      <c r="AT1235" s="1">
        <v>0</v>
      </c>
      <c r="AU1235" s="1">
        <v>0</v>
      </c>
      <c r="AX1235" s="1">
        <v>5</v>
      </c>
      <c r="BC1235" s="1">
        <v>1</v>
      </c>
      <c r="BD1235" s="1">
        <v>7</v>
      </c>
      <c r="BE1235" s="1">
        <v>2</v>
      </c>
      <c r="BF1235" s="296">
        <v>12892.838016295704</v>
      </c>
    </row>
    <row r="1236" spans="1:58" x14ac:dyDescent="0.3">
      <c r="A1236" s="273">
        <f t="shared" si="68"/>
        <v>176858.31058982105</v>
      </c>
      <c r="B1236" s="1" t="s">
        <v>2621</v>
      </c>
      <c r="C1236" s="274">
        <v>29228729</v>
      </c>
      <c r="D1236" s="1">
        <v>144205</v>
      </c>
      <c r="E1236" s="1">
        <v>4</v>
      </c>
      <c r="F1236" s="1" t="s">
        <v>4323</v>
      </c>
      <c r="G1236" s="275">
        <v>44334</v>
      </c>
      <c r="H1236" s="275">
        <v>45260</v>
      </c>
      <c r="I1236" s="1">
        <v>0</v>
      </c>
      <c r="J1236" s="1">
        <v>1</v>
      </c>
      <c r="K1236" s="1">
        <v>10</v>
      </c>
      <c r="L1236" s="1">
        <v>30</v>
      </c>
      <c r="M1236" s="1">
        <v>2</v>
      </c>
      <c r="N1236" s="1">
        <v>17.690000000000001</v>
      </c>
      <c r="O1236" s="1">
        <v>19.2</v>
      </c>
      <c r="P1236" s="1">
        <v>300000</v>
      </c>
      <c r="Q1236" s="1">
        <v>12507</v>
      </c>
      <c r="R1236" s="1">
        <v>214546</v>
      </c>
      <c r="S1236" s="1">
        <v>0</v>
      </c>
      <c r="T1236" s="1">
        <v>0</v>
      </c>
      <c r="U1236" s="1">
        <v>0</v>
      </c>
      <c r="W1236" s="1">
        <v>0</v>
      </c>
      <c r="X1236" s="1">
        <v>0</v>
      </c>
      <c r="Y1236" s="1">
        <v>0</v>
      </c>
      <c r="AB1236" s="275">
        <v>44651</v>
      </c>
      <c r="AC1236" s="1">
        <v>1</v>
      </c>
      <c r="AD1236" s="1" t="s">
        <v>2623</v>
      </c>
      <c r="AE1236" s="1">
        <v>1</v>
      </c>
      <c r="AF1236" s="1">
        <v>30</v>
      </c>
      <c r="AG1236" s="1">
        <v>0</v>
      </c>
      <c r="AN1236" s="1">
        <v>1</v>
      </c>
      <c r="AO1236" s="1">
        <v>1</v>
      </c>
      <c r="AR1236" s="276">
        <v>4530.88</v>
      </c>
      <c r="AS1236" s="1" t="s">
        <v>2657</v>
      </c>
      <c r="AT1236" s="1">
        <v>0</v>
      </c>
      <c r="AU1236" s="1">
        <v>0</v>
      </c>
      <c r="AX1236" s="1">
        <v>5</v>
      </c>
      <c r="BC1236" s="1">
        <v>1</v>
      </c>
      <c r="BD1236" s="1">
        <v>7</v>
      </c>
      <c r="BE1236" s="1">
        <v>2</v>
      </c>
      <c r="BF1236" s="296">
        <v>33156.809410178939</v>
      </c>
    </row>
    <row r="1237" spans="1:58" x14ac:dyDescent="0.3">
      <c r="A1237" s="273">
        <f t="shared" si="68"/>
        <v>198913.95519098995</v>
      </c>
      <c r="B1237" s="1" t="s">
        <v>2621</v>
      </c>
      <c r="C1237" s="274">
        <v>29228729</v>
      </c>
      <c r="D1237" s="1">
        <v>144205</v>
      </c>
      <c r="E1237" s="1">
        <v>4</v>
      </c>
      <c r="F1237" s="1" t="s">
        <v>4440</v>
      </c>
      <c r="G1237" s="275">
        <v>44379</v>
      </c>
      <c r="H1237" s="275">
        <v>44985</v>
      </c>
      <c r="I1237" s="1">
        <v>0</v>
      </c>
      <c r="J1237" s="1">
        <v>1</v>
      </c>
      <c r="K1237" s="1">
        <v>9</v>
      </c>
      <c r="L1237" s="1">
        <v>30</v>
      </c>
      <c r="M1237" s="1">
        <v>2</v>
      </c>
      <c r="N1237" s="1">
        <v>17.690000000000001</v>
      </c>
      <c r="O1237" s="1">
        <v>19.2</v>
      </c>
      <c r="P1237" s="1">
        <v>600000</v>
      </c>
      <c r="Q1237" s="1">
        <v>25014</v>
      </c>
      <c r="R1237" s="1">
        <v>241270</v>
      </c>
      <c r="S1237" s="1">
        <v>0</v>
      </c>
      <c r="T1237" s="1">
        <v>0</v>
      </c>
      <c r="U1237" s="1">
        <v>0</v>
      </c>
      <c r="W1237" s="1">
        <v>0</v>
      </c>
      <c r="X1237" s="1">
        <v>0</v>
      </c>
      <c r="Y1237" s="1">
        <v>0</v>
      </c>
      <c r="AB1237" s="275">
        <v>44651</v>
      </c>
      <c r="AC1237" s="1">
        <v>1</v>
      </c>
      <c r="AD1237" s="1" t="s">
        <v>2623</v>
      </c>
      <c r="AE1237" s="1">
        <v>1</v>
      </c>
      <c r="AF1237" s="1">
        <v>30</v>
      </c>
      <c r="AG1237" s="1">
        <v>0</v>
      </c>
      <c r="AN1237" s="1">
        <v>1</v>
      </c>
      <c r="AO1237" s="1">
        <v>1</v>
      </c>
      <c r="AR1237" s="276">
        <v>5069.2</v>
      </c>
      <c r="AS1237" s="1" t="s">
        <v>2657</v>
      </c>
      <c r="AT1237" s="1">
        <v>0</v>
      </c>
      <c r="AU1237" s="1">
        <v>0</v>
      </c>
      <c r="AX1237" s="1">
        <v>5</v>
      </c>
      <c r="BC1237" s="1">
        <v>1</v>
      </c>
      <c r="BD1237" s="1">
        <v>7</v>
      </c>
      <c r="BE1237" s="1">
        <v>2</v>
      </c>
      <c r="BF1237" s="296">
        <v>37286.844809010057</v>
      </c>
    </row>
    <row r="1238" spans="1:58" x14ac:dyDescent="0.3">
      <c r="A1238" s="273">
        <f t="shared" si="68"/>
        <v>110025.26917392688</v>
      </c>
      <c r="B1238" s="1" t="s">
        <v>2621</v>
      </c>
      <c r="C1238" s="274">
        <v>29228729</v>
      </c>
      <c r="D1238" s="1">
        <v>144205</v>
      </c>
      <c r="E1238" s="1">
        <v>4</v>
      </c>
      <c r="F1238" s="1" t="s">
        <v>4166</v>
      </c>
      <c r="G1238" s="275">
        <v>44448</v>
      </c>
      <c r="H1238" s="275">
        <v>45382</v>
      </c>
      <c r="I1238" s="1">
        <v>0</v>
      </c>
      <c r="J1238" s="1">
        <v>1</v>
      </c>
      <c r="K1238" s="1">
        <v>6</v>
      </c>
      <c r="L1238" s="1">
        <v>30</v>
      </c>
      <c r="M1238" s="1">
        <v>2</v>
      </c>
      <c r="N1238" s="1">
        <v>17.690000000000001</v>
      </c>
      <c r="O1238" s="1">
        <v>19.2</v>
      </c>
      <c r="P1238" s="1">
        <v>160000</v>
      </c>
      <c r="Q1238" s="1">
        <v>6670</v>
      </c>
      <c r="R1238" s="1">
        <v>133480</v>
      </c>
      <c r="S1238" s="1">
        <v>0</v>
      </c>
      <c r="T1238" s="1">
        <v>0</v>
      </c>
      <c r="U1238" s="1">
        <v>0</v>
      </c>
      <c r="V1238" s="275"/>
      <c r="W1238" s="1">
        <v>0</v>
      </c>
      <c r="X1238" s="1">
        <v>0</v>
      </c>
      <c r="Y1238" s="1">
        <v>0</v>
      </c>
      <c r="AB1238" s="275">
        <v>44651</v>
      </c>
      <c r="AC1238" s="1">
        <v>1</v>
      </c>
      <c r="AD1238" s="1" t="s">
        <v>2623</v>
      </c>
      <c r="AE1238" s="1">
        <v>1</v>
      </c>
      <c r="AF1238" s="1">
        <v>30</v>
      </c>
      <c r="AG1238" s="1">
        <v>0</v>
      </c>
      <c r="AN1238" s="1">
        <v>1</v>
      </c>
      <c r="AO1238" s="1">
        <v>1</v>
      </c>
      <c r="AR1238" s="276">
        <v>2826.19</v>
      </c>
      <c r="AS1238" s="1" t="s">
        <v>2657</v>
      </c>
      <c r="AT1238" s="1">
        <v>0</v>
      </c>
      <c r="AU1238" s="1">
        <v>0</v>
      </c>
      <c r="AX1238" s="1">
        <v>5</v>
      </c>
      <c r="BC1238" s="1">
        <v>1</v>
      </c>
      <c r="BD1238" s="1">
        <v>7</v>
      </c>
      <c r="BE1238" s="1">
        <v>2</v>
      </c>
      <c r="BF1238" s="296">
        <v>20628.540826073124</v>
      </c>
    </row>
    <row r="1239" spans="1:58" x14ac:dyDescent="0.3">
      <c r="A1239" s="273">
        <f t="shared" si="68"/>
        <v>141946.22415506176</v>
      </c>
      <c r="B1239" s="1" t="s">
        <v>2621</v>
      </c>
      <c r="C1239" s="274">
        <v>29228729</v>
      </c>
      <c r="D1239" s="1">
        <v>144205</v>
      </c>
      <c r="E1239" s="1">
        <v>4</v>
      </c>
      <c r="F1239" s="1" t="s">
        <v>4752</v>
      </c>
      <c r="G1239" s="275">
        <v>44429</v>
      </c>
      <c r="H1239" s="275">
        <v>45351</v>
      </c>
      <c r="I1239" s="1">
        <v>0</v>
      </c>
      <c r="J1239" s="1">
        <v>1</v>
      </c>
      <c r="K1239" s="1">
        <v>7</v>
      </c>
      <c r="L1239" s="1">
        <v>30</v>
      </c>
      <c r="M1239" s="1">
        <v>2</v>
      </c>
      <c r="N1239" s="1">
        <v>17.690000000000001</v>
      </c>
      <c r="O1239" s="1">
        <v>19.2</v>
      </c>
      <c r="P1239" s="1">
        <v>213867</v>
      </c>
      <c r="Q1239" s="1">
        <v>8916</v>
      </c>
      <c r="R1239" s="1">
        <v>172191</v>
      </c>
      <c r="S1239" s="1">
        <v>0</v>
      </c>
      <c r="T1239" s="1">
        <v>0</v>
      </c>
      <c r="U1239" s="1">
        <v>0</v>
      </c>
      <c r="W1239" s="1">
        <v>0</v>
      </c>
      <c r="X1239" s="1">
        <v>0</v>
      </c>
      <c r="Y1239" s="1">
        <v>0</v>
      </c>
      <c r="AB1239" s="275">
        <v>44651</v>
      </c>
      <c r="AC1239" s="1">
        <v>1</v>
      </c>
      <c r="AD1239" s="1" t="s">
        <v>2623</v>
      </c>
      <c r="AE1239" s="1">
        <v>1</v>
      </c>
      <c r="AF1239" s="1">
        <v>30</v>
      </c>
      <c r="AG1239" s="1">
        <v>0</v>
      </c>
      <c r="AN1239" s="1">
        <v>1</v>
      </c>
      <c r="AO1239" s="1">
        <v>1</v>
      </c>
      <c r="AR1239" s="276">
        <v>3633.68</v>
      </c>
      <c r="AS1239" s="1" t="s">
        <v>2657</v>
      </c>
      <c r="AT1239" s="1">
        <v>0</v>
      </c>
      <c r="AU1239" s="1">
        <v>0</v>
      </c>
      <c r="AX1239" s="1">
        <v>5</v>
      </c>
      <c r="BC1239" s="1">
        <v>1</v>
      </c>
      <c r="BD1239" s="1">
        <v>7</v>
      </c>
      <c r="BE1239" s="1">
        <v>2</v>
      </c>
      <c r="BF1239" s="296">
        <v>26611.095844938252</v>
      </c>
    </row>
    <row r="1240" spans="1:58" x14ac:dyDescent="0.3">
      <c r="A1240" s="273">
        <f t="shared" si="68"/>
        <v>471678.87823440117</v>
      </c>
      <c r="B1240" s="1" t="s">
        <v>2621</v>
      </c>
      <c r="C1240" s="274">
        <v>29228729</v>
      </c>
      <c r="D1240" s="1">
        <v>144205</v>
      </c>
      <c r="E1240" s="1">
        <v>4</v>
      </c>
      <c r="F1240" s="1" t="s">
        <v>4563</v>
      </c>
      <c r="G1240" s="275">
        <v>44323</v>
      </c>
      <c r="H1240" s="275">
        <v>45260</v>
      </c>
      <c r="I1240" s="1">
        <v>0</v>
      </c>
      <c r="J1240" s="1">
        <v>1</v>
      </c>
      <c r="K1240" s="1">
        <v>10</v>
      </c>
      <c r="L1240" s="1">
        <v>30</v>
      </c>
      <c r="M1240" s="1">
        <v>2</v>
      </c>
      <c r="N1240" s="1">
        <v>17.690000000000001</v>
      </c>
      <c r="O1240" s="1">
        <v>19.2</v>
      </c>
      <c r="P1240" s="1">
        <v>800000</v>
      </c>
      <c r="Q1240" s="1">
        <v>33352</v>
      </c>
      <c r="R1240" s="1">
        <v>572119</v>
      </c>
      <c r="S1240" s="1">
        <v>0</v>
      </c>
      <c r="T1240" s="1">
        <v>0</v>
      </c>
      <c r="U1240" s="1">
        <v>0</v>
      </c>
      <c r="W1240" s="1">
        <v>0</v>
      </c>
      <c r="X1240" s="1">
        <v>0</v>
      </c>
      <c r="Y1240" s="1">
        <v>0</v>
      </c>
      <c r="AB1240" s="275">
        <v>44651</v>
      </c>
      <c r="AC1240" s="1">
        <v>1</v>
      </c>
      <c r="AD1240" s="1" t="s">
        <v>2623</v>
      </c>
      <c r="AE1240" s="1">
        <v>1</v>
      </c>
      <c r="AF1240" s="1">
        <v>30</v>
      </c>
      <c r="AG1240" s="1">
        <v>0</v>
      </c>
      <c r="AN1240" s="1">
        <v>1</v>
      </c>
      <c r="AO1240" s="1">
        <v>1</v>
      </c>
      <c r="AP1240" s="275"/>
      <c r="AR1240" s="276">
        <v>12022.53</v>
      </c>
      <c r="AS1240" s="1" t="s">
        <v>2657</v>
      </c>
      <c r="AT1240" s="1">
        <v>0</v>
      </c>
      <c r="AU1240" s="1">
        <v>0</v>
      </c>
      <c r="AX1240" s="1">
        <v>5</v>
      </c>
      <c r="BC1240" s="1">
        <v>1</v>
      </c>
      <c r="BD1240" s="1">
        <v>7</v>
      </c>
      <c r="BE1240" s="1">
        <v>2</v>
      </c>
      <c r="BF1240" s="296">
        <v>88417.591765598816</v>
      </c>
    </row>
    <row r="1241" spans="1:58" x14ac:dyDescent="0.3">
      <c r="A1241" s="273">
        <f t="shared" si="68"/>
        <v>238953.56941042503</v>
      </c>
      <c r="B1241" s="1" t="s">
        <v>2621</v>
      </c>
      <c r="C1241" s="274">
        <v>29228729</v>
      </c>
      <c r="D1241" s="1">
        <v>144205</v>
      </c>
      <c r="E1241" s="1">
        <v>4</v>
      </c>
      <c r="F1241" s="1" t="s">
        <v>4784</v>
      </c>
      <c r="G1241" s="275">
        <v>44439</v>
      </c>
      <c r="H1241" s="275">
        <v>45351</v>
      </c>
      <c r="I1241" s="1">
        <v>0</v>
      </c>
      <c r="J1241" s="1">
        <v>1</v>
      </c>
      <c r="K1241" s="1">
        <v>7</v>
      </c>
      <c r="L1241" s="1">
        <v>30</v>
      </c>
      <c r="M1241" s="1">
        <v>2</v>
      </c>
      <c r="N1241" s="1">
        <v>17.690000000000001</v>
      </c>
      <c r="O1241" s="1">
        <v>19.2</v>
      </c>
      <c r="P1241" s="1">
        <v>360000</v>
      </c>
      <c r="Q1241" s="1">
        <v>15008</v>
      </c>
      <c r="R1241" s="1">
        <v>289849</v>
      </c>
      <c r="S1241" s="1">
        <v>0</v>
      </c>
      <c r="T1241" s="1">
        <v>0</v>
      </c>
      <c r="U1241" s="1">
        <v>0</v>
      </c>
      <c r="W1241" s="1">
        <v>0</v>
      </c>
      <c r="X1241" s="1">
        <v>0</v>
      </c>
      <c r="Y1241" s="1">
        <v>0</v>
      </c>
      <c r="AB1241" s="275">
        <v>44651</v>
      </c>
      <c r="AC1241" s="1">
        <v>1</v>
      </c>
      <c r="AD1241" s="1" t="s">
        <v>2623</v>
      </c>
      <c r="AE1241" s="1">
        <v>1</v>
      </c>
      <c r="AF1241" s="1">
        <v>30</v>
      </c>
      <c r="AG1241" s="1">
        <v>0</v>
      </c>
      <c r="AN1241" s="1">
        <v>1</v>
      </c>
      <c r="AO1241" s="1">
        <v>1</v>
      </c>
      <c r="AR1241" s="276">
        <v>6100.99</v>
      </c>
      <c r="AS1241" s="1" t="s">
        <v>2657</v>
      </c>
      <c r="AT1241" s="1">
        <v>0</v>
      </c>
      <c r="AU1241" s="1">
        <v>0</v>
      </c>
      <c r="AX1241" s="1">
        <v>5</v>
      </c>
      <c r="BC1241" s="1">
        <v>1</v>
      </c>
      <c r="BD1241" s="1">
        <v>7</v>
      </c>
      <c r="BE1241" s="1">
        <v>2</v>
      </c>
      <c r="BF1241" s="296">
        <v>44794.440589574988</v>
      </c>
    </row>
    <row r="1242" spans="1:58" x14ac:dyDescent="0.3">
      <c r="A1242" s="273">
        <f t="shared" si="68"/>
        <v>398281.06476703554</v>
      </c>
      <c r="B1242" s="1" t="s">
        <v>2621</v>
      </c>
      <c r="C1242" s="274">
        <v>29228729</v>
      </c>
      <c r="D1242" s="1">
        <v>144205</v>
      </c>
      <c r="E1242" s="1">
        <v>4</v>
      </c>
      <c r="F1242" s="1" t="s">
        <v>4785</v>
      </c>
      <c r="G1242" s="275">
        <v>44439</v>
      </c>
      <c r="H1242" s="275">
        <v>45351</v>
      </c>
      <c r="I1242" s="1">
        <v>0</v>
      </c>
      <c r="J1242" s="1">
        <v>1</v>
      </c>
      <c r="K1242" s="1">
        <v>7</v>
      </c>
      <c r="L1242" s="1">
        <v>30</v>
      </c>
      <c r="M1242" s="1">
        <v>2</v>
      </c>
      <c r="N1242" s="1">
        <v>17.690000000000001</v>
      </c>
      <c r="O1242" s="1">
        <v>19.2</v>
      </c>
      <c r="P1242" s="1">
        <v>600000</v>
      </c>
      <c r="Q1242" s="1">
        <v>25014</v>
      </c>
      <c r="R1242" s="1">
        <v>483076</v>
      </c>
      <c r="S1242" s="1">
        <v>0</v>
      </c>
      <c r="T1242" s="1">
        <v>0</v>
      </c>
      <c r="U1242" s="1">
        <v>0</v>
      </c>
      <c r="W1242" s="1">
        <v>0</v>
      </c>
      <c r="X1242" s="1">
        <v>0</v>
      </c>
      <c r="Y1242" s="1">
        <v>0</v>
      </c>
      <c r="AB1242" s="275">
        <v>44651</v>
      </c>
      <c r="AC1242" s="1">
        <v>1</v>
      </c>
      <c r="AD1242" s="1" t="s">
        <v>2623</v>
      </c>
      <c r="AE1242" s="1">
        <v>1</v>
      </c>
      <c r="AF1242" s="1">
        <v>30</v>
      </c>
      <c r="AG1242" s="1">
        <v>0</v>
      </c>
      <c r="AN1242" s="1">
        <v>1</v>
      </c>
      <c r="AO1242" s="1">
        <v>1</v>
      </c>
      <c r="AR1242" s="276">
        <v>10138.41</v>
      </c>
      <c r="AS1242" s="1" t="s">
        <v>2657</v>
      </c>
      <c r="AT1242" s="1">
        <v>0</v>
      </c>
      <c r="AU1242" s="1">
        <v>0</v>
      </c>
      <c r="AX1242" s="1">
        <v>5</v>
      </c>
      <c r="BC1242" s="1">
        <v>1</v>
      </c>
      <c r="BD1242" s="1">
        <v>7</v>
      </c>
      <c r="BE1242" s="1">
        <v>2</v>
      </c>
      <c r="BF1242" s="296">
        <v>74656.525232964486</v>
      </c>
    </row>
    <row r="1243" spans="1:58" x14ac:dyDescent="0.3">
      <c r="A1243" s="273">
        <f t="shared" si="68"/>
        <v>99545.302323932076</v>
      </c>
      <c r="B1243" s="1" t="s">
        <v>2621</v>
      </c>
      <c r="C1243" s="274">
        <v>29228729</v>
      </c>
      <c r="D1243" s="1">
        <v>144205</v>
      </c>
      <c r="E1243" s="1">
        <v>4</v>
      </c>
      <c r="F1243" s="1" t="s">
        <v>4843</v>
      </c>
      <c r="G1243" s="275">
        <v>44427</v>
      </c>
      <c r="H1243" s="275">
        <v>45351</v>
      </c>
      <c r="I1243" s="1">
        <v>0</v>
      </c>
      <c r="J1243" s="1">
        <v>1</v>
      </c>
      <c r="K1243" s="1">
        <v>7</v>
      </c>
      <c r="L1243" s="1">
        <v>30</v>
      </c>
      <c r="M1243" s="1">
        <v>2</v>
      </c>
      <c r="N1243" s="1">
        <v>17.690000000000001</v>
      </c>
      <c r="O1243" s="1">
        <v>19.2</v>
      </c>
      <c r="P1243" s="1">
        <v>150000</v>
      </c>
      <c r="Q1243" s="1">
        <v>6254</v>
      </c>
      <c r="R1243" s="1">
        <v>120766</v>
      </c>
      <c r="S1243" s="1">
        <v>0</v>
      </c>
      <c r="T1243" s="1">
        <v>0</v>
      </c>
      <c r="U1243" s="1">
        <v>0</v>
      </c>
      <c r="W1243" s="1">
        <v>0</v>
      </c>
      <c r="X1243" s="1">
        <v>0</v>
      </c>
      <c r="Y1243" s="1">
        <v>0</v>
      </c>
      <c r="AB1243" s="275">
        <v>44651</v>
      </c>
      <c r="AC1243" s="1">
        <v>1</v>
      </c>
      <c r="AD1243" s="1" t="s">
        <v>2623</v>
      </c>
      <c r="AE1243" s="1">
        <v>1</v>
      </c>
      <c r="AF1243" s="1">
        <v>30</v>
      </c>
      <c r="AG1243" s="1">
        <v>0</v>
      </c>
      <c r="AN1243" s="1">
        <v>1</v>
      </c>
      <c r="AO1243" s="1">
        <v>1</v>
      </c>
      <c r="AR1243" s="276">
        <v>2557.0300000000002</v>
      </c>
      <c r="AS1243" s="1" t="s">
        <v>2657</v>
      </c>
      <c r="AT1243" s="1">
        <v>0</v>
      </c>
      <c r="AU1243" s="1">
        <v>0</v>
      </c>
      <c r="AX1243" s="1">
        <v>5</v>
      </c>
      <c r="BC1243" s="1">
        <v>1</v>
      </c>
      <c r="BD1243" s="1">
        <v>7</v>
      </c>
      <c r="BE1243" s="1">
        <v>2</v>
      </c>
      <c r="BF1243" s="296">
        <v>18663.667676067929</v>
      </c>
    </row>
    <row r="1244" spans="1:58" x14ac:dyDescent="0.3">
      <c r="A1244" s="273">
        <f t="shared" si="68"/>
        <v>639394.68243983551</v>
      </c>
      <c r="B1244" s="1" t="s">
        <v>2621</v>
      </c>
      <c r="C1244" s="274">
        <v>29228729</v>
      </c>
      <c r="D1244" s="1">
        <v>144205</v>
      </c>
      <c r="E1244" s="1">
        <v>4</v>
      </c>
      <c r="F1244" s="1" t="s">
        <v>4816</v>
      </c>
      <c r="G1244" s="275">
        <v>44396</v>
      </c>
      <c r="H1244" s="275">
        <v>45322</v>
      </c>
      <c r="I1244" s="1">
        <v>0</v>
      </c>
      <c r="J1244" s="1">
        <v>1</v>
      </c>
      <c r="K1244" s="1">
        <v>8</v>
      </c>
      <c r="L1244" s="1">
        <v>30</v>
      </c>
      <c r="M1244" s="1">
        <v>2</v>
      </c>
      <c r="N1244" s="1">
        <v>17.690000000000001</v>
      </c>
      <c r="O1244" s="1">
        <v>19.2</v>
      </c>
      <c r="P1244" s="1">
        <v>1000000</v>
      </c>
      <c r="Q1244" s="1">
        <v>41690</v>
      </c>
      <c r="R1244" s="1">
        <v>775586</v>
      </c>
      <c r="S1244" s="1">
        <v>0</v>
      </c>
      <c r="T1244" s="1">
        <v>0</v>
      </c>
      <c r="U1244" s="1">
        <v>0</v>
      </c>
      <c r="W1244" s="1">
        <v>0</v>
      </c>
      <c r="X1244" s="1">
        <v>0</v>
      </c>
      <c r="Y1244" s="1">
        <v>0</v>
      </c>
      <c r="AB1244" s="275">
        <v>44651</v>
      </c>
      <c r="AC1244" s="1">
        <v>1</v>
      </c>
      <c r="AD1244" s="1" t="s">
        <v>2623</v>
      </c>
      <c r="AE1244" s="1">
        <v>1</v>
      </c>
      <c r="AF1244" s="1">
        <v>30</v>
      </c>
      <c r="AG1244" s="1">
        <v>0</v>
      </c>
      <c r="AN1244" s="1">
        <v>1</v>
      </c>
      <c r="AO1244" s="1">
        <v>1</v>
      </c>
      <c r="AR1244" s="276">
        <v>16329.11</v>
      </c>
      <c r="AS1244" s="1" t="s">
        <v>2657</v>
      </c>
      <c r="AT1244" s="1">
        <v>0</v>
      </c>
      <c r="AU1244" s="1">
        <v>0</v>
      </c>
      <c r="AX1244" s="1">
        <v>5</v>
      </c>
      <c r="BC1244" s="1">
        <v>1</v>
      </c>
      <c r="BD1244" s="1">
        <v>7</v>
      </c>
      <c r="BE1244" s="1">
        <v>2</v>
      </c>
      <c r="BF1244" s="296">
        <v>119862.20756016446</v>
      </c>
    </row>
    <row r="1245" spans="1:58" x14ac:dyDescent="0.3">
      <c r="A1245" s="273">
        <f t="shared" si="68"/>
        <v>26552.472252912743</v>
      </c>
      <c r="B1245" s="1" t="s">
        <v>2621</v>
      </c>
      <c r="C1245" s="274">
        <v>29228729</v>
      </c>
      <c r="D1245" s="1">
        <v>144205</v>
      </c>
      <c r="E1245" s="1">
        <v>4</v>
      </c>
      <c r="F1245" s="1" t="s">
        <v>4670</v>
      </c>
      <c r="G1245" s="275">
        <v>44437</v>
      </c>
      <c r="H1245" s="275">
        <v>45351</v>
      </c>
      <c r="I1245" s="1">
        <v>0</v>
      </c>
      <c r="J1245" s="1">
        <v>1</v>
      </c>
      <c r="K1245" s="1">
        <v>7</v>
      </c>
      <c r="L1245" s="1">
        <v>30</v>
      </c>
      <c r="M1245" s="1">
        <v>2</v>
      </c>
      <c r="N1245" s="1">
        <v>17.690000000000001</v>
      </c>
      <c r="O1245" s="1">
        <v>19.2</v>
      </c>
      <c r="P1245" s="1">
        <v>40000</v>
      </c>
      <c r="Q1245" s="1">
        <v>1668</v>
      </c>
      <c r="R1245" s="1">
        <v>32202</v>
      </c>
      <c r="S1245" s="1">
        <v>0</v>
      </c>
      <c r="T1245" s="1">
        <v>0</v>
      </c>
      <c r="U1245" s="1">
        <v>0</v>
      </c>
      <c r="W1245" s="1">
        <v>0</v>
      </c>
      <c r="X1245" s="1">
        <v>0</v>
      </c>
      <c r="Y1245" s="1">
        <v>0</v>
      </c>
      <c r="AB1245" s="275">
        <v>44651</v>
      </c>
      <c r="AC1245" s="1">
        <v>1</v>
      </c>
      <c r="AD1245" s="1" t="s">
        <v>2623</v>
      </c>
      <c r="AE1245" s="1">
        <v>1</v>
      </c>
      <c r="AF1245" s="1">
        <v>30</v>
      </c>
      <c r="AG1245" s="1">
        <v>0</v>
      </c>
      <c r="AN1245" s="1">
        <v>1</v>
      </c>
      <c r="AO1245" s="1">
        <v>1</v>
      </c>
      <c r="AR1245" s="276">
        <v>672.9</v>
      </c>
      <c r="AS1245" s="1" t="s">
        <v>2657</v>
      </c>
      <c r="AT1245" s="1">
        <v>0</v>
      </c>
      <c r="AU1245" s="1">
        <v>0</v>
      </c>
      <c r="AX1245" s="1">
        <v>5</v>
      </c>
      <c r="BC1245" s="1">
        <v>1</v>
      </c>
      <c r="BD1245" s="1">
        <v>7</v>
      </c>
      <c r="BE1245" s="1">
        <v>2</v>
      </c>
      <c r="BF1245" s="296">
        <v>4976.6277470872546</v>
      </c>
    </row>
    <row r="1246" spans="1:58" x14ac:dyDescent="0.3">
      <c r="A1246" s="273">
        <f t="shared" si="68"/>
        <v>165960.7393394057</v>
      </c>
      <c r="B1246" s="1" t="s">
        <v>2621</v>
      </c>
      <c r="C1246" s="274">
        <v>29228729</v>
      </c>
      <c r="D1246" s="1">
        <v>144205</v>
      </c>
      <c r="E1246" s="1">
        <v>4</v>
      </c>
      <c r="F1246" s="1" t="s">
        <v>4939</v>
      </c>
      <c r="G1246" s="275">
        <v>44413</v>
      </c>
      <c r="H1246" s="275">
        <v>45351</v>
      </c>
      <c r="I1246" s="1">
        <v>0</v>
      </c>
      <c r="J1246" s="1">
        <v>1</v>
      </c>
      <c r="K1246" s="1">
        <v>7</v>
      </c>
      <c r="L1246" s="1">
        <v>30</v>
      </c>
      <c r="M1246" s="1">
        <v>2</v>
      </c>
      <c r="N1246" s="1">
        <v>17.690000000000001</v>
      </c>
      <c r="O1246" s="1">
        <v>19.2</v>
      </c>
      <c r="P1246" s="1">
        <v>250000</v>
      </c>
      <c r="Q1246" s="1">
        <v>10422</v>
      </c>
      <c r="R1246" s="1">
        <v>201285</v>
      </c>
      <c r="S1246" s="1">
        <v>0</v>
      </c>
      <c r="T1246" s="1">
        <v>0</v>
      </c>
      <c r="U1246" s="1">
        <v>0</v>
      </c>
      <c r="W1246" s="1">
        <v>0</v>
      </c>
      <c r="X1246" s="1">
        <v>0</v>
      </c>
      <c r="Y1246" s="1">
        <v>0</v>
      </c>
      <c r="AB1246" s="275">
        <v>44651</v>
      </c>
      <c r="AC1246" s="1">
        <v>1</v>
      </c>
      <c r="AD1246" s="1" t="s">
        <v>2623</v>
      </c>
      <c r="AE1246" s="1">
        <v>1</v>
      </c>
      <c r="AF1246" s="1">
        <v>30</v>
      </c>
      <c r="AG1246" s="1">
        <v>0</v>
      </c>
      <c r="AN1246" s="1">
        <v>1</v>
      </c>
      <c r="AO1246" s="1">
        <v>1</v>
      </c>
      <c r="AR1246" s="276">
        <v>4216.8599999999997</v>
      </c>
      <c r="AS1246" s="1" t="s">
        <v>2657</v>
      </c>
      <c r="AT1246" s="1">
        <v>0</v>
      </c>
      <c r="AU1246" s="1">
        <v>0</v>
      </c>
      <c r="AX1246" s="1">
        <v>5</v>
      </c>
      <c r="BC1246" s="1">
        <v>1</v>
      </c>
      <c r="BD1246" s="1">
        <v>7</v>
      </c>
      <c r="BE1246" s="1">
        <v>2</v>
      </c>
      <c r="BF1246" s="296">
        <v>31107.400660594314</v>
      </c>
    </row>
    <row r="1247" spans="1:58" x14ac:dyDescent="0.3">
      <c r="A1247" s="273">
        <f t="shared" si="68"/>
        <v>99545.302323932076</v>
      </c>
      <c r="B1247" s="1" t="s">
        <v>2621</v>
      </c>
      <c r="C1247" s="274">
        <v>29228729</v>
      </c>
      <c r="D1247" s="1">
        <v>144205</v>
      </c>
      <c r="E1247" s="1">
        <v>4</v>
      </c>
      <c r="F1247" s="1" t="s">
        <v>4858</v>
      </c>
      <c r="G1247" s="275">
        <v>44422</v>
      </c>
      <c r="H1247" s="275">
        <v>45351</v>
      </c>
      <c r="I1247" s="1">
        <v>0</v>
      </c>
      <c r="J1247" s="1">
        <v>1</v>
      </c>
      <c r="K1247" s="1">
        <v>7</v>
      </c>
      <c r="L1247" s="1">
        <v>30</v>
      </c>
      <c r="M1247" s="1">
        <v>2</v>
      </c>
      <c r="N1247" s="1">
        <v>17.690000000000001</v>
      </c>
      <c r="O1247" s="1">
        <v>19.2</v>
      </c>
      <c r="P1247" s="1">
        <v>150000</v>
      </c>
      <c r="Q1247" s="1">
        <v>6254</v>
      </c>
      <c r="R1247" s="1">
        <v>120766</v>
      </c>
      <c r="S1247" s="1">
        <v>0</v>
      </c>
      <c r="T1247" s="1">
        <v>0</v>
      </c>
      <c r="U1247" s="1">
        <v>0</v>
      </c>
      <c r="W1247" s="1">
        <v>0</v>
      </c>
      <c r="X1247" s="1">
        <v>0</v>
      </c>
      <c r="Y1247" s="1">
        <v>0</v>
      </c>
      <c r="AB1247" s="275">
        <v>44651</v>
      </c>
      <c r="AC1247" s="1">
        <v>1</v>
      </c>
      <c r="AD1247" s="1" t="s">
        <v>2623</v>
      </c>
      <c r="AE1247" s="1">
        <v>1</v>
      </c>
      <c r="AF1247" s="1">
        <v>30</v>
      </c>
      <c r="AG1247" s="1">
        <v>0</v>
      </c>
      <c r="AN1247" s="1">
        <v>1</v>
      </c>
      <c r="AO1247" s="1">
        <v>1</v>
      </c>
      <c r="AR1247" s="276">
        <v>2557.0300000000002</v>
      </c>
      <c r="AS1247" s="1" t="s">
        <v>2657</v>
      </c>
      <c r="AT1247" s="1">
        <v>0</v>
      </c>
      <c r="AU1247" s="1">
        <v>0</v>
      </c>
      <c r="AX1247" s="1">
        <v>5</v>
      </c>
      <c r="BC1247" s="1">
        <v>1</v>
      </c>
      <c r="BD1247" s="1">
        <v>7</v>
      </c>
      <c r="BE1247" s="1">
        <v>2</v>
      </c>
      <c r="BF1247" s="296">
        <v>18663.667676067929</v>
      </c>
    </row>
    <row r="1248" spans="1:58" x14ac:dyDescent="0.3">
      <c r="A1248" s="273">
        <f t="shared" si="68"/>
        <v>398281.06476703554</v>
      </c>
      <c r="B1248" s="1" t="s">
        <v>2621</v>
      </c>
      <c r="C1248" s="274">
        <v>29228729</v>
      </c>
      <c r="D1248" s="1">
        <v>144205</v>
      </c>
      <c r="E1248" s="1">
        <v>4</v>
      </c>
      <c r="F1248" s="1" t="s">
        <v>4859</v>
      </c>
      <c r="G1248" s="275">
        <v>44422</v>
      </c>
      <c r="H1248" s="275">
        <v>45351</v>
      </c>
      <c r="I1248" s="1">
        <v>0</v>
      </c>
      <c r="J1248" s="1">
        <v>1</v>
      </c>
      <c r="K1248" s="1">
        <v>7</v>
      </c>
      <c r="L1248" s="1">
        <v>30</v>
      </c>
      <c r="M1248" s="1">
        <v>2</v>
      </c>
      <c r="N1248" s="1">
        <v>17.690000000000001</v>
      </c>
      <c r="O1248" s="1">
        <v>19.2</v>
      </c>
      <c r="P1248" s="1">
        <v>600000</v>
      </c>
      <c r="Q1248" s="1">
        <v>25014</v>
      </c>
      <c r="R1248" s="1">
        <v>483076</v>
      </c>
      <c r="S1248" s="1">
        <v>0</v>
      </c>
      <c r="T1248" s="1">
        <v>0</v>
      </c>
      <c r="U1248" s="1">
        <v>0</v>
      </c>
      <c r="W1248" s="1">
        <v>0</v>
      </c>
      <c r="X1248" s="1">
        <v>0</v>
      </c>
      <c r="Y1248" s="1">
        <v>0</v>
      </c>
      <c r="AB1248" s="275">
        <v>44651</v>
      </c>
      <c r="AC1248" s="1">
        <v>1</v>
      </c>
      <c r="AD1248" s="1" t="s">
        <v>2623</v>
      </c>
      <c r="AE1248" s="1">
        <v>1</v>
      </c>
      <c r="AF1248" s="1">
        <v>30</v>
      </c>
      <c r="AG1248" s="1">
        <v>0</v>
      </c>
      <c r="AN1248" s="1">
        <v>1</v>
      </c>
      <c r="AO1248" s="1">
        <v>1</v>
      </c>
      <c r="AR1248" s="276">
        <v>10138.41</v>
      </c>
      <c r="AS1248" s="1" t="s">
        <v>2657</v>
      </c>
      <c r="AT1248" s="1">
        <v>0</v>
      </c>
      <c r="AU1248" s="1">
        <v>0</v>
      </c>
      <c r="AX1248" s="1">
        <v>5</v>
      </c>
      <c r="BC1248" s="1">
        <v>1</v>
      </c>
      <c r="BD1248" s="1">
        <v>7</v>
      </c>
      <c r="BE1248" s="1">
        <v>2</v>
      </c>
      <c r="BF1248" s="296">
        <v>74656.525232964486</v>
      </c>
    </row>
    <row r="1249" spans="1:58" x14ac:dyDescent="0.3">
      <c r="A1249" s="273">
        <f t="shared" si="68"/>
        <v>120393.68667460211</v>
      </c>
      <c r="B1249" s="1" t="s">
        <v>2621</v>
      </c>
      <c r="C1249" s="274">
        <v>29228729</v>
      </c>
      <c r="D1249" s="1">
        <v>144205</v>
      </c>
      <c r="E1249" s="1">
        <v>4</v>
      </c>
      <c r="F1249" s="1" t="s">
        <v>5963</v>
      </c>
      <c r="G1249" s="275">
        <v>44602</v>
      </c>
      <c r="H1249" s="275">
        <v>45535</v>
      </c>
      <c r="I1249" s="1">
        <v>0</v>
      </c>
      <c r="J1249" s="1">
        <v>1</v>
      </c>
      <c r="K1249" s="1">
        <v>1</v>
      </c>
      <c r="L1249" s="1">
        <v>30</v>
      </c>
      <c r="M1249" s="1">
        <v>2</v>
      </c>
      <c r="N1249" s="1">
        <v>17.690000000000001</v>
      </c>
      <c r="O1249" s="1">
        <v>19.2</v>
      </c>
      <c r="P1249" s="1">
        <v>150000</v>
      </c>
      <c r="Q1249" s="1">
        <v>6254</v>
      </c>
      <c r="R1249" s="1">
        <v>146009</v>
      </c>
      <c r="S1249" s="1">
        <v>0</v>
      </c>
      <c r="T1249" s="1">
        <v>0</v>
      </c>
      <c r="U1249" s="1">
        <v>0</v>
      </c>
      <c r="W1249" s="1">
        <v>0</v>
      </c>
      <c r="X1249" s="1">
        <v>0</v>
      </c>
      <c r="Y1249" s="1">
        <v>0</v>
      </c>
      <c r="AB1249" s="275">
        <v>44651</v>
      </c>
      <c r="AC1249" s="1">
        <v>1</v>
      </c>
      <c r="AD1249" s="1" t="s">
        <v>2623</v>
      </c>
      <c r="AE1249" s="1">
        <v>1</v>
      </c>
      <c r="AF1249" s="1">
        <v>30</v>
      </c>
      <c r="AG1249" s="1">
        <v>0</v>
      </c>
      <c r="AN1249" s="1">
        <v>1</v>
      </c>
      <c r="AO1249" s="1">
        <v>1</v>
      </c>
      <c r="AR1249" s="276">
        <v>3050.49</v>
      </c>
      <c r="AS1249" s="1" t="s">
        <v>2657</v>
      </c>
      <c r="AT1249" s="1">
        <v>0</v>
      </c>
      <c r="AU1249" s="1">
        <v>0</v>
      </c>
      <c r="AX1249" s="1">
        <v>5</v>
      </c>
      <c r="BC1249" s="1">
        <v>1</v>
      </c>
      <c r="BD1249" s="1">
        <v>7</v>
      </c>
      <c r="BE1249" s="1">
        <v>2</v>
      </c>
      <c r="BF1249" s="296">
        <v>22564.823325397894</v>
      </c>
    </row>
    <row r="1250" spans="1:58" x14ac:dyDescent="0.3">
      <c r="A1250" s="273">
        <f t="shared" si="68"/>
        <v>240742.50334920423</v>
      </c>
      <c r="B1250" s="1" t="s">
        <v>2621</v>
      </c>
      <c r="C1250" s="274">
        <v>29228729</v>
      </c>
      <c r="D1250" s="1">
        <v>144205</v>
      </c>
      <c r="E1250" s="1">
        <v>4</v>
      </c>
      <c r="F1250" s="1" t="s">
        <v>6069</v>
      </c>
      <c r="G1250" s="275">
        <v>44606</v>
      </c>
      <c r="H1250" s="275">
        <v>45535</v>
      </c>
      <c r="I1250" s="1">
        <v>0</v>
      </c>
      <c r="J1250" s="1">
        <v>1</v>
      </c>
      <c r="K1250" s="1">
        <v>1</v>
      </c>
      <c r="L1250" s="1">
        <v>30</v>
      </c>
      <c r="M1250" s="1">
        <v>2</v>
      </c>
      <c r="N1250" s="1">
        <v>17.690000000000001</v>
      </c>
      <c r="O1250" s="1">
        <v>19.2</v>
      </c>
      <c r="P1250" s="1">
        <v>300000</v>
      </c>
      <c r="Q1250" s="1">
        <v>12507</v>
      </c>
      <c r="R1250" s="1">
        <v>292018</v>
      </c>
      <c r="S1250" s="1">
        <v>0</v>
      </c>
      <c r="T1250" s="1">
        <v>0</v>
      </c>
      <c r="U1250" s="1">
        <v>0</v>
      </c>
      <c r="W1250" s="1">
        <v>0</v>
      </c>
      <c r="X1250" s="1">
        <v>0</v>
      </c>
      <c r="Y1250" s="1">
        <v>0</v>
      </c>
      <c r="AB1250" s="275">
        <v>44651</v>
      </c>
      <c r="AC1250" s="1">
        <v>1</v>
      </c>
      <c r="AD1250" s="1" t="s">
        <v>2623</v>
      </c>
      <c r="AE1250" s="1">
        <v>1</v>
      </c>
      <c r="AF1250" s="1">
        <v>30</v>
      </c>
      <c r="AG1250" s="1">
        <v>0</v>
      </c>
      <c r="AN1250" s="1">
        <v>1</v>
      </c>
      <c r="AO1250" s="1">
        <v>1</v>
      </c>
      <c r="AR1250" s="276">
        <v>6145.85</v>
      </c>
      <c r="AS1250" s="1" t="s">
        <v>2657</v>
      </c>
      <c r="AT1250" s="1">
        <v>0</v>
      </c>
      <c r="AU1250" s="1">
        <v>0</v>
      </c>
      <c r="AX1250" s="1">
        <v>5</v>
      </c>
      <c r="BC1250" s="1">
        <v>1</v>
      </c>
      <c r="BD1250" s="1">
        <v>7</v>
      </c>
      <c r="BE1250" s="1">
        <v>2</v>
      </c>
      <c r="BF1250" s="296">
        <v>45129.646650795788</v>
      </c>
    </row>
    <row r="1251" spans="1:58" x14ac:dyDescent="0.3">
      <c r="A1251" s="273">
        <f t="shared" si="68"/>
        <v>28462.306391436257</v>
      </c>
      <c r="B1251" s="1" t="s">
        <v>2621</v>
      </c>
      <c r="C1251" s="274">
        <v>29228729</v>
      </c>
      <c r="D1251" s="1">
        <v>144205</v>
      </c>
      <c r="E1251" s="1">
        <v>4</v>
      </c>
      <c r="F1251" s="1" t="s">
        <v>5303</v>
      </c>
      <c r="G1251" s="275">
        <v>44484</v>
      </c>
      <c r="H1251" s="275">
        <v>45412</v>
      </c>
      <c r="I1251" s="1">
        <v>0</v>
      </c>
      <c r="J1251" s="1">
        <v>1</v>
      </c>
      <c r="K1251" s="1">
        <v>5</v>
      </c>
      <c r="L1251" s="1">
        <v>30</v>
      </c>
      <c r="M1251" s="1">
        <v>2</v>
      </c>
      <c r="N1251" s="1">
        <v>17.690000000000001</v>
      </c>
      <c r="O1251" s="1">
        <v>19.2</v>
      </c>
      <c r="P1251" s="1">
        <v>40000</v>
      </c>
      <c r="Q1251" s="1">
        <v>1668</v>
      </c>
      <c r="R1251" s="1">
        <v>34514</v>
      </c>
      <c r="S1251" s="1">
        <v>0</v>
      </c>
      <c r="T1251" s="1">
        <v>0</v>
      </c>
      <c r="U1251" s="1">
        <v>0</v>
      </c>
      <c r="W1251" s="1">
        <v>0</v>
      </c>
      <c r="X1251" s="1">
        <v>0</v>
      </c>
      <c r="Y1251" s="1">
        <v>0</v>
      </c>
      <c r="AB1251" s="275">
        <v>44651</v>
      </c>
      <c r="AC1251" s="1">
        <v>1</v>
      </c>
      <c r="AD1251" s="1" t="s">
        <v>2623</v>
      </c>
      <c r="AE1251" s="1">
        <v>1</v>
      </c>
      <c r="AF1251" s="1">
        <v>30</v>
      </c>
      <c r="AG1251" s="1">
        <v>0</v>
      </c>
      <c r="AN1251" s="1">
        <v>1</v>
      </c>
      <c r="AO1251" s="1">
        <v>1</v>
      </c>
      <c r="AR1251" s="276">
        <v>717.76</v>
      </c>
      <c r="AS1251" s="1" t="s">
        <v>2657</v>
      </c>
      <c r="AT1251" s="1">
        <v>0</v>
      </c>
      <c r="AU1251" s="1">
        <v>0</v>
      </c>
      <c r="AX1251" s="1">
        <v>5</v>
      </c>
      <c r="BC1251" s="1">
        <v>1</v>
      </c>
      <c r="BD1251" s="1">
        <v>7</v>
      </c>
      <c r="BE1251" s="1">
        <v>2</v>
      </c>
      <c r="BF1251" s="296">
        <v>5333.9336085637387</v>
      </c>
    </row>
    <row r="1252" spans="1:58" x14ac:dyDescent="0.3">
      <c r="A1252" s="273">
        <f t="shared" si="68"/>
        <v>71161.674170186525</v>
      </c>
      <c r="B1252" s="1" t="s">
        <v>2621</v>
      </c>
      <c r="C1252" s="274">
        <v>29228729</v>
      </c>
      <c r="D1252" s="1">
        <v>144205</v>
      </c>
      <c r="E1252" s="1">
        <v>4</v>
      </c>
      <c r="F1252" s="1" t="s">
        <v>5304</v>
      </c>
      <c r="G1252" s="275">
        <v>44484</v>
      </c>
      <c r="H1252" s="275">
        <v>45412</v>
      </c>
      <c r="I1252" s="1">
        <v>0</v>
      </c>
      <c r="J1252" s="1">
        <v>1</v>
      </c>
      <c r="K1252" s="1">
        <v>5</v>
      </c>
      <c r="L1252" s="1">
        <v>30</v>
      </c>
      <c r="M1252" s="1">
        <v>2</v>
      </c>
      <c r="N1252" s="1">
        <v>17.690000000000001</v>
      </c>
      <c r="O1252" s="1">
        <v>19.2</v>
      </c>
      <c r="P1252" s="1">
        <v>100000</v>
      </c>
      <c r="Q1252" s="1">
        <v>4169</v>
      </c>
      <c r="R1252" s="1">
        <v>86292</v>
      </c>
      <c r="S1252" s="1">
        <v>0</v>
      </c>
      <c r="T1252" s="1">
        <v>0</v>
      </c>
      <c r="U1252" s="1">
        <v>0</v>
      </c>
      <c r="W1252" s="1">
        <v>0</v>
      </c>
      <c r="X1252" s="1">
        <v>0</v>
      </c>
      <c r="Y1252" s="1">
        <v>0</v>
      </c>
      <c r="AB1252" s="275">
        <v>44651</v>
      </c>
      <c r="AC1252" s="1">
        <v>1</v>
      </c>
      <c r="AD1252" s="1" t="s">
        <v>2623</v>
      </c>
      <c r="AE1252" s="1">
        <v>1</v>
      </c>
      <c r="AF1252" s="1">
        <v>30</v>
      </c>
      <c r="AG1252" s="1">
        <v>0</v>
      </c>
      <c r="AN1252" s="1">
        <v>1</v>
      </c>
      <c r="AO1252" s="1">
        <v>1</v>
      </c>
      <c r="AP1252" s="275"/>
      <c r="AR1252" s="276">
        <v>1794.41</v>
      </c>
      <c r="AS1252" s="1" t="s">
        <v>2657</v>
      </c>
      <c r="AT1252" s="1">
        <v>0</v>
      </c>
      <c r="AU1252" s="1">
        <v>0</v>
      </c>
      <c r="AX1252" s="1">
        <v>5</v>
      </c>
      <c r="BC1252" s="1">
        <v>1</v>
      </c>
      <c r="BD1252" s="1">
        <v>7</v>
      </c>
      <c r="BE1252" s="1">
        <v>2</v>
      </c>
      <c r="BF1252" s="296">
        <v>13335.915829813472</v>
      </c>
    </row>
    <row r="1253" spans="1:58" x14ac:dyDescent="0.3">
      <c r="A1253" s="273">
        <f t="shared" si="68"/>
        <v>23036.322659139907</v>
      </c>
      <c r="B1253" s="1" t="s">
        <v>2621</v>
      </c>
      <c r="C1253" s="274">
        <v>29228729</v>
      </c>
      <c r="D1253" s="1">
        <v>144205</v>
      </c>
      <c r="E1253" s="1">
        <v>4</v>
      </c>
      <c r="F1253" s="1" t="s">
        <v>6105</v>
      </c>
      <c r="G1253" s="275">
        <v>44598</v>
      </c>
      <c r="H1253" s="275">
        <v>45535</v>
      </c>
      <c r="I1253" s="1">
        <v>0</v>
      </c>
      <c r="J1253" s="1">
        <v>1</v>
      </c>
      <c r="K1253" s="1">
        <v>1</v>
      </c>
      <c r="L1253" s="1">
        <v>30</v>
      </c>
      <c r="M1253" s="1">
        <v>2</v>
      </c>
      <c r="N1253" s="1">
        <v>17.7</v>
      </c>
      <c r="O1253" s="1">
        <v>19.21</v>
      </c>
      <c r="P1253" s="1">
        <v>28700</v>
      </c>
      <c r="Q1253" s="1">
        <v>1197</v>
      </c>
      <c r="R1253" s="1">
        <v>27937</v>
      </c>
      <c r="S1253" s="1">
        <v>0</v>
      </c>
      <c r="T1253" s="1">
        <v>0</v>
      </c>
      <c r="U1253" s="1">
        <v>0</v>
      </c>
      <c r="W1253" s="1">
        <v>0</v>
      </c>
      <c r="X1253" s="1">
        <v>0</v>
      </c>
      <c r="Y1253" s="1">
        <v>0</v>
      </c>
      <c r="AB1253" s="275">
        <v>44651</v>
      </c>
      <c r="AC1253" s="1">
        <v>1</v>
      </c>
      <c r="AD1253" s="1" t="s">
        <v>2623</v>
      </c>
      <c r="AE1253" s="1">
        <v>1</v>
      </c>
      <c r="AF1253" s="1">
        <v>30</v>
      </c>
      <c r="AG1253" s="1">
        <v>0</v>
      </c>
      <c r="AN1253" s="1">
        <v>1</v>
      </c>
      <c r="AO1253" s="1">
        <v>1</v>
      </c>
      <c r="AR1253" s="276">
        <v>583.17999999999995</v>
      </c>
      <c r="AS1253" s="1" t="s">
        <v>2657</v>
      </c>
      <c r="AT1253" s="1">
        <v>0</v>
      </c>
      <c r="AU1253" s="1">
        <v>0</v>
      </c>
      <c r="AX1253" s="1">
        <v>5</v>
      </c>
      <c r="BC1253" s="1">
        <v>1</v>
      </c>
      <c r="BD1253" s="1">
        <v>7</v>
      </c>
      <c r="BE1253" s="1">
        <v>2</v>
      </c>
      <c r="BF1253" s="296">
        <v>4317.4973408600908</v>
      </c>
    </row>
    <row r="1254" spans="1:58" x14ac:dyDescent="0.3">
      <c r="A1254" s="273">
        <f t="shared" si="68"/>
        <v>110187.59671484232</v>
      </c>
      <c r="B1254" s="1" t="s">
        <v>2621</v>
      </c>
      <c r="C1254" s="274">
        <v>29228729</v>
      </c>
      <c r="D1254" s="1">
        <v>144205</v>
      </c>
      <c r="E1254" s="1">
        <v>4</v>
      </c>
      <c r="F1254" s="1" t="s">
        <v>5388</v>
      </c>
      <c r="G1254" s="275">
        <v>44506</v>
      </c>
      <c r="H1254" s="275">
        <v>45443</v>
      </c>
      <c r="I1254" s="1">
        <v>0</v>
      </c>
      <c r="J1254" s="1">
        <v>1</v>
      </c>
      <c r="K1254" s="1">
        <v>4</v>
      </c>
      <c r="L1254" s="1">
        <v>30</v>
      </c>
      <c r="M1254" s="1">
        <v>2</v>
      </c>
      <c r="N1254" s="1">
        <v>17.690000000000001</v>
      </c>
      <c r="O1254" s="1">
        <v>19.2</v>
      </c>
      <c r="P1254" s="1">
        <v>150000</v>
      </c>
      <c r="Q1254" s="1">
        <v>6254</v>
      </c>
      <c r="R1254" s="1">
        <v>133672</v>
      </c>
      <c r="S1254" s="1">
        <v>0</v>
      </c>
      <c r="T1254" s="1">
        <v>0</v>
      </c>
      <c r="U1254" s="1">
        <v>0</v>
      </c>
      <c r="W1254" s="1">
        <v>0</v>
      </c>
      <c r="X1254" s="1">
        <v>0</v>
      </c>
      <c r="Y1254" s="1">
        <v>0</v>
      </c>
      <c r="AB1254" s="275">
        <v>44651</v>
      </c>
      <c r="AC1254" s="1">
        <v>1</v>
      </c>
      <c r="AD1254" s="1" t="s">
        <v>2623</v>
      </c>
      <c r="AE1254" s="1">
        <v>1</v>
      </c>
      <c r="AF1254" s="1">
        <v>30</v>
      </c>
      <c r="AG1254" s="1">
        <v>0</v>
      </c>
      <c r="AN1254" s="1">
        <v>1</v>
      </c>
      <c r="AO1254" s="1">
        <v>1</v>
      </c>
      <c r="AR1254" s="276">
        <v>2826.19</v>
      </c>
      <c r="AS1254" s="1" t="s">
        <v>2657</v>
      </c>
      <c r="AT1254" s="1">
        <v>0</v>
      </c>
      <c r="AU1254" s="1">
        <v>0</v>
      </c>
      <c r="AX1254" s="1">
        <v>5</v>
      </c>
      <c r="BC1254" s="1">
        <v>1</v>
      </c>
      <c r="BD1254" s="1">
        <v>7</v>
      </c>
      <c r="BE1254" s="1">
        <v>2</v>
      </c>
      <c r="BF1254" s="296">
        <v>20658.213285157675</v>
      </c>
    </row>
    <row r="1255" spans="1:58" x14ac:dyDescent="0.3">
      <c r="A1255" s="273">
        <f t="shared" si="68"/>
        <v>8694742</v>
      </c>
      <c r="B1255" s="1" t="s">
        <v>2621</v>
      </c>
      <c r="C1255" s="274">
        <v>29229229</v>
      </c>
      <c r="D1255" s="1">
        <v>144105</v>
      </c>
      <c r="E1255" s="1">
        <v>4</v>
      </c>
      <c r="F1255" s="1" t="s">
        <v>4724</v>
      </c>
      <c r="G1255" s="275">
        <v>44272</v>
      </c>
      <c r="H1255" s="275">
        <v>45230</v>
      </c>
      <c r="I1255" s="1">
        <v>1</v>
      </c>
      <c r="J1255" s="1">
        <v>1</v>
      </c>
      <c r="K1255" s="1">
        <v>13</v>
      </c>
      <c r="L1255" s="1">
        <v>30</v>
      </c>
      <c r="M1255" s="1">
        <v>2</v>
      </c>
      <c r="N1255" s="1">
        <v>9</v>
      </c>
      <c r="O1255" s="1">
        <v>9.3800000000000008</v>
      </c>
      <c r="P1255" s="1">
        <v>34351346</v>
      </c>
      <c r="Q1255" s="1">
        <v>1010657</v>
      </c>
      <c r="R1255" s="1">
        <v>20884336</v>
      </c>
      <c r="S1255" s="1">
        <v>0</v>
      </c>
      <c r="T1255" s="1">
        <v>0</v>
      </c>
      <c r="U1255" s="1">
        <v>0</v>
      </c>
      <c r="W1255" s="1">
        <v>0</v>
      </c>
      <c r="X1255" s="1">
        <v>0</v>
      </c>
      <c r="Y1255" s="1">
        <v>0</v>
      </c>
      <c r="Z1255" s="1" t="s">
        <v>3591</v>
      </c>
      <c r="AA1255" s="1" t="s">
        <v>3609</v>
      </c>
      <c r="AB1255" s="275">
        <v>44651</v>
      </c>
      <c r="AC1255" s="1">
        <v>1</v>
      </c>
      <c r="AD1255" s="1" t="s">
        <v>2623</v>
      </c>
      <c r="AE1255" s="1">
        <v>1</v>
      </c>
      <c r="AF1255" s="1">
        <v>30</v>
      </c>
      <c r="AG1255" s="1">
        <v>674</v>
      </c>
      <c r="AN1255" s="1">
        <v>1</v>
      </c>
      <c r="AO1255" s="1">
        <v>1</v>
      </c>
      <c r="AR1255" s="276">
        <v>1426661</v>
      </c>
      <c r="AS1255" s="1" t="s">
        <v>2677</v>
      </c>
      <c r="AT1255" s="1">
        <v>0</v>
      </c>
      <c r="AU1255" s="1">
        <v>0</v>
      </c>
      <c r="AV1255" s="1" t="s">
        <v>2625</v>
      </c>
      <c r="AW1255" s="1" t="s">
        <v>2626</v>
      </c>
      <c r="AX1255" s="1">
        <v>5</v>
      </c>
      <c r="BC1255" s="1">
        <v>1</v>
      </c>
      <c r="BD1255" s="1">
        <v>7</v>
      </c>
      <c r="BE1255" s="1">
        <v>2</v>
      </c>
      <c r="BF1255" s="296">
        <v>10762933</v>
      </c>
    </row>
    <row r="1256" spans="1:58" x14ac:dyDescent="0.3">
      <c r="A1256" s="273">
        <f t="shared" si="68"/>
        <v>5110737.8900000006</v>
      </c>
      <c r="B1256" s="1" t="s">
        <v>2621</v>
      </c>
      <c r="C1256" s="274">
        <v>29242422</v>
      </c>
      <c r="D1256" s="1">
        <v>141205</v>
      </c>
      <c r="E1256" s="1">
        <v>3</v>
      </c>
      <c r="F1256" s="1" t="s">
        <v>3379</v>
      </c>
      <c r="G1256" s="275">
        <v>43950</v>
      </c>
      <c r="H1256" s="275">
        <v>45838</v>
      </c>
      <c r="I1256" s="1">
        <v>0</v>
      </c>
      <c r="J1256" s="1">
        <v>1</v>
      </c>
      <c r="K1256" s="1">
        <v>25</v>
      </c>
      <c r="L1256" s="1">
        <v>30</v>
      </c>
      <c r="M1256" s="1">
        <v>2</v>
      </c>
      <c r="N1256" s="1">
        <v>14.16</v>
      </c>
      <c r="O1256" s="1">
        <v>15.11</v>
      </c>
      <c r="P1256" s="1">
        <v>19546048</v>
      </c>
      <c r="Q1256" s="1">
        <v>370141</v>
      </c>
      <c r="R1256" s="1">
        <v>13948143</v>
      </c>
      <c r="S1256" s="1">
        <v>0</v>
      </c>
      <c r="T1256" s="1">
        <v>0</v>
      </c>
      <c r="U1256" s="1">
        <v>25000000</v>
      </c>
      <c r="V1256" s="1">
        <v>43263</v>
      </c>
      <c r="W1256" s="1">
        <v>0</v>
      </c>
      <c r="X1256" s="1">
        <v>0</v>
      </c>
      <c r="Y1256" s="1">
        <v>0</v>
      </c>
      <c r="Z1256" s="1" t="s">
        <v>2664</v>
      </c>
      <c r="AA1256" s="1" t="s">
        <v>3609</v>
      </c>
      <c r="AB1256" s="275">
        <v>44651</v>
      </c>
      <c r="AC1256" s="1">
        <v>3</v>
      </c>
      <c r="AD1256" s="1" t="s">
        <v>2623</v>
      </c>
      <c r="AE1256" s="1">
        <v>1</v>
      </c>
      <c r="AF1256" s="1">
        <v>30</v>
      </c>
      <c r="AG1256" s="1">
        <v>0</v>
      </c>
      <c r="AN1256" s="1">
        <v>1</v>
      </c>
      <c r="AO1256" s="1">
        <v>1</v>
      </c>
      <c r="AP1256" s="1">
        <v>43950</v>
      </c>
      <c r="AQ1256" s="1" t="s">
        <v>2629</v>
      </c>
      <c r="AR1256" s="276">
        <v>1529608.11</v>
      </c>
      <c r="AS1256" s="1" t="s">
        <v>2624</v>
      </c>
      <c r="AT1256" s="1">
        <v>0</v>
      </c>
      <c r="AU1256" s="1">
        <v>0</v>
      </c>
      <c r="AX1256" s="1">
        <v>5</v>
      </c>
      <c r="BC1256" s="1">
        <v>1</v>
      </c>
      <c r="BD1256" s="1">
        <v>7</v>
      </c>
      <c r="BE1256" s="1">
        <v>2</v>
      </c>
      <c r="BF1256" s="296">
        <v>7307797</v>
      </c>
    </row>
    <row r="1257" spans="1:58" x14ac:dyDescent="0.3">
      <c r="A1257" s="273">
        <f t="shared" si="68"/>
        <v>26172.052920986538</v>
      </c>
      <c r="B1257" s="1" t="s">
        <v>2621</v>
      </c>
      <c r="C1257" s="274">
        <v>29244284</v>
      </c>
      <c r="D1257" s="1">
        <v>144205</v>
      </c>
      <c r="E1257" s="1">
        <v>4</v>
      </c>
      <c r="F1257" s="1" t="s">
        <v>3030</v>
      </c>
      <c r="G1257" s="275">
        <v>43997</v>
      </c>
      <c r="H1257" s="275">
        <v>44742</v>
      </c>
      <c r="I1257" s="1">
        <v>0</v>
      </c>
      <c r="J1257" s="1">
        <v>1</v>
      </c>
      <c r="K1257" s="1">
        <v>21</v>
      </c>
      <c r="L1257" s="1">
        <v>30</v>
      </c>
      <c r="M1257" s="1">
        <v>2</v>
      </c>
      <c r="N1257" s="1">
        <v>17.690000000000001</v>
      </c>
      <c r="O1257" s="1">
        <v>19.2</v>
      </c>
      <c r="P1257" s="1">
        <v>392050</v>
      </c>
      <c r="Q1257" s="1">
        <v>19592</v>
      </c>
      <c r="R1257" s="1">
        <v>57056</v>
      </c>
      <c r="S1257" s="1">
        <v>0</v>
      </c>
      <c r="T1257" s="1">
        <v>0</v>
      </c>
      <c r="U1257" s="1">
        <v>0</v>
      </c>
      <c r="W1257" s="1">
        <v>0</v>
      </c>
      <c r="X1257" s="1">
        <v>0</v>
      </c>
      <c r="Y1257" s="1">
        <v>0</v>
      </c>
      <c r="AB1257" s="275">
        <v>44651</v>
      </c>
      <c r="AC1257" s="1">
        <v>1</v>
      </c>
      <c r="AD1257" s="1" t="s">
        <v>2623</v>
      </c>
      <c r="AE1257" s="1">
        <v>1</v>
      </c>
      <c r="AF1257" s="1">
        <v>30</v>
      </c>
      <c r="AG1257" s="1">
        <v>0</v>
      </c>
      <c r="AN1257" s="1">
        <v>1</v>
      </c>
      <c r="AO1257" s="1">
        <v>1</v>
      </c>
      <c r="AR1257" s="276">
        <v>3786.76</v>
      </c>
      <c r="AS1257" s="1" t="s">
        <v>2657</v>
      </c>
      <c r="AT1257" s="1">
        <v>0</v>
      </c>
      <c r="AU1257" s="1">
        <v>0</v>
      </c>
      <c r="AX1257" s="1">
        <v>5</v>
      </c>
      <c r="BC1257" s="1">
        <v>1</v>
      </c>
      <c r="BD1257" s="1">
        <v>7</v>
      </c>
      <c r="BE1257" s="1">
        <v>2</v>
      </c>
      <c r="BF1257" s="296">
        <v>27097.18707901346</v>
      </c>
    </row>
    <row r="1258" spans="1:58" x14ac:dyDescent="0.3">
      <c r="A1258" s="273">
        <f t="shared" si="68"/>
        <v>9194815.722566342</v>
      </c>
      <c r="B1258" s="1" t="s">
        <v>2621</v>
      </c>
      <c r="C1258" s="274">
        <v>29244284</v>
      </c>
      <c r="D1258" s="1">
        <v>144205</v>
      </c>
      <c r="E1258" s="1">
        <v>4</v>
      </c>
      <c r="F1258" s="1" t="s">
        <v>3062</v>
      </c>
      <c r="G1258" s="275">
        <v>43998</v>
      </c>
      <c r="H1258" s="275">
        <v>45504</v>
      </c>
      <c r="I1258" s="1">
        <v>0</v>
      </c>
      <c r="J1258" s="1">
        <v>1</v>
      </c>
      <c r="K1258" s="1">
        <v>23</v>
      </c>
      <c r="L1258" s="1">
        <v>30</v>
      </c>
      <c r="M1258" s="1">
        <v>2</v>
      </c>
      <c r="N1258" s="1">
        <v>11.16</v>
      </c>
      <c r="O1258" s="1">
        <v>11.74</v>
      </c>
      <c r="P1258" s="1">
        <v>30446577</v>
      </c>
      <c r="Q1258" s="1">
        <v>487026</v>
      </c>
      <c r="R1258" s="1">
        <v>20059009</v>
      </c>
      <c r="S1258" s="1">
        <v>0</v>
      </c>
      <c r="T1258" s="1">
        <v>0</v>
      </c>
      <c r="U1258" s="1">
        <v>0</v>
      </c>
      <c r="W1258" s="1">
        <v>0</v>
      </c>
      <c r="X1258" s="1">
        <v>0</v>
      </c>
      <c r="Y1258" s="1">
        <v>0</v>
      </c>
      <c r="Z1258" s="1" t="s">
        <v>5718</v>
      </c>
      <c r="AA1258" s="1" t="s">
        <v>2807</v>
      </c>
      <c r="AB1258" s="275">
        <v>44651</v>
      </c>
      <c r="AC1258" s="1">
        <v>1</v>
      </c>
      <c r="AD1258" s="1" t="s">
        <v>2623</v>
      </c>
      <c r="AE1258" s="1">
        <v>1</v>
      </c>
      <c r="AF1258" s="1">
        <v>30</v>
      </c>
      <c r="AG1258" s="1">
        <v>0</v>
      </c>
      <c r="AN1258" s="1">
        <v>1</v>
      </c>
      <c r="AO1258" s="1">
        <v>1</v>
      </c>
      <c r="AR1258" s="276">
        <v>1337715.44</v>
      </c>
      <c r="AS1258" s="1" t="s">
        <v>2624</v>
      </c>
      <c r="AT1258" s="1">
        <v>0</v>
      </c>
      <c r="AU1258" s="1">
        <v>0</v>
      </c>
      <c r="AX1258" s="1">
        <v>5</v>
      </c>
      <c r="BC1258" s="1">
        <v>1</v>
      </c>
      <c r="BD1258" s="1">
        <v>7</v>
      </c>
      <c r="BE1258" s="1">
        <v>2</v>
      </c>
      <c r="BF1258" s="296">
        <v>9526477.8374336567</v>
      </c>
    </row>
    <row r="1259" spans="1:58" x14ac:dyDescent="0.3">
      <c r="A1259" s="273">
        <f t="shared" si="68"/>
        <v>3326.0076752695081</v>
      </c>
      <c r="B1259" s="1" t="s">
        <v>2621</v>
      </c>
      <c r="C1259" s="274">
        <v>29244284</v>
      </c>
      <c r="D1259" s="1">
        <v>144205</v>
      </c>
      <c r="E1259" s="1">
        <v>4</v>
      </c>
      <c r="F1259" s="1" t="s">
        <v>3292</v>
      </c>
      <c r="G1259" s="275">
        <v>43990</v>
      </c>
      <c r="H1259" s="275">
        <v>44742</v>
      </c>
      <c r="I1259" s="1">
        <v>0</v>
      </c>
      <c r="J1259" s="1">
        <v>1</v>
      </c>
      <c r="K1259" s="1">
        <v>21</v>
      </c>
      <c r="L1259" s="1">
        <v>30</v>
      </c>
      <c r="M1259" s="1">
        <v>2</v>
      </c>
      <c r="N1259" s="1">
        <v>18</v>
      </c>
      <c r="O1259" s="1">
        <v>19.559999999999999</v>
      </c>
      <c r="P1259" s="1">
        <v>50000</v>
      </c>
      <c r="Q1259" s="1">
        <v>2496</v>
      </c>
      <c r="R1259" s="1">
        <v>7275</v>
      </c>
      <c r="S1259" s="1">
        <v>0</v>
      </c>
      <c r="T1259" s="1">
        <v>0</v>
      </c>
      <c r="U1259" s="1">
        <v>0</v>
      </c>
      <c r="W1259" s="1">
        <v>0</v>
      </c>
      <c r="X1259" s="1">
        <v>0</v>
      </c>
      <c r="Y1259" s="1">
        <v>0</v>
      </c>
      <c r="AB1259" s="275">
        <v>44651</v>
      </c>
      <c r="AC1259" s="1">
        <v>1</v>
      </c>
      <c r="AD1259" s="1" t="s">
        <v>2623</v>
      </c>
      <c r="AE1259" s="1">
        <v>1</v>
      </c>
      <c r="AF1259" s="1">
        <v>30</v>
      </c>
      <c r="AG1259" s="1">
        <v>0</v>
      </c>
      <c r="AN1259" s="1">
        <v>1</v>
      </c>
      <c r="AO1259" s="1">
        <v>1</v>
      </c>
      <c r="AR1259" s="276">
        <v>493.93</v>
      </c>
      <c r="AS1259" s="1" t="s">
        <v>2657</v>
      </c>
      <c r="AT1259" s="1">
        <v>0</v>
      </c>
      <c r="AU1259" s="1">
        <v>0</v>
      </c>
      <c r="AX1259" s="1">
        <v>5</v>
      </c>
      <c r="BC1259" s="1">
        <v>1</v>
      </c>
      <c r="BD1259" s="1">
        <v>7</v>
      </c>
      <c r="BE1259" s="1">
        <v>2</v>
      </c>
      <c r="BF1259" s="296">
        <v>3455.0623247304916</v>
      </c>
    </row>
    <row r="1260" spans="1:58" x14ac:dyDescent="0.3">
      <c r="A1260" s="273">
        <f t="shared" si="68"/>
        <v>3326.0076752695081</v>
      </c>
      <c r="B1260" s="1" t="s">
        <v>2621</v>
      </c>
      <c r="C1260" s="274">
        <v>29244284</v>
      </c>
      <c r="D1260" s="1">
        <v>144205</v>
      </c>
      <c r="E1260" s="1">
        <v>4</v>
      </c>
      <c r="F1260" s="1" t="s">
        <v>3293</v>
      </c>
      <c r="G1260" s="275">
        <v>43990</v>
      </c>
      <c r="H1260" s="275">
        <v>44742</v>
      </c>
      <c r="I1260" s="1">
        <v>0</v>
      </c>
      <c r="J1260" s="1">
        <v>1</v>
      </c>
      <c r="K1260" s="1">
        <v>21</v>
      </c>
      <c r="L1260" s="1">
        <v>30</v>
      </c>
      <c r="M1260" s="1">
        <v>2</v>
      </c>
      <c r="N1260" s="1">
        <v>18</v>
      </c>
      <c r="O1260" s="1">
        <v>19.559999999999999</v>
      </c>
      <c r="P1260" s="1">
        <v>50000</v>
      </c>
      <c r="Q1260" s="1">
        <v>2496</v>
      </c>
      <c r="R1260" s="1">
        <v>7275</v>
      </c>
      <c r="S1260" s="1">
        <v>0</v>
      </c>
      <c r="T1260" s="1">
        <v>0</v>
      </c>
      <c r="U1260" s="1">
        <v>0</v>
      </c>
      <c r="W1260" s="1">
        <v>0</v>
      </c>
      <c r="X1260" s="1">
        <v>0</v>
      </c>
      <c r="Y1260" s="1">
        <v>0</v>
      </c>
      <c r="AB1260" s="275">
        <v>44651</v>
      </c>
      <c r="AC1260" s="1">
        <v>1</v>
      </c>
      <c r="AD1260" s="1" t="s">
        <v>2623</v>
      </c>
      <c r="AE1260" s="1">
        <v>1</v>
      </c>
      <c r="AF1260" s="1">
        <v>30</v>
      </c>
      <c r="AG1260" s="1">
        <v>0</v>
      </c>
      <c r="AN1260" s="1">
        <v>1</v>
      </c>
      <c r="AO1260" s="1">
        <v>1</v>
      </c>
      <c r="AR1260" s="276">
        <v>493.93</v>
      </c>
      <c r="AS1260" s="1" t="s">
        <v>2657</v>
      </c>
      <c r="AT1260" s="1">
        <v>0</v>
      </c>
      <c r="AU1260" s="1">
        <v>0</v>
      </c>
      <c r="AX1260" s="1">
        <v>5</v>
      </c>
      <c r="BC1260" s="1">
        <v>1</v>
      </c>
      <c r="BD1260" s="1">
        <v>7</v>
      </c>
      <c r="BE1260" s="1">
        <v>2</v>
      </c>
      <c r="BF1260" s="296">
        <v>3455.0623247304916</v>
      </c>
    </row>
    <row r="1261" spans="1:58" x14ac:dyDescent="0.3">
      <c r="A1261" s="273">
        <f t="shared" si="68"/>
        <v>26577.111838878966</v>
      </c>
      <c r="B1261" s="1" t="s">
        <v>2621</v>
      </c>
      <c r="C1261" s="274">
        <v>29244284</v>
      </c>
      <c r="D1261" s="1">
        <v>144205</v>
      </c>
      <c r="E1261" s="1">
        <v>4</v>
      </c>
      <c r="F1261" s="1" t="s">
        <v>3294</v>
      </c>
      <c r="G1261" s="275">
        <v>43990</v>
      </c>
      <c r="H1261" s="275">
        <v>44742</v>
      </c>
      <c r="I1261" s="1">
        <v>0</v>
      </c>
      <c r="J1261" s="1">
        <v>1</v>
      </c>
      <c r="K1261" s="1">
        <v>21</v>
      </c>
      <c r="L1261" s="1">
        <v>30</v>
      </c>
      <c r="M1261" s="1">
        <v>2</v>
      </c>
      <c r="N1261" s="1">
        <v>18</v>
      </c>
      <c r="O1261" s="1">
        <v>19.559999999999999</v>
      </c>
      <c r="P1261" s="1">
        <v>400000</v>
      </c>
      <c r="Q1261" s="1">
        <v>19970</v>
      </c>
      <c r="R1261" s="1">
        <v>58141</v>
      </c>
      <c r="S1261" s="1">
        <v>0</v>
      </c>
      <c r="T1261" s="1">
        <v>0</v>
      </c>
      <c r="U1261" s="1">
        <v>0</v>
      </c>
      <c r="W1261" s="1">
        <v>0</v>
      </c>
      <c r="X1261" s="1">
        <v>0</v>
      </c>
      <c r="Y1261" s="1">
        <v>0</v>
      </c>
      <c r="AB1261" s="275">
        <v>44651</v>
      </c>
      <c r="AC1261" s="1">
        <v>1</v>
      </c>
      <c r="AD1261" s="1" t="s">
        <v>2623</v>
      </c>
      <c r="AE1261" s="1">
        <v>1</v>
      </c>
      <c r="AF1261" s="1">
        <v>30</v>
      </c>
      <c r="AG1261" s="1">
        <v>0</v>
      </c>
      <c r="AN1261" s="1">
        <v>1</v>
      </c>
      <c r="AO1261" s="1">
        <v>1</v>
      </c>
      <c r="AR1261" s="276">
        <v>3951.41</v>
      </c>
      <c r="AS1261" s="1" t="s">
        <v>2657</v>
      </c>
      <c r="AT1261" s="1">
        <v>0</v>
      </c>
      <c r="AU1261" s="1">
        <v>0</v>
      </c>
      <c r="AX1261" s="1">
        <v>5</v>
      </c>
      <c r="BC1261" s="1">
        <v>1</v>
      </c>
      <c r="BD1261" s="1">
        <v>7</v>
      </c>
      <c r="BE1261" s="1">
        <v>2</v>
      </c>
      <c r="BF1261" s="296">
        <v>27612.478161121031</v>
      </c>
    </row>
    <row r="1262" spans="1:58" x14ac:dyDescent="0.3">
      <c r="A1262" s="273">
        <f t="shared" si="68"/>
        <v>69200.462553446559</v>
      </c>
      <c r="B1262" s="1" t="s">
        <v>2621</v>
      </c>
      <c r="C1262" s="274">
        <v>29244284</v>
      </c>
      <c r="D1262" s="1">
        <v>144205</v>
      </c>
      <c r="E1262" s="1">
        <v>4</v>
      </c>
      <c r="F1262" s="1" t="s">
        <v>3437</v>
      </c>
      <c r="G1262" s="275">
        <v>44240</v>
      </c>
      <c r="H1262" s="275">
        <v>44985</v>
      </c>
      <c r="I1262" s="1">
        <v>0</v>
      </c>
      <c r="J1262" s="1">
        <v>1</v>
      </c>
      <c r="K1262" s="1">
        <v>13</v>
      </c>
      <c r="L1262" s="1">
        <v>30</v>
      </c>
      <c r="M1262" s="1">
        <v>2</v>
      </c>
      <c r="N1262" s="1">
        <v>17.690000000000001</v>
      </c>
      <c r="O1262" s="1">
        <v>19.2</v>
      </c>
      <c r="P1262" s="1">
        <v>300000</v>
      </c>
      <c r="Q1262" s="1">
        <v>14992</v>
      </c>
      <c r="R1262" s="1">
        <v>150918</v>
      </c>
      <c r="S1262" s="1">
        <v>0</v>
      </c>
      <c r="T1262" s="1">
        <v>0</v>
      </c>
      <c r="U1262" s="1">
        <v>0</v>
      </c>
      <c r="W1262" s="1">
        <v>0</v>
      </c>
      <c r="X1262" s="1">
        <v>0</v>
      </c>
      <c r="Y1262" s="1">
        <v>0</v>
      </c>
      <c r="AB1262" s="275">
        <v>44651</v>
      </c>
      <c r="AC1262" s="1">
        <v>1</v>
      </c>
      <c r="AD1262" s="1" t="s">
        <v>2623</v>
      </c>
      <c r="AE1262" s="1">
        <v>1</v>
      </c>
      <c r="AF1262" s="1">
        <v>30</v>
      </c>
      <c r="AG1262" s="1">
        <v>0</v>
      </c>
      <c r="AN1262" s="1">
        <v>1</v>
      </c>
      <c r="AO1262" s="1">
        <v>1</v>
      </c>
      <c r="AR1262" s="276">
        <v>10043.16</v>
      </c>
      <c r="AS1262" s="1" t="s">
        <v>2657</v>
      </c>
      <c r="AT1262" s="1">
        <v>0</v>
      </c>
      <c r="AU1262" s="1">
        <v>0</v>
      </c>
      <c r="AX1262" s="1">
        <v>5</v>
      </c>
      <c r="BC1262" s="1">
        <v>1</v>
      </c>
      <c r="BD1262" s="1">
        <v>7</v>
      </c>
      <c r="BE1262" s="1">
        <v>2</v>
      </c>
      <c r="BF1262" s="296">
        <v>71674.377446553437</v>
      </c>
    </row>
    <row r="1263" spans="1:58" x14ac:dyDescent="0.3">
      <c r="A1263" s="273">
        <f t="shared" si="68"/>
        <v>60501.227145413402</v>
      </c>
      <c r="B1263" s="1" t="s">
        <v>2621</v>
      </c>
      <c r="C1263" s="274">
        <v>29244284</v>
      </c>
      <c r="D1263" s="1">
        <v>144205</v>
      </c>
      <c r="E1263" s="1">
        <v>4</v>
      </c>
      <c r="F1263" s="1" t="s">
        <v>3412</v>
      </c>
      <c r="G1263" s="275">
        <v>44105</v>
      </c>
      <c r="H1263" s="275">
        <v>44865</v>
      </c>
      <c r="I1263" s="1">
        <v>0</v>
      </c>
      <c r="J1263" s="1">
        <v>1</v>
      </c>
      <c r="K1263" s="1">
        <v>17</v>
      </c>
      <c r="L1263" s="1">
        <v>30</v>
      </c>
      <c r="M1263" s="1">
        <v>2</v>
      </c>
      <c r="N1263" s="1">
        <v>17.690000000000001</v>
      </c>
      <c r="O1263" s="1">
        <v>19.2</v>
      </c>
      <c r="P1263" s="1">
        <v>400000</v>
      </c>
      <c r="Q1263" s="1">
        <v>19990</v>
      </c>
      <c r="R1263" s="1">
        <v>131842</v>
      </c>
      <c r="S1263" s="1">
        <v>0</v>
      </c>
      <c r="T1263" s="1">
        <v>0</v>
      </c>
      <c r="U1263" s="1">
        <v>0</v>
      </c>
      <c r="W1263" s="1">
        <v>0</v>
      </c>
      <c r="X1263" s="1">
        <v>0</v>
      </c>
      <c r="Y1263" s="1">
        <v>0</v>
      </c>
      <c r="AB1263" s="275">
        <v>44651</v>
      </c>
      <c r="AC1263" s="1">
        <v>1</v>
      </c>
      <c r="AD1263" s="1" t="s">
        <v>2623</v>
      </c>
      <c r="AE1263" s="1">
        <v>1</v>
      </c>
      <c r="AF1263" s="1">
        <v>30</v>
      </c>
      <c r="AG1263" s="1">
        <v>0</v>
      </c>
      <c r="AN1263" s="1">
        <v>1</v>
      </c>
      <c r="AO1263" s="1">
        <v>1</v>
      </c>
      <c r="AP1263" s="275"/>
      <c r="AR1263" s="276">
        <v>8726.02</v>
      </c>
      <c r="AS1263" s="1" t="s">
        <v>2657</v>
      </c>
      <c r="AT1263" s="1">
        <v>0</v>
      </c>
      <c r="AU1263" s="1">
        <v>0</v>
      </c>
      <c r="AX1263" s="1">
        <v>5</v>
      </c>
      <c r="BC1263" s="1">
        <v>1</v>
      </c>
      <c r="BD1263" s="1">
        <v>7</v>
      </c>
      <c r="BE1263" s="1">
        <v>2</v>
      </c>
      <c r="BF1263" s="296">
        <v>62614.752854586593</v>
      </c>
    </row>
    <row r="1264" spans="1:58" x14ac:dyDescent="0.3">
      <c r="A1264" s="273">
        <f t="shared" si="68"/>
        <v>60501.227145413402</v>
      </c>
      <c r="B1264" s="1" t="s">
        <v>2621</v>
      </c>
      <c r="C1264" s="274">
        <v>29244284</v>
      </c>
      <c r="D1264" s="1">
        <v>144205</v>
      </c>
      <c r="E1264" s="1">
        <v>4</v>
      </c>
      <c r="F1264" s="1" t="s">
        <v>3413</v>
      </c>
      <c r="G1264" s="275">
        <v>44105</v>
      </c>
      <c r="H1264" s="275">
        <v>44865</v>
      </c>
      <c r="I1264" s="1">
        <v>0</v>
      </c>
      <c r="J1264" s="1">
        <v>1</v>
      </c>
      <c r="K1264" s="1">
        <v>17</v>
      </c>
      <c r="L1264" s="1">
        <v>30</v>
      </c>
      <c r="M1264" s="1">
        <v>2</v>
      </c>
      <c r="N1264" s="1">
        <v>17.690000000000001</v>
      </c>
      <c r="O1264" s="1">
        <v>19.2</v>
      </c>
      <c r="P1264" s="1">
        <v>400000</v>
      </c>
      <c r="Q1264" s="1">
        <v>19990</v>
      </c>
      <c r="R1264" s="1">
        <v>131842</v>
      </c>
      <c r="S1264" s="1">
        <v>0</v>
      </c>
      <c r="T1264" s="1">
        <v>0</v>
      </c>
      <c r="U1264" s="1">
        <v>0</v>
      </c>
      <c r="W1264" s="1">
        <v>0</v>
      </c>
      <c r="X1264" s="1">
        <v>0</v>
      </c>
      <c r="Y1264" s="1">
        <v>0</v>
      </c>
      <c r="AB1264" s="275">
        <v>44651</v>
      </c>
      <c r="AC1264" s="1">
        <v>1</v>
      </c>
      <c r="AD1264" s="1" t="s">
        <v>2623</v>
      </c>
      <c r="AE1264" s="1">
        <v>1</v>
      </c>
      <c r="AF1264" s="1">
        <v>30</v>
      </c>
      <c r="AG1264" s="1">
        <v>0</v>
      </c>
      <c r="AN1264" s="1">
        <v>1</v>
      </c>
      <c r="AO1264" s="1">
        <v>1</v>
      </c>
      <c r="AR1264" s="276">
        <v>8726.02</v>
      </c>
      <c r="AS1264" s="1" t="s">
        <v>2657</v>
      </c>
      <c r="AT1264" s="1">
        <v>0</v>
      </c>
      <c r="AU1264" s="1">
        <v>0</v>
      </c>
      <c r="AX1264" s="1">
        <v>5</v>
      </c>
      <c r="BC1264" s="1">
        <v>1</v>
      </c>
      <c r="BD1264" s="1">
        <v>7</v>
      </c>
      <c r="BE1264" s="1">
        <v>2</v>
      </c>
      <c r="BF1264" s="296">
        <v>62614.752854586593</v>
      </c>
    </row>
    <row r="1265" spans="1:58" x14ac:dyDescent="0.3">
      <c r="A1265" s="273">
        <f t="shared" si="68"/>
        <v>92314.822321783897</v>
      </c>
      <c r="B1265" s="1" t="s">
        <v>2621</v>
      </c>
      <c r="C1265" s="274">
        <v>29244284</v>
      </c>
      <c r="D1265" s="1">
        <v>144205</v>
      </c>
      <c r="E1265" s="1">
        <v>4</v>
      </c>
      <c r="F1265" s="1" t="s">
        <v>3679</v>
      </c>
      <c r="G1265" s="275">
        <v>44233</v>
      </c>
      <c r="H1265" s="275">
        <v>44985</v>
      </c>
      <c r="I1265" s="1">
        <v>0</v>
      </c>
      <c r="J1265" s="1">
        <v>1</v>
      </c>
      <c r="K1265" s="1">
        <v>13</v>
      </c>
      <c r="L1265" s="1">
        <v>30</v>
      </c>
      <c r="M1265" s="1">
        <v>2</v>
      </c>
      <c r="N1265" s="1">
        <v>17.690000000000001</v>
      </c>
      <c r="O1265" s="1">
        <v>19.2</v>
      </c>
      <c r="P1265" s="1">
        <v>400000</v>
      </c>
      <c r="Q1265" s="1">
        <v>19990</v>
      </c>
      <c r="R1265" s="1">
        <v>201210</v>
      </c>
      <c r="S1265" s="1">
        <v>0</v>
      </c>
      <c r="T1265" s="1">
        <v>0</v>
      </c>
      <c r="U1265" s="1">
        <v>0</v>
      </c>
      <c r="W1265" s="1">
        <v>0</v>
      </c>
      <c r="X1265" s="1">
        <v>0</v>
      </c>
      <c r="Y1265" s="1">
        <v>0</v>
      </c>
      <c r="AB1265" s="275">
        <v>44651</v>
      </c>
      <c r="AC1265" s="1">
        <v>1</v>
      </c>
      <c r="AD1265" s="1" t="s">
        <v>2623</v>
      </c>
      <c r="AE1265" s="1">
        <v>1</v>
      </c>
      <c r="AF1265" s="1">
        <v>30</v>
      </c>
      <c r="AG1265" s="1">
        <v>0</v>
      </c>
      <c r="AN1265" s="1">
        <v>1</v>
      </c>
      <c r="AO1265" s="1">
        <v>1</v>
      </c>
      <c r="AR1265" s="276">
        <v>13335.99</v>
      </c>
      <c r="AS1265" s="1" t="s">
        <v>2657</v>
      </c>
      <c r="AT1265" s="1">
        <v>0</v>
      </c>
      <c r="AU1265" s="1">
        <v>0</v>
      </c>
      <c r="AX1265" s="1">
        <v>5</v>
      </c>
      <c r="BC1265" s="1">
        <v>1</v>
      </c>
      <c r="BD1265" s="1">
        <v>7</v>
      </c>
      <c r="BE1265" s="1">
        <v>2</v>
      </c>
      <c r="BF1265" s="296">
        <v>95559.187678216113</v>
      </c>
    </row>
    <row r="1266" spans="1:58" x14ac:dyDescent="0.3">
      <c r="A1266" s="273">
        <f t="shared" si="68"/>
        <v>21094.668018629964</v>
      </c>
      <c r="B1266" s="1" t="s">
        <v>2621</v>
      </c>
      <c r="C1266" s="274">
        <v>29244284</v>
      </c>
      <c r="D1266" s="1">
        <v>144205</v>
      </c>
      <c r="E1266" s="1">
        <v>4</v>
      </c>
      <c r="F1266" s="1" t="s">
        <v>3708</v>
      </c>
      <c r="G1266" s="275">
        <v>44236</v>
      </c>
      <c r="H1266" s="275">
        <v>44985</v>
      </c>
      <c r="I1266" s="1">
        <v>0</v>
      </c>
      <c r="J1266" s="1">
        <v>1</v>
      </c>
      <c r="K1266" s="1">
        <v>13</v>
      </c>
      <c r="L1266" s="1">
        <v>30</v>
      </c>
      <c r="M1266" s="1">
        <v>2</v>
      </c>
      <c r="N1266" s="1">
        <v>17.690000000000001</v>
      </c>
      <c r="O1266" s="1">
        <v>19.2</v>
      </c>
      <c r="P1266" s="1">
        <v>91704</v>
      </c>
      <c r="Q1266" s="1">
        <v>4583</v>
      </c>
      <c r="R1266" s="1">
        <v>46132</v>
      </c>
      <c r="S1266" s="1">
        <v>0</v>
      </c>
      <c r="T1266" s="1">
        <v>0</v>
      </c>
      <c r="U1266" s="1">
        <v>0</v>
      </c>
      <c r="W1266" s="1">
        <v>0</v>
      </c>
      <c r="X1266" s="1">
        <v>0</v>
      </c>
      <c r="Y1266" s="1">
        <v>0</v>
      </c>
      <c r="AB1266" s="275">
        <v>44651</v>
      </c>
      <c r="AC1266" s="1">
        <v>1</v>
      </c>
      <c r="AD1266" s="1" t="s">
        <v>2623</v>
      </c>
      <c r="AE1266" s="1">
        <v>1</v>
      </c>
      <c r="AF1266" s="1">
        <v>30</v>
      </c>
      <c r="AG1266" s="1">
        <v>0</v>
      </c>
      <c r="AN1266" s="1">
        <v>1</v>
      </c>
      <c r="AO1266" s="1">
        <v>1</v>
      </c>
      <c r="AP1266" s="275"/>
      <c r="AR1266" s="276">
        <v>3128.2</v>
      </c>
      <c r="AS1266" s="1" t="s">
        <v>2657</v>
      </c>
      <c r="AT1266" s="1">
        <v>0</v>
      </c>
      <c r="AU1266" s="1">
        <v>0</v>
      </c>
      <c r="AX1266" s="1">
        <v>5</v>
      </c>
      <c r="BC1266" s="1">
        <v>1</v>
      </c>
      <c r="BD1266" s="1">
        <v>7</v>
      </c>
      <c r="BE1266" s="1">
        <v>2</v>
      </c>
      <c r="BF1266" s="296">
        <v>21909.131981370039</v>
      </c>
    </row>
    <row r="1267" spans="1:58" x14ac:dyDescent="0.3">
      <c r="A1267" s="273">
        <f t="shared" si="68"/>
        <v>43759.56158077751</v>
      </c>
      <c r="B1267" s="1" t="s">
        <v>2621</v>
      </c>
      <c r="C1267" s="274">
        <v>29244284</v>
      </c>
      <c r="D1267" s="1">
        <v>144205</v>
      </c>
      <c r="E1267" s="1">
        <v>4</v>
      </c>
      <c r="F1267" s="1" t="s">
        <v>3553</v>
      </c>
      <c r="G1267" s="275">
        <v>44044</v>
      </c>
      <c r="H1267" s="275">
        <v>44804</v>
      </c>
      <c r="I1267" s="1">
        <v>0</v>
      </c>
      <c r="J1267" s="1">
        <v>1</v>
      </c>
      <c r="K1267" s="1">
        <v>19</v>
      </c>
      <c r="L1267" s="1">
        <v>30</v>
      </c>
      <c r="M1267" s="1">
        <v>2</v>
      </c>
      <c r="N1267" s="1">
        <v>17.690000000000001</v>
      </c>
      <c r="O1267" s="1">
        <v>19.2</v>
      </c>
      <c r="P1267" s="1">
        <v>400000</v>
      </c>
      <c r="Q1267" s="1">
        <v>19990</v>
      </c>
      <c r="R1267" s="1">
        <v>95568</v>
      </c>
      <c r="S1267" s="1">
        <v>0</v>
      </c>
      <c r="T1267" s="1">
        <v>0</v>
      </c>
      <c r="U1267" s="1">
        <v>0</v>
      </c>
      <c r="W1267" s="1">
        <v>0</v>
      </c>
      <c r="X1267" s="1">
        <v>0</v>
      </c>
      <c r="Y1267" s="1">
        <v>0</v>
      </c>
      <c r="AB1267" s="275">
        <v>44651</v>
      </c>
      <c r="AC1267" s="1">
        <v>1</v>
      </c>
      <c r="AD1267" s="1" t="s">
        <v>2623</v>
      </c>
      <c r="AE1267" s="1">
        <v>1</v>
      </c>
      <c r="AF1267" s="1">
        <v>30</v>
      </c>
      <c r="AG1267" s="1">
        <v>0</v>
      </c>
      <c r="AN1267" s="1">
        <v>1</v>
      </c>
      <c r="AO1267" s="1">
        <v>1</v>
      </c>
      <c r="AR1267" s="276">
        <v>6421.03</v>
      </c>
      <c r="AS1267" s="1" t="s">
        <v>2657</v>
      </c>
      <c r="AT1267" s="1">
        <v>0</v>
      </c>
      <c r="AU1267" s="1">
        <v>0</v>
      </c>
      <c r="AX1267" s="1">
        <v>5</v>
      </c>
      <c r="BC1267" s="1">
        <v>1</v>
      </c>
      <c r="BD1267" s="1">
        <v>7</v>
      </c>
      <c r="BE1267" s="1">
        <v>2</v>
      </c>
      <c r="BF1267" s="296">
        <v>45387.408419222491</v>
      </c>
    </row>
    <row r="1268" spans="1:58" x14ac:dyDescent="0.3">
      <c r="A1268" s="273">
        <f t="shared" si="68"/>
        <v>43759.56158077751</v>
      </c>
      <c r="B1268" s="1" t="s">
        <v>2621</v>
      </c>
      <c r="C1268" s="274">
        <v>29244284</v>
      </c>
      <c r="D1268" s="1">
        <v>144205</v>
      </c>
      <c r="E1268" s="1">
        <v>4</v>
      </c>
      <c r="F1268" s="1" t="s">
        <v>3554</v>
      </c>
      <c r="G1268" s="275">
        <v>44044</v>
      </c>
      <c r="H1268" s="275">
        <v>44804</v>
      </c>
      <c r="I1268" s="1">
        <v>0</v>
      </c>
      <c r="J1268" s="1">
        <v>1</v>
      </c>
      <c r="K1268" s="1">
        <v>19</v>
      </c>
      <c r="L1268" s="1">
        <v>30</v>
      </c>
      <c r="M1268" s="1">
        <v>2</v>
      </c>
      <c r="N1268" s="1">
        <v>17.690000000000001</v>
      </c>
      <c r="O1268" s="1">
        <v>19.2</v>
      </c>
      <c r="P1268" s="1">
        <v>400000</v>
      </c>
      <c r="Q1268" s="1">
        <v>19990</v>
      </c>
      <c r="R1268" s="1">
        <v>95568</v>
      </c>
      <c r="S1268" s="1">
        <v>0</v>
      </c>
      <c r="T1268" s="1">
        <v>0</v>
      </c>
      <c r="U1268" s="1">
        <v>0</v>
      </c>
      <c r="W1268" s="1">
        <v>0</v>
      </c>
      <c r="X1268" s="1">
        <v>0</v>
      </c>
      <c r="Y1268" s="1">
        <v>0</v>
      </c>
      <c r="AB1268" s="275">
        <v>44651</v>
      </c>
      <c r="AC1268" s="1">
        <v>1</v>
      </c>
      <c r="AD1268" s="1" t="s">
        <v>2623</v>
      </c>
      <c r="AE1268" s="1">
        <v>1</v>
      </c>
      <c r="AF1268" s="1">
        <v>30</v>
      </c>
      <c r="AG1268" s="1">
        <v>0</v>
      </c>
      <c r="AN1268" s="1">
        <v>1</v>
      </c>
      <c r="AO1268" s="1">
        <v>1</v>
      </c>
      <c r="AR1268" s="276">
        <v>6421.03</v>
      </c>
      <c r="AS1268" s="1" t="s">
        <v>2657</v>
      </c>
      <c r="AT1268" s="1">
        <v>0</v>
      </c>
      <c r="AU1268" s="1">
        <v>0</v>
      </c>
      <c r="AX1268" s="1">
        <v>5</v>
      </c>
      <c r="BC1268" s="1">
        <v>1</v>
      </c>
      <c r="BD1268" s="1">
        <v>7</v>
      </c>
      <c r="BE1268" s="1">
        <v>2</v>
      </c>
      <c r="BF1268" s="296">
        <v>45387.408419222491</v>
      </c>
    </row>
    <row r="1269" spans="1:58" x14ac:dyDescent="0.3">
      <c r="A1269" s="273">
        <f t="shared" si="68"/>
        <v>43759.56158077751</v>
      </c>
      <c r="B1269" s="1" t="s">
        <v>2621</v>
      </c>
      <c r="C1269" s="274">
        <v>29244284</v>
      </c>
      <c r="D1269" s="1">
        <v>144205</v>
      </c>
      <c r="E1269" s="1">
        <v>4</v>
      </c>
      <c r="F1269" s="1" t="s">
        <v>3555</v>
      </c>
      <c r="G1269" s="275">
        <v>44044</v>
      </c>
      <c r="H1269" s="275">
        <v>44804</v>
      </c>
      <c r="I1269" s="1">
        <v>0</v>
      </c>
      <c r="J1269" s="1">
        <v>1</v>
      </c>
      <c r="K1269" s="1">
        <v>19</v>
      </c>
      <c r="L1269" s="1">
        <v>30</v>
      </c>
      <c r="M1269" s="1">
        <v>2</v>
      </c>
      <c r="N1269" s="1">
        <v>17.690000000000001</v>
      </c>
      <c r="O1269" s="1">
        <v>19.2</v>
      </c>
      <c r="P1269" s="1">
        <v>400000</v>
      </c>
      <c r="Q1269" s="1">
        <v>19990</v>
      </c>
      <c r="R1269" s="1">
        <v>95568</v>
      </c>
      <c r="S1269" s="1">
        <v>0</v>
      </c>
      <c r="T1269" s="1">
        <v>0</v>
      </c>
      <c r="U1269" s="1">
        <v>0</v>
      </c>
      <c r="W1269" s="1">
        <v>0</v>
      </c>
      <c r="X1269" s="1">
        <v>0</v>
      </c>
      <c r="Y1269" s="1">
        <v>0</v>
      </c>
      <c r="AB1269" s="275">
        <v>44651</v>
      </c>
      <c r="AC1269" s="1">
        <v>1</v>
      </c>
      <c r="AD1269" s="1" t="s">
        <v>2623</v>
      </c>
      <c r="AE1269" s="1">
        <v>1</v>
      </c>
      <c r="AF1269" s="1">
        <v>30</v>
      </c>
      <c r="AG1269" s="1">
        <v>0</v>
      </c>
      <c r="AN1269" s="1">
        <v>1</v>
      </c>
      <c r="AO1269" s="1">
        <v>1</v>
      </c>
      <c r="AR1269" s="276">
        <v>6421.03</v>
      </c>
      <c r="AS1269" s="1" t="s">
        <v>2657</v>
      </c>
      <c r="AT1269" s="1">
        <v>0</v>
      </c>
      <c r="AU1269" s="1">
        <v>0</v>
      </c>
      <c r="AX1269" s="1">
        <v>5</v>
      </c>
      <c r="BC1269" s="1">
        <v>1</v>
      </c>
      <c r="BD1269" s="1">
        <v>7</v>
      </c>
      <c r="BE1269" s="1">
        <v>2</v>
      </c>
      <c r="BF1269" s="296">
        <v>45387.408419222491</v>
      </c>
    </row>
    <row r="1270" spans="1:58" x14ac:dyDescent="0.3">
      <c r="A1270" s="273">
        <f t="shared" si="68"/>
        <v>60501.227145413402</v>
      </c>
      <c r="B1270" s="1" t="s">
        <v>2621</v>
      </c>
      <c r="C1270" s="274">
        <v>29244284</v>
      </c>
      <c r="D1270" s="1">
        <v>144205</v>
      </c>
      <c r="E1270" s="1">
        <v>4</v>
      </c>
      <c r="F1270" s="1" t="s">
        <v>3759</v>
      </c>
      <c r="G1270" s="275">
        <v>44106</v>
      </c>
      <c r="H1270" s="275">
        <v>44865</v>
      </c>
      <c r="I1270" s="1">
        <v>0</v>
      </c>
      <c r="J1270" s="1">
        <v>1</v>
      </c>
      <c r="K1270" s="1">
        <v>17</v>
      </c>
      <c r="L1270" s="1">
        <v>30</v>
      </c>
      <c r="M1270" s="1">
        <v>2</v>
      </c>
      <c r="N1270" s="1">
        <v>17.690000000000001</v>
      </c>
      <c r="O1270" s="1">
        <v>19.2</v>
      </c>
      <c r="P1270" s="1">
        <v>400000</v>
      </c>
      <c r="Q1270" s="1">
        <v>19990</v>
      </c>
      <c r="R1270" s="1">
        <v>131842</v>
      </c>
      <c r="S1270" s="1">
        <v>0</v>
      </c>
      <c r="T1270" s="1">
        <v>0</v>
      </c>
      <c r="U1270" s="1">
        <v>0</v>
      </c>
      <c r="V1270" s="275"/>
      <c r="W1270" s="1">
        <v>0</v>
      </c>
      <c r="X1270" s="1">
        <v>0</v>
      </c>
      <c r="Y1270" s="1">
        <v>0</v>
      </c>
      <c r="AB1270" s="275">
        <v>44651</v>
      </c>
      <c r="AC1270" s="1">
        <v>1</v>
      </c>
      <c r="AD1270" s="1" t="s">
        <v>2623</v>
      </c>
      <c r="AE1270" s="1">
        <v>1</v>
      </c>
      <c r="AF1270" s="1">
        <v>30</v>
      </c>
      <c r="AG1270" s="1">
        <v>0</v>
      </c>
      <c r="AN1270" s="1">
        <v>1</v>
      </c>
      <c r="AO1270" s="1">
        <v>1</v>
      </c>
      <c r="AR1270" s="276">
        <v>8726.02</v>
      </c>
      <c r="AS1270" s="1" t="s">
        <v>2657</v>
      </c>
      <c r="AT1270" s="1">
        <v>0</v>
      </c>
      <c r="AU1270" s="1">
        <v>0</v>
      </c>
      <c r="AX1270" s="1">
        <v>5</v>
      </c>
      <c r="BC1270" s="1">
        <v>1</v>
      </c>
      <c r="BD1270" s="1">
        <v>7</v>
      </c>
      <c r="BE1270" s="1">
        <v>2</v>
      </c>
      <c r="BF1270" s="296">
        <v>62614.752854586593</v>
      </c>
    </row>
    <row r="1271" spans="1:58" x14ac:dyDescent="0.3">
      <c r="A1271" s="273">
        <f t="shared" si="68"/>
        <v>60501.227145413402</v>
      </c>
      <c r="B1271" s="1" t="s">
        <v>2621</v>
      </c>
      <c r="C1271" s="274">
        <v>29244284</v>
      </c>
      <c r="D1271" s="1">
        <v>144205</v>
      </c>
      <c r="E1271" s="1">
        <v>4</v>
      </c>
      <c r="F1271" s="1" t="s">
        <v>3760</v>
      </c>
      <c r="G1271" s="275">
        <v>44106</v>
      </c>
      <c r="H1271" s="275">
        <v>44865</v>
      </c>
      <c r="I1271" s="1">
        <v>0</v>
      </c>
      <c r="J1271" s="1">
        <v>1</v>
      </c>
      <c r="K1271" s="1">
        <v>17</v>
      </c>
      <c r="L1271" s="1">
        <v>30</v>
      </c>
      <c r="M1271" s="1">
        <v>2</v>
      </c>
      <c r="N1271" s="1">
        <v>17.690000000000001</v>
      </c>
      <c r="O1271" s="1">
        <v>19.2</v>
      </c>
      <c r="P1271" s="1">
        <v>400000</v>
      </c>
      <c r="Q1271" s="1">
        <v>19990</v>
      </c>
      <c r="R1271" s="1">
        <v>131842</v>
      </c>
      <c r="S1271" s="1">
        <v>0</v>
      </c>
      <c r="T1271" s="1">
        <v>0</v>
      </c>
      <c r="U1271" s="1">
        <v>0</v>
      </c>
      <c r="V1271" s="275"/>
      <c r="W1271" s="1">
        <v>0</v>
      </c>
      <c r="X1271" s="1">
        <v>0</v>
      </c>
      <c r="Y1271" s="1">
        <v>0</v>
      </c>
      <c r="AB1271" s="275">
        <v>44651</v>
      </c>
      <c r="AC1271" s="1">
        <v>1</v>
      </c>
      <c r="AD1271" s="1" t="s">
        <v>2623</v>
      </c>
      <c r="AE1271" s="1">
        <v>1</v>
      </c>
      <c r="AF1271" s="1">
        <v>30</v>
      </c>
      <c r="AG1271" s="1">
        <v>0</v>
      </c>
      <c r="AN1271" s="1">
        <v>1</v>
      </c>
      <c r="AO1271" s="1">
        <v>1</v>
      </c>
      <c r="AP1271" s="275"/>
      <c r="AR1271" s="276">
        <v>8726.02</v>
      </c>
      <c r="AS1271" s="1" t="s">
        <v>2657</v>
      </c>
      <c r="AT1271" s="1">
        <v>0</v>
      </c>
      <c r="AU1271" s="1">
        <v>0</v>
      </c>
      <c r="AX1271" s="1">
        <v>5</v>
      </c>
      <c r="BC1271" s="1">
        <v>1</v>
      </c>
      <c r="BD1271" s="1">
        <v>7</v>
      </c>
      <c r="BE1271" s="1">
        <v>2</v>
      </c>
      <c r="BF1271" s="296">
        <v>62614.752854586593</v>
      </c>
    </row>
    <row r="1272" spans="1:58" x14ac:dyDescent="0.3">
      <c r="A1272" s="273">
        <f t="shared" si="68"/>
        <v>43759.56158077751</v>
      </c>
      <c r="B1272" s="1" t="s">
        <v>2621</v>
      </c>
      <c r="C1272" s="274">
        <v>29244284</v>
      </c>
      <c r="D1272" s="1">
        <v>144205</v>
      </c>
      <c r="E1272" s="1">
        <v>4</v>
      </c>
      <c r="F1272" s="1" t="s">
        <v>3991</v>
      </c>
      <c r="G1272" s="275">
        <v>44046</v>
      </c>
      <c r="H1272" s="275">
        <v>44804</v>
      </c>
      <c r="I1272" s="1">
        <v>0</v>
      </c>
      <c r="J1272" s="1">
        <v>1</v>
      </c>
      <c r="K1272" s="1">
        <v>19</v>
      </c>
      <c r="L1272" s="1">
        <v>30</v>
      </c>
      <c r="M1272" s="1">
        <v>2</v>
      </c>
      <c r="N1272" s="1">
        <v>17.690000000000001</v>
      </c>
      <c r="O1272" s="1">
        <v>19.2</v>
      </c>
      <c r="P1272" s="1">
        <v>400000</v>
      </c>
      <c r="Q1272" s="1">
        <v>19990</v>
      </c>
      <c r="R1272" s="1">
        <v>95568</v>
      </c>
      <c r="S1272" s="1">
        <v>0</v>
      </c>
      <c r="T1272" s="1">
        <v>0</v>
      </c>
      <c r="U1272" s="1">
        <v>0</v>
      </c>
      <c r="W1272" s="1">
        <v>0</v>
      </c>
      <c r="X1272" s="1">
        <v>0</v>
      </c>
      <c r="Y1272" s="1">
        <v>0</v>
      </c>
      <c r="AB1272" s="275">
        <v>44651</v>
      </c>
      <c r="AC1272" s="1">
        <v>1</v>
      </c>
      <c r="AD1272" s="1" t="s">
        <v>2623</v>
      </c>
      <c r="AE1272" s="1">
        <v>1</v>
      </c>
      <c r="AF1272" s="1">
        <v>30</v>
      </c>
      <c r="AG1272" s="1">
        <v>0</v>
      </c>
      <c r="AN1272" s="1">
        <v>1</v>
      </c>
      <c r="AO1272" s="1">
        <v>1</v>
      </c>
      <c r="AR1272" s="276">
        <v>6421.03</v>
      </c>
      <c r="AS1272" s="1" t="s">
        <v>2657</v>
      </c>
      <c r="AT1272" s="1">
        <v>0</v>
      </c>
      <c r="AU1272" s="1">
        <v>0</v>
      </c>
      <c r="AX1272" s="1">
        <v>5</v>
      </c>
      <c r="BC1272" s="1">
        <v>1</v>
      </c>
      <c r="BD1272" s="1">
        <v>7</v>
      </c>
      <c r="BE1272" s="1">
        <v>2</v>
      </c>
      <c r="BF1272" s="296">
        <v>45387.408419222491</v>
      </c>
    </row>
    <row r="1273" spans="1:58" x14ac:dyDescent="0.3">
      <c r="A1273" s="273">
        <f t="shared" si="68"/>
        <v>63146.209505930405</v>
      </c>
      <c r="B1273" s="1" t="s">
        <v>2621</v>
      </c>
      <c r="C1273" s="274">
        <v>29244284</v>
      </c>
      <c r="D1273" s="1">
        <v>144205</v>
      </c>
      <c r="E1273" s="1">
        <v>4</v>
      </c>
      <c r="F1273" s="1" t="s">
        <v>4362</v>
      </c>
      <c r="G1273" s="275">
        <v>44345</v>
      </c>
      <c r="H1273" s="275">
        <v>45077</v>
      </c>
      <c r="I1273" s="1">
        <v>0</v>
      </c>
      <c r="J1273" s="1">
        <v>1</v>
      </c>
      <c r="K1273" s="1">
        <v>10</v>
      </c>
      <c r="L1273" s="1">
        <v>30</v>
      </c>
      <c r="M1273" s="1">
        <v>2</v>
      </c>
      <c r="N1273" s="1">
        <v>17.690000000000001</v>
      </c>
      <c r="O1273" s="1">
        <v>19.2</v>
      </c>
      <c r="P1273" s="1">
        <v>220000</v>
      </c>
      <c r="Q1273" s="1">
        <v>10994</v>
      </c>
      <c r="R1273" s="1">
        <v>137820</v>
      </c>
      <c r="S1273" s="1">
        <v>0</v>
      </c>
      <c r="T1273" s="1">
        <v>0</v>
      </c>
      <c r="U1273" s="1">
        <v>0</v>
      </c>
      <c r="W1273" s="1">
        <v>0</v>
      </c>
      <c r="X1273" s="1">
        <v>0</v>
      </c>
      <c r="Y1273" s="1">
        <v>0</v>
      </c>
      <c r="AB1273" s="275">
        <v>44651</v>
      </c>
      <c r="AC1273" s="1">
        <v>1</v>
      </c>
      <c r="AD1273" s="1" t="s">
        <v>2623</v>
      </c>
      <c r="AE1273" s="1">
        <v>1</v>
      </c>
      <c r="AF1273" s="1">
        <v>30</v>
      </c>
      <c r="AG1273" s="1">
        <v>0</v>
      </c>
      <c r="AN1273" s="1">
        <v>1</v>
      </c>
      <c r="AO1273" s="1">
        <v>1</v>
      </c>
      <c r="AR1273" s="276">
        <v>9219.9500000000007</v>
      </c>
      <c r="AS1273" s="1" t="s">
        <v>2657</v>
      </c>
      <c r="AT1273" s="1">
        <v>0</v>
      </c>
      <c r="AU1273" s="1">
        <v>0</v>
      </c>
      <c r="AX1273" s="1">
        <v>5</v>
      </c>
      <c r="BC1273" s="1">
        <v>1</v>
      </c>
      <c r="BD1273" s="1">
        <v>7</v>
      </c>
      <c r="BE1273" s="1">
        <v>2</v>
      </c>
      <c r="BF1273" s="296">
        <v>65453.840494069598</v>
      </c>
    </row>
    <row r="1274" spans="1:58" x14ac:dyDescent="0.3">
      <c r="A1274" s="273">
        <f t="shared" si="68"/>
        <v>128713.49413805484</v>
      </c>
      <c r="B1274" s="1" t="s">
        <v>2621</v>
      </c>
      <c r="C1274" s="274">
        <v>29244284</v>
      </c>
      <c r="D1274" s="1">
        <v>144205</v>
      </c>
      <c r="E1274" s="1">
        <v>4</v>
      </c>
      <c r="F1274" s="1" t="s">
        <v>4456</v>
      </c>
      <c r="G1274" s="275">
        <v>44464</v>
      </c>
      <c r="H1274" s="275">
        <v>45199</v>
      </c>
      <c r="I1274" s="1">
        <v>0</v>
      </c>
      <c r="J1274" s="1">
        <v>1</v>
      </c>
      <c r="K1274" s="1">
        <v>6</v>
      </c>
      <c r="L1274" s="1">
        <v>30</v>
      </c>
      <c r="M1274" s="1">
        <v>2</v>
      </c>
      <c r="N1274" s="1">
        <v>17.690000000000001</v>
      </c>
      <c r="O1274" s="1">
        <v>19.2</v>
      </c>
      <c r="P1274" s="1">
        <v>358900</v>
      </c>
      <c r="Q1274" s="1">
        <v>17936</v>
      </c>
      <c r="R1274" s="1">
        <v>280878</v>
      </c>
      <c r="S1274" s="1">
        <v>0</v>
      </c>
      <c r="T1274" s="1">
        <v>0</v>
      </c>
      <c r="U1274" s="1">
        <v>0</v>
      </c>
      <c r="W1274" s="1">
        <v>0</v>
      </c>
      <c r="X1274" s="1">
        <v>0</v>
      </c>
      <c r="Y1274" s="1">
        <v>0</v>
      </c>
      <c r="AB1274" s="275">
        <v>44651</v>
      </c>
      <c r="AC1274" s="1">
        <v>1</v>
      </c>
      <c r="AD1274" s="1" t="s">
        <v>2623</v>
      </c>
      <c r="AE1274" s="1">
        <v>1</v>
      </c>
      <c r="AF1274" s="1">
        <v>30</v>
      </c>
      <c r="AG1274" s="1">
        <v>0</v>
      </c>
      <c r="AN1274" s="1">
        <v>1</v>
      </c>
      <c r="AO1274" s="1">
        <v>1</v>
      </c>
      <c r="AR1274" s="276">
        <v>18769.18</v>
      </c>
      <c r="AS1274" s="1" t="s">
        <v>2657</v>
      </c>
      <c r="AT1274" s="1">
        <v>0</v>
      </c>
      <c r="AU1274" s="1">
        <v>0</v>
      </c>
      <c r="AX1274" s="1">
        <v>5</v>
      </c>
      <c r="BC1274" s="1">
        <v>1</v>
      </c>
      <c r="BD1274" s="1">
        <v>7</v>
      </c>
      <c r="BE1274" s="1">
        <v>2</v>
      </c>
      <c r="BF1274" s="296">
        <v>133395.32586194517</v>
      </c>
    </row>
    <row r="1275" spans="1:58" x14ac:dyDescent="0.3">
      <c r="A1275" s="273">
        <f t="shared" si="68"/>
        <v>9247.9412321783893</v>
      </c>
      <c r="B1275" s="1" t="s">
        <v>2621</v>
      </c>
      <c r="C1275" s="274">
        <v>29244284</v>
      </c>
      <c r="D1275" s="1">
        <v>144205</v>
      </c>
      <c r="E1275" s="1">
        <v>4</v>
      </c>
      <c r="F1275" s="1" t="s">
        <v>4679</v>
      </c>
      <c r="G1275" s="275">
        <v>44254</v>
      </c>
      <c r="H1275" s="275">
        <v>44985</v>
      </c>
      <c r="I1275" s="1">
        <v>0</v>
      </c>
      <c r="J1275" s="1">
        <v>1</v>
      </c>
      <c r="K1275" s="1">
        <v>13</v>
      </c>
      <c r="L1275" s="1">
        <v>30</v>
      </c>
      <c r="M1275" s="1">
        <v>2</v>
      </c>
      <c r="N1275" s="1">
        <v>17.690000000000001</v>
      </c>
      <c r="O1275" s="1">
        <v>19.2</v>
      </c>
      <c r="P1275" s="1">
        <v>40000</v>
      </c>
      <c r="Q1275" s="1">
        <v>1999</v>
      </c>
      <c r="R1275" s="1">
        <v>20121</v>
      </c>
      <c r="S1275" s="1">
        <v>0</v>
      </c>
      <c r="T1275" s="1">
        <v>0</v>
      </c>
      <c r="U1275" s="1">
        <v>0</v>
      </c>
      <c r="W1275" s="1">
        <v>0</v>
      </c>
      <c r="X1275" s="1">
        <v>0</v>
      </c>
      <c r="Y1275" s="1">
        <v>0</v>
      </c>
      <c r="AB1275" s="275">
        <v>44651</v>
      </c>
      <c r="AC1275" s="1">
        <v>1</v>
      </c>
      <c r="AD1275" s="1" t="s">
        <v>2623</v>
      </c>
      <c r="AE1275" s="1">
        <v>1</v>
      </c>
      <c r="AF1275" s="1">
        <v>30</v>
      </c>
      <c r="AG1275" s="1">
        <v>0</v>
      </c>
      <c r="AN1275" s="1">
        <v>1</v>
      </c>
      <c r="AO1275" s="1">
        <v>1</v>
      </c>
      <c r="AR1275" s="276">
        <v>1317.14</v>
      </c>
      <c r="AS1275" s="1" t="s">
        <v>2657</v>
      </c>
      <c r="AT1275" s="1">
        <v>0</v>
      </c>
      <c r="AU1275" s="1">
        <v>0</v>
      </c>
      <c r="AX1275" s="1">
        <v>5</v>
      </c>
      <c r="BC1275" s="1">
        <v>1</v>
      </c>
      <c r="BD1275" s="1">
        <v>7</v>
      </c>
      <c r="BE1275" s="1">
        <v>2</v>
      </c>
      <c r="BF1275" s="296">
        <v>9555.9187678216113</v>
      </c>
    </row>
    <row r="1276" spans="1:58" x14ac:dyDescent="0.3">
      <c r="A1276" s="273">
        <f t="shared" si="68"/>
        <v>49966.612135304444</v>
      </c>
      <c r="B1276" s="1" t="s">
        <v>2621</v>
      </c>
      <c r="C1276" s="274">
        <v>29244284</v>
      </c>
      <c r="D1276" s="1">
        <v>144205</v>
      </c>
      <c r="E1276" s="1">
        <v>4</v>
      </c>
      <c r="F1276" s="1" t="s">
        <v>4681</v>
      </c>
      <c r="G1276" s="275">
        <v>44273</v>
      </c>
      <c r="H1276" s="275">
        <v>45016</v>
      </c>
      <c r="I1276" s="1">
        <v>0</v>
      </c>
      <c r="J1276" s="1">
        <v>1</v>
      </c>
      <c r="K1276" s="1">
        <v>12</v>
      </c>
      <c r="L1276" s="1">
        <v>30</v>
      </c>
      <c r="M1276" s="1">
        <v>2</v>
      </c>
      <c r="N1276" s="1">
        <v>17.690000000000001</v>
      </c>
      <c r="O1276" s="1">
        <v>19.2</v>
      </c>
      <c r="P1276" s="1">
        <v>200000</v>
      </c>
      <c r="Q1276" s="1">
        <v>9995</v>
      </c>
      <c r="R1276" s="1">
        <v>108957</v>
      </c>
      <c r="S1276" s="1">
        <v>0</v>
      </c>
      <c r="T1276" s="1">
        <v>0</v>
      </c>
      <c r="U1276" s="1">
        <v>0</v>
      </c>
      <c r="W1276" s="1">
        <v>0</v>
      </c>
      <c r="X1276" s="1">
        <v>0</v>
      </c>
      <c r="Y1276" s="1">
        <v>0</v>
      </c>
      <c r="AB1276" s="275">
        <v>44651</v>
      </c>
      <c r="AC1276" s="1">
        <v>1</v>
      </c>
      <c r="AD1276" s="1" t="s">
        <v>2623</v>
      </c>
      <c r="AE1276" s="1">
        <v>1</v>
      </c>
      <c r="AF1276" s="1">
        <v>30</v>
      </c>
      <c r="AG1276" s="1">
        <v>0</v>
      </c>
      <c r="AN1276" s="1">
        <v>1</v>
      </c>
      <c r="AO1276" s="1">
        <v>1</v>
      </c>
      <c r="AR1276" s="276">
        <v>7244.24</v>
      </c>
      <c r="AS1276" s="1" t="s">
        <v>2657</v>
      </c>
      <c r="AT1276" s="1">
        <v>0</v>
      </c>
      <c r="AU1276" s="1">
        <v>0</v>
      </c>
      <c r="AX1276" s="1">
        <v>5</v>
      </c>
      <c r="BC1276" s="1">
        <v>1</v>
      </c>
      <c r="BD1276" s="1">
        <v>7</v>
      </c>
      <c r="BE1276" s="1">
        <v>2</v>
      </c>
      <c r="BF1276" s="296">
        <v>51746.147864695551</v>
      </c>
    </row>
    <row r="1277" spans="1:58" x14ac:dyDescent="0.3">
      <c r="A1277" s="273">
        <f t="shared" si="68"/>
        <v>9675.0633985053646</v>
      </c>
      <c r="B1277" s="1" t="s">
        <v>2621</v>
      </c>
      <c r="C1277" s="274">
        <v>29244284</v>
      </c>
      <c r="D1277" s="1">
        <v>144205</v>
      </c>
      <c r="E1277" s="1">
        <v>4</v>
      </c>
      <c r="F1277" s="1" t="s">
        <v>4683</v>
      </c>
      <c r="G1277" s="275">
        <v>44273</v>
      </c>
      <c r="H1277" s="275">
        <v>45016</v>
      </c>
      <c r="I1277" s="1">
        <v>0</v>
      </c>
      <c r="J1277" s="1">
        <v>1</v>
      </c>
      <c r="K1277" s="1">
        <v>12</v>
      </c>
      <c r="L1277" s="1">
        <v>30</v>
      </c>
      <c r="M1277" s="1">
        <v>2</v>
      </c>
      <c r="N1277" s="1">
        <v>17.690000000000001</v>
      </c>
      <c r="O1277" s="1">
        <v>19.2</v>
      </c>
      <c r="P1277" s="1">
        <v>39000</v>
      </c>
      <c r="Q1277" s="1">
        <v>1949</v>
      </c>
      <c r="R1277" s="1">
        <v>21248</v>
      </c>
      <c r="S1277" s="1">
        <v>0</v>
      </c>
      <c r="T1277" s="1">
        <v>0</v>
      </c>
      <c r="U1277" s="1">
        <v>0</v>
      </c>
      <c r="W1277" s="1">
        <v>0</v>
      </c>
      <c r="X1277" s="1">
        <v>0</v>
      </c>
      <c r="Y1277" s="1">
        <v>0</v>
      </c>
      <c r="AB1277" s="275">
        <v>44651</v>
      </c>
      <c r="AC1277" s="1">
        <v>1</v>
      </c>
      <c r="AD1277" s="1" t="s">
        <v>2623</v>
      </c>
      <c r="AE1277" s="1">
        <v>1</v>
      </c>
      <c r="AF1277" s="1">
        <v>30</v>
      </c>
      <c r="AG1277" s="1">
        <v>0</v>
      </c>
      <c r="AN1277" s="1">
        <v>1</v>
      </c>
      <c r="AO1277" s="1">
        <v>1</v>
      </c>
      <c r="AP1277" s="275"/>
      <c r="AR1277" s="276">
        <v>1481.78</v>
      </c>
      <c r="AS1277" s="1" t="s">
        <v>2657</v>
      </c>
      <c r="AT1277" s="1">
        <v>0</v>
      </c>
      <c r="AU1277" s="1">
        <v>0</v>
      </c>
      <c r="AX1277" s="1">
        <v>5</v>
      </c>
      <c r="BC1277" s="1">
        <v>1</v>
      </c>
      <c r="BD1277" s="1">
        <v>7</v>
      </c>
      <c r="BE1277" s="1">
        <v>2</v>
      </c>
      <c r="BF1277" s="296">
        <v>10091.156601494637</v>
      </c>
    </row>
    <row r="1278" spans="1:58" x14ac:dyDescent="0.3">
      <c r="A1278" s="273">
        <f t="shared" si="68"/>
        <v>67198.93422485255</v>
      </c>
      <c r="B1278" s="1" t="s">
        <v>2621</v>
      </c>
      <c r="C1278" s="274">
        <v>29244284</v>
      </c>
      <c r="D1278" s="1">
        <v>144205</v>
      </c>
      <c r="E1278" s="1">
        <v>4</v>
      </c>
      <c r="F1278" s="1" t="s">
        <v>4960</v>
      </c>
      <c r="G1278" s="275">
        <v>44303</v>
      </c>
      <c r="H1278" s="275">
        <v>45046</v>
      </c>
      <c r="I1278" s="1">
        <v>0</v>
      </c>
      <c r="J1278" s="1">
        <v>1</v>
      </c>
      <c r="K1278" s="1">
        <v>11</v>
      </c>
      <c r="L1278" s="1">
        <v>30</v>
      </c>
      <c r="M1278" s="1">
        <v>2</v>
      </c>
      <c r="N1278" s="1">
        <v>17.690000000000001</v>
      </c>
      <c r="O1278" s="1">
        <v>19.2</v>
      </c>
      <c r="P1278" s="1">
        <v>250000</v>
      </c>
      <c r="Q1278" s="1">
        <v>12494</v>
      </c>
      <c r="R1278" s="1">
        <v>146479</v>
      </c>
      <c r="S1278" s="1">
        <v>0</v>
      </c>
      <c r="T1278" s="1">
        <v>0</v>
      </c>
      <c r="U1278" s="1">
        <v>0</v>
      </c>
      <c r="W1278" s="1">
        <v>0</v>
      </c>
      <c r="X1278" s="1">
        <v>0</v>
      </c>
      <c r="Y1278" s="1">
        <v>0</v>
      </c>
      <c r="AB1278" s="275">
        <v>44651</v>
      </c>
      <c r="AC1278" s="1">
        <v>1</v>
      </c>
      <c r="AD1278" s="1" t="s">
        <v>2623</v>
      </c>
      <c r="AE1278" s="1">
        <v>1</v>
      </c>
      <c r="AF1278" s="1">
        <v>30</v>
      </c>
      <c r="AG1278" s="1">
        <v>0</v>
      </c>
      <c r="AN1278" s="1">
        <v>1</v>
      </c>
      <c r="AO1278" s="1">
        <v>1</v>
      </c>
      <c r="AR1278" s="276">
        <v>9713.8700000000008</v>
      </c>
      <c r="AS1278" s="1" t="s">
        <v>2657</v>
      </c>
      <c r="AT1278" s="1">
        <v>0</v>
      </c>
      <c r="AU1278" s="1">
        <v>0</v>
      </c>
      <c r="AX1278" s="1">
        <v>5</v>
      </c>
      <c r="BC1278" s="1">
        <v>1</v>
      </c>
      <c r="BD1278" s="1">
        <v>7</v>
      </c>
      <c r="BE1278" s="1">
        <v>2</v>
      </c>
      <c r="BF1278" s="296">
        <v>69566.195775147455</v>
      </c>
    </row>
    <row r="1279" spans="1:58" x14ac:dyDescent="0.3">
      <c r="A1279" s="273">
        <f t="shared" si="68"/>
        <v>235831.6872630376</v>
      </c>
      <c r="B1279" s="1" t="s">
        <v>2621</v>
      </c>
      <c r="C1279" s="274">
        <v>29244284</v>
      </c>
      <c r="D1279" s="1">
        <v>144205</v>
      </c>
      <c r="E1279" s="1">
        <v>4</v>
      </c>
      <c r="F1279" s="1" t="s">
        <v>5102</v>
      </c>
      <c r="G1279" s="275">
        <v>44527</v>
      </c>
      <c r="H1279" s="275">
        <v>45260</v>
      </c>
      <c r="I1279" s="1">
        <v>0</v>
      </c>
      <c r="J1279" s="1">
        <v>1</v>
      </c>
      <c r="K1279" s="1">
        <v>4</v>
      </c>
      <c r="L1279" s="1">
        <v>30</v>
      </c>
      <c r="M1279" s="1">
        <v>2</v>
      </c>
      <c r="N1279" s="1">
        <v>17.690000000000001</v>
      </c>
      <c r="O1279" s="1">
        <v>19.2</v>
      </c>
      <c r="P1279" s="1">
        <v>600000</v>
      </c>
      <c r="Q1279" s="1">
        <v>29984</v>
      </c>
      <c r="R1279" s="1">
        <v>514357</v>
      </c>
      <c r="S1279" s="1">
        <v>0</v>
      </c>
      <c r="T1279" s="1">
        <v>0</v>
      </c>
      <c r="U1279" s="1">
        <v>0</v>
      </c>
      <c r="W1279" s="1">
        <v>0</v>
      </c>
      <c r="X1279" s="1">
        <v>0</v>
      </c>
      <c r="Y1279" s="1">
        <v>0</v>
      </c>
      <c r="AB1279" s="275">
        <v>44651</v>
      </c>
      <c r="AC1279" s="1">
        <v>1</v>
      </c>
      <c r="AD1279" s="1" t="s">
        <v>2623</v>
      </c>
      <c r="AE1279" s="1">
        <v>1</v>
      </c>
      <c r="AF1279" s="1">
        <v>30</v>
      </c>
      <c r="AG1279" s="1">
        <v>0</v>
      </c>
      <c r="AN1279" s="1">
        <v>1</v>
      </c>
      <c r="AO1279" s="1">
        <v>1</v>
      </c>
      <c r="AR1279" s="276">
        <v>34245.519999999997</v>
      </c>
      <c r="AS1279" s="1" t="s">
        <v>2657</v>
      </c>
      <c r="AT1279" s="1">
        <v>0</v>
      </c>
      <c r="AU1279" s="1">
        <v>0</v>
      </c>
      <c r="AX1279" s="1">
        <v>5</v>
      </c>
      <c r="BC1279" s="1">
        <v>1</v>
      </c>
      <c r="BD1279" s="1">
        <v>7</v>
      </c>
      <c r="BE1279" s="1">
        <v>2</v>
      </c>
      <c r="BF1279" s="296">
        <v>244279.79273696238</v>
      </c>
    </row>
    <row r="1280" spans="1:58" x14ac:dyDescent="0.3">
      <c r="A1280" s="273">
        <f t="shared" si="68"/>
        <v>88509.409031734845</v>
      </c>
      <c r="B1280" s="1" t="s">
        <v>2621</v>
      </c>
      <c r="C1280" s="274">
        <v>29244284</v>
      </c>
      <c r="D1280" s="1">
        <v>144205</v>
      </c>
      <c r="E1280" s="1">
        <v>4</v>
      </c>
      <c r="F1280" s="1" t="s">
        <v>5962</v>
      </c>
      <c r="G1280" s="275">
        <v>44602</v>
      </c>
      <c r="H1280" s="275">
        <v>45351</v>
      </c>
      <c r="I1280" s="1">
        <v>0</v>
      </c>
      <c r="J1280" s="1">
        <v>1</v>
      </c>
      <c r="K1280" s="1">
        <v>1</v>
      </c>
      <c r="L1280" s="1">
        <v>30</v>
      </c>
      <c r="M1280" s="1">
        <v>2</v>
      </c>
      <c r="N1280" s="1">
        <v>17.7</v>
      </c>
      <c r="O1280" s="1">
        <v>19.21</v>
      </c>
      <c r="P1280" s="1">
        <v>200000</v>
      </c>
      <c r="Q1280" s="1">
        <v>9995</v>
      </c>
      <c r="R1280" s="1">
        <v>193022</v>
      </c>
      <c r="S1280" s="1">
        <v>0</v>
      </c>
      <c r="T1280" s="1">
        <v>0</v>
      </c>
      <c r="U1280" s="1">
        <v>0</v>
      </c>
      <c r="W1280" s="1">
        <v>0</v>
      </c>
      <c r="X1280" s="1">
        <v>0</v>
      </c>
      <c r="Y1280" s="1">
        <v>0</v>
      </c>
      <c r="AB1280" s="275">
        <v>44651</v>
      </c>
      <c r="AC1280" s="1">
        <v>1</v>
      </c>
      <c r="AD1280" s="1" t="s">
        <v>2623</v>
      </c>
      <c r="AE1280" s="1">
        <v>1</v>
      </c>
      <c r="AF1280" s="1">
        <v>30</v>
      </c>
      <c r="AG1280" s="1">
        <v>0</v>
      </c>
      <c r="AN1280" s="1">
        <v>1</v>
      </c>
      <c r="AO1280" s="1">
        <v>1</v>
      </c>
      <c r="AR1280" s="276">
        <v>12842.07</v>
      </c>
      <c r="AS1280" s="1" t="s">
        <v>2657</v>
      </c>
      <c r="AT1280" s="1">
        <v>0</v>
      </c>
      <c r="AU1280" s="1">
        <v>0</v>
      </c>
      <c r="AX1280" s="1">
        <v>5</v>
      </c>
      <c r="BC1280" s="1">
        <v>1</v>
      </c>
      <c r="BD1280" s="1">
        <v>7</v>
      </c>
      <c r="BE1280" s="1">
        <v>2</v>
      </c>
      <c r="BF1280" s="296">
        <v>91670.520968265148</v>
      </c>
    </row>
    <row r="1281" spans="1:58" x14ac:dyDescent="0.3">
      <c r="A1281" s="273">
        <f t="shared" si="68"/>
        <v>138145.7475178648</v>
      </c>
      <c r="B1281" s="1" t="s">
        <v>2621</v>
      </c>
      <c r="C1281" s="274">
        <v>29244284</v>
      </c>
      <c r="D1281" s="1">
        <v>144205</v>
      </c>
      <c r="E1281" s="1">
        <v>4</v>
      </c>
      <c r="F1281" s="1" t="s">
        <v>5146</v>
      </c>
      <c r="G1281" s="275">
        <v>44528</v>
      </c>
      <c r="H1281" s="275">
        <v>45260</v>
      </c>
      <c r="I1281" s="1">
        <v>0</v>
      </c>
      <c r="J1281" s="1">
        <v>1</v>
      </c>
      <c r="K1281" s="1">
        <v>4</v>
      </c>
      <c r="L1281" s="1">
        <v>30</v>
      </c>
      <c r="M1281" s="1">
        <v>2</v>
      </c>
      <c r="N1281" s="1">
        <v>17.690000000000001</v>
      </c>
      <c r="O1281" s="1">
        <v>19.2</v>
      </c>
      <c r="P1281" s="1">
        <v>351527</v>
      </c>
      <c r="Q1281" s="1">
        <v>17567</v>
      </c>
      <c r="R1281" s="1">
        <v>301350</v>
      </c>
      <c r="S1281" s="1">
        <v>0</v>
      </c>
      <c r="T1281" s="1">
        <v>0</v>
      </c>
      <c r="U1281" s="1">
        <v>0</v>
      </c>
      <c r="W1281" s="1">
        <v>0</v>
      </c>
      <c r="X1281" s="1">
        <v>0</v>
      </c>
      <c r="Y1281" s="1">
        <v>0</v>
      </c>
      <c r="AB1281" s="275">
        <v>44651</v>
      </c>
      <c r="AC1281" s="1">
        <v>1</v>
      </c>
      <c r="AD1281" s="1" t="s">
        <v>2623</v>
      </c>
      <c r="AE1281" s="1">
        <v>1</v>
      </c>
      <c r="AF1281" s="1">
        <v>30</v>
      </c>
      <c r="AG1281" s="1">
        <v>0</v>
      </c>
      <c r="AN1281" s="1">
        <v>1</v>
      </c>
      <c r="AO1281" s="1">
        <v>1</v>
      </c>
      <c r="AR1281" s="276">
        <v>20086.310000000001</v>
      </c>
      <c r="AS1281" s="1" t="s">
        <v>2657</v>
      </c>
      <c r="AT1281" s="1">
        <v>0</v>
      </c>
      <c r="AU1281" s="1">
        <v>0</v>
      </c>
      <c r="AX1281" s="1">
        <v>5</v>
      </c>
      <c r="BC1281" s="1">
        <v>1</v>
      </c>
      <c r="BD1281" s="1">
        <v>7</v>
      </c>
      <c r="BE1281" s="1">
        <v>2</v>
      </c>
      <c r="BF1281" s="296">
        <v>143117.9424821352</v>
      </c>
    </row>
    <row r="1282" spans="1:58" x14ac:dyDescent="0.3">
      <c r="A1282" s="273">
        <f t="shared" ref="A1282:A1345" si="69">IF(+R1282-AR1282-BF1282&gt;0,R1282-AR1282-BF1282,0)</f>
        <v>157164.32622509828</v>
      </c>
      <c r="B1282" s="1" t="s">
        <v>2621</v>
      </c>
      <c r="C1282" s="274">
        <v>29244284</v>
      </c>
      <c r="D1282" s="1">
        <v>144205</v>
      </c>
      <c r="E1282" s="1">
        <v>4</v>
      </c>
      <c r="F1282" s="1" t="s">
        <v>5286</v>
      </c>
      <c r="G1282" s="275">
        <v>44522</v>
      </c>
      <c r="H1282" s="275">
        <v>45260</v>
      </c>
      <c r="I1282" s="1">
        <v>0</v>
      </c>
      <c r="J1282" s="1">
        <v>1</v>
      </c>
      <c r="K1282" s="1">
        <v>4</v>
      </c>
      <c r="L1282" s="1">
        <v>30</v>
      </c>
      <c r="M1282" s="1">
        <v>2</v>
      </c>
      <c r="N1282" s="1">
        <v>17.690000000000001</v>
      </c>
      <c r="O1282" s="1">
        <v>19.2</v>
      </c>
      <c r="P1282" s="1">
        <v>400000</v>
      </c>
      <c r="Q1282" s="1">
        <v>19990</v>
      </c>
      <c r="R1282" s="1">
        <v>342901</v>
      </c>
      <c r="S1282" s="1">
        <v>0</v>
      </c>
      <c r="T1282" s="1">
        <v>0</v>
      </c>
      <c r="U1282" s="1">
        <v>0</v>
      </c>
      <c r="W1282" s="1">
        <v>0</v>
      </c>
      <c r="X1282" s="1">
        <v>0</v>
      </c>
      <c r="Y1282" s="1">
        <v>0</v>
      </c>
      <c r="AB1282" s="275">
        <v>44651</v>
      </c>
      <c r="AC1282" s="1">
        <v>1</v>
      </c>
      <c r="AD1282" s="1" t="s">
        <v>2623</v>
      </c>
      <c r="AE1282" s="1">
        <v>1</v>
      </c>
      <c r="AF1282" s="1">
        <v>30</v>
      </c>
      <c r="AG1282" s="1">
        <v>0</v>
      </c>
      <c r="AN1282" s="1">
        <v>1</v>
      </c>
      <c r="AO1282" s="1">
        <v>1</v>
      </c>
      <c r="AR1282" s="276">
        <v>22885.22</v>
      </c>
      <c r="AS1282" s="1" t="s">
        <v>2657</v>
      </c>
      <c r="AT1282" s="1">
        <v>0</v>
      </c>
      <c r="AU1282" s="1">
        <v>0</v>
      </c>
      <c r="AX1282" s="1">
        <v>5</v>
      </c>
      <c r="BC1282" s="1">
        <v>1</v>
      </c>
      <c r="BD1282" s="1">
        <v>7</v>
      </c>
      <c r="BE1282" s="1">
        <v>2</v>
      </c>
      <c r="BF1282" s="296">
        <v>162851.45377490175</v>
      </c>
    </row>
    <row r="1283" spans="1:58" x14ac:dyDescent="0.3">
      <c r="A1283" s="273">
        <f t="shared" si="69"/>
        <v>122840.91785145186</v>
      </c>
      <c r="B1283" s="1" t="s">
        <v>2621</v>
      </c>
      <c r="C1283" s="274">
        <v>29244284</v>
      </c>
      <c r="D1283" s="1">
        <v>144205</v>
      </c>
      <c r="E1283" s="1">
        <v>4</v>
      </c>
      <c r="F1283" s="1" t="s">
        <v>5419</v>
      </c>
      <c r="G1283" s="275">
        <v>44546</v>
      </c>
      <c r="H1283" s="275">
        <v>45291</v>
      </c>
      <c r="I1283" s="1">
        <v>0</v>
      </c>
      <c r="J1283" s="1">
        <v>1</v>
      </c>
      <c r="K1283" s="1">
        <v>3</v>
      </c>
      <c r="L1283" s="1">
        <v>30</v>
      </c>
      <c r="M1283" s="1">
        <v>2</v>
      </c>
      <c r="N1283" s="1">
        <v>17.690000000000001</v>
      </c>
      <c r="O1283" s="1">
        <v>19.2</v>
      </c>
      <c r="P1283" s="1">
        <v>300000</v>
      </c>
      <c r="Q1283" s="1">
        <v>14992</v>
      </c>
      <c r="R1283" s="1">
        <v>268126</v>
      </c>
      <c r="S1283" s="1">
        <v>0</v>
      </c>
      <c r="T1283" s="1">
        <v>0</v>
      </c>
      <c r="U1283" s="1">
        <v>0</v>
      </c>
      <c r="W1283" s="1">
        <v>0</v>
      </c>
      <c r="X1283" s="1">
        <v>0</v>
      </c>
      <c r="Y1283" s="1">
        <v>0</v>
      </c>
      <c r="AB1283" s="275">
        <v>44651</v>
      </c>
      <c r="AC1283" s="1">
        <v>1</v>
      </c>
      <c r="AD1283" s="1" t="s">
        <v>2623</v>
      </c>
      <c r="AE1283" s="1">
        <v>1</v>
      </c>
      <c r="AF1283" s="1">
        <v>30</v>
      </c>
      <c r="AG1283" s="1">
        <v>0</v>
      </c>
      <c r="AN1283" s="1">
        <v>1</v>
      </c>
      <c r="AO1283" s="1">
        <v>1</v>
      </c>
      <c r="AR1283" s="276">
        <v>17945.97</v>
      </c>
      <c r="AS1283" s="1" t="s">
        <v>2657</v>
      </c>
      <c r="AT1283" s="1">
        <v>0</v>
      </c>
      <c r="AU1283" s="1">
        <v>0</v>
      </c>
      <c r="AX1283" s="1">
        <v>5</v>
      </c>
      <c r="BC1283" s="1">
        <v>1</v>
      </c>
      <c r="BD1283" s="1">
        <v>7</v>
      </c>
      <c r="BE1283" s="1">
        <v>2</v>
      </c>
      <c r="BF1283" s="296">
        <v>127339.11214854814</v>
      </c>
    </row>
    <row r="1284" spans="1:58" x14ac:dyDescent="0.3">
      <c r="A1284" s="273">
        <f t="shared" si="69"/>
        <v>137436.89310389725</v>
      </c>
      <c r="B1284" s="1" t="s">
        <v>2621</v>
      </c>
      <c r="C1284" s="274">
        <v>29244284</v>
      </c>
      <c r="D1284" s="1">
        <v>144205</v>
      </c>
      <c r="E1284" s="1">
        <v>4</v>
      </c>
      <c r="F1284" s="1" t="s">
        <v>6278</v>
      </c>
      <c r="G1284" s="275">
        <v>44638</v>
      </c>
      <c r="H1284" s="275">
        <v>45382</v>
      </c>
      <c r="I1284" s="1">
        <v>0</v>
      </c>
      <c r="J1284" s="1">
        <v>1</v>
      </c>
      <c r="K1284" s="1">
        <v>0</v>
      </c>
      <c r="L1284" s="1">
        <v>30</v>
      </c>
      <c r="M1284" s="1">
        <v>2</v>
      </c>
      <c r="N1284" s="1">
        <v>17.690000000000001</v>
      </c>
      <c r="O1284" s="1">
        <v>19.2</v>
      </c>
      <c r="P1284" s="1">
        <v>300000</v>
      </c>
      <c r="Q1284" s="1">
        <v>14992</v>
      </c>
      <c r="R1284" s="1">
        <v>300000</v>
      </c>
      <c r="S1284" s="1">
        <v>1770</v>
      </c>
      <c r="T1284" s="1">
        <v>0</v>
      </c>
      <c r="U1284" s="1">
        <v>0</v>
      </c>
      <c r="W1284" s="1">
        <v>0</v>
      </c>
      <c r="X1284" s="1">
        <v>0</v>
      </c>
      <c r="Y1284" s="1">
        <v>0</v>
      </c>
      <c r="AB1284" s="275">
        <v>44638</v>
      </c>
      <c r="AC1284" s="1">
        <v>1</v>
      </c>
      <c r="AD1284" s="1" t="s">
        <v>2623</v>
      </c>
      <c r="AE1284" s="1">
        <v>1</v>
      </c>
      <c r="AF1284" s="1">
        <v>30</v>
      </c>
      <c r="AG1284" s="1">
        <v>0</v>
      </c>
      <c r="AN1284" s="1">
        <v>1</v>
      </c>
      <c r="AO1284" s="1">
        <v>1</v>
      </c>
      <c r="AR1284" s="276">
        <v>20086.310000000001</v>
      </c>
      <c r="AS1284" s="1" t="s">
        <v>2657</v>
      </c>
      <c r="AT1284" s="1">
        <v>0</v>
      </c>
      <c r="AU1284" s="1">
        <v>0</v>
      </c>
      <c r="AX1284" s="1">
        <v>5</v>
      </c>
      <c r="BC1284" s="1">
        <v>1</v>
      </c>
      <c r="BD1284" s="1">
        <v>7</v>
      </c>
      <c r="BE1284" s="1">
        <v>2</v>
      </c>
      <c r="BF1284" s="296">
        <v>142476.79689610275</v>
      </c>
    </row>
    <row r="1285" spans="1:58" x14ac:dyDescent="0.3">
      <c r="A1285" s="273">
        <f t="shared" si="69"/>
        <v>91679.478735931523</v>
      </c>
      <c r="B1285" s="1" t="s">
        <v>2621</v>
      </c>
      <c r="C1285" s="274">
        <v>29244284</v>
      </c>
      <c r="D1285" s="1">
        <v>144205</v>
      </c>
      <c r="E1285" s="1">
        <v>4</v>
      </c>
      <c r="F1285" s="1" t="s">
        <v>6325</v>
      </c>
      <c r="G1285" s="275">
        <v>44628</v>
      </c>
      <c r="H1285" s="275">
        <v>45382</v>
      </c>
      <c r="I1285" s="1">
        <v>0</v>
      </c>
      <c r="J1285" s="1">
        <v>1</v>
      </c>
      <c r="K1285" s="1">
        <v>0</v>
      </c>
      <c r="L1285" s="1">
        <v>30</v>
      </c>
      <c r="M1285" s="1">
        <v>2</v>
      </c>
      <c r="N1285" s="1">
        <v>17.690000000000001</v>
      </c>
      <c r="O1285" s="1">
        <v>19.2</v>
      </c>
      <c r="P1285" s="1">
        <v>200000</v>
      </c>
      <c r="Q1285" s="1">
        <v>9995</v>
      </c>
      <c r="R1285" s="1">
        <v>200000</v>
      </c>
      <c r="S1285" s="1">
        <v>2163</v>
      </c>
      <c r="T1285" s="1">
        <v>0</v>
      </c>
      <c r="U1285" s="1">
        <v>0</v>
      </c>
      <c r="W1285" s="1">
        <v>0</v>
      </c>
      <c r="X1285" s="1">
        <v>0</v>
      </c>
      <c r="Y1285" s="1">
        <v>0</v>
      </c>
      <c r="AB1285" s="275">
        <v>44628</v>
      </c>
      <c r="AC1285" s="1">
        <v>1</v>
      </c>
      <c r="AD1285" s="1" t="s">
        <v>2623</v>
      </c>
      <c r="AE1285" s="1">
        <v>1</v>
      </c>
      <c r="AF1285" s="1">
        <v>30</v>
      </c>
      <c r="AG1285" s="1">
        <v>0</v>
      </c>
      <c r="AN1285" s="1">
        <v>1</v>
      </c>
      <c r="AO1285" s="1">
        <v>1</v>
      </c>
      <c r="AR1285" s="276">
        <v>13335.99</v>
      </c>
      <c r="AS1285" s="1" t="s">
        <v>2657</v>
      </c>
      <c r="AT1285" s="1">
        <v>0</v>
      </c>
      <c r="AU1285" s="1">
        <v>0</v>
      </c>
      <c r="AX1285" s="1">
        <v>5</v>
      </c>
      <c r="BC1285" s="1">
        <v>1</v>
      </c>
      <c r="BD1285" s="1">
        <v>7</v>
      </c>
      <c r="BE1285" s="1">
        <v>2</v>
      </c>
      <c r="BF1285" s="296">
        <v>94984.531264068486</v>
      </c>
    </row>
    <row r="1286" spans="1:58" x14ac:dyDescent="0.3">
      <c r="A1286" s="273">
        <f t="shared" si="69"/>
        <v>114640.50591991436</v>
      </c>
      <c r="B1286" s="1" t="s">
        <v>2621</v>
      </c>
      <c r="C1286" s="274">
        <v>29244284</v>
      </c>
      <c r="D1286" s="1">
        <v>144205</v>
      </c>
      <c r="E1286" s="1">
        <v>4</v>
      </c>
      <c r="F1286" s="1" t="s">
        <v>6337</v>
      </c>
      <c r="G1286" s="275">
        <v>44642</v>
      </c>
      <c r="H1286" s="275">
        <v>45382</v>
      </c>
      <c r="I1286" s="1">
        <v>0</v>
      </c>
      <c r="J1286" s="1">
        <v>1</v>
      </c>
      <c r="K1286" s="1">
        <v>0</v>
      </c>
      <c r="L1286" s="1">
        <v>30</v>
      </c>
      <c r="M1286" s="1">
        <v>2</v>
      </c>
      <c r="N1286" s="1">
        <v>17.690000000000001</v>
      </c>
      <c r="O1286" s="1">
        <v>19.2</v>
      </c>
      <c r="P1286" s="1">
        <v>250000</v>
      </c>
      <c r="Q1286" s="1">
        <v>12494</v>
      </c>
      <c r="R1286" s="1">
        <v>250000</v>
      </c>
      <c r="S1286" s="1">
        <v>983</v>
      </c>
      <c r="T1286" s="1">
        <v>0</v>
      </c>
      <c r="U1286" s="1">
        <v>0</v>
      </c>
      <c r="W1286" s="1">
        <v>0</v>
      </c>
      <c r="X1286" s="1">
        <v>0</v>
      </c>
      <c r="Y1286" s="1">
        <v>0</v>
      </c>
      <c r="AB1286" s="275">
        <v>44642</v>
      </c>
      <c r="AC1286" s="1">
        <v>1</v>
      </c>
      <c r="AD1286" s="1" t="s">
        <v>2623</v>
      </c>
      <c r="AE1286" s="1">
        <v>1</v>
      </c>
      <c r="AF1286" s="1">
        <v>30</v>
      </c>
      <c r="AG1286" s="1">
        <v>0</v>
      </c>
      <c r="AN1286" s="1">
        <v>1</v>
      </c>
      <c r="AO1286" s="1">
        <v>1</v>
      </c>
      <c r="AR1286" s="276">
        <v>16628.830000000002</v>
      </c>
      <c r="AS1286" s="1" t="s">
        <v>2657</v>
      </c>
      <c r="AT1286" s="1">
        <v>0</v>
      </c>
      <c r="AU1286" s="1">
        <v>0</v>
      </c>
      <c r="AX1286" s="1">
        <v>5</v>
      </c>
      <c r="BC1286" s="1">
        <v>1</v>
      </c>
      <c r="BD1286" s="1">
        <v>7</v>
      </c>
      <c r="BE1286" s="1">
        <v>2</v>
      </c>
      <c r="BF1286" s="296">
        <v>118730.66408008563</v>
      </c>
    </row>
    <row r="1287" spans="1:58" x14ac:dyDescent="0.3">
      <c r="A1287" s="273">
        <f t="shared" si="69"/>
        <v>49234.12924087132</v>
      </c>
      <c r="B1287" s="1" t="s">
        <v>2621</v>
      </c>
      <c r="C1287" s="274">
        <v>29244284</v>
      </c>
      <c r="D1287" s="1">
        <v>144205</v>
      </c>
      <c r="E1287" s="1">
        <v>4</v>
      </c>
      <c r="F1287" s="1" t="s">
        <v>6528</v>
      </c>
      <c r="G1287" s="275">
        <v>44625</v>
      </c>
      <c r="H1287" s="275">
        <v>45351</v>
      </c>
      <c r="I1287" s="1">
        <v>0</v>
      </c>
      <c r="J1287" s="1">
        <v>1</v>
      </c>
      <c r="K1287" s="1">
        <v>1</v>
      </c>
      <c r="L1287" s="1">
        <v>30</v>
      </c>
      <c r="M1287" s="1">
        <v>2</v>
      </c>
      <c r="N1287" s="1">
        <v>17.690000000000001</v>
      </c>
      <c r="O1287" s="1">
        <v>19.2</v>
      </c>
      <c r="P1287" s="1">
        <v>111451</v>
      </c>
      <c r="Q1287" s="1">
        <v>5570</v>
      </c>
      <c r="R1287" s="1">
        <v>107562</v>
      </c>
      <c r="S1287" s="1">
        <v>0</v>
      </c>
      <c r="T1287" s="1">
        <v>0</v>
      </c>
      <c r="U1287" s="1">
        <v>0</v>
      </c>
      <c r="W1287" s="1">
        <v>0</v>
      </c>
      <c r="X1287" s="1">
        <v>0</v>
      </c>
      <c r="Y1287" s="1">
        <v>0</v>
      </c>
      <c r="AB1287" s="275">
        <v>44651</v>
      </c>
      <c r="AC1287" s="1">
        <v>1</v>
      </c>
      <c r="AD1287" s="1" t="s">
        <v>2623</v>
      </c>
      <c r="AE1287" s="1">
        <v>1</v>
      </c>
      <c r="AF1287" s="1">
        <v>30</v>
      </c>
      <c r="AG1287" s="1">
        <v>0</v>
      </c>
      <c r="AN1287" s="1">
        <v>1</v>
      </c>
      <c r="AO1287" s="1">
        <v>1</v>
      </c>
      <c r="AR1287" s="276">
        <v>7244.24</v>
      </c>
      <c r="AS1287" s="1" t="s">
        <v>2657</v>
      </c>
      <c r="AT1287" s="1">
        <v>0</v>
      </c>
      <c r="AU1287" s="1">
        <v>0</v>
      </c>
      <c r="AX1287" s="1">
        <v>5</v>
      </c>
      <c r="BC1287" s="1">
        <v>1</v>
      </c>
      <c r="BD1287" s="1">
        <v>7</v>
      </c>
      <c r="BE1287" s="1">
        <v>2</v>
      </c>
      <c r="BF1287" s="296">
        <v>51083.630759128675</v>
      </c>
    </row>
    <row r="1288" spans="1:58" x14ac:dyDescent="0.3">
      <c r="A1288" s="273">
        <f t="shared" si="69"/>
        <v>0</v>
      </c>
      <c r="B1288" s="1" t="s">
        <v>2621</v>
      </c>
      <c r="C1288" s="282">
        <v>29409864</v>
      </c>
      <c r="D1288" s="149">
        <v>141105</v>
      </c>
      <c r="E1288" s="149">
        <v>4</v>
      </c>
      <c r="F1288" s="149" t="s">
        <v>2846</v>
      </c>
      <c r="G1288" s="283">
        <v>42991</v>
      </c>
      <c r="H1288" s="283">
        <v>44834</v>
      </c>
      <c r="I1288" s="149">
        <v>0</v>
      </c>
      <c r="J1288" s="149">
        <v>1</v>
      </c>
      <c r="K1288" s="149">
        <v>41</v>
      </c>
      <c r="L1288" s="149">
        <v>30</v>
      </c>
      <c r="M1288" s="149">
        <v>2</v>
      </c>
      <c r="N1288" s="149">
        <v>9.84</v>
      </c>
      <c r="O1288" s="149">
        <v>10.29</v>
      </c>
      <c r="P1288" s="149">
        <v>55292453</v>
      </c>
      <c r="Q1288" s="149">
        <v>880211</v>
      </c>
      <c r="R1288" s="149">
        <v>6246015</v>
      </c>
      <c r="S1288" s="149">
        <v>0</v>
      </c>
      <c r="T1288" s="149">
        <v>0</v>
      </c>
      <c r="U1288" s="149">
        <v>89900000</v>
      </c>
      <c r="V1288" s="149">
        <v>42989</v>
      </c>
      <c r="W1288" s="149">
        <v>0</v>
      </c>
      <c r="X1288" s="149">
        <v>0</v>
      </c>
      <c r="Y1288" s="149">
        <v>0</v>
      </c>
      <c r="Z1288" s="149" t="s">
        <v>5644</v>
      </c>
      <c r="AA1288" s="149" t="s">
        <v>2704</v>
      </c>
      <c r="AB1288" s="283">
        <v>44651</v>
      </c>
      <c r="AC1288" s="149">
        <v>3</v>
      </c>
      <c r="AD1288" s="149" t="s">
        <v>2623</v>
      </c>
      <c r="AE1288" s="149">
        <v>1</v>
      </c>
      <c r="AF1288" s="149">
        <v>30</v>
      </c>
      <c r="AG1288" s="149">
        <v>0</v>
      </c>
      <c r="AH1288" s="149"/>
      <c r="AI1288" s="149"/>
      <c r="AJ1288" s="149"/>
      <c r="AK1288" s="149"/>
      <c r="AL1288" s="149"/>
      <c r="AM1288" s="149"/>
      <c r="AN1288" s="149">
        <v>1</v>
      </c>
      <c r="AO1288" s="149">
        <v>1</v>
      </c>
      <c r="AP1288" s="149"/>
      <c r="AQ1288" s="149"/>
      <c r="AR1288" s="284">
        <v>2011135.33</v>
      </c>
      <c r="AS1288" s="1" t="s">
        <v>2624</v>
      </c>
      <c r="AT1288" s="1">
        <v>0</v>
      </c>
      <c r="AU1288" s="1">
        <v>0</v>
      </c>
      <c r="AV1288" s="1" t="s">
        <v>2625</v>
      </c>
      <c r="AW1288" s="1" t="s">
        <v>2626</v>
      </c>
      <c r="AX1288" s="1">
        <v>5</v>
      </c>
      <c r="BC1288" s="1">
        <v>1</v>
      </c>
      <c r="BD1288" s="1">
        <v>7</v>
      </c>
      <c r="BE1288" s="1">
        <v>2</v>
      </c>
      <c r="BF1288" s="296">
        <v>15865688.390495321</v>
      </c>
    </row>
    <row r="1289" spans="1:58" x14ac:dyDescent="0.3">
      <c r="A1289" s="273">
        <f t="shared" si="69"/>
        <v>0</v>
      </c>
      <c r="B1289" s="1" t="s">
        <v>2621</v>
      </c>
      <c r="C1289" s="274">
        <v>29409864</v>
      </c>
      <c r="D1289" s="1">
        <v>144205</v>
      </c>
      <c r="E1289" s="1">
        <v>4</v>
      </c>
      <c r="F1289" s="1" t="s">
        <v>6157</v>
      </c>
      <c r="G1289" s="275">
        <v>44617</v>
      </c>
      <c r="H1289" s="275">
        <v>45716</v>
      </c>
      <c r="I1289" s="1">
        <v>0</v>
      </c>
      <c r="J1289" s="1">
        <v>1</v>
      </c>
      <c r="K1289" s="1">
        <v>1</v>
      </c>
      <c r="L1289" s="1">
        <v>30</v>
      </c>
      <c r="M1289" s="1">
        <v>2</v>
      </c>
      <c r="N1289" s="1">
        <v>7.2</v>
      </c>
      <c r="O1289" s="1">
        <v>7.44</v>
      </c>
      <c r="P1289" s="1">
        <v>3000000</v>
      </c>
      <c r="Q1289" s="1">
        <v>93468</v>
      </c>
      <c r="R1289" s="1">
        <v>2925552</v>
      </c>
      <c r="S1289" s="1">
        <v>0</v>
      </c>
      <c r="T1289" s="1">
        <v>0</v>
      </c>
      <c r="U1289" s="1">
        <v>0</v>
      </c>
      <c r="W1289" s="1">
        <v>0</v>
      </c>
      <c r="X1289" s="1">
        <v>0</v>
      </c>
      <c r="Y1289" s="1">
        <v>0</v>
      </c>
      <c r="AB1289" s="275">
        <v>44651</v>
      </c>
      <c r="AC1289" s="1">
        <v>1</v>
      </c>
      <c r="AD1289" s="1" t="s">
        <v>2623</v>
      </c>
      <c r="AE1289" s="1">
        <v>1</v>
      </c>
      <c r="AF1289" s="1">
        <v>30</v>
      </c>
      <c r="AG1289" s="1">
        <v>0</v>
      </c>
      <c r="AN1289" s="1">
        <v>1</v>
      </c>
      <c r="AO1289" s="1">
        <v>1</v>
      </c>
      <c r="AR1289" s="276">
        <v>942073.67</v>
      </c>
      <c r="AS1289" s="1" t="s">
        <v>2657</v>
      </c>
      <c r="AT1289" s="1">
        <v>0</v>
      </c>
      <c r="AU1289" s="1">
        <v>0</v>
      </c>
      <c r="AX1289" s="1">
        <v>5</v>
      </c>
      <c r="BC1289" s="1">
        <v>1</v>
      </c>
      <c r="BD1289" s="1">
        <v>7</v>
      </c>
      <c r="BE1289" s="1">
        <v>2</v>
      </c>
      <c r="BF1289" s="296">
        <v>7431281.6095046792</v>
      </c>
    </row>
    <row r="1290" spans="1:58" x14ac:dyDescent="0.3">
      <c r="A1290" s="273">
        <f t="shared" si="69"/>
        <v>4307114</v>
      </c>
      <c r="B1290" s="1" t="s">
        <v>2621</v>
      </c>
      <c r="C1290" s="274">
        <v>29444644</v>
      </c>
      <c r="D1290" s="1">
        <v>144105</v>
      </c>
      <c r="E1290" s="1">
        <v>4</v>
      </c>
      <c r="F1290" s="1" t="s">
        <v>3100</v>
      </c>
      <c r="G1290" s="275">
        <v>43784</v>
      </c>
      <c r="H1290" s="275">
        <v>45626</v>
      </c>
      <c r="I1290" s="1">
        <v>0</v>
      </c>
      <c r="J1290" s="1">
        <v>1</v>
      </c>
      <c r="K1290" s="1">
        <v>32</v>
      </c>
      <c r="L1290" s="1">
        <v>30</v>
      </c>
      <c r="M1290" s="1">
        <v>2</v>
      </c>
      <c r="N1290" s="1">
        <v>9.48</v>
      </c>
      <c r="O1290" s="1">
        <v>9.9</v>
      </c>
      <c r="P1290" s="1">
        <v>30159603</v>
      </c>
      <c r="Q1290" s="1">
        <v>558871</v>
      </c>
      <c r="R1290" s="1">
        <v>17955424</v>
      </c>
      <c r="S1290" s="1">
        <v>0</v>
      </c>
      <c r="T1290" s="1">
        <v>0</v>
      </c>
      <c r="U1290" s="1">
        <v>0</v>
      </c>
      <c r="W1290" s="1">
        <v>0</v>
      </c>
      <c r="X1290" s="1">
        <v>0</v>
      </c>
      <c r="Y1290" s="1">
        <v>0</v>
      </c>
      <c r="Z1290" s="1" t="s">
        <v>2664</v>
      </c>
      <c r="AA1290" s="1" t="s">
        <v>3609</v>
      </c>
      <c r="AB1290" s="275">
        <v>44651</v>
      </c>
      <c r="AC1290" s="1">
        <v>1</v>
      </c>
      <c r="AD1290" s="1" t="s">
        <v>2623</v>
      </c>
      <c r="AE1290" s="1">
        <v>1</v>
      </c>
      <c r="AF1290" s="1">
        <v>30</v>
      </c>
      <c r="AG1290" s="1">
        <v>0</v>
      </c>
      <c r="AN1290" s="1">
        <v>1</v>
      </c>
      <c r="AO1290" s="1">
        <v>1</v>
      </c>
      <c r="AR1290" s="276">
        <v>1574287</v>
      </c>
      <c r="AS1290" s="1" t="s">
        <v>2624</v>
      </c>
      <c r="AT1290" s="1">
        <v>0</v>
      </c>
      <c r="AU1290" s="1">
        <v>0</v>
      </c>
      <c r="AV1290" s="1" t="s">
        <v>2625</v>
      </c>
      <c r="AW1290" s="1" t="s">
        <v>2626</v>
      </c>
      <c r="AX1290" s="1">
        <v>5</v>
      </c>
      <c r="BC1290" s="1">
        <v>1</v>
      </c>
      <c r="BD1290" s="1">
        <v>7</v>
      </c>
      <c r="BE1290" s="1">
        <v>2</v>
      </c>
      <c r="BF1290" s="296">
        <v>12074023</v>
      </c>
    </row>
    <row r="1291" spans="1:58" x14ac:dyDescent="0.3">
      <c r="A1291" s="273">
        <f t="shared" si="69"/>
        <v>2384883</v>
      </c>
      <c r="B1291" s="1" t="s">
        <v>2621</v>
      </c>
      <c r="C1291" s="274">
        <v>29462906</v>
      </c>
      <c r="D1291" s="1">
        <v>144205</v>
      </c>
      <c r="E1291" s="1">
        <v>4</v>
      </c>
      <c r="F1291" s="1" t="s">
        <v>3442</v>
      </c>
      <c r="G1291" s="275">
        <v>44061</v>
      </c>
      <c r="H1291" s="275">
        <v>44926</v>
      </c>
      <c r="I1291" s="1">
        <v>30</v>
      </c>
      <c r="J1291" s="1">
        <v>1</v>
      </c>
      <c r="K1291" s="1">
        <v>19</v>
      </c>
      <c r="L1291" s="1">
        <v>30</v>
      </c>
      <c r="M1291" s="1">
        <v>2</v>
      </c>
      <c r="N1291" s="1">
        <v>9</v>
      </c>
      <c r="O1291" s="1">
        <v>9.3800000000000008</v>
      </c>
      <c r="P1291" s="1">
        <v>8045948</v>
      </c>
      <c r="Q1291" s="1">
        <v>243178</v>
      </c>
      <c r="R1291" s="1">
        <v>2384883</v>
      </c>
      <c r="S1291" s="1">
        <v>34089</v>
      </c>
      <c r="T1291" s="1">
        <v>0</v>
      </c>
      <c r="U1291" s="1">
        <v>0</v>
      </c>
      <c r="W1291" s="1">
        <v>0</v>
      </c>
      <c r="X1291" s="1">
        <v>0</v>
      </c>
      <c r="Y1291" s="1">
        <v>0</v>
      </c>
      <c r="AB1291" s="275">
        <v>44620</v>
      </c>
      <c r="AC1291" s="1">
        <v>1</v>
      </c>
      <c r="AD1291" s="1" t="s">
        <v>2623</v>
      </c>
      <c r="AE1291" s="1">
        <v>1</v>
      </c>
      <c r="AF1291" s="1">
        <v>30</v>
      </c>
      <c r="AG1291" s="1">
        <v>450740</v>
      </c>
      <c r="AN1291" s="1">
        <v>1</v>
      </c>
      <c r="AO1291" s="1">
        <v>1</v>
      </c>
      <c r="AR1291" s="276">
        <v>0</v>
      </c>
      <c r="AS1291" s="1" t="s">
        <v>2677</v>
      </c>
      <c r="AT1291" s="1">
        <v>0</v>
      </c>
      <c r="AU1291" s="1">
        <v>0</v>
      </c>
      <c r="AX1291" s="1">
        <v>5</v>
      </c>
      <c r="BC1291" s="1">
        <v>1</v>
      </c>
      <c r="BD1291" s="1">
        <v>7</v>
      </c>
      <c r="BE1291" s="1">
        <v>2</v>
      </c>
      <c r="BF1291" s="296">
        <v>0</v>
      </c>
    </row>
    <row r="1292" spans="1:58" x14ac:dyDescent="0.3">
      <c r="A1292" s="273">
        <f t="shared" si="69"/>
        <v>1029272.44</v>
      </c>
      <c r="B1292" s="1" t="s">
        <v>2621</v>
      </c>
      <c r="C1292" s="274">
        <v>29464707</v>
      </c>
      <c r="D1292" s="1">
        <v>144205</v>
      </c>
      <c r="E1292" s="1">
        <v>4</v>
      </c>
      <c r="F1292" s="1" t="s">
        <v>5224</v>
      </c>
      <c r="G1292" s="275">
        <v>44539</v>
      </c>
      <c r="H1292" s="275">
        <v>45291</v>
      </c>
      <c r="I1292" s="1">
        <v>1</v>
      </c>
      <c r="J1292" s="1">
        <v>1</v>
      </c>
      <c r="K1292" s="1">
        <v>2</v>
      </c>
      <c r="L1292" s="1">
        <v>30</v>
      </c>
      <c r="M1292" s="1">
        <v>2</v>
      </c>
      <c r="N1292" s="1">
        <v>17.690000000000001</v>
      </c>
      <c r="O1292" s="1">
        <v>19.2</v>
      </c>
      <c r="P1292" s="1">
        <v>4000000</v>
      </c>
      <c r="Q1292" s="1">
        <v>99948</v>
      </c>
      <c r="R1292" s="1">
        <v>1880356</v>
      </c>
      <c r="S1292" s="1">
        <v>27735</v>
      </c>
      <c r="T1292" s="1">
        <v>0</v>
      </c>
      <c r="U1292" s="1">
        <v>0</v>
      </c>
      <c r="W1292" s="1">
        <v>0</v>
      </c>
      <c r="X1292" s="1">
        <v>0</v>
      </c>
      <c r="Y1292" s="1">
        <v>0</v>
      </c>
      <c r="AB1292" s="275">
        <v>44636</v>
      </c>
      <c r="AC1292" s="1">
        <v>1</v>
      </c>
      <c r="AD1292" s="1" t="s">
        <v>2623</v>
      </c>
      <c r="AE1292" s="1">
        <v>1</v>
      </c>
      <c r="AF1292" s="1">
        <v>30</v>
      </c>
      <c r="AG1292" s="1">
        <v>71581</v>
      </c>
      <c r="AN1292" s="1">
        <v>1</v>
      </c>
      <c r="AO1292" s="1">
        <v>1</v>
      </c>
      <c r="AR1292" s="276">
        <v>103873.56</v>
      </c>
      <c r="AS1292" s="1" t="s">
        <v>2657</v>
      </c>
      <c r="AT1292" s="1">
        <v>0</v>
      </c>
      <c r="AU1292" s="1">
        <v>0</v>
      </c>
      <c r="AX1292" s="1">
        <v>5</v>
      </c>
      <c r="BC1292" s="1">
        <v>1</v>
      </c>
      <c r="BD1292" s="1">
        <v>7</v>
      </c>
      <c r="BE1292" s="1">
        <v>2</v>
      </c>
      <c r="BF1292" s="296">
        <v>747210</v>
      </c>
    </row>
    <row r="1293" spans="1:58" x14ac:dyDescent="0.3">
      <c r="A1293" s="273">
        <f t="shared" si="69"/>
        <v>310530.80918611865</v>
      </c>
      <c r="B1293" s="1" t="s">
        <v>2621</v>
      </c>
      <c r="C1293" s="274">
        <v>29499644</v>
      </c>
      <c r="D1293" s="1">
        <v>144105</v>
      </c>
      <c r="E1293" s="1">
        <v>4</v>
      </c>
      <c r="F1293" s="1" t="s">
        <v>2847</v>
      </c>
      <c r="G1293" s="275">
        <v>43272</v>
      </c>
      <c r="H1293" s="275">
        <v>44742</v>
      </c>
      <c r="I1293" s="1">
        <v>0</v>
      </c>
      <c r="J1293" s="1">
        <v>1</v>
      </c>
      <c r="K1293" s="1">
        <v>41</v>
      </c>
      <c r="L1293" s="1">
        <v>30</v>
      </c>
      <c r="M1293" s="1">
        <v>2</v>
      </c>
      <c r="N1293" s="1">
        <v>10.44</v>
      </c>
      <c r="O1293" s="1">
        <v>10.95</v>
      </c>
      <c r="P1293" s="1">
        <v>50079363</v>
      </c>
      <c r="Q1293" s="1">
        <v>1026074</v>
      </c>
      <c r="R1293" s="1">
        <v>3025451</v>
      </c>
      <c r="S1293" s="1">
        <v>0</v>
      </c>
      <c r="T1293" s="1">
        <v>0</v>
      </c>
      <c r="U1293" s="1">
        <v>0</v>
      </c>
      <c r="W1293" s="1">
        <v>0</v>
      </c>
      <c r="X1293" s="1">
        <v>0</v>
      </c>
      <c r="Y1293" s="1">
        <v>0</v>
      </c>
      <c r="AB1293" s="275">
        <v>44651</v>
      </c>
      <c r="AC1293" s="1">
        <v>1</v>
      </c>
      <c r="AD1293" s="1" t="s">
        <v>2623</v>
      </c>
      <c r="AE1293" s="1">
        <v>1</v>
      </c>
      <c r="AF1293" s="1">
        <v>30</v>
      </c>
      <c r="AG1293" s="1">
        <v>0</v>
      </c>
      <c r="AN1293" s="1">
        <v>1</v>
      </c>
      <c r="AO1293" s="1">
        <v>1</v>
      </c>
      <c r="AR1293" s="276">
        <v>296850.3</v>
      </c>
      <c r="AS1293" s="1" t="s">
        <v>2624</v>
      </c>
      <c r="AT1293" s="1">
        <v>0</v>
      </c>
      <c r="AU1293" s="1">
        <v>0</v>
      </c>
      <c r="AV1293" s="1" t="s">
        <v>2625</v>
      </c>
      <c r="AW1293" s="1" t="s">
        <v>2626</v>
      </c>
      <c r="AX1293" s="1">
        <v>5</v>
      </c>
      <c r="BC1293" s="1">
        <v>1</v>
      </c>
      <c r="BD1293" s="1">
        <v>7</v>
      </c>
      <c r="BE1293" s="1">
        <v>2</v>
      </c>
      <c r="BF1293" s="296">
        <v>2418069.8908138815</v>
      </c>
    </row>
    <row r="1294" spans="1:58" x14ac:dyDescent="0.3">
      <c r="A1294" s="273">
        <f t="shared" si="69"/>
        <v>2021503.1130705215</v>
      </c>
      <c r="B1294" s="1" t="s">
        <v>2621</v>
      </c>
      <c r="C1294" s="274">
        <v>29499644</v>
      </c>
      <c r="D1294" s="1">
        <v>144105</v>
      </c>
      <c r="E1294" s="1">
        <v>4</v>
      </c>
      <c r="F1294" s="1" t="s">
        <v>3270</v>
      </c>
      <c r="G1294" s="275">
        <v>44000</v>
      </c>
      <c r="H1294" s="275">
        <v>45504</v>
      </c>
      <c r="I1294" s="1">
        <v>0</v>
      </c>
      <c r="J1294" s="1">
        <v>1</v>
      </c>
      <c r="K1294" s="1">
        <v>23</v>
      </c>
      <c r="L1294" s="1">
        <v>30</v>
      </c>
      <c r="M1294" s="1">
        <v>2</v>
      </c>
      <c r="N1294" s="1">
        <v>9</v>
      </c>
      <c r="O1294" s="1">
        <v>9.3800000000000008</v>
      </c>
      <c r="P1294" s="1">
        <v>30351429</v>
      </c>
      <c r="Q1294" s="1">
        <v>452087</v>
      </c>
      <c r="R1294" s="1">
        <v>19693090</v>
      </c>
      <c r="S1294" s="1">
        <v>0</v>
      </c>
      <c r="T1294" s="1">
        <v>0</v>
      </c>
      <c r="U1294" s="1">
        <v>0</v>
      </c>
      <c r="W1294" s="1">
        <v>0</v>
      </c>
      <c r="X1294" s="1">
        <v>0</v>
      </c>
      <c r="Y1294" s="1">
        <v>0</v>
      </c>
      <c r="Z1294" s="1" t="s">
        <v>5718</v>
      </c>
      <c r="AA1294" s="1" t="s">
        <v>2807</v>
      </c>
      <c r="AB1294" s="275">
        <v>44651</v>
      </c>
      <c r="AC1294" s="1">
        <v>1</v>
      </c>
      <c r="AD1294" s="1" t="s">
        <v>2623</v>
      </c>
      <c r="AE1294" s="1">
        <v>1</v>
      </c>
      <c r="AF1294" s="1">
        <v>30</v>
      </c>
      <c r="AG1294" s="1">
        <v>0</v>
      </c>
      <c r="AN1294" s="1">
        <v>1</v>
      </c>
      <c r="AO1294" s="1">
        <v>1</v>
      </c>
      <c r="AR1294" s="276">
        <v>1932026.74</v>
      </c>
      <c r="AS1294" s="1" t="s">
        <v>2677</v>
      </c>
      <c r="AT1294" s="1">
        <v>0</v>
      </c>
      <c r="AU1294" s="1">
        <v>0</v>
      </c>
      <c r="AV1294" s="1" t="s">
        <v>2625</v>
      </c>
      <c r="AW1294" s="1" t="s">
        <v>2626</v>
      </c>
      <c r="AX1294" s="1">
        <v>5</v>
      </c>
      <c r="BC1294" s="1">
        <v>1</v>
      </c>
      <c r="BD1294" s="1">
        <v>7</v>
      </c>
      <c r="BE1294" s="1">
        <v>2</v>
      </c>
      <c r="BF1294" s="296">
        <v>15739560.14692948</v>
      </c>
    </row>
    <row r="1295" spans="1:58" x14ac:dyDescent="0.3">
      <c r="A1295" s="273">
        <f t="shared" si="69"/>
        <v>937503.60774336383</v>
      </c>
      <c r="B1295" s="1" t="s">
        <v>2621</v>
      </c>
      <c r="C1295" s="274">
        <v>29499644</v>
      </c>
      <c r="D1295" s="1">
        <v>144105</v>
      </c>
      <c r="E1295" s="1">
        <v>4</v>
      </c>
      <c r="F1295" s="1" t="s">
        <v>5135</v>
      </c>
      <c r="G1295" s="275">
        <v>44511</v>
      </c>
      <c r="H1295" s="275">
        <v>45260</v>
      </c>
      <c r="I1295" s="1">
        <v>0</v>
      </c>
      <c r="J1295" s="1">
        <v>1</v>
      </c>
      <c r="K1295" s="1">
        <v>4</v>
      </c>
      <c r="L1295" s="1">
        <v>30</v>
      </c>
      <c r="M1295" s="1">
        <v>2</v>
      </c>
      <c r="N1295" s="1">
        <v>9</v>
      </c>
      <c r="O1295" s="1">
        <v>9.3800000000000008</v>
      </c>
      <c r="P1295" s="1">
        <v>10065009</v>
      </c>
      <c r="Q1295" s="1">
        <v>308950</v>
      </c>
      <c r="R1295" s="1">
        <v>9133814</v>
      </c>
      <c r="S1295" s="1">
        <v>0</v>
      </c>
      <c r="T1295" s="1">
        <v>0</v>
      </c>
      <c r="U1295" s="1">
        <v>0</v>
      </c>
      <c r="W1295" s="1">
        <v>0</v>
      </c>
      <c r="X1295" s="1">
        <v>0</v>
      </c>
      <c r="Y1295" s="1">
        <v>0</v>
      </c>
      <c r="Z1295" s="1" t="s">
        <v>5136</v>
      </c>
      <c r="AA1295" s="1" t="s">
        <v>3609</v>
      </c>
      <c r="AB1295" s="275">
        <v>44651</v>
      </c>
      <c r="AC1295" s="1">
        <v>1</v>
      </c>
      <c r="AD1295" s="1" t="s">
        <v>2623</v>
      </c>
      <c r="AE1295" s="1">
        <v>1</v>
      </c>
      <c r="AF1295" s="1">
        <v>30</v>
      </c>
      <c r="AG1295" s="1">
        <v>0</v>
      </c>
      <c r="AN1295" s="1">
        <v>1</v>
      </c>
      <c r="AO1295" s="1">
        <v>1</v>
      </c>
      <c r="AR1295" s="276">
        <v>896175.43</v>
      </c>
      <c r="AS1295" s="1" t="s">
        <v>2677</v>
      </c>
      <c r="AT1295" s="1">
        <v>0</v>
      </c>
      <c r="AU1295" s="1">
        <v>0</v>
      </c>
      <c r="AV1295" s="1" t="s">
        <v>2625</v>
      </c>
      <c r="AW1295" s="1" t="s">
        <v>2626</v>
      </c>
      <c r="AX1295" s="1">
        <v>5</v>
      </c>
      <c r="BC1295" s="1">
        <v>1</v>
      </c>
      <c r="BD1295" s="1">
        <v>7</v>
      </c>
      <c r="BE1295" s="1">
        <v>2</v>
      </c>
      <c r="BF1295" s="296">
        <v>7300134.9622566365</v>
      </c>
    </row>
    <row r="1296" spans="1:58" x14ac:dyDescent="0.3">
      <c r="A1296" s="273">
        <f t="shared" si="69"/>
        <v>581669.70697543398</v>
      </c>
      <c r="B1296" s="1" t="s">
        <v>2621</v>
      </c>
      <c r="C1296" s="282">
        <v>29446426</v>
      </c>
      <c r="D1296" s="149">
        <v>141105</v>
      </c>
      <c r="E1296" s="149">
        <v>4</v>
      </c>
      <c r="F1296" s="149" t="s">
        <v>2849</v>
      </c>
      <c r="G1296" s="283">
        <v>42880</v>
      </c>
      <c r="H1296" s="283">
        <v>45535</v>
      </c>
      <c r="I1296" s="149">
        <v>0</v>
      </c>
      <c r="J1296" s="149">
        <v>1</v>
      </c>
      <c r="K1296" s="149">
        <v>41</v>
      </c>
      <c r="L1296" s="149">
        <v>30</v>
      </c>
      <c r="M1296" s="149">
        <v>2</v>
      </c>
      <c r="N1296" s="149">
        <v>10.79</v>
      </c>
      <c r="O1296" s="149">
        <v>11.35</v>
      </c>
      <c r="P1296" s="149">
        <v>66648776</v>
      </c>
      <c r="Q1296" s="149">
        <v>829049</v>
      </c>
      <c r="R1296" s="149">
        <v>25877302</v>
      </c>
      <c r="S1296" s="149">
        <v>0</v>
      </c>
      <c r="T1296" s="149">
        <v>0</v>
      </c>
      <c r="U1296" s="149">
        <v>144365557.74000001</v>
      </c>
      <c r="V1296" s="149">
        <v>43585</v>
      </c>
      <c r="W1296" s="149">
        <v>0</v>
      </c>
      <c r="X1296" s="149">
        <v>0</v>
      </c>
      <c r="Y1296" s="149">
        <v>0</v>
      </c>
      <c r="Z1296" s="149" t="s">
        <v>5645</v>
      </c>
      <c r="AA1296" s="149" t="s">
        <v>3609</v>
      </c>
      <c r="AB1296" s="283">
        <v>44651</v>
      </c>
      <c r="AC1296" s="149">
        <v>2</v>
      </c>
      <c r="AD1296" s="149" t="s">
        <v>2623</v>
      </c>
      <c r="AE1296" s="149">
        <v>1</v>
      </c>
      <c r="AF1296" s="149">
        <v>30</v>
      </c>
      <c r="AG1296" s="149">
        <v>0</v>
      </c>
      <c r="AH1296" s="149"/>
      <c r="AI1296" s="149"/>
      <c r="AJ1296" s="149"/>
      <c r="AK1296" s="149"/>
      <c r="AL1296" s="149"/>
      <c r="AM1296" s="149"/>
      <c r="AN1296" s="149">
        <v>1</v>
      </c>
      <c r="AO1296" s="149">
        <v>1</v>
      </c>
      <c r="AP1296" s="149"/>
      <c r="AQ1296" s="149"/>
      <c r="AR1296" s="284">
        <v>2882166.54</v>
      </c>
      <c r="AS1296" s="1" t="s">
        <v>2624</v>
      </c>
      <c r="AT1296" s="1">
        <v>0</v>
      </c>
      <c r="AU1296" s="1">
        <v>0</v>
      </c>
      <c r="AV1296" s="1" t="s">
        <v>2625</v>
      </c>
      <c r="AW1296" s="1" t="s">
        <v>2626</v>
      </c>
      <c r="AX1296" s="1">
        <v>5</v>
      </c>
      <c r="BC1296" s="1">
        <v>1</v>
      </c>
      <c r="BD1296" s="1">
        <v>7</v>
      </c>
      <c r="BE1296" s="1">
        <v>2</v>
      </c>
      <c r="BF1296" s="296">
        <v>22413465.753024567</v>
      </c>
    </row>
    <row r="1297" spans="1:58" x14ac:dyDescent="0.3">
      <c r="A1297" s="273">
        <f t="shared" si="69"/>
        <v>14335.533024565782</v>
      </c>
      <c r="B1297" s="1" t="s">
        <v>2621</v>
      </c>
      <c r="C1297" s="274">
        <v>29446426</v>
      </c>
      <c r="D1297" s="1">
        <v>141205</v>
      </c>
      <c r="E1297" s="1">
        <v>4</v>
      </c>
      <c r="F1297" s="1" t="s">
        <v>3758</v>
      </c>
      <c r="G1297" s="275">
        <v>44106</v>
      </c>
      <c r="H1297" s="275">
        <v>44865</v>
      </c>
      <c r="I1297" s="1">
        <v>0</v>
      </c>
      <c r="J1297" s="1">
        <v>1</v>
      </c>
      <c r="K1297" s="1">
        <v>17</v>
      </c>
      <c r="L1297" s="1">
        <v>30</v>
      </c>
      <c r="M1297" s="1">
        <v>2</v>
      </c>
      <c r="N1297" s="1">
        <v>9</v>
      </c>
      <c r="O1297" s="1">
        <v>9.3800000000000008</v>
      </c>
      <c r="P1297" s="1">
        <v>2031672</v>
      </c>
      <c r="Q1297" s="1">
        <v>93193</v>
      </c>
      <c r="R1297" s="1">
        <v>632371</v>
      </c>
      <c r="S1297" s="1">
        <v>0</v>
      </c>
      <c r="T1297" s="1">
        <v>0</v>
      </c>
      <c r="U1297" s="1">
        <v>3527902.26</v>
      </c>
      <c r="V1297" s="1">
        <v>43585</v>
      </c>
      <c r="W1297" s="1">
        <v>0</v>
      </c>
      <c r="X1297" s="1">
        <v>0</v>
      </c>
      <c r="Y1297" s="1">
        <v>0</v>
      </c>
      <c r="AB1297" s="275">
        <v>44651</v>
      </c>
      <c r="AC1297" s="1">
        <v>2</v>
      </c>
      <c r="AD1297" s="1" t="s">
        <v>2623</v>
      </c>
      <c r="AE1297" s="1">
        <v>1</v>
      </c>
      <c r="AF1297" s="1">
        <v>30</v>
      </c>
      <c r="AG1297" s="1">
        <v>0</v>
      </c>
      <c r="AN1297" s="1">
        <v>1</v>
      </c>
      <c r="AO1297" s="1">
        <v>1</v>
      </c>
      <c r="AR1297" s="276">
        <v>70311.22</v>
      </c>
      <c r="AS1297" s="1" t="s">
        <v>2632</v>
      </c>
      <c r="AT1297" s="1">
        <v>0</v>
      </c>
      <c r="AU1297" s="1">
        <v>0</v>
      </c>
      <c r="AX1297" s="1">
        <v>5</v>
      </c>
      <c r="BC1297" s="1">
        <v>1</v>
      </c>
      <c r="BD1297" s="1">
        <v>7</v>
      </c>
      <c r="BE1297" s="1">
        <v>2</v>
      </c>
      <c r="BF1297" s="296">
        <v>547724.24697543425</v>
      </c>
    </row>
    <row r="1298" spans="1:58" x14ac:dyDescent="0.3">
      <c r="A1298" s="273">
        <f t="shared" si="69"/>
        <v>3856920.0348025132</v>
      </c>
      <c r="B1298" s="1" t="s">
        <v>2621</v>
      </c>
      <c r="C1298" s="274">
        <v>29476090</v>
      </c>
      <c r="D1298" s="1">
        <v>144205</v>
      </c>
      <c r="E1298" s="1">
        <v>4</v>
      </c>
      <c r="F1298" s="1" t="s">
        <v>3147</v>
      </c>
      <c r="G1298" s="275">
        <v>43664</v>
      </c>
      <c r="H1298" s="275">
        <v>51013</v>
      </c>
      <c r="I1298" s="1">
        <v>0</v>
      </c>
      <c r="J1298" s="1">
        <v>1</v>
      </c>
      <c r="K1298" s="1">
        <v>0</v>
      </c>
      <c r="L1298" s="1">
        <v>360</v>
      </c>
      <c r="M1298" s="1">
        <v>2</v>
      </c>
      <c r="N1298" s="1">
        <v>0.01</v>
      </c>
      <c r="O1298" s="1">
        <v>0.01</v>
      </c>
      <c r="P1298" s="1">
        <v>9626683</v>
      </c>
      <c r="Q1298" s="1">
        <v>9627646</v>
      </c>
      <c r="R1298" s="1">
        <v>8539111</v>
      </c>
      <c r="S1298" s="1">
        <v>0</v>
      </c>
      <c r="T1298" s="1">
        <v>0</v>
      </c>
      <c r="U1298" s="1">
        <v>0</v>
      </c>
      <c r="W1298" s="1">
        <v>0</v>
      </c>
      <c r="X1298" s="1">
        <v>0</v>
      </c>
      <c r="Y1298" s="1">
        <v>0</v>
      </c>
      <c r="AB1298" s="275">
        <v>44644</v>
      </c>
      <c r="AC1298" s="1">
        <v>1</v>
      </c>
      <c r="AD1298" s="1" t="s">
        <v>2623</v>
      </c>
      <c r="AE1298" s="1">
        <v>1</v>
      </c>
      <c r="AF1298" s="1">
        <v>360</v>
      </c>
      <c r="AG1298" s="1">
        <v>0</v>
      </c>
      <c r="AN1298" s="1">
        <v>1</v>
      </c>
      <c r="AO1298" s="1">
        <v>1</v>
      </c>
      <c r="AR1298" s="276">
        <v>530648.69999999995</v>
      </c>
      <c r="AS1298" s="1" t="s">
        <v>2639</v>
      </c>
      <c r="AT1298" s="1">
        <v>0</v>
      </c>
      <c r="AU1298" s="1">
        <v>0</v>
      </c>
      <c r="AX1298" s="1">
        <v>5</v>
      </c>
      <c r="BC1298" s="1">
        <v>1</v>
      </c>
      <c r="BD1298" s="1">
        <v>7</v>
      </c>
      <c r="BE1298" s="1">
        <v>2</v>
      </c>
      <c r="BF1298" s="296">
        <v>4151542.2651974866</v>
      </c>
    </row>
    <row r="1299" spans="1:58" x14ac:dyDescent="0.3">
      <c r="A1299" s="273">
        <f t="shared" si="69"/>
        <v>5448249.9651974868</v>
      </c>
      <c r="B1299" s="1" t="s">
        <v>2621</v>
      </c>
      <c r="C1299" s="274">
        <v>29476090</v>
      </c>
      <c r="D1299" s="1">
        <v>144205</v>
      </c>
      <c r="E1299" s="1">
        <v>4</v>
      </c>
      <c r="F1299" s="1" t="s">
        <v>6310</v>
      </c>
      <c r="G1299" s="275">
        <v>44642</v>
      </c>
      <c r="H1299" s="275">
        <v>46112</v>
      </c>
      <c r="I1299" s="1">
        <v>0</v>
      </c>
      <c r="J1299" s="1">
        <v>1</v>
      </c>
      <c r="K1299" s="1">
        <v>0</v>
      </c>
      <c r="L1299" s="1">
        <v>30</v>
      </c>
      <c r="M1299" s="1">
        <v>2</v>
      </c>
      <c r="N1299" s="1">
        <v>10.199999999999999</v>
      </c>
      <c r="O1299" s="1">
        <v>10.69</v>
      </c>
      <c r="P1299" s="1">
        <v>12062223</v>
      </c>
      <c r="Q1299" s="1">
        <v>309435</v>
      </c>
      <c r="R1299" s="1">
        <v>12062223</v>
      </c>
      <c r="S1299" s="1">
        <v>0</v>
      </c>
      <c r="T1299" s="1">
        <v>0</v>
      </c>
      <c r="U1299" s="1">
        <v>0</v>
      </c>
      <c r="W1299" s="1">
        <v>0</v>
      </c>
      <c r="X1299" s="1">
        <v>0</v>
      </c>
      <c r="Y1299" s="1">
        <v>0</v>
      </c>
      <c r="AB1299" s="275">
        <v>44642</v>
      </c>
      <c r="AC1299" s="1">
        <v>1</v>
      </c>
      <c r="AD1299" s="1" t="s">
        <v>2623</v>
      </c>
      <c r="AE1299" s="1">
        <v>1</v>
      </c>
      <c r="AF1299" s="1">
        <v>30</v>
      </c>
      <c r="AG1299" s="1">
        <v>0</v>
      </c>
      <c r="AN1299" s="1">
        <v>1</v>
      </c>
      <c r="AO1299" s="1">
        <v>1</v>
      </c>
      <c r="AR1299" s="276">
        <v>749565.3</v>
      </c>
      <c r="AS1299" s="1" t="s">
        <v>2632</v>
      </c>
      <c r="AT1299" s="1">
        <v>0</v>
      </c>
      <c r="AU1299" s="1">
        <v>0</v>
      </c>
      <c r="AX1299" s="1">
        <v>5</v>
      </c>
      <c r="BC1299" s="1">
        <v>1</v>
      </c>
      <c r="BD1299" s="1">
        <v>7</v>
      </c>
      <c r="BE1299" s="1">
        <v>2</v>
      </c>
      <c r="BF1299" s="296">
        <v>5864407.7348025125</v>
      </c>
    </row>
    <row r="1300" spans="1:58" x14ac:dyDescent="0.3">
      <c r="A1300" s="273">
        <f t="shared" si="69"/>
        <v>101000.72532268954</v>
      </c>
      <c r="B1300" s="1" t="s">
        <v>2621</v>
      </c>
      <c r="C1300" s="274">
        <v>29602672</v>
      </c>
      <c r="D1300" s="1">
        <v>144205</v>
      </c>
      <c r="E1300" s="1">
        <v>4</v>
      </c>
      <c r="F1300" s="1" t="s">
        <v>3393</v>
      </c>
      <c r="G1300" s="275">
        <v>44090</v>
      </c>
      <c r="H1300" s="275">
        <v>44834</v>
      </c>
      <c r="I1300" s="1">
        <v>0</v>
      </c>
      <c r="J1300" s="1">
        <v>1</v>
      </c>
      <c r="K1300" s="1">
        <v>18</v>
      </c>
      <c r="L1300" s="1">
        <v>30</v>
      </c>
      <c r="M1300" s="1">
        <v>2</v>
      </c>
      <c r="N1300" s="1">
        <v>17.690000000000001</v>
      </c>
      <c r="O1300" s="1">
        <v>19.2</v>
      </c>
      <c r="P1300" s="1">
        <v>600000</v>
      </c>
      <c r="Q1300" s="1">
        <v>29984</v>
      </c>
      <c r="R1300" s="1">
        <v>170580</v>
      </c>
      <c r="S1300" s="1">
        <v>0</v>
      </c>
      <c r="T1300" s="1">
        <v>0</v>
      </c>
      <c r="U1300" s="1">
        <v>0</v>
      </c>
      <c r="W1300" s="1">
        <v>0</v>
      </c>
      <c r="X1300" s="1">
        <v>0</v>
      </c>
      <c r="Y1300" s="1">
        <v>0</v>
      </c>
      <c r="AB1300" s="275">
        <v>44635</v>
      </c>
      <c r="AC1300" s="1">
        <v>1</v>
      </c>
      <c r="AD1300" s="1" t="s">
        <v>2623</v>
      </c>
      <c r="AE1300" s="1">
        <v>1</v>
      </c>
      <c r="AF1300" s="1">
        <v>30</v>
      </c>
      <c r="AG1300" s="1">
        <v>0</v>
      </c>
      <c r="AN1300" s="1">
        <v>1</v>
      </c>
      <c r="AO1300" s="1">
        <v>1</v>
      </c>
      <c r="AR1300" s="276">
        <v>8642.94</v>
      </c>
      <c r="AS1300" s="1" t="s">
        <v>2657</v>
      </c>
      <c r="AT1300" s="1">
        <v>0</v>
      </c>
      <c r="AU1300" s="1">
        <v>0</v>
      </c>
      <c r="AX1300" s="1">
        <v>5</v>
      </c>
      <c r="BC1300" s="1">
        <v>1</v>
      </c>
      <c r="BD1300" s="1">
        <v>7</v>
      </c>
      <c r="BE1300" s="1">
        <v>2</v>
      </c>
      <c r="BF1300" s="296">
        <v>60936.334677310457</v>
      </c>
    </row>
    <row r="1301" spans="1:58" x14ac:dyDescent="0.3">
      <c r="A1301" s="273">
        <f t="shared" si="69"/>
        <v>68285.387738572084</v>
      </c>
      <c r="B1301" s="1" t="s">
        <v>2621</v>
      </c>
      <c r="C1301" s="274">
        <v>29602672</v>
      </c>
      <c r="D1301" s="1">
        <v>144205</v>
      </c>
      <c r="E1301" s="1">
        <v>4</v>
      </c>
      <c r="F1301" s="1" t="s">
        <v>3660</v>
      </c>
      <c r="G1301" s="275">
        <v>44054</v>
      </c>
      <c r="H1301" s="275">
        <v>44773</v>
      </c>
      <c r="I1301" s="1">
        <v>0</v>
      </c>
      <c r="J1301" s="1">
        <v>1</v>
      </c>
      <c r="K1301" s="1">
        <v>20</v>
      </c>
      <c r="L1301" s="1">
        <v>30</v>
      </c>
      <c r="M1301" s="1">
        <v>2</v>
      </c>
      <c r="N1301" s="1">
        <v>17.690000000000001</v>
      </c>
      <c r="O1301" s="1">
        <v>19.2</v>
      </c>
      <c r="P1301" s="1">
        <v>600000</v>
      </c>
      <c r="Q1301" s="1">
        <v>29984</v>
      </c>
      <c r="R1301" s="1">
        <v>115345</v>
      </c>
      <c r="S1301" s="1">
        <v>0</v>
      </c>
      <c r="T1301" s="1">
        <v>0</v>
      </c>
      <c r="U1301" s="1">
        <v>0</v>
      </c>
      <c r="W1301" s="1">
        <v>0</v>
      </c>
      <c r="X1301" s="1">
        <v>0</v>
      </c>
      <c r="Y1301" s="1">
        <v>0</v>
      </c>
      <c r="AB1301" s="275">
        <v>44635</v>
      </c>
      <c r="AC1301" s="1">
        <v>1</v>
      </c>
      <c r="AD1301" s="1" t="s">
        <v>2623</v>
      </c>
      <c r="AE1301" s="1">
        <v>1</v>
      </c>
      <c r="AF1301" s="1">
        <v>30</v>
      </c>
      <c r="AG1301" s="1">
        <v>0</v>
      </c>
      <c r="AN1301" s="1">
        <v>1</v>
      </c>
      <c r="AO1301" s="1">
        <v>1</v>
      </c>
      <c r="AP1301" s="275"/>
      <c r="AR1301" s="276">
        <v>5854.89</v>
      </c>
      <c r="AS1301" s="1" t="s">
        <v>2657</v>
      </c>
      <c r="AT1301" s="1">
        <v>0</v>
      </c>
      <c r="AU1301" s="1">
        <v>0</v>
      </c>
      <c r="AX1301" s="1">
        <v>5</v>
      </c>
      <c r="BC1301" s="1">
        <v>1</v>
      </c>
      <c r="BD1301" s="1">
        <v>7</v>
      </c>
      <c r="BE1301" s="1">
        <v>2</v>
      </c>
      <c r="BF1301" s="296">
        <v>41204.722261427924</v>
      </c>
    </row>
    <row r="1302" spans="1:58" x14ac:dyDescent="0.3">
      <c r="A1302" s="273">
        <f t="shared" si="69"/>
        <v>634758.18915160792</v>
      </c>
      <c r="B1302" s="1" t="s">
        <v>2621</v>
      </c>
      <c r="C1302" s="274">
        <v>29602672</v>
      </c>
      <c r="D1302" s="1">
        <v>144205</v>
      </c>
      <c r="E1302" s="1">
        <v>4</v>
      </c>
      <c r="F1302" s="1" t="s">
        <v>5448</v>
      </c>
      <c r="G1302" s="275">
        <v>44550</v>
      </c>
      <c r="H1302" s="275">
        <v>45291</v>
      </c>
      <c r="I1302" s="1">
        <v>0</v>
      </c>
      <c r="J1302" s="1">
        <v>1</v>
      </c>
      <c r="K1302" s="1">
        <v>3</v>
      </c>
      <c r="L1302" s="1">
        <v>30</v>
      </c>
      <c r="M1302" s="1">
        <v>2</v>
      </c>
      <c r="N1302" s="1">
        <v>17.690000000000001</v>
      </c>
      <c r="O1302" s="1">
        <v>19.2</v>
      </c>
      <c r="P1302" s="1">
        <v>1200000</v>
      </c>
      <c r="Q1302" s="1">
        <v>59969</v>
      </c>
      <c r="R1302" s="1">
        <v>1072180</v>
      </c>
      <c r="S1302" s="1">
        <v>0</v>
      </c>
      <c r="T1302" s="1">
        <v>0</v>
      </c>
      <c r="U1302" s="1">
        <v>0</v>
      </c>
      <c r="W1302" s="1">
        <v>0</v>
      </c>
      <c r="X1302" s="1">
        <v>0</v>
      </c>
      <c r="Y1302" s="1">
        <v>0</v>
      </c>
      <c r="AB1302" s="275">
        <v>44635</v>
      </c>
      <c r="AC1302" s="1">
        <v>1</v>
      </c>
      <c r="AD1302" s="1" t="s">
        <v>2623</v>
      </c>
      <c r="AE1302" s="1">
        <v>1</v>
      </c>
      <c r="AF1302" s="1">
        <v>30</v>
      </c>
      <c r="AG1302" s="1">
        <v>0</v>
      </c>
      <c r="AN1302" s="1">
        <v>1</v>
      </c>
      <c r="AO1302" s="1">
        <v>1</v>
      </c>
      <c r="AR1302" s="276">
        <v>54406.69</v>
      </c>
      <c r="AS1302" s="1" t="s">
        <v>2657</v>
      </c>
      <c r="AT1302" s="1">
        <v>0</v>
      </c>
      <c r="AU1302" s="1">
        <v>0</v>
      </c>
      <c r="AX1302" s="1">
        <v>5</v>
      </c>
      <c r="BC1302" s="1">
        <v>1</v>
      </c>
      <c r="BD1302" s="1">
        <v>7</v>
      </c>
      <c r="BE1302" s="1">
        <v>2</v>
      </c>
      <c r="BF1302" s="296">
        <v>383015.12084839214</v>
      </c>
    </row>
    <row r="1303" spans="1:58" x14ac:dyDescent="0.3">
      <c r="A1303" s="273">
        <f t="shared" si="69"/>
        <v>3145674.1668227585</v>
      </c>
      <c r="B1303" s="1" t="s">
        <v>2621</v>
      </c>
      <c r="C1303" s="274">
        <v>29602672</v>
      </c>
      <c r="D1303" s="1">
        <v>144205</v>
      </c>
      <c r="E1303" s="1">
        <v>4</v>
      </c>
      <c r="F1303" s="1" t="s">
        <v>5400</v>
      </c>
      <c r="G1303" s="275">
        <v>44489</v>
      </c>
      <c r="H1303" s="275">
        <v>45596</v>
      </c>
      <c r="I1303" s="1">
        <v>0</v>
      </c>
      <c r="J1303" s="1">
        <v>1</v>
      </c>
      <c r="K1303" s="1">
        <v>5</v>
      </c>
      <c r="L1303" s="1">
        <v>30</v>
      </c>
      <c r="M1303" s="1">
        <v>2</v>
      </c>
      <c r="N1303" s="1">
        <v>10.199999999999999</v>
      </c>
      <c r="O1303" s="1">
        <v>10.69</v>
      </c>
      <c r="P1303" s="1">
        <v>6043312</v>
      </c>
      <c r="Q1303" s="1">
        <v>196717</v>
      </c>
      <c r="R1303" s="1">
        <v>5313315</v>
      </c>
      <c r="S1303" s="1">
        <v>0</v>
      </c>
      <c r="T1303" s="1">
        <v>0</v>
      </c>
      <c r="U1303" s="1">
        <v>0</v>
      </c>
      <c r="W1303" s="1">
        <v>0</v>
      </c>
      <c r="X1303" s="1">
        <v>0</v>
      </c>
      <c r="Y1303" s="1">
        <v>0</v>
      </c>
      <c r="AB1303" s="275">
        <v>44635</v>
      </c>
      <c r="AC1303" s="1">
        <v>1</v>
      </c>
      <c r="AD1303" s="1" t="s">
        <v>2623</v>
      </c>
      <c r="AE1303" s="1">
        <v>1</v>
      </c>
      <c r="AF1303" s="1">
        <v>30</v>
      </c>
      <c r="AG1303" s="1">
        <v>0</v>
      </c>
      <c r="AN1303" s="1">
        <v>1</v>
      </c>
      <c r="AO1303" s="1">
        <v>1</v>
      </c>
      <c r="AR1303" s="276">
        <v>269564.03000000003</v>
      </c>
      <c r="AS1303" s="1" t="s">
        <v>2632</v>
      </c>
      <c r="AT1303" s="1">
        <v>0</v>
      </c>
      <c r="AU1303" s="1">
        <v>0</v>
      </c>
      <c r="AX1303" s="1">
        <v>5</v>
      </c>
      <c r="BC1303" s="1">
        <v>1</v>
      </c>
      <c r="BD1303" s="1">
        <v>7</v>
      </c>
      <c r="BE1303" s="1">
        <v>2</v>
      </c>
      <c r="BF1303" s="296">
        <v>1898076.8031772415</v>
      </c>
    </row>
    <row r="1304" spans="1:58" x14ac:dyDescent="0.3">
      <c r="A1304" s="273">
        <f t="shared" si="69"/>
        <v>355232.34481072647</v>
      </c>
      <c r="B1304" s="1" t="s">
        <v>2621</v>
      </c>
      <c r="C1304" s="274">
        <v>29602672</v>
      </c>
      <c r="D1304" s="1">
        <v>144205</v>
      </c>
      <c r="E1304" s="1">
        <v>4</v>
      </c>
      <c r="F1304" s="1" t="s">
        <v>6331</v>
      </c>
      <c r="G1304" s="275">
        <v>44628</v>
      </c>
      <c r="H1304" s="275">
        <v>45382</v>
      </c>
      <c r="I1304" s="1">
        <v>0</v>
      </c>
      <c r="J1304" s="1">
        <v>1</v>
      </c>
      <c r="K1304" s="1">
        <v>0</v>
      </c>
      <c r="L1304" s="1">
        <v>30</v>
      </c>
      <c r="M1304" s="1">
        <v>2</v>
      </c>
      <c r="N1304" s="1">
        <v>17.690000000000001</v>
      </c>
      <c r="O1304" s="1">
        <v>19.2</v>
      </c>
      <c r="P1304" s="1">
        <v>600000</v>
      </c>
      <c r="Q1304" s="1">
        <v>29984</v>
      </c>
      <c r="R1304" s="1">
        <v>600000</v>
      </c>
      <c r="S1304" s="1">
        <v>6490</v>
      </c>
      <c r="T1304" s="1">
        <v>0</v>
      </c>
      <c r="U1304" s="1">
        <v>0</v>
      </c>
      <c r="W1304" s="1">
        <v>0</v>
      </c>
      <c r="X1304" s="1">
        <v>0</v>
      </c>
      <c r="Y1304" s="1">
        <v>0</v>
      </c>
      <c r="AB1304" s="275">
        <v>44628</v>
      </c>
      <c r="AC1304" s="1">
        <v>1</v>
      </c>
      <c r="AD1304" s="1" t="s">
        <v>2623</v>
      </c>
      <c r="AE1304" s="1">
        <v>1</v>
      </c>
      <c r="AF1304" s="1">
        <v>30</v>
      </c>
      <c r="AG1304" s="1">
        <v>0</v>
      </c>
      <c r="AN1304" s="1">
        <v>1</v>
      </c>
      <c r="AO1304" s="1">
        <v>1</v>
      </c>
      <c r="AR1304" s="276">
        <v>30429.51</v>
      </c>
      <c r="AS1304" s="1" t="s">
        <v>2657</v>
      </c>
      <c r="AT1304" s="1">
        <v>0</v>
      </c>
      <c r="AU1304" s="1">
        <v>0</v>
      </c>
      <c r="AX1304" s="1">
        <v>5</v>
      </c>
      <c r="BC1304" s="1">
        <v>1</v>
      </c>
      <c r="BD1304" s="1">
        <v>7</v>
      </c>
      <c r="BE1304" s="1">
        <v>2</v>
      </c>
      <c r="BF1304" s="296">
        <v>214338.14518927352</v>
      </c>
    </row>
    <row r="1305" spans="1:58" x14ac:dyDescent="0.3">
      <c r="A1305" s="273">
        <f t="shared" si="69"/>
        <v>342753.00615364546</v>
      </c>
      <c r="B1305" s="1" t="s">
        <v>2621</v>
      </c>
      <c r="C1305" s="274">
        <v>29602672</v>
      </c>
      <c r="D1305" s="1">
        <v>144205</v>
      </c>
      <c r="E1305" s="1">
        <v>4</v>
      </c>
      <c r="F1305" s="1" t="s">
        <v>6426</v>
      </c>
      <c r="G1305" s="275">
        <v>44607</v>
      </c>
      <c r="H1305" s="275">
        <v>45351</v>
      </c>
      <c r="I1305" s="1">
        <v>0</v>
      </c>
      <c r="J1305" s="1">
        <v>1</v>
      </c>
      <c r="K1305" s="1">
        <v>1</v>
      </c>
      <c r="L1305" s="1">
        <v>30</v>
      </c>
      <c r="M1305" s="1">
        <v>2</v>
      </c>
      <c r="N1305" s="1">
        <v>17.690000000000001</v>
      </c>
      <c r="O1305" s="1">
        <v>19.2</v>
      </c>
      <c r="P1305" s="1">
        <v>600000</v>
      </c>
      <c r="Q1305" s="1">
        <v>29986</v>
      </c>
      <c r="R1305" s="1">
        <v>578912</v>
      </c>
      <c r="S1305" s="1">
        <v>0</v>
      </c>
      <c r="T1305" s="1">
        <v>0</v>
      </c>
      <c r="U1305" s="1">
        <v>0</v>
      </c>
      <c r="W1305" s="1">
        <v>0</v>
      </c>
      <c r="X1305" s="1">
        <v>0</v>
      </c>
      <c r="Y1305" s="1">
        <v>0</v>
      </c>
      <c r="AB1305" s="275">
        <v>44635</v>
      </c>
      <c r="AC1305" s="1">
        <v>1</v>
      </c>
      <c r="AD1305" s="1" t="s">
        <v>2623</v>
      </c>
      <c r="AE1305" s="1">
        <v>1</v>
      </c>
      <c r="AF1305" s="1">
        <v>30</v>
      </c>
      <c r="AG1305" s="1">
        <v>0</v>
      </c>
      <c r="AN1305" s="1">
        <v>1</v>
      </c>
      <c r="AO1305" s="1">
        <v>1</v>
      </c>
      <c r="AR1305" s="276">
        <v>29354.12</v>
      </c>
      <c r="AS1305" s="1" t="s">
        <v>2657</v>
      </c>
      <c r="AT1305" s="1">
        <v>0</v>
      </c>
      <c r="AU1305" s="1">
        <v>0</v>
      </c>
      <c r="AX1305" s="1">
        <v>5</v>
      </c>
      <c r="BC1305" s="1">
        <v>1</v>
      </c>
      <c r="BD1305" s="1">
        <v>7</v>
      </c>
      <c r="BE1305" s="1">
        <v>2</v>
      </c>
      <c r="BF1305" s="296">
        <v>206804.87384635455</v>
      </c>
    </row>
    <row r="1306" spans="1:58" x14ac:dyDescent="0.3">
      <c r="A1306" s="273">
        <f t="shared" si="69"/>
        <v>0</v>
      </c>
      <c r="B1306" s="1" t="s">
        <v>2621</v>
      </c>
      <c r="C1306" s="274">
        <v>29604868</v>
      </c>
      <c r="D1306" s="1">
        <v>144205</v>
      </c>
      <c r="E1306" s="1">
        <v>4</v>
      </c>
      <c r="F1306" s="1" t="s">
        <v>6032</v>
      </c>
      <c r="G1306" s="275">
        <v>44603</v>
      </c>
      <c r="H1306" s="275">
        <v>45351</v>
      </c>
      <c r="I1306" s="1">
        <v>0</v>
      </c>
      <c r="J1306" s="1">
        <v>1</v>
      </c>
      <c r="K1306" s="1">
        <v>1</v>
      </c>
      <c r="L1306" s="1">
        <v>30</v>
      </c>
      <c r="M1306" s="1">
        <v>2</v>
      </c>
      <c r="N1306" s="1">
        <v>7.2</v>
      </c>
      <c r="O1306" s="1">
        <v>7.44</v>
      </c>
      <c r="P1306" s="1">
        <v>10055539</v>
      </c>
      <c r="Q1306" s="1">
        <v>452967</v>
      </c>
      <c r="R1306" s="1">
        <v>9666285</v>
      </c>
      <c r="S1306" s="1">
        <v>0</v>
      </c>
      <c r="T1306" s="1">
        <v>0</v>
      </c>
      <c r="U1306" s="1">
        <v>0</v>
      </c>
      <c r="W1306" s="1">
        <v>0</v>
      </c>
      <c r="X1306" s="1">
        <v>0</v>
      </c>
      <c r="Y1306" s="1">
        <v>0</v>
      </c>
      <c r="AB1306" s="275">
        <v>44651</v>
      </c>
      <c r="AC1306" s="1">
        <v>1</v>
      </c>
      <c r="AD1306" s="1" t="s">
        <v>2623</v>
      </c>
      <c r="AE1306" s="1">
        <v>1</v>
      </c>
      <c r="AF1306" s="1">
        <v>30</v>
      </c>
      <c r="AG1306" s="1">
        <v>0</v>
      </c>
      <c r="AN1306" s="1">
        <v>1</v>
      </c>
      <c r="AO1306" s="1">
        <v>1</v>
      </c>
      <c r="AR1306" s="276">
        <v>2856436</v>
      </c>
      <c r="AS1306" s="1" t="s">
        <v>2632</v>
      </c>
      <c r="AT1306" s="1">
        <v>0</v>
      </c>
      <c r="AU1306" s="1">
        <v>0</v>
      </c>
      <c r="AX1306" s="1">
        <v>5</v>
      </c>
      <c r="BC1306" s="1">
        <v>1</v>
      </c>
      <c r="BD1306" s="1">
        <v>7</v>
      </c>
      <c r="BE1306" s="1">
        <v>2</v>
      </c>
      <c r="BF1306" s="296">
        <v>21022700</v>
      </c>
    </row>
    <row r="1307" spans="1:58" x14ac:dyDescent="0.3">
      <c r="A1307" s="273">
        <f t="shared" si="69"/>
        <v>0</v>
      </c>
      <c r="B1307" s="1" t="s">
        <v>2621</v>
      </c>
      <c r="C1307" s="274">
        <v>29648498</v>
      </c>
      <c r="D1307" s="1">
        <v>144105</v>
      </c>
      <c r="E1307" s="1">
        <v>4</v>
      </c>
      <c r="F1307" s="1" t="s">
        <v>2669</v>
      </c>
      <c r="G1307" s="275">
        <v>43209</v>
      </c>
      <c r="H1307" s="275">
        <v>45016</v>
      </c>
      <c r="I1307" s="1">
        <v>30</v>
      </c>
      <c r="J1307" s="1">
        <v>1</v>
      </c>
      <c r="K1307" s="1">
        <v>34</v>
      </c>
      <c r="L1307" s="1">
        <v>30</v>
      </c>
      <c r="M1307" s="1">
        <v>2</v>
      </c>
      <c r="N1307" s="1">
        <v>9.36</v>
      </c>
      <c r="O1307" s="1">
        <v>9.77</v>
      </c>
      <c r="P1307" s="1">
        <v>32130582</v>
      </c>
      <c r="Q1307" s="1">
        <v>672606</v>
      </c>
      <c r="R1307" s="1">
        <v>8589678</v>
      </c>
      <c r="S1307" s="1">
        <v>62627</v>
      </c>
      <c r="T1307" s="1">
        <v>0</v>
      </c>
      <c r="U1307" s="1">
        <v>0</v>
      </c>
      <c r="W1307" s="1">
        <v>0</v>
      </c>
      <c r="X1307" s="1">
        <v>0</v>
      </c>
      <c r="Y1307" s="1">
        <v>0</v>
      </c>
      <c r="AB1307" s="275">
        <v>44621</v>
      </c>
      <c r="AC1307" s="1">
        <v>1</v>
      </c>
      <c r="AD1307" s="1" t="s">
        <v>2623</v>
      </c>
      <c r="AE1307" s="1">
        <v>1</v>
      </c>
      <c r="AF1307" s="1">
        <v>30</v>
      </c>
      <c r="AG1307" s="1">
        <v>1170516</v>
      </c>
      <c r="AN1307" s="1">
        <v>1</v>
      </c>
      <c r="AO1307" s="1">
        <v>1</v>
      </c>
      <c r="AR1307" s="276">
        <v>1183309.3500000001</v>
      </c>
      <c r="AS1307" s="1" t="s">
        <v>2624</v>
      </c>
      <c r="AT1307" s="1">
        <v>0</v>
      </c>
      <c r="AU1307" s="1">
        <v>0</v>
      </c>
      <c r="AV1307" s="1" t="s">
        <v>2670</v>
      </c>
      <c r="AW1307" s="1" t="s">
        <v>5681</v>
      </c>
      <c r="AX1307" s="1">
        <v>5</v>
      </c>
      <c r="BC1307" s="1">
        <v>1</v>
      </c>
      <c r="BD1307" s="1">
        <v>7</v>
      </c>
      <c r="BE1307" s="1">
        <v>2</v>
      </c>
      <c r="BF1307" s="296">
        <v>9009251.9595416728</v>
      </c>
    </row>
    <row r="1308" spans="1:58" x14ac:dyDescent="0.3">
      <c r="A1308" s="273">
        <f t="shared" si="69"/>
        <v>0</v>
      </c>
      <c r="B1308" s="1" t="s">
        <v>2621</v>
      </c>
      <c r="C1308" s="274">
        <v>29648498</v>
      </c>
      <c r="D1308" s="1">
        <v>144205</v>
      </c>
      <c r="E1308" s="1">
        <v>4</v>
      </c>
      <c r="F1308" s="1" t="s">
        <v>4809</v>
      </c>
      <c r="G1308" s="275">
        <v>44393</v>
      </c>
      <c r="H1308" s="275">
        <v>45382</v>
      </c>
      <c r="I1308" s="1">
        <v>0</v>
      </c>
      <c r="J1308" s="1">
        <v>1</v>
      </c>
      <c r="K1308" s="1">
        <v>8</v>
      </c>
      <c r="L1308" s="1">
        <v>30</v>
      </c>
      <c r="M1308" s="1">
        <v>2</v>
      </c>
      <c r="N1308" s="1">
        <v>17.690000000000001</v>
      </c>
      <c r="O1308" s="1">
        <v>19.2</v>
      </c>
      <c r="P1308" s="1">
        <v>5000000</v>
      </c>
      <c r="Q1308" s="1">
        <v>198141</v>
      </c>
      <c r="R1308" s="1">
        <v>3962942</v>
      </c>
      <c r="S1308" s="1">
        <v>0</v>
      </c>
      <c r="T1308" s="1">
        <v>0</v>
      </c>
      <c r="U1308" s="1">
        <v>0</v>
      </c>
      <c r="W1308" s="1">
        <v>0</v>
      </c>
      <c r="X1308" s="1">
        <v>0</v>
      </c>
      <c r="Y1308" s="1">
        <v>0</v>
      </c>
      <c r="AB1308" s="275">
        <v>44621</v>
      </c>
      <c r="AC1308" s="1">
        <v>1</v>
      </c>
      <c r="AD1308" s="1" t="s">
        <v>2623</v>
      </c>
      <c r="AE1308" s="1">
        <v>1</v>
      </c>
      <c r="AF1308" s="1">
        <v>30</v>
      </c>
      <c r="AG1308" s="1">
        <v>0</v>
      </c>
      <c r="AN1308" s="1">
        <v>1</v>
      </c>
      <c r="AO1308" s="1">
        <v>1</v>
      </c>
      <c r="AR1308" s="276">
        <v>545916.65</v>
      </c>
      <c r="AS1308" s="1" t="s">
        <v>2657</v>
      </c>
      <c r="AT1308" s="1">
        <v>0</v>
      </c>
      <c r="AU1308" s="1">
        <v>0</v>
      </c>
      <c r="AX1308" s="1">
        <v>5</v>
      </c>
      <c r="BC1308" s="1">
        <v>1</v>
      </c>
      <c r="BD1308" s="1">
        <v>7</v>
      </c>
      <c r="BE1308" s="1">
        <v>2</v>
      </c>
      <c r="BF1308" s="296">
        <v>4156517.0404583267</v>
      </c>
    </row>
    <row r="1309" spans="1:58" x14ac:dyDescent="0.3">
      <c r="A1309" s="273">
        <f t="shared" si="69"/>
        <v>0</v>
      </c>
      <c r="B1309" s="1" t="s">
        <v>2621</v>
      </c>
      <c r="C1309" s="274">
        <v>29648842</v>
      </c>
      <c r="D1309" s="1">
        <v>144205</v>
      </c>
      <c r="E1309" s="1">
        <v>4</v>
      </c>
      <c r="F1309" s="1" t="s">
        <v>4797</v>
      </c>
      <c r="G1309" s="275">
        <v>44439</v>
      </c>
      <c r="H1309" s="275">
        <v>45169</v>
      </c>
      <c r="I1309" s="1">
        <v>1</v>
      </c>
      <c r="J1309" s="1">
        <v>1</v>
      </c>
      <c r="K1309" s="1">
        <v>6</v>
      </c>
      <c r="L1309" s="1">
        <v>30</v>
      </c>
      <c r="M1309" s="1">
        <v>2</v>
      </c>
      <c r="N1309" s="1">
        <v>9</v>
      </c>
      <c r="O1309" s="1">
        <v>9.3800000000000008</v>
      </c>
      <c r="P1309" s="1">
        <v>3184556</v>
      </c>
      <c r="Q1309" s="1">
        <v>146075</v>
      </c>
      <c r="R1309" s="1">
        <v>2443444</v>
      </c>
      <c r="S1309" s="1">
        <v>18326</v>
      </c>
      <c r="T1309" s="1">
        <v>0</v>
      </c>
      <c r="U1309" s="1">
        <v>0</v>
      </c>
      <c r="W1309" s="1">
        <v>0</v>
      </c>
      <c r="X1309" s="1">
        <v>0</v>
      </c>
      <c r="Y1309" s="1">
        <v>0</v>
      </c>
      <c r="AB1309" s="275">
        <v>44620</v>
      </c>
      <c r="AC1309" s="1">
        <v>1</v>
      </c>
      <c r="AD1309" s="1" t="s">
        <v>2623</v>
      </c>
      <c r="AE1309" s="1">
        <v>1</v>
      </c>
      <c r="AF1309" s="1">
        <v>30</v>
      </c>
      <c r="AG1309" s="1">
        <v>126928</v>
      </c>
      <c r="AN1309" s="1">
        <v>1</v>
      </c>
      <c r="AO1309" s="1">
        <v>1</v>
      </c>
      <c r="AR1309" s="276">
        <v>640764</v>
      </c>
      <c r="AS1309" s="1" t="s">
        <v>2624</v>
      </c>
      <c r="AT1309" s="1">
        <v>0</v>
      </c>
      <c r="AU1309" s="1">
        <v>0</v>
      </c>
      <c r="AX1309" s="1">
        <v>5</v>
      </c>
      <c r="BC1309" s="1">
        <v>1</v>
      </c>
      <c r="BD1309" s="1">
        <v>7</v>
      </c>
      <c r="BE1309" s="1">
        <v>2</v>
      </c>
      <c r="BF1309" s="296">
        <v>4403157</v>
      </c>
    </row>
    <row r="1310" spans="1:58" x14ac:dyDescent="0.3">
      <c r="A1310" s="273">
        <f t="shared" si="69"/>
        <v>1202852.4650081103</v>
      </c>
      <c r="B1310" s="1" t="s">
        <v>2621</v>
      </c>
      <c r="C1310" s="274">
        <v>29667426</v>
      </c>
      <c r="D1310" s="1">
        <v>144215</v>
      </c>
      <c r="E1310" s="1">
        <v>4</v>
      </c>
      <c r="F1310" s="1" t="s">
        <v>4965</v>
      </c>
      <c r="G1310" s="275">
        <v>44442</v>
      </c>
      <c r="H1310" s="275">
        <v>44561</v>
      </c>
      <c r="I1310" s="1">
        <v>90</v>
      </c>
      <c r="J1310" s="1">
        <v>1</v>
      </c>
      <c r="K1310" s="1">
        <v>0</v>
      </c>
      <c r="L1310" s="1">
        <v>90</v>
      </c>
      <c r="M1310" s="1">
        <v>2</v>
      </c>
      <c r="N1310" s="1">
        <v>18.899999999999999</v>
      </c>
      <c r="O1310" s="1">
        <v>20.28</v>
      </c>
      <c r="P1310" s="1">
        <v>2239549</v>
      </c>
      <c r="Q1310" s="1">
        <v>2349301</v>
      </c>
      <c r="R1310" s="1">
        <v>2239549</v>
      </c>
      <c r="S1310" s="1">
        <v>107494</v>
      </c>
      <c r="T1310" s="1">
        <v>0</v>
      </c>
      <c r="U1310" s="1">
        <v>0</v>
      </c>
      <c r="W1310" s="1">
        <v>2148839</v>
      </c>
      <c r="X1310" s="1">
        <v>107494</v>
      </c>
      <c r="Y1310" s="1">
        <v>0</v>
      </c>
      <c r="AB1310" s="275">
        <v>44442</v>
      </c>
      <c r="AC1310" s="1">
        <v>1</v>
      </c>
      <c r="AD1310" s="1" t="s">
        <v>2623</v>
      </c>
      <c r="AE1310" s="1">
        <v>1</v>
      </c>
      <c r="AF1310" s="1">
        <v>90</v>
      </c>
      <c r="AG1310" s="1">
        <v>2239549</v>
      </c>
      <c r="AN1310" s="1">
        <v>1</v>
      </c>
      <c r="AO1310" s="1">
        <v>1</v>
      </c>
      <c r="AR1310" s="276">
        <v>129600.16</v>
      </c>
      <c r="AS1310" s="1" t="s">
        <v>2632</v>
      </c>
      <c r="AT1310" s="1">
        <v>0</v>
      </c>
      <c r="AU1310" s="1">
        <v>0</v>
      </c>
      <c r="AX1310" s="1">
        <v>5</v>
      </c>
      <c r="BC1310" s="1">
        <v>1</v>
      </c>
      <c r="BD1310" s="1">
        <v>7</v>
      </c>
      <c r="BE1310" s="1">
        <v>2</v>
      </c>
      <c r="BF1310" s="296">
        <v>907096.37499188969</v>
      </c>
    </row>
    <row r="1311" spans="1:58" x14ac:dyDescent="0.3">
      <c r="A1311" s="273">
        <f t="shared" si="69"/>
        <v>1191483.1814978938</v>
      </c>
      <c r="B1311" s="1" t="s">
        <v>2621</v>
      </c>
      <c r="C1311" s="274">
        <v>29667426</v>
      </c>
      <c r="D1311" s="1">
        <v>144215</v>
      </c>
      <c r="E1311" s="1">
        <v>4</v>
      </c>
      <c r="F1311" s="1" t="s">
        <v>2850</v>
      </c>
      <c r="G1311" s="275">
        <v>43553</v>
      </c>
      <c r="H1311" s="275">
        <v>45382</v>
      </c>
      <c r="I1311" s="1">
        <v>60</v>
      </c>
      <c r="J1311" s="1">
        <v>1</v>
      </c>
      <c r="K1311" s="1">
        <v>38</v>
      </c>
      <c r="L1311" s="1">
        <v>30</v>
      </c>
      <c r="M1311" s="1">
        <v>2</v>
      </c>
      <c r="N1311" s="1">
        <v>12.72</v>
      </c>
      <c r="O1311" s="1">
        <v>13.48</v>
      </c>
      <c r="P1311" s="1">
        <v>5043173</v>
      </c>
      <c r="Q1311" s="1">
        <v>71681</v>
      </c>
      <c r="R1311" s="1">
        <v>2218395</v>
      </c>
      <c r="S1311" s="1">
        <v>69009</v>
      </c>
      <c r="T1311" s="1">
        <v>0</v>
      </c>
      <c r="U1311" s="1">
        <v>0</v>
      </c>
      <c r="W1311" s="1">
        <v>212854</v>
      </c>
      <c r="X1311" s="1">
        <v>69009</v>
      </c>
      <c r="Y1311" s="1">
        <v>0</v>
      </c>
      <c r="Z1311" s="1" t="s">
        <v>5357</v>
      </c>
      <c r="AA1311" s="1" t="s">
        <v>3609</v>
      </c>
      <c r="AB1311" s="275">
        <v>44561</v>
      </c>
      <c r="AC1311" s="1">
        <v>1</v>
      </c>
      <c r="AD1311" s="1" t="s">
        <v>2623</v>
      </c>
      <c r="AE1311" s="1">
        <v>1</v>
      </c>
      <c r="AF1311" s="1">
        <v>30</v>
      </c>
      <c r="AG1311" s="1">
        <v>146034</v>
      </c>
      <c r="AN1311" s="1">
        <v>1</v>
      </c>
      <c r="AO1311" s="1">
        <v>1</v>
      </c>
      <c r="AR1311" s="276">
        <v>128383.56</v>
      </c>
      <c r="AS1311" s="1" t="s">
        <v>2624</v>
      </c>
      <c r="AT1311" s="1">
        <v>0</v>
      </c>
      <c r="AU1311" s="1">
        <v>0</v>
      </c>
      <c r="AX1311" s="1">
        <v>5</v>
      </c>
      <c r="BC1311" s="1">
        <v>1</v>
      </c>
      <c r="BD1311" s="1">
        <v>7</v>
      </c>
      <c r="BE1311" s="1">
        <v>2</v>
      </c>
      <c r="BF1311" s="296">
        <v>898528.25850210618</v>
      </c>
    </row>
    <row r="1312" spans="1:58" x14ac:dyDescent="0.3">
      <c r="A1312" s="273">
        <f t="shared" si="69"/>
        <v>322273.64698921348</v>
      </c>
      <c r="B1312" s="1" t="s">
        <v>2621</v>
      </c>
      <c r="C1312" s="274">
        <v>29667426</v>
      </c>
      <c r="D1312" s="1">
        <v>144215</v>
      </c>
      <c r="E1312" s="1">
        <v>4</v>
      </c>
      <c r="F1312" s="1" t="s">
        <v>5335</v>
      </c>
      <c r="G1312" s="275">
        <v>44539</v>
      </c>
      <c r="H1312" s="275">
        <v>45473</v>
      </c>
      <c r="I1312" s="1">
        <v>60</v>
      </c>
      <c r="J1312" s="1">
        <v>1</v>
      </c>
      <c r="K1312" s="1">
        <v>0</v>
      </c>
      <c r="L1312" s="1">
        <v>30</v>
      </c>
      <c r="M1312" s="1">
        <v>2</v>
      </c>
      <c r="N1312" s="1">
        <v>17.690000000000001</v>
      </c>
      <c r="O1312" s="1">
        <v>19.2</v>
      </c>
      <c r="P1312" s="1">
        <v>600000</v>
      </c>
      <c r="Q1312" s="1">
        <v>25014</v>
      </c>
      <c r="R1312" s="1">
        <v>600000</v>
      </c>
      <c r="S1312" s="1">
        <v>32035</v>
      </c>
      <c r="T1312" s="1">
        <v>0</v>
      </c>
      <c r="U1312" s="1">
        <v>0</v>
      </c>
      <c r="W1312" s="1">
        <v>57570</v>
      </c>
      <c r="X1312" s="1">
        <v>32035</v>
      </c>
      <c r="Y1312" s="1">
        <v>0</v>
      </c>
      <c r="AB1312" s="275">
        <v>44539</v>
      </c>
      <c r="AC1312" s="1">
        <v>1</v>
      </c>
      <c r="AD1312" s="1" t="s">
        <v>2623</v>
      </c>
      <c r="AE1312" s="1">
        <v>1</v>
      </c>
      <c r="AF1312" s="1">
        <v>30</v>
      </c>
      <c r="AG1312" s="1">
        <v>48613</v>
      </c>
      <c r="AN1312" s="1">
        <v>1</v>
      </c>
      <c r="AO1312" s="1">
        <v>1</v>
      </c>
      <c r="AR1312" s="276">
        <v>34705.18</v>
      </c>
      <c r="AS1312" s="1" t="s">
        <v>2657</v>
      </c>
      <c r="AT1312" s="1">
        <v>0</v>
      </c>
      <c r="AU1312" s="1">
        <v>0</v>
      </c>
      <c r="AX1312" s="1">
        <v>5</v>
      </c>
      <c r="BC1312" s="1">
        <v>1</v>
      </c>
      <c r="BD1312" s="1">
        <v>7</v>
      </c>
      <c r="BE1312" s="1">
        <v>2</v>
      </c>
      <c r="BF1312" s="296">
        <v>243021.17301078647</v>
      </c>
    </row>
    <row r="1313" spans="1:58" x14ac:dyDescent="0.3">
      <c r="A1313" s="273">
        <f t="shared" si="69"/>
        <v>143565.1708357188</v>
      </c>
      <c r="B1313" s="1" t="s">
        <v>2621</v>
      </c>
      <c r="C1313" s="274">
        <v>29667426</v>
      </c>
      <c r="D1313" s="1">
        <v>144215</v>
      </c>
      <c r="E1313" s="1">
        <v>4</v>
      </c>
      <c r="F1313" s="1" t="s">
        <v>4121</v>
      </c>
      <c r="G1313" s="275">
        <v>44428</v>
      </c>
      <c r="H1313" s="275">
        <v>45351</v>
      </c>
      <c r="I1313" s="1">
        <v>60</v>
      </c>
      <c r="J1313" s="1">
        <v>1</v>
      </c>
      <c r="K1313" s="1">
        <v>4</v>
      </c>
      <c r="L1313" s="1">
        <v>30</v>
      </c>
      <c r="M1313" s="1">
        <v>2</v>
      </c>
      <c r="N1313" s="1">
        <v>17.690000000000001</v>
      </c>
      <c r="O1313" s="1">
        <v>19.2</v>
      </c>
      <c r="P1313" s="1">
        <v>300000</v>
      </c>
      <c r="Q1313" s="1">
        <v>12507</v>
      </c>
      <c r="R1313" s="1">
        <v>267345</v>
      </c>
      <c r="S1313" s="1">
        <v>11454</v>
      </c>
      <c r="T1313" s="1">
        <v>0</v>
      </c>
      <c r="U1313" s="1">
        <v>0</v>
      </c>
      <c r="W1313" s="1">
        <v>25652</v>
      </c>
      <c r="X1313" s="1">
        <v>11454</v>
      </c>
      <c r="Y1313" s="1">
        <v>0</v>
      </c>
      <c r="AB1313" s="275">
        <v>44561</v>
      </c>
      <c r="AC1313" s="1">
        <v>1</v>
      </c>
      <c r="AD1313" s="1" t="s">
        <v>2623</v>
      </c>
      <c r="AE1313" s="1">
        <v>1</v>
      </c>
      <c r="AF1313" s="1">
        <v>30</v>
      </c>
      <c r="AG1313" s="1">
        <v>25806</v>
      </c>
      <c r="AN1313" s="1">
        <v>1</v>
      </c>
      <c r="AO1313" s="1">
        <v>1</v>
      </c>
      <c r="AR1313" s="276">
        <v>15495.67</v>
      </c>
      <c r="AS1313" s="1" t="s">
        <v>2657</v>
      </c>
      <c r="AT1313" s="1">
        <v>0</v>
      </c>
      <c r="AU1313" s="1">
        <v>0</v>
      </c>
      <c r="AX1313" s="1">
        <v>5</v>
      </c>
      <c r="BC1313" s="1">
        <v>1</v>
      </c>
      <c r="BD1313" s="1">
        <v>7</v>
      </c>
      <c r="BE1313" s="1">
        <v>2</v>
      </c>
      <c r="BF1313" s="296">
        <v>108284.1591642812</v>
      </c>
    </row>
    <row r="1314" spans="1:58" x14ac:dyDescent="0.3">
      <c r="A1314" s="273">
        <f t="shared" si="69"/>
        <v>139036.28483391946</v>
      </c>
      <c r="B1314" s="1" t="s">
        <v>2621</v>
      </c>
      <c r="C1314" s="274">
        <v>29667426</v>
      </c>
      <c r="D1314" s="1">
        <v>144215</v>
      </c>
      <c r="E1314" s="1">
        <v>4</v>
      </c>
      <c r="F1314" s="1" t="s">
        <v>4263</v>
      </c>
      <c r="G1314" s="275">
        <v>44389</v>
      </c>
      <c r="H1314" s="275">
        <v>45322</v>
      </c>
      <c r="I1314" s="1">
        <v>60</v>
      </c>
      <c r="J1314" s="1">
        <v>1</v>
      </c>
      <c r="K1314" s="1">
        <v>5</v>
      </c>
      <c r="L1314" s="1">
        <v>30</v>
      </c>
      <c r="M1314" s="1">
        <v>2</v>
      </c>
      <c r="N1314" s="1">
        <v>17.690000000000001</v>
      </c>
      <c r="O1314" s="1">
        <v>19.2</v>
      </c>
      <c r="P1314" s="1">
        <v>300000</v>
      </c>
      <c r="Q1314" s="1">
        <v>12507</v>
      </c>
      <c r="R1314" s="1">
        <v>258872</v>
      </c>
      <c r="S1314" s="1">
        <v>11073</v>
      </c>
      <c r="T1314" s="1">
        <v>0</v>
      </c>
      <c r="U1314" s="1">
        <v>0</v>
      </c>
      <c r="W1314" s="1">
        <v>24839</v>
      </c>
      <c r="X1314" s="1">
        <v>11073</v>
      </c>
      <c r="Y1314" s="1">
        <v>0</v>
      </c>
      <c r="AB1314" s="275">
        <v>44561</v>
      </c>
      <c r="AC1314" s="1">
        <v>1</v>
      </c>
      <c r="AD1314" s="1" t="s">
        <v>2623</v>
      </c>
      <c r="AE1314" s="1">
        <v>1</v>
      </c>
      <c r="AF1314" s="1">
        <v>30</v>
      </c>
      <c r="AG1314" s="1">
        <v>26196</v>
      </c>
      <c r="AN1314" s="1">
        <v>1</v>
      </c>
      <c r="AO1314" s="1">
        <v>1</v>
      </c>
      <c r="AR1314" s="276">
        <v>14983.42</v>
      </c>
      <c r="AS1314" s="1" t="s">
        <v>2657</v>
      </c>
      <c r="AT1314" s="1">
        <v>0</v>
      </c>
      <c r="AU1314" s="1">
        <v>0</v>
      </c>
      <c r="AX1314" s="1">
        <v>5</v>
      </c>
      <c r="BC1314" s="1">
        <v>1</v>
      </c>
      <c r="BD1314" s="1">
        <v>7</v>
      </c>
      <c r="BE1314" s="1">
        <v>2</v>
      </c>
      <c r="BF1314" s="296">
        <v>104852.29516608053</v>
      </c>
    </row>
    <row r="1315" spans="1:58" x14ac:dyDescent="0.3">
      <c r="A1315" s="273">
        <f t="shared" si="69"/>
        <v>99988.806461575368</v>
      </c>
      <c r="B1315" s="1" t="s">
        <v>2621</v>
      </c>
      <c r="C1315" s="274">
        <v>29667426</v>
      </c>
      <c r="D1315" s="1">
        <v>144215</v>
      </c>
      <c r="E1315" s="1">
        <v>4</v>
      </c>
      <c r="F1315" s="1" t="s">
        <v>4687</v>
      </c>
      <c r="G1315" s="275">
        <v>44294</v>
      </c>
      <c r="H1315" s="275">
        <v>45230</v>
      </c>
      <c r="I1315" s="1">
        <v>60</v>
      </c>
      <c r="J1315" s="1">
        <v>1</v>
      </c>
      <c r="K1315" s="1">
        <v>8</v>
      </c>
      <c r="L1315" s="1">
        <v>30</v>
      </c>
      <c r="M1315" s="1">
        <v>2</v>
      </c>
      <c r="N1315" s="1">
        <v>17.690000000000001</v>
      </c>
      <c r="O1315" s="1">
        <v>19.2</v>
      </c>
      <c r="P1315" s="1">
        <v>240000</v>
      </c>
      <c r="Q1315" s="1">
        <v>10006</v>
      </c>
      <c r="R1315" s="1">
        <v>186139</v>
      </c>
      <c r="S1315" s="1">
        <v>7916</v>
      </c>
      <c r="T1315" s="1">
        <v>0</v>
      </c>
      <c r="U1315" s="1">
        <v>0</v>
      </c>
      <c r="W1315" s="1">
        <v>17860</v>
      </c>
      <c r="X1315" s="1">
        <v>7916</v>
      </c>
      <c r="Y1315" s="1">
        <v>0</v>
      </c>
      <c r="AB1315" s="275">
        <v>44561</v>
      </c>
      <c r="AC1315" s="1">
        <v>1</v>
      </c>
      <c r="AD1315" s="1" t="s">
        <v>2623</v>
      </c>
      <c r="AE1315" s="1">
        <v>1</v>
      </c>
      <c r="AF1315" s="1">
        <v>30</v>
      </c>
      <c r="AG1315" s="1">
        <v>21921</v>
      </c>
      <c r="AN1315" s="1">
        <v>1</v>
      </c>
      <c r="AO1315" s="1">
        <v>1</v>
      </c>
      <c r="AR1315" s="276">
        <v>10757.33</v>
      </c>
      <c r="AS1315" s="1" t="s">
        <v>2657</v>
      </c>
      <c r="AT1315" s="1">
        <v>0</v>
      </c>
      <c r="AU1315" s="1">
        <v>0</v>
      </c>
      <c r="AX1315" s="1">
        <v>5</v>
      </c>
      <c r="BC1315" s="1">
        <v>1</v>
      </c>
      <c r="BD1315" s="1">
        <v>7</v>
      </c>
      <c r="BE1315" s="1">
        <v>2</v>
      </c>
      <c r="BF1315" s="296">
        <v>75392.863538424645</v>
      </c>
    </row>
    <row r="1316" spans="1:58" x14ac:dyDescent="0.3">
      <c r="A1316" s="273">
        <f t="shared" si="69"/>
        <v>87638.209952992242</v>
      </c>
      <c r="B1316" s="1" t="s">
        <v>2621</v>
      </c>
      <c r="C1316" s="274">
        <v>29667426</v>
      </c>
      <c r="D1316" s="1">
        <v>144215</v>
      </c>
      <c r="E1316" s="1">
        <v>4</v>
      </c>
      <c r="F1316" s="1" t="s">
        <v>3898</v>
      </c>
      <c r="G1316" s="275">
        <v>44184</v>
      </c>
      <c r="H1316" s="275">
        <v>45107</v>
      </c>
      <c r="I1316" s="1">
        <v>60</v>
      </c>
      <c r="J1316" s="1">
        <v>1</v>
      </c>
      <c r="K1316" s="1">
        <v>12</v>
      </c>
      <c r="L1316" s="1">
        <v>30</v>
      </c>
      <c r="M1316" s="1">
        <v>2</v>
      </c>
      <c r="N1316" s="1">
        <v>17.690000000000001</v>
      </c>
      <c r="O1316" s="1">
        <v>19.2</v>
      </c>
      <c r="P1316" s="1">
        <v>250000</v>
      </c>
      <c r="Q1316" s="1">
        <v>10422</v>
      </c>
      <c r="R1316" s="1">
        <v>163228</v>
      </c>
      <c r="S1316" s="1">
        <v>6869</v>
      </c>
      <c r="T1316" s="1">
        <v>0</v>
      </c>
      <c r="U1316" s="1">
        <v>0</v>
      </c>
      <c r="W1316" s="1">
        <v>15662</v>
      </c>
      <c r="X1316" s="1">
        <v>6869</v>
      </c>
      <c r="Y1316" s="1">
        <v>0</v>
      </c>
      <c r="AB1316" s="275">
        <v>44561</v>
      </c>
      <c r="AC1316" s="1">
        <v>1</v>
      </c>
      <c r="AD1316" s="1" t="s">
        <v>2623</v>
      </c>
      <c r="AE1316" s="1">
        <v>1</v>
      </c>
      <c r="AF1316" s="1">
        <v>30</v>
      </c>
      <c r="AG1316" s="1">
        <v>24241</v>
      </c>
      <c r="AN1316" s="1">
        <v>1</v>
      </c>
      <c r="AO1316" s="1">
        <v>1</v>
      </c>
      <c r="AR1316" s="276">
        <v>9476.69</v>
      </c>
      <c r="AS1316" s="1" t="s">
        <v>2657</v>
      </c>
      <c r="AT1316" s="1">
        <v>0</v>
      </c>
      <c r="AU1316" s="1">
        <v>0</v>
      </c>
      <c r="AX1316" s="1">
        <v>5</v>
      </c>
      <c r="BC1316" s="1">
        <v>1</v>
      </c>
      <c r="BD1316" s="1">
        <v>7</v>
      </c>
      <c r="BE1316" s="1">
        <v>2</v>
      </c>
      <c r="BF1316" s="296">
        <v>66113.100047007756</v>
      </c>
    </row>
    <row r="1317" spans="1:58" x14ac:dyDescent="0.3">
      <c r="A1317" s="273">
        <f t="shared" si="69"/>
        <v>66727.82690446038</v>
      </c>
      <c r="B1317" s="1" t="s">
        <v>2621</v>
      </c>
      <c r="C1317" s="274">
        <v>29667426</v>
      </c>
      <c r="D1317" s="1">
        <v>144215</v>
      </c>
      <c r="E1317" s="1">
        <v>4</v>
      </c>
      <c r="F1317" s="1" t="s">
        <v>4021</v>
      </c>
      <c r="G1317" s="275">
        <v>44148</v>
      </c>
      <c r="H1317" s="275">
        <v>45077</v>
      </c>
      <c r="I1317" s="1">
        <v>60</v>
      </c>
      <c r="J1317" s="1">
        <v>1</v>
      </c>
      <c r="K1317" s="1">
        <v>13</v>
      </c>
      <c r="L1317" s="1">
        <v>30</v>
      </c>
      <c r="M1317" s="1">
        <v>2</v>
      </c>
      <c r="N1317" s="1">
        <v>17.690000000000001</v>
      </c>
      <c r="O1317" s="1">
        <v>19.2</v>
      </c>
      <c r="P1317" s="1">
        <v>200000</v>
      </c>
      <c r="Q1317" s="1">
        <v>8338</v>
      </c>
      <c r="R1317" s="1">
        <v>124208</v>
      </c>
      <c r="S1317" s="1">
        <v>5208</v>
      </c>
      <c r="T1317" s="1">
        <v>0</v>
      </c>
      <c r="U1317" s="1">
        <v>0</v>
      </c>
      <c r="W1317" s="1">
        <v>11918</v>
      </c>
      <c r="X1317" s="1">
        <v>5208</v>
      </c>
      <c r="Y1317" s="1">
        <v>0</v>
      </c>
      <c r="AB1317" s="275">
        <v>44561</v>
      </c>
      <c r="AC1317" s="1">
        <v>1</v>
      </c>
      <c r="AD1317" s="1" t="s">
        <v>2623</v>
      </c>
      <c r="AE1317" s="1">
        <v>1</v>
      </c>
      <c r="AF1317" s="1">
        <v>30</v>
      </c>
      <c r="AG1317" s="1">
        <v>19687</v>
      </c>
      <c r="AN1317" s="1">
        <v>1</v>
      </c>
      <c r="AO1317" s="1">
        <v>1</v>
      </c>
      <c r="AR1317" s="276">
        <v>7171.55</v>
      </c>
      <c r="AS1317" s="1" t="s">
        <v>2657</v>
      </c>
      <c r="AT1317" s="1">
        <v>0</v>
      </c>
      <c r="AU1317" s="1">
        <v>0</v>
      </c>
      <c r="AX1317" s="1">
        <v>5</v>
      </c>
      <c r="BC1317" s="1">
        <v>1</v>
      </c>
      <c r="BD1317" s="1">
        <v>7</v>
      </c>
      <c r="BE1317" s="1">
        <v>2</v>
      </c>
      <c r="BF1317" s="296">
        <v>50308.623095539617</v>
      </c>
    </row>
    <row r="1318" spans="1:58" x14ac:dyDescent="0.3">
      <c r="A1318" s="273">
        <f t="shared" si="69"/>
        <v>63266.165008363263</v>
      </c>
      <c r="B1318" s="1" t="s">
        <v>2621</v>
      </c>
      <c r="C1318" s="274">
        <v>29667426</v>
      </c>
      <c r="D1318" s="1">
        <v>144215</v>
      </c>
      <c r="E1318" s="1">
        <v>4</v>
      </c>
      <c r="F1318" s="1" t="s">
        <v>3761</v>
      </c>
      <c r="G1318" s="275">
        <v>44107</v>
      </c>
      <c r="H1318" s="275">
        <v>45046</v>
      </c>
      <c r="I1318" s="1">
        <v>60</v>
      </c>
      <c r="J1318" s="1">
        <v>1</v>
      </c>
      <c r="K1318" s="1">
        <v>14</v>
      </c>
      <c r="L1318" s="1">
        <v>30</v>
      </c>
      <c r="M1318" s="1">
        <v>2</v>
      </c>
      <c r="N1318" s="1">
        <v>17.690000000000001</v>
      </c>
      <c r="O1318" s="1">
        <v>19.2</v>
      </c>
      <c r="P1318" s="1">
        <v>200000</v>
      </c>
      <c r="Q1318" s="1">
        <v>8338</v>
      </c>
      <c r="R1318" s="1">
        <v>117744</v>
      </c>
      <c r="S1318" s="1">
        <v>4917</v>
      </c>
      <c r="T1318" s="1">
        <v>0</v>
      </c>
      <c r="U1318" s="1">
        <v>0</v>
      </c>
      <c r="W1318" s="1">
        <v>11298</v>
      </c>
      <c r="X1318" s="1">
        <v>4917</v>
      </c>
      <c r="Y1318" s="1">
        <v>0</v>
      </c>
      <c r="AB1318" s="275">
        <v>44561</v>
      </c>
      <c r="AC1318" s="1">
        <v>1</v>
      </c>
      <c r="AD1318" s="1" t="s">
        <v>2623</v>
      </c>
      <c r="AE1318" s="1">
        <v>1</v>
      </c>
      <c r="AF1318" s="1">
        <v>30</v>
      </c>
      <c r="AG1318" s="1">
        <v>19985</v>
      </c>
      <c r="AN1318" s="1">
        <v>1</v>
      </c>
      <c r="AO1318" s="1">
        <v>1</v>
      </c>
      <c r="AR1318" s="276">
        <v>6787.36</v>
      </c>
      <c r="AS1318" s="1" t="s">
        <v>2657</v>
      </c>
      <c r="AT1318" s="1">
        <v>0</v>
      </c>
      <c r="AU1318" s="1">
        <v>0</v>
      </c>
      <c r="AX1318" s="1">
        <v>5</v>
      </c>
      <c r="BC1318" s="1">
        <v>1</v>
      </c>
      <c r="BD1318" s="1">
        <v>7</v>
      </c>
      <c r="BE1318" s="1">
        <v>2</v>
      </c>
      <c r="BF1318" s="296">
        <v>47690.474991636736</v>
      </c>
    </row>
    <row r="1319" spans="1:58" x14ac:dyDescent="0.3">
      <c r="A1319" s="273">
        <f t="shared" si="69"/>
        <v>59746.19657052456</v>
      </c>
      <c r="B1319" s="1" t="s">
        <v>2621</v>
      </c>
      <c r="C1319" s="274">
        <v>29667426</v>
      </c>
      <c r="D1319" s="1">
        <v>144215</v>
      </c>
      <c r="E1319" s="1">
        <v>4</v>
      </c>
      <c r="F1319" s="1" t="s">
        <v>3685</v>
      </c>
      <c r="G1319" s="275">
        <v>44079</v>
      </c>
      <c r="H1319" s="275">
        <v>45016</v>
      </c>
      <c r="I1319" s="1">
        <v>60</v>
      </c>
      <c r="J1319" s="1">
        <v>1</v>
      </c>
      <c r="K1319" s="1">
        <v>15</v>
      </c>
      <c r="L1319" s="1">
        <v>30</v>
      </c>
      <c r="M1319" s="1">
        <v>2</v>
      </c>
      <c r="N1319" s="1">
        <v>17.690000000000001</v>
      </c>
      <c r="O1319" s="1">
        <v>19.2</v>
      </c>
      <c r="P1319" s="1">
        <v>200000</v>
      </c>
      <c r="Q1319" s="1">
        <v>8338</v>
      </c>
      <c r="R1319" s="1">
        <v>111182</v>
      </c>
      <c r="S1319" s="1">
        <v>4623</v>
      </c>
      <c r="T1319" s="1">
        <v>0</v>
      </c>
      <c r="U1319" s="1">
        <v>0</v>
      </c>
      <c r="W1319" s="1">
        <v>10668</v>
      </c>
      <c r="X1319" s="1">
        <v>4623</v>
      </c>
      <c r="Y1319" s="1">
        <v>0</v>
      </c>
      <c r="AB1319" s="275">
        <v>44561</v>
      </c>
      <c r="AC1319" s="1">
        <v>1</v>
      </c>
      <c r="AD1319" s="1" t="s">
        <v>2623</v>
      </c>
      <c r="AE1319" s="1">
        <v>1</v>
      </c>
      <c r="AF1319" s="1">
        <v>30</v>
      </c>
      <c r="AG1319" s="1">
        <v>20286</v>
      </c>
      <c r="AN1319" s="1">
        <v>1</v>
      </c>
      <c r="AO1319" s="1">
        <v>1</v>
      </c>
      <c r="AR1319" s="276">
        <v>6403.17</v>
      </c>
      <c r="AS1319" s="1" t="s">
        <v>2657</v>
      </c>
      <c r="AT1319" s="1">
        <v>0</v>
      </c>
      <c r="AU1319" s="1">
        <v>0</v>
      </c>
      <c r="AX1319" s="1">
        <v>5</v>
      </c>
      <c r="BC1319" s="1">
        <v>1</v>
      </c>
      <c r="BD1319" s="1">
        <v>7</v>
      </c>
      <c r="BE1319" s="1">
        <v>2</v>
      </c>
      <c r="BF1319" s="296">
        <v>45032.633429475442</v>
      </c>
    </row>
    <row r="1320" spans="1:58" x14ac:dyDescent="0.3">
      <c r="A1320" s="273">
        <f t="shared" si="69"/>
        <v>49879.282559083651</v>
      </c>
      <c r="B1320" s="1" t="s">
        <v>2621</v>
      </c>
      <c r="C1320" s="274">
        <v>29667426</v>
      </c>
      <c r="D1320" s="1">
        <v>144215</v>
      </c>
      <c r="E1320" s="1">
        <v>4</v>
      </c>
      <c r="F1320" s="1" t="s">
        <v>4027</v>
      </c>
      <c r="G1320" s="275">
        <v>44038</v>
      </c>
      <c r="H1320" s="275">
        <v>44957</v>
      </c>
      <c r="I1320" s="1">
        <v>60</v>
      </c>
      <c r="J1320" s="1">
        <v>1</v>
      </c>
      <c r="K1320" s="1">
        <v>17</v>
      </c>
      <c r="L1320" s="1">
        <v>30</v>
      </c>
      <c r="M1320" s="1">
        <v>2</v>
      </c>
      <c r="N1320" s="1">
        <v>17.690000000000001</v>
      </c>
      <c r="O1320" s="1">
        <v>19.2</v>
      </c>
      <c r="P1320" s="1">
        <v>190000</v>
      </c>
      <c r="Q1320" s="1">
        <v>7921</v>
      </c>
      <c r="R1320" s="1">
        <v>92876</v>
      </c>
      <c r="S1320" s="1">
        <v>3820</v>
      </c>
      <c r="T1320" s="1">
        <v>0</v>
      </c>
      <c r="U1320" s="1">
        <v>0</v>
      </c>
      <c r="W1320" s="1">
        <v>8911</v>
      </c>
      <c r="X1320" s="1">
        <v>3820</v>
      </c>
      <c r="Y1320" s="1">
        <v>0</v>
      </c>
      <c r="AB1320" s="275">
        <v>44561</v>
      </c>
      <c r="AC1320" s="1">
        <v>1</v>
      </c>
      <c r="AD1320" s="1" t="s">
        <v>2623</v>
      </c>
      <c r="AE1320" s="1">
        <v>1</v>
      </c>
      <c r="AF1320" s="1">
        <v>30</v>
      </c>
      <c r="AG1320" s="1">
        <v>19856</v>
      </c>
      <c r="AN1320" s="1">
        <v>1</v>
      </c>
      <c r="AO1320" s="1">
        <v>1</v>
      </c>
      <c r="AR1320" s="276">
        <v>5378.66</v>
      </c>
      <c r="AS1320" s="1" t="s">
        <v>2657</v>
      </c>
      <c r="AT1320" s="1">
        <v>0</v>
      </c>
      <c r="AU1320" s="1">
        <v>0</v>
      </c>
      <c r="AX1320" s="1">
        <v>5</v>
      </c>
      <c r="BC1320" s="1">
        <v>1</v>
      </c>
      <c r="BD1320" s="1">
        <v>7</v>
      </c>
      <c r="BE1320" s="1">
        <v>2</v>
      </c>
      <c r="BF1320" s="296">
        <v>37618.057440916346</v>
      </c>
    </row>
    <row r="1321" spans="1:58" x14ac:dyDescent="0.3">
      <c r="A1321" s="273">
        <f t="shared" si="69"/>
        <v>42089.463957870859</v>
      </c>
      <c r="B1321" s="1" t="s">
        <v>2621</v>
      </c>
      <c r="C1321" s="274">
        <v>29667426</v>
      </c>
      <c r="D1321" s="1">
        <v>144215</v>
      </c>
      <c r="E1321" s="1">
        <v>4</v>
      </c>
      <c r="F1321" s="1" t="s">
        <v>3906</v>
      </c>
      <c r="G1321" s="275">
        <v>44065</v>
      </c>
      <c r="H1321" s="275">
        <v>44985</v>
      </c>
      <c r="I1321" s="1">
        <v>60</v>
      </c>
      <c r="J1321" s="1">
        <v>1</v>
      </c>
      <c r="K1321" s="1">
        <v>16</v>
      </c>
      <c r="L1321" s="1">
        <v>30</v>
      </c>
      <c r="M1321" s="1">
        <v>2</v>
      </c>
      <c r="N1321" s="1">
        <v>17.690000000000001</v>
      </c>
      <c r="O1321" s="1">
        <v>19.2</v>
      </c>
      <c r="P1321" s="1">
        <v>150000</v>
      </c>
      <c r="Q1321" s="1">
        <v>6254</v>
      </c>
      <c r="R1321" s="1">
        <v>78384</v>
      </c>
      <c r="S1321" s="1">
        <v>3242</v>
      </c>
      <c r="T1321" s="1">
        <v>0</v>
      </c>
      <c r="U1321" s="1">
        <v>0</v>
      </c>
      <c r="W1321" s="1">
        <v>7521</v>
      </c>
      <c r="X1321" s="1">
        <v>3242</v>
      </c>
      <c r="Y1321" s="1">
        <v>0</v>
      </c>
      <c r="AB1321" s="275">
        <v>44561</v>
      </c>
      <c r="AC1321" s="1">
        <v>1</v>
      </c>
      <c r="AD1321" s="1" t="s">
        <v>2623</v>
      </c>
      <c r="AE1321" s="1">
        <v>1</v>
      </c>
      <c r="AF1321" s="1">
        <v>30</v>
      </c>
      <c r="AG1321" s="1">
        <v>15446</v>
      </c>
      <c r="AN1321" s="1">
        <v>1</v>
      </c>
      <c r="AO1321" s="1">
        <v>1</v>
      </c>
      <c r="AR1321" s="276">
        <v>4546.25</v>
      </c>
      <c r="AS1321" s="1" t="s">
        <v>2657</v>
      </c>
      <c r="AT1321" s="1">
        <v>0</v>
      </c>
      <c r="AU1321" s="1">
        <v>0</v>
      </c>
      <c r="AX1321" s="1">
        <v>5</v>
      </c>
      <c r="BC1321" s="1">
        <v>1</v>
      </c>
      <c r="BD1321" s="1">
        <v>7</v>
      </c>
      <c r="BE1321" s="1">
        <v>2</v>
      </c>
      <c r="BF1321" s="296">
        <v>31748.286042129144</v>
      </c>
    </row>
    <row r="1322" spans="1:58" x14ac:dyDescent="0.3">
      <c r="A1322" s="273">
        <f t="shared" si="69"/>
        <v>35035.247929113888</v>
      </c>
      <c r="B1322" s="1" t="s">
        <v>2621</v>
      </c>
      <c r="C1322" s="274">
        <v>29667426</v>
      </c>
      <c r="D1322" s="1">
        <v>144215</v>
      </c>
      <c r="E1322" s="1">
        <v>4</v>
      </c>
      <c r="F1322" s="1" t="s">
        <v>4639</v>
      </c>
      <c r="G1322" s="275">
        <v>44286</v>
      </c>
      <c r="H1322" s="275">
        <v>45199</v>
      </c>
      <c r="I1322" s="1">
        <v>60</v>
      </c>
      <c r="J1322" s="1">
        <v>1</v>
      </c>
      <c r="K1322" s="1">
        <v>9</v>
      </c>
      <c r="L1322" s="1">
        <v>30</v>
      </c>
      <c r="M1322" s="1">
        <v>2</v>
      </c>
      <c r="N1322" s="1">
        <v>17.690000000000001</v>
      </c>
      <c r="O1322" s="1">
        <v>19.2</v>
      </c>
      <c r="P1322" s="1">
        <v>90000</v>
      </c>
      <c r="Q1322" s="1">
        <v>3752</v>
      </c>
      <c r="R1322" s="1">
        <v>65236</v>
      </c>
      <c r="S1322" s="1">
        <v>1858</v>
      </c>
      <c r="T1322" s="1">
        <v>0</v>
      </c>
      <c r="U1322" s="1">
        <v>0</v>
      </c>
      <c r="W1322" s="1">
        <v>6259</v>
      </c>
      <c r="X1322" s="1">
        <v>1858</v>
      </c>
      <c r="Y1322" s="1">
        <v>0</v>
      </c>
      <c r="AB1322" s="275">
        <v>44592</v>
      </c>
      <c r="AC1322" s="1">
        <v>1</v>
      </c>
      <c r="AD1322" s="1" t="s">
        <v>2623</v>
      </c>
      <c r="AE1322" s="1">
        <v>1</v>
      </c>
      <c r="AF1322" s="1">
        <v>30</v>
      </c>
      <c r="AG1322" s="1">
        <v>6475</v>
      </c>
      <c r="AN1322" s="1">
        <v>1</v>
      </c>
      <c r="AO1322" s="1">
        <v>1</v>
      </c>
      <c r="AR1322" s="276">
        <v>3777.87</v>
      </c>
      <c r="AS1322" s="1" t="s">
        <v>2657</v>
      </c>
      <c r="AT1322" s="1">
        <v>0</v>
      </c>
      <c r="AU1322" s="1">
        <v>0</v>
      </c>
      <c r="AX1322" s="1">
        <v>5</v>
      </c>
      <c r="BC1322" s="1">
        <v>1</v>
      </c>
      <c r="BD1322" s="1">
        <v>7</v>
      </c>
      <c r="BE1322" s="1">
        <v>2</v>
      </c>
      <c r="BF1322" s="296">
        <v>26422.882070886109</v>
      </c>
    </row>
    <row r="1323" spans="1:58" x14ac:dyDescent="0.3">
      <c r="A1323" s="273">
        <f t="shared" si="69"/>
        <v>26036.61362082648</v>
      </c>
      <c r="B1323" s="1" t="s">
        <v>2621</v>
      </c>
      <c r="C1323" s="274">
        <v>29667426</v>
      </c>
      <c r="D1323" s="1">
        <v>144215</v>
      </c>
      <c r="E1323" s="1">
        <v>4</v>
      </c>
      <c r="F1323" s="1" t="s">
        <v>2660</v>
      </c>
      <c r="G1323" s="275">
        <v>43739</v>
      </c>
      <c r="H1323" s="275">
        <v>44681</v>
      </c>
      <c r="I1323" s="1">
        <v>30</v>
      </c>
      <c r="J1323" s="1">
        <v>1</v>
      </c>
      <c r="K1323" s="1">
        <v>27</v>
      </c>
      <c r="L1323" s="1">
        <v>30</v>
      </c>
      <c r="M1323" s="1">
        <v>2</v>
      </c>
      <c r="N1323" s="1">
        <v>18</v>
      </c>
      <c r="O1323" s="1">
        <v>19.559999999999999</v>
      </c>
      <c r="P1323" s="1">
        <v>400000</v>
      </c>
      <c r="Q1323" s="1">
        <v>16656</v>
      </c>
      <c r="R1323" s="1">
        <v>48497</v>
      </c>
      <c r="S1323" s="1">
        <v>1216</v>
      </c>
      <c r="T1323" s="1">
        <v>0</v>
      </c>
      <c r="U1323" s="1">
        <v>0</v>
      </c>
      <c r="W1323" s="1">
        <v>4653</v>
      </c>
      <c r="X1323" s="1">
        <v>1216</v>
      </c>
      <c r="Y1323" s="1">
        <v>0</v>
      </c>
      <c r="AB1323" s="275">
        <v>44592</v>
      </c>
      <c r="AC1323" s="1">
        <v>1</v>
      </c>
      <c r="AD1323" s="1" t="s">
        <v>2623</v>
      </c>
      <c r="AE1323" s="1">
        <v>1</v>
      </c>
      <c r="AF1323" s="1">
        <v>30</v>
      </c>
      <c r="AG1323" s="1">
        <v>32096</v>
      </c>
      <c r="AN1323" s="1">
        <v>1</v>
      </c>
      <c r="AO1323" s="1">
        <v>1</v>
      </c>
      <c r="AR1323" s="276">
        <v>2817.39</v>
      </c>
      <c r="AS1323" s="1" t="s">
        <v>2657</v>
      </c>
      <c r="AT1323" s="1">
        <v>0</v>
      </c>
      <c r="AU1323" s="1">
        <v>0</v>
      </c>
      <c r="AX1323" s="1">
        <v>5</v>
      </c>
      <c r="BC1323" s="1">
        <v>1</v>
      </c>
      <c r="BD1323" s="1">
        <v>7</v>
      </c>
      <c r="BE1323" s="1">
        <v>2</v>
      </c>
      <c r="BF1323" s="296">
        <v>19642.996379173521</v>
      </c>
    </row>
    <row r="1324" spans="1:58" x14ac:dyDescent="0.3">
      <c r="A1324" s="273">
        <f t="shared" si="69"/>
        <v>26036.61362082648</v>
      </c>
      <c r="B1324" s="1" t="s">
        <v>2621</v>
      </c>
      <c r="C1324" s="274">
        <v>29667426</v>
      </c>
      <c r="D1324" s="1">
        <v>144215</v>
      </c>
      <c r="E1324" s="1">
        <v>4</v>
      </c>
      <c r="F1324" s="1" t="s">
        <v>2661</v>
      </c>
      <c r="G1324" s="275">
        <v>43739</v>
      </c>
      <c r="H1324" s="275">
        <v>44681</v>
      </c>
      <c r="I1324" s="1">
        <v>30</v>
      </c>
      <c r="J1324" s="1">
        <v>1</v>
      </c>
      <c r="K1324" s="1">
        <v>27</v>
      </c>
      <c r="L1324" s="1">
        <v>30</v>
      </c>
      <c r="M1324" s="1">
        <v>2</v>
      </c>
      <c r="N1324" s="1">
        <v>18</v>
      </c>
      <c r="O1324" s="1">
        <v>19.559999999999999</v>
      </c>
      <c r="P1324" s="1">
        <v>400000</v>
      </c>
      <c r="Q1324" s="1">
        <v>16656</v>
      </c>
      <c r="R1324" s="1">
        <v>48497</v>
      </c>
      <c r="S1324" s="1">
        <v>1216</v>
      </c>
      <c r="T1324" s="1">
        <v>0</v>
      </c>
      <c r="U1324" s="1">
        <v>0</v>
      </c>
      <c r="W1324" s="1">
        <v>4653</v>
      </c>
      <c r="X1324" s="1">
        <v>1216</v>
      </c>
      <c r="Y1324" s="1">
        <v>0</v>
      </c>
      <c r="AB1324" s="275">
        <v>44592</v>
      </c>
      <c r="AC1324" s="1">
        <v>1</v>
      </c>
      <c r="AD1324" s="1" t="s">
        <v>2623</v>
      </c>
      <c r="AE1324" s="1">
        <v>1</v>
      </c>
      <c r="AF1324" s="1">
        <v>30</v>
      </c>
      <c r="AG1324" s="1">
        <v>32096</v>
      </c>
      <c r="AN1324" s="1">
        <v>1</v>
      </c>
      <c r="AO1324" s="1">
        <v>1</v>
      </c>
      <c r="AR1324" s="276">
        <v>2817.39</v>
      </c>
      <c r="AS1324" s="1" t="s">
        <v>2657</v>
      </c>
      <c r="AT1324" s="1">
        <v>0</v>
      </c>
      <c r="AU1324" s="1">
        <v>0</v>
      </c>
      <c r="AX1324" s="1">
        <v>5</v>
      </c>
      <c r="BC1324" s="1">
        <v>1</v>
      </c>
      <c r="BD1324" s="1">
        <v>7</v>
      </c>
      <c r="BE1324" s="1">
        <v>2</v>
      </c>
      <c r="BF1324" s="296">
        <v>19642.996379173521</v>
      </c>
    </row>
    <row r="1325" spans="1:58" x14ac:dyDescent="0.3">
      <c r="A1325" s="273">
        <f t="shared" si="69"/>
        <v>151347.84986039181</v>
      </c>
      <c r="B1325" s="1" t="s">
        <v>2621</v>
      </c>
      <c r="C1325" s="274">
        <v>29667426</v>
      </c>
      <c r="D1325" s="1">
        <v>144215</v>
      </c>
      <c r="E1325" s="1">
        <v>4</v>
      </c>
      <c r="F1325" s="1" t="s">
        <v>2834</v>
      </c>
      <c r="G1325" s="275">
        <v>43755</v>
      </c>
      <c r="H1325" s="275">
        <v>44681</v>
      </c>
      <c r="I1325" s="1">
        <v>30</v>
      </c>
      <c r="J1325" s="1">
        <v>1</v>
      </c>
      <c r="K1325" s="1">
        <v>27</v>
      </c>
      <c r="L1325" s="1">
        <v>30</v>
      </c>
      <c r="M1325" s="1">
        <v>2</v>
      </c>
      <c r="N1325" s="1">
        <v>11.04</v>
      </c>
      <c r="O1325" s="1">
        <v>11.61</v>
      </c>
      <c r="P1325" s="1">
        <v>2498300</v>
      </c>
      <c r="Q1325" s="1">
        <v>104027</v>
      </c>
      <c r="R1325" s="1">
        <v>281825</v>
      </c>
      <c r="S1325" s="1">
        <v>4328</v>
      </c>
      <c r="T1325" s="1">
        <v>0</v>
      </c>
      <c r="U1325" s="1">
        <v>0</v>
      </c>
      <c r="W1325" s="1">
        <v>27041</v>
      </c>
      <c r="X1325" s="1">
        <v>4328</v>
      </c>
      <c r="Y1325" s="1">
        <v>0</v>
      </c>
      <c r="AB1325" s="275">
        <v>44592</v>
      </c>
      <c r="AC1325" s="1">
        <v>1</v>
      </c>
      <c r="AD1325" s="1" t="s">
        <v>2623</v>
      </c>
      <c r="AE1325" s="1">
        <v>1</v>
      </c>
      <c r="AF1325" s="1">
        <v>30</v>
      </c>
      <c r="AG1325" s="1">
        <v>187026</v>
      </c>
      <c r="AN1325" s="1">
        <v>1</v>
      </c>
      <c r="AO1325" s="1">
        <v>1</v>
      </c>
      <c r="AR1325" s="276">
        <v>16328.08</v>
      </c>
      <c r="AS1325" s="1" t="s">
        <v>2657</v>
      </c>
      <c r="AT1325" s="1">
        <v>0</v>
      </c>
      <c r="AU1325" s="1">
        <v>0</v>
      </c>
      <c r="AX1325" s="1">
        <v>5</v>
      </c>
      <c r="BC1325" s="1">
        <v>1</v>
      </c>
      <c r="BD1325" s="1">
        <v>7</v>
      </c>
      <c r="BE1325" s="1">
        <v>2</v>
      </c>
      <c r="BF1325" s="296">
        <v>114149.07013960816</v>
      </c>
    </row>
    <row r="1326" spans="1:58" x14ac:dyDescent="0.3">
      <c r="A1326" s="273">
        <f t="shared" si="69"/>
        <v>6510.1920934520049</v>
      </c>
      <c r="B1326" s="1" t="s">
        <v>2621</v>
      </c>
      <c r="C1326" s="274">
        <v>29667426</v>
      </c>
      <c r="D1326" s="1">
        <v>144215</v>
      </c>
      <c r="E1326" s="1">
        <v>4</v>
      </c>
      <c r="F1326" s="1" t="s">
        <v>2835</v>
      </c>
      <c r="G1326" s="275">
        <v>43755</v>
      </c>
      <c r="H1326" s="275">
        <v>44681</v>
      </c>
      <c r="I1326" s="1">
        <v>30</v>
      </c>
      <c r="J1326" s="1">
        <v>1</v>
      </c>
      <c r="K1326" s="1">
        <v>27</v>
      </c>
      <c r="L1326" s="1">
        <v>30</v>
      </c>
      <c r="M1326" s="1">
        <v>2</v>
      </c>
      <c r="N1326" s="1">
        <v>18</v>
      </c>
      <c r="O1326" s="1">
        <v>19.559999999999999</v>
      </c>
      <c r="P1326" s="1">
        <v>100000</v>
      </c>
      <c r="Q1326" s="1">
        <v>4164</v>
      </c>
      <c r="R1326" s="1">
        <v>12126</v>
      </c>
      <c r="S1326" s="1">
        <v>304</v>
      </c>
      <c r="T1326" s="1">
        <v>0</v>
      </c>
      <c r="U1326" s="1">
        <v>0</v>
      </c>
      <c r="W1326" s="1">
        <v>1163</v>
      </c>
      <c r="X1326" s="1">
        <v>304</v>
      </c>
      <c r="Y1326" s="1">
        <v>0</v>
      </c>
      <c r="AB1326" s="275">
        <v>44592</v>
      </c>
      <c r="AC1326" s="1">
        <v>1</v>
      </c>
      <c r="AD1326" s="1" t="s">
        <v>2623</v>
      </c>
      <c r="AE1326" s="1">
        <v>1</v>
      </c>
      <c r="AF1326" s="1">
        <v>30</v>
      </c>
      <c r="AG1326" s="1">
        <v>8024</v>
      </c>
      <c r="AN1326" s="1">
        <v>1</v>
      </c>
      <c r="AO1326" s="1">
        <v>1</v>
      </c>
      <c r="AR1326" s="276">
        <v>704.35</v>
      </c>
      <c r="AS1326" s="1" t="s">
        <v>2657</v>
      </c>
      <c r="AT1326" s="1">
        <v>0</v>
      </c>
      <c r="AU1326" s="1">
        <v>0</v>
      </c>
      <c r="AX1326" s="1">
        <v>5</v>
      </c>
      <c r="BC1326" s="1">
        <v>1</v>
      </c>
      <c r="BD1326" s="1">
        <v>7</v>
      </c>
      <c r="BE1326" s="1">
        <v>2</v>
      </c>
      <c r="BF1326" s="296">
        <v>4911.4579065479948</v>
      </c>
    </row>
    <row r="1327" spans="1:58" x14ac:dyDescent="0.3">
      <c r="A1327" s="273">
        <f t="shared" si="69"/>
        <v>6510.1920934520049</v>
      </c>
      <c r="B1327" s="1" t="s">
        <v>2621</v>
      </c>
      <c r="C1327" s="274">
        <v>29667426</v>
      </c>
      <c r="D1327" s="1">
        <v>144215</v>
      </c>
      <c r="E1327" s="1">
        <v>4</v>
      </c>
      <c r="F1327" s="1" t="s">
        <v>2836</v>
      </c>
      <c r="G1327" s="275">
        <v>43755</v>
      </c>
      <c r="H1327" s="275">
        <v>44681</v>
      </c>
      <c r="I1327" s="1">
        <v>30</v>
      </c>
      <c r="J1327" s="1">
        <v>1</v>
      </c>
      <c r="K1327" s="1">
        <v>27</v>
      </c>
      <c r="L1327" s="1">
        <v>30</v>
      </c>
      <c r="M1327" s="1">
        <v>2</v>
      </c>
      <c r="N1327" s="1">
        <v>18</v>
      </c>
      <c r="O1327" s="1">
        <v>19.559999999999999</v>
      </c>
      <c r="P1327" s="1">
        <v>100000</v>
      </c>
      <c r="Q1327" s="1">
        <v>4164</v>
      </c>
      <c r="R1327" s="1">
        <v>12126</v>
      </c>
      <c r="S1327" s="1">
        <v>304</v>
      </c>
      <c r="T1327" s="1">
        <v>0</v>
      </c>
      <c r="U1327" s="1">
        <v>0</v>
      </c>
      <c r="W1327" s="1">
        <v>1163</v>
      </c>
      <c r="X1327" s="1">
        <v>304</v>
      </c>
      <c r="Y1327" s="1">
        <v>0</v>
      </c>
      <c r="AB1327" s="275">
        <v>44592</v>
      </c>
      <c r="AC1327" s="1">
        <v>1</v>
      </c>
      <c r="AD1327" s="1" t="s">
        <v>2623</v>
      </c>
      <c r="AE1327" s="1">
        <v>1</v>
      </c>
      <c r="AF1327" s="1">
        <v>30</v>
      </c>
      <c r="AG1327" s="1">
        <v>8024</v>
      </c>
      <c r="AN1327" s="1">
        <v>1</v>
      </c>
      <c r="AO1327" s="1">
        <v>1</v>
      </c>
      <c r="AR1327" s="276">
        <v>704.35</v>
      </c>
      <c r="AS1327" s="1" t="s">
        <v>2657</v>
      </c>
      <c r="AT1327" s="1">
        <v>0</v>
      </c>
      <c r="AU1327" s="1">
        <v>0</v>
      </c>
      <c r="AX1327" s="1">
        <v>5</v>
      </c>
      <c r="BC1327" s="1">
        <v>1</v>
      </c>
      <c r="BD1327" s="1">
        <v>7</v>
      </c>
      <c r="BE1327" s="1">
        <v>2</v>
      </c>
      <c r="BF1327" s="296">
        <v>4911.4579065479948</v>
      </c>
    </row>
    <row r="1328" spans="1:58" x14ac:dyDescent="0.3">
      <c r="A1328" s="273">
        <f t="shared" si="69"/>
        <v>385133.45109952067</v>
      </c>
      <c r="B1328" s="1" t="s">
        <v>2621</v>
      </c>
      <c r="C1328" s="274">
        <v>29667426</v>
      </c>
      <c r="D1328" s="1">
        <v>144215</v>
      </c>
      <c r="E1328" s="1">
        <v>4</v>
      </c>
      <c r="F1328" s="1" t="s">
        <v>3310</v>
      </c>
      <c r="G1328" s="275">
        <v>43916</v>
      </c>
      <c r="H1328" s="275">
        <v>44895</v>
      </c>
      <c r="I1328" s="1">
        <v>30</v>
      </c>
      <c r="J1328" s="1">
        <v>1</v>
      </c>
      <c r="K1328" s="1">
        <v>20</v>
      </c>
      <c r="L1328" s="1">
        <v>30</v>
      </c>
      <c r="M1328" s="1">
        <v>2</v>
      </c>
      <c r="N1328" s="1">
        <v>9</v>
      </c>
      <c r="O1328" s="1">
        <v>9.3800000000000008</v>
      </c>
      <c r="P1328" s="1">
        <v>2000000</v>
      </c>
      <c r="Q1328" s="1">
        <v>74696</v>
      </c>
      <c r="R1328" s="1">
        <v>717061</v>
      </c>
      <c r="S1328" s="1">
        <v>10236</v>
      </c>
      <c r="T1328" s="1">
        <v>0</v>
      </c>
      <c r="U1328" s="1">
        <v>0</v>
      </c>
      <c r="W1328" s="1">
        <v>68802</v>
      </c>
      <c r="X1328" s="1">
        <v>10236</v>
      </c>
      <c r="Y1328" s="1">
        <v>0</v>
      </c>
      <c r="AB1328" s="275">
        <v>44592</v>
      </c>
      <c r="AC1328" s="1">
        <v>1</v>
      </c>
      <c r="AD1328" s="1" t="s">
        <v>2623</v>
      </c>
      <c r="AE1328" s="1">
        <v>1</v>
      </c>
      <c r="AF1328" s="1">
        <v>30</v>
      </c>
      <c r="AG1328" s="1">
        <v>139156</v>
      </c>
      <c r="AN1328" s="1">
        <v>1</v>
      </c>
      <c r="AO1328" s="1">
        <v>1</v>
      </c>
      <c r="AR1328" s="276">
        <v>41492.54</v>
      </c>
      <c r="AS1328" s="1" t="s">
        <v>2657</v>
      </c>
      <c r="AT1328" s="1">
        <v>0</v>
      </c>
      <c r="AU1328" s="1">
        <v>0</v>
      </c>
      <c r="AX1328" s="1">
        <v>5</v>
      </c>
      <c r="BC1328" s="1">
        <v>1</v>
      </c>
      <c r="BD1328" s="1">
        <v>7</v>
      </c>
      <c r="BE1328" s="1">
        <v>2</v>
      </c>
      <c r="BF1328" s="296">
        <v>290435.0089004793</v>
      </c>
    </row>
    <row r="1329" spans="1:58" x14ac:dyDescent="0.3">
      <c r="A1329" s="273">
        <f t="shared" si="69"/>
        <v>16752.160062089642</v>
      </c>
      <c r="B1329" s="1" t="s">
        <v>2621</v>
      </c>
      <c r="C1329" s="274">
        <v>29667426</v>
      </c>
      <c r="D1329" s="1">
        <v>144215</v>
      </c>
      <c r="E1329" s="1">
        <v>4</v>
      </c>
      <c r="F1329" s="1" t="s">
        <v>3495</v>
      </c>
      <c r="G1329" s="275">
        <v>43900</v>
      </c>
      <c r="H1329" s="275">
        <v>44834</v>
      </c>
      <c r="I1329" s="1">
        <v>30</v>
      </c>
      <c r="J1329" s="1">
        <v>1</v>
      </c>
      <c r="K1329" s="1">
        <v>22</v>
      </c>
      <c r="L1329" s="1">
        <v>30</v>
      </c>
      <c r="M1329" s="1">
        <v>2</v>
      </c>
      <c r="N1329" s="1">
        <v>18</v>
      </c>
      <c r="O1329" s="1">
        <v>19.559999999999999</v>
      </c>
      <c r="P1329" s="1">
        <v>100000</v>
      </c>
      <c r="Q1329" s="1">
        <v>4164</v>
      </c>
      <c r="R1329" s="1">
        <v>31170</v>
      </c>
      <c r="S1329" s="1">
        <v>880</v>
      </c>
      <c r="T1329" s="1">
        <v>0</v>
      </c>
      <c r="U1329" s="1">
        <v>0</v>
      </c>
      <c r="W1329" s="1">
        <v>2991</v>
      </c>
      <c r="X1329" s="1">
        <v>880</v>
      </c>
      <c r="Y1329" s="1">
        <v>0</v>
      </c>
      <c r="AB1329" s="275">
        <v>44592</v>
      </c>
      <c r="AC1329" s="1">
        <v>1</v>
      </c>
      <c r="AD1329" s="1" t="s">
        <v>2623</v>
      </c>
      <c r="AE1329" s="1">
        <v>1</v>
      </c>
      <c r="AF1329" s="1">
        <v>30</v>
      </c>
      <c r="AG1329" s="1">
        <v>7448</v>
      </c>
      <c r="AN1329" s="1">
        <v>1</v>
      </c>
      <c r="AO1329" s="1">
        <v>1</v>
      </c>
      <c r="AR1329" s="276">
        <v>1792.89</v>
      </c>
      <c r="AS1329" s="1" t="s">
        <v>2657</v>
      </c>
      <c r="AT1329" s="1">
        <v>0</v>
      </c>
      <c r="AU1329" s="1">
        <v>0</v>
      </c>
      <c r="AX1329" s="1">
        <v>5</v>
      </c>
      <c r="BC1329" s="1">
        <v>1</v>
      </c>
      <c r="BD1329" s="1">
        <v>7</v>
      </c>
      <c r="BE1329" s="1">
        <v>2</v>
      </c>
      <c r="BF1329" s="296">
        <v>12624.949937910358</v>
      </c>
    </row>
    <row r="1330" spans="1:58" x14ac:dyDescent="0.3">
      <c r="A1330" s="273">
        <f t="shared" si="69"/>
        <v>45392.639051811369</v>
      </c>
      <c r="B1330" s="1" t="s">
        <v>2621</v>
      </c>
      <c r="C1330" s="274">
        <v>29667426</v>
      </c>
      <c r="D1330" s="1">
        <v>144215</v>
      </c>
      <c r="E1330" s="1">
        <v>4</v>
      </c>
      <c r="F1330" s="1" t="s">
        <v>3175</v>
      </c>
      <c r="G1330" s="275">
        <v>43956</v>
      </c>
      <c r="H1330" s="275">
        <v>44895</v>
      </c>
      <c r="I1330" s="1">
        <v>30</v>
      </c>
      <c r="J1330" s="1">
        <v>1</v>
      </c>
      <c r="K1330" s="1">
        <v>20</v>
      </c>
      <c r="L1330" s="1">
        <v>30</v>
      </c>
      <c r="M1330" s="1">
        <v>2</v>
      </c>
      <c r="N1330" s="1">
        <v>18</v>
      </c>
      <c r="O1330" s="1">
        <v>19.559999999999999</v>
      </c>
      <c r="P1330" s="1">
        <v>220000</v>
      </c>
      <c r="Q1330" s="1">
        <v>9161</v>
      </c>
      <c r="R1330" s="1">
        <v>84474</v>
      </c>
      <c r="S1330" s="1">
        <v>2416</v>
      </c>
      <c r="T1330" s="1">
        <v>0</v>
      </c>
      <c r="U1330" s="1">
        <v>0</v>
      </c>
      <c r="W1330" s="1">
        <v>8105</v>
      </c>
      <c r="X1330" s="1">
        <v>2416</v>
      </c>
      <c r="Y1330" s="1">
        <v>0</v>
      </c>
      <c r="AB1330" s="275">
        <v>44592</v>
      </c>
      <c r="AC1330" s="1">
        <v>1</v>
      </c>
      <c r="AD1330" s="1" t="s">
        <v>2623</v>
      </c>
      <c r="AE1330" s="1">
        <v>1</v>
      </c>
      <c r="AF1330" s="1">
        <v>30</v>
      </c>
      <c r="AG1330" s="1">
        <v>15906</v>
      </c>
      <c r="AN1330" s="1">
        <v>1</v>
      </c>
      <c r="AO1330" s="1">
        <v>1</v>
      </c>
      <c r="AR1330" s="276">
        <v>4866.41</v>
      </c>
      <c r="AS1330" s="1" t="s">
        <v>2657</v>
      </c>
      <c r="AT1330" s="1">
        <v>0</v>
      </c>
      <c r="AU1330" s="1">
        <v>0</v>
      </c>
      <c r="AX1330" s="1">
        <v>5</v>
      </c>
      <c r="BC1330" s="1">
        <v>1</v>
      </c>
      <c r="BD1330" s="1">
        <v>7</v>
      </c>
      <c r="BE1330" s="1">
        <v>2</v>
      </c>
      <c r="BF1330" s="296">
        <v>34214.950948188627</v>
      </c>
    </row>
    <row r="1331" spans="1:58" x14ac:dyDescent="0.3">
      <c r="A1331" s="273">
        <f t="shared" si="69"/>
        <v>19319.363807720729</v>
      </c>
      <c r="B1331" s="1" t="s">
        <v>2621</v>
      </c>
      <c r="C1331" s="274">
        <v>29667426</v>
      </c>
      <c r="D1331" s="1">
        <v>144215</v>
      </c>
      <c r="E1331" s="1">
        <v>4</v>
      </c>
      <c r="F1331" s="1" t="s">
        <v>3181</v>
      </c>
      <c r="G1331" s="275">
        <v>43991</v>
      </c>
      <c r="H1331" s="275">
        <v>44804</v>
      </c>
      <c r="I1331" s="1">
        <v>30</v>
      </c>
      <c r="J1331" s="1">
        <v>1</v>
      </c>
      <c r="K1331" s="1">
        <v>19</v>
      </c>
      <c r="L1331" s="1">
        <v>30</v>
      </c>
      <c r="M1331" s="1">
        <v>2</v>
      </c>
      <c r="N1331" s="1">
        <v>17.690000000000001</v>
      </c>
      <c r="O1331" s="1">
        <v>19.2</v>
      </c>
      <c r="P1331" s="1">
        <v>130000</v>
      </c>
      <c r="Q1331" s="1">
        <v>5420</v>
      </c>
      <c r="R1331" s="1">
        <v>36023</v>
      </c>
      <c r="S1331" s="1">
        <v>991</v>
      </c>
      <c r="T1331" s="1">
        <v>0</v>
      </c>
      <c r="U1331" s="1">
        <v>0</v>
      </c>
      <c r="W1331" s="1">
        <v>3456</v>
      </c>
      <c r="X1331" s="1">
        <v>991</v>
      </c>
      <c r="Y1331" s="1">
        <v>0</v>
      </c>
      <c r="AB1331" s="275">
        <v>44592</v>
      </c>
      <c r="AC1331" s="1">
        <v>1</v>
      </c>
      <c r="AD1331" s="1" t="s">
        <v>2623</v>
      </c>
      <c r="AE1331" s="1">
        <v>1</v>
      </c>
      <c r="AF1331" s="1">
        <v>30</v>
      </c>
      <c r="AG1331" s="1">
        <v>9827</v>
      </c>
      <c r="AN1331" s="1">
        <v>1</v>
      </c>
      <c r="AO1331" s="1">
        <v>1</v>
      </c>
      <c r="AR1331" s="276">
        <v>2113.0500000000002</v>
      </c>
      <c r="AS1331" s="1" t="s">
        <v>2657</v>
      </c>
      <c r="AT1331" s="1">
        <v>0</v>
      </c>
      <c r="AU1331" s="1">
        <v>0</v>
      </c>
      <c r="AX1331" s="1">
        <v>5</v>
      </c>
      <c r="BC1331" s="1">
        <v>1</v>
      </c>
      <c r="BD1331" s="1">
        <v>7</v>
      </c>
      <c r="BE1331" s="1">
        <v>2</v>
      </c>
      <c r="BF1331" s="296">
        <v>14590.58619227927</v>
      </c>
    </row>
    <row r="1332" spans="1:58" x14ac:dyDescent="0.3">
      <c r="A1332" s="273">
        <f t="shared" si="69"/>
        <v>7889.1777080581351</v>
      </c>
      <c r="B1332" s="1" t="s">
        <v>2621</v>
      </c>
      <c r="C1332" s="274">
        <v>29667426</v>
      </c>
      <c r="D1332" s="1">
        <v>144215</v>
      </c>
      <c r="E1332" s="1">
        <v>4</v>
      </c>
      <c r="F1332" s="1" t="s">
        <v>3657</v>
      </c>
      <c r="G1332" s="275">
        <v>44054</v>
      </c>
      <c r="H1332" s="275">
        <v>44985</v>
      </c>
      <c r="I1332" s="1">
        <v>30</v>
      </c>
      <c r="J1332" s="1">
        <v>1</v>
      </c>
      <c r="K1332" s="1">
        <v>17</v>
      </c>
      <c r="L1332" s="1">
        <v>30</v>
      </c>
      <c r="M1332" s="1">
        <v>2</v>
      </c>
      <c r="N1332" s="1">
        <v>17.690000000000001</v>
      </c>
      <c r="O1332" s="1">
        <v>19.2</v>
      </c>
      <c r="P1332" s="1">
        <v>30000</v>
      </c>
      <c r="Q1332" s="1">
        <v>1251</v>
      </c>
      <c r="R1332" s="1">
        <v>14659</v>
      </c>
      <c r="S1332" s="1">
        <v>417</v>
      </c>
      <c r="T1332" s="1">
        <v>0</v>
      </c>
      <c r="U1332" s="1">
        <v>0</v>
      </c>
      <c r="W1332" s="1">
        <v>1407</v>
      </c>
      <c r="X1332" s="1">
        <v>417</v>
      </c>
      <c r="Y1332" s="1">
        <v>0</v>
      </c>
      <c r="AB1332" s="275">
        <v>44592</v>
      </c>
      <c r="AC1332" s="1">
        <v>1</v>
      </c>
      <c r="AD1332" s="1" t="s">
        <v>2623</v>
      </c>
      <c r="AE1332" s="1">
        <v>1</v>
      </c>
      <c r="AF1332" s="1">
        <v>30</v>
      </c>
      <c r="AG1332" s="1">
        <v>2075</v>
      </c>
      <c r="AN1332" s="1">
        <v>1</v>
      </c>
      <c r="AO1332" s="1">
        <v>1</v>
      </c>
      <c r="AR1332" s="276">
        <v>832.41</v>
      </c>
      <c r="AS1332" s="1" t="s">
        <v>2657</v>
      </c>
      <c r="AT1332" s="1">
        <v>0</v>
      </c>
      <c r="AU1332" s="1">
        <v>0</v>
      </c>
      <c r="AX1332" s="1">
        <v>5</v>
      </c>
      <c r="BC1332" s="1">
        <v>1</v>
      </c>
      <c r="BD1332" s="1">
        <v>7</v>
      </c>
      <c r="BE1332" s="1">
        <v>2</v>
      </c>
      <c r="BF1332" s="296">
        <v>5937.4122919418651</v>
      </c>
    </row>
    <row r="1333" spans="1:58" x14ac:dyDescent="0.3">
      <c r="A1333" s="273">
        <f t="shared" si="69"/>
        <v>751321.9873838058</v>
      </c>
      <c r="B1333" s="1" t="s">
        <v>2621</v>
      </c>
      <c r="C1333" s="274">
        <v>29667426</v>
      </c>
      <c r="D1333" s="1">
        <v>144215</v>
      </c>
      <c r="E1333" s="1">
        <v>4</v>
      </c>
      <c r="F1333" s="1" t="s">
        <v>3893</v>
      </c>
      <c r="G1333" s="275">
        <v>44067</v>
      </c>
      <c r="H1333" s="275">
        <v>44985</v>
      </c>
      <c r="I1333" s="1">
        <v>30</v>
      </c>
      <c r="J1333" s="1">
        <v>1</v>
      </c>
      <c r="K1333" s="1">
        <v>17</v>
      </c>
      <c r="L1333" s="1">
        <v>30</v>
      </c>
      <c r="M1333" s="1">
        <v>2</v>
      </c>
      <c r="N1333" s="1">
        <v>9</v>
      </c>
      <c r="O1333" s="1">
        <v>9.3800000000000008</v>
      </c>
      <c r="P1333" s="1">
        <v>3026451</v>
      </c>
      <c r="Q1333" s="1">
        <v>113596</v>
      </c>
      <c r="R1333" s="1">
        <v>1398836</v>
      </c>
      <c r="S1333" s="1">
        <v>20212</v>
      </c>
      <c r="T1333" s="1">
        <v>0</v>
      </c>
      <c r="U1333" s="1">
        <v>0</v>
      </c>
      <c r="W1333" s="1">
        <v>134218</v>
      </c>
      <c r="X1333" s="1">
        <v>20212</v>
      </c>
      <c r="Y1333" s="1">
        <v>0</v>
      </c>
      <c r="AB1333" s="275">
        <v>44592</v>
      </c>
      <c r="AC1333" s="1">
        <v>1</v>
      </c>
      <c r="AD1333" s="1" t="s">
        <v>2623</v>
      </c>
      <c r="AE1333" s="1">
        <v>1</v>
      </c>
      <c r="AF1333" s="1">
        <v>30</v>
      </c>
      <c r="AG1333" s="1">
        <v>206074</v>
      </c>
      <c r="AN1333" s="1">
        <v>1</v>
      </c>
      <c r="AO1333" s="1">
        <v>1</v>
      </c>
      <c r="AR1333" s="276">
        <v>80936.070000000007</v>
      </c>
      <c r="AS1333" s="1" t="s">
        <v>2632</v>
      </c>
      <c r="AT1333" s="1">
        <v>0</v>
      </c>
      <c r="AU1333" s="1">
        <v>0</v>
      </c>
      <c r="AX1333" s="1">
        <v>5</v>
      </c>
      <c r="BC1333" s="1">
        <v>1</v>
      </c>
      <c r="BD1333" s="1">
        <v>7</v>
      </c>
      <c r="BE1333" s="1">
        <v>2</v>
      </c>
      <c r="BF1333" s="296">
        <v>566577.94261619414</v>
      </c>
    </row>
    <row r="1334" spans="1:58" x14ac:dyDescent="0.3">
      <c r="A1334" s="273">
        <f t="shared" si="69"/>
        <v>115225.14902537968</v>
      </c>
      <c r="B1334" s="1" t="s">
        <v>2621</v>
      </c>
      <c r="C1334" s="274">
        <v>29667426</v>
      </c>
      <c r="D1334" s="1">
        <v>144215</v>
      </c>
      <c r="E1334" s="1">
        <v>4</v>
      </c>
      <c r="F1334" s="1" t="s">
        <v>4258</v>
      </c>
      <c r="G1334" s="275">
        <v>44281</v>
      </c>
      <c r="H1334" s="275">
        <v>45199</v>
      </c>
      <c r="I1334" s="1">
        <v>30</v>
      </c>
      <c r="J1334" s="1">
        <v>1</v>
      </c>
      <c r="K1334" s="1">
        <v>10</v>
      </c>
      <c r="L1334" s="1">
        <v>30</v>
      </c>
      <c r="M1334" s="1">
        <v>2</v>
      </c>
      <c r="N1334" s="1">
        <v>17.690000000000001</v>
      </c>
      <c r="O1334" s="1">
        <v>19.2</v>
      </c>
      <c r="P1334" s="1">
        <v>300000</v>
      </c>
      <c r="Q1334" s="1">
        <v>12507</v>
      </c>
      <c r="R1334" s="1">
        <v>214546</v>
      </c>
      <c r="S1334" s="1">
        <v>6193</v>
      </c>
      <c r="T1334" s="1">
        <v>0</v>
      </c>
      <c r="U1334" s="1">
        <v>0</v>
      </c>
      <c r="W1334" s="1">
        <v>20586</v>
      </c>
      <c r="X1334" s="1">
        <v>6193</v>
      </c>
      <c r="Y1334" s="1">
        <v>0</v>
      </c>
      <c r="AB1334" s="275">
        <v>44592</v>
      </c>
      <c r="AC1334" s="1">
        <v>1</v>
      </c>
      <c r="AD1334" s="1" t="s">
        <v>2623</v>
      </c>
      <c r="AE1334" s="1">
        <v>1</v>
      </c>
      <c r="AF1334" s="1">
        <v>30</v>
      </c>
      <c r="AG1334" s="1">
        <v>18680</v>
      </c>
      <c r="AN1334" s="1">
        <v>1</v>
      </c>
      <c r="AO1334" s="1">
        <v>1</v>
      </c>
      <c r="AR1334" s="276">
        <v>12422.15</v>
      </c>
      <c r="AS1334" s="1" t="s">
        <v>2657</v>
      </c>
      <c r="AT1334" s="1">
        <v>0</v>
      </c>
      <c r="AU1334" s="1">
        <v>0</v>
      </c>
      <c r="AX1334" s="1">
        <v>5</v>
      </c>
      <c r="BC1334" s="1">
        <v>1</v>
      </c>
      <c r="BD1334" s="1">
        <v>7</v>
      </c>
      <c r="BE1334" s="1">
        <v>2</v>
      </c>
      <c r="BF1334" s="296">
        <v>86898.700974620326</v>
      </c>
    </row>
    <row r="1335" spans="1:58" x14ac:dyDescent="0.3">
      <c r="A1335" s="273">
        <f t="shared" si="69"/>
        <v>143565.1708357188</v>
      </c>
      <c r="B1335" s="1" t="s">
        <v>2621</v>
      </c>
      <c r="C1335" s="274">
        <v>29667426</v>
      </c>
      <c r="D1335" s="1">
        <v>144215</v>
      </c>
      <c r="E1335" s="1">
        <v>4</v>
      </c>
      <c r="F1335" s="1" t="s">
        <v>4171</v>
      </c>
      <c r="G1335" s="275">
        <v>44449</v>
      </c>
      <c r="H1335" s="275">
        <v>45382</v>
      </c>
      <c r="I1335" s="1">
        <v>30</v>
      </c>
      <c r="J1335" s="1">
        <v>1</v>
      </c>
      <c r="K1335" s="1">
        <v>4</v>
      </c>
      <c r="L1335" s="1">
        <v>30</v>
      </c>
      <c r="M1335" s="1">
        <v>2</v>
      </c>
      <c r="N1335" s="1">
        <v>17.690000000000001</v>
      </c>
      <c r="O1335" s="1">
        <v>19.2</v>
      </c>
      <c r="P1335" s="1">
        <v>300000</v>
      </c>
      <c r="Q1335" s="1">
        <v>12507</v>
      </c>
      <c r="R1335" s="1">
        <v>267345</v>
      </c>
      <c r="S1335" s="1">
        <v>7763</v>
      </c>
      <c r="T1335" s="1">
        <v>0</v>
      </c>
      <c r="U1335" s="1">
        <v>0</v>
      </c>
      <c r="W1335" s="1">
        <v>25652</v>
      </c>
      <c r="X1335" s="1">
        <v>7763</v>
      </c>
      <c r="Y1335" s="1">
        <v>0</v>
      </c>
      <c r="AB1335" s="275">
        <v>44592</v>
      </c>
      <c r="AC1335" s="1">
        <v>1</v>
      </c>
      <c r="AD1335" s="1" t="s">
        <v>2623</v>
      </c>
      <c r="AE1335" s="1">
        <v>1</v>
      </c>
      <c r="AF1335" s="1">
        <v>30</v>
      </c>
      <c r="AG1335" s="1">
        <v>17074</v>
      </c>
      <c r="AN1335" s="1">
        <v>1</v>
      </c>
      <c r="AO1335" s="1">
        <v>1</v>
      </c>
      <c r="AR1335" s="276">
        <v>15495.67</v>
      </c>
      <c r="AS1335" s="1" t="s">
        <v>2657</v>
      </c>
      <c r="AT1335" s="1">
        <v>0</v>
      </c>
      <c r="AU1335" s="1">
        <v>0</v>
      </c>
      <c r="AX1335" s="1">
        <v>5</v>
      </c>
      <c r="BC1335" s="1">
        <v>1</v>
      </c>
      <c r="BD1335" s="1">
        <v>7</v>
      </c>
      <c r="BE1335" s="1">
        <v>2</v>
      </c>
      <c r="BF1335" s="296">
        <v>108284.1591642812</v>
      </c>
    </row>
    <row r="1336" spans="1:58" x14ac:dyDescent="0.3">
      <c r="A1336" s="273">
        <f t="shared" si="69"/>
        <v>216203.83418014293</v>
      </c>
      <c r="B1336" s="1" t="s">
        <v>2621</v>
      </c>
      <c r="C1336" s="274">
        <v>29667426</v>
      </c>
      <c r="D1336" s="1">
        <v>144215</v>
      </c>
      <c r="E1336" s="1">
        <v>4</v>
      </c>
      <c r="F1336" s="1" t="s">
        <v>4502</v>
      </c>
      <c r="G1336" s="275">
        <v>44367</v>
      </c>
      <c r="H1336" s="275">
        <v>45291</v>
      </c>
      <c r="I1336" s="1">
        <v>30</v>
      </c>
      <c r="J1336" s="1">
        <v>1</v>
      </c>
      <c r="K1336" s="1">
        <v>7</v>
      </c>
      <c r="L1336" s="1">
        <v>30</v>
      </c>
      <c r="M1336" s="1">
        <v>2</v>
      </c>
      <c r="N1336" s="1">
        <v>17.690000000000001</v>
      </c>
      <c r="O1336" s="1">
        <v>19.2</v>
      </c>
      <c r="P1336" s="1">
        <v>500000</v>
      </c>
      <c r="Q1336" s="1">
        <v>20845</v>
      </c>
      <c r="R1336" s="1">
        <v>402564</v>
      </c>
      <c r="S1336" s="1">
        <v>11658</v>
      </c>
      <c r="T1336" s="1">
        <v>0</v>
      </c>
      <c r="U1336" s="1">
        <v>0</v>
      </c>
      <c r="W1336" s="1">
        <v>38626</v>
      </c>
      <c r="X1336" s="1">
        <v>11658</v>
      </c>
      <c r="Y1336" s="1">
        <v>0</v>
      </c>
      <c r="AB1336" s="275">
        <v>44592</v>
      </c>
      <c r="AC1336" s="1">
        <v>1</v>
      </c>
      <c r="AD1336" s="1" t="s">
        <v>2623</v>
      </c>
      <c r="AE1336" s="1">
        <v>1</v>
      </c>
      <c r="AF1336" s="1">
        <v>30</v>
      </c>
      <c r="AG1336" s="1">
        <v>29767</v>
      </c>
      <c r="AN1336" s="1">
        <v>1</v>
      </c>
      <c r="AO1336" s="1">
        <v>1</v>
      </c>
      <c r="AR1336" s="276">
        <v>23307.54</v>
      </c>
      <c r="AS1336" s="1" t="s">
        <v>2657</v>
      </c>
      <c r="AT1336" s="1">
        <v>0</v>
      </c>
      <c r="AU1336" s="1">
        <v>0</v>
      </c>
      <c r="AX1336" s="1">
        <v>5</v>
      </c>
      <c r="BC1336" s="1">
        <v>1</v>
      </c>
      <c r="BD1336" s="1">
        <v>7</v>
      </c>
      <c r="BE1336" s="1">
        <v>2</v>
      </c>
      <c r="BF1336" s="296">
        <v>163052.62581985709</v>
      </c>
    </row>
    <row r="1337" spans="1:58" x14ac:dyDescent="0.3">
      <c r="A1337" s="273">
        <f t="shared" si="69"/>
        <v>115225.14902537968</v>
      </c>
      <c r="B1337" s="1" t="s">
        <v>2621</v>
      </c>
      <c r="C1337" s="274">
        <v>29667426</v>
      </c>
      <c r="D1337" s="1">
        <v>144215</v>
      </c>
      <c r="E1337" s="1">
        <v>4</v>
      </c>
      <c r="F1337" s="1" t="s">
        <v>4638</v>
      </c>
      <c r="G1337" s="275">
        <v>44286</v>
      </c>
      <c r="H1337" s="275">
        <v>45199</v>
      </c>
      <c r="I1337" s="1">
        <v>30</v>
      </c>
      <c r="J1337" s="1">
        <v>1</v>
      </c>
      <c r="K1337" s="1">
        <v>10</v>
      </c>
      <c r="L1337" s="1">
        <v>30</v>
      </c>
      <c r="M1337" s="1">
        <v>2</v>
      </c>
      <c r="N1337" s="1">
        <v>17.690000000000001</v>
      </c>
      <c r="O1337" s="1">
        <v>19.2</v>
      </c>
      <c r="P1337" s="1">
        <v>300000</v>
      </c>
      <c r="Q1337" s="1">
        <v>12507</v>
      </c>
      <c r="R1337" s="1">
        <v>214546</v>
      </c>
      <c r="S1337" s="1">
        <v>6193</v>
      </c>
      <c r="T1337" s="1">
        <v>0</v>
      </c>
      <c r="U1337" s="1">
        <v>0</v>
      </c>
      <c r="W1337" s="1">
        <v>20586</v>
      </c>
      <c r="X1337" s="1">
        <v>6193</v>
      </c>
      <c r="Y1337" s="1">
        <v>0</v>
      </c>
      <c r="AB1337" s="275">
        <v>44592</v>
      </c>
      <c r="AC1337" s="1">
        <v>1</v>
      </c>
      <c r="AD1337" s="1" t="s">
        <v>2623</v>
      </c>
      <c r="AE1337" s="1">
        <v>1</v>
      </c>
      <c r="AF1337" s="1">
        <v>30</v>
      </c>
      <c r="AG1337" s="1">
        <v>18680</v>
      </c>
      <c r="AN1337" s="1">
        <v>1</v>
      </c>
      <c r="AO1337" s="1">
        <v>1</v>
      </c>
      <c r="AR1337" s="276">
        <v>12422.15</v>
      </c>
      <c r="AS1337" s="1" t="s">
        <v>2657</v>
      </c>
      <c r="AT1337" s="1">
        <v>0</v>
      </c>
      <c r="AU1337" s="1">
        <v>0</v>
      </c>
      <c r="AX1337" s="1">
        <v>5</v>
      </c>
      <c r="BC1337" s="1">
        <v>1</v>
      </c>
      <c r="BD1337" s="1">
        <v>7</v>
      </c>
      <c r="BE1337" s="1">
        <v>2</v>
      </c>
      <c r="BF1337" s="296">
        <v>86898.700974620326</v>
      </c>
    </row>
    <row r="1338" spans="1:58" x14ac:dyDescent="0.3">
      <c r="A1338" s="273">
        <f t="shared" si="69"/>
        <v>322273.64698921348</v>
      </c>
      <c r="B1338" s="1" t="s">
        <v>2621</v>
      </c>
      <c r="C1338" s="274">
        <v>29667426</v>
      </c>
      <c r="D1338" s="1">
        <v>144215</v>
      </c>
      <c r="E1338" s="1">
        <v>4</v>
      </c>
      <c r="F1338" s="1" t="s">
        <v>6548</v>
      </c>
      <c r="G1338" s="275">
        <v>44568</v>
      </c>
      <c r="H1338" s="275">
        <v>45504</v>
      </c>
      <c r="I1338" s="1">
        <v>30</v>
      </c>
      <c r="J1338" s="1">
        <v>1</v>
      </c>
      <c r="K1338" s="1">
        <v>0</v>
      </c>
      <c r="L1338" s="1">
        <v>30</v>
      </c>
      <c r="M1338" s="1">
        <v>2</v>
      </c>
      <c r="N1338" s="1">
        <v>17.690000000000001</v>
      </c>
      <c r="O1338" s="1">
        <v>19.2</v>
      </c>
      <c r="P1338" s="1">
        <v>600000</v>
      </c>
      <c r="Q1338" s="1">
        <v>25014</v>
      </c>
      <c r="R1338" s="1">
        <v>600000</v>
      </c>
      <c r="S1338" s="1">
        <v>24250</v>
      </c>
      <c r="T1338" s="1">
        <v>0</v>
      </c>
      <c r="U1338" s="1">
        <v>0</v>
      </c>
      <c r="W1338" s="1">
        <v>57570</v>
      </c>
      <c r="X1338" s="1">
        <v>24250</v>
      </c>
      <c r="Y1338" s="1">
        <v>0</v>
      </c>
      <c r="AB1338" s="275">
        <v>44568</v>
      </c>
      <c r="AC1338" s="1">
        <v>1</v>
      </c>
      <c r="AD1338" s="1" t="s">
        <v>2623</v>
      </c>
      <c r="AE1338" s="1">
        <v>1</v>
      </c>
      <c r="AF1338" s="1">
        <v>30</v>
      </c>
      <c r="AG1338" s="1">
        <v>32165</v>
      </c>
      <c r="AN1338" s="1">
        <v>1</v>
      </c>
      <c r="AO1338" s="1">
        <v>1</v>
      </c>
      <c r="AR1338" s="276">
        <v>34705.18</v>
      </c>
      <c r="AS1338" s="1" t="s">
        <v>2657</v>
      </c>
      <c r="AT1338" s="1">
        <v>0</v>
      </c>
      <c r="AU1338" s="1">
        <v>0</v>
      </c>
      <c r="AX1338" s="1">
        <v>5</v>
      </c>
      <c r="BC1338" s="1">
        <v>1</v>
      </c>
      <c r="BD1338" s="1">
        <v>7</v>
      </c>
      <c r="BE1338" s="1">
        <v>2</v>
      </c>
      <c r="BF1338" s="296">
        <v>243021.17301078647</v>
      </c>
    </row>
    <row r="1339" spans="1:58" x14ac:dyDescent="0.3">
      <c r="A1339" s="273">
        <f t="shared" si="69"/>
        <v>48360.254048382027</v>
      </c>
      <c r="B1339" s="1" t="s">
        <v>2621</v>
      </c>
      <c r="C1339" s="274">
        <v>29667426</v>
      </c>
      <c r="D1339" s="1">
        <v>144215</v>
      </c>
      <c r="E1339" s="1">
        <v>4</v>
      </c>
      <c r="F1339" s="1" t="s">
        <v>6549</v>
      </c>
      <c r="G1339" s="275">
        <v>44568</v>
      </c>
      <c r="H1339" s="275">
        <v>45504</v>
      </c>
      <c r="I1339" s="1">
        <v>30</v>
      </c>
      <c r="J1339" s="1">
        <v>1</v>
      </c>
      <c r="K1339" s="1">
        <v>0</v>
      </c>
      <c r="L1339" s="1">
        <v>30</v>
      </c>
      <c r="M1339" s="1">
        <v>2</v>
      </c>
      <c r="N1339" s="1">
        <v>17.690000000000001</v>
      </c>
      <c r="O1339" s="1">
        <v>19.2</v>
      </c>
      <c r="P1339" s="1">
        <v>90000</v>
      </c>
      <c r="Q1339" s="1">
        <v>3752</v>
      </c>
      <c r="R1339" s="1">
        <v>90000</v>
      </c>
      <c r="S1339" s="1">
        <v>3637</v>
      </c>
      <c r="T1339" s="1">
        <v>0</v>
      </c>
      <c r="U1339" s="1">
        <v>0</v>
      </c>
      <c r="W1339" s="1">
        <v>8635</v>
      </c>
      <c r="X1339" s="1">
        <v>3637</v>
      </c>
      <c r="Y1339" s="1">
        <v>0</v>
      </c>
      <c r="AB1339" s="275">
        <v>44568</v>
      </c>
      <c r="AC1339" s="1">
        <v>1</v>
      </c>
      <c r="AD1339" s="1" t="s">
        <v>2623</v>
      </c>
      <c r="AE1339" s="1">
        <v>1</v>
      </c>
      <c r="AF1339" s="1">
        <v>30</v>
      </c>
      <c r="AG1339" s="1">
        <v>4826</v>
      </c>
      <c r="AN1339" s="1">
        <v>1</v>
      </c>
      <c r="AO1339" s="1">
        <v>1</v>
      </c>
      <c r="AR1339" s="276">
        <v>5186.57</v>
      </c>
      <c r="AS1339" s="1" t="s">
        <v>2657</v>
      </c>
      <c r="AT1339" s="1">
        <v>0</v>
      </c>
      <c r="AU1339" s="1">
        <v>0</v>
      </c>
      <c r="AX1339" s="1">
        <v>5</v>
      </c>
      <c r="BC1339" s="1">
        <v>1</v>
      </c>
      <c r="BD1339" s="1">
        <v>7</v>
      </c>
      <c r="BE1339" s="1">
        <v>2</v>
      </c>
      <c r="BF1339" s="296">
        <v>36453.175951617966</v>
      </c>
    </row>
    <row r="1340" spans="1:58" x14ac:dyDescent="0.3">
      <c r="A1340" s="273">
        <f t="shared" si="69"/>
        <v>36966.57698498806</v>
      </c>
      <c r="B1340" s="1" t="s">
        <v>2621</v>
      </c>
      <c r="C1340" s="274">
        <v>29667426</v>
      </c>
      <c r="D1340" s="1">
        <v>144215</v>
      </c>
      <c r="E1340" s="1">
        <v>4</v>
      </c>
      <c r="F1340" s="1" t="s">
        <v>3476</v>
      </c>
      <c r="G1340" s="275">
        <v>43882</v>
      </c>
      <c r="H1340" s="275">
        <v>44804</v>
      </c>
      <c r="I1340" s="1">
        <v>1</v>
      </c>
      <c r="J1340" s="1">
        <v>1</v>
      </c>
      <c r="K1340" s="1">
        <v>24</v>
      </c>
      <c r="L1340" s="1">
        <v>30</v>
      </c>
      <c r="M1340" s="1">
        <v>2</v>
      </c>
      <c r="N1340" s="1">
        <v>18</v>
      </c>
      <c r="O1340" s="1">
        <v>19.559999999999999</v>
      </c>
      <c r="P1340" s="1">
        <v>290000</v>
      </c>
      <c r="Q1340" s="1">
        <v>12075</v>
      </c>
      <c r="R1340" s="1">
        <v>68805</v>
      </c>
      <c r="S1340" s="1">
        <v>1032</v>
      </c>
      <c r="T1340" s="1">
        <v>0</v>
      </c>
      <c r="U1340" s="1">
        <v>0</v>
      </c>
      <c r="W1340" s="1">
        <v>6602</v>
      </c>
      <c r="X1340" s="1">
        <v>1032</v>
      </c>
      <c r="Y1340" s="1">
        <v>0</v>
      </c>
      <c r="AB1340" s="275">
        <v>44620</v>
      </c>
      <c r="AC1340" s="1">
        <v>1</v>
      </c>
      <c r="AD1340" s="1" t="s">
        <v>2623</v>
      </c>
      <c r="AE1340" s="1">
        <v>1</v>
      </c>
      <c r="AF1340" s="1">
        <v>30</v>
      </c>
      <c r="AG1340" s="1">
        <v>11043</v>
      </c>
      <c r="AN1340" s="1">
        <v>1</v>
      </c>
      <c r="AO1340" s="1">
        <v>1</v>
      </c>
      <c r="AR1340" s="276">
        <v>3969.97</v>
      </c>
      <c r="AS1340" s="1" t="s">
        <v>2657</v>
      </c>
      <c r="AT1340" s="1">
        <v>0</v>
      </c>
      <c r="AU1340" s="1">
        <v>0</v>
      </c>
      <c r="AX1340" s="1">
        <v>5</v>
      </c>
      <c r="BC1340" s="1">
        <v>1</v>
      </c>
      <c r="BD1340" s="1">
        <v>7</v>
      </c>
      <c r="BE1340" s="1">
        <v>2</v>
      </c>
      <c r="BF1340" s="296">
        <v>27868.453015011943</v>
      </c>
    </row>
    <row r="1341" spans="1:58" x14ac:dyDescent="0.3">
      <c r="A1341" s="273">
        <f t="shared" si="69"/>
        <v>0</v>
      </c>
      <c r="B1341" s="1" t="s">
        <v>2621</v>
      </c>
      <c r="C1341" s="274">
        <v>29622904</v>
      </c>
      <c r="D1341" s="1">
        <v>144205</v>
      </c>
      <c r="E1341" s="1">
        <v>4</v>
      </c>
      <c r="F1341" s="1" t="s">
        <v>3367</v>
      </c>
      <c r="G1341" s="275">
        <v>43943</v>
      </c>
      <c r="H1341" s="275">
        <v>45077</v>
      </c>
      <c r="I1341" s="1">
        <v>1</v>
      </c>
      <c r="J1341" s="1">
        <v>1</v>
      </c>
      <c r="K1341" s="1">
        <v>21</v>
      </c>
      <c r="L1341" s="1">
        <v>30</v>
      </c>
      <c r="M1341" s="1">
        <v>2</v>
      </c>
      <c r="N1341" s="1">
        <v>9</v>
      </c>
      <c r="O1341" s="1">
        <v>9.3800000000000008</v>
      </c>
      <c r="P1341" s="1">
        <v>5000000</v>
      </c>
      <c r="Q1341" s="1">
        <v>158999</v>
      </c>
      <c r="R1341" s="1">
        <v>2247754</v>
      </c>
      <c r="S1341" s="1">
        <v>16858</v>
      </c>
      <c r="T1341" s="1">
        <v>0</v>
      </c>
      <c r="U1341" s="1">
        <v>0</v>
      </c>
      <c r="V1341" s="275"/>
      <c r="W1341" s="1">
        <v>0</v>
      </c>
      <c r="X1341" s="1">
        <v>0</v>
      </c>
      <c r="Y1341" s="1">
        <v>0</v>
      </c>
      <c r="AB1341" s="275">
        <v>44620</v>
      </c>
      <c r="AC1341" s="1">
        <v>1</v>
      </c>
      <c r="AD1341" s="1" t="s">
        <v>2623</v>
      </c>
      <c r="AE1341" s="1">
        <v>1</v>
      </c>
      <c r="AF1341" s="1">
        <v>30</v>
      </c>
      <c r="AG1341" s="1">
        <v>142141</v>
      </c>
      <c r="AN1341" s="1">
        <v>1</v>
      </c>
      <c r="AO1341" s="1">
        <v>1</v>
      </c>
      <c r="AP1341" s="275"/>
      <c r="AR1341" s="276">
        <v>299973.25</v>
      </c>
      <c r="AS1341" s="1" t="s">
        <v>2657</v>
      </c>
      <c r="AT1341" s="1">
        <v>0</v>
      </c>
      <c r="AU1341" s="1">
        <v>0</v>
      </c>
      <c r="AX1341" s="1">
        <v>5</v>
      </c>
      <c r="BC1341" s="1">
        <v>1</v>
      </c>
      <c r="BD1341" s="1">
        <v>7</v>
      </c>
      <c r="BE1341" s="1">
        <v>2</v>
      </c>
      <c r="BF1341" s="296">
        <v>2099832.4155657096</v>
      </c>
    </row>
    <row r="1342" spans="1:58" x14ac:dyDescent="0.3">
      <c r="A1342" s="273">
        <f t="shared" si="69"/>
        <v>0</v>
      </c>
      <c r="B1342" s="1" t="s">
        <v>2621</v>
      </c>
      <c r="C1342" s="274">
        <v>29622904</v>
      </c>
      <c r="D1342" s="1">
        <v>144205</v>
      </c>
      <c r="E1342" s="1">
        <v>4</v>
      </c>
      <c r="F1342" s="1" t="s">
        <v>4191</v>
      </c>
      <c r="G1342" s="275">
        <v>44426</v>
      </c>
      <c r="H1342" s="275">
        <v>45535</v>
      </c>
      <c r="I1342" s="1">
        <v>1</v>
      </c>
      <c r="J1342" s="1">
        <v>1</v>
      </c>
      <c r="K1342" s="1">
        <v>6</v>
      </c>
      <c r="L1342" s="1">
        <v>30</v>
      </c>
      <c r="M1342" s="1">
        <v>2</v>
      </c>
      <c r="N1342" s="1">
        <v>17.690000000000001</v>
      </c>
      <c r="O1342" s="1">
        <v>19.2</v>
      </c>
      <c r="P1342" s="1">
        <v>600000</v>
      </c>
      <c r="Q1342" s="1">
        <v>21723</v>
      </c>
      <c r="R1342" s="1">
        <v>521046</v>
      </c>
      <c r="S1342" s="1">
        <v>7685</v>
      </c>
      <c r="T1342" s="1">
        <v>0</v>
      </c>
      <c r="U1342" s="1">
        <v>0</v>
      </c>
      <c r="W1342" s="1">
        <v>0</v>
      </c>
      <c r="X1342" s="1">
        <v>0</v>
      </c>
      <c r="Y1342" s="1">
        <v>0</v>
      </c>
      <c r="AB1342" s="275">
        <v>44620</v>
      </c>
      <c r="AC1342" s="1">
        <v>1</v>
      </c>
      <c r="AD1342" s="1" t="s">
        <v>2623</v>
      </c>
      <c r="AE1342" s="1">
        <v>1</v>
      </c>
      <c r="AF1342" s="1">
        <v>30</v>
      </c>
      <c r="AG1342" s="1">
        <v>13863</v>
      </c>
      <c r="AN1342" s="1">
        <v>1</v>
      </c>
      <c r="AO1342" s="1">
        <v>1</v>
      </c>
      <c r="AR1342" s="276">
        <v>69611.5</v>
      </c>
      <c r="AS1342" s="1" t="s">
        <v>2657</v>
      </c>
      <c r="AT1342" s="1">
        <v>0</v>
      </c>
      <c r="AU1342" s="1">
        <v>0</v>
      </c>
      <c r="AX1342" s="1">
        <v>5</v>
      </c>
      <c r="BC1342" s="1">
        <v>1</v>
      </c>
      <c r="BD1342" s="1">
        <v>7</v>
      </c>
      <c r="BE1342" s="1">
        <v>2</v>
      </c>
      <c r="BF1342" s="296">
        <v>486756.68280463543</v>
      </c>
    </row>
    <row r="1343" spans="1:58" x14ac:dyDescent="0.3">
      <c r="A1343" s="273">
        <f t="shared" si="69"/>
        <v>0</v>
      </c>
      <c r="B1343" s="1" t="s">
        <v>2621</v>
      </c>
      <c r="C1343" s="274">
        <v>29622904</v>
      </c>
      <c r="D1343" s="1">
        <v>144205</v>
      </c>
      <c r="E1343" s="1">
        <v>4</v>
      </c>
      <c r="F1343" s="1" t="s">
        <v>4192</v>
      </c>
      <c r="G1343" s="275">
        <v>44426</v>
      </c>
      <c r="H1343" s="275">
        <v>45535</v>
      </c>
      <c r="I1343" s="1">
        <v>1</v>
      </c>
      <c r="J1343" s="1">
        <v>1</v>
      </c>
      <c r="K1343" s="1">
        <v>6</v>
      </c>
      <c r="L1343" s="1">
        <v>30</v>
      </c>
      <c r="M1343" s="1">
        <v>2</v>
      </c>
      <c r="N1343" s="1">
        <v>17.690000000000001</v>
      </c>
      <c r="O1343" s="1">
        <v>19.2</v>
      </c>
      <c r="P1343" s="1">
        <v>600000</v>
      </c>
      <c r="Q1343" s="1">
        <v>21723</v>
      </c>
      <c r="R1343" s="1">
        <v>521046</v>
      </c>
      <c r="S1343" s="1">
        <v>7685</v>
      </c>
      <c r="T1343" s="1">
        <v>0</v>
      </c>
      <c r="U1343" s="1">
        <v>0</v>
      </c>
      <c r="W1343" s="1">
        <v>0</v>
      </c>
      <c r="X1343" s="1">
        <v>0</v>
      </c>
      <c r="Y1343" s="1">
        <v>0</v>
      </c>
      <c r="AB1343" s="275">
        <v>44620</v>
      </c>
      <c r="AC1343" s="1">
        <v>1</v>
      </c>
      <c r="AD1343" s="1" t="s">
        <v>2623</v>
      </c>
      <c r="AE1343" s="1">
        <v>1</v>
      </c>
      <c r="AF1343" s="1">
        <v>30</v>
      </c>
      <c r="AG1343" s="1">
        <v>13863</v>
      </c>
      <c r="AN1343" s="1">
        <v>1</v>
      </c>
      <c r="AO1343" s="1">
        <v>1</v>
      </c>
      <c r="AR1343" s="276">
        <v>69611.5</v>
      </c>
      <c r="AS1343" s="1" t="s">
        <v>2657</v>
      </c>
      <c r="AT1343" s="1">
        <v>0</v>
      </c>
      <c r="AU1343" s="1">
        <v>0</v>
      </c>
      <c r="AX1343" s="1">
        <v>5</v>
      </c>
      <c r="BC1343" s="1">
        <v>1</v>
      </c>
      <c r="BD1343" s="1">
        <v>7</v>
      </c>
      <c r="BE1343" s="1">
        <v>2</v>
      </c>
      <c r="BF1343" s="296">
        <v>486756.68280463543</v>
      </c>
    </row>
    <row r="1344" spans="1:58" x14ac:dyDescent="0.3">
      <c r="A1344" s="273">
        <f t="shared" si="69"/>
        <v>0</v>
      </c>
      <c r="B1344" s="1" t="s">
        <v>2621</v>
      </c>
      <c r="C1344" s="274">
        <v>29622904</v>
      </c>
      <c r="D1344" s="1">
        <v>144205</v>
      </c>
      <c r="E1344" s="1">
        <v>4</v>
      </c>
      <c r="F1344" s="1" t="s">
        <v>4842</v>
      </c>
      <c r="G1344" s="275">
        <v>44427</v>
      </c>
      <c r="H1344" s="275">
        <v>45535</v>
      </c>
      <c r="I1344" s="1">
        <v>1</v>
      </c>
      <c r="J1344" s="1">
        <v>1</v>
      </c>
      <c r="K1344" s="1">
        <v>6</v>
      </c>
      <c r="L1344" s="1">
        <v>30</v>
      </c>
      <c r="M1344" s="1">
        <v>2</v>
      </c>
      <c r="N1344" s="1">
        <v>17.690000000000001</v>
      </c>
      <c r="O1344" s="1">
        <v>19.2</v>
      </c>
      <c r="P1344" s="1">
        <v>500000</v>
      </c>
      <c r="Q1344" s="1">
        <v>18102</v>
      </c>
      <c r="R1344" s="1">
        <v>434207</v>
      </c>
      <c r="S1344" s="1">
        <v>6405</v>
      </c>
      <c r="T1344" s="1">
        <v>0</v>
      </c>
      <c r="U1344" s="1">
        <v>0</v>
      </c>
      <c r="W1344" s="1">
        <v>0</v>
      </c>
      <c r="X1344" s="1">
        <v>0</v>
      </c>
      <c r="Y1344" s="1">
        <v>0</v>
      </c>
      <c r="AB1344" s="275">
        <v>44620</v>
      </c>
      <c r="AC1344" s="1">
        <v>1</v>
      </c>
      <c r="AD1344" s="1" t="s">
        <v>2623</v>
      </c>
      <c r="AE1344" s="1">
        <v>1</v>
      </c>
      <c r="AF1344" s="1">
        <v>30</v>
      </c>
      <c r="AG1344" s="1">
        <v>11551</v>
      </c>
      <c r="AN1344" s="1">
        <v>1</v>
      </c>
      <c r="AO1344" s="1">
        <v>1</v>
      </c>
      <c r="AR1344" s="276">
        <v>57942.52</v>
      </c>
      <c r="AS1344" s="1" t="s">
        <v>2657</v>
      </c>
      <c r="AT1344" s="1">
        <v>0</v>
      </c>
      <c r="AU1344" s="1">
        <v>0</v>
      </c>
      <c r="AX1344" s="1">
        <v>5</v>
      </c>
      <c r="BC1344" s="1">
        <v>1</v>
      </c>
      <c r="BD1344" s="1">
        <v>7</v>
      </c>
      <c r="BE1344" s="1">
        <v>2</v>
      </c>
      <c r="BF1344" s="296">
        <v>405632.43738662684</v>
      </c>
    </row>
    <row r="1345" spans="1:58" x14ac:dyDescent="0.3">
      <c r="A1345" s="273">
        <f t="shared" si="69"/>
        <v>0</v>
      </c>
      <c r="B1345" s="1" t="s">
        <v>2621</v>
      </c>
      <c r="C1345" s="274">
        <v>29622904</v>
      </c>
      <c r="D1345" s="1">
        <v>144205</v>
      </c>
      <c r="E1345" s="1">
        <v>4</v>
      </c>
      <c r="F1345" s="1" t="s">
        <v>6031</v>
      </c>
      <c r="G1345" s="275">
        <v>44578</v>
      </c>
      <c r="H1345" s="275">
        <v>45688</v>
      </c>
      <c r="I1345" s="1">
        <v>1</v>
      </c>
      <c r="J1345" s="1">
        <v>1</v>
      </c>
      <c r="K1345" s="1">
        <v>1</v>
      </c>
      <c r="L1345" s="1">
        <v>30</v>
      </c>
      <c r="M1345" s="1">
        <v>2</v>
      </c>
      <c r="N1345" s="1">
        <v>17.690000000000001</v>
      </c>
      <c r="O1345" s="1">
        <v>19.2</v>
      </c>
      <c r="P1345" s="1">
        <v>50000</v>
      </c>
      <c r="Q1345" s="1">
        <v>1810</v>
      </c>
      <c r="R1345" s="1">
        <v>48945</v>
      </c>
      <c r="S1345" s="1">
        <v>722</v>
      </c>
      <c r="T1345" s="1">
        <v>0</v>
      </c>
      <c r="U1345" s="1">
        <v>0</v>
      </c>
      <c r="W1345" s="1">
        <v>0</v>
      </c>
      <c r="X1345" s="1">
        <v>0</v>
      </c>
      <c r="Y1345" s="1">
        <v>0</v>
      </c>
      <c r="AB1345" s="275">
        <v>44620</v>
      </c>
      <c r="AC1345" s="1">
        <v>1</v>
      </c>
      <c r="AD1345" s="1" t="s">
        <v>2623</v>
      </c>
      <c r="AE1345" s="1">
        <v>1</v>
      </c>
      <c r="AF1345" s="1">
        <v>30</v>
      </c>
      <c r="AG1345" s="1">
        <v>1072</v>
      </c>
      <c r="AN1345" s="1">
        <v>1</v>
      </c>
      <c r="AO1345" s="1">
        <v>1</v>
      </c>
      <c r="AR1345" s="276">
        <v>6438.06</v>
      </c>
      <c r="AS1345" s="1" t="s">
        <v>2657</v>
      </c>
      <c r="AT1345" s="1">
        <v>0</v>
      </c>
      <c r="AU1345" s="1">
        <v>0</v>
      </c>
      <c r="AX1345" s="1">
        <v>5</v>
      </c>
      <c r="BC1345" s="1">
        <v>1</v>
      </c>
      <c r="BD1345" s="1">
        <v>7</v>
      </c>
      <c r="BE1345" s="1">
        <v>2</v>
      </c>
      <c r="BF1345" s="296">
        <v>45723.997190023299</v>
      </c>
    </row>
    <row r="1346" spans="1:58" x14ac:dyDescent="0.3">
      <c r="A1346" s="273">
        <f t="shared" ref="A1346:A1409" si="70">IF(+R1346-AR1346-BF1346&gt;0,R1346-AR1346-BF1346,0)</f>
        <v>0</v>
      </c>
      <c r="B1346" s="1" t="s">
        <v>2621</v>
      </c>
      <c r="C1346" s="274">
        <v>29622904</v>
      </c>
      <c r="D1346" s="1">
        <v>144105</v>
      </c>
      <c r="E1346" s="1">
        <v>4</v>
      </c>
      <c r="F1346" s="1" t="s">
        <v>2851</v>
      </c>
      <c r="G1346" s="275">
        <v>43495</v>
      </c>
      <c r="H1346" s="275">
        <v>45291</v>
      </c>
      <c r="I1346" s="1">
        <v>0</v>
      </c>
      <c r="J1346" s="1">
        <v>1</v>
      </c>
      <c r="K1346" s="1">
        <v>41</v>
      </c>
      <c r="L1346" s="1">
        <v>30</v>
      </c>
      <c r="M1346" s="1">
        <v>2</v>
      </c>
      <c r="N1346" s="1">
        <v>14.16</v>
      </c>
      <c r="O1346" s="1">
        <v>15.11</v>
      </c>
      <c r="P1346" s="1">
        <v>25921406</v>
      </c>
      <c r="Q1346" s="1">
        <v>508132</v>
      </c>
      <c r="R1346" s="1">
        <v>11302216</v>
      </c>
      <c r="S1346" s="1">
        <v>0</v>
      </c>
      <c r="T1346" s="1">
        <v>0</v>
      </c>
      <c r="U1346" s="1">
        <v>0</v>
      </c>
      <c r="W1346" s="1">
        <v>0</v>
      </c>
      <c r="X1346" s="1">
        <v>0</v>
      </c>
      <c r="Y1346" s="1">
        <v>0</v>
      </c>
      <c r="Z1346" s="1" t="s">
        <v>5706</v>
      </c>
      <c r="AA1346" s="1" t="s">
        <v>3609</v>
      </c>
      <c r="AB1346" s="275">
        <v>44651</v>
      </c>
      <c r="AC1346" s="1">
        <v>1</v>
      </c>
      <c r="AD1346" s="1" t="s">
        <v>2623</v>
      </c>
      <c r="AE1346" s="1">
        <v>1</v>
      </c>
      <c r="AF1346" s="1">
        <v>30</v>
      </c>
      <c r="AG1346" s="1">
        <v>0</v>
      </c>
      <c r="AN1346" s="1">
        <v>1</v>
      </c>
      <c r="AO1346" s="1">
        <v>1</v>
      </c>
      <c r="AR1346" s="276">
        <v>1508316.18</v>
      </c>
      <c r="AS1346" s="1" t="s">
        <v>2624</v>
      </c>
      <c r="AT1346" s="1">
        <v>0</v>
      </c>
      <c r="AU1346" s="1">
        <v>0</v>
      </c>
      <c r="AV1346" s="1" t="s">
        <v>2625</v>
      </c>
      <c r="AW1346" s="1" t="s">
        <v>2626</v>
      </c>
      <c r="AX1346" s="1">
        <v>5</v>
      </c>
      <c r="BC1346" s="1">
        <v>1</v>
      </c>
      <c r="BD1346" s="1">
        <v>7</v>
      </c>
      <c r="BE1346" s="1">
        <v>2</v>
      </c>
      <c r="BF1346" s="296">
        <v>10558432.784248369</v>
      </c>
    </row>
    <row r="1347" spans="1:58" x14ac:dyDescent="0.3">
      <c r="A1347" s="273">
        <f t="shared" si="70"/>
        <v>26597728</v>
      </c>
      <c r="B1347" s="1" t="s">
        <v>2621</v>
      </c>
      <c r="C1347" s="274">
        <v>29667207</v>
      </c>
      <c r="D1347" s="1">
        <v>144205</v>
      </c>
      <c r="E1347" s="1">
        <v>4</v>
      </c>
      <c r="F1347" s="1" t="s">
        <v>5496</v>
      </c>
      <c r="G1347" s="275">
        <v>44490</v>
      </c>
      <c r="H1347" s="275">
        <v>46326</v>
      </c>
      <c r="I1347" s="1">
        <v>0</v>
      </c>
      <c r="J1347" s="1">
        <v>1</v>
      </c>
      <c r="K1347" s="1">
        <v>5</v>
      </c>
      <c r="L1347" s="1">
        <v>30</v>
      </c>
      <c r="M1347" s="1">
        <v>2</v>
      </c>
      <c r="N1347" s="1">
        <v>10.8</v>
      </c>
      <c r="O1347" s="1">
        <v>11.35</v>
      </c>
      <c r="P1347" s="1">
        <v>40151351</v>
      </c>
      <c r="Q1347" s="1">
        <v>877102</v>
      </c>
      <c r="R1347" s="1">
        <v>37593109</v>
      </c>
      <c r="S1347" s="1">
        <v>0</v>
      </c>
      <c r="T1347" s="1">
        <v>0</v>
      </c>
      <c r="U1347" s="1">
        <v>0</v>
      </c>
      <c r="V1347" s="275"/>
      <c r="W1347" s="1">
        <v>0</v>
      </c>
      <c r="X1347" s="1">
        <v>0</v>
      </c>
      <c r="Y1347" s="1">
        <v>0</v>
      </c>
      <c r="AB1347" s="275">
        <v>44651</v>
      </c>
      <c r="AC1347" s="1">
        <v>1</v>
      </c>
      <c r="AD1347" s="1" t="s">
        <v>2623</v>
      </c>
      <c r="AE1347" s="1">
        <v>1</v>
      </c>
      <c r="AF1347" s="1">
        <v>30</v>
      </c>
      <c r="AG1347" s="1">
        <v>0</v>
      </c>
      <c r="AN1347" s="1">
        <v>1</v>
      </c>
      <c r="AO1347" s="1">
        <v>1</v>
      </c>
      <c r="AR1347" s="276">
        <v>1374350</v>
      </c>
      <c r="AS1347" s="1" t="s">
        <v>2632</v>
      </c>
      <c r="AT1347" s="1">
        <v>0</v>
      </c>
      <c r="AU1347" s="1">
        <v>0</v>
      </c>
      <c r="AX1347" s="1">
        <v>5</v>
      </c>
      <c r="BC1347" s="1">
        <v>1</v>
      </c>
      <c r="BD1347" s="1">
        <v>7</v>
      </c>
      <c r="BE1347" s="1">
        <v>2</v>
      </c>
      <c r="BF1347" s="296">
        <v>9621031</v>
      </c>
    </row>
    <row r="1348" spans="1:58" x14ac:dyDescent="0.3">
      <c r="A1348" s="273">
        <f t="shared" si="70"/>
        <v>406552.38999999966</v>
      </c>
      <c r="B1348" s="1" t="s">
        <v>2621</v>
      </c>
      <c r="C1348" s="274">
        <v>29676666</v>
      </c>
      <c r="D1348" s="1">
        <v>144105</v>
      </c>
      <c r="E1348" s="1">
        <v>4</v>
      </c>
      <c r="F1348" s="1" t="s">
        <v>3731</v>
      </c>
      <c r="G1348" s="275">
        <v>44069</v>
      </c>
      <c r="H1348" s="275">
        <v>44834</v>
      </c>
      <c r="I1348" s="1">
        <v>0</v>
      </c>
      <c r="J1348" s="1">
        <v>1</v>
      </c>
      <c r="K1348" s="1">
        <v>22</v>
      </c>
      <c r="L1348" s="1">
        <v>30</v>
      </c>
      <c r="M1348" s="1">
        <v>2</v>
      </c>
      <c r="N1348" s="1">
        <v>12</v>
      </c>
      <c r="O1348" s="1">
        <v>12.68</v>
      </c>
      <c r="P1348" s="1">
        <v>30061630</v>
      </c>
      <c r="Q1348" s="1">
        <v>757562</v>
      </c>
      <c r="R1348" s="1">
        <v>6469164</v>
      </c>
      <c r="S1348" s="1">
        <v>0</v>
      </c>
      <c r="T1348" s="1">
        <v>0</v>
      </c>
      <c r="U1348" s="1">
        <v>0</v>
      </c>
      <c r="W1348" s="1">
        <v>0</v>
      </c>
      <c r="X1348" s="1">
        <v>0</v>
      </c>
      <c r="Y1348" s="1">
        <v>0</v>
      </c>
      <c r="Z1348" s="1" t="s">
        <v>5724</v>
      </c>
      <c r="AA1348" s="1" t="s">
        <v>2704</v>
      </c>
      <c r="AB1348" s="275">
        <v>44651</v>
      </c>
      <c r="AC1348" s="1">
        <v>1</v>
      </c>
      <c r="AD1348" s="1" t="s">
        <v>2623</v>
      </c>
      <c r="AE1348" s="1">
        <v>1</v>
      </c>
      <c r="AF1348" s="1">
        <v>30</v>
      </c>
      <c r="AG1348" s="1">
        <v>0</v>
      </c>
      <c r="AN1348" s="1">
        <v>1</v>
      </c>
      <c r="AO1348" s="1">
        <v>1</v>
      </c>
      <c r="AR1348" s="276">
        <v>674791.61</v>
      </c>
      <c r="AS1348" s="1" t="s">
        <v>2632</v>
      </c>
      <c r="AT1348" s="1">
        <v>0</v>
      </c>
      <c r="AU1348" s="1">
        <v>0</v>
      </c>
      <c r="AV1348" s="1" t="s">
        <v>2625</v>
      </c>
      <c r="AW1348" s="1" t="s">
        <v>2626</v>
      </c>
      <c r="AX1348" s="1">
        <v>5</v>
      </c>
      <c r="BC1348" s="1">
        <v>1</v>
      </c>
      <c r="BD1348" s="1">
        <v>7</v>
      </c>
      <c r="BE1348" s="1">
        <v>2</v>
      </c>
      <c r="BF1348" s="296">
        <v>5387820</v>
      </c>
    </row>
    <row r="1349" spans="1:58" x14ac:dyDescent="0.3">
      <c r="A1349" s="273">
        <f t="shared" si="70"/>
        <v>1790672</v>
      </c>
      <c r="B1349" s="1" t="s">
        <v>2621</v>
      </c>
      <c r="C1349" s="274">
        <v>29688764</v>
      </c>
      <c r="D1349" s="1">
        <v>144125</v>
      </c>
      <c r="E1349" s="1">
        <v>4</v>
      </c>
      <c r="F1349" s="1" t="s">
        <v>2852</v>
      </c>
      <c r="G1349" s="275">
        <v>43399</v>
      </c>
      <c r="H1349" s="275">
        <v>44165</v>
      </c>
      <c r="I1349" s="1">
        <v>855</v>
      </c>
      <c r="J1349" s="1">
        <v>1</v>
      </c>
      <c r="K1349" s="1">
        <v>12</v>
      </c>
      <c r="L1349" s="1">
        <v>15</v>
      </c>
      <c r="M1349" s="1">
        <v>2</v>
      </c>
      <c r="N1349" s="1">
        <v>0</v>
      </c>
      <c r="O1349" s="1">
        <v>0</v>
      </c>
      <c r="P1349" s="1">
        <v>3135258</v>
      </c>
      <c r="Q1349" s="1">
        <v>73632</v>
      </c>
      <c r="R1349" s="1">
        <v>1790672</v>
      </c>
      <c r="S1349" s="1">
        <v>33781</v>
      </c>
      <c r="T1349" s="1">
        <v>0</v>
      </c>
      <c r="U1349" s="1">
        <v>0</v>
      </c>
      <c r="W1349" s="1">
        <v>1790672</v>
      </c>
      <c r="X1349" s="1">
        <v>33781</v>
      </c>
      <c r="Y1349" s="1">
        <v>89236</v>
      </c>
      <c r="AB1349" s="275">
        <v>43783</v>
      </c>
      <c r="AC1349" s="1">
        <v>1</v>
      </c>
      <c r="AD1349" s="1" t="s">
        <v>2623</v>
      </c>
      <c r="AE1349" s="1">
        <v>1</v>
      </c>
      <c r="AF1349" s="1">
        <v>15</v>
      </c>
      <c r="AG1349" s="1">
        <v>1790672</v>
      </c>
      <c r="AN1349" s="1">
        <v>1</v>
      </c>
      <c r="AO1349" s="1">
        <v>1</v>
      </c>
      <c r="AR1349" s="276">
        <v>0</v>
      </c>
      <c r="AS1349" s="1" t="s">
        <v>2677</v>
      </c>
      <c r="AT1349" s="1">
        <v>0</v>
      </c>
      <c r="AU1349" s="1">
        <v>0</v>
      </c>
      <c r="AV1349" s="1">
        <v>0</v>
      </c>
      <c r="AW1349" s="1" t="s">
        <v>5717</v>
      </c>
      <c r="AX1349" s="1">
        <v>5</v>
      </c>
      <c r="BC1349" s="1">
        <v>1</v>
      </c>
      <c r="BD1349" s="1">
        <v>7</v>
      </c>
      <c r="BE1349" s="1">
        <v>2</v>
      </c>
      <c r="BF1349" s="296">
        <v>0</v>
      </c>
    </row>
    <row r="1350" spans="1:58" x14ac:dyDescent="0.3">
      <c r="A1350" s="273">
        <f t="shared" si="70"/>
        <v>30742</v>
      </c>
      <c r="B1350" s="1" t="s">
        <v>2621</v>
      </c>
      <c r="C1350" s="274">
        <v>29688764</v>
      </c>
      <c r="D1350" s="1">
        <v>144125</v>
      </c>
      <c r="E1350" s="1">
        <v>4</v>
      </c>
      <c r="F1350" s="1" t="s">
        <v>2860</v>
      </c>
      <c r="G1350" s="275">
        <v>43173</v>
      </c>
      <c r="H1350" s="275">
        <v>43784</v>
      </c>
      <c r="I1350" s="1">
        <v>855</v>
      </c>
      <c r="J1350" s="1">
        <v>1</v>
      </c>
      <c r="K1350" s="1">
        <v>12</v>
      </c>
      <c r="L1350" s="1">
        <v>15</v>
      </c>
      <c r="M1350" s="1">
        <v>2</v>
      </c>
      <c r="N1350" s="1">
        <v>0</v>
      </c>
      <c r="O1350" s="1">
        <v>0</v>
      </c>
      <c r="P1350" s="1">
        <v>6495421</v>
      </c>
      <c r="Q1350" s="1">
        <v>81360</v>
      </c>
      <c r="R1350" s="1">
        <v>30742</v>
      </c>
      <c r="S1350" s="1">
        <v>45</v>
      </c>
      <c r="T1350" s="1">
        <v>0</v>
      </c>
      <c r="U1350" s="1">
        <v>0</v>
      </c>
      <c r="W1350" s="1">
        <v>30742</v>
      </c>
      <c r="X1350" s="1">
        <v>45</v>
      </c>
      <c r="Y1350" s="1">
        <v>0</v>
      </c>
      <c r="AB1350" s="275">
        <v>43783</v>
      </c>
      <c r="AC1350" s="1">
        <v>1</v>
      </c>
      <c r="AD1350" s="1" t="s">
        <v>2623</v>
      </c>
      <c r="AE1350" s="1">
        <v>1</v>
      </c>
      <c r="AF1350" s="1">
        <v>15</v>
      </c>
      <c r="AG1350" s="1">
        <v>30742</v>
      </c>
      <c r="AN1350" s="1">
        <v>1</v>
      </c>
      <c r="AO1350" s="1">
        <v>1</v>
      </c>
      <c r="AR1350" s="276">
        <v>0</v>
      </c>
      <c r="AS1350" s="1" t="s">
        <v>2632</v>
      </c>
      <c r="AT1350" s="1">
        <v>0</v>
      </c>
      <c r="AU1350" s="1">
        <v>0</v>
      </c>
      <c r="AV1350" s="1">
        <v>0</v>
      </c>
      <c r="AW1350" s="1" t="s">
        <v>5717</v>
      </c>
      <c r="AX1350" s="1">
        <v>5</v>
      </c>
      <c r="BC1350" s="1">
        <v>1</v>
      </c>
      <c r="BD1350" s="1">
        <v>7</v>
      </c>
      <c r="BE1350" s="1">
        <v>2</v>
      </c>
      <c r="BF1350" s="296">
        <v>0</v>
      </c>
    </row>
    <row r="1351" spans="1:58" x14ac:dyDescent="0.3">
      <c r="A1351" s="273">
        <f t="shared" si="70"/>
        <v>6208800.9608110087</v>
      </c>
      <c r="B1351" s="1" t="s">
        <v>2621</v>
      </c>
      <c r="C1351" s="274">
        <v>29807684</v>
      </c>
      <c r="D1351" s="1">
        <v>144205</v>
      </c>
      <c r="E1351" s="1">
        <v>4</v>
      </c>
      <c r="F1351" s="1" t="s">
        <v>4641</v>
      </c>
      <c r="G1351" s="275">
        <v>44400</v>
      </c>
      <c r="H1351" s="275">
        <v>45869</v>
      </c>
      <c r="I1351" s="1">
        <v>0</v>
      </c>
      <c r="J1351" s="1">
        <v>1</v>
      </c>
      <c r="K1351" s="1">
        <v>8</v>
      </c>
      <c r="L1351" s="1">
        <v>30</v>
      </c>
      <c r="M1351" s="1">
        <v>2</v>
      </c>
      <c r="N1351" s="1">
        <v>10.199999999999999</v>
      </c>
      <c r="O1351" s="1">
        <v>10.69</v>
      </c>
      <c r="P1351" s="1">
        <v>12199103</v>
      </c>
      <c r="Q1351" s="1">
        <v>312947</v>
      </c>
      <c r="R1351" s="1">
        <v>10506067</v>
      </c>
      <c r="S1351" s="1">
        <v>0</v>
      </c>
      <c r="T1351" s="1">
        <v>0</v>
      </c>
      <c r="U1351" s="1">
        <v>0</v>
      </c>
      <c r="W1351" s="1">
        <v>0</v>
      </c>
      <c r="X1351" s="1">
        <v>0</v>
      </c>
      <c r="Y1351" s="1">
        <v>0</v>
      </c>
      <c r="AB1351" s="275">
        <v>44648</v>
      </c>
      <c r="AC1351" s="1">
        <v>1</v>
      </c>
      <c r="AD1351" s="1" t="s">
        <v>2623</v>
      </c>
      <c r="AE1351" s="1">
        <v>1</v>
      </c>
      <c r="AF1351" s="1">
        <v>30</v>
      </c>
      <c r="AG1351" s="1">
        <v>0</v>
      </c>
      <c r="AN1351" s="1">
        <v>1</v>
      </c>
      <c r="AO1351" s="1">
        <v>1</v>
      </c>
      <c r="AR1351" s="276">
        <v>566977.67000000004</v>
      </c>
      <c r="AS1351" s="1" t="s">
        <v>2677</v>
      </c>
      <c r="AT1351" s="1">
        <v>0</v>
      </c>
      <c r="AU1351" s="1">
        <v>0</v>
      </c>
      <c r="AX1351" s="1">
        <v>5</v>
      </c>
      <c r="BC1351" s="1">
        <v>1</v>
      </c>
      <c r="BD1351" s="1">
        <v>7</v>
      </c>
      <c r="BE1351" s="1">
        <v>2</v>
      </c>
      <c r="BF1351" s="296">
        <v>3730288.3691889914</v>
      </c>
    </row>
    <row r="1352" spans="1:58" x14ac:dyDescent="0.3">
      <c r="A1352" s="273">
        <f t="shared" si="70"/>
        <v>2043859.0391889911</v>
      </c>
      <c r="B1352" s="1" t="s">
        <v>2621</v>
      </c>
      <c r="C1352" s="274">
        <v>29807684</v>
      </c>
      <c r="D1352" s="1">
        <v>144205</v>
      </c>
      <c r="E1352" s="1">
        <v>4</v>
      </c>
      <c r="F1352" s="1" t="s">
        <v>5427</v>
      </c>
      <c r="G1352" s="275">
        <v>44504</v>
      </c>
      <c r="H1352" s="275">
        <v>45443</v>
      </c>
      <c r="I1352" s="1">
        <v>0</v>
      </c>
      <c r="J1352" s="1">
        <v>1</v>
      </c>
      <c r="K1352" s="1">
        <v>4</v>
      </c>
      <c r="L1352" s="1">
        <v>30</v>
      </c>
      <c r="M1352" s="1">
        <v>2</v>
      </c>
      <c r="N1352" s="1">
        <v>17.690000000000001</v>
      </c>
      <c r="O1352" s="1">
        <v>19.2</v>
      </c>
      <c r="P1352" s="1">
        <v>4000000</v>
      </c>
      <c r="Q1352" s="1">
        <v>166760</v>
      </c>
      <c r="R1352" s="1">
        <v>3458526</v>
      </c>
      <c r="S1352" s="1">
        <v>0</v>
      </c>
      <c r="T1352" s="1">
        <v>0</v>
      </c>
      <c r="U1352" s="1">
        <v>0</v>
      </c>
      <c r="W1352" s="1">
        <v>0</v>
      </c>
      <c r="X1352" s="1">
        <v>0</v>
      </c>
      <c r="Y1352" s="1">
        <v>0</v>
      </c>
      <c r="AB1352" s="275">
        <v>44648</v>
      </c>
      <c r="AC1352" s="1">
        <v>1</v>
      </c>
      <c r="AD1352" s="1" t="s">
        <v>2623</v>
      </c>
      <c r="AE1352" s="1">
        <v>1</v>
      </c>
      <c r="AF1352" s="1">
        <v>30</v>
      </c>
      <c r="AG1352" s="1">
        <v>0</v>
      </c>
      <c r="AN1352" s="1">
        <v>1</v>
      </c>
      <c r="AO1352" s="1">
        <v>1</v>
      </c>
      <c r="AR1352" s="276">
        <v>186681.33</v>
      </c>
      <c r="AS1352" s="1" t="s">
        <v>2657</v>
      </c>
      <c r="AT1352" s="1">
        <v>0</v>
      </c>
      <c r="AU1352" s="1">
        <v>0</v>
      </c>
      <c r="AX1352" s="1">
        <v>5</v>
      </c>
      <c r="BC1352" s="1">
        <v>1</v>
      </c>
      <c r="BD1352" s="1">
        <v>7</v>
      </c>
      <c r="BE1352" s="1">
        <v>2</v>
      </c>
      <c r="BF1352" s="296">
        <v>1227985.6308110089</v>
      </c>
    </row>
    <row r="1353" spans="1:58" x14ac:dyDescent="0.3">
      <c r="A1353" s="273">
        <f t="shared" si="70"/>
        <v>0</v>
      </c>
      <c r="B1353" s="1" t="s">
        <v>2621</v>
      </c>
      <c r="C1353" s="274">
        <v>29822676</v>
      </c>
      <c r="D1353" s="1">
        <v>144205</v>
      </c>
      <c r="E1353" s="1">
        <v>4</v>
      </c>
      <c r="F1353" s="1" t="s">
        <v>5865</v>
      </c>
      <c r="G1353" s="275">
        <v>43810</v>
      </c>
      <c r="H1353" s="275">
        <v>44773</v>
      </c>
      <c r="I1353" s="1">
        <v>0</v>
      </c>
      <c r="J1353" s="1">
        <v>1</v>
      </c>
      <c r="K1353" s="1">
        <v>2</v>
      </c>
      <c r="L1353" s="1">
        <v>30</v>
      </c>
      <c r="M1353" s="1">
        <v>2</v>
      </c>
      <c r="N1353" s="1">
        <v>17.989999999999998</v>
      </c>
      <c r="O1353" s="1">
        <v>19.559999999999999</v>
      </c>
      <c r="P1353" s="1">
        <v>5000000</v>
      </c>
      <c r="Q1353" s="1">
        <v>250000</v>
      </c>
      <c r="R1353" s="1">
        <v>949768</v>
      </c>
      <c r="S1353" s="1">
        <v>174893</v>
      </c>
      <c r="T1353" s="1">
        <v>0</v>
      </c>
      <c r="U1353" s="1">
        <v>0</v>
      </c>
      <c r="W1353" s="1">
        <v>0</v>
      </c>
      <c r="X1353" s="1">
        <v>0</v>
      </c>
      <c r="Y1353" s="1">
        <v>0</v>
      </c>
      <c r="AB1353" s="275">
        <v>43890</v>
      </c>
      <c r="AC1353" s="1">
        <v>1</v>
      </c>
      <c r="AD1353" s="1" t="s">
        <v>2623</v>
      </c>
      <c r="AE1353" s="1">
        <v>1</v>
      </c>
      <c r="AF1353" s="1">
        <v>30</v>
      </c>
      <c r="AG1353" s="1">
        <v>0</v>
      </c>
      <c r="AN1353" s="1">
        <v>1</v>
      </c>
      <c r="AO1353" s="1">
        <v>1</v>
      </c>
      <c r="AR1353" s="276">
        <v>649206.74</v>
      </c>
      <c r="AS1353" s="1" t="s">
        <v>2657</v>
      </c>
      <c r="AT1353" s="1">
        <v>0</v>
      </c>
      <c r="AU1353" s="1">
        <v>0</v>
      </c>
      <c r="AX1353" s="1">
        <v>5</v>
      </c>
      <c r="BC1353" s="1">
        <v>1</v>
      </c>
      <c r="BD1353" s="1">
        <v>7</v>
      </c>
      <c r="BE1353" s="1">
        <v>2</v>
      </c>
      <c r="BF1353" s="296">
        <v>4668708.6708991174</v>
      </c>
    </row>
    <row r="1354" spans="1:58" x14ac:dyDescent="0.3">
      <c r="A1354" s="273">
        <f t="shared" si="70"/>
        <v>0</v>
      </c>
      <c r="B1354" s="1" t="s">
        <v>2621</v>
      </c>
      <c r="C1354" s="274">
        <v>29822676</v>
      </c>
      <c r="D1354" s="1">
        <v>144205</v>
      </c>
      <c r="E1354" s="1">
        <v>4</v>
      </c>
      <c r="F1354" s="1" t="s">
        <v>3187</v>
      </c>
      <c r="G1354" s="275">
        <v>43990</v>
      </c>
      <c r="H1354" s="275">
        <v>44773</v>
      </c>
      <c r="I1354" s="1">
        <v>0</v>
      </c>
      <c r="J1354" s="1">
        <v>1</v>
      </c>
      <c r="K1354" s="1">
        <v>20</v>
      </c>
      <c r="L1354" s="1">
        <v>30</v>
      </c>
      <c r="M1354" s="1">
        <v>2</v>
      </c>
      <c r="N1354" s="1">
        <v>7.2</v>
      </c>
      <c r="O1354" s="1">
        <v>7.44</v>
      </c>
      <c r="P1354" s="1">
        <v>12143091</v>
      </c>
      <c r="Q1354" s="1">
        <v>544779</v>
      </c>
      <c r="R1354" s="1">
        <v>1987222</v>
      </c>
      <c r="S1354" s="1">
        <v>0</v>
      </c>
      <c r="T1354" s="1">
        <v>0</v>
      </c>
      <c r="U1354" s="1">
        <v>0</v>
      </c>
      <c r="W1354" s="1">
        <v>0</v>
      </c>
      <c r="X1354" s="1">
        <v>0</v>
      </c>
      <c r="Y1354" s="1">
        <v>0</v>
      </c>
      <c r="AB1354" s="275">
        <v>44651</v>
      </c>
      <c r="AC1354" s="1">
        <v>1</v>
      </c>
      <c r="AD1354" s="1" t="s">
        <v>2623</v>
      </c>
      <c r="AE1354" s="1">
        <v>1</v>
      </c>
      <c r="AF1354" s="1">
        <v>30</v>
      </c>
      <c r="AG1354" s="1">
        <v>0</v>
      </c>
      <c r="AN1354" s="1">
        <v>1</v>
      </c>
      <c r="AO1354" s="1">
        <v>1</v>
      </c>
      <c r="AR1354" s="276">
        <v>1358235.26</v>
      </c>
      <c r="AS1354" s="1" t="s">
        <v>2632</v>
      </c>
      <c r="AT1354" s="1">
        <v>0</v>
      </c>
      <c r="AU1354" s="1">
        <v>0</v>
      </c>
      <c r="AX1354" s="1">
        <v>5</v>
      </c>
      <c r="BC1354" s="1">
        <v>1</v>
      </c>
      <c r="BD1354" s="1">
        <v>7</v>
      </c>
      <c r="BE1354" s="1">
        <v>2</v>
      </c>
      <c r="BF1354" s="296">
        <v>9768449.3291008826</v>
      </c>
    </row>
    <row r="1355" spans="1:58" x14ac:dyDescent="0.3">
      <c r="A1355" s="273">
        <f t="shared" si="70"/>
        <v>3026058</v>
      </c>
      <c r="B1355" s="1" t="s">
        <v>2621</v>
      </c>
      <c r="C1355" s="274">
        <v>29870964</v>
      </c>
      <c r="D1355" s="1">
        <v>144205</v>
      </c>
      <c r="E1355" s="1">
        <v>4</v>
      </c>
      <c r="F1355" s="1" t="s">
        <v>6255</v>
      </c>
      <c r="G1355" s="275">
        <v>44572</v>
      </c>
      <c r="H1355" s="275">
        <v>45322</v>
      </c>
      <c r="I1355" s="1">
        <v>0</v>
      </c>
      <c r="J1355" s="1">
        <v>1</v>
      </c>
      <c r="K1355" s="1">
        <v>2</v>
      </c>
      <c r="L1355" s="1">
        <v>30</v>
      </c>
      <c r="M1355" s="1">
        <v>2</v>
      </c>
      <c r="N1355" s="1">
        <v>10.199999999999999</v>
      </c>
      <c r="O1355" s="1">
        <v>10.69</v>
      </c>
      <c r="P1355" s="1">
        <v>10071316</v>
      </c>
      <c r="Q1355" s="1">
        <v>467549</v>
      </c>
      <c r="R1355" s="1">
        <v>9310854</v>
      </c>
      <c r="S1355" s="1">
        <v>0</v>
      </c>
      <c r="T1355" s="1">
        <v>0</v>
      </c>
      <c r="U1355" s="1">
        <v>0</v>
      </c>
      <c r="W1355" s="1">
        <v>0</v>
      </c>
      <c r="X1355" s="1">
        <v>0</v>
      </c>
      <c r="Y1355" s="1">
        <v>0</v>
      </c>
      <c r="AB1355" s="275">
        <v>44651</v>
      </c>
      <c r="AC1355" s="1">
        <v>1</v>
      </c>
      <c r="AD1355" s="1" t="s">
        <v>2623</v>
      </c>
      <c r="AE1355" s="1">
        <v>1</v>
      </c>
      <c r="AF1355" s="1">
        <v>30</v>
      </c>
      <c r="AG1355" s="1">
        <v>0</v>
      </c>
      <c r="AN1355" s="1">
        <v>1</v>
      </c>
      <c r="AO1355" s="1">
        <v>1</v>
      </c>
      <c r="AR1355" s="276">
        <v>890846</v>
      </c>
      <c r="AS1355" s="1" t="s">
        <v>2632</v>
      </c>
      <c r="AT1355" s="1">
        <v>0</v>
      </c>
      <c r="AU1355" s="1">
        <v>0</v>
      </c>
      <c r="AX1355" s="1">
        <v>5</v>
      </c>
      <c r="BC1355" s="1">
        <v>1</v>
      </c>
      <c r="BD1355" s="1">
        <v>7</v>
      </c>
      <c r="BE1355" s="1">
        <v>2</v>
      </c>
      <c r="BF1355" s="296">
        <v>5393950</v>
      </c>
    </row>
    <row r="1356" spans="1:58" x14ac:dyDescent="0.3">
      <c r="A1356" s="273">
        <f t="shared" si="70"/>
        <v>3107288.990780008</v>
      </c>
      <c r="B1356" s="1" t="s">
        <v>2621</v>
      </c>
      <c r="C1356" s="274">
        <v>29974646</v>
      </c>
      <c r="D1356" s="1">
        <v>144105</v>
      </c>
      <c r="E1356" s="1">
        <v>4</v>
      </c>
      <c r="F1356" s="1" t="s">
        <v>4508</v>
      </c>
      <c r="G1356" s="275">
        <v>44389</v>
      </c>
      <c r="H1356" s="275">
        <v>45138</v>
      </c>
      <c r="I1356" s="1">
        <v>0</v>
      </c>
      <c r="J1356" s="1">
        <v>1</v>
      </c>
      <c r="K1356" s="1">
        <v>9</v>
      </c>
      <c r="L1356" s="1">
        <v>30</v>
      </c>
      <c r="M1356" s="1">
        <v>2</v>
      </c>
      <c r="N1356" s="1">
        <v>12.84</v>
      </c>
      <c r="O1356" s="1">
        <v>13.62</v>
      </c>
      <c r="P1356" s="1">
        <v>6056036</v>
      </c>
      <c r="Q1356" s="1">
        <v>173821</v>
      </c>
      <c r="R1356" s="1">
        <v>4435327</v>
      </c>
      <c r="S1356" s="1">
        <v>0</v>
      </c>
      <c r="T1356" s="1">
        <v>0</v>
      </c>
      <c r="U1356" s="1">
        <v>0</v>
      </c>
      <c r="W1356" s="1">
        <v>0</v>
      </c>
      <c r="X1356" s="1">
        <v>0</v>
      </c>
      <c r="Y1356" s="1">
        <v>0</v>
      </c>
      <c r="Z1356" s="1" t="s">
        <v>3987</v>
      </c>
      <c r="AA1356" s="1" t="s">
        <v>2807</v>
      </c>
      <c r="AB1356" s="275">
        <v>44651</v>
      </c>
      <c r="AC1356" s="1">
        <v>1</v>
      </c>
      <c r="AD1356" s="1" t="s">
        <v>2623</v>
      </c>
      <c r="AE1356" s="1">
        <v>1</v>
      </c>
      <c r="AF1356" s="1">
        <v>30</v>
      </c>
      <c r="AG1356" s="1">
        <v>0</v>
      </c>
      <c r="AN1356" s="1">
        <v>1</v>
      </c>
      <c r="AO1356" s="1">
        <v>1</v>
      </c>
      <c r="AR1356" s="276">
        <v>149005.38</v>
      </c>
      <c r="AS1356" s="1" t="s">
        <v>2632</v>
      </c>
      <c r="AT1356" s="1">
        <v>0</v>
      </c>
      <c r="AU1356" s="1">
        <v>0</v>
      </c>
      <c r="AV1356" s="1" t="s">
        <v>2625</v>
      </c>
      <c r="AW1356" s="1" t="s">
        <v>2626</v>
      </c>
      <c r="AX1356" s="1">
        <v>5</v>
      </c>
      <c r="BC1356" s="1">
        <v>1</v>
      </c>
      <c r="BD1356" s="1">
        <v>7</v>
      </c>
      <c r="BE1356" s="1">
        <v>2</v>
      </c>
      <c r="BF1356" s="296">
        <v>1179032.6292199921</v>
      </c>
    </row>
    <row r="1357" spans="1:58" x14ac:dyDescent="0.3">
      <c r="A1357" s="273">
        <f t="shared" si="70"/>
        <v>1012151.733722045</v>
      </c>
      <c r="B1357" s="1" t="s">
        <v>2621</v>
      </c>
      <c r="C1357" s="274">
        <v>29974646</v>
      </c>
      <c r="D1357" s="1">
        <v>144205</v>
      </c>
      <c r="E1357" s="1">
        <v>4</v>
      </c>
      <c r="F1357" s="1" t="s">
        <v>3158</v>
      </c>
      <c r="G1357" s="275">
        <v>43928</v>
      </c>
      <c r="H1357" s="275">
        <v>44895</v>
      </c>
      <c r="I1357" s="1">
        <v>0</v>
      </c>
      <c r="J1357" s="1">
        <v>1</v>
      </c>
      <c r="K1357" s="1">
        <v>22</v>
      </c>
      <c r="L1357" s="1">
        <v>30</v>
      </c>
      <c r="M1357" s="1">
        <v>2</v>
      </c>
      <c r="N1357" s="1">
        <v>9</v>
      </c>
      <c r="O1357" s="1">
        <v>9.3800000000000008</v>
      </c>
      <c r="P1357" s="1">
        <v>5000000</v>
      </c>
      <c r="Q1357" s="1">
        <v>186741</v>
      </c>
      <c r="R1357" s="1">
        <v>1444737</v>
      </c>
      <c r="S1357" s="1">
        <v>0</v>
      </c>
      <c r="T1357" s="1">
        <v>0</v>
      </c>
      <c r="U1357" s="1">
        <v>0</v>
      </c>
      <c r="W1357" s="1">
        <v>0</v>
      </c>
      <c r="X1357" s="1">
        <v>0</v>
      </c>
      <c r="Y1357" s="1">
        <v>0</v>
      </c>
      <c r="AB1357" s="275">
        <v>44651</v>
      </c>
      <c r="AC1357" s="1">
        <v>1</v>
      </c>
      <c r="AD1357" s="1" t="s">
        <v>2623</v>
      </c>
      <c r="AE1357" s="1">
        <v>1</v>
      </c>
      <c r="AF1357" s="1">
        <v>30</v>
      </c>
      <c r="AG1357" s="1">
        <v>0</v>
      </c>
      <c r="AN1357" s="1">
        <v>1</v>
      </c>
      <c r="AO1357" s="1">
        <v>1</v>
      </c>
      <c r="AR1357" s="276">
        <v>48534.2</v>
      </c>
      <c r="AS1357" s="1" t="s">
        <v>2657</v>
      </c>
      <c r="AT1357" s="1">
        <v>0</v>
      </c>
      <c r="AU1357" s="1">
        <v>0</v>
      </c>
      <c r="AX1357" s="1">
        <v>5</v>
      </c>
      <c r="BC1357" s="1">
        <v>1</v>
      </c>
      <c r="BD1357" s="1">
        <v>7</v>
      </c>
      <c r="BE1357" s="1">
        <v>2</v>
      </c>
      <c r="BF1357" s="296">
        <v>384051.06627795508</v>
      </c>
    </row>
    <row r="1358" spans="1:58" x14ac:dyDescent="0.3">
      <c r="A1358" s="273">
        <f t="shared" si="70"/>
        <v>55593.513686235616</v>
      </c>
      <c r="B1358" s="1" t="s">
        <v>2621</v>
      </c>
      <c r="C1358" s="274">
        <v>29974646</v>
      </c>
      <c r="D1358" s="1">
        <v>144205</v>
      </c>
      <c r="E1358" s="1">
        <v>4</v>
      </c>
      <c r="F1358" s="1" t="s">
        <v>4140</v>
      </c>
      <c r="G1358" s="275">
        <v>44447</v>
      </c>
      <c r="H1358" s="275">
        <v>45382</v>
      </c>
      <c r="I1358" s="1">
        <v>0</v>
      </c>
      <c r="J1358" s="1">
        <v>1</v>
      </c>
      <c r="K1358" s="1">
        <v>6</v>
      </c>
      <c r="L1358" s="1">
        <v>30</v>
      </c>
      <c r="M1358" s="1">
        <v>2</v>
      </c>
      <c r="N1358" s="1">
        <v>17.690000000000001</v>
      </c>
      <c r="O1358" s="1">
        <v>19.2</v>
      </c>
      <c r="P1358" s="1">
        <v>95100</v>
      </c>
      <c r="Q1358" s="1">
        <v>3965</v>
      </c>
      <c r="R1358" s="1">
        <v>79333</v>
      </c>
      <c r="S1358" s="1">
        <v>0</v>
      </c>
      <c r="T1358" s="1">
        <v>0</v>
      </c>
      <c r="U1358" s="1">
        <v>0</v>
      </c>
      <c r="W1358" s="1">
        <v>0</v>
      </c>
      <c r="X1358" s="1">
        <v>0</v>
      </c>
      <c r="Y1358" s="1">
        <v>0</v>
      </c>
      <c r="AB1358" s="275">
        <v>44651</v>
      </c>
      <c r="AC1358" s="1">
        <v>1</v>
      </c>
      <c r="AD1358" s="1" t="s">
        <v>2623</v>
      </c>
      <c r="AE1358" s="1">
        <v>1</v>
      </c>
      <c r="AF1358" s="1">
        <v>30</v>
      </c>
      <c r="AG1358" s="1">
        <v>0</v>
      </c>
      <c r="AN1358" s="1">
        <v>1</v>
      </c>
      <c r="AO1358" s="1">
        <v>1</v>
      </c>
      <c r="AR1358" s="276">
        <v>2650.58</v>
      </c>
      <c r="AS1358" s="1" t="s">
        <v>2657</v>
      </c>
      <c r="AT1358" s="1">
        <v>0</v>
      </c>
      <c r="AU1358" s="1">
        <v>0</v>
      </c>
      <c r="AX1358" s="1">
        <v>5</v>
      </c>
      <c r="BC1358" s="1">
        <v>1</v>
      </c>
      <c r="BD1358" s="1">
        <v>7</v>
      </c>
      <c r="BE1358" s="1">
        <v>2</v>
      </c>
      <c r="BF1358" s="296">
        <v>21088.906313764383</v>
      </c>
    </row>
    <row r="1359" spans="1:58" x14ac:dyDescent="0.3">
      <c r="A1359" s="273">
        <f t="shared" si="70"/>
        <v>175324.67392809899</v>
      </c>
      <c r="B1359" s="1" t="s">
        <v>2621</v>
      </c>
      <c r="C1359" s="274">
        <v>29974646</v>
      </c>
      <c r="D1359" s="1">
        <v>144205</v>
      </c>
      <c r="E1359" s="1">
        <v>4</v>
      </c>
      <c r="F1359" s="1" t="s">
        <v>4377</v>
      </c>
      <c r="G1359" s="275">
        <v>44453</v>
      </c>
      <c r="H1359" s="275">
        <v>45382</v>
      </c>
      <c r="I1359" s="1">
        <v>0</v>
      </c>
      <c r="J1359" s="1">
        <v>1</v>
      </c>
      <c r="K1359" s="1">
        <v>6</v>
      </c>
      <c r="L1359" s="1">
        <v>30</v>
      </c>
      <c r="M1359" s="1">
        <v>2</v>
      </c>
      <c r="N1359" s="1">
        <v>17.690000000000001</v>
      </c>
      <c r="O1359" s="1">
        <v>19.2</v>
      </c>
      <c r="P1359" s="1">
        <v>300000</v>
      </c>
      <c r="Q1359" s="1">
        <v>12507</v>
      </c>
      <c r="R1359" s="1">
        <v>250271</v>
      </c>
      <c r="S1359" s="1">
        <v>0</v>
      </c>
      <c r="T1359" s="1">
        <v>0</v>
      </c>
      <c r="U1359" s="1">
        <v>0</v>
      </c>
      <c r="W1359" s="1">
        <v>0</v>
      </c>
      <c r="X1359" s="1">
        <v>0</v>
      </c>
      <c r="Y1359" s="1">
        <v>0</v>
      </c>
      <c r="AB1359" s="275">
        <v>44651</v>
      </c>
      <c r="AC1359" s="1">
        <v>1</v>
      </c>
      <c r="AD1359" s="1" t="s">
        <v>2623</v>
      </c>
      <c r="AE1359" s="1">
        <v>1</v>
      </c>
      <c r="AF1359" s="1">
        <v>30</v>
      </c>
      <c r="AG1359" s="1">
        <v>0</v>
      </c>
      <c r="AN1359" s="1">
        <v>1</v>
      </c>
      <c r="AO1359" s="1">
        <v>1</v>
      </c>
      <c r="AR1359" s="276">
        <v>8417.3700000000008</v>
      </c>
      <c r="AS1359" s="1" t="s">
        <v>2657</v>
      </c>
      <c r="AT1359" s="1">
        <v>0</v>
      </c>
      <c r="AU1359" s="1">
        <v>0</v>
      </c>
      <c r="AX1359" s="1">
        <v>5</v>
      </c>
      <c r="BC1359" s="1">
        <v>1</v>
      </c>
      <c r="BD1359" s="1">
        <v>7</v>
      </c>
      <c r="BE1359" s="1">
        <v>2</v>
      </c>
      <c r="BF1359" s="296">
        <v>66528.956071901033</v>
      </c>
    </row>
    <row r="1360" spans="1:58" x14ac:dyDescent="0.3">
      <c r="A1360" s="273">
        <f t="shared" si="70"/>
        <v>175324.67392809899</v>
      </c>
      <c r="B1360" s="1" t="s">
        <v>2621</v>
      </c>
      <c r="C1360" s="274">
        <v>29974646</v>
      </c>
      <c r="D1360" s="1">
        <v>144205</v>
      </c>
      <c r="E1360" s="1">
        <v>4</v>
      </c>
      <c r="F1360" s="1" t="s">
        <v>4384</v>
      </c>
      <c r="G1360" s="275">
        <v>44456</v>
      </c>
      <c r="H1360" s="275">
        <v>45382</v>
      </c>
      <c r="I1360" s="1">
        <v>0</v>
      </c>
      <c r="J1360" s="1">
        <v>1</v>
      </c>
      <c r="K1360" s="1">
        <v>6</v>
      </c>
      <c r="L1360" s="1">
        <v>30</v>
      </c>
      <c r="M1360" s="1">
        <v>2</v>
      </c>
      <c r="N1360" s="1">
        <v>17.690000000000001</v>
      </c>
      <c r="O1360" s="1">
        <v>19.2</v>
      </c>
      <c r="P1360" s="1">
        <v>300000</v>
      </c>
      <c r="Q1360" s="1">
        <v>12507</v>
      </c>
      <c r="R1360" s="1">
        <v>250271</v>
      </c>
      <c r="S1360" s="1">
        <v>0</v>
      </c>
      <c r="T1360" s="1">
        <v>0</v>
      </c>
      <c r="U1360" s="1">
        <v>0</v>
      </c>
      <c r="W1360" s="1">
        <v>0</v>
      </c>
      <c r="X1360" s="1">
        <v>0</v>
      </c>
      <c r="Y1360" s="1">
        <v>0</v>
      </c>
      <c r="AB1360" s="275">
        <v>44651</v>
      </c>
      <c r="AC1360" s="1">
        <v>1</v>
      </c>
      <c r="AD1360" s="1" t="s">
        <v>2623</v>
      </c>
      <c r="AE1360" s="1">
        <v>1</v>
      </c>
      <c r="AF1360" s="1">
        <v>30</v>
      </c>
      <c r="AG1360" s="1">
        <v>0</v>
      </c>
      <c r="AN1360" s="1">
        <v>1</v>
      </c>
      <c r="AO1360" s="1">
        <v>1</v>
      </c>
      <c r="AR1360" s="276">
        <v>8417.3700000000008</v>
      </c>
      <c r="AS1360" s="1" t="s">
        <v>2657</v>
      </c>
      <c r="AT1360" s="1">
        <v>0</v>
      </c>
      <c r="AU1360" s="1">
        <v>0</v>
      </c>
      <c r="AX1360" s="1">
        <v>5</v>
      </c>
      <c r="BC1360" s="1">
        <v>1</v>
      </c>
      <c r="BD1360" s="1">
        <v>7</v>
      </c>
      <c r="BE1360" s="1">
        <v>2</v>
      </c>
      <c r="BF1360" s="296">
        <v>66528.956071901033</v>
      </c>
    </row>
    <row r="1361" spans="1:58" x14ac:dyDescent="0.3">
      <c r="A1361" s="273">
        <f t="shared" si="70"/>
        <v>292230.69098372106</v>
      </c>
      <c r="B1361" s="1" t="s">
        <v>2621</v>
      </c>
      <c r="C1361" s="274">
        <v>29974646</v>
      </c>
      <c r="D1361" s="1">
        <v>144205</v>
      </c>
      <c r="E1361" s="1">
        <v>4</v>
      </c>
      <c r="F1361" s="1" t="s">
        <v>4165</v>
      </c>
      <c r="G1361" s="275">
        <v>44448</v>
      </c>
      <c r="H1361" s="275">
        <v>45382</v>
      </c>
      <c r="I1361" s="1">
        <v>0</v>
      </c>
      <c r="J1361" s="1">
        <v>1</v>
      </c>
      <c r="K1361" s="1">
        <v>6</v>
      </c>
      <c r="L1361" s="1">
        <v>30</v>
      </c>
      <c r="M1361" s="1">
        <v>2</v>
      </c>
      <c r="N1361" s="1">
        <v>17.690000000000001</v>
      </c>
      <c r="O1361" s="1">
        <v>19.2</v>
      </c>
      <c r="P1361" s="1">
        <v>500000</v>
      </c>
      <c r="Q1361" s="1">
        <v>20845</v>
      </c>
      <c r="R1361" s="1">
        <v>417117</v>
      </c>
      <c r="S1361" s="1">
        <v>0</v>
      </c>
      <c r="T1361" s="1">
        <v>0</v>
      </c>
      <c r="U1361" s="1">
        <v>0</v>
      </c>
      <c r="V1361" s="275"/>
      <c r="W1361" s="1">
        <v>0</v>
      </c>
      <c r="X1361" s="1">
        <v>0</v>
      </c>
      <c r="Y1361" s="1">
        <v>0</v>
      </c>
      <c r="AB1361" s="275">
        <v>44651</v>
      </c>
      <c r="AC1361" s="1">
        <v>1</v>
      </c>
      <c r="AD1361" s="1" t="s">
        <v>2623</v>
      </c>
      <c r="AE1361" s="1">
        <v>1</v>
      </c>
      <c r="AF1361" s="1">
        <v>30</v>
      </c>
      <c r="AG1361" s="1">
        <v>0</v>
      </c>
      <c r="AN1361" s="1">
        <v>1</v>
      </c>
      <c r="AO1361" s="1">
        <v>1</v>
      </c>
      <c r="AP1361" s="275"/>
      <c r="AR1361" s="276">
        <v>14005.07</v>
      </c>
      <c r="AS1361" s="1" t="s">
        <v>2657</v>
      </c>
      <c r="AT1361" s="1">
        <v>0</v>
      </c>
      <c r="AU1361" s="1">
        <v>0</v>
      </c>
      <c r="AX1361" s="1">
        <v>5</v>
      </c>
      <c r="BC1361" s="1">
        <v>1</v>
      </c>
      <c r="BD1361" s="1">
        <v>7</v>
      </c>
      <c r="BE1361" s="1">
        <v>2</v>
      </c>
      <c r="BF1361" s="296">
        <v>110881.23901627894</v>
      </c>
    </row>
    <row r="1362" spans="1:58" x14ac:dyDescent="0.3">
      <c r="A1362" s="273">
        <f t="shared" si="70"/>
        <v>116905.28288328918</v>
      </c>
      <c r="B1362" s="1" t="s">
        <v>2621</v>
      </c>
      <c r="C1362" s="274">
        <v>29974646</v>
      </c>
      <c r="D1362" s="1">
        <v>144205</v>
      </c>
      <c r="E1362" s="1">
        <v>4</v>
      </c>
      <c r="F1362" s="1" t="s">
        <v>4645</v>
      </c>
      <c r="G1362" s="275">
        <v>44450</v>
      </c>
      <c r="H1362" s="275">
        <v>45382</v>
      </c>
      <c r="I1362" s="1">
        <v>0</v>
      </c>
      <c r="J1362" s="1">
        <v>1</v>
      </c>
      <c r="K1362" s="1">
        <v>6</v>
      </c>
      <c r="L1362" s="1">
        <v>30</v>
      </c>
      <c r="M1362" s="1">
        <v>2</v>
      </c>
      <c r="N1362" s="1">
        <v>17.690000000000001</v>
      </c>
      <c r="O1362" s="1">
        <v>19.2</v>
      </c>
      <c r="P1362" s="1">
        <v>200000</v>
      </c>
      <c r="Q1362" s="1">
        <v>8338</v>
      </c>
      <c r="R1362" s="1">
        <v>166845</v>
      </c>
      <c r="S1362" s="1">
        <v>0</v>
      </c>
      <c r="T1362" s="1">
        <v>0</v>
      </c>
      <c r="U1362" s="1">
        <v>0</v>
      </c>
      <c r="W1362" s="1">
        <v>0</v>
      </c>
      <c r="X1362" s="1">
        <v>0</v>
      </c>
      <c r="Y1362" s="1">
        <v>0</v>
      </c>
      <c r="AB1362" s="275">
        <v>44651</v>
      </c>
      <c r="AC1362" s="1">
        <v>1</v>
      </c>
      <c r="AD1362" s="1" t="s">
        <v>2623</v>
      </c>
      <c r="AE1362" s="1">
        <v>1</v>
      </c>
      <c r="AF1362" s="1">
        <v>30</v>
      </c>
      <c r="AG1362" s="1">
        <v>0</v>
      </c>
      <c r="AN1362" s="1">
        <v>1</v>
      </c>
      <c r="AO1362" s="1">
        <v>1</v>
      </c>
      <c r="AP1362" s="275"/>
      <c r="AR1362" s="276">
        <v>5587.7</v>
      </c>
      <c r="AS1362" s="1" t="s">
        <v>2657</v>
      </c>
      <c r="AT1362" s="1">
        <v>0</v>
      </c>
      <c r="AU1362" s="1">
        <v>0</v>
      </c>
      <c r="AX1362" s="1">
        <v>5</v>
      </c>
      <c r="BC1362" s="1">
        <v>1</v>
      </c>
      <c r="BD1362" s="1">
        <v>7</v>
      </c>
      <c r="BE1362" s="1">
        <v>2</v>
      </c>
      <c r="BF1362" s="296">
        <v>44352.017116710798</v>
      </c>
    </row>
    <row r="1363" spans="1:58" x14ac:dyDescent="0.3">
      <c r="A1363" s="273">
        <f t="shared" si="70"/>
        <v>210390.19005158509</v>
      </c>
      <c r="B1363" s="1" t="s">
        <v>2621</v>
      </c>
      <c r="C1363" s="274">
        <v>29974646</v>
      </c>
      <c r="D1363" s="1">
        <v>144205</v>
      </c>
      <c r="E1363" s="1">
        <v>4</v>
      </c>
      <c r="F1363" s="1" t="s">
        <v>4707</v>
      </c>
      <c r="G1363" s="275">
        <v>44460</v>
      </c>
      <c r="H1363" s="275">
        <v>45382</v>
      </c>
      <c r="I1363" s="1">
        <v>0</v>
      </c>
      <c r="J1363" s="1">
        <v>1</v>
      </c>
      <c r="K1363" s="1">
        <v>6</v>
      </c>
      <c r="L1363" s="1">
        <v>30</v>
      </c>
      <c r="M1363" s="1">
        <v>2</v>
      </c>
      <c r="N1363" s="1">
        <v>17.690000000000001</v>
      </c>
      <c r="O1363" s="1">
        <v>19.2</v>
      </c>
      <c r="P1363" s="1">
        <v>360000</v>
      </c>
      <c r="Q1363" s="1">
        <v>15008</v>
      </c>
      <c r="R1363" s="1">
        <v>300326</v>
      </c>
      <c r="S1363" s="1">
        <v>0</v>
      </c>
      <c r="T1363" s="1">
        <v>0</v>
      </c>
      <c r="U1363" s="1">
        <v>0</v>
      </c>
      <c r="W1363" s="1">
        <v>0</v>
      </c>
      <c r="X1363" s="1">
        <v>0</v>
      </c>
      <c r="Y1363" s="1">
        <v>0</v>
      </c>
      <c r="AB1363" s="275">
        <v>44651</v>
      </c>
      <c r="AC1363" s="1">
        <v>1</v>
      </c>
      <c r="AD1363" s="1" t="s">
        <v>2623</v>
      </c>
      <c r="AE1363" s="1">
        <v>1</v>
      </c>
      <c r="AF1363" s="1">
        <v>30</v>
      </c>
      <c r="AG1363" s="1">
        <v>0</v>
      </c>
      <c r="AN1363" s="1">
        <v>1</v>
      </c>
      <c r="AO1363" s="1">
        <v>1</v>
      </c>
      <c r="AR1363" s="276">
        <v>10100.85</v>
      </c>
      <c r="AS1363" s="1" t="s">
        <v>2657</v>
      </c>
      <c r="AT1363" s="1">
        <v>0</v>
      </c>
      <c r="AU1363" s="1">
        <v>0</v>
      </c>
      <c r="AX1363" s="1">
        <v>5</v>
      </c>
      <c r="BC1363" s="1">
        <v>1</v>
      </c>
      <c r="BD1363" s="1">
        <v>7</v>
      </c>
      <c r="BE1363" s="1">
        <v>2</v>
      </c>
      <c r="BF1363" s="296">
        <v>79834.959948414922</v>
      </c>
    </row>
    <row r="1364" spans="1:58" x14ac:dyDescent="0.3">
      <c r="A1364" s="273">
        <f t="shared" si="70"/>
        <v>175324.67392809899</v>
      </c>
      <c r="B1364" s="1" t="s">
        <v>2621</v>
      </c>
      <c r="C1364" s="274">
        <v>29974646</v>
      </c>
      <c r="D1364" s="1">
        <v>144205</v>
      </c>
      <c r="E1364" s="1">
        <v>4</v>
      </c>
      <c r="F1364" s="1" t="s">
        <v>4778</v>
      </c>
      <c r="G1364" s="275">
        <v>44458</v>
      </c>
      <c r="H1364" s="275">
        <v>45382</v>
      </c>
      <c r="I1364" s="1">
        <v>0</v>
      </c>
      <c r="J1364" s="1">
        <v>1</v>
      </c>
      <c r="K1364" s="1">
        <v>6</v>
      </c>
      <c r="L1364" s="1">
        <v>30</v>
      </c>
      <c r="M1364" s="1">
        <v>2</v>
      </c>
      <c r="N1364" s="1">
        <v>17.690000000000001</v>
      </c>
      <c r="O1364" s="1">
        <v>19.2</v>
      </c>
      <c r="P1364" s="1">
        <v>300000</v>
      </c>
      <c r="Q1364" s="1">
        <v>12507</v>
      </c>
      <c r="R1364" s="1">
        <v>250271</v>
      </c>
      <c r="S1364" s="1">
        <v>0</v>
      </c>
      <c r="T1364" s="1">
        <v>0</v>
      </c>
      <c r="U1364" s="1">
        <v>0</v>
      </c>
      <c r="W1364" s="1">
        <v>0</v>
      </c>
      <c r="X1364" s="1">
        <v>0</v>
      </c>
      <c r="Y1364" s="1">
        <v>0</v>
      </c>
      <c r="AB1364" s="275">
        <v>44651</v>
      </c>
      <c r="AC1364" s="1">
        <v>1</v>
      </c>
      <c r="AD1364" s="1" t="s">
        <v>2623</v>
      </c>
      <c r="AE1364" s="1">
        <v>1</v>
      </c>
      <c r="AF1364" s="1">
        <v>30</v>
      </c>
      <c r="AG1364" s="1">
        <v>0</v>
      </c>
      <c r="AN1364" s="1">
        <v>1</v>
      </c>
      <c r="AO1364" s="1">
        <v>1</v>
      </c>
      <c r="AR1364" s="276">
        <v>8417.3700000000008</v>
      </c>
      <c r="AS1364" s="1" t="s">
        <v>2657</v>
      </c>
      <c r="AT1364" s="1">
        <v>0</v>
      </c>
      <c r="AU1364" s="1">
        <v>0</v>
      </c>
      <c r="AX1364" s="1">
        <v>5</v>
      </c>
      <c r="BC1364" s="1">
        <v>1</v>
      </c>
      <c r="BD1364" s="1">
        <v>7</v>
      </c>
      <c r="BE1364" s="1">
        <v>2</v>
      </c>
      <c r="BF1364" s="296">
        <v>66528.956071901033</v>
      </c>
    </row>
    <row r="1365" spans="1:58" x14ac:dyDescent="0.3">
      <c r="A1365" s="273">
        <f t="shared" si="70"/>
        <v>175324.67392809899</v>
      </c>
      <c r="B1365" s="1" t="s">
        <v>2621</v>
      </c>
      <c r="C1365" s="274">
        <v>29974646</v>
      </c>
      <c r="D1365" s="1">
        <v>144205</v>
      </c>
      <c r="E1365" s="1">
        <v>4</v>
      </c>
      <c r="F1365" s="1" t="s">
        <v>4885</v>
      </c>
      <c r="G1365" s="275">
        <v>44451</v>
      </c>
      <c r="H1365" s="275">
        <v>45382</v>
      </c>
      <c r="I1365" s="1">
        <v>0</v>
      </c>
      <c r="J1365" s="1">
        <v>1</v>
      </c>
      <c r="K1365" s="1">
        <v>6</v>
      </c>
      <c r="L1365" s="1">
        <v>30</v>
      </c>
      <c r="M1365" s="1">
        <v>2</v>
      </c>
      <c r="N1365" s="1">
        <v>17.690000000000001</v>
      </c>
      <c r="O1365" s="1">
        <v>19.2</v>
      </c>
      <c r="P1365" s="1">
        <v>300000</v>
      </c>
      <c r="Q1365" s="1">
        <v>12507</v>
      </c>
      <c r="R1365" s="1">
        <v>250271</v>
      </c>
      <c r="S1365" s="1">
        <v>0</v>
      </c>
      <c r="T1365" s="1">
        <v>0</v>
      </c>
      <c r="U1365" s="1">
        <v>0</v>
      </c>
      <c r="W1365" s="1">
        <v>0</v>
      </c>
      <c r="X1365" s="1">
        <v>0</v>
      </c>
      <c r="Y1365" s="1">
        <v>0</v>
      </c>
      <c r="AB1365" s="275">
        <v>44651</v>
      </c>
      <c r="AC1365" s="1">
        <v>1</v>
      </c>
      <c r="AD1365" s="1" t="s">
        <v>2623</v>
      </c>
      <c r="AE1365" s="1">
        <v>1</v>
      </c>
      <c r="AF1365" s="1">
        <v>30</v>
      </c>
      <c r="AG1365" s="1">
        <v>0</v>
      </c>
      <c r="AN1365" s="1">
        <v>1</v>
      </c>
      <c r="AO1365" s="1">
        <v>1</v>
      </c>
      <c r="AR1365" s="276">
        <v>8417.3700000000008</v>
      </c>
      <c r="AS1365" s="1" t="s">
        <v>2657</v>
      </c>
      <c r="AT1365" s="1">
        <v>0</v>
      </c>
      <c r="AU1365" s="1">
        <v>0</v>
      </c>
      <c r="AX1365" s="1">
        <v>5</v>
      </c>
      <c r="BC1365" s="1">
        <v>1</v>
      </c>
      <c r="BD1365" s="1">
        <v>7</v>
      </c>
      <c r="BE1365" s="1">
        <v>2</v>
      </c>
      <c r="BF1365" s="296">
        <v>66528.956071901033</v>
      </c>
    </row>
    <row r="1366" spans="1:58" x14ac:dyDescent="0.3">
      <c r="A1366" s="273">
        <f t="shared" si="70"/>
        <v>93519.992995962966</v>
      </c>
      <c r="B1366" s="1" t="s">
        <v>2621</v>
      </c>
      <c r="C1366" s="274">
        <v>29974646</v>
      </c>
      <c r="D1366" s="1">
        <v>144205</v>
      </c>
      <c r="E1366" s="1">
        <v>4</v>
      </c>
      <c r="F1366" s="1" t="s">
        <v>5020</v>
      </c>
      <c r="G1366" s="275">
        <v>44471</v>
      </c>
      <c r="H1366" s="275">
        <v>45382</v>
      </c>
      <c r="I1366" s="1">
        <v>0</v>
      </c>
      <c r="J1366" s="1">
        <v>1</v>
      </c>
      <c r="K1366" s="1">
        <v>6</v>
      </c>
      <c r="L1366" s="1">
        <v>30</v>
      </c>
      <c r="M1366" s="1">
        <v>2</v>
      </c>
      <c r="N1366" s="1">
        <v>17.690000000000001</v>
      </c>
      <c r="O1366" s="1">
        <v>19.2</v>
      </c>
      <c r="P1366" s="1">
        <v>160000</v>
      </c>
      <c r="Q1366" s="1">
        <v>6670</v>
      </c>
      <c r="R1366" s="1">
        <v>133480</v>
      </c>
      <c r="S1366" s="1">
        <v>0</v>
      </c>
      <c r="T1366" s="1">
        <v>0</v>
      </c>
      <c r="U1366" s="1">
        <v>0</v>
      </c>
      <c r="W1366" s="1">
        <v>0</v>
      </c>
      <c r="X1366" s="1">
        <v>0</v>
      </c>
      <c r="Y1366" s="1">
        <v>0</v>
      </c>
      <c r="AB1366" s="275">
        <v>44651</v>
      </c>
      <c r="AC1366" s="1">
        <v>1</v>
      </c>
      <c r="AD1366" s="1" t="s">
        <v>2623</v>
      </c>
      <c r="AE1366" s="1">
        <v>1</v>
      </c>
      <c r="AF1366" s="1">
        <v>30</v>
      </c>
      <c r="AG1366" s="1">
        <v>0</v>
      </c>
      <c r="AN1366" s="1">
        <v>1</v>
      </c>
      <c r="AO1366" s="1">
        <v>1</v>
      </c>
      <c r="AR1366" s="276">
        <v>4477.33</v>
      </c>
      <c r="AS1366" s="1" t="s">
        <v>2657</v>
      </c>
      <c r="AT1366" s="1">
        <v>0</v>
      </c>
      <c r="AU1366" s="1">
        <v>0</v>
      </c>
      <c r="AX1366" s="1">
        <v>5</v>
      </c>
      <c r="BC1366" s="1">
        <v>1</v>
      </c>
      <c r="BD1366" s="1">
        <v>7</v>
      </c>
      <c r="BE1366" s="1">
        <v>2</v>
      </c>
      <c r="BF1366" s="296">
        <v>35482.677004037032</v>
      </c>
    </row>
    <row r="1367" spans="1:58" x14ac:dyDescent="0.3">
      <c r="A1367" s="273">
        <f t="shared" si="70"/>
        <v>154509.46053887188</v>
      </c>
      <c r="B1367" s="1" t="s">
        <v>2621</v>
      </c>
      <c r="C1367" s="274">
        <v>29974646</v>
      </c>
      <c r="D1367" s="1">
        <v>144205</v>
      </c>
      <c r="E1367" s="1">
        <v>4</v>
      </c>
      <c r="F1367" s="1" t="s">
        <v>6095</v>
      </c>
      <c r="G1367" s="275">
        <v>44562</v>
      </c>
      <c r="H1367" s="275">
        <v>45473</v>
      </c>
      <c r="I1367" s="1">
        <v>0</v>
      </c>
      <c r="J1367" s="1">
        <v>1</v>
      </c>
      <c r="K1367" s="1">
        <v>3</v>
      </c>
      <c r="L1367" s="1">
        <v>30</v>
      </c>
      <c r="M1367" s="1">
        <v>2</v>
      </c>
      <c r="N1367" s="1">
        <v>17.690000000000001</v>
      </c>
      <c r="O1367" s="1">
        <v>19.2</v>
      </c>
      <c r="P1367" s="1">
        <v>240000</v>
      </c>
      <c r="Q1367" s="1">
        <v>10006</v>
      </c>
      <c r="R1367" s="1">
        <v>220553</v>
      </c>
      <c r="S1367" s="1">
        <v>0</v>
      </c>
      <c r="T1367" s="1">
        <v>0</v>
      </c>
      <c r="U1367" s="1">
        <v>0</v>
      </c>
      <c r="W1367" s="1">
        <v>0</v>
      </c>
      <c r="X1367" s="1">
        <v>0</v>
      </c>
      <c r="Y1367" s="1">
        <v>0</v>
      </c>
      <c r="AB1367" s="275">
        <v>44651</v>
      </c>
      <c r="AC1367" s="1">
        <v>1</v>
      </c>
      <c r="AD1367" s="1" t="s">
        <v>2623</v>
      </c>
      <c r="AE1367" s="1">
        <v>1</v>
      </c>
      <c r="AF1367" s="1">
        <v>30</v>
      </c>
      <c r="AG1367" s="1">
        <v>0</v>
      </c>
      <c r="AN1367" s="1">
        <v>1</v>
      </c>
      <c r="AO1367" s="1">
        <v>1</v>
      </c>
      <c r="AR1367" s="276">
        <v>7414.45</v>
      </c>
      <c r="AS1367" s="1" t="s">
        <v>2657</v>
      </c>
      <c r="AT1367" s="1">
        <v>0</v>
      </c>
      <c r="AU1367" s="1">
        <v>0</v>
      </c>
      <c r="AX1367" s="1">
        <v>5</v>
      </c>
      <c r="BC1367" s="1">
        <v>1</v>
      </c>
      <c r="BD1367" s="1">
        <v>7</v>
      </c>
      <c r="BE1367" s="1">
        <v>2</v>
      </c>
      <c r="BF1367" s="296">
        <v>58629.089461128096</v>
      </c>
    </row>
    <row r="1368" spans="1:58" x14ac:dyDescent="0.3">
      <c r="A1368" s="273">
        <f t="shared" si="70"/>
        <v>184141.59001670661</v>
      </c>
      <c r="B1368" s="1" t="s">
        <v>2621</v>
      </c>
      <c r="C1368" s="274">
        <v>29974646</v>
      </c>
      <c r="D1368" s="1">
        <v>144205</v>
      </c>
      <c r="E1368" s="1">
        <v>4</v>
      </c>
      <c r="F1368" s="1" t="s">
        <v>6104</v>
      </c>
      <c r="G1368" s="275">
        <v>44598</v>
      </c>
      <c r="H1368" s="275">
        <v>45535</v>
      </c>
      <c r="I1368" s="1">
        <v>0</v>
      </c>
      <c r="J1368" s="1">
        <v>1</v>
      </c>
      <c r="K1368" s="1">
        <v>1</v>
      </c>
      <c r="L1368" s="1">
        <v>30</v>
      </c>
      <c r="M1368" s="1">
        <v>2</v>
      </c>
      <c r="N1368" s="1">
        <v>17.690000000000001</v>
      </c>
      <c r="O1368" s="1">
        <v>19.2</v>
      </c>
      <c r="P1368" s="1">
        <v>270000</v>
      </c>
      <c r="Q1368" s="1">
        <v>11256</v>
      </c>
      <c r="R1368" s="1">
        <v>262817</v>
      </c>
      <c r="S1368" s="1">
        <v>0</v>
      </c>
      <c r="T1368" s="1">
        <v>0</v>
      </c>
      <c r="U1368" s="1">
        <v>0</v>
      </c>
      <c r="W1368" s="1">
        <v>0</v>
      </c>
      <c r="X1368" s="1">
        <v>0</v>
      </c>
      <c r="Y1368" s="1">
        <v>0</v>
      </c>
      <c r="AB1368" s="275">
        <v>44651</v>
      </c>
      <c r="AC1368" s="1">
        <v>1</v>
      </c>
      <c r="AD1368" s="1" t="s">
        <v>2623</v>
      </c>
      <c r="AE1368" s="1">
        <v>1</v>
      </c>
      <c r="AF1368" s="1">
        <v>30</v>
      </c>
      <c r="AG1368" s="1">
        <v>0</v>
      </c>
      <c r="AN1368" s="1">
        <v>1</v>
      </c>
      <c r="AO1368" s="1">
        <v>1</v>
      </c>
      <c r="AR1368" s="276">
        <v>8811.3799999999992</v>
      </c>
      <c r="AS1368" s="1" t="s">
        <v>2657</v>
      </c>
      <c r="AT1368" s="1">
        <v>0</v>
      </c>
      <c r="AU1368" s="1">
        <v>0</v>
      </c>
      <c r="AX1368" s="1">
        <v>5</v>
      </c>
      <c r="BC1368" s="1">
        <v>1</v>
      </c>
      <c r="BD1368" s="1">
        <v>7</v>
      </c>
      <c r="BE1368" s="1">
        <v>2</v>
      </c>
      <c r="BF1368" s="296">
        <v>69864.029983293367</v>
      </c>
    </row>
    <row r="1369" spans="1:58" x14ac:dyDescent="0.3">
      <c r="A1369" s="273">
        <f t="shared" si="70"/>
        <v>149821.56769974213</v>
      </c>
      <c r="B1369" s="1" t="s">
        <v>2621</v>
      </c>
      <c r="C1369" s="274">
        <v>29974646</v>
      </c>
      <c r="D1369" s="1">
        <v>144205</v>
      </c>
      <c r="E1369" s="1">
        <v>4</v>
      </c>
      <c r="F1369" s="1" t="s">
        <v>5214</v>
      </c>
      <c r="G1369" s="275">
        <v>44534</v>
      </c>
      <c r="H1369" s="275">
        <v>45443</v>
      </c>
      <c r="I1369" s="1">
        <v>0</v>
      </c>
      <c r="J1369" s="1">
        <v>1</v>
      </c>
      <c r="K1369" s="1">
        <v>4</v>
      </c>
      <c r="L1369" s="1">
        <v>30</v>
      </c>
      <c r="M1369" s="1">
        <v>2</v>
      </c>
      <c r="N1369" s="1">
        <v>17.690000000000001</v>
      </c>
      <c r="O1369" s="1">
        <v>19.2</v>
      </c>
      <c r="P1369" s="1">
        <v>240000</v>
      </c>
      <c r="Q1369" s="1">
        <v>10006</v>
      </c>
      <c r="R1369" s="1">
        <v>213875</v>
      </c>
      <c r="S1369" s="1">
        <v>0</v>
      </c>
      <c r="T1369" s="1">
        <v>0</v>
      </c>
      <c r="U1369" s="1">
        <v>0</v>
      </c>
      <c r="W1369" s="1">
        <v>0</v>
      </c>
      <c r="X1369" s="1">
        <v>0</v>
      </c>
      <c r="Y1369" s="1">
        <v>0</v>
      </c>
      <c r="AB1369" s="275">
        <v>44651</v>
      </c>
      <c r="AC1369" s="1">
        <v>1</v>
      </c>
      <c r="AD1369" s="1" t="s">
        <v>2623</v>
      </c>
      <c r="AE1369" s="1">
        <v>1</v>
      </c>
      <c r="AF1369" s="1">
        <v>30</v>
      </c>
      <c r="AG1369" s="1">
        <v>0</v>
      </c>
      <c r="AN1369" s="1">
        <v>1</v>
      </c>
      <c r="AO1369" s="1">
        <v>1</v>
      </c>
      <c r="AR1369" s="276">
        <v>7199.54</v>
      </c>
      <c r="AS1369" s="1" t="s">
        <v>2657</v>
      </c>
      <c r="AT1369" s="1">
        <v>0</v>
      </c>
      <c r="AU1369" s="1">
        <v>0</v>
      </c>
      <c r="AX1369" s="1">
        <v>5</v>
      </c>
      <c r="BC1369" s="1">
        <v>1</v>
      </c>
      <c r="BD1369" s="1">
        <v>7</v>
      </c>
      <c r="BE1369" s="1">
        <v>2</v>
      </c>
      <c r="BF1369" s="296">
        <v>56853.892300257867</v>
      </c>
    </row>
    <row r="1370" spans="1:58" x14ac:dyDescent="0.3">
      <c r="A1370" s="273">
        <f t="shared" si="70"/>
        <v>149821.56769974213</v>
      </c>
      <c r="B1370" s="1" t="s">
        <v>2621</v>
      </c>
      <c r="C1370" s="274">
        <v>29974646</v>
      </c>
      <c r="D1370" s="1">
        <v>144205</v>
      </c>
      <c r="E1370" s="1">
        <v>4</v>
      </c>
      <c r="F1370" s="1" t="s">
        <v>5382</v>
      </c>
      <c r="G1370" s="275">
        <v>44506</v>
      </c>
      <c r="H1370" s="275">
        <v>45443</v>
      </c>
      <c r="I1370" s="1">
        <v>0</v>
      </c>
      <c r="J1370" s="1">
        <v>1</v>
      </c>
      <c r="K1370" s="1">
        <v>4</v>
      </c>
      <c r="L1370" s="1">
        <v>30</v>
      </c>
      <c r="M1370" s="1">
        <v>2</v>
      </c>
      <c r="N1370" s="1">
        <v>17.690000000000001</v>
      </c>
      <c r="O1370" s="1">
        <v>19.2</v>
      </c>
      <c r="P1370" s="1">
        <v>240000</v>
      </c>
      <c r="Q1370" s="1">
        <v>10006</v>
      </c>
      <c r="R1370" s="1">
        <v>213875</v>
      </c>
      <c r="S1370" s="1">
        <v>0</v>
      </c>
      <c r="T1370" s="1">
        <v>0</v>
      </c>
      <c r="U1370" s="1">
        <v>0</v>
      </c>
      <c r="W1370" s="1">
        <v>0</v>
      </c>
      <c r="X1370" s="1">
        <v>0</v>
      </c>
      <c r="Y1370" s="1">
        <v>0</v>
      </c>
      <c r="AB1370" s="275">
        <v>44651</v>
      </c>
      <c r="AC1370" s="1">
        <v>1</v>
      </c>
      <c r="AD1370" s="1" t="s">
        <v>2623</v>
      </c>
      <c r="AE1370" s="1">
        <v>1</v>
      </c>
      <c r="AF1370" s="1">
        <v>30</v>
      </c>
      <c r="AG1370" s="1">
        <v>0</v>
      </c>
      <c r="AN1370" s="1">
        <v>1</v>
      </c>
      <c r="AO1370" s="1">
        <v>1</v>
      </c>
      <c r="AR1370" s="276">
        <v>7199.54</v>
      </c>
      <c r="AS1370" s="1" t="s">
        <v>2657</v>
      </c>
      <c r="AT1370" s="1">
        <v>0</v>
      </c>
      <c r="AU1370" s="1">
        <v>0</v>
      </c>
      <c r="AX1370" s="1">
        <v>5</v>
      </c>
      <c r="BC1370" s="1">
        <v>1</v>
      </c>
      <c r="BD1370" s="1">
        <v>7</v>
      </c>
      <c r="BE1370" s="1">
        <v>2</v>
      </c>
      <c r="BF1370" s="296">
        <v>56853.892300257867</v>
      </c>
    </row>
    <row r="1371" spans="1:58" x14ac:dyDescent="0.3">
      <c r="A1371" s="273">
        <f t="shared" si="70"/>
        <v>184141.59001670661</v>
      </c>
      <c r="B1371" s="1" t="s">
        <v>2621</v>
      </c>
      <c r="C1371" s="274">
        <v>29974646</v>
      </c>
      <c r="D1371" s="1">
        <v>144205</v>
      </c>
      <c r="E1371" s="1">
        <v>4</v>
      </c>
      <c r="F1371" s="1" t="s">
        <v>6448</v>
      </c>
      <c r="G1371" s="275">
        <v>44622</v>
      </c>
      <c r="H1371" s="275">
        <v>45535</v>
      </c>
      <c r="I1371" s="1">
        <v>0</v>
      </c>
      <c r="J1371" s="1">
        <v>1</v>
      </c>
      <c r="K1371" s="1">
        <v>1</v>
      </c>
      <c r="L1371" s="1">
        <v>30</v>
      </c>
      <c r="M1371" s="1">
        <v>2</v>
      </c>
      <c r="N1371" s="1">
        <v>17.7</v>
      </c>
      <c r="O1371" s="1">
        <v>19.21</v>
      </c>
      <c r="P1371" s="1">
        <v>270000</v>
      </c>
      <c r="Q1371" s="1">
        <v>11257</v>
      </c>
      <c r="R1371" s="1">
        <v>262817</v>
      </c>
      <c r="S1371" s="1">
        <v>0</v>
      </c>
      <c r="T1371" s="1">
        <v>0</v>
      </c>
      <c r="U1371" s="1">
        <v>0</v>
      </c>
      <c r="W1371" s="1">
        <v>0</v>
      </c>
      <c r="X1371" s="1">
        <v>0</v>
      </c>
      <c r="Y1371" s="1">
        <v>0</v>
      </c>
      <c r="AB1371" s="275">
        <v>44651</v>
      </c>
      <c r="AC1371" s="1">
        <v>1</v>
      </c>
      <c r="AD1371" s="1" t="s">
        <v>2623</v>
      </c>
      <c r="AE1371" s="1">
        <v>1</v>
      </c>
      <c r="AF1371" s="1">
        <v>30</v>
      </c>
      <c r="AG1371" s="1">
        <v>0</v>
      </c>
      <c r="AN1371" s="1">
        <v>1</v>
      </c>
      <c r="AO1371" s="1">
        <v>1</v>
      </c>
      <c r="AR1371" s="276">
        <v>8811.3799999999992</v>
      </c>
      <c r="AS1371" s="1" t="s">
        <v>2657</v>
      </c>
      <c r="AT1371" s="1">
        <v>0</v>
      </c>
      <c r="AU1371" s="1">
        <v>0</v>
      </c>
      <c r="AX1371" s="1">
        <v>5</v>
      </c>
      <c r="BC1371" s="1">
        <v>1</v>
      </c>
      <c r="BD1371" s="1">
        <v>7</v>
      </c>
      <c r="BE1371" s="1">
        <v>2</v>
      </c>
      <c r="BF1371" s="296">
        <v>69864.029983293367</v>
      </c>
    </row>
    <row r="1372" spans="1:58" x14ac:dyDescent="0.3">
      <c r="A1372" s="273">
        <f t="shared" si="70"/>
        <v>196147.96321298799</v>
      </c>
      <c r="B1372" s="1" t="s">
        <v>2621</v>
      </c>
      <c r="C1372" s="274">
        <v>29974646</v>
      </c>
      <c r="D1372" s="1">
        <v>144205</v>
      </c>
      <c r="E1372" s="1">
        <v>4</v>
      </c>
      <c r="F1372" s="1" t="s">
        <v>6499</v>
      </c>
      <c r="G1372" s="275">
        <v>44651</v>
      </c>
      <c r="H1372" s="275">
        <v>45565</v>
      </c>
      <c r="I1372" s="1">
        <v>0</v>
      </c>
      <c r="J1372" s="1">
        <v>1</v>
      </c>
      <c r="K1372" s="1">
        <v>0</v>
      </c>
      <c r="L1372" s="1">
        <v>30</v>
      </c>
      <c r="M1372" s="1">
        <v>2</v>
      </c>
      <c r="N1372" s="1">
        <v>17.7</v>
      </c>
      <c r="O1372" s="1">
        <v>19.2</v>
      </c>
      <c r="P1372" s="1">
        <v>280000</v>
      </c>
      <c r="Q1372" s="1">
        <v>11673</v>
      </c>
      <c r="R1372" s="1">
        <v>280000</v>
      </c>
      <c r="S1372" s="1">
        <v>0</v>
      </c>
      <c r="T1372" s="1">
        <v>0</v>
      </c>
      <c r="U1372" s="1">
        <v>0</v>
      </c>
      <c r="W1372" s="1">
        <v>0</v>
      </c>
      <c r="X1372" s="1">
        <v>0</v>
      </c>
      <c r="Y1372" s="1">
        <v>0</v>
      </c>
      <c r="AB1372" s="275">
        <v>44651</v>
      </c>
      <c r="AC1372" s="1">
        <v>1</v>
      </c>
      <c r="AD1372" s="1" t="s">
        <v>2623</v>
      </c>
      <c r="AE1372" s="1">
        <v>1</v>
      </c>
      <c r="AF1372" s="1">
        <v>30</v>
      </c>
      <c r="AG1372" s="1">
        <v>0</v>
      </c>
      <c r="AN1372" s="1">
        <v>1</v>
      </c>
      <c r="AO1372" s="1">
        <v>1</v>
      </c>
      <c r="AR1372" s="276">
        <v>9420.2900000000009</v>
      </c>
      <c r="AS1372" s="1" t="s">
        <v>2657</v>
      </c>
      <c r="AT1372" s="1">
        <v>0</v>
      </c>
      <c r="AU1372" s="1">
        <v>0</v>
      </c>
      <c r="AX1372" s="1">
        <v>5</v>
      </c>
      <c r="BC1372" s="1">
        <v>1</v>
      </c>
      <c r="BD1372" s="1">
        <v>7</v>
      </c>
      <c r="BE1372" s="1">
        <v>2</v>
      </c>
      <c r="BF1372" s="296">
        <v>74431.746787012045</v>
      </c>
    </row>
    <row r="1373" spans="1:58" x14ac:dyDescent="0.3">
      <c r="A1373" s="273">
        <f t="shared" si="70"/>
        <v>0</v>
      </c>
      <c r="B1373" s="1" t="s">
        <v>2621</v>
      </c>
      <c r="C1373" s="274">
        <v>40062264</v>
      </c>
      <c r="D1373" s="1">
        <v>144105</v>
      </c>
      <c r="E1373" s="1">
        <v>4</v>
      </c>
      <c r="F1373" s="1" t="s">
        <v>5410</v>
      </c>
      <c r="G1373" s="275">
        <v>44484</v>
      </c>
      <c r="H1373" s="275">
        <v>45199</v>
      </c>
      <c r="I1373" s="1">
        <v>0</v>
      </c>
      <c r="J1373" s="1">
        <v>1</v>
      </c>
      <c r="K1373" s="1">
        <v>5</v>
      </c>
      <c r="L1373" s="1">
        <v>30</v>
      </c>
      <c r="M1373" s="1">
        <v>2</v>
      </c>
      <c r="N1373" s="1">
        <v>9</v>
      </c>
      <c r="O1373" s="1">
        <v>9.3800000000000008</v>
      </c>
      <c r="P1373" s="1">
        <v>7700607</v>
      </c>
      <c r="Q1373" s="1">
        <v>289039</v>
      </c>
      <c r="R1373" s="1">
        <v>4729374</v>
      </c>
      <c r="S1373" s="1">
        <v>0</v>
      </c>
      <c r="T1373" s="1">
        <v>0</v>
      </c>
      <c r="U1373" s="1">
        <v>0</v>
      </c>
      <c r="W1373" s="1">
        <v>0</v>
      </c>
      <c r="X1373" s="1">
        <v>0</v>
      </c>
      <c r="Y1373" s="1">
        <v>0</v>
      </c>
      <c r="AB1373" s="275">
        <v>44651</v>
      </c>
      <c r="AC1373" s="1">
        <v>1</v>
      </c>
      <c r="AD1373" s="1" t="s">
        <v>2623</v>
      </c>
      <c r="AE1373" s="1">
        <v>1</v>
      </c>
      <c r="AF1373" s="1">
        <v>30</v>
      </c>
      <c r="AG1373" s="1">
        <v>0</v>
      </c>
      <c r="AN1373" s="1">
        <v>1</v>
      </c>
      <c r="AO1373" s="1">
        <v>1</v>
      </c>
      <c r="AP1373" s="275"/>
      <c r="AR1373" s="276">
        <v>613025</v>
      </c>
      <c r="AS1373" s="1" t="s">
        <v>2624</v>
      </c>
      <c r="AT1373" s="1">
        <v>0</v>
      </c>
      <c r="AU1373" s="1">
        <v>0</v>
      </c>
      <c r="AV1373" s="1" t="s">
        <v>2625</v>
      </c>
      <c r="AW1373" s="1" t="s">
        <v>2626</v>
      </c>
      <c r="AX1373" s="1">
        <v>5</v>
      </c>
      <c r="BC1373" s="1">
        <v>1</v>
      </c>
      <c r="BD1373" s="1">
        <v>7</v>
      </c>
      <c r="BE1373" s="1">
        <v>2</v>
      </c>
      <c r="BF1373" s="296">
        <v>4291146</v>
      </c>
    </row>
    <row r="1374" spans="1:58" x14ac:dyDescent="0.3">
      <c r="A1374" s="273">
        <f t="shared" si="70"/>
        <v>38681737.375968285</v>
      </c>
      <c r="B1374" s="1" t="s">
        <v>2621</v>
      </c>
      <c r="C1374" s="274">
        <v>40284626</v>
      </c>
      <c r="D1374" s="1">
        <v>144105</v>
      </c>
      <c r="E1374" s="1">
        <v>4</v>
      </c>
      <c r="F1374" s="1" t="s">
        <v>4479</v>
      </c>
      <c r="G1374" s="275">
        <v>44334</v>
      </c>
      <c r="H1374" s="275">
        <v>46173</v>
      </c>
      <c r="I1374" s="1">
        <v>1</v>
      </c>
      <c r="J1374" s="1">
        <v>1</v>
      </c>
      <c r="K1374" s="1">
        <v>11</v>
      </c>
      <c r="L1374" s="1">
        <v>30</v>
      </c>
      <c r="M1374" s="1">
        <v>2</v>
      </c>
      <c r="N1374" s="1">
        <v>9</v>
      </c>
      <c r="O1374" s="1">
        <v>9.3800000000000008</v>
      </c>
      <c r="P1374" s="1">
        <v>52700816</v>
      </c>
      <c r="Q1374" s="1">
        <v>679198</v>
      </c>
      <c r="R1374" s="1">
        <v>44702274</v>
      </c>
      <c r="S1374" s="1">
        <v>0</v>
      </c>
      <c r="T1374" s="1">
        <v>0</v>
      </c>
      <c r="U1374" s="1">
        <v>0</v>
      </c>
      <c r="W1374" s="1">
        <v>0</v>
      </c>
      <c r="X1374" s="1">
        <v>0</v>
      </c>
      <c r="Y1374" s="1">
        <v>0</v>
      </c>
      <c r="Z1374" s="1" t="s">
        <v>3732</v>
      </c>
      <c r="AA1374" s="1" t="s">
        <v>2807</v>
      </c>
      <c r="AB1374" s="275">
        <v>44651</v>
      </c>
      <c r="AC1374" s="1">
        <v>1</v>
      </c>
      <c r="AD1374" s="1" t="s">
        <v>2623</v>
      </c>
      <c r="AE1374" s="1">
        <v>1</v>
      </c>
      <c r="AF1374" s="1">
        <v>30</v>
      </c>
      <c r="AG1374" s="1">
        <v>842</v>
      </c>
      <c r="AN1374" s="1">
        <v>1</v>
      </c>
      <c r="AO1374" s="1">
        <v>1</v>
      </c>
      <c r="AR1374" s="276">
        <v>2558984.91</v>
      </c>
      <c r="AS1374" s="1" t="s">
        <v>2632</v>
      </c>
      <c r="AT1374" s="1">
        <v>0</v>
      </c>
      <c r="AU1374" s="1">
        <v>0</v>
      </c>
      <c r="AV1374" s="1" t="s">
        <v>2625</v>
      </c>
      <c r="AW1374" s="1" t="s">
        <v>2626</v>
      </c>
      <c r="AX1374" s="1">
        <v>5</v>
      </c>
      <c r="BC1374" s="1">
        <v>1</v>
      </c>
      <c r="BD1374" s="1">
        <v>7</v>
      </c>
      <c r="BE1374" s="1">
        <v>2</v>
      </c>
      <c r="BF1374" s="296">
        <v>3461551.7140317215</v>
      </c>
    </row>
    <row r="1375" spans="1:58" x14ac:dyDescent="0.3">
      <c r="A1375" s="273">
        <f t="shared" si="70"/>
        <v>8157715.6240317216</v>
      </c>
      <c r="B1375" s="1" t="s">
        <v>2621</v>
      </c>
      <c r="C1375" s="274">
        <v>40284626</v>
      </c>
      <c r="D1375" s="1">
        <v>144205</v>
      </c>
      <c r="E1375" s="1">
        <v>4</v>
      </c>
      <c r="F1375" s="1" t="s">
        <v>5092</v>
      </c>
      <c r="G1375" s="275">
        <v>44539</v>
      </c>
      <c r="H1375" s="275">
        <v>45657</v>
      </c>
      <c r="I1375" s="1">
        <v>0</v>
      </c>
      <c r="J1375" s="1">
        <v>1</v>
      </c>
      <c r="K1375" s="1">
        <v>3</v>
      </c>
      <c r="L1375" s="1">
        <v>30</v>
      </c>
      <c r="M1375" s="1">
        <v>2</v>
      </c>
      <c r="N1375" s="1">
        <v>14.4</v>
      </c>
      <c r="O1375" s="1">
        <v>15.38</v>
      </c>
      <c r="P1375" s="1">
        <v>10110253</v>
      </c>
      <c r="Q1375" s="1">
        <v>349502</v>
      </c>
      <c r="R1375" s="1">
        <v>9427555</v>
      </c>
      <c r="S1375" s="1">
        <v>0</v>
      </c>
      <c r="T1375" s="1">
        <v>0</v>
      </c>
      <c r="U1375" s="1">
        <v>0</v>
      </c>
      <c r="W1375" s="1">
        <v>0</v>
      </c>
      <c r="X1375" s="1">
        <v>0</v>
      </c>
      <c r="Y1375" s="1">
        <v>0</v>
      </c>
      <c r="AB1375" s="275">
        <v>44651</v>
      </c>
      <c r="AC1375" s="1">
        <v>1</v>
      </c>
      <c r="AD1375" s="1" t="s">
        <v>2623</v>
      </c>
      <c r="AE1375" s="1">
        <v>1</v>
      </c>
      <c r="AF1375" s="1">
        <v>30</v>
      </c>
      <c r="AG1375" s="1">
        <v>0</v>
      </c>
      <c r="AN1375" s="1">
        <v>1</v>
      </c>
      <c r="AO1375" s="1">
        <v>1</v>
      </c>
      <c r="AR1375" s="276">
        <v>539810.09</v>
      </c>
      <c r="AS1375" s="1" t="s">
        <v>2624</v>
      </c>
      <c r="AT1375" s="1">
        <v>0</v>
      </c>
      <c r="AU1375" s="1">
        <v>0</v>
      </c>
      <c r="AX1375" s="1">
        <v>5</v>
      </c>
      <c r="BC1375" s="1">
        <v>1</v>
      </c>
      <c r="BD1375" s="1">
        <v>7</v>
      </c>
      <c r="BE1375" s="1">
        <v>2</v>
      </c>
      <c r="BF1375" s="296">
        <v>730029.2859682783</v>
      </c>
    </row>
    <row r="1376" spans="1:58" x14ac:dyDescent="0.3">
      <c r="A1376" s="273">
        <f t="shared" si="70"/>
        <v>37525224</v>
      </c>
      <c r="B1376" s="1" t="s">
        <v>2621</v>
      </c>
      <c r="C1376" s="282">
        <v>40286278</v>
      </c>
      <c r="D1376" s="149">
        <v>141105</v>
      </c>
      <c r="E1376" s="149">
        <v>2</v>
      </c>
      <c r="F1376" s="149" t="s">
        <v>2853</v>
      </c>
      <c r="G1376" s="283">
        <v>43418</v>
      </c>
      <c r="H1376" s="283">
        <v>45961</v>
      </c>
      <c r="I1376" s="149">
        <v>0</v>
      </c>
      <c r="J1376" s="149">
        <v>1</v>
      </c>
      <c r="K1376" s="149">
        <v>43</v>
      </c>
      <c r="L1376" s="149">
        <v>30</v>
      </c>
      <c r="M1376" s="149">
        <v>2</v>
      </c>
      <c r="N1376" s="149">
        <v>10.67</v>
      </c>
      <c r="O1376" s="149">
        <v>11.21</v>
      </c>
      <c r="P1376" s="149">
        <v>100537166</v>
      </c>
      <c r="Q1376" s="149">
        <v>989056</v>
      </c>
      <c r="R1376" s="149">
        <v>57317961</v>
      </c>
      <c r="S1376" s="149">
        <v>0</v>
      </c>
      <c r="T1376" s="149">
        <v>0</v>
      </c>
      <c r="U1376" s="149">
        <v>126989200</v>
      </c>
      <c r="V1376" s="149">
        <v>43585</v>
      </c>
      <c r="W1376" s="149">
        <v>0</v>
      </c>
      <c r="X1376" s="149">
        <v>0</v>
      </c>
      <c r="Y1376" s="149">
        <v>0</v>
      </c>
      <c r="Z1376" s="149" t="s">
        <v>5646</v>
      </c>
      <c r="AA1376" s="149" t="s">
        <v>4054</v>
      </c>
      <c r="AB1376" s="283">
        <v>44651</v>
      </c>
      <c r="AC1376" s="149">
        <v>2</v>
      </c>
      <c r="AD1376" s="149" t="s">
        <v>2623</v>
      </c>
      <c r="AE1376" s="149">
        <v>1</v>
      </c>
      <c r="AF1376" s="149">
        <v>30</v>
      </c>
      <c r="AG1376" s="149">
        <v>0</v>
      </c>
      <c r="AH1376" s="149"/>
      <c r="AI1376" s="149"/>
      <c r="AJ1376" s="149"/>
      <c r="AK1376" s="149"/>
      <c r="AL1376" s="149"/>
      <c r="AM1376" s="149"/>
      <c r="AN1376" s="149">
        <v>1</v>
      </c>
      <c r="AO1376" s="149">
        <v>1</v>
      </c>
      <c r="AP1376" s="149">
        <v>44012</v>
      </c>
      <c r="AQ1376" s="149" t="s">
        <v>2629</v>
      </c>
      <c r="AR1376" s="284">
        <v>2291890</v>
      </c>
      <c r="AS1376" s="1" t="s">
        <v>2624</v>
      </c>
      <c r="AT1376" s="1">
        <v>1</v>
      </c>
      <c r="AU1376" s="1">
        <v>0</v>
      </c>
      <c r="AV1376" s="1" t="s">
        <v>2625</v>
      </c>
      <c r="AW1376" s="1" t="s">
        <v>2626</v>
      </c>
      <c r="AX1376" s="1">
        <v>5</v>
      </c>
      <c r="BC1376" s="1">
        <v>1</v>
      </c>
      <c r="BD1376" s="1">
        <v>7</v>
      </c>
      <c r="BE1376" s="1">
        <v>2</v>
      </c>
      <c r="BF1376" s="296">
        <v>17500847</v>
      </c>
    </row>
    <row r="1377" spans="1:58" x14ac:dyDescent="0.3">
      <c r="A1377" s="273">
        <f t="shared" si="70"/>
        <v>0</v>
      </c>
      <c r="B1377" s="1" t="s">
        <v>2621</v>
      </c>
      <c r="C1377" s="274">
        <v>40297248</v>
      </c>
      <c r="D1377" s="1">
        <v>144105</v>
      </c>
      <c r="E1377" s="1">
        <v>4</v>
      </c>
      <c r="F1377" s="1" t="s">
        <v>4120</v>
      </c>
      <c r="G1377" s="275">
        <v>44433</v>
      </c>
      <c r="H1377" s="275">
        <v>44985</v>
      </c>
      <c r="I1377" s="1">
        <v>0</v>
      </c>
      <c r="J1377" s="1">
        <v>1</v>
      </c>
      <c r="K1377" s="1">
        <v>7</v>
      </c>
      <c r="L1377" s="1">
        <v>30</v>
      </c>
      <c r="M1377" s="1">
        <v>2</v>
      </c>
      <c r="N1377" s="1">
        <v>9</v>
      </c>
      <c r="O1377" s="1">
        <v>9.3800000000000008</v>
      </c>
      <c r="P1377" s="1">
        <v>4018152</v>
      </c>
      <c r="Q1377" s="1">
        <v>240216</v>
      </c>
      <c r="R1377" s="1">
        <v>2522243</v>
      </c>
      <c r="S1377" s="1">
        <v>0</v>
      </c>
      <c r="T1377" s="1">
        <v>0</v>
      </c>
      <c r="U1377" s="1">
        <v>0</v>
      </c>
      <c r="W1377" s="1">
        <v>0</v>
      </c>
      <c r="X1377" s="1">
        <v>0</v>
      </c>
      <c r="Y1377" s="1">
        <v>0</v>
      </c>
      <c r="AB1377" s="275">
        <v>44651</v>
      </c>
      <c r="AC1377" s="1">
        <v>1</v>
      </c>
      <c r="AD1377" s="1" t="s">
        <v>2623</v>
      </c>
      <c r="AE1377" s="1">
        <v>1</v>
      </c>
      <c r="AF1377" s="1">
        <v>30</v>
      </c>
      <c r="AG1377" s="1">
        <v>0</v>
      </c>
      <c r="AN1377" s="1">
        <v>1</v>
      </c>
      <c r="AO1377" s="1">
        <v>1</v>
      </c>
      <c r="AR1377" s="276">
        <v>442854</v>
      </c>
      <c r="AS1377" s="1" t="s">
        <v>2632</v>
      </c>
      <c r="AT1377" s="1">
        <v>0</v>
      </c>
      <c r="AU1377" s="1">
        <v>0</v>
      </c>
      <c r="AV1377" s="1" t="s">
        <v>2625</v>
      </c>
      <c r="AW1377" s="1" t="s">
        <v>2626</v>
      </c>
      <c r="AX1377" s="1">
        <v>5</v>
      </c>
      <c r="BC1377" s="1">
        <v>1</v>
      </c>
      <c r="BD1377" s="1">
        <v>7</v>
      </c>
      <c r="BE1377" s="1">
        <v>2</v>
      </c>
      <c r="BF1377" s="296">
        <v>3099943</v>
      </c>
    </row>
    <row r="1378" spans="1:58" x14ac:dyDescent="0.3">
      <c r="A1378" s="273">
        <f t="shared" si="70"/>
        <v>0</v>
      </c>
      <c r="B1378" s="1" t="s">
        <v>2621</v>
      </c>
      <c r="C1378" s="274">
        <v>40422668</v>
      </c>
      <c r="D1378" s="1">
        <v>144105</v>
      </c>
      <c r="E1378" s="1">
        <v>3</v>
      </c>
      <c r="F1378" s="1" t="s">
        <v>5829</v>
      </c>
      <c r="G1378" s="275">
        <v>44649</v>
      </c>
      <c r="H1378" s="275">
        <v>45016</v>
      </c>
      <c r="I1378" s="1">
        <v>0</v>
      </c>
      <c r="J1378" s="1">
        <v>1</v>
      </c>
      <c r="K1378" s="1">
        <v>0</v>
      </c>
      <c r="L1378" s="1">
        <v>30</v>
      </c>
      <c r="M1378" s="1">
        <v>2</v>
      </c>
      <c r="N1378" s="1">
        <v>6</v>
      </c>
      <c r="O1378" s="1">
        <v>6.16</v>
      </c>
      <c r="P1378" s="1">
        <v>1182553</v>
      </c>
      <c r="Q1378" s="1">
        <v>101997</v>
      </c>
      <c r="R1378" s="1">
        <v>1182553</v>
      </c>
      <c r="S1378" s="1">
        <v>0</v>
      </c>
      <c r="T1378" s="1">
        <v>0</v>
      </c>
      <c r="U1378" s="1">
        <v>0</v>
      </c>
      <c r="W1378" s="1">
        <v>0</v>
      </c>
      <c r="X1378" s="1">
        <v>0</v>
      </c>
      <c r="Y1378" s="1">
        <v>0</v>
      </c>
      <c r="AB1378" s="275">
        <v>44649</v>
      </c>
      <c r="AC1378" s="1">
        <v>1</v>
      </c>
      <c r="AD1378" s="1" t="s">
        <v>2623</v>
      </c>
      <c r="AE1378" s="1">
        <v>1</v>
      </c>
      <c r="AF1378" s="1">
        <v>30</v>
      </c>
      <c r="AG1378" s="1">
        <v>0</v>
      </c>
      <c r="AN1378" s="1">
        <v>1</v>
      </c>
      <c r="AO1378" s="1">
        <v>1</v>
      </c>
      <c r="AP1378" s="1">
        <v>44649</v>
      </c>
      <c r="AQ1378" s="1" t="s">
        <v>2629</v>
      </c>
      <c r="AR1378" s="276">
        <v>332888</v>
      </c>
      <c r="AS1378" s="1" t="s">
        <v>2632</v>
      </c>
      <c r="AT1378" s="1">
        <v>0</v>
      </c>
      <c r="AU1378" s="1">
        <v>0</v>
      </c>
      <c r="AV1378" s="1" t="s">
        <v>2625</v>
      </c>
      <c r="AW1378" s="1" t="s">
        <v>2626</v>
      </c>
      <c r="AX1378" s="1">
        <v>5</v>
      </c>
      <c r="BC1378" s="1">
        <v>1</v>
      </c>
      <c r="BD1378" s="1">
        <v>7</v>
      </c>
      <c r="BE1378" s="1">
        <v>2</v>
      </c>
      <c r="BF1378" s="296">
        <v>2330254</v>
      </c>
    </row>
    <row r="1379" spans="1:58" x14ac:dyDescent="0.3">
      <c r="A1379" s="273">
        <f t="shared" si="70"/>
        <v>14626011.109999999</v>
      </c>
      <c r="B1379" s="1" t="s">
        <v>2621</v>
      </c>
      <c r="C1379" s="274">
        <v>40448287</v>
      </c>
      <c r="D1379" s="1">
        <v>144205</v>
      </c>
      <c r="E1379" s="1">
        <v>4</v>
      </c>
      <c r="F1379" s="1" t="s">
        <v>6309</v>
      </c>
      <c r="G1379" s="275">
        <v>44643</v>
      </c>
      <c r="H1379" s="275">
        <v>45565</v>
      </c>
      <c r="I1379" s="1">
        <v>0</v>
      </c>
      <c r="J1379" s="1">
        <v>1</v>
      </c>
      <c r="K1379" s="1">
        <v>0</v>
      </c>
      <c r="L1379" s="1">
        <v>30</v>
      </c>
      <c r="M1379" s="1">
        <v>2</v>
      </c>
      <c r="N1379" s="1">
        <v>10.199999999999999</v>
      </c>
      <c r="O1379" s="1">
        <v>10.69</v>
      </c>
      <c r="P1379" s="1">
        <v>20061398</v>
      </c>
      <c r="Q1379" s="1">
        <v>596735</v>
      </c>
      <c r="R1379" s="1">
        <v>20061398</v>
      </c>
      <c r="S1379" s="1">
        <v>0</v>
      </c>
      <c r="T1379" s="1">
        <v>0</v>
      </c>
      <c r="U1379" s="1">
        <v>0</v>
      </c>
      <c r="W1379" s="1">
        <v>0</v>
      </c>
      <c r="X1379" s="1">
        <v>0</v>
      </c>
      <c r="Y1379" s="1">
        <v>0</v>
      </c>
      <c r="Z1379" s="1" t="s">
        <v>2635</v>
      </c>
      <c r="AA1379" s="1" t="s">
        <v>2807</v>
      </c>
      <c r="AB1379" s="275">
        <v>44643</v>
      </c>
      <c r="AC1379" s="1">
        <v>1</v>
      </c>
      <c r="AD1379" s="1" t="s">
        <v>2623</v>
      </c>
      <c r="AE1379" s="1">
        <v>1</v>
      </c>
      <c r="AF1379" s="1">
        <v>30</v>
      </c>
      <c r="AG1379" s="1">
        <v>0</v>
      </c>
      <c r="AN1379" s="1">
        <v>1</v>
      </c>
      <c r="AO1379" s="1">
        <v>1</v>
      </c>
      <c r="AR1379" s="276">
        <v>676870.89</v>
      </c>
      <c r="AS1379" s="1" t="s">
        <v>2632</v>
      </c>
      <c r="AT1379" s="1">
        <v>0</v>
      </c>
      <c r="AU1379" s="1">
        <v>0</v>
      </c>
      <c r="AX1379" s="1">
        <v>5</v>
      </c>
      <c r="BC1379" s="1">
        <v>1</v>
      </c>
      <c r="BD1379" s="1">
        <v>7</v>
      </c>
      <c r="BE1379" s="1">
        <v>2</v>
      </c>
      <c r="BF1379" s="296">
        <v>4758516</v>
      </c>
    </row>
    <row r="1380" spans="1:58" x14ac:dyDescent="0.3">
      <c r="A1380" s="273">
        <f t="shared" si="70"/>
        <v>0</v>
      </c>
      <c r="B1380" s="1" t="s">
        <v>2621</v>
      </c>
      <c r="C1380" s="274">
        <v>40404424</v>
      </c>
      <c r="D1380" s="1">
        <v>144105</v>
      </c>
      <c r="E1380" s="1">
        <v>4</v>
      </c>
      <c r="F1380" s="1" t="s">
        <v>2854</v>
      </c>
      <c r="G1380" s="275">
        <v>43146</v>
      </c>
      <c r="H1380" s="275">
        <v>44985</v>
      </c>
      <c r="I1380" s="1">
        <v>0</v>
      </c>
      <c r="J1380" s="1">
        <v>1</v>
      </c>
      <c r="K1380" s="1">
        <v>41</v>
      </c>
      <c r="L1380" s="1">
        <v>30</v>
      </c>
      <c r="M1380" s="1">
        <v>2</v>
      </c>
      <c r="N1380" s="1">
        <v>10.8</v>
      </c>
      <c r="O1380" s="1">
        <v>11.35</v>
      </c>
      <c r="P1380" s="1">
        <v>30174062</v>
      </c>
      <c r="Q1380" s="1">
        <v>431774</v>
      </c>
      <c r="R1380" s="1">
        <v>7031570</v>
      </c>
      <c r="S1380" s="1">
        <v>0</v>
      </c>
      <c r="T1380" s="1">
        <v>0</v>
      </c>
      <c r="U1380" s="1">
        <v>0</v>
      </c>
      <c r="W1380" s="1">
        <v>0</v>
      </c>
      <c r="X1380" s="1">
        <v>0</v>
      </c>
      <c r="Y1380" s="1">
        <v>0</v>
      </c>
      <c r="Z1380" s="1" t="s">
        <v>5641</v>
      </c>
      <c r="AA1380" s="1" t="s">
        <v>3609</v>
      </c>
      <c r="AB1380" s="275">
        <v>44651</v>
      </c>
      <c r="AC1380" s="1">
        <v>1</v>
      </c>
      <c r="AD1380" s="1" t="s">
        <v>2623</v>
      </c>
      <c r="AE1380" s="1">
        <v>1</v>
      </c>
      <c r="AF1380" s="1">
        <v>30</v>
      </c>
      <c r="AG1380" s="1">
        <v>0</v>
      </c>
      <c r="AN1380" s="1">
        <v>1</v>
      </c>
      <c r="AO1380" s="1">
        <v>1</v>
      </c>
      <c r="AR1380" s="276">
        <v>1663464</v>
      </c>
      <c r="AS1380" s="1" t="s">
        <v>2624</v>
      </c>
      <c r="AT1380" s="1">
        <v>0</v>
      </c>
      <c r="AU1380" s="1">
        <v>0</v>
      </c>
      <c r="AV1380" s="1" t="s">
        <v>2625</v>
      </c>
      <c r="AW1380" s="1" t="s">
        <v>2626</v>
      </c>
      <c r="AX1380" s="1">
        <v>5</v>
      </c>
      <c r="BC1380" s="1">
        <v>1</v>
      </c>
      <c r="BD1380" s="1">
        <v>7</v>
      </c>
      <c r="BE1380" s="1">
        <v>2</v>
      </c>
      <c r="BF1380" s="296">
        <v>11863096</v>
      </c>
    </row>
    <row r="1381" spans="1:58" x14ac:dyDescent="0.3">
      <c r="A1381" s="273">
        <f t="shared" si="70"/>
        <v>549938.58511380199</v>
      </c>
      <c r="B1381" s="1" t="s">
        <v>2621</v>
      </c>
      <c r="C1381" s="274">
        <v>40704408</v>
      </c>
      <c r="D1381" s="1">
        <v>144205</v>
      </c>
      <c r="E1381" s="1">
        <v>3</v>
      </c>
      <c r="F1381" s="1" t="s">
        <v>3082</v>
      </c>
      <c r="G1381" s="275">
        <v>43675</v>
      </c>
      <c r="H1381" s="275">
        <v>44773</v>
      </c>
      <c r="I1381" s="1">
        <v>0</v>
      </c>
      <c r="J1381" s="1">
        <v>1</v>
      </c>
      <c r="K1381" s="1">
        <v>37</v>
      </c>
      <c r="L1381" s="1">
        <v>30</v>
      </c>
      <c r="M1381" s="1">
        <v>2</v>
      </c>
      <c r="N1381" s="1">
        <v>9.84</v>
      </c>
      <c r="O1381" s="1">
        <v>10.29</v>
      </c>
      <c r="P1381" s="1">
        <v>21138574</v>
      </c>
      <c r="Q1381" s="1">
        <v>515874</v>
      </c>
      <c r="R1381" s="1">
        <v>2988410</v>
      </c>
      <c r="S1381" s="1">
        <v>0</v>
      </c>
      <c r="T1381" s="1">
        <v>0</v>
      </c>
      <c r="U1381" s="1">
        <v>0</v>
      </c>
      <c r="V1381" s="275"/>
      <c r="W1381" s="1">
        <v>0</v>
      </c>
      <c r="X1381" s="1">
        <v>0</v>
      </c>
      <c r="Y1381" s="1">
        <v>0</v>
      </c>
      <c r="Z1381" s="1" t="s">
        <v>2650</v>
      </c>
      <c r="AA1381" s="1" t="s">
        <v>2911</v>
      </c>
      <c r="AB1381" s="275">
        <v>44651</v>
      </c>
      <c r="AC1381" s="1">
        <v>1</v>
      </c>
      <c r="AD1381" s="1" t="s">
        <v>2623</v>
      </c>
      <c r="AE1381" s="1">
        <v>1</v>
      </c>
      <c r="AF1381" s="1">
        <v>30</v>
      </c>
      <c r="AG1381" s="1">
        <v>0</v>
      </c>
      <c r="AN1381" s="1">
        <v>1</v>
      </c>
      <c r="AO1381" s="1">
        <v>1</v>
      </c>
      <c r="AP1381" s="1">
        <v>43675</v>
      </c>
      <c r="AQ1381" s="1" t="s">
        <v>2629</v>
      </c>
      <c r="AR1381" s="276">
        <v>303101.46999999997</v>
      </c>
      <c r="AS1381" s="1" t="s">
        <v>2624</v>
      </c>
      <c r="AT1381" s="1">
        <v>0</v>
      </c>
      <c r="AU1381" s="1">
        <v>0</v>
      </c>
      <c r="AX1381" s="1">
        <v>5</v>
      </c>
      <c r="BC1381" s="1">
        <v>1</v>
      </c>
      <c r="BD1381" s="1">
        <v>7</v>
      </c>
      <c r="BE1381" s="1">
        <v>2</v>
      </c>
      <c r="BF1381" s="296">
        <v>2135369.9448861983</v>
      </c>
    </row>
    <row r="1382" spans="1:58" x14ac:dyDescent="0.3">
      <c r="A1382" s="273">
        <f t="shared" si="70"/>
        <v>3048274.4148861989</v>
      </c>
      <c r="B1382" s="1" t="s">
        <v>2621</v>
      </c>
      <c r="C1382" s="274">
        <v>40704408</v>
      </c>
      <c r="D1382" s="1">
        <v>144205</v>
      </c>
      <c r="E1382" s="1">
        <v>4</v>
      </c>
      <c r="F1382" s="1" t="s">
        <v>6261</v>
      </c>
      <c r="G1382" s="275">
        <v>44645</v>
      </c>
      <c r="H1382" s="275">
        <v>46477</v>
      </c>
      <c r="I1382" s="1">
        <v>0</v>
      </c>
      <c r="J1382" s="1">
        <v>1</v>
      </c>
      <c r="K1382" s="1">
        <v>0</v>
      </c>
      <c r="L1382" s="1">
        <v>30</v>
      </c>
      <c r="M1382" s="1">
        <v>2</v>
      </c>
      <c r="N1382" s="1">
        <v>7.78</v>
      </c>
      <c r="O1382" s="1">
        <v>8.06</v>
      </c>
      <c r="P1382" s="1">
        <v>16561684</v>
      </c>
      <c r="Q1382" s="1">
        <v>337313</v>
      </c>
      <c r="R1382" s="1">
        <v>16561684</v>
      </c>
      <c r="S1382" s="1">
        <v>0</v>
      </c>
      <c r="T1382" s="1">
        <v>0</v>
      </c>
      <c r="U1382" s="1">
        <v>0</v>
      </c>
      <c r="W1382" s="1">
        <v>0</v>
      </c>
      <c r="X1382" s="1">
        <v>0</v>
      </c>
      <c r="Y1382" s="1">
        <v>0</v>
      </c>
      <c r="AB1382" s="275">
        <v>44645</v>
      </c>
      <c r="AC1382" s="1">
        <v>1</v>
      </c>
      <c r="AD1382" s="1" t="s">
        <v>2623</v>
      </c>
      <c r="AE1382" s="1">
        <v>1</v>
      </c>
      <c r="AF1382" s="1">
        <v>30</v>
      </c>
      <c r="AG1382" s="1">
        <v>0</v>
      </c>
      <c r="AN1382" s="1">
        <v>1</v>
      </c>
      <c r="AO1382" s="1">
        <v>1</v>
      </c>
      <c r="AR1382" s="276">
        <v>1679249.53</v>
      </c>
      <c r="AS1382" s="1" t="s">
        <v>2624</v>
      </c>
      <c r="AT1382" s="1">
        <v>0</v>
      </c>
      <c r="AU1382" s="1">
        <v>0</v>
      </c>
      <c r="AX1382" s="1">
        <v>5</v>
      </c>
      <c r="BC1382" s="1">
        <v>1</v>
      </c>
      <c r="BD1382" s="1">
        <v>7</v>
      </c>
      <c r="BE1382" s="1">
        <v>2</v>
      </c>
      <c r="BF1382" s="296">
        <v>11834160.055113802</v>
      </c>
    </row>
    <row r="1383" spans="1:58" x14ac:dyDescent="0.3">
      <c r="A1383" s="273">
        <f t="shared" si="70"/>
        <v>122979870</v>
      </c>
      <c r="B1383" s="1" t="s">
        <v>2621</v>
      </c>
      <c r="C1383" s="274">
        <v>40706909</v>
      </c>
      <c r="D1383" s="1">
        <v>141205</v>
      </c>
      <c r="E1383" s="1">
        <v>4</v>
      </c>
      <c r="F1383" s="1" t="s">
        <v>4777</v>
      </c>
      <c r="G1383" s="275">
        <v>44455</v>
      </c>
      <c r="H1383" s="275">
        <v>46660</v>
      </c>
      <c r="I1383" s="1">
        <v>0</v>
      </c>
      <c r="J1383" s="1">
        <v>1</v>
      </c>
      <c r="K1383" s="1">
        <v>7</v>
      </c>
      <c r="L1383" s="1">
        <v>30</v>
      </c>
      <c r="M1383" s="1">
        <v>2</v>
      </c>
      <c r="N1383" s="1">
        <v>9</v>
      </c>
      <c r="O1383" s="1">
        <v>9.3800000000000008</v>
      </c>
      <c r="P1383" s="1">
        <v>140540899</v>
      </c>
      <c r="Q1383" s="1">
        <v>1814603</v>
      </c>
      <c r="R1383" s="1">
        <v>134128840</v>
      </c>
      <c r="S1383" s="1">
        <v>0</v>
      </c>
      <c r="T1383" s="1">
        <v>0</v>
      </c>
      <c r="U1383" s="1">
        <v>412167500</v>
      </c>
      <c r="V1383" s="1">
        <v>43809</v>
      </c>
      <c r="W1383" s="1">
        <v>0</v>
      </c>
      <c r="X1383" s="1">
        <v>0</v>
      </c>
      <c r="Y1383" s="1">
        <v>0</v>
      </c>
      <c r="Z1383" s="1" t="s">
        <v>5663</v>
      </c>
      <c r="AA1383" s="1" t="s">
        <v>3540</v>
      </c>
      <c r="AB1383" s="275">
        <v>44651</v>
      </c>
      <c r="AC1383" s="1">
        <v>2</v>
      </c>
      <c r="AD1383" s="1" t="s">
        <v>2623</v>
      </c>
      <c r="AE1383" s="1">
        <v>1</v>
      </c>
      <c r="AF1383" s="1">
        <v>30</v>
      </c>
      <c r="AG1383" s="1">
        <v>0</v>
      </c>
      <c r="AN1383" s="1">
        <v>1</v>
      </c>
      <c r="AO1383" s="1">
        <v>1</v>
      </c>
      <c r="AR1383" s="276">
        <v>2278015</v>
      </c>
      <c r="AS1383" s="1" t="s">
        <v>2632</v>
      </c>
      <c r="AT1383" s="1">
        <v>0</v>
      </c>
      <c r="AU1383" s="1">
        <v>0</v>
      </c>
      <c r="AX1383" s="1">
        <v>5</v>
      </c>
      <c r="BC1383" s="1">
        <v>1</v>
      </c>
      <c r="BD1383" s="1">
        <v>7</v>
      </c>
      <c r="BE1383" s="1">
        <v>2</v>
      </c>
      <c r="BF1383" s="296">
        <v>8870955</v>
      </c>
    </row>
    <row r="1384" spans="1:58" x14ac:dyDescent="0.3">
      <c r="A1384" s="273">
        <f t="shared" si="70"/>
        <v>38839879.026122361</v>
      </c>
      <c r="B1384" s="1" t="s">
        <v>2621</v>
      </c>
      <c r="C1384" s="274">
        <v>40726846</v>
      </c>
      <c r="D1384" s="1">
        <v>144105</v>
      </c>
      <c r="E1384" s="1">
        <v>3</v>
      </c>
      <c r="F1384" s="1" t="s">
        <v>4539</v>
      </c>
      <c r="G1384" s="275">
        <v>44342</v>
      </c>
      <c r="H1384" s="275">
        <v>46173</v>
      </c>
      <c r="I1384" s="1">
        <v>1</v>
      </c>
      <c r="J1384" s="1">
        <v>1</v>
      </c>
      <c r="K1384" s="1">
        <v>11</v>
      </c>
      <c r="L1384" s="1">
        <v>30</v>
      </c>
      <c r="M1384" s="1">
        <v>2</v>
      </c>
      <c r="N1384" s="1">
        <v>12.28</v>
      </c>
      <c r="O1384" s="1">
        <v>13</v>
      </c>
      <c r="P1384" s="1">
        <v>54235719</v>
      </c>
      <c r="Q1384" s="1">
        <v>971319</v>
      </c>
      <c r="R1384" s="1">
        <v>46901009</v>
      </c>
      <c r="S1384" s="1">
        <v>0</v>
      </c>
      <c r="T1384" s="1">
        <v>0</v>
      </c>
      <c r="U1384" s="1">
        <v>0</v>
      </c>
      <c r="W1384" s="1">
        <v>0</v>
      </c>
      <c r="X1384" s="1">
        <v>0</v>
      </c>
      <c r="Y1384" s="1">
        <v>0</v>
      </c>
      <c r="Z1384" s="1" t="s">
        <v>5089</v>
      </c>
      <c r="AA1384" s="1" t="s">
        <v>2807</v>
      </c>
      <c r="AB1384" s="275">
        <v>44651</v>
      </c>
      <c r="AC1384" s="1">
        <v>1</v>
      </c>
      <c r="AD1384" s="1" t="s">
        <v>2623</v>
      </c>
      <c r="AE1384" s="1">
        <v>1</v>
      </c>
      <c r="AF1384" s="1">
        <v>30</v>
      </c>
      <c r="AG1384" s="1">
        <v>672</v>
      </c>
      <c r="AN1384" s="1">
        <v>1</v>
      </c>
      <c r="AO1384" s="1">
        <v>1</v>
      </c>
      <c r="AP1384" s="1">
        <v>44342</v>
      </c>
      <c r="AQ1384" s="1" t="s">
        <v>2629</v>
      </c>
      <c r="AR1384" s="276">
        <v>1781124.76</v>
      </c>
      <c r="AS1384" s="1" t="s">
        <v>2632</v>
      </c>
      <c r="AT1384" s="1">
        <v>0</v>
      </c>
      <c r="AU1384" s="1">
        <v>0</v>
      </c>
      <c r="AV1384" s="1" t="s">
        <v>2625</v>
      </c>
      <c r="AW1384" s="1" t="s">
        <v>2626</v>
      </c>
      <c r="AX1384" s="1">
        <v>5</v>
      </c>
      <c r="BC1384" s="1">
        <v>1</v>
      </c>
      <c r="BD1384" s="1">
        <v>7</v>
      </c>
      <c r="BE1384" s="1">
        <v>2</v>
      </c>
      <c r="BF1384" s="296">
        <v>6280005.2138776407</v>
      </c>
    </row>
    <row r="1385" spans="1:58" x14ac:dyDescent="0.3">
      <c r="A1385" s="273">
        <f t="shared" si="70"/>
        <v>3840664.7068398874</v>
      </c>
      <c r="B1385" s="1" t="s">
        <v>2621</v>
      </c>
      <c r="C1385" s="274">
        <v>40726846</v>
      </c>
      <c r="D1385" s="1">
        <v>144205</v>
      </c>
      <c r="E1385" s="1">
        <v>4</v>
      </c>
      <c r="F1385" s="1" t="s">
        <v>3307</v>
      </c>
      <c r="G1385" s="275">
        <v>43816</v>
      </c>
      <c r="H1385" s="275">
        <v>45747</v>
      </c>
      <c r="I1385" s="1">
        <v>0</v>
      </c>
      <c r="J1385" s="1">
        <v>1</v>
      </c>
      <c r="K1385" s="1">
        <v>26</v>
      </c>
      <c r="L1385" s="1">
        <v>30</v>
      </c>
      <c r="M1385" s="1">
        <v>2</v>
      </c>
      <c r="N1385" s="1">
        <v>18</v>
      </c>
      <c r="O1385" s="1">
        <v>19.559999999999999</v>
      </c>
      <c r="P1385" s="1">
        <v>5000000</v>
      </c>
      <c r="Q1385" s="1">
        <v>180762</v>
      </c>
      <c r="R1385" s="1">
        <v>4637802</v>
      </c>
      <c r="S1385" s="1">
        <v>0</v>
      </c>
      <c r="T1385" s="1">
        <v>0</v>
      </c>
      <c r="U1385" s="1">
        <v>0</v>
      </c>
      <c r="W1385" s="1">
        <v>0</v>
      </c>
      <c r="X1385" s="1">
        <v>0</v>
      </c>
      <c r="Y1385" s="1">
        <v>0</v>
      </c>
      <c r="AB1385" s="275">
        <v>44651</v>
      </c>
      <c r="AC1385" s="1">
        <v>1</v>
      </c>
      <c r="AD1385" s="1" t="s">
        <v>2623</v>
      </c>
      <c r="AE1385" s="1">
        <v>1</v>
      </c>
      <c r="AF1385" s="1">
        <v>30</v>
      </c>
      <c r="AG1385" s="1">
        <v>0</v>
      </c>
      <c r="AN1385" s="1">
        <v>1</v>
      </c>
      <c r="AO1385" s="1">
        <v>1</v>
      </c>
      <c r="AR1385" s="276">
        <v>176139.55</v>
      </c>
      <c r="AS1385" s="1" t="s">
        <v>2657</v>
      </c>
      <c r="AT1385" s="1">
        <v>0</v>
      </c>
      <c r="AU1385" s="1">
        <v>0</v>
      </c>
      <c r="AX1385" s="1">
        <v>5</v>
      </c>
      <c r="BC1385" s="1">
        <v>1</v>
      </c>
      <c r="BD1385" s="1">
        <v>7</v>
      </c>
      <c r="BE1385" s="1">
        <v>2</v>
      </c>
      <c r="BF1385" s="296">
        <v>620997.74316011299</v>
      </c>
    </row>
    <row r="1386" spans="1:58" x14ac:dyDescent="0.3">
      <c r="A1386" s="273">
        <f t="shared" si="70"/>
        <v>1674417.8770377534</v>
      </c>
      <c r="B1386" s="1" t="s">
        <v>2621</v>
      </c>
      <c r="C1386" s="274">
        <v>40726846</v>
      </c>
      <c r="D1386" s="1">
        <v>144205</v>
      </c>
      <c r="E1386" s="1">
        <v>4</v>
      </c>
      <c r="F1386" s="1" t="s">
        <v>6079</v>
      </c>
      <c r="G1386" s="275">
        <v>44609</v>
      </c>
      <c r="H1386" s="275">
        <v>44742</v>
      </c>
      <c r="I1386" s="1">
        <v>0</v>
      </c>
      <c r="J1386" s="1">
        <v>1</v>
      </c>
      <c r="K1386" s="1">
        <v>0</v>
      </c>
      <c r="L1386" s="1">
        <v>120</v>
      </c>
      <c r="M1386" s="1">
        <v>2</v>
      </c>
      <c r="N1386" s="1">
        <v>19.350000000000001</v>
      </c>
      <c r="O1386" s="1">
        <v>20.62</v>
      </c>
      <c r="P1386" s="1">
        <v>2022052</v>
      </c>
      <c r="Q1386" s="1">
        <v>2155234</v>
      </c>
      <c r="R1386" s="1">
        <v>2022052</v>
      </c>
      <c r="S1386" s="1">
        <v>32608</v>
      </c>
      <c r="T1386" s="1">
        <v>0</v>
      </c>
      <c r="U1386" s="1">
        <v>0</v>
      </c>
      <c r="W1386" s="1">
        <v>0</v>
      </c>
      <c r="X1386" s="1">
        <v>0</v>
      </c>
      <c r="Y1386" s="1">
        <v>0</v>
      </c>
      <c r="AB1386" s="275">
        <v>44609</v>
      </c>
      <c r="AC1386" s="1">
        <v>1</v>
      </c>
      <c r="AD1386" s="1" t="s">
        <v>2623</v>
      </c>
      <c r="AE1386" s="1">
        <v>1</v>
      </c>
      <c r="AF1386" s="1">
        <v>120</v>
      </c>
      <c r="AG1386" s="1">
        <v>0</v>
      </c>
      <c r="AN1386" s="1">
        <v>1</v>
      </c>
      <c r="AO1386" s="1">
        <v>1</v>
      </c>
      <c r="AR1386" s="276">
        <v>76883.08</v>
      </c>
      <c r="AS1386" s="1" t="s">
        <v>2632</v>
      </c>
      <c r="AT1386" s="1">
        <v>0</v>
      </c>
      <c r="AU1386" s="1">
        <v>0</v>
      </c>
      <c r="AX1386" s="1">
        <v>5</v>
      </c>
      <c r="BC1386" s="1">
        <v>1</v>
      </c>
      <c r="BD1386" s="1">
        <v>7</v>
      </c>
      <c r="BE1386" s="1">
        <v>2</v>
      </c>
      <c r="BF1386" s="296">
        <v>270751.04296224652</v>
      </c>
    </row>
    <row r="1387" spans="1:58" x14ac:dyDescent="0.3">
      <c r="A1387" s="273">
        <f t="shared" si="70"/>
        <v>130619233.48158196</v>
      </c>
      <c r="B1387" s="1" t="s">
        <v>2621</v>
      </c>
      <c r="C1387" s="274">
        <v>40727204</v>
      </c>
      <c r="D1387" s="1">
        <v>144105</v>
      </c>
      <c r="E1387" s="1">
        <v>4</v>
      </c>
      <c r="F1387" s="1" t="s">
        <v>4887</v>
      </c>
      <c r="G1387" s="275">
        <v>44456</v>
      </c>
      <c r="H1387" s="275">
        <v>47391</v>
      </c>
      <c r="I1387" s="1">
        <v>1</v>
      </c>
      <c r="J1387" s="1">
        <v>1</v>
      </c>
      <c r="K1387" s="1">
        <v>6</v>
      </c>
      <c r="L1387" s="1">
        <v>30</v>
      </c>
      <c r="M1387" s="1">
        <v>2</v>
      </c>
      <c r="N1387" s="1">
        <v>9</v>
      </c>
      <c r="O1387" s="1">
        <v>9.3800000000000008</v>
      </c>
      <c r="P1387" s="1">
        <v>140523526</v>
      </c>
      <c r="Q1387" s="1">
        <v>1339773</v>
      </c>
      <c r="R1387" s="1">
        <v>136505006</v>
      </c>
      <c r="S1387" s="1">
        <v>0</v>
      </c>
      <c r="T1387" s="1">
        <v>0</v>
      </c>
      <c r="U1387" s="1">
        <v>0</v>
      </c>
      <c r="W1387" s="1">
        <v>0</v>
      </c>
      <c r="X1387" s="1">
        <v>0</v>
      </c>
      <c r="Y1387" s="1">
        <v>0</v>
      </c>
      <c r="Z1387" s="1" t="s">
        <v>5748</v>
      </c>
      <c r="AA1387" s="1" t="s">
        <v>3540</v>
      </c>
      <c r="AB1387" s="275">
        <v>44651</v>
      </c>
      <c r="AC1387" s="1">
        <v>1</v>
      </c>
      <c r="AD1387" s="1" t="s">
        <v>2623</v>
      </c>
      <c r="AE1387" s="1">
        <v>1</v>
      </c>
      <c r="AF1387" s="1">
        <v>30</v>
      </c>
      <c r="AG1387" s="1">
        <v>841</v>
      </c>
      <c r="AN1387" s="1">
        <v>1</v>
      </c>
      <c r="AO1387" s="1">
        <v>1</v>
      </c>
      <c r="AR1387" s="276">
        <v>1362207.18</v>
      </c>
      <c r="AS1387" s="1" t="s">
        <v>2632</v>
      </c>
      <c r="AT1387" s="1">
        <v>0</v>
      </c>
      <c r="AU1387" s="1">
        <v>0</v>
      </c>
      <c r="AV1387" s="1" t="s">
        <v>2625</v>
      </c>
      <c r="AW1387" s="1" t="s">
        <v>2626</v>
      </c>
      <c r="AX1387" s="1">
        <v>5</v>
      </c>
      <c r="BC1387" s="1">
        <v>1</v>
      </c>
      <c r="BD1387" s="1">
        <v>7</v>
      </c>
      <c r="BE1387" s="1">
        <v>2</v>
      </c>
      <c r="BF1387" s="296">
        <v>4523565.3384180404</v>
      </c>
    </row>
    <row r="1388" spans="1:58" x14ac:dyDescent="0.3">
      <c r="A1388" s="273">
        <f t="shared" si="70"/>
        <v>4200072.8156187441</v>
      </c>
      <c r="B1388" s="1" t="s">
        <v>2621</v>
      </c>
      <c r="C1388" s="274">
        <v>40727204</v>
      </c>
      <c r="D1388" s="1">
        <v>144205</v>
      </c>
      <c r="E1388" s="1">
        <v>4</v>
      </c>
      <c r="F1388" s="1" t="s">
        <v>2855</v>
      </c>
      <c r="G1388" s="275">
        <v>43516</v>
      </c>
      <c r="H1388" s="275">
        <v>44985</v>
      </c>
      <c r="I1388" s="1">
        <v>0</v>
      </c>
      <c r="J1388" s="1">
        <v>1</v>
      </c>
      <c r="K1388" s="1">
        <v>41</v>
      </c>
      <c r="L1388" s="1">
        <v>30</v>
      </c>
      <c r="M1388" s="1">
        <v>2</v>
      </c>
      <c r="N1388" s="1">
        <v>14.4</v>
      </c>
      <c r="O1388" s="1">
        <v>15.38</v>
      </c>
      <c r="P1388" s="1">
        <v>15093125</v>
      </c>
      <c r="Q1388" s="1">
        <v>283778</v>
      </c>
      <c r="R1388" s="1">
        <v>4389285</v>
      </c>
      <c r="S1388" s="1">
        <v>0</v>
      </c>
      <c r="T1388" s="1">
        <v>0</v>
      </c>
      <c r="U1388" s="1">
        <v>0</v>
      </c>
      <c r="W1388" s="1">
        <v>0</v>
      </c>
      <c r="X1388" s="1">
        <v>0</v>
      </c>
      <c r="Y1388" s="1">
        <v>0</v>
      </c>
      <c r="Z1388" s="1" t="s">
        <v>2907</v>
      </c>
      <c r="AA1388" s="1" t="s">
        <v>3609</v>
      </c>
      <c r="AB1388" s="275">
        <v>44651</v>
      </c>
      <c r="AC1388" s="1">
        <v>1</v>
      </c>
      <c r="AD1388" s="1" t="s">
        <v>2623</v>
      </c>
      <c r="AE1388" s="1">
        <v>1</v>
      </c>
      <c r="AF1388" s="1">
        <v>30</v>
      </c>
      <c r="AG1388" s="1">
        <v>0</v>
      </c>
      <c r="AN1388" s="1">
        <v>1</v>
      </c>
      <c r="AO1388" s="1">
        <v>1</v>
      </c>
      <c r="AR1388" s="276">
        <v>43758.05</v>
      </c>
      <c r="AS1388" s="1" t="s">
        <v>2677</v>
      </c>
      <c r="AT1388" s="1">
        <v>0</v>
      </c>
      <c r="AU1388" s="1">
        <v>0</v>
      </c>
      <c r="AX1388" s="1">
        <v>5</v>
      </c>
      <c r="BC1388" s="1">
        <v>1</v>
      </c>
      <c r="BD1388" s="1">
        <v>7</v>
      </c>
      <c r="BE1388" s="1">
        <v>2</v>
      </c>
      <c r="BF1388" s="296">
        <v>145454.13438125653</v>
      </c>
    </row>
    <row r="1389" spans="1:58" x14ac:dyDescent="0.3">
      <c r="A1389" s="273">
        <f t="shared" si="70"/>
        <v>3328420.1656532129</v>
      </c>
      <c r="B1389" s="1" t="s">
        <v>2621</v>
      </c>
      <c r="C1389" s="274">
        <v>40727204</v>
      </c>
      <c r="D1389" s="1">
        <v>144205</v>
      </c>
      <c r="E1389" s="1">
        <v>4</v>
      </c>
      <c r="F1389" s="1" t="s">
        <v>2856</v>
      </c>
      <c r="G1389" s="275">
        <v>43049</v>
      </c>
      <c r="H1389" s="275">
        <v>44895</v>
      </c>
      <c r="I1389" s="1">
        <v>0</v>
      </c>
      <c r="J1389" s="1">
        <v>1</v>
      </c>
      <c r="K1389" s="1">
        <v>35</v>
      </c>
      <c r="L1389" s="1">
        <v>30</v>
      </c>
      <c r="M1389" s="1">
        <v>2</v>
      </c>
      <c r="N1389" s="1">
        <v>10.199999999999999</v>
      </c>
      <c r="O1389" s="1">
        <v>10.69</v>
      </c>
      <c r="P1389" s="1">
        <v>21155886</v>
      </c>
      <c r="Q1389" s="1">
        <v>451585</v>
      </c>
      <c r="R1389" s="1">
        <v>3478312</v>
      </c>
      <c r="S1389" s="1">
        <v>0</v>
      </c>
      <c r="T1389" s="1">
        <v>0</v>
      </c>
      <c r="U1389" s="1">
        <v>0</v>
      </c>
      <c r="W1389" s="1">
        <v>0</v>
      </c>
      <c r="X1389" s="1">
        <v>0</v>
      </c>
      <c r="Y1389" s="1">
        <v>0</v>
      </c>
      <c r="AB1389" s="275">
        <v>44651</v>
      </c>
      <c r="AC1389" s="1">
        <v>1</v>
      </c>
      <c r="AD1389" s="1" t="s">
        <v>2623</v>
      </c>
      <c r="AE1389" s="1">
        <v>1</v>
      </c>
      <c r="AF1389" s="1">
        <v>30</v>
      </c>
      <c r="AG1389" s="1">
        <v>0</v>
      </c>
      <c r="AN1389" s="1">
        <v>1</v>
      </c>
      <c r="AO1389" s="1">
        <v>1</v>
      </c>
      <c r="AR1389" s="276">
        <v>34625.94</v>
      </c>
      <c r="AS1389" s="1" t="s">
        <v>2632</v>
      </c>
      <c r="AT1389" s="1">
        <v>0</v>
      </c>
      <c r="AU1389" s="1">
        <v>0</v>
      </c>
      <c r="AX1389" s="1">
        <v>5</v>
      </c>
      <c r="BC1389" s="1">
        <v>1</v>
      </c>
      <c r="BD1389" s="1">
        <v>7</v>
      </c>
      <c r="BE1389" s="1">
        <v>2</v>
      </c>
      <c r="BF1389" s="296">
        <v>115265.89434678703</v>
      </c>
    </row>
    <row r="1390" spans="1:58" x14ac:dyDescent="0.3">
      <c r="A1390" s="273">
        <f t="shared" si="70"/>
        <v>44277397.797146082</v>
      </c>
      <c r="B1390" s="1" t="s">
        <v>2621</v>
      </c>
      <c r="C1390" s="274">
        <v>40727204</v>
      </c>
      <c r="D1390" s="1">
        <v>144205</v>
      </c>
      <c r="E1390" s="1">
        <v>4</v>
      </c>
      <c r="F1390" s="1" t="s">
        <v>4888</v>
      </c>
      <c r="G1390" s="275">
        <v>44456</v>
      </c>
      <c r="H1390" s="275">
        <v>47391</v>
      </c>
      <c r="I1390" s="1">
        <v>0</v>
      </c>
      <c r="J1390" s="1">
        <v>1</v>
      </c>
      <c r="K1390" s="1">
        <v>7</v>
      </c>
      <c r="L1390" s="1">
        <v>30</v>
      </c>
      <c r="M1390" s="1">
        <v>2</v>
      </c>
      <c r="N1390" s="1">
        <v>10.199999999999999</v>
      </c>
      <c r="O1390" s="1">
        <v>10.69</v>
      </c>
      <c r="P1390" s="1">
        <v>48246434</v>
      </c>
      <c r="Q1390" s="1">
        <v>580713</v>
      </c>
      <c r="R1390" s="1">
        <v>46272541</v>
      </c>
      <c r="S1390" s="1">
        <v>0</v>
      </c>
      <c r="T1390" s="1">
        <v>0</v>
      </c>
      <c r="U1390" s="1">
        <v>0</v>
      </c>
      <c r="W1390" s="1">
        <v>0</v>
      </c>
      <c r="X1390" s="1">
        <v>0</v>
      </c>
      <c r="Y1390" s="1">
        <v>0</v>
      </c>
      <c r="Z1390" s="1" t="s">
        <v>2635</v>
      </c>
      <c r="AA1390" s="1" t="s">
        <v>3609</v>
      </c>
      <c r="AB1390" s="275">
        <v>44651</v>
      </c>
      <c r="AC1390" s="1">
        <v>1</v>
      </c>
      <c r="AD1390" s="1" t="s">
        <v>2623</v>
      </c>
      <c r="AE1390" s="1">
        <v>1</v>
      </c>
      <c r="AF1390" s="1">
        <v>30</v>
      </c>
      <c r="AG1390" s="1">
        <v>0</v>
      </c>
      <c r="AN1390" s="1">
        <v>1</v>
      </c>
      <c r="AO1390" s="1">
        <v>1</v>
      </c>
      <c r="AR1390" s="276">
        <v>461742.57</v>
      </c>
      <c r="AS1390" s="1" t="s">
        <v>2632</v>
      </c>
      <c r="AT1390" s="1">
        <v>0</v>
      </c>
      <c r="AU1390" s="1">
        <v>0</v>
      </c>
      <c r="AX1390" s="1">
        <v>5</v>
      </c>
      <c r="BC1390" s="1">
        <v>1</v>
      </c>
      <c r="BD1390" s="1">
        <v>7</v>
      </c>
      <c r="BE1390" s="1">
        <v>2</v>
      </c>
      <c r="BF1390" s="296">
        <v>1533400.6328539161</v>
      </c>
    </row>
    <row r="1391" spans="1:58" x14ac:dyDescent="0.3">
      <c r="A1391" s="273">
        <f t="shared" si="70"/>
        <v>1299267.2526244142</v>
      </c>
      <c r="B1391" s="1" t="s">
        <v>2621</v>
      </c>
      <c r="C1391" s="274">
        <v>40728609</v>
      </c>
      <c r="D1391" s="1">
        <v>144105</v>
      </c>
      <c r="E1391" s="1">
        <v>4</v>
      </c>
      <c r="F1391" s="1" t="s">
        <v>3024</v>
      </c>
      <c r="G1391" s="275">
        <v>43874</v>
      </c>
      <c r="H1391" s="275">
        <v>44985</v>
      </c>
      <c r="I1391" s="1">
        <v>0</v>
      </c>
      <c r="J1391" s="1">
        <v>1</v>
      </c>
      <c r="K1391" s="1">
        <v>27</v>
      </c>
      <c r="L1391" s="1">
        <v>30</v>
      </c>
      <c r="M1391" s="1">
        <v>2</v>
      </c>
      <c r="N1391" s="1">
        <v>12</v>
      </c>
      <c r="O1391" s="1">
        <v>12.68</v>
      </c>
      <c r="P1391" s="1">
        <v>8150572</v>
      </c>
      <c r="Q1391" s="1">
        <v>146742</v>
      </c>
      <c r="R1391" s="1">
        <v>1521370</v>
      </c>
      <c r="S1391" s="1">
        <v>0</v>
      </c>
      <c r="T1391" s="1">
        <v>0</v>
      </c>
      <c r="U1391" s="1">
        <v>0</v>
      </c>
      <c r="W1391" s="1">
        <v>0</v>
      </c>
      <c r="X1391" s="1">
        <v>0</v>
      </c>
      <c r="Y1391" s="1">
        <v>0</v>
      </c>
      <c r="AB1391" s="275">
        <v>44651</v>
      </c>
      <c r="AC1391" s="1">
        <v>1</v>
      </c>
      <c r="AD1391" s="1" t="s">
        <v>2623</v>
      </c>
      <c r="AE1391" s="1">
        <v>1</v>
      </c>
      <c r="AF1391" s="1">
        <v>30</v>
      </c>
      <c r="AG1391" s="1">
        <v>0</v>
      </c>
      <c r="AN1391" s="1">
        <v>1</v>
      </c>
      <c r="AO1391" s="1">
        <v>1</v>
      </c>
      <c r="AR1391" s="276">
        <v>43594.13</v>
      </c>
      <c r="AS1391" s="1" t="s">
        <v>2624</v>
      </c>
      <c r="AT1391" s="1">
        <v>0</v>
      </c>
      <c r="AU1391" s="1">
        <v>0</v>
      </c>
      <c r="AV1391" s="1" t="s">
        <v>2625</v>
      </c>
      <c r="AW1391" s="1" t="s">
        <v>2626</v>
      </c>
      <c r="AX1391" s="1">
        <v>5</v>
      </c>
      <c r="BC1391" s="1">
        <v>1</v>
      </c>
      <c r="BD1391" s="1">
        <v>7</v>
      </c>
      <c r="BE1391" s="1">
        <v>2</v>
      </c>
      <c r="BF1391" s="296">
        <v>178508.61737558589</v>
      </c>
    </row>
    <row r="1392" spans="1:58" x14ac:dyDescent="0.3">
      <c r="A1392" s="273">
        <f t="shared" si="70"/>
        <v>44212531.641595244</v>
      </c>
      <c r="B1392" s="1" t="s">
        <v>2621</v>
      </c>
      <c r="C1392" s="274">
        <v>40728609</v>
      </c>
      <c r="D1392" s="1">
        <v>144105</v>
      </c>
      <c r="E1392" s="1">
        <v>4</v>
      </c>
      <c r="F1392" s="1" t="s">
        <v>3921</v>
      </c>
      <c r="G1392" s="275">
        <v>44074</v>
      </c>
      <c r="H1392" s="275">
        <v>45930</v>
      </c>
      <c r="I1392" s="1">
        <v>0</v>
      </c>
      <c r="J1392" s="1">
        <v>1</v>
      </c>
      <c r="K1392" s="1">
        <v>21</v>
      </c>
      <c r="L1392" s="1">
        <v>30</v>
      </c>
      <c r="M1392" s="1">
        <v>2</v>
      </c>
      <c r="N1392" s="1">
        <v>9</v>
      </c>
      <c r="O1392" s="1">
        <v>9.3800000000000008</v>
      </c>
      <c r="P1392" s="1">
        <v>69305925</v>
      </c>
      <c r="Q1392" s="1">
        <v>1118694</v>
      </c>
      <c r="R1392" s="1">
        <v>51768237</v>
      </c>
      <c r="S1392" s="1">
        <v>0</v>
      </c>
      <c r="T1392" s="1">
        <v>0</v>
      </c>
      <c r="U1392" s="1">
        <v>0</v>
      </c>
      <c r="W1392" s="1">
        <v>0</v>
      </c>
      <c r="X1392" s="1">
        <v>0</v>
      </c>
      <c r="Y1392" s="1">
        <v>0</v>
      </c>
      <c r="Z1392" s="1" t="s">
        <v>3591</v>
      </c>
      <c r="AA1392" s="1" t="s">
        <v>3609</v>
      </c>
      <c r="AB1392" s="275">
        <v>44651</v>
      </c>
      <c r="AC1392" s="1">
        <v>1</v>
      </c>
      <c r="AD1392" s="1" t="s">
        <v>2623</v>
      </c>
      <c r="AE1392" s="1">
        <v>1</v>
      </c>
      <c r="AF1392" s="1">
        <v>30</v>
      </c>
      <c r="AG1392" s="1">
        <v>0</v>
      </c>
      <c r="AN1392" s="1">
        <v>1</v>
      </c>
      <c r="AO1392" s="1">
        <v>1</v>
      </c>
      <c r="AR1392" s="276">
        <v>1481524.58</v>
      </c>
      <c r="AS1392" s="1" t="s">
        <v>2677</v>
      </c>
      <c r="AT1392" s="1">
        <v>0</v>
      </c>
      <c r="AU1392" s="1">
        <v>0</v>
      </c>
      <c r="AV1392" s="1" t="s">
        <v>2625</v>
      </c>
      <c r="AW1392" s="1" t="s">
        <v>2626</v>
      </c>
      <c r="AX1392" s="1">
        <v>5</v>
      </c>
      <c r="BC1392" s="1">
        <v>1</v>
      </c>
      <c r="BD1392" s="1">
        <v>7</v>
      </c>
      <c r="BE1392" s="1">
        <v>2</v>
      </c>
      <c r="BF1392" s="296">
        <v>6074180.7784047592</v>
      </c>
    </row>
    <row r="1393" spans="1:58" x14ac:dyDescent="0.3">
      <c r="A1393" s="273">
        <f t="shared" si="70"/>
        <v>1524131.7150060246</v>
      </c>
      <c r="B1393" s="1" t="s">
        <v>2621</v>
      </c>
      <c r="C1393" s="274">
        <v>40728609</v>
      </c>
      <c r="D1393" s="1">
        <v>144205</v>
      </c>
      <c r="E1393" s="1">
        <v>4</v>
      </c>
      <c r="F1393" s="1" t="s">
        <v>2869</v>
      </c>
      <c r="G1393" s="275">
        <v>43662</v>
      </c>
      <c r="H1393" s="275">
        <v>44773</v>
      </c>
      <c r="I1393" s="1">
        <v>0</v>
      </c>
      <c r="J1393" s="1">
        <v>1</v>
      </c>
      <c r="K1393" s="1">
        <v>32</v>
      </c>
      <c r="L1393" s="1">
        <v>30</v>
      </c>
      <c r="M1393" s="1">
        <v>2</v>
      </c>
      <c r="N1393" s="1">
        <v>10.199999999999999</v>
      </c>
      <c r="O1393" s="1">
        <v>10.69</v>
      </c>
      <c r="P1393" s="1">
        <v>14080223</v>
      </c>
      <c r="Q1393" s="1">
        <v>455652</v>
      </c>
      <c r="R1393" s="1">
        <v>1784549</v>
      </c>
      <c r="S1393" s="1">
        <v>0</v>
      </c>
      <c r="T1393" s="1">
        <v>0</v>
      </c>
      <c r="U1393" s="1">
        <v>0</v>
      </c>
      <c r="W1393" s="1">
        <v>0</v>
      </c>
      <c r="X1393" s="1">
        <v>0</v>
      </c>
      <c r="Y1393" s="1">
        <v>0</v>
      </c>
      <c r="AB1393" s="275">
        <v>44651</v>
      </c>
      <c r="AC1393" s="1">
        <v>1</v>
      </c>
      <c r="AD1393" s="1" t="s">
        <v>2623</v>
      </c>
      <c r="AE1393" s="1">
        <v>1</v>
      </c>
      <c r="AF1393" s="1">
        <v>30</v>
      </c>
      <c r="AG1393" s="1">
        <v>0</v>
      </c>
      <c r="AN1393" s="1">
        <v>1</v>
      </c>
      <c r="AO1393" s="1">
        <v>1</v>
      </c>
      <c r="AR1393" s="276">
        <v>51028.79</v>
      </c>
      <c r="AS1393" s="1" t="s">
        <v>2624</v>
      </c>
      <c r="AT1393" s="1">
        <v>0</v>
      </c>
      <c r="AU1393" s="1">
        <v>0</v>
      </c>
      <c r="AX1393" s="1">
        <v>5</v>
      </c>
      <c r="BC1393" s="1">
        <v>1</v>
      </c>
      <c r="BD1393" s="1">
        <v>7</v>
      </c>
      <c r="BE1393" s="1">
        <v>2</v>
      </c>
      <c r="BF1393" s="296">
        <v>209388.49499397542</v>
      </c>
    </row>
    <row r="1394" spans="1:58" x14ac:dyDescent="0.3">
      <c r="A1394" s="273">
        <f t="shared" si="70"/>
        <v>1836187.8944823777</v>
      </c>
      <c r="B1394" s="1" t="s">
        <v>2621</v>
      </c>
      <c r="C1394" s="274">
        <v>40728609</v>
      </c>
      <c r="D1394" s="1">
        <v>144205</v>
      </c>
      <c r="E1394" s="1">
        <v>4</v>
      </c>
      <c r="F1394" s="1" t="s">
        <v>3372</v>
      </c>
      <c r="G1394" s="275">
        <v>43984</v>
      </c>
      <c r="H1394" s="275">
        <v>45138</v>
      </c>
      <c r="I1394" s="1">
        <v>0</v>
      </c>
      <c r="J1394" s="1">
        <v>1</v>
      </c>
      <c r="K1394" s="1">
        <v>20</v>
      </c>
      <c r="L1394" s="1">
        <v>30</v>
      </c>
      <c r="M1394" s="1">
        <v>2</v>
      </c>
      <c r="N1394" s="1">
        <v>9</v>
      </c>
      <c r="O1394" s="1">
        <v>9.3800000000000008</v>
      </c>
      <c r="P1394" s="1">
        <v>4500000</v>
      </c>
      <c r="Q1394" s="1">
        <v>143099</v>
      </c>
      <c r="R1394" s="1">
        <v>2149956</v>
      </c>
      <c r="S1394" s="1">
        <v>0</v>
      </c>
      <c r="T1394" s="1">
        <v>0</v>
      </c>
      <c r="U1394" s="1">
        <v>0</v>
      </c>
      <c r="W1394" s="1">
        <v>0</v>
      </c>
      <c r="X1394" s="1">
        <v>0</v>
      </c>
      <c r="Y1394" s="1">
        <v>0</v>
      </c>
      <c r="AB1394" s="275">
        <v>44651</v>
      </c>
      <c r="AC1394" s="1">
        <v>1</v>
      </c>
      <c r="AD1394" s="1" t="s">
        <v>2623</v>
      </c>
      <c r="AE1394" s="1">
        <v>1</v>
      </c>
      <c r="AF1394" s="1">
        <v>30</v>
      </c>
      <c r="AG1394" s="1">
        <v>0</v>
      </c>
      <c r="AN1394" s="1">
        <v>1</v>
      </c>
      <c r="AO1394" s="1">
        <v>1</v>
      </c>
      <c r="AR1394" s="276">
        <v>61504.9</v>
      </c>
      <c r="AS1394" s="1" t="s">
        <v>2657</v>
      </c>
      <c r="AT1394" s="1">
        <v>0</v>
      </c>
      <c r="AU1394" s="1">
        <v>0</v>
      </c>
      <c r="AX1394" s="1">
        <v>5</v>
      </c>
      <c r="BC1394" s="1">
        <v>1</v>
      </c>
      <c r="BD1394" s="1">
        <v>7</v>
      </c>
      <c r="BE1394" s="1">
        <v>2</v>
      </c>
      <c r="BF1394" s="296">
        <v>252263.20551762232</v>
      </c>
    </row>
    <row r="1395" spans="1:58" x14ac:dyDescent="0.3">
      <c r="A1395" s="273">
        <f t="shared" si="70"/>
        <v>1553655.4862919424</v>
      </c>
      <c r="B1395" s="1" t="s">
        <v>2621</v>
      </c>
      <c r="C1395" s="274">
        <v>40728609</v>
      </c>
      <c r="D1395" s="1">
        <v>144205</v>
      </c>
      <c r="E1395" s="1">
        <v>4</v>
      </c>
      <c r="F1395" s="1" t="s">
        <v>6129</v>
      </c>
      <c r="G1395" s="275">
        <v>44588</v>
      </c>
      <c r="H1395" s="275">
        <v>45688</v>
      </c>
      <c r="I1395" s="1">
        <v>0</v>
      </c>
      <c r="J1395" s="1">
        <v>1</v>
      </c>
      <c r="K1395" s="1">
        <v>2</v>
      </c>
      <c r="L1395" s="1">
        <v>30</v>
      </c>
      <c r="M1395" s="1">
        <v>2</v>
      </c>
      <c r="N1395" s="1">
        <v>17.690000000000001</v>
      </c>
      <c r="O1395" s="1">
        <v>19.2</v>
      </c>
      <c r="P1395" s="1">
        <v>1900000</v>
      </c>
      <c r="Q1395" s="1">
        <v>68788</v>
      </c>
      <c r="R1395" s="1">
        <v>1819146</v>
      </c>
      <c r="S1395" s="1">
        <v>0</v>
      </c>
      <c r="T1395" s="1">
        <v>0</v>
      </c>
      <c r="U1395" s="1">
        <v>0</v>
      </c>
      <c r="W1395" s="1">
        <v>0</v>
      </c>
      <c r="X1395" s="1">
        <v>0</v>
      </c>
      <c r="Y1395" s="1">
        <v>0</v>
      </c>
      <c r="AB1395" s="275">
        <v>44651</v>
      </c>
      <c r="AC1395" s="1">
        <v>1</v>
      </c>
      <c r="AD1395" s="1" t="s">
        <v>2623</v>
      </c>
      <c r="AE1395" s="1">
        <v>1</v>
      </c>
      <c r="AF1395" s="1">
        <v>30</v>
      </c>
      <c r="AG1395" s="1">
        <v>0</v>
      </c>
      <c r="AN1395" s="1">
        <v>1</v>
      </c>
      <c r="AO1395" s="1">
        <v>1</v>
      </c>
      <c r="AR1395" s="276">
        <v>52042.61</v>
      </c>
      <c r="AS1395" s="1" t="s">
        <v>2657</v>
      </c>
      <c r="AT1395" s="1">
        <v>0</v>
      </c>
      <c r="AU1395" s="1">
        <v>0</v>
      </c>
      <c r="AX1395" s="1">
        <v>5</v>
      </c>
      <c r="BC1395" s="1">
        <v>1</v>
      </c>
      <c r="BD1395" s="1">
        <v>7</v>
      </c>
      <c r="BE1395" s="1">
        <v>2</v>
      </c>
      <c r="BF1395" s="296">
        <v>213447.90370805757</v>
      </c>
    </row>
    <row r="1396" spans="1:58" x14ac:dyDescent="0.3">
      <c r="A1396" s="273">
        <f t="shared" si="70"/>
        <v>62118170</v>
      </c>
      <c r="B1396" s="1" t="s">
        <v>2621</v>
      </c>
      <c r="C1396" s="274">
        <v>40748494</v>
      </c>
      <c r="D1396" s="1">
        <v>141105</v>
      </c>
      <c r="E1396" s="1">
        <v>4</v>
      </c>
      <c r="F1396" s="1" t="s">
        <v>3923</v>
      </c>
      <c r="G1396" s="275">
        <v>44153</v>
      </c>
      <c r="H1396" s="275">
        <v>46356</v>
      </c>
      <c r="I1396" s="1">
        <v>30</v>
      </c>
      <c r="J1396" s="1">
        <v>1</v>
      </c>
      <c r="K1396" s="1">
        <v>14</v>
      </c>
      <c r="L1396" s="1">
        <v>30</v>
      </c>
      <c r="M1396" s="1">
        <v>2</v>
      </c>
      <c r="N1396" s="1">
        <v>9</v>
      </c>
      <c r="O1396" s="1">
        <v>9.3800000000000008</v>
      </c>
      <c r="P1396" s="1">
        <v>90892543</v>
      </c>
      <c r="Q1396" s="1">
        <v>1656635</v>
      </c>
      <c r="R1396" s="1">
        <v>75924542</v>
      </c>
      <c r="S1396" s="1">
        <v>569419</v>
      </c>
      <c r="T1396" s="1">
        <v>0</v>
      </c>
      <c r="U1396" s="1">
        <v>138394780</v>
      </c>
      <c r="V1396" s="1">
        <v>44092</v>
      </c>
      <c r="W1396" s="1">
        <v>0</v>
      </c>
      <c r="X1396" s="1">
        <v>0</v>
      </c>
      <c r="Y1396" s="1">
        <v>0</v>
      </c>
      <c r="AB1396" s="275">
        <v>44651</v>
      </c>
      <c r="AC1396" s="1">
        <v>2</v>
      </c>
      <c r="AD1396" s="1" t="s">
        <v>2623</v>
      </c>
      <c r="AE1396" s="1">
        <v>1</v>
      </c>
      <c r="AF1396" s="1">
        <v>30</v>
      </c>
      <c r="AG1396" s="1">
        <v>1063770</v>
      </c>
      <c r="AN1396" s="1">
        <v>1</v>
      </c>
      <c r="AO1396" s="1">
        <v>1</v>
      </c>
      <c r="AR1396" s="276">
        <v>1725813</v>
      </c>
      <c r="AS1396" s="1" t="s">
        <v>2677</v>
      </c>
      <c r="AT1396" s="1">
        <v>0</v>
      </c>
      <c r="AU1396" s="1">
        <v>0</v>
      </c>
      <c r="AV1396" s="1" t="s">
        <v>2625</v>
      </c>
      <c r="AW1396" s="1" t="s">
        <v>2626</v>
      </c>
      <c r="AX1396" s="1">
        <v>5</v>
      </c>
      <c r="BC1396" s="1">
        <v>1</v>
      </c>
      <c r="BD1396" s="1">
        <v>7</v>
      </c>
      <c r="BE1396" s="1">
        <v>2</v>
      </c>
      <c r="BF1396" s="296">
        <v>12080559</v>
      </c>
    </row>
    <row r="1397" spans="1:58" x14ac:dyDescent="0.3">
      <c r="A1397" s="273">
        <f t="shared" si="70"/>
        <v>9510025.2446153015</v>
      </c>
      <c r="B1397" s="1" t="s">
        <v>2621</v>
      </c>
      <c r="C1397" s="274">
        <v>40748722</v>
      </c>
      <c r="D1397" s="1">
        <v>144205</v>
      </c>
      <c r="E1397" s="1">
        <v>4</v>
      </c>
      <c r="F1397" s="1" t="s">
        <v>4365</v>
      </c>
      <c r="G1397" s="275">
        <v>44448</v>
      </c>
      <c r="H1397" s="275">
        <v>45565</v>
      </c>
      <c r="I1397" s="1">
        <v>0</v>
      </c>
      <c r="J1397" s="1">
        <v>1</v>
      </c>
      <c r="K1397" s="1">
        <v>7</v>
      </c>
      <c r="L1397" s="1">
        <v>30</v>
      </c>
      <c r="M1397" s="1">
        <v>2</v>
      </c>
      <c r="N1397" s="1">
        <v>10.199999999999999</v>
      </c>
      <c r="O1397" s="1">
        <v>10.69</v>
      </c>
      <c r="P1397" s="1">
        <v>15115513</v>
      </c>
      <c r="Q1397" s="1">
        <v>260324</v>
      </c>
      <c r="R1397" s="1">
        <v>10487646</v>
      </c>
      <c r="S1397" s="1">
        <v>0</v>
      </c>
      <c r="T1397" s="1">
        <v>0</v>
      </c>
      <c r="U1397" s="1">
        <v>0</v>
      </c>
      <c r="W1397" s="1">
        <v>0</v>
      </c>
      <c r="X1397" s="1">
        <v>0</v>
      </c>
      <c r="Y1397" s="1">
        <v>0</v>
      </c>
      <c r="Z1397" s="1" t="s">
        <v>5869</v>
      </c>
      <c r="AA1397" s="1" t="s">
        <v>2911</v>
      </c>
      <c r="AB1397" s="275">
        <v>44651</v>
      </c>
      <c r="AC1397" s="1">
        <v>1</v>
      </c>
      <c r="AD1397" s="1" t="s">
        <v>2623</v>
      </c>
      <c r="AE1397" s="1">
        <v>1</v>
      </c>
      <c r="AF1397" s="1">
        <v>30</v>
      </c>
      <c r="AG1397" s="1">
        <v>0</v>
      </c>
      <c r="AN1397" s="1">
        <v>1</v>
      </c>
      <c r="AO1397" s="1">
        <v>1</v>
      </c>
      <c r="AR1397" s="276">
        <v>428059.09</v>
      </c>
      <c r="AS1397" s="1" t="s">
        <v>2677</v>
      </c>
      <c r="AT1397" s="1">
        <v>0</v>
      </c>
      <c r="AU1397" s="1">
        <v>0</v>
      </c>
      <c r="AX1397" s="1">
        <v>5</v>
      </c>
      <c r="BC1397" s="1">
        <v>1</v>
      </c>
      <c r="BD1397" s="1">
        <v>7</v>
      </c>
      <c r="BE1397" s="1">
        <v>2</v>
      </c>
      <c r="BF1397" s="296">
        <v>549561.66538469924</v>
      </c>
    </row>
    <row r="1398" spans="1:58" x14ac:dyDescent="0.3">
      <c r="A1398" s="273">
        <f t="shared" si="70"/>
        <v>13709020.705384698</v>
      </c>
      <c r="B1398" s="1" t="s">
        <v>2621</v>
      </c>
      <c r="C1398" s="274">
        <v>40748722</v>
      </c>
      <c r="D1398" s="1">
        <v>144205</v>
      </c>
      <c r="E1398" s="1">
        <v>4</v>
      </c>
      <c r="F1398" s="1" t="s">
        <v>6133</v>
      </c>
      <c r="G1398" s="275">
        <v>44594</v>
      </c>
      <c r="H1398" s="275">
        <v>45716</v>
      </c>
      <c r="I1398" s="1">
        <v>0</v>
      </c>
      <c r="J1398" s="1">
        <v>1</v>
      </c>
      <c r="K1398" s="1">
        <v>1</v>
      </c>
      <c r="L1398" s="1">
        <v>30</v>
      </c>
      <c r="M1398" s="1">
        <v>2</v>
      </c>
      <c r="N1398" s="1">
        <v>10.199999999999999</v>
      </c>
      <c r="O1398" s="1">
        <v>10.69</v>
      </c>
      <c r="P1398" s="1">
        <v>15145475</v>
      </c>
      <c r="Q1398" s="1">
        <v>160992</v>
      </c>
      <c r="R1398" s="1">
        <v>15118308</v>
      </c>
      <c r="S1398" s="1">
        <v>0</v>
      </c>
      <c r="T1398" s="1">
        <v>0</v>
      </c>
      <c r="U1398" s="1">
        <v>0</v>
      </c>
      <c r="W1398" s="1">
        <v>0</v>
      </c>
      <c r="X1398" s="1">
        <v>0</v>
      </c>
      <c r="Y1398" s="1">
        <v>0</v>
      </c>
      <c r="Z1398" s="1" t="s">
        <v>3591</v>
      </c>
      <c r="AA1398" s="1" t="s">
        <v>2807</v>
      </c>
      <c r="AB1398" s="275">
        <v>44651</v>
      </c>
      <c r="AC1398" s="1">
        <v>1</v>
      </c>
      <c r="AD1398" s="1" t="s">
        <v>2623</v>
      </c>
      <c r="AE1398" s="1">
        <v>1</v>
      </c>
      <c r="AF1398" s="1">
        <v>30</v>
      </c>
      <c r="AG1398" s="1">
        <v>0</v>
      </c>
      <c r="AN1398" s="1">
        <v>1</v>
      </c>
      <c r="AO1398" s="1">
        <v>1</v>
      </c>
      <c r="AR1398" s="276">
        <v>617074.96</v>
      </c>
      <c r="AS1398" s="1" t="s">
        <v>2677</v>
      </c>
      <c r="AT1398" s="1">
        <v>0</v>
      </c>
      <c r="AU1398" s="1">
        <v>0</v>
      </c>
      <c r="AX1398" s="1">
        <v>5</v>
      </c>
      <c r="BC1398" s="1">
        <v>1</v>
      </c>
      <c r="BD1398" s="1">
        <v>7</v>
      </c>
      <c r="BE1398" s="1">
        <v>2</v>
      </c>
      <c r="BF1398" s="296">
        <v>792212.33461530088</v>
      </c>
    </row>
    <row r="1399" spans="1:58" x14ac:dyDescent="0.3">
      <c r="A1399" s="273">
        <f t="shared" si="70"/>
        <v>35897869</v>
      </c>
      <c r="B1399" s="1" t="s">
        <v>2621</v>
      </c>
      <c r="C1399" s="274">
        <v>40744926</v>
      </c>
      <c r="D1399" s="1">
        <v>144205</v>
      </c>
      <c r="E1399" s="1">
        <v>4</v>
      </c>
      <c r="F1399" s="1" t="s">
        <v>6438</v>
      </c>
      <c r="G1399" s="275">
        <v>44642</v>
      </c>
      <c r="H1399" s="275">
        <v>46843</v>
      </c>
      <c r="I1399" s="1">
        <v>0</v>
      </c>
      <c r="J1399" s="1">
        <v>1</v>
      </c>
      <c r="K1399" s="1">
        <v>0</v>
      </c>
      <c r="L1399" s="1">
        <v>30</v>
      </c>
      <c r="M1399" s="1">
        <v>2</v>
      </c>
      <c r="N1399" s="1">
        <v>10.199999999999999</v>
      </c>
      <c r="O1399" s="1">
        <v>10.69</v>
      </c>
      <c r="P1399" s="1">
        <v>50165418</v>
      </c>
      <c r="Q1399" s="1">
        <v>944688</v>
      </c>
      <c r="R1399" s="1">
        <v>50165418</v>
      </c>
      <c r="S1399" s="1">
        <v>0</v>
      </c>
      <c r="T1399" s="1">
        <v>0</v>
      </c>
      <c r="U1399" s="1">
        <v>0</v>
      </c>
      <c r="W1399" s="1">
        <v>0</v>
      </c>
      <c r="X1399" s="1">
        <v>0</v>
      </c>
      <c r="Y1399" s="1">
        <v>0</v>
      </c>
      <c r="AB1399" s="275">
        <v>44642</v>
      </c>
      <c r="AC1399" s="1">
        <v>1</v>
      </c>
      <c r="AD1399" s="1" t="s">
        <v>2623</v>
      </c>
      <c r="AE1399" s="1">
        <v>1</v>
      </c>
      <c r="AF1399" s="1">
        <v>30</v>
      </c>
      <c r="AG1399" s="1">
        <v>0</v>
      </c>
      <c r="AN1399" s="1">
        <v>1</v>
      </c>
      <c r="AO1399" s="1">
        <v>1</v>
      </c>
      <c r="AR1399" s="276">
        <v>3579233</v>
      </c>
      <c r="AS1399" s="1" t="s">
        <v>2632</v>
      </c>
      <c r="AT1399" s="1">
        <v>0</v>
      </c>
      <c r="AU1399" s="1">
        <v>0</v>
      </c>
      <c r="AX1399" s="1">
        <v>5</v>
      </c>
      <c r="BC1399" s="1">
        <v>1</v>
      </c>
      <c r="BD1399" s="1">
        <v>7</v>
      </c>
      <c r="BE1399" s="1">
        <v>2</v>
      </c>
      <c r="BF1399" s="296">
        <v>10688316</v>
      </c>
    </row>
    <row r="1400" spans="1:58" x14ac:dyDescent="0.3">
      <c r="A1400" s="273">
        <f t="shared" si="70"/>
        <v>19958840</v>
      </c>
      <c r="B1400" s="1" t="s">
        <v>2621</v>
      </c>
      <c r="C1400" s="274">
        <v>40746426</v>
      </c>
      <c r="D1400" s="1">
        <v>144105</v>
      </c>
      <c r="E1400" s="1">
        <v>4</v>
      </c>
      <c r="F1400" s="1" t="s">
        <v>4736</v>
      </c>
      <c r="G1400" s="275">
        <v>44370</v>
      </c>
      <c r="H1400" s="275">
        <v>45473</v>
      </c>
      <c r="I1400" s="1">
        <v>1</v>
      </c>
      <c r="J1400" s="1">
        <v>1</v>
      </c>
      <c r="K1400" s="1">
        <v>9</v>
      </c>
      <c r="L1400" s="1">
        <v>30</v>
      </c>
      <c r="M1400" s="1">
        <v>2</v>
      </c>
      <c r="N1400" s="1">
        <v>9</v>
      </c>
      <c r="O1400" s="1">
        <v>9.3800000000000008</v>
      </c>
      <c r="P1400" s="1">
        <v>30078580</v>
      </c>
      <c r="Q1400" s="1">
        <v>635109</v>
      </c>
      <c r="R1400" s="1">
        <v>24322392</v>
      </c>
      <c r="S1400" s="1">
        <v>0</v>
      </c>
      <c r="T1400" s="1">
        <v>0</v>
      </c>
      <c r="U1400" s="1">
        <v>0</v>
      </c>
      <c r="W1400" s="1">
        <v>0</v>
      </c>
      <c r="X1400" s="1">
        <v>0</v>
      </c>
      <c r="Y1400" s="1">
        <v>0</v>
      </c>
      <c r="Z1400" s="1" t="s">
        <v>3591</v>
      </c>
      <c r="AA1400" s="1" t="s">
        <v>2807</v>
      </c>
      <c r="AB1400" s="275">
        <v>44651</v>
      </c>
      <c r="AC1400" s="1">
        <v>1</v>
      </c>
      <c r="AD1400" s="1" t="s">
        <v>2623</v>
      </c>
      <c r="AE1400" s="1">
        <v>1</v>
      </c>
      <c r="AF1400" s="1">
        <v>30</v>
      </c>
      <c r="AG1400" s="1">
        <v>674</v>
      </c>
      <c r="AN1400" s="1">
        <v>1</v>
      </c>
      <c r="AO1400" s="1">
        <v>1</v>
      </c>
      <c r="AR1400" s="276">
        <v>764195</v>
      </c>
      <c r="AS1400" s="1" t="s">
        <v>2632</v>
      </c>
      <c r="AT1400" s="1">
        <v>0</v>
      </c>
      <c r="AU1400" s="1">
        <v>0</v>
      </c>
      <c r="AV1400" s="1" t="s">
        <v>2625</v>
      </c>
      <c r="AW1400" s="1" t="s">
        <v>2626</v>
      </c>
      <c r="AX1400" s="1">
        <v>5</v>
      </c>
      <c r="BC1400" s="1">
        <v>1</v>
      </c>
      <c r="BD1400" s="1">
        <v>7</v>
      </c>
      <c r="BE1400" s="1">
        <v>2</v>
      </c>
      <c r="BF1400" s="296">
        <v>3599357</v>
      </c>
    </row>
    <row r="1401" spans="1:58" x14ac:dyDescent="0.3">
      <c r="A1401" s="273">
        <f t="shared" si="70"/>
        <v>0</v>
      </c>
      <c r="B1401" s="1" t="s">
        <v>2621</v>
      </c>
      <c r="C1401" s="274">
        <v>42244264</v>
      </c>
      <c r="D1401" s="1">
        <v>144205</v>
      </c>
      <c r="E1401" s="1">
        <v>4</v>
      </c>
      <c r="F1401" s="1" t="s">
        <v>4628</v>
      </c>
      <c r="G1401" s="275">
        <v>44351</v>
      </c>
      <c r="H1401" s="275">
        <v>45077</v>
      </c>
      <c r="I1401" s="1">
        <v>0</v>
      </c>
      <c r="J1401" s="1">
        <v>1</v>
      </c>
      <c r="K1401" s="1">
        <v>8</v>
      </c>
      <c r="L1401" s="1">
        <v>30</v>
      </c>
      <c r="M1401" s="1">
        <v>2</v>
      </c>
      <c r="N1401" s="1">
        <v>7.2</v>
      </c>
      <c r="O1401" s="1">
        <v>7.44</v>
      </c>
      <c r="P1401" s="1">
        <v>5043626</v>
      </c>
      <c r="Q1401" s="1">
        <v>227198</v>
      </c>
      <c r="R1401" s="1">
        <v>2852138</v>
      </c>
      <c r="S1401" s="1">
        <v>0</v>
      </c>
      <c r="T1401" s="1">
        <v>0</v>
      </c>
      <c r="U1401" s="1">
        <v>0</v>
      </c>
      <c r="W1401" s="1">
        <v>0</v>
      </c>
      <c r="X1401" s="1">
        <v>0</v>
      </c>
      <c r="Y1401" s="1">
        <v>0</v>
      </c>
      <c r="AB1401" s="275">
        <v>44645</v>
      </c>
      <c r="AC1401" s="1">
        <v>1</v>
      </c>
      <c r="AD1401" s="1" t="s">
        <v>2623</v>
      </c>
      <c r="AE1401" s="1">
        <v>1</v>
      </c>
      <c r="AF1401" s="1">
        <v>30</v>
      </c>
      <c r="AG1401" s="1">
        <v>0</v>
      </c>
      <c r="AN1401" s="1">
        <v>1</v>
      </c>
      <c r="AO1401" s="1">
        <v>1</v>
      </c>
      <c r="AP1401" s="275"/>
      <c r="AR1401" s="276">
        <v>1604492</v>
      </c>
      <c r="AS1401" s="1" t="s">
        <v>2632</v>
      </c>
      <c r="AT1401" s="1">
        <v>0</v>
      </c>
      <c r="AU1401" s="1">
        <v>0</v>
      </c>
      <c r="AX1401" s="1">
        <v>5</v>
      </c>
      <c r="BC1401" s="1">
        <v>1</v>
      </c>
      <c r="BD1401" s="1">
        <v>7</v>
      </c>
      <c r="BE1401" s="1">
        <v>2</v>
      </c>
      <c r="BF1401" s="296">
        <v>13094193</v>
      </c>
    </row>
    <row r="1402" spans="1:58" x14ac:dyDescent="0.3">
      <c r="A1402" s="273">
        <f t="shared" si="70"/>
        <v>0</v>
      </c>
      <c r="B1402" s="1" t="s">
        <v>2621</v>
      </c>
      <c r="C1402" s="274">
        <v>42246296</v>
      </c>
      <c r="D1402" s="1">
        <v>144205</v>
      </c>
      <c r="E1402" s="1">
        <v>4</v>
      </c>
      <c r="F1402" s="1" t="s">
        <v>2857</v>
      </c>
      <c r="G1402" s="275">
        <v>42872</v>
      </c>
      <c r="H1402" s="275">
        <v>50221</v>
      </c>
      <c r="I1402" s="1">
        <v>0</v>
      </c>
      <c r="J1402" s="1">
        <v>1</v>
      </c>
      <c r="K1402" s="1">
        <v>1</v>
      </c>
      <c r="L1402" s="1">
        <v>30</v>
      </c>
      <c r="M1402" s="1">
        <v>2</v>
      </c>
      <c r="N1402" s="1">
        <v>0</v>
      </c>
      <c r="O1402" s="1">
        <v>0</v>
      </c>
      <c r="P1402" s="1">
        <v>18559017</v>
      </c>
      <c r="Q1402" s="1">
        <v>18559017</v>
      </c>
      <c r="R1402" s="1">
        <v>18559017</v>
      </c>
      <c r="S1402" s="1">
        <v>0</v>
      </c>
      <c r="T1402" s="1">
        <v>0</v>
      </c>
      <c r="U1402" s="1">
        <v>0</v>
      </c>
      <c r="W1402" s="1">
        <v>0</v>
      </c>
      <c r="X1402" s="1">
        <v>0</v>
      </c>
      <c r="Y1402" s="1">
        <v>0</v>
      </c>
      <c r="AB1402" s="275">
        <v>42872</v>
      </c>
      <c r="AC1402" s="1">
        <v>1</v>
      </c>
      <c r="AD1402" s="1" t="s">
        <v>2623</v>
      </c>
      <c r="AE1402" s="1">
        <v>1</v>
      </c>
      <c r="AF1402" s="1">
        <v>7349</v>
      </c>
      <c r="AG1402" s="1">
        <v>0</v>
      </c>
      <c r="AN1402" s="1">
        <v>1</v>
      </c>
      <c r="AO1402" s="1">
        <v>1</v>
      </c>
      <c r="AR1402" s="276">
        <v>2603989</v>
      </c>
      <c r="AS1402" s="1" t="s">
        <v>2639</v>
      </c>
      <c r="AT1402" s="1">
        <v>0</v>
      </c>
      <c r="AU1402" s="1">
        <v>0</v>
      </c>
      <c r="AX1402" s="1">
        <v>5</v>
      </c>
      <c r="BC1402" s="1">
        <v>1</v>
      </c>
      <c r="BD1402" s="1">
        <v>7</v>
      </c>
      <c r="BE1402" s="1">
        <v>2</v>
      </c>
      <c r="BF1402" s="296">
        <v>20339507</v>
      </c>
    </row>
    <row r="1403" spans="1:58" x14ac:dyDescent="0.3">
      <c r="A1403" s="273">
        <f t="shared" si="70"/>
        <v>122847.28979928745</v>
      </c>
      <c r="B1403" s="1" t="s">
        <v>2621</v>
      </c>
      <c r="C1403" s="274">
        <v>42240068</v>
      </c>
      <c r="D1403" s="1">
        <v>144105</v>
      </c>
      <c r="E1403" s="1">
        <v>4</v>
      </c>
      <c r="F1403" s="1" t="s">
        <v>3271</v>
      </c>
      <c r="G1403" s="275">
        <v>44001</v>
      </c>
      <c r="H1403" s="275">
        <v>45138</v>
      </c>
      <c r="I1403" s="1">
        <v>0</v>
      </c>
      <c r="J1403" s="1">
        <v>1</v>
      </c>
      <c r="K1403" s="1">
        <v>23</v>
      </c>
      <c r="L1403" s="1">
        <v>30</v>
      </c>
      <c r="M1403" s="1">
        <v>2</v>
      </c>
      <c r="N1403" s="1">
        <v>9</v>
      </c>
      <c r="O1403" s="1">
        <v>9.3800000000000008</v>
      </c>
      <c r="P1403" s="1">
        <v>9609258</v>
      </c>
      <c r="Q1403" s="1">
        <v>237380</v>
      </c>
      <c r="R1403" s="1">
        <v>4501101</v>
      </c>
      <c r="S1403" s="1">
        <v>0</v>
      </c>
      <c r="T1403" s="1">
        <v>0</v>
      </c>
      <c r="U1403" s="1">
        <v>0</v>
      </c>
      <c r="W1403" s="1">
        <v>0</v>
      </c>
      <c r="X1403" s="1">
        <v>0</v>
      </c>
      <c r="Y1403" s="1">
        <v>0</v>
      </c>
      <c r="Z1403" s="1" t="s">
        <v>2664</v>
      </c>
      <c r="AA1403" s="1" t="s">
        <v>3609</v>
      </c>
      <c r="AB1403" s="275">
        <v>44651</v>
      </c>
      <c r="AC1403" s="1">
        <v>1</v>
      </c>
      <c r="AD1403" s="1" t="s">
        <v>2623</v>
      </c>
      <c r="AE1403" s="1">
        <v>1</v>
      </c>
      <c r="AF1403" s="1">
        <v>30</v>
      </c>
      <c r="AG1403" s="1">
        <v>0</v>
      </c>
      <c r="AN1403" s="1">
        <v>1</v>
      </c>
      <c r="AO1403" s="1">
        <v>1</v>
      </c>
      <c r="AR1403" s="276">
        <v>519601.31</v>
      </c>
      <c r="AS1403" s="1" t="s">
        <v>2677</v>
      </c>
      <c r="AT1403" s="1">
        <v>0</v>
      </c>
      <c r="AU1403" s="1">
        <v>0</v>
      </c>
      <c r="AV1403" s="1" t="s">
        <v>2625</v>
      </c>
      <c r="AW1403" s="1" t="s">
        <v>2626</v>
      </c>
      <c r="AX1403" s="1">
        <v>5</v>
      </c>
      <c r="BC1403" s="1">
        <v>1</v>
      </c>
      <c r="BD1403" s="1">
        <v>7</v>
      </c>
      <c r="BE1403" s="1">
        <v>2</v>
      </c>
      <c r="BF1403" s="296">
        <v>3858652.4002007125</v>
      </c>
    </row>
    <row r="1404" spans="1:58" x14ac:dyDescent="0.3">
      <c r="A1404" s="273">
        <f t="shared" si="70"/>
        <v>100113.24486343563</v>
      </c>
      <c r="B1404" s="1" t="s">
        <v>2621</v>
      </c>
      <c r="C1404" s="274">
        <v>42240068</v>
      </c>
      <c r="D1404" s="1">
        <v>144105</v>
      </c>
      <c r="E1404" s="1">
        <v>4</v>
      </c>
      <c r="F1404" s="1" t="s">
        <v>4223</v>
      </c>
      <c r="G1404" s="275">
        <v>44417</v>
      </c>
      <c r="H1404" s="275">
        <v>45169</v>
      </c>
      <c r="I1404" s="1">
        <v>0</v>
      </c>
      <c r="J1404" s="1">
        <v>1</v>
      </c>
      <c r="K1404" s="1">
        <v>7</v>
      </c>
      <c r="L1404" s="1">
        <v>30</v>
      </c>
      <c r="M1404" s="1">
        <v>2</v>
      </c>
      <c r="N1404" s="1">
        <v>8.84</v>
      </c>
      <c r="O1404" s="1">
        <v>9.2100000000000009</v>
      </c>
      <c r="P1404" s="1">
        <v>5043387</v>
      </c>
      <c r="Q1404" s="1">
        <v>230981</v>
      </c>
      <c r="R1404" s="1">
        <v>3667105</v>
      </c>
      <c r="S1404" s="1">
        <v>0</v>
      </c>
      <c r="T1404" s="1">
        <v>0</v>
      </c>
      <c r="U1404" s="1">
        <v>0</v>
      </c>
      <c r="W1404" s="1">
        <v>0</v>
      </c>
      <c r="X1404" s="1">
        <v>0</v>
      </c>
      <c r="Y1404" s="1">
        <v>0</v>
      </c>
      <c r="AB1404" s="275">
        <v>44651</v>
      </c>
      <c r="AC1404" s="1">
        <v>1</v>
      </c>
      <c r="AD1404" s="1" t="s">
        <v>2623</v>
      </c>
      <c r="AE1404" s="1">
        <v>1</v>
      </c>
      <c r="AF1404" s="1">
        <v>30</v>
      </c>
      <c r="AG1404" s="1">
        <v>0</v>
      </c>
      <c r="AN1404" s="1">
        <v>1</v>
      </c>
      <c r="AO1404" s="1">
        <v>1</v>
      </c>
      <c r="AR1404" s="276">
        <v>423297.91</v>
      </c>
      <c r="AS1404" s="1" t="s">
        <v>2632</v>
      </c>
      <c r="AT1404" s="1">
        <v>0</v>
      </c>
      <c r="AU1404" s="1">
        <v>0</v>
      </c>
      <c r="AV1404" s="1" t="s">
        <v>2625</v>
      </c>
      <c r="AW1404" s="1" t="s">
        <v>2626</v>
      </c>
      <c r="AX1404" s="1">
        <v>5</v>
      </c>
      <c r="BC1404" s="1">
        <v>1</v>
      </c>
      <c r="BD1404" s="1">
        <v>7</v>
      </c>
      <c r="BE1404" s="1">
        <v>2</v>
      </c>
      <c r="BF1404" s="296">
        <v>3143693.8451365642</v>
      </c>
    </row>
    <row r="1405" spans="1:58" x14ac:dyDescent="0.3">
      <c r="A1405" s="273">
        <f t="shared" si="70"/>
        <v>13374.809899286192</v>
      </c>
      <c r="B1405" s="1" t="s">
        <v>2621</v>
      </c>
      <c r="C1405" s="274">
        <v>42240068</v>
      </c>
      <c r="D1405" s="1">
        <v>144205</v>
      </c>
      <c r="E1405" s="1">
        <v>4</v>
      </c>
      <c r="F1405" s="1" t="s">
        <v>2833</v>
      </c>
      <c r="G1405" s="275">
        <v>43798</v>
      </c>
      <c r="H1405" s="275">
        <v>44895</v>
      </c>
      <c r="I1405" s="1">
        <v>0</v>
      </c>
      <c r="J1405" s="1">
        <v>1</v>
      </c>
      <c r="K1405" s="1">
        <v>28</v>
      </c>
      <c r="L1405" s="1">
        <v>30</v>
      </c>
      <c r="M1405" s="1">
        <v>2</v>
      </c>
      <c r="N1405" s="1">
        <v>7.2</v>
      </c>
      <c r="O1405" s="1">
        <v>7.44</v>
      </c>
      <c r="P1405" s="1">
        <v>2025246</v>
      </c>
      <c r="Q1405" s="1">
        <v>62719</v>
      </c>
      <c r="R1405" s="1">
        <v>488476</v>
      </c>
      <c r="S1405" s="1">
        <v>0</v>
      </c>
      <c r="T1405" s="1">
        <v>0</v>
      </c>
      <c r="U1405" s="1">
        <v>0</v>
      </c>
      <c r="W1405" s="1">
        <v>0</v>
      </c>
      <c r="X1405" s="1">
        <v>0</v>
      </c>
      <c r="Y1405" s="1">
        <v>0</v>
      </c>
      <c r="AB1405" s="275">
        <v>44651</v>
      </c>
      <c r="AC1405" s="1">
        <v>1</v>
      </c>
      <c r="AD1405" s="1" t="s">
        <v>2623</v>
      </c>
      <c r="AE1405" s="1">
        <v>1</v>
      </c>
      <c r="AF1405" s="1">
        <v>30</v>
      </c>
      <c r="AG1405" s="1">
        <v>0</v>
      </c>
      <c r="AN1405" s="1">
        <v>1</v>
      </c>
      <c r="AO1405" s="1">
        <v>1</v>
      </c>
      <c r="AR1405" s="276">
        <v>56346.07</v>
      </c>
      <c r="AS1405" s="1" t="s">
        <v>2632</v>
      </c>
      <c r="AT1405" s="1">
        <v>0</v>
      </c>
      <c r="AU1405" s="1">
        <v>0</v>
      </c>
      <c r="AX1405" s="1">
        <v>5</v>
      </c>
      <c r="BC1405" s="1">
        <v>1</v>
      </c>
      <c r="BD1405" s="1">
        <v>7</v>
      </c>
      <c r="BE1405" s="1">
        <v>2</v>
      </c>
      <c r="BF1405" s="296">
        <v>418755.1201007138</v>
      </c>
    </row>
    <row r="1406" spans="1:58" x14ac:dyDescent="0.3">
      <c r="A1406" s="273">
        <f t="shared" si="70"/>
        <v>65162.79760039621</v>
      </c>
      <c r="B1406" s="1" t="s">
        <v>2621</v>
      </c>
      <c r="C1406" s="274">
        <v>42240068</v>
      </c>
      <c r="D1406" s="1">
        <v>144205</v>
      </c>
      <c r="E1406" s="1">
        <v>4</v>
      </c>
      <c r="F1406" s="1" t="s">
        <v>3208</v>
      </c>
      <c r="G1406" s="275">
        <v>43986</v>
      </c>
      <c r="H1406" s="275">
        <v>45138</v>
      </c>
      <c r="I1406" s="1">
        <v>0</v>
      </c>
      <c r="J1406" s="1">
        <v>1</v>
      </c>
      <c r="K1406" s="1">
        <v>20</v>
      </c>
      <c r="L1406" s="1">
        <v>30</v>
      </c>
      <c r="M1406" s="1">
        <v>2</v>
      </c>
      <c r="N1406" s="1">
        <v>9</v>
      </c>
      <c r="O1406" s="1">
        <v>9.3800000000000008</v>
      </c>
      <c r="P1406" s="1">
        <v>5000000</v>
      </c>
      <c r="Q1406" s="1">
        <v>158999</v>
      </c>
      <c r="R1406" s="1">
        <v>2388836</v>
      </c>
      <c r="S1406" s="1">
        <v>0</v>
      </c>
      <c r="T1406" s="1">
        <v>0</v>
      </c>
      <c r="U1406" s="1">
        <v>0</v>
      </c>
      <c r="W1406" s="1">
        <v>0</v>
      </c>
      <c r="X1406" s="1">
        <v>0</v>
      </c>
      <c r="Y1406" s="1">
        <v>0</v>
      </c>
      <c r="AB1406" s="275">
        <v>44651</v>
      </c>
      <c r="AC1406" s="1">
        <v>1</v>
      </c>
      <c r="AD1406" s="1" t="s">
        <v>2623</v>
      </c>
      <c r="AE1406" s="1">
        <v>1</v>
      </c>
      <c r="AF1406" s="1">
        <v>30</v>
      </c>
      <c r="AG1406" s="1">
        <v>0</v>
      </c>
      <c r="AN1406" s="1">
        <v>1</v>
      </c>
      <c r="AO1406" s="1">
        <v>1</v>
      </c>
      <c r="AR1406" s="276">
        <v>275799.19</v>
      </c>
      <c r="AS1406" s="1" t="s">
        <v>2657</v>
      </c>
      <c r="AT1406" s="1">
        <v>0</v>
      </c>
      <c r="AU1406" s="1">
        <v>0</v>
      </c>
      <c r="AX1406" s="1">
        <v>5</v>
      </c>
      <c r="BC1406" s="1">
        <v>1</v>
      </c>
      <c r="BD1406" s="1">
        <v>7</v>
      </c>
      <c r="BE1406" s="1">
        <v>2</v>
      </c>
      <c r="BF1406" s="296">
        <v>2047874.0123996038</v>
      </c>
    </row>
    <row r="1407" spans="1:58" x14ac:dyDescent="0.3">
      <c r="A1407" s="273">
        <f t="shared" si="70"/>
        <v>37866.130859780358</v>
      </c>
      <c r="B1407" s="1" t="s">
        <v>2621</v>
      </c>
      <c r="C1407" s="274">
        <v>42240068</v>
      </c>
      <c r="D1407" s="1">
        <v>144205</v>
      </c>
      <c r="E1407" s="1">
        <v>4</v>
      </c>
      <c r="F1407" s="1" t="s">
        <v>4352</v>
      </c>
      <c r="G1407" s="275">
        <v>44452</v>
      </c>
      <c r="H1407" s="275">
        <v>45565</v>
      </c>
      <c r="I1407" s="1">
        <v>0</v>
      </c>
      <c r="J1407" s="1">
        <v>1</v>
      </c>
      <c r="K1407" s="1">
        <v>6</v>
      </c>
      <c r="L1407" s="1">
        <v>30</v>
      </c>
      <c r="M1407" s="1">
        <v>2</v>
      </c>
      <c r="N1407" s="1">
        <v>17.690000000000001</v>
      </c>
      <c r="O1407" s="1">
        <v>19.2</v>
      </c>
      <c r="P1407" s="1">
        <v>1600000</v>
      </c>
      <c r="Q1407" s="1">
        <v>57927</v>
      </c>
      <c r="R1407" s="1">
        <v>1389461</v>
      </c>
      <c r="S1407" s="1">
        <v>0</v>
      </c>
      <c r="T1407" s="1">
        <v>0</v>
      </c>
      <c r="U1407" s="1">
        <v>0</v>
      </c>
      <c r="W1407" s="1">
        <v>0</v>
      </c>
      <c r="X1407" s="1">
        <v>0</v>
      </c>
      <c r="Y1407" s="1">
        <v>0</v>
      </c>
      <c r="AB1407" s="275">
        <v>44651</v>
      </c>
      <c r="AC1407" s="1">
        <v>1</v>
      </c>
      <c r="AD1407" s="1" t="s">
        <v>2623</v>
      </c>
      <c r="AE1407" s="1">
        <v>1</v>
      </c>
      <c r="AF1407" s="1">
        <v>30</v>
      </c>
      <c r="AG1407" s="1">
        <v>0</v>
      </c>
      <c r="AN1407" s="1">
        <v>1</v>
      </c>
      <c r="AO1407" s="1">
        <v>1</v>
      </c>
      <c r="AR1407" s="276">
        <v>160453.63</v>
      </c>
      <c r="AS1407" s="1" t="s">
        <v>2657</v>
      </c>
      <c r="AT1407" s="1">
        <v>0</v>
      </c>
      <c r="AU1407" s="1">
        <v>0</v>
      </c>
      <c r="AX1407" s="1">
        <v>5</v>
      </c>
      <c r="BC1407" s="1">
        <v>1</v>
      </c>
      <c r="BD1407" s="1">
        <v>7</v>
      </c>
      <c r="BE1407" s="1">
        <v>2</v>
      </c>
      <c r="BF1407" s="296">
        <v>1191141.2391402198</v>
      </c>
    </row>
    <row r="1408" spans="1:58" x14ac:dyDescent="0.3">
      <c r="A1408" s="273">
        <f t="shared" si="70"/>
        <v>28515.306977814063</v>
      </c>
      <c r="B1408" s="1" t="s">
        <v>2621</v>
      </c>
      <c r="C1408" s="274">
        <v>42240068</v>
      </c>
      <c r="D1408" s="1">
        <v>144205</v>
      </c>
      <c r="E1408" s="1">
        <v>4</v>
      </c>
      <c r="F1408" s="1" t="s">
        <v>6319</v>
      </c>
      <c r="G1408" s="275">
        <v>44636</v>
      </c>
      <c r="H1408" s="275">
        <v>45747</v>
      </c>
      <c r="I1408" s="1">
        <v>0</v>
      </c>
      <c r="J1408" s="1">
        <v>1</v>
      </c>
      <c r="K1408" s="1">
        <v>0</v>
      </c>
      <c r="L1408" s="1">
        <v>30</v>
      </c>
      <c r="M1408" s="1">
        <v>2</v>
      </c>
      <c r="N1408" s="1">
        <v>17.690000000000001</v>
      </c>
      <c r="O1408" s="1">
        <v>19.2</v>
      </c>
      <c r="P1408" s="1">
        <v>1044000</v>
      </c>
      <c r="Q1408" s="1">
        <v>37797</v>
      </c>
      <c r="R1408" s="1">
        <v>1044000</v>
      </c>
      <c r="S1408" s="1">
        <v>7186</v>
      </c>
      <c r="T1408" s="1">
        <v>0</v>
      </c>
      <c r="U1408" s="1">
        <v>0</v>
      </c>
      <c r="V1408" s="275"/>
      <c r="W1408" s="1">
        <v>0</v>
      </c>
      <c r="X1408" s="1">
        <v>0</v>
      </c>
      <c r="Y1408" s="1">
        <v>0</v>
      </c>
      <c r="AB1408" s="275">
        <v>44636</v>
      </c>
      <c r="AC1408" s="1">
        <v>1</v>
      </c>
      <c r="AD1408" s="1" t="s">
        <v>2623</v>
      </c>
      <c r="AE1408" s="1">
        <v>1</v>
      </c>
      <c r="AF1408" s="1">
        <v>30</v>
      </c>
      <c r="AG1408" s="1">
        <v>0</v>
      </c>
      <c r="AN1408" s="1">
        <v>1</v>
      </c>
      <c r="AO1408" s="1">
        <v>1</v>
      </c>
      <c r="AR1408" s="276">
        <v>120496.31</v>
      </c>
      <c r="AS1408" s="1" t="s">
        <v>2657</v>
      </c>
      <c r="AT1408" s="1">
        <v>0</v>
      </c>
      <c r="AU1408" s="1">
        <v>0</v>
      </c>
      <c r="AX1408" s="1">
        <v>5</v>
      </c>
      <c r="BC1408" s="1">
        <v>1</v>
      </c>
      <c r="BD1408" s="1">
        <v>7</v>
      </c>
      <c r="BE1408" s="1">
        <v>2</v>
      </c>
      <c r="BF1408" s="296">
        <v>894988.38302218588</v>
      </c>
    </row>
    <row r="1409" spans="1:58" x14ac:dyDescent="0.3">
      <c r="A1409" s="273">
        <f t="shared" si="70"/>
        <v>15462344</v>
      </c>
      <c r="B1409" s="1" t="s">
        <v>2621</v>
      </c>
      <c r="C1409" s="274">
        <v>42246062</v>
      </c>
      <c r="D1409" s="1">
        <v>144105</v>
      </c>
      <c r="E1409" s="1">
        <v>4</v>
      </c>
      <c r="F1409" s="1" t="s">
        <v>5812</v>
      </c>
      <c r="G1409" s="275">
        <v>44649</v>
      </c>
      <c r="H1409" s="275">
        <v>46477</v>
      </c>
      <c r="I1409" s="1">
        <v>0</v>
      </c>
      <c r="J1409" s="1">
        <v>1</v>
      </c>
      <c r="K1409" s="1">
        <v>0</v>
      </c>
      <c r="L1409" s="1">
        <v>30</v>
      </c>
      <c r="M1409" s="1">
        <v>2</v>
      </c>
      <c r="N1409" s="1">
        <v>7.94</v>
      </c>
      <c r="O1409" s="1">
        <v>8.24</v>
      </c>
      <c r="P1409" s="1">
        <v>30050481</v>
      </c>
      <c r="Q1409" s="1">
        <v>363364</v>
      </c>
      <c r="R1409" s="1">
        <v>30050481</v>
      </c>
      <c r="S1409" s="1">
        <v>0</v>
      </c>
      <c r="T1409" s="1">
        <v>0</v>
      </c>
      <c r="U1409" s="1">
        <v>0</v>
      </c>
      <c r="W1409" s="1">
        <v>0</v>
      </c>
      <c r="X1409" s="1">
        <v>0</v>
      </c>
      <c r="Y1409" s="1">
        <v>0</v>
      </c>
      <c r="Z1409" s="1" t="s">
        <v>3734</v>
      </c>
      <c r="AA1409" s="1" t="s">
        <v>2807</v>
      </c>
      <c r="AB1409" s="275">
        <v>44649</v>
      </c>
      <c r="AC1409" s="1">
        <v>1</v>
      </c>
      <c r="AD1409" s="1" t="s">
        <v>2623</v>
      </c>
      <c r="AE1409" s="1">
        <v>1</v>
      </c>
      <c r="AF1409" s="1">
        <v>30</v>
      </c>
      <c r="AG1409" s="1">
        <v>0</v>
      </c>
      <c r="AN1409" s="1">
        <v>1</v>
      </c>
      <c r="AO1409" s="1">
        <v>1</v>
      </c>
      <c r="AP1409" s="275"/>
      <c r="AR1409" s="276">
        <v>1683922</v>
      </c>
      <c r="AS1409" s="1" t="s">
        <v>2624</v>
      </c>
      <c r="AT1409" s="1">
        <v>0</v>
      </c>
      <c r="AU1409" s="1">
        <v>0</v>
      </c>
      <c r="AV1409" s="1" t="s">
        <v>2625</v>
      </c>
      <c r="AW1409" s="1" t="s">
        <v>2626</v>
      </c>
      <c r="AX1409" s="1">
        <v>5</v>
      </c>
      <c r="BC1409" s="1">
        <v>1</v>
      </c>
      <c r="BD1409" s="1">
        <v>7</v>
      </c>
      <c r="BE1409" s="1">
        <v>2</v>
      </c>
      <c r="BF1409" s="296">
        <v>12904215</v>
      </c>
    </row>
    <row r="1410" spans="1:58" x14ac:dyDescent="0.3">
      <c r="A1410" s="273">
        <f t="shared" ref="A1410:A1473" si="71">IF(+R1410-AR1410-BF1410&gt;0,R1410-AR1410-BF1410,0)</f>
        <v>7973691.5792772714</v>
      </c>
      <c r="B1410" s="1" t="s">
        <v>2621</v>
      </c>
      <c r="C1410" s="274">
        <v>42264980</v>
      </c>
      <c r="D1410" s="1">
        <v>144105</v>
      </c>
      <c r="E1410" s="1">
        <v>4</v>
      </c>
      <c r="F1410" s="1" t="s">
        <v>2858</v>
      </c>
      <c r="G1410" s="275">
        <v>43341</v>
      </c>
      <c r="H1410" s="275">
        <v>45169</v>
      </c>
      <c r="I1410" s="1">
        <v>0</v>
      </c>
      <c r="J1410" s="1">
        <v>1</v>
      </c>
      <c r="K1410" s="1">
        <v>35</v>
      </c>
      <c r="L1410" s="1">
        <v>30</v>
      </c>
      <c r="M1410" s="1">
        <v>2</v>
      </c>
      <c r="N1410" s="1">
        <v>10.67</v>
      </c>
      <c r="O1410" s="1">
        <v>11.21</v>
      </c>
      <c r="P1410" s="1">
        <v>30047962</v>
      </c>
      <c r="Q1410" s="1">
        <v>648530</v>
      </c>
      <c r="R1410" s="1">
        <v>10189576</v>
      </c>
      <c r="S1410" s="1">
        <v>0</v>
      </c>
      <c r="T1410" s="1">
        <v>0</v>
      </c>
      <c r="U1410" s="1">
        <v>0</v>
      </c>
      <c r="V1410" s="275"/>
      <c r="W1410" s="1">
        <v>0</v>
      </c>
      <c r="X1410" s="1">
        <v>0</v>
      </c>
      <c r="Y1410" s="1">
        <v>0</v>
      </c>
      <c r="AB1410" s="275">
        <v>44651</v>
      </c>
      <c r="AC1410" s="1">
        <v>1</v>
      </c>
      <c r="AD1410" s="1" t="s">
        <v>2623</v>
      </c>
      <c r="AE1410" s="1">
        <v>1</v>
      </c>
      <c r="AF1410" s="1">
        <v>30</v>
      </c>
      <c r="AG1410" s="1">
        <v>0</v>
      </c>
      <c r="AN1410" s="1">
        <v>1</v>
      </c>
      <c r="AO1410" s="1">
        <v>1</v>
      </c>
      <c r="AR1410" s="276">
        <v>274694.48</v>
      </c>
      <c r="AS1410" s="1" t="s">
        <v>2624</v>
      </c>
      <c r="AT1410" s="1">
        <v>0</v>
      </c>
      <c r="AU1410" s="1">
        <v>0</v>
      </c>
      <c r="AV1410" s="1" t="s">
        <v>2625</v>
      </c>
      <c r="AW1410" s="1" t="s">
        <v>2626</v>
      </c>
      <c r="AX1410" s="1">
        <v>5</v>
      </c>
      <c r="BC1410" s="1">
        <v>1</v>
      </c>
      <c r="BD1410" s="1">
        <v>7</v>
      </c>
      <c r="BE1410" s="1">
        <v>2</v>
      </c>
      <c r="BF1410" s="296">
        <v>1941189.9407227281</v>
      </c>
    </row>
    <row r="1411" spans="1:58" x14ac:dyDescent="0.3">
      <c r="A1411" s="273">
        <f t="shared" si="71"/>
        <v>26447687.42072273</v>
      </c>
      <c r="B1411" s="1" t="s">
        <v>2621</v>
      </c>
      <c r="C1411" s="274">
        <v>42264980</v>
      </c>
      <c r="D1411" s="1">
        <v>144105</v>
      </c>
      <c r="E1411" s="1">
        <v>4</v>
      </c>
      <c r="F1411" s="1" t="s">
        <v>4599</v>
      </c>
      <c r="G1411" s="275">
        <v>44300</v>
      </c>
      <c r="H1411" s="275">
        <v>46142</v>
      </c>
      <c r="I1411" s="1">
        <v>0</v>
      </c>
      <c r="J1411" s="1">
        <v>1</v>
      </c>
      <c r="K1411" s="1">
        <v>11</v>
      </c>
      <c r="L1411" s="1">
        <v>30</v>
      </c>
      <c r="M1411" s="1">
        <v>2</v>
      </c>
      <c r="N1411" s="1">
        <v>9</v>
      </c>
      <c r="O1411" s="1">
        <v>9.3800000000000008</v>
      </c>
      <c r="P1411" s="1">
        <v>39765731</v>
      </c>
      <c r="Q1411" s="1">
        <v>833274</v>
      </c>
      <c r="R1411" s="1">
        <v>33797165</v>
      </c>
      <c r="S1411" s="1">
        <v>0</v>
      </c>
      <c r="T1411" s="1">
        <v>0</v>
      </c>
      <c r="U1411" s="1">
        <v>0</v>
      </c>
      <c r="W1411" s="1">
        <v>0</v>
      </c>
      <c r="X1411" s="1">
        <v>0</v>
      </c>
      <c r="Y1411" s="1">
        <v>0</v>
      </c>
      <c r="AB1411" s="275">
        <v>44651</v>
      </c>
      <c r="AC1411" s="1">
        <v>1</v>
      </c>
      <c r="AD1411" s="1" t="s">
        <v>2623</v>
      </c>
      <c r="AE1411" s="1">
        <v>1</v>
      </c>
      <c r="AF1411" s="1">
        <v>30</v>
      </c>
      <c r="AG1411" s="1">
        <v>0</v>
      </c>
      <c r="AN1411" s="1">
        <v>1</v>
      </c>
      <c r="AO1411" s="1">
        <v>1</v>
      </c>
      <c r="AR1411" s="276">
        <v>910866.52</v>
      </c>
      <c r="AS1411" s="1" t="s">
        <v>2677</v>
      </c>
      <c r="AT1411" s="1">
        <v>0</v>
      </c>
      <c r="AU1411" s="1">
        <v>0</v>
      </c>
      <c r="AV1411" s="1" t="s">
        <v>2625</v>
      </c>
      <c r="AW1411" s="1" t="s">
        <v>2626</v>
      </c>
      <c r="AX1411" s="1">
        <v>5</v>
      </c>
      <c r="BC1411" s="1">
        <v>1</v>
      </c>
      <c r="BD1411" s="1">
        <v>7</v>
      </c>
      <c r="BE1411" s="1">
        <v>2</v>
      </c>
      <c r="BF1411" s="296">
        <v>6438611.0592772719</v>
      </c>
    </row>
    <row r="1412" spans="1:58" x14ac:dyDescent="0.3">
      <c r="A1412" s="273">
        <f t="shared" si="71"/>
        <v>1065773</v>
      </c>
      <c r="B1412" s="1" t="s">
        <v>2621</v>
      </c>
      <c r="C1412" s="274">
        <v>42262722</v>
      </c>
      <c r="D1412" s="1">
        <v>144105</v>
      </c>
      <c r="E1412" s="1">
        <v>4</v>
      </c>
      <c r="F1412" s="1" t="s">
        <v>5310</v>
      </c>
      <c r="G1412" s="275">
        <v>44494</v>
      </c>
      <c r="H1412" s="275">
        <v>45412</v>
      </c>
      <c r="I1412" s="1">
        <v>1</v>
      </c>
      <c r="J1412" s="1">
        <v>1</v>
      </c>
      <c r="K1412" s="1">
        <v>4</v>
      </c>
      <c r="L1412" s="1">
        <v>30</v>
      </c>
      <c r="M1412" s="1">
        <v>2</v>
      </c>
      <c r="N1412" s="1">
        <v>8.26</v>
      </c>
      <c r="O1412" s="1">
        <v>8.58</v>
      </c>
      <c r="P1412" s="1">
        <v>10033389</v>
      </c>
      <c r="Q1412" s="1">
        <v>373212</v>
      </c>
      <c r="R1412" s="1">
        <v>8507995</v>
      </c>
      <c r="S1412" s="1">
        <v>0</v>
      </c>
      <c r="T1412" s="1">
        <v>0</v>
      </c>
      <c r="U1412" s="1">
        <v>0</v>
      </c>
      <c r="W1412" s="1">
        <v>0</v>
      </c>
      <c r="X1412" s="1">
        <v>0</v>
      </c>
      <c r="Y1412" s="1">
        <v>0</v>
      </c>
      <c r="AB1412" s="275">
        <v>44651</v>
      </c>
      <c r="AC1412" s="1">
        <v>1</v>
      </c>
      <c r="AD1412" s="1" t="s">
        <v>2623</v>
      </c>
      <c r="AE1412" s="1">
        <v>1</v>
      </c>
      <c r="AF1412" s="1">
        <v>30</v>
      </c>
      <c r="AG1412" s="1">
        <v>7</v>
      </c>
      <c r="AN1412" s="1">
        <v>1</v>
      </c>
      <c r="AO1412" s="1">
        <v>1</v>
      </c>
      <c r="AR1412" s="276">
        <v>930287</v>
      </c>
      <c r="AS1412" s="1" t="s">
        <v>2624</v>
      </c>
      <c r="AT1412" s="1">
        <v>0</v>
      </c>
      <c r="AU1412" s="1">
        <v>0</v>
      </c>
      <c r="AV1412" s="1" t="s">
        <v>2625</v>
      </c>
      <c r="AW1412" s="1" t="s">
        <v>2626</v>
      </c>
      <c r="AX1412" s="1">
        <v>5</v>
      </c>
      <c r="BC1412" s="1">
        <v>1</v>
      </c>
      <c r="BD1412" s="1">
        <v>7</v>
      </c>
      <c r="BE1412" s="1">
        <v>2</v>
      </c>
      <c r="BF1412" s="296">
        <v>6511935</v>
      </c>
    </row>
    <row r="1413" spans="1:58" x14ac:dyDescent="0.3">
      <c r="A1413" s="273">
        <f t="shared" si="71"/>
        <v>25781269</v>
      </c>
      <c r="B1413" s="1" t="s">
        <v>2621</v>
      </c>
      <c r="C1413" s="282">
        <v>42268290</v>
      </c>
      <c r="D1413" s="149">
        <v>141105</v>
      </c>
      <c r="E1413" s="149">
        <v>4</v>
      </c>
      <c r="F1413" s="149" t="s">
        <v>2859</v>
      </c>
      <c r="G1413" s="283">
        <v>43545</v>
      </c>
      <c r="H1413" s="283">
        <v>46477</v>
      </c>
      <c r="I1413" s="149">
        <v>0</v>
      </c>
      <c r="J1413" s="149">
        <v>1</v>
      </c>
      <c r="K1413" s="149">
        <v>41</v>
      </c>
      <c r="L1413" s="149">
        <v>30</v>
      </c>
      <c r="M1413" s="149">
        <v>2</v>
      </c>
      <c r="N1413" s="149">
        <v>11.16</v>
      </c>
      <c r="O1413" s="149">
        <v>11.74</v>
      </c>
      <c r="P1413" s="149">
        <v>64032848</v>
      </c>
      <c r="Q1413" s="149">
        <v>763378</v>
      </c>
      <c r="R1413" s="149">
        <v>46346597</v>
      </c>
      <c r="S1413" s="149">
        <v>0</v>
      </c>
      <c r="T1413" s="149">
        <v>0</v>
      </c>
      <c r="U1413" s="149">
        <v>91126612</v>
      </c>
      <c r="V1413" s="149">
        <v>43585</v>
      </c>
      <c r="W1413" s="149">
        <v>0</v>
      </c>
      <c r="X1413" s="149">
        <v>0</v>
      </c>
      <c r="Y1413" s="149">
        <v>0</v>
      </c>
      <c r="Z1413" s="149" t="s">
        <v>5089</v>
      </c>
      <c r="AA1413" s="149" t="s">
        <v>3609</v>
      </c>
      <c r="AB1413" s="283">
        <v>44651</v>
      </c>
      <c r="AC1413" s="149">
        <v>2</v>
      </c>
      <c r="AD1413" s="149" t="s">
        <v>2623</v>
      </c>
      <c r="AE1413" s="149">
        <v>1</v>
      </c>
      <c r="AF1413" s="149">
        <v>30</v>
      </c>
      <c r="AG1413" s="149">
        <v>0</v>
      </c>
      <c r="AH1413" s="149"/>
      <c r="AI1413" s="149"/>
      <c r="AJ1413" s="149"/>
      <c r="AK1413" s="149"/>
      <c r="AL1413" s="149"/>
      <c r="AM1413" s="149"/>
      <c r="AN1413" s="149">
        <v>1</v>
      </c>
      <c r="AO1413" s="149">
        <v>1</v>
      </c>
      <c r="AP1413" s="149"/>
      <c r="AQ1413" s="149"/>
      <c r="AR1413" s="284">
        <v>2484878</v>
      </c>
      <c r="AS1413" s="1" t="s">
        <v>2624</v>
      </c>
      <c r="AT1413" s="1">
        <v>0</v>
      </c>
      <c r="AU1413" s="1">
        <v>0</v>
      </c>
      <c r="AV1413" s="1" t="s">
        <v>2625</v>
      </c>
      <c r="AW1413" s="1" t="s">
        <v>2626</v>
      </c>
      <c r="AX1413" s="1">
        <v>5</v>
      </c>
      <c r="BC1413" s="1">
        <v>1</v>
      </c>
      <c r="BD1413" s="1">
        <v>7</v>
      </c>
      <c r="BE1413" s="1">
        <v>2</v>
      </c>
      <c r="BF1413" s="296">
        <v>18080450</v>
      </c>
    </row>
    <row r="1414" spans="1:58" x14ac:dyDescent="0.3">
      <c r="A1414" s="273">
        <f t="shared" si="71"/>
        <v>0</v>
      </c>
      <c r="B1414" s="1" t="s">
        <v>2621</v>
      </c>
      <c r="C1414" s="274">
        <v>42268904</v>
      </c>
      <c r="D1414" s="1">
        <v>144105</v>
      </c>
      <c r="E1414" s="1">
        <v>4</v>
      </c>
      <c r="F1414" s="1" t="s">
        <v>4210</v>
      </c>
      <c r="G1414" s="275">
        <v>44102</v>
      </c>
      <c r="H1414" s="275">
        <v>45199</v>
      </c>
      <c r="I1414" s="1">
        <v>0</v>
      </c>
      <c r="J1414" s="1">
        <v>1</v>
      </c>
      <c r="K1414" s="1">
        <v>21</v>
      </c>
      <c r="L1414" s="1">
        <v>30</v>
      </c>
      <c r="M1414" s="1">
        <v>2</v>
      </c>
      <c r="N1414" s="1">
        <v>7.4</v>
      </c>
      <c r="O1414" s="1">
        <v>7.66</v>
      </c>
      <c r="P1414" s="1">
        <v>26036978</v>
      </c>
      <c r="Q1414" s="1">
        <v>671941</v>
      </c>
      <c r="R1414" s="1">
        <v>13285018</v>
      </c>
      <c r="S1414" s="1">
        <v>0</v>
      </c>
      <c r="T1414" s="1">
        <v>0</v>
      </c>
      <c r="U1414" s="1">
        <v>0</v>
      </c>
      <c r="W1414" s="1">
        <v>0</v>
      </c>
      <c r="X1414" s="1">
        <v>0</v>
      </c>
      <c r="Y1414" s="1">
        <v>0</v>
      </c>
      <c r="Z1414" s="1" t="s">
        <v>2635</v>
      </c>
      <c r="AA1414" s="1" t="s">
        <v>3609</v>
      </c>
      <c r="AB1414" s="275">
        <v>44651</v>
      </c>
      <c r="AC1414" s="1">
        <v>1</v>
      </c>
      <c r="AD1414" s="1" t="s">
        <v>2623</v>
      </c>
      <c r="AE1414" s="1">
        <v>1</v>
      </c>
      <c r="AF1414" s="1">
        <v>30</v>
      </c>
      <c r="AG1414" s="1">
        <v>0</v>
      </c>
      <c r="AN1414" s="1">
        <v>1</v>
      </c>
      <c r="AO1414" s="1">
        <v>1</v>
      </c>
      <c r="AR1414" s="276">
        <v>2862311</v>
      </c>
      <c r="AS1414" s="1" t="s">
        <v>2624</v>
      </c>
      <c r="AT1414" s="1">
        <v>0</v>
      </c>
      <c r="AU1414" s="1">
        <v>0</v>
      </c>
      <c r="AV1414" s="1" t="s">
        <v>2625</v>
      </c>
      <c r="AW1414" s="1" t="s">
        <v>2626</v>
      </c>
      <c r="AX1414" s="1">
        <v>5</v>
      </c>
      <c r="BC1414" s="1">
        <v>1</v>
      </c>
      <c r="BD1414" s="1">
        <v>7</v>
      </c>
      <c r="BE1414" s="1">
        <v>2</v>
      </c>
      <c r="BF1414" s="296">
        <v>21826424</v>
      </c>
    </row>
    <row r="1415" spans="1:58" x14ac:dyDescent="0.3">
      <c r="A1415" s="273">
        <f t="shared" si="71"/>
        <v>58152767.689449877</v>
      </c>
      <c r="B1415" s="1" t="s">
        <v>2621</v>
      </c>
      <c r="C1415" s="274">
        <v>42272700</v>
      </c>
      <c r="D1415" s="1">
        <v>141105</v>
      </c>
      <c r="E1415" s="1">
        <v>4</v>
      </c>
      <c r="F1415" s="1" t="s">
        <v>5685</v>
      </c>
      <c r="G1415" s="275">
        <v>44579</v>
      </c>
      <c r="H1415" s="275">
        <v>47149</v>
      </c>
      <c r="I1415" s="1">
        <v>0</v>
      </c>
      <c r="J1415" s="1">
        <v>1</v>
      </c>
      <c r="K1415" s="1">
        <v>2</v>
      </c>
      <c r="L1415" s="1">
        <v>30</v>
      </c>
      <c r="M1415" s="1">
        <v>2</v>
      </c>
      <c r="N1415" s="1">
        <v>9</v>
      </c>
      <c r="O1415" s="1">
        <v>9.3800000000000008</v>
      </c>
      <c r="P1415" s="1">
        <v>73590574</v>
      </c>
      <c r="Q1415" s="1">
        <v>1199118</v>
      </c>
      <c r="R1415" s="1">
        <v>72340771</v>
      </c>
      <c r="S1415" s="1">
        <v>0</v>
      </c>
      <c r="T1415" s="1">
        <v>0</v>
      </c>
      <c r="U1415" s="1">
        <v>265457760</v>
      </c>
      <c r="V1415" s="1">
        <v>44500</v>
      </c>
      <c r="W1415" s="1">
        <v>0</v>
      </c>
      <c r="X1415" s="1">
        <v>0</v>
      </c>
      <c r="Y1415" s="1">
        <v>0</v>
      </c>
      <c r="AB1415" s="275">
        <v>44651</v>
      </c>
      <c r="AC1415" s="1">
        <v>2</v>
      </c>
      <c r="AD1415" s="1" t="s">
        <v>2623</v>
      </c>
      <c r="AE1415" s="1">
        <v>1</v>
      </c>
      <c r="AF1415" s="1">
        <v>30</v>
      </c>
      <c r="AG1415" s="1">
        <v>0</v>
      </c>
      <c r="AN1415" s="1">
        <v>1</v>
      </c>
      <c r="AO1415" s="1">
        <v>1</v>
      </c>
      <c r="AR1415" s="276">
        <v>1665543.52</v>
      </c>
      <c r="AS1415" s="1" t="s">
        <v>2632</v>
      </c>
      <c r="AT1415" s="1">
        <v>0</v>
      </c>
      <c r="AU1415" s="1">
        <v>0</v>
      </c>
      <c r="AV1415" s="1" t="s">
        <v>2625</v>
      </c>
      <c r="AW1415" s="1" t="s">
        <v>2626</v>
      </c>
      <c r="AX1415" s="1">
        <v>5</v>
      </c>
      <c r="BC1415" s="1">
        <v>1</v>
      </c>
      <c r="BD1415" s="1">
        <v>7</v>
      </c>
      <c r="BE1415" s="1">
        <v>2</v>
      </c>
      <c r="BF1415" s="296">
        <v>12522459.790550126</v>
      </c>
    </row>
    <row r="1416" spans="1:58" x14ac:dyDescent="0.3">
      <c r="A1416" s="273">
        <f t="shared" si="71"/>
        <v>17225212.310550127</v>
      </c>
      <c r="B1416" s="1" t="s">
        <v>2621</v>
      </c>
      <c r="C1416" s="274">
        <v>42272700</v>
      </c>
      <c r="D1416" s="1">
        <v>144205</v>
      </c>
      <c r="E1416" s="1">
        <v>4</v>
      </c>
      <c r="F1416" s="1" t="s">
        <v>4881</v>
      </c>
      <c r="G1416" s="275">
        <v>44313</v>
      </c>
      <c r="H1416" s="275">
        <v>45777</v>
      </c>
      <c r="I1416" s="1">
        <v>0</v>
      </c>
      <c r="J1416" s="1">
        <v>1</v>
      </c>
      <c r="K1416" s="1">
        <v>13</v>
      </c>
      <c r="L1416" s="1">
        <v>30</v>
      </c>
      <c r="M1416" s="1">
        <v>2</v>
      </c>
      <c r="N1416" s="1">
        <v>9</v>
      </c>
      <c r="O1416" s="1">
        <v>9.3800000000000008</v>
      </c>
      <c r="P1416" s="1">
        <v>26900237</v>
      </c>
      <c r="Q1416" s="1">
        <v>505866</v>
      </c>
      <c r="R1416" s="1">
        <v>21427727</v>
      </c>
      <c r="S1416" s="1">
        <v>0</v>
      </c>
      <c r="T1416" s="1">
        <v>0</v>
      </c>
      <c r="U1416" s="1">
        <v>0</v>
      </c>
      <c r="W1416" s="1">
        <v>0</v>
      </c>
      <c r="X1416" s="1">
        <v>0</v>
      </c>
      <c r="Y1416" s="1">
        <v>0</v>
      </c>
      <c r="Z1416" s="1" t="s">
        <v>2635</v>
      </c>
      <c r="AA1416" s="1" t="s">
        <v>2807</v>
      </c>
      <c r="AB1416" s="275">
        <v>44651</v>
      </c>
      <c r="AC1416" s="1">
        <v>1</v>
      </c>
      <c r="AD1416" s="1" t="s">
        <v>2623</v>
      </c>
      <c r="AE1416" s="1">
        <v>1</v>
      </c>
      <c r="AF1416" s="1">
        <v>30</v>
      </c>
      <c r="AG1416" s="1">
        <v>0</v>
      </c>
      <c r="AN1416" s="1">
        <v>1</v>
      </c>
      <c r="AO1416" s="1">
        <v>1</v>
      </c>
      <c r="AR1416" s="276">
        <v>493294.48</v>
      </c>
      <c r="AS1416" s="1" t="s">
        <v>2677</v>
      </c>
      <c r="AT1416" s="1">
        <v>0</v>
      </c>
      <c r="AU1416" s="1">
        <v>0</v>
      </c>
      <c r="AX1416" s="1">
        <v>5</v>
      </c>
      <c r="BC1416" s="1">
        <v>1</v>
      </c>
      <c r="BD1416" s="1">
        <v>7</v>
      </c>
      <c r="BE1416" s="1">
        <v>2</v>
      </c>
      <c r="BF1416" s="296">
        <v>3709220.2094498728</v>
      </c>
    </row>
    <row r="1417" spans="1:58" x14ac:dyDescent="0.3">
      <c r="A1417" s="273">
        <f t="shared" si="71"/>
        <v>46735544.24194555</v>
      </c>
      <c r="B1417" s="1" t="s">
        <v>2621</v>
      </c>
      <c r="C1417" s="274">
        <v>42274472</v>
      </c>
      <c r="D1417" s="1">
        <v>141105</v>
      </c>
      <c r="E1417" s="1">
        <v>4</v>
      </c>
      <c r="F1417" s="1" t="s">
        <v>3384</v>
      </c>
      <c r="G1417" s="275">
        <v>44104</v>
      </c>
      <c r="H1417" s="275">
        <v>46203</v>
      </c>
      <c r="I1417" s="1">
        <v>0</v>
      </c>
      <c r="J1417" s="1">
        <v>1</v>
      </c>
      <c r="K1417" s="1">
        <v>21</v>
      </c>
      <c r="L1417" s="1">
        <v>30</v>
      </c>
      <c r="M1417" s="1">
        <v>2</v>
      </c>
      <c r="N1417" s="1">
        <v>9.39</v>
      </c>
      <c r="O1417" s="1">
        <v>9.8000000000000007</v>
      </c>
      <c r="P1417" s="1">
        <v>110070224</v>
      </c>
      <c r="Q1417" s="1">
        <v>1061689</v>
      </c>
      <c r="R1417" s="1">
        <v>73782883</v>
      </c>
      <c r="S1417" s="1">
        <v>0</v>
      </c>
      <c r="T1417" s="1">
        <v>0</v>
      </c>
      <c r="U1417" s="1">
        <v>265158400</v>
      </c>
      <c r="V1417" s="1">
        <v>44074</v>
      </c>
      <c r="W1417" s="1">
        <v>0</v>
      </c>
      <c r="X1417" s="1">
        <v>0</v>
      </c>
      <c r="Y1417" s="1">
        <v>0</v>
      </c>
      <c r="Z1417" s="1" t="s">
        <v>5673</v>
      </c>
      <c r="AA1417" s="1" t="s">
        <v>2807</v>
      </c>
      <c r="AB1417" s="275">
        <v>44651</v>
      </c>
      <c r="AC1417" s="1">
        <v>2</v>
      </c>
      <c r="AD1417" s="1" t="s">
        <v>2623</v>
      </c>
      <c r="AE1417" s="1">
        <v>1</v>
      </c>
      <c r="AF1417" s="1">
        <v>30</v>
      </c>
      <c r="AG1417" s="1">
        <v>0</v>
      </c>
      <c r="AN1417" s="1">
        <v>1</v>
      </c>
      <c r="AO1417" s="1">
        <v>1</v>
      </c>
      <c r="AR1417" s="276">
        <v>3075251.01</v>
      </c>
      <c r="AS1417" s="1" t="s">
        <v>2632</v>
      </c>
      <c r="AT1417" s="1">
        <v>0</v>
      </c>
      <c r="AU1417" s="1">
        <v>0</v>
      </c>
      <c r="AV1417" s="1" t="s">
        <v>2625</v>
      </c>
      <c r="AW1417" s="1" t="s">
        <v>2626</v>
      </c>
      <c r="AX1417" s="1">
        <v>5</v>
      </c>
      <c r="BC1417" s="1">
        <v>1</v>
      </c>
      <c r="BD1417" s="1">
        <v>7</v>
      </c>
      <c r="BE1417" s="1">
        <v>2</v>
      </c>
      <c r="BF1417" s="296">
        <v>23972087.748054449</v>
      </c>
    </row>
    <row r="1418" spans="1:58" x14ac:dyDescent="0.3">
      <c r="A1418" s="273">
        <f t="shared" si="71"/>
        <v>7694105.3760181991</v>
      </c>
      <c r="B1418" s="1" t="s">
        <v>2621</v>
      </c>
      <c r="C1418" s="274">
        <v>42274472</v>
      </c>
      <c r="D1418" s="1">
        <v>144105</v>
      </c>
      <c r="E1418" s="1">
        <v>4</v>
      </c>
      <c r="F1418" s="1" t="s">
        <v>5820</v>
      </c>
      <c r="G1418" s="275">
        <v>44649</v>
      </c>
      <c r="H1418" s="275">
        <v>46477</v>
      </c>
      <c r="I1418" s="1">
        <v>0</v>
      </c>
      <c r="J1418" s="1">
        <v>1</v>
      </c>
      <c r="K1418" s="1">
        <v>0</v>
      </c>
      <c r="L1418" s="1">
        <v>30</v>
      </c>
      <c r="M1418" s="1">
        <v>2</v>
      </c>
      <c r="N1418" s="1">
        <v>9</v>
      </c>
      <c r="O1418" s="1">
        <v>9.3800000000000008</v>
      </c>
      <c r="P1418" s="1">
        <v>12146904</v>
      </c>
      <c r="Q1418" s="1">
        <v>254533</v>
      </c>
      <c r="R1418" s="1">
        <v>12146904</v>
      </c>
      <c r="S1418" s="1">
        <v>0</v>
      </c>
      <c r="T1418" s="1">
        <v>0</v>
      </c>
      <c r="U1418" s="1">
        <v>0</v>
      </c>
      <c r="W1418" s="1">
        <v>0</v>
      </c>
      <c r="X1418" s="1">
        <v>0</v>
      </c>
      <c r="Y1418" s="1">
        <v>0</v>
      </c>
      <c r="AB1418" s="275">
        <v>44649</v>
      </c>
      <c r="AC1418" s="1">
        <v>1</v>
      </c>
      <c r="AD1418" s="1" t="s">
        <v>2623</v>
      </c>
      <c r="AE1418" s="1">
        <v>1</v>
      </c>
      <c r="AF1418" s="1">
        <v>30</v>
      </c>
      <c r="AG1418" s="1">
        <v>0</v>
      </c>
      <c r="AN1418" s="1">
        <v>1</v>
      </c>
      <c r="AO1418" s="1">
        <v>1</v>
      </c>
      <c r="AR1418" s="276">
        <v>506264.73</v>
      </c>
      <c r="AS1418" s="1" t="s">
        <v>2624</v>
      </c>
      <c r="AT1418" s="1">
        <v>0</v>
      </c>
      <c r="AU1418" s="1">
        <v>0</v>
      </c>
      <c r="AV1418" s="1" t="s">
        <v>2625</v>
      </c>
      <c r="AW1418" s="1" t="s">
        <v>2626</v>
      </c>
      <c r="AX1418" s="1">
        <v>5</v>
      </c>
      <c r="BC1418" s="1">
        <v>1</v>
      </c>
      <c r="BD1418" s="1">
        <v>7</v>
      </c>
      <c r="BE1418" s="1">
        <v>2</v>
      </c>
      <c r="BF1418" s="296">
        <v>3946533.8939818004</v>
      </c>
    </row>
    <row r="1419" spans="1:58" x14ac:dyDescent="0.3">
      <c r="A1419" s="273">
        <f t="shared" si="71"/>
        <v>2233607.7638223688</v>
      </c>
      <c r="B1419" s="1" t="s">
        <v>2621</v>
      </c>
      <c r="C1419" s="274">
        <v>42274472</v>
      </c>
      <c r="D1419" s="1">
        <v>144205</v>
      </c>
      <c r="E1419" s="1">
        <v>4</v>
      </c>
      <c r="F1419" s="1" t="s">
        <v>4315</v>
      </c>
      <c r="G1419" s="275">
        <v>44327</v>
      </c>
      <c r="H1419" s="275">
        <v>44895</v>
      </c>
      <c r="I1419" s="1">
        <v>0</v>
      </c>
      <c r="J1419" s="1">
        <v>1</v>
      </c>
      <c r="K1419" s="1">
        <v>10</v>
      </c>
      <c r="L1419" s="1">
        <v>30</v>
      </c>
      <c r="M1419" s="1">
        <v>2</v>
      </c>
      <c r="N1419" s="1">
        <v>9</v>
      </c>
      <c r="O1419" s="1">
        <v>9.3800000000000008</v>
      </c>
      <c r="P1419" s="1">
        <v>11056034</v>
      </c>
      <c r="Q1419" s="1">
        <v>507140</v>
      </c>
      <c r="R1419" s="1">
        <v>3526428</v>
      </c>
      <c r="S1419" s="1">
        <v>0</v>
      </c>
      <c r="T1419" s="1">
        <v>0</v>
      </c>
      <c r="U1419" s="1">
        <v>0</v>
      </c>
      <c r="W1419" s="1">
        <v>0</v>
      </c>
      <c r="X1419" s="1">
        <v>0</v>
      </c>
      <c r="Y1419" s="1">
        <v>0</v>
      </c>
      <c r="AB1419" s="275">
        <v>44651</v>
      </c>
      <c r="AC1419" s="1">
        <v>1</v>
      </c>
      <c r="AD1419" s="1" t="s">
        <v>2623</v>
      </c>
      <c r="AE1419" s="1">
        <v>1</v>
      </c>
      <c r="AF1419" s="1">
        <v>30</v>
      </c>
      <c r="AG1419" s="1">
        <v>0</v>
      </c>
      <c r="AN1419" s="1">
        <v>1</v>
      </c>
      <c r="AO1419" s="1">
        <v>1</v>
      </c>
      <c r="AR1419" s="276">
        <v>147082.39000000001</v>
      </c>
      <c r="AS1419" s="1" t="s">
        <v>2657</v>
      </c>
      <c r="AT1419" s="1">
        <v>0</v>
      </c>
      <c r="AU1419" s="1">
        <v>0</v>
      </c>
      <c r="AX1419" s="1">
        <v>5</v>
      </c>
      <c r="BC1419" s="1">
        <v>1</v>
      </c>
      <c r="BD1419" s="1">
        <v>7</v>
      </c>
      <c r="BE1419" s="1">
        <v>2</v>
      </c>
      <c r="BF1419" s="296">
        <v>1145737.8461776311</v>
      </c>
    </row>
    <row r="1420" spans="1:58" x14ac:dyDescent="0.3">
      <c r="A1420" s="273">
        <f t="shared" si="71"/>
        <v>128547.64964347951</v>
      </c>
      <c r="B1420" s="1" t="s">
        <v>2621</v>
      </c>
      <c r="C1420" s="274">
        <v>42274472</v>
      </c>
      <c r="D1420" s="1">
        <v>144205</v>
      </c>
      <c r="E1420" s="1">
        <v>4</v>
      </c>
      <c r="F1420" s="1" t="s">
        <v>6315</v>
      </c>
      <c r="G1420" s="275">
        <v>44636</v>
      </c>
      <c r="H1420" s="275">
        <v>45382</v>
      </c>
      <c r="I1420" s="1">
        <v>0</v>
      </c>
      <c r="J1420" s="1">
        <v>1</v>
      </c>
      <c r="K1420" s="1">
        <v>0</v>
      </c>
      <c r="L1420" s="1">
        <v>30</v>
      </c>
      <c r="M1420" s="1">
        <v>2</v>
      </c>
      <c r="N1420" s="1">
        <v>17.7</v>
      </c>
      <c r="O1420" s="1">
        <v>19.21</v>
      </c>
      <c r="P1420" s="1">
        <v>202745</v>
      </c>
      <c r="Q1420" s="1">
        <v>10132</v>
      </c>
      <c r="R1420" s="1">
        <v>202745</v>
      </c>
      <c r="S1420" s="1">
        <v>1396</v>
      </c>
      <c r="T1420" s="1">
        <v>0</v>
      </c>
      <c r="U1420" s="1">
        <v>0</v>
      </c>
      <c r="W1420" s="1">
        <v>0</v>
      </c>
      <c r="X1420" s="1">
        <v>0</v>
      </c>
      <c r="Y1420" s="1">
        <v>0</v>
      </c>
      <c r="AB1420" s="275">
        <v>44636</v>
      </c>
      <c r="AC1420" s="1">
        <v>1</v>
      </c>
      <c r="AD1420" s="1" t="s">
        <v>2623</v>
      </c>
      <c r="AE1420" s="1">
        <v>1</v>
      </c>
      <c r="AF1420" s="1">
        <v>30</v>
      </c>
      <c r="AG1420" s="1">
        <v>0</v>
      </c>
      <c r="AN1420" s="1">
        <v>1</v>
      </c>
      <c r="AO1420" s="1">
        <v>1</v>
      </c>
      <c r="AR1420" s="276">
        <v>8325.42</v>
      </c>
      <c r="AS1420" s="1" t="s">
        <v>2657</v>
      </c>
      <c r="AT1420" s="1">
        <v>0</v>
      </c>
      <c r="AU1420" s="1">
        <v>0</v>
      </c>
      <c r="AX1420" s="1">
        <v>5</v>
      </c>
      <c r="BC1420" s="1">
        <v>1</v>
      </c>
      <c r="BD1420" s="1">
        <v>7</v>
      </c>
      <c r="BE1420" s="1">
        <v>2</v>
      </c>
      <c r="BF1420" s="296">
        <v>65871.930356520475</v>
      </c>
    </row>
    <row r="1421" spans="1:58" x14ac:dyDescent="0.3">
      <c r="A1421" s="273">
        <f t="shared" si="71"/>
        <v>63149.030612335468</v>
      </c>
      <c r="B1421" s="1" t="s">
        <v>2621</v>
      </c>
      <c r="C1421" s="274">
        <v>42274472</v>
      </c>
      <c r="D1421" s="1">
        <v>144205</v>
      </c>
      <c r="E1421" s="1">
        <v>4</v>
      </c>
      <c r="F1421" s="1" t="s">
        <v>6316</v>
      </c>
      <c r="G1421" s="275">
        <v>44636</v>
      </c>
      <c r="H1421" s="275">
        <v>45382</v>
      </c>
      <c r="I1421" s="1">
        <v>0</v>
      </c>
      <c r="J1421" s="1">
        <v>1</v>
      </c>
      <c r="K1421" s="1">
        <v>0</v>
      </c>
      <c r="L1421" s="1">
        <v>30</v>
      </c>
      <c r="M1421" s="1">
        <v>2</v>
      </c>
      <c r="N1421" s="1">
        <v>17.690000000000001</v>
      </c>
      <c r="O1421" s="1">
        <v>19.2</v>
      </c>
      <c r="P1421" s="1">
        <v>100000</v>
      </c>
      <c r="Q1421" s="1">
        <v>4997</v>
      </c>
      <c r="R1421" s="1">
        <v>100000</v>
      </c>
      <c r="S1421" s="1">
        <v>688</v>
      </c>
      <c r="T1421" s="1">
        <v>0</v>
      </c>
      <c r="U1421" s="1">
        <v>0</v>
      </c>
      <c r="W1421" s="1">
        <v>0</v>
      </c>
      <c r="X1421" s="1">
        <v>0</v>
      </c>
      <c r="Y1421" s="1">
        <v>0</v>
      </c>
      <c r="AB1421" s="275">
        <v>44636</v>
      </c>
      <c r="AC1421" s="1">
        <v>1</v>
      </c>
      <c r="AD1421" s="1" t="s">
        <v>2623</v>
      </c>
      <c r="AE1421" s="1">
        <v>1</v>
      </c>
      <c r="AF1421" s="1">
        <v>30</v>
      </c>
      <c r="AG1421" s="1">
        <v>0</v>
      </c>
      <c r="AN1421" s="1">
        <v>1</v>
      </c>
      <c r="AO1421" s="1">
        <v>1</v>
      </c>
      <c r="AR1421" s="276">
        <v>4360.93</v>
      </c>
      <c r="AS1421" s="1" t="s">
        <v>2657</v>
      </c>
      <c r="AT1421" s="1">
        <v>0</v>
      </c>
      <c r="AU1421" s="1">
        <v>0</v>
      </c>
      <c r="AX1421" s="1">
        <v>5</v>
      </c>
      <c r="BC1421" s="1">
        <v>1</v>
      </c>
      <c r="BD1421" s="1">
        <v>7</v>
      </c>
      <c r="BE1421" s="1">
        <v>2</v>
      </c>
      <c r="BF1421" s="296">
        <v>32490.039387664543</v>
      </c>
    </row>
    <row r="1422" spans="1:58" x14ac:dyDescent="0.3">
      <c r="A1422" s="273">
        <f t="shared" si="71"/>
        <v>1900417.538370064</v>
      </c>
      <c r="B1422" s="1" t="s">
        <v>2621</v>
      </c>
      <c r="C1422" s="274">
        <v>42274472</v>
      </c>
      <c r="D1422" s="1">
        <v>144205</v>
      </c>
      <c r="E1422" s="1">
        <v>4</v>
      </c>
      <c r="F1422" s="1" t="s">
        <v>6322</v>
      </c>
      <c r="G1422" s="275">
        <v>44636</v>
      </c>
      <c r="H1422" s="275">
        <v>45382</v>
      </c>
      <c r="I1422" s="1">
        <v>0</v>
      </c>
      <c r="J1422" s="1">
        <v>1</v>
      </c>
      <c r="K1422" s="1">
        <v>0</v>
      </c>
      <c r="L1422" s="1">
        <v>30</v>
      </c>
      <c r="M1422" s="1">
        <v>2</v>
      </c>
      <c r="N1422" s="1">
        <v>17.690000000000001</v>
      </c>
      <c r="O1422" s="1">
        <v>19.2</v>
      </c>
      <c r="P1422" s="1">
        <v>3000000</v>
      </c>
      <c r="Q1422" s="1">
        <v>149922</v>
      </c>
      <c r="R1422" s="1">
        <v>3000000</v>
      </c>
      <c r="S1422" s="1">
        <v>20650</v>
      </c>
      <c r="T1422" s="1">
        <v>0</v>
      </c>
      <c r="U1422" s="1">
        <v>0</v>
      </c>
      <c r="W1422" s="1">
        <v>0</v>
      </c>
      <c r="X1422" s="1">
        <v>0</v>
      </c>
      <c r="Y1422" s="1">
        <v>0</v>
      </c>
      <c r="AB1422" s="275">
        <v>44636</v>
      </c>
      <c r="AC1422" s="1">
        <v>1</v>
      </c>
      <c r="AD1422" s="1" t="s">
        <v>2623</v>
      </c>
      <c r="AE1422" s="1">
        <v>1</v>
      </c>
      <c r="AF1422" s="1">
        <v>30</v>
      </c>
      <c r="AG1422" s="1">
        <v>0</v>
      </c>
      <c r="AN1422" s="1">
        <v>1</v>
      </c>
      <c r="AO1422" s="1">
        <v>1</v>
      </c>
      <c r="AR1422" s="276">
        <v>124881.28</v>
      </c>
      <c r="AS1422" s="1" t="s">
        <v>2657</v>
      </c>
      <c r="AT1422" s="1">
        <v>0</v>
      </c>
      <c r="AU1422" s="1">
        <v>0</v>
      </c>
      <c r="AX1422" s="1">
        <v>5</v>
      </c>
      <c r="BC1422" s="1">
        <v>1</v>
      </c>
      <c r="BD1422" s="1">
        <v>7</v>
      </c>
      <c r="BE1422" s="1">
        <v>2</v>
      </c>
      <c r="BF1422" s="296">
        <v>974701.18162993621</v>
      </c>
    </row>
    <row r="1423" spans="1:58" x14ac:dyDescent="0.3">
      <c r="A1423" s="273">
        <f t="shared" si="71"/>
        <v>74904.373522555834</v>
      </c>
      <c r="B1423" s="1" t="s">
        <v>2621</v>
      </c>
      <c r="C1423" s="274">
        <v>42274472</v>
      </c>
      <c r="D1423" s="1">
        <v>144205</v>
      </c>
      <c r="E1423" s="1">
        <v>4</v>
      </c>
      <c r="F1423" s="1" t="s">
        <v>6323</v>
      </c>
      <c r="G1423" s="275">
        <v>44636</v>
      </c>
      <c r="H1423" s="275">
        <v>45382</v>
      </c>
      <c r="I1423" s="1">
        <v>0</v>
      </c>
      <c r="J1423" s="1">
        <v>1</v>
      </c>
      <c r="K1423" s="1">
        <v>0</v>
      </c>
      <c r="L1423" s="1">
        <v>30</v>
      </c>
      <c r="M1423" s="1">
        <v>2</v>
      </c>
      <c r="N1423" s="1">
        <v>17.690000000000001</v>
      </c>
      <c r="O1423" s="1">
        <v>19.2</v>
      </c>
      <c r="P1423" s="1">
        <v>118000</v>
      </c>
      <c r="Q1423" s="1">
        <v>5897</v>
      </c>
      <c r="R1423" s="1">
        <v>118000</v>
      </c>
      <c r="S1423" s="1">
        <v>812</v>
      </c>
      <c r="T1423" s="1">
        <v>0</v>
      </c>
      <c r="U1423" s="1">
        <v>0</v>
      </c>
      <c r="V1423" s="275"/>
      <c r="W1423" s="1">
        <v>0</v>
      </c>
      <c r="X1423" s="1">
        <v>0</v>
      </c>
      <c r="Y1423" s="1">
        <v>0</v>
      </c>
      <c r="AB1423" s="275">
        <v>44636</v>
      </c>
      <c r="AC1423" s="1">
        <v>1</v>
      </c>
      <c r="AD1423" s="1" t="s">
        <v>2623</v>
      </c>
      <c r="AE1423" s="1">
        <v>1</v>
      </c>
      <c r="AF1423" s="1">
        <v>30</v>
      </c>
      <c r="AG1423" s="1">
        <v>0</v>
      </c>
      <c r="AN1423" s="1">
        <v>1</v>
      </c>
      <c r="AO1423" s="1">
        <v>1</v>
      </c>
      <c r="AR1423" s="276">
        <v>4757.38</v>
      </c>
      <c r="AS1423" s="1" t="s">
        <v>2657</v>
      </c>
      <c r="AT1423" s="1">
        <v>0</v>
      </c>
      <c r="AU1423" s="1">
        <v>0</v>
      </c>
      <c r="AX1423" s="1">
        <v>5</v>
      </c>
      <c r="BC1423" s="1">
        <v>1</v>
      </c>
      <c r="BD1423" s="1">
        <v>7</v>
      </c>
      <c r="BE1423" s="1">
        <v>2</v>
      </c>
      <c r="BF1423" s="296">
        <v>38338.246477444161</v>
      </c>
    </row>
    <row r="1424" spans="1:58" x14ac:dyDescent="0.3">
      <c r="A1424" s="273">
        <f t="shared" si="71"/>
        <v>81326.429544401719</v>
      </c>
      <c r="B1424" s="1" t="s">
        <v>2621</v>
      </c>
      <c r="C1424" s="274">
        <v>42274472</v>
      </c>
      <c r="D1424" s="1">
        <v>144205</v>
      </c>
      <c r="E1424" s="1">
        <v>4</v>
      </c>
      <c r="F1424" s="1" t="s">
        <v>6358</v>
      </c>
      <c r="G1424" s="275">
        <v>44643</v>
      </c>
      <c r="H1424" s="275">
        <v>45382</v>
      </c>
      <c r="I1424" s="1">
        <v>0</v>
      </c>
      <c r="J1424" s="1">
        <v>1</v>
      </c>
      <c r="K1424" s="1">
        <v>0</v>
      </c>
      <c r="L1424" s="1">
        <v>30</v>
      </c>
      <c r="M1424" s="1">
        <v>2</v>
      </c>
      <c r="N1424" s="1">
        <v>17.7</v>
      </c>
      <c r="O1424" s="1">
        <v>19.2</v>
      </c>
      <c r="P1424" s="1">
        <v>128100</v>
      </c>
      <c r="Q1424" s="1">
        <v>6402</v>
      </c>
      <c r="R1424" s="1">
        <v>128100</v>
      </c>
      <c r="S1424" s="1">
        <v>441</v>
      </c>
      <c r="T1424" s="1">
        <v>0</v>
      </c>
      <c r="U1424" s="1">
        <v>0</v>
      </c>
      <c r="W1424" s="1">
        <v>0</v>
      </c>
      <c r="X1424" s="1">
        <v>0</v>
      </c>
      <c r="Y1424" s="1">
        <v>0</v>
      </c>
      <c r="AB1424" s="275">
        <v>44643</v>
      </c>
      <c r="AC1424" s="1">
        <v>1</v>
      </c>
      <c r="AD1424" s="1" t="s">
        <v>2623</v>
      </c>
      <c r="AE1424" s="1">
        <v>1</v>
      </c>
      <c r="AF1424" s="1">
        <v>30</v>
      </c>
      <c r="AG1424" s="1">
        <v>0</v>
      </c>
      <c r="AN1424" s="1">
        <v>1</v>
      </c>
      <c r="AO1424" s="1">
        <v>1</v>
      </c>
      <c r="AR1424" s="276">
        <v>5153.83</v>
      </c>
      <c r="AS1424" s="1" t="s">
        <v>2657</v>
      </c>
      <c r="AT1424" s="1">
        <v>0</v>
      </c>
      <c r="AU1424" s="1">
        <v>0</v>
      </c>
      <c r="AX1424" s="1">
        <v>5</v>
      </c>
      <c r="BC1424" s="1">
        <v>1</v>
      </c>
      <c r="BD1424" s="1">
        <v>7</v>
      </c>
      <c r="BE1424" s="1">
        <v>2</v>
      </c>
      <c r="BF1424" s="296">
        <v>41619.740455598279</v>
      </c>
    </row>
    <row r="1425" spans="1:58" x14ac:dyDescent="0.3">
      <c r="A1425" s="273">
        <f t="shared" si="71"/>
        <v>168522.51710163482</v>
      </c>
      <c r="B1425" s="1" t="s">
        <v>2621</v>
      </c>
      <c r="C1425" s="274">
        <v>42274472</v>
      </c>
      <c r="D1425" s="1">
        <v>144205</v>
      </c>
      <c r="E1425" s="1">
        <v>4</v>
      </c>
      <c r="F1425" s="1" t="s">
        <v>6485</v>
      </c>
      <c r="G1425" s="275">
        <v>44639</v>
      </c>
      <c r="H1425" s="275">
        <v>45382</v>
      </c>
      <c r="I1425" s="1">
        <v>0</v>
      </c>
      <c r="J1425" s="1">
        <v>1</v>
      </c>
      <c r="K1425" s="1">
        <v>0</v>
      </c>
      <c r="L1425" s="1">
        <v>30</v>
      </c>
      <c r="M1425" s="1">
        <v>2</v>
      </c>
      <c r="N1425" s="1">
        <v>17.7</v>
      </c>
      <c r="O1425" s="1">
        <v>19.2</v>
      </c>
      <c r="P1425" s="1">
        <v>266069</v>
      </c>
      <c r="Q1425" s="1">
        <v>13297</v>
      </c>
      <c r="R1425" s="1">
        <v>266069</v>
      </c>
      <c r="S1425" s="1">
        <v>1439</v>
      </c>
      <c r="T1425" s="1">
        <v>0</v>
      </c>
      <c r="U1425" s="1">
        <v>0</v>
      </c>
      <c r="W1425" s="1">
        <v>0</v>
      </c>
      <c r="X1425" s="1">
        <v>0</v>
      </c>
      <c r="Y1425" s="1">
        <v>0</v>
      </c>
      <c r="AB1425" s="275">
        <v>44639</v>
      </c>
      <c r="AC1425" s="1">
        <v>1</v>
      </c>
      <c r="AD1425" s="1" t="s">
        <v>2623</v>
      </c>
      <c r="AE1425" s="1">
        <v>1</v>
      </c>
      <c r="AF1425" s="1">
        <v>30</v>
      </c>
      <c r="AG1425" s="1">
        <v>0</v>
      </c>
      <c r="AN1425" s="1">
        <v>1</v>
      </c>
      <c r="AO1425" s="1">
        <v>1</v>
      </c>
      <c r="AR1425" s="276">
        <v>11100.56</v>
      </c>
      <c r="AS1425" s="1" t="s">
        <v>2657</v>
      </c>
      <c r="AT1425" s="1">
        <v>0</v>
      </c>
      <c r="AU1425" s="1">
        <v>0</v>
      </c>
      <c r="AX1425" s="1">
        <v>5</v>
      </c>
      <c r="BC1425" s="1">
        <v>1</v>
      </c>
      <c r="BD1425" s="1">
        <v>7</v>
      </c>
      <c r="BE1425" s="1">
        <v>2</v>
      </c>
      <c r="BF1425" s="296">
        <v>86445.92289836517</v>
      </c>
    </row>
    <row r="1426" spans="1:58" x14ac:dyDescent="0.3">
      <c r="A1426" s="273">
        <f t="shared" si="71"/>
        <v>1172156.0894194066</v>
      </c>
      <c r="B1426" s="1" t="s">
        <v>2621</v>
      </c>
      <c r="C1426" s="274">
        <v>42274472</v>
      </c>
      <c r="D1426" s="1">
        <v>144205</v>
      </c>
      <c r="E1426" s="1">
        <v>4</v>
      </c>
      <c r="F1426" s="1" t="s">
        <v>6516</v>
      </c>
      <c r="G1426" s="275">
        <v>44646</v>
      </c>
      <c r="H1426" s="275">
        <v>45382</v>
      </c>
      <c r="I1426" s="1">
        <v>0</v>
      </c>
      <c r="J1426" s="1">
        <v>1</v>
      </c>
      <c r="K1426" s="1">
        <v>0</v>
      </c>
      <c r="L1426" s="1">
        <v>30</v>
      </c>
      <c r="M1426" s="1">
        <v>2</v>
      </c>
      <c r="N1426" s="1">
        <v>17.7</v>
      </c>
      <c r="O1426" s="1">
        <v>19.2</v>
      </c>
      <c r="P1426" s="1">
        <v>1850784</v>
      </c>
      <c r="Q1426" s="1">
        <v>92491</v>
      </c>
      <c r="R1426" s="1">
        <v>1850784</v>
      </c>
      <c r="S1426" s="1">
        <v>3640</v>
      </c>
      <c r="T1426" s="1">
        <v>0</v>
      </c>
      <c r="U1426" s="1">
        <v>0</v>
      </c>
      <c r="W1426" s="1">
        <v>0</v>
      </c>
      <c r="X1426" s="1">
        <v>0</v>
      </c>
      <c r="Y1426" s="1">
        <v>0</v>
      </c>
      <c r="AB1426" s="275">
        <v>44646</v>
      </c>
      <c r="AC1426" s="1">
        <v>1</v>
      </c>
      <c r="AD1426" s="1" t="s">
        <v>2623</v>
      </c>
      <c r="AE1426" s="1">
        <v>1</v>
      </c>
      <c r="AF1426" s="1">
        <v>30</v>
      </c>
      <c r="AG1426" s="1">
        <v>0</v>
      </c>
      <c r="AN1426" s="1">
        <v>1</v>
      </c>
      <c r="AO1426" s="1">
        <v>1</v>
      </c>
      <c r="AP1426" s="275"/>
      <c r="AR1426" s="276">
        <v>77307.460000000006</v>
      </c>
      <c r="AS1426" s="1" t="s">
        <v>2657</v>
      </c>
      <c r="AT1426" s="1">
        <v>0</v>
      </c>
      <c r="AU1426" s="1">
        <v>0</v>
      </c>
      <c r="AX1426" s="1">
        <v>5</v>
      </c>
      <c r="BC1426" s="1">
        <v>1</v>
      </c>
      <c r="BD1426" s="1">
        <v>7</v>
      </c>
      <c r="BE1426" s="1">
        <v>2</v>
      </c>
      <c r="BF1426" s="296">
        <v>601320.45058059343</v>
      </c>
    </row>
    <row r="1427" spans="1:58" x14ac:dyDescent="0.3">
      <c r="A1427" s="273">
        <f t="shared" si="71"/>
        <v>499651.88504892192</v>
      </c>
      <c r="B1427" s="1" t="s">
        <v>2621</v>
      </c>
      <c r="C1427" s="274">
        <v>42276877</v>
      </c>
      <c r="D1427" s="1">
        <v>144105</v>
      </c>
      <c r="E1427" s="1">
        <v>2</v>
      </c>
      <c r="F1427" s="1" t="s">
        <v>2861</v>
      </c>
      <c r="G1427" s="275">
        <v>42779</v>
      </c>
      <c r="H1427" s="275">
        <v>45077</v>
      </c>
      <c r="I1427" s="1">
        <v>0</v>
      </c>
      <c r="J1427" s="1">
        <v>1</v>
      </c>
      <c r="K1427" s="1">
        <v>35</v>
      </c>
      <c r="L1427" s="1">
        <v>30</v>
      </c>
      <c r="M1427" s="1">
        <v>2</v>
      </c>
      <c r="N1427" s="1">
        <v>7.07</v>
      </c>
      <c r="O1427" s="1">
        <v>7.31</v>
      </c>
      <c r="P1427" s="1">
        <v>11237561</v>
      </c>
      <c r="Q1427" s="1">
        <v>107149</v>
      </c>
      <c r="R1427" s="1">
        <v>1346427</v>
      </c>
      <c r="S1427" s="1">
        <v>0</v>
      </c>
      <c r="T1427" s="1">
        <v>0</v>
      </c>
      <c r="U1427" s="1">
        <v>0</v>
      </c>
      <c r="W1427" s="1">
        <v>0</v>
      </c>
      <c r="X1427" s="1">
        <v>0</v>
      </c>
      <c r="Y1427" s="1">
        <v>0</v>
      </c>
      <c r="AB1427" s="275">
        <v>44651</v>
      </c>
      <c r="AC1427" s="1">
        <v>1</v>
      </c>
      <c r="AD1427" s="1" t="s">
        <v>2623</v>
      </c>
      <c r="AE1427" s="1">
        <v>1</v>
      </c>
      <c r="AF1427" s="1">
        <v>30</v>
      </c>
      <c r="AG1427" s="1">
        <v>0</v>
      </c>
      <c r="AN1427" s="1">
        <v>1</v>
      </c>
      <c r="AO1427" s="1">
        <v>1</v>
      </c>
      <c r="AP1427" s="275">
        <v>44500</v>
      </c>
      <c r="AQ1427" s="1" t="s">
        <v>2629</v>
      </c>
      <c r="AR1427" s="276">
        <v>97228.76</v>
      </c>
      <c r="AS1427" s="1" t="s">
        <v>2624</v>
      </c>
      <c r="AT1427" s="1">
        <v>1</v>
      </c>
      <c r="AU1427" s="1">
        <v>0</v>
      </c>
      <c r="AV1427" s="1" t="s">
        <v>2625</v>
      </c>
      <c r="AW1427" s="1" t="s">
        <v>2626</v>
      </c>
      <c r="AX1427" s="1">
        <v>5</v>
      </c>
      <c r="BC1427" s="1">
        <v>1</v>
      </c>
      <c r="BD1427" s="1">
        <v>7</v>
      </c>
      <c r="BE1427" s="1">
        <v>2</v>
      </c>
      <c r="BF1427" s="296">
        <v>749546.35495107807</v>
      </c>
    </row>
    <row r="1428" spans="1:58" x14ac:dyDescent="0.3">
      <c r="A1428" s="273">
        <f t="shared" si="71"/>
        <v>10884073.464951077</v>
      </c>
      <c r="B1428" s="1" t="s">
        <v>2621</v>
      </c>
      <c r="C1428" s="274">
        <v>42276877</v>
      </c>
      <c r="D1428" s="1">
        <v>144105</v>
      </c>
      <c r="E1428" s="1">
        <v>4</v>
      </c>
      <c r="F1428" s="1" t="s">
        <v>5847</v>
      </c>
      <c r="G1428" s="275">
        <v>44609</v>
      </c>
      <c r="H1428" s="275">
        <v>46081</v>
      </c>
      <c r="I1428" s="1">
        <v>0</v>
      </c>
      <c r="J1428" s="1">
        <v>1</v>
      </c>
      <c r="K1428" s="1">
        <v>1</v>
      </c>
      <c r="L1428" s="1">
        <v>30</v>
      </c>
      <c r="M1428" s="1">
        <v>2</v>
      </c>
      <c r="N1428" s="1">
        <v>7.36</v>
      </c>
      <c r="O1428" s="1">
        <v>7.61</v>
      </c>
      <c r="P1428" s="1">
        <v>29613338</v>
      </c>
      <c r="Q1428" s="1">
        <v>470418</v>
      </c>
      <c r="R1428" s="1">
        <v>29334618</v>
      </c>
      <c r="S1428" s="1">
        <v>0</v>
      </c>
      <c r="T1428" s="1">
        <v>0</v>
      </c>
      <c r="U1428" s="1">
        <v>0</v>
      </c>
      <c r="W1428" s="1">
        <v>0</v>
      </c>
      <c r="X1428" s="1">
        <v>0</v>
      </c>
      <c r="Y1428" s="1">
        <v>0</v>
      </c>
      <c r="Z1428" s="1" t="s">
        <v>3734</v>
      </c>
      <c r="AA1428" s="1" t="s">
        <v>2807</v>
      </c>
      <c r="AB1428" s="275">
        <v>44651</v>
      </c>
      <c r="AC1428" s="1">
        <v>1</v>
      </c>
      <c r="AD1428" s="1" t="s">
        <v>2623</v>
      </c>
      <c r="AE1428" s="1">
        <v>1</v>
      </c>
      <c r="AF1428" s="1">
        <v>30</v>
      </c>
      <c r="AG1428" s="1">
        <v>0</v>
      </c>
      <c r="AN1428" s="1">
        <v>1</v>
      </c>
      <c r="AO1428" s="1">
        <v>1</v>
      </c>
      <c r="AR1428" s="276">
        <v>2120170.89</v>
      </c>
      <c r="AS1428" s="1" t="s">
        <v>2624</v>
      </c>
      <c r="AT1428" s="1">
        <v>0</v>
      </c>
      <c r="AU1428" s="1">
        <v>0</v>
      </c>
      <c r="AV1428" s="1" t="s">
        <v>2625</v>
      </c>
      <c r="AW1428" s="1" t="s">
        <v>2626</v>
      </c>
      <c r="AX1428" s="1">
        <v>5</v>
      </c>
      <c r="BC1428" s="1">
        <v>1</v>
      </c>
      <c r="BD1428" s="1">
        <v>7</v>
      </c>
      <c r="BE1428" s="1">
        <v>2</v>
      </c>
      <c r="BF1428" s="296">
        <v>16330373.645048922</v>
      </c>
    </row>
    <row r="1429" spans="1:58" x14ac:dyDescent="0.3">
      <c r="A1429" s="273">
        <f t="shared" si="71"/>
        <v>22447588.577967219</v>
      </c>
      <c r="B1429" s="1" t="s">
        <v>2621</v>
      </c>
      <c r="C1429" s="274">
        <v>42294824</v>
      </c>
      <c r="D1429" s="1">
        <v>144105</v>
      </c>
      <c r="E1429" s="1">
        <v>4</v>
      </c>
      <c r="F1429" s="1" t="s">
        <v>3597</v>
      </c>
      <c r="G1429" s="275">
        <v>44069</v>
      </c>
      <c r="H1429" s="275">
        <v>45900</v>
      </c>
      <c r="I1429" s="1">
        <v>0</v>
      </c>
      <c r="J1429" s="1">
        <v>1</v>
      </c>
      <c r="K1429" s="1">
        <v>20</v>
      </c>
      <c r="L1429" s="1">
        <v>30</v>
      </c>
      <c r="M1429" s="1">
        <v>2</v>
      </c>
      <c r="N1429" s="1">
        <v>9</v>
      </c>
      <c r="O1429" s="1">
        <v>9.3800000000000008</v>
      </c>
      <c r="P1429" s="1">
        <v>40384604</v>
      </c>
      <c r="Q1429" s="1">
        <v>779273</v>
      </c>
      <c r="R1429" s="1">
        <v>29314425</v>
      </c>
      <c r="S1429" s="1">
        <v>0</v>
      </c>
      <c r="T1429" s="1">
        <v>0</v>
      </c>
      <c r="U1429" s="1">
        <v>0</v>
      </c>
      <c r="W1429" s="1">
        <v>0</v>
      </c>
      <c r="X1429" s="1">
        <v>0</v>
      </c>
      <c r="Y1429" s="1">
        <v>0</v>
      </c>
      <c r="Z1429" s="1" t="s">
        <v>5719</v>
      </c>
      <c r="AA1429" s="1" t="s">
        <v>2807</v>
      </c>
      <c r="AB1429" s="275">
        <v>44651</v>
      </c>
      <c r="AC1429" s="1">
        <v>1</v>
      </c>
      <c r="AD1429" s="1" t="s">
        <v>2623</v>
      </c>
      <c r="AE1429" s="1">
        <v>1</v>
      </c>
      <c r="AF1429" s="1">
        <v>30</v>
      </c>
      <c r="AG1429" s="1">
        <v>0</v>
      </c>
      <c r="AN1429" s="1">
        <v>1</v>
      </c>
      <c r="AO1429" s="1">
        <v>1</v>
      </c>
      <c r="AR1429" s="276">
        <v>853311.25</v>
      </c>
      <c r="AS1429" s="1" t="s">
        <v>2677</v>
      </c>
      <c r="AT1429" s="1">
        <v>0</v>
      </c>
      <c r="AU1429" s="1">
        <v>0</v>
      </c>
      <c r="AV1429" s="1" t="s">
        <v>2625</v>
      </c>
      <c r="AW1429" s="1" t="s">
        <v>2626</v>
      </c>
      <c r="AX1429" s="1">
        <v>5</v>
      </c>
      <c r="BC1429" s="1">
        <v>1</v>
      </c>
      <c r="BD1429" s="1">
        <v>7</v>
      </c>
      <c r="BE1429" s="1">
        <v>2</v>
      </c>
      <c r="BF1429" s="296">
        <v>6013525.1720327809</v>
      </c>
    </row>
    <row r="1430" spans="1:58" x14ac:dyDescent="0.3">
      <c r="A1430" s="273">
        <f t="shared" si="71"/>
        <v>3708400.6739091179</v>
      </c>
      <c r="B1430" s="1" t="s">
        <v>2621</v>
      </c>
      <c r="C1430" s="274">
        <v>42294824</v>
      </c>
      <c r="D1430" s="1">
        <v>144105</v>
      </c>
      <c r="E1430" s="1">
        <v>4</v>
      </c>
      <c r="F1430" s="1" t="s">
        <v>4371</v>
      </c>
      <c r="G1430" s="275">
        <v>44396</v>
      </c>
      <c r="H1430" s="275">
        <v>45504</v>
      </c>
      <c r="I1430" s="1">
        <v>0</v>
      </c>
      <c r="J1430" s="1">
        <v>1</v>
      </c>
      <c r="K1430" s="1">
        <v>8</v>
      </c>
      <c r="L1430" s="1">
        <v>30</v>
      </c>
      <c r="M1430" s="1">
        <v>2</v>
      </c>
      <c r="N1430" s="1">
        <v>9</v>
      </c>
      <c r="O1430" s="1">
        <v>9.3800000000000008</v>
      </c>
      <c r="P1430" s="1">
        <v>6042828</v>
      </c>
      <c r="Q1430" s="1">
        <v>193296</v>
      </c>
      <c r="R1430" s="1">
        <v>4842741</v>
      </c>
      <c r="S1430" s="1">
        <v>0</v>
      </c>
      <c r="T1430" s="1">
        <v>0</v>
      </c>
      <c r="U1430" s="1">
        <v>0</v>
      </c>
      <c r="W1430" s="1">
        <v>0</v>
      </c>
      <c r="X1430" s="1">
        <v>0</v>
      </c>
      <c r="Y1430" s="1">
        <v>0</v>
      </c>
      <c r="AB1430" s="275">
        <v>44651</v>
      </c>
      <c r="AC1430" s="1">
        <v>1</v>
      </c>
      <c r="AD1430" s="1" t="s">
        <v>2623</v>
      </c>
      <c r="AE1430" s="1">
        <v>1</v>
      </c>
      <c r="AF1430" s="1">
        <v>30</v>
      </c>
      <c r="AG1430" s="1">
        <v>0</v>
      </c>
      <c r="AN1430" s="1">
        <v>1</v>
      </c>
      <c r="AO1430" s="1">
        <v>1</v>
      </c>
      <c r="AR1430" s="276">
        <v>140906.38</v>
      </c>
      <c r="AS1430" s="1" t="s">
        <v>2677</v>
      </c>
      <c r="AT1430" s="1">
        <v>0</v>
      </c>
      <c r="AU1430" s="1">
        <v>0</v>
      </c>
      <c r="AV1430" s="1" t="s">
        <v>2625</v>
      </c>
      <c r="AW1430" s="1" t="s">
        <v>2626</v>
      </c>
      <c r="AX1430" s="1">
        <v>5</v>
      </c>
      <c r="BC1430" s="1">
        <v>1</v>
      </c>
      <c r="BD1430" s="1">
        <v>7</v>
      </c>
      <c r="BE1430" s="1">
        <v>2</v>
      </c>
      <c r="BF1430" s="296">
        <v>993433.94609088206</v>
      </c>
    </row>
    <row r="1431" spans="1:58" x14ac:dyDescent="0.3">
      <c r="A1431" s="273">
        <f t="shared" si="71"/>
        <v>1223349.2122751954</v>
      </c>
      <c r="B1431" s="1" t="s">
        <v>2621</v>
      </c>
      <c r="C1431" s="274">
        <v>42294824</v>
      </c>
      <c r="D1431" s="1">
        <v>144205</v>
      </c>
      <c r="E1431" s="1">
        <v>4</v>
      </c>
      <c r="F1431" s="1" t="s">
        <v>2803</v>
      </c>
      <c r="G1431" s="275">
        <v>43770</v>
      </c>
      <c r="H1431" s="275">
        <v>44957</v>
      </c>
      <c r="I1431" s="1">
        <v>0</v>
      </c>
      <c r="J1431" s="1">
        <v>1</v>
      </c>
      <c r="K1431" s="1">
        <v>27</v>
      </c>
      <c r="L1431" s="1">
        <v>30</v>
      </c>
      <c r="M1431" s="1">
        <v>2</v>
      </c>
      <c r="N1431" s="1">
        <v>18</v>
      </c>
      <c r="O1431" s="1">
        <v>19.559999999999999</v>
      </c>
      <c r="P1431" s="1">
        <v>1600000</v>
      </c>
      <c r="Q1431" s="1">
        <v>159514</v>
      </c>
      <c r="R1431" s="1">
        <v>1597486</v>
      </c>
      <c r="S1431" s="1">
        <v>0</v>
      </c>
      <c r="T1431" s="1">
        <v>0</v>
      </c>
      <c r="U1431" s="1">
        <v>0</v>
      </c>
      <c r="W1431" s="1">
        <v>0</v>
      </c>
      <c r="X1431" s="1">
        <v>0</v>
      </c>
      <c r="Y1431" s="1">
        <v>0</v>
      </c>
      <c r="AB1431" s="275">
        <v>44644</v>
      </c>
      <c r="AC1431" s="1">
        <v>1</v>
      </c>
      <c r="AD1431" s="1" t="s">
        <v>2623</v>
      </c>
      <c r="AE1431" s="1">
        <v>1</v>
      </c>
      <c r="AF1431" s="1">
        <v>30</v>
      </c>
      <c r="AG1431" s="1">
        <v>0</v>
      </c>
      <c r="AN1431" s="1">
        <v>1</v>
      </c>
      <c r="AO1431" s="1">
        <v>1</v>
      </c>
      <c r="AR1431" s="276">
        <v>46430.47</v>
      </c>
      <c r="AS1431" s="1" t="s">
        <v>2657</v>
      </c>
      <c r="AT1431" s="1">
        <v>0</v>
      </c>
      <c r="AU1431" s="1">
        <v>0</v>
      </c>
      <c r="AX1431" s="1">
        <v>5</v>
      </c>
      <c r="BC1431" s="1">
        <v>1</v>
      </c>
      <c r="BD1431" s="1">
        <v>7</v>
      </c>
      <c r="BE1431" s="1">
        <v>2</v>
      </c>
      <c r="BF1431" s="296">
        <v>327706.31772480474</v>
      </c>
    </row>
    <row r="1432" spans="1:58" x14ac:dyDescent="0.3">
      <c r="A1432" s="273">
        <f t="shared" si="71"/>
        <v>1721021.1569881148</v>
      </c>
      <c r="B1432" s="1" t="s">
        <v>2621</v>
      </c>
      <c r="C1432" s="274">
        <v>42294824</v>
      </c>
      <c r="D1432" s="1">
        <v>144205</v>
      </c>
      <c r="E1432" s="1">
        <v>4</v>
      </c>
      <c r="F1432" s="1" t="s">
        <v>3191</v>
      </c>
      <c r="G1432" s="275">
        <v>43965</v>
      </c>
      <c r="H1432" s="275">
        <v>45107</v>
      </c>
      <c r="I1432" s="1">
        <v>0</v>
      </c>
      <c r="J1432" s="1">
        <v>1</v>
      </c>
      <c r="K1432" s="1">
        <v>21</v>
      </c>
      <c r="L1432" s="1">
        <v>30</v>
      </c>
      <c r="M1432" s="1">
        <v>2</v>
      </c>
      <c r="N1432" s="1">
        <v>9</v>
      </c>
      <c r="O1432" s="1">
        <v>9.3800000000000008</v>
      </c>
      <c r="P1432" s="1">
        <v>5046369</v>
      </c>
      <c r="Q1432" s="1">
        <v>161682</v>
      </c>
      <c r="R1432" s="1">
        <v>2247471</v>
      </c>
      <c r="S1432" s="1">
        <v>0</v>
      </c>
      <c r="T1432" s="1">
        <v>0</v>
      </c>
      <c r="U1432" s="1">
        <v>0</v>
      </c>
      <c r="W1432" s="1">
        <v>0</v>
      </c>
      <c r="X1432" s="1">
        <v>0</v>
      </c>
      <c r="Y1432" s="1">
        <v>0</v>
      </c>
      <c r="AB1432" s="275">
        <v>44644</v>
      </c>
      <c r="AC1432" s="1">
        <v>1</v>
      </c>
      <c r="AD1432" s="1" t="s">
        <v>2623</v>
      </c>
      <c r="AE1432" s="1">
        <v>1</v>
      </c>
      <c r="AF1432" s="1">
        <v>30</v>
      </c>
      <c r="AG1432" s="1">
        <v>0</v>
      </c>
      <c r="AN1432" s="1">
        <v>1</v>
      </c>
      <c r="AO1432" s="1">
        <v>1</v>
      </c>
      <c r="AR1432" s="276">
        <v>65406.400000000001</v>
      </c>
      <c r="AS1432" s="1" t="s">
        <v>2632</v>
      </c>
      <c r="AT1432" s="1">
        <v>0</v>
      </c>
      <c r="AU1432" s="1">
        <v>0</v>
      </c>
      <c r="AX1432" s="1">
        <v>5</v>
      </c>
      <c r="BC1432" s="1">
        <v>1</v>
      </c>
      <c r="BD1432" s="1">
        <v>7</v>
      </c>
      <c r="BE1432" s="1">
        <v>2</v>
      </c>
      <c r="BF1432" s="296">
        <v>461043.44301188533</v>
      </c>
    </row>
    <row r="1433" spans="1:58" x14ac:dyDescent="0.3">
      <c r="A1433" s="273">
        <f t="shared" si="71"/>
        <v>2901733.0401655729</v>
      </c>
      <c r="B1433" s="1" t="s">
        <v>2621</v>
      </c>
      <c r="C1433" s="274">
        <v>42294824</v>
      </c>
      <c r="D1433" s="1">
        <v>144205</v>
      </c>
      <c r="E1433" s="1">
        <v>4</v>
      </c>
      <c r="F1433" s="1" t="s">
        <v>4370</v>
      </c>
      <c r="G1433" s="275">
        <v>44313</v>
      </c>
      <c r="H1433" s="275">
        <v>45412</v>
      </c>
      <c r="I1433" s="1">
        <v>0</v>
      </c>
      <c r="J1433" s="1">
        <v>1</v>
      </c>
      <c r="K1433" s="1">
        <v>11</v>
      </c>
      <c r="L1433" s="1">
        <v>30</v>
      </c>
      <c r="M1433" s="1">
        <v>2</v>
      </c>
      <c r="N1433" s="1">
        <v>18.899999999999999</v>
      </c>
      <c r="O1433" s="1">
        <v>20.62</v>
      </c>
      <c r="P1433" s="1">
        <v>5034140</v>
      </c>
      <c r="Q1433" s="1">
        <v>185304</v>
      </c>
      <c r="R1433" s="1">
        <v>3789284</v>
      </c>
      <c r="S1433" s="1">
        <v>0</v>
      </c>
      <c r="T1433" s="1">
        <v>0</v>
      </c>
      <c r="U1433" s="1">
        <v>0</v>
      </c>
      <c r="W1433" s="1">
        <v>0</v>
      </c>
      <c r="X1433" s="1">
        <v>0</v>
      </c>
      <c r="Y1433" s="1">
        <v>0</v>
      </c>
      <c r="AB1433" s="275">
        <v>44644</v>
      </c>
      <c r="AC1433" s="1">
        <v>1</v>
      </c>
      <c r="AD1433" s="1" t="s">
        <v>2623</v>
      </c>
      <c r="AE1433" s="1">
        <v>1</v>
      </c>
      <c r="AF1433" s="1">
        <v>30</v>
      </c>
      <c r="AG1433" s="1">
        <v>0</v>
      </c>
      <c r="AN1433" s="1">
        <v>1</v>
      </c>
      <c r="AO1433" s="1">
        <v>1</v>
      </c>
      <c r="AR1433" s="276">
        <v>110221.89</v>
      </c>
      <c r="AS1433" s="1" t="s">
        <v>2632</v>
      </c>
      <c r="AT1433" s="1">
        <v>0</v>
      </c>
      <c r="AU1433" s="1">
        <v>0</v>
      </c>
      <c r="AX1433" s="1">
        <v>5</v>
      </c>
      <c r="BC1433" s="1">
        <v>1</v>
      </c>
      <c r="BD1433" s="1">
        <v>7</v>
      </c>
      <c r="BE1433" s="1">
        <v>2</v>
      </c>
      <c r="BF1433" s="296">
        <v>777329.06983442686</v>
      </c>
    </row>
    <row r="1434" spans="1:58" x14ac:dyDescent="0.3">
      <c r="A1434" s="273">
        <f t="shared" si="71"/>
        <v>284657.74411052227</v>
      </c>
      <c r="B1434" s="1" t="s">
        <v>2621</v>
      </c>
      <c r="C1434" s="274">
        <v>42294824</v>
      </c>
      <c r="D1434" s="1">
        <v>144205</v>
      </c>
      <c r="E1434" s="1">
        <v>4</v>
      </c>
      <c r="F1434" s="1" t="s">
        <v>5882</v>
      </c>
      <c r="G1434" s="275">
        <v>44572</v>
      </c>
      <c r="H1434" s="275">
        <v>45322</v>
      </c>
      <c r="I1434" s="1">
        <v>0</v>
      </c>
      <c r="J1434" s="1">
        <v>1</v>
      </c>
      <c r="K1434" s="1">
        <v>2</v>
      </c>
      <c r="L1434" s="1">
        <v>30</v>
      </c>
      <c r="M1434" s="1">
        <v>2</v>
      </c>
      <c r="N1434" s="1">
        <v>17.690000000000001</v>
      </c>
      <c r="O1434" s="1">
        <v>19.2</v>
      </c>
      <c r="P1434" s="1">
        <v>400000</v>
      </c>
      <c r="Q1434" s="1">
        <v>19990</v>
      </c>
      <c r="R1434" s="1">
        <v>371837</v>
      </c>
      <c r="S1434" s="1">
        <v>0</v>
      </c>
      <c r="T1434" s="1">
        <v>0</v>
      </c>
      <c r="U1434" s="1">
        <v>0</v>
      </c>
      <c r="W1434" s="1">
        <v>0</v>
      </c>
      <c r="X1434" s="1">
        <v>0</v>
      </c>
      <c r="Y1434" s="1">
        <v>0</v>
      </c>
      <c r="AB1434" s="275">
        <v>44644</v>
      </c>
      <c r="AC1434" s="1">
        <v>1</v>
      </c>
      <c r="AD1434" s="1" t="s">
        <v>2623</v>
      </c>
      <c r="AE1434" s="1">
        <v>1</v>
      </c>
      <c r="AF1434" s="1">
        <v>30</v>
      </c>
      <c r="AG1434" s="1">
        <v>0</v>
      </c>
      <c r="AN1434" s="1">
        <v>1</v>
      </c>
      <c r="AO1434" s="1">
        <v>1</v>
      </c>
      <c r="AR1434" s="276">
        <v>10901.07</v>
      </c>
      <c r="AS1434" s="1" t="s">
        <v>2657</v>
      </c>
      <c r="AT1434" s="1">
        <v>0</v>
      </c>
      <c r="AU1434" s="1">
        <v>0</v>
      </c>
      <c r="AX1434" s="1">
        <v>5</v>
      </c>
      <c r="BC1434" s="1">
        <v>1</v>
      </c>
      <c r="BD1434" s="1">
        <v>7</v>
      </c>
      <c r="BE1434" s="1">
        <v>2</v>
      </c>
      <c r="BF1434" s="296">
        <v>76278.18588947774</v>
      </c>
    </row>
    <row r="1435" spans="1:58" x14ac:dyDescent="0.3">
      <c r="A1435" s="273">
        <f t="shared" si="71"/>
        <v>2457066.66865208</v>
      </c>
      <c r="B1435" s="1" t="s">
        <v>2621</v>
      </c>
      <c r="C1435" s="274">
        <v>42294824</v>
      </c>
      <c r="D1435" s="1">
        <v>144205</v>
      </c>
      <c r="E1435" s="1">
        <v>4</v>
      </c>
      <c r="F1435" s="1" t="s">
        <v>5133</v>
      </c>
      <c r="G1435" s="275">
        <v>44560</v>
      </c>
      <c r="H1435" s="275">
        <v>44742</v>
      </c>
      <c r="I1435" s="1">
        <v>0</v>
      </c>
      <c r="J1435" s="1">
        <v>1</v>
      </c>
      <c r="K1435" s="1">
        <v>0</v>
      </c>
      <c r="L1435" s="1">
        <v>180</v>
      </c>
      <c r="M1435" s="1">
        <v>2</v>
      </c>
      <c r="N1435" s="1">
        <v>19.649999999999999</v>
      </c>
      <c r="O1435" s="1">
        <v>20.62</v>
      </c>
      <c r="P1435" s="1">
        <v>3208778</v>
      </c>
      <c r="Q1435" s="1">
        <v>3530675</v>
      </c>
      <c r="R1435" s="1">
        <v>3208778</v>
      </c>
      <c r="S1435" s="1">
        <v>157711</v>
      </c>
      <c r="T1435" s="1">
        <v>0</v>
      </c>
      <c r="U1435" s="1">
        <v>0</v>
      </c>
      <c r="W1435" s="1">
        <v>0</v>
      </c>
      <c r="X1435" s="1">
        <v>0</v>
      </c>
      <c r="Y1435" s="1">
        <v>0</v>
      </c>
      <c r="AB1435" s="275">
        <v>44560</v>
      </c>
      <c r="AC1435" s="1">
        <v>1</v>
      </c>
      <c r="AD1435" s="1" t="s">
        <v>2623</v>
      </c>
      <c r="AE1435" s="1">
        <v>1</v>
      </c>
      <c r="AF1435" s="1">
        <v>180</v>
      </c>
      <c r="AG1435" s="1">
        <v>0</v>
      </c>
      <c r="AN1435" s="1">
        <v>1</v>
      </c>
      <c r="AO1435" s="1">
        <v>1</v>
      </c>
      <c r="AR1435" s="276">
        <v>93466.55</v>
      </c>
      <c r="AS1435" s="1" t="s">
        <v>2632</v>
      </c>
      <c r="AT1435" s="1">
        <v>0</v>
      </c>
      <c r="AU1435" s="1">
        <v>0</v>
      </c>
      <c r="AX1435" s="1">
        <v>5</v>
      </c>
      <c r="BC1435" s="1">
        <v>1</v>
      </c>
      <c r="BD1435" s="1">
        <v>7</v>
      </c>
      <c r="BE1435" s="1">
        <v>2</v>
      </c>
      <c r="BF1435" s="296">
        <v>658244.78134792019</v>
      </c>
    </row>
    <row r="1436" spans="1:58" x14ac:dyDescent="0.3">
      <c r="A1436" s="273">
        <f t="shared" si="71"/>
        <v>1250679.8344671142</v>
      </c>
      <c r="B1436" s="1" t="s">
        <v>2621</v>
      </c>
      <c r="C1436" s="274">
        <v>42294824</v>
      </c>
      <c r="D1436" s="1">
        <v>144205</v>
      </c>
      <c r="E1436" s="1">
        <v>4</v>
      </c>
      <c r="F1436" s="1" t="s">
        <v>5134</v>
      </c>
      <c r="G1436" s="275">
        <v>44560</v>
      </c>
      <c r="H1436" s="275">
        <v>44773</v>
      </c>
      <c r="I1436" s="1">
        <v>0</v>
      </c>
      <c r="J1436" s="1">
        <v>1</v>
      </c>
      <c r="K1436" s="1">
        <v>0</v>
      </c>
      <c r="L1436" s="1">
        <v>180</v>
      </c>
      <c r="M1436" s="1">
        <v>2</v>
      </c>
      <c r="N1436" s="1">
        <v>19.649999999999999</v>
      </c>
      <c r="O1436" s="1">
        <v>20.62</v>
      </c>
      <c r="P1436" s="1">
        <v>1633140</v>
      </c>
      <c r="Q1436" s="1">
        <v>1796973</v>
      </c>
      <c r="R1436" s="1">
        <v>1633140</v>
      </c>
      <c r="S1436" s="1">
        <v>53513</v>
      </c>
      <c r="T1436" s="1">
        <v>0</v>
      </c>
      <c r="U1436" s="1">
        <v>0</v>
      </c>
      <c r="W1436" s="1">
        <v>0</v>
      </c>
      <c r="X1436" s="1">
        <v>0</v>
      </c>
      <c r="Y1436" s="1">
        <v>0</v>
      </c>
      <c r="AB1436" s="275">
        <v>44560</v>
      </c>
      <c r="AC1436" s="1">
        <v>1</v>
      </c>
      <c r="AD1436" s="1" t="s">
        <v>2623</v>
      </c>
      <c r="AE1436" s="1">
        <v>1</v>
      </c>
      <c r="AF1436" s="1">
        <v>180</v>
      </c>
      <c r="AG1436" s="1">
        <v>0</v>
      </c>
      <c r="AN1436" s="1">
        <v>1</v>
      </c>
      <c r="AO1436" s="1">
        <v>1</v>
      </c>
      <c r="AR1436" s="276">
        <v>47439.83</v>
      </c>
      <c r="AS1436" s="1" t="s">
        <v>2632</v>
      </c>
      <c r="AT1436" s="1">
        <v>0</v>
      </c>
      <c r="AU1436" s="1">
        <v>0</v>
      </c>
      <c r="AX1436" s="1">
        <v>5</v>
      </c>
      <c r="BC1436" s="1">
        <v>1</v>
      </c>
      <c r="BD1436" s="1">
        <v>7</v>
      </c>
      <c r="BE1436" s="1">
        <v>2</v>
      </c>
      <c r="BF1436" s="296">
        <v>335020.3355328858</v>
      </c>
    </row>
    <row r="1437" spans="1:58" x14ac:dyDescent="0.3">
      <c r="A1437" s="273">
        <f t="shared" si="71"/>
        <v>164069.6129157329</v>
      </c>
      <c r="B1437" s="1" t="s">
        <v>2621</v>
      </c>
      <c r="C1437" s="274">
        <v>42294824</v>
      </c>
      <c r="D1437" s="1">
        <v>144205</v>
      </c>
      <c r="E1437" s="1">
        <v>4</v>
      </c>
      <c r="F1437" s="1" t="s">
        <v>5480</v>
      </c>
      <c r="G1437" s="275">
        <v>44505</v>
      </c>
      <c r="H1437" s="275">
        <v>45260</v>
      </c>
      <c r="I1437" s="1">
        <v>0</v>
      </c>
      <c r="J1437" s="1">
        <v>1</v>
      </c>
      <c r="K1437" s="1">
        <v>4</v>
      </c>
      <c r="L1437" s="1">
        <v>30</v>
      </c>
      <c r="M1437" s="1">
        <v>2</v>
      </c>
      <c r="N1437" s="1">
        <v>17.690000000000001</v>
      </c>
      <c r="O1437" s="1">
        <v>19.2</v>
      </c>
      <c r="P1437" s="1">
        <v>250000</v>
      </c>
      <c r="Q1437" s="1">
        <v>12494</v>
      </c>
      <c r="R1437" s="1">
        <v>214286</v>
      </c>
      <c r="S1437" s="1">
        <v>0</v>
      </c>
      <c r="T1437" s="1">
        <v>0</v>
      </c>
      <c r="U1437" s="1">
        <v>0</v>
      </c>
      <c r="W1437" s="1">
        <v>0</v>
      </c>
      <c r="X1437" s="1">
        <v>0</v>
      </c>
      <c r="Y1437" s="1">
        <v>0</v>
      </c>
      <c r="AB1437" s="275">
        <v>44644</v>
      </c>
      <c r="AC1437" s="1">
        <v>1</v>
      </c>
      <c r="AD1437" s="1" t="s">
        <v>2623</v>
      </c>
      <c r="AE1437" s="1">
        <v>1</v>
      </c>
      <c r="AF1437" s="1">
        <v>30</v>
      </c>
      <c r="AG1437" s="1">
        <v>0</v>
      </c>
      <c r="AN1437" s="1">
        <v>1</v>
      </c>
      <c r="AO1437" s="1">
        <v>1</v>
      </c>
      <c r="AR1437" s="276">
        <v>6258.02</v>
      </c>
      <c r="AS1437" s="1" t="s">
        <v>2657</v>
      </c>
      <c r="AT1437" s="1">
        <v>0</v>
      </c>
      <c r="AU1437" s="1">
        <v>0</v>
      </c>
      <c r="AX1437" s="1">
        <v>5</v>
      </c>
      <c r="BC1437" s="1">
        <v>1</v>
      </c>
      <c r="BD1437" s="1">
        <v>7</v>
      </c>
      <c r="BE1437" s="1">
        <v>2</v>
      </c>
      <c r="BF1437" s="296">
        <v>43958.367084267098</v>
      </c>
    </row>
    <row r="1438" spans="1:58" x14ac:dyDescent="0.3">
      <c r="A1438" s="273">
        <f t="shared" si="71"/>
        <v>136815.29740161798</v>
      </c>
      <c r="B1438" s="1" t="s">
        <v>2621</v>
      </c>
      <c r="C1438" s="274">
        <v>42294824</v>
      </c>
      <c r="D1438" s="1">
        <v>144205</v>
      </c>
      <c r="E1438" s="1">
        <v>4</v>
      </c>
      <c r="F1438" s="1" t="s">
        <v>5249</v>
      </c>
      <c r="G1438" s="275">
        <v>44543</v>
      </c>
      <c r="H1438" s="275">
        <v>45291</v>
      </c>
      <c r="I1438" s="1">
        <v>0</v>
      </c>
      <c r="J1438" s="1">
        <v>1</v>
      </c>
      <c r="K1438" s="1">
        <v>3</v>
      </c>
      <c r="L1438" s="1">
        <v>30</v>
      </c>
      <c r="M1438" s="1">
        <v>2</v>
      </c>
      <c r="N1438" s="1">
        <v>17.690000000000001</v>
      </c>
      <c r="O1438" s="1">
        <v>19.2</v>
      </c>
      <c r="P1438" s="1">
        <v>200000</v>
      </c>
      <c r="Q1438" s="1">
        <v>9995</v>
      </c>
      <c r="R1438" s="1">
        <v>178728</v>
      </c>
      <c r="S1438" s="1">
        <v>0</v>
      </c>
      <c r="T1438" s="1">
        <v>0</v>
      </c>
      <c r="U1438" s="1">
        <v>0</v>
      </c>
      <c r="V1438" s="275"/>
      <c r="W1438" s="1">
        <v>0</v>
      </c>
      <c r="X1438" s="1">
        <v>0</v>
      </c>
      <c r="Y1438" s="1">
        <v>0</v>
      </c>
      <c r="AB1438" s="275">
        <v>44644</v>
      </c>
      <c r="AC1438" s="1">
        <v>1</v>
      </c>
      <c r="AD1438" s="1" t="s">
        <v>2623</v>
      </c>
      <c r="AE1438" s="1">
        <v>1</v>
      </c>
      <c r="AF1438" s="1">
        <v>30</v>
      </c>
      <c r="AG1438" s="1">
        <v>0</v>
      </c>
      <c r="AN1438" s="1">
        <v>1</v>
      </c>
      <c r="AO1438" s="1">
        <v>1</v>
      </c>
      <c r="AP1438" s="275"/>
      <c r="AR1438" s="276">
        <v>5248.66</v>
      </c>
      <c r="AS1438" s="1" t="s">
        <v>2657</v>
      </c>
      <c r="AT1438" s="1">
        <v>0</v>
      </c>
      <c r="AU1438" s="1">
        <v>0</v>
      </c>
      <c r="AX1438" s="1">
        <v>5</v>
      </c>
      <c r="BC1438" s="1">
        <v>1</v>
      </c>
      <c r="BD1438" s="1">
        <v>7</v>
      </c>
      <c r="BE1438" s="1">
        <v>2</v>
      </c>
      <c r="BF1438" s="296">
        <v>36664.042598382024</v>
      </c>
    </row>
    <row r="1439" spans="1:58" x14ac:dyDescent="0.3">
      <c r="A1439" s="273">
        <f t="shared" si="71"/>
        <v>1632893.7070967995</v>
      </c>
      <c r="B1439" s="1" t="s">
        <v>2621</v>
      </c>
      <c r="C1439" s="274">
        <v>42294824</v>
      </c>
      <c r="D1439" s="1">
        <v>144205</v>
      </c>
      <c r="E1439" s="1">
        <v>4</v>
      </c>
      <c r="F1439" s="1" t="s">
        <v>5368</v>
      </c>
      <c r="G1439" s="275">
        <v>44497</v>
      </c>
      <c r="H1439" s="275">
        <v>45230</v>
      </c>
      <c r="I1439" s="1">
        <v>0</v>
      </c>
      <c r="J1439" s="1">
        <v>1</v>
      </c>
      <c r="K1439" s="1">
        <v>5</v>
      </c>
      <c r="L1439" s="1">
        <v>30</v>
      </c>
      <c r="M1439" s="1">
        <v>2</v>
      </c>
      <c r="N1439" s="1">
        <v>17.690000000000001</v>
      </c>
      <c r="O1439" s="1">
        <v>19.2</v>
      </c>
      <c r="P1439" s="1">
        <v>2600000</v>
      </c>
      <c r="Q1439" s="1">
        <v>129932</v>
      </c>
      <c r="R1439" s="1">
        <v>2132282</v>
      </c>
      <c r="S1439" s="1">
        <v>0</v>
      </c>
      <c r="T1439" s="1">
        <v>0</v>
      </c>
      <c r="U1439" s="1">
        <v>0</v>
      </c>
      <c r="W1439" s="1">
        <v>0</v>
      </c>
      <c r="X1439" s="1">
        <v>0</v>
      </c>
      <c r="Y1439" s="1">
        <v>0</v>
      </c>
      <c r="AB1439" s="275">
        <v>44644</v>
      </c>
      <c r="AC1439" s="1">
        <v>1</v>
      </c>
      <c r="AD1439" s="1" t="s">
        <v>2623</v>
      </c>
      <c r="AE1439" s="1">
        <v>1</v>
      </c>
      <c r="AF1439" s="1">
        <v>30</v>
      </c>
      <c r="AG1439" s="1">
        <v>0</v>
      </c>
      <c r="AN1439" s="1">
        <v>1</v>
      </c>
      <c r="AO1439" s="1">
        <v>1</v>
      </c>
      <c r="AR1439" s="276">
        <v>61974.58</v>
      </c>
      <c r="AS1439" s="1" t="s">
        <v>2657</v>
      </c>
      <c r="AT1439" s="1">
        <v>0</v>
      </c>
      <c r="AU1439" s="1">
        <v>0</v>
      </c>
      <c r="AX1439" s="1">
        <v>5</v>
      </c>
      <c r="BC1439" s="1">
        <v>1</v>
      </c>
      <c r="BD1439" s="1">
        <v>7</v>
      </c>
      <c r="BE1439" s="1">
        <v>2</v>
      </c>
      <c r="BF1439" s="296">
        <v>437413.71290320047</v>
      </c>
    </row>
    <row r="1440" spans="1:58" x14ac:dyDescent="0.3">
      <c r="A1440" s="273">
        <f t="shared" si="71"/>
        <v>15176728.344050912</v>
      </c>
      <c r="B1440" s="1" t="s">
        <v>2621</v>
      </c>
      <c r="C1440" s="274">
        <v>42294824</v>
      </c>
      <c r="D1440" s="1">
        <v>144205</v>
      </c>
      <c r="E1440" s="1">
        <v>3</v>
      </c>
      <c r="F1440" s="1" t="s">
        <v>5558</v>
      </c>
      <c r="G1440" s="275">
        <v>44480</v>
      </c>
      <c r="H1440" s="275">
        <v>45716</v>
      </c>
      <c r="I1440" s="1">
        <v>0</v>
      </c>
      <c r="J1440" s="1">
        <v>1</v>
      </c>
      <c r="K1440" s="1">
        <v>6</v>
      </c>
      <c r="L1440" s="1">
        <v>30</v>
      </c>
      <c r="M1440" s="1">
        <v>2</v>
      </c>
      <c r="N1440" s="1">
        <v>18.23</v>
      </c>
      <c r="O1440" s="1">
        <v>19.84</v>
      </c>
      <c r="P1440" s="1">
        <v>22086877</v>
      </c>
      <c r="Q1440" s="1">
        <v>620134</v>
      </c>
      <c r="R1440" s="1">
        <v>19819406</v>
      </c>
      <c r="S1440" s="1">
        <v>0</v>
      </c>
      <c r="T1440" s="1">
        <v>0</v>
      </c>
      <c r="U1440" s="1">
        <v>0</v>
      </c>
      <c r="W1440" s="1">
        <v>0</v>
      </c>
      <c r="X1440" s="1">
        <v>0</v>
      </c>
      <c r="Y1440" s="1">
        <v>0</v>
      </c>
      <c r="Z1440" s="1" t="s">
        <v>2907</v>
      </c>
      <c r="AA1440" s="1" t="s">
        <v>3609</v>
      </c>
      <c r="AB1440" s="275">
        <v>44644</v>
      </c>
      <c r="AC1440" s="1">
        <v>1</v>
      </c>
      <c r="AD1440" s="1" t="s">
        <v>2623</v>
      </c>
      <c r="AE1440" s="1">
        <v>1</v>
      </c>
      <c r="AF1440" s="1">
        <v>30</v>
      </c>
      <c r="AG1440" s="1">
        <v>0</v>
      </c>
      <c r="AN1440" s="1">
        <v>1</v>
      </c>
      <c r="AO1440" s="1">
        <v>1</v>
      </c>
      <c r="AP1440" s="1">
        <v>44480</v>
      </c>
      <c r="AQ1440" s="1" t="s">
        <v>2629</v>
      </c>
      <c r="AR1440" s="276">
        <v>576949.03</v>
      </c>
      <c r="AS1440" s="1" t="s">
        <v>2632</v>
      </c>
      <c r="AT1440" s="1">
        <v>0</v>
      </c>
      <c r="AU1440" s="1">
        <v>0</v>
      </c>
      <c r="AX1440" s="1">
        <v>5</v>
      </c>
      <c r="BC1440" s="1">
        <v>1</v>
      </c>
      <c r="BD1440" s="1">
        <v>7</v>
      </c>
      <c r="BE1440" s="1">
        <v>2</v>
      </c>
      <c r="BF1440" s="296">
        <v>4065728.6259490862</v>
      </c>
    </row>
    <row r="1441" spans="1:58" x14ac:dyDescent="0.3">
      <c r="A1441" s="273">
        <f t="shared" si="71"/>
        <v>82146.904211112385</v>
      </c>
      <c r="B1441" s="1" t="s">
        <v>2621</v>
      </c>
      <c r="C1441" s="274">
        <v>42296248</v>
      </c>
      <c r="D1441" s="1">
        <v>144205</v>
      </c>
      <c r="E1441" s="1">
        <v>4</v>
      </c>
      <c r="F1441" s="1" t="s">
        <v>3142</v>
      </c>
      <c r="G1441" s="275">
        <v>43755</v>
      </c>
      <c r="H1441" s="275">
        <v>44865</v>
      </c>
      <c r="I1441" s="1">
        <v>0</v>
      </c>
      <c r="J1441" s="1">
        <v>1</v>
      </c>
      <c r="K1441" s="1">
        <v>29</v>
      </c>
      <c r="L1441" s="1">
        <v>30</v>
      </c>
      <c r="M1441" s="1">
        <v>2</v>
      </c>
      <c r="N1441" s="1">
        <v>18</v>
      </c>
      <c r="O1441" s="1">
        <v>19.559999999999999</v>
      </c>
      <c r="P1441" s="1">
        <v>400000</v>
      </c>
      <c r="Q1441" s="1">
        <v>14461</v>
      </c>
      <c r="R1441" s="1">
        <v>95415</v>
      </c>
      <c r="S1441" s="1">
        <v>0</v>
      </c>
      <c r="T1441" s="1">
        <v>0</v>
      </c>
      <c r="U1441" s="1">
        <v>0</v>
      </c>
      <c r="W1441" s="1">
        <v>0</v>
      </c>
      <c r="X1441" s="1">
        <v>0</v>
      </c>
      <c r="Y1441" s="1">
        <v>0</v>
      </c>
      <c r="AB1441" s="275">
        <v>44651</v>
      </c>
      <c r="AC1441" s="1">
        <v>1</v>
      </c>
      <c r="AD1441" s="1" t="s">
        <v>2623</v>
      </c>
      <c r="AE1441" s="1">
        <v>1</v>
      </c>
      <c r="AF1441" s="1">
        <v>30</v>
      </c>
      <c r="AG1441" s="1">
        <v>0</v>
      </c>
      <c r="AN1441" s="1">
        <v>1</v>
      </c>
      <c r="AO1441" s="1">
        <v>1</v>
      </c>
      <c r="AR1441" s="276">
        <v>2701.09</v>
      </c>
      <c r="AS1441" s="1" t="s">
        <v>2657</v>
      </c>
      <c r="AT1441" s="1">
        <v>0</v>
      </c>
      <c r="AU1441" s="1">
        <v>0</v>
      </c>
      <c r="AX1441" s="1">
        <v>5</v>
      </c>
      <c r="BC1441" s="1">
        <v>1</v>
      </c>
      <c r="BD1441" s="1">
        <v>7</v>
      </c>
      <c r="BE1441" s="1">
        <v>2</v>
      </c>
      <c r="BF1441" s="296">
        <v>10567.005788887613</v>
      </c>
    </row>
    <row r="1442" spans="1:58" x14ac:dyDescent="0.3">
      <c r="A1442" s="273">
        <f t="shared" si="71"/>
        <v>61469.567832375906</v>
      </c>
      <c r="B1442" s="1" t="s">
        <v>2621</v>
      </c>
      <c r="C1442" s="274">
        <v>42296248</v>
      </c>
      <c r="D1442" s="1">
        <v>144205</v>
      </c>
      <c r="E1442" s="1">
        <v>4</v>
      </c>
      <c r="F1442" s="1" t="s">
        <v>3143</v>
      </c>
      <c r="G1442" s="275">
        <v>43755</v>
      </c>
      <c r="H1442" s="275">
        <v>44865</v>
      </c>
      <c r="I1442" s="1">
        <v>0</v>
      </c>
      <c r="J1442" s="1">
        <v>1</v>
      </c>
      <c r="K1442" s="1">
        <v>29</v>
      </c>
      <c r="L1442" s="1">
        <v>30</v>
      </c>
      <c r="M1442" s="1">
        <v>2</v>
      </c>
      <c r="N1442" s="1">
        <v>18</v>
      </c>
      <c r="O1442" s="1">
        <v>19.559999999999999</v>
      </c>
      <c r="P1442" s="1">
        <v>300000</v>
      </c>
      <c r="Q1442" s="1">
        <v>10846</v>
      </c>
      <c r="R1442" s="1">
        <v>71555</v>
      </c>
      <c r="S1442" s="1">
        <v>0</v>
      </c>
      <c r="T1442" s="1">
        <v>0</v>
      </c>
      <c r="U1442" s="1">
        <v>0</v>
      </c>
      <c r="W1442" s="1">
        <v>0</v>
      </c>
      <c r="X1442" s="1">
        <v>0</v>
      </c>
      <c r="Y1442" s="1">
        <v>0</v>
      </c>
      <c r="AB1442" s="275">
        <v>44651</v>
      </c>
      <c r="AC1442" s="1">
        <v>1</v>
      </c>
      <c r="AD1442" s="1" t="s">
        <v>2623</v>
      </c>
      <c r="AE1442" s="1">
        <v>1</v>
      </c>
      <c r="AF1442" s="1">
        <v>30</v>
      </c>
      <c r="AG1442" s="1">
        <v>0</v>
      </c>
      <c r="AN1442" s="1">
        <v>1</v>
      </c>
      <c r="AO1442" s="1">
        <v>1</v>
      </c>
      <c r="AR1442" s="276">
        <v>2160.87</v>
      </c>
      <c r="AS1442" s="1" t="s">
        <v>2657</v>
      </c>
      <c r="AT1442" s="1">
        <v>0</v>
      </c>
      <c r="AU1442" s="1">
        <v>0</v>
      </c>
      <c r="AX1442" s="1">
        <v>5</v>
      </c>
      <c r="BC1442" s="1">
        <v>1</v>
      </c>
      <c r="BD1442" s="1">
        <v>7</v>
      </c>
      <c r="BE1442" s="1">
        <v>2</v>
      </c>
      <c r="BF1442" s="296">
        <v>7924.5621676240953</v>
      </c>
    </row>
    <row r="1443" spans="1:58" x14ac:dyDescent="0.3">
      <c r="A1443" s="273">
        <f t="shared" si="71"/>
        <v>2089469.0508665952</v>
      </c>
      <c r="B1443" s="1" t="s">
        <v>2621</v>
      </c>
      <c r="C1443" s="274">
        <v>42296248</v>
      </c>
      <c r="D1443" s="1">
        <v>144205</v>
      </c>
      <c r="E1443" s="1">
        <v>4</v>
      </c>
      <c r="F1443" s="1" t="s">
        <v>3144</v>
      </c>
      <c r="G1443" s="275">
        <v>43755</v>
      </c>
      <c r="H1443" s="275">
        <v>44865</v>
      </c>
      <c r="I1443" s="1">
        <v>0</v>
      </c>
      <c r="J1443" s="1">
        <v>1</v>
      </c>
      <c r="K1443" s="1">
        <v>29</v>
      </c>
      <c r="L1443" s="1">
        <v>30</v>
      </c>
      <c r="M1443" s="1">
        <v>2</v>
      </c>
      <c r="N1443" s="1">
        <v>11.04</v>
      </c>
      <c r="O1443" s="1">
        <v>11.61</v>
      </c>
      <c r="P1443" s="1">
        <v>10990263</v>
      </c>
      <c r="Q1443" s="1">
        <v>397324</v>
      </c>
      <c r="R1443" s="1">
        <v>2429882</v>
      </c>
      <c r="S1443" s="1">
        <v>0</v>
      </c>
      <c r="T1443" s="1">
        <v>0</v>
      </c>
      <c r="U1443" s="1">
        <v>0</v>
      </c>
      <c r="W1443" s="1">
        <v>0</v>
      </c>
      <c r="X1443" s="1">
        <v>0</v>
      </c>
      <c r="Y1443" s="1">
        <v>0</v>
      </c>
      <c r="AB1443" s="275">
        <v>44651</v>
      </c>
      <c r="AC1443" s="1">
        <v>1</v>
      </c>
      <c r="AD1443" s="1" t="s">
        <v>2623</v>
      </c>
      <c r="AE1443" s="1">
        <v>1</v>
      </c>
      <c r="AF1443" s="1">
        <v>30</v>
      </c>
      <c r="AG1443" s="1">
        <v>0</v>
      </c>
      <c r="AN1443" s="1">
        <v>1</v>
      </c>
      <c r="AO1443" s="1">
        <v>1</v>
      </c>
      <c r="AR1443" s="276">
        <v>71308.75</v>
      </c>
      <c r="AS1443" s="1" t="s">
        <v>2657</v>
      </c>
      <c r="AT1443" s="1">
        <v>0</v>
      </c>
      <c r="AU1443" s="1">
        <v>0</v>
      </c>
      <c r="AX1443" s="1">
        <v>5</v>
      </c>
      <c r="BC1443" s="1">
        <v>1</v>
      </c>
      <c r="BD1443" s="1">
        <v>7</v>
      </c>
      <c r="BE1443" s="1">
        <v>2</v>
      </c>
      <c r="BF1443" s="296">
        <v>269104.19913340471</v>
      </c>
    </row>
    <row r="1444" spans="1:58" x14ac:dyDescent="0.3">
      <c r="A1444" s="273">
        <f t="shared" si="71"/>
        <v>61469.567832375906</v>
      </c>
      <c r="B1444" s="1" t="s">
        <v>2621</v>
      </c>
      <c r="C1444" s="274">
        <v>42296248</v>
      </c>
      <c r="D1444" s="1">
        <v>144205</v>
      </c>
      <c r="E1444" s="1">
        <v>4</v>
      </c>
      <c r="F1444" s="1" t="s">
        <v>2970</v>
      </c>
      <c r="G1444" s="275">
        <v>43759</v>
      </c>
      <c r="H1444" s="275">
        <v>44865</v>
      </c>
      <c r="I1444" s="1">
        <v>0</v>
      </c>
      <c r="J1444" s="1">
        <v>1</v>
      </c>
      <c r="K1444" s="1">
        <v>29</v>
      </c>
      <c r="L1444" s="1">
        <v>30</v>
      </c>
      <c r="M1444" s="1">
        <v>2</v>
      </c>
      <c r="N1444" s="1">
        <v>18</v>
      </c>
      <c r="O1444" s="1">
        <v>19.559999999999999</v>
      </c>
      <c r="P1444" s="1">
        <v>300000</v>
      </c>
      <c r="Q1444" s="1">
        <v>10846</v>
      </c>
      <c r="R1444" s="1">
        <v>71555</v>
      </c>
      <c r="S1444" s="1">
        <v>0</v>
      </c>
      <c r="T1444" s="1">
        <v>0</v>
      </c>
      <c r="U1444" s="1">
        <v>0</v>
      </c>
      <c r="W1444" s="1">
        <v>0</v>
      </c>
      <c r="X1444" s="1">
        <v>0</v>
      </c>
      <c r="Y1444" s="1">
        <v>0</v>
      </c>
      <c r="AB1444" s="275">
        <v>44651</v>
      </c>
      <c r="AC1444" s="1">
        <v>1</v>
      </c>
      <c r="AD1444" s="1" t="s">
        <v>2623</v>
      </c>
      <c r="AE1444" s="1">
        <v>1</v>
      </c>
      <c r="AF1444" s="1">
        <v>30</v>
      </c>
      <c r="AG1444" s="1">
        <v>0</v>
      </c>
      <c r="AN1444" s="1">
        <v>1</v>
      </c>
      <c r="AO1444" s="1">
        <v>1</v>
      </c>
      <c r="AR1444" s="276">
        <v>2160.87</v>
      </c>
      <c r="AS1444" s="1" t="s">
        <v>2657</v>
      </c>
      <c r="AT1444" s="1">
        <v>0</v>
      </c>
      <c r="AU1444" s="1">
        <v>0</v>
      </c>
      <c r="AX1444" s="1">
        <v>5</v>
      </c>
      <c r="BC1444" s="1">
        <v>1</v>
      </c>
      <c r="BD1444" s="1">
        <v>7</v>
      </c>
      <c r="BE1444" s="1">
        <v>2</v>
      </c>
      <c r="BF1444" s="296">
        <v>7924.5621676240953</v>
      </c>
    </row>
    <row r="1445" spans="1:58" x14ac:dyDescent="0.3">
      <c r="A1445" s="273">
        <f t="shared" si="71"/>
        <v>125185.38660409332</v>
      </c>
      <c r="B1445" s="1" t="s">
        <v>2621</v>
      </c>
      <c r="C1445" s="274">
        <v>42296248</v>
      </c>
      <c r="D1445" s="1">
        <v>144205</v>
      </c>
      <c r="E1445" s="1">
        <v>4</v>
      </c>
      <c r="F1445" s="1" t="s">
        <v>3231</v>
      </c>
      <c r="G1445" s="275">
        <v>43869</v>
      </c>
      <c r="H1445" s="275">
        <v>44985</v>
      </c>
      <c r="I1445" s="1">
        <v>0</v>
      </c>
      <c r="J1445" s="1">
        <v>1</v>
      </c>
      <c r="K1445" s="1">
        <v>25</v>
      </c>
      <c r="L1445" s="1">
        <v>30</v>
      </c>
      <c r="M1445" s="1">
        <v>2</v>
      </c>
      <c r="N1445" s="1">
        <v>18</v>
      </c>
      <c r="O1445" s="1">
        <v>19.559999999999999</v>
      </c>
      <c r="P1445" s="1">
        <v>400000</v>
      </c>
      <c r="Q1445" s="1">
        <v>14461</v>
      </c>
      <c r="R1445" s="1">
        <v>145636</v>
      </c>
      <c r="S1445" s="1">
        <v>0</v>
      </c>
      <c r="T1445" s="1">
        <v>0</v>
      </c>
      <c r="U1445" s="1">
        <v>0</v>
      </c>
      <c r="W1445" s="1">
        <v>0</v>
      </c>
      <c r="X1445" s="1">
        <v>0</v>
      </c>
      <c r="Y1445" s="1">
        <v>0</v>
      </c>
      <c r="AB1445" s="275">
        <v>44651</v>
      </c>
      <c r="AC1445" s="1">
        <v>1</v>
      </c>
      <c r="AD1445" s="1" t="s">
        <v>2623</v>
      </c>
      <c r="AE1445" s="1">
        <v>1</v>
      </c>
      <c r="AF1445" s="1">
        <v>30</v>
      </c>
      <c r="AG1445" s="1">
        <v>0</v>
      </c>
      <c r="AN1445" s="1">
        <v>1</v>
      </c>
      <c r="AO1445" s="1">
        <v>1</v>
      </c>
      <c r="AR1445" s="276">
        <v>4321.74</v>
      </c>
      <c r="AS1445" s="1" t="s">
        <v>2657</v>
      </c>
      <c r="AT1445" s="1">
        <v>0</v>
      </c>
      <c r="AU1445" s="1">
        <v>0</v>
      </c>
      <c r="AX1445" s="1">
        <v>5</v>
      </c>
      <c r="BC1445" s="1">
        <v>1</v>
      </c>
      <c r="BD1445" s="1">
        <v>7</v>
      </c>
      <c r="BE1445" s="1">
        <v>2</v>
      </c>
      <c r="BF1445" s="296">
        <v>16128.873395906687</v>
      </c>
    </row>
    <row r="1446" spans="1:58" x14ac:dyDescent="0.3">
      <c r="A1446" s="273">
        <f t="shared" si="71"/>
        <v>46939.631589691613</v>
      </c>
      <c r="B1446" s="1" t="s">
        <v>2621</v>
      </c>
      <c r="C1446" s="274">
        <v>42296248</v>
      </c>
      <c r="D1446" s="1">
        <v>144205</v>
      </c>
      <c r="E1446" s="1">
        <v>4</v>
      </c>
      <c r="F1446" s="1" t="s">
        <v>3233</v>
      </c>
      <c r="G1446" s="275">
        <v>43869</v>
      </c>
      <c r="H1446" s="275">
        <v>44985</v>
      </c>
      <c r="I1446" s="1">
        <v>0</v>
      </c>
      <c r="J1446" s="1">
        <v>1</v>
      </c>
      <c r="K1446" s="1">
        <v>25</v>
      </c>
      <c r="L1446" s="1">
        <v>30</v>
      </c>
      <c r="M1446" s="1">
        <v>2</v>
      </c>
      <c r="N1446" s="1">
        <v>18</v>
      </c>
      <c r="O1446" s="1">
        <v>19.559999999999999</v>
      </c>
      <c r="P1446" s="1">
        <v>150000</v>
      </c>
      <c r="Q1446" s="1">
        <v>5423</v>
      </c>
      <c r="R1446" s="1">
        <v>54608</v>
      </c>
      <c r="S1446" s="1">
        <v>0</v>
      </c>
      <c r="T1446" s="1">
        <v>0</v>
      </c>
      <c r="U1446" s="1">
        <v>0</v>
      </c>
      <c r="W1446" s="1">
        <v>0</v>
      </c>
      <c r="X1446" s="1">
        <v>0</v>
      </c>
      <c r="Y1446" s="1">
        <v>0</v>
      </c>
      <c r="AB1446" s="275">
        <v>44651</v>
      </c>
      <c r="AC1446" s="1">
        <v>1</v>
      </c>
      <c r="AD1446" s="1" t="s">
        <v>2623</v>
      </c>
      <c r="AE1446" s="1">
        <v>1</v>
      </c>
      <c r="AF1446" s="1">
        <v>30</v>
      </c>
      <c r="AG1446" s="1">
        <v>0</v>
      </c>
      <c r="AN1446" s="1">
        <v>1</v>
      </c>
      <c r="AO1446" s="1">
        <v>1</v>
      </c>
      <c r="AR1446" s="276">
        <v>1620.65</v>
      </c>
      <c r="AS1446" s="1" t="s">
        <v>2657</v>
      </c>
      <c r="AT1446" s="1">
        <v>0</v>
      </c>
      <c r="AU1446" s="1">
        <v>0</v>
      </c>
      <c r="AX1446" s="1">
        <v>5</v>
      </c>
      <c r="BC1446" s="1">
        <v>1</v>
      </c>
      <c r="BD1446" s="1">
        <v>7</v>
      </c>
      <c r="BE1446" s="1">
        <v>2</v>
      </c>
      <c r="BF1446" s="296">
        <v>6047.7184103083873</v>
      </c>
    </row>
    <row r="1447" spans="1:58" x14ac:dyDescent="0.3">
      <c r="A1447" s="273">
        <f t="shared" si="71"/>
        <v>93884.588692303281</v>
      </c>
      <c r="B1447" s="1" t="s">
        <v>2621</v>
      </c>
      <c r="C1447" s="274">
        <v>42296248</v>
      </c>
      <c r="D1447" s="1">
        <v>144205</v>
      </c>
      <c r="E1447" s="1">
        <v>4</v>
      </c>
      <c r="F1447" s="1" t="s">
        <v>3236</v>
      </c>
      <c r="G1447" s="275">
        <v>43869</v>
      </c>
      <c r="H1447" s="275">
        <v>44985</v>
      </c>
      <c r="I1447" s="1">
        <v>0</v>
      </c>
      <c r="J1447" s="1">
        <v>1</v>
      </c>
      <c r="K1447" s="1">
        <v>25</v>
      </c>
      <c r="L1447" s="1">
        <v>30</v>
      </c>
      <c r="M1447" s="1">
        <v>2</v>
      </c>
      <c r="N1447" s="1">
        <v>18</v>
      </c>
      <c r="O1447" s="1">
        <v>19.559999999999999</v>
      </c>
      <c r="P1447" s="1">
        <v>300000</v>
      </c>
      <c r="Q1447" s="1">
        <v>10846</v>
      </c>
      <c r="R1447" s="1">
        <v>109222</v>
      </c>
      <c r="S1447" s="1">
        <v>0</v>
      </c>
      <c r="T1447" s="1">
        <v>0</v>
      </c>
      <c r="U1447" s="1">
        <v>0</v>
      </c>
      <c r="W1447" s="1">
        <v>0</v>
      </c>
      <c r="X1447" s="1">
        <v>0</v>
      </c>
      <c r="Y1447" s="1">
        <v>0</v>
      </c>
      <c r="AB1447" s="275">
        <v>44651</v>
      </c>
      <c r="AC1447" s="1">
        <v>1</v>
      </c>
      <c r="AD1447" s="1" t="s">
        <v>2623</v>
      </c>
      <c r="AE1447" s="1">
        <v>1</v>
      </c>
      <c r="AF1447" s="1">
        <v>30</v>
      </c>
      <c r="AG1447" s="1">
        <v>0</v>
      </c>
      <c r="AN1447" s="1">
        <v>1</v>
      </c>
      <c r="AO1447" s="1">
        <v>1</v>
      </c>
      <c r="AR1447" s="276">
        <v>3241.31</v>
      </c>
      <c r="AS1447" s="1" t="s">
        <v>2657</v>
      </c>
      <c r="AT1447" s="1">
        <v>0</v>
      </c>
      <c r="AU1447" s="1">
        <v>0</v>
      </c>
      <c r="AX1447" s="1">
        <v>5</v>
      </c>
      <c r="BC1447" s="1">
        <v>1</v>
      </c>
      <c r="BD1447" s="1">
        <v>7</v>
      </c>
      <c r="BE1447" s="1">
        <v>2</v>
      </c>
      <c r="BF1447" s="296">
        <v>12096.101307696723</v>
      </c>
    </row>
    <row r="1448" spans="1:58" x14ac:dyDescent="0.3">
      <c r="A1448" s="273">
        <f t="shared" si="71"/>
        <v>231737.59487536713</v>
      </c>
      <c r="B1448" s="1" t="s">
        <v>2621</v>
      </c>
      <c r="C1448" s="274">
        <v>42296248</v>
      </c>
      <c r="D1448" s="1">
        <v>144205</v>
      </c>
      <c r="E1448" s="1">
        <v>4</v>
      </c>
      <c r="F1448" s="1" t="s">
        <v>3716</v>
      </c>
      <c r="G1448" s="275">
        <v>44202</v>
      </c>
      <c r="H1448" s="275">
        <v>45322</v>
      </c>
      <c r="I1448" s="1">
        <v>0</v>
      </c>
      <c r="J1448" s="1">
        <v>1</v>
      </c>
      <c r="K1448" s="1">
        <v>14</v>
      </c>
      <c r="L1448" s="1">
        <v>30</v>
      </c>
      <c r="M1448" s="1">
        <v>2</v>
      </c>
      <c r="N1448" s="1">
        <v>17.690000000000001</v>
      </c>
      <c r="O1448" s="1">
        <v>19.2</v>
      </c>
      <c r="P1448" s="1">
        <v>400000</v>
      </c>
      <c r="Q1448" s="1">
        <v>14482</v>
      </c>
      <c r="R1448" s="1">
        <v>269407</v>
      </c>
      <c r="S1448" s="1">
        <v>0</v>
      </c>
      <c r="T1448" s="1">
        <v>0</v>
      </c>
      <c r="U1448" s="1">
        <v>0</v>
      </c>
      <c r="W1448" s="1">
        <v>0</v>
      </c>
      <c r="X1448" s="1">
        <v>0</v>
      </c>
      <c r="Y1448" s="1">
        <v>0</v>
      </c>
      <c r="AB1448" s="275">
        <v>44651</v>
      </c>
      <c r="AC1448" s="1">
        <v>1</v>
      </c>
      <c r="AD1448" s="1" t="s">
        <v>2623</v>
      </c>
      <c r="AE1448" s="1">
        <v>1</v>
      </c>
      <c r="AF1448" s="1">
        <v>30</v>
      </c>
      <c r="AG1448" s="1">
        <v>0</v>
      </c>
      <c r="AN1448" s="1">
        <v>1</v>
      </c>
      <c r="AO1448" s="1">
        <v>1</v>
      </c>
      <c r="AR1448" s="276">
        <v>7833.16</v>
      </c>
      <c r="AS1448" s="1" t="s">
        <v>2657</v>
      </c>
      <c r="AT1448" s="1">
        <v>0</v>
      </c>
      <c r="AU1448" s="1">
        <v>0</v>
      </c>
      <c r="AX1448" s="1">
        <v>5</v>
      </c>
      <c r="BC1448" s="1">
        <v>1</v>
      </c>
      <c r="BD1448" s="1">
        <v>7</v>
      </c>
      <c r="BE1448" s="1">
        <v>2</v>
      </c>
      <c r="BF1448" s="296">
        <v>29836.245124632867</v>
      </c>
    </row>
    <row r="1449" spans="1:58" x14ac:dyDescent="0.3">
      <c r="A1449" s="273">
        <f t="shared" si="71"/>
        <v>231737.59487536713</v>
      </c>
      <c r="B1449" s="1" t="s">
        <v>2621</v>
      </c>
      <c r="C1449" s="274">
        <v>42296248</v>
      </c>
      <c r="D1449" s="1">
        <v>144205</v>
      </c>
      <c r="E1449" s="1">
        <v>4</v>
      </c>
      <c r="F1449" s="1" t="s">
        <v>3717</v>
      </c>
      <c r="G1449" s="275">
        <v>44202</v>
      </c>
      <c r="H1449" s="275">
        <v>45322</v>
      </c>
      <c r="I1449" s="1">
        <v>0</v>
      </c>
      <c r="J1449" s="1">
        <v>1</v>
      </c>
      <c r="K1449" s="1">
        <v>14</v>
      </c>
      <c r="L1449" s="1">
        <v>30</v>
      </c>
      <c r="M1449" s="1">
        <v>2</v>
      </c>
      <c r="N1449" s="1">
        <v>17.690000000000001</v>
      </c>
      <c r="O1449" s="1">
        <v>19.2</v>
      </c>
      <c r="P1449" s="1">
        <v>400000</v>
      </c>
      <c r="Q1449" s="1">
        <v>14482</v>
      </c>
      <c r="R1449" s="1">
        <v>269407</v>
      </c>
      <c r="S1449" s="1">
        <v>0</v>
      </c>
      <c r="T1449" s="1">
        <v>0</v>
      </c>
      <c r="U1449" s="1">
        <v>0</v>
      </c>
      <c r="W1449" s="1">
        <v>0</v>
      </c>
      <c r="X1449" s="1">
        <v>0</v>
      </c>
      <c r="Y1449" s="1">
        <v>0</v>
      </c>
      <c r="AB1449" s="275">
        <v>44651</v>
      </c>
      <c r="AC1449" s="1">
        <v>1</v>
      </c>
      <c r="AD1449" s="1" t="s">
        <v>2623</v>
      </c>
      <c r="AE1449" s="1">
        <v>1</v>
      </c>
      <c r="AF1449" s="1">
        <v>30</v>
      </c>
      <c r="AG1449" s="1">
        <v>0</v>
      </c>
      <c r="AN1449" s="1">
        <v>1</v>
      </c>
      <c r="AO1449" s="1">
        <v>1</v>
      </c>
      <c r="AR1449" s="276">
        <v>7833.16</v>
      </c>
      <c r="AS1449" s="1" t="s">
        <v>2657</v>
      </c>
      <c r="AT1449" s="1">
        <v>0</v>
      </c>
      <c r="AU1449" s="1">
        <v>0</v>
      </c>
      <c r="AX1449" s="1">
        <v>5</v>
      </c>
      <c r="BC1449" s="1">
        <v>1</v>
      </c>
      <c r="BD1449" s="1">
        <v>7</v>
      </c>
      <c r="BE1449" s="1">
        <v>2</v>
      </c>
      <c r="BF1449" s="296">
        <v>29836.245124632867</v>
      </c>
    </row>
    <row r="1450" spans="1:58" x14ac:dyDescent="0.3">
      <c r="A1450" s="273">
        <f t="shared" si="71"/>
        <v>231737.59487536713</v>
      </c>
      <c r="B1450" s="1" t="s">
        <v>2621</v>
      </c>
      <c r="C1450" s="274">
        <v>42296248</v>
      </c>
      <c r="D1450" s="1">
        <v>144205</v>
      </c>
      <c r="E1450" s="1">
        <v>4</v>
      </c>
      <c r="F1450" s="1" t="s">
        <v>3824</v>
      </c>
      <c r="G1450" s="275">
        <v>44216</v>
      </c>
      <c r="H1450" s="275">
        <v>45322</v>
      </c>
      <c r="I1450" s="1">
        <v>0</v>
      </c>
      <c r="J1450" s="1">
        <v>1</v>
      </c>
      <c r="K1450" s="1">
        <v>14</v>
      </c>
      <c r="L1450" s="1">
        <v>30</v>
      </c>
      <c r="M1450" s="1">
        <v>2</v>
      </c>
      <c r="N1450" s="1">
        <v>17.690000000000001</v>
      </c>
      <c r="O1450" s="1">
        <v>19.2</v>
      </c>
      <c r="P1450" s="1">
        <v>400000</v>
      </c>
      <c r="Q1450" s="1">
        <v>14482</v>
      </c>
      <c r="R1450" s="1">
        <v>269407</v>
      </c>
      <c r="S1450" s="1">
        <v>0</v>
      </c>
      <c r="T1450" s="1">
        <v>0</v>
      </c>
      <c r="U1450" s="1">
        <v>0</v>
      </c>
      <c r="W1450" s="1">
        <v>0</v>
      </c>
      <c r="X1450" s="1">
        <v>0</v>
      </c>
      <c r="Y1450" s="1">
        <v>0</v>
      </c>
      <c r="AB1450" s="275">
        <v>44651</v>
      </c>
      <c r="AC1450" s="1">
        <v>1</v>
      </c>
      <c r="AD1450" s="1" t="s">
        <v>2623</v>
      </c>
      <c r="AE1450" s="1">
        <v>1</v>
      </c>
      <c r="AF1450" s="1">
        <v>30</v>
      </c>
      <c r="AG1450" s="1">
        <v>0</v>
      </c>
      <c r="AN1450" s="1">
        <v>1</v>
      </c>
      <c r="AO1450" s="1">
        <v>1</v>
      </c>
      <c r="AR1450" s="276">
        <v>7833.16</v>
      </c>
      <c r="AS1450" s="1" t="s">
        <v>2657</v>
      </c>
      <c r="AT1450" s="1">
        <v>0</v>
      </c>
      <c r="AU1450" s="1">
        <v>0</v>
      </c>
      <c r="AX1450" s="1">
        <v>5</v>
      </c>
      <c r="BC1450" s="1">
        <v>1</v>
      </c>
      <c r="BD1450" s="1">
        <v>7</v>
      </c>
      <c r="BE1450" s="1">
        <v>2</v>
      </c>
      <c r="BF1450" s="296">
        <v>29836.245124632867</v>
      </c>
    </row>
    <row r="1451" spans="1:58" x14ac:dyDescent="0.3">
      <c r="A1451" s="273">
        <f t="shared" si="71"/>
        <v>58007.486544800166</v>
      </c>
      <c r="B1451" s="1" t="s">
        <v>2621</v>
      </c>
      <c r="C1451" s="274">
        <v>42296248</v>
      </c>
      <c r="D1451" s="1">
        <v>144205</v>
      </c>
      <c r="E1451" s="1">
        <v>4</v>
      </c>
      <c r="F1451" s="1" t="s">
        <v>3827</v>
      </c>
      <c r="G1451" s="275">
        <v>44216</v>
      </c>
      <c r="H1451" s="275">
        <v>45322</v>
      </c>
      <c r="I1451" s="1">
        <v>0</v>
      </c>
      <c r="J1451" s="1">
        <v>1</v>
      </c>
      <c r="K1451" s="1">
        <v>14</v>
      </c>
      <c r="L1451" s="1">
        <v>30</v>
      </c>
      <c r="M1451" s="1">
        <v>2</v>
      </c>
      <c r="N1451" s="1">
        <v>17.690000000000001</v>
      </c>
      <c r="O1451" s="1">
        <v>19.2</v>
      </c>
      <c r="P1451" s="1">
        <v>100000</v>
      </c>
      <c r="Q1451" s="1">
        <v>3620</v>
      </c>
      <c r="R1451" s="1">
        <v>67358</v>
      </c>
      <c r="S1451" s="1">
        <v>0</v>
      </c>
      <c r="T1451" s="1">
        <v>0</v>
      </c>
      <c r="U1451" s="1">
        <v>0</v>
      </c>
      <c r="W1451" s="1">
        <v>0</v>
      </c>
      <c r="X1451" s="1">
        <v>0</v>
      </c>
      <c r="Y1451" s="1">
        <v>0</v>
      </c>
      <c r="AB1451" s="275">
        <v>44651</v>
      </c>
      <c r="AC1451" s="1">
        <v>1</v>
      </c>
      <c r="AD1451" s="1" t="s">
        <v>2623</v>
      </c>
      <c r="AE1451" s="1">
        <v>1</v>
      </c>
      <c r="AF1451" s="1">
        <v>30</v>
      </c>
      <c r="AG1451" s="1">
        <v>0</v>
      </c>
      <c r="AN1451" s="1">
        <v>1</v>
      </c>
      <c r="AO1451" s="1">
        <v>1</v>
      </c>
      <c r="AR1451" s="276">
        <v>1890.76</v>
      </c>
      <c r="AS1451" s="1" t="s">
        <v>2657</v>
      </c>
      <c r="AT1451" s="1">
        <v>0</v>
      </c>
      <c r="AU1451" s="1">
        <v>0</v>
      </c>
      <c r="AX1451" s="1">
        <v>5</v>
      </c>
      <c r="BC1451" s="1">
        <v>1</v>
      </c>
      <c r="BD1451" s="1">
        <v>7</v>
      </c>
      <c r="BE1451" s="1">
        <v>2</v>
      </c>
      <c r="BF1451" s="296">
        <v>7459.7534551998297</v>
      </c>
    </row>
    <row r="1452" spans="1:58" x14ac:dyDescent="0.3">
      <c r="A1452" s="273">
        <f t="shared" si="71"/>
        <v>167064.05153450056</v>
      </c>
      <c r="B1452" s="1" t="s">
        <v>2621</v>
      </c>
      <c r="C1452" s="274">
        <v>42296248</v>
      </c>
      <c r="D1452" s="1">
        <v>144205</v>
      </c>
      <c r="E1452" s="1">
        <v>4</v>
      </c>
      <c r="F1452" s="1" t="s">
        <v>3942</v>
      </c>
      <c r="G1452" s="275">
        <v>44196</v>
      </c>
      <c r="H1452" s="275">
        <v>45291</v>
      </c>
      <c r="I1452" s="1">
        <v>0</v>
      </c>
      <c r="J1452" s="1">
        <v>1</v>
      </c>
      <c r="K1452" s="1">
        <v>15</v>
      </c>
      <c r="L1452" s="1">
        <v>30</v>
      </c>
      <c r="M1452" s="1">
        <v>2</v>
      </c>
      <c r="N1452" s="1">
        <v>17.690000000000001</v>
      </c>
      <c r="O1452" s="1">
        <v>19.2</v>
      </c>
      <c r="P1452" s="1">
        <v>300000</v>
      </c>
      <c r="Q1452" s="1">
        <v>10861</v>
      </c>
      <c r="R1452" s="1">
        <v>194249</v>
      </c>
      <c r="S1452" s="1">
        <v>0</v>
      </c>
      <c r="T1452" s="1">
        <v>0</v>
      </c>
      <c r="U1452" s="1">
        <v>0</v>
      </c>
      <c r="W1452" s="1">
        <v>0</v>
      </c>
      <c r="X1452" s="1">
        <v>0</v>
      </c>
      <c r="Y1452" s="1">
        <v>0</v>
      </c>
      <c r="AB1452" s="275">
        <v>44651</v>
      </c>
      <c r="AC1452" s="1">
        <v>1</v>
      </c>
      <c r="AD1452" s="1" t="s">
        <v>2623</v>
      </c>
      <c r="AE1452" s="1">
        <v>1</v>
      </c>
      <c r="AF1452" s="1">
        <v>30</v>
      </c>
      <c r="AG1452" s="1">
        <v>0</v>
      </c>
      <c r="AN1452" s="1">
        <v>1</v>
      </c>
      <c r="AO1452" s="1">
        <v>1</v>
      </c>
      <c r="AR1452" s="276">
        <v>5672.29</v>
      </c>
      <c r="AS1452" s="1" t="s">
        <v>2657</v>
      </c>
      <c r="AT1452" s="1">
        <v>0</v>
      </c>
      <c r="AU1452" s="1">
        <v>0</v>
      </c>
      <c r="AX1452" s="1">
        <v>5</v>
      </c>
      <c r="BC1452" s="1">
        <v>1</v>
      </c>
      <c r="BD1452" s="1">
        <v>7</v>
      </c>
      <c r="BE1452" s="1">
        <v>2</v>
      </c>
      <c r="BF1452" s="296">
        <v>21512.658465499451</v>
      </c>
    </row>
    <row r="1453" spans="1:58" x14ac:dyDescent="0.3">
      <c r="A1453" s="273">
        <f t="shared" si="71"/>
        <v>222744.36519400513</v>
      </c>
      <c r="B1453" s="1" t="s">
        <v>2621</v>
      </c>
      <c r="C1453" s="274">
        <v>42296248</v>
      </c>
      <c r="D1453" s="1">
        <v>144205</v>
      </c>
      <c r="E1453" s="1">
        <v>4</v>
      </c>
      <c r="F1453" s="1" t="s">
        <v>3943</v>
      </c>
      <c r="G1453" s="275">
        <v>44196</v>
      </c>
      <c r="H1453" s="275">
        <v>45291</v>
      </c>
      <c r="I1453" s="1">
        <v>0</v>
      </c>
      <c r="J1453" s="1">
        <v>1</v>
      </c>
      <c r="K1453" s="1">
        <v>15</v>
      </c>
      <c r="L1453" s="1">
        <v>30</v>
      </c>
      <c r="M1453" s="1">
        <v>2</v>
      </c>
      <c r="N1453" s="1">
        <v>17.690000000000001</v>
      </c>
      <c r="O1453" s="1">
        <v>19.2</v>
      </c>
      <c r="P1453" s="1">
        <v>400000</v>
      </c>
      <c r="Q1453" s="1">
        <v>14482</v>
      </c>
      <c r="R1453" s="1">
        <v>258990</v>
      </c>
      <c r="S1453" s="1">
        <v>0</v>
      </c>
      <c r="T1453" s="1">
        <v>0</v>
      </c>
      <c r="U1453" s="1">
        <v>0</v>
      </c>
      <c r="W1453" s="1">
        <v>0</v>
      </c>
      <c r="X1453" s="1">
        <v>0</v>
      </c>
      <c r="Y1453" s="1">
        <v>0</v>
      </c>
      <c r="AB1453" s="275">
        <v>44651</v>
      </c>
      <c r="AC1453" s="1">
        <v>1</v>
      </c>
      <c r="AD1453" s="1" t="s">
        <v>2623</v>
      </c>
      <c r="AE1453" s="1">
        <v>1</v>
      </c>
      <c r="AF1453" s="1">
        <v>30</v>
      </c>
      <c r="AG1453" s="1">
        <v>0</v>
      </c>
      <c r="AN1453" s="1">
        <v>1</v>
      </c>
      <c r="AO1453" s="1">
        <v>1</v>
      </c>
      <c r="AR1453" s="276">
        <v>7563.05</v>
      </c>
      <c r="AS1453" s="1" t="s">
        <v>2657</v>
      </c>
      <c r="AT1453" s="1">
        <v>0</v>
      </c>
      <c r="AU1453" s="1">
        <v>0</v>
      </c>
      <c r="AX1453" s="1">
        <v>5</v>
      </c>
      <c r="BC1453" s="1">
        <v>1</v>
      </c>
      <c r="BD1453" s="1">
        <v>7</v>
      </c>
      <c r="BE1453" s="1">
        <v>2</v>
      </c>
      <c r="BF1453" s="296">
        <v>28682.584805994891</v>
      </c>
    </row>
    <row r="1454" spans="1:58" x14ac:dyDescent="0.3">
      <c r="A1454" s="273">
        <f t="shared" si="71"/>
        <v>222744.36519400513</v>
      </c>
      <c r="B1454" s="1" t="s">
        <v>2621</v>
      </c>
      <c r="C1454" s="274">
        <v>42296248</v>
      </c>
      <c r="D1454" s="1">
        <v>144205</v>
      </c>
      <c r="E1454" s="1">
        <v>4</v>
      </c>
      <c r="F1454" s="1" t="s">
        <v>3944</v>
      </c>
      <c r="G1454" s="275">
        <v>44196</v>
      </c>
      <c r="H1454" s="275">
        <v>45291</v>
      </c>
      <c r="I1454" s="1">
        <v>0</v>
      </c>
      <c r="J1454" s="1">
        <v>1</v>
      </c>
      <c r="K1454" s="1">
        <v>15</v>
      </c>
      <c r="L1454" s="1">
        <v>30</v>
      </c>
      <c r="M1454" s="1">
        <v>2</v>
      </c>
      <c r="N1454" s="1">
        <v>17.690000000000001</v>
      </c>
      <c r="O1454" s="1">
        <v>19.2</v>
      </c>
      <c r="P1454" s="1">
        <v>400000</v>
      </c>
      <c r="Q1454" s="1">
        <v>14482</v>
      </c>
      <c r="R1454" s="1">
        <v>258990</v>
      </c>
      <c r="S1454" s="1">
        <v>0</v>
      </c>
      <c r="T1454" s="1">
        <v>0</v>
      </c>
      <c r="U1454" s="1">
        <v>0</v>
      </c>
      <c r="W1454" s="1">
        <v>0</v>
      </c>
      <c r="X1454" s="1">
        <v>0</v>
      </c>
      <c r="Y1454" s="1">
        <v>0</v>
      </c>
      <c r="AB1454" s="275">
        <v>44651</v>
      </c>
      <c r="AC1454" s="1">
        <v>1</v>
      </c>
      <c r="AD1454" s="1" t="s">
        <v>2623</v>
      </c>
      <c r="AE1454" s="1">
        <v>1</v>
      </c>
      <c r="AF1454" s="1">
        <v>30</v>
      </c>
      <c r="AG1454" s="1">
        <v>0</v>
      </c>
      <c r="AN1454" s="1">
        <v>1</v>
      </c>
      <c r="AO1454" s="1">
        <v>1</v>
      </c>
      <c r="AP1454" s="275"/>
      <c r="AR1454" s="276">
        <v>7563.05</v>
      </c>
      <c r="AS1454" s="1" t="s">
        <v>2657</v>
      </c>
      <c r="AT1454" s="1">
        <v>0</v>
      </c>
      <c r="AU1454" s="1">
        <v>0</v>
      </c>
      <c r="AX1454" s="1">
        <v>5</v>
      </c>
      <c r="BC1454" s="1">
        <v>1</v>
      </c>
      <c r="BD1454" s="1">
        <v>7</v>
      </c>
      <c r="BE1454" s="1">
        <v>2</v>
      </c>
      <c r="BF1454" s="296">
        <v>28682.584805994891</v>
      </c>
    </row>
    <row r="1455" spans="1:58" x14ac:dyDescent="0.3">
      <c r="A1455" s="273">
        <f t="shared" si="71"/>
        <v>167064.05153450056</v>
      </c>
      <c r="B1455" s="1" t="s">
        <v>2621</v>
      </c>
      <c r="C1455" s="274">
        <v>42296248</v>
      </c>
      <c r="D1455" s="1">
        <v>144205</v>
      </c>
      <c r="E1455" s="1">
        <v>4</v>
      </c>
      <c r="F1455" s="1" t="s">
        <v>3945</v>
      </c>
      <c r="G1455" s="275">
        <v>44196</v>
      </c>
      <c r="H1455" s="275">
        <v>45291</v>
      </c>
      <c r="I1455" s="1">
        <v>0</v>
      </c>
      <c r="J1455" s="1">
        <v>1</v>
      </c>
      <c r="K1455" s="1">
        <v>15</v>
      </c>
      <c r="L1455" s="1">
        <v>30</v>
      </c>
      <c r="M1455" s="1">
        <v>2</v>
      </c>
      <c r="N1455" s="1">
        <v>17.690000000000001</v>
      </c>
      <c r="O1455" s="1">
        <v>19.2</v>
      </c>
      <c r="P1455" s="1">
        <v>300000</v>
      </c>
      <c r="Q1455" s="1">
        <v>10861</v>
      </c>
      <c r="R1455" s="1">
        <v>194249</v>
      </c>
      <c r="S1455" s="1">
        <v>0</v>
      </c>
      <c r="T1455" s="1">
        <v>0</v>
      </c>
      <c r="U1455" s="1">
        <v>0</v>
      </c>
      <c r="W1455" s="1">
        <v>0</v>
      </c>
      <c r="X1455" s="1">
        <v>0</v>
      </c>
      <c r="Y1455" s="1">
        <v>0</v>
      </c>
      <c r="AB1455" s="275">
        <v>44651</v>
      </c>
      <c r="AC1455" s="1">
        <v>1</v>
      </c>
      <c r="AD1455" s="1" t="s">
        <v>2623</v>
      </c>
      <c r="AE1455" s="1">
        <v>1</v>
      </c>
      <c r="AF1455" s="1">
        <v>30</v>
      </c>
      <c r="AG1455" s="1">
        <v>0</v>
      </c>
      <c r="AN1455" s="1">
        <v>1</v>
      </c>
      <c r="AO1455" s="1">
        <v>1</v>
      </c>
      <c r="AR1455" s="276">
        <v>5672.29</v>
      </c>
      <c r="AS1455" s="1" t="s">
        <v>2657</v>
      </c>
      <c r="AT1455" s="1">
        <v>0</v>
      </c>
      <c r="AU1455" s="1">
        <v>0</v>
      </c>
      <c r="AX1455" s="1">
        <v>5</v>
      </c>
      <c r="BC1455" s="1">
        <v>1</v>
      </c>
      <c r="BD1455" s="1">
        <v>7</v>
      </c>
      <c r="BE1455" s="1">
        <v>2</v>
      </c>
      <c r="BF1455" s="296">
        <v>21512.658465499451</v>
      </c>
    </row>
    <row r="1456" spans="1:58" x14ac:dyDescent="0.3">
      <c r="A1456" s="273">
        <f t="shared" si="71"/>
        <v>231737.59487536713</v>
      </c>
      <c r="B1456" s="1" t="s">
        <v>2621</v>
      </c>
      <c r="C1456" s="274">
        <v>42296248</v>
      </c>
      <c r="D1456" s="1">
        <v>144205</v>
      </c>
      <c r="E1456" s="1">
        <v>4</v>
      </c>
      <c r="F1456" s="1" t="s">
        <v>3718</v>
      </c>
      <c r="G1456" s="275">
        <v>44202</v>
      </c>
      <c r="H1456" s="275">
        <v>45322</v>
      </c>
      <c r="I1456" s="1">
        <v>0</v>
      </c>
      <c r="J1456" s="1">
        <v>1</v>
      </c>
      <c r="K1456" s="1">
        <v>14</v>
      </c>
      <c r="L1456" s="1">
        <v>30</v>
      </c>
      <c r="M1456" s="1">
        <v>2</v>
      </c>
      <c r="N1456" s="1">
        <v>17.690000000000001</v>
      </c>
      <c r="O1456" s="1">
        <v>19.2</v>
      </c>
      <c r="P1456" s="1">
        <v>400000</v>
      </c>
      <c r="Q1456" s="1">
        <v>14482</v>
      </c>
      <c r="R1456" s="1">
        <v>269407</v>
      </c>
      <c r="S1456" s="1">
        <v>0</v>
      </c>
      <c r="T1456" s="1">
        <v>0</v>
      </c>
      <c r="U1456" s="1">
        <v>0</v>
      </c>
      <c r="W1456" s="1">
        <v>0</v>
      </c>
      <c r="X1456" s="1">
        <v>0</v>
      </c>
      <c r="Y1456" s="1">
        <v>0</v>
      </c>
      <c r="AB1456" s="275">
        <v>44651</v>
      </c>
      <c r="AC1456" s="1">
        <v>1</v>
      </c>
      <c r="AD1456" s="1" t="s">
        <v>2623</v>
      </c>
      <c r="AE1456" s="1">
        <v>1</v>
      </c>
      <c r="AF1456" s="1">
        <v>30</v>
      </c>
      <c r="AG1456" s="1">
        <v>0</v>
      </c>
      <c r="AN1456" s="1">
        <v>1</v>
      </c>
      <c r="AO1456" s="1">
        <v>1</v>
      </c>
      <c r="AR1456" s="276">
        <v>7833.16</v>
      </c>
      <c r="AS1456" s="1" t="s">
        <v>2657</v>
      </c>
      <c r="AT1456" s="1">
        <v>0</v>
      </c>
      <c r="AU1456" s="1">
        <v>0</v>
      </c>
      <c r="AX1456" s="1">
        <v>5</v>
      </c>
      <c r="BC1456" s="1">
        <v>1</v>
      </c>
      <c r="BD1456" s="1">
        <v>7</v>
      </c>
      <c r="BE1456" s="1">
        <v>2</v>
      </c>
      <c r="BF1456" s="296">
        <v>29836.245124632867</v>
      </c>
    </row>
    <row r="1457" spans="1:58" x14ac:dyDescent="0.3">
      <c r="A1457" s="273">
        <f t="shared" si="71"/>
        <v>231737.59487536713</v>
      </c>
      <c r="B1457" s="1" t="s">
        <v>2621</v>
      </c>
      <c r="C1457" s="274">
        <v>42296248</v>
      </c>
      <c r="D1457" s="1">
        <v>144205</v>
      </c>
      <c r="E1457" s="1">
        <v>4</v>
      </c>
      <c r="F1457" s="1" t="s">
        <v>3719</v>
      </c>
      <c r="G1457" s="275">
        <v>44202</v>
      </c>
      <c r="H1457" s="275">
        <v>45322</v>
      </c>
      <c r="I1457" s="1">
        <v>0</v>
      </c>
      <c r="J1457" s="1">
        <v>1</v>
      </c>
      <c r="K1457" s="1">
        <v>14</v>
      </c>
      <c r="L1457" s="1">
        <v>30</v>
      </c>
      <c r="M1457" s="1">
        <v>2</v>
      </c>
      <c r="N1457" s="1">
        <v>17.690000000000001</v>
      </c>
      <c r="O1457" s="1">
        <v>19.2</v>
      </c>
      <c r="P1457" s="1">
        <v>400000</v>
      </c>
      <c r="Q1457" s="1">
        <v>14482</v>
      </c>
      <c r="R1457" s="1">
        <v>269407</v>
      </c>
      <c r="S1457" s="1">
        <v>0</v>
      </c>
      <c r="T1457" s="1">
        <v>0</v>
      </c>
      <c r="U1457" s="1">
        <v>0</v>
      </c>
      <c r="W1457" s="1">
        <v>0</v>
      </c>
      <c r="X1457" s="1">
        <v>0</v>
      </c>
      <c r="Y1457" s="1">
        <v>0</v>
      </c>
      <c r="AB1457" s="275">
        <v>44651</v>
      </c>
      <c r="AC1457" s="1">
        <v>1</v>
      </c>
      <c r="AD1457" s="1" t="s">
        <v>2623</v>
      </c>
      <c r="AE1457" s="1">
        <v>1</v>
      </c>
      <c r="AF1457" s="1">
        <v>30</v>
      </c>
      <c r="AG1457" s="1">
        <v>0</v>
      </c>
      <c r="AN1457" s="1">
        <v>1</v>
      </c>
      <c r="AO1457" s="1">
        <v>1</v>
      </c>
      <c r="AR1457" s="276">
        <v>7833.16</v>
      </c>
      <c r="AS1457" s="1" t="s">
        <v>2657</v>
      </c>
      <c r="AT1457" s="1">
        <v>0</v>
      </c>
      <c r="AU1457" s="1">
        <v>0</v>
      </c>
      <c r="AX1457" s="1">
        <v>5</v>
      </c>
      <c r="BC1457" s="1">
        <v>1</v>
      </c>
      <c r="BD1457" s="1">
        <v>7</v>
      </c>
      <c r="BE1457" s="1">
        <v>2</v>
      </c>
      <c r="BF1457" s="296">
        <v>29836.245124632867</v>
      </c>
    </row>
    <row r="1458" spans="1:58" x14ac:dyDescent="0.3">
      <c r="A1458" s="273">
        <f t="shared" si="71"/>
        <v>447945.06749015627</v>
      </c>
      <c r="B1458" s="1" t="s">
        <v>2621</v>
      </c>
      <c r="C1458" s="274">
        <v>42296248</v>
      </c>
      <c r="D1458" s="1">
        <v>144205</v>
      </c>
      <c r="E1458" s="1">
        <v>4</v>
      </c>
      <c r="F1458" s="1" t="s">
        <v>4302</v>
      </c>
      <c r="G1458" s="275">
        <v>44459</v>
      </c>
      <c r="H1458" s="275">
        <v>45565</v>
      </c>
      <c r="I1458" s="1">
        <v>0</v>
      </c>
      <c r="J1458" s="1">
        <v>1</v>
      </c>
      <c r="K1458" s="1">
        <v>6</v>
      </c>
      <c r="L1458" s="1">
        <v>30</v>
      </c>
      <c r="M1458" s="1">
        <v>2</v>
      </c>
      <c r="N1458" s="1">
        <v>17.690000000000001</v>
      </c>
      <c r="O1458" s="1">
        <v>19.2</v>
      </c>
      <c r="P1458" s="1">
        <v>600000</v>
      </c>
      <c r="Q1458" s="1">
        <v>21723</v>
      </c>
      <c r="R1458" s="1">
        <v>521046</v>
      </c>
      <c r="S1458" s="1">
        <v>0</v>
      </c>
      <c r="T1458" s="1">
        <v>0</v>
      </c>
      <c r="U1458" s="1">
        <v>0</v>
      </c>
      <c r="W1458" s="1">
        <v>0</v>
      </c>
      <c r="X1458" s="1">
        <v>0</v>
      </c>
      <c r="Y1458" s="1">
        <v>0</v>
      </c>
      <c r="AB1458" s="275">
        <v>44651</v>
      </c>
      <c r="AC1458" s="1">
        <v>1</v>
      </c>
      <c r="AD1458" s="1" t="s">
        <v>2623</v>
      </c>
      <c r="AE1458" s="1">
        <v>1</v>
      </c>
      <c r="AF1458" s="1">
        <v>30</v>
      </c>
      <c r="AG1458" s="1">
        <v>0</v>
      </c>
      <c r="AN1458" s="1">
        <v>1</v>
      </c>
      <c r="AO1458" s="1">
        <v>1</v>
      </c>
      <c r="AR1458" s="276">
        <v>15396.21</v>
      </c>
      <c r="AS1458" s="1" t="s">
        <v>2657</v>
      </c>
      <c r="AT1458" s="1">
        <v>0</v>
      </c>
      <c r="AU1458" s="1">
        <v>0</v>
      </c>
      <c r="AX1458" s="1">
        <v>5</v>
      </c>
      <c r="BC1458" s="1">
        <v>1</v>
      </c>
      <c r="BD1458" s="1">
        <v>7</v>
      </c>
      <c r="BE1458" s="1">
        <v>2</v>
      </c>
      <c r="BF1458" s="296">
        <v>57704.722509843683</v>
      </c>
    </row>
    <row r="1459" spans="1:58" x14ac:dyDescent="0.3">
      <c r="A1459" s="273">
        <f t="shared" si="71"/>
        <v>54885.322234416941</v>
      </c>
      <c r="B1459" s="1" t="s">
        <v>2621</v>
      </c>
      <c r="C1459" s="274">
        <v>42296248</v>
      </c>
      <c r="D1459" s="1">
        <v>144205</v>
      </c>
      <c r="E1459" s="1">
        <v>4</v>
      </c>
      <c r="F1459" s="1" t="s">
        <v>4427</v>
      </c>
      <c r="G1459" s="275">
        <v>44350</v>
      </c>
      <c r="H1459" s="275">
        <v>45473</v>
      </c>
      <c r="I1459" s="1">
        <v>0</v>
      </c>
      <c r="J1459" s="1">
        <v>1</v>
      </c>
      <c r="K1459" s="1">
        <v>9</v>
      </c>
      <c r="L1459" s="1">
        <v>30</v>
      </c>
      <c r="M1459" s="1">
        <v>2</v>
      </c>
      <c r="N1459" s="1">
        <v>17.690000000000001</v>
      </c>
      <c r="O1459" s="1">
        <v>19.2</v>
      </c>
      <c r="P1459" s="1">
        <v>80000</v>
      </c>
      <c r="Q1459" s="1">
        <v>2896</v>
      </c>
      <c r="R1459" s="1">
        <v>63847</v>
      </c>
      <c r="S1459" s="1">
        <v>0</v>
      </c>
      <c r="T1459" s="1">
        <v>0</v>
      </c>
      <c r="U1459" s="1">
        <v>0</v>
      </c>
      <c r="W1459" s="1">
        <v>0</v>
      </c>
      <c r="X1459" s="1">
        <v>0</v>
      </c>
      <c r="Y1459" s="1">
        <v>0</v>
      </c>
      <c r="AB1459" s="275">
        <v>44651</v>
      </c>
      <c r="AC1459" s="1">
        <v>1</v>
      </c>
      <c r="AD1459" s="1" t="s">
        <v>2623</v>
      </c>
      <c r="AE1459" s="1">
        <v>1</v>
      </c>
      <c r="AF1459" s="1">
        <v>30</v>
      </c>
      <c r="AG1459" s="1">
        <v>0</v>
      </c>
      <c r="AN1459" s="1">
        <v>1</v>
      </c>
      <c r="AO1459" s="1">
        <v>1</v>
      </c>
      <c r="AR1459" s="276">
        <v>1890.76</v>
      </c>
      <c r="AS1459" s="1" t="s">
        <v>2657</v>
      </c>
      <c r="AT1459" s="1">
        <v>0</v>
      </c>
      <c r="AU1459" s="1">
        <v>0</v>
      </c>
      <c r="AX1459" s="1">
        <v>5</v>
      </c>
      <c r="BC1459" s="1">
        <v>1</v>
      </c>
      <c r="BD1459" s="1">
        <v>7</v>
      </c>
      <c r="BE1459" s="1">
        <v>2</v>
      </c>
      <c r="BF1459" s="296">
        <v>7070.9177655830572</v>
      </c>
    </row>
    <row r="1460" spans="1:58" x14ac:dyDescent="0.3">
      <c r="A1460" s="273">
        <f t="shared" si="71"/>
        <v>61714.11217454492</v>
      </c>
      <c r="B1460" s="1" t="s">
        <v>2621</v>
      </c>
      <c r="C1460" s="274">
        <v>42296248</v>
      </c>
      <c r="D1460" s="1">
        <v>144205</v>
      </c>
      <c r="E1460" s="1">
        <v>4</v>
      </c>
      <c r="F1460" s="1" t="s">
        <v>4428</v>
      </c>
      <c r="G1460" s="275">
        <v>44350</v>
      </c>
      <c r="H1460" s="275">
        <v>45473</v>
      </c>
      <c r="I1460" s="1">
        <v>0</v>
      </c>
      <c r="J1460" s="1">
        <v>1</v>
      </c>
      <c r="K1460" s="1">
        <v>9</v>
      </c>
      <c r="L1460" s="1">
        <v>30</v>
      </c>
      <c r="M1460" s="1">
        <v>2</v>
      </c>
      <c r="N1460" s="1">
        <v>17.690000000000001</v>
      </c>
      <c r="O1460" s="1">
        <v>19.2</v>
      </c>
      <c r="P1460" s="1">
        <v>90000</v>
      </c>
      <c r="Q1460" s="1">
        <v>3258</v>
      </c>
      <c r="R1460" s="1">
        <v>71830</v>
      </c>
      <c r="S1460" s="1">
        <v>0</v>
      </c>
      <c r="T1460" s="1">
        <v>0</v>
      </c>
      <c r="U1460" s="1">
        <v>0</v>
      </c>
      <c r="W1460" s="1">
        <v>0</v>
      </c>
      <c r="X1460" s="1">
        <v>0</v>
      </c>
      <c r="Y1460" s="1">
        <v>0</v>
      </c>
      <c r="AB1460" s="275">
        <v>44651</v>
      </c>
      <c r="AC1460" s="1">
        <v>1</v>
      </c>
      <c r="AD1460" s="1" t="s">
        <v>2623</v>
      </c>
      <c r="AE1460" s="1">
        <v>1</v>
      </c>
      <c r="AF1460" s="1">
        <v>30</v>
      </c>
      <c r="AG1460" s="1">
        <v>0</v>
      </c>
      <c r="AN1460" s="1">
        <v>1</v>
      </c>
      <c r="AO1460" s="1">
        <v>1</v>
      </c>
      <c r="AR1460" s="276">
        <v>2160.87</v>
      </c>
      <c r="AS1460" s="1" t="s">
        <v>2657</v>
      </c>
      <c r="AT1460" s="1">
        <v>0</v>
      </c>
      <c r="AU1460" s="1">
        <v>0</v>
      </c>
      <c r="AX1460" s="1">
        <v>5</v>
      </c>
      <c r="BC1460" s="1">
        <v>1</v>
      </c>
      <c r="BD1460" s="1">
        <v>7</v>
      </c>
      <c r="BE1460" s="1">
        <v>2</v>
      </c>
      <c r="BF1460" s="296">
        <v>7955.0178254550874</v>
      </c>
    </row>
    <row r="1461" spans="1:58" x14ac:dyDescent="0.3">
      <c r="A1461" s="273">
        <f t="shared" si="71"/>
        <v>411753.17008037021</v>
      </c>
      <c r="B1461" s="1" t="s">
        <v>2621</v>
      </c>
      <c r="C1461" s="274">
        <v>42296248</v>
      </c>
      <c r="D1461" s="1">
        <v>144205</v>
      </c>
      <c r="E1461" s="1">
        <v>4</v>
      </c>
      <c r="F1461" s="1" t="s">
        <v>4429</v>
      </c>
      <c r="G1461" s="275">
        <v>44350</v>
      </c>
      <c r="H1461" s="275">
        <v>45473</v>
      </c>
      <c r="I1461" s="1">
        <v>0</v>
      </c>
      <c r="J1461" s="1">
        <v>1</v>
      </c>
      <c r="K1461" s="1">
        <v>9</v>
      </c>
      <c r="L1461" s="1">
        <v>30</v>
      </c>
      <c r="M1461" s="1">
        <v>2</v>
      </c>
      <c r="N1461" s="1">
        <v>17.690000000000001</v>
      </c>
      <c r="O1461" s="1">
        <v>19.2</v>
      </c>
      <c r="P1461" s="1">
        <v>600000</v>
      </c>
      <c r="Q1461" s="1">
        <v>21723</v>
      </c>
      <c r="R1461" s="1">
        <v>478828</v>
      </c>
      <c r="S1461" s="1">
        <v>0</v>
      </c>
      <c r="T1461" s="1">
        <v>0</v>
      </c>
      <c r="U1461" s="1">
        <v>0</v>
      </c>
      <c r="W1461" s="1">
        <v>0</v>
      </c>
      <c r="X1461" s="1">
        <v>0</v>
      </c>
      <c r="Y1461" s="1">
        <v>0</v>
      </c>
      <c r="AB1461" s="275">
        <v>44651</v>
      </c>
      <c r="AC1461" s="1">
        <v>1</v>
      </c>
      <c r="AD1461" s="1" t="s">
        <v>2623</v>
      </c>
      <c r="AE1461" s="1">
        <v>1</v>
      </c>
      <c r="AF1461" s="1">
        <v>30</v>
      </c>
      <c r="AG1461" s="1">
        <v>0</v>
      </c>
      <c r="AN1461" s="1">
        <v>1</v>
      </c>
      <c r="AO1461" s="1">
        <v>1</v>
      </c>
      <c r="AR1461" s="276">
        <v>14045.66</v>
      </c>
      <c r="AS1461" s="1" t="s">
        <v>2657</v>
      </c>
      <c r="AT1461" s="1">
        <v>0</v>
      </c>
      <c r="AU1461" s="1">
        <v>0</v>
      </c>
      <c r="AX1461" s="1">
        <v>5</v>
      </c>
      <c r="BC1461" s="1">
        <v>1</v>
      </c>
      <c r="BD1461" s="1">
        <v>7</v>
      </c>
      <c r="BE1461" s="1">
        <v>2</v>
      </c>
      <c r="BF1461" s="296">
        <v>53029.169919629807</v>
      </c>
    </row>
    <row r="1462" spans="1:58" x14ac:dyDescent="0.3">
      <c r="A1462" s="273">
        <f t="shared" si="71"/>
        <v>411753.17008037021</v>
      </c>
      <c r="B1462" s="1" t="s">
        <v>2621</v>
      </c>
      <c r="C1462" s="274">
        <v>42296248</v>
      </c>
      <c r="D1462" s="1">
        <v>144205</v>
      </c>
      <c r="E1462" s="1">
        <v>4</v>
      </c>
      <c r="F1462" s="1" t="s">
        <v>4430</v>
      </c>
      <c r="G1462" s="275">
        <v>44350</v>
      </c>
      <c r="H1462" s="275">
        <v>45473</v>
      </c>
      <c r="I1462" s="1">
        <v>0</v>
      </c>
      <c r="J1462" s="1">
        <v>1</v>
      </c>
      <c r="K1462" s="1">
        <v>9</v>
      </c>
      <c r="L1462" s="1">
        <v>30</v>
      </c>
      <c r="M1462" s="1">
        <v>2</v>
      </c>
      <c r="N1462" s="1">
        <v>17.690000000000001</v>
      </c>
      <c r="O1462" s="1">
        <v>19.2</v>
      </c>
      <c r="P1462" s="1">
        <v>600000</v>
      </c>
      <c r="Q1462" s="1">
        <v>21723</v>
      </c>
      <c r="R1462" s="1">
        <v>478828</v>
      </c>
      <c r="S1462" s="1">
        <v>0</v>
      </c>
      <c r="T1462" s="1">
        <v>0</v>
      </c>
      <c r="U1462" s="1">
        <v>0</v>
      </c>
      <c r="W1462" s="1">
        <v>0</v>
      </c>
      <c r="X1462" s="1">
        <v>0</v>
      </c>
      <c r="Y1462" s="1">
        <v>0</v>
      </c>
      <c r="AB1462" s="275">
        <v>44651</v>
      </c>
      <c r="AC1462" s="1">
        <v>1</v>
      </c>
      <c r="AD1462" s="1" t="s">
        <v>2623</v>
      </c>
      <c r="AE1462" s="1">
        <v>1</v>
      </c>
      <c r="AF1462" s="1">
        <v>30</v>
      </c>
      <c r="AG1462" s="1">
        <v>0</v>
      </c>
      <c r="AN1462" s="1">
        <v>1</v>
      </c>
      <c r="AO1462" s="1">
        <v>1</v>
      </c>
      <c r="AR1462" s="276">
        <v>14045.66</v>
      </c>
      <c r="AS1462" s="1" t="s">
        <v>2657</v>
      </c>
      <c r="AT1462" s="1">
        <v>0</v>
      </c>
      <c r="AU1462" s="1">
        <v>0</v>
      </c>
      <c r="AX1462" s="1">
        <v>5</v>
      </c>
      <c r="BC1462" s="1">
        <v>1</v>
      </c>
      <c r="BD1462" s="1">
        <v>7</v>
      </c>
      <c r="BE1462" s="1">
        <v>2</v>
      </c>
      <c r="BF1462" s="296">
        <v>53029.169919629807</v>
      </c>
    </row>
    <row r="1463" spans="1:58" x14ac:dyDescent="0.3">
      <c r="A1463" s="273">
        <f t="shared" si="71"/>
        <v>70020033.627633989</v>
      </c>
      <c r="B1463" s="1" t="s">
        <v>2621</v>
      </c>
      <c r="C1463" s="274">
        <v>42296248</v>
      </c>
      <c r="D1463" s="1">
        <v>144205</v>
      </c>
      <c r="E1463" s="1">
        <v>3</v>
      </c>
      <c r="F1463" s="1" t="s">
        <v>4603</v>
      </c>
      <c r="G1463" s="275">
        <v>44377</v>
      </c>
      <c r="H1463" s="275">
        <v>46568</v>
      </c>
      <c r="I1463" s="1">
        <v>0</v>
      </c>
      <c r="J1463" s="1">
        <v>1</v>
      </c>
      <c r="K1463" s="1">
        <v>10</v>
      </c>
      <c r="L1463" s="1">
        <v>30</v>
      </c>
      <c r="M1463" s="1">
        <v>2</v>
      </c>
      <c r="N1463" s="1">
        <v>11.04</v>
      </c>
      <c r="O1463" s="1">
        <v>11.61</v>
      </c>
      <c r="P1463" s="1">
        <v>88342825</v>
      </c>
      <c r="Q1463" s="1">
        <v>1252558</v>
      </c>
      <c r="R1463" s="1">
        <v>81422457</v>
      </c>
      <c r="S1463" s="1">
        <v>0</v>
      </c>
      <c r="T1463" s="1">
        <v>0</v>
      </c>
      <c r="U1463" s="1">
        <v>0</v>
      </c>
      <c r="W1463" s="1">
        <v>0</v>
      </c>
      <c r="X1463" s="1">
        <v>0</v>
      </c>
      <c r="Y1463" s="1">
        <v>0</v>
      </c>
      <c r="Z1463" s="1" t="s">
        <v>5764</v>
      </c>
      <c r="AA1463" s="1" t="s">
        <v>2807</v>
      </c>
      <c r="AB1463" s="275">
        <v>44651</v>
      </c>
      <c r="AC1463" s="1">
        <v>1</v>
      </c>
      <c r="AD1463" s="1" t="s">
        <v>2623</v>
      </c>
      <c r="AE1463" s="1">
        <v>1</v>
      </c>
      <c r="AF1463" s="1">
        <v>30</v>
      </c>
      <c r="AG1463" s="1">
        <v>0</v>
      </c>
      <c r="AN1463" s="1">
        <v>1</v>
      </c>
      <c r="AO1463" s="1">
        <v>1</v>
      </c>
      <c r="AP1463" s="1">
        <v>44377</v>
      </c>
      <c r="AQ1463" s="1" t="s">
        <v>2629</v>
      </c>
      <c r="AR1463" s="276">
        <v>2385061.59</v>
      </c>
      <c r="AS1463" s="1" t="s">
        <v>2632</v>
      </c>
      <c r="AT1463" s="1">
        <v>0</v>
      </c>
      <c r="AU1463" s="1">
        <v>0</v>
      </c>
      <c r="AX1463" s="1">
        <v>5</v>
      </c>
      <c r="BC1463" s="1">
        <v>1</v>
      </c>
      <c r="BD1463" s="1">
        <v>7</v>
      </c>
      <c r="BE1463" s="1">
        <v>2</v>
      </c>
      <c r="BF1463" s="296">
        <v>9017361.7823660076</v>
      </c>
    </row>
    <row r="1464" spans="1:58" x14ac:dyDescent="0.3">
      <c r="A1464" s="273">
        <f t="shared" si="71"/>
        <v>447945.06749015627</v>
      </c>
      <c r="B1464" s="1" t="s">
        <v>2621</v>
      </c>
      <c r="C1464" s="274">
        <v>42296248</v>
      </c>
      <c r="D1464" s="1">
        <v>144205</v>
      </c>
      <c r="E1464" s="1">
        <v>4</v>
      </c>
      <c r="F1464" s="1" t="s">
        <v>4659</v>
      </c>
      <c r="G1464" s="275">
        <v>44455</v>
      </c>
      <c r="H1464" s="275">
        <v>45565</v>
      </c>
      <c r="I1464" s="1">
        <v>0</v>
      </c>
      <c r="J1464" s="1">
        <v>1</v>
      </c>
      <c r="K1464" s="1">
        <v>6</v>
      </c>
      <c r="L1464" s="1">
        <v>30</v>
      </c>
      <c r="M1464" s="1">
        <v>2</v>
      </c>
      <c r="N1464" s="1">
        <v>17.690000000000001</v>
      </c>
      <c r="O1464" s="1">
        <v>19.2</v>
      </c>
      <c r="P1464" s="1">
        <v>600000</v>
      </c>
      <c r="Q1464" s="1">
        <v>21723</v>
      </c>
      <c r="R1464" s="1">
        <v>521046</v>
      </c>
      <c r="S1464" s="1">
        <v>0</v>
      </c>
      <c r="T1464" s="1">
        <v>0</v>
      </c>
      <c r="U1464" s="1">
        <v>0</v>
      </c>
      <c r="W1464" s="1">
        <v>0</v>
      </c>
      <c r="X1464" s="1">
        <v>0</v>
      </c>
      <c r="Y1464" s="1">
        <v>0</v>
      </c>
      <c r="AB1464" s="275">
        <v>44651</v>
      </c>
      <c r="AC1464" s="1">
        <v>1</v>
      </c>
      <c r="AD1464" s="1" t="s">
        <v>2623</v>
      </c>
      <c r="AE1464" s="1">
        <v>1</v>
      </c>
      <c r="AF1464" s="1">
        <v>30</v>
      </c>
      <c r="AG1464" s="1">
        <v>0</v>
      </c>
      <c r="AN1464" s="1">
        <v>1</v>
      </c>
      <c r="AO1464" s="1">
        <v>1</v>
      </c>
      <c r="AR1464" s="276">
        <v>15396.21</v>
      </c>
      <c r="AS1464" s="1" t="s">
        <v>2657</v>
      </c>
      <c r="AT1464" s="1">
        <v>0</v>
      </c>
      <c r="AU1464" s="1">
        <v>0</v>
      </c>
      <c r="AX1464" s="1">
        <v>5</v>
      </c>
      <c r="BC1464" s="1">
        <v>1</v>
      </c>
      <c r="BD1464" s="1">
        <v>7</v>
      </c>
      <c r="BE1464" s="1">
        <v>2</v>
      </c>
      <c r="BF1464" s="296">
        <v>57704.722509843683</v>
      </c>
    </row>
    <row r="1465" spans="1:58" x14ac:dyDescent="0.3">
      <c r="A1465" s="273">
        <f t="shared" si="71"/>
        <v>447945.06749015627</v>
      </c>
      <c r="B1465" s="1" t="s">
        <v>2621</v>
      </c>
      <c r="C1465" s="274">
        <v>42296248</v>
      </c>
      <c r="D1465" s="1">
        <v>144205</v>
      </c>
      <c r="E1465" s="1">
        <v>4</v>
      </c>
      <c r="F1465" s="1" t="s">
        <v>4660</v>
      </c>
      <c r="G1465" s="275">
        <v>44455</v>
      </c>
      <c r="H1465" s="275">
        <v>45565</v>
      </c>
      <c r="I1465" s="1">
        <v>0</v>
      </c>
      <c r="J1465" s="1">
        <v>1</v>
      </c>
      <c r="K1465" s="1">
        <v>6</v>
      </c>
      <c r="L1465" s="1">
        <v>30</v>
      </c>
      <c r="M1465" s="1">
        <v>2</v>
      </c>
      <c r="N1465" s="1">
        <v>17.690000000000001</v>
      </c>
      <c r="O1465" s="1">
        <v>19.2</v>
      </c>
      <c r="P1465" s="1">
        <v>600000</v>
      </c>
      <c r="Q1465" s="1">
        <v>21723</v>
      </c>
      <c r="R1465" s="1">
        <v>521046</v>
      </c>
      <c r="S1465" s="1">
        <v>0</v>
      </c>
      <c r="T1465" s="1">
        <v>0</v>
      </c>
      <c r="U1465" s="1">
        <v>0</v>
      </c>
      <c r="W1465" s="1">
        <v>0</v>
      </c>
      <c r="X1465" s="1">
        <v>0</v>
      </c>
      <c r="Y1465" s="1">
        <v>0</v>
      </c>
      <c r="AB1465" s="275">
        <v>44651</v>
      </c>
      <c r="AC1465" s="1">
        <v>1</v>
      </c>
      <c r="AD1465" s="1" t="s">
        <v>2623</v>
      </c>
      <c r="AE1465" s="1">
        <v>1</v>
      </c>
      <c r="AF1465" s="1">
        <v>30</v>
      </c>
      <c r="AG1465" s="1">
        <v>0</v>
      </c>
      <c r="AN1465" s="1">
        <v>1</v>
      </c>
      <c r="AO1465" s="1">
        <v>1</v>
      </c>
      <c r="AR1465" s="276">
        <v>15396.21</v>
      </c>
      <c r="AS1465" s="1" t="s">
        <v>2657</v>
      </c>
      <c r="AT1465" s="1">
        <v>0</v>
      </c>
      <c r="AU1465" s="1">
        <v>0</v>
      </c>
      <c r="AX1465" s="1">
        <v>5</v>
      </c>
      <c r="BC1465" s="1">
        <v>1</v>
      </c>
      <c r="BD1465" s="1">
        <v>7</v>
      </c>
      <c r="BE1465" s="1">
        <v>2</v>
      </c>
      <c r="BF1465" s="296">
        <v>57704.722509843683</v>
      </c>
    </row>
    <row r="1466" spans="1:58" x14ac:dyDescent="0.3">
      <c r="A1466" s="273">
        <f t="shared" si="71"/>
        <v>224110.25650153818</v>
      </c>
      <c r="B1466" s="1" t="s">
        <v>2621</v>
      </c>
      <c r="C1466" s="274">
        <v>42296248</v>
      </c>
      <c r="D1466" s="1">
        <v>144205</v>
      </c>
      <c r="E1466" s="1">
        <v>4</v>
      </c>
      <c r="F1466" s="1" t="s">
        <v>5007</v>
      </c>
      <c r="G1466" s="275">
        <v>44470</v>
      </c>
      <c r="H1466" s="275">
        <v>45565</v>
      </c>
      <c r="I1466" s="1">
        <v>0</v>
      </c>
      <c r="J1466" s="1">
        <v>1</v>
      </c>
      <c r="K1466" s="1">
        <v>6</v>
      </c>
      <c r="L1466" s="1">
        <v>30</v>
      </c>
      <c r="M1466" s="1">
        <v>2</v>
      </c>
      <c r="N1466" s="1">
        <v>17.690000000000001</v>
      </c>
      <c r="O1466" s="1">
        <v>19.2</v>
      </c>
      <c r="P1466" s="1">
        <v>300000</v>
      </c>
      <c r="Q1466" s="1">
        <v>10861</v>
      </c>
      <c r="R1466" s="1">
        <v>260526</v>
      </c>
      <c r="S1466" s="1">
        <v>0</v>
      </c>
      <c r="T1466" s="1">
        <v>0</v>
      </c>
      <c r="U1466" s="1">
        <v>0</v>
      </c>
      <c r="W1466" s="1">
        <v>0</v>
      </c>
      <c r="X1466" s="1">
        <v>0</v>
      </c>
      <c r="Y1466" s="1">
        <v>0</v>
      </c>
      <c r="AB1466" s="275">
        <v>44651</v>
      </c>
      <c r="AC1466" s="1">
        <v>1</v>
      </c>
      <c r="AD1466" s="1" t="s">
        <v>2623</v>
      </c>
      <c r="AE1466" s="1">
        <v>1</v>
      </c>
      <c r="AF1466" s="1">
        <v>30</v>
      </c>
      <c r="AG1466" s="1">
        <v>0</v>
      </c>
      <c r="AN1466" s="1">
        <v>1</v>
      </c>
      <c r="AO1466" s="1">
        <v>1</v>
      </c>
      <c r="AR1466" s="276">
        <v>7563.05</v>
      </c>
      <c r="AS1466" s="1" t="s">
        <v>2657</v>
      </c>
      <c r="AT1466" s="1">
        <v>0</v>
      </c>
      <c r="AU1466" s="1">
        <v>0</v>
      </c>
      <c r="AX1466" s="1">
        <v>5</v>
      </c>
      <c r="BC1466" s="1">
        <v>1</v>
      </c>
      <c r="BD1466" s="1">
        <v>7</v>
      </c>
      <c r="BE1466" s="1">
        <v>2</v>
      </c>
      <c r="BF1466" s="296">
        <v>28852.693498461816</v>
      </c>
    </row>
    <row r="1467" spans="1:58" x14ac:dyDescent="0.3">
      <c r="A1467" s="273">
        <f t="shared" si="71"/>
        <v>504997.49722226738</v>
      </c>
      <c r="B1467" s="1" t="s">
        <v>2621</v>
      </c>
      <c r="C1467" s="274">
        <v>42296248</v>
      </c>
      <c r="D1467" s="1">
        <v>144205</v>
      </c>
      <c r="E1467" s="1">
        <v>4</v>
      </c>
      <c r="F1467" s="1" t="s">
        <v>6087</v>
      </c>
      <c r="G1467" s="275">
        <v>44609</v>
      </c>
      <c r="H1467" s="275">
        <v>45716</v>
      </c>
      <c r="I1467" s="1">
        <v>0</v>
      </c>
      <c r="J1467" s="1">
        <v>1</v>
      </c>
      <c r="K1467" s="1">
        <v>1</v>
      </c>
      <c r="L1467" s="1">
        <v>30</v>
      </c>
      <c r="M1467" s="1">
        <v>2</v>
      </c>
      <c r="N1467" s="1">
        <v>17.690000000000001</v>
      </c>
      <c r="O1467" s="1">
        <v>19.2</v>
      </c>
      <c r="P1467" s="1">
        <v>600000</v>
      </c>
      <c r="Q1467" s="1">
        <v>21724</v>
      </c>
      <c r="R1467" s="1">
        <v>587330</v>
      </c>
      <c r="S1467" s="1">
        <v>0</v>
      </c>
      <c r="T1467" s="1">
        <v>0</v>
      </c>
      <c r="U1467" s="1">
        <v>0</v>
      </c>
      <c r="W1467" s="1">
        <v>0</v>
      </c>
      <c r="X1467" s="1">
        <v>0</v>
      </c>
      <c r="Y1467" s="1">
        <v>0</v>
      </c>
      <c r="AB1467" s="275">
        <v>44651</v>
      </c>
      <c r="AC1467" s="1">
        <v>1</v>
      </c>
      <c r="AD1467" s="1" t="s">
        <v>2623</v>
      </c>
      <c r="AE1467" s="1">
        <v>1</v>
      </c>
      <c r="AF1467" s="1">
        <v>30</v>
      </c>
      <c r="AG1467" s="1">
        <v>0</v>
      </c>
      <c r="AN1467" s="1">
        <v>1</v>
      </c>
      <c r="AO1467" s="1">
        <v>1</v>
      </c>
      <c r="AR1467" s="276">
        <v>17286.97</v>
      </c>
      <c r="AS1467" s="1" t="s">
        <v>2657</v>
      </c>
      <c r="AT1467" s="1">
        <v>0</v>
      </c>
      <c r="AU1467" s="1">
        <v>0</v>
      </c>
      <c r="AX1467" s="1">
        <v>5</v>
      </c>
      <c r="BC1467" s="1">
        <v>1</v>
      </c>
      <c r="BD1467" s="1">
        <v>7</v>
      </c>
      <c r="BE1467" s="1">
        <v>2</v>
      </c>
      <c r="BF1467" s="296">
        <v>65045.53277773266</v>
      </c>
    </row>
    <row r="1468" spans="1:58" x14ac:dyDescent="0.3">
      <c r="A1468" s="273">
        <f t="shared" si="71"/>
        <v>504997.49722226738</v>
      </c>
      <c r="B1468" s="1" t="s">
        <v>2621</v>
      </c>
      <c r="C1468" s="274">
        <v>42296248</v>
      </c>
      <c r="D1468" s="1">
        <v>144205</v>
      </c>
      <c r="E1468" s="1">
        <v>4</v>
      </c>
      <c r="F1468" s="1" t="s">
        <v>6088</v>
      </c>
      <c r="G1468" s="275">
        <v>44609</v>
      </c>
      <c r="H1468" s="275">
        <v>45716</v>
      </c>
      <c r="I1468" s="1">
        <v>0</v>
      </c>
      <c r="J1468" s="1">
        <v>1</v>
      </c>
      <c r="K1468" s="1">
        <v>1</v>
      </c>
      <c r="L1468" s="1">
        <v>30</v>
      </c>
      <c r="M1468" s="1">
        <v>2</v>
      </c>
      <c r="N1468" s="1">
        <v>17.690000000000001</v>
      </c>
      <c r="O1468" s="1">
        <v>19.2</v>
      </c>
      <c r="P1468" s="1">
        <v>600000</v>
      </c>
      <c r="Q1468" s="1">
        <v>21724</v>
      </c>
      <c r="R1468" s="1">
        <v>587330</v>
      </c>
      <c r="S1468" s="1">
        <v>0</v>
      </c>
      <c r="T1468" s="1">
        <v>0</v>
      </c>
      <c r="U1468" s="1">
        <v>0</v>
      </c>
      <c r="W1468" s="1">
        <v>0</v>
      </c>
      <c r="X1468" s="1">
        <v>0</v>
      </c>
      <c r="Y1468" s="1">
        <v>0</v>
      </c>
      <c r="AB1468" s="275">
        <v>44651</v>
      </c>
      <c r="AC1468" s="1">
        <v>1</v>
      </c>
      <c r="AD1468" s="1" t="s">
        <v>2623</v>
      </c>
      <c r="AE1468" s="1">
        <v>1</v>
      </c>
      <c r="AF1468" s="1">
        <v>30</v>
      </c>
      <c r="AG1468" s="1">
        <v>0</v>
      </c>
      <c r="AN1468" s="1">
        <v>1</v>
      </c>
      <c r="AO1468" s="1">
        <v>1</v>
      </c>
      <c r="AR1468" s="276">
        <v>17286.97</v>
      </c>
      <c r="AS1468" s="1" t="s">
        <v>2657</v>
      </c>
      <c r="AT1468" s="1">
        <v>0</v>
      </c>
      <c r="AU1468" s="1">
        <v>0</v>
      </c>
      <c r="AX1468" s="1">
        <v>5</v>
      </c>
      <c r="BC1468" s="1">
        <v>1</v>
      </c>
      <c r="BD1468" s="1">
        <v>7</v>
      </c>
      <c r="BE1468" s="1">
        <v>2</v>
      </c>
      <c r="BF1468" s="296">
        <v>65045.53277773266</v>
      </c>
    </row>
    <row r="1469" spans="1:58" x14ac:dyDescent="0.3">
      <c r="A1469" s="273">
        <f t="shared" si="71"/>
        <v>168422.8288248069</v>
      </c>
      <c r="B1469" s="1" t="s">
        <v>2621</v>
      </c>
      <c r="C1469" s="274">
        <v>42296248</v>
      </c>
      <c r="D1469" s="1">
        <v>144205</v>
      </c>
      <c r="E1469" s="1">
        <v>4</v>
      </c>
      <c r="F1469" s="1" t="s">
        <v>6089</v>
      </c>
      <c r="G1469" s="275">
        <v>44609</v>
      </c>
      <c r="H1469" s="275">
        <v>45716</v>
      </c>
      <c r="I1469" s="1">
        <v>0</v>
      </c>
      <c r="J1469" s="1">
        <v>1</v>
      </c>
      <c r="K1469" s="1">
        <v>1</v>
      </c>
      <c r="L1469" s="1">
        <v>30</v>
      </c>
      <c r="M1469" s="1">
        <v>2</v>
      </c>
      <c r="N1469" s="1">
        <v>17.690000000000001</v>
      </c>
      <c r="O1469" s="1">
        <v>19.2</v>
      </c>
      <c r="P1469" s="1">
        <v>200000</v>
      </c>
      <c r="Q1469" s="1">
        <v>7241</v>
      </c>
      <c r="R1469" s="1">
        <v>195777</v>
      </c>
      <c r="S1469" s="1">
        <v>0</v>
      </c>
      <c r="T1469" s="1">
        <v>0</v>
      </c>
      <c r="U1469" s="1">
        <v>0</v>
      </c>
      <c r="W1469" s="1">
        <v>0</v>
      </c>
      <c r="X1469" s="1">
        <v>0</v>
      </c>
      <c r="Y1469" s="1">
        <v>0</v>
      </c>
      <c r="AB1469" s="275">
        <v>44651</v>
      </c>
      <c r="AC1469" s="1">
        <v>1</v>
      </c>
      <c r="AD1469" s="1" t="s">
        <v>2623</v>
      </c>
      <c r="AE1469" s="1">
        <v>1</v>
      </c>
      <c r="AF1469" s="1">
        <v>30</v>
      </c>
      <c r="AG1469" s="1">
        <v>0</v>
      </c>
      <c r="AN1469" s="1">
        <v>1</v>
      </c>
      <c r="AO1469" s="1">
        <v>1</v>
      </c>
      <c r="AR1469" s="276">
        <v>5672.29</v>
      </c>
      <c r="AS1469" s="1" t="s">
        <v>2657</v>
      </c>
      <c r="AT1469" s="1">
        <v>0</v>
      </c>
      <c r="AU1469" s="1">
        <v>0</v>
      </c>
      <c r="AX1469" s="1">
        <v>5</v>
      </c>
      <c r="BC1469" s="1">
        <v>1</v>
      </c>
      <c r="BD1469" s="1">
        <v>7</v>
      </c>
      <c r="BE1469" s="1">
        <v>2</v>
      </c>
      <c r="BF1469" s="296">
        <v>21681.881175193106</v>
      </c>
    </row>
    <row r="1470" spans="1:58" x14ac:dyDescent="0.3">
      <c r="A1470" s="273">
        <f t="shared" si="71"/>
        <v>321748.61118771328</v>
      </c>
      <c r="B1470" s="1" t="s">
        <v>2621</v>
      </c>
      <c r="C1470" s="274">
        <v>42296248</v>
      </c>
      <c r="D1470" s="1">
        <v>144205</v>
      </c>
      <c r="E1470" s="1">
        <v>4</v>
      </c>
      <c r="F1470" s="1" t="s">
        <v>5453</v>
      </c>
      <c r="G1470" s="275">
        <v>44536</v>
      </c>
      <c r="H1470" s="275">
        <v>45657</v>
      </c>
      <c r="I1470" s="1">
        <v>0</v>
      </c>
      <c r="J1470" s="1">
        <v>1</v>
      </c>
      <c r="K1470" s="1">
        <v>3</v>
      </c>
      <c r="L1470" s="1">
        <v>30</v>
      </c>
      <c r="M1470" s="1">
        <v>2</v>
      </c>
      <c r="N1470" s="1">
        <v>17.690000000000001</v>
      </c>
      <c r="O1470" s="1">
        <v>19.2</v>
      </c>
      <c r="P1470" s="1">
        <v>400000</v>
      </c>
      <c r="Q1470" s="1">
        <v>14482</v>
      </c>
      <c r="R1470" s="1">
        <v>374273</v>
      </c>
      <c r="S1470" s="1">
        <v>0</v>
      </c>
      <c r="T1470" s="1">
        <v>0</v>
      </c>
      <c r="U1470" s="1">
        <v>0</v>
      </c>
      <c r="W1470" s="1">
        <v>0</v>
      </c>
      <c r="X1470" s="1">
        <v>0</v>
      </c>
      <c r="Y1470" s="1">
        <v>0</v>
      </c>
      <c r="AB1470" s="275">
        <v>44651</v>
      </c>
      <c r="AC1470" s="1">
        <v>1</v>
      </c>
      <c r="AD1470" s="1" t="s">
        <v>2623</v>
      </c>
      <c r="AE1470" s="1">
        <v>1</v>
      </c>
      <c r="AF1470" s="1">
        <v>30</v>
      </c>
      <c r="AG1470" s="1">
        <v>0</v>
      </c>
      <c r="AN1470" s="1">
        <v>1</v>
      </c>
      <c r="AO1470" s="1">
        <v>1</v>
      </c>
      <c r="AR1470" s="276">
        <v>11074.46</v>
      </c>
      <c r="AS1470" s="1" t="s">
        <v>2657</v>
      </c>
      <c r="AT1470" s="1">
        <v>0</v>
      </c>
      <c r="AU1470" s="1">
        <v>0</v>
      </c>
      <c r="AX1470" s="1">
        <v>5</v>
      </c>
      <c r="BC1470" s="1">
        <v>1</v>
      </c>
      <c r="BD1470" s="1">
        <v>7</v>
      </c>
      <c r="BE1470" s="1">
        <v>2</v>
      </c>
      <c r="BF1470" s="296">
        <v>41449.928812286678</v>
      </c>
    </row>
    <row r="1471" spans="1:58" x14ac:dyDescent="0.3">
      <c r="A1471" s="273">
        <f t="shared" si="71"/>
        <v>482758.41140764666</v>
      </c>
      <c r="B1471" s="1" t="s">
        <v>2621</v>
      </c>
      <c r="C1471" s="274">
        <v>42296248</v>
      </c>
      <c r="D1471" s="1">
        <v>144205</v>
      </c>
      <c r="E1471" s="1">
        <v>4</v>
      </c>
      <c r="F1471" s="1" t="s">
        <v>5454</v>
      </c>
      <c r="G1471" s="275">
        <v>44536</v>
      </c>
      <c r="H1471" s="275">
        <v>45657</v>
      </c>
      <c r="I1471" s="1">
        <v>0</v>
      </c>
      <c r="J1471" s="1">
        <v>1</v>
      </c>
      <c r="K1471" s="1">
        <v>3</v>
      </c>
      <c r="L1471" s="1">
        <v>30</v>
      </c>
      <c r="M1471" s="1">
        <v>2</v>
      </c>
      <c r="N1471" s="1">
        <v>17.690000000000001</v>
      </c>
      <c r="O1471" s="1">
        <v>19.2</v>
      </c>
      <c r="P1471" s="1">
        <v>600000</v>
      </c>
      <c r="Q1471" s="1">
        <v>21723</v>
      </c>
      <c r="R1471" s="1">
        <v>561410</v>
      </c>
      <c r="S1471" s="1">
        <v>0</v>
      </c>
      <c r="T1471" s="1">
        <v>0</v>
      </c>
      <c r="U1471" s="1">
        <v>0</v>
      </c>
      <c r="W1471" s="1">
        <v>0</v>
      </c>
      <c r="X1471" s="1">
        <v>0</v>
      </c>
      <c r="Y1471" s="1">
        <v>0</v>
      </c>
      <c r="AB1471" s="275">
        <v>44651</v>
      </c>
      <c r="AC1471" s="1">
        <v>1</v>
      </c>
      <c r="AD1471" s="1" t="s">
        <v>2623</v>
      </c>
      <c r="AE1471" s="1">
        <v>1</v>
      </c>
      <c r="AF1471" s="1">
        <v>30</v>
      </c>
      <c r="AG1471" s="1">
        <v>0</v>
      </c>
      <c r="AN1471" s="1">
        <v>1</v>
      </c>
      <c r="AO1471" s="1">
        <v>1</v>
      </c>
      <c r="AR1471" s="276">
        <v>16476.64</v>
      </c>
      <c r="AS1471" s="1" t="s">
        <v>2657</v>
      </c>
      <c r="AT1471" s="1">
        <v>0</v>
      </c>
      <c r="AU1471" s="1">
        <v>0</v>
      </c>
      <c r="AX1471" s="1">
        <v>5</v>
      </c>
      <c r="BC1471" s="1">
        <v>1</v>
      </c>
      <c r="BD1471" s="1">
        <v>7</v>
      </c>
      <c r="BE1471" s="1">
        <v>2</v>
      </c>
      <c r="BF1471" s="296">
        <v>62174.948592353343</v>
      </c>
    </row>
    <row r="1472" spans="1:58" x14ac:dyDescent="0.3">
      <c r="A1472" s="273">
        <f t="shared" si="71"/>
        <v>229911.07095240298</v>
      </c>
      <c r="B1472" s="1" t="s">
        <v>2621</v>
      </c>
      <c r="C1472" s="274">
        <v>42296248</v>
      </c>
      <c r="D1472" s="1">
        <v>144205</v>
      </c>
      <c r="E1472" s="1">
        <v>4</v>
      </c>
      <c r="F1472" s="1" t="s">
        <v>5377</v>
      </c>
      <c r="G1472" s="275">
        <v>44502</v>
      </c>
      <c r="H1472" s="275">
        <v>45596</v>
      </c>
      <c r="I1472" s="1">
        <v>0</v>
      </c>
      <c r="J1472" s="1">
        <v>1</v>
      </c>
      <c r="K1472" s="1">
        <v>5</v>
      </c>
      <c r="L1472" s="1">
        <v>30</v>
      </c>
      <c r="M1472" s="1">
        <v>2</v>
      </c>
      <c r="N1472" s="1">
        <v>17.690000000000001</v>
      </c>
      <c r="O1472" s="1">
        <v>19.2</v>
      </c>
      <c r="P1472" s="1">
        <v>300000</v>
      </c>
      <c r="Q1472" s="1">
        <v>10861</v>
      </c>
      <c r="R1472" s="1">
        <v>267353</v>
      </c>
      <c r="S1472" s="1">
        <v>0</v>
      </c>
      <c r="T1472" s="1">
        <v>0</v>
      </c>
      <c r="U1472" s="1">
        <v>0</v>
      </c>
      <c r="W1472" s="1">
        <v>0</v>
      </c>
      <c r="X1472" s="1">
        <v>0</v>
      </c>
      <c r="Y1472" s="1">
        <v>0</v>
      </c>
      <c r="AB1472" s="275">
        <v>44651</v>
      </c>
      <c r="AC1472" s="1">
        <v>1</v>
      </c>
      <c r="AD1472" s="1" t="s">
        <v>2623</v>
      </c>
      <c r="AE1472" s="1">
        <v>1</v>
      </c>
      <c r="AF1472" s="1">
        <v>30</v>
      </c>
      <c r="AG1472" s="1">
        <v>0</v>
      </c>
      <c r="AN1472" s="1">
        <v>1</v>
      </c>
      <c r="AO1472" s="1">
        <v>1</v>
      </c>
      <c r="AR1472" s="276">
        <v>7833.16</v>
      </c>
      <c r="AS1472" s="1" t="s">
        <v>2657</v>
      </c>
      <c r="AT1472" s="1">
        <v>0</v>
      </c>
      <c r="AU1472" s="1">
        <v>0</v>
      </c>
      <c r="AX1472" s="1">
        <v>5</v>
      </c>
      <c r="BC1472" s="1">
        <v>1</v>
      </c>
      <c r="BD1472" s="1">
        <v>7</v>
      </c>
      <c r="BE1472" s="1">
        <v>2</v>
      </c>
      <c r="BF1472" s="296">
        <v>29608.769047597023</v>
      </c>
    </row>
    <row r="1473" spans="1:58" x14ac:dyDescent="0.3">
      <c r="A1473" s="273">
        <f t="shared" si="71"/>
        <v>16264583</v>
      </c>
      <c r="B1473" s="1" t="s">
        <v>2621</v>
      </c>
      <c r="C1473" s="274">
        <v>42299666</v>
      </c>
      <c r="D1473" s="1">
        <v>144105</v>
      </c>
      <c r="E1473" s="1">
        <v>3</v>
      </c>
      <c r="F1473" s="1" t="s">
        <v>5273</v>
      </c>
      <c r="G1473" s="275">
        <v>44480</v>
      </c>
      <c r="H1473" s="275">
        <v>45961</v>
      </c>
      <c r="I1473" s="1">
        <v>1</v>
      </c>
      <c r="J1473" s="1">
        <v>1</v>
      </c>
      <c r="K1473" s="1">
        <v>5</v>
      </c>
      <c r="L1473" s="1">
        <v>30</v>
      </c>
      <c r="M1473" s="1">
        <v>2</v>
      </c>
      <c r="N1473" s="1">
        <v>9.49</v>
      </c>
      <c r="O1473" s="1">
        <v>9.91</v>
      </c>
      <c r="P1473" s="1">
        <v>19979765</v>
      </c>
      <c r="Q1473" s="1">
        <v>253545</v>
      </c>
      <c r="R1473" s="1">
        <v>17991753</v>
      </c>
      <c r="S1473" s="1">
        <v>0</v>
      </c>
      <c r="T1473" s="1">
        <v>0</v>
      </c>
      <c r="U1473" s="1">
        <v>0</v>
      </c>
      <c r="W1473" s="1">
        <v>0</v>
      </c>
      <c r="X1473" s="1">
        <v>0</v>
      </c>
      <c r="Y1473" s="1">
        <v>0</v>
      </c>
      <c r="Z1473" s="1" t="s">
        <v>3734</v>
      </c>
      <c r="AA1473" s="1" t="s">
        <v>3609</v>
      </c>
      <c r="AB1473" s="275">
        <v>44651</v>
      </c>
      <c r="AC1473" s="1">
        <v>1</v>
      </c>
      <c r="AD1473" s="1" t="s">
        <v>2623</v>
      </c>
      <c r="AE1473" s="1">
        <v>1</v>
      </c>
      <c r="AF1473" s="1">
        <v>30</v>
      </c>
      <c r="AG1473" s="1">
        <v>504</v>
      </c>
      <c r="AN1473" s="1">
        <v>1</v>
      </c>
      <c r="AO1473" s="1">
        <v>1</v>
      </c>
      <c r="AP1473" s="1">
        <v>44480</v>
      </c>
      <c r="AQ1473" s="1" t="s">
        <v>2629</v>
      </c>
      <c r="AR1473" s="276">
        <v>1042536</v>
      </c>
      <c r="AS1473" s="1" t="s">
        <v>2632</v>
      </c>
      <c r="AT1473" s="1">
        <v>0</v>
      </c>
      <c r="AU1473" s="1">
        <v>0</v>
      </c>
      <c r="AV1473" s="1" t="s">
        <v>2625</v>
      </c>
      <c r="AW1473" s="1" t="s">
        <v>2626</v>
      </c>
      <c r="AX1473" s="1">
        <v>5</v>
      </c>
      <c r="BC1473" s="1">
        <v>1</v>
      </c>
      <c r="BD1473" s="1">
        <v>7</v>
      </c>
      <c r="BE1473" s="1">
        <v>2</v>
      </c>
      <c r="BF1473" s="296">
        <v>684634</v>
      </c>
    </row>
    <row r="1474" spans="1:58" x14ac:dyDescent="0.3">
      <c r="A1474" s="273">
        <f t="shared" ref="A1474:A1537" si="72">IF(+R1474-AR1474-BF1474&gt;0,R1474-AR1474-BF1474,0)</f>
        <v>0</v>
      </c>
      <c r="B1474" s="1" t="s">
        <v>2621</v>
      </c>
      <c r="C1474" s="274">
        <v>42204480</v>
      </c>
      <c r="D1474" s="1">
        <v>144105</v>
      </c>
      <c r="E1474" s="1">
        <v>4</v>
      </c>
      <c r="F1474" s="1" t="s">
        <v>2862</v>
      </c>
      <c r="G1474" s="275">
        <v>43175</v>
      </c>
      <c r="H1474" s="275">
        <v>45016</v>
      </c>
      <c r="I1474" s="1">
        <v>0</v>
      </c>
      <c r="J1474" s="1">
        <v>1</v>
      </c>
      <c r="K1474" s="1">
        <v>36</v>
      </c>
      <c r="L1474" s="1">
        <v>30</v>
      </c>
      <c r="M1474" s="1">
        <v>2</v>
      </c>
      <c r="N1474" s="1">
        <v>7.43</v>
      </c>
      <c r="O1474" s="1">
        <v>7.69</v>
      </c>
      <c r="P1474" s="1">
        <v>20096929</v>
      </c>
      <c r="Q1474" s="1">
        <v>402128</v>
      </c>
      <c r="R1474" s="1">
        <v>4636599</v>
      </c>
      <c r="S1474" s="1">
        <v>0</v>
      </c>
      <c r="T1474" s="1">
        <v>0</v>
      </c>
      <c r="U1474" s="1">
        <v>0</v>
      </c>
      <c r="W1474" s="1">
        <v>0</v>
      </c>
      <c r="X1474" s="1">
        <v>0</v>
      </c>
      <c r="Y1474" s="1">
        <v>0</v>
      </c>
      <c r="AB1474" s="275">
        <v>44651</v>
      </c>
      <c r="AC1474" s="1">
        <v>1</v>
      </c>
      <c r="AD1474" s="1" t="s">
        <v>2623</v>
      </c>
      <c r="AE1474" s="1">
        <v>1</v>
      </c>
      <c r="AF1474" s="1">
        <v>30</v>
      </c>
      <c r="AG1474" s="1">
        <v>0</v>
      </c>
      <c r="AN1474" s="1">
        <v>1</v>
      </c>
      <c r="AO1474" s="1">
        <v>1</v>
      </c>
      <c r="AR1474" s="276">
        <v>1951188.59</v>
      </c>
      <c r="AS1474" s="1" t="s">
        <v>2624</v>
      </c>
      <c r="AT1474" s="1">
        <v>0</v>
      </c>
      <c r="AU1474" s="1">
        <v>0</v>
      </c>
      <c r="AV1474" s="1" t="s">
        <v>2625</v>
      </c>
      <c r="AW1474" s="1" t="s">
        <v>2626</v>
      </c>
      <c r="AX1474" s="1">
        <v>5</v>
      </c>
      <c r="BC1474" s="1">
        <v>1</v>
      </c>
      <c r="BD1474" s="1">
        <v>7</v>
      </c>
      <c r="BE1474" s="1">
        <v>2</v>
      </c>
      <c r="BF1474" s="296">
        <v>15204619.535521872</v>
      </c>
    </row>
    <row r="1475" spans="1:58" x14ac:dyDescent="0.3">
      <c r="A1475" s="273">
        <f t="shared" si="72"/>
        <v>0</v>
      </c>
      <c r="B1475" s="1" t="s">
        <v>2621</v>
      </c>
      <c r="C1475" s="274">
        <v>42204480</v>
      </c>
      <c r="D1475" s="1">
        <v>144205</v>
      </c>
      <c r="E1475" s="1">
        <v>4</v>
      </c>
      <c r="F1475" s="1" t="s">
        <v>3012</v>
      </c>
      <c r="G1475" s="275">
        <v>43865</v>
      </c>
      <c r="H1475" s="275">
        <v>44985</v>
      </c>
      <c r="I1475" s="1">
        <v>0</v>
      </c>
      <c r="J1475" s="1">
        <v>1</v>
      </c>
      <c r="K1475" s="1">
        <v>25</v>
      </c>
      <c r="L1475" s="1">
        <v>30</v>
      </c>
      <c r="M1475" s="1">
        <v>2</v>
      </c>
      <c r="N1475" s="1">
        <v>11.04</v>
      </c>
      <c r="O1475" s="1">
        <v>11.61</v>
      </c>
      <c r="P1475" s="1">
        <v>4700000</v>
      </c>
      <c r="Q1475" s="1">
        <v>169916</v>
      </c>
      <c r="R1475" s="1">
        <v>1603697</v>
      </c>
      <c r="S1475" s="1">
        <v>0</v>
      </c>
      <c r="T1475" s="1">
        <v>0</v>
      </c>
      <c r="U1475" s="1">
        <v>0</v>
      </c>
      <c r="V1475" s="275"/>
      <c r="W1475" s="1">
        <v>0</v>
      </c>
      <c r="X1475" s="1">
        <v>0</v>
      </c>
      <c r="Y1475" s="1">
        <v>0</v>
      </c>
      <c r="AB1475" s="275">
        <v>44651</v>
      </c>
      <c r="AC1475" s="1">
        <v>1</v>
      </c>
      <c r="AD1475" s="1" t="s">
        <v>2623</v>
      </c>
      <c r="AE1475" s="1">
        <v>1</v>
      </c>
      <c r="AF1475" s="1">
        <v>30</v>
      </c>
      <c r="AG1475" s="1">
        <v>0</v>
      </c>
      <c r="AN1475" s="1">
        <v>1</v>
      </c>
      <c r="AO1475" s="1">
        <v>1</v>
      </c>
      <c r="AR1475" s="276">
        <v>674906.42</v>
      </c>
      <c r="AS1475" s="1" t="s">
        <v>2657</v>
      </c>
      <c r="AT1475" s="1">
        <v>0</v>
      </c>
      <c r="AU1475" s="1">
        <v>0</v>
      </c>
      <c r="AX1475" s="1">
        <v>5</v>
      </c>
      <c r="BC1475" s="1">
        <v>1</v>
      </c>
      <c r="BD1475" s="1">
        <v>7</v>
      </c>
      <c r="BE1475" s="1">
        <v>2</v>
      </c>
      <c r="BF1475" s="296">
        <v>5258941.4644781267</v>
      </c>
    </row>
    <row r="1476" spans="1:58" x14ac:dyDescent="0.3">
      <c r="A1476" s="273">
        <f t="shared" si="72"/>
        <v>785410.25886684051</v>
      </c>
      <c r="B1476" s="1" t="s">
        <v>2621</v>
      </c>
      <c r="C1476" s="274">
        <v>42204660</v>
      </c>
      <c r="D1476" s="1">
        <v>144105</v>
      </c>
      <c r="E1476" s="1">
        <v>4</v>
      </c>
      <c r="F1476" s="1" t="s">
        <v>3087</v>
      </c>
      <c r="G1476" s="275">
        <v>43910</v>
      </c>
      <c r="H1476" s="275">
        <v>45016</v>
      </c>
      <c r="I1476" s="1">
        <v>1</v>
      </c>
      <c r="J1476" s="1">
        <v>1</v>
      </c>
      <c r="K1476" s="1">
        <v>23</v>
      </c>
      <c r="L1476" s="1">
        <v>30</v>
      </c>
      <c r="M1476" s="1">
        <v>2</v>
      </c>
      <c r="N1476" s="1">
        <v>5.99</v>
      </c>
      <c r="O1476" s="1">
        <v>6.16</v>
      </c>
      <c r="P1476" s="1">
        <v>10041496</v>
      </c>
      <c r="Q1476" s="1">
        <v>305482</v>
      </c>
      <c r="R1476" s="1">
        <v>3549939</v>
      </c>
      <c r="S1476" s="1">
        <v>0</v>
      </c>
      <c r="T1476" s="1">
        <v>0</v>
      </c>
      <c r="U1476" s="1">
        <v>0</v>
      </c>
      <c r="W1476" s="1">
        <v>0</v>
      </c>
      <c r="X1476" s="1">
        <v>0</v>
      </c>
      <c r="Y1476" s="1">
        <v>0</v>
      </c>
      <c r="AB1476" s="275">
        <v>44651</v>
      </c>
      <c r="AC1476" s="1">
        <v>1</v>
      </c>
      <c r="AD1476" s="1" t="s">
        <v>2623</v>
      </c>
      <c r="AE1476" s="1">
        <v>1</v>
      </c>
      <c r="AF1476" s="1">
        <v>30</v>
      </c>
      <c r="AG1476" s="1">
        <v>571</v>
      </c>
      <c r="AN1476" s="1">
        <v>1</v>
      </c>
      <c r="AO1476" s="1">
        <v>1</v>
      </c>
      <c r="AR1476" s="276">
        <v>313734.03000000003</v>
      </c>
      <c r="AS1476" s="1" t="s">
        <v>2632</v>
      </c>
      <c r="AT1476" s="1">
        <v>0</v>
      </c>
      <c r="AU1476" s="1">
        <v>0</v>
      </c>
      <c r="AV1476" s="1" t="s">
        <v>2625</v>
      </c>
      <c r="AW1476" s="1" t="s">
        <v>2626</v>
      </c>
      <c r="AX1476" s="1">
        <v>5</v>
      </c>
      <c r="BC1476" s="1">
        <v>1</v>
      </c>
      <c r="BD1476" s="1">
        <v>7</v>
      </c>
      <c r="BE1476" s="1">
        <v>2</v>
      </c>
      <c r="BF1476" s="296">
        <v>2450794.7111331592</v>
      </c>
    </row>
    <row r="1477" spans="1:58" x14ac:dyDescent="0.3">
      <c r="A1477" s="273">
        <f t="shared" si="72"/>
        <v>2954544.5870069135</v>
      </c>
      <c r="B1477" s="1" t="s">
        <v>2621</v>
      </c>
      <c r="C1477" s="274">
        <v>42204660</v>
      </c>
      <c r="D1477" s="1">
        <v>144105</v>
      </c>
      <c r="E1477" s="1">
        <v>4</v>
      </c>
      <c r="F1477" s="1" t="s">
        <v>3600</v>
      </c>
      <c r="G1477" s="275">
        <v>44188</v>
      </c>
      <c r="H1477" s="275">
        <v>46022</v>
      </c>
      <c r="I1477" s="1">
        <v>0</v>
      </c>
      <c r="J1477" s="1">
        <v>1</v>
      </c>
      <c r="K1477" s="1">
        <v>15</v>
      </c>
      <c r="L1477" s="1">
        <v>30</v>
      </c>
      <c r="M1477" s="1">
        <v>2</v>
      </c>
      <c r="N1477" s="1">
        <v>7.27</v>
      </c>
      <c r="O1477" s="1">
        <v>7.51</v>
      </c>
      <c r="P1477" s="1">
        <v>17023920</v>
      </c>
      <c r="Q1477" s="1">
        <v>342527</v>
      </c>
      <c r="R1477" s="1">
        <v>13357545</v>
      </c>
      <c r="S1477" s="1">
        <v>0</v>
      </c>
      <c r="T1477" s="1">
        <v>0</v>
      </c>
      <c r="U1477" s="1">
        <v>0</v>
      </c>
      <c r="W1477" s="1">
        <v>0</v>
      </c>
      <c r="X1477" s="1">
        <v>0</v>
      </c>
      <c r="Y1477" s="1">
        <v>0</v>
      </c>
      <c r="AB1477" s="275">
        <v>44651</v>
      </c>
      <c r="AC1477" s="1">
        <v>1</v>
      </c>
      <c r="AD1477" s="1" t="s">
        <v>2623</v>
      </c>
      <c r="AE1477" s="1">
        <v>1</v>
      </c>
      <c r="AF1477" s="1">
        <v>30</v>
      </c>
      <c r="AG1477" s="1">
        <v>0</v>
      </c>
      <c r="AN1477" s="1">
        <v>1</v>
      </c>
      <c r="AO1477" s="1">
        <v>1</v>
      </c>
      <c r="AR1477" s="276">
        <v>1181264.31</v>
      </c>
      <c r="AS1477" s="1" t="s">
        <v>2719</v>
      </c>
      <c r="AT1477" s="1">
        <v>0</v>
      </c>
      <c r="AU1477" s="1">
        <v>0</v>
      </c>
      <c r="AV1477" s="1" t="s">
        <v>2625</v>
      </c>
      <c r="AW1477" s="1" t="s">
        <v>2626</v>
      </c>
      <c r="AX1477" s="1">
        <v>5</v>
      </c>
      <c r="BC1477" s="1">
        <v>1</v>
      </c>
      <c r="BD1477" s="1">
        <v>7</v>
      </c>
      <c r="BE1477" s="1">
        <v>2</v>
      </c>
      <c r="BF1477" s="296">
        <v>9221736.102993086</v>
      </c>
    </row>
    <row r="1478" spans="1:58" x14ac:dyDescent="0.3">
      <c r="A1478" s="273">
        <f t="shared" si="72"/>
        <v>2993599.1337113138</v>
      </c>
      <c r="B1478" s="1" t="s">
        <v>2621</v>
      </c>
      <c r="C1478" s="274">
        <v>42204660</v>
      </c>
      <c r="D1478" s="1">
        <v>144105</v>
      </c>
      <c r="E1478" s="1">
        <v>4</v>
      </c>
      <c r="F1478" s="1" t="s">
        <v>4532</v>
      </c>
      <c r="G1478" s="275">
        <v>44392</v>
      </c>
      <c r="H1478" s="275">
        <v>45504</v>
      </c>
      <c r="I1478" s="1">
        <v>0</v>
      </c>
      <c r="J1478" s="1">
        <v>1</v>
      </c>
      <c r="K1478" s="1">
        <v>9</v>
      </c>
      <c r="L1478" s="1">
        <v>30</v>
      </c>
      <c r="M1478" s="1">
        <v>2</v>
      </c>
      <c r="N1478" s="1">
        <v>9</v>
      </c>
      <c r="O1478" s="1">
        <v>9.3800000000000008</v>
      </c>
      <c r="P1478" s="1">
        <v>16762391</v>
      </c>
      <c r="Q1478" s="1">
        <v>312372</v>
      </c>
      <c r="R1478" s="1">
        <v>13533590</v>
      </c>
      <c r="S1478" s="1">
        <v>0</v>
      </c>
      <c r="T1478" s="1">
        <v>0</v>
      </c>
      <c r="U1478" s="1">
        <v>0</v>
      </c>
      <c r="W1478" s="1">
        <v>0</v>
      </c>
      <c r="X1478" s="1">
        <v>0</v>
      </c>
      <c r="Y1478" s="1">
        <v>0</v>
      </c>
      <c r="Z1478" s="1" t="s">
        <v>5742</v>
      </c>
      <c r="AA1478" s="1" t="s">
        <v>2807</v>
      </c>
      <c r="AB1478" s="275">
        <v>44651</v>
      </c>
      <c r="AC1478" s="1">
        <v>1</v>
      </c>
      <c r="AD1478" s="1" t="s">
        <v>2623</v>
      </c>
      <c r="AE1478" s="1">
        <v>1</v>
      </c>
      <c r="AF1478" s="1">
        <v>30</v>
      </c>
      <c r="AG1478" s="1">
        <v>0</v>
      </c>
      <c r="AN1478" s="1">
        <v>1</v>
      </c>
      <c r="AO1478" s="1">
        <v>1</v>
      </c>
      <c r="AR1478" s="276">
        <v>1196717.42</v>
      </c>
      <c r="AS1478" s="1" t="s">
        <v>2719</v>
      </c>
      <c r="AT1478" s="1">
        <v>0</v>
      </c>
      <c r="AU1478" s="1">
        <v>0</v>
      </c>
      <c r="AV1478" s="1" t="s">
        <v>2625</v>
      </c>
      <c r="AW1478" s="1" t="s">
        <v>2626</v>
      </c>
      <c r="AX1478" s="1">
        <v>5</v>
      </c>
      <c r="BC1478" s="1">
        <v>1</v>
      </c>
      <c r="BD1478" s="1">
        <v>7</v>
      </c>
      <c r="BE1478" s="1">
        <v>2</v>
      </c>
      <c r="BF1478" s="296">
        <v>9343273.4462886862</v>
      </c>
    </row>
    <row r="1479" spans="1:58" x14ac:dyDescent="0.3">
      <c r="A1479" s="273">
        <f t="shared" si="72"/>
        <v>1249395.830799845</v>
      </c>
      <c r="B1479" s="1" t="s">
        <v>2621</v>
      </c>
      <c r="C1479" s="274">
        <v>42204660</v>
      </c>
      <c r="D1479" s="1">
        <v>144205</v>
      </c>
      <c r="E1479" s="1">
        <v>4</v>
      </c>
      <c r="F1479" s="1" t="s">
        <v>3735</v>
      </c>
      <c r="G1479" s="275">
        <v>44074</v>
      </c>
      <c r="H1479" s="275">
        <v>45199</v>
      </c>
      <c r="I1479" s="1">
        <v>0</v>
      </c>
      <c r="J1479" s="1">
        <v>1</v>
      </c>
      <c r="K1479" s="1">
        <v>18</v>
      </c>
      <c r="L1479" s="1">
        <v>30</v>
      </c>
      <c r="M1479" s="1">
        <v>2</v>
      </c>
      <c r="N1479" s="1">
        <v>7.2</v>
      </c>
      <c r="O1479" s="1">
        <v>7.44</v>
      </c>
      <c r="P1479" s="1">
        <v>10690092</v>
      </c>
      <c r="Q1479" s="1">
        <v>333035</v>
      </c>
      <c r="R1479" s="1">
        <v>5648560</v>
      </c>
      <c r="S1479" s="1">
        <v>0</v>
      </c>
      <c r="T1479" s="1">
        <v>0</v>
      </c>
      <c r="U1479" s="1">
        <v>0</v>
      </c>
      <c r="W1479" s="1">
        <v>0</v>
      </c>
      <c r="X1479" s="1">
        <v>0</v>
      </c>
      <c r="Y1479" s="1">
        <v>0</v>
      </c>
      <c r="AB1479" s="275">
        <v>44651</v>
      </c>
      <c r="AC1479" s="1">
        <v>1</v>
      </c>
      <c r="AD1479" s="1" t="s">
        <v>2623</v>
      </c>
      <c r="AE1479" s="1">
        <v>1</v>
      </c>
      <c r="AF1479" s="1">
        <v>30</v>
      </c>
      <c r="AG1479" s="1">
        <v>0</v>
      </c>
      <c r="AN1479" s="1">
        <v>1</v>
      </c>
      <c r="AO1479" s="1">
        <v>1</v>
      </c>
      <c r="AR1479" s="276">
        <v>499530.69</v>
      </c>
      <c r="AS1479" s="1" t="s">
        <v>2632</v>
      </c>
      <c r="AT1479" s="1">
        <v>0</v>
      </c>
      <c r="AU1479" s="1">
        <v>0</v>
      </c>
      <c r="AX1479" s="1">
        <v>5</v>
      </c>
      <c r="BC1479" s="1">
        <v>1</v>
      </c>
      <c r="BD1479" s="1">
        <v>7</v>
      </c>
      <c r="BE1479" s="1">
        <v>2</v>
      </c>
      <c r="BF1479" s="296">
        <v>3899633.4792001545</v>
      </c>
    </row>
    <row r="1480" spans="1:58" x14ac:dyDescent="0.3">
      <c r="A1480" s="273">
        <f t="shared" si="72"/>
        <v>68019.861995726736</v>
      </c>
      <c r="B1480" s="1" t="s">
        <v>2621</v>
      </c>
      <c r="C1480" s="274">
        <v>42204660</v>
      </c>
      <c r="D1480" s="1">
        <v>144205</v>
      </c>
      <c r="E1480" s="1">
        <v>4</v>
      </c>
      <c r="F1480" s="1" t="s">
        <v>5915</v>
      </c>
      <c r="G1480" s="275">
        <v>44566</v>
      </c>
      <c r="H1480" s="275">
        <v>44742</v>
      </c>
      <c r="I1480" s="1">
        <v>0</v>
      </c>
      <c r="J1480" s="1">
        <v>1</v>
      </c>
      <c r="K1480" s="1">
        <v>3</v>
      </c>
      <c r="L1480" s="1">
        <v>30</v>
      </c>
      <c r="M1480" s="1">
        <v>2</v>
      </c>
      <c r="N1480" s="1">
        <v>17.690000000000001</v>
      </c>
      <c r="O1480" s="1">
        <v>19.2</v>
      </c>
      <c r="P1480" s="1">
        <v>600000</v>
      </c>
      <c r="Q1480" s="1">
        <v>105346</v>
      </c>
      <c r="R1480" s="1">
        <v>306737</v>
      </c>
      <c r="S1480" s="1">
        <v>0</v>
      </c>
      <c r="T1480" s="1">
        <v>0</v>
      </c>
      <c r="U1480" s="1">
        <v>0</v>
      </c>
      <c r="W1480" s="1">
        <v>0</v>
      </c>
      <c r="X1480" s="1">
        <v>0</v>
      </c>
      <c r="Y1480" s="1">
        <v>0</v>
      </c>
      <c r="AB1480" s="275">
        <v>44651</v>
      </c>
      <c r="AC1480" s="1">
        <v>1</v>
      </c>
      <c r="AD1480" s="1" t="s">
        <v>2623</v>
      </c>
      <c r="AE1480" s="1">
        <v>1</v>
      </c>
      <c r="AF1480" s="1">
        <v>30</v>
      </c>
      <c r="AG1480" s="1">
        <v>0</v>
      </c>
      <c r="AN1480" s="1">
        <v>1</v>
      </c>
      <c r="AO1480" s="1">
        <v>1</v>
      </c>
      <c r="AR1480" s="276">
        <v>26953.1</v>
      </c>
      <c r="AS1480" s="1" t="s">
        <v>2657</v>
      </c>
      <c r="AT1480" s="1">
        <v>0</v>
      </c>
      <c r="AU1480" s="1">
        <v>0</v>
      </c>
      <c r="AX1480" s="1">
        <v>5</v>
      </c>
      <c r="BC1480" s="1">
        <v>1</v>
      </c>
      <c r="BD1480" s="1">
        <v>7</v>
      </c>
      <c r="BE1480" s="1">
        <v>2</v>
      </c>
      <c r="BF1480" s="296">
        <v>211764.03800427329</v>
      </c>
    </row>
    <row r="1481" spans="1:58" x14ac:dyDescent="0.3">
      <c r="A1481" s="273">
        <f t="shared" si="72"/>
        <v>94932.590768678172</v>
      </c>
      <c r="B1481" s="1" t="s">
        <v>2621</v>
      </c>
      <c r="C1481" s="274">
        <v>42204660</v>
      </c>
      <c r="D1481" s="1">
        <v>144205</v>
      </c>
      <c r="E1481" s="1">
        <v>4</v>
      </c>
      <c r="F1481" s="1" t="s">
        <v>6030</v>
      </c>
      <c r="G1481" s="275">
        <v>44576</v>
      </c>
      <c r="H1481" s="275">
        <v>44773</v>
      </c>
      <c r="I1481" s="1">
        <v>0</v>
      </c>
      <c r="J1481" s="1">
        <v>1</v>
      </c>
      <c r="K1481" s="1">
        <v>2</v>
      </c>
      <c r="L1481" s="1">
        <v>30</v>
      </c>
      <c r="M1481" s="1">
        <v>2</v>
      </c>
      <c r="N1481" s="1">
        <v>17.690000000000001</v>
      </c>
      <c r="O1481" s="1">
        <v>19.2</v>
      </c>
      <c r="P1481" s="1">
        <v>635000</v>
      </c>
      <c r="Q1481" s="1">
        <v>111491</v>
      </c>
      <c r="R1481" s="1">
        <v>429639</v>
      </c>
      <c r="S1481" s="1">
        <v>0</v>
      </c>
      <c r="T1481" s="1">
        <v>0</v>
      </c>
      <c r="U1481" s="1">
        <v>0</v>
      </c>
      <c r="W1481" s="1">
        <v>0</v>
      </c>
      <c r="X1481" s="1">
        <v>0</v>
      </c>
      <c r="Y1481" s="1">
        <v>0</v>
      </c>
      <c r="AB1481" s="275">
        <v>44651</v>
      </c>
      <c r="AC1481" s="1">
        <v>1</v>
      </c>
      <c r="AD1481" s="1" t="s">
        <v>2623</v>
      </c>
      <c r="AE1481" s="1">
        <v>1</v>
      </c>
      <c r="AF1481" s="1">
        <v>30</v>
      </c>
      <c r="AG1481" s="1">
        <v>0</v>
      </c>
      <c r="AN1481" s="1">
        <v>1</v>
      </c>
      <c r="AO1481" s="1">
        <v>1</v>
      </c>
      <c r="AP1481" s="275"/>
      <c r="AR1481" s="276">
        <v>38093.71</v>
      </c>
      <c r="AS1481" s="1" t="s">
        <v>2657</v>
      </c>
      <c r="AT1481" s="1">
        <v>0</v>
      </c>
      <c r="AU1481" s="1">
        <v>0</v>
      </c>
      <c r="AX1481" s="1">
        <v>5</v>
      </c>
      <c r="BC1481" s="1">
        <v>1</v>
      </c>
      <c r="BD1481" s="1">
        <v>7</v>
      </c>
      <c r="BE1481" s="1">
        <v>2</v>
      </c>
      <c r="BF1481" s="296">
        <v>296612.69923132181</v>
      </c>
    </row>
    <row r="1482" spans="1:58" x14ac:dyDescent="0.3">
      <c r="A1482" s="273">
        <f t="shared" si="72"/>
        <v>9497.43823663699</v>
      </c>
      <c r="B1482" s="1" t="s">
        <v>2621</v>
      </c>
      <c r="C1482" s="274">
        <v>42204660</v>
      </c>
      <c r="D1482" s="1">
        <v>144205</v>
      </c>
      <c r="E1482" s="1">
        <v>4</v>
      </c>
      <c r="F1482" s="1" t="s">
        <v>5295</v>
      </c>
      <c r="G1482" s="275">
        <v>44484</v>
      </c>
      <c r="H1482" s="275">
        <v>44681</v>
      </c>
      <c r="I1482" s="1">
        <v>0</v>
      </c>
      <c r="J1482" s="1">
        <v>1</v>
      </c>
      <c r="K1482" s="1">
        <v>5</v>
      </c>
      <c r="L1482" s="1">
        <v>30</v>
      </c>
      <c r="M1482" s="1">
        <v>2</v>
      </c>
      <c r="N1482" s="1">
        <v>17.690000000000001</v>
      </c>
      <c r="O1482" s="1">
        <v>19.2</v>
      </c>
      <c r="P1482" s="1">
        <v>600000</v>
      </c>
      <c r="Q1482" s="1">
        <v>105346</v>
      </c>
      <c r="R1482" s="1">
        <v>42281</v>
      </c>
      <c r="S1482" s="1">
        <v>0</v>
      </c>
      <c r="T1482" s="1">
        <v>0</v>
      </c>
      <c r="U1482" s="1">
        <v>0</v>
      </c>
      <c r="W1482" s="1">
        <v>0</v>
      </c>
      <c r="X1482" s="1">
        <v>0</v>
      </c>
      <c r="Y1482" s="1">
        <v>0</v>
      </c>
      <c r="AB1482" s="275">
        <v>44651</v>
      </c>
      <c r="AC1482" s="1">
        <v>1</v>
      </c>
      <c r="AD1482" s="1" t="s">
        <v>2623</v>
      </c>
      <c r="AE1482" s="1">
        <v>1</v>
      </c>
      <c r="AF1482" s="1">
        <v>30</v>
      </c>
      <c r="AG1482" s="1">
        <v>0</v>
      </c>
      <c r="AN1482" s="1">
        <v>1</v>
      </c>
      <c r="AO1482" s="1">
        <v>1</v>
      </c>
      <c r="AR1482" s="276">
        <v>3593.75</v>
      </c>
      <c r="AS1482" s="1" t="s">
        <v>2657</v>
      </c>
      <c r="AT1482" s="1">
        <v>0</v>
      </c>
      <c r="AU1482" s="1">
        <v>0</v>
      </c>
      <c r="AX1482" s="1">
        <v>5</v>
      </c>
      <c r="BC1482" s="1">
        <v>1</v>
      </c>
      <c r="BD1482" s="1">
        <v>7</v>
      </c>
      <c r="BE1482" s="1">
        <v>2</v>
      </c>
      <c r="BF1482" s="296">
        <v>29189.81176336301</v>
      </c>
    </row>
    <row r="1483" spans="1:58" x14ac:dyDescent="0.3">
      <c r="A1483" s="273">
        <f t="shared" si="72"/>
        <v>15153.090173277255</v>
      </c>
      <c r="B1483" s="1" t="s">
        <v>2621</v>
      </c>
      <c r="C1483" s="274">
        <v>42204660</v>
      </c>
      <c r="D1483" s="1">
        <v>144205</v>
      </c>
      <c r="E1483" s="1">
        <v>4</v>
      </c>
      <c r="F1483" s="1" t="s">
        <v>5320</v>
      </c>
      <c r="G1483" s="275">
        <v>44524</v>
      </c>
      <c r="H1483" s="275">
        <v>44712</v>
      </c>
      <c r="I1483" s="1">
        <v>0</v>
      </c>
      <c r="J1483" s="1">
        <v>1</v>
      </c>
      <c r="K1483" s="1">
        <v>4</v>
      </c>
      <c r="L1483" s="1">
        <v>30</v>
      </c>
      <c r="M1483" s="1">
        <v>2</v>
      </c>
      <c r="N1483" s="1">
        <v>17.690000000000001</v>
      </c>
      <c r="O1483" s="1">
        <v>19.2</v>
      </c>
      <c r="P1483" s="1">
        <v>200000</v>
      </c>
      <c r="Q1483" s="1">
        <v>35115</v>
      </c>
      <c r="R1483" s="1">
        <v>68672</v>
      </c>
      <c r="S1483" s="1">
        <v>0</v>
      </c>
      <c r="T1483" s="1">
        <v>0</v>
      </c>
      <c r="U1483" s="1">
        <v>0</v>
      </c>
      <c r="W1483" s="1">
        <v>0</v>
      </c>
      <c r="X1483" s="1">
        <v>0</v>
      </c>
      <c r="Y1483" s="1">
        <v>0</v>
      </c>
      <c r="AB1483" s="275">
        <v>44651</v>
      </c>
      <c r="AC1483" s="1">
        <v>1</v>
      </c>
      <c r="AD1483" s="1" t="s">
        <v>2623</v>
      </c>
      <c r="AE1483" s="1">
        <v>1</v>
      </c>
      <c r="AF1483" s="1">
        <v>30</v>
      </c>
      <c r="AG1483" s="1">
        <v>0</v>
      </c>
      <c r="AN1483" s="1">
        <v>1</v>
      </c>
      <c r="AO1483" s="1">
        <v>1</v>
      </c>
      <c r="AR1483" s="276">
        <v>6109.37</v>
      </c>
      <c r="AS1483" s="1" t="s">
        <v>2657</v>
      </c>
      <c r="AT1483" s="1">
        <v>0</v>
      </c>
      <c r="AU1483" s="1">
        <v>0</v>
      </c>
      <c r="AX1483" s="1">
        <v>5</v>
      </c>
      <c r="BC1483" s="1">
        <v>1</v>
      </c>
      <c r="BD1483" s="1">
        <v>7</v>
      </c>
      <c r="BE1483" s="1">
        <v>2</v>
      </c>
      <c r="BF1483" s="296">
        <v>47409.539826722743</v>
      </c>
    </row>
    <row r="1484" spans="1:58" x14ac:dyDescent="0.3">
      <c r="A1484" s="273">
        <f t="shared" si="72"/>
        <v>111397.03896931739</v>
      </c>
      <c r="B1484" s="1" t="s">
        <v>2621</v>
      </c>
      <c r="C1484" s="274">
        <v>42204660</v>
      </c>
      <c r="D1484" s="1">
        <v>144205</v>
      </c>
      <c r="E1484" s="1">
        <v>4</v>
      </c>
      <c r="F1484" s="1" t="s">
        <v>6126</v>
      </c>
      <c r="G1484" s="275">
        <v>44620</v>
      </c>
      <c r="H1484" s="275">
        <v>44804</v>
      </c>
      <c r="I1484" s="1">
        <v>0</v>
      </c>
      <c r="J1484" s="1">
        <v>1</v>
      </c>
      <c r="K1484" s="1">
        <v>1</v>
      </c>
      <c r="L1484" s="1">
        <v>30</v>
      </c>
      <c r="M1484" s="1">
        <v>2</v>
      </c>
      <c r="N1484" s="1">
        <v>17.690000000000001</v>
      </c>
      <c r="O1484" s="1">
        <v>19.2</v>
      </c>
      <c r="P1484" s="1">
        <v>600000</v>
      </c>
      <c r="Q1484" s="1">
        <v>105347</v>
      </c>
      <c r="R1484" s="1">
        <v>503707</v>
      </c>
      <c r="S1484" s="1">
        <v>0</v>
      </c>
      <c r="T1484" s="1">
        <v>0</v>
      </c>
      <c r="U1484" s="1">
        <v>0</v>
      </c>
      <c r="W1484" s="1">
        <v>0</v>
      </c>
      <c r="X1484" s="1">
        <v>0</v>
      </c>
      <c r="Y1484" s="1">
        <v>0</v>
      </c>
      <c r="AB1484" s="275">
        <v>44651</v>
      </c>
      <c r="AC1484" s="1">
        <v>1</v>
      </c>
      <c r="AD1484" s="1" t="s">
        <v>2623</v>
      </c>
      <c r="AE1484" s="1">
        <v>1</v>
      </c>
      <c r="AF1484" s="1">
        <v>30</v>
      </c>
      <c r="AG1484" s="1">
        <v>0</v>
      </c>
      <c r="AN1484" s="1">
        <v>1</v>
      </c>
      <c r="AO1484" s="1">
        <v>1</v>
      </c>
      <c r="AR1484" s="276">
        <v>44562.45</v>
      </c>
      <c r="AS1484" s="1" t="s">
        <v>2657</v>
      </c>
      <c r="AT1484" s="1">
        <v>0</v>
      </c>
      <c r="AU1484" s="1">
        <v>0</v>
      </c>
      <c r="AX1484" s="1">
        <v>5</v>
      </c>
      <c r="BC1484" s="1">
        <v>1</v>
      </c>
      <c r="BD1484" s="1">
        <v>7</v>
      </c>
      <c r="BE1484" s="1">
        <v>2</v>
      </c>
      <c r="BF1484" s="296">
        <v>347747.5110306826</v>
      </c>
    </row>
    <row r="1485" spans="1:58" x14ac:dyDescent="0.3">
      <c r="A1485" s="273">
        <f t="shared" si="72"/>
        <v>111397.03896931739</v>
      </c>
      <c r="B1485" s="1" t="s">
        <v>2621</v>
      </c>
      <c r="C1485" s="274">
        <v>42204660</v>
      </c>
      <c r="D1485" s="1">
        <v>144205</v>
      </c>
      <c r="E1485" s="1">
        <v>4</v>
      </c>
      <c r="F1485" s="1" t="s">
        <v>6219</v>
      </c>
      <c r="G1485" s="275">
        <v>44616</v>
      </c>
      <c r="H1485" s="275">
        <v>44804</v>
      </c>
      <c r="I1485" s="1">
        <v>0</v>
      </c>
      <c r="J1485" s="1">
        <v>1</v>
      </c>
      <c r="K1485" s="1">
        <v>1</v>
      </c>
      <c r="L1485" s="1">
        <v>30</v>
      </c>
      <c r="M1485" s="1">
        <v>2</v>
      </c>
      <c r="N1485" s="1">
        <v>17.690000000000001</v>
      </c>
      <c r="O1485" s="1">
        <v>19.2</v>
      </c>
      <c r="P1485" s="1">
        <v>600000</v>
      </c>
      <c r="Q1485" s="1">
        <v>105347</v>
      </c>
      <c r="R1485" s="1">
        <v>503707</v>
      </c>
      <c r="S1485" s="1">
        <v>0</v>
      </c>
      <c r="T1485" s="1">
        <v>0</v>
      </c>
      <c r="U1485" s="1">
        <v>0</v>
      </c>
      <c r="W1485" s="1">
        <v>0</v>
      </c>
      <c r="X1485" s="1">
        <v>0</v>
      </c>
      <c r="Y1485" s="1">
        <v>0</v>
      </c>
      <c r="AB1485" s="275">
        <v>44651</v>
      </c>
      <c r="AC1485" s="1">
        <v>1</v>
      </c>
      <c r="AD1485" s="1" t="s">
        <v>2623</v>
      </c>
      <c r="AE1485" s="1">
        <v>1</v>
      </c>
      <c r="AF1485" s="1">
        <v>30</v>
      </c>
      <c r="AG1485" s="1">
        <v>0</v>
      </c>
      <c r="AN1485" s="1">
        <v>1</v>
      </c>
      <c r="AO1485" s="1">
        <v>1</v>
      </c>
      <c r="AR1485" s="276">
        <v>44562.45</v>
      </c>
      <c r="AS1485" s="1" t="s">
        <v>2657</v>
      </c>
      <c r="AT1485" s="1">
        <v>0</v>
      </c>
      <c r="AU1485" s="1">
        <v>0</v>
      </c>
      <c r="AX1485" s="1">
        <v>5</v>
      </c>
      <c r="BC1485" s="1">
        <v>1</v>
      </c>
      <c r="BD1485" s="1">
        <v>7</v>
      </c>
      <c r="BE1485" s="1">
        <v>2</v>
      </c>
      <c r="BF1485" s="296">
        <v>347747.5110306826</v>
      </c>
    </row>
    <row r="1486" spans="1:58" x14ac:dyDescent="0.3">
      <c r="A1486" s="273">
        <f t="shared" si="72"/>
        <v>56503.793015963805</v>
      </c>
      <c r="B1486" s="1" t="s">
        <v>2621</v>
      </c>
      <c r="C1486" s="274">
        <v>42204660</v>
      </c>
      <c r="D1486" s="1">
        <v>144205</v>
      </c>
      <c r="E1486" s="1">
        <v>4</v>
      </c>
      <c r="F1486" s="1" t="s">
        <v>5372</v>
      </c>
      <c r="G1486" s="275">
        <v>44558</v>
      </c>
      <c r="H1486" s="275">
        <v>44742</v>
      </c>
      <c r="I1486" s="1">
        <v>0</v>
      </c>
      <c r="J1486" s="1">
        <v>1</v>
      </c>
      <c r="K1486" s="1">
        <v>3</v>
      </c>
      <c r="L1486" s="1">
        <v>30</v>
      </c>
      <c r="M1486" s="1">
        <v>2</v>
      </c>
      <c r="N1486" s="1">
        <v>17.690000000000001</v>
      </c>
      <c r="O1486" s="1">
        <v>19.2</v>
      </c>
      <c r="P1486" s="1">
        <v>500000</v>
      </c>
      <c r="Q1486" s="1">
        <v>87788</v>
      </c>
      <c r="R1486" s="1">
        <v>255615</v>
      </c>
      <c r="S1486" s="1">
        <v>0</v>
      </c>
      <c r="T1486" s="1">
        <v>0</v>
      </c>
      <c r="U1486" s="1">
        <v>0</v>
      </c>
      <c r="W1486" s="1">
        <v>0</v>
      </c>
      <c r="X1486" s="1">
        <v>0</v>
      </c>
      <c r="Y1486" s="1">
        <v>0</v>
      </c>
      <c r="AB1486" s="275">
        <v>44651</v>
      </c>
      <c r="AC1486" s="1">
        <v>1</v>
      </c>
      <c r="AD1486" s="1" t="s">
        <v>2623</v>
      </c>
      <c r="AE1486" s="1">
        <v>1</v>
      </c>
      <c r="AF1486" s="1">
        <v>30</v>
      </c>
      <c r="AG1486" s="1">
        <v>0</v>
      </c>
      <c r="AN1486" s="1">
        <v>1</v>
      </c>
      <c r="AO1486" s="1">
        <v>1</v>
      </c>
      <c r="AR1486" s="276">
        <v>22640.6</v>
      </c>
      <c r="AS1486" s="1" t="s">
        <v>2657</v>
      </c>
      <c r="AT1486" s="1">
        <v>0</v>
      </c>
      <c r="AU1486" s="1">
        <v>0</v>
      </c>
      <c r="AX1486" s="1">
        <v>5</v>
      </c>
      <c r="BC1486" s="1">
        <v>1</v>
      </c>
      <c r="BD1486" s="1">
        <v>7</v>
      </c>
      <c r="BE1486" s="1">
        <v>2</v>
      </c>
      <c r="BF1486" s="296">
        <v>176470.60698403619</v>
      </c>
    </row>
    <row r="1487" spans="1:58" x14ac:dyDescent="0.3">
      <c r="A1487" s="273">
        <f t="shared" si="72"/>
        <v>132586.61789792572</v>
      </c>
      <c r="B1487" s="1" t="s">
        <v>2621</v>
      </c>
      <c r="C1487" s="274">
        <v>42204660</v>
      </c>
      <c r="D1487" s="1">
        <v>144205</v>
      </c>
      <c r="E1487" s="1">
        <v>4</v>
      </c>
      <c r="F1487" s="1" t="s">
        <v>6288</v>
      </c>
      <c r="G1487" s="275">
        <v>44635</v>
      </c>
      <c r="H1487" s="275">
        <v>44834</v>
      </c>
      <c r="I1487" s="1">
        <v>0</v>
      </c>
      <c r="J1487" s="1">
        <v>1</v>
      </c>
      <c r="K1487" s="1">
        <v>0</v>
      </c>
      <c r="L1487" s="1">
        <v>30</v>
      </c>
      <c r="M1487" s="1">
        <v>2</v>
      </c>
      <c r="N1487" s="1">
        <v>17.690000000000001</v>
      </c>
      <c r="O1487" s="1">
        <v>19.2</v>
      </c>
      <c r="P1487" s="1">
        <v>600000</v>
      </c>
      <c r="Q1487" s="1">
        <v>105346</v>
      </c>
      <c r="R1487" s="1">
        <v>600000</v>
      </c>
      <c r="S1487" s="1">
        <v>4425</v>
      </c>
      <c r="T1487" s="1">
        <v>0</v>
      </c>
      <c r="U1487" s="1">
        <v>0</v>
      </c>
      <c r="W1487" s="1">
        <v>0</v>
      </c>
      <c r="X1487" s="1">
        <v>0</v>
      </c>
      <c r="Y1487" s="1">
        <v>0</v>
      </c>
      <c r="AB1487" s="275">
        <v>44635</v>
      </c>
      <c r="AC1487" s="1">
        <v>1</v>
      </c>
      <c r="AD1487" s="1" t="s">
        <v>2623</v>
      </c>
      <c r="AE1487" s="1">
        <v>1</v>
      </c>
      <c r="AF1487" s="1">
        <v>30</v>
      </c>
      <c r="AG1487" s="1">
        <v>0</v>
      </c>
      <c r="AN1487" s="1">
        <v>1</v>
      </c>
      <c r="AO1487" s="1">
        <v>1</v>
      </c>
      <c r="AR1487" s="276">
        <v>53187.44</v>
      </c>
      <c r="AS1487" s="1" t="s">
        <v>2657</v>
      </c>
      <c r="AT1487" s="1">
        <v>0</v>
      </c>
      <c r="AU1487" s="1">
        <v>0</v>
      </c>
      <c r="AX1487" s="1">
        <v>5</v>
      </c>
      <c r="BC1487" s="1">
        <v>1</v>
      </c>
      <c r="BD1487" s="1">
        <v>7</v>
      </c>
      <c r="BE1487" s="1">
        <v>2</v>
      </c>
      <c r="BF1487" s="296">
        <v>414225.94210207433</v>
      </c>
    </row>
    <row r="1488" spans="1:58" x14ac:dyDescent="0.3">
      <c r="A1488" s="273">
        <f t="shared" si="72"/>
        <v>132586.61789792572</v>
      </c>
      <c r="B1488" s="1" t="s">
        <v>2621</v>
      </c>
      <c r="C1488" s="274">
        <v>42204660</v>
      </c>
      <c r="D1488" s="1">
        <v>144205</v>
      </c>
      <c r="E1488" s="1">
        <v>4</v>
      </c>
      <c r="F1488" s="1" t="s">
        <v>6394</v>
      </c>
      <c r="G1488" s="275">
        <v>44645</v>
      </c>
      <c r="H1488" s="275">
        <v>44834</v>
      </c>
      <c r="I1488" s="1">
        <v>0</v>
      </c>
      <c r="J1488" s="1">
        <v>1</v>
      </c>
      <c r="K1488" s="1">
        <v>0</v>
      </c>
      <c r="L1488" s="1">
        <v>30</v>
      </c>
      <c r="M1488" s="1">
        <v>2</v>
      </c>
      <c r="N1488" s="1">
        <v>17.690000000000001</v>
      </c>
      <c r="O1488" s="1">
        <v>19.2</v>
      </c>
      <c r="P1488" s="1">
        <v>600000</v>
      </c>
      <c r="Q1488" s="1">
        <v>105346</v>
      </c>
      <c r="R1488" s="1">
        <v>600000</v>
      </c>
      <c r="S1488" s="1">
        <v>1475</v>
      </c>
      <c r="T1488" s="1">
        <v>0</v>
      </c>
      <c r="U1488" s="1">
        <v>0</v>
      </c>
      <c r="W1488" s="1">
        <v>0</v>
      </c>
      <c r="X1488" s="1">
        <v>0</v>
      </c>
      <c r="Y1488" s="1">
        <v>0</v>
      </c>
      <c r="AB1488" s="275">
        <v>44645</v>
      </c>
      <c r="AC1488" s="1">
        <v>1</v>
      </c>
      <c r="AD1488" s="1" t="s">
        <v>2623</v>
      </c>
      <c r="AE1488" s="1">
        <v>1</v>
      </c>
      <c r="AF1488" s="1">
        <v>30</v>
      </c>
      <c r="AG1488" s="1">
        <v>0</v>
      </c>
      <c r="AN1488" s="1">
        <v>1</v>
      </c>
      <c r="AO1488" s="1">
        <v>1</v>
      </c>
      <c r="AR1488" s="276">
        <v>53187.44</v>
      </c>
      <c r="AS1488" s="1" t="s">
        <v>2657</v>
      </c>
      <c r="AT1488" s="1">
        <v>0</v>
      </c>
      <c r="AU1488" s="1">
        <v>0</v>
      </c>
      <c r="AX1488" s="1">
        <v>5</v>
      </c>
      <c r="BC1488" s="1">
        <v>1</v>
      </c>
      <c r="BD1488" s="1">
        <v>7</v>
      </c>
      <c r="BE1488" s="1">
        <v>2</v>
      </c>
      <c r="BF1488" s="296">
        <v>414225.94210207433</v>
      </c>
    </row>
    <row r="1489" spans="1:58" x14ac:dyDescent="0.3">
      <c r="A1489" s="273">
        <f t="shared" si="72"/>
        <v>111397.03896931739</v>
      </c>
      <c r="B1489" s="1" t="s">
        <v>2621</v>
      </c>
      <c r="C1489" s="274">
        <v>42204660</v>
      </c>
      <c r="D1489" s="1">
        <v>144205</v>
      </c>
      <c r="E1489" s="1">
        <v>4</v>
      </c>
      <c r="F1489" s="1" t="s">
        <v>6401</v>
      </c>
      <c r="G1489" s="275">
        <v>44621</v>
      </c>
      <c r="H1489" s="275">
        <v>44804</v>
      </c>
      <c r="I1489" s="1">
        <v>0</v>
      </c>
      <c r="J1489" s="1">
        <v>1</v>
      </c>
      <c r="K1489" s="1">
        <v>1</v>
      </c>
      <c r="L1489" s="1">
        <v>30</v>
      </c>
      <c r="M1489" s="1">
        <v>2</v>
      </c>
      <c r="N1489" s="1">
        <v>17.690000000000001</v>
      </c>
      <c r="O1489" s="1">
        <v>19.2</v>
      </c>
      <c r="P1489" s="1">
        <v>600000</v>
      </c>
      <c r="Q1489" s="1">
        <v>105347</v>
      </c>
      <c r="R1489" s="1">
        <v>503707</v>
      </c>
      <c r="S1489" s="1">
        <v>0</v>
      </c>
      <c r="T1489" s="1">
        <v>0</v>
      </c>
      <c r="U1489" s="1">
        <v>0</v>
      </c>
      <c r="W1489" s="1">
        <v>0</v>
      </c>
      <c r="X1489" s="1">
        <v>0</v>
      </c>
      <c r="Y1489" s="1">
        <v>0</v>
      </c>
      <c r="AB1489" s="275">
        <v>44651</v>
      </c>
      <c r="AC1489" s="1">
        <v>1</v>
      </c>
      <c r="AD1489" s="1" t="s">
        <v>2623</v>
      </c>
      <c r="AE1489" s="1">
        <v>1</v>
      </c>
      <c r="AF1489" s="1">
        <v>30</v>
      </c>
      <c r="AG1489" s="1">
        <v>0</v>
      </c>
      <c r="AN1489" s="1">
        <v>1</v>
      </c>
      <c r="AO1489" s="1">
        <v>1</v>
      </c>
      <c r="AR1489" s="276">
        <v>44562.45</v>
      </c>
      <c r="AS1489" s="1" t="s">
        <v>2657</v>
      </c>
      <c r="AT1489" s="1">
        <v>0</v>
      </c>
      <c r="AU1489" s="1">
        <v>0</v>
      </c>
      <c r="AX1489" s="1">
        <v>5</v>
      </c>
      <c r="BC1489" s="1">
        <v>1</v>
      </c>
      <c r="BD1489" s="1">
        <v>7</v>
      </c>
      <c r="BE1489" s="1">
        <v>2</v>
      </c>
      <c r="BF1489" s="296">
        <v>347747.5110306826</v>
      </c>
    </row>
    <row r="1490" spans="1:58" x14ac:dyDescent="0.3">
      <c r="A1490" s="273">
        <f t="shared" si="72"/>
        <v>74144.69623059174</v>
      </c>
      <c r="B1490" s="1" t="s">
        <v>2621</v>
      </c>
      <c r="C1490" s="274">
        <v>42204660</v>
      </c>
      <c r="D1490" s="1">
        <v>144205</v>
      </c>
      <c r="E1490" s="1">
        <v>4</v>
      </c>
      <c r="F1490" s="1" t="s">
        <v>6402</v>
      </c>
      <c r="G1490" s="275">
        <v>44621</v>
      </c>
      <c r="H1490" s="275">
        <v>44804</v>
      </c>
      <c r="I1490" s="1">
        <v>0</v>
      </c>
      <c r="J1490" s="1">
        <v>1</v>
      </c>
      <c r="K1490" s="1">
        <v>1</v>
      </c>
      <c r="L1490" s="1">
        <v>30</v>
      </c>
      <c r="M1490" s="1">
        <v>2</v>
      </c>
      <c r="N1490" s="1">
        <v>17.690000000000001</v>
      </c>
      <c r="O1490" s="1">
        <v>19.2</v>
      </c>
      <c r="P1490" s="1">
        <v>400000</v>
      </c>
      <c r="Q1490" s="1">
        <v>70232</v>
      </c>
      <c r="R1490" s="1">
        <v>335804</v>
      </c>
      <c r="S1490" s="1">
        <v>0</v>
      </c>
      <c r="T1490" s="1">
        <v>0</v>
      </c>
      <c r="U1490" s="1">
        <v>0</v>
      </c>
      <c r="W1490" s="1">
        <v>0</v>
      </c>
      <c r="X1490" s="1">
        <v>0</v>
      </c>
      <c r="Y1490" s="1">
        <v>0</v>
      </c>
      <c r="AB1490" s="275">
        <v>44651</v>
      </c>
      <c r="AC1490" s="1">
        <v>1</v>
      </c>
      <c r="AD1490" s="1" t="s">
        <v>2623</v>
      </c>
      <c r="AE1490" s="1">
        <v>1</v>
      </c>
      <c r="AF1490" s="1">
        <v>30</v>
      </c>
      <c r="AG1490" s="1">
        <v>0</v>
      </c>
      <c r="AN1490" s="1">
        <v>1</v>
      </c>
      <c r="AO1490" s="1">
        <v>1</v>
      </c>
      <c r="AR1490" s="276">
        <v>29828.09</v>
      </c>
      <c r="AS1490" s="1" t="s">
        <v>2657</v>
      </c>
      <c r="AT1490" s="1">
        <v>0</v>
      </c>
      <c r="AU1490" s="1">
        <v>0</v>
      </c>
      <c r="AX1490" s="1">
        <v>5</v>
      </c>
      <c r="BC1490" s="1">
        <v>1</v>
      </c>
      <c r="BD1490" s="1">
        <v>7</v>
      </c>
      <c r="BE1490" s="1">
        <v>2</v>
      </c>
      <c r="BF1490" s="296">
        <v>231831.21376940823</v>
      </c>
    </row>
    <row r="1491" spans="1:58" x14ac:dyDescent="0.3">
      <c r="A1491" s="273">
        <f t="shared" si="72"/>
        <v>34901.795678822149</v>
      </c>
      <c r="B1491" s="1" t="s">
        <v>2621</v>
      </c>
      <c r="C1491" s="274">
        <v>42204660</v>
      </c>
      <c r="D1491" s="1">
        <v>144205</v>
      </c>
      <c r="E1491" s="1">
        <v>4</v>
      </c>
      <c r="F1491" s="1" t="s">
        <v>6483</v>
      </c>
      <c r="G1491" s="275">
        <v>44639</v>
      </c>
      <c r="H1491" s="275">
        <v>44834</v>
      </c>
      <c r="I1491" s="1">
        <v>0</v>
      </c>
      <c r="J1491" s="1">
        <v>1</v>
      </c>
      <c r="K1491" s="1">
        <v>0</v>
      </c>
      <c r="L1491" s="1">
        <v>30</v>
      </c>
      <c r="M1491" s="1">
        <v>2</v>
      </c>
      <c r="N1491" s="1">
        <v>17.690000000000001</v>
      </c>
      <c r="O1491" s="1">
        <v>19.2</v>
      </c>
      <c r="P1491" s="1">
        <v>157990</v>
      </c>
      <c r="Q1491" s="1">
        <v>27739</v>
      </c>
      <c r="R1491" s="1">
        <v>157990</v>
      </c>
      <c r="S1491" s="1">
        <v>854</v>
      </c>
      <c r="T1491" s="1">
        <v>0</v>
      </c>
      <c r="U1491" s="1">
        <v>0</v>
      </c>
      <c r="W1491" s="1">
        <v>0</v>
      </c>
      <c r="X1491" s="1">
        <v>0</v>
      </c>
      <c r="Y1491" s="1">
        <v>0</v>
      </c>
      <c r="AB1491" s="275">
        <v>44639</v>
      </c>
      <c r="AC1491" s="1">
        <v>1</v>
      </c>
      <c r="AD1491" s="1" t="s">
        <v>2623</v>
      </c>
      <c r="AE1491" s="1">
        <v>1</v>
      </c>
      <c r="AF1491" s="1">
        <v>30</v>
      </c>
      <c r="AG1491" s="1">
        <v>0</v>
      </c>
      <c r="AN1491" s="1">
        <v>1</v>
      </c>
      <c r="AO1491" s="1">
        <v>1</v>
      </c>
      <c r="AR1491" s="276">
        <v>14015.61</v>
      </c>
      <c r="AS1491" s="1" t="s">
        <v>2657</v>
      </c>
      <c r="AT1491" s="1">
        <v>0</v>
      </c>
      <c r="AU1491" s="1">
        <v>0</v>
      </c>
      <c r="AX1491" s="1">
        <v>5</v>
      </c>
      <c r="BC1491" s="1">
        <v>1</v>
      </c>
      <c r="BD1491" s="1">
        <v>7</v>
      </c>
      <c r="BE1491" s="1">
        <v>2</v>
      </c>
      <c r="BF1491" s="296">
        <v>109072.59432117786</v>
      </c>
    </row>
    <row r="1492" spans="1:58" x14ac:dyDescent="0.3">
      <c r="A1492" s="273">
        <f t="shared" si="72"/>
        <v>44272.907556088554</v>
      </c>
      <c r="B1492" s="1" t="s">
        <v>2621</v>
      </c>
      <c r="C1492" s="274">
        <v>42204660</v>
      </c>
      <c r="D1492" s="1">
        <v>144205</v>
      </c>
      <c r="E1492" s="1">
        <v>4</v>
      </c>
      <c r="F1492" s="1" t="s">
        <v>6487</v>
      </c>
      <c r="G1492" s="275">
        <v>44639</v>
      </c>
      <c r="H1492" s="275">
        <v>44834</v>
      </c>
      <c r="I1492" s="1">
        <v>0</v>
      </c>
      <c r="J1492" s="1">
        <v>1</v>
      </c>
      <c r="K1492" s="1">
        <v>0</v>
      </c>
      <c r="L1492" s="1">
        <v>30</v>
      </c>
      <c r="M1492" s="1">
        <v>2</v>
      </c>
      <c r="N1492" s="1">
        <v>17.7</v>
      </c>
      <c r="O1492" s="1">
        <v>19.2</v>
      </c>
      <c r="P1492" s="1">
        <v>199863</v>
      </c>
      <c r="Q1492" s="1">
        <v>35091</v>
      </c>
      <c r="R1492" s="1">
        <v>199863</v>
      </c>
      <c r="S1492" s="1">
        <v>1081</v>
      </c>
      <c r="T1492" s="1">
        <v>0</v>
      </c>
      <c r="U1492" s="1">
        <v>0</v>
      </c>
      <c r="W1492" s="1">
        <v>0</v>
      </c>
      <c r="X1492" s="1">
        <v>0</v>
      </c>
      <c r="Y1492" s="1">
        <v>0</v>
      </c>
      <c r="AB1492" s="275">
        <v>44639</v>
      </c>
      <c r="AC1492" s="1">
        <v>1</v>
      </c>
      <c r="AD1492" s="1" t="s">
        <v>2623</v>
      </c>
      <c r="AE1492" s="1">
        <v>1</v>
      </c>
      <c r="AF1492" s="1">
        <v>30</v>
      </c>
      <c r="AG1492" s="1">
        <v>0</v>
      </c>
      <c r="AN1492" s="1">
        <v>1</v>
      </c>
      <c r="AO1492" s="1">
        <v>1</v>
      </c>
      <c r="AR1492" s="276">
        <v>17609.36</v>
      </c>
      <c r="AS1492" s="1" t="s">
        <v>2657</v>
      </c>
      <c r="AT1492" s="1">
        <v>0</v>
      </c>
      <c r="AU1492" s="1">
        <v>0</v>
      </c>
      <c r="AX1492" s="1">
        <v>5</v>
      </c>
      <c r="BC1492" s="1">
        <v>1</v>
      </c>
      <c r="BD1492" s="1">
        <v>7</v>
      </c>
      <c r="BE1492" s="1">
        <v>2</v>
      </c>
      <c r="BF1492" s="296">
        <v>137980.73244391146</v>
      </c>
    </row>
    <row r="1493" spans="1:58" x14ac:dyDescent="0.3">
      <c r="A1493" s="273">
        <f t="shared" si="72"/>
        <v>9701.273255497541</v>
      </c>
      <c r="B1493" s="1" t="s">
        <v>2621</v>
      </c>
      <c r="C1493" s="274">
        <v>42204660</v>
      </c>
      <c r="D1493" s="1">
        <v>144205</v>
      </c>
      <c r="E1493" s="1">
        <v>4</v>
      </c>
      <c r="F1493" s="1" t="s">
        <v>6505</v>
      </c>
      <c r="G1493" s="275">
        <v>44630</v>
      </c>
      <c r="H1493" s="275">
        <v>44834</v>
      </c>
      <c r="I1493" s="1">
        <v>0</v>
      </c>
      <c r="J1493" s="1">
        <v>1</v>
      </c>
      <c r="K1493" s="1">
        <v>0</v>
      </c>
      <c r="L1493" s="1">
        <v>30</v>
      </c>
      <c r="M1493" s="1">
        <v>2</v>
      </c>
      <c r="N1493" s="1">
        <v>17.7</v>
      </c>
      <c r="O1493" s="1">
        <v>19.21</v>
      </c>
      <c r="P1493" s="1">
        <v>44100</v>
      </c>
      <c r="Q1493" s="1">
        <v>7743</v>
      </c>
      <c r="R1493" s="1">
        <v>44100</v>
      </c>
      <c r="S1493" s="1">
        <v>434</v>
      </c>
      <c r="T1493" s="1">
        <v>0</v>
      </c>
      <c r="U1493" s="1">
        <v>0</v>
      </c>
      <c r="W1493" s="1">
        <v>0</v>
      </c>
      <c r="X1493" s="1">
        <v>0</v>
      </c>
      <c r="Y1493" s="1">
        <v>0</v>
      </c>
      <c r="AB1493" s="275">
        <v>44630</v>
      </c>
      <c r="AC1493" s="1">
        <v>1</v>
      </c>
      <c r="AD1493" s="1" t="s">
        <v>2623</v>
      </c>
      <c r="AE1493" s="1">
        <v>1</v>
      </c>
      <c r="AF1493" s="1">
        <v>30</v>
      </c>
      <c r="AG1493" s="1">
        <v>0</v>
      </c>
      <c r="AN1493" s="1">
        <v>1</v>
      </c>
      <c r="AO1493" s="1">
        <v>1</v>
      </c>
      <c r="AR1493" s="276">
        <v>3953.12</v>
      </c>
      <c r="AS1493" s="1" t="s">
        <v>2657</v>
      </c>
      <c r="AT1493" s="1">
        <v>0</v>
      </c>
      <c r="AU1493" s="1">
        <v>0</v>
      </c>
      <c r="AX1493" s="1">
        <v>5</v>
      </c>
      <c r="BC1493" s="1">
        <v>1</v>
      </c>
      <c r="BD1493" s="1">
        <v>7</v>
      </c>
      <c r="BE1493" s="1">
        <v>2</v>
      </c>
      <c r="BF1493" s="296">
        <v>30445.606744502456</v>
      </c>
    </row>
    <row r="1494" spans="1:58" x14ac:dyDescent="0.3">
      <c r="A1494" s="273">
        <f t="shared" si="72"/>
        <v>0</v>
      </c>
      <c r="B1494" s="1" t="s">
        <v>2621</v>
      </c>
      <c r="C1494" s="282">
        <v>42204877</v>
      </c>
      <c r="D1494" s="149">
        <v>141105</v>
      </c>
      <c r="E1494" s="149">
        <v>4</v>
      </c>
      <c r="F1494" s="149" t="s">
        <v>2863</v>
      </c>
      <c r="G1494" s="283">
        <v>41926</v>
      </c>
      <c r="H1494" s="283">
        <v>44865</v>
      </c>
      <c r="I1494" s="149">
        <v>0</v>
      </c>
      <c r="J1494" s="149">
        <v>1</v>
      </c>
      <c r="K1494" s="149">
        <v>41</v>
      </c>
      <c r="L1494" s="149">
        <v>30</v>
      </c>
      <c r="M1494" s="149">
        <v>2</v>
      </c>
      <c r="N1494" s="149">
        <v>10.56</v>
      </c>
      <c r="O1494" s="149">
        <v>11.08</v>
      </c>
      <c r="P1494" s="149">
        <v>54632150</v>
      </c>
      <c r="Q1494" s="149">
        <v>671722</v>
      </c>
      <c r="R1494" s="149">
        <v>4540838</v>
      </c>
      <c r="S1494" s="149">
        <v>0</v>
      </c>
      <c r="T1494" s="149">
        <v>0</v>
      </c>
      <c r="U1494" s="149">
        <v>114657524</v>
      </c>
      <c r="V1494" s="149">
        <v>43585</v>
      </c>
      <c r="W1494" s="149">
        <v>0</v>
      </c>
      <c r="X1494" s="149">
        <v>0</v>
      </c>
      <c r="Y1494" s="149">
        <v>0</v>
      </c>
      <c r="Z1494" s="149"/>
      <c r="AA1494" s="149"/>
      <c r="AB1494" s="283">
        <v>44651</v>
      </c>
      <c r="AC1494" s="149">
        <v>2</v>
      </c>
      <c r="AD1494" s="149" t="s">
        <v>2623</v>
      </c>
      <c r="AE1494" s="149">
        <v>1</v>
      </c>
      <c r="AF1494" s="149">
        <v>30</v>
      </c>
      <c r="AG1494" s="149">
        <v>0</v>
      </c>
      <c r="AH1494" s="149"/>
      <c r="AI1494" s="149"/>
      <c r="AJ1494" s="149"/>
      <c r="AK1494" s="149"/>
      <c r="AL1494" s="149"/>
      <c r="AM1494" s="149"/>
      <c r="AN1494" s="149">
        <v>1</v>
      </c>
      <c r="AO1494" s="149">
        <v>1</v>
      </c>
      <c r="AP1494" s="149"/>
      <c r="AQ1494" s="149"/>
      <c r="AR1494" s="284">
        <v>2616872</v>
      </c>
      <c r="AS1494" s="1" t="s">
        <v>2624</v>
      </c>
      <c r="AT1494" s="1">
        <v>0</v>
      </c>
      <c r="AU1494" s="1">
        <v>0</v>
      </c>
      <c r="AV1494" s="1" t="s">
        <v>2625</v>
      </c>
      <c r="AW1494" s="1" t="s">
        <v>2626</v>
      </c>
      <c r="AX1494" s="1">
        <v>5</v>
      </c>
      <c r="BC1494" s="1">
        <v>1</v>
      </c>
      <c r="BD1494" s="1">
        <v>7</v>
      </c>
      <c r="BE1494" s="1">
        <v>2</v>
      </c>
      <c r="BF1494" s="296">
        <v>20713319</v>
      </c>
    </row>
    <row r="1495" spans="1:58" x14ac:dyDescent="0.3">
      <c r="A1495" s="273">
        <f t="shared" si="72"/>
        <v>0</v>
      </c>
      <c r="B1495" s="1" t="s">
        <v>2621</v>
      </c>
      <c r="C1495" s="274">
        <v>42204667</v>
      </c>
      <c r="D1495" s="1">
        <v>141105</v>
      </c>
      <c r="E1495" s="1">
        <v>4</v>
      </c>
      <c r="F1495" s="1" t="s">
        <v>2864</v>
      </c>
      <c r="G1495" s="275">
        <v>43203</v>
      </c>
      <c r="H1495" s="275">
        <v>45046</v>
      </c>
      <c r="I1495" s="1">
        <v>0</v>
      </c>
      <c r="J1495" s="1">
        <v>1</v>
      </c>
      <c r="K1495" s="1">
        <v>41</v>
      </c>
      <c r="L1495" s="1">
        <v>30</v>
      </c>
      <c r="M1495" s="1">
        <v>2</v>
      </c>
      <c r="N1495" s="1">
        <v>9.59</v>
      </c>
      <c r="O1495" s="1">
        <v>10.029999999999999</v>
      </c>
      <c r="P1495" s="1">
        <v>65333729</v>
      </c>
      <c r="Q1495" s="1">
        <v>1207355</v>
      </c>
      <c r="R1495" s="1">
        <v>16750155</v>
      </c>
      <c r="S1495" s="1">
        <v>0</v>
      </c>
      <c r="T1495" s="1">
        <v>0</v>
      </c>
      <c r="U1495" s="1">
        <v>49650000</v>
      </c>
      <c r="V1495" s="1">
        <v>43202</v>
      </c>
      <c r="W1495" s="1">
        <v>0</v>
      </c>
      <c r="X1495" s="1">
        <v>0</v>
      </c>
      <c r="Y1495" s="1">
        <v>0</v>
      </c>
      <c r="Z1495" s="1" t="s">
        <v>2635</v>
      </c>
      <c r="AA1495" s="1" t="s">
        <v>3609</v>
      </c>
      <c r="AB1495" s="275">
        <v>44651</v>
      </c>
      <c r="AC1495" s="1">
        <v>3</v>
      </c>
      <c r="AD1495" s="1" t="s">
        <v>2623</v>
      </c>
      <c r="AE1495" s="1">
        <v>1</v>
      </c>
      <c r="AF1495" s="1">
        <v>30</v>
      </c>
      <c r="AG1495" s="1">
        <v>0</v>
      </c>
      <c r="AN1495" s="1">
        <v>1</v>
      </c>
      <c r="AO1495" s="1">
        <v>1</v>
      </c>
      <c r="AR1495" s="276">
        <v>4514159</v>
      </c>
      <c r="AS1495" s="1" t="s">
        <v>2624</v>
      </c>
      <c r="AT1495" s="1">
        <v>0</v>
      </c>
      <c r="AU1495" s="1">
        <v>0</v>
      </c>
      <c r="AV1495" s="1" t="s">
        <v>2625</v>
      </c>
      <c r="AW1495" s="1" t="s">
        <v>2626</v>
      </c>
      <c r="AX1495" s="1">
        <v>5</v>
      </c>
      <c r="BC1495" s="1">
        <v>1</v>
      </c>
      <c r="BD1495" s="1">
        <v>7</v>
      </c>
      <c r="BE1495" s="1">
        <v>2</v>
      </c>
      <c r="BF1495" s="296">
        <v>36111584</v>
      </c>
    </row>
    <row r="1496" spans="1:58" x14ac:dyDescent="0.3">
      <c r="A1496" s="273">
        <f t="shared" si="72"/>
        <v>270609.31236543757</v>
      </c>
      <c r="B1496" s="1" t="s">
        <v>2621</v>
      </c>
      <c r="C1496" s="274">
        <v>42220908</v>
      </c>
      <c r="D1496" s="1">
        <v>144205</v>
      </c>
      <c r="E1496" s="1">
        <v>4</v>
      </c>
      <c r="F1496" s="1" t="s">
        <v>2813</v>
      </c>
      <c r="G1496" s="275">
        <v>43788</v>
      </c>
      <c r="H1496" s="275">
        <v>44712</v>
      </c>
      <c r="I1496" s="1">
        <v>1</v>
      </c>
      <c r="J1496" s="1">
        <v>1</v>
      </c>
      <c r="K1496" s="1">
        <v>27</v>
      </c>
      <c r="L1496" s="1">
        <v>30</v>
      </c>
      <c r="M1496" s="1">
        <v>2</v>
      </c>
      <c r="N1496" s="1">
        <v>11.04</v>
      </c>
      <c r="O1496" s="1">
        <v>11.61</v>
      </c>
      <c r="P1496" s="1">
        <v>6500000</v>
      </c>
      <c r="Q1496" s="1">
        <v>270655</v>
      </c>
      <c r="R1496" s="1">
        <v>733264</v>
      </c>
      <c r="S1496" s="1">
        <v>6746</v>
      </c>
      <c r="T1496" s="1">
        <v>0</v>
      </c>
      <c r="U1496" s="1">
        <v>0</v>
      </c>
      <c r="W1496" s="1">
        <v>0</v>
      </c>
      <c r="X1496" s="1">
        <v>0</v>
      </c>
      <c r="Y1496" s="1">
        <v>0</v>
      </c>
      <c r="AB1496" s="275">
        <v>44631</v>
      </c>
      <c r="AC1496" s="1">
        <v>1</v>
      </c>
      <c r="AD1496" s="1" t="s">
        <v>2623</v>
      </c>
      <c r="AE1496" s="1">
        <v>1</v>
      </c>
      <c r="AF1496" s="1">
        <v>30</v>
      </c>
      <c r="AG1496" s="1">
        <v>242183</v>
      </c>
      <c r="AN1496" s="1">
        <v>1</v>
      </c>
      <c r="AO1496" s="1">
        <v>1</v>
      </c>
      <c r="AR1496" s="276">
        <v>56710.080000000002</v>
      </c>
      <c r="AS1496" s="1" t="s">
        <v>2657</v>
      </c>
      <c r="AT1496" s="1">
        <v>0</v>
      </c>
      <c r="AU1496" s="1">
        <v>0</v>
      </c>
      <c r="AX1496" s="1">
        <v>5</v>
      </c>
      <c r="BC1496" s="1">
        <v>1</v>
      </c>
      <c r="BD1496" s="1">
        <v>7</v>
      </c>
      <c r="BE1496" s="1">
        <v>2</v>
      </c>
      <c r="BF1496" s="296">
        <v>405944.60763456248</v>
      </c>
    </row>
    <row r="1497" spans="1:58" x14ac:dyDescent="0.3">
      <c r="A1497" s="273">
        <f t="shared" si="72"/>
        <v>1665.3765365406593</v>
      </c>
      <c r="B1497" s="1" t="s">
        <v>2621</v>
      </c>
      <c r="C1497" s="274">
        <v>42220908</v>
      </c>
      <c r="D1497" s="1">
        <v>144205</v>
      </c>
      <c r="E1497" s="1">
        <v>4</v>
      </c>
      <c r="F1497" s="1" t="s">
        <v>3357</v>
      </c>
      <c r="G1497" s="275">
        <v>43886</v>
      </c>
      <c r="H1497" s="275">
        <v>44804</v>
      </c>
      <c r="I1497" s="1">
        <v>1</v>
      </c>
      <c r="J1497" s="1">
        <v>1</v>
      </c>
      <c r="K1497" s="1">
        <v>24</v>
      </c>
      <c r="L1497" s="1">
        <v>30</v>
      </c>
      <c r="M1497" s="1">
        <v>2</v>
      </c>
      <c r="N1497" s="1">
        <v>18</v>
      </c>
      <c r="O1497" s="1">
        <v>19.559999999999999</v>
      </c>
      <c r="P1497" s="1">
        <v>19000</v>
      </c>
      <c r="Q1497" s="1">
        <v>791</v>
      </c>
      <c r="R1497" s="1">
        <v>4515</v>
      </c>
      <c r="S1497" s="1">
        <v>68</v>
      </c>
      <c r="T1497" s="1">
        <v>0</v>
      </c>
      <c r="U1497" s="1">
        <v>0</v>
      </c>
      <c r="W1497" s="1">
        <v>0</v>
      </c>
      <c r="X1497" s="1">
        <v>0</v>
      </c>
      <c r="Y1497" s="1">
        <v>0</v>
      </c>
      <c r="AB1497" s="275">
        <v>44631</v>
      </c>
      <c r="AC1497" s="1">
        <v>1</v>
      </c>
      <c r="AD1497" s="1" t="s">
        <v>2623</v>
      </c>
      <c r="AE1497" s="1">
        <v>1</v>
      </c>
      <c r="AF1497" s="1">
        <v>30</v>
      </c>
      <c r="AG1497" s="1">
        <v>723</v>
      </c>
      <c r="AN1497" s="1">
        <v>1</v>
      </c>
      <c r="AO1497" s="1">
        <v>1</v>
      </c>
      <c r="AR1497" s="276">
        <v>350.06</v>
      </c>
      <c r="AS1497" s="1" t="s">
        <v>2657</v>
      </c>
      <c r="AT1497" s="1">
        <v>0</v>
      </c>
      <c r="AU1497" s="1">
        <v>0</v>
      </c>
      <c r="AX1497" s="1">
        <v>5</v>
      </c>
      <c r="BC1497" s="1">
        <v>1</v>
      </c>
      <c r="BD1497" s="1">
        <v>7</v>
      </c>
      <c r="BE1497" s="1">
        <v>2</v>
      </c>
      <c r="BF1497" s="296">
        <v>2499.5634634593403</v>
      </c>
    </row>
    <row r="1498" spans="1:58" x14ac:dyDescent="0.3">
      <c r="A1498" s="273">
        <f t="shared" si="72"/>
        <v>5309.0367773107946</v>
      </c>
      <c r="B1498" s="1" t="s">
        <v>2621</v>
      </c>
      <c r="C1498" s="274">
        <v>42220908</v>
      </c>
      <c r="D1498" s="1">
        <v>144205</v>
      </c>
      <c r="E1498" s="1">
        <v>4</v>
      </c>
      <c r="F1498" s="1" t="s">
        <v>3358</v>
      </c>
      <c r="G1498" s="275">
        <v>43886</v>
      </c>
      <c r="H1498" s="275">
        <v>44804</v>
      </c>
      <c r="I1498" s="1">
        <v>1</v>
      </c>
      <c r="J1498" s="1">
        <v>1</v>
      </c>
      <c r="K1498" s="1">
        <v>24</v>
      </c>
      <c r="L1498" s="1">
        <v>30</v>
      </c>
      <c r="M1498" s="1">
        <v>2</v>
      </c>
      <c r="N1498" s="1">
        <v>18</v>
      </c>
      <c r="O1498" s="1">
        <v>19.559999999999999</v>
      </c>
      <c r="P1498" s="1">
        <v>60000</v>
      </c>
      <c r="Q1498" s="1">
        <v>2498</v>
      </c>
      <c r="R1498" s="1">
        <v>14246</v>
      </c>
      <c r="S1498" s="1">
        <v>214</v>
      </c>
      <c r="T1498" s="1">
        <v>0</v>
      </c>
      <c r="U1498" s="1">
        <v>0</v>
      </c>
      <c r="W1498" s="1">
        <v>0</v>
      </c>
      <c r="X1498" s="1">
        <v>0</v>
      </c>
      <c r="Y1498" s="1">
        <v>0</v>
      </c>
      <c r="AB1498" s="275">
        <v>44631</v>
      </c>
      <c r="AC1498" s="1">
        <v>1</v>
      </c>
      <c r="AD1498" s="1" t="s">
        <v>2623</v>
      </c>
      <c r="AE1498" s="1">
        <v>1</v>
      </c>
      <c r="AF1498" s="1">
        <v>30</v>
      </c>
      <c r="AG1498" s="1">
        <v>2284</v>
      </c>
      <c r="AN1498" s="1">
        <v>1</v>
      </c>
      <c r="AO1498" s="1">
        <v>1</v>
      </c>
      <c r="AR1498" s="276">
        <v>1050.19</v>
      </c>
      <c r="AS1498" s="1" t="s">
        <v>2657</v>
      </c>
      <c r="AT1498" s="1">
        <v>0</v>
      </c>
      <c r="AU1498" s="1">
        <v>0</v>
      </c>
      <c r="AX1498" s="1">
        <v>5</v>
      </c>
      <c r="BC1498" s="1">
        <v>1</v>
      </c>
      <c r="BD1498" s="1">
        <v>7</v>
      </c>
      <c r="BE1498" s="1">
        <v>2</v>
      </c>
      <c r="BF1498" s="296">
        <v>7886.7732226892049</v>
      </c>
    </row>
    <row r="1499" spans="1:58" x14ac:dyDescent="0.3">
      <c r="A1499" s="273">
        <f t="shared" si="72"/>
        <v>26281.915968957474</v>
      </c>
      <c r="B1499" s="1" t="s">
        <v>2621</v>
      </c>
      <c r="C1499" s="274">
        <v>42220908</v>
      </c>
      <c r="D1499" s="1">
        <v>144205</v>
      </c>
      <c r="E1499" s="1">
        <v>4</v>
      </c>
      <c r="F1499" s="1" t="s">
        <v>3022</v>
      </c>
      <c r="G1499" s="275">
        <v>43871</v>
      </c>
      <c r="H1499" s="275">
        <v>44804</v>
      </c>
      <c r="I1499" s="1">
        <v>1</v>
      </c>
      <c r="J1499" s="1">
        <v>1</v>
      </c>
      <c r="K1499" s="1">
        <v>24</v>
      </c>
      <c r="L1499" s="1">
        <v>30</v>
      </c>
      <c r="M1499" s="1">
        <v>2</v>
      </c>
      <c r="N1499" s="1">
        <v>18</v>
      </c>
      <c r="O1499" s="1">
        <v>19.559999999999999</v>
      </c>
      <c r="P1499" s="1">
        <v>300000</v>
      </c>
      <c r="Q1499" s="1">
        <v>12492</v>
      </c>
      <c r="R1499" s="1">
        <v>71163</v>
      </c>
      <c r="S1499" s="1">
        <v>1067</v>
      </c>
      <c r="T1499" s="1">
        <v>0</v>
      </c>
      <c r="U1499" s="1">
        <v>0</v>
      </c>
      <c r="W1499" s="1">
        <v>0</v>
      </c>
      <c r="X1499" s="1">
        <v>0</v>
      </c>
      <c r="Y1499" s="1">
        <v>0</v>
      </c>
      <c r="AB1499" s="275">
        <v>44631</v>
      </c>
      <c r="AC1499" s="1">
        <v>1</v>
      </c>
      <c r="AD1499" s="1" t="s">
        <v>2623</v>
      </c>
      <c r="AE1499" s="1">
        <v>1</v>
      </c>
      <c r="AF1499" s="1">
        <v>30</v>
      </c>
      <c r="AG1499" s="1">
        <v>11425</v>
      </c>
      <c r="AN1499" s="1">
        <v>1</v>
      </c>
      <c r="AO1499" s="1">
        <v>1</v>
      </c>
      <c r="AR1499" s="276">
        <v>5484.31</v>
      </c>
      <c r="AS1499" s="1" t="s">
        <v>2657</v>
      </c>
      <c r="AT1499" s="1">
        <v>0</v>
      </c>
      <c r="AU1499" s="1">
        <v>0</v>
      </c>
      <c r="AX1499" s="1">
        <v>5</v>
      </c>
      <c r="BC1499" s="1">
        <v>1</v>
      </c>
      <c r="BD1499" s="1">
        <v>7</v>
      </c>
      <c r="BE1499" s="1">
        <v>2</v>
      </c>
      <c r="BF1499" s="296">
        <v>39396.774031042529</v>
      </c>
    </row>
    <row r="1500" spans="1:58" x14ac:dyDescent="0.3">
      <c r="A1500" s="273">
        <f t="shared" si="72"/>
        <v>1366.0340111683686</v>
      </c>
      <c r="B1500" s="1" t="s">
        <v>2621</v>
      </c>
      <c r="C1500" s="274">
        <v>42220908</v>
      </c>
      <c r="D1500" s="1">
        <v>144205</v>
      </c>
      <c r="E1500" s="1">
        <v>4</v>
      </c>
      <c r="F1500" s="1" t="s">
        <v>3496</v>
      </c>
      <c r="G1500" s="275">
        <v>43900</v>
      </c>
      <c r="H1500" s="275">
        <v>44834</v>
      </c>
      <c r="I1500" s="1">
        <v>1</v>
      </c>
      <c r="J1500" s="1">
        <v>1</v>
      </c>
      <c r="K1500" s="1">
        <v>23</v>
      </c>
      <c r="L1500" s="1">
        <v>30</v>
      </c>
      <c r="M1500" s="1">
        <v>2</v>
      </c>
      <c r="N1500" s="1">
        <v>18</v>
      </c>
      <c r="O1500" s="1">
        <v>19.559999999999999</v>
      </c>
      <c r="P1500" s="1">
        <v>13000</v>
      </c>
      <c r="Q1500" s="1">
        <v>541</v>
      </c>
      <c r="R1500" s="1">
        <v>3583</v>
      </c>
      <c r="S1500" s="1">
        <v>54</v>
      </c>
      <c r="T1500" s="1">
        <v>0</v>
      </c>
      <c r="U1500" s="1">
        <v>0</v>
      </c>
      <c r="W1500" s="1">
        <v>0</v>
      </c>
      <c r="X1500" s="1">
        <v>0</v>
      </c>
      <c r="Y1500" s="1">
        <v>0</v>
      </c>
      <c r="AB1500" s="275">
        <v>44631</v>
      </c>
      <c r="AC1500" s="1">
        <v>1</v>
      </c>
      <c r="AD1500" s="1" t="s">
        <v>2623</v>
      </c>
      <c r="AE1500" s="1">
        <v>1</v>
      </c>
      <c r="AF1500" s="1">
        <v>30</v>
      </c>
      <c r="AG1500" s="1">
        <v>487</v>
      </c>
      <c r="AN1500" s="1">
        <v>1</v>
      </c>
      <c r="AO1500" s="1">
        <v>1</v>
      </c>
      <c r="AR1500" s="276">
        <v>233.37</v>
      </c>
      <c r="AS1500" s="1" t="s">
        <v>2657</v>
      </c>
      <c r="AT1500" s="1">
        <v>0</v>
      </c>
      <c r="AU1500" s="1">
        <v>0</v>
      </c>
      <c r="AX1500" s="1">
        <v>5</v>
      </c>
      <c r="BC1500" s="1">
        <v>1</v>
      </c>
      <c r="BD1500" s="1">
        <v>7</v>
      </c>
      <c r="BE1500" s="1">
        <v>2</v>
      </c>
      <c r="BF1500" s="296">
        <v>1983.5959888316315</v>
      </c>
    </row>
    <row r="1501" spans="1:58" x14ac:dyDescent="0.3">
      <c r="A1501" s="273">
        <f t="shared" si="72"/>
        <v>4083.1782306991854</v>
      </c>
      <c r="B1501" s="1" t="s">
        <v>2621</v>
      </c>
      <c r="C1501" s="274">
        <v>42220908</v>
      </c>
      <c r="D1501" s="1">
        <v>144205</v>
      </c>
      <c r="E1501" s="1">
        <v>4</v>
      </c>
      <c r="F1501" s="1" t="s">
        <v>3503</v>
      </c>
      <c r="G1501" s="275">
        <v>43900</v>
      </c>
      <c r="H1501" s="275">
        <v>44834</v>
      </c>
      <c r="I1501" s="1">
        <v>1</v>
      </c>
      <c r="J1501" s="1">
        <v>1</v>
      </c>
      <c r="K1501" s="1">
        <v>23</v>
      </c>
      <c r="L1501" s="1">
        <v>30</v>
      </c>
      <c r="M1501" s="1">
        <v>2</v>
      </c>
      <c r="N1501" s="1">
        <v>18</v>
      </c>
      <c r="O1501" s="1">
        <v>19.559999999999999</v>
      </c>
      <c r="P1501" s="1">
        <v>40000</v>
      </c>
      <c r="Q1501" s="1">
        <v>1666</v>
      </c>
      <c r="R1501" s="1">
        <v>10977</v>
      </c>
      <c r="S1501" s="1">
        <v>165</v>
      </c>
      <c r="T1501" s="1">
        <v>0</v>
      </c>
      <c r="U1501" s="1">
        <v>0</v>
      </c>
      <c r="W1501" s="1">
        <v>0</v>
      </c>
      <c r="X1501" s="1">
        <v>0</v>
      </c>
      <c r="Y1501" s="1">
        <v>0</v>
      </c>
      <c r="AB1501" s="275">
        <v>44631</v>
      </c>
      <c r="AC1501" s="1">
        <v>1</v>
      </c>
      <c r="AD1501" s="1" t="s">
        <v>2623</v>
      </c>
      <c r="AE1501" s="1">
        <v>1</v>
      </c>
      <c r="AF1501" s="1">
        <v>30</v>
      </c>
      <c r="AG1501" s="1">
        <v>1501</v>
      </c>
      <c r="AN1501" s="1">
        <v>1</v>
      </c>
      <c r="AO1501" s="1">
        <v>1</v>
      </c>
      <c r="AR1501" s="276">
        <v>816.81</v>
      </c>
      <c r="AS1501" s="1" t="s">
        <v>2657</v>
      </c>
      <c r="AT1501" s="1">
        <v>0</v>
      </c>
      <c r="AU1501" s="1">
        <v>0</v>
      </c>
      <c r="AX1501" s="1">
        <v>5</v>
      </c>
      <c r="BC1501" s="1">
        <v>1</v>
      </c>
      <c r="BD1501" s="1">
        <v>7</v>
      </c>
      <c r="BE1501" s="1">
        <v>2</v>
      </c>
      <c r="BF1501" s="296">
        <v>6077.0117693008151</v>
      </c>
    </row>
    <row r="1502" spans="1:58" x14ac:dyDescent="0.3">
      <c r="A1502" s="273">
        <f t="shared" si="72"/>
        <v>4083.1782306991854</v>
      </c>
      <c r="B1502" s="1" t="s">
        <v>2621</v>
      </c>
      <c r="C1502" s="274">
        <v>42220908</v>
      </c>
      <c r="D1502" s="1">
        <v>144205</v>
      </c>
      <c r="E1502" s="1">
        <v>4</v>
      </c>
      <c r="F1502" s="1" t="s">
        <v>3504</v>
      </c>
      <c r="G1502" s="275">
        <v>43900</v>
      </c>
      <c r="H1502" s="275">
        <v>44834</v>
      </c>
      <c r="I1502" s="1">
        <v>1</v>
      </c>
      <c r="J1502" s="1">
        <v>1</v>
      </c>
      <c r="K1502" s="1">
        <v>23</v>
      </c>
      <c r="L1502" s="1">
        <v>30</v>
      </c>
      <c r="M1502" s="1">
        <v>2</v>
      </c>
      <c r="N1502" s="1">
        <v>18</v>
      </c>
      <c r="O1502" s="1">
        <v>19.559999999999999</v>
      </c>
      <c r="P1502" s="1">
        <v>40000</v>
      </c>
      <c r="Q1502" s="1">
        <v>1666</v>
      </c>
      <c r="R1502" s="1">
        <v>10977</v>
      </c>
      <c r="S1502" s="1">
        <v>165</v>
      </c>
      <c r="T1502" s="1">
        <v>0</v>
      </c>
      <c r="U1502" s="1">
        <v>0</v>
      </c>
      <c r="W1502" s="1">
        <v>0</v>
      </c>
      <c r="X1502" s="1">
        <v>0</v>
      </c>
      <c r="Y1502" s="1">
        <v>0</v>
      </c>
      <c r="AB1502" s="275">
        <v>44631</v>
      </c>
      <c r="AC1502" s="1">
        <v>1</v>
      </c>
      <c r="AD1502" s="1" t="s">
        <v>2623</v>
      </c>
      <c r="AE1502" s="1">
        <v>1</v>
      </c>
      <c r="AF1502" s="1">
        <v>30</v>
      </c>
      <c r="AG1502" s="1">
        <v>1501</v>
      </c>
      <c r="AN1502" s="1">
        <v>1</v>
      </c>
      <c r="AO1502" s="1">
        <v>1</v>
      </c>
      <c r="AR1502" s="276">
        <v>816.81</v>
      </c>
      <c r="AS1502" s="1" t="s">
        <v>2657</v>
      </c>
      <c r="AT1502" s="1">
        <v>0</v>
      </c>
      <c r="AU1502" s="1">
        <v>0</v>
      </c>
      <c r="AX1502" s="1">
        <v>5</v>
      </c>
      <c r="BC1502" s="1">
        <v>1</v>
      </c>
      <c r="BD1502" s="1">
        <v>7</v>
      </c>
      <c r="BE1502" s="1">
        <v>2</v>
      </c>
      <c r="BF1502" s="296">
        <v>6077.0117693008151</v>
      </c>
    </row>
    <row r="1503" spans="1:58" x14ac:dyDescent="0.3">
      <c r="A1503" s="273">
        <f t="shared" si="72"/>
        <v>10163.66176188662</v>
      </c>
      <c r="B1503" s="1" t="s">
        <v>2621</v>
      </c>
      <c r="C1503" s="274">
        <v>42220908</v>
      </c>
      <c r="D1503" s="1">
        <v>144205</v>
      </c>
      <c r="E1503" s="1">
        <v>4</v>
      </c>
      <c r="F1503" s="1" t="s">
        <v>3505</v>
      </c>
      <c r="G1503" s="275">
        <v>43900</v>
      </c>
      <c r="H1503" s="275">
        <v>44834</v>
      </c>
      <c r="I1503" s="1">
        <v>1</v>
      </c>
      <c r="J1503" s="1">
        <v>1</v>
      </c>
      <c r="K1503" s="1">
        <v>23</v>
      </c>
      <c r="L1503" s="1">
        <v>30</v>
      </c>
      <c r="M1503" s="1">
        <v>2</v>
      </c>
      <c r="N1503" s="1">
        <v>18</v>
      </c>
      <c r="O1503" s="1">
        <v>19.559999999999999</v>
      </c>
      <c r="P1503" s="1">
        <v>100000</v>
      </c>
      <c r="Q1503" s="1">
        <v>4164</v>
      </c>
      <c r="R1503" s="1">
        <v>27474</v>
      </c>
      <c r="S1503" s="1">
        <v>412</v>
      </c>
      <c r="T1503" s="1">
        <v>0</v>
      </c>
      <c r="U1503" s="1">
        <v>0</v>
      </c>
      <c r="W1503" s="1">
        <v>0</v>
      </c>
      <c r="X1503" s="1">
        <v>0</v>
      </c>
      <c r="Y1503" s="1">
        <v>0</v>
      </c>
      <c r="AB1503" s="275">
        <v>44631</v>
      </c>
      <c r="AC1503" s="1">
        <v>1</v>
      </c>
      <c r="AD1503" s="1" t="s">
        <v>2623</v>
      </c>
      <c r="AE1503" s="1">
        <v>1</v>
      </c>
      <c r="AF1503" s="1">
        <v>30</v>
      </c>
      <c r="AG1503" s="1">
        <v>3752</v>
      </c>
      <c r="AN1503" s="1">
        <v>1</v>
      </c>
      <c r="AO1503" s="1">
        <v>1</v>
      </c>
      <c r="AR1503" s="276">
        <v>2100.37</v>
      </c>
      <c r="AS1503" s="1" t="s">
        <v>2657</v>
      </c>
      <c r="AT1503" s="1">
        <v>0</v>
      </c>
      <c r="AU1503" s="1">
        <v>0</v>
      </c>
      <c r="AX1503" s="1">
        <v>5</v>
      </c>
      <c r="BC1503" s="1">
        <v>1</v>
      </c>
      <c r="BD1503" s="1">
        <v>7</v>
      </c>
      <c r="BE1503" s="1">
        <v>2</v>
      </c>
      <c r="BF1503" s="296">
        <v>15209.968238113381</v>
      </c>
    </row>
    <row r="1504" spans="1:58" x14ac:dyDescent="0.3">
      <c r="A1504" s="273">
        <f t="shared" si="72"/>
        <v>73805.709350507575</v>
      </c>
      <c r="B1504" s="1" t="s">
        <v>2621</v>
      </c>
      <c r="C1504" s="274">
        <v>42220908</v>
      </c>
      <c r="D1504" s="1">
        <v>144205</v>
      </c>
      <c r="E1504" s="1">
        <v>4</v>
      </c>
      <c r="F1504" s="1" t="s">
        <v>3548</v>
      </c>
      <c r="G1504" s="275">
        <v>44230</v>
      </c>
      <c r="H1504" s="275">
        <v>45169</v>
      </c>
      <c r="I1504" s="1">
        <v>1</v>
      </c>
      <c r="J1504" s="1">
        <v>1</v>
      </c>
      <c r="K1504" s="1">
        <v>12</v>
      </c>
      <c r="L1504" s="1">
        <v>30</v>
      </c>
      <c r="M1504" s="1">
        <v>2</v>
      </c>
      <c r="N1504" s="1">
        <v>17.690000000000001</v>
      </c>
      <c r="O1504" s="1">
        <v>19.2</v>
      </c>
      <c r="P1504" s="1">
        <v>306497</v>
      </c>
      <c r="Q1504" s="1">
        <v>12778</v>
      </c>
      <c r="R1504" s="1">
        <v>200107</v>
      </c>
      <c r="S1504" s="1">
        <v>2951</v>
      </c>
      <c r="T1504" s="1">
        <v>0</v>
      </c>
      <c r="U1504" s="1">
        <v>0</v>
      </c>
      <c r="W1504" s="1">
        <v>0</v>
      </c>
      <c r="X1504" s="1">
        <v>0</v>
      </c>
      <c r="Y1504" s="1">
        <v>0</v>
      </c>
      <c r="AB1504" s="275">
        <v>44631</v>
      </c>
      <c r="AC1504" s="1">
        <v>1</v>
      </c>
      <c r="AD1504" s="1" t="s">
        <v>2623</v>
      </c>
      <c r="AE1504" s="1">
        <v>1</v>
      </c>
      <c r="AF1504" s="1">
        <v>30</v>
      </c>
      <c r="AG1504" s="1">
        <v>9760</v>
      </c>
      <c r="AN1504" s="1">
        <v>1</v>
      </c>
      <c r="AO1504" s="1">
        <v>1</v>
      </c>
      <c r="AR1504" s="276">
        <v>15519.42</v>
      </c>
      <c r="AS1504" s="1" t="s">
        <v>2657</v>
      </c>
      <c r="AT1504" s="1">
        <v>0</v>
      </c>
      <c r="AU1504" s="1">
        <v>0</v>
      </c>
      <c r="AX1504" s="1">
        <v>5</v>
      </c>
      <c r="BC1504" s="1">
        <v>1</v>
      </c>
      <c r="BD1504" s="1">
        <v>7</v>
      </c>
      <c r="BE1504" s="1">
        <v>2</v>
      </c>
      <c r="BF1504" s="296">
        <v>110781.87064949241</v>
      </c>
    </row>
    <row r="1505" spans="1:58" x14ac:dyDescent="0.3">
      <c r="A1505" s="273">
        <f t="shared" si="72"/>
        <v>28576.514898091584</v>
      </c>
      <c r="B1505" s="1" t="s">
        <v>2621</v>
      </c>
      <c r="C1505" s="274">
        <v>42220908</v>
      </c>
      <c r="D1505" s="1">
        <v>144205</v>
      </c>
      <c r="E1505" s="1">
        <v>4</v>
      </c>
      <c r="F1505" s="1" t="s">
        <v>4031</v>
      </c>
      <c r="G1505" s="275">
        <v>44130</v>
      </c>
      <c r="H1505" s="275">
        <v>45046</v>
      </c>
      <c r="I1505" s="1">
        <v>1</v>
      </c>
      <c r="J1505" s="1">
        <v>1</v>
      </c>
      <c r="K1505" s="1">
        <v>16</v>
      </c>
      <c r="L1505" s="1">
        <v>30</v>
      </c>
      <c r="M1505" s="1">
        <v>2</v>
      </c>
      <c r="N1505" s="1">
        <v>17.690000000000001</v>
      </c>
      <c r="O1505" s="1">
        <v>19.2</v>
      </c>
      <c r="P1505" s="1">
        <v>148000</v>
      </c>
      <c r="Q1505" s="1">
        <v>6170</v>
      </c>
      <c r="R1505" s="1">
        <v>77349</v>
      </c>
      <c r="S1505" s="1">
        <v>1141</v>
      </c>
      <c r="T1505" s="1">
        <v>0</v>
      </c>
      <c r="U1505" s="1">
        <v>0</v>
      </c>
      <c r="W1505" s="1">
        <v>0</v>
      </c>
      <c r="X1505" s="1">
        <v>0</v>
      </c>
      <c r="Y1505" s="1">
        <v>0</v>
      </c>
      <c r="AB1505" s="275">
        <v>44631</v>
      </c>
      <c r="AC1505" s="1">
        <v>1</v>
      </c>
      <c r="AD1505" s="1" t="s">
        <v>2623</v>
      </c>
      <c r="AE1505" s="1">
        <v>1</v>
      </c>
      <c r="AF1505" s="1">
        <v>30</v>
      </c>
      <c r="AG1505" s="1">
        <v>5003</v>
      </c>
      <c r="AN1505" s="1">
        <v>1</v>
      </c>
      <c r="AO1505" s="1">
        <v>1</v>
      </c>
      <c r="AR1505" s="276">
        <v>5951.06</v>
      </c>
      <c r="AS1505" s="1" t="s">
        <v>2657</v>
      </c>
      <c r="AT1505" s="1">
        <v>0</v>
      </c>
      <c r="AU1505" s="1">
        <v>0</v>
      </c>
      <c r="AX1505" s="1">
        <v>5</v>
      </c>
      <c r="BC1505" s="1">
        <v>1</v>
      </c>
      <c r="BD1505" s="1">
        <v>7</v>
      </c>
      <c r="BE1505" s="1">
        <v>2</v>
      </c>
      <c r="BF1505" s="296">
        <v>42821.425101908419</v>
      </c>
    </row>
    <row r="1506" spans="1:58" x14ac:dyDescent="0.3">
      <c r="A1506" s="273">
        <f t="shared" si="72"/>
        <v>81991.513794994535</v>
      </c>
      <c r="B1506" s="1" t="s">
        <v>2621</v>
      </c>
      <c r="C1506" s="274">
        <v>42220908</v>
      </c>
      <c r="D1506" s="1">
        <v>144205</v>
      </c>
      <c r="E1506" s="1">
        <v>4</v>
      </c>
      <c r="F1506" s="1" t="s">
        <v>4032</v>
      </c>
      <c r="G1506" s="275">
        <v>44139</v>
      </c>
      <c r="H1506" s="275">
        <v>45077</v>
      </c>
      <c r="I1506" s="1">
        <v>1</v>
      </c>
      <c r="J1506" s="1">
        <v>1</v>
      </c>
      <c r="K1506" s="1">
        <v>15</v>
      </c>
      <c r="L1506" s="1">
        <v>30</v>
      </c>
      <c r="M1506" s="1">
        <v>2</v>
      </c>
      <c r="N1506" s="1">
        <v>17.690000000000001</v>
      </c>
      <c r="O1506" s="1">
        <v>19.2</v>
      </c>
      <c r="P1506" s="1">
        <v>400000</v>
      </c>
      <c r="Q1506" s="1">
        <v>16676</v>
      </c>
      <c r="R1506" s="1">
        <v>222366</v>
      </c>
      <c r="S1506" s="1">
        <v>3280</v>
      </c>
      <c r="T1506" s="1">
        <v>0</v>
      </c>
      <c r="U1506" s="1">
        <v>0</v>
      </c>
      <c r="W1506" s="1">
        <v>0</v>
      </c>
      <c r="X1506" s="1">
        <v>0</v>
      </c>
      <c r="Y1506" s="1">
        <v>0</v>
      </c>
      <c r="AB1506" s="275">
        <v>44631</v>
      </c>
      <c r="AC1506" s="1">
        <v>1</v>
      </c>
      <c r="AD1506" s="1" t="s">
        <v>2623</v>
      </c>
      <c r="AE1506" s="1">
        <v>1</v>
      </c>
      <c r="AF1506" s="1">
        <v>30</v>
      </c>
      <c r="AG1506" s="1">
        <v>13321</v>
      </c>
      <c r="AN1506" s="1">
        <v>1</v>
      </c>
      <c r="AO1506" s="1">
        <v>1</v>
      </c>
      <c r="AR1506" s="276">
        <v>17269.740000000002</v>
      </c>
      <c r="AS1506" s="1" t="s">
        <v>2657</v>
      </c>
      <c r="AT1506" s="1">
        <v>0</v>
      </c>
      <c r="AU1506" s="1">
        <v>0</v>
      </c>
      <c r="AX1506" s="1">
        <v>5</v>
      </c>
      <c r="BC1506" s="1">
        <v>1</v>
      </c>
      <c r="BD1506" s="1">
        <v>7</v>
      </c>
      <c r="BE1506" s="1">
        <v>2</v>
      </c>
      <c r="BF1506" s="296">
        <v>123104.74620500547</v>
      </c>
    </row>
    <row r="1507" spans="1:58" x14ac:dyDescent="0.3">
      <c r="A1507" s="273">
        <f t="shared" si="72"/>
        <v>61494.309926490605</v>
      </c>
      <c r="B1507" s="1" t="s">
        <v>2621</v>
      </c>
      <c r="C1507" s="274">
        <v>42220908</v>
      </c>
      <c r="D1507" s="1">
        <v>144205</v>
      </c>
      <c r="E1507" s="1">
        <v>4</v>
      </c>
      <c r="F1507" s="1" t="s">
        <v>4033</v>
      </c>
      <c r="G1507" s="275">
        <v>44139</v>
      </c>
      <c r="H1507" s="275">
        <v>45077</v>
      </c>
      <c r="I1507" s="1">
        <v>1</v>
      </c>
      <c r="J1507" s="1">
        <v>1</v>
      </c>
      <c r="K1507" s="1">
        <v>15</v>
      </c>
      <c r="L1507" s="1">
        <v>30</v>
      </c>
      <c r="M1507" s="1">
        <v>2</v>
      </c>
      <c r="N1507" s="1">
        <v>17.690000000000001</v>
      </c>
      <c r="O1507" s="1">
        <v>19.2</v>
      </c>
      <c r="P1507" s="1">
        <v>300000</v>
      </c>
      <c r="Q1507" s="1">
        <v>12507</v>
      </c>
      <c r="R1507" s="1">
        <v>166776</v>
      </c>
      <c r="S1507" s="1">
        <v>2460</v>
      </c>
      <c r="T1507" s="1">
        <v>0</v>
      </c>
      <c r="U1507" s="1">
        <v>0</v>
      </c>
      <c r="W1507" s="1">
        <v>0</v>
      </c>
      <c r="X1507" s="1">
        <v>0</v>
      </c>
      <c r="Y1507" s="1">
        <v>0</v>
      </c>
      <c r="AB1507" s="275">
        <v>44631</v>
      </c>
      <c r="AC1507" s="1">
        <v>1</v>
      </c>
      <c r="AD1507" s="1" t="s">
        <v>2623</v>
      </c>
      <c r="AE1507" s="1">
        <v>1</v>
      </c>
      <c r="AF1507" s="1">
        <v>30</v>
      </c>
      <c r="AG1507" s="1">
        <v>9991</v>
      </c>
      <c r="AN1507" s="1">
        <v>1</v>
      </c>
      <c r="AO1507" s="1">
        <v>1</v>
      </c>
      <c r="AR1507" s="276">
        <v>12952.3</v>
      </c>
      <c r="AS1507" s="1" t="s">
        <v>2657</v>
      </c>
      <c r="AT1507" s="1">
        <v>0</v>
      </c>
      <c r="AU1507" s="1">
        <v>0</v>
      </c>
      <c r="AX1507" s="1">
        <v>5</v>
      </c>
      <c r="BC1507" s="1">
        <v>1</v>
      </c>
      <c r="BD1507" s="1">
        <v>7</v>
      </c>
      <c r="BE1507" s="1">
        <v>2</v>
      </c>
      <c r="BF1507" s="296">
        <v>92329.390073509407</v>
      </c>
    </row>
    <row r="1508" spans="1:58" x14ac:dyDescent="0.3">
      <c r="A1508" s="273">
        <f t="shared" si="72"/>
        <v>91637.103484907566</v>
      </c>
      <c r="B1508" s="1" t="s">
        <v>2621</v>
      </c>
      <c r="C1508" s="274">
        <v>42220908</v>
      </c>
      <c r="D1508" s="1">
        <v>144205</v>
      </c>
      <c r="E1508" s="1">
        <v>4</v>
      </c>
      <c r="F1508" s="1" t="s">
        <v>3984</v>
      </c>
      <c r="G1508" s="275">
        <v>44209</v>
      </c>
      <c r="H1508" s="275">
        <v>45138</v>
      </c>
      <c r="I1508" s="1">
        <v>1</v>
      </c>
      <c r="J1508" s="1">
        <v>1</v>
      </c>
      <c r="K1508" s="1">
        <v>13</v>
      </c>
      <c r="L1508" s="1">
        <v>30</v>
      </c>
      <c r="M1508" s="1">
        <v>2</v>
      </c>
      <c r="N1508" s="1">
        <v>17.690000000000001</v>
      </c>
      <c r="O1508" s="1">
        <v>19.2</v>
      </c>
      <c r="P1508" s="1">
        <v>400000</v>
      </c>
      <c r="Q1508" s="1">
        <v>16676</v>
      </c>
      <c r="R1508" s="1">
        <v>248418</v>
      </c>
      <c r="S1508" s="1">
        <v>3664</v>
      </c>
      <c r="T1508" s="1">
        <v>0</v>
      </c>
      <c r="U1508" s="1">
        <v>0</v>
      </c>
      <c r="W1508" s="1">
        <v>0</v>
      </c>
      <c r="X1508" s="1">
        <v>0</v>
      </c>
      <c r="Y1508" s="1">
        <v>0</v>
      </c>
      <c r="AB1508" s="275">
        <v>44631</v>
      </c>
      <c r="AC1508" s="1">
        <v>1</v>
      </c>
      <c r="AD1508" s="1" t="s">
        <v>2623</v>
      </c>
      <c r="AE1508" s="1">
        <v>1</v>
      </c>
      <c r="AF1508" s="1">
        <v>30</v>
      </c>
      <c r="AG1508" s="1">
        <v>12929</v>
      </c>
      <c r="AN1508" s="1">
        <v>1</v>
      </c>
      <c r="AO1508" s="1">
        <v>1</v>
      </c>
      <c r="AR1508" s="276">
        <v>19253.419999999998</v>
      </c>
      <c r="AS1508" s="1" t="s">
        <v>2657</v>
      </c>
      <c r="AT1508" s="1">
        <v>0</v>
      </c>
      <c r="AU1508" s="1">
        <v>0</v>
      </c>
      <c r="AX1508" s="1">
        <v>5</v>
      </c>
      <c r="BC1508" s="1">
        <v>1</v>
      </c>
      <c r="BD1508" s="1">
        <v>7</v>
      </c>
      <c r="BE1508" s="1">
        <v>2</v>
      </c>
      <c r="BF1508" s="296">
        <v>137527.47651509245</v>
      </c>
    </row>
    <row r="1509" spans="1:58" x14ac:dyDescent="0.3">
      <c r="A1509" s="273">
        <f t="shared" si="72"/>
        <v>57851.26910997284</v>
      </c>
      <c r="B1509" s="1" t="s">
        <v>2621</v>
      </c>
      <c r="C1509" s="274">
        <v>42220908</v>
      </c>
      <c r="D1509" s="1">
        <v>144205</v>
      </c>
      <c r="E1509" s="1">
        <v>4</v>
      </c>
      <c r="F1509" s="1" t="s">
        <v>4002</v>
      </c>
      <c r="G1509" s="275">
        <v>44117</v>
      </c>
      <c r="H1509" s="275">
        <v>45046</v>
      </c>
      <c r="I1509" s="1">
        <v>1</v>
      </c>
      <c r="J1509" s="1">
        <v>1</v>
      </c>
      <c r="K1509" s="1">
        <v>16</v>
      </c>
      <c r="L1509" s="1">
        <v>30</v>
      </c>
      <c r="M1509" s="1">
        <v>2</v>
      </c>
      <c r="N1509" s="1">
        <v>17.690000000000001</v>
      </c>
      <c r="O1509" s="1">
        <v>19.2</v>
      </c>
      <c r="P1509" s="1">
        <v>300000</v>
      </c>
      <c r="Q1509" s="1">
        <v>12507</v>
      </c>
      <c r="R1509" s="1">
        <v>156785</v>
      </c>
      <c r="S1509" s="1">
        <v>2313</v>
      </c>
      <c r="T1509" s="1">
        <v>0</v>
      </c>
      <c r="U1509" s="1">
        <v>0</v>
      </c>
      <c r="W1509" s="1">
        <v>0</v>
      </c>
      <c r="X1509" s="1">
        <v>0</v>
      </c>
      <c r="Y1509" s="1">
        <v>0</v>
      </c>
      <c r="AB1509" s="275">
        <v>44631</v>
      </c>
      <c r="AC1509" s="1">
        <v>1</v>
      </c>
      <c r="AD1509" s="1" t="s">
        <v>2623</v>
      </c>
      <c r="AE1509" s="1">
        <v>1</v>
      </c>
      <c r="AF1509" s="1">
        <v>30</v>
      </c>
      <c r="AG1509" s="1">
        <v>10141</v>
      </c>
      <c r="AN1509" s="1">
        <v>1</v>
      </c>
      <c r="AO1509" s="1">
        <v>1</v>
      </c>
      <c r="AR1509" s="276">
        <v>12135.49</v>
      </c>
      <c r="AS1509" s="1" t="s">
        <v>2657</v>
      </c>
      <c r="AT1509" s="1">
        <v>0</v>
      </c>
      <c r="AU1509" s="1">
        <v>0</v>
      </c>
      <c r="AX1509" s="1">
        <v>5</v>
      </c>
      <c r="BC1509" s="1">
        <v>1</v>
      </c>
      <c r="BD1509" s="1">
        <v>7</v>
      </c>
      <c r="BE1509" s="1">
        <v>2</v>
      </c>
      <c r="BF1509" s="296">
        <v>86798.240890027169</v>
      </c>
    </row>
    <row r="1510" spans="1:58" x14ac:dyDescent="0.3">
      <c r="A1510" s="273">
        <f t="shared" si="72"/>
        <v>20258.843301391484</v>
      </c>
      <c r="B1510" s="1" t="s">
        <v>2621</v>
      </c>
      <c r="C1510" s="274">
        <v>42220908</v>
      </c>
      <c r="D1510" s="1">
        <v>144205</v>
      </c>
      <c r="E1510" s="1">
        <v>4</v>
      </c>
      <c r="F1510" s="1" t="s">
        <v>3729</v>
      </c>
      <c r="G1510" s="275">
        <v>44019</v>
      </c>
      <c r="H1510" s="275">
        <v>44957</v>
      </c>
      <c r="I1510" s="1">
        <v>1</v>
      </c>
      <c r="J1510" s="1">
        <v>1</v>
      </c>
      <c r="K1510" s="1">
        <v>19</v>
      </c>
      <c r="L1510" s="1">
        <v>30</v>
      </c>
      <c r="M1510" s="1">
        <v>2</v>
      </c>
      <c r="N1510" s="1">
        <v>17.690000000000001</v>
      </c>
      <c r="O1510" s="1">
        <v>19.2</v>
      </c>
      <c r="P1510" s="1">
        <v>131200</v>
      </c>
      <c r="Q1510" s="1">
        <v>5470</v>
      </c>
      <c r="R1510" s="1">
        <v>55056</v>
      </c>
      <c r="S1510" s="1">
        <v>812</v>
      </c>
      <c r="T1510" s="1">
        <v>0</v>
      </c>
      <c r="U1510" s="1">
        <v>0</v>
      </c>
      <c r="W1510" s="1">
        <v>0</v>
      </c>
      <c r="X1510" s="1">
        <v>0</v>
      </c>
      <c r="Y1510" s="1">
        <v>0</v>
      </c>
      <c r="AB1510" s="275">
        <v>44631</v>
      </c>
      <c r="AC1510" s="1">
        <v>1</v>
      </c>
      <c r="AD1510" s="1" t="s">
        <v>2623</v>
      </c>
      <c r="AE1510" s="1">
        <v>1</v>
      </c>
      <c r="AF1510" s="1">
        <v>30</v>
      </c>
      <c r="AG1510" s="1">
        <v>4640</v>
      </c>
      <c r="AN1510" s="1">
        <v>1</v>
      </c>
      <c r="AO1510" s="1">
        <v>1</v>
      </c>
      <c r="AR1510" s="276">
        <v>4317.43</v>
      </c>
      <c r="AS1510" s="1" t="s">
        <v>2657</v>
      </c>
      <c r="AT1510" s="1">
        <v>0</v>
      </c>
      <c r="AU1510" s="1">
        <v>0</v>
      </c>
      <c r="AX1510" s="1">
        <v>5</v>
      </c>
      <c r="BC1510" s="1">
        <v>1</v>
      </c>
      <c r="BD1510" s="1">
        <v>7</v>
      </c>
      <c r="BE1510" s="1">
        <v>2</v>
      </c>
      <c r="BF1510" s="296">
        <v>30479.726698608516</v>
      </c>
    </row>
    <row r="1511" spans="1:58" x14ac:dyDescent="0.3">
      <c r="A1511" s="273">
        <f t="shared" si="72"/>
        <v>184693.7974005593</v>
      </c>
      <c r="B1511" s="1" t="s">
        <v>2621</v>
      </c>
      <c r="C1511" s="274">
        <v>42220908</v>
      </c>
      <c r="D1511" s="1">
        <v>144205</v>
      </c>
      <c r="E1511" s="1">
        <v>4</v>
      </c>
      <c r="F1511" s="1" t="s">
        <v>4178</v>
      </c>
      <c r="G1511" s="275">
        <v>44410</v>
      </c>
      <c r="H1511" s="275">
        <v>45351</v>
      </c>
      <c r="I1511" s="1">
        <v>1</v>
      </c>
      <c r="J1511" s="1">
        <v>1</v>
      </c>
      <c r="K1511" s="1">
        <v>6</v>
      </c>
      <c r="L1511" s="1">
        <v>30</v>
      </c>
      <c r="M1511" s="1">
        <v>2</v>
      </c>
      <c r="N1511" s="1">
        <v>17.690000000000001</v>
      </c>
      <c r="O1511" s="1">
        <v>19.2</v>
      </c>
      <c r="P1511" s="1">
        <v>600000</v>
      </c>
      <c r="Q1511" s="1">
        <v>25014</v>
      </c>
      <c r="R1511" s="1">
        <v>500539</v>
      </c>
      <c r="S1511" s="1">
        <v>7383</v>
      </c>
      <c r="T1511" s="1">
        <v>0</v>
      </c>
      <c r="U1511" s="1">
        <v>0</v>
      </c>
      <c r="W1511" s="1">
        <v>0</v>
      </c>
      <c r="X1511" s="1">
        <v>0</v>
      </c>
      <c r="Y1511" s="1">
        <v>0</v>
      </c>
      <c r="AB1511" s="275">
        <v>44631</v>
      </c>
      <c r="AC1511" s="1">
        <v>1</v>
      </c>
      <c r="AD1511" s="1" t="s">
        <v>2623</v>
      </c>
      <c r="AE1511" s="1">
        <v>1</v>
      </c>
      <c r="AF1511" s="1">
        <v>30</v>
      </c>
      <c r="AG1511" s="1">
        <v>17463</v>
      </c>
      <c r="AN1511" s="1">
        <v>1</v>
      </c>
      <c r="AO1511" s="1">
        <v>1</v>
      </c>
      <c r="AR1511" s="276">
        <v>38740.22</v>
      </c>
      <c r="AS1511" s="1" t="s">
        <v>2657</v>
      </c>
      <c r="AT1511" s="1">
        <v>0</v>
      </c>
      <c r="AU1511" s="1">
        <v>0</v>
      </c>
      <c r="AX1511" s="1">
        <v>5</v>
      </c>
      <c r="BC1511" s="1">
        <v>1</v>
      </c>
      <c r="BD1511" s="1">
        <v>7</v>
      </c>
      <c r="BE1511" s="1">
        <v>2</v>
      </c>
      <c r="BF1511" s="296">
        <v>277104.98259944073</v>
      </c>
    </row>
    <row r="1512" spans="1:58" x14ac:dyDescent="0.3">
      <c r="A1512" s="273">
        <f t="shared" si="72"/>
        <v>84294.157687065017</v>
      </c>
      <c r="B1512" s="1" t="s">
        <v>2621</v>
      </c>
      <c r="C1512" s="274">
        <v>42220908</v>
      </c>
      <c r="D1512" s="1">
        <v>144205</v>
      </c>
      <c r="E1512" s="1">
        <v>4</v>
      </c>
      <c r="F1512" s="1" t="s">
        <v>4314</v>
      </c>
      <c r="G1512" s="275">
        <v>44327</v>
      </c>
      <c r="H1512" s="275">
        <v>45260</v>
      </c>
      <c r="I1512" s="1">
        <v>1</v>
      </c>
      <c r="J1512" s="1">
        <v>1</v>
      </c>
      <c r="K1512" s="1">
        <v>9</v>
      </c>
      <c r="L1512" s="1">
        <v>30</v>
      </c>
      <c r="M1512" s="1">
        <v>2</v>
      </c>
      <c r="N1512" s="1">
        <v>17.690000000000001</v>
      </c>
      <c r="O1512" s="1">
        <v>19.2</v>
      </c>
      <c r="P1512" s="1">
        <v>306559</v>
      </c>
      <c r="Q1512" s="1">
        <v>12780</v>
      </c>
      <c r="R1512" s="1">
        <v>228570</v>
      </c>
      <c r="S1512" s="1">
        <v>3371</v>
      </c>
      <c r="T1512" s="1">
        <v>0</v>
      </c>
      <c r="U1512" s="1">
        <v>0</v>
      </c>
      <c r="W1512" s="1">
        <v>0</v>
      </c>
      <c r="X1512" s="1">
        <v>0</v>
      </c>
      <c r="Y1512" s="1">
        <v>0</v>
      </c>
      <c r="AB1512" s="275">
        <v>44631</v>
      </c>
      <c r="AC1512" s="1">
        <v>1</v>
      </c>
      <c r="AD1512" s="1" t="s">
        <v>2623</v>
      </c>
      <c r="AE1512" s="1">
        <v>1</v>
      </c>
      <c r="AF1512" s="1">
        <v>30</v>
      </c>
      <c r="AG1512" s="1">
        <v>9332</v>
      </c>
      <c r="AN1512" s="1">
        <v>1</v>
      </c>
      <c r="AO1512" s="1">
        <v>1</v>
      </c>
      <c r="AR1512" s="276">
        <v>17736.48</v>
      </c>
      <c r="AS1512" s="1" t="s">
        <v>2657</v>
      </c>
      <c r="AT1512" s="1">
        <v>0</v>
      </c>
      <c r="AU1512" s="1">
        <v>0</v>
      </c>
      <c r="AX1512" s="1">
        <v>5</v>
      </c>
      <c r="BC1512" s="1">
        <v>1</v>
      </c>
      <c r="BD1512" s="1">
        <v>7</v>
      </c>
      <c r="BE1512" s="1">
        <v>2</v>
      </c>
      <c r="BF1512" s="296">
        <v>126539.36231293497</v>
      </c>
    </row>
    <row r="1513" spans="1:58" x14ac:dyDescent="0.3">
      <c r="A1513" s="273">
        <f t="shared" si="72"/>
        <v>65858.975209370139</v>
      </c>
      <c r="B1513" s="1" t="s">
        <v>2621</v>
      </c>
      <c r="C1513" s="274">
        <v>42220908</v>
      </c>
      <c r="D1513" s="1">
        <v>144205</v>
      </c>
      <c r="E1513" s="1">
        <v>4</v>
      </c>
      <c r="F1513" s="1" t="s">
        <v>4549</v>
      </c>
      <c r="G1513" s="275">
        <v>44348</v>
      </c>
      <c r="H1513" s="275">
        <v>45260</v>
      </c>
      <c r="I1513" s="1">
        <v>1</v>
      </c>
      <c r="J1513" s="1">
        <v>1</v>
      </c>
      <c r="K1513" s="1">
        <v>9</v>
      </c>
      <c r="L1513" s="1">
        <v>30</v>
      </c>
      <c r="M1513" s="1">
        <v>2</v>
      </c>
      <c r="N1513" s="1">
        <v>17.690000000000001</v>
      </c>
      <c r="O1513" s="1">
        <v>19.2</v>
      </c>
      <c r="P1513" s="1">
        <v>239600</v>
      </c>
      <c r="Q1513" s="1">
        <v>9989</v>
      </c>
      <c r="R1513" s="1">
        <v>178645</v>
      </c>
      <c r="S1513" s="1">
        <v>2635</v>
      </c>
      <c r="T1513" s="1">
        <v>0</v>
      </c>
      <c r="U1513" s="1">
        <v>0</v>
      </c>
      <c r="W1513" s="1">
        <v>0</v>
      </c>
      <c r="X1513" s="1">
        <v>0</v>
      </c>
      <c r="Y1513" s="1">
        <v>0</v>
      </c>
      <c r="AB1513" s="275">
        <v>44631</v>
      </c>
      <c r="AC1513" s="1">
        <v>1</v>
      </c>
      <c r="AD1513" s="1" t="s">
        <v>2623</v>
      </c>
      <c r="AE1513" s="1">
        <v>1</v>
      </c>
      <c r="AF1513" s="1">
        <v>30</v>
      </c>
      <c r="AG1513" s="1">
        <v>7294</v>
      </c>
      <c r="AN1513" s="1">
        <v>1</v>
      </c>
      <c r="AO1513" s="1">
        <v>1</v>
      </c>
      <c r="AR1513" s="276">
        <v>13885.8</v>
      </c>
      <c r="AS1513" s="1" t="s">
        <v>2657</v>
      </c>
      <c r="AT1513" s="1">
        <v>0</v>
      </c>
      <c r="AU1513" s="1">
        <v>0</v>
      </c>
      <c r="AX1513" s="1">
        <v>5</v>
      </c>
      <c r="BC1513" s="1">
        <v>1</v>
      </c>
      <c r="BD1513" s="1">
        <v>7</v>
      </c>
      <c r="BE1513" s="1">
        <v>2</v>
      </c>
      <c r="BF1513" s="296">
        <v>98900.224790629873</v>
      </c>
    </row>
    <row r="1514" spans="1:58" x14ac:dyDescent="0.3">
      <c r="A1514" s="273">
        <f t="shared" si="72"/>
        <v>138848.15273619143</v>
      </c>
      <c r="B1514" s="1" t="s">
        <v>2621</v>
      </c>
      <c r="C1514" s="274">
        <v>42220908</v>
      </c>
      <c r="D1514" s="1">
        <v>144205</v>
      </c>
      <c r="E1514" s="1">
        <v>4</v>
      </c>
      <c r="F1514" s="1" t="s">
        <v>4958</v>
      </c>
      <c r="G1514" s="275">
        <v>44301</v>
      </c>
      <c r="H1514" s="275">
        <v>45230</v>
      </c>
      <c r="I1514" s="1">
        <v>1</v>
      </c>
      <c r="J1514" s="1">
        <v>1</v>
      </c>
      <c r="K1514" s="1">
        <v>10</v>
      </c>
      <c r="L1514" s="1">
        <v>30</v>
      </c>
      <c r="M1514" s="1">
        <v>2</v>
      </c>
      <c r="N1514" s="1">
        <v>17.690000000000001</v>
      </c>
      <c r="O1514" s="1">
        <v>19.2</v>
      </c>
      <c r="P1514" s="1">
        <v>526316</v>
      </c>
      <c r="Q1514" s="1">
        <v>21942</v>
      </c>
      <c r="R1514" s="1">
        <v>376400</v>
      </c>
      <c r="S1514" s="1">
        <v>5552</v>
      </c>
      <c r="T1514" s="1">
        <v>0</v>
      </c>
      <c r="U1514" s="1">
        <v>0</v>
      </c>
      <c r="W1514" s="1">
        <v>0</v>
      </c>
      <c r="X1514" s="1">
        <v>0</v>
      </c>
      <c r="Y1514" s="1">
        <v>0</v>
      </c>
      <c r="AB1514" s="275">
        <v>44631</v>
      </c>
      <c r="AC1514" s="1">
        <v>1</v>
      </c>
      <c r="AD1514" s="1" t="s">
        <v>2623</v>
      </c>
      <c r="AE1514" s="1">
        <v>1</v>
      </c>
      <c r="AF1514" s="1">
        <v>30</v>
      </c>
      <c r="AG1514" s="1">
        <v>16264</v>
      </c>
      <c r="AN1514" s="1">
        <v>1</v>
      </c>
      <c r="AO1514" s="1">
        <v>1</v>
      </c>
      <c r="AR1514" s="276">
        <v>29171.85</v>
      </c>
      <c r="AS1514" s="1" t="s">
        <v>2657</v>
      </c>
      <c r="AT1514" s="1">
        <v>0</v>
      </c>
      <c r="AU1514" s="1">
        <v>0</v>
      </c>
      <c r="AX1514" s="1">
        <v>5</v>
      </c>
      <c r="BC1514" s="1">
        <v>1</v>
      </c>
      <c r="BD1514" s="1">
        <v>7</v>
      </c>
      <c r="BE1514" s="1">
        <v>2</v>
      </c>
      <c r="BF1514" s="296">
        <v>208379.99726380859</v>
      </c>
    </row>
    <row r="1515" spans="1:58" x14ac:dyDescent="0.3">
      <c r="A1515" s="273">
        <f t="shared" si="72"/>
        <v>3460036.87691384</v>
      </c>
      <c r="B1515" s="1" t="s">
        <v>2621</v>
      </c>
      <c r="C1515" s="274">
        <v>42220908</v>
      </c>
      <c r="D1515" s="1">
        <v>144205</v>
      </c>
      <c r="E1515" s="1">
        <v>4</v>
      </c>
      <c r="F1515" s="1" t="s">
        <v>5132</v>
      </c>
      <c r="G1515" s="275">
        <v>44489</v>
      </c>
      <c r="H1515" s="275">
        <v>45961</v>
      </c>
      <c r="I1515" s="1">
        <v>1</v>
      </c>
      <c r="J1515" s="1">
        <v>1</v>
      </c>
      <c r="K1515" s="1">
        <v>4</v>
      </c>
      <c r="L1515" s="1">
        <v>30</v>
      </c>
      <c r="M1515" s="1">
        <v>2</v>
      </c>
      <c r="N1515" s="1">
        <v>10.199999999999999</v>
      </c>
      <c r="O1515" s="1">
        <v>10.69</v>
      </c>
      <c r="P1515" s="1">
        <v>10063385</v>
      </c>
      <c r="Q1515" s="1">
        <v>258159</v>
      </c>
      <c r="R1515" s="1">
        <v>9377403</v>
      </c>
      <c r="S1515" s="1">
        <v>79708</v>
      </c>
      <c r="T1515" s="1">
        <v>0</v>
      </c>
      <c r="U1515" s="1">
        <v>0</v>
      </c>
      <c r="W1515" s="1">
        <v>0</v>
      </c>
      <c r="X1515" s="1">
        <v>0</v>
      </c>
      <c r="Y1515" s="1">
        <v>0</v>
      </c>
      <c r="AB1515" s="275">
        <v>44631</v>
      </c>
      <c r="AC1515" s="1">
        <v>1</v>
      </c>
      <c r="AD1515" s="1" t="s">
        <v>2623</v>
      </c>
      <c r="AE1515" s="1">
        <v>1</v>
      </c>
      <c r="AF1515" s="1">
        <v>30</v>
      </c>
      <c r="AG1515" s="1">
        <v>175300</v>
      </c>
      <c r="AN1515" s="1">
        <v>1</v>
      </c>
      <c r="AO1515" s="1">
        <v>1</v>
      </c>
      <c r="AP1515" s="275"/>
      <c r="AR1515" s="276">
        <v>725912.32</v>
      </c>
      <c r="AS1515" s="1" t="s">
        <v>2632</v>
      </c>
      <c r="AT1515" s="1">
        <v>0</v>
      </c>
      <c r="AU1515" s="1">
        <v>0</v>
      </c>
      <c r="AX1515" s="1">
        <v>5</v>
      </c>
      <c r="BC1515" s="1">
        <v>1</v>
      </c>
      <c r="BD1515" s="1">
        <v>7</v>
      </c>
      <c r="BE1515" s="1">
        <v>2</v>
      </c>
      <c r="BF1515" s="296">
        <v>5191453.8030861598</v>
      </c>
    </row>
    <row r="1516" spans="1:58" x14ac:dyDescent="0.3">
      <c r="A1516" s="273">
        <f t="shared" si="72"/>
        <v>39450.012031342638</v>
      </c>
      <c r="B1516" s="1" t="s">
        <v>2621</v>
      </c>
      <c r="C1516" s="274">
        <v>42220908</v>
      </c>
      <c r="D1516" s="1">
        <v>144205</v>
      </c>
      <c r="E1516" s="1">
        <v>4</v>
      </c>
      <c r="F1516" s="1" t="s">
        <v>5155</v>
      </c>
      <c r="G1516" s="275">
        <v>44477</v>
      </c>
      <c r="H1516" s="275">
        <v>45412</v>
      </c>
      <c r="I1516" s="1">
        <v>1</v>
      </c>
      <c r="J1516" s="1">
        <v>1</v>
      </c>
      <c r="K1516" s="1">
        <v>4</v>
      </c>
      <c r="L1516" s="1">
        <v>30</v>
      </c>
      <c r="M1516" s="1">
        <v>2</v>
      </c>
      <c r="N1516" s="1">
        <v>17.690000000000001</v>
      </c>
      <c r="O1516" s="1">
        <v>19.2</v>
      </c>
      <c r="P1516" s="1">
        <v>120000</v>
      </c>
      <c r="Q1516" s="1">
        <v>5003</v>
      </c>
      <c r="R1516" s="1">
        <v>106936</v>
      </c>
      <c r="S1516" s="1">
        <v>1577</v>
      </c>
      <c r="T1516" s="1">
        <v>0</v>
      </c>
      <c r="U1516" s="1">
        <v>0</v>
      </c>
      <c r="W1516" s="1">
        <v>0</v>
      </c>
      <c r="X1516" s="1">
        <v>0</v>
      </c>
      <c r="Y1516" s="1">
        <v>0</v>
      </c>
      <c r="AB1516" s="275">
        <v>44631</v>
      </c>
      <c r="AC1516" s="1">
        <v>1</v>
      </c>
      <c r="AD1516" s="1" t="s">
        <v>2623</v>
      </c>
      <c r="AE1516" s="1">
        <v>1</v>
      </c>
      <c r="AF1516" s="1">
        <v>30</v>
      </c>
      <c r="AG1516" s="1">
        <v>3390</v>
      </c>
      <c r="AN1516" s="1">
        <v>1</v>
      </c>
      <c r="AO1516" s="1">
        <v>1</v>
      </c>
      <c r="AR1516" s="276">
        <v>8284.81</v>
      </c>
      <c r="AS1516" s="1" t="s">
        <v>2657</v>
      </c>
      <c r="AT1516" s="1">
        <v>0</v>
      </c>
      <c r="AU1516" s="1">
        <v>0</v>
      </c>
      <c r="AX1516" s="1">
        <v>5</v>
      </c>
      <c r="BC1516" s="1">
        <v>1</v>
      </c>
      <c r="BD1516" s="1">
        <v>7</v>
      </c>
      <c r="BE1516" s="1">
        <v>2</v>
      </c>
      <c r="BF1516" s="296">
        <v>59201.177968657365</v>
      </c>
    </row>
    <row r="1517" spans="1:58" x14ac:dyDescent="0.3">
      <c r="A1517" s="273">
        <f t="shared" si="72"/>
        <v>234508.1722297754</v>
      </c>
      <c r="B1517" s="1" t="s">
        <v>2621</v>
      </c>
      <c r="C1517" s="274">
        <v>42220908</v>
      </c>
      <c r="D1517" s="1">
        <v>144205</v>
      </c>
      <c r="E1517" s="1">
        <v>4</v>
      </c>
      <c r="F1517" s="1" t="s">
        <v>5168</v>
      </c>
      <c r="G1517" s="275">
        <v>44468</v>
      </c>
      <c r="H1517" s="275">
        <v>45322</v>
      </c>
      <c r="I1517" s="1">
        <v>1</v>
      </c>
      <c r="J1517" s="1">
        <v>1</v>
      </c>
      <c r="K1517" s="1">
        <v>5</v>
      </c>
      <c r="L1517" s="1">
        <v>30</v>
      </c>
      <c r="M1517" s="1">
        <v>2</v>
      </c>
      <c r="N1517" s="1">
        <v>17.690000000000001</v>
      </c>
      <c r="O1517" s="1">
        <v>19.2</v>
      </c>
      <c r="P1517" s="1">
        <v>800000</v>
      </c>
      <c r="Q1517" s="1">
        <v>33352</v>
      </c>
      <c r="R1517" s="1">
        <v>635660</v>
      </c>
      <c r="S1517" s="1">
        <v>9376</v>
      </c>
      <c r="T1517" s="1">
        <v>0</v>
      </c>
      <c r="U1517" s="1">
        <v>0</v>
      </c>
      <c r="W1517" s="1">
        <v>0</v>
      </c>
      <c r="X1517" s="1">
        <v>0</v>
      </c>
      <c r="Y1517" s="1">
        <v>0</v>
      </c>
      <c r="AB1517" s="275">
        <v>44631</v>
      </c>
      <c r="AC1517" s="1">
        <v>1</v>
      </c>
      <c r="AD1517" s="1" t="s">
        <v>2623</v>
      </c>
      <c r="AE1517" s="1">
        <v>1</v>
      </c>
      <c r="AF1517" s="1">
        <v>30</v>
      </c>
      <c r="AG1517" s="1">
        <v>23762</v>
      </c>
      <c r="AN1517" s="1">
        <v>1</v>
      </c>
      <c r="AO1517" s="1">
        <v>1</v>
      </c>
      <c r="AR1517" s="276">
        <v>49242.080000000002</v>
      </c>
      <c r="AS1517" s="1" t="s">
        <v>2657</v>
      </c>
      <c r="AT1517" s="1">
        <v>0</v>
      </c>
      <c r="AU1517" s="1">
        <v>0</v>
      </c>
      <c r="AX1517" s="1">
        <v>5</v>
      </c>
      <c r="BC1517" s="1">
        <v>1</v>
      </c>
      <c r="BD1517" s="1">
        <v>7</v>
      </c>
      <c r="BE1517" s="1">
        <v>2</v>
      </c>
      <c r="BF1517" s="296">
        <v>351909.74777022464</v>
      </c>
    </row>
    <row r="1518" spans="1:58" x14ac:dyDescent="0.3">
      <c r="A1518" s="273">
        <f t="shared" si="72"/>
        <v>33692.539527506822</v>
      </c>
      <c r="B1518" s="1" t="s">
        <v>2621</v>
      </c>
      <c r="C1518" s="274">
        <v>42220908</v>
      </c>
      <c r="D1518" s="1">
        <v>144205</v>
      </c>
      <c r="E1518" s="1">
        <v>4</v>
      </c>
      <c r="F1518" s="1" t="s">
        <v>5072</v>
      </c>
      <c r="G1518" s="275">
        <v>44474</v>
      </c>
      <c r="H1518" s="275">
        <v>45412</v>
      </c>
      <c r="I1518" s="1">
        <v>1</v>
      </c>
      <c r="J1518" s="1">
        <v>1</v>
      </c>
      <c r="K1518" s="1">
        <v>4</v>
      </c>
      <c r="L1518" s="1">
        <v>30</v>
      </c>
      <c r="M1518" s="1">
        <v>2</v>
      </c>
      <c r="N1518" s="1">
        <v>17.690000000000001</v>
      </c>
      <c r="O1518" s="1">
        <v>19.2</v>
      </c>
      <c r="P1518" s="1">
        <v>102590</v>
      </c>
      <c r="Q1518" s="1">
        <v>4277</v>
      </c>
      <c r="R1518" s="1">
        <v>91424</v>
      </c>
      <c r="S1518" s="1">
        <v>1349</v>
      </c>
      <c r="T1518" s="1">
        <v>0</v>
      </c>
      <c r="U1518" s="1">
        <v>0</v>
      </c>
      <c r="W1518" s="1">
        <v>0</v>
      </c>
      <c r="X1518" s="1">
        <v>0</v>
      </c>
      <c r="Y1518" s="1">
        <v>0</v>
      </c>
      <c r="AB1518" s="275">
        <v>44631</v>
      </c>
      <c r="AC1518" s="1">
        <v>1</v>
      </c>
      <c r="AD1518" s="1" t="s">
        <v>2623</v>
      </c>
      <c r="AE1518" s="1">
        <v>1</v>
      </c>
      <c r="AF1518" s="1">
        <v>30</v>
      </c>
      <c r="AG1518" s="1">
        <v>2897</v>
      </c>
      <c r="AN1518" s="1">
        <v>1</v>
      </c>
      <c r="AO1518" s="1">
        <v>1</v>
      </c>
      <c r="AR1518" s="276">
        <v>7117.93</v>
      </c>
      <c r="AS1518" s="1" t="s">
        <v>2657</v>
      </c>
      <c r="AT1518" s="1">
        <v>0</v>
      </c>
      <c r="AU1518" s="1">
        <v>0</v>
      </c>
      <c r="AX1518" s="1">
        <v>5</v>
      </c>
      <c r="BC1518" s="1">
        <v>1</v>
      </c>
      <c r="BD1518" s="1">
        <v>7</v>
      </c>
      <c r="BE1518" s="1">
        <v>2</v>
      </c>
      <c r="BF1518" s="296">
        <v>50613.530472493185</v>
      </c>
    </row>
    <row r="1519" spans="1:58" x14ac:dyDescent="0.3">
      <c r="A1519" s="273">
        <f t="shared" si="72"/>
        <v>405843.71277845523</v>
      </c>
      <c r="B1519" s="1" t="s">
        <v>2621</v>
      </c>
      <c r="C1519" s="274">
        <v>42220908</v>
      </c>
      <c r="D1519" s="1">
        <v>144205</v>
      </c>
      <c r="E1519" s="1">
        <v>4</v>
      </c>
      <c r="F1519" s="1" t="s">
        <v>6073</v>
      </c>
      <c r="G1519" s="275">
        <v>44606</v>
      </c>
      <c r="H1519" s="275">
        <v>45535</v>
      </c>
      <c r="I1519" s="1">
        <v>1</v>
      </c>
      <c r="J1519" s="1">
        <v>1</v>
      </c>
      <c r="K1519" s="1">
        <v>0</v>
      </c>
      <c r="L1519" s="1">
        <v>30</v>
      </c>
      <c r="M1519" s="1">
        <v>2</v>
      </c>
      <c r="N1519" s="1">
        <v>17.690000000000001</v>
      </c>
      <c r="O1519" s="1">
        <v>19.2</v>
      </c>
      <c r="P1519" s="1">
        <v>1100000</v>
      </c>
      <c r="Q1519" s="1">
        <v>45858</v>
      </c>
      <c r="R1519" s="1">
        <v>1100000</v>
      </c>
      <c r="S1519" s="1">
        <v>24878</v>
      </c>
      <c r="T1519" s="1">
        <v>0</v>
      </c>
      <c r="U1519" s="1">
        <v>0</v>
      </c>
      <c r="W1519" s="1">
        <v>0</v>
      </c>
      <c r="X1519" s="1">
        <v>0</v>
      </c>
      <c r="Y1519" s="1">
        <v>0</v>
      </c>
      <c r="AB1519" s="275">
        <v>44606</v>
      </c>
      <c r="AC1519" s="1">
        <v>1</v>
      </c>
      <c r="AD1519" s="1" t="s">
        <v>2623</v>
      </c>
      <c r="AE1519" s="1">
        <v>1</v>
      </c>
      <c r="AF1519" s="1">
        <v>30</v>
      </c>
      <c r="AG1519" s="1">
        <v>29266</v>
      </c>
      <c r="AN1519" s="1">
        <v>1</v>
      </c>
      <c r="AO1519" s="1">
        <v>1</v>
      </c>
      <c r="AR1519" s="276">
        <v>85181.8</v>
      </c>
      <c r="AS1519" s="1" t="s">
        <v>2657</v>
      </c>
      <c r="AT1519" s="1">
        <v>0</v>
      </c>
      <c r="AU1519" s="1">
        <v>0</v>
      </c>
      <c r="AX1519" s="1">
        <v>5</v>
      </c>
      <c r="BC1519" s="1">
        <v>1</v>
      </c>
      <c r="BD1519" s="1">
        <v>7</v>
      </c>
      <c r="BE1519" s="1">
        <v>2</v>
      </c>
      <c r="BF1519" s="296">
        <v>608974.48722154472</v>
      </c>
    </row>
    <row r="1520" spans="1:58" x14ac:dyDescent="0.3">
      <c r="A1520" s="273">
        <f t="shared" si="72"/>
        <v>131581.26573683723</v>
      </c>
      <c r="B1520" s="1" t="s">
        <v>2621</v>
      </c>
      <c r="C1520" s="274">
        <v>42220908</v>
      </c>
      <c r="D1520" s="1">
        <v>144205</v>
      </c>
      <c r="E1520" s="1">
        <v>4</v>
      </c>
      <c r="F1520" s="1" t="s">
        <v>5534</v>
      </c>
      <c r="G1520" s="275">
        <v>44489</v>
      </c>
      <c r="H1520" s="275">
        <v>45412</v>
      </c>
      <c r="I1520" s="1">
        <v>1</v>
      </c>
      <c r="J1520" s="1">
        <v>1</v>
      </c>
      <c r="K1520" s="1">
        <v>4</v>
      </c>
      <c r="L1520" s="1">
        <v>30</v>
      </c>
      <c r="M1520" s="1">
        <v>2</v>
      </c>
      <c r="N1520" s="1">
        <v>17.690000000000001</v>
      </c>
      <c r="O1520" s="1">
        <v>19.2</v>
      </c>
      <c r="P1520" s="1">
        <v>400000</v>
      </c>
      <c r="Q1520" s="1">
        <v>16676</v>
      </c>
      <c r="R1520" s="1">
        <v>356461</v>
      </c>
      <c r="S1520" s="1">
        <v>5258</v>
      </c>
      <c r="T1520" s="1">
        <v>0</v>
      </c>
      <c r="U1520" s="1">
        <v>0</v>
      </c>
      <c r="W1520" s="1">
        <v>0</v>
      </c>
      <c r="X1520" s="1">
        <v>0</v>
      </c>
      <c r="Y1520" s="1">
        <v>0</v>
      </c>
      <c r="AB1520" s="275">
        <v>44631</v>
      </c>
      <c r="AC1520" s="1">
        <v>1</v>
      </c>
      <c r="AD1520" s="1" t="s">
        <v>2623</v>
      </c>
      <c r="AE1520" s="1">
        <v>1</v>
      </c>
      <c r="AF1520" s="1">
        <v>30</v>
      </c>
      <c r="AG1520" s="1">
        <v>11298</v>
      </c>
      <c r="AN1520" s="1">
        <v>1</v>
      </c>
      <c r="AO1520" s="1">
        <v>1</v>
      </c>
      <c r="AR1520" s="276">
        <v>27538.23</v>
      </c>
      <c r="AS1520" s="1" t="s">
        <v>2657</v>
      </c>
      <c r="AT1520" s="1">
        <v>0</v>
      </c>
      <c r="AU1520" s="1">
        <v>0</v>
      </c>
      <c r="AX1520" s="1">
        <v>5</v>
      </c>
      <c r="BC1520" s="1">
        <v>1</v>
      </c>
      <c r="BD1520" s="1">
        <v>7</v>
      </c>
      <c r="BE1520" s="1">
        <v>2</v>
      </c>
      <c r="BF1520" s="296">
        <v>197341.50426316279</v>
      </c>
    </row>
    <row r="1521" spans="1:58" x14ac:dyDescent="0.3">
      <c r="A1521" s="273">
        <f t="shared" si="72"/>
        <v>5136147</v>
      </c>
      <c r="B1521" s="1" t="s">
        <v>2621</v>
      </c>
      <c r="C1521" s="274">
        <v>42222474</v>
      </c>
      <c r="D1521" s="1">
        <v>141205</v>
      </c>
      <c r="E1521" s="1">
        <v>3</v>
      </c>
      <c r="F1521" s="1" t="s">
        <v>3725</v>
      </c>
      <c r="G1521" s="275">
        <v>44085</v>
      </c>
      <c r="H1521" s="275">
        <v>46295</v>
      </c>
      <c r="I1521" s="1">
        <v>1</v>
      </c>
      <c r="J1521" s="1">
        <v>1</v>
      </c>
      <c r="K1521" s="1">
        <v>17</v>
      </c>
      <c r="L1521" s="1">
        <v>30</v>
      </c>
      <c r="M1521" s="1">
        <v>2</v>
      </c>
      <c r="N1521" s="1">
        <v>13.91</v>
      </c>
      <c r="O1521" s="1">
        <v>14.84</v>
      </c>
      <c r="P1521" s="1">
        <v>44991971</v>
      </c>
      <c r="Q1521" s="1">
        <v>934897</v>
      </c>
      <c r="R1521" s="1">
        <v>37542057</v>
      </c>
      <c r="S1521" s="1">
        <v>435488</v>
      </c>
      <c r="T1521" s="1">
        <v>0</v>
      </c>
      <c r="U1521" s="1">
        <v>80000000</v>
      </c>
      <c r="V1521" s="1">
        <v>43585</v>
      </c>
      <c r="W1521" s="1">
        <v>0</v>
      </c>
      <c r="X1521" s="1">
        <v>0</v>
      </c>
      <c r="Y1521" s="1">
        <v>0</v>
      </c>
      <c r="AB1521" s="275">
        <v>44645</v>
      </c>
      <c r="AC1521" s="1">
        <v>2</v>
      </c>
      <c r="AD1521" s="1" t="s">
        <v>2623</v>
      </c>
      <c r="AE1521" s="1">
        <v>1</v>
      </c>
      <c r="AF1521" s="1">
        <v>30</v>
      </c>
      <c r="AG1521" s="1">
        <v>486795</v>
      </c>
      <c r="AN1521" s="1">
        <v>1</v>
      </c>
      <c r="AO1521" s="1">
        <v>1</v>
      </c>
      <c r="AP1521" s="1">
        <v>44085</v>
      </c>
      <c r="AQ1521" s="1" t="s">
        <v>2629</v>
      </c>
      <c r="AR1521" s="276">
        <v>3570278</v>
      </c>
      <c r="AS1521" s="1" t="s">
        <v>2624</v>
      </c>
      <c r="AT1521" s="1">
        <v>0</v>
      </c>
      <c r="AU1521" s="1">
        <v>0</v>
      </c>
      <c r="AX1521" s="1">
        <v>5</v>
      </c>
      <c r="BC1521" s="1">
        <v>1</v>
      </c>
      <c r="BD1521" s="1">
        <v>7</v>
      </c>
      <c r="BE1521" s="1">
        <v>2</v>
      </c>
      <c r="BF1521" s="296">
        <v>28835632</v>
      </c>
    </row>
    <row r="1522" spans="1:58" x14ac:dyDescent="0.3">
      <c r="A1522" s="273">
        <f t="shared" si="72"/>
        <v>239566</v>
      </c>
      <c r="B1522" s="1" t="s">
        <v>2621</v>
      </c>
      <c r="C1522" s="274">
        <v>42242486</v>
      </c>
      <c r="D1522" s="1">
        <v>144205</v>
      </c>
      <c r="E1522" s="1">
        <v>3</v>
      </c>
      <c r="F1522" s="1" t="s">
        <v>3909</v>
      </c>
      <c r="G1522" s="275">
        <v>44097</v>
      </c>
      <c r="H1522" s="275">
        <v>45930</v>
      </c>
      <c r="I1522" s="1">
        <v>1</v>
      </c>
      <c r="J1522" s="1">
        <v>1</v>
      </c>
      <c r="K1522" s="1">
        <v>17</v>
      </c>
      <c r="L1522" s="1">
        <v>30</v>
      </c>
      <c r="M1522" s="1">
        <v>2</v>
      </c>
      <c r="N1522" s="1">
        <v>12.09</v>
      </c>
      <c r="O1522" s="1">
        <v>12.79</v>
      </c>
      <c r="P1522" s="1">
        <v>8122409</v>
      </c>
      <c r="Q1522" s="1">
        <v>182751</v>
      </c>
      <c r="R1522" s="1">
        <v>6257029</v>
      </c>
      <c r="S1522" s="1">
        <v>63091</v>
      </c>
      <c r="T1522" s="1">
        <v>0</v>
      </c>
      <c r="U1522" s="1">
        <v>0</v>
      </c>
      <c r="W1522" s="1">
        <v>0</v>
      </c>
      <c r="X1522" s="1">
        <v>0</v>
      </c>
      <c r="Y1522" s="1">
        <v>0</v>
      </c>
      <c r="AB1522" s="275">
        <v>44649</v>
      </c>
      <c r="AC1522" s="1">
        <v>1</v>
      </c>
      <c r="AD1522" s="1" t="s">
        <v>2623</v>
      </c>
      <c r="AE1522" s="1">
        <v>1</v>
      </c>
      <c r="AF1522" s="1">
        <v>30</v>
      </c>
      <c r="AG1522" s="1">
        <v>117558</v>
      </c>
      <c r="AN1522" s="1">
        <v>1</v>
      </c>
      <c r="AO1522" s="1">
        <v>1</v>
      </c>
      <c r="AP1522" s="1">
        <v>44097</v>
      </c>
      <c r="AQ1522" s="1" t="s">
        <v>2629</v>
      </c>
      <c r="AR1522" s="276">
        <v>719663</v>
      </c>
      <c r="AS1522" s="1" t="s">
        <v>2624</v>
      </c>
      <c r="AT1522" s="1">
        <v>0</v>
      </c>
      <c r="AU1522" s="1">
        <v>0</v>
      </c>
      <c r="AX1522" s="1">
        <v>5</v>
      </c>
      <c r="BC1522" s="1">
        <v>1</v>
      </c>
      <c r="BD1522" s="1">
        <v>7</v>
      </c>
      <c r="BE1522" s="1">
        <v>2</v>
      </c>
      <c r="BF1522" s="296">
        <v>5297800</v>
      </c>
    </row>
    <row r="1523" spans="1:58" x14ac:dyDescent="0.3">
      <c r="A1523" s="273">
        <f t="shared" si="72"/>
        <v>0</v>
      </c>
      <c r="B1523" s="1" t="s">
        <v>2621</v>
      </c>
      <c r="C1523" s="274">
        <v>42244226</v>
      </c>
      <c r="D1523" s="1">
        <v>144205</v>
      </c>
      <c r="E1523" s="1">
        <v>3</v>
      </c>
      <c r="F1523" s="1" t="s">
        <v>2628</v>
      </c>
      <c r="G1523" s="275">
        <v>43707</v>
      </c>
      <c r="H1523" s="275">
        <v>45169</v>
      </c>
      <c r="I1523" s="1">
        <v>1</v>
      </c>
      <c r="J1523" s="1">
        <v>1</v>
      </c>
      <c r="K1523" s="1">
        <v>30</v>
      </c>
      <c r="L1523" s="1">
        <v>30</v>
      </c>
      <c r="M1523" s="1">
        <v>2</v>
      </c>
      <c r="N1523" s="1">
        <v>7.2</v>
      </c>
      <c r="O1523" s="1">
        <v>7.44</v>
      </c>
      <c r="P1523" s="1">
        <v>11433521</v>
      </c>
      <c r="Q1523" s="1">
        <v>274852</v>
      </c>
      <c r="R1523" s="1">
        <v>4676279</v>
      </c>
      <c r="S1523" s="1">
        <v>28058</v>
      </c>
      <c r="T1523" s="1">
        <v>0</v>
      </c>
      <c r="U1523" s="1">
        <v>0</v>
      </c>
      <c r="W1523" s="1">
        <v>0</v>
      </c>
      <c r="X1523" s="1">
        <v>0</v>
      </c>
      <c r="Y1523" s="1">
        <v>0</v>
      </c>
      <c r="AB1523" s="275">
        <v>44651</v>
      </c>
      <c r="AC1523" s="1">
        <v>1</v>
      </c>
      <c r="AD1523" s="1" t="s">
        <v>2623</v>
      </c>
      <c r="AE1523" s="1">
        <v>1</v>
      </c>
      <c r="AF1523" s="1">
        <v>30</v>
      </c>
      <c r="AG1523" s="1">
        <v>246794</v>
      </c>
      <c r="AN1523" s="1">
        <v>1</v>
      </c>
      <c r="AO1523" s="1">
        <v>1</v>
      </c>
      <c r="AP1523" s="1">
        <v>43707</v>
      </c>
      <c r="AQ1523" s="1" t="s">
        <v>2629</v>
      </c>
      <c r="AR1523" s="276">
        <v>1295394.94</v>
      </c>
      <c r="AS1523" s="1" t="s">
        <v>2624</v>
      </c>
      <c r="AT1523" s="1">
        <v>0</v>
      </c>
      <c r="AU1523" s="1">
        <v>0</v>
      </c>
      <c r="AX1523" s="1">
        <v>5</v>
      </c>
      <c r="BC1523" s="1">
        <v>1</v>
      </c>
      <c r="BD1523" s="1">
        <v>7</v>
      </c>
      <c r="BE1523" s="1">
        <v>2</v>
      </c>
      <c r="BF1523" s="296">
        <v>10703045.652349919</v>
      </c>
    </row>
    <row r="1524" spans="1:58" x14ac:dyDescent="0.3">
      <c r="A1524" s="273">
        <f t="shared" si="72"/>
        <v>0</v>
      </c>
      <c r="B1524" s="1" t="s">
        <v>2621</v>
      </c>
      <c r="C1524" s="274">
        <v>42244226</v>
      </c>
      <c r="D1524" s="1">
        <v>144205</v>
      </c>
      <c r="E1524" s="1">
        <v>4</v>
      </c>
      <c r="F1524" s="1" t="s">
        <v>3430</v>
      </c>
      <c r="G1524" s="275">
        <v>44049</v>
      </c>
      <c r="H1524" s="275">
        <v>45169</v>
      </c>
      <c r="I1524" s="1">
        <v>1</v>
      </c>
      <c r="J1524" s="1">
        <v>1</v>
      </c>
      <c r="K1524" s="1">
        <v>18</v>
      </c>
      <c r="L1524" s="1">
        <v>30</v>
      </c>
      <c r="M1524" s="1">
        <v>2</v>
      </c>
      <c r="N1524" s="1">
        <v>7.2</v>
      </c>
      <c r="O1524" s="1">
        <v>7.44</v>
      </c>
      <c r="P1524" s="1">
        <v>8064814</v>
      </c>
      <c r="Q1524" s="1">
        <v>251248</v>
      </c>
      <c r="R1524" s="1">
        <v>4261389</v>
      </c>
      <c r="S1524" s="1">
        <v>25569</v>
      </c>
      <c r="T1524" s="1">
        <v>0</v>
      </c>
      <c r="U1524" s="1">
        <v>0</v>
      </c>
      <c r="V1524" s="275"/>
      <c r="W1524" s="1">
        <v>0</v>
      </c>
      <c r="X1524" s="1">
        <v>0</v>
      </c>
      <c r="Y1524" s="1">
        <v>0</v>
      </c>
      <c r="AB1524" s="275">
        <v>44651</v>
      </c>
      <c r="AC1524" s="1">
        <v>1</v>
      </c>
      <c r="AD1524" s="1" t="s">
        <v>2623</v>
      </c>
      <c r="AE1524" s="1">
        <v>1</v>
      </c>
      <c r="AF1524" s="1">
        <v>30</v>
      </c>
      <c r="AG1524" s="1">
        <v>224247</v>
      </c>
      <c r="AN1524" s="1">
        <v>1</v>
      </c>
      <c r="AO1524" s="1">
        <v>1</v>
      </c>
      <c r="AR1524" s="276">
        <v>1180320.42</v>
      </c>
      <c r="AS1524" s="1" t="s">
        <v>2632</v>
      </c>
      <c r="AT1524" s="1">
        <v>0</v>
      </c>
      <c r="AU1524" s="1">
        <v>0</v>
      </c>
      <c r="AX1524" s="1">
        <v>5</v>
      </c>
      <c r="BC1524" s="1">
        <v>1</v>
      </c>
      <c r="BD1524" s="1">
        <v>7</v>
      </c>
      <c r="BE1524" s="1">
        <v>2</v>
      </c>
      <c r="BF1524" s="296">
        <v>9753447.3476500809</v>
      </c>
    </row>
    <row r="1525" spans="1:58" x14ac:dyDescent="0.3">
      <c r="A1525" s="273">
        <f t="shared" si="72"/>
        <v>316034.59668174526</v>
      </c>
      <c r="B1525" s="1" t="s">
        <v>2621</v>
      </c>
      <c r="C1525" s="274">
        <v>42246426</v>
      </c>
      <c r="D1525" s="1">
        <v>144205</v>
      </c>
      <c r="E1525" s="1">
        <v>4</v>
      </c>
      <c r="F1525" s="1" t="s">
        <v>4064</v>
      </c>
      <c r="G1525" s="275">
        <v>44048</v>
      </c>
      <c r="H1525" s="275">
        <v>45199</v>
      </c>
      <c r="I1525" s="1">
        <v>0</v>
      </c>
      <c r="J1525" s="1">
        <v>1</v>
      </c>
      <c r="K1525" s="1">
        <v>18</v>
      </c>
      <c r="L1525" s="1">
        <v>30</v>
      </c>
      <c r="M1525" s="1">
        <v>2</v>
      </c>
      <c r="N1525" s="1">
        <v>9</v>
      </c>
      <c r="O1525" s="1">
        <v>9.3800000000000008</v>
      </c>
      <c r="P1525" s="1">
        <v>5095881</v>
      </c>
      <c r="Q1525" s="1">
        <v>163006</v>
      </c>
      <c r="R1525" s="1">
        <v>2726597</v>
      </c>
      <c r="S1525" s="1">
        <v>0</v>
      </c>
      <c r="T1525" s="1">
        <v>0</v>
      </c>
      <c r="U1525" s="1">
        <v>0</v>
      </c>
      <c r="W1525" s="1">
        <v>0</v>
      </c>
      <c r="X1525" s="1">
        <v>0</v>
      </c>
      <c r="Y1525" s="1">
        <v>0</v>
      </c>
      <c r="AB1525" s="275">
        <v>44649</v>
      </c>
      <c r="AC1525" s="1">
        <v>1</v>
      </c>
      <c r="AD1525" s="1" t="s">
        <v>2623</v>
      </c>
      <c r="AE1525" s="1">
        <v>1</v>
      </c>
      <c r="AF1525" s="1">
        <v>30</v>
      </c>
      <c r="AG1525" s="1">
        <v>0</v>
      </c>
      <c r="AN1525" s="1">
        <v>1</v>
      </c>
      <c r="AO1525" s="1">
        <v>1</v>
      </c>
      <c r="AR1525" s="276">
        <v>688108.8</v>
      </c>
      <c r="AS1525" s="1" t="s">
        <v>2632</v>
      </c>
      <c r="AT1525" s="1">
        <v>0</v>
      </c>
      <c r="AU1525" s="1">
        <v>0</v>
      </c>
      <c r="AX1525" s="1">
        <v>5</v>
      </c>
      <c r="BC1525" s="1">
        <v>1</v>
      </c>
      <c r="BD1525" s="1">
        <v>7</v>
      </c>
      <c r="BE1525" s="1">
        <v>2</v>
      </c>
      <c r="BF1525" s="296">
        <v>1722453.6033182547</v>
      </c>
    </row>
    <row r="1526" spans="1:58" x14ac:dyDescent="0.3">
      <c r="A1526" s="273">
        <f t="shared" si="72"/>
        <v>748594.40331825474</v>
      </c>
      <c r="B1526" s="1" t="s">
        <v>2621</v>
      </c>
      <c r="C1526" s="274">
        <v>42246426</v>
      </c>
      <c r="D1526" s="1">
        <v>144205</v>
      </c>
      <c r="E1526" s="1">
        <v>4</v>
      </c>
      <c r="F1526" s="1" t="s">
        <v>4160</v>
      </c>
      <c r="G1526" s="275">
        <v>44406</v>
      </c>
      <c r="H1526" s="275">
        <v>45504</v>
      </c>
      <c r="I1526" s="1">
        <v>0</v>
      </c>
      <c r="J1526" s="1">
        <v>1</v>
      </c>
      <c r="K1526" s="1">
        <v>8</v>
      </c>
      <c r="L1526" s="1">
        <v>30</v>
      </c>
      <c r="M1526" s="1">
        <v>2</v>
      </c>
      <c r="N1526" s="1">
        <v>10.199999999999999</v>
      </c>
      <c r="O1526" s="1">
        <v>10.69</v>
      </c>
      <c r="P1526" s="1">
        <v>8028590</v>
      </c>
      <c r="Q1526" s="1">
        <v>261340</v>
      </c>
      <c r="R1526" s="1">
        <v>6457448</v>
      </c>
      <c r="S1526" s="1">
        <v>0</v>
      </c>
      <c r="T1526" s="1">
        <v>0</v>
      </c>
      <c r="U1526" s="1">
        <v>0</v>
      </c>
      <c r="W1526" s="1">
        <v>0</v>
      </c>
      <c r="X1526" s="1">
        <v>0</v>
      </c>
      <c r="Y1526" s="1">
        <v>0</v>
      </c>
      <c r="AB1526" s="275">
        <v>44651</v>
      </c>
      <c r="AC1526" s="1">
        <v>1</v>
      </c>
      <c r="AD1526" s="1" t="s">
        <v>2623</v>
      </c>
      <c r="AE1526" s="1">
        <v>1</v>
      </c>
      <c r="AF1526" s="1">
        <v>30</v>
      </c>
      <c r="AG1526" s="1">
        <v>0</v>
      </c>
      <c r="AN1526" s="1">
        <v>1</v>
      </c>
      <c r="AO1526" s="1">
        <v>1</v>
      </c>
      <c r="AR1526" s="276">
        <v>1629536.2</v>
      </c>
      <c r="AS1526" s="1" t="s">
        <v>2624</v>
      </c>
      <c r="AT1526" s="1">
        <v>0</v>
      </c>
      <c r="AU1526" s="1">
        <v>0</v>
      </c>
      <c r="AX1526" s="1">
        <v>5</v>
      </c>
      <c r="BC1526" s="1">
        <v>1</v>
      </c>
      <c r="BD1526" s="1">
        <v>7</v>
      </c>
      <c r="BE1526" s="1">
        <v>2</v>
      </c>
      <c r="BF1526" s="296">
        <v>4079317.3966817451</v>
      </c>
    </row>
    <row r="1527" spans="1:58" x14ac:dyDescent="0.3">
      <c r="A1527" s="273">
        <f t="shared" si="72"/>
        <v>8018225</v>
      </c>
      <c r="B1527" s="1" t="s">
        <v>2621</v>
      </c>
      <c r="C1527" s="274">
        <v>42262949</v>
      </c>
      <c r="D1527" s="1">
        <v>144205</v>
      </c>
      <c r="E1527" s="1">
        <v>3</v>
      </c>
      <c r="F1527" s="1" t="s">
        <v>4725</v>
      </c>
      <c r="G1527" s="275">
        <v>44405</v>
      </c>
      <c r="H1527" s="275">
        <v>45869</v>
      </c>
      <c r="I1527" s="1">
        <v>1</v>
      </c>
      <c r="J1527" s="1">
        <v>1</v>
      </c>
      <c r="K1527" s="1">
        <v>7</v>
      </c>
      <c r="L1527" s="1">
        <v>30</v>
      </c>
      <c r="M1527" s="1">
        <v>2</v>
      </c>
      <c r="N1527" s="1">
        <v>13.67</v>
      </c>
      <c r="O1527" s="1">
        <v>14.56</v>
      </c>
      <c r="P1527" s="1">
        <v>15919396</v>
      </c>
      <c r="Q1527" s="1">
        <v>435630</v>
      </c>
      <c r="R1527" s="1">
        <v>14114624</v>
      </c>
      <c r="S1527" s="1">
        <v>160825</v>
      </c>
      <c r="T1527" s="1">
        <v>0</v>
      </c>
      <c r="U1527" s="1">
        <v>0</v>
      </c>
      <c r="W1527" s="1">
        <v>0</v>
      </c>
      <c r="X1527" s="1">
        <v>0</v>
      </c>
      <c r="Y1527" s="1">
        <v>0</v>
      </c>
      <c r="AB1527" s="275">
        <v>44621</v>
      </c>
      <c r="AC1527" s="1">
        <v>1</v>
      </c>
      <c r="AD1527" s="1" t="s">
        <v>2623</v>
      </c>
      <c r="AE1527" s="1">
        <v>1</v>
      </c>
      <c r="AF1527" s="1">
        <v>30</v>
      </c>
      <c r="AG1527" s="1">
        <v>270062</v>
      </c>
      <c r="AN1527" s="1">
        <v>1</v>
      </c>
      <c r="AO1527" s="1">
        <v>1</v>
      </c>
      <c r="AP1527" s="1">
        <v>44405</v>
      </c>
      <c r="AQ1527" s="1" t="s">
        <v>2629</v>
      </c>
      <c r="AR1527" s="276">
        <v>1456281</v>
      </c>
      <c r="AS1527" s="1" t="s">
        <v>2632</v>
      </c>
      <c r="AT1527" s="1">
        <v>0</v>
      </c>
      <c r="AU1527" s="1">
        <v>0</v>
      </c>
      <c r="AX1527" s="1">
        <v>5</v>
      </c>
      <c r="BC1527" s="1">
        <v>1</v>
      </c>
      <c r="BD1527" s="1">
        <v>7</v>
      </c>
      <c r="BE1527" s="1">
        <v>2</v>
      </c>
      <c r="BF1527" s="296">
        <v>4640118</v>
      </c>
    </row>
    <row r="1528" spans="1:58" x14ac:dyDescent="0.3">
      <c r="A1528" s="273">
        <f t="shared" si="72"/>
        <v>22950808.692754112</v>
      </c>
      <c r="B1528" s="1" t="s">
        <v>2621</v>
      </c>
      <c r="C1528" s="274">
        <v>42266248</v>
      </c>
      <c r="D1528" s="1">
        <v>144205</v>
      </c>
      <c r="E1528" s="1">
        <v>3</v>
      </c>
      <c r="F1528" s="1" t="s">
        <v>6257</v>
      </c>
      <c r="G1528" s="275">
        <v>44575</v>
      </c>
      <c r="H1528" s="275">
        <v>46053</v>
      </c>
      <c r="I1528" s="1">
        <v>0</v>
      </c>
      <c r="J1528" s="1">
        <v>1</v>
      </c>
      <c r="K1528" s="1">
        <v>2</v>
      </c>
      <c r="L1528" s="1">
        <v>30</v>
      </c>
      <c r="M1528" s="1">
        <v>2</v>
      </c>
      <c r="N1528" s="1">
        <v>9.5299999999999994</v>
      </c>
      <c r="O1528" s="1">
        <v>9.9600000000000009</v>
      </c>
      <c r="P1528" s="1">
        <v>31972837</v>
      </c>
      <c r="Q1528" s="1">
        <v>809996</v>
      </c>
      <c r="R1528" s="1">
        <v>30878023</v>
      </c>
      <c r="S1528" s="1">
        <v>0</v>
      </c>
      <c r="T1528" s="1">
        <v>0</v>
      </c>
      <c r="U1528" s="1">
        <v>0</v>
      </c>
      <c r="W1528" s="1">
        <v>0</v>
      </c>
      <c r="X1528" s="1">
        <v>0</v>
      </c>
      <c r="Y1528" s="1">
        <v>0</v>
      </c>
      <c r="AB1528" s="275">
        <v>44651</v>
      </c>
      <c r="AC1528" s="1">
        <v>1</v>
      </c>
      <c r="AD1528" s="1" t="s">
        <v>2623</v>
      </c>
      <c r="AE1528" s="1">
        <v>1</v>
      </c>
      <c r="AF1528" s="1">
        <v>30</v>
      </c>
      <c r="AG1528" s="1">
        <v>0</v>
      </c>
      <c r="AN1528" s="1">
        <v>1</v>
      </c>
      <c r="AO1528" s="1">
        <v>1</v>
      </c>
      <c r="AP1528" s="1">
        <v>44575</v>
      </c>
      <c r="AQ1528" s="1" t="s">
        <v>2629</v>
      </c>
      <c r="AR1528" s="276">
        <v>1590091.68</v>
      </c>
      <c r="AS1528" s="1" t="s">
        <v>2624</v>
      </c>
      <c r="AT1528" s="1">
        <v>0</v>
      </c>
      <c r="AU1528" s="1">
        <v>0</v>
      </c>
      <c r="AX1528" s="1">
        <v>5</v>
      </c>
      <c r="BC1528" s="1">
        <v>1</v>
      </c>
      <c r="BD1528" s="1">
        <v>7</v>
      </c>
      <c r="BE1528" s="1">
        <v>2</v>
      </c>
      <c r="BF1528" s="296">
        <v>6337122.6272458872</v>
      </c>
    </row>
    <row r="1529" spans="1:58" x14ac:dyDescent="0.3">
      <c r="A1529" s="273">
        <f t="shared" si="72"/>
        <v>2810688.3072458878</v>
      </c>
      <c r="B1529" s="1" t="s">
        <v>2621</v>
      </c>
      <c r="C1529" s="274">
        <v>42266248</v>
      </c>
      <c r="D1529" s="1">
        <v>144205</v>
      </c>
      <c r="E1529" s="1">
        <v>4</v>
      </c>
      <c r="F1529" s="1" t="s">
        <v>6393</v>
      </c>
      <c r="G1529" s="275">
        <v>44643</v>
      </c>
      <c r="H1529" s="275">
        <v>45351</v>
      </c>
      <c r="I1529" s="1">
        <v>0</v>
      </c>
      <c r="J1529" s="1">
        <v>1</v>
      </c>
      <c r="K1529" s="1">
        <v>0</v>
      </c>
      <c r="L1529" s="1">
        <v>30</v>
      </c>
      <c r="M1529" s="1">
        <v>2</v>
      </c>
      <c r="N1529" s="1">
        <v>17.690000000000001</v>
      </c>
      <c r="O1529" s="1">
        <v>19.2</v>
      </c>
      <c r="P1529" s="1">
        <v>6000000</v>
      </c>
      <c r="Q1529" s="1">
        <v>218000</v>
      </c>
      <c r="R1529" s="1">
        <v>3781490</v>
      </c>
      <c r="S1529" s="1">
        <v>11592</v>
      </c>
      <c r="T1529" s="1">
        <v>0</v>
      </c>
      <c r="U1529" s="1">
        <v>0</v>
      </c>
      <c r="W1529" s="1">
        <v>0</v>
      </c>
      <c r="X1529" s="1">
        <v>0</v>
      </c>
      <c r="Y1529" s="1">
        <v>0</v>
      </c>
      <c r="AB1529" s="275">
        <v>44643</v>
      </c>
      <c r="AC1529" s="1">
        <v>1</v>
      </c>
      <c r="AD1529" s="1" t="s">
        <v>2623</v>
      </c>
      <c r="AE1529" s="1">
        <v>1</v>
      </c>
      <c r="AF1529" s="1">
        <v>30</v>
      </c>
      <c r="AG1529" s="1">
        <v>0</v>
      </c>
      <c r="AN1529" s="1">
        <v>1</v>
      </c>
      <c r="AO1529" s="1">
        <v>1</v>
      </c>
      <c r="AR1529" s="276">
        <v>194723.32</v>
      </c>
      <c r="AS1529" s="1" t="s">
        <v>2657</v>
      </c>
      <c r="AT1529" s="1">
        <v>0</v>
      </c>
      <c r="AU1529" s="1">
        <v>0</v>
      </c>
      <c r="AX1529" s="1">
        <v>5</v>
      </c>
      <c r="BC1529" s="1">
        <v>1</v>
      </c>
      <c r="BD1529" s="1">
        <v>7</v>
      </c>
      <c r="BE1529" s="1">
        <v>2</v>
      </c>
      <c r="BF1529" s="296">
        <v>776078.37275411224</v>
      </c>
    </row>
    <row r="1530" spans="1:58" x14ac:dyDescent="0.3">
      <c r="A1530" s="273">
        <f t="shared" si="72"/>
        <v>16281101</v>
      </c>
      <c r="B1530" s="1" t="s">
        <v>2621</v>
      </c>
      <c r="C1530" s="274">
        <v>42268662</v>
      </c>
      <c r="D1530" s="1">
        <v>144205</v>
      </c>
      <c r="E1530" s="1">
        <v>4</v>
      </c>
      <c r="F1530" s="1" t="s">
        <v>5560</v>
      </c>
      <c r="G1530" s="275">
        <v>44519</v>
      </c>
      <c r="H1530" s="275">
        <v>47087</v>
      </c>
      <c r="I1530" s="1">
        <v>1</v>
      </c>
      <c r="J1530" s="1">
        <v>1</v>
      </c>
      <c r="K1530" s="1">
        <v>3</v>
      </c>
      <c r="L1530" s="1">
        <v>30</v>
      </c>
      <c r="M1530" s="1">
        <v>2</v>
      </c>
      <c r="N1530" s="1">
        <v>9.77</v>
      </c>
      <c r="O1530" s="1">
        <v>10.210000000000001</v>
      </c>
      <c r="P1530" s="1">
        <v>65254676</v>
      </c>
      <c r="Q1530" s="1">
        <v>1089154</v>
      </c>
      <c r="R1530" s="1">
        <v>63633167</v>
      </c>
      <c r="S1530" s="1">
        <v>518080</v>
      </c>
      <c r="T1530" s="1">
        <v>0</v>
      </c>
      <c r="U1530" s="1">
        <v>0</v>
      </c>
      <c r="W1530" s="1">
        <v>0</v>
      </c>
      <c r="X1530" s="1">
        <v>0</v>
      </c>
      <c r="Y1530" s="1">
        <v>0</v>
      </c>
      <c r="AB1530" s="275">
        <v>44622</v>
      </c>
      <c r="AC1530" s="1">
        <v>1</v>
      </c>
      <c r="AD1530" s="1" t="s">
        <v>2623</v>
      </c>
      <c r="AE1530" s="1">
        <v>1</v>
      </c>
      <c r="AF1530" s="1">
        <v>30</v>
      </c>
      <c r="AG1530" s="1">
        <v>549693</v>
      </c>
      <c r="AN1530" s="1">
        <v>1</v>
      </c>
      <c r="AO1530" s="1">
        <v>1</v>
      </c>
      <c r="AR1530" s="276">
        <v>5599868</v>
      </c>
      <c r="AS1530" s="1" t="s">
        <v>2632</v>
      </c>
      <c r="AT1530" s="1">
        <v>0</v>
      </c>
      <c r="AU1530" s="1">
        <v>0</v>
      </c>
      <c r="AX1530" s="1">
        <v>5</v>
      </c>
      <c r="BC1530" s="1">
        <v>1</v>
      </c>
      <c r="BD1530" s="1">
        <v>7</v>
      </c>
      <c r="BE1530" s="1">
        <v>2</v>
      </c>
      <c r="BF1530" s="296">
        <v>41752198</v>
      </c>
    </row>
    <row r="1531" spans="1:58" x14ac:dyDescent="0.3">
      <c r="A1531" s="273">
        <f t="shared" si="72"/>
        <v>12505066</v>
      </c>
      <c r="B1531" s="1" t="s">
        <v>2621</v>
      </c>
      <c r="C1531" s="274">
        <v>42272428</v>
      </c>
      <c r="D1531" s="1">
        <v>144205</v>
      </c>
      <c r="E1531" s="1">
        <v>4</v>
      </c>
      <c r="F1531" s="1" t="s">
        <v>4184</v>
      </c>
      <c r="G1531" s="275">
        <v>44414</v>
      </c>
      <c r="H1531" s="275">
        <v>45961</v>
      </c>
      <c r="I1531" s="1">
        <v>0</v>
      </c>
      <c r="J1531" s="1">
        <v>1</v>
      </c>
      <c r="K1531" s="1">
        <v>7</v>
      </c>
      <c r="L1531" s="1">
        <v>30</v>
      </c>
      <c r="M1531" s="1">
        <v>2</v>
      </c>
      <c r="N1531" s="1">
        <v>10.199999999999999</v>
      </c>
      <c r="O1531" s="1">
        <v>10.69</v>
      </c>
      <c r="P1531" s="1">
        <v>16578783</v>
      </c>
      <c r="Q1531" s="1">
        <v>411636</v>
      </c>
      <c r="R1531" s="1">
        <v>14544830</v>
      </c>
      <c r="S1531" s="1">
        <v>0</v>
      </c>
      <c r="T1531" s="1">
        <v>0</v>
      </c>
      <c r="U1531" s="1">
        <v>0</v>
      </c>
      <c r="W1531" s="1">
        <v>0</v>
      </c>
      <c r="X1531" s="1">
        <v>0</v>
      </c>
      <c r="Y1531" s="1">
        <v>0</v>
      </c>
      <c r="AB1531" s="275">
        <v>44629</v>
      </c>
      <c r="AC1531" s="1">
        <v>1</v>
      </c>
      <c r="AD1531" s="1" t="s">
        <v>2623</v>
      </c>
      <c r="AE1531" s="1">
        <v>1</v>
      </c>
      <c r="AF1531" s="1">
        <v>30</v>
      </c>
      <c r="AG1531" s="1">
        <v>0</v>
      </c>
      <c r="AN1531" s="1">
        <v>1</v>
      </c>
      <c r="AO1531" s="1">
        <v>1</v>
      </c>
      <c r="AP1531" s="275"/>
      <c r="AR1531" s="276">
        <v>284589</v>
      </c>
      <c r="AS1531" s="1" t="s">
        <v>2624</v>
      </c>
      <c r="AT1531" s="1">
        <v>0</v>
      </c>
      <c r="AU1531" s="1">
        <v>0</v>
      </c>
      <c r="AX1531" s="1">
        <v>5</v>
      </c>
      <c r="BC1531" s="1">
        <v>1</v>
      </c>
      <c r="BD1531" s="1">
        <v>7</v>
      </c>
      <c r="BE1531" s="1">
        <v>2</v>
      </c>
      <c r="BF1531" s="296">
        <v>1755175</v>
      </c>
    </row>
    <row r="1532" spans="1:58" x14ac:dyDescent="0.3">
      <c r="A1532" s="273">
        <f t="shared" si="72"/>
        <v>6974049</v>
      </c>
      <c r="B1532" s="1" t="s">
        <v>2621</v>
      </c>
      <c r="C1532" s="274">
        <v>42274464</v>
      </c>
      <c r="D1532" s="1">
        <v>144205</v>
      </c>
      <c r="E1532" s="1">
        <v>4</v>
      </c>
      <c r="F1532" s="1" t="s">
        <v>4602</v>
      </c>
      <c r="G1532" s="275">
        <v>44377</v>
      </c>
      <c r="H1532" s="275">
        <v>45473</v>
      </c>
      <c r="I1532" s="1">
        <v>0</v>
      </c>
      <c r="J1532" s="1">
        <v>1</v>
      </c>
      <c r="K1532" s="1">
        <v>10</v>
      </c>
      <c r="L1532" s="1">
        <v>30</v>
      </c>
      <c r="M1532" s="1">
        <v>2</v>
      </c>
      <c r="N1532" s="1">
        <v>8.74</v>
      </c>
      <c r="O1532" s="1">
        <v>9.1</v>
      </c>
      <c r="P1532" s="1">
        <v>20026334</v>
      </c>
      <c r="Q1532" s="1">
        <v>311049</v>
      </c>
      <c r="R1532" s="1">
        <v>16511174</v>
      </c>
      <c r="S1532" s="1">
        <v>0</v>
      </c>
      <c r="T1532" s="1">
        <v>0</v>
      </c>
      <c r="U1532" s="1">
        <v>0</v>
      </c>
      <c r="W1532" s="1">
        <v>0</v>
      </c>
      <c r="X1532" s="1">
        <v>0</v>
      </c>
      <c r="Y1532" s="1">
        <v>0</v>
      </c>
      <c r="Z1532" s="1" t="s">
        <v>3591</v>
      </c>
      <c r="AA1532" s="1" t="s">
        <v>2807</v>
      </c>
      <c r="AB1532" s="275">
        <v>44651</v>
      </c>
      <c r="AC1532" s="1">
        <v>1</v>
      </c>
      <c r="AD1532" s="1" t="s">
        <v>2623</v>
      </c>
      <c r="AE1532" s="1">
        <v>1</v>
      </c>
      <c r="AF1532" s="1">
        <v>30</v>
      </c>
      <c r="AG1532" s="1">
        <v>0</v>
      </c>
      <c r="AN1532" s="1">
        <v>1</v>
      </c>
      <c r="AO1532" s="1">
        <v>1</v>
      </c>
      <c r="AR1532" s="276">
        <v>1191616</v>
      </c>
      <c r="AS1532" s="1" t="s">
        <v>2624</v>
      </c>
      <c r="AT1532" s="1">
        <v>0</v>
      </c>
      <c r="AU1532" s="1">
        <v>0</v>
      </c>
      <c r="AX1532" s="1">
        <v>5</v>
      </c>
      <c r="BC1532" s="1">
        <v>1</v>
      </c>
      <c r="BD1532" s="1">
        <v>7</v>
      </c>
      <c r="BE1532" s="1">
        <v>2</v>
      </c>
      <c r="BF1532" s="296">
        <v>8345509</v>
      </c>
    </row>
    <row r="1533" spans="1:58" x14ac:dyDescent="0.3">
      <c r="A1533" s="273">
        <f t="shared" si="72"/>
        <v>0</v>
      </c>
      <c r="B1533" s="1" t="s">
        <v>2621</v>
      </c>
      <c r="C1533" s="274">
        <v>42277624</v>
      </c>
      <c r="D1533" s="1">
        <v>144205</v>
      </c>
      <c r="E1533" s="1">
        <v>4</v>
      </c>
      <c r="F1533" s="1" t="s">
        <v>6155</v>
      </c>
      <c r="G1533" s="275">
        <v>44615</v>
      </c>
      <c r="H1533" s="275">
        <v>51956</v>
      </c>
      <c r="I1533" s="1">
        <v>0</v>
      </c>
      <c r="J1533" s="1">
        <v>1</v>
      </c>
      <c r="K1533" s="1">
        <v>0</v>
      </c>
      <c r="L1533" s="1">
        <v>360</v>
      </c>
      <c r="M1533" s="1">
        <v>2</v>
      </c>
      <c r="N1533" s="1">
        <v>0</v>
      </c>
      <c r="O1533" s="1">
        <v>0</v>
      </c>
      <c r="P1533" s="1">
        <v>24008778</v>
      </c>
      <c r="Q1533" s="1">
        <v>24106917</v>
      </c>
      <c r="R1533" s="1">
        <v>24008778</v>
      </c>
      <c r="S1533" s="1">
        <v>0</v>
      </c>
      <c r="T1533" s="1">
        <v>0</v>
      </c>
      <c r="U1533" s="1">
        <v>0</v>
      </c>
      <c r="W1533" s="1">
        <v>0</v>
      </c>
      <c r="X1533" s="1">
        <v>0</v>
      </c>
      <c r="Y1533" s="1">
        <v>0</v>
      </c>
      <c r="AB1533" s="275">
        <v>44615</v>
      </c>
      <c r="AC1533" s="1">
        <v>1</v>
      </c>
      <c r="AD1533" s="1" t="s">
        <v>2623</v>
      </c>
      <c r="AE1533" s="1">
        <v>1</v>
      </c>
      <c r="AF1533" s="1">
        <v>360</v>
      </c>
      <c r="AG1533" s="1">
        <v>0</v>
      </c>
      <c r="AN1533" s="1">
        <v>1</v>
      </c>
      <c r="AO1533" s="1">
        <v>1</v>
      </c>
      <c r="AR1533" s="276">
        <v>2934079</v>
      </c>
      <c r="AS1533" s="1" t="s">
        <v>2639</v>
      </c>
      <c r="AT1533" s="1">
        <v>0</v>
      </c>
      <c r="AU1533" s="1">
        <v>0</v>
      </c>
      <c r="AX1533" s="1">
        <v>5</v>
      </c>
      <c r="BC1533" s="1">
        <v>1</v>
      </c>
      <c r="BD1533" s="1">
        <v>7</v>
      </c>
      <c r="BE1533" s="1">
        <v>2</v>
      </c>
      <c r="BF1533" s="296">
        <v>21776090</v>
      </c>
    </row>
    <row r="1534" spans="1:58" x14ac:dyDescent="0.3">
      <c r="A1534" s="273">
        <f t="shared" si="72"/>
        <v>6659873</v>
      </c>
      <c r="B1534" s="1" t="s">
        <v>2621</v>
      </c>
      <c r="C1534" s="274">
        <v>42278822</v>
      </c>
      <c r="D1534" s="1">
        <v>144205</v>
      </c>
      <c r="E1534" s="1">
        <v>4</v>
      </c>
      <c r="F1534" s="1" t="s">
        <v>3025</v>
      </c>
      <c r="G1534" s="275">
        <v>43873</v>
      </c>
      <c r="H1534" s="275">
        <v>45107</v>
      </c>
      <c r="I1534" s="1">
        <v>0</v>
      </c>
      <c r="J1534" s="1">
        <v>1</v>
      </c>
      <c r="K1534" s="1">
        <v>25</v>
      </c>
      <c r="L1534" s="1">
        <v>30</v>
      </c>
      <c r="M1534" s="1">
        <v>2</v>
      </c>
      <c r="N1534" s="1">
        <v>12.83</v>
      </c>
      <c r="O1534" s="1">
        <v>13.62</v>
      </c>
      <c r="P1534" s="1">
        <v>47409270</v>
      </c>
      <c r="Q1534" s="1">
        <v>1463144</v>
      </c>
      <c r="R1534" s="1">
        <v>19829977</v>
      </c>
      <c r="S1534" s="1">
        <v>0</v>
      </c>
      <c r="T1534" s="1">
        <v>0</v>
      </c>
      <c r="U1534" s="1">
        <v>0</v>
      </c>
      <c r="W1534" s="1">
        <v>0</v>
      </c>
      <c r="X1534" s="1">
        <v>0</v>
      </c>
      <c r="Y1534" s="1">
        <v>0</v>
      </c>
      <c r="AB1534" s="275">
        <v>44651</v>
      </c>
      <c r="AC1534" s="1">
        <v>1</v>
      </c>
      <c r="AD1534" s="1" t="s">
        <v>2623</v>
      </c>
      <c r="AE1534" s="1">
        <v>1</v>
      </c>
      <c r="AF1534" s="1">
        <v>30</v>
      </c>
      <c r="AG1534" s="1">
        <v>0</v>
      </c>
      <c r="AN1534" s="1">
        <v>1</v>
      </c>
      <c r="AO1534" s="1">
        <v>1</v>
      </c>
      <c r="AR1534" s="276">
        <v>1737194</v>
      </c>
      <c r="AS1534" s="1" t="s">
        <v>2624</v>
      </c>
      <c r="AT1534" s="1">
        <v>0</v>
      </c>
      <c r="AU1534" s="1">
        <v>0</v>
      </c>
      <c r="AX1534" s="1">
        <v>5</v>
      </c>
      <c r="BC1534" s="1">
        <v>1</v>
      </c>
      <c r="BD1534" s="1">
        <v>7</v>
      </c>
      <c r="BE1534" s="1">
        <v>2</v>
      </c>
      <c r="BF1534" s="296">
        <v>11432910</v>
      </c>
    </row>
    <row r="1535" spans="1:58" x14ac:dyDescent="0.3">
      <c r="A1535" s="273">
        <f t="shared" si="72"/>
        <v>3812452</v>
      </c>
      <c r="B1535" s="1" t="s">
        <v>2621</v>
      </c>
      <c r="C1535" s="274">
        <v>42286670</v>
      </c>
      <c r="D1535" s="1">
        <v>144205</v>
      </c>
      <c r="E1535" s="1">
        <v>3</v>
      </c>
      <c r="F1535" s="1" t="s">
        <v>4402</v>
      </c>
      <c r="G1535" s="275">
        <v>44462</v>
      </c>
      <c r="H1535" s="275">
        <v>46660</v>
      </c>
      <c r="I1535" s="1">
        <v>1</v>
      </c>
      <c r="J1535" s="1">
        <v>1</v>
      </c>
      <c r="K1535" s="1">
        <v>5</v>
      </c>
      <c r="L1535" s="1">
        <v>30</v>
      </c>
      <c r="M1535" s="1">
        <v>2</v>
      </c>
      <c r="N1535" s="1">
        <v>10.61</v>
      </c>
      <c r="O1535" s="1">
        <v>11.14</v>
      </c>
      <c r="P1535" s="1">
        <v>13102256</v>
      </c>
      <c r="Q1535" s="1">
        <v>249518</v>
      </c>
      <c r="R1535" s="1">
        <v>12444261</v>
      </c>
      <c r="S1535" s="1">
        <v>110090</v>
      </c>
      <c r="T1535" s="1">
        <v>0</v>
      </c>
      <c r="U1535" s="1">
        <v>0</v>
      </c>
      <c r="W1535" s="1">
        <v>0</v>
      </c>
      <c r="X1535" s="1">
        <v>0</v>
      </c>
      <c r="Y1535" s="1">
        <v>0</v>
      </c>
      <c r="AB1535" s="275">
        <v>44622</v>
      </c>
      <c r="AC1535" s="1">
        <v>1</v>
      </c>
      <c r="AD1535" s="1" t="s">
        <v>2623</v>
      </c>
      <c r="AE1535" s="1">
        <v>1</v>
      </c>
      <c r="AF1535" s="1">
        <v>30</v>
      </c>
      <c r="AG1535" s="1">
        <v>135247</v>
      </c>
      <c r="AN1535" s="1">
        <v>1</v>
      </c>
      <c r="AO1535" s="1">
        <v>1</v>
      </c>
      <c r="AP1535" s="1">
        <v>44462</v>
      </c>
      <c r="AQ1535" s="1" t="s">
        <v>2629</v>
      </c>
      <c r="AR1535" s="276">
        <v>1043532</v>
      </c>
      <c r="AS1535" s="1" t="s">
        <v>2632</v>
      </c>
      <c r="AT1535" s="1">
        <v>0</v>
      </c>
      <c r="AU1535" s="1">
        <v>0</v>
      </c>
      <c r="AX1535" s="1">
        <v>5</v>
      </c>
      <c r="BC1535" s="1">
        <v>1</v>
      </c>
      <c r="BD1535" s="1">
        <v>7</v>
      </c>
      <c r="BE1535" s="1">
        <v>2</v>
      </c>
      <c r="BF1535" s="296">
        <v>7588277</v>
      </c>
    </row>
    <row r="1536" spans="1:58" x14ac:dyDescent="0.3">
      <c r="A1536" s="273">
        <f t="shared" si="72"/>
        <v>0</v>
      </c>
      <c r="B1536" s="1" t="s">
        <v>2621</v>
      </c>
      <c r="C1536" s="274">
        <v>42289644</v>
      </c>
      <c r="D1536" s="1">
        <v>144205</v>
      </c>
      <c r="E1536" s="1">
        <v>4</v>
      </c>
      <c r="F1536" s="1" t="s">
        <v>3976</v>
      </c>
      <c r="G1536" s="275">
        <v>44027</v>
      </c>
      <c r="H1536" s="275">
        <v>45138</v>
      </c>
      <c r="I1536" s="1">
        <v>1</v>
      </c>
      <c r="J1536" s="1">
        <v>1</v>
      </c>
      <c r="K1536" s="1">
        <v>19</v>
      </c>
      <c r="L1536" s="1">
        <v>30</v>
      </c>
      <c r="M1536" s="1">
        <v>2</v>
      </c>
      <c r="N1536" s="1">
        <v>7.2</v>
      </c>
      <c r="O1536" s="1">
        <v>7.44</v>
      </c>
      <c r="P1536" s="1">
        <v>12062305</v>
      </c>
      <c r="Q1536" s="1">
        <v>375785</v>
      </c>
      <c r="R1536" s="1">
        <v>6038212</v>
      </c>
      <c r="S1536" s="1">
        <v>36229</v>
      </c>
      <c r="T1536" s="1">
        <v>0</v>
      </c>
      <c r="U1536" s="1">
        <v>0</v>
      </c>
      <c r="W1536" s="1">
        <v>0</v>
      </c>
      <c r="X1536" s="1">
        <v>0</v>
      </c>
      <c r="Y1536" s="1">
        <v>0</v>
      </c>
      <c r="AB1536" s="275">
        <v>44635</v>
      </c>
      <c r="AC1536" s="1">
        <v>1</v>
      </c>
      <c r="AD1536" s="1" t="s">
        <v>2623</v>
      </c>
      <c r="AE1536" s="1">
        <v>1</v>
      </c>
      <c r="AF1536" s="1">
        <v>30</v>
      </c>
      <c r="AG1536" s="1">
        <v>337527</v>
      </c>
      <c r="AN1536" s="1">
        <v>1</v>
      </c>
      <c r="AO1536" s="1">
        <v>1</v>
      </c>
      <c r="AR1536" s="276">
        <v>1760229.1</v>
      </c>
      <c r="AS1536" s="1" t="s">
        <v>2632</v>
      </c>
      <c r="AT1536" s="1">
        <v>0</v>
      </c>
      <c r="AU1536" s="1">
        <v>0</v>
      </c>
      <c r="AX1536" s="1">
        <v>5</v>
      </c>
      <c r="BC1536" s="1">
        <v>1</v>
      </c>
      <c r="BD1536" s="1">
        <v>7</v>
      </c>
      <c r="BE1536" s="1">
        <v>2</v>
      </c>
      <c r="BF1536" s="296">
        <v>14164161.970729528</v>
      </c>
    </row>
    <row r="1537" spans="1:58" x14ac:dyDescent="0.3">
      <c r="A1537" s="273">
        <f t="shared" si="72"/>
        <v>0</v>
      </c>
      <c r="B1537" s="1" t="s">
        <v>2621</v>
      </c>
      <c r="C1537" s="274">
        <v>42289644</v>
      </c>
      <c r="D1537" s="1">
        <v>144205</v>
      </c>
      <c r="E1537" s="1">
        <v>4</v>
      </c>
      <c r="F1537" s="1" t="s">
        <v>5327</v>
      </c>
      <c r="G1537" s="275">
        <v>44533</v>
      </c>
      <c r="H1537" s="275">
        <v>45107</v>
      </c>
      <c r="I1537" s="1">
        <v>1</v>
      </c>
      <c r="J1537" s="1">
        <v>1</v>
      </c>
      <c r="K1537" s="1">
        <v>2</v>
      </c>
      <c r="L1537" s="1">
        <v>30</v>
      </c>
      <c r="M1537" s="1">
        <v>2</v>
      </c>
      <c r="N1537" s="1">
        <v>7.2</v>
      </c>
      <c r="O1537" s="1">
        <v>7.44</v>
      </c>
      <c r="P1537" s="1">
        <v>3029428</v>
      </c>
      <c r="Q1537" s="1">
        <v>178613</v>
      </c>
      <c r="R1537" s="1">
        <v>2709580</v>
      </c>
      <c r="S1537" s="1">
        <v>16257</v>
      </c>
      <c r="T1537" s="1">
        <v>0</v>
      </c>
      <c r="U1537" s="1">
        <v>0</v>
      </c>
      <c r="W1537" s="1">
        <v>0</v>
      </c>
      <c r="X1537" s="1">
        <v>0</v>
      </c>
      <c r="Y1537" s="1">
        <v>0</v>
      </c>
      <c r="AB1537" s="275">
        <v>44635</v>
      </c>
      <c r="AC1537" s="1">
        <v>1</v>
      </c>
      <c r="AD1537" s="1" t="s">
        <v>2623</v>
      </c>
      <c r="AE1537" s="1">
        <v>1</v>
      </c>
      <c r="AF1537" s="1">
        <v>30</v>
      </c>
      <c r="AG1537" s="1">
        <v>161446</v>
      </c>
      <c r="AN1537" s="1">
        <v>1</v>
      </c>
      <c r="AO1537" s="1">
        <v>1</v>
      </c>
      <c r="AR1537" s="276">
        <v>789718.9</v>
      </c>
      <c r="AS1537" s="1" t="s">
        <v>2632</v>
      </c>
      <c r="AT1537" s="1">
        <v>0</v>
      </c>
      <c r="AU1537" s="1">
        <v>0</v>
      </c>
      <c r="AX1537" s="1">
        <v>5</v>
      </c>
      <c r="BC1537" s="1">
        <v>1</v>
      </c>
      <c r="BD1537" s="1">
        <v>7</v>
      </c>
      <c r="BE1537" s="1">
        <v>2</v>
      </c>
      <c r="BF1537" s="296">
        <v>6356009.029270472</v>
      </c>
    </row>
    <row r="1538" spans="1:58" x14ac:dyDescent="0.3">
      <c r="A1538" s="273">
        <f t="shared" ref="A1538:A1601" si="73">IF(+R1538-AR1538-BF1538&gt;0,R1538-AR1538-BF1538,0)</f>
        <v>0</v>
      </c>
      <c r="B1538" s="1" t="s">
        <v>2621</v>
      </c>
      <c r="C1538" s="274">
        <v>42289709</v>
      </c>
      <c r="D1538" s="1">
        <v>144205</v>
      </c>
      <c r="E1538" s="1">
        <v>4</v>
      </c>
      <c r="F1538" s="1" t="s">
        <v>3194</v>
      </c>
      <c r="G1538" s="275">
        <v>43973</v>
      </c>
      <c r="H1538" s="275">
        <v>44742</v>
      </c>
      <c r="I1538" s="1">
        <v>0</v>
      </c>
      <c r="J1538" s="1">
        <v>1</v>
      </c>
      <c r="K1538" s="1">
        <v>21</v>
      </c>
      <c r="L1538" s="1">
        <v>30</v>
      </c>
      <c r="M1538" s="1">
        <v>2</v>
      </c>
      <c r="N1538" s="1">
        <v>7.2</v>
      </c>
      <c r="O1538" s="1">
        <v>7.44</v>
      </c>
      <c r="P1538" s="1">
        <v>3544332</v>
      </c>
      <c r="Q1538" s="1">
        <v>159010</v>
      </c>
      <c r="R1538" s="1">
        <v>320162</v>
      </c>
      <c r="S1538" s="1">
        <v>0</v>
      </c>
      <c r="T1538" s="1">
        <v>0</v>
      </c>
      <c r="U1538" s="1">
        <v>0</v>
      </c>
      <c r="W1538" s="1">
        <v>0</v>
      </c>
      <c r="X1538" s="1">
        <v>0</v>
      </c>
      <c r="Y1538" s="1">
        <v>0</v>
      </c>
      <c r="AB1538" s="275">
        <v>44648</v>
      </c>
      <c r="AC1538" s="1">
        <v>1</v>
      </c>
      <c r="AD1538" s="1" t="s">
        <v>2623</v>
      </c>
      <c r="AE1538" s="1">
        <v>1</v>
      </c>
      <c r="AF1538" s="1">
        <v>30</v>
      </c>
      <c r="AG1538" s="1">
        <v>0</v>
      </c>
      <c r="AN1538" s="1">
        <v>1</v>
      </c>
      <c r="AO1538" s="1">
        <v>1</v>
      </c>
      <c r="AR1538" s="276">
        <v>50841.34</v>
      </c>
      <c r="AS1538" s="1" t="s">
        <v>2632</v>
      </c>
      <c r="AT1538" s="1">
        <v>0</v>
      </c>
      <c r="AU1538" s="1">
        <v>0</v>
      </c>
      <c r="AX1538" s="1">
        <v>5</v>
      </c>
      <c r="BC1538" s="1">
        <v>1</v>
      </c>
      <c r="BD1538" s="1">
        <v>7</v>
      </c>
      <c r="BE1538" s="1">
        <v>2</v>
      </c>
      <c r="BF1538" s="296">
        <v>357506.29820426879</v>
      </c>
    </row>
    <row r="1539" spans="1:58" x14ac:dyDescent="0.3">
      <c r="A1539" s="273">
        <f t="shared" si="73"/>
        <v>0</v>
      </c>
      <c r="B1539" s="1" t="s">
        <v>2621</v>
      </c>
      <c r="C1539" s="274">
        <v>42289709</v>
      </c>
      <c r="D1539" s="1">
        <v>144205</v>
      </c>
      <c r="E1539" s="1">
        <v>4</v>
      </c>
      <c r="F1539" s="1" t="s">
        <v>6153</v>
      </c>
      <c r="G1539" s="275">
        <v>44573</v>
      </c>
      <c r="H1539" s="275">
        <v>51925</v>
      </c>
      <c r="I1539" s="1">
        <v>0</v>
      </c>
      <c r="J1539" s="1">
        <v>1</v>
      </c>
      <c r="K1539" s="1">
        <v>0</v>
      </c>
      <c r="L1539" s="1">
        <v>360</v>
      </c>
      <c r="M1539" s="1">
        <v>2</v>
      </c>
      <c r="N1539" s="1">
        <v>0</v>
      </c>
      <c r="O1539" s="1">
        <v>0</v>
      </c>
      <c r="P1539" s="1">
        <v>10008778</v>
      </c>
      <c r="Q1539" s="1">
        <v>10049208</v>
      </c>
      <c r="R1539" s="1">
        <v>10008778</v>
      </c>
      <c r="S1539" s="1">
        <v>0</v>
      </c>
      <c r="T1539" s="1">
        <v>0</v>
      </c>
      <c r="U1539" s="1">
        <v>0</v>
      </c>
      <c r="W1539" s="1">
        <v>0</v>
      </c>
      <c r="X1539" s="1">
        <v>0</v>
      </c>
      <c r="Y1539" s="1">
        <v>0</v>
      </c>
      <c r="AB1539" s="275">
        <v>44573</v>
      </c>
      <c r="AC1539" s="1">
        <v>1</v>
      </c>
      <c r="AD1539" s="1" t="s">
        <v>2623</v>
      </c>
      <c r="AE1539" s="1">
        <v>1</v>
      </c>
      <c r="AF1539" s="1">
        <v>360</v>
      </c>
      <c r="AG1539" s="1">
        <v>0</v>
      </c>
      <c r="AN1539" s="1">
        <v>1</v>
      </c>
      <c r="AO1539" s="1">
        <v>1</v>
      </c>
      <c r="AR1539" s="276">
        <v>1590853.16</v>
      </c>
      <c r="AS1539" s="1" t="s">
        <v>2639</v>
      </c>
      <c r="AT1539" s="1">
        <v>0</v>
      </c>
      <c r="AU1539" s="1">
        <v>0</v>
      </c>
      <c r="AX1539" s="1">
        <v>5</v>
      </c>
      <c r="BC1539" s="1">
        <v>1</v>
      </c>
      <c r="BD1539" s="1">
        <v>7</v>
      </c>
      <c r="BE1539" s="1">
        <v>2</v>
      </c>
      <c r="BF1539" s="296">
        <v>11176220.701795731</v>
      </c>
    </row>
    <row r="1540" spans="1:58" x14ac:dyDescent="0.3">
      <c r="A1540" s="273">
        <f t="shared" si="73"/>
        <v>0</v>
      </c>
      <c r="B1540" s="1" t="s">
        <v>2621</v>
      </c>
      <c r="C1540" s="274">
        <v>42290844</v>
      </c>
      <c r="D1540" s="1">
        <v>144205</v>
      </c>
      <c r="E1540" s="1">
        <v>4</v>
      </c>
      <c r="F1540" s="1" t="s">
        <v>2648</v>
      </c>
      <c r="G1540" s="275">
        <v>42811</v>
      </c>
      <c r="H1540" s="275">
        <v>44651</v>
      </c>
      <c r="I1540" s="1">
        <v>1</v>
      </c>
      <c r="J1540" s="1">
        <v>1</v>
      </c>
      <c r="K1540" s="1">
        <v>34</v>
      </c>
      <c r="L1540" s="1">
        <v>30</v>
      </c>
      <c r="M1540" s="1">
        <v>2</v>
      </c>
      <c r="N1540" s="1">
        <v>11.88</v>
      </c>
      <c r="O1540" s="1">
        <v>12.54</v>
      </c>
      <c r="P1540" s="1">
        <v>10640959</v>
      </c>
      <c r="Q1540" s="1">
        <v>236057</v>
      </c>
      <c r="R1540" s="1">
        <v>233782</v>
      </c>
      <c r="S1540" s="1">
        <v>2315</v>
      </c>
      <c r="T1540" s="1">
        <v>0</v>
      </c>
      <c r="U1540" s="1">
        <v>0</v>
      </c>
      <c r="W1540" s="1">
        <v>0</v>
      </c>
      <c r="X1540" s="1">
        <v>0</v>
      </c>
      <c r="Y1540" s="1">
        <v>0</v>
      </c>
      <c r="AB1540" s="275">
        <v>44623</v>
      </c>
      <c r="AC1540" s="1">
        <v>1</v>
      </c>
      <c r="AD1540" s="1" t="s">
        <v>2623</v>
      </c>
      <c r="AE1540" s="1">
        <v>1</v>
      </c>
      <c r="AF1540" s="1">
        <v>30</v>
      </c>
      <c r="AG1540" s="1">
        <v>233782</v>
      </c>
      <c r="AN1540" s="1">
        <v>1</v>
      </c>
      <c r="AO1540" s="1">
        <v>1</v>
      </c>
      <c r="AR1540" s="276">
        <v>1515233</v>
      </c>
      <c r="AS1540" s="1" t="s">
        <v>2624</v>
      </c>
      <c r="AT1540" s="1">
        <v>0</v>
      </c>
      <c r="AU1540" s="1">
        <v>0</v>
      </c>
      <c r="AX1540" s="1">
        <v>5</v>
      </c>
      <c r="BC1540" s="1">
        <v>1</v>
      </c>
      <c r="BD1540" s="1">
        <v>7</v>
      </c>
      <c r="BE1540" s="1">
        <v>2</v>
      </c>
      <c r="BF1540" s="296">
        <v>11925650</v>
      </c>
    </row>
    <row r="1541" spans="1:58" x14ac:dyDescent="0.3">
      <c r="A1541" s="273">
        <f t="shared" si="73"/>
        <v>0</v>
      </c>
      <c r="B1541" s="1" t="s">
        <v>2621</v>
      </c>
      <c r="C1541" s="274">
        <v>42292926</v>
      </c>
      <c r="D1541" s="1">
        <v>144205</v>
      </c>
      <c r="E1541" s="1">
        <v>4</v>
      </c>
      <c r="F1541" s="1" t="s">
        <v>2649</v>
      </c>
      <c r="G1541" s="275">
        <v>42944</v>
      </c>
      <c r="H1541" s="275">
        <v>44773</v>
      </c>
      <c r="I1541" s="1">
        <v>1</v>
      </c>
      <c r="J1541" s="1">
        <v>1</v>
      </c>
      <c r="K1541" s="1">
        <v>34</v>
      </c>
      <c r="L1541" s="1">
        <v>30</v>
      </c>
      <c r="M1541" s="1">
        <v>2</v>
      </c>
      <c r="N1541" s="1">
        <v>9.84</v>
      </c>
      <c r="O1541" s="1">
        <v>10.29</v>
      </c>
      <c r="P1541" s="1">
        <v>36873958</v>
      </c>
      <c r="Q1541" s="1">
        <v>780563</v>
      </c>
      <c r="R1541" s="1">
        <v>3808601</v>
      </c>
      <c r="S1541" s="1">
        <v>31230</v>
      </c>
      <c r="T1541" s="1">
        <v>0</v>
      </c>
      <c r="U1541" s="1">
        <v>0</v>
      </c>
      <c r="W1541" s="1">
        <v>0</v>
      </c>
      <c r="X1541" s="1">
        <v>0</v>
      </c>
      <c r="Y1541" s="1">
        <v>0</v>
      </c>
      <c r="AB1541" s="275">
        <v>44620</v>
      </c>
      <c r="AC1541" s="1">
        <v>1</v>
      </c>
      <c r="AD1541" s="1" t="s">
        <v>2623</v>
      </c>
      <c r="AE1541" s="1">
        <v>1</v>
      </c>
      <c r="AF1541" s="1">
        <v>30</v>
      </c>
      <c r="AG1541" s="1">
        <v>749333</v>
      </c>
      <c r="AN1541" s="1">
        <v>1</v>
      </c>
      <c r="AO1541" s="1">
        <v>1</v>
      </c>
      <c r="AR1541" s="276">
        <v>1189512.02</v>
      </c>
      <c r="AS1541" s="1" t="s">
        <v>2624</v>
      </c>
      <c r="AT1541" s="1">
        <v>0</v>
      </c>
      <c r="AU1541" s="1">
        <v>0</v>
      </c>
      <c r="AX1541" s="1">
        <v>5</v>
      </c>
      <c r="BC1541" s="1">
        <v>1</v>
      </c>
      <c r="BD1541" s="1">
        <v>7</v>
      </c>
      <c r="BE1541" s="1">
        <v>2</v>
      </c>
      <c r="BF1541" s="296">
        <v>9590657.3907940891</v>
      </c>
    </row>
    <row r="1542" spans="1:58" x14ac:dyDescent="0.3">
      <c r="A1542" s="273">
        <f t="shared" si="73"/>
        <v>0</v>
      </c>
      <c r="B1542" s="1" t="s">
        <v>2621</v>
      </c>
      <c r="C1542" s="274">
        <v>42292926</v>
      </c>
      <c r="D1542" s="1">
        <v>144205</v>
      </c>
      <c r="E1542" s="1">
        <v>4</v>
      </c>
      <c r="F1542" s="1" t="s">
        <v>3408</v>
      </c>
      <c r="G1542" s="275">
        <v>44022</v>
      </c>
      <c r="H1542" s="275">
        <v>44773</v>
      </c>
      <c r="I1542" s="1">
        <v>1</v>
      </c>
      <c r="J1542" s="1">
        <v>1</v>
      </c>
      <c r="K1542" s="1">
        <v>19</v>
      </c>
      <c r="L1542" s="1">
        <v>30</v>
      </c>
      <c r="M1542" s="1">
        <v>2</v>
      </c>
      <c r="N1542" s="1">
        <v>7.2</v>
      </c>
      <c r="O1542" s="1">
        <v>7.44</v>
      </c>
      <c r="P1542" s="1">
        <v>5067933</v>
      </c>
      <c r="Q1542" s="1">
        <v>228293</v>
      </c>
      <c r="R1542" s="1">
        <v>1120082</v>
      </c>
      <c r="S1542" s="1">
        <v>6720</v>
      </c>
      <c r="T1542" s="1">
        <v>0</v>
      </c>
      <c r="U1542" s="1">
        <v>0</v>
      </c>
      <c r="W1542" s="1">
        <v>0</v>
      </c>
      <c r="X1542" s="1">
        <v>0</v>
      </c>
      <c r="Y1542" s="1">
        <v>0</v>
      </c>
      <c r="AB1542" s="275">
        <v>44620</v>
      </c>
      <c r="AC1542" s="1">
        <v>1</v>
      </c>
      <c r="AD1542" s="1" t="s">
        <v>2623</v>
      </c>
      <c r="AE1542" s="1">
        <v>1</v>
      </c>
      <c r="AF1542" s="1">
        <v>30</v>
      </c>
      <c r="AG1542" s="1">
        <v>221197</v>
      </c>
      <c r="AN1542" s="1">
        <v>1</v>
      </c>
      <c r="AO1542" s="1">
        <v>1</v>
      </c>
      <c r="AR1542" s="276">
        <v>349764.15</v>
      </c>
      <c r="AS1542" s="1" t="s">
        <v>2632</v>
      </c>
      <c r="AT1542" s="1">
        <v>0</v>
      </c>
      <c r="AU1542" s="1">
        <v>0</v>
      </c>
      <c r="AX1542" s="1">
        <v>5</v>
      </c>
      <c r="BC1542" s="1">
        <v>1</v>
      </c>
      <c r="BD1542" s="1">
        <v>7</v>
      </c>
      <c r="BE1542" s="1">
        <v>2</v>
      </c>
      <c r="BF1542" s="296">
        <v>2820542.953067393</v>
      </c>
    </row>
    <row r="1543" spans="1:58" x14ac:dyDescent="0.3">
      <c r="A1543" s="273">
        <f t="shared" si="73"/>
        <v>0</v>
      </c>
      <c r="B1543" s="1" t="s">
        <v>2621</v>
      </c>
      <c r="C1543" s="274">
        <v>42292926</v>
      </c>
      <c r="D1543" s="1">
        <v>144205</v>
      </c>
      <c r="E1543" s="1">
        <v>4</v>
      </c>
      <c r="F1543" s="1" t="s">
        <v>4627</v>
      </c>
      <c r="G1543" s="275">
        <v>44350</v>
      </c>
      <c r="H1543" s="275">
        <v>45107</v>
      </c>
      <c r="I1543" s="1">
        <v>1</v>
      </c>
      <c r="J1543" s="1">
        <v>1</v>
      </c>
      <c r="K1543" s="1">
        <v>8</v>
      </c>
      <c r="L1543" s="1">
        <v>30</v>
      </c>
      <c r="M1543" s="1">
        <v>2</v>
      </c>
      <c r="N1543" s="1">
        <v>7.2</v>
      </c>
      <c r="O1543" s="1">
        <v>7.44</v>
      </c>
      <c r="P1543" s="1">
        <v>5044635</v>
      </c>
      <c r="Q1543" s="1">
        <v>227243</v>
      </c>
      <c r="R1543" s="1">
        <v>3447306</v>
      </c>
      <c r="S1543" s="1">
        <v>20684</v>
      </c>
      <c r="T1543" s="1">
        <v>0</v>
      </c>
      <c r="U1543" s="1">
        <v>0</v>
      </c>
      <c r="W1543" s="1">
        <v>0</v>
      </c>
      <c r="X1543" s="1">
        <v>0</v>
      </c>
      <c r="Y1543" s="1">
        <v>0</v>
      </c>
      <c r="AB1543" s="275">
        <v>44620</v>
      </c>
      <c r="AC1543" s="1">
        <v>1</v>
      </c>
      <c r="AD1543" s="1" t="s">
        <v>2623</v>
      </c>
      <c r="AE1543" s="1">
        <v>1</v>
      </c>
      <c r="AF1543" s="1">
        <v>30</v>
      </c>
      <c r="AG1543" s="1">
        <v>205401</v>
      </c>
      <c r="AN1543" s="1">
        <v>1</v>
      </c>
      <c r="AO1543" s="1">
        <v>1</v>
      </c>
      <c r="AP1543" s="275"/>
      <c r="AR1543" s="276">
        <v>1076760.83</v>
      </c>
      <c r="AS1543" s="1" t="s">
        <v>2632</v>
      </c>
      <c r="AT1543" s="1">
        <v>0</v>
      </c>
      <c r="AU1543" s="1">
        <v>0</v>
      </c>
      <c r="AX1543" s="1">
        <v>5</v>
      </c>
      <c r="BC1543" s="1">
        <v>1</v>
      </c>
      <c r="BD1543" s="1">
        <v>7</v>
      </c>
      <c r="BE1543" s="1">
        <v>2</v>
      </c>
      <c r="BF1543" s="296">
        <v>8680859.656138517</v>
      </c>
    </row>
    <row r="1544" spans="1:58" x14ac:dyDescent="0.3">
      <c r="A1544" s="273">
        <f t="shared" si="73"/>
        <v>28482676.00538297</v>
      </c>
      <c r="B1544" s="1" t="s">
        <v>2621</v>
      </c>
      <c r="C1544" s="274">
        <v>42404620</v>
      </c>
      <c r="D1544" s="1">
        <v>144105</v>
      </c>
      <c r="E1544" s="1">
        <v>3</v>
      </c>
      <c r="F1544" s="1" t="s">
        <v>3829</v>
      </c>
      <c r="G1544" s="275">
        <v>44089</v>
      </c>
      <c r="H1544" s="275">
        <v>45747</v>
      </c>
      <c r="I1544" s="1">
        <v>0</v>
      </c>
      <c r="J1544" s="1">
        <v>1</v>
      </c>
      <c r="K1544" s="1">
        <v>21</v>
      </c>
      <c r="L1544" s="1">
        <v>30</v>
      </c>
      <c r="M1544" s="1">
        <v>2</v>
      </c>
      <c r="N1544" s="1">
        <v>9.7200000000000006</v>
      </c>
      <c r="O1544" s="1">
        <v>10.16</v>
      </c>
      <c r="P1544" s="1">
        <v>49297672</v>
      </c>
      <c r="Q1544" s="1">
        <v>1056945</v>
      </c>
      <c r="R1544" s="1">
        <v>35273735</v>
      </c>
      <c r="S1544" s="1">
        <v>0</v>
      </c>
      <c r="T1544" s="1">
        <v>0</v>
      </c>
      <c r="U1544" s="1">
        <v>0</v>
      </c>
      <c r="W1544" s="1">
        <v>0</v>
      </c>
      <c r="X1544" s="1">
        <v>0</v>
      </c>
      <c r="Y1544" s="1">
        <v>0</v>
      </c>
      <c r="Z1544" s="1" t="s">
        <v>2664</v>
      </c>
      <c r="AA1544" s="1" t="s">
        <v>3609</v>
      </c>
      <c r="AB1544" s="275">
        <v>44651</v>
      </c>
      <c r="AC1544" s="1">
        <v>1</v>
      </c>
      <c r="AD1544" s="1" t="s">
        <v>2623</v>
      </c>
      <c r="AE1544" s="1">
        <v>1</v>
      </c>
      <c r="AF1544" s="1">
        <v>30</v>
      </c>
      <c r="AG1544" s="1">
        <v>0</v>
      </c>
      <c r="AN1544" s="1">
        <v>1</v>
      </c>
      <c r="AO1544" s="1">
        <v>1</v>
      </c>
      <c r="AP1544" s="1">
        <v>44089</v>
      </c>
      <c r="AQ1544" s="1" t="s">
        <v>2629</v>
      </c>
      <c r="AR1544" s="276">
        <v>848867.53</v>
      </c>
      <c r="AS1544" s="1" t="s">
        <v>2624</v>
      </c>
      <c r="AT1544" s="1">
        <v>0</v>
      </c>
      <c r="AU1544" s="1">
        <v>0</v>
      </c>
      <c r="AV1544" s="1" t="s">
        <v>2625</v>
      </c>
      <c r="AW1544" s="1" t="s">
        <v>2626</v>
      </c>
      <c r="AX1544" s="1">
        <v>5</v>
      </c>
      <c r="BC1544" s="1">
        <v>1</v>
      </c>
      <c r="BD1544" s="1">
        <v>7</v>
      </c>
      <c r="BE1544" s="1">
        <v>2</v>
      </c>
      <c r="BF1544" s="296">
        <v>5942191.4646170298</v>
      </c>
    </row>
    <row r="1545" spans="1:58" x14ac:dyDescent="0.3">
      <c r="A1545" s="273">
        <f t="shared" si="73"/>
        <v>1020124.9946170301</v>
      </c>
      <c r="B1545" s="1" t="s">
        <v>2621</v>
      </c>
      <c r="C1545" s="274">
        <v>42404620</v>
      </c>
      <c r="D1545" s="1">
        <v>144205</v>
      </c>
      <c r="E1545" s="1">
        <v>4</v>
      </c>
      <c r="F1545" s="1" t="s">
        <v>3354</v>
      </c>
      <c r="G1545" s="275">
        <v>43924</v>
      </c>
      <c r="H1545" s="275">
        <v>45077</v>
      </c>
      <c r="I1545" s="1">
        <v>0</v>
      </c>
      <c r="J1545" s="1">
        <v>1</v>
      </c>
      <c r="K1545" s="1">
        <v>22</v>
      </c>
      <c r="L1545" s="1">
        <v>30</v>
      </c>
      <c r="M1545" s="1">
        <v>2</v>
      </c>
      <c r="N1545" s="1">
        <v>9</v>
      </c>
      <c r="O1545" s="1">
        <v>9.3800000000000008</v>
      </c>
      <c r="P1545" s="1">
        <v>3000000</v>
      </c>
      <c r="Q1545" s="1">
        <v>95399</v>
      </c>
      <c r="R1545" s="1">
        <v>1263376</v>
      </c>
      <c r="S1545" s="1">
        <v>0</v>
      </c>
      <c r="T1545" s="1">
        <v>0</v>
      </c>
      <c r="U1545" s="1">
        <v>0</v>
      </c>
      <c r="W1545" s="1">
        <v>0</v>
      </c>
      <c r="X1545" s="1">
        <v>0</v>
      </c>
      <c r="Y1545" s="1">
        <v>0</v>
      </c>
      <c r="AB1545" s="275">
        <v>44651</v>
      </c>
      <c r="AC1545" s="1">
        <v>1</v>
      </c>
      <c r="AD1545" s="1" t="s">
        <v>2623</v>
      </c>
      <c r="AE1545" s="1">
        <v>1</v>
      </c>
      <c r="AF1545" s="1">
        <v>30</v>
      </c>
      <c r="AG1545" s="1">
        <v>0</v>
      </c>
      <c r="AN1545" s="1">
        <v>1</v>
      </c>
      <c r="AO1545" s="1">
        <v>1</v>
      </c>
      <c r="AR1545" s="276">
        <v>30423.47</v>
      </c>
      <c r="AS1545" s="1" t="s">
        <v>2657</v>
      </c>
      <c r="AT1545" s="1">
        <v>0</v>
      </c>
      <c r="AU1545" s="1">
        <v>0</v>
      </c>
      <c r="AX1545" s="1">
        <v>5</v>
      </c>
      <c r="BC1545" s="1">
        <v>1</v>
      </c>
      <c r="BD1545" s="1">
        <v>7</v>
      </c>
      <c r="BE1545" s="1">
        <v>2</v>
      </c>
      <c r="BF1545" s="296">
        <v>212827.53538296992</v>
      </c>
    </row>
    <row r="1546" spans="1:58" x14ac:dyDescent="0.3">
      <c r="A1546" s="273">
        <f t="shared" si="73"/>
        <v>0</v>
      </c>
      <c r="B1546" s="1" t="s">
        <v>2621</v>
      </c>
      <c r="C1546" s="274">
        <v>42424482</v>
      </c>
      <c r="D1546" s="1">
        <v>144105</v>
      </c>
      <c r="E1546" s="1">
        <v>4</v>
      </c>
      <c r="F1546" s="1" t="s">
        <v>2622</v>
      </c>
      <c r="G1546" s="275">
        <v>43693</v>
      </c>
      <c r="H1546" s="275">
        <v>45169</v>
      </c>
      <c r="I1546" s="1">
        <v>0</v>
      </c>
      <c r="J1546" s="1">
        <v>1</v>
      </c>
      <c r="K1546" s="1">
        <v>36</v>
      </c>
      <c r="L1546" s="1">
        <v>30</v>
      </c>
      <c r="M1546" s="1">
        <v>2</v>
      </c>
      <c r="N1546" s="1">
        <v>9.7200000000000006</v>
      </c>
      <c r="O1546" s="1">
        <v>10.16</v>
      </c>
      <c r="P1546" s="1">
        <v>38176272</v>
      </c>
      <c r="Q1546" s="1">
        <v>382194</v>
      </c>
      <c r="R1546" s="1">
        <v>15819245</v>
      </c>
      <c r="S1546" s="1">
        <v>0</v>
      </c>
      <c r="T1546" s="1">
        <v>0</v>
      </c>
      <c r="U1546" s="1">
        <v>0</v>
      </c>
      <c r="W1546" s="1">
        <v>0</v>
      </c>
      <c r="X1546" s="1">
        <v>0</v>
      </c>
      <c r="Y1546" s="1">
        <v>0</v>
      </c>
      <c r="Z1546" s="1" t="s">
        <v>5057</v>
      </c>
      <c r="AA1546" s="1" t="s">
        <v>2807</v>
      </c>
      <c r="AB1546" s="275">
        <v>44651</v>
      </c>
      <c r="AC1546" s="1">
        <v>1</v>
      </c>
      <c r="AD1546" s="1" t="s">
        <v>2623</v>
      </c>
      <c r="AE1546" s="1">
        <v>1</v>
      </c>
      <c r="AF1546" s="1">
        <v>30</v>
      </c>
      <c r="AG1546" s="1">
        <v>0</v>
      </c>
      <c r="AN1546" s="1">
        <v>1</v>
      </c>
      <c r="AO1546" s="1">
        <v>1</v>
      </c>
      <c r="AR1546" s="276">
        <v>2099110.48</v>
      </c>
      <c r="AS1546" s="1" t="s">
        <v>2624</v>
      </c>
      <c r="AT1546" s="1">
        <v>0</v>
      </c>
      <c r="AU1546" s="1">
        <v>0</v>
      </c>
      <c r="AV1546" s="1" t="s">
        <v>2625</v>
      </c>
      <c r="AW1546" s="1" t="s">
        <v>2626</v>
      </c>
      <c r="AX1546" s="1">
        <v>5</v>
      </c>
      <c r="BC1546" s="1">
        <v>1</v>
      </c>
      <c r="BD1546" s="1">
        <v>7</v>
      </c>
      <c r="BE1546" s="1">
        <v>2</v>
      </c>
      <c r="BF1546" s="296">
        <v>16771361</v>
      </c>
    </row>
    <row r="1547" spans="1:58" x14ac:dyDescent="0.3">
      <c r="A1547" s="273">
        <f t="shared" si="73"/>
        <v>2235470.1681348523</v>
      </c>
      <c r="B1547" s="1" t="s">
        <v>2621</v>
      </c>
      <c r="C1547" s="274">
        <v>42424769</v>
      </c>
      <c r="D1547" s="1">
        <v>144105</v>
      </c>
      <c r="E1547" s="1">
        <v>4</v>
      </c>
      <c r="F1547" s="1" t="s">
        <v>3418</v>
      </c>
      <c r="G1547" s="275">
        <v>44133</v>
      </c>
      <c r="H1547" s="275">
        <v>44865</v>
      </c>
      <c r="I1547" s="1">
        <v>0</v>
      </c>
      <c r="J1547" s="1">
        <v>1</v>
      </c>
      <c r="K1547" s="1">
        <v>20</v>
      </c>
      <c r="L1547" s="1">
        <v>30</v>
      </c>
      <c r="M1547" s="1">
        <v>2</v>
      </c>
      <c r="N1547" s="1">
        <v>9</v>
      </c>
      <c r="O1547" s="1">
        <v>9.3800000000000008</v>
      </c>
      <c r="P1547" s="1">
        <v>15893300</v>
      </c>
      <c r="Q1547" s="1">
        <v>418410</v>
      </c>
      <c r="R1547" s="1">
        <v>4682997</v>
      </c>
      <c r="S1547" s="1">
        <v>0</v>
      </c>
      <c r="T1547" s="1">
        <v>0</v>
      </c>
      <c r="U1547" s="1">
        <v>0</v>
      </c>
      <c r="W1547" s="1">
        <v>0</v>
      </c>
      <c r="X1547" s="1">
        <v>0</v>
      </c>
      <c r="Y1547" s="1">
        <v>0</v>
      </c>
      <c r="Z1547" s="1" t="s">
        <v>2935</v>
      </c>
      <c r="AA1547" s="1" t="s">
        <v>2704</v>
      </c>
      <c r="AB1547" s="275">
        <v>44651</v>
      </c>
      <c r="AC1547" s="1">
        <v>1</v>
      </c>
      <c r="AD1547" s="1" t="s">
        <v>2623</v>
      </c>
      <c r="AE1547" s="1">
        <v>1</v>
      </c>
      <c r="AF1547" s="1">
        <v>30</v>
      </c>
      <c r="AG1547" s="1">
        <v>0</v>
      </c>
      <c r="AN1547" s="1">
        <v>1</v>
      </c>
      <c r="AO1547" s="1">
        <v>1</v>
      </c>
      <c r="AR1547" s="276">
        <v>743558.9</v>
      </c>
      <c r="AS1547" s="1" t="s">
        <v>2677</v>
      </c>
      <c r="AT1547" s="1">
        <v>0</v>
      </c>
      <c r="AU1547" s="1">
        <v>0</v>
      </c>
      <c r="AV1547" s="1" t="s">
        <v>2625</v>
      </c>
      <c r="AW1547" s="1" t="s">
        <v>2626</v>
      </c>
      <c r="AX1547" s="1">
        <v>5</v>
      </c>
      <c r="BC1547" s="1">
        <v>1</v>
      </c>
      <c r="BD1547" s="1">
        <v>7</v>
      </c>
      <c r="BE1547" s="1">
        <v>2</v>
      </c>
      <c r="BF1547" s="296">
        <v>1703967.931865148</v>
      </c>
    </row>
    <row r="1548" spans="1:58" x14ac:dyDescent="0.3">
      <c r="A1548" s="273">
        <f t="shared" si="73"/>
        <v>1146275.8318651479</v>
      </c>
      <c r="B1548" s="1" t="s">
        <v>2621</v>
      </c>
      <c r="C1548" s="274">
        <v>42424769</v>
      </c>
      <c r="D1548" s="1">
        <v>144205</v>
      </c>
      <c r="E1548" s="1">
        <v>4</v>
      </c>
      <c r="F1548" s="1" t="s">
        <v>5079</v>
      </c>
      <c r="G1548" s="275">
        <v>44512</v>
      </c>
      <c r="H1548" s="275">
        <v>45077</v>
      </c>
      <c r="I1548" s="1">
        <v>0</v>
      </c>
      <c r="J1548" s="1">
        <v>1</v>
      </c>
      <c r="K1548" s="1">
        <v>4</v>
      </c>
      <c r="L1548" s="1">
        <v>30</v>
      </c>
      <c r="M1548" s="1">
        <v>2</v>
      </c>
      <c r="N1548" s="1">
        <v>17.690000000000001</v>
      </c>
      <c r="O1548" s="1">
        <v>19.2</v>
      </c>
      <c r="P1548" s="1">
        <v>3000000</v>
      </c>
      <c r="Q1548" s="1">
        <v>191565</v>
      </c>
      <c r="R1548" s="1">
        <v>2401395</v>
      </c>
      <c r="S1548" s="1">
        <v>0</v>
      </c>
      <c r="T1548" s="1">
        <v>0</v>
      </c>
      <c r="U1548" s="1">
        <v>0</v>
      </c>
      <c r="W1548" s="1">
        <v>0</v>
      </c>
      <c r="X1548" s="1">
        <v>0</v>
      </c>
      <c r="Y1548" s="1">
        <v>0</v>
      </c>
      <c r="AB1548" s="275">
        <v>44651</v>
      </c>
      <c r="AC1548" s="1">
        <v>1</v>
      </c>
      <c r="AD1548" s="1" t="s">
        <v>2623</v>
      </c>
      <c r="AE1548" s="1">
        <v>1</v>
      </c>
      <c r="AF1548" s="1">
        <v>30</v>
      </c>
      <c r="AG1548" s="1">
        <v>0</v>
      </c>
      <c r="AN1548" s="1">
        <v>1</v>
      </c>
      <c r="AO1548" s="1">
        <v>1</v>
      </c>
      <c r="AR1548" s="276">
        <v>381341.1</v>
      </c>
      <c r="AS1548" s="1" t="s">
        <v>2657</v>
      </c>
      <c r="AT1548" s="1">
        <v>0</v>
      </c>
      <c r="AU1548" s="1">
        <v>0</v>
      </c>
      <c r="AX1548" s="1">
        <v>5</v>
      </c>
      <c r="BC1548" s="1">
        <v>1</v>
      </c>
      <c r="BD1548" s="1">
        <v>7</v>
      </c>
      <c r="BE1548" s="1">
        <v>2</v>
      </c>
      <c r="BF1548" s="296">
        <v>873778.06813485199</v>
      </c>
    </row>
    <row r="1549" spans="1:58" x14ac:dyDescent="0.3">
      <c r="A1549" s="273">
        <f t="shared" si="73"/>
        <v>5473736</v>
      </c>
      <c r="B1549" s="1" t="s">
        <v>2621</v>
      </c>
      <c r="C1549" s="274">
        <v>42470207</v>
      </c>
      <c r="D1549" s="1">
        <v>144105</v>
      </c>
      <c r="E1549" s="1">
        <v>4</v>
      </c>
      <c r="F1549" s="1" t="s">
        <v>4528</v>
      </c>
      <c r="G1549" s="275">
        <v>44350</v>
      </c>
      <c r="H1549" s="275">
        <v>45291</v>
      </c>
      <c r="I1549" s="1">
        <v>0</v>
      </c>
      <c r="J1549" s="1">
        <v>1</v>
      </c>
      <c r="K1549" s="1">
        <v>9</v>
      </c>
      <c r="L1549" s="1">
        <v>30</v>
      </c>
      <c r="M1549" s="1">
        <v>2</v>
      </c>
      <c r="N1549" s="1">
        <v>9</v>
      </c>
      <c r="O1549" s="1">
        <v>9.3800000000000008</v>
      </c>
      <c r="P1549" s="1">
        <v>15653117</v>
      </c>
      <c r="Q1549" s="1">
        <v>587532</v>
      </c>
      <c r="R1549" s="1">
        <v>11335682</v>
      </c>
      <c r="S1549" s="1">
        <v>0</v>
      </c>
      <c r="T1549" s="1">
        <v>0</v>
      </c>
      <c r="U1549" s="1">
        <v>0</v>
      </c>
      <c r="W1549" s="1">
        <v>0</v>
      </c>
      <c r="X1549" s="1">
        <v>0</v>
      </c>
      <c r="Y1549" s="1">
        <v>0</v>
      </c>
      <c r="AB1549" s="275">
        <v>44651</v>
      </c>
      <c r="AC1549" s="1">
        <v>1</v>
      </c>
      <c r="AD1549" s="1" t="s">
        <v>2623</v>
      </c>
      <c r="AE1549" s="1">
        <v>1</v>
      </c>
      <c r="AF1549" s="1">
        <v>30</v>
      </c>
      <c r="AG1549" s="1">
        <v>0</v>
      </c>
      <c r="AN1549" s="1">
        <v>1</v>
      </c>
      <c r="AO1549" s="1">
        <v>1</v>
      </c>
      <c r="AR1549" s="276">
        <v>732745</v>
      </c>
      <c r="AS1549" s="1" t="s">
        <v>2677</v>
      </c>
      <c r="AT1549" s="1">
        <v>0</v>
      </c>
      <c r="AU1549" s="1">
        <v>0</v>
      </c>
      <c r="AV1549" s="1" t="s">
        <v>2625</v>
      </c>
      <c r="AW1549" s="1" t="s">
        <v>2626</v>
      </c>
      <c r="AX1549" s="1">
        <v>5</v>
      </c>
      <c r="BC1549" s="1">
        <v>1</v>
      </c>
      <c r="BD1549" s="1">
        <v>7</v>
      </c>
      <c r="BE1549" s="1">
        <v>2</v>
      </c>
      <c r="BF1549" s="296">
        <v>5129201</v>
      </c>
    </row>
    <row r="1550" spans="1:58" x14ac:dyDescent="0.3">
      <c r="A1550" s="273">
        <f t="shared" si="73"/>
        <v>0</v>
      </c>
      <c r="B1550" s="1" t="s">
        <v>2621</v>
      </c>
      <c r="C1550" s="274">
        <v>42472969</v>
      </c>
      <c r="D1550" s="1">
        <v>144205</v>
      </c>
      <c r="E1550" s="1">
        <v>4</v>
      </c>
      <c r="F1550" s="1" t="s">
        <v>3186</v>
      </c>
      <c r="G1550" s="275">
        <v>43987</v>
      </c>
      <c r="H1550" s="275">
        <v>45138</v>
      </c>
      <c r="I1550" s="1">
        <v>0</v>
      </c>
      <c r="J1550" s="1">
        <v>1</v>
      </c>
      <c r="K1550" s="1">
        <v>20</v>
      </c>
      <c r="L1550" s="1">
        <v>30</v>
      </c>
      <c r="M1550" s="1">
        <v>2</v>
      </c>
      <c r="N1550" s="1">
        <v>10.199999999999999</v>
      </c>
      <c r="O1550" s="1">
        <v>10.69</v>
      </c>
      <c r="P1550" s="1">
        <v>5192570</v>
      </c>
      <c r="Q1550" s="1">
        <v>169024</v>
      </c>
      <c r="R1550" s="1">
        <v>2511597</v>
      </c>
      <c r="S1550" s="1">
        <v>0</v>
      </c>
      <c r="T1550" s="1">
        <v>0</v>
      </c>
      <c r="U1550" s="1">
        <v>0</v>
      </c>
      <c r="W1550" s="1">
        <v>0</v>
      </c>
      <c r="X1550" s="1">
        <v>0</v>
      </c>
      <c r="Y1550" s="1">
        <v>0</v>
      </c>
      <c r="AB1550" s="275">
        <v>44651</v>
      </c>
      <c r="AC1550" s="1">
        <v>1</v>
      </c>
      <c r="AD1550" s="1" t="s">
        <v>2623</v>
      </c>
      <c r="AE1550" s="1">
        <v>1</v>
      </c>
      <c r="AF1550" s="1">
        <v>30</v>
      </c>
      <c r="AG1550" s="1">
        <v>0</v>
      </c>
      <c r="AN1550" s="1">
        <v>1</v>
      </c>
      <c r="AO1550" s="1">
        <v>1</v>
      </c>
      <c r="AR1550" s="276">
        <v>583655</v>
      </c>
      <c r="AS1550" s="1" t="s">
        <v>2677</v>
      </c>
      <c r="AT1550" s="1">
        <v>0</v>
      </c>
      <c r="AU1550" s="1">
        <v>0</v>
      </c>
      <c r="AX1550" s="1">
        <v>5</v>
      </c>
      <c r="BC1550" s="1">
        <v>1</v>
      </c>
      <c r="BD1550" s="1">
        <v>7</v>
      </c>
      <c r="BE1550" s="1">
        <v>2</v>
      </c>
      <c r="BF1550" s="296">
        <v>3465537</v>
      </c>
    </row>
    <row r="1551" spans="1:58" x14ac:dyDescent="0.3">
      <c r="A1551" s="273">
        <f t="shared" si="73"/>
        <v>20473992.235675439</v>
      </c>
      <c r="B1551" s="1" t="s">
        <v>2621</v>
      </c>
      <c r="C1551" s="274">
        <v>42474992</v>
      </c>
      <c r="D1551" s="1">
        <v>144105</v>
      </c>
      <c r="E1551" s="1">
        <v>4</v>
      </c>
      <c r="F1551" s="1" t="s">
        <v>3881</v>
      </c>
      <c r="G1551" s="275">
        <v>44089</v>
      </c>
      <c r="H1551" s="275">
        <v>46081</v>
      </c>
      <c r="I1551" s="1">
        <v>0</v>
      </c>
      <c r="J1551" s="1">
        <v>1</v>
      </c>
      <c r="K1551" s="1">
        <v>18</v>
      </c>
      <c r="L1551" s="1">
        <v>30</v>
      </c>
      <c r="M1551" s="1">
        <v>2</v>
      </c>
      <c r="N1551" s="1">
        <v>9</v>
      </c>
      <c r="O1551" s="1">
        <v>9.3800000000000008</v>
      </c>
      <c r="P1551" s="1">
        <v>41206040</v>
      </c>
      <c r="Q1551" s="1">
        <v>811458</v>
      </c>
      <c r="R1551" s="1">
        <v>31800865</v>
      </c>
      <c r="S1551" s="1">
        <v>0</v>
      </c>
      <c r="T1551" s="1">
        <v>0</v>
      </c>
      <c r="U1551" s="1">
        <v>0</v>
      </c>
      <c r="W1551" s="1">
        <v>0</v>
      </c>
      <c r="X1551" s="1">
        <v>0</v>
      </c>
      <c r="Y1551" s="1">
        <v>0</v>
      </c>
      <c r="AB1551" s="275">
        <v>44651</v>
      </c>
      <c r="AC1551" s="1">
        <v>1</v>
      </c>
      <c r="AD1551" s="1" t="s">
        <v>2623</v>
      </c>
      <c r="AE1551" s="1">
        <v>1</v>
      </c>
      <c r="AF1551" s="1">
        <v>30</v>
      </c>
      <c r="AG1551" s="1">
        <v>0</v>
      </c>
      <c r="AN1551" s="1">
        <v>1</v>
      </c>
      <c r="AO1551" s="1">
        <v>1</v>
      </c>
      <c r="AR1551" s="276">
        <v>1264037.8999999999</v>
      </c>
      <c r="AS1551" s="1" t="s">
        <v>2677</v>
      </c>
      <c r="AT1551" s="1">
        <v>0</v>
      </c>
      <c r="AU1551" s="1">
        <v>0</v>
      </c>
      <c r="AV1551" s="1" t="s">
        <v>2625</v>
      </c>
      <c r="AW1551" s="1" t="s">
        <v>2626</v>
      </c>
      <c r="AX1551" s="1">
        <v>5</v>
      </c>
      <c r="BC1551" s="1">
        <v>1</v>
      </c>
      <c r="BD1551" s="1">
        <v>7</v>
      </c>
      <c r="BE1551" s="1">
        <v>2</v>
      </c>
      <c r="BF1551" s="296">
        <v>10062834.864324562</v>
      </c>
    </row>
    <row r="1552" spans="1:58" x14ac:dyDescent="0.3">
      <c r="A1552" s="273">
        <f t="shared" si="73"/>
        <v>21696301.958120517</v>
      </c>
      <c r="B1552" s="1" t="s">
        <v>2621</v>
      </c>
      <c r="C1552" s="274">
        <v>42474992</v>
      </c>
      <c r="D1552" s="1">
        <v>144105</v>
      </c>
      <c r="E1552" s="1">
        <v>3</v>
      </c>
      <c r="F1552" s="1" t="s">
        <v>5792</v>
      </c>
      <c r="G1552" s="275">
        <v>44595</v>
      </c>
      <c r="H1552" s="275">
        <v>46446</v>
      </c>
      <c r="I1552" s="1">
        <v>0</v>
      </c>
      <c r="J1552" s="1">
        <v>1</v>
      </c>
      <c r="K1552" s="1">
        <v>1</v>
      </c>
      <c r="L1552" s="1">
        <v>30</v>
      </c>
      <c r="M1552" s="1">
        <v>2</v>
      </c>
      <c r="N1552" s="1">
        <v>13.99</v>
      </c>
      <c r="O1552" s="1">
        <v>14.92</v>
      </c>
      <c r="P1552" s="1">
        <v>33923988</v>
      </c>
      <c r="Q1552" s="1">
        <v>631530</v>
      </c>
      <c r="R1552" s="1">
        <v>33699438</v>
      </c>
      <c r="S1552" s="1">
        <v>0</v>
      </c>
      <c r="T1552" s="1">
        <v>0</v>
      </c>
      <c r="U1552" s="1">
        <v>0</v>
      </c>
      <c r="W1552" s="1">
        <v>0</v>
      </c>
      <c r="X1552" s="1">
        <v>0</v>
      </c>
      <c r="Y1552" s="1">
        <v>0</v>
      </c>
      <c r="Z1552" s="1" t="s">
        <v>2635</v>
      </c>
      <c r="AA1552" s="1" t="s">
        <v>3609</v>
      </c>
      <c r="AB1552" s="275">
        <v>44651</v>
      </c>
      <c r="AC1552" s="1">
        <v>1</v>
      </c>
      <c r="AD1552" s="1" t="s">
        <v>2623</v>
      </c>
      <c r="AE1552" s="1">
        <v>1</v>
      </c>
      <c r="AF1552" s="1">
        <v>30</v>
      </c>
      <c r="AG1552" s="1">
        <v>0</v>
      </c>
      <c r="AN1552" s="1">
        <v>1</v>
      </c>
      <c r="AO1552" s="1">
        <v>1</v>
      </c>
      <c r="AP1552" s="1">
        <v>44595</v>
      </c>
      <c r="AQ1552" s="1" t="s">
        <v>2629</v>
      </c>
      <c r="AR1552" s="276">
        <v>1339530.52</v>
      </c>
      <c r="AS1552" s="1" t="s">
        <v>2632</v>
      </c>
      <c r="AT1552" s="1">
        <v>0</v>
      </c>
      <c r="AU1552" s="1">
        <v>0</v>
      </c>
      <c r="AV1552" s="1" t="s">
        <v>2625</v>
      </c>
      <c r="AW1552" s="1" t="s">
        <v>2626</v>
      </c>
      <c r="AX1552" s="1">
        <v>5</v>
      </c>
      <c r="BC1552" s="1">
        <v>1</v>
      </c>
      <c r="BD1552" s="1">
        <v>7</v>
      </c>
      <c r="BE1552" s="1">
        <v>2</v>
      </c>
      <c r="BF1552" s="296">
        <v>10663605.521879483</v>
      </c>
    </row>
    <row r="1553" spans="1:58" x14ac:dyDescent="0.3">
      <c r="A1553" s="273">
        <f t="shared" si="73"/>
        <v>737145.92620404577</v>
      </c>
      <c r="B1553" s="1" t="s">
        <v>2621</v>
      </c>
      <c r="C1553" s="274">
        <v>42474992</v>
      </c>
      <c r="D1553" s="1">
        <v>144205</v>
      </c>
      <c r="E1553" s="1">
        <v>4</v>
      </c>
      <c r="F1553" s="1" t="s">
        <v>2968</v>
      </c>
      <c r="G1553" s="275">
        <v>43756</v>
      </c>
      <c r="H1553" s="275">
        <v>44926</v>
      </c>
      <c r="I1553" s="1">
        <v>0</v>
      </c>
      <c r="J1553" s="1">
        <v>1</v>
      </c>
      <c r="K1553" s="1">
        <v>29</v>
      </c>
      <c r="L1553" s="1">
        <v>30</v>
      </c>
      <c r="M1553" s="1">
        <v>2</v>
      </c>
      <c r="N1553" s="1">
        <v>18</v>
      </c>
      <c r="O1553" s="1">
        <v>19.559999999999999</v>
      </c>
      <c r="P1553" s="1">
        <v>3000000</v>
      </c>
      <c r="Q1553" s="1">
        <v>150000</v>
      </c>
      <c r="R1553" s="1">
        <v>1145032</v>
      </c>
      <c r="S1553" s="1">
        <v>0</v>
      </c>
      <c r="T1553" s="1">
        <v>0</v>
      </c>
      <c r="U1553" s="1">
        <v>0</v>
      </c>
      <c r="W1553" s="1">
        <v>0</v>
      </c>
      <c r="X1553" s="1">
        <v>0</v>
      </c>
      <c r="Y1553" s="1">
        <v>0</v>
      </c>
      <c r="AB1553" s="275">
        <v>44651</v>
      </c>
      <c r="AC1553" s="1">
        <v>1</v>
      </c>
      <c r="AD1553" s="1" t="s">
        <v>2623</v>
      </c>
      <c r="AE1553" s="1">
        <v>1</v>
      </c>
      <c r="AF1553" s="1">
        <v>30</v>
      </c>
      <c r="AG1553" s="1">
        <v>0</v>
      </c>
      <c r="AN1553" s="1">
        <v>1</v>
      </c>
      <c r="AO1553" s="1">
        <v>1</v>
      </c>
      <c r="AR1553" s="276">
        <v>45560.46</v>
      </c>
      <c r="AS1553" s="1" t="s">
        <v>2657</v>
      </c>
      <c r="AT1553" s="1">
        <v>0</v>
      </c>
      <c r="AU1553" s="1">
        <v>0</v>
      </c>
      <c r="AX1553" s="1">
        <v>5</v>
      </c>
      <c r="BC1553" s="1">
        <v>1</v>
      </c>
      <c r="BD1553" s="1">
        <v>7</v>
      </c>
      <c r="BE1553" s="1">
        <v>2</v>
      </c>
      <c r="BF1553" s="296">
        <v>362325.61379595433</v>
      </c>
    </row>
    <row r="1554" spans="1:58" x14ac:dyDescent="0.3">
      <c r="A1554" s="273">
        <f t="shared" si="73"/>
        <v>267322.22462871764</v>
      </c>
      <c r="B1554" s="1" t="s">
        <v>2621</v>
      </c>
      <c r="C1554" s="274">
        <v>42476489</v>
      </c>
      <c r="D1554" s="1">
        <v>144105</v>
      </c>
      <c r="E1554" s="1">
        <v>4</v>
      </c>
      <c r="F1554" s="1" t="s">
        <v>3454</v>
      </c>
      <c r="G1554" s="275">
        <v>44169</v>
      </c>
      <c r="H1554" s="275">
        <v>45107</v>
      </c>
      <c r="I1554" s="1">
        <v>0</v>
      </c>
      <c r="J1554" s="1">
        <v>1</v>
      </c>
      <c r="K1554" s="1">
        <v>15</v>
      </c>
      <c r="L1554" s="1">
        <v>30</v>
      </c>
      <c r="M1554" s="1">
        <v>2</v>
      </c>
      <c r="N1554" s="1">
        <v>6.58</v>
      </c>
      <c r="O1554" s="1">
        <v>6.79</v>
      </c>
      <c r="P1554" s="1">
        <v>10069609</v>
      </c>
      <c r="Q1554" s="1">
        <v>366824</v>
      </c>
      <c r="R1554" s="1">
        <v>5254085</v>
      </c>
      <c r="S1554" s="1">
        <v>0</v>
      </c>
      <c r="T1554" s="1">
        <v>0</v>
      </c>
      <c r="U1554" s="1">
        <v>0</v>
      </c>
      <c r="W1554" s="1">
        <v>0</v>
      </c>
      <c r="X1554" s="1">
        <v>0</v>
      </c>
      <c r="Y1554" s="1">
        <v>0</v>
      </c>
      <c r="AB1554" s="275">
        <v>44651</v>
      </c>
      <c r="AC1554" s="1">
        <v>1</v>
      </c>
      <c r="AD1554" s="1" t="s">
        <v>2623</v>
      </c>
      <c r="AE1554" s="1">
        <v>1</v>
      </c>
      <c r="AF1554" s="1">
        <v>30</v>
      </c>
      <c r="AG1554" s="1">
        <v>0</v>
      </c>
      <c r="AN1554" s="1">
        <v>1</v>
      </c>
      <c r="AO1554" s="1">
        <v>1</v>
      </c>
      <c r="AR1554" s="276">
        <v>563738.43999999994</v>
      </c>
      <c r="AS1554" s="1" t="s">
        <v>2632</v>
      </c>
      <c r="AT1554" s="1">
        <v>0</v>
      </c>
      <c r="AU1554" s="1">
        <v>0</v>
      </c>
      <c r="AV1554" s="1" t="s">
        <v>2625</v>
      </c>
      <c r="AW1554" s="1" t="s">
        <v>2626</v>
      </c>
      <c r="AX1554" s="1">
        <v>5</v>
      </c>
      <c r="BC1554" s="1">
        <v>1</v>
      </c>
      <c r="BD1554" s="1">
        <v>7</v>
      </c>
      <c r="BE1554" s="1">
        <v>2</v>
      </c>
      <c r="BF1554" s="296">
        <v>4423024.3353712829</v>
      </c>
    </row>
    <row r="1555" spans="1:58" x14ac:dyDescent="0.3">
      <c r="A1555" s="273">
        <f t="shared" si="73"/>
        <v>637008.61537128314</v>
      </c>
      <c r="B1555" s="1" t="s">
        <v>2621</v>
      </c>
      <c r="C1555" s="274">
        <v>42476489</v>
      </c>
      <c r="D1555" s="1">
        <v>144105</v>
      </c>
      <c r="E1555" s="1">
        <v>3</v>
      </c>
      <c r="F1555" s="1" t="s">
        <v>5206</v>
      </c>
      <c r="G1555" s="275">
        <v>44517</v>
      </c>
      <c r="H1555" s="275">
        <v>45991</v>
      </c>
      <c r="I1555" s="1">
        <v>0</v>
      </c>
      <c r="J1555" s="1">
        <v>1</v>
      </c>
      <c r="K1555" s="1">
        <v>4</v>
      </c>
      <c r="L1555" s="1">
        <v>30</v>
      </c>
      <c r="M1555" s="1">
        <v>2</v>
      </c>
      <c r="N1555" s="1">
        <v>7.48</v>
      </c>
      <c r="O1555" s="1">
        <v>7.74</v>
      </c>
      <c r="P1555" s="1">
        <v>13484041</v>
      </c>
      <c r="Q1555" s="1">
        <v>328446</v>
      </c>
      <c r="R1555" s="1">
        <v>12515084</v>
      </c>
      <c r="S1555" s="1">
        <v>0</v>
      </c>
      <c r="T1555" s="1">
        <v>0</v>
      </c>
      <c r="U1555" s="1">
        <v>0</v>
      </c>
      <c r="W1555" s="1">
        <v>0</v>
      </c>
      <c r="X1555" s="1">
        <v>0</v>
      </c>
      <c r="Y1555" s="1">
        <v>0</v>
      </c>
      <c r="AB1555" s="275">
        <v>44651</v>
      </c>
      <c r="AC1555" s="1">
        <v>1</v>
      </c>
      <c r="AD1555" s="1" t="s">
        <v>2623</v>
      </c>
      <c r="AE1555" s="1">
        <v>1</v>
      </c>
      <c r="AF1555" s="1">
        <v>30</v>
      </c>
      <c r="AG1555" s="1">
        <v>0</v>
      </c>
      <c r="AN1555" s="1">
        <v>1</v>
      </c>
      <c r="AO1555" s="1">
        <v>1</v>
      </c>
      <c r="AP1555" s="1">
        <v>44517</v>
      </c>
      <c r="AQ1555" s="1" t="s">
        <v>2629</v>
      </c>
      <c r="AR1555" s="276">
        <v>1342554.72</v>
      </c>
      <c r="AS1555" s="1" t="s">
        <v>2632</v>
      </c>
      <c r="AT1555" s="1">
        <v>0</v>
      </c>
      <c r="AU1555" s="1">
        <v>0</v>
      </c>
      <c r="AV1555" s="1" t="s">
        <v>2625</v>
      </c>
      <c r="AW1555" s="1" t="s">
        <v>2626</v>
      </c>
      <c r="AX1555" s="1">
        <v>5</v>
      </c>
      <c r="BC1555" s="1">
        <v>1</v>
      </c>
      <c r="BD1555" s="1">
        <v>7</v>
      </c>
      <c r="BE1555" s="1">
        <v>2</v>
      </c>
      <c r="BF1555" s="296">
        <v>10535520.664628716</v>
      </c>
    </row>
    <row r="1556" spans="1:58" x14ac:dyDescent="0.3">
      <c r="A1556" s="273">
        <f t="shared" si="73"/>
        <v>0</v>
      </c>
      <c r="B1556" s="1" t="s">
        <v>2621</v>
      </c>
      <c r="C1556" s="274">
        <v>42478740</v>
      </c>
      <c r="D1556" s="1">
        <v>144205</v>
      </c>
      <c r="E1556" s="1">
        <v>3</v>
      </c>
      <c r="F1556" s="1" t="s">
        <v>2690</v>
      </c>
      <c r="G1556" s="275">
        <v>43600</v>
      </c>
      <c r="H1556" s="275">
        <v>45443</v>
      </c>
      <c r="I1556" s="1">
        <v>0</v>
      </c>
      <c r="J1556" s="1">
        <v>1</v>
      </c>
      <c r="K1556" s="1">
        <v>34</v>
      </c>
      <c r="L1556" s="1">
        <v>30</v>
      </c>
      <c r="M1556" s="1">
        <v>2</v>
      </c>
      <c r="N1556" s="1">
        <v>14.88</v>
      </c>
      <c r="O1556" s="1">
        <v>15.93</v>
      </c>
      <c r="P1556" s="1">
        <v>11821898</v>
      </c>
      <c r="Q1556" s="1">
        <v>280498</v>
      </c>
      <c r="R1556" s="1">
        <v>6201588</v>
      </c>
      <c r="S1556" s="1">
        <v>0</v>
      </c>
      <c r="T1556" s="1">
        <v>0</v>
      </c>
      <c r="U1556" s="1">
        <v>0</v>
      </c>
      <c r="W1556" s="1">
        <v>0</v>
      </c>
      <c r="X1556" s="1">
        <v>0</v>
      </c>
      <c r="Y1556" s="1">
        <v>0</v>
      </c>
      <c r="AB1556" s="275">
        <v>44651</v>
      </c>
      <c r="AC1556" s="1">
        <v>1</v>
      </c>
      <c r="AD1556" s="1" t="s">
        <v>2623</v>
      </c>
      <c r="AE1556" s="1">
        <v>1</v>
      </c>
      <c r="AF1556" s="1">
        <v>30</v>
      </c>
      <c r="AG1556" s="1">
        <v>0</v>
      </c>
      <c r="AN1556" s="1">
        <v>1</v>
      </c>
      <c r="AO1556" s="1">
        <v>1</v>
      </c>
      <c r="AP1556" s="1">
        <v>43600</v>
      </c>
      <c r="AQ1556" s="1" t="s">
        <v>2629</v>
      </c>
      <c r="AR1556" s="276">
        <v>833014.41</v>
      </c>
      <c r="AS1556" s="1" t="s">
        <v>2624</v>
      </c>
      <c r="AT1556" s="1">
        <v>0</v>
      </c>
      <c r="AU1556" s="1">
        <v>0</v>
      </c>
      <c r="AX1556" s="1">
        <v>5</v>
      </c>
      <c r="BC1556" s="1">
        <v>1</v>
      </c>
      <c r="BD1556" s="1">
        <v>7</v>
      </c>
      <c r="BE1556" s="1">
        <v>2</v>
      </c>
      <c r="BF1556" s="296">
        <v>6486876.8559708586</v>
      </c>
    </row>
    <row r="1557" spans="1:58" x14ac:dyDescent="0.3">
      <c r="A1557" s="273">
        <f t="shared" si="73"/>
        <v>0</v>
      </c>
      <c r="B1557" s="1" t="s">
        <v>2621</v>
      </c>
      <c r="C1557" s="274">
        <v>42478740</v>
      </c>
      <c r="D1557" s="1">
        <v>144205</v>
      </c>
      <c r="E1557" s="1">
        <v>3</v>
      </c>
      <c r="F1557" s="1" t="s">
        <v>3767</v>
      </c>
      <c r="G1557" s="275">
        <v>44194</v>
      </c>
      <c r="H1557" s="275">
        <v>45657</v>
      </c>
      <c r="I1557" s="1">
        <v>0</v>
      </c>
      <c r="J1557" s="1">
        <v>1</v>
      </c>
      <c r="K1557" s="1">
        <v>17</v>
      </c>
      <c r="L1557" s="1">
        <v>30</v>
      </c>
      <c r="M1557" s="1">
        <v>2</v>
      </c>
      <c r="N1557" s="1">
        <v>14.45</v>
      </c>
      <c r="O1557" s="1">
        <v>15.45</v>
      </c>
      <c r="P1557" s="1">
        <v>7750407</v>
      </c>
      <c r="Q1557" s="1">
        <v>135030</v>
      </c>
      <c r="R1557" s="1">
        <v>6040755</v>
      </c>
      <c r="S1557" s="1">
        <v>0</v>
      </c>
      <c r="T1557" s="1">
        <v>0</v>
      </c>
      <c r="U1557" s="1">
        <v>0</v>
      </c>
      <c r="W1557" s="1">
        <v>0</v>
      </c>
      <c r="X1557" s="1">
        <v>0</v>
      </c>
      <c r="Y1557" s="1">
        <v>0</v>
      </c>
      <c r="Z1557" s="1" t="s">
        <v>2664</v>
      </c>
      <c r="AA1557" s="1" t="s">
        <v>3609</v>
      </c>
      <c r="AB1557" s="275">
        <v>44651</v>
      </c>
      <c r="AC1557" s="1">
        <v>1</v>
      </c>
      <c r="AD1557" s="1" t="s">
        <v>2623</v>
      </c>
      <c r="AE1557" s="1">
        <v>1</v>
      </c>
      <c r="AF1557" s="1">
        <v>30</v>
      </c>
      <c r="AG1557" s="1">
        <v>0</v>
      </c>
      <c r="AN1557" s="1">
        <v>1</v>
      </c>
      <c r="AO1557" s="1">
        <v>1</v>
      </c>
      <c r="AP1557" s="1">
        <v>44194</v>
      </c>
      <c r="AQ1557" s="1" t="s">
        <v>2629</v>
      </c>
      <c r="AR1557" s="276">
        <v>811397.52</v>
      </c>
      <c r="AS1557" s="1" t="s">
        <v>2624</v>
      </c>
      <c r="AT1557" s="1">
        <v>0</v>
      </c>
      <c r="AU1557" s="1">
        <v>0</v>
      </c>
      <c r="AX1557" s="1">
        <v>5</v>
      </c>
      <c r="BC1557" s="1">
        <v>1</v>
      </c>
      <c r="BD1557" s="1">
        <v>7</v>
      </c>
      <c r="BE1557" s="1">
        <v>2</v>
      </c>
      <c r="BF1557" s="296">
        <v>6318645.1280043507</v>
      </c>
    </row>
    <row r="1558" spans="1:58" x14ac:dyDescent="0.3">
      <c r="A1558" s="273">
        <f t="shared" si="73"/>
        <v>0</v>
      </c>
      <c r="B1558" s="1" t="s">
        <v>2621</v>
      </c>
      <c r="C1558" s="274">
        <v>42478740</v>
      </c>
      <c r="D1558" s="1">
        <v>144205</v>
      </c>
      <c r="E1558" s="1">
        <v>4</v>
      </c>
      <c r="F1558" s="1" t="s">
        <v>3802</v>
      </c>
      <c r="G1558" s="275">
        <v>44049</v>
      </c>
      <c r="H1558" s="275">
        <v>45199</v>
      </c>
      <c r="I1558" s="1">
        <v>0</v>
      </c>
      <c r="J1558" s="1">
        <v>1</v>
      </c>
      <c r="K1558" s="1">
        <v>18</v>
      </c>
      <c r="L1558" s="1">
        <v>30</v>
      </c>
      <c r="M1558" s="1">
        <v>2</v>
      </c>
      <c r="N1558" s="1">
        <v>9</v>
      </c>
      <c r="O1558" s="1">
        <v>9.3800000000000008</v>
      </c>
      <c r="P1558" s="1">
        <v>4000000</v>
      </c>
      <c r="Q1558" s="1">
        <v>127951</v>
      </c>
      <c r="R1558" s="1">
        <v>2140266</v>
      </c>
      <c r="S1558" s="1">
        <v>0</v>
      </c>
      <c r="T1558" s="1">
        <v>0</v>
      </c>
      <c r="U1558" s="1">
        <v>0</v>
      </c>
      <c r="W1558" s="1">
        <v>0</v>
      </c>
      <c r="X1558" s="1">
        <v>0</v>
      </c>
      <c r="Y1558" s="1">
        <v>0</v>
      </c>
      <c r="AB1558" s="275">
        <v>44651</v>
      </c>
      <c r="AC1558" s="1">
        <v>1</v>
      </c>
      <c r="AD1558" s="1" t="s">
        <v>2623</v>
      </c>
      <c r="AE1558" s="1">
        <v>1</v>
      </c>
      <c r="AF1558" s="1">
        <v>30</v>
      </c>
      <c r="AG1558" s="1">
        <v>0</v>
      </c>
      <c r="AN1558" s="1">
        <v>1</v>
      </c>
      <c r="AO1558" s="1">
        <v>1</v>
      </c>
      <c r="AR1558" s="276">
        <v>287570.11</v>
      </c>
      <c r="AS1558" s="1" t="s">
        <v>2657</v>
      </c>
      <c r="AT1558" s="1">
        <v>0</v>
      </c>
      <c r="AU1558" s="1">
        <v>0</v>
      </c>
      <c r="AX1558" s="1">
        <v>5</v>
      </c>
      <c r="BC1558" s="1">
        <v>1</v>
      </c>
      <c r="BD1558" s="1">
        <v>7</v>
      </c>
      <c r="BE1558" s="1">
        <v>2</v>
      </c>
      <c r="BF1558" s="296">
        <v>2238723.6915804995</v>
      </c>
    </row>
    <row r="1559" spans="1:58" x14ac:dyDescent="0.3">
      <c r="A1559" s="273">
        <f t="shared" si="73"/>
        <v>0</v>
      </c>
      <c r="B1559" s="1" t="s">
        <v>2621</v>
      </c>
      <c r="C1559" s="274">
        <v>42478740</v>
      </c>
      <c r="D1559" s="1">
        <v>144205</v>
      </c>
      <c r="E1559" s="1">
        <v>4</v>
      </c>
      <c r="F1559" s="1" t="s">
        <v>4431</v>
      </c>
      <c r="G1559" s="275">
        <v>44350</v>
      </c>
      <c r="H1559" s="275">
        <v>45473</v>
      </c>
      <c r="I1559" s="1">
        <v>0</v>
      </c>
      <c r="J1559" s="1">
        <v>1</v>
      </c>
      <c r="K1559" s="1">
        <v>9</v>
      </c>
      <c r="L1559" s="1">
        <v>30</v>
      </c>
      <c r="M1559" s="1">
        <v>2</v>
      </c>
      <c r="N1559" s="1">
        <v>17.690000000000001</v>
      </c>
      <c r="O1559" s="1">
        <v>19.2</v>
      </c>
      <c r="P1559" s="1">
        <v>700000</v>
      </c>
      <c r="Q1559" s="1">
        <v>25343</v>
      </c>
      <c r="R1559" s="1">
        <v>558636</v>
      </c>
      <c r="S1559" s="1">
        <v>0</v>
      </c>
      <c r="T1559" s="1">
        <v>0</v>
      </c>
      <c r="U1559" s="1">
        <v>0</v>
      </c>
      <c r="W1559" s="1">
        <v>0</v>
      </c>
      <c r="X1559" s="1">
        <v>0</v>
      </c>
      <c r="Y1559" s="1">
        <v>0</v>
      </c>
      <c r="AB1559" s="275">
        <v>44651</v>
      </c>
      <c r="AC1559" s="1">
        <v>1</v>
      </c>
      <c r="AD1559" s="1" t="s">
        <v>2623</v>
      </c>
      <c r="AE1559" s="1">
        <v>1</v>
      </c>
      <c r="AF1559" s="1">
        <v>30</v>
      </c>
      <c r="AG1559" s="1">
        <v>0</v>
      </c>
      <c r="AN1559" s="1">
        <v>1</v>
      </c>
      <c r="AO1559" s="1">
        <v>1</v>
      </c>
      <c r="AR1559" s="276">
        <v>75113.23</v>
      </c>
      <c r="AS1559" s="1" t="s">
        <v>2657</v>
      </c>
      <c r="AT1559" s="1">
        <v>0</v>
      </c>
      <c r="AU1559" s="1">
        <v>0</v>
      </c>
      <c r="AX1559" s="1">
        <v>5</v>
      </c>
      <c r="BC1559" s="1">
        <v>1</v>
      </c>
      <c r="BD1559" s="1">
        <v>7</v>
      </c>
      <c r="BE1559" s="1">
        <v>2</v>
      </c>
      <c r="BF1559" s="296">
        <v>584334.67997424793</v>
      </c>
    </row>
    <row r="1560" spans="1:58" x14ac:dyDescent="0.3">
      <c r="A1560" s="273">
        <f t="shared" si="73"/>
        <v>0</v>
      </c>
      <c r="B1560" s="1" t="s">
        <v>2621</v>
      </c>
      <c r="C1560" s="274">
        <v>42478740</v>
      </c>
      <c r="D1560" s="1">
        <v>144205</v>
      </c>
      <c r="E1560" s="1">
        <v>4</v>
      </c>
      <c r="F1560" s="1" t="s">
        <v>6083</v>
      </c>
      <c r="G1560" s="275">
        <v>44609</v>
      </c>
      <c r="H1560" s="275">
        <v>45716</v>
      </c>
      <c r="I1560" s="1">
        <v>0</v>
      </c>
      <c r="J1560" s="1">
        <v>1</v>
      </c>
      <c r="K1560" s="1">
        <v>1</v>
      </c>
      <c r="L1560" s="1">
        <v>30</v>
      </c>
      <c r="M1560" s="1">
        <v>2</v>
      </c>
      <c r="N1560" s="1">
        <v>17.690000000000001</v>
      </c>
      <c r="O1560" s="1">
        <v>19.2</v>
      </c>
      <c r="P1560" s="1">
        <v>1047000</v>
      </c>
      <c r="Q1560" s="1">
        <v>37908</v>
      </c>
      <c r="R1560" s="1">
        <v>1024892</v>
      </c>
      <c r="S1560" s="1">
        <v>0</v>
      </c>
      <c r="T1560" s="1">
        <v>0</v>
      </c>
      <c r="U1560" s="1">
        <v>0</v>
      </c>
      <c r="V1560" s="275"/>
      <c r="W1560" s="1">
        <v>0</v>
      </c>
      <c r="X1560" s="1">
        <v>0</v>
      </c>
      <c r="Y1560" s="1">
        <v>0</v>
      </c>
      <c r="AB1560" s="275">
        <v>44651</v>
      </c>
      <c r="AC1560" s="1">
        <v>1</v>
      </c>
      <c r="AD1560" s="1" t="s">
        <v>2623</v>
      </c>
      <c r="AE1560" s="1">
        <v>1</v>
      </c>
      <c r="AF1560" s="1">
        <v>30</v>
      </c>
      <c r="AG1560" s="1">
        <v>0</v>
      </c>
      <c r="AN1560" s="1">
        <v>1</v>
      </c>
      <c r="AO1560" s="1">
        <v>1</v>
      </c>
      <c r="AR1560" s="276">
        <v>137780.35999999999</v>
      </c>
      <c r="AS1560" s="1" t="s">
        <v>2657</v>
      </c>
      <c r="AT1560" s="1">
        <v>0</v>
      </c>
      <c r="AU1560" s="1">
        <v>0</v>
      </c>
      <c r="AX1560" s="1">
        <v>5</v>
      </c>
      <c r="BC1560" s="1">
        <v>1</v>
      </c>
      <c r="BD1560" s="1">
        <v>7</v>
      </c>
      <c r="BE1560" s="1">
        <v>2</v>
      </c>
      <c r="BF1560" s="296">
        <v>1072039.644470043</v>
      </c>
    </row>
    <row r="1561" spans="1:58" x14ac:dyDescent="0.3">
      <c r="A1561" s="273">
        <f t="shared" si="73"/>
        <v>38424558</v>
      </c>
      <c r="B1561" s="1" t="s">
        <v>2621</v>
      </c>
      <c r="C1561" s="274">
        <v>42482260</v>
      </c>
      <c r="D1561" s="1">
        <v>144205</v>
      </c>
      <c r="E1561" s="1">
        <v>4</v>
      </c>
      <c r="F1561" s="1" t="s">
        <v>4497</v>
      </c>
      <c r="G1561" s="275">
        <v>44321</v>
      </c>
      <c r="H1561" s="275">
        <v>45808</v>
      </c>
      <c r="I1561" s="1">
        <v>1</v>
      </c>
      <c r="J1561" s="1">
        <v>1</v>
      </c>
      <c r="K1561" s="1">
        <v>9</v>
      </c>
      <c r="L1561" s="1">
        <v>30</v>
      </c>
      <c r="M1561" s="1">
        <v>2</v>
      </c>
      <c r="N1561" s="1">
        <v>10.199999999999999</v>
      </c>
      <c r="O1561" s="1">
        <v>10.69</v>
      </c>
      <c r="P1561" s="1">
        <v>70678512</v>
      </c>
      <c r="Q1561" s="1">
        <v>1813133</v>
      </c>
      <c r="R1561" s="1">
        <v>59594956</v>
      </c>
      <c r="S1561" s="1">
        <v>506557</v>
      </c>
      <c r="T1561" s="1">
        <v>0</v>
      </c>
      <c r="U1561" s="1">
        <v>0</v>
      </c>
      <c r="W1561" s="1">
        <v>0</v>
      </c>
      <c r="X1561" s="1">
        <v>0</v>
      </c>
      <c r="Y1561" s="1">
        <v>0</v>
      </c>
      <c r="AB1561" s="275">
        <v>44622</v>
      </c>
      <c r="AC1561" s="1">
        <v>1</v>
      </c>
      <c r="AD1561" s="1" t="s">
        <v>2623</v>
      </c>
      <c r="AE1561" s="1">
        <v>1</v>
      </c>
      <c r="AF1561" s="1">
        <v>30</v>
      </c>
      <c r="AG1561" s="1">
        <v>1286552</v>
      </c>
      <c r="AN1561" s="1">
        <v>1</v>
      </c>
      <c r="AO1561" s="1">
        <v>1</v>
      </c>
      <c r="AP1561" s="275"/>
      <c r="AR1561" s="276">
        <v>2550555</v>
      </c>
      <c r="AS1561" s="1" t="s">
        <v>2677</v>
      </c>
      <c r="AT1561" s="1">
        <v>0</v>
      </c>
      <c r="AU1561" s="1">
        <v>0</v>
      </c>
      <c r="AX1561" s="1">
        <v>5</v>
      </c>
      <c r="BC1561" s="1">
        <v>1</v>
      </c>
      <c r="BD1561" s="1">
        <v>7</v>
      </c>
      <c r="BE1561" s="1">
        <v>2</v>
      </c>
      <c r="BF1561" s="296">
        <v>18619843</v>
      </c>
    </row>
    <row r="1562" spans="1:58" x14ac:dyDescent="0.3">
      <c r="A1562" s="273">
        <f t="shared" si="73"/>
        <v>23275555.10494075</v>
      </c>
      <c r="B1562" s="1" t="s">
        <v>2621</v>
      </c>
      <c r="C1562" s="274">
        <v>42482604</v>
      </c>
      <c r="D1562" s="1">
        <v>144105</v>
      </c>
      <c r="E1562" s="1">
        <v>4</v>
      </c>
      <c r="F1562" s="1" t="s">
        <v>3839</v>
      </c>
      <c r="G1562" s="275">
        <v>44068</v>
      </c>
      <c r="H1562" s="275">
        <v>45535</v>
      </c>
      <c r="I1562" s="1">
        <v>0</v>
      </c>
      <c r="J1562" s="1">
        <v>1</v>
      </c>
      <c r="K1562" s="1">
        <v>19</v>
      </c>
      <c r="L1562" s="1">
        <v>30</v>
      </c>
      <c r="M1562" s="1">
        <v>2</v>
      </c>
      <c r="N1562" s="1">
        <v>9</v>
      </c>
      <c r="O1562" s="1">
        <v>9.3800000000000008</v>
      </c>
      <c r="P1562" s="1">
        <v>50133312</v>
      </c>
      <c r="Q1562" s="1">
        <v>1257190</v>
      </c>
      <c r="R1562" s="1">
        <v>32499487</v>
      </c>
      <c r="S1562" s="1">
        <v>0</v>
      </c>
      <c r="T1562" s="1">
        <v>0</v>
      </c>
      <c r="U1562" s="1">
        <v>0</v>
      </c>
      <c r="W1562" s="1">
        <v>0</v>
      </c>
      <c r="X1562" s="1">
        <v>0</v>
      </c>
      <c r="Y1562" s="1">
        <v>0</v>
      </c>
      <c r="AB1562" s="275">
        <v>44651</v>
      </c>
      <c r="AC1562" s="1">
        <v>1</v>
      </c>
      <c r="AD1562" s="1" t="s">
        <v>2623</v>
      </c>
      <c r="AE1562" s="1">
        <v>1</v>
      </c>
      <c r="AF1562" s="1">
        <v>30</v>
      </c>
      <c r="AG1562" s="1">
        <v>0</v>
      </c>
      <c r="AN1562" s="1">
        <v>1</v>
      </c>
      <c r="AO1562" s="1">
        <v>1</v>
      </c>
      <c r="AR1562" s="276">
        <v>1098230.56</v>
      </c>
      <c r="AS1562" s="1" t="s">
        <v>2677</v>
      </c>
      <c r="AT1562" s="1">
        <v>0</v>
      </c>
      <c r="AU1562" s="1">
        <v>0</v>
      </c>
      <c r="AV1562" s="1" t="s">
        <v>2625</v>
      </c>
      <c r="AW1562" s="1" t="s">
        <v>2626</v>
      </c>
      <c r="AX1562" s="1">
        <v>5</v>
      </c>
      <c r="BC1562" s="1">
        <v>1</v>
      </c>
      <c r="BD1562" s="1">
        <v>7</v>
      </c>
      <c r="BE1562" s="1">
        <v>2</v>
      </c>
      <c r="BF1562" s="296">
        <v>8125701.3350592498</v>
      </c>
    </row>
    <row r="1563" spans="1:58" x14ac:dyDescent="0.3">
      <c r="A1563" s="273">
        <f t="shared" si="73"/>
        <v>19027130.89505925</v>
      </c>
      <c r="B1563" s="1" t="s">
        <v>2621</v>
      </c>
      <c r="C1563" s="274">
        <v>42482604</v>
      </c>
      <c r="D1563" s="1">
        <v>144205</v>
      </c>
      <c r="E1563" s="1">
        <v>4</v>
      </c>
      <c r="F1563" s="1" t="s">
        <v>4107</v>
      </c>
      <c r="G1563" s="275">
        <v>44307</v>
      </c>
      <c r="H1563" s="275">
        <v>46142</v>
      </c>
      <c r="I1563" s="1">
        <v>0</v>
      </c>
      <c r="J1563" s="1">
        <v>1</v>
      </c>
      <c r="K1563" s="1">
        <v>13</v>
      </c>
      <c r="L1563" s="1">
        <v>30</v>
      </c>
      <c r="M1563" s="1">
        <v>2</v>
      </c>
      <c r="N1563" s="1">
        <v>10.199999999999999</v>
      </c>
      <c r="O1563" s="1">
        <v>10.69</v>
      </c>
      <c r="P1563" s="1">
        <v>31308053</v>
      </c>
      <c r="Q1563" s="1">
        <v>506298</v>
      </c>
      <c r="R1563" s="1">
        <v>26567514</v>
      </c>
      <c r="S1563" s="1">
        <v>0</v>
      </c>
      <c r="T1563" s="1">
        <v>0</v>
      </c>
      <c r="U1563" s="1">
        <v>0</v>
      </c>
      <c r="W1563" s="1">
        <v>0</v>
      </c>
      <c r="X1563" s="1">
        <v>0</v>
      </c>
      <c r="Y1563" s="1">
        <v>0</v>
      </c>
      <c r="Z1563" s="1" t="s">
        <v>2635</v>
      </c>
      <c r="AA1563" s="1" t="s">
        <v>3609</v>
      </c>
      <c r="AB1563" s="275">
        <v>44651</v>
      </c>
      <c r="AC1563" s="1">
        <v>1</v>
      </c>
      <c r="AD1563" s="1" t="s">
        <v>2623</v>
      </c>
      <c r="AE1563" s="1">
        <v>1</v>
      </c>
      <c r="AF1563" s="1">
        <v>30</v>
      </c>
      <c r="AG1563" s="1">
        <v>0</v>
      </c>
      <c r="AN1563" s="1">
        <v>1</v>
      </c>
      <c r="AO1563" s="1">
        <v>1</v>
      </c>
      <c r="AR1563" s="276">
        <v>897826.44</v>
      </c>
      <c r="AS1563" s="1" t="s">
        <v>2677</v>
      </c>
      <c r="AT1563" s="1">
        <v>0</v>
      </c>
      <c r="AU1563" s="1">
        <v>0</v>
      </c>
      <c r="AX1563" s="1">
        <v>5</v>
      </c>
      <c r="BC1563" s="1">
        <v>1</v>
      </c>
      <c r="BD1563" s="1">
        <v>7</v>
      </c>
      <c r="BE1563" s="1">
        <v>2</v>
      </c>
      <c r="BF1563" s="296">
        <v>6642556.6649407502</v>
      </c>
    </row>
    <row r="1564" spans="1:58" x14ac:dyDescent="0.3">
      <c r="A1564" s="273">
        <f t="shared" si="73"/>
        <v>1374743.1701158001</v>
      </c>
      <c r="B1564" s="1" t="s">
        <v>2621</v>
      </c>
      <c r="C1564" s="274">
        <v>42482648</v>
      </c>
      <c r="D1564" s="1">
        <v>144105</v>
      </c>
      <c r="E1564" s="1">
        <v>3</v>
      </c>
      <c r="F1564" s="1" t="s">
        <v>3724</v>
      </c>
      <c r="G1564" s="275">
        <v>44085</v>
      </c>
      <c r="H1564" s="275">
        <v>45565</v>
      </c>
      <c r="I1564" s="1">
        <v>0</v>
      </c>
      <c r="J1564" s="1">
        <v>1</v>
      </c>
      <c r="K1564" s="1">
        <v>18</v>
      </c>
      <c r="L1564" s="1">
        <v>30</v>
      </c>
      <c r="M1564" s="1">
        <v>2</v>
      </c>
      <c r="N1564" s="1">
        <v>6.35</v>
      </c>
      <c r="O1564" s="1">
        <v>6.54</v>
      </c>
      <c r="P1564" s="1">
        <v>6668112</v>
      </c>
      <c r="Q1564" s="1">
        <v>158945</v>
      </c>
      <c r="R1564" s="1">
        <v>4375702</v>
      </c>
      <c r="S1564" s="1">
        <v>0</v>
      </c>
      <c r="T1564" s="1">
        <v>0</v>
      </c>
      <c r="U1564" s="1">
        <v>0</v>
      </c>
      <c r="W1564" s="1">
        <v>0</v>
      </c>
      <c r="X1564" s="1">
        <v>0</v>
      </c>
      <c r="Y1564" s="1">
        <v>0</v>
      </c>
      <c r="AB1564" s="275">
        <v>44651</v>
      </c>
      <c r="AC1564" s="1">
        <v>1</v>
      </c>
      <c r="AD1564" s="1" t="s">
        <v>2623</v>
      </c>
      <c r="AE1564" s="1">
        <v>1</v>
      </c>
      <c r="AF1564" s="1">
        <v>30</v>
      </c>
      <c r="AG1564" s="1">
        <v>0</v>
      </c>
      <c r="AN1564" s="1">
        <v>1</v>
      </c>
      <c r="AO1564" s="1">
        <v>1</v>
      </c>
      <c r="AP1564" s="1">
        <v>44085</v>
      </c>
      <c r="AQ1564" s="1" t="s">
        <v>2629</v>
      </c>
      <c r="AR1564" s="276">
        <v>375153.27</v>
      </c>
      <c r="AS1564" s="1" t="s">
        <v>2632</v>
      </c>
      <c r="AT1564" s="1">
        <v>0</v>
      </c>
      <c r="AU1564" s="1">
        <v>0</v>
      </c>
      <c r="AV1564" s="1" t="s">
        <v>2625</v>
      </c>
      <c r="AW1564" s="1" t="s">
        <v>2626</v>
      </c>
      <c r="AX1564" s="1">
        <v>5</v>
      </c>
      <c r="BC1564" s="1">
        <v>1</v>
      </c>
      <c r="BD1564" s="1">
        <v>7</v>
      </c>
      <c r="BE1564" s="1">
        <v>2</v>
      </c>
      <c r="BF1564" s="296">
        <v>2625805.5598841999</v>
      </c>
    </row>
    <row r="1565" spans="1:58" x14ac:dyDescent="0.3">
      <c r="A1565" s="273">
        <f t="shared" si="73"/>
        <v>214081.9980335781</v>
      </c>
      <c r="B1565" s="1" t="s">
        <v>2621</v>
      </c>
      <c r="C1565" s="274">
        <v>42482648</v>
      </c>
      <c r="D1565" s="1">
        <v>144205</v>
      </c>
      <c r="E1565" s="1">
        <v>4</v>
      </c>
      <c r="F1565" s="1" t="s">
        <v>5896</v>
      </c>
      <c r="G1565" s="275">
        <v>44608</v>
      </c>
      <c r="H1565" s="275">
        <v>45535</v>
      </c>
      <c r="I1565" s="1">
        <v>0</v>
      </c>
      <c r="J1565" s="1">
        <v>1</v>
      </c>
      <c r="K1565" s="1">
        <v>1</v>
      </c>
      <c r="L1565" s="1">
        <v>30</v>
      </c>
      <c r="M1565" s="1">
        <v>2</v>
      </c>
      <c r="N1565" s="1">
        <v>17.690000000000001</v>
      </c>
      <c r="O1565" s="1">
        <v>19.2</v>
      </c>
      <c r="P1565" s="1">
        <v>700000</v>
      </c>
      <c r="Q1565" s="1">
        <v>29185</v>
      </c>
      <c r="R1565" s="1">
        <v>681378</v>
      </c>
      <c r="S1565" s="1">
        <v>0</v>
      </c>
      <c r="T1565" s="1">
        <v>0</v>
      </c>
      <c r="U1565" s="1">
        <v>0</v>
      </c>
      <c r="W1565" s="1">
        <v>0</v>
      </c>
      <c r="X1565" s="1">
        <v>0</v>
      </c>
      <c r="Y1565" s="1">
        <v>0</v>
      </c>
      <c r="AB1565" s="275">
        <v>44651</v>
      </c>
      <c r="AC1565" s="1">
        <v>1</v>
      </c>
      <c r="AD1565" s="1" t="s">
        <v>2623</v>
      </c>
      <c r="AE1565" s="1">
        <v>1</v>
      </c>
      <c r="AF1565" s="1">
        <v>30</v>
      </c>
      <c r="AG1565" s="1">
        <v>0</v>
      </c>
      <c r="AN1565" s="1">
        <v>1</v>
      </c>
      <c r="AO1565" s="1">
        <v>1</v>
      </c>
      <c r="AR1565" s="276">
        <v>58409.35</v>
      </c>
      <c r="AS1565" s="1" t="s">
        <v>2657</v>
      </c>
      <c r="AT1565" s="1">
        <v>0</v>
      </c>
      <c r="AU1565" s="1">
        <v>0</v>
      </c>
      <c r="AX1565" s="1">
        <v>5</v>
      </c>
      <c r="BC1565" s="1">
        <v>1</v>
      </c>
      <c r="BD1565" s="1">
        <v>7</v>
      </c>
      <c r="BE1565" s="1">
        <v>2</v>
      </c>
      <c r="BF1565" s="296">
        <v>408886.65196642192</v>
      </c>
    </row>
    <row r="1566" spans="1:58" x14ac:dyDescent="0.3">
      <c r="A1566" s="273">
        <f t="shared" si="73"/>
        <v>1310507.0964748603</v>
      </c>
      <c r="B1566" s="1" t="s">
        <v>2621</v>
      </c>
      <c r="C1566" s="274">
        <v>42482648</v>
      </c>
      <c r="D1566" s="1">
        <v>144205</v>
      </c>
      <c r="E1566" s="1">
        <v>4</v>
      </c>
      <c r="F1566" s="1" t="s">
        <v>5048</v>
      </c>
      <c r="G1566" s="275">
        <v>44469</v>
      </c>
      <c r="H1566" s="275">
        <v>45382</v>
      </c>
      <c r="I1566" s="1">
        <v>0</v>
      </c>
      <c r="J1566" s="1">
        <v>1</v>
      </c>
      <c r="K1566" s="1">
        <v>6</v>
      </c>
      <c r="L1566" s="1">
        <v>30</v>
      </c>
      <c r="M1566" s="1">
        <v>2</v>
      </c>
      <c r="N1566" s="1">
        <v>17.690000000000001</v>
      </c>
      <c r="O1566" s="1">
        <v>19.2</v>
      </c>
      <c r="P1566" s="1">
        <v>5000000</v>
      </c>
      <c r="Q1566" s="1">
        <v>208450</v>
      </c>
      <c r="R1566" s="1">
        <v>4171166</v>
      </c>
      <c r="S1566" s="1">
        <v>0</v>
      </c>
      <c r="T1566" s="1">
        <v>0</v>
      </c>
      <c r="U1566" s="1">
        <v>0</v>
      </c>
      <c r="W1566" s="1">
        <v>0</v>
      </c>
      <c r="X1566" s="1">
        <v>0</v>
      </c>
      <c r="Y1566" s="1">
        <v>0</v>
      </c>
      <c r="AB1566" s="275">
        <v>44651</v>
      </c>
      <c r="AC1566" s="1">
        <v>1</v>
      </c>
      <c r="AD1566" s="1" t="s">
        <v>2623</v>
      </c>
      <c r="AE1566" s="1">
        <v>1</v>
      </c>
      <c r="AF1566" s="1">
        <v>30</v>
      </c>
      <c r="AG1566" s="1">
        <v>0</v>
      </c>
      <c r="AN1566" s="1">
        <v>1</v>
      </c>
      <c r="AO1566" s="1">
        <v>1</v>
      </c>
      <c r="AR1566" s="276">
        <v>357592.91</v>
      </c>
      <c r="AS1566" s="1" t="s">
        <v>2657</v>
      </c>
      <c r="AT1566" s="1">
        <v>0</v>
      </c>
      <c r="AU1566" s="1">
        <v>0</v>
      </c>
      <c r="AX1566" s="1">
        <v>5</v>
      </c>
      <c r="BC1566" s="1">
        <v>1</v>
      </c>
      <c r="BD1566" s="1">
        <v>7</v>
      </c>
      <c r="BE1566" s="1">
        <v>2</v>
      </c>
      <c r="BF1566" s="296">
        <v>2503065.9935251395</v>
      </c>
    </row>
    <row r="1567" spans="1:58" x14ac:dyDescent="0.3">
      <c r="A1567" s="273">
        <f t="shared" si="73"/>
        <v>542177.82537576137</v>
      </c>
      <c r="B1567" s="1" t="s">
        <v>2621</v>
      </c>
      <c r="C1567" s="274">
        <v>42482648</v>
      </c>
      <c r="D1567" s="1">
        <v>144205</v>
      </c>
      <c r="E1567" s="1">
        <v>4</v>
      </c>
      <c r="F1567" s="1" t="s">
        <v>5175</v>
      </c>
      <c r="G1567" s="275">
        <v>44491</v>
      </c>
      <c r="H1567" s="275">
        <v>45412</v>
      </c>
      <c r="I1567" s="1">
        <v>0</v>
      </c>
      <c r="J1567" s="1">
        <v>1</v>
      </c>
      <c r="K1567" s="1">
        <v>5</v>
      </c>
      <c r="L1567" s="1">
        <v>30</v>
      </c>
      <c r="M1567" s="1">
        <v>2</v>
      </c>
      <c r="N1567" s="1">
        <v>17.690000000000001</v>
      </c>
      <c r="O1567" s="1">
        <v>19.2</v>
      </c>
      <c r="P1567" s="1">
        <v>2000000</v>
      </c>
      <c r="Q1567" s="1">
        <v>83380</v>
      </c>
      <c r="R1567" s="1">
        <v>1725812</v>
      </c>
      <c r="S1567" s="1">
        <v>0</v>
      </c>
      <c r="T1567" s="1">
        <v>0</v>
      </c>
      <c r="U1567" s="1">
        <v>0</v>
      </c>
      <c r="W1567" s="1">
        <v>0</v>
      </c>
      <c r="X1567" s="1">
        <v>0</v>
      </c>
      <c r="Y1567" s="1">
        <v>0</v>
      </c>
      <c r="AB1567" s="275">
        <v>44651</v>
      </c>
      <c r="AC1567" s="1">
        <v>1</v>
      </c>
      <c r="AD1567" s="1" t="s">
        <v>2623</v>
      </c>
      <c r="AE1567" s="1">
        <v>1</v>
      </c>
      <c r="AF1567" s="1">
        <v>30</v>
      </c>
      <c r="AG1567" s="1">
        <v>0</v>
      </c>
      <c r="AN1567" s="1">
        <v>1</v>
      </c>
      <c r="AO1567" s="1">
        <v>1</v>
      </c>
      <c r="AR1567" s="276">
        <v>147995.38</v>
      </c>
      <c r="AS1567" s="1" t="s">
        <v>2657</v>
      </c>
      <c r="AT1567" s="1">
        <v>0</v>
      </c>
      <c r="AU1567" s="1">
        <v>0</v>
      </c>
      <c r="AX1567" s="1">
        <v>5</v>
      </c>
      <c r="BC1567" s="1">
        <v>1</v>
      </c>
      <c r="BD1567" s="1">
        <v>7</v>
      </c>
      <c r="BE1567" s="1">
        <v>2</v>
      </c>
      <c r="BF1567" s="296">
        <v>1035638.7946242387</v>
      </c>
    </row>
    <row r="1568" spans="1:58" x14ac:dyDescent="0.3">
      <c r="A1568" s="273">
        <f t="shared" si="73"/>
        <v>4013448.3224172448</v>
      </c>
      <c r="B1568" s="1" t="s">
        <v>2621</v>
      </c>
      <c r="C1568" s="274">
        <v>42484227</v>
      </c>
      <c r="D1568" s="1">
        <v>144105</v>
      </c>
      <c r="E1568" s="1">
        <v>4</v>
      </c>
      <c r="F1568" s="1" t="s">
        <v>2693</v>
      </c>
      <c r="G1568" s="275">
        <v>43756</v>
      </c>
      <c r="H1568" s="275">
        <v>45596</v>
      </c>
      <c r="I1568" s="1">
        <v>0</v>
      </c>
      <c r="J1568" s="1">
        <v>1</v>
      </c>
      <c r="K1568" s="1">
        <v>29</v>
      </c>
      <c r="L1568" s="1">
        <v>30</v>
      </c>
      <c r="M1568" s="1">
        <v>2</v>
      </c>
      <c r="N1568" s="1">
        <v>6.84</v>
      </c>
      <c r="O1568" s="1">
        <v>7.05</v>
      </c>
      <c r="P1568" s="1">
        <v>10064223</v>
      </c>
      <c r="Q1568" s="1">
        <v>198525</v>
      </c>
      <c r="R1568" s="1">
        <v>5626546</v>
      </c>
      <c r="S1568" s="1">
        <v>0</v>
      </c>
      <c r="T1568" s="1">
        <v>0</v>
      </c>
      <c r="U1568" s="1">
        <v>0</v>
      </c>
      <c r="W1568" s="1">
        <v>0</v>
      </c>
      <c r="X1568" s="1">
        <v>0</v>
      </c>
      <c r="Y1568" s="1">
        <v>0</v>
      </c>
      <c r="AB1568" s="275">
        <v>44651</v>
      </c>
      <c r="AC1568" s="1">
        <v>1</v>
      </c>
      <c r="AD1568" s="1" t="s">
        <v>2623</v>
      </c>
      <c r="AE1568" s="1">
        <v>1</v>
      </c>
      <c r="AF1568" s="1">
        <v>30</v>
      </c>
      <c r="AG1568" s="1">
        <v>0</v>
      </c>
      <c r="AN1568" s="1">
        <v>1</v>
      </c>
      <c r="AO1568" s="1">
        <v>1</v>
      </c>
      <c r="AR1568" s="276">
        <v>192898.72</v>
      </c>
      <c r="AS1568" s="1" t="s">
        <v>2624</v>
      </c>
      <c r="AT1568" s="1">
        <v>0</v>
      </c>
      <c r="AU1568" s="1">
        <v>0</v>
      </c>
      <c r="AV1568" s="1" t="s">
        <v>2625</v>
      </c>
      <c r="AW1568" s="1" t="s">
        <v>2626</v>
      </c>
      <c r="AX1568" s="1">
        <v>5</v>
      </c>
      <c r="BC1568" s="1">
        <v>1</v>
      </c>
      <c r="BD1568" s="1">
        <v>7</v>
      </c>
      <c r="BE1568" s="1">
        <v>2</v>
      </c>
      <c r="BF1568" s="296">
        <v>1420198.9575827555</v>
      </c>
    </row>
    <row r="1569" spans="1:58" x14ac:dyDescent="0.3">
      <c r="A1569" s="273">
        <f t="shared" si="73"/>
        <v>43174056.677582756</v>
      </c>
      <c r="B1569" s="1" t="s">
        <v>2621</v>
      </c>
      <c r="C1569" s="274">
        <v>42484227</v>
      </c>
      <c r="D1569" s="1">
        <v>144105</v>
      </c>
      <c r="E1569" s="1">
        <v>4</v>
      </c>
      <c r="F1569" s="1" t="s">
        <v>3587</v>
      </c>
      <c r="G1569" s="275">
        <v>44265</v>
      </c>
      <c r="H1569" s="275">
        <v>46112</v>
      </c>
      <c r="I1569" s="1">
        <v>0</v>
      </c>
      <c r="J1569" s="1">
        <v>1</v>
      </c>
      <c r="K1569" s="1">
        <v>14</v>
      </c>
      <c r="L1569" s="1">
        <v>30</v>
      </c>
      <c r="M1569" s="1">
        <v>2</v>
      </c>
      <c r="N1569" s="1">
        <v>9</v>
      </c>
      <c r="O1569" s="1">
        <v>9.3800000000000008</v>
      </c>
      <c r="P1569" s="1">
        <v>72428336</v>
      </c>
      <c r="Q1569" s="1">
        <v>1182855</v>
      </c>
      <c r="R1569" s="1">
        <v>60525040</v>
      </c>
      <c r="S1569" s="1">
        <v>0</v>
      </c>
      <c r="T1569" s="1">
        <v>0</v>
      </c>
      <c r="U1569" s="1">
        <v>0</v>
      </c>
      <c r="W1569" s="1">
        <v>0</v>
      </c>
      <c r="X1569" s="1">
        <v>0</v>
      </c>
      <c r="Y1569" s="1">
        <v>0</v>
      </c>
      <c r="Z1569" s="1" t="s">
        <v>3591</v>
      </c>
      <c r="AA1569" s="1" t="s">
        <v>2807</v>
      </c>
      <c r="AB1569" s="275">
        <v>44651</v>
      </c>
      <c r="AC1569" s="1">
        <v>1</v>
      </c>
      <c r="AD1569" s="1" t="s">
        <v>2623</v>
      </c>
      <c r="AE1569" s="1">
        <v>1</v>
      </c>
      <c r="AF1569" s="1">
        <v>30</v>
      </c>
      <c r="AG1569" s="1">
        <v>0</v>
      </c>
      <c r="AN1569" s="1">
        <v>1</v>
      </c>
      <c r="AO1569" s="1">
        <v>1</v>
      </c>
      <c r="AR1569" s="276">
        <v>2073831.28</v>
      </c>
      <c r="AS1569" s="1" t="s">
        <v>2677</v>
      </c>
      <c r="AT1569" s="1">
        <v>0</v>
      </c>
      <c r="AU1569" s="1">
        <v>0</v>
      </c>
      <c r="AV1569" s="1" t="s">
        <v>2625</v>
      </c>
      <c r="AW1569" s="1" t="s">
        <v>2626</v>
      </c>
      <c r="AX1569" s="1">
        <v>5</v>
      </c>
      <c r="BC1569" s="1">
        <v>1</v>
      </c>
      <c r="BD1569" s="1">
        <v>7</v>
      </c>
      <c r="BE1569" s="1">
        <v>2</v>
      </c>
      <c r="BF1569" s="296">
        <v>15277152.042417245</v>
      </c>
    </row>
    <row r="1570" spans="1:58" x14ac:dyDescent="0.3">
      <c r="A1570" s="273">
        <f t="shared" si="73"/>
        <v>70833581.159029379</v>
      </c>
      <c r="B1570" s="1" t="s">
        <v>2621</v>
      </c>
      <c r="C1570" s="274">
        <v>42484294</v>
      </c>
      <c r="D1570" s="1">
        <v>141105</v>
      </c>
      <c r="E1570" s="1">
        <v>3</v>
      </c>
      <c r="F1570" s="1" t="s">
        <v>3915</v>
      </c>
      <c r="G1570" s="275">
        <v>44229</v>
      </c>
      <c r="H1570" s="275">
        <v>47177</v>
      </c>
      <c r="I1570" s="1">
        <v>1</v>
      </c>
      <c r="J1570" s="1">
        <v>1</v>
      </c>
      <c r="K1570" s="1">
        <v>14</v>
      </c>
      <c r="L1570" s="1">
        <v>30</v>
      </c>
      <c r="M1570" s="1">
        <v>2</v>
      </c>
      <c r="N1570" s="1">
        <v>9.48</v>
      </c>
      <c r="O1570" s="1">
        <v>9.91</v>
      </c>
      <c r="P1570" s="1">
        <v>88671730</v>
      </c>
      <c r="Q1570" s="1">
        <v>1083164</v>
      </c>
      <c r="R1570" s="1">
        <v>80606282</v>
      </c>
      <c r="S1570" s="1">
        <v>0</v>
      </c>
      <c r="T1570" s="1">
        <v>0</v>
      </c>
      <c r="U1570" s="1">
        <v>210816430</v>
      </c>
      <c r="V1570" s="1">
        <v>43585</v>
      </c>
      <c r="W1570" s="1">
        <v>0</v>
      </c>
      <c r="X1570" s="1">
        <v>0</v>
      </c>
      <c r="Y1570" s="1">
        <v>0</v>
      </c>
      <c r="Z1570" s="1" t="s">
        <v>5678</v>
      </c>
      <c r="AA1570" s="1" t="s">
        <v>2807</v>
      </c>
      <c r="AB1570" s="275">
        <v>44651</v>
      </c>
      <c r="AC1570" s="1">
        <v>2</v>
      </c>
      <c r="AD1570" s="1" t="s">
        <v>2623</v>
      </c>
      <c r="AE1570" s="1">
        <v>1</v>
      </c>
      <c r="AF1570" s="1">
        <v>30</v>
      </c>
      <c r="AG1570" s="1">
        <v>538</v>
      </c>
      <c r="AN1570" s="1">
        <v>1</v>
      </c>
      <c r="AO1570" s="1">
        <v>1</v>
      </c>
      <c r="AP1570" s="1">
        <v>44229</v>
      </c>
      <c r="AQ1570" s="1" t="s">
        <v>2629</v>
      </c>
      <c r="AR1570" s="276">
        <v>1095016.82</v>
      </c>
      <c r="AS1570" s="1" t="s">
        <v>2624</v>
      </c>
      <c r="AT1570" s="1">
        <v>0</v>
      </c>
      <c r="AU1570" s="1">
        <v>0</v>
      </c>
      <c r="AV1570" s="1" t="s">
        <v>2625</v>
      </c>
      <c r="AW1570" s="1" t="s">
        <v>2626</v>
      </c>
      <c r="AX1570" s="1">
        <v>5</v>
      </c>
      <c r="BC1570" s="1">
        <v>1</v>
      </c>
      <c r="BD1570" s="1">
        <v>7</v>
      </c>
      <c r="BE1570" s="1">
        <v>2</v>
      </c>
      <c r="BF1570" s="296">
        <v>8677684.0209706333</v>
      </c>
    </row>
    <row r="1571" spans="1:58" x14ac:dyDescent="0.3">
      <c r="A1571" s="273">
        <f t="shared" si="73"/>
        <v>4275187.7514878577</v>
      </c>
      <c r="B1571" s="1" t="s">
        <v>2621</v>
      </c>
      <c r="C1571" s="274">
        <v>42484294</v>
      </c>
      <c r="D1571" s="1">
        <v>144205</v>
      </c>
      <c r="E1571" s="1">
        <v>4</v>
      </c>
      <c r="F1571" s="1" t="s">
        <v>3127</v>
      </c>
      <c r="G1571" s="275">
        <v>43778</v>
      </c>
      <c r="H1571" s="275">
        <v>45716</v>
      </c>
      <c r="I1571" s="1">
        <v>0</v>
      </c>
      <c r="J1571" s="1">
        <v>1</v>
      </c>
      <c r="K1571" s="1">
        <v>27</v>
      </c>
      <c r="L1571" s="1">
        <v>30</v>
      </c>
      <c r="M1571" s="1">
        <v>2</v>
      </c>
      <c r="N1571" s="1">
        <v>18</v>
      </c>
      <c r="O1571" s="1">
        <v>19.559999999999999</v>
      </c>
      <c r="P1571" s="1">
        <v>5000000</v>
      </c>
      <c r="Q1571" s="1">
        <v>181000</v>
      </c>
      <c r="R1571" s="1">
        <v>4865028</v>
      </c>
      <c r="S1571" s="1">
        <v>0</v>
      </c>
      <c r="T1571" s="1">
        <v>0</v>
      </c>
      <c r="U1571" s="1">
        <v>0</v>
      </c>
      <c r="W1571" s="1">
        <v>0</v>
      </c>
      <c r="X1571" s="1">
        <v>0</v>
      </c>
      <c r="Y1571" s="1">
        <v>0</v>
      </c>
      <c r="AB1571" s="275">
        <v>44651</v>
      </c>
      <c r="AC1571" s="1">
        <v>1</v>
      </c>
      <c r="AD1571" s="1" t="s">
        <v>2623</v>
      </c>
      <c r="AE1571" s="1">
        <v>1</v>
      </c>
      <c r="AF1571" s="1">
        <v>30</v>
      </c>
      <c r="AG1571" s="1">
        <v>0</v>
      </c>
      <c r="AN1571" s="1">
        <v>1</v>
      </c>
      <c r="AO1571" s="1">
        <v>1</v>
      </c>
      <c r="AR1571" s="276">
        <v>66094.77</v>
      </c>
      <c r="AS1571" s="1" t="s">
        <v>2657</v>
      </c>
      <c r="AT1571" s="1">
        <v>0</v>
      </c>
      <c r="AU1571" s="1">
        <v>0</v>
      </c>
      <c r="AX1571" s="1">
        <v>5</v>
      </c>
      <c r="BC1571" s="1">
        <v>1</v>
      </c>
      <c r="BD1571" s="1">
        <v>7</v>
      </c>
      <c r="BE1571" s="1">
        <v>2</v>
      </c>
      <c r="BF1571" s="296">
        <v>523745.47851214273</v>
      </c>
    </row>
    <row r="1572" spans="1:58" x14ac:dyDescent="0.3">
      <c r="A1572" s="273">
        <f t="shared" si="73"/>
        <v>25972838.079482775</v>
      </c>
      <c r="B1572" s="1" t="s">
        <v>2621</v>
      </c>
      <c r="C1572" s="274">
        <v>42484294</v>
      </c>
      <c r="D1572" s="1">
        <v>144205</v>
      </c>
      <c r="E1572" s="1">
        <v>4</v>
      </c>
      <c r="F1572" s="1" t="s">
        <v>5109</v>
      </c>
      <c r="G1572" s="275">
        <v>44546</v>
      </c>
      <c r="H1572" s="275">
        <v>46387</v>
      </c>
      <c r="I1572" s="1">
        <v>0</v>
      </c>
      <c r="J1572" s="1">
        <v>1</v>
      </c>
      <c r="K1572" s="1">
        <v>3</v>
      </c>
      <c r="L1572" s="1">
        <v>30</v>
      </c>
      <c r="M1572" s="1">
        <v>2</v>
      </c>
      <c r="N1572" s="1">
        <v>11.7</v>
      </c>
      <c r="O1572" s="1">
        <v>12.34</v>
      </c>
      <c r="P1572" s="1">
        <v>30179883</v>
      </c>
      <c r="Q1572" s="1">
        <v>510232</v>
      </c>
      <c r="R1572" s="1">
        <v>29556120</v>
      </c>
      <c r="S1572" s="1">
        <v>0</v>
      </c>
      <c r="T1572" s="1">
        <v>0</v>
      </c>
      <c r="U1572" s="1">
        <v>0</v>
      </c>
      <c r="W1572" s="1">
        <v>0</v>
      </c>
      <c r="X1572" s="1">
        <v>0</v>
      </c>
      <c r="Y1572" s="1">
        <v>0</v>
      </c>
      <c r="Z1572" s="1" t="s">
        <v>2635</v>
      </c>
      <c r="AA1572" s="1" t="s">
        <v>2807</v>
      </c>
      <c r="AB1572" s="275">
        <v>44651</v>
      </c>
      <c r="AC1572" s="1">
        <v>1</v>
      </c>
      <c r="AD1572" s="1" t="s">
        <v>2623</v>
      </c>
      <c r="AE1572" s="1">
        <v>1</v>
      </c>
      <c r="AF1572" s="1">
        <v>30</v>
      </c>
      <c r="AG1572" s="1">
        <v>0</v>
      </c>
      <c r="AN1572" s="1">
        <v>1</v>
      </c>
      <c r="AO1572" s="1">
        <v>1</v>
      </c>
      <c r="AR1572" s="276">
        <v>401412.42</v>
      </c>
      <c r="AS1572" s="1" t="s">
        <v>2632</v>
      </c>
      <c r="AT1572" s="1">
        <v>0</v>
      </c>
      <c r="AU1572" s="1">
        <v>0</v>
      </c>
      <c r="AX1572" s="1">
        <v>5</v>
      </c>
      <c r="BC1572" s="1">
        <v>1</v>
      </c>
      <c r="BD1572" s="1">
        <v>7</v>
      </c>
      <c r="BE1572" s="1">
        <v>2</v>
      </c>
      <c r="BF1572" s="296">
        <v>3181869.5005172244</v>
      </c>
    </row>
    <row r="1573" spans="1:58" x14ac:dyDescent="0.3">
      <c r="A1573" s="273">
        <f t="shared" si="73"/>
        <v>6506885.7180591067</v>
      </c>
      <c r="B1573" s="1" t="s">
        <v>2621</v>
      </c>
      <c r="C1573" s="274">
        <v>42486272</v>
      </c>
      <c r="D1573" s="1">
        <v>144105</v>
      </c>
      <c r="E1573" s="1">
        <v>4</v>
      </c>
      <c r="F1573" s="1" t="s">
        <v>3764</v>
      </c>
      <c r="G1573" s="275">
        <v>44119</v>
      </c>
      <c r="H1573" s="275">
        <v>45596</v>
      </c>
      <c r="I1573" s="1">
        <v>0</v>
      </c>
      <c r="J1573" s="1">
        <v>1</v>
      </c>
      <c r="K1573" s="1">
        <v>20</v>
      </c>
      <c r="L1573" s="1">
        <v>30</v>
      </c>
      <c r="M1573" s="1">
        <v>2</v>
      </c>
      <c r="N1573" s="1">
        <v>10.26</v>
      </c>
      <c r="O1573" s="1">
        <v>10.75</v>
      </c>
      <c r="P1573" s="1">
        <v>20120398</v>
      </c>
      <c r="Q1573" s="1">
        <v>263266</v>
      </c>
      <c r="R1573" s="1">
        <v>13672235</v>
      </c>
      <c r="S1573" s="1">
        <v>0</v>
      </c>
      <c r="T1573" s="1">
        <v>0</v>
      </c>
      <c r="U1573" s="1">
        <v>0</v>
      </c>
      <c r="W1573" s="1">
        <v>0</v>
      </c>
      <c r="X1573" s="1">
        <v>0</v>
      </c>
      <c r="Y1573" s="1">
        <v>0</v>
      </c>
      <c r="Z1573" s="1" t="s">
        <v>3734</v>
      </c>
      <c r="AA1573" s="1" t="s">
        <v>2807</v>
      </c>
      <c r="AB1573" s="275">
        <v>44651</v>
      </c>
      <c r="AC1573" s="1">
        <v>1</v>
      </c>
      <c r="AD1573" s="1" t="s">
        <v>2623</v>
      </c>
      <c r="AE1573" s="1">
        <v>1</v>
      </c>
      <c r="AF1573" s="1">
        <v>30</v>
      </c>
      <c r="AG1573" s="1">
        <v>0</v>
      </c>
      <c r="AN1573" s="1">
        <v>1</v>
      </c>
      <c r="AO1573" s="1">
        <v>1</v>
      </c>
      <c r="AR1573" s="276">
        <v>810529.33</v>
      </c>
      <c r="AS1573" s="1" t="s">
        <v>2632</v>
      </c>
      <c r="AT1573" s="1">
        <v>0</v>
      </c>
      <c r="AU1573" s="1">
        <v>0</v>
      </c>
      <c r="AV1573" s="1" t="s">
        <v>2625</v>
      </c>
      <c r="AW1573" s="1" t="s">
        <v>2626</v>
      </c>
      <c r="AX1573" s="1">
        <v>5</v>
      </c>
      <c r="BC1573" s="1">
        <v>1</v>
      </c>
      <c r="BD1573" s="1">
        <v>7</v>
      </c>
      <c r="BE1573" s="1">
        <v>2</v>
      </c>
      <c r="BF1573" s="296">
        <v>6354819.9519408932</v>
      </c>
    </row>
    <row r="1574" spans="1:58" x14ac:dyDescent="0.3">
      <c r="A1574" s="273">
        <f t="shared" si="73"/>
        <v>6290090.696075215</v>
      </c>
      <c r="B1574" s="1" t="s">
        <v>2621</v>
      </c>
      <c r="C1574" s="274">
        <v>42486272</v>
      </c>
      <c r="D1574" s="1">
        <v>144105</v>
      </c>
      <c r="E1574" s="1">
        <v>4</v>
      </c>
      <c r="F1574" s="1" t="s">
        <v>4372</v>
      </c>
      <c r="G1574" s="275">
        <v>44426</v>
      </c>
      <c r="H1574" s="275">
        <v>45900</v>
      </c>
      <c r="I1574" s="1">
        <v>0</v>
      </c>
      <c r="J1574" s="1">
        <v>1</v>
      </c>
      <c r="K1574" s="1">
        <v>7</v>
      </c>
      <c r="L1574" s="1">
        <v>30</v>
      </c>
      <c r="M1574" s="1">
        <v>2</v>
      </c>
      <c r="N1574" s="1">
        <v>9</v>
      </c>
      <c r="O1574" s="1">
        <v>9.3800000000000008</v>
      </c>
      <c r="P1574" s="1">
        <v>15080015</v>
      </c>
      <c r="Q1574" s="1">
        <v>378161</v>
      </c>
      <c r="R1574" s="1">
        <v>13216710</v>
      </c>
      <c r="S1574" s="1">
        <v>0</v>
      </c>
      <c r="T1574" s="1">
        <v>0</v>
      </c>
      <c r="U1574" s="1">
        <v>0</v>
      </c>
      <c r="W1574" s="1">
        <v>0</v>
      </c>
      <c r="X1574" s="1">
        <v>0</v>
      </c>
      <c r="Y1574" s="1">
        <v>0</v>
      </c>
      <c r="AB1574" s="275">
        <v>44651</v>
      </c>
      <c r="AC1574" s="1">
        <v>1</v>
      </c>
      <c r="AD1574" s="1" t="s">
        <v>2623</v>
      </c>
      <c r="AE1574" s="1">
        <v>1</v>
      </c>
      <c r="AF1574" s="1">
        <v>30</v>
      </c>
      <c r="AG1574" s="1">
        <v>0</v>
      </c>
      <c r="AN1574" s="1">
        <v>1</v>
      </c>
      <c r="AO1574" s="1">
        <v>1</v>
      </c>
      <c r="AR1574" s="276">
        <v>783526.21</v>
      </c>
      <c r="AS1574" s="1" t="s">
        <v>2632</v>
      </c>
      <c r="AT1574" s="1">
        <v>0</v>
      </c>
      <c r="AU1574" s="1">
        <v>0</v>
      </c>
      <c r="AV1574" s="1" t="s">
        <v>2625</v>
      </c>
      <c r="AW1574" s="1" t="s">
        <v>2626</v>
      </c>
      <c r="AX1574" s="1">
        <v>5</v>
      </c>
      <c r="BC1574" s="1">
        <v>1</v>
      </c>
      <c r="BD1574" s="1">
        <v>7</v>
      </c>
      <c r="BE1574" s="1">
        <v>2</v>
      </c>
      <c r="BF1574" s="296">
        <v>6143093.0939247841</v>
      </c>
    </row>
    <row r="1575" spans="1:58" x14ac:dyDescent="0.3">
      <c r="A1575" s="273">
        <f t="shared" si="73"/>
        <v>16624043.127152281</v>
      </c>
      <c r="B1575" s="1" t="s">
        <v>2621</v>
      </c>
      <c r="C1575" s="274">
        <v>42486272</v>
      </c>
      <c r="D1575" s="1">
        <v>144105</v>
      </c>
      <c r="E1575" s="1">
        <v>3</v>
      </c>
      <c r="F1575" s="1" t="s">
        <v>5798</v>
      </c>
      <c r="G1575" s="275">
        <v>44580</v>
      </c>
      <c r="H1575" s="275">
        <v>46418</v>
      </c>
      <c r="I1575" s="1">
        <v>0</v>
      </c>
      <c r="J1575" s="1">
        <v>1</v>
      </c>
      <c r="K1575" s="1">
        <v>2</v>
      </c>
      <c r="L1575" s="1">
        <v>30</v>
      </c>
      <c r="M1575" s="1">
        <v>2</v>
      </c>
      <c r="N1575" s="1">
        <v>10</v>
      </c>
      <c r="O1575" s="1">
        <v>10.48</v>
      </c>
      <c r="P1575" s="1">
        <v>35849736</v>
      </c>
      <c r="Q1575" s="1">
        <v>768992</v>
      </c>
      <c r="R1575" s="1">
        <v>34929903</v>
      </c>
      <c r="S1575" s="1">
        <v>0</v>
      </c>
      <c r="T1575" s="1">
        <v>0</v>
      </c>
      <c r="U1575" s="1">
        <v>0</v>
      </c>
      <c r="W1575" s="1">
        <v>0</v>
      </c>
      <c r="X1575" s="1">
        <v>0</v>
      </c>
      <c r="Y1575" s="1">
        <v>0</v>
      </c>
      <c r="AB1575" s="275">
        <v>44651</v>
      </c>
      <c r="AC1575" s="1">
        <v>1</v>
      </c>
      <c r="AD1575" s="1" t="s">
        <v>2623</v>
      </c>
      <c r="AE1575" s="1">
        <v>1</v>
      </c>
      <c r="AF1575" s="1">
        <v>30</v>
      </c>
      <c r="AG1575" s="1">
        <v>0</v>
      </c>
      <c r="AN1575" s="1">
        <v>1</v>
      </c>
      <c r="AO1575" s="1">
        <v>1</v>
      </c>
      <c r="AP1575" s="1">
        <v>44580</v>
      </c>
      <c r="AQ1575" s="1" t="s">
        <v>2629</v>
      </c>
      <c r="AR1575" s="276">
        <v>2070530.06</v>
      </c>
      <c r="AS1575" s="1" t="s">
        <v>2624</v>
      </c>
      <c r="AT1575" s="1">
        <v>0</v>
      </c>
      <c r="AU1575" s="1">
        <v>0</v>
      </c>
      <c r="AV1575" s="1" t="s">
        <v>2625</v>
      </c>
      <c r="AW1575" s="1" t="s">
        <v>2626</v>
      </c>
      <c r="AX1575" s="1">
        <v>5</v>
      </c>
      <c r="BC1575" s="1">
        <v>1</v>
      </c>
      <c r="BD1575" s="1">
        <v>7</v>
      </c>
      <c r="BE1575" s="1">
        <v>2</v>
      </c>
      <c r="BF1575" s="296">
        <v>16235329.81284772</v>
      </c>
    </row>
    <row r="1576" spans="1:58" x14ac:dyDescent="0.3">
      <c r="A1576" s="273">
        <f t="shared" si="73"/>
        <v>45404.401391016887</v>
      </c>
      <c r="B1576" s="1" t="s">
        <v>2621</v>
      </c>
      <c r="C1576" s="274">
        <v>42486272</v>
      </c>
      <c r="D1576" s="1">
        <v>144205</v>
      </c>
      <c r="E1576" s="1">
        <v>4</v>
      </c>
      <c r="F1576" s="1" t="s">
        <v>3117</v>
      </c>
      <c r="G1576" s="275">
        <v>43755</v>
      </c>
      <c r="H1576" s="275">
        <v>44865</v>
      </c>
      <c r="I1576" s="1">
        <v>0</v>
      </c>
      <c r="J1576" s="1">
        <v>1</v>
      </c>
      <c r="K1576" s="1">
        <v>29</v>
      </c>
      <c r="L1576" s="1">
        <v>30</v>
      </c>
      <c r="M1576" s="1">
        <v>2</v>
      </c>
      <c r="N1576" s="1">
        <v>18</v>
      </c>
      <c r="O1576" s="1">
        <v>19.559999999999999</v>
      </c>
      <c r="P1576" s="1">
        <v>400000</v>
      </c>
      <c r="Q1576" s="1">
        <v>14461</v>
      </c>
      <c r="R1576" s="1">
        <v>95415</v>
      </c>
      <c r="S1576" s="1">
        <v>0</v>
      </c>
      <c r="T1576" s="1">
        <v>0</v>
      </c>
      <c r="U1576" s="1">
        <v>0</v>
      </c>
      <c r="W1576" s="1">
        <v>0</v>
      </c>
      <c r="X1576" s="1">
        <v>0</v>
      </c>
      <c r="Y1576" s="1">
        <v>0</v>
      </c>
      <c r="AB1576" s="275">
        <v>44651</v>
      </c>
      <c r="AC1576" s="1">
        <v>1</v>
      </c>
      <c r="AD1576" s="1" t="s">
        <v>2623</v>
      </c>
      <c r="AE1576" s="1">
        <v>1</v>
      </c>
      <c r="AF1576" s="1">
        <v>30</v>
      </c>
      <c r="AG1576" s="1">
        <v>0</v>
      </c>
      <c r="AN1576" s="1">
        <v>1</v>
      </c>
      <c r="AO1576" s="1">
        <v>1</v>
      </c>
      <c r="AR1576" s="276">
        <v>5661.95</v>
      </c>
      <c r="AS1576" s="1" t="s">
        <v>2657</v>
      </c>
      <c r="AT1576" s="1">
        <v>0</v>
      </c>
      <c r="AU1576" s="1">
        <v>0</v>
      </c>
      <c r="AX1576" s="1">
        <v>5</v>
      </c>
      <c r="BC1576" s="1">
        <v>1</v>
      </c>
      <c r="BD1576" s="1">
        <v>7</v>
      </c>
      <c r="BE1576" s="1">
        <v>2</v>
      </c>
      <c r="BF1576" s="296">
        <v>44348.648608983116</v>
      </c>
    </row>
    <row r="1577" spans="1:58" x14ac:dyDescent="0.3">
      <c r="A1577" s="273">
        <f t="shared" si="73"/>
        <v>19654.427331390751</v>
      </c>
      <c r="B1577" s="1" t="s">
        <v>2621</v>
      </c>
      <c r="C1577" s="274">
        <v>42486272</v>
      </c>
      <c r="D1577" s="1">
        <v>144205</v>
      </c>
      <c r="E1577" s="1">
        <v>4</v>
      </c>
      <c r="F1577" s="1" t="s">
        <v>3118</v>
      </c>
      <c r="G1577" s="275">
        <v>43755</v>
      </c>
      <c r="H1577" s="275">
        <v>44865</v>
      </c>
      <c r="I1577" s="1">
        <v>0</v>
      </c>
      <c r="J1577" s="1">
        <v>1</v>
      </c>
      <c r="K1577" s="1">
        <v>29</v>
      </c>
      <c r="L1577" s="1">
        <v>30</v>
      </c>
      <c r="M1577" s="1">
        <v>2</v>
      </c>
      <c r="N1577" s="1">
        <v>18</v>
      </c>
      <c r="O1577" s="1">
        <v>19.559999999999999</v>
      </c>
      <c r="P1577" s="1">
        <v>174400</v>
      </c>
      <c r="Q1577" s="1">
        <v>6305</v>
      </c>
      <c r="R1577" s="1">
        <v>41606</v>
      </c>
      <c r="S1577" s="1">
        <v>0</v>
      </c>
      <c r="T1577" s="1">
        <v>0</v>
      </c>
      <c r="U1577" s="1">
        <v>0</v>
      </c>
      <c r="W1577" s="1">
        <v>0</v>
      </c>
      <c r="X1577" s="1">
        <v>0</v>
      </c>
      <c r="Y1577" s="1">
        <v>0</v>
      </c>
      <c r="AB1577" s="275">
        <v>44651</v>
      </c>
      <c r="AC1577" s="1">
        <v>1</v>
      </c>
      <c r="AD1577" s="1" t="s">
        <v>2623</v>
      </c>
      <c r="AE1577" s="1">
        <v>1</v>
      </c>
      <c r="AF1577" s="1">
        <v>30</v>
      </c>
      <c r="AG1577" s="1">
        <v>0</v>
      </c>
      <c r="AN1577" s="1">
        <v>1</v>
      </c>
      <c r="AO1577" s="1">
        <v>1</v>
      </c>
      <c r="AR1577" s="276">
        <v>2613.21</v>
      </c>
      <c r="AS1577" s="1" t="s">
        <v>2657</v>
      </c>
      <c r="AT1577" s="1">
        <v>0</v>
      </c>
      <c r="AU1577" s="1">
        <v>0</v>
      </c>
      <c r="AX1577" s="1">
        <v>5</v>
      </c>
      <c r="BC1577" s="1">
        <v>1</v>
      </c>
      <c r="BD1577" s="1">
        <v>7</v>
      </c>
      <c r="BE1577" s="1">
        <v>2</v>
      </c>
      <c r="BF1577" s="296">
        <v>19338.36266860925</v>
      </c>
    </row>
    <row r="1578" spans="1:58" x14ac:dyDescent="0.3">
      <c r="A1578" s="273">
        <f t="shared" si="73"/>
        <v>1486179.2072141648</v>
      </c>
      <c r="B1578" s="1" t="s">
        <v>2621</v>
      </c>
      <c r="C1578" s="274">
        <v>42486272</v>
      </c>
      <c r="D1578" s="1">
        <v>144205</v>
      </c>
      <c r="E1578" s="1">
        <v>4</v>
      </c>
      <c r="F1578" s="1" t="s">
        <v>3119</v>
      </c>
      <c r="G1578" s="275">
        <v>43755</v>
      </c>
      <c r="H1578" s="275">
        <v>44865</v>
      </c>
      <c r="I1578" s="1">
        <v>0</v>
      </c>
      <c r="J1578" s="1">
        <v>1</v>
      </c>
      <c r="K1578" s="1">
        <v>29</v>
      </c>
      <c r="L1578" s="1">
        <v>30</v>
      </c>
      <c r="M1578" s="1">
        <v>2</v>
      </c>
      <c r="N1578" s="1">
        <v>11.04</v>
      </c>
      <c r="O1578" s="1">
        <v>11.61</v>
      </c>
      <c r="P1578" s="1">
        <v>14123914</v>
      </c>
      <c r="Q1578" s="1">
        <v>510613</v>
      </c>
      <c r="R1578" s="1">
        <v>3122708</v>
      </c>
      <c r="S1578" s="1">
        <v>0</v>
      </c>
      <c r="T1578" s="1">
        <v>0</v>
      </c>
      <c r="U1578" s="1">
        <v>0</v>
      </c>
      <c r="W1578" s="1">
        <v>0</v>
      </c>
      <c r="X1578" s="1">
        <v>0</v>
      </c>
      <c r="Y1578" s="1">
        <v>0</v>
      </c>
      <c r="AB1578" s="275">
        <v>44651</v>
      </c>
      <c r="AC1578" s="1">
        <v>1</v>
      </c>
      <c r="AD1578" s="1" t="s">
        <v>2623</v>
      </c>
      <c r="AE1578" s="1">
        <v>1</v>
      </c>
      <c r="AF1578" s="1">
        <v>30</v>
      </c>
      <c r="AG1578" s="1">
        <v>0</v>
      </c>
      <c r="AN1578" s="1">
        <v>1</v>
      </c>
      <c r="AO1578" s="1">
        <v>1</v>
      </c>
      <c r="AR1578" s="276">
        <v>185102.07999999999</v>
      </c>
      <c r="AS1578" s="1" t="s">
        <v>2657</v>
      </c>
      <c r="AT1578" s="1">
        <v>0</v>
      </c>
      <c r="AU1578" s="1">
        <v>0</v>
      </c>
      <c r="AX1578" s="1">
        <v>5</v>
      </c>
      <c r="BC1578" s="1">
        <v>1</v>
      </c>
      <c r="BD1578" s="1">
        <v>7</v>
      </c>
      <c r="BE1578" s="1">
        <v>2</v>
      </c>
      <c r="BF1578" s="296">
        <v>1451426.7127858351</v>
      </c>
    </row>
    <row r="1579" spans="1:58" x14ac:dyDescent="0.3">
      <c r="A1579" s="273">
        <f t="shared" si="73"/>
        <v>22927.726132496016</v>
      </c>
      <c r="B1579" s="1" t="s">
        <v>2621</v>
      </c>
      <c r="C1579" s="274">
        <v>42486272</v>
      </c>
      <c r="D1579" s="1">
        <v>144205</v>
      </c>
      <c r="E1579" s="1">
        <v>4</v>
      </c>
      <c r="F1579" s="1" t="s">
        <v>3120</v>
      </c>
      <c r="G1579" s="275">
        <v>43755</v>
      </c>
      <c r="H1579" s="275">
        <v>44865</v>
      </c>
      <c r="I1579" s="1">
        <v>0</v>
      </c>
      <c r="J1579" s="1">
        <v>1</v>
      </c>
      <c r="K1579" s="1">
        <v>29</v>
      </c>
      <c r="L1579" s="1">
        <v>30</v>
      </c>
      <c r="M1579" s="1">
        <v>2</v>
      </c>
      <c r="N1579" s="1">
        <v>18</v>
      </c>
      <c r="O1579" s="1">
        <v>19.559999999999999</v>
      </c>
      <c r="P1579" s="1">
        <v>200000</v>
      </c>
      <c r="Q1579" s="1">
        <v>7230</v>
      </c>
      <c r="R1579" s="1">
        <v>47722</v>
      </c>
      <c r="S1579" s="1">
        <v>0</v>
      </c>
      <c r="T1579" s="1">
        <v>0</v>
      </c>
      <c r="U1579" s="1">
        <v>0</v>
      </c>
      <c r="W1579" s="1">
        <v>0</v>
      </c>
      <c r="X1579" s="1">
        <v>0</v>
      </c>
      <c r="Y1579" s="1">
        <v>0</v>
      </c>
      <c r="AB1579" s="275">
        <v>44651</v>
      </c>
      <c r="AC1579" s="1">
        <v>1</v>
      </c>
      <c r="AD1579" s="1" t="s">
        <v>2623</v>
      </c>
      <c r="AE1579" s="1">
        <v>1</v>
      </c>
      <c r="AF1579" s="1">
        <v>30</v>
      </c>
      <c r="AG1579" s="1">
        <v>0</v>
      </c>
      <c r="AN1579" s="1">
        <v>1</v>
      </c>
      <c r="AO1579" s="1">
        <v>1</v>
      </c>
      <c r="AR1579" s="276">
        <v>2613.21</v>
      </c>
      <c r="AS1579" s="1" t="s">
        <v>2657</v>
      </c>
      <c r="AT1579" s="1">
        <v>0</v>
      </c>
      <c r="AU1579" s="1">
        <v>0</v>
      </c>
      <c r="AX1579" s="1">
        <v>5</v>
      </c>
      <c r="BC1579" s="1">
        <v>1</v>
      </c>
      <c r="BD1579" s="1">
        <v>7</v>
      </c>
      <c r="BE1579" s="1">
        <v>2</v>
      </c>
      <c r="BF1579" s="296">
        <v>22181.063867503985</v>
      </c>
    </row>
    <row r="1580" spans="1:58" x14ac:dyDescent="0.3">
      <c r="A1580" s="273">
        <f t="shared" si="73"/>
        <v>2226469.6440420076</v>
      </c>
      <c r="B1580" s="1" t="s">
        <v>2621</v>
      </c>
      <c r="C1580" s="274">
        <v>42486272</v>
      </c>
      <c r="D1580" s="1">
        <v>144205</v>
      </c>
      <c r="E1580" s="1">
        <v>4</v>
      </c>
      <c r="F1580" s="1" t="s">
        <v>5260</v>
      </c>
      <c r="G1580" s="275">
        <v>44544</v>
      </c>
      <c r="H1580" s="275">
        <v>45657</v>
      </c>
      <c r="I1580" s="1">
        <v>0</v>
      </c>
      <c r="J1580" s="1">
        <v>1</v>
      </c>
      <c r="K1580" s="1">
        <v>3</v>
      </c>
      <c r="L1580" s="1">
        <v>30</v>
      </c>
      <c r="M1580" s="1">
        <v>2</v>
      </c>
      <c r="N1580" s="1">
        <v>17.690000000000001</v>
      </c>
      <c r="O1580" s="1">
        <v>19.2</v>
      </c>
      <c r="P1580" s="1">
        <v>5000000</v>
      </c>
      <c r="Q1580" s="1">
        <v>181021</v>
      </c>
      <c r="R1580" s="1">
        <v>4678425</v>
      </c>
      <c r="S1580" s="1">
        <v>0</v>
      </c>
      <c r="T1580" s="1">
        <v>0</v>
      </c>
      <c r="U1580" s="1">
        <v>0</v>
      </c>
      <c r="W1580" s="1">
        <v>0</v>
      </c>
      <c r="X1580" s="1">
        <v>0</v>
      </c>
      <c r="Y1580" s="1">
        <v>0</v>
      </c>
      <c r="AB1580" s="275">
        <v>44651</v>
      </c>
      <c r="AC1580" s="1">
        <v>1</v>
      </c>
      <c r="AD1580" s="1" t="s">
        <v>2623</v>
      </c>
      <c r="AE1580" s="1">
        <v>1</v>
      </c>
      <c r="AF1580" s="1">
        <v>30</v>
      </c>
      <c r="AG1580" s="1">
        <v>0</v>
      </c>
      <c r="AN1580" s="1">
        <v>1</v>
      </c>
      <c r="AO1580" s="1">
        <v>1</v>
      </c>
      <c r="AR1580" s="276">
        <v>277435.34999999998</v>
      </c>
      <c r="AS1580" s="1" t="s">
        <v>2657</v>
      </c>
      <c r="AT1580" s="1">
        <v>0</v>
      </c>
      <c r="AU1580" s="1">
        <v>0</v>
      </c>
      <c r="AX1580" s="1">
        <v>5</v>
      </c>
      <c r="BC1580" s="1">
        <v>1</v>
      </c>
      <c r="BD1580" s="1">
        <v>7</v>
      </c>
      <c r="BE1580" s="1">
        <v>2</v>
      </c>
      <c r="BF1580" s="296">
        <v>2174520.0059579927</v>
      </c>
    </row>
    <row r="1581" spans="1:58" x14ac:dyDescent="0.3">
      <c r="A1581" s="273">
        <f t="shared" si="73"/>
        <v>1427909.6626023226</v>
      </c>
      <c r="B1581" s="1" t="s">
        <v>2621</v>
      </c>
      <c r="C1581" s="274">
        <v>42486272</v>
      </c>
      <c r="D1581" s="1">
        <v>144205</v>
      </c>
      <c r="E1581" s="1">
        <v>4</v>
      </c>
      <c r="F1581" s="1" t="s">
        <v>6281</v>
      </c>
      <c r="G1581" s="275">
        <v>44638</v>
      </c>
      <c r="H1581" s="275">
        <v>45747</v>
      </c>
      <c r="I1581" s="1">
        <v>0</v>
      </c>
      <c r="J1581" s="1">
        <v>1</v>
      </c>
      <c r="K1581" s="1">
        <v>0</v>
      </c>
      <c r="L1581" s="1">
        <v>30</v>
      </c>
      <c r="M1581" s="1">
        <v>2</v>
      </c>
      <c r="N1581" s="1">
        <v>17.690000000000001</v>
      </c>
      <c r="O1581" s="1">
        <v>19.2</v>
      </c>
      <c r="P1581" s="1">
        <v>3000000</v>
      </c>
      <c r="Q1581" s="1">
        <v>108613</v>
      </c>
      <c r="R1581" s="1">
        <v>3000000</v>
      </c>
      <c r="S1581" s="1">
        <v>17700</v>
      </c>
      <c r="T1581" s="1">
        <v>0</v>
      </c>
      <c r="U1581" s="1">
        <v>0</v>
      </c>
      <c r="W1581" s="1">
        <v>0</v>
      </c>
      <c r="X1581" s="1">
        <v>0</v>
      </c>
      <c r="Y1581" s="1">
        <v>0</v>
      </c>
      <c r="AB1581" s="275">
        <v>44638</v>
      </c>
      <c r="AC1581" s="1">
        <v>1</v>
      </c>
      <c r="AD1581" s="1" t="s">
        <v>2623</v>
      </c>
      <c r="AE1581" s="1">
        <v>1</v>
      </c>
      <c r="AF1581" s="1">
        <v>30</v>
      </c>
      <c r="AG1581" s="1">
        <v>0</v>
      </c>
      <c r="AN1581" s="1">
        <v>1</v>
      </c>
      <c r="AO1581" s="1">
        <v>1</v>
      </c>
      <c r="AR1581" s="276">
        <v>177697.99</v>
      </c>
      <c r="AS1581" s="1" t="s">
        <v>2657</v>
      </c>
      <c r="AT1581" s="1">
        <v>0</v>
      </c>
      <c r="AU1581" s="1">
        <v>0</v>
      </c>
      <c r="AX1581" s="1">
        <v>5</v>
      </c>
      <c r="BC1581" s="1">
        <v>1</v>
      </c>
      <c r="BD1581" s="1">
        <v>7</v>
      </c>
      <c r="BE1581" s="1">
        <v>2</v>
      </c>
      <c r="BF1581" s="296">
        <v>1394392.3473976771</v>
      </c>
    </row>
    <row r="1582" spans="1:58" x14ac:dyDescent="0.3">
      <c r="A1582" s="273">
        <f t="shared" si="73"/>
        <v>87888245</v>
      </c>
      <c r="B1582" s="1" t="s">
        <v>2621</v>
      </c>
      <c r="C1582" s="274">
        <v>42486794</v>
      </c>
      <c r="D1582" s="1">
        <v>141105</v>
      </c>
      <c r="E1582" s="1">
        <v>3</v>
      </c>
      <c r="F1582" s="1" t="s">
        <v>4812</v>
      </c>
      <c r="G1582" s="275">
        <v>44405</v>
      </c>
      <c r="H1582" s="275">
        <v>47149</v>
      </c>
      <c r="I1582" s="1">
        <v>1</v>
      </c>
      <c r="J1582" s="1">
        <v>1</v>
      </c>
      <c r="K1582" s="1">
        <v>8</v>
      </c>
      <c r="L1582" s="1">
        <v>30</v>
      </c>
      <c r="M1582" s="1">
        <v>2</v>
      </c>
      <c r="N1582" s="1">
        <v>9.5399999999999991</v>
      </c>
      <c r="O1582" s="1">
        <v>9.9700000000000006</v>
      </c>
      <c r="P1582" s="1">
        <v>123406919</v>
      </c>
      <c r="Q1582" s="1">
        <v>1660112</v>
      </c>
      <c r="R1582" s="1">
        <v>116113180</v>
      </c>
      <c r="S1582" s="1">
        <v>0</v>
      </c>
      <c r="T1582" s="1">
        <v>0</v>
      </c>
      <c r="U1582" s="1">
        <v>374571220</v>
      </c>
      <c r="V1582" s="1">
        <v>44267</v>
      </c>
      <c r="W1582" s="1">
        <v>0</v>
      </c>
      <c r="X1582" s="1">
        <v>0</v>
      </c>
      <c r="Y1582" s="1">
        <v>0</v>
      </c>
      <c r="Z1582" s="1" t="s">
        <v>5679</v>
      </c>
      <c r="AA1582" s="1" t="s">
        <v>2807</v>
      </c>
      <c r="AB1582" s="275">
        <v>44651</v>
      </c>
      <c r="AC1582" s="1">
        <v>2</v>
      </c>
      <c r="AD1582" s="1" t="s">
        <v>2623</v>
      </c>
      <c r="AE1582" s="1">
        <v>1</v>
      </c>
      <c r="AF1582" s="1">
        <v>30</v>
      </c>
      <c r="AG1582" s="1">
        <v>672</v>
      </c>
      <c r="AN1582" s="1">
        <v>1</v>
      </c>
      <c r="AO1582" s="1">
        <v>1</v>
      </c>
      <c r="AP1582" s="1">
        <v>44405</v>
      </c>
      <c r="AQ1582" s="1" t="s">
        <v>2629</v>
      </c>
      <c r="AR1582" s="276">
        <v>3111251</v>
      </c>
      <c r="AS1582" s="1" t="s">
        <v>2624</v>
      </c>
      <c r="AT1582" s="1">
        <v>0</v>
      </c>
      <c r="AU1582" s="1">
        <v>0</v>
      </c>
      <c r="AV1582" s="1" t="s">
        <v>2625</v>
      </c>
      <c r="AW1582" s="1" t="s">
        <v>2626</v>
      </c>
      <c r="AX1582" s="1">
        <v>5</v>
      </c>
      <c r="BC1582" s="1">
        <v>1</v>
      </c>
      <c r="BD1582" s="1">
        <v>7</v>
      </c>
      <c r="BE1582" s="1">
        <v>2</v>
      </c>
      <c r="BF1582" s="296">
        <v>25113684</v>
      </c>
    </row>
    <row r="1583" spans="1:58" x14ac:dyDescent="0.3">
      <c r="A1583" s="273">
        <f t="shared" si="73"/>
        <v>1703784.3220016633</v>
      </c>
      <c r="B1583" s="1" t="s">
        <v>2621</v>
      </c>
      <c r="C1583" s="274">
        <v>42486986</v>
      </c>
      <c r="D1583" s="1">
        <v>144205</v>
      </c>
      <c r="E1583" s="1">
        <v>4</v>
      </c>
      <c r="F1583" s="1" t="s">
        <v>6250</v>
      </c>
      <c r="G1583" s="275">
        <v>44579</v>
      </c>
      <c r="H1583" s="275">
        <v>44742</v>
      </c>
      <c r="I1583" s="1">
        <v>0</v>
      </c>
      <c r="J1583" s="1">
        <v>1</v>
      </c>
      <c r="K1583" s="1">
        <v>0</v>
      </c>
      <c r="L1583" s="1">
        <v>150</v>
      </c>
      <c r="M1583" s="1">
        <v>2</v>
      </c>
      <c r="N1583" s="1">
        <v>19.5</v>
      </c>
      <c r="O1583" s="1">
        <v>20.62</v>
      </c>
      <c r="P1583" s="1">
        <v>5039078</v>
      </c>
      <c r="Q1583" s="1">
        <v>5457075</v>
      </c>
      <c r="R1583" s="1">
        <v>5039078</v>
      </c>
      <c r="S1583" s="1">
        <v>163810</v>
      </c>
      <c r="T1583" s="1">
        <v>0</v>
      </c>
      <c r="U1583" s="1">
        <v>0</v>
      </c>
      <c r="V1583" s="275"/>
      <c r="W1583" s="1">
        <v>0</v>
      </c>
      <c r="X1583" s="1">
        <v>0</v>
      </c>
      <c r="Y1583" s="1">
        <v>0</v>
      </c>
      <c r="AB1583" s="275">
        <v>44579</v>
      </c>
      <c r="AC1583" s="1">
        <v>1</v>
      </c>
      <c r="AD1583" s="1" t="s">
        <v>2623</v>
      </c>
      <c r="AE1583" s="1">
        <v>1</v>
      </c>
      <c r="AF1583" s="1">
        <v>150</v>
      </c>
      <c r="AG1583" s="1">
        <v>0</v>
      </c>
      <c r="AN1583" s="1">
        <v>1</v>
      </c>
      <c r="AO1583" s="1">
        <v>1</v>
      </c>
      <c r="AP1583" s="275"/>
      <c r="AR1583" s="276">
        <v>1981567.98</v>
      </c>
      <c r="AS1583" s="1" t="s">
        <v>2632</v>
      </c>
      <c r="AT1583" s="1">
        <v>0</v>
      </c>
      <c r="AU1583" s="1">
        <v>0</v>
      </c>
      <c r="AX1583" s="1">
        <v>5</v>
      </c>
      <c r="BC1583" s="1">
        <v>1</v>
      </c>
      <c r="BD1583" s="1">
        <v>7</v>
      </c>
      <c r="BE1583" s="1">
        <v>2</v>
      </c>
      <c r="BF1583" s="296">
        <v>1353725.6979983367</v>
      </c>
    </row>
    <row r="1584" spans="1:58" x14ac:dyDescent="0.3">
      <c r="A1584" s="273">
        <f t="shared" si="73"/>
        <v>547212.67799833661</v>
      </c>
      <c r="B1584" s="1" t="s">
        <v>2621</v>
      </c>
      <c r="C1584" s="274">
        <v>42486986</v>
      </c>
      <c r="D1584" s="1">
        <v>144205</v>
      </c>
      <c r="E1584" s="1">
        <v>4</v>
      </c>
      <c r="F1584" s="1" t="s">
        <v>6251</v>
      </c>
      <c r="G1584" s="275">
        <v>44579</v>
      </c>
      <c r="H1584" s="275">
        <v>44773</v>
      </c>
      <c r="I1584" s="1">
        <v>0</v>
      </c>
      <c r="J1584" s="1">
        <v>1</v>
      </c>
      <c r="K1584" s="1">
        <v>0</v>
      </c>
      <c r="L1584" s="1">
        <v>180</v>
      </c>
      <c r="M1584" s="1">
        <v>2</v>
      </c>
      <c r="N1584" s="1">
        <v>19.649999999999999</v>
      </c>
      <c r="O1584" s="1">
        <v>20.62</v>
      </c>
      <c r="P1584" s="1">
        <v>1618435</v>
      </c>
      <c r="Q1584" s="1">
        <v>1780793</v>
      </c>
      <c r="R1584" s="1">
        <v>1618435</v>
      </c>
      <c r="S1584" s="1">
        <v>53031</v>
      </c>
      <c r="T1584" s="1">
        <v>0</v>
      </c>
      <c r="U1584" s="1">
        <v>0</v>
      </c>
      <c r="W1584" s="1">
        <v>0</v>
      </c>
      <c r="X1584" s="1">
        <v>0</v>
      </c>
      <c r="Y1584" s="1">
        <v>0</v>
      </c>
      <c r="AB1584" s="275">
        <v>44579</v>
      </c>
      <c r="AC1584" s="1">
        <v>1</v>
      </c>
      <c r="AD1584" s="1" t="s">
        <v>2623</v>
      </c>
      <c r="AE1584" s="1">
        <v>1</v>
      </c>
      <c r="AF1584" s="1">
        <v>180</v>
      </c>
      <c r="AG1584" s="1">
        <v>0</v>
      </c>
      <c r="AN1584" s="1">
        <v>1</v>
      </c>
      <c r="AO1584" s="1">
        <v>1</v>
      </c>
      <c r="AR1584" s="276">
        <v>636437.02</v>
      </c>
      <c r="AS1584" s="1" t="s">
        <v>2632</v>
      </c>
      <c r="AT1584" s="1">
        <v>0</v>
      </c>
      <c r="AU1584" s="1">
        <v>0</v>
      </c>
      <c r="AX1584" s="1">
        <v>5</v>
      </c>
      <c r="BC1584" s="1">
        <v>1</v>
      </c>
      <c r="BD1584" s="1">
        <v>7</v>
      </c>
      <c r="BE1584" s="1">
        <v>2</v>
      </c>
      <c r="BF1584" s="296">
        <v>434785.30200166337</v>
      </c>
    </row>
    <row r="1585" spans="1:58" x14ac:dyDescent="0.3">
      <c r="A1585" s="273">
        <f t="shared" si="73"/>
        <v>40453690.725271493</v>
      </c>
      <c r="B1585" s="1" t="s">
        <v>2621</v>
      </c>
      <c r="C1585" s="274">
        <v>42487660</v>
      </c>
      <c r="D1585" s="1">
        <v>144105</v>
      </c>
      <c r="E1585" s="1">
        <v>4</v>
      </c>
      <c r="F1585" s="1" t="s">
        <v>4500</v>
      </c>
      <c r="G1585" s="275">
        <v>44368</v>
      </c>
      <c r="H1585" s="275">
        <v>46203</v>
      </c>
      <c r="I1585" s="1">
        <v>0</v>
      </c>
      <c r="J1585" s="1">
        <v>1</v>
      </c>
      <c r="K1585" s="1">
        <v>9</v>
      </c>
      <c r="L1585" s="1">
        <v>30</v>
      </c>
      <c r="M1585" s="1">
        <v>2</v>
      </c>
      <c r="N1585" s="1">
        <v>9</v>
      </c>
      <c r="O1585" s="1">
        <v>9.3800000000000008</v>
      </c>
      <c r="P1585" s="1">
        <v>51446068</v>
      </c>
      <c r="Q1585" s="1">
        <v>1078031</v>
      </c>
      <c r="R1585" s="1">
        <v>45178062</v>
      </c>
      <c r="S1585" s="1">
        <v>0</v>
      </c>
      <c r="T1585" s="1">
        <v>0</v>
      </c>
      <c r="U1585" s="1">
        <v>0</v>
      </c>
      <c r="W1585" s="1">
        <v>0</v>
      </c>
      <c r="X1585" s="1">
        <v>0</v>
      </c>
      <c r="Y1585" s="1">
        <v>0</v>
      </c>
      <c r="AB1585" s="275">
        <v>44651</v>
      </c>
      <c r="AC1585" s="1">
        <v>1</v>
      </c>
      <c r="AD1585" s="1" t="s">
        <v>2623</v>
      </c>
      <c r="AE1585" s="1">
        <v>1</v>
      </c>
      <c r="AF1585" s="1">
        <v>30</v>
      </c>
      <c r="AG1585" s="1">
        <v>0</v>
      </c>
      <c r="AN1585" s="1">
        <v>1</v>
      </c>
      <c r="AO1585" s="1">
        <v>1</v>
      </c>
      <c r="AR1585" s="276">
        <v>590567.68999999994</v>
      </c>
      <c r="AS1585" s="1" t="s">
        <v>2624</v>
      </c>
      <c r="AT1585" s="1">
        <v>0</v>
      </c>
      <c r="AU1585" s="1">
        <v>0</v>
      </c>
      <c r="AV1585" s="1" t="s">
        <v>2625</v>
      </c>
      <c r="AW1585" s="1" t="s">
        <v>2626</v>
      </c>
      <c r="AX1585" s="1">
        <v>5</v>
      </c>
      <c r="BC1585" s="1">
        <v>1</v>
      </c>
      <c r="BD1585" s="1">
        <v>7</v>
      </c>
      <c r="BE1585" s="1">
        <v>2</v>
      </c>
      <c r="BF1585" s="296">
        <v>4133803.5847285101</v>
      </c>
    </row>
    <row r="1586" spans="1:58" x14ac:dyDescent="0.3">
      <c r="A1586" s="273">
        <f t="shared" si="73"/>
        <v>8954305.2747285105</v>
      </c>
      <c r="B1586" s="1" t="s">
        <v>2621</v>
      </c>
      <c r="C1586" s="274">
        <v>42487660</v>
      </c>
      <c r="D1586" s="1">
        <v>144205</v>
      </c>
      <c r="E1586" s="1">
        <v>4</v>
      </c>
      <c r="F1586" s="1" t="s">
        <v>6544</v>
      </c>
      <c r="G1586" s="275">
        <v>44634</v>
      </c>
      <c r="H1586" s="275">
        <v>45747</v>
      </c>
      <c r="I1586" s="1">
        <v>0</v>
      </c>
      <c r="J1586" s="1">
        <v>1</v>
      </c>
      <c r="K1586" s="1">
        <v>0</v>
      </c>
      <c r="L1586" s="1">
        <v>30</v>
      </c>
      <c r="M1586" s="1">
        <v>2</v>
      </c>
      <c r="N1586" s="1">
        <v>10.19</v>
      </c>
      <c r="O1586" s="1">
        <v>10.69</v>
      </c>
      <c r="P1586" s="1">
        <v>10000000</v>
      </c>
      <c r="Q1586" s="1">
        <v>325511</v>
      </c>
      <c r="R1586" s="1">
        <v>10000000</v>
      </c>
      <c r="S1586" s="1">
        <v>45333</v>
      </c>
      <c r="T1586" s="1">
        <v>0</v>
      </c>
      <c r="U1586" s="1">
        <v>0</v>
      </c>
      <c r="W1586" s="1">
        <v>0</v>
      </c>
      <c r="X1586" s="1">
        <v>0</v>
      </c>
      <c r="Y1586" s="1">
        <v>0</v>
      </c>
      <c r="AB1586" s="275">
        <v>44634</v>
      </c>
      <c r="AC1586" s="1">
        <v>1</v>
      </c>
      <c r="AD1586" s="1" t="s">
        <v>2623</v>
      </c>
      <c r="AE1586" s="1">
        <v>1</v>
      </c>
      <c r="AF1586" s="1">
        <v>30</v>
      </c>
      <c r="AG1586" s="1">
        <v>0</v>
      </c>
      <c r="AN1586" s="1">
        <v>1</v>
      </c>
      <c r="AO1586" s="1">
        <v>1</v>
      </c>
      <c r="AR1586" s="276">
        <v>130692.31</v>
      </c>
      <c r="AS1586" s="1" t="s">
        <v>2657</v>
      </c>
      <c r="AT1586" s="1">
        <v>0</v>
      </c>
      <c r="AU1586" s="1">
        <v>0</v>
      </c>
      <c r="AX1586" s="1">
        <v>5</v>
      </c>
      <c r="BC1586" s="1">
        <v>1</v>
      </c>
      <c r="BD1586" s="1">
        <v>7</v>
      </c>
      <c r="BE1586" s="1">
        <v>2</v>
      </c>
      <c r="BF1586" s="296">
        <v>915002.41527148953</v>
      </c>
    </row>
    <row r="1587" spans="1:58" x14ac:dyDescent="0.3">
      <c r="A1587" s="273">
        <f t="shared" si="73"/>
        <v>0</v>
      </c>
      <c r="B1587" s="1" t="s">
        <v>2621</v>
      </c>
      <c r="C1587" s="274">
        <v>42487668</v>
      </c>
      <c r="D1587" s="1">
        <v>144105</v>
      </c>
      <c r="E1587" s="1">
        <v>3</v>
      </c>
      <c r="F1587" s="1" t="s">
        <v>2763</v>
      </c>
      <c r="G1587" s="275">
        <v>43704</v>
      </c>
      <c r="H1587" s="275">
        <v>44804</v>
      </c>
      <c r="I1587" s="1">
        <v>0</v>
      </c>
      <c r="J1587" s="1">
        <v>1</v>
      </c>
      <c r="K1587" s="1">
        <v>36</v>
      </c>
      <c r="L1587" s="1">
        <v>30</v>
      </c>
      <c r="M1587" s="1">
        <v>2</v>
      </c>
      <c r="N1587" s="1">
        <v>5.99</v>
      </c>
      <c r="O1587" s="1">
        <v>6.16</v>
      </c>
      <c r="P1587" s="1">
        <v>10043120</v>
      </c>
      <c r="Q1587" s="1">
        <v>222612</v>
      </c>
      <c r="R1587" s="1">
        <v>1581451</v>
      </c>
      <c r="S1587" s="1">
        <v>0</v>
      </c>
      <c r="T1587" s="1">
        <v>0</v>
      </c>
      <c r="U1587" s="1">
        <v>0</v>
      </c>
      <c r="W1587" s="1">
        <v>0</v>
      </c>
      <c r="X1587" s="1">
        <v>0</v>
      </c>
      <c r="Y1587" s="1">
        <v>0</v>
      </c>
      <c r="Z1587" s="1" t="s">
        <v>2689</v>
      </c>
      <c r="AA1587" s="1" t="s">
        <v>2704</v>
      </c>
      <c r="AB1587" s="275">
        <v>44651</v>
      </c>
      <c r="AC1587" s="1">
        <v>1</v>
      </c>
      <c r="AD1587" s="1" t="s">
        <v>2623</v>
      </c>
      <c r="AE1587" s="1">
        <v>1</v>
      </c>
      <c r="AF1587" s="1">
        <v>30</v>
      </c>
      <c r="AG1587" s="1">
        <v>0</v>
      </c>
      <c r="AN1587" s="1">
        <v>1</v>
      </c>
      <c r="AO1587" s="1">
        <v>1</v>
      </c>
      <c r="AP1587" s="1">
        <v>43704</v>
      </c>
      <c r="AQ1587" s="1" t="s">
        <v>2629</v>
      </c>
      <c r="AR1587" s="276">
        <v>349666.04</v>
      </c>
      <c r="AS1587" s="1" t="s">
        <v>2632</v>
      </c>
      <c r="AT1587" s="1">
        <v>0</v>
      </c>
      <c r="AU1587" s="1">
        <v>0</v>
      </c>
      <c r="AV1587" s="1" t="s">
        <v>2625</v>
      </c>
      <c r="AW1587" s="1" t="s">
        <v>2626</v>
      </c>
      <c r="AX1587" s="1">
        <v>5</v>
      </c>
      <c r="BC1587" s="1">
        <v>1</v>
      </c>
      <c r="BD1587" s="1">
        <v>7</v>
      </c>
      <c r="BE1587" s="1">
        <v>2</v>
      </c>
      <c r="BF1587" s="296">
        <v>3455937.6094543026</v>
      </c>
    </row>
    <row r="1588" spans="1:58" x14ac:dyDescent="0.3">
      <c r="A1588" s="273">
        <f t="shared" si="73"/>
        <v>0</v>
      </c>
      <c r="B1588" s="1" t="s">
        <v>2621</v>
      </c>
      <c r="C1588" s="274">
        <v>42487668</v>
      </c>
      <c r="D1588" s="1">
        <v>144105</v>
      </c>
      <c r="E1588" s="1">
        <v>4</v>
      </c>
      <c r="F1588" s="1" t="s">
        <v>4213</v>
      </c>
      <c r="G1588" s="275">
        <v>44106</v>
      </c>
      <c r="H1588" s="275">
        <v>44681</v>
      </c>
      <c r="I1588" s="1">
        <v>0</v>
      </c>
      <c r="J1588" s="1">
        <v>1</v>
      </c>
      <c r="K1588" s="1">
        <v>17</v>
      </c>
      <c r="L1588" s="1">
        <v>30</v>
      </c>
      <c r="M1588" s="1">
        <v>2</v>
      </c>
      <c r="N1588" s="1">
        <v>5.99</v>
      </c>
      <c r="O1588" s="1">
        <v>6.16</v>
      </c>
      <c r="P1588" s="1">
        <v>2022559</v>
      </c>
      <c r="Q1588" s="1">
        <v>118146</v>
      </c>
      <c r="R1588" s="1">
        <v>117526</v>
      </c>
      <c r="S1588" s="1">
        <v>0</v>
      </c>
      <c r="T1588" s="1">
        <v>0</v>
      </c>
      <c r="U1588" s="1">
        <v>0</v>
      </c>
      <c r="W1588" s="1">
        <v>0</v>
      </c>
      <c r="X1588" s="1">
        <v>0</v>
      </c>
      <c r="Y1588" s="1">
        <v>0</v>
      </c>
      <c r="AB1588" s="275">
        <v>44651</v>
      </c>
      <c r="AC1588" s="1">
        <v>1</v>
      </c>
      <c r="AD1588" s="1" t="s">
        <v>2623</v>
      </c>
      <c r="AE1588" s="1">
        <v>1</v>
      </c>
      <c r="AF1588" s="1">
        <v>30</v>
      </c>
      <c r="AG1588" s="1">
        <v>0</v>
      </c>
      <c r="AN1588" s="1">
        <v>1</v>
      </c>
      <c r="AO1588" s="1">
        <v>1</v>
      </c>
      <c r="AR1588" s="276">
        <v>26109.279999999999</v>
      </c>
      <c r="AS1588" s="1" t="s">
        <v>2632</v>
      </c>
      <c r="AT1588" s="1">
        <v>0</v>
      </c>
      <c r="AU1588" s="1">
        <v>0</v>
      </c>
      <c r="AV1588" s="1" t="s">
        <v>2625</v>
      </c>
      <c r="AW1588" s="1" t="s">
        <v>2626</v>
      </c>
      <c r="AX1588" s="1">
        <v>5</v>
      </c>
      <c r="BC1588" s="1">
        <v>1</v>
      </c>
      <c r="BD1588" s="1">
        <v>7</v>
      </c>
      <c r="BE1588" s="1">
        <v>2</v>
      </c>
      <c r="BF1588" s="296">
        <v>256829.02820809899</v>
      </c>
    </row>
    <row r="1589" spans="1:58" x14ac:dyDescent="0.3">
      <c r="A1589" s="273">
        <f t="shared" si="73"/>
        <v>0</v>
      </c>
      <c r="B1589" s="1" t="s">
        <v>2621</v>
      </c>
      <c r="C1589" s="274">
        <v>42487668</v>
      </c>
      <c r="D1589" s="1">
        <v>144105</v>
      </c>
      <c r="E1589" s="1">
        <v>4</v>
      </c>
      <c r="F1589" s="1" t="s">
        <v>5401</v>
      </c>
      <c r="G1589" s="275">
        <v>44491</v>
      </c>
      <c r="H1589" s="275">
        <v>45596</v>
      </c>
      <c r="I1589" s="1">
        <v>0</v>
      </c>
      <c r="J1589" s="1">
        <v>1</v>
      </c>
      <c r="K1589" s="1">
        <v>5</v>
      </c>
      <c r="L1589" s="1">
        <v>30</v>
      </c>
      <c r="M1589" s="1">
        <v>2</v>
      </c>
      <c r="N1589" s="1">
        <v>5.99</v>
      </c>
      <c r="O1589" s="1">
        <v>6.16</v>
      </c>
      <c r="P1589" s="1">
        <v>12042311</v>
      </c>
      <c r="Q1589" s="1">
        <v>368554</v>
      </c>
      <c r="R1589" s="1">
        <v>10504504</v>
      </c>
      <c r="S1589" s="1">
        <v>0</v>
      </c>
      <c r="T1589" s="1">
        <v>0</v>
      </c>
      <c r="U1589" s="1">
        <v>0</v>
      </c>
      <c r="W1589" s="1">
        <v>0</v>
      </c>
      <c r="X1589" s="1">
        <v>0</v>
      </c>
      <c r="Y1589" s="1">
        <v>0</v>
      </c>
      <c r="AB1589" s="275">
        <v>44651</v>
      </c>
      <c r="AC1589" s="1">
        <v>1</v>
      </c>
      <c r="AD1589" s="1" t="s">
        <v>2623</v>
      </c>
      <c r="AE1589" s="1">
        <v>1</v>
      </c>
      <c r="AF1589" s="1">
        <v>30</v>
      </c>
      <c r="AG1589" s="1">
        <v>0</v>
      </c>
      <c r="AN1589" s="1">
        <v>1</v>
      </c>
      <c r="AO1589" s="1">
        <v>1</v>
      </c>
      <c r="AR1589" s="276">
        <v>2323395.3199999998</v>
      </c>
      <c r="AS1589" s="1" t="s">
        <v>2632</v>
      </c>
      <c r="AT1589" s="1">
        <v>0</v>
      </c>
      <c r="AU1589" s="1">
        <v>0</v>
      </c>
      <c r="AV1589" s="1" t="s">
        <v>2625</v>
      </c>
      <c r="AW1589" s="1" t="s">
        <v>2626</v>
      </c>
      <c r="AX1589" s="1">
        <v>5</v>
      </c>
      <c r="BC1589" s="1">
        <v>1</v>
      </c>
      <c r="BD1589" s="1">
        <v>7</v>
      </c>
      <c r="BE1589" s="1">
        <v>2</v>
      </c>
      <c r="BF1589" s="296">
        <v>22955444.3623376</v>
      </c>
    </row>
    <row r="1590" spans="1:58" x14ac:dyDescent="0.3">
      <c r="A1590" s="273">
        <f t="shared" si="73"/>
        <v>0</v>
      </c>
      <c r="B1590" s="1" t="s">
        <v>2621</v>
      </c>
      <c r="C1590" s="274">
        <v>42489468</v>
      </c>
      <c r="D1590" s="1">
        <v>144105</v>
      </c>
      <c r="E1590" s="1">
        <v>4</v>
      </c>
      <c r="F1590" s="1" t="s">
        <v>2652</v>
      </c>
      <c r="G1590" s="275">
        <v>43291</v>
      </c>
      <c r="H1590" s="275">
        <v>44773</v>
      </c>
      <c r="I1590" s="1">
        <v>0</v>
      </c>
      <c r="J1590" s="1">
        <v>1</v>
      </c>
      <c r="K1590" s="1">
        <v>35</v>
      </c>
      <c r="L1590" s="1">
        <v>30</v>
      </c>
      <c r="M1590" s="1">
        <v>2</v>
      </c>
      <c r="N1590" s="1">
        <v>9.23</v>
      </c>
      <c r="O1590" s="1">
        <v>9.64</v>
      </c>
      <c r="P1590" s="1">
        <v>10082583</v>
      </c>
      <c r="Q1590" s="1">
        <v>252056</v>
      </c>
      <c r="R1590" s="1">
        <v>989114</v>
      </c>
      <c r="S1590" s="1">
        <v>0</v>
      </c>
      <c r="T1590" s="1">
        <v>0</v>
      </c>
      <c r="U1590" s="1">
        <v>0</v>
      </c>
      <c r="W1590" s="1">
        <v>0</v>
      </c>
      <c r="X1590" s="1">
        <v>0</v>
      </c>
      <c r="Y1590" s="1">
        <v>0</v>
      </c>
      <c r="AB1590" s="275">
        <v>44651</v>
      </c>
      <c r="AC1590" s="1">
        <v>1</v>
      </c>
      <c r="AD1590" s="1" t="s">
        <v>2623</v>
      </c>
      <c r="AE1590" s="1">
        <v>1</v>
      </c>
      <c r="AF1590" s="1">
        <v>30</v>
      </c>
      <c r="AG1590" s="1">
        <v>0</v>
      </c>
      <c r="AN1590" s="1">
        <v>1</v>
      </c>
      <c r="AO1590" s="1">
        <v>1</v>
      </c>
      <c r="AR1590" s="276">
        <v>183020.05</v>
      </c>
      <c r="AS1590" s="1" t="s">
        <v>2624</v>
      </c>
      <c r="AT1590" s="1">
        <v>0</v>
      </c>
      <c r="AU1590" s="1">
        <v>0</v>
      </c>
      <c r="AV1590" s="1" t="s">
        <v>2625</v>
      </c>
      <c r="AW1590" s="1" t="s">
        <v>2626</v>
      </c>
      <c r="AX1590" s="1">
        <v>5</v>
      </c>
      <c r="BC1590" s="1">
        <v>1</v>
      </c>
      <c r="BD1590" s="1">
        <v>7</v>
      </c>
      <c r="BE1590" s="1">
        <v>2</v>
      </c>
      <c r="BF1590" s="296">
        <v>1167822.8004772307</v>
      </c>
    </row>
    <row r="1591" spans="1:58" x14ac:dyDescent="0.3">
      <c r="A1591" s="273">
        <f t="shared" si="73"/>
        <v>0</v>
      </c>
      <c r="B1591" s="1" t="s">
        <v>2621</v>
      </c>
      <c r="C1591" s="274">
        <v>42489468</v>
      </c>
      <c r="D1591" s="1">
        <v>144105</v>
      </c>
      <c r="E1591" s="1">
        <v>4</v>
      </c>
      <c r="F1591" s="1" t="s">
        <v>3432</v>
      </c>
      <c r="G1591" s="275">
        <v>44250</v>
      </c>
      <c r="H1591" s="275">
        <v>45351</v>
      </c>
      <c r="I1591" s="1">
        <v>0</v>
      </c>
      <c r="J1591" s="1">
        <v>1</v>
      </c>
      <c r="K1591" s="1">
        <v>13</v>
      </c>
      <c r="L1591" s="1">
        <v>30</v>
      </c>
      <c r="M1591" s="1">
        <v>2</v>
      </c>
      <c r="N1591" s="1">
        <v>9</v>
      </c>
      <c r="O1591" s="1">
        <v>9.3800000000000008</v>
      </c>
      <c r="P1591" s="1">
        <v>15169400</v>
      </c>
      <c r="Q1591" s="1">
        <v>485235</v>
      </c>
      <c r="R1591" s="1">
        <v>10176138</v>
      </c>
      <c r="S1591" s="1">
        <v>0</v>
      </c>
      <c r="T1591" s="1">
        <v>0</v>
      </c>
      <c r="U1591" s="1">
        <v>0</v>
      </c>
      <c r="W1591" s="1">
        <v>0</v>
      </c>
      <c r="X1591" s="1">
        <v>0</v>
      </c>
      <c r="Y1591" s="1">
        <v>0</v>
      </c>
      <c r="AB1591" s="275">
        <v>44651</v>
      </c>
      <c r="AC1591" s="1">
        <v>1</v>
      </c>
      <c r="AD1591" s="1" t="s">
        <v>2623</v>
      </c>
      <c r="AE1591" s="1">
        <v>1</v>
      </c>
      <c r="AF1591" s="1">
        <v>30</v>
      </c>
      <c r="AG1591" s="1">
        <v>0</v>
      </c>
      <c r="AN1591" s="1">
        <v>1</v>
      </c>
      <c r="AO1591" s="1">
        <v>1</v>
      </c>
      <c r="AR1591" s="276">
        <v>1882668.95</v>
      </c>
      <c r="AS1591" s="1" t="s">
        <v>2624</v>
      </c>
      <c r="AT1591" s="1">
        <v>0</v>
      </c>
      <c r="AU1591" s="1">
        <v>0</v>
      </c>
      <c r="AV1591" s="1" t="s">
        <v>2625</v>
      </c>
      <c r="AW1591" s="1" t="s">
        <v>2626</v>
      </c>
      <c r="AX1591" s="1">
        <v>5</v>
      </c>
      <c r="BC1591" s="1">
        <v>1</v>
      </c>
      <c r="BD1591" s="1">
        <v>7</v>
      </c>
      <c r="BE1591" s="1">
        <v>2</v>
      </c>
      <c r="BF1591" s="296">
        <v>12014718.199522771</v>
      </c>
    </row>
    <row r="1592" spans="1:58" x14ac:dyDescent="0.3">
      <c r="A1592" s="273">
        <f t="shared" si="73"/>
        <v>7515510.7029916951</v>
      </c>
      <c r="B1592" s="1" t="s">
        <v>2621</v>
      </c>
      <c r="C1592" s="274">
        <v>42489496</v>
      </c>
      <c r="D1592" s="1">
        <v>144105</v>
      </c>
      <c r="E1592" s="1">
        <v>4</v>
      </c>
      <c r="F1592" s="1" t="s">
        <v>4082</v>
      </c>
      <c r="G1592" s="275">
        <v>44406</v>
      </c>
      <c r="H1592" s="275">
        <v>45504</v>
      </c>
      <c r="I1592" s="1">
        <v>0</v>
      </c>
      <c r="J1592" s="1">
        <v>1</v>
      </c>
      <c r="K1592" s="1">
        <v>9</v>
      </c>
      <c r="L1592" s="1">
        <v>30</v>
      </c>
      <c r="M1592" s="1">
        <v>2</v>
      </c>
      <c r="N1592" s="1">
        <v>9</v>
      </c>
      <c r="O1592" s="1">
        <v>9.3800000000000008</v>
      </c>
      <c r="P1592" s="1">
        <v>10528946</v>
      </c>
      <c r="Q1592" s="1">
        <v>254399</v>
      </c>
      <c r="R1592" s="1">
        <v>8599629</v>
      </c>
      <c r="S1592" s="1">
        <v>0</v>
      </c>
      <c r="T1592" s="1">
        <v>0</v>
      </c>
      <c r="U1592" s="1">
        <v>0</v>
      </c>
      <c r="W1592" s="1">
        <v>0</v>
      </c>
      <c r="X1592" s="1">
        <v>0</v>
      </c>
      <c r="Y1592" s="1">
        <v>0</v>
      </c>
      <c r="Z1592" s="1" t="s">
        <v>2664</v>
      </c>
      <c r="AA1592" s="1" t="s">
        <v>2807</v>
      </c>
      <c r="AB1592" s="275">
        <v>44651</v>
      </c>
      <c r="AC1592" s="1">
        <v>1</v>
      </c>
      <c r="AD1592" s="1" t="s">
        <v>2623</v>
      </c>
      <c r="AE1592" s="1">
        <v>1</v>
      </c>
      <c r="AF1592" s="1">
        <v>30</v>
      </c>
      <c r="AG1592" s="1">
        <v>0</v>
      </c>
      <c r="AN1592" s="1">
        <v>1</v>
      </c>
      <c r="AO1592" s="1">
        <v>1</v>
      </c>
      <c r="AR1592" s="276">
        <v>525633.06999999995</v>
      </c>
      <c r="AS1592" s="1" t="s">
        <v>2632</v>
      </c>
      <c r="AT1592" s="1">
        <v>0</v>
      </c>
      <c r="AU1592" s="1">
        <v>0</v>
      </c>
      <c r="AV1592" s="1" t="s">
        <v>2625</v>
      </c>
      <c r="AW1592" s="1" t="s">
        <v>2626</v>
      </c>
      <c r="AX1592" s="1">
        <v>5</v>
      </c>
      <c r="BC1592" s="1">
        <v>1</v>
      </c>
      <c r="BD1592" s="1">
        <v>7</v>
      </c>
      <c r="BE1592" s="1">
        <v>2</v>
      </c>
      <c r="BF1592" s="296">
        <v>558485.22700830456</v>
      </c>
    </row>
    <row r="1593" spans="1:58" x14ac:dyDescent="0.3">
      <c r="A1593" s="273">
        <f t="shared" si="73"/>
        <v>912537.29700830439</v>
      </c>
      <c r="B1593" s="1" t="s">
        <v>2621</v>
      </c>
      <c r="C1593" s="274">
        <v>42489496</v>
      </c>
      <c r="D1593" s="1">
        <v>144205</v>
      </c>
      <c r="E1593" s="1">
        <v>4</v>
      </c>
      <c r="F1593" s="1" t="s">
        <v>5165</v>
      </c>
      <c r="G1593" s="275">
        <v>44468</v>
      </c>
      <c r="H1593" s="275">
        <v>45016</v>
      </c>
      <c r="I1593" s="1">
        <v>0</v>
      </c>
      <c r="J1593" s="1">
        <v>1</v>
      </c>
      <c r="K1593" s="1">
        <v>6</v>
      </c>
      <c r="L1593" s="1">
        <v>30</v>
      </c>
      <c r="M1593" s="1">
        <v>2</v>
      </c>
      <c r="N1593" s="1">
        <v>17.690000000000001</v>
      </c>
      <c r="O1593" s="1">
        <v>19.2</v>
      </c>
      <c r="P1593" s="1">
        <v>1500000</v>
      </c>
      <c r="Q1593" s="1">
        <v>95782</v>
      </c>
      <c r="R1593" s="1">
        <v>1044190</v>
      </c>
      <c r="S1593" s="1">
        <v>0</v>
      </c>
      <c r="T1593" s="1">
        <v>0</v>
      </c>
      <c r="U1593" s="1">
        <v>0</v>
      </c>
      <c r="W1593" s="1">
        <v>0</v>
      </c>
      <c r="X1593" s="1">
        <v>0</v>
      </c>
      <c r="Y1593" s="1">
        <v>0</v>
      </c>
      <c r="AB1593" s="275">
        <v>44651</v>
      </c>
      <c r="AC1593" s="1">
        <v>1</v>
      </c>
      <c r="AD1593" s="1" t="s">
        <v>2623</v>
      </c>
      <c r="AE1593" s="1">
        <v>1</v>
      </c>
      <c r="AF1593" s="1">
        <v>30</v>
      </c>
      <c r="AG1593" s="1">
        <v>0</v>
      </c>
      <c r="AN1593" s="1">
        <v>1</v>
      </c>
      <c r="AO1593" s="1">
        <v>1</v>
      </c>
      <c r="AR1593" s="276">
        <v>63839.93</v>
      </c>
      <c r="AS1593" s="1" t="s">
        <v>2657</v>
      </c>
      <c r="AT1593" s="1">
        <v>0</v>
      </c>
      <c r="AU1593" s="1">
        <v>0</v>
      </c>
      <c r="AX1593" s="1">
        <v>5</v>
      </c>
      <c r="BC1593" s="1">
        <v>1</v>
      </c>
      <c r="BD1593" s="1">
        <v>7</v>
      </c>
      <c r="BE1593" s="1">
        <v>2</v>
      </c>
      <c r="BF1593" s="296">
        <v>67812.772991695514</v>
      </c>
    </row>
    <row r="1594" spans="1:58" x14ac:dyDescent="0.3">
      <c r="A1594" s="273">
        <f t="shared" si="73"/>
        <v>21192912</v>
      </c>
      <c r="B1594" s="1" t="s">
        <v>2621</v>
      </c>
      <c r="C1594" s="274">
        <v>42489627</v>
      </c>
      <c r="D1594" s="1">
        <v>144105</v>
      </c>
      <c r="E1594" s="1">
        <v>4</v>
      </c>
      <c r="F1594" s="1" t="s">
        <v>5776</v>
      </c>
      <c r="G1594" s="275">
        <v>44623</v>
      </c>
      <c r="H1594" s="275">
        <v>46477</v>
      </c>
      <c r="I1594" s="1">
        <v>0</v>
      </c>
      <c r="J1594" s="1">
        <v>1</v>
      </c>
      <c r="K1594" s="1">
        <v>0</v>
      </c>
      <c r="L1594" s="1">
        <v>30</v>
      </c>
      <c r="M1594" s="1">
        <v>2</v>
      </c>
      <c r="N1594" s="1">
        <v>9</v>
      </c>
      <c r="O1594" s="1">
        <v>9.3800000000000008</v>
      </c>
      <c r="P1594" s="1">
        <v>22242912</v>
      </c>
      <c r="Q1594" s="1">
        <v>382430</v>
      </c>
      <c r="R1594" s="1">
        <v>22242912</v>
      </c>
      <c r="S1594" s="1">
        <v>0</v>
      </c>
      <c r="T1594" s="1">
        <v>0</v>
      </c>
      <c r="U1594" s="1">
        <v>0</v>
      </c>
      <c r="W1594" s="1">
        <v>0</v>
      </c>
      <c r="X1594" s="1">
        <v>0</v>
      </c>
      <c r="Y1594" s="1">
        <v>0</v>
      </c>
      <c r="Z1594" s="1" t="s">
        <v>2664</v>
      </c>
      <c r="AA1594" s="1" t="s">
        <v>2807</v>
      </c>
      <c r="AB1594" s="275">
        <v>44623</v>
      </c>
      <c r="AC1594" s="1">
        <v>1</v>
      </c>
      <c r="AD1594" s="1" t="s">
        <v>2623</v>
      </c>
      <c r="AE1594" s="1">
        <v>1</v>
      </c>
      <c r="AF1594" s="1">
        <v>30</v>
      </c>
      <c r="AG1594" s="1">
        <v>0</v>
      </c>
      <c r="AN1594" s="1">
        <v>1</v>
      </c>
      <c r="AO1594" s="1">
        <v>1</v>
      </c>
      <c r="AR1594" s="276">
        <v>1050000</v>
      </c>
      <c r="AS1594" s="1" t="s">
        <v>2632</v>
      </c>
      <c r="AT1594" s="1">
        <v>0</v>
      </c>
      <c r="AU1594" s="1">
        <v>0</v>
      </c>
      <c r="AV1594" s="1" t="s">
        <v>2625</v>
      </c>
      <c r="AW1594" s="1" t="s">
        <v>2626</v>
      </c>
      <c r="AX1594" s="1">
        <v>5</v>
      </c>
      <c r="BC1594" s="1">
        <v>1</v>
      </c>
      <c r="BD1594" s="1">
        <v>7</v>
      </c>
      <c r="BE1594" s="1">
        <v>2</v>
      </c>
      <c r="BF1594" s="296">
        <v>0</v>
      </c>
    </row>
    <row r="1595" spans="1:58" x14ac:dyDescent="0.3">
      <c r="A1595" s="273">
        <f t="shared" si="73"/>
        <v>4403714.0938705476</v>
      </c>
      <c r="B1595" s="1" t="s">
        <v>2621</v>
      </c>
      <c r="C1595" s="274">
        <v>42489880</v>
      </c>
      <c r="D1595" s="1">
        <v>144105</v>
      </c>
      <c r="E1595" s="1">
        <v>4</v>
      </c>
      <c r="F1595" s="1" t="s">
        <v>3845</v>
      </c>
      <c r="G1595" s="275">
        <v>44084</v>
      </c>
      <c r="H1595" s="275">
        <v>45016</v>
      </c>
      <c r="I1595" s="1">
        <v>0</v>
      </c>
      <c r="J1595" s="1">
        <v>1</v>
      </c>
      <c r="K1595" s="1">
        <v>18</v>
      </c>
      <c r="L1595" s="1">
        <v>30</v>
      </c>
      <c r="M1595" s="1">
        <v>2</v>
      </c>
      <c r="N1595" s="1">
        <v>5.99</v>
      </c>
      <c r="O1595" s="1">
        <v>6.16</v>
      </c>
      <c r="P1595" s="1">
        <v>20671588</v>
      </c>
      <c r="Q1595" s="1">
        <v>550697</v>
      </c>
      <c r="R1595" s="1">
        <v>6088565</v>
      </c>
      <c r="S1595" s="1">
        <v>0</v>
      </c>
      <c r="T1595" s="1">
        <v>0</v>
      </c>
      <c r="U1595" s="1">
        <v>0</v>
      </c>
      <c r="W1595" s="1">
        <v>0</v>
      </c>
      <c r="X1595" s="1">
        <v>0</v>
      </c>
      <c r="Y1595" s="1">
        <v>0</v>
      </c>
      <c r="AB1595" s="275">
        <v>44651</v>
      </c>
      <c r="AC1595" s="1">
        <v>1</v>
      </c>
      <c r="AD1595" s="1" t="s">
        <v>2623</v>
      </c>
      <c r="AE1595" s="1">
        <v>1</v>
      </c>
      <c r="AF1595" s="1">
        <v>30</v>
      </c>
      <c r="AG1595" s="1">
        <v>0</v>
      </c>
      <c r="AN1595" s="1">
        <v>1</v>
      </c>
      <c r="AO1595" s="1">
        <v>1</v>
      </c>
      <c r="AR1595" s="276">
        <v>169430.71</v>
      </c>
      <c r="AS1595" s="1" t="s">
        <v>2632</v>
      </c>
      <c r="AT1595" s="1">
        <v>0</v>
      </c>
      <c r="AU1595" s="1">
        <v>0</v>
      </c>
      <c r="AV1595" s="1" t="s">
        <v>2625</v>
      </c>
      <c r="AW1595" s="1" t="s">
        <v>2626</v>
      </c>
      <c r="AX1595" s="1">
        <v>5</v>
      </c>
      <c r="BC1595" s="1">
        <v>1</v>
      </c>
      <c r="BD1595" s="1">
        <v>7</v>
      </c>
      <c r="BE1595" s="1">
        <v>2</v>
      </c>
      <c r="BF1595" s="296">
        <v>1515420.1961294527</v>
      </c>
    </row>
    <row r="1596" spans="1:58" x14ac:dyDescent="0.3">
      <c r="A1596" s="273">
        <f t="shared" si="73"/>
        <v>86021068.90612945</v>
      </c>
      <c r="B1596" s="1" t="s">
        <v>2621</v>
      </c>
      <c r="C1596" s="274">
        <v>42489880</v>
      </c>
      <c r="D1596" s="1">
        <v>144105</v>
      </c>
      <c r="E1596" s="1">
        <v>4</v>
      </c>
      <c r="F1596" s="1" t="s">
        <v>5754</v>
      </c>
      <c r="G1596" s="275">
        <v>44589</v>
      </c>
      <c r="H1596" s="275">
        <v>47514</v>
      </c>
      <c r="I1596" s="1">
        <v>0</v>
      </c>
      <c r="J1596" s="1">
        <v>1</v>
      </c>
      <c r="K1596" s="1">
        <v>2</v>
      </c>
      <c r="L1596" s="1">
        <v>30</v>
      </c>
      <c r="M1596" s="1">
        <v>2</v>
      </c>
      <c r="N1596" s="1">
        <v>9</v>
      </c>
      <c r="O1596" s="1">
        <v>9.3800000000000008</v>
      </c>
      <c r="P1596" s="1">
        <v>120129868</v>
      </c>
      <c r="Q1596" s="1">
        <v>1538054</v>
      </c>
      <c r="R1596" s="1">
        <v>118932561</v>
      </c>
      <c r="S1596" s="1">
        <v>0</v>
      </c>
      <c r="T1596" s="1">
        <v>0</v>
      </c>
      <c r="U1596" s="1">
        <v>0</v>
      </c>
      <c r="W1596" s="1">
        <v>0</v>
      </c>
      <c r="X1596" s="1">
        <v>0</v>
      </c>
      <c r="Y1596" s="1">
        <v>0</v>
      </c>
      <c r="Z1596" s="1" t="s">
        <v>3734</v>
      </c>
      <c r="AA1596" s="1" t="s">
        <v>2807</v>
      </c>
      <c r="AB1596" s="275">
        <v>44651</v>
      </c>
      <c r="AC1596" s="1">
        <v>1</v>
      </c>
      <c r="AD1596" s="1" t="s">
        <v>2623</v>
      </c>
      <c r="AE1596" s="1">
        <v>1</v>
      </c>
      <c r="AF1596" s="1">
        <v>30</v>
      </c>
      <c r="AG1596" s="1">
        <v>0</v>
      </c>
      <c r="AN1596" s="1">
        <v>1</v>
      </c>
      <c r="AO1596" s="1">
        <v>1</v>
      </c>
      <c r="AR1596" s="276">
        <v>3309639.29</v>
      </c>
      <c r="AS1596" s="1" t="s">
        <v>2632</v>
      </c>
      <c r="AT1596" s="1">
        <v>0</v>
      </c>
      <c r="AU1596" s="1">
        <v>0</v>
      </c>
      <c r="AV1596" s="1" t="s">
        <v>2625</v>
      </c>
      <c r="AW1596" s="1" t="s">
        <v>2626</v>
      </c>
      <c r="AX1596" s="1">
        <v>5</v>
      </c>
      <c r="BC1596" s="1">
        <v>1</v>
      </c>
      <c r="BD1596" s="1">
        <v>7</v>
      </c>
      <c r="BE1596" s="1">
        <v>2</v>
      </c>
      <c r="BF1596" s="296">
        <v>29601852.803870548</v>
      </c>
    </row>
    <row r="1597" spans="1:58" x14ac:dyDescent="0.3">
      <c r="A1597" s="273">
        <f t="shared" si="73"/>
        <v>0</v>
      </c>
      <c r="B1597" s="1" t="s">
        <v>2621</v>
      </c>
      <c r="C1597" s="274">
        <v>42406296</v>
      </c>
      <c r="D1597" s="1">
        <v>144105</v>
      </c>
      <c r="E1597" s="1">
        <v>4</v>
      </c>
      <c r="F1597" s="1" t="s">
        <v>4221</v>
      </c>
      <c r="G1597" s="275">
        <v>44306</v>
      </c>
      <c r="H1597" s="275">
        <v>45412</v>
      </c>
      <c r="I1597" s="1">
        <v>0</v>
      </c>
      <c r="J1597" s="1">
        <v>1</v>
      </c>
      <c r="K1597" s="1">
        <v>11</v>
      </c>
      <c r="L1597" s="1">
        <v>30</v>
      </c>
      <c r="M1597" s="1">
        <v>2</v>
      </c>
      <c r="N1597" s="1">
        <v>6.89</v>
      </c>
      <c r="O1597" s="1">
        <v>7.12</v>
      </c>
      <c r="P1597" s="1">
        <v>12049296</v>
      </c>
      <c r="Q1597" s="1">
        <v>373720</v>
      </c>
      <c r="R1597" s="1">
        <v>8642623</v>
      </c>
      <c r="S1597" s="1">
        <v>0</v>
      </c>
      <c r="T1597" s="1">
        <v>0</v>
      </c>
      <c r="U1597" s="1">
        <v>0</v>
      </c>
      <c r="W1597" s="1">
        <v>0</v>
      </c>
      <c r="X1597" s="1">
        <v>0</v>
      </c>
      <c r="Y1597" s="1">
        <v>0</v>
      </c>
      <c r="AB1597" s="275">
        <v>44651</v>
      </c>
      <c r="AC1597" s="1">
        <v>1</v>
      </c>
      <c r="AD1597" s="1" t="s">
        <v>2623</v>
      </c>
      <c r="AE1597" s="1">
        <v>1</v>
      </c>
      <c r="AF1597" s="1">
        <v>30</v>
      </c>
      <c r="AG1597" s="1">
        <v>0</v>
      </c>
      <c r="AN1597" s="1">
        <v>1</v>
      </c>
      <c r="AO1597" s="1">
        <v>1</v>
      </c>
      <c r="AR1597" s="276">
        <v>1388331.88</v>
      </c>
      <c r="AS1597" s="1" t="s">
        <v>2632</v>
      </c>
      <c r="AT1597" s="1">
        <v>0</v>
      </c>
      <c r="AU1597" s="1">
        <v>0</v>
      </c>
      <c r="AV1597" s="1" t="s">
        <v>2625</v>
      </c>
      <c r="AW1597" s="1" t="s">
        <v>2626</v>
      </c>
      <c r="AX1597" s="1">
        <v>5</v>
      </c>
      <c r="BC1597" s="1">
        <v>1</v>
      </c>
      <c r="BD1597" s="1">
        <v>7</v>
      </c>
      <c r="BE1597" s="1">
        <v>2</v>
      </c>
      <c r="BF1597" s="296">
        <v>10593081.780541131</v>
      </c>
    </row>
    <row r="1598" spans="1:58" x14ac:dyDescent="0.3">
      <c r="A1598" s="273">
        <f t="shared" si="73"/>
        <v>0</v>
      </c>
      <c r="B1598" s="1" t="s">
        <v>2621</v>
      </c>
      <c r="C1598" s="274">
        <v>42406296</v>
      </c>
      <c r="D1598" s="1">
        <v>144205</v>
      </c>
      <c r="E1598" s="1">
        <v>4</v>
      </c>
      <c r="F1598" s="1" t="s">
        <v>3068</v>
      </c>
      <c r="G1598" s="275">
        <v>43782</v>
      </c>
      <c r="H1598" s="275">
        <v>44712</v>
      </c>
      <c r="I1598" s="1">
        <v>0</v>
      </c>
      <c r="J1598" s="1">
        <v>1</v>
      </c>
      <c r="K1598" s="1">
        <v>28</v>
      </c>
      <c r="L1598" s="1">
        <v>30</v>
      </c>
      <c r="M1598" s="1">
        <v>2</v>
      </c>
      <c r="N1598" s="1">
        <v>11.04</v>
      </c>
      <c r="O1598" s="1">
        <v>11.61</v>
      </c>
      <c r="P1598" s="1">
        <v>5473417</v>
      </c>
      <c r="Q1598" s="1">
        <v>227909</v>
      </c>
      <c r="R1598" s="1">
        <v>413525</v>
      </c>
      <c r="S1598" s="1">
        <v>0</v>
      </c>
      <c r="T1598" s="1">
        <v>0</v>
      </c>
      <c r="U1598" s="1">
        <v>0</v>
      </c>
      <c r="W1598" s="1">
        <v>0</v>
      </c>
      <c r="X1598" s="1">
        <v>0</v>
      </c>
      <c r="Y1598" s="1">
        <v>0</v>
      </c>
      <c r="AB1598" s="275">
        <v>44651</v>
      </c>
      <c r="AC1598" s="1">
        <v>1</v>
      </c>
      <c r="AD1598" s="1" t="s">
        <v>2623</v>
      </c>
      <c r="AE1598" s="1">
        <v>1</v>
      </c>
      <c r="AF1598" s="1">
        <v>30</v>
      </c>
      <c r="AG1598" s="1">
        <v>0</v>
      </c>
      <c r="AN1598" s="1">
        <v>1</v>
      </c>
      <c r="AO1598" s="1">
        <v>1</v>
      </c>
      <c r="AR1598" s="276">
        <v>66348.37</v>
      </c>
      <c r="AS1598" s="1" t="s">
        <v>2657</v>
      </c>
      <c r="AT1598" s="1">
        <v>0</v>
      </c>
      <c r="AU1598" s="1">
        <v>0</v>
      </c>
      <c r="AX1598" s="1">
        <v>5</v>
      </c>
      <c r="BC1598" s="1">
        <v>1</v>
      </c>
      <c r="BD1598" s="1">
        <v>7</v>
      </c>
      <c r="BE1598" s="1">
        <v>2</v>
      </c>
      <c r="BF1598" s="296">
        <v>506848.92113172944</v>
      </c>
    </row>
    <row r="1599" spans="1:58" x14ac:dyDescent="0.3">
      <c r="A1599" s="273">
        <f t="shared" si="73"/>
        <v>0</v>
      </c>
      <c r="B1599" s="1" t="s">
        <v>2621</v>
      </c>
      <c r="C1599" s="274">
        <v>42406296</v>
      </c>
      <c r="D1599" s="1">
        <v>144205</v>
      </c>
      <c r="E1599" s="1">
        <v>4</v>
      </c>
      <c r="F1599" s="1" t="s">
        <v>3670</v>
      </c>
      <c r="G1599" s="275">
        <v>44033</v>
      </c>
      <c r="H1599" s="275">
        <v>44957</v>
      </c>
      <c r="I1599" s="1">
        <v>0</v>
      </c>
      <c r="J1599" s="1">
        <v>1</v>
      </c>
      <c r="K1599" s="1">
        <v>20</v>
      </c>
      <c r="L1599" s="1">
        <v>30</v>
      </c>
      <c r="M1599" s="1">
        <v>2</v>
      </c>
      <c r="N1599" s="1">
        <v>17.690000000000001</v>
      </c>
      <c r="O1599" s="1">
        <v>19.2</v>
      </c>
      <c r="P1599" s="1">
        <v>4000000</v>
      </c>
      <c r="Q1599" s="1">
        <v>166760</v>
      </c>
      <c r="R1599" s="1">
        <v>1537187</v>
      </c>
      <c r="S1599" s="1">
        <v>0</v>
      </c>
      <c r="T1599" s="1">
        <v>0</v>
      </c>
      <c r="U1599" s="1">
        <v>0</v>
      </c>
      <c r="W1599" s="1">
        <v>0</v>
      </c>
      <c r="X1599" s="1">
        <v>0</v>
      </c>
      <c r="Y1599" s="1">
        <v>0</v>
      </c>
      <c r="AB1599" s="275">
        <v>44651</v>
      </c>
      <c r="AC1599" s="1">
        <v>1</v>
      </c>
      <c r="AD1599" s="1" t="s">
        <v>2623</v>
      </c>
      <c r="AE1599" s="1">
        <v>1</v>
      </c>
      <c r="AF1599" s="1">
        <v>30</v>
      </c>
      <c r="AG1599" s="1">
        <v>0</v>
      </c>
      <c r="AN1599" s="1">
        <v>1</v>
      </c>
      <c r="AO1599" s="1">
        <v>1</v>
      </c>
      <c r="AR1599" s="276">
        <v>247015.3</v>
      </c>
      <c r="AS1599" s="1" t="s">
        <v>2657</v>
      </c>
      <c r="AT1599" s="1">
        <v>0</v>
      </c>
      <c r="AU1599" s="1">
        <v>0</v>
      </c>
      <c r="AX1599" s="1">
        <v>5</v>
      </c>
      <c r="BC1599" s="1">
        <v>1</v>
      </c>
      <c r="BD1599" s="1">
        <v>7</v>
      </c>
      <c r="BE1599" s="1">
        <v>2</v>
      </c>
      <c r="BF1599" s="296">
        <v>1884097.8720215701</v>
      </c>
    </row>
    <row r="1600" spans="1:58" x14ac:dyDescent="0.3">
      <c r="A1600" s="273">
        <f t="shared" si="73"/>
        <v>0</v>
      </c>
      <c r="B1600" s="1" t="s">
        <v>2621</v>
      </c>
      <c r="C1600" s="274">
        <v>42406296</v>
      </c>
      <c r="D1600" s="1">
        <v>144205</v>
      </c>
      <c r="E1600" s="1">
        <v>4</v>
      </c>
      <c r="F1600" s="1" t="s">
        <v>3699</v>
      </c>
      <c r="G1600" s="275">
        <v>44056</v>
      </c>
      <c r="H1600" s="275">
        <v>44985</v>
      </c>
      <c r="I1600" s="1">
        <v>0</v>
      </c>
      <c r="J1600" s="1">
        <v>1</v>
      </c>
      <c r="K1600" s="1">
        <v>19</v>
      </c>
      <c r="L1600" s="1">
        <v>30</v>
      </c>
      <c r="M1600" s="1">
        <v>2</v>
      </c>
      <c r="N1600" s="1">
        <v>17.690000000000001</v>
      </c>
      <c r="O1600" s="1">
        <v>19.2</v>
      </c>
      <c r="P1600" s="1">
        <v>1439900</v>
      </c>
      <c r="Q1600" s="1">
        <v>60029</v>
      </c>
      <c r="R1600" s="1">
        <v>604273</v>
      </c>
      <c r="S1600" s="1">
        <v>0</v>
      </c>
      <c r="T1600" s="1">
        <v>0</v>
      </c>
      <c r="U1600" s="1">
        <v>0</v>
      </c>
      <c r="W1600" s="1">
        <v>0</v>
      </c>
      <c r="X1600" s="1">
        <v>0</v>
      </c>
      <c r="Y1600" s="1">
        <v>0</v>
      </c>
      <c r="AB1600" s="275">
        <v>44651</v>
      </c>
      <c r="AC1600" s="1">
        <v>1</v>
      </c>
      <c r="AD1600" s="1" t="s">
        <v>2623</v>
      </c>
      <c r="AE1600" s="1">
        <v>1</v>
      </c>
      <c r="AF1600" s="1">
        <v>30</v>
      </c>
      <c r="AG1600" s="1">
        <v>0</v>
      </c>
      <c r="AN1600" s="1">
        <v>1</v>
      </c>
      <c r="AO1600" s="1">
        <v>1</v>
      </c>
      <c r="AR1600" s="276">
        <v>97186.35</v>
      </c>
      <c r="AS1600" s="1" t="s">
        <v>2657</v>
      </c>
      <c r="AT1600" s="1">
        <v>0</v>
      </c>
      <c r="AU1600" s="1">
        <v>0</v>
      </c>
      <c r="AX1600" s="1">
        <v>5</v>
      </c>
      <c r="BC1600" s="1">
        <v>1</v>
      </c>
      <c r="BD1600" s="1">
        <v>7</v>
      </c>
      <c r="BE1600" s="1">
        <v>2</v>
      </c>
      <c r="BF1600" s="296">
        <v>740644.74486193957</v>
      </c>
    </row>
    <row r="1601" spans="1:58" x14ac:dyDescent="0.3">
      <c r="A1601" s="273">
        <f t="shared" si="73"/>
        <v>0</v>
      </c>
      <c r="B1601" s="1" t="s">
        <v>2621</v>
      </c>
      <c r="C1601" s="274">
        <v>42406296</v>
      </c>
      <c r="D1601" s="1">
        <v>144205</v>
      </c>
      <c r="E1601" s="1">
        <v>4</v>
      </c>
      <c r="F1601" s="1" t="s">
        <v>3794</v>
      </c>
      <c r="G1601" s="275">
        <v>44223</v>
      </c>
      <c r="H1601" s="275">
        <v>45322</v>
      </c>
      <c r="I1601" s="1">
        <v>0</v>
      </c>
      <c r="J1601" s="1">
        <v>1</v>
      </c>
      <c r="K1601" s="1">
        <v>14</v>
      </c>
      <c r="L1601" s="1">
        <v>30</v>
      </c>
      <c r="M1601" s="1">
        <v>2</v>
      </c>
      <c r="N1601" s="1">
        <v>7.2</v>
      </c>
      <c r="O1601" s="1">
        <v>7.44</v>
      </c>
      <c r="P1601" s="1">
        <v>5029334</v>
      </c>
      <c r="Q1601" s="1">
        <v>156682</v>
      </c>
      <c r="R1601" s="1">
        <v>3208086</v>
      </c>
      <c r="S1601" s="1">
        <v>0</v>
      </c>
      <c r="T1601" s="1">
        <v>0</v>
      </c>
      <c r="U1601" s="1">
        <v>0</v>
      </c>
      <c r="W1601" s="1">
        <v>0</v>
      </c>
      <c r="X1601" s="1">
        <v>0</v>
      </c>
      <c r="Y1601" s="1">
        <v>0</v>
      </c>
      <c r="AB1601" s="275">
        <v>44651</v>
      </c>
      <c r="AC1601" s="1">
        <v>1</v>
      </c>
      <c r="AD1601" s="1" t="s">
        <v>2623</v>
      </c>
      <c r="AE1601" s="1">
        <v>1</v>
      </c>
      <c r="AF1601" s="1">
        <v>30</v>
      </c>
      <c r="AG1601" s="1">
        <v>0</v>
      </c>
      <c r="AN1601" s="1">
        <v>1</v>
      </c>
      <c r="AO1601" s="1">
        <v>1</v>
      </c>
      <c r="AR1601" s="276">
        <v>515523.73</v>
      </c>
      <c r="AS1601" s="1" t="s">
        <v>2632</v>
      </c>
      <c r="AT1601" s="1">
        <v>0</v>
      </c>
      <c r="AU1601" s="1">
        <v>0</v>
      </c>
      <c r="AX1601" s="1">
        <v>5</v>
      </c>
      <c r="BC1601" s="1">
        <v>1</v>
      </c>
      <c r="BD1601" s="1">
        <v>7</v>
      </c>
      <c r="BE1601" s="1">
        <v>2</v>
      </c>
      <c r="BF1601" s="296">
        <v>3932083.7385836537</v>
      </c>
    </row>
    <row r="1602" spans="1:58" x14ac:dyDescent="0.3">
      <c r="A1602" s="273">
        <f t="shared" ref="A1602:A1665" si="74">IF(+R1602-AR1602-BF1602&gt;0,R1602-AR1602-BF1602,0)</f>
        <v>0</v>
      </c>
      <c r="B1602" s="1" t="s">
        <v>2621</v>
      </c>
      <c r="C1602" s="274">
        <v>42406296</v>
      </c>
      <c r="D1602" s="1">
        <v>144205</v>
      </c>
      <c r="E1602" s="1">
        <v>4</v>
      </c>
      <c r="F1602" s="1" t="s">
        <v>4358</v>
      </c>
      <c r="G1602" s="275">
        <v>44271</v>
      </c>
      <c r="H1602" s="275">
        <v>45199</v>
      </c>
      <c r="I1602" s="1">
        <v>0</v>
      </c>
      <c r="J1602" s="1">
        <v>1</v>
      </c>
      <c r="K1602" s="1">
        <v>12</v>
      </c>
      <c r="L1602" s="1">
        <v>30</v>
      </c>
      <c r="M1602" s="1">
        <v>2</v>
      </c>
      <c r="N1602" s="1">
        <v>17.690000000000001</v>
      </c>
      <c r="O1602" s="1">
        <v>19.2</v>
      </c>
      <c r="P1602" s="1">
        <v>600000</v>
      </c>
      <c r="Q1602" s="1">
        <v>25014</v>
      </c>
      <c r="R1602" s="1">
        <v>391728</v>
      </c>
      <c r="S1602" s="1">
        <v>0</v>
      </c>
      <c r="T1602" s="1">
        <v>0</v>
      </c>
      <c r="U1602" s="1">
        <v>0</v>
      </c>
      <c r="W1602" s="1">
        <v>0</v>
      </c>
      <c r="X1602" s="1">
        <v>0</v>
      </c>
      <c r="Y1602" s="1">
        <v>0</v>
      </c>
      <c r="AB1602" s="275">
        <v>44651</v>
      </c>
      <c r="AC1602" s="1">
        <v>1</v>
      </c>
      <c r="AD1602" s="1" t="s">
        <v>2623</v>
      </c>
      <c r="AE1602" s="1">
        <v>1</v>
      </c>
      <c r="AF1602" s="1">
        <v>30</v>
      </c>
      <c r="AG1602" s="1">
        <v>0</v>
      </c>
      <c r="AN1602" s="1">
        <v>1</v>
      </c>
      <c r="AO1602" s="1">
        <v>1</v>
      </c>
      <c r="AR1602" s="276">
        <v>62921.93</v>
      </c>
      <c r="AS1602" s="1" t="s">
        <v>2657</v>
      </c>
      <c r="AT1602" s="1">
        <v>0</v>
      </c>
      <c r="AU1602" s="1">
        <v>0</v>
      </c>
      <c r="AX1602" s="1">
        <v>5</v>
      </c>
      <c r="BC1602" s="1">
        <v>1</v>
      </c>
      <c r="BD1602" s="1">
        <v>7</v>
      </c>
      <c r="BE1602" s="1">
        <v>2</v>
      </c>
      <c r="BF1602" s="296">
        <v>480132.79530159029</v>
      </c>
    </row>
    <row r="1603" spans="1:58" x14ac:dyDescent="0.3">
      <c r="A1603" s="273">
        <f t="shared" si="74"/>
        <v>0</v>
      </c>
      <c r="B1603" s="1" t="s">
        <v>2621</v>
      </c>
      <c r="C1603" s="274">
        <v>42406296</v>
      </c>
      <c r="D1603" s="1">
        <v>144205</v>
      </c>
      <c r="E1603" s="1">
        <v>4</v>
      </c>
      <c r="F1603" s="1" t="s">
        <v>4359</v>
      </c>
      <c r="G1603" s="275">
        <v>44271</v>
      </c>
      <c r="H1603" s="275">
        <v>45199</v>
      </c>
      <c r="I1603" s="1">
        <v>0</v>
      </c>
      <c r="J1603" s="1">
        <v>1</v>
      </c>
      <c r="K1603" s="1">
        <v>12</v>
      </c>
      <c r="L1603" s="1">
        <v>30</v>
      </c>
      <c r="M1603" s="1">
        <v>2</v>
      </c>
      <c r="N1603" s="1">
        <v>17.690000000000001</v>
      </c>
      <c r="O1603" s="1">
        <v>19.2</v>
      </c>
      <c r="P1603" s="1">
        <v>600000</v>
      </c>
      <c r="Q1603" s="1">
        <v>25014</v>
      </c>
      <c r="R1603" s="1">
        <v>391728</v>
      </c>
      <c r="S1603" s="1">
        <v>0</v>
      </c>
      <c r="T1603" s="1">
        <v>0</v>
      </c>
      <c r="U1603" s="1">
        <v>0</v>
      </c>
      <c r="W1603" s="1">
        <v>0</v>
      </c>
      <c r="X1603" s="1">
        <v>0</v>
      </c>
      <c r="Y1603" s="1">
        <v>0</v>
      </c>
      <c r="AB1603" s="275">
        <v>44651</v>
      </c>
      <c r="AC1603" s="1">
        <v>1</v>
      </c>
      <c r="AD1603" s="1" t="s">
        <v>2623</v>
      </c>
      <c r="AE1603" s="1">
        <v>1</v>
      </c>
      <c r="AF1603" s="1">
        <v>30</v>
      </c>
      <c r="AG1603" s="1">
        <v>0</v>
      </c>
      <c r="AN1603" s="1">
        <v>1</v>
      </c>
      <c r="AO1603" s="1">
        <v>1</v>
      </c>
      <c r="AR1603" s="276">
        <v>62921.93</v>
      </c>
      <c r="AS1603" s="1" t="s">
        <v>2657</v>
      </c>
      <c r="AT1603" s="1">
        <v>0</v>
      </c>
      <c r="AU1603" s="1">
        <v>0</v>
      </c>
      <c r="AX1603" s="1">
        <v>5</v>
      </c>
      <c r="BC1603" s="1">
        <v>1</v>
      </c>
      <c r="BD1603" s="1">
        <v>7</v>
      </c>
      <c r="BE1603" s="1">
        <v>2</v>
      </c>
      <c r="BF1603" s="296">
        <v>480132.79530159029</v>
      </c>
    </row>
    <row r="1604" spans="1:58" x14ac:dyDescent="0.3">
      <c r="A1604" s="273">
        <f t="shared" si="74"/>
        <v>0</v>
      </c>
      <c r="B1604" s="1" t="s">
        <v>2621</v>
      </c>
      <c r="C1604" s="274">
        <v>42406296</v>
      </c>
      <c r="D1604" s="1">
        <v>144205</v>
      </c>
      <c r="E1604" s="1">
        <v>4</v>
      </c>
      <c r="F1604" s="1" t="s">
        <v>4392</v>
      </c>
      <c r="G1604" s="275">
        <v>44334</v>
      </c>
      <c r="H1604" s="275">
        <v>45260</v>
      </c>
      <c r="I1604" s="1">
        <v>0</v>
      </c>
      <c r="J1604" s="1">
        <v>1</v>
      </c>
      <c r="K1604" s="1">
        <v>10</v>
      </c>
      <c r="L1604" s="1">
        <v>30</v>
      </c>
      <c r="M1604" s="1">
        <v>2</v>
      </c>
      <c r="N1604" s="1">
        <v>17.690000000000001</v>
      </c>
      <c r="O1604" s="1">
        <v>19.2</v>
      </c>
      <c r="P1604" s="1">
        <v>148150</v>
      </c>
      <c r="Q1604" s="1">
        <v>6176</v>
      </c>
      <c r="R1604" s="1">
        <v>105955</v>
      </c>
      <c r="S1604" s="1">
        <v>0</v>
      </c>
      <c r="T1604" s="1">
        <v>0</v>
      </c>
      <c r="U1604" s="1">
        <v>0</v>
      </c>
      <c r="W1604" s="1">
        <v>0</v>
      </c>
      <c r="X1604" s="1">
        <v>0</v>
      </c>
      <c r="Y1604" s="1">
        <v>0</v>
      </c>
      <c r="AB1604" s="275">
        <v>44651</v>
      </c>
      <c r="AC1604" s="1">
        <v>1</v>
      </c>
      <c r="AD1604" s="1" t="s">
        <v>2623</v>
      </c>
      <c r="AE1604" s="1">
        <v>1</v>
      </c>
      <c r="AF1604" s="1">
        <v>30</v>
      </c>
      <c r="AG1604" s="1">
        <v>0</v>
      </c>
      <c r="AN1604" s="1">
        <v>1</v>
      </c>
      <c r="AO1604" s="1">
        <v>1</v>
      </c>
      <c r="AR1604" s="276">
        <v>17132.21</v>
      </c>
      <c r="AS1604" s="1" t="s">
        <v>2657</v>
      </c>
      <c r="AT1604" s="1">
        <v>0</v>
      </c>
      <c r="AU1604" s="1">
        <v>0</v>
      </c>
      <c r="AX1604" s="1">
        <v>5</v>
      </c>
      <c r="BC1604" s="1">
        <v>1</v>
      </c>
      <c r="BD1604" s="1">
        <v>7</v>
      </c>
      <c r="BE1604" s="1">
        <v>2</v>
      </c>
      <c r="BF1604" s="296">
        <v>129866.82168795695</v>
      </c>
    </row>
    <row r="1605" spans="1:58" x14ac:dyDescent="0.3">
      <c r="A1605" s="273">
        <f t="shared" si="74"/>
        <v>0</v>
      </c>
      <c r="B1605" s="1" t="s">
        <v>2621</v>
      </c>
      <c r="C1605" s="274">
        <v>42406296</v>
      </c>
      <c r="D1605" s="1">
        <v>144205</v>
      </c>
      <c r="E1605" s="1">
        <v>4</v>
      </c>
      <c r="F1605" s="1" t="s">
        <v>4168</v>
      </c>
      <c r="G1605" s="275">
        <v>44449</v>
      </c>
      <c r="H1605" s="275">
        <v>45382</v>
      </c>
      <c r="I1605" s="1">
        <v>0</v>
      </c>
      <c r="J1605" s="1">
        <v>1</v>
      </c>
      <c r="K1605" s="1">
        <v>6</v>
      </c>
      <c r="L1605" s="1">
        <v>30</v>
      </c>
      <c r="M1605" s="1">
        <v>2</v>
      </c>
      <c r="N1605" s="1">
        <v>17.690000000000001</v>
      </c>
      <c r="O1605" s="1">
        <v>19.2</v>
      </c>
      <c r="P1605" s="1">
        <v>600000</v>
      </c>
      <c r="Q1605" s="1">
        <v>25014</v>
      </c>
      <c r="R1605" s="1">
        <v>500539</v>
      </c>
      <c r="S1605" s="1">
        <v>0</v>
      </c>
      <c r="T1605" s="1">
        <v>0</v>
      </c>
      <c r="U1605" s="1">
        <v>0</v>
      </c>
      <c r="W1605" s="1">
        <v>0</v>
      </c>
      <c r="X1605" s="1">
        <v>0</v>
      </c>
      <c r="Y1605" s="1">
        <v>0</v>
      </c>
      <c r="AB1605" s="275">
        <v>44651</v>
      </c>
      <c r="AC1605" s="1">
        <v>1</v>
      </c>
      <c r="AD1605" s="1" t="s">
        <v>2623</v>
      </c>
      <c r="AE1605" s="1">
        <v>1</v>
      </c>
      <c r="AF1605" s="1">
        <v>30</v>
      </c>
      <c r="AG1605" s="1">
        <v>0</v>
      </c>
      <c r="AN1605" s="1">
        <v>1</v>
      </c>
      <c r="AO1605" s="1">
        <v>1</v>
      </c>
      <c r="AR1605" s="276">
        <v>80365.63</v>
      </c>
      <c r="AS1605" s="1" t="s">
        <v>2657</v>
      </c>
      <c r="AT1605" s="1">
        <v>0</v>
      </c>
      <c r="AU1605" s="1">
        <v>0</v>
      </c>
      <c r="AX1605" s="1">
        <v>5</v>
      </c>
      <c r="BC1605" s="1">
        <v>1</v>
      </c>
      <c r="BD1605" s="1">
        <v>7</v>
      </c>
      <c r="BE1605" s="1">
        <v>2</v>
      </c>
      <c r="BF1605" s="296">
        <v>613500.15630096057</v>
      </c>
    </row>
    <row r="1606" spans="1:58" x14ac:dyDescent="0.3">
      <c r="A1606" s="273">
        <f t="shared" si="74"/>
        <v>0</v>
      </c>
      <c r="B1606" s="1" t="s">
        <v>2621</v>
      </c>
      <c r="C1606" s="274">
        <v>42406296</v>
      </c>
      <c r="D1606" s="1">
        <v>144205</v>
      </c>
      <c r="E1606" s="1">
        <v>4</v>
      </c>
      <c r="F1606" s="1" t="s">
        <v>4169</v>
      </c>
      <c r="G1606" s="275">
        <v>44449</v>
      </c>
      <c r="H1606" s="275">
        <v>45382</v>
      </c>
      <c r="I1606" s="1">
        <v>0</v>
      </c>
      <c r="J1606" s="1">
        <v>1</v>
      </c>
      <c r="K1606" s="1">
        <v>6</v>
      </c>
      <c r="L1606" s="1">
        <v>30</v>
      </c>
      <c r="M1606" s="1">
        <v>2</v>
      </c>
      <c r="N1606" s="1">
        <v>17.690000000000001</v>
      </c>
      <c r="O1606" s="1">
        <v>19.2</v>
      </c>
      <c r="P1606" s="1">
        <v>600000</v>
      </c>
      <c r="Q1606" s="1">
        <v>25014</v>
      </c>
      <c r="R1606" s="1">
        <v>500539</v>
      </c>
      <c r="S1606" s="1">
        <v>0</v>
      </c>
      <c r="T1606" s="1">
        <v>0</v>
      </c>
      <c r="U1606" s="1">
        <v>0</v>
      </c>
      <c r="W1606" s="1">
        <v>0</v>
      </c>
      <c r="X1606" s="1">
        <v>0</v>
      </c>
      <c r="Y1606" s="1">
        <v>0</v>
      </c>
      <c r="AB1606" s="275">
        <v>44651</v>
      </c>
      <c r="AC1606" s="1">
        <v>1</v>
      </c>
      <c r="AD1606" s="1" t="s">
        <v>2623</v>
      </c>
      <c r="AE1606" s="1">
        <v>1</v>
      </c>
      <c r="AF1606" s="1">
        <v>30</v>
      </c>
      <c r="AG1606" s="1">
        <v>0</v>
      </c>
      <c r="AN1606" s="1">
        <v>1</v>
      </c>
      <c r="AO1606" s="1">
        <v>1</v>
      </c>
      <c r="AR1606" s="276">
        <v>80365.63</v>
      </c>
      <c r="AS1606" s="1" t="s">
        <v>2657</v>
      </c>
      <c r="AT1606" s="1">
        <v>0</v>
      </c>
      <c r="AU1606" s="1">
        <v>0</v>
      </c>
      <c r="AX1606" s="1">
        <v>5</v>
      </c>
      <c r="BC1606" s="1">
        <v>1</v>
      </c>
      <c r="BD1606" s="1">
        <v>7</v>
      </c>
      <c r="BE1606" s="1">
        <v>2</v>
      </c>
      <c r="BF1606" s="296">
        <v>613500.15630096057</v>
      </c>
    </row>
    <row r="1607" spans="1:58" x14ac:dyDescent="0.3">
      <c r="A1607" s="273">
        <f t="shared" si="74"/>
        <v>0</v>
      </c>
      <c r="B1607" s="1" t="s">
        <v>2621</v>
      </c>
      <c r="C1607" s="274">
        <v>42406296</v>
      </c>
      <c r="D1607" s="1">
        <v>144205</v>
      </c>
      <c r="E1607" s="1">
        <v>4</v>
      </c>
      <c r="F1607" s="1" t="s">
        <v>4547</v>
      </c>
      <c r="G1607" s="275">
        <v>44348</v>
      </c>
      <c r="H1607" s="275">
        <v>45260</v>
      </c>
      <c r="I1607" s="1">
        <v>0</v>
      </c>
      <c r="J1607" s="1">
        <v>1</v>
      </c>
      <c r="K1607" s="1">
        <v>10</v>
      </c>
      <c r="L1607" s="1">
        <v>30</v>
      </c>
      <c r="M1607" s="1">
        <v>2</v>
      </c>
      <c r="N1607" s="1">
        <v>17.690000000000001</v>
      </c>
      <c r="O1607" s="1">
        <v>19.2</v>
      </c>
      <c r="P1607" s="1">
        <v>49300</v>
      </c>
      <c r="Q1607" s="1">
        <v>2055</v>
      </c>
      <c r="R1607" s="1">
        <v>35261</v>
      </c>
      <c r="S1607" s="1">
        <v>0</v>
      </c>
      <c r="T1607" s="1">
        <v>0</v>
      </c>
      <c r="U1607" s="1">
        <v>0</v>
      </c>
      <c r="W1607" s="1">
        <v>0</v>
      </c>
      <c r="X1607" s="1">
        <v>0</v>
      </c>
      <c r="Y1607" s="1">
        <v>0</v>
      </c>
      <c r="AB1607" s="275">
        <v>44651</v>
      </c>
      <c r="AC1607" s="1">
        <v>1</v>
      </c>
      <c r="AD1607" s="1" t="s">
        <v>2623</v>
      </c>
      <c r="AE1607" s="1">
        <v>1</v>
      </c>
      <c r="AF1607" s="1">
        <v>30</v>
      </c>
      <c r="AG1607" s="1">
        <v>0</v>
      </c>
      <c r="AN1607" s="1">
        <v>1</v>
      </c>
      <c r="AO1607" s="1">
        <v>1</v>
      </c>
      <c r="AR1607" s="276">
        <v>5606.9</v>
      </c>
      <c r="AS1607" s="1" t="s">
        <v>2657</v>
      </c>
      <c r="AT1607" s="1">
        <v>0</v>
      </c>
      <c r="AU1607" s="1">
        <v>0</v>
      </c>
      <c r="AX1607" s="1">
        <v>5</v>
      </c>
      <c r="BC1607" s="1">
        <v>1</v>
      </c>
      <c r="BD1607" s="1">
        <v>7</v>
      </c>
      <c r="BE1607" s="1">
        <v>2</v>
      </c>
      <c r="BF1607" s="296">
        <v>43218.668298230848</v>
      </c>
    </row>
    <row r="1608" spans="1:58" x14ac:dyDescent="0.3">
      <c r="A1608" s="273">
        <f t="shared" si="74"/>
        <v>0</v>
      </c>
      <c r="B1608" s="1" t="s">
        <v>2621</v>
      </c>
      <c r="C1608" s="274">
        <v>42406296</v>
      </c>
      <c r="D1608" s="1">
        <v>144205</v>
      </c>
      <c r="E1608" s="1">
        <v>4</v>
      </c>
      <c r="F1608" s="1" t="s">
        <v>4573</v>
      </c>
      <c r="G1608" s="275">
        <v>44349</v>
      </c>
      <c r="H1608" s="275">
        <v>45291</v>
      </c>
      <c r="I1608" s="1">
        <v>0</v>
      </c>
      <c r="J1608" s="1">
        <v>1</v>
      </c>
      <c r="K1608" s="1">
        <v>9</v>
      </c>
      <c r="L1608" s="1">
        <v>30</v>
      </c>
      <c r="M1608" s="1">
        <v>2</v>
      </c>
      <c r="N1608" s="1">
        <v>17.690000000000001</v>
      </c>
      <c r="O1608" s="1">
        <v>19.2</v>
      </c>
      <c r="P1608" s="1">
        <v>81630</v>
      </c>
      <c r="Q1608" s="1">
        <v>3403</v>
      </c>
      <c r="R1608" s="1">
        <v>60865</v>
      </c>
      <c r="S1608" s="1">
        <v>0</v>
      </c>
      <c r="T1608" s="1">
        <v>0</v>
      </c>
      <c r="U1608" s="1">
        <v>0</v>
      </c>
      <c r="W1608" s="1">
        <v>0</v>
      </c>
      <c r="X1608" s="1">
        <v>0</v>
      </c>
      <c r="Y1608" s="1">
        <v>0</v>
      </c>
      <c r="AB1608" s="275">
        <v>44651</v>
      </c>
      <c r="AC1608" s="1">
        <v>1</v>
      </c>
      <c r="AD1608" s="1" t="s">
        <v>2623</v>
      </c>
      <c r="AE1608" s="1">
        <v>1</v>
      </c>
      <c r="AF1608" s="1">
        <v>30</v>
      </c>
      <c r="AG1608" s="1">
        <v>0</v>
      </c>
      <c r="AN1608" s="1">
        <v>1</v>
      </c>
      <c r="AO1608" s="1">
        <v>1</v>
      </c>
      <c r="AR1608" s="276">
        <v>9656.34</v>
      </c>
      <c r="AS1608" s="1" t="s">
        <v>2657</v>
      </c>
      <c r="AT1608" s="1">
        <v>0</v>
      </c>
      <c r="AU1608" s="1">
        <v>0</v>
      </c>
      <c r="AX1608" s="1">
        <v>5</v>
      </c>
      <c r="BC1608" s="1">
        <v>1</v>
      </c>
      <c r="BD1608" s="1">
        <v>7</v>
      </c>
      <c r="BE1608" s="1">
        <v>2</v>
      </c>
      <c r="BF1608" s="296">
        <v>74600.954197890605</v>
      </c>
    </row>
    <row r="1609" spans="1:58" x14ac:dyDescent="0.3">
      <c r="A1609" s="273">
        <f t="shared" si="74"/>
        <v>0</v>
      </c>
      <c r="B1609" s="1" t="s">
        <v>2621</v>
      </c>
      <c r="C1609" s="274">
        <v>42406296</v>
      </c>
      <c r="D1609" s="1">
        <v>144205</v>
      </c>
      <c r="E1609" s="1">
        <v>4</v>
      </c>
      <c r="F1609" s="1" t="s">
        <v>4578</v>
      </c>
      <c r="G1609" s="275">
        <v>44351</v>
      </c>
      <c r="H1609" s="275">
        <v>45291</v>
      </c>
      <c r="I1609" s="1">
        <v>0</v>
      </c>
      <c r="J1609" s="1">
        <v>1</v>
      </c>
      <c r="K1609" s="1">
        <v>9</v>
      </c>
      <c r="L1609" s="1">
        <v>30</v>
      </c>
      <c r="M1609" s="1">
        <v>2</v>
      </c>
      <c r="N1609" s="1">
        <v>17.690000000000001</v>
      </c>
      <c r="O1609" s="1">
        <v>19.2</v>
      </c>
      <c r="P1609" s="1">
        <v>600000</v>
      </c>
      <c r="Q1609" s="1">
        <v>25014</v>
      </c>
      <c r="R1609" s="1">
        <v>447355</v>
      </c>
      <c r="S1609" s="1">
        <v>0</v>
      </c>
      <c r="T1609" s="1">
        <v>0</v>
      </c>
      <c r="U1609" s="1">
        <v>0</v>
      </c>
      <c r="W1609" s="1">
        <v>0</v>
      </c>
      <c r="X1609" s="1">
        <v>0</v>
      </c>
      <c r="Y1609" s="1">
        <v>0</v>
      </c>
      <c r="AB1609" s="275">
        <v>44651</v>
      </c>
      <c r="AC1609" s="1">
        <v>1</v>
      </c>
      <c r="AD1609" s="1" t="s">
        <v>2623</v>
      </c>
      <c r="AE1609" s="1">
        <v>1</v>
      </c>
      <c r="AF1609" s="1">
        <v>30</v>
      </c>
      <c r="AG1609" s="1">
        <v>0</v>
      </c>
      <c r="AN1609" s="1">
        <v>1</v>
      </c>
      <c r="AO1609" s="1">
        <v>1</v>
      </c>
      <c r="AR1609" s="276">
        <v>71955.28</v>
      </c>
      <c r="AS1609" s="1" t="s">
        <v>2657</v>
      </c>
      <c r="AT1609" s="1">
        <v>0</v>
      </c>
      <c r="AU1609" s="1">
        <v>0</v>
      </c>
      <c r="AX1609" s="1">
        <v>5</v>
      </c>
      <c r="BC1609" s="1">
        <v>1</v>
      </c>
      <c r="BD1609" s="1">
        <v>7</v>
      </c>
      <c r="BE1609" s="1">
        <v>2</v>
      </c>
      <c r="BF1609" s="296">
        <v>548313.64273716183</v>
      </c>
    </row>
    <row r="1610" spans="1:58" x14ac:dyDescent="0.3">
      <c r="A1610" s="273">
        <f t="shared" si="74"/>
        <v>0</v>
      </c>
      <c r="B1610" s="1" t="s">
        <v>2621</v>
      </c>
      <c r="C1610" s="274">
        <v>42406296</v>
      </c>
      <c r="D1610" s="1">
        <v>144205</v>
      </c>
      <c r="E1610" s="1">
        <v>4</v>
      </c>
      <c r="F1610" s="1" t="s">
        <v>4997</v>
      </c>
      <c r="G1610" s="275">
        <v>44302</v>
      </c>
      <c r="H1610" s="275">
        <v>45230</v>
      </c>
      <c r="I1610" s="1">
        <v>0</v>
      </c>
      <c r="J1610" s="1">
        <v>1</v>
      </c>
      <c r="K1610" s="1">
        <v>11</v>
      </c>
      <c r="L1610" s="1">
        <v>30</v>
      </c>
      <c r="M1610" s="1">
        <v>2</v>
      </c>
      <c r="N1610" s="1">
        <v>17.690000000000001</v>
      </c>
      <c r="O1610" s="1">
        <v>19.2</v>
      </c>
      <c r="P1610" s="1">
        <v>600000</v>
      </c>
      <c r="Q1610" s="1">
        <v>25014</v>
      </c>
      <c r="R1610" s="1">
        <v>410549</v>
      </c>
      <c r="S1610" s="1">
        <v>0</v>
      </c>
      <c r="T1610" s="1">
        <v>0</v>
      </c>
      <c r="U1610" s="1">
        <v>0</v>
      </c>
      <c r="W1610" s="1">
        <v>0</v>
      </c>
      <c r="X1610" s="1">
        <v>0</v>
      </c>
      <c r="Y1610" s="1">
        <v>0</v>
      </c>
      <c r="AB1610" s="275">
        <v>44651</v>
      </c>
      <c r="AC1610" s="1">
        <v>1</v>
      </c>
      <c r="AD1610" s="1" t="s">
        <v>2623</v>
      </c>
      <c r="AE1610" s="1">
        <v>1</v>
      </c>
      <c r="AF1610" s="1">
        <v>30</v>
      </c>
      <c r="AG1610" s="1">
        <v>0</v>
      </c>
      <c r="AN1610" s="1">
        <v>1</v>
      </c>
      <c r="AO1610" s="1">
        <v>1</v>
      </c>
      <c r="AR1610" s="276">
        <v>66036.88</v>
      </c>
      <c r="AS1610" s="1" t="s">
        <v>2657</v>
      </c>
      <c r="AT1610" s="1">
        <v>0</v>
      </c>
      <c r="AU1610" s="1">
        <v>0</v>
      </c>
      <c r="AX1610" s="1">
        <v>5</v>
      </c>
      <c r="BC1610" s="1">
        <v>1</v>
      </c>
      <c r="BD1610" s="1">
        <v>7</v>
      </c>
      <c r="BE1610" s="1">
        <v>2</v>
      </c>
      <c r="BF1610" s="296">
        <v>503201.30033664318</v>
      </c>
    </row>
    <row r="1611" spans="1:58" x14ac:dyDescent="0.3">
      <c r="A1611" s="273">
        <f t="shared" si="74"/>
        <v>0</v>
      </c>
      <c r="B1611" s="1" t="s">
        <v>2621</v>
      </c>
      <c r="C1611" s="274">
        <v>42406296</v>
      </c>
      <c r="D1611" s="1">
        <v>144205</v>
      </c>
      <c r="E1611" s="1">
        <v>4</v>
      </c>
      <c r="F1611" s="1" t="s">
        <v>4998</v>
      </c>
      <c r="G1611" s="275">
        <v>44302</v>
      </c>
      <c r="H1611" s="275">
        <v>45230</v>
      </c>
      <c r="I1611" s="1">
        <v>0</v>
      </c>
      <c r="J1611" s="1">
        <v>1</v>
      </c>
      <c r="K1611" s="1">
        <v>11</v>
      </c>
      <c r="L1611" s="1">
        <v>30</v>
      </c>
      <c r="M1611" s="1">
        <v>2</v>
      </c>
      <c r="N1611" s="1">
        <v>17.690000000000001</v>
      </c>
      <c r="O1611" s="1">
        <v>19.2</v>
      </c>
      <c r="P1611" s="1">
        <v>600000</v>
      </c>
      <c r="Q1611" s="1">
        <v>25014</v>
      </c>
      <c r="R1611" s="1">
        <v>410549</v>
      </c>
      <c r="S1611" s="1">
        <v>0</v>
      </c>
      <c r="T1611" s="1">
        <v>0</v>
      </c>
      <c r="U1611" s="1">
        <v>0</v>
      </c>
      <c r="W1611" s="1">
        <v>0</v>
      </c>
      <c r="X1611" s="1">
        <v>0</v>
      </c>
      <c r="Y1611" s="1">
        <v>0</v>
      </c>
      <c r="AB1611" s="275">
        <v>44651</v>
      </c>
      <c r="AC1611" s="1">
        <v>1</v>
      </c>
      <c r="AD1611" s="1" t="s">
        <v>2623</v>
      </c>
      <c r="AE1611" s="1">
        <v>1</v>
      </c>
      <c r="AF1611" s="1">
        <v>30</v>
      </c>
      <c r="AG1611" s="1">
        <v>0</v>
      </c>
      <c r="AN1611" s="1">
        <v>1</v>
      </c>
      <c r="AO1611" s="1">
        <v>1</v>
      </c>
      <c r="AR1611" s="276">
        <v>66036.88</v>
      </c>
      <c r="AS1611" s="1" t="s">
        <v>2657</v>
      </c>
      <c r="AT1611" s="1">
        <v>0</v>
      </c>
      <c r="AU1611" s="1">
        <v>0</v>
      </c>
      <c r="AX1611" s="1">
        <v>5</v>
      </c>
      <c r="BC1611" s="1">
        <v>1</v>
      </c>
      <c r="BD1611" s="1">
        <v>7</v>
      </c>
      <c r="BE1611" s="1">
        <v>2</v>
      </c>
      <c r="BF1611" s="296">
        <v>503201.30033664318</v>
      </c>
    </row>
    <row r="1612" spans="1:58" x14ac:dyDescent="0.3">
      <c r="A1612" s="273">
        <f t="shared" si="74"/>
        <v>0</v>
      </c>
      <c r="B1612" s="1" t="s">
        <v>2621</v>
      </c>
      <c r="C1612" s="274">
        <v>42406296</v>
      </c>
      <c r="D1612" s="1">
        <v>144205</v>
      </c>
      <c r="E1612" s="1">
        <v>4</v>
      </c>
      <c r="F1612" s="1" t="s">
        <v>4961</v>
      </c>
      <c r="G1612" s="275">
        <v>44303</v>
      </c>
      <c r="H1612" s="275">
        <v>45230</v>
      </c>
      <c r="I1612" s="1">
        <v>0</v>
      </c>
      <c r="J1612" s="1">
        <v>1</v>
      </c>
      <c r="K1612" s="1">
        <v>11</v>
      </c>
      <c r="L1612" s="1">
        <v>30</v>
      </c>
      <c r="M1612" s="1">
        <v>2</v>
      </c>
      <c r="N1612" s="1">
        <v>17.690000000000001</v>
      </c>
      <c r="O1612" s="1">
        <v>19.2</v>
      </c>
      <c r="P1612" s="1">
        <v>20750</v>
      </c>
      <c r="Q1612" s="1">
        <v>865</v>
      </c>
      <c r="R1612" s="1">
        <v>14199</v>
      </c>
      <c r="S1612" s="1">
        <v>0</v>
      </c>
      <c r="T1612" s="1">
        <v>0</v>
      </c>
      <c r="U1612" s="1">
        <v>0</v>
      </c>
      <c r="W1612" s="1">
        <v>0</v>
      </c>
      <c r="X1612" s="1">
        <v>0</v>
      </c>
      <c r="Y1612" s="1">
        <v>0</v>
      </c>
      <c r="AB1612" s="275">
        <v>44651</v>
      </c>
      <c r="AC1612" s="1">
        <v>1</v>
      </c>
      <c r="AD1612" s="1" t="s">
        <v>2623</v>
      </c>
      <c r="AE1612" s="1">
        <v>1</v>
      </c>
      <c r="AF1612" s="1">
        <v>30</v>
      </c>
      <c r="AG1612" s="1">
        <v>0</v>
      </c>
      <c r="AN1612" s="1">
        <v>1</v>
      </c>
      <c r="AO1612" s="1">
        <v>1</v>
      </c>
      <c r="AR1612" s="276">
        <v>2180.46</v>
      </c>
      <c r="AS1612" s="1" t="s">
        <v>2657</v>
      </c>
      <c r="AT1612" s="1">
        <v>0</v>
      </c>
      <c r="AU1612" s="1">
        <v>0</v>
      </c>
      <c r="AX1612" s="1">
        <v>5</v>
      </c>
      <c r="BC1612" s="1">
        <v>1</v>
      </c>
      <c r="BD1612" s="1">
        <v>7</v>
      </c>
      <c r="BE1612" s="1">
        <v>2</v>
      </c>
      <c r="BF1612" s="296">
        <v>17403.416555587755</v>
      </c>
    </row>
    <row r="1613" spans="1:58" x14ac:dyDescent="0.3">
      <c r="A1613" s="273">
        <f t="shared" si="74"/>
        <v>0</v>
      </c>
      <c r="B1613" s="1" t="s">
        <v>2621</v>
      </c>
      <c r="C1613" s="274">
        <v>42406296</v>
      </c>
      <c r="D1613" s="1">
        <v>144205</v>
      </c>
      <c r="E1613" s="1">
        <v>4</v>
      </c>
      <c r="F1613" s="1" t="s">
        <v>4962</v>
      </c>
      <c r="G1613" s="275">
        <v>44304</v>
      </c>
      <c r="H1613" s="275">
        <v>45230</v>
      </c>
      <c r="I1613" s="1">
        <v>0</v>
      </c>
      <c r="J1613" s="1">
        <v>1</v>
      </c>
      <c r="K1613" s="1">
        <v>11</v>
      </c>
      <c r="L1613" s="1">
        <v>30</v>
      </c>
      <c r="M1613" s="1">
        <v>2</v>
      </c>
      <c r="N1613" s="1">
        <v>17.690000000000001</v>
      </c>
      <c r="O1613" s="1">
        <v>19.2</v>
      </c>
      <c r="P1613" s="1">
        <v>67700</v>
      </c>
      <c r="Q1613" s="1">
        <v>2822</v>
      </c>
      <c r="R1613" s="1">
        <v>46330</v>
      </c>
      <c r="S1613" s="1">
        <v>0</v>
      </c>
      <c r="T1613" s="1">
        <v>0</v>
      </c>
      <c r="U1613" s="1">
        <v>0</v>
      </c>
      <c r="W1613" s="1">
        <v>0</v>
      </c>
      <c r="X1613" s="1">
        <v>0</v>
      </c>
      <c r="Y1613" s="1">
        <v>0</v>
      </c>
      <c r="AB1613" s="275">
        <v>44651</v>
      </c>
      <c r="AC1613" s="1">
        <v>1</v>
      </c>
      <c r="AD1613" s="1" t="s">
        <v>2623</v>
      </c>
      <c r="AE1613" s="1">
        <v>1</v>
      </c>
      <c r="AF1613" s="1">
        <v>30</v>
      </c>
      <c r="AG1613" s="1">
        <v>0</v>
      </c>
      <c r="AN1613" s="1">
        <v>1</v>
      </c>
      <c r="AO1613" s="1">
        <v>1</v>
      </c>
      <c r="AR1613" s="276">
        <v>7475.87</v>
      </c>
      <c r="AS1613" s="1" t="s">
        <v>2657</v>
      </c>
      <c r="AT1613" s="1">
        <v>0</v>
      </c>
      <c r="AU1613" s="1">
        <v>0</v>
      </c>
      <c r="AX1613" s="1">
        <v>5</v>
      </c>
      <c r="BC1613" s="1">
        <v>1</v>
      </c>
      <c r="BD1613" s="1">
        <v>7</v>
      </c>
      <c r="BE1613" s="1">
        <v>2</v>
      </c>
      <c r="BF1613" s="296">
        <v>56785.709488018918</v>
      </c>
    </row>
    <row r="1614" spans="1:58" x14ac:dyDescent="0.3">
      <c r="A1614" s="273">
        <f t="shared" si="74"/>
        <v>0</v>
      </c>
      <c r="B1614" s="1" t="s">
        <v>2621</v>
      </c>
      <c r="C1614" s="274">
        <v>42406296</v>
      </c>
      <c r="D1614" s="1">
        <v>144205</v>
      </c>
      <c r="E1614" s="1">
        <v>4</v>
      </c>
      <c r="F1614" s="1" t="s">
        <v>6092</v>
      </c>
      <c r="G1614" s="275">
        <v>44609</v>
      </c>
      <c r="H1614" s="275">
        <v>45535</v>
      </c>
      <c r="I1614" s="1">
        <v>0</v>
      </c>
      <c r="J1614" s="1">
        <v>1</v>
      </c>
      <c r="K1614" s="1">
        <v>1</v>
      </c>
      <c r="L1614" s="1">
        <v>30</v>
      </c>
      <c r="M1614" s="1">
        <v>2</v>
      </c>
      <c r="N1614" s="1">
        <v>17.690000000000001</v>
      </c>
      <c r="O1614" s="1">
        <v>19.2</v>
      </c>
      <c r="P1614" s="1">
        <v>600000</v>
      </c>
      <c r="Q1614" s="1">
        <v>25015</v>
      </c>
      <c r="R1614" s="1">
        <v>584039</v>
      </c>
      <c r="S1614" s="1">
        <v>0</v>
      </c>
      <c r="T1614" s="1">
        <v>0</v>
      </c>
      <c r="U1614" s="1">
        <v>0</v>
      </c>
      <c r="W1614" s="1">
        <v>0</v>
      </c>
      <c r="X1614" s="1">
        <v>0</v>
      </c>
      <c r="Y1614" s="1">
        <v>0</v>
      </c>
      <c r="AB1614" s="275">
        <v>44651</v>
      </c>
      <c r="AC1614" s="1">
        <v>1</v>
      </c>
      <c r="AD1614" s="1" t="s">
        <v>2623</v>
      </c>
      <c r="AE1614" s="1">
        <v>1</v>
      </c>
      <c r="AF1614" s="1">
        <v>30</v>
      </c>
      <c r="AG1614" s="1">
        <v>0</v>
      </c>
      <c r="AN1614" s="1">
        <v>1</v>
      </c>
      <c r="AO1614" s="1">
        <v>1</v>
      </c>
      <c r="AP1614" s="275"/>
      <c r="AR1614" s="276">
        <v>93759.9</v>
      </c>
      <c r="AS1614" s="1" t="s">
        <v>2657</v>
      </c>
      <c r="AT1614" s="1">
        <v>0</v>
      </c>
      <c r="AU1614" s="1">
        <v>0</v>
      </c>
      <c r="AX1614" s="1">
        <v>5</v>
      </c>
      <c r="BC1614" s="1">
        <v>1</v>
      </c>
      <c r="BD1614" s="1">
        <v>7</v>
      </c>
      <c r="BE1614" s="1">
        <v>2</v>
      </c>
      <c r="BF1614" s="296">
        <v>715844.35535663902</v>
      </c>
    </row>
    <row r="1615" spans="1:58" x14ac:dyDescent="0.3">
      <c r="A1615" s="273">
        <f t="shared" si="74"/>
        <v>0</v>
      </c>
      <c r="B1615" s="1" t="s">
        <v>2621</v>
      </c>
      <c r="C1615" s="274">
        <v>42406296</v>
      </c>
      <c r="D1615" s="1">
        <v>144205</v>
      </c>
      <c r="E1615" s="1">
        <v>4</v>
      </c>
      <c r="F1615" s="1" t="s">
        <v>6093</v>
      </c>
      <c r="G1615" s="275">
        <v>44609</v>
      </c>
      <c r="H1615" s="275">
        <v>45535</v>
      </c>
      <c r="I1615" s="1">
        <v>0</v>
      </c>
      <c r="J1615" s="1">
        <v>1</v>
      </c>
      <c r="K1615" s="1">
        <v>1</v>
      </c>
      <c r="L1615" s="1">
        <v>30</v>
      </c>
      <c r="M1615" s="1">
        <v>2</v>
      </c>
      <c r="N1615" s="1">
        <v>17.690000000000001</v>
      </c>
      <c r="O1615" s="1">
        <v>19.2</v>
      </c>
      <c r="P1615" s="1">
        <v>600000</v>
      </c>
      <c r="Q1615" s="1">
        <v>25015</v>
      </c>
      <c r="R1615" s="1">
        <v>584039</v>
      </c>
      <c r="S1615" s="1">
        <v>0</v>
      </c>
      <c r="T1615" s="1">
        <v>0</v>
      </c>
      <c r="U1615" s="1">
        <v>0</v>
      </c>
      <c r="W1615" s="1">
        <v>0</v>
      </c>
      <c r="X1615" s="1">
        <v>0</v>
      </c>
      <c r="Y1615" s="1">
        <v>0</v>
      </c>
      <c r="AB1615" s="275">
        <v>44651</v>
      </c>
      <c r="AC1615" s="1">
        <v>1</v>
      </c>
      <c r="AD1615" s="1" t="s">
        <v>2623</v>
      </c>
      <c r="AE1615" s="1">
        <v>1</v>
      </c>
      <c r="AF1615" s="1">
        <v>30</v>
      </c>
      <c r="AG1615" s="1">
        <v>0</v>
      </c>
      <c r="AN1615" s="1">
        <v>1</v>
      </c>
      <c r="AO1615" s="1">
        <v>1</v>
      </c>
      <c r="AR1615" s="276">
        <v>93759.9</v>
      </c>
      <c r="AS1615" s="1" t="s">
        <v>2657</v>
      </c>
      <c r="AT1615" s="1">
        <v>0</v>
      </c>
      <c r="AU1615" s="1">
        <v>0</v>
      </c>
      <c r="AX1615" s="1">
        <v>5</v>
      </c>
      <c r="BC1615" s="1">
        <v>1</v>
      </c>
      <c r="BD1615" s="1">
        <v>7</v>
      </c>
      <c r="BE1615" s="1">
        <v>2</v>
      </c>
      <c r="BF1615" s="296">
        <v>715844.35535663902</v>
      </c>
    </row>
    <row r="1616" spans="1:58" x14ac:dyDescent="0.3">
      <c r="A1616" s="273">
        <f t="shared" si="74"/>
        <v>0</v>
      </c>
      <c r="B1616" s="1" t="s">
        <v>2621</v>
      </c>
      <c r="C1616" s="274">
        <v>42406296</v>
      </c>
      <c r="D1616" s="1">
        <v>144205</v>
      </c>
      <c r="E1616" s="1">
        <v>4</v>
      </c>
      <c r="F1616" s="1" t="s">
        <v>6386</v>
      </c>
      <c r="G1616" s="275">
        <v>44643</v>
      </c>
      <c r="H1616" s="275">
        <v>45565</v>
      </c>
      <c r="I1616" s="1">
        <v>0</v>
      </c>
      <c r="J1616" s="1">
        <v>1</v>
      </c>
      <c r="K1616" s="1">
        <v>0</v>
      </c>
      <c r="L1616" s="1">
        <v>30</v>
      </c>
      <c r="M1616" s="1">
        <v>2</v>
      </c>
      <c r="N1616" s="1">
        <v>17.690000000000001</v>
      </c>
      <c r="O1616" s="1">
        <v>19.2</v>
      </c>
      <c r="P1616" s="1">
        <v>200000</v>
      </c>
      <c r="Q1616" s="1">
        <v>8338</v>
      </c>
      <c r="R1616" s="1">
        <v>200000</v>
      </c>
      <c r="S1616" s="1">
        <v>688</v>
      </c>
      <c r="T1616" s="1">
        <v>0</v>
      </c>
      <c r="U1616" s="1">
        <v>0</v>
      </c>
      <c r="W1616" s="1">
        <v>0</v>
      </c>
      <c r="X1616" s="1">
        <v>0</v>
      </c>
      <c r="Y1616" s="1">
        <v>0</v>
      </c>
      <c r="AB1616" s="275">
        <v>44643</v>
      </c>
      <c r="AC1616" s="1">
        <v>1</v>
      </c>
      <c r="AD1616" s="1" t="s">
        <v>2623</v>
      </c>
      <c r="AE1616" s="1">
        <v>1</v>
      </c>
      <c r="AF1616" s="1">
        <v>30</v>
      </c>
      <c r="AG1616" s="1">
        <v>0</v>
      </c>
      <c r="AN1616" s="1">
        <v>1</v>
      </c>
      <c r="AO1616" s="1">
        <v>1</v>
      </c>
      <c r="AR1616" s="276">
        <v>32083.95</v>
      </c>
      <c r="AS1616" s="1" t="s">
        <v>2657</v>
      </c>
      <c r="AT1616" s="1">
        <v>0</v>
      </c>
      <c r="AU1616" s="1">
        <v>0</v>
      </c>
      <c r="AX1616" s="1">
        <v>5</v>
      </c>
      <c r="BC1616" s="1">
        <v>1</v>
      </c>
      <c r="BD1616" s="1">
        <v>7</v>
      </c>
      <c r="BE1616" s="1">
        <v>2</v>
      </c>
      <c r="BF1616" s="296">
        <v>245135.80612138539</v>
      </c>
    </row>
    <row r="1617" spans="1:58" x14ac:dyDescent="0.3">
      <c r="A1617" s="273">
        <f t="shared" si="74"/>
        <v>0</v>
      </c>
      <c r="B1617" s="1" t="s">
        <v>2621</v>
      </c>
      <c r="C1617" s="274">
        <v>42406296</v>
      </c>
      <c r="D1617" s="1">
        <v>144205</v>
      </c>
      <c r="E1617" s="1">
        <v>4</v>
      </c>
      <c r="F1617" s="1" t="s">
        <v>6484</v>
      </c>
      <c r="G1617" s="275">
        <v>44639</v>
      </c>
      <c r="H1617" s="275">
        <v>45565</v>
      </c>
      <c r="I1617" s="1">
        <v>0</v>
      </c>
      <c r="J1617" s="1">
        <v>1</v>
      </c>
      <c r="K1617" s="1">
        <v>0</v>
      </c>
      <c r="L1617" s="1">
        <v>30</v>
      </c>
      <c r="M1617" s="1">
        <v>2</v>
      </c>
      <c r="N1617" s="1">
        <v>17.690000000000001</v>
      </c>
      <c r="O1617" s="1">
        <v>19.2</v>
      </c>
      <c r="P1617" s="1">
        <v>300000</v>
      </c>
      <c r="Q1617" s="1">
        <v>12507</v>
      </c>
      <c r="R1617" s="1">
        <v>300000</v>
      </c>
      <c r="S1617" s="1">
        <v>1622</v>
      </c>
      <c r="T1617" s="1">
        <v>0</v>
      </c>
      <c r="U1617" s="1">
        <v>0</v>
      </c>
      <c r="W1617" s="1">
        <v>0</v>
      </c>
      <c r="X1617" s="1">
        <v>0</v>
      </c>
      <c r="Y1617" s="1">
        <v>0</v>
      </c>
      <c r="AB1617" s="275">
        <v>44639</v>
      </c>
      <c r="AC1617" s="1">
        <v>1</v>
      </c>
      <c r="AD1617" s="1" t="s">
        <v>2623</v>
      </c>
      <c r="AE1617" s="1">
        <v>1</v>
      </c>
      <c r="AF1617" s="1">
        <v>30</v>
      </c>
      <c r="AG1617" s="1">
        <v>0</v>
      </c>
      <c r="AN1617" s="1">
        <v>1</v>
      </c>
      <c r="AO1617" s="1">
        <v>1</v>
      </c>
      <c r="AR1617" s="276">
        <v>48281.68</v>
      </c>
      <c r="AS1617" s="1" t="s">
        <v>2657</v>
      </c>
      <c r="AT1617" s="1">
        <v>0</v>
      </c>
      <c r="AU1617" s="1">
        <v>0</v>
      </c>
      <c r="AX1617" s="1">
        <v>5</v>
      </c>
      <c r="BC1617" s="1">
        <v>1</v>
      </c>
      <c r="BD1617" s="1">
        <v>7</v>
      </c>
      <c r="BE1617" s="1">
        <v>2</v>
      </c>
      <c r="BF1617" s="296">
        <v>367703.70918207808</v>
      </c>
    </row>
    <row r="1618" spans="1:58" x14ac:dyDescent="0.3">
      <c r="A1618" s="273">
        <f t="shared" si="74"/>
        <v>0</v>
      </c>
      <c r="B1618" s="1" t="s">
        <v>2621</v>
      </c>
      <c r="C1618" s="274">
        <v>42422049</v>
      </c>
      <c r="D1618" s="1">
        <v>144105</v>
      </c>
      <c r="E1618" s="1">
        <v>4</v>
      </c>
      <c r="F1618" s="1" t="s">
        <v>2741</v>
      </c>
      <c r="G1618" s="275">
        <v>42486</v>
      </c>
      <c r="H1618" s="275">
        <v>45412</v>
      </c>
      <c r="I1618" s="1">
        <v>0</v>
      </c>
      <c r="J1618" s="1">
        <v>1</v>
      </c>
      <c r="K1618" s="1">
        <v>41</v>
      </c>
      <c r="L1618" s="1">
        <v>30</v>
      </c>
      <c r="M1618" s="1">
        <v>2</v>
      </c>
      <c r="N1618" s="1">
        <v>11.16</v>
      </c>
      <c r="O1618" s="1">
        <v>11.74</v>
      </c>
      <c r="P1618" s="1">
        <v>40104756</v>
      </c>
      <c r="Q1618" s="1">
        <v>422420</v>
      </c>
      <c r="R1618" s="1">
        <v>12502370</v>
      </c>
      <c r="S1618" s="1">
        <v>0</v>
      </c>
      <c r="T1618" s="1">
        <v>0</v>
      </c>
      <c r="U1618" s="1">
        <v>0</v>
      </c>
      <c r="W1618" s="1">
        <v>0</v>
      </c>
      <c r="X1618" s="1">
        <v>0</v>
      </c>
      <c r="Y1618" s="1">
        <v>0</v>
      </c>
      <c r="Z1618" s="1" t="s">
        <v>5708</v>
      </c>
      <c r="AA1618" s="1" t="s">
        <v>3609</v>
      </c>
      <c r="AB1618" s="275">
        <v>44651</v>
      </c>
      <c r="AC1618" s="1">
        <v>1</v>
      </c>
      <c r="AD1618" s="1" t="s">
        <v>2623</v>
      </c>
      <c r="AE1618" s="1">
        <v>1</v>
      </c>
      <c r="AF1618" s="1">
        <v>30</v>
      </c>
      <c r="AG1618" s="1">
        <v>0</v>
      </c>
      <c r="AN1618" s="1">
        <v>1</v>
      </c>
      <c r="AO1618" s="1">
        <v>1</v>
      </c>
      <c r="AR1618" s="276">
        <v>1814550</v>
      </c>
      <c r="AS1618" s="1" t="s">
        <v>2624</v>
      </c>
      <c r="AT1618" s="1">
        <v>0</v>
      </c>
      <c r="AU1618" s="1">
        <v>0</v>
      </c>
      <c r="AV1618" s="1" t="s">
        <v>2625</v>
      </c>
      <c r="AW1618" s="1" t="s">
        <v>2626</v>
      </c>
      <c r="AX1618" s="1">
        <v>5</v>
      </c>
      <c r="BC1618" s="1">
        <v>1</v>
      </c>
      <c r="BD1618" s="1">
        <v>7</v>
      </c>
      <c r="BE1618" s="1">
        <v>2</v>
      </c>
      <c r="BF1618" s="296">
        <v>13792101</v>
      </c>
    </row>
    <row r="1619" spans="1:58" x14ac:dyDescent="0.3">
      <c r="A1619" s="273">
        <f t="shared" si="74"/>
        <v>21577359</v>
      </c>
      <c r="B1619" s="1" t="s">
        <v>2621</v>
      </c>
      <c r="C1619" s="274">
        <v>42424444</v>
      </c>
      <c r="D1619" s="1">
        <v>144225</v>
      </c>
      <c r="E1619" s="1">
        <v>4</v>
      </c>
      <c r="F1619" s="1" t="s">
        <v>2671</v>
      </c>
      <c r="G1619" s="275">
        <v>43371</v>
      </c>
      <c r="H1619" s="275">
        <v>45199</v>
      </c>
      <c r="I1619" s="1">
        <v>810</v>
      </c>
      <c r="J1619" s="1">
        <v>1</v>
      </c>
      <c r="K1619" s="1">
        <v>11</v>
      </c>
      <c r="L1619" s="1">
        <v>30</v>
      </c>
      <c r="M1619" s="1">
        <v>2</v>
      </c>
      <c r="N1619" s="1">
        <v>17.28</v>
      </c>
      <c r="O1619" s="1">
        <v>18.71</v>
      </c>
      <c r="P1619" s="1">
        <v>26525989</v>
      </c>
      <c r="Q1619" s="1">
        <v>536152</v>
      </c>
      <c r="R1619" s="1">
        <v>21577359</v>
      </c>
      <c r="S1619" s="1">
        <v>608418</v>
      </c>
      <c r="T1619" s="1">
        <v>0</v>
      </c>
      <c r="U1619" s="1">
        <v>0</v>
      </c>
      <c r="W1619" s="1">
        <v>21577359</v>
      </c>
      <c r="X1619" s="1">
        <v>608418</v>
      </c>
      <c r="Y1619" s="1">
        <v>5824350</v>
      </c>
      <c r="Z1619" s="1" t="s">
        <v>5711</v>
      </c>
      <c r="AA1619" s="1" t="s">
        <v>3609</v>
      </c>
      <c r="AB1619" s="275">
        <v>43830</v>
      </c>
      <c r="AC1619" s="1">
        <v>1</v>
      </c>
      <c r="AD1619" s="1" t="s">
        <v>2623</v>
      </c>
      <c r="AE1619" s="1">
        <v>1</v>
      </c>
      <c r="AF1619" s="1">
        <v>30</v>
      </c>
      <c r="AG1619" s="1">
        <v>11379900</v>
      </c>
      <c r="AN1619" s="1">
        <v>1</v>
      </c>
      <c r="AO1619" s="1">
        <v>1</v>
      </c>
      <c r="AR1619" s="276">
        <v>0</v>
      </c>
      <c r="AS1619" s="1" t="s">
        <v>2624</v>
      </c>
      <c r="AT1619" s="1">
        <v>0</v>
      </c>
      <c r="AU1619" s="1">
        <v>0</v>
      </c>
      <c r="AX1619" s="1">
        <v>5</v>
      </c>
      <c r="BC1619" s="1">
        <v>1</v>
      </c>
      <c r="BD1619" s="1">
        <v>7</v>
      </c>
      <c r="BE1619" s="1">
        <v>2</v>
      </c>
      <c r="BF1619" s="296">
        <v>0</v>
      </c>
    </row>
    <row r="1620" spans="1:58" x14ac:dyDescent="0.3">
      <c r="A1620" s="273">
        <f t="shared" si="74"/>
        <v>21102728</v>
      </c>
      <c r="B1620" s="1" t="s">
        <v>2621</v>
      </c>
      <c r="C1620" s="274">
        <v>42424867</v>
      </c>
      <c r="D1620" s="1">
        <v>144205</v>
      </c>
      <c r="E1620" s="1">
        <v>3</v>
      </c>
      <c r="F1620" s="1" t="s">
        <v>3417</v>
      </c>
      <c r="G1620" s="275">
        <v>44131</v>
      </c>
      <c r="H1620" s="275">
        <v>45961</v>
      </c>
      <c r="I1620" s="1">
        <v>0</v>
      </c>
      <c r="J1620" s="1">
        <v>1</v>
      </c>
      <c r="K1620" s="1">
        <v>20</v>
      </c>
      <c r="L1620" s="1">
        <v>30</v>
      </c>
      <c r="M1620" s="1">
        <v>2</v>
      </c>
      <c r="N1620" s="1">
        <v>10.72</v>
      </c>
      <c r="O1620" s="1">
        <v>11.27</v>
      </c>
      <c r="P1620" s="1">
        <v>40165444</v>
      </c>
      <c r="Q1620" s="1">
        <v>707570</v>
      </c>
      <c r="R1620" s="1">
        <v>30774365</v>
      </c>
      <c r="S1620" s="1">
        <v>0</v>
      </c>
      <c r="T1620" s="1">
        <v>0</v>
      </c>
      <c r="U1620" s="1">
        <v>0</v>
      </c>
      <c r="W1620" s="1">
        <v>0</v>
      </c>
      <c r="X1620" s="1">
        <v>0</v>
      </c>
      <c r="Y1620" s="1">
        <v>0</v>
      </c>
      <c r="Z1620" s="1" t="s">
        <v>2635</v>
      </c>
      <c r="AA1620" s="1" t="s">
        <v>3609</v>
      </c>
      <c r="AB1620" s="275">
        <v>44651</v>
      </c>
      <c r="AC1620" s="1">
        <v>1</v>
      </c>
      <c r="AD1620" s="1" t="s">
        <v>2623</v>
      </c>
      <c r="AE1620" s="1">
        <v>1</v>
      </c>
      <c r="AF1620" s="1">
        <v>30</v>
      </c>
      <c r="AG1620" s="1">
        <v>0</v>
      </c>
      <c r="AN1620" s="1">
        <v>1</v>
      </c>
      <c r="AO1620" s="1">
        <v>1</v>
      </c>
      <c r="AP1620" s="1">
        <v>44131</v>
      </c>
      <c r="AQ1620" s="1" t="s">
        <v>2629</v>
      </c>
      <c r="AR1620" s="276">
        <v>1208966</v>
      </c>
      <c r="AS1620" s="1" t="s">
        <v>2624</v>
      </c>
      <c r="AT1620" s="1">
        <v>0</v>
      </c>
      <c r="AU1620" s="1">
        <v>0</v>
      </c>
      <c r="AX1620" s="1">
        <v>5</v>
      </c>
      <c r="BC1620" s="1">
        <v>1</v>
      </c>
      <c r="BD1620" s="1">
        <v>7</v>
      </c>
      <c r="BE1620" s="1">
        <v>2</v>
      </c>
      <c r="BF1620" s="296">
        <v>8462671</v>
      </c>
    </row>
    <row r="1621" spans="1:58" x14ac:dyDescent="0.3">
      <c r="A1621" s="273">
        <f t="shared" si="74"/>
        <v>27298.113109867463</v>
      </c>
      <c r="B1621" s="1" t="s">
        <v>2621</v>
      </c>
      <c r="C1621" s="274">
        <v>42422282</v>
      </c>
      <c r="D1621" s="1">
        <v>144205</v>
      </c>
      <c r="E1621" s="1">
        <v>4</v>
      </c>
      <c r="F1621" s="1" t="s">
        <v>3337</v>
      </c>
      <c r="G1621" s="275">
        <v>43994</v>
      </c>
      <c r="H1621" s="275">
        <v>44742</v>
      </c>
      <c r="I1621" s="1">
        <v>0</v>
      </c>
      <c r="J1621" s="1">
        <v>1</v>
      </c>
      <c r="K1621" s="1">
        <v>21</v>
      </c>
      <c r="L1621" s="1">
        <v>30</v>
      </c>
      <c r="M1621" s="1">
        <v>2</v>
      </c>
      <c r="N1621" s="1">
        <v>17.690000000000001</v>
      </c>
      <c r="O1621" s="1">
        <v>19.2</v>
      </c>
      <c r="P1621" s="1">
        <v>400000</v>
      </c>
      <c r="Q1621" s="1">
        <v>19990</v>
      </c>
      <c r="R1621" s="1">
        <v>58192</v>
      </c>
      <c r="S1621" s="1">
        <v>0</v>
      </c>
      <c r="T1621" s="1">
        <v>0</v>
      </c>
      <c r="U1621" s="1">
        <v>0</v>
      </c>
      <c r="W1621" s="1">
        <v>0</v>
      </c>
      <c r="X1621" s="1">
        <v>0</v>
      </c>
      <c r="Y1621" s="1">
        <v>0</v>
      </c>
      <c r="AB1621" s="275">
        <v>44651</v>
      </c>
      <c r="AC1621" s="1">
        <v>1</v>
      </c>
      <c r="AD1621" s="1" t="s">
        <v>2623</v>
      </c>
      <c r="AE1621" s="1">
        <v>1</v>
      </c>
      <c r="AF1621" s="1">
        <v>30</v>
      </c>
      <c r="AG1621" s="1">
        <v>0</v>
      </c>
      <c r="AN1621" s="1">
        <v>1</v>
      </c>
      <c r="AO1621" s="1">
        <v>1</v>
      </c>
      <c r="AR1621" s="276">
        <v>6527.63</v>
      </c>
      <c r="AS1621" s="1" t="s">
        <v>2657</v>
      </c>
      <c r="AT1621" s="1">
        <v>0</v>
      </c>
      <c r="AU1621" s="1">
        <v>0</v>
      </c>
      <c r="AX1621" s="1">
        <v>5</v>
      </c>
      <c r="BC1621" s="1">
        <v>1</v>
      </c>
      <c r="BD1621" s="1">
        <v>7</v>
      </c>
      <c r="BE1621" s="1">
        <v>2</v>
      </c>
      <c r="BF1621" s="296">
        <v>24366.256890132539</v>
      </c>
    </row>
    <row r="1622" spans="1:58" x14ac:dyDescent="0.3">
      <c r="A1622" s="273">
        <f t="shared" si="74"/>
        <v>27298.113109867463</v>
      </c>
      <c r="B1622" s="1" t="s">
        <v>2621</v>
      </c>
      <c r="C1622" s="274">
        <v>42422282</v>
      </c>
      <c r="D1622" s="1">
        <v>144205</v>
      </c>
      <c r="E1622" s="1">
        <v>4</v>
      </c>
      <c r="F1622" s="1" t="s">
        <v>3027</v>
      </c>
      <c r="G1622" s="275">
        <v>43994</v>
      </c>
      <c r="H1622" s="275">
        <v>44742</v>
      </c>
      <c r="I1622" s="1">
        <v>0</v>
      </c>
      <c r="J1622" s="1">
        <v>1</v>
      </c>
      <c r="K1622" s="1">
        <v>21</v>
      </c>
      <c r="L1622" s="1">
        <v>30</v>
      </c>
      <c r="M1622" s="1">
        <v>2</v>
      </c>
      <c r="N1622" s="1">
        <v>17.690000000000001</v>
      </c>
      <c r="O1622" s="1">
        <v>19.2</v>
      </c>
      <c r="P1622" s="1">
        <v>400000</v>
      </c>
      <c r="Q1622" s="1">
        <v>19990</v>
      </c>
      <c r="R1622" s="1">
        <v>58192</v>
      </c>
      <c r="S1622" s="1">
        <v>0</v>
      </c>
      <c r="T1622" s="1">
        <v>0</v>
      </c>
      <c r="U1622" s="1">
        <v>0</v>
      </c>
      <c r="W1622" s="1">
        <v>0</v>
      </c>
      <c r="X1622" s="1">
        <v>0</v>
      </c>
      <c r="Y1622" s="1">
        <v>0</v>
      </c>
      <c r="AB1622" s="275">
        <v>44651</v>
      </c>
      <c r="AC1622" s="1">
        <v>1</v>
      </c>
      <c r="AD1622" s="1" t="s">
        <v>2623</v>
      </c>
      <c r="AE1622" s="1">
        <v>1</v>
      </c>
      <c r="AF1622" s="1">
        <v>30</v>
      </c>
      <c r="AG1622" s="1">
        <v>0</v>
      </c>
      <c r="AN1622" s="1">
        <v>1</v>
      </c>
      <c r="AO1622" s="1">
        <v>1</v>
      </c>
      <c r="AR1622" s="276">
        <v>6527.63</v>
      </c>
      <c r="AS1622" s="1" t="s">
        <v>2657</v>
      </c>
      <c r="AT1622" s="1">
        <v>0</v>
      </c>
      <c r="AU1622" s="1">
        <v>0</v>
      </c>
      <c r="AX1622" s="1">
        <v>5</v>
      </c>
      <c r="BC1622" s="1">
        <v>1</v>
      </c>
      <c r="BD1622" s="1">
        <v>7</v>
      </c>
      <c r="BE1622" s="1">
        <v>2</v>
      </c>
      <c r="BF1622" s="296">
        <v>24366.256890132539</v>
      </c>
    </row>
    <row r="1623" spans="1:58" x14ac:dyDescent="0.3">
      <c r="A1623" s="273">
        <f t="shared" si="74"/>
        <v>28899.534522835205</v>
      </c>
      <c r="B1623" s="1" t="s">
        <v>2621</v>
      </c>
      <c r="C1623" s="274">
        <v>42422282</v>
      </c>
      <c r="D1623" s="1">
        <v>144205</v>
      </c>
      <c r="E1623" s="1">
        <v>4</v>
      </c>
      <c r="F1623" s="1" t="s">
        <v>3032</v>
      </c>
      <c r="G1623" s="275">
        <v>44001</v>
      </c>
      <c r="H1623" s="275">
        <v>44742</v>
      </c>
      <c r="I1623" s="1">
        <v>0</v>
      </c>
      <c r="J1623" s="1">
        <v>1</v>
      </c>
      <c r="K1623" s="1">
        <v>21</v>
      </c>
      <c r="L1623" s="1">
        <v>30</v>
      </c>
      <c r="M1623" s="1">
        <v>2</v>
      </c>
      <c r="N1623" s="1">
        <v>17.690000000000001</v>
      </c>
      <c r="O1623" s="1">
        <v>19.2</v>
      </c>
      <c r="P1623" s="1">
        <v>422870</v>
      </c>
      <c r="Q1623" s="1">
        <v>21133</v>
      </c>
      <c r="R1623" s="1">
        <v>61518</v>
      </c>
      <c r="S1623" s="1">
        <v>0</v>
      </c>
      <c r="T1623" s="1">
        <v>0</v>
      </c>
      <c r="U1623" s="1">
        <v>0</v>
      </c>
      <c r="W1623" s="1">
        <v>0</v>
      </c>
      <c r="X1623" s="1">
        <v>0</v>
      </c>
      <c r="Y1623" s="1">
        <v>0</v>
      </c>
      <c r="AB1623" s="275">
        <v>44651</v>
      </c>
      <c r="AC1623" s="1">
        <v>1</v>
      </c>
      <c r="AD1623" s="1" t="s">
        <v>2623</v>
      </c>
      <c r="AE1623" s="1">
        <v>1</v>
      </c>
      <c r="AF1623" s="1">
        <v>30</v>
      </c>
      <c r="AG1623" s="1">
        <v>0</v>
      </c>
      <c r="AN1623" s="1">
        <v>1</v>
      </c>
      <c r="AO1623" s="1">
        <v>1</v>
      </c>
      <c r="AR1623" s="276">
        <v>6859.54</v>
      </c>
      <c r="AS1623" s="1" t="s">
        <v>2657</v>
      </c>
      <c r="AT1623" s="1">
        <v>0</v>
      </c>
      <c r="AU1623" s="1">
        <v>0</v>
      </c>
      <c r="AX1623" s="1">
        <v>5</v>
      </c>
      <c r="BC1623" s="1">
        <v>1</v>
      </c>
      <c r="BD1623" s="1">
        <v>7</v>
      </c>
      <c r="BE1623" s="1">
        <v>2</v>
      </c>
      <c r="BF1623" s="296">
        <v>25758.925477164794</v>
      </c>
    </row>
    <row r="1624" spans="1:58" x14ac:dyDescent="0.3">
      <c r="A1624" s="273">
        <f t="shared" si="74"/>
        <v>17227.685696830122</v>
      </c>
      <c r="B1624" s="1" t="s">
        <v>2621</v>
      </c>
      <c r="C1624" s="274">
        <v>42422282</v>
      </c>
      <c r="D1624" s="1">
        <v>144205</v>
      </c>
      <c r="E1624" s="1">
        <v>4</v>
      </c>
      <c r="F1624" s="1" t="s">
        <v>3052</v>
      </c>
      <c r="G1624" s="275">
        <v>43999</v>
      </c>
      <c r="H1624" s="275">
        <v>44742</v>
      </c>
      <c r="I1624" s="1">
        <v>0</v>
      </c>
      <c r="J1624" s="1">
        <v>1</v>
      </c>
      <c r="K1624" s="1">
        <v>21</v>
      </c>
      <c r="L1624" s="1">
        <v>30</v>
      </c>
      <c r="M1624" s="1">
        <v>2</v>
      </c>
      <c r="N1624" s="1">
        <v>17.690000000000001</v>
      </c>
      <c r="O1624" s="1">
        <v>19.2</v>
      </c>
      <c r="P1624" s="1">
        <v>252000</v>
      </c>
      <c r="Q1624" s="1">
        <v>12593</v>
      </c>
      <c r="R1624" s="1">
        <v>36680</v>
      </c>
      <c r="S1624" s="1">
        <v>0</v>
      </c>
      <c r="T1624" s="1">
        <v>0</v>
      </c>
      <c r="U1624" s="1">
        <v>0</v>
      </c>
      <c r="W1624" s="1">
        <v>0</v>
      </c>
      <c r="X1624" s="1">
        <v>0</v>
      </c>
      <c r="Y1624" s="1">
        <v>0</v>
      </c>
      <c r="AB1624" s="275">
        <v>44651</v>
      </c>
      <c r="AC1624" s="1">
        <v>1</v>
      </c>
      <c r="AD1624" s="1" t="s">
        <v>2623</v>
      </c>
      <c r="AE1624" s="1">
        <v>1</v>
      </c>
      <c r="AF1624" s="1">
        <v>30</v>
      </c>
      <c r="AG1624" s="1">
        <v>0</v>
      </c>
      <c r="AN1624" s="1">
        <v>1</v>
      </c>
      <c r="AO1624" s="1">
        <v>1</v>
      </c>
      <c r="AR1624" s="276">
        <v>4093.6</v>
      </c>
      <c r="AS1624" s="1" t="s">
        <v>2657</v>
      </c>
      <c r="AT1624" s="1">
        <v>0</v>
      </c>
      <c r="AU1624" s="1">
        <v>0</v>
      </c>
      <c r="AX1624" s="1">
        <v>5</v>
      </c>
      <c r="BC1624" s="1">
        <v>1</v>
      </c>
      <c r="BD1624" s="1">
        <v>7</v>
      </c>
      <c r="BE1624" s="1">
        <v>2</v>
      </c>
      <c r="BF1624" s="296">
        <v>15358.714303169878</v>
      </c>
    </row>
    <row r="1625" spans="1:58" x14ac:dyDescent="0.3">
      <c r="A1625" s="273">
        <f t="shared" si="74"/>
        <v>11858.42913976415</v>
      </c>
      <c r="B1625" s="1" t="s">
        <v>2621</v>
      </c>
      <c r="C1625" s="274">
        <v>42422282</v>
      </c>
      <c r="D1625" s="1">
        <v>144205</v>
      </c>
      <c r="E1625" s="1">
        <v>4</v>
      </c>
      <c r="F1625" s="1" t="s">
        <v>3053</v>
      </c>
      <c r="G1625" s="275">
        <v>43999</v>
      </c>
      <c r="H1625" s="275">
        <v>44742</v>
      </c>
      <c r="I1625" s="1">
        <v>0</v>
      </c>
      <c r="J1625" s="1">
        <v>1</v>
      </c>
      <c r="K1625" s="1">
        <v>21</v>
      </c>
      <c r="L1625" s="1">
        <v>30</v>
      </c>
      <c r="M1625" s="1">
        <v>2</v>
      </c>
      <c r="N1625" s="1">
        <v>17.690000000000001</v>
      </c>
      <c r="O1625" s="1">
        <v>19.2</v>
      </c>
      <c r="P1625" s="1">
        <v>173000</v>
      </c>
      <c r="Q1625" s="1">
        <v>8646</v>
      </c>
      <c r="R1625" s="1">
        <v>25159</v>
      </c>
      <c r="S1625" s="1">
        <v>0</v>
      </c>
      <c r="T1625" s="1">
        <v>0</v>
      </c>
      <c r="U1625" s="1">
        <v>0</v>
      </c>
      <c r="W1625" s="1">
        <v>0</v>
      </c>
      <c r="X1625" s="1">
        <v>0</v>
      </c>
      <c r="Y1625" s="1">
        <v>0</v>
      </c>
      <c r="AB1625" s="275">
        <v>44651</v>
      </c>
      <c r="AC1625" s="1">
        <v>1</v>
      </c>
      <c r="AD1625" s="1" t="s">
        <v>2623</v>
      </c>
      <c r="AE1625" s="1">
        <v>1</v>
      </c>
      <c r="AF1625" s="1">
        <v>30</v>
      </c>
      <c r="AG1625" s="1">
        <v>0</v>
      </c>
      <c r="AN1625" s="1">
        <v>1</v>
      </c>
      <c r="AO1625" s="1">
        <v>1</v>
      </c>
      <c r="AR1625" s="276">
        <v>2765.95</v>
      </c>
      <c r="AS1625" s="1" t="s">
        <v>2657</v>
      </c>
      <c r="AT1625" s="1">
        <v>0</v>
      </c>
      <c r="AU1625" s="1">
        <v>0</v>
      </c>
      <c r="AX1625" s="1">
        <v>5</v>
      </c>
      <c r="BC1625" s="1">
        <v>1</v>
      </c>
      <c r="BD1625" s="1">
        <v>7</v>
      </c>
      <c r="BE1625" s="1">
        <v>2</v>
      </c>
      <c r="BF1625" s="296">
        <v>10534.620860235849</v>
      </c>
    </row>
    <row r="1626" spans="1:58" x14ac:dyDescent="0.3">
      <c r="A1626" s="273">
        <f t="shared" si="74"/>
        <v>27298.113109867463</v>
      </c>
      <c r="B1626" s="1" t="s">
        <v>2621</v>
      </c>
      <c r="C1626" s="274">
        <v>42422282</v>
      </c>
      <c r="D1626" s="1">
        <v>144205</v>
      </c>
      <c r="E1626" s="1">
        <v>4</v>
      </c>
      <c r="F1626" s="1" t="s">
        <v>3244</v>
      </c>
      <c r="G1626" s="275">
        <v>43996</v>
      </c>
      <c r="H1626" s="275">
        <v>44742</v>
      </c>
      <c r="I1626" s="1">
        <v>0</v>
      </c>
      <c r="J1626" s="1">
        <v>1</v>
      </c>
      <c r="K1626" s="1">
        <v>21</v>
      </c>
      <c r="L1626" s="1">
        <v>30</v>
      </c>
      <c r="M1626" s="1">
        <v>2</v>
      </c>
      <c r="N1626" s="1">
        <v>17.690000000000001</v>
      </c>
      <c r="O1626" s="1">
        <v>19.2</v>
      </c>
      <c r="P1626" s="1">
        <v>400000</v>
      </c>
      <c r="Q1626" s="1">
        <v>19990</v>
      </c>
      <c r="R1626" s="1">
        <v>58192</v>
      </c>
      <c r="S1626" s="1">
        <v>0</v>
      </c>
      <c r="T1626" s="1">
        <v>0</v>
      </c>
      <c r="U1626" s="1">
        <v>0</v>
      </c>
      <c r="W1626" s="1">
        <v>0</v>
      </c>
      <c r="X1626" s="1">
        <v>0</v>
      </c>
      <c r="Y1626" s="1">
        <v>0</v>
      </c>
      <c r="AB1626" s="275">
        <v>44651</v>
      </c>
      <c r="AC1626" s="1">
        <v>1</v>
      </c>
      <c r="AD1626" s="1" t="s">
        <v>2623</v>
      </c>
      <c r="AE1626" s="1">
        <v>1</v>
      </c>
      <c r="AF1626" s="1">
        <v>30</v>
      </c>
      <c r="AG1626" s="1">
        <v>0</v>
      </c>
      <c r="AN1626" s="1">
        <v>1</v>
      </c>
      <c r="AO1626" s="1">
        <v>1</v>
      </c>
      <c r="AR1626" s="276">
        <v>6527.63</v>
      </c>
      <c r="AS1626" s="1" t="s">
        <v>2657</v>
      </c>
      <c r="AT1626" s="1">
        <v>0</v>
      </c>
      <c r="AU1626" s="1">
        <v>0</v>
      </c>
      <c r="AX1626" s="1">
        <v>5</v>
      </c>
      <c r="BC1626" s="1">
        <v>1</v>
      </c>
      <c r="BD1626" s="1">
        <v>7</v>
      </c>
      <c r="BE1626" s="1">
        <v>2</v>
      </c>
      <c r="BF1626" s="296">
        <v>24366.256890132539</v>
      </c>
    </row>
    <row r="1627" spans="1:58" x14ac:dyDescent="0.3">
      <c r="A1627" s="273">
        <f t="shared" si="74"/>
        <v>27298.113109867463</v>
      </c>
      <c r="B1627" s="1" t="s">
        <v>2621</v>
      </c>
      <c r="C1627" s="274">
        <v>42422282</v>
      </c>
      <c r="D1627" s="1">
        <v>144205</v>
      </c>
      <c r="E1627" s="1">
        <v>4</v>
      </c>
      <c r="F1627" s="1" t="s">
        <v>3245</v>
      </c>
      <c r="G1627" s="275">
        <v>43996</v>
      </c>
      <c r="H1627" s="275">
        <v>44742</v>
      </c>
      <c r="I1627" s="1">
        <v>0</v>
      </c>
      <c r="J1627" s="1">
        <v>1</v>
      </c>
      <c r="K1627" s="1">
        <v>21</v>
      </c>
      <c r="L1627" s="1">
        <v>30</v>
      </c>
      <c r="M1627" s="1">
        <v>2</v>
      </c>
      <c r="N1627" s="1">
        <v>17.690000000000001</v>
      </c>
      <c r="O1627" s="1">
        <v>19.2</v>
      </c>
      <c r="P1627" s="1">
        <v>400000</v>
      </c>
      <c r="Q1627" s="1">
        <v>19990</v>
      </c>
      <c r="R1627" s="1">
        <v>58192</v>
      </c>
      <c r="S1627" s="1">
        <v>0</v>
      </c>
      <c r="T1627" s="1">
        <v>0</v>
      </c>
      <c r="U1627" s="1">
        <v>0</v>
      </c>
      <c r="W1627" s="1">
        <v>0</v>
      </c>
      <c r="X1627" s="1">
        <v>0</v>
      </c>
      <c r="Y1627" s="1">
        <v>0</v>
      </c>
      <c r="AB1627" s="275">
        <v>44651</v>
      </c>
      <c r="AC1627" s="1">
        <v>1</v>
      </c>
      <c r="AD1627" s="1" t="s">
        <v>2623</v>
      </c>
      <c r="AE1627" s="1">
        <v>1</v>
      </c>
      <c r="AF1627" s="1">
        <v>30</v>
      </c>
      <c r="AG1627" s="1">
        <v>0</v>
      </c>
      <c r="AN1627" s="1">
        <v>1</v>
      </c>
      <c r="AO1627" s="1">
        <v>1</v>
      </c>
      <c r="AR1627" s="276">
        <v>6527.63</v>
      </c>
      <c r="AS1627" s="1" t="s">
        <v>2657</v>
      </c>
      <c r="AT1627" s="1">
        <v>0</v>
      </c>
      <c r="AU1627" s="1">
        <v>0</v>
      </c>
      <c r="AX1627" s="1">
        <v>5</v>
      </c>
      <c r="BC1627" s="1">
        <v>1</v>
      </c>
      <c r="BD1627" s="1">
        <v>7</v>
      </c>
      <c r="BE1627" s="1">
        <v>2</v>
      </c>
      <c r="BF1627" s="296">
        <v>24366.256890132539</v>
      </c>
    </row>
    <row r="1628" spans="1:58" x14ac:dyDescent="0.3">
      <c r="A1628" s="273">
        <f t="shared" si="74"/>
        <v>5774.9887658006346</v>
      </c>
      <c r="B1628" s="1" t="s">
        <v>2621</v>
      </c>
      <c r="C1628" s="274">
        <v>42422282</v>
      </c>
      <c r="D1628" s="1">
        <v>144205</v>
      </c>
      <c r="E1628" s="1">
        <v>4</v>
      </c>
      <c r="F1628" s="1" t="s">
        <v>3272</v>
      </c>
      <c r="G1628" s="275">
        <v>43998</v>
      </c>
      <c r="H1628" s="275">
        <v>44742</v>
      </c>
      <c r="I1628" s="1">
        <v>0</v>
      </c>
      <c r="J1628" s="1">
        <v>1</v>
      </c>
      <c r="K1628" s="1">
        <v>21</v>
      </c>
      <c r="L1628" s="1">
        <v>30</v>
      </c>
      <c r="M1628" s="1">
        <v>2</v>
      </c>
      <c r="N1628" s="1">
        <v>17.690000000000001</v>
      </c>
      <c r="O1628" s="1">
        <v>19.2</v>
      </c>
      <c r="P1628" s="1">
        <v>84000</v>
      </c>
      <c r="Q1628" s="1">
        <v>4198</v>
      </c>
      <c r="R1628" s="1">
        <v>12219</v>
      </c>
      <c r="S1628" s="1">
        <v>0</v>
      </c>
      <c r="T1628" s="1">
        <v>0</v>
      </c>
      <c r="U1628" s="1">
        <v>0</v>
      </c>
      <c r="W1628" s="1">
        <v>0</v>
      </c>
      <c r="X1628" s="1">
        <v>0</v>
      </c>
      <c r="Y1628" s="1">
        <v>0</v>
      </c>
      <c r="AB1628" s="275">
        <v>44651</v>
      </c>
      <c r="AC1628" s="1">
        <v>1</v>
      </c>
      <c r="AD1628" s="1" t="s">
        <v>2623</v>
      </c>
      <c r="AE1628" s="1">
        <v>1</v>
      </c>
      <c r="AF1628" s="1">
        <v>30</v>
      </c>
      <c r="AG1628" s="1">
        <v>0</v>
      </c>
      <c r="AN1628" s="1">
        <v>1</v>
      </c>
      <c r="AO1628" s="1">
        <v>1</v>
      </c>
      <c r="AR1628" s="276">
        <v>1327.65</v>
      </c>
      <c r="AS1628" s="1" t="s">
        <v>2657</v>
      </c>
      <c r="AT1628" s="1">
        <v>0</v>
      </c>
      <c r="AU1628" s="1">
        <v>0</v>
      </c>
      <c r="AX1628" s="1">
        <v>5</v>
      </c>
      <c r="BC1628" s="1">
        <v>1</v>
      </c>
      <c r="BD1628" s="1">
        <v>7</v>
      </c>
      <c r="BE1628" s="1">
        <v>2</v>
      </c>
      <c r="BF1628" s="296">
        <v>5116.3612341993658</v>
      </c>
    </row>
    <row r="1629" spans="1:58" x14ac:dyDescent="0.3">
      <c r="A1629" s="273">
        <f t="shared" si="74"/>
        <v>6168.8982746569191</v>
      </c>
      <c r="B1629" s="1" t="s">
        <v>2621</v>
      </c>
      <c r="C1629" s="274">
        <v>42422282</v>
      </c>
      <c r="D1629" s="1">
        <v>144205</v>
      </c>
      <c r="E1629" s="1">
        <v>4</v>
      </c>
      <c r="F1629" s="1" t="s">
        <v>3273</v>
      </c>
      <c r="G1629" s="275">
        <v>43998</v>
      </c>
      <c r="H1629" s="275">
        <v>44742</v>
      </c>
      <c r="I1629" s="1">
        <v>0</v>
      </c>
      <c r="J1629" s="1">
        <v>1</v>
      </c>
      <c r="K1629" s="1">
        <v>21</v>
      </c>
      <c r="L1629" s="1">
        <v>30</v>
      </c>
      <c r="M1629" s="1">
        <v>2</v>
      </c>
      <c r="N1629" s="1">
        <v>17.690000000000001</v>
      </c>
      <c r="O1629" s="1">
        <v>19.2</v>
      </c>
      <c r="P1629" s="1">
        <v>90000</v>
      </c>
      <c r="Q1629" s="1">
        <v>4498</v>
      </c>
      <c r="R1629" s="1">
        <v>13087</v>
      </c>
      <c r="S1629" s="1">
        <v>0</v>
      </c>
      <c r="T1629" s="1">
        <v>0</v>
      </c>
      <c r="U1629" s="1">
        <v>0</v>
      </c>
      <c r="W1629" s="1">
        <v>0</v>
      </c>
      <c r="X1629" s="1">
        <v>0</v>
      </c>
      <c r="Y1629" s="1">
        <v>0</v>
      </c>
      <c r="AB1629" s="275">
        <v>44651</v>
      </c>
      <c r="AC1629" s="1">
        <v>1</v>
      </c>
      <c r="AD1629" s="1" t="s">
        <v>2623</v>
      </c>
      <c r="AE1629" s="1">
        <v>1</v>
      </c>
      <c r="AF1629" s="1">
        <v>30</v>
      </c>
      <c r="AG1629" s="1">
        <v>0</v>
      </c>
      <c r="AN1629" s="1">
        <v>1</v>
      </c>
      <c r="AO1629" s="1">
        <v>1</v>
      </c>
      <c r="AR1629" s="276">
        <v>1438.29</v>
      </c>
      <c r="AS1629" s="1" t="s">
        <v>2657</v>
      </c>
      <c r="AT1629" s="1">
        <v>0</v>
      </c>
      <c r="AU1629" s="1">
        <v>0</v>
      </c>
      <c r="AX1629" s="1">
        <v>5</v>
      </c>
      <c r="BC1629" s="1">
        <v>1</v>
      </c>
      <c r="BD1629" s="1">
        <v>7</v>
      </c>
      <c r="BE1629" s="1">
        <v>2</v>
      </c>
      <c r="BF1629" s="296">
        <v>5479.8117253430801</v>
      </c>
    </row>
    <row r="1630" spans="1:58" x14ac:dyDescent="0.3">
      <c r="A1630" s="273">
        <f t="shared" si="74"/>
        <v>13520.687632354715</v>
      </c>
      <c r="B1630" s="1" t="s">
        <v>2621</v>
      </c>
      <c r="C1630" s="274">
        <v>42422282</v>
      </c>
      <c r="D1630" s="1">
        <v>144205</v>
      </c>
      <c r="E1630" s="1">
        <v>4</v>
      </c>
      <c r="F1630" s="1" t="s">
        <v>3274</v>
      </c>
      <c r="G1630" s="275">
        <v>43998</v>
      </c>
      <c r="H1630" s="275">
        <v>44742</v>
      </c>
      <c r="I1630" s="1">
        <v>0</v>
      </c>
      <c r="J1630" s="1">
        <v>1</v>
      </c>
      <c r="K1630" s="1">
        <v>21</v>
      </c>
      <c r="L1630" s="1">
        <v>30</v>
      </c>
      <c r="M1630" s="1">
        <v>2</v>
      </c>
      <c r="N1630" s="1">
        <v>17.690000000000001</v>
      </c>
      <c r="O1630" s="1">
        <v>19.2</v>
      </c>
      <c r="P1630" s="1">
        <v>197800</v>
      </c>
      <c r="Q1630" s="1">
        <v>9885</v>
      </c>
      <c r="R1630" s="1">
        <v>28780</v>
      </c>
      <c r="S1630" s="1">
        <v>0</v>
      </c>
      <c r="T1630" s="1">
        <v>0</v>
      </c>
      <c r="U1630" s="1">
        <v>0</v>
      </c>
      <c r="W1630" s="1">
        <v>0</v>
      </c>
      <c r="X1630" s="1">
        <v>0</v>
      </c>
      <c r="Y1630" s="1">
        <v>0</v>
      </c>
      <c r="AB1630" s="275">
        <v>44651</v>
      </c>
      <c r="AC1630" s="1">
        <v>1</v>
      </c>
      <c r="AD1630" s="1" t="s">
        <v>2623</v>
      </c>
      <c r="AE1630" s="1">
        <v>1</v>
      </c>
      <c r="AF1630" s="1">
        <v>30</v>
      </c>
      <c r="AG1630" s="1">
        <v>0</v>
      </c>
      <c r="AN1630" s="1">
        <v>1</v>
      </c>
      <c r="AO1630" s="1">
        <v>1</v>
      </c>
      <c r="AR1630" s="276">
        <v>3208.5</v>
      </c>
      <c r="AS1630" s="1" t="s">
        <v>2657</v>
      </c>
      <c r="AT1630" s="1">
        <v>0</v>
      </c>
      <c r="AU1630" s="1">
        <v>0</v>
      </c>
      <c r="AX1630" s="1">
        <v>5</v>
      </c>
      <c r="BC1630" s="1">
        <v>1</v>
      </c>
      <c r="BD1630" s="1">
        <v>7</v>
      </c>
      <c r="BE1630" s="1">
        <v>2</v>
      </c>
      <c r="BF1630" s="296">
        <v>12050.812367645285</v>
      </c>
    </row>
    <row r="1631" spans="1:58" x14ac:dyDescent="0.3">
      <c r="A1631" s="273">
        <f t="shared" si="74"/>
        <v>9563.1686481591933</v>
      </c>
      <c r="B1631" s="1" t="s">
        <v>2621</v>
      </c>
      <c r="C1631" s="274">
        <v>42422282</v>
      </c>
      <c r="D1631" s="1">
        <v>144205</v>
      </c>
      <c r="E1631" s="1">
        <v>4</v>
      </c>
      <c r="F1631" s="1" t="s">
        <v>3275</v>
      </c>
      <c r="G1631" s="275">
        <v>43998</v>
      </c>
      <c r="H1631" s="275">
        <v>44742</v>
      </c>
      <c r="I1631" s="1">
        <v>0</v>
      </c>
      <c r="J1631" s="1">
        <v>1</v>
      </c>
      <c r="K1631" s="1">
        <v>21</v>
      </c>
      <c r="L1631" s="1">
        <v>30</v>
      </c>
      <c r="M1631" s="1">
        <v>2</v>
      </c>
      <c r="N1631" s="1">
        <v>17.690000000000001</v>
      </c>
      <c r="O1631" s="1">
        <v>19.2</v>
      </c>
      <c r="P1631" s="1">
        <v>140550</v>
      </c>
      <c r="Q1631" s="1">
        <v>7024</v>
      </c>
      <c r="R1631" s="1">
        <v>20449</v>
      </c>
      <c r="S1631" s="1">
        <v>0</v>
      </c>
      <c r="T1631" s="1">
        <v>0</v>
      </c>
      <c r="U1631" s="1">
        <v>0</v>
      </c>
      <c r="W1631" s="1">
        <v>0</v>
      </c>
      <c r="X1631" s="1">
        <v>0</v>
      </c>
      <c r="Y1631" s="1">
        <v>0</v>
      </c>
      <c r="AB1631" s="275">
        <v>44651</v>
      </c>
      <c r="AC1631" s="1">
        <v>1</v>
      </c>
      <c r="AD1631" s="1" t="s">
        <v>2623</v>
      </c>
      <c r="AE1631" s="1">
        <v>1</v>
      </c>
      <c r="AF1631" s="1">
        <v>30</v>
      </c>
      <c r="AG1631" s="1">
        <v>0</v>
      </c>
      <c r="AN1631" s="1">
        <v>1</v>
      </c>
      <c r="AO1631" s="1">
        <v>1</v>
      </c>
      <c r="AR1631" s="276">
        <v>2323.39</v>
      </c>
      <c r="AS1631" s="1" t="s">
        <v>2657</v>
      </c>
      <c r="AT1631" s="1">
        <v>0</v>
      </c>
      <c r="AU1631" s="1">
        <v>0</v>
      </c>
      <c r="AX1631" s="1">
        <v>5</v>
      </c>
      <c r="BC1631" s="1">
        <v>1</v>
      </c>
      <c r="BD1631" s="1">
        <v>7</v>
      </c>
      <c r="BE1631" s="1">
        <v>2</v>
      </c>
      <c r="BF1631" s="296">
        <v>8562.4413518408073</v>
      </c>
    </row>
    <row r="1632" spans="1:58" x14ac:dyDescent="0.3">
      <c r="A1632" s="273">
        <f t="shared" si="74"/>
        <v>47195.018211976319</v>
      </c>
      <c r="B1632" s="1" t="s">
        <v>2621</v>
      </c>
      <c r="C1632" s="274">
        <v>42422282</v>
      </c>
      <c r="D1632" s="1">
        <v>144205</v>
      </c>
      <c r="E1632" s="1">
        <v>4</v>
      </c>
      <c r="F1632" s="1" t="s">
        <v>3435</v>
      </c>
      <c r="G1632" s="275">
        <v>44239</v>
      </c>
      <c r="H1632" s="275">
        <v>44985</v>
      </c>
      <c r="I1632" s="1">
        <v>0</v>
      </c>
      <c r="J1632" s="1">
        <v>1</v>
      </c>
      <c r="K1632" s="1">
        <v>13</v>
      </c>
      <c r="L1632" s="1">
        <v>30</v>
      </c>
      <c r="M1632" s="1">
        <v>2</v>
      </c>
      <c r="N1632" s="1">
        <v>17.690000000000001</v>
      </c>
      <c r="O1632" s="1">
        <v>19.2</v>
      </c>
      <c r="P1632" s="1">
        <v>200000</v>
      </c>
      <c r="Q1632" s="1">
        <v>9995</v>
      </c>
      <c r="R1632" s="1">
        <v>100606</v>
      </c>
      <c r="S1632" s="1">
        <v>0</v>
      </c>
      <c r="T1632" s="1">
        <v>0</v>
      </c>
      <c r="U1632" s="1">
        <v>0</v>
      </c>
      <c r="W1632" s="1">
        <v>0</v>
      </c>
      <c r="X1632" s="1">
        <v>0</v>
      </c>
      <c r="Y1632" s="1">
        <v>0</v>
      </c>
      <c r="AB1632" s="275">
        <v>44651</v>
      </c>
      <c r="AC1632" s="1">
        <v>1</v>
      </c>
      <c r="AD1632" s="1" t="s">
        <v>2623</v>
      </c>
      <c r="AE1632" s="1">
        <v>1</v>
      </c>
      <c r="AF1632" s="1">
        <v>30</v>
      </c>
      <c r="AG1632" s="1">
        <v>0</v>
      </c>
      <c r="AN1632" s="1">
        <v>1</v>
      </c>
      <c r="AO1632" s="1">
        <v>1</v>
      </c>
      <c r="AR1632" s="276">
        <v>11285.06</v>
      </c>
      <c r="AS1632" s="1" t="s">
        <v>2657</v>
      </c>
      <c r="AT1632" s="1">
        <v>0</v>
      </c>
      <c r="AU1632" s="1">
        <v>0</v>
      </c>
      <c r="AX1632" s="1">
        <v>5</v>
      </c>
      <c r="BC1632" s="1">
        <v>1</v>
      </c>
      <c r="BD1632" s="1">
        <v>7</v>
      </c>
      <c r="BE1632" s="1">
        <v>2</v>
      </c>
      <c r="BF1632" s="296">
        <v>42125.921788023683</v>
      </c>
    </row>
    <row r="1633" spans="1:58" x14ac:dyDescent="0.3">
      <c r="A1633" s="273">
        <f t="shared" si="74"/>
        <v>14119.601223364183</v>
      </c>
      <c r="B1633" s="1" t="s">
        <v>2621</v>
      </c>
      <c r="C1633" s="274">
        <v>42422282</v>
      </c>
      <c r="D1633" s="1">
        <v>144205</v>
      </c>
      <c r="E1633" s="1">
        <v>4</v>
      </c>
      <c r="F1633" s="1" t="s">
        <v>3436</v>
      </c>
      <c r="G1633" s="275">
        <v>44239</v>
      </c>
      <c r="H1633" s="275">
        <v>44985</v>
      </c>
      <c r="I1633" s="1">
        <v>0</v>
      </c>
      <c r="J1633" s="1">
        <v>1</v>
      </c>
      <c r="K1633" s="1">
        <v>13</v>
      </c>
      <c r="L1633" s="1">
        <v>30</v>
      </c>
      <c r="M1633" s="1">
        <v>2</v>
      </c>
      <c r="N1633" s="1">
        <v>17.690000000000001</v>
      </c>
      <c r="O1633" s="1">
        <v>19.2</v>
      </c>
      <c r="P1633" s="1">
        <v>60000</v>
      </c>
      <c r="Q1633" s="1">
        <v>2998</v>
      </c>
      <c r="R1633" s="1">
        <v>30191</v>
      </c>
      <c r="S1633" s="1">
        <v>0</v>
      </c>
      <c r="T1633" s="1">
        <v>0</v>
      </c>
      <c r="U1633" s="1">
        <v>0</v>
      </c>
      <c r="W1633" s="1">
        <v>0</v>
      </c>
      <c r="X1633" s="1">
        <v>0</v>
      </c>
      <c r="Y1633" s="1">
        <v>0</v>
      </c>
      <c r="AB1633" s="275">
        <v>44651</v>
      </c>
      <c r="AC1633" s="1">
        <v>1</v>
      </c>
      <c r="AD1633" s="1" t="s">
        <v>2623</v>
      </c>
      <c r="AE1633" s="1">
        <v>1</v>
      </c>
      <c r="AF1633" s="1">
        <v>30</v>
      </c>
      <c r="AG1633" s="1">
        <v>0</v>
      </c>
      <c r="AN1633" s="1">
        <v>1</v>
      </c>
      <c r="AO1633" s="1">
        <v>1</v>
      </c>
      <c r="AR1633" s="276">
        <v>3429.77</v>
      </c>
      <c r="AS1633" s="1" t="s">
        <v>2657</v>
      </c>
      <c r="AT1633" s="1">
        <v>0</v>
      </c>
      <c r="AU1633" s="1">
        <v>0</v>
      </c>
      <c r="AX1633" s="1">
        <v>5</v>
      </c>
      <c r="BC1633" s="1">
        <v>1</v>
      </c>
      <c r="BD1633" s="1">
        <v>7</v>
      </c>
      <c r="BE1633" s="1">
        <v>2</v>
      </c>
      <c r="BF1633" s="296">
        <v>12641.628776635816</v>
      </c>
    </row>
    <row r="1634" spans="1:58" x14ac:dyDescent="0.3">
      <c r="A1634" s="273">
        <f t="shared" si="74"/>
        <v>35064.747992917881</v>
      </c>
      <c r="B1634" s="1" t="s">
        <v>2621</v>
      </c>
      <c r="C1634" s="274">
        <v>42422282</v>
      </c>
      <c r="D1634" s="1">
        <v>144205</v>
      </c>
      <c r="E1634" s="1">
        <v>4</v>
      </c>
      <c r="F1634" s="1" t="s">
        <v>3832</v>
      </c>
      <c r="G1634" s="275">
        <v>44149</v>
      </c>
      <c r="H1634" s="275">
        <v>44895</v>
      </c>
      <c r="I1634" s="1">
        <v>0</v>
      </c>
      <c r="J1634" s="1">
        <v>1</v>
      </c>
      <c r="K1634" s="1">
        <v>16</v>
      </c>
      <c r="L1634" s="1">
        <v>30</v>
      </c>
      <c r="M1634" s="1">
        <v>2</v>
      </c>
      <c r="N1634" s="1">
        <v>17.690000000000001</v>
      </c>
      <c r="O1634" s="1">
        <v>19.2</v>
      </c>
      <c r="P1634" s="1">
        <v>200000</v>
      </c>
      <c r="Q1634" s="1">
        <v>9995</v>
      </c>
      <c r="R1634" s="1">
        <v>74789</v>
      </c>
      <c r="S1634" s="1">
        <v>0</v>
      </c>
      <c r="T1634" s="1">
        <v>0</v>
      </c>
      <c r="U1634" s="1">
        <v>0</v>
      </c>
      <c r="W1634" s="1">
        <v>0</v>
      </c>
      <c r="X1634" s="1">
        <v>0</v>
      </c>
      <c r="Y1634" s="1">
        <v>0</v>
      </c>
      <c r="AB1634" s="275">
        <v>44651</v>
      </c>
      <c r="AC1634" s="1">
        <v>1</v>
      </c>
      <c r="AD1634" s="1" t="s">
        <v>2623</v>
      </c>
      <c r="AE1634" s="1">
        <v>1</v>
      </c>
      <c r="AF1634" s="1">
        <v>30</v>
      </c>
      <c r="AG1634" s="1">
        <v>0</v>
      </c>
      <c r="AN1634" s="1">
        <v>1</v>
      </c>
      <c r="AO1634" s="1">
        <v>1</v>
      </c>
      <c r="AR1634" s="276">
        <v>8408.4699999999993</v>
      </c>
      <c r="AS1634" s="1" t="s">
        <v>2657</v>
      </c>
      <c r="AT1634" s="1">
        <v>0</v>
      </c>
      <c r="AU1634" s="1">
        <v>0</v>
      </c>
      <c r="AX1634" s="1">
        <v>5</v>
      </c>
      <c r="BC1634" s="1">
        <v>1</v>
      </c>
      <c r="BD1634" s="1">
        <v>7</v>
      </c>
      <c r="BE1634" s="1">
        <v>2</v>
      </c>
      <c r="BF1634" s="296">
        <v>31315.782007082114</v>
      </c>
    </row>
    <row r="1635" spans="1:58" x14ac:dyDescent="0.3">
      <c r="A1635" s="273">
        <f t="shared" si="74"/>
        <v>34718.493299414389</v>
      </c>
      <c r="B1635" s="1" t="s">
        <v>2621</v>
      </c>
      <c r="C1635" s="274">
        <v>42422282</v>
      </c>
      <c r="D1635" s="1">
        <v>144205</v>
      </c>
      <c r="E1635" s="1">
        <v>4</v>
      </c>
      <c r="F1635" s="1" t="s">
        <v>3868</v>
      </c>
      <c r="G1635" s="275">
        <v>44077</v>
      </c>
      <c r="H1635" s="275">
        <v>44834</v>
      </c>
      <c r="I1635" s="1">
        <v>0</v>
      </c>
      <c r="J1635" s="1">
        <v>1</v>
      </c>
      <c r="K1635" s="1">
        <v>18</v>
      </c>
      <c r="L1635" s="1">
        <v>30</v>
      </c>
      <c r="M1635" s="1">
        <v>2</v>
      </c>
      <c r="N1635" s="1">
        <v>17.690000000000001</v>
      </c>
      <c r="O1635" s="1">
        <v>19.2</v>
      </c>
      <c r="P1635" s="1">
        <v>260000</v>
      </c>
      <c r="Q1635" s="1">
        <v>12993</v>
      </c>
      <c r="R1635" s="1">
        <v>74003</v>
      </c>
      <c r="S1635" s="1">
        <v>0</v>
      </c>
      <c r="T1635" s="1">
        <v>0</v>
      </c>
      <c r="U1635" s="1">
        <v>0</v>
      </c>
      <c r="V1635" s="275"/>
      <c r="W1635" s="1">
        <v>0</v>
      </c>
      <c r="X1635" s="1">
        <v>0</v>
      </c>
      <c r="Y1635" s="1">
        <v>0</v>
      </c>
      <c r="AB1635" s="275">
        <v>44651</v>
      </c>
      <c r="AC1635" s="1">
        <v>1</v>
      </c>
      <c r="AD1635" s="1" t="s">
        <v>2623</v>
      </c>
      <c r="AE1635" s="1">
        <v>1</v>
      </c>
      <c r="AF1635" s="1">
        <v>30</v>
      </c>
      <c r="AG1635" s="1">
        <v>0</v>
      </c>
      <c r="AN1635" s="1">
        <v>1</v>
      </c>
      <c r="AO1635" s="1">
        <v>1</v>
      </c>
      <c r="AR1635" s="276">
        <v>8297.84</v>
      </c>
      <c r="AS1635" s="1" t="s">
        <v>2657</v>
      </c>
      <c r="AT1635" s="1">
        <v>0</v>
      </c>
      <c r="AU1635" s="1">
        <v>0</v>
      </c>
      <c r="AX1635" s="1">
        <v>5</v>
      </c>
      <c r="BC1635" s="1">
        <v>1</v>
      </c>
      <c r="BD1635" s="1">
        <v>7</v>
      </c>
      <c r="BE1635" s="1">
        <v>2</v>
      </c>
      <c r="BF1635" s="296">
        <v>30986.666700585618</v>
      </c>
    </row>
    <row r="1636" spans="1:58" x14ac:dyDescent="0.3">
      <c r="A1636" s="273">
        <f t="shared" si="74"/>
        <v>10503.282563706265</v>
      </c>
      <c r="B1636" s="1" t="s">
        <v>2621</v>
      </c>
      <c r="C1636" s="274">
        <v>42422282</v>
      </c>
      <c r="D1636" s="1">
        <v>144205</v>
      </c>
      <c r="E1636" s="1">
        <v>4</v>
      </c>
      <c r="F1636" s="1" t="s">
        <v>3628</v>
      </c>
      <c r="G1636" s="275">
        <v>44154</v>
      </c>
      <c r="H1636" s="275">
        <v>44895</v>
      </c>
      <c r="I1636" s="1">
        <v>0</v>
      </c>
      <c r="J1636" s="1">
        <v>1</v>
      </c>
      <c r="K1636" s="1">
        <v>16</v>
      </c>
      <c r="L1636" s="1">
        <v>30</v>
      </c>
      <c r="M1636" s="1">
        <v>2</v>
      </c>
      <c r="N1636" s="1">
        <v>17.690000000000001</v>
      </c>
      <c r="O1636" s="1">
        <v>19.2</v>
      </c>
      <c r="P1636" s="1">
        <v>60000</v>
      </c>
      <c r="Q1636" s="1">
        <v>2998</v>
      </c>
      <c r="R1636" s="1">
        <v>22447</v>
      </c>
      <c r="S1636" s="1">
        <v>0</v>
      </c>
      <c r="T1636" s="1">
        <v>0</v>
      </c>
      <c r="U1636" s="1">
        <v>0</v>
      </c>
      <c r="W1636" s="1">
        <v>0</v>
      </c>
      <c r="X1636" s="1">
        <v>0</v>
      </c>
      <c r="Y1636" s="1">
        <v>0</v>
      </c>
      <c r="AB1636" s="275">
        <v>44651</v>
      </c>
      <c r="AC1636" s="1">
        <v>1</v>
      </c>
      <c r="AD1636" s="1" t="s">
        <v>2623</v>
      </c>
      <c r="AE1636" s="1">
        <v>1</v>
      </c>
      <c r="AF1636" s="1">
        <v>30</v>
      </c>
      <c r="AG1636" s="1">
        <v>0</v>
      </c>
      <c r="AN1636" s="1">
        <v>1</v>
      </c>
      <c r="AO1636" s="1">
        <v>1</v>
      </c>
      <c r="AR1636" s="276">
        <v>2544.67</v>
      </c>
      <c r="AS1636" s="1" t="s">
        <v>2657</v>
      </c>
      <c r="AT1636" s="1">
        <v>0</v>
      </c>
      <c r="AU1636" s="1">
        <v>0</v>
      </c>
      <c r="AX1636" s="1">
        <v>5</v>
      </c>
      <c r="BC1636" s="1">
        <v>1</v>
      </c>
      <c r="BD1636" s="1">
        <v>7</v>
      </c>
      <c r="BE1636" s="1">
        <v>2</v>
      </c>
      <c r="BF1636" s="296">
        <v>9399.0474362937366</v>
      </c>
    </row>
    <row r="1637" spans="1:58" x14ac:dyDescent="0.3">
      <c r="A1637" s="273">
        <f t="shared" si="74"/>
        <v>34775.458566543326</v>
      </c>
      <c r="B1637" s="1" t="s">
        <v>2621</v>
      </c>
      <c r="C1637" s="274">
        <v>42422282</v>
      </c>
      <c r="D1637" s="1">
        <v>144205</v>
      </c>
      <c r="E1637" s="1">
        <v>4</v>
      </c>
      <c r="F1637" s="1" t="s">
        <v>3688</v>
      </c>
      <c r="G1637" s="275">
        <v>44085</v>
      </c>
      <c r="H1637" s="275">
        <v>44834</v>
      </c>
      <c r="I1637" s="1">
        <v>0</v>
      </c>
      <c r="J1637" s="1">
        <v>1</v>
      </c>
      <c r="K1637" s="1">
        <v>18</v>
      </c>
      <c r="L1637" s="1">
        <v>30</v>
      </c>
      <c r="M1637" s="1">
        <v>2</v>
      </c>
      <c r="N1637" s="1">
        <v>17.690000000000001</v>
      </c>
      <c r="O1637" s="1">
        <v>19.2</v>
      </c>
      <c r="P1637" s="1">
        <v>260373</v>
      </c>
      <c r="Q1637" s="1">
        <v>13012</v>
      </c>
      <c r="R1637" s="1">
        <v>74101</v>
      </c>
      <c r="S1637" s="1">
        <v>0</v>
      </c>
      <c r="T1637" s="1">
        <v>0</v>
      </c>
      <c r="U1637" s="1">
        <v>0</v>
      </c>
      <c r="W1637" s="1">
        <v>0</v>
      </c>
      <c r="X1637" s="1">
        <v>0</v>
      </c>
      <c r="Y1637" s="1">
        <v>0</v>
      </c>
      <c r="AB1637" s="275">
        <v>44651</v>
      </c>
      <c r="AC1637" s="1">
        <v>1</v>
      </c>
      <c r="AD1637" s="1" t="s">
        <v>2623</v>
      </c>
      <c r="AE1637" s="1">
        <v>1</v>
      </c>
      <c r="AF1637" s="1">
        <v>30</v>
      </c>
      <c r="AG1637" s="1">
        <v>0</v>
      </c>
      <c r="AN1637" s="1">
        <v>1</v>
      </c>
      <c r="AO1637" s="1">
        <v>1</v>
      </c>
      <c r="AR1637" s="276">
        <v>8297.84</v>
      </c>
      <c r="AS1637" s="1" t="s">
        <v>2657</v>
      </c>
      <c r="AT1637" s="1">
        <v>0</v>
      </c>
      <c r="AU1637" s="1">
        <v>0</v>
      </c>
      <c r="AX1637" s="1">
        <v>5</v>
      </c>
      <c r="BC1637" s="1">
        <v>1</v>
      </c>
      <c r="BD1637" s="1">
        <v>7</v>
      </c>
      <c r="BE1637" s="1">
        <v>2</v>
      </c>
      <c r="BF1637" s="296">
        <v>31027.701433456681</v>
      </c>
    </row>
    <row r="1638" spans="1:58" x14ac:dyDescent="0.3">
      <c r="A1638" s="273">
        <f t="shared" si="74"/>
        <v>29428.881860681719</v>
      </c>
      <c r="B1638" s="1" t="s">
        <v>2621</v>
      </c>
      <c r="C1638" s="274">
        <v>42422282</v>
      </c>
      <c r="D1638" s="1">
        <v>144205</v>
      </c>
      <c r="E1638" s="1">
        <v>4</v>
      </c>
      <c r="F1638" s="1" t="s">
        <v>3689</v>
      </c>
      <c r="G1638" s="275">
        <v>44085</v>
      </c>
      <c r="H1638" s="275">
        <v>44834</v>
      </c>
      <c r="I1638" s="1">
        <v>0</v>
      </c>
      <c r="J1638" s="1">
        <v>1</v>
      </c>
      <c r="K1638" s="1">
        <v>18</v>
      </c>
      <c r="L1638" s="1">
        <v>30</v>
      </c>
      <c r="M1638" s="1">
        <v>2</v>
      </c>
      <c r="N1638" s="1">
        <v>17.690000000000001</v>
      </c>
      <c r="O1638" s="1">
        <v>19.2</v>
      </c>
      <c r="P1638" s="1">
        <v>220000</v>
      </c>
      <c r="Q1638" s="1">
        <v>10994</v>
      </c>
      <c r="R1638" s="1">
        <v>62619</v>
      </c>
      <c r="S1638" s="1">
        <v>0</v>
      </c>
      <c r="T1638" s="1">
        <v>0</v>
      </c>
      <c r="U1638" s="1">
        <v>0</v>
      </c>
      <c r="W1638" s="1">
        <v>0</v>
      </c>
      <c r="X1638" s="1">
        <v>0</v>
      </c>
      <c r="Y1638" s="1">
        <v>0</v>
      </c>
      <c r="AB1638" s="275">
        <v>44651</v>
      </c>
      <c r="AC1638" s="1">
        <v>1</v>
      </c>
      <c r="AD1638" s="1" t="s">
        <v>2623</v>
      </c>
      <c r="AE1638" s="1">
        <v>1</v>
      </c>
      <c r="AF1638" s="1">
        <v>30</v>
      </c>
      <c r="AG1638" s="1">
        <v>0</v>
      </c>
      <c r="AN1638" s="1">
        <v>1</v>
      </c>
      <c r="AO1638" s="1">
        <v>1</v>
      </c>
      <c r="AR1638" s="276">
        <v>6970.18</v>
      </c>
      <c r="AS1638" s="1" t="s">
        <v>2657</v>
      </c>
      <c r="AT1638" s="1">
        <v>0</v>
      </c>
      <c r="AU1638" s="1">
        <v>0</v>
      </c>
      <c r="AX1638" s="1">
        <v>5</v>
      </c>
      <c r="BC1638" s="1">
        <v>1</v>
      </c>
      <c r="BD1638" s="1">
        <v>7</v>
      </c>
      <c r="BE1638" s="1">
        <v>2</v>
      </c>
      <c r="BF1638" s="296">
        <v>26219.938139318281</v>
      </c>
    </row>
    <row r="1639" spans="1:58" x14ac:dyDescent="0.3">
      <c r="A1639" s="273">
        <f t="shared" si="74"/>
        <v>36140.299737455178</v>
      </c>
      <c r="B1639" s="1" t="s">
        <v>2621</v>
      </c>
      <c r="C1639" s="274">
        <v>42422282</v>
      </c>
      <c r="D1639" s="1">
        <v>144205</v>
      </c>
      <c r="E1639" s="1">
        <v>4</v>
      </c>
      <c r="F1639" s="1" t="s">
        <v>3698</v>
      </c>
      <c r="G1639" s="275">
        <v>44037</v>
      </c>
      <c r="H1639" s="275">
        <v>44773</v>
      </c>
      <c r="I1639" s="1">
        <v>0</v>
      </c>
      <c r="J1639" s="1">
        <v>1</v>
      </c>
      <c r="K1639" s="1">
        <v>20</v>
      </c>
      <c r="L1639" s="1">
        <v>30</v>
      </c>
      <c r="M1639" s="1">
        <v>2</v>
      </c>
      <c r="N1639" s="1">
        <v>17.690000000000001</v>
      </c>
      <c r="O1639" s="1">
        <v>19.2</v>
      </c>
      <c r="P1639" s="1">
        <v>400000</v>
      </c>
      <c r="Q1639" s="1">
        <v>19990</v>
      </c>
      <c r="R1639" s="1">
        <v>77020</v>
      </c>
      <c r="S1639" s="1">
        <v>0</v>
      </c>
      <c r="T1639" s="1">
        <v>0</v>
      </c>
      <c r="U1639" s="1">
        <v>0</v>
      </c>
      <c r="W1639" s="1">
        <v>0</v>
      </c>
      <c r="X1639" s="1">
        <v>0</v>
      </c>
      <c r="Y1639" s="1">
        <v>0</v>
      </c>
      <c r="AB1639" s="275">
        <v>44651</v>
      </c>
      <c r="AC1639" s="1">
        <v>1</v>
      </c>
      <c r="AD1639" s="1" t="s">
        <v>2623</v>
      </c>
      <c r="AE1639" s="1">
        <v>1</v>
      </c>
      <c r="AF1639" s="1">
        <v>30</v>
      </c>
      <c r="AG1639" s="1">
        <v>0</v>
      </c>
      <c r="AN1639" s="1">
        <v>1</v>
      </c>
      <c r="AO1639" s="1">
        <v>1</v>
      </c>
      <c r="AR1639" s="276">
        <v>8629.75</v>
      </c>
      <c r="AS1639" s="1" t="s">
        <v>2657</v>
      </c>
      <c r="AT1639" s="1">
        <v>0</v>
      </c>
      <c r="AU1639" s="1">
        <v>0</v>
      </c>
      <c r="AX1639" s="1">
        <v>5</v>
      </c>
      <c r="BC1639" s="1">
        <v>1</v>
      </c>
      <c r="BD1639" s="1">
        <v>7</v>
      </c>
      <c r="BE1639" s="1">
        <v>2</v>
      </c>
      <c r="BF1639" s="296">
        <v>32249.950262544822</v>
      </c>
    </row>
    <row r="1640" spans="1:58" x14ac:dyDescent="0.3">
      <c r="A1640" s="273">
        <f t="shared" si="74"/>
        <v>13342.235213899783</v>
      </c>
      <c r="B1640" s="1" t="s">
        <v>2621</v>
      </c>
      <c r="C1640" s="274">
        <v>42422282</v>
      </c>
      <c r="D1640" s="1">
        <v>144205</v>
      </c>
      <c r="E1640" s="1">
        <v>4</v>
      </c>
      <c r="F1640" s="1" t="s">
        <v>3743</v>
      </c>
      <c r="G1640" s="275">
        <v>44096</v>
      </c>
      <c r="H1640" s="275">
        <v>44834</v>
      </c>
      <c r="I1640" s="1">
        <v>0</v>
      </c>
      <c r="J1640" s="1">
        <v>1</v>
      </c>
      <c r="K1640" s="1">
        <v>18</v>
      </c>
      <c r="L1640" s="1">
        <v>30</v>
      </c>
      <c r="M1640" s="1">
        <v>2</v>
      </c>
      <c r="N1640" s="1">
        <v>17.690000000000001</v>
      </c>
      <c r="O1640" s="1">
        <v>19.2</v>
      </c>
      <c r="P1640" s="1">
        <v>100000</v>
      </c>
      <c r="Q1640" s="1">
        <v>4997</v>
      </c>
      <c r="R1640" s="1">
        <v>28473</v>
      </c>
      <c r="S1640" s="1">
        <v>0</v>
      </c>
      <c r="T1640" s="1">
        <v>0</v>
      </c>
      <c r="U1640" s="1">
        <v>0</v>
      </c>
      <c r="W1640" s="1">
        <v>0</v>
      </c>
      <c r="X1640" s="1">
        <v>0</v>
      </c>
      <c r="Y1640" s="1">
        <v>0</v>
      </c>
      <c r="AB1640" s="275">
        <v>44651</v>
      </c>
      <c r="AC1640" s="1">
        <v>1</v>
      </c>
      <c r="AD1640" s="1" t="s">
        <v>2623</v>
      </c>
      <c r="AE1640" s="1">
        <v>1</v>
      </c>
      <c r="AF1640" s="1">
        <v>30</v>
      </c>
      <c r="AG1640" s="1">
        <v>0</v>
      </c>
      <c r="AN1640" s="1">
        <v>1</v>
      </c>
      <c r="AO1640" s="1">
        <v>1</v>
      </c>
      <c r="AR1640" s="276">
        <v>3208.5</v>
      </c>
      <c r="AS1640" s="1" t="s">
        <v>2657</v>
      </c>
      <c r="AT1640" s="1">
        <v>0</v>
      </c>
      <c r="AU1640" s="1">
        <v>0</v>
      </c>
      <c r="AX1640" s="1">
        <v>5</v>
      </c>
      <c r="BC1640" s="1">
        <v>1</v>
      </c>
      <c r="BD1640" s="1">
        <v>7</v>
      </c>
      <c r="BE1640" s="1">
        <v>2</v>
      </c>
      <c r="BF1640" s="296">
        <v>11922.264786100217</v>
      </c>
    </row>
    <row r="1641" spans="1:58" x14ac:dyDescent="0.3">
      <c r="A1641" s="273">
        <f t="shared" si="74"/>
        <v>22466.351785952131</v>
      </c>
      <c r="B1641" s="1" t="s">
        <v>2621</v>
      </c>
      <c r="C1641" s="274">
        <v>42422282</v>
      </c>
      <c r="D1641" s="1">
        <v>144205</v>
      </c>
      <c r="E1641" s="1">
        <v>4</v>
      </c>
      <c r="F1641" s="1" t="s">
        <v>4037</v>
      </c>
      <c r="G1641" s="275">
        <v>44058</v>
      </c>
      <c r="H1641" s="275">
        <v>44804</v>
      </c>
      <c r="I1641" s="1">
        <v>0</v>
      </c>
      <c r="J1641" s="1">
        <v>1</v>
      </c>
      <c r="K1641" s="1">
        <v>19</v>
      </c>
      <c r="L1641" s="1">
        <v>30</v>
      </c>
      <c r="M1641" s="1">
        <v>2</v>
      </c>
      <c r="N1641" s="1">
        <v>17.690000000000001</v>
      </c>
      <c r="O1641" s="1">
        <v>19.2</v>
      </c>
      <c r="P1641" s="1">
        <v>200000</v>
      </c>
      <c r="Q1641" s="1">
        <v>9995</v>
      </c>
      <c r="R1641" s="1">
        <v>47786</v>
      </c>
      <c r="S1641" s="1">
        <v>0</v>
      </c>
      <c r="T1641" s="1">
        <v>0</v>
      </c>
      <c r="U1641" s="1">
        <v>0</v>
      </c>
      <c r="W1641" s="1">
        <v>0</v>
      </c>
      <c r="X1641" s="1">
        <v>0</v>
      </c>
      <c r="Y1641" s="1">
        <v>0</v>
      </c>
      <c r="AB1641" s="275">
        <v>44651</v>
      </c>
      <c r="AC1641" s="1">
        <v>1</v>
      </c>
      <c r="AD1641" s="1" t="s">
        <v>2623</v>
      </c>
      <c r="AE1641" s="1">
        <v>1</v>
      </c>
      <c r="AF1641" s="1">
        <v>30</v>
      </c>
      <c r="AG1641" s="1">
        <v>0</v>
      </c>
      <c r="AN1641" s="1">
        <v>1</v>
      </c>
      <c r="AO1641" s="1">
        <v>1</v>
      </c>
      <c r="AR1641" s="276">
        <v>5310.61</v>
      </c>
      <c r="AS1641" s="1" t="s">
        <v>2657</v>
      </c>
      <c r="AT1641" s="1">
        <v>0</v>
      </c>
      <c r="AU1641" s="1">
        <v>0</v>
      </c>
      <c r="AX1641" s="1">
        <v>5</v>
      </c>
      <c r="BC1641" s="1">
        <v>1</v>
      </c>
      <c r="BD1641" s="1">
        <v>7</v>
      </c>
      <c r="BE1641" s="1">
        <v>2</v>
      </c>
      <c r="BF1641" s="296">
        <v>20009.038214047869</v>
      </c>
    </row>
    <row r="1642" spans="1:58" x14ac:dyDescent="0.3">
      <c r="A1642" s="273">
        <f t="shared" si="74"/>
        <v>11407.938506856752</v>
      </c>
      <c r="B1642" s="1" t="s">
        <v>2621</v>
      </c>
      <c r="C1642" s="274">
        <v>42422282</v>
      </c>
      <c r="D1642" s="1">
        <v>144205</v>
      </c>
      <c r="E1642" s="1">
        <v>4</v>
      </c>
      <c r="F1642" s="1" t="s">
        <v>4038</v>
      </c>
      <c r="G1642" s="275">
        <v>44058</v>
      </c>
      <c r="H1642" s="275">
        <v>44804</v>
      </c>
      <c r="I1642" s="1">
        <v>0</v>
      </c>
      <c r="J1642" s="1">
        <v>1</v>
      </c>
      <c r="K1642" s="1">
        <v>19</v>
      </c>
      <c r="L1642" s="1">
        <v>30</v>
      </c>
      <c r="M1642" s="1">
        <v>2</v>
      </c>
      <c r="N1642" s="1">
        <v>17.690000000000001</v>
      </c>
      <c r="O1642" s="1">
        <v>19.2</v>
      </c>
      <c r="P1642" s="1">
        <v>102068</v>
      </c>
      <c r="Q1642" s="1">
        <v>5101</v>
      </c>
      <c r="R1642" s="1">
        <v>24384</v>
      </c>
      <c r="S1642" s="1">
        <v>0</v>
      </c>
      <c r="T1642" s="1">
        <v>0</v>
      </c>
      <c r="U1642" s="1">
        <v>0</v>
      </c>
      <c r="W1642" s="1">
        <v>0</v>
      </c>
      <c r="X1642" s="1">
        <v>0</v>
      </c>
      <c r="Y1642" s="1">
        <v>0</v>
      </c>
      <c r="AB1642" s="275">
        <v>44651</v>
      </c>
      <c r="AC1642" s="1">
        <v>1</v>
      </c>
      <c r="AD1642" s="1" t="s">
        <v>2623</v>
      </c>
      <c r="AE1642" s="1">
        <v>1</v>
      </c>
      <c r="AF1642" s="1">
        <v>30</v>
      </c>
      <c r="AG1642" s="1">
        <v>0</v>
      </c>
      <c r="AN1642" s="1">
        <v>1</v>
      </c>
      <c r="AO1642" s="1">
        <v>1</v>
      </c>
      <c r="AR1642" s="276">
        <v>2765.95</v>
      </c>
      <c r="AS1642" s="1" t="s">
        <v>2657</v>
      </c>
      <c r="AT1642" s="1">
        <v>0</v>
      </c>
      <c r="AU1642" s="1">
        <v>0</v>
      </c>
      <c r="AX1642" s="1">
        <v>5</v>
      </c>
      <c r="BC1642" s="1">
        <v>1</v>
      </c>
      <c r="BD1642" s="1">
        <v>7</v>
      </c>
      <c r="BE1642" s="1">
        <v>2</v>
      </c>
      <c r="BF1642" s="296">
        <v>10210.111493143248</v>
      </c>
    </row>
    <row r="1643" spans="1:58" x14ac:dyDescent="0.3">
      <c r="A1643" s="273">
        <f t="shared" si="74"/>
        <v>18290.843463253026</v>
      </c>
      <c r="B1643" s="1" t="s">
        <v>2621</v>
      </c>
      <c r="C1643" s="274">
        <v>42422282</v>
      </c>
      <c r="D1643" s="1">
        <v>144205</v>
      </c>
      <c r="E1643" s="1">
        <v>4</v>
      </c>
      <c r="F1643" s="1" t="s">
        <v>4047</v>
      </c>
      <c r="G1643" s="275">
        <v>44066</v>
      </c>
      <c r="H1643" s="275">
        <v>44804</v>
      </c>
      <c r="I1643" s="1">
        <v>0</v>
      </c>
      <c r="J1643" s="1">
        <v>1</v>
      </c>
      <c r="K1643" s="1">
        <v>19</v>
      </c>
      <c r="L1643" s="1">
        <v>30</v>
      </c>
      <c r="M1643" s="1">
        <v>2</v>
      </c>
      <c r="N1643" s="1">
        <v>17.690000000000001</v>
      </c>
      <c r="O1643" s="1">
        <v>19.2</v>
      </c>
      <c r="P1643" s="1">
        <v>163560</v>
      </c>
      <c r="Q1643" s="1">
        <v>8174</v>
      </c>
      <c r="R1643" s="1">
        <v>39080</v>
      </c>
      <c r="S1643" s="1">
        <v>0</v>
      </c>
      <c r="T1643" s="1">
        <v>0</v>
      </c>
      <c r="U1643" s="1">
        <v>0</v>
      </c>
      <c r="W1643" s="1">
        <v>0</v>
      </c>
      <c r="X1643" s="1">
        <v>0</v>
      </c>
      <c r="Y1643" s="1">
        <v>0</v>
      </c>
      <c r="AB1643" s="275">
        <v>44651</v>
      </c>
      <c r="AC1643" s="1">
        <v>1</v>
      </c>
      <c r="AD1643" s="1" t="s">
        <v>2623</v>
      </c>
      <c r="AE1643" s="1">
        <v>1</v>
      </c>
      <c r="AF1643" s="1">
        <v>30</v>
      </c>
      <c r="AG1643" s="1">
        <v>0</v>
      </c>
      <c r="AN1643" s="1">
        <v>1</v>
      </c>
      <c r="AO1643" s="1">
        <v>1</v>
      </c>
      <c r="AR1643" s="276">
        <v>4425.51</v>
      </c>
      <c r="AS1643" s="1" t="s">
        <v>2657</v>
      </c>
      <c r="AT1643" s="1">
        <v>0</v>
      </c>
      <c r="AU1643" s="1">
        <v>0</v>
      </c>
      <c r="AX1643" s="1">
        <v>5</v>
      </c>
      <c r="BC1643" s="1">
        <v>1</v>
      </c>
      <c r="BD1643" s="1">
        <v>7</v>
      </c>
      <c r="BE1643" s="1">
        <v>2</v>
      </c>
      <c r="BF1643" s="296">
        <v>16363.64653674697</v>
      </c>
    </row>
    <row r="1644" spans="1:58" x14ac:dyDescent="0.3">
      <c r="A1644" s="273">
        <f t="shared" si="74"/>
        <v>39257.103384461261</v>
      </c>
      <c r="B1644" s="1" t="s">
        <v>2621</v>
      </c>
      <c r="C1644" s="274">
        <v>42422282</v>
      </c>
      <c r="D1644" s="1">
        <v>144205</v>
      </c>
      <c r="E1644" s="1">
        <v>4</v>
      </c>
      <c r="F1644" s="1" t="s">
        <v>4072</v>
      </c>
      <c r="G1644" s="275">
        <v>44178</v>
      </c>
      <c r="H1644" s="275">
        <v>44926</v>
      </c>
      <c r="I1644" s="1">
        <v>0</v>
      </c>
      <c r="J1644" s="1">
        <v>1</v>
      </c>
      <c r="K1644" s="1">
        <v>15</v>
      </c>
      <c r="L1644" s="1">
        <v>30</v>
      </c>
      <c r="M1644" s="1">
        <v>2</v>
      </c>
      <c r="N1644" s="1">
        <v>17.690000000000001</v>
      </c>
      <c r="O1644" s="1">
        <v>19.2</v>
      </c>
      <c r="P1644" s="1">
        <v>200000</v>
      </c>
      <c r="Q1644" s="1">
        <v>9995</v>
      </c>
      <c r="R1644" s="1">
        <v>83524</v>
      </c>
      <c r="S1644" s="1">
        <v>0</v>
      </c>
      <c r="T1644" s="1">
        <v>0</v>
      </c>
      <c r="U1644" s="1">
        <v>0</v>
      </c>
      <c r="W1644" s="1">
        <v>0</v>
      </c>
      <c r="X1644" s="1">
        <v>0</v>
      </c>
      <c r="Y1644" s="1">
        <v>0</v>
      </c>
      <c r="AB1644" s="275">
        <v>44651</v>
      </c>
      <c r="AC1644" s="1">
        <v>1</v>
      </c>
      <c r="AD1644" s="1" t="s">
        <v>2623</v>
      </c>
      <c r="AE1644" s="1">
        <v>1</v>
      </c>
      <c r="AF1644" s="1">
        <v>30</v>
      </c>
      <c r="AG1644" s="1">
        <v>0</v>
      </c>
      <c r="AN1644" s="1">
        <v>1</v>
      </c>
      <c r="AO1644" s="1">
        <v>1</v>
      </c>
      <c r="AR1644" s="276">
        <v>9293.58</v>
      </c>
      <c r="AS1644" s="1" t="s">
        <v>2657</v>
      </c>
      <c r="AT1644" s="1">
        <v>0</v>
      </c>
      <c r="AU1644" s="1">
        <v>0</v>
      </c>
      <c r="AX1644" s="1">
        <v>5</v>
      </c>
      <c r="BC1644" s="1">
        <v>1</v>
      </c>
      <c r="BD1644" s="1">
        <v>7</v>
      </c>
      <c r="BE1644" s="1">
        <v>2</v>
      </c>
      <c r="BF1644" s="296">
        <v>34973.316615538737</v>
      </c>
    </row>
    <row r="1645" spans="1:58" x14ac:dyDescent="0.3">
      <c r="A1645" s="273">
        <f t="shared" si="74"/>
        <v>26724.007347848219</v>
      </c>
      <c r="B1645" s="1" t="s">
        <v>2621</v>
      </c>
      <c r="C1645" s="274">
        <v>42422282</v>
      </c>
      <c r="D1645" s="1">
        <v>144205</v>
      </c>
      <c r="E1645" s="1">
        <v>4</v>
      </c>
      <c r="F1645" s="1" t="s">
        <v>4077</v>
      </c>
      <c r="G1645" s="275">
        <v>44084</v>
      </c>
      <c r="H1645" s="275">
        <v>44834</v>
      </c>
      <c r="I1645" s="1">
        <v>0</v>
      </c>
      <c r="J1645" s="1">
        <v>1</v>
      </c>
      <c r="K1645" s="1">
        <v>18</v>
      </c>
      <c r="L1645" s="1">
        <v>30</v>
      </c>
      <c r="M1645" s="1">
        <v>2</v>
      </c>
      <c r="N1645" s="1">
        <v>17.690000000000001</v>
      </c>
      <c r="O1645" s="1">
        <v>19.2</v>
      </c>
      <c r="P1645" s="1">
        <v>200337</v>
      </c>
      <c r="Q1645" s="1">
        <v>10012</v>
      </c>
      <c r="R1645" s="1">
        <v>57014</v>
      </c>
      <c r="S1645" s="1">
        <v>0</v>
      </c>
      <c r="T1645" s="1">
        <v>0</v>
      </c>
      <c r="U1645" s="1">
        <v>0</v>
      </c>
      <c r="W1645" s="1">
        <v>0</v>
      </c>
      <c r="X1645" s="1">
        <v>0</v>
      </c>
      <c r="Y1645" s="1">
        <v>0</v>
      </c>
      <c r="AB1645" s="275">
        <v>44651</v>
      </c>
      <c r="AC1645" s="1">
        <v>1</v>
      </c>
      <c r="AD1645" s="1" t="s">
        <v>2623</v>
      </c>
      <c r="AE1645" s="1">
        <v>1</v>
      </c>
      <c r="AF1645" s="1">
        <v>30</v>
      </c>
      <c r="AG1645" s="1">
        <v>0</v>
      </c>
      <c r="AN1645" s="1">
        <v>1</v>
      </c>
      <c r="AO1645" s="1">
        <v>1</v>
      </c>
      <c r="AR1645" s="276">
        <v>6416.99</v>
      </c>
      <c r="AS1645" s="1" t="s">
        <v>2657</v>
      </c>
      <c r="AT1645" s="1">
        <v>0</v>
      </c>
      <c r="AU1645" s="1">
        <v>0</v>
      </c>
      <c r="AX1645" s="1">
        <v>5</v>
      </c>
      <c r="BC1645" s="1">
        <v>1</v>
      </c>
      <c r="BD1645" s="1">
        <v>7</v>
      </c>
      <c r="BE1645" s="1">
        <v>2</v>
      </c>
      <c r="BF1645" s="296">
        <v>23873.002652151783</v>
      </c>
    </row>
    <row r="1646" spans="1:58" x14ac:dyDescent="0.3">
      <c r="A1646" s="273">
        <f t="shared" si="74"/>
        <v>12990.177738036185</v>
      </c>
      <c r="B1646" s="1" t="s">
        <v>2621</v>
      </c>
      <c r="C1646" s="274">
        <v>42422282</v>
      </c>
      <c r="D1646" s="1">
        <v>144205</v>
      </c>
      <c r="E1646" s="1">
        <v>4</v>
      </c>
      <c r="F1646" s="1" t="s">
        <v>4078</v>
      </c>
      <c r="G1646" s="275">
        <v>44084</v>
      </c>
      <c r="H1646" s="275">
        <v>44834</v>
      </c>
      <c r="I1646" s="1">
        <v>0</v>
      </c>
      <c r="J1646" s="1">
        <v>1</v>
      </c>
      <c r="K1646" s="1">
        <v>18</v>
      </c>
      <c r="L1646" s="1">
        <v>30</v>
      </c>
      <c r="M1646" s="1">
        <v>2</v>
      </c>
      <c r="N1646" s="1">
        <v>17.690000000000001</v>
      </c>
      <c r="O1646" s="1">
        <v>19.2</v>
      </c>
      <c r="P1646" s="1">
        <v>97265</v>
      </c>
      <c r="Q1646" s="1">
        <v>4861</v>
      </c>
      <c r="R1646" s="1">
        <v>27677</v>
      </c>
      <c r="S1646" s="1">
        <v>0</v>
      </c>
      <c r="T1646" s="1">
        <v>0</v>
      </c>
      <c r="U1646" s="1">
        <v>0</v>
      </c>
      <c r="V1646" s="275"/>
      <c r="W1646" s="1">
        <v>0</v>
      </c>
      <c r="X1646" s="1">
        <v>0</v>
      </c>
      <c r="Y1646" s="1">
        <v>0</v>
      </c>
      <c r="AB1646" s="275">
        <v>44651</v>
      </c>
      <c r="AC1646" s="1">
        <v>1</v>
      </c>
      <c r="AD1646" s="1" t="s">
        <v>2623</v>
      </c>
      <c r="AE1646" s="1">
        <v>1</v>
      </c>
      <c r="AF1646" s="1">
        <v>30</v>
      </c>
      <c r="AG1646" s="1">
        <v>0</v>
      </c>
      <c r="AN1646" s="1">
        <v>1</v>
      </c>
      <c r="AO1646" s="1">
        <v>1</v>
      </c>
      <c r="AR1646" s="276">
        <v>3097.86</v>
      </c>
      <c r="AS1646" s="1" t="s">
        <v>2657</v>
      </c>
      <c r="AT1646" s="1">
        <v>0</v>
      </c>
      <c r="AU1646" s="1">
        <v>0</v>
      </c>
      <c r="AX1646" s="1">
        <v>5</v>
      </c>
      <c r="BC1646" s="1">
        <v>1</v>
      </c>
      <c r="BD1646" s="1">
        <v>7</v>
      </c>
      <c r="BE1646" s="1">
        <v>2</v>
      </c>
      <c r="BF1646" s="296">
        <v>11588.962261963814</v>
      </c>
    </row>
    <row r="1647" spans="1:58" x14ac:dyDescent="0.3">
      <c r="A1647" s="273">
        <f t="shared" si="74"/>
        <v>43263.262605323391</v>
      </c>
      <c r="B1647" s="1" t="s">
        <v>2621</v>
      </c>
      <c r="C1647" s="274">
        <v>42422282</v>
      </c>
      <c r="D1647" s="1">
        <v>144205</v>
      </c>
      <c r="E1647" s="1">
        <v>4</v>
      </c>
      <c r="F1647" s="1" t="s">
        <v>3947</v>
      </c>
      <c r="G1647" s="275">
        <v>44200</v>
      </c>
      <c r="H1647" s="275">
        <v>44957</v>
      </c>
      <c r="I1647" s="1">
        <v>0</v>
      </c>
      <c r="J1647" s="1">
        <v>1</v>
      </c>
      <c r="K1647" s="1">
        <v>14</v>
      </c>
      <c r="L1647" s="1">
        <v>30</v>
      </c>
      <c r="M1647" s="1">
        <v>2</v>
      </c>
      <c r="N1647" s="1">
        <v>17.690000000000001</v>
      </c>
      <c r="O1647" s="1">
        <v>19.2</v>
      </c>
      <c r="P1647" s="1">
        <v>200000</v>
      </c>
      <c r="Q1647" s="1">
        <v>9995</v>
      </c>
      <c r="R1647" s="1">
        <v>92129</v>
      </c>
      <c r="S1647" s="1">
        <v>0</v>
      </c>
      <c r="T1647" s="1">
        <v>0</v>
      </c>
      <c r="U1647" s="1">
        <v>0</v>
      </c>
      <c r="V1647" s="275"/>
      <c r="W1647" s="1">
        <v>0</v>
      </c>
      <c r="X1647" s="1">
        <v>0</v>
      </c>
      <c r="Y1647" s="1">
        <v>0</v>
      </c>
      <c r="AB1647" s="275">
        <v>44651</v>
      </c>
      <c r="AC1647" s="1">
        <v>1</v>
      </c>
      <c r="AD1647" s="1" t="s">
        <v>2623</v>
      </c>
      <c r="AE1647" s="1">
        <v>1</v>
      </c>
      <c r="AF1647" s="1">
        <v>30</v>
      </c>
      <c r="AG1647" s="1">
        <v>0</v>
      </c>
      <c r="AN1647" s="1">
        <v>1</v>
      </c>
      <c r="AO1647" s="1">
        <v>1</v>
      </c>
      <c r="AR1647" s="276">
        <v>10289.32</v>
      </c>
      <c r="AS1647" s="1" t="s">
        <v>2657</v>
      </c>
      <c r="AT1647" s="1">
        <v>0</v>
      </c>
      <c r="AU1647" s="1">
        <v>0</v>
      </c>
      <c r="AX1647" s="1">
        <v>5</v>
      </c>
      <c r="BC1647" s="1">
        <v>1</v>
      </c>
      <c r="BD1647" s="1">
        <v>7</v>
      </c>
      <c r="BE1647" s="1">
        <v>2</v>
      </c>
      <c r="BF1647" s="296">
        <v>38576.417394676602</v>
      </c>
    </row>
    <row r="1648" spans="1:58" x14ac:dyDescent="0.3">
      <c r="A1648" s="273">
        <f t="shared" si="74"/>
        <v>9212.2637287676098</v>
      </c>
      <c r="B1648" s="1" t="s">
        <v>2621</v>
      </c>
      <c r="C1648" s="274">
        <v>42422282</v>
      </c>
      <c r="D1648" s="1">
        <v>144205</v>
      </c>
      <c r="E1648" s="1">
        <v>4</v>
      </c>
      <c r="F1648" s="1" t="s">
        <v>3972</v>
      </c>
      <c r="G1648" s="275">
        <v>44008</v>
      </c>
      <c r="H1648" s="275">
        <v>44742</v>
      </c>
      <c r="I1648" s="1">
        <v>0</v>
      </c>
      <c r="J1648" s="1">
        <v>1</v>
      </c>
      <c r="K1648" s="1">
        <v>21</v>
      </c>
      <c r="L1648" s="1">
        <v>30</v>
      </c>
      <c r="M1648" s="1">
        <v>2</v>
      </c>
      <c r="N1648" s="1">
        <v>17.690000000000001</v>
      </c>
      <c r="O1648" s="1">
        <v>19.2</v>
      </c>
      <c r="P1648" s="1">
        <v>135000</v>
      </c>
      <c r="Q1648" s="1">
        <v>6746</v>
      </c>
      <c r="R1648" s="1">
        <v>19655</v>
      </c>
      <c r="S1648" s="1">
        <v>0</v>
      </c>
      <c r="T1648" s="1">
        <v>0</v>
      </c>
      <c r="U1648" s="1">
        <v>0</v>
      </c>
      <c r="W1648" s="1">
        <v>0</v>
      </c>
      <c r="X1648" s="1">
        <v>0</v>
      </c>
      <c r="Y1648" s="1">
        <v>0</v>
      </c>
      <c r="AB1648" s="275">
        <v>44651</v>
      </c>
      <c r="AC1648" s="1">
        <v>1</v>
      </c>
      <c r="AD1648" s="1" t="s">
        <v>2623</v>
      </c>
      <c r="AE1648" s="1">
        <v>1</v>
      </c>
      <c r="AF1648" s="1">
        <v>30</v>
      </c>
      <c r="AG1648" s="1">
        <v>0</v>
      </c>
      <c r="AN1648" s="1">
        <v>1</v>
      </c>
      <c r="AO1648" s="1">
        <v>1</v>
      </c>
      <c r="AR1648" s="276">
        <v>2212.7600000000002</v>
      </c>
      <c r="AS1648" s="1" t="s">
        <v>2657</v>
      </c>
      <c r="AT1648" s="1">
        <v>0</v>
      </c>
      <c r="AU1648" s="1">
        <v>0</v>
      </c>
      <c r="AX1648" s="1">
        <v>5</v>
      </c>
      <c r="BC1648" s="1">
        <v>1</v>
      </c>
      <c r="BD1648" s="1">
        <v>7</v>
      </c>
      <c r="BE1648" s="1">
        <v>2</v>
      </c>
      <c r="BF1648" s="296">
        <v>8229.9762712323882</v>
      </c>
    </row>
    <row r="1649" spans="1:58" x14ac:dyDescent="0.3">
      <c r="A1649" s="273">
        <f t="shared" si="74"/>
        <v>25758.307189916723</v>
      </c>
      <c r="B1649" s="1" t="s">
        <v>2621</v>
      </c>
      <c r="C1649" s="274">
        <v>42422282</v>
      </c>
      <c r="D1649" s="1">
        <v>144205</v>
      </c>
      <c r="E1649" s="1">
        <v>4</v>
      </c>
      <c r="F1649" s="1" t="s">
        <v>3981</v>
      </c>
      <c r="G1649" s="275">
        <v>44200</v>
      </c>
      <c r="H1649" s="275">
        <v>44957</v>
      </c>
      <c r="I1649" s="1">
        <v>0</v>
      </c>
      <c r="J1649" s="1">
        <v>1</v>
      </c>
      <c r="K1649" s="1">
        <v>14</v>
      </c>
      <c r="L1649" s="1">
        <v>30</v>
      </c>
      <c r="M1649" s="1">
        <v>2</v>
      </c>
      <c r="N1649" s="1">
        <v>17.690000000000001</v>
      </c>
      <c r="O1649" s="1">
        <v>19.2</v>
      </c>
      <c r="P1649" s="1">
        <v>119340</v>
      </c>
      <c r="Q1649" s="1">
        <v>5964</v>
      </c>
      <c r="R1649" s="1">
        <v>54972</v>
      </c>
      <c r="S1649" s="1">
        <v>0</v>
      </c>
      <c r="T1649" s="1">
        <v>0</v>
      </c>
      <c r="U1649" s="1">
        <v>0</v>
      </c>
      <c r="W1649" s="1">
        <v>0</v>
      </c>
      <c r="X1649" s="1">
        <v>0</v>
      </c>
      <c r="Y1649" s="1">
        <v>0</v>
      </c>
      <c r="AB1649" s="275">
        <v>44651</v>
      </c>
      <c r="AC1649" s="1">
        <v>1</v>
      </c>
      <c r="AD1649" s="1" t="s">
        <v>2623</v>
      </c>
      <c r="AE1649" s="1">
        <v>1</v>
      </c>
      <c r="AF1649" s="1">
        <v>30</v>
      </c>
      <c r="AG1649" s="1">
        <v>0</v>
      </c>
      <c r="AN1649" s="1">
        <v>1</v>
      </c>
      <c r="AO1649" s="1">
        <v>1</v>
      </c>
      <c r="AR1649" s="276">
        <v>6195.72</v>
      </c>
      <c r="AS1649" s="1" t="s">
        <v>2657</v>
      </c>
      <c r="AT1649" s="1">
        <v>0</v>
      </c>
      <c r="AU1649" s="1">
        <v>0</v>
      </c>
      <c r="AX1649" s="1">
        <v>5</v>
      </c>
      <c r="BC1649" s="1">
        <v>1</v>
      </c>
      <c r="BD1649" s="1">
        <v>7</v>
      </c>
      <c r="BE1649" s="1">
        <v>2</v>
      </c>
      <c r="BF1649" s="296">
        <v>23017.972810083276</v>
      </c>
    </row>
    <row r="1650" spans="1:58" x14ac:dyDescent="0.3">
      <c r="A1650" s="273">
        <f t="shared" si="74"/>
        <v>36140.299737455178</v>
      </c>
      <c r="B1650" s="1" t="s">
        <v>2621</v>
      </c>
      <c r="C1650" s="274">
        <v>42422282</v>
      </c>
      <c r="D1650" s="1">
        <v>144205</v>
      </c>
      <c r="E1650" s="1">
        <v>4</v>
      </c>
      <c r="F1650" s="1" t="s">
        <v>3989</v>
      </c>
      <c r="G1650" s="275">
        <v>44042</v>
      </c>
      <c r="H1650" s="275">
        <v>44773</v>
      </c>
      <c r="I1650" s="1">
        <v>0</v>
      </c>
      <c r="J1650" s="1">
        <v>1</v>
      </c>
      <c r="K1650" s="1">
        <v>20</v>
      </c>
      <c r="L1650" s="1">
        <v>30</v>
      </c>
      <c r="M1650" s="1">
        <v>2</v>
      </c>
      <c r="N1650" s="1">
        <v>17.690000000000001</v>
      </c>
      <c r="O1650" s="1">
        <v>19.2</v>
      </c>
      <c r="P1650" s="1">
        <v>400000</v>
      </c>
      <c r="Q1650" s="1">
        <v>19990</v>
      </c>
      <c r="R1650" s="1">
        <v>77020</v>
      </c>
      <c r="S1650" s="1">
        <v>0</v>
      </c>
      <c r="T1650" s="1">
        <v>0</v>
      </c>
      <c r="U1650" s="1">
        <v>0</v>
      </c>
      <c r="W1650" s="1">
        <v>0</v>
      </c>
      <c r="X1650" s="1">
        <v>0</v>
      </c>
      <c r="Y1650" s="1">
        <v>0</v>
      </c>
      <c r="AB1650" s="275">
        <v>44651</v>
      </c>
      <c r="AC1650" s="1">
        <v>1</v>
      </c>
      <c r="AD1650" s="1" t="s">
        <v>2623</v>
      </c>
      <c r="AE1650" s="1">
        <v>1</v>
      </c>
      <c r="AF1650" s="1">
        <v>30</v>
      </c>
      <c r="AG1650" s="1">
        <v>0</v>
      </c>
      <c r="AN1650" s="1">
        <v>1</v>
      </c>
      <c r="AO1650" s="1">
        <v>1</v>
      </c>
      <c r="AR1650" s="276">
        <v>8629.75</v>
      </c>
      <c r="AS1650" s="1" t="s">
        <v>2657</v>
      </c>
      <c r="AT1650" s="1">
        <v>0</v>
      </c>
      <c r="AU1650" s="1">
        <v>0</v>
      </c>
      <c r="AX1650" s="1">
        <v>5</v>
      </c>
      <c r="BC1650" s="1">
        <v>1</v>
      </c>
      <c r="BD1650" s="1">
        <v>7</v>
      </c>
      <c r="BE1650" s="1">
        <v>2</v>
      </c>
      <c r="BF1650" s="296">
        <v>32249.950262544822</v>
      </c>
    </row>
    <row r="1651" spans="1:58" x14ac:dyDescent="0.3">
      <c r="A1651" s="273">
        <f t="shared" si="74"/>
        <v>35064.747992917881</v>
      </c>
      <c r="B1651" s="1" t="s">
        <v>2621</v>
      </c>
      <c r="C1651" s="274">
        <v>42422282</v>
      </c>
      <c r="D1651" s="1">
        <v>144205</v>
      </c>
      <c r="E1651" s="1">
        <v>4</v>
      </c>
      <c r="F1651" s="1" t="s">
        <v>3994</v>
      </c>
      <c r="G1651" s="275">
        <v>44137</v>
      </c>
      <c r="H1651" s="275">
        <v>44895</v>
      </c>
      <c r="I1651" s="1">
        <v>0</v>
      </c>
      <c r="J1651" s="1">
        <v>1</v>
      </c>
      <c r="K1651" s="1">
        <v>16</v>
      </c>
      <c r="L1651" s="1">
        <v>30</v>
      </c>
      <c r="M1651" s="1">
        <v>2</v>
      </c>
      <c r="N1651" s="1">
        <v>17.690000000000001</v>
      </c>
      <c r="O1651" s="1">
        <v>19.2</v>
      </c>
      <c r="P1651" s="1">
        <v>200000</v>
      </c>
      <c r="Q1651" s="1">
        <v>9995</v>
      </c>
      <c r="R1651" s="1">
        <v>74789</v>
      </c>
      <c r="S1651" s="1">
        <v>0</v>
      </c>
      <c r="T1651" s="1">
        <v>0</v>
      </c>
      <c r="U1651" s="1">
        <v>0</v>
      </c>
      <c r="W1651" s="1">
        <v>0</v>
      </c>
      <c r="X1651" s="1">
        <v>0</v>
      </c>
      <c r="Y1651" s="1">
        <v>0</v>
      </c>
      <c r="AB1651" s="275">
        <v>44651</v>
      </c>
      <c r="AC1651" s="1">
        <v>1</v>
      </c>
      <c r="AD1651" s="1" t="s">
        <v>2623</v>
      </c>
      <c r="AE1651" s="1">
        <v>1</v>
      </c>
      <c r="AF1651" s="1">
        <v>30</v>
      </c>
      <c r="AG1651" s="1">
        <v>0</v>
      </c>
      <c r="AN1651" s="1">
        <v>1</v>
      </c>
      <c r="AO1651" s="1">
        <v>1</v>
      </c>
      <c r="AR1651" s="276">
        <v>8408.4699999999993</v>
      </c>
      <c r="AS1651" s="1" t="s">
        <v>2657</v>
      </c>
      <c r="AT1651" s="1">
        <v>0</v>
      </c>
      <c r="AU1651" s="1">
        <v>0</v>
      </c>
      <c r="AX1651" s="1">
        <v>5</v>
      </c>
      <c r="BC1651" s="1">
        <v>1</v>
      </c>
      <c r="BD1651" s="1">
        <v>7</v>
      </c>
      <c r="BE1651" s="1">
        <v>2</v>
      </c>
      <c r="BF1651" s="296">
        <v>31315.782007082114</v>
      </c>
    </row>
    <row r="1652" spans="1:58" x14ac:dyDescent="0.3">
      <c r="A1652" s="273">
        <f t="shared" si="74"/>
        <v>44819.728458960228</v>
      </c>
      <c r="B1652" s="1" t="s">
        <v>2621</v>
      </c>
      <c r="C1652" s="274">
        <v>42422282</v>
      </c>
      <c r="D1652" s="1">
        <v>144205</v>
      </c>
      <c r="E1652" s="1">
        <v>4</v>
      </c>
      <c r="F1652" s="1" t="s">
        <v>4013</v>
      </c>
      <c r="G1652" s="275">
        <v>44052</v>
      </c>
      <c r="H1652" s="275">
        <v>44804</v>
      </c>
      <c r="I1652" s="1">
        <v>0</v>
      </c>
      <c r="J1652" s="1">
        <v>1</v>
      </c>
      <c r="K1652" s="1">
        <v>19</v>
      </c>
      <c r="L1652" s="1">
        <v>30</v>
      </c>
      <c r="M1652" s="1">
        <v>2</v>
      </c>
      <c r="N1652" s="1">
        <v>17.690000000000001</v>
      </c>
      <c r="O1652" s="1">
        <v>19.2</v>
      </c>
      <c r="P1652" s="1">
        <v>400000</v>
      </c>
      <c r="Q1652" s="1">
        <v>19990</v>
      </c>
      <c r="R1652" s="1">
        <v>95568</v>
      </c>
      <c r="S1652" s="1">
        <v>0</v>
      </c>
      <c r="T1652" s="1">
        <v>0</v>
      </c>
      <c r="U1652" s="1">
        <v>0</v>
      </c>
      <c r="W1652" s="1">
        <v>0</v>
      </c>
      <c r="X1652" s="1">
        <v>0</v>
      </c>
      <c r="Y1652" s="1">
        <v>0</v>
      </c>
      <c r="AB1652" s="275">
        <v>44651</v>
      </c>
      <c r="AC1652" s="1">
        <v>1</v>
      </c>
      <c r="AD1652" s="1" t="s">
        <v>2623</v>
      </c>
      <c r="AE1652" s="1">
        <v>1</v>
      </c>
      <c r="AF1652" s="1">
        <v>30</v>
      </c>
      <c r="AG1652" s="1">
        <v>0</v>
      </c>
      <c r="AN1652" s="1">
        <v>1</v>
      </c>
      <c r="AO1652" s="1">
        <v>1</v>
      </c>
      <c r="AR1652" s="276">
        <v>10731.87</v>
      </c>
      <c r="AS1652" s="1" t="s">
        <v>2657</v>
      </c>
      <c r="AT1652" s="1">
        <v>0</v>
      </c>
      <c r="AU1652" s="1">
        <v>0</v>
      </c>
      <c r="AX1652" s="1">
        <v>5</v>
      </c>
      <c r="BC1652" s="1">
        <v>1</v>
      </c>
      <c r="BD1652" s="1">
        <v>7</v>
      </c>
      <c r="BE1652" s="1">
        <v>2</v>
      </c>
      <c r="BF1652" s="296">
        <v>40016.401541039777</v>
      </c>
    </row>
    <row r="1653" spans="1:58" x14ac:dyDescent="0.3">
      <c r="A1653" s="273">
        <f t="shared" si="74"/>
        <v>44819.728458960228</v>
      </c>
      <c r="B1653" s="1" t="s">
        <v>2621</v>
      </c>
      <c r="C1653" s="274">
        <v>42422282</v>
      </c>
      <c r="D1653" s="1">
        <v>144205</v>
      </c>
      <c r="E1653" s="1">
        <v>4</v>
      </c>
      <c r="F1653" s="1" t="s">
        <v>4014</v>
      </c>
      <c r="G1653" s="275">
        <v>44052</v>
      </c>
      <c r="H1653" s="275">
        <v>44804</v>
      </c>
      <c r="I1653" s="1">
        <v>0</v>
      </c>
      <c r="J1653" s="1">
        <v>1</v>
      </c>
      <c r="K1653" s="1">
        <v>19</v>
      </c>
      <c r="L1653" s="1">
        <v>30</v>
      </c>
      <c r="M1653" s="1">
        <v>2</v>
      </c>
      <c r="N1653" s="1">
        <v>17.690000000000001</v>
      </c>
      <c r="O1653" s="1">
        <v>19.2</v>
      </c>
      <c r="P1653" s="1">
        <v>400000</v>
      </c>
      <c r="Q1653" s="1">
        <v>19990</v>
      </c>
      <c r="R1653" s="1">
        <v>95568</v>
      </c>
      <c r="S1653" s="1">
        <v>0</v>
      </c>
      <c r="T1653" s="1">
        <v>0</v>
      </c>
      <c r="U1653" s="1">
        <v>0</v>
      </c>
      <c r="W1653" s="1">
        <v>0</v>
      </c>
      <c r="X1653" s="1">
        <v>0</v>
      </c>
      <c r="Y1653" s="1">
        <v>0</v>
      </c>
      <c r="AB1653" s="275">
        <v>44651</v>
      </c>
      <c r="AC1653" s="1">
        <v>1</v>
      </c>
      <c r="AD1653" s="1" t="s">
        <v>2623</v>
      </c>
      <c r="AE1653" s="1">
        <v>1</v>
      </c>
      <c r="AF1653" s="1">
        <v>30</v>
      </c>
      <c r="AG1653" s="1">
        <v>0</v>
      </c>
      <c r="AN1653" s="1">
        <v>1</v>
      </c>
      <c r="AO1653" s="1">
        <v>1</v>
      </c>
      <c r="AR1653" s="276">
        <v>10731.87</v>
      </c>
      <c r="AS1653" s="1" t="s">
        <v>2657</v>
      </c>
      <c r="AT1653" s="1">
        <v>0</v>
      </c>
      <c r="AU1653" s="1">
        <v>0</v>
      </c>
      <c r="AX1653" s="1">
        <v>5</v>
      </c>
      <c r="BC1653" s="1">
        <v>1</v>
      </c>
      <c r="BD1653" s="1">
        <v>7</v>
      </c>
      <c r="BE1653" s="1">
        <v>2</v>
      </c>
      <c r="BF1653" s="296">
        <v>40016.401541039777</v>
      </c>
    </row>
    <row r="1654" spans="1:58" x14ac:dyDescent="0.3">
      <c r="A1654" s="273">
        <f t="shared" si="74"/>
        <v>44819.728458960228</v>
      </c>
      <c r="B1654" s="1" t="s">
        <v>2621</v>
      </c>
      <c r="C1654" s="274">
        <v>42422282</v>
      </c>
      <c r="D1654" s="1">
        <v>144205</v>
      </c>
      <c r="E1654" s="1">
        <v>4</v>
      </c>
      <c r="F1654" s="1" t="s">
        <v>4015</v>
      </c>
      <c r="G1654" s="275">
        <v>44052</v>
      </c>
      <c r="H1654" s="275">
        <v>44804</v>
      </c>
      <c r="I1654" s="1">
        <v>0</v>
      </c>
      <c r="J1654" s="1">
        <v>1</v>
      </c>
      <c r="K1654" s="1">
        <v>19</v>
      </c>
      <c r="L1654" s="1">
        <v>30</v>
      </c>
      <c r="M1654" s="1">
        <v>2</v>
      </c>
      <c r="N1654" s="1">
        <v>17.690000000000001</v>
      </c>
      <c r="O1654" s="1">
        <v>19.2</v>
      </c>
      <c r="P1654" s="1">
        <v>400000</v>
      </c>
      <c r="Q1654" s="1">
        <v>19990</v>
      </c>
      <c r="R1654" s="1">
        <v>95568</v>
      </c>
      <c r="S1654" s="1">
        <v>0</v>
      </c>
      <c r="T1654" s="1">
        <v>0</v>
      </c>
      <c r="U1654" s="1">
        <v>0</v>
      </c>
      <c r="W1654" s="1">
        <v>0</v>
      </c>
      <c r="X1654" s="1">
        <v>0</v>
      </c>
      <c r="Y1654" s="1">
        <v>0</v>
      </c>
      <c r="AB1654" s="275">
        <v>44651</v>
      </c>
      <c r="AC1654" s="1">
        <v>1</v>
      </c>
      <c r="AD1654" s="1" t="s">
        <v>2623</v>
      </c>
      <c r="AE1654" s="1">
        <v>1</v>
      </c>
      <c r="AF1654" s="1">
        <v>30</v>
      </c>
      <c r="AG1654" s="1">
        <v>0</v>
      </c>
      <c r="AN1654" s="1">
        <v>1</v>
      </c>
      <c r="AO1654" s="1">
        <v>1</v>
      </c>
      <c r="AR1654" s="276">
        <v>10731.87</v>
      </c>
      <c r="AS1654" s="1" t="s">
        <v>2657</v>
      </c>
      <c r="AT1654" s="1">
        <v>0</v>
      </c>
      <c r="AU1654" s="1">
        <v>0</v>
      </c>
      <c r="AX1654" s="1">
        <v>5</v>
      </c>
      <c r="BC1654" s="1">
        <v>1</v>
      </c>
      <c r="BD1654" s="1">
        <v>7</v>
      </c>
      <c r="BE1654" s="1">
        <v>2</v>
      </c>
      <c r="BF1654" s="296">
        <v>40016.401541039777</v>
      </c>
    </row>
    <row r="1655" spans="1:58" x14ac:dyDescent="0.3">
      <c r="A1655" s="273">
        <f t="shared" si="74"/>
        <v>73502.062056686074</v>
      </c>
      <c r="B1655" s="1" t="s">
        <v>2621</v>
      </c>
      <c r="C1655" s="274">
        <v>42422282</v>
      </c>
      <c r="D1655" s="1">
        <v>144205</v>
      </c>
      <c r="E1655" s="1">
        <v>4</v>
      </c>
      <c r="F1655" s="1" t="s">
        <v>4132</v>
      </c>
      <c r="G1655" s="275">
        <v>44446</v>
      </c>
      <c r="H1655" s="275">
        <v>45199</v>
      </c>
      <c r="I1655" s="1">
        <v>0</v>
      </c>
      <c r="J1655" s="1">
        <v>1</v>
      </c>
      <c r="K1655" s="1">
        <v>6</v>
      </c>
      <c r="L1655" s="1">
        <v>30</v>
      </c>
      <c r="M1655" s="1">
        <v>2</v>
      </c>
      <c r="N1655" s="1">
        <v>17.690000000000001</v>
      </c>
      <c r="O1655" s="1">
        <v>19.2</v>
      </c>
      <c r="P1655" s="1">
        <v>200000</v>
      </c>
      <c r="Q1655" s="1">
        <v>9995</v>
      </c>
      <c r="R1655" s="1">
        <v>156522</v>
      </c>
      <c r="S1655" s="1">
        <v>0</v>
      </c>
      <c r="T1655" s="1">
        <v>0</v>
      </c>
      <c r="U1655" s="1">
        <v>0</v>
      </c>
      <c r="W1655" s="1">
        <v>0</v>
      </c>
      <c r="X1655" s="1">
        <v>0</v>
      </c>
      <c r="Y1655" s="1">
        <v>0</v>
      </c>
      <c r="AB1655" s="275">
        <v>44651</v>
      </c>
      <c r="AC1655" s="1">
        <v>1</v>
      </c>
      <c r="AD1655" s="1" t="s">
        <v>2623</v>
      </c>
      <c r="AE1655" s="1">
        <v>1</v>
      </c>
      <c r="AF1655" s="1">
        <v>30</v>
      </c>
      <c r="AG1655" s="1">
        <v>0</v>
      </c>
      <c r="AN1655" s="1">
        <v>1</v>
      </c>
      <c r="AO1655" s="1">
        <v>1</v>
      </c>
      <c r="AR1655" s="276">
        <v>17480.77</v>
      </c>
      <c r="AS1655" s="1" t="s">
        <v>2657</v>
      </c>
      <c r="AT1655" s="1">
        <v>0</v>
      </c>
      <c r="AU1655" s="1">
        <v>0</v>
      </c>
      <c r="AX1655" s="1">
        <v>5</v>
      </c>
      <c r="BC1655" s="1">
        <v>1</v>
      </c>
      <c r="BD1655" s="1">
        <v>7</v>
      </c>
      <c r="BE1655" s="1">
        <v>2</v>
      </c>
      <c r="BF1655" s="296">
        <v>65539.167943313936</v>
      </c>
    </row>
    <row r="1656" spans="1:58" x14ac:dyDescent="0.3">
      <c r="A1656" s="273">
        <f t="shared" si="74"/>
        <v>73502.062056686074</v>
      </c>
      <c r="B1656" s="1" t="s">
        <v>2621</v>
      </c>
      <c r="C1656" s="274">
        <v>42422282</v>
      </c>
      <c r="D1656" s="1">
        <v>144205</v>
      </c>
      <c r="E1656" s="1">
        <v>4</v>
      </c>
      <c r="F1656" s="1" t="s">
        <v>4133</v>
      </c>
      <c r="G1656" s="275">
        <v>44446</v>
      </c>
      <c r="H1656" s="275">
        <v>45199</v>
      </c>
      <c r="I1656" s="1">
        <v>0</v>
      </c>
      <c r="J1656" s="1">
        <v>1</v>
      </c>
      <c r="K1656" s="1">
        <v>6</v>
      </c>
      <c r="L1656" s="1">
        <v>30</v>
      </c>
      <c r="M1656" s="1">
        <v>2</v>
      </c>
      <c r="N1656" s="1">
        <v>17.690000000000001</v>
      </c>
      <c r="O1656" s="1">
        <v>19.2</v>
      </c>
      <c r="P1656" s="1">
        <v>200000</v>
      </c>
      <c r="Q1656" s="1">
        <v>9995</v>
      </c>
      <c r="R1656" s="1">
        <v>156522</v>
      </c>
      <c r="S1656" s="1">
        <v>0</v>
      </c>
      <c r="T1656" s="1">
        <v>0</v>
      </c>
      <c r="U1656" s="1">
        <v>0</v>
      </c>
      <c r="V1656" s="275"/>
      <c r="W1656" s="1">
        <v>0</v>
      </c>
      <c r="X1656" s="1">
        <v>0</v>
      </c>
      <c r="Y1656" s="1">
        <v>0</v>
      </c>
      <c r="AB1656" s="275">
        <v>44651</v>
      </c>
      <c r="AC1656" s="1">
        <v>1</v>
      </c>
      <c r="AD1656" s="1" t="s">
        <v>2623</v>
      </c>
      <c r="AE1656" s="1">
        <v>1</v>
      </c>
      <c r="AF1656" s="1">
        <v>30</v>
      </c>
      <c r="AG1656" s="1">
        <v>0</v>
      </c>
      <c r="AN1656" s="1">
        <v>1</v>
      </c>
      <c r="AO1656" s="1">
        <v>1</v>
      </c>
      <c r="AR1656" s="276">
        <v>17480.77</v>
      </c>
      <c r="AS1656" s="1" t="s">
        <v>2657</v>
      </c>
      <c r="AT1656" s="1">
        <v>0</v>
      </c>
      <c r="AU1656" s="1">
        <v>0</v>
      </c>
      <c r="AX1656" s="1">
        <v>5</v>
      </c>
      <c r="BC1656" s="1">
        <v>1</v>
      </c>
      <c r="BD1656" s="1">
        <v>7</v>
      </c>
      <c r="BE1656" s="1">
        <v>2</v>
      </c>
      <c r="BF1656" s="296">
        <v>65539.167943313936</v>
      </c>
    </row>
    <row r="1657" spans="1:58" x14ac:dyDescent="0.3">
      <c r="A1657" s="273">
        <f t="shared" si="74"/>
        <v>31326.558038856154</v>
      </c>
      <c r="B1657" s="1" t="s">
        <v>2621</v>
      </c>
      <c r="C1657" s="274">
        <v>42422282</v>
      </c>
      <c r="D1657" s="1">
        <v>144205</v>
      </c>
      <c r="E1657" s="1">
        <v>4</v>
      </c>
      <c r="F1657" s="1" t="s">
        <v>4363</v>
      </c>
      <c r="G1657" s="275">
        <v>44380</v>
      </c>
      <c r="H1657" s="275">
        <v>45107</v>
      </c>
      <c r="I1657" s="1">
        <v>0</v>
      </c>
      <c r="J1657" s="1">
        <v>1</v>
      </c>
      <c r="K1657" s="1">
        <v>9</v>
      </c>
      <c r="L1657" s="1">
        <v>30</v>
      </c>
      <c r="M1657" s="1">
        <v>2</v>
      </c>
      <c r="N1657" s="1">
        <v>17.690000000000001</v>
      </c>
      <c r="O1657" s="1">
        <v>19.2</v>
      </c>
      <c r="P1657" s="1">
        <v>100000</v>
      </c>
      <c r="Q1657" s="1">
        <v>4997</v>
      </c>
      <c r="R1657" s="1">
        <v>66645</v>
      </c>
      <c r="S1657" s="1">
        <v>0</v>
      </c>
      <c r="T1657" s="1">
        <v>0</v>
      </c>
      <c r="U1657" s="1">
        <v>0</v>
      </c>
      <c r="W1657" s="1">
        <v>0</v>
      </c>
      <c r="X1657" s="1">
        <v>0</v>
      </c>
      <c r="Y1657" s="1">
        <v>0</v>
      </c>
      <c r="AB1657" s="275">
        <v>44651</v>
      </c>
      <c r="AC1657" s="1">
        <v>1</v>
      </c>
      <c r="AD1657" s="1" t="s">
        <v>2623</v>
      </c>
      <c r="AE1657" s="1">
        <v>1</v>
      </c>
      <c r="AF1657" s="1">
        <v>30</v>
      </c>
      <c r="AG1657" s="1">
        <v>0</v>
      </c>
      <c r="AN1657" s="1">
        <v>1</v>
      </c>
      <c r="AO1657" s="1">
        <v>1</v>
      </c>
      <c r="AR1657" s="276">
        <v>7412.73</v>
      </c>
      <c r="AS1657" s="1" t="s">
        <v>2657</v>
      </c>
      <c r="AT1657" s="1">
        <v>0</v>
      </c>
      <c r="AU1657" s="1">
        <v>0</v>
      </c>
      <c r="AX1657" s="1">
        <v>5</v>
      </c>
      <c r="BC1657" s="1">
        <v>1</v>
      </c>
      <c r="BD1657" s="1">
        <v>7</v>
      </c>
      <c r="BE1657" s="1">
        <v>2</v>
      </c>
      <c r="BF1657" s="296">
        <v>27905.71196114385</v>
      </c>
    </row>
    <row r="1658" spans="1:58" x14ac:dyDescent="0.3">
      <c r="A1658" s="273">
        <f t="shared" si="74"/>
        <v>33169.594062845681</v>
      </c>
      <c r="B1658" s="1" t="s">
        <v>2621</v>
      </c>
      <c r="C1658" s="274">
        <v>42422282</v>
      </c>
      <c r="D1658" s="1">
        <v>144205</v>
      </c>
      <c r="E1658" s="1">
        <v>4</v>
      </c>
      <c r="F1658" s="1" t="s">
        <v>4317</v>
      </c>
      <c r="G1658" s="275">
        <v>44394</v>
      </c>
      <c r="H1658" s="275">
        <v>45138</v>
      </c>
      <c r="I1658" s="1">
        <v>0</v>
      </c>
      <c r="J1658" s="1">
        <v>1</v>
      </c>
      <c r="K1658" s="1">
        <v>8</v>
      </c>
      <c r="L1658" s="1">
        <v>30</v>
      </c>
      <c r="M1658" s="1">
        <v>2</v>
      </c>
      <c r="N1658" s="1">
        <v>17.690000000000001</v>
      </c>
      <c r="O1658" s="1">
        <v>19.2</v>
      </c>
      <c r="P1658" s="1">
        <v>100000</v>
      </c>
      <c r="Q1658" s="1">
        <v>4997</v>
      </c>
      <c r="R1658" s="1">
        <v>70577</v>
      </c>
      <c r="S1658" s="1">
        <v>0</v>
      </c>
      <c r="T1658" s="1">
        <v>0</v>
      </c>
      <c r="U1658" s="1">
        <v>0</v>
      </c>
      <c r="W1658" s="1">
        <v>0</v>
      </c>
      <c r="X1658" s="1">
        <v>0</v>
      </c>
      <c r="Y1658" s="1">
        <v>0</v>
      </c>
      <c r="AB1658" s="275">
        <v>44651</v>
      </c>
      <c r="AC1658" s="1">
        <v>1</v>
      </c>
      <c r="AD1658" s="1" t="s">
        <v>2623</v>
      </c>
      <c r="AE1658" s="1">
        <v>1</v>
      </c>
      <c r="AF1658" s="1">
        <v>30</v>
      </c>
      <c r="AG1658" s="1">
        <v>0</v>
      </c>
      <c r="AN1658" s="1">
        <v>1</v>
      </c>
      <c r="AO1658" s="1">
        <v>1</v>
      </c>
      <c r="AR1658" s="276">
        <v>7855.28</v>
      </c>
      <c r="AS1658" s="1" t="s">
        <v>2657</v>
      </c>
      <c r="AT1658" s="1">
        <v>0</v>
      </c>
      <c r="AU1658" s="1">
        <v>0</v>
      </c>
      <c r="AX1658" s="1">
        <v>5</v>
      </c>
      <c r="BC1658" s="1">
        <v>1</v>
      </c>
      <c r="BD1658" s="1">
        <v>7</v>
      </c>
      <c r="BE1658" s="1">
        <v>2</v>
      </c>
      <c r="BF1658" s="296">
        <v>29552.12593715432</v>
      </c>
    </row>
    <row r="1659" spans="1:58" x14ac:dyDescent="0.3">
      <c r="A1659" s="273">
        <f t="shared" si="74"/>
        <v>99388.831736760883</v>
      </c>
      <c r="B1659" s="1" t="s">
        <v>2621</v>
      </c>
      <c r="C1659" s="274">
        <v>42422282</v>
      </c>
      <c r="D1659" s="1">
        <v>144205</v>
      </c>
      <c r="E1659" s="1">
        <v>4</v>
      </c>
      <c r="F1659" s="1" t="s">
        <v>4318</v>
      </c>
      <c r="G1659" s="275">
        <v>44394</v>
      </c>
      <c r="H1659" s="275">
        <v>45138</v>
      </c>
      <c r="I1659" s="1">
        <v>0</v>
      </c>
      <c r="J1659" s="1">
        <v>1</v>
      </c>
      <c r="K1659" s="1">
        <v>8</v>
      </c>
      <c r="L1659" s="1">
        <v>30</v>
      </c>
      <c r="M1659" s="1">
        <v>2</v>
      </c>
      <c r="N1659" s="1">
        <v>17.690000000000001</v>
      </c>
      <c r="O1659" s="1">
        <v>19.2</v>
      </c>
      <c r="P1659" s="1">
        <v>300000</v>
      </c>
      <c r="Q1659" s="1">
        <v>14992</v>
      </c>
      <c r="R1659" s="1">
        <v>211715</v>
      </c>
      <c r="S1659" s="1">
        <v>0</v>
      </c>
      <c r="T1659" s="1">
        <v>0</v>
      </c>
      <c r="U1659" s="1">
        <v>0</v>
      </c>
      <c r="W1659" s="1">
        <v>0</v>
      </c>
      <c r="X1659" s="1">
        <v>0</v>
      </c>
      <c r="Y1659" s="1">
        <v>0</v>
      </c>
      <c r="AB1659" s="275">
        <v>44651</v>
      </c>
      <c r="AC1659" s="1">
        <v>1</v>
      </c>
      <c r="AD1659" s="1" t="s">
        <v>2623</v>
      </c>
      <c r="AE1659" s="1">
        <v>1</v>
      </c>
      <c r="AF1659" s="1">
        <v>30</v>
      </c>
      <c r="AG1659" s="1">
        <v>0</v>
      </c>
      <c r="AN1659" s="1">
        <v>1</v>
      </c>
      <c r="AO1659" s="1">
        <v>1</v>
      </c>
      <c r="AR1659" s="276">
        <v>23676.49</v>
      </c>
      <c r="AS1659" s="1" t="s">
        <v>2657</v>
      </c>
      <c r="AT1659" s="1">
        <v>0</v>
      </c>
      <c r="AU1659" s="1">
        <v>0</v>
      </c>
      <c r="AX1659" s="1">
        <v>5</v>
      </c>
      <c r="BC1659" s="1">
        <v>1</v>
      </c>
      <c r="BD1659" s="1">
        <v>7</v>
      </c>
      <c r="BE1659" s="1">
        <v>2</v>
      </c>
      <c r="BF1659" s="296">
        <v>88649.678263239126</v>
      </c>
    </row>
    <row r="1660" spans="1:58" x14ac:dyDescent="0.3">
      <c r="A1660" s="273">
        <f t="shared" si="74"/>
        <v>62532.594347700127</v>
      </c>
      <c r="B1660" s="1" t="s">
        <v>2621</v>
      </c>
      <c r="C1660" s="274">
        <v>42422282</v>
      </c>
      <c r="D1660" s="1">
        <v>144205</v>
      </c>
      <c r="E1660" s="1">
        <v>4</v>
      </c>
      <c r="F1660" s="1" t="s">
        <v>4729</v>
      </c>
      <c r="G1660" s="275">
        <v>44357</v>
      </c>
      <c r="H1660" s="275">
        <v>45107</v>
      </c>
      <c r="I1660" s="1">
        <v>0</v>
      </c>
      <c r="J1660" s="1">
        <v>1</v>
      </c>
      <c r="K1660" s="1">
        <v>9</v>
      </c>
      <c r="L1660" s="1">
        <v>30</v>
      </c>
      <c r="M1660" s="1">
        <v>2</v>
      </c>
      <c r="N1660" s="1">
        <v>17.690000000000001</v>
      </c>
      <c r="O1660" s="1">
        <v>19.2</v>
      </c>
      <c r="P1660" s="1">
        <v>200000</v>
      </c>
      <c r="Q1660" s="1">
        <v>9995</v>
      </c>
      <c r="R1660" s="1">
        <v>133273</v>
      </c>
      <c r="S1660" s="1">
        <v>0</v>
      </c>
      <c r="T1660" s="1">
        <v>0</v>
      </c>
      <c r="U1660" s="1">
        <v>0</v>
      </c>
      <c r="W1660" s="1">
        <v>0</v>
      </c>
      <c r="X1660" s="1">
        <v>0</v>
      </c>
      <c r="Y1660" s="1">
        <v>0</v>
      </c>
      <c r="AB1660" s="275">
        <v>44651</v>
      </c>
      <c r="AC1660" s="1">
        <v>1</v>
      </c>
      <c r="AD1660" s="1" t="s">
        <v>2623</v>
      </c>
      <c r="AE1660" s="1">
        <v>1</v>
      </c>
      <c r="AF1660" s="1">
        <v>30</v>
      </c>
      <c r="AG1660" s="1">
        <v>0</v>
      </c>
      <c r="AN1660" s="1">
        <v>1</v>
      </c>
      <c r="AO1660" s="1">
        <v>1</v>
      </c>
      <c r="AR1660" s="276">
        <v>14936.1</v>
      </c>
      <c r="AS1660" s="1" t="s">
        <v>2657</v>
      </c>
      <c r="AT1660" s="1">
        <v>0</v>
      </c>
      <c r="AU1660" s="1">
        <v>0</v>
      </c>
      <c r="AX1660" s="1">
        <v>5</v>
      </c>
      <c r="BC1660" s="1">
        <v>1</v>
      </c>
      <c r="BD1660" s="1">
        <v>7</v>
      </c>
      <c r="BE1660" s="1">
        <v>2</v>
      </c>
      <c r="BF1660" s="296">
        <v>55804.305652299867</v>
      </c>
    </row>
    <row r="1661" spans="1:58" x14ac:dyDescent="0.3">
      <c r="A1661" s="273">
        <f t="shared" si="74"/>
        <v>51164.172760892026</v>
      </c>
      <c r="B1661" s="1" t="s">
        <v>2621</v>
      </c>
      <c r="C1661" s="274">
        <v>42422282</v>
      </c>
      <c r="D1661" s="1">
        <v>144205</v>
      </c>
      <c r="E1661" s="1">
        <v>4</v>
      </c>
      <c r="F1661" s="1" t="s">
        <v>4493</v>
      </c>
      <c r="G1661" s="275">
        <v>44266</v>
      </c>
      <c r="H1661" s="275">
        <v>45016</v>
      </c>
      <c r="I1661" s="1">
        <v>0</v>
      </c>
      <c r="J1661" s="1">
        <v>1</v>
      </c>
      <c r="K1661" s="1">
        <v>12</v>
      </c>
      <c r="L1661" s="1">
        <v>30</v>
      </c>
      <c r="M1661" s="1">
        <v>2</v>
      </c>
      <c r="N1661" s="1">
        <v>17.690000000000001</v>
      </c>
      <c r="O1661" s="1">
        <v>19.2</v>
      </c>
      <c r="P1661" s="1">
        <v>200000</v>
      </c>
      <c r="Q1661" s="1">
        <v>9995</v>
      </c>
      <c r="R1661" s="1">
        <v>108957</v>
      </c>
      <c r="S1661" s="1">
        <v>0</v>
      </c>
      <c r="T1661" s="1">
        <v>0</v>
      </c>
      <c r="U1661" s="1">
        <v>0</v>
      </c>
      <c r="V1661" s="275"/>
      <c r="W1661" s="1">
        <v>0</v>
      </c>
      <c r="X1661" s="1">
        <v>0</v>
      </c>
      <c r="Y1661" s="1">
        <v>0</v>
      </c>
      <c r="AB1661" s="275">
        <v>44651</v>
      </c>
      <c r="AC1661" s="1">
        <v>1</v>
      </c>
      <c r="AD1661" s="1" t="s">
        <v>2623</v>
      </c>
      <c r="AE1661" s="1">
        <v>1</v>
      </c>
      <c r="AF1661" s="1">
        <v>30</v>
      </c>
      <c r="AG1661" s="1">
        <v>0</v>
      </c>
      <c r="AN1661" s="1">
        <v>1</v>
      </c>
      <c r="AO1661" s="1">
        <v>1</v>
      </c>
      <c r="AR1661" s="276">
        <v>12170.16</v>
      </c>
      <c r="AS1661" s="1" t="s">
        <v>2657</v>
      </c>
      <c r="AT1661" s="1">
        <v>0</v>
      </c>
      <c r="AU1661" s="1">
        <v>0</v>
      </c>
      <c r="AX1661" s="1">
        <v>5</v>
      </c>
      <c r="BC1661" s="1">
        <v>1</v>
      </c>
      <c r="BD1661" s="1">
        <v>7</v>
      </c>
      <c r="BE1661" s="1">
        <v>2</v>
      </c>
      <c r="BF1661" s="296">
        <v>45622.66723910797</v>
      </c>
    </row>
    <row r="1662" spans="1:58" x14ac:dyDescent="0.3">
      <c r="A1662" s="273">
        <f t="shared" si="74"/>
        <v>25587.608523688104</v>
      </c>
      <c r="B1662" s="1" t="s">
        <v>2621</v>
      </c>
      <c r="C1662" s="274">
        <v>42422282</v>
      </c>
      <c r="D1662" s="1">
        <v>144205</v>
      </c>
      <c r="E1662" s="1">
        <v>4</v>
      </c>
      <c r="F1662" s="1" t="s">
        <v>4494</v>
      </c>
      <c r="G1662" s="275">
        <v>44266</v>
      </c>
      <c r="H1662" s="275">
        <v>45016</v>
      </c>
      <c r="I1662" s="1">
        <v>0</v>
      </c>
      <c r="J1662" s="1">
        <v>1</v>
      </c>
      <c r="K1662" s="1">
        <v>12</v>
      </c>
      <c r="L1662" s="1">
        <v>30</v>
      </c>
      <c r="M1662" s="1">
        <v>2</v>
      </c>
      <c r="N1662" s="1">
        <v>17.690000000000001</v>
      </c>
      <c r="O1662" s="1">
        <v>19.2</v>
      </c>
      <c r="P1662" s="1">
        <v>100000</v>
      </c>
      <c r="Q1662" s="1">
        <v>4997</v>
      </c>
      <c r="R1662" s="1">
        <v>54488</v>
      </c>
      <c r="S1662" s="1">
        <v>0</v>
      </c>
      <c r="T1662" s="1">
        <v>0</v>
      </c>
      <c r="U1662" s="1">
        <v>0</v>
      </c>
      <c r="W1662" s="1">
        <v>0</v>
      </c>
      <c r="X1662" s="1">
        <v>0</v>
      </c>
      <c r="Y1662" s="1">
        <v>0</v>
      </c>
      <c r="AB1662" s="275">
        <v>44651</v>
      </c>
      <c r="AC1662" s="1">
        <v>1</v>
      </c>
      <c r="AD1662" s="1" t="s">
        <v>2623</v>
      </c>
      <c r="AE1662" s="1">
        <v>1</v>
      </c>
      <c r="AF1662" s="1">
        <v>30</v>
      </c>
      <c r="AG1662" s="1">
        <v>0</v>
      </c>
      <c r="AN1662" s="1">
        <v>1</v>
      </c>
      <c r="AO1662" s="1">
        <v>1</v>
      </c>
      <c r="AR1662" s="276">
        <v>6085.08</v>
      </c>
      <c r="AS1662" s="1" t="s">
        <v>2657</v>
      </c>
      <c r="AT1662" s="1">
        <v>0</v>
      </c>
      <c r="AU1662" s="1">
        <v>0</v>
      </c>
      <c r="AX1662" s="1">
        <v>5</v>
      </c>
      <c r="BC1662" s="1">
        <v>1</v>
      </c>
      <c r="BD1662" s="1">
        <v>7</v>
      </c>
      <c r="BE1662" s="1">
        <v>2</v>
      </c>
      <c r="BF1662" s="296">
        <v>22815.311476311894</v>
      </c>
    </row>
    <row r="1663" spans="1:58" x14ac:dyDescent="0.3">
      <c r="A1663" s="273">
        <f t="shared" si="74"/>
        <v>58776.768911399922</v>
      </c>
      <c r="B1663" s="1" t="s">
        <v>2621</v>
      </c>
      <c r="C1663" s="274">
        <v>42422282</v>
      </c>
      <c r="D1663" s="1">
        <v>144205</v>
      </c>
      <c r="E1663" s="1">
        <v>4</v>
      </c>
      <c r="F1663" s="1" t="s">
        <v>4831</v>
      </c>
      <c r="G1663" s="275">
        <v>44319</v>
      </c>
      <c r="H1663" s="275">
        <v>45077</v>
      </c>
      <c r="I1663" s="1">
        <v>0</v>
      </c>
      <c r="J1663" s="1">
        <v>1</v>
      </c>
      <c r="K1663" s="1">
        <v>10</v>
      </c>
      <c r="L1663" s="1">
        <v>30</v>
      </c>
      <c r="M1663" s="1">
        <v>2</v>
      </c>
      <c r="N1663" s="1">
        <v>17.690000000000001</v>
      </c>
      <c r="O1663" s="1">
        <v>19.2</v>
      </c>
      <c r="P1663" s="1">
        <v>200000</v>
      </c>
      <c r="Q1663" s="1">
        <v>9995</v>
      </c>
      <c r="R1663" s="1">
        <v>125289</v>
      </c>
      <c r="S1663" s="1">
        <v>0</v>
      </c>
      <c r="T1663" s="1">
        <v>0</v>
      </c>
      <c r="U1663" s="1">
        <v>0</v>
      </c>
      <c r="W1663" s="1">
        <v>0</v>
      </c>
      <c r="X1663" s="1">
        <v>0</v>
      </c>
      <c r="Y1663" s="1">
        <v>0</v>
      </c>
      <c r="AB1663" s="275">
        <v>44651</v>
      </c>
      <c r="AC1663" s="1">
        <v>1</v>
      </c>
      <c r="AD1663" s="1" t="s">
        <v>2623</v>
      </c>
      <c r="AE1663" s="1">
        <v>1</v>
      </c>
      <c r="AF1663" s="1">
        <v>30</v>
      </c>
      <c r="AG1663" s="1">
        <v>0</v>
      </c>
      <c r="AN1663" s="1">
        <v>1</v>
      </c>
      <c r="AO1663" s="1">
        <v>1</v>
      </c>
      <c r="AR1663" s="276">
        <v>14051</v>
      </c>
      <c r="AS1663" s="1" t="s">
        <v>2657</v>
      </c>
      <c r="AT1663" s="1">
        <v>0</v>
      </c>
      <c r="AU1663" s="1">
        <v>0</v>
      </c>
      <c r="AX1663" s="1">
        <v>5</v>
      </c>
      <c r="BC1663" s="1">
        <v>1</v>
      </c>
      <c r="BD1663" s="1">
        <v>7</v>
      </c>
      <c r="BE1663" s="1">
        <v>2</v>
      </c>
      <c r="BF1663" s="296">
        <v>52461.231088600078</v>
      </c>
    </row>
    <row r="1664" spans="1:58" x14ac:dyDescent="0.3">
      <c r="A1664" s="273">
        <f t="shared" si="74"/>
        <v>54950.608808542565</v>
      </c>
      <c r="B1664" s="1" t="s">
        <v>2621</v>
      </c>
      <c r="C1664" s="274">
        <v>42422282</v>
      </c>
      <c r="D1664" s="1">
        <v>144205</v>
      </c>
      <c r="E1664" s="1">
        <v>4</v>
      </c>
      <c r="F1664" s="1" t="s">
        <v>4650</v>
      </c>
      <c r="G1664" s="275">
        <v>44296</v>
      </c>
      <c r="H1664" s="275">
        <v>45046</v>
      </c>
      <c r="I1664" s="1">
        <v>0</v>
      </c>
      <c r="J1664" s="1">
        <v>1</v>
      </c>
      <c r="K1664" s="1">
        <v>11</v>
      </c>
      <c r="L1664" s="1">
        <v>30</v>
      </c>
      <c r="M1664" s="1">
        <v>2</v>
      </c>
      <c r="N1664" s="1">
        <v>17.690000000000001</v>
      </c>
      <c r="O1664" s="1">
        <v>19.2</v>
      </c>
      <c r="P1664" s="1">
        <v>200000</v>
      </c>
      <c r="Q1664" s="1">
        <v>9995</v>
      </c>
      <c r="R1664" s="1">
        <v>117184</v>
      </c>
      <c r="S1664" s="1">
        <v>0</v>
      </c>
      <c r="T1664" s="1">
        <v>0</v>
      </c>
      <c r="U1664" s="1">
        <v>0</v>
      </c>
      <c r="W1664" s="1">
        <v>0</v>
      </c>
      <c r="X1664" s="1">
        <v>0</v>
      </c>
      <c r="Y1664" s="1">
        <v>0</v>
      </c>
      <c r="AB1664" s="275">
        <v>44651</v>
      </c>
      <c r="AC1664" s="1">
        <v>1</v>
      </c>
      <c r="AD1664" s="1" t="s">
        <v>2623</v>
      </c>
      <c r="AE1664" s="1">
        <v>1</v>
      </c>
      <c r="AF1664" s="1">
        <v>30</v>
      </c>
      <c r="AG1664" s="1">
        <v>0</v>
      </c>
      <c r="AN1664" s="1">
        <v>1</v>
      </c>
      <c r="AO1664" s="1">
        <v>1</v>
      </c>
      <c r="AR1664" s="276">
        <v>13165.9</v>
      </c>
      <c r="AS1664" s="1" t="s">
        <v>2657</v>
      </c>
      <c r="AT1664" s="1">
        <v>0</v>
      </c>
      <c r="AU1664" s="1">
        <v>0</v>
      </c>
      <c r="AX1664" s="1">
        <v>5</v>
      </c>
      <c r="BC1664" s="1">
        <v>1</v>
      </c>
      <c r="BD1664" s="1">
        <v>7</v>
      </c>
      <c r="BE1664" s="1">
        <v>2</v>
      </c>
      <c r="BF1664" s="296">
        <v>49067.49119145744</v>
      </c>
    </row>
    <row r="1665" spans="1:58" x14ac:dyDescent="0.3">
      <c r="A1665" s="273">
        <f t="shared" si="74"/>
        <v>58776.768911399922</v>
      </c>
      <c r="B1665" s="1" t="s">
        <v>2621</v>
      </c>
      <c r="C1665" s="274">
        <v>42422282</v>
      </c>
      <c r="D1665" s="1">
        <v>144205</v>
      </c>
      <c r="E1665" s="1">
        <v>4</v>
      </c>
      <c r="F1665" s="1" t="s">
        <v>4864</v>
      </c>
      <c r="G1665" s="275">
        <v>44319</v>
      </c>
      <c r="H1665" s="275">
        <v>45077</v>
      </c>
      <c r="I1665" s="1">
        <v>0</v>
      </c>
      <c r="J1665" s="1">
        <v>1</v>
      </c>
      <c r="K1665" s="1">
        <v>10</v>
      </c>
      <c r="L1665" s="1">
        <v>30</v>
      </c>
      <c r="M1665" s="1">
        <v>2</v>
      </c>
      <c r="N1665" s="1">
        <v>17.690000000000001</v>
      </c>
      <c r="O1665" s="1">
        <v>19.2</v>
      </c>
      <c r="P1665" s="1">
        <v>200000</v>
      </c>
      <c r="Q1665" s="1">
        <v>9995</v>
      </c>
      <c r="R1665" s="1">
        <v>125289</v>
      </c>
      <c r="S1665" s="1">
        <v>0</v>
      </c>
      <c r="T1665" s="1">
        <v>0</v>
      </c>
      <c r="U1665" s="1">
        <v>0</v>
      </c>
      <c r="W1665" s="1">
        <v>0</v>
      </c>
      <c r="X1665" s="1">
        <v>0</v>
      </c>
      <c r="Y1665" s="1">
        <v>0</v>
      </c>
      <c r="AB1665" s="275">
        <v>44651</v>
      </c>
      <c r="AC1665" s="1">
        <v>1</v>
      </c>
      <c r="AD1665" s="1" t="s">
        <v>2623</v>
      </c>
      <c r="AE1665" s="1">
        <v>1</v>
      </c>
      <c r="AF1665" s="1">
        <v>30</v>
      </c>
      <c r="AG1665" s="1">
        <v>0</v>
      </c>
      <c r="AN1665" s="1">
        <v>1</v>
      </c>
      <c r="AO1665" s="1">
        <v>1</v>
      </c>
      <c r="AR1665" s="276">
        <v>14051</v>
      </c>
      <c r="AS1665" s="1" t="s">
        <v>2657</v>
      </c>
      <c r="AT1665" s="1">
        <v>0</v>
      </c>
      <c r="AU1665" s="1">
        <v>0</v>
      </c>
      <c r="AX1665" s="1">
        <v>5</v>
      </c>
      <c r="BC1665" s="1">
        <v>1</v>
      </c>
      <c r="BD1665" s="1">
        <v>7</v>
      </c>
      <c r="BE1665" s="1">
        <v>2</v>
      </c>
      <c r="BF1665" s="296">
        <v>52461.231088600078</v>
      </c>
    </row>
    <row r="1666" spans="1:58" x14ac:dyDescent="0.3">
      <c r="A1666" s="273">
        <f t="shared" ref="A1666:A1729" si="75">IF(+R1666-AR1666-BF1666&gt;0,R1666-AR1666-BF1666,0)</f>
        <v>82857.90150974803</v>
      </c>
      <c r="B1666" s="1" t="s">
        <v>2621</v>
      </c>
      <c r="C1666" s="274">
        <v>42422282</v>
      </c>
      <c r="D1666" s="1">
        <v>144205</v>
      </c>
      <c r="E1666" s="1">
        <v>4</v>
      </c>
      <c r="F1666" s="1" t="s">
        <v>4867</v>
      </c>
      <c r="G1666" s="275">
        <v>44407</v>
      </c>
      <c r="H1666" s="275">
        <v>45138</v>
      </c>
      <c r="I1666" s="1">
        <v>0</v>
      </c>
      <c r="J1666" s="1">
        <v>1</v>
      </c>
      <c r="K1666" s="1">
        <v>8</v>
      </c>
      <c r="L1666" s="1">
        <v>30</v>
      </c>
      <c r="M1666" s="1">
        <v>2</v>
      </c>
      <c r="N1666" s="1">
        <v>17.690000000000001</v>
      </c>
      <c r="O1666" s="1">
        <v>19.2</v>
      </c>
      <c r="P1666" s="1">
        <v>250000</v>
      </c>
      <c r="Q1666" s="1">
        <v>12494</v>
      </c>
      <c r="R1666" s="1">
        <v>176424</v>
      </c>
      <c r="S1666" s="1">
        <v>0</v>
      </c>
      <c r="T1666" s="1">
        <v>0</v>
      </c>
      <c r="U1666" s="1">
        <v>0</v>
      </c>
      <c r="W1666" s="1">
        <v>0</v>
      </c>
      <c r="X1666" s="1">
        <v>0</v>
      </c>
      <c r="Y1666" s="1">
        <v>0</v>
      </c>
      <c r="AB1666" s="275">
        <v>44651</v>
      </c>
      <c r="AC1666" s="1">
        <v>1</v>
      </c>
      <c r="AD1666" s="1" t="s">
        <v>2623</v>
      </c>
      <c r="AE1666" s="1">
        <v>1</v>
      </c>
      <c r="AF1666" s="1">
        <v>30</v>
      </c>
      <c r="AG1666" s="1">
        <v>0</v>
      </c>
      <c r="AN1666" s="1">
        <v>1</v>
      </c>
      <c r="AO1666" s="1">
        <v>1</v>
      </c>
      <c r="AR1666" s="276">
        <v>19693.53</v>
      </c>
      <c r="AS1666" s="1" t="s">
        <v>2657</v>
      </c>
      <c r="AT1666" s="1">
        <v>0</v>
      </c>
      <c r="AU1666" s="1">
        <v>0</v>
      </c>
      <c r="AX1666" s="1">
        <v>5</v>
      </c>
      <c r="BC1666" s="1">
        <v>1</v>
      </c>
      <c r="BD1666" s="1">
        <v>7</v>
      </c>
      <c r="BE1666" s="1">
        <v>2</v>
      </c>
      <c r="BF1666" s="296">
        <v>73872.568490251972</v>
      </c>
    </row>
    <row r="1667" spans="1:58" x14ac:dyDescent="0.3">
      <c r="A1667" s="273">
        <f t="shared" si="75"/>
        <v>33169.594062845681</v>
      </c>
      <c r="B1667" s="1" t="s">
        <v>2621</v>
      </c>
      <c r="C1667" s="274">
        <v>42422282</v>
      </c>
      <c r="D1667" s="1">
        <v>144205</v>
      </c>
      <c r="E1667" s="1">
        <v>4</v>
      </c>
      <c r="F1667" s="1" t="s">
        <v>4868</v>
      </c>
      <c r="G1667" s="275">
        <v>44407</v>
      </c>
      <c r="H1667" s="275">
        <v>45138</v>
      </c>
      <c r="I1667" s="1">
        <v>0</v>
      </c>
      <c r="J1667" s="1">
        <v>1</v>
      </c>
      <c r="K1667" s="1">
        <v>8</v>
      </c>
      <c r="L1667" s="1">
        <v>30</v>
      </c>
      <c r="M1667" s="1">
        <v>2</v>
      </c>
      <c r="N1667" s="1">
        <v>17.690000000000001</v>
      </c>
      <c r="O1667" s="1">
        <v>19.2</v>
      </c>
      <c r="P1667" s="1">
        <v>100000</v>
      </c>
      <c r="Q1667" s="1">
        <v>4997</v>
      </c>
      <c r="R1667" s="1">
        <v>70577</v>
      </c>
      <c r="S1667" s="1">
        <v>0</v>
      </c>
      <c r="T1667" s="1">
        <v>0</v>
      </c>
      <c r="U1667" s="1">
        <v>0</v>
      </c>
      <c r="W1667" s="1">
        <v>0</v>
      </c>
      <c r="X1667" s="1">
        <v>0</v>
      </c>
      <c r="Y1667" s="1">
        <v>0</v>
      </c>
      <c r="AB1667" s="275">
        <v>44651</v>
      </c>
      <c r="AC1667" s="1">
        <v>1</v>
      </c>
      <c r="AD1667" s="1" t="s">
        <v>2623</v>
      </c>
      <c r="AE1667" s="1">
        <v>1</v>
      </c>
      <c r="AF1667" s="1">
        <v>30</v>
      </c>
      <c r="AG1667" s="1">
        <v>0</v>
      </c>
      <c r="AN1667" s="1">
        <v>1</v>
      </c>
      <c r="AO1667" s="1">
        <v>1</v>
      </c>
      <c r="AR1667" s="276">
        <v>7855.28</v>
      </c>
      <c r="AS1667" s="1" t="s">
        <v>2657</v>
      </c>
      <c r="AT1667" s="1">
        <v>0</v>
      </c>
      <c r="AU1667" s="1">
        <v>0</v>
      </c>
      <c r="AX1667" s="1">
        <v>5</v>
      </c>
      <c r="BC1667" s="1">
        <v>1</v>
      </c>
      <c r="BD1667" s="1">
        <v>7</v>
      </c>
      <c r="BE1667" s="1">
        <v>2</v>
      </c>
      <c r="BF1667" s="296">
        <v>29552.12593715432</v>
      </c>
    </row>
    <row r="1668" spans="1:58" x14ac:dyDescent="0.3">
      <c r="A1668" s="273">
        <f t="shared" si="75"/>
        <v>130924.4528054223</v>
      </c>
      <c r="B1668" s="1" t="s">
        <v>2621</v>
      </c>
      <c r="C1668" s="274">
        <v>42422282</v>
      </c>
      <c r="D1668" s="1">
        <v>144205</v>
      </c>
      <c r="E1668" s="1">
        <v>4</v>
      </c>
      <c r="F1668" s="1" t="s">
        <v>5932</v>
      </c>
      <c r="G1668" s="275">
        <v>44578</v>
      </c>
      <c r="H1668" s="275">
        <v>45322</v>
      </c>
      <c r="I1668" s="1">
        <v>0</v>
      </c>
      <c r="J1668" s="1">
        <v>1</v>
      </c>
      <c r="K1668" s="1">
        <v>2</v>
      </c>
      <c r="L1668" s="1">
        <v>30</v>
      </c>
      <c r="M1668" s="1">
        <v>2</v>
      </c>
      <c r="N1668" s="1">
        <v>17.690000000000001</v>
      </c>
      <c r="O1668" s="1">
        <v>19.2</v>
      </c>
      <c r="P1668" s="1">
        <v>300000</v>
      </c>
      <c r="Q1668" s="1">
        <v>14992</v>
      </c>
      <c r="R1668" s="1">
        <v>278910</v>
      </c>
      <c r="S1668" s="1">
        <v>0</v>
      </c>
      <c r="T1668" s="1">
        <v>0</v>
      </c>
      <c r="U1668" s="1">
        <v>0</v>
      </c>
      <c r="W1668" s="1">
        <v>0</v>
      </c>
      <c r="X1668" s="1">
        <v>0</v>
      </c>
      <c r="Y1668" s="1">
        <v>0</v>
      </c>
      <c r="AB1668" s="275">
        <v>44651</v>
      </c>
      <c r="AC1668" s="1">
        <v>1</v>
      </c>
      <c r="AD1668" s="1" t="s">
        <v>2623</v>
      </c>
      <c r="AE1668" s="1">
        <v>1</v>
      </c>
      <c r="AF1668" s="1">
        <v>30</v>
      </c>
      <c r="AG1668" s="1">
        <v>0</v>
      </c>
      <c r="AN1668" s="1">
        <v>1</v>
      </c>
      <c r="AO1668" s="1">
        <v>1</v>
      </c>
      <c r="AP1668" s="275"/>
      <c r="AR1668" s="276">
        <v>31199.86</v>
      </c>
      <c r="AS1668" s="1" t="s">
        <v>2657</v>
      </c>
      <c r="AT1668" s="1">
        <v>0</v>
      </c>
      <c r="AU1668" s="1">
        <v>0</v>
      </c>
      <c r="AX1668" s="1">
        <v>5</v>
      </c>
      <c r="BC1668" s="1">
        <v>1</v>
      </c>
      <c r="BD1668" s="1">
        <v>7</v>
      </c>
      <c r="BE1668" s="1">
        <v>2</v>
      </c>
      <c r="BF1668" s="296">
        <v>116785.68719457771</v>
      </c>
    </row>
    <row r="1669" spans="1:58" x14ac:dyDescent="0.3">
      <c r="A1669" s="273">
        <f t="shared" si="75"/>
        <v>110255.99447620913</v>
      </c>
      <c r="B1669" s="1" t="s">
        <v>2621</v>
      </c>
      <c r="C1669" s="274">
        <v>42422282</v>
      </c>
      <c r="D1669" s="1">
        <v>144205</v>
      </c>
      <c r="E1669" s="1">
        <v>4</v>
      </c>
      <c r="F1669" s="1" t="s">
        <v>5015</v>
      </c>
      <c r="G1669" s="275">
        <v>44471</v>
      </c>
      <c r="H1669" s="275">
        <v>45199</v>
      </c>
      <c r="I1669" s="1">
        <v>0</v>
      </c>
      <c r="J1669" s="1">
        <v>1</v>
      </c>
      <c r="K1669" s="1">
        <v>6</v>
      </c>
      <c r="L1669" s="1">
        <v>30</v>
      </c>
      <c r="M1669" s="1">
        <v>2</v>
      </c>
      <c r="N1669" s="1">
        <v>17.690000000000001</v>
      </c>
      <c r="O1669" s="1">
        <v>19.2</v>
      </c>
      <c r="P1669" s="1">
        <v>300000</v>
      </c>
      <c r="Q1669" s="1">
        <v>14992</v>
      </c>
      <c r="R1669" s="1">
        <v>234788</v>
      </c>
      <c r="S1669" s="1">
        <v>0</v>
      </c>
      <c r="T1669" s="1">
        <v>0</v>
      </c>
      <c r="U1669" s="1">
        <v>0</v>
      </c>
      <c r="W1669" s="1">
        <v>0</v>
      </c>
      <c r="X1669" s="1">
        <v>0</v>
      </c>
      <c r="Y1669" s="1">
        <v>0</v>
      </c>
      <c r="AB1669" s="275">
        <v>44651</v>
      </c>
      <c r="AC1669" s="1">
        <v>1</v>
      </c>
      <c r="AD1669" s="1" t="s">
        <v>2623</v>
      </c>
      <c r="AE1669" s="1">
        <v>1</v>
      </c>
      <c r="AF1669" s="1">
        <v>30</v>
      </c>
      <c r="AG1669" s="1">
        <v>0</v>
      </c>
      <c r="AN1669" s="1">
        <v>1</v>
      </c>
      <c r="AO1669" s="1">
        <v>1</v>
      </c>
      <c r="AR1669" s="276">
        <v>26221.16</v>
      </c>
      <c r="AS1669" s="1" t="s">
        <v>2657</v>
      </c>
      <c r="AT1669" s="1">
        <v>0</v>
      </c>
      <c r="AU1669" s="1">
        <v>0</v>
      </c>
      <c r="AX1669" s="1">
        <v>5</v>
      </c>
      <c r="BC1669" s="1">
        <v>1</v>
      </c>
      <c r="BD1669" s="1">
        <v>7</v>
      </c>
      <c r="BE1669" s="1">
        <v>2</v>
      </c>
      <c r="BF1669" s="296">
        <v>98310.845523790864</v>
      </c>
    </row>
    <row r="1670" spans="1:58" x14ac:dyDescent="0.3">
      <c r="A1670" s="273">
        <f t="shared" si="75"/>
        <v>478738.37885092845</v>
      </c>
      <c r="B1670" s="1" t="s">
        <v>2621</v>
      </c>
      <c r="C1670" s="274">
        <v>42422282</v>
      </c>
      <c r="D1670" s="1">
        <v>144205</v>
      </c>
      <c r="E1670" s="1">
        <v>4</v>
      </c>
      <c r="F1670" s="1" t="s">
        <v>5985</v>
      </c>
      <c r="G1670" s="275">
        <v>44600</v>
      </c>
      <c r="H1670" s="275">
        <v>44773</v>
      </c>
      <c r="I1670" s="1">
        <v>0</v>
      </c>
      <c r="J1670" s="1">
        <v>1</v>
      </c>
      <c r="K1670" s="1">
        <v>0</v>
      </c>
      <c r="L1670" s="1">
        <v>150</v>
      </c>
      <c r="M1670" s="1">
        <v>2</v>
      </c>
      <c r="N1670" s="1">
        <v>19.5</v>
      </c>
      <c r="O1670" s="1">
        <v>20.62</v>
      </c>
      <c r="P1670" s="1">
        <v>1020022</v>
      </c>
      <c r="Q1670" s="1">
        <v>1104634</v>
      </c>
      <c r="R1670" s="1">
        <v>1020022</v>
      </c>
      <c r="S1670" s="1">
        <v>16579</v>
      </c>
      <c r="T1670" s="1">
        <v>0</v>
      </c>
      <c r="U1670" s="1">
        <v>0</v>
      </c>
      <c r="W1670" s="1">
        <v>0</v>
      </c>
      <c r="X1670" s="1">
        <v>0</v>
      </c>
      <c r="Y1670" s="1">
        <v>0</v>
      </c>
      <c r="AB1670" s="275">
        <v>44600</v>
      </c>
      <c r="AC1670" s="1">
        <v>1</v>
      </c>
      <c r="AD1670" s="1" t="s">
        <v>2623</v>
      </c>
      <c r="AE1670" s="1">
        <v>1</v>
      </c>
      <c r="AF1670" s="1">
        <v>150</v>
      </c>
      <c r="AG1670" s="1">
        <v>0</v>
      </c>
      <c r="AN1670" s="1">
        <v>1</v>
      </c>
      <c r="AO1670" s="1">
        <v>1</v>
      </c>
      <c r="AR1670" s="276">
        <v>114178.21</v>
      </c>
      <c r="AS1670" s="1" t="s">
        <v>2632</v>
      </c>
      <c r="AT1670" s="1">
        <v>0</v>
      </c>
      <c r="AU1670" s="1">
        <v>0</v>
      </c>
      <c r="AX1670" s="1">
        <v>5</v>
      </c>
      <c r="BC1670" s="1">
        <v>1</v>
      </c>
      <c r="BD1670" s="1">
        <v>7</v>
      </c>
      <c r="BE1670" s="1">
        <v>2</v>
      </c>
      <c r="BF1670" s="296">
        <v>427105.41114907159</v>
      </c>
    </row>
    <row r="1671" spans="1:58" x14ac:dyDescent="0.3">
      <c r="A1671" s="273">
        <f t="shared" si="75"/>
        <v>45257.825113753235</v>
      </c>
      <c r="B1671" s="1" t="s">
        <v>2621</v>
      </c>
      <c r="C1671" s="274">
        <v>42422282</v>
      </c>
      <c r="D1671" s="1">
        <v>144205</v>
      </c>
      <c r="E1671" s="1">
        <v>4</v>
      </c>
      <c r="F1671" s="1" t="s">
        <v>6014</v>
      </c>
      <c r="G1671" s="275">
        <v>44600</v>
      </c>
      <c r="H1671" s="275">
        <v>45351</v>
      </c>
      <c r="I1671" s="1">
        <v>0</v>
      </c>
      <c r="J1671" s="1">
        <v>1</v>
      </c>
      <c r="K1671" s="1">
        <v>1</v>
      </c>
      <c r="L1671" s="1">
        <v>30</v>
      </c>
      <c r="M1671" s="1">
        <v>2</v>
      </c>
      <c r="N1671" s="1">
        <v>17.7</v>
      </c>
      <c r="O1671" s="1">
        <v>19.21</v>
      </c>
      <c r="P1671" s="1">
        <v>100000</v>
      </c>
      <c r="Q1671" s="1">
        <v>4997</v>
      </c>
      <c r="R1671" s="1">
        <v>96512</v>
      </c>
      <c r="S1671" s="1">
        <v>0</v>
      </c>
      <c r="T1671" s="1">
        <v>0</v>
      </c>
      <c r="U1671" s="1">
        <v>0</v>
      </c>
      <c r="W1671" s="1">
        <v>0</v>
      </c>
      <c r="X1671" s="1">
        <v>0</v>
      </c>
      <c r="Y1671" s="1">
        <v>0</v>
      </c>
      <c r="AB1671" s="275">
        <v>44651</v>
      </c>
      <c r="AC1671" s="1">
        <v>1</v>
      </c>
      <c r="AD1671" s="1" t="s">
        <v>2623</v>
      </c>
      <c r="AE1671" s="1">
        <v>1</v>
      </c>
      <c r="AF1671" s="1">
        <v>30</v>
      </c>
      <c r="AG1671" s="1">
        <v>0</v>
      </c>
      <c r="AN1671" s="1">
        <v>1</v>
      </c>
      <c r="AO1671" s="1">
        <v>1</v>
      </c>
      <c r="AR1671" s="276">
        <v>10842.5</v>
      </c>
      <c r="AS1671" s="1" t="s">
        <v>2657</v>
      </c>
      <c r="AT1671" s="1">
        <v>0</v>
      </c>
      <c r="AU1671" s="1">
        <v>0</v>
      </c>
      <c r="AX1671" s="1">
        <v>5</v>
      </c>
      <c r="BC1671" s="1">
        <v>1</v>
      </c>
      <c r="BD1671" s="1">
        <v>7</v>
      </c>
      <c r="BE1671" s="1">
        <v>2</v>
      </c>
      <c r="BF1671" s="296">
        <v>40411.674886246765</v>
      </c>
    </row>
    <row r="1672" spans="1:58" x14ac:dyDescent="0.3">
      <c r="A1672" s="273">
        <f t="shared" si="75"/>
        <v>90625.117671034459</v>
      </c>
      <c r="B1672" s="1" t="s">
        <v>2621</v>
      </c>
      <c r="C1672" s="274">
        <v>42422282</v>
      </c>
      <c r="D1672" s="1">
        <v>144205</v>
      </c>
      <c r="E1672" s="1">
        <v>4</v>
      </c>
      <c r="F1672" s="1" t="s">
        <v>6015</v>
      </c>
      <c r="G1672" s="275">
        <v>44600</v>
      </c>
      <c r="H1672" s="275">
        <v>45351</v>
      </c>
      <c r="I1672" s="1">
        <v>0</v>
      </c>
      <c r="J1672" s="1">
        <v>1</v>
      </c>
      <c r="K1672" s="1">
        <v>1</v>
      </c>
      <c r="L1672" s="1">
        <v>30</v>
      </c>
      <c r="M1672" s="1">
        <v>2</v>
      </c>
      <c r="N1672" s="1">
        <v>17.690000000000001</v>
      </c>
      <c r="O1672" s="1">
        <v>19.2</v>
      </c>
      <c r="P1672" s="1">
        <v>200000</v>
      </c>
      <c r="Q1672" s="1">
        <v>9995</v>
      </c>
      <c r="R1672" s="1">
        <v>193022</v>
      </c>
      <c r="S1672" s="1">
        <v>0</v>
      </c>
      <c r="T1672" s="1">
        <v>0</v>
      </c>
      <c r="U1672" s="1">
        <v>0</v>
      </c>
      <c r="W1672" s="1">
        <v>0</v>
      </c>
      <c r="X1672" s="1">
        <v>0</v>
      </c>
      <c r="Y1672" s="1">
        <v>0</v>
      </c>
      <c r="AB1672" s="275">
        <v>44651</v>
      </c>
      <c r="AC1672" s="1">
        <v>1</v>
      </c>
      <c r="AD1672" s="1" t="s">
        <v>2623</v>
      </c>
      <c r="AE1672" s="1">
        <v>1</v>
      </c>
      <c r="AF1672" s="1">
        <v>30</v>
      </c>
      <c r="AG1672" s="1">
        <v>0</v>
      </c>
      <c r="AN1672" s="1">
        <v>1</v>
      </c>
      <c r="AO1672" s="1">
        <v>1</v>
      </c>
      <c r="AR1672" s="276">
        <v>21574.37</v>
      </c>
      <c r="AS1672" s="1" t="s">
        <v>2657</v>
      </c>
      <c r="AT1672" s="1">
        <v>0</v>
      </c>
      <c r="AU1672" s="1">
        <v>0</v>
      </c>
      <c r="AX1672" s="1">
        <v>5</v>
      </c>
      <c r="BC1672" s="1">
        <v>1</v>
      </c>
      <c r="BD1672" s="1">
        <v>7</v>
      </c>
      <c r="BE1672" s="1">
        <v>2</v>
      </c>
      <c r="BF1672" s="296">
        <v>80822.512328965546</v>
      </c>
    </row>
    <row r="1673" spans="1:58" x14ac:dyDescent="0.3">
      <c r="A1673" s="273">
        <f t="shared" si="75"/>
        <v>79622.13295951816</v>
      </c>
      <c r="B1673" s="1" t="s">
        <v>2621</v>
      </c>
      <c r="C1673" s="274">
        <v>42422282</v>
      </c>
      <c r="D1673" s="1">
        <v>144205</v>
      </c>
      <c r="E1673" s="1">
        <v>4</v>
      </c>
      <c r="F1673" s="1" t="s">
        <v>6016</v>
      </c>
      <c r="G1673" s="275">
        <v>44600</v>
      </c>
      <c r="H1673" s="275">
        <v>45351</v>
      </c>
      <c r="I1673" s="1">
        <v>0</v>
      </c>
      <c r="J1673" s="1">
        <v>1</v>
      </c>
      <c r="K1673" s="1">
        <v>1</v>
      </c>
      <c r="L1673" s="1">
        <v>30</v>
      </c>
      <c r="M1673" s="1">
        <v>2</v>
      </c>
      <c r="N1673" s="1">
        <v>17.7</v>
      </c>
      <c r="O1673" s="1">
        <v>19.2</v>
      </c>
      <c r="P1673" s="1">
        <v>175653</v>
      </c>
      <c r="Q1673" s="1">
        <v>8778</v>
      </c>
      <c r="R1673" s="1">
        <v>169525</v>
      </c>
      <c r="S1673" s="1">
        <v>0</v>
      </c>
      <c r="T1673" s="1">
        <v>0</v>
      </c>
      <c r="U1673" s="1">
        <v>0</v>
      </c>
      <c r="W1673" s="1">
        <v>0</v>
      </c>
      <c r="X1673" s="1">
        <v>0</v>
      </c>
      <c r="Y1673" s="1">
        <v>0</v>
      </c>
      <c r="AB1673" s="275">
        <v>44651</v>
      </c>
      <c r="AC1673" s="1">
        <v>1</v>
      </c>
      <c r="AD1673" s="1" t="s">
        <v>2623</v>
      </c>
      <c r="AE1673" s="1">
        <v>1</v>
      </c>
      <c r="AF1673" s="1">
        <v>30</v>
      </c>
      <c r="AG1673" s="1">
        <v>0</v>
      </c>
      <c r="AN1673" s="1">
        <v>1</v>
      </c>
      <c r="AO1673" s="1">
        <v>1</v>
      </c>
      <c r="AR1673" s="276">
        <v>18919.060000000001</v>
      </c>
      <c r="AS1673" s="1" t="s">
        <v>2657</v>
      </c>
      <c r="AT1673" s="1">
        <v>0</v>
      </c>
      <c r="AU1673" s="1">
        <v>0</v>
      </c>
      <c r="AX1673" s="1">
        <v>5</v>
      </c>
      <c r="BC1673" s="1">
        <v>1</v>
      </c>
      <c r="BD1673" s="1">
        <v>7</v>
      </c>
      <c r="BE1673" s="1">
        <v>2</v>
      </c>
      <c r="BF1673" s="296">
        <v>70983.807040481843</v>
      </c>
    </row>
    <row r="1674" spans="1:58" x14ac:dyDescent="0.3">
      <c r="A1674" s="273">
        <f t="shared" si="75"/>
        <v>38496.407308682952</v>
      </c>
      <c r="B1674" s="1" t="s">
        <v>2621</v>
      </c>
      <c r="C1674" s="274">
        <v>42422282</v>
      </c>
      <c r="D1674" s="1">
        <v>144205</v>
      </c>
      <c r="E1674" s="1">
        <v>4</v>
      </c>
      <c r="F1674" s="1" t="s">
        <v>5073</v>
      </c>
      <c r="G1674" s="275">
        <v>44476</v>
      </c>
      <c r="H1674" s="275">
        <v>45230</v>
      </c>
      <c r="I1674" s="1">
        <v>0</v>
      </c>
      <c r="J1674" s="1">
        <v>1</v>
      </c>
      <c r="K1674" s="1">
        <v>5</v>
      </c>
      <c r="L1674" s="1">
        <v>30</v>
      </c>
      <c r="M1674" s="1">
        <v>2</v>
      </c>
      <c r="N1674" s="1">
        <v>17.690000000000001</v>
      </c>
      <c r="O1674" s="1">
        <v>19.2</v>
      </c>
      <c r="P1674" s="1">
        <v>100000</v>
      </c>
      <c r="Q1674" s="1">
        <v>4997</v>
      </c>
      <c r="R1674" s="1">
        <v>82025</v>
      </c>
      <c r="S1674" s="1">
        <v>0</v>
      </c>
      <c r="T1674" s="1">
        <v>0</v>
      </c>
      <c r="U1674" s="1">
        <v>0</v>
      </c>
      <c r="W1674" s="1">
        <v>0</v>
      </c>
      <c r="X1674" s="1">
        <v>0</v>
      </c>
      <c r="Y1674" s="1">
        <v>0</v>
      </c>
      <c r="AB1674" s="275">
        <v>44651</v>
      </c>
      <c r="AC1674" s="1">
        <v>1</v>
      </c>
      <c r="AD1674" s="1" t="s">
        <v>2623</v>
      </c>
      <c r="AE1674" s="1">
        <v>1</v>
      </c>
      <c r="AF1674" s="1">
        <v>30</v>
      </c>
      <c r="AG1674" s="1">
        <v>0</v>
      </c>
      <c r="AN1674" s="1">
        <v>1</v>
      </c>
      <c r="AO1674" s="1">
        <v>1</v>
      </c>
      <c r="AR1674" s="276">
        <v>9182.94</v>
      </c>
      <c r="AS1674" s="1" t="s">
        <v>2657</v>
      </c>
      <c r="AT1674" s="1">
        <v>0</v>
      </c>
      <c r="AU1674" s="1">
        <v>0</v>
      </c>
      <c r="AX1674" s="1">
        <v>5</v>
      </c>
      <c r="BC1674" s="1">
        <v>1</v>
      </c>
      <c r="BD1674" s="1">
        <v>7</v>
      </c>
      <c r="BE1674" s="1">
        <v>2</v>
      </c>
      <c r="BF1674" s="296">
        <v>34345.652691317046</v>
      </c>
    </row>
    <row r="1675" spans="1:58" x14ac:dyDescent="0.3">
      <c r="A1675" s="273">
        <f t="shared" si="75"/>
        <v>140882.89065406797</v>
      </c>
      <c r="B1675" s="1" t="s">
        <v>2621</v>
      </c>
      <c r="C1675" s="274">
        <v>42422282</v>
      </c>
      <c r="D1675" s="1">
        <v>144205</v>
      </c>
      <c r="E1675" s="1">
        <v>4</v>
      </c>
      <c r="F1675" s="1" t="s">
        <v>5461</v>
      </c>
      <c r="G1675" s="275">
        <v>44513</v>
      </c>
      <c r="H1675" s="275">
        <v>45260</v>
      </c>
      <c r="I1675" s="1">
        <v>0</v>
      </c>
      <c r="J1675" s="1">
        <v>1</v>
      </c>
      <c r="K1675" s="1">
        <v>4</v>
      </c>
      <c r="L1675" s="1">
        <v>30</v>
      </c>
      <c r="M1675" s="1">
        <v>2</v>
      </c>
      <c r="N1675" s="1">
        <v>17.690000000000001</v>
      </c>
      <c r="O1675" s="1">
        <v>19.2</v>
      </c>
      <c r="P1675" s="1">
        <v>350000</v>
      </c>
      <c r="Q1675" s="1">
        <v>17491</v>
      </c>
      <c r="R1675" s="1">
        <v>300039</v>
      </c>
      <c r="S1675" s="1">
        <v>0</v>
      </c>
      <c r="T1675" s="1">
        <v>0</v>
      </c>
      <c r="U1675" s="1">
        <v>0</v>
      </c>
      <c r="W1675" s="1">
        <v>0</v>
      </c>
      <c r="X1675" s="1">
        <v>0</v>
      </c>
      <c r="Y1675" s="1">
        <v>0</v>
      </c>
      <c r="AB1675" s="275">
        <v>44651</v>
      </c>
      <c r="AC1675" s="1">
        <v>1</v>
      </c>
      <c r="AD1675" s="1" t="s">
        <v>2623</v>
      </c>
      <c r="AE1675" s="1">
        <v>1</v>
      </c>
      <c r="AF1675" s="1">
        <v>30</v>
      </c>
      <c r="AG1675" s="1">
        <v>0</v>
      </c>
      <c r="AN1675" s="1">
        <v>1</v>
      </c>
      <c r="AO1675" s="1">
        <v>1</v>
      </c>
      <c r="AR1675" s="276">
        <v>33523.25</v>
      </c>
      <c r="AS1675" s="1" t="s">
        <v>2657</v>
      </c>
      <c r="AT1675" s="1">
        <v>0</v>
      </c>
      <c r="AU1675" s="1">
        <v>0</v>
      </c>
      <c r="AX1675" s="1">
        <v>5</v>
      </c>
      <c r="BC1675" s="1">
        <v>1</v>
      </c>
      <c r="BD1675" s="1">
        <v>7</v>
      </c>
      <c r="BE1675" s="1">
        <v>2</v>
      </c>
      <c r="BF1675" s="296">
        <v>125632.85934593203</v>
      </c>
    </row>
    <row r="1676" spans="1:58" x14ac:dyDescent="0.3">
      <c r="A1676" s="273">
        <f t="shared" si="75"/>
        <v>40206.330616626292</v>
      </c>
      <c r="B1676" s="1" t="s">
        <v>2621</v>
      </c>
      <c r="C1676" s="274">
        <v>42422282</v>
      </c>
      <c r="D1676" s="1">
        <v>144205</v>
      </c>
      <c r="E1676" s="1">
        <v>4</v>
      </c>
      <c r="F1676" s="1" t="s">
        <v>5462</v>
      </c>
      <c r="G1676" s="275">
        <v>44513</v>
      </c>
      <c r="H1676" s="275">
        <v>45260</v>
      </c>
      <c r="I1676" s="1">
        <v>0</v>
      </c>
      <c r="J1676" s="1">
        <v>1</v>
      </c>
      <c r="K1676" s="1">
        <v>4</v>
      </c>
      <c r="L1676" s="1">
        <v>30</v>
      </c>
      <c r="M1676" s="1">
        <v>2</v>
      </c>
      <c r="N1676" s="1">
        <v>17.690000000000001</v>
      </c>
      <c r="O1676" s="1">
        <v>19.2</v>
      </c>
      <c r="P1676" s="1">
        <v>100000</v>
      </c>
      <c r="Q1676" s="1">
        <v>4997</v>
      </c>
      <c r="R1676" s="1">
        <v>85728</v>
      </c>
      <c r="S1676" s="1">
        <v>0</v>
      </c>
      <c r="T1676" s="1">
        <v>0</v>
      </c>
      <c r="U1676" s="1">
        <v>0</v>
      </c>
      <c r="W1676" s="1">
        <v>0</v>
      </c>
      <c r="X1676" s="1">
        <v>0</v>
      </c>
      <c r="Y1676" s="1">
        <v>0</v>
      </c>
      <c r="AB1676" s="275">
        <v>44651</v>
      </c>
      <c r="AC1676" s="1">
        <v>1</v>
      </c>
      <c r="AD1676" s="1" t="s">
        <v>2623</v>
      </c>
      <c r="AE1676" s="1">
        <v>1</v>
      </c>
      <c r="AF1676" s="1">
        <v>30</v>
      </c>
      <c r="AG1676" s="1">
        <v>0</v>
      </c>
      <c r="AN1676" s="1">
        <v>1</v>
      </c>
      <c r="AO1676" s="1">
        <v>1</v>
      </c>
      <c r="AR1676" s="276">
        <v>9625.49</v>
      </c>
      <c r="AS1676" s="1" t="s">
        <v>2657</v>
      </c>
      <c r="AT1676" s="1">
        <v>0</v>
      </c>
      <c r="AU1676" s="1">
        <v>0</v>
      </c>
      <c r="AX1676" s="1">
        <v>5</v>
      </c>
      <c r="BC1676" s="1">
        <v>1</v>
      </c>
      <c r="BD1676" s="1">
        <v>7</v>
      </c>
      <c r="BE1676" s="1">
        <v>2</v>
      </c>
      <c r="BF1676" s="296">
        <v>35896.179383373703</v>
      </c>
    </row>
    <row r="1677" spans="1:58" x14ac:dyDescent="0.3">
      <c r="A1677" s="273">
        <f t="shared" si="75"/>
        <v>125872.96830829536</v>
      </c>
      <c r="B1677" s="1" t="s">
        <v>2621</v>
      </c>
      <c r="C1677" s="274">
        <v>42422282</v>
      </c>
      <c r="D1677" s="1">
        <v>144205</v>
      </c>
      <c r="E1677" s="1">
        <v>4</v>
      </c>
      <c r="F1677" s="1" t="s">
        <v>5452</v>
      </c>
      <c r="G1677" s="275">
        <v>44536</v>
      </c>
      <c r="H1677" s="275">
        <v>45291</v>
      </c>
      <c r="I1677" s="1">
        <v>0</v>
      </c>
      <c r="J1677" s="1">
        <v>1</v>
      </c>
      <c r="K1677" s="1">
        <v>3</v>
      </c>
      <c r="L1677" s="1">
        <v>30</v>
      </c>
      <c r="M1677" s="1">
        <v>2</v>
      </c>
      <c r="N1677" s="1">
        <v>17.690000000000001</v>
      </c>
      <c r="O1677" s="1">
        <v>19.2</v>
      </c>
      <c r="P1677" s="1">
        <v>300000</v>
      </c>
      <c r="Q1677" s="1">
        <v>14992</v>
      </c>
      <c r="R1677" s="1">
        <v>268126</v>
      </c>
      <c r="S1677" s="1">
        <v>0</v>
      </c>
      <c r="T1677" s="1">
        <v>0</v>
      </c>
      <c r="U1677" s="1">
        <v>0</v>
      </c>
      <c r="W1677" s="1">
        <v>0</v>
      </c>
      <c r="X1677" s="1">
        <v>0</v>
      </c>
      <c r="Y1677" s="1">
        <v>0</v>
      </c>
      <c r="AB1677" s="275">
        <v>44651</v>
      </c>
      <c r="AC1677" s="1">
        <v>1</v>
      </c>
      <c r="AD1677" s="1" t="s">
        <v>2623</v>
      </c>
      <c r="AE1677" s="1">
        <v>1</v>
      </c>
      <c r="AF1677" s="1">
        <v>30</v>
      </c>
      <c r="AG1677" s="1">
        <v>0</v>
      </c>
      <c r="AN1677" s="1">
        <v>1</v>
      </c>
      <c r="AO1677" s="1">
        <v>1</v>
      </c>
      <c r="AR1677" s="276">
        <v>29982.84</v>
      </c>
      <c r="AS1677" s="1" t="s">
        <v>2657</v>
      </c>
      <c r="AT1677" s="1">
        <v>0</v>
      </c>
      <c r="AU1677" s="1">
        <v>0</v>
      </c>
      <c r="AX1677" s="1">
        <v>5</v>
      </c>
      <c r="BC1677" s="1">
        <v>1</v>
      </c>
      <c r="BD1677" s="1">
        <v>7</v>
      </c>
      <c r="BE1677" s="1">
        <v>2</v>
      </c>
      <c r="BF1677" s="296">
        <v>112270.19169170465</v>
      </c>
    </row>
    <row r="1678" spans="1:58" x14ac:dyDescent="0.3">
      <c r="A1678" s="273">
        <f t="shared" si="75"/>
        <v>130924.4528054223</v>
      </c>
      <c r="B1678" s="1" t="s">
        <v>2621</v>
      </c>
      <c r="C1678" s="274">
        <v>42422282</v>
      </c>
      <c r="D1678" s="1">
        <v>144205</v>
      </c>
      <c r="E1678" s="1">
        <v>4</v>
      </c>
      <c r="F1678" s="1" t="s">
        <v>6194</v>
      </c>
      <c r="G1678" s="275">
        <v>44582</v>
      </c>
      <c r="H1678" s="275">
        <v>45322</v>
      </c>
      <c r="I1678" s="1">
        <v>0</v>
      </c>
      <c r="J1678" s="1">
        <v>1</v>
      </c>
      <c r="K1678" s="1">
        <v>2</v>
      </c>
      <c r="L1678" s="1">
        <v>30</v>
      </c>
      <c r="M1678" s="1">
        <v>2</v>
      </c>
      <c r="N1678" s="1">
        <v>17.690000000000001</v>
      </c>
      <c r="O1678" s="1">
        <v>19.2</v>
      </c>
      <c r="P1678" s="1">
        <v>300000</v>
      </c>
      <c r="Q1678" s="1">
        <v>14992</v>
      </c>
      <c r="R1678" s="1">
        <v>278910</v>
      </c>
      <c r="S1678" s="1">
        <v>0</v>
      </c>
      <c r="T1678" s="1">
        <v>0</v>
      </c>
      <c r="U1678" s="1">
        <v>0</v>
      </c>
      <c r="W1678" s="1">
        <v>0</v>
      </c>
      <c r="X1678" s="1">
        <v>0</v>
      </c>
      <c r="Y1678" s="1">
        <v>0</v>
      </c>
      <c r="AB1678" s="275">
        <v>44651</v>
      </c>
      <c r="AC1678" s="1">
        <v>1</v>
      </c>
      <c r="AD1678" s="1" t="s">
        <v>2623</v>
      </c>
      <c r="AE1678" s="1">
        <v>1</v>
      </c>
      <c r="AF1678" s="1">
        <v>30</v>
      </c>
      <c r="AG1678" s="1">
        <v>0</v>
      </c>
      <c r="AN1678" s="1">
        <v>1</v>
      </c>
      <c r="AO1678" s="1">
        <v>1</v>
      </c>
      <c r="AP1678" s="275"/>
      <c r="AR1678" s="276">
        <v>31199.86</v>
      </c>
      <c r="AS1678" s="1" t="s">
        <v>2657</v>
      </c>
      <c r="AT1678" s="1">
        <v>0</v>
      </c>
      <c r="AU1678" s="1">
        <v>0</v>
      </c>
      <c r="AX1678" s="1">
        <v>5</v>
      </c>
      <c r="BC1678" s="1">
        <v>1</v>
      </c>
      <c r="BD1678" s="1">
        <v>7</v>
      </c>
      <c r="BE1678" s="1">
        <v>2</v>
      </c>
      <c r="BF1678" s="296">
        <v>116785.68719457771</v>
      </c>
    </row>
    <row r="1679" spans="1:58" x14ac:dyDescent="0.3">
      <c r="A1679" s="273">
        <f t="shared" si="75"/>
        <v>93906.807201909076</v>
      </c>
      <c r="B1679" s="1" t="s">
        <v>2621</v>
      </c>
      <c r="C1679" s="274">
        <v>42422282</v>
      </c>
      <c r="D1679" s="1">
        <v>144205</v>
      </c>
      <c r="E1679" s="1">
        <v>4</v>
      </c>
      <c r="F1679" s="1" t="s">
        <v>6268</v>
      </c>
      <c r="G1679" s="275">
        <v>44626</v>
      </c>
      <c r="H1679" s="275">
        <v>45382</v>
      </c>
      <c r="I1679" s="1">
        <v>0</v>
      </c>
      <c r="J1679" s="1">
        <v>1</v>
      </c>
      <c r="K1679" s="1">
        <v>0</v>
      </c>
      <c r="L1679" s="1">
        <v>30</v>
      </c>
      <c r="M1679" s="1">
        <v>2</v>
      </c>
      <c r="N1679" s="1">
        <v>17.690000000000001</v>
      </c>
      <c r="O1679" s="1">
        <v>19.2</v>
      </c>
      <c r="P1679" s="1">
        <v>200000</v>
      </c>
      <c r="Q1679" s="1">
        <v>9995</v>
      </c>
      <c r="R1679" s="1">
        <v>200000</v>
      </c>
      <c r="S1679" s="1">
        <v>2360</v>
      </c>
      <c r="T1679" s="1">
        <v>0</v>
      </c>
      <c r="U1679" s="1">
        <v>0</v>
      </c>
      <c r="W1679" s="1">
        <v>0</v>
      </c>
      <c r="X1679" s="1">
        <v>0</v>
      </c>
      <c r="Y1679" s="1">
        <v>0</v>
      </c>
      <c r="AB1679" s="275">
        <v>44626</v>
      </c>
      <c r="AC1679" s="1">
        <v>1</v>
      </c>
      <c r="AD1679" s="1" t="s">
        <v>2623</v>
      </c>
      <c r="AE1679" s="1">
        <v>1</v>
      </c>
      <c r="AF1679" s="1">
        <v>30</v>
      </c>
      <c r="AG1679" s="1">
        <v>0</v>
      </c>
      <c r="AN1679" s="1">
        <v>1</v>
      </c>
      <c r="AO1679" s="1">
        <v>1</v>
      </c>
      <c r="AR1679" s="276">
        <v>22348.84</v>
      </c>
      <c r="AS1679" s="1" t="s">
        <v>2657</v>
      </c>
      <c r="AT1679" s="1">
        <v>0</v>
      </c>
      <c r="AU1679" s="1">
        <v>0</v>
      </c>
      <c r="AX1679" s="1">
        <v>5</v>
      </c>
      <c r="BC1679" s="1">
        <v>1</v>
      </c>
      <c r="BD1679" s="1">
        <v>7</v>
      </c>
      <c r="BE1679" s="1">
        <v>2</v>
      </c>
      <c r="BF1679" s="296">
        <v>83744.352798090928</v>
      </c>
    </row>
    <row r="1680" spans="1:58" x14ac:dyDescent="0.3">
      <c r="A1680" s="273">
        <f t="shared" si="75"/>
        <v>65668.383041336347</v>
      </c>
      <c r="B1680" s="1" t="s">
        <v>2621</v>
      </c>
      <c r="C1680" s="274">
        <v>42422282</v>
      </c>
      <c r="D1680" s="1">
        <v>144205</v>
      </c>
      <c r="E1680" s="1">
        <v>4</v>
      </c>
      <c r="F1680" s="1" t="s">
        <v>6329</v>
      </c>
      <c r="G1680" s="275">
        <v>44628</v>
      </c>
      <c r="H1680" s="275">
        <v>45382</v>
      </c>
      <c r="I1680" s="1">
        <v>0</v>
      </c>
      <c r="J1680" s="1">
        <v>1</v>
      </c>
      <c r="K1680" s="1">
        <v>0</v>
      </c>
      <c r="L1680" s="1">
        <v>30</v>
      </c>
      <c r="M1680" s="1">
        <v>2</v>
      </c>
      <c r="N1680" s="1">
        <v>17.690000000000001</v>
      </c>
      <c r="O1680" s="1">
        <v>19.2</v>
      </c>
      <c r="P1680" s="1">
        <v>140000</v>
      </c>
      <c r="Q1680" s="1">
        <v>6996</v>
      </c>
      <c r="R1680" s="1">
        <v>140000</v>
      </c>
      <c r="S1680" s="1">
        <v>1514</v>
      </c>
      <c r="T1680" s="1">
        <v>0</v>
      </c>
      <c r="U1680" s="1">
        <v>0</v>
      </c>
      <c r="W1680" s="1">
        <v>0</v>
      </c>
      <c r="X1680" s="1">
        <v>0</v>
      </c>
      <c r="Y1680" s="1">
        <v>0</v>
      </c>
      <c r="AB1680" s="275">
        <v>44628</v>
      </c>
      <c r="AC1680" s="1">
        <v>1</v>
      </c>
      <c r="AD1680" s="1" t="s">
        <v>2623</v>
      </c>
      <c r="AE1680" s="1">
        <v>1</v>
      </c>
      <c r="AF1680" s="1">
        <v>30</v>
      </c>
      <c r="AG1680" s="1">
        <v>0</v>
      </c>
      <c r="AN1680" s="1">
        <v>1</v>
      </c>
      <c r="AO1680" s="1">
        <v>1</v>
      </c>
      <c r="AR1680" s="276">
        <v>15710.57</v>
      </c>
      <c r="AS1680" s="1" t="s">
        <v>2657</v>
      </c>
      <c r="AT1680" s="1">
        <v>0</v>
      </c>
      <c r="AU1680" s="1">
        <v>0</v>
      </c>
      <c r="AX1680" s="1">
        <v>5</v>
      </c>
      <c r="BC1680" s="1">
        <v>1</v>
      </c>
      <c r="BD1680" s="1">
        <v>7</v>
      </c>
      <c r="BE1680" s="1">
        <v>2</v>
      </c>
      <c r="BF1680" s="296">
        <v>58621.046958663654</v>
      </c>
    </row>
    <row r="1681" spans="1:58" x14ac:dyDescent="0.3">
      <c r="A1681" s="273">
        <f t="shared" si="75"/>
        <v>1367079.2420802095</v>
      </c>
      <c r="B1681" s="1" t="s">
        <v>2621</v>
      </c>
      <c r="C1681" s="274">
        <v>42422282</v>
      </c>
      <c r="D1681" s="1">
        <v>144205</v>
      </c>
      <c r="E1681" s="1">
        <v>3</v>
      </c>
      <c r="F1681" s="1" t="s">
        <v>6437</v>
      </c>
      <c r="G1681" s="275">
        <v>44636</v>
      </c>
      <c r="H1681" s="275">
        <v>45382</v>
      </c>
      <c r="I1681" s="1">
        <v>0</v>
      </c>
      <c r="J1681" s="1">
        <v>1</v>
      </c>
      <c r="K1681" s="1">
        <v>0</v>
      </c>
      <c r="L1681" s="1">
        <v>30</v>
      </c>
      <c r="M1681" s="1">
        <v>2</v>
      </c>
      <c r="N1681" s="1">
        <v>15.55</v>
      </c>
      <c r="O1681" s="1">
        <v>16.7</v>
      </c>
      <c r="P1681" s="1">
        <v>2912578</v>
      </c>
      <c r="Q1681" s="1">
        <v>142547</v>
      </c>
      <c r="R1681" s="1">
        <v>2912578</v>
      </c>
      <c r="S1681" s="1">
        <v>0</v>
      </c>
      <c r="T1681" s="1">
        <v>0</v>
      </c>
      <c r="U1681" s="1">
        <v>0</v>
      </c>
      <c r="W1681" s="1">
        <v>0</v>
      </c>
      <c r="X1681" s="1">
        <v>0</v>
      </c>
      <c r="Y1681" s="1">
        <v>0</v>
      </c>
      <c r="AB1681" s="275">
        <v>44636</v>
      </c>
      <c r="AC1681" s="1">
        <v>1</v>
      </c>
      <c r="AD1681" s="1" t="s">
        <v>2623</v>
      </c>
      <c r="AE1681" s="1">
        <v>1</v>
      </c>
      <c r="AF1681" s="1">
        <v>30</v>
      </c>
      <c r="AG1681" s="1">
        <v>0</v>
      </c>
      <c r="AN1681" s="1">
        <v>1</v>
      </c>
      <c r="AO1681" s="1">
        <v>1</v>
      </c>
      <c r="AP1681" s="1">
        <v>44636</v>
      </c>
      <c r="AQ1681" s="1" t="s">
        <v>2629</v>
      </c>
      <c r="AR1681" s="276">
        <v>325938.96000000002</v>
      </c>
      <c r="AS1681" s="1" t="s">
        <v>2632</v>
      </c>
      <c r="AT1681" s="1">
        <v>0</v>
      </c>
      <c r="AU1681" s="1">
        <v>0</v>
      </c>
      <c r="AX1681" s="1">
        <v>5</v>
      </c>
      <c r="BC1681" s="1">
        <v>1</v>
      </c>
      <c r="BD1681" s="1">
        <v>7</v>
      </c>
      <c r="BE1681" s="1">
        <v>2</v>
      </c>
      <c r="BF1681" s="296">
        <v>1219559.7979197905</v>
      </c>
    </row>
    <row r="1682" spans="1:58" x14ac:dyDescent="0.3">
      <c r="A1682" s="273">
        <f t="shared" si="75"/>
        <v>90625.117671034459</v>
      </c>
      <c r="B1682" s="1" t="s">
        <v>2621</v>
      </c>
      <c r="C1682" s="274">
        <v>42422282</v>
      </c>
      <c r="D1682" s="1">
        <v>144205</v>
      </c>
      <c r="E1682" s="1">
        <v>4</v>
      </c>
      <c r="F1682" s="1" t="s">
        <v>6526</v>
      </c>
      <c r="G1682" s="275">
        <v>44625</v>
      </c>
      <c r="H1682" s="275">
        <v>45351</v>
      </c>
      <c r="I1682" s="1">
        <v>0</v>
      </c>
      <c r="J1682" s="1">
        <v>1</v>
      </c>
      <c r="K1682" s="1">
        <v>1</v>
      </c>
      <c r="L1682" s="1">
        <v>30</v>
      </c>
      <c r="M1682" s="1">
        <v>2</v>
      </c>
      <c r="N1682" s="1">
        <v>17.690000000000001</v>
      </c>
      <c r="O1682" s="1">
        <v>19.2</v>
      </c>
      <c r="P1682" s="1">
        <v>200000</v>
      </c>
      <c r="Q1682" s="1">
        <v>9995</v>
      </c>
      <c r="R1682" s="1">
        <v>193022</v>
      </c>
      <c r="S1682" s="1">
        <v>0</v>
      </c>
      <c r="T1682" s="1">
        <v>0</v>
      </c>
      <c r="U1682" s="1">
        <v>0</v>
      </c>
      <c r="W1682" s="1">
        <v>0</v>
      </c>
      <c r="X1682" s="1">
        <v>0</v>
      </c>
      <c r="Y1682" s="1">
        <v>0</v>
      </c>
      <c r="AB1682" s="275">
        <v>44651</v>
      </c>
      <c r="AC1682" s="1">
        <v>1</v>
      </c>
      <c r="AD1682" s="1" t="s">
        <v>2623</v>
      </c>
      <c r="AE1682" s="1">
        <v>1</v>
      </c>
      <c r="AF1682" s="1">
        <v>30</v>
      </c>
      <c r="AG1682" s="1">
        <v>0</v>
      </c>
      <c r="AN1682" s="1">
        <v>1</v>
      </c>
      <c r="AO1682" s="1">
        <v>1</v>
      </c>
      <c r="AR1682" s="276">
        <v>21574.37</v>
      </c>
      <c r="AS1682" s="1" t="s">
        <v>2657</v>
      </c>
      <c r="AT1682" s="1">
        <v>0</v>
      </c>
      <c r="AU1682" s="1">
        <v>0</v>
      </c>
      <c r="AX1682" s="1">
        <v>5</v>
      </c>
      <c r="BC1682" s="1">
        <v>1</v>
      </c>
      <c r="BD1682" s="1">
        <v>7</v>
      </c>
      <c r="BE1682" s="1">
        <v>2</v>
      </c>
      <c r="BF1682" s="296">
        <v>80822.512328965546</v>
      </c>
    </row>
    <row r="1683" spans="1:58" x14ac:dyDescent="0.3">
      <c r="A1683" s="273">
        <f t="shared" si="75"/>
        <v>13928892.322730631</v>
      </c>
      <c r="B1683" s="1" t="s">
        <v>2621</v>
      </c>
      <c r="C1683" s="274">
        <v>42424664</v>
      </c>
      <c r="D1683" s="1">
        <v>144105</v>
      </c>
      <c r="E1683" s="1">
        <v>3</v>
      </c>
      <c r="F1683" s="1" t="s">
        <v>5259</v>
      </c>
      <c r="G1683" s="275">
        <v>44477</v>
      </c>
      <c r="H1683" s="275">
        <v>45291</v>
      </c>
      <c r="I1683" s="1">
        <v>1</v>
      </c>
      <c r="J1683" s="1">
        <v>1</v>
      </c>
      <c r="K1683" s="1">
        <v>5</v>
      </c>
      <c r="L1683" s="1">
        <v>30</v>
      </c>
      <c r="M1683" s="1">
        <v>2</v>
      </c>
      <c r="N1683" s="1">
        <v>9</v>
      </c>
      <c r="O1683" s="1">
        <v>9.3800000000000008</v>
      </c>
      <c r="P1683" s="1">
        <v>19897995</v>
      </c>
      <c r="Q1683" s="1">
        <v>614486</v>
      </c>
      <c r="R1683" s="1">
        <v>16033929</v>
      </c>
      <c r="S1683" s="1">
        <v>0</v>
      </c>
      <c r="T1683" s="1">
        <v>0</v>
      </c>
      <c r="U1683" s="1">
        <v>0</v>
      </c>
      <c r="W1683" s="1">
        <v>0</v>
      </c>
      <c r="X1683" s="1">
        <v>0</v>
      </c>
      <c r="Y1683" s="1">
        <v>0</v>
      </c>
      <c r="Z1683" s="1" t="s">
        <v>3734</v>
      </c>
      <c r="AA1683" s="1" t="s">
        <v>3609</v>
      </c>
      <c r="AB1683" s="275">
        <v>44651</v>
      </c>
      <c r="AC1683" s="1">
        <v>1</v>
      </c>
      <c r="AD1683" s="1" t="s">
        <v>2623</v>
      </c>
      <c r="AE1683" s="1">
        <v>1</v>
      </c>
      <c r="AF1683" s="1">
        <v>30</v>
      </c>
      <c r="AG1683" s="1">
        <v>514</v>
      </c>
      <c r="AN1683" s="1">
        <v>1</v>
      </c>
      <c r="AO1683" s="1">
        <v>1</v>
      </c>
      <c r="AP1683" s="1">
        <v>44477</v>
      </c>
      <c r="AQ1683" s="1" t="s">
        <v>2629</v>
      </c>
      <c r="AR1683" s="276">
        <v>713043.23</v>
      </c>
      <c r="AS1683" s="1" t="s">
        <v>2677</v>
      </c>
      <c r="AT1683" s="1">
        <v>0</v>
      </c>
      <c r="AU1683" s="1">
        <v>0</v>
      </c>
      <c r="AV1683" s="1" t="s">
        <v>2625</v>
      </c>
      <c r="AW1683" s="1" t="s">
        <v>2626</v>
      </c>
      <c r="AX1683" s="1">
        <v>5</v>
      </c>
      <c r="BC1683" s="1">
        <v>1</v>
      </c>
      <c r="BD1683" s="1">
        <v>7</v>
      </c>
      <c r="BE1683" s="1">
        <v>2</v>
      </c>
      <c r="BF1683" s="296">
        <v>1391993.4472693698</v>
      </c>
    </row>
    <row r="1684" spans="1:58" x14ac:dyDescent="0.3">
      <c r="A1684" s="273">
        <f t="shared" si="75"/>
        <v>188844.74041275869</v>
      </c>
      <c r="B1684" s="1" t="s">
        <v>2621</v>
      </c>
      <c r="C1684" s="274">
        <v>42424664</v>
      </c>
      <c r="D1684" s="1">
        <v>144205</v>
      </c>
      <c r="E1684" s="1">
        <v>4</v>
      </c>
      <c r="F1684" s="1" t="s">
        <v>6028</v>
      </c>
      <c r="G1684" s="275">
        <v>44576</v>
      </c>
      <c r="H1684" s="275">
        <v>45322</v>
      </c>
      <c r="I1684" s="1">
        <v>0</v>
      </c>
      <c r="J1684" s="1">
        <v>1</v>
      </c>
      <c r="K1684" s="1">
        <v>2</v>
      </c>
      <c r="L1684" s="1">
        <v>30</v>
      </c>
      <c r="M1684" s="1">
        <v>2</v>
      </c>
      <c r="N1684" s="1">
        <v>17.690000000000001</v>
      </c>
      <c r="O1684" s="1">
        <v>19.2</v>
      </c>
      <c r="P1684" s="1">
        <v>233800</v>
      </c>
      <c r="Q1684" s="1">
        <v>11684</v>
      </c>
      <c r="R1684" s="1">
        <v>217365</v>
      </c>
      <c r="S1684" s="1">
        <v>0</v>
      </c>
      <c r="T1684" s="1">
        <v>0</v>
      </c>
      <c r="U1684" s="1">
        <v>0</v>
      </c>
      <c r="W1684" s="1">
        <v>0</v>
      </c>
      <c r="X1684" s="1">
        <v>0</v>
      </c>
      <c r="Y1684" s="1">
        <v>0</v>
      </c>
      <c r="AB1684" s="275">
        <v>44651</v>
      </c>
      <c r="AC1684" s="1">
        <v>1</v>
      </c>
      <c r="AD1684" s="1" t="s">
        <v>2623</v>
      </c>
      <c r="AE1684" s="1">
        <v>1</v>
      </c>
      <c r="AF1684" s="1">
        <v>30</v>
      </c>
      <c r="AG1684" s="1">
        <v>0</v>
      </c>
      <c r="AN1684" s="1">
        <v>1</v>
      </c>
      <c r="AO1684" s="1">
        <v>1</v>
      </c>
      <c r="AR1684" s="276">
        <v>9649.61</v>
      </c>
      <c r="AS1684" s="1" t="s">
        <v>2657</v>
      </c>
      <c r="AT1684" s="1">
        <v>0</v>
      </c>
      <c r="AU1684" s="1">
        <v>0</v>
      </c>
      <c r="AX1684" s="1">
        <v>5</v>
      </c>
      <c r="BC1684" s="1">
        <v>1</v>
      </c>
      <c r="BD1684" s="1">
        <v>7</v>
      </c>
      <c r="BE1684" s="1">
        <v>2</v>
      </c>
      <c r="BF1684" s="296">
        <v>18870.649587241318</v>
      </c>
    </row>
    <row r="1685" spans="1:58" x14ac:dyDescent="0.3">
      <c r="A1685" s="273">
        <f t="shared" si="75"/>
        <v>102340.98355240084</v>
      </c>
      <c r="B1685" s="1" t="s">
        <v>2621</v>
      </c>
      <c r="C1685" s="274">
        <v>42424664</v>
      </c>
      <c r="D1685" s="1">
        <v>144205</v>
      </c>
      <c r="E1685" s="1">
        <v>4</v>
      </c>
      <c r="F1685" s="1" t="s">
        <v>5230</v>
      </c>
      <c r="G1685" s="275">
        <v>44540</v>
      </c>
      <c r="H1685" s="275">
        <v>45291</v>
      </c>
      <c r="I1685" s="1">
        <v>0</v>
      </c>
      <c r="J1685" s="1">
        <v>1</v>
      </c>
      <c r="K1685" s="1">
        <v>3</v>
      </c>
      <c r="L1685" s="1">
        <v>30</v>
      </c>
      <c r="M1685" s="1">
        <v>2</v>
      </c>
      <c r="N1685" s="1">
        <v>17.690000000000001</v>
      </c>
      <c r="O1685" s="1">
        <v>19.2</v>
      </c>
      <c r="P1685" s="1">
        <v>131790</v>
      </c>
      <c r="Q1685" s="1">
        <v>6586</v>
      </c>
      <c r="R1685" s="1">
        <v>117787</v>
      </c>
      <c r="S1685" s="1">
        <v>0</v>
      </c>
      <c r="T1685" s="1">
        <v>0</v>
      </c>
      <c r="U1685" s="1">
        <v>0</v>
      </c>
      <c r="W1685" s="1">
        <v>0</v>
      </c>
      <c r="X1685" s="1">
        <v>0</v>
      </c>
      <c r="Y1685" s="1">
        <v>0</v>
      </c>
      <c r="AB1685" s="275">
        <v>44651</v>
      </c>
      <c r="AC1685" s="1">
        <v>1</v>
      </c>
      <c r="AD1685" s="1" t="s">
        <v>2623</v>
      </c>
      <c r="AE1685" s="1">
        <v>1</v>
      </c>
      <c r="AF1685" s="1">
        <v>30</v>
      </c>
      <c r="AG1685" s="1">
        <v>0</v>
      </c>
      <c r="AN1685" s="1">
        <v>1</v>
      </c>
      <c r="AO1685" s="1">
        <v>1</v>
      </c>
      <c r="AR1685" s="276">
        <v>5220.28</v>
      </c>
      <c r="AS1685" s="1" t="s">
        <v>2657</v>
      </c>
      <c r="AT1685" s="1">
        <v>0</v>
      </c>
      <c r="AU1685" s="1">
        <v>0</v>
      </c>
      <c r="AX1685" s="1">
        <v>5</v>
      </c>
      <c r="BC1685" s="1">
        <v>1</v>
      </c>
      <c r="BD1685" s="1">
        <v>7</v>
      </c>
      <c r="BE1685" s="1">
        <v>2</v>
      </c>
      <c r="BF1685" s="296">
        <v>10225.736447599167</v>
      </c>
    </row>
    <row r="1686" spans="1:58" x14ac:dyDescent="0.3">
      <c r="A1686" s="273">
        <f t="shared" si="75"/>
        <v>182462.91205227017</v>
      </c>
      <c r="B1686" s="1" t="s">
        <v>2621</v>
      </c>
      <c r="C1686" s="274">
        <v>42424664</v>
      </c>
      <c r="D1686" s="1">
        <v>144205</v>
      </c>
      <c r="E1686" s="1">
        <v>4</v>
      </c>
      <c r="F1686" s="1" t="s">
        <v>5242</v>
      </c>
      <c r="G1686" s="275">
        <v>44542</v>
      </c>
      <c r="H1686" s="275">
        <v>45291</v>
      </c>
      <c r="I1686" s="1">
        <v>0</v>
      </c>
      <c r="J1686" s="1">
        <v>1</v>
      </c>
      <c r="K1686" s="1">
        <v>3</v>
      </c>
      <c r="L1686" s="1">
        <v>30</v>
      </c>
      <c r="M1686" s="1">
        <v>2</v>
      </c>
      <c r="N1686" s="1">
        <v>17.690000000000001</v>
      </c>
      <c r="O1686" s="1">
        <v>19.2</v>
      </c>
      <c r="P1686" s="1">
        <v>235000</v>
      </c>
      <c r="Q1686" s="1">
        <v>11744</v>
      </c>
      <c r="R1686" s="1">
        <v>210030</v>
      </c>
      <c r="S1686" s="1">
        <v>0</v>
      </c>
      <c r="T1686" s="1">
        <v>0</v>
      </c>
      <c r="U1686" s="1">
        <v>0</v>
      </c>
      <c r="W1686" s="1">
        <v>0</v>
      </c>
      <c r="X1686" s="1">
        <v>0</v>
      </c>
      <c r="Y1686" s="1">
        <v>0</v>
      </c>
      <c r="AB1686" s="275">
        <v>44651</v>
      </c>
      <c r="AC1686" s="1">
        <v>1</v>
      </c>
      <c r="AD1686" s="1" t="s">
        <v>2623</v>
      </c>
      <c r="AE1686" s="1">
        <v>1</v>
      </c>
      <c r="AF1686" s="1">
        <v>30</v>
      </c>
      <c r="AG1686" s="1">
        <v>0</v>
      </c>
      <c r="AN1686" s="1">
        <v>1</v>
      </c>
      <c r="AO1686" s="1">
        <v>1</v>
      </c>
      <c r="AR1686" s="276">
        <v>9333.23</v>
      </c>
      <c r="AS1686" s="1" t="s">
        <v>2657</v>
      </c>
      <c r="AT1686" s="1">
        <v>0</v>
      </c>
      <c r="AU1686" s="1">
        <v>0</v>
      </c>
      <c r="AX1686" s="1">
        <v>5</v>
      </c>
      <c r="BC1686" s="1">
        <v>1</v>
      </c>
      <c r="BD1686" s="1">
        <v>7</v>
      </c>
      <c r="BE1686" s="1">
        <v>2</v>
      </c>
      <c r="BF1686" s="296">
        <v>18233.85794772983</v>
      </c>
    </row>
    <row r="1687" spans="1:58" x14ac:dyDescent="0.3">
      <c r="A1687" s="273">
        <f t="shared" si="75"/>
        <v>147394.01388295411</v>
      </c>
      <c r="B1687" s="1" t="s">
        <v>2621</v>
      </c>
      <c r="C1687" s="274">
        <v>42424664</v>
      </c>
      <c r="D1687" s="1">
        <v>144205</v>
      </c>
      <c r="E1687" s="1">
        <v>4</v>
      </c>
      <c r="F1687" s="1" t="s">
        <v>5243</v>
      </c>
      <c r="G1687" s="275">
        <v>44542</v>
      </c>
      <c r="H1687" s="275">
        <v>45291</v>
      </c>
      <c r="I1687" s="1">
        <v>0</v>
      </c>
      <c r="J1687" s="1">
        <v>1</v>
      </c>
      <c r="K1687" s="1">
        <v>3</v>
      </c>
      <c r="L1687" s="1">
        <v>30</v>
      </c>
      <c r="M1687" s="1">
        <v>2</v>
      </c>
      <c r="N1687" s="1">
        <v>17.690000000000001</v>
      </c>
      <c r="O1687" s="1">
        <v>19.2</v>
      </c>
      <c r="P1687" s="1">
        <v>189800</v>
      </c>
      <c r="Q1687" s="1">
        <v>9485</v>
      </c>
      <c r="R1687" s="1">
        <v>169635</v>
      </c>
      <c r="S1687" s="1">
        <v>0</v>
      </c>
      <c r="T1687" s="1">
        <v>0</v>
      </c>
      <c r="U1687" s="1">
        <v>0</v>
      </c>
      <c r="W1687" s="1">
        <v>0</v>
      </c>
      <c r="X1687" s="1">
        <v>0</v>
      </c>
      <c r="Y1687" s="1">
        <v>0</v>
      </c>
      <c r="AB1687" s="275">
        <v>44651</v>
      </c>
      <c r="AC1687" s="1">
        <v>1</v>
      </c>
      <c r="AD1687" s="1" t="s">
        <v>2623</v>
      </c>
      <c r="AE1687" s="1">
        <v>1</v>
      </c>
      <c r="AF1687" s="1">
        <v>30</v>
      </c>
      <c r="AG1687" s="1">
        <v>0</v>
      </c>
      <c r="AN1687" s="1">
        <v>1</v>
      </c>
      <c r="AO1687" s="1">
        <v>1</v>
      </c>
      <c r="AR1687" s="276">
        <v>7514.04</v>
      </c>
      <c r="AS1687" s="1" t="s">
        <v>2657</v>
      </c>
      <c r="AT1687" s="1">
        <v>0</v>
      </c>
      <c r="AU1687" s="1">
        <v>0</v>
      </c>
      <c r="AX1687" s="1">
        <v>5</v>
      </c>
      <c r="BC1687" s="1">
        <v>1</v>
      </c>
      <c r="BD1687" s="1">
        <v>7</v>
      </c>
      <c r="BE1687" s="1">
        <v>2</v>
      </c>
      <c r="BF1687" s="296">
        <v>14726.946117045894</v>
      </c>
    </row>
    <row r="1688" spans="1:58" x14ac:dyDescent="0.3">
      <c r="A1688" s="273">
        <f t="shared" si="75"/>
        <v>113959.50690131888</v>
      </c>
      <c r="B1688" s="1" t="s">
        <v>2621</v>
      </c>
      <c r="C1688" s="274">
        <v>42424664</v>
      </c>
      <c r="D1688" s="1">
        <v>144205</v>
      </c>
      <c r="E1688" s="1">
        <v>4</v>
      </c>
      <c r="F1688" s="1" t="s">
        <v>5244</v>
      </c>
      <c r="G1688" s="275">
        <v>44542</v>
      </c>
      <c r="H1688" s="275">
        <v>45291</v>
      </c>
      <c r="I1688" s="1">
        <v>0</v>
      </c>
      <c r="J1688" s="1">
        <v>1</v>
      </c>
      <c r="K1688" s="1">
        <v>3</v>
      </c>
      <c r="L1688" s="1">
        <v>30</v>
      </c>
      <c r="M1688" s="1">
        <v>2</v>
      </c>
      <c r="N1688" s="1">
        <v>17.690000000000001</v>
      </c>
      <c r="O1688" s="1">
        <v>19.2</v>
      </c>
      <c r="P1688" s="1">
        <v>146800</v>
      </c>
      <c r="Q1688" s="1">
        <v>7336</v>
      </c>
      <c r="R1688" s="1">
        <v>131203</v>
      </c>
      <c r="S1688" s="1">
        <v>0</v>
      </c>
      <c r="T1688" s="1">
        <v>0</v>
      </c>
      <c r="U1688" s="1">
        <v>0</v>
      </c>
      <c r="W1688" s="1">
        <v>0</v>
      </c>
      <c r="X1688" s="1">
        <v>0</v>
      </c>
      <c r="Y1688" s="1">
        <v>0</v>
      </c>
      <c r="AB1688" s="275">
        <v>44651</v>
      </c>
      <c r="AC1688" s="1">
        <v>1</v>
      </c>
      <c r="AD1688" s="1" t="s">
        <v>2623</v>
      </c>
      <c r="AE1688" s="1">
        <v>1</v>
      </c>
      <c r="AF1688" s="1">
        <v>30</v>
      </c>
      <c r="AG1688" s="1">
        <v>0</v>
      </c>
      <c r="AN1688" s="1">
        <v>1</v>
      </c>
      <c r="AO1688" s="1">
        <v>1</v>
      </c>
      <c r="AR1688" s="276">
        <v>5853.04</v>
      </c>
      <c r="AS1688" s="1" t="s">
        <v>2657</v>
      </c>
      <c r="AT1688" s="1">
        <v>0</v>
      </c>
      <c r="AU1688" s="1">
        <v>0</v>
      </c>
      <c r="AX1688" s="1">
        <v>5</v>
      </c>
      <c r="BC1688" s="1">
        <v>1</v>
      </c>
      <c r="BD1688" s="1">
        <v>7</v>
      </c>
      <c r="BE1688" s="1">
        <v>2</v>
      </c>
      <c r="BF1688" s="296">
        <v>11390.453098681124</v>
      </c>
    </row>
    <row r="1689" spans="1:58" x14ac:dyDescent="0.3">
      <c r="A1689" s="273">
        <f t="shared" si="75"/>
        <v>86283.679394116843</v>
      </c>
      <c r="B1689" s="1" t="s">
        <v>2621</v>
      </c>
      <c r="C1689" s="274">
        <v>42424664</v>
      </c>
      <c r="D1689" s="1">
        <v>144205</v>
      </c>
      <c r="E1689" s="1">
        <v>4</v>
      </c>
      <c r="F1689" s="1" t="s">
        <v>6199</v>
      </c>
      <c r="G1689" s="275">
        <v>44589</v>
      </c>
      <c r="H1689" s="275">
        <v>45322</v>
      </c>
      <c r="I1689" s="1">
        <v>0</v>
      </c>
      <c r="J1689" s="1">
        <v>1</v>
      </c>
      <c r="K1689" s="1">
        <v>2</v>
      </c>
      <c r="L1689" s="1">
        <v>30</v>
      </c>
      <c r="M1689" s="1">
        <v>2</v>
      </c>
      <c r="N1689" s="1">
        <v>17.690000000000001</v>
      </c>
      <c r="O1689" s="1">
        <v>19.2</v>
      </c>
      <c r="P1689" s="1">
        <v>106849</v>
      </c>
      <c r="Q1689" s="1">
        <v>5340</v>
      </c>
      <c r="R1689" s="1">
        <v>99337</v>
      </c>
      <c r="S1689" s="1">
        <v>0</v>
      </c>
      <c r="T1689" s="1">
        <v>0</v>
      </c>
      <c r="U1689" s="1">
        <v>0</v>
      </c>
      <c r="W1689" s="1">
        <v>0</v>
      </c>
      <c r="X1689" s="1">
        <v>0</v>
      </c>
      <c r="Y1689" s="1">
        <v>0</v>
      </c>
      <c r="AB1689" s="275">
        <v>44651</v>
      </c>
      <c r="AC1689" s="1">
        <v>1</v>
      </c>
      <c r="AD1689" s="1" t="s">
        <v>2623</v>
      </c>
      <c r="AE1689" s="1">
        <v>1</v>
      </c>
      <c r="AF1689" s="1">
        <v>30</v>
      </c>
      <c r="AG1689" s="1">
        <v>0</v>
      </c>
      <c r="AN1689" s="1">
        <v>1</v>
      </c>
      <c r="AO1689" s="1">
        <v>1</v>
      </c>
      <c r="AR1689" s="276">
        <v>4429.33</v>
      </c>
      <c r="AS1689" s="1" t="s">
        <v>2657</v>
      </c>
      <c r="AT1689" s="1">
        <v>0</v>
      </c>
      <c r="AU1689" s="1">
        <v>0</v>
      </c>
      <c r="AX1689" s="1">
        <v>5</v>
      </c>
      <c r="BC1689" s="1">
        <v>1</v>
      </c>
      <c r="BD1689" s="1">
        <v>7</v>
      </c>
      <c r="BE1689" s="1">
        <v>2</v>
      </c>
      <c r="BF1689" s="296">
        <v>8623.9906058831493</v>
      </c>
    </row>
    <row r="1690" spans="1:58" x14ac:dyDescent="0.3">
      <c r="A1690" s="273">
        <f t="shared" si="75"/>
        <v>701375.86107355042</v>
      </c>
      <c r="B1690" s="1" t="s">
        <v>2621</v>
      </c>
      <c r="C1690" s="274">
        <v>42424664</v>
      </c>
      <c r="D1690" s="1">
        <v>144205</v>
      </c>
      <c r="E1690" s="1">
        <v>4</v>
      </c>
      <c r="F1690" s="1" t="s">
        <v>6202</v>
      </c>
      <c r="G1690" s="275">
        <v>44589</v>
      </c>
      <c r="H1690" s="275">
        <v>45322</v>
      </c>
      <c r="I1690" s="1">
        <v>0</v>
      </c>
      <c r="J1690" s="1">
        <v>1</v>
      </c>
      <c r="K1690" s="1">
        <v>2</v>
      </c>
      <c r="L1690" s="1">
        <v>30</v>
      </c>
      <c r="M1690" s="1">
        <v>2</v>
      </c>
      <c r="N1690" s="1">
        <v>17.690000000000001</v>
      </c>
      <c r="O1690" s="1">
        <v>19.2</v>
      </c>
      <c r="P1690" s="1">
        <v>868431</v>
      </c>
      <c r="Q1690" s="1">
        <v>43399</v>
      </c>
      <c r="R1690" s="1">
        <v>807378</v>
      </c>
      <c r="S1690" s="1">
        <v>0</v>
      </c>
      <c r="T1690" s="1">
        <v>0</v>
      </c>
      <c r="U1690" s="1">
        <v>0</v>
      </c>
      <c r="W1690" s="1">
        <v>0</v>
      </c>
      <c r="X1690" s="1">
        <v>0</v>
      </c>
      <c r="Y1690" s="1">
        <v>0</v>
      </c>
      <c r="AB1690" s="275">
        <v>44651</v>
      </c>
      <c r="AC1690" s="1">
        <v>1</v>
      </c>
      <c r="AD1690" s="1" t="s">
        <v>2623</v>
      </c>
      <c r="AE1690" s="1">
        <v>1</v>
      </c>
      <c r="AF1690" s="1">
        <v>30</v>
      </c>
      <c r="AG1690" s="1">
        <v>0</v>
      </c>
      <c r="AN1690" s="1">
        <v>1</v>
      </c>
      <c r="AO1690" s="1">
        <v>1</v>
      </c>
      <c r="AR1690" s="276">
        <v>35909.22</v>
      </c>
      <c r="AS1690" s="1" t="s">
        <v>2657</v>
      </c>
      <c r="AT1690" s="1">
        <v>0</v>
      </c>
      <c r="AU1690" s="1">
        <v>0</v>
      </c>
      <c r="AX1690" s="1">
        <v>5</v>
      </c>
      <c r="BC1690" s="1">
        <v>1</v>
      </c>
      <c r="BD1690" s="1">
        <v>7</v>
      </c>
      <c r="BE1690" s="1">
        <v>2</v>
      </c>
      <c r="BF1690" s="296">
        <v>70092.918926449624</v>
      </c>
    </row>
    <row r="1691" spans="1:58" x14ac:dyDescent="0.3">
      <c r="A1691" s="273">
        <f t="shared" si="75"/>
        <v>7088168.9321336159</v>
      </c>
      <c r="B1691" s="1" t="s">
        <v>2621</v>
      </c>
      <c r="C1691" s="274">
        <v>42442202</v>
      </c>
      <c r="D1691" s="1">
        <v>144105</v>
      </c>
      <c r="E1691" s="1">
        <v>4</v>
      </c>
      <c r="F1691" s="1" t="s">
        <v>4469</v>
      </c>
      <c r="G1691" s="275">
        <v>44369</v>
      </c>
      <c r="H1691" s="275">
        <v>45107</v>
      </c>
      <c r="I1691" s="1">
        <v>1</v>
      </c>
      <c r="J1691" s="1">
        <v>1</v>
      </c>
      <c r="K1691" s="1">
        <v>9</v>
      </c>
      <c r="L1691" s="1">
        <v>30</v>
      </c>
      <c r="M1691" s="1">
        <v>2</v>
      </c>
      <c r="N1691" s="1">
        <v>9</v>
      </c>
      <c r="O1691" s="1">
        <v>9.3800000000000008</v>
      </c>
      <c r="P1691" s="1">
        <v>13043449</v>
      </c>
      <c r="Q1691" s="1">
        <v>434808</v>
      </c>
      <c r="R1691" s="1">
        <v>8931136</v>
      </c>
      <c r="S1691" s="1">
        <v>0</v>
      </c>
      <c r="T1691" s="1">
        <v>0</v>
      </c>
      <c r="U1691" s="1">
        <v>0</v>
      </c>
      <c r="W1691" s="1">
        <v>0</v>
      </c>
      <c r="X1691" s="1">
        <v>0</v>
      </c>
      <c r="Y1691" s="1">
        <v>0</v>
      </c>
      <c r="Z1691" s="1" t="s">
        <v>2635</v>
      </c>
      <c r="AA1691" s="1" t="s">
        <v>2807</v>
      </c>
      <c r="AB1691" s="275">
        <v>44651</v>
      </c>
      <c r="AC1691" s="1">
        <v>1</v>
      </c>
      <c r="AD1691" s="1" t="s">
        <v>2623</v>
      </c>
      <c r="AE1691" s="1">
        <v>1</v>
      </c>
      <c r="AF1691" s="1">
        <v>30</v>
      </c>
      <c r="AG1691" s="1">
        <v>336</v>
      </c>
      <c r="AN1691" s="1">
        <v>1</v>
      </c>
      <c r="AO1691" s="1">
        <v>1</v>
      </c>
      <c r="AR1691" s="276">
        <v>507484.67</v>
      </c>
      <c r="AS1691" s="1" t="s">
        <v>2632</v>
      </c>
      <c r="AT1691" s="1">
        <v>0</v>
      </c>
      <c r="AU1691" s="1">
        <v>0</v>
      </c>
      <c r="AV1691" s="1" t="s">
        <v>2625</v>
      </c>
      <c r="AW1691" s="1" t="s">
        <v>2626</v>
      </c>
      <c r="AX1691" s="1">
        <v>5</v>
      </c>
      <c r="BC1691" s="1">
        <v>1</v>
      </c>
      <c r="BD1691" s="1">
        <v>7</v>
      </c>
      <c r="BE1691" s="1">
        <v>2</v>
      </c>
      <c r="BF1691" s="296">
        <v>1335482.3978663841</v>
      </c>
    </row>
    <row r="1692" spans="1:58" x14ac:dyDescent="0.3">
      <c r="A1692" s="273">
        <f t="shared" si="75"/>
        <v>793675.58154969045</v>
      </c>
      <c r="B1692" s="1" t="s">
        <v>2621</v>
      </c>
      <c r="C1692" s="274">
        <v>42442202</v>
      </c>
      <c r="D1692" s="1">
        <v>144205</v>
      </c>
      <c r="E1692" s="1">
        <v>4</v>
      </c>
      <c r="F1692" s="1" t="s">
        <v>5961</v>
      </c>
      <c r="G1692" s="275">
        <v>44602</v>
      </c>
      <c r="H1692" s="275">
        <v>45351</v>
      </c>
      <c r="I1692" s="1">
        <v>1</v>
      </c>
      <c r="J1692" s="1">
        <v>1</v>
      </c>
      <c r="K1692" s="1">
        <v>0</v>
      </c>
      <c r="L1692" s="1">
        <v>30</v>
      </c>
      <c r="M1692" s="1">
        <v>2</v>
      </c>
      <c r="N1692" s="1">
        <v>17.690000000000001</v>
      </c>
      <c r="O1692" s="1">
        <v>19.2</v>
      </c>
      <c r="P1692" s="1">
        <v>1000000</v>
      </c>
      <c r="Q1692" s="1">
        <v>49974</v>
      </c>
      <c r="R1692" s="1">
        <v>1000000</v>
      </c>
      <c r="S1692" s="1">
        <v>24583</v>
      </c>
      <c r="T1692" s="1">
        <v>0</v>
      </c>
      <c r="U1692" s="1">
        <v>0</v>
      </c>
      <c r="W1692" s="1">
        <v>0</v>
      </c>
      <c r="X1692" s="1">
        <v>0</v>
      </c>
      <c r="Y1692" s="1">
        <v>0</v>
      </c>
      <c r="AB1692" s="275">
        <v>44602</v>
      </c>
      <c r="AC1692" s="1">
        <v>1</v>
      </c>
      <c r="AD1692" s="1" t="s">
        <v>2623</v>
      </c>
      <c r="AE1692" s="1">
        <v>1</v>
      </c>
      <c r="AF1692" s="1">
        <v>30</v>
      </c>
      <c r="AG1692" s="1">
        <v>34888</v>
      </c>
      <c r="AN1692" s="1">
        <v>1</v>
      </c>
      <c r="AO1692" s="1">
        <v>1</v>
      </c>
      <c r="AR1692" s="276">
        <v>56793.34</v>
      </c>
      <c r="AS1692" s="1" t="s">
        <v>2657</v>
      </c>
      <c r="AT1692" s="1">
        <v>0</v>
      </c>
      <c r="AU1692" s="1">
        <v>0</v>
      </c>
      <c r="AX1692" s="1">
        <v>5</v>
      </c>
      <c r="BC1692" s="1">
        <v>1</v>
      </c>
      <c r="BD1692" s="1">
        <v>7</v>
      </c>
      <c r="BE1692" s="1">
        <v>2</v>
      </c>
      <c r="BF1692" s="296">
        <v>149531.07845030958</v>
      </c>
    </row>
    <row r="1693" spans="1:58" x14ac:dyDescent="0.3">
      <c r="A1693" s="273">
        <f t="shared" si="75"/>
        <v>737878.87495798245</v>
      </c>
      <c r="B1693" s="1" t="s">
        <v>2621</v>
      </c>
      <c r="C1693" s="274">
        <v>42442202</v>
      </c>
      <c r="D1693" s="1">
        <v>144205</v>
      </c>
      <c r="E1693" s="1">
        <v>4</v>
      </c>
      <c r="F1693" s="1" t="s">
        <v>5374</v>
      </c>
      <c r="G1693" s="275">
        <v>44558</v>
      </c>
      <c r="H1693" s="275">
        <v>45291</v>
      </c>
      <c r="I1693" s="1">
        <v>1</v>
      </c>
      <c r="J1693" s="1">
        <v>1</v>
      </c>
      <c r="K1693" s="1">
        <v>2</v>
      </c>
      <c r="L1693" s="1">
        <v>30</v>
      </c>
      <c r="M1693" s="1">
        <v>2</v>
      </c>
      <c r="N1693" s="1">
        <v>17.690000000000001</v>
      </c>
      <c r="O1693" s="1">
        <v>19.2</v>
      </c>
      <c r="P1693" s="1">
        <v>1000000</v>
      </c>
      <c r="Q1693" s="1">
        <v>49974</v>
      </c>
      <c r="R1693" s="1">
        <v>929697</v>
      </c>
      <c r="S1693" s="1">
        <v>13713</v>
      </c>
      <c r="T1693" s="1">
        <v>0</v>
      </c>
      <c r="U1693" s="1">
        <v>0</v>
      </c>
      <c r="W1693" s="1">
        <v>0</v>
      </c>
      <c r="X1693" s="1">
        <v>0</v>
      </c>
      <c r="Y1693" s="1">
        <v>0</v>
      </c>
      <c r="AB1693" s="275">
        <v>44620</v>
      </c>
      <c r="AC1693" s="1">
        <v>1</v>
      </c>
      <c r="AD1693" s="1" t="s">
        <v>2623</v>
      </c>
      <c r="AE1693" s="1">
        <v>1</v>
      </c>
      <c r="AF1693" s="1">
        <v>30</v>
      </c>
      <c r="AG1693" s="1">
        <v>35949</v>
      </c>
      <c r="AN1693" s="1">
        <v>1</v>
      </c>
      <c r="AO1693" s="1">
        <v>1</v>
      </c>
      <c r="AR1693" s="276">
        <v>52799.53</v>
      </c>
      <c r="AS1693" s="1" t="s">
        <v>2657</v>
      </c>
      <c r="AT1693" s="1">
        <v>0</v>
      </c>
      <c r="AU1693" s="1">
        <v>0</v>
      </c>
      <c r="AX1693" s="1">
        <v>5</v>
      </c>
      <c r="BC1693" s="1">
        <v>1</v>
      </c>
      <c r="BD1693" s="1">
        <v>7</v>
      </c>
      <c r="BE1693" s="1">
        <v>2</v>
      </c>
      <c r="BF1693" s="296">
        <v>139018.59504201746</v>
      </c>
    </row>
    <row r="1694" spans="1:58" x14ac:dyDescent="0.3">
      <c r="A1694" s="273">
        <f t="shared" si="75"/>
        <v>31679.816229439435</v>
      </c>
      <c r="B1694" s="1" t="s">
        <v>2621</v>
      </c>
      <c r="C1694" s="274">
        <v>42442202</v>
      </c>
      <c r="D1694" s="1">
        <v>144205</v>
      </c>
      <c r="E1694" s="1">
        <v>4</v>
      </c>
      <c r="F1694" s="1" t="s">
        <v>6283</v>
      </c>
      <c r="G1694" s="275">
        <v>44644</v>
      </c>
      <c r="H1694" s="275">
        <v>45382</v>
      </c>
      <c r="I1694" s="1">
        <v>0</v>
      </c>
      <c r="J1694" s="1">
        <v>1</v>
      </c>
      <c r="K1694" s="1">
        <v>0</v>
      </c>
      <c r="L1694" s="1">
        <v>30</v>
      </c>
      <c r="M1694" s="1">
        <v>2</v>
      </c>
      <c r="N1694" s="1">
        <v>17.7</v>
      </c>
      <c r="O1694" s="1">
        <v>19.21</v>
      </c>
      <c r="P1694" s="1">
        <v>39956</v>
      </c>
      <c r="Q1694" s="1">
        <v>1997</v>
      </c>
      <c r="R1694" s="1">
        <v>39956</v>
      </c>
      <c r="S1694" s="1">
        <v>118</v>
      </c>
      <c r="T1694" s="1">
        <v>0</v>
      </c>
      <c r="U1694" s="1">
        <v>0</v>
      </c>
      <c r="W1694" s="1">
        <v>0</v>
      </c>
      <c r="X1694" s="1">
        <v>0</v>
      </c>
      <c r="Y1694" s="1">
        <v>0</v>
      </c>
      <c r="AB1694" s="275">
        <v>44644</v>
      </c>
      <c r="AC1694" s="1">
        <v>1</v>
      </c>
      <c r="AD1694" s="1" t="s">
        <v>2623</v>
      </c>
      <c r="AE1694" s="1">
        <v>1</v>
      </c>
      <c r="AF1694" s="1">
        <v>30</v>
      </c>
      <c r="AG1694" s="1">
        <v>0</v>
      </c>
      <c r="AN1694" s="1">
        <v>1</v>
      </c>
      <c r="AO1694" s="1">
        <v>1</v>
      </c>
      <c r="AR1694" s="276">
        <v>2301.52</v>
      </c>
      <c r="AS1694" s="1" t="s">
        <v>2657</v>
      </c>
      <c r="AT1694" s="1">
        <v>0</v>
      </c>
      <c r="AU1694" s="1">
        <v>0</v>
      </c>
      <c r="AX1694" s="1">
        <v>5</v>
      </c>
      <c r="BC1694" s="1">
        <v>1</v>
      </c>
      <c r="BD1694" s="1">
        <v>7</v>
      </c>
      <c r="BE1694" s="1">
        <v>2</v>
      </c>
      <c r="BF1694" s="296">
        <v>5974.6637705605699</v>
      </c>
    </row>
    <row r="1695" spans="1:58" x14ac:dyDescent="0.3">
      <c r="A1695" s="273">
        <f t="shared" si="75"/>
        <v>158721.57430993809</v>
      </c>
      <c r="B1695" s="1" t="s">
        <v>2621</v>
      </c>
      <c r="C1695" s="274">
        <v>42442202</v>
      </c>
      <c r="D1695" s="1">
        <v>144205</v>
      </c>
      <c r="E1695" s="1">
        <v>4</v>
      </c>
      <c r="F1695" s="1" t="s">
        <v>6284</v>
      </c>
      <c r="G1695" s="275">
        <v>44644</v>
      </c>
      <c r="H1695" s="275">
        <v>45382</v>
      </c>
      <c r="I1695" s="1">
        <v>0</v>
      </c>
      <c r="J1695" s="1">
        <v>1</v>
      </c>
      <c r="K1695" s="1">
        <v>0</v>
      </c>
      <c r="L1695" s="1">
        <v>30</v>
      </c>
      <c r="M1695" s="1">
        <v>2</v>
      </c>
      <c r="N1695" s="1">
        <v>17.690000000000001</v>
      </c>
      <c r="O1695" s="1">
        <v>19.2</v>
      </c>
      <c r="P1695" s="1">
        <v>200000</v>
      </c>
      <c r="Q1695" s="1">
        <v>9995</v>
      </c>
      <c r="R1695" s="1">
        <v>200000</v>
      </c>
      <c r="S1695" s="1">
        <v>590</v>
      </c>
      <c r="T1695" s="1">
        <v>0</v>
      </c>
      <c r="U1695" s="1">
        <v>0</v>
      </c>
      <c r="W1695" s="1">
        <v>0</v>
      </c>
      <c r="X1695" s="1">
        <v>0</v>
      </c>
      <c r="Y1695" s="1">
        <v>0</v>
      </c>
      <c r="AB1695" s="275">
        <v>44644</v>
      </c>
      <c r="AC1695" s="1">
        <v>1</v>
      </c>
      <c r="AD1695" s="1" t="s">
        <v>2623</v>
      </c>
      <c r="AE1695" s="1">
        <v>1</v>
      </c>
      <c r="AF1695" s="1">
        <v>30</v>
      </c>
      <c r="AG1695" s="1">
        <v>0</v>
      </c>
      <c r="AN1695" s="1">
        <v>1</v>
      </c>
      <c r="AO1695" s="1">
        <v>1</v>
      </c>
      <c r="AR1695" s="276">
        <v>11372.21</v>
      </c>
      <c r="AS1695" s="1" t="s">
        <v>2657</v>
      </c>
      <c r="AT1695" s="1">
        <v>0</v>
      </c>
      <c r="AU1695" s="1">
        <v>0</v>
      </c>
      <c r="AX1695" s="1">
        <v>5</v>
      </c>
      <c r="BC1695" s="1">
        <v>1</v>
      </c>
      <c r="BD1695" s="1">
        <v>7</v>
      </c>
      <c r="BE1695" s="1">
        <v>2</v>
      </c>
      <c r="BF1695" s="296">
        <v>29906.215690061916</v>
      </c>
    </row>
    <row r="1696" spans="1:58" x14ac:dyDescent="0.3">
      <c r="A1696" s="273">
        <f t="shared" si="75"/>
        <v>55539.014508478329</v>
      </c>
      <c r="B1696" s="1" t="s">
        <v>2621</v>
      </c>
      <c r="C1696" s="274">
        <v>42442202</v>
      </c>
      <c r="D1696" s="1">
        <v>144205</v>
      </c>
      <c r="E1696" s="1">
        <v>4</v>
      </c>
      <c r="F1696" s="1" t="s">
        <v>6371</v>
      </c>
      <c r="G1696" s="275">
        <v>44641</v>
      </c>
      <c r="H1696" s="275">
        <v>45382</v>
      </c>
      <c r="I1696" s="1">
        <v>0</v>
      </c>
      <c r="J1696" s="1">
        <v>1</v>
      </c>
      <c r="K1696" s="1">
        <v>0</v>
      </c>
      <c r="L1696" s="1">
        <v>30</v>
      </c>
      <c r="M1696" s="1">
        <v>2</v>
      </c>
      <c r="N1696" s="1">
        <v>17.7</v>
      </c>
      <c r="O1696" s="1">
        <v>19.21</v>
      </c>
      <c r="P1696" s="1">
        <v>70000</v>
      </c>
      <c r="Q1696" s="1">
        <v>3498</v>
      </c>
      <c r="R1696" s="1">
        <v>70000</v>
      </c>
      <c r="S1696" s="1">
        <v>310</v>
      </c>
      <c r="T1696" s="1">
        <v>0</v>
      </c>
      <c r="U1696" s="1">
        <v>0</v>
      </c>
      <c r="W1696" s="1">
        <v>0</v>
      </c>
      <c r="X1696" s="1">
        <v>0</v>
      </c>
      <c r="Y1696" s="1">
        <v>0</v>
      </c>
      <c r="AB1696" s="275">
        <v>44641</v>
      </c>
      <c r="AC1696" s="1">
        <v>1</v>
      </c>
      <c r="AD1696" s="1" t="s">
        <v>2623</v>
      </c>
      <c r="AE1696" s="1">
        <v>1</v>
      </c>
      <c r="AF1696" s="1">
        <v>30</v>
      </c>
      <c r="AG1696" s="1">
        <v>0</v>
      </c>
      <c r="AN1696" s="1">
        <v>1</v>
      </c>
      <c r="AO1696" s="1">
        <v>1</v>
      </c>
      <c r="AR1696" s="276">
        <v>3993.81</v>
      </c>
      <c r="AS1696" s="1" t="s">
        <v>2657</v>
      </c>
      <c r="AT1696" s="1">
        <v>0</v>
      </c>
      <c r="AU1696" s="1">
        <v>0</v>
      </c>
      <c r="AX1696" s="1">
        <v>5</v>
      </c>
      <c r="BC1696" s="1">
        <v>1</v>
      </c>
      <c r="BD1696" s="1">
        <v>7</v>
      </c>
      <c r="BE1696" s="1">
        <v>2</v>
      </c>
      <c r="BF1696" s="296">
        <v>10467.17549152167</v>
      </c>
    </row>
    <row r="1697" spans="1:58" x14ac:dyDescent="0.3">
      <c r="A1697" s="273">
        <f t="shared" si="75"/>
        <v>31717.236861987622</v>
      </c>
      <c r="B1697" s="1" t="s">
        <v>2621</v>
      </c>
      <c r="C1697" s="274">
        <v>42442202</v>
      </c>
      <c r="D1697" s="1">
        <v>144205</v>
      </c>
      <c r="E1697" s="1">
        <v>4</v>
      </c>
      <c r="F1697" s="1" t="s">
        <v>6440</v>
      </c>
      <c r="G1697" s="275">
        <v>44647</v>
      </c>
      <c r="H1697" s="275">
        <v>45382</v>
      </c>
      <c r="I1697" s="1">
        <v>0</v>
      </c>
      <c r="J1697" s="1">
        <v>1</v>
      </c>
      <c r="K1697" s="1">
        <v>0</v>
      </c>
      <c r="L1697" s="1">
        <v>30</v>
      </c>
      <c r="M1697" s="1">
        <v>2</v>
      </c>
      <c r="N1697" s="1">
        <v>17.690000000000001</v>
      </c>
      <c r="O1697" s="1">
        <v>19.2</v>
      </c>
      <c r="P1697" s="1">
        <v>40000</v>
      </c>
      <c r="Q1697" s="1">
        <v>1999</v>
      </c>
      <c r="R1697" s="1">
        <v>40000</v>
      </c>
      <c r="S1697" s="1">
        <v>59</v>
      </c>
      <c r="T1697" s="1">
        <v>0</v>
      </c>
      <c r="U1697" s="1">
        <v>0</v>
      </c>
      <c r="W1697" s="1">
        <v>0</v>
      </c>
      <c r="X1697" s="1">
        <v>0</v>
      </c>
      <c r="Y1697" s="1">
        <v>0</v>
      </c>
      <c r="AB1697" s="275">
        <v>44647</v>
      </c>
      <c r="AC1697" s="1">
        <v>1</v>
      </c>
      <c r="AD1697" s="1" t="s">
        <v>2623</v>
      </c>
      <c r="AE1697" s="1">
        <v>1</v>
      </c>
      <c r="AF1697" s="1">
        <v>30</v>
      </c>
      <c r="AG1697" s="1">
        <v>0</v>
      </c>
      <c r="AN1697" s="1">
        <v>1</v>
      </c>
      <c r="AO1697" s="1">
        <v>1</v>
      </c>
      <c r="AR1697" s="276">
        <v>2301.52</v>
      </c>
      <c r="AS1697" s="1" t="s">
        <v>2657</v>
      </c>
      <c r="AT1697" s="1">
        <v>0</v>
      </c>
      <c r="AU1697" s="1">
        <v>0</v>
      </c>
      <c r="AX1697" s="1">
        <v>5</v>
      </c>
      <c r="BC1697" s="1">
        <v>1</v>
      </c>
      <c r="BD1697" s="1">
        <v>7</v>
      </c>
      <c r="BE1697" s="1">
        <v>2</v>
      </c>
      <c r="BF1697" s="296">
        <v>5981.2431380123826</v>
      </c>
    </row>
    <row r="1698" spans="1:58" x14ac:dyDescent="0.3">
      <c r="A1698" s="273">
        <f t="shared" si="75"/>
        <v>80788.226519053409</v>
      </c>
      <c r="B1698" s="1" t="s">
        <v>2621</v>
      </c>
      <c r="C1698" s="274">
        <v>42442202</v>
      </c>
      <c r="D1698" s="1">
        <v>144205</v>
      </c>
      <c r="E1698" s="1">
        <v>4</v>
      </c>
      <c r="F1698" s="1" t="s">
        <v>6463</v>
      </c>
      <c r="G1698" s="275">
        <v>44637</v>
      </c>
      <c r="H1698" s="275">
        <v>45382</v>
      </c>
      <c r="I1698" s="1">
        <v>0</v>
      </c>
      <c r="J1698" s="1">
        <v>1</v>
      </c>
      <c r="K1698" s="1">
        <v>0</v>
      </c>
      <c r="L1698" s="1">
        <v>30</v>
      </c>
      <c r="M1698" s="1">
        <v>2</v>
      </c>
      <c r="N1698" s="1">
        <v>17.690000000000001</v>
      </c>
      <c r="O1698" s="1">
        <v>19.2</v>
      </c>
      <c r="P1698" s="1">
        <v>101758</v>
      </c>
      <c r="Q1698" s="1">
        <v>5085</v>
      </c>
      <c r="R1698" s="1">
        <v>101758</v>
      </c>
      <c r="S1698" s="1">
        <v>650</v>
      </c>
      <c r="T1698" s="1">
        <v>0</v>
      </c>
      <c r="U1698" s="1">
        <v>0</v>
      </c>
      <c r="W1698" s="1">
        <v>0</v>
      </c>
      <c r="X1698" s="1">
        <v>0</v>
      </c>
      <c r="Y1698" s="1">
        <v>0</v>
      </c>
      <c r="AB1698" s="275">
        <v>44637</v>
      </c>
      <c r="AC1698" s="1">
        <v>1</v>
      </c>
      <c r="AD1698" s="1" t="s">
        <v>2623</v>
      </c>
      <c r="AE1698" s="1">
        <v>1</v>
      </c>
      <c r="AF1698" s="1">
        <v>30</v>
      </c>
      <c r="AG1698" s="1">
        <v>0</v>
      </c>
      <c r="AN1698" s="1">
        <v>1</v>
      </c>
      <c r="AO1698" s="1">
        <v>1</v>
      </c>
      <c r="AR1698" s="276">
        <v>5753.79</v>
      </c>
      <c r="AS1698" s="1" t="s">
        <v>2657</v>
      </c>
      <c r="AT1698" s="1">
        <v>0</v>
      </c>
      <c r="AU1698" s="1">
        <v>0</v>
      </c>
      <c r="AX1698" s="1">
        <v>5</v>
      </c>
      <c r="BC1698" s="1">
        <v>1</v>
      </c>
      <c r="BD1698" s="1">
        <v>7</v>
      </c>
      <c r="BE1698" s="1">
        <v>2</v>
      </c>
      <c r="BF1698" s="296">
        <v>15215.983480946603</v>
      </c>
    </row>
    <row r="1699" spans="1:58" x14ac:dyDescent="0.3">
      <c r="A1699" s="273">
        <f t="shared" si="75"/>
        <v>476164.73292981426</v>
      </c>
      <c r="B1699" s="1" t="s">
        <v>2621</v>
      </c>
      <c r="C1699" s="274">
        <v>42442202</v>
      </c>
      <c r="D1699" s="1">
        <v>144205</v>
      </c>
      <c r="E1699" s="1">
        <v>4</v>
      </c>
      <c r="F1699" s="1" t="s">
        <v>6465</v>
      </c>
      <c r="G1699" s="275">
        <v>44637</v>
      </c>
      <c r="H1699" s="275">
        <v>45382</v>
      </c>
      <c r="I1699" s="1">
        <v>0</v>
      </c>
      <c r="J1699" s="1">
        <v>1</v>
      </c>
      <c r="K1699" s="1">
        <v>0</v>
      </c>
      <c r="L1699" s="1">
        <v>30</v>
      </c>
      <c r="M1699" s="1">
        <v>2</v>
      </c>
      <c r="N1699" s="1">
        <v>17.690000000000001</v>
      </c>
      <c r="O1699" s="1">
        <v>19.2</v>
      </c>
      <c r="P1699" s="1">
        <v>600000</v>
      </c>
      <c r="Q1699" s="1">
        <v>29984</v>
      </c>
      <c r="R1699" s="1">
        <v>600000</v>
      </c>
      <c r="S1699" s="1">
        <v>3835</v>
      </c>
      <c r="T1699" s="1">
        <v>0</v>
      </c>
      <c r="U1699" s="1">
        <v>0</v>
      </c>
      <c r="W1699" s="1">
        <v>0</v>
      </c>
      <c r="X1699" s="1">
        <v>0</v>
      </c>
      <c r="Y1699" s="1">
        <v>0</v>
      </c>
      <c r="AB1699" s="275">
        <v>44637</v>
      </c>
      <c r="AC1699" s="1">
        <v>1</v>
      </c>
      <c r="AD1699" s="1" t="s">
        <v>2623</v>
      </c>
      <c r="AE1699" s="1">
        <v>1</v>
      </c>
      <c r="AF1699" s="1">
        <v>30</v>
      </c>
      <c r="AG1699" s="1">
        <v>0</v>
      </c>
      <c r="AN1699" s="1">
        <v>1</v>
      </c>
      <c r="AO1699" s="1">
        <v>1</v>
      </c>
      <c r="AR1699" s="276">
        <v>34116.620000000003</v>
      </c>
      <c r="AS1699" s="1" t="s">
        <v>2657</v>
      </c>
      <c r="AT1699" s="1">
        <v>0</v>
      </c>
      <c r="AU1699" s="1">
        <v>0</v>
      </c>
      <c r="AX1699" s="1">
        <v>5</v>
      </c>
      <c r="BC1699" s="1">
        <v>1</v>
      </c>
      <c r="BD1699" s="1">
        <v>7</v>
      </c>
      <c r="BE1699" s="1">
        <v>2</v>
      </c>
      <c r="BF1699" s="296">
        <v>89718.647070185747</v>
      </c>
    </row>
    <row r="1700" spans="1:58" x14ac:dyDescent="0.3">
      <c r="A1700" s="273">
        <f t="shared" si="75"/>
        <v>20753622.170000002</v>
      </c>
      <c r="B1700" s="1" t="s">
        <v>2621</v>
      </c>
      <c r="C1700" s="274">
        <v>42468862</v>
      </c>
      <c r="D1700" s="1">
        <v>144105</v>
      </c>
      <c r="E1700" s="1">
        <v>4</v>
      </c>
      <c r="F1700" s="1" t="s">
        <v>3296</v>
      </c>
      <c r="G1700" s="275">
        <v>44005</v>
      </c>
      <c r="H1700" s="275">
        <v>45869</v>
      </c>
      <c r="I1700" s="1">
        <v>0</v>
      </c>
      <c r="J1700" s="1">
        <v>1</v>
      </c>
      <c r="K1700" s="1">
        <v>23</v>
      </c>
      <c r="L1700" s="1">
        <v>30</v>
      </c>
      <c r="M1700" s="1">
        <v>2</v>
      </c>
      <c r="N1700" s="1">
        <v>9</v>
      </c>
      <c r="O1700" s="1">
        <v>9.3800000000000008</v>
      </c>
      <c r="P1700" s="1">
        <v>65646601</v>
      </c>
      <c r="Q1700" s="1">
        <v>1140177</v>
      </c>
      <c r="R1700" s="1">
        <v>46762054</v>
      </c>
      <c r="S1700" s="1">
        <v>0</v>
      </c>
      <c r="T1700" s="1">
        <v>0</v>
      </c>
      <c r="U1700" s="1">
        <v>0</v>
      </c>
      <c r="W1700" s="1">
        <v>0</v>
      </c>
      <c r="X1700" s="1">
        <v>0</v>
      </c>
      <c r="Y1700" s="1">
        <v>0</v>
      </c>
      <c r="Z1700" s="1" t="s">
        <v>5089</v>
      </c>
      <c r="AA1700" s="1" t="s">
        <v>3609</v>
      </c>
      <c r="AB1700" s="275">
        <v>44651</v>
      </c>
      <c r="AC1700" s="1">
        <v>1</v>
      </c>
      <c r="AD1700" s="1" t="s">
        <v>2623</v>
      </c>
      <c r="AE1700" s="1">
        <v>1</v>
      </c>
      <c r="AF1700" s="1">
        <v>30</v>
      </c>
      <c r="AG1700" s="1">
        <v>0</v>
      </c>
      <c r="AN1700" s="1">
        <v>1</v>
      </c>
      <c r="AO1700" s="1">
        <v>1</v>
      </c>
      <c r="AR1700" s="276">
        <v>3070521.83</v>
      </c>
      <c r="AS1700" s="1" t="s">
        <v>2677</v>
      </c>
      <c r="AT1700" s="1">
        <v>0</v>
      </c>
      <c r="AU1700" s="1">
        <v>0</v>
      </c>
      <c r="AV1700" s="1" t="s">
        <v>2625</v>
      </c>
      <c r="AW1700" s="1" t="s">
        <v>2626</v>
      </c>
      <c r="AX1700" s="1">
        <v>5</v>
      </c>
      <c r="BC1700" s="1">
        <v>1</v>
      </c>
      <c r="BD1700" s="1">
        <v>7</v>
      </c>
      <c r="BE1700" s="1">
        <v>2</v>
      </c>
      <c r="BF1700" s="296">
        <v>22937910</v>
      </c>
    </row>
    <row r="1701" spans="1:58" x14ac:dyDescent="0.3">
      <c r="A1701" s="273">
        <f t="shared" si="75"/>
        <v>22457681</v>
      </c>
      <c r="B1701" s="1" t="s">
        <v>2621</v>
      </c>
      <c r="C1701" s="274">
        <v>42470206</v>
      </c>
      <c r="D1701" s="1">
        <v>144105</v>
      </c>
      <c r="E1701" s="1">
        <v>4</v>
      </c>
      <c r="F1701" s="1" t="s">
        <v>2653</v>
      </c>
      <c r="G1701" s="275">
        <v>43181</v>
      </c>
      <c r="H1701" s="275">
        <v>45443</v>
      </c>
      <c r="I1701" s="1">
        <v>1</v>
      </c>
      <c r="J1701" s="1">
        <v>1</v>
      </c>
      <c r="K1701" s="1">
        <v>39</v>
      </c>
      <c r="L1701" s="1">
        <v>30</v>
      </c>
      <c r="M1701" s="1">
        <v>2</v>
      </c>
      <c r="N1701" s="1">
        <v>15.24</v>
      </c>
      <c r="O1701" s="1">
        <v>16.350000000000001</v>
      </c>
      <c r="P1701" s="1">
        <v>49239354</v>
      </c>
      <c r="Q1701" s="1">
        <v>881004</v>
      </c>
      <c r="R1701" s="1">
        <v>22457681</v>
      </c>
      <c r="S1701" s="1">
        <v>0</v>
      </c>
      <c r="T1701" s="1">
        <v>0</v>
      </c>
      <c r="U1701" s="1">
        <v>0</v>
      </c>
      <c r="W1701" s="1">
        <v>0</v>
      </c>
      <c r="X1701" s="1">
        <v>0</v>
      </c>
      <c r="Y1701" s="1">
        <v>0</v>
      </c>
      <c r="Z1701" s="1" t="s">
        <v>2635</v>
      </c>
      <c r="AA1701" s="1" t="s">
        <v>3609</v>
      </c>
      <c r="AB1701" s="275">
        <v>44651</v>
      </c>
      <c r="AC1701" s="1">
        <v>1</v>
      </c>
      <c r="AD1701" s="1" t="s">
        <v>2623</v>
      </c>
      <c r="AE1701" s="1">
        <v>1</v>
      </c>
      <c r="AF1701" s="1">
        <v>30</v>
      </c>
      <c r="AG1701" s="1">
        <v>8266</v>
      </c>
      <c r="AN1701" s="1">
        <v>1</v>
      </c>
      <c r="AO1701" s="1">
        <v>1</v>
      </c>
      <c r="AR1701" s="276">
        <v>0</v>
      </c>
      <c r="AS1701" s="1" t="s">
        <v>2624</v>
      </c>
      <c r="AT1701" s="1">
        <v>0</v>
      </c>
      <c r="AU1701" s="1">
        <v>0</v>
      </c>
      <c r="AV1701" s="1" t="s">
        <v>2625</v>
      </c>
      <c r="AW1701" s="1" t="s">
        <v>2626</v>
      </c>
      <c r="AX1701" s="1">
        <v>5</v>
      </c>
      <c r="BC1701" s="1">
        <v>1</v>
      </c>
      <c r="BD1701" s="1">
        <v>7</v>
      </c>
      <c r="BE1701" s="1">
        <v>2</v>
      </c>
      <c r="BF1701" s="296">
        <v>0</v>
      </c>
    </row>
    <row r="1702" spans="1:58" x14ac:dyDescent="0.3">
      <c r="A1702" s="273">
        <f t="shared" si="75"/>
        <v>177978743</v>
      </c>
      <c r="B1702" s="1" t="s">
        <v>2621</v>
      </c>
      <c r="C1702" s="274">
        <v>42470472</v>
      </c>
      <c r="D1702" s="1">
        <v>141105</v>
      </c>
      <c r="E1702" s="1">
        <v>4</v>
      </c>
      <c r="F1702" s="1" t="s">
        <v>5058</v>
      </c>
      <c r="G1702" s="275">
        <v>44560</v>
      </c>
      <c r="H1702" s="275">
        <v>47422</v>
      </c>
      <c r="I1702" s="1">
        <v>0</v>
      </c>
      <c r="J1702" s="1">
        <v>1</v>
      </c>
      <c r="K1702" s="1">
        <v>3</v>
      </c>
      <c r="L1702" s="1">
        <v>30</v>
      </c>
      <c r="M1702" s="1">
        <v>2</v>
      </c>
      <c r="N1702" s="1">
        <v>9</v>
      </c>
      <c r="O1702" s="1">
        <v>9.3800000000000008</v>
      </c>
      <c r="P1702" s="1">
        <v>220070224</v>
      </c>
      <c r="Q1702" s="1">
        <v>2109539</v>
      </c>
      <c r="R1702" s="1">
        <v>214216672</v>
      </c>
      <c r="S1702" s="1">
        <v>0</v>
      </c>
      <c r="T1702" s="1">
        <v>0</v>
      </c>
      <c r="U1702" s="1">
        <v>293046000</v>
      </c>
      <c r="V1702" s="1">
        <v>44341</v>
      </c>
      <c r="W1702" s="1">
        <v>0</v>
      </c>
      <c r="X1702" s="1">
        <v>0</v>
      </c>
      <c r="Y1702" s="1">
        <v>0</v>
      </c>
      <c r="Z1702" s="1" t="s">
        <v>5059</v>
      </c>
      <c r="AA1702" s="1" t="s">
        <v>3540</v>
      </c>
      <c r="AB1702" s="275">
        <v>44651</v>
      </c>
      <c r="AC1702" s="1">
        <v>2</v>
      </c>
      <c r="AD1702" s="1" t="s">
        <v>2623</v>
      </c>
      <c r="AE1702" s="1">
        <v>1</v>
      </c>
      <c r="AF1702" s="1">
        <v>30</v>
      </c>
      <c r="AG1702" s="1">
        <v>0</v>
      </c>
      <c r="AN1702" s="1">
        <v>1</v>
      </c>
      <c r="AO1702" s="1">
        <v>1</v>
      </c>
      <c r="AR1702" s="276">
        <v>4133372</v>
      </c>
      <c r="AS1702" s="1" t="s">
        <v>2632</v>
      </c>
      <c r="AT1702" s="1">
        <v>0</v>
      </c>
      <c r="AU1702" s="1">
        <v>0</v>
      </c>
      <c r="AV1702" s="1" t="s">
        <v>2625</v>
      </c>
      <c r="AW1702" s="1" t="s">
        <v>2626</v>
      </c>
      <c r="AX1702" s="1">
        <v>5</v>
      </c>
      <c r="BC1702" s="1">
        <v>1</v>
      </c>
      <c r="BD1702" s="1">
        <v>7</v>
      </c>
      <c r="BE1702" s="1">
        <v>2</v>
      </c>
      <c r="BF1702" s="296">
        <v>32104557</v>
      </c>
    </row>
    <row r="1703" spans="1:58" x14ac:dyDescent="0.3">
      <c r="A1703" s="273">
        <f t="shared" si="75"/>
        <v>71289300</v>
      </c>
      <c r="B1703" s="1" t="s">
        <v>2621</v>
      </c>
      <c r="C1703" s="274">
        <v>42482620</v>
      </c>
      <c r="D1703" s="1">
        <v>141105</v>
      </c>
      <c r="E1703" s="1">
        <v>4</v>
      </c>
      <c r="F1703" s="1" t="s">
        <v>5691</v>
      </c>
      <c r="G1703" s="275">
        <v>44595</v>
      </c>
      <c r="H1703" s="275">
        <v>47542</v>
      </c>
      <c r="I1703" s="1">
        <v>0</v>
      </c>
      <c r="J1703" s="1">
        <v>1</v>
      </c>
      <c r="K1703" s="1">
        <v>1</v>
      </c>
      <c r="L1703" s="1">
        <v>30</v>
      </c>
      <c r="M1703" s="1">
        <v>2</v>
      </c>
      <c r="N1703" s="1">
        <v>9.0399999999999991</v>
      </c>
      <c r="O1703" s="1">
        <v>9.43</v>
      </c>
      <c r="P1703" s="1">
        <v>90680980</v>
      </c>
      <c r="Q1703" s="1">
        <v>884490</v>
      </c>
      <c r="R1703" s="1">
        <v>90510694</v>
      </c>
      <c r="S1703" s="1">
        <v>0</v>
      </c>
      <c r="T1703" s="1">
        <v>0</v>
      </c>
      <c r="U1703" s="1">
        <v>138927238</v>
      </c>
      <c r="V1703" s="1">
        <v>44510</v>
      </c>
      <c r="W1703" s="1">
        <v>0</v>
      </c>
      <c r="X1703" s="1">
        <v>0</v>
      </c>
      <c r="Y1703" s="1">
        <v>0</v>
      </c>
      <c r="Z1703" s="1" t="s">
        <v>5692</v>
      </c>
      <c r="AA1703" s="1" t="s">
        <v>2807</v>
      </c>
      <c r="AB1703" s="275">
        <v>44651</v>
      </c>
      <c r="AC1703" s="1">
        <v>2</v>
      </c>
      <c r="AD1703" s="1" t="s">
        <v>2623</v>
      </c>
      <c r="AE1703" s="1">
        <v>1</v>
      </c>
      <c r="AF1703" s="1">
        <v>30</v>
      </c>
      <c r="AG1703" s="1">
        <v>0</v>
      </c>
      <c r="AN1703" s="1">
        <v>1</v>
      </c>
      <c r="AO1703" s="1">
        <v>1</v>
      </c>
      <c r="AR1703" s="276">
        <v>2169365</v>
      </c>
      <c r="AS1703" s="1" t="s">
        <v>2632</v>
      </c>
      <c r="AT1703" s="1">
        <v>0</v>
      </c>
      <c r="AU1703" s="1">
        <v>0</v>
      </c>
      <c r="AV1703" s="1" t="s">
        <v>2625</v>
      </c>
      <c r="AW1703" s="1" t="s">
        <v>2626</v>
      </c>
      <c r="AX1703" s="1">
        <v>5</v>
      </c>
      <c r="BC1703" s="1">
        <v>1</v>
      </c>
      <c r="BD1703" s="1">
        <v>7</v>
      </c>
      <c r="BE1703" s="1">
        <v>2</v>
      </c>
      <c r="BF1703" s="296">
        <v>17052029</v>
      </c>
    </row>
    <row r="1704" spans="1:58" x14ac:dyDescent="0.3">
      <c r="A1704" s="273">
        <f t="shared" si="75"/>
        <v>0</v>
      </c>
      <c r="B1704" s="1" t="s">
        <v>2621</v>
      </c>
      <c r="C1704" s="282">
        <v>42484882</v>
      </c>
      <c r="D1704" s="149">
        <v>141105</v>
      </c>
      <c r="E1704" s="149">
        <v>4</v>
      </c>
      <c r="F1704" s="149" t="s">
        <v>2654</v>
      </c>
      <c r="G1704" s="283">
        <v>43397</v>
      </c>
      <c r="H1704" s="283">
        <v>44865</v>
      </c>
      <c r="I1704" s="149">
        <v>0</v>
      </c>
      <c r="J1704" s="149">
        <v>1</v>
      </c>
      <c r="K1704" s="149">
        <v>35</v>
      </c>
      <c r="L1704" s="149">
        <v>30</v>
      </c>
      <c r="M1704" s="149">
        <v>2</v>
      </c>
      <c r="N1704" s="149">
        <v>11.03</v>
      </c>
      <c r="O1704" s="149">
        <v>11.61</v>
      </c>
      <c r="P1704" s="149">
        <v>25077250</v>
      </c>
      <c r="Q1704" s="149">
        <v>648622</v>
      </c>
      <c r="R1704" s="149">
        <v>4377769</v>
      </c>
      <c r="S1704" s="149">
        <v>0</v>
      </c>
      <c r="T1704" s="149">
        <v>0</v>
      </c>
      <c r="U1704" s="149">
        <v>30000000</v>
      </c>
      <c r="V1704" s="149">
        <v>43481</v>
      </c>
      <c r="W1704" s="149">
        <v>0</v>
      </c>
      <c r="X1704" s="149">
        <v>0</v>
      </c>
      <c r="Y1704" s="149">
        <v>0</v>
      </c>
      <c r="Z1704" s="149"/>
      <c r="AA1704" s="149"/>
      <c r="AB1704" s="283">
        <v>44651</v>
      </c>
      <c r="AC1704" s="149">
        <v>3</v>
      </c>
      <c r="AD1704" s="149" t="s">
        <v>2623</v>
      </c>
      <c r="AE1704" s="149">
        <v>1</v>
      </c>
      <c r="AF1704" s="149">
        <v>30</v>
      </c>
      <c r="AG1704" s="149">
        <v>0</v>
      </c>
      <c r="AH1704" s="149"/>
      <c r="AI1704" s="149"/>
      <c r="AJ1704" s="149"/>
      <c r="AK1704" s="149"/>
      <c r="AL1704" s="149"/>
      <c r="AM1704" s="149"/>
      <c r="AN1704" s="149">
        <v>1</v>
      </c>
      <c r="AO1704" s="149">
        <v>1</v>
      </c>
      <c r="AP1704" s="149"/>
      <c r="AQ1704" s="149"/>
      <c r="AR1704" s="284">
        <v>1151260</v>
      </c>
      <c r="AS1704" s="1" t="s">
        <v>2632</v>
      </c>
      <c r="AT1704" s="1">
        <v>0</v>
      </c>
      <c r="AU1704" s="1">
        <v>0</v>
      </c>
      <c r="AV1704" s="1" t="s">
        <v>2625</v>
      </c>
      <c r="AW1704" s="1" t="s">
        <v>2626</v>
      </c>
      <c r="AX1704" s="1">
        <v>5</v>
      </c>
      <c r="BC1704" s="1">
        <v>1</v>
      </c>
      <c r="BD1704" s="1">
        <v>7</v>
      </c>
      <c r="BE1704" s="1">
        <v>2</v>
      </c>
      <c r="BF1704" s="296">
        <v>8058817</v>
      </c>
    </row>
    <row r="1705" spans="1:58" x14ac:dyDescent="0.3">
      <c r="A1705" s="273">
        <f t="shared" si="75"/>
        <v>406282</v>
      </c>
      <c r="B1705" s="1" t="s">
        <v>2621</v>
      </c>
      <c r="C1705" s="274">
        <v>42486946</v>
      </c>
      <c r="D1705" s="1">
        <v>144105</v>
      </c>
      <c r="E1705" s="1">
        <v>4</v>
      </c>
      <c r="F1705" s="1" t="s">
        <v>4046</v>
      </c>
      <c r="G1705" s="275">
        <v>44068</v>
      </c>
      <c r="H1705" s="275">
        <v>45169</v>
      </c>
      <c r="I1705" s="1">
        <v>0</v>
      </c>
      <c r="J1705" s="1">
        <v>1</v>
      </c>
      <c r="K1705" s="1">
        <v>19</v>
      </c>
      <c r="L1705" s="1">
        <v>30</v>
      </c>
      <c r="M1705" s="1">
        <v>2</v>
      </c>
      <c r="N1705" s="1">
        <v>11.03</v>
      </c>
      <c r="O1705" s="1">
        <v>11.61</v>
      </c>
      <c r="P1705" s="1">
        <v>10041591</v>
      </c>
      <c r="Q1705" s="1">
        <v>330860</v>
      </c>
      <c r="R1705" s="1">
        <v>5169722</v>
      </c>
      <c r="S1705" s="1">
        <v>0</v>
      </c>
      <c r="T1705" s="1">
        <v>0</v>
      </c>
      <c r="U1705" s="1">
        <v>0</v>
      </c>
      <c r="W1705" s="1">
        <v>0</v>
      </c>
      <c r="X1705" s="1">
        <v>0</v>
      </c>
      <c r="Y1705" s="1">
        <v>0</v>
      </c>
      <c r="AB1705" s="275">
        <v>44651</v>
      </c>
      <c r="AC1705" s="1">
        <v>1</v>
      </c>
      <c r="AD1705" s="1" t="s">
        <v>2623</v>
      </c>
      <c r="AE1705" s="1">
        <v>1</v>
      </c>
      <c r="AF1705" s="1">
        <v>30</v>
      </c>
      <c r="AG1705" s="1">
        <v>0</v>
      </c>
      <c r="AN1705" s="1">
        <v>1</v>
      </c>
      <c r="AO1705" s="1">
        <v>1</v>
      </c>
      <c r="AR1705" s="276">
        <v>595431</v>
      </c>
      <c r="AS1705" s="1" t="s">
        <v>2624</v>
      </c>
      <c r="AT1705" s="1">
        <v>0</v>
      </c>
      <c r="AU1705" s="1">
        <v>0</v>
      </c>
      <c r="AV1705" s="1" t="s">
        <v>2625</v>
      </c>
      <c r="AW1705" s="1" t="s">
        <v>2626</v>
      </c>
      <c r="AX1705" s="1">
        <v>5</v>
      </c>
      <c r="BC1705" s="1">
        <v>1</v>
      </c>
      <c r="BD1705" s="1">
        <v>7</v>
      </c>
      <c r="BE1705" s="1">
        <v>2</v>
      </c>
      <c r="BF1705" s="296">
        <v>4168009</v>
      </c>
    </row>
    <row r="1706" spans="1:58" x14ac:dyDescent="0.3">
      <c r="A1706" s="273">
        <f t="shared" si="75"/>
        <v>120274893.63137121</v>
      </c>
      <c r="B1706" s="1" t="s">
        <v>2621</v>
      </c>
      <c r="C1706" s="274">
        <v>42620260</v>
      </c>
      <c r="D1706" s="1">
        <v>141105</v>
      </c>
      <c r="E1706" s="1">
        <v>4</v>
      </c>
      <c r="F1706" s="1" t="s">
        <v>3228</v>
      </c>
      <c r="G1706" s="275">
        <v>43817</v>
      </c>
      <c r="H1706" s="275">
        <v>46752</v>
      </c>
      <c r="I1706" s="1">
        <v>0</v>
      </c>
      <c r="J1706" s="1">
        <v>1</v>
      </c>
      <c r="K1706" s="1">
        <v>31</v>
      </c>
      <c r="L1706" s="1">
        <v>30</v>
      </c>
      <c r="M1706" s="1">
        <v>2</v>
      </c>
      <c r="N1706" s="1">
        <v>10.92</v>
      </c>
      <c r="O1706" s="1">
        <v>11.48</v>
      </c>
      <c r="P1706" s="1">
        <v>166073127</v>
      </c>
      <c r="Q1706" s="1">
        <v>1803303</v>
      </c>
      <c r="R1706" s="1">
        <v>135289422</v>
      </c>
      <c r="S1706" s="1">
        <v>0</v>
      </c>
      <c r="T1706" s="1">
        <v>0</v>
      </c>
      <c r="U1706" s="1">
        <v>288400000</v>
      </c>
      <c r="V1706" s="1">
        <v>43813</v>
      </c>
      <c r="W1706" s="1">
        <v>0</v>
      </c>
      <c r="X1706" s="1">
        <v>0</v>
      </c>
      <c r="Y1706" s="1">
        <v>0</v>
      </c>
      <c r="Z1706" s="1" t="s">
        <v>5670</v>
      </c>
      <c r="AA1706" s="1" t="s">
        <v>2807</v>
      </c>
      <c r="AB1706" s="275">
        <v>44651</v>
      </c>
      <c r="AC1706" s="1">
        <v>2</v>
      </c>
      <c r="AD1706" s="1" t="s">
        <v>2623</v>
      </c>
      <c r="AE1706" s="1">
        <v>1</v>
      </c>
      <c r="AF1706" s="1">
        <v>30</v>
      </c>
      <c r="AG1706" s="1">
        <v>0</v>
      </c>
      <c r="AN1706" s="1">
        <v>1</v>
      </c>
      <c r="AO1706" s="1">
        <v>1</v>
      </c>
      <c r="AR1706" s="276">
        <v>1763562.13</v>
      </c>
      <c r="AS1706" s="1" t="s">
        <v>2632</v>
      </c>
      <c r="AT1706" s="1">
        <v>0</v>
      </c>
      <c r="AU1706" s="1">
        <v>0</v>
      </c>
      <c r="AV1706" s="1" t="s">
        <v>2625</v>
      </c>
      <c r="AW1706" s="1" t="s">
        <v>2626</v>
      </c>
      <c r="AX1706" s="1">
        <v>5</v>
      </c>
      <c r="BC1706" s="1">
        <v>1</v>
      </c>
      <c r="BD1706" s="1">
        <v>7</v>
      </c>
      <c r="BE1706" s="1">
        <v>2</v>
      </c>
      <c r="BF1706" s="296">
        <v>13250966.238628788</v>
      </c>
    </row>
    <row r="1707" spans="1:58" x14ac:dyDescent="0.3">
      <c r="A1707" s="273">
        <f t="shared" si="75"/>
        <v>37569752.368628792</v>
      </c>
      <c r="B1707" s="1" t="s">
        <v>2621</v>
      </c>
      <c r="C1707" s="274">
        <v>42620260</v>
      </c>
      <c r="D1707" s="1">
        <v>144205</v>
      </c>
      <c r="E1707" s="1">
        <v>4</v>
      </c>
      <c r="F1707" s="1" t="s">
        <v>4771</v>
      </c>
      <c r="G1707" s="275">
        <v>44399</v>
      </c>
      <c r="H1707" s="275">
        <v>46599</v>
      </c>
      <c r="I1707" s="1">
        <v>0</v>
      </c>
      <c r="J1707" s="1">
        <v>1</v>
      </c>
      <c r="K1707" s="1">
        <v>8</v>
      </c>
      <c r="L1707" s="1">
        <v>30</v>
      </c>
      <c r="M1707" s="1">
        <v>2</v>
      </c>
      <c r="N1707" s="1">
        <v>17.690000000000001</v>
      </c>
      <c r="O1707" s="1">
        <v>19.2</v>
      </c>
      <c r="P1707" s="1">
        <v>45227979</v>
      </c>
      <c r="Q1707" s="1">
        <v>1034191</v>
      </c>
      <c r="R1707" s="1">
        <v>42259718</v>
      </c>
      <c r="S1707" s="1">
        <v>0</v>
      </c>
      <c r="T1707" s="1">
        <v>0</v>
      </c>
      <c r="U1707" s="1">
        <v>0</v>
      </c>
      <c r="W1707" s="1">
        <v>0</v>
      </c>
      <c r="X1707" s="1">
        <v>0</v>
      </c>
      <c r="Y1707" s="1">
        <v>0</v>
      </c>
      <c r="AB1707" s="275">
        <v>44651</v>
      </c>
      <c r="AC1707" s="1">
        <v>1</v>
      </c>
      <c r="AD1707" s="1" t="s">
        <v>2623</v>
      </c>
      <c r="AE1707" s="1">
        <v>1</v>
      </c>
      <c r="AF1707" s="1">
        <v>30</v>
      </c>
      <c r="AG1707" s="1">
        <v>0</v>
      </c>
      <c r="AN1707" s="1">
        <v>1</v>
      </c>
      <c r="AO1707" s="1">
        <v>1</v>
      </c>
      <c r="AR1707" s="276">
        <v>550823.87</v>
      </c>
      <c r="AS1707" s="1" t="s">
        <v>2632</v>
      </c>
      <c r="AT1707" s="1">
        <v>0</v>
      </c>
      <c r="AU1707" s="1">
        <v>0</v>
      </c>
      <c r="AX1707" s="1">
        <v>5</v>
      </c>
      <c r="BC1707" s="1">
        <v>1</v>
      </c>
      <c r="BD1707" s="1">
        <v>7</v>
      </c>
      <c r="BE1707" s="1">
        <v>2</v>
      </c>
      <c r="BF1707" s="296">
        <v>4139141.7613712125</v>
      </c>
    </row>
    <row r="1708" spans="1:58" x14ac:dyDescent="0.3">
      <c r="A1708" s="273">
        <f t="shared" si="75"/>
        <v>0</v>
      </c>
      <c r="B1708" s="1" t="s">
        <v>2621</v>
      </c>
      <c r="C1708" s="274">
        <v>42622472</v>
      </c>
      <c r="D1708" s="1">
        <v>144105</v>
      </c>
      <c r="E1708" s="1">
        <v>4</v>
      </c>
      <c r="F1708" s="1" t="s">
        <v>3961</v>
      </c>
      <c r="G1708" s="275">
        <v>44167</v>
      </c>
      <c r="H1708" s="275">
        <v>45107</v>
      </c>
      <c r="I1708" s="1">
        <v>0</v>
      </c>
      <c r="J1708" s="1">
        <v>1</v>
      </c>
      <c r="K1708" s="1">
        <v>15</v>
      </c>
      <c r="L1708" s="1">
        <v>30</v>
      </c>
      <c r="M1708" s="1">
        <v>2</v>
      </c>
      <c r="N1708" s="1">
        <v>5.99</v>
      </c>
      <c r="O1708" s="1">
        <v>6.16</v>
      </c>
      <c r="P1708" s="1">
        <v>8059368</v>
      </c>
      <c r="Q1708" s="1">
        <v>291436</v>
      </c>
      <c r="R1708" s="1">
        <v>4190437</v>
      </c>
      <c r="S1708" s="1">
        <v>0</v>
      </c>
      <c r="T1708" s="1">
        <v>0</v>
      </c>
      <c r="U1708" s="1">
        <v>0</v>
      </c>
      <c r="W1708" s="1">
        <v>0</v>
      </c>
      <c r="X1708" s="1">
        <v>0</v>
      </c>
      <c r="Y1708" s="1">
        <v>0</v>
      </c>
      <c r="AB1708" s="275">
        <v>44651</v>
      </c>
      <c r="AC1708" s="1">
        <v>1</v>
      </c>
      <c r="AD1708" s="1" t="s">
        <v>2623</v>
      </c>
      <c r="AE1708" s="1">
        <v>1</v>
      </c>
      <c r="AF1708" s="1">
        <v>30</v>
      </c>
      <c r="AG1708" s="1">
        <v>0</v>
      </c>
      <c r="AN1708" s="1">
        <v>1</v>
      </c>
      <c r="AO1708" s="1">
        <v>1</v>
      </c>
      <c r="AR1708" s="276">
        <v>890752.42</v>
      </c>
      <c r="AS1708" s="1" t="s">
        <v>2632</v>
      </c>
      <c r="AT1708" s="1">
        <v>0</v>
      </c>
      <c r="AU1708" s="1">
        <v>0</v>
      </c>
      <c r="AV1708" s="1" t="s">
        <v>2625</v>
      </c>
      <c r="AW1708" s="1" t="s">
        <v>2626</v>
      </c>
      <c r="AX1708" s="1">
        <v>5</v>
      </c>
      <c r="BC1708" s="1">
        <v>1</v>
      </c>
      <c r="BD1708" s="1">
        <v>7</v>
      </c>
      <c r="BE1708" s="1">
        <v>2</v>
      </c>
      <c r="BF1708" s="296">
        <v>7110465.934902152</v>
      </c>
    </row>
    <row r="1709" spans="1:58" x14ac:dyDescent="0.3">
      <c r="A1709" s="273">
        <f t="shared" si="75"/>
        <v>0</v>
      </c>
      <c r="B1709" s="1" t="s">
        <v>2621</v>
      </c>
      <c r="C1709" s="274">
        <v>42622472</v>
      </c>
      <c r="D1709" s="1">
        <v>144105</v>
      </c>
      <c r="E1709" s="1">
        <v>4</v>
      </c>
      <c r="F1709" s="1" t="s">
        <v>3928</v>
      </c>
      <c r="G1709" s="275">
        <v>44161</v>
      </c>
      <c r="H1709" s="275">
        <v>45107</v>
      </c>
      <c r="I1709" s="1">
        <v>0</v>
      </c>
      <c r="J1709" s="1">
        <v>1</v>
      </c>
      <c r="K1709" s="1">
        <v>17</v>
      </c>
      <c r="L1709" s="1">
        <v>30</v>
      </c>
      <c r="M1709" s="1">
        <v>2</v>
      </c>
      <c r="N1709" s="1">
        <v>5.99</v>
      </c>
      <c r="O1709" s="1">
        <v>6.16</v>
      </c>
      <c r="P1709" s="1">
        <v>13598620</v>
      </c>
      <c r="Q1709" s="1">
        <v>358434</v>
      </c>
      <c r="R1709" s="1">
        <v>7081949</v>
      </c>
      <c r="S1709" s="1">
        <v>0</v>
      </c>
      <c r="T1709" s="1">
        <v>0</v>
      </c>
      <c r="U1709" s="1">
        <v>0</v>
      </c>
      <c r="W1709" s="1">
        <v>0</v>
      </c>
      <c r="X1709" s="1">
        <v>0</v>
      </c>
      <c r="Y1709" s="1">
        <v>0</v>
      </c>
      <c r="Z1709" s="1" t="s">
        <v>2635</v>
      </c>
      <c r="AA1709" s="1" t="s">
        <v>3609</v>
      </c>
      <c r="AB1709" s="275">
        <v>44651</v>
      </c>
      <c r="AC1709" s="1">
        <v>1</v>
      </c>
      <c r="AD1709" s="1" t="s">
        <v>2623</v>
      </c>
      <c r="AE1709" s="1">
        <v>1</v>
      </c>
      <c r="AF1709" s="1">
        <v>30</v>
      </c>
      <c r="AG1709" s="1">
        <v>0</v>
      </c>
      <c r="AN1709" s="1">
        <v>1</v>
      </c>
      <c r="AO1709" s="1">
        <v>1</v>
      </c>
      <c r="AR1709" s="276">
        <v>1505172.72</v>
      </c>
      <c r="AS1709" s="1" t="s">
        <v>2632</v>
      </c>
      <c r="AT1709" s="1">
        <v>0</v>
      </c>
      <c r="AU1709" s="1">
        <v>0</v>
      </c>
      <c r="AV1709" s="1" t="s">
        <v>2625</v>
      </c>
      <c r="AW1709" s="1" t="s">
        <v>2626</v>
      </c>
      <c r="AX1709" s="1">
        <v>5</v>
      </c>
      <c r="BC1709" s="1">
        <v>1</v>
      </c>
      <c r="BD1709" s="1">
        <v>7</v>
      </c>
      <c r="BE1709" s="1">
        <v>2</v>
      </c>
      <c r="BF1709" s="296">
        <v>12016874.878971899</v>
      </c>
    </row>
    <row r="1710" spans="1:58" x14ac:dyDescent="0.3">
      <c r="A1710" s="273">
        <f t="shared" si="75"/>
        <v>0</v>
      </c>
      <c r="B1710" s="1" t="s">
        <v>2621</v>
      </c>
      <c r="C1710" s="274">
        <v>42622472</v>
      </c>
      <c r="D1710" s="1">
        <v>144205</v>
      </c>
      <c r="E1710" s="1">
        <v>4</v>
      </c>
      <c r="F1710" s="1" t="s">
        <v>2708</v>
      </c>
      <c r="G1710" s="275">
        <v>43700</v>
      </c>
      <c r="H1710" s="275">
        <v>44742</v>
      </c>
      <c r="I1710" s="1">
        <v>0</v>
      </c>
      <c r="J1710" s="1">
        <v>1</v>
      </c>
      <c r="K1710" s="1">
        <v>32</v>
      </c>
      <c r="L1710" s="1">
        <v>30</v>
      </c>
      <c r="M1710" s="1">
        <v>2</v>
      </c>
      <c r="N1710" s="1">
        <v>7.2</v>
      </c>
      <c r="O1710" s="1">
        <v>7.44</v>
      </c>
      <c r="P1710" s="1">
        <v>12041601</v>
      </c>
      <c r="Q1710" s="1">
        <v>297083</v>
      </c>
      <c r="R1710" s="1">
        <v>880644</v>
      </c>
      <c r="S1710" s="1">
        <v>0</v>
      </c>
      <c r="T1710" s="1">
        <v>0</v>
      </c>
      <c r="U1710" s="1">
        <v>0</v>
      </c>
      <c r="W1710" s="1">
        <v>0</v>
      </c>
      <c r="X1710" s="1">
        <v>0</v>
      </c>
      <c r="Y1710" s="1">
        <v>0</v>
      </c>
      <c r="AB1710" s="275">
        <v>44651</v>
      </c>
      <c r="AC1710" s="1">
        <v>1</v>
      </c>
      <c r="AD1710" s="1" t="s">
        <v>2623</v>
      </c>
      <c r="AE1710" s="1">
        <v>1</v>
      </c>
      <c r="AF1710" s="1">
        <v>30</v>
      </c>
      <c r="AG1710" s="1">
        <v>0</v>
      </c>
      <c r="AN1710" s="1">
        <v>1</v>
      </c>
      <c r="AO1710" s="1">
        <v>1</v>
      </c>
      <c r="AR1710" s="276">
        <v>187012.65</v>
      </c>
      <c r="AS1710" s="1" t="s">
        <v>2632</v>
      </c>
      <c r="AT1710" s="1">
        <v>0</v>
      </c>
      <c r="AU1710" s="1">
        <v>0</v>
      </c>
      <c r="AX1710" s="1">
        <v>5</v>
      </c>
      <c r="BC1710" s="1">
        <v>1</v>
      </c>
      <c r="BD1710" s="1">
        <v>7</v>
      </c>
      <c r="BE1710" s="1">
        <v>2</v>
      </c>
      <c r="BF1710" s="296">
        <v>1494304.5708063315</v>
      </c>
    </row>
    <row r="1711" spans="1:58" x14ac:dyDescent="0.3">
      <c r="A1711" s="273">
        <f t="shared" si="75"/>
        <v>0</v>
      </c>
      <c r="B1711" s="1" t="s">
        <v>2621</v>
      </c>
      <c r="C1711" s="274">
        <v>42622472</v>
      </c>
      <c r="D1711" s="1">
        <v>144205</v>
      </c>
      <c r="E1711" s="1">
        <v>4</v>
      </c>
      <c r="F1711" s="1" t="s">
        <v>6229</v>
      </c>
      <c r="G1711" s="275">
        <v>44588</v>
      </c>
      <c r="H1711" s="275">
        <v>44957</v>
      </c>
      <c r="I1711" s="1">
        <v>0</v>
      </c>
      <c r="J1711" s="1">
        <v>1</v>
      </c>
      <c r="K1711" s="1">
        <v>2</v>
      </c>
      <c r="L1711" s="1">
        <v>30</v>
      </c>
      <c r="M1711" s="1">
        <v>2</v>
      </c>
      <c r="N1711" s="1">
        <v>7.2</v>
      </c>
      <c r="O1711" s="1">
        <v>7.44</v>
      </c>
      <c r="P1711" s="1">
        <v>5011767</v>
      </c>
      <c r="Q1711" s="1">
        <v>435047</v>
      </c>
      <c r="R1711" s="1">
        <v>4202626</v>
      </c>
      <c r="S1711" s="1">
        <v>0</v>
      </c>
      <c r="T1711" s="1">
        <v>0</v>
      </c>
      <c r="U1711" s="1">
        <v>0</v>
      </c>
      <c r="W1711" s="1">
        <v>0</v>
      </c>
      <c r="X1711" s="1">
        <v>0</v>
      </c>
      <c r="Y1711" s="1">
        <v>0</v>
      </c>
      <c r="AB1711" s="275">
        <v>44651</v>
      </c>
      <c r="AC1711" s="1">
        <v>1</v>
      </c>
      <c r="AD1711" s="1" t="s">
        <v>2623</v>
      </c>
      <c r="AE1711" s="1">
        <v>1</v>
      </c>
      <c r="AF1711" s="1">
        <v>30</v>
      </c>
      <c r="AG1711" s="1">
        <v>0</v>
      </c>
      <c r="AN1711" s="1">
        <v>1</v>
      </c>
      <c r="AO1711" s="1">
        <v>1</v>
      </c>
      <c r="AR1711" s="276">
        <v>893194.75</v>
      </c>
      <c r="AS1711" s="1" t="s">
        <v>2632</v>
      </c>
      <c r="AT1711" s="1">
        <v>0</v>
      </c>
      <c r="AU1711" s="1">
        <v>0</v>
      </c>
      <c r="AX1711" s="1">
        <v>5</v>
      </c>
      <c r="BC1711" s="1">
        <v>1</v>
      </c>
      <c r="BD1711" s="1">
        <v>7</v>
      </c>
      <c r="BE1711" s="1">
        <v>2</v>
      </c>
      <c r="BF1711" s="296">
        <v>7131148.6153196171</v>
      </c>
    </row>
    <row r="1712" spans="1:58" x14ac:dyDescent="0.3">
      <c r="A1712" s="273">
        <f t="shared" si="75"/>
        <v>104490157.67447993</v>
      </c>
      <c r="B1712" s="1" t="s">
        <v>2621</v>
      </c>
      <c r="C1712" s="274">
        <v>42624469</v>
      </c>
      <c r="D1712" s="1">
        <v>141105</v>
      </c>
      <c r="E1712" s="1">
        <v>4</v>
      </c>
      <c r="F1712" s="1" t="s">
        <v>3931</v>
      </c>
      <c r="G1712" s="275">
        <v>44187</v>
      </c>
      <c r="H1712" s="275">
        <v>47118</v>
      </c>
      <c r="I1712" s="1">
        <v>1</v>
      </c>
      <c r="J1712" s="1">
        <v>1</v>
      </c>
      <c r="K1712" s="1">
        <v>16</v>
      </c>
      <c r="L1712" s="1">
        <v>30</v>
      </c>
      <c r="M1712" s="1">
        <v>2</v>
      </c>
      <c r="N1712" s="1">
        <v>10.59</v>
      </c>
      <c r="O1712" s="1">
        <v>11.12</v>
      </c>
      <c r="P1712" s="1">
        <v>132151276</v>
      </c>
      <c r="Q1712" s="1">
        <v>1267894</v>
      </c>
      <c r="R1712" s="1">
        <v>120001605</v>
      </c>
      <c r="S1712" s="1">
        <v>1059614</v>
      </c>
      <c r="T1712" s="1">
        <v>0</v>
      </c>
      <c r="U1712" s="1">
        <v>168407143.83000001</v>
      </c>
      <c r="V1712" s="1">
        <v>44187</v>
      </c>
      <c r="W1712" s="1">
        <v>0</v>
      </c>
      <c r="X1712" s="1">
        <v>0</v>
      </c>
      <c r="Y1712" s="1">
        <v>0</v>
      </c>
      <c r="Z1712" s="1" t="s">
        <v>5680</v>
      </c>
      <c r="AA1712" s="1" t="s">
        <v>2807</v>
      </c>
      <c r="AB1712" s="275">
        <v>44651</v>
      </c>
      <c r="AC1712" s="1">
        <v>2</v>
      </c>
      <c r="AD1712" s="1" t="s">
        <v>2623</v>
      </c>
      <c r="AE1712" s="1">
        <v>1</v>
      </c>
      <c r="AF1712" s="1">
        <v>30</v>
      </c>
      <c r="AG1712" s="1">
        <v>167959</v>
      </c>
      <c r="AN1712" s="1">
        <v>1</v>
      </c>
      <c r="AO1712" s="1">
        <v>1</v>
      </c>
      <c r="AR1712" s="276">
        <v>1811188.95</v>
      </c>
      <c r="AS1712" s="1" t="s">
        <v>2632</v>
      </c>
      <c r="AT1712" s="1">
        <v>0</v>
      </c>
      <c r="AU1712" s="1">
        <v>0</v>
      </c>
      <c r="AV1712" s="1" t="s">
        <v>2625</v>
      </c>
      <c r="AW1712" s="1" t="s">
        <v>2626</v>
      </c>
      <c r="AX1712" s="1">
        <v>5</v>
      </c>
      <c r="BC1712" s="1">
        <v>1</v>
      </c>
      <c r="BD1712" s="1">
        <v>7</v>
      </c>
      <c r="BE1712" s="1">
        <v>2</v>
      </c>
      <c r="BF1712" s="296">
        <v>13700258.375520067</v>
      </c>
    </row>
    <row r="1713" spans="1:58" x14ac:dyDescent="0.3">
      <c r="A1713" s="273">
        <f t="shared" si="75"/>
        <v>62303726.325520068</v>
      </c>
      <c r="B1713" s="1" t="s">
        <v>2621</v>
      </c>
      <c r="C1713" s="274">
        <v>42624469</v>
      </c>
      <c r="D1713" s="1">
        <v>141105</v>
      </c>
      <c r="E1713" s="1">
        <v>3</v>
      </c>
      <c r="F1713" s="1" t="s">
        <v>3856</v>
      </c>
      <c r="G1713" s="275">
        <v>44187</v>
      </c>
      <c r="H1713" s="275">
        <v>47118</v>
      </c>
      <c r="I1713" s="1">
        <v>0</v>
      </c>
      <c r="J1713" s="1">
        <v>1</v>
      </c>
      <c r="K1713" s="1">
        <v>17</v>
      </c>
      <c r="L1713" s="1">
        <v>30</v>
      </c>
      <c r="M1713" s="1">
        <v>2</v>
      </c>
      <c r="N1713" s="1">
        <v>8.9499999999999993</v>
      </c>
      <c r="O1713" s="1">
        <v>9.33</v>
      </c>
      <c r="P1713" s="1">
        <v>79697978</v>
      </c>
      <c r="Q1713" s="1">
        <v>938048</v>
      </c>
      <c r="R1713" s="1">
        <v>71552451</v>
      </c>
      <c r="S1713" s="1">
        <v>0</v>
      </c>
      <c r="T1713" s="1">
        <v>0</v>
      </c>
      <c r="U1713" s="1">
        <v>100414856.17</v>
      </c>
      <c r="V1713" s="1">
        <v>44187</v>
      </c>
      <c r="W1713" s="1">
        <v>0</v>
      </c>
      <c r="X1713" s="1">
        <v>0</v>
      </c>
      <c r="Y1713" s="1">
        <v>0</v>
      </c>
      <c r="Z1713" s="1" t="s">
        <v>3734</v>
      </c>
      <c r="AA1713" s="1" t="s">
        <v>3609</v>
      </c>
      <c r="AB1713" s="275">
        <v>44651</v>
      </c>
      <c r="AC1713" s="1">
        <v>2</v>
      </c>
      <c r="AD1713" s="1" t="s">
        <v>2623</v>
      </c>
      <c r="AE1713" s="1">
        <v>1</v>
      </c>
      <c r="AF1713" s="1">
        <v>30</v>
      </c>
      <c r="AG1713" s="1">
        <v>0</v>
      </c>
      <c r="AN1713" s="1">
        <v>1</v>
      </c>
      <c r="AO1713" s="1">
        <v>1</v>
      </c>
      <c r="AP1713" s="1">
        <v>44187</v>
      </c>
      <c r="AQ1713" s="1" t="s">
        <v>2629</v>
      </c>
      <c r="AR1713" s="276">
        <v>1079775.05</v>
      </c>
      <c r="AS1713" s="1" t="s">
        <v>2624</v>
      </c>
      <c r="AT1713" s="1">
        <v>0</v>
      </c>
      <c r="AU1713" s="1">
        <v>0</v>
      </c>
      <c r="AV1713" s="1" t="s">
        <v>2625</v>
      </c>
      <c r="AW1713" s="1" t="s">
        <v>2626</v>
      </c>
      <c r="AX1713" s="1">
        <v>5</v>
      </c>
      <c r="BC1713" s="1">
        <v>1</v>
      </c>
      <c r="BD1713" s="1">
        <v>7</v>
      </c>
      <c r="BE1713" s="1">
        <v>2</v>
      </c>
      <c r="BF1713" s="296">
        <v>8168949.6244799327</v>
      </c>
    </row>
    <row r="1714" spans="1:58" x14ac:dyDescent="0.3">
      <c r="A1714" s="273">
        <f t="shared" si="75"/>
        <v>161399.58062011836</v>
      </c>
      <c r="B1714" s="1" t="s">
        <v>2621</v>
      </c>
      <c r="C1714" s="274">
        <v>42642624</v>
      </c>
      <c r="D1714" s="1">
        <v>144205</v>
      </c>
      <c r="E1714" s="1">
        <v>4</v>
      </c>
      <c r="F1714" s="1" t="s">
        <v>5114</v>
      </c>
      <c r="G1714" s="275">
        <v>44533</v>
      </c>
      <c r="H1714" s="275">
        <v>44895</v>
      </c>
      <c r="I1714" s="1">
        <v>0</v>
      </c>
      <c r="J1714" s="1">
        <v>1</v>
      </c>
      <c r="K1714" s="1">
        <v>4</v>
      </c>
      <c r="L1714" s="1">
        <v>30</v>
      </c>
      <c r="M1714" s="1">
        <v>2</v>
      </c>
      <c r="N1714" s="1">
        <v>17.690000000000001</v>
      </c>
      <c r="O1714" s="1">
        <v>19.2</v>
      </c>
      <c r="P1714" s="1">
        <v>840252</v>
      </c>
      <c r="Q1714" s="1">
        <v>77076</v>
      </c>
      <c r="R1714" s="1">
        <v>576765</v>
      </c>
      <c r="S1714" s="1">
        <v>0</v>
      </c>
      <c r="T1714" s="1">
        <v>0</v>
      </c>
      <c r="U1714" s="1">
        <v>0</v>
      </c>
      <c r="W1714" s="1">
        <v>0</v>
      </c>
      <c r="X1714" s="1">
        <v>0</v>
      </c>
      <c r="Y1714" s="1">
        <v>0</v>
      </c>
      <c r="AB1714" s="275">
        <v>44651</v>
      </c>
      <c r="AC1714" s="1">
        <v>1</v>
      </c>
      <c r="AD1714" s="1" t="s">
        <v>2623</v>
      </c>
      <c r="AE1714" s="1">
        <v>1</v>
      </c>
      <c r="AF1714" s="1">
        <v>30</v>
      </c>
      <c r="AG1714" s="1">
        <v>0</v>
      </c>
      <c r="AN1714" s="1">
        <v>1</v>
      </c>
      <c r="AO1714" s="1">
        <v>1</v>
      </c>
      <c r="AR1714" s="276">
        <v>51939.24</v>
      </c>
      <c r="AS1714" s="1" t="s">
        <v>2657</v>
      </c>
      <c r="AT1714" s="1">
        <v>0</v>
      </c>
      <c r="AU1714" s="1">
        <v>0</v>
      </c>
      <c r="AX1714" s="1">
        <v>5</v>
      </c>
      <c r="BC1714" s="1">
        <v>1</v>
      </c>
      <c r="BD1714" s="1">
        <v>7</v>
      </c>
      <c r="BE1714" s="1">
        <v>2</v>
      </c>
      <c r="BF1714" s="296">
        <v>363426.17937988165</v>
      </c>
    </row>
    <row r="1715" spans="1:58" x14ac:dyDescent="0.3">
      <c r="A1715" s="273">
        <f t="shared" si="75"/>
        <v>1287955.026799974</v>
      </c>
      <c r="B1715" s="1" t="s">
        <v>2621</v>
      </c>
      <c r="C1715" s="274">
        <v>42642624</v>
      </c>
      <c r="D1715" s="1">
        <v>144205</v>
      </c>
      <c r="E1715" s="1">
        <v>4</v>
      </c>
      <c r="F1715" s="1" t="s">
        <v>5901</v>
      </c>
      <c r="G1715" s="275">
        <v>44579</v>
      </c>
      <c r="H1715" s="275">
        <v>45322</v>
      </c>
      <c r="I1715" s="1">
        <v>0</v>
      </c>
      <c r="J1715" s="1">
        <v>1</v>
      </c>
      <c r="K1715" s="1">
        <v>2</v>
      </c>
      <c r="L1715" s="1">
        <v>30</v>
      </c>
      <c r="M1715" s="1">
        <v>2</v>
      </c>
      <c r="N1715" s="1">
        <v>8.1199999999999992</v>
      </c>
      <c r="O1715" s="1">
        <v>8.43</v>
      </c>
      <c r="P1715" s="1">
        <v>5031089</v>
      </c>
      <c r="Q1715" s="1">
        <v>228754</v>
      </c>
      <c r="R1715" s="1">
        <v>4601891</v>
      </c>
      <c r="S1715" s="1">
        <v>0</v>
      </c>
      <c r="T1715" s="1">
        <v>0</v>
      </c>
      <c r="U1715" s="1">
        <v>0</v>
      </c>
      <c r="W1715" s="1">
        <v>0</v>
      </c>
      <c r="X1715" s="1">
        <v>0</v>
      </c>
      <c r="Y1715" s="1">
        <v>0</v>
      </c>
      <c r="AB1715" s="275">
        <v>44629</v>
      </c>
      <c r="AC1715" s="1">
        <v>1</v>
      </c>
      <c r="AD1715" s="1" t="s">
        <v>2623</v>
      </c>
      <c r="AE1715" s="1">
        <v>1</v>
      </c>
      <c r="AF1715" s="1">
        <v>30</v>
      </c>
      <c r="AG1715" s="1">
        <v>0</v>
      </c>
      <c r="AN1715" s="1">
        <v>1</v>
      </c>
      <c r="AO1715" s="1">
        <v>1</v>
      </c>
      <c r="AR1715" s="276">
        <v>414232.17</v>
      </c>
      <c r="AS1715" s="1" t="s">
        <v>2632</v>
      </c>
      <c r="AT1715" s="1">
        <v>0</v>
      </c>
      <c r="AU1715" s="1">
        <v>0</v>
      </c>
      <c r="AX1715" s="1">
        <v>5</v>
      </c>
      <c r="BC1715" s="1">
        <v>1</v>
      </c>
      <c r="BD1715" s="1">
        <v>7</v>
      </c>
      <c r="BE1715" s="1">
        <v>2</v>
      </c>
      <c r="BF1715" s="296">
        <v>2899703.803200026</v>
      </c>
    </row>
    <row r="1716" spans="1:58" x14ac:dyDescent="0.3">
      <c r="A1716" s="273">
        <f t="shared" si="75"/>
        <v>283342.39257990778</v>
      </c>
      <c r="B1716" s="1" t="s">
        <v>2621</v>
      </c>
      <c r="C1716" s="274">
        <v>42642624</v>
      </c>
      <c r="D1716" s="1">
        <v>144205</v>
      </c>
      <c r="E1716" s="1">
        <v>4</v>
      </c>
      <c r="F1716" s="1" t="s">
        <v>6305</v>
      </c>
      <c r="G1716" s="275">
        <v>44643</v>
      </c>
      <c r="H1716" s="275">
        <v>44773</v>
      </c>
      <c r="I1716" s="1">
        <v>0</v>
      </c>
      <c r="J1716" s="1">
        <v>1</v>
      </c>
      <c r="K1716" s="1">
        <v>0</v>
      </c>
      <c r="L1716" s="1">
        <v>120</v>
      </c>
      <c r="M1716" s="1">
        <v>2</v>
      </c>
      <c r="N1716" s="1">
        <v>19.350000000000001</v>
      </c>
      <c r="O1716" s="1">
        <v>20.62</v>
      </c>
      <c r="P1716" s="1">
        <v>1012356</v>
      </c>
      <c r="Q1716" s="1">
        <v>1079018</v>
      </c>
      <c r="R1716" s="1">
        <v>1012356</v>
      </c>
      <c r="S1716" s="1">
        <v>0</v>
      </c>
      <c r="T1716" s="1">
        <v>0</v>
      </c>
      <c r="U1716" s="1">
        <v>0</v>
      </c>
      <c r="W1716" s="1">
        <v>0</v>
      </c>
      <c r="X1716" s="1">
        <v>0</v>
      </c>
      <c r="Y1716" s="1">
        <v>0</v>
      </c>
      <c r="AB1716" s="275">
        <v>44643</v>
      </c>
      <c r="AC1716" s="1">
        <v>1</v>
      </c>
      <c r="AD1716" s="1" t="s">
        <v>2623</v>
      </c>
      <c r="AE1716" s="1">
        <v>1</v>
      </c>
      <c r="AF1716" s="1">
        <v>120</v>
      </c>
      <c r="AG1716" s="1">
        <v>0</v>
      </c>
      <c r="AN1716" s="1">
        <v>1</v>
      </c>
      <c r="AO1716" s="1">
        <v>1</v>
      </c>
      <c r="AR1716" s="276">
        <v>91116.59</v>
      </c>
      <c r="AS1716" s="1" t="s">
        <v>2632</v>
      </c>
      <c r="AT1716" s="1">
        <v>0</v>
      </c>
      <c r="AU1716" s="1">
        <v>0</v>
      </c>
      <c r="AX1716" s="1">
        <v>5</v>
      </c>
      <c r="BC1716" s="1">
        <v>1</v>
      </c>
      <c r="BD1716" s="1">
        <v>7</v>
      </c>
      <c r="BE1716" s="1">
        <v>2</v>
      </c>
      <c r="BF1716" s="296">
        <v>637897.01742009225</v>
      </c>
    </row>
    <row r="1717" spans="1:58" x14ac:dyDescent="0.3">
      <c r="A1717" s="273">
        <f t="shared" si="75"/>
        <v>0</v>
      </c>
      <c r="B1717" s="1" t="s">
        <v>2621</v>
      </c>
      <c r="C1717" s="274">
        <v>42647499</v>
      </c>
      <c r="D1717" s="1">
        <v>144205</v>
      </c>
      <c r="E1717" s="1">
        <v>4</v>
      </c>
      <c r="F1717" s="1" t="s">
        <v>6509</v>
      </c>
      <c r="G1717" s="275">
        <v>44642</v>
      </c>
      <c r="H1717" s="275">
        <v>44742</v>
      </c>
      <c r="I1717" s="1">
        <v>0</v>
      </c>
      <c r="J1717" s="1">
        <v>1</v>
      </c>
      <c r="K1717" s="1">
        <v>0</v>
      </c>
      <c r="L1717" s="1">
        <v>90</v>
      </c>
      <c r="M1717" s="1">
        <v>2</v>
      </c>
      <c r="N1717" s="1">
        <v>7.24</v>
      </c>
      <c r="O1717" s="1">
        <v>7.44</v>
      </c>
      <c r="P1717" s="1">
        <v>2512751</v>
      </c>
      <c r="Q1717" s="1">
        <v>2560786</v>
      </c>
      <c r="R1717" s="1">
        <v>2512751</v>
      </c>
      <c r="S1717" s="1">
        <v>0</v>
      </c>
      <c r="T1717" s="1">
        <v>0</v>
      </c>
      <c r="U1717" s="1">
        <v>0</v>
      </c>
      <c r="W1717" s="1">
        <v>0</v>
      </c>
      <c r="X1717" s="1">
        <v>0</v>
      </c>
      <c r="Y1717" s="1">
        <v>0</v>
      </c>
      <c r="AB1717" s="275">
        <v>44642</v>
      </c>
      <c r="AC1717" s="1">
        <v>1</v>
      </c>
      <c r="AD1717" s="1" t="s">
        <v>2623</v>
      </c>
      <c r="AE1717" s="1">
        <v>1</v>
      </c>
      <c r="AF1717" s="1">
        <v>90</v>
      </c>
      <c r="AG1717" s="1">
        <v>0</v>
      </c>
      <c r="AN1717" s="1">
        <v>1</v>
      </c>
      <c r="AO1717" s="1">
        <v>1</v>
      </c>
      <c r="AR1717" s="276">
        <v>2240574</v>
      </c>
      <c r="AS1717" s="1" t="s">
        <v>2632</v>
      </c>
      <c r="AT1717" s="1">
        <v>0</v>
      </c>
      <c r="AU1717" s="1">
        <v>0</v>
      </c>
      <c r="AX1717" s="1">
        <v>5</v>
      </c>
      <c r="BC1717" s="1">
        <v>1</v>
      </c>
      <c r="BD1717" s="1">
        <v>7</v>
      </c>
      <c r="BE1717" s="1">
        <v>2</v>
      </c>
      <c r="BF1717" s="296">
        <v>16986425</v>
      </c>
    </row>
    <row r="1718" spans="1:58" x14ac:dyDescent="0.3">
      <c r="A1718" s="273">
        <f t="shared" si="75"/>
        <v>55580310</v>
      </c>
      <c r="B1718" s="1" t="s">
        <v>2621</v>
      </c>
      <c r="C1718" s="274">
        <v>42674622</v>
      </c>
      <c r="D1718" s="1">
        <v>141105</v>
      </c>
      <c r="E1718" s="1">
        <v>3</v>
      </c>
      <c r="F1718" s="1" t="s">
        <v>4127</v>
      </c>
      <c r="G1718" s="275">
        <v>44438</v>
      </c>
      <c r="H1718" s="275">
        <v>46295</v>
      </c>
      <c r="I1718" s="1">
        <v>1</v>
      </c>
      <c r="J1718" s="1">
        <v>1</v>
      </c>
      <c r="K1718" s="1">
        <v>8</v>
      </c>
      <c r="L1718" s="1">
        <v>30</v>
      </c>
      <c r="M1718" s="1">
        <v>2</v>
      </c>
      <c r="N1718" s="1">
        <v>9.68</v>
      </c>
      <c r="O1718" s="1">
        <v>10.119999999999999</v>
      </c>
      <c r="P1718" s="1">
        <v>88870448</v>
      </c>
      <c r="Q1718" s="1">
        <v>1178795</v>
      </c>
      <c r="R1718" s="1">
        <v>81351870</v>
      </c>
      <c r="S1718" s="1">
        <v>0</v>
      </c>
      <c r="T1718" s="1">
        <v>0</v>
      </c>
      <c r="U1718" s="1">
        <v>108810000</v>
      </c>
      <c r="V1718" s="1">
        <v>43585</v>
      </c>
      <c r="W1718" s="1">
        <v>0</v>
      </c>
      <c r="X1718" s="1">
        <v>0</v>
      </c>
      <c r="Y1718" s="1">
        <v>0</v>
      </c>
      <c r="Z1718" s="1" t="s">
        <v>5675</v>
      </c>
      <c r="AA1718" s="1" t="s">
        <v>5676</v>
      </c>
      <c r="AB1718" s="275">
        <v>44651</v>
      </c>
      <c r="AC1718" s="1">
        <v>2</v>
      </c>
      <c r="AD1718" s="1" t="s">
        <v>2623</v>
      </c>
      <c r="AE1718" s="1">
        <v>1</v>
      </c>
      <c r="AF1718" s="1">
        <v>30</v>
      </c>
      <c r="AG1718" s="1">
        <v>1010</v>
      </c>
      <c r="AN1718" s="1">
        <v>1</v>
      </c>
      <c r="AO1718" s="1">
        <v>1</v>
      </c>
      <c r="AP1718" s="1">
        <v>44438</v>
      </c>
      <c r="AQ1718" s="1" t="s">
        <v>2629</v>
      </c>
      <c r="AR1718" s="276">
        <v>2914150</v>
      </c>
      <c r="AS1718" s="1" t="s">
        <v>2624</v>
      </c>
      <c r="AT1718" s="1">
        <v>0</v>
      </c>
      <c r="AU1718" s="1">
        <v>0</v>
      </c>
      <c r="AV1718" s="1" t="s">
        <v>2625</v>
      </c>
      <c r="AW1718" s="1" t="s">
        <v>2626</v>
      </c>
      <c r="AX1718" s="1">
        <v>5</v>
      </c>
      <c r="BC1718" s="1">
        <v>1</v>
      </c>
      <c r="BD1718" s="1">
        <v>7</v>
      </c>
      <c r="BE1718" s="1">
        <v>2</v>
      </c>
      <c r="BF1718" s="296">
        <v>22857410</v>
      </c>
    </row>
    <row r="1719" spans="1:58" x14ac:dyDescent="0.3">
      <c r="A1719" s="273">
        <f t="shared" si="75"/>
        <v>0</v>
      </c>
      <c r="B1719" s="1" t="s">
        <v>2621</v>
      </c>
      <c r="C1719" s="274">
        <v>42602767</v>
      </c>
      <c r="D1719" s="1">
        <v>144205</v>
      </c>
      <c r="E1719" s="1">
        <v>4</v>
      </c>
      <c r="F1719" s="1" t="s">
        <v>2710</v>
      </c>
      <c r="G1719" s="275">
        <v>43633</v>
      </c>
      <c r="H1719" s="275">
        <v>45107</v>
      </c>
      <c r="I1719" s="1">
        <v>0</v>
      </c>
      <c r="J1719" s="1">
        <v>1</v>
      </c>
      <c r="K1719" s="1">
        <v>33</v>
      </c>
      <c r="L1719" s="1">
        <v>30</v>
      </c>
      <c r="M1719" s="1">
        <v>2</v>
      </c>
      <c r="N1719" s="1">
        <v>10.199999999999999</v>
      </c>
      <c r="O1719" s="1">
        <v>10.69</v>
      </c>
      <c r="P1719" s="1">
        <v>10069903</v>
      </c>
      <c r="Q1719" s="1">
        <v>256367</v>
      </c>
      <c r="R1719" s="1">
        <v>3596142</v>
      </c>
      <c r="S1719" s="1">
        <v>0</v>
      </c>
      <c r="T1719" s="1">
        <v>0</v>
      </c>
      <c r="U1719" s="1">
        <v>0</v>
      </c>
      <c r="W1719" s="1">
        <v>0</v>
      </c>
      <c r="X1719" s="1">
        <v>0</v>
      </c>
      <c r="Y1719" s="1">
        <v>0</v>
      </c>
      <c r="AB1719" s="275">
        <v>44651</v>
      </c>
      <c r="AC1719" s="1">
        <v>1</v>
      </c>
      <c r="AD1719" s="1" t="s">
        <v>2623</v>
      </c>
      <c r="AE1719" s="1">
        <v>1</v>
      </c>
      <c r="AF1719" s="1">
        <v>30</v>
      </c>
      <c r="AG1719" s="1">
        <v>0</v>
      </c>
      <c r="AN1719" s="1">
        <v>1</v>
      </c>
      <c r="AO1719" s="1">
        <v>1</v>
      </c>
      <c r="AR1719" s="276">
        <v>1118395</v>
      </c>
      <c r="AS1719" s="1" t="s">
        <v>2624</v>
      </c>
      <c r="AT1719" s="1">
        <v>0</v>
      </c>
      <c r="AU1719" s="1">
        <v>0</v>
      </c>
      <c r="AX1719" s="1">
        <v>5</v>
      </c>
      <c r="BC1719" s="1">
        <v>1</v>
      </c>
      <c r="BD1719" s="1">
        <v>7</v>
      </c>
      <c r="BE1719" s="1">
        <v>2</v>
      </c>
      <c r="BF1719" s="296">
        <v>7828718</v>
      </c>
    </row>
    <row r="1720" spans="1:58" x14ac:dyDescent="0.3">
      <c r="A1720" s="273">
        <f t="shared" si="75"/>
        <v>30881182</v>
      </c>
      <c r="B1720" s="1" t="s">
        <v>2621</v>
      </c>
      <c r="C1720" s="274">
        <v>42629004</v>
      </c>
      <c r="D1720" s="1">
        <v>144105</v>
      </c>
      <c r="E1720" s="1">
        <v>4</v>
      </c>
      <c r="F1720" s="1" t="s">
        <v>4794</v>
      </c>
      <c r="G1720" s="275">
        <v>44391</v>
      </c>
      <c r="H1720" s="275">
        <v>46234</v>
      </c>
      <c r="I1720" s="1">
        <v>0</v>
      </c>
      <c r="J1720" s="1">
        <v>1</v>
      </c>
      <c r="K1720" s="1">
        <v>9</v>
      </c>
      <c r="L1720" s="1">
        <v>30</v>
      </c>
      <c r="M1720" s="1">
        <v>2</v>
      </c>
      <c r="N1720" s="1">
        <v>9</v>
      </c>
      <c r="O1720" s="1">
        <v>9.3800000000000008</v>
      </c>
      <c r="P1720" s="1">
        <v>39835309</v>
      </c>
      <c r="Q1720" s="1">
        <v>669892</v>
      </c>
      <c r="R1720" s="1">
        <v>35862272</v>
      </c>
      <c r="S1720" s="1">
        <v>0</v>
      </c>
      <c r="T1720" s="1">
        <v>0</v>
      </c>
      <c r="U1720" s="1">
        <v>0</v>
      </c>
      <c r="W1720" s="1">
        <v>0</v>
      </c>
      <c r="X1720" s="1">
        <v>0</v>
      </c>
      <c r="Y1720" s="1">
        <v>0</v>
      </c>
      <c r="Z1720" s="1" t="s">
        <v>2635</v>
      </c>
      <c r="AA1720" s="1" t="s">
        <v>2807</v>
      </c>
      <c r="AB1720" s="275">
        <v>44651</v>
      </c>
      <c r="AC1720" s="1">
        <v>1</v>
      </c>
      <c r="AD1720" s="1" t="s">
        <v>2623</v>
      </c>
      <c r="AE1720" s="1">
        <v>1</v>
      </c>
      <c r="AF1720" s="1">
        <v>30</v>
      </c>
      <c r="AG1720" s="1">
        <v>0</v>
      </c>
      <c r="AN1720" s="1">
        <v>1</v>
      </c>
      <c r="AO1720" s="1">
        <v>1</v>
      </c>
      <c r="AR1720" s="276">
        <v>622641</v>
      </c>
      <c r="AS1720" s="1" t="s">
        <v>2677</v>
      </c>
      <c r="AT1720" s="1">
        <v>0</v>
      </c>
      <c r="AU1720" s="1">
        <v>0</v>
      </c>
      <c r="AV1720" s="1" t="s">
        <v>2625</v>
      </c>
      <c r="AW1720" s="1" t="s">
        <v>2626</v>
      </c>
      <c r="AX1720" s="1">
        <v>5</v>
      </c>
      <c r="BC1720" s="1">
        <v>1</v>
      </c>
      <c r="BD1720" s="1">
        <v>7</v>
      </c>
      <c r="BE1720" s="1">
        <v>2</v>
      </c>
      <c r="BF1720" s="296">
        <v>4358449</v>
      </c>
    </row>
    <row r="1721" spans="1:58" x14ac:dyDescent="0.3">
      <c r="A1721" s="273">
        <f t="shared" si="75"/>
        <v>56476487.700187489</v>
      </c>
      <c r="B1721" s="1" t="s">
        <v>2621</v>
      </c>
      <c r="C1721" s="274">
        <v>42642022</v>
      </c>
      <c r="D1721" s="1">
        <v>141105</v>
      </c>
      <c r="E1721" s="1">
        <v>4</v>
      </c>
      <c r="F1721" s="1" t="s">
        <v>2746</v>
      </c>
      <c r="G1721" s="275">
        <v>43207</v>
      </c>
      <c r="H1721" s="275">
        <v>46295</v>
      </c>
      <c r="I1721" s="1">
        <v>0</v>
      </c>
      <c r="J1721" s="1">
        <v>1</v>
      </c>
      <c r="K1721" s="1">
        <v>41</v>
      </c>
      <c r="L1721" s="1">
        <v>30</v>
      </c>
      <c r="M1721" s="1">
        <v>2</v>
      </c>
      <c r="N1721" s="1">
        <v>12</v>
      </c>
      <c r="O1721" s="1">
        <v>12.68</v>
      </c>
      <c r="P1721" s="1">
        <v>107496508</v>
      </c>
      <c r="Q1721" s="1">
        <v>1136338</v>
      </c>
      <c r="R1721" s="1">
        <v>69116223</v>
      </c>
      <c r="S1721" s="1">
        <v>0</v>
      </c>
      <c r="T1721" s="1">
        <v>0</v>
      </c>
      <c r="U1721" s="1">
        <v>236485894.28</v>
      </c>
      <c r="V1721" s="1">
        <v>43585</v>
      </c>
      <c r="W1721" s="1">
        <v>0</v>
      </c>
      <c r="X1721" s="1">
        <v>0</v>
      </c>
      <c r="Y1721" s="1">
        <v>0</v>
      </c>
      <c r="Z1721" s="1" t="s">
        <v>5639</v>
      </c>
      <c r="AA1721" s="1" t="s">
        <v>4054</v>
      </c>
      <c r="AB1721" s="275">
        <v>44651</v>
      </c>
      <c r="AC1721" s="1">
        <v>2</v>
      </c>
      <c r="AD1721" s="1" t="s">
        <v>2623</v>
      </c>
      <c r="AE1721" s="1">
        <v>1</v>
      </c>
      <c r="AF1721" s="1">
        <v>30</v>
      </c>
      <c r="AG1721" s="1">
        <v>0</v>
      </c>
      <c r="AN1721" s="1">
        <v>1</v>
      </c>
      <c r="AO1721" s="1">
        <v>1</v>
      </c>
      <c r="AR1721" s="276">
        <v>2148517.7599999998</v>
      </c>
      <c r="AS1721" s="1" t="s">
        <v>2655</v>
      </c>
      <c r="AT1721" s="1">
        <v>0</v>
      </c>
      <c r="AU1721" s="1">
        <v>0</v>
      </c>
      <c r="AV1721" s="1" t="s">
        <v>2625</v>
      </c>
      <c r="AW1721" s="1" t="s">
        <v>2626</v>
      </c>
      <c r="AX1721" s="1">
        <v>5</v>
      </c>
      <c r="BC1721" s="1">
        <v>1</v>
      </c>
      <c r="BD1721" s="1">
        <v>7</v>
      </c>
      <c r="BE1721" s="1">
        <v>2</v>
      </c>
      <c r="BF1721" s="296">
        <v>10491217.539812516</v>
      </c>
    </row>
    <row r="1722" spans="1:58" x14ac:dyDescent="0.3">
      <c r="A1722" s="273">
        <f t="shared" si="75"/>
        <v>16863724.285580784</v>
      </c>
      <c r="B1722" s="1" t="s">
        <v>2621</v>
      </c>
      <c r="C1722" s="274">
        <v>42642022</v>
      </c>
      <c r="D1722" s="1">
        <v>141205</v>
      </c>
      <c r="E1722" s="1">
        <v>4</v>
      </c>
      <c r="F1722" s="1" t="s">
        <v>2742</v>
      </c>
      <c r="G1722" s="275">
        <v>43209</v>
      </c>
      <c r="H1722" s="275">
        <v>45596</v>
      </c>
      <c r="I1722" s="1">
        <v>0</v>
      </c>
      <c r="J1722" s="1">
        <v>1</v>
      </c>
      <c r="K1722" s="1">
        <v>39</v>
      </c>
      <c r="L1722" s="1">
        <v>30</v>
      </c>
      <c r="M1722" s="1">
        <v>2</v>
      </c>
      <c r="N1722" s="1">
        <v>12.6</v>
      </c>
      <c r="O1722" s="1">
        <v>13.35</v>
      </c>
      <c r="P1722" s="1">
        <v>41897970</v>
      </c>
      <c r="Q1722" s="1">
        <v>629308</v>
      </c>
      <c r="R1722" s="1">
        <v>20637934</v>
      </c>
      <c r="S1722" s="1">
        <v>0</v>
      </c>
      <c r="T1722" s="1">
        <v>0</v>
      </c>
      <c r="U1722" s="1">
        <v>70614105.719999999</v>
      </c>
      <c r="V1722" s="1">
        <v>43585</v>
      </c>
      <c r="W1722" s="1">
        <v>0</v>
      </c>
      <c r="X1722" s="1">
        <v>0</v>
      </c>
      <c r="Y1722" s="1">
        <v>0</v>
      </c>
      <c r="Z1722" s="1" t="s">
        <v>5658</v>
      </c>
      <c r="AA1722" s="1" t="s">
        <v>2807</v>
      </c>
      <c r="AB1722" s="275">
        <v>44651</v>
      </c>
      <c r="AC1722" s="1">
        <v>2</v>
      </c>
      <c r="AD1722" s="1" t="s">
        <v>2623</v>
      </c>
      <c r="AE1722" s="1">
        <v>1</v>
      </c>
      <c r="AF1722" s="1">
        <v>30</v>
      </c>
      <c r="AG1722" s="1">
        <v>0</v>
      </c>
      <c r="AN1722" s="1">
        <v>1</v>
      </c>
      <c r="AO1722" s="1">
        <v>1</v>
      </c>
      <c r="AR1722" s="276">
        <v>641557.99</v>
      </c>
      <c r="AS1722" s="1" t="s">
        <v>2624</v>
      </c>
      <c r="AT1722" s="1">
        <v>0</v>
      </c>
      <c r="AU1722" s="1">
        <v>0</v>
      </c>
      <c r="AX1722" s="1">
        <v>5</v>
      </c>
      <c r="BC1722" s="1">
        <v>1</v>
      </c>
      <c r="BD1722" s="1">
        <v>7</v>
      </c>
      <c r="BE1722" s="1">
        <v>2</v>
      </c>
      <c r="BF1722" s="296">
        <v>3132651.7244192162</v>
      </c>
    </row>
    <row r="1723" spans="1:58" x14ac:dyDescent="0.3">
      <c r="A1723" s="273">
        <f t="shared" si="75"/>
        <v>10472382.884231731</v>
      </c>
      <c r="B1723" s="1" t="s">
        <v>2621</v>
      </c>
      <c r="C1723" s="274">
        <v>42642022</v>
      </c>
      <c r="D1723" s="1">
        <v>144105</v>
      </c>
      <c r="E1723" s="1">
        <v>4</v>
      </c>
      <c r="F1723" s="1" t="s">
        <v>4552</v>
      </c>
      <c r="G1723" s="275">
        <v>44351</v>
      </c>
      <c r="H1723" s="275">
        <v>45838</v>
      </c>
      <c r="I1723" s="1">
        <v>0</v>
      </c>
      <c r="J1723" s="1">
        <v>1</v>
      </c>
      <c r="K1723" s="1">
        <v>9</v>
      </c>
      <c r="L1723" s="1">
        <v>30</v>
      </c>
      <c r="M1723" s="1">
        <v>2</v>
      </c>
      <c r="N1723" s="1">
        <v>11.1</v>
      </c>
      <c r="O1723" s="1">
        <v>11.68</v>
      </c>
      <c r="P1723" s="1">
        <v>15155495</v>
      </c>
      <c r="Q1723" s="1">
        <v>395416</v>
      </c>
      <c r="R1723" s="1">
        <v>12815999</v>
      </c>
      <c r="S1723" s="1">
        <v>0</v>
      </c>
      <c r="T1723" s="1">
        <v>0</v>
      </c>
      <c r="U1723" s="1">
        <v>0</v>
      </c>
      <c r="W1723" s="1">
        <v>0</v>
      </c>
      <c r="X1723" s="1">
        <v>0</v>
      </c>
      <c r="Y1723" s="1">
        <v>0</v>
      </c>
      <c r="AB1723" s="275">
        <v>44651</v>
      </c>
      <c r="AC1723" s="1">
        <v>1</v>
      </c>
      <c r="AD1723" s="1" t="s">
        <v>2623</v>
      </c>
      <c r="AE1723" s="1">
        <v>1</v>
      </c>
      <c r="AF1723" s="1">
        <v>30</v>
      </c>
      <c r="AG1723" s="1">
        <v>0</v>
      </c>
      <c r="AN1723" s="1">
        <v>1</v>
      </c>
      <c r="AO1723" s="1">
        <v>1</v>
      </c>
      <c r="AP1723" s="275"/>
      <c r="AR1723" s="276">
        <v>398263.38</v>
      </c>
      <c r="AS1723" s="1" t="s">
        <v>2624</v>
      </c>
      <c r="AT1723" s="1">
        <v>0</v>
      </c>
      <c r="AU1723" s="1">
        <v>0</v>
      </c>
      <c r="AV1723" s="1" t="s">
        <v>2625</v>
      </c>
      <c r="AW1723" s="1" t="s">
        <v>2626</v>
      </c>
      <c r="AX1723" s="1">
        <v>5</v>
      </c>
      <c r="BC1723" s="1">
        <v>1</v>
      </c>
      <c r="BD1723" s="1">
        <v>7</v>
      </c>
      <c r="BE1723" s="1">
        <v>2</v>
      </c>
      <c r="BF1723" s="296">
        <v>1945352.7357682677</v>
      </c>
    </row>
    <row r="1724" spans="1:58" x14ac:dyDescent="0.3">
      <c r="A1724" s="273">
        <f t="shared" si="75"/>
        <v>940012.79334486136</v>
      </c>
      <c r="B1724" s="1" t="s">
        <v>2621</v>
      </c>
      <c r="C1724" s="274">
        <v>42644890</v>
      </c>
      <c r="D1724" s="1">
        <v>144105</v>
      </c>
      <c r="E1724" s="1">
        <v>4</v>
      </c>
      <c r="F1724" s="1" t="s">
        <v>4211</v>
      </c>
      <c r="G1724" s="275">
        <v>44103</v>
      </c>
      <c r="H1724" s="275">
        <v>45016</v>
      </c>
      <c r="I1724" s="1">
        <v>0</v>
      </c>
      <c r="J1724" s="1">
        <v>1</v>
      </c>
      <c r="K1724" s="1">
        <v>21</v>
      </c>
      <c r="L1724" s="1">
        <v>30</v>
      </c>
      <c r="M1724" s="1">
        <v>2</v>
      </c>
      <c r="N1724" s="1">
        <v>9.91</v>
      </c>
      <c r="O1724" s="1">
        <v>10.37</v>
      </c>
      <c r="P1724" s="1">
        <v>12528788</v>
      </c>
      <c r="Q1724" s="1">
        <v>308705</v>
      </c>
      <c r="R1724" s="1">
        <v>5382056</v>
      </c>
      <c r="S1724" s="1">
        <v>0</v>
      </c>
      <c r="T1724" s="1">
        <v>0</v>
      </c>
      <c r="U1724" s="1">
        <v>0</v>
      </c>
      <c r="W1724" s="1">
        <v>0</v>
      </c>
      <c r="X1724" s="1">
        <v>0</v>
      </c>
      <c r="Y1724" s="1">
        <v>0</v>
      </c>
      <c r="Z1724" s="1" t="s">
        <v>2635</v>
      </c>
      <c r="AA1724" s="1" t="s">
        <v>3609</v>
      </c>
      <c r="AB1724" s="275">
        <v>44651</v>
      </c>
      <c r="AC1724" s="1">
        <v>1</v>
      </c>
      <c r="AD1724" s="1" t="s">
        <v>2623</v>
      </c>
      <c r="AE1724" s="1">
        <v>1</v>
      </c>
      <c r="AF1724" s="1">
        <v>30</v>
      </c>
      <c r="AG1724" s="1">
        <v>0</v>
      </c>
      <c r="AN1724" s="1">
        <v>1</v>
      </c>
      <c r="AO1724" s="1">
        <v>1</v>
      </c>
      <c r="AR1724" s="276">
        <v>555266.24</v>
      </c>
      <c r="AS1724" s="1" t="s">
        <v>2624</v>
      </c>
      <c r="AT1724" s="1">
        <v>0</v>
      </c>
      <c r="AU1724" s="1">
        <v>0</v>
      </c>
      <c r="AV1724" s="1" t="s">
        <v>2625</v>
      </c>
      <c r="AW1724" s="1" t="s">
        <v>2626</v>
      </c>
      <c r="AX1724" s="1">
        <v>5</v>
      </c>
      <c r="BC1724" s="1">
        <v>1</v>
      </c>
      <c r="BD1724" s="1">
        <v>7</v>
      </c>
      <c r="BE1724" s="1">
        <v>2</v>
      </c>
      <c r="BF1724" s="296">
        <v>3886776.9666551384</v>
      </c>
    </row>
    <row r="1725" spans="1:58" x14ac:dyDescent="0.3">
      <c r="A1725" s="273">
        <f t="shared" si="75"/>
        <v>528119.2066551391</v>
      </c>
      <c r="B1725" s="1" t="s">
        <v>2621</v>
      </c>
      <c r="C1725" s="274">
        <v>42644890</v>
      </c>
      <c r="D1725" s="1">
        <v>144205</v>
      </c>
      <c r="E1725" s="1">
        <v>4</v>
      </c>
      <c r="F1725" s="1" t="s">
        <v>3264</v>
      </c>
      <c r="G1725" s="275">
        <v>43904</v>
      </c>
      <c r="H1725" s="275">
        <v>45322</v>
      </c>
      <c r="I1725" s="1">
        <v>0</v>
      </c>
      <c r="J1725" s="1">
        <v>1</v>
      </c>
      <c r="K1725" s="1">
        <v>22</v>
      </c>
      <c r="L1725" s="1">
        <v>30</v>
      </c>
      <c r="M1725" s="1">
        <v>2</v>
      </c>
      <c r="N1725" s="1">
        <v>18</v>
      </c>
      <c r="O1725" s="1">
        <v>19.559999999999999</v>
      </c>
      <c r="P1725" s="1">
        <v>4000000</v>
      </c>
      <c r="Q1725" s="1">
        <v>167000</v>
      </c>
      <c r="R1725" s="1">
        <v>3023647</v>
      </c>
      <c r="S1725" s="1">
        <v>0</v>
      </c>
      <c r="T1725" s="1">
        <v>0</v>
      </c>
      <c r="U1725" s="1">
        <v>0</v>
      </c>
      <c r="W1725" s="1">
        <v>0</v>
      </c>
      <c r="X1725" s="1">
        <v>0</v>
      </c>
      <c r="Y1725" s="1">
        <v>0</v>
      </c>
      <c r="AB1725" s="275">
        <v>44651</v>
      </c>
      <c r="AC1725" s="1">
        <v>1</v>
      </c>
      <c r="AD1725" s="1" t="s">
        <v>2623</v>
      </c>
      <c r="AE1725" s="1">
        <v>1</v>
      </c>
      <c r="AF1725" s="1">
        <v>30</v>
      </c>
      <c r="AG1725" s="1">
        <v>0</v>
      </c>
      <c r="AN1725" s="1">
        <v>1</v>
      </c>
      <c r="AO1725" s="1">
        <v>1</v>
      </c>
      <c r="AR1725" s="276">
        <v>311930.76</v>
      </c>
      <c r="AS1725" s="1" t="s">
        <v>2657</v>
      </c>
      <c r="AT1725" s="1">
        <v>0</v>
      </c>
      <c r="AU1725" s="1">
        <v>0</v>
      </c>
      <c r="AX1725" s="1">
        <v>5</v>
      </c>
      <c r="BC1725" s="1">
        <v>1</v>
      </c>
      <c r="BD1725" s="1">
        <v>7</v>
      </c>
      <c r="BE1725" s="1">
        <v>2</v>
      </c>
      <c r="BF1725" s="296">
        <v>2183597.0333448611</v>
      </c>
    </row>
    <row r="1726" spans="1:58" x14ac:dyDescent="0.3">
      <c r="A1726" s="273">
        <f t="shared" si="75"/>
        <v>2983226.550712347</v>
      </c>
      <c r="B1726" s="1" t="s">
        <v>2621</v>
      </c>
      <c r="C1726" s="274">
        <v>42724469</v>
      </c>
      <c r="D1726" s="1">
        <v>144205</v>
      </c>
      <c r="E1726" s="1">
        <v>4</v>
      </c>
      <c r="F1726" s="1" t="s">
        <v>3342</v>
      </c>
      <c r="G1726" s="275">
        <v>43859</v>
      </c>
      <c r="H1726" s="275">
        <v>45747</v>
      </c>
      <c r="I1726" s="1">
        <v>0</v>
      </c>
      <c r="J1726" s="1">
        <v>1</v>
      </c>
      <c r="K1726" s="1">
        <v>25</v>
      </c>
      <c r="L1726" s="1">
        <v>30</v>
      </c>
      <c r="M1726" s="1">
        <v>2</v>
      </c>
      <c r="N1726" s="1">
        <v>18</v>
      </c>
      <c r="O1726" s="1">
        <v>19.559999999999999</v>
      </c>
      <c r="P1726" s="1">
        <v>5000000</v>
      </c>
      <c r="Q1726" s="1">
        <v>181000</v>
      </c>
      <c r="R1726" s="1">
        <v>4776866</v>
      </c>
      <c r="S1726" s="1">
        <v>0</v>
      </c>
      <c r="T1726" s="1">
        <v>0</v>
      </c>
      <c r="U1726" s="1">
        <v>0</v>
      </c>
      <c r="W1726" s="1">
        <v>0</v>
      </c>
      <c r="X1726" s="1">
        <v>0</v>
      </c>
      <c r="Y1726" s="1">
        <v>0</v>
      </c>
      <c r="AB1726" s="275">
        <v>44651</v>
      </c>
      <c r="AC1726" s="1">
        <v>1</v>
      </c>
      <c r="AD1726" s="1" t="s">
        <v>2623</v>
      </c>
      <c r="AE1726" s="1">
        <v>1</v>
      </c>
      <c r="AF1726" s="1">
        <v>30</v>
      </c>
      <c r="AG1726" s="1">
        <v>0</v>
      </c>
      <c r="AN1726" s="1">
        <v>1</v>
      </c>
      <c r="AO1726" s="1">
        <v>1</v>
      </c>
      <c r="AR1726" s="276">
        <v>352684.18</v>
      </c>
      <c r="AS1726" s="1" t="s">
        <v>2657</v>
      </c>
      <c r="AT1726" s="1">
        <v>0</v>
      </c>
      <c r="AU1726" s="1">
        <v>0</v>
      </c>
      <c r="AX1726" s="1">
        <v>5</v>
      </c>
      <c r="BC1726" s="1">
        <v>1</v>
      </c>
      <c r="BD1726" s="1">
        <v>7</v>
      </c>
      <c r="BE1726" s="1">
        <v>2</v>
      </c>
      <c r="BF1726" s="296">
        <v>1440955.2692876533</v>
      </c>
    </row>
    <row r="1727" spans="1:58" x14ac:dyDescent="0.3">
      <c r="A1727" s="273">
        <f t="shared" si="75"/>
        <v>4261534.2303639781</v>
      </c>
      <c r="B1727" s="1" t="s">
        <v>2621</v>
      </c>
      <c r="C1727" s="274">
        <v>42724469</v>
      </c>
      <c r="D1727" s="1">
        <v>144205</v>
      </c>
      <c r="E1727" s="1">
        <v>4</v>
      </c>
      <c r="F1727" s="1" t="s">
        <v>4126</v>
      </c>
      <c r="G1727" s="275">
        <v>44438</v>
      </c>
      <c r="H1727" s="275">
        <v>45535</v>
      </c>
      <c r="I1727" s="1">
        <v>0</v>
      </c>
      <c r="J1727" s="1">
        <v>1</v>
      </c>
      <c r="K1727" s="1">
        <v>7</v>
      </c>
      <c r="L1727" s="1">
        <v>30</v>
      </c>
      <c r="M1727" s="1">
        <v>2</v>
      </c>
      <c r="N1727" s="1">
        <v>10.199999999999999</v>
      </c>
      <c r="O1727" s="1">
        <v>10.69</v>
      </c>
      <c r="P1727" s="1">
        <v>8226334</v>
      </c>
      <c r="Q1727" s="1">
        <v>267776</v>
      </c>
      <c r="R1727" s="1">
        <v>6823978</v>
      </c>
      <c r="S1727" s="1">
        <v>0</v>
      </c>
      <c r="T1727" s="1">
        <v>0</v>
      </c>
      <c r="U1727" s="1">
        <v>0</v>
      </c>
      <c r="W1727" s="1">
        <v>0</v>
      </c>
      <c r="X1727" s="1">
        <v>0</v>
      </c>
      <c r="Y1727" s="1">
        <v>0</v>
      </c>
      <c r="AB1727" s="275">
        <v>44651</v>
      </c>
      <c r="AC1727" s="1">
        <v>1</v>
      </c>
      <c r="AD1727" s="1" t="s">
        <v>2623</v>
      </c>
      <c r="AE1727" s="1">
        <v>1</v>
      </c>
      <c r="AF1727" s="1">
        <v>30</v>
      </c>
      <c r="AG1727" s="1">
        <v>0</v>
      </c>
      <c r="AN1727" s="1">
        <v>1</v>
      </c>
      <c r="AO1727" s="1">
        <v>1</v>
      </c>
      <c r="AR1727" s="276">
        <v>503971.32</v>
      </c>
      <c r="AS1727" s="1" t="s">
        <v>2632</v>
      </c>
      <c r="AT1727" s="1">
        <v>0</v>
      </c>
      <c r="AU1727" s="1">
        <v>0</v>
      </c>
      <c r="AX1727" s="1">
        <v>5</v>
      </c>
      <c r="BC1727" s="1">
        <v>1</v>
      </c>
      <c r="BD1727" s="1">
        <v>7</v>
      </c>
      <c r="BE1727" s="1">
        <v>2</v>
      </c>
      <c r="BF1727" s="296">
        <v>2058472.4496360212</v>
      </c>
    </row>
    <row r="1728" spans="1:58" x14ac:dyDescent="0.3">
      <c r="A1728" s="273">
        <f t="shared" si="75"/>
        <v>3116123.8448000676</v>
      </c>
      <c r="B1728" s="1" t="s">
        <v>2621</v>
      </c>
      <c r="C1728" s="274">
        <v>42724469</v>
      </c>
      <c r="D1728" s="1">
        <v>144205</v>
      </c>
      <c r="E1728" s="1">
        <v>4</v>
      </c>
      <c r="F1728" s="1" t="s">
        <v>6156</v>
      </c>
      <c r="G1728" s="275">
        <v>44617</v>
      </c>
      <c r="H1728" s="275">
        <v>45351</v>
      </c>
      <c r="I1728" s="1">
        <v>0</v>
      </c>
      <c r="J1728" s="1">
        <v>1</v>
      </c>
      <c r="K1728" s="1">
        <v>1</v>
      </c>
      <c r="L1728" s="1">
        <v>30</v>
      </c>
      <c r="M1728" s="1">
        <v>2</v>
      </c>
      <c r="N1728" s="1">
        <v>16.5</v>
      </c>
      <c r="O1728" s="1">
        <v>17.8</v>
      </c>
      <c r="P1728" s="1">
        <v>5172420</v>
      </c>
      <c r="Q1728" s="1">
        <v>255508</v>
      </c>
      <c r="R1728" s="1">
        <v>4989792</v>
      </c>
      <c r="S1728" s="1">
        <v>0</v>
      </c>
      <c r="T1728" s="1">
        <v>0</v>
      </c>
      <c r="U1728" s="1">
        <v>0</v>
      </c>
      <c r="W1728" s="1">
        <v>0</v>
      </c>
      <c r="X1728" s="1">
        <v>0</v>
      </c>
      <c r="Y1728" s="1">
        <v>0</v>
      </c>
      <c r="AB1728" s="275">
        <v>44651</v>
      </c>
      <c r="AC1728" s="1">
        <v>1</v>
      </c>
      <c r="AD1728" s="1" t="s">
        <v>2623</v>
      </c>
      <c r="AE1728" s="1">
        <v>1</v>
      </c>
      <c r="AF1728" s="1">
        <v>30</v>
      </c>
      <c r="AG1728" s="1">
        <v>0</v>
      </c>
      <c r="AN1728" s="1">
        <v>1</v>
      </c>
      <c r="AO1728" s="1">
        <v>1</v>
      </c>
      <c r="AR1728" s="276">
        <v>368483.15</v>
      </c>
      <c r="AS1728" s="1" t="s">
        <v>2632</v>
      </c>
      <c r="AT1728" s="1">
        <v>0</v>
      </c>
      <c r="AU1728" s="1">
        <v>0</v>
      </c>
      <c r="AX1728" s="1">
        <v>5</v>
      </c>
      <c r="BC1728" s="1">
        <v>1</v>
      </c>
      <c r="BD1728" s="1">
        <v>7</v>
      </c>
      <c r="BE1728" s="1">
        <v>2</v>
      </c>
      <c r="BF1728" s="296">
        <v>1505185.005199932</v>
      </c>
    </row>
    <row r="1729" spans="1:58" x14ac:dyDescent="0.3">
      <c r="A1729" s="273">
        <f t="shared" si="75"/>
        <v>1896990.3741236061</v>
      </c>
      <c r="B1729" s="1" t="s">
        <v>2621</v>
      </c>
      <c r="C1729" s="274">
        <v>42724469</v>
      </c>
      <c r="D1729" s="1">
        <v>144205</v>
      </c>
      <c r="E1729" s="1">
        <v>4</v>
      </c>
      <c r="F1729" s="1" t="s">
        <v>6256</v>
      </c>
      <c r="G1729" s="275">
        <v>44572</v>
      </c>
      <c r="H1729" s="275">
        <v>44742</v>
      </c>
      <c r="I1729" s="1">
        <v>0</v>
      </c>
      <c r="J1729" s="1">
        <v>1</v>
      </c>
      <c r="K1729" s="1">
        <v>0</v>
      </c>
      <c r="L1729" s="1">
        <v>150</v>
      </c>
      <c r="M1729" s="1">
        <v>2</v>
      </c>
      <c r="N1729" s="1">
        <v>19.5</v>
      </c>
      <c r="O1729" s="1">
        <v>20.62</v>
      </c>
      <c r="P1729" s="1">
        <v>3037698</v>
      </c>
      <c r="Q1729" s="1">
        <v>3289678</v>
      </c>
      <c r="R1729" s="1">
        <v>3037698</v>
      </c>
      <c r="S1729" s="1">
        <v>98749</v>
      </c>
      <c r="T1729" s="1">
        <v>0</v>
      </c>
      <c r="U1729" s="1">
        <v>0</v>
      </c>
      <c r="W1729" s="1">
        <v>0</v>
      </c>
      <c r="X1729" s="1">
        <v>0</v>
      </c>
      <c r="Y1729" s="1">
        <v>0</v>
      </c>
      <c r="AB1729" s="275">
        <v>44572</v>
      </c>
      <c r="AC1729" s="1">
        <v>1</v>
      </c>
      <c r="AD1729" s="1" t="s">
        <v>2623</v>
      </c>
      <c r="AE1729" s="1">
        <v>1</v>
      </c>
      <c r="AF1729" s="1">
        <v>150</v>
      </c>
      <c r="AG1729" s="1">
        <v>0</v>
      </c>
      <c r="AN1729" s="1">
        <v>1</v>
      </c>
      <c r="AO1729" s="1">
        <v>1</v>
      </c>
      <c r="AP1729" s="275"/>
      <c r="AR1729" s="276">
        <v>224377.35</v>
      </c>
      <c r="AS1729" s="1" t="s">
        <v>2632</v>
      </c>
      <c r="AT1729" s="1">
        <v>0</v>
      </c>
      <c r="AU1729" s="1">
        <v>0</v>
      </c>
      <c r="AX1729" s="1">
        <v>5</v>
      </c>
      <c r="BC1729" s="1">
        <v>1</v>
      </c>
      <c r="BD1729" s="1">
        <v>7</v>
      </c>
      <c r="BE1729" s="1">
        <v>2</v>
      </c>
      <c r="BF1729" s="296">
        <v>916330.27587639377</v>
      </c>
    </row>
    <row r="1730" spans="1:58" x14ac:dyDescent="0.3">
      <c r="A1730" s="273">
        <f t="shared" ref="A1730:A1793" si="76">IF(+R1730-AR1730-BF1730&gt;0,R1730-AR1730-BF1730,0)</f>
        <v>0</v>
      </c>
      <c r="B1730" s="1" t="s">
        <v>2621</v>
      </c>
      <c r="C1730" s="274">
        <v>42848242</v>
      </c>
      <c r="D1730" s="1">
        <v>144205</v>
      </c>
      <c r="E1730" s="1">
        <v>4</v>
      </c>
      <c r="F1730" s="1" t="s">
        <v>5884</v>
      </c>
      <c r="G1730" s="275">
        <v>44572</v>
      </c>
      <c r="H1730" s="275">
        <v>45322</v>
      </c>
      <c r="I1730" s="1">
        <v>1</v>
      </c>
      <c r="J1730" s="1">
        <v>1</v>
      </c>
      <c r="K1730" s="1">
        <v>1</v>
      </c>
      <c r="L1730" s="1">
        <v>30</v>
      </c>
      <c r="M1730" s="1">
        <v>2</v>
      </c>
      <c r="N1730" s="1">
        <v>17.690000000000001</v>
      </c>
      <c r="O1730" s="1">
        <v>19.2</v>
      </c>
      <c r="P1730" s="1">
        <v>108500</v>
      </c>
      <c r="Q1730" s="1">
        <v>5422</v>
      </c>
      <c r="R1730" s="1">
        <v>104714</v>
      </c>
      <c r="S1730" s="1">
        <v>1545</v>
      </c>
      <c r="T1730" s="1">
        <v>0</v>
      </c>
      <c r="U1730" s="1">
        <v>0</v>
      </c>
      <c r="W1730" s="1">
        <v>0</v>
      </c>
      <c r="X1730" s="1">
        <v>0</v>
      </c>
      <c r="Y1730" s="1">
        <v>0</v>
      </c>
      <c r="AB1730" s="275">
        <v>44624</v>
      </c>
      <c r="AC1730" s="1">
        <v>1</v>
      </c>
      <c r="AD1730" s="1" t="s">
        <v>2623</v>
      </c>
      <c r="AE1730" s="1">
        <v>1</v>
      </c>
      <c r="AF1730" s="1">
        <v>30</v>
      </c>
      <c r="AG1730" s="1">
        <v>3842</v>
      </c>
      <c r="AN1730" s="1">
        <v>1</v>
      </c>
      <c r="AO1730" s="1">
        <v>1</v>
      </c>
      <c r="AR1730" s="276">
        <v>217347.01</v>
      </c>
      <c r="AS1730" s="1" t="s">
        <v>2657</v>
      </c>
      <c r="AT1730" s="1">
        <v>0</v>
      </c>
      <c r="AU1730" s="1">
        <v>0</v>
      </c>
      <c r="AX1730" s="1">
        <v>5</v>
      </c>
      <c r="BC1730" s="1">
        <v>1</v>
      </c>
      <c r="BD1730" s="1">
        <v>7</v>
      </c>
      <c r="BE1730" s="1">
        <v>2</v>
      </c>
      <c r="BF1730" s="296">
        <v>1764824.1404586476</v>
      </c>
    </row>
    <row r="1731" spans="1:58" x14ac:dyDescent="0.3">
      <c r="A1731" s="273">
        <f t="shared" si="76"/>
        <v>0</v>
      </c>
      <c r="B1731" s="1" t="s">
        <v>2621</v>
      </c>
      <c r="C1731" s="274">
        <v>42848242</v>
      </c>
      <c r="D1731" s="1">
        <v>144205</v>
      </c>
      <c r="E1731" s="1">
        <v>4</v>
      </c>
      <c r="F1731" s="1" t="s">
        <v>5245</v>
      </c>
      <c r="G1731" s="275">
        <v>44542</v>
      </c>
      <c r="H1731" s="275">
        <v>45291</v>
      </c>
      <c r="I1731" s="1">
        <v>1</v>
      </c>
      <c r="J1731" s="1">
        <v>1</v>
      </c>
      <c r="K1731" s="1">
        <v>2</v>
      </c>
      <c r="L1731" s="1">
        <v>30</v>
      </c>
      <c r="M1731" s="1">
        <v>2</v>
      </c>
      <c r="N1731" s="1">
        <v>17.690000000000001</v>
      </c>
      <c r="O1731" s="1">
        <v>19.2</v>
      </c>
      <c r="P1731" s="1">
        <v>620970</v>
      </c>
      <c r="Q1731" s="1">
        <v>31032</v>
      </c>
      <c r="R1731" s="1">
        <v>577315</v>
      </c>
      <c r="S1731" s="1">
        <v>8515</v>
      </c>
      <c r="T1731" s="1">
        <v>0</v>
      </c>
      <c r="U1731" s="1">
        <v>0</v>
      </c>
      <c r="W1731" s="1">
        <v>0</v>
      </c>
      <c r="X1731" s="1">
        <v>0</v>
      </c>
      <c r="Y1731" s="1">
        <v>0</v>
      </c>
      <c r="AB1731" s="275">
        <v>44624</v>
      </c>
      <c r="AC1731" s="1">
        <v>1</v>
      </c>
      <c r="AD1731" s="1" t="s">
        <v>2623</v>
      </c>
      <c r="AE1731" s="1">
        <v>1</v>
      </c>
      <c r="AF1731" s="1">
        <v>30</v>
      </c>
      <c r="AG1731" s="1">
        <v>22323</v>
      </c>
      <c r="AN1731" s="1">
        <v>1</v>
      </c>
      <c r="AO1731" s="1">
        <v>1</v>
      </c>
      <c r="AR1731" s="276">
        <v>1197857.03</v>
      </c>
      <c r="AS1731" s="1" t="s">
        <v>2657</v>
      </c>
      <c r="AT1731" s="1">
        <v>0</v>
      </c>
      <c r="AU1731" s="1">
        <v>0</v>
      </c>
      <c r="AX1731" s="1">
        <v>5</v>
      </c>
      <c r="BC1731" s="1">
        <v>1</v>
      </c>
      <c r="BD1731" s="1">
        <v>7</v>
      </c>
      <c r="BE1731" s="1">
        <v>2</v>
      </c>
      <c r="BF1731" s="296">
        <v>9729925.784984665</v>
      </c>
    </row>
    <row r="1732" spans="1:58" x14ac:dyDescent="0.3">
      <c r="A1732" s="273">
        <f t="shared" si="76"/>
        <v>0</v>
      </c>
      <c r="B1732" s="1" t="s">
        <v>2621</v>
      </c>
      <c r="C1732" s="274">
        <v>42848242</v>
      </c>
      <c r="D1732" s="1">
        <v>144205</v>
      </c>
      <c r="E1732" s="1">
        <v>4</v>
      </c>
      <c r="F1732" s="1" t="s">
        <v>5246</v>
      </c>
      <c r="G1732" s="275">
        <v>44542</v>
      </c>
      <c r="H1732" s="275">
        <v>45291</v>
      </c>
      <c r="I1732" s="1">
        <v>1</v>
      </c>
      <c r="J1732" s="1">
        <v>1</v>
      </c>
      <c r="K1732" s="1">
        <v>2</v>
      </c>
      <c r="L1732" s="1">
        <v>30</v>
      </c>
      <c r="M1732" s="1">
        <v>2</v>
      </c>
      <c r="N1732" s="1">
        <v>17.690000000000001</v>
      </c>
      <c r="O1732" s="1">
        <v>19.2</v>
      </c>
      <c r="P1732" s="1">
        <v>180000</v>
      </c>
      <c r="Q1732" s="1">
        <v>8995</v>
      </c>
      <c r="R1732" s="1">
        <v>167345</v>
      </c>
      <c r="S1732" s="1">
        <v>2469</v>
      </c>
      <c r="T1732" s="1">
        <v>0</v>
      </c>
      <c r="U1732" s="1">
        <v>0</v>
      </c>
      <c r="V1732" s="275"/>
      <c r="W1732" s="1">
        <v>0</v>
      </c>
      <c r="X1732" s="1">
        <v>0</v>
      </c>
      <c r="Y1732" s="1">
        <v>0</v>
      </c>
      <c r="AB1732" s="275">
        <v>44624</v>
      </c>
      <c r="AC1732" s="1">
        <v>1</v>
      </c>
      <c r="AD1732" s="1" t="s">
        <v>2623</v>
      </c>
      <c r="AE1732" s="1">
        <v>1</v>
      </c>
      <c r="AF1732" s="1">
        <v>30</v>
      </c>
      <c r="AG1732" s="1">
        <v>6470</v>
      </c>
      <c r="AN1732" s="1">
        <v>1</v>
      </c>
      <c r="AO1732" s="1">
        <v>1</v>
      </c>
      <c r="AR1732" s="276">
        <v>347303.2</v>
      </c>
      <c r="AS1732" s="1" t="s">
        <v>2657</v>
      </c>
      <c r="AT1732" s="1">
        <v>0</v>
      </c>
      <c r="AU1732" s="1">
        <v>0</v>
      </c>
      <c r="AX1732" s="1">
        <v>5</v>
      </c>
      <c r="BC1732" s="1">
        <v>1</v>
      </c>
      <c r="BD1732" s="1">
        <v>7</v>
      </c>
      <c r="BE1732" s="1">
        <v>2</v>
      </c>
      <c r="BF1732" s="296">
        <v>2820391.6934225834</v>
      </c>
    </row>
    <row r="1733" spans="1:58" x14ac:dyDescent="0.3">
      <c r="A1733" s="273">
        <f t="shared" si="76"/>
        <v>0</v>
      </c>
      <c r="B1733" s="1" t="s">
        <v>2621</v>
      </c>
      <c r="C1733" s="274">
        <v>42848242</v>
      </c>
      <c r="D1733" s="1">
        <v>144205</v>
      </c>
      <c r="E1733" s="1">
        <v>4</v>
      </c>
      <c r="F1733" s="1" t="s">
        <v>6159</v>
      </c>
      <c r="G1733" s="275">
        <v>44617</v>
      </c>
      <c r="H1733" s="275">
        <v>45351</v>
      </c>
      <c r="I1733" s="1">
        <v>1</v>
      </c>
      <c r="J1733" s="1">
        <v>1</v>
      </c>
      <c r="K1733" s="1">
        <v>0</v>
      </c>
      <c r="L1733" s="1">
        <v>30</v>
      </c>
      <c r="M1733" s="1">
        <v>2</v>
      </c>
      <c r="N1733" s="1">
        <v>17.690000000000001</v>
      </c>
      <c r="O1733" s="1">
        <v>19.2</v>
      </c>
      <c r="P1733" s="1">
        <v>58338</v>
      </c>
      <c r="Q1733" s="1">
        <v>2916</v>
      </c>
      <c r="R1733" s="1">
        <v>58338</v>
      </c>
      <c r="S1733" s="1">
        <v>1003</v>
      </c>
      <c r="T1733" s="1">
        <v>0</v>
      </c>
      <c r="U1733" s="1">
        <v>0</v>
      </c>
      <c r="W1733" s="1">
        <v>0</v>
      </c>
      <c r="X1733" s="1">
        <v>0</v>
      </c>
      <c r="Y1733" s="1">
        <v>0</v>
      </c>
      <c r="AB1733" s="275">
        <v>44617</v>
      </c>
      <c r="AC1733" s="1">
        <v>1</v>
      </c>
      <c r="AD1733" s="1" t="s">
        <v>2623</v>
      </c>
      <c r="AE1733" s="1">
        <v>1</v>
      </c>
      <c r="AF1733" s="1">
        <v>30</v>
      </c>
      <c r="AG1733" s="1">
        <v>2036</v>
      </c>
      <c r="AN1733" s="1">
        <v>1</v>
      </c>
      <c r="AO1733" s="1">
        <v>1</v>
      </c>
      <c r="AR1733" s="276">
        <v>121104.1</v>
      </c>
      <c r="AS1733" s="1" t="s">
        <v>2657</v>
      </c>
      <c r="AT1733" s="1">
        <v>0</v>
      </c>
      <c r="AU1733" s="1">
        <v>0</v>
      </c>
      <c r="AX1733" s="1">
        <v>5</v>
      </c>
      <c r="BC1733" s="1">
        <v>1</v>
      </c>
      <c r="BD1733" s="1">
        <v>7</v>
      </c>
      <c r="BE1733" s="1">
        <v>2</v>
      </c>
      <c r="BF1733" s="296">
        <v>983214.38113410422</v>
      </c>
    </row>
    <row r="1734" spans="1:58" x14ac:dyDescent="0.3">
      <c r="A1734" s="273">
        <f t="shared" si="76"/>
        <v>1259176.8595316329</v>
      </c>
      <c r="B1734" s="1" t="s">
        <v>2621</v>
      </c>
      <c r="C1734" s="274">
        <v>42849644</v>
      </c>
      <c r="D1734" s="1">
        <v>144105</v>
      </c>
      <c r="E1734" s="1">
        <v>4</v>
      </c>
      <c r="F1734" s="1" t="s">
        <v>2743</v>
      </c>
      <c r="G1734" s="275">
        <v>43418</v>
      </c>
      <c r="H1734" s="275">
        <v>44895</v>
      </c>
      <c r="I1734" s="1">
        <v>1</v>
      </c>
      <c r="J1734" s="1">
        <v>1</v>
      </c>
      <c r="K1734" s="1">
        <v>40</v>
      </c>
      <c r="L1734" s="1">
        <v>30</v>
      </c>
      <c r="M1734" s="1">
        <v>2</v>
      </c>
      <c r="N1734" s="1">
        <v>11.03</v>
      </c>
      <c r="O1734" s="1">
        <v>11.61</v>
      </c>
      <c r="P1734" s="1">
        <v>15104850</v>
      </c>
      <c r="Q1734" s="1">
        <v>237626</v>
      </c>
      <c r="R1734" s="1">
        <v>1825237</v>
      </c>
      <c r="S1734" s="1">
        <v>0</v>
      </c>
      <c r="T1734" s="1">
        <v>0</v>
      </c>
      <c r="U1734" s="1">
        <v>0</v>
      </c>
      <c r="W1734" s="1">
        <v>0</v>
      </c>
      <c r="X1734" s="1">
        <v>0</v>
      </c>
      <c r="Y1734" s="1">
        <v>0</v>
      </c>
      <c r="AB1734" s="275">
        <v>44651</v>
      </c>
      <c r="AC1734" s="1">
        <v>1</v>
      </c>
      <c r="AD1734" s="1" t="s">
        <v>2623</v>
      </c>
      <c r="AE1734" s="1">
        <v>1</v>
      </c>
      <c r="AF1734" s="1">
        <v>30</v>
      </c>
      <c r="AG1734" s="1">
        <v>559</v>
      </c>
      <c r="AN1734" s="1">
        <v>1</v>
      </c>
      <c r="AO1734" s="1">
        <v>1</v>
      </c>
      <c r="AR1734" s="276">
        <v>103821.06</v>
      </c>
      <c r="AS1734" s="1" t="s">
        <v>2632</v>
      </c>
      <c r="AT1734" s="1">
        <v>0</v>
      </c>
      <c r="AU1734" s="1">
        <v>0</v>
      </c>
      <c r="AV1734" s="1" t="s">
        <v>2625</v>
      </c>
      <c r="AW1734" s="1" t="s">
        <v>2626</v>
      </c>
      <c r="AX1734" s="1">
        <v>5</v>
      </c>
      <c r="BC1734" s="1">
        <v>1</v>
      </c>
      <c r="BD1734" s="1">
        <v>7</v>
      </c>
      <c r="BE1734" s="1">
        <v>2</v>
      </c>
      <c r="BF1734" s="296">
        <v>462239.08046836709</v>
      </c>
    </row>
    <row r="1735" spans="1:58" x14ac:dyDescent="0.3">
      <c r="A1735" s="273">
        <f t="shared" si="76"/>
        <v>4026087.1419213526</v>
      </c>
      <c r="B1735" s="1" t="s">
        <v>2621</v>
      </c>
      <c r="C1735" s="274">
        <v>42849644</v>
      </c>
      <c r="D1735" s="1">
        <v>144105</v>
      </c>
      <c r="E1735" s="1">
        <v>4</v>
      </c>
      <c r="F1735" s="1" t="s">
        <v>3044</v>
      </c>
      <c r="G1735" s="275">
        <v>43900</v>
      </c>
      <c r="H1735" s="275">
        <v>45016</v>
      </c>
      <c r="I1735" s="1">
        <v>0</v>
      </c>
      <c r="J1735" s="1">
        <v>1</v>
      </c>
      <c r="K1735" s="1">
        <v>28</v>
      </c>
      <c r="L1735" s="1">
        <v>30</v>
      </c>
      <c r="M1735" s="1">
        <v>2</v>
      </c>
      <c r="N1735" s="1">
        <v>15.6</v>
      </c>
      <c r="O1735" s="1">
        <v>16.760000000000002</v>
      </c>
      <c r="P1735" s="1">
        <v>15154496</v>
      </c>
      <c r="Q1735" s="1">
        <v>362094</v>
      </c>
      <c r="R1735" s="1">
        <v>5835649</v>
      </c>
      <c r="S1735" s="1">
        <v>0</v>
      </c>
      <c r="T1735" s="1">
        <v>0</v>
      </c>
      <c r="U1735" s="1">
        <v>0</v>
      </c>
      <c r="W1735" s="1">
        <v>0</v>
      </c>
      <c r="X1735" s="1">
        <v>0</v>
      </c>
      <c r="Y1735" s="1">
        <v>0</v>
      </c>
      <c r="Z1735" s="1" t="s">
        <v>2635</v>
      </c>
      <c r="AA1735" s="1" t="s">
        <v>2807</v>
      </c>
      <c r="AB1735" s="275">
        <v>44651</v>
      </c>
      <c r="AC1735" s="1">
        <v>1</v>
      </c>
      <c r="AD1735" s="1" t="s">
        <v>2623</v>
      </c>
      <c r="AE1735" s="1">
        <v>1</v>
      </c>
      <c r="AF1735" s="1">
        <v>30</v>
      </c>
      <c r="AG1735" s="1">
        <v>0</v>
      </c>
      <c r="AN1735" s="1">
        <v>1</v>
      </c>
      <c r="AO1735" s="1">
        <v>1</v>
      </c>
      <c r="AR1735" s="276">
        <v>331690.75</v>
      </c>
      <c r="AS1735" s="1" t="s">
        <v>2632</v>
      </c>
      <c r="AT1735" s="1">
        <v>0</v>
      </c>
      <c r="AU1735" s="1">
        <v>0</v>
      </c>
      <c r="AV1735" s="1" t="s">
        <v>2625</v>
      </c>
      <c r="AW1735" s="1" t="s">
        <v>2626</v>
      </c>
      <c r="AX1735" s="1">
        <v>5</v>
      </c>
      <c r="BC1735" s="1">
        <v>1</v>
      </c>
      <c r="BD1735" s="1">
        <v>7</v>
      </c>
      <c r="BE1735" s="1">
        <v>2</v>
      </c>
      <c r="BF1735" s="296">
        <v>1477871.1080786472</v>
      </c>
    </row>
    <row r="1736" spans="1:58" x14ac:dyDescent="0.3">
      <c r="A1736" s="273">
        <f t="shared" si="76"/>
        <v>16611468.180572648</v>
      </c>
      <c r="B1736" s="1" t="s">
        <v>2621</v>
      </c>
      <c r="C1736" s="274">
        <v>42849644</v>
      </c>
      <c r="D1736" s="1">
        <v>144105</v>
      </c>
      <c r="E1736" s="1">
        <v>4</v>
      </c>
      <c r="F1736" s="1" t="s">
        <v>4740</v>
      </c>
      <c r="G1736" s="275">
        <v>44328</v>
      </c>
      <c r="H1736" s="275">
        <v>45443</v>
      </c>
      <c r="I1736" s="1">
        <v>0</v>
      </c>
      <c r="J1736" s="1">
        <v>1</v>
      </c>
      <c r="K1736" s="1">
        <v>12</v>
      </c>
      <c r="L1736" s="1">
        <v>30</v>
      </c>
      <c r="M1736" s="1">
        <v>2</v>
      </c>
      <c r="N1736" s="1">
        <v>9</v>
      </c>
      <c r="O1736" s="1">
        <v>9.3800000000000008</v>
      </c>
      <c r="P1736" s="1">
        <v>32571816</v>
      </c>
      <c r="Q1736" s="1">
        <v>871895</v>
      </c>
      <c r="R1736" s="1">
        <v>24077254</v>
      </c>
      <c r="S1736" s="1">
        <v>0</v>
      </c>
      <c r="T1736" s="1">
        <v>0</v>
      </c>
      <c r="U1736" s="1">
        <v>0</v>
      </c>
      <c r="W1736" s="1">
        <v>0</v>
      </c>
      <c r="X1736" s="1">
        <v>0</v>
      </c>
      <c r="Y1736" s="1">
        <v>0</v>
      </c>
      <c r="Z1736" s="1" t="s">
        <v>2635</v>
      </c>
      <c r="AA1736" s="1" t="s">
        <v>2807</v>
      </c>
      <c r="AB1736" s="275">
        <v>44651</v>
      </c>
      <c r="AC1736" s="1">
        <v>1</v>
      </c>
      <c r="AD1736" s="1" t="s">
        <v>2623</v>
      </c>
      <c r="AE1736" s="1">
        <v>1</v>
      </c>
      <c r="AF1736" s="1">
        <v>30</v>
      </c>
      <c r="AG1736" s="1">
        <v>0</v>
      </c>
      <c r="AN1736" s="1">
        <v>1</v>
      </c>
      <c r="AO1736" s="1">
        <v>1</v>
      </c>
      <c r="AR1736" s="276">
        <v>1368250.13</v>
      </c>
      <c r="AS1736" s="1" t="s">
        <v>2677</v>
      </c>
      <c r="AT1736" s="1">
        <v>0</v>
      </c>
      <c r="AU1736" s="1">
        <v>0</v>
      </c>
      <c r="AV1736" s="1" t="s">
        <v>2625</v>
      </c>
      <c r="AW1736" s="1" t="s">
        <v>2626</v>
      </c>
      <c r="AX1736" s="1">
        <v>5</v>
      </c>
      <c r="BC1736" s="1">
        <v>1</v>
      </c>
      <c r="BD1736" s="1">
        <v>7</v>
      </c>
      <c r="BE1736" s="1">
        <v>2</v>
      </c>
      <c r="BF1736" s="296">
        <v>6097535.6894273534</v>
      </c>
    </row>
    <row r="1737" spans="1:58" x14ac:dyDescent="0.3">
      <c r="A1737" s="273">
        <f t="shared" si="76"/>
        <v>375366.18330131884</v>
      </c>
      <c r="B1737" s="1" t="s">
        <v>2621</v>
      </c>
      <c r="C1737" s="274">
        <v>42849644</v>
      </c>
      <c r="D1737" s="1">
        <v>144205</v>
      </c>
      <c r="E1737" s="1">
        <v>4</v>
      </c>
      <c r="F1737" s="1" t="s">
        <v>4903</v>
      </c>
      <c r="G1737" s="275">
        <v>44499</v>
      </c>
      <c r="H1737" s="275">
        <v>45230</v>
      </c>
      <c r="I1737" s="1">
        <v>0</v>
      </c>
      <c r="J1737" s="1">
        <v>1</v>
      </c>
      <c r="K1737" s="1">
        <v>5</v>
      </c>
      <c r="L1737" s="1">
        <v>30</v>
      </c>
      <c r="M1737" s="1">
        <v>2</v>
      </c>
      <c r="N1737" s="1">
        <v>17.690000000000001</v>
      </c>
      <c r="O1737" s="1">
        <v>19.2</v>
      </c>
      <c r="P1737" s="1">
        <v>663391</v>
      </c>
      <c r="Q1737" s="1">
        <v>33152</v>
      </c>
      <c r="R1737" s="1">
        <v>544126</v>
      </c>
      <c r="S1737" s="1">
        <v>0</v>
      </c>
      <c r="T1737" s="1">
        <v>0</v>
      </c>
      <c r="U1737" s="1">
        <v>0</v>
      </c>
      <c r="W1737" s="1">
        <v>0</v>
      </c>
      <c r="X1737" s="1">
        <v>0</v>
      </c>
      <c r="Y1737" s="1">
        <v>0</v>
      </c>
      <c r="AB1737" s="275">
        <v>44651</v>
      </c>
      <c r="AC1737" s="1">
        <v>1</v>
      </c>
      <c r="AD1737" s="1" t="s">
        <v>2623</v>
      </c>
      <c r="AE1737" s="1">
        <v>1</v>
      </c>
      <c r="AF1737" s="1">
        <v>30</v>
      </c>
      <c r="AG1737" s="1">
        <v>0</v>
      </c>
      <c r="AN1737" s="1">
        <v>1</v>
      </c>
      <c r="AO1737" s="1">
        <v>1</v>
      </c>
      <c r="AR1737" s="276">
        <v>30960.560000000001</v>
      </c>
      <c r="AS1737" s="1" t="s">
        <v>2657</v>
      </c>
      <c r="AT1737" s="1">
        <v>0</v>
      </c>
      <c r="AU1737" s="1">
        <v>0</v>
      </c>
      <c r="AX1737" s="1">
        <v>5</v>
      </c>
      <c r="BC1737" s="1">
        <v>1</v>
      </c>
      <c r="BD1737" s="1">
        <v>7</v>
      </c>
      <c r="BE1737" s="1">
        <v>2</v>
      </c>
      <c r="BF1737" s="296">
        <v>137799.25669868116</v>
      </c>
    </row>
    <row r="1738" spans="1:58" x14ac:dyDescent="0.3">
      <c r="A1738" s="273">
        <f t="shared" si="76"/>
        <v>236659.78313674685</v>
      </c>
      <c r="B1738" s="1" t="s">
        <v>2621</v>
      </c>
      <c r="C1738" s="274">
        <v>42849644</v>
      </c>
      <c r="D1738" s="1">
        <v>144205</v>
      </c>
      <c r="E1738" s="1">
        <v>4</v>
      </c>
      <c r="F1738" s="1" t="s">
        <v>5208</v>
      </c>
      <c r="G1738" s="275">
        <v>44522</v>
      </c>
      <c r="H1738" s="275">
        <v>45260</v>
      </c>
      <c r="I1738" s="1">
        <v>0</v>
      </c>
      <c r="J1738" s="1">
        <v>1</v>
      </c>
      <c r="K1738" s="1">
        <v>4</v>
      </c>
      <c r="L1738" s="1">
        <v>30</v>
      </c>
      <c r="M1738" s="1">
        <v>2</v>
      </c>
      <c r="N1738" s="1">
        <v>17.690000000000001</v>
      </c>
      <c r="O1738" s="1">
        <v>19.2</v>
      </c>
      <c r="P1738" s="1">
        <v>400000</v>
      </c>
      <c r="Q1738" s="1">
        <v>19990</v>
      </c>
      <c r="R1738" s="1">
        <v>342901</v>
      </c>
      <c r="S1738" s="1">
        <v>0</v>
      </c>
      <c r="T1738" s="1">
        <v>0</v>
      </c>
      <c r="U1738" s="1">
        <v>0</v>
      </c>
      <c r="W1738" s="1">
        <v>0</v>
      </c>
      <c r="X1738" s="1">
        <v>0</v>
      </c>
      <c r="Y1738" s="1">
        <v>0</v>
      </c>
      <c r="AB1738" s="275">
        <v>44651</v>
      </c>
      <c r="AC1738" s="1">
        <v>1</v>
      </c>
      <c r="AD1738" s="1" t="s">
        <v>2623</v>
      </c>
      <c r="AE1738" s="1">
        <v>1</v>
      </c>
      <c r="AF1738" s="1">
        <v>30</v>
      </c>
      <c r="AG1738" s="1">
        <v>0</v>
      </c>
      <c r="AN1738" s="1">
        <v>1</v>
      </c>
      <c r="AO1738" s="1">
        <v>1</v>
      </c>
      <c r="AR1738" s="276">
        <v>19401.95</v>
      </c>
      <c r="AS1738" s="1" t="s">
        <v>2657</v>
      </c>
      <c r="AT1738" s="1">
        <v>0</v>
      </c>
      <c r="AU1738" s="1">
        <v>0</v>
      </c>
      <c r="AX1738" s="1">
        <v>5</v>
      </c>
      <c r="BC1738" s="1">
        <v>1</v>
      </c>
      <c r="BD1738" s="1">
        <v>7</v>
      </c>
      <c r="BE1738" s="1">
        <v>2</v>
      </c>
      <c r="BF1738" s="296">
        <v>86839.266863253128</v>
      </c>
    </row>
    <row r="1739" spans="1:58" x14ac:dyDescent="0.3">
      <c r="A1739" s="273">
        <f t="shared" si="76"/>
        <v>236659.78313674685</v>
      </c>
      <c r="B1739" s="1" t="s">
        <v>2621</v>
      </c>
      <c r="C1739" s="274">
        <v>42849644</v>
      </c>
      <c r="D1739" s="1">
        <v>144205</v>
      </c>
      <c r="E1739" s="1">
        <v>4</v>
      </c>
      <c r="F1739" s="1" t="s">
        <v>5389</v>
      </c>
      <c r="G1739" s="275">
        <v>44506</v>
      </c>
      <c r="H1739" s="275">
        <v>45260</v>
      </c>
      <c r="I1739" s="1">
        <v>0</v>
      </c>
      <c r="J1739" s="1">
        <v>1</v>
      </c>
      <c r="K1739" s="1">
        <v>4</v>
      </c>
      <c r="L1739" s="1">
        <v>30</v>
      </c>
      <c r="M1739" s="1">
        <v>2</v>
      </c>
      <c r="N1739" s="1">
        <v>17.690000000000001</v>
      </c>
      <c r="O1739" s="1">
        <v>19.2</v>
      </c>
      <c r="P1739" s="1">
        <v>400000</v>
      </c>
      <c r="Q1739" s="1">
        <v>19990</v>
      </c>
      <c r="R1739" s="1">
        <v>342901</v>
      </c>
      <c r="S1739" s="1">
        <v>0</v>
      </c>
      <c r="T1739" s="1">
        <v>0</v>
      </c>
      <c r="U1739" s="1">
        <v>0</v>
      </c>
      <c r="W1739" s="1">
        <v>0</v>
      </c>
      <c r="X1739" s="1">
        <v>0</v>
      </c>
      <c r="Y1739" s="1">
        <v>0</v>
      </c>
      <c r="AB1739" s="275">
        <v>44651</v>
      </c>
      <c r="AC1739" s="1">
        <v>1</v>
      </c>
      <c r="AD1739" s="1" t="s">
        <v>2623</v>
      </c>
      <c r="AE1739" s="1">
        <v>1</v>
      </c>
      <c r="AF1739" s="1">
        <v>30</v>
      </c>
      <c r="AG1739" s="1">
        <v>0</v>
      </c>
      <c r="AN1739" s="1">
        <v>1</v>
      </c>
      <c r="AO1739" s="1">
        <v>1</v>
      </c>
      <c r="AR1739" s="276">
        <v>19401.95</v>
      </c>
      <c r="AS1739" s="1" t="s">
        <v>2657</v>
      </c>
      <c r="AT1739" s="1">
        <v>0</v>
      </c>
      <c r="AU1739" s="1">
        <v>0</v>
      </c>
      <c r="AX1739" s="1">
        <v>5</v>
      </c>
      <c r="BC1739" s="1">
        <v>1</v>
      </c>
      <c r="BD1739" s="1">
        <v>7</v>
      </c>
      <c r="BE1739" s="1">
        <v>2</v>
      </c>
      <c r="BF1739" s="296">
        <v>86839.266863253128</v>
      </c>
    </row>
    <row r="1740" spans="1:58" x14ac:dyDescent="0.3">
      <c r="A1740" s="273">
        <f t="shared" si="76"/>
        <v>1610967.3803904094</v>
      </c>
      <c r="B1740" s="1" t="s">
        <v>2621</v>
      </c>
      <c r="C1740" s="274">
        <v>42849644</v>
      </c>
      <c r="D1740" s="1">
        <v>144205</v>
      </c>
      <c r="E1740" s="1">
        <v>4</v>
      </c>
      <c r="F1740" s="1" t="s">
        <v>5526</v>
      </c>
      <c r="G1740" s="275">
        <v>44519</v>
      </c>
      <c r="H1740" s="275">
        <v>45260</v>
      </c>
      <c r="I1740" s="1">
        <v>0</v>
      </c>
      <c r="J1740" s="1">
        <v>1</v>
      </c>
      <c r="K1740" s="1">
        <v>4</v>
      </c>
      <c r="L1740" s="1">
        <v>30</v>
      </c>
      <c r="M1740" s="1">
        <v>2</v>
      </c>
      <c r="N1740" s="1">
        <v>5.99</v>
      </c>
      <c r="O1740" s="1">
        <v>6.16</v>
      </c>
      <c r="P1740" s="1">
        <v>2772942</v>
      </c>
      <c r="Q1740" s="1">
        <v>123403</v>
      </c>
      <c r="R1740" s="1">
        <v>2335028</v>
      </c>
      <c r="S1740" s="1">
        <v>0</v>
      </c>
      <c r="T1740" s="1">
        <v>0</v>
      </c>
      <c r="U1740" s="1">
        <v>0</v>
      </c>
      <c r="W1740" s="1">
        <v>0</v>
      </c>
      <c r="X1740" s="1">
        <v>0</v>
      </c>
      <c r="Y1740" s="1">
        <v>0</v>
      </c>
      <c r="AB1740" s="275">
        <v>44651</v>
      </c>
      <c r="AC1740" s="1">
        <v>1</v>
      </c>
      <c r="AD1740" s="1" t="s">
        <v>2623</v>
      </c>
      <c r="AE1740" s="1">
        <v>1</v>
      </c>
      <c r="AF1740" s="1">
        <v>30</v>
      </c>
      <c r="AG1740" s="1">
        <v>0</v>
      </c>
      <c r="AN1740" s="1">
        <v>1</v>
      </c>
      <c r="AO1740" s="1">
        <v>1</v>
      </c>
      <c r="AR1740" s="276">
        <v>132717.57999999999</v>
      </c>
      <c r="AS1740" s="1" t="s">
        <v>2657</v>
      </c>
      <c r="AT1740" s="1">
        <v>0</v>
      </c>
      <c r="AU1740" s="1">
        <v>0</v>
      </c>
      <c r="AX1740" s="1">
        <v>5</v>
      </c>
      <c r="BC1740" s="1">
        <v>1</v>
      </c>
      <c r="BD1740" s="1">
        <v>7</v>
      </c>
      <c r="BE1740" s="1">
        <v>2</v>
      </c>
      <c r="BF1740" s="296">
        <v>591343.03960959055</v>
      </c>
    </row>
    <row r="1741" spans="1:58" x14ac:dyDescent="0.3">
      <c r="A1741" s="273">
        <f t="shared" si="76"/>
        <v>169715.37746262009</v>
      </c>
      <c r="B1741" s="1" t="s">
        <v>2621</v>
      </c>
      <c r="C1741" s="274">
        <v>42849644</v>
      </c>
      <c r="D1741" s="1">
        <v>144205</v>
      </c>
      <c r="E1741" s="1">
        <v>4</v>
      </c>
      <c r="F1741" s="1" t="s">
        <v>5538</v>
      </c>
      <c r="G1741" s="275">
        <v>44501</v>
      </c>
      <c r="H1741" s="275">
        <v>45230</v>
      </c>
      <c r="I1741" s="1">
        <v>0</v>
      </c>
      <c r="J1741" s="1">
        <v>1</v>
      </c>
      <c r="K1741" s="1">
        <v>5</v>
      </c>
      <c r="L1741" s="1">
        <v>30</v>
      </c>
      <c r="M1741" s="1">
        <v>2</v>
      </c>
      <c r="N1741" s="1">
        <v>17.690000000000001</v>
      </c>
      <c r="O1741" s="1">
        <v>19.2</v>
      </c>
      <c r="P1741" s="1">
        <v>300000</v>
      </c>
      <c r="Q1741" s="1">
        <v>14992</v>
      </c>
      <c r="R1741" s="1">
        <v>246067</v>
      </c>
      <c r="S1741" s="1">
        <v>0</v>
      </c>
      <c r="T1741" s="1">
        <v>0</v>
      </c>
      <c r="U1741" s="1">
        <v>0</v>
      </c>
      <c r="W1741" s="1">
        <v>0</v>
      </c>
      <c r="X1741" s="1">
        <v>0</v>
      </c>
      <c r="Y1741" s="1">
        <v>0</v>
      </c>
      <c r="AB1741" s="275">
        <v>44651</v>
      </c>
      <c r="AC1741" s="1">
        <v>1</v>
      </c>
      <c r="AD1741" s="1" t="s">
        <v>2623</v>
      </c>
      <c r="AE1741" s="1">
        <v>1</v>
      </c>
      <c r="AF1741" s="1">
        <v>30</v>
      </c>
      <c r="AG1741" s="1">
        <v>0</v>
      </c>
      <c r="AN1741" s="1">
        <v>1</v>
      </c>
      <c r="AO1741" s="1">
        <v>1</v>
      </c>
      <c r="AR1741" s="276">
        <v>14035.45</v>
      </c>
      <c r="AS1741" s="1" t="s">
        <v>2657</v>
      </c>
      <c r="AT1741" s="1">
        <v>0</v>
      </c>
      <c r="AU1741" s="1">
        <v>0</v>
      </c>
      <c r="AX1741" s="1">
        <v>5</v>
      </c>
      <c r="BC1741" s="1">
        <v>1</v>
      </c>
      <c r="BD1741" s="1">
        <v>7</v>
      </c>
      <c r="BE1741" s="1">
        <v>2</v>
      </c>
      <c r="BF1741" s="296">
        <v>62316.172537379898</v>
      </c>
    </row>
    <row r="1742" spans="1:58" x14ac:dyDescent="0.3">
      <c r="A1742" s="273">
        <f t="shared" si="76"/>
        <v>532595.89054652525</v>
      </c>
      <c r="B1742" s="1" t="s">
        <v>2621</v>
      </c>
      <c r="C1742" s="274">
        <v>42849644</v>
      </c>
      <c r="D1742" s="1">
        <v>144205</v>
      </c>
      <c r="E1742" s="1">
        <v>4</v>
      </c>
      <c r="F1742" s="1" t="s">
        <v>6400</v>
      </c>
      <c r="G1742" s="275">
        <v>44621</v>
      </c>
      <c r="H1742" s="275">
        <v>45351</v>
      </c>
      <c r="I1742" s="1">
        <v>0</v>
      </c>
      <c r="J1742" s="1">
        <v>1</v>
      </c>
      <c r="K1742" s="1">
        <v>1</v>
      </c>
      <c r="L1742" s="1">
        <v>30</v>
      </c>
      <c r="M1742" s="1">
        <v>2</v>
      </c>
      <c r="N1742" s="1">
        <v>17.7</v>
      </c>
      <c r="O1742" s="1">
        <v>19.2</v>
      </c>
      <c r="P1742" s="1">
        <v>800000</v>
      </c>
      <c r="Q1742" s="1">
        <v>39981</v>
      </c>
      <c r="R1742" s="1">
        <v>772091</v>
      </c>
      <c r="S1742" s="1">
        <v>0</v>
      </c>
      <c r="T1742" s="1">
        <v>0</v>
      </c>
      <c r="U1742" s="1">
        <v>0</v>
      </c>
      <c r="W1742" s="1">
        <v>0</v>
      </c>
      <c r="X1742" s="1">
        <v>0</v>
      </c>
      <c r="Y1742" s="1">
        <v>0</v>
      </c>
      <c r="AB1742" s="275">
        <v>44651</v>
      </c>
      <c r="AC1742" s="1">
        <v>1</v>
      </c>
      <c r="AD1742" s="1" t="s">
        <v>2623</v>
      </c>
      <c r="AE1742" s="1">
        <v>1</v>
      </c>
      <c r="AF1742" s="1">
        <v>30</v>
      </c>
      <c r="AG1742" s="1">
        <v>0</v>
      </c>
      <c r="AN1742" s="1">
        <v>1</v>
      </c>
      <c r="AO1742" s="1">
        <v>1</v>
      </c>
      <c r="AR1742" s="276">
        <v>43963.99</v>
      </c>
      <c r="AS1742" s="1" t="s">
        <v>2657</v>
      </c>
      <c r="AT1742" s="1">
        <v>0</v>
      </c>
      <c r="AU1742" s="1">
        <v>0</v>
      </c>
      <c r="AX1742" s="1">
        <v>5</v>
      </c>
      <c r="BC1742" s="1">
        <v>1</v>
      </c>
      <c r="BD1742" s="1">
        <v>7</v>
      </c>
      <c r="BE1742" s="1">
        <v>2</v>
      </c>
      <c r="BF1742" s="296">
        <v>195531.11945347479</v>
      </c>
    </row>
    <row r="1743" spans="1:58" x14ac:dyDescent="0.3">
      <c r="A1743" s="273">
        <f t="shared" si="76"/>
        <v>385375.23097036243</v>
      </c>
      <c r="B1743" s="1" t="s">
        <v>2621</v>
      </c>
      <c r="C1743" s="274">
        <v>42844664</v>
      </c>
      <c r="D1743" s="1">
        <v>144205</v>
      </c>
      <c r="E1743" s="1">
        <v>4</v>
      </c>
      <c r="F1743" s="1" t="s">
        <v>3568</v>
      </c>
      <c r="G1743" s="275">
        <v>44008</v>
      </c>
      <c r="H1743" s="275">
        <v>45107</v>
      </c>
      <c r="I1743" s="1">
        <v>0</v>
      </c>
      <c r="J1743" s="1">
        <v>1</v>
      </c>
      <c r="K1743" s="1">
        <v>21</v>
      </c>
      <c r="L1743" s="1">
        <v>30</v>
      </c>
      <c r="M1743" s="1">
        <v>2</v>
      </c>
      <c r="N1743" s="1">
        <v>11.03</v>
      </c>
      <c r="O1743" s="1">
        <v>11.61</v>
      </c>
      <c r="P1743" s="1">
        <v>4231477</v>
      </c>
      <c r="Q1743" s="1">
        <v>139423</v>
      </c>
      <c r="R1743" s="1">
        <v>1898657</v>
      </c>
      <c r="S1743" s="1">
        <v>0</v>
      </c>
      <c r="T1743" s="1">
        <v>0</v>
      </c>
      <c r="U1743" s="1">
        <v>0</v>
      </c>
      <c r="W1743" s="1">
        <v>0</v>
      </c>
      <c r="X1743" s="1">
        <v>0</v>
      </c>
      <c r="Y1743" s="1">
        <v>0</v>
      </c>
      <c r="AB1743" s="275">
        <v>44651</v>
      </c>
      <c r="AC1743" s="1">
        <v>1</v>
      </c>
      <c r="AD1743" s="1" t="s">
        <v>2623</v>
      </c>
      <c r="AE1743" s="1">
        <v>1</v>
      </c>
      <c r="AF1743" s="1">
        <v>30</v>
      </c>
      <c r="AG1743" s="1">
        <v>0</v>
      </c>
      <c r="AN1743" s="1">
        <v>1</v>
      </c>
      <c r="AO1743" s="1">
        <v>1</v>
      </c>
      <c r="AR1743" s="276">
        <v>242822.91</v>
      </c>
      <c r="AS1743" s="1" t="s">
        <v>2624</v>
      </c>
      <c r="AT1743" s="1">
        <v>0</v>
      </c>
      <c r="AU1743" s="1">
        <v>0</v>
      </c>
      <c r="AX1743" s="1">
        <v>5</v>
      </c>
      <c r="BC1743" s="1">
        <v>1</v>
      </c>
      <c r="BD1743" s="1">
        <v>7</v>
      </c>
      <c r="BE1743" s="1">
        <v>2</v>
      </c>
      <c r="BF1743" s="296">
        <v>1270458.8590296376</v>
      </c>
    </row>
    <row r="1744" spans="1:58" x14ac:dyDescent="0.3">
      <c r="A1744" s="273">
        <f t="shared" si="76"/>
        <v>85414.200194562727</v>
      </c>
      <c r="B1744" s="1" t="s">
        <v>2621</v>
      </c>
      <c r="C1744" s="274">
        <v>42844664</v>
      </c>
      <c r="D1744" s="1">
        <v>144205</v>
      </c>
      <c r="E1744" s="1">
        <v>4</v>
      </c>
      <c r="F1744" s="1" t="s">
        <v>4622</v>
      </c>
      <c r="G1744" s="275">
        <v>44260</v>
      </c>
      <c r="H1744" s="275">
        <v>44773</v>
      </c>
      <c r="I1744" s="1">
        <v>0</v>
      </c>
      <c r="J1744" s="1">
        <v>1</v>
      </c>
      <c r="K1744" s="1">
        <v>12</v>
      </c>
      <c r="L1744" s="1">
        <v>30</v>
      </c>
      <c r="M1744" s="1">
        <v>2</v>
      </c>
      <c r="N1744" s="1">
        <v>18.899999999999999</v>
      </c>
      <c r="O1744" s="1">
        <v>20.62</v>
      </c>
      <c r="P1744" s="1">
        <v>1532975</v>
      </c>
      <c r="Q1744" s="1">
        <v>109433</v>
      </c>
      <c r="R1744" s="1">
        <v>420686</v>
      </c>
      <c r="S1744" s="1">
        <v>0</v>
      </c>
      <c r="T1744" s="1">
        <v>0</v>
      </c>
      <c r="U1744" s="1">
        <v>0</v>
      </c>
      <c r="W1744" s="1">
        <v>0</v>
      </c>
      <c r="X1744" s="1">
        <v>0</v>
      </c>
      <c r="Y1744" s="1">
        <v>0</v>
      </c>
      <c r="AB1744" s="275">
        <v>44651</v>
      </c>
      <c r="AC1744" s="1">
        <v>1</v>
      </c>
      <c r="AD1744" s="1" t="s">
        <v>2623</v>
      </c>
      <c r="AE1744" s="1">
        <v>1</v>
      </c>
      <c r="AF1744" s="1">
        <v>30</v>
      </c>
      <c r="AG1744" s="1">
        <v>0</v>
      </c>
      <c r="AN1744" s="1">
        <v>1</v>
      </c>
      <c r="AO1744" s="1">
        <v>1</v>
      </c>
      <c r="AR1744" s="276">
        <v>53775.85</v>
      </c>
      <c r="AS1744" s="1" t="s">
        <v>2632</v>
      </c>
      <c r="AT1744" s="1">
        <v>0</v>
      </c>
      <c r="AU1744" s="1">
        <v>0</v>
      </c>
      <c r="AX1744" s="1">
        <v>5</v>
      </c>
      <c r="BC1744" s="1">
        <v>1</v>
      </c>
      <c r="BD1744" s="1">
        <v>7</v>
      </c>
      <c r="BE1744" s="1">
        <v>2</v>
      </c>
      <c r="BF1744" s="296">
        <v>281495.9498054373</v>
      </c>
    </row>
    <row r="1745" spans="1:58" x14ac:dyDescent="0.3">
      <c r="A1745" s="273">
        <f t="shared" si="76"/>
        <v>579779.15772793256</v>
      </c>
      <c r="B1745" s="1" t="s">
        <v>2621</v>
      </c>
      <c r="C1745" s="274">
        <v>42844664</v>
      </c>
      <c r="D1745" s="1">
        <v>144205</v>
      </c>
      <c r="E1745" s="1">
        <v>4</v>
      </c>
      <c r="F1745" s="1" t="s">
        <v>4806</v>
      </c>
      <c r="G1745" s="275">
        <v>44399</v>
      </c>
      <c r="H1745" s="275">
        <v>45869</v>
      </c>
      <c r="I1745" s="1">
        <v>0</v>
      </c>
      <c r="J1745" s="1">
        <v>1</v>
      </c>
      <c r="K1745" s="1">
        <v>9</v>
      </c>
      <c r="L1745" s="1">
        <v>30</v>
      </c>
      <c r="M1745" s="1">
        <v>2</v>
      </c>
      <c r="N1745" s="1">
        <v>16.5</v>
      </c>
      <c r="O1745" s="1">
        <v>17.8</v>
      </c>
      <c r="P1745" s="1">
        <v>6057020</v>
      </c>
      <c r="Q1745" s="1">
        <v>93876</v>
      </c>
      <c r="R1745" s="1">
        <v>2856524</v>
      </c>
      <c r="S1745" s="1">
        <v>0</v>
      </c>
      <c r="T1745" s="1">
        <v>0</v>
      </c>
      <c r="U1745" s="1">
        <v>0</v>
      </c>
      <c r="W1745" s="1">
        <v>0</v>
      </c>
      <c r="X1745" s="1">
        <v>0</v>
      </c>
      <c r="Y1745" s="1">
        <v>0</v>
      </c>
      <c r="AB1745" s="275">
        <v>44651</v>
      </c>
      <c r="AC1745" s="1">
        <v>1</v>
      </c>
      <c r="AD1745" s="1" t="s">
        <v>2623</v>
      </c>
      <c r="AE1745" s="1">
        <v>1</v>
      </c>
      <c r="AF1745" s="1">
        <v>30</v>
      </c>
      <c r="AG1745" s="1">
        <v>0</v>
      </c>
      <c r="AN1745" s="1">
        <v>1</v>
      </c>
      <c r="AO1745" s="1">
        <v>1</v>
      </c>
      <c r="AR1745" s="276">
        <v>365343.14</v>
      </c>
      <c r="AS1745" s="1" t="s">
        <v>2632</v>
      </c>
      <c r="AT1745" s="1">
        <v>0</v>
      </c>
      <c r="AU1745" s="1">
        <v>0</v>
      </c>
      <c r="AX1745" s="1">
        <v>5</v>
      </c>
      <c r="BC1745" s="1">
        <v>1</v>
      </c>
      <c r="BD1745" s="1">
        <v>7</v>
      </c>
      <c r="BE1745" s="1">
        <v>2</v>
      </c>
      <c r="BF1745" s="296">
        <v>1911401.7022720673</v>
      </c>
    </row>
    <row r="1746" spans="1:58" x14ac:dyDescent="0.3">
      <c r="A1746" s="273">
        <f t="shared" si="76"/>
        <v>206443.41110714234</v>
      </c>
      <c r="B1746" s="1" t="s">
        <v>2621</v>
      </c>
      <c r="C1746" s="274">
        <v>42844664</v>
      </c>
      <c r="D1746" s="1">
        <v>144205</v>
      </c>
      <c r="E1746" s="1">
        <v>4</v>
      </c>
      <c r="F1746" s="1" t="s">
        <v>6193</v>
      </c>
      <c r="G1746" s="275">
        <v>44606</v>
      </c>
      <c r="H1746" s="275">
        <v>44742</v>
      </c>
      <c r="I1746" s="1">
        <v>0</v>
      </c>
      <c r="J1746" s="1">
        <v>1</v>
      </c>
      <c r="K1746" s="1">
        <v>0</v>
      </c>
      <c r="L1746" s="1">
        <v>120</v>
      </c>
      <c r="M1746" s="1">
        <v>2</v>
      </c>
      <c r="N1746" s="1">
        <v>19.350000000000001</v>
      </c>
      <c r="O1746" s="1">
        <v>20.62</v>
      </c>
      <c r="P1746" s="1">
        <v>1016995</v>
      </c>
      <c r="Q1746" s="1">
        <v>1083955</v>
      </c>
      <c r="R1746" s="1">
        <v>1016995</v>
      </c>
      <c r="S1746" s="1">
        <v>16400</v>
      </c>
      <c r="T1746" s="1">
        <v>0</v>
      </c>
      <c r="U1746" s="1">
        <v>0</v>
      </c>
      <c r="W1746" s="1">
        <v>0</v>
      </c>
      <c r="X1746" s="1">
        <v>0</v>
      </c>
      <c r="Y1746" s="1">
        <v>0</v>
      </c>
      <c r="AB1746" s="275">
        <v>44606</v>
      </c>
      <c r="AC1746" s="1">
        <v>1</v>
      </c>
      <c r="AD1746" s="1" t="s">
        <v>2623</v>
      </c>
      <c r="AE1746" s="1">
        <v>1</v>
      </c>
      <c r="AF1746" s="1">
        <v>120</v>
      </c>
      <c r="AG1746" s="1">
        <v>0</v>
      </c>
      <c r="AN1746" s="1">
        <v>1</v>
      </c>
      <c r="AO1746" s="1">
        <v>1</v>
      </c>
      <c r="AR1746" s="276">
        <v>130044.1</v>
      </c>
      <c r="AS1746" s="1" t="s">
        <v>2632</v>
      </c>
      <c r="AT1746" s="1">
        <v>0</v>
      </c>
      <c r="AU1746" s="1">
        <v>0</v>
      </c>
      <c r="AX1746" s="1">
        <v>5</v>
      </c>
      <c r="BC1746" s="1">
        <v>1</v>
      </c>
      <c r="BD1746" s="1">
        <v>7</v>
      </c>
      <c r="BE1746" s="1">
        <v>2</v>
      </c>
      <c r="BF1746" s="296">
        <v>680507.48889285768</v>
      </c>
    </row>
    <row r="1747" spans="1:58" x14ac:dyDescent="0.3">
      <c r="A1747" s="273">
        <f t="shared" si="76"/>
        <v>3973100</v>
      </c>
      <c r="B1747" s="1" t="s">
        <v>2621</v>
      </c>
      <c r="C1747" s="274">
        <v>42844446</v>
      </c>
      <c r="D1747" s="1">
        <v>144205</v>
      </c>
      <c r="E1747" s="1">
        <v>4</v>
      </c>
      <c r="F1747" s="1" t="s">
        <v>4155</v>
      </c>
      <c r="G1747" s="275">
        <v>44435</v>
      </c>
      <c r="H1747" s="275">
        <v>45535</v>
      </c>
      <c r="I1747" s="1">
        <v>1</v>
      </c>
      <c r="J1747" s="1">
        <v>1</v>
      </c>
      <c r="K1747" s="1">
        <v>6</v>
      </c>
      <c r="L1747" s="1">
        <v>30</v>
      </c>
      <c r="M1747" s="1">
        <v>2</v>
      </c>
      <c r="N1747" s="1">
        <v>9</v>
      </c>
      <c r="O1747" s="1">
        <v>9.3800000000000008</v>
      </c>
      <c r="P1747" s="1">
        <v>10000000</v>
      </c>
      <c r="Q1747" s="1">
        <v>319877</v>
      </c>
      <c r="R1747" s="1">
        <v>8522212</v>
      </c>
      <c r="S1747" s="1">
        <v>63917</v>
      </c>
      <c r="T1747" s="1">
        <v>0</v>
      </c>
      <c r="U1747" s="1">
        <v>0</v>
      </c>
      <c r="W1747" s="1">
        <v>0</v>
      </c>
      <c r="X1747" s="1">
        <v>0</v>
      </c>
      <c r="Y1747" s="1">
        <v>0</v>
      </c>
      <c r="AB1747" s="275">
        <v>44622</v>
      </c>
      <c r="AC1747" s="1">
        <v>1</v>
      </c>
      <c r="AD1747" s="1" t="s">
        <v>2623</v>
      </c>
      <c r="AE1747" s="1">
        <v>1</v>
      </c>
      <c r="AF1747" s="1">
        <v>30</v>
      </c>
      <c r="AG1747" s="1">
        <v>253097</v>
      </c>
      <c r="AN1747" s="1">
        <v>1</v>
      </c>
      <c r="AO1747" s="1">
        <v>1</v>
      </c>
      <c r="AR1747" s="276">
        <v>615029</v>
      </c>
      <c r="AS1747" s="1" t="s">
        <v>2657</v>
      </c>
      <c r="AT1747" s="1">
        <v>0</v>
      </c>
      <c r="AU1747" s="1">
        <v>0</v>
      </c>
      <c r="AX1747" s="1">
        <v>5</v>
      </c>
      <c r="BC1747" s="1">
        <v>1</v>
      </c>
      <c r="BD1747" s="1">
        <v>7</v>
      </c>
      <c r="BE1747" s="1">
        <v>2</v>
      </c>
      <c r="BF1747" s="296">
        <v>3934083</v>
      </c>
    </row>
    <row r="1748" spans="1:58" x14ac:dyDescent="0.3">
      <c r="A1748" s="273">
        <f t="shared" si="76"/>
        <v>0</v>
      </c>
      <c r="B1748" s="1" t="s">
        <v>2621</v>
      </c>
      <c r="C1748" s="274">
        <v>42860460</v>
      </c>
      <c r="D1748" s="1">
        <v>144205</v>
      </c>
      <c r="E1748" s="1">
        <v>3</v>
      </c>
      <c r="F1748" s="1" t="s">
        <v>3267</v>
      </c>
      <c r="G1748" s="275">
        <v>43887</v>
      </c>
      <c r="H1748" s="275">
        <v>44985</v>
      </c>
      <c r="I1748" s="1">
        <v>0</v>
      </c>
      <c r="J1748" s="1">
        <v>1</v>
      </c>
      <c r="K1748" s="1">
        <v>25</v>
      </c>
      <c r="L1748" s="1">
        <v>30</v>
      </c>
      <c r="M1748" s="1">
        <v>2</v>
      </c>
      <c r="N1748" s="1">
        <v>7.2</v>
      </c>
      <c r="O1748" s="1">
        <v>7.44</v>
      </c>
      <c r="P1748" s="1">
        <v>1202922</v>
      </c>
      <c r="Q1748" s="1">
        <v>37253</v>
      </c>
      <c r="R1748" s="1">
        <v>395386</v>
      </c>
      <c r="S1748" s="1">
        <v>0</v>
      </c>
      <c r="T1748" s="1">
        <v>0</v>
      </c>
      <c r="U1748" s="1">
        <v>0</v>
      </c>
      <c r="W1748" s="1">
        <v>0</v>
      </c>
      <c r="X1748" s="1">
        <v>0</v>
      </c>
      <c r="Y1748" s="1">
        <v>0</v>
      </c>
      <c r="AB1748" s="275">
        <v>44648</v>
      </c>
      <c r="AC1748" s="1">
        <v>1</v>
      </c>
      <c r="AD1748" s="1" t="s">
        <v>2623</v>
      </c>
      <c r="AE1748" s="1">
        <v>1</v>
      </c>
      <c r="AF1748" s="1">
        <v>30</v>
      </c>
      <c r="AG1748" s="1">
        <v>0</v>
      </c>
      <c r="AN1748" s="1">
        <v>1</v>
      </c>
      <c r="AO1748" s="1">
        <v>1</v>
      </c>
      <c r="AP1748" s="1">
        <v>43887</v>
      </c>
      <c r="AQ1748" s="1" t="s">
        <v>2629</v>
      </c>
      <c r="AR1748" s="276">
        <v>1647463</v>
      </c>
      <c r="AS1748" s="1" t="s">
        <v>2632</v>
      </c>
      <c r="AT1748" s="1">
        <v>0</v>
      </c>
      <c r="AU1748" s="1">
        <v>0</v>
      </c>
      <c r="AX1748" s="1">
        <v>5</v>
      </c>
      <c r="BC1748" s="1">
        <v>1</v>
      </c>
      <c r="BD1748" s="1">
        <v>7</v>
      </c>
      <c r="BE1748" s="1">
        <v>2</v>
      </c>
      <c r="BF1748" s="296">
        <v>12758860</v>
      </c>
    </row>
    <row r="1749" spans="1:58" x14ac:dyDescent="0.3">
      <c r="A1749" s="273">
        <f t="shared" si="76"/>
        <v>0</v>
      </c>
      <c r="B1749" s="1" t="s">
        <v>2621</v>
      </c>
      <c r="C1749" s="282">
        <v>42864629</v>
      </c>
      <c r="D1749" s="149">
        <v>141105</v>
      </c>
      <c r="E1749" s="149">
        <v>4</v>
      </c>
      <c r="F1749" s="149" t="s">
        <v>2744</v>
      </c>
      <c r="G1749" s="283">
        <v>42782</v>
      </c>
      <c r="H1749" s="283">
        <v>45747</v>
      </c>
      <c r="I1749" s="149">
        <v>0</v>
      </c>
      <c r="J1749" s="149">
        <v>1</v>
      </c>
      <c r="K1749" s="149">
        <v>40</v>
      </c>
      <c r="L1749" s="149">
        <v>30</v>
      </c>
      <c r="M1749" s="149">
        <v>2</v>
      </c>
      <c r="N1749" s="149">
        <v>11.16</v>
      </c>
      <c r="O1749" s="149">
        <v>11.74</v>
      </c>
      <c r="P1749" s="149">
        <v>66345457</v>
      </c>
      <c r="Q1749" s="149">
        <v>649639</v>
      </c>
      <c r="R1749" s="149">
        <v>21083364</v>
      </c>
      <c r="S1749" s="149">
        <v>0</v>
      </c>
      <c r="T1749" s="149">
        <v>0</v>
      </c>
      <c r="U1749" s="149">
        <v>88980000</v>
      </c>
      <c r="V1749" s="149">
        <v>43585</v>
      </c>
      <c r="W1749" s="149">
        <v>0</v>
      </c>
      <c r="X1749" s="149">
        <v>0</v>
      </c>
      <c r="Y1749" s="149">
        <v>0</v>
      </c>
      <c r="Z1749" s="149" t="s">
        <v>5648</v>
      </c>
      <c r="AA1749" s="149" t="s">
        <v>2755</v>
      </c>
      <c r="AB1749" s="283">
        <v>44651</v>
      </c>
      <c r="AC1749" s="149">
        <v>2</v>
      </c>
      <c r="AD1749" s="149" t="s">
        <v>2623</v>
      </c>
      <c r="AE1749" s="149">
        <v>1</v>
      </c>
      <c r="AF1749" s="149">
        <v>30</v>
      </c>
      <c r="AG1749" s="149">
        <v>0</v>
      </c>
      <c r="AH1749" s="149"/>
      <c r="AI1749" s="149"/>
      <c r="AJ1749" s="149"/>
      <c r="AK1749" s="149"/>
      <c r="AL1749" s="149"/>
      <c r="AM1749" s="149"/>
      <c r="AN1749" s="149">
        <v>1</v>
      </c>
      <c r="AO1749" s="149">
        <v>1</v>
      </c>
      <c r="AP1749" s="149"/>
      <c r="AQ1749" s="149"/>
      <c r="AR1749" s="284">
        <v>2521776</v>
      </c>
      <c r="AS1749" s="1" t="s">
        <v>2624</v>
      </c>
      <c r="AT1749" s="1">
        <v>0</v>
      </c>
      <c r="AU1749" s="1">
        <v>0</v>
      </c>
      <c r="AV1749" s="1" t="s">
        <v>2625</v>
      </c>
      <c r="AW1749" s="1" t="s">
        <v>2626</v>
      </c>
      <c r="AX1749" s="1">
        <v>5</v>
      </c>
      <c r="BC1749" s="1">
        <v>1</v>
      </c>
      <c r="BD1749" s="1">
        <v>7</v>
      </c>
      <c r="BE1749" s="1">
        <v>2</v>
      </c>
      <c r="BF1749" s="296">
        <v>18965857</v>
      </c>
    </row>
    <row r="1750" spans="1:58" x14ac:dyDescent="0.3">
      <c r="A1750" s="273">
        <f t="shared" si="76"/>
        <v>59986554</v>
      </c>
      <c r="B1750" s="1" t="s">
        <v>2621</v>
      </c>
      <c r="C1750" s="274">
        <v>42867226</v>
      </c>
      <c r="D1750" s="1">
        <v>141105</v>
      </c>
      <c r="E1750" s="1">
        <v>4</v>
      </c>
      <c r="F1750" s="1" t="s">
        <v>3422</v>
      </c>
      <c r="G1750" s="275">
        <v>44239</v>
      </c>
      <c r="H1750" s="275">
        <v>46752</v>
      </c>
      <c r="I1750" s="1">
        <v>1</v>
      </c>
      <c r="J1750" s="1">
        <v>1</v>
      </c>
      <c r="K1750" s="1">
        <v>14</v>
      </c>
      <c r="L1750" s="1">
        <v>30</v>
      </c>
      <c r="M1750" s="1">
        <v>2</v>
      </c>
      <c r="N1750" s="1">
        <v>10.02</v>
      </c>
      <c r="O1750" s="1">
        <v>10.49</v>
      </c>
      <c r="P1750" s="1">
        <v>90519974</v>
      </c>
      <c r="Q1750" s="1">
        <v>1061650</v>
      </c>
      <c r="R1750" s="1">
        <v>71298675</v>
      </c>
      <c r="S1750" s="1">
        <v>0</v>
      </c>
      <c r="T1750" s="1">
        <v>0</v>
      </c>
      <c r="U1750" s="1">
        <v>130631500</v>
      </c>
      <c r="V1750" s="1">
        <v>44183</v>
      </c>
      <c r="W1750" s="1">
        <v>0</v>
      </c>
      <c r="X1750" s="1">
        <v>0</v>
      </c>
      <c r="Y1750" s="1">
        <v>0</v>
      </c>
      <c r="Z1750" s="1" t="s">
        <v>3591</v>
      </c>
      <c r="AA1750" s="1" t="s">
        <v>2807</v>
      </c>
      <c r="AB1750" s="275">
        <v>44651</v>
      </c>
      <c r="AC1750" s="1">
        <v>2</v>
      </c>
      <c r="AD1750" s="1" t="s">
        <v>2623</v>
      </c>
      <c r="AE1750" s="1">
        <v>1</v>
      </c>
      <c r="AF1750" s="1">
        <v>30</v>
      </c>
      <c r="AG1750" s="1">
        <v>673</v>
      </c>
      <c r="AN1750" s="1">
        <v>1</v>
      </c>
      <c r="AO1750" s="1">
        <v>1</v>
      </c>
      <c r="AR1750" s="276">
        <v>1333170</v>
      </c>
      <c r="AS1750" s="1" t="s">
        <v>2632</v>
      </c>
      <c r="AT1750" s="1">
        <v>0</v>
      </c>
      <c r="AU1750" s="1">
        <v>0</v>
      </c>
      <c r="AV1750" s="1" t="s">
        <v>2625</v>
      </c>
      <c r="AW1750" s="1" t="s">
        <v>2626</v>
      </c>
      <c r="AX1750" s="1">
        <v>5</v>
      </c>
      <c r="BC1750" s="1">
        <v>1</v>
      </c>
      <c r="BD1750" s="1">
        <v>7</v>
      </c>
      <c r="BE1750" s="1">
        <v>2</v>
      </c>
      <c r="BF1750" s="296">
        <v>9978951</v>
      </c>
    </row>
    <row r="1751" spans="1:58" x14ac:dyDescent="0.3">
      <c r="A1751" s="273">
        <f t="shared" si="76"/>
        <v>41123028.780000001</v>
      </c>
      <c r="B1751" s="1" t="s">
        <v>2621</v>
      </c>
      <c r="C1751" s="282">
        <v>42868440</v>
      </c>
      <c r="D1751" s="149">
        <v>141105</v>
      </c>
      <c r="E1751" s="149">
        <v>4</v>
      </c>
      <c r="F1751" s="149" t="s">
        <v>2745</v>
      </c>
      <c r="G1751" s="283">
        <v>43269</v>
      </c>
      <c r="H1751" s="283">
        <v>46203</v>
      </c>
      <c r="I1751" s="149">
        <v>0</v>
      </c>
      <c r="J1751" s="149">
        <v>1</v>
      </c>
      <c r="K1751" s="149">
        <v>43</v>
      </c>
      <c r="L1751" s="149">
        <v>30</v>
      </c>
      <c r="M1751" s="149">
        <v>2</v>
      </c>
      <c r="N1751" s="149">
        <v>10.67</v>
      </c>
      <c r="O1751" s="149">
        <v>11.21</v>
      </c>
      <c r="P1751" s="149">
        <v>132502419</v>
      </c>
      <c r="Q1751" s="149">
        <v>1307939</v>
      </c>
      <c r="R1751" s="149">
        <v>70890914</v>
      </c>
      <c r="S1751" s="149">
        <v>0</v>
      </c>
      <c r="T1751" s="149">
        <v>0</v>
      </c>
      <c r="U1751" s="149">
        <v>132000000</v>
      </c>
      <c r="V1751" s="149">
        <v>43585</v>
      </c>
      <c r="W1751" s="149">
        <v>0</v>
      </c>
      <c r="X1751" s="149">
        <v>0</v>
      </c>
      <c r="Y1751" s="149">
        <v>0</v>
      </c>
      <c r="Z1751" s="149" t="s">
        <v>5649</v>
      </c>
      <c r="AA1751" s="149" t="s">
        <v>3609</v>
      </c>
      <c r="AB1751" s="283">
        <v>44651</v>
      </c>
      <c r="AC1751" s="149">
        <v>2</v>
      </c>
      <c r="AD1751" s="149" t="s">
        <v>2623</v>
      </c>
      <c r="AE1751" s="149">
        <v>1</v>
      </c>
      <c r="AF1751" s="149">
        <v>30</v>
      </c>
      <c r="AG1751" s="149">
        <v>0</v>
      </c>
      <c r="AH1751" s="149"/>
      <c r="AI1751" s="149"/>
      <c r="AJ1751" s="149"/>
      <c r="AK1751" s="149"/>
      <c r="AL1751" s="149"/>
      <c r="AM1751" s="149"/>
      <c r="AN1751" s="149">
        <v>1</v>
      </c>
      <c r="AO1751" s="149">
        <v>1</v>
      </c>
      <c r="AP1751" s="149"/>
      <c r="AQ1751" s="149"/>
      <c r="AR1751" s="284">
        <v>3397768.22</v>
      </c>
      <c r="AS1751" s="1" t="s">
        <v>2624</v>
      </c>
      <c r="AT1751" s="1">
        <v>0</v>
      </c>
      <c r="AU1751" s="1">
        <v>0</v>
      </c>
      <c r="AV1751" s="1" t="s">
        <v>2625</v>
      </c>
      <c r="AW1751" s="1" t="s">
        <v>2626</v>
      </c>
      <c r="AX1751" s="1">
        <v>5</v>
      </c>
      <c r="BC1751" s="1">
        <v>1</v>
      </c>
      <c r="BD1751" s="1">
        <v>7</v>
      </c>
      <c r="BE1751" s="1">
        <v>2</v>
      </c>
      <c r="BF1751" s="296">
        <v>26370117</v>
      </c>
    </row>
    <row r="1752" spans="1:58" x14ac:dyDescent="0.3">
      <c r="A1752" s="273">
        <f t="shared" si="76"/>
        <v>0</v>
      </c>
      <c r="B1752" s="1" t="s">
        <v>2621</v>
      </c>
      <c r="C1752" s="274">
        <v>42867008</v>
      </c>
      <c r="D1752" s="1">
        <v>144205</v>
      </c>
      <c r="E1752" s="1">
        <v>4</v>
      </c>
      <c r="F1752" s="1" t="s">
        <v>5360</v>
      </c>
      <c r="G1752" s="275">
        <v>44502</v>
      </c>
      <c r="H1752" s="275">
        <v>44742</v>
      </c>
      <c r="I1752" s="1">
        <v>0</v>
      </c>
      <c r="J1752" s="1">
        <v>1</v>
      </c>
      <c r="K1752" s="1">
        <v>4</v>
      </c>
      <c r="L1752" s="1">
        <v>30</v>
      </c>
      <c r="M1752" s="1">
        <v>2</v>
      </c>
      <c r="N1752" s="1">
        <v>7.2</v>
      </c>
      <c r="O1752" s="1">
        <v>7.44</v>
      </c>
      <c r="P1752" s="1">
        <v>2000000</v>
      </c>
      <c r="Q1752" s="1">
        <v>60991</v>
      </c>
      <c r="R1752" s="1">
        <v>162256</v>
      </c>
      <c r="S1752" s="1">
        <v>0</v>
      </c>
      <c r="T1752" s="1">
        <v>0</v>
      </c>
      <c r="U1752" s="1">
        <v>0</v>
      </c>
      <c r="W1752" s="1">
        <v>0</v>
      </c>
      <c r="X1752" s="1">
        <v>0</v>
      </c>
      <c r="Y1752" s="1">
        <v>0</v>
      </c>
      <c r="AB1752" s="275">
        <v>44651</v>
      </c>
      <c r="AC1752" s="1">
        <v>1</v>
      </c>
      <c r="AD1752" s="1" t="s">
        <v>2623</v>
      </c>
      <c r="AE1752" s="1">
        <v>1</v>
      </c>
      <c r="AF1752" s="1">
        <v>30</v>
      </c>
      <c r="AG1752" s="1">
        <v>0</v>
      </c>
      <c r="AN1752" s="1">
        <v>1</v>
      </c>
      <c r="AO1752" s="1">
        <v>1</v>
      </c>
      <c r="AP1752" s="275"/>
      <c r="AR1752" s="276">
        <v>1196315.6100000001</v>
      </c>
      <c r="AS1752" s="1" t="s">
        <v>2657</v>
      </c>
      <c r="AT1752" s="1">
        <v>0</v>
      </c>
      <c r="AU1752" s="1">
        <v>0</v>
      </c>
      <c r="AX1752" s="1">
        <v>5</v>
      </c>
      <c r="BC1752" s="1">
        <v>1</v>
      </c>
      <c r="BD1752" s="1">
        <v>7</v>
      </c>
      <c r="BE1752" s="1">
        <v>2</v>
      </c>
      <c r="BF1752" s="296">
        <v>34418839</v>
      </c>
    </row>
    <row r="1753" spans="1:58" x14ac:dyDescent="0.3">
      <c r="A1753" s="273">
        <f t="shared" si="76"/>
        <v>4843908</v>
      </c>
      <c r="B1753" s="1" t="s">
        <v>2621</v>
      </c>
      <c r="C1753" s="274">
        <v>42877284</v>
      </c>
      <c r="D1753" s="1">
        <v>144205</v>
      </c>
      <c r="E1753" s="1">
        <v>4</v>
      </c>
      <c r="F1753" s="1" t="s">
        <v>4380</v>
      </c>
      <c r="G1753" s="275">
        <v>44456</v>
      </c>
      <c r="H1753" s="275">
        <v>45291</v>
      </c>
      <c r="I1753" s="1">
        <v>0</v>
      </c>
      <c r="J1753" s="1">
        <v>1</v>
      </c>
      <c r="K1753" s="1">
        <v>6</v>
      </c>
      <c r="L1753" s="1">
        <v>30</v>
      </c>
      <c r="M1753" s="1">
        <v>2</v>
      </c>
      <c r="N1753" s="1">
        <v>9</v>
      </c>
      <c r="O1753" s="1">
        <v>9.3800000000000008</v>
      </c>
      <c r="P1753" s="1">
        <v>13382503</v>
      </c>
      <c r="Q1753" s="1">
        <v>260697</v>
      </c>
      <c r="R1753" s="1">
        <v>8334610</v>
      </c>
      <c r="S1753" s="1">
        <v>0</v>
      </c>
      <c r="T1753" s="1">
        <v>0</v>
      </c>
      <c r="U1753" s="1">
        <v>0</v>
      </c>
      <c r="W1753" s="1">
        <v>0</v>
      </c>
      <c r="X1753" s="1">
        <v>0</v>
      </c>
      <c r="Y1753" s="1">
        <v>0</v>
      </c>
      <c r="Z1753" s="1" t="s">
        <v>2635</v>
      </c>
      <c r="AA1753" s="1" t="s">
        <v>2807</v>
      </c>
      <c r="AB1753" s="275">
        <v>44651</v>
      </c>
      <c r="AC1753" s="1">
        <v>1</v>
      </c>
      <c r="AD1753" s="1" t="s">
        <v>2623</v>
      </c>
      <c r="AE1753" s="1">
        <v>1</v>
      </c>
      <c r="AF1753" s="1">
        <v>30</v>
      </c>
      <c r="AG1753" s="1">
        <v>0</v>
      </c>
      <c r="AN1753" s="1">
        <v>1</v>
      </c>
      <c r="AO1753" s="1">
        <v>1</v>
      </c>
      <c r="AR1753" s="276">
        <v>444683</v>
      </c>
      <c r="AS1753" s="1" t="s">
        <v>2677</v>
      </c>
      <c r="AT1753" s="1">
        <v>0</v>
      </c>
      <c r="AU1753" s="1">
        <v>0</v>
      </c>
      <c r="AX1753" s="1">
        <v>5</v>
      </c>
      <c r="BC1753" s="1">
        <v>1</v>
      </c>
      <c r="BD1753" s="1">
        <v>7</v>
      </c>
      <c r="BE1753" s="1">
        <v>2</v>
      </c>
      <c r="BF1753" s="296">
        <v>3046019</v>
      </c>
    </row>
    <row r="1754" spans="1:58" x14ac:dyDescent="0.3">
      <c r="A1754" s="273">
        <f t="shared" si="76"/>
        <v>0</v>
      </c>
      <c r="B1754" s="1" t="s">
        <v>2621</v>
      </c>
      <c r="C1754" s="274">
        <v>42880766</v>
      </c>
      <c r="D1754" s="1">
        <v>141205</v>
      </c>
      <c r="E1754" s="1">
        <v>4</v>
      </c>
      <c r="F1754" s="1" t="s">
        <v>2747</v>
      </c>
      <c r="G1754" s="275">
        <v>43343</v>
      </c>
      <c r="H1754" s="275">
        <v>45535</v>
      </c>
      <c r="I1754" s="1">
        <v>0</v>
      </c>
      <c r="J1754" s="1">
        <v>1</v>
      </c>
      <c r="K1754" s="1">
        <v>37</v>
      </c>
      <c r="L1754" s="1">
        <v>30</v>
      </c>
      <c r="M1754" s="1">
        <v>2</v>
      </c>
      <c r="N1754" s="1">
        <v>8.64</v>
      </c>
      <c r="O1754" s="1">
        <v>8.99</v>
      </c>
      <c r="P1754" s="1">
        <v>42939062</v>
      </c>
      <c r="Q1754" s="1">
        <v>633569</v>
      </c>
      <c r="R1754" s="1">
        <v>16361224</v>
      </c>
      <c r="S1754" s="1">
        <v>0</v>
      </c>
      <c r="T1754" s="1">
        <v>0</v>
      </c>
      <c r="U1754" s="1">
        <v>42900000</v>
      </c>
      <c r="V1754" s="1">
        <v>43342</v>
      </c>
      <c r="W1754" s="1">
        <v>0</v>
      </c>
      <c r="X1754" s="1">
        <v>0</v>
      </c>
      <c r="Y1754" s="1">
        <v>0</v>
      </c>
      <c r="AB1754" s="275">
        <v>44651</v>
      </c>
      <c r="AC1754" s="1">
        <v>3</v>
      </c>
      <c r="AD1754" s="1" t="s">
        <v>2623</v>
      </c>
      <c r="AE1754" s="1">
        <v>1</v>
      </c>
      <c r="AF1754" s="1">
        <v>30</v>
      </c>
      <c r="AG1754" s="1">
        <v>0</v>
      </c>
      <c r="AN1754" s="1">
        <v>1</v>
      </c>
      <c r="AO1754" s="1">
        <v>1</v>
      </c>
      <c r="AP1754" s="275"/>
      <c r="AR1754" s="276">
        <v>2625275.39</v>
      </c>
      <c r="AS1754" s="1" t="s">
        <v>2624</v>
      </c>
      <c r="AT1754" s="1">
        <v>0</v>
      </c>
      <c r="AU1754" s="1">
        <v>0</v>
      </c>
      <c r="AX1754" s="1">
        <v>5</v>
      </c>
      <c r="BC1754" s="1">
        <v>1</v>
      </c>
      <c r="BD1754" s="1">
        <v>7</v>
      </c>
      <c r="BE1754" s="1">
        <v>2</v>
      </c>
      <c r="BF1754" s="296">
        <v>22036512</v>
      </c>
    </row>
    <row r="1755" spans="1:58" x14ac:dyDescent="0.3">
      <c r="A1755" s="273">
        <f t="shared" si="76"/>
        <v>0</v>
      </c>
      <c r="B1755" s="1" t="s">
        <v>2621</v>
      </c>
      <c r="C1755" s="274">
        <v>42882264</v>
      </c>
      <c r="D1755" s="1">
        <v>144105</v>
      </c>
      <c r="E1755" s="1">
        <v>4</v>
      </c>
      <c r="F1755" s="1" t="s">
        <v>5086</v>
      </c>
      <c r="G1755" s="275">
        <v>44531</v>
      </c>
      <c r="H1755" s="275">
        <v>45657</v>
      </c>
      <c r="I1755" s="1">
        <v>0</v>
      </c>
      <c r="J1755" s="1">
        <v>1</v>
      </c>
      <c r="K1755" s="1">
        <v>3</v>
      </c>
      <c r="L1755" s="1">
        <v>30</v>
      </c>
      <c r="M1755" s="1">
        <v>2</v>
      </c>
      <c r="N1755" s="1">
        <v>5.99</v>
      </c>
      <c r="O1755" s="1">
        <v>6.16</v>
      </c>
      <c r="P1755" s="1">
        <v>20123112</v>
      </c>
      <c r="Q1755" s="1">
        <v>332144</v>
      </c>
      <c r="R1755" s="1">
        <v>19445205</v>
      </c>
      <c r="S1755" s="1">
        <v>0</v>
      </c>
      <c r="T1755" s="1">
        <v>0</v>
      </c>
      <c r="U1755" s="1">
        <v>0</v>
      </c>
      <c r="V1755" s="275"/>
      <c r="W1755" s="1">
        <v>0</v>
      </c>
      <c r="X1755" s="1">
        <v>0</v>
      </c>
      <c r="Y1755" s="1">
        <v>0</v>
      </c>
      <c r="Z1755" s="1" t="s">
        <v>5087</v>
      </c>
      <c r="AA1755" s="1" t="s">
        <v>2807</v>
      </c>
      <c r="AB1755" s="275">
        <v>44651</v>
      </c>
      <c r="AC1755" s="1">
        <v>1</v>
      </c>
      <c r="AD1755" s="1" t="s">
        <v>2623</v>
      </c>
      <c r="AE1755" s="1">
        <v>1</v>
      </c>
      <c r="AF1755" s="1">
        <v>30</v>
      </c>
      <c r="AG1755" s="1">
        <v>0</v>
      </c>
      <c r="AN1755" s="1">
        <v>1</v>
      </c>
      <c r="AO1755" s="1">
        <v>1</v>
      </c>
      <c r="AP1755" s="275"/>
      <c r="AR1755" s="276">
        <v>3518370</v>
      </c>
      <c r="AS1755" s="1" t="s">
        <v>2632</v>
      </c>
      <c r="AT1755" s="1">
        <v>0</v>
      </c>
      <c r="AU1755" s="1">
        <v>0</v>
      </c>
      <c r="AV1755" s="1" t="s">
        <v>2625</v>
      </c>
      <c r="AW1755" s="1" t="s">
        <v>2626</v>
      </c>
      <c r="AX1755" s="1">
        <v>5</v>
      </c>
      <c r="BC1755" s="1">
        <v>1</v>
      </c>
      <c r="BD1755" s="1">
        <v>7</v>
      </c>
      <c r="BE1755" s="1">
        <v>2</v>
      </c>
      <c r="BF1755" s="296">
        <v>27722882</v>
      </c>
    </row>
    <row r="1756" spans="1:58" x14ac:dyDescent="0.3">
      <c r="A1756" s="273">
        <f t="shared" si="76"/>
        <v>190642071</v>
      </c>
      <c r="B1756" s="1" t="s">
        <v>2621</v>
      </c>
      <c r="C1756" s="274">
        <v>42884687</v>
      </c>
      <c r="D1756" s="1">
        <v>141105</v>
      </c>
      <c r="E1756" s="1">
        <v>4</v>
      </c>
      <c r="F1756" s="1" t="s">
        <v>5693</v>
      </c>
      <c r="G1756" s="275">
        <v>44637</v>
      </c>
      <c r="H1756" s="275">
        <v>47573</v>
      </c>
      <c r="I1756" s="1">
        <v>0</v>
      </c>
      <c r="J1756" s="1">
        <v>1</v>
      </c>
      <c r="K1756" s="1">
        <v>0</v>
      </c>
      <c r="L1756" s="1">
        <v>30</v>
      </c>
      <c r="M1756" s="1">
        <v>2</v>
      </c>
      <c r="N1756" s="1">
        <v>9</v>
      </c>
      <c r="O1756" s="1">
        <v>9.3800000000000008</v>
      </c>
      <c r="P1756" s="1">
        <v>199736666</v>
      </c>
      <c r="Q1756" s="1">
        <v>1982402</v>
      </c>
      <c r="R1756" s="1">
        <v>199736666</v>
      </c>
      <c r="S1756" s="1">
        <v>0</v>
      </c>
      <c r="T1756" s="1">
        <v>0</v>
      </c>
      <c r="U1756" s="1">
        <v>266953520</v>
      </c>
      <c r="V1756" s="1">
        <v>44588</v>
      </c>
      <c r="W1756" s="1">
        <v>0</v>
      </c>
      <c r="X1756" s="1">
        <v>0</v>
      </c>
      <c r="Y1756" s="1">
        <v>0</v>
      </c>
      <c r="Z1756" s="1" t="s">
        <v>5694</v>
      </c>
      <c r="AA1756" s="1" t="s">
        <v>5695</v>
      </c>
      <c r="AB1756" s="275">
        <v>44637</v>
      </c>
      <c r="AC1756" s="1">
        <v>2</v>
      </c>
      <c r="AD1756" s="1" t="s">
        <v>2623</v>
      </c>
      <c r="AE1756" s="1">
        <v>1</v>
      </c>
      <c r="AF1756" s="1">
        <v>30</v>
      </c>
      <c r="AG1756" s="1">
        <v>0</v>
      </c>
      <c r="AN1756" s="1">
        <v>1</v>
      </c>
      <c r="AO1756" s="1">
        <v>1</v>
      </c>
      <c r="AR1756" s="276">
        <v>5374314</v>
      </c>
      <c r="AS1756" s="1" t="s">
        <v>2632</v>
      </c>
      <c r="AT1756" s="1">
        <v>0</v>
      </c>
      <c r="AU1756" s="1">
        <v>0</v>
      </c>
      <c r="AV1756" s="1" t="s">
        <v>2625</v>
      </c>
      <c r="AW1756" s="1" t="s">
        <v>2626</v>
      </c>
      <c r="AX1756" s="1">
        <v>5</v>
      </c>
      <c r="BC1756" s="1">
        <v>1</v>
      </c>
      <c r="BD1756" s="1">
        <v>7</v>
      </c>
      <c r="BE1756" s="1">
        <v>2</v>
      </c>
      <c r="BF1756" s="296">
        <v>3720281</v>
      </c>
    </row>
    <row r="1757" spans="1:58" x14ac:dyDescent="0.3">
      <c r="A1757" s="273">
        <f t="shared" si="76"/>
        <v>18634508.166271374</v>
      </c>
      <c r="B1757" s="1" t="s">
        <v>2621</v>
      </c>
      <c r="C1757" s="274">
        <v>42889866</v>
      </c>
      <c r="D1757" s="1">
        <v>144105</v>
      </c>
      <c r="E1757" s="1">
        <v>4</v>
      </c>
      <c r="F1757" s="1" t="s">
        <v>3748</v>
      </c>
      <c r="G1757" s="275">
        <v>44224</v>
      </c>
      <c r="H1757" s="275">
        <v>46053</v>
      </c>
      <c r="I1757" s="1">
        <v>0</v>
      </c>
      <c r="J1757" s="1">
        <v>1</v>
      </c>
      <c r="K1757" s="1">
        <v>16</v>
      </c>
      <c r="L1757" s="1">
        <v>30</v>
      </c>
      <c r="M1757" s="1">
        <v>2</v>
      </c>
      <c r="N1757" s="1">
        <v>9</v>
      </c>
      <c r="O1757" s="1">
        <v>9.3800000000000008</v>
      </c>
      <c r="P1757" s="1">
        <v>40063773</v>
      </c>
      <c r="Q1757" s="1">
        <v>675333</v>
      </c>
      <c r="R1757" s="1">
        <v>32642518</v>
      </c>
      <c r="S1757" s="1">
        <v>0</v>
      </c>
      <c r="T1757" s="1">
        <v>0</v>
      </c>
      <c r="U1757" s="1">
        <v>0</v>
      </c>
      <c r="W1757" s="1">
        <v>0</v>
      </c>
      <c r="X1757" s="1">
        <v>0</v>
      </c>
      <c r="Y1757" s="1">
        <v>0</v>
      </c>
      <c r="Z1757" s="1" t="s">
        <v>2635</v>
      </c>
      <c r="AA1757" s="1" t="s">
        <v>3609</v>
      </c>
      <c r="AB1757" s="275">
        <v>44651</v>
      </c>
      <c r="AC1757" s="1">
        <v>1</v>
      </c>
      <c r="AD1757" s="1" t="s">
        <v>2623</v>
      </c>
      <c r="AE1757" s="1">
        <v>1</v>
      </c>
      <c r="AF1757" s="1">
        <v>30</v>
      </c>
      <c r="AG1757" s="1">
        <v>0</v>
      </c>
      <c r="AN1757" s="1">
        <v>1</v>
      </c>
      <c r="AO1757" s="1">
        <v>1</v>
      </c>
      <c r="AR1757" s="276">
        <v>1746839.73</v>
      </c>
      <c r="AS1757" s="1" t="s">
        <v>2632</v>
      </c>
      <c r="AT1757" s="1">
        <v>0</v>
      </c>
      <c r="AU1757" s="1">
        <v>0</v>
      </c>
      <c r="AV1757" s="1" t="s">
        <v>2625</v>
      </c>
      <c r="AW1757" s="1" t="s">
        <v>2626</v>
      </c>
      <c r="AX1757" s="1">
        <v>5</v>
      </c>
      <c r="BC1757" s="1">
        <v>1</v>
      </c>
      <c r="BD1757" s="1">
        <v>7</v>
      </c>
      <c r="BE1757" s="1">
        <v>2</v>
      </c>
      <c r="BF1757" s="296">
        <v>12261170.103728624</v>
      </c>
    </row>
    <row r="1758" spans="1:58" x14ac:dyDescent="0.3">
      <c r="A1758" s="273">
        <f t="shared" si="76"/>
        <v>2007925.3164005915</v>
      </c>
      <c r="B1758" s="1" t="s">
        <v>2621</v>
      </c>
      <c r="C1758" s="274">
        <v>42889866</v>
      </c>
      <c r="D1758" s="1">
        <v>144205</v>
      </c>
      <c r="E1758" s="1">
        <v>4</v>
      </c>
      <c r="F1758" s="1" t="s">
        <v>5532</v>
      </c>
      <c r="G1758" s="275">
        <v>44489</v>
      </c>
      <c r="H1758" s="275">
        <v>45596</v>
      </c>
      <c r="I1758" s="1">
        <v>0</v>
      </c>
      <c r="J1758" s="1">
        <v>1</v>
      </c>
      <c r="K1758" s="1">
        <v>5</v>
      </c>
      <c r="L1758" s="1">
        <v>30</v>
      </c>
      <c r="M1758" s="1">
        <v>2</v>
      </c>
      <c r="N1758" s="1">
        <v>10.19</v>
      </c>
      <c r="O1758" s="1">
        <v>10.69</v>
      </c>
      <c r="P1758" s="1">
        <v>4000000</v>
      </c>
      <c r="Q1758" s="1">
        <v>130204</v>
      </c>
      <c r="R1758" s="1">
        <v>3517244</v>
      </c>
      <c r="S1758" s="1">
        <v>0</v>
      </c>
      <c r="T1758" s="1">
        <v>0</v>
      </c>
      <c r="U1758" s="1">
        <v>0</v>
      </c>
      <c r="W1758" s="1">
        <v>0</v>
      </c>
      <c r="X1758" s="1">
        <v>0</v>
      </c>
      <c r="Y1758" s="1">
        <v>0</v>
      </c>
      <c r="AB1758" s="275">
        <v>44651</v>
      </c>
      <c r="AC1758" s="1">
        <v>1</v>
      </c>
      <c r="AD1758" s="1" t="s">
        <v>2623</v>
      </c>
      <c r="AE1758" s="1">
        <v>1</v>
      </c>
      <c r="AF1758" s="1">
        <v>30</v>
      </c>
      <c r="AG1758" s="1">
        <v>0</v>
      </c>
      <c r="AN1758" s="1">
        <v>1</v>
      </c>
      <c r="AO1758" s="1">
        <v>1</v>
      </c>
      <c r="AR1758" s="276">
        <v>188172.84</v>
      </c>
      <c r="AS1758" s="1" t="s">
        <v>2657</v>
      </c>
      <c r="AT1758" s="1">
        <v>0</v>
      </c>
      <c r="AU1758" s="1">
        <v>0</v>
      </c>
      <c r="AX1758" s="1">
        <v>5</v>
      </c>
      <c r="BC1758" s="1">
        <v>1</v>
      </c>
      <c r="BD1758" s="1">
        <v>7</v>
      </c>
      <c r="BE1758" s="1">
        <v>2</v>
      </c>
      <c r="BF1758" s="296">
        <v>1321145.8435994086</v>
      </c>
    </row>
    <row r="1759" spans="1:58" x14ac:dyDescent="0.3">
      <c r="A1759" s="273">
        <f t="shared" si="76"/>
        <v>1736125.5073280316</v>
      </c>
      <c r="B1759" s="1" t="s">
        <v>2621</v>
      </c>
      <c r="C1759" s="274">
        <v>42889866</v>
      </c>
      <c r="D1759" s="1">
        <v>144205</v>
      </c>
      <c r="E1759" s="1">
        <v>4</v>
      </c>
      <c r="F1759" s="1" t="s">
        <v>6517</v>
      </c>
      <c r="G1759" s="275">
        <v>44629</v>
      </c>
      <c r="H1759" s="275">
        <v>44742</v>
      </c>
      <c r="I1759" s="1">
        <v>0</v>
      </c>
      <c r="J1759" s="1">
        <v>1</v>
      </c>
      <c r="K1759" s="1">
        <v>0</v>
      </c>
      <c r="L1759" s="1">
        <v>90</v>
      </c>
      <c r="M1759" s="1">
        <v>2</v>
      </c>
      <c r="N1759" s="1">
        <v>19.190000000000001</v>
      </c>
      <c r="O1759" s="1">
        <v>20.62</v>
      </c>
      <c r="P1759" s="1">
        <v>3041279</v>
      </c>
      <c r="Q1759" s="1">
        <v>3190321</v>
      </c>
      <c r="R1759" s="1">
        <v>3041279</v>
      </c>
      <c r="S1759" s="1">
        <v>0</v>
      </c>
      <c r="T1759" s="1">
        <v>0</v>
      </c>
      <c r="U1759" s="1">
        <v>0</v>
      </c>
      <c r="W1759" s="1">
        <v>0</v>
      </c>
      <c r="X1759" s="1">
        <v>0</v>
      </c>
      <c r="Y1759" s="1">
        <v>0</v>
      </c>
      <c r="AB1759" s="275">
        <v>44629</v>
      </c>
      <c r="AC1759" s="1">
        <v>1</v>
      </c>
      <c r="AD1759" s="1" t="s">
        <v>2623</v>
      </c>
      <c r="AE1759" s="1">
        <v>1</v>
      </c>
      <c r="AF1759" s="1">
        <v>90</v>
      </c>
      <c r="AG1759" s="1">
        <v>0</v>
      </c>
      <c r="AN1759" s="1">
        <v>1</v>
      </c>
      <c r="AO1759" s="1">
        <v>1</v>
      </c>
      <c r="AR1759" s="276">
        <v>162789.44</v>
      </c>
      <c r="AS1759" s="1" t="s">
        <v>2632</v>
      </c>
      <c r="AT1759" s="1">
        <v>0</v>
      </c>
      <c r="AU1759" s="1">
        <v>0</v>
      </c>
      <c r="AX1759" s="1">
        <v>5</v>
      </c>
      <c r="BC1759" s="1">
        <v>1</v>
      </c>
      <c r="BD1759" s="1">
        <v>7</v>
      </c>
      <c r="BE1759" s="1">
        <v>2</v>
      </c>
      <c r="BF1759" s="296">
        <v>1142364.0526719685</v>
      </c>
    </row>
    <row r="1760" spans="1:58" x14ac:dyDescent="0.3">
      <c r="A1760" s="273">
        <f t="shared" si="76"/>
        <v>0</v>
      </c>
      <c r="B1760" s="1" t="s">
        <v>2621</v>
      </c>
      <c r="C1760" s="274">
        <v>42890226</v>
      </c>
      <c r="D1760" s="1">
        <v>144105</v>
      </c>
      <c r="E1760" s="1">
        <v>3</v>
      </c>
      <c r="F1760" s="1" t="s">
        <v>2662</v>
      </c>
      <c r="G1760" s="275">
        <v>43742</v>
      </c>
      <c r="H1760" s="275">
        <v>45230</v>
      </c>
      <c r="I1760" s="1">
        <v>0</v>
      </c>
      <c r="J1760" s="1">
        <v>1</v>
      </c>
      <c r="K1760" s="1">
        <v>29</v>
      </c>
      <c r="L1760" s="1">
        <v>30</v>
      </c>
      <c r="M1760" s="1">
        <v>2</v>
      </c>
      <c r="N1760" s="1">
        <v>11.28</v>
      </c>
      <c r="O1760" s="1">
        <v>11.88</v>
      </c>
      <c r="P1760" s="1">
        <v>15748004</v>
      </c>
      <c r="Q1760" s="1">
        <v>409160</v>
      </c>
      <c r="R1760" s="1">
        <v>7088983</v>
      </c>
      <c r="S1760" s="1">
        <v>0</v>
      </c>
      <c r="T1760" s="1">
        <v>0</v>
      </c>
      <c r="U1760" s="1">
        <v>0</v>
      </c>
      <c r="W1760" s="1">
        <v>0</v>
      </c>
      <c r="X1760" s="1">
        <v>0</v>
      </c>
      <c r="Y1760" s="1">
        <v>0</v>
      </c>
      <c r="AB1760" s="275">
        <v>44651</v>
      </c>
      <c r="AC1760" s="1">
        <v>1</v>
      </c>
      <c r="AD1760" s="1" t="s">
        <v>2623</v>
      </c>
      <c r="AE1760" s="1">
        <v>1</v>
      </c>
      <c r="AF1760" s="1">
        <v>30</v>
      </c>
      <c r="AG1760" s="1">
        <v>0</v>
      </c>
      <c r="AN1760" s="1">
        <v>1</v>
      </c>
      <c r="AO1760" s="1">
        <v>1</v>
      </c>
      <c r="AP1760" s="1">
        <v>43742</v>
      </c>
      <c r="AQ1760" s="1" t="s">
        <v>2629</v>
      </c>
      <c r="AR1760" s="276">
        <v>1575468.84</v>
      </c>
      <c r="AS1760" s="1" t="s">
        <v>2624</v>
      </c>
      <c r="AT1760" s="1">
        <v>0</v>
      </c>
      <c r="AU1760" s="1">
        <v>0</v>
      </c>
      <c r="AV1760" s="1" t="s">
        <v>2625</v>
      </c>
      <c r="AW1760" s="1" t="s">
        <v>2626</v>
      </c>
      <c r="AX1760" s="1">
        <v>5</v>
      </c>
      <c r="BC1760" s="1">
        <v>1</v>
      </c>
      <c r="BD1760" s="1">
        <v>7</v>
      </c>
      <c r="BE1760" s="1">
        <v>2</v>
      </c>
      <c r="BF1760" s="296">
        <v>12130744.41217399</v>
      </c>
    </row>
    <row r="1761" spans="1:58" x14ac:dyDescent="0.3">
      <c r="A1761" s="273">
        <f t="shared" si="76"/>
        <v>0</v>
      </c>
      <c r="B1761" s="1" t="s">
        <v>2621</v>
      </c>
      <c r="C1761" s="274">
        <v>42890226</v>
      </c>
      <c r="D1761" s="1">
        <v>144205</v>
      </c>
      <c r="E1761" s="1">
        <v>4</v>
      </c>
      <c r="F1761" s="1" t="s">
        <v>4131</v>
      </c>
      <c r="G1761" s="275">
        <v>44445</v>
      </c>
      <c r="H1761" s="275">
        <v>45565</v>
      </c>
      <c r="I1761" s="1">
        <v>0</v>
      </c>
      <c r="J1761" s="1">
        <v>1</v>
      </c>
      <c r="K1761" s="1">
        <v>6</v>
      </c>
      <c r="L1761" s="1">
        <v>30</v>
      </c>
      <c r="M1761" s="1">
        <v>2</v>
      </c>
      <c r="N1761" s="1">
        <v>17.690000000000001</v>
      </c>
      <c r="O1761" s="1">
        <v>19.2</v>
      </c>
      <c r="P1761" s="1">
        <v>3000000</v>
      </c>
      <c r="Q1761" s="1">
        <v>108613</v>
      </c>
      <c r="R1761" s="1">
        <v>2605241</v>
      </c>
      <c r="S1761" s="1">
        <v>0</v>
      </c>
      <c r="T1761" s="1">
        <v>0</v>
      </c>
      <c r="U1761" s="1">
        <v>0</v>
      </c>
      <c r="W1761" s="1">
        <v>0</v>
      </c>
      <c r="X1761" s="1">
        <v>0</v>
      </c>
      <c r="Y1761" s="1">
        <v>0</v>
      </c>
      <c r="AB1761" s="275">
        <v>44651</v>
      </c>
      <c r="AC1761" s="1">
        <v>1</v>
      </c>
      <c r="AD1761" s="1" t="s">
        <v>2623</v>
      </c>
      <c r="AE1761" s="1">
        <v>1</v>
      </c>
      <c r="AF1761" s="1">
        <v>30</v>
      </c>
      <c r="AG1761" s="1">
        <v>0</v>
      </c>
      <c r="AN1761" s="1">
        <v>1</v>
      </c>
      <c r="AO1761" s="1">
        <v>1</v>
      </c>
      <c r="AR1761" s="276">
        <v>578871.16</v>
      </c>
      <c r="AS1761" s="1" t="s">
        <v>2657</v>
      </c>
      <c r="AT1761" s="1">
        <v>0</v>
      </c>
      <c r="AU1761" s="1">
        <v>0</v>
      </c>
      <c r="AX1761" s="1">
        <v>5</v>
      </c>
      <c r="BC1761" s="1">
        <v>1</v>
      </c>
      <c r="BD1761" s="1">
        <v>7</v>
      </c>
      <c r="BE1761" s="1">
        <v>2</v>
      </c>
      <c r="BF1761" s="296">
        <v>4458116.5878260089</v>
      </c>
    </row>
    <row r="1762" spans="1:58" x14ac:dyDescent="0.3">
      <c r="A1762" s="273">
        <f t="shared" si="76"/>
        <v>1543413.7126919595</v>
      </c>
      <c r="B1762" s="1" t="s">
        <v>2621</v>
      </c>
      <c r="C1762" s="274">
        <v>42900464</v>
      </c>
      <c r="D1762" s="1">
        <v>144105</v>
      </c>
      <c r="E1762" s="1">
        <v>4</v>
      </c>
      <c r="F1762" s="1" t="s">
        <v>4058</v>
      </c>
      <c r="G1762" s="275">
        <v>44014</v>
      </c>
      <c r="H1762" s="275">
        <v>45535</v>
      </c>
      <c r="I1762" s="1">
        <v>0</v>
      </c>
      <c r="J1762" s="1">
        <v>1</v>
      </c>
      <c r="K1762" s="1">
        <v>19</v>
      </c>
      <c r="L1762" s="1">
        <v>30</v>
      </c>
      <c r="M1762" s="1">
        <v>2</v>
      </c>
      <c r="N1762" s="1">
        <v>5.99</v>
      </c>
      <c r="O1762" s="1">
        <v>6.16</v>
      </c>
      <c r="P1762" s="1">
        <v>8043479</v>
      </c>
      <c r="Q1762" s="1">
        <v>190392</v>
      </c>
      <c r="R1762" s="1">
        <v>5102791</v>
      </c>
      <c r="S1762" s="1">
        <v>0</v>
      </c>
      <c r="T1762" s="1">
        <v>0</v>
      </c>
      <c r="U1762" s="1">
        <v>0</v>
      </c>
      <c r="W1762" s="1">
        <v>0</v>
      </c>
      <c r="X1762" s="1">
        <v>0</v>
      </c>
      <c r="Y1762" s="1">
        <v>0</v>
      </c>
      <c r="AB1762" s="275">
        <v>44651</v>
      </c>
      <c r="AC1762" s="1">
        <v>1</v>
      </c>
      <c r="AD1762" s="1" t="s">
        <v>2623</v>
      </c>
      <c r="AE1762" s="1">
        <v>1</v>
      </c>
      <c r="AF1762" s="1">
        <v>30</v>
      </c>
      <c r="AG1762" s="1">
        <v>0</v>
      </c>
      <c r="AN1762" s="1">
        <v>1</v>
      </c>
      <c r="AO1762" s="1">
        <v>1</v>
      </c>
      <c r="AR1762" s="276">
        <v>391641.54</v>
      </c>
      <c r="AS1762" s="1" t="s">
        <v>2632</v>
      </c>
      <c r="AT1762" s="1">
        <v>0</v>
      </c>
      <c r="AU1762" s="1">
        <v>0</v>
      </c>
      <c r="AV1762" s="1" t="s">
        <v>2625</v>
      </c>
      <c r="AW1762" s="1" t="s">
        <v>2626</v>
      </c>
      <c r="AX1762" s="1">
        <v>5</v>
      </c>
      <c r="BC1762" s="1">
        <v>1</v>
      </c>
      <c r="BD1762" s="1">
        <v>7</v>
      </c>
      <c r="BE1762" s="1">
        <v>2</v>
      </c>
      <c r="BF1762" s="296">
        <v>3167735.7473080405</v>
      </c>
    </row>
    <row r="1763" spans="1:58" x14ac:dyDescent="0.3">
      <c r="A1763" s="273">
        <f t="shared" si="76"/>
        <v>1976643.3565580375</v>
      </c>
      <c r="B1763" s="1" t="s">
        <v>2621</v>
      </c>
      <c r="C1763" s="274">
        <v>42900464</v>
      </c>
      <c r="D1763" s="1">
        <v>144105</v>
      </c>
      <c r="E1763" s="1">
        <v>4</v>
      </c>
      <c r="F1763" s="1" t="s">
        <v>3877</v>
      </c>
      <c r="G1763" s="275">
        <v>44181</v>
      </c>
      <c r="H1763" s="275">
        <v>45412</v>
      </c>
      <c r="I1763" s="1">
        <v>0</v>
      </c>
      <c r="J1763" s="1">
        <v>1</v>
      </c>
      <c r="K1763" s="1">
        <v>15</v>
      </c>
      <c r="L1763" s="1">
        <v>30</v>
      </c>
      <c r="M1763" s="1">
        <v>2</v>
      </c>
      <c r="N1763" s="1">
        <v>5.99</v>
      </c>
      <c r="O1763" s="1">
        <v>6.16</v>
      </c>
      <c r="P1763" s="1">
        <v>10058465</v>
      </c>
      <c r="Q1763" s="1">
        <v>279919</v>
      </c>
      <c r="R1763" s="1">
        <v>6535018</v>
      </c>
      <c r="S1763" s="1">
        <v>0</v>
      </c>
      <c r="T1763" s="1">
        <v>0</v>
      </c>
      <c r="U1763" s="1">
        <v>0</v>
      </c>
      <c r="W1763" s="1">
        <v>0</v>
      </c>
      <c r="X1763" s="1">
        <v>0</v>
      </c>
      <c r="Y1763" s="1">
        <v>0</v>
      </c>
      <c r="AB1763" s="275">
        <v>44651</v>
      </c>
      <c r="AC1763" s="1">
        <v>1</v>
      </c>
      <c r="AD1763" s="1" t="s">
        <v>2623</v>
      </c>
      <c r="AE1763" s="1">
        <v>1</v>
      </c>
      <c r="AF1763" s="1">
        <v>30</v>
      </c>
      <c r="AG1763" s="1">
        <v>0</v>
      </c>
      <c r="AN1763" s="1">
        <v>1</v>
      </c>
      <c r="AO1763" s="1">
        <v>1</v>
      </c>
      <c r="AR1763" s="276">
        <v>501533.96</v>
      </c>
      <c r="AS1763" s="1" t="s">
        <v>2632</v>
      </c>
      <c r="AT1763" s="1">
        <v>0</v>
      </c>
      <c r="AU1763" s="1">
        <v>0</v>
      </c>
      <c r="AV1763" s="1" t="s">
        <v>2625</v>
      </c>
      <c r="AW1763" s="1" t="s">
        <v>2626</v>
      </c>
      <c r="AX1763" s="1">
        <v>5</v>
      </c>
      <c r="BC1763" s="1">
        <v>1</v>
      </c>
      <c r="BD1763" s="1">
        <v>7</v>
      </c>
      <c r="BE1763" s="1">
        <v>2</v>
      </c>
      <c r="BF1763" s="296">
        <v>4056840.6834419626</v>
      </c>
    </row>
    <row r="1764" spans="1:58" x14ac:dyDescent="0.3">
      <c r="A1764" s="273">
        <f t="shared" si="76"/>
        <v>1633987.959611828</v>
      </c>
      <c r="B1764" s="1" t="s">
        <v>2621</v>
      </c>
      <c r="C1764" s="274">
        <v>42900464</v>
      </c>
      <c r="D1764" s="1">
        <v>144105</v>
      </c>
      <c r="E1764" s="1">
        <v>4</v>
      </c>
      <c r="F1764" s="1" t="s">
        <v>3800</v>
      </c>
      <c r="G1764" s="275">
        <v>44235</v>
      </c>
      <c r="H1764" s="275">
        <v>45351</v>
      </c>
      <c r="I1764" s="1">
        <v>0</v>
      </c>
      <c r="J1764" s="1">
        <v>1</v>
      </c>
      <c r="K1764" s="1">
        <v>13</v>
      </c>
      <c r="L1764" s="1">
        <v>30</v>
      </c>
      <c r="M1764" s="1">
        <v>2</v>
      </c>
      <c r="N1764" s="1">
        <v>8.64</v>
      </c>
      <c r="O1764" s="1">
        <v>8.99</v>
      </c>
      <c r="P1764" s="1">
        <v>8068632</v>
      </c>
      <c r="Q1764" s="1">
        <v>256743</v>
      </c>
      <c r="R1764" s="1">
        <v>5403026</v>
      </c>
      <c r="S1764" s="1">
        <v>0</v>
      </c>
      <c r="T1764" s="1">
        <v>0</v>
      </c>
      <c r="U1764" s="1">
        <v>0</v>
      </c>
      <c r="W1764" s="1">
        <v>0</v>
      </c>
      <c r="X1764" s="1">
        <v>0</v>
      </c>
      <c r="Y1764" s="1">
        <v>0</v>
      </c>
      <c r="AB1764" s="275">
        <v>44651</v>
      </c>
      <c r="AC1764" s="1">
        <v>1</v>
      </c>
      <c r="AD1764" s="1" t="s">
        <v>2623</v>
      </c>
      <c r="AE1764" s="1">
        <v>1</v>
      </c>
      <c r="AF1764" s="1">
        <v>30</v>
      </c>
      <c r="AG1764" s="1">
        <v>0</v>
      </c>
      <c r="AN1764" s="1">
        <v>1</v>
      </c>
      <c r="AO1764" s="1">
        <v>1</v>
      </c>
      <c r="AR1764" s="276">
        <v>414920.93</v>
      </c>
      <c r="AS1764" s="1" t="s">
        <v>2632</v>
      </c>
      <c r="AT1764" s="1">
        <v>0</v>
      </c>
      <c r="AU1764" s="1">
        <v>0</v>
      </c>
      <c r="AV1764" s="1" t="s">
        <v>2625</v>
      </c>
      <c r="AW1764" s="1" t="s">
        <v>2626</v>
      </c>
      <c r="AX1764" s="1">
        <v>5</v>
      </c>
      <c r="BC1764" s="1">
        <v>1</v>
      </c>
      <c r="BD1764" s="1">
        <v>7</v>
      </c>
      <c r="BE1764" s="1">
        <v>2</v>
      </c>
      <c r="BF1764" s="296">
        <v>3354117.1103881723</v>
      </c>
    </row>
    <row r="1765" spans="1:58" x14ac:dyDescent="0.3">
      <c r="A1765" s="273">
        <f t="shared" si="76"/>
        <v>5284043.8720158078</v>
      </c>
      <c r="B1765" s="1" t="s">
        <v>2621</v>
      </c>
      <c r="C1765" s="274">
        <v>42900464</v>
      </c>
      <c r="D1765" s="1">
        <v>144105</v>
      </c>
      <c r="E1765" s="1">
        <v>4</v>
      </c>
      <c r="F1765" s="1" t="s">
        <v>4537</v>
      </c>
      <c r="G1765" s="275">
        <v>44403</v>
      </c>
      <c r="H1765" s="275">
        <v>45869</v>
      </c>
      <c r="I1765" s="1">
        <v>0</v>
      </c>
      <c r="J1765" s="1">
        <v>1</v>
      </c>
      <c r="K1765" s="1">
        <v>8</v>
      </c>
      <c r="L1765" s="1">
        <v>30</v>
      </c>
      <c r="M1765" s="1">
        <v>2</v>
      </c>
      <c r="N1765" s="1">
        <v>14.09</v>
      </c>
      <c r="O1765" s="1">
        <v>15.04</v>
      </c>
      <c r="P1765" s="1">
        <v>20066184</v>
      </c>
      <c r="Q1765" s="1">
        <v>553417</v>
      </c>
      <c r="R1765" s="1">
        <v>17471214</v>
      </c>
      <c r="S1765" s="1">
        <v>0</v>
      </c>
      <c r="T1765" s="1">
        <v>0</v>
      </c>
      <c r="U1765" s="1">
        <v>0</v>
      </c>
      <c r="W1765" s="1">
        <v>0</v>
      </c>
      <c r="X1765" s="1">
        <v>0</v>
      </c>
      <c r="Y1765" s="1">
        <v>0</v>
      </c>
      <c r="AB1765" s="275">
        <v>44651</v>
      </c>
      <c r="AC1765" s="1">
        <v>1</v>
      </c>
      <c r="AD1765" s="1" t="s">
        <v>2623</v>
      </c>
      <c r="AE1765" s="1">
        <v>1</v>
      </c>
      <c r="AF1765" s="1">
        <v>30</v>
      </c>
      <c r="AG1765" s="1">
        <v>0</v>
      </c>
      <c r="AN1765" s="1">
        <v>1</v>
      </c>
      <c r="AO1765" s="1">
        <v>1</v>
      </c>
      <c r="AR1765" s="276">
        <v>1341303.79</v>
      </c>
      <c r="AS1765" s="1" t="s">
        <v>2632</v>
      </c>
      <c r="AT1765" s="1">
        <v>0</v>
      </c>
      <c r="AU1765" s="1">
        <v>0</v>
      </c>
      <c r="AV1765" s="1" t="s">
        <v>2625</v>
      </c>
      <c r="AW1765" s="1" t="s">
        <v>2626</v>
      </c>
      <c r="AX1765" s="1">
        <v>5</v>
      </c>
      <c r="BC1765" s="1">
        <v>1</v>
      </c>
      <c r="BD1765" s="1">
        <v>7</v>
      </c>
      <c r="BE1765" s="1">
        <v>2</v>
      </c>
      <c r="BF1765" s="296">
        <v>10845866.337984193</v>
      </c>
    </row>
    <row r="1766" spans="1:58" x14ac:dyDescent="0.3">
      <c r="A1766" s="273">
        <f t="shared" si="76"/>
        <v>3049153.0991223687</v>
      </c>
      <c r="B1766" s="1" t="s">
        <v>2621</v>
      </c>
      <c r="C1766" s="274">
        <v>42900464</v>
      </c>
      <c r="D1766" s="1">
        <v>144105</v>
      </c>
      <c r="E1766" s="1">
        <v>4</v>
      </c>
      <c r="F1766" s="1" t="s">
        <v>5835</v>
      </c>
      <c r="G1766" s="275">
        <v>44630</v>
      </c>
      <c r="H1766" s="275">
        <v>45747</v>
      </c>
      <c r="I1766" s="1">
        <v>0</v>
      </c>
      <c r="J1766" s="1">
        <v>1</v>
      </c>
      <c r="K1766" s="1">
        <v>0</v>
      </c>
      <c r="L1766" s="1">
        <v>30</v>
      </c>
      <c r="M1766" s="1">
        <v>2</v>
      </c>
      <c r="N1766" s="1">
        <v>9.99</v>
      </c>
      <c r="O1766" s="1">
        <v>10.46</v>
      </c>
      <c r="P1766" s="1">
        <v>10081859</v>
      </c>
      <c r="Q1766" s="1">
        <v>243480</v>
      </c>
      <c r="R1766" s="1">
        <v>10081859</v>
      </c>
      <c r="S1766" s="1">
        <v>0</v>
      </c>
      <c r="T1766" s="1">
        <v>0</v>
      </c>
      <c r="U1766" s="1">
        <v>0</v>
      </c>
      <c r="W1766" s="1">
        <v>0</v>
      </c>
      <c r="X1766" s="1">
        <v>0</v>
      </c>
      <c r="Y1766" s="1">
        <v>0</v>
      </c>
      <c r="Z1766" s="1" t="s">
        <v>2664</v>
      </c>
      <c r="AA1766" s="1" t="s">
        <v>2807</v>
      </c>
      <c r="AB1766" s="275">
        <v>44630</v>
      </c>
      <c r="AC1766" s="1">
        <v>1</v>
      </c>
      <c r="AD1766" s="1" t="s">
        <v>2623</v>
      </c>
      <c r="AE1766" s="1">
        <v>1</v>
      </c>
      <c r="AF1766" s="1">
        <v>30</v>
      </c>
      <c r="AG1766" s="1">
        <v>0</v>
      </c>
      <c r="AN1766" s="1">
        <v>1</v>
      </c>
      <c r="AO1766" s="1">
        <v>1</v>
      </c>
      <c r="AR1766" s="276">
        <v>774039.78</v>
      </c>
      <c r="AS1766" s="1" t="s">
        <v>2632</v>
      </c>
      <c r="AT1766" s="1">
        <v>0</v>
      </c>
      <c r="AU1766" s="1">
        <v>0</v>
      </c>
      <c r="AV1766" s="1" t="s">
        <v>2625</v>
      </c>
      <c r="AW1766" s="1" t="s">
        <v>2626</v>
      </c>
      <c r="AX1766" s="1">
        <v>5</v>
      </c>
      <c r="BC1766" s="1">
        <v>1</v>
      </c>
      <c r="BD1766" s="1">
        <v>7</v>
      </c>
      <c r="BE1766" s="1">
        <v>2</v>
      </c>
      <c r="BF1766" s="296">
        <v>6258666.1208776319</v>
      </c>
    </row>
    <row r="1767" spans="1:58" x14ac:dyDescent="0.3">
      <c r="A1767" s="273">
        <f t="shared" si="76"/>
        <v>44811323</v>
      </c>
      <c r="B1767" s="1" t="s">
        <v>2621</v>
      </c>
      <c r="C1767" s="274">
        <v>42902227</v>
      </c>
      <c r="D1767" s="1">
        <v>144105</v>
      </c>
      <c r="E1767" s="1">
        <v>3</v>
      </c>
      <c r="F1767" s="1" t="s">
        <v>5326</v>
      </c>
      <c r="G1767" s="275">
        <v>44530</v>
      </c>
      <c r="H1767" s="275">
        <v>46053</v>
      </c>
      <c r="I1767" s="1">
        <v>0</v>
      </c>
      <c r="J1767" s="1">
        <v>1</v>
      </c>
      <c r="K1767" s="1">
        <v>5</v>
      </c>
      <c r="L1767" s="1">
        <v>30</v>
      </c>
      <c r="M1767" s="1">
        <v>2</v>
      </c>
      <c r="N1767" s="1">
        <v>9.91</v>
      </c>
      <c r="O1767" s="1">
        <v>10.37</v>
      </c>
      <c r="P1767" s="1">
        <v>62730636</v>
      </c>
      <c r="Q1767" s="1">
        <v>1295245</v>
      </c>
      <c r="R1767" s="1">
        <v>58219102</v>
      </c>
      <c r="S1767" s="1">
        <v>0</v>
      </c>
      <c r="T1767" s="1">
        <v>0</v>
      </c>
      <c r="U1767" s="1">
        <v>0</v>
      </c>
      <c r="W1767" s="1">
        <v>0</v>
      </c>
      <c r="X1767" s="1">
        <v>0</v>
      </c>
      <c r="Y1767" s="1">
        <v>0</v>
      </c>
      <c r="Z1767" s="1" t="s">
        <v>5732</v>
      </c>
      <c r="AA1767" s="1" t="s">
        <v>2807</v>
      </c>
      <c r="AB1767" s="275">
        <v>44651</v>
      </c>
      <c r="AC1767" s="1">
        <v>1</v>
      </c>
      <c r="AD1767" s="1" t="s">
        <v>2623</v>
      </c>
      <c r="AE1767" s="1">
        <v>1</v>
      </c>
      <c r="AF1767" s="1">
        <v>30</v>
      </c>
      <c r="AG1767" s="1">
        <v>0</v>
      </c>
      <c r="AN1767" s="1">
        <v>1</v>
      </c>
      <c r="AO1767" s="1">
        <v>1</v>
      </c>
      <c r="AP1767" s="1">
        <v>44530</v>
      </c>
      <c r="AQ1767" s="1" t="s">
        <v>2629</v>
      </c>
      <c r="AR1767" s="276">
        <v>1545884</v>
      </c>
      <c r="AS1767" s="1" t="s">
        <v>2624</v>
      </c>
      <c r="AT1767" s="1">
        <v>0</v>
      </c>
      <c r="AU1767" s="1">
        <v>0</v>
      </c>
      <c r="AV1767" s="1" t="s">
        <v>2625</v>
      </c>
      <c r="AW1767" s="1" t="s">
        <v>2626</v>
      </c>
      <c r="AX1767" s="1">
        <v>5</v>
      </c>
      <c r="BC1767" s="1">
        <v>1</v>
      </c>
      <c r="BD1767" s="1">
        <v>7</v>
      </c>
      <c r="BE1767" s="1">
        <v>2</v>
      </c>
      <c r="BF1767" s="296">
        <v>11861895</v>
      </c>
    </row>
    <row r="1768" spans="1:58" x14ac:dyDescent="0.3">
      <c r="A1768" s="273">
        <f t="shared" si="76"/>
        <v>0</v>
      </c>
      <c r="B1768" s="1" t="s">
        <v>2621</v>
      </c>
      <c r="C1768" s="274">
        <v>42902224</v>
      </c>
      <c r="D1768" s="1">
        <v>144105</v>
      </c>
      <c r="E1768" s="1">
        <v>4</v>
      </c>
      <c r="F1768" s="1" t="s">
        <v>3862</v>
      </c>
      <c r="G1768" s="275">
        <v>44062</v>
      </c>
      <c r="H1768" s="275">
        <v>45169</v>
      </c>
      <c r="I1768" s="1">
        <v>0</v>
      </c>
      <c r="J1768" s="1">
        <v>1</v>
      </c>
      <c r="K1768" s="1">
        <v>19</v>
      </c>
      <c r="L1768" s="1">
        <v>30</v>
      </c>
      <c r="M1768" s="1">
        <v>2</v>
      </c>
      <c r="N1768" s="1">
        <v>9</v>
      </c>
      <c r="O1768" s="1">
        <v>9.3800000000000008</v>
      </c>
      <c r="P1768" s="1">
        <v>14365545</v>
      </c>
      <c r="Q1768" s="1">
        <v>459521</v>
      </c>
      <c r="R1768" s="1">
        <v>7287240</v>
      </c>
      <c r="S1768" s="1">
        <v>0</v>
      </c>
      <c r="T1768" s="1">
        <v>0</v>
      </c>
      <c r="U1768" s="1">
        <v>0</v>
      </c>
      <c r="W1768" s="1">
        <v>0</v>
      </c>
      <c r="X1768" s="1">
        <v>0</v>
      </c>
      <c r="Y1768" s="1">
        <v>0</v>
      </c>
      <c r="AB1768" s="275">
        <v>44651</v>
      </c>
      <c r="AC1768" s="1">
        <v>1</v>
      </c>
      <c r="AD1768" s="1" t="s">
        <v>2623</v>
      </c>
      <c r="AE1768" s="1">
        <v>1</v>
      </c>
      <c r="AF1768" s="1">
        <v>30</v>
      </c>
      <c r="AG1768" s="1">
        <v>0</v>
      </c>
      <c r="AN1768" s="1">
        <v>1</v>
      </c>
      <c r="AO1768" s="1">
        <v>1</v>
      </c>
      <c r="AR1768" s="276">
        <v>1388222</v>
      </c>
      <c r="AS1768" s="1" t="s">
        <v>2677</v>
      </c>
      <c r="AT1768" s="1">
        <v>0</v>
      </c>
      <c r="AU1768" s="1">
        <v>0</v>
      </c>
      <c r="AV1768" s="1" t="s">
        <v>2625</v>
      </c>
      <c r="AW1768" s="1" t="s">
        <v>2626</v>
      </c>
      <c r="AX1768" s="1">
        <v>5</v>
      </c>
      <c r="BC1768" s="1">
        <v>1</v>
      </c>
      <c r="BD1768" s="1">
        <v>7</v>
      </c>
      <c r="BE1768" s="1">
        <v>2</v>
      </c>
      <c r="BF1768" s="296">
        <v>10554136</v>
      </c>
    </row>
    <row r="1769" spans="1:58" x14ac:dyDescent="0.3">
      <c r="A1769" s="273">
        <f t="shared" si="76"/>
        <v>124827414.54946487</v>
      </c>
      <c r="B1769" s="1" t="s">
        <v>2621</v>
      </c>
      <c r="C1769" s="274">
        <v>42906624</v>
      </c>
      <c r="D1769" s="1">
        <v>141105</v>
      </c>
      <c r="E1769" s="1">
        <v>2</v>
      </c>
      <c r="F1769" s="1" t="s">
        <v>3036</v>
      </c>
      <c r="G1769" s="275">
        <v>43882</v>
      </c>
      <c r="H1769" s="275">
        <v>46783</v>
      </c>
      <c r="I1769" s="1">
        <v>0</v>
      </c>
      <c r="J1769" s="1">
        <v>1</v>
      </c>
      <c r="K1769" s="1">
        <v>28</v>
      </c>
      <c r="L1769" s="1">
        <v>30</v>
      </c>
      <c r="M1769" s="1">
        <v>2</v>
      </c>
      <c r="N1769" s="1">
        <v>12</v>
      </c>
      <c r="O1769" s="1">
        <v>12.68</v>
      </c>
      <c r="P1769" s="1">
        <v>165016397</v>
      </c>
      <c r="Q1769" s="1">
        <v>1772110</v>
      </c>
      <c r="R1769" s="1">
        <v>138079395</v>
      </c>
      <c r="S1769" s="1">
        <v>0</v>
      </c>
      <c r="T1769" s="1">
        <v>0</v>
      </c>
      <c r="U1769" s="1">
        <v>393000000</v>
      </c>
      <c r="V1769" s="1">
        <v>43865</v>
      </c>
      <c r="W1769" s="1">
        <v>0</v>
      </c>
      <c r="X1769" s="1">
        <v>0</v>
      </c>
      <c r="Y1769" s="1">
        <v>0</v>
      </c>
      <c r="Z1769" s="1" t="s">
        <v>5665</v>
      </c>
      <c r="AA1769" s="1" t="s">
        <v>3540</v>
      </c>
      <c r="AB1769" s="275">
        <v>44651</v>
      </c>
      <c r="AC1769" s="1">
        <v>2</v>
      </c>
      <c r="AD1769" s="1" t="s">
        <v>2623</v>
      </c>
      <c r="AE1769" s="1">
        <v>1</v>
      </c>
      <c r="AF1769" s="1">
        <v>30</v>
      </c>
      <c r="AG1769" s="1">
        <v>0</v>
      </c>
      <c r="AN1769" s="1">
        <v>1</v>
      </c>
      <c r="AO1769" s="1">
        <v>1</v>
      </c>
      <c r="AP1769" s="1">
        <v>44348</v>
      </c>
      <c r="AQ1769" s="1" t="s">
        <v>2629</v>
      </c>
      <c r="AR1769" s="276">
        <v>6866383.8799999999</v>
      </c>
      <c r="AS1769" s="1" t="s">
        <v>2632</v>
      </c>
      <c r="AT1769" s="1">
        <v>1</v>
      </c>
      <c r="AU1769" s="1">
        <v>0</v>
      </c>
      <c r="AV1769" s="1" t="s">
        <v>2625</v>
      </c>
      <c r="AW1769" s="1" t="s">
        <v>2626</v>
      </c>
      <c r="AX1769" s="1">
        <v>5</v>
      </c>
      <c r="BC1769" s="1">
        <v>1</v>
      </c>
      <c r="BD1769" s="1">
        <v>7</v>
      </c>
      <c r="BE1769" s="1">
        <v>2</v>
      </c>
      <c r="BF1769" s="296">
        <v>6385596.5705351429</v>
      </c>
    </row>
    <row r="1770" spans="1:58" x14ac:dyDescent="0.3">
      <c r="A1770" s="273">
        <f t="shared" si="76"/>
        <v>10598632.450535145</v>
      </c>
      <c r="B1770" s="1" t="s">
        <v>2621</v>
      </c>
      <c r="C1770" s="274">
        <v>42906624</v>
      </c>
      <c r="D1770" s="1">
        <v>144205</v>
      </c>
      <c r="E1770" s="1">
        <v>4</v>
      </c>
      <c r="F1770" s="1" t="s">
        <v>5167</v>
      </c>
      <c r="G1770" s="275">
        <v>44468</v>
      </c>
      <c r="H1770" s="275">
        <v>45565</v>
      </c>
      <c r="I1770" s="1">
        <v>0</v>
      </c>
      <c r="J1770" s="1">
        <v>1</v>
      </c>
      <c r="K1770" s="1">
        <v>6</v>
      </c>
      <c r="L1770" s="1">
        <v>30</v>
      </c>
      <c r="M1770" s="1">
        <v>2</v>
      </c>
      <c r="N1770" s="1">
        <v>10.19</v>
      </c>
      <c r="O1770" s="1">
        <v>10.69</v>
      </c>
      <c r="P1770" s="1">
        <v>13720000</v>
      </c>
      <c r="Q1770" s="1">
        <v>446601</v>
      </c>
      <c r="R1770" s="1">
        <v>11724136</v>
      </c>
      <c r="S1770" s="1">
        <v>0</v>
      </c>
      <c r="T1770" s="1">
        <v>0</v>
      </c>
      <c r="U1770" s="1">
        <v>0</v>
      </c>
      <c r="W1770" s="1">
        <v>0</v>
      </c>
      <c r="X1770" s="1">
        <v>0</v>
      </c>
      <c r="Y1770" s="1">
        <v>0</v>
      </c>
      <c r="AB1770" s="275">
        <v>44651</v>
      </c>
      <c r="AC1770" s="1">
        <v>1</v>
      </c>
      <c r="AD1770" s="1" t="s">
        <v>2623</v>
      </c>
      <c r="AE1770" s="1">
        <v>1</v>
      </c>
      <c r="AF1770" s="1">
        <v>30</v>
      </c>
      <c r="AG1770" s="1">
        <v>0</v>
      </c>
      <c r="AN1770" s="1">
        <v>1</v>
      </c>
      <c r="AO1770" s="1">
        <v>1</v>
      </c>
      <c r="AR1770" s="276">
        <v>583311.12</v>
      </c>
      <c r="AS1770" s="1" t="s">
        <v>2657</v>
      </c>
      <c r="AT1770" s="1">
        <v>0</v>
      </c>
      <c r="AU1770" s="1">
        <v>0</v>
      </c>
      <c r="AX1770" s="1">
        <v>5</v>
      </c>
      <c r="BC1770" s="1">
        <v>1</v>
      </c>
      <c r="BD1770" s="1">
        <v>7</v>
      </c>
      <c r="BE1770" s="1">
        <v>2</v>
      </c>
      <c r="BF1770" s="296">
        <v>542192.42946485686</v>
      </c>
    </row>
    <row r="1771" spans="1:58" x14ac:dyDescent="0.3">
      <c r="A1771" s="273">
        <f t="shared" si="76"/>
        <v>4237229.1000000015</v>
      </c>
      <c r="B1771" s="1" t="s">
        <v>2621</v>
      </c>
      <c r="C1771" s="274">
        <v>42908624</v>
      </c>
      <c r="D1771" s="1">
        <v>144105</v>
      </c>
      <c r="E1771" s="1">
        <v>4</v>
      </c>
      <c r="F1771" s="1" t="s">
        <v>5781</v>
      </c>
      <c r="G1771" s="275">
        <v>44617</v>
      </c>
      <c r="H1771" s="275">
        <v>46081</v>
      </c>
      <c r="I1771" s="1">
        <v>0</v>
      </c>
      <c r="J1771" s="1">
        <v>1</v>
      </c>
      <c r="K1771" s="1">
        <v>1</v>
      </c>
      <c r="L1771" s="1">
        <v>30</v>
      </c>
      <c r="M1771" s="1">
        <v>2</v>
      </c>
      <c r="N1771" s="1">
        <v>6.12</v>
      </c>
      <c r="O1771" s="1">
        <v>6.29</v>
      </c>
      <c r="P1771" s="1">
        <v>47594362</v>
      </c>
      <c r="Q1771" s="1">
        <v>1129313</v>
      </c>
      <c r="R1771" s="1">
        <v>46723962</v>
      </c>
      <c r="S1771" s="1">
        <v>0</v>
      </c>
      <c r="T1771" s="1">
        <v>0</v>
      </c>
      <c r="U1771" s="1">
        <v>0</v>
      </c>
      <c r="W1771" s="1">
        <v>0</v>
      </c>
      <c r="X1771" s="1">
        <v>0</v>
      </c>
      <c r="Y1771" s="1">
        <v>0</v>
      </c>
      <c r="AB1771" s="275">
        <v>44651</v>
      </c>
      <c r="AC1771" s="1">
        <v>1</v>
      </c>
      <c r="AD1771" s="1" t="s">
        <v>2623</v>
      </c>
      <c r="AE1771" s="1">
        <v>1</v>
      </c>
      <c r="AF1771" s="1">
        <v>30</v>
      </c>
      <c r="AG1771" s="1">
        <v>0</v>
      </c>
      <c r="AN1771" s="1">
        <v>1</v>
      </c>
      <c r="AO1771" s="1">
        <v>1</v>
      </c>
      <c r="AR1771" s="276">
        <v>4659330.9000000004</v>
      </c>
      <c r="AS1771" s="1" t="s">
        <v>2632</v>
      </c>
      <c r="AT1771" s="1">
        <v>0</v>
      </c>
      <c r="AU1771" s="1">
        <v>0</v>
      </c>
      <c r="AV1771" s="1" t="s">
        <v>2625</v>
      </c>
      <c r="AW1771" s="1" t="s">
        <v>2626</v>
      </c>
      <c r="AX1771" s="1">
        <v>5</v>
      </c>
      <c r="BC1771" s="1">
        <v>1</v>
      </c>
      <c r="BD1771" s="1">
        <v>7</v>
      </c>
      <c r="BE1771" s="1">
        <v>2</v>
      </c>
      <c r="BF1771" s="296">
        <v>37827402</v>
      </c>
    </row>
    <row r="1772" spans="1:58" x14ac:dyDescent="0.3">
      <c r="A1772" s="273">
        <f t="shared" si="76"/>
        <v>2049091</v>
      </c>
      <c r="B1772" s="1" t="s">
        <v>2621</v>
      </c>
      <c r="C1772" s="274">
        <v>42909622</v>
      </c>
      <c r="D1772" s="1">
        <v>144205</v>
      </c>
      <c r="E1772" s="1">
        <v>4</v>
      </c>
      <c r="F1772" s="1" t="s">
        <v>6254</v>
      </c>
      <c r="G1772" s="275">
        <v>44602</v>
      </c>
      <c r="H1772" s="275">
        <v>44742</v>
      </c>
      <c r="I1772" s="1">
        <v>0</v>
      </c>
      <c r="J1772" s="1">
        <v>1</v>
      </c>
      <c r="K1772" s="1">
        <v>0</v>
      </c>
      <c r="L1772" s="1">
        <v>120</v>
      </c>
      <c r="M1772" s="1">
        <v>2</v>
      </c>
      <c r="N1772" s="1">
        <v>19.350000000000001</v>
      </c>
      <c r="O1772" s="1">
        <v>20.62</v>
      </c>
      <c r="P1772" s="1">
        <v>2534373</v>
      </c>
      <c r="Q1772" s="1">
        <v>2701258</v>
      </c>
      <c r="R1772" s="1">
        <v>2534373</v>
      </c>
      <c r="S1772" s="1">
        <v>40869</v>
      </c>
      <c r="T1772" s="1">
        <v>0</v>
      </c>
      <c r="U1772" s="1">
        <v>0</v>
      </c>
      <c r="W1772" s="1">
        <v>0</v>
      </c>
      <c r="X1772" s="1">
        <v>0</v>
      </c>
      <c r="Y1772" s="1">
        <v>0</v>
      </c>
      <c r="AB1772" s="275">
        <v>44602</v>
      </c>
      <c r="AC1772" s="1">
        <v>1</v>
      </c>
      <c r="AD1772" s="1" t="s">
        <v>2623</v>
      </c>
      <c r="AE1772" s="1">
        <v>1</v>
      </c>
      <c r="AF1772" s="1">
        <v>120</v>
      </c>
      <c r="AG1772" s="1">
        <v>0</v>
      </c>
      <c r="AN1772" s="1">
        <v>1</v>
      </c>
      <c r="AO1772" s="1">
        <v>1</v>
      </c>
      <c r="AR1772" s="276">
        <v>60661</v>
      </c>
      <c r="AS1772" s="1" t="s">
        <v>2632</v>
      </c>
      <c r="AT1772" s="1">
        <v>0</v>
      </c>
      <c r="AU1772" s="1">
        <v>0</v>
      </c>
      <c r="AX1772" s="1">
        <v>5</v>
      </c>
      <c r="BC1772" s="1">
        <v>1</v>
      </c>
      <c r="BD1772" s="1">
        <v>7</v>
      </c>
      <c r="BE1772" s="1">
        <v>2</v>
      </c>
      <c r="BF1772" s="296">
        <v>424621</v>
      </c>
    </row>
    <row r="1773" spans="1:58" x14ac:dyDescent="0.3">
      <c r="A1773" s="273">
        <f t="shared" si="76"/>
        <v>7668047.3310637474</v>
      </c>
      <c r="B1773" s="1" t="s">
        <v>2621</v>
      </c>
      <c r="C1773" s="274">
        <v>42922026</v>
      </c>
      <c r="D1773" s="1">
        <v>144105</v>
      </c>
      <c r="E1773" s="1">
        <v>3</v>
      </c>
      <c r="F1773" s="1" t="s">
        <v>5082</v>
      </c>
      <c r="G1773" s="275">
        <v>44522</v>
      </c>
      <c r="H1773" s="275">
        <v>46721</v>
      </c>
      <c r="I1773" s="1">
        <v>0</v>
      </c>
      <c r="J1773" s="1">
        <v>1</v>
      </c>
      <c r="K1773" s="1">
        <v>4</v>
      </c>
      <c r="L1773" s="1">
        <v>30</v>
      </c>
      <c r="M1773" s="1">
        <v>2</v>
      </c>
      <c r="N1773" s="1">
        <v>12.69</v>
      </c>
      <c r="O1773" s="1">
        <v>13.46</v>
      </c>
      <c r="P1773" s="1">
        <v>41753815</v>
      </c>
      <c r="Q1773" s="1">
        <v>537367</v>
      </c>
      <c r="R1773" s="1">
        <v>41422103</v>
      </c>
      <c r="S1773" s="1">
        <v>0</v>
      </c>
      <c r="T1773" s="1">
        <v>0</v>
      </c>
      <c r="U1773" s="1">
        <v>0</v>
      </c>
      <c r="W1773" s="1">
        <v>0</v>
      </c>
      <c r="X1773" s="1">
        <v>0</v>
      </c>
      <c r="Y1773" s="1">
        <v>0</v>
      </c>
      <c r="Z1773" s="1" t="s">
        <v>3591</v>
      </c>
      <c r="AA1773" s="1" t="s">
        <v>2807</v>
      </c>
      <c r="AB1773" s="275">
        <v>44651</v>
      </c>
      <c r="AC1773" s="1">
        <v>1</v>
      </c>
      <c r="AD1773" s="1" t="s">
        <v>2623</v>
      </c>
      <c r="AE1773" s="1">
        <v>1</v>
      </c>
      <c r="AF1773" s="1">
        <v>30</v>
      </c>
      <c r="AG1773" s="1">
        <v>0</v>
      </c>
      <c r="AN1773" s="1">
        <v>1</v>
      </c>
      <c r="AO1773" s="1">
        <v>1</v>
      </c>
      <c r="AP1773" s="1">
        <v>44522</v>
      </c>
      <c r="AQ1773" s="1" t="s">
        <v>2629</v>
      </c>
      <c r="AR1773" s="276">
        <v>3843255.78</v>
      </c>
      <c r="AS1773" s="1" t="s">
        <v>2624</v>
      </c>
      <c r="AT1773" s="1">
        <v>0</v>
      </c>
      <c r="AU1773" s="1">
        <v>0</v>
      </c>
      <c r="AV1773" s="1" t="s">
        <v>2625</v>
      </c>
      <c r="AW1773" s="1" t="s">
        <v>2626</v>
      </c>
      <c r="AX1773" s="1">
        <v>5</v>
      </c>
      <c r="BC1773" s="1">
        <v>1</v>
      </c>
      <c r="BD1773" s="1">
        <v>7</v>
      </c>
      <c r="BE1773" s="1">
        <v>2</v>
      </c>
      <c r="BF1773" s="296">
        <v>29910799.888936251</v>
      </c>
    </row>
    <row r="1774" spans="1:58" x14ac:dyDescent="0.3">
      <c r="A1774" s="273">
        <f t="shared" si="76"/>
        <v>95351.820580565312</v>
      </c>
      <c r="B1774" s="1" t="s">
        <v>2621</v>
      </c>
      <c r="C1774" s="274">
        <v>42922026</v>
      </c>
      <c r="D1774" s="1">
        <v>144205</v>
      </c>
      <c r="E1774" s="1">
        <v>4</v>
      </c>
      <c r="F1774" s="1" t="s">
        <v>5504</v>
      </c>
      <c r="G1774" s="275">
        <v>44518</v>
      </c>
      <c r="H1774" s="275">
        <v>45260</v>
      </c>
      <c r="I1774" s="1">
        <v>0</v>
      </c>
      <c r="J1774" s="1">
        <v>1</v>
      </c>
      <c r="K1774" s="1">
        <v>4</v>
      </c>
      <c r="L1774" s="1">
        <v>30</v>
      </c>
      <c r="M1774" s="1">
        <v>2</v>
      </c>
      <c r="N1774" s="1">
        <v>17.690000000000001</v>
      </c>
      <c r="O1774" s="1">
        <v>19.2</v>
      </c>
      <c r="P1774" s="1">
        <v>600000</v>
      </c>
      <c r="Q1774" s="1">
        <v>29984</v>
      </c>
      <c r="R1774" s="1">
        <v>514357</v>
      </c>
      <c r="S1774" s="1">
        <v>0</v>
      </c>
      <c r="T1774" s="1">
        <v>0</v>
      </c>
      <c r="U1774" s="1">
        <v>0</v>
      </c>
      <c r="W1774" s="1">
        <v>0</v>
      </c>
      <c r="X1774" s="1">
        <v>0</v>
      </c>
      <c r="Y1774" s="1">
        <v>0</v>
      </c>
      <c r="AB1774" s="275">
        <v>44651</v>
      </c>
      <c r="AC1774" s="1">
        <v>1</v>
      </c>
      <c r="AD1774" s="1" t="s">
        <v>2623</v>
      </c>
      <c r="AE1774" s="1">
        <v>1</v>
      </c>
      <c r="AF1774" s="1">
        <v>30</v>
      </c>
      <c r="AG1774" s="1">
        <v>0</v>
      </c>
      <c r="AN1774" s="1">
        <v>1</v>
      </c>
      <c r="AO1774" s="1">
        <v>1</v>
      </c>
      <c r="AR1774" s="276">
        <v>47589.24</v>
      </c>
      <c r="AS1774" s="1" t="s">
        <v>2657</v>
      </c>
      <c r="AT1774" s="1">
        <v>0</v>
      </c>
      <c r="AU1774" s="1">
        <v>0</v>
      </c>
      <c r="AX1774" s="1">
        <v>5</v>
      </c>
      <c r="BC1774" s="1">
        <v>1</v>
      </c>
      <c r="BD1774" s="1">
        <v>7</v>
      </c>
      <c r="BE1774" s="1">
        <v>2</v>
      </c>
      <c r="BF1774" s="296">
        <v>371415.9394194347</v>
      </c>
    </row>
    <row r="1775" spans="1:58" x14ac:dyDescent="0.3">
      <c r="A1775" s="273">
        <f t="shared" si="76"/>
        <v>714635.83835568745</v>
      </c>
      <c r="B1775" s="1" t="s">
        <v>2621</v>
      </c>
      <c r="C1775" s="274">
        <v>42922026</v>
      </c>
      <c r="D1775" s="1">
        <v>144205</v>
      </c>
      <c r="E1775" s="1">
        <v>4</v>
      </c>
      <c r="F1775" s="1" t="s">
        <v>6422</v>
      </c>
      <c r="G1775" s="275">
        <v>44607</v>
      </c>
      <c r="H1775" s="275">
        <v>45351</v>
      </c>
      <c r="I1775" s="1">
        <v>0</v>
      </c>
      <c r="J1775" s="1">
        <v>1</v>
      </c>
      <c r="K1775" s="1">
        <v>1</v>
      </c>
      <c r="L1775" s="1">
        <v>30</v>
      </c>
      <c r="M1775" s="1">
        <v>2</v>
      </c>
      <c r="N1775" s="1">
        <v>17.690000000000001</v>
      </c>
      <c r="O1775" s="1">
        <v>19.2</v>
      </c>
      <c r="P1775" s="1">
        <v>4000000</v>
      </c>
      <c r="Q1775" s="1">
        <v>199905</v>
      </c>
      <c r="R1775" s="1">
        <v>3860455</v>
      </c>
      <c r="S1775" s="1">
        <v>0</v>
      </c>
      <c r="T1775" s="1">
        <v>0</v>
      </c>
      <c r="U1775" s="1">
        <v>0</v>
      </c>
      <c r="W1775" s="1">
        <v>0</v>
      </c>
      <c r="X1775" s="1">
        <v>0</v>
      </c>
      <c r="Y1775" s="1">
        <v>0</v>
      </c>
      <c r="AB1775" s="275">
        <v>44651</v>
      </c>
      <c r="AC1775" s="1">
        <v>1</v>
      </c>
      <c r="AD1775" s="1" t="s">
        <v>2623</v>
      </c>
      <c r="AE1775" s="1">
        <v>1</v>
      </c>
      <c r="AF1775" s="1">
        <v>30</v>
      </c>
      <c r="AG1775" s="1">
        <v>0</v>
      </c>
      <c r="AN1775" s="1">
        <v>1</v>
      </c>
      <c r="AO1775" s="1">
        <v>1</v>
      </c>
      <c r="AR1775" s="276">
        <v>358193.99</v>
      </c>
      <c r="AS1775" s="1" t="s">
        <v>2657</v>
      </c>
      <c r="AT1775" s="1">
        <v>0</v>
      </c>
      <c r="AU1775" s="1">
        <v>0</v>
      </c>
      <c r="AX1775" s="1">
        <v>5</v>
      </c>
      <c r="BC1775" s="1">
        <v>1</v>
      </c>
      <c r="BD1775" s="1">
        <v>7</v>
      </c>
      <c r="BE1775" s="1">
        <v>2</v>
      </c>
      <c r="BF1775" s="296">
        <v>2787625.1716443123</v>
      </c>
    </row>
    <row r="1776" spans="1:58" x14ac:dyDescent="0.3">
      <c r="A1776" s="273">
        <f t="shared" si="76"/>
        <v>0</v>
      </c>
      <c r="B1776" s="1" t="s">
        <v>2621</v>
      </c>
      <c r="C1776" s="274">
        <v>42922084</v>
      </c>
      <c r="D1776" s="1">
        <v>144105</v>
      </c>
      <c r="E1776" s="1">
        <v>4</v>
      </c>
      <c r="F1776" s="1" t="s">
        <v>2748</v>
      </c>
      <c r="G1776" s="275">
        <v>43125</v>
      </c>
      <c r="H1776" s="275">
        <v>44957</v>
      </c>
      <c r="I1776" s="1">
        <v>0</v>
      </c>
      <c r="J1776" s="1">
        <v>1</v>
      </c>
      <c r="K1776" s="1">
        <v>41</v>
      </c>
      <c r="L1776" s="1">
        <v>30</v>
      </c>
      <c r="M1776" s="1">
        <v>2</v>
      </c>
      <c r="N1776" s="1">
        <v>11.03</v>
      </c>
      <c r="O1776" s="1">
        <v>11.61</v>
      </c>
      <c r="P1776" s="1">
        <v>32078113</v>
      </c>
      <c r="Q1776" s="1">
        <v>534493</v>
      </c>
      <c r="R1776" s="1">
        <v>6969055</v>
      </c>
      <c r="S1776" s="1">
        <v>0</v>
      </c>
      <c r="T1776" s="1">
        <v>0</v>
      </c>
      <c r="U1776" s="1">
        <v>0</v>
      </c>
      <c r="W1776" s="1">
        <v>0</v>
      </c>
      <c r="X1776" s="1">
        <v>0</v>
      </c>
      <c r="Y1776" s="1">
        <v>0</v>
      </c>
      <c r="Z1776" s="1" t="s">
        <v>2635</v>
      </c>
      <c r="AA1776" s="1" t="s">
        <v>3609</v>
      </c>
      <c r="AB1776" s="275">
        <v>44651</v>
      </c>
      <c r="AC1776" s="1">
        <v>1</v>
      </c>
      <c r="AD1776" s="1" t="s">
        <v>2623</v>
      </c>
      <c r="AE1776" s="1">
        <v>1</v>
      </c>
      <c r="AF1776" s="1">
        <v>30</v>
      </c>
      <c r="AG1776" s="1">
        <v>0</v>
      </c>
      <c r="AN1776" s="1">
        <v>1</v>
      </c>
      <c r="AO1776" s="1">
        <v>1</v>
      </c>
      <c r="AR1776" s="276">
        <v>914171.19</v>
      </c>
      <c r="AS1776" s="1" t="s">
        <v>2624</v>
      </c>
      <c r="AT1776" s="1">
        <v>0</v>
      </c>
      <c r="AU1776" s="1">
        <v>0</v>
      </c>
      <c r="AV1776" s="1" t="s">
        <v>2625</v>
      </c>
      <c r="AW1776" s="1" t="s">
        <v>2626</v>
      </c>
      <c r="AX1776" s="1">
        <v>5</v>
      </c>
      <c r="BC1776" s="1">
        <v>1</v>
      </c>
      <c r="BD1776" s="1">
        <v>7</v>
      </c>
      <c r="BE1776" s="1">
        <v>2</v>
      </c>
      <c r="BF1776" s="296">
        <v>6399263.9851352731</v>
      </c>
    </row>
    <row r="1777" spans="1:58" x14ac:dyDescent="0.3">
      <c r="A1777" s="273">
        <f t="shared" si="76"/>
        <v>0</v>
      </c>
      <c r="B1777" s="1" t="s">
        <v>2621</v>
      </c>
      <c r="C1777" s="274">
        <v>42922084</v>
      </c>
      <c r="D1777" s="1">
        <v>144205</v>
      </c>
      <c r="E1777" s="1">
        <v>4</v>
      </c>
      <c r="F1777" s="1" t="s">
        <v>4541</v>
      </c>
      <c r="G1777" s="275">
        <v>44344</v>
      </c>
      <c r="H1777" s="275">
        <v>45260</v>
      </c>
      <c r="I1777" s="1">
        <v>0</v>
      </c>
      <c r="J1777" s="1">
        <v>1</v>
      </c>
      <c r="K1777" s="1">
        <v>10</v>
      </c>
      <c r="L1777" s="1">
        <v>30</v>
      </c>
      <c r="M1777" s="1">
        <v>2</v>
      </c>
      <c r="N1777" s="1">
        <v>10.199999999999999</v>
      </c>
      <c r="O1777" s="1">
        <v>10.69</v>
      </c>
      <c r="P1777" s="1">
        <v>10027579</v>
      </c>
      <c r="Q1777" s="1">
        <v>381975</v>
      </c>
      <c r="R1777" s="1">
        <v>6974424</v>
      </c>
      <c r="S1777" s="1">
        <v>0</v>
      </c>
      <c r="T1777" s="1">
        <v>0</v>
      </c>
      <c r="U1777" s="1">
        <v>0</v>
      </c>
      <c r="W1777" s="1">
        <v>0</v>
      </c>
      <c r="X1777" s="1">
        <v>0</v>
      </c>
      <c r="Y1777" s="1">
        <v>0</v>
      </c>
      <c r="AB1777" s="275">
        <v>44651</v>
      </c>
      <c r="AC1777" s="1">
        <v>1</v>
      </c>
      <c r="AD1777" s="1" t="s">
        <v>2623</v>
      </c>
      <c r="AE1777" s="1">
        <v>1</v>
      </c>
      <c r="AF1777" s="1">
        <v>30</v>
      </c>
      <c r="AG1777" s="1">
        <v>0</v>
      </c>
      <c r="AN1777" s="1">
        <v>1</v>
      </c>
      <c r="AO1777" s="1">
        <v>1</v>
      </c>
      <c r="AR1777" s="276">
        <v>914902.81</v>
      </c>
      <c r="AS1777" s="1" t="s">
        <v>2632</v>
      </c>
      <c r="AT1777" s="1">
        <v>0</v>
      </c>
      <c r="AU1777" s="1">
        <v>0</v>
      </c>
      <c r="AX1777" s="1">
        <v>5</v>
      </c>
      <c r="BC1777" s="1">
        <v>1</v>
      </c>
      <c r="BD1777" s="1">
        <v>7</v>
      </c>
      <c r="BE1777" s="1">
        <v>2</v>
      </c>
      <c r="BF1777" s="296">
        <v>6404194.0148647269</v>
      </c>
    </row>
    <row r="1778" spans="1:58" x14ac:dyDescent="0.3">
      <c r="A1778" s="273">
        <f t="shared" si="76"/>
        <v>0</v>
      </c>
      <c r="B1778" s="1" t="s">
        <v>2621</v>
      </c>
      <c r="C1778" s="274">
        <v>42924664</v>
      </c>
      <c r="D1778" s="1">
        <v>144105</v>
      </c>
      <c r="E1778" s="1">
        <v>4</v>
      </c>
      <c r="F1778" s="1" t="s">
        <v>2749</v>
      </c>
      <c r="G1778" s="275">
        <v>42696</v>
      </c>
      <c r="H1778" s="275">
        <v>44895</v>
      </c>
      <c r="I1778" s="1">
        <v>0</v>
      </c>
      <c r="J1778" s="1">
        <v>1</v>
      </c>
      <c r="K1778" s="1">
        <v>35</v>
      </c>
      <c r="L1778" s="1">
        <v>30</v>
      </c>
      <c r="M1778" s="1">
        <v>2</v>
      </c>
      <c r="N1778" s="1">
        <v>11.16</v>
      </c>
      <c r="O1778" s="1">
        <v>11.74</v>
      </c>
      <c r="P1778" s="1">
        <v>36130647</v>
      </c>
      <c r="Q1778" s="1">
        <v>690678</v>
      </c>
      <c r="R1778" s="1">
        <v>5301189</v>
      </c>
      <c r="S1778" s="1">
        <v>0</v>
      </c>
      <c r="T1778" s="1">
        <v>0</v>
      </c>
      <c r="U1778" s="1">
        <v>0</v>
      </c>
      <c r="W1778" s="1">
        <v>0</v>
      </c>
      <c r="X1778" s="1">
        <v>0</v>
      </c>
      <c r="Y1778" s="1">
        <v>0</v>
      </c>
      <c r="AB1778" s="275">
        <v>44651</v>
      </c>
      <c r="AC1778" s="1">
        <v>1</v>
      </c>
      <c r="AD1778" s="1" t="s">
        <v>2623</v>
      </c>
      <c r="AE1778" s="1">
        <v>1</v>
      </c>
      <c r="AF1778" s="1">
        <v>30</v>
      </c>
      <c r="AG1778" s="1">
        <v>0</v>
      </c>
      <c r="AN1778" s="1">
        <v>1</v>
      </c>
      <c r="AO1778" s="1">
        <v>1</v>
      </c>
      <c r="AR1778" s="276">
        <v>3257552</v>
      </c>
      <c r="AS1778" s="1" t="s">
        <v>2624</v>
      </c>
      <c r="AT1778" s="1">
        <v>0</v>
      </c>
      <c r="AU1778" s="1">
        <v>0</v>
      </c>
      <c r="AV1778" s="1" t="s">
        <v>2625</v>
      </c>
      <c r="AW1778" s="1" t="s">
        <v>2626</v>
      </c>
      <c r="AX1778" s="1">
        <v>5</v>
      </c>
      <c r="BC1778" s="1">
        <v>1</v>
      </c>
      <c r="BD1778" s="1">
        <v>7</v>
      </c>
      <c r="BE1778" s="1">
        <v>2</v>
      </c>
      <c r="BF1778" s="296">
        <v>25120471</v>
      </c>
    </row>
    <row r="1779" spans="1:58" x14ac:dyDescent="0.3">
      <c r="A1779" s="273">
        <f t="shared" si="76"/>
        <v>15396239.596072901</v>
      </c>
      <c r="B1779" s="1" t="s">
        <v>2621</v>
      </c>
      <c r="C1779" s="274">
        <v>42924948</v>
      </c>
      <c r="D1779" s="1">
        <v>144105</v>
      </c>
      <c r="E1779" s="1">
        <v>3</v>
      </c>
      <c r="F1779" s="1" t="s">
        <v>2630</v>
      </c>
      <c r="G1779" s="275">
        <v>43734</v>
      </c>
      <c r="H1779" s="275">
        <v>45716</v>
      </c>
      <c r="I1779" s="1">
        <v>0</v>
      </c>
      <c r="J1779" s="1">
        <v>1</v>
      </c>
      <c r="K1779" s="1">
        <v>35</v>
      </c>
      <c r="L1779" s="1">
        <v>30</v>
      </c>
      <c r="M1779" s="1">
        <v>2</v>
      </c>
      <c r="N1779" s="1">
        <v>10.56</v>
      </c>
      <c r="O1779" s="1">
        <v>11.08</v>
      </c>
      <c r="P1779" s="1">
        <v>58899503</v>
      </c>
      <c r="Q1779" s="1">
        <v>991416</v>
      </c>
      <c r="R1779" s="1">
        <v>35874677</v>
      </c>
      <c r="S1779" s="1">
        <v>0</v>
      </c>
      <c r="T1779" s="1">
        <v>0</v>
      </c>
      <c r="U1779" s="1">
        <v>0</v>
      </c>
      <c r="W1779" s="1">
        <v>0</v>
      </c>
      <c r="X1779" s="1">
        <v>0</v>
      </c>
      <c r="Y1779" s="1">
        <v>0</v>
      </c>
      <c r="Z1779" s="1" t="s">
        <v>5658</v>
      </c>
      <c r="AA1779" s="1" t="s">
        <v>3609</v>
      </c>
      <c r="AB1779" s="275">
        <v>44651</v>
      </c>
      <c r="AC1779" s="1">
        <v>1</v>
      </c>
      <c r="AD1779" s="1" t="s">
        <v>2623</v>
      </c>
      <c r="AE1779" s="1">
        <v>1</v>
      </c>
      <c r="AF1779" s="1">
        <v>30</v>
      </c>
      <c r="AG1779" s="1">
        <v>0</v>
      </c>
      <c r="AN1779" s="1">
        <v>1</v>
      </c>
      <c r="AO1779" s="1">
        <v>1</v>
      </c>
      <c r="AP1779" s="1">
        <v>43734</v>
      </c>
      <c r="AQ1779" s="1" t="s">
        <v>2629</v>
      </c>
      <c r="AR1779" s="276">
        <v>2390703.71</v>
      </c>
      <c r="AS1779" s="1" t="s">
        <v>2624</v>
      </c>
      <c r="AT1779" s="1">
        <v>0</v>
      </c>
      <c r="AU1779" s="1">
        <v>0</v>
      </c>
      <c r="AV1779" s="1" t="s">
        <v>2625</v>
      </c>
      <c r="AW1779" s="1" t="s">
        <v>2626</v>
      </c>
      <c r="AX1779" s="1">
        <v>5</v>
      </c>
      <c r="BC1779" s="1">
        <v>1</v>
      </c>
      <c r="BD1779" s="1">
        <v>7</v>
      </c>
      <c r="BE1779" s="1">
        <v>2</v>
      </c>
      <c r="BF1779" s="296">
        <v>18087733.693927098</v>
      </c>
    </row>
    <row r="1780" spans="1:58" x14ac:dyDescent="0.3">
      <c r="A1780" s="273">
        <f t="shared" si="76"/>
        <v>1028445.4039270983</v>
      </c>
      <c r="B1780" s="1" t="s">
        <v>2621</v>
      </c>
      <c r="C1780" s="274">
        <v>42924948</v>
      </c>
      <c r="D1780" s="1">
        <v>144205</v>
      </c>
      <c r="E1780" s="1">
        <v>4</v>
      </c>
      <c r="F1780" s="1" t="s">
        <v>3031</v>
      </c>
      <c r="G1780" s="275">
        <v>44000</v>
      </c>
      <c r="H1780" s="275">
        <v>45138</v>
      </c>
      <c r="I1780" s="1">
        <v>0</v>
      </c>
      <c r="J1780" s="1">
        <v>1</v>
      </c>
      <c r="K1780" s="1">
        <v>20</v>
      </c>
      <c r="L1780" s="1">
        <v>30</v>
      </c>
      <c r="M1780" s="1">
        <v>2</v>
      </c>
      <c r="N1780" s="1">
        <v>9</v>
      </c>
      <c r="O1780" s="1">
        <v>9.3800000000000008</v>
      </c>
      <c r="P1780" s="1">
        <v>5000000</v>
      </c>
      <c r="Q1780" s="1">
        <v>159939</v>
      </c>
      <c r="R1780" s="1">
        <v>2396287</v>
      </c>
      <c r="S1780" s="1">
        <v>0</v>
      </c>
      <c r="T1780" s="1">
        <v>0</v>
      </c>
      <c r="U1780" s="1">
        <v>0</v>
      </c>
      <c r="W1780" s="1">
        <v>0</v>
      </c>
      <c r="X1780" s="1">
        <v>0</v>
      </c>
      <c r="Y1780" s="1">
        <v>0</v>
      </c>
      <c r="AB1780" s="275">
        <v>44651</v>
      </c>
      <c r="AC1780" s="1">
        <v>1</v>
      </c>
      <c r="AD1780" s="1" t="s">
        <v>2623</v>
      </c>
      <c r="AE1780" s="1">
        <v>1</v>
      </c>
      <c r="AF1780" s="1">
        <v>30</v>
      </c>
      <c r="AG1780" s="1">
        <v>0</v>
      </c>
      <c r="AN1780" s="1">
        <v>1</v>
      </c>
      <c r="AO1780" s="1">
        <v>1</v>
      </c>
      <c r="AR1780" s="276">
        <v>159652.29</v>
      </c>
      <c r="AS1780" s="1" t="s">
        <v>2657</v>
      </c>
      <c r="AT1780" s="1">
        <v>0</v>
      </c>
      <c r="AU1780" s="1">
        <v>0</v>
      </c>
      <c r="AX1780" s="1">
        <v>5</v>
      </c>
      <c r="BC1780" s="1">
        <v>1</v>
      </c>
      <c r="BD1780" s="1">
        <v>7</v>
      </c>
      <c r="BE1780" s="1">
        <v>2</v>
      </c>
      <c r="BF1780" s="296">
        <v>1208189.3060729017</v>
      </c>
    </row>
    <row r="1781" spans="1:58" x14ac:dyDescent="0.3">
      <c r="A1781" s="273">
        <f t="shared" si="76"/>
        <v>1330498.0833578703</v>
      </c>
      <c r="B1781" s="1" t="s">
        <v>2621</v>
      </c>
      <c r="C1781" s="274">
        <v>42926069</v>
      </c>
      <c r="D1781" s="1">
        <v>144105</v>
      </c>
      <c r="E1781" s="1">
        <v>4</v>
      </c>
      <c r="F1781" s="1" t="s">
        <v>2750</v>
      </c>
      <c r="G1781" s="275">
        <v>43123</v>
      </c>
      <c r="H1781" s="275">
        <v>44957</v>
      </c>
      <c r="I1781" s="1">
        <v>0</v>
      </c>
      <c r="J1781" s="1">
        <v>1</v>
      </c>
      <c r="K1781" s="1">
        <v>35</v>
      </c>
      <c r="L1781" s="1">
        <v>30</v>
      </c>
      <c r="M1781" s="1">
        <v>2</v>
      </c>
      <c r="N1781" s="1">
        <v>9.36</v>
      </c>
      <c r="O1781" s="1">
        <v>9.77</v>
      </c>
      <c r="P1781" s="1">
        <v>16068182</v>
      </c>
      <c r="Q1781" s="1">
        <v>336363</v>
      </c>
      <c r="R1781" s="1">
        <v>3223755</v>
      </c>
      <c r="S1781" s="1">
        <v>0</v>
      </c>
      <c r="T1781" s="1">
        <v>0</v>
      </c>
      <c r="U1781" s="1">
        <v>0</v>
      </c>
      <c r="W1781" s="1">
        <v>0</v>
      </c>
      <c r="X1781" s="1">
        <v>0</v>
      </c>
      <c r="Y1781" s="1">
        <v>0</v>
      </c>
      <c r="AB1781" s="275">
        <v>44651</v>
      </c>
      <c r="AC1781" s="1">
        <v>1</v>
      </c>
      <c r="AD1781" s="1" t="s">
        <v>2623</v>
      </c>
      <c r="AE1781" s="1">
        <v>1</v>
      </c>
      <c r="AF1781" s="1">
        <v>30</v>
      </c>
      <c r="AG1781" s="1">
        <v>0</v>
      </c>
      <c r="AN1781" s="1">
        <v>1</v>
      </c>
      <c r="AO1781" s="1">
        <v>1</v>
      </c>
      <c r="AR1781" s="276">
        <v>277153.17</v>
      </c>
      <c r="AS1781" s="1" t="s">
        <v>2624</v>
      </c>
      <c r="AT1781" s="1">
        <v>0</v>
      </c>
      <c r="AU1781" s="1">
        <v>0</v>
      </c>
      <c r="AV1781" s="1" t="s">
        <v>2625</v>
      </c>
      <c r="AW1781" s="1" t="s">
        <v>2626</v>
      </c>
      <c r="AX1781" s="1">
        <v>5</v>
      </c>
      <c r="BC1781" s="1">
        <v>1</v>
      </c>
      <c r="BD1781" s="1">
        <v>7</v>
      </c>
      <c r="BE1781" s="1">
        <v>2</v>
      </c>
      <c r="BF1781" s="296">
        <v>1616103.7466421297</v>
      </c>
    </row>
    <row r="1782" spans="1:58" x14ac:dyDescent="0.3">
      <c r="A1782" s="273">
        <f t="shared" si="76"/>
        <v>5042631.8708135877</v>
      </c>
      <c r="B1782" s="1" t="s">
        <v>2621</v>
      </c>
      <c r="C1782" s="274">
        <v>42926069</v>
      </c>
      <c r="D1782" s="1">
        <v>144105</v>
      </c>
      <c r="E1782" s="1">
        <v>4</v>
      </c>
      <c r="F1782" s="1" t="s">
        <v>2808</v>
      </c>
      <c r="G1782" s="275">
        <v>43784</v>
      </c>
      <c r="H1782" s="275">
        <v>45626</v>
      </c>
      <c r="I1782" s="1">
        <v>0</v>
      </c>
      <c r="J1782" s="1">
        <v>1</v>
      </c>
      <c r="K1782" s="1">
        <v>28</v>
      </c>
      <c r="L1782" s="1">
        <v>30</v>
      </c>
      <c r="M1782" s="1">
        <v>2</v>
      </c>
      <c r="N1782" s="1">
        <v>12</v>
      </c>
      <c r="O1782" s="1">
        <v>12.68</v>
      </c>
      <c r="P1782" s="1">
        <v>20141115</v>
      </c>
      <c r="Q1782" s="1">
        <v>448028</v>
      </c>
      <c r="R1782" s="1">
        <v>12217539</v>
      </c>
      <c r="S1782" s="1">
        <v>0</v>
      </c>
      <c r="T1782" s="1">
        <v>0</v>
      </c>
      <c r="U1782" s="1">
        <v>0</v>
      </c>
      <c r="W1782" s="1">
        <v>0</v>
      </c>
      <c r="X1782" s="1">
        <v>0</v>
      </c>
      <c r="Y1782" s="1">
        <v>0</v>
      </c>
      <c r="AB1782" s="275">
        <v>44651</v>
      </c>
      <c r="AC1782" s="1">
        <v>1</v>
      </c>
      <c r="AD1782" s="1" t="s">
        <v>2623</v>
      </c>
      <c r="AE1782" s="1">
        <v>1</v>
      </c>
      <c r="AF1782" s="1">
        <v>30</v>
      </c>
      <c r="AG1782" s="1">
        <v>0</v>
      </c>
      <c r="AN1782" s="1">
        <v>1</v>
      </c>
      <c r="AO1782" s="1">
        <v>1</v>
      </c>
      <c r="AR1782" s="276">
        <v>1050120.8</v>
      </c>
      <c r="AS1782" s="1" t="s">
        <v>2624</v>
      </c>
      <c r="AT1782" s="1">
        <v>0</v>
      </c>
      <c r="AU1782" s="1">
        <v>0</v>
      </c>
      <c r="AV1782" s="1" t="s">
        <v>2625</v>
      </c>
      <c r="AW1782" s="1" t="s">
        <v>2626</v>
      </c>
      <c r="AX1782" s="1">
        <v>5</v>
      </c>
      <c r="BC1782" s="1">
        <v>1</v>
      </c>
      <c r="BD1782" s="1">
        <v>7</v>
      </c>
      <c r="BE1782" s="1">
        <v>2</v>
      </c>
      <c r="BF1782" s="296">
        <v>6124786.3291864116</v>
      </c>
    </row>
    <row r="1783" spans="1:58" x14ac:dyDescent="0.3">
      <c r="A1783" s="273">
        <f t="shared" si="76"/>
        <v>6491799.3858285416</v>
      </c>
      <c r="B1783" s="1" t="s">
        <v>2621</v>
      </c>
      <c r="C1783" s="274">
        <v>42926069</v>
      </c>
      <c r="D1783" s="1">
        <v>144205</v>
      </c>
      <c r="E1783" s="1">
        <v>4</v>
      </c>
      <c r="F1783" s="1" t="s">
        <v>3428</v>
      </c>
      <c r="G1783" s="275">
        <v>44155</v>
      </c>
      <c r="H1783" s="275">
        <v>45260</v>
      </c>
      <c r="I1783" s="1">
        <v>0</v>
      </c>
      <c r="J1783" s="1">
        <v>1</v>
      </c>
      <c r="K1783" s="1">
        <v>16</v>
      </c>
      <c r="L1783" s="1">
        <v>30</v>
      </c>
      <c r="M1783" s="1">
        <v>2</v>
      </c>
      <c r="N1783" s="1">
        <v>18.899999999999999</v>
      </c>
      <c r="O1783" s="1">
        <v>20.62</v>
      </c>
      <c r="P1783" s="1">
        <v>25156357</v>
      </c>
      <c r="Q1783" s="1">
        <v>925993</v>
      </c>
      <c r="R1783" s="1">
        <v>15729133</v>
      </c>
      <c r="S1783" s="1">
        <v>0</v>
      </c>
      <c r="T1783" s="1">
        <v>0</v>
      </c>
      <c r="U1783" s="1">
        <v>0</v>
      </c>
      <c r="V1783" s="275"/>
      <c r="W1783" s="1">
        <v>0</v>
      </c>
      <c r="X1783" s="1">
        <v>0</v>
      </c>
      <c r="Y1783" s="1">
        <v>0</v>
      </c>
      <c r="AB1783" s="275">
        <v>44651</v>
      </c>
      <c r="AC1783" s="1">
        <v>1</v>
      </c>
      <c r="AD1783" s="1" t="s">
        <v>2623</v>
      </c>
      <c r="AE1783" s="1">
        <v>1</v>
      </c>
      <c r="AF1783" s="1">
        <v>30</v>
      </c>
      <c r="AG1783" s="1">
        <v>0</v>
      </c>
      <c r="AN1783" s="1">
        <v>1</v>
      </c>
      <c r="AO1783" s="1">
        <v>1</v>
      </c>
      <c r="AR1783" s="276">
        <v>1352146.69</v>
      </c>
      <c r="AS1783" s="1" t="s">
        <v>2632</v>
      </c>
      <c r="AT1783" s="1">
        <v>0</v>
      </c>
      <c r="AU1783" s="1">
        <v>0</v>
      </c>
      <c r="AX1783" s="1">
        <v>5</v>
      </c>
      <c r="BC1783" s="1">
        <v>1</v>
      </c>
      <c r="BD1783" s="1">
        <v>7</v>
      </c>
      <c r="BE1783" s="1">
        <v>2</v>
      </c>
      <c r="BF1783" s="296">
        <v>7885186.9241714589</v>
      </c>
    </row>
    <row r="1784" spans="1:58" x14ac:dyDescent="0.3">
      <c r="A1784" s="273">
        <f t="shared" si="76"/>
        <v>0</v>
      </c>
      <c r="B1784" s="1" t="s">
        <v>2621</v>
      </c>
      <c r="C1784" s="274">
        <v>42927462</v>
      </c>
      <c r="D1784" s="1">
        <v>141105</v>
      </c>
      <c r="E1784" s="1">
        <v>4</v>
      </c>
      <c r="F1784" s="1" t="s">
        <v>2751</v>
      </c>
      <c r="G1784" s="275">
        <v>42165</v>
      </c>
      <c r="H1784" s="275">
        <v>45107</v>
      </c>
      <c r="I1784" s="1">
        <v>0</v>
      </c>
      <c r="J1784" s="1">
        <v>1</v>
      </c>
      <c r="K1784" s="1">
        <v>41</v>
      </c>
      <c r="L1784" s="1">
        <v>30</v>
      </c>
      <c r="M1784" s="1">
        <v>2</v>
      </c>
      <c r="N1784" s="1">
        <v>12</v>
      </c>
      <c r="O1784" s="1">
        <v>12.68</v>
      </c>
      <c r="P1784" s="1">
        <v>84611548</v>
      </c>
      <c r="Q1784" s="1">
        <v>1211822</v>
      </c>
      <c r="R1784" s="1">
        <v>18771127</v>
      </c>
      <c r="S1784" s="1">
        <v>0</v>
      </c>
      <c r="T1784" s="1">
        <v>0</v>
      </c>
      <c r="U1784" s="1">
        <v>106200593.90000001</v>
      </c>
      <c r="V1784" s="1">
        <v>43585</v>
      </c>
      <c r="W1784" s="1">
        <v>0</v>
      </c>
      <c r="X1784" s="1">
        <v>0</v>
      </c>
      <c r="Y1784" s="1">
        <v>0</v>
      </c>
      <c r="Z1784" s="1" t="s">
        <v>5640</v>
      </c>
      <c r="AA1784" s="1" t="s">
        <v>3609</v>
      </c>
      <c r="AB1784" s="275">
        <v>44651</v>
      </c>
      <c r="AC1784" s="1">
        <v>2</v>
      </c>
      <c r="AD1784" s="1" t="s">
        <v>2623</v>
      </c>
      <c r="AE1784" s="1">
        <v>1</v>
      </c>
      <c r="AF1784" s="1">
        <v>30</v>
      </c>
      <c r="AG1784" s="1">
        <v>0</v>
      </c>
      <c r="AN1784" s="1">
        <v>1</v>
      </c>
      <c r="AO1784" s="1">
        <v>1</v>
      </c>
      <c r="AR1784" s="276">
        <v>2463200.1</v>
      </c>
      <c r="AS1784" s="1" t="s">
        <v>2677</v>
      </c>
      <c r="AT1784" s="1">
        <v>0</v>
      </c>
      <c r="AU1784" s="1">
        <v>0</v>
      </c>
      <c r="AV1784" s="1" t="s">
        <v>2625</v>
      </c>
      <c r="AW1784" s="1" t="s">
        <v>2626</v>
      </c>
      <c r="AX1784" s="1">
        <v>5</v>
      </c>
      <c r="BC1784" s="1">
        <v>1</v>
      </c>
      <c r="BD1784" s="1">
        <v>7</v>
      </c>
      <c r="BE1784" s="1">
        <v>2</v>
      </c>
      <c r="BF1784" s="296">
        <v>18468347.351397015</v>
      </c>
    </row>
    <row r="1785" spans="1:58" x14ac:dyDescent="0.3">
      <c r="A1785" s="273">
        <f t="shared" si="76"/>
        <v>0</v>
      </c>
      <c r="B1785" s="1" t="s">
        <v>2621</v>
      </c>
      <c r="C1785" s="274">
        <v>42927462</v>
      </c>
      <c r="D1785" s="1">
        <v>141205</v>
      </c>
      <c r="E1785" s="1">
        <v>3</v>
      </c>
      <c r="F1785" s="1" t="s">
        <v>3014</v>
      </c>
      <c r="G1785" s="275">
        <v>43896</v>
      </c>
      <c r="H1785" s="275">
        <v>45016</v>
      </c>
      <c r="I1785" s="1">
        <v>0</v>
      </c>
      <c r="J1785" s="1">
        <v>1</v>
      </c>
      <c r="K1785" s="1">
        <v>24</v>
      </c>
      <c r="L1785" s="1">
        <v>30</v>
      </c>
      <c r="M1785" s="1">
        <v>2</v>
      </c>
      <c r="N1785" s="1">
        <v>19.2</v>
      </c>
      <c r="O1785" s="1">
        <v>20.98</v>
      </c>
      <c r="P1785" s="1">
        <v>6565104</v>
      </c>
      <c r="Q1785" s="1">
        <v>241315</v>
      </c>
      <c r="R1785" s="1">
        <v>2615819</v>
      </c>
      <c r="S1785" s="1">
        <v>0</v>
      </c>
      <c r="T1785" s="1">
        <v>0</v>
      </c>
      <c r="U1785" s="1">
        <v>14799406.1</v>
      </c>
      <c r="V1785" s="1">
        <v>43585</v>
      </c>
      <c r="W1785" s="1">
        <v>0</v>
      </c>
      <c r="X1785" s="1">
        <v>0</v>
      </c>
      <c r="Y1785" s="1">
        <v>0</v>
      </c>
      <c r="AB1785" s="275">
        <v>44651</v>
      </c>
      <c r="AC1785" s="1">
        <v>2</v>
      </c>
      <c r="AD1785" s="1" t="s">
        <v>2623</v>
      </c>
      <c r="AE1785" s="1">
        <v>1</v>
      </c>
      <c r="AF1785" s="1">
        <v>30</v>
      </c>
      <c r="AG1785" s="1">
        <v>0</v>
      </c>
      <c r="AN1785" s="1">
        <v>1</v>
      </c>
      <c r="AO1785" s="1">
        <v>1</v>
      </c>
      <c r="AP1785" s="1">
        <v>43896</v>
      </c>
      <c r="AQ1785" s="1" t="s">
        <v>2629</v>
      </c>
      <c r="AR1785" s="276">
        <v>343225.9</v>
      </c>
      <c r="AS1785" s="1" t="s">
        <v>2632</v>
      </c>
      <c r="AT1785" s="1">
        <v>0</v>
      </c>
      <c r="AU1785" s="1">
        <v>0</v>
      </c>
      <c r="AX1785" s="1">
        <v>5</v>
      </c>
      <c r="BC1785" s="1">
        <v>1</v>
      </c>
      <c r="BD1785" s="1">
        <v>7</v>
      </c>
      <c r="BE1785" s="1">
        <v>2</v>
      </c>
      <c r="BF1785" s="296">
        <v>2573625.6486029839</v>
      </c>
    </row>
    <row r="1786" spans="1:58" x14ac:dyDescent="0.3">
      <c r="A1786" s="273">
        <f t="shared" si="76"/>
        <v>0</v>
      </c>
      <c r="B1786" s="1" t="s">
        <v>2621</v>
      </c>
      <c r="C1786" s="274">
        <v>42928009</v>
      </c>
      <c r="D1786" s="1">
        <v>144205</v>
      </c>
      <c r="E1786" s="1">
        <v>4</v>
      </c>
      <c r="F1786" s="1" t="s">
        <v>5144</v>
      </c>
      <c r="G1786" s="275">
        <v>44526</v>
      </c>
      <c r="H1786" s="275">
        <v>45626</v>
      </c>
      <c r="I1786" s="1">
        <v>0</v>
      </c>
      <c r="J1786" s="1">
        <v>1</v>
      </c>
      <c r="K1786" s="1">
        <v>4</v>
      </c>
      <c r="L1786" s="1">
        <v>30</v>
      </c>
      <c r="M1786" s="1">
        <v>2</v>
      </c>
      <c r="N1786" s="1">
        <v>7.2</v>
      </c>
      <c r="O1786" s="1">
        <v>7.44</v>
      </c>
      <c r="P1786" s="1">
        <v>10000000</v>
      </c>
      <c r="Q1786" s="1">
        <v>311536</v>
      </c>
      <c r="R1786" s="1">
        <v>8997822</v>
      </c>
      <c r="S1786" s="1">
        <v>0</v>
      </c>
      <c r="T1786" s="1">
        <v>0</v>
      </c>
      <c r="U1786" s="1">
        <v>0</v>
      </c>
      <c r="W1786" s="1">
        <v>0</v>
      </c>
      <c r="X1786" s="1">
        <v>0</v>
      </c>
      <c r="Y1786" s="1">
        <v>0</v>
      </c>
      <c r="AB1786" s="275">
        <v>44651</v>
      </c>
      <c r="AC1786" s="1">
        <v>1</v>
      </c>
      <c r="AD1786" s="1" t="s">
        <v>2623</v>
      </c>
      <c r="AE1786" s="1">
        <v>1</v>
      </c>
      <c r="AF1786" s="1">
        <v>30</v>
      </c>
      <c r="AG1786" s="1">
        <v>0</v>
      </c>
      <c r="AN1786" s="1">
        <v>1</v>
      </c>
      <c r="AO1786" s="1">
        <v>1</v>
      </c>
      <c r="AR1786" s="276">
        <v>4902936</v>
      </c>
      <c r="AS1786" s="1" t="s">
        <v>2657</v>
      </c>
      <c r="AT1786" s="1">
        <v>0</v>
      </c>
      <c r="AU1786" s="1">
        <v>0</v>
      </c>
      <c r="AX1786" s="1">
        <v>5</v>
      </c>
      <c r="BC1786" s="1">
        <v>1</v>
      </c>
      <c r="BD1786" s="1">
        <v>7</v>
      </c>
      <c r="BE1786" s="1">
        <v>2</v>
      </c>
      <c r="BF1786" s="296">
        <v>38129573</v>
      </c>
    </row>
    <row r="1787" spans="1:58" x14ac:dyDescent="0.3">
      <c r="A1787" s="273">
        <f t="shared" si="76"/>
        <v>0</v>
      </c>
      <c r="B1787" s="1" t="s">
        <v>2621</v>
      </c>
      <c r="C1787" s="274">
        <v>42924087</v>
      </c>
      <c r="D1787" s="1">
        <v>144205</v>
      </c>
      <c r="E1787" s="1">
        <v>4</v>
      </c>
      <c r="F1787" s="1" t="s">
        <v>5485</v>
      </c>
      <c r="G1787" s="275">
        <v>44505</v>
      </c>
      <c r="H1787" s="275">
        <v>45260</v>
      </c>
      <c r="I1787" s="1">
        <v>0</v>
      </c>
      <c r="J1787" s="1">
        <v>1</v>
      </c>
      <c r="K1787" s="1">
        <v>5</v>
      </c>
      <c r="L1787" s="1">
        <v>30</v>
      </c>
      <c r="M1787" s="1">
        <v>2</v>
      </c>
      <c r="N1787" s="1">
        <v>10.19</v>
      </c>
      <c r="O1787" s="1">
        <v>10.69</v>
      </c>
      <c r="P1787" s="1">
        <v>3000000</v>
      </c>
      <c r="Q1787" s="1">
        <v>134413</v>
      </c>
      <c r="R1787" s="1">
        <v>2454212</v>
      </c>
      <c r="S1787" s="1">
        <v>0</v>
      </c>
      <c r="T1787" s="1">
        <v>0</v>
      </c>
      <c r="U1787" s="1">
        <v>0</v>
      </c>
      <c r="W1787" s="1">
        <v>0</v>
      </c>
      <c r="X1787" s="1">
        <v>0</v>
      </c>
      <c r="Y1787" s="1">
        <v>0</v>
      </c>
      <c r="AB1787" s="275">
        <v>44651</v>
      </c>
      <c r="AC1787" s="1">
        <v>1</v>
      </c>
      <c r="AD1787" s="1" t="s">
        <v>2623</v>
      </c>
      <c r="AE1787" s="1">
        <v>1</v>
      </c>
      <c r="AF1787" s="1">
        <v>30</v>
      </c>
      <c r="AG1787" s="1">
        <v>0</v>
      </c>
      <c r="AN1787" s="1">
        <v>1</v>
      </c>
      <c r="AO1787" s="1">
        <v>1</v>
      </c>
      <c r="AR1787" s="276">
        <v>1306647.1499999999</v>
      </c>
      <c r="AS1787" s="1" t="s">
        <v>2657</v>
      </c>
      <c r="AT1787" s="1">
        <v>0</v>
      </c>
      <c r="AU1787" s="1">
        <v>0</v>
      </c>
      <c r="AX1787" s="1">
        <v>5</v>
      </c>
      <c r="BC1787" s="1">
        <v>1</v>
      </c>
      <c r="BD1787" s="1">
        <v>7</v>
      </c>
      <c r="BE1787" s="1">
        <v>2</v>
      </c>
      <c r="BF1787" s="296">
        <v>9458572</v>
      </c>
    </row>
    <row r="1788" spans="1:58" x14ac:dyDescent="0.3">
      <c r="A1788" s="273">
        <f t="shared" si="76"/>
        <v>9025193</v>
      </c>
      <c r="B1788" s="1" t="s">
        <v>2621</v>
      </c>
      <c r="C1788" s="274">
        <v>42926022</v>
      </c>
      <c r="D1788" s="1">
        <v>144205</v>
      </c>
      <c r="E1788" s="1">
        <v>4</v>
      </c>
      <c r="F1788" s="1" t="s">
        <v>3835</v>
      </c>
      <c r="G1788" s="275">
        <v>44232</v>
      </c>
      <c r="H1788" s="275">
        <v>46081</v>
      </c>
      <c r="I1788" s="1">
        <v>0</v>
      </c>
      <c r="J1788" s="1">
        <v>1</v>
      </c>
      <c r="K1788" s="1">
        <v>13</v>
      </c>
      <c r="L1788" s="1">
        <v>30</v>
      </c>
      <c r="M1788" s="1">
        <v>2</v>
      </c>
      <c r="N1788" s="1">
        <v>10.199999999999999</v>
      </c>
      <c r="O1788" s="1">
        <v>10.69</v>
      </c>
      <c r="P1788" s="1">
        <v>36298840</v>
      </c>
      <c r="Q1788" s="1">
        <v>782061</v>
      </c>
      <c r="R1788" s="1">
        <v>29973139</v>
      </c>
      <c r="S1788" s="1">
        <v>0</v>
      </c>
      <c r="T1788" s="1">
        <v>0</v>
      </c>
      <c r="U1788" s="1">
        <v>0</v>
      </c>
      <c r="W1788" s="1">
        <v>0</v>
      </c>
      <c r="X1788" s="1">
        <v>0</v>
      </c>
      <c r="Y1788" s="1">
        <v>0</v>
      </c>
      <c r="AB1788" s="275">
        <v>44651</v>
      </c>
      <c r="AC1788" s="1">
        <v>1</v>
      </c>
      <c r="AD1788" s="1" t="s">
        <v>2623</v>
      </c>
      <c r="AE1788" s="1">
        <v>1</v>
      </c>
      <c r="AF1788" s="1">
        <v>30</v>
      </c>
      <c r="AG1788" s="1">
        <v>0</v>
      </c>
      <c r="AN1788" s="1">
        <v>1</v>
      </c>
      <c r="AO1788" s="1">
        <v>1</v>
      </c>
      <c r="AR1788" s="276">
        <v>2460875</v>
      </c>
      <c r="AS1788" s="1" t="s">
        <v>2677</v>
      </c>
      <c r="AT1788" s="1">
        <v>0</v>
      </c>
      <c r="AU1788" s="1">
        <v>0</v>
      </c>
      <c r="AX1788" s="1">
        <v>5</v>
      </c>
      <c r="BC1788" s="1">
        <v>1</v>
      </c>
      <c r="BD1788" s="1">
        <v>7</v>
      </c>
      <c r="BE1788" s="1">
        <v>2</v>
      </c>
      <c r="BF1788" s="296">
        <v>18487071</v>
      </c>
    </row>
    <row r="1789" spans="1:58" x14ac:dyDescent="0.3">
      <c r="A1789" s="273">
        <f t="shared" si="76"/>
        <v>0</v>
      </c>
      <c r="B1789" s="1" t="s">
        <v>2621</v>
      </c>
      <c r="C1789" s="274">
        <v>42928269</v>
      </c>
      <c r="D1789" s="1">
        <v>144105</v>
      </c>
      <c r="E1789" s="1">
        <v>3</v>
      </c>
      <c r="F1789" s="1" t="s">
        <v>2981</v>
      </c>
      <c r="G1789" s="275">
        <v>43602</v>
      </c>
      <c r="H1789" s="275">
        <v>44712</v>
      </c>
      <c r="I1789" s="1">
        <v>0</v>
      </c>
      <c r="J1789" s="1">
        <v>1</v>
      </c>
      <c r="K1789" s="1">
        <v>39</v>
      </c>
      <c r="L1789" s="1">
        <v>30</v>
      </c>
      <c r="M1789" s="1">
        <v>2</v>
      </c>
      <c r="N1789" s="1">
        <v>15.6</v>
      </c>
      <c r="O1789" s="1">
        <v>16.760000000000002</v>
      </c>
      <c r="P1789" s="1">
        <v>28394415</v>
      </c>
      <c r="Q1789" s="1">
        <v>845143</v>
      </c>
      <c r="R1789" s="1">
        <v>1643643</v>
      </c>
      <c r="S1789" s="1">
        <v>0</v>
      </c>
      <c r="T1789" s="1">
        <v>0</v>
      </c>
      <c r="U1789" s="1">
        <v>0</v>
      </c>
      <c r="W1789" s="1">
        <v>0</v>
      </c>
      <c r="X1789" s="1">
        <v>0</v>
      </c>
      <c r="Y1789" s="1">
        <v>0</v>
      </c>
      <c r="AB1789" s="275">
        <v>44651</v>
      </c>
      <c r="AC1789" s="1">
        <v>1</v>
      </c>
      <c r="AD1789" s="1" t="s">
        <v>2623</v>
      </c>
      <c r="AE1789" s="1">
        <v>1</v>
      </c>
      <c r="AF1789" s="1">
        <v>30</v>
      </c>
      <c r="AG1789" s="1">
        <v>0</v>
      </c>
      <c r="AN1789" s="1">
        <v>1</v>
      </c>
      <c r="AO1789" s="1">
        <v>1</v>
      </c>
      <c r="AP1789" s="1">
        <v>43602</v>
      </c>
      <c r="AQ1789" s="1" t="s">
        <v>2629</v>
      </c>
      <c r="AR1789" s="276">
        <v>864336.59</v>
      </c>
      <c r="AS1789" s="1" t="s">
        <v>2624</v>
      </c>
      <c r="AT1789" s="1">
        <v>0</v>
      </c>
      <c r="AU1789" s="1">
        <v>0</v>
      </c>
      <c r="AV1789" s="1" t="s">
        <v>2625</v>
      </c>
      <c r="AW1789" s="1" t="s">
        <v>2626</v>
      </c>
      <c r="AX1789" s="1">
        <v>5</v>
      </c>
      <c r="BC1789" s="1">
        <v>1</v>
      </c>
      <c r="BD1789" s="1">
        <v>7</v>
      </c>
      <c r="BE1789" s="1">
        <v>2</v>
      </c>
      <c r="BF1789" s="296">
        <v>4250011.7462798934</v>
      </c>
    </row>
    <row r="1790" spans="1:58" x14ac:dyDescent="0.3">
      <c r="A1790" s="273">
        <f t="shared" si="76"/>
        <v>0</v>
      </c>
      <c r="B1790" s="1" t="s">
        <v>2621</v>
      </c>
      <c r="C1790" s="274">
        <v>42928269</v>
      </c>
      <c r="D1790" s="1">
        <v>144205</v>
      </c>
      <c r="E1790" s="1">
        <v>4</v>
      </c>
      <c r="F1790" s="1" t="s">
        <v>3040</v>
      </c>
      <c r="G1790" s="275">
        <v>43983</v>
      </c>
      <c r="H1790" s="275">
        <v>45138</v>
      </c>
      <c r="I1790" s="1">
        <v>0</v>
      </c>
      <c r="J1790" s="1">
        <v>1</v>
      </c>
      <c r="K1790" s="1">
        <v>20</v>
      </c>
      <c r="L1790" s="1">
        <v>30</v>
      </c>
      <c r="M1790" s="1">
        <v>2</v>
      </c>
      <c r="N1790" s="1">
        <v>9</v>
      </c>
      <c r="O1790" s="1">
        <v>9.3800000000000008</v>
      </c>
      <c r="P1790" s="1">
        <v>5000000</v>
      </c>
      <c r="Q1790" s="1">
        <v>158999</v>
      </c>
      <c r="R1790" s="1">
        <v>2388836</v>
      </c>
      <c r="S1790" s="1">
        <v>0</v>
      </c>
      <c r="T1790" s="1">
        <v>0</v>
      </c>
      <c r="U1790" s="1">
        <v>0</v>
      </c>
      <c r="V1790" s="275"/>
      <c r="W1790" s="1">
        <v>0</v>
      </c>
      <c r="X1790" s="1">
        <v>0</v>
      </c>
      <c r="Y1790" s="1">
        <v>0</v>
      </c>
      <c r="AB1790" s="275">
        <v>44651</v>
      </c>
      <c r="AC1790" s="1">
        <v>1</v>
      </c>
      <c r="AD1790" s="1" t="s">
        <v>2623</v>
      </c>
      <c r="AE1790" s="1">
        <v>1</v>
      </c>
      <c r="AF1790" s="1">
        <v>30</v>
      </c>
      <c r="AG1790" s="1">
        <v>0</v>
      </c>
      <c r="AN1790" s="1">
        <v>1</v>
      </c>
      <c r="AO1790" s="1">
        <v>1</v>
      </c>
      <c r="AR1790" s="276">
        <v>1256214.4099999999</v>
      </c>
      <c r="AS1790" s="1" t="s">
        <v>2657</v>
      </c>
      <c r="AT1790" s="1">
        <v>0</v>
      </c>
      <c r="AU1790" s="1">
        <v>0</v>
      </c>
      <c r="AX1790" s="1">
        <v>5</v>
      </c>
      <c r="BC1790" s="1">
        <v>1</v>
      </c>
      <c r="BD1790" s="1">
        <v>7</v>
      </c>
      <c r="BE1790" s="1">
        <v>2</v>
      </c>
      <c r="BF1790" s="296">
        <v>6176877.2537201066</v>
      </c>
    </row>
    <row r="1791" spans="1:58" x14ac:dyDescent="0.3">
      <c r="A1791" s="273">
        <f t="shared" si="76"/>
        <v>2624722.574383188</v>
      </c>
      <c r="B1791" s="1" t="s">
        <v>2621</v>
      </c>
      <c r="C1791" s="274">
        <v>42940466</v>
      </c>
      <c r="D1791" s="1">
        <v>144105</v>
      </c>
      <c r="E1791" s="1">
        <v>4</v>
      </c>
      <c r="F1791" s="1" t="s">
        <v>3284</v>
      </c>
      <c r="G1791" s="275">
        <v>44012</v>
      </c>
      <c r="H1791" s="275">
        <v>45869</v>
      </c>
      <c r="I1791" s="1">
        <v>0</v>
      </c>
      <c r="J1791" s="1">
        <v>1</v>
      </c>
      <c r="K1791" s="1">
        <v>20</v>
      </c>
      <c r="L1791" s="1">
        <v>30</v>
      </c>
      <c r="M1791" s="1">
        <v>2</v>
      </c>
      <c r="N1791" s="1">
        <v>9</v>
      </c>
      <c r="O1791" s="1">
        <v>9.3800000000000008</v>
      </c>
      <c r="P1791" s="1">
        <v>29243585</v>
      </c>
      <c r="Q1791" s="1">
        <v>612787</v>
      </c>
      <c r="R1791" s="1">
        <v>20971961</v>
      </c>
      <c r="S1791" s="1">
        <v>0</v>
      </c>
      <c r="T1791" s="1">
        <v>0</v>
      </c>
      <c r="U1791" s="1">
        <v>0</v>
      </c>
      <c r="W1791" s="1">
        <v>0</v>
      </c>
      <c r="X1791" s="1">
        <v>0</v>
      </c>
      <c r="Y1791" s="1">
        <v>0</v>
      </c>
      <c r="AB1791" s="275">
        <v>44651</v>
      </c>
      <c r="AC1791" s="1">
        <v>1</v>
      </c>
      <c r="AD1791" s="1" t="s">
        <v>2623</v>
      </c>
      <c r="AE1791" s="1">
        <v>1</v>
      </c>
      <c r="AF1791" s="1">
        <v>30</v>
      </c>
      <c r="AG1791" s="1">
        <v>0</v>
      </c>
      <c r="AN1791" s="1">
        <v>1</v>
      </c>
      <c r="AO1791" s="1">
        <v>1</v>
      </c>
      <c r="AR1791" s="276">
        <v>2112028.75</v>
      </c>
      <c r="AS1791" s="1" t="s">
        <v>2677</v>
      </c>
      <c r="AT1791" s="1">
        <v>0</v>
      </c>
      <c r="AU1791" s="1">
        <v>0</v>
      </c>
      <c r="AV1791" s="1" t="s">
        <v>2625</v>
      </c>
      <c r="AW1791" s="1" t="s">
        <v>2626</v>
      </c>
      <c r="AX1791" s="1">
        <v>5</v>
      </c>
      <c r="BC1791" s="1">
        <v>1</v>
      </c>
      <c r="BD1791" s="1">
        <v>7</v>
      </c>
      <c r="BE1791" s="1">
        <v>2</v>
      </c>
      <c r="BF1791" s="296">
        <v>16235209.675616812</v>
      </c>
    </row>
    <row r="1792" spans="1:58" x14ac:dyDescent="0.3">
      <c r="A1792" s="273">
        <f t="shared" si="76"/>
        <v>605419.42561681289</v>
      </c>
      <c r="B1792" s="1" t="s">
        <v>2621</v>
      </c>
      <c r="C1792" s="274">
        <v>42940466</v>
      </c>
      <c r="D1792" s="1">
        <v>144105</v>
      </c>
      <c r="E1792" s="1">
        <v>4</v>
      </c>
      <c r="F1792" s="1" t="s">
        <v>5855</v>
      </c>
      <c r="G1792" s="275">
        <v>44624</v>
      </c>
      <c r="H1792" s="275">
        <v>45747</v>
      </c>
      <c r="I1792" s="1">
        <v>0</v>
      </c>
      <c r="J1792" s="1">
        <v>1</v>
      </c>
      <c r="K1792" s="1">
        <v>0</v>
      </c>
      <c r="L1792" s="1">
        <v>30</v>
      </c>
      <c r="M1792" s="1">
        <v>2</v>
      </c>
      <c r="N1792" s="1">
        <v>6</v>
      </c>
      <c r="O1792" s="1">
        <v>6.16</v>
      </c>
      <c r="P1792" s="1">
        <v>4838418</v>
      </c>
      <c r="Q1792" s="1">
        <v>148080</v>
      </c>
      <c r="R1792" s="1">
        <v>4838418</v>
      </c>
      <c r="S1792" s="1">
        <v>0</v>
      </c>
      <c r="T1792" s="1">
        <v>0</v>
      </c>
      <c r="U1792" s="1">
        <v>0</v>
      </c>
      <c r="W1792" s="1">
        <v>0</v>
      </c>
      <c r="X1792" s="1">
        <v>0</v>
      </c>
      <c r="Y1792" s="1">
        <v>0</v>
      </c>
      <c r="AB1792" s="275">
        <v>44624</v>
      </c>
      <c r="AC1792" s="1">
        <v>1</v>
      </c>
      <c r="AD1792" s="1" t="s">
        <v>2623</v>
      </c>
      <c r="AE1792" s="1">
        <v>1</v>
      </c>
      <c r="AF1792" s="1">
        <v>30</v>
      </c>
      <c r="AG1792" s="1">
        <v>0</v>
      </c>
      <c r="AN1792" s="1">
        <v>1</v>
      </c>
      <c r="AO1792" s="1">
        <v>1</v>
      </c>
      <c r="AR1792" s="276">
        <v>487391.25</v>
      </c>
      <c r="AS1792" s="1" t="s">
        <v>2632</v>
      </c>
      <c r="AT1792" s="1">
        <v>0</v>
      </c>
      <c r="AU1792" s="1">
        <v>0</v>
      </c>
      <c r="AV1792" s="1" t="s">
        <v>2625</v>
      </c>
      <c r="AW1792" s="1" t="s">
        <v>2626</v>
      </c>
      <c r="AX1792" s="1">
        <v>5</v>
      </c>
      <c r="BC1792" s="1">
        <v>1</v>
      </c>
      <c r="BD1792" s="1">
        <v>7</v>
      </c>
      <c r="BE1792" s="1">
        <v>2</v>
      </c>
      <c r="BF1792" s="296">
        <v>3745607.3243831871</v>
      </c>
    </row>
    <row r="1793" spans="1:58" x14ac:dyDescent="0.3">
      <c r="A1793" s="273">
        <f t="shared" si="76"/>
        <v>0</v>
      </c>
      <c r="B1793" s="1" t="s">
        <v>2621</v>
      </c>
      <c r="C1793" s="274">
        <v>42944490</v>
      </c>
      <c r="D1793" s="1">
        <v>144105</v>
      </c>
      <c r="E1793" s="1">
        <v>3</v>
      </c>
      <c r="F1793" s="1" t="s">
        <v>3742</v>
      </c>
      <c r="G1793" s="275">
        <v>44118</v>
      </c>
      <c r="H1793" s="275">
        <v>44865</v>
      </c>
      <c r="I1793" s="1">
        <v>0</v>
      </c>
      <c r="J1793" s="1">
        <v>1</v>
      </c>
      <c r="K1793" s="1">
        <v>20</v>
      </c>
      <c r="L1793" s="1">
        <v>30</v>
      </c>
      <c r="M1793" s="1">
        <v>2</v>
      </c>
      <c r="N1793" s="1">
        <v>11.84</v>
      </c>
      <c r="O1793" s="1">
        <v>12.5</v>
      </c>
      <c r="P1793" s="1">
        <v>19102146</v>
      </c>
      <c r="Q1793" s="1">
        <v>732942</v>
      </c>
      <c r="R1793" s="1">
        <v>5867644</v>
      </c>
      <c r="S1793" s="1">
        <v>0</v>
      </c>
      <c r="T1793" s="1">
        <v>0</v>
      </c>
      <c r="U1793" s="1">
        <v>0</v>
      </c>
      <c r="W1793" s="1">
        <v>0</v>
      </c>
      <c r="X1793" s="1">
        <v>0</v>
      </c>
      <c r="Y1793" s="1">
        <v>0</v>
      </c>
      <c r="Z1793" s="1" t="s">
        <v>2650</v>
      </c>
      <c r="AA1793" s="1" t="s">
        <v>2704</v>
      </c>
      <c r="AB1793" s="275">
        <v>44651</v>
      </c>
      <c r="AC1793" s="1">
        <v>1</v>
      </c>
      <c r="AD1793" s="1" t="s">
        <v>2623</v>
      </c>
      <c r="AE1793" s="1">
        <v>1</v>
      </c>
      <c r="AF1793" s="1">
        <v>30</v>
      </c>
      <c r="AG1793" s="1">
        <v>0</v>
      </c>
      <c r="AN1793" s="1">
        <v>1</v>
      </c>
      <c r="AO1793" s="1">
        <v>1</v>
      </c>
      <c r="AP1793" s="1">
        <v>44118</v>
      </c>
      <c r="AQ1793" s="1" t="s">
        <v>2629</v>
      </c>
      <c r="AR1793" s="276">
        <v>1328121</v>
      </c>
      <c r="AS1793" s="1" t="s">
        <v>2719</v>
      </c>
      <c r="AT1793" s="1">
        <v>0</v>
      </c>
      <c r="AU1793" s="1">
        <v>0</v>
      </c>
      <c r="AV1793" s="1" t="s">
        <v>2625</v>
      </c>
      <c r="AW1793" s="1" t="s">
        <v>2626</v>
      </c>
      <c r="AX1793" s="1">
        <v>5</v>
      </c>
      <c r="BC1793" s="1">
        <v>1</v>
      </c>
      <c r="BD1793" s="1">
        <v>7</v>
      </c>
      <c r="BE1793" s="1">
        <v>2</v>
      </c>
      <c r="BF1793" s="296">
        <v>9296753</v>
      </c>
    </row>
    <row r="1794" spans="1:58" x14ac:dyDescent="0.3">
      <c r="A1794" s="273">
        <f t="shared" ref="A1794:A1857" si="77">IF(+R1794-AR1794-BF1794&gt;0,R1794-AR1794-BF1794,0)</f>
        <v>9899460</v>
      </c>
      <c r="B1794" s="1" t="s">
        <v>2621</v>
      </c>
      <c r="C1794" s="274">
        <v>42946266</v>
      </c>
      <c r="D1794" s="1">
        <v>144105</v>
      </c>
      <c r="E1794" s="1">
        <v>3</v>
      </c>
      <c r="F1794" s="1" t="s">
        <v>5751</v>
      </c>
      <c r="G1794" s="275">
        <v>44588</v>
      </c>
      <c r="H1794" s="275">
        <v>45688</v>
      </c>
      <c r="I1794" s="1">
        <v>0</v>
      </c>
      <c r="J1794" s="1">
        <v>1</v>
      </c>
      <c r="K1794" s="1">
        <v>2</v>
      </c>
      <c r="L1794" s="1">
        <v>30</v>
      </c>
      <c r="M1794" s="1">
        <v>2</v>
      </c>
      <c r="N1794" s="1">
        <v>9</v>
      </c>
      <c r="O1794" s="1">
        <v>9.3800000000000008</v>
      </c>
      <c r="P1794" s="1">
        <v>19743534</v>
      </c>
      <c r="Q1794" s="1">
        <v>466756</v>
      </c>
      <c r="R1794" s="1">
        <v>19116997</v>
      </c>
      <c r="S1794" s="1">
        <v>0</v>
      </c>
      <c r="T1794" s="1">
        <v>0</v>
      </c>
      <c r="U1794" s="1">
        <v>0</v>
      </c>
      <c r="W1794" s="1">
        <v>0</v>
      </c>
      <c r="X1794" s="1">
        <v>0</v>
      </c>
      <c r="Y1794" s="1">
        <v>0</v>
      </c>
      <c r="Z1794" s="1" t="s">
        <v>2635</v>
      </c>
      <c r="AA1794" s="1" t="s">
        <v>2807</v>
      </c>
      <c r="AB1794" s="275">
        <v>44651</v>
      </c>
      <c r="AC1794" s="1">
        <v>1</v>
      </c>
      <c r="AD1794" s="1" t="s">
        <v>2623</v>
      </c>
      <c r="AE1794" s="1">
        <v>1</v>
      </c>
      <c r="AF1794" s="1">
        <v>30</v>
      </c>
      <c r="AG1794" s="1">
        <v>0</v>
      </c>
      <c r="AN1794" s="1">
        <v>1</v>
      </c>
      <c r="AO1794" s="1">
        <v>1</v>
      </c>
      <c r="AP1794" s="1">
        <v>44588</v>
      </c>
      <c r="AQ1794" s="1" t="s">
        <v>2629</v>
      </c>
      <c r="AR1794" s="276">
        <v>1152194</v>
      </c>
      <c r="AS1794" s="1" t="s">
        <v>2624</v>
      </c>
      <c r="AT1794" s="1">
        <v>0</v>
      </c>
      <c r="AU1794" s="1">
        <v>0</v>
      </c>
      <c r="AV1794" s="1" t="s">
        <v>2625</v>
      </c>
      <c r="AW1794" s="1" t="s">
        <v>2626</v>
      </c>
      <c r="AX1794" s="1">
        <v>5</v>
      </c>
      <c r="BC1794" s="1">
        <v>1</v>
      </c>
      <c r="BD1794" s="1">
        <v>7</v>
      </c>
      <c r="BE1794" s="1">
        <v>2</v>
      </c>
      <c r="BF1794" s="296">
        <v>8065343</v>
      </c>
    </row>
    <row r="1795" spans="1:58" x14ac:dyDescent="0.3">
      <c r="A1795" s="273">
        <f t="shared" si="77"/>
        <v>3098975</v>
      </c>
      <c r="B1795" s="1" t="s">
        <v>2621</v>
      </c>
      <c r="C1795" s="274">
        <v>42944484</v>
      </c>
      <c r="D1795" s="1">
        <v>144105</v>
      </c>
      <c r="E1795" s="1">
        <v>4</v>
      </c>
      <c r="F1795" s="1" t="s">
        <v>4049</v>
      </c>
      <c r="G1795" s="275">
        <v>44166</v>
      </c>
      <c r="H1795" s="275">
        <v>45107</v>
      </c>
      <c r="I1795" s="1">
        <v>0</v>
      </c>
      <c r="J1795" s="1">
        <v>1</v>
      </c>
      <c r="K1795" s="1">
        <v>17</v>
      </c>
      <c r="L1795" s="1">
        <v>30</v>
      </c>
      <c r="M1795" s="1">
        <v>2</v>
      </c>
      <c r="N1795" s="1">
        <v>8.92</v>
      </c>
      <c r="O1795" s="1">
        <v>9.3000000000000007</v>
      </c>
      <c r="P1795" s="1">
        <v>40309711</v>
      </c>
      <c r="Q1795" s="1">
        <v>1311780</v>
      </c>
      <c r="R1795" s="1">
        <v>21101786</v>
      </c>
      <c r="S1795" s="1">
        <v>0</v>
      </c>
      <c r="T1795" s="1">
        <v>0</v>
      </c>
      <c r="U1795" s="1">
        <v>0</v>
      </c>
      <c r="W1795" s="1">
        <v>0</v>
      </c>
      <c r="X1795" s="1">
        <v>0</v>
      </c>
      <c r="Y1795" s="1">
        <v>0</v>
      </c>
      <c r="Z1795" s="1" t="s">
        <v>3734</v>
      </c>
      <c r="AA1795" s="1" t="s">
        <v>3609</v>
      </c>
      <c r="AB1795" s="275">
        <v>44651</v>
      </c>
      <c r="AC1795" s="1">
        <v>1</v>
      </c>
      <c r="AD1795" s="1" t="s">
        <v>2623</v>
      </c>
      <c r="AE1795" s="1">
        <v>1</v>
      </c>
      <c r="AF1795" s="1">
        <v>30</v>
      </c>
      <c r="AG1795" s="1">
        <v>0</v>
      </c>
      <c r="AN1795" s="1">
        <v>1</v>
      </c>
      <c r="AO1795" s="1">
        <v>1</v>
      </c>
      <c r="AR1795" s="276">
        <v>2109291</v>
      </c>
      <c r="AS1795" s="1" t="s">
        <v>2624</v>
      </c>
      <c r="AT1795" s="1">
        <v>0</v>
      </c>
      <c r="AU1795" s="1">
        <v>0</v>
      </c>
      <c r="AV1795" s="1" t="s">
        <v>2625</v>
      </c>
      <c r="AW1795" s="1" t="s">
        <v>2626</v>
      </c>
      <c r="AX1795" s="1">
        <v>5</v>
      </c>
      <c r="BC1795" s="1">
        <v>1</v>
      </c>
      <c r="BD1795" s="1">
        <v>7</v>
      </c>
      <c r="BE1795" s="1">
        <v>2</v>
      </c>
      <c r="BF1795" s="296">
        <v>15893520</v>
      </c>
    </row>
    <row r="1796" spans="1:58" x14ac:dyDescent="0.3">
      <c r="A1796" s="273">
        <f t="shared" si="77"/>
        <v>0</v>
      </c>
      <c r="B1796" s="1" t="s">
        <v>2621</v>
      </c>
      <c r="C1796" s="274">
        <v>42947769</v>
      </c>
      <c r="D1796" s="1">
        <v>144205</v>
      </c>
      <c r="E1796" s="1">
        <v>4</v>
      </c>
      <c r="F1796" s="1" t="s">
        <v>3069</v>
      </c>
      <c r="G1796" s="275">
        <v>43782</v>
      </c>
      <c r="H1796" s="275">
        <v>44895</v>
      </c>
      <c r="I1796" s="1">
        <v>0</v>
      </c>
      <c r="J1796" s="1">
        <v>1</v>
      </c>
      <c r="K1796" s="1">
        <v>28</v>
      </c>
      <c r="L1796" s="1">
        <v>30</v>
      </c>
      <c r="M1796" s="1">
        <v>2</v>
      </c>
      <c r="N1796" s="1">
        <v>11.04</v>
      </c>
      <c r="O1796" s="1">
        <v>11.61</v>
      </c>
      <c r="P1796" s="1">
        <v>10438000</v>
      </c>
      <c r="Q1796" s="1">
        <v>377359</v>
      </c>
      <c r="R1796" s="1">
        <v>2625553</v>
      </c>
      <c r="S1796" s="1">
        <v>0</v>
      </c>
      <c r="T1796" s="1">
        <v>0</v>
      </c>
      <c r="U1796" s="1">
        <v>0</v>
      </c>
      <c r="W1796" s="1">
        <v>0</v>
      </c>
      <c r="X1796" s="1">
        <v>0</v>
      </c>
      <c r="Y1796" s="1">
        <v>0</v>
      </c>
      <c r="AB1796" s="275">
        <v>44651</v>
      </c>
      <c r="AC1796" s="1">
        <v>1</v>
      </c>
      <c r="AD1796" s="1" t="s">
        <v>2623</v>
      </c>
      <c r="AE1796" s="1">
        <v>1</v>
      </c>
      <c r="AF1796" s="1">
        <v>30</v>
      </c>
      <c r="AG1796" s="1">
        <v>0</v>
      </c>
      <c r="AN1796" s="1">
        <v>1</v>
      </c>
      <c r="AO1796" s="1">
        <v>1</v>
      </c>
      <c r="AR1796" s="276">
        <v>681776</v>
      </c>
      <c r="AS1796" s="1" t="s">
        <v>2657</v>
      </c>
      <c r="AT1796" s="1">
        <v>0</v>
      </c>
      <c r="AU1796" s="1">
        <v>0</v>
      </c>
      <c r="AX1796" s="1">
        <v>5</v>
      </c>
      <c r="BC1796" s="1">
        <v>1</v>
      </c>
      <c r="BD1796" s="1">
        <v>7</v>
      </c>
      <c r="BE1796" s="1">
        <v>2</v>
      </c>
      <c r="BF1796" s="296">
        <v>4772471</v>
      </c>
    </row>
    <row r="1797" spans="1:58" x14ac:dyDescent="0.3">
      <c r="A1797" s="273">
        <f t="shared" si="77"/>
        <v>13306151.357691642</v>
      </c>
      <c r="B1797" s="1" t="s">
        <v>2621</v>
      </c>
      <c r="C1797" s="274">
        <v>42948282</v>
      </c>
      <c r="D1797" s="1">
        <v>144105</v>
      </c>
      <c r="E1797" s="1">
        <v>4</v>
      </c>
      <c r="F1797" s="1" t="s">
        <v>2735</v>
      </c>
      <c r="G1797" s="275">
        <v>43755</v>
      </c>
      <c r="H1797" s="275">
        <v>45596</v>
      </c>
      <c r="I1797" s="1">
        <v>0</v>
      </c>
      <c r="J1797" s="1">
        <v>1</v>
      </c>
      <c r="K1797" s="1">
        <v>34</v>
      </c>
      <c r="L1797" s="1">
        <v>30</v>
      </c>
      <c r="M1797" s="1">
        <v>2</v>
      </c>
      <c r="N1797" s="1">
        <v>11.39</v>
      </c>
      <c r="O1797" s="1">
        <v>12</v>
      </c>
      <c r="P1797" s="1">
        <v>39087325</v>
      </c>
      <c r="Q1797" s="1">
        <v>519429</v>
      </c>
      <c r="R1797" s="1">
        <v>22562901</v>
      </c>
      <c r="S1797" s="1">
        <v>0</v>
      </c>
      <c r="T1797" s="1">
        <v>0</v>
      </c>
      <c r="U1797" s="1">
        <v>0</v>
      </c>
      <c r="W1797" s="1">
        <v>0</v>
      </c>
      <c r="X1797" s="1">
        <v>0</v>
      </c>
      <c r="Y1797" s="1">
        <v>0</v>
      </c>
      <c r="Z1797" s="1" t="s">
        <v>3591</v>
      </c>
      <c r="AA1797" s="1" t="s">
        <v>2807</v>
      </c>
      <c r="AB1797" s="275">
        <v>44651</v>
      </c>
      <c r="AC1797" s="1">
        <v>1</v>
      </c>
      <c r="AD1797" s="1" t="s">
        <v>2623</v>
      </c>
      <c r="AE1797" s="1">
        <v>1</v>
      </c>
      <c r="AF1797" s="1">
        <v>30</v>
      </c>
      <c r="AG1797" s="1">
        <v>0</v>
      </c>
      <c r="AN1797" s="1">
        <v>1</v>
      </c>
      <c r="AO1797" s="1">
        <v>1</v>
      </c>
      <c r="AR1797" s="276">
        <v>1157072.8700000001</v>
      </c>
      <c r="AS1797" s="1" t="s">
        <v>2624</v>
      </c>
      <c r="AT1797" s="1">
        <v>0</v>
      </c>
      <c r="AU1797" s="1">
        <v>0</v>
      </c>
      <c r="AV1797" s="1" t="s">
        <v>2625</v>
      </c>
      <c r="AW1797" s="1" t="s">
        <v>2626</v>
      </c>
      <c r="AX1797" s="1">
        <v>5</v>
      </c>
      <c r="BC1797" s="1">
        <v>1</v>
      </c>
      <c r="BD1797" s="1">
        <v>7</v>
      </c>
      <c r="BE1797" s="1">
        <v>2</v>
      </c>
      <c r="BF1797" s="296">
        <v>8099676.7723083571</v>
      </c>
    </row>
    <row r="1798" spans="1:58" x14ac:dyDescent="0.3">
      <c r="A1798" s="273">
        <f t="shared" si="77"/>
        <v>196577.77247709411</v>
      </c>
      <c r="B1798" s="1" t="s">
        <v>2621</v>
      </c>
      <c r="C1798" s="274">
        <v>42948282</v>
      </c>
      <c r="D1798" s="1">
        <v>144205</v>
      </c>
      <c r="E1798" s="1">
        <v>4</v>
      </c>
      <c r="F1798" s="1" t="s">
        <v>3340</v>
      </c>
      <c r="G1798" s="275">
        <v>43859</v>
      </c>
      <c r="H1798" s="275">
        <v>44957</v>
      </c>
      <c r="I1798" s="1">
        <v>0</v>
      </c>
      <c r="J1798" s="1">
        <v>1</v>
      </c>
      <c r="K1798" s="1">
        <v>26</v>
      </c>
      <c r="L1798" s="1">
        <v>30</v>
      </c>
      <c r="M1798" s="1">
        <v>2</v>
      </c>
      <c r="N1798" s="1">
        <v>18</v>
      </c>
      <c r="O1798" s="1">
        <v>19.559999999999999</v>
      </c>
      <c r="P1798" s="1">
        <v>1000000</v>
      </c>
      <c r="Q1798" s="1">
        <v>36152</v>
      </c>
      <c r="R1798" s="1">
        <v>333324</v>
      </c>
      <c r="S1798" s="1">
        <v>0</v>
      </c>
      <c r="T1798" s="1">
        <v>0</v>
      </c>
      <c r="U1798" s="1">
        <v>0</v>
      </c>
      <c r="W1798" s="1">
        <v>0</v>
      </c>
      <c r="X1798" s="1">
        <v>0</v>
      </c>
      <c r="Y1798" s="1">
        <v>0</v>
      </c>
      <c r="AB1798" s="275">
        <v>44644</v>
      </c>
      <c r="AC1798" s="1">
        <v>1</v>
      </c>
      <c r="AD1798" s="1" t="s">
        <v>2623</v>
      </c>
      <c r="AE1798" s="1">
        <v>1</v>
      </c>
      <c r="AF1798" s="1">
        <v>30</v>
      </c>
      <c r="AG1798" s="1">
        <v>0</v>
      </c>
      <c r="AN1798" s="1">
        <v>1</v>
      </c>
      <c r="AO1798" s="1">
        <v>1</v>
      </c>
      <c r="AR1798" s="276">
        <v>17088.89</v>
      </c>
      <c r="AS1798" s="1" t="s">
        <v>2657</v>
      </c>
      <c r="AT1798" s="1">
        <v>0</v>
      </c>
      <c r="AU1798" s="1">
        <v>0</v>
      </c>
      <c r="AX1798" s="1">
        <v>5</v>
      </c>
      <c r="BC1798" s="1">
        <v>1</v>
      </c>
      <c r="BD1798" s="1">
        <v>7</v>
      </c>
      <c r="BE1798" s="1">
        <v>2</v>
      </c>
      <c r="BF1798" s="296">
        <v>119657.33752290587</v>
      </c>
    </row>
    <row r="1799" spans="1:58" x14ac:dyDescent="0.3">
      <c r="A1799" s="273">
        <f t="shared" si="77"/>
        <v>196577.77247709411</v>
      </c>
      <c r="B1799" s="1" t="s">
        <v>2621</v>
      </c>
      <c r="C1799" s="274">
        <v>42948282</v>
      </c>
      <c r="D1799" s="1">
        <v>144205</v>
      </c>
      <c r="E1799" s="1">
        <v>4</v>
      </c>
      <c r="F1799" s="1" t="s">
        <v>3214</v>
      </c>
      <c r="G1799" s="275">
        <v>43860</v>
      </c>
      <c r="H1799" s="275">
        <v>44957</v>
      </c>
      <c r="I1799" s="1">
        <v>0</v>
      </c>
      <c r="J1799" s="1">
        <v>1</v>
      </c>
      <c r="K1799" s="1">
        <v>26</v>
      </c>
      <c r="L1799" s="1">
        <v>30</v>
      </c>
      <c r="M1799" s="1">
        <v>2</v>
      </c>
      <c r="N1799" s="1">
        <v>18</v>
      </c>
      <c r="O1799" s="1">
        <v>19.559999999999999</v>
      </c>
      <c r="P1799" s="1">
        <v>1000000</v>
      </c>
      <c r="Q1799" s="1">
        <v>36152</v>
      </c>
      <c r="R1799" s="1">
        <v>333324</v>
      </c>
      <c r="S1799" s="1">
        <v>0</v>
      </c>
      <c r="T1799" s="1">
        <v>0</v>
      </c>
      <c r="U1799" s="1">
        <v>0</v>
      </c>
      <c r="W1799" s="1">
        <v>0</v>
      </c>
      <c r="X1799" s="1">
        <v>0</v>
      </c>
      <c r="Y1799" s="1">
        <v>0</v>
      </c>
      <c r="AB1799" s="275">
        <v>44644</v>
      </c>
      <c r="AC1799" s="1">
        <v>1</v>
      </c>
      <c r="AD1799" s="1" t="s">
        <v>2623</v>
      </c>
      <c r="AE1799" s="1">
        <v>1</v>
      </c>
      <c r="AF1799" s="1">
        <v>30</v>
      </c>
      <c r="AG1799" s="1">
        <v>0</v>
      </c>
      <c r="AN1799" s="1">
        <v>1</v>
      </c>
      <c r="AO1799" s="1">
        <v>1</v>
      </c>
      <c r="AR1799" s="276">
        <v>17088.89</v>
      </c>
      <c r="AS1799" s="1" t="s">
        <v>2657</v>
      </c>
      <c r="AT1799" s="1">
        <v>0</v>
      </c>
      <c r="AU1799" s="1">
        <v>0</v>
      </c>
      <c r="AX1799" s="1">
        <v>5</v>
      </c>
      <c r="BC1799" s="1">
        <v>1</v>
      </c>
      <c r="BD1799" s="1">
        <v>7</v>
      </c>
      <c r="BE1799" s="1">
        <v>2</v>
      </c>
      <c r="BF1799" s="296">
        <v>119657.33752290587</v>
      </c>
    </row>
    <row r="1800" spans="1:58" x14ac:dyDescent="0.3">
      <c r="A1800" s="273">
        <f t="shared" si="77"/>
        <v>196577.77247709411</v>
      </c>
      <c r="B1800" s="1" t="s">
        <v>2621</v>
      </c>
      <c r="C1800" s="274">
        <v>42948282</v>
      </c>
      <c r="D1800" s="1">
        <v>144205</v>
      </c>
      <c r="E1800" s="1">
        <v>4</v>
      </c>
      <c r="F1800" s="1" t="s">
        <v>3470</v>
      </c>
      <c r="G1800" s="275">
        <v>43858</v>
      </c>
      <c r="H1800" s="275">
        <v>44957</v>
      </c>
      <c r="I1800" s="1">
        <v>0</v>
      </c>
      <c r="J1800" s="1">
        <v>1</v>
      </c>
      <c r="K1800" s="1">
        <v>26</v>
      </c>
      <c r="L1800" s="1">
        <v>30</v>
      </c>
      <c r="M1800" s="1">
        <v>2</v>
      </c>
      <c r="N1800" s="1">
        <v>18</v>
      </c>
      <c r="O1800" s="1">
        <v>19.559999999999999</v>
      </c>
      <c r="P1800" s="1">
        <v>1000000</v>
      </c>
      <c r="Q1800" s="1">
        <v>36152</v>
      </c>
      <c r="R1800" s="1">
        <v>333324</v>
      </c>
      <c r="S1800" s="1">
        <v>0</v>
      </c>
      <c r="T1800" s="1">
        <v>0</v>
      </c>
      <c r="U1800" s="1">
        <v>0</v>
      </c>
      <c r="W1800" s="1">
        <v>0</v>
      </c>
      <c r="X1800" s="1">
        <v>0</v>
      </c>
      <c r="Y1800" s="1">
        <v>0</v>
      </c>
      <c r="AB1800" s="275">
        <v>44644</v>
      </c>
      <c r="AC1800" s="1">
        <v>1</v>
      </c>
      <c r="AD1800" s="1" t="s">
        <v>2623</v>
      </c>
      <c r="AE1800" s="1">
        <v>1</v>
      </c>
      <c r="AF1800" s="1">
        <v>30</v>
      </c>
      <c r="AG1800" s="1">
        <v>0</v>
      </c>
      <c r="AN1800" s="1">
        <v>1</v>
      </c>
      <c r="AO1800" s="1">
        <v>1</v>
      </c>
      <c r="AR1800" s="276">
        <v>17088.89</v>
      </c>
      <c r="AS1800" s="1" t="s">
        <v>2657</v>
      </c>
      <c r="AT1800" s="1">
        <v>0</v>
      </c>
      <c r="AU1800" s="1">
        <v>0</v>
      </c>
      <c r="AX1800" s="1">
        <v>5</v>
      </c>
      <c r="BC1800" s="1">
        <v>1</v>
      </c>
      <c r="BD1800" s="1">
        <v>7</v>
      </c>
      <c r="BE1800" s="1">
        <v>2</v>
      </c>
      <c r="BF1800" s="296">
        <v>119657.33752290587</v>
      </c>
    </row>
    <row r="1801" spans="1:58" x14ac:dyDescent="0.3">
      <c r="A1801" s="273">
        <f t="shared" si="77"/>
        <v>120655.12921683292</v>
      </c>
      <c r="B1801" s="1" t="s">
        <v>2621</v>
      </c>
      <c r="C1801" s="274">
        <v>42948282</v>
      </c>
      <c r="D1801" s="1">
        <v>144205</v>
      </c>
      <c r="E1801" s="1">
        <v>4</v>
      </c>
      <c r="F1801" s="1" t="s">
        <v>3853</v>
      </c>
      <c r="G1801" s="275">
        <v>44039</v>
      </c>
      <c r="H1801" s="275">
        <v>45138</v>
      </c>
      <c r="I1801" s="1">
        <v>0</v>
      </c>
      <c r="J1801" s="1">
        <v>1</v>
      </c>
      <c r="K1801" s="1">
        <v>20</v>
      </c>
      <c r="L1801" s="1">
        <v>30</v>
      </c>
      <c r="M1801" s="1">
        <v>2</v>
      </c>
      <c r="N1801" s="1">
        <v>17.690000000000001</v>
      </c>
      <c r="O1801" s="1">
        <v>19.2</v>
      </c>
      <c r="P1801" s="1">
        <v>400000</v>
      </c>
      <c r="Q1801" s="1">
        <v>14482</v>
      </c>
      <c r="R1801" s="1">
        <v>204462</v>
      </c>
      <c r="S1801" s="1">
        <v>0</v>
      </c>
      <c r="T1801" s="1">
        <v>0</v>
      </c>
      <c r="U1801" s="1">
        <v>0</v>
      </c>
      <c r="W1801" s="1">
        <v>0</v>
      </c>
      <c r="X1801" s="1">
        <v>0</v>
      </c>
      <c r="Y1801" s="1">
        <v>0</v>
      </c>
      <c r="AB1801" s="275">
        <v>44644</v>
      </c>
      <c r="AC1801" s="1">
        <v>1</v>
      </c>
      <c r="AD1801" s="1" t="s">
        <v>2623</v>
      </c>
      <c r="AE1801" s="1">
        <v>1</v>
      </c>
      <c r="AF1801" s="1">
        <v>30</v>
      </c>
      <c r="AG1801" s="1">
        <v>0</v>
      </c>
      <c r="AN1801" s="1">
        <v>1</v>
      </c>
      <c r="AO1801" s="1">
        <v>1</v>
      </c>
      <c r="AR1801" s="276">
        <v>10408.68</v>
      </c>
      <c r="AS1801" s="1" t="s">
        <v>2657</v>
      </c>
      <c r="AT1801" s="1">
        <v>0</v>
      </c>
      <c r="AU1801" s="1">
        <v>0</v>
      </c>
      <c r="AX1801" s="1">
        <v>5</v>
      </c>
      <c r="BC1801" s="1">
        <v>1</v>
      </c>
      <c r="BD1801" s="1">
        <v>7</v>
      </c>
      <c r="BE1801" s="1">
        <v>2</v>
      </c>
      <c r="BF1801" s="296">
        <v>73398.190783167083</v>
      </c>
    </row>
    <row r="1802" spans="1:58" x14ac:dyDescent="0.3">
      <c r="A1802" s="273">
        <f t="shared" si="77"/>
        <v>92346.053915084034</v>
      </c>
      <c r="B1802" s="1" t="s">
        <v>2621</v>
      </c>
      <c r="C1802" s="274">
        <v>42948282</v>
      </c>
      <c r="D1802" s="1">
        <v>144205</v>
      </c>
      <c r="E1802" s="1">
        <v>4</v>
      </c>
      <c r="F1802" s="1" t="s">
        <v>3854</v>
      </c>
      <c r="G1802" s="275">
        <v>44039</v>
      </c>
      <c r="H1802" s="275">
        <v>45016</v>
      </c>
      <c r="I1802" s="1">
        <v>0</v>
      </c>
      <c r="J1802" s="1">
        <v>1</v>
      </c>
      <c r="K1802" s="1">
        <v>20</v>
      </c>
      <c r="L1802" s="1">
        <v>30</v>
      </c>
      <c r="M1802" s="1">
        <v>2</v>
      </c>
      <c r="N1802" s="1">
        <v>17.690000000000001</v>
      </c>
      <c r="O1802" s="1">
        <v>19.2</v>
      </c>
      <c r="P1802" s="1">
        <v>400000</v>
      </c>
      <c r="Q1802" s="1">
        <v>14482</v>
      </c>
      <c r="R1802" s="1">
        <v>156664</v>
      </c>
      <c r="S1802" s="1">
        <v>0</v>
      </c>
      <c r="T1802" s="1">
        <v>0</v>
      </c>
      <c r="U1802" s="1">
        <v>0</v>
      </c>
      <c r="W1802" s="1">
        <v>0</v>
      </c>
      <c r="X1802" s="1">
        <v>0</v>
      </c>
      <c r="Y1802" s="1">
        <v>0</v>
      </c>
      <c r="AB1802" s="275">
        <v>44644</v>
      </c>
      <c r="AC1802" s="1">
        <v>1</v>
      </c>
      <c r="AD1802" s="1" t="s">
        <v>2623</v>
      </c>
      <c r="AE1802" s="1">
        <v>1</v>
      </c>
      <c r="AF1802" s="1">
        <v>30</v>
      </c>
      <c r="AG1802" s="1">
        <v>0</v>
      </c>
      <c r="AN1802" s="1">
        <v>1</v>
      </c>
      <c r="AO1802" s="1">
        <v>1</v>
      </c>
      <c r="AR1802" s="276">
        <v>8078.38</v>
      </c>
      <c r="AS1802" s="1" t="s">
        <v>2657</v>
      </c>
      <c r="AT1802" s="1">
        <v>0</v>
      </c>
      <c r="AU1802" s="1">
        <v>0</v>
      </c>
      <c r="AX1802" s="1">
        <v>5</v>
      </c>
      <c r="BC1802" s="1">
        <v>1</v>
      </c>
      <c r="BD1802" s="1">
        <v>7</v>
      </c>
      <c r="BE1802" s="1">
        <v>2</v>
      </c>
      <c r="BF1802" s="296">
        <v>56239.566084915961</v>
      </c>
    </row>
    <row r="1803" spans="1:58" x14ac:dyDescent="0.3">
      <c r="A1803" s="273">
        <f t="shared" si="77"/>
        <v>27394.983725107726</v>
      </c>
      <c r="B1803" s="1" t="s">
        <v>2621</v>
      </c>
      <c r="C1803" s="274">
        <v>42948282</v>
      </c>
      <c r="D1803" s="1">
        <v>144205</v>
      </c>
      <c r="E1803" s="1">
        <v>4</v>
      </c>
      <c r="F1803" s="1" t="s">
        <v>4350</v>
      </c>
      <c r="G1803" s="275">
        <v>44452</v>
      </c>
      <c r="H1803" s="275">
        <v>45565</v>
      </c>
      <c r="I1803" s="1">
        <v>0</v>
      </c>
      <c r="J1803" s="1">
        <v>1</v>
      </c>
      <c r="K1803" s="1">
        <v>6</v>
      </c>
      <c r="L1803" s="1">
        <v>30</v>
      </c>
      <c r="M1803" s="1">
        <v>2</v>
      </c>
      <c r="N1803" s="1">
        <v>17.690000000000001</v>
      </c>
      <c r="O1803" s="1">
        <v>19.2</v>
      </c>
      <c r="P1803" s="1">
        <v>53400</v>
      </c>
      <c r="Q1803" s="1">
        <v>1933</v>
      </c>
      <c r="R1803" s="1">
        <v>46372</v>
      </c>
      <c r="S1803" s="1">
        <v>0</v>
      </c>
      <c r="T1803" s="1">
        <v>0</v>
      </c>
      <c r="U1803" s="1">
        <v>0</v>
      </c>
      <c r="W1803" s="1">
        <v>0</v>
      </c>
      <c r="X1803" s="1">
        <v>0</v>
      </c>
      <c r="Y1803" s="1">
        <v>0</v>
      </c>
      <c r="AB1803" s="275">
        <v>44644</v>
      </c>
      <c r="AC1803" s="1">
        <v>1</v>
      </c>
      <c r="AD1803" s="1" t="s">
        <v>2623</v>
      </c>
      <c r="AE1803" s="1">
        <v>1</v>
      </c>
      <c r="AF1803" s="1">
        <v>30</v>
      </c>
      <c r="AG1803" s="1">
        <v>0</v>
      </c>
      <c r="AN1803" s="1">
        <v>1</v>
      </c>
      <c r="AO1803" s="1">
        <v>1</v>
      </c>
      <c r="AR1803" s="276">
        <v>2330.3000000000002</v>
      </c>
      <c r="AS1803" s="1" t="s">
        <v>2657</v>
      </c>
      <c r="AT1803" s="1">
        <v>0</v>
      </c>
      <c r="AU1803" s="1">
        <v>0</v>
      </c>
      <c r="AX1803" s="1">
        <v>5</v>
      </c>
      <c r="BC1803" s="1">
        <v>1</v>
      </c>
      <c r="BD1803" s="1">
        <v>7</v>
      </c>
      <c r="BE1803" s="1">
        <v>2</v>
      </c>
      <c r="BF1803" s="296">
        <v>16646.716274892271</v>
      </c>
    </row>
    <row r="1804" spans="1:58" x14ac:dyDescent="0.3">
      <c r="A1804" s="273">
        <f t="shared" si="77"/>
        <v>137212.26896076178</v>
      </c>
      <c r="B1804" s="1" t="s">
        <v>2621</v>
      </c>
      <c r="C1804" s="274">
        <v>42948282</v>
      </c>
      <c r="D1804" s="1">
        <v>144205</v>
      </c>
      <c r="E1804" s="1">
        <v>4</v>
      </c>
      <c r="F1804" s="1" t="s">
        <v>4382</v>
      </c>
      <c r="G1804" s="275">
        <v>44456</v>
      </c>
      <c r="H1804" s="275">
        <v>45565</v>
      </c>
      <c r="I1804" s="1">
        <v>0</v>
      </c>
      <c r="J1804" s="1">
        <v>1</v>
      </c>
      <c r="K1804" s="1">
        <v>6</v>
      </c>
      <c r="L1804" s="1">
        <v>30</v>
      </c>
      <c r="M1804" s="1">
        <v>2</v>
      </c>
      <c r="N1804" s="1">
        <v>17.690000000000001</v>
      </c>
      <c r="O1804" s="1">
        <v>19.2</v>
      </c>
      <c r="P1804" s="1">
        <v>268000</v>
      </c>
      <c r="Q1804" s="1">
        <v>9703</v>
      </c>
      <c r="R1804" s="1">
        <v>232715</v>
      </c>
      <c r="S1804" s="1">
        <v>0</v>
      </c>
      <c r="T1804" s="1">
        <v>0</v>
      </c>
      <c r="U1804" s="1">
        <v>0</v>
      </c>
      <c r="W1804" s="1">
        <v>0</v>
      </c>
      <c r="X1804" s="1">
        <v>0</v>
      </c>
      <c r="Y1804" s="1">
        <v>0</v>
      </c>
      <c r="AB1804" s="275">
        <v>44644</v>
      </c>
      <c r="AC1804" s="1">
        <v>1</v>
      </c>
      <c r="AD1804" s="1" t="s">
        <v>2623</v>
      </c>
      <c r="AE1804" s="1">
        <v>1</v>
      </c>
      <c r="AF1804" s="1">
        <v>30</v>
      </c>
      <c r="AG1804" s="1">
        <v>0</v>
      </c>
      <c r="AN1804" s="1">
        <v>1</v>
      </c>
      <c r="AO1804" s="1">
        <v>1</v>
      </c>
      <c r="AR1804" s="276">
        <v>11962.22</v>
      </c>
      <c r="AS1804" s="1" t="s">
        <v>2657</v>
      </c>
      <c r="AT1804" s="1">
        <v>0</v>
      </c>
      <c r="AU1804" s="1">
        <v>0</v>
      </c>
      <c r="AX1804" s="1">
        <v>5</v>
      </c>
      <c r="BC1804" s="1">
        <v>1</v>
      </c>
      <c r="BD1804" s="1">
        <v>7</v>
      </c>
      <c r="BE1804" s="1">
        <v>2</v>
      </c>
      <c r="BF1804" s="296">
        <v>83540.511039238219</v>
      </c>
    </row>
    <row r="1805" spans="1:58" x14ac:dyDescent="0.3">
      <c r="A1805" s="273">
        <f t="shared" si="77"/>
        <v>24245.886265370598</v>
      </c>
      <c r="B1805" s="1" t="s">
        <v>2621</v>
      </c>
      <c r="C1805" s="274">
        <v>42948282</v>
      </c>
      <c r="D1805" s="1">
        <v>144205</v>
      </c>
      <c r="E1805" s="1">
        <v>4</v>
      </c>
      <c r="F1805" s="1" t="s">
        <v>4394</v>
      </c>
      <c r="G1805" s="275">
        <v>44454</v>
      </c>
      <c r="H1805" s="275">
        <v>45565</v>
      </c>
      <c r="I1805" s="1">
        <v>0</v>
      </c>
      <c r="J1805" s="1">
        <v>1</v>
      </c>
      <c r="K1805" s="1">
        <v>6</v>
      </c>
      <c r="L1805" s="1">
        <v>30</v>
      </c>
      <c r="M1805" s="1">
        <v>2</v>
      </c>
      <c r="N1805" s="1">
        <v>17.690000000000001</v>
      </c>
      <c r="O1805" s="1">
        <v>19.2</v>
      </c>
      <c r="P1805" s="1">
        <v>47469</v>
      </c>
      <c r="Q1805" s="1">
        <v>1719</v>
      </c>
      <c r="R1805" s="1">
        <v>41217</v>
      </c>
      <c r="S1805" s="1">
        <v>0</v>
      </c>
      <c r="T1805" s="1">
        <v>0</v>
      </c>
      <c r="U1805" s="1">
        <v>0</v>
      </c>
      <c r="W1805" s="1">
        <v>0</v>
      </c>
      <c r="X1805" s="1">
        <v>0</v>
      </c>
      <c r="Y1805" s="1">
        <v>0</v>
      </c>
      <c r="AB1805" s="275">
        <v>44644</v>
      </c>
      <c r="AC1805" s="1">
        <v>1</v>
      </c>
      <c r="AD1805" s="1" t="s">
        <v>2623</v>
      </c>
      <c r="AE1805" s="1">
        <v>1</v>
      </c>
      <c r="AF1805" s="1">
        <v>30</v>
      </c>
      <c r="AG1805" s="1">
        <v>0</v>
      </c>
      <c r="AN1805" s="1">
        <v>1</v>
      </c>
      <c r="AO1805" s="1">
        <v>1</v>
      </c>
      <c r="AR1805" s="276">
        <v>2174.9499999999998</v>
      </c>
      <c r="AS1805" s="1" t="s">
        <v>2657</v>
      </c>
      <c r="AT1805" s="1">
        <v>0</v>
      </c>
      <c r="AU1805" s="1">
        <v>0</v>
      </c>
      <c r="AX1805" s="1">
        <v>5</v>
      </c>
      <c r="BC1805" s="1">
        <v>1</v>
      </c>
      <c r="BD1805" s="1">
        <v>7</v>
      </c>
      <c r="BE1805" s="1">
        <v>2</v>
      </c>
      <c r="BF1805" s="296">
        <v>14796.163734629405</v>
      </c>
    </row>
    <row r="1806" spans="1:58" x14ac:dyDescent="0.3">
      <c r="A1806" s="273">
        <f t="shared" si="77"/>
        <v>43554.926008261915</v>
      </c>
      <c r="B1806" s="1" t="s">
        <v>2621</v>
      </c>
      <c r="C1806" s="274">
        <v>42948282</v>
      </c>
      <c r="D1806" s="1">
        <v>144205</v>
      </c>
      <c r="E1806" s="1">
        <v>4</v>
      </c>
      <c r="F1806" s="1" t="s">
        <v>4412</v>
      </c>
      <c r="G1806" s="275">
        <v>44457</v>
      </c>
      <c r="H1806" s="275">
        <v>45565</v>
      </c>
      <c r="I1806" s="1">
        <v>0</v>
      </c>
      <c r="J1806" s="1">
        <v>1</v>
      </c>
      <c r="K1806" s="1">
        <v>6</v>
      </c>
      <c r="L1806" s="1">
        <v>30</v>
      </c>
      <c r="M1806" s="1">
        <v>2</v>
      </c>
      <c r="N1806" s="1">
        <v>17.690000000000001</v>
      </c>
      <c r="O1806" s="1">
        <v>19.2</v>
      </c>
      <c r="P1806" s="1">
        <v>84951</v>
      </c>
      <c r="Q1806" s="1">
        <v>3076</v>
      </c>
      <c r="R1806" s="1">
        <v>73763</v>
      </c>
      <c r="S1806" s="1">
        <v>0</v>
      </c>
      <c r="T1806" s="1">
        <v>0</v>
      </c>
      <c r="U1806" s="1">
        <v>0</v>
      </c>
      <c r="W1806" s="1">
        <v>0</v>
      </c>
      <c r="X1806" s="1">
        <v>0</v>
      </c>
      <c r="Y1806" s="1">
        <v>0</v>
      </c>
      <c r="AB1806" s="275">
        <v>44644</v>
      </c>
      <c r="AC1806" s="1">
        <v>1</v>
      </c>
      <c r="AD1806" s="1" t="s">
        <v>2623</v>
      </c>
      <c r="AE1806" s="1">
        <v>1</v>
      </c>
      <c r="AF1806" s="1">
        <v>30</v>
      </c>
      <c r="AG1806" s="1">
        <v>0</v>
      </c>
      <c r="AN1806" s="1">
        <v>1</v>
      </c>
      <c r="AO1806" s="1">
        <v>1</v>
      </c>
      <c r="AR1806" s="276">
        <v>3728.48</v>
      </c>
      <c r="AS1806" s="1" t="s">
        <v>2657</v>
      </c>
      <c r="AT1806" s="1">
        <v>0</v>
      </c>
      <c r="AU1806" s="1">
        <v>0</v>
      </c>
      <c r="AX1806" s="1">
        <v>5</v>
      </c>
      <c r="BC1806" s="1">
        <v>1</v>
      </c>
      <c r="BD1806" s="1">
        <v>7</v>
      </c>
      <c r="BE1806" s="1">
        <v>2</v>
      </c>
      <c r="BF1806" s="296">
        <v>26479.593991738089</v>
      </c>
    </row>
    <row r="1807" spans="1:58" x14ac:dyDescent="0.3">
      <c r="A1807" s="273">
        <f t="shared" si="77"/>
        <v>36487.325866739717</v>
      </c>
      <c r="B1807" s="1" t="s">
        <v>2621</v>
      </c>
      <c r="C1807" s="274">
        <v>42948282</v>
      </c>
      <c r="D1807" s="1">
        <v>144205</v>
      </c>
      <c r="E1807" s="1">
        <v>4</v>
      </c>
      <c r="F1807" s="1" t="s">
        <v>4413</v>
      </c>
      <c r="G1807" s="275">
        <v>44457</v>
      </c>
      <c r="H1807" s="275">
        <v>45565</v>
      </c>
      <c r="I1807" s="1">
        <v>0</v>
      </c>
      <c r="J1807" s="1">
        <v>1</v>
      </c>
      <c r="K1807" s="1">
        <v>6</v>
      </c>
      <c r="L1807" s="1">
        <v>30</v>
      </c>
      <c r="M1807" s="1">
        <v>2</v>
      </c>
      <c r="N1807" s="1">
        <v>17.690000000000001</v>
      </c>
      <c r="O1807" s="1">
        <v>19.2</v>
      </c>
      <c r="P1807" s="1">
        <v>71132</v>
      </c>
      <c r="Q1807" s="1">
        <v>2575</v>
      </c>
      <c r="R1807" s="1">
        <v>61768</v>
      </c>
      <c r="S1807" s="1">
        <v>0</v>
      </c>
      <c r="T1807" s="1">
        <v>0</v>
      </c>
      <c r="U1807" s="1">
        <v>0</v>
      </c>
      <c r="W1807" s="1">
        <v>0</v>
      </c>
      <c r="X1807" s="1">
        <v>0</v>
      </c>
      <c r="Y1807" s="1">
        <v>0</v>
      </c>
      <c r="AB1807" s="275">
        <v>44644</v>
      </c>
      <c r="AC1807" s="1">
        <v>1</v>
      </c>
      <c r="AD1807" s="1" t="s">
        <v>2623</v>
      </c>
      <c r="AE1807" s="1">
        <v>1</v>
      </c>
      <c r="AF1807" s="1">
        <v>30</v>
      </c>
      <c r="AG1807" s="1">
        <v>0</v>
      </c>
      <c r="AN1807" s="1">
        <v>1</v>
      </c>
      <c r="AO1807" s="1">
        <v>1</v>
      </c>
      <c r="AR1807" s="276">
        <v>3107.07</v>
      </c>
      <c r="AS1807" s="1" t="s">
        <v>2657</v>
      </c>
      <c r="AT1807" s="1">
        <v>0</v>
      </c>
      <c r="AU1807" s="1">
        <v>0</v>
      </c>
      <c r="AX1807" s="1">
        <v>5</v>
      </c>
      <c r="BC1807" s="1">
        <v>1</v>
      </c>
      <c r="BD1807" s="1">
        <v>7</v>
      </c>
      <c r="BE1807" s="1">
        <v>2</v>
      </c>
      <c r="BF1807" s="296">
        <v>22173.60413326028</v>
      </c>
    </row>
    <row r="1808" spans="1:58" x14ac:dyDescent="0.3">
      <c r="A1808" s="273">
        <f t="shared" si="77"/>
        <v>315406.00057651661</v>
      </c>
      <c r="B1808" s="1" t="s">
        <v>2621</v>
      </c>
      <c r="C1808" s="274">
        <v>42948282</v>
      </c>
      <c r="D1808" s="1">
        <v>144205</v>
      </c>
      <c r="E1808" s="1">
        <v>4</v>
      </c>
      <c r="F1808" s="1" t="s">
        <v>4425</v>
      </c>
      <c r="G1808" s="275">
        <v>44350</v>
      </c>
      <c r="H1808" s="275">
        <v>45473</v>
      </c>
      <c r="I1808" s="1">
        <v>0</v>
      </c>
      <c r="J1808" s="1">
        <v>1</v>
      </c>
      <c r="K1808" s="1">
        <v>9</v>
      </c>
      <c r="L1808" s="1">
        <v>30</v>
      </c>
      <c r="M1808" s="1">
        <v>2</v>
      </c>
      <c r="N1808" s="1">
        <v>17.690000000000001</v>
      </c>
      <c r="O1808" s="1">
        <v>19.2</v>
      </c>
      <c r="P1808" s="1">
        <v>670361</v>
      </c>
      <c r="Q1808" s="1">
        <v>24270</v>
      </c>
      <c r="R1808" s="1">
        <v>534936</v>
      </c>
      <c r="S1808" s="1">
        <v>0</v>
      </c>
      <c r="T1808" s="1">
        <v>0</v>
      </c>
      <c r="U1808" s="1">
        <v>0</v>
      </c>
      <c r="W1808" s="1">
        <v>0</v>
      </c>
      <c r="X1808" s="1">
        <v>0</v>
      </c>
      <c r="Y1808" s="1">
        <v>0</v>
      </c>
      <c r="AB1808" s="275">
        <v>44644</v>
      </c>
      <c r="AC1808" s="1">
        <v>1</v>
      </c>
      <c r="AD1808" s="1" t="s">
        <v>2623</v>
      </c>
      <c r="AE1808" s="1">
        <v>1</v>
      </c>
      <c r="AF1808" s="1">
        <v>30</v>
      </c>
      <c r="AG1808" s="1">
        <v>0</v>
      </c>
      <c r="AN1808" s="1">
        <v>1</v>
      </c>
      <c r="AO1808" s="1">
        <v>1</v>
      </c>
      <c r="AR1808" s="276">
        <v>27497.57</v>
      </c>
      <c r="AS1808" s="1" t="s">
        <v>2657</v>
      </c>
      <c r="AT1808" s="1">
        <v>0</v>
      </c>
      <c r="AU1808" s="1">
        <v>0</v>
      </c>
      <c r="AX1808" s="1">
        <v>5</v>
      </c>
      <c r="BC1808" s="1">
        <v>1</v>
      </c>
      <c r="BD1808" s="1">
        <v>7</v>
      </c>
      <c r="BE1808" s="1">
        <v>2</v>
      </c>
      <c r="BF1808" s="296">
        <v>192032.42942348341</v>
      </c>
    </row>
    <row r="1809" spans="1:58" x14ac:dyDescent="0.3">
      <c r="A1809" s="273">
        <f t="shared" si="77"/>
        <v>45862.133258614282</v>
      </c>
      <c r="B1809" s="1" t="s">
        <v>2621</v>
      </c>
      <c r="C1809" s="274">
        <v>42948282</v>
      </c>
      <c r="D1809" s="1">
        <v>144205</v>
      </c>
      <c r="E1809" s="1">
        <v>4</v>
      </c>
      <c r="F1809" s="1" t="s">
        <v>4250</v>
      </c>
      <c r="G1809" s="275">
        <v>44462</v>
      </c>
      <c r="H1809" s="275">
        <v>45565</v>
      </c>
      <c r="I1809" s="1">
        <v>0</v>
      </c>
      <c r="J1809" s="1">
        <v>1</v>
      </c>
      <c r="K1809" s="1">
        <v>6</v>
      </c>
      <c r="L1809" s="1">
        <v>30</v>
      </c>
      <c r="M1809" s="1">
        <v>2</v>
      </c>
      <c r="N1809" s="1">
        <v>17.690000000000001</v>
      </c>
      <c r="O1809" s="1">
        <v>19.2</v>
      </c>
      <c r="P1809" s="1">
        <v>89651</v>
      </c>
      <c r="Q1809" s="1">
        <v>3246</v>
      </c>
      <c r="R1809" s="1">
        <v>77847</v>
      </c>
      <c r="S1809" s="1">
        <v>0</v>
      </c>
      <c r="T1809" s="1">
        <v>0</v>
      </c>
      <c r="U1809" s="1">
        <v>0</v>
      </c>
      <c r="W1809" s="1">
        <v>0</v>
      </c>
      <c r="X1809" s="1">
        <v>0</v>
      </c>
      <c r="Y1809" s="1">
        <v>0</v>
      </c>
      <c r="AB1809" s="275">
        <v>44644</v>
      </c>
      <c r="AC1809" s="1">
        <v>1</v>
      </c>
      <c r="AD1809" s="1" t="s">
        <v>2623</v>
      </c>
      <c r="AE1809" s="1">
        <v>1</v>
      </c>
      <c r="AF1809" s="1">
        <v>30</v>
      </c>
      <c r="AG1809" s="1">
        <v>0</v>
      </c>
      <c r="AN1809" s="1">
        <v>1</v>
      </c>
      <c r="AO1809" s="1">
        <v>1</v>
      </c>
      <c r="AR1809" s="276">
        <v>4039.19</v>
      </c>
      <c r="AS1809" s="1" t="s">
        <v>2657</v>
      </c>
      <c r="AT1809" s="1">
        <v>0</v>
      </c>
      <c r="AU1809" s="1">
        <v>0</v>
      </c>
      <c r="AX1809" s="1">
        <v>5</v>
      </c>
      <c r="BC1809" s="1">
        <v>1</v>
      </c>
      <c r="BD1809" s="1">
        <v>7</v>
      </c>
      <c r="BE1809" s="1">
        <v>2</v>
      </c>
      <c r="BF1809" s="296">
        <v>27945.67674138572</v>
      </c>
    </row>
    <row r="1810" spans="1:58" x14ac:dyDescent="0.3">
      <c r="A1810" s="273">
        <f t="shared" si="77"/>
        <v>91282.187800938555</v>
      </c>
      <c r="B1810" s="1" t="s">
        <v>2621</v>
      </c>
      <c r="C1810" s="274">
        <v>42948282</v>
      </c>
      <c r="D1810" s="1">
        <v>144205</v>
      </c>
      <c r="E1810" s="1">
        <v>4</v>
      </c>
      <c r="F1810" s="1" t="s">
        <v>4567</v>
      </c>
      <c r="G1810" s="275">
        <v>44339</v>
      </c>
      <c r="H1810" s="275">
        <v>45443</v>
      </c>
      <c r="I1810" s="1">
        <v>0</v>
      </c>
      <c r="J1810" s="1">
        <v>1</v>
      </c>
      <c r="K1810" s="1">
        <v>10</v>
      </c>
      <c r="L1810" s="1">
        <v>30</v>
      </c>
      <c r="M1810" s="1">
        <v>2</v>
      </c>
      <c r="N1810" s="1">
        <v>17.690000000000001</v>
      </c>
      <c r="O1810" s="1">
        <v>19.2</v>
      </c>
      <c r="P1810" s="1">
        <v>200000</v>
      </c>
      <c r="Q1810" s="1">
        <v>7241</v>
      </c>
      <c r="R1810" s="1">
        <v>154762</v>
      </c>
      <c r="S1810" s="1">
        <v>0</v>
      </c>
      <c r="T1810" s="1">
        <v>0</v>
      </c>
      <c r="U1810" s="1">
        <v>0</v>
      </c>
      <c r="V1810" s="275"/>
      <c r="W1810" s="1">
        <v>0</v>
      </c>
      <c r="X1810" s="1">
        <v>0</v>
      </c>
      <c r="Y1810" s="1">
        <v>0</v>
      </c>
      <c r="AB1810" s="275">
        <v>44644</v>
      </c>
      <c r="AC1810" s="1">
        <v>1</v>
      </c>
      <c r="AD1810" s="1" t="s">
        <v>2623</v>
      </c>
      <c r="AE1810" s="1">
        <v>1</v>
      </c>
      <c r="AF1810" s="1">
        <v>30</v>
      </c>
      <c r="AG1810" s="1">
        <v>0</v>
      </c>
      <c r="AN1810" s="1">
        <v>1</v>
      </c>
      <c r="AO1810" s="1">
        <v>1</v>
      </c>
      <c r="AP1810" s="275"/>
      <c r="AR1810" s="276">
        <v>7923.03</v>
      </c>
      <c r="AS1810" s="1" t="s">
        <v>2657</v>
      </c>
      <c r="AT1810" s="1">
        <v>0</v>
      </c>
      <c r="AU1810" s="1">
        <v>0</v>
      </c>
      <c r="AX1810" s="1">
        <v>5</v>
      </c>
      <c r="BC1810" s="1">
        <v>1</v>
      </c>
      <c r="BD1810" s="1">
        <v>7</v>
      </c>
      <c r="BE1810" s="1">
        <v>2</v>
      </c>
      <c r="BF1810" s="296">
        <v>55556.782199061454</v>
      </c>
    </row>
    <row r="1811" spans="1:58" x14ac:dyDescent="0.3">
      <c r="A1811" s="273">
        <f t="shared" si="77"/>
        <v>91282.187800938555</v>
      </c>
      <c r="B1811" s="1" t="s">
        <v>2621</v>
      </c>
      <c r="C1811" s="274">
        <v>42948282</v>
      </c>
      <c r="D1811" s="1">
        <v>144205</v>
      </c>
      <c r="E1811" s="1">
        <v>4</v>
      </c>
      <c r="F1811" s="1" t="s">
        <v>4521</v>
      </c>
      <c r="G1811" s="275">
        <v>44337</v>
      </c>
      <c r="H1811" s="275">
        <v>45443</v>
      </c>
      <c r="I1811" s="1">
        <v>0</v>
      </c>
      <c r="J1811" s="1">
        <v>1</v>
      </c>
      <c r="K1811" s="1">
        <v>10</v>
      </c>
      <c r="L1811" s="1">
        <v>30</v>
      </c>
      <c r="M1811" s="1">
        <v>2</v>
      </c>
      <c r="N1811" s="1">
        <v>17.690000000000001</v>
      </c>
      <c r="O1811" s="1">
        <v>19.2</v>
      </c>
      <c r="P1811" s="1">
        <v>200000</v>
      </c>
      <c r="Q1811" s="1">
        <v>7241</v>
      </c>
      <c r="R1811" s="1">
        <v>154762</v>
      </c>
      <c r="S1811" s="1">
        <v>0</v>
      </c>
      <c r="T1811" s="1">
        <v>0</v>
      </c>
      <c r="U1811" s="1">
        <v>0</v>
      </c>
      <c r="W1811" s="1">
        <v>0</v>
      </c>
      <c r="X1811" s="1">
        <v>0</v>
      </c>
      <c r="Y1811" s="1">
        <v>0</v>
      </c>
      <c r="AB1811" s="275">
        <v>44644</v>
      </c>
      <c r="AC1811" s="1">
        <v>1</v>
      </c>
      <c r="AD1811" s="1" t="s">
        <v>2623</v>
      </c>
      <c r="AE1811" s="1">
        <v>1</v>
      </c>
      <c r="AF1811" s="1">
        <v>30</v>
      </c>
      <c r="AG1811" s="1">
        <v>0</v>
      </c>
      <c r="AN1811" s="1">
        <v>1</v>
      </c>
      <c r="AO1811" s="1">
        <v>1</v>
      </c>
      <c r="AR1811" s="276">
        <v>7923.03</v>
      </c>
      <c r="AS1811" s="1" t="s">
        <v>2657</v>
      </c>
      <c r="AT1811" s="1">
        <v>0</v>
      </c>
      <c r="AU1811" s="1">
        <v>0</v>
      </c>
      <c r="AX1811" s="1">
        <v>5</v>
      </c>
      <c r="BC1811" s="1">
        <v>1</v>
      </c>
      <c r="BD1811" s="1">
        <v>7</v>
      </c>
      <c r="BE1811" s="1">
        <v>2</v>
      </c>
      <c r="BF1811" s="296">
        <v>55556.782199061454</v>
      </c>
    </row>
    <row r="1812" spans="1:58" x14ac:dyDescent="0.3">
      <c r="A1812" s="273">
        <f t="shared" si="77"/>
        <v>265188.83142174652</v>
      </c>
      <c r="B1812" s="1" t="s">
        <v>2621</v>
      </c>
      <c r="C1812" s="274">
        <v>42948282</v>
      </c>
      <c r="D1812" s="1">
        <v>144205</v>
      </c>
      <c r="E1812" s="1">
        <v>4</v>
      </c>
      <c r="F1812" s="1" t="s">
        <v>4654</v>
      </c>
      <c r="G1812" s="275">
        <v>44296</v>
      </c>
      <c r="H1812" s="275">
        <v>45412</v>
      </c>
      <c r="I1812" s="1">
        <v>0</v>
      </c>
      <c r="J1812" s="1">
        <v>1</v>
      </c>
      <c r="K1812" s="1">
        <v>11</v>
      </c>
      <c r="L1812" s="1">
        <v>30</v>
      </c>
      <c r="M1812" s="1">
        <v>2</v>
      </c>
      <c r="N1812" s="1">
        <v>17.690000000000001</v>
      </c>
      <c r="O1812" s="1">
        <v>19.2</v>
      </c>
      <c r="P1812" s="1">
        <v>600000</v>
      </c>
      <c r="Q1812" s="1">
        <v>21723</v>
      </c>
      <c r="R1812" s="1">
        <v>449568</v>
      </c>
      <c r="S1812" s="1">
        <v>0</v>
      </c>
      <c r="T1812" s="1">
        <v>0</v>
      </c>
      <c r="U1812" s="1">
        <v>0</v>
      </c>
      <c r="W1812" s="1">
        <v>0</v>
      </c>
      <c r="X1812" s="1">
        <v>0</v>
      </c>
      <c r="Y1812" s="1">
        <v>0</v>
      </c>
      <c r="AB1812" s="275">
        <v>44644</v>
      </c>
      <c r="AC1812" s="1">
        <v>1</v>
      </c>
      <c r="AD1812" s="1" t="s">
        <v>2623</v>
      </c>
      <c r="AE1812" s="1">
        <v>1</v>
      </c>
      <c r="AF1812" s="1">
        <v>30</v>
      </c>
      <c r="AG1812" s="1">
        <v>0</v>
      </c>
      <c r="AN1812" s="1">
        <v>1</v>
      </c>
      <c r="AO1812" s="1">
        <v>1</v>
      </c>
      <c r="AP1812" s="275"/>
      <c r="AR1812" s="276">
        <v>22992.32</v>
      </c>
      <c r="AS1812" s="1" t="s">
        <v>2657</v>
      </c>
      <c r="AT1812" s="1">
        <v>0</v>
      </c>
      <c r="AU1812" s="1">
        <v>0</v>
      </c>
      <c r="AX1812" s="1">
        <v>5</v>
      </c>
      <c r="BC1812" s="1">
        <v>1</v>
      </c>
      <c r="BD1812" s="1">
        <v>7</v>
      </c>
      <c r="BE1812" s="1">
        <v>2</v>
      </c>
      <c r="BF1812" s="296">
        <v>161386.84857825344</v>
      </c>
    </row>
    <row r="1813" spans="1:58" x14ac:dyDescent="0.3">
      <c r="A1813" s="273">
        <f t="shared" si="77"/>
        <v>1125504.8925855753</v>
      </c>
      <c r="B1813" s="1" t="s">
        <v>2621</v>
      </c>
      <c r="C1813" s="274">
        <v>42948282</v>
      </c>
      <c r="D1813" s="1">
        <v>144205</v>
      </c>
      <c r="E1813" s="1">
        <v>4</v>
      </c>
      <c r="F1813" s="1" t="s">
        <v>4678</v>
      </c>
      <c r="G1813" s="275">
        <v>44443</v>
      </c>
      <c r="H1813" s="275">
        <v>45565</v>
      </c>
      <c r="I1813" s="1">
        <v>0</v>
      </c>
      <c r="J1813" s="1">
        <v>1</v>
      </c>
      <c r="K1813" s="1">
        <v>6</v>
      </c>
      <c r="L1813" s="1">
        <v>30</v>
      </c>
      <c r="M1813" s="1">
        <v>2</v>
      </c>
      <c r="N1813" s="1">
        <v>17.690000000000001</v>
      </c>
      <c r="O1813" s="1">
        <v>19.2</v>
      </c>
      <c r="P1813" s="1">
        <v>2197841</v>
      </c>
      <c r="Q1813" s="1">
        <v>79571</v>
      </c>
      <c r="R1813" s="1">
        <v>1908492</v>
      </c>
      <c r="S1813" s="1">
        <v>0</v>
      </c>
      <c r="T1813" s="1">
        <v>0</v>
      </c>
      <c r="U1813" s="1">
        <v>0</v>
      </c>
      <c r="W1813" s="1">
        <v>0</v>
      </c>
      <c r="X1813" s="1">
        <v>0</v>
      </c>
      <c r="Y1813" s="1">
        <v>0</v>
      </c>
      <c r="AB1813" s="275">
        <v>44644</v>
      </c>
      <c r="AC1813" s="1">
        <v>1</v>
      </c>
      <c r="AD1813" s="1" t="s">
        <v>2623</v>
      </c>
      <c r="AE1813" s="1">
        <v>1</v>
      </c>
      <c r="AF1813" s="1">
        <v>30</v>
      </c>
      <c r="AG1813" s="1">
        <v>0</v>
      </c>
      <c r="AN1813" s="1">
        <v>1</v>
      </c>
      <c r="AO1813" s="1">
        <v>1</v>
      </c>
      <c r="AR1813" s="276">
        <v>97872.71</v>
      </c>
      <c r="AS1813" s="1" t="s">
        <v>2657</v>
      </c>
      <c r="AT1813" s="1">
        <v>0</v>
      </c>
      <c r="AU1813" s="1">
        <v>0</v>
      </c>
      <c r="AX1813" s="1">
        <v>5</v>
      </c>
      <c r="BC1813" s="1">
        <v>1</v>
      </c>
      <c r="BD1813" s="1">
        <v>7</v>
      </c>
      <c r="BE1813" s="1">
        <v>2</v>
      </c>
      <c r="BF1813" s="296">
        <v>685114.39741442469</v>
      </c>
    </row>
    <row r="1814" spans="1:58" x14ac:dyDescent="0.3">
      <c r="A1814" s="273">
        <f t="shared" si="77"/>
        <v>102469.79391563302</v>
      </c>
      <c r="B1814" s="1" t="s">
        <v>2621</v>
      </c>
      <c r="C1814" s="274">
        <v>42948282</v>
      </c>
      <c r="D1814" s="1">
        <v>144205</v>
      </c>
      <c r="E1814" s="1">
        <v>4</v>
      </c>
      <c r="F1814" s="1" t="s">
        <v>4703</v>
      </c>
      <c r="G1814" s="275">
        <v>44460</v>
      </c>
      <c r="H1814" s="275">
        <v>45565</v>
      </c>
      <c r="I1814" s="1">
        <v>0</v>
      </c>
      <c r="J1814" s="1">
        <v>1</v>
      </c>
      <c r="K1814" s="1">
        <v>6</v>
      </c>
      <c r="L1814" s="1">
        <v>30</v>
      </c>
      <c r="M1814" s="1">
        <v>2</v>
      </c>
      <c r="N1814" s="1">
        <v>17.690000000000001</v>
      </c>
      <c r="O1814" s="1">
        <v>19.2</v>
      </c>
      <c r="P1814" s="1">
        <v>200000</v>
      </c>
      <c r="Q1814" s="1">
        <v>7241</v>
      </c>
      <c r="R1814" s="1">
        <v>173669</v>
      </c>
      <c r="S1814" s="1">
        <v>0</v>
      </c>
      <c r="T1814" s="1">
        <v>0</v>
      </c>
      <c r="U1814" s="1">
        <v>0</v>
      </c>
      <c r="W1814" s="1">
        <v>0</v>
      </c>
      <c r="X1814" s="1">
        <v>0</v>
      </c>
      <c r="Y1814" s="1">
        <v>0</v>
      </c>
      <c r="AB1814" s="275">
        <v>44644</v>
      </c>
      <c r="AC1814" s="1">
        <v>1</v>
      </c>
      <c r="AD1814" s="1" t="s">
        <v>2623</v>
      </c>
      <c r="AE1814" s="1">
        <v>1</v>
      </c>
      <c r="AF1814" s="1">
        <v>30</v>
      </c>
      <c r="AG1814" s="1">
        <v>0</v>
      </c>
      <c r="AN1814" s="1">
        <v>1</v>
      </c>
      <c r="AO1814" s="1">
        <v>1</v>
      </c>
      <c r="AR1814" s="276">
        <v>8855.15</v>
      </c>
      <c r="AS1814" s="1" t="s">
        <v>2657</v>
      </c>
      <c r="AT1814" s="1">
        <v>0</v>
      </c>
      <c r="AU1814" s="1">
        <v>0</v>
      </c>
      <c r="AX1814" s="1">
        <v>5</v>
      </c>
      <c r="BC1814" s="1">
        <v>1</v>
      </c>
      <c r="BD1814" s="1">
        <v>7</v>
      </c>
      <c r="BE1814" s="1">
        <v>2</v>
      </c>
      <c r="BF1814" s="296">
        <v>62344.056084366981</v>
      </c>
    </row>
    <row r="1815" spans="1:58" x14ac:dyDescent="0.3">
      <c r="A1815" s="273">
        <f t="shared" si="77"/>
        <v>197678.81763152377</v>
      </c>
      <c r="B1815" s="1" t="s">
        <v>2621</v>
      </c>
      <c r="C1815" s="274">
        <v>42948282</v>
      </c>
      <c r="D1815" s="1">
        <v>144205</v>
      </c>
      <c r="E1815" s="1">
        <v>4</v>
      </c>
      <c r="F1815" s="1" t="s">
        <v>4919</v>
      </c>
      <c r="G1815" s="275">
        <v>44507</v>
      </c>
      <c r="H1815" s="275">
        <v>45626</v>
      </c>
      <c r="I1815" s="1">
        <v>0</v>
      </c>
      <c r="J1815" s="1">
        <v>1</v>
      </c>
      <c r="K1815" s="1">
        <v>4</v>
      </c>
      <c r="L1815" s="1">
        <v>30</v>
      </c>
      <c r="M1815" s="1">
        <v>2</v>
      </c>
      <c r="N1815" s="1">
        <v>17.690000000000001</v>
      </c>
      <c r="O1815" s="1">
        <v>19.2</v>
      </c>
      <c r="P1815" s="1">
        <v>367021</v>
      </c>
      <c r="Q1815" s="1">
        <v>13288</v>
      </c>
      <c r="R1815" s="1">
        <v>335284</v>
      </c>
      <c r="S1815" s="1">
        <v>0</v>
      </c>
      <c r="T1815" s="1">
        <v>0</v>
      </c>
      <c r="U1815" s="1">
        <v>0</v>
      </c>
      <c r="W1815" s="1">
        <v>0</v>
      </c>
      <c r="X1815" s="1">
        <v>0</v>
      </c>
      <c r="Y1815" s="1">
        <v>0</v>
      </c>
      <c r="AB1815" s="275">
        <v>44644</v>
      </c>
      <c r="AC1815" s="1">
        <v>1</v>
      </c>
      <c r="AD1815" s="1" t="s">
        <v>2623</v>
      </c>
      <c r="AE1815" s="1">
        <v>1</v>
      </c>
      <c r="AF1815" s="1">
        <v>30</v>
      </c>
      <c r="AG1815" s="1">
        <v>0</v>
      </c>
      <c r="AN1815" s="1">
        <v>1</v>
      </c>
      <c r="AO1815" s="1">
        <v>1</v>
      </c>
      <c r="AR1815" s="276">
        <v>17244.240000000002</v>
      </c>
      <c r="AS1815" s="1" t="s">
        <v>2657</v>
      </c>
      <c r="AT1815" s="1">
        <v>0</v>
      </c>
      <c r="AU1815" s="1">
        <v>0</v>
      </c>
      <c r="AX1815" s="1">
        <v>5</v>
      </c>
      <c r="BC1815" s="1">
        <v>1</v>
      </c>
      <c r="BD1815" s="1">
        <v>7</v>
      </c>
      <c r="BE1815" s="1">
        <v>2</v>
      </c>
      <c r="BF1815" s="296">
        <v>120360.94236847624</v>
      </c>
    </row>
    <row r="1816" spans="1:58" x14ac:dyDescent="0.3">
      <c r="A1816" s="273">
        <f t="shared" si="77"/>
        <v>23674.962943957955</v>
      </c>
      <c r="B1816" s="1" t="s">
        <v>2621</v>
      </c>
      <c r="C1816" s="274">
        <v>42948282</v>
      </c>
      <c r="D1816" s="1">
        <v>144205</v>
      </c>
      <c r="E1816" s="1">
        <v>4</v>
      </c>
      <c r="F1816" s="1" t="s">
        <v>5137</v>
      </c>
      <c r="G1816" s="275">
        <v>44485</v>
      </c>
      <c r="H1816" s="275">
        <v>45596</v>
      </c>
      <c r="I1816" s="1">
        <v>0</v>
      </c>
      <c r="J1816" s="1">
        <v>1</v>
      </c>
      <c r="K1816" s="1">
        <v>5</v>
      </c>
      <c r="L1816" s="1">
        <v>30</v>
      </c>
      <c r="M1816" s="1">
        <v>2</v>
      </c>
      <c r="N1816" s="1">
        <v>17.690000000000001</v>
      </c>
      <c r="O1816" s="1">
        <v>19.2</v>
      </c>
      <c r="P1816" s="1">
        <v>44984</v>
      </c>
      <c r="Q1816" s="1">
        <v>1629</v>
      </c>
      <c r="R1816" s="1">
        <v>40084</v>
      </c>
      <c r="S1816" s="1">
        <v>0</v>
      </c>
      <c r="T1816" s="1">
        <v>0</v>
      </c>
      <c r="U1816" s="1">
        <v>0</v>
      </c>
      <c r="W1816" s="1">
        <v>0</v>
      </c>
      <c r="X1816" s="1">
        <v>0</v>
      </c>
      <c r="Y1816" s="1">
        <v>0</v>
      </c>
      <c r="AB1816" s="275">
        <v>44644</v>
      </c>
      <c r="AC1816" s="1">
        <v>1</v>
      </c>
      <c r="AD1816" s="1" t="s">
        <v>2623</v>
      </c>
      <c r="AE1816" s="1">
        <v>1</v>
      </c>
      <c r="AF1816" s="1">
        <v>30</v>
      </c>
      <c r="AG1816" s="1">
        <v>0</v>
      </c>
      <c r="AN1816" s="1">
        <v>1</v>
      </c>
      <c r="AO1816" s="1">
        <v>1</v>
      </c>
      <c r="AR1816" s="276">
        <v>2019.6</v>
      </c>
      <c r="AS1816" s="1" t="s">
        <v>2657</v>
      </c>
      <c r="AT1816" s="1">
        <v>0</v>
      </c>
      <c r="AU1816" s="1">
        <v>0</v>
      </c>
      <c r="AX1816" s="1">
        <v>5</v>
      </c>
      <c r="BC1816" s="1">
        <v>1</v>
      </c>
      <c r="BD1816" s="1">
        <v>7</v>
      </c>
      <c r="BE1816" s="1">
        <v>2</v>
      </c>
      <c r="BF1816" s="296">
        <v>14389.437056042047</v>
      </c>
    </row>
    <row r="1817" spans="1:58" x14ac:dyDescent="0.3">
      <c r="A1817" s="273">
        <f t="shared" si="77"/>
        <v>13836.475924899381</v>
      </c>
      <c r="B1817" s="1" t="s">
        <v>2621</v>
      </c>
      <c r="C1817" s="274">
        <v>42948282</v>
      </c>
      <c r="D1817" s="1">
        <v>144205</v>
      </c>
      <c r="E1817" s="1">
        <v>4</v>
      </c>
      <c r="F1817" s="1" t="s">
        <v>5138</v>
      </c>
      <c r="G1817" s="275">
        <v>44485</v>
      </c>
      <c r="H1817" s="275">
        <v>45596</v>
      </c>
      <c r="I1817" s="1">
        <v>0</v>
      </c>
      <c r="J1817" s="1">
        <v>1</v>
      </c>
      <c r="K1817" s="1">
        <v>5</v>
      </c>
      <c r="L1817" s="1">
        <v>30</v>
      </c>
      <c r="M1817" s="1">
        <v>2</v>
      </c>
      <c r="N1817" s="1">
        <v>17.690000000000001</v>
      </c>
      <c r="O1817" s="1">
        <v>19.2</v>
      </c>
      <c r="P1817" s="1">
        <v>26400</v>
      </c>
      <c r="Q1817" s="1">
        <v>956</v>
      </c>
      <c r="R1817" s="1">
        <v>23524</v>
      </c>
      <c r="S1817" s="1">
        <v>0</v>
      </c>
      <c r="T1817" s="1">
        <v>0</v>
      </c>
      <c r="U1817" s="1">
        <v>0</v>
      </c>
      <c r="W1817" s="1">
        <v>0</v>
      </c>
      <c r="X1817" s="1">
        <v>0</v>
      </c>
      <c r="Y1817" s="1">
        <v>0</v>
      </c>
      <c r="AB1817" s="275">
        <v>44644</v>
      </c>
      <c r="AC1817" s="1">
        <v>1</v>
      </c>
      <c r="AD1817" s="1" t="s">
        <v>2623</v>
      </c>
      <c r="AE1817" s="1">
        <v>1</v>
      </c>
      <c r="AF1817" s="1">
        <v>30</v>
      </c>
      <c r="AG1817" s="1">
        <v>0</v>
      </c>
      <c r="AN1817" s="1">
        <v>1</v>
      </c>
      <c r="AO1817" s="1">
        <v>1</v>
      </c>
      <c r="AR1817" s="276">
        <v>1242.83</v>
      </c>
      <c r="AS1817" s="1" t="s">
        <v>2657</v>
      </c>
      <c r="AT1817" s="1">
        <v>0</v>
      </c>
      <c r="AU1817" s="1">
        <v>0</v>
      </c>
      <c r="AX1817" s="1">
        <v>5</v>
      </c>
      <c r="BC1817" s="1">
        <v>1</v>
      </c>
      <c r="BD1817" s="1">
        <v>7</v>
      </c>
      <c r="BE1817" s="1">
        <v>2</v>
      </c>
      <c r="BF1817" s="296">
        <v>8444.6940751006168</v>
      </c>
    </row>
    <row r="1818" spans="1:58" x14ac:dyDescent="0.3">
      <c r="A1818" s="273">
        <f t="shared" si="77"/>
        <v>105076.99756000226</v>
      </c>
      <c r="B1818" s="1" t="s">
        <v>2621</v>
      </c>
      <c r="C1818" s="274">
        <v>42948282</v>
      </c>
      <c r="D1818" s="1">
        <v>144205</v>
      </c>
      <c r="E1818" s="1">
        <v>4</v>
      </c>
      <c r="F1818" s="1" t="s">
        <v>5158</v>
      </c>
      <c r="G1818" s="275">
        <v>44491</v>
      </c>
      <c r="H1818" s="275">
        <v>45596</v>
      </c>
      <c r="I1818" s="1">
        <v>0</v>
      </c>
      <c r="J1818" s="1">
        <v>1</v>
      </c>
      <c r="K1818" s="1">
        <v>5</v>
      </c>
      <c r="L1818" s="1">
        <v>30</v>
      </c>
      <c r="M1818" s="1">
        <v>2</v>
      </c>
      <c r="N1818" s="1">
        <v>17.690000000000001</v>
      </c>
      <c r="O1818" s="1">
        <v>19.2</v>
      </c>
      <c r="P1818" s="1">
        <v>200000</v>
      </c>
      <c r="Q1818" s="1">
        <v>7241</v>
      </c>
      <c r="R1818" s="1">
        <v>178221</v>
      </c>
      <c r="S1818" s="1">
        <v>0</v>
      </c>
      <c r="T1818" s="1">
        <v>0</v>
      </c>
      <c r="U1818" s="1">
        <v>0</v>
      </c>
      <c r="W1818" s="1">
        <v>0</v>
      </c>
      <c r="X1818" s="1">
        <v>0</v>
      </c>
      <c r="Y1818" s="1">
        <v>0</v>
      </c>
      <c r="AB1818" s="275">
        <v>44644</v>
      </c>
      <c r="AC1818" s="1">
        <v>1</v>
      </c>
      <c r="AD1818" s="1" t="s">
        <v>2623</v>
      </c>
      <c r="AE1818" s="1">
        <v>1</v>
      </c>
      <c r="AF1818" s="1">
        <v>30</v>
      </c>
      <c r="AG1818" s="1">
        <v>0</v>
      </c>
      <c r="AN1818" s="1">
        <v>1</v>
      </c>
      <c r="AO1818" s="1">
        <v>1</v>
      </c>
      <c r="AR1818" s="276">
        <v>9165.86</v>
      </c>
      <c r="AS1818" s="1" t="s">
        <v>2657</v>
      </c>
      <c r="AT1818" s="1">
        <v>0</v>
      </c>
      <c r="AU1818" s="1">
        <v>0</v>
      </c>
      <c r="AX1818" s="1">
        <v>5</v>
      </c>
      <c r="BC1818" s="1">
        <v>1</v>
      </c>
      <c r="BD1818" s="1">
        <v>7</v>
      </c>
      <c r="BE1818" s="1">
        <v>2</v>
      </c>
      <c r="BF1818" s="296">
        <v>63978.142439997748</v>
      </c>
    </row>
    <row r="1819" spans="1:58" x14ac:dyDescent="0.3">
      <c r="A1819" s="273">
        <f t="shared" si="77"/>
        <v>97374.799661905898</v>
      </c>
      <c r="B1819" s="1" t="s">
        <v>2621</v>
      </c>
      <c r="C1819" s="274">
        <v>42948282</v>
      </c>
      <c r="D1819" s="1">
        <v>144205</v>
      </c>
      <c r="E1819" s="1">
        <v>4</v>
      </c>
      <c r="F1819" s="1" t="s">
        <v>5181</v>
      </c>
      <c r="G1819" s="275">
        <v>44493</v>
      </c>
      <c r="H1819" s="275">
        <v>45596</v>
      </c>
      <c r="I1819" s="1">
        <v>0</v>
      </c>
      <c r="J1819" s="1">
        <v>1</v>
      </c>
      <c r="K1819" s="1">
        <v>5</v>
      </c>
      <c r="L1819" s="1">
        <v>30</v>
      </c>
      <c r="M1819" s="1">
        <v>2</v>
      </c>
      <c r="N1819" s="1">
        <v>17.690000000000001</v>
      </c>
      <c r="O1819" s="1">
        <v>19.2</v>
      </c>
      <c r="P1819" s="1">
        <v>185426</v>
      </c>
      <c r="Q1819" s="1">
        <v>6713</v>
      </c>
      <c r="R1819" s="1">
        <v>165236</v>
      </c>
      <c r="S1819" s="1">
        <v>0</v>
      </c>
      <c r="T1819" s="1">
        <v>0</v>
      </c>
      <c r="U1819" s="1">
        <v>0</v>
      </c>
      <c r="W1819" s="1">
        <v>0</v>
      </c>
      <c r="X1819" s="1">
        <v>0</v>
      </c>
      <c r="Y1819" s="1">
        <v>0</v>
      </c>
      <c r="AB1819" s="275">
        <v>44644</v>
      </c>
      <c r="AC1819" s="1">
        <v>1</v>
      </c>
      <c r="AD1819" s="1" t="s">
        <v>2623</v>
      </c>
      <c r="AE1819" s="1">
        <v>1</v>
      </c>
      <c r="AF1819" s="1">
        <v>30</v>
      </c>
      <c r="AG1819" s="1">
        <v>0</v>
      </c>
      <c r="AN1819" s="1">
        <v>1</v>
      </c>
      <c r="AO1819" s="1">
        <v>1</v>
      </c>
      <c r="AR1819" s="276">
        <v>8544.44</v>
      </c>
      <c r="AS1819" s="1" t="s">
        <v>2657</v>
      </c>
      <c r="AT1819" s="1">
        <v>0</v>
      </c>
      <c r="AU1819" s="1">
        <v>0</v>
      </c>
      <c r="AX1819" s="1">
        <v>5</v>
      </c>
      <c r="BC1819" s="1">
        <v>1</v>
      </c>
      <c r="BD1819" s="1">
        <v>7</v>
      </c>
      <c r="BE1819" s="1">
        <v>2</v>
      </c>
      <c r="BF1819" s="296">
        <v>59316.7603380941</v>
      </c>
    </row>
    <row r="1820" spans="1:58" x14ac:dyDescent="0.3">
      <c r="A1820" s="273">
        <f t="shared" si="77"/>
        <v>23829.448266517924</v>
      </c>
      <c r="B1820" s="1" t="s">
        <v>2621</v>
      </c>
      <c r="C1820" s="274">
        <v>42948282</v>
      </c>
      <c r="D1820" s="1">
        <v>144205</v>
      </c>
      <c r="E1820" s="1">
        <v>4</v>
      </c>
      <c r="F1820" s="1" t="s">
        <v>5004</v>
      </c>
      <c r="G1820" s="275">
        <v>44494</v>
      </c>
      <c r="H1820" s="275">
        <v>45596</v>
      </c>
      <c r="I1820" s="1">
        <v>0</v>
      </c>
      <c r="J1820" s="1">
        <v>1</v>
      </c>
      <c r="K1820" s="1">
        <v>5</v>
      </c>
      <c r="L1820" s="1">
        <v>30</v>
      </c>
      <c r="M1820" s="1">
        <v>2</v>
      </c>
      <c r="N1820" s="1">
        <v>17.690000000000001</v>
      </c>
      <c r="O1820" s="1">
        <v>19.2</v>
      </c>
      <c r="P1820" s="1">
        <v>45250</v>
      </c>
      <c r="Q1820" s="1">
        <v>1638</v>
      </c>
      <c r="R1820" s="1">
        <v>40325</v>
      </c>
      <c r="S1820" s="1">
        <v>0</v>
      </c>
      <c r="T1820" s="1">
        <v>0</v>
      </c>
      <c r="U1820" s="1">
        <v>0</v>
      </c>
      <c r="W1820" s="1">
        <v>0</v>
      </c>
      <c r="X1820" s="1">
        <v>0</v>
      </c>
      <c r="Y1820" s="1">
        <v>0</v>
      </c>
      <c r="AB1820" s="275">
        <v>44644</v>
      </c>
      <c r="AC1820" s="1">
        <v>1</v>
      </c>
      <c r="AD1820" s="1" t="s">
        <v>2623</v>
      </c>
      <c r="AE1820" s="1">
        <v>1</v>
      </c>
      <c r="AF1820" s="1">
        <v>30</v>
      </c>
      <c r="AG1820" s="1">
        <v>0</v>
      </c>
      <c r="AN1820" s="1">
        <v>1</v>
      </c>
      <c r="AO1820" s="1">
        <v>1</v>
      </c>
      <c r="AR1820" s="276">
        <v>2019.6</v>
      </c>
      <c r="AS1820" s="1" t="s">
        <v>2657</v>
      </c>
      <c r="AT1820" s="1">
        <v>0</v>
      </c>
      <c r="AU1820" s="1">
        <v>0</v>
      </c>
      <c r="AX1820" s="1">
        <v>5</v>
      </c>
      <c r="BC1820" s="1">
        <v>1</v>
      </c>
      <c r="BD1820" s="1">
        <v>7</v>
      </c>
      <c r="BE1820" s="1">
        <v>2</v>
      </c>
      <c r="BF1820" s="296">
        <v>14475.951733482078</v>
      </c>
    </row>
    <row r="1821" spans="1:58" x14ac:dyDescent="0.3">
      <c r="A1821" s="273">
        <f t="shared" si="77"/>
        <v>22883.946811016031</v>
      </c>
      <c r="B1821" s="1" t="s">
        <v>2621</v>
      </c>
      <c r="C1821" s="274">
        <v>42948282</v>
      </c>
      <c r="D1821" s="1">
        <v>144205</v>
      </c>
      <c r="E1821" s="1">
        <v>4</v>
      </c>
      <c r="F1821" s="1" t="s">
        <v>5067</v>
      </c>
      <c r="G1821" s="275">
        <v>44486</v>
      </c>
      <c r="H1821" s="275">
        <v>45596</v>
      </c>
      <c r="I1821" s="1">
        <v>0</v>
      </c>
      <c r="J1821" s="1">
        <v>1</v>
      </c>
      <c r="K1821" s="1">
        <v>5</v>
      </c>
      <c r="L1821" s="1">
        <v>30</v>
      </c>
      <c r="M1821" s="1">
        <v>2</v>
      </c>
      <c r="N1821" s="1">
        <v>17.690000000000001</v>
      </c>
      <c r="O1821" s="1">
        <v>19.2</v>
      </c>
      <c r="P1821" s="1">
        <v>43600</v>
      </c>
      <c r="Q1821" s="1">
        <v>1579</v>
      </c>
      <c r="R1821" s="1">
        <v>38850</v>
      </c>
      <c r="S1821" s="1">
        <v>0</v>
      </c>
      <c r="T1821" s="1">
        <v>0</v>
      </c>
      <c r="U1821" s="1">
        <v>0</v>
      </c>
      <c r="W1821" s="1">
        <v>0</v>
      </c>
      <c r="X1821" s="1">
        <v>0</v>
      </c>
      <c r="Y1821" s="1">
        <v>0</v>
      </c>
      <c r="AB1821" s="275">
        <v>44644</v>
      </c>
      <c r="AC1821" s="1">
        <v>1</v>
      </c>
      <c r="AD1821" s="1" t="s">
        <v>2623</v>
      </c>
      <c r="AE1821" s="1">
        <v>1</v>
      </c>
      <c r="AF1821" s="1">
        <v>30</v>
      </c>
      <c r="AG1821" s="1">
        <v>0</v>
      </c>
      <c r="AN1821" s="1">
        <v>1</v>
      </c>
      <c r="AO1821" s="1">
        <v>1</v>
      </c>
      <c r="AR1821" s="276">
        <v>2019.6</v>
      </c>
      <c r="AS1821" s="1" t="s">
        <v>2657</v>
      </c>
      <c r="AT1821" s="1">
        <v>0</v>
      </c>
      <c r="AU1821" s="1">
        <v>0</v>
      </c>
      <c r="AX1821" s="1">
        <v>5</v>
      </c>
      <c r="BC1821" s="1">
        <v>1</v>
      </c>
      <c r="BD1821" s="1">
        <v>7</v>
      </c>
      <c r="BE1821" s="1">
        <v>2</v>
      </c>
      <c r="BF1821" s="296">
        <v>13946.453188983971</v>
      </c>
    </row>
    <row r="1822" spans="1:58" x14ac:dyDescent="0.3">
      <c r="A1822" s="273">
        <f t="shared" si="77"/>
        <v>105076.99756000226</v>
      </c>
      <c r="B1822" s="1" t="s">
        <v>2621</v>
      </c>
      <c r="C1822" s="274">
        <v>42948282</v>
      </c>
      <c r="D1822" s="1">
        <v>144205</v>
      </c>
      <c r="E1822" s="1">
        <v>4</v>
      </c>
      <c r="F1822" s="1" t="s">
        <v>5068</v>
      </c>
      <c r="G1822" s="275">
        <v>44486</v>
      </c>
      <c r="H1822" s="275">
        <v>45596</v>
      </c>
      <c r="I1822" s="1">
        <v>0</v>
      </c>
      <c r="J1822" s="1">
        <v>1</v>
      </c>
      <c r="K1822" s="1">
        <v>5</v>
      </c>
      <c r="L1822" s="1">
        <v>30</v>
      </c>
      <c r="M1822" s="1">
        <v>2</v>
      </c>
      <c r="N1822" s="1">
        <v>17.690000000000001</v>
      </c>
      <c r="O1822" s="1">
        <v>19.2</v>
      </c>
      <c r="P1822" s="1">
        <v>200000</v>
      </c>
      <c r="Q1822" s="1">
        <v>7241</v>
      </c>
      <c r="R1822" s="1">
        <v>178221</v>
      </c>
      <c r="S1822" s="1">
        <v>0</v>
      </c>
      <c r="T1822" s="1">
        <v>0</v>
      </c>
      <c r="U1822" s="1">
        <v>0</v>
      </c>
      <c r="W1822" s="1">
        <v>0</v>
      </c>
      <c r="X1822" s="1">
        <v>0</v>
      </c>
      <c r="Y1822" s="1">
        <v>0</v>
      </c>
      <c r="AB1822" s="275">
        <v>44644</v>
      </c>
      <c r="AC1822" s="1">
        <v>1</v>
      </c>
      <c r="AD1822" s="1" t="s">
        <v>2623</v>
      </c>
      <c r="AE1822" s="1">
        <v>1</v>
      </c>
      <c r="AF1822" s="1">
        <v>30</v>
      </c>
      <c r="AG1822" s="1">
        <v>0</v>
      </c>
      <c r="AN1822" s="1">
        <v>1</v>
      </c>
      <c r="AO1822" s="1">
        <v>1</v>
      </c>
      <c r="AR1822" s="276">
        <v>9165.86</v>
      </c>
      <c r="AS1822" s="1" t="s">
        <v>2657</v>
      </c>
      <c r="AT1822" s="1">
        <v>0</v>
      </c>
      <c r="AU1822" s="1">
        <v>0</v>
      </c>
      <c r="AX1822" s="1">
        <v>5</v>
      </c>
      <c r="BC1822" s="1">
        <v>1</v>
      </c>
      <c r="BD1822" s="1">
        <v>7</v>
      </c>
      <c r="BE1822" s="1">
        <v>2</v>
      </c>
      <c r="BF1822" s="296">
        <v>63978.142439997748</v>
      </c>
    </row>
    <row r="1823" spans="1:58" x14ac:dyDescent="0.3">
      <c r="A1823" s="273">
        <f t="shared" si="77"/>
        <v>24441.396735830313</v>
      </c>
      <c r="B1823" s="1" t="s">
        <v>2621</v>
      </c>
      <c r="C1823" s="274">
        <v>42948282</v>
      </c>
      <c r="D1823" s="1">
        <v>144205</v>
      </c>
      <c r="E1823" s="1">
        <v>4</v>
      </c>
      <c r="F1823" s="1" t="s">
        <v>5069</v>
      </c>
      <c r="G1823" s="275">
        <v>44486</v>
      </c>
      <c r="H1823" s="275">
        <v>45596</v>
      </c>
      <c r="I1823" s="1">
        <v>0</v>
      </c>
      <c r="J1823" s="1">
        <v>1</v>
      </c>
      <c r="K1823" s="1">
        <v>5</v>
      </c>
      <c r="L1823" s="1">
        <v>30</v>
      </c>
      <c r="M1823" s="1">
        <v>2</v>
      </c>
      <c r="N1823" s="1">
        <v>17.690000000000001</v>
      </c>
      <c r="O1823" s="1">
        <v>19.2</v>
      </c>
      <c r="P1823" s="1">
        <v>46596</v>
      </c>
      <c r="Q1823" s="1">
        <v>1687</v>
      </c>
      <c r="R1823" s="1">
        <v>41522</v>
      </c>
      <c r="S1823" s="1">
        <v>0</v>
      </c>
      <c r="T1823" s="1">
        <v>0</v>
      </c>
      <c r="U1823" s="1">
        <v>0</v>
      </c>
      <c r="W1823" s="1">
        <v>0</v>
      </c>
      <c r="X1823" s="1">
        <v>0</v>
      </c>
      <c r="Y1823" s="1">
        <v>0</v>
      </c>
      <c r="AB1823" s="275">
        <v>44644</v>
      </c>
      <c r="AC1823" s="1">
        <v>1</v>
      </c>
      <c r="AD1823" s="1" t="s">
        <v>2623</v>
      </c>
      <c r="AE1823" s="1">
        <v>1</v>
      </c>
      <c r="AF1823" s="1">
        <v>30</v>
      </c>
      <c r="AG1823" s="1">
        <v>0</v>
      </c>
      <c r="AN1823" s="1">
        <v>1</v>
      </c>
      <c r="AO1823" s="1">
        <v>1</v>
      </c>
      <c r="AR1823" s="276">
        <v>2174.9499999999998</v>
      </c>
      <c r="AS1823" s="1" t="s">
        <v>2657</v>
      </c>
      <c r="AT1823" s="1">
        <v>0</v>
      </c>
      <c r="AU1823" s="1">
        <v>0</v>
      </c>
      <c r="AX1823" s="1">
        <v>5</v>
      </c>
      <c r="BC1823" s="1">
        <v>1</v>
      </c>
      <c r="BD1823" s="1">
        <v>7</v>
      </c>
      <c r="BE1823" s="1">
        <v>2</v>
      </c>
      <c r="BF1823" s="296">
        <v>14905.65326416969</v>
      </c>
    </row>
    <row r="1824" spans="1:58" x14ac:dyDescent="0.3">
      <c r="A1824" s="273">
        <f t="shared" si="77"/>
        <v>82682.147434103477</v>
      </c>
      <c r="B1824" s="1" t="s">
        <v>2621</v>
      </c>
      <c r="C1824" s="274">
        <v>42948282</v>
      </c>
      <c r="D1824" s="1">
        <v>144205</v>
      </c>
      <c r="E1824" s="1">
        <v>4</v>
      </c>
      <c r="F1824" s="1" t="s">
        <v>5481</v>
      </c>
      <c r="G1824" s="275">
        <v>44505</v>
      </c>
      <c r="H1824" s="275">
        <v>45626</v>
      </c>
      <c r="I1824" s="1">
        <v>0</v>
      </c>
      <c r="J1824" s="1">
        <v>1</v>
      </c>
      <c r="K1824" s="1">
        <v>4</v>
      </c>
      <c r="L1824" s="1">
        <v>30</v>
      </c>
      <c r="M1824" s="1">
        <v>2</v>
      </c>
      <c r="N1824" s="1">
        <v>17.690000000000001</v>
      </c>
      <c r="O1824" s="1">
        <v>19.2</v>
      </c>
      <c r="P1824" s="1">
        <v>153400</v>
      </c>
      <c r="Q1824" s="1">
        <v>5554</v>
      </c>
      <c r="R1824" s="1">
        <v>140134</v>
      </c>
      <c r="S1824" s="1">
        <v>0</v>
      </c>
      <c r="T1824" s="1">
        <v>0</v>
      </c>
      <c r="U1824" s="1">
        <v>0</v>
      </c>
      <c r="W1824" s="1">
        <v>0</v>
      </c>
      <c r="X1824" s="1">
        <v>0</v>
      </c>
      <c r="Y1824" s="1">
        <v>0</v>
      </c>
      <c r="AB1824" s="275">
        <v>44644</v>
      </c>
      <c r="AC1824" s="1">
        <v>1</v>
      </c>
      <c r="AD1824" s="1" t="s">
        <v>2623</v>
      </c>
      <c r="AE1824" s="1">
        <v>1</v>
      </c>
      <c r="AF1824" s="1">
        <v>30</v>
      </c>
      <c r="AG1824" s="1">
        <v>0</v>
      </c>
      <c r="AN1824" s="1">
        <v>1</v>
      </c>
      <c r="AO1824" s="1">
        <v>1</v>
      </c>
      <c r="AR1824" s="276">
        <v>7146.26</v>
      </c>
      <c r="AS1824" s="1" t="s">
        <v>2657</v>
      </c>
      <c r="AT1824" s="1">
        <v>0</v>
      </c>
      <c r="AU1824" s="1">
        <v>0</v>
      </c>
      <c r="AX1824" s="1">
        <v>5</v>
      </c>
      <c r="BC1824" s="1">
        <v>1</v>
      </c>
      <c r="BD1824" s="1">
        <v>7</v>
      </c>
      <c r="BE1824" s="1">
        <v>2</v>
      </c>
      <c r="BF1824" s="296">
        <v>50305.592565896521</v>
      </c>
    </row>
    <row r="1825" spans="1:58" x14ac:dyDescent="0.3">
      <c r="A1825" s="273">
        <f t="shared" si="77"/>
        <v>137974.43928658671</v>
      </c>
      <c r="B1825" s="1" t="s">
        <v>2621</v>
      </c>
      <c r="C1825" s="274">
        <v>42948282</v>
      </c>
      <c r="D1825" s="1">
        <v>144205</v>
      </c>
      <c r="E1825" s="1">
        <v>4</v>
      </c>
      <c r="F1825" s="1" t="s">
        <v>5442</v>
      </c>
      <c r="G1825" s="275">
        <v>44549</v>
      </c>
      <c r="H1825" s="275">
        <v>45657</v>
      </c>
      <c r="I1825" s="1">
        <v>0</v>
      </c>
      <c r="J1825" s="1">
        <v>1</v>
      </c>
      <c r="K1825" s="1">
        <v>3</v>
      </c>
      <c r="L1825" s="1">
        <v>30</v>
      </c>
      <c r="M1825" s="1">
        <v>2</v>
      </c>
      <c r="N1825" s="1">
        <v>17.690000000000001</v>
      </c>
      <c r="O1825" s="1">
        <v>19.2</v>
      </c>
      <c r="P1825" s="1">
        <v>250000</v>
      </c>
      <c r="Q1825" s="1">
        <v>9051</v>
      </c>
      <c r="R1825" s="1">
        <v>233904</v>
      </c>
      <c r="S1825" s="1">
        <v>0</v>
      </c>
      <c r="T1825" s="1">
        <v>0</v>
      </c>
      <c r="U1825" s="1">
        <v>0</v>
      </c>
      <c r="W1825" s="1">
        <v>0</v>
      </c>
      <c r="X1825" s="1">
        <v>0</v>
      </c>
      <c r="Y1825" s="1">
        <v>0</v>
      </c>
      <c r="AB1825" s="275">
        <v>44644</v>
      </c>
      <c r="AC1825" s="1">
        <v>1</v>
      </c>
      <c r="AD1825" s="1" t="s">
        <v>2623</v>
      </c>
      <c r="AE1825" s="1">
        <v>1</v>
      </c>
      <c r="AF1825" s="1">
        <v>30</v>
      </c>
      <c r="AG1825" s="1">
        <v>0</v>
      </c>
      <c r="AN1825" s="1">
        <v>1</v>
      </c>
      <c r="AO1825" s="1">
        <v>1</v>
      </c>
      <c r="AR1825" s="276">
        <v>11962.22</v>
      </c>
      <c r="AS1825" s="1" t="s">
        <v>2657</v>
      </c>
      <c r="AT1825" s="1">
        <v>0</v>
      </c>
      <c r="AU1825" s="1">
        <v>0</v>
      </c>
      <c r="AX1825" s="1">
        <v>5</v>
      </c>
      <c r="BC1825" s="1">
        <v>1</v>
      </c>
      <c r="BD1825" s="1">
        <v>7</v>
      </c>
      <c r="BE1825" s="1">
        <v>2</v>
      </c>
      <c r="BF1825" s="296">
        <v>83967.340713413301</v>
      </c>
    </row>
    <row r="1826" spans="1:58" x14ac:dyDescent="0.3">
      <c r="A1826" s="273">
        <f t="shared" si="77"/>
        <v>38197.338060306167</v>
      </c>
      <c r="B1826" s="1" t="s">
        <v>2621</v>
      </c>
      <c r="C1826" s="274">
        <v>42948282</v>
      </c>
      <c r="D1826" s="1">
        <v>144205</v>
      </c>
      <c r="E1826" s="1">
        <v>4</v>
      </c>
      <c r="F1826" s="1" t="s">
        <v>5517</v>
      </c>
      <c r="G1826" s="275">
        <v>44519</v>
      </c>
      <c r="H1826" s="275">
        <v>45626</v>
      </c>
      <c r="I1826" s="1">
        <v>0</v>
      </c>
      <c r="J1826" s="1">
        <v>1</v>
      </c>
      <c r="K1826" s="1">
        <v>4</v>
      </c>
      <c r="L1826" s="1">
        <v>30</v>
      </c>
      <c r="M1826" s="1">
        <v>2</v>
      </c>
      <c r="N1826" s="1">
        <v>17.690000000000001</v>
      </c>
      <c r="O1826" s="1">
        <v>19.2</v>
      </c>
      <c r="P1826" s="1">
        <v>70800</v>
      </c>
      <c r="Q1826" s="1">
        <v>2563</v>
      </c>
      <c r="R1826" s="1">
        <v>64678</v>
      </c>
      <c r="S1826" s="1">
        <v>0</v>
      </c>
      <c r="T1826" s="1">
        <v>0</v>
      </c>
      <c r="U1826" s="1">
        <v>0</v>
      </c>
      <c r="W1826" s="1">
        <v>0</v>
      </c>
      <c r="X1826" s="1">
        <v>0</v>
      </c>
      <c r="Y1826" s="1">
        <v>0</v>
      </c>
      <c r="AB1826" s="275">
        <v>44644</v>
      </c>
      <c r="AC1826" s="1">
        <v>1</v>
      </c>
      <c r="AD1826" s="1" t="s">
        <v>2623</v>
      </c>
      <c r="AE1826" s="1">
        <v>1</v>
      </c>
      <c r="AF1826" s="1">
        <v>30</v>
      </c>
      <c r="AG1826" s="1">
        <v>0</v>
      </c>
      <c r="AN1826" s="1">
        <v>1</v>
      </c>
      <c r="AO1826" s="1">
        <v>1</v>
      </c>
      <c r="AR1826" s="276">
        <v>3262.42</v>
      </c>
      <c r="AS1826" s="1" t="s">
        <v>2657</v>
      </c>
      <c r="AT1826" s="1">
        <v>0</v>
      </c>
      <c r="AU1826" s="1">
        <v>0</v>
      </c>
      <c r="AX1826" s="1">
        <v>5</v>
      </c>
      <c r="BC1826" s="1">
        <v>1</v>
      </c>
      <c r="BD1826" s="1">
        <v>7</v>
      </c>
      <c r="BE1826" s="1">
        <v>2</v>
      </c>
      <c r="BF1826" s="296">
        <v>23218.241939693831</v>
      </c>
    </row>
    <row r="1827" spans="1:58" x14ac:dyDescent="0.3">
      <c r="A1827" s="273">
        <f t="shared" si="77"/>
        <v>27068.064577781646</v>
      </c>
      <c r="B1827" s="1" t="s">
        <v>2621</v>
      </c>
      <c r="C1827" s="274">
        <v>42948282</v>
      </c>
      <c r="D1827" s="1">
        <v>144205</v>
      </c>
      <c r="E1827" s="1">
        <v>4</v>
      </c>
      <c r="F1827" s="1" t="s">
        <v>5529</v>
      </c>
      <c r="G1827" s="275">
        <v>44521</v>
      </c>
      <c r="H1827" s="275">
        <v>45626</v>
      </c>
      <c r="I1827" s="1">
        <v>0</v>
      </c>
      <c r="J1827" s="1">
        <v>1</v>
      </c>
      <c r="K1827" s="1">
        <v>4</v>
      </c>
      <c r="L1827" s="1">
        <v>30</v>
      </c>
      <c r="M1827" s="1">
        <v>2</v>
      </c>
      <c r="N1827" s="1">
        <v>17.690000000000001</v>
      </c>
      <c r="O1827" s="1">
        <v>19.2</v>
      </c>
      <c r="P1827" s="1">
        <v>50200</v>
      </c>
      <c r="Q1827" s="1">
        <v>1817</v>
      </c>
      <c r="R1827" s="1">
        <v>45862</v>
      </c>
      <c r="S1827" s="1">
        <v>0</v>
      </c>
      <c r="T1827" s="1">
        <v>0</v>
      </c>
      <c r="U1827" s="1">
        <v>0</v>
      </c>
      <c r="V1827" s="275"/>
      <c r="W1827" s="1">
        <v>0</v>
      </c>
      <c r="X1827" s="1">
        <v>0</v>
      </c>
      <c r="Y1827" s="1">
        <v>0</v>
      </c>
      <c r="AB1827" s="275">
        <v>44644</v>
      </c>
      <c r="AC1827" s="1">
        <v>1</v>
      </c>
      <c r="AD1827" s="1" t="s">
        <v>2623</v>
      </c>
      <c r="AE1827" s="1">
        <v>1</v>
      </c>
      <c r="AF1827" s="1">
        <v>30</v>
      </c>
      <c r="AG1827" s="1">
        <v>0</v>
      </c>
      <c r="AN1827" s="1">
        <v>1</v>
      </c>
      <c r="AO1827" s="1">
        <v>1</v>
      </c>
      <c r="AR1827" s="276">
        <v>2330.3000000000002</v>
      </c>
      <c r="AS1827" s="1" t="s">
        <v>2657</v>
      </c>
      <c r="AT1827" s="1">
        <v>0</v>
      </c>
      <c r="AU1827" s="1">
        <v>0</v>
      </c>
      <c r="AX1827" s="1">
        <v>5</v>
      </c>
      <c r="BC1827" s="1">
        <v>1</v>
      </c>
      <c r="BD1827" s="1">
        <v>7</v>
      </c>
      <c r="BE1827" s="1">
        <v>2</v>
      </c>
      <c r="BF1827" s="296">
        <v>16463.635422218351</v>
      </c>
    </row>
    <row r="1828" spans="1:58" x14ac:dyDescent="0.3">
      <c r="A1828" s="273">
        <f t="shared" si="77"/>
        <v>88385.010390023279</v>
      </c>
      <c r="B1828" s="1" t="s">
        <v>2621</v>
      </c>
      <c r="C1828" s="274">
        <v>42948282</v>
      </c>
      <c r="D1828" s="1">
        <v>144205</v>
      </c>
      <c r="E1828" s="1">
        <v>4</v>
      </c>
      <c r="F1828" s="1" t="s">
        <v>6279</v>
      </c>
      <c r="G1828" s="275">
        <v>44638</v>
      </c>
      <c r="H1828" s="275">
        <v>45747</v>
      </c>
      <c r="I1828" s="1">
        <v>0</v>
      </c>
      <c r="J1828" s="1">
        <v>1</v>
      </c>
      <c r="K1828" s="1">
        <v>0</v>
      </c>
      <c r="L1828" s="1">
        <v>30</v>
      </c>
      <c r="M1828" s="1">
        <v>2</v>
      </c>
      <c r="N1828" s="1">
        <v>17.690000000000001</v>
      </c>
      <c r="O1828" s="1">
        <v>19.2</v>
      </c>
      <c r="P1828" s="1">
        <v>150000</v>
      </c>
      <c r="Q1828" s="1">
        <v>5431</v>
      </c>
      <c r="R1828" s="1">
        <v>150000</v>
      </c>
      <c r="S1828" s="1">
        <v>885</v>
      </c>
      <c r="T1828" s="1">
        <v>0</v>
      </c>
      <c r="U1828" s="1">
        <v>0</v>
      </c>
      <c r="W1828" s="1">
        <v>0</v>
      </c>
      <c r="X1828" s="1">
        <v>0</v>
      </c>
      <c r="Y1828" s="1">
        <v>0</v>
      </c>
      <c r="AB1828" s="275">
        <v>44638</v>
      </c>
      <c r="AC1828" s="1">
        <v>1</v>
      </c>
      <c r="AD1828" s="1" t="s">
        <v>2623</v>
      </c>
      <c r="AE1828" s="1">
        <v>1</v>
      </c>
      <c r="AF1828" s="1">
        <v>30</v>
      </c>
      <c r="AG1828" s="1">
        <v>0</v>
      </c>
      <c r="AN1828" s="1">
        <v>1</v>
      </c>
      <c r="AO1828" s="1">
        <v>1</v>
      </c>
      <c r="AR1828" s="276">
        <v>7767.68</v>
      </c>
      <c r="AS1828" s="1" t="s">
        <v>2657</v>
      </c>
      <c r="AT1828" s="1">
        <v>0</v>
      </c>
      <c r="AU1828" s="1">
        <v>0</v>
      </c>
      <c r="AX1828" s="1">
        <v>5</v>
      </c>
      <c r="BC1828" s="1">
        <v>1</v>
      </c>
      <c r="BD1828" s="1">
        <v>7</v>
      </c>
      <c r="BE1828" s="1">
        <v>2</v>
      </c>
      <c r="BF1828" s="296">
        <v>53847.309609976728</v>
      </c>
    </row>
    <row r="1829" spans="1:58" x14ac:dyDescent="0.3">
      <c r="A1829" s="273">
        <f t="shared" si="77"/>
        <v>176925.38078004654</v>
      </c>
      <c r="B1829" s="1" t="s">
        <v>2621</v>
      </c>
      <c r="C1829" s="274">
        <v>42948282</v>
      </c>
      <c r="D1829" s="1">
        <v>144205</v>
      </c>
      <c r="E1829" s="1">
        <v>4</v>
      </c>
      <c r="F1829" s="1" t="s">
        <v>6318</v>
      </c>
      <c r="G1829" s="275">
        <v>44636</v>
      </c>
      <c r="H1829" s="275">
        <v>45747</v>
      </c>
      <c r="I1829" s="1">
        <v>0</v>
      </c>
      <c r="J1829" s="1">
        <v>1</v>
      </c>
      <c r="K1829" s="1">
        <v>0</v>
      </c>
      <c r="L1829" s="1">
        <v>30</v>
      </c>
      <c r="M1829" s="1">
        <v>2</v>
      </c>
      <c r="N1829" s="1">
        <v>17.690000000000001</v>
      </c>
      <c r="O1829" s="1">
        <v>19.2</v>
      </c>
      <c r="P1829" s="1">
        <v>300000</v>
      </c>
      <c r="Q1829" s="1">
        <v>10861</v>
      </c>
      <c r="R1829" s="1">
        <v>300000</v>
      </c>
      <c r="S1829" s="1">
        <v>2065</v>
      </c>
      <c r="T1829" s="1">
        <v>0</v>
      </c>
      <c r="U1829" s="1">
        <v>0</v>
      </c>
      <c r="W1829" s="1">
        <v>0</v>
      </c>
      <c r="X1829" s="1">
        <v>0</v>
      </c>
      <c r="Y1829" s="1">
        <v>0</v>
      </c>
      <c r="AB1829" s="275">
        <v>44636</v>
      </c>
      <c r="AC1829" s="1">
        <v>1</v>
      </c>
      <c r="AD1829" s="1" t="s">
        <v>2623</v>
      </c>
      <c r="AE1829" s="1">
        <v>1</v>
      </c>
      <c r="AF1829" s="1">
        <v>30</v>
      </c>
      <c r="AG1829" s="1">
        <v>0</v>
      </c>
      <c r="AN1829" s="1">
        <v>1</v>
      </c>
      <c r="AO1829" s="1">
        <v>1</v>
      </c>
      <c r="AR1829" s="276">
        <v>15380</v>
      </c>
      <c r="AS1829" s="1" t="s">
        <v>2657</v>
      </c>
      <c r="AT1829" s="1">
        <v>0</v>
      </c>
      <c r="AU1829" s="1">
        <v>0</v>
      </c>
      <c r="AX1829" s="1">
        <v>5</v>
      </c>
      <c r="BC1829" s="1">
        <v>1</v>
      </c>
      <c r="BD1829" s="1">
        <v>7</v>
      </c>
      <c r="BE1829" s="1">
        <v>2</v>
      </c>
      <c r="BF1829" s="296">
        <v>107694.61921995346</v>
      </c>
    </row>
    <row r="1830" spans="1:58" x14ac:dyDescent="0.3">
      <c r="A1830" s="273">
        <f t="shared" si="77"/>
        <v>58975.12359334885</v>
      </c>
      <c r="B1830" s="1" t="s">
        <v>2621</v>
      </c>
      <c r="C1830" s="274">
        <v>42948282</v>
      </c>
      <c r="D1830" s="1">
        <v>144205</v>
      </c>
      <c r="E1830" s="1">
        <v>4</v>
      </c>
      <c r="F1830" s="1" t="s">
        <v>6369</v>
      </c>
      <c r="G1830" s="275">
        <v>44641</v>
      </c>
      <c r="H1830" s="275">
        <v>45747</v>
      </c>
      <c r="I1830" s="1">
        <v>0</v>
      </c>
      <c r="J1830" s="1">
        <v>1</v>
      </c>
      <c r="K1830" s="1">
        <v>0</v>
      </c>
      <c r="L1830" s="1">
        <v>30</v>
      </c>
      <c r="M1830" s="1">
        <v>2</v>
      </c>
      <c r="N1830" s="1">
        <v>17.7</v>
      </c>
      <c r="O1830" s="1">
        <v>19.21</v>
      </c>
      <c r="P1830" s="1">
        <v>100000</v>
      </c>
      <c r="Q1830" s="1">
        <v>3620</v>
      </c>
      <c r="R1830" s="1">
        <v>100000</v>
      </c>
      <c r="S1830" s="1">
        <v>443</v>
      </c>
      <c r="T1830" s="1">
        <v>0</v>
      </c>
      <c r="U1830" s="1">
        <v>0</v>
      </c>
      <c r="W1830" s="1">
        <v>0</v>
      </c>
      <c r="X1830" s="1">
        <v>0</v>
      </c>
      <c r="Y1830" s="1">
        <v>0</v>
      </c>
      <c r="AB1830" s="275">
        <v>44641</v>
      </c>
      <c r="AC1830" s="1">
        <v>1</v>
      </c>
      <c r="AD1830" s="1" t="s">
        <v>2623</v>
      </c>
      <c r="AE1830" s="1">
        <v>1</v>
      </c>
      <c r="AF1830" s="1">
        <v>30</v>
      </c>
      <c r="AG1830" s="1">
        <v>0</v>
      </c>
      <c r="AN1830" s="1">
        <v>1</v>
      </c>
      <c r="AO1830" s="1">
        <v>1</v>
      </c>
      <c r="AR1830" s="276">
        <v>5126.67</v>
      </c>
      <c r="AS1830" s="1" t="s">
        <v>2657</v>
      </c>
      <c r="AT1830" s="1">
        <v>0</v>
      </c>
      <c r="AU1830" s="1">
        <v>0</v>
      </c>
      <c r="AX1830" s="1">
        <v>5</v>
      </c>
      <c r="BC1830" s="1">
        <v>1</v>
      </c>
      <c r="BD1830" s="1">
        <v>7</v>
      </c>
      <c r="BE1830" s="1">
        <v>2</v>
      </c>
      <c r="BF1830" s="296">
        <v>35898.206406651152</v>
      </c>
    </row>
    <row r="1831" spans="1:58" x14ac:dyDescent="0.3">
      <c r="A1831" s="273">
        <f t="shared" si="77"/>
        <v>41298.125515344189</v>
      </c>
      <c r="B1831" s="1" t="s">
        <v>2621</v>
      </c>
      <c r="C1831" s="274">
        <v>42948282</v>
      </c>
      <c r="D1831" s="1">
        <v>144205</v>
      </c>
      <c r="E1831" s="1">
        <v>4</v>
      </c>
      <c r="F1831" s="1" t="s">
        <v>6390</v>
      </c>
      <c r="G1831" s="275">
        <v>44641</v>
      </c>
      <c r="H1831" s="275">
        <v>45747</v>
      </c>
      <c r="I1831" s="1">
        <v>0</v>
      </c>
      <c r="J1831" s="1">
        <v>1</v>
      </c>
      <c r="K1831" s="1">
        <v>0</v>
      </c>
      <c r="L1831" s="1">
        <v>30</v>
      </c>
      <c r="M1831" s="1">
        <v>2</v>
      </c>
      <c r="N1831" s="1">
        <v>17.7</v>
      </c>
      <c r="O1831" s="1">
        <v>19.21</v>
      </c>
      <c r="P1831" s="1">
        <v>70000</v>
      </c>
      <c r="Q1831" s="1">
        <v>2534</v>
      </c>
      <c r="R1831" s="1">
        <v>70000</v>
      </c>
      <c r="S1831" s="1">
        <v>310</v>
      </c>
      <c r="T1831" s="1">
        <v>0</v>
      </c>
      <c r="U1831" s="1">
        <v>0</v>
      </c>
      <c r="W1831" s="1">
        <v>0</v>
      </c>
      <c r="X1831" s="1">
        <v>0</v>
      </c>
      <c r="Y1831" s="1">
        <v>0</v>
      </c>
      <c r="AB1831" s="275">
        <v>44641</v>
      </c>
      <c r="AC1831" s="1">
        <v>1</v>
      </c>
      <c r="AD1831" s="1" t="s">
        <v>2623</v>
      </c>
      <c r="AE1831" s="1">
        <v>1</v>
      </c>
      <c r="AF1831" s="1">
        <v>30</v>
      </c>
      <c r="AG1831" s="1">
        <v>0</v>
      </c>
      <c r="AN1831" s="1">
        <v>1</v>
      </c>
      <c r="AO1831" s="1">
        <v>1</v>
      </c>
      <c r="AR1831" s="276">
        <v>3573.13</v>
      </c>
      <c r="AS1831" s="1" t="s">
        <v>2657</v>
      </c>
      <c r="AT1831" s="1">
        <v>0</v>
      </c>
      <c r="AU1831" s="1">
        <v>0</v>
      </c>
      <c r="AX1831" s="1">
        <v>5</v>
      </c>
      <c r="BC1831" s="1">
        <v>1</v>
      </c>
      <c r="BD1831" s="1">
        <v>7</v>
      </c>
      <c r="BE1831" s="1">
        <v>2</v>
      </c>
      <c r="BF1831" s="296">
        <v>25128.744484655806</v>
      </c>
    </row>
    <row r="1832" spans="1:58" x14ac:dyDescent="0.3">
      <c r="A1832" s="273">
        <f t="shared" si="77"/>
        <v>29927.188270972747</v>
      </c>
      <c r="B1832" s="1" t="s">
        <v>2621</v>
      </c>
      <c r="C1832" s="274">
        <v>42948282</v>
      </c>
      <c r="D1832" s="1">
        <v>144205</v>
      </c>
      <c r="E1832" s="1">
        <v>4</v>
      </c>
      <c r="F1832" s="1" t="s">
        <v>6461</v>
      </c>
      <c r="G1832" s="275">
        <v>44637</v>
      </c>
      <c r="H1832" s="275">
        <v>45747</v>
      </c>
      <c r="I1832" s="1">
        <v>0</v>
      </c>
      <c r="J1832" s="1">
        <v>1</v>
      </c>
      <c r="K1832" s="1">
        <v>0</v>
      </c>
      <c r="L1832" s="1">
        <v>30</v>
      </c>
      <c r="M1832" s="1">
        <v>2</v>
      </c>
      <c r="N1832" s="1">
        <v>17.7</v>
      </c>
      <c r="O1832" s="1">
        <v>19.21</v>
      </c>
      <c r="P1832" s="1">
        <v>50807</v>
      </c>
      <c r="Q1832" s="1">
        <v>1839</v>
      </c>
      <c r="R1832" s="1">
        <v>50807</v>
      </c>
      <c r="S1832" s="1">
        <v>325</v>
      </c>
      <c r="T1832" s="1">
        <v>0</v>
      </c>
      <c r="U1832" s="1">
        <v>0</v>
      </c>
      <c r="W1832" s="1">
        <v>0</v>
      </c>
      <c r="X1832" s="1">
        <v>0</v>
      </c>
      <c r="Y1832" s="1">
        <v>0</v>
      </c>
      <c r="AB1832" s="275">
        <v>44637</v>
      </c>
      <c r="AC1832" s="1">
        <v>1</v>
      </c>
      <c r="AD1832" s="1" t="s">
        <v>2623</v>
      </c>
      <c r="AE1832" s="1">
        <v>1</v>
      </c>
      <c r="AF1832" s="1">
        <v>30</v>
      </c>
      <c r="AG1832" s="1">
        <v>0</v>
      </c>
      <c r="AN1832" s="1">
        <v>1</v>
      </c>
      <c r="AO1832" s="1">
        <v>1</v>
      </c>
      <c r="AR1832" s="276">
        <v>2641.01</v>
      </c>
      <c r="AS1832" s="1" t="s">
        <v>2657</v>
      </c>
      <c r="AT1832" s="1">
        <v>0</v>
      </c>
      <c r="AU1832" s="1">
        <v>0</v>
      </c>
      <c r="AX1832" s="1">
        <v>5</v>
      </c>
      <c r="BC1832" s="1">
        <v>1</v>
      </c>
      <c r="BD1832" s="1">
        <v>7</v>
      </c>
      <c r="BE1832" s="1">
        <v>2</v>
      </c>
      <c r="BF1832" s="296">
        <v>18238.801729027251</v>
      </c>
    </row>
    <row r="1833" spans="1:58" x14ac:dyDescent="0.3">
      <c r="A1833" s="273">
        <f t="shared" si="77"/>
        <v>154729.02255478306</v>
      </c>
      <c r="B1833" s="1" t="s">
        <v>2621</v>
      </c>
      <c r="C1833" s="274">
        <v>42948282</v>
      </c>
      <c r="D1833" s="1">
        <v>144205</v>
      </c>
      <c r="E1833" s="1">
        <v>4</v>
      </c>
      <c r="F1833" s="1" t="s">
        <v>6533</v>
      </c>
      <c r="G1833" s="275">
        <v>44625</v>
      </c>
      <c r="H1833" s="275">
        <v>45747</v>
      </c>
      <c r="I1833" s="1">
        <v>0</v>
      </c>
      <c r="J1833" s="1">
        <v>1</v>
      </c>
      <c r="K1833" s="1">
        <v>0</v>
      </c>
      <c r="L1833" s="1">
        <v>30</v>
      </c>
      <c r="M1833" s="1">
        <v>2</v>
      </c>
      <c r="N1833" s="1">
        <v>17.690000000000001</v>
      </c>
      <c r="O1833" s="1">
        <v>19.2</v>
      </c>
      <c r="P1833" s="1">
        <v>262465</v>
      </c>
      <c r="Q1833" s="1">
        <v>9502</v>
      </c>
      <c r="R1833" s="1">
        <v>262465</v>
      </c>
      <c r="S1833" s="1">
        <v>3226</v>
      </c>
      <c r="T1833" s="1">
        <v>0</v>
      </c>
      <c r="U1833" s="1">
        <v>0</v>
      </c>
      <c r="W1833" s="1">
        <v>0</v>
      </c>
      <c r="X1833" s="1">
        <v>0</v>
      </c>
      <c r="Y1833" s="1">
        <v>0</v>
      </c>
      <c r="AB1833" s="275">
        <v>44625</v>
      </c>
      <c r="AC1833" s="1">
        <v>1</v>
      </c>
      <c r="AD1833" s="1" t="s">
        <v>2623</v>
      </c>
      <c r="AE1833" s="1">
        <v>1</v>
      </c>
      <c r="AF1833" s="1">
        <v>30</v>
      </c>
      <c r="AG1833" s="1">
        <v>0</v>
      </c>
      <c r="AN1833" s="1">
        <v>1</v>
      </c>
      <c r="AO1833" s="1">
        <v>1</v>
      </c>
      <c r="AR1833" s="276">
        <v>13515.75</v>
      </c>
      <c r="AS1833" s="1" t="s">
        <v>2657</v>
      </c>
      <c r="AT1833" s="1">
        <v>0</v>
      </c>
      <c r="AU1833" s="1">
        <v>0</v>
      </c>
      <c r="AX1833" s="1">
        <v>5</v>
      </c>
      <c r="BC1833" s="1">
        <v>1</v>
      </c>
      <c r="BD1833" s="1">
        <v>7</v>
      </c>
      <c r="BE1833" s="1">
        <v>2</v>
      </c>
      <c r="BF1833" s="296">
        <v>94220.227445216937</v>
      </c>
    </row>
    <row r="1834" spans="1:58" x14ac:dyDescent="0.3">
      <c r="A1834" s="273">
        <f t="shared" si="77"/>
        <v>46312985.310120925</v>
      </c>
      <c r="B1834" s="1" t="s">
        <v>2621</v>
      </c>
      <c r="C1834" s="274">
        <v>42962624</v>
      </c>
      <c r="D1834" s="1">
        <v>144105</v>
      </c>
      <c r="E1834" s="1">
        <v>4</v>
      </c>
      <c r="F1834" s="1" t="s">
        <v>3433</v>
      </c>
      <c r="G1834" s="275">
        <v>44244</v>
      </c>
      <c r="H1834" s="275">
        <v>46081</v>
      </c>
      <c r="I1834" s="1">
        <v>0</v>
      </c>
      <c r="J1834" s="1">
        <v>1</v>
      </c>
      <c r="K1834" s="1">
        <v>15</v>
      </c>
      <c r="L1834" s="1">
        <v>30</v>
      </c>
      <c r="M1834" s="1">
        <v>2</v>
      </c>
      <c r="N1834" s="1">
        <v>9</v>
      </c>
      <c r="O1834" s="1">
        <v>9.3800000000000008</v>
      </c>
      <c r="P1834" s="1">
        <v>100367692</v>
      </c>
      <c r="Q1834" s="1">
        <v>1854021</v>
      </c>
      <c r="R1834" s="1">
        <v>82674415</v>
      </c>
      <c r="S1834" s="1">
        <v>0</v>
      </c>
      <c r="T1834" s="1">
        <v>0</v>
      </c>
      <c r="U1834" s="1">
        <v>0</v>
      </c>
      <c r="W1834" s="1">
        <v>0</v>
      </c>
      <c r="X1834" s="1">
        <v>0</v>
      </c>
      <c r="Y1834" s="1">
        <v>0</v>
      </c>
      <c r="Z1834" s="1" t="s">
        <v>3734</v>
      </c>
      <c r="AA1834" s="1" t="s">
        <v>2807</v>
      </c>
      <c r="AB1834" s="275">
        <v>44651</v>
      </c>
      <c r="AC1834" s="1">
        <v>1</v>
      </c>
      <c r="AD1834" s="1" t="s">
        <v>2623</v>
      </c>
      <c r="AE1834" s="1">
        <v>1</v>
      </c>
      <c r="AF1834" s="1">
        <v>30</v>
      </c>
      <c r="AG1834" s="1">
        <v>0</v>
      </c>
      <c r="AN1834" s="1">
        <v>1</v>
      </c>
      <c r="AO1834" s="1">
        <v>1</v>
      </c>
      <c r="AR1834" s="276">
        <v>3906613.61</v>
      </c>
      <c r="AS1834" s="1" t="s">
        <v>2632</v>
      </c>
      <c r="AT1834" s="1">
        <v>0</v>
      </c>
      <c r="AU1834" s="1">
        <v>0</v>
      </c>
      <c r="AV1834" s="1" t="s">
        <v>2625</v>
      </c>
      <c r="AW1834" s="1" t="s">
        <v>2626</v>
      </c>
      <c r="AX1834" s="1">
        <v>5</v>
      </c>
      <c r="BC1834" s="1">
        <v>1</v>
      </c>
      <c r="BD1834" s="1">
        <v>7</v>
      </c>
      <c r="BE1834" s="1">
        <v>2</v>
      </c>
      <c r="BF1834" s="296">
        <v>32454816.079879079</v>
      </c>
    </row>
    <row r="1835" spans="1:58" x14ac:dyDescent="0.3">
      <c r="A1835" s="273">
        <f t="shared" si="77"/>
        <v>1887778.7598790796</v>
      </c>
      <c r="B1835" s="1" t="s">
        <v>2621</v>
      </c>
      <c r="C1835" s="274">
        <v>42962624</v>
      </c>
      <c r="D1835" s="1">
        <v>144205</v>
      </c>
      <c r="E1835" s="1">
        <v>4</v>
      </c>
      <c r="F1835" s="1" t="s">
        <v>2756</v>
      </c>
      <c r="G1835" s="275">
        <v>43376</v>
      </c>
      <c r="H1835" s="275">
        <v>44804</v>
      </c>
      <c r="I1835" s="1">
        <v>0</v>
      </c>
      <c r="J1835" s="1">
        <v>1</v>
      </c>
      <c r="K1835" s="1">
        <v>35</v>
      </c>
      <c r="L1835" s="1">
        <v>30</v>
      </c>
      <c r="M1835" s="1">
        <v>2</v>
      </c>
      <c r="N1835" s="1">
        <v>6.35</v>
      </c>
      <c r="O1835" s="1">
        <v>6.54</v>
      </c>
      <c r="P1835" s="1">
        <v>29057759</v>
      </c>
      <c r="Q1835" s="1">
        <v>687229</v>
      </c>
      <c r="R1835" s="1">
        <v>3369691</v>
      </c>
      <c r="S1835" s="1">
        <v>0</v>
      </c>
      <c r="T1835" s="1">
        <v>0</v>
      </c>
      <c r="U1835" s="1">
        <v>0</v>
      </c>
      <c r="W1835" s="1">
        <v>0</v>
      </c>
      <c r="X1835" s="1">
        <v>0</v>
      </c>
      <c r="Y1835" s="1">
        <v>0</v>
      </c>
      <c r="AB1835" s="275">
        <v>44651</v>
      </c>
      <c r="AC1835" s="1">
        <v>1</v>
      </c>
      <c r="AD1835" s="1" t="s">
        <v>2623</v>
      </c>
      <c r="AE1835" s="1">
        <v>1</v>
      </c>
      <c r="AF1835" s="1">
        <v>30</v>
      </c>
      <c r="AG1835" s="1">
        <v>0</v>
      </c>
      <c r="AN1835" s="1">
        <v>1</v>
      </c>
      <c r="AO1835" s="1">
        <v>1</v>
      </c>
      <c r="AR1835" s="276">
        <v>159100.32</v>
      </c>
      <c r="AS1835" s="1" t="s">
        <v>2624</v>
      </c>
      <c r="AT1835" s="1">
        <v>0</v>
      </c>
      <c r="AU1835" s="1">
        <v>0</v>
      </c>
      <c r="AX1835" s="1">
        <v>5</v>
      </c>
      <c r="BC1835" s="1">
        <v>1</v>
      </c>
      <c r="BD1835" s="1">
        <v>7</v>
      </c>
      <c r="BE1835" s="1">
        <v>2</v>
      </c>
      <c r="BF1835" s="296">
        <v>1322811.9201209205</v>
      </c>
    </row>
    <row r="1836" spans="1:58" x14ac:dyDescent="0.3">
      <c r="A1836" s="273">
        <f t="shared" si="77"/>
        <v>0</v>
      </c>
      <c r="B1836" s="1" t="s">
        <v>2621</v>
      </c>
      <c r="C1836" s="274">
        <v>42964426</v>
      </c>
      <c r="D1836" s="1">
        <v>144105</v>
      </c>
      <c r="E1836" s="1">
        <v>4</v>
      </c>
      <c r="F1836" s="1" t="s">
        <v>3261</v>
      </c>
      <c r="G1836" s="275">
        <v>43987</v>
      </c>
      <c r="H1836" s="275">
        <v>45504</v>
      </c>
      <c r="I1836" s="1">
        <v>0</v>
      </c>
      <c r="J1836" s="1">
        <v>1</v>
      </c>
      <c r="K1836" s="1">
        <v>20</v>
      </c>
      <c r="L1836" s="1">
        <v>30</v>
      </c>
      <c r="M1836" s="1">
        <v>2</v>
      </c>
      <c r="N1836" s="1">
        <v>9</v>
      </c>
      <c r="O1836" s="1">
        <v>9.3800000000000008</v>
      </c>
      <c r="P1836" s="1">
        <v>24621131</v>
      </c>
      <c r="Q1836" s="1">
        <v>617423</v>
      </c>
      <c r="R1836" s="1">
        <v>15468568</v>
      </c>
      <c r="S1836" s="1">
        <v>0</v>
      </c>
      <c r="T1836" s="1">
        <v>0</v>
      </c>
      <c r="U1836" s="1">
        <v>0</v>
      </c>
      <c r="W1836" s="1">
        <v>0</v>
      </c>
      <c r="X1836" s="1">
        <v>0</v>
      </c>
      <c r="Y1836" s="1">
        <v>0</v>
      </c>
      <c r="AB1836" s="275">
        <v>44651</v>
      </c>
      <c r="AC1836" s="1">
        <v>1</v>
      </c>
      <c r="AD1836" s="1" t="s">
        <v>2623</v>
      </c>
      <c r="AE1836" s="1">
        <v>1</v>
      </c>
      <c r="AF1836" s="1">
        <v>30</v>
      </c>
      <c r="AG1836" s="1">
        <v>0</v>
      </c>
      <c r="AN1836" s="1">
        <v>1</v>
      </c>
      <c r="AO1836" s="1">
        <v>1</v>
      </c>
      <c r="AR1836" s="276">
        <v>2766586</v>
      </c>
      <c r="AS1836" s="1" t="s">
        <v>2677</v>
      </c>
      <c r="AT1836" s="1">
        <v>0</v>
      </c>
      <c r="AU1836" s="1">
        <v>0</v>
      </c>
      <c r="AV1836" s="1" t="s">
        <v>2625</v>
      </c>
      <c r="AW1836" s="1" t="s">
        <v>2626</v>
      </c>
      <c r="AX1836" s="1">
        <v>5</v>
      </c>
      <c r="BC1836" s="1">
        <v>1</v>
      </c>
      <c r="BD1836" s="1">
        <v>7</v>
      </c>
      <c r="BE1836" s="1">
        <v>2</v>
      </c>
      <c r="BF1836" s="296">
        <v>20661289</v>
      </c>
    </row>
    <row r="1837" spans="1:58" x14ac:dyDescent="0.3">
      <c r="A1837" s="273">
        <f t="shared" si="77"/>
        <v>68540053</v>
      </c>
      <c r="B1837" s="1" t="s">
        <v>2621</v>
      </c>
      <c r="C1837" s="274">
        <v>42960424</v>
      </c>
      <c r="D1837" s="1">
        <v>141105</v>
      </c>
      <c r="E1837" s="1">
        <v>4</v>
      </c>
      <c r="F1837" s="1" t="s">
        <v>3538</v>
      </c>
      <c r="G1837" s="275">
        <v>44145</v>
      </c>
      <c r="H1837" s="275">
        <v>46660</v>
      </c>
      <c r="I1837" s="1">
        <v>0</v>
      </c>
      <c r="J1837" s="1">
        <v>1</v>
      </c>
      <c r="K1837" s="1">
        <v>18</v>
      </c>
      <c r="L1837" s="1">
        <v>30</v>
      </c>
      <c r="M1837" s="1">
        <v>2</v>
      </c>
      <c r="N1837" s="1">
        <v>9.66</v>
      </c>
      <c r="O1837" s="1">
        <v>10.1</v>
      </c>
      <c r="P1837" s="1">
        <v>120713407</v>
      </c>
      <c r="Q1837" s="1">
        <v>1083225</v>
      </c>
      <c r="R1837" s="1">
        <v>93893234</v>
      </c>
      <c r="S1837" s="1">
        <v>0</v>
      </c>
      <c r="T1837" s="1">
        <v>0</v>
      </c>
      <c r="U1837" s="1">
        <v>181457250</v>
      </c>
      <c r="V1837" s="1">
        <v>44068</v>
      </c>
      <c r="W1837" s="1">
        <v>0</v>
      </c>
      <c r="X1837" s="1">
        <v>0</v>
      </c>
      <c r="Y1837" s="1">
        <v>0</v>
      </c>
      <c r="Z1837" s="1" t="s">
        <v>3539</v>
      </c>
      <c r="AA1837" s="1" t="s">
        <v>3540</v>
      </c>
      <c r="AB1837" s="275">
        <v>44651</v>
      </c>
      <c r="AC1837" s="1">
        <v>2</v>
      </c>
      <c r="AD1837" s="1" t="s">
        <v>2623</v>
      </c>
      <c r="AE1837" s="1">
        <v>1</v>
      </c>
      <c r="AF1837" s="1">
        <v>30</v>
      </c>
      <c r="AG1837" s="1">
        <v>0</v>
      </c>
      <c r="AN1837" s="1">
        <v>1</v>
      </c>
      <c r="AO1837" s="1">
        <v>1</v>
      </c>
      <c r="AR1837" s="276">
        <v>2070371</v>
      </c>
      <c r="AS1837" s="1" t="s">
        <v>2632</v>
      </c>
      <c r="AT1837" s="1">
        <v>0</v>
      </c>
      <c r="AU1837" s="1">
        <v>0</v>
      </c>
      <c r="AV1837" s="1" t="s">
        <v>2625</v>
      </c>
      <c r="AW1837" s="1" t="s">
        <v>2626</v>
      </c>
      <c r="AX1837" s="1">
        <v>5</v>
      </c>
      <c r="BC1837" s="1">
        <v>1</v>
      </c>
      <c r="BD1837" s="1">
        <v>7</v>
      </c>
      <c r="BE1837" s="1">
        <v>2</v>
      </c>
      <c r="BF1837" s="296">
        <v>23282810</v>
      </c>
    </row>
    <row r="1838" spans="1:58" x14ac:dyDescent="0.3">
      <c r="A1838" s="273">
        <f t="shared" si="77"/>
        <v>72151886.404658139</v>
      </c>
      <c r="B1838" s="1" t="s">
        <v>2621</v>
      </c>
      <c r="C1838" s="274">
        <v>42970240</v>
      </c>
      <c r="D1838" s="1">
        <v>141105</v>
      </c>
      <c r="E1838" s="1">
        <v>3</v>
      </c>
      <c r="F1838" s="1" t="s">
        <v>3897</v>
      </c>
      <c r="G1838" s="275">
        <v>44147</v>
      </c>
      <c r="H1838" s="275">
        <v>46203</v>
      </c>
      <c r="I1838" s="1">
        <v>1</v>
      </c>
      <c r="J1838" s="1">
        <v>1</v>
      </c>
      <c r="K1838" s="1">
        <v>19</v>
      </c>
      <c r="L1838" s="1">
        <v>30</v>
      </c>
      <c r="M1838" s="1">
        <v>2</v>
      </c>
      <c r="N1838" s="1">
        <v>10.44</v>
      </c>
      <c r="O1838" s="1">
        <v>10.95</v>
      </c>
      <c r="P1838" s="1">
        <v>118621425</v>
      </c>
      <c r="Q1838" s="1">
        <v>1704135</v>
      </c>
      <c r="R1838" s="1">
        <v>95826102</v>
      </c>
      <c r="S1838" s="1">
        <v>0</v>
      </c>
      <c r="T1838" s="1">
        <v>0</v>
      </c>
      <c r="U1838" s="1">
        <v>200000000</v>
      </c>
      <c r="V1838" s="1">
        <v>43687</v>
      </c>
      <c r="W1838" s="1">
        <v>0</v>
      </c>
      <c r="X1838" s="1">
        <v>0</v>
      </c>
      <c r="Y1838" s="1">
        <v>0</v>
      </c>
      <c r="Z1838" s="1" t="s">
        <v>5677</v>
      </c>
      <c r="AA1838" s="1" t="s">
        <v>3540</v>
      </c>
      <c r="AB1838" s="275">
        <v>44651</v>
      </c>
      <c r="AC1838" s="1">
        <v>2</v>
      </c>
      <c r="AD1838" s="1" t="s">
        <v>2623</v>
      </c>
      <c r="AE1838" s="1">
        <v>1</v>
      </c>
      <c r="AF1838" s="1">
        <v>30</v>
      </c>
      <c r="AG1838" s="1">
        <v>1009</v>
      </c>
      <c r="AN1838" s="1">
        <v>1</v>
      </c>
      <c r="AO1838" s="1">
        <v>1</v>
      </c>
      <c r="AP1838" s="1">
        <v>44147</v>
      </c>
      <c r="AQ1838" s="1" t="s">
        <v>2629</v>
      </c>
      <c r="AR1838" s="276">
        <v>2676197.66</v>
      </c>
      <c r="AS1838" s="1" t="s">
        <v>2632</v>
      </c>
      <c r="AT1838" s="1">
        <v>0</v>
      </c>
      <c r="AU1838" s="1">
        <v>0</v>
      </c>
      <c r="AV1838" s="1" t="s">
        <v>2625</v>
      </c>
      <c r="AW1838" s="1" t="s">
        <v>2626</v>
      </c>
      <c r="AX1838" s="1">
        <v>5</v>
      </c>
      <c r="BC1838" s="1">
        <v>1</v>
      </c>
      <c r="BD1838" s="1">
        <v>7</v>
      </c>
      <c r="BE1838" s="1">
        <v>2</v>
      </c>
      <c r="BF1838" s="296">
        <v>20998017.935341865</v>
      </c>
    </row>
    <row r="1839" spans="1:58" x14ac:dyDescent="0.3">
      <c r="A1839" s="273">
        <f t="shared" si="77"/>
        <v>419830.57534186397</v>
      </c>
      <c r="B1839" s="1" t="s">
        <v>2621</v>
      </c>
      <c r="C1839" s="274">
        <v>42970240</v>
      </c>
      <c r="D1839" s="1">
        <v>144205</v>
      </c>
      <c r="E1839" s="1">
        <v>4</v>
      </c>
      <c r="F1839" s="1" t="s">
        <v>3156</v>
      </c>
      <c r="G1839" s="275">
        <v>43755</v>
      </c>
      <c r="H1839" s="275">
        <v>44712</v>
      </c>
      <c r="I1839" s="1">
        <v>0</v>
      </c>
      <c r="J1839" s="1">
        <v>1</v>
      </c>
      <c r="K1839" s="1">
        <v>29</v>
      </c>
      <c r="L1839" s="1">
        <v>30</v>
      </c>
      <c r="M1839" s="1">
        <v>2</v>
      </c>
      <c r="N1839" s="1">
        <v>10.38</v>
      </c>
      <c r="O1839" s="1">
        <v>10.89</v>
      </c>
      <c r="P1839" s="1">
        <v>10500000</v>
      </c>
      <c r="Q1839" s="1">
        <v>357658</v>
      </c>
      <c r="R1839" s="1">
        <v>557592</v>
      </c>
      <c r="S1839" s="1">
        <v>0</v>
      </c>
      <c r="T1839" s="1">
        <v>0</v>
      </c>
      <c r="U1839" s="1">
        <v>0</v>
      </c>
      <c r="W1839" s="1">
        <v>0</v>
      </c>
      <c r="X1839" s="1">
        <v>0</v>
      </c>
      <c r="Y1839" s="1">
        <v>0</v>
      </c>
      <c r="AB1839" s="275">
        <v>44651</v>
      </c>
      <c r="AC1839" s="1">
        <v>1</v>
      </c>
      <c r="AD1839" s="1" t="s">
        <v>2623</v>
      </c>
      <c r="AE1839" s="1">
        <v>1</v>
      </c>
      <c r="AF1839" s="1">
        <v>30</v>
      </c>
      <c r="AG1839" s="1">
        <v>0</v>
      </c>
      <c r="AN1839" s="1">
        <v>1</v>
      </c>
      <c r="AO1839" s="1">
        <v>1</v>
      </c>
      <c r="AR1839" s="276">
        <v>15578.36</v>
      </c>
      <c r="AS1839" s="1" t="s">
        <v>2657</v>
      </c>
      <c r="AT1839" s="1">
        <v>0</v>
      </c>
      <c r="AU1839" s="1">
        <v>0</v>
      </c>
      <c r="AX1839" s="1">
        <v>5</v>
      </c>
      <c r="BC1839" s="1">
        <v>1</v>
      </c>
      <c r="BD1839" s="1">
        <v>7</v>
      </c>
      <c r="BE1839" s="1">
        <v>2</v>
      </c>
      <c r="BF1839" s="296">
        <v>122183.06465813606</v>
      </c>
    </row>
    <row r="1840" spans="1:58" x14ac:dyDescent="0.3">
      <c r="A1840" s="273">
        <f t="shared" si="77"/>
        <v>0</v>
      </c>
      <c r="B1840" s="1" t="s">
        <v>2621</v>
      </c>
      <c r="C1840" s="274">
        <v>42970746</v>
      </c>
      <c r="D1840" s="1">
        <v>141105</v>
      </c>
      <c r="E1840" s="1">
        <v>2</v>
      </c>
      <c r="F1840" s="1" t="s">
        <v>2752</v>
      </c>
      <c r="G1840" s="275">
        <v>42641</v>
      </c>
      <c r="H1840" s="275">
        <v>44804</v>
      </c>
      <c r="I1840" s="1">
        <v>0</v>
      </c>
      <c r="J1840" s="1">
        <v>1</v>
      </c>
      <c r="K1840" s="1">
        <v>38</v>
      </c>
      <c r="L1840" s="1">
        <v>30</v>
      </c>
      <c r="M1840" s="1">
        <v>2</v>
      </c>
      <c r="N1840" s="1">
        <v>11.52</v>
      </c>
      <c r="O1840" s="1">
        <v>12.14</v>
      </c>
      <c r="P1840" s="1">
        <v>125135156</v>
      </c>
      <c r="Q1840" s="1">
        <v>1297985</v>
      </c>
      <c r="R1840" s="1">
        <v>6121613</v>
      </c>
      <c r="S1840" s="1">
        <v>0</v>
      </c>
      <c r="T1840" s="1">
        <v>0</v>
      </c>
      <c r="U1840" s="1">
        <v>157000000</v>
      </c>
      <c r="V1840" s="1">
        <v>43585</v>
      </c>
      <c r="W1840" s="1">
        <v>0</v>
      </c>
      <c r="X1840" s="1">
        <v>0</v>
      </c>
      <c r="Y1840" s="1">
        <v>0</v>
      </c>
      <c r="AB1840" s="275">
        <v>44651</v>
      </c>
      <c r="AC1840" s="1">
        <v>2</v>
      </c>
      <c r="AD1840" s="1" t="s">
        <v>2623</v>
      </c>
      <c r="AE1840" s="1">
        <v>1</v>
      </c>
      <c r="AF1840" s="1">
        <v>30</v>
      </c>
      <c r="AG1840" s="1">
        <v>0</v>
      </c>
      <c r="AN1840" s="1">
        <v>1</v>
      </c>
      <c r="AO1840" s="1">
        <v>1</v>
      </c>
      <c r="AP1840" s="1">
        <v>44012</v>
      </c>
      <c r="AQ1840" s="1" t="s">
        <v>2629</v>
      </c>
      <c r="AR1840" s="276">
        <v>2941678</v>
      </c>
      <c r="AS1840" s="1" t="s">
        <v>2624</v>
      </c>
      <c r="AT1840" s="1">
        <v>1</v>
      </c>
      <c r="AU1840" s="1">
        <v>0</v>
      </c>
      <c r="AV1840" s="1" t="s">
        <v>2625</v>
      </c>
      <c r="AW1840" s="1" t="s">
        <v>2626</v>
      </c>
      <c r="AX1840" s="1">
        <v>5</v>
      </c>
      <c r="BC1840" s="1">
        <v>1</v>
      </c>
      <c r="BD1840" s="1">
        <v>7</v>
      </c>
      <c r="BE1840" s="1">
        <v>2</v>
      </c>
      <c r="BF1840" s="296">
        <v>21982821</v>
      </c>
    </row>
    <row r="1841" spans="1:58" x14ac:dyDescent="0.3">
      <c r="A1841" s="273">
        <f t="shared" si="77"/>
        <v>32956342</v>
      </c>
      <c r="B1841" s="1" t="s">
        <v>2621</v>
      </c>
      <c r="C1841" s="274">
        <v>42972262</v>
      </c>
      <c r="D1841" s="1">
        <v>141105</v>
      </c>
      <c r="E1841" s="1">
        <v>4</v>
      </c>
      <c r="F1841" s="1" t="s">
        <v>2753</v>
      </c>
      <c r="G1841" s="275">
        <v>43510</v>
      </c>
      <c r="H1841" s="275">
        <v>46630</v>
      </c>
      <c r="I1841" s="1">
        <v>0</v>
      </c>
      <c r="J1841" s="1">
        <v>1</v>
      </c>
      <c r="K1841" s="1">
        <v>37</v>
      </c>
      <c r="L1841" s="1">
        <v>30</v>
      </c>
      <c r="M1841" s="1">
        <v>2</v>
      </c>
      <c r="N1841" s="1">
        <v>9.84</v>
      </c>
      <c r="O1841" s="1">
        <v>10.29</v>
      </c>
      <c r="P1841" s="1">
        <v>83989772</v>
      </c>
      <c r="Q1841" s="1">
        <v>855940</v>
      </c>
      <c r="R1841" s="1">
        <v>59381071</v>
      </c>
      <c r="S1841" s="1">
        <v>0</v>
      </c>
      <c r="T1841" s="1">
        <v>0</v>
      </c>
      <c r="U1841" s="1">
        <v>120000000</v>
      </c>
      <c r="V1841" s="1">
        <v>43585</v>
      </c>
      <c r="W1841" s="1">
        <v>0</v>
      </c>
      <c r="X1841" s="1">
        <v>0</v>
      </c>
      <c r="Y1841" s="1">
        <v>0</v>
      </c>
      <c r="Z1841" s="1" t="s">
        <v>2754</v>
      </c>
      <c r="AA1841" s="1" t="s">
        <v>2755</v>
      </c>
      <c r="AB1841" s="275">
        <v>44651</v>
      </c>
      <c r="AC1841" s="1">
        <v>2</v>
      </c>
      <c r="AD1841" s="1" t="s">
        <v>2623</v>
      </c>
      <c r="AE1841" s="1">
        <v>1</v>
      </c>
      <c r="AF1841" s="1">
        <v>30</v>
      </c>
      <c r="AG1841" s="1">
        <v>0</v>
      </c>
      <c r="AN1841" s="1">
        <v>1</v>
      </c>
      <c r="AO1841" s="1">
        <v>1</v>
      </c>
      <c r="AR1841" s="276">
        <v>2956808</v>
      </c>
      <c r="AS1841" s="1" t="s">
        <v>2624</v>
      </c>
      <c r="AT1841" s="1">
        <v>0</v>
      </c>
      <c r="AU1841" s="1">
        <v>0</v>
      </c>
      <c r="AV1841" s="1" t="s">
        <v>2625</v>
      </c>
      <c r="AW1841" s="1" t="s">
        <v>2626</v>
      </c>
      <c r="AX1841" s="1">
        <v>5</v>
      </c>
      <c r="BC1841" s="1">
        <v>1</v>
      </c>
      <c r="BD1841" s="1">
        <v>7</v>
      </c>
      <c r="BE1841" s="1">
        <v>2</v>
      </c>
      <c r="BF1841" s="296">
        <v>23467921</v>
      </c>
    </row>
    <row r="1842" spans="1:58" x14ac:dyDescent="0.3">
      <c r="A1842" s="273">
        <f t="shared" si="77"/>
        <v>0</v>
      </c>
      <c r="B1842" s="1" t="s">
        <v>2621</v>
      </c>
      <c r="C1842" s="274">
        <v>42980709</v>
      </c>
      <c r="D1842" s="1">
        <v>144205</v>
      </c>
      <c r="E1842" s="1">
        <v>4</v>
      </c>
      <c r="F1842" s="1" t="s">
        <v>2663</v>
      </c>
      <c r="G1842" s="275">
        <v>43745</v>
      </c>
      <c r="H1842" s="275">
        <v>44865</v>
      </c>
      <c r="I1842" s="1">
        <v>0</v>
      </c>
      <c r="J1842" s="1">
        <v>1</v>
      </c>
      <c r="K1842" s="1">
        <v>34</v>
      </c>
      <c r="L1842" s="1">
        <v>30</v>
      </c>
      <c r="M1842" s="1">
        <v>2</v>
      </c>
      <c r="N1842" s="1">
        <v>8.76</v>
      </c>
      <c r="O1842" s="1">
        <v>9.1199999999999992</v>
      </c>
      <c r="P1842" s="1">
        <v>13097615</v>
      </c>
      <c r="Q1842" s="1">
        <v>331084</v>
      </c>
      <c r="R1842" s="1">
        <v>2737533</v>
      </c>
      <c r="S1842" s="1">
        <v>0</v>
      </c>
      <c r="T1842" s="1">
        <v>0</v>
      </c>
      <c r="U1842" s="1">
        <v>0</v>
      </c>
      <c r="W1842" s="1">
        <v>0</v>
      </c>
      <c r="X1842" s="1">
        <v>0</v>
      </c>
      <c r="Y1842" s="1">
        <v>0</v>
      </c>
      <c r="Z1842" s="1" t="s">
        <v>2689</v>
      </c>
      <c r="AA1842" s="1" t="s">
        <v>2704</v>
      </c>
      <c r="AB1842" s="275">
        <v>44651</v>
      </c>
      <c r="AC1842" s="1">
        <v>1</v>
      </c>
      <c r="AD1842" s="1" t="s">
        <v>2623</v>
      </c>
      <c r="AE1842" s="1">
        <v>1</v>
      </c>
      <c r="AF1842" s="1">
        <v>30</v>
      </c>
      <c r="AG1842" s="1">
        <v>0</v>
      </c>
      <c r="AN1842" s="1">
        <v>1</v>
      </c>
      <c r="AO1842" s="1">
        <v>1</v>
      </c>
      <c r="AR1842" s="276">
        <v>906145.04</v>
      </c>
      <c r="AS1842" s="1" t="s">
        <v>2632</v>
      </c>
      <c r="AT1842" s="1">
        <v>0</v>
      </c>
      <c r="AU1842" s="1">
        <v>0</v>
      </c>
      <c r="AX1842" s="1">
        <v>5</v>
      </c>
      <c r="BC1842" s="1">
        <v>1</v>
      </c>
      <c r="BD1842" s="1">
        <v>7</v>
      </c>
      <c r="BE1842" s="1">
        <v>2</v>
      </c>
      <c r="BF1842" s="296">
        <v>6718315.0546060801</v>
      </c>
    </row>
    <row r="1843" spans="1:58" x14ac:dyDescent="0.3">
      <c r="A1843" s="273">
        <f t="shared" si="77"/>
        <v>0</v>
      </c>
      <c r="B1843" s="1" t="s">
        <v>2621</v>
      </c>
      <c r="C1843" s="274">
        <v>42980709</v>
      </c>
      <c r="D1843" s="1">
        <v>144205</v>
      </c>
      <c r="E1843" s="1">
        <v>4</v>
      </c>
      <c r="F1843" s="1" t="s">
        <v>3341</v>
      </c>
      <c r="G1843" s="275">
        <v>43859</v>
      </c>
      <c r="H1843" s="275">
        <v>44957</v>
      </c>
      <c r="I1843" s="1">
        <v>0</v>
      </c>
      <c r="J1843" s="1">
        <v>1</v>
      </c>
      <c r="K1843" s="1">
        <v>26</v>
      </c>
      <c r="L1843" s="1">
        <v>30</v>
      </c>
      <c r="M1843" s="1">
        <v>2</v>
      </c>
      <c r="N1843" s="1">
        <v>11.04</v>
      </c>
      <c r="O1843" s="1">
        <v>11.61</v>
      </c>
      <c r="P1843" s="1">
        <v>4389049</v>
      </c>
      <c r="Q1843" s="1">
        <v>158675</v>
      </c>
      <c r="R1843" s="1">
        <v>1367596</v>
      </c>
      <c r="S1843" s="1">
        <v>0</v>
      </c>
      <c r="T1843" s="1">
        <v>0</v>
      </c>
      <c r="U1843" s="1">
        <v>0</v>
      </c>
      <c r="W1843" s="1">
        <v>0</v>
      </c>
      <c r="X1843" s="1">
        <v>0</v>
      </c>
      <c r="Y1843" s="1">
        <v>0</v>
      </c>
      <c r="AB1843" s="275">
        <v>44651</v>
      </c>
      <c r="AC1843" s="1">
        <v>1</v>
      </c>
      <c r="AD1843" s="1" t="s">
        <v>2623</v>
      </c>
      <c r="AE1843" s="1">
        <v>1</v>
      </c>
      <c r="AF1843" s="1">
        <v>30</v>
      </c>
      <c r="AG1843" s="1">
        <v>0</v>
      </c>
      <c r="AN1843" s="1">
        <v>1</v>
      </c>
      <c r="AO1843" s="1">
        <v>1</v>
      </c>
      <c r="AR1843" s="276">
        <v>452596.96</v>
      </c>
      <c r="AS1843" s="1" t="s">
        <v>2657</v>
      </c>
      <c r="AT1843" s="1">
        <v>0</v>
      </c>
      <c r="AU1843" s="1">
        <v>0</v>
      </c>
      <c r="AX1843" s="1">
        <v>5</v>
      </c>
      <c r="BC1843" s="1">
        <v>1</v>
      </c>
      <c r="BD1843" s="1">
        <v>7</v>
      </c>
      <c r="BE1843" s="1">
        <v>2</v>
      </c>
      <c r="BF1843" s="296">
        <v>3356284.9453939204</v>
      </c>
    </row>
    <row r="1844" spans="1:58" x14ac:dyDescent="0.3">
      <c r="A1844" s="273">
        <f t="shared" si="77"/>
        <v>26445406.289158385</v>
      </c>
      <c r="B1844" s="1" t="s">
        <v>2621</v>
      </c>
      <c r="C1844" s="274">
        <v>42982646</v>
      </c>
      <c r="D1844" s="1">
        <v>144105</v>
      </c>
      <c r="E1844" s="1">
        <v>4</v>
      </c>
      <c r="F1844" s="1" t="s">
        <v>4464</v>
      </c>
      <c r="G1844" s="275">
        <v>44286</v>
      </c>
      <c r="H1844" s="275">
        <v>46477</v>
      </c>
      <c r="I1844" s="1">
        <v>1</v>
      </c>
      <c r="J1844" s="1">
        <v>1</v>
      </c>
      <c r="K1844" s="1">
        <v>13</v>
      </c>
      <c r="L1844" s="1">
        <v>30</v>
      </c>
      <c r="M1844" s="1">
        <v>2</v>
      </c>
      <c r="N1844" s="1">
        <v>9.2200000000000006</v>
      </c>
      <c r="O1844" s="1">
        <v>9.6199999999999992</v>
      </c>
      <c r="P1844" s="1">
        <v>60052668</v>
      </c>
      <c r="Q1844" s="1">
        <v>850132</v>
      </c>
      <c r="R1844" s="1">
        <v>52285570</v>
      </c>
      <c r="S1844" s="1">
        <v>0</v>
      </c>
      <c r="T1844" s="1">
        <v>0</v>
      </c>
      <c r="U1844" s="1">
        <v>0</v>
      </c>
      <c r="V1844" s="275"/>
      <c r="W1844" s="1">
        <v>0</v>
      </c>
      <c r="X1844" s="1">
        <v>0</v>
      </c>
      <c r="Y1844" s="1">
        <v>0</v>
      </c>
      <c r="Z1844" s="1" t="s">
        <v>3734</v>
      </c>
      <c r="AA1844" s="1" t="s">
        <v>2807</v>
      </c>
      <c r="AB1844" s="275">
        <v>44651</v>
      </c>
      <c r="AC1844" s="1">
        <v>1</v>
      </c>
      <c r="AD1844" s="1" t="s">
        <v>2623</v>
      </c>
      <c r="AE1844" s="1">
        <v>1</v>
      </c>
      <c r="AF1844" s="1">
        <v>30</v>
      </c>
      <c r="AG1844" s="1">
        <v>504</v>
      </c>
      <c r="AN1844" s="1">
        <v>1</v>
      </c>
      <c r="AO1844" s="1">
        <v>1</v>
      </c>
      <c r="AR1844" s="276">
        <v>2868752.33</v>
      </c>
      <c r="AS1844" s="1" t="s">
        <v>2632</v>
      </c>
      <c r="AT1844" s="1">
        <v>0</v>
      </c>
      <c r="AU1844" s="1">
        <v>0</v>
      </c>
      <c r="AV1844" s="1" t="s">
        <v>2625</v>
      </c>
      <c r="AW1844" s="1" t="s">
        <v>2626</v>
      </c>
      <c r="AX1844" s="1">
        <v>5</v>
      </c>
      <c r="BC1844" s="1">
        <v>1</v>
      </c>
      <c r="BD1844" s="1">
        <v>7</v>
      </c>
      <c r="BE1844" s="1">
        <v>2</v>
      </c>
      <c r="BF1844" s="296">
        <v>22971411.380841617</v>
      </c>
    </row>
    <row r="1845" spans="1:58" x14ac:dyDescent="0.3">
      <c r="A1845" s="273">
        <f t="shared" si="77"/>
        <v>982846.82051102689</v>
      </c>
      <c r="B1845" s="1" t="s">
        <v>2621</v>
      </c>
      <c r="C1845" s="274">
        <v>42982646</v>
      </c>
      <c r="D1845" s="1">
        <v>144205</v>
      </c>
      <c r="E1845" s="1">
        <v>4</v>
      </c>
      <c r="F1845" s="1" t="s">
        <v>3243</v>
      </c>
      <c r="G1845" s="275">
        <v>43922</v>
      </c>
      <c r="H1845" s="275">
        <v>44926</v>
      </c>
      <c r="I1845" s="1">
        <v>0</v>
      </c>
      <c r="J1845" s="1">
        <v>1</v>
      </c>
      <c r="K1845" s="1">
        <v>22</v>
      </c>
      <c r="L1845" s="1">
        <v>30</v>
      </c>
      <c r="M1845" s="1">
        <v>2</v>
      </c>
      <c r="N1845" s="1">
        <v>7.2</v>
      </c>
      <c r="O1845" s="1">
        <v>7.44</v>
      </c>
      <c r="P1845" s="1">
        <v>5000000</v>
      </c>
      <c r="Q1845" s="1">
        <v>224320</v>
      </c>
      <c r="R1845" s="1">
        <v>1943365</v>
      </c>
      <c r="S1845" s="1">
        <v>0</v>
      </c>
      <c r="T1845" s="1">
        <v>0</v>
      </c>
      <c r="U1845" s="1">
        <v>0</v>
      </c>
      <c r="W1845" s="1">
        <v>0</v>
      </c>
      <c r="X1845" s="1">
        <v>0</v>
      </c>
      <c r="Y1845" s="1">
        <v>0</v>
      </c>
      <c r="AB1845" s="275">
        <v>44651</v>
      </c>
      <c r="AC1845" s="1">
        <v>1</v>
      </c>
      <c r="AD1845" s="1" t="s">
        <v>2623</v>
      </c>
      <c r="AE1845" s="1">
        <v>1</v>
      </c>
      <c r="AF1845" s="1">
        <v>30</v>
      </c>
      <c r="AG1845" s="1">
        <v>0</v>
      </c>
      <c r="AN1845" s="1">
        <v>1</v>
      </c>
      <c r="AO1845" s="1">
        <v>1</v>
      </c>
      <c r="AR1845" s="276">
        <v>106710.2</v>
      </c>
      <c r="AS1845" s="1" t="s">
        <v>2657</v>
      </c>
      <c r="AT1845" s="1">
        <v>0</v>
      </c>
      <c r="AU1845" s="1">
        <v>0</v>
      </c>
      <c r="AX1845" s="1">
        <v>5</v>
      </c>
      <c r="BC1845" s="1">
        <v>1</v>
      </c>
      <c r="BD1845" s="1">
        <v>7</v>
      </c>
      <c r="BE1845" s="1">
        <v>2</v>
      </c>
      <c r="BF1845" s="296">
        <v>853807.97948897316</v>
      </c>
    </row>
    <row r="1846" spans="1:58" x14ac:dyDescent="0.3">
      <c r="A1846" s="273">
        <f t="shared" si="77"/>
        <v>1272738.4503305894</v>
      </c>
      <c r="B1846" s="1" t="s">
        <v>2621</v>
      </c>
      <c r="C1846" s="274">
        <v>42982646</v>
      </c>
      <c r="D1846" s="1">
        <v>144205</v>
      </c>
      <c r="E1846" s="1">
        <v>4</v>
      </c>
      <c r="F1846" s="1" t="s">
        <v>3819</v>
      </c>
      <c r="G1846" s="275">
        <v>44074</v>
      </c>
      <c r="H1846" s="275">
        <v>45169</v>
      </c>
      <c r="I1846" s="1">
        <v>0</v>
      </c>
      <c r="J1846" s="1">
        <v>1</v>
      </c>
      <c r="K1846" s="1">
        <v>19</v>
      </c>
      <c r="L1846" s="1">
        <v>30</v>
      </c>
      <c r="M1846" s="1">
        <v>2</v>
      </c>
      <c r="N1846" s="1">
        <v>7.2</v>
      </c>
      <c r="O1846" s="1">
        <v>7.44</v>
      </c>
      <c r="P1846" s="1">
        <v>5026334</v>
      </c>
      <c r="Q1846" s="1">
        <v>156589</v>
      </c>
      <c r="R1846" s="1">
        <v>2516103</v>
      </c>
      <c r="S1846" s="1">
        <v>0</v>
      </c>
      <c r="T1846" s="1">
        <v>0</v>
      </c>
      <c r="U1846" s="1">
        <v>0</v>
      </c>
      <c r="W1846" s="1">
        <v>0</v>
      </c>
      <c r="X1846" s="1">
        <v>0</v>
      </c>
      <c r="Y1846" s="1">
        <v>0</v>
      </c>
      <c r="AB1846" s="275">
        <v>44651</v>
      </c>
      <c r="AC1846" s="1">
        <v>1</v>
      </c>
      <c r="AD1846" s="1" t="s">
        <v>2623</v>
      </c>
      <c r="AE1846" s="1">
        <v>1</v>
      </c>
      <c r="AF1846" s="1">
        <v>30</v>
      </c>
      <c r="AG1846" s="1">
        <v>0</v>
      </c>
      <c r="AN1846" s="1">
        <v>1</v>
      </c>
      <c r="AO1846" s="1">
        <v>1</v>
      </c>
      <c r="AR1846" s="276">
        <v>137926.91</v>
      </c>
      <c r="AS1846" s="1" t="s">
        <v>2632</v>
      </c>
      <c r="AT1846" s="1">
        <v>0</v>
      </c>
      <c r="AU1846" s="1">
        <v>0</v>
      </c>
      <c r="AX1846" s="1">
        <v>5</v>
      </c>
      <c r="BC1846" s="1">
        <v>1</v>
      </c>
      <c r="BD1846" s="1">
        <v>7</v>
      </c>
      <c r="BE1846" s="1">
        <v>2</v>
      </c>
      <c r="BF1846" s="296">
        <v>1105437.6396694104</v>
      </c>
    </row>
    <row r="1847" spans="1:58" x14ac:dyDescent="0.3">
      <c r="A1847" s="273">
        <f t="shared" si="77"/>
        <v>3561129.6546692094</v>
      </c>
      <c r="B1847" s="1" t="s">
        <v>2621</v>
      </c>
      <c r="C1847" s="274">
        <v>42984088</v>
      </c>
      <c r="D1847" s="1">
        <v>144105</v>
      </c>
      <c r="E1847" s="1">
        <v>4</v>
      </c>
      <c r="F1847" s="1" t="s">
        <v>3042</v>
      </c>
      <c r="G1847" s="275">
        <v>44000</v>
      </c>
      <c r="H1847" s="275">
        <v>45504</v>
      </c>
      <c r="I1847" s="1">
        <v>0</v>
      </c>
      <c r="J1847" s="1">
        <v>1</v>
      </c>
      <c r="K1847" s="1">
        <v>20</v>
      </c>
      <c r="L1847" s="1">
        <v>30</v>
      </c>
      <c r="M1847" s="1">
        <v>2</v>
      </c>
      <c r="N1847" s="1">
        <v>5.99</v>
      </c>
      <c r="O1847" s="1">
        <v>6.16</v>
      </c>
      <c r="P1847" s="1">
        <v>15140569</v>
      </c>
      <c r="Q1847" s="1">
        <v>358382</v>
      </c>
      <c r="R1847" s="1">
        <v>9298080</v>
      </c>
      <c r="S1847" s="1">
        <v>0</v>
      </c>
      <c r="T1847" s="1">
        <v>0</v>
      </c>
      <c r="U1847" s="1">
        <v>0</v>
      </c>
      <c r="W1847" s="1">
        <v>0</v>
      </c>
      <c r="X1847" s="1">
        <v>0</v>
      </c>
      <c r="Y1847" s="1">
        <v>0</v>
      </c>
      <c r="AB1847" s="275">
        <v>44651</v>
      </c>
      <c r="AC1847" s="1">
        <v>1</v>
      </c>
      <c r="AD1847" s="1" t="s">
        <v>2623</v>
      </c>
      <c r="AE1847" s="1">
        <v>1</v>
      </c>
      <c r="AF1847" s="1">
        <v>30</v>
      </c>
      <c r="AG1847" s="1">
        <v>0</v>
      </c>
      <c r="AN1847" s="1">
        <v>1</v>
      </c>
      <c r="AO1847" s="1">
        <v>1</v>
      </c>
      <c r="AR1847" s="276">
        <v>605159.38</v>
      </c>
      <c r="AS1847" s="1" t="s">
        <v>2632</v>
      </c>
      <c r="AT1847" s="1">
        <v>0</v>
      </c>
      <c r="AU1847" s="1">
        <v>0</v>
      </c>
      <c r="AV1847" s="1" t="s">
        <v>2625</v>
      </c>
      <c r="AW1847" s="1" t="s">
        <v>2626</v>
      </c>
      <c r="AX1847" s="1">
        <v>5</v>
      </c>
      <c r="BC1847" s="1">
        <v>1</v>
      </c>
      <c r="BD1847" s="1">
        <v>7</v>
      </c>
      <c r="BE1847" s="1">
        <v>2</v>
      </c>
      <c r="BF1847" s="296">
        <v>5131790.9653307898</v>
      </c>
    </row>
    <row r="1848" spans="1:58" x14ac:dyDescent="0.3">
      <c r="A1848" s="273">
        <f t="shared" si="77"/>
        <v>11851506.34533079</v>
      </c>
      <c r="B1848" s="1" t="s">
        <v>2621</v>
      </c>
      <c r="C1848" s="274">
        <v>42984088</v>
      </c>
      <c r="D1848" s="1">
        <v>144105</v>
      </c>
      <c r="E1848" s="1">
        <v>4</v>
      </c>
      <c r="F1848" s="1" t="s">
        <v>5311</v>
      </c>
      <c r="G1848" s="275">
        <v>44504</v>
      </c>
      <c r="H1848" s="275">
        <v>45626</v>
      </c>
      <c r="I1848" s="1">
        <v>0</v>
      </c>
      <c r="J1848" s="1">
        <v>1</v>
      </c>
      <c r="K1848" s="1">
        <v>5</v>
      </c>
      <c r="L1848" s="1">
        <v>30</v>
      </c>
      <c r="M1848" s="1">
        <v>2</v>
      </c>
      <c r="N1848" s="1">
        <v>9</v>
      </c>
      <c r="O1848" s="1">
        <v>9.3800000000000008</v>
      </c>
      <c r="P1848" s="1">
        <v>35253778</v>
      </c>
      <c r="Q1848" s="1">
        <v>704287</v>
      </c>
      <c r="R1848" s="1">
        <v>30942986</v>
      </c>
      <c r="S1848" s="1">
        <v>0</v>
      </c>
      <c r="T1848" s="1">
        <v>0</v>
      </c>
      <c r="U1848" s="1">
        <v>0</v>
      </c>
      <c r="W1848" s="1">
        <v>0</v>
      </c>
      <c r="X1848" s="1">
        <v>0</v>
      </c>
      <c r="Y1848" s="1">
        <v>0</v>
      </c>
      <c r="Z1848" s="1" t="s">
        <v>3732</v>
      </c>
      <c r="AA1848" s="1" t="s">
        <v>3609</v>
      </c>
      <c r="AB1848" s="275">
        <v>44651</v>
      </c>
      <c r="AC1848" s="1">
        <v>1</v>
      </c>
      <c r="AD1848" s="1" t="s">
        <v>2623</v>
      </c>
      <c r="AE1848" s="1">
        <v>1</v>
      </c>
      <c r="AF1848" s="1">
        <v>30</v>
      </c>
      <c r="AG1848" s="1">
        <v>0</v>
      </c>
      <c r="AN1848" s="1">
        <v>1</v>
      </c>
      <c r="AO1848" s="1">
        <v>1</v>
      </c>
      <c r="AR1848" s="276">
        <v>2013444.62</v>
      </c>
      <c r="AS1848" s="1" t="s">
        <v>2624</v>
      </c>
      <c r="AT1848" s="1">
        <v>0</v>
      </c>
      <c r="AU1848" s="1">
        <v>0</v>
      </c>
      <c r="AV1848" s="1" t="s">
        <v>2625</v>
      </c>
      <c r="AW1848" s="1" t="s">
        <v>2626</v>
      </c>
      <c r="AX1848" s="1">
        <v>5</v>
      </c>
      <c r="BC1848" s="1">
        <v>1</v>
      </c>
      <c r="BD1848" s="1">
        <v>7</v>
      </c>
      <c r="BE1848" s="1">
        <v>2</v>
      </c>
      <c r="BF1848" s="296">
        <v>17078035.034669209</v>
      </c>
    </row>
    <row r="1849" spans="1:58" x14ac:dyDescent="0.3">
      <c r="A1849" s="273">
        <f t="shared" si="77"/>
        <v>0</v>
      </c>
      <c r="B1849" s="1" t="s">
        <v>2621</v>
      </c>
      <c r="C1849" s="274">
        <v>42984746</v>
      </c>
      <c r="D1849" s="1">
        <v>144105</v>
      </c>
      <c r="E1849" s="1">
        <v>4</v>
      </c>
      <c r="F1849" s="1" t="s">
        <v>5426</v>
      </c>
      <c r="G1849" s="275">
        <v>44476</v>
      </c>
      <c r="H1849" s="275">
        <v>45230</v>
      </c>
      <c r="I1849" s="1">
        <v>0</v>
      </c>
      <c r="J1849" s="1">
        <v>1</v>
      </c>
      <c r="K1849" s="1">
        <v>5</v>
      </c>
      <c r="L1849" s="1">
        <v>30</v>
      </c>
      <c r="M1849" s="1">
        <v>2</v>
      </c>
      <c r="N1849" s="1">
        <v>5.99</v>
      </c>
      <c r="O1849" s="1">
        <v>6.16</v>
      </c>
      <c r="P1849" s="1">
        <v>15075056</v>
      </c>
      <c r="Q1849" s="1">
        <v>670878</v>
      </c>
      <c r="R1849" s="1">
        <v>12091192</v>
      </c>
      <c r="S1849" s="1">
        <v>0</v>
      </c>
      <c r="T1849" s="1">
        <v>0</v>
      </c>
      <c r="U1849" s="1">
        <v>0</v>
      </c>
      <c r="W1849" s="1">
        <v>0</v>
      </c>
      <c r="X1849" s="1">
        <v>0</v>
      </c>
      <c r="Y1849" s="1">
        <v>0</v>
      </c>
      <c r="AB1849" s="275">
        <v>44651</v>
      </c>
      <c r="AC1849" s="1">
        <v>1</v>
      </c>
      <c r="AD1849" s="1" t="s">
        <v>2623</v>
      </c>
      <c r="AE1849" s="1">
        <v>1</v>
      </c>
      <c r="AF1849" s="1">
        <v>30</v>
      </c>
      <c r="AG1849" s="1">
        <v>0</v>
      </c>
      <c r="AN1849" s="1">
        <v>1</v>
      </c>
      <c r="AO1849" s="1">
        <v>1</v>
      </c>
      <c r="AR1849" s="276">
        <v>3292125</v>
      </c>
      <c r="AS1849" s="1" t="s">
        <v>2632</v>
      </c>
      <c r="AT1849" s="1">
        <v>0</v>
      </c>
      <c r="AU1849" s="1">
        <v>0</v>
      </c>
      <c r="AV1849" s="1" t="s">
        <v>2625</v>
      </c>
      <c r="AW1849" s="1" t="s">
        <v>2626</v>
      </c>
      <c r="AX1849" s="1">
        <v>5</v>
      </c>
      <c r="BC1849" s="1">
        <v>1</v>
      </c>
      <c r="BD1849" s="1">
        <v>7</v>
      </c>
      <c r="BE1849" s="1">
        <v>2</v>
      </c>
      <c r="BF1849" s="296">
        <v>26138314</v>
      </c>
    </row>
    <row r="1850" spans="1:58" x14ac:dyDescent="0.3">
      <c r="A1850" s="273">
        <f t="shared" si="77"/>
        <v>23966731</v>
      </c>
      <c r="B1850" s="1" t="s">
        <v>2621</v>
      </c>
      <c r="C1850" s="274">
        <v>42989644</v>
      </c>
      <c r="D1850" s="1">
        <v>141105</v>
      </c>
      <c r="E1850" s="1">
        <v>4</v>
      </c>
      <c r="F1850" s="1" t="s">
        <v>5689</v>
      </c>
      <c r="G1850" s="275">
        <v>44608</v>
      </c>
      <c r="H1850" s="275">
        <v>45716</v>
      </c>
      <c r="I1850" s="1">
        <v>0</v>
      </c>
      <c r="J1850" s="1">
        <v>1</v>
      </c>
      <c r="K1850" s="1">
        <v>1</v>
      </c>
      <c r="L1850" s="1">
        <v>30</v>
      </c>
      <c r="M1850" s="1">
        <v>2</v>
      </c>
      <c r="N1850" s="1">
        <v>9.92</v>
      </c>
      <c r="O1850" s="1">
        <v>10.38</v>
      </c>
      <c r="P1850" s="1">
        <v>33153234</v>
      </c>
      <c r="Q1850" s="1">
        <v>742890</v>
      </c>
      <c r="R1850" s="1">
        <v>32695793</v>
      </c>
      <c r="S1850" s="1">
        <v>0</v>
      </c>
      <c r="T1850" s="1">
        <v>0</v>
      </c>
      <c r="U1850" s="1">
        <v>55170000</v>
      </c>
      <c r="V1850" s="1">
        <v>44607</v>
      </c>
      <c r="W1850" s="1">
        <v>0</v>
      </c>
      <c r="X1850" s="1">
        <v>0</v>
      </c>
      <c r="Y1850" s="1">
        <v>0</v>
      </c>
      <c r="Z1850" s="1" t="s">
        <v>3591</v>
      </c>
      <c r="AA1850" s="1" t="s">
        <v>2807</v>
      </c>
      <c r="AB1850" s="275">
        <v>44651</v>
      </c>
      <c r="AC1850" s="1">
        <v>3</v>
      </c>
      <c r="AD1850" s="1" t="s">
        <v>2623</v>
      </c>
      <c r="AE1850" s="1">
        <v>1</v>
      </c>
      <c r="AF1850" s="1">
        <v>30</v>
      </c>
      <c r="AG1850" s="1">
        <v>0</v>
      </c>
      <c r="AN1850" s="1">
        <v>1</v>
      </c>
      <c r="AO1850" s="1">
        <v>1</v>
      </c>
      <c r="AR1850" s="276">
        <v>1353633</v>
      </c>
      <c r="AS1850" s="1" t="s">
        <v>2624</v>
      </c>
      <c r="AT1850" s="1">
        <v>0</v>
      </c>
      <c r="AU1850" s="1">
        <v>0</v>
      </c>
      <c r="AV1850" s="1" t="s">
        <v>2625</v>
      </c>
      <c r="AW1850" s="1" t="s">
        <v>2626</v>
      </c>
      <c r="AX1850" s="1">
        <v>5</v>
      </c>
      <c r="BC1850" s="1">
        <v>1</v>
      </c>
      <c r="BD1850" s="1">
        <v>7</v>
      </c>
      <c r="BE1850" s="1">
        <v>2</v>
      </c>
      <c r="BF1850" s="296">
        <v>7375429</v>
      </c>
    </row>
    <row r="1851" spans="1:58" x14ac:dyDescent="0.3">
      <c r="A1851" s="273">
        <f t="shared" si="77"/>
        <v>35739697.538010895</v>
      </c>
      <c r="B1851" s="1" t="s">
        <v>2621</v>
      </c>
      <c r="C1851" s="274">
        <v>42992624</v>
      </c>
      <c r="D1851" s="1">
        <v>141105</v>
      </c>
      <c r="E1851" s="1">
        <v>2</v>
      </c>
      <c r="F1851" s="1" t="s">
        <v>3083</v>
      </c>
      <c r="G1851" s="275">
        <v>43690</v>
      </c>
      <c r="H1851" s="275">
        <v>46691</v>
      </c>
      <c r="I1851" s="1">
        <v>0</v>
      </c>
      <c r="J1851" s="1">
        <v>1</v>
      </c>
      <c r="K1851" s="1">
        <v>30</v>
      </c>
      <c r="L1851" s="1">
        <v>30</v>
      </c>
      <c r="M1851" s="1">
        <v>2</v>
      </c>
      <c r="N1851" s="1">
        <v>10.199999999999999</v>
      </c>
      <c r="O1851" s="1">
        <v>10.69</v>
      </c>
      <c r="P1851" s="1">
        <v>62266639</v>
      </c>
      <c r="Q1851" s="1">
        <v>624518</v>
      </c>
      <c r="R1851" s="1">
        <v>46453333</v>
      </c>
      <c r="S1851" s="1">
        <v>0</v>
      </c>
      <c r="T1851" s="1">
        <v>0</v>
      </c>
      <c r="U1851" s="1">
        <v>91166233.319999993</v>
      </c>
      <c r="V1851" s="1">
        <v>43687</v>
      </c>
      <c r="W1851" s="1">
        <v>0</v>
      </c>
      <c r="X1851" s="1">
        <v>0</v>
      </c>
      <c r="Y1851" s="1">
        <v>0</v>
      </c>
      <c r="Z1851" s="1" t="s">
        <v>3084</v>
      </c>
      <c r="AA1851" s="1" t="s">
        <v>2755</v>
      </c>
      <c r="AB1851" s="275">
        <v>44651</v>
      </c>
      <c r="AC1851" s="1">
        <v>2</v>
      </c>
      <c r="AD1851" s="1" t="s">
        <v>2623</v>
      </c>
      <c r="AE1851" s="1">
        <v>1</v>
      </c>
      <c r="AF1851" s="1">
        <v>30</v>
      </c>
      <c r="AG1851" s="1">
        <v>0</v>
      </c>
      <c r="AN1851" s="1">
        <v>1</v>
      </c>
      <c r="AO1851" s="1">
        <v>1</v>
      </c>
      <c r="AP1851" s="1">
        <v>44075</v>
      </c>
      <c r="AQ1851" s="1" t="s">
        <v>2629</v>
      </c>
      <c r="AR1851" s="276">
        <v>1249238.6100000001</v>
      </c>
      <c r="AS1851" s="1" t="s">
        <v>2632</v>
      </c>
      <c r="AT1851" s="1">
        <v>1</v>
      </c>
      <c r="AU1851" s="1">
        <v>0</v>
      </c>
      <c r="AV1851" s="1" t="s">
        <v>2625</v>
      </c>
      <c r="AW1851" s="1" t="s">
        <v>2626</v>
      </c>
      <c r="AX1851" s="1">
        <v>5</v>
      </c>
      <c r="BC1851" s="1">
        <v>1</v>
      </c>
      <c r="BD1851" s="1">
        <v>7</v>
      </c>
      <c r="BE1851" s="1">
        <v>2</v>
      </c>
      <c r="BF1851" s="296">
        <v>9464396.8519891053</v>
      </c>
    </row>
    <row r="1852" spans="1:58" x14ac:dyDescent="0.3">
      <c r="A1852" s="273">
        <f t="shared" si="77"/>
        <v>42666027.524946198</v>
      </c>
      <c r="B1852" s="1" t="s">
        <v>2621</v>
      </c>
      <c r="C1852" s="274">
        <v>42992624</v>
      </c>
      <c r="D1852" s="1">
        <v>141105</v>
      </c>
      <c r="E1852" s="1">
        <v>3</v>
      </c>
      <c r="F1852" s="1" t="s">
        <v>4209</v>
      </c>
      <c r="G1852" s="275">
        <v>44008</v>
      </c>
      <c r="H1852" s="275">
        <v>46234</v>
      </c>
      <c r="I1852" s="1">
        <v>0</v>
      </c>
      <c r="J1852" s="1">
        <v>1</v>
      </c>
      <c r="K1852" s="1">
        <v>23</v>
      </c>
      <c r="L1852" s="1">
        <v>30</v>
      </c>
      <c r="M1852" s="1">
        <v>2</v>
      </c>
      <c r="N1852" s="1">
        <v>9</v>
      </c>
      <c r="O1852" s="1">
        <v>9.3800000000000008</v>
      </c>
      <c r="P1852" s="1">
        <v>71362197</v>
      </c>
      <c r="Q1852" s="1">
        <v>1146840</v>
      </c>
      <c r="R1852" s="1">
        <v>55455743</v>
      </c>
      <c r="S1852" s="1">
        <v>0</v>
      </c>
      <c r="T1852" s="1">
        <v>0</v>
      </c>
      <c r="U1852" s="1">
        <v>108833766.68000001</v>
      </c>
      <c r="V1852" s="1">
        <v>43687</v>
      </c>
      <c r="W1852" s="1">
        <v>0</v>
      </c>
      <c r="X1852" s="1">
        <v>0</v>
      </c>
      <c r="Y1852" s="1">
        <v>0</v>
      </c>
      <c r="Z1852" s="1" t="s">
        <v>2635</v>
      </c>
      <c r="AA1852" s="1" t="s">
        <v>3609</v>
      </c>
      <c r="AB1852" s="275">
        <v>44651</v>
      </c>
      <c r="AC1852" s="1">
        <v>2</v>
      </c>
      <c r="AD1852" s="1" t="s">
        <v>2623</v>
      </c>
      <c r="AE1852" s="1">
        <v>1</v>
      </c>
      <c r="AF1852" s="1">
        <v>30</v>
      </c>
      <c r="AG1852" s="1">
        <v>0</v>
      </c>
      <c r="AN1852" s="1">
        <v>1</v>
      </c>
      <c r="AO1852" s="1">
        <v>1</v>
      </c>
      <c r="AP1852" s="1">
        <v>44008</v>
      </c>
      <c r="AQ1852" s="1" t="s">
        <v>2629</v>
      </c>
      <c r="AR1852" s="276">
        <v>1491168.62</v>
      </c>
      <c r="AS1852" s="1" t="s">
        <v>2677</v>
      </c>
      <c r="AT1852" s="1">
        <v>0</v>
      </c>
      <c r="AU1852" s="1">
        <v>0</v>
      </c>
      <c r="AV1852" s="1" t="s">
        <v>2625</v>
      </c>
      <c r="AW1852" s="1" t="s">
        <v>2626</v>
      </c>
      <c r="AX1852" s="1">
        <v>5</v>
      </c>
      <c r="BC1852" s="1">
        <v>1</v>
      </c>
      <c r="BD1852" s="1">
        <v>7</v>
      </c>
      <c r="BE1852" s="1">
        <v>2</v>
      </c>
      <c r="BF1852" s="296">
        <v>11298546.855053801</v>
      </c>
    </row>
    <row r="1853" spans="1:58" x14ac:dyDescent="0.3">
      <c r="A1853" s="273">
        <f t="shared" si="77"/>
        <v>3996418.8520920724</v>
      </c>
      <c r="B1853" s="1" t="s">
        <v>2621</v>
      </c>
      <c r="C1853" s="274">
        <v>42992624</v>
      </c>
      <c r="D1853" s="1">
        <v>144205</v>
      </c>
      <c r="E1853" s="1">
        <v>4</v>
      </c>
      <c r="F1853" s="1" t="s">
        <v>5197</v>
      </c>
      <c r="G1853" s="275">
        <v>44505</v>
      </c>
      <c r="H1853" s="275">
        <v>45260</v>
      </c>
      <c r="I1853" s="1">
        <v>0</v>
      </c>
      <c r="J1853" s="1">
        <v>1</v>
      </c>
      <c r="K1853" s="1">
        <v>4</v>
      </c>
      <c r="L1853" s="1">
        <v>30</v>
      </c>
      <c r="M1853" s="1">
        <v>2</v>
      </c>
      <c r="N1853" s="1">
        <v>15.3</v>
      </c>
      <c r="O1853" s="1">
        <v>16.41</v>
      </c>
      <c r="P1853" s="1">
        <v>6081357</v>
      </c>
      <c r="Q1853" s="1">
        <v>296900</v>
      </c>
      <c r="R1853" s="1">
        <v>5194289</v>
      </c>
      <c r="S1853" s="1">
        <v>0</v>
      </c>
      <c r="T1853" s="1">
        <v>0</v>
      </c>
      <c r="U1853" s="1">
        <v>0</v>
      </c>
      <c r="W1853" s="1">
        <v>0</v>
      </c>
      <c r="X1853" s="1">
        <v>0</v>
      </c>
      <c r="Y1853" s="1">
        <v>0</v>
      </c>
      <c r="AB1853" s="275">
        <v>44644</v>
      </c>
      <c r="AC1853" s="1">
        <v>1</v>
      </c>
      <c r="AD1853" s="1" t="s">
        <v>2623</v>
      </c>
      <c r="AE1853" s="1">
        <v>1</v>
      </c>
      <c r="AF1853" s="1">
        <v>30</v>
      </c>
      <c r="AG1853" s="1">
        <v>0</v>
      </c>
      <c r="AN1853" s="1">
        <v>1</v>
      </c>
      <c r="AO1853" s="1">
        <v>1</v>
      </c>
      <c r="AR1853" s="276">
        <v>139586.29</v>
      </c>
      <c r="AS1853" s="1" t="s">
        <v>2632</v>
      </c>
      <c r="AT1853" s="1">
        <v>0</v>
      </c>
      <c r="AU1853" s="1">
        <v>0</v>
      </c>
      <c r="AX1853" s="1">
        <v>5</v>
      </c>
      <c r="BC1853" s="1">
        <v>1</v>
      </c>
      <c r="BD1853" s="1">
        <v>7</v>
      </c>
      <c r="BE1853" s="1">
        <v>2</v>
      </c>
      <c r="BF1853" s="296">
        <v>1058283.8579079276</v>
      </c>
    </row>
    <row r="1854" spans="1:58" x14ac:dyDescent="0.3">
      <c r="A1854" s="273">
        <f t="shared" si="77"/>
        <v>81591.317173265779</v>
      </c>
      <c r="B1854" s="1" t="s">
        <v>2621</v>
      </c>
      <c r="C1854" s="274">
        <v>42992624</v>
      </c>
      <c r="D1854" s="1">
        <v>144205</v>
      </c>
      <c r="E1854" s="1">
        <v>4</v>
      </c>
      <c r="F1854" s="1" t="s">
        <v>6070</v>
      </c>
      <c r="G1854" s="275">
        <v>44606</v>
      </c>
      <c r="H1854" s="275">
        <v>45351</v>
      </c>
      <c r="I1854" s="1">
        <v>0</v>
      </c>
      <c r="J1854" s="1">
        <v>1</v>
      </c>
      <c r="K1854" s="1">
        <v>1</v>
      </c>
      <c r="L1854" s="1">
        <v>30</v>
      </c>
      <c r="M1854" s="1">
        <v>2</v>
      </c>
      <c r="N1854" s="1">
        <v>17.690000000000001</v>
      </c>
      <c r="O1854" s="1">
        <v>19.2</v>
      </c>
      <c r="P1854" s="1">
        <v>110000</v>
      </c>
      <c r="Q1854" s="1">
        <v>5497</v>
      </c>
      <c r="R1854" s="1">
        <v>106151</v>
      </c>
      <c r="S1854" s="1">
        <v>0</v>
      </c>
      <c r="T1854" s="1">
        <v>0</v>
      </c>
      <c r="U1854" s="1">
        <v>0</v>
      </c>
      <c r="W1854" s="1">
        <v>0</v>
      </c>
      <c r="X1854" s="1">
        <v>0</v>
      </c>
      <c r="Y1854" s="1">
        <v>0</v>
      </c>
      <c r="AB1854" s="275">
        <v>44644</v>
      </c>
      <c r="AC1854" s="1">
        <v>1</v>
      </c>
      <c r="AD1854" s="1" t="s">
        <v>2623</v>
      </c>
      <c r="AE1854" s="1">
        <v>1</v>
      </c>
      <c r="AF1854" s="1">
        <v>30</v>
      </c>
      <c r="AG1854" s="1">
        <v>0</v>
      </c>
      <c r="AN1854" s="1">
        <v>1</v>
      </c>
      <c r="AO1854" s="1">
        <v>1</v>
      </c>
      <c r="AR1854" s="276">
        <v>2932.49</v>
      </c>
      <c r="AS1854" s="1" t="s">
        <v>2657</v>
      </c>
      <c r="AT1854" s="1">
        <v>0</v>
      </c>
      <c r="AU1854" s="1">
        <v>0</v>
      </c>
      <c r="AX1854" s="1">
        <v>5</v>
      </c>
      <c r="BC1854" s="1">
        <v>1</v>
      </c>
      <c r="BD1854" s="1">
        <v>7</v>
      </c>
      <c r="BE1854" s="1">
        <v>2</v>
      </c>
      <c r="BF1854" s="296">
        <v>21627.192826734212</v>
      </c>
    </row>
    <row r="1855" spans="1:58" x14ac:dyDescent="0.3">
      <c r="A1855" s="273">
        <f t="shared" si="77"/>
        <v>85433.272214772762</v>
      </c>
      <c r="B1855" s="1" t="s">
        <v>2621</v>
      </c>
      <c r="C1855" s="274">
        <v>42992624</v>
      </c>
      <c r="D1855" s="1">
        <v>144205</v>
      </c>
      <c r="E1855" s="1">
        <v>4</v>
      </c>
      <c r="F1855" s="1" t="s">
        <v>6162</v>
      </c>
      <c r="G1855" s="275">
        <v>44617</v>
      </c>
      <c r="H1855" s="275">
        <v>45351</v>
      </c>
      <c r="I1855" s="1">
        <v>0</v>
      </c>
      <c r="J1855" s="1">
        <v>1</v>
      </c>
      <c r="K1855" s="1">
        <v>1</v>
      </c>
      <c r="L1855" s="1">
        <v>30</v>
      </c>
      <c r="M1855" s="1">
        <v>2</v>
      </c>
      <c r="N1855" s="1">
        <v>17.7</v>
      </c>
      <c r="O1855" s="1">
        <v>19.21</v>
      </c>
      <c r="P1855" s="1">
        <v>115000</v>
      </c>
      <c r="Q1855" s="1">
        <v>5747</v>
      </c>
      <c r="R1855" s="1">
        <v>110976</v>
      </c>
      <c r="S1855" s="1">
        <v>0</v>
      </c>
      <c r="T1855" s="1">
        <v>0</v>
      </c>
      <c r="U1855" s="1">
        <v>0</v>
      </c>
      <c r="W1855" s="1">
        <v>0</v>
      </c>
      <c r="X1855" s="1">
        <v>0</v>
      </c>
      <c r="Y1855" s="1">
        <v>0</v>
      </c>
      <c r="AB1855" s="275">
        <v>44644</v>
      </c>
      <c r="AC1855" s="1">
        <v>1</v>
      </c>
      <c r="AD1855" s="1" t="s">
        <v>2623</v>
      </c>
      <c r="AE1855" s="1">
        <v>1</v>
      </c>
      <c r="AF1855" s="1">
        <v>30</v>
      </c>
      <c r="AG1855" s="1">
        <v>0</v>
      </c>
      <c r="AN1855" s="1">
        <v>1</v>
      </c>
      <c r="AO1855" s="1">
        <v>1</v>
      </c>
      <c r="AR1855" s="276">
        <v>2932.49</v>
      </c>
      <c r="AS1855" s="1" t="s">
        <v>2657</v>
      </c>
      <c r="AT1855" s="1">
        <v>0</v>
      </c>
      <c r="AU1855" s="1">
        <v>0</v>
      </c>
      <c r="AX1855" s="1">
        <v>5</v>
      </c>
      <c r="BC1855" s="1">
        <v>1</v>
      </c>
      <c r="BD1855" s="1">
        <v>7</v>
      </c>
      <c r="BE1855" s="1">
        <v>2</v>
      </c>
      <c r="BF1855" s="296">
        <v>22610.237785227233</v>
      </c>
    </row>
    <row r="1856" spans="1:58" x14ac:dyDescent="0.3">
      <c r="A1856" s="273">
        <f t="shared" si="77"/>
        <v>923254.79467531096</v>
      </c>
      <c r="B1856" s="1" t="s">
        <v>2621</v>
      </c>
      <c r="C1856" s="274">
        <v>42992624</v>
      </c>
      <c r="D1856" s="1">
        <v>144205</v>
      </c>
      <c r="E1856" s="1">
        <v>4</v>
      </c>
      <c r="F1856" s="1" t="s">
        <v>6280</v>
      </c>
      <c r="G1856" s="275">
        <v>44638</v>
      </c>
      <c r="H1856" s="275">
        <v>45382</v>
      </c>
      <c r="I1856" s="1">
        <v>0</v>
      </c>
      <c r="J1856" s="1">
        <v>1</v>
      </c>
      <c r="K1856" s="1">
        <v>0</v>
      </c>
      <c r="L1856" s="1">
        <v>30</v>
      </c>
      <c r="M1856" s="1">
        <v>2</v>
      </c>
      <c r="N1856" s="1">
        <v>17.690000000000001</v>
      </c>
      <c r="O1856" s="1">
        <v>19.2</v>
      </c>
      <c r="P1856" s="1">
        <v>1200000</v>
      </c>
      <c r="Q1856" s="1">
        <v>59969</v>
      </c>
      <c r="R1856" s="1">
        <v>1200000</v>
      </c>
      <c r="S1856" s="1">
        <v>7080</v>
      </c>
      <c r="T1856" s="1">
        <v>0</v>
      </c>
      <c r="U1856" s="1">
        <v>0</v>
      </c>
      <c r="W1856" s="1">
        <v>0</v>
      </c>
      <c r="X1856" s="1">
        <v>0</v>
      </c>
      <c r="Y1856" s="1">
        <v>0</v>
      </c>
      <c r="AB1856" s="275">
        <v>44638</v>
      </c>
      <c r="AC1856" s="1">
        <v>1</v>
      </c>
      <c r="AD1856" s="1" t="s">
        <v>2623</v>
      </c>
      <c r="AE1856" s="1">
        <v>1</v>
      </c>
      <c r="AF1856" s="1">
        <v>30</v>
      </c>
      <c r="AG1856" s="1">
        <v>0</v>
      </c>
      <c r="AN1856" s="1">
        <v>1</v>
      </c>
      <c r="AO1856" s="1">
        <v>1</v>
      </c>
      <c r="AR1856" s="276">
        <v>32257.34</v>
      </c>
      <c r="AS1856" s="1" t="s">
        <v>2657</v>
      </c>
      <c r="AT1856" s="1">
        <v>0</v>
      </c>
      <c r="AU1856" s="1">
        <v>0</v>
      </c>
      <c r="AX1856" s="1">
        <v>5</v>
      </c>
      <c r="BC1856" s="1">
        <v>1</v>
      </c>
      <c r="BD1856" s="1">
        <v>7</v>
      </c>
      <c r="BE1856" s="1">
        <v>2</v>
      </c>
      <c r="BF1856" s="296">
        <v>244487.86532468893</v>
      </c>
    </row>
    <row r="1857" spans="1:58" x14ac:dyDescent="0.3">
      <c r="A1857" s="273">
        <f t="shared" si="77"/>
        <v>58463.028529436364</v>
      </c>
      <c r="B1857" s="1" t="s">
        <v>2621</v>
      </c>
      <c r="C1857" s="274">
        <v>42992624</v>
      </c>
      <c r="D1857" s="1">
        <v>144205</v>
      </c>
      <c r="E1857" s="1">
        <v>4</v>
      </c>
      <c r="F1857" s="1" t="s">
        <v>6347</v>
      </c>
      <c r="G1857" s="275">
        <v>44632</v>
      </c>
      <c r="H1857" s="275">
        <v>45382</v>
      </c>
      <c r="I1857" s="1">
        <v>0</v>
      </c>
      <c r="J1857" s="1">
        <v>1</v>
      </c>
      <c r="K1857" s="1">
        <v>0</v>
      </c>
      <c r="L1857" s="1">
        <v>30</v>
      </c>
      <c r="M1857" s="1">
        <v>2</v>
      </c>
      <c r="N1857" s="1">
        <v>17.7</v>
      </c>
      <c r="O1857" s="1">
        <v>19.21</v>
      </c>
      <c r="P1857" s="1">
        <v>76000</v>
      </c>
      <c r="Q1857" s="1">
        <v>3798</v>
      </c>
      <c r="R1857" s="1">
        <v>76000</v>
      </c>
      <c r="S1857" s="1">
        <v>673</v>
      </c>
      <c r="T1857" s="1">
        <v>0</v>
      </c>
      <c r="U1857" s="1">
        <v>0</v>
      </c>
      <c r="W1857" s="1">
        <v>0</v>
      </c>
      <c r="X1857" s="1">
        <v>0</v>
      </c>
      <c r="Y1857" s="1">
        <v>0</v>
      </c>
      <c r="AB1857" s="275">
        <v>44632</v>
      </c>
      <c r="AC1857" s="1">
        <v>1</v>
      </c>
      <c r="AD1857" s="1" t="s">
        <v>2623</v>
      </c>
      <c r="AE1857" s="1">
        <v>1</v>
      </c>
      <c r="AF1857" s="1">
        <v>30</v>
      </c>
      <c r="AG1857" s="1">
        <v>0</v>
      </c>
      <c r="AN1857" s="1">
        <v>1</v>
      </c>
      <c r="AO1857" s="1">
        <v>1</v>
      </c>
      <c r="AR1857" s="276">
        <v>2052.7399999999998</v>
      </c>
      <c r="AS1857" s="1" t="s">
        <v>2657</v>
      </c>
      <c r="AT1857" s="1">
        <v>0</v>
      </c>
      <c r="AU1857" s="1">
        <v>0</v>
      </c>
      <c r="AX1857" s="1">
        <v>5</v>
      </c>
      <c r="BC1857" s="1">
        <v>1</v>
      </c>
      <c r="BD1857" s="1">
        <v>7</v>
      </c>
      <c r="BE1857" s="1">
        <v>2</v>
      </c>
      <c r="BF1857" s="296">
        <v>15484.231470563633</v>
      </c>
    </row>
    <row r="1858" spans="1:58" x14ac:dyDescent="0.3">
      <c r="A1858" s="273">
        <f t="shared" ref="A1858:A1921" si="78">IF(+R1858-AR1858-BF1858&gt;0,R1858-AR1858-BF1858,0)</f>
        <v>124754.66020361288</v>
      </c>
      <c r="B1858" s="1" t="s">
        <v>2621</v>
      </c>
      <c r="C1858" s="274">
        <v>42992624</v>
      </c>
      <c r="D1858" s="1">
        <v>144205</v>
      </c>
      <c r="E1858" s="1">
        <v>4</v>
      </c>
      <c r="F1858" s="1" t="s">
        <v>6350</v>
      </c>
      <c r="G1858" s="275">
        <v>44632</v>
      </c>
      <c r="H1858" s="275">
        <v>45382</v>
      </c>
      <c r="I1858" s="1">
        <v>0</v>
      </c>
      <c r="J1858" s="1">
        <v>1</v>
      </c>
      <c r="K1858" s="1">
        <v>0</v>
      </c>
      <c r="L1858" s="1">
        <v>30</v>
      </c>
      <c r="M1858" s="1">
        <v>2</v>
      </c>
      <c r="N1858" s="1">
        <v>17.690000000000001</v>
      </c>
      <c r="O1858" s="1">
        <v>19.2</v>
      </c>
      <c r="P1858" s="1">
        <v>162200</v>
      </c>
      <c r="Q1858" s="1">
        <v>8106</v>
      </c>
      <c r="R1858" s="1">
        <v>162200</v>
      </c>
      <c r="S1858" s="1">
        <v>1435</v>
      </c>
      <c r="T1858" s="1">
        <v>0</v>
      </c>
      <c r="U1858" s="1">
        <v>0</v>
      </c>
      <c r="W1858" s="1">
        <v>0</v>
      </c>
      <c r="X1858" s="1">
        <v>0</v>
      </c>
      <c r="Y1858" s="1">
        <v>0</v>
      </c>
      <c r="AB1858" s="275">
        <v>44632</v>
      </c>
      <c r="AC1858" s="1">
        <v>1</v>
      </c>
      <c r="AD1858" s="1" t="s">
        <v>2623</v>
      </c>
      <c r="AE1858" s="1">
        <v>1</v>
      </c>
      <c r="AF1858" s="1">
        <v>30</v>
      </c>
      <c r="AG1858" s="1">
        <v>0</v>
      </c>
      <c r="AN1858" s="1">
        <v>1</v>
      </c>
      <c r="AO1858" s="1">
        <v>1</v>
      </c>
      <c r="AR1858" s="276">
        <v>4398.7299999999996</v>
      </c>
      <c r="AS1858" s="1" t="s">
        <v>2657</v>
      </c>
      <c r="AT1858" s="1">
        <v>0</v>
      </c>
      <c r="AU1858" s="1">
        <v>0</v>
      </c>
      <c r="AX1858" s="1">
        <v>5</v>
      </c>
      <c r="BC1858" s="1">
        <v>1</v>
      </c>
      <c r="BD1858" s="1">
        <v>7</v>
      </c>
      <c r="BE1858" s="1">
        <v>2</v>
      </c>
      <c r="BF1858" s="296">
        <v>33046.609796387122</v>
      </c>
    </row>
    <row r="1859" spans="1:58" x14ac:dyDescent="0.3">
      <c r="A1859" s="273">
        <f t="shared" si="78"/>
        <v>222769.99215443587</v>
      </c>
      <c r="B1859" s="1" t="s">
        <v>2621</v>
      </c>
      <c r="C1859" s="274">
        <v>42992624</v>
      </c>
      <c r="D1859" s="1">
        <v>144205</v>
      </c>
      <c r="E1859" s="1">
        <v>4</v>
      </c>
      <c r="F1859" s="1" t="s">
        <v>6354</v>
      </c>
      <c r="G1859" s="275">
        <v>44632</v>
      </c>
      <c r="H1859" s="275">
        <v>45382</v>
      </c>
      <c r="I1859" s="1">
        <v>0</v>
      </c>
      <c r="J1859" s="1">
        <v>1</v>
      </c>
      <c r="K1859" s="1">
        <v>0</v>
      </c>
      <c r="L1859" s="1">
        <v>30</v>
      </c>
      <c r="M1859" s="1">
        <v>2</v>
      </c>
      <c r="N1859" s="1">
        <v>17.7</v>
      </c>
      <c r="O1859" s="1">
        <v>19.2</v>
      </c>
      <c r="P1859" s="1">
        <v>289714</v>
      </c>
      <c r="Q1859" s="1">
        <v>14478</v>
      </c>
      <c r="R1859" s="1">
        <v>289714</v>
      </c>
      <c r="S1859" s="1">
        <v>2564</v>
      </c>
      <c r="T1859" s="1">
        <v>0</v>
      </c>
      <c r="U1859" s="1">
        <v>0</v>
      </c>
      <c r="W1859" s="1">
        <v>0</v>
      </c>
      <c r="X1859" s="1">
        <v>0</v>
      </c>
      <c r="Y1859" s="1">
        <v>0</v>
      </c>
      <c r="AB1859" s="275">
        <v>44632</v>
      </c>
      <c r="AC1859" s="1">
        <v>1</v>
      </c>
      <c r="AD1859" s="1" t="s">
        <v>2623</v>
      </c>
      <c r="AE1859" s="1">
        <v>1</v>
      </c>
      <c r="AF1859" s="1">
        <v>30</v>
      </c>
      <c r="AG1859" s="1">
        <v>0</v>
      </c>
      <c r="AN1859" s="1">
        <v>1</v>
      </c>
      <c r="AO1859" s="1">
        <v>1</v>
      </c>
      <c r="AR1859" s="276">
        <v>7917.71</v>
      </c>
      <c r="AS1859" s="1" t="s">
        <v>2657</v>
      </c>
      <c r="AT1859" s="1">
        <v>0</v>
      </c>
      <c r="AU1859" s="1">
        <v>0</v>
      </c>
      <c r="AX1859" s="1">
        <v>5</v>
      </c>
      <c r="BC1859" s="1">
        <v>1</v>
      </c>
      <c r="BD1859" s="1">
        <v>7</v>
      </c>
      <c r="BE1859" s="1">
        <v>2</v>
      </c>
      <c r="BF1859" s="296">
        <v>59026.297845564106</v>
      </c>
    </row>
    <row r="1860" spans="1:58" x14ac:dyDescent="0.3">
      <c r="A1860" s="273">
        <f t="shared" si="78"/>
        <v>929785.6491765345</v>
      </c>
      <c r="B1860" s="1" t="s">
        <v>2621</v>
      </c>
      <c r="C1860" s="274">
        <v>42996246</v>
      </c>
      <c r="D1860" s="1">
        <v>144105</v>
      </c>
      <c r="E1860" s="1">
        <v>4</v>
      </c>
      <c r="F1860" s="1" t="s">
        <v>3918</v>
      </c>
      <c r="G1860" s="275">
        <v>44062</v>
      </c>
      <c r="H1860" s="275">
        <v>44804</v>
      </c>
      <c r="I1860" s="1">
        <v>0</v>
      </c>
      <c r="J1860" s="1">
        <v>1</v>
      </c>
      <c r="K1860" s="1">
        <v>19</v>
      </c>
      <c r="L1860" s="1">
        <v>30</v>
      </c>
      <c r="M1860" s="1">
        <v>2</v>
      </c>
      <c r="N1860" s="1">
        <v>11.03</v>
      </c>
      <c r="O1860" s="1">
        <v>11.61</v>
      </c>
      <c r="P1860" s="1">
        <v>5285222</v>
      </c>
      <c r="Q1860" s="1">
        <v>247422</v>
      </c>
      <c r="R1860" s="1">
        <v>1202481</v>
      </c>
      <c r="S1860" s="1">
        <v>0</v>
      </c>
      <c r="T1860" s="1">
        <v>0</v>
      </c>
      <c r="U1860" s="1">
        <v>0</v>
      </c>
      <c r="W1860" s="1">
        <v>0</v>
      </c>
      <c r="X1860" s="1">
        <v>0</v>
      </c>
      <c r="Y1860" s="1">
        <v>0</v>
      </c>
      <c r="AB1860" s="275">
        <v>44651</v>
      </c>
      <c r="AC1860" s="1">
        <v>1</v>
      </c>
      <c r="AD1860" s="1" t="s">
        <v>2623</v>
      </c>
      <c r="AE1860" s="1">
        <v>1</v>
      </c>
      <c r="AF1860" s="1">
        <v>30</v>
      </c>
      <c r="AG1860" s="1">
        <v>0</v>
      </c>
      <c r="AN1860" s="1">
        <v>1</v>
      </c>
      <c r="AO1860" s="1">
        <v>1</v>
      </c>
      <c r="AR1860" s="276">
        <v>59040.59</v>
      </c>
      <c r="AS1860" s="1" t="s">
        <v>2632</v>
      </c>
      <c r="AT1860" s="1">
        <v>0</v>
      </c>
      <c r="AU1860" s="1">
        <v>0</v>
      </c>
      <c r="AV1860" s="1" t="s">
        <v>2625</v>
      </c>
      <c r="AW1860" s="1" t="s">
        <v>2626</v>
      </c>
      <c r="AX1860" s="1">
        <v>5</v>
      </c>
      <c r="BC1860" s="1">
        <v>1</v>
      </c>
      <c r="BD1860" s="1">
        <v>7</v>
      </c>
      <c r="BE1860" s="1">
        <v>2</v>
      </c>
      <c r="BF1860" s="296">
        <v>213654.76082346542</v>
      </c>
    </row>
    <row r="1861" spans="1:58" x14ac:dyDescent="0.3">
      <c r="A1861" s="273">
        <f t="shared" si="78"/>
        <v>3920965.574388409</v>
      </c>
      <c r="B1861" s="1" t="s">
        <v>2621</v>
      </c>
      <c r="C1861" s="274">
        <v>42996246</v>
      </c>
      <c r="D1861" s="1">
        <v>144105</v>
      </c>
      <c r="E1861" s="1">
        <v>4</v>
      </c>
      <c r="F1861" s="1" t="s">
        <v>5857</v>
      </c>
      <c r="G1861" s="275">
        <v>44629</v>
      </c>
      <c r="H1861" s="275">
        <v>45747</v>
      </c>
      <c r="I1861" s="1">
        <v>0</v>
      </c>
      <c r="J1861" s="1">
        <v>1</v>
      </c>
      <c r="K1861" s="1">
        <v>0</v>
      </c>
      <c r="L1861" s="1">
        <v>30</v>
      </c>
      <c r="M1861" s="1">
        <v>2</v>
      </c>
      <c r="N1861" s="1">
        <v>15.3</v>
      </c>
      <c r="O1861" s="1">
        <v>16.41</v>
      </c>
      <c r="P1861" s="1">
        <v>5071023</v>
      </c>
      <c r="Q1861" s="1">
        <v>177540</v>
      </c>
      <c r="R1861" s="1">
        <v>5071023</v>
      </c>
      <c r="S1861" s="1">
        <v>0</v>
      </c>
      <c r="T1861" s="1">
        <v>0</v>
      </c>
      <c r="U1861" s="1">
        <v>0</v>
      </c>
      <c r="W1861" s="1">
        <v>0</v>
      </c>
      <c r="X1861" s="1">
        <v>0</v>
      </c>
      <c r="Y1861" s="1">
        <v>0</v>
      </c>
      <c r="AB1861" s="275">
        <v>44629</v>
      </c>
      <c r="AC1861" s="1">
        <v>1</v>
      </c>
      <c r="AD1861" s="1" t="s">
        <v>2623</v>
      </c>
      <c r="AE1861" s="1">
        <v>1</v>
      </c>
      <c r="AF1861" s="1">
        <v>30</v>
      </c>
      <c r="AG1861" s="1">
        <v>0</v>
      </c>
      <c r="AN1861" s="1">
        <v>1</v>
      </c>
      <c r="AO1861" s="1">
        <v>1</v>
      </c>
      <c r="AR1861" s="276">
        <v>249046.76</v>
      </c>
      <c r="AS1861" s="1" t="s">
        <v>2632</v>
      </c>
      <c r="AT1861" s="1">
        <v>0</v>
      </c>
      <c r="AU1861" s="1">
        <v>0</v>
      </c>
      <c r="AV1861" s="1" t="s">
        <v>2625</v>
      </c>
      <c r="AW1861" s="1" t="s">
        <v>2626</v>
      </c>
      <c r="AX1861" s="1">
        <v>5</v>
      </c>
      <c r="BC1861" s="1">
        <v>1</v>
      </c>
      <c r="BD1861" s="1">
        <v>7</v>
      </c>
      <c r="BE1861" s="1">
        <v>2</v>
      </c>
      <c r="BF1861" s="296">
        <v>901010.66561159142</v>
      </c>
    </row>
    <row r="1862" spans="1:58" x14ac:dyDescent="0.3">
      <c r="A1862" s="273">
        <f t="shared" si="78"/>
        <v>994003.16018048371</v>
      </c>
      <c r="B1862" s="1" t="s">
        <v>2621</v>
      </c>
      <c r="C1862" s="274">
        <v>42996246</v>
      </c>
      <c r="D1862" s="1">
        <v>144205</v>
      </c>
      <c r="E1862" s="1">
        <v>4</v>
      </c>
      <c r="F1862" s="1" t="s">
        <v>4331</v>
      </c>
      <c r="G1862" s="275">
        <v>44441</v>
      </c>
      <c r="H1862" s="275">
        <v>44985</v>
      </c>
      <c r="I1862" s="1">
        <v>0</v>
      </c>
      <c r="J1862" s="1">
        <v>1</v>
      </c>
      <c r="K1862" s="1">
        <v>7</v>
      </c>
      <c r="L1862" s="1">
        <v>30</v>
      </c>
      <c r="M1862" s="1">
        <v>2</v>
      </c>
      <c r="N1862" s="1">
        <v>17.690000000000001</v>
      </c>
      <c r="O1862" s="1">
        <v>19.2</v>
      </c>
      <c r="P1862" s="1">
        <v>2000000</v>
      </c>
      <c r="Q1862" s="1">
        <v>127710</v>
      </c>
      <c r="R1862" s="1">
        <v>1285545</v>
      </c>
      <c r="S1862" s="1">
        <v>0</v>
      </c>
      <c r="T1862" s="1">
        <v>0</v>
      </c>
      <c r="U1862" s="1">
        <v>0</v>
      </c>
      <c r="V1862" s="275"/>
      <c r="W1862" s="1">
        <v>0</v>
      </c>
      <c r="X1862" s="1">
        <v>0</v>
      </c>
      <c r="Y1862" s="1">
        <v>0</v>
      </c>
      <c r="AB1862" s="275">
        <v>44651</v>
      </c>
      <c r="AC1862" s="1">
        <v>1</v>
      </c>
      <c r="AD1862" s="1" t="s">
        <v>2623</v>
      </c>
      <c r="AE1862" s="1">
        <v>1</v>
      </c>
      <c r="AF1862" s="1">
        <v>30</v>
      </c>
      <c r="AG1862" s="1">
        <v>0</v>
      </c>
      <c r="AN1862" s="1">
        <v>1</v>
      </c>
      <c r="AO1862" s="1">
        <v>1</v>
      </c>
      <c r="AR1862" s="276">
        <v>63128.41</v>
      </c>
      <c r="AS1862" s="1" t="s">
        <v>2657</v>
      </c>
      <c r="AT1862" s="1">
        <v>0</v>
      </c>
      <c r="AU1862" s="1">
        <v>0</v>
      </c>
      <c r="AX1862" s="1">
        <v>5</v>
      </c>
      <c r="BC1862" s="1">
        <v>1</v>
      </c>
      <c r="BD1862" s="1">
        <v>7</v>
      </c>
      <c r="BE1862" s="1">
        <v>2</v>
      </c>
      <c r="BF1862" s="296">
        <v>228413.42981951637</v>
      </c>
    </row>
    <row r="1863" spans="1:58" x14ac:dyDescent="0.3">
      <c r="A1863" s="273">
        <f t="shared" si="78"/>
        <v>153403.37966522691</v>
      </c>
      <c r="B1863" s="1" t="s">
        <v>2621</v>
      </c>
      <c r="C1863" s="274">
        <v>42996246</v>
      </c>
      <c r="D1863" s="1">
        <v>144205</v>
      </c>
      <c r="E1863" s="1">
        <v>4</v>
      </c>
      <c r="F1863" s="1" t="s">
        <v>5937</v>
      </c>
      <c r="G1863" s="275">
        <v>44579</v>
      </c>
      <c r="H1863" s="275">
        <v>45138</v>
      </c>
      <c r="I1863" s="1">
        <v>0</v>
      </c>
      <c r="J1863" s="1">
        <v>1</v>
      </c>
      <c r="K1863" s="1">
        <v>2</v>
      </c>
      <c r="L1863" s="1">
        <v>30</v>
      </c>
      <c r="M1863" s="1">
        <v>2</v>
      </c>
      <c r="N1863" s="1">
        <v>17.690000000000001</v>
      </c>
      <c r="O1863" s="1">
        <v>19.2</v>
      </c>
      <c r="P1863" s="1">
        <v>220000</v>
      </c>
      <c r="Q1863" s="1">
        <v>14048</v>
      </c>
      <c r="R1863" s="1">
        <v>198379</v>
      </c>
      <c r="S1863" s="1">
        <v>0</v>
      </c>
      <c r="T1863" s="1">
        <v>0</v>
      </c>
      <c r="U1863" s="1">
        <v>0</v>
      </c>
      <c r="W1863" s="1">
        <v>0</v>
      </c>
      <c r="X1863" s="1">
        <v>0</v>
      </c>
      <c r="Y1863" s="1">
        <v>0</v>
      </c>
      <c r="AB1863" s="275">
        <v>44651</v>
      </c>
      <c r="AC1863" s="1">
        <v>1</v>
      </c>
      <c r="AD1863" s="1" t="s">
        <v>2623</v>
      </c>
      <c r="AE1863" s="1">
        <v>1</v>
      </c>
      <c r="AF1863" s="1">
        <v>30</v>
      </c>
      <c r="AG1863" s="1">
        <v>0</v>
      </c>
      <c r="AN1863" s="1">
        <v>1</v>
      </c>
      <c r="AO1863" s="1">
        <v>1</v>
      </c>
      <c r="AR1863" s="276">
        <v>9727.98</v>
      </c>
      <c r="AS1863" s="1" t="s">
        <v>2657</v>
      </c>
      <c r="AT1863" s="1">
        <v>0</v>
      </c>
      <c r="AU1863" s="1">
        <v>0</v>
      </c>
      <c r="AX1863" s="1">
        <v>5</v>
      </c>
      <c r="BC1863" s="1">
        <v>1</v>
      </c>
      <c r="BD1863" s="1">
        <v>7</v>
      </c>
      <c r="BE1863" s="1">
        <v>2</v>
      </c>
      <c r="BF1863" s="296">
        <v>35247.640334773067</v>
      </c>
    </row>
    <row r="1864" spans="1:58" x14ac:dyDescent="0.3">
      <c r="A1864" s="273">
        <f t="shared" si="78"/>
        <v>113474.98858132867</v>
      </c>
      <c r="B1864" s="1" t="s">
        <v>2621</v>
      </c>
      <c r="C1864" s="274">
        <v>42996246</v>
      </c>
      <c r="D1864" s="1">
        <v>144205</v>
      </c>
      <c r="E1864" s="1">
        <v>4</v>
      </c>
      <c r="F1864" s="1" t="s">
        <v>5483</v>
      </c>
      <c r="G1864" s="275">
        <v>44505</v>
      </c>
      <c r="H1864" s="275">
        <v>45046</v>
      </c>
      <c r="I1864" s="1">
        <v>0</v>
      </c>
      <c r="J1864" s="1">
        <v>1</v>
      </c>
      <c r="K1864" s="1">
        <v>5</v>
      </c>
      <c r="L1864" s="1">
        <v>30</v>
      </c>
      <c r="M1864" s="1">
        <v>2</v>
      </c>
      <c r="N1864" s="1">
        <v>17.690000000000001</v>
      </c>
      <c r="O1864" s="1">
        <v>19.2</v>
      </c>
      <c r="P1864" s="1">
        <v>196000</v>
      </c>
      <c r="Q1864" s="1">
        <v>12516</v>
      </c>
      <c r="R1864" s="1">
        <v>146740</v>
      </c>
      <c r="S1864" s="1">
        <v>0</v>
      </c>
      <c r="T1864" s="1">
        <v>0</v>
      </c>
      <c r="U1864" s="1">
        <v>0</v>
      </c>
      <c r="W1864" s="1">
        <v>0</v>
      </c>
      <c r="X1864" s="1">
        <v>0</v>
      </c>
      <c r="Y1864" s="1">
        <v>0</v>
      </c>
      <c r="AB1864" s="275">
        <v>44651</v>
      </c>
      <c r="AC1864" s="1">
        <v>1</v>
      </c>
      <c r="AD1864" s="1" t="s">
        <v>2623</v>
      </c>
      <c r="AE1864" s="1">
        <v>1</v>
      </c>
      <c r="AF1864" s="1">
        <v>30</v>
      </c>
      <c r="AG1864" s="1">
        <v>0</v>
      </c>
      <c r="AN1864" s="1">
        <v>1</v>
      </c>
      <c r="AO1864" s="1">
        <v>1</v>
      </c>
      <c r="AR1864" s="276">
        <v>7192.5</v>
      </c>
      <c r="AS1864" s="1" t="s">
        <v>2657</v>
      </c>
      <c r="AT1864" s="1">
        <v>0</v>
      </c>
      <c r="AU1864" s="1">
        <v>0</v>
      </c>
      <c r="AX1864" s="1">
        <v>5</v>
      </c>
      <c r="BC1864" s="1">
        <v>1</v>
      </c>
      <c r="BD1864" s="1">
        <v>7</v>
      </c>
      <c r="BE1864" s="1">
        <v>2</v>
      </c>
      <c r="BF1864" s="296">
        <v>26072.511418671329</v>
      </c>
    </row>
    <row r="1865" spans="1:58" x14ac:dyDescent="0.3">
      <c r="A1865" s="273">
        <f t="shared" si="78"/>
        <v>2035521.9980080179</v>
      </c>
      <c r="B1865" s="1" t="s">
        <v>2621</v>
      </c>
      <c r="C1865" s="274">
        <v>42996246</v>
      </c>
      <c r="D1865" s="1">
        <v>144205</v>
      </c>
      <c r="E1865" s="1">
        <v>4</v>
      </c>
      <c r="F1865" s="1" t="s">
        <v>6138</v>
      </c>
      <c r="G1865" s="275">
        <v>44573</v>
      </c>
      <c r="H1865" s="275">
        <v>44742</v>
      </c>
      <c r="I1865" s="1">
        <v>0</v>
      </c>
      <c r="J1865" s="1">
        <v>1</v>
      </c>
      <c r="K1865" s="1">
        <v>0</v>
      </c>
      <c r="L1865" s="1">
        <v>150</v>
      </c>
      <c r="M1865" s="1">
        <v>2</v>
      </c>
      <c r="N1865" s="1">
        <v>19.5</v>
      </c>
      <c r="O1865" s="1">
        <v>20.62</v>
      </c>
      <c r="P1865" s="1">
        <v>2632522</v>
      </c>
      <c r="Q1865" s="1">
        <v>2850893</v>
      </c>
      <c r="R1865" s="1">
        <v>2632522</v>
      </c>
      <c r="S1865" s="1">
        <v>85578</v>
      </c>
      <c r="T1865" s="1">
        <v>0</v>
      </c>
      <c r="U1865" s="1">
        <v>0</v>
      </c>
      <c r="W1865" s="1">
        <v>0</v>
      </c>
      <c r="X1865" s="1">
        <v>0</v>
      </c>
      <c r="Y1865" s="1">
        <v>0</v>
      </c>
      <c r="AB1865" s="275">
        <v>44573</v>
      </c>
      <c r="AC1865" s="1">
        <v>1</v>
      </c>
      <c r="AD1865" s="1" t="s">
        <v>2623</v>
      </c>
      <c r="AE1865" s="1">
        <v>1</v>
      </c>
      <c r="AF1865" s="1">
        <v>150</v>
      </c>
      <c r="AG1865" s="1">
        <v>0</v>
      </c>
      <c r="AN1865" s="1">
        <v>1</v>
      </c>
      <c r="AO1865" s="1">
        <v>1</v>
      </c>
      <c r="AR1865" s="276">
        <v>129258.01</v>
      </c>
      <c r="AS1865" s="1" t="s">
        <v>2632</v>
      </c>
      <c r="AT1865" s="1">
        <v>0</v>
      </c>
      <c r="AU1865" s="1">
        <v>0</v>
      </c>
      <c r="AX1865" s="1">
        <v>5</v>
      </c>
      <c r="BC1865" s="1">
        <v>1</v>
      </c>
      <c r="BD1865" s="1">
        <v>7</v>
      </c>
      <c r="BE1865" s="1">
        <v>2</v>
      </c>
      <c r="BF1865" s="296">
        <v>467741.99199198227</v>
      </c>
    </row>
    <row r="1866" spans="1:58" x14ac:dyDescent="0.3">
      <c r="A1866" s="273">
        <f t="shared" si="78"/>
        <v>0</v>
      </c>
      <c r="B1866" s="1" t="s">
        <v>2621</v>
      </c>
      <c r="C1866" s="274">
        <v>42997464</v>
      </c>
      <c r="D1866" s="1">
        <v>144105</v>
      </c>
      <c r="E1866" s="1">
        <v>4</v>
      </c>
      <c r="F1866" s="1" t="s">
        <v>3822</v>
      </c>
      <c r="G1866" s="275">
        <v>44103</v>
      </c>
      <c r="H1866" s="275">
        <v>44834</v>
      </c>
      <c r="I1866" s="1">
        <v>0</v>
      </c>
      <c r="J1866" s="1">
        <v>1</v>
      </c>
      <c r="K1866" s="1">
        <v>18</v>
      </c>
      <c r="L1866" s="1">
        <v>30</v>
      </c>
      <c r="M1866" s="1">
        <v>2</v>
      </c>
      <c r="N1866" s="1">
        <v>5.99</v>
      </c>
      <c r="O1866" s="1">
        <v>6.16</v>
      </c>
      <c r="P1866" s="1">
        <v>26021871</v>
      </c>
      <c r="Q1866" s="1">
        <v>1158039</v>
      </c>
      <c r="R1866" s="1">
        <v>6820285</v>
      </c>
      <c r="S1866" s="1">
        <v>0</v>
      </c>
      <c r="T1866" s="1">
        <v>0</v>
      </c>
      <c r="U1866" s="1">
        <v>0</v>
      </c>
      <c r="W1866" s="1">
        <v>0</v>
      </c>
      <c r="X1866" s="1">
        <v>0</v>
      </c>
      <c r="Y1866" s="1">
        <v>0</v>
      </c>
      <c r="AB1866" s="275">
        <v>44651</v>
      </c>
      <c r="AC1866" s="1">
        <v>1</v>
      </c>
      <c r="AD1866" s="1" t="s">
        <v>2623</v>
      </c>
      <c r="AE1866" s="1">
        <v>1</v>
      </c>
      <c r="AF1866" s="1">
        <v>30</v>
      </c>
      <c r="AG1866" s="1">
        <v>0</v>
      </c>
      <c r="AN1866" s="1">
        <v>1</v>
      </c>
      <c r="AO1866" s="1">
        <v>1</v>
      </c>
      <c r="AR1866" s="276">
        <v>3262266</v>
      </c>
      <c r="AS1866" s="1" t="s">
        <v>2632</v>
      </c>
      <c r="AT1866" s="1">
        <v>0</v>
      </c>
      <c r="AU1866" s="1">
        <v>0</v>
      </c>
      <c r="AV1866" s="1" t="s">
        <v>2625</v>
      </c>
      <c r="AW1866" s="1" t="s">
        <v>2626</v>
      </c>
      <c r="AX1866" s="1">
        <v>5</v>
      </c>
      <c r="BC1866" s="1">
        <v>1</v>
      </c>
      <c r="BD1866" s="1">
        <v>7</v>
      </c>
      <c r="BE1866" s="1">
        <v>2</v>
      </c>
      <c r="BF1866" s="296">
        <v>24864930</v>
      </c>
    </row>
    <row r="1867" spans="1:58" x14ac:dyDescent="0.3">
      <c r="A1867" s="273">
        <f t="shared" si="78"/>
        <v>0</v>
      </c>
      <c r="B1867" s="1" t="s">
        <v>2621</v>
      </c>
      <c r="C1867" s="274">
        <v>42997906</v>
      </c>
      <c r="D1867" s="1">
        <v>144105</v>
      </c>
      <c r="E1867" s="1">
        <v>4</v>
      </c>
      <c r="F1867" s="1" t="s">
        <v>3073</v>
      </c>
      <c r="G1867" s="275">
        <v>43769</v>
      </c>
      <c r="H1867" s="275">
        <v>46477</v>
      </c>
      <c r="I1867" s="1">
        <v>0</v>
      </c>
      <c r="J1867" s="1">
        <v>1</v>
      </c>
      <c r="K1867" s="1">
        <v>29</v>
      </c>
      <c r="L1867" s="1">
        <v>30</v>
      </c>
      <c r="M1867" s="1">
        <v>2</v>
      </c>
      <c r="N1867" s="1">
        <v>8.67</v>
      </c>
      <c r="O1867" s="1">
        <v>9.02</v>
      </c>
      <c r="P1867" s="1">
        <v>48066249</v>
      </c>
      <c r="Q1867" s="1">
        <v>485570</v>
      </c>
      <c r="R1867" s="1">
        <v>27234174</v>
      </c>
      <c r="S1867" s="1">
        <v>0</v>
      </c>
      <c r="T1867" s="1">
        <v>0</v>
      </c>
      <c r="U1867" s="1">
        <v>0</v>
      </c>
      <c r="W1867" s="1">
        <v>0</v>
      </c>
      <c r="X1867" s="1">
        <v>0</v>
      </c>
      <c r="Y1867" s="1">
        <v>0</v>
      </c>
      <c r="AB1867" s="275">
        <v>44651</v>
      </c>
      <c r="AC1867" s="1">
        <v>1</v>
      </c>
      <c r="AD1867" s="1" t="s">
        <v>2623</v>
      </c>
      <c r="AE1867" s="1">
        <v>1</v>
      </c>
      <c r="AF1867" s="1">
        <v>30</v>
      </c>
      <c r="AG1867" s="1">
        <v>0</v>
      </c>
      <c r="AN1867" s="1">
        <v>1</v>
      </c>
      <c r="AO1867" s="1">
        <v>1</v>
      </c>
      <c r="AR1867" s="276">
        <v>2976962</v>
      </c>
      <c r="AS1867" s="1" t="s">
        <v>2632</v>
      </c>
      <c r="AT1867" s="1">
        <v>0</v>
      </c>
      <c r="AU1867" s="1">
        <v>0</v>
      </c>
      <c r="AV1867" s="1" t="s">
        <v>2625</v>
      </c>
      <c r="AW1867" s="1" t="s">
        <v>2626</v>
      </c>
      <c r="AX1867" s="1">
        <v>5</v>
      </c>
      <c r="BC1867" s="1">
        <v>1</v>
      </c>
      <c r="BD1867" s="1">
        <v>7</v>
      </c>
      <c r="BE1867" s="1">
        <v>2</v>
      </c>
      <c r="BF1867" s="296">
        <v>24577333</v>
      </c>
    </row>
    <row r="1868" spans="1:58" x14ac:dyDescent="0.3">
      <c r="A1868" s="273">
        <f t="shared" si="78"/>
        <v>0</v>
      </c>
      <c r="B1868" s="1" t="s">
        <v>2621</v>
      </c>
      <c r="C1868" s="274">
        <v>42998420</v>
      </c>
      <c r="D1868" s="1">
        <v>144105</v>
      </c>
      <c r="E1868" s="1">
        <v>3</v>
      </c>
      <c r="F1868" s="1" t="s">
        <v>2986</v>
      </c>
      <c r="G1868" s="275">
        <v>43775</v>
      </c>
      <c r="H1868" s="275">
        <v>45626</v>
      </c>
      <c r="I1868" s="1">
        <v>0</v>
      </c>
      <c r="J1868" s="1">
        <v>1</v>
      </c>
      <c r="K1868" s="1">
        <v>32</v>
      </c>
      <c r="L1868" s="1">
        <v>30</v>
      </c>
      <c r="M1868" s="1">
        <v>2</v>
      </c>
      <c r="N1868" s="1">
        <v>9.0299999999999994</v>
      </c>
      <c r="O1868" s="1">
        <v>9.42</v>
      </c>
      <c r="P1868" s="1">
        <v>21671478</v>
      </c>
      <c r="Q1868" s="1">
        <v>342905</v>
      </c>
      <c r="R1868" s="1">
        <v>12824805</v>
      </c>
      <c r="S1868" s="1">
        <v>0</v>
      </c>
      <c r="T1868" s="1">
        <v>0</v>
      </c>
      <c r="U1868" s="1">
        <v>0</v>
      </c>
      <c r="W1868" s="1">
        <v>0</v>
      </c>
      <c r="X1868" s="1">
        <v>0</v>
      </c>
      <c r="Y1868" s="1">
        <v>0</v>
      </c>
      <c r="Z1868" s="1" t="s">
        <v>5711</v>
      </c>
      <c r="AA1868" s="1" t="s">
        <v>3609</v>
      </c>
      <c r="AB1868" s="275">
        <v>44651</v>
      </c>
      <c r="AC1868" s="1">
        <v>1</v>
      </c>
      <c r="AD1868" s="1" t="s">
        <v>2623</v>
      </c>
      <c r="AE1868" s="1">
        <v>1</v>
      </c>
      <c r="AF1868" s="1">
        <v>30</v>
      </c>
      <c r="AG1868" s="1">
        <v>0</v>
      </c>
      <c r="AN1868" s="1">
        <v>1</v>
      </c>
      <c r="AO1868" s="1">
        <v>1</v>
      </c>
      <c r="AP1868" s="1">
        <v>43775</v>
      </c>
      <c r="AQ1868" s="1" t="s">
        <v>2629</v>
      </c>
      <c r="AR1868" s="276">
        <v>1684514.59</v>
      </c>
      <c r="AS1868" s="1" t="s">
        <v>2624</v>
      </c>
      <c r="AT1868" s="1">
        <v>0</v>
      </c>
      <c r="AU1868" s="1">
        <v>0</v>
      </c>
      <c r="AV1868" s="1" t="s">
        <v>2625</v>
      </c>
      <c r="AW1868" s="1" t="s">
        <v>2626</v>
      </c>
      <c r="AX1868" s="1">
        <v>5</v>
      </c>
      <c r="BC1868" s="1">
        <v>1</v>
      </c>
      <c r="BD1868" s="1">
        <v>7</v>
      </c>
      <c r="BE1868" s="1">
        <v>2</v>
      </c>
      <c r="BF1868" s="296">
        <v>13620484.461213239</v>
      </c>
    </row>
    <row r="1869" spans="1:58" x14ac:dyDescent="0.3">
      <c r="A1869" s="273">
        <f t="shared" si="78"/>
        <v>0</v>
      </c>
      <c r="B1869" s="1" t="s">
        <v>2621</v>
      </c>
      <c r="C1869" s="274">
        <v>42998420</v>
      </c>
      <c r="D1869" s="1">
        <v>144105</v>
      </c>
      <c r="E1869" s="1">
        <v>4</v>
      </c>
      <c r="F1869" s="1" t="s">
        <v>3268</v>
      </c>
      <c r="G1869" s="275">
        <v>43896</v>
      </c>
      <c r="H1869" s="275">
        <v>45016</v>
      </c>
      <c r="I1869" s="1">
        <v>0</v>
      </c>
      <c r="J1869" s="1">
        <v>1</v>
      </c>
      <c r="K1869" s="1">
        <v>24</v>
      </c>
      <c r="L1869" s="1">
        <v>30</v>
      </c>
      <c r="M1869" s="1">
        <v>2</v>
      </c>
      <c r="N1869" s="1">
        <v>12</v>
      </c>
      <c r="O1869" s="1">
        <v>12.68</v>
      </c>
      <c r="P1869" s="1">
        <v>5908644</v>
      </c>
      <c r="Q1869" s="1">
        <v>196252</v>
      </c>
      <c r="R1869" s="1">
        <v>2208814</v>
      </c>
      <c r="S1869" s="1">
        <v>0</v>
      </c>
      <c r="T1869" s="1">
        <v>0</v>
      </c>
      <c r="U1869" s="1">
        <v>0</v>
      </c>
      <c r="W1869" s="1">
        <v>0</v>
      </c>
      <c r="X1869" s="1">
        <v>0</v>
      </c>
      <c r="Y1869" s="1">
        <v>0</v>
      </c>
      <c r="AB1869" s="275">
        <v>44651</v>
      </c>
      <c r="AC1869" s="1">
        <v>1</v>
      </c>
      <c r="AD1869" s="1" t="s">
        <v>2623</v>
      </c>
      <c r="AE1869" s="1">
        <v>1</v>
      </c>
      <c r="AF1869" s="1">
        <v>30</v>
      </c>
      <c r="AG1869" s="1">
        <v>0</v>
      </c>
      <c r="AN1869" s="1">
        <v>1</v>
      </c>
      <c r="AO1869" s="1">
        <v>1</v>
      </c>
      <c r="AR1869" s="276">
        <v>290234.88</v>
      </c>
      <c r="AS1869" s="1" t="s">
        <v>2624</v>
      </c>
      <c r="AT1869" s="1">
        <v>0</v>
      </c>
      <c r="AU1869" s="1">
        <v>0</v>
      </c>
      <c r="AV1869" s="1" t="s">
        <v>2625</v>
      </c>
      <c r="AW1869" s="1" t="s">
        <v>2626</v>
      </c>
      <c r="AX1869" s="1">
        <v>5</v>
      </c>
      <c r="BC1869" s="1">
        <v>1</v>
      </c>
      <c r="BD1869" s="1">
        <v>7</v>
      </c>
      <c r="BE1869" s="1">
        <v>2</v>
      </c>
      <c r="BF1869" s="296">
        <v>2345853.7392740287</v>
      </c>
    </row>
    <row r="1870" spans="1:58" x14ac:dyDescent="0.3">
      <c r="A1870" s="273">
        <f t="shared" si="78"/>
        <v>0</v>
      </c>
      <c r="B1870" s="1" t="s">
        <v>2621</v>
      </c>
      <c r="C1870" s="274">
        <v>42998420</v>
      </c>
      <c r="D1870" s="1">
        <v>144205</v>
      </c>
      <c r="E1870" s="1">
        <v>4</v>
      </c>
      <c r="F1870" s="1" t="s">
        <v>2643</v>
      </c>
      <c r="G1870" s="275">
        <v>43598</v>
      </c>
      <c r="H1870" s="275">
        <v>45443</v>
      </c>
      <c r="I1870" s="1">
        <v>0</v>
      </c>
      <c r="J1870" s="1">
        <v>1</v>
      </c>
      <c r="K1870" s="1">
        <v>34</v>
      </c>
      <c r="L1870" s="1">
        <v>30</v>
      </c>
      <c r="M1870" s="1">
        <v>2</v>
      </c>
      <c r="N1870" s="1">
        <v>8.51</v>
      </c>
      <c r="O1870" s="1">
        <v>8.86</v>
      </c>
      <c r="P1870" s="1">
        <v>15854746</v>
      </c>
      <c r="Q1870" s="1">
        <v>325437</v>
      </c>
      <c r="R1870" s="1">
        <v>7701447</v>
      </c>
      <c r="S1870" s="1">
        <v>0</v>
      </c>
      <c r="T1870" s="1">
        <v>0</v>
      </c>
      <c r="U1870" s="1">
        <v>0</v>
      </c>
      <c r="W1870" s="1">
        <v>0</v>
      </c>
      <c r="X1870" s="1">
        <v>0</v>
      </c>
      <c r="Y1870" s="1">
        <v>0</v>
      </c>
      <c r="AB1870" s="275">
        <v>44651</v>
      </c>
      <c r="AC1870" s="1">
        <v>1</v>
      </c>
      <c r="AD1870" s="1" t="s">
        <v>2623</v>
      </c>
      <c r="AE1870" s="1">
        <v>1</v>
      </c>
      <c r="AF1870" s="1">
        <v>30</v>
      </c>
      <c r="AG1870" s="1">
        <v>0</v>
      </c>
      <c r="AN1870" s="1">
        <v>1</v>
      </c>
      <c r="AO1870" s="1">
        <v>1</v>
      </c>
      <c r="AR1870" s="276">
        <v>1011500.96</v>
      </c>
      <c r="AS1870" s="1" t="s">
        <v>2624</v>
      </c>
      <c r="AT1870" s="1">
        <v>0</v>
      </c>
      <c r="AU1870" s="1">
        <v>0</v>
      </c>
      <c r="AX1870" s="1">
        <v>5</v>
      </c>
      <c r="BC1870" s="1">
        <v>1</v>
      </c>
      <c r="BD1870" s="1">
        <v>7</v>
      </c>
      <c r="BE1870" s="1">
        <v>2</v>
      </c>
      <c r="BF1870" s="296">
        <v>8179261.9219050352</v>
      </c>
    </row>
    <row r="1871" spans="1:58" x14ac:dyDescent="0.3">
      <c r="A1871" s="273">
        <f t="shared" si="78"/>
        <v>0</v>
      </c>
      <c r="B1871" s="1" t="s">
        <v>2621</v>
      </c>
      <c r="C1871" s="274">
        <v>42998420</v>
      </c>
      <c r="D1871" s="1">
        <v>144205</v>
      </c>
      <c r="E1871" s="1">
        <v>4</v>
      </c>
      <c r="F1871" s="1" t="s">
        <v>4959</v>
      </c>
      <c r="G1871" s="275">
        <v>44301</v>
      </c>
      <c r="H1871" s="275">
        <v>45412</v>
      </c>
      <c r="I1871" s="1">
        <v>0</v>
      </c>
      <c r="J1871" s="1">
        <v>1</v>
      </c>
      <c r="K1871" s="1">
        <v>11</v>
      </c>
      <c r="L1871" s="1">
        <v>30</v>
      </c>
      <c r="M1871" s="1">
        <v>2</v>
      </c>
      <c r="N1871" s="1">
        <v>9</v>
      </c>
      <c r="O1871" s="1">
        <v>9.3800000000000008</v>
      </c>
      <c r="P1871" s="1">
        <v>6463399</v>
      </c>
      <c r="Q1871" s="1">
        <v>206749</v>
      </c>
      <c r="R1871" s="1">
        <v>4677393</v>
      </c>
      <c r="S1871" s="1">
        <v>0</v>
      </c>
      <c r="T1871" s="1">
        <v>0</v>
      </c>
      <c r="U1871" s="1">
        <v>0</v>
      </c>
      <c r="W1871" s="1">
        <v>0</v>
      </c>
      <c r="X1871" s="1">
        <v>0</v>
      </c>
      <c r="Y1871" s="1">
        <v>0</v>
      </c>
      <c r="AB1871" s="275">
        <v>44651</v>
      </c>
      <c r="AC1871" s="1">
        <v>1</v>
      </c>
      <c r="AD1871" s="1" t="s">
        <v>2623</v>
      </c>
      <c r="AE1871" s="1">
        <v>1</v>
      </c>
      <c r="AF1871" s="1">
        <v>30</v>
      </c>
      <c r="AG1871" s="1">
        <v>0</v>
      </c>
      <c r="AN1871" s="1">
        <v>1</v>
      </c>
      <c r="AO1871" s="1">
        <v>1</v>
      </c>
      <c r="AR1871" s="276">
        <v>614318.49</v>
      </c>
      <c r="AS1871" s="1" t="s">
        <v>2657</v>
      </c>
      <c r="AT1871" s="1">
        <v>0</v>
      </c>
      <c r="AU1871" s="1">
        <v>0</v>
      </c>
      <c r="AX1871" s="1">
        <v>5</v>
      </c>
      <c r="BC1871" s="1">
        <v>1</v>
      </c>
      <c r="BD1871" s="1">
        <v>7</v>
      </c>
      <c r="BE1871" s="1">
        <v>2</v>
      </c>
      <c r="BF1871" s="296">
        <v>4967588.8776076958</v>
      </c>
    </row>
    <row r="1872" spans="1:58" x14ac:dyDescent="0.3">
      <c r="A1872" s="273">
        <f t="shared" si="78"/>
        <v>65404188.353529476</v>
      </c>
      <c r="B1872" s="1" t="s">
        <v>2621</v>
      </c>
      <c r="C1872" s="274">
        <v>42606794</v>
      </c>
      <c r="D1872" s="1">
        <v>141205</v>
      </c>
      <c r="E1872" s="1">
        <v>3</v>
      </c>
      <c r="F1872" s="1" t="s">
        <v>3441</v>
      </c>
      <c r="G1872" s="275">
        <v>44056</v>
      </c>
      <c r="H1872" s="275">
        <v>46996</v>
      </c>
      <c r="I1872" s="1">
        <v>0</v>
      </c>
      <c r="J1872" s="1">
        <v>1</v>
      </c>
      <c r="K1872" s="1">
        <v>22</v>
      </c>
      <c r="L1872" s="1">
        <v>30</v>
      </c>
      <c r="M1872" s="1">
        <v>2</v>
      </c>
      <c r="N1872" s="1">
        <v>13.19</v>
      </c>
      <c r="O1872" s="1">
        <v>14.02</v>
      </c>
      <c r="P1872" s="1">
        <v>82133019</v>
      </c>
      <c r="Q1872" s="1">
        <v>1159361</v>
      </c>
      <c r="R1872" s="1">
        <v>72334902</v>
      </c>
      <c r="S1872" s="1">
        <v>0</v>
      </c>
      <c r="T1872" s="1">
        <v>0</v>
      </c>
      <c r="U1872" s="1">
        <v>138000000</v>
      </c>
      <c r="V1872" s="1">
        <v>43585</v>
      </c>
      <c r="W1872" s="1">
        <v>0</v>
      </c>
      <c r="X1872" s="1">
        <v>0</v>
      </c>
      <c r="Y1872" s="1">
        <v>0</v>
      </c>
      <c r="Z1872" s="1" t="s">
        <v>3734</v>
      </c>
      <c r="AA1872" s="1" t="s">
        <v>2807</v>
      </c>
      <c r="AB1872" s="275">
        <v>44651</v>
      </c>
      <c r="AC1872" s="1">
        <v>2</v>
      </c>
      <c r="AD1872" s="1" t="s">
        <v>2623</v>
      </c>
      <c r="AE1872" s="1">
        <v>1</v>
      </c>
      <c r="AF1872" s="1">
        <v>30</v>
      </c>
      <c r="AG1872" s="1">
        <v>0</v>
      </c>
      <c r="AN1872" s="1">
        <v>1</v>
      </c>
      <c r="AO1872" s="1">
        <v>1</v>
      </c>
      <c r="AP1872" s="1">
        <v>44056</v>
      </c>
      <c r="AQ1872" s="1" t="s">
        <v>2629</v>
      </c>
      <c r="AR1872" s="276">
        <v>1409981.79</v>
      </c>
      <c r="AS1872" s="1" t="s">
        <v>2632</v>
      </c>
      <c r="AT1872" s="1">
        <v>0</v>
      </c>
      <c r="AU1872" s="1">
        <v>0</v>
      </c>
      <c r="AX1872" s="1">
        <v>5</v>
      </c>
      <c r="BC1872" s="1">
        <v>1</v>
      </c>
      <c r="BD1872" s="1">
        <v>7</v>
      </c>
      <c r="BE1872" s="1">
        <v>2</v>
      </c>
      <c r="BF1872" s="296">
        <v>5520731.8564705206</v>
      </c>
    </row>
    <row r="1873" spans="1:58" x14ac:dyDescent="0.3">
      <c r="A1873" s="273">
        <f t="shared" si="78"/>
        <v>53845515.359693818</v>
      </c>
      <c r="B1873" s="1" t="s">
        <v>2621</v>
      </c>
      <c r="C1873" s="274">
        <v>42606794</v>
      </c>
      <c r="D1873" s="1">
        <v>144105</v>
      </c>
      <c r="E1873" s="1">
        <v>3</v>
      </c>
      <c r="F1873" s="1" t="s">
        <v>3405</v>
      </c>
      <c r="G1873" s="275">
        <v>44237</v>
      </c>
      <c r="H1873" s="275">
        <v>47177</v>
      </c>
      <c r="I1873" s="1">
        <v>0</v>
      </c>
      <c r="J1873" s="1">
        <v>1</v>
      </c>
      <c r="K1873" s="1">
        <v>15</v>
      </c>
      <c r="L1873" s="1">
        <v>30</v>
      </c>
      <c r="M1873" s="1">
        <v>2</v>
      </c>
      <c r="N1873" s="1">
        <v>12.4</v>
      </c>
      <c r="O1873" s="1">
        <v>13.14</v>
      </c>
      <c r="P1873" s="1">
        <v>64808290</v>
      </c>
      <c r="Q1873" s="1">
        <v>917392</v>
      </c>
      <c r="R1873" s="1">
        <v>59551221</v>
      </c>
      <c r="S1873" s="1">
        <v>0</v>
      </c>
      <c r="T1873" s="1">
        <v>0</v>
      </c>
      <c r="U1873" s="1">
        <v>0</v>
      </c>
      <c r="W1873" s="1">
        <v>0</v>
      </c>
      <c r="X1873" s="1">
        <v>0</v>
      </c>
      <c r="Y1873" s="1">
        <v>0</v>
      </c>
      <c r="Z1873" s="1" t="s">
        <v>2635</v>
      </c>
      <c r="AA1873" s="1" t="s">
        <v>3609</v>
      </c>
      <c r="AB1873" s="275">
        <v>44651</v>
      </c>
      <c r="AC1873" s="1">
        <v>1</v>
      </c>
      <c r="AD1873" s="1" t="s">
        <v>2623</v>
      </c>
      <c r="AE1873" s="1">
        <v>1</v>
      </c>
      <c r="AF1873" s="1">
        <v>30</v>
      </c>
      <c r="AG1873" s="1">
        <v>0</v>
      </c>
      <c r="AN1873" s="1">
        <v>1</v>
      </c>
      <c r="AO1873" s="1">
        <v>1</v>
      </c>
      <c r="AP1873" s="1">
        <v>44237</v>
      </c>
      <c r="AQ1873" s="1" t="s">
        <v>2629</v>
      </c>
      <c r="AR1873" s="276">
        <v>1160647.67</v>
      </c>
      <c r="AS1873" s="1" t="s">
        <v>2624</v>
      </c>
      <c r="AT1873" s="1">
        <v>0</v>
      </c>
      <c r="AU1873" s="1">
        <v>0</v>
      </c>
      <c r="AV1873" s="1" t="s">
        <v>2625</v>
      </c>
      <c r="AW1873" s="1" t="s">
        <v>2626</v>
      </c>
      <c r="AX1873" s="1">
        <v>5</v>
      </c>
      <c r="BC1873" s="1">
        <v>1</v>
      </c>
      <c r="BD1873" s="1">
        <v>7</v>
      </c>
      <c r="BE1873" s="1">
        <v>2</v>
      </c>
      <c r="BF1873" s="296">
        <v>4545057.9703061776</v>
      </c>
    </row>
    <row r="1874" spans="1:58" x14ac:dyDescent="0.3">
      <c r="A1874" s="273">
        <f t="shared" si="78"/>
        <v>3540457.2867766996</v>
      </c>
      <c r="B1874" s="1" t="s">
        <v>2621</v>
      </c>
      <c r="C1874" s="274">
        <v>42606794</v>
      </c>
      <c r="D1874" s="1">
        <v>144205</v>
      </c>
      <c r="E1874" s="1">
        <v>4</v>
      </c>
      <c r="F1874" s="1" t="s">
        <v>6478</v>
      </c>
      <c r="G1874" s="275">
        <v>44624</v>
      </c>
      <c r="H1874" s="275">
        <v>45716</v>
      </c>
      <c r="I1874" s="1">
        <v>0</v>
      </c>
      <c r="J1874" s="1">
        <v>1</v>
      </c>
      <c r="K1874" s="1">
        <v>1</v>
      </c>
      <c r="L1874" s="1">
        <v>30</v>
      </c>
      <c r="M1874" s="1">
        <v>2</v>
      </c>
      <c r="N1874" s="1">
        <v>17.690000000000001</v>
      </c>
      <c r="O1874" s="1">
        <v>19.2</v>
      </c>
      <c r="P1874" s="1">
        <v>4000000</v>
      </c>
      <c r="Q1874" s="1">
        <v>144817</v>
      </c>
      <c r="R1874" s="1">
        <v>3915527</v>
      </c>
      <c r="S1874" s="1">
        <v>0</v>
      </c>
      <c r="T1874" s="1">
        <v>0</v>
      </c>
      <c r="U1874" s="1">
        <v>0</v>
      </c>
      <c r="W1874" s="1">
        <v>0</v>
      </c>
      <c r="X1874" s="1">
        <v>0</v>
      </c>
      <c r="Y1874" s="1">
        <v>0</v>
      </c>
      <c r="AB1874" s="275">
        <v>44651</v>
      </c>
      <c r="AC1874" s="1">
        <v>1</v>
      </c>
      <c r="AD1874" s="1" t="s">
        <v>2623</v>
      </c>
      <c r="AE1874" s="1">
        <v>1</v>
      </c>
      <c r="AF1874" s="1">
        <v>30</v>
      </c>
      <c r="AG1874" s="1">
        <v>0</v>
      </c>
      <c r="AN1874" s="1">
        <v>1</v>
      </c>
      <c r="AO1874" s="1">
        <v>1</v>
      </c>
      <c r="AR1874" s="276">
        <v>76229.539999999994</v>
      </c>
      <c r="AS1874" s="1" t="s">
        <v>2657</v>
      </c>
      <c r="AT1874" s="1">
        <v>0</v>
      </c>
      <c r="AU1874" s="1">
        <v>0</v>
      </c>
      <c r="AX1874" s="1">
        <v>5</v>
      </c>
      <c r="BC1874" s="1">
        <v>1</v>
      </c>
      <c r="BD1874" s="1">
        <v>7</v>
      </c>
      <c r="BE1874" s="1">
        <v>2</v>
      </c>
      <c r="BF1874" s="296">
        <v>298840.17322330031</v>
      </c>
    </row>
    <row r="1875" spans="1:58" x14ac:dyDescent="0.3">
      <c r="A1875" s="273">
        <f t="shared" si="78"/>
        <v>75403693.141355664</v>
      </c>
      <c r="B1875" s="1" t="s">
        <v>2621</v>
      </c>
      <c r="C1875" s="274">
        <v>44062720</v>
      </c>
      <c r="D1875" s="1">
        <v>141105</v>
      </c>
      <c r="E1875" s="1">
        <v>3</v>
      </c>
      <c r="F1875" s="1" t="s">
        <v>3346</v>
      </c>
      <c r="G1875" s="275">
        <v>43846</v>
      </c>
      <c r="H1875" s="275">
        <v>46812</v>
      </c>
      <c r="I1875" s="1">
        <v>0</v>
      </c>
      <c r="J1875" s="1">
        <v>1</v>
      </c>
      <c r="K1875" s="1">
        <v>30</v>
      </c>
      <c r="L1875" s="1">
        <v>30</v>
      </c>
      <c r="M1875" s="1">
        <v>2</v>
      </c>
      <c r="N1875" s="1">
        <v>12.36</v>
      </c>
      <c r="O1875" s="1">
        <v>13.08</v>
      </c>
      <c r="P1875" s="1">
        <v>108595124</v>
      </c>
      <c r="Q1875" s="1">
        <v>1458797</v>
      </c>
      <c r="R1875" s="1">
        <v>89780385</v>
      </c>
      <c r="S1875" s="1">
        <v>0</v>
      </c>
      <c r="T1875" s="1">
        <v>0</v>
      </c>
      <c r="U1875" s="1">
        <v>242000000</v>
      </c>
      <c r="V1875" s="1">
        <v>43585</v>
      </c>
      <c r="W1875" s="1">
        <v>0</v>
      </c>
      <c r="X1875" s="1">
        <v>0</v>
      </c>
      <c r="Y1875" s="1">
        <v>0</v>
      </c>
      <c r="Z1875" s="1" t="s">
        <v>5664</v>
      </c>
      <c r="AA1875" s="1" t="s">
        <v>3609</v>
      </c>
      <c r="AB1875" s="275">
        <v>44651</v>
      </c>
      <c r="AC1875" s="1">
        <v>2</v>
      </c>
      <c r="AD1875" s="1" t="s">
        <v>2623</v>
      </c>
      <c r="AE1875" s="1">
        <v>1</v>
      </c>
      <c r="AF1875" s="1">
        <v>30</v>
      </c>
      <c r="AG1875" s="1">
        <v>0</v>
      </c>
      <c r="AN1875" s="1">
        <v>1</v>
      </c>
      <c r="AO1875" s="1">
        <v>1</v>
      </c>
      <c r="AP1875" s="1">
        <v>43846</v>
      </c>
      <c r="AQ1875" s="1" t="s">
        <v>2629</v>
      </c>
      <c r="AR1875" s="276">
        <v>2241317.98</v>
      </c>
      <c r="AS1875" s="1" t="s">
        <v>2624</v>
      </c>
      <c r="AT1875" s="1">
        <v>0</v>
      </c>
      <c r="AU1875" s="1">
        <v>0</v>
      </c>
      <c r="AV1875" s="1" t="s">
        <v>2625</v>
      </c>
      <c r="AW1875" s="1" t="s">
        <v>2626</v>
      </c>
      <c r="AX1875" s="1">
        <v>5</v>
      </c>
      <c r="BC1875" s="1">
        <v>1</v>
      </c>
      <c r="BD1875" s="1">
        <v>7</v>
      </c>
      <c r="BE1875" s="1">
        <v>2</v>
      </c>
      <c r="BF1875" s="296">
        <v>12135373.87864434</v>
      </c>
    </row>
    <row r="1876" spans="1:58" x14ac:dyDescent="0.3">
      <c r="A1876" s="273">
        <f t="shared" si="78"/>
        <v>2775465.9782592864</v>
      </c>
      <c r="B1876" s="1" t="s">
        <v>2621</v>
      </c>
      <c r="C1876" s="274">
        <v>44062720</v>
      </c>
      <c r="D1876" s="1">
        <v>144205</v>
      </c>
      <c r="E1876" s="1">
        <v>4</v>
      </c>
      <c r="F1876" s="1" t="s">
        <v>2839</v>
      </c>
      <c r="G1876" s="275">
        <v>43769</v>
      </c>
      <c r="H1876" s="275">
        <v>45351</v>
      </c>
      <c r="I1876" s="1">
        <v>0</v>
      </c>
      <c r="J1876" s="1">
        <v>1</v>
      </c>
      <c r="K1876" s="1">
        <v>29</v>
      </c>
      <c r="L1876" s="1">
        <v>30</v>
      </c>
      <c r="M1876" s="1">
        <v>2</v>
      </c>
      <c r="N1876" s="1">
        <v>18</v>
      </c>
      <c r="O1876" s="1">
        <v>19.559999999999999</v>
      </c>
      <c r="P1876" s="1">
        <v>3500000</v>
      </c>
      <c r="Q1876" s="1">
        <v>174734</v>
      </c>
      <c r="R1876" s="1">
        <v>3304759</v>
      </c>
      <c r="S1876" s="1">
        <v>0</v>
      </c>
      <c r="T1876" s="1">
        <v>0</v>
      </c>
      <c r="U1876" s="1">
        <v>0</v>
      </c>
      <c r="W1876" s="1">
        <v>0</v>
      </c>
      <c r="X1876" s="1">
        <v>0</v>
      </c>
      <c r="Y1876" s="1">
        <v>0</v>
      </c>
      <c r="AB1876" s="275">
        <v>44651</v>
      </c>
      <c r="AC1876" s="1">
        <v>1</v>
      </c>
      <c r="AD1876" s="1" t="s">
        <v>2623</v>
      </c>
      <c r="AE1876" s="1">
        <v>1</v>
      </c>
      <c r="AF1876" s="1">
        <v>30</v>
      </c>
      <c r="AG1876" s="1">
        <v>0</v>
      </c>
      <c r="AN1876" s="1">
        <v>1</v>
      </c>
      <c r="AO1876" s="1">
        <v>1</v>
      </c>
      <c r="AR1876" s="276">
        <v>82597.61</v>
      </c>
      <c r="AS1876" s="1" t="s">
        <v>2657</v>
      </c>
      <c r="AT1876" s="1">
        <v>0</v>
      </c>
      <c r="AU1876" s="1">
        <v>0</v>
      </c>
      <c r="AX1876" s="1">
        <v>5</v>
      </c>
      <c r="BC1876" s="1">
        <v>1</v>
      </c>
      <c r="BD1876" s="1">
        <v>7</v>
      </c>
      <c r="BE1876" s="1">
        <v>2</v>
      </c>
      <c r="BF1876" s="296">
        <v>446695.41174071358</v>
      </c>
    </row>
    <row r="1877" spans="1:58" x14ac:dyDescent="0.3">
      <c r="A1877" s="273">
        <f t="shared" si="78"/>
        <v>2276911.7290558643</v>
      </c>
      <c r="B1877" s="1" t="s">
        <v>2621</v>
      </c>
      <c r="C1877" s="274">
        <v>44062720</v>
      </c>
      <c r="D1877" s="1">
        <v>144205</v>
      </c>
      <c r="E1877" s="1">
        <v>4</v>
      </c>
      <c r="F1877" s="1" t="s">
        <v>4017</v>
      </c>
      <c r="G1877" s="275">
        <v>44071</v>
      </c>
      <c r="H1877" s="275">
        <v>45199</v>
      </c>
      <c r="I1877" s="1">
        <v>0</v>
      </c>
      <c r="J1877" s="1">
        <v>1</v>
      </c>
      <c r="K1877" s="1">
        <v>18</v>
      </c>
      <c r="L1877" s="1">
        <v>30</v>
      </c>
      <c r="M1877" s="1">
        <v>2</v>
      </c>
      <c r="N1877" s="1">
        <v>9</v>
      </c>
      <c r="O1877" s="1">
        <v>9.3800000000000008</v>
      </c>
      <c r="P1877" s="1">
        <v>5066565</v>
      </c>
      <c r="Q1877" s="1">
        <v>162068</v>
      </c>
      <c r="R1877" s="1">
        <v>2710946</v>
      </c>
      <c r="S1877" s="1">
        <v>0</v>
      </c>
      <c r="T1877" s="1">
        <v>0</v>
      </c>
      <c r="U1877" s="1">
        <v>0</v>
      </c>
      <c r="W1877" s="1">
        <v>0</v>
      </c>
      <c r="X1877" s="1">
        <v>0</v>
      </c>
      <c r="Y1877" s="1">
        <v>0</v>
      </c>
      <c r="AB1877" s="275">
        <v>44651</v>
      </c>
      <c r="AC1877" s="1">
        <v>1</v>
      </c>
      <c r="AD1877" s="1" t="s">
        <v>2623</v>
      </c>
      <c r="AE1877" s="1">
        <v>1</v>
      </c>
      <c r="AF1877" s="1">
        <v>30</v>
      </c>
      <c r="AG1877" s="1">
        <v>0</v>
      </c>
      <c r="AN1877" s="1">
        <v>1</v>
      </c>
      <c r="AO1877" s="1">
        <v>1</v>
      </c>
      <c r="AR1877" s="276">
        <v>67602.97</v>
      </c>
      <c r="AS1877" s="1" t="s">
        <v>2632</v>
      </c>
      <c r="AT1877" s="1">
        <v>0</v>
      </c>
      <c r="AU1877" s="1">
        <v>0</v>
      </c>
      <c r="AX1877" s="1">
        <v>5</v>
      </c>
      <c r="BC1877" s="1">
        <v>1</v>
      </c>
      <c r="BD1877" s="1">
        <v>7</v>
      </c>
      <c r="BE1877" s="1">
        <v>2</v>
      </c>
      <c r="BF1877" s="296">
        <v>366431.30094413558</v>
      </c>
    </row>
    <row r="1878" spans="1:58" x14ac:dyDescent="0.3">
      <c r="A1878" s="273">
        <f t="shared" si="78"/>
        <v>5046641.1513291886</v>
      </c>
      <c r="B1878" s="1" t="s">
        <v>2621</v>
      </c>
      <c r="C1878" s="274">
        <v>44062720</v>
      </c>
      <c r="D1878" s="1">
        <v>144205</v>
      </c>
      <c r="E1878" s="1">
        <v>4</v>
      </c>
      <c r="F1878" s="1" t="s">
        <v>6149</v>
      </c>
      <c r="G1878" s="275">
        <v>44620</v>
      </c>
      <c r="H1878" s="275">
        <v>44742</v>
      </c>
      <c r="I1878" s="1">
        <v>0</v>
      </c>
      <c r="J1878" s="1">
        <v>1</v>
      </c>
      <c r="K1878" s="1">
        <v>0</v>
      </c>
      <c r="L1878" s="1">
        <v>120</v>
      </c>
      <c r="M1878" s="1">
        <v>2</v>
      </c>
      <c r="N1878" s="1">
        <v>19.350000000000001</v>
      </c>
      <c r="O1878" s="1">
        <v>20.62</v>
      </c>
      <c r="P1878" s="1">
        <v>6008778</v>
      </c>
      <c r="Q1878" s="1">
        <v>6404545</v>
      </c>
      <c r="R1878" s="1">
        <v>6008778</v>
      </c>
      <c r="S1878" s="1">
        <v>96898</v>
      </c>
      <c r="T1878" s="1">
        <v>0</v>
      </c>
      <c r="U1878" s="1">
        <v>0</v>
      </c>
      <c r="W1878" s="1">
        <v>0</v>
      </c>
      <c r="X1878" s="1">
        <v>0</v>
      </c>
      <c r="Y1878" s="1">
        <v>0</v>
      </c>
      <c r="AB1878" s="275">
        <v>44620</v>
      </c>
      <c r="AC1878" s="1">
        <v>1</v>
      </c>
      <c r="AD1878" s="1" t="s">
        <v>2623</v>
      </c>
      <c r="AE1878" s="1">
        <v>1</v>
      </c>
      <c r="AF1878" s="1">
        <v>120</v>
      </c>
      <c r="AG1878" s="1">
        <v>0</v>
      </c>
      <c r="AN1878" s="1">
        <v>1</v>
      </c>
      <c r="AO1878" s="1">
        <v>1</v>
      </c>
      <c r="AR1878" s="276">
        <v>149946.44</v>
      </c>
      <c r="AS1878" s="1" t="s">
        <v>2632</v>
      </c>
      <c r="AT1878" s="1">
        <v>0</v>
      </c>
      <c r="AU1878" s="1">
        <v>0</v>
      </c>
      <c r="AX1878" s="1">
        <v>5</v>
      </c>
      <c r="BC1878" s="1">
        <v>1</v>
      </c>
      <c r="BD1878" s="1">
        <v>7</v>
      </c>
      <c r="BE1878" s="1">
        <v>2</v>
      </c>
      <c r="BF1878" s="296">
        <v>812190.40867081133</v>
      </c>
    </row>
    <row r="1879" spans="1:58" x14ac:dyDescent="0.3">
      <c r="A1879" s="273">
        <f t="shared" si="78"/>
        <v>690406.88532864489</v>
      </c>
      <c r="B1879" s="1" t="s">
        <v>2621</v>
      </c>
      <c r="C1879" s="274">
        <v>44066474</v>
      </c>
      <c r="D1879" s="1">
        <v>144105</v>
      </c>
      <c r="E1879" s="1">
        <v>3</v>
      </c>
      <c r="F1879" s="1" t="s">
        <v>3813</v>
      </c>
      <c r="G1879" s="275">
        <v>44099</v>
      </c>
      <c r="H1879" s="275">
        <v>44834</v>
      </c>
      <c r="I1879" s="1">
        <v>0</v>
      </c>
      <c r="J1879" s="1">
        <v>1</v>
      </c>
      <c r="K1879" s="1">
        <v>21</v>
      </c>
      <c r="L1879" s="1">
        <v>30</v>
      </c>
      <c r="M1879" s="1">
        <v>2</v>
      </c>
      <c r="N1879" s="1">
        <v>9</v>
      </c>
      <c r="O1879" s="1">
        <v>9.3800000000000008</v>
      </c>
      <c r="P1879" s="1">
        <v>25112002</v>
      </c>
      <c r="Q1879" s="1">
        <v>985165</v>
      </c>
      <c r="R1879" s="1">
        <v>6706717</v>
      </c>
      <c r="S1879" s="1">
        <v>0</v>
      </c>
      <c r="T1879" s="1">
        <v>0</v>
      </c>
      <c r="U1879" s="1">
        <v>0</v>
      </c>
      <c r="W1879" s="1">
        <v>0</v>
      </c>
      <c r="X1879" s="1">
        <v>0</v>
      </c>
      <c r="Y1879" s="1">
        <v>0</v>
      </c>
      <c r="Z1879" s="1" t="s">
        <v>2650</v>
      </c>
      <c r="AA1879" s="1" t="s">
        <v>2704</v>
      </c>
      <c r="AB1879" s="275">
        <v>44651</v>
      </c>
      <c r="AC1879" s="1">
        <v>1</v>
      </c>
      <c r="AD1879" s="1" t="s">
        <v>2623</v>
      </c>
      <c r="AE1879" s="1">
        <v>1</v>
      </c>
      <c r="AF1879" s="1">
        <v>30</v>
      </c>
      <c r="AG1879" s="1">
        <v>0</v>
      </c>
      <c r="AN1879" s="1">
        <v>1</v>
      </c>
      <c r="AO1879" s="1">
        <v>1</v>
      </c>
      <c r="AP1879" s="1">
        <v>44099</v>
      </c>
      <c r="AQ1879" s="1" t="s">
        <v>2629</v>
      </c>
      <c r="AR1879" s="276">
        <v>1019391.55</v>
      </c>
      <c r="AS1879" s="1" t="s">
        <v>2677</v>
      </c>
      <c r="AT1879" s="1">
        <v>0</v>
      </c>
      <c r="AU1879" s="1">
        <v>0</v>
      </c>
      <c r="AV1879" s="1" t="s">
        <v>2625</v>
      </c>
      <c r="AW1879" s="1" t="s">
        <v>2626</v>
      </c>
      <c r="AX1879" s="1">
        <v>5</v>
      </c>
      <c r="BC1879" s="1">
        <v>1</v>
      </c>
      <c r="BD1879" s="1">
        <v>7</v>
      </c>
      <c r="BE1879" s="1">
        <v>2</v>
      </c>
      <c r="BF1879" s="296">
        <v>4996918.5646713553</v>
      </c>
    </row>
    <row r="1880" spans="1:58" x14ac:dyDescent="0.3">
      <c r="A1880" s="273">
        <f t="shared" si="78"/>
        <v>208788.56530899205</v>
      </c>
      <c r="B1880" s="1" t="s">
        <v>2621</v>
      </c>
      <c r="C1880" s="274">
        <v>44066474</v>
      </c>
      <c r="D1880" s="1">
        <v>144205</v>
      </c>
      <c r="E1880" s="1">
        <v>4</v>
      </c>
      <c r="F1880" s="1" t="s">
        <v>4061</v>
      </c>
      <c r="G1880" s="275">
        <v>44036</v>
      </c>
      <c r="H1880" s="275">
        <v>45169</v>
      </c>
      <c r="I1880" s="1">
        <v>0</v>
      </c>
      <c r="J1880" s="1">
        <v>1</v>
      </c>
      <c r="K1880" s="1">
        <v>19</v>
      </c>
      <c r="L1880" s="1">
        <v>30</v>
      </c>
      <c r="M1880" s="1">
        <v>2</v>
      </c>
      <c r="N1880" s="1">
        <v>9</v>
      </c>
      <c r="O1880" s="1">
        <v>9.3800000000000008</v>
      </c>
      <c r="P1880" s="1">
        <v>4000000</v>
      </c>
      <c r="Q1880" s="1">
        <v>127951</v>
      </c>
      <c r="R1880" s="1">
        <v>2029086</v>
      </c>
      <c r="S1880" s="1">
        <v>0</v>
      </c>
      <c r="T1880" s="1">
        <v>0</v>
      </c>
      <c r="U1880" s="1">
        <v>0</v>
      </c>
      <c r="W1880" s="1">
        <v>0</v>
      </c>
      <c r="X1880" s="1">
        <v>0</v>
      </c>
      <c r="Y1880" s="1">
        <v>0</v>
      </c>
      <c r="AB1880" s="275">
        <v>44651</v>
      </c>
      <c r="AC1880" s="1">
        <v>1</v>
      </c>
      <c r="AD1880" s="1" t="s">
        <v>2623</v>
      </c>
      <c r="AE1880" s="1">
        <v>1</v>
      </c>
      <c r="AF1880" s="1">
        <v>30</v>
      </c>
      <c r="AG1880" s="1">
        <v>0</v>
      </c>
      <c r="AN1880" s="1">
        <v>1</v>
      </c>
      <c r="AO1880" s="1">
        <v>1</v>
      </c>
      <c r="AR1880" s="276">
        <v>308502.99</v>
      </c>
      <c r="AS1880" s="1" t="s">
        <v>2657</v>
      </c>
      <c r="AT1880" s="1">
        <v>0</v>
      </c>
      <c r="AU1880" s="1">
        <v>0</v>
      </c>
      <c r="AX1880" s="1">
        <v>5</v>
      </c>
      <c r="BC1880" s="1">
        <v>1</v>
      </c>
      <c r="BD1880" s="1">
        <v>7</v>
      </c>
      <c r="BE1880" s="1">
        <v>2</v>
      </c>
      <c r="BF1880" s="296">
        <v>1511794.444691008</v>
      </c>
    </row>
    <row r="1881" spans="1:58" x14ac:dyDescent="0.3">
      <c r="A1881" s="273">
        <f t="shared" si="78"/>
        <v>14630.021315981809</v>
      </c>
      <c r="B1881" s="1" t="s">
        <v>2621</v>
      </c>
      <c r="C1881" s="274">
        <v>44066474</v>
      </c>
      <c r="D1881" s="1">
        <v>144205</v>
      </c>
      <c r="E1881" s="1">
        <v>4</v>
      </c>
      <c r="F1881" s="1" t="s">
        <v>5153</v>
      </c>
      <c r="G1881" s="275">
        <v>44477</v>
      </c>
      <c r="H1881" s="275">
        <v>45382</v>
      </c>
      <c r="I1881" s="1">
        <v>0</v>
      </c>
      <c r="J1881" s="1">
        <v>1</v>
      </c>
      <c r="K1881" s="1">
        <v>5</v>
      </c>
      <c r="L1881" s="1">
        <v>30</v>
      </c>
      <c r="M1881" s="1">
        <v>2</v>
      </c>
      <c r="N1881" s="1">
        <v>17.690000000000001</v>
      </c>
      <c r="O1881" s="1">
        <v>19.2</v>
      </c>
      <c r="P1881" s="1">
        <v>200000</v>
      </c>
      <c r="Q1881" s="1">
        <v>7241</v>
      </c>
      <c r="R1881" s="1">
        <v>141833</v>
      </c>
      <c r="S1881" s="1">
        <v>0</v>
      </c>
      <c r="T1881" s="1">
        <v>0</v>
      </c>
      <c r="U1881" s="1">
        <v>0</v>
      </c>
      <c r="W1881" s="1">
        <v>0</v>
      </c>
      <c r="X1881" s="1">
        <v>0</v>
      </c>
      <c r="Y1881" s="1">
        <v>0</v>
      </c>
      <c r="AB1881" s="275">
        <v>44651</v>
      </c>
      <c r="AC1881" s="1">
        <v>1</v>
      </c>
      <c r="AD1881" s="1" t="s">
        <v>2623</v>
      </c>
      <c r="AE1881" s="1">
        <v>1</v>
      </c>
      <c r="AF1881" s="1">
        <v>30</v>
      </c>
      <c r="AG1881" s="1">
        <v>0</v>
      </c>
      <c r="AN1881" s="1">
        <v>1</v>
      </c>
      <c r="AO1881" s="1">
        <v>1</v>
      </c>
      <c r="AR1881" s="276">
        <v>21528.63</v>
      </c>
      <c r="AS1881" s="1" t="s">
        <v>2657</v>
      </c>
      <c r="AT1881" s="1">
        <v>0</v>
      </c>
      <c r="AU1881" s="1">
        <v>0</v>
      </c>
      <c r="AX1881" s="1">
        <v>5</v>
      </c>
      <c r="BC1881" s="1">
        <v>1</v>
      </c>
      <c r="BD1881" s="1">
        <v>7</v>
      </c>
      <c r="BE1881" s="1">
        <v>2</v>
      </c>
      <c r="BF1881" s="296">
        <v>105674.34868401819</v>
      </c>
    </row>
    <row r="1882" spans="1:58" x14ac:dyDescent="0.3">
      <c r="A1882" s="273">
        <f t="shared" si="78"/>
        <v>36722.834287263278</v>
      </c>
      <c r="B1882" s="1" t="s">
        <v>2621</v>
      </c>
      <c r="C1882" s="274">
        <v>44066474</v>
      </c>
      <c r="D1882" s="1">
        <v>144205</v>
      </c>
      <c r="E1882" s="1">
        <v>4</v>
      </c>
      <c r="F1882" s="1" t="s">
        <v>5154</v>
      </c>
      <c r="G1882" s="275">
        <v>44477</v>
      </c>
      <c r="H1882" s="275">
        <v>45596</v>
      </c>
      <c r="I1882" s="1">
        <v>0</v>
      </c>
      <c r="J1882" s="1">
        <v>1</v>
      </c>
      <c r="K1882" s="1">
        <v>5</v>
      </c>
      <c r="L1882" s="1">
        <v>30</v>
      </c>
      <c r="M1882" s="1">
        <v>2</v>
      </c>
      <c r="N1882" s="1">
        <v>17.690000000000001</v>
      </c>
      <c r="O1882" s="1">
        <v>19.2</v>
      </c>
      <c r="P1882" s="1">
        <v>400000</v>
      </c>
      <c r="Q1882" s="1">
        <v>14482</v>
      </c>
      <c r="R1882" s="1">
        <v>356468</v>
      </c>
      <c r="S1882" s="1">
        <v>0</v>
      </c>
      <c r="T1882" s="1">
        <v>0</v>
      </c>
      <c r="U1882" s="1">
        <v>0</v>
      </c>
      <c r="W1882" s="1">
        <v>0</v>
      </c>
      <c r="X1882" s="1">
        <v>0</v>
      </c>
      <c r="Y1882" s="1">
        <v>0</v>
      </c>
      <c r="AB1882" s="275">
        <v>44651</v>
      </c>
      <c r="AC1882" s="1">
        <v>1</v>
      </c>
      <c r="AD1882" s="1" t="s">
        <v>2623</v>
      </c>
      <c r="AE1882" s="1">
        <v>1</v>
      </c>
      <c r="AF1882" s="1">
        <v>30</v>
      </c>
      <c r="AG1882" s="1">
        <v>0</v>
      </c>
      <c r="AN1882" s="1">
        <v>1</v>
      </c>
      <c r="AO1882" s="1">
        <v>1</v>
      </c>
      <c r="AR1882" s="276">
        <v>54154.48</v>
      </c>
      <c r="AS1882" s="1" t="s">
        <v>2657</v>
      </c>
      <c r="AT1882" s="1">
        <v>0</v>
      </c>
      <c r="AU1882" s="1">
        <v>0</v>
      </c>
      <c r="AX1882" s="1">
        <v>5</v>
      </c>
      <c r="BC1882" s="1">
        <v>1</v>
      </c>
      <c r="BD1882" s="1">
        <v>7</v>
      </c>
      <c r="BE1882" s="1">
        <v>2</v>
      </c>
      <c r="BF1882" s="296">
        <v>265590.68571273674</v>
      </c>
    </row>
    <row r="1883" spans="1:58" x14ac:dyDescent="0.3">
      <c r="A1883" s="273">
        <f t="shared" si="78"/>
        <v>9181.4733864495647</v>
      </c>
      <c r="B1883" s="1" t="s">
        <v>2621</v>
      </c>
      <c r="C1883" s="274">
        <v>44066474</v>
      </c>
      <c r="D1883" s="1">
        <v>144205</v>
      </c>
      <c r="E1883" s="1">
        <v>4</v>
      </c>
      <c r="F1883" s="1" t="s">
        <v>5172</v>
      </c>
      <c r="G1883" s="275">
        <v>44491</v>
      </c>
      <c r="H1883" s="275">
        <v>45596</v>
      </c>
      <c r="I1883" s="1">
        <v>0</v>
      </c>
      <c r="J1883" s="1">
        <v>1</v>
      </c>
      <c r="K1883" s="1">
        <v>5</v>
      </c>
      <c r="L1883" s="1">
        <v>30</v>
      </c>
      <c r="M1883" s="1">
        <v>2</v>
      </c>
      <c r="N1883" s="1">
        <v>17.690000000000001</v>
      </c>
      <c r="O1883" s="1">
        <v>19.2</v>
      </c>
      <c r="P1883" s="1">
        <v>100000</v>
      </c>
      <c r="Q1883" s="1">
        <v>3620</v>
      </c>
      <c r="R1883" s="1">
        <v>89120</v>
      </c>
      <c r="S1883" s="1">
        <v>0</v>
      </c>
      <c r="T1883" s="1">
        <v>0</v>
      </c>
      <c r="U1883" s="1">
        <v>0</v>
      </c>
      <c r="W1883" s="1">
        <v>0</v>
      </c>
      <c r="X1883" s="1">
        <v>0</v>
      </c>
      <c r="Y1883" s="1">
        <v>0</v>
      </c>
      <c r="AB1883" s="275">
        <v>44651</v>
      </c>
      <c r="AC1883" s="1">
        <v>1</v>
      </c>
      <c r="AD1883" s="1" t="s">
        <v>2623</v>
      </c>
      <c r="AE1883" s="1">
        <v>1</v>
      </c>
      <c r="AF1883" s="1">
        <v>30</v>
      </c>
      <c r="AG1883" s="1">
        <v>0</v>
      </c>
      <c r="AN1883" s="1">
        <v>1</v>
      </c>
      <c r="AO1883" s="1">
        <v>1</v>
      </c>
      <c r="AP1883" s="275"/>
      <c r="AR1883" s="276">
        <v>13538.62</v>
      </c>
      <c r="AS1883" s="1" t="s">
        <v>2657</v>
      </c>
      <c r="AT1883" s="1">
        <v>0</v>
      </c>
      <c r="AU1883" s="1">
        <v>0</v>
      </c>
      <c r="AX1883" s="1">
        <v>5</v>
      </c>
      <c r="BC1883" s="1">
        <v>1</v>
      </c>
      <c r="BD1883" s="1">
        <v>7</v>
      </c>
      <c r="BE1883" s="1">
        <v>2</v>
      </c>
      <c r="BF1883" s="296">
        <v>66399.90661355044</v>
      </c>
    </row>
    <row r="1884" spans="1:58" x14ac:dyDescent="0.3">
      <c r="A1884" s="273">
        <f t="shared" si="78"/>
        <v>7300.7847091596414</v>
      </c>
      <c r="B1884" s="1" t="s">
        <v>2621</v>
      </c>
      <c r="C1884" s="274">
        <v>44066474</v>
      </c>
      <c r="D1884" s="1">
        <v>144205</v>
      </c>
      <c r="E1884" s="1">
        <v>4</v>
      </c>
      <c r="F1884" s="1" t="s">
        <v>5173</v>
      </c>
      <c r="G1884" s="275">
        <v>44491</v>
      </c>
      <c r="H1884" s="275">
        <v>45596</v>
      </c>
      <c r="I1884" s="1">
        <v>0</v>
      </c>
      <c r="J1884" s="1">
        <v>1</v>
      </c>
      <c r="K1884" s="1">
        <v>5</v>
      </c>
      <c r="L1884" s="1">
        <v>30</v>
      </c>
      <c r="M1884" s="1">
        <v>2</v>
      </c>
      <c r="N1884" s="1">
        <v>17.690000000000001</v>
      </c>
      <c r="O1884" s="1">
        <v>19.2</v>
      </c>
      <c r="P1884" s="1">
        <v>80000</v>
      </c>
      <c r="Q1884" s="1">
        <v>2896</v>
      </c>
      <c r="R1884" s="1">
        <v>71296</v>
      </c>
      <c r="S1884" s="1">
        <v>0</v>
      </c>
      <c r="T1884" s="1">
        <v>0</v>
      </c>
      <c r="U1884" s="1">
        <v>0</v>
      </c>
      <c r="W1884" s="1">
        <v>0</v>
      </c>
      <c r="X1884" s="1">
        <v>0</v>
      </c>
      <c r="Y1884" s="1">
        <v>0</v>
      </c>
      <c r="AB1884" s="275">
        <v>44651</v>
      </c>
      <c r="AC1884" s="1">
        <v>1</v>
      </c>
      <c r="AD1884" s="1" t="s">
        <v>2623</v>
      </c>
      <c r="AE1884" s="1">
        <v>1</v>
      </c>
      <c r="AF1884" s="1">
        <v>30</v>
      </c>
      <c r="AG1884" s="1">
        <v>0</v>
      </c>
      <c r="AN1884" s="1">
        <v>1</v>
      </c>
      <c r="AO1884" s="1">
        <v>1</v>
      </c>
      <c r="AR1884" s="276">
        <v>10875.29</v>
      </c>
      <c r="AS1884" s="1" t="s">
        <v>2657</v>
      </c>
      <c r="AT1884" s="1">
        <v>0</v>
      </c>
      <c r="AU1884" s="1">
        <v>0</v>
      </c>
      <c r="AX1884" s="1">
        <v>5</v>
      </c>
      <c r="BC1884" s="1">
        <v>1</v>
      </c>
      <c r="BD1884" s="1">
        <v>7</v>
      </c>
      <c r="BE1884" s="1">
        <v>2</v>
      </c>
      <c r="BF1884" s="296">
        <v>53119.925290840358</v>
      </c>
    </row>
    <row r="1885" spans="1:58" x14ac:dyDescent="0.3">
      <c r="A1885" s="273">
        <f t="shared" si="78"/>
        <v>18361.417143631639</v>
      </c>
      <c r="B1885" s="1" t="s">
        <v>2621</v>
      </c>
      <c r="C1885" s="274">
        <v>44066474</v>
      </c>
      <c r="D1885" s="1">
        <v>144205</v>
      </c>
      <c r="E1885" s="1">
        <v>4</v>
      </c>
      <c r="F1885" s="1" t="s">
        <v>5010</v>
      </c>
      <c r="G1885" s="275">
        <v>44481</v>
      </c>
      <c r="H1885" s="275">
        <v>45596</v>
      </c>
      <c r="I1885" s="1">
        <v>0</v>
      </c>
      <c r="J1885" s="1">
        <v>1</v>
      </c>
      <c r="K1885" s="1">
        <v>5</v>
      </c>
      <c r="L1885" s="1">
        <v>30</v>
      </c>
      <c r="M1885" s="1">
        <v>2</v>
      </c>
      <c r="N1885" s="1">
        <v>17.690000000000001</v>
      </c>
      <c r="O1885" s="1">
        <v>19.2</v>
      </c>
      <c r="P1885" s="1">
        <v>200000</v>
      </c>
      <c r="Q1885" s="1">
        <v>7241</v>
      </c>
      <c r="R1885" s="1">
        <v>178234</v>
      </c>
      <c r="S1885" s="1">
        <v>0</v>
      </c>
      <c r="T1885" s="1">
        <v>0</v>
      </c>
      <c r="U1885" s="1">
        <v>0</v>
      </c>
      <c r="W1885" s="1">
        <v>0</v>
      </c>
      <c r="X1885" s="1">
        <v>0</v>
      </c>
      <c r="Y1885" s="1">
        <v>0</v>
      </c>
      <c r="AB1885" s="275">
        <v>44651</v>
      </c>
      <c r="AC1885" s="1">
        <v>1</v>
      </c>
      <c r="AD1885" s="1" t="s">
        <v>2623</v>
      </c>
      <c r="AE1885" s="1">
        <v>1</v>
      </c>
      <c r="AF1885" s="1">
        <v>30</v>
      </c>
      <c r="AG1885" s="1">
        <v>0</v>
      </c>
      <c r="AN1885" s="1">
        <v>1</v>
      </c>
      <c r="AO1885" s="1">
        <v>1</v>
      </c>
      <c r="AR1885" s="276">
        <v>27077.24</v>
      </c>
      <c r="AS1885" s="1" t="s">
        <v>2657</v>
      </c>
      <c r="AT1885" s="1">
        <v>0</v>
      </c>
      <c r="AU1885" s="1">
        <v>0</v>
      </c>
      <c r="AX1885" s="1">
        <v>5</v>
      </c>
      <c r="BC1885" s="1">
        <v>1</v>
      </c>
      <c r="BD1885" s="1">
        <v>7</v>
      </c>
      <c r="BE1885" s="1">
        <v>2</v>
      </c>
      <c r="BF1885" s="296">
        <v>132795.34285636837</v>
      </c>
    </row>
    <row r="1886" spans="1:58" x14ac:dyDescent="0.3">
      <c r="A1886" s="273">
        <f t="shared" si="78"/>
        <v>9181.4733864495647</v>
      </c>
      <c r="B1886" s="1" t="s">
        <v>2621</v>
      </c>
      <c r="C1886" s="274">
        <v>44066474</v>
      </c>
      <c r="D1886" s="1">
        <v>144205</v>
      </c>
      <c r="E1886" s="1">
        <v>4</v>
      </c>
      <c r="F1886" s="1" t="s">
        <v>5531</v>
      </c>
      <c r="G1886" s="275">
        <v>44489</v>
      </c>
      <c r="H1886" s="275">
        <v>45596</v>
      </c>
      <c r="I1886" s="1">
        <v>0</v>
      </c>
      <c r="J1886" s="1">
        <v>1</v>
      </c>
      <c r="K1886" s="1">
        <v>5</v>
      </c>
      <c r="L1886" s="1">
        <v>30</v>
      </c>
      <c r="M1886" s="1">
        <v>2</v>
      </c>
      <c r="N1886" s="1">
        <v>17.690000000000001</v>
      </c>
      <c r="O1886" s="1">
        <v>19.2</v>
      </c>
      <c r="P1886" s="1">
        <v>100000</v>
      </c>
      <c r="Q1886" s="1">
        <v>3620</v>
      </c>
      <c r="R1886" s="1">
        <v>89120</v>
      </c>
      <c r="S1886" s="1">
        <v>0</v>
      </c>
      <c r="T1886" s="1">
        <v>0</v>
      </c>
      <c r="U1886" s="1">
        <v>0</v>
      </c>
      <c r="W1886" s="1">
        <v>0</v>
      </c>
      <c r="X1886" s="1">
        <v>0</v>
      </c>
      <c r="Y1886" s="1">
        <v>0</v>
      </c>
      <c r="AB1886" s="275">
        <v>44651</v>
      </c>
      <c r="AC1886" s="1">
        <v>1</v>
      </c>
      <c r="AD1886" s="1" t="s">
        <v>2623</v>
      </c>
      <c r="AE1886" s="1">
        <v>1</v>
      </c>
      <c r="AF1886" s="1">
        <v>30</v>
      </c>
      <c r="AG1886" s="1">
        <v>0</v>
      </c>
      <c r="AN1886" s="1">
        <v>1</v>
      </c>
      <c r="AO1886" s="1">
        <v>1</v>
      </c>
      <c r="AR1886" s="276">
        <v>13538.62</v>
      </c>
      <c r="AS1886" s="1" t="s">
        <v>2657</v>
      </c>
      <c r="AT1886" s="1">
        <v>0</v>
      </c>
      <c r="AU1886" s="1">
        <v>0</v>
      </c>
      <c r="AX1886" s="1">
        <v>5</v>
      </c>
      <c r="BC1886" s="1">
        <v>1</v>
      </c>
      <c r="BD1886" s="1">
        <v>7</v>
      </c>
      <c r="BE1886" s="1">
        <v>2</v>
      </c>
      <c r="BF1886" s="296">
        <v>66399.90661355044</v>
      </c>
    </row>
    <row r="1887" spans="1:58" x14ac:dyDescent="0.3">
      <c r="A1887" s="273">
        <f t="shared" si="78"/>
        <v>18361.417143631639</v>
      </c>
      <c r="B1887" s="1" t="s">
        <v>2621</v>
      </c>
      <c r="C1887" s="274">
        <v>44066474</v>
      </c>
      <c r="D1887" s="1">
        <v>144205</v>
      </c>
      <c r="E1887" s="1">
        <v>4</v>
      </c>
      <c r="F1887" s="1" t="s">
        <v>5351</v>
      </c>
      <c r="G1887" s="275">
        <v>44482</v>
      </c>
      <c r="H1887" s="275">
        <v>45596</v>
      </c>
      <c r="I1887" s="1">
        <v>0</v>
      </c>
      <c r="J1887" s="1">
        <v>1</v>
      </c>
      <c r="K1887" s="1">
        <v>5</v>
      </c>
      <c r="L1887" s="1">
        <v>30</v>
      </c>
      <c r="M1887" s="1">
        <v>2</v>
      </c>
      <c r="N1887" s="1">
        <v>17.690000000000001</v>
      </c>
      <c r="O1887" s="1">
        <v>19.2</v>
      </c>
      <c r="P1887" s="1">
        <v>200000</v>
      </c>
      <c r="Q1887" s="1">
        <v>7241</v>
      </c>
      <c r="R1887" s="1">
        <v>178234</v>
      </c>
      <c r="S1887" s="1">
        <v>0</v>
      </c>
      <c r="T1887" s="1">
        <v>0</v>
      </c>
      <c r="U1887" s="1">
        <v>0</v>
      </c>
      <c r="W1887" s="1">
        <v>0</v>
      </c>
      <c r="X1887" s="1">
        <v>0</v>
      </c>
      <c r="Y1887" s="1">
        <v>0</v>
      </c>
      <c r="AB1887" s="275">
        <v>44651</v>
      </c>
      <c r="AC1887" s="1">
        <v>1</v>
      </c>
      <c r="AD1887" s="1" t="s">
        <v>2623</v>
      </c>
      <c r="AE1887" s="1">
        <v>1</v>
      </c>
      <c r="AF1887" s="1">
        <v>30</v>
      </c>
      <c r="AG1887" s="1">
        <v>0</v>
      </c>
      <c r="AN1887" s="1">
        <v>1</v>
      </c>
      <c r="AO1887" s="1">
        <v>1</v>
      </c>
      <c r="AR1887" s="276">
        <v>27077.24</v>
      </c>
      <c r="AS1887" s="1" t="s">
        <v>2657</v>
      </c>
      <c r="AT1887" s="1">
        <v>0</v>
      </c>
      <c r="AU1887" s="1">
        <v>0</v>
      </c>
      <c r="AX1887" s="1">
        <v>5</v>
      </c>
      <c r="BC1887" s="1">
        <v>1</v>
      </c>
      <c r="BD1887" s="1">
        <v>7</v>
      </c>
      <c r="BE1887" s="1">
        <v>2</v>
      </c>
      <c r="BF1887" s="296">
        <v>132795.34285636837</v>
      </c>
    </row>
    <row r="1888" spans="1:58" x14ac:dyDescent="0.3">
      <c r="A1888" s="273">
        <f t="shared" si="78"/>
        <v>30255.569806235522</v>
      </c>
      <c r="B1888" s="1" t="s">
        <v>2621</v>
      </c>
      <c r="C1888" s="274">
        <v>44066474</v>
      </c>
      <c r="D1888" s="1">
        <v>144205</v>
      </c>
      <c r="E1888" s="1">
        <v>4</v>
      </c>
      <c r="F1888" s="1" t="s">
        <v>6423</v>
      </c>
      <c r="G1888" s="275">
        <v>44607</v>
      </c>
      <c r="H1888" s="275">
        <v>45716</v>
      </c>
      <c r="I1888" s="1">
        <v>0</v>
      </c>
      <c r="J1888" s="1">
        <v>1</v>
      </c>
      <c r="K1888" s="1">
        <v>1</v>
      </c>
      <c r="L1888" s="1">
        <v>30</v>
      </c>
      <c r="M1888" s="1">
        <v>2</v>
      </c>
      <c r="N1888" s="1">
        <v>17.7</v>
      </c>
      <c r="O1888" s="1">
        <v>19.21</v>
      </c>
      <c r="P1888" s="1">
        <v>300000</v>
      </c>
      <c r="Q1888" s="1">
        <v>10862</v>
      </c>
      <c r="R1888" s="1">
        <v>293665</v>
      </c>
      <c r="S1888" s="1">
        <v>0</v>
      </c>
      <c r="T1888" s="1">
        <v>0</v>
      </c>
      <c r="U1888" s="1">
        <v>0</v>
      </c>
      <c r="W1888" s="1">
        <v>0</v>
      </c>
      <c r="X1888" s="1">
        <v>0</v>
      </c>
      <c r="Y1888" s="1">
        <v>0</v>
      </c>
      <c r="AB1888" s="275">
        <v>44651</v>
      </c>
      <c r="AC1888" s="1">
        <v>1</v>
      </c>
      <c r="AD1888" s="1" t="s">
        <v>2623</v>
      </c>
      <c r="AE1888" s="1">
        <v>1</v>
      </c>
      <c r="AF1888" s="1">
        <v>30</v>
      </c>
      <c r="AG1888" s="1">
        <v>0</v>
      </c>
      <c r="AN1888" s="1">
        <v>1</v>
      </c>
      <c r="AO1888" s="1">
        <v>1</v>
      </c>
      <c r="AR1888" s="276">
        <v>44610.86</v>
      </c>
      <c r="AS1888" s="1" t="s">
        <v>2657</v>
      </c>
      <c r="AT1888" s="1">
        <v>0</v>
      </c>
      <c r="AU1888" s="1">
        <v>0</v>
      </c>
      <c r="AX1888" s="1">
        <v>5</v>
      </c>
      <c r="BC1888" s="1">
        <v>1</v>
      </c>
      <c r="BD1888" s="1">
        <v>7</v>
      </c>
      <c r="BE1888" s="1">
        <v>2</v>
      </c>
      <c r="BF1888" s="296">
        <v>218798.57019376449</v>
      </c>
    </row>
    <row r="1889" spans="1:58" x14ac:dyDescent="0.3">
      <c r="A1889" s="273">
        <f t="shared" si="78"/>
        <v>20170.458183560724</v>
      </c>
      <c r="B1889" s="1" t="s">
        <v>2621</v>
      </c>
      <c r="C1889" s="274">
        <v>44066474</v>
      </c>
      <c r="D1889" s="1">
        <v>144205</v>
      </c>
      <c r="E1889" s="1">
        <v>4</v>
      </c>
      <c r="F1889" s="1" t="s">
        <v>6425</v>
      </c>
      <c r="G1889" s="275">
        <v>44607</v>
      </c>
      <c r="H1889" s="275">
        <v>45716</v>
      </c>
      <c r="I1889" s="1">
        <v>0</v>
      </c>
      <c r="J1889" s="1">
        <v>1</v>
      </c>
      <c r="K1889" s="1">
        <v>1</v>
      </c>
      <c r="L1889" s="1">
        <v>30</v>
      </c>
      <c r="M1889" s="1">
        <v>2</v>
      </c>
      <c r="N1889" s="1">
        <v>17.690000000000001</v>
      </c>
      <c r="O1889" s="1">
        <v>19.2</v>
      </c>
      <c r="P1889" s="1">
        <v>200000</v>
      </c>
      <c r="Q1889" s="1">
        <v>7241</v>
      </c>
      <c r="R1889" s="1">
        <v>195777</v>
      </c>
      <c r="S1889" s="1">
        <v>0</v>
      </c>
      <c r="T1889" s="1">
        <v>0</v>
      </c>
      <c r="U1889" s="1">
        <v>0</v>
      </c>
      <c r="W1889" s="1">
        <v>0</v>
      </c>
      <c r="X1889" s="1">
        <v>0</v>
      </c>
      <c r="Y1889" s="1">
        <v>0</v>
      </c>
      <c r="AB1889" s="275">
        <v>44651</v>
      </c>
      <c r="AC1889" s="1">
        <v>1</v>
      </c>
      <c r="AD1889" s="1" t="s">
        <v>2623</v>
      </c>
      <c r="AE1889" s="1">
        <v>1</v>
      </c>
      <c r="AF1889" s="1">
        <v>30</v>
      </c>
      <c r="AG1889" s="1">
        <v>0</v>
      </c>
      <c r="AN1889" s="1">
        <v>1</v>
      </c>
      <c r="AO1889" s="1">
        <v>1</v>
      </c>
      <c r="AR1889" s="276">
        <v>29740.58</v>
      </c>
      <c r="AS1889" s="1" t="s">
        <v>2657</v>
      </c>
      <c r="AT1889" s="1">
        <v>0</v>
      </c>
      <c r="AU1889" s="1">
        <v>0</v>
      </c>
      <c r="AX1889" s="1">
        <v>5</v>
      </c>
      <c r="BC1889" s="1">
        <v>1</v>
      </c>
      <c r="BD1889" s="1">
        <v>7</v>
      </c>
      <c r="BE1889" s="1">
        <v>2</v>
      </c>
      <c r="BF1889" s="296">
        <v>145865.96181643926</v>
      </c>
    </row>
    <row r="1890" spans="1:58" x14ac:dyDescent="0.3">
      <c r="A1890" s="273">
        <f t="shared" si="78"/>
        <v>85130524</v>
      </c>
      <c r="B1890" s="1" t="s">
        <v>2621</v>
      </c>
      <c r="C1890" s="274">
        <v>44426676</v>
      </c>
      <c r="D1890" s="1">
        <v>141105</v>
      </c>
      <c r="E1890" s="1">
        <v>3</v>
      </c>
      <c r="F1890" s="1" t="s">
        <v>4921</v>
      </c>
      <c r="G1890" s="275">
        <v>44491</v>
      </c>
      <c r="H1890" s="275">
        <v>46691</v>
      </c>
      <c r="I1890" s="1">
        <v>1</v>
      </c>
      <c r="J1890" s="1">
        <v>1</v>
      </c>
      <c r="K1890" s="1">
        <v>5</v>
      </c>
      <c r="L1890" s="1">
        <v>30</v>
      </c>
      <c r="M1890" s="1">
        <v>2</v>
      </c>
      <c r="N1890" s="1">
        <v>9</v>
      </c>
      <c r="O1890" s="1">
        <v>9.3800000000000008</v>
      </c>
      <c r="P1890" s="1">
        <v>104141392</v>
      </c>
      <c r="Q1890" s="1">
        <v>1476225</v>
      </c>
      <c r="R1890" s="1">
        <v>98229998</v>
      </c>
      <c r="S1890" s="1">
        <v>0</v>
      </c>
      <c r="T1890" s="1">
        <v>0</v>
      </c>
      <c r="U1890" s="1">
        <v>654784000</v>
      </c>
      <c r="V1890" s="1">
        <v>44449</v>
      </c>
      <c r="W1890" s="1">
        <v>0</v>
      </c>
      <c r="X1890" s="1">
        <v>0</v>
      </c>
      <c r="Y1890" s="1">
        <v>0</v>
      </c>
      <c r="Z1890" s="1" t="s">
        <v>3732</v>
      </c>
      <c r="AA1890" s="1" t="s">
        <v>2807</v>
      </c>
      <c r="AB1890" s="275">
        <v>44651</v>
      </c>
      <c r="AC1890" s="1">
        <v>2</v>
      </c>
      <c r="AD1890" s="1" t="s">
        <v>2623</v>
      </c>
      <c r="AE1890" s="1">
        <v>1</v>
      </c>
      <c r="AF1890" s="1">
        <v>30</v>
      </c>
      <c r="AG1890" s="1">
        <v>841</v>
      </c>
      <c r="AN1890" s="1">
        <v>1</v>
      </c>
      <c r="AO1890" s="1">
        <v>1</v>
      </c>
      <c r="AP1890" s="275">
        <v>44491</v>
      </c>
      <c r="AQ1890" s="1" t="s">
        <v>2629</v>
      </c>
      <c r="AR1890" s="276">
        <v>1624130</v>
      </c>
      <c r="AS1890" s="1" t="s">
        <v>2624</v>
      </c>
      <c r="AT1890" s="1">
        <v>0</v>
      </c>
      <c r="AU1890" s="1">
        <v>0</v>
      </c>
      <c r="AV1890" s="1" t="s">
        <v>2625</v>
      </c>
      <c r="AW1890" s="1" t="s">
        <v>2626</v>
      </c>
      <c r="AX1890" s="1">
        <v>5</v>
      </c>
      <c r="BC1890" s="1">
        <v>1</v>
      </c>
      <c r="BD1890" s="1">
        <v>7</v>
      </c>
      <c r="BE1890" s="1">
        <v>2</v>
      </c>
      <c r="BF1890" s="296">
        <v>11475344</v>
      </c>
    </row>
    <row r="1891" spans="1:58" x14ac:dyDescent="0.3">
      <c r="A1891" s="273">
        <f t="shared" si="78"/>
        <v>0</v>
      </c>
      <c r="B1891" s="1" t="s">
        <v>2621</v>
      </c>
      <c r="C1891" s="274">
        <v>44420872</v>
      </c>
      <c r="D1891" s="1">
        <v>144205</v>
      </c>
      <c r="E1891" s="1">
        <v>4</v>
      </c>
      <c r="F1891" s="1" t="s">
        <v>3018</v>
      </c>
      <c r="G1891" s="275">
        <v>43970</v>
      </c>
      <c r="H1891" s="275">
        <v>44712</v>
      </c>
      <c r="I1891" s="1">
        <v>0</v>
      </c>
      <c r="J1891" s="1">
        <v>1</v>
      </c>
      <c r="K1891" s="1">
        <v>22</v>
      </c>
      <c r="L1891" s="1">
        <v>30</v>
      </c>
      <c r="M1891" s="1">
        <v>2</v>
      </c>
      <c r="N1891" s="1">
        <v>18</v>
      </c>
      <c r="O1891" s="1">
        <v>19.559999999999999</v>
      </c>
      <c r="P1891" s="1">
        <v>90000</v>
      </c>
      <c r="Q1891" s="1">
        <v>4493</v>
      </c>
      <c r="R1891" s="1">
        <v>8791</v>
      </c>
      <c r="S1891" s="1">
        <v>0</v>
      </c>
      <c r="T1891" s="1">
        <v>0</v>
      </c>
      <c r="U1891" s="1">
        <v>0</v>
      </c>
      <c r="W1891" s="1">
        <v>0</v>
      </c>
      <c r="X1891" s="1">
        <v>0</v>
      </c>
      <c r="Y1891" s="1">
        <v>0</v>
      </c>
      <c r="AB1891" s="275">
        <v>44651</v>
      </c>
      <c r="AC1891" s="1">
        <v>1</v>
      </c>
      <c r="AD1891" s="1" t="s">
        <v>2623</v>
      </c>
      <c r="AE1891" s="1">
        <v>1</v>
      </c>
      <c r="AF1891" s="1">
        <v>30</v>
      </c>
      <c r="AG1891" s="1">
        <v>0</v>
      </c>
      <c r="AN1891" s="1">
        <v>1</v>
      </c>
      <c r="AO1891" s="1">
        <v>1</v>
      </c>
      <c r="AR1891" s="276">
        <v>1694.92</v>
      </c>
      <c r="AS1891" s="1" t="s">
        <v>2657</v>
      </c>
      <c r="AT1891" s="1">
        <v>0</v>
      </c>
      <c r="AU1891" s="1">
        <v>0</v>
      </c>
      <c r="AX1891" s="1">
        <v>5</v>
      </c>
      <c r="BC1891" s="1">
        <v>1</v>
      </c>
      <c r="BD1891" s="1">
        <v>7</v>
      </c>
      <c r="BE1891" s="1">
        <v>2</v>
      </c>
      <c r="BF1891" s="296">
        <v>11892.188212657882</v>
      </c>
    </row>
    <row r="1892" spans="1:58" x14ac:dyDescent="0.3">
      <c r="A1892" s="273">
        <f t="shared" si="78"/>
        <v>0</v>
      </c>
      <c r="B1892" s="1" t="s">
        <v>2621</v>
      </c>
      <c r="C1892" s="274">
        <v>44420872</v>
      </c>
      <c r="D1892" s="1">
        <v>144205</v>
      </c>
      <c r="E1892" s="1">
        <v>4</v>
      </c>
      <c r="F1892" s="1" t="s">
        <v>3019</v>
      </c>
      <c r="G1892" s="275">
        <v>43970</v>
      </c>
      <c r="H1892" s="275">
        <v>44712</v>
      </c>
      <c r="I1892" s="1">
        <v>0</v>
      </c>
      <c r="J1892" s="1">
        <v>1</v>
      </c>
      <c r="K1892" s="1">
        <v>22</v>
      </c>
      <c r="L1892" s="1">
        <v>30</v>
      </c>
      <c r="M1892" s="1">
        <v>2</v>
      </c>
      <c r="N1892" s="1">
        <v>18</v>
      </c>
      <c r="O1892" s="1">
        <v>19.559999999999999</v>
      </c>
      <c r="P1892" s="1">
        <v>93000</v>
      </c>
      <c r="Q1892" s="1">
        <v>4643</v>
      </c>
      <c r="R1892" s="1">
        <v>9078</v>
      </c>
      <c r="S1892" s="1">
        <v>0</v>
      </c>
      <c r="T1892" s="1">
        <v>0</v>
      </c>
      <c r="U1892" s="1">
        <v>0</v>
      </c>
      <c r="W1892" s="1">
        <v>0</v>
      </c>
      <c r="X1892" s="1">
        <v>0</v>
      </c>
      <c r="Y1892" s="1">
        <v>0</v>
      </c>
      <c r="AB1892" s="275">
        <v>44651</v>
      </c>
      <c r="AC1892" s="1">
        <v>1</v>
      </c>
      <c r="AD1892" s="1" t="s">
        <v>2623</v>
      </c>
      <c r="AE1892" s="1">
        <v>1</v>
      </c>
      <c r="AF1892" s="1">
        <v>30</v>
      </c>
      <c r="AG1892" s="1">
        <v>0</v>
      </c>
      <c r="AN1892" s="1">
        <v>1</v>
      </c>
      <c r="AO1892" s="1">
        <v>1</v>
      </c>
      <c r="AR1892" s="276">
        <v>1762.71</v>
      </c>
      <c r="AS1892" s="1" t="s">
        <v>2657</v>
      </c>
      <c r="AT1892" s="1">
        <v>0</v>
      </c>
      <c r="AU1892" s="1">
        <v>0</v>
      </c>
      <c r="AX1892" s="1">
        <v>5</v>
      </c>
      <c r="BC1892" s="1">
        <v>1</v>
      </c>
      <c r="BD1892" s="1">
        <v>7</v>
      </c>
      <c r="BE1892" s="1">
        <v>2</v>
      </c>
      <c r="BF1892" s="296">
        <v>12280.432782903907</v>
      </c>
    </row>
    <row r="1893" spans="1:58" x14ac:dyDescent="0.3">
      <c r="A1893" s="273">
        <f t="shared" si="78"/>
        <v>0</v>
      </c>
      <c r="B1893" s="1" t="s">
        <v>2621</v>
      </c>
      <c r="C1893" s="274">
        <v>44420872</v>
      </c>
      <c r="D1893" s="1">
        <v>144205</v>
      </c>
      <c r="E1893" s="1">
        <v>4</v>
      </c>
      <c r="F1893" s="1" t="s">
        <v>3852</v>
      </c>
      <c r="G1893" s="275">
        <v>44039</v>
      </c>
      <c r="H1893" s="275">
        <v>44773</v>
      </c>
      <c r="I1893" s="1">
        <v>0</v>
      </c>
      <c r="J1893" s="1">
        <v>1</v>
      </c>
      <c r="K1893" s="1">
        <v>20</v>
      </c>
      <c r="L1893" s="1">
        <v>30</v>
      </c>
      <c r="M1893" s="1">
        <v>2</v>
      </c>
      <c r="N1893" s="1">
        <v>17.690000000000001</v>
      </c>
      <c r="O1893" s="1">
        <v>19.2</v>
      </c>
      <c r="P1893" s="1">
        <v>96982</v>
      </c>
      <c r="Q1893" s="1">
        <v>4847</v>
      </c>
      <c r="R1893" s="1">
        <v>18668</v>
      </c>
      <c r="S1893" s="1">
        <v>0</v>
      </c>
      <c r="T1893" s="1">
        <v>0</v>
      </c>
      <c r="U1893" s="1">
        <v>0</v>
      </c>
      <c r="W1893" s="1">
        <v>0</v>
      </c>
      <c r="X1893" s="1">
        <v>0</v>
      </c>
      <c r="Y1893" s="1">
        <v>0</v>
      </c>
      <c r="AB1893" s="275">
        <v>44651</v>
      </c>
      <c r="AC1893" s="1">
        <v>1</v>
      </c>
      <c r="AD1893" s="1" t="s">
        <v>2623</v>
      </c>
      <c r="AE1893" s="1">
        <v>1</v>
      </c>
      <c r="AF1893" s="1">
        <v>30</v>
      </c>
      <c r="AG1893" s="1">
        <v>0</v>
      </c>
      <c r="AN1893" s="1">
        <v>1</v>
      </c>
      <c r="AO1893" s="1">
        <v>1</v>
      </c>
      <c r="AR1893" s="276">
        <v>3593.22</v>
      </c>
      <c r="AS1893" s="1" t="s">
        <v>2657</v>
      </c>
      <c r="AT1893" s="1">
        <v>0</v>
      </c>
      <c r="AU1893" s="1">
        <v>0</v>
      </c>
      <c r="AX1893" s="1">
        <v>5</v>
      </c>
      <c r="BC1893" s="1">
        <v>1</v>
      </c>
      <c r="BD1893" s="1">
        <v>7</v>
      </c>
      <c r="BE1893" s="1">
        <v>2</v>
      </c>
      <c r="BF1893" s="296">
        <v>25253.483056978424</v>
      </c>
    </row>
    <row r="1894" spans="1:58" x14ac:dyDescent="0.3">
      <c r="A1894" s="273">
        <f t="shared" si="78"/>
        <v>0</v>
      </c>
      <c r="B1894" s="1" t="s">
        <v>2621</v>
      </c>
      <c r="C1894" s="274">
        <v>44420872</v>
      </c>
      <c r="D1894" s="1">
        <v>144205</v>
      </c>
      <c r="E1894" s="1">
        <v>4</v>
      </c>
      <c r="F1894" s="1" t="s">
        <v>3659</v>
      </c>
      <c r="G1894" s="275">
        <v>44054</v>
      </c>
      <c r="H1894" s="275">
        <v>44804</v>
      </c>
      <c r="I1894" s="1">
        <v>0</v>
      </c>
      <c r="J1894" s="1">
        <v>1</v>
      </c>
      <c r="K1894" s="1">
        <v>19</v>
      </c>
      <c r="L1894" s="1">
        <v>30</v>
      </c>
      <c r="M1894" s="1">
        <v>2</v>
      </c>
      <c r="N1894" s="1">
        <v>9</v>
      </c>
      <c r="O1894" s="1">
        <v>9.3800000000000008</v>
      </c>
      <c r="P1894" s="1">
        <v>2500000</v>
      </c>
      <c r="Q1894" s="1">
        <v>114675</v>
      </c>
      <c r="R1894" s="1">
        <v>560139</v>
      </c>
      <c r="S1894" s="1">
        <v>0</v>
      </c>
      <c r="T1894" s="1">
        <v>0</v>
      </c>
      <c r="U1894" s="1">
        <v>0</v>
      </c>
      <c r="W1894" s="1">
        <v>0</v>
      </c>
      <c r="X1894" s="1">
        <v>0</v>
      </c>
      <c r="Y1894" s="1">
        <v>0</v>
      </c>
      <c r="AB1894" s="275">
        <v>44651</v>
      </c>
      <c r="AC1894" s="1">
        <v>1</v>
      </c>
      <c r="AD1894" s="1" t="s">
        <v>2623</v>
      </c>
      <c r="AE1894" s="1">
        <v>1</v>
      </c>
      <c r="AF1894" s="1">
        <v>30</v>
      </c>
      <c r="AG1894" s="1">
        <v>0</v>
      </c>
      <c r="AN1894" s="1">
        <v>1</v>
      </c>
      <c r="AO1894" s="1">
        <v>1</v>
      </c>
      <c r="AR1894" s="276">
        <v>108271.17</v>
      </c>
      <c r="AS1894" s="1" t="s">
        <v>2657</v>
      </c>
      <c r="AT1894" s="1">
        <v>0</v>
      </c>
      <c r="AU1894" s="1">
        <v>0</v>
      </c>
      <c r="AX1894" s="1">
        <v>5</v>
      </c>
      <c r="BC1894" s="1">
        <v>1</v>
      </c>
      <c r="BD1894" s="1">
        <v>7</v>
      </c>
      <c r="BE1894" s="1">
        <v>2</v>
      </c>
      <c r="BF1894" s="296">
        <v>757738.41579455952</v>
      </c>
    </row>
    <row r="1895" spans="1:58" x14ac:dyDescent="0.3">
      <c r="A1895" s="273">
        <f t="shared" si="78"/>
        <v>0</v>
      </c>
      <c r="B1895" s="1" t="s">
        <v>2621</v>
      </c>
      <c r="C1895" s="274">
        <v>44420872</v>
      </c>
      <c r="D1895" s="1">
        <v>144205</v>
      </c>
      <c r="E1895" s="1">
        <v>4</v>
      </c>
      <c r="F1895" s="1" t="s">
        <v>4123</v>
      </c>
      <c r="G1895" s="275">
        <v>44428</v>
      </c>
      <c r="H1895" s="275">
        <v>45169</v>
      </c>
      <c r="I1895" s="1">
        <v>0</v>
      </c>
      <c r="J1895" s="1">
        <v>1</v>
      </c>
      <c r="K1895" s="1">
        <v>7</v>
      </c>
      <c r="L1895" s="1">
        <v>30</v>
      </c>
      <c r="M1895" s="1">
        <v>2</v>
      </c>
      <c r="N1895" s="1">
        <v>17.690000000000001</v>
      </c>
      <c r="O1895" s="1">
        <v>19.2</v>
      </c>
      <c r="P1895" s="1">
        <v>43800</v>
      </c>
      <c r="Q1895" s="1">
        <v>2189</v>
      </c>
      <c r="R1895" s="1">
        <v>32607</v>
      </c>
      <c r="S1895" s="1">
        <v>0</v>
      </c>
      <c r="T1895" s="1">
        <v>0</v>
      </c>
      <c r="U1895" s="1">
        <v>0</v>
      </c>
      <c r="W1895" s="1">
        <v>0</v>
      </c>
      <c r="X1895" s="1">
        <v>0</v>
      </c>
      <c r="Y1895" s="1">
        <v>0</v>
      </c>
      <c r="AB1895" s="275">
        <v>44651</v>
      </c>
      <c r="AC1895" s="1">
        <v>1</v>
      </c>
      <c r="AD1895" s="1" t="s">
        <v>2623</v>
      </c>
      <c r="AE1895" s="1">
        <v>1</v>
      </c>
      <c r="AF1895" s="1">
        <v>30</v>
      </c>
      <c r="AG1895" s="1">
        <v>0</v>
      </c>
      <c r="AN1895" s="1">
        <v>1</v>
      </c>
      <c r="AO1895" s="1">
        <v>1</v>
      </c>
      <c r="AR1895" s="276">
        <v>6305.08</v>
      </c>
      <c r="AS1895" s="1" t="s">
        <v>2657</v>
      </c>
      <c r="AT1895" s="1">
        <v>0</v>
      </c>
      <c r="AU1895" s="1">
        <v>0</v>
      </c>
      <c r="AX1895" s="1">
        <v>5</v>
      </c>
      <c r="BC1895" s="1">
        <v>1</v>
      </c>
      <c r="BD1895" s="1">
        <v>7</v>
      </c>
      <c r="BE1895" s="1">
        <v>2</v>
      </c>
      <c r="BF1895" s="296">
        <v>44109.723700390801</v>
      </c>
    </row>
    <row r="1896" spans="1:58" x14ac:dyDescent="0.3">
      <c r="A1896" s="273">
        <f t="shared" si="78"/>
        <v>0</v>
      </c>
      <c r="B1896" s="1" t="s">
        <v>2621</v>
      </c>
      <c r="C1896" s="274">
        <v>44420872</v>
      </c>
      <c r="D1896" s="1">
        <v>144205</v>
      </c>
      <c r="E1896" s="1">
        <v>4</v>
      </c>
      <c r="F1896" s="1" t="s">
        <v>4094</v>
      </c>
      <c r="G1896" s="275">
        <v>44426</v>
      </c>
      <c r="H1896" s="275">
        <v>45169</v>
      </c>
      <c r="I1896" s="1">
        <v>0</v>
      </c>
      <c r="J1896" s="1">
        <v>1</v>
      </c>
      <c r="K1896" s="1">
        <v>7</v>
      </c>
      <c r="L1896" s="1">
        <v>30</v>
      </c>
      <c r="M1896" s="1">
        <v>2</v>
      </c>
      <c r="N1896" s="1">
        <v>17.690000000000001</v>
      </c>
      <c r="O1896" s="1">
        <v>19.2</v>
      </c>
      <c r="P1896" s="1">
        <v>182600</v>
      </c>
      <c r="Q1896" s="1">
        <v>9125</v>
      </c>
      <c r="R1896" s="1">
        <v>135939</v>
      </c>
      <c r="S1896" s="1">
        <v>0</v>
      </c>
      <c r="T1896" s="1">
        <v>0</v>
      </c>
      <c r="U1896" s="1">
        <v>0</v>
      </c>
      <c r="W1896" s="1">
        <v>0</v>
      </c>
      <c r="X1896" s="1">
        <v>0</v>
      </c>
      <c r="Y1896" s="1">
        <v>0</v>
      </c>
      <c r="AB1896" s="275">
        <v>44651</v>
      </c>
      <c r="AC1896" s="1">
        <v>1</v>
      </c>
      <c r="AD1896" s="1" t="s">
        <v>2623</v>
      </c>
      <c r="AE1896" s="1">
        <v>1</v>
      </c>
      <c r="AF1896" s="1">
        <v>30</v>
      </c>
      <c r="AG1896" s="1">
        <v>0</v>
      </c>
      <c r="AN1896" s="1">
        <v>1</v>
      </c>
      <c r="AO1896" s="1">
        <v>1</v>
      </c>
      <c r="AR1896" s="276">
        <v>26237.279999999999</v>
      </c>
      <c r="AS1896" s="1" t="s">
        <v>2657</v>
      </c>
      <c r="AT1896" s="1">
        <v>0</v>
      </c>
      <c r="AU1896" s="1">
        <v>0</v>
      </c>
      <c r="AX1896" s="1">
        <v>5</v>
      </c>
      <c r="BC1896" s="1">
        <v>1</v>
      </c>
      <c r="BD1896" s="1">
        <v>7</v>
      </c>
      <c r="BE1896" s="1">
        <v>2</v>
      </c>
      <c r="BF1896" s="296">
        <v>183894.00221140936</v>
      </c>
    </row>
    <row r="1897" spans="1:58" x14ac:dyDescent="0.3">
      <c r="A1897" s="273">
        <f t="shared" si="78"/>
        <v>0</v>
      </c>
      <c r="B1897" s="1" t="s">
        <v>2621</v>
      </c>
      <c r="C1897" s="274">
        <v>44420872</v>
      </c>
      <c r="D1897" s="1">
        <v>144205</v>
      </c>
      <c r="E1897" s="1">
        <v>4</v>
      </c>
      <c r="F1897" s="1" t="s">
        <v>4349</v>
      </c>
      <c r="G1897" s="275">
        <v>44452</v>
      </c>
      <c r="H1897" s="275">
        <v>45199</v>
      </c>
      <c r="I1897" s="1">
        <v>0</v>
      </c>
      <c r="J1897" s="1">
        <v>1</v>
      </c>
      <c r="K1897" s="1">
        <v>6</v>
      </c>
      <c r="L1897" s="1">
        <v>30</v>
      </c>
      <c r="M1897" s="1">
        <v>2</v>
      </c>
      <c r="N1897" s="1">
        <v>17.690000000000001</v>
      </c>
      <c r="O1897" s="1">
        <v>19.2</v>
      </c>
      <c r="P1897" s="1">
        <v>44900</v>
      </c>
      <c r="Q1897" s="1">
        <v>2244</v>
      </c>
      <c r="R1897" s="1">
        <v>35139</v>
      </c>
      <c r="S1897" s="1">
        <v>0</v>
      </c>
      <c r="T1897" s="1">
        <v>0</v>
      </c>
      <c r="U1897" s="1">
        <v>0</v>
      </c>
      <c r="W1897" s="1">
        <v>0</v>
      </c>
      <c r="X1897" s="1">
        <v>0</v>
      </c>
      <c r="Y1897" s="1">
        <v>0</v>
      </c>
      <c r="AB1897" s="275">
        <v>44651</v>
      </c>
      <c r="AC1897" s="1">
        <v>1</v>
      </c>
      <c r="AD1897" s="1" t="s">
        <v>2623</v>
      </c>
      <c r="AE1897" s="1">
        <v>1</v>
      </c>
      <c r="AF1897" s="1">
        <v>30</v>
      </c>
      <c r="AG1897" s="1">
        <v>0</v>
      </c>
      <c r="AN1897" s="1">
        <v>1</v>
      </c>
      <c r="AO1897" s="1">
        <v>1</v>
      </c>
      <c r="AR1897" s="276">
        <v>6779.66</v>
      </c>
      <c r="AS1897" s="1" t="s">
        <v>2657</v>
      </c>
      <c r="AT1897" s="1">
        <v>0</v>
      </c>
      <c r="AU1897" s="1">
        <v>0</v>
      </c>
      <c r="AX1897" s="1">
        <v>5</v>
      </c>
      <c r="BC1897" s="1">
        <v>1</v>
      </c>
      <c r="BD1897" s="1">
        <v>7</v>
      </c>
      <c r="BE1897" s="1">
        <v>2</v>
      </c>
      <c r="BF1897" s="296">
        <v>47534.933637195456</v>
      </c>
    </row>
    <row r="1898" spans="1:58" x14ac:dyDescent="0.3">
      <c r="A1898" s="273">
        <f t="shared" si="78"/>
        <v>0</v>
      </c>
      <c r="B1898" s="1" t="s">
        <v>2621</v>
      </c>
      <c r="C1898" s="274">
        <v>44420872</v>
      </c>
      <c r="D1898" s="1">
        <v>144205</v>
      </c>
      <c r="E1898" s="1">
        <v>4</v>
      </c>
      <c r="F1898" s="1" t="s">
        <v>4320</v>
      </c>
      <c r="G1898" s="275">
        <v>44334</v>
      </c>
      <c r="H1898" s="275">
        <v>45077</v>
      </c>
      <c r="I1898" s="1">
        <v>0</v>
      </c>
      <c r="J1898" s="1">
        <v>1</v>
      </c>
      <c r="K1898" s="1">
        <v>10</v>
      </c>
      <c r="L1898" s="1">
        <v>30</v>
      </c>
      <c r="M1898" s="1">
        <v>2</v>
      </c>
      <c r="N1898" s="1">
        <v>17.690000000000001</v>
      </c>
      <c r="O1898" s="1">
        <v>19.2</v>
      </c>
      <c r="P1898" s="1">
        <v>15000</v>
      </c>
      <c r="Q1898" s="1">
        <v>750</v>
      </c>
      <c r="R1898" s="1">
        <v>9395</v>
      </c>
      <c r="S1898" s="1">
        <v>0</v>
      </c>
      <c r="T1898" s="1">
        <v>0</v>
      </c>
      <c r="U1898" s="1">
        <v>0</v>
      </c>
      <c r="W1898" s="1">
        <v>0</v>
      </c>
      <c r="X1898" s="1">
        <v>0</v>
      </c>
      <c r="Y1898" s="1">
        <v>0</v>
      </c>
      <c r="AB1898" s="275">
        <v>44651</v>
      </c>
      <c r="AC1898" s="1">
        <v>1</v>
      </c>
      <c r="AD1898" s="1" t="s">
        <v>2623</v>
      </c>
      <c r="AE1898" s="1">
        <v>1</v>
      </c>
      <c r="AF1898" s="1">
        <v>30</v>
      </c>
      <c r="AG1898" s="1">
        <v>0</v>
      </c>
      <c r="AN1898" s="1">
        <v>1</v>
      </c>
      <c r="AO1898" s="1">
        <v>1</v>
      </c>
      <c r="AR1898" s="276">
        <v>1830.51</v>
      </c>
      <c r="AS1898" s="1" t="s">
        <v>2657</v>
      </c>
      <c r="AT1898" s="1">
        <v>0</v>
      </c>
      <c r="AU1898" s="1">
        <v>0</v>
      </c>
      <c r="AX1898" s="1">
        <v>5</v>
      </c>
      <c r="BC1898" s="1">
        <v>1</v>
      </c>
      <c r="BD1898" s="1">
        <v>7</v>
      </c>
      <c r="BE1898" s="1">
        <v>2</v>
      </c>
      <c r="BF1898" s="296">
        <v>12709.260409273211</v>
      </c>
    </row>
    <row r="1899" spans="1:58" x14ac:dyDescent="0.3">
      <c r="A1899" s="273">
        <f t="shared" si="78"/>
        <v>0</v>
      </c>
      <c r="B1899" s="1" t="s">
        <v>2621</v>
      </c>
      <c r="C1899" s="274">
        <v>44420872</v>
      </c>
      <c r="D1899" s="1">
        <v>144205</v>
      </c>
      <c r="E1899" s="1">
        <v>4</v>
      </c>
      <c r="F1899" s="1" t="s">
        <v>4321</v>
      </c>
      <c r="G1899" s="275">
        <v>44334</v>
      </c>
      <c r="H1899" s="275">
        <v>45077</v>
      </c>
      <c r="I1899" s="1">
        <v>0</v>
      </c>
      <c r="J1899" s="1">
        <v>1</v>
      </c>
      <c r="K1899" s="1">
        <v>10</v>
      </c>
      <c r="L1899" s="1">
        <v>30</v>
      </c>
      <c r="M1899" s="1">
        <v>2</v>
      </c>
      <c r="N1899" s="1">
        <v>17.690000000000001</v>
      </c>
      <c r="O1899" s="1">
        <v>19.2</v>
      </c>
      <c r="P1899" s="1">
        <v>68000</v>
      </c>
      <c r="Q1899" s="1">
        <v>3398</v>
      </c>
      <c r="R1899" s="1">
        <v>42601</v>
      </c>
      <c r="S1899" s="1">
        <v>0</v>
      </c>
      <c r="T1899" s="1">
        <v>0</v>
      </c>
      <c r="U1899" s="1">
        <v>0</v>
      </c>
      <c r="W1899" s="1">
        <v>0</v>
      </c>
      <c r="X1899" s="1">
        <v>0</v>
      </c>
      <c r="Y1899" s="1">
        <v>0</v>
      </c>
      <c r="AB1899" s="275">
        <v>44651</v>
      </c>
      <c r="AC1899" s="1">
        <v>1</v>
      </c>
      <c r="AD1899" s="1" t="s">
        <v>2623</v>
      </c>
      <c r="AE1899" s="1">
        <v>1</v>
      </c>
      <c r="AF1899" s="1">
        <v>30</v>
      </c>
      <c r="AG1899" s="1">
        <v>0</v>
      </c>
      <c r="AN1899" s="1">
        <v>1</v>
      </c>
      <c r="AO1899" s="1">
        <v>1</v>
      </c>
      <c r="AR1899" s="276">
        <v>8203.39</v>
      </c>
      <c r="AS1899" s="1" t="s">
        <v>2657</v>
      </c>
      <c r="AT1899" s="1">
        <v>0</v>
      </c>
      <c r="AU1899" s="1">
        <v>0</v>
      </c>
      <c r="AX1899" s="1">
        <v>5</v>
      </c>
      <c r="BC1899" s="1">
        <v>1</v>
      </c>
      <c r="BD1899" s="1">
        <v>7</v>
      </c>
      <c r="BE1899" s="1">
        <v>2</v>
      </c>
      <c r="BF1899" s="296">
        <v>57629.292463592123</v>
      </c>
    </row>
    <row r="1900" spans="1:58" x14ac:dyDescent="0.3">
      <c r="A1900" s="273">
        <f t="shared" si="78"/>
        <v>0</v>
      </c>
      <c r="B1900" s="1" t="s">
        <v>2621</v>
      </c>
      <c r="C1900" s="274">
        <v>44420872</v>
      </c>
      <c r="D1900" s="1">
        <v>144205</v>
      </c>
      <c r="E1900" s="1">
        <v>4</v>
      </c>
      <c r="F1900" s="1" t="s">
        <v>4579</v>
      </c>
      <c r="G1900" s="275">
        <v>44335</v>
      </c>
      <c r="H1900" s="275">
        <v>45077</v>
      </c>
      <c r="I1900" s="1">
        <v>0</v>
      </c>
      <c r="J1900" s="1">
        <v>1</v>
      </c>
      <c r="K1900" s="1">
        <v>10</v>
      </c>
      <c r="L1900" s="1">
        <v>30</v>
      </c>
      <c r="M1900" s="1">
        <v>2</v>
      </c>
      <c r="N1900" s="1">
        <v>17.690000000000001</v>
      </c>
      <c r="O1900" s="1">
        <v>19.2</v>
      </c>
      <c r="P1900" s="1">
        <v>43800</v>
      </c>
      <c r="Q1900" s="1">
        <v>2189</v>
      </c>
      <c r="R1900" s="1">
        <v>27438</v>
      </c>
      <c r="S1900" s="1">
        <v>0</v>
      </c>
      <c r="T1900" s="1">
        <v>0</v>
      </c>
      <c r="U1900" s="1">
        <v>0</v>
      </c>
      <c r="W1900" s="1">
        <v>0</v>
      </c>
      <c r="X1900" s="1">
        <v>0</v>
      </c>
      <c r="Y1900" s="1">
        <v>0</v>
      </c>
      <c r="AB1900" s="275">
        <v>44651</v>
      </c>
      <c r="AC1900" s="1">
        <v>1</v>
      </c>
      <c r="AD1900" s="1" t="s">
        <v>2623</v>
      </c>
      <c r="AE1900" s="1">
        <v>1</v>
      </c>
      <c r="AF1900" s="1">
        <v>30</v>
      </c>
      <c r="AG1900" s="1">
        <v>0</v>
      </c>
      <c r="AN1900" s="1">
        <v>1</v>
      </c>
      <c r="AO1900" s="1">
        <v>1</v>
      </c>
      <c r="AR1900" s="276">
        <v>5288.13</v>
      </c>
      <c r="AS1900" s="1" t="s">
        <v>2657</v>
      </c>
      <c r="AT1900" s="1">
        <v>0</v>
      </c>
      <c r="AU1900" s="1">
        <v>0</v>
      </c>
      <c r="AX1900" s="1">
        <v>5</v>
      </c>
      <c r="BC1900" s="1">
        <v>1</v>
      </c>
      <c r="BD1900" s="1">
        <v>7</v>
      </c>
      <c r="BE1900" s="1">
        <v>2</v>
      </c>
      <c r="BF1900" s="296">
        <v>37117.263130350017</v>
      </c>
    </row>
    <row r="1901" spans="1:58" x14ac:dyDescent="0.3">
      <c r="A1901" s="273">
        <f t="shared" si="78"/>
        <v>0</v>
      </c>
      <c r="B1901" s="1" t="s">
        <v>2621</v>
      </c>
      <c r="C1901" s="274">
        <v>44420872</v>
      </c>
      <c r="D1901" s="1">
        <v>144205</v>
      </c>
      <c r="E1901" s="1">
        <v>4</v>
      </c>
      <c r="F1901" s="1" t="s">
        <v>4580</v>
      </c>
      <c r="G1901" s="275">
        <v>44335</v>
      </c>
      <c r="H1901" s="275">
        <v>45077</v>
      </c>
      <c r="I1901" s="1">
        <v>0</v>
      </c>
      <c r="J1901" s="1">
        <v>1</v>
      </c>
      <c r="K1901" s="1">
        <v>10</v>
      </c>
      <c r="L1901" s="1">
        <v>30</v>
      </c>
      <c r="M1901" s="1">
        <v>2</v>
      </c>
      <c r="N1901" s="1">
        <v>17.690000000000001</v>
      </c>
      <c r="O1901" s="1">
        <v>19.2</v>
      </c>
      <c r="P1901" s="1">
        <v>199820</v>
      </c>
      <c r="Q1901" s="1">
        <v>9986</v>
      </c>
      <c r="R1901" s="1">
        <v>125175</v>
      </c>
      <c r="S1901" s="1">
        <v>0</v>
      </c>
      <c r="T1901" s="1">
        <v>0</v>
      </c>
      <c r="U1901" s="1">
        <v>0</v>
      </c>
      <c r="W1901" s="1">
        <v>0</v>
      </c>
      <c r="X1901" s="1">
        <v>0</v>
      </c>
      <c r="Y1901" s="1">
        <v>0</v>
      </c>
      <c r="AB1901" s="275">
        <v>44651</v>
      </c>
      <c r="AC1901" s="1">
        <v>1</v>
      </c>
      <c r="AD1901" s="1" t="s">
        <v>2623</v>
      </c>
      <c r="AE1901" s="1">
        <v>1</v>
      </c>
      <c r="AF1901" s="1">
        <v>30</v>
      </c>
      <c r="AG1901" s="1">
        <v>0</v>
      </c>
      <c r="AN1901" s="1">
        <v>1</v>
      </c>
      <c r="AO1901" s="1">
        <v>1</v>
      </c>
      <c r="AR1901" s="276">
        <v>24203.39</v>
      </c>
      <c r="AS1901" s="1" t="s">
        <v>2657</v>
      </c>
      <c r="AT1901" s="1">
        <v>0</v>
      </c>
      <c r="AU1901" s="1">
        <v>0</v>
      </c>
      <c r="AX1901" s="1">
        <v>5</v>
      </c>
      <c r="BC1901" s="1">
        <v>1</v>
      </c>
      <c r="BD1901" s="1">
        <v>7</v>
      </c>
      <c r="BE1901" s="1">
        <v>2</v>
      </c>
      <c r="BF1901" s="296">
        <v>169332.80167437723</v>
      </c>
    </row>
    <row r="1902" spans="1:58" x14ac:dyDescent="0.3">
      <c r="A1902" s="273">
        <f t="shared" si="78"/>
        <v>0</v>
      </c>
      <c r="B1902" s="1" t="s">
        <v>2621</v>
      </c>
      <c r="C1902" s="274">
        <v>44420872</v>
      </c>
      <c r="D1902" s="1">
        <v>144205</v>
      </c>
      <c r="E1902" s="1">
        <v>4</v>
      </c>
      <c r="F1902" s="1" t="s">
        <v>4411</v>
      </c>
      <c r="G1902" s="275">
        <v>44457</v>
      </c>
      <c r="H1902" s="275">
        <v>45199</v>
      </c>
      <c r="I1902" s="1">
        <v>0</v>
      </c>
      <c r="J1902" s="1">
        <v>1</v>
      </c>
      <c r="K1902" s="1">
        <v>6</v>
      </c>
      <c r="L1902" s="1">
        <v>30</v>
      </c>
      <c r="M1902" s="1">
        <v>2</v>
      </c>
      <c r="N1902" s="1">
        <v>17.690000000000001</v>
      </c>
      <c r="O1902" s="1">
        <v>19.2</v>
      </c>
      <c r="P1902" s="1">
        <v>199625</v>
      </c>
      <c r="Q1902" s="1">
        <v>9976</v>
      </c>
      <c r="R1902" s="1">
        <v>156228</v>
      </c>
      <c r="S1902" s="1">
        <v>0</v>
      </c>
      <c r="T1902" s="1">
        <v>0</v>
      </c>
      <c r="U1902" s="1">
        <v>0</v>
      </c>
      <c r="W1902" s="1">
        <v>0</v>
      </c>
      <c r="X1902" s="1">
        <v>0</v>
      </c>
      <c r="Y1902" s="1">
        <v>0</v>
      </c>
      <c r="AB1902" s="275">
        <v>44651</v>
      </c>
      <c r="AC1902" s="1">
        <v>1</v>
      </c>
      <c r="AD1902" s="1" t="s">
        <v>2623</v>
      </c>
      <c r="AE1902" s="1">
        <v>1</v>
      </c>
      <c r="AF1902" s="1">
        <v>30</v>
      </c>
      <c r="AG1902" s="1">
        <v>0</v>
      </c>
      <c r="AN1902" s="1">
        <v>1</v>
      </c>
      <c r="AO1902" s="1">
        <v>1</v>
      </c>
      <c r="AR1902" s="276">
        <v>30169.49</v>
      </c>
      <c r="AS1902" s="1" t="s">
        <v>2657</v>
      </c>
      <c r="AT1902" s="1">
        <v>0</v>
      </c>
      <c r="AU1902" s="1">
        <v>0</v>
      </c>
      <c r="AX1902" s="1">
        <v>5</v>
      </c>
      <c r="BC1902" s="1">
        <v>1</v>
      </c>
      <c r="BD1902" s="1">
        <v>7</v>
      </c>
      <c r="BE1902" s="1">
        <v>2</v>
      </c>
      <c r="BF1902" s="296">
        <v>211340.32306758227</v>
      </c>
    </row>
    <row r="1903" spans="1:58" x14ac:dyDescent="0.3">
      <c r="A1903" s="273">
        <f t="shared" si="78"/>
        <v>0</v>
      </c>
      <c r="B1903" s="1" t="s">
        <v>2621</v>
      </c>
      <c r="C1903" s="274">
        <v>44420872</v>
      </c>
      <c r="D1903" s="1">
        <v>144205</v>
      </c>
      <c r="E1903" s="1">
        <v>4</v>
      </c>
      <c r="F1903" s="1" t="s">
        <v>4435</v>
      </c>
      <c r="G1903" s="275">
        <v>44356</v>
      </c>
      <c r="H1903" s="275">
        <v>45107</v>
      </c>
      <c r="I1903" s="1">
        <v>0</v>
      </c>
      <c r="J1903" s="1">
        <v>1</v>
      </c>
      <c r="K1903" s="1">
        <v>9</v>
      </c>
      <c r="L1903" s="1">
        <v>30</v>
      </c>
      <c r="M1903" s="1">
        <v>2</v>
      </c>
      <c r="N1903" s="1">
        <v>17.690000000000001</v>
      </c>
      <c r="O1903" s="1">
        <v>19.2</v>
      </c>
      <c r="P1903" s="1">
        <v>90026</v>
      </c>
      <c r="Q1903" s="1">
        <v>4499</v>
      </c>
      <c r="R1903" s="1">
        <v>59991</v>
      </c>
      <c r="S1903" s="1">
        <v>0</v>
      </c>
      <c r="T1903" s="1">
        <v>0</v>
      </c>
      <c r="U1903" s="1">
        <v>0</v>
      </c>
      <c r="W1903" s="1">
        <v>0</v>
      </c>
      <c r="X1903" s="1">
        <v>0</v>
      </c>
      <c r="Y1903" s="1">
        <v>0</v>
      </c>
      <c r="AB1903" s="275">
        <v>44651</v>
      </c>
      <c r="AC1903" s="1">
        <v>1</v>
      </c>
      <c r="AD1903" s="1" t="s">
        <v>2623</v>
      </c>
      <c r="AE1903" s="1">
        <v>1</v>
      </c>
      <c r="AF1903" s="1">
        <v>30</v>
      </c>
      <c r="AG1903" s="1">
        <v>0</v>
      </c>
      <c r="AN1903" s="1">
        <v>1</v>
      </c>
      <c r="AO1903" s="1">
        <v>1</v>
      </c>
      <c r="AR1903" s="276">
        <v>11593.22</v>
      </c>
      <c r="AS1903" s="1" t="s">
        <v>2657</v>
      </c>
      <c r="AT1903" s="1">
        <v>0</v>
      </c>
      <c r="AU1903" s="1">
        <v>0</v>
      </c>
      <c r="AX1903" s="1">
        <v>5</v>
      </c>
      <c r="BC1903" s="1">
        <v>1</v>
      </c>
      <c r="BD1903" s="1">
        <v>7</v>
      </c>
      <c r="BE1903" s="1">
        <v>2</v>
      </c>
      <c r="BF1903" s="296">
        <v>81153.937329718916</v>
      </c>
    </row>
    <row r="1904" spans="1:58" x14ac:dyDescent="0.3">
      <c r="A1904" s="273">
        <f t="shared" si="78"/>
        <v>0</v>
      </c>
      <c r="B1904" s="1" t="s">
        <v>2621</v>
      </c>
      <c r="C1904" s="274">
        <v>44420872</v>
      </c>
      <c r="D1904" s="1">
        <v>144205</v>
      </c>
      <c r="E1904" s="1">
        <v>4</v>
      </c>
      <c r="F1904" s="1" t="s">
        <v>4744</v>
      </c>
      <c r="G1904" s="275">
        <v>44419</v>
      </c>
      <c r="H1904" s="275">
        <v>45169</v>
      </c>
      <c r="I1904" s="1">
        <v>0</v>
      </c>
      <c r="J1904" s="1">
        <v>1</v>
      </c>
      <c r="K1904" s="1">
        <v>7</v>
      </c>
      <c r="L1904" s="1">
        <v>30</v>
      </c>
      <c r="M1904" s="1">
        <v>2</v>
      </c>
      <c r="N1904" s="1">
        <v>17.690000000000001</v>
      </c>
      <c r="O1904" s="1">
        <v>19.2</v>
      </c>
      <c r="P1904" s="1">
        <v>58000</v>
      </c>
      <c r="Q1904" s="1">
        <v>2898</v>
      </c>
      <c r="R1904" s="1">
        <v>43181</v>
      </c>
      <c r="S1904" s="1">
        <v>0</v>
      </c>
      <c r="T1904" s="1">
        <v>0</v>
      </c>
      <c r="U1904" s="1">
        <v>0</v>
      </c>
      <c r="W1904" s="1">
        <v>0</v>
      </c>
      <c r="X1904" s="1">
        <v>0</v>
      </c>
      <c r="Y1904" s="1">
        <v>0</v>
      </c>
      <c r="AB1904" s="275">
        <v>44651</v>
      </c>
      <c r="AC1904" s="1">
        <v>1</v>
      </c>
      <c r="AD1904" s="1" t="s">
        <v>2623</v>
      </c>
      <c r="AE1904" s="1">
        <v>1</v>
      </c>
      <c r="AF1904" s="1">
        <v>30</v>
      </c>
      <c r="AG1904" s="1">
        <v>0</v>
      </c>
      <c r="AN1904" s="1">
        <v>1</v>
      </c>
      <c r="AO1904" s="1">
        <v>1</v>
      </c>
      <c r="AP1904" s="275"/>
      <c r="AR1904" s="276">
        <v>8338.98</v>
      </c>
      <c r="AS1904" s="1" t="s">
        <v>2657</v>
      </c>
      <c r="AT1904" s="1">
        <v>0</v>
      </c>
      <c r="AU1904" s="1">
        <v>0</v>
      </c>
      <c r="AX1904" s="1">
        <v>5</v>
      </c>
      <c r="BC1904" s="1">
        <v>1</v>
      </c>
      <c r="BD1904" s="1">
        <v>7</v>
      </c>
      <c r="BE1904" s="1">
        <v>2</v>
      </c>
      <c r="BF1904" s="296">
        <v>58413.898215308836</v>
      </c>
    </row>
    <row r="1905" spans="1:58" x14ac:dyDescent="0.3">
      <c r="A1905" s="273">
        <f t="shared" si="78"/>
        <v>0</v>
      </c>
      <c r="B1905" s="1" t="s">
        <v>2621</v>
      </c>
      <c r="C1905" s="274">
        <v>44420872</v>
      </c>
      <c r="D1905" s="1">
        <v>144205</v>
      </c>
      <c r="E1905" s="1">
        <v>4</v>
      </c>
      <c r="F1905" s="1" t="s">
        <v>4574</v>
      </c>
      <c r="G1905" s="275">
        <v>44349</v>
      </c>
      <c r="H1905" s="275">
        <v>45107</v>
      </c>
      <c r="I1905" s="1">
        <v>0</v>
      </c>
      <c r="J1905" s="1">
        <v>1</v>
      </c>
      <c r="K1905" s="1">
        <v>9</v>
      </c>
      <c r="L1905" s="1">
        <v>30</v>
      </c>
      <c r="M1905" s="1">
        <v>2</v>
      </c>
      <c r="N1905" s="1">
        <v>17.690000000000001</v>
      </c>
      <c r="O1905" s="1">
        <v>19.2</v>
      </c>
      <c r="P1905" s="1">
        <v>41000</v>
      </c>
      <c r="Q1905" s="1">
        <v>2049</v>
      </c>
      <c r="R1905" s="1">
        <v>27321</v>
      </c>
      <c r="S1905" s="1">
        <v>0</v>
      </c>
      <c r="T1905" s="1">
        <v>0</v>
      </c>
      <c r="U1905" s="1">
        <v>0</v>
      </c>
      <c r="W1905" s="1">
        <v>0</v>
      </c>
      <c r="X1905" s="1">
        <v>0</v>
      </c>
      <c r="Y1905" s="1">
        <v>0</v>
      </c>
      <c r="AB1905" s="275">
        <v>44651</v>
      </c>
      <c r="AC1905" s="1">
        <v>1</v>
      </c>
      <c r="AD1905" s="1" t="s">
        <v>2623</v>
      </c>
      <c r="AE1905" s="1">
        <v>1</v>
      </c>
      <c r="AF1905" s="1">
        <v>30</v>
      </c>
      <c r="AG1905" s="1">
        <v>0</v>
      </c>
      <c r="AN1905" s="1">
        <v>1</v>
      </c>
      <c r="AO1905" s="1">
        <v>1</v>
      </c>
      <c r="AR1905" s="276">
        <v>5288.13</v>
      </c>
      <c r="AS1905" s="1" t="s">
        <v>2657</v>
      </c>
      <c r="AT1905" s="1">
        <v>0</v>
      </c>
      <c r="AU1905" s="1">
        <v>0</v>
      </c>
      <c r="AX1905" s="1">
        <v>5</v>
      </c>
      <c r="BC1905" s="1">
        <v>1</v>
      </c>
      <c r="BD1905" s="1">
        <v>7</v>
      </c>
      <c r="BE1905" s="1">
        <v>2</v>
      </c>
      <c r="BF1905" s="296">
        <v>36958.989211469227</v>
      </c>
    </row>
    <row r="1906" spans="1:58" x14ac:dyDescent="0.3">
      <c r="A1906" s="273">
        <f t="shared" si="78"/>
        <v>0</v>
      </c>
      <c r="B1906" s="1" t="s">
        <v>2621</v>
      </c>
      <c r="C1906" s="274">
        <v>44420872</v>
      </c>
      <c r="D1906" s="1">
        <v>144205</v>
      </c>
      <c r="E1906" s="1">
        <v>4</v>
      </c>
      <c r="F1906" s="1" t="s">
        <v>4504</v>
      </c>
      <c r="G1906" s="275">
        <v>44367</v>
      </c>
      <c r="H1906" s="275">
        <v>45107</v>
      </c>
      <c r="I1906" s="1">
        <v>0</v>
      </c>
      <c r="J1906" s="1">
        <v>1</v>
      </c>
      <c r="K1906" s="1">
        <v>9</v>
      </c>
      <c r="L1906" s="1">
        <v>30</v>
      </c>
      <c r="M1906" s="1">
        <v>2</v>
      </c>
      <c r="N1906" s="1">
        <v>17.690000000000001</v>
      </c>
      <c r="O1906" s="1">
        <v>19.2</v>
      </c>
      <c r="P1906" s="1">
        <v>150000</v>
      </c>
      <c r="Q1906" s="1">
        <v>7496</v>
      </c>
      <c r="R1906" s="1">
        <v>99956</v>
      </c>
      <c r="S1906" s="1">
        <v>0</v>
      </c>
      <c r="T1906" s="1">
        <v>0</v>
      </c>
      <c r="U1906" s="1">
        <v>0</v>
      </c>
      <c r="W1906" s="1">
        <v>0</v>
      </c>
      <c r="X1906" s="1">
        <v>0</v>
      </c>
      <c r="Y1906" s="1">
        <v>0</v>
      </c>
      <c r="AB1906" s="275">
        <v>44651</v>
      </c>
      <c r="AC1906" s="1">
        <v>1</v>
      </c>
      <c r="AD1906" s="1" t="s">
        <v>2623</v>
      </c>
      <c r="AE1906" s="1">
        <v>1</v>
      </c>
      <c r="AF1906" s="1">
        <v>30</v>
      </c>
      <c r="AG1906" s="1">
        <v>0</v>
      </c>
      <c r="AN1906" s="1">
        <v>1</v>
      </c>
      <c r="AO1906" s="1">
        <v>1</v>
      </c>
      <c r="AR1906" s="276">
        <v>19322.03</v>
      </c>
      <c r="AS1906" s="1" t="s">
        <v>2657</v>
      </c>
      <c r="AT1906" s="1">
        <v>0</v>
      </c>
      <c r="AU1906" s="1">
        <v>0</v>
      </c>
      <c r="AX1906" s="1">
        <v>5</v>
      </c>
      <c r="BC1906" s="1">
        <v>1</v>
      </c>
      <c r="BD1906" s="1">
        <v>7</v>
      </c>
      <c r="BE1906" s="1">
        <v>2</v>
      </c>
      <c r="BF1906" s="296">
        <v>135217.33192861234</v>
      </c>
    </row>
    <row r="1907" spans="1:58" x14ac:dyDescent="0.3">
      <c r="A1907" s="273">
        <f t="shared" si="78"/>
        <v>0</v>
      </c>
      <c r="B1907" s="1" t="s">
        <v>2621</v>
      </c>
      <c r="C1907" s="274">
        <v>44420872</v>
      </c>
      <c r="D1907" s="1">
        <v>144205</v>
      </c>
      <c r="E1907" s="1">
        <v>4</v>
      </c>
      <c r="F1907" s="1" t="s">
        <v>4516</v>
      </c>
      <c r="G1907" s="275">
        <v>44336</v>
      </c>
      <c r="H1907" s="275">
        <v>45077</v>
      </c>
      <c r="I1907" s="1">
        <v>0</v>
      </c>
      <c r="J1907" s="1">
        <v>1</v>
      </c>
      <c r="K1907" s="1">
        <v>10</v>
      </c>
      <c r="L1907" s="1">
        <v>30</v>
      </c>
      <c r="M1907" s="1">
        <v>2</v>
      </c>
      <c r="N1907" s="1">
        <v>17.690000000000001</v>
      </c>
      <c r="O1907" s="1">
        <v>19.2</v>
      </c>
      <c r="P1907" s="1">
        <v>25100</v>
      </c>
      <c r="Q1907" s="1">
        <v>1254</v>
      </c>
      <c r="R1907" s="1">
        <v>15727</v>
      </c>
      <c r="S1907" s="1">
        <v>0</v>
      </c>
      <c r="T1907" s="1">
        <v>0</v>
      </c>
      <c r="U1907" s="1">
        <v>0</v>
      </c>
      <c r="W1907" s="1">
        <v>0</v>
      </c>
      <c r="X1907" s="1">
        <v>0</v>
      </c>
      <c r="Y1907" s="1">
        <v>0</v>
      </c>
      <c r="AB1907" s="275">
        <v>44651</v>
      </c>
      <c r="AC1907" s="1">
        <v>1</v>
      </c>
      <c r="AD1907" s="1" t="s">
        <v>2623</v>
      </c>
      <c r="AE1907" s="1">
        <v>1</v>
      </c>
      <c r="AF1907" s="1">
        <v>30</v>
      </c>
      <c r="AG1907" s="1">
        <v>0</v>
      </c>
      <c r="AN1907" s="1">
        <v>1</v>
      </c>
      <c r="AO1907" s="1">
        <v>1</v>
      </c>
      <c r="AR1907" s="276">
        <v>3050.85</v>
      </c>
      <c r="AS1907" s="1" t="s">
        <v>2657</v>
      </c>
      <c r="AT1907" s="1">
        <v>0</v>
      </c>
      <c r="AU1907" s="1">
        <v>0</v>
      </c>
      <c r="AX1907" s="1">
        <v>5</v>
      </c>
      <c r="BC1907" s="1">
        <v>1</v>
      </c>
      <c r="BD1907" s="1">
        <v>7</v>
      </c>
      <c r="BE1907" s="1">
        <v>2</v>
      </c>
      <c r="BF1907" s="296">
        <v>21274.990788359744</v>
      </c>
    </row>
    <row r="1908" spans="1:58" x14ac:dyDescent="0.3">
      <c r="A1908" s="273">
        <f t="shared" si="78"/>
        <v>0</v>
      </c>
      <c r="B1908" s="1" t="s">
        <v>2621</v>
      </c>
      <c r="C1908" s="274">
        <v>44420872</v>
      </c>
      <c r="D1908" s="1">
        <v>144205</v>
      </c>
      <c r="E1908" s="1">
        <v>4</v>
      </c>
      <c r="F1908" s="1" t="s">
        <v>4517</v>
      </c>
      <c r="G1908" s="275">
        <v>44336</v>
      </c>
      <c r="H1908" s="275">
        <v>45077</v>
      </c>
      <c r="I1908" s="1">
        <v>0</v>
      </c>
      <c r="J1908" s="1">
        <v>1</v>
      </c>
      <c r="K1908" s="1">
        <v>10</v>
      </c>
      <c r="L1908" s="1">
        <v>30</v>
      </c>
      <c r="M1908" s="1">
        <v>2</v>
      </c>
      <c r="N1908" s="1">
        <v>17.690000000000001</v>
      </c>
      <c r="O1908" s="1">
        <v>19.2</v>
      </c>
      <c r="P1908" s="1">
        <v>30000</v>
      </c>
      <c r="Q1908" s="1">
        <v>1499</v>
      </c>
      <c r="R1908" s="1">
        <v>18796</v>
      </c>
      <c r="S1908" s="1">
        <v>0</v>
      </c>
      <c r="T1908" s="1">
        <v>0</v>
      </c>
      <c r="U1908" s="1">
        <v>0</v>
      </c>
      <c r="W1908" s="1">
        <v>0</v>
      </c>
      <c r="X1908" s="1">
        <v>0</v>
      </c>
      <c r="Y1908" s="1">
        <v>0</v>
      </c>
      <c r="AB1908" s="275">
        <v>44651</v>
      </c>
      <c r="AC1908" s="1">
        <v>1</v>
      </c>
      <c r="AD1908" s="1" t="s">
        <v>2623</v>
      </c>
      <c r="AE1908" s="1">
        <v>1</v>
      </c>
      <c r="AF1908" s="1">
        <v>30</v>
      </c>
      <c r="AG1908" s="1">
        <v>0</v>
      </c>
      <c r="AN1908" s="1">
        <v>1</v>
      </c>
      <c r="AO1908" s="1">
        <v>1</v>
      </c>
      <c r="AR1908" s="276">
        <v>3661.02</v>
      </c>
      <c r="AS1908" s="1" t="s">
        <v>2657</v>
      </c>
      <c r="AT1908" s="1">
        <v>0</v>
      </c>
      <c r="AU1908" s="1">
        <v>0</v>
      </c>
      <c r="AX1908" s="1">
        <v>5</v>
      </c>
      <c r="BC1908" s="1">
        <v>1</v>
      </c>
      <c r="BD1908" s="1">
        <v>7</v>
      </c>
      <c r="BE1908" s="1">
        <v>2</v>
      </c>
      <c r="BF1908" s="296">
        <v>25426.637429771075</v>
      </c>
    </row>
    <row r="1909" spans="1:58" x14ac:dyDescent="0.3">
      <c r="A1909" s="273">
        <f t="shared" si="78"/>
        <v>0</v>
      </c>
      <c r="B1909" s="1" t="s">
        <v>2621</v>
      </c>
      <c r="C1909" s="274">
        <v>44420872</v>
      </c>
      <c r="D1909" s="1">
        <v>144205</v>
      </c>
      <c r="E1909" s="1">
        <v>4</v>
      </c>
      <c r="F1909" s="1" t="s">
        <v>4518</v>
      </c>
      <c r="G1909" s="275">
        <v>44336</v>
      </c>
      <c r="H1909" s="275">
        <v>45077</v>
      </c>
      <c r="I1909" s="1">
        <v>0</v>
      </c>
      <c r="J1909" s="1">
        <v>1</v>
      </c>
      <c r="K1909" s="1">
        <v>10</v>
      </c>
      <c r="L1909" s="1">
        <v>30</v>
      </c>
      <c r="M1909" s="1">
        <v>2</v>
      </c>
      <c r="N1909" s="1">
        <v>17.690000000000001</v>
      </c>
      <c r="O1909" s="1">
        <v>19.2</v>
      </c>
      <c r="P1909" s="1">
        <v>284568</v>
      </c>
      <c r="Q1909" s="1">
        <v>14221</v>
      </c>
      <c r="R1909" s="1">
        <v>178269</v>
      </c>
      <c r="S1909" s="1">
        <v>0</v>
      </c>
      <c r="T1909" s="1">
        <v>0</v>
      </c>
      <c r="U1909" s="1">
        <v>0</v>
      </c>
      <c r="W1909" s="1">
        <v>0</v>
      </c>
      <c r="X1909" s="1">
        <v>0</v>
      </c>
      <c r="Y1909" s="1">
        <v>0</v>
      </c>
      <c r="AB1909" s="275">
        <v>44651</v>
      </c>
      <c r="AC1909" s="1">
        <v>1</v>
      </c>
      <c r="AD1909" s="1" t="s">
        <v>2623</v>
      </c>
      <c r="AE1909" s="1">
        <v>1</v>
      </c>
      <c r="AF1909" s="1">
        <v>30</v>
      </c>
      <c r="AG1909" s="1">
        <v>0</v>
      </c>
      <c r="AN1909" s="1">
        <v>1</v>
      </c>
      <c r="AO1909" s="1">
        <v>1</v>
      </c>
      <c r="AR1909" s="276">
        <v>34440.67</v>
      </c>
      <c r="AS1909" s="1" t="s">
        <v>2657</v>
      </c>
      <c r="AT1909" s="1">
        <v>0</v>
      </c>
      <c r="AU1909" s="1">
        <v>0</v>
      </c>
      <c r="AX1909" s="1">
        <v>5</v>
      </c>
      <c r="BC1909" s="1">
        <v>1</v>
      </c>
      <c r="BD1909" s="1">
        <v>7</v>
      </c>
      <c r="BE1909" s="1">
        <v>2</v>
      </c>
      <c r="BF1909" s="296">
        <v>241156.69440135456</v>
      </c>
    </row>
    <row r="1910" spans="1:58" x14ac:dyDescent="0.3">
      <c r="A1910" s="273">
        <f t="shared" si="78"/>
        <v>0</v>
      </c>
      <c r="B1910" s="1" t="s">
        <v>2621</v>
      </c>
      <c r="C1910" s="274">
        <v>44420872</v>
      </c>
      <c r="D1910" s="1">
        <v>144205</v>
      </c>
      <c r="E1910" s="1">
        <v>4</v>
      </c>
      <c r="F1910" s="1" t="s">
        <v>4799</v>
      </c>
      <c r="G1910" s="275">
        <v>44444</v>
      </c>
      <c r="H1910" s="275">
        <v>45169</v>
      </c>
      <c r="I1910" s="1">
        <v>0</v>
      </c>
      <c r="J1910" s="1">
        <v>1</v>
      </c>
      <c r="K1910" s="1">
        <v>7</v>
      </c>
      <c r="L1910" s="1">
        <v>30</v>
      </c>
      <c r="M1910" s="1">
        <v>2</v>
      </c>
      <c r="N1910" s="1">
        <v>17.690000000000001</v>
      </c>
      <c r="O1910" s="1">
        <v>19.2</v>
      </c>
      <c r="P1910" s="1">
        <v>75900</v>
      </c>
      <c r="Q1910" s="1">
        <v>3793</v>
      </c>
      <c r="R1910" s="1">
        <v>56506</v>
      </c>
      <c r="S1910" s="1">
        <v>0</v>
      </c>
      <c r="T1910" s="1">
        <v>0</v>
      </c>
      <c r="U1910" s="1">
        <v>0</v>
      </c>
      <c r="W1910" s="1">
        <v>0</v>
      </c>
      <c r="X1910" s="1">
        <v>0</v>
      </c>
      <c r="Y1910" s="1">
        <v>0</v>
      </c>
      <c r="AB1910" s="275">
        <v>44651</v>
      </c>
      <c r="AC1910" s="1">
        <v>1</v>
      </c>
      <c r="AD1910" s="1" t="s">
        <v>2623</v>
      </c>
      <c r="AE1910" s="1">
        <v>1</v>
      </c>
      <c r="AF1910" s="1">
        <v>30</v>
      </c>
      <c r="AG1910" s="1">
        <v>0</v>
      </c>
      <c r="AN1910" s="1">
        <v>1</v>
      </c>
      <c r="AO1910" s="1">
        <v>1</v>
      </c>
      <c r="AR1910" s="276">
        <v>10915.25</v>
      </c>
      <c r="AS1910" s="1" t="s">
        <v>2657</v>
      </c>
      <c r="AT1910" s="1">
        <v>0</v>
      </c>
      <c r="AU1910" s="1">
        <v>0</v>
      </c>
      <c r="AX1910" s="1">
        <v>5</v>
      </c>
      <c r="BC1910" s="1">
        <v>1</v>
      </c>
      <c r="BD1910" s="1">
        <v>7</v>
      </c>
      <c r="BE1910" s="1">
        <v>2</v>
      </c>
      <c r="BF1910" s="296">
        <v>76439.538976731463</v>
      </c>
    </row>
    <row r="1911" spans="1:58" x14ac:dyDescent="0.3">
      <c r="A1911" s="273">
        <f t="shared" si="78"/>
        <v>0</v>
      </c>
      <c r="B1911" s="1" t="s">
        <v>2621</v>
      </c>
      <c r="C1911" s="274">
        <v>44420872</v>
      </c>
      <c r="D1911" s="1">
        <v>144205</v>
      </c>
      <c r="E1911" s="1">
        <v>4</v>
      </c>
      <c r="F1911" s="1" t="s">
        <v>4989</v>
      </c>
      <c r="G1911" s="275">
        <v>44430</v>
      </c>
      <c r="H1911" s="275">
        <v>45169</v>
      </c>
      <c r="I1911" s="1">
        <v>0</v>
      </c>
      <c r="J1911" s="1">
        <v>1</v>
      </c>
      <c r="K1911" s="1">
        <v>7</v>
      </c>
      <c r="L1911" s="1">
        <v>30</v>
      </c>
      <c r="M1911" s="1">
        <v>2</v>
      </c>
      <c r="N1911" s="1">
        <v>17.690000000000001</v>
      </c>
      <c r="O1911" s="1">
        <v>19.2</v>
      </c>
      <c r="P1911" s="1">
        <v>50000</v>
      </c>
      <c r="Q1911" s="1">
        <v>2499</v>
      </c>
      <c r="R1911" s="1">
        <v>37220</v>
      </c>
      <c r="S1911" s="1">
        <v>0</v>
      </c>
      <c r="T1911" s="1">
        <v>0</v>
      </c>
      <c r="U1911" s="1">
        <v>0</v>
      </c>
      <c r="W1911" s="1">
        <v>0</v>
      </c>
      <c r="X1911" s="1">
        <v>0</v>
      </c>
      <c r="Y1911" s="1">
        <v>0</v>
      </c>
      <c r="AB1911" s="275">
        <v>44651</v>
      </c>
      <c r="AC1911" s="1">
        <v>1</v>
      </c>
      <c r="AD1911" s="1" t="s">
        <v>2623</v>
      </c>
      <c r="AE1911" s="1">
        <v>1</v>
      </c>
      <c r="AF1911" s="1">
        <v>30</v>
      </c>
      <c r="AG1911" s="1">
        <v>0</v>
      </c>
      <c r="AN1911" s="1">
        <v>1</v>
      </c>
      <c r="AO1911" s="1">
        <v>1</v>
      </c>
      <c r="AR1911" s="276">
        <v>7186.44</v>
      </c>
      <c r="AS1911" s="1" t="s">
        <v>2657</v>
      </c>
      <c r="AT1911" s="1">
        <v>0</v>
      </c>
      <c r="AU1911" s="1">
        <v>0</v>
      </c>
      <c r="AX1911" s="1">
        <v>5</v>
      </c>
      <c r="BC1911" s="1">
        <v>1</v>
      </c>
      <c r="BD1911" s="1">
        <v>7</v>
      </c>
      <c r="BE1911" s="1">
        <v>2</v>
      </c>
      <c r="BF1911" s="296">
        <v>50350.044963613509</v>
      </c>
    </row>
    <row r="1912" spans="1:58" x14ac:dyDescent="0.3">
      <c r="A1912" s="273">
        <f t="shared" si="78"/>
        <v>0</v>
      </c>
      <c r="B1912" s="1" t="s">
        <v>2621</v>
      </c>
      <c r="C1912" s="274">
        <v>44420872</v>
      </c>
      <c r="D1912" s="1">
        <v>144205</v>
      </c>
      <c r="E1912" s="1">
        <v>4</v>
      </c>
      <c r="F1912" s="1" t="s">
        <v>4833</v>
      </c>
      <c r="G1912" s="275">
        <v>44421</v>
      </c>
      <c r="H1912" s="275">
        <v>45169</v>
      </c>
      <c r="I1912" s="1">
        <v>0</v>
      </c>
      <c r="J1912" s="1">
        <v>1</v>
      </c>
      <c r="K1912" s="1">
        <v>7</v>
      </c>
      <c r="L1912" s="1">
        <v>30</v>
      </c>
      <c r="M1912" s="1">
        <v>2</v>
      </c>
      <c r="N1912" s="1">
        <v>17.690000000000001</v>
      </c>
      <c r="O1912" s="1">
        <v>19.2</v>
      </c>
      <c r="P1912" s="1">
        <v>78430</v>
      </c>
      <c r="Q1912" s="1">
        <v>3919</v>
      </c>
      <c r="R1912" s="1">
        <v>58388</v>
      </c>
      <c r="S1912" s="1">
        <v>0</v>
      </c>
      <c r="T1912" s="1">
        <v>0</v>
      </c>
      <c r="U1912" s="1">
        <v>0</v>
      </c>
      <c r="W1912" s="1">
        <v>0</v>
      </c>
      <c r="X1912" s="1">
        <v>0</v>
      </c>
      <c r="Y1912" s="1">
        <v>0</v>
      </c>
      <c r="AB1912" s="275">
        <v>44651</v>
      </c>
      <c r="AC1912" s="1">
        <v>1</v>
      </c>
      <c r="AD1912" s="1" t="s">
        <v>2623</v>
      </c>
      <c r="AE1912" s="1">
        <v>1</v>
      </c>
      <c r="AF1912" s="1">
        <v>30</v>
      </c>
      <c r="AG1912" s="1">
        <v>0</v>
      </c>
      <c r="AN1912" s="1">
        <v>1</v>
      </c>
      <c r="AO1912" s="1">
        <v>1</v>
      </c>
      <c r="AR1912" s="276">
        <v>11254.24</v>
      </c>
      <c r="AS1912" s="1" t="s">
        <v>2657</v>
      </c>
      <c r="AT1912" s="1">
        <v>0</v>
      </c>
      <c r="AU1912" s="1">
        <v>0</v>
      </c>
      <c r="AX1912" s="1">
        <v>5</v>
      </c>
      <c r="BC1912" s="1">
        <v>1</v>
      </c>
      <c r="BD1912" s="1">
        <v>7</v>
      </c>
      <c r="BE1912" s="1">
        <v>2</v>
      </c>
      <c r="BF1912" s="296">
        <v>78985.44936419843</v>
      </c>
    </row>
    <row r="1913" spans="1:58" x14ac:dyDescent="0.3">
      <c r="A1913" s="273">
        <f t="shared" si="78"/>
        <v>0</v>
      </c>
      <c r="B1913" s="1" t="s">
        <v>2621</v>
      </c>
      <c r="C1913" s="274">
        <v>44420872</v>
      </c>
      <c r="D1913" s="1">
        <v>144205</v>
      </c>
      <c r="E1913" s="1">
        <v>4</v>
      </c>
      <c r="F1913" s="1" t="s">
        <v>4834</v>
      </c>
      <c r="G1913" s="275">
        <v>44421</v>
      </c>
      <c r="H1913" s="275">
        <v>45169</v>
      </c>
      <c r="I1913" s="1">
        <v>0</v>
      </c>
      <c r="J1913" s="1">
        <v>1</v>
      </c>
      <c r="K1913" s="1">
        <v>7</v>
      </c>
      <c r="L1913" s="1">
        <v>30</v>
      </c>
      <c r="M1913" s="1">
        <v>2</v>
      </c>
      <c r="N1913" s="1">
        <v>17.690000000000001</v>
      </c>
      <c r="O1913" s="1">
        <v>19.2</v>
      </c>
      <c r="P1913" s="1">
        <v>61000</v>
      </c>
      <c r="Q1913" s="1">
        <v>3048</v>
      </c>
      <c r="R1913" s="1">
        <v>45414</v>
      </c>
      <c r="S1913" s="1">
        <v>0</v>
      </c>
      <c r="T1913" s="1">
        <v>0</v>
      </c>
      <c r="U1913" s="1">
        <v>0</v>
      </c>
      <c r="W1913" s="1">
        <v>0</v>
      </c>
      <c r="X1913" s="1">
        <v>0</v>
      </c>
      <c r="Y1913" s="1">
        <v>0</v>
      </c>
      <c r="AB1913" s="275">
        <v>44651</v>
      </c>
      <c r="AC1913" s="1">
        <v>1</v>
      </c>
      <c r="AD1913" s="1" t="s">
        <v>2623</v>
      </c>
      <c r="AE1913" s="1">
        <v>1</v>
      </c>
      <c r="AF1913" s="1">
        <v>30</v>
      </c>
      <c r="AG1913" s="1">
        <v>0</v>
      </c>
      <c r="AN1913" s="1">
        <v>1</v>
      </c>
      <c r="AO1913" s="1">
        <v>1</v>
      </c>
      <c r="AR1913" s="276">
        <v>8745.76</v>
      </c>
      <c r="AS1913" s="1" t="s">
        <v>2657</v>
      </c>
      <c r="AT1913" s="1">
        <v>0</v>
      </c>
      <c r="AU1913" s="1">
        <v>0</v>
      </c>
      <c r="AX1913" s="1">
        <v>5</v>
      </c>
      <c r="BC1913" s="1">
        <v>1</v>
      </c>
      <c r="BD1913" s="1">
        <v>7</v>
      </c>
      <c r="BE1913" s="1">
        <v>2</v>
      </c>
      <c r="BF1913" s="296">
        <v>61434.630359418159</v>
      </c>
    </row>
    <row r="1914" spans="1:58" x14ac:dyDescent="0.3">
      <c r="A1914" s="273">
        <f t="shared" si="78"/>
        <v>0</v>
      </c>
      <c r="B1914" s="1" t="s">
        <v>2621</v>
      </c>
      <c r="C1914" s="274">
        <v>44420872</v>
      </c>
      <c r="D1914" s="1">
        <v>144205</v>
      </c>
      <c r="E1914" s="1">
        <v>4</v>
      </c>
      <c r="F1914" s="1" t="s">
        <v>4835</v>
      </c>
      <c r="G1914" s="275">
        <v>44421</v>
      </c>
      <c r="H1914" s="275">
        <v>45169</v>
      </c>
      <c r="I1914" s="1">
        <v>0</v>
      </c>
      <c r="J1914" s="1">
        <v>1</v>
      </c>
      <c r="K1914" s="1">
        <v>7</v>
      </c>
      <c r="L1914" s="1">
        <v>30</v>
      </c>
      <c r="M1914" s="1">
        <v>2</v>
      </c>
      <c r="N1914" s="1">
        <v>17.690000000000001</v>
      </c>
      <c r="O1914" s="1">
        <v>19.2</v>
      </c>
      <c r="P1914" s="1">
        <v>25200</v>
      </c>
      <c r="Q1914" s="1">
        <v>1259</v>
      </c>
      <c r="R1914" s="1">
        <v>18762</v>
      </c>
      <c r="S1914" s="1">
        <v>0</v>
      </c>
      <c r="T1914" s="1">
        <v>0</v>
      </c>
      <c r="U1914" s="1">
        <v>0</v>
      </c>
      <c r="W1914" s="1">
        <v>0</v>
      </c>
      <c r="X1914" s="1">
        <v>0</v>
      </c>
      <c r="Y1914" s="1">
        <v>0</v>
      </c>
      <c r="AB1914" s="275">
        <v>44651</v>
      </c>
      <c r="AC1914" s="1">
        <v>1</v>
      </c>
      <c r="AD1914" s="1" t="s">
        <v>2623</v>
      </c>
      <c r="AE1914" s="1">
        <v>1</v>
      </c>
      <c r="AF1914" s="1">
        <v>30</v>
      </c>
      <c r="AG1914" s="1">
        <v>0</v>
      </c>
      <c r="AN1914" s="1">
        <v>1</v>
      </c>
      <c r="AO1914" s="1">
        <v>1</v>
      </c>
      <c r="AR1914" s="276">
        <v>3593.22</v>
      </c>
      <c r="AS1914" s="1" t="s">
        <v>2657</v>
      </c>
      <c r="AT1914" s="1">
        <v>0</v>
      </c>
      <c r="AU1914" s="1">
        <v>0</v>
      </c>
      <c r="AX1914" s="1">
        <v>5</v>
      </c>
      <c r="BC1914" s="1">
        <v>1</v>
      </c>
      <c r="BD1914" s="1">
        <v>7</v>
      </c>
      <c r="BE1914" s="1">
        <v>2</v>
      </c>
      <c r="BF1914" s="296">
        <v>25380.643299498031</v>
      </c>
    </row>
    <row r="1915" spans="1:58" x14ac:dyDescent="0.3">
      <c r="A1915" s="273">
        <f t="shared" si="78"/>
        <v>0</v>
      </c>
      <c r="B1915" s="1" t="s">
        <v>2621</v>
      </c>
      <c r="C1915" s="274">
        <v>44420872</v>
      </c>
      <c r="D1915" s="1">
        <v>144205</v>
      </c>
      <c r="E1915" s="1">
        <v>4</v>
      </c>
      <c r="F1915" s="1" t="s">
        <v>4836</v>
      </c>
      <c r="G1915" s="275">
        <v>44421</v>
      </c>
      <c r="H1915" s="275">
        <v>45169</v>
      </c>
      <c r="I1915" s="1">
        <v>0</v>
      </c>
      <c r="J1915" s="1">
        <v>1</v>
      </c>
      <c r="K1915" s="1">
        <v>7</v>
      </c>
      <c r="L1915" s="1">
        <v>30</v>
      </c>
      <c r="M1915" s="1">
        <v>2</v>
      </c>
      <c r="N1915" s="1">
        <v>17.690000000000001</v>
      </c>
      <c r="O1915" s="1">
        <v>19.2</v>
      </c>
      <c r="P1915" s="1">
        <v>250000</v>
      </c>
      <c r="Q1915" s="1">
        <v>12494</v>
      </c>
      <c r="R1915" s="1">
        <v>186110</v>
      </c>
      <c r="S1915" s="1">
        <v>0</v>
      </c>
      <c r="T1915" s="1">
        <v>0</v>
      </c>
      <c r="U1915" s="1">
        <v>0</v>
      </c>
      <c r="W1915" s="1">
        <v>0</v>
      </c>
      <c r="X1915" s="1">
        <v>0</v>
      </c>
      <c r="Y1915" s="1">
        <v>0</v>
      </c>
      <c r="AB1915" s="275">
        <v>44651</v>
      </c>
      <c r="AC1915" s="1">
        <v>1</v>
      </c>
      <c r="AD1915" s="1" t="s">
        <v>2623</v>
      </c>
      <c r="AE1915" s="1">
        <v>1</v>
      </c>
      <c r="AF1915" s="1">
        <v>30</v>
      </c>
      <c r="AG1915" s="1">
        <v>0</v>
      </c>
      <c r="AN1915" s="1">
        <v>1</v>
      </c>
      <c r="AO1915" s="1">
        <v>1</v>
      </c>
      <c r="AR1915" s="276">
        <v>35999.99</v>
      </c>
      <c r="AS1915" s="1" t="s">
        <v>2657</v>
      </c>
      <c r="AT1915" s="1">
        <v>0</v>
      </c>
      <c r="AU1915" s="1">
        <v>0</v>
      </c>
      <c r="AX1915" s="1">
        <v>5</v>
      </c>
      <c r="BC1915" s="1">
        <v>1</v>
      </c>
      <c r="BD1915" s="1">
        <v>7</v>
      </c>
      <c r="BE1915" s="1">
        <v>2</v>
      </c>
      <c r="BF1915" s="296">
        <v>251763.75250344197</v>
      </c>
    </row>
    <row r="1916" spans="1:58" x14ac:dyDescent="0.3">
      <c r="A1916" s="273">
        <f t="shared" si="78"/>
        <v>0</v>
      </c>
      <c r="B1916" s="1" t="s">
        <v>2621</v>
      </c>
      <c r="C1916" s="274">
        <v>44420872</v>
      </c>
      <c r="D1916" s="1">
        <v>144205</v>
      </c>
      <c r="E1916" s="1">
        <v>4</v>
      </c>
      <c r="F1916" s="1" t="s">
        <v>4839</v>
      </c>
      <c r="G1916" s="275">
        <v>44427</v>
      </c>
      <c r="H1916" s="275">
        <v>45169</v>
      </c>
      <c r="I1916" s="1">
        <v>0</v>
      </c>
      <c r="J1916" s="1">
        <v>1</v>
      </c>
      <c r="K1916" s="1">
        <v>7</v>
      </c>
      <c r="L1916" s="1">
        <v>30</v>
      </c>
      <c r="M1916" s="1">
        <v>2</v>
      </c>
      <c r="N1916" s="1">
        <v>17.690000000000001</v>
      </c>
      <c r="O1916" s="1">
        <v>19.2</v>
      </c>
      <c r="P1916" s="1">
        <v>143000</v>
      </c>
      <c r="Q1916" s="1">
        <v>7146</v>
      </c>
      <c r="R1916" s="1">
        <v>106459</v>
      </c>
      <c r="S1916" s="1">
        <v>0</v>
      </c>
      <c r="T1916" s="1">
        <v>0</v>
      </c>
      <c r="U1916" s="1">
        <v>0</v>
      </c>
      <c r="W1916" s="1">
        <v>0</v>
      </c>
      <c r="X1916" s="1">
        <v>0</v>
      </c>
      <c r="Y1916" s="1">
        <v>0</v>
      </c>
      <c r="AB1916" s="275">
        <v>44651</v>
      </c>
      <c r="AC1916" s="1">
        <v>1</v>
      </c>
      <c r="AD1916" s="1" t="s">
        <v>2623</v>
      </c>
      <c r="AE1916" s="1">
        <v>1</v>
      </c>
      <c r="AF1916" s="1">
        <v>30</v>
      </c>
      <c r="AG1916" s="1">
        <v>0</v>
      </c>
      <c r="AN1916" s="1">
        <v>1</v>
      </c>
      <c r="AO1916" s="1">
        <v>1</v>
      </c>
      <c r="AR1916" s="276">
        <v>20542.37</v>
      </c>
      <c r="AS1916" s="1" t="s">
        <v>2657</v>
      </c>
      <c r="AT1916" s="1">
        <v>0</v>
      </c>
      <c r="AU1916" s="1">
        <v>0</v>
      </c>
      <c r="AX1916" s="1">
        <v>5</v>
      </c>
      <c r="BC1916" s="1">
        <v>1</v>
      </c>
      <c r="BD1916" s="1">
        <v>7</v>
      </c>
      <c r="BE1916" s="1">
        <v>2</v>
      </c>
      <c r="BF1916" s="296">
        <v>144014.38572760156</v>
      </c>
    </row>
    <row r="1917" spans="1:58" x14ac:dyDescent="0.3">
      <c r="A1917" s="273">
        <f t="shared" si="78"/>
        <v>0</v>
      </c>
      <c r="B1917" s="1" t="s">
        <v>2621</v>
      </c>
      <c r="C1917" s="274">
        <v>44420872</v>
      </c>
      <c r="D1917" s="1">
        <v>144205</v>
      </c>
      <c r="E1917" s="1">
        <v>4</v>
      </c>
      <c r="F1917" s="1" t="s">
        <v>4840</v>
      </c>
      <c r="G1917" s="275">
        <v>44427</v>
      </c>
      <c r="H1917" s="275">
        <v>45169</v>
      </c>
      <c r="I1917" s="1">
        <v>0</v>
      </c>
      <c r="J1917" s="1">
        <v>1</v>
      </c>
      <c r="K1917" s="1">
        <v>7</v>
      </c>
      <c r="L1917" s="1">
        <v>30</v>
      </c>
      <c r="M1917" s="1">
        <v>2</v>
      </c>
      <c r="N1917" s="1">
        <v>17.690000000000001</v>
      </c>
      <c r="O1917" s="1">
        <v>19.2</v>
      </c>
      <c r="P1917" s="1">
        <v>26300</v>
      </c>
      <c r="Q1917" s="1">
        <v>1314</v>
      </c>
      <c r="R1917" s="1">
        <v>19584</v>
      </c>
      <c r="S1917" s="1">
        <v>0</v>
      </c>
      <c r="T1917" s="1">
        <v>0</v>
      </c>
      <c r="U1917" s="1">
        <v>0</v>
      </c>
      <c r="W1917" s="1">
        <v>0</v>
      </c>
      <c r="X1917" s="1">
        <v>0</v>
      </c>
      <c r="Y1917" s="1">
        <v>0</v>
      </c>
      <c r="AB1917" s="275">
        <v>44651</v>
      </c>
      <c r="AC1917" s="1">
        <v>1</v>
      </c>
      <c r="AD1917" s="1" t="s">
        <v>2623</v>
      </c>
      <c r="AE1917" s="1">
        <v>1</v>
      </c>
      <c r="AF1917" s="1">
        <v>30</v>
      </c>
      <c r="AG1917" s="1">
        <v>0</v>
      </c>
      <c r="AN1917" s="1">
        <v>1</v>
      </c>
      <c r="AO1917" s="1">
        <v>1</v>
      </c>
      <c r="AR1917" s="276">
        <v>3796.61</v>
      </c>
      <c r="AS1917" s="1" t="s">
        <v>2657</v>
      </c>
      <c r="AT1917" s="1">
        <v>0</v>
      </c>
      <c r="AU1917" s="1">
        <v>0</v>
      </c>
      <c r="AX1917" s="1">
        <v>5</v>
      </c>
      <c r="BC1917" s="1">
        <v>1</v>
      </c>
      <c r="BD1917" s="1">
        <v>7</v>
      </c>
      <c r="BE1917" s="1">
        <v>2</v>
      </c>
      <c r="BF1917" s="296">
        <v>26492.619037275843</v>
      </c>
    </row>
    <row r="1918" spans="1:58" x14ac:dyDescent="0.3">
      <c r="A1918" s="273">
        <f t="shared" si="78"/>
        <v>0</v>
      </c>
      <c r="B1918" s="1" t="s">
        <v>2621</v>
      </c>
      <c r="C1918" s="274">
        <v>44420872</v>
      </c>
      <c r="D1918" s="1">
        <v>144205</v>
      </c>
      <c r="E1918" s="1">
        <v>4</v>
      </c>
      <c r="F1918" s="1" t="s">
        <v>4811</v>
      </c>
      <c r="G1918" s="275">
        <v>44395</v>
      </c>
      <c r="H1918" s="275">
        <v>45138</v>
      </c>
      <c r="I1918" s="1">
        <v>0</v>
      </c>
      <c r="J1918" s="1">
        <v>1</v>
      </c>
      <c r="K1918" s="1">
        <v>8</v>
      </c>
      <c r="L1918" s="1">
        <v>30</v>
      </c>
      <c r="M1918" s="1">
        <v>2</v>
      </c>
      <c r="N1918" s="1">
        <v>17.690000000000001</v>
      </c>
      <c r="O1918" s="1">
        <v>19.2</v>
      </c>
      <c r="P1918" s="1">
        <v>173250</v>
      </c>
      <c r="Q1918" s="1">
        <v>8658</v>
      </c>
      <c r="R1918" s="1">
        <v>122263</v>
      </c>
      <c r="S1918" s="1">
        <v>0</v>
      </c>
      <c r="T1918" s="1">
        <v>0</v>
      </c>
      <c r="U1918" s="1">
        <v>0</v>
      </c>
      <c r="W1918" s="1">
        <v>0</v>
      </c>
      <c r="X1918" s="1">
        <v>0</v>
      </c>
      <c r="Y1918" s="1">
        <v>0</v>
      </c>
      <c r="AB1918" s="275">
        <v>44651</v>
      </c>
      <c r="AC1918" s="1">
        <v>1</v>
      </c>
      <c r="AD1918" s="1" t="s">
        <v>2623</v>
      </c>
      <c r="AE1918" s="1">
        <v>1</v>
      </c>
      <c r="AF1918" s="1">
        <v>30</v>
      </c>
      <c r="AG1918" s="1">
        <v>0</v>
      </c>
      <c r="AN1918" s="1">
        <v>1</v>
      </c>
      <c r="AO1918" s="1">
        <v>1</v>
      </c>
      <c r="AR1918" s="276">
        <v>23661.01</v>
      </c>
      <c r="AS1918" s="1" t="s">
        <v>2657</v>
      </c>
      <c r="AT1918" s="1">
        <v>0</v>
      </c>
      <c r="AU1918" s="1">
        <v>0</v>
      </c>
      <c r="AX1918" s="1">
        <v>5</v>
      </c>
      <c r="BC1918" s="1">
        <v>1</v>
      </c>
      <c r="BD1918" s="1">
        <v>7</v>
      </c>
      <c r="BE1918" s="1">
        <v>2</v>
      </c>
      <c r="BF1918" s="296">
        <v>165393.53969334438</v>
      </c>
    </row>
    <row r="1919" spans="1:58" x14ac:dyDescent="0.3">
      <c r="A1919" s="273">
        <f t="shared" si="78"/>
        <v>0</v>
      </c>
      <c r="B1919" s="1" t="s">
        <v>2621</v>
      </c>
      <c r="C1919" s="274">
        <v>44420872</v>
      </c>
      <c r="D1919" s="1">
        <v>144205</v>
      </c>
      <c r="E1919" s="1">
        <v>4</v>
      </c>
      <c r="F1919" s="1" t="s">
        <v>4814</v>
      </c>
      <c r="G1919" s="275">
        <v>44396</v>
      </c>
      <c r="H1919" s="275">
        <v>45138</v>
      </c>
      <c r="I1919" s="1">
        <v>0</v>
      </c>
      <c r="J1919" s="1">
        <v>1</v>
      </c>
      <c r="K1919" s="1">
        <v>8</v>
      </c>
      <c r="L1919" s="1">
        <v>30</v>
      </c>
      <c r="M1919" s="1">
        <v>2</v>
      </c>
      <c r="N1919" s="1">
        <v>17.690000000000001</v>
      </c>
      <c r="O1919" s="1">
        <v>19.2</v>
      </c>
      <c r="P1919" s="1">
        <v>36750</v>
      </c>
      <c r="Q1919" s="1">
        <v>1837</v>
      </c>
      <c r="R1919" s="1">
        <v>25933</v>
      </c>
      <c r="S1919" s="1">
        <v>0</v>
      </c>
      <c r="T1919" s="1">
        <v>0</v>
      </c>
      <c r="U1919" s="1">
        <v>0</v>
      </c>
      <c r="W1919" s="1">
        <v>0</v>
      </c>
      <c r="X1919" s="1">
        <v>0</v>
      </c>
      <c r="Y1919" s="1">
        <v>0</v>
      </c>
      <c r="AB1919" s="275">
        <v>44651</v>
      </c>
      <c r="AC1919" s="1">
        <v>1</v>
      </c>
      <c r="AD1919" s="1" t="s">
        <v>2623</v>
      </c>
      <c r="AE1919" s="1">
        <v>1</v>
      </c>
      <c r="AF1919" s="1">
        <v>30</v>
      </c>
      <c r="AG1919" s="1">
        <v>0</v>
      </c>
      <c r="AN1919" s="1">
        <v>1</v>
      </c>
      <c r="AO1919" s="1">
        <v>1</v>
      </c>
      <c r="AR1919" s="276">
        <v>5016.95</v>
      </c>
      <c r="AS1919" s="1" t="s">
        <v>2657</v>
      </c>
      <c r="AT1919" s="1">
        <v>0</v>
      </c>
      <c r="AU1919" s="1">
        <v>0</v>
      </c>
      <c r="AX1919" s="1">
        <v>5</v>
      </c>
      <c r="BC1919" s="1">
        <v>1</v>
      </c>
      <c r="BD1919" s="1">
        <v>7</v>
      </c>
      <c r="BE1919" s="1">
        <v>2</v>
      </c>
      <c r="BF1919" s="296">
        <v>35081.346481498898</v>
      </c>
    </row>
    <row r="1920" spans="1:58" x14ac:dyDescent="0.3">
      <c r="A1920" s="273">
        <f t="shared" si="78"/>
        <v>0</v>
      </c>
      <c r="B1920" s="1" t="s">
        <v>2621</v>
      </c>
      <c r="C1920" s="274">
        <v>44420872</v>
      </c>
      <c r="D1920" s="1">
        <v>144205</v>
      </c>
      <c r="E1920" s="1">
        <v>4</v>
      </c>
      <c r="F1920" s="1" t="s">
        <v>4815</v>
      </c>
      <c r="G1920" s="275">
        <v>44396</v>
      </c>
      <c r="H1920" s="275">
        <v>45138</v>
      </c>
      <c r="I1920" s="1">
        <v>0</v>
      </c>
      <c r="J1920" s="1">
        <v>1</v>
      </c>
      <c r="K1920" s="1">
        <v>8</v>
      </c>
      <c r="L1920" s="1">
        <v>30</v>
      </c>
      <c r="M1920" s="1">
        <v>2</v>
      </c>
      <c r="N1920" s="1">
        <v>17.690000000000001</v>
      </c>
      <c r="O1920" s="1">
        <v>19.2</v>
      </c>
      <c r="P1920" s="1">
        <v>80000</v>
      </c>
      <c r="Q1920" s="1">
        <v>3998</v>
      </c>
      <c r="R1920" s="1">
        <v>56457</v>
      </c>
      <c r="S1920" s="1">
        <v>0</v>
      </c>
      <c r="T1920" s="1">
        <v>0</v>
      </c>
      <c r="U1920" s="1">
        <v>0</v>
      </c>
      <c r="W1920" s="1">
        <v>0</v>
      </c>
      <c r="X1920" s="1">
        <v>0</v>
      </c>
      <c r="Y1920" s="1">
        <v>0</v>
      </c>
      <c r="AB1920" s="275">
        <v>44651</v>
      </c>
      <c r="AC1920" s="1">
        <v>1</v>
      </c>
      <c r="AD1920" s="1" t="s">
        <v>2623</v>
      </c>
      <c r="AE1920" s="1">
        <v>1</v>
      </c>
      <c r="AF1920" s="1">
        <v>30</v>
      </c>
      <c r="AG1920" s="1">
        <v>0</v>
      </c>
      <c r="AN1920" s="1">
        <v>1</v>
      </c>
      <c r="AO1920" s="1">
        <v>1</v>
      </c>
      <c r="AR1920" s="276">
        <v>10915.25</v>
      </c>
      <c r="AS1920" s="1" t="s">
        <v>2657</v>
      </c>
      <c r="AT1920" s="1">
        <v>0</v>
      </c>
      <c r="AU1920" s="1">
        <v>0</v>
      </c>
      <c r="AX1920" s="1">
        <v>5</v>
      </c>
      <c r="BC1920" s="1">
        <v>1</v>
      </c>
      <c r="BD1920" s="1">
        <v>7</v>
      </c>
      <c r="BE1920" s="1">
        <v>2</v>
      </c>
      <c r="BF1920" s="296">
        <v>76373.253318396775</v>
      </c>
    </row>
    <row r="1921" spans="1:58" x14ac:dyDescent="0.3">
      <c r="A1921" s="273">
        <f t="shared" si="78"/>
        <v>0</v>
      </c>
      <c r="B1921" s="1" t="s">
        <v>2621</v>
      </c>
      <c r="C1921" s="274">
        <v>44420872</v>
      </c>
      <c r="D1921" s="1">
        <v>144205</v>
      </c>
      <c r="E1921" s="1">
        <v>4</v>
      </c>
      <c r="F1921" s="1" t="s">
        <v>4643</v>
      </c>
      <c r="G1921" s="275">
        <v>44450</v>
      </c>
      <c r="H1921" s="275">
        <v>45199</v>
      </c>
      <c r="I1921" s="1">
        <v>0</v>
      </c>
      <c r="J1921" s="1">
        <v>1</v>
      </c>
      <c r="K1921" s="1">
        <v>6</v>
      </c>
      <c r="L1921" s="1">
        <v>30</v>
      </c>
      <c r="M1921" s="1">
        <v>2</v>
      </c>
      <c r="N1921" s="1">
        <v>17.690000000000001</v>
      </c>
      <c r="O1921" s="1">
        <v>19.2</v>
      </c>
      <c r="P1921" s="1">
        <v>53570</v>
      </c>
      <c r="Q1921" s="1">
        <v>2677</v>
      </c>
      <c r="R1921" s="1">
        <v>41925</v>
      </c>
      <c r="S1921" s="1">
        <v>0</v>
      </c>
      <c r="T1921" s="1">
        <v>0</v>
      </c>
      <c r="U1921" s="1">
        <v>0</v>
      </c>
      <c r="W1921" s="1">
        <v>0</v>
      </c>
      <c r="X1921" s="1">
        <v>0</v>
      </c>
      <c r="Y1921" s="1">
        <v>0</v>
      </c>
      <c r="AB1921" s="275">
        <v>44651</v>
      </c>
      <c r="AC1921" s="1">
        <v>1</v>
      </c>
      <c r="AD1921" s="1" t="s">
        <v>2623</v>
      </c>
      <c r="AE1921" s="1">
        <v>1</v>
      </c>
      <c r="AF1921" s="1">
        <v>30</v>
      </c>
      <c r="AG1921" s="1">
        <v>0</v>
      </c>
      <c r="AN1921" s="1">
        <v>1</v>
      </c>
      <c r="AO1921" s="1">
        <v>1</v>
      </c>
      <c r="AR1921" s="276">
        <v>8135.59</v>
      </c>
      <c r="AS1921" s="1" t="s">
        <v>2657</v>
      </c>
      <c r="AT1921" s="1">
        <v>0</v>
      </c>
      <c r="AU1921" s="1">
        <v>0</v>
      </c>
      <c r="AX1921" s="1">
        <v>5</v>
      </c>
      <c r="BC1921" s="1">
        <v>1</v>
      </c>
      <c r="BD1921" s="1">
        <v>7</v>
      </c>
      <c r="BE1921" s="1">
        <v>2</v>
      </c>
      <c r="BF1921" s="296">
        <v>56714.820932280934</v>
      </c>
    </row>
    <row r="1922" spans="1:58" x14ac:dyDescent="0.3">
      <c r="A1922" s="273">
        <f t="shared" ref="A1922:A1985" si="79">IF(+R1922-AR1922-BF1922&gt;0,R1922-AR1922-BF1922,0)</f>
        <v>0</v>
      </c>
      <c r="B1922" s="1" t="s">
        <v>2621</v>
      </c>
      <c r="C1922" s="274">
        <v>44420872</v>
      </c>
      <c r="D1922" s="1">
        <v>144205</v>
      </c>
      <c r="E1922" s="1">
        <v>4</v>
      </c>
      <c r="F1922" s="1" t="s">
        <v>4673</v>
      </c>
      <c r="G1922" s="275">
        <v>44442</v>
      </c>
      <c r="H1922" s="275">
        <v>45169</v>
      </c>
      <c r="I1922" s="1">
        <v>0</v>
      </c>
      <c r="J1922" s="1">
        <v>1</v>
      </c>
      <c r="K1922" s="1">
        <v>7</v>
      </c>
      <c r="L1922" s="1">
        <v>30</v>
      </c>
      <c r="M1922" s="1">
        <v>2</v>
      </c>
      <c r="N1922" s="1">
        <v>17.690000000000001</v>
      </c>
      <c r="O1922" s="1">
        <v>19.2</v>
      </c>
      <c r="P1922" s="1">
        <v>120000</v>
      </c>
      <c r="Q1922" s="1">
        <v>5997</v>
      </c>
      <c r="R1922" s="1">
        <v>89332</v>
      </c>
      <c r="S1922" s="1">
        <v>0</v>
      </c>
      <c r="T1922" s="1">
        <v>0</v>
      </c>
      <c r="U1922" s="1">
        <v>0</v>
      </c>
      <c r="W1922" s="1">
        <v>0</v>
      </c>
      <c r="X1922" s="1">
        <v>0</v>
      </c>
      <c r="Y1922" s="1">
        <v>0</v>
      </c>
      <c r="AB1922" s="275">
        <v>44651</v>
      </c>
      <c r="AC1922" s="1">
        <v>1</v>
      </c>
      <c r="AD1922" s="1" t="s">
        <v>2623</v>
      </c>
      <c r="AE1922" s="1">
        <v>1</v>
      </c>
      <c r="AF1922" s="1">
        <v>30</v>
      </c>
      <c r="AG1922" s="1">
        <v>0</v>
      </c>
      <c r="AN1922" s="1">
        <v>1</v>
      </c>
      <c r="AO1922" s="1">
        <v>1</v>
      </c>
      <c r="AR1922" s="276">
        <v>17288.13</v>
      </c>
      <c r="AS1922" s="1" t="s">
        <v>2657</v>
      </c>
      <c r="AT1922" s="1">
        <v>0</v>
      </c>
      <c r="AU1922" s="1">
        <v>0</v>
      </c>
      <c r="AX1922" s="1">
        <v>5</v>
      </c>
      <c r="BC1922" s="1">
        <v>1</v>
      </c>
      <c r="BD1922" s="1">
        <v>7</v>
      </c>
      <c r="BE1922" s="1">
        <v>2</v>
      </c>
      <c r="BF1922" s="296">
        <v>120845.51898682219</v>
      </c>
    </row>
    <row r="1923" spans="1:58" x14ac:dyDescent="0.3">
      <c r="A1923" s="273">
        <f t="shared" si="79"/>
        <v>0</v>
      </c>
      <c r="B1923" s="1" t="s">
        <v>2621</v>
      </c>
      <c r="C1923" s="274">
        <v>44420872</v>
      </c>
      <c r="D1923" s="1">
        <v>144205</v>
      </c>
      <c r="E1923" s="1">
        <v>4</v>
      </c>
      <c r="F1923" s="1" t="s">
        <v>4756</v>
      </c>
      <c r="G1923" s="275">
        <v>44431</v>
      </c>
      <c r="H1923" s="275">
        <v>45169</v>
      </c>
      <c r="I1923" s="1">
        <v>0</v>
      </c>
      <c r="J1923" s="1">
        <v>1</v>
      </c>
      <c r="K1923" s="1">
        <v>7</v>
      </c>
      <c r="L1923" s="1">
        <v>30</v>
      </c>
      <c r="M1923" s="1">
        <v>2</v>
      </c>
      <c r="N1923" s="1">
        <v>17.690000000000001</v>
      </c>
      <c r="O1923" s="1">
        <v>19.2</v>
      </c>
      <c r="P1923" s="1">
        <v>14200</v>
      </c>
      <c r="Q1923" s="1">
        <v>710</v>
      </c>
      <c r="R1923" s="1">
        <v>10569</v>
      </c>
      <c r="S1923" s="1">
        <v>0</v>
      </c>
      <c r="T1923" s="1">
        <v>0</v>
      </c>
      <c r="U1923" s="1">
        <v>0</v>
      </c>
      <c r="W1923" s="1">
        <v>0</v>
      </c>
      <c r="X1923" s="1">
        <v>0</v>
      </c>
      <c r="Y1923" s="1">
        <v>0</v>
      </c>
      <c r="AB1923" s="275">
        <v>44651</v>
      </c>
      <c r="AC1923" s="1">
        <v>1</v>
      </c>
      <c r="AD1923" s="1" t="s">
        <v>2623</v>
      </c>
      <c r="AE1923" s="1">
        <v>1</v>
      </c>
      <c r="AF1923" s="1">
        <v>30</v>
      </c>
      <c r="AG1923" s="1">
        <v>0</v>
      </c>
      <c r="AN1923" s="1">
        <v>1</v>
      </c>
      <c r="AO1923" s="1">
        <v>1</v>
      </c>
      <c r="AR1923" s="276">
        <v>2033.9</v>
      </c>
      <c r="AS1923" s="1" t="s">
        <v>2657</v>
      </c>
      <c r="AT1923" s="1">
        <v>0</v>
      </c>
      <c r="AU1923" s="1">
        <v>0</v>
      </c>
      <c r="AX1923" s="1">
        <v>5</v>
      </c>
      <c r="BC1923" s="1">
        <v>1</v>
      </c>
      <c r="BD1923" s="1">
        <v>7</v>
      </c>
      <c r="BE1923" s="1">
        <v>2</v>
      </c>
      <c r="BF1923" s="296">
        <v>14297.410672230821</v>
      </c>
    </row>
    <row r="1924" spans="1:58" x14ac:dyDescent="0.3">
      <c r="A1924" s="273">
        <f t="shared" si="79"/>
        <v>0</v>
      </c>
      <c r="B1924" s="1" t="s">
        <v>2621</v>
      </c>
      <c r="C1924" s="274">
        <v>44420872</v>
      </c>
      <c r="D1924" s="1">
        <v>144205</v>
      </c>
      <c r="E1924" s="1">
        <v>4</v>
      </c>
      <c r="F1924" s="1" t="s">
        <v>4869</v>
      </c>
      <c r="G1924" s="275">
        <v>44407</v>
      </c>
      <c r="H1924" s="275">
        <v>45138</v>
      </c>
      <c r="I1924" s="1">
        <v>0</v>
      </c>
      <c r="J1924" s="1">
        <v>1</v>
      </c>
      <c r="K1924" s="1">
        <v>8</v>
      </c>
      <c r="L1924" s="1">
        <v>30</v>
      </c>
      <c r="M1924" s="1">
        <v>2</v>
      </c>
      <c r="N1924" s="1">
        <v>17.690000000000001</v>
      </c>
      <c r="O1924" s="1">
        <v>19.2</v>
      </c>
      <c r="P1924" s="1">
        <v>389800</v>
      </c>
      <c r="Q1924" s="1">
        <v>19480</v>
      </c>
      <c r="R1924" s="1">
        <v>275084</v>
      </c>
      <c r="S1924" s="1">
        <v>0</v>
      </c>
      <c r="T1924" s="1">
        <v>0</v>
      </c>
      <c r="U1924" s="1">
        <v>0</v>
      </c>
      <c r="W1924" s="1">
        <v>0</v>
      </c>
      <c r="X1924" s="1">
        <v>0</v>
      </c>
      <c r="Y1924" s="1">
        <v>0</v>
      </c>
      <c r="AB1924" s="275">
        <v>44651</v>
      </c>
      <c r="AC1924" s="1">
        <v>1</v>
      </c>
      <c r="AD1924" s="1" t="s">
        <v>2623</v>
      </c>
      <c r="AE1924" s="1">
        <v>1</v>
      </c>
      <c r="AF1924" s="1">
        <v>30</v>
      </c>
      <c r="AG1924" s="1">
        <v>0</v>
      </c>
      <c r="AN1924" s="1">
        <v>1</v>
      </c>
      <c r="AO1924" s="1">
        <v>1</v>
      </c>
      <c r="AR1924" s="276">
        <v>53152.53</v>
      </c>
      <c r="AS1924" s="1" t="s">
        <v>2657</v>
      </c>
      <c r="AT1924" s="1">
        <v>0</v>
      </c>
      <c r="AU1924" s="1">
        <v>0</v>
      </c>
      <c r="AX1924" s="1">
        <v>5</v>
      </c>
      <c r="BC1924" s="1">
        <v>1</v>
      </c>
      <c r="BD1924" s="1">
        <v>7</v>
      </c>
      <c r="BE1924" s="1">
        <v>2</v>
      </c>
      <c r="BF1924" s="296">
        <v>372124.98035385972</v>
      </c>
    </row>
    <row r="1925" spans="1:58" x14ac:dyDescent="0.3">
      <c r="A1925" s="273">
        <f t="shared" si="79"/>
        <v>0</v>
      </c>
      <c r="B1925" s="1" t="s">
        <v>2621</v>
      </c>
      <c r="C1925" s="274">
        <v>44420872</v>
      </c>
      <c r="D1925" s="1">
        <v>144205</v>
      </c>
      <c r="E1925" s="1">
        <v>4</v>
      </c>
      <c r="F1925" s="1" t="s">
        <v>5495</v>
      </c>
      <c r="G1925" s="275">
        <v>44518</v>
      </c>
      <c r="H1925" s="275">
        <v>45260</v>
      </c>
      <c r="I1925" s="1">
        <v>0</v>
      </c>
      <c r="J1925" s="1">
        <v>1</v>
      </c>
      <c r="K1925" s="1">
        <v>4</v>
      </c>
      <c r="L1925" s="1">
        <v>30</v>
      </c>
      <c r="M1925" s="1">
        <v>2</v>
      </c>
      <c r="N1925" s="1">
        <v>17.690000000000001</v>
      </c>
      <c r="O1925" s="1">
        <v>19.2</v>
      </c>
      <c r="P1925" s="1">
        <v>306000</v>
      </c>
      <c r="Q1925" s="1">
        <v>15292</v>
      </c>
      <c r="R1925" s="1">
        <v>262322</v>
      </c>
      <c r="S1925" s="1">
        <v>0</v>
      </c>
      <c r="T1925" s="1">
        <v>0</v>
      </c>
      <c r="U1925" s="1">
        <v>0</v>
      </c>
      <c r="V1925" s="275"/>
      <c r="W1925" s="1">
        <v>0</v>
      </c>
      <c r="X1925" s="1">
        <v>0</v>
      </c>
      <c r="Y1925" s="1">
        <v>0</v>
      </c>
      <c r="AB1925" s="275">
        <v>44651</v>
      </c>
      <c r="AC1925" s="1">
        <v>1</v>
      </c>
      <c r="AD1925" s="1" t="s">
        <v>2623</v>
      </c>
      <c r="AE1925" s="1">
        <v>1</v>
      </c>
      <c r="AF1925" s="1">
        <v>30</v>
      </c>
      <c r="AG1925" s="1">
        <v>0</v>
      </c>
      <c r="AN1925" s="1">
        <v>1</v>
      </c>
      <c r="AO1925" s="1">
        <v>1</v>
      </c>
      <c r="AR1925" s="276">
        <v>50711.86</v>
      </c>
      <c r="AS1925" s="1" t="s">
        <v>2657</v>
      </c>
      <c r="AT1925" s="1">
        <v>0</v>
      </c>
      <c r="AU1925" s="1">
        <v>0</v>
      </c>
      <c r="AX1925" s="1">
        <v>5</v>
      </c>
      <c r="BC1925" s="1">
        <v>1</v>
      </c>
      <c r="BD1925" s="1">
        <v>7</v>
      </c>
      <c r="BE1925" s="1">
        <v>2</v>
      </c>
      <c r="BF1925" s="296">
        <v>354860.94827901729</v>
      </c>
    </row>
    <row r="1926" spans="1:58" x14ac:dyDescent="0.3">
      <c r="A1926" s="273">
        <f t="shared" si="79"/>
        <v>0</v>
      </c>
      <c r="B1926" s="1" t="s">
        <v>2621</v>
      </c>
      <c r="C1926" s="274">
        <v>44420872</v>
      </c>
      <c r="D1926" s="1">
        <v>144205</v>
      </c>
      <c r="E1926" s="1">
        <v>4</v>
      </c>
      <c r="F1926" s="1" t="s">
        <v>5403</v>
      </c>
      <c r="G1926" s="275">
        <v>44509</v>
      </c>
      <c r="H1926" s="275">
        <v>45260</v>
      </c>
      <c r="I1926" s="1">
        <v>0</v>
      </c>
      <c r="J1926" s="1">
        <v>1</v>
      </c>
      <c r="K1926" s="1">
        <v>4</v>
      </c>
      <c r="L1926" s="1">
        <v>30</v>
      </c>
      <c r="M1926" s="1">
        <v>2</v>
      </c>
      <c r="N1926" s="1">
        <v>17.690000000000001</v>
      </c>
      <c r="O1926" s="1">
        <v>19.2</v>
      </c>
      <c r="P1926" s="1">
        <v>30000</v>
      </c>
      <c r="Q1926" s="1">
        <v>1499</v>
      </c>
      <c r="R1926" s="1">
        <v>25718</v>
      </c>
      <c r="S1926" s="1">
        <v>0</v>
      </c>
      <c r="T1926" s="1">
        <v>0</v>
      </c>
      <c r="U1926" s="1">
        <v>0</v>
      </c>
      <c r="W1926" s="1">
        <v>0</v>
      </c>
      <c r="X1926" s="1">
        <v>0</v>
      </c>
      <c r="Y1926" s="1">
        <v>0</v>
      </c>
      <c r="AB1926" s="275">
        <v>44651</v>
      </c>
      <c r="AC1926" s="1">
        <v>1</v>
      </c>
      <c r="AD1926" s="1" t="s">
        <v>2623</v>
      </c>
      <c r="AE1926" s="1">
        <v>1</v>
      </c>
      <c r="AF1926" s="1">
        <v>30</v>
      </c>
      <c r="AG1926" s="1">
        <v>0</v>
      </c>
      <c r="AN1926" s="1">
        <v>1</v>
      </c>
      <c r="AO1926" s="1">
        <v>1</v>
      </c>
      <c r="AR1926" s="276">
        <v>4949.1499999999996</v>
      </c>
      <c r="AS1926" s="1" t="s">
        <v>2657</v>
      </c>
      <c r="AT1926" s="1">
        <v>0</v>
      </c>
      <c r="AU1926" s="1">
        <v>0</v>
      </c>
      <c r="AX1926" s="1">
        <v>5</v>
      </c>
      <c r="BC1926" s="1">
        <v>1</v>
      </c>
      <c r="BD1926" s="1">
        <v>7</v>
      </c>
      <c r="BE1926" s="1">
        <v>2</v>
      </c>
      <c r="BF1926" s="296">
        <v>34790.501245948748</v>
      </c>
    </row>
    <row r="1927" spans="1:58" x14ac:dyDescent="0.3">
      <c r="A1927" s="273">
        <f t="shared" si="79"/>
        <v>0</v>
      </c>
      <c r="B1927" s="1" t="s">
        <v>2621</v>
      </c>
      <c r="C1927" s="274">
        <v>44420872</v>
      </c>
      <c r="D1927" s="1">
        <v>144205</v>
      </c>
      <c r="E1927" s="1">
        <v>4</v>
      </c>
      <c r="F1927" s="1" t="s">
        <v>6222</v>
      </c>
      <c r="G1927" s="275">
        <v>44616</v>
      </c>
      <c r="H1927" s="275">
        <v>45351</v>
      </c>
      <c r="I1927" s="1">
        <v>0</v>
      </c>
      <c r="J1927" s="1">
        <v>1</v>
      </c>
      <c r="K1927" s="1">
        <v>1</v>
      </c>
      <c r="L1927" s="1">
        <v>30</v>
      </c>
      <c r="M1927" s="1">
        <v>2</v>
      </c>
      <c r="N1927" s="1">
        <v>17.7</v>
      </c>
      <c r="O1927" s="1">
        <v>19.21</v>
      </c>
      <c r="P1927" s="1">
        <v>125000</v>
      </c>
      <c r="Q1927" s="1">
        <v>6247</v>
      </c>
      <c r="R1927" s="1">
        <v>120639</v>
      </c>
      <c r="S1927" s="1">
        <v>0</v>
      </c>
      <c r="T1927" s="1">
        <v>0</v>
      </c>
      <c r="U1927" s="1">
        <v>0</v>
      </c>
      <c r="W1927" s="1">
        <v>0</v>
      </c>
      <c r="X1927" s="1">
        <v>0</v>
      </c>
      <c r="Y1927" s="1">
        <v>0</v>
      </c>
      <c r="AB1927" s="275">
        <v>44651</v>
      </c>
      <c r="AC1927" s="1">
        <v>1</v>
      </c>
      <c r="AD1927" s="1" t="s">
        <v>2623</v>
      </c>
      <c r="AE1927" s="1">
        <v>1</v>
      </c>
      <c r="AF1927" s="1">
        <v>30</v>
      </c>
      <c r="AG1927" s="1">
        <v>0</v>
      </c>
      <c r="AN1927" s="1">
        <v>1</v>
      </c>
      <c r="AO1927" s="1">
        <v>1</v>
      </c>
      <c r="AR1927" s="276">
        <v>23322.03</v>
      </c>
      <c r="AS1927" s="1" t="s">
        <v>2657</v>
      </c>
      <c r="AT1927" s="1">
        <v>0</v>
      </c>
      <c r="AU1927" s="1">
        <v>0</v>
      </c>
      <c r="AX1927" s="1">
        <v>5</v>
      </c>
      <c r="BC1927" s="1">
        <v>1</v>
      </c>
      <c r="BD1927" s="1">
        <v>7</v>
      </c>
      <c r="BE1927" s="1">
        <v>2</v>
      </c>
      <c r="BF1927" s="296">
        <v>163196.64358853761</v>
      </c>
    </row>
    <row r="1928" spans="1:58" x14ac:dyDescent="0.3">
      <c r="A1928" s="273">
        <f t="shared" si="79"/>
        <v>0</v>
      </c>
      <c r="B1928" s="1" t="s">
        <v>2621</v>
      </c>
      <c r="C1928" s="274">
        <v>44420872</v>
      </c>
      <c r="D1928" s="1">
        <v>144205</v>
      </c>
      <c r="E1928" s="1">
        <v>4</v>
      </c>
      <c r="F1928" s="1" t="s">
        <v>5543</v>
      </c>
      <c r="G1928" s="275">
        <v>44487</v>
      </c>
      <c r="H1928" s="275">
        <v>45230</v>
      </c>
      <c r="I1928" s="1">
        <v>0</v>
      </c>
      <c r="J1928" s="1">
        <v>1</v>
      </c>
      <c r="K1928" s="1">
        <v>5</v>
      </c>
      <c r="L1928" s="1">
        <v>30</v>
      </c>
      <c r="M1928" s="1">
        <v>2</v>
      </c>
      <c r="N1928" s="1">
        <v>17.690000000000001</v>
      </c>
      <c r="O1928" s="1">
        <v>19.2</v>
      </c>
      <c r="P1928" s="1">
        <v>186830</v>
      </c>
      <c r="Q1928" s="1">
        <v>9337</v>
      </c>
      <c r="R1928" s="1">
        <v>153240</v>
      </c>
      <c r="S1928" s="1">
        <v>0</v>
      </c>
      <c r="T1928" s="1">
        <v>0</v>
      </c>
      <c r="U1928" s="1">
        <v>0</v>
      </c>
      <c r="W1928" s="1">
        <v>0</v>
      </c>
      <c r="X1928" s="1">
        <v>0</v>
      </c>
      <c r="Y1928" s="1">
        <v>0</v>
      </c>
      <c r="AB1928" s="275">
        <v>44651</v>
      </c>
      <c r="AC1928" s="1">
        <v>1</v>
      </c>
      <c r="AD1928" s="1" t="s">
        <v>2623</v>
      </c>
      <c r="AE1928" s="1">
        <v>1</v>
      </c>
      <c r="AF1928" s="1">
        <v>30</v>
      </c>
      <c r="AG1928" s="1">
        <v>0</v>
      </c>
      <c r="AN1928" s="1">
        <v>1</v>
      </c>
      <c r="AO1928" s="1">
        <v>1</v>
      </c>
      <c r="AR1928" s="276">
        <v>29627.11</v>
      </c>
      <c r="AS1928" s="1" t="s">
        <v>2657</v>
      </c>
      <c r="AT1928" s="1">
        <v>0</v>
      </c>
      <c r="AU1928" s="1">
        <v>0</v>
      </c>
      <c r="AX1928" s="1">
        <v>5</v>
      </c>
      <c r="BC1928" s="1">
        <v>1</v>
      </c>
      <c r="BD1928" s="1">
        <v>7</v>
      </c>
      <c r="BE1928" s="1">
        <v>2</v>
      </c>
      <c r="BF1928" s="296">
        <v>207298.25067770376</v>
      </c>
    </row>
    <row r="1929" spans="1:58" x14ac:dyDescent="0.3">
      <c r="A1929" s="273">
        <f t="shared" si="79"/>
        <v>0</v>
      </c>
      <c r="B1929" s="1" t="s">
        <v>2621</v>
      </c>
      <c r="C1929" s="274">
        <v>44420872</v>
      </c>
      <c r="D1929" s="1">
        <v>144205</v>
      </c>
      <c r="E1929" s="1">
        <v>4</v>
      </c>
      <c r="F1929" s="1" t="s">
        <v>6469</v>
      </c>
      <c r="G1929" s="275">
        <v>44650</v>
      </c>
      <c r="H1929" s="275">
        <v>45382</v>
      </c>
      <c r="I1929" s="1">
        <v>0</v>
      </c>
      <c r="J1929" s="1">
        <v>1</v>
      </c>
      <c r="K1929" s="1">
        <v>0</v>
      </c>
      <c r="L1929" s="1">
        <v>30</v>
      </c>
      <c r="M1929" s="1">
        <v>2</v>
      </c>
      <c r="N1929" s="1">
        <v>17.7</v>
      </c>
      <c r="O1929" s="1">
        <v>19.2</v>
      </c>
      <c r="P1929" s="1">
        <v>191806</v>
      </c>
      <c r="Q1929" s="1">
        <v>9585</v>
      </c>
      <c r="R1929" s="1">
        <v>191806</v>
      </c>
      <c r="S1929" s="1">
        <v>0</v>
      </c>
      <c r="T1929" s="1">
        <v>0</v>
      </c>
      <c r="U1929" s="1">
        <v>0</v>
      </c>
      <c r="W1929" s="1">
        <v>0</v>
      </c>
      <c r="X1929" s="1">
        <v>0</v>
      </c>
      <c r="Y1929" s="1">
        <v>0</v>
      </c>
      <c r="AB1929" s="275">
        <v>44650</v>
      </c>
      <c r="AC1929" s="1">
        <v>1</v>
      </c>
      <c r="AD1929" s="1" t="s">
        <v>2623</v>
      </c>
      <c r="AE1929" s="1">
        <v>1</v>
      </c>
      <c r="AF1929" s="1">
        <v>30</v>
      </c>
      <c r="AG1929" s="1">
        <v>0</v>
      </c>
      <c r="AN1929" s="1">
        <v>1</v>
      </c>
      <c r="AO1929" s="1">
        <v>1</v>
      </c>
      <c r="AR1929" s="276">
        <v>37084.74</v>
      </c>
      <c r="AS1929" s="1" t="s">
        <v>2657</v>
      </c>
      <c r="AT1929" s="1">
        <v>0</v>
      </c>
      <c r="AU1929" s="1">
        <v>0</v>
      </c>
      <c r="AX1929" s="1">
        <v>5</v>
      </c>
      <c r="BC1929" s="1">
        <v>1</v>
      </c>
      <c r="BD1929" s="1">
        <v>7</v>
      </c>
      <c r="BE1929" s="1">
        <v>2</v>
      </c>
      <c r="BF1929" s="296">
        <v>259469.122092715</v>
      </c>
    </row>
    <row r="1930" spans="1:58" x14ac:dyDescent="0.3">
      <c r="A1930" s="273">
        <f t="shared" si="79"/>
        <v>618942.50359320513</v>
      </c>
      <c r="B1930" s="1" t="s">
        <v>2621</v>
      </c>
      <c r="C1930" s="274">
        <v>44422447</v>
      </c>
      <c r="D1930" s="1">
        <v>144205</v>
      </c>
      <c r="E1930" s="1">
        <v>4</v>
      </c>
      <c r="F1930" s="1" t="s">
        <v>6077</v>
      </c>
      <c r="G1930" s="275">
        <v>44562</v>
      </c>
      <c r="H1930" s="275">
        <v>45291</v>
      </c>
      <c r="I1930" s="1">
        <v>0</v>
      </c>
      <c r="J1930" s="1">
        <v>1</v>
      </c>
      <c r="K1930" s="1">
        <v>3</v>
      </c>
      <c r="L1930" s="1">
        <v>30</v>
      </c>
      <c r="M1930" s="1">
        <v>2</v>
      </c>
      <c r="N1930" s="1">
        <v>17.690000000000001</v>
      </c>
      <c r="O1930" s="1">
        <v>19.2</v>
      </c>
      <c r="P1930" s="1">
        <v>1000000</v>
      </c>
      <c r="Q1930" s="1">
        <v>49974</v>
      </c>
      <c r="R1930" s="1">
        <v>893748</v>
      </c>
      <c r="S1930" s="1">
        <v>0</v>
      </c>
      <c r="T1930" s="1">
        <v>0</v>
      </c>
      <c r="U1930" s="1">
        <v>0</v>
      </c>
      <c r="W1930" s="1">
        <v>0</v>
      </c>
      <c r="X1930" s="1">
        <v>0</v>
      </c>
      <c r="Y1930" s="1">
        <v>0</v>
      </c>
      <c r="AB1930" s="275">
        <v>44651</v>
      </c>
      <c r="AC1930" s="1">
        <v>1</v>
      </c>
      <c r="AD1930" s="1" t="s">
        <v>2623</v>
      </c>
      <c r="AE1930" s="1">
        <v>1</v>
      </c>
      <c r="AF1930" s="1">
        <v>30</v>
      </c>
      <c r="AG1930" s="1">
        <v>0</v>
      </c>
      <c r="AN1930" s="1">
        <v>1</v>
      </c>
      <c r="AO1930" s="1">
        <v>1</v>
      </c>
      <c r="AR1930" s="276">
        <v>34346.879999999997</v>
      </c>
      <c r="AS1930" s="1" t="s">
        <v>2657</v>
      </c>
      <c r="AT1930" s="1">
        <v>0</v>
      </c>
      <c r="AU1930" s="1">
        <v>0</v>
      </c>
      <c r="AX1930" s="1">
        <v>5</v>
      </c>
      <c r="BC1930" s="1">
        <v>1</v>
      </c>
      <c r="BD1930" s="1">
        <v>7</v>
      </c>
      <c r="BE1930" s="1">
        <v>2</v>
      </c>
      <c r="BF1930" s="296">
        <v>240458.61640679487</v>
      </c>
    </row>
    <row r="1931" spans="1:58" x14ac:dyDescent="0.3">
      <c r="A1931" s="273">
        <f t="shared" si="79"/>
        <v>1856813.6836439916</v>
      </c>
      <c r="B1931" s="1" t="s">
        <v>2621</v>
      </c>
      <c r="C1931" s="274">
        <v>44422447</v>
      </c>
      <c r="D1931" s="1">
        <v>144205</v>
      </c>
      <c r="E1931" s="1">
        <v>4</v>
      </c>
      <c r="F1931" s="1" t="s">
        <v>5420</v>
      </c>
      <c r="G1931" s="275">
        <v>44546</v>
      </c>
      <c r="H1931" s="275">
        <v>45291</v>
      </c>
      <c r="I1931" s="1">
        <v>0</v>
      </c>
      <c r="J1931" s="1">
        <v>1</v>
      </c>
      <c r="K1931" s="1">
        <v>3</v>
      </c>
      <c r="L1931" s="1">
        <v>30</v>
      </c>
      <c r="M1931" s="1">
        <v>2</v>
      </c>
      <c r="N1931" s="1">
        <v>17.690000000000001</v>
      </c>
      <c r="O1931" s="1">
        <v>19.2</v>
      </c>
      <c r="P1931" s="1">
        <v>3000000</v>
      </c>
      <c r="Q1931" s="1">
        <v>149922</v>
      </c>
      <c r="R1931" s="1">
        <v>2681247</v>
      </c>
      <c r="S1931" s="1">
        <v>0</v>
      </c>
      <c r="T1931" s="1">
        <v>0</v>
      </c>
      <c r="U1931" s="1">
        <v>0</v>
      </c>
      <c r="W1931" s="1">
        <v>0</v>
      </c>
      <c r="X1931" s="1">
        <v>0</v>
      </c>
      <c r="Y1931" s="1">
        <v>0</v>
      </c>
      <c r="AB1931" s="275">
        <v>44651</v>
      </c>
      <c r="AC1931" s="1">
        <v>1</v>
      </c>
      <c r="AD1931" s="1" t="s">
        <v>2623</v>
      </c>
      <c r="AE1931" s="1">
        <v>1</v>
      </c>
      <c r="AF1931" s="1">
        <v>30</v>
      </c>
      <c r="AG1931" s="1">
        <v>0</v>
      </c>
      <c r="AN1931" s="1">
        <v>1</v>
      </c>
      <c r="AO1931" s="1">
        <v>1</v>
      </c>
      <c r="AR1931" s="276">
        <v>103056.66</v>
      </c>
      <c r="AS1931" s="1" t="s">
        <v>2657</v>
      </c>
      <c r="AT1931" s="1">
        <v>0</v>
      </c>
      <c r="AU1931" s="1">
        <v>0</v>
      </c>
      <c r="AX1931" s="1">
        <v>5</v>
      </c>
      <c r="BC1931" s="1">
        <v>1</v>
      </c>
      <c r="BD1931" s="1">
        <v>7</v>
      </c>
      <c r="BE1931" s="1">
        <v>2</v>
      </c>
      <c r="BF1931" s="296">
        <v>721376.65635600814</v>
      </c>
    </row>
    <row r="1932" spans="1:58" x14ac:dyDescent="0.3">
      <c r="A1932" s="273">
        <f t="shared" si="79"/>
        <v>277002.71686838125</v>
      </c>
      <c r="B1932" s="1" t="s">
        <v>2621</v>
      </c>
      <c r="C1932" s="274">
        <v>44422447</v>
      </c>
      <c r="D1932" s="1">
        <v>144205</v>
      </c>
      <c r="E1932" s="1">
        <v>4</v>
      </c>
      <c r="F1932" s="1" t="s">
        <v>6342</v>
      </c>
      <c r="G1932" s="275">
        <v>44627</v>
      </c>
      <c r="H1932" s="275">
        <v>45382</v>
      </c>
      <c r="I1932" s="1">
        <v>0</v>
      </c>
      <c r="J1932" s="1">
        <v>1</v>
      </c>
      <c r="K1932" s="1">
        <v>0</v>
      </c>
      <c r="L1932" s="1">
        <v>30</v>
      </c>
      <c r="M1932" s="1">
        <v>2</v>
      </c>
      <c r="N1932" s="1">
        <v>17.690000000000001</v>
      </c>
      <c r="O1932" s="1">
        <v>19.2</v>
      </c>
      <c r="P1932" s="1">
        <v>400000</v>
      </c>
      <c r="Q1932" s="1">
        <v>19990</v>
      </c>
      <c r="R1932" s="1">
        <v>400000</v>
      </c>
      <c r="S1932" s="1">
        <v>4523</v>
      </c>
      <c r="T1932" s="1">
        <v>0</v>
      </c>
      <c r="U1932" s="1">
        <v>0</v>
      </c>
      <c r="W1932" s="1">
        <v>0</v>
      </c>
      <c r="X1932" s="1">
        <v>0</v>
      </c>
      <c r="Y1932" s="1">
        <v>0</v>
      </c>
      <c r="AB1932" s="275">
        <v>44627</v>
      </c>
      <c r="AC1932" s="1">
        <v>1</v>
      </c>
      <c r="AD1932" s="1" t="s">
        <v>2623</v>
      </c>
      <c r="AE1932" s="1">
        <v>1</v>
      </c>
      <c r="AF1932" s="1">
        <v>30</v>
      </c>
      <c r="AG1932" s="1">
        <v>0</v>
      </c>
      <c r="AN1932" s="1">
        <v>1</v>
      </c>
      <c r="AO1932" s="1">
        <v>1</v>
      </c>
      <c r="AR1932" s="276">
        <v>15379.2</v>
      </c>
      <c r="AS1932" s="1" t="s">
        <v>2657</v>
      </c>
      <c r="AT1932" s="1">
        <v>0</v>
      </c>
      <c r="AU1932" s="1">
        <v>0</v>
      </c>
      <c r="AX1932" s="1">
        <v>5</v>
      </c>
      <c r="BC1932" s="1">
        <v>1</v>
      </c>
      <c r="BD1932" s="1">
        <v>7</v>
      </c>
      <c r="BE1932" s="1">
        <v>2</v>
      </c>
      <c r="BF1932" s="296">
        <v>107618.08313161871</v>
      </c>
    </row>
    <row r="1933" spans="1:58" x14ac:dyDescent="0.3">
      <c r="A1933" s="273">
        <f t="shared" si="79"/>
        <v>133673.09589442174</v>
      </c>
      <c r="B1933" s="1" t="s">
        <v>2621</v>
      </c>
      <c r="C1933" s="274">
        <v>44422447</v>
      </c>
      <c r="D1933" s="1">
        <v>144205</v>
      </c>
      <c r="E1933" s="1">
        <v>4</v>
      </c>
      <c r="F1933" s="1" t="s">
        <v>6522</v>
      </c>
      <c r="G1933" s="275">
        <v>44625</v>
      </c>
      <c r="H1933" s="275">
        <v>45351</v>
      </c>
      <c r="I1933" s="1">
        <v>0</v>
      </c>
      <c r="J1933" s="1">
        <v>1</v>
      </c>
      <c r="K1933" s="1">
        <v>1</v>
      </c>
      <c r="L1933" s="1">
        <v>30</v>
      </c>
      <c r="M1933" s="1">
        <v>2</v>
      </c>
      <c r="N1933" s="1">
        <v>17.690000000000001</v>
      </c>
      <c r="O1933" s="1">
        <v>19.2</v>
      </c>
      <c r="P1933" s="1">
        <v>200000</v>
      </c>
      <c r="Q1933" s="1">
        <v>9995</v>
      </c>
      <c r="R1933" s="1">
        <v>193022</v>
      </c>
      <c r="S1933" s="1">
        <v>0</v>
      </c>
      <c r="T1933" s="1">
        <v>0</v>
      </c>
      <c r="U1933" s="1">
        <v>0</v>
      </c>
      <c r="V1933" s="275"/>
      <c r="W1933" s="1">
        <v>0</v>
      </c>
      <c r="X1933" s="1">
        <v>0</v>
      </c>
      <c r="Y1933" s="1">
        <v>0</v>
      </c>
      <c r="AB1933" s="275">
        <v>44651</v>
      </c>
      <c r="AC1933" s="1">
        <v>1</v>
      </c>
      <c r="AD1933" s="1" t="s">
        <v>2623</v>
      </c>
      <c r="AE1933" s="1">
        <v>1</v>
      </c>
      <c r="AF1933" s="1">
        <v>30</v>
      </c>
      <c r="AG1933" s="1">
        <v>0</v>
      </c>
      <c r="AN1933" s="1">
        <v>1</v>
      </c>
      <c r="AO1933" s="1">
        <v>1</v>
      </c>
      <c r="AR1933" s="276">
        <v>7417.26</v>
      </c>
      <c r="AS1933" s="1" t="s">
        <v>2657</v>
      </c>
      <c r="AT1933" s="1">
        <v>0</v>
      </c>
      <c r="AU1933" s="1">
        <v>0</v>
      </c>
      <c r="AX1933" s="1">
        <v>5</v>
      </c>
      <c r="BC1933" s="1">
        <v>1</v>
      </c>
      <c r="BD1933" s="1">
        <v>7</v>
      </c>
      <c r="BE1933" s="1">
        <v>2</v>
      </c>
      <c r="BF1933" s="296">
        <v>51931.644105578263</v>
      </c>
    </row>
    <row r="1934" spans="1:58" x14ac:dyDescent="0.3">
      <c r="A1934" s="273">
        <f t="shared" si="79"/>
        <v>15106970</v>
      </c>
      <c r="B1934" s="1" t="s">
        <v>2621</v>
      </c>
      <c r="C1934" s="274">
        <v>44422684</v>
      </c>
      <c r="D1934" s="1">
        <v>144105</v>
      </c>
      <c r="E1934" s="1">
        <v>4</v>
      </c>
      <c r="F1934" s="1" t="s">
        <v>5760</v>
      </c>
      <c r="G1934" s="275">
        <v>44596</v>
      </c>
      <c r="H1934" s="275">
        <v>45107</v>
      </c>
      <c r="I1934" s="1">
        <v>0</v>
      </c>
      <c r="J1934" s="1">
        <v>1</v>
      </c>
      <c r="K1934" s="1">
        <v>1</v>
      </c>
      <c r="L1934" s="1">
        <v>30</v>
      </c>
      <c r="M1934" s="1">
        <v>2</v>
      </c>
      <c r="N1934" s="1">
        <v>9</v>
      </c>
      <c r="O1934" s="1">
        <v>9.3800000000000008</v>
      </c>
      <c r="P1934" s="1">
        <v>20143123</v>
      </c>
      <c r="Q1934" s="1">
        <v>973673</v>
      </c>
      <c r="R1934" s="1">
        <v>19327292</v>
      </c>
      <c r="S1934" s="1">
        <v>0</v>
      </c>
      <c r="T1934" s="1">
        <v>0</v>
      </c>
      <c r="U1934" s="1">
        <v>0</v>
      </c>
      <c r="W1934" s="1">
        <v>0</v>
      </c>
      <c r="X1934" s="1">
        <v>0</v>
      </c>
      <c r="Y1934" s="1">
        <v>0</v>
      </c>
      <c r="Z1934" s="1" t="s">
        <v>3591</v>
      </c>
      <c r="AA1934" s="1" t="s">
        <v>2807</v>
      </c>
      <c r="AB1934" s="275">
        <v>44651</v>
      </c>
      <c r="AC1934" s="1">
        <v>1</v>
      </c>
      <c r="AD1934" s="1" t="s">
        <v>2623</v>
      </c>
      <c r="AE1934" s="1">
        <v>1</v>
      </c>
      <c r="AF1934" s="1">
        <v>30</v>
      </c>
      <c r="AG1934" s="1">
        <v>0</v>
      </c>
      <c r="AN1934" s="1">
        <v>1</v>
      </c>
      <c r="AO1934" s="1">
        <v>1</v>
      </c>
      <c r="AR1934" s="276">
        <v>527546</v>
      </c>
      <c r="AS1934" s="1" t="s">
        <v>2632</v>
      </c>
      <c r="AT1934" s="1">
        <v>0</v>
      </c>
      <c r="AU1934" s="1">
        <v>0</v>
      </c>
      <c r="AV1934" s="1" t="s">
        <v>2625</v>
      </c>
      <c r="AW1934" s="1" t="s">
        <v>2626</v>
      </c>
      <c r="AX1934" s="1">
        <v>5</v>
      </c>
      <c r="BC1934" s="1">
        <v>1</v>
      </c>
      <c r="BD1934" s="1">
        <v>7</v>
      </c>
      <c r="BE1934" s="1">
        <v>2</v>
      </c>
      <c r="BF1934" s="296">
        <v>3692776</v>
      </c>
    </row>
    <row r="1935" spans="1:58" x14ac:dyDescent="0.3">
      <c r="A1935" s="273">
        <f t="shared" si="79"/>
        <v>0</v>
      </c>
      <c r="B1935" s="1" t="s">
        <v>2621</v>
      </c>
      <c r="C1935" s="274">
        <v>44608264</v>
      </c>
      <c r="D1935" s="1">
        <v>144105</v>
      </c>
      <c r="E1935" s="1">
        <v>3</v>
      </c>
      <c r="F1935" s="1" t="s">
        <v>4201</v>
      </c>
      <c r="G1935" s="275">
        <v>44267</v>
      </c>
      <c r="H1935" s="275">
        <v>45000</v>
      </c>
      <c r="I1935" s="1">
        <v>0</v>
      </c>
      <c r="J1935" s="1">
        <v>1</v>
      </c>
      <c r="K1935" s="1">
        <v>25</v>
      </c>
      <c r="L1935" s="1">
        <v>15</v>
      </c>
      <c r="M1935" s="1">
        <v>2</v>
      </c>
      <c r="N1935" s="1">
        <v>9.1199999999999992</v>
      </c>
      <c r="O1935" s="1">
        <v>9.5299999999999994</v>
      </c>
      <c r="P1935" s="1">
        <v>3000000</v>
      </c>
      <c r="Q1935" s="1">
        <v>68768</v>
      </c>
      <c r="R1935" s="1">
        <v>1508748</v>
      </c>
      <c r="S1935" s="1">
        <v>0</v>
      </c>
      <c r="T1935" s="1">
        <v>0</v>
      </c>
      <c r="U1935" s="1">
        <v>0</v>
      </c>
      <c r="W1935" s="1">
        <v>0</v>
      </c>
      <c r="X1935" s="1">
        <v>0</v>
      </c>
      <c r="Y1935" s="1">
        <v>0</v>
      </c>
      <c r="AB1935" s="275">
        <v>44651</v>
      </c>
      <c r="AC1935" s="1">
        <v>1</v>
      </c>
      <c r="AD1935" s="1" t="s">
        <v>2623</v>
      </c>
      <c r="AE1935" s="1">
        <v>1</v>
      </c>
      <c r="AF1935" s="1">
        <v>15</v>
      </c>
      <c r="AG1935" s="1">
        <v>0</v>
      </c>
      <c r="AN1935" s="1">
        <v>1</v>
      </c>
      <c r="AO1935" s="1">
        <v>1</v>
      </c>
      <c r="AP1935" s="1">
        <v>44267</v>
      </c>
      <c r="AQ1935" s="1" t="s">
        <v>2629</v>
      </c>
      <c r="AR1935" s="276">
        <v>338431.12</v>
      </c>
      <c r="AS1935" s="1" t="s">
        <v>2624</v>
      </c>
      <c r="AT1935" s="1">
        <v>0</v>
      </c>
      <c r="AU1935" s="1">
        <v>0</v>
      </c>
      <c r="AV1935" s="1" t="s">
        <v>2670</v>
      </c>
      <c r="AW1935" s="1" t="s">
        <v>5681</v>
      </c>
      <c r="AX1935" s="1">
        <v>5</v>
      </c>
      <c r="BC1935" s="1">
        <v>1</v>
      </c>
      <c r="BD1935" s="1">
        <v>7</v>
      </c>
      <c r="BE1935" s="1">
        <v>2</v>
      </c>
      <c r="BF1935" s="296">
        <v>3363692</v>
      </c>
    </row>
    <row r="1936" spans="1:58" x14ac:dyDescent="0.3">
      <c r="A1936" s="273">
        <f t="shared" si="79"/>
        <v>3548835.8583144154</v>
      </c>
      <c r="B1936" s="1" t="s">
        <v>2621</v>
      </c>
      <c r="C1936" s="274">
        <v>44622920</v>
      </c>
      <c r="D1936" s="1">
        <v>144105</v>
      </c>
      <c r="E1936" s="1">
        <v>3</v>
      </c>
      <c r="F1936" s="1" t="s">
        <v>2640</v>
      </c>
      <c r="G1936" s="275">
        <v>43637</v>
      </c>
      <c r="H1936" s="275">
        <v>45107</v>
      </c>
      <c r="I1936" s="1">
        <v>0</v>
      </c>
      <c r="J1936" s="1">
        <v>1</v>
      </c>
      <c r="K1936" s="1">
        <v>33</v>
      </c>
      <c r="L1936" s="1">
        <v>30</v>
      </c>
      <c r="M1936" s="1">
        <v>2</v>
      </c>
      <c r="N1936" s="1">
        <v>11.64</v>
      </c>
      <c r="O1936" s="1">
        <v>12.28</v>
      </c>
      <c r="P1936" s="1">
        <v>30207419</v>
      </c>
      <c r="Q1936" s="1">
        <v>790148</v>
      </c>
      <c r="R1936" s="1">
        <v>10980933</v>
      </c>
      <c r="S1936" s="1">
        <v>0</v>
      </c>
      <c r="T1936" s="1">
        <v>0</v>
      </c>
      <c r="U1936" s="1">
        <v>0</v>
      </c>
      <c r="W1936" s="1">
        <v>0</v>
      </c>
      <c r="X1936" s="1">
        <v>0</v>
      </c>
      <c r="Y1936" s="1">
        <v>0</v>
      </c>
      <c r="AB1936" s="275">
        <v>44651</v>
      </c>
      <c r="AC1936" s="1">
        <v>1</v>
      </c>
      <c r="AD1936" s="1" t="s">
        <v>2623</v>
      </c>
      <c r="AE1936" s="1">
        <v>1</v>
      </c>
      <c r="AF1936" s="1">
        <v>30</v>
      </c>
      <c r="AG1936" s="1">
        <v>0</v>
      </c>
      <c r="AN1936" s="1">
        <v>1</v>
      </c>
      <c r="AO1936" s="1">
        <v>1</v>
      </c>
      <c r="AP1936" s="1">
        <v>43637</v>
      </c>
      <c r="AQ1936" s="1" t="s">
        <v>2629</v>
      </c>
      <c r="AR1936" s="276">
        <v>835982.1</v>
      </c>
      <c r="AS1936" s="1" t="s">
        <v>2624</v>
      </c>
      <c r="AT1936" s="1">
        <v>0</v>
      </c>
      <c r="AU1936" s="1">
        <v>0</v>
      </c>
      <c r="AV1936" s="1" t="s">
        <v>2625</v>
      </c>
      <c r="AW1936" s="1" t="s">
        <v>2626</v>
      </c>
      <c r="AX1936" s="1">
        <v>5</v>
      </c>
      <c r="BC1936" s="1">
        <v>1</v>
      </c>
      <c r="BD1936" s="1">
        <v>7</v>
      </c>
      <c r="BE1936" s="1">
        <v>2</v>
      </c>
      <c r="BF1936" s="296">
        <v>6596115.0416855849</v>
      </c>
    </row>
    <row r="1937" spans="1:58" x14ac:dyDescent="0.3">
      <c r="A1937" s="273">
        <f t="shared" si="79"/>
        <v>6632077.1956320442</v>
      </c>
      <c r="B1937" s="1" t="s">
        <v>2621</v>
      </c>
      <c r="C1937" s="274">
        <v>44622920</v>
      </c>
      <c r="D1937" s="1">
        <v>144105</v>
      </c>
      <c r="E1937" s="1">
        <v>4</v>
      </c>
      <c r="F1937" s="1" t="s">
        <v>4526</v>
      </c>
      <c r="G1937" s="275">
        <v>44321</v>
      </c>
      <c r="H1937" s="275">
        <v>45808</v>
      </c>
      <c r="I1937" s="1">
        <v>0</v>
      </c>
      <c r="J1937" s="1">
        <v>1</v>
      </c>
      <c r="K1937" s="1">
        <v>12</v>
      </c>
      <c r="L1937" s="1">
        <v>30</v>
      </c>
      <c r="M1937" s="1">
        <v>2</v>
      </c>
      <c r="N1937" s="1">
        <v>9</v>
      </c>
      <c r="O1937" s="1">
        <v>9.3800000000000008</v>
      </c>
      <c r="P1937" s="1">
        <v>25191386</v>
      </c>
      <c r="Q1937" s="1">
        <v>546709</v>
      </c>
      <c r="R1937" s="1">
        <v>20520439</v>
      </c>
      <c r="S1937" s="1">
        <v>0</v>
      </c>
      <c r="T1937" s="1">
        <v>0</v>
      </c>
      <c r="U1937" s="1">
        <v>0</v>
      </c>
      <c r="W1937" s="1">
        <v>0</v>
      </c>
      <c r="X1937" s="1">
        <v>0</v>
      </c>
      <c r="Y1937" s="1">
        <v>0</v>
      </c>
      <c r="Z1937" s="1" t="s">
        <v>2664</v>
      </c>
      <c r="AA1937" s="1" t="s">
        <v>2807</v>
      </c>
      <c r="AB1937" s="275">
        <v>44651</v>
      </c>
      <c r="AC1937" s="1">
        <v>1</v>
      </c>
      <c r="AD1937" s="1" t="s">
        <v>2623</v>
      </c>
      <c r="AE1937" s="1">
        <v>1</v>
      </c>
      <c r="AF1937" s="1">
        <v>30</v>
      </c>
      <c r="AG1937" s="1">
        <v>0</v>
      </c>
      <c r="AN1937" s="1">
        <v>1</v>
      </c>
      <c r="AO1937" s="1">
        <v>1</v>
      </c>
      <c r="AR1937" s="276">
        <v>1561979.67</v>
      </c>
      <c r="AS1937" s="1" t="s">
        <v>2677</v>
      </c>
      <c r="AT1937" s="1">
        <v>0</v>
      </c>
      <c r="AU1937" s="1">
        <v>0</v>
      </c>
      <c r="AV1937" s="1" t="s">
        <v>2625</v>
      </c>
      <c r="AW1937" s="1" t="s">
        <v>2626</v>
      </c>
      <c r="AX1937" s="1">
        <v>5</v>
      </c>
      <c r="BC1937" s="1">
        <v>1</v>
      </c>
      <c r="BD1937" s="1">
        <v>7</v>
      </c>
      <c r="BE1937" s="1">
        <v>2</v>
      </c>
      <c r="BF1937" s="296">
        <v>12326382.134367954</v>
      </c>
    </row>
    <row r="1938" spans="1:58" x14ac:dyDescent="0.3">
      <c r="A1938" s="273">
        <f t="shared" si="79"/>
        <v>407986.94605353952</v>
      </c>
      <c r="B1938" s="1" t="s">
        <v>2621</v>
      </c>
      <c r="C1938" s="274">
        <v>44622920</v>
      </c>
      <c r="D1938" s="1">
        <v>144205</v>
      </c>
      <c r="E1938" s="1">
        <v>4</v>
      </c>
      <c r="F1938" s="1" t="s">
        <v>4338</v>
      </c>
      <c r="G1938" s="275">
        <v>44264</v>
      </c>
      <c r="H1938" s="275">
        <v>44895</v>
      </c>
      <c r="I1938" s="1">
        <v>0</v>
      </c>
      <c r="J1938" s="1">
        <v>1</v>
      </c>
      <c r="K1938" s="1">
        <v>12</v>
      </c>
      <c r="L1938" s="1">
        <v>30</v>
      </c>
      <c r="M1938" s="1">
        <v>2</v>
      </c>
      <c r="N1938" s="1">
        <v>17.690000000000001</v>
      </c>
      <c r="O1938" s="1">
        <v>19.2</v>
      </c>
      <c r="P1938" s="1">
        <v>5000000</v>
      </c>
      <c r="Q1938" s="1">
        <v>181000</v>
      </c>
      <c r="R1938" s="1">
        <v>1262184</v>
      </c>
      <c r="S1938" s="1">
        <v>0</v>
      </c>
      <c r="T1938" s="1">
        <v>0</v>
      </c>
      <c r="U1938" s="1">
        <v>0</v>
      </c>
      <c r="W1938" s="1">
        <v>0</v>
      </c>
      <c r="X1938" s="1">
        <v>0</v>
      </c>
      <c r="Y1938" s="1">
        <v>0</v>
      </c>
      <c r="AB1938" s="275">
        <v>44651</v>
      </c>
      <c r="AC1938" s="1">
        <v>1</v>
      </c>
      <c r="AD1938" s="1" t="s">
        <v>2623</v>
      </c>
      <c r="AE1938" s="1">
        <v>1</v>
      </c>
      <c r="AF1938" s="1">
        <v>30</v>
      </c>
      <c r="AG1938" s="1">
        <v>0</v>
      </c>
      <c r="AN1938" s="1">
        <v>1</v>
      </c>
      <c r="AO1938" s="1">
        <v>1</v>
      </c>
      <c r="AR1938" s="276">
        <v>96018.23</v>
      </c>
      <c r="AS1938" s="1" t="s">
        <v>2657</v>
      </c>
      <c r="AT1938" s="1">
        <v>0</v>
      </c>
      <c r="AU1938" s="1">
        <v>0</v>
      </c>
      <c r="AX1938" s="1">
        <v>5</v>
      </c>
      <c r="BC1938" s="1">
        <v>1</v>
      </c>
      <c r="BD1938" s="1">
        <v>7</v>
      </c>
      <c r="BE1938" s="1">
        <v>2</v>
      </c>
      <c r="BF1938" s="296">
        <v>758178.8239464605</v>
      </c>
    </row>
    <row r="1939" spans="1:58" x14ac:dyDescent="0.3">
      <c r="A1939" s="273">
        <f t="shared" si="79"/>
        <v>0</v>
      </c>
      <c r="B1939" s="1" t="s">
        <v>2621</v>
      </c>
      <c r="C1939" s="274">
        <v>44624286</v>
      </c>
      <c r="D1939" s="1">
        <v>144105</v>
      </c>
      <c r="E1939" s="1">
        <v>4</v>
      </c>
      <c r="F1939" s="1" t="s">
        <v>2728</v>
      </c>
      <c r="G1939" s="275">
        <v>43602</v>
      </c>
      <c r="H1939" s="275">
        <v>44712</v>
      </c>
      <c r="I1939" s="1">
        <v>0</v>
      </c>
      <c r="J1939" s="1">
        <v>1</v>
      </c>
      <c r="K1939" s="1">
        <v>34</v>
      </c>
      <c r="L1939" s="1">
        <v>30</v>
      </c>
      <c r="M1939" s="1">
        <v>2</v>
      </c>
      <c r="N1939" s="1">
        <v>14.4</v>
      </c>
      <c r="O1939" s="1">
        <v>15.38</v>
      </c>
      <c r="P1939" s="1">
        <v>10076620</v>
      </c>
      <c r="Q1939" s="1">
        <v>346356</v>
      </c>
      <c r="R1939" s="1">
        <v>680437</v>
      </c>
      <c r="S1939" s="1">
        <v>0</v>
      </c>
      <c r="T1939" s="1">
        <v>0</v>
      </c>
      <c r="U1939" s="1">
        <v>0</v>
      </c>
      <c r="W1939" s="1">
        <v>0</v>
      </c>
      <c r="X1939" s="1">
        <v>0</v>
      </c>
      <c r="Y1939" s="1">
        <v>0</v>
      </c>
      <c r="AB1939" s="275">
        <v>44651</v>
      </c>
      <c r="AC1939" s="1">
        <v>1</v>
      </c>
      <c r="AD1939" s="1" t="s">
        <v>2623</v>
      </c>
      <c r="AE1939" s="1">
        <v>1</v>
      </c>
      <c r="AF1939" s="1">
        <v>30</v>
      </c>
      <c r="AG1939" s="1">
        <v>0</v>
      </c>
      <c r="AN1939" s="1">
        <v>1</v>
      </c>
      <c r="AO1939" s="1">
        <v>1</v>
      </c>
      <c r="AR1939" s="276">
        <v>2454827</v>
      </c>
      <c r="AS1939" s="1" t="s">
        <v>2632</v>
      </c>
      <c r="AT1939" s="1">
        <v>0</v>
      </c>
      <c r="AU1939" s="1">
        <v>0</v>
      </c>
      <c r="AV1939" s="1" t="s">
        <v>2625</v>
      </c>
      <c r="AW1939" s="1" t="s">
        <v>2626</v>
      </c>
      <c r="AX1939" s="1">
        <v>5</v>
      </c>
      <c r="BC1939" s="1">
        <v>1</v>
      </c>
      <c r="BD1939" s="1">
        <v>7</v>
      </c>
      <c r="BE1939" s="1">
        <v>2</v>
      </c>
      <c r="BF1939" s="296">
        <v>10095471</v>
      </c>
    </row>
    <row r="1940" spans="1:58" x14ac:dyDescent="0.3">
      <c r="A1940" s="273">
        <f t="shared" si="79"/>
        <v>56974891.216824964</v>
      </c>
      <c r="B1940" s="1" t="s">
        <v>2621</v>
      </c>
      <c r="C1940" s="274">
        <v>44644764</v>
      </c>
      <c r="D1940" s="1">
        <v>141105</v>
      </c>
      <c r="E1940" s="1">
        <v>4</v>
      </c>
      <c r="F1940" s="1" t="s">
        <v>2884</v>
      </c>
      <c r="G1940" s="275">
        <v>43579</v>
      </c>
      <c r="H1940" s="275">
        <v>46507</v>
      </c>
      <c r="I1940" s="1">
        <v>0</v>
      </c>
      <c r="J1940" s="1">
        <v>1</v>
      </c>
      <c r="K1940" s="1">
        <v>42</v>
      </c>
      <c r="L1940" s="1">
        <v>30</v>
      </c>
      <c r="M1940" s="1">
        <v>2</v>
      </c>
      <c r="N1940" s="1">
        <v>10.67</v>
      </c>
      <c r="O1940" s="1">
        <v>11.21</v>
      </c>
      <c r="P1940" s="1">
        <v>110262049</v>
      </c>
      <c r="Q1940" s="1">
        <v>1118048</v>
      </c>
      <c r="R1940" s="1">
        <v>81683624</v>
      </c>
      <c r="S1940" s="1">
        <v>0</v>
      </c>
      <c r="T1940" s="1">
        <v>0</v>
      </c>
      <c r="U1940" s="1">
        <v>136000000</v>
      </c>
      <c r="V1940" s="1">
        <v>43585</v>
      </c>
      <c r="W1940" s="1">
        <v>0</v>
      </c>
      <c r="X1940" s="1">
        <v>0</v>
      </c>
      <c r="Y1940" s="1">
        <v>0</v>
      </c>
      <c r="Z1940" s="1" t="s">
        <v>5663</v>
      </c>
      <c r="AA1940" s="1" t="s">
        <v>3540</v>
      </c>
      <c r="AB1940" s="275">
        <v>44651</v>
      </c>
      <c r="AC1940" s="1">
        <v>2</v>
      </c>
      <c r="AD1940" s="1" t="s">
        <v>2623</v>
      </c>
      <c r="AE1940" s="1">
        <v>1</v>
      </c>
      <c r="AF1940" s="1">
        <v>30</v>
      </c>
      <c r="AG1940" s="1">
        <v>0</v>
      </c>
      <c r="AN1940" s="1">
        <v>1</v>
      </c>
      <c r="AO1940" s="1">
        <v>1</v>
      </c>
      <c r="AR1940" s="276">
        <v>2838741.88</v>
      </c>
      <c r="AS1940" s="1" t="s">
        <v>2624</v>
      </c>
      <c r="AT1940" s="1">
        <v>0</v>
      </c>
      <c r="AU1940" s="1">
        <v>0</v>
      </c>
      <c r="AV1940" s="1" t="s">
        <v>2625</v>
      </c>
      <c r="AW1940" s="1" t="s">
        <v>2626</v>
      </c>
      <c r="AX1940" s="1">
        <v>5</v>
      </c>
      <c r="BC1940" s="1">
        <v>1</v>
      </c>
      <c r="BD1940" s="1">
        <v>7</v>
      </c>
      <c r="BE1940" s="1">
        <v>2</v>
      </c>
      <c r="BF1940" s="296">
        <v>21869990.903175041</v>
      </c>
    </row>
    <row r="1941" spans="1:58" x14ac:dyDescent="0.3">
      <c r="A1941" s="273">
        <f t="shared" si="79"/>
        <v>1517629.7495873249</v>
      </c>
      <c r="B1941" s="1" t="s">
        <v>2621</v>
      </c>
      <c r="C1941" s="274">
        <v>44644764</v>
      </c>
      <c r="D1941" s="1">
        <v>144205</v>
      </c>
      <c r="E1941" s="1">
        <v>4</v>
      </c>
      <c r="F1941" s="1" t="s">
        <v>2656</v>
      </c>
      <c r="G1941" s="275">
        <v>43739</v>
      </c>
      <c r="H1941" s="275">
        <v>44865</v>
      </c>
      <c r="I1941" s="1">
        <v>0</v>
      </c>
      <c r="J1941" s="1">
        <v>1</v>
      </c>
      <c r="K1941" s="1">
        <v>29</v>
      </c>
      <c r="L1941" s="1">
        <v>30</v>
      </c>
      <c r="M1941" s="1">
        <v>2</v>
      </c>
      <c r="N1941" s="1">
        <v>11.04</v>
      </c>
      <c r="O1941" s="1">
        <v>11.61</v>
      </c>
      <c r="P1941" s="1">
        <v>9840989</v>
      </c>
      <c r="Q1941" s="1">
        <v>355775</v>
      </c>
      <c r="R1941" s="1">
        <v>2175767</v>
      </c>
      <c r="S1941" s="1">
        <v>0</v>
      </c>
      <c r="T1941" s="1">
        <v>0</v>
      </c>
      <c r="U1941" s="1">
        <v>0</v>
      </c>
      <c r="W1941" s="1">
        <v>0</v>
      </c>
      <c r="X1941" s="1">
        <v>0</v>
      </c>
      <c r="Y1941" s="1">
        <v>0</v>
      </c>
      <c r="AB1941" s="275">
        <v>44651</v>
      </c>
      <c r="AC1941" s="1">
        <v>1</v>
      </c>
      <c r="AD1941" s="1" t="s">
        <v>2623</v>
      </c>
      <c r="AE1941" s="1">
        <v>1</v>
      </c>
      <c r="AF1941" s="1">
        <v>30</v>
      </c>
      <c r="AG1941" s="1">
        <v>0</v>
      </c>
      <c r="AN1941" s="1">
        <v>1</v>
      </c>
      <c r="AO1941" s="1">
        <v>1</v>
      </c>
      <c r="AR1941" s="276">
        <v>75596.929999999993</v>
      </c>
      <c r="AS1941" s="1" t="s">
        <v>2657</v>
      </c>
      <c r="AT1941" s="1">
        <v>0</v>
      </c>
      <c r="AU1941" s="1">
        <v>0</v>
      </c>
      <c r="AX1941" s="1">
        <v>5</v>
      </c>
      <c r="BC1941" s="1">
        <v>1</v>
      </c>
      <c r="BD1941" s="1">
        <v>7</v>
      </c>
      <c r="BE1941" s="1">
        <v>2</v>
      </c>
      <c r="BF1941" s="296">
        <v>582540.3204126748</v>
      </c>
    </row>
    <row r="1942" spans="1:58" x14ac:dyDescent="0.3">
      <c r="A1942" s="273">
        <f t="shared" si="79"/>
        <v>101029.10601033171</v>
      </c>
      <c r="B1942" s="1" t="s">
        <v>2621</v>
      </c>
      <c r="C1942" s="274">
        <v>44644764</v>
      </c>
      <c r="D1942" s="1">
        <v>144205</v>
      </c>
      <c r="E1942" s="1">
        <v>4</v>
      </c>
      <c r="F1942" s="1" t="s">
        <v>3039</v>
      </c>
      <c r="G1942" s="275">
        <v>43983</v>
      </c>
      <c r="H1942" s="275">
        <v>45107</v>
      </c>
      <c r="I1942" s="1">
        <v>0</v>
      </c>
      <c r="J1942" s="1">
        <v>1</v>
      </c>
      <c r="K1942" s="1">
        <v>21</v>
      </c>
      <c r="L1942" s="1">
        <v>30</v>
      </c>
      <c r="M1942" s="1">
        <v>2</v>
      </c>
      <c r="N1942" s="1">
        <v>18</v>
      </c>
      <c r="O1942" s="1">
        <v>19.559999999999999</v>
      </c>
      <c r="P1942" s="1">
        <v>300000</v>
      </c>
      <c r="Q1942" s="1">
        <v>10846</v>
      </c>
      <c r="R1942" s="1">
        <v>144711</v>
      </c>
      <c r="S1942" s="1">
        <v>0</v>
      </c>
      <c r="T1942" s="1">
        <v>0</v>
      </c>
      <c r="U1942" s="1">
        <v>0</v>
      </c>
      <c r="W1942" s="1">
        <v>0</v>
      </c>
      <c r="X1942" s="1">
        <v>0</v>
      </c>
      <c r="Y1942" s="1">
        <v>0</v>
      </c>
      <c r="AB1942" s="275">
        <v>44651</v>
      </c>
      <c r="AC1942" s="1">
        <v>1</v>
      </c>
      <c r="AD1942" s="1" t="s">
        <v>2623</v>
      </c>
      <c r="AE1942" s="1">
        <v>1</v>
      </c>
      <c r="AF1942" s="1">
        <v>30</v>
      </c>
      <c r="AG1942" s="1">
        <v>0</v>
      </c>
      <c r="AN1942" s="1">
        <v>1</v>
      </c>
      <c r="AO1942" s="1">
        <v>1</v>
      </c>
      <c r="AR1942" s="276">
        <v>4936.9399999999996</v>
      </c>
      <c r="AS1942" s="1" t="s">
        <v>2657</v>
      </c>
      <c r="AT1942" s="1">
        <v>0</v>
      </c>
      <c r="AU1942" s="1">
        <v>0</v>
      </c>
      <c r="AX1942" s="1">
        <v>5</v>
      </c>
      <c r="BC1942" s="1">
        <v>1</v>
      </c>
      <c r="BD1942" s="1">
        <v>7</v>
      </c>
      <c r="BE1942" s="1">
        <v>2</v>
      </c>
      <c r="BF1942" s="296">
        <v>38744.953989668276</v>
      </c>
    </row>
    <row r="1943" spans="1:58" x14ac:dyDescent="0.3">
      <c r="A1943" s="273">
        <f t="shared" si="79"/>
        <v>54981.425204904503</v>
      </c>
      <c r="B1943" s="1" t="s">
        <v>2621</v>
      </c>
      <c r="C1943" s="274">
        <v>44644764</v>
      </c>
      <c r="D1943" s="1">
        <v>144205</v>
      </c>
      <c r="E1943" s="1">
        <v>4</v>
      </c>
      <c r="F1943" s="1" t="s">
        <v>3256</v>
      </c>
      <c r="G1943" s="275">
        <v>43902</v>
      </c>
      <c r="H1943" s="275">
        <v>45016</v>
      </c>
      <c r="I1943" s="1">
        <v>0</v>
      </c>
      <c r="J1943" s="1">
        <v>1</v>
      </c>
      <c r="K1943" s="1">
        <v>24</v>
      </c>
      <c r="L1943" s="1">
        <v>30</v>
      </c>
      <c r="M1943" s="1">
        <v>2</v>
      </c>
      <c r="N1943" s="1">
        <v>18</v>
      </c>
      <c r="O1943" s="1">
        <v>19.559999999999999</v>
      </c>
      <c r="P1943" s="1">
        <v>200000</v>
      </c>
      <c r="Q1943" s="1">
        <v>7230</v>
      </c>
      <c r="R1943" s="1">
        <v>78877</v>
      </c>
      <c r="S1943" s="1">
        <v>0</v>
      </c>
      <c r="T1943" s="1">
        <v>0</v>
      </c>
      <c r="U1943" s="1">
        <v>0</v>
      </c>
      <c r="W1943" s="1">
        <v>0</v>
      </c>
      <c r="X1943" s="1">
        <v>0</v>
      </c>
      <c r="Y1943" s="1">
        <v>0</v>
      </c>
      <c r="AB1943" s="275">
        <v>44651</v>
      </c>
      <c r="AC1943" s="1">
        <v>1</v>
      </c>
      <c r="AD1943" s="1" t="s">
        <v>2623</v>
      </c>
      <c r="AE1943" s="1">
        <v>1</v>
      </c>
      <c r="AF1943" s="1">
        <v>30</v>
      </c>
      <c r="AG1943" s="1">
        <v>0</v>
      </c>
      <c r="AN1943" s="1">
        <v>1</v>
      </c>
      <c r="AO1943" s="1">
        <v>1</v>
      </c>
      <c r="AP1943" s="275"/>
      <c r="AR1943" s="276">
        <v>2777.03</v>
      </c>
      <c r="AS1943" s="1" t="s">
        <v>2657</v>
      </c>
      <c r="AT1943" s="1">
        <v>0</v>
      </c>
      <c r="AU1943" s="1">
        <v>0</v>
      </c>
      <c r="AX1943" s="1">
        <v>5</v>
      </c>
      <c r="BC1943" s="1">
        <v>1</v>
      </c>
      <c r="BD1943" s="1">
        <v>7</v>
      </c>
      <c r="BE1943" s="1">
        <v>2</v>
      </c>
      <c r="BF1943" s="296">
        <v>21118.544795095499</v>
      </c>
    </row>
    <row r="1944" spans="1:58" x14ac:dyDescent="0.3">
      <c r="A1944" s="273">
        <f t="shared" si="79"/>
        <v>50862.742533798184</v>
      </c>
      <c r="B1944" s="1" t="s">
        <v>2621</v>
      </c>
      <c r="C1944" s="274">
        <v>44644764</v>
      </c>
      <c r="D1944" s="1">
        <v>144205</v>
      </c>
      <c r="E1944" s="1">
        <v>4</v>
      </c>
      <c r="F1944" s="1" t="s">
        <v>3232</v>
      </c>
      <c r="G1944" s="275">
        <v>43869</v>
      </c>
      <c r="H1944" s="275">
        <v>44985</v>
      </c>
      <c r="I1944" s="1">
        <v>0</v>
      </c>
      <c r="J1944" s="1">
        <v>1</v>
      </c>
      <c r="K1944" s="1">
        <v>25</v>
      </c>
      <c r="L1944" s="1">
        <v>30</v>
      </c>
      <c r="M1944" s="1">
        <v>2</v>
      </c>
      <c r="N1944" s="1">
        <v>18</v>
      </c>
      <c r="O1944" s="1">
        <v>19.559999999999999</v>
      </c>
      <c r="P1944" s="1">
        <v>200000</v>
      </c>
      <c r="Q1944" s="1">
        <v>7230</v>
      </c>
      <c r="R1944" s="1">
        <v>72831</v>
      </c>
      <c r="S1944" s="1">
        <v>0</v>
      </c>
      <c r="T1944" s="1">
        <v>0</v>
      </c>
      <c r="U1944" s="1">
        <v>0</v>
      </c>
      <c r="W1944" s="1">
        <v>0</v>
      </c>
      <c r="X1944" s="1">
        <v>0</v>
      </c>
      <c r="Y1944" s="1">
        <v>0</v>
      </c>
      <c r="AB1944" s="275">
        <v>44651</v>
      </c>
      <c r="AC1944" s="1">
        <v>1</v>
      </c>
      <c r="AD1944" s="1" t="s">
        <v>2623</v>
      </c>
      <c r="AE1944" s="1">
        <v>1</v>
      </c>
      <c r="AF1944" s="1">
        <v>30</v>
      </c>
      <c r="AG1944" s="1">
        <v>0</v>
      </c>
      <c r="AN1944" s="1">
        <v>1</v>
      </c>
      <c r="AO1944" s="1">
        <v>1</v>
      </c>
      <c r="AR1944" s="276">
        <v>2468.4699999999998</v>
      </c>
      <c r="AS1944" s="1" t="s">
        <v>2657</v>
      </c>
      <c r="AT1944" s="1">
        <v>0</v>
      </c>
      <c r="AU1944" s="1">
        <v>0</v>
      </c>
      <c r="AX1944" s="1">
        <v>5</v>
      </c>
      <c r="BC1944" s="1">
        <v>1</v>
      </c>
      <c r="BD1944" s="1">
        <v>7</v>
      </c>
      <c r="BE1944" s="1">
        <v>2</v>
      </c>
      <c r="BF1944" s="296">
        <v>19499.787466201811</v>
      </c>
    </row>
    <row r="1945" spans="1:58" x14ac:dyDescent="0.3">
      <c r="A1945" s="273">
        <f t="shared" si="79"/>
        <v>63307.672611071495</v>
      </c>
      <c r="B1945" s="1" t="s">
        <v>2621</v>
      </c>
      <c r="C1945" s="274">
        <v>44644764</v>
      </c>
      <c r="D1945" s="1">
        <v>144205</v>
      </c>
      <c r="E1945" s="1">
        <v>4</v>
      </c>
      <c r="F1945" s="1" t="s">
        <v>3510</v>
      </c>
      <c r="G1945" s="275">
        <v>43830</v>
      </c>
      <c r="H1945" s="275">
        <v>44926</v>
      </c>
      <c r="I1945" s="1">
        <v>0</v>
      </c>
      <c r="J1945" s="1">
        <v>1</v>
      </c>
      <c r="K1945" s="1">
        <v>27</v>
      </c>
      <c r="L1945" s="1">
        <v>30</v>
      </c>
      <c r="M1945" s="1">
        <v>2</v>
      </c>
      <c r="N1945" s="1">
        <v>18</v>
      </c>
      <c r="O1945" s="1">
        <v>19.559999999999999</v>
      </c>
      <c r="P1945" s="1">
        <v>300000</v>
      </c>
      <c r="Q1945" s="1">
        <v>10846</v>
      </c>
      <c r="R1945" s="1">
        <v>90669</v>
      </c>
      <c r="S1945" s="1">
        <v>0</v>
      </c>
      <c r="T1945" s="1">
        <v>0</v>
      </c>
      <c r="U1945" s="1">
        <v>0</v>
      </c>
      <c r="W1945" s="1">
        <v>0</v>
      </c>
      <c r="X1945" s="1">
        <v>0</v>
      </c>
      <c r="Y1945" s="1">
        <v>0</v>
      </c>
      <c r="AB1945" s="275">
        <v>44651</v>
      </c>
      <c r="AC1945" s="1">
        <v>1</v>
      </c>
      <c r="AD1945" s="1" t="s">
        <v>2623</v>
      </c>
      <c r="AE1945" s="1">
        <v>1</v>
      </c>
      <c r="AF1945" s="1">
        <v>30</v>
      </c>
      <c r="AG1945" s="1">
        <v>0</v>
      </c>
      <c r="AN1945" s="1">
        <v>1</v>
      </c>
      <c r="AO1945" s="1">
        <v>1</v>
      </c>
      <c r="AR1945" s="276">
        <v>3085.59</v>
      </c>
      <c r="AS1945" s="1" t="s">
        <v>2657</v>
      </c>
      <c r="AT1945" s="1">
        <v>0</v>
      </c>
      <c r="AU1945" s="1">
        <v>0</v>
      </c>
      <c r="AX1945" s="1">
        <v>5</v>
      </c>
      <c r="BC1945" s="1">
        <v>1</v>
      </c>
      <c r="BD1945" s="1">
        <v>7</v>
      </c>
      <c r="BE1945" s="1">
        <v>2</v>
      </c>
      <c r="BF1945" s="296">
        <v>24275.737388928505</v>
      </c>
    </row>
    <row r="1946" spans="1:58" x14ac:dyDescent="0.3">
      <c r="A1946" s="273">
        <f t="shared" si="79"/>
        <v>69842.812578679775</v>
      </c>
      <c r="B1946" s="1" t="s">
        <v>2621</v>
      </c>
      <c r="C1946" s="274">
        <v>44644764</v>
      </c>
      <c r="D1946" s="1">
        <v>144205</v>
      </c>
      <c r="E1946" s="1">
        <v>4</v>
      </c>
      <c r="F1946" s="1" t="s">
        <v>3512</v>
      </c>
      <c r="G1946" s="275">
        <v>43835</v>
      </c>
      <c r="H1946" s="275">
        <v>44957</v>
      </c>
      <c r="I1946" s="1">
        <v>0</v>
      </c>
      <c r="J1946" s="1">
        <v>1</v>
      </c>
      <c r="K1946" s="1">
        <v>26</v>
      </c>
      <c r="L1946" s="1">
        <v>30</v>
      </c>
      <c r="M1946" s="1">
        <v>2</v>
      </c>
      <c r="N1946" s="1">
        <v>18</v>
      </c>
      <c r="O1946" s="1">
        <v>19.559999999999999</v>
      </c>
      <c r="P1946" s="1">
        <v>300000</v>
      </c>
      <c r="Q1946" s="1">
        <v>10846</v>
      </c>
      <c r="R1946" s="1">
        <v>100015</v>
      </c>
      <c r="S1946" s="1">
        <v>0</v>
      </c>
      <c r="T1946" s="1">
        <v>0</v>
      </c>
      <c r="U1946" s="1">
        <v>0</v>
      </c>
      <c r="W1946" s="1">
        <v>0</v>
      </c>
      <c r="X1946" s="1">
        <v>0</v>
      </c>
      <c r="Y1946" s="1">
        <v>0</v>
      </c>
      <c r="AB1946" s="275">
        <v>44651</v>
      </c>
      <c r="AC1946" s="1">
        <v>1</v>
      </c>
      <c r="AD1946" s="1" t="s">
        <v>2623</v>
      </c>
      <c r="AE1946" s="1">
        <v>1</v>
      </c>
      <c r="AF1946" s="1">
        <v>30</v>
      </c>
      <c r="AG1946" s="1">
        <v>0</v>
      </c>
      <c r="AN1946" s="1">
        <v>1</v>
      </c>
      <c r="AO1946" s="1">
        <v>1</v>
      </c>
      <c r="AR1946" s="276">
        <v>3394.15</v>
      </c>
      <c r="AS1946" s="1" t="s">
        <v>2657</v>
      </c>
      <c r="AT1946" s="1">
        <v>0</v>
      </c>
      <c r="AU1946" s="1">
        <v>0</v>
      </c>
      <c r="AX1946" s="1">
        <v>5</v>
      </c>
      <c r="BC1946" s="1">
        <v>1</v>
      </c>
      <c r="BD1946" s="1">
        <v>7</v>
      </c>
      <c r="BE1946" s="1">
        <v>2</v>
      </c>
      <c r="BF1946" s="296">
        <v>26778.037421320234</v>
      </c>
    </row>
    <row r="1947" spans="1:58" x14ac:dyDescent="0.3">
      <c r="A1947" s="273">
        <f t="shared" si="79"/>
        <v>1373507.6310113799</v>
      </c>
      <c r="B1947" s="1" t="s">
        <v>2621</v>
      </c>
      <c r="C1947" s="274">
        <v>44644764</v>
      </c>
      <c r="D1947" s="1">
        <v>144205</v>
      </c>
      <c r="E1947" s="1">
        <v>4</v>
      </c>
      <c r="F1947" s="1" t="s">
        <v>3772</v>
      </c>
      <c r="G1947" s="275">
        <v>44113</v>
      </c>
      <c r="H1947" s="275">
        <v>45230</v>
      </c>
      <c r="I1947" s="1">
        <v>0</v>
      </c>
      <c r="J1947" s="1">
        <v>1</v>
      </c>
      <c r="K1947" s="1">
        <v>17</v>
      </c>
      <c r="L1947" s="1">
        <v>30</v>
      </c>
      <c r="M1947" s="1">
        <v>2</v>
      </c>
      <c r="N1947" s="1">
        <v>9</v>
      </c>
      <c r="O1947" s="1">
        <v>9.3800000000000008</v>
      </c>
      <c r="P1947" s="1">
        <v>3500000</v>
      </c>
      <c r="Q1947" s="1">
        <v>126715</v>
      </c>
      <c r="R1947" s="1">
        <v>1969257</v>
      </c>
      <c r="S1947" s="1">
        <v>0</v>
      </c>
      <c r="T1947" s="1">
        <v>0</v>
      </c>
      <c r="U1947" s="1">
        <v>0</v>
      </c>
      <c r="V1947" s="275"/>
      <c r="W1947" s="1">
        <v>0</v>
      </c>
      <c r="X1947" s="1">
        <v>0</v>
      </c>
      <c r="Y1947" s="1">
        <v>0</v>
      </c>
      <c r="AB1947" s="275">
        <v>44651</v>
      </c>
      <c r="AC1947" s="1">
        <v>1</v>
      </c>
      <c r="AD1947" s="1" t="s">
        <v>2623</v>
      </c>
      <c r="AE1947" s="1">
        <v>1</v>
      </c>
      <c r="AF1947" s="1">
        <v>30</v>
      </c>
      <c r="AG1947" s="1">
        <v>0</v>
      </c>
      <c r="AN1947" s="1">
        <v>1</v>
      </c>
      <c r="AO1947" s="1">
        <v>1</v>
      </c>
      <c r="AP1947" s="275"/>
      <c r="AR1947" s="276">
        <v>68500.08</v>
      </c>
      <c r="AS1947" s="1" t="s">
        <v>2657</v>
      </c>
      <c r="AT1947" s="1">
        <v>0</v>
      </c>
      <c r="AU1947" s="1">
        <v>0</v>
      </c>
      <c r="AX1947" s="1">
        <v>5</v>
      </c>
      <c r="BC1947" s="1">
        <v>1</v>
      </c>
      <c r="BD1947" s="1">
        <v>7</v>
      </c>
      <c r="BE1947" s="1">
        <v>2</v>
      </c>
      <c r="BF1947" s="296">
        <v>527249.28898861993</v>
      </c>
    </row>
    <row r="1948" spans="1:58" x14ac:dyDescent="0.3">
      <c r="A1948" s="273">
        <f t="shared" si="79"/>
        <v>1395093.8236375498</v>
      </c>
      <c r="B1948" s="1" t="s">
        <v>2621</v>
      </c>
      <c r="C1948" s="274">
        <v>44644764</v>
      </c>
      <c r="D1948" s="1">
        <v>144205</v>
      </c>
      <c r="E1948" s="1">
        <v>4</v>
      </c>
      <c r="F1948" s="1" t="s">
        <v>6374</v>
      </c>
      <c r="G1948" s="275">
        <v>44629</v>
      </c>
      <c r="H1948" s="275">
        <v>45747</v>
      </c>
      <c r="I1948" s="1">
        <v>0</v>
      </c>
      <c r="J1948" s="1">
        <v>1</v>
      </c>
      <c r="K1948" s="1">
        <v>0</v>
      </c>
      <c r="L1948" s="1">
        <v>30</v>
      </c>
      <c r="M1948" s="1">
        <v>2</v>
      </c>
      <c r="N1948" s="1">
        <v>17.690000000000001</v>
      </c>
      <c r="O1948" s="1">
        <v>19.2</v>
      </c>
      <c r="P1948" s="1">
        <v>2000000</v>
      </c>
      <c r="Q1948" s="1">
        <v>72408</v>
      </c>
      <c r="R1948" s="1">
        <v>2000000</v>
      </c>
      <c r="S1948" s="1">
        <v>20650</v>
      </c>
      <c r="T1948" s="1">
        <v>0</v>
      </c>
      <c r="U1948" s="1">
        <v>0</v>
      </c>
      <c r="W1948" s="1">
        <v>0</v>
      </c>
      <c r="X1948" s="1">
        <v>0</v>
      </c>
      <c r="Y1948" s="1">
        <v>0</v>
      </c>
      <c r="AB1948" s="275">
        <v>44629</v>
      </c>
      <c r="AC1948" s="1">
        <v>1</v>
      </c>
      <c r="AD1948" s="1" t="s">
        <v>2623</v>
      </c>
      <c r="AE1948" s="1">
        <v>1</v>
      </c>
      <c r="AF1948" s="1">
        <v>30</v>
      </c>
      <c r="AG1948" s="1">
        <v>0</v>
      </c>
      <c r="AN1948" s="1">
        <v>1</v>
      </c>
      <c r="AO1948" s="1">
        <v>1</v>
      </c>
      <c r="AR1948" s="276">
        <v>69425.75</v>
      </c>
      <c r="AS1948" s="1" t="s">
        <v>2657</v>
      </c>
      <c r="AT1948" s="1">
        <v>0</v>
      </c>
      <c r="AU1948" s="1">
        <v>0</v>
      </c>
      <c r="AX1948" s="1">
        <v>5</v>
      </c>
      <c r="BC1948" s="1">
        <v>1</v>
      </c>
      <c r="BD1948" s="1">
        <v>7</v>
      </c>
      <c r="BE1948" s="1">
        <v>2</v>
      </c>
      <c r="BF1948" s="296">
        <v>535480.42636245035</v>
      </c>
    </row>
    <row r="1949" spans="1:58" x14ac:dyDescent="0.3">
      <c r="A1949" s="273">
        <f t="shared" si="79"/>
        <v>21082360</v>
      </c>
      <c r="B1949" s="1" t="s">
        <v>2621</v>
      </c>
      <c r="C1949" s="274">
        <v>44644620</v>
      </c>
      <c r="D1949" s="1">
        <v>144205</v>
      </c>
      <c r="E1949" s="1">
        <v>4</v>
      </c>
      <c r="F1949" s="1" t="s">
        <v>4554</v>
      </c>
      <c r="G1949" s="275">
        <v>44335</v>
      </c>
      <c r="H1949" s="275">
        <v>45169</v>
      </c>
      <c r="I1949" s="1">
        <v>0</v>
      </c>
      <c r="J1949" s="1">
        <v>1</v>
      </c>
      <c r="K1949" s="1">
        <v>12</v>
      </c>
      <c r="L1949" s="1">
        <v>30</v>
      </c>
      <c r="M1949" s="1">
        <v>2</v>
      </c>
      <c r="N1949" s="1">
        <v>9</v>
      </c>
      <c r="O1949" s="1">
        <v>9.3800000000000008</v>
      </c>
      <c r="P1949" s="1">
        <v>55176941</v>
      </c>
      <c r="Q1949" s="1">
        <v>1424977</v>
      </c>
      <c r="R1949" s="1">
        <v>27824156</v>
      </c>
      <c r="S1949" s="1">
        <v>0</v>
      </c>
      <c r="T1949" s="1">
        <v>0</v>
      </c>
      <c r="U1949" s="1">
        <v>0</v>
      </c>
      <c r="W1949" s="1">
        <v>0</v>
      </c>
      <c r="X1949" s="1">
        <v>0</v>
      </c>
      <c r="Y1949" s="1">
        <v>0</v>
      </c>
      <c r="Z1949" s="1" t="s">
        <v>3591</v>
      </c>
      <c r="AA1949" s="1" t="s">
        <v>2807</v>
      </c>
      <c r="AB1949" s="275">
        <v>44651</v>
      </c>
      <c r="AC1949" s="1">
        <v>1</v>
      </c>
      <c r="AD1949" s="1" t="s">
        <v>2623</v>
      </c>
      <c r="AE1949" s="1">
        <v>1</v>
      </c>
      <c r="AF1949" s="1">
        <v>30</v>
      </c>
      <c r="AG1949" s="1">
        <v>0</v>
      </c>
      <c r="AN1949" s="1">
        <v>1</v>
      </c>
      <c r="AO1949" s="1">
        <v>1</v>
      </c>
      <c r="AR1949" s="276">
        <v>847867</v>
      </c>
      <c r="AS1949" s="1" t="s">
        <v>2677</v>
      </c>
      <c r="AT1949" s="1">
        <v>0</v>
      </c>
      <c r="AU1949" s="1">
        <v>0</v>
      </c>
      <c r="AX1949" s="1">
        <v>5</v>
      </c>
      <c r="BC1949" s="1">
        <v>1</v>
      </c>
      <c r="BD1949" s="1">
        <v>7</v>
      </c>
      <c r="BE1949" s="1">
        <v>2</v>
      </c>
      <c r="BF1949" s="296">
        <v>5893929</v>
      </c>
    </row>
    <row r="1950" spans="1:58" x14ac:dyDescent="0.3">
      <c r="A1950" s="273">
        <f t="shared" si="79"/>
        <v>0</v>
      </c>
      <c r="B1950" s="1" t="s">
        <v>2621</v>
      </c>
      <c r="C1950" s="274">
        <v>44644996</v>
      </c>
      <c r="D1950" s="1">
        <v>144205</v>
      </c>
      <c r="E1950" s="1">
        <v>4</v>
      </c>
      <c r="F1950" s="1" t="s">
        <v>2885</v>
      </c>
      <c r="G1950" s="275">
        <v>43538</v>
      </c>
      <c r="H1950" s="275">
        <v>44651</v>
      </c>
      <c r="I1950" s="1">
        <v>1</v>
      </c>
      <c r="J1950" s="1">
        <v>1</v>
      </c>
      <c r="K1950" s="1">
        <v>40</v>
      </c>
      <c r="L1950" s="1">
        <v>30</v>
      </c>
      <c r="M1950" s="1">
        <v>2</v>
      </c>
      <c r="N1950" s="1">
        <v>11.52</v>
      </c>
      <c r="O1950" s="1">
        <v>12.14</v>
      </c>
      <c r="P1950" s="1">
        <v>14184974</v>
      </c>
      <c r="Q1950" s="1">
        <v>384587</v>
      </c>
      <c r="R1950" s="1">
        <v>380933</v>
      </c>
      <c r="S1950" s="1">
        <v>3657</v>
      </c>
      <c r="T1950" s="1">
        <v>0</v>
      </c>
      <c r="U1950" s="1">
        <v>0</v>
      </c>
      <c r="W1950" s="1">
        <v>0</v>
      </c>
      <c r="X1950" s="1">
        <v>0</v>
      </c>
      <c r="Y1950" s="1">
        <v>0</v>
      </c>
      <c r="AB1950" s="275">
        <v>44620</v>
      </c>
      <c r="AC1950" s="1">
        <v>1</v>
      </c>
      <c r="AD1950" s="1" t="s">
        <v>2623</v>
      </c>
      <c r="AE1950" s="1">
        <v>1</v>
      </c>
      <c r="AF1950" s="1">
        <v>30</v>
      </c>
      <c r="AG1950" s="1">
        <v>380933</v>
      </c>
      <c r="AN1950" s="1">
        <v>1</v>
      </c>
      <c r="AO1950" s="1">
        <v>1</v>
      </c>
      <c r="AR1950" s="276">
        <v>4124695</v>
      </c>
      <c r="AS1950" s="1" t="s">
        <v>2624</v>
      </c>
      <c r="AT1950" s="1">
        <v>0</v>
      </c>
      <c r="AU1950" s="1">
        <v>0</v>
      </c>
      <c r="AX1950" s="1">
        <v>5</v>
      </c>
      <c r="BC1950" s="1">
        <v>1</v>
      </c>
      <c r="BD1950" s="1">
        <v>7</v>
      </c>
      <c r="BE1950" s="1">
        <v>2</v>
      </c>
      <c r="BF1950" s="296">
        <v>31884752</v>
      </c>
    </row>
    <row r="1951" spans="1:58" x14ac:dyDescent="0.3">
      <c r="A1951" s="273">
        <f t="shared" si="79"/>
        <v>367705.80150760058</v>
      </c>
      <c r="B1951" s="1" t="s">
        <v>2621</v>
      </c>
      <c r="C1951" s="274">
        <v>44644797</v>
      </c>
      <c r="D1951" s="1">
        <v>144205</v>
      </c>
      <c r="E1951" s="1">
        <v>4</v>
      </c>
      <c r="F1951" s="1" t="s">
        <v>2817</v>
      </c>
      <c r="G1951" s="275">
        <v>43762</v>
      </c>
      <c r="H1951" s="275">
        <v>44681</v>
      </c>
      <c r="I1951" s="1">
        <v>30</v>
      </c>
      <c r="J1951" s="1">
        <v>1</v>
      </c>
      <c r="K1951" s="1">
        <v>27</v>
      </c>
      <c r="L1951" s="1">
        <v>30</v>
      </c>
      <c r="M1951" s="1">
        <v>2</v>
      </c>
      <c r="N1951" s="1">
        <v>11.04</v>
      </c>
      <c r="O1951" s="1">
        <v>11.61</v>
      </c>
      <c r="P1951" s="1">
        <v>5566000</v>
      </c>
      <c r="Q1951" s="1">
        <v>231764</v>
      </c>
      <c r="R1951" s="1">
        <v>627889.4</v>
      </c>
      <c r="S1951" s="1">
        <v>9646</v>
      </c>
      <c r="T1951" s="1">
        <v>0</v>
      </c>
      <c r="U1951" s="1">
        <v>0</v>
      </c>
      <c r="W1951" s="1">
        <v>0</v>
      </c>
      <c r="X1951" s="1">
        <v>0</v>
      </c>
      <c r="Y1951" s="1">
        <v>0</v>
      </c>
      <c r="AB1951" s="275">
        <v>44644</v>
      </c>
      <c r="AC1951" s="1">
        <v>1</v>
      </c>
      <c r="AD1951" s="1" t="s">
        <v>2623</v>
      </c>
      <c r="AE1951" s="1">
        <v>1</v>
      </c>
      <c r="AF1951" s="1">
        <v>30</v>
      </c>
      <c r="AG1951" s="1">
        <v>416674</v>
      </c>
      <c r="AN1951" s="1">
        <v>1</v>
      </c>
      <c r="AO1951" s="1">
        <v>1</v>
      </c>
      <c r="AR1951" s="276">
        <v>24909.19</v>
      </c>
      <c r="AS1951" s="1" t="s">
        <v>2657</v>
      </c>
      <c r="AT1951" s="1">
        <v>0</v>
      </c>
      <c r="AU1951" s="1">
        <v>0</v>
      </c>
      <c r="AX1951" s="1">
        <v>5</v>
      </c>
      <c r="BC1951" s="1">
        <v>1</v>
      </c>
      <c r="BD1951" s="1">
        <v>7</v>
      </c>
      <c r="BE1951" s="1">
        <v>2</v>
      </c>
      <c r="BF1951" s="296">
        <v>235274.40849239953</v>
      </c>
    </row>
    <row r="1952" spans="1:58" x14ac:dyDescent="0.3">
      <c r="A1952" s="273">
        <f t="shared" si="79"/>
        <v>14428725.67077983</v>
      </c>
      <c r="B1952" s="1" t="s">
        <v>2621</v>
      </c>
      <c r="C1952" s="274">
        <v>44644797</v>
      </c>
      <c r="D1952" s="1">
        <v>144205</v>
      </c>
      <c r="E1952" s="1">
        <v>4</v>
      </c>
      <c r="F1952" s="1" t="s">
        <v>4063</v>
      </c>
      <c r="G1952" s="275">
        <v>44062</v>
      </c>
      <c r="H1952" s="275">
        <v>46265</v>
      </c>
      <c r="I1952" s="1">
        <v>30</v>
      </c>
      <c r="J1952" s="1">
        <v>1</v>
      </c>
      <c r="K1952" s="1">
        <v>17</v>
      </c>
      <c r="L1952" s="1">
        <v>30</v>
      </c>
      <c r="M1952" s="1">
        <v>2</v>
      </c>
      <c r="N1952" s="1">
        <v>10.199999999999999</v>
      </c>
      <c r="O1952" s="1">
        <v>10.69</v>
      </c>
      <c r="P1952" s="1">
        <v>30145831</v>
      </c>
      <c r="Q1952" s="1">
        <v>567690</v>
      </c>
      <c r="R1952" s="1">
        <v>24644771</v>
      </c>
      <c r="S1952" s="1">
        <v>415986</v>
      </c>
      <c r="T1952" s="1">
        <v>0</v>
      </c>
      <c r="U1952" s="1">
        <v>0</v>
      </c>
      <c r="W1952" s="1">
        <v>0</v>
      </c>
      <c r="X1952" s="1">
        <v>0</v>
      </c>
      <c r="Y1952" s="1">
        <v>0</v>
      </c>
      <c r="AB1952" s="275">
        <v>44644</v>
      </c>
      <c r="AC1952" s="1">
        <v>1</v>
      </c>
      <c r="AD1952" s="1" t="s">
        <v>2623</v>
      </c>
      <c r="AE1952" s="1">
        <v>1</v>
      </c>
      <c r="AF1952" s="1">
        <v>30</v>
      </c>
      <c r="AG1952" s="1">
        <v>702950</v>
      </c>
      <c r="AN1952" s="1">
        <v>1</v>
      </c>
      <c r="AO1952" s="1">
        <v>1</v>
      </c>
      <c r="AR1952" s="276">
        <v>981482.81</v>
      </c>
      <c r="AS1952" s="1" t="s">
        <v>2677</v>
      </c>
      <c r="AT1952" s="1">
        <v>0</v>
      </c>
      <c r="AU1952" s="1">
        <v>0</v>
      </c>
      <c r="AX1952" s="1">
        <v>5</v>
      </c>
      <c r="BC1952" s="1">
        <v>1</v>
      </c>
      <c r="BD1952" s="1">
        <v>7</v>
      </c>
      <c r="BE1952" s="1">
        <v>2</v>
      </c>
      <c r="BF1952" s="296">
        <v>9234562.5192201715</v>
      </c>
    </row>
    <row r="1953" spans="1:58" x14ac:dyDescent="0.3">
      <c r="A1953" s="273">
        <f t="shared" si="79"/>
        <v>1120064.5891559776</v>
      </c>
      <c r="B1953" s="1" t="s">
        <v>2621</v>
      </c>
      <c r="C1953" s="274">
        <v>44644797</v>
      </c>
      <c r="D1953" s="1">
        <v>144205</v>
      </c>
      <c r="E1953" s="1">
        <v>4</v>
      </c>
      <c r="F1953" s="1" t="s">
        <v>4399</v>
      </c>
      <c r="G1953" s="275">
        <v>44454</v>
      </c>
      <c r="H1953" s="275">
        <v>45382</v>
      </c>
      <c r="I1953" s="1">
        <v>30</v>
      </c>
      <c r="J1953" s="1">
        <v>1</v>
      </c>
      <c r="K1953" s="1">
        <v>4</v>
      </c>
      <c r="L1953" s="1">
        <v>30</v>
      </c>
      <c r="M1953" s="1">
        <v>2</v>
      </c>
      <c r="N1953" s="1">
        <v>17.690000000000001</v>
      </c>
      <c r="O1953" s="1">
        <v>19.2</v>
      </c>
      <c r="P1953" s="1">
        <v>2146887</v>
      </c>
      <c r="Q1953" s="1">
        <v>89504</v>
      </c>
      <c r="R1953" s="1">
        <v>1913200</v>
      </c>
      <c r="S1953" s="1">
        <v>55545</v>
      </c>
      <c r="T1953" s="1">
        <v>0</v>
      </c>
      <c r="U1953" s="1">
        <v>0</v>
      </c>
      <c r="W1953" s="1">
        <v>0</v>
      </c>
      <c r="X1953" s="1">
        <v>0</v>
      </c>
      <c r="Y1953" s="1">
        <v>0</v>
      </c>
      <c r="AB1953" s="275">
        <v>44644</v>
      </c>
      <c r="AC1953" s="1">
        <v>1</v>
      </c>
      <c r="AD1953" s="1" t="s">
        <v>2623</v>
      </c>
      <c r="AE1953" s="1">
        <v>1</v>
      </c>
      <c r="AF1953" s="1">
        <v>30</v>
      </c>
      <c r="AG1953" s="1">
        <v>122198</v>
      </c>
      <c r="AN1953" s="1">
        <v>1</v>
      </c>
      <c r="AO1953" s="1">
        <v>1</v>
      </c>
      <c r="AR1953" s="276">
        <v>76246.42</v>
      </c>
      <c r="AS1953" s="1" t="s">
        <v>2657</v>
      </c>
      <c r="AT1953" s="1">
        <v>0</v>
      </c>
      <c r="AU1953" s="1">
        <v>0</v>
      </c>
      <c r="AX1953" s="1">
        <v>5</v>
      </c>
      <c r="BC1953" s="1">
        <v>1</v>
      </c>
      <c r="BD1953" s="1">
        <v>7</v>
      </c>
      <c r="BE1953" s="1">
        <v>2</v>
      </c>
      <c r="BF1953" s="296">
        <v>716888.99084402237</v>
      </c>
    </row>
    <row r="1954" spans="1:58" x14ac:dyDescent="0.3">
      <c r="A1954" s="273">
        <f t="shared" si="79"/>
        <v>146298.87769861717</v>
      </c>
      <c r="B1954" s="1" t="s">
        <v>2621</v>
      </c>
      <c r="C1954" s="274">
        <v>44644797</v>
      </c>
      <c r="D1954" s="1">
        <v>144205</v>
      </c>
      <c r="E1954" s="1">
        <v>4</v>
      </c>
      <c r="F1954" s="1" t="s">
        <v>5894</v>
      </c>
      <c r="G1954" s="275">
        <v>44575</v>
      </c>
      <c r="H1954" s="275">
        <v>45504</v>
      </c>
      <c r="I1954" s="1">
        <v>30</v>
      </c>
      <c r="J1954" s="1">
        <v>1</v>
      </c>
      <c r="K1954" s="1">
        <v>0</v>
      </c>
      <c r="L1954" s="1">
        <v>30</v>
      </c>
      <c r="M1954" s="1">
        <v>2</v>
      </c>
      <c r="N1954" s="1">
        <v>17.690000000000001</v>
      </c>
      <c r="O1954" s="1">
        <v>19.2</v>
      </c>
      <c r="P1954" s="1">
        <v>250000</v>
      </c>
      <c r="Q1954" s="1">
        <v>10422</v>
      </c>
      <c r="R1954" s="1">
        <v>250000</v>
      </c>
      <c r="S1954" s="1">
        <v>9244</v>
      </c>
      <c r="T1954" s="1">
        <v>0</v>
      </c>
      <c r="U1954" s="1">
        <v>0</v>
      </c>
      <c r="W1954" s="1">
        <v>0</v>
      </c>
      <c r="X1954" s="1">
        <v>0</v>
      </c>
      <c r="Y1954" s="1">
        <v>0</v>
      </c>
      <c r="AB1954" s="275">
        <v>44575</v>
      </c>
      <c r="AC1954" s="1">
        <v>1</v>
      </c>
      <c r="AD1954" s="1" t="s">
        <v>2623</v>
      </c>
      <c r="AE1954" s="1">
        <v>1</v>
      </c>
      <c r="AF1954" s="1">
        <v>30</v>
      </c>
      <c r="AG1954" s="1">
        <v>13401</v>
      </c>
      <c r="AN1954" s="1">
        <v>1</v>
      </c>
      <c r="AO1954" s="1">
        <v>1</v>
      </c>
      <c r="AR1954" s="276">
        <v>10024.43</v>
      </c>
      <c r="AS1954" s="1" t="s">
        <v>2657</v>
      </c>
      <c r="AT1954" s="1">
        <v>0</v>
      </c>
      <c r="AU1954" s="1">
        <v>0</v>
      </c>
      <c r="AX1954" s="1">
        <v>5</v>
      </c>
      <c r="BC1954" s="1">
        <v>1</v>
      </c>
      <c r="BD1954" s="1">
        <v>7</v>
      </c>
      <c r="BE1954" s="1">
        <v>2</v>
      </c>
      <c r="BF1954" s="296">
        <v>93676.69230138282</v>
      </c>
    </row>
    <row r="1955" spans="1:58" x14ac:dyDescent="0.3">
      <c r="A1955" s="273">
        <f t="shared" si="79"/>
        <v>855979.80206767225</v>
      </c>
      <c r="B1955" s="1" t="s">
        <v>2621</v>
      </c>
      <c r="C1955" s="274">
        <v>44644797</v>
      </c>
      <c r="D1955" s="1">
        <v>144205</v>
      </c>
      <c r="E1955" s="1">
        <v>4</v>
      </c>
      <c r="F1955" s="1" t="s">
        <v>5939</v>
      </c>
      <c r="G1955" s="275">
        <v>44580</v>
      </c>
      <c r="H1955" s="275">
        <v>45504</v>
      </c>
      <c r="I1955" s="1">
        <v>30</v>
      </c>
      <c r="J1955" s="1">
        <v>1</v>
      </c>
      <c r="K1955" s="1">
        <v>0</v>
      </c>
      <c r="L1955" s="1">
        <v>30</v>
      </c>
      <c r="M1955" s="1">
        <v>2</v>
      </c>
      <c r="N1955" s="1">
        <v>17.690000000000001</v>
      </c>
      <c r="O1955" s="1">
        <v>19.2</v>
      </c>
      <c r="P1955" s="1">
        <v>1462200</v>
      </c>
      <c r="Q1955" s="1">
        <v>60959</v>
      </c>
      <c r="R1955" s="1">
        <v>1462200</v>
      </c>
      <c r="S1955" s="1">
        <v>50469</v>
      </c>
      <c r="T1955" s="1">
        <v>0</v>
      </c>
      <c r="U1955" s="1">
        <v>0</v>
      </c>
      <c r="W1955" s="1">
        <v>0</v>
      </c>
      <c r="X1955" s="1">
        <v>0</v>
      </c>
      <c r="Y1955" s="1">
        <v>0</v>
      </c>
      <c r="AB1955" s="275">
        <v>44580</v>
      </c>
      <c r="AC1955" s="1">
        <v>1</v>
      </c>
      <c r="AD1955" s="1" t="s">
        <v>2623</v>
      </c>
      <c r="AE1955" s="1">
        <v>1</v>
      </c>
      <c r="AF1955" s="1">
        <v>30</v>
      </c>
      <c r="AG1955" s="1">
        <v>78388</v>
      </c>
      <c r="AN1955" s="1">
        <v>1</v>
      </c>
      <c r="AO1955" s="1">
        <v>1</v>
      </c>
      <c r="AR1955" s="276">
        <v>58323.96</v>
      </c>
      <c r="AS1955" s="1" t="s">
        <v>2657</v>
      </c>
      <c r="AT1955" s="1">
        <v>0</v>
      </c>
      <c r="AU1955" s="1">
        <v>0</v>
      </c>
      <c r="AX1955" s="1">
        <v>5</v>
      </c>
      <c r="BC1955" s="1">
        <v>1</v>
      </c>
      <c r="BD1955" s="1">
        <v>7</v>
      </c>
      <c r="BE1955" s="1">
        <v>2</v>
      </c>
      <c r="BF1955" s="296">
        <v>547896.23793232779</v>
      </c>
    </row>
    <row r="1956" spans="1:58" x14ac:dyDescent="0.3">
      <c r="A1956" s="273">
        <f t="shared" si="79"/>
        <v>69424.505818382881</v>
      </c>
      <c r="B1956" s="1" t="s">
        <v>2621</v>
      </c>
      <c r="C1956" s="274">
        <v>44644797</v>
      </c>
      <c r="D1956" s="1">
        <v>144205</v>
      </c>
      <c r="E1956" s="1">
        <v>4</v>
      </c>
      <c r="F1956" s="1" t="s">
        <v>6017</v>
      </c>
      <c r="G1956" s="275">
        <v>44575</v>
      </c>
      <c r="H1956" s="275">
        <v>45504</v>
      </c>
      <c r="I1956" s="1">
        <v>30</v>
      </c>
      <c r="J1956" s="1">
        <v>1</v>
      </c>
      <c r="K1956" s="1">
        <v>0</v>
      </c>
      <c r="L1956" s="1">
        <v>30</v>
      </c>
      <c r="M1956" s="1">
        <v>2</v>
      </c>
      <c r="N1956" s="1">
        <v>17.690000000000001</v>
      </c>
      <c r="O1956" s="1">
        <v>19.2</v>
      </c>
      <c r="P1956" s="1">
        <v>118800</v>
      </c>
      <c r="Q1956" s="1">
        <v>4953</v>
      </c>
      <c r="R1956" s="1">
        <v>118800</v>
      </c>
      <c r="S1956" s="1">
        <v>4393</v>
      </c>
      <c r="T1956" s="1">
        <v>0</v>
      </c>
      <c r="U1956" s="1">
        <v>0</v>
      </c>
      <c r="W1956" s="1">
        <v>0</v>
      </c>
      <c r="X1956" s="1">
        <v>0</v>
      </c>
      <c r="Y1956" s="1">
        <v>0</v>
      </c>
      <c r="AB1956" s="275">
        <v>44575</v>
      </c>
      <c r="AC1956" s="1">
        <v>1</v>
      </c>
      <c r="AD1956" s="1" t="s">
        <v>2623</v>
      </c>
      <c r="AE1956" s="1">
        <v>1</v>
      </c>
      <c r="AF1956" s="1">
        <v>30</v>
      </c>
      <c r="AG1956" s="1">
        <v>6369</v>
      </c>
      <c r="AN1956" s="1">
        <v>1</v>
      </c>
      <c r="AO1956" s="1">
        <v>1</v>
      </c>
      <c r="AR1956" s="276">
        <v>4860.33</v>
      </c>
      <c r="AS1956" s="1" t="s">
        <v>2657</v>
      </c>
      <c r="AT1956" s="1">
        <v>0</v>
      </c>
      <c r="AU1956" s="1">
        <v>0</v>
      </c>
      <c r="AX1956" s="1">
        <v>5</v>
      </c>
      <c r="BC1956" s="1">
        <v>1</v>
      </c>
      <c r="BD1956" s="1">
        <v>7</v>
      </c>
      <c r="BE1956" s="1">
        <v>2</v>
      </c>
      <c r="BF1956" s="296">
        <v>44515.164181617118</v>
      </c>
    </row>
    <row r="1957" spans="1:58" x14ac:dyDescent="0.3">
      <c r="A1957" s="273">
        <f t="shared" si="79"/>
        <v>26030101.95297192</v>
      </c>
      <c r="B1957" s="1" t="s">
        <v>2621</v>
      </c>
      <c r="C1957" s="274">
        <v>44644797</v>
      </c>
      <c r="D1957" s="1">
        <v>144105</v>
      </c>
      <c r="E1957" s="1">
        <v>4</v>
      </c>
      <c r="F1957" s="1" t="s">
        <v>2633</v>
      </c>
      <c r="G1957" s="275">
        <v>43712</v>
      </c>
      <c r="H1957" s="275">
        <v>45930</v>
      </c>
      <c r="I1957" s="1">
        <v>0</v>
      </c>
      <c r="J1957" s="1">
        <v>1</v>
      </c>
      <c r="K1957" s="1">
        <v>30</v>
      </c>
      <c r="L1957" s="1">
        <v>30</v>
      </c>
      <c r="M1957" s="1">
        <v>2</v>
      </c>
      <c r="N1957" s="1">
        <v>9.23</v>
      </c>
      <c r="O1957" s="1">
        <v>9.64</v>
      </c>
      <c r="P1957" s="1">
        <v>68503339</v>
      </c>
      <c r="Q1957" s="1">
        <v>1242985</v>
      </c>
      <c r="R1957" s="1">
        <v>44459904</v>
      </c>
      <c r="S1957" s="1">
        <v>0</v>
      </c>
      <c r="T1957" s="1">
        <v>0</v>
      </c>
      <c r="U1957" s="1">
        <v>0</v>
      </c>
      <c r="W1957" s="1">
        <v>0</v>
      </c>
      <c r="X1957" s="1">
        <v>0</v>
      </c>
      <c r="Y1957" s="1">
        <v>0</v>
      </c>
      <c r="AB1957" s="275">
        <v>44651</v>
      </c>
      <c r="AC1957" s="1">
        <v>1</v>
      </c>
      <c r="AD1957" s="1" t="s">
        <v>2623</v>
      </c>
      <c r="AE1957" s="1">
        <v>1</v>
      </c>
      <c r="AF1957" s="1">
        <v>30</v>
      </c>
      <c r="AG1957" s="1">
        <v>0</v>
      </c>
      <c r="AN1957" s="1">
        <v>1</v>
      </c>
      <c r="AO1957" s="1">
        <v>1</v>
      </c>
      <c r="AR1957" s="276">
        <v>1770375.06</v>
      </c>
      <c r="AS1957" s="1" t="s">
        <v>2632</v>
      </c>
      <c r="AT1957" s="1">
        <v>0</v>
      </c>
      <c r="AU1957" s="1">
        <v>0</v>
      </c>
      <c r="AV1957" s="1" t="s">
        <v>2625</v>
      </c>
      <c r="AW1957" s="1" t="s">
        <v>2626</v>
      </c>
      <c r="AX1957" s="1">
        <v>5</v>
      </c>
      <c r="BC1957" s="1">
        <v>1</v>
      </c>
      <c r="BD1957" s="1">
        <v>7</v>
      </c>
      <c r="BE1957" s="1">
        <v>2</v>
      </c>
      <c r="BF1957" s="296">
        <v>16659426.987028077</v>
      </c>
    </row>
    <row r="1958" spans="1:58" x14ac:dyDescent="0.3">
      <c r="A1958" s="273">
        <f t="shared" si="79"/>
        <v>0</v>
      </c>
      <c r="B1958" s="1" t="s">
        <v>2621</v>
      </c>
      <c r="C1958" s="274">
        <v>44646648</v>
      </c>
      <c r="D1958" s="1">
        <v>144105</v>
      </c>
      <c r="E1958" s="1">
        <v>4</v>
      </c>
      <c r="F1958" s="1" t="s">
        <v>3777</v>
      </c>
      <c r="G1958" s="275">
        <v>44141</v>
      </c>
      <c r="H1958" s="275">
        <v>45626</v>
      </c>
      <c r="I1958" s="1">
        <v>0</v>
      </c>
      <c r="J1958" s="1">
        <v>1</v>
      </c>
      <c r="K1958" s="1">
        <v>16</v>
      </c>
      <c r="L1958" s="1">
        <v>30</v>
      </c>
      <c r="M1958" s="1">
        <v>2</v>
      </c>
      <c r="N1958" s="1">
        <v>5.99</v>
      </c>
      <c r="O1958" s="1">
        <v>6.16</v>
      </c>
      <c r="P1958" s="1">
        <v>10075212</v>
      </c>
      <c r="Q1958" s="1">
        <v>238484</v>
      </c>
      <c r="R1958" s="1">
        <v>6998370</v>
      </c>
      <c r="S1958" s="1">
        <v>0</v>
      </c>
      <c r="T1958" s="1">
        <v>0</v>
      </c>
      <c r="U1958" s="1">
        <v>0</v>
      </c>
      <c r="W1958" s="1">
        <v>0</v>
      </c>
      <c r="X1958" s="1">
        <v>0</v>
      </c>
      <c r="Y1958" s="1">
        <v>0</v>
      </c>
      <c r="AB1958" s="275">
        <v>44651</v>
      </c>
      <c r="AC1958" s="1">
        <v>1</v>
      </c>
      <c r="AD1958" s="1" t="s">
        <v>2623</v>
      </c>
      <c r="AE1958" s="1">
        <v>1</v>
      </c>
      <c r="AF1958" s="1">
        <v>30</v>
      </c>
      <c r="AG1958" s="1">
        <v>0</v>
      </c>
      <c r="AN1958" s="1">
        <v>1</v>
      </c>
      <c r="AO1958" s="1">
        <v>1</v>
      </c>
      <c r="AR1958" s="276">
        <v>5128760</v>
      </c>
      <c r="AS1958" s="1" t="s">
        <v>2632</v>
      </c>
      <c r="AT1958" s="1">
        <v>0</v>
      </c>
      <c r="AU1958" s="1">
        <v>0</v>
      </c>
      <c r="AV1958" s="1" t="s">
        <v>2625</v>
      </c>
      <c r="AW1958" s="1" t="s">
        <v>2626</v>
      </c>
      <c r="AX1958" s="1">
        <v>5</v>
      </c>
      <c r="BC1958" s="1">
        <v>1</v>
      </c>
      <c r="BD1958" s="1">
        <v>7</v>
      </c>
      <c r="BE1958" s="1">
        <v>2</v>
      </c>
      <c r="BF1958" s="296">
        <v>37732399</v>
      </c>
    </row>
    <row r="1959" spans="1:58" x14ac:dyDescent="0.3">
      <c r="A1959" s="273">
        <f t="shared" si="79"/>
        <v>0</v>
      </c>
      <c r="B1959" s="1" t="s">
        <v>2621</v>
      </c>
      <c r="C1959" s="274">
        <v>44662824</v>
      </c>
      <c r="D1959" s="1">
        <v>144105</v>
      </c>
      <c r="E1959" s="1">
        <v>4</v>
      </c>
      <c r="F1959" s="1" t="s">
        <v>4510</v>
      </c>
      <c r="G1959" s="275">
        <v>44304</v>
      </c>
      <c r="H1959" s="275">
        <v>45046</v>
      </c>
      <c r="I1959" s="1">
        <v>0</v>
      </c>
      <c r="J1959" s="1">
        <v>1</v>
      </c>
      <c r="K1959" s="1">
        <v>13</v>
      </c>
      <c r="L1959" s="1">
        <v>30</v>
      </c>
      <c r="M1959" s="1">
        <v>2</v>
      </c>
      <c r="N1959" s="1">
        <v>7.65</v>
      </c>
      <c r="O1959" s="1">
        <v>7.93</v>
      </c>
      <c r="P1959" s="1">
        <v>25081157</v>
      </c>
      <c r="Q1959" s="1">
        <v>798274</v>
      </c>
      <c r="R1959" s="1">
        <v>13750891</v>
      </c>
      <c r="S1959" s="1">
        <v>0</v>
      </c>
      <c r="T1959" s="1">
        <v>0</v>
      </c>
      <c r="U1959" s="1">
        <v>0</v>
      </c>
      <c r="W1959" s="1">
        <v>0</v>
      </c>
      <c r="X1959" s="1">
        <v>0</v>
      </c>
      <c r="Y1959" s="1">
        <v>0</v>
      </c>
      <c r="Z1959" s="1" t="s">
        <v>3591</v>
      </c>
      <c r="AA1959" s="1" t="s">
        <v>2807</v>
      </c>
      <c r="AB1959" s="275">
        <v>44651</v>
      </c>
      <c r="AC1959" s="1">
        <v>1</v>
      </c>
      <c r="AD1959" s="1" t="s">
        <v>2623</v>
      </c>
      <c r="AE1959" s="1">
        <v>1</v>
      </c>
      <c r="AF1959" s="1">
        <v>30</v>
      </c>
      <c r="AG1959" s="1">
        <v>0</v>
      </c>
      <c r="AN1959" s="1">
        <v>1</v>
      </c>
      <c r="AO1959" s="1">
        <v>1</v>
      </c>
      <c r="AR1959" s="276">
        <v>2578759</v>
      </c>
      <c r="AS1959" s="1" t="s">
        <v>2624</v>
      </c>
      <c r="AT1959" s="1">
        <v>0</v>
      </c>
      <c r="AU1959" s="1">
        <v>0</v>
      </c>
      <c r="AV1959" s="1" t="s">
        <v>2625</v>
      </c>
      <c r="AW1959" s="1" t="s">
        <v>2626</v>
      </c>
      <c r="AX1959" s="1">
        <v>5</v>
      </c>
      <c r="BC1959" s="1">
        <v>1</v>
      </c>
      <c r="BD1959" s="1">
        <v>7</v>
      </c>
      <c r="BE1959" s="1">
        <v>2</v>
      </c>
      <c r="BF1959" s="296">
        <v>20006206</v>
      </c>
    </row>
    <row r="1960" spans="1:58" x14ac:dyDescent="0.3">
      <c r="A1960" s="273">
        <f t="shared" si="79"/>
        <v>12063917.146385182</v>
      </c>
      <c r="B1960" s="1" t="s">
        <v>2621</v>
      </c>
      <c r="C1960" s="274">
        <v>44666477</v>
      </c>
      <c r="D1960" s="1">
        <v>144105</v>
      </c>
      <c r="E1960" s="1">
        <v>3</v>
      </c>
      <c r="F1960" s="1" t="s">
        <v>4886</v>
      </c>
      <c r="G1960" s="275">
        <v>44455</v>
      </c>
      <c r="H1960" s="275">
        <v>45565</v>
      </c>
      <c r="I1960" s="1">
        <v>0</v>
      </c>
      <c r="J1960" s="1">
        <v>1</v>
      </c>
      <c r="K1960" s="1">
        <v>7</v>
      </c>
      <c r="L1960" s="1">
        <v>30</v>
      </c>
      <c r="M1960" s="1">
        <v>2</v>
      </c>
      <c r="N1960" s="1">
        <v>14.35</v>
      </c>
      <c r="O1960" s="1">
        <v>15.33</v>
      </c>
      <c r="P1960" s="1">
        <v>23664581</v>
      </c>
      <c r="Q1960" s="1">
        <v>649741</v>
      </c>
      <c r="R1960" s="1">
        <v>20404727</v>
      </c>
      <c r="S1960" s="1">
        <v>0</v>
      </c>
      <c r="T1960" s="1">
        <v>0</v>
      </c>
      <c r="U1960" s="1">
        <v>0</v>
      </c>
      <c r="W1960" s="1">
        <v>0</v>
      </c>
      <c r="X1960" s="1">
        <v>0</v>
      </c>
      <c r="Y1960" s="1">
        <v>0</v>
      </c>
      <c r="Z1960" s="1" t="s">
        <v>2635</v>
      </c>
      <c r="AA1960" s="1" t="s">
        <v>2807</v>
      </c>
      <c r="AB1960" s="275">
        <v>44651</v>
      </c>
      <c r="AC1960" s="1">
        <v>1</v>
      </c>
      <c r="AD1960" s="1" t="s">
        <v>2623</v>
      </c>
      <c r="AE1960" s="1">
        <v>1</v>
      </c>
      <c r="AF1960" s="1">
        <v>30</v>
      </c>
      <c r="AG1960" s="1">
        <v>0</v>
      </c>
      <c r="AN1960" s="1">
        <v>1</v>
      </c>
      <c r="AO1960" s="1">
        <v>1</v>
      </c>
      <c r="AP1960" s="1">
        <v>44455</v>
      </c>
      <c r="AQ1960" s="1" t="s">
        <v>2629</v>
      </c>
      <c r="AR1960" s="276">
        <v>1409142.7</v>
      </c>
      <c r="AS1960" s="1" t="s">
        <v>2624</v>
      </c>
      <c r="AT1960" s="1">
        <v>0</v>
      </c>
      <c r="AU1960" s="1">
        <v>0</v>
      </c>
      <c r="AV1960" s="1" t="s">
        <v>2625</v>
      </c>
      <c r="AW1960" s="1" t="s">
        <v>2626</v>
      </c>
      <c r="AX1960" s="1">
        <v>5</v>
      </c>
      <c r="BC1960" s="1">
        <v>1</v>
      </c>
      <c r="BD1960" s="1">
        <v>7</v>
      </c>
      <c r="BE1960" s="1">
        <v>2</v>
      </c>
      <c r="BF1960" s="296">
        <v>6931667.15361482</v>
      </c>
    </row>
    <row r="1961" spans="1:58" x14ac:dyDescent="0.3">
      <c r="A1961" s="273">
        <f t="shared" si="79"/>
        <v>2833129.8536148202</v>
      </c>
      <c r="B1961" s="1" t="s">
        <v>2621</v>
      </c>
      <c r="C1961" s="274">
        <v>44666477</v>
      </c>
      <c r="D1961" s="1">
        <v>144205</v>
      </c>
      <c r="E1961" s="1">
        <v>4</v>
      </c>
      <c r="F1961" s="1" t="s">
        <v>3151</v>
      </c>
      <c r="G1961" s="275">
        <v>43755</v>
      </c>
      <c r="H1961" s="275">
        <v>45473</v>
      </c>
      <c r="I1961" s="1">
        <v>0</v>
      </c>
      <c r="J1961" s="1">
        <v>1</v>
      </c>
      <c r="K1961" s="1">
        <v>27</v>
      </c>
      <c r="L1961" s="1">
        <v>30</v>
      </c>
      <c r="M1961" s="1">
        <v>2</v>
      </c>
      <c r="N1961" s="1">
        <v>18</v>
      </c>
      <c r="O1961" s="1">
        <v>19.559999999999999</v>
      </c>
      <c r="P1961" s="1">
        <v>5000000</v>
      </c>
      <c r="Q1961" s="1">
        <v>226576</v>
      </c>
      <c r="R1961" s="1">
        <v>4791976</v>
      </c>
      <c r="S1961" s="1">
        <v>0</v>
      </c>
      <c r="T1961" s="1">
        <v>0</v>
      </c>
      <c r="U1961" s="1">
        <v>0</v>
      </c>
      <c r="W1961" s="1">
        <v>0</v>
      </c>
      <c r="X1961" s="1">
        <v>0</v>
      </c>
      <c r="Y1961" s="1">
        <v>0</v>
      </c>
      <c r="AB1961" s="275">
        <v>44644</v>
      </c>
      <c r="AC1961" s="1">
        <v>1</v>
      </c>
      <c r="AD1961" s="1" t="s">
        <v>2623</v>
      </c>
      <c r="AE1961" s="1">
        <v>1</v>
      </c>
      <c r="AF1961" s="1">
        <v>30</v>
      </c>
      <c r="AG1961" s="1">
        <v>0</v>
      </c>
      <c r="AN1961" s="1">
        <v>1</v>
      </c>
      <c r="AO1961" s="1">
        <v>1</v>
      </c>
      <c r="AR1961" s="276">
        <v>330969.3</v>
      </c>
      <c r="AS1961" s="1" t="s">
        <v>2657</v>
      </c>
      <c r="AT1961" s="1">
        <v>0</v>
      </c>
      <c r="AU1961" s="1">
        <v>0</v>
      </c>
      <c r="AX1961" s="1">
        <v>5</v>
      </c>
      <c r="BC1961" s="1">
        <v>1</v>
      </c>
      <c r="BD1961" s="1">
        <v>7</v>
      </c>
      <c r="BE1961" s="1">
        <v>2</v>
      </c>
      <c r="BF1961" s="296">
        <v>1627876.8463851798</v>
      </c>
    </row>
    <row r="1962" spans="1:58" x14ac:dyDescent="0.3">
      <c r="A1962" s="273">
        <f t="shared" si="79"/>
        <v>88218057</v>
      </c>
      <c r="B1962" s="1" t="s">
        <v>2621</v>
      </c>
      <c r="C1962" s="274">
        <v>44667677</v>
      </c>
      <c r="D1962" s="1">
        <v>141105</v>
      </c>
      <c r="E1962" s="1">
        <v>2</v>
      </c>
      <c r="F1962" s="1" t="s">
        <v>3449</v>
      </c>
      <c r="G1962" s="275">
        <v>44153</v>
      </c>
      <c r="H1962" s="275">
        <v>47907</v>
      </c>
      <c r="I1962" s="1">
        <v>0</v>
      </c>
      <c r="J1962" s="1">
        <v>1</v>
      </c>
      <c r="K1962" s="1">
        <v>18</v>
      </c>
      <c r="L1962" s="1">
        <v>30</v>
      </c>
      <c r="M1962" s="1">
        <v>2</v>
      </c>
      <c r="N1962" s="1">
        <v>9.16</v>
      </c>
      <c r="O1962" s="1">
        <v>9.5500000000000007</v>
      </c>
      <c r="P1962" s="1">
        <v>126453612</v>
      </c>
      <c r="Q1962" s="1">
        <v>1044623</v>
      </c>
      <c r="R1962" s="1">
        <v>115078287</v>
      </c>
      <c r="S1962" s="1">
        <v>0</v>
      </c>
      <c r="T1962" s="1">
        <v>0</v>
      </c>
      <c r="U1962" s="1">
        <v>217460178</v>
      </c>
      <c r="V1962" s="1">
        <v>44129</v>
      </c>
      <c r="W1962" s="1">
        <v>0</v>
      </c>
      <c r="X1962" s="1">
        <v>0</v>
      </c>
      <c r="Y1962" s="1">
        <v>0</v>
      </c>
      <c r="Z1962" s="1" t="s">
        <v>5669</v>
      </c>
      <c r="AA1962" s="1" t="s">
        <v>3540</v>
      </c>
      <c r="AB1962" s="275">
        <v>44651</v>
      </c>
      <c r="AC1962" s="1">
        <v>2</v>
      </c>
      <c r="AD1962" s="1" t="s">
        <v>2623</v>
      </c>
      <c r="AE1962" s="1">
        <v>1</v>
      </c>
      <c r="AF1962" s="1">
        <v>30</v>
      </c>
      <c r="AG1962" s="1">
        <v>0</v>
      </c>
      <c r="AN1962" s="1">
        <v>1</v>
      </c>
      <c r="AO1962" s="1">
        <v>1</v>
      </c>
      <c r="AP1962" s="275">
        <v>44348</v>
      </c>
      <c r="AQ1962" s="1" t="s">
        <v>2629</v>
      </c>
      <c r="AR1962" s="276">
        <v>2990374</v>
      </c>
      <c r="AS1962" s="1" t="s">
        <v>2632</v>
      </c>
      <c r="AT1962" s="1">
        <v>1</v>
      </c>
      <c r="AU1962" s="1">
        <v>0</v>
      </c>
      <c r="AV1962" s="1" t="s">
        <v>2625</v>
      </c>
      <c r="AW1962" s="1" t="s">
        <v>2626</v>
      </c>
      <c r="AX1962" s="1">
        <v>5</v>
      </c>
      <c r="BC1962" s="1">
        <v>1</v>
      </c>
      <c r="BD1962" s="1">
        <v>7</v>
      </c>
      <c r="BE1962" s="1">
        <v>2</v>
      </c>
      <c r="BF1962" s="296">
        <v>23869856</v>
      </c>
    </row>
    <row r="1963" spans="1:58" x14ac:dyDescent="0.3">
      <c r="A1963" s="273">
        <f t="shared" si="79"/>
        <v>11470799</v>
      </c>
      <c r="B1963" s="1" t="s">
        <v>2621</v>
      </c>
      <c r="C1963" s="274">
        <v>44669408</v>
      </c>
      <c r="D1963" s="1">
        <v>144105</v>
      </c>
      <c r="E1963" s="1">
        <v>4</v>
      </c>
      <c r="F1963" s="1" t="s">
        <v>5513</v>
      </c>
      <c r="G1963" s="275">
        <v>44558</v>
      </c>
      <c r="H1963" s="275">
        <v>45107</v>
      </c>
      <c r="I1963" s="1">
        <v>0</v>
      </c>
      <c r="J1963" s="1">
        <v>1</v>
      </c>
      <c r="K1963" s="1">
        <v>3</v>
      </c>
      <c r="L1963" s="1">
        <v>30</v>
      </c>
      <c r="M1963" s="1">
        <v>2</v>
      </c>
      <c r="N1963" s="1">
        <v>9</v>
      </c>
      <c r="O1963" s="1">
        <v>9.3800000000000008</v>
      </c>
      <c r="P1963" s="1">
        <v>20023104</v>
      </c>
      <c r="Q1963" s="1">
        <v>870070</v>
      </c>
      <c r="R1963" s="1">
        <v>17866790</v>
      </c>
      <c r="S1963" s="1">
        <v>0</v>
      </c>
      <c r="T1963" s="1">
        <v>0</v>
      </c>
      <c r="U1963" s="1">
        <v>0</v>
      </c>
      <c r="W1963" s="1">
        <v>0</v>
      </c>
      <c r="X1963" s="1">
        <v>0</v>
      </c>
      <c r="Y1963" s="1">
        <v>0</v>
      </c>
      <c r="Z1963" s="1" t="s">
        <v>3591</v>
      </c>
      <c r="AA1963" s="1" t="s">
        <v>2807</v>
      </c>
      <c r="AB1963" s="275">
        <v>44651</v>
      </c>
      <c r="AC1963" s="1">
        <v>1</v>
      </c>
      <c r="AD1963" s="1" t="s">
        <v>2623</v>
      </c>
      <c r="AE1963" s="1">
        <v>1</v>
      </c>
      <c r="AF1963" s="1">
        <v>30</v>
      </c>
      <c r="AG1963" s="1">
        <v>0</v>
      </c>
      <c r="AN1963" s="1">
        <v>1</v>
      </c>
      <c r="AO1963" s="1">
        <v>1</v>
      </c>
      <c r="AR1963" s="276">
        <v>799494</v>
      </c>
      <c r="AS1963" s="1" t="s">
        <v>2677</v>
      </c>
      <c r="AT1963" s="1">
        <v>0</v>
      </c>
      <c r="AU1963" s="1">
        <v>0</v>
      </c>
      <c r="AV1963" s="1" t="s">
        <v>2625</v>
      </c>
      <c r="AW1963" s="1" t="s">
        <v>2626</v>
      </c>
      <c r="AX1963" s="1">
        <v>5</v>
      </c>
      <c r="BC1963" s="1">
        <v>1</v>
      </c>
      <c r="BD1963" s="1">
        <v>7</v>
      </c>
      <c r="BE1963" s="1">
        <v>2</v>
      </c>
      <c r="BF1963" s="296">
        <v>5596497</v>
      </c>
    </row>
    <row r="1964" spans="1:58" x14ac:dyDescent="0.3">
      <c r="A1964" s="273">
        <f t="shared" si="79"/>
        <v>4656237</v>
      </c>
      <c r="B1964" s="1" t="s">
        <v>2621</v>
      </c>
      <c r="C1964" s="274">
        <v>44660002</v>
      </c>
      <c r="D1964" s="1">
        <v>144105</v>
      </c>
      <c r="E1964" s="1">
        <v>3</v>
      </c>
      <c r="F1964" s="1" t="s">
        <v>5766</v>
      </c>
      <c r="G1964" s="275">
        <v>44601</v>
      </c>
      <c r="H1964" s="275">
        <v>45716</v>
      </c>
      <c r="I1964" s="1">
        <v>0</v>
      </c>
      <c r="J1964" s="1">
        <v>1</v>
      </c>
      <c r="K1964" s="1">
        <v>1</v>
      </c>
      <c r="L1964" s="1">
        <v>30</v>
      </c>
      <c r="M1964" s="1">
        <v>2</v>
      </c>
      <c r="N1964" s="1">
        <v>10.28</v>
      </c>
      <c r="O1964" s="1">
        <v>10.78</v>
      </c>
      <c r="P1964" s="1">
        <v>14392030</v>
      </c>
      <c r="Q1964" s="1">
        <v>469075</v>
      </c>
      <c r="R1964" s="1">
        <v>14051179</v>
      </c>
      <c r="S1964" s="1">
        <v>0</v>
      </c>
      <c r="T1964" s="1">
        <v>0</v>
      </c>
      <c r="U1964" s="1">
        <v>0</v>
      </c>
      <c r="W1964" s="1">
        <v>0</v>
      </c>
      <c r="X1964" s="1">
        <v>0</v>
      </c>
      <c r="Y1964" s="1">
        <v>0</v>
      </c>
      <c r="AB1964" s="275">
        <v>44651</v>
      </c>
      <c r="AC1964" s="1">
        <v>1</v>
      </c>
      <c r="AD1964" s="1" t="s">
        <v>2623</v>
      </c>
      <c r="AE1964" s="1">
        <v>1</v>
      </c>
      <c r="AF1964" s="1">
        <v>30</v>
      </c>
      <c r="AG1964" s="1">
        <v>0</v>
      </c>
      <c r="AN1964" s="1">
        <v>1</v>
      </c>
      <c r="AO1964" s="1">
        <v>1</v>
      </c>
      <c r="AP1964" s="1">
        <v>44601</v>
      </c>
      <c r="AQ1964" s="1" t="s">
        <v>2629</v>
      </c>
      <c r="AR1964" s="276">
        <v>1467582</v>
      </c>
      <c r="AS1964" s="1" t="s">
        <v>2624</v>
      </c>
      <c r="AT1964" s="1">
        <v>0</v>
      </c>
      <c r="AU1964" s="1">
        <v>0</v>
      </c>
      <c r="AV1964" s="1" t="s">
        <v>2625</v>
      </c>
      <c r="AW1964" s="1" t="s">
        <v>2626</v>
      </c>
      <c r="AX1964" s="1">
        <v>5</v>
      </c>
      <c r="BC1964" s="1">
        <v>1</v>
      </c>
      <c r="BD1964" s="1">
        <v>7</v>
      </c>
      <c r="BE1964" s="1">
        <v>2</v>
      </c>
      <c r="BF1964" s="296">
        <v>7927360</v>
      </c>
    </row>
    <row r="1965" spans="1:58" x14ac:dyDescent="0.3">
      <c r="A1965" s="273">
        <f t="shared" si="79"/>
        <v>1528479</v>
      </c>
      <c r="B1965" s="1" t="s">
        <v>2621</v>
      </c>
      <c r="C1965" s="274">
        <v>44660972</v>
      </c>
      <c r="D1965" s="1">
        <v>144205</v>
      </c>
      <c r="E1965" s="1">
        <v>4</v>
      </c>
      <c r="F1965" s="1" t="s">
        <v>4254</v>
      </c>
      <c r="G1965" s="275">
        <v>44257</v>
      </c>
      <c r="H1965" s="275">
        <v>45688</v>
      </c>
      <c r="I1965" s="1">
        <v>0</v>
      </c>
      <c r="J1965" s="1">
        <v>1</v>
      </c>
      <c r="K1965" s="1">
        <v>12</v>
      </c>
      <c r="L1965" s="1">
        <v>30</v>
      </c>
      <c r="M1965" s="1">
        <v>2</v>
      </c>
      <c r="N1965" s="1">
        <v>17.690000000000001</v>
      </c>
      <c r="O1965" s="1">
        <v>19.2</v>
      </c>
      <c r="P1965" s="1">
        <v>15000000</v>
      </c>
      <c r="Q1965" s="1">
        <v>543000</v>
      </c>
      <c r="R1965" s="1">
        <v>14290727</v>
      </c>
      <c r="S1965" s="1">
        <v>0</v>
      </c>
      <c r="T1965" s="1">
        <v>0</v>
      </c>
      <c r="U1965" s="1">
        <v>0</v>
      </c>
      <c r="W1965" s="1">
        <v>0</v>
      </c>
      <c r="X1965" s="1">
        <v>0</v>
      </c>
      <c r="Y1965" s="1">
        <v>0</v>
      </c>
      <c r="AB1965" s="275">
        <v>44651</v>
      </c>
      <c r="AC1965" s="1">
        <v>1</v>
      </c>
      <c r="AD1965" s="1" t="s">
        <v>2623</v>
      </c>
      <c r="AE1965" s="1">
        <v>1</v>
      </c>
      <c r="AF1965" s="1">
        <v>30</v>
      </c>
      <c r="AG1965" s="1">
        <v>0</v>
      </c>
      <c r="AN1965" s="1">
        <v>1</v>
      </c>
      <c r="AO1965" s="1">
        <v>1</v>
      </c>
      <c r="AR1965" s="276">
        <v>1595291</v>
      </c>
      <c r="AS1965" s="1" t="s">
        <v>2657</v>
      </c>
      <c r="AT1965" s="1">
        <v>0</v>
      </c>
      <c r="AU1965" s="1">
        <v>0</v>
      </c>
      <c r="AX1965" s="1">
        <v>5</v>
      </c>
      <c r="BC1965" s="1">
        <v>1</v>
      </c>
      <c r="BD1965" s="1">
        <v>7</v>
      </c>
      <c r="BE1965" s="1">
        <v>2</v>
      </c>
      <c r="BF1965" s="296">
        <v>11166957</v>
      </c>
    </row>
    <row r="1966" spans="1:58" x14ac:dyDescent="0.3">
      <c r="A1966" s="273">
        <f t="shared" si="79"/>
        <v>0</v>
      </c>
      <c r="B1966" s="1" t="s">
        <v>2621</v>
      </c>
      <c r="C1966" s="274">
        <v>44699766</v>
      </c>
      <c r="D1966" s="1">
        <v>144105</v>
      </c>
      <c r="E1966" s="1">
        <v>4</v>
      </c>
      <c r="F1966" s="1" t="s">
        <v>5204</v>
      </c>
      <c r="G1966" s="275">
        <v>44517</v>
      </c>
      <c r="H1966" s="275">
        <v>45077</v>
      </c>
      <c r="I1966" s="1">
        <v>0</v>
      </c>
      <c r="J1966" s="1">
        <v>1</v>
      </c>
      <c r="K1966" s="1">
        <v>4</v>
      </c>
      <c r="L1966" s="1">
        <v>30</v>
      </c>
      <c r="M1966" s="1">
        <v>2</v>
      </c>
      <c r="N1966" s="1">
        <v>5.99</v>
      </c>
      <c r="O1966" s="1">
        <v>6.16</v>
      </c>
      <c r="P1966" s="1">
        <v>3019677</v>
      </c>
      <c r="Q1966" s="1">
        <v>176392</v>
      </c>
      <c r="R1966" s="1">
        <v>2373412</v>
      </c>
      <c r="S1966" s="1">
        <v>0</v>
      </c>
      <c r="T1966" s="1">
        <v>0</v>
      </c>
      <c r="U1966" s="1">
        <v>0</v>
      </c>
      <c r="W1966" s="1">
        <v>0</v>
      </c>
      <c r="X1966" s="1">
        <v>0</v>
      </c>
      <c r="Y1966" s="1">
        <v>0</v>
      </c>
      <c r="AB1966" s="275">
        <v>44651</v>
      </c>
      <c r="AC1966" s="1">
        <v>1</v>
      </c>
      <c r="AD1966" s="1" t="s">
        <v>2623</v>
      </c>
      <c r="AE1966" s="1">
        <v>1</v>
      </c>
      <c r="AF1966" s="1">
        <v>30</v>
      </c>
      <c r="AG1966" s="1">
        <v>0</v>
      </c>
      <c r="AN1966" s="1">
        <v>1</v>
      </c>
      <c r="AO1966" s="1">
        <v>1</v>
      </c>
      <c r="AR1966" s="276">
        <v>661552.5</v>
      </c>
      <c r="AS1966" s="1" t="s">
        <v>2632</v>
      </c>
      <c r="AT1966" s="1">
        <v>0</v>
      </c>
      <c r="AU1966" s="1">
        <v>0</v>
      </c>
      <c r="AV1966" s="1" t="s">
        <v>2625</v>
      </c>
      <c r="AW1966" s="1" t="s">
        <v>2626</v>
      </c>
      <c r="AX1966" s="1">
        <v>5</v>
      </c>
      <c r="BC1966" s="1">
        <v>1</v>
      </c>
      <c r="BD1966" s="1">
        <v>7</v>
      </c>
      <c r="BE1966" s="1">
        <v>2</v>
      </c>
      <c r="BF1966" s="296">
        <v>3929900.7679166477</v>
      </c>
    </row>
    <row r="1967" spans="1:58" x14ac:dyDescent="0.3">
      <c r="A1967" s="273">
        <f t="shared" si="79"/>
        <v>0</v>
      </c>
      <c r="B1967" s="1" t="s">
        <v>2621</v>
      </c>
      <c r="C1967" s="274">
        <v>44699766</v>
      </c>
      <c r="D1967" s="1">
        <v>144205</v>
      </c>
      <c r="E1967" s="1">
        <v>4</v>
      </c>
      <c r="F1967" s="1" t="s">
        <v>3026</v>
      </c>
      <c r="G1967" s="275">
        <v>43888</v>
      </c>
      <c r="H1967" s="275">
        <v>44985</v>
      </c>
      <c r="I1967" s="1">
        <v>0</v>
      </c>
      <c r="J1967" s="1">
        <v>1</v>
      </c>
      <c r="K1967" s="1">
        <v>25</v>
      </c>
      <c r="L1967" s="1">
        <v>30</v>
      </c>
      <c r="M1967" s="1">
        <v>2</v>
      </c>
      <c r="N1967" s="1">
        <v>7.2</v>
      </c>
      <c r="O1967" s="1">
        <v>7.44</v>
      </c>
      <c r="P1967" s="1">
        <v>6028438</v>
      </c>
      <c r="Q1967" s="1">
        <v>186692</v>
      </c>
      <c r="R1967" s="1">
        <v>1981581</v>
      </c>
      <c r="S1967" s="1">
        <v>0</v>
      </c>
      <c r="T1967" s="1">
        <v>0</v>
      </c>
      <c r="U1967" s="1">
        <v>0</v>
      </c>
      <c r="W1967" s="1">
        <v>0</v>
      </c>
      <c r="X1967" s="1">
        <v>0</v>
      </c>
      <c r="Y1967" s="1">
        <v>0</v>
      </c>
      <c r="AB1967" s="275">
        <v>44651</v>
      </c>
      <c r="AC1967" s="1">
        <v>1</v>
      </c>
      <c r="AD1967" s="1" t="s">
        <v>2623</v>
      </c>
      <c r="AE1967" s="1">
        <v>1</v>
      </c>
      <c r="AF1967" s="1">
        <v>30</v>
      </c>
      <c r="AG1967" s="1">
        <v>0</v>
      </c>
      <c r="AN1967" s="1">
        <v>1</v>
      </c>
      <c r="AO1967" s="1">
        <v>1</v>
      </c>
      <c r="AR1967" s="276">
        <v>552390.11</v>
      </c>
      <c r="AS1967" s="1" t="s">
        <v>2632</v>
      </c>
      <c r="AT1967" s="1">
        <v>0</v>
      </c>
      <c r="AU1967" s="1">
        <v>0</v>
      </c>
      <c r="AX1967" s="1">
        <v>5</v>
      </c>
      <c r="BC1967" s="1">
        <v>1</v>
      </c>
      <c r="BD1967" s="1">
        <v>7</v>
      </c>
      <c r="BE1967" s="1">
        <v>2</v>
      </c>
      <c r="BF1967" s="296">
        <v>3281106.1432187241</v>
      </c>
    </row>
    <row r="1968" spans="1:58" x14ac:dyDescent="0.3">
      <c r="A1968" s="273">
        <f t="shared" si="79"/>
        <v>0</v>
      </c>
      <c r="B1968" s="1" t="s">
        <v>2621</v>
      </c>
      <c r="C1968" s="274">
        <v>44699766</v>
      </c>
      <c r="D1968" s="1">
        <v>144205</v>
      </c>
      <c r="E1968" s="1">
        <v>4</v>
      </c>
      <c r="F1968" s="1" t="s">
        <v>6210</v>
      </c>
      <c r="G1968" s="275">
        <v>44608</v>
      </c>
      <c r="H1968" s="275">
        <v>44742</v>
      </c>
      <c r="I1968" s="1">
        <v>0</v>
      </c>
      <c r="J1968" s="1">
        <v>1</v>
      </c>
      <c r="K1968" s="1">
        <v>0</v>
      </c>
      <c r="L1968" s="1">
        <v>120</v>
      </c>
      <c r="M1968" s="1">
        <v>2</v>
      </c>
      <c r="N1968" s="1">
        <v>7.26</v>
      </c>
      <c r="O1968" s="1">
        <v>7.44</v>
      </c>
      <c r="P1968" s="1">
        <v>1011568</v>
      </c>
      <c r="Q1968" s="1">
        <v>1037441</v>
      </c>
      <c r="R1968" s="1">
        <v>1011568</v>
      </c>
      <c r="S1968" s="1">
        <v>6124</v>
      </c>
      <c r="T1968" s="1">
        <v>0</v>
      </c>
      <c r="U1968" s="1">
        <v>0</v>
      </c>
      <c r="W1968" s="1">
        <v>0</v>
      </c>
      <c r="X1968" s="1">
        <v>0</v>
      </c>
      <c r="Y1968" s="1">
        <v>0</v>
      </c>
      <c r="AB1968" s="275">
        <v>44608</v>
      </c>
      <c r="AC1968" s="1">
        <v>1</v>
      </c>
      <c r="AD1968" s="1" t="s">
        <v>2623</v>
      </c>
      <c r="AE1968" s="1">
        <v>1</v>
      </c>
      <c r="AF1968" s="1">
        <v>120</v>
      </c>
      <c r="AG1968" s="1">
        <v>0</v>
      </c>
      <c r="AN1968" s="1">
        <v>1</v>
      </c>
      <c r="AO1968" s="1">
        <v>1</v>
      </c>
      <c r="AR1968" s="276">
        <v>281973.2</v>
      </c>
      <c r="AS1968" s="1" t="s">
        <v>2632</v>
      </c>
      <c r="AT1968" s="1">
        <v>0</v>
      </c>
      <c r="AU1968" s="1">
        <v>0</v>
      </c>
      <c r="AX1968" s="1">
        <v>5</v>
      </c>
      <c r="BC1968" s="1">
        <v>1</v>
      </c>
      <c r="BD1968" s="1">
        <v>7</v>
      </c>
      <c r="BE1968" s="1">
        <v>2</v>
      </c>
      <c r="BF1968" s="296">
        <v>1674956.5014417672</v>
      </c>
    </row>
    <row r="1969" spans="1:58" x14ac:dyDescent="0.3">
      <c r="A1969" s="273">
        <f t="shared" si="79"/>
        <v>0</v>
      </c>
      <c r="B1969" s="1" t="s">
        <v>2621</v>
      </c>
      <c r="C1969" s="274">
        <v>44699766</v>
      </c>
      <c r="D1969" s="1">
        <v>144205</v>
      </c>
      <c r="E1969" s="1">
        <v>4</v>
      </c>
      <c r="F1969" s="1" t="s">
        <v>6299</v>
      </c>
      <c r="G1969" s="275">
        <v>44637</v>
      </c>
      <c r="H1969" s="275">
        <v>44742</v>
      </c>
      <c r="I1969" s="1">
        <v>0</v>
      </c>
      <c r="J1969" s="1">
        <v>1</v>
      </c>
      <c r="K1969" s="1">
        <v>0</v>
      </c>
      <c r="L1969" s="1">
        <v>90</v>
      </c>
      <c r="M1969" s="1">
        <v>2</v>
      </c>
      <c r="N1969" s="1">
        <v>7.24</v>
      </c>
      <c r="O1969" s="1">
        <v>7.44</v>
      </c>
      <c r="P1969" s="1">
        <v>1011376</v>
      </c>
      <c r="Q1969" s="1">
        <v>1030710</v>
      </c>
      <c r="R1969" s="1">
        <v>1011376</v>
      </c>
      <c r="S1969" s="1">
        <v>0</v>
      </c>
      <c r="T1969" s="1">
        <v>0</v>
      </c>
      <c r="U1969" s="1">
        <v>0</v>
      </c>
      <c r="W1969" s="1">
        <v>0</v>
      </c>
      <c r="X1969" s="1">
        <v>0</v>
      </c>
      <c r="Y1969" s="1">
        <v>0</v>
      </c>
      <c r="AB1969" s="275">
        <v>44637</v>
      </c>
      <c r="AC1969" s="1">
        <v>1</v>
      </c>
      <c r="AD1969" s="1" t="s">
        <v>2623</v>
      </c>
      <c r="AE1969" s="1">
        <v>1</v>
      </c>
      <c r="AF1969" s="1">
        <v>90</v>
      </c>
      <c r="AG1969" s="1">
        <v>0</v>
      </c>
      <c r="AN1969" s="1">
        <v>1</v>
      </c>
      <c r="AO1969" s="1">
        <v>1</v>
      </c>
      <c r="AR1969" s="276">
        <v>281973.2</v>
      </c>
      <c r="AS1969" s="1" t="s">
        <v>2632</v>
      </c>
      <c r="AT1969" s="1">
        <v>0</v>
      </c>
      <c r="AU1969" s="1">
        <v>0</v>
      </c>
      <c r="AX1969" s="1">
        <v>5</v>
      </c>
      <c r="BC1969" s="1">
        <v>1</v>
      </c>
      <c r="BD1969" s="1">
        <v>7</v>
      </c>
      <c r="BE1969" s="1">
        <v>2</v>
      </c>
      <c r="BF1969" s="296">
        <v>1674638.587422861</v>
      </c>
    </row>
    <row r="1970" spans="1:58" x14ac:dyDescent="0.3">
      <c r="A1970" s="273">
        <f t="shared" si="79"/>
        <v>6080577.9016516889</v>
      </c>
      <c r="B1970" s="1" t="s">
        <v>2621</v>
      </c>
      <c r="C1970" s="274">
        <v>44608062</v>
      </c>
      <c r="D1970" s="1">
        <v>144105</v>
      </c>
      <c r="E1970" s="1">
        <v>4</v>
      </c>
      <c r="F1970" s="1" t="s">
        <v>3741</v>
      </c>
      <c r="G1970" s="275">
        <v>44111</v>
      </c>
      <c r="H1970" s="275">
        <v>45412</v>
      </c>
      <c r="I1970" s="1">
        <v>0</v>
      </c>
      <c r="J1970" s="1">
        <v>1</v>
      </c>
      <c r="K1970" s="1">
        <v>20</v>
      </c>
      <c r="L1970" s="1">
        <v>30</v>
      </c>
      <c r="M1970" s="1">
        <v>2</v>
      </c>
      <c r="N1970" s="1">
        <v>9</v>
      </c>
      <c r="O1970" s="1">
        <v>9.3800000000000008</v>
      </c>
      <c r="P1970" s="1">
        <v>15523709</v>
      </c>
      <c r="Q1970" s="1">
        <v>351128</v>
      </c>
      <c r="R1970" s="1">
        <v>9753857</v>
      </c>
      <c r="S1970" s="1">
        <v>0</v>
      </c>
      <c r="T1970" s="1">
        <v>0</v>
      </c>
      <c r="U1970" s="1">
        <v>0</v>
      </c>
      <c r="W1970" s="1">
        <v>0</v>
      </c>
      <c r="X1970" s="1">
        <v>0</v>
      </c>
      <c r="Y1970" s="1">
        <v>0</v>
      </c>
      <c r="Z1970" s="1" t="s">
        <v>2664</v>
      </c>
      <c r="AA1970" s="1" t="s">
        <v>3609</v>
      </c>
      <c r="AB1970" s="275">
        <v>44651</v>
      </c>
      <c r="AC1970" s="1">
        <v>1</v>
      </c>
      <c r="AD1970" s="1" t="s">
        <v>2623</v>
      </c>
      <c r="AE1970" s="1">
        <v>1</v>
      </c>
      <c r="AF1970" s="1">
        <v>30</v>
      </c>
      <c r="AG1970" s="1">
        <v>0</v>
      </c>
      <c r="AN1970" s="1">
        <v>1</v>
      </c>
      <c r="AO1970" s="1">
        <v>1</v>
      </c>
      <c r="AR1970" s="276">
        <v>459163.77</v>
      </c>
      <c r="AS1970" s="1" t="s">
        <v>2624</v>
      </c>
      <c r="AT1970" s="1">
        <v>0</v>
      </c>
      <c r="AU1970" s="1">
        <v>0</v>
      </c>
      <c r="AV1970" s="1" t="s">
        <v>2625</v>
      </c>
      <c r="AW1970" s="1" t="s">
        <v>2626</v>
      </c>
      <c r="AX1970" s="1">
        <v>5</v>
      </c>
      <c r="BC1970" s="1">
        <v>1</v>
      </c>
      <c r="BD1970" s="1">
        <v>7</v>
      </c>
      <c r="BE1970" s="1">
        <v>2</v>
      </c>
      <c r="BF1970" s="296">
        <v>3214115.3283483116</v>
      </c>
    </row>
    <row r="1971" spans="1:58" x14ac:dyDescent="0.3">
      <c r="A1971" s="273">
        <f t="shared" si="79"/>
        <v>1990009.9575501196</v>
      </c>
      <c r="B1971" s="1" t="s">
        <v>2621</v>
      </c>
      <c r="C1971" s="274">
        <v>44608062</v>
      </c>
      <c r="D1971" s="1">
        <v>144205</v>
      </c>
      <c r="E1971" s="1">
        <v>4</v>
      </c>
      <c r="F1971" s="1" t="s">
        <v>4426</v>
      </c>
      <c r="G1971" s="275">
        <v>44350</v>
      </c>
      <c r="H1971" s="275">
        <v>45473</v>
      </c>
      <c r="I1971" s="1">
        <v>0</v>
      </c>
      <c r="J1971" s="1">
        <v>1</v>
      </c>
      <c r="K1971" s="1">
        <v>9</v>
      </c>
      <c r="L1971" s="1">
        <v>30</v>
      </c>
      <c r="M1971" s="1">
        <v>2</v>
      </c>
      <c r="N1971" s="1">
        <v>17.690000000000001</v>
      </c>
      <c r="O1971" s="1">
        <v>19.2</v>
      </c>
      <c r="P1971" s="1">
        <v>4000000</v>
      </c>
      <c r="Q1971" s="1">
        <v>144817</v>
      </c>
      <c r="R1971" s="1">
        <v>3192215</v>
      </c>
      <c r="S1971" s="1">
        <v>0</v>
      </c>
      <c r="T1971" s="1">
        <v>0</v>
      </c>
      <c r="U1971" s="1">
        <v>0</v>
      </c>
      <c r="W1971" s="1">
        <v>0</v>
      </c>
      <c r="X1971" s="1">
        <v>0</v>
      </c>
      <c r="Y1971" s="1">
        <v>0</v>
      </c>
      <c r="AB1971" s="275">
        <v>44651</v>
      </c>
      <c r="AC1971" s="1">
        <v>1</v>
      </c>
      <c r="AD1971" s="1" t="s">
        <v>2623</v>
      </c>
      <c r="AE1971" s="1">
        <v>1</v>
      </c>
      <c r="AF1971" s="1">
        <v>30</v>
      </c>
      <c r="AG1971" s="1">
        <v>0</v>
      </c>
      <c r="AN1971" s="1">
        <v>1</v>
      </c>
      <c r="AO1971" s="1">
        <v>1</v>
      </c>
      <c r="AP1971" s="275"/>
      <c r="AR1971" s="276">
        <v>150298.38</v>
      </c>
      <c r="AS1971" s="1" t="s">
        <v>2657</v>
      </c>
      <c r="AT1971" s="1">
        <v>0</v>
      </c>
      <c r="AU1971" s="1">
        <v>0</v>
      </c>
      <c r="AX1971" s="1">
        <v>5</v>
      </c>
      <c r="BC1971" s="1">
        <v>1</v>
      </c>
      <c r="BD1971" s="1">
        <v>7</v>
      </c>
      <c r="BE1971" s="1">
        <v>2</v>
      </c>
      <c r="BF1971" s="296">
        <v>1051906.6624498805</v>
      </c>
    </row>
    <row r="1972" spans="1:58" x14ac:dyDescent="0.3">
      <c r="A1972" s="273">
        <f t="shared" si="79"/>
        <v>55555.034936452168</v>
      </c>
      <c r="B1972" s="1" t="s">
        <v>2621</v>
      </c>
      <c r="C1972" s="274">
        <v>44608062</v>
      </c>
      <c r="D1972" s="1">
        <v>144205</v>
      </c>
      <c r="E1972" s="1">
        <v>4</v>
      </c>
      <c r="F1972" s="1" t="s">
        <v>5029</v>
      </c>
      <c r="G1972" s="275">
        <v>44478</v>
      </c>
      <c r="H1972" s="275">
        <v>45596</v>
      </c>
      <c r="I1972" s="1">
        <v>0</v>
      </c>
      <c r="J1972" s="1">
        <v>1</v>
      </c>
      <c r="K1972" s="1">
        <v>5</v>
      </c>
      <c r="L1972" s="1">
        <v>30</v>
      </c>
      <c r="M1972" s="1">
        <v>2</v>
      </c>
      <c r="N1972" s="1">
        <v>17.690000000000001</v>
      </c>
      <c r="O1972" s="1">
        <v>19.2</v>
      </c>
      <c r="P1972" s="1">
        <v>100000</v>
      </c>
      <c r="Q1972" s="1">
        <v>3620</v>
      </c>
      <c r="R1972" s="1">
        <v>89120</v>
      </c>
      <c r="S1972" s="1">
        <v>0</v>
      </c>
      <c r="T1972" s="1">
        <v>0</v>
      </c>
      <c r="U1972" s="1">
        <v>0</v>
      </c>
      <c r="W1972" s="1">
        <v>0</v>
      </c>
      <c r="X1972" s="1">
        <v>0</v>
      </c>
      <c r="Y1972" s="1">
        <v>0</v>
      </c>
      <c r="AB1972" s="275">
        <v>44651</v>
      </c>
      <c r="AC1972" s="1">
        <v>1</v>
      </c>
      <c r="AD1972" s="1" t="s">
        <v>2623</v>
      </c>
      <c r="AE1972" s="1">
        <v>1</v>
      </c>
      <c r="AF1972" s="1">
        <v>30</v>
      </c>
      <c r="AG1972" s="1">
        <v>0</v>
      </c>
      <c r="AN1972" s="1">
        <v>1</v>
      </c>
      <c r="AO1972" s="1">
        <v>1</v>
      </c>
      <c r="AR1972" s="276">
        <v>4197.92</v>
      </c>
      <c r="AS1972" s="1" t="s">
        <v>2657</v>
      </c>
      <c r="AT1972" s="1">
        <v>0</v>
      </c>
      <c r="AU1972" s="1">
        <v>0</v>
      </c>
      <c r="AX1972" s="1">
        <v>5</v>
      </c>
      <c r="BC1972" s="1">
        <v>1</v>
      </c>
      <c r="BD1972" s="1">
        <v>7</v>
      </c>
      <c r="BE1972" s="1">
        <v>2</v>
      </c>
      <c r="BF1972" s="296">
        <v>29367.045063547837</v>
      </c>
    </row>
    <row r="1973" spans="1:58" x14ac:dyDescent="0.3">
      <c r="A1973" s="273">
        <f t="shared" si="79"/>
        <v>213555.98632207068</v>
      </c>
      <c r="B1973" s="1" t="s">
        <v>2621</v>
      </c>
      <c r="C1973" s="274">
        <v>44608062</v>
      </c>
      <c r="D1973" s="1">
        <v>144205</v>
      </c>
      <c r="E1973" s="1">
        <v>4</v>
      </c>
      <c r="F1973" s="1" t="s">
        <v>6042</v>
      </c>
      <c r="G1973" s="275">
        <v>44611</v>
      </c>
      <c r="H1973" s="275">
        <v>45716</v>
      </c>
      <c r="I1973" s="1">
        <v>0</v>
      </c>
      <c r="J1973" s="1">
        <v>1</v>
      </c>
      <c r="K1973" s="1">
        <v>1</v>
      </c>
      <c r="L1973" s="1">
        <v>30</v>
      </c>
      <c r="M1973" s="1">
        <v>2</v>
      </c>
      <c r="N1973" s="1">
        <v>17.7</v>
      </c>
      <c r="O1973" s="1">
        <v>19.2</v>
      </c>
      <c r="P1973" s="1">
        <v>350000</v>
      </c>
      <c r="Q1973" s="1">
        <v>12672</v>
      </c>
      <c r="R1973" s="1">
        <v>342609</v>
      </c>
      <c r="S1973" s="1">
        <v>0</v>
      </c>
      <c r="T1973" s="1">
        <v>0</v>
      </c>
      <c r="U1973" s="1">
        <v>0</v>
      </c>
      <c r="W1973" s="1">
        <v>0</v>
      </c>
      <c r="X1973" s="1">
        <v>0</v>
      </c>
      <c r="Y1973" s="1">
        <v>0</v>
      </c>
      <c r="AB1973" s="275">
        <v>44651</v>
      </c>
      <c r="AC1973" s="1">
        <v>1</v>
      </c>
      <c r="AD1973" s="1" t="s">
        <v>2623</v>
      </c>
      <c r="AE1973" s="1">
        <v>1</v>
      </c>
      <c r="AF1973" s="1">
        <v>30</v>
      </c>
      <c r="AG1973" s="1">
        <v>0</v>
      </c>
      <c r="AN1973" s="1">
        <v>1</v>
      </c>
      <c r="AO1973" s="1">
        <v>1</v>
      </c>
      <c r="AR1973" s="276">
        <v>16155.64</v>
      </c>
      <c r="AS1973" s="1" t="s">
        <v>2657</v>
      </c>
      <c r="AT1973" s="1">
        <v>0</v>
      </c>
      <c r="AU1973" s="1">
        <v>0</v>
      </c>
      <c r="AX1973" s="1">
        <v>5</v>
      </c>
      <c r="BC1973" s="1">
        <v>1</v>
      </c>
      <c r="BD1973" s="1">
        <v>7</v>
      </c>
      <c r="BE1973" s="1">
        <v>2</v>
      </c>
      <c r="BF1973" s="296">
        <v>112897.37367792931</v>
      </c>
    </row>
    <row r="1974" spans="1:58" x14ac:dyDescent="0.3">
      <c r="A1974" s="273">
        <f t="shared" si="79"/>
        <v>83328.519539669069</v>
      </c>
      <c r="B1974" s="1" t="s">
        <v>2621</v>
      </c>
      <c r="C1974" s="274">
        <v>44608062</v>
      </c>
      <c r="D1974" s="1">
        <v>144205</v>
      </c>
      <c r="E1974" s="1">
        <v>4</v>
      </c>
      <c r="F1974" s="1" t="s">
        <v>5075</v>
      </c>
      <c r="G1974" s="275">
        <v>44476</v>
      </c>
      <c r="H1974" s="275">
        <v>45596</v>
      </c>
      <c r="I1974" s="1">
        <v>0</v>
      </c>
      <c r="J1974" s="1">
        <v>1</v>
      </c>
      <c r="K1974" s="1">
        <v>5</v>
      </c>
      <c r="L1974" s="1">
        <v>30</v>
      </c>
      <c r="M1974" s="1">
        <v>2</v>
      </c>
      <c r="N1974" s="1">
        <v>17.690000000000001</v>
      </c>
      <c r="O1974" s="1">
        <v>19.2</v>
      </c>
      <c r="P1974" s="1">
        <v>150000</v>
      </c>
      <c r="Q1974" s="1">
        <v>5431</v>
      </c>
      <c r="R1974" s="1">
        <v>133674</v>
      </c>
      <c r="S1974" s="1">
        <v>0</v>
      </c>
      <c r="T1974" s="1">
        <v>0</v>
      </c>
      <c r="U1974" s="1">
        <v>0</v>
      </c>
      <c r="W1974" s="1">
        <v>0</v>
      </c>
      <c r="X1974" s="1">
        <v>0</v>
      </c>
      <c r="Y1974" s="1">
        <v>0</v>
      </c>
      <c r="AB1974" s="275">
        <v>44651</v>
      </c>
      <c r="AC1974" s="1">
        <v>1</v>
      </c>
      <c r="AD1974" s="1" t="s">
        <v>2623</v>
      </c>
      <c r="AE1974" s="1">
        <v>1</v>
      </c>
      <c r="AF1974" s="1">
        <v>30</v>
      </c>
      <c r="AG1974" s="1">
        <v>0</v>
      </c>
      <c r="AN1974" s="1">
        <v>1</v>
      </c>
      <c r="AO1974" s="1">
        <v>1</v>
      </c>
      <c r="AR1974" s="276">
        <v>6296.89</v>
      </c>
      <c r="AS1974" s="1" t="s">
        <v>2657</v>
      </c>
      <c r="AT1974" s="1">
        <v>0</v>
      </c>
      <c r="AU1974" s="1">
        <v>0</v>
      </c>
      <c r="AX1974" s="1">
        <v>5</v>
      </c>
      <c r="BC1974" s="1">
        <v>1</v>
      </c>
      <c r="BD1974" s="1">
        <v>7</v>
      </c>
      <c r="BE1974" s="1">
        <v>2</v>
      </c>
      <c r="BF1974" s="296">
        <v>44048.590460330939</v>
      </c>
    </row>
    <row r="1975" spans="1:58" x14ac:dyDescent="0.3">
      <c r="A1975" s="273">
        <f t="shared" si="79"/>
        <v>14719662.147323295</v>
      </c>
      <c r="B1975" s="1" t="s">
        <v>2621</v>
      </c>
      <c r="C1975" s="274">
        <v>46696068</v>
      </c>
      <c r="D1975" s="1">
        <v>144105</v>
      </c>
      <c r="E1975" s="1">
        <v>4</v>
      </c>
      <c r="F1975" s="1" t="s">
        <v>4924</v>
      </c>
      <c r="G1975" s="275">
        <v>44526</v>
      </c>
      <c r="H1975" s="275">
        <v>45626</v>
      </c>
      <c r="I1975" s="1">
        <v>1</v>
      </c>
      <c r="J1975" s="1">
        <v>1</v>
      </c>
      <c r="K1975" s="1">
        <v>4</v>
      </c>
      <c r="L1975" s="1">
        <v>30</v>
      </c>
      <c r="M1975" s="1">
        <v>2</v>
      </c>
      <c r="N1975" s="1">
        <v>9</v>
      </c>
      <c r="O1975" s="1">
        <v>9.3800000000000008</v>
      </c>
      <c r="P1975" s="1">
        <v>27003136</v>
      </c>
      <c r="Q1975" s="1">
        <v>693765</v>
      </c>
      <c r="R1975" s="1">
        <v>24028317</v>
      </c>
      <c r="S1975" s="1">
        <v>0</v>
      </c>
      <c r="T1975" s="1">
        <v>0</v>
      </c>
      <c r="U1975" s="1">
        <v>0</v>
      </c>
      <c r="W1975" s="1">
        <v>0</v>
      </c>
      <c r="X1975" s="1">
        <v>0</v>
      </c>
      <c r="Y1975" s="1">
        <v>0</v>
      </c>
      <c r="Z1975" s="1" t="s">
        <v>2635</v>
      </c>
      <c r="AA1975" s="1" t="s">
        <v>2807</v>
      </c>
      <c r="AB1975" s="275">
        <v>44651</v>
      </c>
      <c r="AC1975" s="1">
        <v>1</v>
      </c>
      <c r="AD1975" s="1" t="s">
        <v>2623</v>
      </c>
      <c r="AE1975" s="1">
        <v>1</v>
      </c>
      <c r="AF1975" s="1">
        <v>30</v>
      </c>
      <c r="AG1975" s="1">
        <v>336</v>
      </c>
      <c r="AN1975" s="1">
        <v>1</v>
      </c>
      <c r="AO1975" s="1">
        <v>1</v>
      </c>
      <c r="AP1975" s="275"/>
      <c r="AR1975" s="276">
        <v>1163535.21</v>
      </c>
      <c r="AS1975" s="1" t="s">
        <v>2624</v>
      </c>
      <c r="AT1975" s="1">
        <v>0</v>
      </c>
      <c r="AU1975" s="1">
        <v>0</v>
      </c>
      <c r="AV1975" s="1" t="s">
        <v>2625</v>
      </c>
      <c r="AW1975" s="1" t="s">
        <v>2626</v>
      </c>
      <c r="AX1975" s="1">
        <v>5</v>
      </c>
      <c r="BC1975" s="1">
        <v>1</v>
      </c>
      <c r="BD1975" s="1">
        <v>7</v>
      </c>
      <c r="BE1975" s="1">
        <v>2</v>
      </c>
      <c r="BF1975" s="296">
        <v>8145119.6426767046</v>
      </c>
    </row>
    <row r="1976" spans="1:58" x14ac:dyDescent="0.3">
      <c r="A1976" s="273">
        <f t="shared" si="79"/>
        <v>1093883.4418613017</v>
      </c>
      <c r="B1976" s="1" t="s">
        <v>2621</v>
      </c>
      <c r="C1976" s="274">
        <v>46696068</v>
      </c>
      <c r="D1976" s="1">
        <v>144105</v>
      </c>
      <c r="E1976" s="1">
        <v>4</v>
      </c>
      <c r="F1976" s="1" t="s">
        <v>3431</v>
      </c>
      <c r="G1976" s="275">
        <v>44141</v>
      </c>
      <c r="H1976" s="275">
        <v>44895</v>
      </c>
      <c r="I1976" s="1">
        <v>0</v>
      </c>
      <c r="J1976" s="1">
        <v>1</v>
      </c>
      <c r="K1976" s="1">
        <v>16</v>
      </c>
      <c r="L1976" s="1">
        <v>30</v>
      </c>
      <c r="M1976" s="1">
        <v>2</v>
      </c>
      <c r="N1976" s="1">
        <v>8.76</v>
      </c>
      <c r="O1976" s="1">
        <v>9.1199999999999992</v>
      </c>
      <c r="P1976" s="1">
        <v>5046816</v>
      </c>
      <c r="Q1976" s="1">
        <v>230941</v>
      </c>
      <c r="R1976" s="1">
        <v>1785615</v>
      </c>
      <c r="S1976" s="1">
        <v>0</v>
      </c>
      <c r="T1976" s="1">
        <v>0</v>
      </c>
      <c r="U1976" s="1">
        <v>0</v>
      </c>
      <c r="W1976" s="1">
        <v>0</v>
      </c>
      <c r="X1976" s="1">
        <v>0</v>
      </c>
      <c r="Y1976" s="1">
        <v>0</v>
      </c>
      <c r="AB1976" s="275">
        <v>44651</v>
      </c>
      <c r="AC1976" s="1">
        <v>1</v>
      </c>
      <c r="AD1976" s="1" t="s">
        <v>2623</v>
      </c>
      <c r="AE1976" s="1">
        <v>1</v>
      </c>
      <c r="AF1976" s="1">
        <v>30</v>
      </c>
      <c r="AG1976" s="1">
        <v>0</v>
      </c>
      <c r="AN1976" s="1">
        <v>1</v>
      </c>
      <c r="AO1976" s="1">
        <v>1</v>
      </c>
      <c r="AR1976" s="276">
        <v>86443.73</v>
      </c>
      <c r="AS1976" s="1" t="s">
        <v>2632</v>
      </c>
      <c r="AT1976" s="1">
        <v>0</v>
      </c>
      <c r="AU1976" s="1">
        <v>0</v>
      </c>
      <c r="AV1976" s="1" t="s">
        <v>2625</v>
      </c>
      <c r="AW1976" s="1" t="s">
        <v>2626</v>
      </c>
      <c r="AX1976" s="1">
        <v>5</v>
      </c>
      <c r="BC1976" s="1">
        <v>1</v>
      </c>
      <c r="BD1976" s="1">
        <v>7</v>
      </c>
      <c r="BE1976" s="1">
        <v>2</v>
      </c>
      <c r="BF1976" s="296">
        <v>605287.82813869836</v>
      </c>
    </row>
    <row r="1977" spans="1:58" x14ac:dyDescent="0.3">
      <c r="A1977" s="273">
        <f t="shared" si="79"/>
        <v>680056.80081540206</v>
      </c>
      <c r="B1977" s="1" t="s">
        <v>2621</v>
      </c>
      <c r="C1977" s="274">
        <v>46696068</v>
      </c>
      <c r="D1977" s="1">
        <v>144205</v>
      </c>
      <c r="E1977" s="1">
        <v>4</v>
      </c>
      <c r="F1977" s="1" t="s">
        <v>3589</v>
      </c>
      <c r="G1977" s="275">
        <v>44068</v>
      </c>
      <c r="H1977" s="275">
        <v>44804</v>
      </c>
      <c r="I1977" s="1">
        <v>0</v>
      </c>
      <c r="J1977" s="1">
        <v>1</v>
      </c>
      <c r="K1977" s="1">
        <v>19</v>
      </c>
      <c r="L1977" s="1">
        <v>30</v>
      </c>
      <c r="M1977" s="1">
        <v>2</v>
      </c>
      <c r="N1977" s="1">
        <v>7.2</v>
      </c>
      <c r="O1977" s="1">
        <v>7.44</v>
      </c>
      <c r="P1977" s="1">
        <v>5022549</v>
      </c>
      <c r="Q1977" s="1">
        <v>226248</v>
      </c>
      <c r="R1977" s="1">
        <v>1110064</v>
      </c>
      <c r="S1977" s="1">
        <v>0</v>
      </c>
      <c r="T1977" s="1">
        <v>0</v>
      </c>
      <c r="U1977" s="1">
        <v>0</v>
      </c>
      <c r="W1977" s="1">
        <v>0</v>
      </c>
      <c r="X1977" s="1">
        <v>0</v>
      </c>
      <c r="Y1977" s="1">
        <v>0</v>
      </c>
      <c r="AB1977" s="275">
        <v>44651</v>
      </c>
      <c r="AC1977" s="1">
        <v>1</v>
      </c>
      <c r="AD1977" s="1" t="s">
        <v>2623</v>
      </c>
      <c r="AE1977" s="1">
        <v>1</v>
      </c>
      <c r="AF1977" s="1">
        <v>30</v>
      </c>
      <c r="AG1977" s="1">
        <v>0</v>
      </c>
      <c r="AN1977" s="1">
        <v>1</v>
      </c>
      <c r="AO1977" s="1">
        <v>1</v>
      </c>
      <c r="AR1977" s="276">
        <v>53717.67</v>
      </c>
      <c r="AS1977" s="1" t="s">
        <v>2632</v>
      </c>
      <c r="AT1977" s="1">
        <v>0</v>
      </c>
      <c r="AU1977" s="1">
        <v>0</v>
      </c>
      <c r="AX1977" s="1">
        <v>5</v>
      </c>
      <c r="BC1977" s="1">
        <v>1</v>
      </c>
      <c r="BD1977" s="1">
        <v>7</v>
      </c>
      <c r="BE1977" s="1">
        <v>2</v>
      </c>
      <c r="BF1977" s="296">
        <v>376289.52918459801</v>
      </c>
    </row>
    <row r="1978" spans="1:58" x14ac:dyDescent="0.3">
      <c r="A1978" s="273">
        <f t="shared" si="79"/>
        <v>0</v>
      </c>
      <c r="B1978" s="1" t="s">
        <v>2621</v>
      </c>
      <c r="C1978" s="274">
        <v>46274867</v>
      </c>
      <c r="D1978" s="1">
        <v>144105</v>
      </c>
      <c r="E1978" s="1">
        <v>3</v>
      </c>
      <c r="F1978" s="1" t="s">
        <v>3590</v>
      </c>
      <c r="G1978" s="275">
        <v>44085</v>
      </c>
      <c r="H1978" s="275">
        <v>44804</v>
      </c>
      <c r="I1978" s="1">
        <v>0</v>
      </c>
      <c r="J1978" s="1">
        <v>1</v>
      </c>
      <c r="K1978" s="1">
        <v>20</v>
      </c>
      <c r="L1978" s="1">
        <v>30</v>
      </c>
      <c r="M1978" s="1">
        <v>2</v>
      </c>
      <c r="N1978" s="1">
        <v>9.59</v>
      </c>
      <c r="O1978" s="1">
        <v>10.029999999999999</v>
      </c>
      <c r="P1978" s="1">
        <v>38046457</v>
      </c>
      <c r="Q1978" s="1">
        <v>1419487</v>
      </c>
      <c r="R1978" s="1">
        <v>8141639</v>
      </c>
      <c r="S1978" s="1">
        <v>0</v>
      </c>
      <c r="T1978" s="1">
        <v>0</v>
      </c>
      <c r="U1978" s="1">
        <v>0</v>
      </c>
      <c r="W1978" s="1">
        <v>0</v>
      </c>
      <c r="X1978" s="1">
        <v>0</v>
      </c>
      <c r="Y1978" s="1">
        <v>0</v>
      </c>
      <c r="Z1978" s="1" t="s">
        <v>2848</v>
      </c>
      <c r="AA1978" s="1" t="s">
        <v>2704</v>
      </c>
      <c r="AB1978" s="275">
        <v>44651</v>
      </c>
      <c r="AC1978" s="1">
        <v>1</v>
      </c>
      <c r="AD1978" s="1" t="s">
        <v>2623</v>
      </c>
      <c r="AE1978" s="1">
        <v>1</v>
      </c>
      <c r="AF1978" s="1">
        <v>30</v>
      </c>
      <c r="AG1978" s="1">
        <v>0</v>
      </c>
      <c r="AN1978" s="1">
        <v>1</v>
      </c>
      <c r="AO1978" s="1">
        <v>1</v>
      </c>
      <c r="AP1978" s="1">
        <v>44085</v>
      </c>
      <c r="AQ1978" s="1" t="s">
        <v>2629</v>
      </c>
      <c r="AR1978" s="276">
        <v>2892595</v>
      </c>
      <c r="AS1978" s="1" t="s">
        <v>2624</v>
      </c>
      <c r="AT1978" s="1">
        <v>0</v>
      </c>
      <c r="AU1978" s="1">
        <v>0</v>
      </c>
      <c r="AV1978" s="1" t="s">
        <v>2625</v>
      </c>
      <c r="AW1978" s="1" t="s">
        <v>2626</v>
      </c>
      <c r="AX1978" s="1">
        <v>5</v>
      </c>
      <c r="BC1978" s="1">
        <v>1</v>
      </c>
      <c r="BD1978" s="1">
        <v>7</v>
      </c>
      <c r="BE1978" s="1">
        <v>2</v>
      </c>
      <c r="BF1978" s="296">
        <v>7648080</v>
      </c>
    </row>
    <row r="1979" spans="1:58" x14ac:dyDescent="0.3">
      <c r="A1979" s="273">
        <f t="shared" si="79"/>
        <v>0</v>
      </c>
      <c r="B1979" s="1" t="s">
        <v>2621</v>
      </c>
      <c r="C1979" s="274">
        <v>46272227</v>
      </c>
      <c r="D1979" s="1">
        <v>144205</v>
      </c>
      <c r="E1979" s="1">
        <v>4</v>
      </c>
      <c r="F1979" s="1" t="s">
        <v>5274</v>
      </c>
      <c r="G1979" s="275">
        <v>44530</v>
      </c>
      <c r="H1979" s="275">
        <v>45077</v>
      </c>
      <c r="I1979" s="1">
        <v>0</v>
      </c>
      <c r="J1979" s="1">
        <v>1</v>
      </c>
      <c r="K1979" s="1">
        <v>4</v>
      </c>
      <c r="L1979" s="1">
        <v>30</v>
      </c>
      <c r="M1979" s="1">
        <v>2</v>
      </c>
      <c r="N1979" s="1">
        <v>5.99</v>
      </c>
      <c r="O1979" s="1">
        <v>6.16</v>
      </c>
      <c r="P1979" s="1">
        <v>11013167</v>
      </c>
      <c r="Q1979" s="1">
        <v>643326</v>
      </c>
      <c r="R1979" s="1">
        <v>8656146</v>
      </c>
      <c r="S1979" s="1">
        <v>0</v>
      </c>
      <c r="T1979" s="1">
        <v>0</v>
      </c>
      <c r="U1979" s="1">
        <v>0</v>
      </c>
      <c r="W1979" s="1">
        <v>0</v>
      </c>
      <c r="X1979" s="1">
        <v>0</v>
      </c>
      <c r="Y1979" s="1">
        <v>0</v>
      </c>
      <c r="AB1979" s="275">
        <v>44651</v>
      </c>
      <c r="AC1979" s="1">
        <v>1</v>
      </c>
      <c r="AD1979" s="1" t="s">
        <v>2623</v>
      </c>
      <c r="AE1979" s="1">
        <v>1</v>
      </c>
      <c r="AF1979" s="1">
        <v>30</v>
      </c>
      <c r="AG1979" s="1">
        <v>0</v>
      </c>
      <c r="AN1979" s="1">
        <v>1</v>
      </c>
      <c r="AO1979" s="1">
        <v>1</v>
      </c>
      <c r="AR1979" s="276">
        <v>2073810</v>
      </c>
      <c r="AS1979" s="1" t="s">
        <v>2632</v>
      </c>
      <c r="AT1979" s="1">
        <v>0</v>
      </c>
      <c r="AU1979" s="1">
        <v>0</v>
      </c>
      <c r="AX1979" s="1">
        <v>5</v>
      </c>
      <c r="BC1979" s="1">
        <v>1</v>
      </c>
      <c r="BD1979" s="1">
        <v>7</v>
      </c>
      <c r="BE1979" s="1">
        <v>2</v>
      </c>
      <c r="BF1979" s="296">
        <v>14342749</v>
      </c>
    </row>
    <row r="1980" spans="1:58" x14ac:dyDescent="0.3">
      <c r="A1980" s="273">
        <f t="shared" si="79"/>
        <v>10260983.532077707</v>
      </c>
      <c r="B1980" s="1" t="s">
        <v>2621</v>
      </c>
      <c r="C1980" s="274">
        <v>46476290</v>
      </c>
      <c r="D1980" s="1">
        <v>144105</v>
      </c>
      <c r="E1980" s="1">
        <v>3</v>
      </c>
      <c r="F1980" s="1" t="s">
        <v>3611</v>
      </c>
      <c r="G1980" s="275">
        <v>44133</v>
      </c>
      <c r="H1980" s="275">
        <v>45596</v>
      </c>
      <c r="I1980" s="1">
        <v>1</v>
      </c>
      <c r="J1980" s="1">
        <v>1</v>
      </c>
      <c r="K1980" s="1">
        <v>19</v>
      </c>
      <c r="L1980" s="1">
        <v>30</v>
      </c>
      <c r="M1980" s="1">
        <v>2</v>
      </c>
      <c r="N1980" s="1">
        <v>9</v>
      </c>
      <c r="O1980" s="1">
        <v>9.3800000000000008</v>
      </c>
      <c r="P1980" s="1">
        <v>50638103</v>
      </c>
      <c r="Q1980" s="1">
        <v>763719</v>
      </c>
      <c r="R1980" s="1">
        <v>34332681</v>
      </c>
      <c r="S1980" s="1">
        <v>0</v>
      </c>
      <c r="T1980" s="1">
        <v>0</v>
      </c>
      <c r="U1980" s="1">
        <v>0</v>
      </c>
      <c r="W1980" s="1">
        <v>0</v>
      </c>
      <c r="X1980" s="1">
        <v>0</v>
      </c>
      <c r="Y1980" s="1">
        <v>0</v>
      </c>
      <c r="Z1980" s="1" t="s">
        <v>4672</v>
      </c>
      <c r="AA1980" s="1" t="s">
        <v>2807</v>
      </c>
      <c r="AB1980" s="275">
        <v>44651</v>
      </c>
      <c r="AC1980" s="1">
        <v>1</v>
      </c>
      <c r="AD1980" s="1" t="s">
        <v>2623</v>
      </c>
      <c r="AE1980" s="1">
        <v>1</v>
      </c>
      <c r="AF1980" s="1">
        <v>30</v>
      </c>
      <c r="AG1980" s="1">
        <v>1009</v>
      </c>
      <c r="AN1980" s="1">
        <v>1</v>
      </c>
      <c r="AO1980" s="1">
        <v>1</v>
      </c>
      <c r="AP1980" s="1">
        <v>44133</v>
      </c>
      <c r="AQ1980" s="1" t="s">
        <v>2629</v>
      </c>
      <c r="AR1980" s="276">
        <v>2665398.29</v>
      </c>
      <c r="AS1980" s="1" t="s">
        <v>2677</v>
      </c>
      <c r="AT1980" s="1">
        <v>0</v>
      </c>
      <c r="AU1980" s="1">
        <v>0</v>
      </c>
      <c r="AV1980" s="1" t="s">
        <v>2625</v>
      </c>
      <c r="AW1980" s="1" t="s">
        <v>2626</v>
      </c>
      <c r="AX1980" s="1">
        <v>5</v>
      </c>
      <c r="BC1980" s="1">
        <v>1</v>
      </c>
      <c r="BD1980" s="1">
        <v>7</v>
      </c>
      <c r="BE1980" s="1">
        <v>2</v>
      </c>
      <c r="BF1980" s="296">
        <v>21406299.177922294</v>
      </c>
    </row>
    <row r="1981" spans="1:58" x14ac:dyDescent="0.3">
      <c r="A1981" s="273">
        <f t="shared" si="79"/>
        <v>731116.27715262561</v>
      </c>
      <c r="B1981" s="1" t="s">
        <v>2621</v>
      </c>
      <c r="C1981" s="274">
        <v>46476290</v>
      </c>
      <c r="D1981" s="1">
        <v>144205</v>
      </c>
      <c r="E1981" s="1">
        <v>4</v>
      </c>
      <c r="F1981" s="1" t="s">
        <v>2764</v>
      </c>
      <c r="G1981" s="275">
        <v>43725</v>
      </c>
      <c r="H1981" s="275">
        <v>44834</v>
      </c>
      <c r="I1981" s="1">
        <v>0</v>
      </c>
      <c r="J1981" s="1">
        <v>1</v>
      </c>
      <c r="K1981" s="1">
        <v>30</v>
      </c>
      <c r="L1981" s="1">
        <v>30</v>
      </c>
      <c r="M1981" s="1">
        <v>2</v>
      </c>
      <c r="N1981" s="1">
        <v>11.04</v>
      </c>
      <c r="O1981" s="1">
        <v>11.61</v>
      </c>
      <c r="P1981" s="1">
        <v>12852773</v>
      </c>
      <c r="Q1981" s="1">
        <v>464659</v>
      </c>
      <c r="R1981" s="1">
        <v>2446764</v>
      </c>
      <c r="S1981" s="1">
        <v>0</v>
      </c>
      <c r="T1981" s="1">
        <v>0</v>
      </c>
      <c r="U1981" s="1">
        <v>0</v>
      </c>
      <c r="W1981" s="1">
        <v>0</v>
      </c>
      <c r="X1981" s="1">
        <v>0</v>
      </c>
      <c r="Y1981" s="1">
        <v>0</v>
      </c>
      <c r="AB1981" s="275">
        <v>44651</v>
      </c>
      <c r="AC1981" s="1">
        <v>1</v>
      </c>
      <c r="AD1981" s="1" t="s">
        <v>2623</v>
      </c>
      <c r="AE1981" s="1">
        <v>1</v>
      </c>
      <c r="AF1981" s="1">
        <v>30</v>
      </c>
      <c r="AG1981" s="1">
        <v>0</v>
      </c>
      <c r="AN1981" s="1">
        <v>1</v>
      </c>
      <c r="AO1981" s="1">
        <v>1</v>
      </c>
      <c r="AR1981" s="276">
        <v>190099.45</v>
      </c>
      <c r="AS1981" s="1" t="s">
        <v>2657</v>
      </c>
      <c r="AT1981" s="1">
        <v>0</v>
      </c>
      <c r="AU1981" s="1">
        <v>0</v>
      </c>
      <c r="AX1981" s="1">
        <v>5</v>
      </c>
      <c r="BC1981" s="1">
        <v>1</v>
      </c>
      <c r="BD1981" s="1">
        <v>7</v>
      </c>
      <c r="BE1981" s="1">
        <v>2</v>
      </c>
      <c r="BF1981" s="296">
        <v>1525548.2728473742</v>
      </c>
    </row>
    <row r="1982" spans="1:58" x14ac:dyDescent="0.3">
      <c r="A1982" s="273">
        <f t="shared" si="79"/>
        <v>402172.50835218001</v>
      </c>
      <c r="B1982" s="1" t="s">
        <v>2621</v>
      </c>
      <c r="C1982" s="274">
        <v>46476290</v>
      </c>
      <c r="D1982" s="1">
        <v>144205</v>
      </c>
      <c r="E1982" s="1">
        <v>4</v>
      </c>
      <c r="F1982" s="1" t="s">
        <v>2922</v>
      </c>
      <c r="G1982" s="275">
        <v>42985</v>
      </c>
      <c r="H1982" s="275">
        <v>44834</v>
      </c>
      <c r="I1982" s="1">
        <v>0</v>
      </c>
      <c r="J1982" s="1">
        <v>1</v>
      </c>
      <c r="K1982" s="1">
        <v>35</v>
      </c>
      <c r="L1982" s="1">
        <v>30</v>
      </c>
      <c r="M1982" s="1">
        <v>2</v>
      </c>
      <c r="N1982" s="1">
        <v>13.55</v>
      </c>
      <c r="O1982" s="1">
        <v>14.43</v>
      </c>
      <c r="P1982" s="1">
        <v>10123519</v>
      </c>
      <c r="Q1982" s="1">
        <v>233254</v>
      </c>
      <c r="R1982" s="1">
        <v>1345779</v>
      </c>
      <c r="S1982" s="1">
        <v>0</v>
      </c>
      <c r="T1982" s="1">
        <v>0</v>
      </c>
      <c r="U1982" s="1">
        <v>0</v>
      </c>
      <c r="W1982" s="1">
        <v>0</v>
      </c>
      <c r="X1982" s="1">
        <v>0</v>
      </c>
      <c r="Y1982" s="1">
        <v>0</v>
      </c>
      <c r="AB1982" s="275">
        <v>44651</v>
      </c>
      <c r="AC1982" s="1">
        <v>1</v>
      </c>
      <c r="AD1982" s="1" t="s">
        <v>2623</v>
      </c>
      <c r="AE1982" s="1">
        <v>1</v>
      </c>
      <c r="AF1982" s="1">
        <v>30</v>
      </c>
      <c r="AG1982" s="1">
        <v>0</v>
      </c>
      <c r="AN1982" s="1">
        <v>1</v>
      </c>
      <c r="AO1982" s="1">
        <v>1</v>
      </c>
      <c r="AR1982" s="276">
        <v>104518.28</v>
      </c>
      <c r="AS1982" s="1" t="s">
        <v>2624</v>
      </c>
      <c r="AT1982" s="1">
        <v>0</v>
      </c>
      <c r="AU1982" s="1">
        <v>0</v>
      </c>
      <c r="AX1982" s="1">
        <v>5</v>
      </c>
      <c r="BC1982" s="1">
        <v>1</v>
      </c>
      <c r="BD1982" s="1">
        <v>7</v>
      </c>
      <c r="BE1982" s="1">
        <v>2</v>
      </c>
      <c r="BF1982" s="296">
        <v>839088.21164781996</v>
      </c>
    </row>
    <row r="1983" spans="1:58" x14ac:dyDescent="0.3">
      <c r="A1983" s="273">
        <f t="shared" si="79"/>
        <v>1518503.3025191948</v>
      </c>
      <c r="B1983" s="1" t="s">
        <v>2621</v>
      </c>
      <c r="C1983" s="274">
        <v>46476290</v>
      </c>
      <c r="D1983" s="1">
        <v>144205</v>
      </c>
      <c r="E1983" s="1">
        <v>4</v>
      </c>
      <c r="F1983" s="1" t="s">
        <v>3005</v>
      </c>
      <c r="G1983" s="275">
        <v>43962</v>
      </c>
      <c r="H1983" s="275">
        <v>45107</v>
      </c>
      <c r="I1983" s="1">
        <v>0</v>
      </c>
      <c r="J1983" s="1">
        <v>1</v>
      </c>
      <c r="K1983" s="1">
        <v>25</v>
      </c>
      <c r="L1983" s="1">
        <v>30</v>
      </c>
      <c r="M1983" s="1">
        <v>2</v>
      </c>
      <c r="N1983" s="1">
        <v>8.2799999999999994</v>
      </c>
      <c r="O1983" s="1">
        <v>8.6</v>
      </c>
      <c r="P1983" s="1">
        <v>12213032</v>
      </c>
      <c r="Q1983" s="1">
        <v>256703</v>
      </c>
      <c r="R1983" s="1">
        <v>5080707</v>
      </c>
      <c r="S1983" s="1">
        <v>0</v>
      </c>
      <c r="T1983" s="1">
        <v>0</v>
      </c>
      <c r="U1983" s="1">
        <v>0</v>
      </c>
      <c r="V1983" s="275"/>
      <c r="W1983" s="1">
        <v>0</v>
      </c>
      <c r="X1983" s="1">
        <v>0</v>
      </c>
      <c r="Y1983" s="1">
        <v>0</v>
      </c>
      <c r="Z1983" s="1" t="s">
        <v>5846</v>
      </c>
      <c r="AA1983" s="1" t="s">
        <v>3609</v>
      </c>
      <c r="AB1983" s="275">
        <v>44651</v>
      </c>
      <c r="AC1983" s="1">
        <v>1</v>
      </c>
      <c r="AD1983" s="1" t="s">
        <v>2623</v>
      </c>
      <c r="AE1983" s="1">
        <v>1</v>
      </c>
      <c r="AF1983" s="1">
        <v>30</v>
      </c>
      <c r="AG1983" s="1">
        <v>0</v>
      </c>
      <c r="AN1983" s="1">
        <v>1</v>
      </c>
      <c r="AO1983" s="1">
        <v>1</v>
      </c>
      <c r="AR1983" s="276">
        <v>394401.74</v>
      </c>
      <c r="AS1983" s="1" t="s">
        <v>2624</v>
      </c>
      <c r="AT1983" s="1">
        <v>0</v>
      </c>
      <c r="AU1983" s="1">
        <v>0</v>
      </c>
      <c r="AX1983" s="1">
        <v>5</v>
      </c>
      <c r="BC1983" s="1">
        <v>1</v>
      </c>
      <c r="BD1983" s="1">
        <v>7</v>
      </c>
      <c r="BE1983" s="1">
        <v>2</v>
      </c>
      <c r="BF1983" s="296">
        <v>3167801.957480805</v>
      </c>
    </row>
    <row r="1984" spans="1:58" x14ac:dyDescent="0.3">
      <c r="A1984" s="273">
        <f t="shared" si="79"/>
        <v>715679.26989829075</v>
      </c>
      <c r="B1984" s="1" t="s">
        <v>2621</v>
      </c>
      <c r="C1984" s="274">
        <v>46476290</v>
      </c>
      <c r="D1984" s="1">
        <v>144205</v>
      </c>
      <c r="E1984" s="1">
        <v>4</v>
      </c>
      <c r="F1984" s="1" t="s">
        <v>4433</v>
      </c>
      <c r="G1984" s="275">
        <v>44356</v>
      </c>
      <c r="H1984" s="275">
        <v>45473</v>
      </c>
      <c r="I1984" s="1">
        <v>0</v>
      </c>
      <c r="J1984" s="1">
        <v>1</v>
      </c>
      <c r="K1984" s="1">
        <v>9</v>
      </c>
      <c r="L1984" s="1">
        <v>30</v>
      </c>
      <c r="M1984" s="1">
        <v>2</v>
      </c>
      <c r="N1984" s="1">
        <v>17.690000000000001</v>
      </c>
      <c r="O1984" s="1">
        <v>19.2</v>
      </c>
      <c r="P1984" s="1">
        <v>3000000</v>
      </c>
      <c r="Q1984" s="1">
        <v>108613</v>
      </c>
      <c r="R1984" s="1">
        <v>2394156</v>
      </c>
      <c r="S1984" s="1">
        <v>0</v>
      </c>
      <c r="T1984" s="1">
        <v>0</v>
      </c>
      <c r="U1984" s="1">
        <v>0</v>
      </c>
      <c r="W1984" s="1">
        <v>0</v>
      </c>
      <c r="X1984" s="1">
        <v>0</v>
      </c>
      <c r="Y1984" s="1">
        <v>0</v>
      </c>
      <c r="AB1984" s="275">
        <v>44651</v>
      </c>
      <c r="AC1984" s="1">
        <v>1</v>
      </c>
      <c r="AD1984" s="1" t="s">
        <v>2623</v>
      </c>
      <c r="AE1984" s="1">
        <v>1</v>
      </c>
      <c r="AF1984" s="1">
        <v>30</v>
      </c>
      <c r="AG1984" s="1">
        <v>0</v>
      </c>
      <c r="AN1984" s="1">
        <v>1</v>
      </c>
      <c r="AO1984" s="1">
        <v>1</v>
      </c>
      <c r="AR1984" s="276">
        <v>185729.35</v>
      </c>
      <c r="AS1984" s="1" t="s">
        <v>2657</v>
      </c>
      <c r="AT1984" s="1">
        <v>0</v>
      </c>
      <c r="AU1984" s="1">
        <v>0</v>
      </c>
      <c r="AX1984" s="1">
        <v>5</v>
      </c>
      <c r="BC1984" s="1">
        <v>1</v>
      </c>
      <c r="BD1984" s="1">
        <v>7</v>
      </c>
      <c r="BE1984" s="1">
        <v>2</v>
      </c>
      <c r="BF1984" s="296">
        <v>1492747.3801017092</v>
      </c>
    </row>
    <row r="1985" spans="1:58" x14ac:dyDescent="0.3">
      <c r="A1985" s="273">
        <f t="shared" si="79"/>
        <v>0</v>
      </c>
      <c r="B1985" s="1" t="s">
        <v>2621</v>
      </c>
      <c r="C1985" s="274">
        <v>46762047</v>
      </c>
      <c r="D1985" s="1">
        <v>144105</v>
      </c>
      <c r="E1985" s="1">
        <v>4</v>
      </c>
      <c r="F1985" s="1" t="s">
        <v>4507</v>
      </c>
      <c r="G1985" s="275">
        <v>44383</v>
      </c>
      <c r="H1985" s="275">
        <v>45504</v>
      </c>
      <c r="I1985" s="1">
        <v>1</v>
      </c>
      <c r="J1985" s="1">
        <v>1</v>
      </c>
      <c r="K1985" s="1">
        <v>7</v>
      </c>
      <c r="L1985" s="1">
        <v>30</v>
      </c>
      <c r="M1985" s="1">
        <v>2</v>
      </c>
      <c r="N1985" s="1">
        <v>5.99</v>
      </c>
      <c r="O1985" s="1">
        <v>6.16</v>
      </c>
      <c r="P1985" s="1">
        <v>10066399</v>
      </c>
      <c r="Q1985" s="1">
        <v>308082</v>
      </c>
      <c r="R1985" s="1">
        <v>8009063</v>
      </c>
      <c r="S1985" s="1">
        <v>0</v>
      </c>
      <c r="T1985" s="1">
        <v>0</v>
      </c>
      <c r="U1985" s="1">
        <v>0</v>
      </c>
      <c r="W1985" s="1">
        <v>0</v>
      </c>
      <c r="X1985" s="1">
        <v>0</v>
      </c>
      <c r="Y1985" s="1">
        <v>0</v>
      </c>
      <c r="AB1985" s="275">
        <v>44651</v>
      </c>
      <c r="AC1985" s="1">
        <v>1</v>
      </c>
      <c r="AD1985" s="1" t="s">
        <v>2623</v>
      </c>
      <c r="AE1985" s="1">
        <v>1</v>
      </c>
      <c r="AF1985" s="1">
        <v>30</v>
      </c>
      <c r="AG1985" s="1">
        <v>16018</v>
      </c>
      <c r="AN1985" s="1">
        <v>1</v>
      </c>
      <c r="AO1985" s="1">
        <v>1</v>
      </c>
      <c r="AR1985" s="276">
        <v>1543616</v>
      </c>
      <c r="AS1985" s="1" t="s">
        <v>2624</v>
      </c>
      <c r="AT1985" s="1">
        <v>0</v>
      </c>
      <c r="AU1985" s="1">
        <v>0</v>
      </c>
      <c r="AV1985" s="1" t="s">
        <v>2625</v>
      </c>
      <c r="AW1985" s="1" t="s">
        <v>2626</v>
      </c>
      <c r="AX1985" s="1">
        <v>5</v>
      </c>
      <c r="BC1985" s="1">
        <v>1</v>
      </c>
      <c r="BD1985" s="1">
        <v>7</v>
      </c>
      <c r="BE1985" s="1">
        <v>2</v>
      </c>
      <c r="BF1985" s="296">
        <v>10838416</v>
      </c>
    </row>
    <row r="1986" spans="1:58" x14ac:dyDescent="0.3">
      <c r="A1986" s="273">
        <f t="shared" ref="A1986:A2049" si="80">IF(+R1986-AR1986-BF1986&gt;0,R1986-AR1986-BF1986,0)</f>
        <v>26299702</v>
      </c>
      <c r="B1986" s="1" t="s">
        <v>2621</v>
      </c>
      <c r="C1986" s="274">
        <v>46762829</v>
      </c>
      <c r="D1986" s="1">
        <v>144105</v>
      </c>
      <c r="E1986" s="1">
        <v>3</v>
      </c>
      <c r="F1986" s="1" t="s">
        <v>4540</v>
      </c>
      <c r="G1986" s="275">
        <v>44335</v>
      </c>
      <c r="H1986" s="275">
        <v>45443</v>
      </c>
      <c r="I1986" s="1">
        <v>0</v>
      </c>
      <c r="J1986" s="1">
        <v>1</v>
      </c>
      <c r="K1986" s="1">
        <v>12</v>
      </c>
      <c r="L1986" s="1">
        <v>30</v>
      </c>
      <c r="M1986" s="1">
        <v>2</v>
      </c>
      <c r="N1986" s="1">
        <v>9</v>
      </c>
      <c r="O1986" s="1">
        <v>9.3800000000000008</v>
      </c>
      <c r="P1986" s="1">
        <v>52070825</v>
      </c>
      <c r="Q1986" s="1">
        <v>1325620</v>
      </c>
      <c r="R1986" s="1">
        <v>38368982</v>
      </c>
      <c r="S1986" s="1">
        <v>0</v>
      </c>
      <c r="T1986" s="1">
        <v>0</v>
      </c>
      <c r="U1986" s="1">
        <v>0</v>
      </c>
      <c r="W1986" s="1">
        <v>0</v>
      </c>
      <c r="X1986" s="1">
        <v>0</v>
      </c>
      <c r="Y1986" s="1">
        <v>0</v>
      </c>
      <c r="Z1986" s="1" t="s">
        <v>3591</v>
      </c>
      <c r="AA1986" s="1" t="s">
        <v>2807</v>
      </c>
      <c r="AB1986" s="275">
        <v>44651</v>
      </c>
      <c r="AC1986" s="1">
        <v>1</v>
      </c>
      <c r="AD1986" s="1" t="s">
        <v>2623</v>
      </c>
      <c r="AE1986" s="1">
        <v>1</v>
      </c>
      <c r="AF1986" s="1">
        <v>30</v>
      </c>
      <c r="AG1986" s="1">
        <v>0</v>
      </c>
      <c r="AN1986" s="1">
        <v>1</v>
      </c>
      <c r="AO1986" s="1">
        <v>1</v>
      </c>
      <c r="AP1986" s="1">
        <v>44335</v>
      </c>
      <c r="AQ1986" s="1" t="s">
        <v>2629</v>
      </c>
      <c r="AR1986" s="276">
        <v>1508671</v>
      </c>
      <c r="AS1986" s="1" t="s">
        <v>2677</v>
      </c>
      <c r="AT1986" s="1">
        <v>0</v>
      </c>
      <c r="AU1986" s="1">
        <v>0</v>
      </c>
      <c r="AV1986" s="1" t="s">
        <v>2625</v>
      </c>
      <c r="AW1986" s="1" t="s">
        <v>2626</v>
      </c>
      <c r="AX1986" s="1">
        <v>5</v>
      </c>
      <c r="BC1986" s="1">
        <v>1</v>
      </c>
      <c r="BD1986" s="1">
        <v>7</v>
      </c>
      <c r="BE1986" s="1">
        <v>2</v>
      </c>
      <c r="BF1986" s="296">
        <v>10560609</v>
      </c>
    </row>
    <row r="1987" spans="1:58" x14ac:dyDescent="0.3">
      <c r="A1987" s="273">
        <f t="shared" si="80"/>
        <v>0</v>
      </c>
      <c r="B1987" s="1" t="s">
        <v>2621</v>
      </c>
      <c r="C1987" s="274">
        <v>46764464</v>
      </c>
      <c r="D1987" s="1">
        <v>144105</v>
      </c>
      <c r="E1987" s="1">
        <v>4</v>
      </c>
      <c r="F1987" s="1" t="s">
        <v>5796</v>
      </c>
      <c r="G1987" s="275">
        <v>44575</v>
      </c>
      <c r="H1987" s="275">
        <v>45138</v>
      </c>
      <c r="I1987" s="1">
        <v>1</v>
      </c>
      <c r="J1987" s="1">
        <v>1</v>
      </c>
      <c r="K1987" s="1">
        <v>1</v>
      </c>
      <c r="L1987" s="1">
        <v>30</v>
      </c>
      <c r="M1987" s="1">
        <v>2</v>
      </c>
      <c r="N1987" s="1">
        <v>5.99</v>
      </c>
      <c r="O1987" s="1">
        <v>6.16</v>
      </c>
      <c r="P1987" s="1">
        <v>7031825</v>
      </c>
      <c r="Q1987" s="1">
        <v>410759</v>
      </c>
      <c r="R1987" s="1">
        <v>6283485</v>
      </c>
      <c r="S1987" s="1">
        <v>0</v>
      </c>
      <c r="T1987" s="1">
        <v>0</v>
      </c>
      <c r="U1987" s="1">
        <v>0</v>
      </c>
      <c r="W1987" s="1">
        <v>0</v>
      </c>
      <c r="X1987" s="1">
        <v>0</v>
      </c>
      <c r="Y1987" s="1">
        <v>0</v>
      </c>
      <c r="AB1987" s="275">
        <v>44651</v>
      </c>
      <c r="AC1987" s="1">
        <v>1</v>
      </c>
      <c r="AD1987" s="1" t="s">
        <v>2623</v>
      </c>
      <c r="AE1987" s="1">
        <v>1</v>
      </c>
      <c r="AF1987" s="1">
        <v>30</v>
      </c>
      <c r="AG1987" s="1">
        <v>126</v>
      </c>
      <c r="AN1987" s="1">
        <v>1</v>
      </c>
      <c r="AO1987" s="1">
        <v>1</v>
      </c>
      <c r="AR1987" s="276">
        <v>978009.73</v>
      </c>
      <c r="AS1987" s="1" t="s">
        <v>2632</v>
      </c>
      <c r="AT1987" s="1">
        <v>0</v>
      </c>
      <c r="AU1987" s="1">
        <v>0</v>
      </c>
      <c r="AV1987" s="1" t="s">
        <v>2625</v>
      </c>
      <c r="AW1987" s="1" t="s">
        <v>2626</v>
      </c>
      <c r="AX1987" s="1">
        <v>5</v>
      </c>
      <c r="BC1987" s="1">
        <v>1</v>
      </c>
      <c r="BD1987" s="1">
        <v>7</v>
      </c>
      <c r="BE1987" s="1">
        <v>2</v>
      </c>
      <c r="BF1987" s="296">
        <v>7933398</v>
      </c>
    </row>
    <row r="1988" spans="1:58" x14ac:dyDescent="0.3">
      <c r="A1988" s="273">
        <f t="shared" si="80"/>
        <v>30416579</v>
      </c>
      <c r="B1988" s="1" t="s">
        <v>2621</v>
      </c>
      <c r="C1988" s="274">
        <v>46769400</v>
      </c>
      <c r="D1988" s="1">
        <v>144105</v>
      </c>
      <c r="E1988" s="1">
        <v>4</v>
      </c>
      <c r="F1988" s="1" t="s">
        <v>3780</v>
      </c>
      <c r="G1988" s="275">
        <v>44071</v>
      </c>
      <c r="H1988" s="275">
        <v>46295</v>
      </c>
      <c r="I1988" s="1">
        <v>0</v>
      </c>
      <c r="J1988" s="1">
        <v>1</v>
      </c>
      <c r="K1988" s="1">
        <v>18</v>
      </c>
      <c r="L1988" s="1">
        <v>30</v>
      </c>
      <c r="M1988" s="1">
        <v>2</v>
      </c>
      <c r="N1988" s="1">
        <v>10.96</v>
      </c>
      <c r="O1988" s="1">
        <v>11.52</v>
      </c>
      <c r="P1988" s="1">
        <v>50540589</v>
      </c>
      <c r="Q1988" s="1">
        <v>971422</v>
      </c>
      <c r="R1988" s="1">
        <v>40918133</v>
      </c>
      <c r="S1988" s="1">
        <v>0</v>
      </c>
      <c r="T1988" s="1">
        <v>0</v>
      </c>
      <c r="U1988" s="1">
        <v>0</v>
      </c>
      <c r="W1988" s="1">
        <v>0</v>
      </c>
      <c r="X1988" s="1">
        <v>0</v>
      </c>
      <c r="Y1988" s="1">
        <v>0</v>
      </c>
      <c r="AB1988" s="275">
        <v>44651</v>
      </c>
      <c r="AC1988" s="1">
        <v>1</v>
      </c>
      <c r="AD1988" s="1" t="s">
        <v>2623</v>
      </c>
      <c r="AE1988" s="1">
        <v>1</v>
      </c>
      <c r="AF1988" s="1">
        <v>30</v>
      </c>
      <c r="AG1988" s="1">
        <v>0</v>
      </c>
      <c r="AN1988" s="1">
        <v>1</v>
      </c>
      <c r="AO1988" s="1">
        <v>1</v>
      </c>
      <c r="AR1988" s="276">
        <v>1312688</v>
      </c>
      <c r="AS1988" s="1" t="s">
        <v>2624</v>
      </c>
      <c r="AT1988" s="1">
        <v>0</v>
      </c>
      <c r="AU1988" s="1">
        <v>0</v>
      </c>
      <c r="AV1988" s="1" t="s">
        <v>2625</v>
      </c>
      <c r="AW1988" s="1" t="s">
        <v>2626</v>
      </c>
      <c r="AX1988" s="1">
        <v>5</v>
      </c>
      <c r="BC1988" s="1">
        <v>1</v>
      </c>
      <c r="BD1988" s="1">
        <v>7</v>
      </c>
      <c r="BE1988" s="1">
        <v>2</v>
      </c>
      <c r="BF1988" s="296">
        <v>9188866</v>
      </c>
    </row>
    <row r="1989" spans="1:58" x14ac:dyDescent="0.3">
      <c r="A1989" s="273">
        <f t="shared" si="80"/>
        <v>7273411</v>
      </c>
      <c r="B1989" s="1" t="s">
        <v>2621</v>
      </c>
      <c r="C1989" s="274">
        <v>46996478</v>
      </c>
      <c r="D1989" s="1">
        <v>144105</v>
      </c>
      <c r="E1989" s="1">
        <v>4</v>
      </c>
      <c r="F1989" s="1" t="s">
        <v>3756</v>
      </c>
      <c r="G1989" s="275">
        <v>44062</v>
      </c>
      <c r="H1989" s="275">
        <v>45199</v>
      </c>
      <c r="I1989" s="1">
        <v>0</v>
      </c>
      <c r="J1989" s="1">
        <v>1</v>
      </c>
      <c r="K1989" s="1">
        <v>21</v>
      </c>
      <c r="L1989" s="1">
        <v>30</v>
      </c>
      <c r="M1989" s="1">
        <v>2</v>
      </c>
      <c r="N1989" s="1">
        <v>9</v>
      </c>
      <c r="O1989" s="1">
        <v>9.3800000000000008</v>
      </c>
      <c r="P1989" s="1">
        <v>35386344</v>
      </c>
      <c r="Q1989" s="1">
        <v>881810</v>
      </c>
      <c r="R1989" s="1">
        <v>18906342</v>
      </c>
      <c r="S1989" s="1">
        <v>0</v>
      </c>
      <c r="T1989" s="1">
        <v>0</v>
      </c>
      <c r="U1989" s="1">
        <v>0</v>
      </c>
      <c r="W1989" s="1">
        <v>0</v>
      </c>
      <c r="X1989" s="1">
        <v>0</v>
      </c>
      <c r="Y1989" s="1">
        <v>0</v>
      </c>
      <c r="Z1989" s="1" t="s">
        <v>3734</v>
      </c>
      <c r="AA1989" s="1" t="s">
        <v>3609</v>
      </c>
      <c r="AB1989" s="275">
        <v>44651</v>
      </c>
      <c r="AC1989" s="1">
        <v>1</v>
      </c>
      <c r="AD1989" s="1" t="s">
        <v>2623</v>
      </c>
      <c r="AE1989" s="1">
        <v>1</v>
      </c>
      <c r="AF1989" s="1">
        <v>30</v>
      </c>
      <c r="AG1989" s="1">
        <v>0</v>
      </c>
      <c r="AN1989" s="1">
        <v>1</v>
      </c>
      <c r="AO1989" s="1">
        <v>1</v>
      </c>
      <c r="AR1989" s="276">
        <v>1435372</v>
      </c>
      <c r="AS1989" s="1" t="s">
        <v>2677</v>
      </c>
      <c r="AT1989" s="1">
        <v>0</v>
      </c>
      <c r="AU1989" s="1">
        <v>0</v>
      </c>
      <c r="AV1989" s="1" t="s">
        <v>2625</v>
      </c>
      <c r="AW1989" s="1" t="s">
        <v>2626</v>
      </c>
      <c r="AX1989" s="1">
        <v>5</v>
      </c>
      <c r="BC1989" s="1">
        <v>1</v>
      </c>
      <c r="BD1989" s="1">
        <v>7</v>
      </c>
      <c r="BE1989" s="1">
        <v>2</v>
      </c>
      <c r="BF1989" s="296">
        <v>10197559</v>
      </c>
    </row>
    <row r="1990" spans="1:58" x14ac:dyDescent="0.3">
      <c r="A1990" s="273">
        <f t="shared" si="80"/>
        <v>19292212.09</v>
      </c>
      <c r="B1990" s="1" t="s">
        <v>2621</v>
      </c>
      <c r="C1990" s="274">
        <v>46998746</v>
      </c>
      <c r="D1990" s="1">
        <v>144105</v>
      </c>
      <c r="E1990" s="1">
        <v>4</v>
      </c>
      <c r="F1990" s="1" t="s">
        <v>4230</v>
      </c>
      <c r="G1990" s="275">
        <v>44270</v>
      </c>
      <c r="H1990" s="275">
        <v>46112</v>
      </c>
      <c r="I1990" s="1">
        <v>1</v>
      </c>
      <c r="J1990" s="1">
        <v>1</v>
      </c>
      <c r="K1990" s="1">
        <v>13</v>
      </c>
      <c r="L1990" s="1">
        <v>30</v>
      </c>
      <c r="M1990" s="1">
        <v>2</v>
      </c>
      <c r="N1990" s="1">
        <v>10.96</v>
      </c>
      <c r="O1990" s="1">
        <v>11.53</v>
      </c>
      <c r="P1990" s="1">
        <v>63330690</v>
      </c>
      <c r="Q1990" s="1">
        <v>406422</v>
      </c>
      <c r="R1990" s="1">
        <v>25276535</v>
      </c>
      <c r="S1990" s="1">
        <v>0</v>
      </c>
      <c r="T1990" s="1">
        <v>0</v>
      </c>
      <c r="U1990" s="1">
        <v>0</v>
      </c>
      <c r="W1990" s="1">
        <v>0</v>
      </c>
      <c r="X1990" s="1">
        <v>0</v>
      </c>
      <c r="Y1990" s="1">
        <v>0</v>
      </c>
      <c r="Z1990" s="1" t="s">
        <v>3734</v>
      </c>
      <c r="AA1990" s="1" t="s">
        <v>2807</v>
      </c>
      <c r="AB1990" s="275">
        <v>44651</v>
      </c>
      <c r="AC1990" s="1">
        <v>1</v>
      </c>
      <c r="AD1990" s="1" t="s">
        <v>2623</v>
      </c>
      <c r="AE1990" s="1">
        <v>1</v>
      </c>
      <c r="AF1990" s="1">
        <v>30</v>
      </c>
      <c r="AG1990" s="1">
        <v>505</v>
      </c>
      <c r="AN1990" s="1">
        <v>1</v>
      </c>
      <c r="AO1990" s="1">
        <v>1</v>
      </c>
      <c r="AR1990" s="276">
        <v>719949.91</v>
      </c>
      <c r="AS1990" s="1" t="s">
        <v>2632</v>
      </c>
      <c r="AT1990" s="1">
        <v>0</v>
      </c>
      <c r="AU1990" s="1">
        <v>0</v>
      </c>
      <c r="AV1990" s="1" t="s">
        <v>2625</v>
      </c>
      <c r="AW1990" s="1" t="s">
        <v>2626</v>
      </c>
      <c r="AX1990" s="1">
        <v>5</v>
      </c>
      <c r="BC1990" s="1">
        <v>1</v>
      </c>
      <c r="BD1990" s="1">
        <v>7</v>
      </c>
      <c r="BE1990" s="1">
        <v>2</v>
      </c>
      <c r="BF1990" s="296">
        <v>5264373</v>
      </c>
    </row>
    <row r="1991" spans="1:58" x14ac:dyDescent="0.3">
      <c r="A1991" s="273">
        <f t="shared" si="80"/>
        <v>25947588</v>
      </c>
      <c r="B1991" s="1" t="s">
        <v>2621</v>
      </c>
      <c r="C1991" s="274">
        <v>47007776</v>
      </c>
      <c r="D1991" s="1">
        <v>144105</v>
      </c>
      <c r="E1991" s="1">
        <v>4</v>
      </c>
      <c r="F1991" s="1" t="s">
        <v>5141</v>
      </c>
      <c r="G1991" s="275">
        <v>44490</v>
      </c>
      <c r="H1991" s="275">
        <v>45596</v>
      </c>
      <c r="I1991" s="1">
        <v>30</v>
      </c>
      <c r="J1991" s="1">
        <v>1</v>
      </c>
      <c r="K1991" s="1">
        <v>4</v>
      </c>
      <c r="L1991" s="1">
        <v>30</v>
      </c>
      <c r="M1991" s="1">
        <v>2</v>
      </c>
      <c r="N1991" s="1">
        <v>8.3800000000000008</v>
      </c>
      <c r="O1991" s="1">
        <v>8.7100000000000009</v>
      </c>
      <c r="P1991" s="1">
        <v>41111947</v>
      </c>
      <c r="Q1991" s="1">
        <v>1134802</v>
      </c>
      <c r="R1991" s="1">
        <v>37354939</v>
      </c>
      <c r="S1991" s="1">
        <v>256715</v>
      </c>
      <c r="T1991" s="1">
        <v>0</v>
      </c>
      <c r="U1991" s="1">
        <v>0</v>
      </c>
      <c r="V1991" s="275"/>
      <c r="W1991" s="1">
        <v>0</v>
      </c>
      <c r="X1991" s="1">
        <v>0</v>
      </c>
      <c r="Y1991" s="1">
        <v>0</v>
      </c>
      <c r="Z1991" s="1" t="s">
        <v>2635</v>
      </c>
      <c r="AA1991" s="1" t="s">
        <v>2807</v>
      </c>
      <c r="AB1991" s="275">
        <v>44651</v>
      </c>
      <c r="AC1991" s="1">
        <v>1</v>
      </c>
      <c r="AD1991" s="1" t="s">
        <v>2623</v>
      </c>
      <c r="AE1991" s="1">
        <v>1</v>
      </c>
      <c r="AF1991" s="1">
        <v>30</v>
      </c>
      <c r="AG1991" s="1">
        <v>1494729</v>
      </c>
      <c r="AN1991" s="1">
        <v>1</v>
      </c>
      <c r="AO1991" s="1">
        <v>1</v>
      </c>
      <c r="AR1991" s="276">
        <v>2878824</v>
      </c>
      <c r="AS1991" s="1" t="s">
        <v>2632</v>
      </c>
      <c r="AT1991" s="1">
        <v>0</v>
      </c>
      <c r="AU1991" s="1">
        <v>0</v>
      </c>
      <c r="AV1991" s="1" t="s">
        <v>2625</v>
      </c>
      <c r="AW1991" s="1" t="s">
        <v>2626</v>
      </c>
      <c r="AX1991" s="1">
        <v>5</v>
      </c>
      <c r="BC1991" s="1">
        <v>1</v>
      </c>
      <c r="BD1991" s="1">
        <v>7</v>
      </c>
      <c r="BE1991" s="1">
        <v>2</v>
      </c>
      <c r="BF1991" s="296">
        <v>8528527</v>
      </c>
    </row>
    <row r="1992" spans="1:58" x14ac:dyDescent="0.3">
      <c r="A1992" s="273">
        <f t="shared" si="80"/>
        <v>0</v>
      </c>
      <c r="B1992" s="1" t="s">
        <v>2621</v>
      </c>
      <c r="C1992" s="274">
        <v>47024829</v>
      </c>
      <c r="D1992" s="1">
        <v>144205</v>
      </c>
      <c r="E1992" s="1">
        <v>4</v>
      </c>
      <c r="F1992" s="1" t="s">
        <v>3823</v>
      </c>
      <c r="G1992" s="275">
        <v>44216</v>
      </c>
      <c r="H1992" s="275">
        <v>44773</v>
      </c>
      <c r="I1992" s="1">
        <v>0</v>
      </c>
      <c r="J1992" s="1">
        <v>1</v>
      </c>
      <c r="K1992" s="1">
        <v>14</v>
      </c>
      <c r="L1992" s="1">
        <v>30</v>
      </c>
      <c r="M1992" s="1">
        <v>2</v>
      </c>
      <c r="N1992" s="1">
        <v>17.690000000000001</v>
      </c>
      <c r="O1992" s="1">
        <v>19.2</v>
      </c>
      <c r="P1992" s="1">
        <v>400000</v>
      </c>
      <c r="Q1992" s="1">
        <v>25542</v>
      </c>
      <c r="R1992" s="1">
        <v>98428</v>
      </c>
      <c r="S1992" s="1">
        <v>0</v>
      </c>
      <c r="T1992" s="1">
        <v>0</v>
      </c>
      <c r="U1992" s="1">
        <v>0</v>
      </c>
      <c r="W1992" s="1">
        <v>0</v>
      </c>
      <c r="X1992" s="1">
        <v>0</v>
      </c>
      <c r="Y1992" s="1">
        <v>0</v>
      </c>
      <c r="AB1992" s="275">
        <v>44651</v>
      </c>
      <c r="AC1992" s="1">
        <v>1</v>
      </c>
      <c r="AD1992" s="1" t="s">
        <v>2623</v>
      </c>
      <c r="AE1992" s="1">
        <v>1</v>
      </c>
      <c r="AF1992" s="1">
        <v>30</v>
      </c>
      <c r="AG1992" s="1">
        <v>0</v>
      </c>
      <c r="AN1992" s="1">
        <v>1</v>
      </c>
      <c r="AO1992" s="1">
        <v>1</v>
      </c>
      <c r="AR1992" s="276">
        <v>66133.11</v>
      </c>
      <c r="AS1992" s="1" t="s">
        <v>2657</v>
      </c>
      <c r="AT1992" s="1">
        <v>0</v>
      </c>
      <c r="AU1992" s="1">
        <v>0</v>
      </c>
      <c r="AX1992" s="1">
        <v>5</v>
      </c>
      <c r="BC1992" s="1">
        <v>1</v>
      </c>
      <c r="BD1992" s="1">
        <v>7</v>
      </c>
      <c r="BE1992" s="1">
        <v>2</v>
      </c>
      <c r="BF1992" s="296">
        <v>258518.78872953239</v>
      </c>
    </row>
    <row r="1993" spans="1:58" x14ac:dyDescent="0.3">
      <c r="A1993" s="273">
        <f t="shared" si="80"/>
        <v>0</v>
      </c>
      <c r="B1993" s="1" t="s">
        <v>2621</v>
      </c>
      <c r="C1993" s="274">
        <v>47024829</v>
      </c>
      <c r="D1993" s="1">
        <v>144205</v>
      </c>
      <c r="E1993" s="1">
        <v>4</v>
      </c>
      <c r="F1993" s="1" t="s">
        <v>3825</v>
      </c>
      <c r="G1993" s="275">
        <v>44216</v>
      </c>
      <c r="H1993" s="275">
        <v>44773</v>
      </c>
      <c r="I1993" s="1">
        <v>0</v>
      </c>
      <c r="J1993" s="1">
        <v>1</v>
      </c>
      <c r="K1993" s="1">
        <v>14</v>
      </c>
      <c r="L1993" s="1">
        <v>30</v>
      </c>
      <c r="M1993" s="1">
        <v>2</v>
      </c>
      <c r="N1993" s="1">
        <v>17.690000000000001</v>
      </c>
      <c r="O1993" s="1">
        <v>19.2</v>
      </c>
      <c r="P1993" s="1">
        <v>400000</v>
      </c>
      <c r="Q1993" s="1">
        <v>25542</v>
      </c>
      <c r="R1993" s="1">
        <v>98428</v>
      </c>
      <c r="S1993" s="1">
        <v>0</v>
      </c>
      <c r="T1993" s="1">
        <v>0</v>
      </c>
      <c r="U1993" s="1">
        <v>0</v>
      </c>
      <c r="W1993" s="1">
        <v>0</v>
      </c>
      <c r="X1993" s="1">
        <v>0</v>
      </c>
      <c r="Y1993" s="1">
        <v>0</v>
      </c>
      <c r="AB1993" s="275">
        <v>44651</v>
      </c>
      <c r="AC1993" s="1">
        <v>1</v>
      </c>
      <c r="AD1993" s="1" t="s">
        <v>2623</v>
      </c>
      <c r="AE1993" s="1">
        <v>1</v>
      </c>
      <c r="AF1993" s="1">
        <v>30</v>
      </c>
      <c r="AG1993" s="1">
        <v>0</v>
      </c>
      <c r="AN1993" s="1">
        <v>1</v>
      </c>
      <c r="AO1993" s="1">
        <v>1</v>
      </c>
      <c r="AR1993" s="276">
        <v>66133.11</v>
      </c>
      <c r="AS1993" s="1" t="s">
        <v>2657</v>
      </c>
      <c r="AT1993" s="1">
        <v>0</v>
      </c>
      <c r="AU1993" s="1">
        <v>0</v>
      </c>
      <c r="AX1993" s="1">
        <v>5</v>
      </c>
      <c r="BC1993" s="1">
        <v>1</v>
      </c>
      <c r="BD1993" s="1">
        <v>7</v>
      </c>
      <c r="BE1993" s="1">
        <v>2</v>
      </c>
      <c r="BF1993" s="296">
        <v>258518.78872953239</v>
      </c>
    </row>
    <row r="1994" spans="1:58" x14ac:dyDescent="0.3">
      <c r="A1994" s="273">
        <f t="shared" si="80"/>
        <v>0</v>
      </c>
      <c r="B1994" s="1" t="s">
        <v>2621</v>
      </c>
      <c r="C1994" s="274">
        <v>47024829</v>
      </c>
      <c r="D1994" s="1">
        <v>144205</v>
      </c>
      <c r="E1994" s="1">
        <v>4</v>
      </c>
      <c r="F1994" s="1" t="s">
        <v>3826</v>
      </c>
      <c r="G1994" s="275">
        <v>44216</v>
      </c>
      <c r="H1994" s="275">
        <v>44773</v>
      </c>
      <c r="I1994" s="1">
        <v>0</v>
      </c>
      <c r="J1994" s="1">
        <v>1</v>
      </c>
      <c r="K1994" s="1">
        <v>14</v>
      </c>
      <c r="L1994" s="1">
        <v>30</v>
      </c>
      <c r="M1994" s="1">
        <v>2</v>
      </c>
      <c r="N1994" s="1">
        <v>17.690000000000001</v>
      </c>
      <c r="O1994" s="1">
        <v>19.2</v>
      </c>
      <c r="P1994" s="1">
        <v>200000</v>
      </c>
      <c r="Q1994" s="1">
        <v>12771</v>
      </c>
      <c r="R1994" s="1">
        <v>49213</v>
      </c>
      <c r="S1994" s="1">
        <v>0</v>
      </c>
      <c r="T1994" s="1">
        <v>0</v>
      </c>
      <c r="U1994" s="1">
        <v>0</v>
      </c>
      <c r="W1994" s="1">
        <v>0</v>
      </c>
      <c r="X1994" s="1">
        <v>0</v>
      </c>
      <c r="Y1994" s="1">
        <v>0</v>
      </c>
      <c r="AB1994" s="275">
        <v>44651</v>
      </c>
      <c r="AC1994" s="1">
        <v>1</v>
      </c>
      <c r="AD1994" s="1" t="s">
        <v>2623</v>
      </c>
      <c r="AE1994" s="1">
        <v>1</v>
      </c>
      <c r="AF1994" s="1">
        <v>30</v>
      </c>
      <c r="AG1994" s="1">
        <v>0</v>
      </c>
      <c r="AN1994" s="1">
        <v>1</v>
      </c>
      <c r="AO1994" s="1">
        <v>1</v>
      </c>
      <c r="AR1994" s="276">
        <v>33066.550000000003</v>
      </c>
      <c r="AS1994" s="1" t="s">
        <v>2657</v>
      </c>
      <c r="AT1994" s="1">
        <v>0</v>
      </c>
      <c r="AU1994" s="1">
        <v>0</v>
      </c>
      <c r="AX1994" s="1">
        <v>5</v>
      </c>
      <c r="BC1994" s="1">
        <v>1</v>
      </c>
      <c r="BD1994" s="1">
        <v>7</v>
      </c>
      <c r="BE1994" s="1">
        <v>2</v>
      </c>
      <c r="BF1994" s="296">
        <v>129256.76788867472</v>
      </c>
    </row>
    <row r="1995" spans="1:58" x14ac:dyDescent="0.3">
      <c r="A1995" s="273">
        <f t="shared" si="80"/>
        <v>0</v>
      </c>
      <c r="B1995" s="1" t="s">
        <v>2621</v>
      </c>
      <c r="C1995" s="274">
        <v>47024829</v>
      </c>
      <c r="D1995" s="1">
        <v>144205</v>
      </c>
      <c r="E1995" s="1">
        <v>4</v>
      </c>
      <c r="F1995" s="1" t="s">
        <v>3925</v>
      </c>
      <c r="G1995" s="275">
        <v>44214</v>
      </c>
      <c r="H1995" s="275">
        <v>44773</v>
      </c>
      <c r="I1995" s="1">
        <v>0</v>
      </c>
      <c r="J1995" s="1">
        <v>1</v>
      </c>
      <c r="K1995" s="1">
        <v>14</v>
      </c>
      <c r="L1995" s="1">
        <v>30</v>
      </c>
      <c r="M1995" s="1">
        <v>2</v>
      </c>
      <c r="N1995" s="1">
        <v>17.690000000000001</v>
      </c>
      <c r="O1995" s="1">
        <v>19.2</v>
      </c>
      <c r="P1995" s="1">
        <v>300000</v>
      </c>
      <c r="Q1995" s="1">
        <v>19157</v>
      </c>
      <c r="R1995" s="1">
        <v>73813</v>
      </c>
      <c r="S1995" s="1">
        <v>0</v>
      </c>
      <c r="T1995" s="1">
        <v>0</v>
      </c>
      <c r="U1995" s="1">
        <v>0</v>
      </c>
      <c r="W1995" s="1">
        <v>0</v>
      </c>
      <c r="X1995" s="1">
        <v>0</v>
      </c>
      <c r="Y1995" s="1">
        <v>0</v>
      </c>
      <c r="AB1995" s="275">
        <v>44651</v>
      </c>
      <c r="AC1995" s="1">
        <v>1</v>
      </c>
      <c r="AD1995" s="1" t="s">
        <v>2623</v>
      </c>
      <c r="AE1995" s="1">
        <v>1</v>
      </c>
      <c r="AF1995" s="1">
        <v>30</v>
      </c>
      <c r="AG1995" s="1">
        <v>0</v>
      </c>
      <c r="AN1995" s="1">
        <v>1</v>
      </c>
      <c r="AO1995" s="1">
        <v>1</v>
      </c>
      <c r="AP1995" s="275"/>
      <c r="AR1995" s="276">
        <v>49554.54</v>
      </c>
      <c r="AS1995" s="1" t="s">
        <v>2657</v>
      </c>
      <c r="AT1995" s="1">
        <v>0</v>
      </c>
      <c r="AU1995" s="1">
        <v>0</v>
      </c>
      <c r="AX1995" s="1">
        <v>5</v>
      </c>
      <c r="BC1995" s="1">
        <v>1</v>
      </c>
      <c r="BD1995" s="1">
        <v>7</v>
      </c>
      <c r="BE1995" s="1">
        <v>2</v>
      </c>
      <c r="BF1995" s="296">
        <v>193868.07973841764</v>
      </c>
    </row>
    <row r="1996" spans="1:58" x14ac:dyDescent="0.3">
      <c r="A1996" s="273">
        <f t="shared" si="80"/>
        <v>0</v>
      </c>
      <c r="B1996" s="1" t="s">
        <v>2621</v>
      </c>
      <c r="C1996" s="274">
        <v>47024829</v>
      </c>
      <c r="D1996" s="1">
        <v>144205</v>
      </c>
      <c r="E1996" s="1">
        <v>4</v>
      </c>
      <c r="F1996" s="1" t="s">
        <v>3926</v>
      </c>
      <c r="G1996" s="275">
        <v>44214</v>
      </c>
      <c r="H1996" s="275">
        <v>44773</v>
      </c>
      <c r="I1996" s="1">
        <v>0</v>
      </c>
      <c r="J1996" s="1">
        <v>1</v>
      </c>
      <c r="K1996" s="1">
        <v>14</v>
      </c>
      <c r="L1996" s="1">
        <v>30</v>
      </c>
      <c r="M1996" s="1">
        <v>2</v>
      </c>
      <c r="N1996" s="1">
        <v>17.690000000000001</v>
      </c>
      <c r="O1996" s="1">
        <v>19.2</v>
      </c>
      <c r="P1996" s="1">
        <v>300000</v>
      </c>
      <c r="Q1996" s="1">
        <v>19157</v>
      </c>
      <c r="R1996" s="1">
        <v>73813</v>
      </c>
      <c r="S1996" s="1">
        <v>0</v>
      </c>
      <c r="T1996" s="1">
        <v>0</v>
      </c>
      <c r="U1996" s="1">
        <v>0</v>
      </c>
      <c r="W1996" s="1">
        <v>0</v>
      </c>
      <c r="X1996" s="1">
        <v>0</v>
      </c>
      <c r="Y1996" s="1">
        <v>0</v>
      </c>
      <c r="AB1996" s="275">
        <v>44651</v>
      </c>
      <c r="AC1996" s="1">
        <v>1</v>
      </c>
      <c r="AD1996" s="1" t="s">
        <v>2623</v>
      </c>
      <c r="AE1996" s="1">
        <v>1</v>
      </c>
      <c r="AF1996" s="1">
        <v>30</v>
      </c>
      <c r="AG1996" s="1">
        <v>0</v>
      </c>
      <c r="AN1996" s="1">
        <v>1</v>
      </c>
      <c r="AO1996" s="1">
        <v>1</v>
      </c>
      <c r="AR1996" s="276">
        <v>49554.54</v>
      </c>
      <c r="AS1996" s="1" t="s">
        <v>2657</v>
      </c>
      <c r="AT1996" s="1">
        <v>0</v>
      </c>
      <c r="AU1996" s="1">
        <v>0</v>
      </c>
      <c r="AX1996" s="1">
        <v>5</v>
      </c>
      <c r="BC1996" s="1">
        <v>1</v>
      </c>
      <c r="BD1996" s="1">
        <v>7</v>
      </c>
      <c r="BE1996" s="1">
        <v>2</v>
      </c>
      <c r="BF1996" s="296">
        <v>193868.07973841764</v>
      </c>
    </row>
    <row r="1997" spans="1:58" x14ac:dyDescent="0.3">
      <c r="A1997" s="273">
        <f t="shared" si="80"/>
        <v>0</v>
      </c>
      <c r="B1997" s="1" t="s">
        <v>2621</v>
      </c>
      <c r="C1997" s="274">
        <v>47024829</v>
      </c>
      <c r="D1997" s="1">
        <v>144205</v>
      </c>
      <c r="E1997" s="1">
        <v>4</v>
      </c>
      <c r="F1997" s="1" t="s">
        <v>4206</v>
      </c>
      <c r="G1997" s="275">
        <v>44214</v>
      </c>
      <c r="H1997" s="275">
        <v>44773</v>
      </c>
      <c r="I1997" s="1">
        <v>0</v>
      </c>
      <c r="J1997" s="1">
        <v>1</v>
      </c>
      <c r="K1997" s="1">
        <v>14</v>
      </c>
      <c r="L1997" s="1">
        <v>30</v>
      </c>
      <c r="M1997" s="1">
        <v>2</v>
      </c>
      <c r="N1997" s="1">
        <v>17.690000000000001</v>
      </c>
      <c r="O1997" s="1">
        <v>19.2</v>
      </c>
      <c r="P1997" s="1">
        <v>300000</v>
      </c>
      <c r="Q1997" s="1">
        <v>19157</v>
      </c>
      <c r="R1997" s="1">
        <v>73813</v>
      </c>
      <c r="S1997" s="1">
        <v>0</v>
      </c>
      <c r="T1997" s="1">
        <v>0</v>
      </c>
      <c r="U1997" s="1">
        <v>0</v>
      </c>
      <c r="W1997" s="1">
        <v>0</v>
      </c>
      <c r="X1997" s="1">
        <v>0</v>
      </c>
      <c r="Y1997" s="1">
        <v>0</v>
      </c>
      <c r="AB1997" s="275">
        <v>44651</v>
      </c>
      <c r="AC1997" s="1">
        <v>1</v>
      </c>
      <c r="AD1997" s="1" t="s">
        <v>2623</v>
      </c>
      <c r="AE1997" s="1">
        <v>1</v>
      </c>
      <c r="AF1997" s="1">
        <v>30</v>
      </c>
      <c r="AG1997" s="1">
        <v>0</v>
      </c>
      <c r="AN1997" s="1">
        <v>1</v>
      </c>
      <c r="AO1997" s="1">
        <v>1</v>
      </c>
      <c r="AR1997" s="276">
        <v>49554.54</v>
      </c>
      <c r="AS1997" s="1" t="s">
        <v>2657</v>
      </c>
      <c r="AT1997" s="1">
        <v>0</v>
      </c>
      <c r="AU1997" s="1">
        <v>0</v>
      </c>
      <c r="AX1997" s="1">
        <v>5</v>
      </c>
      <c r="BC1997" s="1">
        <v>1</v>
      </c>
      <c r="BD1997" s="1">
        <v>7</v>
      </c>
      <c r="BE1997" s="1">
        <v>2</v>
      </c>
      <c r="BF1997" s="296">
        <v>193868.07973841764</v>
      </c>
    </row>
    <row r="1998" spans="1:58" x14ac:dyDescent="0.3">
      <c r="A1998" s="273">
        <f t="shared" si="80"/>
        <v>0</v>
      </c>
      <c r="B1998" s="1" t="s">
        <v>2621</v>
      </c>
      <c r="C1998" s="274">
        <v>47024829</v>
      </c>
      <c r="D1998" s="1">
        <v>144205</v>
      </c>
      <c r="E1998" s="1">
        <v>4</v>
      </c>
      <c r="F1998" s="1" t="s">
        <v>4207</v>
      </c>
      <c r="G1998" s="275">
        <v>44214</v>
      </c>
      <c r="H1998" s="275">
        <v>44773</v>
      </c>
      <c r="I1998" s="1">
        <v>0</v>
      </c>
      <c r="J1998" s="1">
        <v>1</v>
      </c>
      <c r="K1998" s="1">
        <v>14</v>
      </c>
      <c r="L1998" s="1">
        <v>30</v>
      </c>
      <c r="M1998" s="1">
        <v>2</v>
      </c>
      <c r="N1998" s="1">
        <v>17.690000000000001</v>
      </c>
      <c r="O1998" s="1">
        <v>19.2</v>
      </c>
      <c r="P1998" s="1">
        <v>300000</v>
      </c>
      <c r="Q1998" s="1">
        <v>19157</v>
      </c>
      <c r="R1998" s="1">
        <v>73813</v>
      </c>
      <c r="S1998" s="1">
        <v>0</v>
      </c>
      <c r="T1998" s="1">
        <v>0</v>
      </c>
      <c r="U1998" s="1">
        <v>0</v>
      </c>
      <c r="W1998" s="1">
        <v>0</v>
      </c>
      <c r="X1998" s="1">
        <v>0</v>
      </c>
      <c r="Y1998" s="1">
        <v>0</v>
      </c>
      <c r="AB1998" s="275">
        <v>44651</v>
      </c>
      <c r="AC1998" s="1">
        <v>1</v>
      </c>
      <c r="AD1998" s="1" t="s">
        <v>2623</v>
      </c>
      <c r="AE1998" s="1">
        <v>1</v>
      </c>
      <c r="AF1998" s="1">
        <v>30</v>
      </c>
      <c r="AG1998" s="1">
        <v>0</v>
      </c>
      <c r="AN1998" s="1">
        <v>1</v>
      </c>
      <c r="AO1998" s="1">
        <v>1</v>
      </c>
      <c r="AR1998" s="276">
        <v>49554.54</v>
      </c>
      <c r="AS1998" s="1" t="s">
        <v>2657</v>
      </c>
      <c r="AT1998" s="1">
        <v>0</v>
      </c>
      <c r="AU1998" s="1">
        <v>0</v>
      </c>
      <c r="AX1998" s="1">
        <v>5</v>
      </c>
      <c r="BC1998" s="1">
        <v>1</v>
      </c>
      <c r="BD1998" s="1">
        <v>7</v>
      </c>
      <c r="BE1998" s="1">
        <v>2</v>
      </c>
      <c r="BF1998" s="296">
        <v>193868.07973841764</v>
      </c>
    </row>
    <row r="1999" spans="1:58" x14ac:dyDescent="0.3">
      <c r="A1999" s="273">
        <f t="shared" si="80"/>
        <v>0</v>
      </c>
      <c r="B1999" s="1" t="s">
        <v>2621</v>
      </c>
      <c r="C1999" s="274">
        <v>47024829</v>
      </c>
      <c r="D1999" s="1">
        <v>144205</v>
      </c>
      <c r="E1999" s="1">
        <v>4</v>
      </c>
      <c r="F1999" s="1" t="s">
        <v>5394</v>
      </c>
      <c r="G1999" s="275">
        <v>44497</v>
      </c>
      <c r="H1999" s="275">
        <v>45046</v>
      </c>
      <c r="I1999" s="1">
        <v>0</v>
      </c>
      <c r="J1999" s="1">
        <v>1</v>
      </c>
      <c r="K1999" s="1">
        <v>5</v>
      </c>
      <c r="L1999" s="1">
        <v>30</v>
      </c>
      <c r="M1999" s="1">
        <v>2</v>
      </c>
      <c r="N1999" s="1">
        <v>17.690000000000001</v>
      </c>
      <c r="O1999" s="1">
        <v>19.2</v>
      </c>
      <c r="P1999" s="1">
        <v>453613</v>
      </c>
      <c r="Q1999" s="1">
        <v>28965</v>
      </c>
      <c r="R1999" s="1">
        <v>339617</v>
      </c>
      <c r="S1999" s="1">
        <v>0</v>
      </c>
      <c r="T1999" s="1">
        <v>0</v>
      </c>
      <c r="U1999" s="1">
        <v>0</v>
      </c>
      <c r="W1999" s="1">
        <v>0</v>
      </c>
      <c r="X1999" s="1">
        <v>0</v>
      </c>
      <c r="Y1999" s="1">
        <v>0</v>
      </c>
      <c r="AB1999" s="275">
        <v>44651</v>
      </c>
      <c r="AC1999" s="1">
        <v>1</v>
      </c>
      <c r="AD1999" s="1" t="s">
        <v>2623</v>
      </c>
      <c r="AE1999" s="1">
        <v>1</v>
      </c>
      <c r="AF1999" s="1">
        <v>30</v>
      </c>
      <c r="AG1999" s="1">
        <v>0</v>
      </c>
      <c r="AN1999" s="1">
        <v>1</v>
      </c>
      <c r="AO1999" s="1">
        <v>1</v>
      </c>
      <c r="AR1999" s="276">
        <v>228204.52</v>
      </c>
      <c r="AS1999" s="1" t="s">
        <v>2657</v>
      </c>
      <c r="AT1999" s="1">
        <v>0</v>
      </c>
      <c r="AU1999" s="1">
        <v>0</v>
      </c>
      <c r="AX1999" s="1">
        <v>5</v>
      </c>
      <c r="BC1999" s="1">
        <v>1</v>
      </c>
      <c r="BD1999" s="1">
        <v>7</v>
      </c>
      <c r="BE1999" s="1">
        <v>2</v>
      </c>
      <c r="BF1999" s="296">
        <v>891995.93075098132</v>
      </c>
    </row>
    <row r="2000" spans="1:58" x14ac:dyDescent="0.3">
      <c r="A2000" s="273">
        <f t="shared" si="80"/>
        <v>0</v>
      </c>
      <c r="B2000" s="1" t="s">
        <v>2621</v>
      </c>
      <c r="C2000" s="274">
        <v>47024829</v>
      </c>
      <c r="D2000" s="1">
        <v>144205</v>
      </c>
      <c r="E2000" s="1">
        <v>4</v>
      </c>
      <c r="F2000" s="1" t="s">
        <v>5395</v>
      </c>
      <c r="G2000" s="275">
        <v>44497</v>
      </c>
      <c r="H2000" s="275">
        <v>45046</v>
      </c>
      <c r="I2000" s="1">
        <v>0</v>
      </c>
      <c r="J2000" s="1">
        <v>1</v>
      </c>
      <c r="K2000" s="1">
        <v>5</v>
      </c>
      <c r="L2000" s="1">
        <v>30</v>
      </c>
      <c r="M2000" s="1">
        <v>2</v>
      </c>
      <c r="N2000" s="1">
        <v>17.690000000000001</v>
      </c>
      <c r="O2000" s="1">
        <v>19.2</v>
      </c>
      <c r="P2000" s="1">
        <v>106286</v>
      </c>
      <c r="Q2000" s="1">
        <v>6787</v>
      </c>
      <c r="R2000" s="1">
        <v>79575</v>
      </c>
      <c r="S2000" s="1">
        <v>0</v>
      </c>
      <c r="T2000" s="1">
        <v>0</v>
      </c>
      <c r="U2000" s="1">
        <v>0</v>
      </c>
      <c r="W2000" s="1">
        <v>0</v>
      </c>
      <c r="X2000" s="1">
        <v>0</v>
      </c>
      <c r="Y2000" s="1">
        <v>0</v>
      </c>
      <c r="AB2000" s="275">
        <v>44651</v>
      </c>
      <c r="AC2000" s="1">
        <v>1</v>
      </c>
      <c r="AD2000" s="1" t="s">
        <v>2623</v>
      </c>
      <c r="AE2000" s="1">
        <v>1</v>
      </c>
      <c r="AF2000" s="1">
        <v>30</v>
      </c>
      <c r="AG2000" s="1">
        <v>0</v>
      </c>
      <c r="AN2000" s="1">
        <v>1</v>
      </c>
      <c r="AO2000" s="1">
        <v>1</v>
      </c>
      <c r="AR2000" s="276">
        <v>53450.05</v>
      </c>
      <c r="AS2000" s="1" t="s">
        <v>2657</v>
      </c>
      <c r="AT2000" s="1">
        <v>0</v>
      </c>
      <c r="AU2000" s="1">
        <v>0</v>
      </c>
      <c r="AX2000" s="1">
        <v>5</v>
      </c>
      <c r="BC2000" s="1">
        <v>1</v>
      </c>
      <c r="BD2000" s="1">
        <v>7</v>
      </c>
      <c r="BE2000" s="1">
        <v>2</v>
      </c>
      <c r="BF2000" s="296">
        <v>209001.83497736961</v>
      </c>
    </row>
    <row r="2001" spans="1:58" x14ac:dyDescent="0.3">
      <c r="A2001" s="273">
        <f t="shared" si="80"/>
        <v>0</v>
      </c>
      <c r="B2001" s="1" t="s">
        <v>2621</v>
      </c>
      <c r="C2001" s="274">
        <v>47024829</v>
      </c>
      <c r="D2001" s="1">
        <v>144205</v>
      </c>
      <c r="E2001" s="1">
        <v>4</v>
      </c>
      <c r="F2001" s="1" t="s">
        <v>5396</v>
      </c>
      <c r="G2001" s="275">
        <v>44497</v>
      </c>
      <c r="H2001" s="275">
        <v>45046</v>
      </c>
      <c r="I2001" s="1">
        <v>0</v>
      </c>
      <c r="J2001" s="1">
        <v>1</v>
      </c>
      <c r="K2001" s="1">
        <v>5</v>
      </c>
      <c r="L2001" s="1">
        <v>30</v>
      </c>
      <c r="M2001" s="1">
        <v>2</v>
      </c>
      <c r="N2001" s="1">
        <v>17.690000000000001</v>
      </c>
      <c r="O2001" s="1">
        <v>19.2</v>
      </c>
      <c r="P2001" s="1">
        <v>518101</v>
      </c>
      <c r="Q2001" s="1">
        <v>33083</v>
      </c>
      <c r="R2001" s="1">
        <v>387896</v>
      </c>
      <c r="S2001" s="1">
        <v>0</v>
      </c>
      <c r="T2001" s="1">
        <v>0</v>
      </c>
      <c r="U2001" s="1">
        <v>0</v>
      </c>
      <c r="W2001" s="1">
        <v>0</v>
      </c>
      <c r="X2001" s="1">
        <v>0</v>
      </c>
      <c r="Y2001" s="1">
        <v>0</v>
      </c>
      <c r="AB2001" s="275">
        <v>44651</v>
      </c>
      <c r="AC2001" s="1">
        <v>1</v>
      </c>
      <c r="AD2001" s="1" t="s">
        <v>2623</v>
      </c>
      <c r="AE2001" s="1">
        <v>1</v>
      </c>
      <c r="AF2001" s="1">
        <v>30</v>
      </c>
      <c r="AG2001" s="1">
        <v>0</v>
      </c>
      <c r="AN2001" s="1">
        <v>1</v>
      </c>
      <c r="AO2001" s="1">
        <v>1</v>
      </c>
      <c r="AR2001" s="276">
        <v>260636.92</v>
      </c>
      <c r="AS2001" s="1" t="s">
        <v>2657</v>
      </c>
      <c r="AT2001" s="1">
        <v>0</v>
      </c>
      <c r="AU2001" s="1">
        <v>0</v>
      </c>
      <c r="AX2001" s="1">
        <v>5</v>
      </c>
      <c r="BC2001" s="1">
        <v>1</v>
      </c>
      <c r="BD2001" s="1">
        <v>7</v>
      </c>
      <c r="BE2001" s="1">
        <v>2</v>
      </c>
      <c r="BF2001" s="296">
        <v>1018799.5699702391</v>
      </c>
    </row>
    <row r="2002" spans="1:58" x14ac:dyDescent="0.3">
      <c r="A2002" s="273">
        <f t="shared" si="80"/>
        <v>0</v>
      </c>
      <c r="B2002" s="1" t="s">
        <v>2621</v>
      </c>
      <c r="C2002" s="274">
        <v>47080296</v>
      </c>
      <c r="D2002" s="1">
        <v>144205</v>
      </c>
      <c r="E2002" s="1">
        <v>4</v>
      </c>
      <c r="F2002" s="1" t="s">
        <v>6435</v>
      </c>
      <c r="G2002" s="275">
        <v>44648</v>
      </c>
      <c r="H2002" s="275">
        <v>45382</v>
      </c>
      <c r="I2002" s="1">
        <v>0</v>
      </c>
      <c r="J2002" s="1">
        <v>1</v>
      </c>
      <c r="K2002" s="1">
        <v>0</v>
      </c>
      <c r="L2002" s="1">
        <v>30</v>
      </c>
      <c r="M2002" s="1">
        <v>2</v>
      </c>
      <c r="N2002" s="1">
        <v>7.2</v>
      </c>
      <c r="O2002" s="1">
        <v>7.44</v>
      </c>
      <c r="P2002" s="1">
        <v>4019154</v>
      </c>
      <c r="Q2002" s="1">
        <v>181049</v>
      </c>
      <c r="R2002" s="1">
        <v>4019154</v>
      </c>
      <c r="S2002" s="1">
        <v>0</v>
      </c>
      <c r="T2002" s="1">
        <v>0</v>
      </c>
      <c r="U2002" s="1">
        <v>0</v>
      </c>
      <c r="W2002" s="1">
        <v>0</v>
      </c>
      <c r="X2002" s="1">
        <v>0</v>
      </c>
      <c r="Y2002" s="1">
        <v>0</v>
      </c>
      <c r="AB2002" s="275">
        <v>44648</v>
      </c>
      <c r="AC2002" s="1">
        <v>1</v>
      </c>
      <c r="AD2002" s="1" t="s">
        <v>2623</v>
      </c>
      <c r="AE2002" s="1">
        <v>1</v>
      </c>
      <c r="AF2002" s="1">
        <v>30</v>
      </c>
      <c r="AG2002" s="1">
        <v>0</v>
      </c>
      <c r="AN2002" s="1">
        <v>1</v>
      </c>
      <c r="AO2002" s="1">
        <v>1</v>
      </c>
      <c r="AR2002" s="276">
        <v>908627</v>
      </c>
      <c r="AS2002" s="1" t="s">
        <v>2632</v>
      </c>
      <c r="AT2002" s="1">
        <v>0</v>
      </c>
      <c r="AU2002" s="1">
        <v>0</v>
      </c>
      <c r="AX2002" s="1">
        <v>5</v>
      </c>
      <c r="BC2002" s="1">
        <v>1</v>
      </c>
      <c r="BD2002" s="1">
        <v>7</v>
      </c>
      <c r="BE2002" s="1">
        <v>2</v>
      </c>
      <c r="BF2002" s="296">
        <v>6505392</v>
      </c>
    </row>
    <row r="2003" spans="1:58" x14ac:dyDescent="0.3">
      <c r="A2003" s="273">
        <f t="shared" si="80"/>
        <v>23015706</v>
      </c>
      <c r="B2003" s="1" t="s">
        <v>2621</v>
      </c>
      <c r="C2003" s="274">
        <v>47224802</v>
      </c>
      <c r="D2003" s="1">
        <v>144105</v>
      </c>
      <c r="E2003" s="1">
        <v>4</v>
      </c>
      <c r="F2003" s="1" t="s">
        <v>4601</v>
      </c>
      <c r="G2003" s="275">
        <v>44370</v>
      </c>
      <c r="H2003" s="275">
        <v>45657</v>
      </c>
      <c r="I2003" s="1">
        <v>1</v>
      </c>
      <c r="J2003" s="1">
        <v>1</v>
      </c>
      <c r="K2003" s="1">
        <v>9</v>
      </c>
      <c r="L2003" s="1">
        <v>30</v>
      </c>
      <c r="M2003" s="1">
        <v>2</v>
      </c>
      <c r="N2003" s="1">
        <v>8.69</v>
      </c>
      <c r="O2003" s="1">
        <v>9.0500000000000007</v>
      </c>
      <c r="P2003" s="1">
        <v>50119287</v>
      </c>
      <c r="Q2003" s="1">
        <v>931637</v>
      </c>
      <c r="R2003" s="1">
        <v>42088731</v>
      </c>
      <c r="S2003" s="1">
        <v>0</v>
      </c>
      <c r="T2003" s="1">
        <v>0</v>
      </c>
      <c r="U2003" s="1">
        <v>0</v>
      </c>
      <c r="W2003" s="1">
        <v>0</v>
      </c>
      <c r="X2003" s="1">
        <v>0</v>
      </c>
      <c r="Y2003" s="1">
        <v>0</v>
      </c>
      <c r="Z2003" s="1" t="s">
        <v>5735</v>
      </c>
      <c r="AA2003" s="1" t="s">
        <v>2807</v>
      </c>
      <c r="AB2003" s="275">
        <v>44651</v>
      </c>
      <c r="AC2003" s="1">
        <v>1</v>
      </c>
      <c r="AD2003" s="1" t="s">
        <v>2623</v>
      </c>
      <c r="AE2003" s="1">
        <v>1</v>
      </c>
      <c r="AF2003" s="1">
        <v>30</v>
      </c>
      <c r="AG2003" s="1">
        <v>978</v>
      </c>
      <c r="AN2003" s="1">
        <v>1</v>
      </c>
      <c r="AO2003" s="1">
        <v>1</v>
      </c>
      <c r="AR2003" s="276">
        <v>2245467</v>
      </c>
      <c r="AS2003" s="1" t="s">
        <v>2632</v>
      </c>
      <c r="AT2003" s="1">
        <v>0</v>
      </c>
      <c r="AU2003" s="1">
        <v>0</v>
      </c>
      <c r="AV2003" s="1" t="s">
        <v>2625</v>
      </c>
      <c r="AW2003" s="1" t="s">
        <v>2626</v>
      </c>
      <c r="AX2003" s="1">
        <v>5</v>
      </c>
      <c r="BC2003" s="1">
        <v>1</v>
      </c>
      <c r="BD2003" s="1">
        <v>7</v>
      </c>
      <c r="BE2003" s="1">
        <v>2</v>
      </c>
      <c r="BF2003" s="296">
        <v>16827558</v>
      </c>
    </row>
    <row r="2004" spans="1:58" x14ac:dyDescent="0.3">
      <c r="A2004" s="273">
        <f t="shared" si="80"/>
        <v>1195841.6451544429</v>
      </c>
      <c r="B2004" s="1" t="s">
        <v>2621</v>
      </c>
      <c r="C2004" s="274">
        <v>47282922</v>
      </c>
      <c r="D2004" s="1">
        <v>144215</v>
      </c>
      <c r="E2004" s="1">
        <v>4</v>
      </c>
      <c r="F2004" s="1" t="s">
        <v>4453</v>
      </c>
      <c r="G2004" s="275">
        <v>44405</v>
      </c>
      <c r="H2004" s="275">
        <v>44561</v>
      </c>
      <c r="I2004" s="1">
        <v>90</v>
      </c>
      <c r="J2004" s="1">
        <v>1</v>
      </c>
      <c r="K2004" s="1">
        <v>0</v>
      </c>
      <c r="L2004" s="1">
        <v>150</v>
      </c>
      <c r="M2004" s="1">
        <v>2</v>
      </c>
      <c r="N2004" s="1">
        <v>18.899999999999999</v>
      </c>
      <c r="O2004" s="1">
        <v>19.95</v>
      </c>
      <c r="P2004" s="1">
        <v>1510292</v>
      </c>
      <c r="Q2004" s="1">
        <v>1635572</v>
      </c>
      <c r="R2004" s="1">
        <v>1510292</v>
      </c>
      <c r="S2004" s="1">
        <v>122741</v>
      </c>
      <c r="T2004" s="1">
        <v>0</v>
      </c>
      <c r="U2004" s="1">
        <v>0</v>
      </c>
      <c r="W2004" s="1">
        <v>1439016</v>
      </c>
      <c r="X2004" s="1">
        <v>122741</v>
      </c>
      <c r="Y2004" s="1">
        <v>0</v>
      </c>
      <c r="AB2004" s="275">
        <v>44405</v>
      </c>
      <c r="AC2004" s="1">
        <v>1</v>
      </c>
      <c r="AD2004" s="1" t="s">
        <v>2623</v>
      </c>
      <c r="AE2004" s="1">
        <v>1</v>
      </c>
      <c r="AF2004" s="1">
        <v>150</v>
      </c>
      <c r="AG2004" s="1">
        <v>1510292</v>
      </c>
      <c r="AN2004" s="1">
        <v>1</v>
      </c>
      <c r="AO2004" s="1">
        <v>1</v>
      </c>
      <c r="AR2004" s="276">
        <v>101836.81</v>
      </c>
      <c r="AS2004" s="1" t="s">
        <v>2632</v>
      </c>
      <c r="AT2004" s="1">
        <v>0</v>
      </c>
      <c r="AU2004" s="1">
        <v>0</v>
      </c>
      <c r="AX2004" s="1">
        <v>5</v>
      </c>
      <c r="BC2004" s="1">
        <v>1</v>
      </c>
      <c r="BD2004" s="1">
        <v>7</v>
      </c>
      <c r="BE2004" s="1">
        <v>2</v>
      </c>
      <c r="BF2004" s="296">
        <v>212613.5448455571</v>
      </c>
    </row>
    <row r="2005" spans="1:58" x14ac:dyDescent="0.3">
      <c r="A2005" s="273">
        <f t="shared" si="80"/>
        <v>4335541.862337701</v>
      </c>
      <c r="B2005" s="1" t="s">
        <v>2621</v>
      </c>
      <c r="C2005" s="274">
        <v>47282922</v>
      </c>
      <c r="D2005" s="1">
        <v>144115</v>
      </c>
      <c r="E2005" s="1">
        <v>4</v>
      </c>
      <c r="F2005" s="1" t="s">
        <v>3528</v>
      </c>
      <c r="G2005" s="275">
        <v>44098</v>
      </c>
      <c r="H2005" s="275">
        <v>45016</v>
      </c>
      <c r="I2005" s="1">
        <v>0</v>
      </c>
      <c r="J2005" s="1">
        <v>1</v>
      </c>
      <c r="K2005" s="1">
        <v>21</v>
      </c>
      <c r="L2005" s="1">
        <v>30</v>
      </c>
      <c r="M2005" s="1">
        <v>2</v>
      </c>
      <c r="N2005" s="1">
        <v>11.03</v>
      </c>
      <c r="O2005" s="1">
        <v>11.61</v>
      </c>
      <c r="P2005" s="1">
        <v>12652703</v>
      </c>
      <c r="Q2005" s="1">
        <v>320068</v>
      </c>
      <c r="R2005" s="1">
        <v>5475488</v>
      </c>
      <c r="S2005" s="1">
        <v>0</v>
      </c>
      <c r="T2005" s="1">
        <v>0</v>
      </c>
      <c r="U2005" s="1">
        <v>0</v>
      </c>
      <c r="W2005" s="1">
        <v>521708</v>
      </c>
      <c r="X2005" s="1">
        <v>0</v>
      </c>
      <c r="Y2005" s="1">
        <v>0</v>
      </c>
      <c r="Z2005" s="1" t="s">
        <v>2635</v>
      </c>
      <c r="AA2005" s="1" t="s">
        <v>3609</v>
      </c>
      <c r="AB2005" s="275">
        <v>44651</v>
      </c>
      <c r="AC2005" s="1">
        <v>1</v>
      </c>
      <c r="AD2005" s="1" t="s">
        <v>2623</v>
      </c>
      <c r="AE2005" s="1">
        <v>1</v>
      </c>
      <c r="AF2005" s="1">
        <v>30</v>
      </c>
      <c r="AG2005" s="1">
        <v>0</v>
      </c>
      <c r="AN2005" s="1">
        <v>1</v>
      </c>
      <c r="AO2005" s="1">
        <v>1</v>
      </c>
      <c r="AR2005" s="276">
        <v>369126.38</v>
      </c>
      <c r="AS2005" s="1" t="s">
        <v>2632</v>
      </c>
      <c r="AT2005" s="1">
        <v>0</v>
      </c>
      <c r="AU2005" s="1">
        <v>0</v>
      </c>
      <c r="AV2005" s="1" t="s">
        <v>2625</v>
      </c>
      <c r="AW2005" s="1" t="s">
        <v>2626</v>
      </c>
      <c r="AX2005" s="1">
        <v>5</v>
      </c>
      <c r="BC2005" s="1">
        <v>1</v>
      </c>
      <c r="BD2005" s="1">
        <v>7</v>
      </c>
      <c r="BE2005" s="1">
        <v>2</v>
      </c>
      <c r="BF2005" s="296">
        <v>770819.75766229955</v>
      </c>
    </row>
    <row r="2006" spans="1:58" x14ac:dyDescent="0.3">
      <c r="A2006" s="273">
        <f t="shared" si="80"/>
        <v>2393262.9555505542</v>
      </c>
      <c r="B2006" s="1" t="s">
        <v>2621</v>
      </c>
      <c r="C2006" s="274">
        <v>47282922</v>
      </c>
      <c r="D2006" s="1">
        <v>144115</v>
      </c>
      <c r="E2006" s="1">
        <v>4</v>
      </c>
      <c r="F2006" s="1" t="s">
        <v>4529</v>
      </c>
      <c r="G2006" s="275">
        <v>44383</v>
      </c>
      <c r="H2006" s="275">
        <v>45138</v>
      </c>
      <c r="I2006" s="1">
        <v>0</v>
      </c>
      <c r="J2006" s="1">
        <v>1</v>
      </c>
      <c r="K2006" s="1">
        <v>8</v>
      </c>
      <c r="L2006" s="1">
        <v>30</v>
      </c>
      <c r="M2006" s="1">
        <v>2</v>
      </c>
      <c r="N2006" s="1">
        <v>11.7</v>
      </c>
      <c r="O2006" s="1">
        <v>12.34</v>
      </c>
      <c r="P2006" s="1">
        <v>4361245</v>
      </c>
      <c r="Q2006" s="1">
        <v>205509</v>
      </c>
      <c r="R2006" s="1">
        <v>3022522</v>
      </c>
      <c r="S2006" s="1">
        <v>0</v>
      </c>
      <c r="T2006" s="1">
        <v>0</v>
      </c>
      <c r="U2006" s="1">
        <v>0</v>
      </c>
      <c r="W2006" s="1">
        <v>287988</v>
      </c>
      <c r="X2006" s="1">
        <v>0</v>
      </c>
      <c r="Y2006" s="1">
        <v>0</v>
      </c>
      <c r="AB2006" s="275">
        <v>44651</v>
      </c>
      <c r="AC2006" s="1">
        <v>1</v>
      </c>
      <c r="AD2006" s="1" t="s">
        <v>2623</v>
      </c>
      <c r="AE2006" s="1">
        <v>1</v>
      </c>
      <c r="AF2006" s="1">
        <v>30</v>
      </c>
      <c r="AG2006" s="1">
        <v>0</v>
      </c>
      <c r="AN2006" s="1">
        <v>1</v>
      </c>
      <c r="AO2006" s="1">
        <v>1</v>
      </c>
      <c r="AR2006" s="276">
        <v>203759.13</v>
      </c>
      <c r="AS2006" s="1" t="s">
        <v>2624</v>
      </c>
      <c r="AT2006" s="1">
        <v>0</v>
      </c>
      <c r="AU2006" s="1">
        <v>0</v>
      </c>
      <c r="AV2006" s="1" t="s">
        <v>2625</v>
      </c>
      <c r="AW2006" s="1" t="s">
        <v>2626</v>
      </c>
      <c r="AX2006" s="1">
        <v>5</v>
      </c>
      <c r="BC2006" s="1">
        <v>1</v>
      </c>
      <c r="BD2006" s="1">
        <v>7</v>
      </c>
      <c r="BE2006" s="1">
        <v>2</v>
      </c>
      <c r="BF2006" s="296">
        <v>425499.91444944614</v>
      </c>
    </row>
    <row r="2007" spans="1:58" x14ac:dyDescent="0.3">
      <c r="A2007" s="273">
        <f t="shared" si="80"/>
        <v>1033878.735298308</v>
      </c>
      <c r="B2007" s="1" t="s">
        <v>2621</v>
      </c>
      <c r="C2007" s="274">
        <v>47282922</v>
      </c>
      <c r="D2007" s="1">
        <v>144215</v>
      </c>
      <c r="E2007" s="1">
        <v>4</v>
      </c>
      <c r="F2007" s="1" t="s">
        <v>4286</v>
      </c>
      <c r="G2007" s="275">
        <v>44285</v>
      </c>
      <c r="H2007" s="275">
        <v>45199</v>
      </c>
      <c r="I2007" s="1">
        <v>0</v>
      </c>
      <c r="J2007" s="1">
        <v>1</v>
      </c>
      <c r="K2007" s="1">
        <v>12</v>
      </c>
      <c r="L2007" s="1">
        <v>30</v>
      </c>
      <c r="M2007" s="1">
        <v>2</v>
      </c>
      <c r="N2007" s="1">
        <v>17.690000000000001</v>
      </c>
      <c r="O2007" s="1">
        <v>19.2</v>
      </c>
      <c r="P2007" s="1">
        <v>2000000</v>
      </c>
      <c r="Q2007" s="1">
        <v>83380</v>
      </c>
      <c r="R2007" s="1">
        <v>1305771</v>
      </c>
      <c r="S2007" s="1">
        <v>0</v>
      </c>
      <c r="T2007" s="1">
        <v>0</v>
      </c>
      <c r="U2007" s="1">
        <v>0</v>
      </c>
      <c r="W2007" s="1">
        <v>124415</v>
      </c>
      <c r="X2007" s="1">
        <v>0</v>
      </c>
      <c r="Y2007" s="1">
        <v>0</v>
      </c>
      <c r="AB2007" s="275">
        <v>44651</v>
      </c>
      <c r="AC2007" s="1">
        <v>1</v>
      </c>
      <c r="AD2007" s="1" t="s">
        <v>2623</v>
      </c>
      <c r="AE2007" s="1">
        <v>1</v>
      </c>
      <c r="AF2007" s="1">
        <v>30</v>
      </c>
      <c r="AG2007" s="1">
        <v>0</v>
      </c>
      <c r="AN2007" s="1">
        <v>1</v>
      </c>
      <c r="AO2007" s="1">
        <v>1</v>
      </c>
      <c r="AR2007" s="276">
        <v>88070.46</v>
      </c>
      <c r="AS2007" s="1" t="s">
        <v>2657</v>
      </c>
      <c r="AT2007" s="1">
        <v>0</v>
      </c>
      <c r="AU2007" s="1">
        <v>0</v>
      </c>
      <c r="AX2007" s="1">
        <v>5</v>
      </c>
      <c r="BC2007" s="1">
        <v>1</v>
      </c>
      <c r="BD2007" s="1">
        <v>7</v>
      </c>
      <c r="BE2007" s="1">
        <v>2</v>
      </c>
      <c r="BF2007" s="296">
        <v>183821.80470169208</v>
      </c>
    </row>
    <row r="2008" spans="1:58" x14ac:dyDescent="0.3">
      <c r="A2008" s="273">
        <f t="shared" si="80"/>
        <v>541755.15082949749</v>
      </c>
      <c r="B2008" s="1" t="s">
        <v>2621</v>
      </c>
      <c r="C2008" s="274">
        <v>47282922</v>
      </c>
      <c r="D2008" s="1">
        <v>144215</v>
      </c>
      <c r="E2008" s="1">
        <v>4</v>
      </c>
      <c r="F2008" s="1" t="s">
        <v>4391</v>
      </c>
      <c r="G2008" s="275">
        <v>44314</v>
      </c>
      <c r="H2008" s="275">
        <v>45230</v>
      </c>
      <c r="I2008" s="1">
        <v>0</v>
      </c>
      <c r="J2008" s="1">
        <v>1</v>
      </c>
      <c r="K2008" s="1">
        <v>11</v>
      </c>
      <c r="L2008" s="1">
        <v>30</v>
      </c>
      <c r="M2008" s="1">
        <v>2</v>
      </c>
      <c r="N2008" s="1">
        <v>17.690000000000001</v>
      </c>
      <c r="O2008" s="1">
        <v>19.2</v>
      </c>
      <c r="P2008" s="1">
        <v>1000000</v>
      </c>
      <c r="Q2008" s="1">
        <v>41690</v>
      </c>
      <c r="R2008" s="1">
        <v>684255</v>
      </c>
      <c r="S2008" s="1">
        <v>0</v>
      </c>
      <c r="T2008" s="1">
        <v>0</v>
      </c>
      <c r="U2008" s="1">
        <v>0</v>
      </c>
      <c r="W2008" s="1">
        <v>65196</v>
      </c>
      <c r="X2008" s="1">
        <v>0</v>
      </c>
      <c r="Y2008" s="1">
        <v>0</v>
      </c>
      <c r="AB2008" s="275">
        <v>44651</v>
      </c>
      <c r="AC2008" s="1">
        <v>1</v>
      </c>
      <c r="AD2008" s="1" t="s">
        <v>2623</v>
      </c>
      <c r="AE2008" s="1">
        <v>1</v>
      </c>
      <c r="AF2008" s="1">
        <v>30</v>
      </c>
      <c r="AG2008" s="1">
        <v>0</v>
      </c>
      <c r="AN2008" s="1">
        <v>1</v>
      </c>
      <c r="AO2008" s="1">
        <v>1</v>
      </c>
      <c r="AR2008" s="276">
        <v>46172.86</v>
      </c>
      <c r="AS2008" s="1" t="s">
        <v>2657</v>
      </c>
      <c r="AT2008" s="1">
        <v>0</v>
      </c>
      <c r="AU2008" s="1">
        <v>0</v>
      </c>
      <c r="AX2008" s="1">
        <v>5</v>
      </c>
      <c r="BC2008" s="1">
        <v>1</v>
      </c>
      <c r="BD2008" s="1">
        <v>7</v>
      </c>
      <c r="BE2008" s="1">
        <v>2</v>
      </c>
      <c r="BF2008" s="296">
        <v>96326.989170502566</v>
      </c>
    </row>
    <row r="2009" spans="1:58" x14ac:dyDescent="0.3">
      <c r="A2009" s="273">
        <f t="shared" si="80"/>
        <v>541755.15082949749</v>
      </c>
      <c r="B2009" s="1" t="s">
        <v>2621</v>
      </c>
      <c r="C2009" s="274">
        <v>47282922</v>
      </c>
      <c r="D2009" s="1">
        <v>144215</v>
      </c>
      <c r="E2009" s="1">
        <v>4</v>
      </c>
      <c r="F2009" s="1" t="s">
        <v>4443</v>
      </c>
      <c r="G2009" s="275">
        <v>44300</v>
      </c>
      <c r="H2009" s="275">
        <v>45230</v>
      </c>
      <c r="I2009" s="1">
        <v>0</v>
      </c>
      <c r="J2009" s="1">
        <v>1</v>
      </c>
      <c r="K2009" s="1">
        <v>11</v>
      </c>
      <c r="L2009" s="1">
        <v>30</v>
      </c>
      <c r="M2009" s="1">
        <v>2</v>
      </c>
      <c r="N2009" s="1">
        <v>17.690000000000001</v>
      </c>
      <c r="O2009" s="1">
        <v>19.2</v>
      </c>
      <c r="P2009" s="1">
        <v>1000000</v>
      </c>
      <c r="Q2009" s="1">
        <v>41690</v>
      </c>
      <c r="R2009" s="1">
        <v>684255</v>
      </c>
      <c r="S2009" s="1">
        <v>0</v>
      </c>
      <c r="T2009" s="1">
        <v>0</v>
      </c>
      <c r="U2009" s="1">
        <v>0</v>
      </c>
      <c r="W2009" s="1">
        <v>65196</v>
      </c>
      <c r="X2009" s="1">
        <v>0</v>
      </c>
      <c r="Y2009" s="1">
        <v>0</v>
      </c>
      <c r="AB2009" s="275">
        <v>44651</v>
      </c>
      <c r="AC2009" s="1">
        <v>1</v>
      </c>
      <c r="AD2009" s="1" t="s">
        <v>2623</v>
      </c>
      <c r="AE2009" s="1">
        <v>1</v>
      </c>
      <c r="AF2009" s="1">
        <v>30</v>
      </c>
      <c r="AG2009" s="1">
        <v>0</v>
      </c>
      <c r="AN2009" s="1">
        <v>1</v>
      </c>
      <c r="AO2009" s="1">
        <v>1</v>
      </c>
      <c r="AR2009" s="276">
        <v>46172.86</v>
      </c>
      <c r="AS2009" s="1" t="s">
        <v>2657</v>
      </c>
      <c r="AT2009" s="1">
        <v>0</v>
      </c>
      <c r="AU2009" s="1">
        <v>0</v>
      </c>
      <c r="AX2009" s="1">
        <v>5</v>
      </c>
      <c r="BC2009" s="1">
        <v>1</v>
      </c>
      <c r="BD2009" s="1">
        <v>7</v>
      </c>
      <c r="BE2009" s="1">
        <v>2</v>
      </c>
      <c r="BF2009" s="296">
        <v>96326.989170502566</v>
      </c>
    </row>
    <row r="2010" spans="1:58" x14ac:dyDescent="0.3">
      <c r="A2010" s="273">
        <f t="shared" si="80"/>
        <v>0</v>
      </c>
      <c r="B2010" s="1" t="s">
        <v>2621</v>
      </c>
      <c r="C2010" s="274">
        <v>47244004</v>
      </c>
      <c r="D2010" s="1">
        <v>144205</v>
      </c>
      <c r="E2010" s="1">
        <v>4</v>
      </c>
      <c r="F2010" s="1" t="s">
        <v>2714</v>
      </c>
      <c r="G2010" s="275">
        <v>43756</v>
      </c>
      <c r="H2010" s="275">
        <v>44865</v>
      </c>
      <c r="I2010" s="1">
        <v>30</v>
      </c>
      <c r="J2010" s="1">
        <v>1</v>
      </c>
      <c r="K2010" s="1">
        <v>27</v>
      </c>
      <c r="L2010" s="1">
        <v>30</v>
      </c>
      <c r="M2010" s="1">
        <v>2</v>
      </c>
      <c r="N2010" s="1">
        <v>10.199999999999999</v>
      </c>
      <c r="O2010" s="1">
        <v>10.69</v>
      </c>
      <c r="P2010" s="1">
        <v>10164110</v>
      </c>
      <c r="Q2010" s="1">
        <v>326848</v>
      </c>
      <c r="R2010" s="1">
        <v>2900974</v>
      </c>
      <c r="S2010" s="1">
        <v>46445</v>
      </c>
      <c r="T2010" s="1">
        <v>0</v>
      </c>
      <c r="U2010" s="1">
        <v>0</v>
      </c>
      <c r="W2010" s="1">
        <v>0</v>
      </c>
      <c r="X2010" s="1">
        <v>0</v>
      </c>
      <c r="Y2010" s="1">
        <v>0</v>
      </c>
      <c r="AB2010" s="275">
        <v>44637</v>
      </c>
      <c r="AC2010" s="1">
        <v>1</v>
      </c>
      <c r="AD2010" s="1" t="s">
        <v>2623</v>
      </c>
      <c r="AE2010" s="1">
        <v>1</v>
      </c>
      <c r="AF2010" s="1">
        <v>30</v>
      </c>
      <c r="AG2010" s="1">
        <v>606947</v>
      </c>
      <c r="AN2010" s="1">
        <v>1</v>
      </c>
      <c r="AO2010" s="1">
        <v>1</v>
      </c>
      <c r="AR2010" s="276">
        <v>967340</v>
      </c>
      <c r="AS2010" s="1" t="s">
        <v>2632</v>
      </c>
      <c r="AT2010" s="1">
        <v>0</v>
      </c>
      <c r="AU2010" s="1">
        <v>0</v>
      </c>
      <c r="AX2010" s="1">
        <v>5</v>
      </c>
      <c r="BC2010" s="1">
        <v>1</v>
      </c>
      <c r="BD2010" s="1">
        <v>7</v>
      </c>
      <c r="BE2010" s="1">
        <v>2</v>
      </c>
      <c r="BF2010" s="296">
        <v>3065632</v>
      </c>
    </row>
    <row r="2011" spans="1:58" x14ac:dyDescent="0.3">
      <c r="A2011" s="273">
        <f t="shared" si="80"/>
        <v>8680803.4805960953</v>
      </c>
      <c r="B2011" s="1" t="s">
        <v>2621</v>
      </c>
      <c r="C2011" s="274">
        <v>47244666</v>
      </c>
      <c r="D2011" s="1">
        <v>144105</v>
      </c>
      <c r="E2011" s="1">
        <v>3</v>
      </c>
      <c r="F2011" s="1" t="s">
        <v>4463</v>
      </c>
      <c r="G2011" s="275">
        <v>44264</v>
      </c>
      <c r="H2011" s="275">
        <v>45747</v>
      </c>
      <c r="I2011" s="1">
        <v>0</v>
      </c>
      <c r="J2011" s="1">
        <v>1</v>
      </c>
      <c r="K2011" s="1">
        <v>12</v>
      </c>
      <c r="L2011" s="1">
        <v>30</v>
      </c>
      <c r="M2011" s="1">
        <v>2</v>
      </c>
      <c r="N2011" s="1">
        <v>12.63</v>
      </c>
      <c r="O2011" s="1">
        <v>13.39</v>
      </c>
      <c r="P2011" s="1">
        <v>12938242</v>
      </c>
      <c r="Q2011" s="1">
        <v>347359</v>
      </c>
      <c r="R2011" s="1">
        <v>10303311</v>
      </c>
      <c r="S2011" s="1">
        <v>0</v>
      </c>
      <c r="T2011" s="1">
        <v>0</v>
      </c>
      <c r="U2011" s="1">
        <v>0</v>
      </c>
      <c r="V2011" s="275"/>
      <c r="W2011" s="1">
        <v>0</v>
      </c>
      <c r="X2011" s="1">
        <v>0</v>
      </c>
      <c r="Y2011" s="1">
        <v>0</v>
      </c>
      <c r="AB2011" s="275">
        <v>44651</v>
      </c>
      <c r="AC2011" s="1">
        <v>1</v>
      </c>
      <c r="AD2011" s="1" t="s">
        <v>2623</v>
      </c>
      <c r="AE2011" s="1">
        <v>1</v>
      </c>
      <c r="AF2011" s="1">
        <v>30</v>
      </c>
      <c r="AG2011" s="1">
        <v>0</v>
      </c>
      <c r="AN2011" s="1">
        <v>1</v>
      </c>
      <c r="AO2011" s="1">
        <v>1</v>
      </c>
      <c r="AP2011" s="1">
        <v>44264</v>
      </c>
      <c r="AQ2011" s="1" t="s">
        <v>2629</v>
      </c>
      <c r="AR2011" s="276">
        <v>340567.38</v>
      </c>
      <c r="AS2011" s="1" t="s">
        <v>2624</v>
      </c>
      <c r="AT2011" s="1">
        <v>0</v>
      </c>
      <c r="AU2011" s="1">
        <v>0</v>
      </c>
      <c r="AV2011" s="1" t="s">
        <v>2625</v>
      </c>
      <c r="AW2011" s="1" t="s">
        <v>2626</v>
      </c>
      <c r="AX2011" s="1">
        <v>5</v>
      </c>
      <c r="BC2011" s="1">
        <v>1</v>
      </c>
      <c r="BD2011" s="1">
        <v>7</v>
      </c>
      <c r="BE2011" s="1">
        <v>2</v>
      </c>
      <c r="BF2011" s="296">
        <v>1281940.1394039041</v>
      </c>
    </row>
    <row r="2012" spans="1:58" x14ac:dyDescent="0.3">
      <c r="A2012" s="273">
        <f t="shared" si="80"/>
        <v>6846661.4929453246</v>
      </c>
      <c r="B2012" s="1" t="s">
        <v>2621</v>
      </c>
      <c r="C2012" s="274">
        <v>47244666</v>
      </c>
      <c r="D2012" s="1">
        <v>144105</v>
      </c>
      <c r="E2012" s="1">
        <v>3</v>
      </c>
      <c r="F2012" s="1" t="s">
        <v>5806</v>
      </c>
      <c r="G2012" s="275">
        <v>44606</v>
      </c>
      <c r="H2012" s="275">
        <v>46081</v>
      </c>
      <c r="I2012" s="1">
        <v>0</v>
      </c>
      <c r="J2012" s="1">
        <v>1</v>
      </c>
      <c r="K2012" s="1">
        <v>1</v>
      </c>
      <c r="L2012" s="1">
        <v>30</v>
      </c>
      <c r="M2012" s="1">
        <v>2</v>
      </c>
      <c r="N2012" s="1">
        <v>12.55</v>
      </c>
      <c r="O2012" s="1">
        <v>13.29</v>
      </c>
      <c r="P2012" s="1">
        <v>8258510</v>
      </c>
      <c r="Q2012" s="1">
        <v>221367</v>
      </c>
      <c r="R2012" s="1">
        <v>8126295</v>
      </c>
      <c r="S2012" s="1">
        <v>0</v>
      </c>
      <c r="T2012" s="1">
        <v>0</v>
      </c>
      <c r="U2012" s="1">
        <v>0</v>
      </c>
      <c r="W2012" s="1">
        <v>0</v>
      </c>
      <c r="X2012" s="1">
        <v>0</v>
      </c>
      <c r="Y2012" s="1">
        <v>0</v>
      </c>
      <c r="AB2012" s="275">
        <v>44651</v>
      </c>
      <c r="AC2012" s="1">
        <v>1</v>
      </c>
      <c r="AD2012" s="1" t="s">
        <v>2623</v>
      </c>
      <c r="AE2012" s="1">
        <v>1</v>
      </c>
      <c r="AF2012" s="1">
        <v>30</v>
      </c>
      <c r="AG2012" s="1">
        <v>0</v>
      </c>
      <c r="AN2012" s="1">
        <v>1</v>
      </c>
      <c r="AO2012" s="1">
        <v>1</v>
      </c>
      <c r="AP2012" s="1">
        <v>44606</v>
      </c>
      <c r="AQ2012" s="1" t="s">
        <v>2629</v>
      </c>
      <c r="AR2012" s="276">
        <v>268558.15999999997</v>
      </c>
      <c r="AS2012" s="1" t="s">
        <v>2624</v>
      </c>
      <c r="AT2012" s="1">
        <v>0</v>
      </c>
      <c r="AU2012" s="1">
        <v>0</v>
      </c>
      <c r="AV2012" s="1" t="s">
        <v>2625</v>
      </c>
      <c r="AW2012" s="1" t="s">
        <v>2626</v>
      </c>
      <c r="AX2012" s="1">
        <v>5</v>
      </c>
      <c r="BC2012" s="1">
        <v>1</v>
      </c>
      <c r="BD2012" s="1">
        <v>7</v>
      </c>
      <c r="BE2012" s="1">
        <v>2</v>
      </c>
      <c r="BF2012" s="296">
        <v>1011075.3470546748</v>
      </c>
    </row>
    <row r="2013" spans="1:58" x14ac:dyDescent="0.3">
      <c r="A2013" s="273">
        <f t="shared" si="80"/>
        <v>3245993.3086111937</v>
      </c>
      <c r="B2013" s="1" t="s">
        <v>2621</v>
      </c>
      <c r="C2013" s="274">
        <v>47244666</v>
      </c>
      <c r="D2013" s="1">
        <v>144205</v>
      </c>
      <c r="E2013" s="1">
        <v>4</v>
      </c>
      <c r="F2013" s="1" t="s">
        <v>2985</v>
      </c>
      <c r="G2013" s="275">
        <v>43760</v>
      </c>
      <c r="H2013" s="275">
        <v>45351</v>
      </c>
      <c r="I2013" s="1">
        <v>0</v>
      </c>
      <c r="J2013" s="1">
        <v>1</v>
      </c>
      <c r="K2013" s="1">
        <v>29</v>
      </c>
      <c r="L2013" s="1">
        <v>30</v>
      </c>
      <c r="M2013" s="1">
        <v>2</v>
      </c>
      <c r="N2013" s="1">
        <v>18</v>
      </c>
      <c r="O2013" s="1">
        <v>19.559999999999999</v>
      </c>
      <c r="P2013" s="1">
        <v>3852682</v>
      </c>
      <c r="Q2013" s="1">
        <v>199696</v>
      </c>
      <c r="R2013" s="1">
        <v>3852682</v>
      </c>
      <c r="S2013" s="1">
        <v>0</v>
      </c>
      <c r="T2013" s="1">
        <v>0</v>
      </c>
      <c r="U2013" s="1">
        <v>0</v>
      </c>
      <c r="W2013" s="1">
        <v>0</v>
      </c>
      <c r="X2013" s="1">
        <v>0</v>
      </c>
      <c r="Y2013" s="1">
        <v>0</v>
      </c>
      <c r="AB2013" s="275">
        <v>44651</v>
      </c>
      <c r="AC2013" s="1">
        <v>1</v>
      </c>
      <c r="AD2013" s="1" t="s">
        <v>2623</v>
      </c>
      <c r="AE2013" s="1">
        <v>1</v>
      </c>
      <c r="AF2013" s="1">
        <v>30</v>
      </c>
      <c r="AG2013" s="1">
        <v>0</v>
      </c>
      <c r="AN2013" s="1">
        <v>1</v>
      </c>
      <c r="AO2013" s="1">
        <v>1</v>
      </c>
      <c r="AR2013" s="276">
        <v>127337.18</v>
      </c>
      <c r="AS2013" s="1" t="s">
        <v>2657</v>
      </c>
      <c r="AT2013" s="1">
        <v>0</v>
      </c>
      <c r="AU2013" s="1">
        <v>0</v>
      </c>
      <c r="AX2013" s="1">
        <v>5</v>
      </c>
      <c r="BC2013" s="1">
        <v>1</v>
      </c>
      <c r="BD2013" s="1">
        <v>7</v>
      </c>
      <c r="BE2013" s="1">
        <v>2</v>
      </c>
      <c r="BF2013" s="296">
        <v>479351.51138880622</v>
      </c>
    </row>
    <row r="2014" spans="1:58" x14ac:dyDescent="0.3">
      <c r="A2014" s="273">
        <f t="shared" si="80"/>
        <v>246135.97091753123</v>
      </c>
      <c r="B2014" s="1" t="s">
        <v>2621</v>
      </c>
      <c r="C2014" s="274">
        <v>47244666</v>
      </c>
      <c r="D2014" s="1">
        <v>144205</v>
      </c>
      <c r="E2014" s="1">
        <v>4</v>
      </c>
      <c r="F2014" s="1" t="s">
        <v>2997</v>
      </c>
      <c r="G2014" s="275">
        <v>43928</v>
      </c>
      <c r="H2014" s="275">
        <v>44712</v>
      </c>
      <c r="I2014" s="1">
        <v>0</v>
      </c>
      <c r="J2014" s="1">
        <v>1</v>
      </c>
      <c r="K2014" s="1">
        <v>26</v>
      </c>
      <c r="L2014" s="1">
        <v>30</v>
      </c>
      <c r="M2014" s="1">
        <v>2</v>
      </c>
      <c r="N2014" s="1">
        <v>9</v>
      </c>
      <c r="O2014" s="1">
        <v>9.3800000000000008</v>
      </c>
      <c r="P2014" s="1">
        <v>5084423</v>
      </c>
      <c r="Q2014" s="1">
        <v>147706</v>
      </c>
      <c r="R2014" s="1">
        <v>292117</v>
      </c>
      <c r="S2014" s="1">
        <v>0</v>
      </c>
      <c r="T2014" s="1">
        <v>0</v>
      </c>
      <c r="U2014" s="1">
        <v>0</v>
      </c>
      <c r="W2014" s="1">
        <v>0</v>
      </c>
      <c r="X2014" s="1">
        <v>0</v>
      </c>
      <c r="Y2014" s="1">
        <v>0</v>
      </c>
      <c r="AB2014" s="275">
        <v>44651</v>
      </c>
      <c r="AC2014" s="1">
        <v>1</v>
      </c>
      <c r="AD2014" s="1" t="s">
        <v>2623</v>
      </c>
      <c r="AE2014" s="1">
        <v>1</v>
      </c>
      <c r="AF2014" s="1">
        <v>30</v>
      </c>
      <c r="AG2014" s="1">
        <v>0</v>
      </c>
      <c r="AN2014" s="1">
        <v>1</v>
      </c>
      <c r="AO2014" s="1">
        <v>1</v>
      </c>
      <c r="AR2014" s="276">
        <v>9635.77</v>
      </c>
      <c r="AS2014" s="1" t="s">
        <v>2632</v>
      </c>
      <c r="AT2014" s="1">
        <v>0</v>
      </c>
      <c r="AU2014" s="1">
        <v>0</v>
      </c>
      <c r="AX2014" s="1">
        <v>5</v>
      </c>
      <c r="BC2014" s="1">
        <v>1</v>
      </c>
      <c r="BD2014" s="1">
        <v>7</v>
      </c>
      <c r="BE2014" s="1">
        <v>2</v>
      </c>
      <c r="BF2014" s="296">
        <v>36345.259082468758</v>
      </c>
    </row>
    <row r="2015" spans="1:58" x14ac:dyDescent="0.3">
      <c r="A2015" s="273">
        <f t="shared" si="80"/>
        <v>3871691.3460335941</v>
      </c>
      <c r="B2015" s="1" t="s">
        <v>2621</v>
      </c>
      <c r="C2015" s="274">
        <v>47244666</v>
      </c>
      <c r="D2015" s="1">
        <v>144205</v>
      </c>
      <c r="E2015" s="1">
        <v>4</v>
      </c>
      <c r="F2015" s="1" t="s">
        <v>5127</v>
      </c>
      <c r="G2015" s="275">
        <v>44546</v>
      </c>
      <c r="H2015" s="275">
        <v>45473</v>
      </c>
      <c r="I2015" s="1">
        <v>0</v>
      </c>
      <c r="J2015" s="1">
        <v>1</v>
      </c>
      <c r="K2015" s="1">
        <v>3</v>
      </c>
      <c r="L2015" s="1">
        <v>30</v>
      </c>
      <c r="M2015" s="1">
        <v>2</v>
      </c>
      <c r="N2015" s="1">
        <v>10.199999999999999</v>
      </c>
      <c r="O2015" s="1">
        <v>10.69</v>
      </c>
      <c r="P2015" s="1">
        <v>5041775</v>
      </c>
      <c r="Q2015" s="1">
        <v>192054</v>
      </c>
      <c r="R2015" s="1">
        <v>4595337</v>
      </c>
      <c r="S2015" s="1">
        <v>0</v>
      </c>
      <c r="T2015" s="1">
        <v>0</v>
      </c>
      <c r="U2015" s="1">
        <v>0</v>
      </c>
      <c r="W2015" s="1">
        <v>0</v>
      </c>
      <c r="X2015" s="1">
        <v>0</v>
      </c>
      <c r="Y2015" s="1">
        <v>0</v>
      </c>
      <c r="AB2015" s="275">
        <v>44651</v>
      </c>
      <c r="AC2015" s="1">
        <v>1</v>
      </c>
      <c r="AD2015" s="1" t="s">
        <v>2623</v>
      </c>
      <c r="AE2015" s="1">
        <v>1</v>
      </c>
      <c r="AF2015" s="1">
        <v>30</v>
      </c>
      <c r="AG2015" s="1">
        <v>0</v>
      </c>
      <c r="AN2015" s="1">
        <v>1</v>
      </c>
      <c r="AO2015" s="1">
        <v>1</v>
      </c>
      <c r="AP2015" s="275"/>
      <c r="AR2015" s="276">
        <v>151892.85</v>
      </c>
      <c r="AS2015" s="1" t="s">
        <v>2632</v>
      </c>
      <c r="AT2015" s="1">
        <v>0</v>
      </c>
      <c r="AU2015" s="1">
        <v>0</v>
      </c>
      <c r="AX2015" s="1">
        <v>5</v>
      </c>
      <c r="BC2015" s="1">
        <v>1</v>
      </c>
      <c r="BD2015" s="1">
        <v>7</v>
      </c>
      <c r="BE2015" s="1">
        <v>2</v>
      </c>
      <c r="BF2015" s="296">
        <v>571752.80396640638</v>
      </c>
    </row>
    <row r="2016" spans="1:58" x14ac:dyDescent="0.3">
      <c r="A2016" s="273">
        <f t="shared" si="80"/>
        <v>134679.92584368633</v>
      </c>
      <c r="B2016" s="1" t="s">
        <v>2621</v>
      </c>
      <c r="C2016" s="274">
        <v>47244666</v>
      </c>
      <c r="D2016" s="1">
        <v>144205</v>
      </c>
      <c r="E2016" s="1">
        <v>4</v>
      </c>
      <c r="F2016" s="1" t="s">
        <v>6287</v>
      </c>
      <c r="G2016" s="275">
        <v>44635</v>
      </c>
      <c r="H2016" s="275">
        <v>45747</v>
      </c>
      <c r="I2016" s="1">
        <v>0</v>
      </c>
      <c r="J2016" s="1">
        <v>1</v>
      </c>
      <c r="K2016" s="1">
        <v>0</v>
      </c>
      <c r="L2016" s="1">
        <v>30</v>
      </c>
      <c r="M2016" s="1">
        <v>2</v>
      </c>
      <c r="N2016" s="1">
        <v>17.7</v>
      </c>
      <c r="O2016" s="1">
        <v>19.2</v>
      </c>
      <c r="P2016" s="1">
        <v>159853</v>
      </c>
      <c r="Q2016" s="1">
        <v>5787</v>
      </c>
      <c r="R2016" s="1">
        <v>159853</v>
      </c>
      <c r="S2016" s="1">
        <v>1179</v>
      </c>
      <c r="T2016" s="1">
        <v>0</v>
      </c>
      <c r="U2016" s="1">
        <v>0</v>
      </c>
      <c r="W2016" s="1">
        <v>0</v>
      </c>
      <c r="X2016" s="1">
        <v>0</v>
      </c>
      <c r="Y2016" s="1">
        <v>0</v>
      </c>
      <c r="AB2016" s="275">
        <v>44635</v>
      </c>
      <c r="AC2016" s="1">
        <v>1</v>
      </c>
      <c r="AD2016" s="1" t="s">
        <v>2623</v>
      </c>
      <c r="AE2016" s="1">
        <v>1</v>
      </c>
      <c r="AF2016" s="1">
        <v>30</v>
      </c>
      <c r="AG2016" s="1">
        <v>0</v>
      </c>
      <c r="AN2016" s="1">
        <v>1</v>
      </c>
      <c r="AO2016" s="1">
        <v>1</v>
      </c>
      <c r="AR2016" s="276">
        <v>5284.13</v>
      </c>
      <c r="AS2016" s="1" t="s">
        <v>2657</v>
      </c>
      <c r="AT2016" s="1">
        <v>0</v>
      </c>
      <c r="AU2016" s="1">
        <v>0</v>
      </c>
      <c r="AX2016" s="1">
        <v>5</v>
      </c>
      <c r="BC2016" s="1">
        <v>1</v>
      </c>
      <c r="BD2016" s="1">
        <v>7</v>
      </c>
      <c r="BE2016" s="1">
        <v>2</v>
      </c>
      <c r="BF2016" s="296">
        <v>19888.944156313664</v>
      </c>
    </row>
    <row r="2017" spans="1:58" x14ac:dyDescent="0.3">
      <c r="A2017" s="273">
        <f t="shared" si="80"/>
        <v>505558.28277193301</v>
      </c>
      <c r="B2017" s="1" t="s">
        <v>2621</v>
      </c>
      <c r="C2017" s="274">
        <v>47244666</v>
      </c>
      <c r="D2017" s="1">
        <v>144205</v>
      </c>
      <c r="E2017" s="1">
        <v>4</v>
      </c>
      <c r="F2017" s="1" t="s">
        <v>6289</v>
      </c>
      <c r="G2017" s="275">
        <v>44635</v>
      </c>
      <c r="H2017" s="275">
        <v>45747</v>
      </c>
      <c r="I2017" s="1">
        <v>0</v>
      </c>
      <c r="J2017" s="1">
        <v>1</v>
      </c>
      <c r="K2017" s="1">
        <v>0</v>
      </c>
      <c r="L2017" s="1">
        <v>30</v>
      </c>
      <c r="M2017" s="1">
        <v>2</v>
      </c>
      <c r="N2017" s="1">
        <v>17.690000000000001</v>
      </c>
      <c r="O2017" s="1">
        <v>19.2</v>
      </c>
      <c r="P2017" s="1">
        <v>600000</v>
      </c>
      <c r="Q2017" s="1">
        <v>21723</v>
      </c>
      <c r="R2017" s="1">
        <v>600000</v>
      </c>
      <c r="S2017" s="1">
        <v>4425</v>
      </c>
      <c r="T2017" s="1">
        <v>0</v>
      </c>
      <c r="U2017" s="1">
        <v>0</v>
      </c>
      <c r="V2017" s="275"/>
      <c r="W2017" s="1">
        <v>0</v>
      </c>
      <c r="X2017" s="1">
        <v>0</v>
      </c>
      <c r="Y2017" s="1">
        <v>0</v>
      </c>
      <c r="AB2017" s="275">
        <v>44635</v>
      </c>
      <c r="AC2017" s="1">
        <v>1</v>
      </c>
      <c r="AD2017" s="1" t="s">
        <v>2623</v>
      </c>
      <c r="AE2017" s="1">
        <v>1</v>
      </c>
      <c r="AF2017" s="1">
        <v>30</v>
      </c>
      <c r="AG2017" s="1">
        <v>0</v>
      </c>
      <c r="AN2017" s="1">
        <v>1</v>
      </c>
      <c r="AO2017" s="1">
        <v>1</v>
      </c>
      <c r="AR2017" s="276">
        <v>19789.59</v>
      </c>
      <c r="AS2017" s="1" t="s">
        <v>2657</v>
      </c>
      <c r="AT2017" s="1">
        <v>0</v>
      </c>
      <c r="AU2017" s="1">
        <v>0</v>
      </c>
      <c r="AX2017" s="1">
        <v>5</v>
      </c>
      <c r="BC2017" s="1">
        <v>1</v>
      </c>
      <c r="BD2017" s="1">
        <v>7</v>
      </c>
      <c r="BE2017" s="1">
        <v>2</v>
      </c>
      <c r="BF2017" s="296">
        <v>74652.127228067024</v>
      </c>
    </row>
    <row r="2018" spans="1:58" x14ac:dyDescent="0.3">
      <c r="A2018" s="273">
        <f t="shared" si="80"/>
        <v>224097.34359555694</v>
      </c>
      <c r="B2018" s="1" t="s">
        <v>2621</v>
      </c>
      <c r="C2018" s="274">
        <v>47244666</v>
      </c>
      <c r="D2018" s="1">
        <v>144205</v>
      </c>
      <c r="E2018" s="1">
        <v>4</v>
      </c>
      <c r="F2018" s="1" t="s">
        <v>6293</v>
      </c>
      <c r="G2018" s="275">
        <v>44635</v>
      </c>
      <c r="H2018" s="275">
        <v>45747</v>
      </c>
      <c r="I2018" s="1">
        <v>0</v>
      </c>
      <c r="J2018" s="1">
        <v>1</v>
      </c>
      <c r="K2018" s="1">
        <v>0</v>
      </c>
      <c r="L2018" s="1">
        <v>30</v>
      </c>
      <c r="M2018" s="1">
        <v>2</v>
      </c>
      <c r="N2018" s="1">
        <v>17.7</v>
      </c>
      <c r="O2018" s="1">
        <v>19.2</v>
      </c>
      <c r="P2018" s="1">
        <v>266000</v>
      </c>
      <c r="Q2018" s="1">
        <v>9630</v>
      </c>
      <c r="R2018" s="1">
        <v>266000</v>
      </c>
      <c r="S2018" s="1">
        <v>1962</v>
      </c>
      <c r="T2018" s="1">
        <v>0</v>
      </c>
      <c r="U2018" s="1">
        <v>0</v>
      </c>
      <c r="W2018" s="1">
        <v>0</v>
      </c>
      <c r="X2018" s="1">
        <v>0</v>
      </c>
      <c r="Y2018" s="1">
        <v>0</v>
      </c>
      <c r="AB2018" s="275">
        <v>44635</v>
      </c>
      <c r="AC2018" s="1">
        <v>1</v>
      </c>
      <c r="AD2018" s="1" t="s">
        <v>2623</v>
      </c>
      <c r="AE2018" s="1">
        <v>1</v>
      </c>
      <c r="AF2018" s="1">
        <v>30</v>
      </c>
      <c r="AG2018" s="1">
        <v>0</v>
      </c>
      <c r="AN2018" s="1">
        <v>1</v>
      </c>
      <c r="AO2018" s="1">
        <v>1</v>
      </c>
      <c r="AR2018" s="276">
        <v>8806.8799999999992</v>
      </c>
      <c r="AS2018" s="1" t="s">
        <v>2657</v>
      </c>
      <c r="AT2018" s="1">
        <v>0</v>
      </c>
      <c r="AU2018" s="1">
        <v>0</v>
      </c>
      <c r="AX2018" s="1">
        <v>5</v>
      </c>
      <c r="BC2018" s="1">
        <v>1</v>
      </c>
      <c r="BD2018" s="1">
        <v>7</v>
      </c>
      <c r="BE2018" s="1">
        <v>2</v>
      </c>
      <c r="BF2018" s="296">
        <v>33095.776404443051</v>
      </c>
    </row>
    <row r="2019" spans="1:58" x14ac:dyDescent="0.3">
      <c r="A2019" s="273">
        <f t="shared" si="80"/>
        <v>174715.80577146437</v>
      </c>
      <c r="B2019" s="1" t="s">
        <v>2621</v>
      </c>
      <c r="C2019" s="274">
        <v>47244666</v>
      </c>
      <c r="D2019" s="1">
        <v>144205</v>
      </c>
      <c r="E2019" s="1">
        <v>4</v>
      </c>
      <c r="F2019" s="1" t="s">
        <v>6294</v>
      </c>
      <c r="G2019" s="275">
        <v>44635</v>
      </c>
      <c r="H2019" s="275">
        <v>45747</v>
      </c>
      <c r="I2019" s="1">
        <v>0</v>
      </c>
      <c r="J2019" s="1">
        <v>1</v>
      </c>
      <c r="K2019" s="1">
        <v>0</v>
      </c>
      <c r="L2019" s="1">
        <v>30</v>
      </c>
      <c r="M2019" s="1">
        <v>2</v>
      </c>
      <c r="N2019" s="1">
        <v>17.690000000000001</v>
      </c>
      <c r="O2019" s="1">
        <v>19.2</v>
      </c>
      <c r="P2019" s="1">
        <v>207353</v>
      </c>
      <c r="Q2019" s="1">
        <v>7507</v>
      </c>
      <c r="R2019" s="1">
        <v>207353</v>
      </c>
      <c r="S2019" s="1">
        <v>1529</v>
      </c>
      <c r="T2019" s="1">
        <v>0</v>
      </c>
      <c r="U2019" s="1">
        <v>0</v>
      </c>
      <c r="W2019" s="1">
        <v>0</v>
      </c>
      <c r="X2019" s="1">
        <v>0</v>
      </c>
      <c r="Y2019" s="1">
        <v>0</v>
      </c>
      <c r="AB2019" s="275">
        <v>44635</v>
      </c>
      <c r="AC2019" s="1">
        <v>1</v>
      </c>
      <c r="AD2019" s="1" t="s">
        <v>2623</v>
      </c>
      <c r="AE2019" s="1">
        <v>1</v>
      </c>
      <c r="AF2019" s="1">
        <v>30</v>
      </c>
      <c r="AG2019" s="1">
        <v>0</v>
      </c>
      <c r="AN2019" s="1">
        <v>1</v>
      </c>
      <c r="AO2019" s="1">
        <v>1</v>
      </c>
      <c r="AR2019" s="276">
        <v>6838.29</v>
      </c>
      <c r="AS2019" s="1" t="s">
        <v>2657</v>
      </c>
      <c r="AT2019" s="1">
        <v>0</v>
      </c>
      <c r="AU2019" s="1">
        <v>0</v>
      </c>
      <c r="AX2019" s="1">
        <v>5</v>
      </c>
      <c r="BC2019" s="1">
        <v>1</v>
      </c>
      <c r="BD2019" s="1">
        <v>7</v>
      </c>
      <c r="BE2019" s="1">
        <v>2</v>
      </c>
      <c r="BF2019" s="296">
        <v>25798.904228535637</v>
      </c>
    </row>
    <row r="2020" spans="1:58" x14ac:dyDescent="0.3">
      <c r="A2020" s="273">
        <f t="shared" si="80"/>
        <v>401377.43098091474</v>
      </c>
      <c r="B2020" s="1" t="s">
        <v>2621</v>
      </c>
      <c r="C2020" s="274">
        <v>47244666</v>
      </c>
      <c r="D2020" s="1">
        <v>144205</v>
      </c>
      <c r="E2020" s="1">
        <v>4</v>
      </c>
      <c r="F2020" s="1" t="s">
        <v>6295</v>
      </c>
      <c r="G2020" s="275">
        <v>44635</v>
      </c>
      <c r="H2020" s="275">
        <v>45747</v>
      </c>
      <c r="I2020" s="1">
        <v>0</v>
      </c>
      <c r="J2020" s="1">
        <v>1</v>
      </c>
      <c r="K2020" s="1">
        <v>0</v>
      </c>
      <c r="L2020" s="1">
        <v>30</v>
      </c>
      <c r="M2020" s="1">
        <v>2</v>
      </c>
      <c r="N2020" s="1">
        <v>17.690000000000001</v>
      </c>
      <c r="O2020" s="1">
        <v>19.2</v>
      </c>
      <c r="P2020" s="1">
        <v>476400</v>
      </c>
      <c r="Q2020" s="1">
        <v>17248</v>
      </c>
      <c r="R2020" s="1">
        <v>476400</v>
      </c>
      <c r="S2020" s="1">
        <v>3513</v>
      </c>
      <c r="T2020" s="1">
        <v>0</v>
      </c>
      <c r="U2020" s="1">
        <v>0</v>
      </c>
      <c r="W2020" s="1">
        <v>0</v>
      </c>
      <c r="X2020" s="1">
        <v>0</v>
      </c>
      <c r="Y2020" s="1">
        <v>0</v>
      </c>
      <c r="AB2020" s="275">
        <v>44635</v>
      </c>
      <c r="AC2020" s="1">
        <v>1</v>
      </c>
      <c r="AD2020" s="1" t="s">
        <v>2623</v>
      </c>
      <c r="AE2020" s="1">
        <v>1</v>
      </c>
      <c r="AF2020" s="1">
        <v>30</v>
      </c>
      <c r="AG2020" s="1">
        <v>0</v>
      </c>
      <c r="AN2020" s="1">
        <v>1</v>
      </c>
      <c r="AO2020" s="1">
        <v>1</v>
      </c>
      <c r="AR2020" s="276">
        <v>15748.78</v>
      </c>
      <c r="AS2020" s="1" t="s">
        <v>2657</v>
      </c>
      <c r="AT2020" s="1">
        <v>0</v>
      </c>
      <c r="AU2020" s="1">
        <v>0</v>
      </c>
      <c r="AX2020" s="1">
        <v>5</v>
      </c>
      <c r="BC2020" s="1">
        <v>1</v>
      </c>
      <c r="BD2020" s="1">
        <v>7</v>
      </c>
      <c r="BE2020" s="1">
        <v>2</v>
      </c>
      <c r="BF2020" s="296">
        <v>59273.789019085212</v>
      </c>
    </row>
    <row r="2021" spans="1:58" x14ac:dyDescent="0.3">
      <c r="A2021" s="273">
        <f t="shared" si="80"/>
        <v>505558.28277193301</v>
      </c>
      <c r="B2021" s="1" t="s">
        <v>2621</v>
      </c>
      <c r="C2021" s="274">
        <v>47244666</v>
      </c>
      <c r="D2021" s="1">
        <v>144205</v>
      </c>
      <c r="E2021" s="1">
        <v>4</v>
      </c>
      <c r="F2021" s="1" t="s">
        <v>6348</v>
      </c>
      <c r="G2021" s="275">
        <v>44632</v>
      </c>
      <c r="H2021" s="275">
        <v>45747</v>
      </c>
      <c r="I2021" s="1">
        <v>0</v>
      </c>
      <c r="J2021" s="1">
        <v>1</v>
      </c>
      <c r="K2021" s="1">
        <v>0</v>
      </c>
      <c r="L2021" s="1">
        <v>30</v>
      </c>
      <c r="M2021" s="1">
        <v>2</v>
      </c>
      <c r="N2021" s="1">
        <v>17.690000000000001</v>
      </c>
      <c r="O2021" s="1">
        <v>19.2</v>
      </c>
      <c r="P2021" s="1">
        <v>600000</v>
      </c>
      <c r="Q2021" s="1">
        <v>21723</v>
      </c>
      <c r="R2021" s="1">
        <v>600000</v>
      </c>
      <c r="S2021" s="1">
        <v>5310</v>
      </c>
      <c r="T2021" s="1">
        <v>0</v>
      </c>
      <c r="U2021" s="1">
        <v>0</v>
      </c>
      <c r="W2021" s="1">
        <v>0</v>
      </c>
      <c r="X2021" s="1">
        <v>0</v>
      </c>
      <c r="Y2021" s="1">
        <v>0</v>
      </c>
      <c r="AB2021" s="275">
        <v>44632</v>
      </c>
      <c r="AC2021" s="1">
        <v>1</v>
      </c>
      <c r="AD2021" s="1" t="s">
        <v>2623</v>
      </c>
      <c r="AE2021" s="1">
        <v>1</v>
      </c>
      <c r="AF2021" s="1">
        <v>30</v>
      </c>
      <c r="AG2021" s="1">
        <v>0</v>
      </c>
      <c r="AN2021" s="1">
        <v>1</v>
      </c>
      <c r="AO2021" s="1">
        <v>1</v>
      </c>
      <c r="AR2021" s="276">
        <v>19789.59</v>
      </c>
      <c r="AS2021" s="1" t="s">
        <v>2657</v>
      </c>
      <c r="AT2021" s="1">
        <v>0</v>
      </c>
      <c r="AU2021" s="1">
        <v>0</v>
      </c>
      <c r="AX2021" s="1">
        <v>5</v>
      </c>
      <c r="BC2021" s="1">
        <v>1</v>
      </c>
      <c r="BD2021" s="1">
        <v>7</v>
      </c>
      <c r="BE2021" s="1">
        <v>2</v>
      </c>
      <c r="BF2021" s="296">
        <v>74652.127228067024</v>
      </c>
    </row>
    <row r="2022" spans="1:58" x14ac:dyDescent="0.3">
      <c r="A2022" s="273">
        <f t="shared" si="80"/>
        <v>80071.769855556049</v>
      </c>
      <c r="B2022" s="1" t="s">
        <v>2621</v>
      </c>
      <c r="C2022" s="274">
        <v>47244666</v>
      </c>
      <c r="D2022" s="1">
        <v>144205</v>
      </c>
      <c r="E2022" s="1">
        <v>4</v>
      </c>
      <c r="F2022" s="1" t="s">
        <v>6351</v>
      </c>
      <c r="G2022" s="275">
        <v>44632</v>
      </c>
      <c r="H2022" s="275">
        <v>45747</v>
      </c>
      <c r="I2022" s="1">
        <v>0</v>
      </c>
      <c r="J2022" s="1">
        <v>1</v>
      </c>
      <c r="K2022" s="1">
        <v>0</v>
      </c>
      <c r="L2022" s="1">
        <v>30</v>
      </c>
      <c r="M2022" s="1">
        <v>2</v>
      </c>
      <c r="N2022" s="1">
        <v>17.7</v>
      </c>
      <c r="O2022" s="1">
        <v>19.21</v>
      </c>
      <c r="P2022" s="1">
        <v>95000</v>
      </c>
      <c r="Q2022" s="1">
        <v>3439</v>
      </c>
      <c r="R2022" s="1">
        <v>95000</v>
      </c>
      <c r="S2022" s="1">
        <v>841</v>
      </c>
      <c r="T2022" s="1">
        <v>0</v>
      </c>
      <c r="U2022" s="1">
        <v>0</v>
      </c>
      <c r="W2022" s="1">
        <v>0</v>
      </c>
      <c r="X2022" s="1">
        <v>0</v>
      </c>
      <c r="Y2022" s="1">
        <v>0</v>
      </c>
      <c r="AB2022" s="275">
        <v>44632</v>
      </c>
      <c r="AC2022" s="1">
        <v>1</v>
      </c>
      <c r="AD2022" s="1" t="s">
        <v>2623</v>
      </c>
      <c r="AE2022" s="1">
        <v>1</v>
      </c>
      <c r="AF2022" s="1">
        <v>30</v>
      </c>
      <c r="AG2022" s="1">
        <v>0</v>
      </c>
      <c r="AN2022" s="1">
        <v>1</v>
      </c>
      <c r="AO2022" s="1">
        <v>1</v>
      </c>
      <c r="AR2022" s="276">
        <v>3108.31</v>
      </c>
      <c r="AS2022" s="1" t="s">
        <v>2657</v>
      </c>
      <c r="AT2022" s="1">
        <v>0</v>
      </c>
      <c r="AU2022" s="1">
        <v>0</v>
      </c>
      <c r="AX2022" s="1">
        <v>5</v>
      </c>
      <c r="BC2022" s="1">
        <v>1</v>
      </c>
      <c r="BD2022" s="1">
        <v>7</v>
      </c>
      <c r="BE2022" s="1">
        <v>2</v>
      </c>
      <c r="BF2022" s="296">
        <v>11819.920144443946</v>
      </c>
    </row>
    <row r="2023" spans="1:58" x14ac:dyDescent="0.3">
      <c r="A2023" s="273">
        <f t="shared" si="80"/>
        <v>168484.88759064433</v>
      </c>
      <c r="B2023" s="1" t="s">
        <v>2621</v>
      </c>
      <c r="C2023" s="274">
        <v>47244666</v>
      </c>
      <c r="D2023" s="1">
        <v>144205</v>
      </c>
      <c r="E2023" s="1">
        <v>4</v>
      </c>
      <c r="F2023" s="1" t="s">
        <v>6357</v>
      </c>
      <c r="G2023" s="275">
        <v>44643</v>
      </c>
      <c r="H2023" s="275">
        <v>45747</v>
      </c>
      <c r="I2023" s="1">
        <v>0</v>
      </c>
      <c r="J2023" s="1">
        <v>1</v>
      </c>
      <c r="K2023" s="1">
        <v>0</v>
      </c>
      <c r="L2023" s="1">
        <v>30</v>
      </c>
      <c r="M2023" s="1">
        <v>2</v>
      </c>
      <c r="N2023" s="1">
        <v>17.690000000000001</v>
      </c>
      <c r="O2023" s="1">
        <v>19.2</v>
      </c>
      <c r="P2023" s="1">
        <v>200000</v>
      </c>
      <c r="Q2023" s="1">
        <v>7241</v>
      </c>
      <c r="R2023" s="1">
        <v>200000</v>
      </c>
      <c r="S2023" s="1">
        <v>688</v>
      </c>
      <c r="T2023" s="1">
        <v>0</v>
      </c>
      <c r="U2023" s="1">
        <v>0</v>
      </c>
      <c r="W2023" s="1">
        <v>0</v>
      </c>
      <c r="X2023" s="1">
        <v>0</v>
      </c>
      <c r="Y2023" s="1">
        <v>0</v>
      </c>
      <c r="AB2023" s="275">
        <v>44643</v>
      </c>
      <c r="AC2023" s="1">
        <v>1</v>
      </c>
      <c r="AD2023" s="1" t="s">
        <v>2623</v>
      </c>
      <c r="AE2023" s="1">
        <v>1</v>
      </c>
      <c r="AF2023" s="1">
        <v>30</v>
      </c>
      <c r="AG2023" s="1">
        <v>0</v>
      </c>
      <c r="AN2023" s="1">
        <v>1</v>
      </c>
      <c r="AO2023" s="1">
        <v>1</v>
      </c>
      <c r="AR2023" s="276">
        <v>6631.07</v>
      </c>
      <c r="AS2023" s="1" t="s">
        <v>2657</v>
      </c>
      <c r="AT2023" s="1">
        <v>0</v>
      </c>
      <c r="AU2023" s="1">
        <v>0</v>
      </c>
      <c r="AX2023" s="1">
        <v>5</v>
      </c>
      <c r="BC2023" s="1">
        <v>1</v>
      </c>
      <c r="BD2023" s="1">
        <v>7</v>
      </c>
      <c r="BE2023" s="1">
        <v>2</v>
      </c>
      <c r="BF2023" s="296">
        <v>24884.042409355676</v>
      </c>
    </row>
    <row r="2024" spans="1:58" x14ac:dyDescent="0.3">
      <c r="A2024" s="273">
        <f t="shared" si="80"/>
        <v>48139.371690008491</v>
      </c>
      <c r="B2024" s="1" t="s">
        <v>2621</v>
      </c>
      <c r="C2024" s="274">
        <v>47244666</v>
      </c>
      <c r="D2024" s="1">
        <v>144205</v>
      </c>
      <c r="E2024" s="1">
        <v>4</v>
      </c>
      <c r="F2024" s="1" t="s">
        <v>6370</v>
      </c>
      <c r="G2024" s="275">
        <v>44641</v>
      </c>
      <c r="H2024" s="275">
        <v>45747</v>
      </c>
      <c r="I2024" s="1">
        <v>0</v>
      </c>
      <c r="J2024" s="1">
        <v>1</v>
      </c>
      <c r="K2024" s="1">
        <v>0</v>
      </c>
      <c r="L2024" s="1">
        <v>30</v>
      </c>
      <c r="M2024" s="1">
        <v>2</v>
      </c>
      <c r="N2024" s="1">
        <v>17.7</v>
      </c>
      <c r="O2024" s="1">
        <v>19.21</v>
      </c>
      <c r="P2024" s="1">
        <v>57110</v>
      </c>
      <c r="Q2024" s="1">
        <v>2068</v>
      </c>
      <c r="R2024" s="1">
        <v>57110</v>
      </c>
      <c r="S2024" s="1">
        <v>253</v>
      </c>
      <c r="T2024" s="1">
        <v>0</v>
      </c>
      <c r="U2024" s="1">
        <v>0</v>
      </c>
      <c r="W2024" s="1">
        <v>0</v>
      </c>
      <c r="X2024" s="1">
        <v>0</v>
      </c>
      <c r="Y2024" s="1">
        <v>0</v>
      </c>
      <c r="AB2024" s="275">
        <v>44641</v>
      </c>
      <c r="AC2024" s="1">
        <v>1</v>
      </c>
      <c r="AD2024" s="1" t="s">
        <v>2623</v>
      </c>
      <c r="AE2024" s="1">
        <v>1</v>
      </c>
      <c r="AF2024" s="1">
        <v>30</v>
      </c>
      <c r="AG2024" s="1">
        <v>0</v>
      </c>
      <c r="AN2024" s="1">
        <v>1</v>
      </c>
      <c r="AO2024" s="1">
        <v>1</v>
      </c>
      <c r="AR2024" s="276">
        <v>1864.99</v>
      </c>
      <c r="AS2024" s="1" t="s">
        <v>2657</v>
      </c>
      <c r="AT2024" s="1">
        <v>0</v>
      </c>
      <c r="AU2024" s="1">
        <v>0</v>
      </c>
      <c r="AX2024" s="1">
        <v>5</v>
      </c>
      <c r="BC2024" s="1">
        <v>1</v>
      </c>
      <c r="BD2024" s="1">
        <v>7</v>
      </c>
      <c r="BE2024" s="1">
        <v>2</v>
      </c>
      <c r="BF2024" s="296">
        <v>7105.6383099915129</v>
      </c>
    </row>
    <row r="2025" spans="1:58" x14ac:dyDescent="0.3">
      <c r="A2025" s="273">
        <f t="shared" si="80"/>
        <v>25231.29363859665</v>
      </c>
      <c r="B2025" s="1" t="s">
        <v>2621</v>
      </c>
      <c r="C2025" s="274">
        <v>47244666</v>
      </c>
      <c r="D2025" s="1">
        <v>144205</v>
      </c>
      <c r="E2025" s="1">
        <v>4</v>
      </c>
      <c r="F2025" s="1" t="s">
        <v>6385</v>
      </c>
      <c r="G2025" s="275">
        <v>44643</v>
      </c>
      <c r="H2025" s="275">
        <v>45747</v>
      </c>
      <c r="I2025" s="1">
        <v>0</v>
      </c>
      <c r="J2025" s="1">
        <v>1</v>
      </c>
      <c r="K2025" s="1">
        <v>0</v>
      </c>
      <c r="L2025" s="1">
        <v>30</v>
      </c>
      <c r="M2025" s="1">
        <v>2</v>
      </c>
      <c r="N2025" s="1">
        <v>17.690000000000001</v>
      </c>
      <c r="O2025" s="1">
        <v>19.190000000000001</v>
      </c>
      <c r="P2025" s="1">
        <v>30000</v>
      </c>
      <c r="Q2025" s="1">
        <v>1086</v>
      </c>
      <c r="R2025" s="1">
        <v>30000</v>
      </c>
      <c r="S2025" s="1">
        <v>103</v>
      </c>
      <c r="T2025" s="1">
        <v>0</v>
      </c>
      <c r="U2025" s="1">
        <v>0</v>
      </c>
      <c r="W2025" s="1">
        <v>0</v>
      </c>
      <c r="X2025" s="1">
        <v>0</v>
      </c>
      <c r="Y2025" s="1">
        <v>0</v>
      </c>
      <c r="AB2025" s="275">
        <v>44643</v>
      </c>
      <c r="AC2025" s="1">
        <v>1</v>
      </c>
      <c r="AD2025" s="1" t="s">
        <v>2623</v>
      </c>
      <c r="AE2025" s="1">
        <v>1</v>
      </c>
      <c r="AF2025" s="1">
        <v>30</v>
      </c>
      <c r="AG2025" s="1">
        <v>0</v>
      </c>
      <c r="AN2025" s="1">
        <v>1</v>
      </c>
      <c r="AO2025" s="1">
        <v>1</v>
      </c>
      <c r="AR2025" s="276">
        <v>1036.0999999999999</v>
      </c>
      <c r="AS2025" s="1" t="s">
        <v>2657</v>
      </c>
      <c r="AT2025" s="1">
        <v>0</v>
      </c>
      <c r="AU2025" s="1">
        <v>0</v>
      </c>
      <c r="AX2025" s="1">
        <v>5</v>
      </c>
      <c r="BC2025" s="1">
        <v>1</v>
      </c>
      <c r="BD2025" s="1">
        <v>7</v>
      </c>
      <c r="BE2025" s="1">
        <v>2</v>
      </c>
      <c r="BF2025" s="296">
        <v>3732.6063614033515</v>
      </c>
    </row>
    <row r="2026" spans="1:58" x14ac:dyDescent="0.3">
      <c r="A2026" s="273">
        <f t="shared" si="80"/>
        <v>252727.33638596651</v>
      </c>
      <c r="B2026" s="1" t="s">
        <v>2621</v>
      </c>
      <c r="C2026" s="274">
        <v>47244666</v>
      </c>
      <c r="D2026" s="1">
        <v>144205</v>
      </c>
      <c r="E2026" s="1">
        <v>4</v>
      </c>
      <c r="F2026" s="1" t="s">
        <v>6460</v>
      </c>
      <c r="G2026" s="275">
        <v>44637</v>
      </c>
      <c r="H2026" s="275">
        <v>45747</v>
      </c>
      <c r="I2026" s="1">
        <v>0</v>
      </c>
      <c r="J2026" s="1">
        <v>1</v>
      </c>
      <c r="K2026" s="1">
        <v>0</v>
      </c>
      <c r="L2026" s="1">
        <v>30</v>
      </c>
      <c r="M2026" s="1">
        <v>2</v>
      </c>
      <c r="N2026" s="1">
        <v>17.7</v>
      </c>
      <c r="O2026" s="1">
        <v>19.21</v>
      </c>
      <c r="P2026" s="1">
        <v>300000</v>
      </c>
      <c r="Q2026" s="1">
        <v>10861</v>
      </c>
      <c r="R2026" s="1">
        <v>300000</v>
      </c>
      <c r="S2026" s="1">
        <v>1918</v>
      </c>
      <c r="T2026" s="1">
        <v>0</v>
      </c>
      <c r="U2026" s="1">
        <v>0</v>
      </c>
      <c r="W2026" s="1">
        <v>0</v>
      </c>
      <c r="X2026" s="1">
        <v>0</v>
      </c>
      <c r="Y2026" s="1">
        <v>0</v>
      </c>
      <c r="AB2026" s="275">
        <v>44637</v>
      </c>
      <c r="AC2026" s="1">
        <v>1</v>
      </c>
      <c r="AD2026" s="1" t="s">
        <v>2623</v>
      </c>
      <c r="AE2026" s="1">
        <v>1</v>
      </c>
      <c r="AF2026" s="1">
        <v>30</v>
      </c>
      <c r="AG2026" s="1">
        <v>0</v>
      </c>
      <c r="AN2026" s="1">
        <v>1</v>
      </c>
      <c r="AO2026" s="1">
        <v>1</v>
      </c>
      <c r="AR2026" s="276">
        <v>9946.6</v>
      </c>
      <c r="AS2026" s="1" t="s">
        <v>2657</v>
      </c>
      <c r="AT2026" s="1">
        <v>0</v>
      </c>
      <c r="AU2026" s="1">
        <v>0</v>
      </c>
      <c r="AX2026" s="1">
        <v>5</v>
      </c>
      <c r="BC2026" s="1">
        <v>1</v>
      </c>
      <c r="BD2026" s="1">
        <v>7</v>
      </c>
      <c r="BE2026" s="1">
        <v>2</v>
      </c>
      <c r="BF2026" s="296">
        <v>37326.063614033512</v>
      </c>
    </row>
    <row r="2027" spans="1:58" x14ac:dyDescent="0.3">
      <c r="A2027" s="273">
        <f t="shared" si="80"/>
        <v>81294612.391897425</v>
      </c>
      <c r="B2027" s="1" t="s">
        <v>2621</v>
      </c>
      <c r="C2027" s="274">
        <v>47248474</v>
      </c>
      <c r="D2027" s="1">
        <v>141205</v>
      </c>
      <c r="E2027" s="1">
        <v>2</v>
      </c>
      <c r="F2027" s="1" t="s">
        <v>2926</v>
      </c>
      <c r="G2027" s="275">
        <v>43637</v>
      </c>
      <c r="H2027" s="275">
        <v>46752</v>
      </c>
      <c r="I2027" s="1">
        <v>0</v>
      </c>
      <c r="J2027" s="1">
        <v>1</v>
      </c>
      <c r="K2027" s="1">
        <v>37</v>
      </c>
      <c r="L2027" s="1">
        <v>30</v>
      </c>
      <c r="M2027" s="1">
        <v>2</v>
      </c>
      <c r="N2027" s="1">
        <v>9.9499999999999993</v>
      </c>
      <c r="O2027" s="1">
        <v>10.42</v>
      </c>
      <c r="P2027" s="1">
        <v>150437755</v>
      </c>
      <c r="Q2027" s="1">
        <v>1436320</v>
      </c>
      <c r="R2027" s="1">
        <v>119964877</v>
      </c>
      <c r="S2027" s="1">
        <v>0</v>
      </c>
      <c r="T2027" s="1">
        <v>0</v>
      </c>
      <c r="U2027" s="1">
        <v>368500000</v>
      </c>
      <c r="V2027" s="1">
        <v>43532</v>
      </c>
      <c r="W2027" s="1">
        <v>0</v>
      </c>
      <c r="X2027" s="1">
        <v>0</v>
      </c>
      <c r="Y2027" s="1">
        <v>0</v>
      </c>
      <c r="Z2027" s="1" t="s">
        <v>5698</v>
      </c>
      <c r="AA2027" s="1" t="s">
        <v>4054</v>
      </c>
      <c r="AB2027" s="275">
        <v>44651</v>
      </c>
      <c r="AC2027" s="1">
        <v>2</v>
      </c>
      <c r="AD2027" s="1" t="s">
        <v>2623</v>
      </c>
      <c r="AE2027" s="1">
        <v>1</v>
      </c>
      <c r="AF2027" s="1">
        <v>30</v>
      </c>
      <c r="AG2027" s="1">
        <v>0</v>
      </c>
      <c r="AN2027" s="1">
        <v>1</v>
      </c>
      <c r="AO2027" s="1">
        <v>1</v>
      </c>
      <c r="AP2027" s="1">
        <v>44348</v>
      </c>
      <c r="AQ2027" s="1" t="s">
        <v>2629</v>
      </c>
      <c r="AR2027" s="276">
        <v>4329562.78</v>
      </c>
      <c r="AS2027" s="1" t="s">
        <v>2632</v>
      </c>
      <c r="AT2027" s="1">
        <v>1</v>
      </c>
      <c r="AU2027" s="1">
        <v>0</v>
      </c>
      <c r="AX2027" s="1">
        <v>5</v>
      </c>
      <c r="BC2027" s="1">
        <v>1</v>
      </c>
      <c r="BD2027" s="1">
        <v>7</v>
      </c>
      <c r="BE2027" s="1">
        <v>2</v>
      </c>
      <c r="BF2027" s="296">
        <v>34340701.828102574</v>
      </c>
    </row>
    <row r="2028" spans="1:58" x14ac:dyDescent="0.3">
      <c r="A2028" s="273">
        <f t="shared" si="80"/>
        <v>3400868.6081025759</v>
      </c>
      <c r="B2028" s="1" t="s">
        <v>2621</v>
      </c>
      <c r="C2028" s="274">
        <v>47248474</v>
      </c>
      <c r="D2028" s="1">
        <v>144205</v>
      </c>
      <c r="E2028" s="1">
        <v>4</v>
      </c>
      <c r="F2028" s="1" t="s">
        <v>4364</v>
      </c>
      <c r="G2028" s="275">
        <v>44441</v>
      </c>
      <c r="H2028" s="275">
        <v>45565</v>
      </c>
      <c r="I2028" s="1">
        <v>0</v>
      </c>
      <c r="J2028" s="1">
        <v>1</v>
      </c>
      <c r="K2028" s="1">
        <v>7</v>
      </c>
      <c r="L2028" s="1">
        <v>30</v>
      </c>
      <c r="M2028" s="1">
        <v>2</v>
      </c>
      <c r="N2028" s="1">
        <v>10.19</v>
      </c>
      <c r="O2028" s="1">
        <v>10.69</v>
      </c>
      <c r="P2028" s="1">
        <v>6000000</v>
      </c>
      <c r="Q2028" s="1">
        <v>191182</v>
      </c>
      <c r="R2028" s="1">
        <v>5018898</v>
      </c>
      <c r="S2028" s="1">
        <v>0</v>
      </c>
      <c r="T2028" s="1">
        <v>0</v>
      </c>
      <c r="U2028" s="1">
        <v>0</v>
      </c>
      <c r="W2028" s="1">
        <v>0</v>
      </c>
      <c r="X2028" s="1">
        <v>0</v>
      </c>
      <c r="Y2028" s="1">
        <v>0</v>
      </c>
      <c r="AB2028" s="275">
        <v>44651</v>
      </c>
      <c r="AC2028" s="1">
        <v>1</v>
      </c>
      <c r="AD2028" s="1" t="s">
        <v>2623</v>
      </c>
      <c r="AE2028" s="1">
        <v>1</v>
      </c>
      <c r="AF2028" s="1">
        <v>30</v>
      </c>
      <c r="AG2028" s="1">
        <v>0</v>
      </c>
      <c r="AN2028" s="1">
        <v>1</v>
      </c>
      <c r="AO2028" s="1">
        <v>1</v>
      </c>
      <c r="AR2028" s="276">
        <v>181338.22</v>
      </c>
      <c r="AS2028" s="1" t="s">
        <v>2657</v>
      </c>
      <c r="AT2028" s="1">
        <v>0</v>
      </c>
      <c r="AU2028" s="1">
        <v>0</v>
      </c>
      <c r="AX2028" s="1">
        <v>5</v>
      </c>
      <c r="BC2028" s="1">
        <v>1</v>
      </c>
      <c r="BD2028" s="1">
        <v>7</v>
      </c>
      <c r="BE2028" s="1">
        <v>2</v>
      </c>
      <c r="BF2028" s="296">
        <v>1436691.1718974244</v>
      </c>
    </row>
    <row r="2029" spans="1:58" x14ac:dyDescent="0.3">
      <c r="A2029" s="273">
        <f t="shared" si="80"/>
        <v>18855127</v>
      </c>
      <c r="B2029" s="1" t="s">
        <v>2621</v>
      </c>
      <c r="C2029" s="274">
        <v>47292027</v>
      </c>
      <c r="D2029" s="1">
        <v>144105</v>
      </c>
      <c r="E2029" s="1">
        <v>4</v>
      </c>
      <c r="F2029" s="1" t="s">
        <v>3799</v>
      </c>
      <c r="G2029" s="275">
        <v>44237</v>
      </c>
      <c r="H2029" s="275">
        <v>45716</v>
      </c>
      <c r="I2029" s="1">
        <v>1</v>
      </c>
      <c r="J2029" s="1">
        <v>1</v>
      </c>
      <c r="K2029" s="1">
        <v>14</v>
      </c>
      <c r="L2029" s="1">
        <v>30</v>
      </c>
      <c r="M2029" s="1">
        <v>2</v>
      </c>
      <c r="N2029" s="1">
        <v>9</v>
      </c>
      <c r="O2029" s="1">
        <v>9.3800000000000008</v>
      </c>
      <c r="P2029" s="1">
        <v>35209851</v>
      </c>
      <c r="Q2029" s="1">
        <v>633797</v>
      </c>
      <c r="R2029" s="1">
        <v>27187895</v>
      </c>
      <c r="S2029" s="1">
        <v>0</v>
      </c>
      <c r="T2029" s="1">
        <v>0</v>
      </c>
      <c r="U2029" s="1">
        <v>0</v>
      </c>
      <c r="W2029" s="1">
        <v>0</v>
      </c>
      <c r="X2029" s="1">
        <v>0</v>
      </c>
      <c r="Y2029" s="1">
        <v>0</v>
      </c>
      <c r="Z2029" s="1" t="s">
        <v>3734</v>
      </c>
      <c r="AA2029" s="1" t="s">
        <v>2807</v>
      </c>
      <c r="AB2029" s="275">
        <v>44651</v>
      </c>
      <c r="AC2029" s="1">
        <v>1</v>
      </c>
      <c r="AD2029" s="1" t="s">
        <v>2623</v>
      </c>
      <c r="AE2029" s="1">
        <v>1</v>
      </c>
      <c r="AF2029" s="1">
        <v>30</v>
      </c>
      <c r="AG2029" s="1">
        <v>505</v>
      </c>
      <c r="AN2029" s="1">
        <v>1</v>
      </c>
      <c r="AO2029" s="1">
        <v>1</v>
      </c>
      <c r="AR2029" s="276">
        <v>1041301</v>
      </c>
      <c r="AS2029" s="1" t="s">
        <v>2632</v>
      </c>
      <c r="AT2029" s="1">
        <v>0</v>
      </c>
      <c r="AU2029" s="1">
        <v>0</v>
      </c>
      <c r="AV2029" s="1" t="s">
        <v>2625</v>
      </c>
      <c r="AW2029" s="1" t="s">
        <v>2626</v>
      </c>
      <c r="AX2029" s="1">
        <v>5</v>
      </c>
      <c r="BC2029" s="1">
        <v>1</v>
      </c>
      <c r="BD2029" s="1">
        <v>7</v>
      </c>
      <c r="BE2029" s="1">
        <v>2</v>
      </c>
      <c r="BF2029" s="296">
        <v>7291467</v>
      </c>
    </row>
    <row r="2030" spans="1:58" x14ac:dyDescent="0.3">
      <c r="A2030" s="273">
        <f t="shared" si="80"/>
        <v>36094201.649995871</v>
      </c>
      <c r="B2030" s="1" t="s">
        <v>2621</v>
      </c>
      <c r="C2030" s="274">
        <v>47706699</v>
      </c>
      <c r="D2030" s="1">
        <v>141205</v>
      </c>
      <c r="E2030" s="1">
        <v>4</v>
      </c>
      <c r="F2030" s="1" t="s">
        <v>2929</v>
      </c>
      <c r="G2030" s="275">
        <v>43349</v>
      </c>
      <c r="H2030" s="275">
        <v>46295</v>
      </c>
      <c r="I2030" s="1">
        <v>0</v>
      </c>
      <c r="J2030" s="1">
        <v>1</v>
      </c>
      <c r="K2030" s="1">
        <v>41</v>
      </c>
      <c r="L2030" s="1">
        <v>30</v>
      </c>
      <c r="M2030" s="1">
        <v>2</v>
      </c>
      <c r="N2030" s="1">
        <v>12</v>
      </c>
      <c r="O2030" s="1">
        <v>12.68</v>
      </c>
      <c r="P2030" s="1">
        <v>80702499</v>
      </c>
      <c r="Q2030" s="1">
        <v>956452</v>
      </c>
      <c r="R2030" s="1">
        <v>53823618</v>
      </c>
      <c r="S2030" s="1">
        <v>0</v>
      </c>
      <c r="T2030" s="1">
        <v>0</v>
      </c>
      <c r="U2030" s="1">
        <v>171206333.75</v>
      </c>
      <c r="V2030" s="1">
        <v>43585</v>
      </c>
      <c r="W2030" s="1">
        <v>0</v>
      </c>
      <c r="X2030" s="1">
        <v>0</v>
      </c>
      <c r="Y2030" s="1">
        <v>0</v>
      </c>
      <c r="Z2030" s="1" t="s">
        <v>5699</v>
      </c>
      <c r="AA2030" s="1" t="s">
        <v>2807</v>
      </c>
      <c r="AB2030" s="275">
        <v>44651</v>
      </c>
      <c r="AC2030" s="1">
        <v>2</v>
      </c>
      <c r="AD2030" s="1" t="s">
        <v>2623</v>
      </c>
      <c r="AE2030" s="1">
        <v>1</v>
      </c>
      <c r="AF2030" s="1">
        <v>30</v>
      </c>
      <c r="AG2030" s="1">
        <v>0</v>
      </c>
      <c r="AN2030" s="1">
        <v>1</v>
      </c>
      <c r="AO2030" s="1">
        <v>1</v>
      </c>
      <c r="AR2030" s="276">
        <v>2061366.79</v>
      </c>
      <c r="AS2030" s="1" t="s">
        <v>2655</v>
      </c>
      <c r="AT2030" s="1">
        <v>0</v>
      </c>
      <c r="AU2030" s="1">
        <v>0</v>
      </c>
      <c r="AX2030" s="1">
        <v>5</v>
      </c>
      <c r="BC2030" s="1">
        <v>1</v>
      </c>
      <c r="BD2030" s="1">
        <v>7</v>
      </c>
      <c r="BE2030" s="1">
        <v>2</v>
      </c>
      <c r="BF2030" s="296">
        <v>15668049.560004132</v>
      </c>
    </row>
    <row r="2031" spans="1:58" x14ac:dyDescent="0.3">
      <c r="A2031" s="273">
        <f t="shared" si="80"/>
        <v>14722501.191100352</v>
      </c>
      <c r="B2031" s="1" t="s">
        <v>2621</v>
      </c>
      <c r="C2031" s="274">
        <v>47706699</v>
      </c>
      <c r="D2031" s="1">
        <v>141205</v>
      </c>
      <c r="E2031" s="1">
        <v>3</v>
      </c>
      <c r="F2031" s="1" t="s">
        <v>3079</v>
      </c>
      <c r="G2031" s="275">
        <v>43770</v>
      </c>
      <c r="H2031" s="275">
        <v>45626</v>
      </c>
      <c r="I2031" s="1">
        <v>0</v>
      </c>
      <c r="J2031" s="1">
        <v>1</v>
      </c>
      <c r="K2031" s="1">
        <v>28</v>
      </c>
      <c r="L2031" s="1">
        <v>30</v>
      </c>
      <c r="M2031" s="1">
        <v>2</v>
      </c>
      <c r="N2031" s="1">
        <v>14.88</v>
      </c>
      <c r="O2031" s="1">
        <v>15.93</v>
      </c>
      <c r="P2031" s="1">
        <v>35206519</v>
      </c>
      <c r="Q2031" s="1">
        <v>835345</v>
      </c>
      <c r="R2031" s="1">
        <v>21953963</v>
      </c>
      <c r="S2031" s="1">
        <v>0</v>
      </c>
      <c r="T2031" s="1">
        <v>0</v>
      </c>
      <c r="U2031" s="1">
        <v>69832866.25</v>
      </c>
      <c r="V2031" s="1">
        <v>43585</v>
      </c>
      <c r="W2031" s="1">
        <v>0</v>
      </c>
      <c r="X2031" s="1">
        <v>0</v>
      </c>
      <c r="Y2031" s="1">
        <v>0</v>
      </c>
      <c r="AB2031" s="275">
        <v>44651</v>
      </c>
      <c r="AC2031" s="1">
        <v>2</v>
      </c>
      <c r="AD2031" s="1" t="s">
        <v>2623</v>
      </c>
      <c r="AE2031" s="1">
        <v>1</v>
      </c>
      <c r="AF2031" s="1">
        <v>30</v>
      </c>
      <c r="AG2031" s="1">
        <v>0</v>
      </c>
      <c r="AN2031" s="1">
        <v>1</v>
      </c>
      <c r="AO2031" s="1">
        <v>1</v>
      </c>
      <c r="AP2031" s="275">
        <v>43770</v>
      </c>
      <c r="AQ2031" s="1" t="s">
        <v>2629</v>
      </c>
      <c r="AR2031" s="276">
        <v>840665.48</v>
      </c>
      <c r="AS2031" s="1" t="s">
        <v>2624</v>
      </c>
      <c r="AT2031" s="1">
        <v>0</v>
      </c>
      <c r="AU2031" s="1">
        <v>0</v>
      </c>
      <c r="AX2031" s="1">
        <v>5</v>
      </c>
      <c r="BC2031" s="1">
        <v>1</v>
      </c>
      <c r="BD2031" s="1">
        <v>7</v>
      </c>
      <c r="BE2031" s="1">
        <v>2</v>
      </c>
      <c r="BF2031" s="296">
        <v>6390796.3288996471</v>
      </c>
    </row>
    <row r="2032" spans="1:58" x14ac:dyDescent="0.3">
      <c r="A2032" s="273">
        <f t="shared" si="80"/>
        <v>1971042.1057991255</v>
      </c>
      <c r="B2032" s="1" t="s">
        <v>2621</v>
      </c>
      <c r="C2032" s="274">
        <v>47706699</v>
      </c>
      <c r="D2032" s="1">
        <v>144105</v>
      </c>
      <c r="E2032" s="1">
        <v>3</v>
      </c>
      <c r="F2032" s="1" t="s">
        <v>2691</v>
      </c>
      <c r="G2032" s="275">
        <v>43675</v>
      </c>
      <c r="H2032" s="275">
        <v>44773</v>
      </c>
      <c r="I2032" s="1">
        <v>0</v>
      </c>
      <c r="J2032" s="1">
        <v>1</v>
      </c>
      <c r="K2032" s="1">
        <v>32</v>
      </c>
      <c r="L2032" s="1">
        <v>30</v>
      </c>
      <c r="M2032" s="1">
        <v>2</v>
      </c>
      <c r="N2032" s="1">
        <v>15.6</v>
      </c>
      <c r="O2032" s="1">
        <v>16.760000000000002</v>
      </c>
      <c r="P2032" s="1">
        <v>21707269</v>
      </c>
      <c r="Q2032" s="1">
        <v>758883</v>
      </c>
      <c r="R2032" s="1">
        <v>2939402</v>
      </c>
      <c r="S2032" s="1">
        <v>0</v>
      </c>
      <c r="T2032" s="1">
        <v>0</v>
      </c>
      <c r="U2032" s="1">
        <v>0</v>
      </c>
      <c r="W2032" s="1">
        <v>0</v>
      </c>
      <c r="X2032" s="1">
        <v>0</v>
      </c>
      <c r="Y2032" s="1">
        <v>0</v>
      </c>
      <c r="AB2032" s="275">
        <v>44651</v>
      </c>
      <c r="AC2032" s="1">
        <v>1</v>
      </c>
      <c r="AD2032" s="1" t="s">
        <v>2623</v>
      </c>
      <c r="AE2032" s="1">
        <v>1</v>
      </c>
      <c r="AF2032" s="1">
        <v>30</v>
      </c>
      <c r="AG2032" s="1">
        <v>0</v>
      </c>
      <c r="AN2032" s="1">
        <v>1</v>
      </c>
      <c r="AO2032" s="1">
        <v>1</v>
      </c>
      <c r="AP2032" s="1">
        <v>43675</v>
      </c>
      <c r="AQ2032" s="1" t="s">
        <v>2629</v>
      </c>
      <c r="AR2032" s="276">
        <v>112700.28</v>
      </c>
      <c r="AS2032" s="1" t="s">
        <v>2624</v>
      </c>
      <c r="AT2032" s="1">
        <v>0</v>
      </c>
      <c r="AU2032" s="1">
        <v>0</v>
      </c>
      <c r="AV2032" s="1" t="s">
        <v>2625</v>
      </c>
      <c r="AW2032" s="1" t="s">
        <v>2626</v>
      </c>
      <c r="AX2032" s="1">
        <v>5</v>
      </c>
      <c r="BC2032" s="1">
        <v>1</v>
      </c>
      <c r="BD2032" s="1">
        <v>7</v>
      </c>
      <c r="BE2032" s="1">
        <v>2</v>
      </c>
      <c r="BF2032" s="296">
        <v>855659.61420087481</v>
      </c>
    </row>
    <row r="2033" spans="1:58" x14ac:dyDescent="0.3">
      <c r="A2033" s="273">
        <f t="shared" si="80"/>
        <v>213923.72861192017</v>
      </c>
      <c r="B2033" s="1" t="s">
        <v>2621</v>
      </c>
      <c r="C2033" s="274">
        <v>47706699</v>
      </c>
      <c r="D2033" s="1">
        <v>144205</v>
      </c>
      <c r="E2033" s="1">
        <v>4</v>
      </c>
      <c r="F2033" s="1" t="s">
        <v>3141</v>
      </c>
      <c r="G2033" s="275">
        <v>43755</v>
      </c>
      <c r="H2033" s="275">
        <v>44681</v>
      </c>
      <c r="I2033" s="1">
        <v>0</v>
      </c>
      <c r="J2033" s="1">
        <v>1</v>
      </c>
      <c r="K2033" s="1">
        <v>29</v>
      </c>
      <c r="L2033" s="1">
        <v>30</v>
      </c>
      <c r="M2033" s="1">
        <v>2</v>
      </c>
      <c r="N2033" s="1">
        <v>11.04</v>
      </c>
      <c r="O2033" s="1">
        <v>11.61</v>
      </c>
      <c r="P2033" s="1">
        <v>8402764</v>
      </c>
      <c r="Q2033" s="1">
        <v>349884</v>
      </c>
      <c r="R2033" s="1">
        <v>318868</v>
      </c>
      <c r="S2033" s="1">
        <v>0</v>
      </c>
      <c r="T2033" s="1">
        <v>0</v>
      </c>
      <c r="U2033" s="1">
        <v>0</v>
      </c>
      <c r="W2033" s="1">
        <v>0</v>
      </c>
      <c r="X2033" s="1">
        <v>0</v>
      </c>
      <c r="Y2033" s="1">
        <v>0</v>
      </c>
      <c r="AB2033" s="275">
        <v>44651</v>
      </c>
      <c r="AC2033" s="1">
        <v>1</v>
      </c>
      <c r="AD2033" s="1" t="s">
        <v>2623</v>
      </c>
      <c r="AE2033" s="1">
        <v>1</v>
      </c>
      <c r="AF2033" s="1">
        <v>30</v>
      </c>
      <c r="AG2033" s="1">
        <v>0</v>
      </c>
      <c r="AN2033" s="1">
        <v>1</v>
      </c>
      <c r="AO2033" s="1">
        <v>1</v>
      </c>
      <c r="AR2033" s="276">
        <v>12121.83</v>
      </c>
      <c r="AS2033" s="1" t="s">
        <v>2657</v>
      </c>
      <c r="AT2033" s="1">
        <v>0</v>
      </c>
      <c r="AU2033" s="1">
        <v>0</v>
      </c>
      <c r="AX2033" s="1">
        <v>5</v>
      </c>
      <c r="BC2033" s="1">
        <v>1</v>
      </c>
      <c r="BD2033" s="1">
        <v>7</v>
      </c>
      <c r="BE2033" s="1">
        <v>2</v>
      </c>
      <c r="BF2033" s="296">
        <v>92822.441388079809</v>
      </c>
    </row>
    <row r="2034" spans="1:58" x14ac:dyDescent="0.3">
      <c r="A2034" s="273">
        <f t="shared" si="80"/>
        <v>832195.18042889785</v>
      </c>
      <c r="B2034" s="1" t="s">
        <v>2621</v>
      </c>
      <c r="C2034" s="274">
        <v>47706699</v>
      </c>
      <c r="D2034" s="1">
        <v>144205</v>
      </c>
      <c r="E2034" s="1">
        <v>4</v>
      </c>
      <c r="F2034" s="1" t="s">
        <v>4808</v>
      </c>
      <c r="G2034" s="275">
        <v>44393</v>
      </c>
      <c r="H2034" s="275">
        <v>45322</v>
      </c>
      <c r="I2034" s="1">
        <v>0</v>
      </c>
      <c r="J2034" s="1">
        <v>1</v>
      </c>
      <c r="K2034" s="1">
        <v>8</v>
      </c>
      <c r="L2034" s="1">
        <v>30</v>
      </c>
      <c r="M2034" s="1">
        <v>2</v>
      </c>
      <c r="N2034" s="1">
        <v>17.690000000000001</v>
      </c>
      <c r="O2034" s="1">
        <v>19.2</v>
      </c>
      <c r="P2034" s="1">
        <v>1600000</v>
      </c>
      <c r="Q2034" s="1">
        <v>66704</v>
      </c>
      <c r="R2034" s="1">
        <v>1240936</v>
      </c>
      <c r="S2034" s="1">
        <v>0</v>
      </c>
      <c r="T2034" s="1">
        <v>0</v>
      </c>
      <c r="U2034" s="1">
        <v>0</v>
      </c>
      <c r="W2034" s="1">
        <v>0</v>
      </c>
      <c r="X2034" s="1">
        <v>0</v>
      </c>
      <c r="Y2034" s="1">
        <v>0</v>
      </c>
      <c r="AB2034" s="275">
        <v>44651</v>
      </c>
      <c r="AC2034" s="1">
        <v>1</v>
      </c>
      <c r="AD2034" s="1" t="s">
        <v>2623</v>
      </c>
      <c r="AE2034" s="1">
        <v>1</v>
      </c>
      <c r="AF2034" s="1">
        <v>30</v>
      </c>
      <c r="AG2034" s="1">
        <v>0</v>
      </c>
      <c r="AN2034" s="1">
        <v>1</v>
      </c>
      <c r="AO2034" s="1">
        <v>1</v>
      </c>
      <c r="AR2034" s="276">
        <v>47504.480000000003</v>
      </c>
      <c r="AS2034" s="1" t="s">
        <v>2657</v>
      </c>
      <c r="AT2034" s="1">
        <v>0</v>
      </c>
      <c r="AU2034" s="1">
        <v>0</v>
      </c>
      <c r="AX2034" s="1">
        <v>5</v>
      </c>
      <c r="BC2034" s="1">
        <v>1</v>
      </c>
      <c r="BD2034" s="1">
        <v>7</v>
      </c>
      <c r="BE2034" s="1">
        <v>2</v>
      </c>
      <c r="BF2034" s="296">
        <v>361236.33957110217</v>
      </c>
    </row>
    <row r="2035" spans="1:58" x14ac:dyDescent="0.3">
      <c r="A2035" s="273">
        <f t="shared" si="80"/>
        <v>783581.0742558171</v>
      </c>
      <c r="B2035" s="1" t="s">
        <v>2621</v>
      </c>
      <c r="C2035" s="274">
        <v>47706699</v>
      </c>
      <c r="D2035" s="1">
        <v>144205</v>
      </c>
      <c r="E2035" s="1">
        <v>4</v>
      </c>
      <c r="F2035" s="1" t="s">
        <v>4849</v>
      </c>
      <c r="G2035" s="275">
        <v>44278</v>
      </c>
      <c r="H2035" s="275">
        <v>45199</v>
      </c>
      <c r="I2035" s="1">
        <v>0</v>
      </c>
      <c r="J2035" s="1">
        <v>1</v>
      </c>
      <c r="K2035" s="1">
        <v>12</v>
      </c>
      <c r="L2035" s="1">
        <v>30</v>
      </c>
      <c r="M2035" s="1">
        <v>2</v>
      </c>
      <c r="N2035" s="1">
        <v>17.690000000000001</v>
      </c>
      <c r="O2035" s="1">
        <v>19.2</v>
      </c>
      <c r="P2035" s="1">
        <v>1790000</v>
      </c>
      <c r="Q2035" s="1">
        <v>74625</v>
      </c>
      <c r="R2035" s="1">
        <v>1168662</v>
      </c>
      <c r="S2035" s="1">
        <v>0</v>
      </c>
      <c r="T2035" s="1">
        <v>0</v>
      </c>
      <c r="U2035" s="1">
        <v>0</v>
      </c>
      <c r="W2035" s="1">
        <v>0</v>
      </c>
      <c r="X2035" s="1">
        <v>0</v>
      </c>
      <c r="Y2035" s="1">
        <v>0</v>
      </c>
      <c r="AB2035" s="275">
        <v>44651</v>
      </c>
      <c r="AC2035" s="1">
        <v>1</v>
      </c>
      <c r="AD2035" s="1" t="s">
        <v>2623</v>
      </c>
      <c r="AE2035" s="1">
        <v>1</v>
      </c>
      <c r="AF2035" s="1">
        <v>30</v>
      </c>
      <c r="AG2035" s="1">
        <v>0</v>
      </c>
      <c r="AN2035" s="1">
        <v>1</v>
      </c>
      <c r="AO2035" s="1">
        <v>1</v>
      </c>
      <c r="AR2035" s="276">
        <v>44883.54</v>
      </c>
      <c r="AS2035" s="1" t="s">
        <v>2657</v>
      </c>
      <c r="AT2035" s="1">
        <v>0</v>
      </c>
      <c r="AU2035" s="1">
        <v>0</v>
      </c>
      <c r="AX2035" s="1">
        <v>5</v>
      </c>
      <c r="BC2035" s="1">
        <v>1</v>
      </c>
      <c r="BD2035" s="1">
        <v>7</v>
      </c>
      <c r="BE2035" s="1">
        <v>2</v>
      </c>
      <c r="BF2035" s="296">
        <v>340197.38574418292</v>
      </c>
    </row>
    <row r="2036" spans="1:58" x14ac:dyDescent="0.3">
      <c r="A2036" s="273">
        <f t="shared" si="80"/>
        <v>1218287.0218418417</v>
      </c>
      <c r="B2036" s="1" t="s">
        <v>2621</v>
      </c>
      <c r="C2036" s="274">
        <v>47706699</v>
      </c>
      <c r="D2036" s="1">
        <v>144205</v>
      </c>
      <c r="E2036" s="1">
        <v>4</v>
      </c>
      <c r="F2036" s="1" t="s">
        <v>4634</v>
      </c>
      <c r="G2036" s="275">
        <v>44260</v>
      </c>
      <c r="H2036" s="275">
        <v>45016</v>
      </c>
      <c r="I2036" s="1">
        <v>0</v>
      </c>
      <c r="J2036" s="1">
        <v>1</v>
      </c>
      <c r="K2036" s="1">
        <v>12</v>
      </c>
      <c r="L2036" s="1">
        <v>30</v>
      </c>
      <c r="M2036" s="1">
        <v>2</v>
      </c>
      <c r="N2036" s="1">
        <v>17.690000000000001</v>
      </c>
      <c r="O2036" s="1">
        <v>19.2</v>
      </c>
      <c r="P2036" s="1">
        <v>4000000</v>
      </c>
      <c r="Q2036" s="1">
        <v>166760</v>
      </c>
      <c r="R2036" s="1">
        <v>1816535</v>
      </c>
      <c r="S2036" s="1">
        <v>0</v>
      </c>
      <c r="T2036" s="1">
        <v>0</v>
      </c>
      <c r="U2036" s="1">
        <v>0</v>
      </c>
      <c r="W2036" s="1">
        <v>0</v>
      </c>
      <c r="X2036" s="1">
        <v>0</v>
      </c>
      <c r="Y2036" s="1">
        <v>0</v>
      </c>
      <c r="AB2036" s="275">
        <v>44651</v>
      </c>
      <c r="AC2036" s="1">
        <v>1</v>
      </c>
      <c r="AD2036" s="1" t="s">
        <v>2623</v>
      </c>
      <c r="AE2036" s="1">
        <v>1</v>
      </c>
      <c r="AF2036" s="1">
        <v>30</v>
      </c>
      <c r="AG2036" s="1">
        <v>0</v>
      </c>
      <c r="AN2036" s="1">
        <v>1</v>
      </c>
      <c r="AO2036" s="1">
        <v>1</v>
      </c>
      <c r="AR2036" s="276">
        <v>69454.83</v>
      </c>
      <c r="AS2036" s="1" t="s">
        <v>2657</v>
      </c>
      <c r="AT2036" s="1">
        <v>0</v>
      </c>
      <c r="AU2036" s="1">
        <v>0</v>
      </c>
      <c r="AX2036" s="1">
        <v>5</v>
      </c>
      <c r="BC2036" s="1">
        <v>1</v>
      </c>
      <c r="BD2036" s="1">
        <v>7</v>
      </c>
      <c r="BE2036" s="1">
        <v>2</v>
      </c>
      <c r="BF2036" s="296">
        <v>528793.14815815806</v>
      </c>
    </row>
    <row r="2037" spans="1:58" x14ac:dyDescent="0.3">
      <c r="A2037" s="273">
        <f t="shared" si="80"/>
        <v>578624.82381781051</v>
      </c>
      <c r="B2037" s="1" t="s">
        <v>2621</v>
      </c>
      <c r="C2037" s="274">
        <v>47706699</v>
      </c>
      <c r="D2037" s="1">
        <v>144205</v>
      </c>
      <c r="E2037" s="1">
        <v>4</v>
      </c>
      <c r="F2037" s="1" t="s">
        <v>5026</v>
      </c>
      <c r="G2037" s="275">
        <v>44475</v>
      </c>
      <c r="H2037" s="275">
        <v>45412</v>
      </c>
      <c r="I2037" s="1">
        <v>0</v>
      </c>
      <c r="J2037" s="1">
        <v>1</v>
      </c>
      <c r="K2037" s="1">
        <v>5</v>
      </c>
      <c r="L2037" s="1">
        <v>30</v>
      </c>
      <c r="M2037" s="1">
        <v>2</v>
      </c>
      <c r="N2037" s="1">
        <v>17.690000000000001</v>
      </c>
      <c r="O2037" s="1">
        <v>19.2</v>
      </c>
      <c r="P2037" s="1">
        <v>1000000</v>
      </c>
      <c r="Q2037" s="1">
        <v>41690</v>
      </c>
      <c r="R2037" s="1">
        <v>862906</v>
      </c>
      <c r="S2037" s="1">
        <v>0</v>
      </c>
      <c r="T2037" s="1">
        <v>0</v>
      </c>
      <c r="U2037" s="1">
        <v>0</v>
      </c>
      <c r="W2037" s="1">
        <v>0</v>
      </c>
      <c r="X2037" s="1">
        <v>0</v>
      </c>
      <c r="Y2037" s="1">
        <v>0</v>
      </c>
      <c r="AB2037" s="275">
        <v>44651</v>
      </c>
      <c r="AC2037" s="1">
        <v>1</v>
      </c>
      <c r="AD2037" s="1" t="s">
        <v>2623</v>
      </c>
      <c r="AE2037" s="1">
        <v>1</v>
      </c>
      <c r="AF2037" s="1">
        <v>30</v>
      </c>
      <c r="AG2037" s="1">
        <v>0</v>
      </c>
      <c r="AN2037" s="1">
        <v>1</v>
      </c>
      <c r="AO2037" s="1">
        <v>1</v>
      </c>
      <c r="AR2037" s="276">
        <v>33089.33</v>
      </c>
      <c r="AS2037" s="1" t="s">
        <v>2657</v>
      </c>
      <c r="AT2037" s="1">
        <v>0</v>
      </c>
      <c r="AU2037" s="1">
        <v>0</v>
      </c>
      <c r="AX2037" s="1">
        <v>5</v>
      </c>
      <c r="BC2037" s="1">
        <v>1</v>
      </c>
      <c r="BD2037" s="1">
        <v>7</v>
      </c>
      <c r="BE2037" s="1">
        <v>2</v>
      </c>
      <c r="BF2037" s="296">
        <v>251191.84618218947</v>
      </c>
    </row>
    <row r="2038" spans="1:58" x14ac:dyDescent="0.3">
      <c r="A2038" s="273">
        <f t="shared" si="80"/>
        <v>951960.2241483666</v>
      </c>
      <c r="B2038" s="1" t="s">
        <v>2621</v>
      </c>
      <c r="C2038" s="274">
        <v>47706699</v>
      </c>
      <c r="D2038" s="1">
        <v>144205</v>
      </c>
      <c r="E2038" s="1">
        <v>4</v>
      </c>
      <c r="F2038" s="1" t="s">
        <v>6188</v>
      </c>
      <c r="G2038" s="275">
        <v>44593</v>
      </c>
      <c r="H2038" s="275">
        <v>45504</v>
      </c>
      <c r="I2038" s="1">
        <v>0</v>
      </c>
      <c r="J2038" s="1">
        <v>1</v>
      </c>
      <c r="K2038" s="1">
        <v>2</v>
      </c>
      <c r="L2038" s="1">
        <v>30</v>
      </c>
      <c r="M2038" s="1">
        <v>2</v>
      </c>
      <c r="N2038" s="1">
        <v>17.690000000000001</v>
      </c>
      <c r="O2038" s="1">
        <v>19.2</v>
      </c>
      <c r="P2038" s="1">
        <v>1500000</v>
      </c>
      <c r="Q2038" s="1">
        <v>62535</v>
      </c>
      <c r="R2038" s="1">
        <v>1419586</v>
      </c>
      <c r="S2038" s="1">
        <v>0</v>
      </c>
      <c r="T2038" s="1">
        <v>0</v>
      </c>
      <c r="U2038" s="1">
        <v>0</v>
      </c>
      <c r="W2038" s="1">
        <v>0</v>
      </c>
      <c r="X2038" s="1">
        <v>0</v>
      </c>
      <c r="Y2038" s="1">
        <v>0</v>
      </c>
      <c r="AB2038" s="275">
        <v>44651</v>
      </c>
      <c r="AC2038" s="1">
        <v>1</v>
      </c>
      <c r="AD2038" s="1" t="s">
        <v>2623</v>
      </c>
      <c r="AE2038" s="1">
        <v>1</v>
      </c>
      <c r="AF2038" s="1">
        <v>30</v>
      </c>
      <c r="AG2038" s="1">
        <v>0</v>
      </c>
      <c r="AN2038" s="1">
        <v>1</v>
      </c>
      <c r="AO2038" s="1">
        <v>1</v>
      </c>
      <c r="AR2038" s="276">
        <v>54384.44</v>
      </c>
      <c r="AS2038" s="1" t="s">
        <v>2657</v>
      </c>
      <c r="AT2038" s="1">
        <v>0</v>
      </c>
      <c r="AU2038" s="1">
        <v>0</v>
      </c>
      <c r="AX2038" s="1">
        <v>5</v>
      </c>
      <c r="BC2038" s="1">
        <v>1</v>
      </c>
      <c r="BD2038" s="1">
        <v>7</v>
      </c>
      <c r="BE2038" s="1">
        <v>2</v>
      </c>
      <c r="BF2038" s="296">
        <v>413241.33585163346</v>
      </c>
    </row>
    <row r="2039" spans="1:58" x14ac:dyDescent="0.3">
      <c r="A2039" s="273">
        <f t="shared" si="80"/>
        <v>1218387.739851204</v>
      </c>
      <c r="B2039" s="1" t="s">
        <v>2621</v>
      </c>
      <c r="C2039" s="274">
        <v>47724826</v>
      </c>
      <c r="D2039" s="1">
        <v>144105</v>
      </c>
      <c r="E2039" s="1">
        <v>4</v>
      </c>
      <c r="F2039" s="1" t="s">
        <v>4105</v>
      </c>
      <c r="G2039" s="275">
        <v>44432</v>
      </c>
      <c r="H2039" s="275">
        <v>45169</v>
      </c>
      <c r="I2039" s="1">
        <v>0</v>
      </c>
      <c r="J2039" s="1">
        <v>1</v>
      </c>
      <c r="K2039" s="1">
        <v>7</v>
      </c>
      <c r="L2039" s="1">
        <v>30</v>
      </c>
      <c r="M2039" s="1">
        <v>2</v>
      </c>
      <c r="N2039" s="1">
        <v>9</v>
      </c>
      <c r="O2039" s="1">
        <v>9.3800000000000008</v>
      </c>
      <c r="P2039" s="1">
        <v>4105669</v>
      </c>
      <c r="Q2039" s="1">
        <v>188327</v>
      </c>
      <c r="R2039" s="1">
        <v>2986549</v>
      </c>
      <c r="S2039" s="1">
        <v>0</v>
      </c>
      <c r="T2039" s="1">
        <v>0</v>
      </c>
      <c r="U2039" s="1">
        <v>0</v>
      </c>
      <c r="W2039" s="1">
        <v>0</v>
      </c>
      <c r="X2039" s="1">
        <v>0</v>
      </c>
      <c r="Y2039" s="1">
        <v>0</v>
      </c>
      <c r="AB2039" s="275">
        <v>44651</v>
      </c>
      <c r="AC2039" s="1">
        <v>1</v>
      </c>
      <c r="AD2039" s="1" t="s">
        <v>2623</v>
      </c>
      <c r="AE2039" s="1">
        <v>1</v>
      </c>
      <c r="AF2039" s="1">
        <v>30</v>
      </c>
      <c r="AG2039" s="1">
        <v>0</v>
      </c>
      <c r="AN2039" s="1">
        <v>1</v>
      </c>
      <c r="AO2039" s="1">
        <v>1</v>
      </c>
      <c r="AR2039" s="276">
        <v>221048.24</v>
      </c>
      <c r="AS2039" s="1" t="s">
        <v>2624</v>
      </c>
      <c r="AT2039" s="1">
        <v>0</v>
      </c>
      <c r="AU2039" s="1">
        <v>0</v>
      </c>
      <c r="AV2039" s="1" t="s">
        <v>2625</v>
      </c>
      <c r="AW2039" s="1" t="s">
        <v>2626</v>
      </c>
      <c r="AX2039" s="1">
        <v>5</v>
      </c>
      <c r="BC2039" s="1">
        <v>1</v>
      </c>
      <c r="BD2039" s="1">
        <v>7</v>
      </c>
      <c r="BE2039" s="1">
        <v>2</v>
      </c>
      <c r="BF2039" s="296">
        <v>1547113.0201487958</v>
      </c>
    </row>
    <row r="2040" spans="1:58" x14ac:dyDescent="0.3">
      <c r="A2040" s="273">
        <f t="shared" si="80"/>
        <v>2399752.2601487958</v>
      </c>
      <c r="B2040" s="1" t="s">
        <v>2621</v>
      </c>
      <c r="C2040" s="274">
        <v>47724826</v>
      </c>
      <c r="D2040" s="1">
        <v>144205</v>
      </c>
      <c r="E2040" s="1">
        <v>4</v>
      </c>
      <c r="F2040" s="1" t="s">
        <v>5991</v>
      </c>
      <c r="G2040" s="275">
        <v>44600</v>
      </c>
      <c r="H2040" s="275">
        <v>45535</v>
      </c>
      <c r="I2040" s="1">
        <v>0</v>
      </c>
      <c r="J2040" s="1">
        <v>1</v>
      </c>
      <c r="K2040" s="1">
        <v>1</v>
      </c>
      <c r="L2040" s="1">
        <v>30</v>
      </c>
      <c r="M2040" s="1">
        <v>2</v>
      </c>
      <c r="N2040" s="1">
        <v>10.199999999999999</v>
      </c>
      <c r="O2040" s="1">
        <v>10.69</v>
      </c>
      <c r="P2040" s="1">
        <v>6059397</v>
      </c>
      <c r="Q2040" s="1">
        <v>230818</v>
      </c>
      <c r="R2040" s="1">
        <v>5882120</v>
      </c>
      <c r="S2040" s="1">
        <v>0</v>
      </c>
      <c r="T2040" s="1">
        <v>0</v>
      </c>
      <c r="U2040" s="1">
        <v>0</v>
      </c>
      <c r="W2040" s="1">
        <v>0</v>
      </c>
      <c r="X2040" s="1">
        <v>0</v>
      </c>
      <c r="Y2040" s="1">
        <v>0</v>
      </c>
      <c r="AB2040" s="275">
        <v>44651</v>
      </c>
      <c r="AC2040" s="1">
        <v>1</v>
      </c>
      <c r="AD2040" s="1" t="s">
        <v>2623</v>
      </c>
      <c r="AE2040" s="1">
        <v>1</v>
      </c>
      <c r="AF2040" s="1">
        <v>30</v>
      </c>
      <c r="AG2040" s="1">
        <v>0</v>
      </c>
      <c r="AN2040" s="1">
        <v>1</v>
      </c>
      <c r="AO2040" s="1">
        <v>1</v>
      </c>
      <c r="AR2040" s="276">
        <v>435270.76</v>
      </c>
      <c r="AS2040" s="1" t="s">
        <v>2624</v>
      </c>
      <c r="AT2040" s="1">
        <v>0</v>
      </c>
      <c r="AU2040" s="1">
        <v>0</v>
      </c>
      <c r="AX2040" s="1">
        <v>5</v>
      </c>
      <c r="BC2040" s="1">
        <v>1</v>
      </c>
      <c r="BD2040" s="1">
        <v>7</v>
      </c>
      <c r="BE2040" s="1">
        <v>2</v>
      </c>
      <c r="BF2040" s="296">
        <v>3047096.9798512044</v>
      </c>
    </row>
    <row r="2041" spans="1:58" x14ac:dyDescent="0.3">
      <c r="A2041" s="273">
        <f t="shared" si="80"/>
        <v>40212590.046790741</v>
      </c>
      <c r="B2041" s="1" t="s">
        <v>2621</v>
      </c>
      <c r="C2041" s="274">
        <v>48466276</v>
      </c>
      <c r="D2041" s="1">
        <v>144105</v>
      </c>
      <c r="E2041" s="1">
        <v>3</v>
      </c>
      <c r="F2041" s="1" t="s">
        <v>5758</v>
      </c>
      <c r="G2041" s="275">
        <v>44609</v>
      </c>
      <c r="H2041" s="275">
        <v>46081</v>
      </c>
      <c r="I2041" s="1">
        <v>0</v>
      </c>
      <c r="J2041" s="1">
        <v>1</v>
      </c>
      <c r="K2041" s="1">
        <v>1</v>
      </c>
      <c r="L2041" s="1">
        <v>30</v>
      </c>
      <c r="M2041" s="1">
        <v>2</v>
      </c>
      <c r="N2041" s="1">
        <v>17.510000000000002</v>
      </c>
      <c r="O2041" s="1">
        <v>18.98</v>
      </c>
      <c r="P2041" s="1">
        <v>45455113</v>
      </c>
      <c r="Q2041" s="1">
        <v>1002216</v>
      </c>
      <c r="R2041" s="1">
        <v>45131693</v>
      </c>
      <c r="S2041" s="1">
        <v>0</v>
      </c>
      <c r="T2041" s="1">
        <v>0</v>
      </c>
      <c r="U2041" s="1">
        <v>0</v>
      </c>
      <c r="W2041" s="1">
        <v>0</v>
      </c>
      <c r="X2041" s="1">
        <v>0</v>
      </c>
      <c r="Y2041" s="1">
        <v>0</v>
      </c>
      <c r="Z2041" s="1" t="s">
        <v>3591</v>
      </c>
      <c r="AA2041" s="1" t="s">
        <v>2807</v>
      </c>
      <c r="AB2041" s="275">
        <v>44651</v>
      </c>
      <c r="AC2041" s="1">
        <v>1</v>
      </c>
      <c r="AD2041" s="1" t="s">
        <v>2623</v>
      </c>
      <c r="AE2041" s="1">
        <v>1</v>
      </c>
      <c r="AF2041" s="1">
        <v>30</v>
      </c>
      <c r="AG2041" s="1">
        <v>0</v>
      </c>
      <c r="AN2041" s="1">
        <v>1</v>
      </c>
      <c r="AO2041" s="1">
        <v>1</v>
      </c>
      <c r="AP2041" s="1">
        <v>44609</v>
      </c>
      <c r="AQ2041" s="1" t="s">
        <v>2629</v>
      </c>
      <c r="AR2041" s="276">
        <v>639386.93999999994</v>
      </c>
      <c r="AS2041" s="1" t="s">
        <v>2624</v>
      </c>
      <c r="AT2041" s="1">
        <v>0</v>
      </c>
      <c r="AU2041" s="1">
        <v>0</v>
      </c>
      <c r="AV2041" s="1" t="s">
        <v>2625</v>
      </c>
      <c r="AW2041" s="1" t="s">
        <v>2626</v>
      </c>
      <c r="AX2041" s="1">
        <v>5</v>
      </c>
      <c r="BC2041" s="1">
        <v>1</v>
      </c>
      <c r="BD2041" s="1">
        <v>7</v>
      </c>
      <c r="BE2041" s="1">
        <v>2</v>
      </c>
      <c r="BF2041" s="296">
        <v>4279716.0132092591</v>
      </c>
    </row>
    <row r="2042" spans="1:58" x14ac:dyDescent="0.3">
      <c r="A2042" s="273">
        <f t="shared" si="80"/>
        <v>2248431.9532092595</v>
      </c>
      <c r="B2042" s="1" t="s">
        <v>2621</v>
      </c>
      <c r="C2042" s="274">
        <v>48466276</v>
      </c>
      <c r="D2042" s="1">
        <v>144205</v>
      </c>
      <c r="E2042" s="1">
        <v>4</v>
      </c>
      <c r="F2042" s="1" t="s">
        <v>2695</v>
      </c>
      <c r="G2042" s="275">
        <v>43756</v>
      </c>
      <c r="H2042" s="275">
        <v>44957</v>
      </c>
      <c r="I2042" s="1">
        <v>0</v>
      </c>
      <c r="J2042" s="1">
        <v>1</v>
      </c>
      <c r="K2042" s="1">
        <v>29</v>
      </c>
      <c r="L2042" s="1">
        <v>30</v>
      </c>
      <c r="M2042" s="1">
        <v>2</v>
      </c>
      <c r="N2042" s="1">
        <v>18</v>
      </c>
      <c r="O2042" s="1">
        <v>19.559999999999999</v>
      </c>
      <c r="P2042" s="1">
        <v>3000000</v>
      </c>
      <c r="Q2042" s="1">
        <v>273760</v>
      </c>
      <c r="R2042" s="1">
        <v>2523514</v>
      </c>
      <c r="S2042" s="1">
        <v>0</v>
      </c>
      <c r="T2042" s="1">
        <v>0</v>
      </c>
      <c r="U2042" s="1">
        <v>0</v>
      </c>
      <c r="W2042" s="1">
        <v>0</v>
      </c>
      <c r="X2042" s="1">
        <v>0</v>
      </c>
      <c r="Y2042" s="1">
        <v>0</v>
      </c>
      <c r="AB2042" s="275">
        <v>44651</v>
      </c>
      <c r="AC2042" s="1">
        <v>1</v>
      </c>
      <c r="AD2042" s="1" t="s">
        <v>2623</v>
      </c>
      <c r="AE2042" s="1">
        <v>1</v>
      </c>
      <c r="AF2042" s="1">
        <v>30</v>
      </c>
      <c r="AG2042" s="1">
        <v>0</v>
      </c>
      <c r="AN2042" s="1">
        <v>1</v>
      </c>
      <c r="AO2042" s="1">
        <v>1</v>
      </c>
      <c r="AR2042" s="276">
        <v>35784.06</v>
      </c>
      <c r="AS2042" s="1" t="s">
        <v>2657</v>
      </c>
      <c r="AT2042" s="1">
        <v>0</v>
      </c>
      <c r="AU2042" s="1">
        <v>0</v>
      </c>
      <c r="AX2042" s="1">
        <v>5</v>
      </c>
      <c r="BC2042" s="1">
        <v>1</v>
      </c>
      <c r="BD2042" s="1">
        <v>7</v>
      </c>
      <c r="BE2042" s="1">
        <v>2</v>
      </c>
      <c r="BF2042" s="296">
        <v>239297.98679074043</v>
      </c>
    </row>
    <row r="2043" spans="1:58" x14ac:dyDescent="0.3">
      <c r="A2043" s="273">
        <f t="shared" si="80"/>
        <v>14050439</v>
      </c>
      <c r="B2043" s="1" t="s">
        <v>2621</v>
      </c>
      <c r="C2043" s="274">
        <v>48466688</v>
      </c>
      <c r="D2043" s="1">
        <v>144105</v>
      </c>
      <c r="E2043" s="1">
        <v>4</v>
      </c>
      <c r="F2043" s="1" t="s">
        <v>4458</v>
      </c>
      <c r="G2043" s="275">
        <v>44384</v>
      </c>
      <c r="H2043" s="275">
        <v>45504</v>
      </c>
      <c r="I2043" s="1">
        <v>1</v>
      </c>
      <c r="J2043" s="1">
        <v>1</v>
      </c>
      <c r="K2043" s="1">
        <v>8</v>
      </c>
      <c r="L2043" s="1">
        <v>30</v>
      </c>
      <c r="M2043" s="1">
        <v>2</v>
      </c>
      <c r="N2043" s="1">
        <v>9</v>
      </c>
      <c r="O2043" s="1">
        <v>9.3800000000000008</v>
      </c>
      <c r="P2043" s="1">
        <v>33417052</v>
      </c>
      <c r="Q2043" s="1">
        <v>904140</v>
      </c>
      <c r="R2043" s="1">
        <v>27112269</v>
      </c>
      <c r="S2043" s="1">
        <v>0</v>
      </c>
      <c r="T2043" s="1">
        <v>0</v>
      </c>
      <c r="U2043" s="1">
        <v>0</v>
      </c>
      <c r="W2043" s="1">
        <v>0</v>
      </c>
      <c r="X2043" s="1">
        <v>0</v>
      </c>
      <c r="Y2043" s="1">
        <v>0</v>
      </c>
      <c r="Z2043" s="1" t="s">
        <v>2635</v>
      </c>
      <c r="AA2043" s="1" t="s">
        <v>2807</v>
      </c>
      <c r="AB2043" s="275">
        <v>44651</v>
      </c>
      <c r="AC2043" s="1">
        <v>1</v>
      </c>
      <c r="AD2043" s="1" t="s">
        <v>2623</v>
      </c>
      <c r="AE2043" s="1">
        <v>1</v>
      </c>
      <c r="AF2043" s="1">
        <v>30</v>
      </c>
      <c r="AG2043" s="1">
        <v>336</v>
      </c>
      <c r="AN2043" s="1">
        <v>1</v>
      </c>
      <c r="AO2043" s="1">
        <v>1</v>
      </c>
      <c r="AR2043" s="276">
        <v>1623210</v>
      </c>
      <c r="AS2043" s="1" t="s">
        <v>2624</v>
      </c>
      <c r="AT2043" s="1">
        <v>0</v>
      </c>
      <c r="AU2043" s="1">
        <v>0</v>
      </c>
      <c r="AV2043" s="1" t="s">
        <v>2625</v>
      </c>
      <c r="AW2043" s="1" t="s">
        <v>2626</v>
      </c>
      <c r="AX2043" s="1">
        <v>5</v>
      </c>
      <c r="BC2043" s="1">
        <v>1</v>
      </c>
      <c r="BD2043" s="1">
        <v>7</v>
      </c>
      <c r="BE2043" s="1">
        <v>2</v>
      </c>
      <c r="BF2043" s="296">
        <v>11438620</v>
      </c>
    </row>
    <row r="2044" spans="1:58" x14ac:dyDescent="0.3">
      <c r="A2044" s="273">
        <f t="shared" si="80"/>
        <v>0</v>
      </c>
      <c r="B2044" s="1" t="s">
        <v>2621</v>
      </c>
      <c r="C2044" s="274">
        <v>48468972</v>
      </c>
      <c r="D2044" s="1">
        <v>144105</v>
      </c>
      <c r="E2044" s="1">
        <v>4</v>
      </c>
      <c r="F2044" s="1" t="s">
        <v>2740</v>
      </c>
      <c r="G2044" s="275">
        <v>43322</v>
      </c>
      <c r="H2044" s="275">
        <v>44804</v>
      </c>
      <c r="I2044" s="1">
        <v>0</v>
      </c>
      <c r="J2044" s="1">
        <v>1</v>
      </c>
      <c r="K2044" s="1">
        <v>41</v>
      </c>
      <c r="L2044" s="1">
        <v>30</v>
      </c>
      <c r="M2044" s="1">
        <v>2</v>
      </c>
      <c r="N2044" s="1">
        <v>12.6</v>
      </c>
      <c r="O2044" s="1">
        <v>13.35</v>
      </c>
      <c r="P2044" s="1">
        <v>34269250</v>
      </c>
      <c r="Q2044" s="1">
        <v>747631</v>
      </c>
      <c r="R2044" s="1">
        <v>4582334</v>
      </c>
      <c r="S2044" s="1">
        <v>0</v>
      </c>
      <c r="T2044" s="1">
        <v>0</v>
      </c>
      <c r="U2044" s="1">
        <v>0</v>
      </c>
      <c r="W2044" s="1">
        <v>0</v>
      </c>
      <c r="X2044" s="1">
        <v>0</v>
      </c>
      <c r="Y2044" s="1">
        <v>0</v>
      </c>
      <c r="Z2044" s="1" t="s">
        <v>2650</v>
      </c>
      <c r="AA2044" s="1" t="s">
        <v>2704</v>
      </c>
      <c r="AB2044" s="275">
        <v>44651</v>
      </c>
      <c r="AC2044" s="1">
        <v>1</v>
      </c>
      <c r="AD2044" s="1" t="s">
        <v>2623</v>
      </c>
      <c r="AE2044" s="1">
        <v>1</v>
      </c>
      <c r="AF2044" s="1">
        <v>30</v>
      </c>
      <c r="AG2044" s="1">
        <v>0</v>
      </c>
      <c r="AN2044" s="1">
        <v>1</v>
      </c>
      <c r="AO2044" s="1">
        <v>1</v>
      </c>
      <c r="AR2044" s="276">
        <v>1940923</v>
      </c>
      <c r="AS2044" s="1" t="s">
        <v>2624</v>
      </c>
      <c r="AT2044" s="1">
        <v>0</v>
      </c>
      <c r="AU2044" s="1">
        <v>0</v>
      </c>
      <c r="AV2044" s="1" t="s">
        <v>2625</v>
      </c>
      <c r="AW2044" s="1" t="s">
        <v>2626</v>
      </c>
      <c r="AX2044" s="1">
        <v>5</v>
      </c>
      <c r="BC2044" s="1">
        <v>1</v>
      </c>
      <c r="BD2044" s="1">
        <v>7</v>
      </c>
      <c r="BE2044" s="1">
        <v>2</v>
      </c>
      <c r="BF2044" s="296">
        <v>14346904</v>
      </c>
    </row>
    <row r="2045" spans="1:58" x14ac:dyDescent="0.3">
      <c r="A2045" s="273">
        <f t="shared" si="80"/>
        <v>41614107.052818395</v>
      </c>
      <c r="B2045" s="1" t="s">
        <v>2621</v>
      </c>
      <c r="C2045" s="274">
        <v>48470242</v>
      </c>
      <c r="D2045" s="1">
        <v>141105</v>
      </c>
      <c r="E2045" s="1">
        <v>4</v>
      </c>
      <c r="F2045" s="1" t="s">
        <v>5123</v>
      </c>
      <c r="G2045" s="275">
        <v>44540</v>
      </c>
      <c r="H2045" s="275">
        <v>45838</v>
      </c>
      <c r="I2045" s="1">
        <v>0</v>
      </c>
      <c r="J2045" s="1">
        <v>1</v>
      </c>
      <c r="K2045" s="1">
        <v>3</v>
      </c>
      <c r="L2045" s="1">
        <v>30</v>
      </c>
      <c r="M2045" s="1">
        <v>2</v>
      </c>
      <c r="N2045" s="1">
        <v>11.7</v>
      </c>
      <c r="O2045" s="1">
        <v>12.34</v>
      </c>
      <c r="P2045" s="1">
        <v>46434019</v>
      </c>
      <c r="Q2045" s="1">
        <v>1158838</v>
      </c>
      <c r="R2045" s="1">
        <v>44341541</v>
      </c>
      <c r="S2045" s="1">
        <v>0</v>
      </c>
      <c r="T2045" s="1">
        <v>0</v>
      </c>
      <c r="U2045" s="1">
        <v>60685050</v>
      </c>
      <c r="V2045" s="1">
        <v>44537</v>
      </c>
      <c r="W2045" s="1">
        <v>0</v>
      </c>
      <c r="X2045" s="1">
        <v>0</v>
      </c>
      <c r="Y2045" s="1">
        <v>0</v>
      </c>
      <c r="Z2045" s="1" t="s">
        <v>5124</v>
      </c>
      <c r="AA2045" s="1" t="s">
        <v>2807</v>
      </c>
      <c r="AB2045" s="275">
        <v>44651</v>
      </c>
      <c r="AC2045" s="1">
        <v>3</v>
      </c>
      <c r="AD2045" s="1" t="s">
        <v>2623</v>
      </c>
      <c r="AE2045" s="1">
        <v>1</v>
      </c>
      <c r="AF2045" s="1">
        <v>30</v>
      </c>
      <c r="AG2045" s="1">
        <v>0</v>
      </c>
      <c r="AN2045" s="1">
        <v>1</v>
      </c>
      <c r="AO2045" s="1">
        <v>1</v>
      </c>
      <c r="AR2045" s="276">
        <v>1229708.3999999999</v>
      </c>
      <c r="AS2045" s="1" t="s">
        <v>2624</v>
      </c>
      <c r="AT2045" s="1">
        <v>0</v>
      </c>
      <c r="AU2045" s="1">
        <v>0</v>
      </c>
      <c r="AV2045" s="1" t="s">
        <v>2625</v>
      </c>
      <c r="AW2045" s="1" t="s">
        <v>2626</v>
      </c>
      <c r="AX2045" s="1">
        <v>5</v>
      </c>
      <c r="BC2045" s="1">
        <v>1</v>
      </c>
      <c r="BD2045" s="1">
        <v>7</v>
      </c>
      <c r="BE2045" s="1">
        <v>2</v>
      </c>
      <c r="BF2045" s="296">
        <v>1497725.5471816089</v>
      </c>
    </row>
    <row r="2046" spans="1:58" x14ac:dyDescent="0.3">
      <c r="A2046" s="273">
        <f t="shared" si="80"/>
        <v>179568.59137415193</v>
      </c>
      <c r="B2046" s="1" t="s">
        <v>2621</v>
      </c>
      <c r="C2046" s="274">
        <v>48470242</v>
      </c>
      <c r="D2046" s="1">
        <v>144205</v>
      </c>
      <c r="E2046" s="1">
        <v>4</v>
      </c>
      <c r="F2046" s="1" t="s">
        <v>4915</v>
      </c>
      <c r="G2046" s="275">
        <v>44503</v>
      </c>
      <c r="H2046" s="275">
        <v>45230</v>
      </c>
      <c r="I2046" s="1">
        <v>0</v>
      </c>
      <c r="J2046" s="1">
        <v>1</v>
      </c>
      <c r="K2046" s="1">
        <v>5</v>
      </c>
      <c r="L2046" s="1">
        <v>30</v>
      </c>
      <c r="M2046" s="1">
        <v>2</v>
      </c>
      <c r="N2046" s="1">
        <v>17.690000000000001</v>
      </c>
      <c r="O2046" s="1">
        <v>19.2</v>
      </c>
      <c r="P2046" s="1">
        <v>233304</v>
      </c>
      <c r="Q2046" s="1">
        <v>11659</v>
      </c>
      <c r="R2046" s="1">
        <v>191359</v>
      </c>
      <c r="S2046" s="1">
        <v>0</v>
      </c>
      <c r="T2046" s="1">
        <v>0</v>
      </c>
      <c r="U2046" s="1">
        <v>0</v>
      </c>
      <c r="W2046" s="1">
        <v>0</v>
      </c>
      <c r="X2046" s="1">
        <v>0</v>
      </c>
      <c r="Y2046" s="1">
        <v>0</v>
      </c>
      <c r="AB2046" s="275">
        <v>44651</v>
      </c>
      <c r="AC2046" s="1">
        <v>1</v>
      </c>
      <c r="AD2046" s="1" t="s">
        <v>2623</v>
      </c>
      <c r="AE2046" s="1">
        <v>1</v>
      </c>
      <c r="AF2046" s="1">
        <v>30</v>
      </c>
      <c r="AG2046" s="1">
        <v>0</v>
      </c>
      <c r="AN2046" s="1">
        <v>1</v>
      </c>
      <c r="AO2046" s="1">
        <v>1</v>
      </c>
      <c r="AR2046" s="276">
        <v>5326.87</v>
      </c>
      <c r="AS2046" s="1" t="s">
        <v>2657</v>
      </c>
      <c r="AT2046" s="1">
        <v>0</v>
      </c>
      <c r="AU2046" s="1">
        <v>0</v>
      </c>
      <c r="AX2046" s="1">
        <v>5</v>
      </c>
      <c r="BC2046" s="1">
        <v>1</v>
      </c>
      <c r="BD2046" s="1">
        <v>7</v>
      </c>
      <c r="BE2046" s="1">
        <v>2</v>
      </c>
      <c r="BF2046" s="296">
        <v>6463.5386258480621</v>
      </c>
    </row>
    <row r="2047" spans="1:58" x14ac:dyDescent="0.3">
      <c r="A2047" s="273">
        <f t="shared" si="80"/>
        <v>1539480.2520655184</v>
      </c>
      <c r="B2047" s="1" t="s">
        <v>2621</v>
      </c>
      <c r="C2047" s="274">
        <v>48470242</v>
      </c>
      <c r="D2047" s="1">
        <v>144205</v>
      </c>
      <c r="E2047" s="1">
        <v>4</v>
      </c>
      <c r="F2047" s="1" t="s">
        <v>5012</v>
      </c>
      <c r="G2047" s="275">
        <v>44481</v>
      </c>
      <c r="H2047" s="275">
        <v>45230</v>
      </c>
      <c r="I2047" s="1">
        <v>0</v>
      </c>
      <c r="J2047" s="1">
        <v>1</v>
      </c>
      <c r="K2047" s="1">
        <v>5</v>
      </c>
      <c r="L2047" s="1">
        <v>30</v>
      </c>
      <c r="M2047" s="1">
        <v>2</v>
      </c>
      <c r="N2047" s="1">
        <v>17.690000000000001</v>
      </c>
      <c r="O2047" s="1">
        <v>19.2</v>
      </c>
      <c r="P2047" s="1">
        <v>2000000</v>
      </c>
      <c r="Q2047" s="1">
        <v>99948</v>
      </c>
      <c r="R2047" s="1">
        <v>1640434</v>
      </c>
      <c r="S2047" s="1">
        <v>0</v>
      </c>
      <c r="T2047" s="1">
        <v>0</v>
      </c>
      <c r="U2047" s="1">
        <v>0</v>
      </c>
      <c r="W2047" s="1">
        <v>0</v>
      </c>
      <c r="X2047" s="1">
        <v>0</v>
      </c>
      <c r="Y2047" s="1">
        <v>0</v>
      </c>
      <c r="AB2047" s="275">
        <v>44651</v>
      </c>
      <c r="AC2047" s="1">
        <v>1</v>
      </c>
      <c r="AD2047" s="1" t="s">
        <v>2623</v>
      </c>
      <c r="AE2047" s="1">
        <v>1</v>
      </c>
      <c r="AF2047" s="1">
        <v>30</v>
      </c>
      <c r="AG2047" s="1">
        <v>0</v>
      </c>
      <c r="AN2047" s="1">
        <v>1</v>
      </c>
      <c r="AO2047" s="1">
        <v>1</v>
      </c>
      <c r="AR2047" s="276">
        <v>45544.76</v>
      </c>
      <c r="AS2047" s="1" t="s">
        <v>2657</v>
      </c>
      <c r="AT2047" s="1">
        <v>0</v>
      </c>
      <c r="AU2047" s="1">
        <v>0</v>
      </c>
      <c r="AX2047" s="1">
        <v>5</v>
      </c>
      <c r="BC2047" s="1">
        <v>1</v>
      </c>
      <c r="BD2047" s="1">
        <v>7</v>
      </c>
      <c r="BE2047" s="1">
        <v>2</v>
      </c>
      <c r="BF2047" s="296">
        <v>55408.987934481469</v>
      </c>
    </row>
    <row r="2048" spans="1:58" x14ac:dyDescent="0.3">
      <c r="A2048" s="273">
        <f t="shared" si="80"/>
        <v>452940.47788035386</v>
      </c>
      <c r="B2048" s="1" t="s">
        <v>2621</v>
      </c>
      <c r="C2048" s="274">
        <v>48470242</v>
      </c>
      <c r="D2048" s="1">
        <v>144205</v>
      </c>
      <c r="E2048" s="1">
        <v>4</v>
      </c>
      <c r="F2048" s="1" t="s">
        <v>6082</v>
      </c>
      <c r="G2048" s="275">
        <v>44609</v>
      </c>
      <c r="H2048" s="275">
        <v>45351</v>
      </c>
      <c r="I2048" s="1">
        <v>0</v>
      </c>
      <c r="J2048" s="1">
        <v>1</v>
      </c>
      <c r="K2048" s="1">
        <v>1</v>
      </c>
      <c r="L2048" s="1">
        <v>30</v>
      </c>
      <c r="M2048" s="1">
        <v>2</v>
      </c>
      <c r="N2048" s="1">
        <v>17.7</v>
      </c>
      <c r="O2048" s="1">
        <v>19.2</v>
      </c>
      <c r="P2048" s="1">
        <v>500000</v>
      </c>
      <c r="Q2048" s="1">
        <v>24988</v>
      </c>
      <c r="R2048" s="1">
        <v>482557</v>
      </c>
      <c r="S2048" s="1">
        <v>0</v>
      </c>
      <c r="T2048" s="1">
        <v>0</v>
      </c>
      <c r="U2048" s="1">
        <v>0</v>
      </c>
      <c r="W2048" s="1">
        <v>0</v>
      </c>
      <c r="X2048" s="1">
        <v>0</v>
      </c>
      <c r="Y2048" s="1">
        <v>0</v>
      </c>
      <c r="AB2048" s="275">
        <v>44651</v>
      </c>
      <c r="AC2048" s="1">
        <v>1</v>
      </c>
      <c r="AD2048" s="1" t="s">
        <v>2623</v>
      </c>
      <c r="AE2048" s="1">
        <v>1</v>
      </c>
      <c r="AF2048" s="1">
        <v>30</v>
      </c>
      <c r="AG2048" s="1">
        <v>0</v>
      </c>
      <c r="AN2048" s="1">
        <v>1</v>
      </c>
      <c r="AO2048" s="1">
        <v>1</v>
      </c>
      <c r="AR2048" s="276">
        <v>13317.18</v>
      </c>
      <c r="AS2048" s="1" t="s">
        <v>2657</v>
      </c>
      <c r="AT2048" s="1">
        <v>0</v>
      </c>
      <c r="AU2048" s="1">
        <v>0</v>
      </c>
      <c r="AX2048" s="1">
        <v>5</v>
      </c>
      <c r="BC2048" s="1">
        <v>1</v>
      </c>
      <c r="BD2048" s="1">
        <v>7</v>
      </c>
      <c r="BE2048" s="1">
        <v>2</v>
      </c>
      <c r="BF2048" s="296">
        <v>16299.342119646128</v>
      </c>
    </row>
    <row r="2049" spans="1:58" x14ac:dyDescent="0.3">
      <c r="A2049" s="273">
        <f t="shared" si="80"/>
        <v>56300.919049447934</v>
      </c>
      <c r="B2049" s="1" t="s">
        <v>2621</v>
      </c>
      <c r="C2049" s="274">
        <v>48470242</v>
      </c>
      <c r="D2049" s="1">
        <v>144205</v>
      </c>
      <c r="E2049" s="1">
        <v>4</v>
      </c>
      <c r="F2049" s="1" t="s">
        <v>5465</v>
      </c>
      <c r="G2049" s="275">
        <v>44513</v>
      </c>
      <c r="H2049" s="275">
        <v>45260</v>
      </c>
      <c r="I2049" s="1">
        <v>0</v>
      </c>
      <c r="J2049" s="1">
        <v>1</v>
      </c>
      <c r="K2049" s="1">
        <v>4</v>
      </c>
      <c r="L2049" s="1">
        <v>30</v>
      </c>
      <c r="M2049" s="1">
        <v>2</v>
      </c>
      <c r="N2049" s="1">
        <v>17.690000000000001</v>
      </c>
      <c r="O2049" s="1">
        <v>19.2</v>
      </c>
      <c r="P2049" s="1">
        <v>69900</v>
      </c>
      <c r="Q2049" s="1">
        <v>3493</v>
      </c>
      <c r="R2049" s="1">
        <v>59923</v>
      </c>
      <c r="S2049" s="1">
        <v>0</v>
      </c>
      <c r="T2049" s="1">
        <v>0</v>
      </c>
      <c r="U2049" s="1">
        <v>0</v>
      </c>
      <c r="W2049" s="1">
        <v>0</v>
      </c>
      <c r="X2049" s="1">
        <v>0</v>
      </c>
      <c r="Y2049" s="1">
        <v>0</v>
      </c>
      <c r="AB2049" s="275">
        <v>44651</v>
      </c>
      <c r="AC2049" s="1">
        <v>1</v>
      </c>
      <c r="AD2049" s="1" t="s">
        <v>2623</v>
      </c>
      <c r="AE2049" s="1">
        <v>1</v>
      </c>
      <c r="AF2049" s="1">
        <v>30</v>
      </c>
      <c r="AG2049" s="1">
        <v>0</v>
      </c>
      <c r="AN2049" s="1">
        <v>1</v>
      </c>
      <c r="AO2049" s="1">
        <v>1</v>
      </c>
      <c r="AP2049" s="275"/>
      <c r="AR2049" s="276">
        <v>1598.06</v>
      </c>
      <c r="AS2049" s="1" t="s">
        <v>2657</v>
      </c>
      <c r="AT2049" s="1">
        <v>0</v>
      </c>
      <c r="AU2049" s="1">
        <v>0</v>
      </c>
      <c r="AX2049" s="1">
        <v>5</v>
      </c>
      <c r="BC2049" s="1">
        <v>1</v>
      </c>
      <c r="BD2049" s="1">
        <v>7</v>
      </c>
      <c r="BE2049" s="1">
        <v>2</v>
      </c>
      <c r="BF2049" s="296">
        <v>2024.0209505520693</v>
      </c>
    </row>
    <row r="2050" spans="1:58" x14ac:dyDescent="0.3">
      <c r="A2050" s="273">
        <f t="shared" ref="A2050:A2113" si="81">IF(+R2050-AR2050-BF2050&gt;0,R2050-AR2050-BF2050,0)</f>
        <v>70181.377097453122</v>
      </c>
      <c r="B2050" s="1" t="s">
        <v>2621</v>
      </c>
      <c r="C2050" s="274">
        <v>48470242</v>
      </c>
      <c r="D2050" s="1">
        <v>144205</v>
      </c>
      <c r="E2050" s="1">
        <v>4</v>
      </c>
      <c r="F2050" s="1" t="s">
        <v>6196</v>
      </c>
      <c r="G2050" s="275">
        <v>44586</v>
      </c>
      <c r="H2050" s="275">
        <v>45322</v>
      </c>
      <c r="I2050" s="1">
        <v>0</v>
      </c>
      <c r="J2050" s="1">
        <v>1</v>
      </c>
      <c r="K2050" s="1">
        <v>2</v>
      </c>
      <c r="L2050" s="1">
        <v>30</v>
      </c>
      <c r="M2050" s="1">
        <v>2</v>
      </c>
      <c r="N2050" s="1">
        <v>17.690000000000001</v>
      </c>
      <c r="O2050" s="1">
        <v>19.2</v>
      </c>
      <c r="P2050" s="1">
        <v>80500</v>
      </c>
      <c r="Q2050" s="1">
        <v>4023</v>
      </c>
      <c r="R2050" s="1">
        <v>74840</v>
      </c>
      <c r="S2050" s="1">
        <v>0</v>
      </c>
      <c r="T2050" s="1">
        <v>0</v>
      </c>
      <c r="U2050" s="1">
        <v>0</v>
      </c>
      <c r="W2050" s="1">
        <v>0</v>
      </c>
      <c r="X2050" s="1">
        <v>0</v>
      </c>
      <c r="Y2050" s="1">
        <v>0</v>
      </c>
      <c r="AB2050" s="275">
        <v>44651</v>
      </c>
      <c r="AC2050" s="1">
        <v>1</v>
      </c>
      <c r="AD2050" s="1" t="s">
        <v>2623</v>
      </c>
      <c r="AE2050" s="1">
        <v>1</v>
      </c>
      <c r="AF2050" s="1">
        <v>30</v>
      </c>
      <c r="AG2050" s="1">
        <v>0</v>
      </c>
      <c r="AN2050" s="1">
        <v>1</v>
      </c>
      <c r="AO2050" s="1">
        <v>1</v>
      </c>
      <c r="AR2050" s="276">
        <v>2130.75</v>
      </c>
      <c r="AS2050" s="1" t="s">
        <v>2657</v>
      </c>
      <c r="AT2050" s="1">
        <v>0</v>
      </c>
      <c r="AU2050" s="1">
        <v>0</v>
      </c>
      <c r="AX2050" s="1">
        <v>5</v>
      </c>
      <c r="BC2050" s="1">
        <v>1</v>
      </c>
      <c r="BD2050" s="1">
        <v>7</v>
      </c>
      <c r="BE2050" s="1">
        <v>2</v>
      </c>
      <c r="BF2050" s="296">
        <v>2527.8729025468829</v>
      </c>
    </row>
    <row r="2051" spans="1:58" x14ac:dyDescent="0.3">
      <c r="A2051" s="273">
        <f t="shared" si="81"/>
        <v>1154675.3297146834</v>
      </c>
      <c r="B2051" s="1" t="s">
        <v>2621</v>
      </c>
      <c r="C2051" s="274">
        <v>48470242</v>
      </c>
      <c r="D2051" s="1">
        <v>144205</v>
      </c>
      <c r="E2051" s="1">
        <v>4</v>
      </c>
      <c r="F2051" s="1" t="s">
        <v>5378</v>
      </c>
      <c r="G2051" s="275">
        <v>44502</v>
      </c>
      <c r="H2051" s="275">
        <v>45230</v>
      </c>
      <c r="I2051" s="1">
        <v>0</v>
      </c>
      <c r="J2051" s="1">
        <v>1</v>
      </c>
      <c r="K2051" s="1">
        <v>5</v>
      </c>
      <c r="L2051" s="1">
        <v>30</v>
      </c>
      <c r="M2051" s="1">
        <v>2</v>
      </c>
      <c r="N2051" s="1">
        <v>17.690000000000001</v>
      </c>
      <c r="O2051" s="1">
        <v>19.2</v>
      </c>
      <c r="P2051" s="1">
        <v>1500000</v>
      </c>
      <c r="Q2051" s="1">
        <v>74961</v>
      </c>
      <c r="R2051" s="1">
        <v>1230324</v>
      </c>
      <c r="S2051" s="1">
        <v>0</v>
      </c>
      <c r="T2051" s="1">
        <v>0</v>
      </c>
      <c r="U2051" s="1">
        <v>0</v>
      </c>
      <c r="W2051" s="1">
        <v>0</v>
      </c>
      <c r="X2051" s="1">
        <v>0</v>
      </c>
      <c r="Y2051" s="1">
        <v>0</v>
      </c>
      <c r="AB2051" s="275">
        <v>44651</v>
      </c>
      <c r="AC2051" s="1">
        <v>1</v>
      </c>
      <c r="AD2051" s="1" t="s">
        <v>2623</v>
      </c>
      <c r="AE2051" s="1">
        <v>1</v>
      </c>
      <c r="AF2051" s="1">
        <v>30</v>
      </c>
      <c r="AG2051" s="1">
        <v>0</v>
      </c>
      <c r="AN2051" s="1">
        <v>1</v>
      </c>
      <c r="AO2051" s="1">
        <v>1</v>
      </c>
      <c r="AR2051" s="276">
        <v>34091.980000000003</v>
      </c>
      <c r="AS2051" s="1" t="s">
        <v>2657</v>
      </c>
      <c r="AT2051" s="1">
        <v>0</v>
      </c>
      <c r="AU2051" s="1">
        <v>0</v>
      </c>
      <c r="AX2051" s="1">
        <v>5</v>
      </c>
      <c r="BC2051" s="1">
        <v>1</v>
      </c>
      <c r="BD2051" s="1">
        <v>7</v>
      </c>
      <c r="BE2051" s="1">
        <v>2</v>
      </c>
      <c r="BF2051" s="296">
        <v>41556.690285316552</v>
      </c>
    </row>
    <row r="2052" spans="1:58" x14ac:dyDescent="0.3">
      <c r="A2052" s="273">
        <f t="shared" si="81"/>
        <v>2744492.9557874324</v>
      </c>
      <c r="B2052" s="1" t="s">
        <v>2621</v>
      </c>
      <c r="C2052" s="274">
        <v>48472627</v>
      </c>
      <c r="D2052" s="1">
        <v>144105</v>
      </c>
      <c r="E2052" s="1">
        <v>3</v>
      </c>
      <c r="F2052" s="1" t="s">
        <v>3638</v>
      </c>
      <c r="G2052" s="275">
        <v>44224</v>
      </c>
      <c r="H2052" s="275">
        <v>45138</v>
      </c>
      <c r="I2052" s="1">
        <v>1</v>
      </c>
      <c r="J2052" s="1">
        <v>1</v>
      </c>
      <c r="K2052" s="1">
        <v>15</v>
      </c>
      <c r="L2052" s="1">
        <v>30</v>
      </c>
      <c r="M2052" s="1">
        <v>2</v>
      </c>
      <c r="N2052" s="1">
        <v>10.15</v>
      </c>
      <c r="O2052" s="1">
        <v>10.63</v>
      </c>
      <c r="P2052" s="1">
        <v>20393200</v>
      </c>
      <c r="Q2052" s="1">
        <v>569386</v>
      </c>
      <c r="R2052" s="1">
        <v>11376969</v>
      </c>
      <c r="S2052" s="1">
        <v>0</v>
      </c>
      <c r="T2052" s="1">
        <v>0</v>
      </c>
      <c r="U2052" s="1">
        <v>0</v>
      </c>
      <c r="W2052" s="1">
        <v>0</v>
      </c>
      <c r="X2052" s="1">
        <v>0</v>
      </c>
      <c r="Y2052" s="1">
        <v>0</v>
      </c>
      <c r="Z2052" s="1" t="s">
        <v>3639</v>
      </c>
      <c r="AA2052" s="1" t="s">
        <v>3609</v>
      </c>
      <c r="AB2052" s="275">
        <v>44651</v>
      </c>
      <c r="AC2052" s="1">
        <v>1</v>
      </c>
      <c r="AD2052" s="1" t="s">
        <v>2623</v>
      </c>
      <c r="AE2052" s="1">
        <v>1</v>
      </c>
      <c r="AF2052" s="1">
        <v>30</v>
      </c>
      <c r="AG2052" s="1">
        <v>474</v>
      </c>
      <c r="AN2052" s="1">
        <v>1</v>
      </c>
      <c r="AO2052" s="1">
        <v>1</v>
      </c>
      <c r="AP2052" s="1">
        <v>44224</v>
      </c>
      <c r="AQ2052" s="1" t="s">
        <v>2629</v>
      </c>
      <c r="AR2052" s="276">
        <v>1074101.3</v>
      </c>
      <c r="AS2052" s="1" t="s">
        <v>2624</v>
      </c>
      <c r="AT2052" s="1">
        <v>0</v>
      </c>
      <c r="AU2052" s="1">
        <v>0</v>
      </c>
      <c r="AV2052" s="1" t="s">
        <v>2625</v>
      </c>
      <c r="AW2052" s="1" t="s">
        <v>2626</v>
      </c>
      <c r="AX2052" s="1">
        <v>5</v>
      </c>
      <c r="BC2052" s="1">
        <v>1</v>
      </c>
      <c r="BD2052" s="1">
        <v>7</v>
      </c>
      <c r="BE2052" s="1">
        <v>2</v>
      </c>
      <c r="BF2052" s="296">
        <v>7558374.7442125669</v>
      </c>
    </row>
    <row r="2053" spans="1:58" x14ac:dyDescent="0.3">
      <c r="A2053" s="273">
        <f t="shared" si="81"/>
        <v>1205315.0642125662</v>
      </c>
      <c r="B2053" s="1" t="s">
        <v>2621</v>
      </c>
      <c r="C2053" s="274">
        <v>48472627</v>
      </c>
      <c r="D2053" s="1">
        <v>144205</v>
      </c>
      <c r="E2053" s="1">
        <v>4</v>
      </c>
      <c r="F2053" s="1" t="s">
        <v>2972</v>
      </c>
      <c r="G2053" s="275">
        <v>43759</v>
      </c>
      <c r="H2053" s="275">
        <v>45443</v>
      </c>
      <c r="I2053" s="1">
        <v>0</v>
      </c>
      <c r="J2053" s="1">
        <v>1</v>
      </c>
      <c r="K2053" s="1">
        <v>29</v>
      </c>
      <c r="L2053" s="1">
        <v>30</v>
      </c>
      <c r="M2053" s="1">
        <v>2</v>
      </c>
      <c r="N2053" s="1">
        <v>18</v>
      </c>
      <c r="O2053" s="1">
        <v>19.559999999999999</v>
      </c>
      <c r="P2053" s="1">
        <v>5000000</v>
      </c>
      <c r="Q2053" s="1">
        <v>249621</v>
      </c>
      <c r="R2053" s="1">
        <v>4996220</v>
      </c>
      <c r="S2053" s="1">
        <v>0</v>
      </c>
      <c r="T2053" s="1">
        <v>0</v>
      </c>
      <c r="U2053" s="1">
        <v>0</v>
      </c>
      <c r="W2053" s="1">
        <v>0</v>
      </c>
      <c r="X2053" s="1">
        <v>0</v>
      </c>
      <c r="Y2053" s="1">
        <v>0</v>
      </c>
      <c r="AB2053" s="275">
        <v>44651</v>
      </c>
      <c r="AC2053" s="1">
        <v>1</v>
      </c>
      <c r="AD2053" s="1" t="s">
        <v>2623</v>
      </c>
      <c r="AE2053" s="1">
        <v>1</v>
      </c>
      <c r="AF2053" s="1">
        <v>30</v>
      </c>
      <c r="AG2053" s="1">
        <v>0</v>
      </c>
      <c r="AN2053" s="1">
        <v>1</v>
      </c>
      <c r="AO2053" s="1">
        <v>1</v>
      </c>
      <c r="AR2053" s="276">
        <v>471628.68</v>
      </c>
      <c r="AS2053" s="1" t="s">
        <v>2657</v>
      </c>
      <c r="AT2053" s="1">
        <v>0</v>
      </c>
      <c r="AU2053" s="1">
        <v>0</v>
      </c>
      <c r="AX2053" s="1">
        <v>5</v>
      </c>
      <c r="BC2053" s="1">
        <v>1</v>
      </c>
      <c r="BD2053" s="1">
        <v>7</v>
      </c>
      <c r="BE2053" s="1">
        <v>2</v>
      </c>
      <c r="BF2053" s="296">
        <v>3319276.2557874341</v>
      </c>
    </row>
    <row r="2054" spans="1:58" x14ac:dyDescent="0.3">
      <c r="A2054" s="273">
        <f t="shared" si="81"/>
        <v>4108939.2371763913</v>
      </c>
      <c r="B2054" s="1" t="s">
        <v>2621</v>
      </c>
      <c r="C2054" s="274">
        <v>48666244</v>
      </c>
      <c r="D2054" s="1">
        <v>144105</v>
      </c>
      <c r="E2054" s="1">
        <v>3</v>
      </c>
      <c r="F2054" s="1" t="s">
        <v>2729</v>
      </c>
      <c r="G2054" s="275">
        <v>43690</v>
      </c>
      <c r="H2054" s="275">
        <v>45535</v>
      </c>
      <c r="I2054" s="1">
        <v>0</v>
      </c>
      <c r="J2054" s="1">
        <v>1</v>
      </c>
      <c r="K2054" s="1">
        <v>36</v>
      </c>
      <c r="L2054" s="1">
        <v>30</v>
      </c>
      <c r="M2054" s="1">
        <v>2</v>
      </c>
      <c r="N2054" s="1">
        <v>13.55</v>
      </c>
      <c r="O2054" s="1">
        <v>14.43</v>
      </c>
      <c r="P2054" s="1">
        <v>19204000</v>
      </c>
      <c r="Q2054" s="1">
        <v>327109</v>
      </c>
      <c r="R2054" s="1">
        <v>10983335</v>
      </c>
      <c r="S2054" s="1">
        <v>0</v>
      </c>
      <c r="T2054" s="1">
        <v>0</v>
      </c>
      <c r="U2054" s="1">
        <v>0</v>
      </c>
      <c r="V2054" s="275"/>
      <c r="W2054" s="1">
        <v>0</v>
      </c>
      <c r="X2054" s="1">
        <v>0</v>
      </c>
      <c r="Y2054" s="1">
        <v>0</v>
      </c>
      <c r="Z2054" s="1" t="s">
        <v>3987</v>
      </c>
      <c r="AA2054" s="1" t="s">
        <v>3609</v>
      </c>
      <c r="AB2054" s="275">
        <v>44651</v>
      </c>
      <c r="AC2054" s="1">
        <v>1</v>
      </c>
      <c r="AD2054" s="1" t="s">
        <v>2623</v>
      </c>
      <c r="AE2054" s="1">
        <v>1</v>
      </c>
      <c r="AF2054" s="1">
        <v>30</v>
      </c>
      <c r="AG2054" s="1">
        <v>0</v>
      </c>
      <c r="AN2054" s="1">
        <v>1</v>
      </c>
      <c r="AO2054" s="1">
        <v>1</v>
      </c>
      <c r="AP2054" s="1">
        <v>43690</v>
      </c>
      <c r="AQ2054" s="1" t="s">
        <v>2629</v>
      </c>
      <c r="AR2054" s="276">
        <v>846067.56</v>
      </c>
      <c r="AS2054" s="1" t="s">
        <v>2624</v>
      </c>
      <c r="AT2054" s="1">
        <v>0</v>
      </c>
      <c r="AU2054" s="1">
        <v>0</v>
      </c>
      <c r="AV2054" s="1" t="s">
        <v>2625</v>
      </c>
      <c r="AW2054" s="1" t="s">
        <v>2626</v>
      </c>
      <c r="AX2054" s="1">
        <v>5</v>
      </c>
      <c r="BC2054" s="1">
        <v>1</v>
      </c>
      <c r="BD2054" s="1">
        <v>7</v>
      </c>
      <c r="BE2054" s="1">
        <v>2</v>
      </c>
      <c r="BF2054" s="296">
        <v>6028328.2028236082</v>
      </c>
    </row>
    <row r="2055" spans="1:58" x14ac:dyDescent="0.3">
      <c r="A2055" s="273">
        <f t="shared" si="81"/>
        <v>985455.3208698018</v>
      </c>
      <c r="B2055" s="1" t="s">
        <v>2621</v>
      </c>
      <c r="C2055" s="274">
        <v>48666244</v>
      </c>
      <c r="D2055" s="1">
        <v>144105</v>
      </c>
      <c r="E2055" s="1">
        <v>4</v>
      </c>
      <c r="F2055" s="1" t="s">
        <v>4198</v>
      </c>
      <c r="G2055" s="275">
        <v>44434</v>
      </c>
      <c r="H2055" s="275">
        <v>45169</v>
      </c>
      <c r="I2055" s="1">
        <v>0</v>
      </c>
      <c r="J2055" s="1">
        <v>1</v>
      </c>
      <c r="K2055" s="1">
        <v>7</v>
      </c>
      <c r="L2055" s="1">
        <v>30</v>
      </c>
      <c r="M2055" s="1">
        <v>2</v>
      </c>
      <c r="N2055" s="1">
        <v>9</v>
      </c>
      <c r="O2055" s="1">
        <v>9.3800000000000008</v>
      </c>
      <c r="P2055" s="1">
        <v>3621150</v>
      </c>
      <c r="Q2055" s="1">
        <v>166102</v>
      </c>
      <c r="R2055" s="1">
        <v>2634103</v>
      </c>
      <c r="S2055" s="1">
        <v>0</v>
      </c>
      <c r="T2055" s="1">
        <v>0</v>
      </c>
      <c r="U2055" s="1">
        <v>0</v>
      </c>
      <c r="W2055" s="1">
        <v>0</v>
      </c>
      <c r="X2055" s="1">
        <v>0</v>
      </c>
      <c r="Y2055" s="1">
        <v>0</v>
      </c>
      <c r="AB2055" s="275">
        <v>44651</v>
      </c>
      <c r="AC2055" s="1">
        <v>1</v>
      </c>
      <c r="AD2055" s="1" t="s">
        <v>2623</v>
      </c>
      <c r="AE2055" s="1">
        <v>1</v>
      </c>
      <c r="AF2055" s="1">
        <v>30</v>
      </c>
      <c r="AG2055" s="1">
        <v>0</v>
      </c>
      <c r="AN2055" s="1">
        <v>1</v>
      </c>
      <c r="AO2055" s="1">
        <v>1</v>
      </c>
      <c r="AR2055" s="276">
        <v>202890.32</v>
      </c>
      <c r="AS2055" s="1" t="s">
        <v>2677</v>
      </c>
      <c r="AT2055" s="1">
        <v>0</v>
      </c>
      <c r="AU2055" s="1">
        <v>0</v>
      </c>
      <c r="AV2055" s="1" t="s">
        <v>2625</v>
      </c>
      <c r="AW2055" s="1" t="s">
        <v>2626</v>
      </c>
      <c r="AX2055" s="1">
        <v>5</v>
      </c>
      <c r="BC2055" s="1">
        <v>1</v>
      </c>
      <c r="BD2055" s="1">
        <v>7</v>
      </c>
      <c r="BE2055" s="1">
        <v>2</v>
      </c>
      <c r="BF2055" s="296">
        <v>1445757.3591301984</v>
      </c>
    </row>
    <row r="2056" spans="1:58" x14ac:dyDescent="0.3">
      <c r="A2056" s="273">
        <f t="shared" si="81"/>
        <v>1006399.0375415704</v>
      </c>
      <c r="B2056" s="1" t="s">
        <v>2621</v>
      </c>
      <c r="C2056" s="274">
        <v>48666244</v>
      </c>
      <c r="D2056" s="1">
        <v>144205</v>
      </c>
      <c r="E2056" s="1">
        <v>4</v>
      </c>
      <c r="F2056" s="1" t="s">
        <v>3515</v>
      </c>
      <c r="G2056" s="275">
        <v>44103</v>
      </c>
      <c r="H2056" s="275">
        <v>45199</v>
      </c>
      <c r="I2056" s="1">
        <v>0</v>
      </c>
      <c r="J2056" s="1">
        <v>1</v>
      </c>
      <c r="K2056" s="1">
        <v>18</v>
      </c>
      <c r="L2056" s="1">
        <v>30</v>
      </c>
      <c r="M2056" s="1">
        <v>2</v>
      </c>
      <c r="N2056" s="1">
        <v>9</v>
      </c>
      <c r="O2056" s="1">
        <v>9.3800000000000008</v>
      </c>
      <c r="P2056" s="1">
        <v>5027582</v>
      </c>
      <c r="Q2056" s="1">
        <v>160821</v>
      </c>
      <c r="R2056" s="1">
        <v>2690088</v>
      </c>
      <c r="S2056" s="1">
        <v>0</v>
      </c>
      <c r="T2056" s="1">
        <v>0</v>
      </c>
      <c r="U2056" s="1">
        <v>0</v>
      </c>
      <c r="W2056" s="1">
        <v>0</v>
      </c>
      <c r="X2056" s="1">
        <v>0</v>
      </c>
      <c r="Y2056" s="1">
        <v>0</v>
      </c>
      <c r="AB2056" s="275">
        <v>44651</v>
      </c>
      <c r="AC2056" s="1">
        <v>1</v>
      </c>
      <c r="AD2056" s="1" t="s">
        <v>2623</v>
      </c>
      <c r="AE2056" s="1">
        <v>1</v>
      </c>
      <c r="AF2056" s="1">
        <v>30</v>
      </c>
      <c r="AG2056" s="1">
        <v>0</v>
      </c>
      <c r="AN2056" s="1">
        <v>1</v>
      </c>
      <c r="AO2056" s="1">
        <v>1</v>
      </c>
      <c r="AR2056" s="276">
        <v>207203.6</v>
      </c>
      <c r="AS2056" s="1" t="s">
        <v>2632</v>
      </c>
      <c r="AT2056" s="1">
        <v>0</v>
      </c>
      <c r="AU2056" s="1">
        <v>0</v>
      </c>
      <c r="AX2056" s="1">
        <v>5</v>
      </c>
      <c r="BC2056" s="1">
        <v>1</v>
      </c>
      <c r="BD2056" s="1">
        <v>7</v>
      </c>
      <c r="BE2056" s="1">
        <v>2</v>
      </c>
      <c r="BF2056" s="296">
        <v>1476485.3624584295</v>
      </c>
    </row>
    <row r="2057" spans="1:58" x14ac:dyDescent="0.3">
      <c r="A2057" s="273">
        <f t="shared" si="81"/>
        <v>51900.699253470913</v>
      </c>
      <c r="B2057" s="1" t="s">
        <v>2621</v>
      </c>
      <c r="C2057" s="274">
        <v>48666244</v>
      </c>
      <c r="D2057" s="1">
        <v>144205</v>
      </c>
      <c r="E2057" s="1">
        <v>4</v>
      </c>
      <c r="F2057" s="1" t="s">
        <v>4089</v>
      </c>
      <c r="G2057" s="275">
        <v>44463</v>
      </c>
      <c r="H2057" s="275">
        <v>45565</v>
      </c>
      <c r="I2057" s="1">
        <v>0</v>
      </c>
      <c r="J2057" s="1">
        <v>1</v>
      </c>
      <c r="K2057" s="1">
        <v>6</v>
      </c>
      <c r="L2057" s="1">
        <v>30</v>
      </c>
      <c r="M2057" s="1">
        <v>2</v>
      </c>
      <c r="N2057" s="1">
        <v>17.690000000000001</v>
      </c>
      <c r="O2057" s="1">
        <v>19.2</v>
      </c>
      <c r="P2057" s="1">
        <v>160000</v>
      </c>
      <c r="Q2057" s="1">
        <v>5793</v>
      </c>
      <c r="R2057" s="1">
        <v>138946</v>
      </c>
      <c r="S2057" s="1">
        <v>0</v>
      </c>
      <c r="T2057" s="1">
        <v>0</v>
      </c>
      <c r="U2057" s="1">
        <v>0</v>
      </c>
      <c r="W2057" s="1">
        <v>0</v>
      </c>
      <c r="X2057" s="1">
        <v>0</v>
      </c>
      <c r="Y2057" s="1">
        <v>0</v>
      </c>
      <c r="AB2057" s="275">
        <v>44651</v>
      </c>
      <c r="AC2057" s="1">
        <v>1</v>
      </c>
      <c r="AD2057" s="1" t="s">
        <v>2623</v>
      </c>
      <c r="AE2057" s="1">
        <v>1</v>
      </c>
      <c r="AF2057" s="1">
        <v>30</v>
      </c>
      <c r="AG2057" s="1">
        <v>0</v>
      </c>
      <c r="AN2057" s="1">
        <v>1</v>
      </c>
      <c r="AO2057" s="1">
        <v>1</v>
      </c>
      <c r="AR2057" s="276">
        <v>10783.21</v>
      </c>
      <c r="AS2057" s="1" t="s">
        <v>2657</v>
      </c>
      <c r="AT2057" s="1">
        <v>0</v>
      </c>
      <c r="AU2057" s="1">
        <v>0</v>
      </c>
      <c r="AX2057" s="1">
        <v>5</v>
      </c>
      <c r="BC2057" s="1">
        <v>1</v>
      </c>
      <c r="BD2057" s="1">
        <v>7</v>
      </c>
      <c r="BE2057" s="1">
        <v>2</v>
      </c>
      <c r="BF2057" s="296">
        <v>76262.090746529095</v>
      </c>
    </row>
    <row r="2058" spans="1:58" x14ac:dyDescent="0.3">
      <c r="A2058" s="273">
        <f t="shared" si="81"/>
        <v>812217.26954856887</v>
      </c>
      <c r="B2058" s="1" t="s">
        <v>2621</v>
      </c>
      <c r="C2058" s="274">
        <v>48666244</v>
      </c>
      <c r="D2058" s="1">
        <v>144205</v>
      </c>
      <c r="E2058" s="1">
        <v>4</v>
      </c>
      <c r="F2058" s="1" t="s">
        <v>4353</v>
      </c>
      <c r="G2058" s="275">
        <v>44452</v>
      </c>
      <c r="H2058" s="275">
        <v>45565</v>
      </c>
      <c r="I2058" s="1">
        <v>0</v>
      </c>
      <c r="J2058" s="1">
        <v>1</v>
      </c>
      <c r="K2058" s="1">
        <v>6</v>
      </c>
      <c r="L2058" s="1">
        <v>30</v>
      </c>
      <c r="M2058" s="1">
        <v>2</v>
      </c>
      <c r="N2058" s="1">
        <v>17.690000000000001</v>
      </c>
      <c r="O2058" s="1">
        <v>19.2</v>
      </c>
      <c r="P2058" s="1">
        <v>2500000</v>
      </c>
      <c r="Q2058" s="1">
        <v>90510</v>
      </c>
      <c r="R2058" s="1">
        <v>2171040</v>
      </c>
      <c r="S2058" s="1">
        <v>0</v>
      </c>
      <c r="T2058" s="1">
        <v>0</v>
      </c>
      <c r="U2058" s="1">
        <v>0</v>
      </c>
      <c r="W2058" s="1">
        <v>0</v>
      </c>
      <c r="X2058" s="1">
        <v>0</v>
      </c>
      <c r="Y2058" s="1">
        <v>0</v>
      </c>
      <c r="AB2058" s="275">
        <v>44651</v>
      </c>
      <c r="AC2058" s="1">
        <v>1</v>
      </c>
      <c r="AD2058" s="1" t="s">
        <v>2623</v>
      </c>
      <c r="AE2058" s="1">
        <v>1</v>
      </c>
      <c r="AF2058" s="1">
        <v>30</v>
      </c>
      <c r="AG2058" s="1">
        <v>0</v>
      </c>
      <c r="AN2058" s="1">
        <v>1</v>
      </c>
      <c r="AO2058" s="1">
        <v>1</v>
      </c>
      <c r="AR2058" s="276">
        <v>167222.76</v>
      </c>
      <c r="AS2058" s="1" t="s">
        <v>2657</v>
      </c>
      <c r="AT2058" s="1">
        <v>0</v>
      </c>
      <c r="AU2058" s="1">
        <v>0</v>
      </c>
      <c r="AX2058" s="1">
        <v>5</v>
      </c>
      <c r="BC2058" s="1">
        <v>1</v>
      </c>
      <c r="BD2058" s="1">
        <v>7</v>
      </c>
      <c r="BE2058" s="1">
        <v>2</v>
      </c>
      <c r="BF2058" s="296">
        <v>1191599.9704514311</v>
      </c>
    </row>
    <row r="2059" spans="1:58" x14ac:dyDescent="0.3">
      <c r="A2059" s="273">
        <f t="shared" si="81"/>
        <v>27661.250872018354</v>
      </c>
      <c r="B2059" s="1" t="s">
        <v>2621</v>
      </c>
      <c r="C2059" s="274">
        <v>48666244</v>
      </c>
      <c r="D2059" s="1">
        <v>144205</v>
      </c>
      <c r="E2059" s="1">
        <v>4</v>
      </c>
      <c r="F2059" s="1" t="s">
        <v>4593</v>
      </c>
      <c r="G2059" s="275">
        <v>44461</v>
      </c>
      <c r="H2059" s="275">
        <v>45565</v>
      </c>
      <c r="I2059" s="1">
        <v>0</v>
      </c>
      <c r="J2059" s="1">
        <v>1</v>
      </c>
      <c r="K2059" s="1">
        <v>6</v>
      </c>
      <c r="L2059" s="1">
        <v>30</v>
      </c>
      <c r="M2059" s="1">
        <v>2</v>
      </c>
      <c r="N2059" s="1">
        <v>17.690000000000001</v>
      </c>
      <c r="O2059" s="1">
        <v>19.2</v>
      </c>
      <c r="P2059" s="1">
        <v>85000</v>
      </c>
      <c r="Q2059" s="1">
        <v>3077</v>
      </c>
      <c r="R2059" s="1">
        <v>73817</v>
      </c>
      <c r="S2059" s="1">
        <v>0</v>
      </c>
      <c r="T2059" s="1">
        <v>0</v>
      </c>
      <c r="U2059" s="1">
        <v>0</v>
      </c>
      <c r="W2059" s="1">
        <v>0</v>
      </c>
      <c r="X2059" s="1">
        <v>0</v>
      </c>
      <c r="Y2059" s="1">
        <v>0</v>
      </c>
      <c r="AB2059" s="275">
        <v>44651</v>
      </c>
      <c r="AC2059" s="1">
        <v>1</v>
      </c>
      <c r="AD2059" s="1" t="s">
        <v>2623</v>
      </c>
      <c r="AE2059" s="1">
        <v>1</v>
      </c>
      <c r="AF2059" s="1">
        <v>30</v>
      </c>
      <c r="AG2059" s="1">
        <v>0</v>
      </c>
      <c r="AN2059" s="1">
        <v>1</v>
      </c>
      <c r="AO2059" s="1">
        <v>1</v>
      </c>
      <c r="AR2059" s="276">
        <v>5640.45</v>
      </c>
      <c r="AS2059" s="1" t="s">
        <v>2657</v>
      </c>
      <c r="AT2059" s="1">
        <v>0</v>
      </c>
      <c r="AU2059" s="1">
        <v>0</v>
      </c>
      <c r="AX2059" s="1">
        <v>5</v>
      </c>
      <c r="BC2059" s="1">
        <v>1</v>
      </c>
      <c r="BD2059" s="1">
        <v>7</v>
      </c>
      <c r="BE2059" s="1">
        <v>2</v>
      </c>
      <c r="BF2059" s="296">
        <v>40515.299127981649</v>
      </c>
    </row>
    <row r="2060" spans="1:58" x14ac:dyDescent="0.3">
      <c r="A2060" s="273">
        <f t="shared" si="81"/>
        <v>25721.557827589386</v>
      </c>
      <c r="B2060" s="1" t="s">
        <v>2621</v>
      </c>
      <c r="C2060" s="274">
        <v>48666244</v>
      </c>
      <c r="D2060" s="1">
        <v>144205</v>
      </c>
      <c r="E2060" s="1">
        <v>4</v>
      </c>
      <c r="F2060" s="1" t="s">
        <v>4387</v>
      </c>
      <c r="G2060" s="275">
        <v>44456</v>
      </c>
      <c r="H2060" s="275">
        <v>45565</v>
      </c>
      <c r="I2060" s="1">
        <v>0</v>
      </c>
      <c r="J2060" s="1">
        <v>1</v>
      </c>
      <c r="K2060" s="1">
        <v>6</v>
      </c>
      <c r="L2060" s="1">
        <v>30</v>
      </c>
      <c r="M2060" s="1">
        <v>2</v>
      </c>
      <c r="N2060" s="1">
        <v>17.690000000000001</v>
      </c>
      <c r="O2060" s="1">
        <v>19.2</v>
      </c>
      <c r="P2060" s="1">
        <v>79200</v>
      </c>
      <c r="Q2060" s="1">
        <v>2867</v>
      </c>
      <c r="R2060" s="1">
        <v>68782</v>
      </c>
      <c r="S2060" s="1">
        <v>0</v>
      </c>
      <c r="T2060" s="1">
        <v>0</v>
      </c>
      <c r="U2060" s="1">
        <v>0</v>
      </c>
      <c r="W2060" s="1">
        <v>0</v>
      </c>
      <c r="X2060" s="1">
        <v>0</v>
      </c>
      <c r="Y2060" s="1">
        <v>0</v>
      </c>
      <c r="AB2060" s="275">
        <v>44651</v>
      </c>
      <c r="AC2060" s="1">
        <v>1</v>
      </c>
      <c r="AD2060" s="1" t="s">
        <v>2623</v>
      </c>
      <c r="AE2060" s="1">
        <v>1</v>
      </c>
      <c r="AF2060" s="1">
        <v>30</v>
      </c>
      <c r="AG2060" s="1">
        <v>0</v>
      </c>
      <c r="AN2060" s="1">
        <v>1</v>
      </c>
      <c r="AO2060" s="1">
        <v>1</v>
      </c>
      <c r="AR2060" s="276">
        <v>5308.66</v>
      </c>
      <c r="AS2060" s="1" t="s">
        <v>2657</v>
      </c>
      <c r="AT2060" s="1">
        <v>0</v>
      </c>
      <c r="AU2060" s="1">
        <v>0</v>
      </c>
      <c r="AX2060" s="1">
        <v>5</v>
      </c>
      <c r="BC2060" s="1">
        <v>1</v>
      </c>
      <c r="BD2060" s="1">
        <v>7</v>
      </c>
      <c r="BE2060" s="1">
        <v>2</v>
      </c>
      <c r="BF2060" s="296">
        <v>37751.782172410611</v>
      </c>
    </row>
    <row r="2061" spans="1:58" x14ac:dyDescent="0.3">
      <c r="A2061" s="273">
        <f t="shared" si="81"/>
        <v>23788.061705160857</v>
      </c>
      <c r="B2061" s="1" t="s">
        <v>2621</v>
      </c>
      <c r="C2061" s="274">
        <v>48666244</v>
      </c>
      <c r="D2061" s="1">
        <v>144205</v>
      </c>
      <c r="E2061" s="1">
        <v>4</v>
      </c>
      <c r="F2061" s="1" t="s">
        <v>4452</v>
      </c>
      <c r="G2061" s="275">
        <v>44457</v>
      </c>
      <c r="H2061" s="275">
        <v>45565</v>
      </c>
      <c r="I2061" s="1">
        <v>0</v>
      </c>
      <c r="J2061" s="1">
        <v>1</v>
      </c>
      <c r="K2061" s="1">
        <v>6</v>
      </c>
      <c r="L2061" s="1">
        <v>30</v>
      </c>
      <c r="M2061" s="1">
        <v>2</v>
      </c>
      <c r="N2061" s="1">
        <v>17.690000000000001</v>
      </c>
      <c r="O2061" s="1">
        <v>19.2</v>
      </c>
      <c r="P2061" s="1">
        <v>73000</v>
      </c>
      <c r="Q2061" s="1">
        <v>2643</v>
      </c>
      <c r="R2061" s="1">
        <v>63393</v>
      </c>
      <c r="S2061" s="1">
        <v>0</v>
      </c>
      <c r="T2061" s="1">
        <v>0</v>
      </c>
      <c r="U2061" s="1">
        <v>0</v>
      </c>
      <c r="W2061" s="1">
        <v>0</v>
      </c>
      <c r="X2061" s="1">
        <v>0</v>
      </c>
      <c r="Y2061" s="1">
        <v>0</v>
      </c>
      <c r="AB2061" s="275">
        <v>44651</v>
      </c>
      <c r="AC2061" s="1">
        <v>1</v>
      </c>
      <c r="AD2061" s="1" t="s">
        <v>2623</v>
      </c>
      <c r="AE2061" s="1">
        <v>1</v>
      </c>
      <c r="AF2061" s="1">
        <v>30</v>
      </c>
      <c r="AG2061" s="1">
        <v>0</v>
      </c>
      <c r="AN2061" s="1">
        <v>1</v>
      </c>
      <c r="AO2061" s="1">
        <v>1</v>
      </c>
      <c r="AR2061" s="276">
        <v>4810.97</v>
      </c>
      <c r="AS2061" s="1" t="s">
        <v>2657</v>
      </c>
      <c r="AT2061" s="1">
        <v>0</v>
      </c>
      <c r="AU2061" s="1">
        <v>0</v>
      </c>
      <c r="AX2061" s="1">
        <v>5</v>
      </c>
      <c r="BC2061" s="1">
        <v>1</v>
      </c>
      <c r="BD2061" s="1">
        <v>7</v>
      </c>
      <c r="BE2061" s="1">
        <v>2</v>
      </c>
      <c r="BF2061" s="296">
        <v>34793.968294839142</v>
      </c>
    </row>
    <row r="2062" spans="1:58" x14ac:dyDescent="0.3">
      <c r="A2062" s="273">
        <f t="shared" si="81"/>
        <v>64917.120997519422</v>
      </c>
      <c r="B2062" s="1" t="s">
        <v>2621</v>
      </c>
      <c r="C2062" s="274">
        <v>48666244</v>
      </c>
      <c r="D2062" s="1">
        <v>144205</v>
      </c>
      <c r="E2062" s="1">
        <v>4</v>
      </c>
      <c r="F2062" s="1" t="s">
        <v>4174</v>
      </c>
      <c r="G2062" s="275">
        <v>44449</v>
      </c>
      <c r="H2062" s="275">
        <v>45565</v>
      </c>
      <c r="I2062" s="1">
        <v>0</v>
      </c>
      <c r="J2062" s="1">
        <v>1</v>
      </c>
      <c r="K2062" s="1">
        <v>6</v>
      </c>
      <c r="L2062" s="1">
        <v>30</v>
      </c>
      <c r="M2062" s="1">
        <v>2</v>
      </c>
      <c r="N2062" s="1">
        <v>17.690000000000001</v>
      </c>
      <c r="O2062" s="1">
        <v>19.2</v>
      </c>
      <c r="P2062" s="1">
        <v>200000</v>
      </c>
      <c r="Q2062" s="1">
        <v>7241</v>
      </c>
      <c r="R2062" s="1">
        <v>173682</v>
      </c>
      <c r="S2062" s="1">
        <v>0</v>
      </c>
      <c r="T2062" s="1">
        <v>0</v>
      </c>
      <c r="U2062" s="1">
        <v>0</v>
      </c>
      <c r="W2062" s="1">
        <v>0</v>
      </c>
      <c r="X2062" s="1">
        <v>0</v>
      </c>
      <c r="Y2062" s="1">
        <v>0</v>
      </c>
      <c r="AB2062" s="275">
        <v>44651</v>
      </c>
      <c r="AC2062" s="1">
        <v>1</v>
      </c>
      <c r="AD2062" s="1" t="s">
        <v>2623</v>
      </c>
      <c r="AE2062" s="1">
        <v>1</v>
      </c>
      <c r="AF2062" s="1">
        <v>30</v>
      </c>
      <c r="AG2062" s="1">
        <v>0</v>
      </c>
      <c r="AN2062" s="1">
        <v>1</v>
      </c>
      <c r="AO2062" s="1">
        <v>1</v>
      </c>
      <c r="AR2062" s="276">
        <v>13437.54</v>
      </c>
      <c r="AS2062" s="1" t="s">
        <v>2657</v>
      </c>
      <c r="AT2062" s="1">
        <v>0</v>
      </c>
      <c r="AU2062" s="1">
        <v>0</v>
      </c>
      <c r="AX2062" s="1">
        <v>5</v>
      </c>
      <c r="BC2062" s="1">
        <v>1</v>
      </c>
      <c r="BD2062" s="1">
        <v>7</v>
      </c>
      <c r="BE2062" s="1">
        <v>2</v>
      </c>
      <c r="BF2062" s="296">
        <v>95327.33900248057</v>
      </c>
    </row>
    <row r="2063" spans="1:58" x14ac:dyDescent="0.3">
      <c r="A2063" s="273">
        <f t="shared" si="81"/>
        <v>64862.533222270984</v>
      </c>
      <c r="B2063" s="1" t="s">
        <v>2621</v>
      </c>
      <c r="C2063" s="274">
        <v>48666244</v>
      </c>
      <c r="D2063" s="1">
        <v>144205</v>
      </c>
      <c r="E2063" s="1">
        <v>4</v>
      </c>
      <c r="F2063" s="1" t="s">
        <v>4175</v>
      </c>
      <c r="G2063" s="275">
        <v>44449</v>
      </c>
      <c r="H2063" s="275">
        <v>45565</v>
      </c>
      <c r="I2063" s="1">
        <v>0</v>
      </c>
      <c r="J2063" s="1">
        <v>1</v>
      </c>
      <c r="K2063" s="1">
        <v>6</v>
      </c>
      <c r="L2063" s="1">
        <v>30</v>
      </c>
      <c r="M2063" s="1">
        <v>2</v>
      </c>
      <c r="N2063" s="1">
        <v>17.690000000000001</v>
      </c>
      <c r="O2063" s="1">
        <v>19.2</v>
      </c>
      <c r="P2063" s="1">
        <v>199860</v>
      </c>
      <c r="Q2063" s="1">
        <v>7236</v>
      </c>
      <c r="R2063" s="1">
        <v>173561</v>
      </c>
      <c r="S2063" s="1">
        <v>0</v>
      </c>
      <c r="T2063" s="1">
        <v>0</v>
      </c>
      <c r="U2063" s="1">
        <v>0</v>
      </c>
      <c r="W2063" s="1">
        <v>0</v>
      </c>
      <c r="X2063" s="1">
        <v>0</v>
      </c>
      <c r="Y2063" s="1">
        <v>0</v>
      </c>
      <c r="AB2063" s="275">
        <v>44651</v>
      </c>
      <c r="AC2063" s="1">
        <v>1</v>
      </c>
      <c r="AD2063" s="1" t="s">
        <v>2623</v>
      </c>
      <c r="AE2063" s="1">
        <v>1</v>
      </c>
      <c r="AF2063" s="1">
        <v>30</v>
      </c>
      <c r="AG2063" s="1">
        <v>0</v>
      </c>
      <c r="AN2063" s="1">
        <v>1</v>
      </c>
      <c r="AO2063" s="1">
        <v>1</v>
      </c>
      <c r="AR2063" s="276">
        <v>13437.54</v>
      </c>
      <c r="AS2063" s="1" t="s">
        <v>2657</v>
      </c>
      <c r="AT2063" s="1">
        <v>0</v>
      </c>
      <c r="AU2063" s="1">
        <v>0</v>
      </c>
      <c r="AX2063" s="1">
        <v>5</v>
      </c>
      <c r="BC2063" s="1">
        <v>1</v>
      </c>
      <c r="BD2063" s="1">
        <v>7</v>
      </c>
      <c r="BE2063" s="1">
        <v>2</v>
      </c>
      <c r="BF2063" s="296">
        <v>95260.926777729008</v>
      </c>
    </row>
    <row r="2064" spans="1:58" x14ac:dyDescent="0.3">
      <c r="A2064" s="273">
        <f t="shared" si="81"/>
        <v>315067.54028370784</v>
      </c>
      <c r="B2064" s="1" t="s">
        <v>2621</v>
      </c>
      <c r="C2064" s="274">
        <v>48666244</v>
      </c>
      <c r="D2064" s="1">
        <v>144205</v>
      </c>
      <c r="E2064" s="1">
        <v>4</v>
      </c>
      <c r="F2064" s="1" t="s">
        <v>4329</v>
      </c>
      <c r="G2064" s="275">
        <v>44441</v>
      </c>
      <c r="H2064" s="275">
        <v>45535</v>
      </c>
      <c r="I2064" s="1">
        <v>0</v>
      </c>
      <c r="J2064" s="1">
        <v>1</v>
      </c>
      <c r="K2064" s="1">
        <v>7</v>
      </c>
      <c r="L2064" s="1">
        <v>30</v>
      </c>
      <c r="M2064" s="1">
        <v>2</v>
      </c>
      <c r="N2064" s="1">
        <v>17.690000000000001</v>
      </c>
      <c r="O2064" s="1">
        <v>19.2</v>
      </c>
      <c r="P2064" s="1">
        <v>996280</v>
      </c>
      <c r="Q2064" s="1">
        <v>36070</v>
      </c>
      <c r="R2064" s="1">
        <v>842164</v>
      </c>
      <c r="S2064" s="1">
        <v>0</v>
      </c>
      <c r="T2064" s="1">
        <v>0</v>
      </c>
      <c r="U2064" s="1">
        <v>0</v>
      </c>
      <c r="W2064" s="1">
        <v>0</v>
      </c>
      <c r="X2064" s="1">
        <v>0</v>
      </c>
      <c r="Y2064" s="1">
        <v>0</v>
      </c>
      <c r="AB2064" s="275">
        <v>44651</v>
      </c>
      <c r="AC2064" s="1">
        <v>1</v>
      </c>
      <c r="AD2064" s="1" t="s">
        <v>2623</v>
      </c>
      <c r="AE2064" s="1">
        <v>1</v>
      </c>
      <c r="AF2064" s="1">
        <v>30</v>
      </c>
      <c r="AG2064" s="1">
        <v>0</v>
      </c>
      <c r="AN2064" s="1">
        <v>1</v>
      </c>
      <c r="AO2064" s="1">
        <v>1</v>
      </c>
      <c r="AR2064" s="276">
        <v>64865.18</v>
      </c>
      <c r="AS2064" s="1" t="s">
        <v>2657</v>
      </c>
      <c r="AT2064" s="1">
        <v>0</v>
      </c>
      <c r="AU2064" s="1">
        <v>0</v>
      </c>
      <c r="AX2064" s="1">
        <v>5</v>
      </c>
      <c r="BC2064" s="1">
        <v>1</v>
      </c>
      <c r="BD2064" s="1">
        <v>7</v>
      </c>
      <c r="BE2064" s="1">
        <v>2</v>
      </c>
      <c r="BF2064" s="296">
        <v>462231.27971629211</v>
      </c>
    </row>
    <row r="2065" spans="1:58" x14ac:dyDescent="0.3">
      <c r="A2065" s="273">
        <f t="shared" si="81"/>
        <v>19721.785201060949</v>
      </c>
      <c r="B2065" s="1" t="s">
        <v>2621</v>
      </c>
      <c r="C2065" s="274">
        <v>48666244</v>
      </c>
      <c r="D2065" s="1">
        <v>144205</v>
      </c>
      <c r="E2065" s="1">
        <v>4</v>
      </c>
      <c r="F2065" s="1" t="s">
        <v>4476</v>
      </c>
      <c r="G2065" s="275">
        <v>44464</v>
      </c>
      <c r="H2065" s="275">
        <v>45565</v>
      </c>
      <c r="I2065" s="1">
        <v>0</v>
      </c>
      <c r="J2065" s="1">
        <v>1</v>
      </c>
      <c r="K2065" s="1">
        <v>6</v>
      </c>
      <c r="L2065" s="1">
        <v>30</v>
      </c>
      <c r="M2065" s="1">
        <v>2</v>
      </c>
      <c r="N2065" s="1">
        <v>17.690000000000001</v>
      </c>
      <c r="O2065" s="1">
        <v>19.2</v>
      </c>
      <c r="P2065" s="1">
        <v>60500</v>
      </c>
      <c r="Q2065" s="1">
        <v>2190</v>
      </c>
      <c r="R2065" s="1">
        <v>52541</v>
      </c>
      <c r="S2065" s="1">
        <v>0</v>
      </c>
      <c r="T2065" s="1">
        <v>0</v>
      </c>
      <c r="U2065" s="1">
        <v>0</v>
      </c>
      <c r="W2065" s="1">
        <v>0</v>
      </c>
      <c r="X2065" s="1">
        <v>0</v>
      </c>
      <c r="Y2065" s="1">
        <v>0</v>
      </c>
      <c r="AB2065" s="275">
        <v>44651</v>
      </c>
      <c r="AC2065" s="1">
        <v>1</v>
      </c>
      <c r="AD2065" s="1" t="s">
        <v>2623</v>
      </c>
      <c r="AE2065" s="1">
        <v>1</v>
      </c>
      <c r="AF2065" s="1">
        <v>30</v>
      </c>
      <c r="AG2065" s="1">
        <v>0</v>
      </c>
      <c r="AN2065" s="1">
        <v>1</v>
      </c>
      <c r="AO2065" s="1">
        <v>1</v>
      </c>
      <c r="AR2065" s="276">
        <v>3981.49</v>
      </c>
      <c r="AS2065" s="1" t="s">
        <v>2657</v>
      </c>
      <c r="AT2065" s="1">
        <v>0</v>
      </c>
      <c r="AU2065" s="1">
        <v>0</v>
      </c>
      <c r="AX2065" s="1">
        <v>5</v>
      </c>
      <c r="BC2065" s="1">
        <v>1</v>
      </c>
      <c r="BD2065" s="1">
        <v>7</v>
      </c>
      <c r="BE2065" s="1">
        <v>2</v>
      </c>
      <c r="BF2065" s="296">
        <v>28837.724798939053</v>
      </c>
    </row>
    <row r="2066" spans="1:58" x14ac:dyDescent="0.3">
      <c r="A2066" s="273">
        <f t="shared" si="81"/>
        <v>55412.397352019078</v>
      </c>
      <c r="B2066" s="1" t="s">
        <v>2621</v>
      </c>
      <c r="C2066" s="274">
        <v>48666244</v>
      </c>
      <c r="D2066" s="1">
        <v>144205</v>
      </c>
      <c r="E2066" s="1">
        <v>4</v>
      </c>
      <c r="F2066" s="1" t="s">
        <v>4646</v>
      </c>
      <c r="G2066" s="275">
        <v>44450</v>
      </c>
      <c r="H2066" s="275">
        <v>45565</v>
      </c>
      <c r="I2066" s="1">
        <v>0</v>
      </c>
      <c r="J2066" s="1">
        <v>1</v>
      </c>
      <c r="K2066" s="1">
        <v>6</v>
      </c>
      <c r="L2066" s="1">
        <v>30</v>
      </c>
      <c r="M2066" s="1">
        <v>2</v>
      </c>
      <c r="N2066" s="1">
        <v>17.690000000000001</v>
      </c>
      <c r="O2066" s="1">
        <v>19.2</v>
      </c>
      <c r="P2066" s="1">
        <v>170660</v>
      </c>
      <c r="Q2066" s="1">
        <v>6179</v>
      </c>
      <c r="R2066" s="1">
        <v>148201</v>
      </c>
      <c r="S2066" s="1">
        <v>0</v>
      </c>
      <c r="T2066" s="1">
        <v>0</v>
      </c>
      <c r="U2066" s="1">
        <v>0</v>
      </c>
      <c r="W2066" s="1">
        <v>0</v>
      </c>
      <c r="X2066" s="1">
        <v>0</v>
      </c>
      <c r="Y2066" s="1">
        <v>0</v>
      </c>
      <c r="AB2066" s="275">
        <v>44651</v>
      </c>
      <c r="AC2066" s="1">
        <v>1</v>
      </c>
      <c r="AD2066" s="1" t="s">
        <v>2623</v>
      </c>
      <c r="AE2066" s="1">
        <v>1</v>
      </c>
      <c r="AF2066" s="1">
        <v>30</v>
      </c>
      <c r="AG2066" s="1">
        <v>0</v>
      </c>
      <c r="AN2066" s="1">
        <v>1</v>
      </c>
      <c r="AO2066" s="1">
        <v>1</v>
      </c>
      <c r="AR2066" s="276">
        <v>11446.8</v>
      </c>
      <c r="AS2066" s="1" t="s">
        <v>2657</v>
      </c>
      <c r="AT2066" s="1">
        <v>0</v>
      </c>
      <c r="AU2066" s="1">
        <v>0</v>
      </c>
      <c r="AX2066" s="1">
        <v>5</v>
      </c>
      <c r="BC2066" s="1">
        <v>1</v>
      </c>
      <c r="BD2066" s="1">
        <v>7</v>
      </c>
      <c r="BE2066" s="1">
        <v>2</v>
      </c>
      <c r="BF2066" s="296">
        <v>81341.802647980934</v>
      </c>
    </row>
    <row r="2067" spans="1:58" x14ac:dyDescent="0.3">
      <c r="A2067" s="273">
        <f t="shared" si="81"/>
        <v>65425.554243015227</v>
      </c>
      <c r="B2067" s="1" t="s">
        <v>2621</v>
      </c>
      <c r="C2067" s="274">
        <v>48666244</v>
      </c>
      <c r="D2067" s="1">
        <v>144205</v>
      </c>
      <c r="E2067" s="1">
        <v>4</v>
      </c>
      <c r="F2067" s="1" t="s">
        <v>4675</v>
      </c>
      <c r="G2067" s="275">
        <v>44442</v>
      </c>
      <c r="H2067" s="275">
        <v>45535</v>
      </c>
      <c r="I2067" s="1">
        <v>0</v>
      </c>
      <c r="J2067" s="1">
        <v>1</v>
      </c>
      <c r="K2067" s="1">
        <v>7</v>
      </c>
      <c r="L2067" s="1">
        <v>30</v>
      </c>
      <c r="M2067" s="1">
        <v>2</v>
      </c>
      <c r="N2067" s="1">
        <v>17.690000000000001</v>
      </c>
      <c r="O2067" s="1">
        <v>19.2</v>
      </c>
      <c r="P2067" s="1">
        <v>206800</v>
      </c>
      <c r="Q2067" s="1">
        <v>7487</v>
      </c>
      <c r="R2067" s="1">
        <v>174809</v>
      </c>
      <c r="S2067" s="1">
        <v>0</v>
      </c>
      <c r="T2067" s="1">
        <v>0</v>
      </c>
      <c r="U2067" s="1">
        <v>0</v>
      </c>
      <c r="W2067" s="1">
        <v>0</v>
      </c>
      <c r="X2067" s="1">
        <v>0</v>
      </c>
      <c r="Y2067" s="1">
        <v>0</v>
      </c>
      <c r="AB2067" s="275">
        <v>44651</v>
      </c>
      <c r="AC2067" s="1">
        <v>1</v>
      </c>
      <c r="AD2067" s="1" t="s">
        <v>2623</v>
      </c>
      <c r="AE2067" s="1">
        <v>1</v>
      </c>
      <c r="AF2067" s="1">
        <v>30</v>
      </c>
      <c r="AG2067" s="1">
        <v>0</v>
      </c>
      <c r="AN2067" s="1">
        <v>1</v>
      </c>
      <c r="AO2067" s="1">
        <v>1</v>
      </c>
      <c r="AR2067" s="276">
        <v>13437.54</v>
      </c>
      <c r="AS2067" s="1" t="s">
        <v>2657</v>
      </c>
      <c r="AT2067" s="1">
        <v>0</v>
      </c>
      <c r="AU2067" s="1">
        <v>0</v>
      </c>
      <c r="AX2067" s="1">
        <v>5</v>
      </c>
      <c r="BC2067" s="1">
        <v>1</v>
      </c>
      <c r="BD2067" s="1">
        <v>7</v>
      </c>
      <c r="BE2067" s="1">
        <v>2</v>
      </c>
      <c r="BF2067" s="296">
        <v>95945.905756984765</v>
      </c>
    </row>
    <row r="2068" spans="1:58" x14ac:dyDescent="0.3">
      <c r="A2068" s="273">
        <f t="shared" si="81"/>
        <v>27080.184305737421</v>
      </c>
      <c r="B2068" s="1" t="s">
        <v>2621</v>
      </c>
      <c r="C2068" s="274">
        <v>48666244</v>
      </c>
      <c r="D2068" s="1">
        <v>144205</v>
      </c>
      <c r="E2068" s="1">
        <v>4</v>
      </c>
      <c r="F2068" s="1" t="s">
        <v>4966</v>
      </c>
      <c r="G2068" s="275">
        <v>44443</v>
      </c>
      <c r="H2068" s="275">
        <v>45535</v>
      </c>
      <c r="I2068" s="1">
        <v>0</v>
      </c>
      <c r="J2068" s="1">
        <v>1</v>
      </c>
      <c r="K2068" s="1">
        <v>7</v>
      </c>
      <c r="L2068" s="1">
        <v>30</v>
      </c>
      <c r="M2068" s="1">
        <v>2</v>
      </c>
      <c r="N2068" s="1">
        <v>17.690000000000001</v>
      </c>
      <c r="O2068" s="1">
        <v>19.2</v>
      </c>
      <c r="P2068" s="1">
        <v>85800</v>
      </c>
      <c r="Q2068" s="1">
        <v>3106</v>
      </c>
      <c r="R2068" s="1">
        <v>72529</v>
      </c>
      <c r="S2068" s="1">
        <v>0</v>
      </c>
      <c r="T2068" s="1">
        <v>0</v>
      </c>
      <c r="U2068" s="1">
        <v>0</v>
      </c>
      <c r="W2068" s="1">
        <v>0</v>
      </c>
      <c r="X2068" s="1">
        <v>0</v>
      </c>
      <c r="Y2068" s="1">
        <v>0</v>
      </c>
      <c r="AB2068" s="275">
        <v>44651</v>
      </c>
      <c r="AC2068" s="1">
        <v>1</v>
      </c>
      <c r="AD2068" s="1" t="s">
        <v>2623</v>
      </c>
      <c r="AE2068" s="1">
        <v>1</v>
      </c>
      <c r="AF2068" s="1">
        <v>30</v>
      </c>
      <c r="AG2068" s="1">
        <v>0</v>
      </c>
      <c r="AN2068" s="1">
        <v>1</v>
      </c>
      <c r="AO2068" s="1">
        <v>1</v>
      </c>
      <c r="AR2068" s="276">
        <v>5640.45</v>
      </c>
      <c r="AS2068" s="1" t="s">
        <v>2657</v>
      </c>
      <c r="AT2068" s="1">
        <v>0</v>
      </c>
      <c r="AU2068" s="1">
        <v>0</v>
      </c>
      <c r="AX2068" s="1">
        <v>5</v>
      </c>
      <c r="BC2068" s="1">
        <v>1</v>
      </c>
      <c r="BD2068" s="1">
        <v>7</v>
      </c>
      <c r="BE2068" s="1">
        <v>2</v>
      </c>
      <c r="BF2068" s="296">
        <v>39808.365694262582</v>
      </c>
    </row>
    <row r="2069" spans="1:58" x14ac:dyDescent="0.3">
      <c r="A2069" s="273">
        <f t="shared" si="81"/>
        <v>34248.857144403984</v>
      </c>
      <c r="B2069" s="1" t="s">
        <v>2621</v>
      </c>
      <c r="C2069" s="274">
        <v>48666244</v>
      </c>
      <c r="D2069" s="1">
        <v>144205</v>
      </c>
      <c r="E2069" s="1">
        <v>4</v>
      </c>
      <c r="F2069" s="1" t="s">
        <v>5096</v>
      </c>
      <c r="G2069" s="275">
        <v>44515</v>
      </c>
      <c r="H2069" s="275">
        <v>45626</v>
      </c>
      <c r="I2069" s="1">
        <v>0</v>
      </c>
      <c r="J2069" s="1">
        <v>1</v>
      </c>
      <c r="K2069" s="1">
        <v>4</v>
      </c>
      <c r="L2069" s="1">
        <v>30</v>
      </c>
      <c r="M2069" s="1">
        <v>2</v>
      </c>
      <c r="N2069" s="1">
        <v>17.690000000000001</v>
      </c>
      <c r="O2069" s="1">
        <v>19.2</v>
      </c>
      <c r="P2069" s="1">
        <v>100000</v>
      </c>
      <c r="Q2069" s="1">
        <v>3620</v>
      </c>
      <c r="R2069" s="1">
        <v>91361</v>
      </c>
      <c r="S2069" s="1">
        <v>0</v>
      </c>
      <c r="T2069" s="1">
        <v>0</v>
      </c>
      <c r="U2069" s="1">
        <v>0</v>
      </c>
      <c r="W2069" s="1">
        <v>0</v>
      </c>
      <c r="X2069" s="1">
        <v>0</v>
      </c>
      <c r="Y2069" s="1">
        <v>0</v>
      </c>
      <c r="AB2069" s="275">
        <v>44651</v>
      </c>
      <c r="AC2069" s="1">
        <v>1</v>
      </c>
      <c r="AD2069" s="1" t="s">
        <v>2623</v>
      </c>
      <c r="AE2069" s="1">
        <v>1</v>
      </c>
      <c r="AF2069" s="1">
        <v>30</v>
      </c>
      <c r="AG2069" s="1">
        <v>0</v>
      </c>
      <c r="AN2069" s="1">
        <v>1</v>
      </c>
      <c r="AO2069" s="1">
        <v>1</v>
      </c>
      <c r="AR2069" s="276">
        <v>6967.62</v>
      </c>
      <c r="AS2069" s="1" t="s">
        <v>2657</v>
      </c>
      <c r="AT2069" s="1">
        <v>0</v>
      </c>
      <c r="AU2069" s="1">
        <v>0</v>
      </c>
      <c r="AX2069" s="1">
        <v>5</v>
      </c>
      <c r="BC2069" s="1">
        <v>1</v>
      </c>
      <c r="BD2069" s="1">
        <v>7</v>
      </c>
      <c r="BE2069" s="1">
        <v>2</v>
      </c>
      <c r="BF2069" s="296">
        <v>50144.52285559602</v>
      </c>
    </row>
    <row r="2070" spans="1:58" x14ac:dyDescent="0.3">
      <c r="A2070" s="273">
        <f t="shared" si="81"/>
        <v>6508.6670106626752</v>
      </c>
      <c r="B2070" s="1" t="s">
        <v>2621</v>
      </c>
      <c r="C2070" s="274">
        <v>48666244</v>
      </c>
      <c r="D2070" s="1">
        <v>144205</v>
      </c>
      <c r="E2070" s="1">
        <v>4</v>
      </c>
      <c r="F2070" s="1" t="s">
        <v>5021</v>
      </c>
      <c r="G2070" s="275">
        <v>44471</v>
      </c>
      <c r="H2070" s="275">
        <v>45565</v>
      </c>
      <c r="I2070" s="1">
        <v>0</v>
      </c>
      <c r="J2070" s="1">
        <v>1</v>
      </c>
      <c r="K2070" s="1">
        <v>6</v>
      </c>
      <c r="L2070" s="1">
        <v>30</v>
      </c>
      <c r="M2070" s="1">
        <v>2</v>
      </c>
      <c r="N2070" s="1">
        <v>17.690000000000001</v>
      </c>
      <c r="O2070" s="1">
        <v>19.2</v>
      </c>
      <c r="P2070" s="1">
        <v>20000</v>
      </c>
      <c r="Q2070" s="1">
        <v>724</v>
      </c>
      <c r="R2070" s="1">
        <v>17369</v>
      </c>
      <c r="S2070" s="1">
        <v>0</v>
      </c>
      <c r="T2070" s="1">
        <v>0</v>
      </c>
      <c r="U2070" s="1">
        <v>0</v>
      </c>
      <c r="W2070" s="1">
        <v>0</v>
      </c>
      <c r="X2070" s="1">
        <v>0</v>
      </c>
      <c r="Y2070" s="1">
        <v>0</v>
      </c>
      <c r="AB2070" s="275">
        <v>44651</v>
      </c>
      <c r="AC2070" s="1">
        <v>1</v>
      </c>
      <c r="AD2070" s="1" t="s">
        <v>2623</v>
      </c>
      <c r="AE2070" s="1">
        <v>1</v>
      </c>
      <c r="AF2070" s="1">
        <v>30</v>
      </c>
      <c r="AG2070" s="1">
        <v>0</v>
      </c>
      <c r="AN2070" s="1">
        <v>1</v>
      </c>
      <c r="AO2070" s="1">
        <v>1</v>
      </c>
      <c r="AR2070" s="276">
        <v>1327.16</v>
      </c>
      <c r="AS2070" s="1" t="s">
        <v>2657</v>
      </c>
      <c r="AT2070" s="1">
        <v>0</v>
      </c>
      <c r="AU2070" s="1">
        <v>0</v>
      </c>
      <c r="AX2070" s="1">
        <v>5</v>
      </c>
      <c r="BC2070" s="1">
        <v>1</v>
      </c>
      <c r="BD2070" s="1">
        <v>7</v>
      </c>
      <c r="BE2070" s="1">
        <v>2</v>
      </c>
      <c r="BF2070" s="296">
        <v>9533.1729893373249</v>
      </c>
    </row>
    <row r="2071" spans="1:58" x14ac:dyDescent="0.3">
      <c r="A2071" s="273">
        <f t="shared" si="81"/>
        <v>56733.9114428795</v>
      </c>
      <c r="B2071" s="1" t="s">
        <v>2621</v>
      </c>
      <c r="C2071" s="274">
        <v>48666244</v>
      </c>
      <c r="D2071" s="1">
        <v>144205</v>
      </c>
      <c r="E2071" s="1">
        <v>4</v>
      </c>
      <c r="F2071" s="1" t="s">
        <v>5050</v>
      </c>
      <c r="G2071" s="275">
        <v>44478</v>
      </c>
      <c r="H2071" s="275">
        <v>45596</v>
      </c>
      <c r="I2071" s="1">
        <v>0</v>
      </c>
      <c r="J2071" s="1">
        <v>1</v>
      </c>
      <c r="K2071" s="1">
        <v>5</v>
      </c>
      <c r="L2071" s="1">
        <v>30</v>
      </c>
      <c r="M2071" s="1">
        <v>2</v>
      </c>
      <c r="N2071" s="1">
        <v>17.690000000000001</v>
      </c>
      <c r="O2071" s="1">
        <v>19.2</v>
      </c>
      <c r="P2071" s="1">
        <v>170000</v>
      </c>
      <c r="Q2071" s="1">
        <v>6155</v>
      </c>
      <c r="R2071" s="1">
        <v>151498</v>
      </c>
      <c r="S2071" s="1">
        <v>0</v>
      </c>
      <c r="T2071" s="1">
        <v>0</v>
      </c>
      <c r="U2071" s="1">
        <v>0</v>
      </c>
      <c r="W2071" s="1">
        <v>0</v>
      </c>
      <c r="X2071" s="1">
        <v>0</v>
      </c>
      <c r="Y2071" s="1">
        <v>0</v>
      </c>
      <c r="AB2071" s="275">
        <v>44651</v>
      </c>
      <c r="AC2071" s="1">
        <v>1</v>
      </c>
      <c r="AD2071" s="1" t="s">
        <v>2623</v>
      </c>
      <c r="AE2071" s="1">
        <v>1</v>
      </c>
      <c r="AF2071" s="1">
        <v>30</v>
      </c>
      <c r="AG2071" s="1">
        <v>0</v>
      </c>
      <c r="AN2071" s="1">
        <v>1</v>
      </c>
      <c r="AO2071" s="1">
        <v>1</v>
      </c>
      <c r="AR2071" s="276">
        <v>11612.69</v>
      </c>
      <c r="AS2071" s="1" t="s">
        <v>2657</v>
      </c>
      <c r="AT2071" s="1">
        <v>0</v>
      </c>
      <c r="AU2071" s="1">
        <v>0</v>
      </c>
      <c r="AX2071" s="1">
        <v>5</v>
      </c>
      <c r="BC2071" s="1">
        <v>1</v>
      </c>
      <c r="BD2071" s="1">
        <v>7</v>
      </c>
      <c r="BE2071" s="1">
        <v>2</v>
      </c>
      <c r="BF2071" s="296">
        <v>83151.398557120498</v>
      </c>
    </row>
    <row r="2072" spans="1:58" x14ac:dyDescent="0.3">
      <c r="A2072" s="273">
        <f t="shared" si="81"/>
        <v>17272.176476283519</v>
      </c>
      <c r="B2072" s="1" t="s">
        <v>2621</v>
      </c>
      <c r="C2072" s="274">
        <v>48666244</v>
      </c>
      <c r="D2072" s="1">
        <v>144205</v>
      </c>
      <c r="E2072" s="1">
        <v>4</v>
      </c>
      <c r="F2072" s="1" t="s">
        <v>6054</v>
      </c>
      <c r="G2072" s="275">
        <v>44604</v>
      </c>
      <c r="H2072" s="275">
        <v>45716</v>
      </c>
      <c r="I2072" s="1">
        <v>0</v>
      </c>
      <c r="J2072" s="1">
        <v>1</v>
      </c>
      <c r="K2072" s="1">
        <v>1</v>
      </c>
      <c r="L2072" s="1">
        <v>30</v>
      </c>
      <c r="M2072" s="1">
        <v>2</v>
      </c>
      <c r="N2072" s="1">
        <v>17.7</v>
      </c>
      <c r="O2072" s="1">
        <v>19.2</v>
      </c>
      <c r="P2072" s="1">
        <v>47000</v>
      </c>
      <c r="Q2072" s="1">
        <v>1702</v>
      </c>
      <c r="R2072" s="1">
        <v>46008</v>
      </c>
      <c r="S2072" s="1">
        <v>0</v>
      </c>
      <c r="T2072" s="1">
        <v>0</v>
      </c>
      <c r="U2072" s="1">
        <v>0</v>
      </c>
      <c r="W2072" s="1">
        <v>0</v>
      </c>
      <c r="X2072" s="1">
        <v>0</v>
      </c>
      <c r="Y2072" s="1">
        <v>0</v>
      </c>
      <c r="AB2072" s="275">
        <v>44651</v>
      </c>
      <c r="AC2072" s="1">
        <v>1</v>
      </c>
      <c r="AD2072" s="1" t="s">
        <v>2623</v>
      </c>
      <c r="AE2072" s="1">
        <v>1</v>
      </c>
      <c r="AF2072" s="1">
        <v>30</v>
      </c>
      <c r="AG2072" s="1">
        <v>0</v>
      </c>
      <c r="AN2072" s="1">
        <v>1</v>
      </c>
      <c r="AO2072" s="1">
        <v>1</v>
      </c>
      <c r="AR2072" s="276">
        <v>3483.81</v>
      </c>
      <c r="AS2072" s="1" t="s">
        <v>2657</v>
      </c>
      <c r="AT2072" s="1">
        <v>0</v>
      </c>
      <c r="AU2072" s="1">
        <v>0</v>
      </c>
      <c r="AX2072" s="1">
        <v>5</v>
      </c>
      <c r="BC2072" s="1">
        <v>1</v>
      </c>
      <c r="BD2072" s="1">
        <v>7</v>
      </c>
      <c r="BE2072" s="1">
        <v>2</v>
      </c>
      <c r="BF2072" s="296">
        <v>25252.013523716483</v>
      </c>
    </row>
    <row r="2073" spans="1:58" x14ac:dyDescent="0.3">
      <c r="A2073" s="273">
        <f t="shared" si="81"/>
        <v>6916.0452011531124</v>
      </c>
      <c r="B2073" s="1" t="s">
        <v>2621</v>
      </c>
      <c r="C2073" s="274">
        <v>48666244</v>
      </c>
      <c r="D2073" s="1">
        <v>144205</v>
      </c>
      <c r="E2073" s="1">
        <v>4</v>
      </c>
      <c r="F2073" s="1" t="s">
        <v>5464</v>
      </c>
      <c r="G2073" s="275">
        <v>44513</v>
      </c>
      <c r="H2073" s="275">
        <v>45626</v>
      </c>
      <c r="I2073" s="1">
        <v>0</v>
      </c>
      <c r="J2073" s="1">
        <v>1</v>
      </c>
      <c r="K2073" s="1">
        <v>4</v>
      </c>
      <c r="L2073" s="1">
        <v>30</v>
      </c>
      <c r="M2073" s="1">
        <v>2</v>
      </c>
      <c r="N2073" s="1">
        <v>17.690000000000001</v>
      </c>
      <c r="O2073" s="1">
        <v>19.2</v>
      </c>
      <c r="P2073" s="1">
        <v>20000</v>
      </c>
      <c r="Q2073" s="1">
        <v>724</v>
      </c>
      <c r="R2073" s="1">
        <v>18272</v>
      </c>
      <c r="S2073" s="1">
        <v>0</v>
      </c>
      <c r="T2073" s="1">
        <v>0</v>
      </c>
      <c r="U2073" s="1">
        <v>0</v>
      </c>
      <c r="W2073" s="1">
        <v>0</v>
      </c>
      <c r="X2073" s="1">
        <v>0</v>
      </c>
      <c r="Y2073" s="1">
        <v>0</v>
      </c>
      <c r="AB2073" s="275">
        <v>44651</v>
      </c>
      <c r="AC2073" s="1">
        <v>1</v>
      </c>
      <c r="AD2073" s="1" t="s">
        <v>2623</v>
      </c>
      <c r="AE2073" s="1">
        <v>1</v>
      </c>
      <c r="AF2073" s="1">
        <v>30</v>
      </c>
      <c r="AG2073" s="1">
        <v>0</v>
      </c>
      <c r="AN2073" s="1">
        <v>1</v>
      </c>
      <c r="AO2073" s="1">
        <v>1</v>
      </c>
      <c r="AR2073" s="276">
        <v>1327.16</v>
      </c>
      <c r="AS2073" s="1" t="s">
        <v>2657</v>
      </c>
      <c r="AT2073" s="1">
        <v>0</v>
      </c>
      <c r="AU2073" s="1">
        <v>0</v>
      </c>
      <c r="AX2073" s="1">
        <v>5</v>
      </c>
      <c r="BC2073" s="1">
        <v>1</v>
      </c>
      <c r="BD2073" s="1">
        <v>7</v>
      </c>
      <c r="BE2073" s="1">
        <v>2</v>
      </c>
      <c r="BF2073" s="296">
        <v>10028.794798846888</v>
      </c>
    </row>
    <row r="2074" spans="1:58" x14ac:dyDescent="0.3">
      <c r="A2074" s="273">
        <f t="shared" si="81"/>
        <v>19235.006610209148</v>
      </c>
      <c r="B2074" s="1" t="s">
        <v>2621</v>
      </c>
      <c r="C2074" s="274">
        <v>48666244</v>
      </c>
      <c r="D2074" s="1">
        <v>144205</v>
      </c>
      <c r="E2074" s="1">
        <v>4</v>
      </c>
      <c r="F2074" s="1" t="s">
        <v>5441</v>
      </c>
      <c r="G2074" s="275">
        <v>44548</v>
      </c>
      <c r="H2074" s="275">
        <v>45657</v>
      </c>
      <c r="I2074" s="1">
        <v>0</v>
      </c>
      <c r="J2074" s="1">
        <v>1</v>
      </c>
      <c r="K2074" s="1">
        <v>3</v>
      </c>
      <c r="L2074" s="1">
        <v>30</v>
      </c>
      <c r="M2074" s="1">
        <v>2</v>
      </c>
      <c r="N2074" s="1">
        <v>17.690000000000001</v>
      </c>
      <c r="O2074" s="1">
        <v>19.2</v>
      </c>
      <c r="P2074" s="1">
        <v>55000</v>
      </c>
      <c r="Q2074" s="1">
        <v>1991</v>
      </c>
      <c r="R2074" s="1">
        <v>51462</v>
      </c>
      <c r="S2074" s="1">
        <v>0</v>
      </c>
      <c r="T2074" s="1">
        <v>0</v>
      </c>
      <c r="U2074" s="1">
        <v>0</v>
      </c>
      <c r="W2074" s="1">
        <v>0</v>
      </c>
      <c r="X2074" s="1">
        <v>0</v>
      </c>
      <c r="Y2074" s="1">
        <v>0</v>
      </c>
      <c r="AB2074" s="275">
        <v>44651</v>
      </c>
      <c r="AC2074" s="1">
        <v>1</v>
      </c>
      <c r="AD2074" s="1" t="s">
        <v>2623</v>
      </c>
      <c r="AE2074" s="1">
        <v>1</v>
      </c>
      <c r="AF2074" s="1">
        <v>30</v>
      </c>
      <c r="AG2074" s="1">
        <v>0</v>
      </c>
      <c r="AN2074" s="1">
        <v>1</v>
      </c>
      <c r="AO2074" s="1">
        <v>1</v>
      </c>
      <c r="AR2074" s="276">
        <v>3981.49</v>
      </c>
      <c r="AS2074" s="1" t="s">
        <v>2657</v>
      </c>
      <c r="AT2074" s="1">
        <v>0</v>
      </c>
      <c r="AU2074" s="1">
        <v>0</v>
      </c>
      <c r="AX2074" s="1">
        <v>5</v>
      </c>
      <c r="BC2074" s="1">
        <v>1</v>
      </c>
      <c r="BD2074" s="1">
        <v>7</v>
      </c>
      <c r="BE2074" s="1">
        <v>2</v>
      </c>
      <c r="BF2074" s="296">
        <v>28245.503389790854</v>
      </c>
    </row>
    <row r="2075" spans="1:58" x14ac:dyDescent="0.3">
      <c r="A2075" s="273">
        <f t="shared" si="81"/>
        <v>58728.311281494302</v>
      </c>
      <c r="B2075" s="1" t="s">
        <v>2621</v>
      </c>
      <c r="C2075" s="274">
        <v>48666244</v>
      </c>
      <c r="D2075" s="1">
        <v>144205</v>
      </c>
      <c r="E2075" s="1">
        <v>4</v>
      </c>
      <c r="F2075" s="1" t="s">
        <v>6209</v>
      </c>
      <c r="G2075" s="275">
        <v>44590</v>
      </c>
      <c r="H2075" s="275">
        <v>45688</v>
      </c>
      <c r="I2075" s="1">
        <v>0</v>
      </c>
      <c r="J2075" s="1">
        <v>1</v>
      </c>
      <c r="K2075" s="1">
        <v>2</v>
      </c>
      <c r="L2075" s="1">
        <v>30</v>
      </c>
      <c r="M2075" s="1">
        <v>2</v>
      </c>
      <c r="N2075" s="1">
        <v>17.690000000000001</v>
      </c>
      <c r="O2075" s="1">
        <v>19.2</v>
      </c>
      <c r="P2075" s="1">
        <v>164000</v>
      </c>
      <c r="Q2075" s="1">
        <v>5937</v>
      </c>
      <c r="R2075" s="1">
        <v>157022</v>
      </c>
      <c r="S2075" s="1">
        <v>0</v>
      </c>
      <c r="T2075" s="1">
        <v>0</v>
      </c>
      <c r="U2075" s="1">
        <v>0</v>
      </c>
      <c r="W2075" s="1">
        <v>0</v>
      </c>
      <c r="X2075" s="1">
        <v>0</v>
      </c>
      <c r="Y2075" s="1">
        <v>0</v>
      </c>
      <c r="AB2075" s="275">
        <v>44651</v>
      </c>
      <c r="AC2075" s="1">
        <v>1</v>
      </c>
      <c r="AD2075" s="1" t="s">
        <v>2623</v>
      </c>
      <c r="AE2075" s="1">
        <v>1</v>
      </c>
      <c r="AF2075" s="1">
        <v>30</v>
      </c>
      <c r="AG2075" s="1">
        <v>0</v>
      </c>
      <c r="AN2075" s="1">
        <v>1</v>
      </c>
      <c r="AO2075" s="1">
        <v>1</v>
      </c>
      <c r="AR2075" s="276">
        <v>12110.38</v>
      </c>
      <c r="AS2075" s="1" t="s">
        <v>2657</v>
      </c>
      <c r="AT2075" s="1">
        <v>0</v>
      </c>
      <c r="AU2075" s="1">
        <v>0</v>
      </c>
      <c r="AX2075" s="1">
        <v>5</v>
      </c>
      <c r="BC2075" s="1">
        <v>1</v>
      </c>
      <c r="BD2075" s="1">
        <v>7</v>
      </c>
      <c r="BE2075" s="1">
        <v>2</v>
      </c>
      <c r="BF2075" s="296">
        <v>86183.308718505694</v>
      </c>
    </row>
    <row r="2076" spans="1:58" x14ac:dyDescent="0.3">
      <c r="A2076" s="273">
        <f t="shared" si="81"/>
        <v>5948.2238028115098</v>
      </c>
      <c r="B2076" s="1" t="s">
        <v>2621</v>
      </c>
      <c r="C2076" s="274">
        <v>48666244</v>
      </c>
      <c r="D2076" s="1">
        <v>144205</v>
      </c>
      <c r="E2076" s="1">
        <v>4</v>
      </c>
      <c r="F2076" s="1" t="s">
        <v>6220</v>
      </c>
      <c r="G2076" s="275">
        <v>44616</v>
      </c>
      <c r="H2076" s="275">
        <v>45716</v>
      </c>
      <c r="I2076" s="1">
        <v>0</v>
      </c>
      <c r="J2076" s="1">
        <v>1</v>
      </c>
      <c r="K2076" s="1">
        <v>1</v>
      </c>
      <c r="L2076" s="1">
        <v>30</v>
      </c>
      <c r="M2076" s="1">
        <v>2</v>
      </c>
      <c r="N2076" s="1">
        <v>17.66</v>
      </c>
      <c r="O2076" s="1">
        <v>19.170000000000002</v>
      </c>
      <c r="P2076" s="1">
        <v>16100</v>
      </c>
      <c r="Q2076" s="1">
        <v>583</v>
      </c>
      <c r="R2076" s="1">
        <v>15759</v>
      </c>
      <c r="S2076" s="1">
        <v>0</v>
      </c>
      <c r="T2076" s="1">
        <v>0</v>
      </c>
      <c r="U2076" s="1">
        <v>0</v>
      </c>
      <c r="W2076" s="1">
        <v>0</v>
      </c>
      <c r="X2076" s="1">
        <v>0</v>
      </c>
      <c r="Y2076" s="1">
        <v>0</v>
      </c>
      <c r="AB2076" s="275">
        <v>44651</v>
      </c>
      <c r="AC2076" s="1">
        <v>1</v>
      </c>
      <c r="AD2076" s="1" t="s">
        <v>2623</v>
      </c>
      <c r="AE2076" s="1">
        <v>1</v>
      </c>
      <c r="AF2076" s="1">
        <v>30</v>
      </c>
      <c r="AG2076" s="1">
        <v>0</v>
      </c>
      <c r="AN2076" s="1">
        <v>1</v>
      </c>
      <c r="AO2076" s="1">
        <v>1</v>
      </c>
      <c r="AR2076" s="276">
        <v>1161.27</v>
      </c>
      <c r="AS2076" s="1" t="s">
        <v>2657</v>
      </c>
      <c r="AT2076" s="1">
        <v>0</v>
      </c>
      <c r="AU2076" s="1">
        <v>0</v>
      </c>
      <c r="AX2076" s="1">
        <v>5</v>
      </c>
      <c r="BC2076" s="1">
        <v>1</v>
      </c>
      <c r="BD2076" s="1">
        <v>7</v>
      </c>
      <c r="BE2076" s="1">
        <v>2</v>
      </c>
      <c r="BF2076" s="296">
        <v>8649.5061971884898</v>
      </c>
    </row>
    <row r="2077" spans="1:58" x14ac:dyDescent="0.3">
      <c r="A2077" s="273">
        <f t="shared" si="81"/>
        <v>18198.612138828179</v>
      </c>
      <c r="B2077" s="1" t="s">
        <v>2621</v>
      </c>
      <c r="C2077" s="274">
        <v>48666244</v>
      </c>
      <c r="D2077" s="1">
        <v>144205</v>
      </c>
      <c r="E2077" s="1">
        <v>4</v>
      </c>
      <c r="F2077" s="1" t="s">
        <v>6424</v>
      </c>
      <c r="G2077" s="275">
        <v>44607</v>
      </c>
      <c r="H2077" s="275">
        <v>45716</v>
      </c>
      <c r="I2077" s="1">
        <v>0</v>
      </c>
      <c r="J2077" s="1">
        <v>1</v>
      </c>
      <c r="K2077" s="1">
        <v>1</v>
      </c>
      <c r="L2077" s="1">
        <v>30</v>
      </c>
      <c r="M2077" s="1">
        <v>2</v>
      </c>
      <c r="N2077" s="1">
        <v>17.7</v>
      </c>
      <c r="O2077" s="1">
        <v>19.21</v>
      </c>
      <c r="P2077" s="1">
        <v>49850</v>
      </c>
      <c r="Q2077" s="1">
        <v>1805</v>
      </c>
      <c r="R2077" s="1">
        <v>48797</v>
      </c>
      <c r="S2077" s="1">
        <v>0</v>
      </c>
      <c r="T2077" s="1">
        <v>0</v>
      </c>
      <c r="U2077" s="1">
        <v>0</v>
      </c>
      <c r="W2077" s="1">
        <v>0</v>
      </c>
      <c r="X2077" s="1">
        <v>0</v>
      </c>
      <c r="Y2077" s="1">
        <v>0</v>
      </c>
      <c r="AB2077" s="275">
        <v>44651</v>
      </c>
      <c r="AC2077" s="1">
        <v>1</v>
      </c>
      <c r="AD2077" s="1" t="s">
        <v>2623</v>
      </c>
      <c r="AE2077" s="1">
        <v>1</v>
      </c>
      <c r="AF2077" s="1">
        <v>30</v>
      </c>
      <c r="AG2077" s="1">
        <v>0</v>
      </c>
      <c r="AN2077" s="1">
        <v>1</v>
      </c>
      <c r="AO2077" s="1">
        <v>1</v>
      </c>
      <c r="AR2077" s="276">
        <v>3815.6</v>
      </c>
      <c r="AS2077" s="1" t="s">
        <v>2657</v>
      </c>
      <c r="AT2077" s="1">
        <v>0</v>
      </c>
      <c r="AU2077" s="1">
        <v>0</v>
      </c>
      <c r="AX2077" s="1">
        <v>5</v>
      </c>
      <c r="BC2077" s="1">
        <v>1</v>
      </c>
      <c r="BD2077" s="1">
        <v>7</v>
      </c>
      <c r="BE2077" s="1">
        <v>2</v>
      </c>
      <c r="BF2077" s="296">
        <v>26782.787861171822</v>
      </c>
    </row>
    <row r="2078" spans="1:58" x14ac:dyDescent="0.3">
      <c r="A2078" s="273">
        <f t="shared" si="81"/>
        <v>37413.188491371155</v>
      </c>
      <c r="B2078" s="1" t="s">
        <v>2621</v>
      </c>
      <c r="C2078" s="274">
        <v>48666244</v>
      </c>
      <c r="D2078" s="1">
        <v>144205</v>
      </c>
      <c r="E2078" s="1">
        <v>4</v>
      </c>
      <c r="F2078" s="1" t="s">
        <v>6532</v>
      </c>
      <c r="G2078" s="275">
        <v>44625</v>
      </c>
      <c r="H2078" s="275">
        <v>45716</v>
      </c>
      <c r="I2078" s="1">
        <v>0</v>
      </c>
      <c r="J2078" s="1">
        <v>1</v>
      </c>
      <c r="K2078" s="1">
        <v>1</v>
      </c>
      <c r="L2078" s="1">
        <v>30</v>
      </c>
      <c r="M2078" s="1">
        <v>2</v>
      </c>
      <c r="N2078" s="1">
        <v>17.690000000000001</v>
      </c>
      <c r="O2078" s="1">
        <v>19.2</v>
      </c>
      <c r="P2078" s="1">
        <v>102000</v>
      </c>
      <c r="Q2078" s="1">
        <v>3693</v>
      </c>
      <c r="R2078" s="1">
        <v>99846</v>
      </c>
      <c r="S2078" s="1">
        <v>0</v>
      </c>
      <c r="T2078" s="1">
        <v>0</v>
      </c>
      <c r="U2078" s="1">
        <v>0</v>
      </c>
      <c r="W2078" s="1">
        <v>0</v>
      </c>
      <c r="X2078" s="1">
        <v>0</v>
      </c>
      <c r="Y2078" s="1">
        <v>0</v>
      </c>
      <c r="AB2078" s="275">
        <v>44651</v>
      </c>
      <c r="AC2078" s="1">
        <v>1</v>
      </c>
      <c r="AD2078" s="1" t="s">
        <v>2623</v>
      </c>
      <c r="AE2078" s="1">
        <v>1</v>
      </c>
      <c r="AF2078" s="1">
        <v>30</v>
      </c>
      <c r="AG2078" s="1">
        <v>0</v>
      </c>
      <c r="AN2078" s="1">
        <v>1</v>
      </c>
      <c r="AO2078" s="1">
        <v>1</v>
      </c>
      <c r="AR2078" s="276">
        <v>7631.2</v>
      </c>
      <c r="AS2078" s="1" t="s">
        <v>2657</v>
      </c>
      <c r="AT2078" s="1">
        <v>0</v>
      </c>
      <c r="AU2078" s="1">
        <v>0</v>
      </c>
      <c r="AX2078" s="1">
        <v>5</v>
      </c>
      <c r="BC2078" s="1">
        <v>1</v>
      </c>
      <c r="BD2078" s="1">
        <v>7</v>
      </c>
      <c r="BE2078" s="1">
        <v>2</v>
      </c>
      <c r="BF2078" s="296">
        <v>54801.611508628848</v>
      </c>
    </row>
    <row r="2079" spans="1:58" x14ac:dyDescent="0.3">
      <c r="A2079" s="273">
        <f t="shared" si="81"/>
        <v>8812601.6827282347</v>
      </c>
      <c r="B2079" s="1" t="s">
        <v>2621</v>
      </c>
      <c r="C2079" s="274">
        <v>48662744</v>
      </c>
      <c r="D2079" s="1">
        <v>144105</v>
      </c>
      <c r="E2079" s="1">
        <v>3</v>
      </c>
      <c r="F2079" s="1" t="s">
        <v>4059</v>
      </c>
      <c r="G2079" s="275">
        <v>44088</v>
      </c>
      <c r="H2079" s="275">
        <v>45138</v>
      </c>
      <c r="I2079" s="1">
        <v>1</v>
      </c>
      <c r="J2079" s="1">
        <v>1</v>
      </c>
      <c r="K2079" s="1">
        <v>19</v>
      </c>
      <c r="L2079" s="1">
        <v>30</v>
      </c>
      <c r="M2079" s="1">
        <v>2</v>
      </c>
      <c r="N2079" s="1">
        <v>10.56</v>
      </c>
      <c r="O2079" s="1">
        <v>11.08</v>
      </c>
      <c r="P2079" s="1">
        <v>32139175</v>
      </c>
      <c r="Q2079" s="1">
        <v>472576</v>
      </c>
      <c r="R2079" s="1">
        <v>14114518</v>
      </c>
      <c r="S2079" s="1">
        <v>0</v>
      </c>
      <c r="T2079" s="1">
        <v>0</v>
      </c>
      <c r="U2079" s="1">
        <v>0</v>
      </c>
      <c r="W2079" s="1">
        <v>0</v>
      </c>
      <c r="X2079" s="1">
        <v>0</v>
      </c>
      <c r="Y2079" s="1">
        <v>0</v>
      </c>
      <c r="Z2079" s="1" t="s">
        <v>4118</v>
      </c>
      <c r="AA2079" s="1" t="s">
        <v>2807</v>
      </c>
      <c r="AB2079" s="275">
        <v>44651</v>
      </c>
      <c r="AC2079" s="1">
        <v>1</v>
      </c>
      <c r="AD2079" s="1" t="s">
        <v>2623</v>
      </c>
      <c r="AE2079" s="1">
        <v>1</v>
      </c>
      <c r="AF2079" s="1">
        <v>30</v>
      </c>
      <c r="AG2079" s="1">
        <v>908</v>
      </c>
      <c r="AN2079" s="1">
        <v>1</v>
      </c>
      <c r="AO2079" s="1">
        <v>1</v>
      </c>
      <c r="AP2079" s="1">
        <v>44088</v>
      </c>
      <c r="AQ2079" s="1" t="s">
        <v>2629</v>
      </c>
      <c r="AR2079" s="276">
        <v>1091055.3600000001</v>
      </c>
      <c r="AS2079" s="1" t="s">
        <v>2624</v>
      </c>
      <c r="AT2079" s="1">
        <v>0</v>
      </c>
      <c r="AU2079" s="1">
        <v>0</v>
      </c>
      <c r="AV2079" s="1" t="s">
        <v>2625</v>
      </c>
      <c r="AW2079" s="1" t="s">
        <v>2626</v>
      </c>
      <c r="AX2079" s="1">
        <v>5</v>
      </c>
      <c r="BC2079" s="1">
        <v>1</v>
      </c>
      <c r="BD2079" s="1">
        <v>7</v>
      </c>
      <c r="BE2079" s="1">
        <v>2</v>
      </c>
      <c r="BF2079" s="296">
        <v>4210860.9572717659</v>
      </c>
    </row>
    <row r="2080" spans="1:58" x14ac:dyDescent="0.3">
      <c r="A2080" s="273">
        <f t="shared" si="81"/>
        <v>8020324.7072717659</v>
      </c>
      <c r="B2080" s="1" t="s">
        <v>2621</v>
      </c>
      <c r="C2080" s="274">
        <v>48662744</v>
      </c>
      <c r="D2080" s="1">
        <v>144205</v>
      </c>
      <c r="E2080" s="1">
        <v>4</v>
      </c>
      <c r="F2080" s="1" t="s">
        <v>4975</v>
      </c>
      <c r="G2080" s="275">
        <v>44340</v>
      </c>
      <c r="H2080" s="275">
        <v>45443</v>
      </c>
      <c r="I2080" s="1">
        <v>0</v>
      </c>
      <c r="J2080" s="1">
        <v>1</v>
      </c>
      <c r="K2080" s="1">
        <v>10</v>
      </c>
      <c r="L2080" s="1">
        <v>30</v>
      </c>
      <c r="M2080" s="1">
        <v>2</v>
      </c>
      <c r="N2080" s="1">
        <v>10.199999999999999</v>
      </c>
      <c r="O2080" s="1">
        <v>10.69</v>
      </c>
      <c r="P2080" s="1">
        <v>17055083</v>
      </c>
      <c r="Q2080" s="1">
        <v>555162</v>
      </c>
      <c r="R2080" s="1">
        <v>12845782</v>
      </c>
      <c r="S2080" s="1">
        <v>0</v>
      </c>
      <c r="T2080" s="1">
        <v>0</v>
      </c>
      <c r="U2080" s="1">
        <v>0</v>
      </c>
      <c r="W2080" s="1">
        <v>0</v>
      </c>
      <c r="X2080" s="1">
        <v>0</v>
      </c>
      <c r="Y2080" s="1">
        <v>0</v>
      </c>
      <c r="AB2080" s="275">
        <v>44651</v>
      </c>
      <c r="AC2080" s="1">
        <v>1</v>
      </c>
      <c r="AD2080" s="1" t="s">
        <v>2623</v>
      </c>
      <c r="AE2080" s="1">
        <v>1</v>
      </c>
      <c r="AF2080" s="1">
        <v>30</v>
      </c>
      <c r="AG2080" s="1">
        <v>0</v>
      </c>
      <c r="AN2080" s="1">
        <v>1</v>
      </c>
      <c r="AO2080" s="1">
        <v>1</v>
      </c>
      <c r="AR2080" s="276">
        <v>993105.25</v>
      </c>
      <c r="AS2080" s="1" t="s">
        <v>2677</v>
      </c>
      <c r="AT2080" s="1">
        <v>0</v>
      </c>
      <c r="AU2080" s="1">
        <v>0</v>
      </c>
      <c r="AX2080" s="1">
        <v>5</v>
      </c>
      <c r="BC2080" s="1">
        <v>1</v>
      </c>
      <c r="BD2080" s="1">
        <v>7</v>
      </c>
      <c r="BE2080" s="1">
        <v>2</v>
      </c>
      <c r="BF2080" s="296">
        <v>3832352.0427282336</v>
      </c>
    </row>
    <row r="2081" spans="1:58" x14ac:dyDescent="0.3">
      <c r="A2081" s="273">
        <f t="shared" si="81"/>
        <v>29407721.065963026</v>
      </c>
      <c r="B2081" s="1" t="s">
        <v>2621</v>
      </c>
      <c r="C2081" s="274">
        <v>48666640</v>
      </c>
      <c r="D2081" s="1">
        <v>141105</v>
      </c>
      <c r="E2081" s="1">
        <v>4</v>
      </c>
      <c r="F2081" s="1" t="s">
        <v>4668</v>
      </c>
      <c r="G2081" s="275">
        <v>44279</v>
      </c>
      <c r="H2081" s="275">
        <v>46477</v>
      </c>
      <c r="I2081" s="1">
        <v>0</v>
      </c>
      <c r="J2081" s="1">
        <v>1</v>
      </c>
      <c r="K2081" s="1">
        <v>26</v>
      </c>
      <c r="L2081" s="1">
        <v>15</v>
      </c>
      <c r="M2081" s="1">
        <v>2</v>
      </c>
      <c r="N2081" s="1">
        <v>10.11</v>
      </c>
      <c r="O2081" s="1">
        <v>10.62</v>
      </c>
      <c r="P2081" s="1">
        <v>37906308</v>
      </c>
      <c r="Q2081" s="1">
        <v>297033</v>
      </c>
      <c r="R2081" s="1">
        <v>33125331</v>
      </c>
      <c r="S2081" s="1">
        <v>0</v>
      </c>
      <c r="T2081" s="1">
        <v>0</v>
      </c>
      <c r="U2081" s="1">
        <v>37790000</v>
      </c>
      <c r="V2081" s="1">
        <v>44271</v>
      </c>
      <c r="W2081" s="1">
        <v>0</v>
      </c>
      <c r="X2081" s="1">
        <v>0</v>
      </c>
      <c r="Y2081" s="1">
        <v>0</v>
      </c>
      <c r="Z2081" s="1" t="s">
        <v>3987</v>
      </c>
      <c r="AA2081" s="1" t="s">
        <v>2807</v>
      </c>
      <c r="AB2081" s="275">
        <v>44651</v>
      </c>
      <c r="AC2081" s="1">
        <v>3</v>
      </c>
      <c r="AD2081" s="1" t="s">
        <v>2623</v>
      </c>
      <c r="AE2081" s="1">
        <v>1</v>
      </c>
      <c r="AF2081" s="1">
        <v>15</v>
      </c>
      <c r="AG2081" s="1">
        <v>0</v>
      </c>
      <c r="AN2081" s="1">
        <v>1</v>
      </c>
      <c r="AO2081" s="1">
        <v>1</v>
      </c>
      <c r="AR2081" s="276">
        <v>447161.25</v>
      </c>
      <c r="AS2081" s="1" t="s">
        <v>2624</v>
      </c>
      <c r="AT2081" s="1">
        <v>0</v>
      </c>
      <c r="AU2081" s="1">
        <v>0</v>
      </c>
      <c r="AV2081" s="1" t="s">
        <v>2670</v>
      </c>
      <c r="AW2081" s="1" t="s">
        <v>5681</v>
      </c>
      <c r="AX2081" s="1">
        <v>5</v>
      </c>
      <c r="BC2081" s="1">
        <v>1</v>
      </c>
      <c r="BD2081" s="1">
        <v>7</v>
      </c>
      <c r="BE2081" s="1">
        <v>2</v>
      </c>
      <c r="BF2081" s="296">
        <v>3270448.6840369725</v>
      </c>
    </row>
    <row r="2082" spans="1:58" x14ac:dyDescent="0.3">
      <c r="A2082" s="273">
        <f t="shared" si="81"/>
        <v>38710132.474036969</v>
      </c>
      <c r="B2082" s="1" t="s">
        <v>2621</v>
      </c>
      <c r="C2082" s="274">
        <v>48666640</v>
      </c>
      <c r="D2082" s="1">
        <v>141105</v>
      </c>
      <c r="E2082" s="1">
        <v>4</v>
      </c>
      <c r="F2082" s="1" t="s">
        <v>5458</v>
      </c>
      <c r="G2082" s="275">
        <v>44511</v>
      </c>
      <c r="H2082" s="275">
        <v>47452</v>
      </c>
      <c r="I2082" s="1">
        <v>0</v>
      </c>
      <c r="J2082" s="1">
        <v>1</v>
      </c>
      <c r="K2082" s="1">
        <v>9</v>
      </c>
      <c r="L2082" s="1">
        <v>15</v>
      </c>
      <c r="M2082" s="1">
        <v>2</v>
      </c>
      <c r="N2082" s="1">
        <v>8.98</v>
      </c>
      <c r="O2082" s="1">
        <v>9.3800000000000008</v>
      </c>
      <c r="P2082" s="1">
        <v>46766506</v>
      </c>
      <c r="Q2082" s="1">
        <v>228204</v>
      </c>
      <c r="R2082" s="1">
        <v>43603792</v>
      </c>
      <c r="S2082" s="1">
        <v>0</v>
      </c>
      <c r="T2082" s="1">
        <v>0</v>
      </c>
      <c r="U2082" s="1">
        <v>257166020</v>
      </c>
      <c r="V2082" s="1">
        <v>44509</v>
      </c>
      <c r="W2082" s="1">
        <v>0</v>
      </c>
      <c r="X2082" s="1">
        <v>0</v>
      </c>
      <c r="Y2082" s="1">
        <v>0</v>
      </c>
      <c r="Z2082" s="1" t="s">
        <v>5459</v>
      </c>
      <c r="AA2082" s="1" t="s">
        <v>5460</v>
      </c>
      <c r="AB2082" s="275">
        <v>44651</v>
      </c>
      <c r="AC2082" s="1">
        <v>2</v>
      </c>
      <c r="AD2082" s="1" t="s">
        <v>2623</v>
      </c>
      <c r="AE2082" s="1">
        <v>1</v>
      </c>
      <c r="AF2082" s="1">
        <v>15</v>
      </c>
      <c r="AG2082" s="1">
        <v>0</v>
      </c>
      <c r="AN2082" s="1">
        <v>1</v>
      </c>
      <c r="AO2082" s="1">
        <v>1</v>
      </c>
      <c r="AR2082" s="276">
        <v>588677.21</v>
      </c>
      <c r="AS2082" s="1" t="s">
        <v>2632</v>
      </c>
      <c r="AT2082" s="1">
        <v>0</v>
      </c>
      <c r="AU2082" s="1">
        <v>0</v>
      </c>
      <c r="AV2082" s="1" t="s">
        <v>2670</v>
      </c>
      <c r="AW2082" s="1" t="s">
        <v>5681</v>
      </c>
      <c r="AX2082" s="1">
        <v>5</v>
      </c>
      <c r="BC2082" s="1">
        <v>1</v>
      </c>
      <c r="BD2082" s="1">
        <v>7</v>
      </c>
      <c r="BE2082" s="1">
        <v>2</v>
      </c>
      <c r="BF2082" s="296">
        <v>4304982.3159630271</v>
      </c>
    </row>
    <row r="2083" spans="1:58" x14ac:dyDescent="0.3">
      <c r="A2083" s="273">
        <f t="shared" si="81"/>
        <v>3461475.932270865</v>
      </c>
      <c r="B2083" s="1" t="s">
        <v>2621</v>
      </c>
      <c r="C2083" s="274">
        <v>48602646</v>
      </c>
      <c r="D2083" s="1">
        <v>144105</v>
      </c>
      <c r="E2083" s="1">
        <v>4</v>
      </c>
      <c r="F2083" s="1" t="s">
        <v>4558</v>
      </c>
      <c r="G2083" s="275">
        <v>44274</v>
      </c>
      <c r="H2083" s="275">
        <v>45351</v>
      </c>
      <c r="I2083" s="1">
        <v>0</v>
      </c>
      <c r="J2083" s="1">
        <v>1</v>
      </c>
      <c r="K2083" s="1">
        <v>14</v>
      </c>
      <c r="L2083" s="1">
        <v>30</v>
      </c>
      <c r="M2083" s="1">
        <v>2</v>
      </c>
      <c r="N2083" s="1">
        <v>11.37</v>
      </c>
      <c r="O2083" s="1">
        <v>11.98</v>
      </c>
      <c r="P2083" s="1">
        <v>13071335</v>
      </c>
      <c r="Q2083" s="1">
        <v>271538</v>
      </c>
      <c r="R2083" s="1">
        <v>9134813</v>
      </c>
      <c r="S2083" s="1">
        <v>0</v>
      </c>
      <c r="T2083" s="1">
        <v>0</v>
      </c>
      <c r="U2083" s="1">
        <v>0</v>
      </c>
      <c r="W2083" s="1">
        <v>0</v>
      </c>
      <c r="X2083" s="1">
        <v>0</v>
      </c>
      <c r="Y2083" s="1">
        <v>0</v>
      </c>
      <c r="Z2083" s="1" t="s">
        <v>2635</v>
      </c>
      <c r="AA2083" s="1" t="s">
        <v>2807</v>
      </c>
      <c r="AB2083" s="275">
        <v>44651</v>
      </c>
      <c r="AC2083" s="1">
        <v>1</v>
      </c>
      <c r="AD2083" s="1" t="s">
        <v>2623</v>
      </c>
      <c r="AE2083" s="1">
        <v>1</v>
      </c>
      <c r="AF2083" s="1">
        <v>30</v>
      </c>
      <c r="AG2083" s="1">
        <v>0</v>
      </c>
      <c r="AN2083" s="1">
        <v>1</v>
      </c>
      <c r="AO2083" s="1">
        <v>1</v>
      </c>
      <c r="AR2083" s="276">
        <v>709159.84</v>
      </c>
      <c r="AS2083" s="1" t="s">
        <v>2632</v>
      </c>
      <c r="AT2083" s="1">
        <v>0</v>
      </c>
      <c r="AU2083" s="1">
        <v>0</v>
      </c>
      <c r="AV2083" s="1" t="s">
        <v>2625</v>
      </c>
      <c r="AW2083" s="1" t="s">
        <v>2626</v>
      </c>
      <c r="AX2083" s="1">
        <v>5</v>
      </c>
      <c r="BC2083" s="1">
        <v>1</v>
      </c>
      <c r="BD2083" s="1">
        <v>7</v>
      </c>
      <c r="BE2083" s="1">
        <v>2</v>
      </c>
      <c r="BF2083" s="296">
        <v>4964177.2277291352</v>
      </c>
    </row>
    <row r="2084" spans="1:58" x14ac:dyDescent="0.3">
      <c r="A2084" s="273">
        <f t="shared" si="81"/>
        <v>49408.067729134811</v>
      </c>
      <c r="B2084" s="1" t="s">
        <v>2621</v>
      </c>
      <c r="C2084" s="274">
        <v>48602646</v>
      </c>
      <c r="D2084" s="1">
        <v>144205</v>
      </c>
      <c r="E2084" s="1">
        <v>4</v>
      </c>
      <c r="F2084" s="1" t="s">
        <v>4292</v>
      </c>
      <c r="G2084" s="275">
        <v>44313</v>
      </c>
      <c r="H2084" s="275">
        <v>44681</v>
      </c>
      <c r="I2084" s="1">
        <v>0</v>
      </c>
      <c r="J2084" s="1">
        <v>1</v>
      </c>
      <c r="K2084" s="1">
        <v>11</v>
      </c>
      <c r="L2084" s="1">
        <v>30</v>
      </c>
      <c r="M2084" s="1">
        <v>2</v>
      </c>
      <c r="N2084" s="1">
        <v>9</v>
      </c>
      <c r="O2084" s="1">
        <v>9.3800000000000008</v>
      </c>
      <c r="P2084" s="1">
        <v>1500000</v>
      </c>
      <c r="Q2084" s="1">
        <v>131458</v>
      </c>
      <c r="R2084" s="1">
        <v>130431</v>
      </c>
      <c r="S2084" s="1">
        <v>0</v>
      </c>
      <c r="T2084" s="1">
        <v>0</v>
      </c>
      <c r="U2084" s="1">
        <v>0</v>
      </c>
      <c r="W2084" s="1">
        <v>0</v>
      </c>
      <c r="X2084" s="1">
        <v>0</v>
      </c>
      <c r="Y2084" s="1">
        <v>0</v>
      </c>
      <c r="AB2084" s="275">
        <v>44651</v>
      </c>
      <c r="AC2084" s="1">
        <v>1</v>
      </c>
      <c r="AD2084" s="1" t="s">
        <v>2623</v>
      </c>
      <c r="AE2084" s="1">
        <v>1</v>
      </c>
      <c r="AF2084" s="1">
        <v>30</v>
      </c>
      <c r="AG2084" s="1">
        <v>0</v>
      </c>
      <c r="AN2084" s="1">
        <v>1</v>
      </c>
      <c r="AO2084" s="1">
        <v>1</v>
      </c>
      <c r="AR2084" s="276">
        <v>10142.16</v>
      </c>
      <c r="AS2084" s="1" t="s">
        <v>2657</v>
      </c>
      <c r="AT2084" s="1">
        <v>0</v>
      </c>
      <c r="AU2084" s="1">
        <v>0</v>
      </c>
      <c r="AX2084" s="1">
        <v>5</v>
      </c>
      <c r="BC2084" s="1">
        <v>1</v>
      </c>
      <c r="BD2084" s="1">
        <v>7</v>
      </c>
      <c r="BE2084" s="1">
        <v>2</v>
      </c>
      <c r="BF2084" s="296">
        <v>70880.772270865185</v>
      </c>
    </row>
    <row r="2085" spans="1:58" x14ac:dyDescent="0.3">
      <c r="A2085" s="273">
        <f t="shared" si="81"/>
        <v>0</v>
      </c>
      <c r="B2085" s="1" t="s">
        <v>2621</v>
      </c>
      <c r="C2085" s="274">
        <v>48624688</v>
      </c>
      <c r="D2085" s="1">
        <v>144105</v>
      </c>
      <c r="E2085" s="1">
        <v>4</v>
      </c>
      <c r="F2085" s="1" t="s">
        <v>2697</v>
      </c>
      <c r="G2085" s="275">
        <v>43756</v>
      </c>
      <c r="H2085" s="275">
        <v>45061</v>
      </c>
      <c r="I2085" s="1">
        <v>0</v>
      </c>
      <c r="J2085" s="1">
        <v>1</v>
      </c>
      <c r="K2085" s="1">
        <v>46</v>
      </c>
      <c r="L2085" s="1">
        <v>15</v>
      </c>
      <c r="M2085" s="1">
        <v>2</v>
      </c>
      <c r="N2085" s="1">
        <v>17.93</v>
      </c>
      <c r="O2085" s="1">
        <v>19.559999999999999</v>
      </c>
      <c r="P2085" s="1">
        <v>1000000</v>
      </c>
      <c r="Q2085" s="1">
        <v>32000</v>
      </c>
      <c r="R2085" s="1">
        <v>778879</v>
      </c>
      <c r="S2085" s="1">
        <v>0</v>
      </c>
      <c r="T2085" s="1">
        <v>0</v>
      </c>
      <c r="U2085" s="1">
        <v>0</v>
      </c>
      <c r="V2085" s="275"/>
      <c r="W2085" s="1">
        <v>0</v>
      </c>
      <c r="X2085" s="1">
        <v>0</v>
      </c>
      <c r="Y2085" s="1">
        <v>0</v>
      </c>
      <c r="AB2085" s="275">
        <v>44651</v>
      </c>
      <c r="AC2085" s="1">
        <v>1</v>
      </c>
      <c r="AD2085" s="1" t="s">
        <v>2623</v>
      </c>
      <c r="AE2085" s="1">
        <v>1</v>
      </c>
      <c r="AF2085" s="1">
        <v>15</v>
      </c>
      <c r="AG2085" s="1">
        <v>0</v>
      </c>
      <c r="AN2085" s="1">
        <v>1</v>
      </c>
      <c r="AO2085" s="1">
        <v>1</v>
      </c>
      <c r="AR2085" s="276">
        <v>147765.69</v>
      </c>
      <c r="AS2085" s="1" t="s">
        <v>2657</v>
      </c>
      <c r="AT2085" s="1">
        <v>0</v>
      </c>
      <c r="AU2085" s="1">
        <v>0</v>
      </c>
      <c r="AV2085" s="1" t="s">
        <v>2670</v>
      </c>
      <c r="AW2085" s="1" t="s">
        <v>5681</v>
      </c>
      <c r="AX2085" s="1">
        <v>5</v>
      </c>
      <c r="BC2085" s="1">
        <v>1</v>
      </c>
      <c r="BD2085" s="1">
        <v>7</v>
      </c>
      <c r="BE2085" s="1">
        <v>2</v>
      </c>
      <c r="BF2085" s="296">
        <v>1390647.2359730275</v>
      </c>
    </row>
    <row r="2086" spans="1:58" x14ac:dyDescent="0.3">
      <c r="A2086" s="273">
        <f t="shared" si="81"/>
        <v>0</v>
      </c>
      <c r="B2086" s="1" t="s">
        <v>2621</v>
      </c>
      <c r="C2086" s="274">
        <v>48624688</v>
      </c>
      <c r="D2086" s="1">
        <v>144105</v>
      </c>
      <c r="E2086" s="1">
        <v>4</v>
      </c>
      <c r="F2086" s="1" t="s">
        <v>5807</v>
      </c>
      <c r="G2086" s="275">
        <v>44574</v>
      </c>
      <c r="H2086" s="275">
        <v>44849</v>
      </c>
      <c r="I2086" s="1">
        <v>0</v>
      </c>
      <c r="J2086" s="1">
        <v>1</v>
      </c>
      <c r="K2086" s="1">
        <v>5</v>
      </c>
      <c r="L2086" s="1">
        <v>15</v>
      </c>
      <c r="M2086" s="1">
        <v>2</v>
      </c>
      <c r="N2086" s="1">
        <v>5.99</v>
      </c>
      <c r="O2086" s="1">
        <v>6.16</v>
      </c>
      <c r="P2086" s="1">
        <v>2509611</v>
      </c>
      <c r="Q2086" s="1">
        <v>142979</v>
      </c>
      <c r="R2086" s="1">
        <v>1824516</v>
      </c>
      <c r="S2086" s="1">
        <v>0</v>
      </c>
      <c r="T2086" s="1">
        <v>0</v>
      </c>
      <c r="U2086" s="1">
        <v>0</v>
      </c>
      <c r="W2086" s="1">
        <v>0</v>
      </c>
      <c r="X2086" s="1">
        <v>0</v>
      </c>
      <c r="Y2086" s="1">
        <v>0</v>
      </c>
      <c r="AB2086" s="275">
        <v>44651</v>
      </c>
      <c r="AC2086" s="1">
        <v>1</v>
      </c>
      <c r="AD2086" s="1" t="s">
        <v>2623</v>
      </c>
      <c r="AE2086" s="1">
        <v>1</v>
      </c>
      <c r="AF2086" s="1">
        <v>15</v>
      </c>
      <c r="AG2086" s="1">
        <v>0</v>
      </c>
      <c r="AN2086" s="1">
        <v>1</v>
      </c>
      <c r="AO2086" s="1">
        <v>1</v>
      </c>
      <c r="AR2086" s="276">
        <v>346181.41</v>
      </c>
      <c r="AS2086" s="1" t="s">
        <v>2632</v>
      </c>
      <c r="AT2086" s="1">
        <v>0</v>
      </c>
      <c r="AU2086" s="1">
        <v>0</v>
      </c>
      <c r="AV2086" s="1" t="s">
        <v>2670</v>
      </c>
      <c r="AW2086" s="1" t="s">
        <v>5681</v>
      </c>
      <c r="AX2086" s="1">
        <v>5</v>
      </c>
      <c r="BC2086" s="1">
        <v>1</v>
      </c>
      <c r="BD2086" s="1">
        <v>7</v>
      </c>
      <c r="BE2086" s="1">
        <v>2</v>
      </c>
      <c r="BF2086" s="296">
        <v>3257576.7640269725</v>
      </c>
    </row>
    <row r="2087" spans="1:58" x14ac:dyDescent="0.3">
      <c r="A2087" s="273">
        <f t="shared" si="81"/>
        <v>5642342.5350844143</v>
      </c>
      <c r="B2087" s="1" t="s">
        <v>2621</v>
      </c>
      <c r="C2087" s="274">
        <v>48862727</v>
      </c>
      <c r="D2087" s="1">
        <v>144205</v>
      </c>
      <c r="E2087" s="1">
        <v>4</v>
      </c>
      <c r="F2087" s="1" t="s">
        <v>5912</v>
      </c>
      <c r="G2087" s="275">
        <v>44568</v>
      </c>
      <c r="H2087" s="275">
        <v>45688</v>
      </c>
      <c r="I2087" s="1">
        <v>0</v>
      </c>
      <c r="J2087" s="1">
        <v>1</v>
      </c>
      <c r="K2087" s="1">
        <v>2</v>
      </c>
      <c r="L2087" s="1">
        <v>30</v>
      </c>
      <c r="M2087" s="1">
        <v>2</v>
      </c>
      <c r="N2087" s="1">
        <v>10.199999999999999</v>
      </c>
      <c r="O2087" s="1">
        <v>10.69</v>
      </c>
      <c r="P2087" s="1">
        <v>10091543</v>
      </c>
      <c r="Q2087" s="1">
        <v>328491</v>
      </c>
      <c r="R2087" s="1">
        <v>9610784</v>
      </c>
      <c r="S2087" s="1">
        <v>0</v>
      </c>
      <c r="T2087" s="1">
        <v>0</v>
      </c>
      <c r="U2087" s="1">
        <v>0</v>
      </c>
      <c r="W2087" s="1">
        <v>0</v>
      </c>
      <c r="X2087" s="1">
        <v>0</v>
      </c>
      <c r="Y2087" s="1">
        <v>0</v>
      </c>
      <c r="AB2087" s="275">
        <v>44651</v>
      </c>
      <c r="AC2087" s="1">
        <v>1</v>
      </c>
      <c r="AD2087" s="1" t="s">
        <v>2623</v>
      </c>
      <c r="AE2087" s="1">
        <v>1</v>
      </c>
      <c r="AF2087" s="1">
        <v>30</v>
      </c>
      <c r="AG2087" s="1">
        <v>0</v>
      </c>
      <c r="AN2087" s="1">
        <v>1</v>
      </c>
      <c r="AO2087" s="1">
        <v>1</v>
      </c>
      <c r="AR2087" s="276">
        <v>528839.17000000004</v>
      </c>
      <c r="AS2087" s="1" t="s">
        <v>2632</v>
      </c>
      <c r="AT2087" s="1">
        <v>0</v>
      </c>
      <c r="AU2087" s="1">
        <v>0</v>
      </c>
      <c r="AX2087" s="1">
        <v>5</v>
      </c>
      <c r="BC2087" s="1">
        <v>1</v>
      </c>
      <c r="BD2087" s="1">
        <v>7</v>
      </c>
      <c r="BE2087" s="1">
        <v>2</v>
      </c>
      <c r="BF2087" s="296">
        <v>3439602.2949155858</v>
      </c>
    </row>
    <row r="2088" spans="1:58" x14ac:dyDescent="0.3">
      <c r="A2088" s="273">
        <f t="shared" si="81"/>
        <v>905230.4949155855</v>
      </c>
      <c r="B2088" s="1" t="s">
        <v>2621</v>
      </c>
      <c r="C2088" s="274">
        <v>48862727</v>
      </c>
      <c r="D2088" s="1">
        <v>144205</v>
      </c>
      <c r="E2088" s="1">
        <v>4</v>
      </c>
      <c r="F2088" s="1" t="s">
        <v>6382</v>
      </c>
      <c r="G2088" s="275">
        <v>44643</v>
      </c>
      <c r="H2088" s="275">
        <v>44895</v>
      </c>
      <c r="I2088" s="1">
        <v>0</v>
      </c>
      <c r="J2088" s="1">
        <v>1</v>
      </c>
      <c r="K2088" s="1">
        <v>0</v>
      </c>
      <c r="L2088" s="1">
        <v>30</v>
      </c>
      <c r="M2088" s="1">
        <v>2</v>
      </c>
      <c r="N2088" s="1">
        <v>16.5</v>
      </c>
      <c r="O2088" s="1">
        <v>17.8</v>
      </c>
      <c r="P2088" s="1">
        <v>1541926</v>
      </c>
      <c r="Q2088" s="1">
        <v>205157</v>
      </c>
      <c r="R2088" s="1">
        <v>1541926</v>
      </c>
      <c r="S2088" s="1">
        <v>0</v>
      </c>
      <c r="T2088" s="1">
        <v>0</v>
      </c>
      <c r="U2088" s="1">
        <v>0</v>
      </c>
      <c r="W2088" s="1">
        <v>0</v>
      </c>
      <c r="X2088" s="1">
        <v>0</v>
      </c>
      <c r="Y2088" s="1">
        <v>0</v>
      </c>
      <c r="AB2088" s="275">
        <v>44643</v>
      </c>
      <c r="AC2088" s="1">
        <v>1</v>
      </c>
      <c r="AD2088" s="1" t="s">
        <v>2623</v>
      </c>
      <c r="AE2088" s="1">
        <v>1</v>
      </c>
      <c r="AF2088" s="1">
        <v>30</v>
      </c>
      <c r="AG2088" s="1">
        <v>0</v>
      </c>
      <c r="AN2088" s="1">
        <v>1</v>
      </c>
      <c r="AO2088" s="1">
        <v>1</v>
      </c>
      <c r="AR2088" s="276">
        <v>84855.8</v>
      </c>
      <c r="AS2088" s="1" t="s">
        <v>2632</v>
      </c>
      <c r="AT2088" s="1">
        <v>0</v>
      </c>
      <c r="AU2088" s="1">
        <v>0</v>
      </c>
      <c r="AX2088" s="1">
        <v>5</v>
      </c>
      <c r="BC2088" s="1">
        <v>1</v>
      </c>
      <c r="BD2088" s="1">
        <v>7</v>
      </c>
      <c r="BE2088" s="1">
        <v>2</v>
      </c>
      <c r="BF2088" s="296">
        <v>551839.70508441445</v>
      </c>
    </row>
    <row r="2089" spans="1:58" x14ac:dyDescent="0.3">
      <c r="A2089" s="273">
        <f t="shared" si="81"/>
        <v>81885432.64364028</v>
      </c>
      <c r="B2089" s="1" t="s">
        <v>2621</v>
      </c>
      <c r="C2089" s="274">
        <v>48867804</v>
      </c>
      <c r="D2089" s="1">
        <v>141105</v>
      </c>
      <c r="E2089" s="1">
        <v>3</v>
      </c>
      <c r="F2089" s="1" t="s">
        <v>4557</v>
      </c>
      <c r="G2089" s="275">
        <v>44259</v>
      </c>
      <c r="H2089" s="275">
        <v>46843</v>
      </c>
      <c r="I2089" s="1">
        <v>1</v>
      </c>
      <c r="J2089" s="1">
        <v>1</v>
      </c>
      <c r="K2089" s="1">
        <v>13</v>
      </c>
      <c r="L2089" s="1">
        <v>30</v>
      </c>
      <c r="M2089" s="1">
        <v>2</v>
      </c>
      <c r="N2089" s="1">
        <v>10.81</v>
      </c>
      <c r="O2089" s="1">
        <v>11.37</v>
      </c>
      <c r="P2089" s="1">
        <v>97414929</v>
      </c>
      <c r="Q2089" s="1">
        <v>1344206</v>
      </c>
      <c r="R2089" s="1">
        <v>87710909</v>
      </c>
      <c r="S2089" s="1">
        <v>0</v>
      </c>
      <c r="T2089" s="1">
        <v>0</v>
      </c>
      <c r="U2089" s="1">
        <v>325472086</v>
      </c>
      <c r="V2089" s="1">
        <v>44247</v>
      </c>
      <c r="W2089" s="1">
        <v>0</v>
      </c>
      <c r="X2089" s="1">
        <v>0</v>
      </c>
      <c r="Y2089" s="1">
        <v>0</v>
      </c>
      <c r="Z2089" s="1" t="s">
        <v>3591</v>
      </c>
      <c r="AA2089" s="1" t="s">
        <v>2807</v>
      </c>
      <c r="AB2089" s="275">
        <v>44651</v>
      </c>
      <c r="AC2089" s="1">
        <v>2</v>
      </c>
      <c r="AD2089" s="1" t="s">
        <v>2623</v>
      </c>
      <c r="AE2089" s="1">
        <v>1</v>
      </c>
      <c r="AF2089" s="1">
        <v>30</v>
      </c>
      <c r="AG2089" s="1">
        <v>672</v>
      </c>
      <c r="AN2089" s="1">
        <v>1</v>
      </c>
      <c r="AO2089" s="1">
        <v>1</v>
      </c>
      <c r="AP2089" s="1">
        <v>44259</v>
      </c>
      <c r="AQ2089" s="1" t="s">
        <v>2629</v>
      </c>
      <c r="AR2089" s="276">
        <v>943001.87</v>
      </c>
      <c r="AS2089" s="1" t="s">
        <v>2632</v>
      </c>
      <c r="AT2089" s="1">
        <v>0</v>
      </c>
      <c r="AU2089" s="1">
        <v>0</v>
      </c>
      <c r="AV2089" s="1" t="s">
        <v>2625</v>
      </c>
      <c r="AW2089" s="1" t="s">
        <v>2626</v>
      </c>
      <c r="AX2089" s="1">
        <v>5</v>
      </c>
      <c r="BC2089" s="1">
        <v>1</v>
      </c>
      <c r="BD2089" s="1">
        <v>7</v>
      </c>
      <c r="BE2089" s="1">
        <v>2</v>
      </c>
      <c r="BF2089" s="296">
        <v>4882474.4863597201</v>
      </c>
    </row>
    <row r="2090" spans="1:58" x14ac:dyDescent="0.3">
      <c r="A2090" s="273">
        <f t="shared" si="81"/>
        <v>20372939.567168124</v>
      </c>
      <c r="B2090" s="1" t="s">
        <v>2621</v>
      </c>
      <c r="C2090" s="274">
        <v>48867804</v>
      </c>
      <c r="D2090" s="1">
        <v>144205</v>
      </c>
      <c r="E2090" s="1">
        <v>4</v>
      </c>
      <c r="F2090" s="1" t="s">
        <v>5412</v>
      </c>
      <c r="G2090" s="275">
        <v>44526</v>
      </c>
      <c r="H2090" s="275">
        <v>46356</v>
      </c>
      <c r="I2090" s="1">
        <v>1</v>
      </c>
      <c r="J2090" s="1">
        <v>1</v>
      </c>
      <c r="K2090" s="1">
        <v>3</v>
      </c>
      <c r="L2090" s="1">
        <v>30</v>
      </c>
      <c r="M2090" s="1">
        <v>2</v>
      </c>
      <c r="N2090" s="1">
        <v>12.36</v>
      </c>
      <c r="O2090" s="1">
        <v>13.08</v>
      </c>
      <c r="P2090" s="1">
        <v>22073896</v>
      </c>
      <c r="Q2090" s="1">
        <v>317745</v>
      </c>
      <c r="R2090" s="1">
        <v>21822338</v>
      </c>
      <c r="S2090" s="1">
        <v>224770</v>
      </c>
      <c r="T2090" s="1">
        <v>0</v>
      </c>
      <c r="U2090" s="1">
        <v>0</v>
      </c>
      <c r="W2090" s="1">
        <v>0</v>
      </c>
      <c r="X2090" s="1">
        <v>0</v>
      </c>
      <c r="Y2090" s="1">
        <v>0</v>
      </c>
      <c r="Z2090" s="1" t="s">
        <v>5413</v>
      </c>
      <c r="AA2090" s="1" t="s">
        <v>2807</v>
      </c>
      <c r="AB2090" s="275">
        <v>44620</v>
      </c>
      <c r="AC2090" s="1">
        <v>1</v>
      </c>
      <c r="AD2090" s="1" t="s">
        <v>2623</v>
      </c>
      <c r="AE2090" s="1">
        <v>1</v>
      </c>
      <c r="AF2090" s="1">
        <v>30</v>
      </c>
      <c r="AG2090" s="1">
        <v>85643</v>
      </c>
      <c r="AN2090" s="1">
        <v>1</v>
      </c>
      <c r="AO2090" s="1">
        <v>1</v>
      </c>
      <c r="AR2090" s="276">
        <v>234646.36</v>
      </c>
      <c r="AS2090" s="1" t="s">
        <v>2632</v>
      </c>
      <c r="AT2090" s="1">
        <v>0</v>
      </c>
      <c r="AU2090" s="1">
        <v>0</v>
      </c>
      <c r="AX2090" s="1">
        <v>5</v>
      </c>
      <c r="BC2090" s="1">
        <v>1</v>
      </c>
      <c r="BD2090" s="1">
        <v>7</v>
      </c>
      <c r="BE2090" s="1">
        <v>2</v>
      </c>
      <c r="BF2090" s="296">
        <v>1214752.0728318777</v>
      </c>
    </row>
    <row r="2091" spans="1:58" x14ac:dyDescent="0.3">
      <c r="A2091" s="273">
        <f t="shared" si="81"/>
        <v>20244664.658310466</v>
      </c>
      <c r="B2091" s="1" t="s">
        <v>2621</v>
      </c>
      <c r="C2091" s="274">
        <v>48867804</v>
      </c>
      <c r="D2091" s="1">
        <v>144205</v>
      </c>
      <c r="E2091" s="1">
        <v>4</v>
      </c>
      <c r="F2091" s="1" t="s">
        <v>4239</v>
      </c>
      <c r="G2091" s="275">
        <v>44419</v>
      </c>
      <c r="H2091" s="275">
        <v>45900</v>
      </c>
      <c r="I2091" s="1">
        <v>0</v>
      </c>
      <c r="J2091" s="1">
        <v>1</v>
      </c>
      <c r="K2091" s="1">
        <v>7</v>
      </c>
      <c r="L2091" s="1">
        <v>30</v>
      </c>
      <c r="M2091" s="1">
        <v>2</v>
      </c>
      <c r="N2091" s="1">
        <v>10.199999999999999</v>
      </c>
      <c r="O2091" s="1">
        <v>10.69</v>
      </c>
      <c r="P2091" s="1">
        <v>24666782</v>
      </c>
      <c r="Q2091" s="1">
        <v>632783</v>
      </c>
      <c r="R2091" s="1">
        <v>21684875</v>
      </c>
      <c r="S2091" s="1">
        <v>0</v>
      </c>
      <c r="T2091" s="1">
        <v>0</v>
      </c>
      <c r="U2091" s="1">
        <v>0</v>
      </c>
      <c r="W2091" s="1">
        <v>0</v>
      </c>
      <c r="X2091" s="1">
        <v>0</v>
      </c>
      <c r="Y2091" s="1">
        <v>0</v>
      </c>
      <c r="AB2091" s="275">
        <v>44651</v>
      </c>
      <c r="AC2091" s="1">
        <v>1</v>
      </c>
      <c r="AD2091" s="1" t="s">
        <v>2623</v>
      </c>
      <c r="AE2091" s="1">
        <v>1</v>
      </c>
      <c r="AF2091" s="1">
        <v>30</v>
      </c>
      <c r="AG2091" s="1">
        <v>0</v>
      </c>
      <c r="AN2091" s="1">
        <v>1</v>
      </c>
      <c r="AO2091" s="1">
        <v>1</v>
      </c>
      <c r="AR2091" s="276">
        <v>233110.22</v>
      </c>
      <c r="AS2091" s="1" t="s">
        <v>2624</v>
      </c>
      <c r="AT2091" s="1">
        <v>0</v>
      </c>
      <c r="AU2091" s="1">
        <v>0</v>
      </c>
      <c r="AX2091" s="1">
        <v>5</v>
      </c>
      <c r="BC2091" s="1">
        <v>1</v>
      </c>
      <c r="BD2091" s="1">
        <v>7</v>
      </c>
      <c r="BE2091" s="1">
        <v>2</v>
      </c>
      <c r="BF2091" s="296">
        <v>1207100.1216895352</v>
      </c>
    </row>
    <row r="2092" spans="1:58" x14ac:dyDescent="0.3">
      <c r="A2092" s="273">
        <f t="shared" si="81"/>
        <v>38495531.532332204</v>
      </c>
      <c r="B2092" s="1" t="s">
        <v>2621</v>
      </c>
      <c r="C2092" s="274">
        <v>48867804</v>
      </c>
      <c r="D2092" s="1">
        <v>144205</v>
      </c>
      <c r="E2092" s="1">
        <v>4</v>
      </c>
      <c r="F2092" s="1" t="s">
        <v>5195</v>
      </c>
      <c r="G2092" s="275">
        <v>44481</v>
      </c>
      <c r="H2092" s="275">
        <v>46326</v>
      </c>
      <c r="I2092" s="1">
        <v>0</v>
      </c>
      <c r="J2092" s="1">
        <v>1</v>
      </c>
      <c r="K2092" s="1">
        <v>6</v>
      </c>
      <c r="L2092" s="1">
        <v>30</v>
      </c>
      <c r="M2092" s="1">
        <v>2</v>
      </c>
      <c r="N2092" s="1">
        <v>10.199999999999999</v>
      </c>
      <c r="O2092" s="1">
        <v>10.69</v>
      </c>
      <c r="P2092" s="1">
        <v>44267753</v>
      </c>
      <c r="Q2092" s="1">
        <v>785476</v>
      </c>
      <c r="R2092" s="1">
        <v>41234227</v>
      </c>
      <c r="S2092" s="1">
        <v>0</v>
      </c>
      <c r="T2092" s="1">
        <v>0</v>
      </c>
      <c r="U2092" s="1">
        <v>0</v>
      </c>
      <c r="W2092" s="1">
        <v>0</v>
      </c>
      <c r="X2092" s="1">
        <v>0</v>
      </c>
      <c r="Y2092" s="1">
        <v>0</v>
      </c>
      <c r="Z2092" s="1" t="s">
        <v>2635</v>
      </c>
      <c r="AA2092" s="1" t="s">
        <v>3609</v>
      </c>
      <c r="AB2092" s="275">
        <v>44651</v>
      </c>
      <c r="AC2092" s="1">
        <v>1</v>
      </c>
      <c r="AD2092" s="1" t="s">
        <v>2623</v>
      </c>
      <c r="AE2092" s="1">
        <v>1</v>
      </c>
      <c r="AF2092" s="1">
        <v>30</v>
      </c>
      <c r="AG2092" s="1">
        <v>0</v>
      </c>
      <c r="AN2092" s="1">
        <v>1</v>
      </c>
      <c r="AO2092" s="1">
        <v>1</v>
      </c>
      <c r="AP2092" s="275"/>
      <c r="AR2092" s="276">
        <v>443370.25</v>
      </c>
      <c r="AS2092" s="1" t="s">
        <v>2624</v>
      </c>
      <c r="AT2092" s="1">
        <v>0</v>
      </c>
      <c r="AU2092" s="1">
        <v>0</v>
      </c>
      <c r="AX2092" s="1">
        <v>5</v>
      </c>
      <c r="BC2092" s="1">
        <v>1</v>
      </c>
      <c r="BD2092" s="1">
        <v>7</v>
      </c>
      <c r="BE2092" s="1">
        <v>2</v>
      </c>
      <c r="BF2092" s="296">
        <v>2295325.2176677948</v>
      </c>
    </row>
    <row r="2093" spans="1:58" x14ac:dyDescent="0.3">
      <c r="A2093" s="273">
        <f t="shared" si="81"/>
        <v>3655521.7034924915</v>
      </c>
      <c r="B2093" s="1" t="s">
        <v>2621</v>
      </c>
      <c r="C2093" s="274">
        <v>48867804</v>
      </c>
      <c r="D2093" s="1">
        <v>144205</v>
      </c>
      <c r="E2093" s="1">
        <v>4</v>
      </c>
      <c r="F2093" s="1" t="s">
        <v>6158</v>
      </c>
      <c r="G2093" s="275">
        <v>44617</v>
      </c>
      <c r="H2093" s="275">
        <v>45716</v>
      </c>
      <c r="I2093" s="1">
        <v>0</v>
      </c>
      <c r="J2093" s="1">
        <v>1</v>
      </c>
      <c r="K2093" s="1">
        <v>1</v>
      </c>
      <c r="L2093" s="1">
        <v>30</v>
      </c>
      <c r="M2093" s="1">
        <v>2</v>
      </c>
      <c r="N2093" s="1">
        <v>17.690000000000001</v>
      </c>
      <c r="O2093" s="1">
        <v>19.2</v>
      </c>
      <c r="P2093" s="1">
        <v>4000000</v>
      </c>
      <c r="Q2093" s="1">
        <v>144826</v>
      </c>
      <c r="R2093" s="1">
        <v>3915534</v>
      </c>
      <c r="S2093" s="1">
        <v>0</v>
      </c>
      <c r="T2093" s="1">
        <v>0</v>
      </c>
      <c r="U2093" s="1">
        <v>0</v>
      </c>
      <c r="W2093" s="1">
        <v>0</v>
      </c>
      <c r="X2093" s="1">
        <v>0</v>
      </c>
      <c r="Y2093" s="1">
        <v>0</v>
      </c>
      <c r="AB2093" s="275">
        <v>44651</v>
      </c>
      <c r="AC2093" s="1">
        <v>1</v>
      </c>
      <c r="AD2093" s="1" t="s">
        <v>2623</v>
      </c>
      <c r="AE2093" s="1">
        <v>1</v>
      </c>
      <c r="AF2093" s="1">
        <v>30</v>
      </c>
      <c r="AG2093" s="1">
        <v>0</v>
      </c>
      <c r="AN2093" s="1">
        <v>1</v>
      </c>
      <c r="AO2093" s="1">
        <v>1</v>
      </c>
      <c r="AR2093" s="276">
        <v>42052.01</v>
      </c>
      <c r="AS2093" s="1" t="s">
        <v>2657</v>
      </c>
      <c r="AT2093" s="1">
        <v>0</v>
      </c>
      <c r="AU2093" s="1">
        <v>0</v>
      </c>
      <c r="AX2093" s="1">
        <v>5</v>
      </c>
      <c r="BC2093" s="1">
        <v>1</v>
      </c>
      <c r="BD2093" s="1">
        <v>7</v>
      </c>
      <c r="BE2093" s="1">
        <v>2</v>
      </c>
      <c r="BF2093" s="296">
        <v>217960.28650750866</v>
      </c>
    </row>
    <row r="2094" spans="1:58" x14ac:dyDescent="0.3">
      <c r="A2094" s="273">
        <f t="shared" si="81"/>
        <v>2072600.9150564363</v>
      </c>
      <c r="B2094" s="1" t="s">
        <v>2621</v>
      </c>
      <c r="C2094" s="274">
        <v>48867804</v>
      </c>
      <c r="D2094" s="1">
        <v>144205</v>
      </c>
      <c r="E2094" s="1">
        <v>4</v>
      </c>
      <c r="F2094" s="1" t="s">
        <v>6247</v>
      </c>
      <c r="G2094" s="275">
        <v>44612</v>
      </c>
      <c r="H2094" s="275">
        <v>44742</v>
      </c>
      <c r="I2094" s="1">
        <v>0</v>
      </c>
      <c r="J2094" s="1">
        <v>1</v>
      </c>
      <c r="K2094" s="1">
        <v>0</v>
      </c>
      <c r="L2094" s="1">
        <v>120</v>
      </c>
      <c r="M2094" s="1">
        <v>2</v>
      </c>
      <c r="N2094" s="1">
        <v>19.350000000000001</v>
      </c>
      <c r="O2094" s="1">
        <v>20.62</v>
      </c>
      <c r="P2094" s="1">
        <v>2219988</v>
      </c>
      <c r="Q2094" s="1">
        <v>2366171</v>
      </c>
      <c r="R2094" s="1">
        <v>2219988</v>
      </c>
      <c r="S2094" s="1">
        <v>35800</v>
      </c>
      <c r="T2094" s="1">
        <v>0</v>
      </c>
      <c r="U2094" s="1">
        <v>0</v>
      </c>
      <c r="W2094" s="1">
        <v>0</v>
      </c>
      <c r="X2094" s="1">
        <v>0</v>
      </c>
      <c r="Y2094" s="1">
        <v>0</v>
      </c>
      <c r="AB2094" s="275">
        <v>44612</v>
      </c>
      <c r="AC2094" s="1">
        <v>1</v>
      </c>
      <c r="AD2094" s="1" t="s">
        <v>2623</v>
      </c>
      <c r="AE2094" s="1">
        <v>1</v>
      </c>
      <c r="AF2094" s="1">
        <v>120</v>
      </c>
      <c r="AG2094" s="1">
        <v>0</v>
      </c>
      <c r="AN2094" s="1">
        <v>1</v>
      </c>
      <c r="AO2094" s="1">
        <v>1</v>
      </c>
      <c r="AR2094" s="276">
        <v>23810.27</v>
      </c>
      <c r="AS2094" s="1" t="s">
        <v>2632</v>
      </c>
      <c r="AT2094" s="1">
        <v>0</v>
      </c>
      <c r="AU2094" s="1">
        <v>0</v>
      </c>
      <c r="AX2094" s="1">
        <v>5</v>
      </c>
      <c r="BC2094" s="1">
        <v>1</v>
      </c>
      <c r="BD2094" s="1">
        <v>7</v>
      </c>
      <c r="BE2094" s="1">
        <v>2</v>
      </c>
      <c r="BF2094" s="296">
        <v>123576.81494356356</v>
      </c>
    </row>
    <row r="2095" spans="1:58" x14ac:dyDescent="0.3">
      <c r="A2095" s="273">
        <f t="shared" si="81"/>
        <v>22510244.034604486</v>
      </c>
      <c r="B2095" s="1" t="s">
        <v>2621</v>
      </c>
      <c r="C2095" s="274">
        <v>48886962</v>
      </c>
      <c r="D2095" s="1">
        <v>141205</v>
      </c>
      <c r="E2095" s="1">
        <v>3</v>
      </c>
      <c r="F2095" s="1" t="s">
        <v>2720</v>
      </c>
      <c r="G2095" s="275">
        <v>43616</v>
      </c>
      <c r="H2095" s="275">
        <v>46538</v>
      </c>
      <c r="I2095" s="1">
        <v>0</v>
      </c>
      <c r="J2095" s="1">
        <v>1</v>
      </c>
      <c r="K2095" s="1">
        <v>34</v>
      </c>
      <c r="L2095" s="1">
        <v>30</v>
      </c>
      <c r="M2095" s="1">
        <v>2</v>
      </c>
      <c r="N2095" s="1">
        <v>12.6</v>
      </c>
      <c r="O2095" s="1">
        <v>13.35</v>
      </c>
      <c r="P2095" s="1">
        <v>39758353</v>
      </c>
      <c r="Q2095" s="1">
        <v>659364</v>
      </c>
      <c r="R2095" s="1">
        <v>29935352</v>
      </c>
      <c r="S2095" s="1">
        <v>0</v>
      </c>
      <c r="T2095" s="1">
        <v>0</v>
      </c>
      <c r="U2095" s="1">
        <v>96905132.090000004</v>
      </c>
      <c r="V2095" s="1">
        <v>44618</v>
      </c>
      <c r="W2095" s="1">
        <v>0</v>
      </c>
      <c r="X2095" s="1">
        <v>0</v>
      </c>
      <c r="Y2095" s="1">
        <v>0</v>
      </c>
      <c r="AB2095" s="275">
        <v>44651</v>
      </c>
      <c r="AC2095" s="1">
        <v>2</v>
      </c>
      <c r="AD2095" s="1" t="s">
        <v>2623</v>
      </c>
      <c r="AE2095" s="1">
        <v>1</v>
      </c>
      <c r="AF2095" s="1">
        <v>30</v>
      </c>
      <c r="AG2095" s="1">
        <v>0</v>
      </c>
      <c r="AN2095" s="1">
        <v>1</v>
      </c>
      <c r="AO2095" s="1">
        <v>1</v>
      </c>
      <c r="AP2095" s="1">
        <v>43616</v>
      </c>
      <c r="AQ2095" s="1" t="s">
        <v>2629</v>
      </c>
      <c r="AR2095" s="276">
        <v>1249129.04</v>
      </c>
      <c r="AS2095" s="1" t="s">
        <v>2632</v>
      </c>
      <c r="AT2095" s="1">
        <v>0</v>
      </c>
      <c r="AU2095" s="1">
        <v>0</v>
      </c>
      <c r="AX2095" s="1">
        <v>5</v>
      </c>
      <c r="BC2095" s="1">
        <v>1</v>
      </c>
      <c r="BD2095" s="1">
        <v>7</v>
      </c>
      <c r="BE2095" s="1">
        <v>2</v>
      </c>
      <c r="BF2095" s="296">
        <v>6175978.9253955157</v>
      </c>
    </row>
    <row r="2096" spans="1:58" x14ac:dyDescent="0.3">
      <c r="A2096" s="273">
        <f t="shared" si="81"/>
        <v>31979055.428636726</v>
      </c>
      <c r="B2096" s="1" t="s">
        <v>2621</v>
      </c>
      <c r="C2096" s="274">
        <v>48886962</v>
      </c>
      <c r="D2096" s="1">
        <v>141205</v>
      </c>
      <c r="E2096" s="1">
        <v>4</v>
      </c>
      <c r="F2096" s="1" t="s">
        <v>5705</v>
      </c>
      <c r="G2096" s="275">
        <v>44627</v>
      </c>
      <c r="H2096" s="275">
        <v>46843</v>
      </c>
      <c r="I2096" s="1">
        <v>0</v>
      </c>
      <c r="J2096" s="1">
        <v>1</v>
      </c>
      <c r="K2096" s="1">
        <v>0</v>
      </c>
      <c r="L2096" s="1">
        <v>30</v>
      </c>
      <c r="M2096" s="1">
        <v>2</v>
      </c>
      <c r="N2096" s="1">
        <v>10.199999999999999</v>
      </c>
      <c r="O2096" s="1">
        <v>10.69</v>
      </c>
      <c r="P2096" s="1">
        <v>42527470</v>
      </c>
      <c r="Q2096" s="1">
        <v>465770</v>
      </c>
      <c r="R2096" s="1">
        <v>42527470</v>
      </c>
      <c r="S2096" s="1">
        <v>0</v>
      </c>
      <c r="T2096" s="1">
        <v>0</v>
      </c>
      <c r="U2096" s="1">
        <v>137667667.91</v>
      </c>
      <c r="V2096" s="1">
        <v>44618</v>
      </c>
      <c r="W2096" s="1">
        <v>0</v>
      </c>
      <c r="X2096" s="1">
        <v>0</v>
      </c>
      <c r="Y2096" s="1">
        <v>0</v>
      </c>
      <c r="Z2096" s="1" t="s">
        <v>3591</v>
      </c>
      <c r="AA2096" s="1" t="s">
        <v>2807</v>
      </c>
      <c r="AB2096" s="275">
        <v>44627</v>
      </c>
      <c r="AC2096" s="1">
        <v>2</v>
      </c>
      <c r="AD2096" s="1" t="s">
        <v>2623</v>
      </c>
      <c r="AE2096" s="1">
        <v>1</v>
      </c>
      <c r="AF2096" s="1">
        <v>30</v>
      </c>
      <c r="AG2096" s="1">
        <v>0</v>
      </c>
      <c r="AN2096" s="1">
        <v>1</v>
      </c>
      <c r="AO2096" s="1">
        <v>1</v>
      </c>
      <c r="AR2096" s="276">
        <v>1774548.86</v>
      </c>
      <c r="AS2096" s="1" t="s">
        <v>2677</v>
      </c>
      <c r="AT2096" s="1">
        <v>0</v>
      </c>
      <c r="AU2096" s="1">
        <v>0</v>
      </c>
      <c r="AX2096" s="1">
        <v>5</v>
      </c>
      <c r="BC2096" s="1">
        <v>1</v>
      </c>
      <c r="BD2096" s="1">
        <v>7</v>
      </c>
      <c r="BE2096" s="1">
        <v>2</v>
      </c>
      <c r="BF2096" s="296">
        <v>8773865.7113632746</v>
      </c>
    </row>
    <row r="2097" spans="1:58" x14ac:dyDescent="0.3">
      <c r="A2097" s="273">
        <f t="shared" si="81"/>
        <v>1690373.2367587904</v>
      </c>
      <c r="B2097" s="1" t="s">
        <v>2621</v>
      </c>
      <c r="C2097" s="274">
        <v>48886962</v>
      </c>
      <c r="D2097" s="1">
        <v>144205</v>
      </c>
      <c r="E2097" s="1">
        <v>4</v>
      </c>
      <c r="F2097" s="1" t="s">
        <v>3282</v>
      </c>
      <c r="G2097" s="275">
        <v>43966</v>
      </c>
      <c r="H2097" s="275">
        <v>45107</v>
      </c>
      <c r="I2097" s="1">
        <v>0</v>
      </c>
      <c r="J2097" s="1">
        <v>1</v>
      </c>
      <c r="K2097" s="1">
        <v>21</v>
      </c>
      <c r="L2097" s="1">
        <v>30</v>
      </c>
      <c r="M2097" s="1">
        <v>2</v>
      </c>
      <c r="N2097" s="1">
        <v>9</v>
      </c>
      <c r="O2097" s="1">
        <v>9.3800000000000008</v>
      </c>
      <c r="P2097" s="1">
        <v>5000000</v>
      </c>
      <c r="Q2097" s="1">
        <v>158999</v>
      </c>
      <c r="R2097" s="1">
        <v>2247754</v>
      </c>
      <c r="S2097" s="1">
        <v>0</v>
      </c>
      <c r="T2097" s="1">
        <v>0</v>
      </c>
      <c r="U2097" s="1">
        <v>0</v>
      </c>
      <c r="W2097" s="1">
        <v>0</v>
      </c>
      <c r="X2097" s="1">
        <v>0</v>
      </c>
      <c r="Y2097" s="1">
        <v>0</v>
      </c>
      <c r="AB2097" s="275">
        <v>44651</v>
      </c>
      <c r="AC2097" s="1">
        <v>1</v>
      </c>
      <c r="AD2097" s="1" t="s">
        <v>2623</v>
      </c>
      <c r="AE2097" s="1">
        <v>1</v>
      </c>
      <c r="AF2097" s="1">
        <v>30</v>
      </c>
      <c r="AG2097" s="1">
        <v>0</v>
      </c>
      <c r="AN2097" s="1">
        <v>1</v>
      </c>
      <c r="AO2097" s="1">
        <v>1</v>
      </c>
      <c r="AR2097" s="276">
        <v>93645.4</v>
      </c>
      <c r="AS2097" s="1" t="s">
        <v>2657</v>
      </c>
      <c r="AT2097" s="1">
        <v>0</v>
      </c>
      <c r="AU2097" s="1">
        <v>0</v>
      </c>
      <c r="AX2097" s="1">
        <v>5</v>
      </c>
      <c r="BC2097" s="1">
        <v>1</v>
      </c>
      <c r="BD2097" s="1">
        <v>7</v>
      </c>
      <c r="BE2097" s="1">
        <v>2</v>
      </c>
      <c r="BF2097" s="296">
        <v>463735.36324120965</v>
      </c>
    </row>
    <row r="2098" spans="1:58" x14ac:dyDescent="0.3">
      <c r="A2098" s="273">
        <f t="shared" si="81"/>
        <v>6322245</v>
      </c>
      <c r="B2098" s="1" t="s">
        <v>2621</v>
      </c>
      <c r="C2098" s="274">
        <v>48889446</v>
      </c>
      <c r="D2098" s="1">
        <v>144105</v>
      </c>
      <c r="E2098" s="1">
        <v>4</v>
      </c>
      <c r="F2098" s="1" t="s">
        <v>5169</v>
      </c>
      <c r="G2098" s="275">
        <v>44476</v>
      </c>
      <c r="H2098" s="275">
        <v>45107</v>
      </c>
      <c r="I2098" s="1">
        <v>0</v>
      </c>
      <c r="J2098" s="1">
        <v>1</v>
      </c>
      <c r="K2098" s="1">
        <v>5</v>
      </c>
      <c r="L2098" s="1">
        <v>30</v>
      </c>
      <c r="M2098" s="1">
        <v>2</v>
      </c>
      <c r="N2098" s="1">
        <v>9</v>
      </c>
      <c r="O2098" s="1">
        <v>9.3800000000000008</v>
      </c>
      <c r="P2098" s="1">
        <v>14102430</v>
      </c>
      <c r="Q2098" s="1">
        <v>391315</v>
      </c>
      <c r="R2098" s="1">
        <v>7542761</v>
      </c>
      <c r="S2098" s="1">
        <v>0</v>
      </c>
      <c r="T2098" s="1">
        <v>0</v>
      </c>
      <c r="U2098" s="1">
        <v>0</v>
      </c>
      <c r="W2098" s="1">
        <v>0</v>
      </c>
      <c r="X2098" s="1">
        <v>0</v>
      </c>
      <c r="Y2098" s="1">
        <v>0</v>
      </c>
      <c r="Z2098" s="1" t="s">
        <v>2635</v>
      </c>
      <c r="AA2098" s="1" t="s">
        <v>2807</v>
      </c>
      <c r="AB2098" s="275">
        <v>44651</v>
      </c>
      <c r="AC2098" s="1">
        <v>1</v>
      </c>
      <c r="AD2098" s="1" t="s">
        <v>2623</v>
      </c>
      <c r="AE2098" s="1">
        <v>1</v>
      </c>
      <c r="AF2098" s="1">
        <v>30</v>
      </c>
      <c r="AG2098" s="1">
        <v>0</v>
      </c>
      <c r="AN2098" s="1">
        <v>1</v>
      </c>
      <c r="AO2098" s="1">
        <v>1</v>
      </c>
      <c r="AR2098" s="276">
        <v>152565</v>
      </c>
      <c r="AS2098" s="1" t="s">
        <v>2632</v>
      </c>
      <c r="AT2098" s="1">
        <v>0</v>
      </c>
      <c r="AU2098" s="1">
        <v>0</v>
      </c>
      <c r="AV2098" s="1" t="s">
        <v>2625</v>
      </c>
      <c r="AW2098" s="1" t="s">
        <v>2626</v>
      </c>
      <c r="AX2098" s="1">
        <v>5</v>
      </c>
      <c r="BC2098" s="1">
        <v>1</v>
      </c>
      <c r="BD2098" s="1">
        <v>7</v>
      </c>
      <c r="BE2098" s="1">
        <v>2</v>
      </c>
      <c r="BF2098" s="296">
        <v>1067951</v>
      </c>
    </row>
    <row r="2099" spans="1:58" x14ac:dyDescent="0.3">
      <c r="A2099" s="273">
        <f t="shared" si="81"/>
        <v>0</v>
      </c>
      <c r="B2099" s="1" t="s">
        <v>2621</v>
      </c>
      <c r="C2099" s="274">
        <v>48946629</v>
      </c>
      <c r="D2099" s="1">
        <v>144205</v>
      </c>
      <c r="E2099" s="1">
        <v>3</v>
      </c>
      <c r="F2099" s="1" t="s">
        <v>3450</v>
      </c>
      <c r="G2099" s="275">
        <v>44162</v>
      </c>
      <c r="H2099" s="275">
        <v>45991</v>
      </c>
      <c r="I2099" s="1">
        <v>30</v>
      </c>
      <c r="J2099" s="1">
        <v>1</v>
      </c>
      <c r="K2099" s="1">
        <v>14</v>
      </c>
      <c r="L2099" s="1">
        <v>30</v>
      </c>
      <c r="M2099" s="1">
        <v>2</v>
      </c>
      <c r="N2099" s="1">
        <v>11.64</v>
      </c>
      <c r="O2099" s="1">
        <v>12.28</v>
      </c>
      <c r="P2099" s="1">
        <v>8989806</v>
      </c>
      <c r="Q2099" s="1">
        <v>200170</v>
      </c>
      <c r="R2099" s="1">
        <v>7345973</v>
      </c>
      <c r="S2099" s="1">
        <v>79267</v>
      </c>
      <c r="T2099" s="1">
        <v>0</v>
      </c>
      <c r="U2099" s="1">
        <v>0</v>
      </c>
      <c r="W2099" s="1">
        <v>0</v>
      </c>
      <c r="X2099" s="1">
        <v>0</v>
      </c>
      <c r="Y2099" s="1">
        <v>0</v>
      </c>
      <c r="AB2099" s="275">
        <v>44649</v>
      </c>
      <c r="AC2099" s="1">
        <v>1</v>
      </c>
      <c r="AD2099" s="1" t="s">
        <v>2623</v>
      </c>
      <c r="AE2099" s="1">
        <v>1</v>
      </c>
      <c r="AF2099" s="1">
        <v>30</v>
      </c>
      <c r="AG2099" s="1">
        <v>254160</v>
      </c>
      <c r="AN2099" s="1">
        <v>1</v>
      </c>
      <c r="AO2099" s="1">
        <v>1</v>
      </c>
      <c r="AP2099" s="1">
        <v>44162</v>
      </c>
      <c r="AQ2099" s="1" t="s">
        <v>2629</v>
      </c>
      <c r="AR2099" s="276">
        <v>1045108.68</v>
      </c>
      <c r="AS2099" s="1" t="s">
        <v>2624</v>
      </c>
      <c r="AT2099" s="1">
        <v>0</v>
      </c>
      <c r="AU2099" s="1">
        <v>0</v>
      </c>
      <c r="AX2099" s="1">
        <v>5</v>
      </c>
      <c r="BC2099" s="1">
        <v>1</v>
      </c>
      <c r="BD2099" s="1">
        <v>7</v>
      </c>
      <c r="BE2099" s="1">
        <v>2</v>
      </c>
      <c r="BF2099" s="296">
        <v>7452670.5154803973</v>
      </c>
    </row>
    <row r="2100" spans="1:58" x14ac:dyDescent="0.3">
      <c r="A2100" s="273">
        <f t="shared" si="81"/>
        <v>0</v>
      </c>
      <c r="B2100" s="1" t="s">
        <v>2621</v>
      </c>
      <c r="C2100" s="274">
        <v>48946629</v>
      </c>
      <c r="D2100" s="1">
        <v>144205</v>
      </c>
      <c r="E2100" s="1">
        <v>4</v>
      </c>
      <c r="F2100" s="1" t="s">
        <v>4307</v>
      </c>
      <c r="G2100" s="275">
        <v>44308</v>
      </c>
      <c r="H2100" s="275">
        <v>45412</v>
      </c>
      <c r="I2100" s="1">
        <v>1</v>
      </c>
      <c r="J2100" s="1">
        <v>1</v>
      </c>
      <c r="K2100" s="1">
        <v>10</v>
      </c>
      <c r="L2100" s="1">
        <v>30</v>
      </c>
      <c r="M2100" s="1">
        <v>2</v>
      </c>
      <c r="N2100" s="1">
        <v>9</v>
      </c>
      <c r="O2100" s="1">
        <v>9.3800000000000008</v>
      </c>
      <c r="P2100" s="1">
        <v>1500000</v>
      </c>
      <c r="Q2100" s="1">
        <v>47982</v>
      </c>
      <c r="R2100" s="1">
        <v>1124675</v>
      </c>
      <c r="S2100" s="1">
        <v>8435</v>
      </c>
      <c r="T2100" s="1">
        <v>0</v>
      </c>
      <c r="U2100" s="1">
        <v>0</v>
      </c>
      <c r="W2100" s="1">
        <v>0</v>
      </c>
      <c r="X2100" s="1">
        <v>0</v>
      </c>
      <c r="Y2100" s="1">
        <v>0</v>
      </c>
      <c r="AB2100" s="275">
        <v>44649</v>
      </c>
      <c r="AC2100" s="1">
        <v>1</v>
      </c>
      <c r="AD2100" s="1" t="s">
        <v>2623</v>
      </c>
      <c r="AE2100" s="1">
        <v>1</v>
      </c>
      <c r="AF2100" s="1">
        <v>30</v>
      </c>
      <c r="AG2100" s="1">
        <v>39169</v>
      </c>
      <c r="AN2100" s="1">
        <v>1</v>
      </c>
      <c r="AO2100" s="1">
        <v>1</v>
      </c>
      <c r="AR2100" s="276">
        <v>160044.32</v>
      </c>
      <c r="AS2100" s="1" t="s">
        <v>2657</v>
      </c>
      <c r="AT2100" s="1">
        <v>0</v>
      </c>
      <c r="AU2100" s="1">
        <v>0</v>
      </c>
      <c r="AX2100" s="1">
        <v>5</v>
      </c>
      <c r="BC2100" s="1">
        <v>1</v>
      </c>
      <c r="BD2100" s="1">
        <v>7</v>
      </c>
      <c r="BE2100" s="1">
        <v>2</v>
      </c>
      <c r="BF2100" s="296">
        <v>1141010.4845196023</v>
      </c>
    </row>
    <row r="2101" spans="1:58" x14ac:dyDescent="0.3">
      <c r="A2101" s="273">
        <f t="shared" si="81"/>
        <v>699030</v>
      </c>
      <c r="B2101" s="1" t="s">
        <v>2621</v>
      </c>
      <c r="C2101" s="274">
        <v>48962460</v>
      </c>
      <c r="D2101" s="1">
        <v>144205</v>
      </c>
      <c r="E2101" s="1">
        <v>3</v>
      </c>
      <c r="F2101" s="1" t="s">
        <v>4694</v>
      </c>
      <c r="G2101" s="275">
        <v>44337</v>
      </c>
      <c r="H2101" s="275">
        <v>45535</v>
      </c>
      <c r="I2101" s="1">
        <v>1</v>
      </c>
      <c r="J2101" s="1">
        <v>1</v>
      </c>
      <c r="K2101" s="1">
        <v>8</v>
      </c>
      <c r="L2101" s="1">
        <v>30</v>
      </c>
      <c r="M2101" s="1">
        <v>2</v>
      </c>
      <c r="N2101" s="1">
        <v>10.15</v>
      </c>
      <c r="O2101" s="1">
        <v>10.63</v>
      </c>
      <c r="P2101" s="1">
        <v>11961441</v>
      </c>
      <c r="Q2101" s="1">
        <v>341871</v>
      </c>
      <c r="R2101" s="1">
        <v>8949400</v>
      </c>
      <c r="S2101" s="1">
        <v>75712</v>
      </c>
      <c r="T2101" s="1">
        <v>0</v>
      </c>
      <c r="U2101" s="1">
        <v>0</v>
      </c>
      <c r="W2101" s="1">
        <v>0</v>
      </c>
      <c r="X2101" s="1">
        <v>0</v>
      </c>
      <c r="Y2101" s="1">
        <v>0</v>
      </c>
      <c r="AB2101" s="275">
        <v>44649</v>
      </c>
      <c r="AC2101" s="1">
        <v>1</v>
      </c>
      <c r="AD2101" s="1" t="s">
        <v>2623</v>
      </c>
      <c r="AE2101" s="1">
        <v>1</v>
      </c>
      <c r="AF2101" s="1">
        <v>30</v>
      </c>
      <c r="AG2101" s="1">
        <v>263152</v>
      </c>
      <c r="AN2101" s="1">
        <v>1</v>
      </c>
      <c r="AO2101" s="1">
        <v>1</v>
      </c>
      <c r="AP2101" s="1">
        <v>44337</v>
      </c>
      <c r="AQ2101" s="1" t="s">
        <v>2629</v>
      </c>
      <c r="AR2101" s="276">
        <v>940564</v>
      </c>
      <c r="AS2101" s="1" t="s">
        <v>2632</v>
      </c>
      <c r="AT2101" s="1">
        <v>0</v>
      </c>
      <c r="AU2101" s="1">
        <v>0</v>
      </c>
      <c r="AX2101" s="1">
        <v>5</v>
      </c>
      <c r="BC2101" s="1">
        <v>1</v>
      </c>
      <c r="BD2101" s="1">
        <v>7</v>
      </c>
      <c r="BE2101" s="1">
        <v>2</v>
      </c>
      <c r="BF2101" s="296">
        <v>7309806</v>
      </c>
    </row>
    <row r="2102" spans="1:58" x14ac:dyDescent="0.3">
      <c r="A2102" s="273">
        <f t="shared" si="81"/>
        <v>0</v>
      </c>
      <c r="B2102" s="1" t="s">
        <v>2621</v>
      </c>
      <c r="C2102" s="274">
        <v>48962867</v>
      </c>
      <c r="D2102" s="1">
        <v>144220</v>
      </c>
      <c r="E2102" s="1">
        <v>3</v>
      </c>
      <c r="F2102" s="1" t="s">
        <v>3226</v>
      </c>
      <c r="G2102" s="275">
        <v>43901</v>
      </c>
      <c r="H2102" s="275">
        <v>45382</v>
      </c>
      <c r="I2102" s="1">
        <v>120</v>
      </c>
      <c r="J2102" s="1">
        <v>1</v>
      </c>
      <c r="K2102" s="1">
        <v>19</v>
      </c>
      <c r="L2102" s="1">
        <v>30</v>
      </c>
      <c r="M2102" s="1">
        <v>2</v>
      </c>
      <c r="N2102" s="1">
        <v>7.2</v>
      </c>
      <c r="O2102" s="1">
        <v>7.44</v>
      </c>
      <c r="P2102" s="1">
        <v>3435215</v>
      </c>
      <c r="Q2102" s="1">
        <v>82580</v>
      </c>
      <c r="R2102" s="1">
        <v>2192014</v>
      </c>
      <c r="S2102" s="1">
        <v>50098</v>
      </c>
      <c r="T2102" s="1">
        <v>0</v>
      </c>
      <c r="U2102" s="1">
        <v>0</v>
      </c>
      <c r="W2102" s="1">
        <v>375601</v>
      </c>
      <c r="X2102" s="1">
        <v>50098</v>
      </c>
      <c r="Y2102" s="1">
        <v>11471</v>
      </c>
      <c r="AB2102" s="275">
        <v>44500</v>
      </c>
      <c r="AC2102" s="1">
        <v>1</v>
      </c>
      <c r="AD2102" s="1" t="s">
        <v>2623</v>
      </c>
      <c r="AE2102" s="1">
        <v>1</v>
      </c>
      <c r="AF2102" s="1">
        <v>30</v>
      </c>
      <c r="AG2102" s="1">
        <v>351331</v>
      </c>
      <c r="AN2102" s="1">
        <v>1</v>
      </c>
      <c r="AO2102" s="1">
        <v>1</v>
      </c>
      <c r="AP2102" s="1">
        <v>43901</v>
      </c>
      <c r="AQ2102" s="1" t="s">
        <v>2629</v>
      </c>
      <c r="AR2102" s="276">
        <v>448584</v>
      </c>
      <c r="AS2102" s="1" t="s">
        <v>2624</v>
      </c>
      <c r="AT2102" s="1">
        <v>0</v>
      </c>
      <c r="AU2102" s="1">
        <v>0</v>
      </c>
      <c r="AX2102" s="1">
        <v>5</v>
      </c>
      <c r="BC2102" s="1">
        <v>1</v>
      </c>
      <c r="BD2102" s="1">
        <v>7</v>
      </c>
      <c r="BE2102" s="1">
        <v>2</v>
      </c>
      <c r="BF2102" s="296">
        <v>3270408</v>
      </c>
    </row>
    <row r="2103" spans="1:58" x14ac:dyDescent="0.3">
      <c r="A2103" s="273">
        <f t="shared" si="81"/>
        <v>0</v>
      </c>
      <c r="B2103" s="1" t="s">
        <v>2621</v>
      </c>
      <c r="C2103" s="274">
        <v>48968287</v>
      </c>
      <c r="D2103" s="1">
        <v>144205</v>
      </c>
      <c r="E2103" s="1">
        <v>4</v>
      </c>
      <c r="F2103" s="1" t="s">
        <v>3160</v>
      </c>
      <c r="G2103" s="275">
        <v>43896</v>
      </c>
      <c r="H2103" s="275">
        <v>51256</v>
      </c>
      <c r="I2103" s="1">
        <v>0</v>
      </c>
      <c r="J2103" s="1">
        <v>1</v>
      </c>
      <c r="K2103" s="1">
        <v>0</v>
      </c>
      <c r="L2103" s="1">
        <v>360</v>
      </c>
      <c r="M2103" s="1">
        <v>2</v>
      </c>
      <c r="N2103" s="1">
        <v>0</v>
      </c>
      <c r="O2103" s="1">
        <v>0</v>
      </c>
      <c r="P2103" s="1">
        <v>7809777</v>
      </c>
      <c r="Q2103" s="1">
        <v>7809855</v>
      </c>
      <c r="R2103" s="1">
        <v>7809777</v>
      </c>
      <c r="S2103" s="1">
        <v>0</v>
      </c>
      <c r="T2103" s="1">
        <v>0</v>
      </c>
      <c r="U2103" s="1">
        <v>0</v>
      </c>
      <c r="W2103" s="1">
        <v>0</v>
      </c>
      <c r="X2103" s="1">
        <v>0</v>
      </c>
      <c r="Y2103" s="1">
        <v>0</v>
      </c>
      <c r="AB2103" s="275">
        <v>43896</v>
      </c>
      <c r="AC2103" s="1">
        <v>1</v>
      </c>
      <c r="AD2103" s="1" t="s">
        <v>2623</v>
      </c>
      <c r="AE2103" s="1">
        <v>1</v>
      </c>
      <c r="AF2103" s="1">
        <v>360</v>
      </c>
      <c r="AG2103" s="1">
        <v>0</v>
      </c>
      <c r="AN2103" s="1">
        <v>1</v>
      </c>
      <c r="AO2103" s="1">
        <v>1</v>
      </c>
      <c r="AR2103" s="276">
        <v>1302398</v>
      </c>
      <c r="AS2103" s="1" t="s">
        <v>2639</v>
      </c>
      <c r="AT2103" s="1">
        <v>0</v>
      </c>
      <c r="AU2103" s="1">
        <v>0</v>
      </c>
      <c r="AX2103" s="1">
        <v>5</v>
      </c>
      <c r="BC2103" s="1">
        <v>1</v>
      </c>
      <c r="BD2103" s="1">
        <v>7</v>
      </c>
      <c r="BE2103" s="1">
        <v>2</v>
      </c>
      <c r="BF2103" s="296">
        <v>10953949</v>
      </c>
    </row>
    <row r="2104" spans="1:58" x14ac:dyDescent="0.3">
      <c r="A2104" s="273">
        <f t="shared" si="81"/>
        <v>54721577</v>
      </c>
      <c r="B2104" s="1" t="s">
        <v>2621</v>
      </c>
      <c r="C2104" s="274">
        <v>48989772</v>
      </c>
      <c r="D2104" s="1">
        <v>144205</v>
      </c>
      <c r="E2104" s="1">
        <v>4</v>
      </c>
      <c r="F2104" s="1" t="s">
        <v>6260</v>
      </c>
      <c r="G2104" s="275">
        <v>44648</v>
      </c>
      <c r="H2104" s="275">
        <v>46843</v>
      </c>
      <c r="I2104" s="1">
        <v>0</v>
      </c>
      <c r="J2104" s="1">
        <v>1</v>
      </c>
      <c r="K2104" s="1">
        <v>0</v>
      </c>
      <c r="L2104" s="1">
        <v>30</v>
      </c>
      <c r="M2104" s="1">
        <v>2</v>
      </c>
      <c r="N2104" s="1">
        <v>9.6199999999999992</v>
      </c>
      <c r="O2104" s="1">
        <v>10.06</v>
      </c>
      <c r="P2104" s="1">
        <v>100105765</v>
      </c>
      <c r="Q2104" s="1">
        <v>1855917</v>
      </c>
      <c r="R2104" s="1">
        <v>100105765</v>
      </c>
      <c r="S2104" s="1">
        <v>0</v>
      </c>
      <c r="T2104" s="1">
        <v>0</v>
      </c>
      <c r="U2104" s="1">
        <v>0</v>
      </c>
      <c r="W2104" s="1">
        <v>0</v>
      </c>
      <c r="X2104" s="1">
        <v>0</v>
      </c>
      <c r="Y2104" s="1">
        <v>0</v>
      </c>
      <c r="AB2104" s="275">
        <v>44648</v>
      </c>
      <c r="AC2104" s="1">
        <v>1</v>
      </c>
      <c r="AD2104" s="1" t="s">
        <v>2623</v>
      </c>
      <c r="AE2104" s="1">
        <v>1</v>
      </c>
      <c r="AF2104" s="1">
        <v>30</v>
      </c>
      <c r="AG2104" s="1">
        <v>0</v>
      </c>
      <c r="AN2104" s="1">
        <v>1</v>
      </c>
      <c r="AO2104" s="1">
        <v>1</v>
      </c>
      <c r="AR2104" s="276">
        <v>5121475</v>
      </c>
      <c r="AS2104" s="1" t="s">
        <v>2624</v>
      </c>
      <c r="AT2104" s="1">
        <v>0</v>
      </c>
      <c r="AU2104" s="1">
        <v>0</v>
      </c>
      <c r="AX2104" s="1">
        <v>5</v>
      </c>
      <c r="BC2104" s="1">
        <v>1</v>
      </c>
      <c r="BD2104" s="1">
        <v>7</v>
      </c>
      <c r="BE2104" s="1">
        <v>2</v>
      </c>
      <c r="BF2104" s="296">
        <v>40262713</v>
      </c>
    </row>
    <row r="2105" spans="1:58" x14ac:dyDescent="0.3">
      <c r="A2105" s="273">
        <f t="shared" si="81"/>
        <v>0</v>
      </c>
      <c r="B2105" s="1" t="s">
        <v>2621</v>
      </c>
      <c r="C2105" s="274">
        <v>49677246</v>
      </c>
      <c r="D2105" s="1">
        <v>144205</v>
      </c>
      <c r="E2105" s="1">
        <v>3</v>
      </c>
      <c r="F2105" s="1" t="s">
        <v>3616</v>
      </c>
      <c r="G2105" s="275">
        <v>44204</v>
      </c>
      <c r="H2105" s="275">
        <v>45199</v>
      </c>
      <c r="I2105" s="1">
        <v>0</v>
      </c>
      <c r="J2105" s="1">
        <v>1</v>
      </c>
      <c r="K2105" s="1">
        <v>16</v>
      </c>
      <c r="L2105" s="1">
        <v>30</v>
      </c>
      <c r="M2105" s="1">
        <v>2</v>
      </c>
      <c r="N2105" s="1">
        <v>10.78</v>
      </c>
      <c r="O2105" s="1">
        <v>11.32</v>
      </c>
      <c r="P2105" s="1">
        <v>12704776</v>
      </c>
      <c r="Q2105" s="1">
        <v>222324</v>
      </c>
      <c r="R2105" s="1">
        <v>7985403</v>
      </c>
      <c r="S2105" s="1">
        <v>0</v>
      </c>
      <c r="T2105" s="1">
        <v>0</v>
      </c>
      <c r="U2105" s="1">
        <v>0</v>
      </c>
      <c r="W2105" s="1">
        <v>0</v>
      </c>
      <c r="X2105" s="1">
        <v>0</v>
      </c>
      <c r="Y2105" s="1">
        <v>0</v>
      </c>
      <c r="Z2105" s="1" t="s">
        <v>3734</v>
      </c>
      <c r="AA2105" s="1" t="s">
        <v>2807</v>
      </c>
      <c r="AB2105" s="275">
        <v>44651</v>
      </c>
      <c r="AC2105" s="1">
        <v>1</v>
      </c>
      <c r="AD2105" s="1" t="s">
        <v>2623</v>
      </c>
      <c r="AE2105" s="1">
        <v>1</v>
      </c>
      <c r="AF2105" s="1">
        <v>30</v>
      </c>
      <c r="AG2105" s="1">
        <v>0</v>
      </c>
      <c r="AN2105" s="1">
        <v>1</v>
      </c>
      <c r="AO2105" s="1">
        <v>1</v>
      </c>
      <c r="AP2105" s="1">
        <v>44204</v>
      </c>
      <c r="AQ2105" s="1" t="s">
        <v>2629</v>
      </c>
      <c r="AR2105" s="276">
        <v>1762768</v>
      </c>
      <c r="AS2105" s="1" t="s">
        <v>2624</v>
      </c>
      <c r="AT2105" s="1">
        <v>0</v>
      </c>
      <c r="AU2105" s="1">
        <v>0</v>
      </c>
      <c r="AX2105" s="1">
        <v>5</v>
      </c>
      <c r="BC2105" s="1">
        <v>1</v>
      </c>
      <c r="BD2105" s="1">
        <v>7</v>
      </c>
      <c r="BE2105" s="1">
        <v>2</v>
      </c>
      <c r="BF2105" s="296">
        <v>7789377</v>
      </c>
    </row>
    <row r="2106" spans="1:58" x14ac:dyDescent="0.3">
      <c r="A2106" s="273">
        <f t="shared" si="81"/>
        <v>2603958.1063521649</v>
      </c>
      <c r="B2106" s="1" t="s">
        <v>2621</v>
      </c>
      <c r="C2106" s="274">
        <v>49628896</v>
      </c>
      <c r="D2106" s="1">
        <v>144105</v>
      </c>
      <c r="E2106" s="1">
        <v>4</v>
      </c>
      <c r="F2106" s="1" t="s">
        <v>4907</v>
      </c>
      <c r="G2106" s="275">
        <v>44495</v>
      </c>
      <c r="H2106" s="275">
        <v>45596</v>
      </c>
      <c r="I2106" s="1">
        <v>1</v>
      </c>
      <c r="J2106" s="1">
        <v>1</v>
      </c>
      <c r="K2106" s="1">
        <v>5</v>
      </c>
      <c r="L2106" s="1">
        <v>30</v>
      </c>
      <c r="M2106" s="1">
        <v>2</v>
      </c>
      <c r="N2106" s="1">
        <v>9.44</v>
      </c>
      <c r="O2106" s="1">
        <v>9.86</v>
      </c>
      <c r="P2106" s="1">
        <v>8535220</v>
      </c>
      <c r="Q2106" s="1">
        <v>106015</v>
      </c>
      <c r="R2106" s="1">
        <v>7327885</v>
      </c>
      <c r="S2106" s="1">
        <v>0</v>
      </c>
      <c r="T2106" s="1">
        <v>0</v>
      </c>
      <c r="U2106" s="1">
        <v>0</v>
      </c>
      <c r="W2106" s="1">
        <v>0</v>
      </c>
      <c r="X2106" s="1">
        <v>0</v>
      </c>
      <c r="Y2106" s="1">
        <v>0</v>
      </c>
      <c r="Z2106" s="1" t="s">
        <v>2635</v>
      </c>
      <c r="AA2106" s="1" t="s">
        <v>2807</v>
      </c>
      <c r="AB2106" s="275">
        <v>44651</v>
      </c>
      <c r="AC2106" s="1">
        <v>1</v>
      </c>
      <c r="AD2106" s="1" t="s">
        <v>2623</v>
      </c>
      <c r="AE2106" s="1">
        <v>1</v>
      </c>
      <c r="AF2106" s="1">
        <v>30</v>
      </c>
      <c r="AG2106" s="1">
        <v>336</v>
      </c>
      <c r="AN2106" s="1">
        <v>1</v>
      </c>
      <c r="AO2106" s="1">
        <v>1</v>
      </c>
      <c r="AR2106" s="276">
        <v>714764.85</v>
      </c>
      <c r="AS2106" s="1" t="s">
        <v>2632</v>
      </c>
      <c r="AT2106" s="1">
        <v>0</v>
      </c>
      <c r="AU2106" s="1">
        <v>0</v>
      </c>
      <c r="AV2106" s="1" t="s">
        <v>2625</v>
      </c>
      <c r="AW2106" s="1" t="s">
        <v>2626</v>
      </c>
      <c r="AX2106" s="1">
        <v>5</v>
      </c>
      <c r="BC2106" s="1">
        <v>1</v>
      </c>
      <c r="BD2106" s="1">
        <v>7</v>
      </c>
      <c r="BE2106" s="1">
        <v>2</v>
      </c>
      <c r="BF2106" s="296">
        <v>4009162.0436478355</v>
      </c>
    </row>
    <row r="2107" spans="1:58" x14ac:dyDescent="0.3">
      <c r="A2107" s="273">
        <f t="shared" si="81"/>
        <v>999402.89364783536</v>
      </c>
      <c r="B2107" s="1" t="s">
        <v>2621</v>
      </c>
      <c r="C2107" s="274">
        <v>49628896</v>
      </c>
      <c r="D2107" s="1">
        <v>144205</v>
      </c>
      <c r="E2107" s="1">
        <v>4</v>
      </c>
      <c r="F2107" s="1" t="s">
        <v>3457</v>
      </c>
      <c r="G2107" s="275">
        <v>43850</v>
      </c>
      <c r="H2107" s="275">
        <v>45351</v>
      </c>
      <c r="I2107" s="1">
        <v>0</v>
      </c>
      <c r="J2107" s="1">
        <v>1</v>
      </c>
      <c r="K2107" s="1">
        <v>26</v>
      </c>
      <c r="L2107" s="1">
        <v>30</v>
      </c>
      <c r="M2107" s="1">
        <v>2</v>
      </c>
      <c r="N2107" s="1">
        <v>18</v>
      </c>
      <c r="O2107" s="1">
        <v>19.559999999999999</v>
      </c>
      <c r="P2107" s="1">
        <v>3000000</v>
      </c>
      <c r="Q2107" s="1">
        <v>150000</v>
      </c>
      <c r="R2107" s="1">
        <v>2812595</v>
      </c>
      <c r="S2107" s="1">
        <v>0</v>
      </c>
      <c r="T2107" s="1">
        <v>0</v>
      </c>
      <c r="U2107" s="1">
        <v>0</v>
      </c>
      <c r="W2107" s="1">
        <v>0</v>
      </c>
      <c r="X2107" s="1">
        <v>0</v>
      </c>
      <c r="Y2107" s="1">
        <v>0</v>
      </c>
      <c r="AB2107" s="275">
        <v>44651</v>
      </c>
      <c r="AC2107" s="1">
        <v>1</v>
      </c>
      <c r="AD2107" s="1" t="s">
        <v>2623</v>
      </c>
      <c r="AE2107" s="1">
        <v>1</v>
      </c>
      <c r="AF2107" s="1">
        <v>30</v>
      </c>
      <c r="AG2107" s="1">
        <v>0</v>
      </c>
      <c r="AN2107" s="1">
        <v>1</v>
      </c>
      <c r="AO2107" s="1">
        <v>1</v>
      </c>
      <c r="AR2107" s="276">
        <v>274392.15000000002</v>
      </c>
      <c r="AS2107" s="1" t="s">
        <v>2657</v>
      </c>
      <c r="AT2107" s="1">
        <v>0</v>
      </c>
      <c r="AU2107" s="1">
        <v>0</v>
      </c>
      <c r="AX2107" s="1">
        <v>5</v>
      </c>
      <c r="BC2107" s="1">
        <v>1</v>
      </c>
      <c r="BD2107" s="1">
        <v>7</v>
      </c>
      <c r="BE2107" s="1">
        <v>2</v>
      </c>
      <c r="BF2107" s="296">
        <v>1538799.9563521647</v>
      </c>
    </row>
    <row r="2108" spans="1:58" x14ac:dyDescent="0.3">
      <c r="A2108" s="273">
        <f t="shared" si="81"/>
        <v>977154.65852275002</v>
      </c>
      <c r="B2108" s="1" t="s">
        <v>2621</v>
      </c>
      <c r="C2108" s="274">
        <v>49686898</v>
      </c>
      <c r="D2108" s="1">
        <v>144105</v>
      </c>
      <c r="E2108" s="1">
        <v>4</v>
      </c>
      <c r="F2108" s="1" t="s">
        <v>2840</v>
      </c>
      <c r="G2108" s="275">
        <v>42971</v>
      </c>
      <c r="H2108" s="275">
        <v>44804</v>
      </c>
      <c r="I2108" s="1">
        <v>1</v>
      </c>
      <c r="J2108" s="1">
        <v>1</v>
      </c>
      <c r="K2108" s="1">
        <v>40</v>
      </c>
      <c r="L2108" s="1">
        <v>30</v>
      </c>
      <c r="M2108" s="1">
        <v>2</v>
      </c>
      <c r="N2108" s="1">
        <v>11.03</v>
      </c>
      <c r="O2108" s="1">
        <v>11.61</v>
      </c>
      <c r="P2108" s="1">
        <v>26084726</v>
      </c>
      <c r="Q2108" s="1">
        <v>402516</v>
      </c>
      <c r="R2108" s="1">
        <v>2922581</v>
      </c>
      <c r="S2108" s="1">
        <v>0</v>
      </c>
      <c r="T2108" s="1">
        <v>0</v>
      </c>
      <c r="U2108" s="1">
        <v>0</v>
      </c>
      <c r="W2108" s="1">
        <v>0</v>
      </c>
      <c r="X2108" s="1">
        <v>0</v>
      </c>
      <c r="Y2108" s="1">
        <v>0</v>
      </c>
      <c r="Z2108" s="1" t="s">
        <v>2650</v>
      </c>
      <c r="AA2108" s="1" t="s">
        <v>2704</v>
      </c>
      <c r="AB2108" s="275">
        <v>44651</v>
      </c>
      <c r="AC2108" s="1">
        <v>1</v>
      </c>
      <c r="AD2108" s="1" t="s">
        <v>2623</v>
      </c>
      <c r="AE2108" s="1">
        <v>1</v>
      </c>
      <c r="AF2108" s="1">
        <v>30</v>
      </c>
      <c r="AG2108" s="1">
        <v>345</v>
      </c>
      <c r="AN2108" s="1">
        <v>1</v>
      </c>
      <c r="AO2108" s="1">
        <v>1</v>
      </c>
      <c r="AR2108" s="276">
        <v>240422.96</v>
      </c>
      <c r="AS2108" s="1" t="s">
        <v>2632</v>
      </c>
      <c r="AT2108" s="1">
        <v>0</v>
      </c>
      <c r="AU2108" s="1">
        <v>0</v>
      </c>
      <c r="AV2108" s="1" t="s">
        <v>2625</v>
      </c>
      <c r="AW2108" s="1" t="s">
        <v>2626</v>
      </c>
      <c r="AX2108" s="1">
        <v>5</v>
      </c>
      <c r="BC2108" s="1">
        <v>1</v>
      </c>
      <c r="BD2108" s="1">
        <v>7</v>
      </c>
      <c r="BE2108" s="1">
        <v>2</v>
      </c>
      <c r="BF2108" s="296">
        <v>1705003.38147725</v>
      </c>
    </row>
    <row r="2109" spans="1:58" x14ac:dyDescent="0.3">
      <c r="A2109" s="273">
        <f t="shared" si="81"/>
        <v>6157958.6214772481</v>
      </c>
      <c r="B2109" s="1" t="s">
        <v>2621</v>
      </c>
      <c r="C2109" s="274">
        <v>49686898</v>
      </c>
      <c r="D2109" s="1">
        <v>144105</v>
      </c>
      <c r="E2109" s="1">
        <v>4</v>
      </c>
      <c r="F2109" s="1" t="s">
        <v>3779</v>
      </c>
      <c r="G2109" s="275">
        <v>44235</v>
      </c>
      <c r="H2109" s="275">
        <v>46081</v>
      </c>
      <c r="I2109" s="1">
        <v>0</v>
      </c>
      <c r="J2109" s="1">
        <v>1</v>
      </c>
      <c r="K2109" s="1">
        <v>15</v>
      </c>
      <c r="L2109" s="1">
        <v>30</v>
      </c>
      <c r="M2109" s="1">
        <v>2</v>
      </c>
      <c r="N2109" s="1">
        <v>9.76</v>
      </c>
      <c r="O2109" s="1">
        <v>10.210000000000001</v>
      </c>
      <c r="P2109" s="1">
        <v>22175152</v>
      </c>
      <c r="Q2109" s="1">
        <v>306912</v>
      </c>
      <c r="R2109" s="1">
        <v>18416529</v>
      </c>
      <c r="S2109" s="1">
        <v>0</v>
      </c>
      <c r="T2109" s="1">
        <v>0</v>
      </c>
      <c r="U2109" s="1">
        <v>0</v>
      </c>
      <c r="W2109" s="1">
        <v>0</v>
      </c>
      <c r="X2109" s="1">
        <v>0</v>
      </c>
      <c r="Y2109" s="1">
        <v>0</v>
      </c>
      <c r="Z2109" s="1" t="s">
        <v>2635</v>
      </c>
      <c r="AA2109" s="1" t="s">
        <v>2807</v>
      </c>
      <c r="AB2109" s="275">
        <v>44651</v>
      </c>
      <c r="AC2109" s="1">
        <v>1</v>
      </c>
      <c r="AD2109" s="1" t="s">
        <v>2623</v>
      </c>
      <c r="AE2109" s="1">
        <v>1</v>
      </c>
      <c r="AF2109" s="1">
        <v>30</v>
      </c>
      <c r="AG2109" s="1">
        <v>0</v>
      </c>
      <c r="AN2109" s="1">
        <v>1</v>
      </c>
      <c r="AO2109" s="1">
        <v>1</v>
      </c>
      <c r="AR2109" s="276">
        <v>1514558.76</v>
      </c>
      <c r="AS2109" s="1" t="s">
        <v>2624</v>
      </c>
      <c r="AT2109" s="1">
        <v>0</v>
      </c>
      <c r="AU2109" s="1">
        <v>0</v>
      </c>
      <c r="AV2109" s="1" t="s">
        <v>2625</v>
      </c>
      <c r="AW2109" s="1" t="s">
        <v>2626</v>
      </c>
      <c r="AX2109" s="1">
        <v>5</v>
      </c>
      <c r="BC2109" s="1">
        <v>1</v>
      </c>
      <c r="BD2109" s="1">
        <v>7</v>
      </c>
      <c r="BE2109" s="1">
        <v>2</v>
      </c>
      <c r="BF2109" s="296">
        <v>10744011.61852275</v>
      </c>
    </row>
    <row r="2110" spans="1:58" x14ac:dyDescent="0.3">
      <c r="A2110" s="273">
        <f t="shared" si="81"/>
        <v>8195907.8332085777</v>
      </c>
      <c r="B2110" s="1" t="s">
        <v>2621</v>
      </c>
      <c r="C2110" s="274">
        <v>40278644</v>
      </c>
      <c r="D2110" s="1">
        <v>144205</v>
      </c>
      <c r="E2110" s="1">
        <v>4</v>
      </c>
      <c r="F2110" s="1" t="s">
        <v>2841</v>
      </c>
      <c r="G2110" s="275">
        <v>43402</v>
      </c>
      <c r="H2110" s="275">
        <v>45412</v>
      </c>
      <c r="I2110" s="1">
        <v>0</v>
      </c>
      <c r="J2110" s="1">
        <v>1</v>
      </c>
      <c r="K2110" s="1">
        <v>41</v>
      </c>
      <c r="L2110" s="1">
        <v>30</v>
      </c>
      <c r="M2110" s="1">
        <v>2</v>
      </c>
      <c r="N2110" s="1">
        <v>14.4</v>
      </c>
      <c r="O2110" s="1">
        <v>15.38</v>
      </c>
      <c r="P2110" s="1">
        <v>25056875</v>
      </c>
      <c r="Q2110" s="1">
        <v>383060</v>
      </c>
      <c r="R2110" s="1">
        <v>11687491</v>
      </c>
      <c r="S2110" s="1">
        <v>0</v>
      </c>
      <c r="T2110" s="1">
        <v>0</v>
      </c>
      <c r="U2110" s="1">
        <v>0</v>
      </c>
      <c r="W2110" s="1">
        <v>0</v>
      </c>
      <c r="X2110" s="1">
        <v>0</v>
      </c>
      <c r="Y2110" s="1">
        <v>0</v>
      </c>
      <c r="Z2110" s="1" t="s">
        <v>2635</v>
      </c>
      <c r="AA2110" s="1" t="s">
        <v>3609</v>
      </c>
      <c r="AB2110" s="275">
        <v>44651</v>
      </c>
      <c r="AC2110" s="1">
        <v>1</v>
      </c>
      <c r="AD2110" s="1" t="s">
        <v>2623</v>
      </c>
      <c r="AE2110" s="1">
        <v>1</v>
      </c>
      <c r="AF2110" s="1">
        <v>30</v>
      </c>
      <c r="AG2110" s="1">
        <v>0</v>
      </c>
      <c r="AN2110" s="1">
        <v>1</v>
      </c>
      <c r="AO2110" s="1">
        <v>1</v>
      </c>
      <c r="AR2110" s="276">
        <v>436418.54</v>
      </c>
      <c r="AS2110" s="1" t="s">
        <v>2677</v>
      </c>
      <c r="AT2110" s="1">
        <v>0</v>
      </c>
      <c r="AU2110" s="1">
        <v>0</v>
      </c>
      <c r="AX2110" s="1">
        <v>5</v>
      </c>
      <c r="BC2110" s="1">
        <v>1</v>
      </c>
      <c r="BD2110" s="1">
        <v>7</v>
      </c>
      <c r="BE2110" s="1">
        <v>2</v>
      </c>
      <c r="BF2110" s="296">
        <v>3055164.6267914227</v>
      </c>
    </row>
    <row r="2111" spans="1:58" x14ac:dyDescent="0.3">
      <c r="A2111" s="273">
        <f t="shared" si="81"/>
        <v>213193.80565971311</v>
      </c>
      <c r="B2111" s="1" t="s">
        <v>2621</v>
      </c>
      <c r="C2111" s="274">
        <v>40278644</v>
      </c>
      <c r="D2111" s="1">
        <v>144205</v>
      </c>
      <c r="E2111" s="1">
        <v>4</v>
      </c>
      <c r="F2111" s="1" t="s">
        <v>3592</v>
      </c>
      <c r="G2111" s="275">
        <v>44110</v>
      </c>
      <c r="H2111" s="275">
        <v>44681</v>
      </c>
      <c r="I2111" s="1">
        <v>0</v>
      </c>
      <c r="J2111" s="1">
        <v>1</v>
      </c>
      <c r="K2111" s="1">
        <v>17</v>
      </c>
      <c r="L2111" s="1">
        <v>30</v>
      </c>
      <c r="M2111" s="1">
        <v>2</v>
      </c>
      <c r="N2111" s="1">
        <v>9</v>
      </c>
      <c r="O2111" s="1">
        <v>9.3800000000000008</v>
      </c>
      <c r="P2111" s="1">
        <v>5043201</v>
      </c>
      <c r="Q2111" s="1">
        <v>301232</v>
      </c>
      <c r="R2111" s="1">
        <v>303934</v>
      </c>
      <c r="S2111" s="1">
        <v>0</v>
      </c>
      <c r="T2111" s="1">
        <v>0</v>
      </c>
      <c r="U2111" s="1">
        <v>0</v>
      </c>
      <c r="W2111" s="1">
        <v>0</v>
      </c>
      <c r="X2111" s="1">
        <v>0</v>
      </c>
      <c r="Y2111" s="1">
        <v>0</v>
      </c>
      <c r="AB2111" s="275">
        <v>44651</v>
      </c>
      <c r="AC2111" s="1">
        <v>1</v>
      </c>
      <c r="AD2111" s="1" t="s">
        <v>2623</v>
      </c>
      <c r="AE2111" s="1">
        <v>1</v>
      </c>
      <c r="AF2111" s="1">
        <v>30</v>
      </c>
      <c r="AG2111" s="1">
        <v>0</v>
      </c>
      <c r="AN2111" s="1">
        <v>1</v>
      </c>
      <c r="AO2111" s="1">
        <v>1</v>
      </c>
      <c r="AR2111" s="276">
        <v>11290.43</v>
      </c>
      <c r="AS2111" s="1" t="s">
        <v>2632</v>
      </c>
      <c r="AT2111" s="1">
        <v>0</v>
      </c>
      <c r="AU2111" s="1">
        <v>0</v>
      </c>
      <c r="AX2111" s="1">
        <v>5</v>
      </c>
      <c r="BC2111" s="1">
        <v>1</v>
      </c>
      <c r="BD2111" s="1">
        <v>7</v>
      </c>
      <c r="BE2111" s="1">
        <v>2</v>
      </c>
      <c r="BF2111" s="296">
        <v>79449.764340286914</v>
      </c>
    </row>
    <row r="2112" spans="1:58" x14ac:dyDescent="0.3">
      <c r="A2112" s="273">
        <f t="shared" si="81"/>
        <v>14301089.924076617</v>
      </c>
      <c r="B2112" s="1" t="s">
        <v>2621</v>
      </c>
      <c r="C2112" s="274">
        <v>40278644</v>
      </c>
      <c r="D2112" s="1">
        <v>144205</v>
      </c>
      <c r="E2112" s="1">
        <v>4</v>
      </c>
      <c r="F2112" s="1" t="s">
        <v>4700</v>
      </c>
      <c r="G2112" s="275">
        <v>44308</v>
      </c>
      <c r="H2112" s="275">
        <v>46142</v>
      </c>
      <c r="I2112" s="1">
        <v>0</v>
      </c>
      <c r="J2112" s="1">
        <v>1</v>
      </c>
      <c r="K2112" s="1">
        <v>12</v>
      </c>
      <c r="L2112" s="1">
        <v>30</v>
      </c>
      <c r="M2112" s="1">
        <v>2</v>
      </c>
      <c r="N2112" s="1">
        <v>10.199999999999999</v>
      </c>
      <c r="O2112" s="1">
        <v>10.69</v>
      </c>
      <c r="P2112" s="1">
        <v>23095799</v>
      </c>
      <c r="Q2112" s="1">
        <v>349778</v>
      </c>
      <c r="R2112" s="1">
        <v>20393596</v>
      </c>
      <c r="S2112" s="1">
        <v>0</v>
      </c>
      <c r="T2112" s="1">
        <v>0</v>
      </c>
      <c r="U2112" s="1">
        <v>0</v>
      </c>
      <c r="W2112" s="1">
        <v>0</v>
      </c>
      <c r="X2112" s="1">
        <v>0</v>
      </c>
      <c r="Y2112" s="1">
        <v>0</v>
      </c>
      <c r="Z2112" s="1" t="s">
        <v>2635</v>
      </c>
      <c r="AA2112" s="1" t="s">
        <v>2807</v>
      </c>
      <c r="AB2112" s="275">
        <v>44651</v>
      </c>
      <c r="AC2112" s="1">
        <v>1</v>
      </c>
      <c r="AD2112" s="1" t="s">
        <v>2623</v>
      </c>
      <c r="AE2112" s="1">
        <v>1</v>
      </c>
      <c r="AF2112" s="1">
        <v>30</v>
      </c>
      <c r="AG2112" s="1">
        <v>0</v>
      </c>
      <c r="AN2112" s="1">
        <v>1</v>
      </c>
      <c r="AO2112" s="1">
        <v>1</v>
      </c>
      <c r="AR2112" s="276">
        <v>761525.02</v>
      </c>
      <c r="AS2112" s="1" t="s">
        <v>2632</v>
      </c>
      <c r="AT2112" s="1">
        <v>0</v>
      </c>
      <c r="AU2112" s="1">
        <v>0</v>
      </c>
      <c r="AX2112" s="1">
        <v>5</v>
      </c>
      <c r="BC2112" s="1">
        <v>1</v>
      </c>
      <c r="BD2112" s="1">
        <v>7</v>
      </c>
      <c r="BE2112" s="1">
        <v>2</v>
      </c>
      <c r="BF2112" s="296">
        <v>5330981.0559233837</v>
      </c>
    </row>
    <row r="2113" spans="1:58" x14ac:dyDescent="0.3">
      <c r="A2113" s="273">
        <f t="shared" si="81"/>
        <v>2130313.9541929299</v>
      </c>
      <c r="B2113" s="1" t="s">
        <v>2621</v>
      </c>
      <c r="C2113" s="274">
        <v>40278644</v>
      </c>
      <c r="D2113" s="1">
        <v>144205</v>
      </c>
      <c r="E2113" s="1">
        <v>4</v>
      </c>
      <c r="F2113" s="1" t="s">
        <v>5960</v>
      </c>
      <c r="G2113" s="275">
        <v>44603</v>
      </c>
      <c r="H2113" s="275">
        <v>44742</v>
      </c>
      <c r="I2113" s="1">
        <v>0</v>
      </c>
      <c r="J2113" s="1">
        <v>1</v>
      </c>
      <c r="K2113" s="1">
        <v>0</v>
      </c>
      <c r="L2113" s="1">
        <v>120</v>
      </c>
      <c r="M2113" s="1">
        <v>2</v>
      </c>
      <c r="N2113" s="1">
        <v>19.350000000000001</v>
      </c>
      <c r="O2113" s="1">
        <v>20.62</v>
      </c>
      <c r="P2113" s="1">
        <v>3037925</v>
      </c>
      <c r="Q2113" s="1">
        <v>3237969</v>
      </c>
      <c r="R2113" s="1">
        <v>3037925</v>
      </c>
      <c r="S2113" s="1">
        <v>48990</v>
      </c>
      <c r="T2113" s="1">
        <v>0</v>
      </c>
      <c r="U2113" s="1">
        <v>0</v>
      </c>
      <c r="W2113" s="1">
        <v>0</v>
      </c>
      <c r="X2113" s="1">
        <v>0</v>
      </c>
      <c r="Y2113" s="1">
        <v>0</v>
      </c>
      <c r="AB2113" s="275">
        <v>44603</v>
      </c>
      <c r="AC2113" s="1">
        <v>1</v>
      </c>
      <c r="AD2113" s="1" t="s">
        <v>2623</v>
      </c>
      <c r="AE2113" s="1">
        <v>1</v>
      </c>
      <c r="AF2113" s="1">
        <v>120</v>
      </c>
      <c r="AG2113" s="1">
        <v>0</v>
      </c>
      <c r="AN2113" s="1">
        <v>1</v>
      </c>
      <c r="AO2113" s="1">
        <v>1</v>
      </c>
      <c r="AR2113" s="276">
        <v>113483.29</v>
      </c>
      <c r="AS2113" s="1" t="s">
        <v>2632</v>
      </c>
      <c r="AT2113" s="1">
        <v>0</v>
      </c>
      <c r="AU2113" s="1">
        <v>0</v>
      </c>
      <c r="AX2113" s="1">
        <v>5</v>
      </c>
      <c r="BC2113" s="1">
        <v>1</v>
      </c>
      <c r="BD2113" s="1">
        <v>7</v>
      </c>
      <c r="BE2113" s="1">
        <v>2</v>
      </c>
      <c r="BF2113" s="296">
        <v>794127.75580707029</v>
      </c>
    </row>
    <row r="2114" spans="1:58" x14ac:dyDescent="0.3">
      <c r="A2114" s="273">
        <f t="shared" ref="A2114:A2177" si="82">IF(+R2114-AR2114-BF2114&gt;0,R2114-AR2114-BF2114,0)</f>
        <v>640617.69561203057</v>
      </c>
      <c r="B2114" s="1" t="s">
        <v>2621</v>
      </c>
      <c r="C2114" s="274">
        <v>40278644</v>
      </c>
      <c r="D2114" s="1">
        <v>144205</v>
      </c>
      <c r="E2114" s="1">
        <v>4</v>
      </c>
      <c r="F2114" s="1" t="s">
        <v>5202</v>
      </c>
      <c r="G2114" s="275">
        <v>44511</v>
      </c>
      <c r="H2114" s="275">
        <v>45626</v>
      </c>
      <c r="I2114" s="1">
        <v>0</v>
      </c>
      <c r="J2114" s="1">
        <v>1</v>
      </c>
      <c r="K2114" s="1">
        <v>4</v>
      </c>
      <c r="L2114" s="1">
        <v>30</v>
      </c>
      <c r="M2114" s="1">
        <v>2</v>
      </c>
      <c r="N2114" s="1">
        <v>17.690000000000001</v>
      </c>
      <c r="O2114" s="1">
        <v>19.2</v>
      </c>
      <c r="P2114" s="1">
        <v>1000000</v>
      </c>
      <c r="Q2114" s="1">
        <v>36204</v>
      </c>
      <c r="R2114" s="1">
        <v>913597</v>
      </c>
      <c r="S2114" s="1">
        <v>0</v>
      </c>
      <c r="T2114" s="1">
        <v>0</v>
      </c>
      <c r="U2114" s="1">
        <v>0</v>
      </c>
      <c r="W2114" s="1">
        <v>0</v>
      </c>
      <c r="X2114" s="1">
        <v>0</v>
      </c>
      <c r="Y2114" s="1">
        <v>0</v>
      </c>
      <c r="AB2114" s="275">
        <v>44651</v>
      </c>
      <c r="AC2114" s="1">
        <v>1</v>
      </c>
      <c r="AD2114" s="1" t="s">
        <v>2623</v>
      </c>
      <c r="AE2114" s="1">
        <v>1</v>
      </c>
      <c r="AF2114" s="1">
        <v>30</v>
      </c>
      <c r="AG2114" s="1">
        <v>0</v>
      </c>
      <c r="AN2114" s="1">
        <v>1</v>
      </c>
      <c r="AO2114" s="1">
        <v>1</v>
      </c>
      <c r="AR2114" s="276">
        <v>34160.79</v>
      </c>
      <c r="AS2114" s="1" t="s">
        <v>2657</v>
      </c>
      <c r="AT2114" s="1">
        <v>0</v>
      </c>
      <c r="AU2114" s="1">
        <v>0</v>
      </c>
      <c r="AX2114" s="1">
        <v>5</v>
      </c>
      <c r="BC2114" s="1">
        <v>1</v>
      </c>
      <c r="BD2114" s="1">
        <v>7</v>
      </c>
      <c r="BE2114" s="1">
        <v>2</v>
      </c>
      <c r="BF2114" s="296">
        <v>238818.51438796945</v>
      </c>
    </row>
    <row r="2115" spans="1:58" x14ac:dyDescent="0.3">
      <c r="A2115" s="273">
        <f t="shared" si="82"/>
        <v>384456.58505281195</v>
      </c>
      <c r="B2115" s="1" t="s">
        <v>2621</v>
      </c>
      <c r="C2115" s="274">
        <v>40278644</v>
      </c>
      <c r="D2115" s="1">
        <v>144205</v>
      </c>
      <c r="E2115" s="1">
        <v>4</v>
      </c>
      <c r="F2115" s="1" t="s">
        <v>5272</v>
      </c>
      <c r="G2115" s="275">
        <v>44521</v>
      </c>
      <c r="H2115" s="275">
        <v>45626</v>
      </c>
      <c r="I2115" s="1">
        <v>0</v>
      </c>
      <c r="J2115" s="1">
        <v>1</v>
      </c>
      <c r="K2115" s="1">
        <v>4</v>
      </c>
      <c r="L2115" s="1">
        <v>30</v>
      </c>
      <c r="M2115" s="1">
        <v>2</v>
      </c>
      <c r="N2115" s="1">
        <v>17.690000000000001</v>
      </c>
      <c r="O2115" s="1">
        <v>19.2</v>
      </c>
      <c r="P2115" s="1">
        <v>600000</v>
      </c>
      <c r="Q2115" s="1">
        <v>21723</v>
      </c>
      <c r="R2115" s="1">
        <v>548157</v>
      </c>
      <c r="S2115" s="1">
        <v>0</v>
      </c>
      <c r="T2115" s="1">
        <v>0</v>
      </c>
      <c r="U2115" s="1">
        <v>0</v>
      </c>
      <c r="W2115" s="1">
        <v>0</v>
      </c>
      <c r="X2115" s="1">
        <v>0</v>
      </c>
      <c r="Y2115" s="1">
        <v>0</v>
      </c>
      <c r="AB2115" s="275">
        <v>44651</v>
      </c>
      <c r="AC2115" s="1">
        <v>1</v>
      </c>
      <c r="AD2115" s="1" t="s">
        <v>2623</v>
      </c>
      <c r="AE2115" s="1">
        <v>1</v>
      </c>
      <c r="AF2115" s="1">
        <v>30</v>
      </c>
      <c r="AG2115" s="1">
        <v>0</v>
      </c>
      <c r="AN2115" s="1">
        <v>1</v>
      </c>
      <c r="AO2115" s="1">
        <v>1</v>
      </c>
      <c r="AR2115" s="276">
        <v>20409.62</v>
      </c>
      <c r="AS2115" s="1" t="s">
        <v>2657</v>
      </c>
      <c r="AT2115" s="1">
        <v>0</v>
      </c>
      <c r="AU2115" s="1">
        <v>0</v>
      </c>
      <c r="AX2115" s="1">
        <v>5</v>
      </c>
      <c r="BC2115" s="1">
        <v>1</v>
      </c>
      <c r="BD2115" s="1">
        <v>7</v>
      </c>
      <c r="BE2115" s="1">
        <v>2</v>
      </c>
      <c r="BF2115" s="296">
        <v>143290.79494718806</v>
      </c>
    </row>
    <row r="2116" spans="1:58" x14ac:dyDescent="0.3">
      <c r="A2116" s="273">
        <f t="shared" si="82"/>
        <v>312462.33116664994</v>
      </c>
      <c r="B2116" s="1" t="s">
        <v>2621</v>
      </c>
      <c r="C2116" s="274">
        <v>40278644</v>
      </c>
      <c r="D2116" s="1">
        <v>144205</v>
      </c>
      <c r="E2116" s="1">
        <v>4</v>
      </c>
      <c r="F2116" s="1" t="s">
        <v>5301</v>
      </c>
      <c r="G2116" s="275">
        <v>44484</v>
      </c>
      <c r="H2116" s="275">
        <v>45596</v>
      </c>
      <c r="I2116" s="1">
        <v>0</v>
      </c>
      <c r="J2116" s="1">
        <v>1</v>
      </c>
      <c r="K2116" s="1">
        <v>5</v>
      </c>
      <c r="L2116" s="1">
        <v>30</v>
      </c>
      <c r="M2116" s="1">
        <v>2</v>
      </c>
      <c r="N2116" s="1">
        <v>17.690000000000001</v>
      </c>
      <c r="O2116" s="1">
        <v>19.2</v>
      </c>
      <c r="P2116" s="1">
        <v>500000</v>
      </c>
      <c r="Q2116" s="1">
        <v>18102</v>
      </c>
      <c r="R2116" s="1">
        <v>445587</v>
      </c>
      <c r="S2116" s="1">
        <v>0</v>
      </c>
      <c r="T2116" s="1">
        <v>0</v>
      </c>
      <c r="U2116" s="1">
        <v>0</v>
      </c>
      <c r="W2116" s="1">
        <v>0</v>
      </c>
      <c r="X2116" s="1">
        <v>0</v>
      </c>
      <c r="Y2116" s="1">
        <v>0</v>
      </c>
      <c r="AB2116" s="275">
        <v>44651</v>
      </c>
      <c r="AC2116" s="1">
        <v>1</v>
      </c>
      <c r="AD2116" s="1" t="s">
        <v>2623</v>
      </c>
      <c r="AE2116" s="1">
        <v>1</v>
      </c>
      <c r="AF2116" s="1">
        <v>30</v>
      </c>
      <c r="AG2116" s="1">
        <v>0</v>
      </c>
      <c r="AN2116" s="1">
        <v>1</v>
      </c>
      <c r="AO2116" s="1">
        <v>1</v>
      </c>
      <c r="AR2116" s="276">
        <v>16646.150000000001</v>
      </c>
      <c r="AS2116" s="1" t="s">
        <v>2657</v>
      </c>
      <c r="AT2116" s="1">
        <v>0</v>
      </c>
      <c r="AU2116" s="1">
        <v>0</v>
      </c>
      <c r="AX2116" s="1">
        <v>5</v>
      </c>
      <c r="BC2116" s="1">
        <v>1</v>
      </c>
      <c r="BD2116" s="1">
        <v>7</v>
      </c>
      <c r="BE2116" s="1">
        <v>2</v>
      </c>
      <c r="BF2116" s="296">
        <v>116478.51883335007</v>
      </c>
    </row>
    <row r="2117" spans="1:58" x14ac:dyDescent="0.3">
      <c r="A2117" s="273">
        <f t="shared" si="82"/>
        <v>62494.3865812105</v>
      </c>
      <c r="B2117" s="1" t="s">
        <v>2621</v>
      </c>
      <c r="C2117" s="274">
        <v>40278644</v>
      </c>
      <c r="D2117" s="1">
        <v>144205</v>
      </c>
      <c r="E2117" s="1">
        <v>4</v>
      </c>
      <c r="F2117" s="1" t="s">
        <v>5315</v>
      </c>
      <c r="G2117" s="275">
        <v>44494</v>
      </c>
      <c r="H2117" s="275">
        <v>45596</v>
      </c>
      <c r="I2117" s="1">
        <v>0</v>
      </c>
      <c r="J2117" s="1">
        <v>1</v>
      </c>
      <c r="K2117" s="1">
        <v>5</v>
      </c>
      <c r="L2117" s="1">
        <v>30</v>
      </c>
      <c r="M2117" s="1">
        <v>2</v>
      </c>
      <c r="N2117" s="1">
        <v>17.690000000000001</v>
      </c>
      <c r="O2117" s="1">
        <v>19.2</v>
      </c>
      <c r="P2117" s="1">
        <v>100000</v>
      </c>
      <c r="Q2117" s="1">
        <v>3620</v>
      </c>
      <c r="R2117" s="1">
        <v>89120</v>
      </c>
      <c r="S2117" s="1">
        <v>0</v>
      </c>
      <c r="T2117" s="1">
        <v>0</v>
      </c>
      <c r="U2117" s="1">
        <v>0</v>
      </c>
      <c r="W2117" s="1">
        <v>0</v>
      </c>
      <c r="X2117" s="1">
        <v>0</v>
      </c>
      <c r="Y2117" s="1">
        <v>0</v>
      </c>
      <c r="AB2117" s="275">
        <v>44651</v>
      </c>
      <c r="AC2117" s="1">
        <v>1</v>
      </c>
      <c r="AD2117" s="1" t="s">
        <v>2623</v>
      </c>
      <c r="AE2117" s="1">
        <v>1</v>
      </c>
      <c r="AF2117" s="1">
        <v>30</v>
      </c>
      <c r="AG2117" s="1">
        <v>0</v>
      </c>
      <c r="AN2117" s="1">
        <v>1</v>
      </c>
      <c r="AO2117" s="1">
        <v>1</v>
      </c>
      <c r="AP2117" s="275"/>
      <c r="AR2117" s="276">
        <v>3329.23</v>
      </c>
      <c r="AS2117" s="1" t="s">
        <v>2657</v>
      </c>
      <c r="AT2117" s="1">
        <v>0</v>
      </c>
      <c r="AU2117" s="1">
        <v>0</v>
      </c>
      <c r="AX2117" s="1">
        <v>5</v>
      </c>
      <c r="BC2117" s="1">
        <v>1</v>
      </c>
      <c r="BD2117" s="1">
        <v>7</v>
      </c>
      <c r="BE2117" s="1">
        <v>2</v>
      </c>
      <c r="BF2117" s="296">
        <v>23296.383418789505</v>
      </c>
    </row>
    <row r="2118" spans="1:58" x14ac:dyDescent="0.3">
      <c r="A2118" s="273">
        <f t="shared" si="82"/>
        <v>411796.60165872733</v>
      </c>
      <c r="B2118" s="1" t="s">
        <v>2621</v>
      </c>
      <c r="C2118" s="274">
        <v>40278644</v>
      </c>
      <c r="D2118" s="1">
        <v>144205</v>
      </c>
      <c r="E2118" s="1">
        <v>4</v>
      </c>
      <c r="F2118" s="1" t="s">
        <v>6101</v>
      </c>
      <c r="G2118" s="275">
        <v>44598</v>
      </c>
      <c r="H2118" s="275">
        <v>45716</v>
      </c>
      <c r="I2118" s="1">
        <v>0</v>
      </c>
      <c r="J2118" s="1">
        <v>1</v>
      </c>
      <c r="K2118" s="1">
        <v>1</v>
      </c>
      <c r="L2118" s="1">
        <v>30</v>
      </c>
      <c r="M2118" s="1">
        <v>2</v>
      </c>
      <c r="N2118" s="1">
        <v>17.690000000000001</v>
      </c>
      <c r="O2118" s="1">
        <v>19.2</v>
      </c>
      <c r="P2118" s="1">
        <v>600000</v>
      </c>
      <c r="Q2118" s="1">
        <v>21723</v>
      </c>
      <c r="R2118" s="1">
        <v>587329</v>
      </c>
      <c r="S2118" s="1">
        <v>0</v>
      </c>
      <c r="T2118" s="1">
        <v>0</v>
      </c>
      <c r="U2118" s="1">
        <v>0</v>
      </c>
      <c r="W2118" s="1">
        <v>0</v>
      </c>
      <c r="X2118" s="1">
        <v>0</v>
      </c>
      <c r="Y2118" s="1">
        <v>0</v>
      </c>
      <c r="AB2118" s="275">
        <v>44651</v>
      </c>
      <c r="AC2118" s="1">
        <v>1</v>
      </c>
      <c r="AD2118" s="1" t="s">
        <v>2623</v>
      </c>
      <c r="AE2118" s="1">
        <v>1</v>
      </c>
      <c r="AF2118" s="1">
        <v>30</v>
      </c>
      <c r="AG2118" s="1">
        <v>0</v>
      </c>
      <c r="AN2118" s="1">
        <v>1</v>
      </c>
      <c r="AO2118" s="1">
        <v>1</v>
      </c>
      <c r="AP2118" s="275"/>
      <c r="AR2118" s="276">
        <v>22001.86</v>
      </c>
      <c r="AS2118" s="1" t="s">
        <v>2657</v>
      </c>
      <c r="AT2118" s="1">
        <v>0</v>
      </c>
      <c r="AU2118" s="1">
        <v>0</v>
      </c>
      <c r="AX2118" s="1">
        <v>5</v>
      </c>
      <c r="BC2118" s="1">
        <v>1</v>
      </c>
      <c r="BD2118" s="1">
        <v>7</v>
      </c>
      <c r="BE2118" s="1">
        <v>2</v>
      </c>
      <c r="BF2118" s="296">
        <v>153530.53834127268</v>
      </c>
    </row>
    <row r="2119" spans="1:58" x14ac:dyDescent="0.3">
      <c r="A2119" s="273">
        <f t="shared" si="82"/>
        <v>126426.83297316532</v>
      </c>
      <c r="B2119" s="1" t="s">
        <v>2621</v>
      </c>
      <c r="C2119" s="274">
        <v>40278644</v>
      </c>
      <c r="D2119" s="1">
        <v>144205</v>
      </c>
      <c r="E2119" s="1">
        <v>4</v>
      </c>
      <c r="F2119" s="1" t="s">
        <v>6107</v>
      </c>
      <c r="G2119" s="275">
        <v>44598</v>
      </c>
      <c r="H2119" s="275">
        <v>45716</v>
      </c>
      <c r="I2119" s="1">
        <v>0</v>
      </c>
      <c r="J2119" s="1">
        <v>1</v>
      </c>
      <c r="K2119" s="1">
        <v>1</v>
      </c>
      <c r="L2119" s="1">
        <v>30</v>
      </c>
      <c r="M2119" s="1">
        <v>2</v>
      </c>
      <c r="N2119" s="1">
        <v>17.690000000000001</v>
      </c>
      <c r="O2119" s="1">
        <v>19.2</v>
      </c>
      <c r="P2119" s="1">
        <v>184274</v>
      </c>
      <c r="Q2119" s="1">
        <v>6671</v>
      </c>
      <c r="R2119" s="1">
        <v>180383</v>
      </c>
      <c r="S2119" s="1">
        <v>0</v>
      </c>
      <c r="T2119" s="1">
        <v>0</v>
      </c>
      <c r="U2119" s="1">
        <v>0</v>
      </c>
      <c r="W2119" s="1">
        <v>0</v>
      </c>
      <c r="X2119" s="1">
        <v>0</v>
      </c>
      <c r="Y2119" s="1">
        <v>0</v>
      </c>
      <c r="AB2119" s="275">
        <v>44651</v>
      </c>
      <c r="AC2119" s="1">
        <v>1</v>
      </c>
      <c r="AD2119" s="1" t="s">
        <v>2623</v>
      </c>
      <c r="AE2119" s="1">
        <v>1</v>
      </c>
      <c r="AF2119" s="1">
        <v>30</v>
      </c>
      <c r="AG2119" s="1">
        <v>0</v>
      </c>
      <c r="AN2119" s="1">
        <v>1</v>
      </c>
      <c r="AO2119" s="1">
        <v>1</v>
      </c>
      <c r="AR2119" s="276">
        <v>6803.21</v>
      </c>
      <c r="AS2119" s="1" t="s">
        <v>2657</v>
      </c>
      <c r="AT2119" s="1">
        <v>0</v>
      </c>
      <c r="AU2119" s="1">
        <v>0</v>
      </c>
      <c r="AX2119" s="1">
        <v>5</v>
      </c>
      <c r="BC2119" s="1">
        <v>1</v>
      </c>
      <c r="BD2119" s="1">
        <v>7</v>
      </c>
      <c r="BE2119" s="1">
        <v>2</v>
      </c>
      <c r="BF2119" s="296">
        <v>47152.957026834687</v>
      </c>
    </row>
    <row r="2120" spans="1:58" x14ac:dyDescent="0.3">
      <c r="A2120" s="273">
        <f t="shared" si="82"/>
        <v>402875.03981756809</v>
      </c>
      <c r="B2120" s="1" t="s">
        <v>2621</v>
      </c>
      <c r="C2120" s="274">
        <v>40278644</v>
      </c>
      <c r="D2120" s="1">
        <v>144205</v>
      </c>
      <c r="E2120" s="1">
        <v>4</v>
      </c>
      <c r="F2120" s="1" t="s">
        <v>6258</v>
      </c>
      <c r="G2120" s="275">
        <v>44582</v>
      </c>
      <c r="H2120" s="275">
        <v>45688</v>
      </c>
      <c r="I2120" s="1">
        <v>0</v>
      </c>
      <c r="J2120" s="1">
        <v>1</v>
      </c>
      <c r="K2120" s="1">
        <v>2</v>
      </c>
      <c r="L2120" s="1">
        <v>30</v>
      </c>
      <c r="M2120" s="1">
        <v>2</v>
      </c>
      <c r="N2120" s="1">
        <v>17.690000000000001</v>
      </c>
      <c r="O2120" s="1">
        <v>19.2</v>
      </c>
      <c r="P2120" s="1">
        <v>600000</v>
      </c>
      <c r="Q2120" s="1">
        <v>21723</v>
      </c>
      <c r="R2120" s="1">
        <v>574466</v>
      </c>
      <c r="S2120" s="1">
        <v>0</v>
      </c>
      <c r="T2120" s="1">
        <v>0</v>
      </c>
      <c r="U2120" s="1">
        <v>0</v>
      </c>
      <c r="W2120" s="1">
        <v>0</v>
      </c>
      <c r="X2120" s="1">
        <v>0</v>
      </c>
      <c r="Y2120" s="1">
        <v>0</v>
      </c>
      <c r="AB2120" s="275">
        <v>44651</v>
      </c>
      <c r="AC2120" s="1">
        <v>1</v>
      </c>
      <c r="AD2120" s="1" t="s">
        <v>2623</v>
      </c>
      <c r="AE2120" s="1">
        <v>1</v>
      </c>
      <c r="AF2120" s="1">
        <v>30</v>
      </c>
      <c r="AG2120" s="1">
        <v>0</v>
      </c>
      <c r="AN2120" s="1">
        <v>1</v>
      </c>
      <c r="AO2120" s="1">
        <v>1</v>
      </c>
      <c r="AR2120" s="276">
        <v>21422.87</v>
      </c>
      <c r="AS2120" s="1" t="s">
        <v>2657</v>
      </c>
      <c r="AT2120" s="1">
        <v>0</v>
      </c>
      <c r="AU2120" s="1">
        <v>0</v>
      </c>
      <c r="AX2120" s="1">
        <v>5</v>
      </c>
      <c r="BC2120" s="1">
        <v>1</v>
      </c>
      <c r="BD2120" s="1">
        <v>7</v>
      </c>
      <c r="BE2120" s="1">
        <v>2</v>
      </c>
      <c r="BF2120" s="296">
        <v>150168.09018243192</v>
      </c>
    </row>
    <row r="2121" spans="1:58" x14ac:dyDescent="0.3">
      <c r="A2121" s="273">
        <f t="shared" si="82"/>
        <v>4708161</v>
      </c>
      <c r="B2121" s="1" t="s">
        <v>2621</v>
      </c>
      <c r="C2121" s="274">
        <v>40494464</v>
      </c>
      <c r="D2121" s="1">
        <v>141205</v>
      </c>
      <c r="E2121" s="1">
        <v>4</v>
      </c>
      <c r="F2121" s="1" t="s">
        <v>2842</v>
      </c>
      <c r="G2121" s="275">
        <v>43152</v>
      </c>
      <c r="H2121" s="275">
        <v>45351</v>
      </c>
      <c r="I2121" s="1">
        <v>0</v>
      </c>
      <c r="J2121" s="1">
        <v>1</v>
      </c>
      <c r="K2121" s="1">
        <v>41</v>
      </c>
      <c r="L2121" s="1">
        <v>30</v>
      </c>
      <c r="M2121" s="1">
        <v>2</v>
      </c>
      <c r="N2121" s="1">
        <v>14.04</v>
      </c>
      <c r="O2121" s="1">
        <v>14.97</v>
      </c>
      <c r="P2121" s="1">
        <v>73748782</v>
      </c>
      <c r="Q2121" s="1">
        <v>1241279</v>
      </c>
      <c r="R2121" s="1">
        <v>30800555</v>
      </c>
      <c r="S2121" s="1">
        <v>0</v>
      </c>
      <c r="T2121" s="1">
        <v>0</v>
      </c>
      <c r="U2121" s="1">
        <v>61000000</v>
      </c>
      <c r="V2121" s="1">
        <v>43150</v>
      </c>
      <c r="W2121" s="1">
        <v>0</v>
      </c>
      <c r="X2121" s="1">
        <v>0</v>
      </c>
      <c r="Y2121" s="1">
        <v>0</v>
      </c>
      <c r="Z2121" s="1" t="s">
        <v>5660</v>
      </c>
      <c r="AA2121" s="1" t="s">
        <v>3609</v>
      </c>
      <c r="AB2121" s="275">
        <v>44651</v>
      </c>
      <c r="AC2121" s="1">
        <v>3</v>
      </c>
      <c r="AD2121" s="1" t="s">
        <v>2623</v>
      </c>
      <c r="AE2121" s="1">
        <v>1</v>
      </c>
      <c r="AF2121" s="1">
        <v>30</v>
      </c>
      <c r="AG2121" s="1">
        <v>0</v>
      </c>
      <c r="AN2121" s="1">
        <v>1</v>
      </c>
      <c r="AO2121" s="1">
        <v>1</v>
      </c>
      <c r="AR2121" s="276">
        <v>3253610</v>
      </c>
      <c r="AS2121" s="1" t="s">
        <v>2624</v>
      </c>
      <c r="AT2121" s="1">
        <v>0</v>
      </c>
      <c r="AU2121" s="1">
        <v>0</v>
      </c>
      <c r="AX2121" s="1">
        <v>5</v>
      </c>
      <c r="BC2121" s="1">
        <v>1</v>
      </c>
      <c r="BD2121" s="1">
        <v>7</v>
      </c>
      <c r="BE2121" s="1">
        <v>2</v>
      </c>
      <c r="BF2121" s="296">
        <v>22838784</v>
      </c>
    </row>
    <row r="2122" spans="1:58" x14ac:dyDescent="0.3">
      <c r="A2122" s="273">
        <f t="shared" si="82"/>
        <v>1598250.4815088839</v>
      </c>
      <c r="B2122" s="1" t="s">
        <v>2621</v>
      </c>
      <c r="C2122" s="274">
        <v>42676446</v>
      </c>
      <c r="D2122" s="1">
        <v>144105</v>
      </c>
      <c r="E2122" s="1">
        <v>4</v>
      </c>
      <c r="F2122" s="1" t="s">
        <v>3672</v>
      </c>
      <c r="G2122" s="275">
        <v>44245</v>
      </c>
      <c r="H2122" s="275">
        <v>45351</v>
      </c>
      <c r="I2122" s="1">
        <v>0</v>
      </c>
      <c r="J2122" s="1">
        <v>1</v>
      </c>
      <c r="K2122" s="1">
        <v>13</v>
      </c>
      <c r="L2122" s="1">
        <v>30</v>
      </c>
      <c r="M2122" s="1">
        <v>2</v>
      </c>
      <c r="N2122" s="1">
        <v>5.99</v>
      </c>
      <c r="O2122" s="1">
        <v>6.16</v>
      </c>
      <c r="P2122" s="1">
        <v>5036357</v>
      </c>
      <c r="Q2122" s="1">
        <v>154138</v>
      </c>
      <c r="R2122" s="1">
        <v>3327429</v>
      </c>
      <c r="S2122" s="1">
        <v>0</v>
      </c>
      <c r="T2122" s="1">
        <v>0</v>
      </c>
      <c r="U2122" s="1">
        <v>0</v>
      </c>
      <c r="W2122" s="1">
        <v>0</v>
      </c>
      <c r="X2122" s="1">
        <v>0</v>
      </c>
      <c r="Y2122" s="1">
        <v>0</v>
      </c>
      <c r="AB2122" s="275">
        <v>44651</v>
      </c>
      <c r="AC2122" s="1">
        <v>1</v>
      </c>
      <c r="AD2122" s="1" t="s">
        <v>2623</v>
      </c>
      <c r="AE2122" s="1">
        <v>1</v>
      </c>
      <c r="AF2122" s="1">
        <v>30</v>
      </c>
      <c r="AG2122" s="1">
        <v>0</v>
      </c>
      <c r="AN2122" s="1">
        <v>1</v>
      </c>
      <c r="AO2122" s="1">
        <v>1</v>
      </c>
      <c r="AR2122" s="276">
        <v>199079.92</v>
      </c>
      <c r="AS2122" s="1" t="s">
        <v>2632</v>
      </c>
      <c r="AT2122" s="1">
        <v>0</v>
      </c>
      <c r="AU2122" s="1">
        <v>0</v>
      </c>
      <c r="AV2122" s="1" t="s">
        <v>2625</v>
      </c>
      <c r="AW2122" s="1" t="s">
        <v>2626</v>
      </c>
      <c r="AX2122" s="1">
        <v>5</v>
      </c>
      <c r="BC2122" s="1">
        <v>1</v>
      </c>
      <c r="BD2122" s="1">
        <v>7</v>
      </c>
      <c r="BE2122" s="1">
        <v>2</v>
      </c>
      <c r="BF2122" s="296">
        <v>1530098.5984911162</v>
      </c>
    </row>
    <row r="2123" spans="1:58" x14ac:dyDescent="0.3">
      <c r="A2123" s="273">
        <f t="shared" si="82"/>
        <v>6987536.8568482492</v>
      </c>
      <c r="B2123" s="1" t="s">
        <v>2621</v>
      </c>
      <c r="C2123" s="274">
        <v>42676446</v>
      </c>
      <c r="D2123" s="1">
        <v>144105</v>
      </c>
      <c r="E2123" s="1">
        <v>4</v>
      </c>
      <c r="F2123" s="1" t="s">
        <v>3673</v>
      </c>
      <c r="G2123" s="275">
        <v>44245</v>
      </c>
      <c r="H2123" s="275">
        <v>45351</v>
      </c>
      <c r="I2123" s="1">
        <v>0</v>
      </c>
      <c r="J2123" s="1">
        <v>1</v>
      </c>
      <c r="K2123" s="1">
        <v>13</v>
      </c>
      <c r="L2123" s="1">
        <v>30</v>
      </c>
      <c r="M2123" s="1">
        <v>2</v>
      </c>
      <c r="N2123" s="1">
        <v>9</v>
      </c>
      <c r="O2123" s="1">
        <v>9.3800000000000008</v>
      </c>
      <c r="P2123" s="1">
        <v>21690922</v>
      </c>
      <c r="Q2123" s="1">
        <v>693843</v>
      </c>
      <c r="R2123" s="1">
        <v>14547962</v>
      </c>
      <c r="S2123" s="1">
        <v>0</v>
      </c>
      <c r="T2123" s="1">
        <v>0</v>
      </c>
      <c r="U2123" s="1">
        <v>0</v>
      </c>
      <c r="W2123" s="1">
        <v>0</v>
      </c>
      <c r="X2123" s="1">
        <v>0</v>
      </c>
      <c r="Y2123" s="1">
        <v>0</v>
      </c>
      <c r="AB2123" s="275">
        <v>44651</v>
      </c>
      <c r="AC2123" s="1">
        <v>1</v>
      </c>
      <c r="AD2123" s="1" t="s">
        <v>2623</v>
      </c>
      <c r="AE2123" s="1">
        <v>1</v>
      </c>
      <c r="AF2123" s="1">
        <v>30</v>
      </c>
      <c r="AG2123" s="1">
        <v>0</v>
      </c>
      <c r="AN2123" s="1">
        <v>1</v>
      </c>
      <c r="AO2123" s="1">
        <v>1</v>
      </c>
      <c r="AR2123" s="276">
        <v>870630.63</v>
      </c>
      <c r="AS2123" s="1" t="s">
        <v>2677</v>
      </c>
      <c r="AT2123" s="1">
        <v>0</v>
      </c>
      <c r="AU2123" s="1">
        <v>0</v>
      </c>
      <c r="AV2123" s="1" t="s">
        <v>2625</v>
      </c>
      <c r="AW2123" s="1" t="s">
        <v>2626</v>
      </c>
      <c r="AX2123" s="1">
        <v>5</v>
      </c>
      <c r="BC2123" s="1">
        <v>1</v>
      </c>
      <c r="BD2123" s="1">
        <v>7</v>
      </c>
      <c r="BE2123" s="1">
        <v>2</v>
      </c>
      <c r="BF2123" s="296">
        <v>6689794.51315175</v>
      </c>
    </row>
    <row r="2124" spans="1:58" x14ac:dyDescent="0.3">
      <c r="A2124" s="273">
        <f t="shared" si="82"/>
        <v>5039862.0945448466</v>
      </c>
      <c r="B2124" s="1" t="s">
        <v>2621</v>
      </c>
      <c r="C2124" s="274">
        <v>42676446</v>
      </c>
      <c r="D2124" s="1">
        <v>144105</v>
      </c>
      <c r="E2124" s="1">
        <v>4</v>
      </c>
      <c r="F2124" s="1" t="s">
        <v>4116</v>
      </c>
      <c r="G2124" s="275">
        <v>44335</v>
      </c>
      <c r="H2124" s="275">
        <v>45260</v>
      </c>
      <c r="I2124" s="1">
        <v>0</v>
      </c>
      <c r="J2124" s="1">
        <v>1</v>
      </c>
      <c r="K2124" s="1">
        <v>10</v>
      </c>
      <c r="L2124" s="1">
        <v>30</v>
      </c>
      <c r="M2124" s="1">
        <v>2</v>
      </c>
      <c r="N2124" s="1">
        <v>10.56</v>
      </c>
      <c r="O2124" s="1">
        <v>11.08</v>
      </c>
      <c r="P2124" s="1">
        <v>15070147</v>
      </c>
      <c r="Q2124" s="1">
        <v>576596</v>
      </c>
      <c r="R2124" s="1">
        <v>10493132</v>
      </c>
      <c r="S2124" s="1">
        <v>0</v>
      </c>
      <c r="T2124" s="1">
        <v>0</v>
      </c>
      <c r="U2124" s="1">
        <v>0</v>
      </c>
      <c r="W2124" s="1">
        <v>0</v>
      </c>
      <c r="X2124" s="1">
        <v>0</v>
      </c>
      <c r="Y2124" s="1">
        <v>0</v>
      </c>
      <c r="AB2124" s="275">
        <v>44651</v>
      </c>
      <c r="AC2124" s="1">
        <v>1</v>
      </c>
      <c r="AD2124" s="1" t="s">
        <v>2623</v>
      </c>
      <c r="AE2124" s="1">
        <v>1</v>
      </c>
      <c r="AF2124" s="1">
        <v>30</v>
      </c>
      <c r="AG2124" s="1">
        <v>0</v>
      </c>
      <c r="AN2124" s="1">
        <v>1</v>
      </c>
      <c r="AO2124" s="1">
        <v>1</v>
      </c>
      <c r="AR2124" s="276">
        <v>628065.05000000005</v>
      </c>
      <c r="AS2124" s="1" t="s">
        <v>2632</v>
      </c>
      <c r="AT2124" s="1">
        <v>0</v>
      </c>
      <c r="AU2124" s="1">
        <v>0</v>
      </c>
      <c r="AV2124" s="1" t="s">
        <v>2625</v>
      </c>
      <c r="AW2124" s="1" t="s">
        <v>2626</v>
      </c>
      <c r="AX2124" s="1">
        <v>5</v>
      </c>
      <c r="BC2124" s="1">
        <v>1</v>
      </c>
      <c r="BD2124" s="1">
        <v>7</v>
      </c>
      <c r="BE2124" s="1">
        <v>2</v>
      </c>
      <c r="BF2124" s="296">
        <v>4825204.8554551527</v>
      </c>
    </row>
    <row r="2125" spans="1:58" x14ac:dyDescent="0.3">
      <c r="A2125" s="273">
        <f t="shared" si="82"/>
        <v>1099268.5670980192</v>
      </c>
      <c r="B2125" s="1" t="s">
        <v>2621</v>
      </c>
      <c r="C2125" s="274">
        <v>42676446</v>
      </c>
      <c r="D2125" s="1">
        <v>144205</v>
      </c>
      <c r="E2125" s="1">
        <v>4</v>
      </c>
      <c r="F2125" s="1" t="s">
        <v>2832</v>
      </c>
      <c r="G2125" s="275">
        <v>43796</v>
      </c>
      <c r="H2125" s="275">
        <v>45077</v>
      </c>
      <c r="I2125" s="1">
        <v>0</v>
      </c>
      <c r="J2125" s="1">
        <v>1</v>
      </c>
      <c r="K2125" s="1">
        <v>28</v>
      </c>
      <c r="L2125" s="1">
        <v>30</v>
      </c>
      <c r="M2125" s="1">
        <v>2</v>
      </c>
      <c r="N2125" s="1">
        <v>18</v>
      </c>
      <c r="O2125" s="1">
        <v>19.559999999999999</v>
      </c>
      <c r="P2125" s="1">
        <v>3700000</v>
      </c>
      <c r="Q2125" s="1">
        <v>184179</v>
      </c>
      <c r="R2125" s="1">
        <v>2288841</v>
      </c>
      <c r="S2125" s="1">
        <v>0</v>
      </c>
      <c r="T2125" s="1">
        <v>0</v>
      </c>
      <c r="U2125" s="1">
        <v>0</v>
      </c>
      <c r="W2125" s="1">
        <v>0</v>
      </c>
      <c r="X2125" s="1">
        <v>0</v>
      </c>
      <c r="Y2125" s="1">
        <v>0</v>
      </c>
      <c r="AB2125" s="275">
        <v>44651</v>
      </c>
      <c r="AC2125" s="1">
        <v>1</v>
      </c>
      <c r="AD2125" s="1" t="s">
        <v>2623</v>
      </c>
      <c r="AE2125" s="1">
        <v>1</v>
      </c>
      <c r="AF2125" s="1">
        <v>30</v>
      </c>
      <c r="AG2125" s="1">
        <v>0</v>
      </c>
      <c r="AN2125" s="1">
        <v>1</v>
      </c>
      <c r="AO2125" s="1">
        <v>1</v>
      </c>
      <c r="AR2125" s="276">
        <v>137062.39999999999</v>
      </c>
      <c r="AS2125" s="1" t="s">
        <v>2657</v>
      </c>
      <c r="AT2125" s="1">
        <v>0</v>
      </c>
      <c r="AU2125" s="1">
        <v>0</v>
      </c>
      <c r="AX2125" s="1">
        <v>5</v>
      </c>
      <c r="BC2125" s="1">
        <v>1</v>
      </c>
      <c r="BD2125" s="1">
        <v>7</v>
      </c>
      <c r="BE2125" s="1">
        <v>2</v>
      </c>
      <c r="BF2125" s="296">
        <v>1052510.0329019809</v>
      </c>
    </row>
    <row r="2126" spans="1:58" x14ac:dyDescent="0.3">
      <c r="A2126" s="273">
        <f t="shared" si="82"/>
        <v>0</v>
      </c>
      <c r="B2126" s="1" t="s">
        <v>2621</v>
      </c>
      <c r="C2126" s="274">
        <v>42678626</v>
      </c>
      <c r="D2126" s="1">
        <v>144205</v>
      </c>
      <c r="E2126" s="1">
        <v>3</v>
      </c>
      <c r="F2126" s="1" t="s">
        <v>2638</v>
      </c>
      <c r="G2126" s="275">
        <v>43630</v>
      </c>
      <c r="H2126" s="275">
        <v>50982</v>
      </c>
      <c r="I2126" s="1">
        <v>0</v>
      </c>
      <c r="J2126" s="1">
        <v>1</v>
      </c>
      <c r="K2126" s="1">
        <v>0</v>
      </c>
      <c r="L2126" s="1">
        <v>360</v>
      </c>
      <c r="M2126" s="1">
        <v>2</v>
      </c>
      <c r="N2126" s="1">
        <v>0.01</v>
      </c>
      <c r="O2126" s="1">
        <v>0.01</v>
      </c>
      <c r="P2126" s="1">
        <v>14513437</v>
      </c>
      <c r="Q2126" s="1">
        <v>14514888</v>
      </c>
      <c r="R2126" s="1">
        <v>14513437</v>
      </c>
      <c r="S2126" s="1">
        <v>0</v>
      </c>
      <c r="T2126" s="1">
        <v>0</v>
      </c>
      <c r="U2126" s="1">
        <v>0</v>
      </c>
      <c r="W2126" s="1">
        <v>0</v>
      </c>
      <c r="X2126" s="1">
        <v>0</v>
      </c>
      <c r="Y2126" s="1">
        <v>0</v>
      </c>
      <c r="AB2126" s="275">
        <v>43630</v>
      </c>
      <c r="AC2126" s="1">
        <v>1</v>
      </c>
      <c r="AD2126" s="1" t="s">
        <v>2623</v>
      </c>
      <c r="AE2126" s="1">
        <v>1</v>
      </c>
      <c r="AF2126" s="1">
        <v>360</v>
      </c>
      <c r="AG2126" s="1">
        <v>0</v>
      </c>
      <c r="AN2126" s="1">
        <v>1</v>
      </c>
      <c r="AO2126" s="1">
        <v>1</v>
      </c>
      <c r="AP2126" s="1">
        <v>43630</v>
      </c>
      <c r="AQ2126" s="1" t="s">
        <v>2629</v>
      </c>
      <c r="AR2126" s="276">
        <v>2329090</v>
      </c>
      <c r="AS2126" s="1" t="s">
        <v>2639</v>
      </c>
      <c r="AT2126" s="1">
        <v>0</v>
      </c>
      <c r="AU2126" s="1">
        <v>0</v>
      </c>
      <c r="AX2126" s="1">
        <v>5</v>
      </c>
      <c r="BC2126" s="1">
        <v>1</v>
      </c>
      <c r="BD2126" s="1">
        <v>7</v>
      </c>
      <c r="BE2126" s="1">
        <v>2</v>
      </c>
      <c r="BF2126" s="296">
        <v>19275126</v>
      </c>
    </row>
    <row r="2127" spans="1:58" x14ac:dyDescent="0.3">
      <c r="A2127" s="273">
        <f t="shared" si="82"/>
        <v>8035899.9162156694</v>
      </c>
      <c r="B2127" s="1" t="s">
        <v>2621</v>
      </c>
      <c r="C2127" s="274">
        <v>42674994</v>
      </c>
      <c r="D2127" s="1">
        <v>144105</v>
      </c>
      <c r="E2127" s="1">
        <v>3</v>
      </c>
      <c r="F2127" s="1" t="s">
        <v>4759</v>
      </c>
      <c r="G2127" s="275">
        <v>44260</v>
      </c>
      <c r="H2127" s="275">
        <v>45596</v>
      </c>
      <c r="I2127" s="1">
        <v>1</v>
      </c>
      <c r="J2127" s="1">
        <v>1</v>
      </c>
      <c r="K2127" s="1">
        <v>12</v>
      </c>
      <c r="L2127" s="1">
        <v>30</v>
      </c>
      <c r="M2127" s="1">
        <v>2</v>
      </c>
      <c r="N2127" s="1">
        <v>11.17</v>
      </c>
      <c r="O2127" s="1">
        <v>11.75</v>
      </c>
      <c r="P2127" s="1">
        <v>51396269</v>
      </c>
      <c r="Q2127" s="1">
        <v>1158874</v>
      </c>
      <c r="R2127" s="1">
        <v>35186046</v>
      </c>
      <c r="S2127" s="1">
        <v>0</v>
      </c>
      <c r="T2127" s="1">
        <v>0</v>
      </c>
      <c r="U2127" s="1">
        <v>0</v>
      </c>
      <c r="W2127" s="1">
        <v>0</v>
      </c>
      <c r="X2127" s="1">
        <v>0</v>
      </c>
      <c r="Y2127" s="1">
        <v>0</v>
      </c>
      <c r="Z2127" s="1" t="s">
        <v>5744</v>
      </c>
      <c r="AA2127" s="1" t="s">
        <v>2807</v>
      </c>
      <c r="AB2127" s="275">
        <v>44651</v>
      </c>
      <c r="AC2127" s="1">
        <v>1</v>
      </c>
      <c r="AD2127" s="1" t="s">
        <v>2623</v>
      </c>
      <c r="AE2127" s="1">
        <v>1</v>
      </c>
      <c r="AF2127" s="1">
        <v>30</v>
      </c>
      <c r="AG2127" s="1">
        <v>10434</v>
      </c>
      <c r="AN2127" s="1">
        <v>1</v>
      </c>
      <c r="AO2127" s="1">
        <v>1</v>
      </c>
      <c r="AP2127" s="1">
        <v>44260</v>
      </c>
      <c r="AQ2127" s="1" t="s">
        <v>2629</v>
      </c>
      <c r="AR2127" s="276">
        <v>3083683.16</v>
      </c>
      <c r="AS2127" s="1" t="s">
        <v>2624</v>
      </c>
      <c r="AT2127" s="1">
        <v>0</v>
      </c>
      <c r="AU2127" s="1">
        <v>0</v>
      </c>
      <c r="AV2127" s="1" t="s">
        <v>2625</v>
      </c>
      <c r="AW2127" s="1" t="s">
        <v>2626</v>
      </c>
      <c r="AX2127" s="1">
        <v>5</v>
      </c>
      <c r="BC2127" s="1">
        <v>1</v>
      </c>
      <c r="BD2127" s="1">
        <v>7</v>
      </c>
      <c r="BE2127" s="1">
        <v>2</v>
      </c>
      <c r="BF2127" s="296">
        <v>24066462.92378433</v>
      </c>
    </row>
    <row r="2128" spans="1:58" x14ac:dyDescent="0.3">
      <c r="A2128" s="273">
        <f t="shared" si="82"/>
        <v>3457264.0837843288</v>
      </c>
      <c r="B2128" s="1" t="s">
        <v>2621</v>
      </c>
      <c r="C2128" s="274">
        <v>42674994</v>
      </c>
      <c r="D2128" s="1">
        <v>144105</v>
      </c>
      <c r="E2128" s="1">
        <v>4</v>
      </c>
      <c r="F2128" s="1" t="s">
        <v>5818</v>
      </c>
      <c r="G2128" s="275">
        <v>44624</v>
      </c>
      <c r="H2128" s="275">
        <v>45747</v>
      </c>
      <c r="I2128" s="1">
        <v>0</v>
      </c>
      <c r="J2128" s="1">
        <v>1</v>
      </c>
      <c r="K2128" s="1">
        <v>0</v>
      </c>
      <c r="L2128" s="1">
        <v>30</v>
      </c>
      <c r="M2128" s="1">
        <v>2</v>
      </c>
      <c r="N2128" s="1">
        <v>10.28</v>
      </c>
      <c r="O2128" s="1">
        <v>10.78</v>
      </c>
      <c r="P2128" s="1">
        <v>15137791</v>
      </c>
      <c r="Q2128" s="1">
        <v>493373</v>
      </c>
      <c r="R2128" s="1">
        <v>15137791</v>
      </c>
      <c r="S2128" s="1">
        <v>0</v>
      </c>
      <c r="T2128" s="1">
        <v>0</v>
      </c>
      <c r="U2128" s="1">
        <v>0</v>
      </c>
      <c r="W2128" s="1">
        <v>0</v>
      </c>
      <c r="X2128" s="1">
        <v>0</v>
      </c>
      <c r="Y2128" s="1">
        <v>0</v>
      </c>
      <c r="AB2128" s="275">
        <v>44624</v>
      </c>
      <c r="AC2128" s="1">
        <v>1</v>
      </c>
      <c r="AD2128" s="1" t="s">
        <v>2623</v>
      </c>
      <c r="AE2128" s="1">
        <v>1</v>
      </c>
      <c r="AF2128" s="1">
        <v>30</v>
      </c>
      <c r="AG2128" s="1">
        <v>0</v>
      </c>
      <c r="AN2128" s="1">
        <v>1</v>
      </c>
      <c r="AO2128" s="1">
        <v>1</v>
      </c>
      <c r="AR2128" s="276">
        <v>1326618.8400000001</v>
      </c>
      <c r="AS2128" s="1" t="s">
        <v>2632</v>
      </c>
      <c r="AT2128" s="1">
        <v>0</v>
      </c>
      <c r="AU2128" s="1">
        <v>0</v>
      </c>
      <c r="AV2128" s="1" t="s">
        <v>2625</v>
      </c>
      <c r="AW2128" s="1" t="s">
        <v>2626</v>
      </c>
      <c r="AX2128" s="1">
        <v>5</v>
      </c>
      <c r="BC2128" s="1">
        <v>1</v>
      </c>
      <c r="BD2128" s="1">
        <v>7</v>
      </c>
      <c r="BE2128" s="1">
        <v>2</v>
      </c>
      <c r="BF2128" s="296">
        <v>10353908.076215671</v>
      </c>
    </row>
    <row r="2129" spans="1:58" x14ac:dyDescent="0.3">
      <c r="A2129" s="273">
        <f t="shared" si="82"/>
        <v>9164346.3099999987</v>
      </c>
      <c r="B2129" s="1" t="s">
        <v>2621</v>
      </c>
      <c r="C2129" s="274">
        <v>42689020</v>
      </c>
      <c r="D2129" s="1">
        <v>144205</v>
      </c>
      <c r="E2129" s="1">
        <v>3</v>
      </c>
      <c r="F2129" s="1" t="s">
        <v>3406</v>
      </c>
      <c r="G2129" s="275">
        <v>44224</v>
      </c>
      <c r="H2129" s="275">
        <v>46053</v>
      </c>
      <c r="I2129" s="1">
        <v>1</v>
      </c>
      <c r="J2129" s="1">
        <v>1</v>
      </c>
      <c r="K2129" s="1">
        <v>13</v>
      </c>
      <c r="L2129" s="1">
        <v>30</v>
      </c>
      <c r="M2129" s="1">
        <v>2</v>
      </c>
      <c r="N2129" s="1">
        <v>12</v>
      </c>
      <c r="O2129" s="1">
        <v>12.68</v>
      </c>
      <c r="P2129" s="1">
        <v>32907332</v>
      </c>
      <c r="Q2129" s="1">
        <v>738728</v>
      </c>
      <c r="R2129" s="1">
        <v>27391708</v>
      </c>
      <c r="S2129" s="1">
        <v>273917</v>
      </c>
      <c r="T2129" s="1">
        <v>0</v>
      </c>
      <c r="U2129" s="1">
        <v>0</v>
      </c>
      <c r="W2129" s="1">
        <v>0</v>
      </c>
      <c r="X2129" s="1">
        <v>0</v>
      </c>
      <c r="Y2129" s="1">
        <v>0</v>
      </c>
      <c r="AB2129" s="275">
        <v>44623</v>
      </c>
      <c r="AC2129" s="1">
        <v>1</v>
      </c>
      <c r="AD2129" s="1" t="s">
        <v>2623</v>
      </c>
      <c r="AE2129" s="1">
        <v>1</v>
      </c>
      <c r="AF2129" s="1">
        <v>30</v>
      </c>
      <c r="AG2129" s="1">
        <v>455607</v>
      </c>
      <c r="AN2129" s="1">
        <v>1</v>
      </c>
      <c r="AO2129" s="1">
        <v>1</v>
      </c>
      <c r="AP2129" s="1">
        <v>44224</v>
      </c>
      <c r="AQ2129" s="1" t="s">
        <v>2629</v>
      </c>
      <c r="AR2129" s="276">
        <v>1985965.69</v>
      </c>
      <c r="AS2129" s="1" t="s">
        <v>2639</v>
      </c>
      <c r="AT2129" s="1">
        <v>0</v>
      </c>
      <c r="AU2129" s="1">
        <v>0</v>
      </c>
      <c r="AX2129" s="1">
        <v>5</v>
      </c>
      <c r="BC2129" s="1">
        <v>1</v>
      </c>
      <c r="BD2129" s="1">
        <v>7</v>
      </c>
      <c r="BE2129" s="1">
        <v>2</v>
      </c>
      <c r="BF2129" s="296">
        <v>16241396</v>
      </c>
    </row>
    <row r="2130" spans="1:58" x14ac:dyDescent="0.3">
      <c r="A2130" s="273">
        <f t="shared" si="82"/>
        <v>197269230</v>
      </c>
      <c r="B2130" s="1" t="s">
        <v>2621</v>
      </c>
      <c r="C2130" s="274">
        <v>42709747</v>
      </c>
      <c r="D2130" s="1">
        <v>141105</v>
      </c>
      <c r="E2130" s="1">
        <v>3</v>
      </c>
      <c r="F2130" s="1" t="s">
        <v>4873</v>
      </c>
      <c r="G2130" s="275">
        <v>44414</v>
      </c>
      <c r="H2130" s="275">
        <v>47391</v>
      </c>
      <c r="I2130" s="1">
        <v>1</v>
      </c>
      <c r="J2130" s="1">
        <v>1</v>
      </c>
      <c r="K2130" s="1">
        <v>7</v>
      </c>
      <c r="L2130" s="1">
        <v>30</v>
      </c>
      <c r="M2130" s="1">
        <v>2</v>
      </c>
      <c r="N2130" s="1">
        <v>10.81</v>
      </c>
      <c r="O2130" s="1">
        <v>11.36</v>
      </c>
      <c r="P2130" s="1">
        <v>221198026</v>
      </c>
      <c r="Q2130" s="1">
        <v>2272864</v>
      </c>
      <c r="R2130" s="1">
        <v>213523969</v>
      </c>
      <c r="S2130" s="1">
        <v>0</v>
      </c>
      <c r="T2130" s="1">
        <v>0</v>
      </c>
      <c r="U2130" s="1">
        <v>846970000</v>
      </c>
      <c r="V2130" s="1">
        <v>44286</v>
      </c>
      <c r="W2130" s="1">
        <v>0</v>
      </c>
      <c r="X2130" s="1">
        <v>0</v>
      </c>
      <c r="Y2130" s="1">
        <v>0</v>
      </c>
      <c r="Z2130" s="1" t="s">
        <v>5683</v>
      </c>
      <c r="AA2130" s="1" t="s">
        <v>3540</v>
      </c>
      <c r="AB2130" s="275">
        <v>44651</v>
      </c>
      <c r="AC2130" s="1">
        <v>2</v>
      </c>
      <c r="AD2130" s="1" t="s">
        <v>2623</v>
      </c>
      <c r="AE2130" s="1">
        <v>1</v>
      </c>
      <c r="AF2130" s="1">
        <v>30</v>
      </c>
      <c r="AG2130" s="1">
        <v>8</v>
      </c>
      <c r="AN2130" s="1">
        <v>1</v>
      </c>
      <c r="AO2130" s="1">
        <v>1</v>
      </c>
      <c r="AP2130" s="1">
        <v>44414</v>
      </c>
      <c r="AQ2130" s="1" t="s">
        <v>2629</v>
      </c>
      <c r="AR2130" s="276">
        <v>3366234</v>
      </c>
      <c r="AS2130" s="1" t="s">
        <v>2632</v>
      </c>
      <c r="AT2130" s="1">
        <v>0</v>
      </c>
      <c r="AU2130" s="1">
        <v>0</v>
      </c>
      <c r="AV2130" s="1" t="s">
        <v>2625</v>
      </c>
      <c r="AW2130" s="1" t="s">
        <v>2626</v>
      </c>
      <c r="AX2130" s="1">
        <v>5</v>
      </c>
      <c r="BC2130" s="1">
        <v>1</v>
      </c>
      <c r="BD2130" s="1">
        <v>7</v>
      </c>
      <c r="BE2130" s="1">
        <v>2</v>
      </c>
      <c r="BF2130" s="296">
        <v>12888505</v>
      </c>
    </row>
    <row r="2131" spans="1:58" x14ac:dyDescent="0.3">
      <c r="A2131" s="273">
        <f t="shared" si="82"/>
        <v>10170044.373167573</v>
      </c>
      <c r="B2131" s="1" t="s">
        <v>2621</v>
      </c>
      <c r="C2131" s="274">
        <v>42749688</v>
      </c>
      <c r="D2131" s="1">
        <v>144105</v>
      </c>
      <c r="E2131" s="1">
        <v>3</v>
      </c>
      <c r="F2131" s="1" t="s">
        <v>4305</v>
      </c>
      <c r="G2131" s="275">
        <v>44462</v>
      </c>
      <c r="H2131" s="275">
        <v>45077</v>
      </c>
      <c r="I2131" s="1">
        <v>0</v>
      </c>
      <c r="J2131" s="1">
        <v>1</v>
      </c>
      <c r="K2131" s="1">
        <v>7</v>
      </c>
      <c r="L2131" s="1">
        <v>30</v>
      </c>
      <c r="M2131" s="1">
        <v>2</v>
      </c>
      <c r="N2131" s="1">
        <v>9</v>
      </c>
      <c r="O2131" s="1">
        <v>9.3800000000000008</v>
      </c>
      <c r="P2131" s="1">
        <v>15555054</v>
      </c>
      <c r="Q2131" s="1">
        <v>631412</v>
      </c>
      <c r="R2131" s="1">
        <v>10993491</v>
      </c>
      <c r="S2131" s="1">
        <v>0</v>
      </c>
      <c r="T2131" s="1">
        <v>0</v>
      </c>
      <c r="U2131" s="1">
        <v>0</v>
      </c>
      <c r="W2131" s="1">
        <v>0</v>
      </c>
      <c r="X2131" s="1">
        <v>0</v>
      </c>
      <c r="Y2131" s="1">
        <v>0</v>
      </c>
      <c r="Z2131" s="1" t="s">
        <v>5732</v>
      </c>
      <c r="AA2131" s="1" t="s">
        <v>3609</v>
      </c>
      <c r="AB2131" s="275">
        <v>44651</v>
      </c>
      <c r="AC2131" s="1">
        <v>1</v>
      </c>
      <c r="AD2131" s="1" t="s">
        <v>2623</v>
      </c>
      <c r="AE2131" s="1">
        <v>1</v>
      </c>
      <c r="AF2131" s="1">
        <v>30</v>
      </c>
      <c r="AG2131" s="1">
        <v>0</v>
      </c>
      <c r="AN2131" s="1">
        <v>1</v>
      </c>
      <c r="AO2131" s="1">
        <v>1</v>
      </c>
      <c r="AP2131" s="1">
        <v>44462</v>
      </c>
      <c r="AQ2131" s="1" t="s">
        <v>2629</v>
      </c>
      <c r="AR2131" s="276">
        <v>228626.5</v>
      </c>
      <c r="AS2131" s="1" t="s">
        <v>2677</v>
      </c>
      <c r="AT2131" s="1">
        <v>0</v>
      </c>
      <c r="AU2131" s="1">
        <v>0</v>
      </c>
      <c r="AV2131" s="1" t="s">
        <v>2625</v>
      </c>
      <c r="AW2131" s="1" t="s">
        <v>2626</v>
      </c>
      <c r="AX2131" s="1">
        <v>5</v>
      </c>
      <c r="BC2131" s="1">
        <v>1</v>
      </c>
      <c r="BD2131" s="1">
        <v>7</v>
      </c>
      <c r="BE2131" s="1">
        <v>2</v>
      </c>
      <c r="BF2131" s="296">
        <v>594820.12683242757</v>
      </c>
    </row>
    <row r="2132" spans="1:58" x14ac:dyDescent="0.3">
      <c r="A2132" s="273">
        <f t="shared" si="82"/>
        <v>18501956.626832426</v>
      </c>
      <c r="B2132" s="1" t="s">
        <v>2621</v>
      </c>
      <c r="C2132" s="274">
        <v>42749688</v>
      </c>
      <c r="D2132" s="1">
        <v>144105</v>
      </c>
      <c r="E2132" s="1">
        <v>3</v>
      </c>
      <c r="F2132" s="1" t="s">
        <v>5747</v>
      </c>
      <c r="G2132" s="275">
        <v>44585</v>
      </c>
      <c r="H2132" s="275">
        <v>45688</v>
      </c>
      <c r="I2132" s="1">
        <v>0</v>
      </c>
      <c r="J2132" s="1">
        <v>1</v>
      </c>
      <c r="K2132" s="1">
        <v>2</v>
      </c>
      <c r="L2132" s="1">
        <v>30</v>
      </c>
      <c r="M2132" s="1">
        <v>2</v>
      </c>
      <c r="N2132" s="1">
        <v>11.67</v>
      </c>
      <c r="O2132" s="1">
        <v>12.32</v>
      </c>
      <c r="P2132" s="1">
        <v>20783443</v>
      </c>
      <c r="Q2132" s="1">
        <v>598953</v>
      </c>
      <c r="R2132" s="1">
        <v>20000026</v>
      </c>
      <c r="S2132" s="1">
        <v>0</v>
      </c>
      <c r="T2132" s="1">
        <v>0</v>
      </c>
      <c r="U2132" s="1">
        <v>0</v>
      </c>
      <c r="W2132" s="1">
        <v>0</v>
      </c>
      <c r="X2132" s="1">
        <v>0</v>
      </c>
      <c r="Y2132" s="1">
        <v>0</v>
      </c>
      <c r="Z2132" s="1" t="s">
        <v>3734</v>
      </c>
      <c r="AA2132" s="1" t="s">
        <v>2807</v>
      </c>
      <c r="AB2132" s="275">
        <v>44651</v>
      </c>
      <c r="AC2132" s="1">
        <v>1</v>
      </c>
      <c r="AD2132" s="1" t="s">
        <v>2623</v>
      </c>
      <c r="AE2132" s="1">
        <v>1</v>
      </c>
      <c r="AF2132" s="1">
        <v>30</v>
      </c>
      <c r="AG2132" s="1">
        <v>0</v>
      </c>
      <c r="AN2132" s="1">
        <v>1</v>
      </c>
      <c r="AO2132" s="1">
        <v>1</v>
      </c>
      <c r="AP2132" s="1">
        <v>44585</v>
      </c>
      <c r="AQ2132" s="1" t="s">
        <v>2629</v>
      </c>
      <c r="AR2132" s="276">
        <v>415936.5</v>
      </c>
      <c r="AS2132" s="1" t="s">
        <v>2624</v>
      </c>
      <c r="AT2132" s="1">
        <v>0</v>
      </c>
      <c r="AU2132" s="1">
        <v>0</v>
      </c>
      <c r="AV2132" s="1" t="s">
        <v>2625</v>
      </c>
      <c r="AW2132" s="1" t="s">
        <v>2626</v>
      </c>
      <c r="AX2132" s="1">
        <v>5</v>
      </c>
      <c r="BC2132" s="1">
        <v>1</v>
      </c>
      <c r="BD2132" s="1">
        <v>7</v>
      </c>
      <c r="BE2132" s="1">
        <v>2</v>
      </c>
      <c r="BF2132" s="296">
        <v>1082132.8731675725</v>
      </c>
    </row>
    <row r="2133" spans="1:58" x14ac:dyDescent="0.3">
      <c r="A2133" s="273">
        <f t="shared" si="82"/>
        <v>0</v>
      </c>
      <c r="B2133" s="1" t="s">
        <v>2621</v>
      </c>
      <c r="C2133" s="274">
        <v>42886409</v>
      </c>
      <c r="D2133" s="1">
        <v>144205</v>
      </c>
      <c r="E2133" s="1">
        <v>4</v>
      </c>
      <c r="F2133" s="1" t="s">
        <v>3330</v>
      </c>
      <c r="G2133" s="275">
        <v>43921</v>
      </c>
      <c r="H2133" s="275">
        <v>45535</v>
      </c>
      <c r="I2133" s="1">
        <v>0</v>
      </c>
      <c r="J2133" s="1">
        <v>1</v>
      </c>
      <c r="K2133" s="1">
        <v>24</v>
      </c>
      <c r="L2133" s="1">
        <v>30</v>
      </c>
      <c r="M2133" s="1">
        <v>2</v>
      </c>
      <c r="N2133" s="1">
        <v>9</v>
      </c>
      <c r="O2133" s="1">
        <v>9.3800000000000008</v>
      </c>
      <c r="P2133" s="1">
        <v>5000000</v>
      </c>
      <c r="Q2133" s="1">
        <v>180762</v>
      </c>
      <c r="R2133" s="1">
        <v>4643246</v>
      </c>
      <c r="S2133" s="1">
        <v>0</v>
      </c>
      <c r="T2133" s="1">
        <v>0</v>
      </c>
      <c r="U2133" s="1">
        <v>0</v>
      </c>
      <c r="W2133" s="1">
        <v>0</v>
      </c>
      <c r="X2133" s="1">
        <v>0</v>
      </c>
      <c r="Y2133" s="1">
        <v>0</v>
      </c>
      <c r="AB2133" s="275">
        <v>44651</v>
      </c>
      <c r="AC2133" s="1">
        <v>1</v>
      </c>
      <c r="AD2133" s="1" t="s">
        <v>2623</v>
      </c>
      <c r="AE2133" s="1">
        <v>1</v>
      </c>
      <c r="AF2133" s="1">
        <v>30</v>
      </c>
      <c r="AG2133" s="1">
        <v>0</v>
      </c>
      <c r="AN2133" s="1">
        <v>1</v>
      </c>
      <c r="AO2133" s="1">
        <v>1</v>
      </c>
      <c r="AR2133" s="276">
        <v>1371388.15</v>
      </c>
      <c r="AS2133" s="1" t="s">
        <v>2657</v>
      </c>
      <c r="AT2133" s="1">
        <v>0</v>
      </c>
      <c r="AU2133" s="1">
        <v>0</v>
      </c>
      <c r="AX2133" s="1">
        <v>5</v>
      </c>
      <c r="BC2133" s="1">
        <v>1</v>
      </c>
      <c r="BD2133" s="1">
        <v>7</v>
      </c>
      <c r="BE2133" s="1">
        <v>2</v>
      </c>
      <c r="BF2133" s="296">
        <v>4930565.1859724987</v>
      </c>
    </row>
    <row r="2134" spans="1:58" x14ac:dyDescent="0.3">
      <c r="A2134" s="273">
        <f t="shared" si="82"/>
        <v>0</v>
      </c>
      <c r="B2134" s="1" t="s">
        <v>2621</v>
      </c>
      <c r="C2134" s="274">
        <v>42886409</v>
      </c>
      <c r="D2134" s="1">
        <v>144205</v>
      </c>
      <c r="E2134" s="1">
        <v>4</v>
      </c>
      <c r="F2134" s="1" t="s">
        <v>6300</v>
      </c>
      <c r="G2134" s="275">
        <v>44642</v>
      </c>
      <c r="H2134" s="275">
        <v>44742</v>
      </c>
      <c r="I2134" s="1">
        <v>0</v>
      </c>
      <c r="J2134" s="1">
        <v>1</v>
      </c>
      <c r="K2134" s="1">
        <v>0</v>
      </c>
      <c r="L2134" s="1">
        <v>90</v>
      </c>
      <c r="M2134" s="1">
        <v>2</v>
      </c>
      <c r="N2134" s="1">
        <v>7.24</v>
      </c>
      <c r="O2134" s="1">
        <v>7.44</v>
      </c>
      <c r="P2134" s="1">
        <v>3013542</v>
      </c>
      <c r="Q2134" s="1">
        <v>3071151</v>
      </c>
      <c r="R2134" s="1">
        <v>3013542</v>
      </c>
      <c r="S2134" s="1">
        <v>0</v>
      </c>
      <c r="T2134" s="1">
        <v>0</v>
      </c>
      <c r="U2134" s="1">
        <v>0</v>
      </c>
      <c r="W2134" s="1">
        <v>0</v>
      </c>
      <c r="X2134" s="1">
        <v>0</v>
      </c>
      <c r="Y2134" s="1">
        <v>0</v>
      </c>
      <c r="AB2134" s="275">
        <v>44642</v>
      </c>
      <c r="AC2134" s="1">
        <v>1</v>
      </c>
      <c r="AD2134" s="1" t="s">
        <v>2623</v>
      </c>
      <c r="AE2134" s="1">
        <v>1</v>
      </c>
      <c r="AF2134" s="1">
        <v>90</v>
      </c>
      <c r="AG2134" s="1">
        <v>0</v>
      </c>
      <c r="AN2134" s="1">
        <v>1</v>
      </c>
      <c r="AO2134" s="1">
        <v>1</v>
      </c>
      <c r="AR2134" s="276">
        <v>890135.85</v>
      </c>
      <c r="AS2134" s="1" t="s">
        <v>2632</v>
      </c>
      <c r="AT2134" s="1">
        <v>0</v>
      </c>
      <c r="AU2134" s="1">
        <v>0</v>
      </c>
      <c r="AX2134" s="1">
        <v>5</v>
      </c>
      <c r="BC2134" s="1">
        <v>1</v>
      </c>
      <c r="BD2134" s="1">
        <v>7</v>
      </c>
      <c r="BE2134" s="1">
        <v>2</v>
      </c>
      <c r="BF2134" s="296">
        <v>3200016.8140275008</v>
      </c>
    </row>
    <row r="2135" spans="1:58" x14ac:dyDescent="0.3">
      <c r="A2135" s="273">
        <f t="shared" si="82"/>
        <v>0</v>
      </c>
      <c r="B2135" s="1" t="s">
        <v>2621</v>
      </c>
      <c r="C2135" s="274">
        <v>42890489</v>
      </c>
      <c r="D2135" s="1">
        <v>144205</v>
      </c>
      <c r="E2135" s="1">
        <v>4</v>
      </c>
      <c r="F2135" s="1" t="s">
        <v>2995</v>
      </c>
      <c r="G2135" s="275">
        <v>43783</v>
      </c>
      <c r="H2135" s="275">
        <v>44895</v>
      </c>
      <c r="I2135" s="1">
        <v>0</v>
      </c>
      <c r="J2135" s="1">
        <v>1</v>
      </c>
      <c r="K2135" s="1">
        <v>28</v>
      </c>
      <c r="L2135" s="1">
        <v>30</v>
      </c>
      <c r="M2135" s="1">
        <v>2</v>
      </c>
      <c r="N2135" s="1">
        <v>11.04</v>
      </c>
      <c r="O2135" s="1">
        <v>11.61</v>
      </c>
      <c r="P2135" s="1">
        <v>6362728</v>
      </c>
      <c r="Q2135" s="1">
        <v>230028</v>
      </c>
      <c r="R2135" s="1">
        <v>1600463</v>
      </c>
      <c r="S2135" s="1">
        <v>0</v>
      </c>
      <c r="T2135" s="1">
        <v>0</v>
      </c>
      <c r="U2135" s="1">
        <v>0</v>
      </c>
      <c r="W2135" s="1">
        <v>0</v>
      </c>
      <c r="X2135" s="1">
        <v>0</v>
      </c>
      <c r="Y2135" s="1">
        <v>0</v>
      </c>
      <c r="AB2135" s="275">
        <v>44651</v>
      </c>
      <c r="AC2135" s="1">
        <v>1</v>
      </c>
      <c r="AD2135" s="1" t="s">
        <v>2623</v>
      </c>
      <c r="AE2135" s="1">
        <v>1</v>
      </c>
      <c r="AF2135" s="1">
        <v>30</v>
      </c>
      <c r="AG2135" s="1">
        <v>0</v>
      </c>
      <c r="AN2135" s="1">
        <v>1</v>
      </c>
      <c r="AO2135" s="1">
        <v>1</v>
      </c>
      <c r="AR2135" s="276">
        <v>221836.81</v>
      </c>
      <c r="AS2135" s="1" t="s">
        <v>2657</v>
      </c>
      <c r="AT2135" s="1">
        <v>0</v>
      </c>
      <c r="AU2135" s="1">
        <v>0</v>
      </c>
      <c r="AX2135" s="1">
        <v>5</v>
      </c>
      <c r="BC2135" s="1">
        <v>1</v>
      </c>
      <c r="BD2135" s="1">
        <v>7</v>
      </c>
      <c r="BE2135" s="1">
        <v>2</v>
      </c>
      <c r="BF2135" s="296">
        <v>1552753.5249341887</v>
      </c>
    </row>
    <row r="2136" spans="1:58" x14ac:dyDescent="0.3">
      <c r="A2136" s="273">
        <f t="shared" si="82"/>
        <v>0</v>
      </c>
      <c r="B2136" s="1" t="s">
        <v>2621</v>
      </c>
      <c r="C2136" s="274">
        <v>42890489</v>
      </c>
      <c r="D2136" s="1">
        <v>144205</v>
      </c>
      <c r="E2136" s="1">
        <v>4</v>
      </c>
      <c r="F2136" s="1" t="s">
        <v>4055</v>
      </c>
      <c r="G2136" s="275">
        <v>44172</v>
      </c>
      <c r="H2136" s="275">
        <v>45291</v>
      </c>
      <c r="I2136" s="1">
        <v>0</v>
      </c>
      <c r="J2136" s="1">
        <v>1</v>
      </c>
      <c r="K2136" s="1">
        <v>15</v>
      </c>
      <c r="L2136" s="1">
        <v>30</v>
      </c>
      <c r="M2136" s="1">
        <v>2</v>
      </c>
      <c r="N2136" s="1">
        <v>17.690000000000001</v>
      </c>
      <c r="O2136" s="1">
        <v>19.2</v>
      </c>
      <c r="P2136" s="1">
        <v>400000</v>
      </c>
      <c r="Q2136" s="1">
        <v>14482</v>
      </c>
      <c r="R2136" s="1">
        <v>258990</v>
      </c>
      <c r="S2136" s="1">
        <v>0</v>
      </c>
      <c r="T2136" s="1">
        <v>0</v>
      </c>
      <c r="U2136" s="1">
        <v>0</v>
      </c>
      <c r="W2136" s="1">
        <v>0</v>
      </c>
      <c r="X2136" s="1">
        <v>0</v>
      </c>
      <c r="Y2136" s="1">
        <v>0</v>
      </c>
      <c r="AB2136" s="275">
        <v>44651</v>
      </c>
      <c r="AC2136" s="1">
        <v>1</v>
      </c>
      <c r="AD2136" s="1" t="s">
        <v>2623</v>
      </c>
      <c r="AE2136" s="1">
        <v>1</v>
      </c>
      <c r="AF2136" s="1">
        <v>30</v>
      </c>
      <c r="AG2136" s="1">
        <v>0</v>
      </c>
      <c r="AN2136" s="1">
        <v>1</v>
      </c>
      <c r="AO2136" s="1">
        <v>1</v>
      </c>
      <c r="AR2136" s="276">
        <v>35895.599999999999</v>
      </c>
      <c r="AS2136" s="1" t="s">
        <v>2657</v>
      </c>
      <c r="AT2136" s="1">
        <v>0</v>
      </c>
      <c r="AU2136" s="1">
        <v>0</v>
      </c>
      <c r="AX2136" s="1">
        <v>5</v>
      </c>
      <c r="BC2136" s="1">
        <v>1</v>
      </c>
      <c r="BD2136" s="1">
        <v>7</v>
      </c>
      <c r="BE2136" s="1">
        <v>2</v>
      </c>
      <c r="BF2136" s="296">
        <v>251269.56100997367</v>
      </c>
    </row>
    <row r="2137" spans="1:58" x14ac:dyDescent="0.3">
      <c r="A2137" s="273">
        <f t="shared" si="82"/>
        <v>0</v>
      </c>
      <c r="B2137" s="1" t="s">
        <v>2621</v>
      </c>
      <c r="C2137" s="274">
        <v>42890489</v>
      </c>
      <c r="D2137" s="1">
        <v>144205</v>
      </c>
      <c r="E2137" s="1">
        <v>4</v>
      </c>
      <c r="F2137" s="1" t="s">
        <v>3953</v>
      </c>
      <c r="G2137" s="275">
        <v>44134</v>
      </c>
      <c r="H2137" s="275">
        <v>45230</v>
      </c>
      <c r="I2137" s="1">
        <v>0</v>
      </c>
      <c r="J2137" s="1">
        <v>1</v>
      </c>
      <c r="K2137" s="1">
        <v>17</v>
      </c>
      <c r="L2137" s="1">
        <v>30</v>
      </c>
      <c r="M2137" s="1">
        <v>2</v>
      </c>
      <c r="N2137" s="1">
        <v>17.690000000000001</v>
      </c>
      <c r="O2137" s="1">
        <v>19.2</v>
      </c>
      <c r="P2137" s="1">
        <v>400000</v>
      </c>
      <c r="Q2137" s="1">
        <v>14482</v>
      </c>
      <c r="R2137" s="1">
        <v>237680</v>
      </c>
      <c r="S2137" s="1">
        <v>0</v>
      </c>
      <c r="T2137" s="1">
        <v>0</v>
      </c>
      <c r="U2137" s="1">
        <v>0</v>
      </c>
      <c r="W2137" s="1">
        <v>0</v>
      </c>
      <c r="X2137" s="1">
        <v>0</v>
      </c>
      <c r="Y2137" s="1">
        <v>0</v>
      </c>
      <c r="AB2137" s="275">
        <v>44651</v>
      </c>
      <c r="AC2137" s="1">
        <v>1</v>
      </c>
      <c r="AD2137" s="1" t="s">
        <v>2623</v>
      </c>
      <c r="AE2137" s="1">
        <v>1</v>
      </c>
      <c r="AF2137" s="1">
        <v>30</v>
      </c>
      <c r="AG2137" s="1">
        <v>0</v>
      </c>
      <c r="AN2137" s="1">
        <v>1</v>
      </c>
      <c r="AO2137" s="1">
        <v>1</v>
      </c>
      <c r="AR2137" s="276">
        <v>32962.300000000003</v>
      </c>
      <c r="AS2137" s="1" t="s">
        <v>2657</v>
      </c>
      <c r="AT2137" s="1">
        <v>0</v>
      </c>
      <c r="AU2137" s="1">
        <v>0</v>
      </c>
      <c r="AX2137" s="1">
        <v>5</v>
      </c>
      <c r="BC2137" s="1">
        <v>1</v>
      </c>
      <c r="BD2137" s="1">
        <v>7</v>
      </c>
      <c r="BE2137" s="1">
        <v>2</v>
      </c>
      <c r="BF2137" s="296">
        <v>230594.80775647916</v>
      </c>
    </row>
    <row r="2138" spans="1:58" x14ac:dyDescent="0.3">
      <c r="A2138" s="273">
        <f t="shared" si="82"/>
        <v>0</v>
      </c>
      <c r="B2138" s="1" t="s">
        <v>2621</v>
      </c>
      <c r="C2138" s="274">
        <v>42890489</v>
      </c>
      <c r="D2138" s="1">
        <v>144205</v>
      </c>
      <c r="E2138" s="1">
        <v>4</v>
      </c>
      <c r="F2138" s="1" t="s">
        <v>3954</v>
      </c>
      <c r="G2138" s="275">
        <v>44134</v>
      </c>
      <c r="H2138" s="275">
        <v>45230</v>
      </c>
      <c r="I2138" s="1">
        <v>0</v>
      </c>
      <c r="J2138" s="1">
        <v>1</v>
      </c>
      <c r="K2138" s="1">
        <v>17</v>
      </c>
      <c r="L2138" s="1">
        <v>30</v>
      </c>
      <c r="M2138" s="1">
        <v>2</v>
      </c>
      <c r="N2138" s="1">
        <v>17.690000000000001</v>
      </c>
      <c r="O2138" s="1">
        <v>19.2</v>
      </c>
      <c r="P2138" s="1">
        <v>400000</v>
      </c>
      <c r="Q2138" s="1">
        <v>14482</v>
      </c>
      <c r="R2138" s="1">
        <v>237680</v>
      </c>
      <c r="S2138" s="1">
        <v>0</v>
      </c>
      <c r="T2138" s="1">
        <v>0</v>
      </c>
      <c r="U2138" s="1">
        <v>0</v>
      </c>
      <c r="W2138" s="1">
        <v>0</v>
      </c>
      <c r="X2138" s="1">
        <v>0</v>
      </c>
      <c r="Y2138" s="1">
        <v>0</v>
      </c>
      <c r="AB2138" s="275">
        <v>44651</v>
      </c>
      <c r="AC2138" s="1">
        <v>1</v>
      </c>
      <c r="AD2138" s="1" t="s">
        <v>2623</v>
      </c>
      <c r="AE2138" s="1">
        <v>1</v>
      </c>
      <c r="AF2138" s="1">
        <v>30</v>
      </c>
      <c r="AG2138" s="1">
        <v>0</v>
      </c>
      <c r="AN2138" s="1">
        <v>1</v>
      </c>
      <c r="AO2138" s="1">
        <v>1</v>
      </c>
      <c r="AR2138" s="276">
        <v>32962.300000000003</v>
      </c>
      <c r="AS2138" s="1" t="s">
        <v>2657</v>
      </c>
      <c r="AT2138" s="1">
        <v>0</v>
      </c>
      <c r="AU2138" s="1">
        <v>0</v>
      </c>
      <c r="AX2138" s="1">
        <v>5</v>
      </c>
      <c r="BC2138" s="1">
        <v>1</v>
      </c>
      <c r="BD2138" s="1">
        <v>7</v>
      </c>
      <c r="BE2138" s="1">
        <v>2</v>
      </c>
      <c r="BF2138" s="296">
        <v>230594.80775647916</v>
      </c>
    </row>
    <row r="2139" spans="1:58" x14ac:dyDescent="0.3">
      <c r="A2139" s="273">
        <f t="shared" si="82"/>
        <v>0</v>
      </c>
      <c r="B2139" s="1" t="s">
        <v>2621</v>
      </c>
      <c r="C2139" s="274">
        <v>42890489</v>
      </c>
      <c r="D2139" s="1">
        <v>144205</v>
      </c>
      <c r="E2139" s="1">
        <v>4</v>
      </c>
      <c r="F2139" s="1" t="s">
        <v>3955</v>
      </c>
      <c r="G2139" s="275">
        <v>44134</v>
      </c>
      <c r="H2139" s="275">
        <v>45230</v>
      </c>
      <c r="I2139" s="1">
        <v>0</v>
      </c>
      <c r="J2139" s="1">
        <v>1</v>
      </c>
      <c r="K2139" s="1">
        <v>17</v>
      </c>
      <c r="L2139" s="1">
        <v>30</v>
      </c>
      <c r="M2139" s="1">
        <v>2</v>
      </c>
      <c r="N2139" s="1">
        <v>17.690000000000001</v>
      </c>
      <c r="O2139" s="1">
        <v>19.2</v>
      </c>
      <c r="P2139" s="1">
        <v>400000</v>
      </c>
      <c r="Q2139" s="1">
        <v>14482</v>
      </c>
      <c r="R2139" s="1">
        <v>237680</v>
      </c>
      <c r="S2139" s="1">
        <v>0</v>
      </c>
      <c r="T2139" s="1">
        <v>0</v>
      </c>
      <c r="U2139" s="1">
        <v>0</v>
      </c>
      <c r="W2139" s="1">
        <v>0</v>
      </c>
      <c r="X2139" s="1">
        <v>0</v>
      </c>
      <c r="Y2139" s="1">
        <v>0</v>
      </c>
      <c r="AB2139" s="275">
        <v>44651</v>
      </c>
      <c r="AC2139" s="1">
        <v>1</v>
      </c>
      <c r="AD2139" s="1" t="s">
        <v>2623</v>
      </c>
      <c r="AE2139" s="1">
        <v>1</v>
      </c>
      <c r="AF2139" s="1">
        <v>30</v>
      </c>
      <c r="AG2139" s="1">
        <v>0</v>
      </c>
      <c r="AN2139" s="1">
        <v>1</v>
      </c>
      <c r="AO2139" s="1">
        <v>1</v>
      </c>
      <c r="AR2139" s="276">
        <v>32962.300000000003</v>
      </c>
      <c r="AS2139" s="1" t="s">
        <v>2657</v>
      </c>
      <c r="AT2139" s="1">
        <v>0</v>
      </c>
      <c r="AU2139" s="1">
        <v>0</v>
      </c>
      <c r="AX2139" s="1">
        <v>5</v>
      </c>
      <c r="BC2139" s="1">
        <v>1</v>
      </c>
      <c r="BD2139" s="1">
        <v>7</v>
      </c>
      <c r="BE2139" s="1">
        <v>2</v>
      </c>
      <c r="BF2139" s="296">
        <v>230594.80775647916</v>
      </c>
    </row>
    <row r="2140" spans="1:58" x14ac:dyDescent="0.3">
      <c r="A2140" s="273">
        <f t="shared" si="82"/>
        <v>0</v>
      </c>
      <c r="B2140" s="1" t="s">
        <v>2621</v>
      </c>
      <c r="C2140" s="274">
        <v>42890489</v>
      </c>
      <c r="D2140" s="1">
        <v>144205</v>
      </c>
      <c r="E2140" s="1">
        <v>4</v>
      </c>
      <c r="F2140" s="1" t="s">
        <v>3956</v>
      </c>
      <c r="G2140" s="275">
        <v>44134</v>
      </c>
      <c r="H2140" s="275">
        <v>45230</v>
      </c>
      <c r="I2140" s="1">
        <v>0</v>
      </c>
      <c r="J2140" s="1">
        <v>1</v>
      </c>
      <c r="K2140" s="1">
        <v>17</v>
      </c>
      <c r="L2140" s="1">
        <v>30</v>
      </c>
      <c r="M2140" s="1">
        <v>2</v>
      </c>
      <c r="N2140" s="1">
        <v>17.690000000000001</v>
      </c>
      <c r="O2140" s="1">
        <v>19.2</v>
      </c>
      <c r="P2140" s="1">
        <v>400000</v>
      </c>
      <c r="Q2140" s="1">
        <v>14482</v>
      </c>
      <c r="R2140" s="1">
        <v>237680</v>
      </c>
      <c r="S2140" s="1">
        <v>0</v>
      </c>
      <c r="T2140" s="1">
        <v>0</v>
      </c>
      <c r="U2140" s="1">
        <v>0</v>
      </c>
      <c r="W2140" s="1">
        <v>0</v>
      </c>
      <c r="X2140" s="1">
        <v>0</v>
      </c>
      <c r="Y2140" s="1">
        <v>0</v>
      </c>
      <c r="AB2140" s="275">
        <v>44651</v>
      </c>
      <c r="AC2140" s="1">
        <v>1</v>
      </c>
      <c r="AD2140" s="1" t="s">
        <v>2623</v>
      </c>
      <c r="AE2140" s="1">
        <v>1</v>
      </c>
      <c r="AF2140" s="1">
        <v>30</v>
      </c>
      <c r="AG2140" s="1">
        <v>0</v>
      </c>
      <c r="AN2140" s="1">
        <v>1</v>
      </c>
      <c r="AO2140" s="1">
        <v>1</v>
      </c>
      <c r="AR2140" s="276">
        <v>32962.300000000003</v>
      </c>
      <c r="AS2140" s="1" t="s">
        <v>2657</v>
      </c>
      <c r="AT2140" s="1">
        <v>0</v>
      </c>
      <c r="AU2140" s="1">
        <v>0</v>
      </c>
      <c r="AX2140" s="1">
        <v>5</v>
      </c>
      <c r="BC2140" s="1">
        <v>1</v>
      </c>
      <c r="BD2140" s="1">
        <v>7</v>
      </c>
      <c r="BE2140" s="1">
        <v>2</v>
      </c>
      <c r="BF2140" s="296">
        <v>230594.80775647916</v>
      </c>
    </row>
    <row r="2141" spans="1:58" x14ac:dyDescent="0.3">
      <c r="A2141" s="273">
        <f t="shared" si="82"/>
        <v>0</v>
      </c>
      <c r="B2141" s="1" t="s">
        <v>2621</v>
      </c>
      <c r="C2141" s="274">
        <v>42890489</v>
      </c>
      <c r="D2141" s="1">
        <v>144205</v>
      </c>
      <c r="E2141" s="1">
        <v>4</v>
      </c>
      <c r="F2141" s="1" t="s">
        <v>3962</v>
      </c>
      <c r="G2141" s="275">
        <v>44167</v>
      </c>
      <c r="H2141" s="275">
        <v>45291</v>
      </c>
      <c r="I2141" s="1">
        <v>0</v>
      </c>
      <c r="J2141" s="1">
        <v>1</v>
      </c>
      <c r="K2141" s="1">
        <v>15</v>
      </c>
      <c r="L2141" s="1">
        <v>30</v>
      </c>
      <c r="M2141" s="1">
        <v>2</v>
      </c>
      <c r="N2141" s="1">
        <v>17.690000000000001</v>
      </c>
      <c r="O2141" s="1">
        <v>19.2</v>
      </c>
      <c r="P2141" s="1">
        <v>400000</v>
      </c>
      <c r="Q2141" s="1">
        <v>14482</v>
      </c>
      <c r="R2141" s="1">
        <v>258990</v>
      </c>
      <c r="S2141" s="1">
        <v>0</v>
      </c>
      <c r="T2141" s="1">
        <v>0</v>
      </c>
      <c r="U2141" s="1">
        <v>0</v>
      </c>
      <c r="W2141" s="1">
        <v>0</v>
      </c>
      <c r="X2141" s="1">
        <v>0</v>
      </c>
      <c r="Y2141" s="1">
        <v>0</v>
      </c>
      <c r="AB2141" s="275">
        <v>44651</v>
      </c>
      <c r="AC2141" s="1">
        <v>1</v>
      </c>
      <c r="AD2141" s="1" t="s">
        <v>2623</v>
      </c>
      <c r="AE2141" s="1">
        <v>1</v>
      </c>
      <c r="AF2141" s="1">
        <v>30</v>
      </c>
      <c r="AG2141" s="1">
        <v>0</v>
      </c>
      <c r="AN2141" s="1">
        <v>1</v>
      </c>
      <c r="AO2141" s="1">
        <v>1</v>
      </c>
      <c r="AR2141" s="276">
        <v>35895.599999999999</v>
      </c>
      <c r="AS2141" s="1" t="s">
        <v>2657</v>
      </c>
      <c r="AT2141" s="1">
        <v>0</v>
      </c>
      <c r="AU2141" s="1">
        <v>0</v>
      </c>
      <c r="AX2141" s="1">
        <v>5</v>
      </c>
      <c r="BC2141" s="1">
        <v>1</v>
      </c>
      <c r="BD2141" s="1">
        <v>7</v>
      </c>
      <c r="BE2141" s="1">
        <v>2</v>
      </c>
      <c r="BF2141" s="296">
        <v>251269.56100997367</v>
      </c>
    </row>
    <row r="2142" spans="1:58" x14ac:dyDescent="0.3">
      <c r="A2142" s="273">
        <f t="shared" si="82"/>
        <v>0</v>
      </c>
      <c r="B2142" s="1" t="s">
        <v>2621</v>
      </c>
      <c r="C2142" s="274">
        <v>42890489</v>
      </c>
      <c r="D2142" s="1">
        <v>144205</v>
      </c>
      <c r="E2142" s="1">
        <v>4</v>
      </c>
      <c r="F2142" s="1" t="s">
        <v>3963</v>
      </c>
      <c r="G2142" s="275">
        <v>44167</v>
      </c>
      <c r="H2142" s="275">
        <v>45291</v>
      </c>
      <c r="I2142" s="1">
        <v>0</v>
      </c>
      <c r="J2142" s="1">
        <v>1</v>
      </c>
      <c r="K2142" s="1">
        <v>15</v>
      </c>
      <c r="L2142" s="1">
        <v>30</v>
      </c>
      <c r="M2142" s="1">
        <v>2</v>
      </c>
      <c r="N2142" s="1">
        <v>17.690000000000001</v>
      </c>
      <c r="O2142" s="1">
        <v>19.2</v>
      </c>
      <c r="P2142" s="1">
        <v>400000</v>
      </c>
      <c r="Q2142" s="1">
        <v>14482</v>
      </c>
      <c r="R2142" s="1">
        <v>258990</v>
      </c>
      <c r="S2142" s="1">
        <v>0</v>
      </c>
      <c r="T2142" s="1">
        <v>0</v>
      </c>
      <c r="U2142" s="1">
        <v>0</v>
      </c>
      <c r="W2142" s="1">
        <v>0</v>
      </c>
      <c r="X2142" s="1">
        <v>0</v>
      </c>
      <c r="Y2142" s="1">
        <v>0</v>
      </c>
      <c r="AB2142" s="275">
        <v>44651</v>
      </c>
      <c r="AC2142" s="1">
        <v>1</v>
      </c>
      <c r="AD2142" s="1" t="s">
        <v>2623</v>
      </c>
      <c r="AE2142" s="1">
        <v>1</v>
      </c>
      <c r="AF2142" s="1">
        <v>30</v>
      </c>
      <c r="AG2142" s="1">
        <v>0</v>
      </c>
      <c r="AN2142" s="1">
        <v>1</v>
      </c>
      <c r="AO2142" s="1">
        <v>1</v>
      </c>
      <c r="AR2142" s="276">
        <v>35895.599999999999</v>
      </c>
      <c r="AS2142" s="1" t="s">
        <v>2657</v>
      </c>
      <c r="AT2142" s="1">
        <v>0</v>
      </c>
      <c r="AU2142" s="1">
        <v>0</v>
      </c>
      <c r="AX2142" s="1">
        <v>5</v>
      </c>
      <c r="BC2142" s="1">
        <v>1</v>
      </c>
      <c r="BD2142" s="1">
        <v>7</v>
      </c>
      <c r="BE2142" s="1">
        <v>2</v>
      </c>
      <c r="BF2142" s="296">
        <v>251269.56100997367</v>
      </c>
    </row>
    <row r="2143" spans="1:58" x14ac:dyDescent="0.3">
      <c r="A2143" s="273">
        <f t="shared" si="82"/>
        <v>0</v>
      </c>
      <c r="B2143" s="1" t="s">
        <v>2621</v>
      </c>
      <c r="C2143" s="274">
        <v>42890489</v>
      </c>
      <c r="D2143" s="1">
        <v>144205</v>
      </c>
      <c r="E2143" s="1">
        <v>4</v>
      </c>
      <c r="F2143" s="1" t="s">
        <v>3964</v>
      </c>
      <c r="G2143" s="275">
        <v>44167</v>
      </c>
      <c r="H2143" s="275">
        <v>45291</v>
      </c>
      <c r="I2143" s="1">
        <v>0</v>
      </c>
      <c r="J2143" s="1">
        <v>1</v>
      </c>
      <c r="K2143" s="1">
        <v>15</v>
      </c>
      <c r="L2143" s="1">
        <v>30</v>
      </c>
      <c r="M2143" s="1">
        <v>2</v>
      </c>
      <c r="N2143" s="1">
        <v>17.690000000000001</v>
      </c>
      <c r="O2143" s="1">
        <v>19.2</v>
      </c>
      <c r="P2143" s="1">
        <v>400000</v>
      </c>
      <c r="Q2143" s="1">
        <v>14482</v>
      </c>
      <c r="R2143" s="1">
        <v>258990</v>
      </c>
      <c r="S2143" s="1">
        <v>0</v>
      </c>
      <c r="T2143" s="1">
        <v>0</v>
      </c>
      <c r="U2143" s="1">
        <v>0</v>
      </c>
      <c r="W2143" s="1">
        <v>0</v>
      </c>
      <c r="X2143" s="1">
        <v>0</v>
      </c>
      <c r="Y2143" s="1">
        <v>0</v>
      </c>
      <c r="AB2143" s="275">
        <v>44651</v>
      </c>
      <c r="AC2143" s="1">
        <v>1</v>
      </c>
      <c r="AD2143" s="1" t="s">
        <v>2623</v>
      </c>
      <c r="AE2143" s="1">
        <v>1</v>
      </c>
      <c r="AF2143" s="1">
        <v>30</v>
      </c>
      <c r="AG2143" s="1">
        <v>0</v>
      </c>
      <c r="AN2143" s="1">
        <v>1</v>
      </c>
      <c r="AO2143" s="1">
        <v>1</v>
      </c>
      <c r="AR2143" s="276">
        <v>35895.599999999999</v>
      </c>
      <c r="AS2143" s="1" t="s">
        <v>2657</v>
      </c>
      <c r="AT2143" s="1">
        <v>0</v>
      </c>
      <c r="AU2143" s="1">
        <v>0</v>
      </c>
      <c r="AX2143" s="1">
        <v>5</v>
      </c>
      <c r="BC2143" s="1">
        <v>1</v>
      </c>
      <c r="BD2143" s="1">
        <v>7</v>
      </c>
      <c r="BE2143" s="1">
        <v>2</v>
      </c>
      <c r="BF2143" s="296">
        <v>251269.56100997367</v>
      </c>
    </row>
    <row r="2144" spans="1:58" x14ac:dyDescent="0.3">
      <c r="A2144" s="273">
        <f t="shared" si="82"/>
        <v>0</v>
      </c>
      <c r="B2144" s="1" t="s">
        <v>2621</v>
      </c>
      <c r="C2144" s="274">
        <v>42894072</v>
      </c>
      <c r="D2144" s="1">
        <v>144105</v>
      </c>
      <c r="E2144" s="1">
        <v>4</v>
      </c>
      <c r="F2144" s="1" t="s">
        <v>5556</v>
      </c>
      <c r="G2144" s="275">
        <v>44476</v>
      </c>
      <c r="H2144" s="275">
        <v>45016</v>
      </c>
      <c r="I2144" s="1">
        <v>30</v>
      </c>
      <c r="J2144" s="1">
        <v>1</v>
      </c>
      <c r="K2144" s="1">
        <v>4</v>
      </c>
      <c r="L2144" s="1">
        <v>30</v>
      </c>
      <c r="M2144" s="1">
        <v>2</v>
      </c>
      <c r="N2144" s="1">
        <v>9</v>
      </c>
      <c r="O2144" s="1">
        <v>9.3800000000000008</v>
      </c>
      <c r="P2144" s="1">
        <v>14093602</v>
      </c>
      <c r="Q2144" s="1">
        <v>727953</v>
      </c>
      <c r="R2144" s="1">
        <v>9563339</v>
      </c>
      <c r="S2144" s="1">
        <v>71723</v>
      </c>
      <c r="T2144" s="1">
        <v>0</v>
      </c>
      <c r="U2144" s="1">
        <v>0</v>
      </c>
      <c r="W2144" s="1">
        <v>0</v>
      </c>
      <c r="X2144" s="1">
        <v>0</v>
      </c>
      <c r="Y2144" s="1">
        <v>0</v>
      </c>
      <c r="Z2144" s="1" t="s">
        <v>2650</v>
      </c>
      <c r="AA2144" s="1" t="s">
        <v>2704</v>
      </c>
      <c r="AB2144" s="275">
        <v>44620</v>
      </c>
      <c r="AC2144" s="1">
        <v>1</v>
      </c>
      <c r="AD2144" s="1" t="s">
        <v>2623</v>
      </c>
      <c r="AE2144" s="1">
        <v>1</v>
      </c>
      <c r="AF2144" s="1">
        <v>30</v>
      </c>
      <c r="AG2144" s="1">
        <v>653349</v>
      </c>
      <c r="AN2144" s="1">
        <v>1</v>
      </c>
      <c r="AO2144" s="1">
        <v>1</v>
      </c>
      <c r="AR2144" s="276">
        <v>1223264.01</v>
      </c>
      <c r="AS2144" s="1" t="s">
        <v>2677</v>
      </c>
      <c r="AT2144" s="1">
        <v>0</v>
      </c>
      <c r="AU2144" s="1">
        <v>0</v>
      </c>
      <c r="AV2144" s="1" t="s">
        <v>2625</v>
      </c>
      <c r="AW2144" s="1" t="s">
        <v>2626</v>
      </c>
      <c r="AX2144" s="1">
        <v>5</v>
      </c>
      <c r="BC2144" s="1">
        <v>1</v>
      </c>
      <c r="BD2144" s="1">
        <v>7</v>
      </c>
      <c r="BE2144" s="1">
        <v>2</v>
      </c>
      <c r="BF2144" s="296">
        <v>8398536.2197076883</v>
      </c>
    </row>
    <row r="2145" spans="1:58" x14ac:dyDescent="0.3">
      <c r="A2145" s="273">
        <f t="shared" si="82"/>
        <v>0</v>
      </c>
      <c r="B2145" s="1" t="s">
        <v>2621</v>
      </c>
      <c r="C2145" s="274">
        <v>42894072</v>
      </c>
      <c r="D2145" s="1">
        <v>144105</v>
      </c>
      <c r="E2145" s="1">
        <v>4</v>
      </c>
      <c r="F2145" s="1" t="s">
        <v>4214</v>
      </c>
      <c r="G2145" s="275">
        <v>44294</v>
      </c>
      <c r="H2145" s="275">
        <v>44651</v>
      </c>
      <c r="I2145" s="1">
        <v>1</v>
      </c>
      <c r="J2145" s="1">
        <v>1</v>
      </c>
      <c r="K2145" s="1">
        <v>11</v>
      </c>
      <c r="L2145" s="1">
        <v>30</v>
      </c>
      <c r="M2145" s="1">
        <v>2</v>
      </c>
      <c r="N2145" s="1">
        <v>5.99</v>
      </c>
      <c r="O2145" s="1">
        <v>6.16</v>
      </c>
      <c r="P2145" s="1">
        <v>8038104</v>
      </c>
      <c r="Q2145" s="1">
        <v>525743</v>
      </c>
      <c r="R2145" s="1">
        <v>21915</v>
      </c>
      <c r="S2145" s="1">
        <v>110</v>
      </c>
      <c r="T2145" s="1">
        <v>0</v>
      </c>
      <c r="U2145" s="1">
        <v>0</v>
      </c>
      <c r="W2145" s="1">
        <v>0</v>
      </c>
      <c r="X2145" s="1">
        <v>0</v>
      </c>
      <c r="Y2145" s="1">
        <v>0</v>
      </c>
      <c r="AB2145" s="275">
        <v>44620</v>
      </c>
      <c r="AC2145" s="1">
        <v>1</v>
      </c>
      <c r="AD2145" s="1" t="s">
        <v>2623</v>
      </c>
      <c r="AE2145" s="1">
        <v>1</v>
      </c>
      <c r="AF2145" s="1">
        <v>30</v>
      </c>
      <c r="AG2145" s="1">
        <v>21915</v>
      </c>
      <c r="AN2145" s="1">
        <v>1</v>
      </c>
      <c r="AO2145" s="1">
        <v>1</v>
      </c>
      <c r="AR2145" s="276">
        <v>2819.99</v>
      </c>
      <c r="AS2145" s="1" t="s">
        <v>2632</v>
      </c>
      <c r="AT2145" s="1">
        <v>0</v>
      </c>
      <c r="AU2145" s="1">
        <v>0</v>
      </c>
      <c r="AV2145" s="1" t="s">
        <v>2625</v>
      </c>
      <c r="AW2145" s="1" t="s">
        <v>2626</v>
      </c>
      <c r="AX2145" s="1">
        <v>5</v>
      </c>
      <c r="BC2145" s="1">
        <v>1</v>
      </c>
      <c r="BD2145" s="1">
        <v>7</v>
      </c>
      <c r="BE2145" s="1">
        <v>2</v>
      </c>
      <c r="BF2145" s="296">
        <v>19245.780292311505</v>
      </c>
    </row>
    <row r="2146" spans="1:58" x14ac:dyDescent="0.3">
      <c r="A2146" s="273">
        <f t="shared" si="82"/>
        <v>12523849.781393044</v>
      </c>
      <c r="B2146" s="1" t="s">
        <v>2621</v>
      </c>
      <c r="C2146" s="274">
        <v>42902272</v>
      </c>
      <c r="D2146" s="1">
        <v>144105</v>
      </c>
      <c r="E2146" s="1">
        <v>4</v>
      </c>
      <c r="F2146" s="1" t="s">
        <v>4186</v>
      </c>
      <c r="G2146" s="275">
        <v>44272</v>
      </c>
      <c r="H2146" s="275">
        <v>46112</v>
      </c>
      <c r="I2146" s="1">
        <v>1</v>
      </c>
      <c r="J2146" s="1">
        <v>1</v>
      </c>
      <c r="K2146" s="1">
        <v>13</v>
      </c>
      <c r="L2146" s="1">
        <v>30</v>
      </c>
      <c r="M2146" s="1">
        <v>2</v>
      </c>
      <c r="N2146" s="1">
        <v>10.199999999999999</v>
      </c>
      <c r="O2146" s="1">
        <v>10.69</v>
      </c>
      <c r="P2146" s="1">
        <v>20117364</v>
      </c>
      <c r="Q2146" s="1">
        <v>349671</v>
      </c>
      <c r="R2146" s="1">
        <v>16896726</v>
      </c>
      <c r="S2146" s="1">
        <v>0</v>
      </c>
      <c r="T2146" s="1">
        <v>0</v>
      </c>
      <c r="U2146" s="1">
        <v>0</v>
      </c>
      <c r="W2146" s="1">
        <v>0</v>
      </c>
      <c r="X2146" s="1">
        <v>0</v>
      </c>
      <c r="Y2146" s="1">
        <v>0</v>
      </c>
      <c r="Z2146" s="1" t="s">
        <v>2664</v>
      </c>
      <c r="AA2146" s="1" t="s">
        <v>2807</v>
      </c>
      <c r="AB2146" s="275">
        <v>44651</v>
      </c>
      <c r="AC2146" s="1">
        <v>1</v>
      </c>
      <c r="AD2146" s="1" t="s">
        <v>2623</v>
      </c>
      <c r="AE2146" s="1">
        <v>1</v>
      </c>
      <c r="AF2146" s="1">
        <v>30</v>
      </c>
      <c r="AG2146" s="1">
        <v>168</v>
      </c>
      <c r="AN2146" s="1">
        <v>1</v>
      </c>
      <c r="AO2146" s="1">
        <v>1</v>
      </c>
      <c r="AR2146" s="276">
        <v>872848.1</v>
      </c>
      <c r="AS2146" s="1" t="s">
        <v>3713</v>
      </c>
      <c r="AT2146" s="1">
        <v>0</v>
      </c>
      <c r="AU2146" s="1">
        <v>0</v>
      </c>
      <c r="AV2146" s="1" t="s">
        <v>2625</v>
      </c>
      <c r="AW2146" s="1" t="s">
        <v>2626</v>
      </c>
      <c r="AX2146" s="1">
        <v>5</v>
      </c>
      <c r="BC2146" s="1">
        <v>1</v>
      </c>
      <c r="BD2146" s="1">
        <v>7</v>
      </c>
      <c r="BE2146" s="1">
        <v>2</v>
      </c>
      <c r="BF2146" s="296">
        <v>3500028.1186069571</v>
      </c>
    </row>
    <row r="2147" spans="1:58" x14ac:dyDescent="0.3">
      <c r="A2147" s="273">
        <f t="shared" si="82"/>
        <v>31413753.333019968</v>
      </c>
      <c r="B2147" s="1" t="s">
        <v>2621</v>
      </c>
      <c r="C2147" s="282">
        <v>42902272</v>
      </c>
      <c r="D2147" s="149">
        <v>141105</v>
      </c>
      <c r="E2147" s="149">
        <v>4</v>
      </c>
      <c r="F2147" s="149" t="s">
        <v>2843</v>
      </c>
      <c r="G2147" s="283">
        <v>43535</v>
      </c>
      <c r="H2147" s="283">
        <v>45747</v>
      </c>
      <c r="I2147" s="149">
        <v>0</v>
      </c>
      <c r="J2147" s="149">
        <v>1</v>
      </c>
      <c r="K2147" s="149">
        <v>41</v>
      </c>
      <c r="L2147" s="149">
        <v>30</v>
      </c>
      <c r="M2147" s="149">
        <v>2</v>
      </c>
      <c r="N2147" s="149">
        <v>12</v>
      </c>
      <c r="O2147" s="149">
        <v>12.68</v>
      </c>
      <c r="P2147" s="149">
        <v>72005473</v>
      </c>
      <c r="Q2147" s="149">
        <v>1072773</v>
      </c>
      <c r="R2147" s="149">
        <v>42382978</v>
      </c>
      <c r="S2147" s="149">
        <v>0</v>
      </c>
      <c r="T2147" s="149">
        <v>0</v>
      </c>
      <c r="U2147" s="149">
        <v>32320000</v>
      </c>
      <c r="V2147" s="149">
        <v>43531</v>
      </c>
      <c r="W2147" s="149">
        <v>0</v>
      </c>
      <c r="X2147" s="149">
        <v>0</v>
      </c>
      <c r="Y2147" s="149">
        <v>0</v>
      </c>
      <c r="Z2147" s="149" t="s">
        <v>3591</v>
      </c>
      <c r="AA2147" s="149" t="s">
        <v>2807</v>
      </c>
      <c r="AB2147" s="283">
        <v>44651</v>
      </c>
      <c r="AC2147" s="149">
        <v>3</v>
      </c>
      <c r="AD2147" s="149" t="s">
        <v>2623</v>
      </c>
      <c r="AE2147" s="149">
        <v>1</v>
      </c>
      <c r="AF2147" s="149">
        <v>30</v>
      </c>
      <c r="AG2147" s="149">
        <v>0</v>
      </c>
      <c r="AH2147" s="149"/>
      <c r="AI2147" s="149"/>
      <c r="AJ2147" s="149"/>
      <c r="AK2147" s="149"/>
      <c r="AL2147" s="149"/>
      <c r="AM2147" s="149"/>
      <c r="AN2147" s="149">
        <v>1</v>
      </c>
      <c r="AO2147" s="149">
        <v>1</v>
      </c>
      <c r="AP2147" s="149"/>
      <c r="AQ2147" s="149"/>
      <c r="AR2147" s="284">
        <v>2189913.5299999998</v>
      </c>
      <c r="AS2147" s="1" t="s">
        <v>2624</v>
      </c>
      <c r="AT2147" s="1">
        <v>0</v>
      </c>
      <c r="AU2147" s="1">
        <v>0</v>
      </c>
      <c r="AV2147" s="1" t="s">
        <v>2625</v>
      </c>
      <c r="AW2147" s="1" t="s">
        <v>2626</v>
      </c>
      <c r="AX2147" s="1">
        <v>5</v>
      </c>
      <c r="BC2147" s="1">
        <v>1</v>
      </c>
      <c r="BD2147" s="1">
        <v>7</v>
      </c>
      <c r="BE2147" s="1">
        <v>2</v>
      </c>
      <c r="BF2147" s="296">
        <v>8779311.1369800307</v>
      </c>
    </row>
    <row r="2148" spans="1:58" x14ac:dyDescent="0.3">
      <c r="A2148" s="273">
        <f t="shared" si="82"/>
        <v>6677493.5055869892</v>
      </c>
      <c r="B2148" s="1" t="s">
        <v>2621</v>
      </c>
      <c r="C2148" s="274">
        <v>42902272</v>
      </c>
      <c r="D2148" s="1">
        <v>144205</v>
      </c>
      <c r="E2148" s="1">
        <v>4</v>
      </c>
      <c r="F2148" s="1" t="s">
        <v>3155</v>
      </c>
      <c r="G2148" s="275">
        <v>43755</v>
      </c>
      <c r="H2148" s="275">
        <v>45657</v>
      </c>
      <c r="I2148" s="1">
        <v>0</v>
      </c>
      <c r="J2148" s="1">
        <v>1</v>
      </c>
      <c r="K2148" s="1">
        <v>27</v>
      </c>
      <c r="L2148" s="1">
        <v>30</v>
      </c>
      <c r="M2148" s="1">
        <v>2</v>
      </c>
      <c r="N2148" s="1">
        <v>13.5</v>
      </c>
      <c r="O2148" s="1">
        <v>14.36</v>
      </c>
      <c r="P2148" s="1">
        <v>10000000</v>
      </c>
      <c r="Q2148" s="1">
        <v>331631</v>
      </c>
      <c r="R2148" s="1">
        <v>9009140</v>
      </c>
      <c r="S2148" s="1">
        <v>0</v>
      </c>
      <c r="T2148" s="1">
        <v>0</v>
      </c>
      <c r="U2148" s="1">
        <v>0</v>
      </c>
      <c r="W2148" s="1">
        <v>0</v>
      </c>
      <c r="X2148" s="1">
        <v>0</v>
      </c>
      <c r="Y2148" s="1">
        <v>0</v>
      </c>
      <c r="AB2148" s="275">
        <v>44651</v>
      </c>
      <c r="AC2148" s="1">
        <v>1</v>
      </c>
      <c r="AD2148" s="1" t="s">
        <v>2623</v>
      </c>
      <c r="AE2148" s="1">
        <v>1</v>
      </c>
      <c r="AF2148" s="1">
        <v>30</v>
      </c>
      <c r="AG2148" s="1">
        <v>0</v>
      </c>
      <c r="AN2148" s="1">
        <v>1</v>
      </c>
      <c r="AO2148" s="1">
        <v>1</v>
      </c>
      <c r="AR2148" s="276">
        <v>465471.75</v>
      </c>
      <c r="AS2148" s="1" t="s">
        <v>2657</v>
      </c>
      <c r="AT2148" s="1">
        <v>0</v>
      </c>
      <c r="AU2148" s="1">
        <v>0</v>
      </c>
      <c r="AX2148" s="1">
        <v>5</v>
      </c>
      <c r="BC2148" s="1">
        <v>1</v>
      </c>
      <c r="BD2148" s="1">
        <v>7</v>
      </c>
      <c r="BE2148" s="1">
        <v>2</v>
      </c>
      <c r="BF2148" s="296">
        <v>1866174.744413011</v>
      </c>
    </row>
    <row r="2149" spans="1:58" x14ac:dyDescent="0.3">
      <c r="A2149" s="273">
        <f t="shared" si="82"/>
        <v>613077.12718104851</v>
      </c>
      <c r="B2149" s="1" t="s">
        <v>2621</v>
      </c>
      <c r="C2149" s="274">
        <v>42904076</v>
      </c>
      <c r="D2149" s="1">
        <v>144205</v>
      </c>
      <c r="E2149" s="1">
        <v>4</v>
      </c>
      <c r="F2149" s="1" t="s">
        <v>5895</v>
      </c>
      <c r="G2149" s="275">
        <v>44579</v>
      </c>
      <c r="H2149" s="275">
        <v>44742</v>
      </c>
      <c r="I2149" s="1">
        <v>0</v>
      </c>
      <c r="J2149" s="1">
        <v>1</v>
      </c>
      <c r="K2149" s="1">
        <v>0</v>
      </c>
      <c r="L2149" s="1">
        <v>150</v>
      </c>
      <c r="M2149" s="1">
        <v>2</v>
      </c>
      <c r="N2149" s="1">
        <v>7.28</v>
      </c>
      <c r="O2149" s="1">
        <v>7.44</v>
      </c>
      <c r="P2149" s="1">
        <v>4118487</v>
      </c>
      <c r="Q2149" s="1">
        <v>4250457</v>
      </c>
      <c r="R2149" s="1">
        <v>4118487</v>
      </c>
      <c r="S2149" s="1">
        <v>50018</v>
      </c>
      <c r="T2149" s="1">
        <v>0</v>
      </c>
      <c r="U2149" s="1">
        <v>0</v>
      </c>
      <c r="W2149" s="1">
        <v>0</v>
      </c>
      <c r="X2149" s="1">
        <v>0</v>
      </c>
      <c r="Y2149" s="1">
        <v>0</v>
      </c>
      <c r="AB2149" s="275">
        <v>44579</v>
      </c>
      <c r="AC2149" s="1">
        <v>1</v>
      </c>
      <c r="AD2149" s="1" t="s">
        <v>2623</v>
      </c>
      <c r="AE2149" s="1">
        <v>1</v>
      </c>
      <c r="AF2149" s="1">
        <v>150</v>
      </c>
      <c r="AG2149" s="1">
        <v>0</v>
      </c>
      <c r="AN2149" s="1">
        <v>1</v>
      </c>
      <c r="AO2149" s="1">
        <v>1</v>
      </c>
      <c r="AR2149" s="276">
        <v>416514.19</v>
      </c>
      <c r="AS2149" s="1" t="s">
        <v>2632</v>
      </c>
      <c r="AT2149" s="1">
        <v>0</v>
      </c>
      <c r="AU2149" s="1">
        <v>0</v>
      </c>
      <c r="AX2149" s="1">
        <v>5</v>
      </c>
      <c r="BC2149" s="1">
        <v>1</v>
      </c>
      <c r="BD2149" s="1">
        <v>7</v>
      </c>
      <c r="BE2149" s="1">
        <v>2</v>
      </c>
      <c r="BF2149" s="296">
        <v>3088895.6828189516</v>
      </c>
    </row>
    <row r="2150" spans="1:58" x14ac:dyDescent="0.3">
      <c r="A2150" s="273">
        <f t="shared" si="82"/>
        <v>1024489.1962701883</v>
      </c>
      <c r="B2150" s="1" t="s">
        <v>2621</v>
      </c>
      <c r="C2150" s="274">
        <v>42904076</v>
      </c>
      <c r="D2150" s="1">
        <v>144205</v>
      </c>
      <c r="E2150" s="1">
        <v>4</v>
      </c>
      <c r="F2150" s="1" t="s">
        <v>6100</v>
      </c>
      <c r="G2150" s="275">
        <v>44600</v>
      </c>
      <c r="H2150" s="275">
        <v>45716</v>
      </c>
      <c r="I2150" s="1">
        <v>0</v>
      </c>
      <c r="J2150" s="1">
        <v>1</v>
      </c>
      <c r="K2150" s="1">
        <v>1</v>
      </c>
      <c r="L2150" s="1">
        <v>30</v>
      </c>
      <c r="M2150" s="1">
        <v>2</v>
      </c>
      <c r="N2150" s="1">
        <v>7.2</v>
      </c>
      <c r="O2150" s="1">
        <v>7.44</v>
      </c>
      <c r="P2150" s="1">
        <v>7057200</v>
      </c>
      <c r="Q2150" s="1">
        <v>219857</v>
      </c>
      <c r="R2150" s="1">
        <v>6882058</v>
      </c>
      <c r="S2150" s="1">
        <v>0</v>
      </c>
      <c r="T2150" s="1">
        <v>0</v>
      </c>
      <c r="U2150" s="1">
        <v>0</v>
      </c>
      <c r="W2150" s="1">
        <v>0</v>
      </c>
      <c r="X2150" s="1">
        <v>0</v>
      </c>
      <c r="Y2150" s="1">
        <v>0</v>
      </c>
      <c r="AB2150" s="275">
        <v>44651</v>
      </c>
      <c r="AC2150" s="1">
        <v>1</v>
      </c>
      <c r="AD2150" s="1" t="s">
        <v>2623</v>
      </c>
      <c r="AE2150" s="1">
        <v>1</v>
      </c>
      <c r="AF2150" s="1">
        <v>30</v>
      </c>
      <c r="AG2150" s="1">
        <v>0</v>
      </c>
      <c r="AN2150" s="1">
        <v>1</v>
      </c>
      <c r="AO2150" s="1">
        <v>1</v>
      </c>
      <c r="AR2150" s="276">
        <v>695974.45</v>
      </c>
      <c r="AS2150" s="1" t="s">
        <v>2632</v>
      </c>
      <c r="AT2150" s="1">
        <v>0</v>
      </c>
      <c r="AU2150" s="1">
        <v>0</v>
      </c>
      <c r="AX2150" s="1">
        <v>5</v>
      </c>
      <c r="BC2150" s="1">
        <v>1</v>
      </c>
      <c r="BD2150" s="1">
        <v>7</v>
      </c>
      <c r="BE2150" s="1">
        <v>2</v>
      </c>
      <c r="BF2150" s="296">
        <v>5161594.3537298115</v>
      </c>
    </row>
    <row r="2151" spans="1:58" x14ac:dyDescent="0.3">
      <c r="A2151" s="273">
        <f t="shared" si="82"/>
        <v>749701.87654876197</v>
      </c>
      <c r="B2151" s="1" t="s">
        <v>2621</v>
      </c>
      <c r="C2151" s="274">
        <v>42904076</v>
      </c>
      <c r="D2151" s="1">
        <v>144205</v>
      </c>
      <c r="E2151" s="1">
        <v>4</v>
      </c>
      <c r="F2151" s="1" t="s">
        <v>6439</v>
      </c>
      <c r="G2151" s="275">
        <v>44649</v>
      </c>
      <c r="H2151" s="275">
        <v>46112</v>
      </c>
      <c r="I2151" s="1">
        <v>0</v>
      </c>
      <c r="J2151" s="1">
        <v>1</v>
      </c>
      <c r="K2151" s="1">
        <v>0</v>
      </c>
      <c r="L2151" s="1">
        <v>30</v>
      </c>
      <c r="M2151" s="1">
        <v>2</v>
      </c>
      <c r="N2151" s="1">
        <v>7.2</v>
      </c>
      <c r="O2151" s="1">
        <v>7.44</v>
      </c>
      <c r="P2151" s="1">
        <v>5036113</v>
      </c>
      <c r="Q2151" s="1">
        <v>122010</v>
      </c>
      <c r="R2151" s="1">
        <v>5036113</v>
      </c>
      <c r="S2151" s="1">
        <v>0</v>
      </c>
      <c r="T2151" s="1">
        <v>0</v>
      </c>
      <c r="U2151" s="1">
        <v>0</v>
      </c>
      <c r="W2151" s="1">
        <v>0</v>
      </c>
      <c r="X2151" s="1">
        <v>0</v>
      </c>
      <c r="Y2151" s="1">
        <v>0</v>
      </c>
      <c r="AB2151" s="275">
        <v>44649</v>
      </c>
      <c r="AC2151" s="1">
        <v>1</v>
      </c>
      <c r="AD2151" s="1" t="s">
        <v>2623</v>
      </c>
      <c r="AE2151" s="1">
        <v>1</v>
      </c>
      <c r="AF2151" s="1">
        <v>30</v>
      </c>
      <c r="AG2151" s="1">
        <v>0</v>
      </c>
      <c r="AN2151" s="1">
        <v>1</v>
      </c>
      <c r="AO2151" s="1">
        <v>1</v>
      </c>
      <c r="AR2151" s="276">
        <v>509289.16</v>
      </c>
      <c r="AS2151" s="1" t="s">
        <v>2632</v>
      </c>
      <c r="AT2151" s="1">
        <v>0</v>
      </c>
      <c r="AU2151" s="1">
        <v>0</v>
      </c>
      <c r="AX2151" s="1">
        <v>5</v>
      </c>
      <c r="BC2151" s="1">
        <v>1</v>
      </c>
      <c r="BD2151" s="1">
        <v>7</v>
      </c>
      <c r="BE2151" s="1">
        <v>2</v>
      </c>
      <c r="BF2151" s="296">
        <v>3777121.9634512379</v>
      </c>
    </row>
    <row r="2152" spans="1:58" x14ac:dyDescent="0.3">
      <c r="A2152" s="273">
        <f t="shared" si="82"/>
        <v>7920925.5228950009</v>
      </c>
      <c r="B2152" s="1" t="s">
        <v>2621</v>
      </c>
      <c r="C2152" s="282">
        <v>42904286</v>
      </c>
      <c r="D2152" s="149">
        <v>141105</v>
      </c>
      <c r="E2152" s="149">
        <v>4</v>
      </c>
      <c r="F2152" s="149" t="s">
        <v>2845</v>
      </c>
      <c r="G2152" s="283">
        <v>42748</v>
      </c>
      <c r="H2152" s="283">
        <v>45688</v>
      </c>
      <c r="I2152" s="149">
        <v>0</v>
      </c>
      <c r="J2152" s="149">
        <v>1</v>
      </c>
      <c r="K2152" s="149">
        <v>41</v>
      </c>
      <c r="L2152" s="149">
        <v>30</v>
      </c>
      <c r="M2152" s="149">
        <v>2</v>
      </c>
      <c r="N2152" s="149">
        <v>10.31</v>
      </c>
      <c r="O2152" s="149">
        <v>10.82</v>
      </c>
      <c r="P2152" s="149">
        <v>80448884</v>
      </c>
      <c r="Q2152" s="149">
        <v>929470</v>
      </c>
      <c r="R2152" s="149">
        <v>36869173</v>
      </c>
      <c r="S2152" s="149">
        <v>0</v>
      </c>
      <c r="T2152" s="149">
        <v>0</v>
      </c>
      <c r="U2152" s="149">
        <v>99358400</v>
      </c>
      <c r="V2152" s="149">
        <v>43585</v>
      </c>
      <c r="W2152" s="149">
        <v>0</v>
      </c>
      <c r="X2152" s="149">
        <v>0</v>
      </c>
      <c r="Y2152" s="149">
        <v>0</v>
      </c>
      <c r="Z2152" s="149" t="s">
        <v>5643</v>
      </c>
      <c r="AA2152" s="149" t="s">
        <v>3609</v>
      </c>
      <c r="AB2152" s="283">
        <v>44651</v>
      </c>
      <c r="AC2152" s="149">
        <v>2</v>
      </c>
      <c r="AD2152" s="149" t="s">
        <v>2623</v>
      </c>
      <c r="AE2152" s="149">
        <v>1</v>
      </c>
      <c r="AF2152" s="149">
        <v>30</v>
      </c>
      <c r="AG2152" s="149">
        <v>0</v>
      </c>
      <c r="AH2152" s="149"/>
      <c r="AI2152" s="149"/>
      <c r="AJ2152" s="149"/>
      <c r="AK2152" s="149"/>
      <c r="AL2152" s="149"/>
      <c r="AM2152" s="149"/>
      <c r="AN2152" s="149">
        <v>1</v>
      </c>
      <c r="AO2152" s="149">
        <v>1</v>
      </c>
      <c r="AP2152" s="149"/>
      <c r="AQ2152" s="149"/>
      <c r="AR2152" s="284">
        <v>3277117.29</v>
      </c>
      <c r="AS2152" s="1" t="s">
        <v>2624</v>
      </c>
      <c r="AT2152" s="1">
        <v>0</v>
      </c>
      <c r="AU2152" s="1">
        <v>0</v>
      </c>
      <c r="AV2152" s="1" t="s">
        <v>2625</v>
      </c>
      <c r="AW2152" s="1" t="s">
        <v>2626</v>
      </c>
      <c r="AX2152" s="1">
        <v>5</v>
      </c>
      <c r="BC2152" s="1">
        <v>1</v>
      </c>
      <c r="BD2152" s="1">
        <v>7</v>
      </c>
      <c r="BE2152" s="1">
        <v>2</v>
      </c>
      <c r="BF2152" s="296">
        <v>25671130.187105</v>
      </c>
    </row>
    <row r="2153" spans="1:58" x14ac:dyDescent="0.3">
      <c r="A2153" s="273">
        <f t="shared" si="82"/>
        <v>406813.14714531298</v>
      </c>
      <c r="B2153" s="1" t="s">
        <v>2621</v>
      </c>
      <c r="C2153" s="274">
        <v>42904286</v>
      </c>
      <c r="D2153" s="1">
        <v>144105</v>
      </c>
      <c r="E2153" s="1">
        <v>4</v>
      </c>
      <c r="F2153" s="1" t="s">
        <v>4754</v>
      </c>
      <c r="G2153" s="275">
        <v>44433</v>
      </c>
      <c r="H2153" s="275">
        <v>44985</v>
      </c>
      <c r="I2153" s="1">
        <v>0</v>
      </c>
      <c r="J2153" s="1">
        <v>1</v>
      </c>
      <c r="K2153" s="1">
        <v>7</v>
      </c>
      <c r="L2153" s="1">
        <v>30</v>
      </c>
      <c r="M2153" s="1">
        <v>2</v>
      </c>
      <c r="N2153" s="1">
        <v>9</v>
      </c>
      <c r="O2153" s="1">
        <v>9.3800000000000008</v>
      </c>
      <c r="P2153" s="1">
        <v>3016910</v>
      </c>
      <c r="Q2153" s="1">
        <v>180359</v>
      </c>
      <c r="R2153" s="1">
        <v>1893750</v>
      </c>
      <c r="S2153" s="1">
        <v>0</v>
      </c>
      <c r="T2153" s="1">
        <v>0</v>
      </c>
      <c r="U2153" s="1">
        <v>0</v>
      </c>
      <c r="W2153" s="1">
        <v>0</v>
      </c>
      <c r="X2153" s="1">
        <v>0</v>
      </c>
      <c r="Y2153" s="1">
        <v>0</v>
      </c>
      <c r="AB2153" s="275">
        <v>44651</v>
      </c>
      <c r="AC2153" s="1">
        <v>1</v>
      </c>
      <c r="AD2153" s="1" t="s">
        <v>2623</v>
      </c>
      <c r="AE2153" s="1">
        <v>1</v>
      </c>
      <c r="AF2153" s="1">
        <v>30</v>
      </c>
      <c r="AG2153" s="1">
        <v>0</v>
      </c>
      <c r="AN2153" s="1">
        <v>1</v>
      </c>
      <c r="AO2153" s="1">
        <v>1</v>
      </c>
      <c r="AR2153" s="276">
        <v>168363.67</v>
      </c>
      <c r="AS2153" s="1" t="s">
        <v>2677</v>
      </c>
      <c r="AT2153" s="1">
        <v>0</v>
      </c>
      <c r="AU2153" s="1">
        <v>0</v>
      </c>
      <c r="AV2153" s="1" t="s">
        <v>2625</v>
      </c>
      <c r="AW2153" s="1" t="s">
        <v>2626</v>
      </c>
      <c r="AX2153" s="1">
        <v>5</v>
      </c>
      <c r="BC2153" s="1">
        <v>1</v>
      </c>
      <c r="BD2153" s="1">
        <v>7</v>
      </c>
      <c r="BE2153" s="1">
        <v>2</v>
      </c>
      <c r="BF2153" s="296">
        <v>1318573.1828546871</v>
      </c>
    </row>
    <row r="2154" spans="1:58" x14ac:dyDescent="0.3">
      <c r="A2154" s="273">
        <f t="shared" si="82"/>
        <v>423257.32995968778</v>
      </c>
      <c r="B2154" s="1" t="s">
        <v>2621</v>
      </c>
      <c r="C2154" s="274">
        <v>42904286</v>
      </c>
      <c r="D2154" s="1">
        <v>144205</v>
      </c>
      <c r="E2154" s="1">
        <v>4</v>
      </c>
      <c r="F2154" s="1" t="s">
        <v>3934</v>
      </c>
      <c r="G2154" s="275">
        <v>44070</v>
      </c>
      <c r="H2154" s="275">
        <v>44985</v>
      </c>
      <c r="I2154" s="1">
        <v>0</v>
      </c>
      <c r="J2154" s="1">
        <v>1</v>
      </c>
      <c r="K2154" s="1">
        <v>19</v>
      </c>
      <c r="L2154" s="1">
        <v>30</v>
      </c>
      <c r="M2154" s="1">
        <v>2</v>
      </c>
      <c r="N2154" s="1">
        <v>9</v>
      </c>
      <c r="O2154" s="1">
        <v>9.3800000000000008</v>
      </c>
      <c r="P2154" s="1">
        <v>5000000</v>
      </c>
      <c r="Q2154" s="1">
        <v>187673</v>
      </c>
      <c r="R2154" s="1">
        <v>1970542</v>
      </c>
      <c r="S2154" s="1">
        <v>0</v>
      </c>
      <c r="T2154" s="1">
        <v>0</v>
      </c>
      <c r="U2154" s="1">
        <v>0</v>
      </c>
      <c r="W2154" s="1">
        <v>0</v>
      </c>
      <c r="X2154" s="1">
        <v>0</v>
      </c>
      <c r="Y2154" s="1">
        <v>0</v>
      </c>
      <c r="AB2154" s="275">
        <v>44651</v>
      </c>
      <c r="AC2154" s="1">
        <v>1</v>
      </c>
      <c r="AD2154" s="1" t="s">
        <v>2623</v>
      </c>
      <c r="AE2154" s="1">
        <v>1</v>
      </c>
      <c r="AF2154" s="1">
        <v>30</v>
      </c>
      <c r="AG2154" s="1">
        <v>0</v>
      </c>
      <c r="AN2154" s="1">
        <v>1</v>
      </c>
      <c r="AO2154" s="1">
        <v>1</v>
      </c>
      <c r="AR2154" s="276">
        <v>175243.04</v>
      </c>
      <c r="AS2154" s="1" t="s">
        <v>2657</v>
      </c>
      <c r="AT2154" s="1">
        <v>0</v>
      </c>
      <c r="AU2154" s="1">
        <v>0</v>
      </c>
      <c r="AX2154" s="1">
        <v>5</v>
      </c>
      <c r="BC2154" s="1">
        <v>1</v>
      </c>
      <c r="BD2154" s="1">
        <v>7</v>
      </c>
      <c r="BE2154" s="1">
        <v>2</v>
      </c>
      <c r="BF2154" s="296">
        <v>1372041.6300403122</v>
      </c>
    </row>
    <row r="2155" spans="1:58" x14ac:dyDescent="0.3">
      <c r="A2155" s="273">
        <f t="shared" si="82"/>
        <v>7170273.3669722565</v>
      </c>
      <c r="B2155" s="1" t="s">
        <v>2621</v>
      </c>
      <c r="C2155" s="274">
        <v>42920278</v>
      </c>
      <c r="D2155" s="1">
        <v>144105</v>
      </c>
      <c r="E2155" s="1">
        <v>4</v>
      </c>
      <c r="F2155" s="1" t="s">
        <v>4846</v>
      </c>
      <c r="G2155" s="275">
        <v>44256</v>
      </c>
      <c r="H2155" s="275">
        <v>45016</v>
      </c>
      <c r="I2155" s="1">
        <v>0</v>
      </c>
      <c r="J2155" s="1">
        <v>1</v>
      </c>
      <c r="K2155" s="1">
        <v>12</v>
      </c>
      <c r="L2155" s="1">
        <v>30</v>
      </c>
      <c r="M2155" s="1">
        <v>2</v>
      </c>
      <c r="N2155" s="1">
        <v>9</v>
      </c>
      <c r="O2155" s="1">
        <v>9.3800000000000008</v>
      </c>
      <c r="P2155" s="1">
        <v>43605341</v>
      </c>
      <c r="Q2155" s="1">
        <v>2000175</v>
      </c>
      <c r="R2155" s="1">
        <v>22823008</v>
      </c>
      <c r="S2155" s="1">
        <v>0</v>
      </c>
      <c r="T2155" s="1">
        <v>0</v>
      </c>
      <c r="U2155" s="1">
        <v>0</v>
      </c>
      <c r="W2155" s="1">
        <v>0</v>
      </c>
      <c r="X2155" s="1">
        <v>0</v>
      </c>
      <c r="Y2155" s="1">
        <v>0</v>
      </c>
      <c r="AB2155" s="275">
        <v>44651</v>
      </c>
      <c r="AC2155" s="1">
        <v>1</v>
      </c>
      <c r="AD2155" s="1" t="s">
        <v>2623</v>
      </c>
      <c r="AE2155" s="1">
        <v>1</v>
      </c>
      <c r="AF2155" s="1">
        <v>30</v>
      </c>
      <c r="AG2155" s="1">
        <v>0</v>
      </c>
      <c r="AN2155" s="1">
        <v>1</v>
      </c>
      <c r="AO2155" s="1">
        <v>1</v>
      </c>
      <c r="AR2155" s="276">
        <v>1956666.43</v>
      </c>
      <c r="AS2155" s="1" t="s">
        <v>2677</v>
      </c>
      <c r="AT2155" s="1">
        <v>0</v>
      </c>
      <c r="AU2155" s="1">
        <v>0</v>
      </c>
      <c r="AV2155" s="1" t="s">
        <v>2625</v>
      </c>
      <c r="AW2155" s="1" t="s">
        <v>2626</v>
      </c>
      <c r="AX2155" s="1">
        <v>5</v>
      </c>
      <c r="BC2155" s="1">
        <v>1</v>
      </c>
      <c r="BD2155" s="1">
        <v>7</v>
      </c>
      <c r="BE2155" s="1">
        <v>2</v>
      </c>
      <c r="BF2155" s="296">
        <v>13696068.203027744</v>
      </c>
    </row>
    <row r="2156" spans="1:58" x14ac:dyDescent="0.3">
      <c r="A2156" s="273">
        <f t="shared" si="82"/>
        <v>669069.15079308068</v>
      </c>
      <c r="B2156" s="1" t="s">
        <v>2621</v>
      </c>
      <c r="C2156" s="274">
        <v>42920278</v>
      </c>
      <c r="D2156" s="1">
        <v>144205</v>
      </c>
      <c r="E2156" s="1">
        <v>4</v>
      </c>
      <c r="F2156" s="1" t="s">
        <v>3338</v>
      </c>
      <c r="G2156" s="275">
        <v>43858</v>
      </c>
      <c r="H2156" s="275">
        <v>44957</v>
      </c>
      <c r="I2156" s="1">
        <v>0</v>
      </c>
      <c r="J2156" s="1">
        <v>1</v>
      </c>
      <c r="K2156" s="1">
        <v>26</v>
      </c>
      <c r="L2156" s="1">
        <v>30</v>
      </c>
      <c r="M2156" s="1">
        <v>2</v>
      </c>
      <c r="N2156" s="1">
        <v>11.04</v>
      </c>
      <c r="O2156" s="1">
        <v>11.61</v>
      </c>
      <c r="P2156" s="1">
        <v>6834020</v>
      </c>
      <c r="Q2156" s="1">
        <v>247066</v>
      </c>
      <c r="R2156" s="1">
        <v>2129424</v>
      </c>
      <c r="S2156" s="1">
        <v>0</v>
      </c>
      <c r="T2156" s="1">
        <v>0</v>
      </c>
      <c r="U2156" s="1">
        <v>0</v>
      </c>
      <c r="W2156" s="1">
        <v>0</v>
      </c>
      <c r="X2156" s="1">
        <v>0</v>
      </c>
      <c r="Y2156" s="1">
        <v>0</v>
      </c>
      <c r="AB2156" s="275">
        <v>44651</v>
      </c>
      <c r="AC2156" s="1">
        <v>1</v>
      </c>
      <c r="AD2156" s="1" t="s">
        <v>2623</v>
      </c>
      <c r="AE2156" s="1">
        <v>1</v>
      </c>
      <c r="AF2156" s="1">
        <v>30</v>
      </c>
      <c r="AG2156" s="1">
        <v>0</v>
      </c>
      <c r="AN2156" s="1">
        <v>1</v>
      </c>
      <c r="AO2156" s="1">
        <v>1</v>
      </c>
      <c r="AR2156" s="276">
        <v>182489.27</v>
      </c>
      <c r="AS2156" s="1" t="s">
        <v>2657</v>
      </c>
      <c r="AT2156" s="1">
        <v>0</v>
      </c>
      <c r="AU2156" s="1">
        <v>0</v>
      </c>
      <c r="AX2156" s="1">
        <v>5</v>
      </c>
      <c r="BC2156" s="1">
        <v>1</v>
      </c>
      <c r="BD2156" s="1">
        <v>7</v>
      </c>
      <c r="BE2156" s="1">
        <v>2</v>
      </c>
      <c r="BF2156" s="296">
        <v>1277865.5792069193</v>
      </c>
    </row>
    <row r="2157" spans="1:58" x14ac:dyDescent="0.3">
      <c r="A2157" s="273">
        <f t="shared" si="82"/>
        <v>33530.637274582383</v>
      </c>
      <c r="B2157" s="1" t="s">
        <v>2621</v>
      </c>
      <c r="C2157" s="274">
        <v>42920278</v>
      </c>
      <c r="D2157" s="1">
        <v>144205</v>
      </c>
      <c r="E2157" s="1">
        <v>4</v>
      </c>
      <c r="F2157" s="1" t="s">
        <v>3001</v>
      </c>
      <c r="G2157" s="275">
        <v>43864</v>
      </c>
      <c r="H2157" s="275">
        <v>44985</v>
      </c>
      <c r="I2157" s="1">
        <v>0</v>
      </c>
      <c r="J2157" s="1">
        <v>1</v>
      </c>
      <c r="K2157" s="1">
        <v>25</v>
      </c>
      <c r="L2157" s="1">
        <v>30</v>
      </c>
      <c r="M2157" s="1">
        <v>2</v>
      </c>
      <c r="N2157" s="1">
        <v>18</v>
      </c>
      <c r="O2157" s="1">
        <v>19.559999999999999</v>
      </c>
      <c r="P2157" s="1">
        <v>292815</v>
      </c>
      <c r="Q2157" s="1">
        <v>10586</v>
      </c>
      <c r="R2157" s="1">
        <v>106610</v>
      </c>
      <c r="S2157" s="1">
        <v>0</v>
      </c>
      <c r="T2157" s="1">
        <v>0</v>
      </c>
      <c r="U2157" s="1">
        <v>0</v>
      </c>
      <c r="W2157" s="1">
        <v>0</v>
      </c>
      <c r="X2157" s="1">
        <v>0</v>
      </c>
      <c r="Y2157" s="1">
        <v>0</v>
      </c>
      <c r="AB2157" s="275">
        <v>44651</v>
      </c>
      <c r="AC2157" s="1">
        <v>1</v>
      </c>
      <c r="AD2157" s="1" t="s">
        <v>2623</v>
      </c>
      <c r="AE2157" s="1">
        <v>1</v>
      </c>
      <c r="AF2157" s="1">
        <v>30</v>
      </c>
      <c r="AG2157" s="1">
        <v>0</v>
      </c>
      <c r="AN2157" s="1">
        <v>1</v>
      </c>
      <c r="AO2157" s="1">
        <v>1</v>
      </c>
      <c r="AR2157" s="276">
        <v>9102.7900000000009</v>
      </c>
      <c r="AS2157" s="1" t="s">
        <v>2657</v>
      </c>
      <c r="AT2157" s="1">
        <v>0</v>
      </c>
      <c r="AU2157" s="1">
        <v>0</v>
      </c>
      <c r="AX2157" s="1">
        <v>5</v>
      </c>
      <c r="BC2157" s="1">
        <v>1</v>
      </c>
      <c r="BD2157" s="1">
        <v>7</v>
      </c>
      <c r="BE2157" s="1">
        <v>2</v>
      </c>
      <c r="BF2157" s="296">
        <v>63976.572725417609</v>
      </c>
    </row>
    <row r="2158" spans="1:58" x14ac:dyDescent="0.3">
      <c r="A2158" s="273">
        <f t="shared" si="82"/>
        <v>11737.283033968186</v>
      </c>
      <c r="B2158" s="1" t="s">
        <v>2621</v>
      </c>
      <c r="C2158" s="274">
        <v>42920278</v>
      </c>
      <c r="D2158" s="1">
        <v>144205</v>
      </c>
      <c r="E2158" s="1">
        <v>4</v>
      </c>
      <c r="F2158" s="1" t="s">
        <v>3241</v>
      </c>
      <c r="G2158" s="275">
        <v>43861</v>
      </c>
      <c r="H2158" s="275">
        <v>44957</v>
      </c>
      <c r="I2158" s="1">
        <v>0</v>
      </c>
      <c r="J2158" s="1">
        <v>1</v>
      </c>
      <c r="K2158" s="1">
        <v>26</v>
      </c>
      <c r="L2158" s="1">
        <v>30</v>
      </c>
      <c r="M2158" s="1">
        <v>2</v>
      </c>
      <c r="N2158" s="1">
        <v>18</v>
      </c>
      <c r="O2158" s="1">
        <v>19.559999999999999</v>
      </c>
      <c r="P2158" s="1">
        <v>112437</v>
      </c>
      <c r="Q2158" s="1">
        <v>4065</v>
      </c>
      <c r="R2158" s="1">
        <v>37480</v>
      </c>
      <c r="S2158" s="1">
        <v>0</v>
      </c>
      <c r="T2158" s="1">
        <v>0</v>
      </c>
      <c r="U2158" s="1">
        <v>0</v>
      </c>
      <c r="W2158" s="1">
        <v>0</v>
      </c>
      <c r="X2158" s="1">
        <v>0</v>
      </c>
      <c r="Y2158" s="1">
        <v>0</v>
      </c>
      <c r="AB2158" s="275">
        <v>44651</v>
      </c>
      <c r="AC2158" s="1">
        <v>1</v>
      </c>
      <c r="AD2158" s="1" t="s">
        <v>2623</v>
      </c>
      <c r="AE2158" s="1">
        <v>1</v>
      </c>
      <c r="AF2158" s="1">
        <v>30</v>
      </c>
      <c r="AG2158" s="1">
        <v>0</v>
      </c>
      <c r="AN2158" s="1">
        <v>1</v>
      </c>
      <c r="AO2158" s="1">
        <v>1</v>
      </c>
      <c r="AR2158" s="276">
        <v>3251</v>
      </c>
      <c r="AS2158" s="1" t="s">
        <v>2657</v>
      </c>
      <c r="AT2158" s="1">
        <v>0</v>
      </c>
      <c r="AU2158" s="1">
        <v>0</v>
      </c>
      <c r="AX2158" s="1">
        <v>5</v>
      </c>
      <c r="BC2158" s="1">
        <v>1</v>
      </c>
      <c r="BD2158" s="1">
        <v>7</v>
      </c>
      <c r="BE2158" s="1">
        <v>2</v>
      </c>
      <c r="BF2158" s="296">
        <v>22491.716966031814</v>
      </c>
    </row>
    <row r="2159" spans="1:58" x14ac:dyDescent="0.3">
      <c r="A2159" s="273">
        <f t="shared" si="82"/>
        <v>23040.667420757447</v>
      </c>
      <c r="B2159" s="1" t="s">
        <v>2621</v>
      </c>
      <c r="C2159" s="274">
        <v>42920278</v>
      </c>
      <c r="D2159" s="1">
        <v>144205</v>
      </c>
      <c r="E2159" s="1">
        <v>4</v>
      </c>
      <c r="F2159" s="1" t="s">
        <v>3242</v>
      </c>
      <c r="G2159" s="275">
        <v>43861</v>
      </c>
      <c r="H2159" s="275">
        <v>44957</v>
      </c>
      <c r="I2159" s="1">
        <v>0</v>
      </c>
      <c r="J2159" s="1">
        <v>1</v>
      </c>
      <c r="K2159" s="1">
        <v>26</v>
      </c>
      <c r="L2159" s="1">
        <v>30</v>
      </c>
      <c r="M2159" s="1">
        <v>2</v>
      </c>
      <c r="N2159" s="1">
        <v>18</v>
      </c>
      <c r="O2159" s="1">
        <v>19.559999999999999</v>
      </c>
      <c r="P2159" s="1">
        <v>220000</v>
      </c>
      <c r="Q2159" s="1">
        <v>7954</v>
      </c>
      <c r="R2159" s="1">
        <v>73333</v>
      </c>
      <c r="S2159" s="1">
        <v>0</v>
      </c>
      <c r="T2159" s="1">
        <v>0</v>
      </c>
      <c r="U2159" s="1">
        <v>0</v>
      </c>
      <c r="W2159" s="1">
        <v>0</v>
      </c>
      <c r="X2159" s="1">
        <v>0</v>
      </c>
      <c r="Y2159" s="1">
        <v>0</v>
      </c>
      <c r="AB2159" s="275">
        <v>44651</v>
      </c>
      <c r="AC2159" s="1">
        <v>1</v>
      </c>
      <c r="AD2159" s="1" t="s">
        <v>2623</v>
      </c>
      <c r="AE2159" s="1">
        <v>1</v>
      </c>
      <c r="AF2159" s="1">
        <v>30</v>
      </c>
      <c r="AG2159" s="1">
        <v>0</v>
      </c>
      <c r="AN2159" s="1">
        <v>1</v>
      </c>
      <c r="AO2159" s="1">
        <v>1</v>
      </c>
      <c r="AR2159" s="276">
        <v>6285.26</v>
      </c>
      <c r="AS2159" s="1" t="s">
        <v>2657</v>
      </c>
      <c r="AT2159" s="1">
        <v>0</v>
      </c>
      <c r="AU2159" s="1">
        <v>0</v>
      </c>
      <c r="AX2159" s="1">
        <v>5</v>
      </c>
      <c r="BC2159" s="1">
        <v>1</v>
      </c>
      <c r="BD2159" s="1">
        <v>7</v>
      </c>
      <c r="BE2159" s="1">
        <v>2</v>
      </c>
      <c r="BF2159" s="296">
        <v>44007.072579242558</v>
      </c>
    </row>
    <row r="2160" spans="1:58" x14ac:dyDescent="0.3">
      <c r="A2160" s="273">
        <f t="shared" si="82"/>
        <v>21154.696369492071</v>
      </c>
      <c r="B2160" s="1" t="s">
        <v>2621</v>
      </c>
      <c r="C2160" s="274">
        <v>42920278</v>
      </c>
      <c r="D2160" s="1">
        <v>144205</v>
      </c>
      <c r="E2160" s="1">
        <v>4</v>
      </c>
      <c r="F2160" s="1" t="s">
        <v>3259</v>
      </c>
      <c r="G2160" s="275">
        <v>43867</v>
      </c>
      <c r="H2160" s="275">
        <v>44985</v>
      </c>
      <c r="I2160" s="1">
        <v>0</v>
      </c>
      <c r="J2160" s="1">
        <v>1</v>
      </c>
      <c r="K2160" s="1">
        <v>25</v>
      </c>
      <c r="L2160" s="1">
        <v>30</v>
      </c>
      <c r="M2160" s="1">
        <v>2</v>
      </c>
      <c r="N2160" s="1">
        <v>18</v>
      </c>
      <c r="O2160" s="1">
        <v>19.559999999999999</v>
      </c>
      <c r="P2160" s="1">
        <v>184000</v>
      </c>
      <c r="Q2160" s="1">
        <v>6652</v>
      </c>
      <c r="R2160" s="1">
        <v>66991</v>
      </c>
      <c r="S2160" s="1">
        <v>0</v>
      </c>
      <c r="T2160" s="1">
        <v>0</v>
      </c>
      <c r="U2160" s="1">
        <v>0</v>
      </c>
      <c r="W2160" s="1">
        <v>0</v>
      </c>
      <c r="X2160" s="1">
        <v>0</v>
      </c>
      <c r="Y2160" s="1">
        <v>0</v>
      </c>
      <c r="AB2160" s="275">
        <v>44651</v>
      </c>
      <c r="AC2160" s="1">
        <v>1</v>
      </c>
      <c r="AD2160" s="1" t="s">
        <v>2623</v>
      </c>
      <c r="AE2160" s="1">
        <v>1</v>
      </c>
      <c r="AF2160" s="1">
        <v>30</v>
      </c>
      <c r="AG2160" s="1">
        <v>0</v>
      </c>
      <c r="AN2160" s="1">
        <v>1</v>
      </c>
      <c r="AO2160" s="1">
        <v>1</v>
      </c>
      <c r="AR2160" s="276">
        <v>5635.06</v>
      </c>
      <c r="AS2160" s="1" t="s">
        <v>2657</v>
      </c>
      <c r="AT2160" s="1">
        <v>0</v>
      </c>
      <c r="AU2160" s="1">
        <v>0</v>
      </c>
      <c r="AX2160" s="1">
        <v>5</v>
      </c>
      <c r="BC2160" s="1">
        <v>1</v>
      </c>
      <c r="BD2160" s="1">
        <v>7</v>
      </c>
      <c r="BE2160" s="1">
        <v>2</v>
      </c>
      <c r="BF2160" s="296">
        <v>40201.243630507932</v>
      </c>
    </row>
    <row r="2161" spans="1:58" x14ac:dyDescent="0.3">
      <c r="A2161" s="273">
        <f t="shared" si="82"/>
        <v>5864.239483484118</v>
      </c>
      <c r="B2161" s="1" t="s">
        <v>2621</v>
      </c>
      <c r="C2161" s="274">
        <v>42920278</v>
      </c>
      <c r="D2161" s="1">
        <v>144205</v>
      </c>
      <c r="E2161" s="1">
        <v>4</v>
      </c>
      <c r="F2161" s="1" t="s">
        <v>3260</v>
      </c>
      <c r="G2161" s="275">
        <v>43867</v>
      </c>
      <c r="H2161" s="275">
        <v>44985</v>
      </c>
      <c r="I2161" s="1">
        <v>0</v>
      </c>
      <c r="J2161" s="1">
        <v>1</v>
      </c>
      <c r="K2161" s="1">
        <v>25</v>
      </c>
      <c r="L2161" s="1">
        <v>30</v>
      </c>
      <c r="M2161" s="1">
        <v>2</v>
      </c>
      <c r="N2161" s="1">
        <v>18</v>
      </c>
      <c r="O2161" s="1">
        <v>19.559999999999999</v>
      </c>
      <c r="P2161" s="1">
        <v>50700</v>
      </c>
      <c r="Q2161" s="1">
        <v>1833</v>
      </c>
      <c r="R2161" s="1">
        <v>18458</v>
      </c>
      <c r="S2161" s="1">
        <v>0</v>
      </c>
      <c r="T2161" s="1">
        <v>0</v>
      </c>
      <c r="U2161" s="1">
        <v>0</v>
      </c>
      <c r="W2161" s="1">
        <v>0</v>
      </c>
      <c r="X2161" s="1">
        <v>0</v>
      </c>
      <c r="Y2161" s="1">
        <v>0</v>
      </c>
      <c r="AB2161" s="275">
        <v>44651</v>
      </c>
      <c r="AC2161" s="1">
        <v>1</v>
      </c>
      <c r="AD2161" s="1" t="s">
        <v>2623</v>
      </c>
      <c r="AE2161" s="1">
        <v>1</v>
      </c>
      <c r="AF2161" s="1">
        <v>30</v>
      </c>
      <c r="AG2161" s="1">
        <v>0</v>
      </c>
      <c r="AN2161" s="1">
        <v>1</v>
      </c>
      <c r="AO2161" s="1">
        <v>1</v>
      </c>
      <c r="AR2161" s="276">
        <v>1517.13</v>
      </c>
      <c r="AS2161" s="1" t="s">
        <v>2657</v>
      </c>
      <c r="AT2161" s="1">
        <v>0</v>
      </c>
      <c r="AU2161" s="1">
        <v>0</v>
      </c>
      <c r="AX2161" s="1">
        <v>5</v>
      </c>
      <c r="BC2161" s="1">
        <v>1</v>
      </c>
      <c r="BD2161" s="1">
        <v>7</v>
      </c>
      <c r="BE2161" s="1">
        <v>2</v>
      </c>
      <c r="BF2161" s="296">
        <v>11076.630516515881</v>
      </c>
    </row>
    <row r="2162" spans="1:58" x14ac:dyDescent="0.3">
      <c r="A2162" s="273">
        <f t="shared" si="82"/>
        <v>8241.6886523788107</v>
      </c>
      <c r="B2162" s="1" t="s">
        <v>2621</v>
      </c>
      <c r="C2162" s="274">
        <v>42920278</v>
      </c>
      <c r="D2162" s="1">
        <v>144205</v>
      </c>
      <c r="E2162" s="1">
        <v>4</v>
      </c>
      <c r="F2162" s="1" t="s">
        <v>3223</v>
      </c>
      <c r="G2162" s="275">
        <v>43873</v>
      </c>
      <c r="H2162" s="275">
        <v>44985</v>
      </c>
      <c r="I2162" s="1">
        <v>0</v>
      </c>
      <c r="J2162" s="1">
        <v>1</v>
      </c>
      <c r="K2162" s="1">
        <v>25</v>
      </c>
      <c r="L2162" s="1">
        <v>30</v>
      </c>
      <c r="M2162" s="1">
        <v>2</v>
      </c>
      <c r="N2162" s="1">
        <v>18</v>
      </c>
      <c r="O2162" s="1">
        <v>19.559999999999999</v>
      </c>
      <c r="P2162" s="1">
        <v>71500</v>
      </c>
      <c r="Q2162" s="1">
        <v>2585</v>
      </c>
      <c r="R2162" s="1">
        <v>26029</v>
      </c>
      <c r="S2162" s="1">
        <v>0</v>
      </c>
      <c r="T2162" s="1">
        <v>0</v>
      </c>
      <c r="U2162" s="1">
        <v>0</v>
      </c>
      <c r="W2162" s="1">
        <v>0</v>
      </c>
      <c r="X2162" s="1">
        <v>0</v>
      </c>
      <c r="Y2162" s="1">
        <v>0</v>
      </c>
      <c r="AB2162" s="275">
        <v>44651</v>
      </c>
      <c r="AC2162" s="1">
        <v>1</v>
      </c>
      <c r="AD2162" s="1" t="s">
        <v>2623</v>
      </c>
      <c r="AE2162" s="1">
        <v>1</v>
      </c>
      <c r="AF2162" s="1">
        <v>30</v>
      </c>
      <c r="AG2162" s="1">
        <v>0</v>
      </c>
      <c r="AN2162" s="1">
        <v>1</v>
      </c>
      <c r="AO2162" s="1">
        <v>1</v>
      </c>
      <c r="AR2162" s="276">
        <v>2167.33</v>
      </c>
      <c r="AS2162" s="1" t="s">
        <v>2657</v>
      </c>
      <c r="AT2162" s="1">
        <v>0</v>
      </c>
      <c r="AU2162" s="1">
        <v>0</v>
      </c>
      <c r="AX2162" s="1">
        <v>5</v>
      </c>
      <c r="BC2162" s="1">
        <v>1</v>
      </c>
      <c r="BD2162" s="1">
        <v>7</v>
      </c>
      <c r="BE2162" s="1">
        <v>2</v>
      </c>
      <c r="BF2162" s="296">
        <v>15619.981347621188</v>
      </c>
    </row>
    <row r="2163" spans="1:58" x14ac:dyDescent="0.3">
      <c r="A2163" s="273">
        <f t="shared" si="82"/>
        <v>0</v>
      </c>
      <c r="B2163" s="1" t="s">
        <v>2621</v>
      </c>
      <c r="C2163" s="274">
        <v>42926040</v>
      </c>
      <c r="D2163" s="1">
        <v>144105</v>
      </c>
      <c r="E2163" s="1">
        <v>4</v>
      </c>
      <c r="F2163" s="1" t="s">
        <v>4908</v>
      </c>
      <c r="G2163" s="275">
        <v>44490</v>
      </c>
      <c r="H2163" s="275">
        <v>44773</v>
      </c>
      <c r="I2163" s="1">
        <v>0</v>
      </c>
      <c r="J2163" s="1">
        <v>1</v>
      </c>
      <c r="K2163" s="1">
        <v>5</v>
      </c>
      <c r="L2163" s="1">
        <v>30</v>
      </c>
      <c r="M2163" s="1">
        <v>2</v>
      </c>
      <c r="N2163" s="1">
        <v>9</v>
      </c>
      <c r="O2163" s="1">
        <v>9.3800000000000008</v>
      </c>
      <c r="P2163" s="1">
        <v>56587748</v>
      </c>
      <c r="Q2163" s="1">
        <v>693876</v>
      </c>
      <c r="R2163" s="1">
        <v>3544331</v>
      </c>
      <c r="S2163" s="1">
        <v>0</v>
      </c>
      <c r="T2163" s="1">
        <v>0</v>
      </c>
      <c r="U2163" s="1">
        <v>0</v>
      </c>
      <c r="W2163" s="1">
        <v>0</v>
      </c>
      <c r="X2163" s="1">
        <v>0</v>
      </c>
      <c r="Y2163" s="1">
        <v>0</v>
      </c>
      <c r="Z2163" s="1" t="s">
        <v>2848</v>
      </c>
      <c r="AA2163" s="1" t="s">
        <v>2911</v>
      </c>
      <c r="AB2163" s="275">
        <v>44651</v>
      </c>
      <c r="AC2163" s="1">
        <v>1</v>
      </c>
      <c r="AD2163" s="1" t="s">
        <v>2623</v>
      </c>
      <c r="AE2163" s="1">
        <v>1</v>
      </c>
      <c r="AF2163" s="1">
        <v>30</v>
      </c>
      <c r="AG2163" s="1">
        <v>0</v>
      </c>
      <c r="AN2163" s="1">
        <v>1</v>
      </c>
      <c r="AO2163" s="1">
        <v>1</v>
      </c>
      <c r="AR2163" s="276">
        <v>1707134</v>
      </c>
      <c r="AS2163" s="1" t="s">
        <v>2632</v>
      </c>
      <c r="AT2163" s="1">
        <v>0</v>
      </c>
      <c r="AU2163" s="1">
        <v>0</v>
      </c>
      <c r="AV2163" s="1" t="s">
        <v>2625</v>
      </c>
      <c r="AW2163" s="1" t="s">
        <v>2626</v>
      </c>
      <c r="AX2163" s="1">
        <v>5</v>
      </c>
      <c r="BC2163" s="1">
        <v>1</v>
      </c>
      <c r="BD2163" s="1">
        <v>7</v>
      </c>
      <c r="BE2163" s="1">
        <v>2</v>
      </c>
      <c r="BF2163" s="296">
        <v>2088998</v>
      </c>
    </row>
    <row r="2164" spans="1:58" x14ac:dyDescent="0.3">
      <c r="A2164" s="273">
        <f t="shared" si="82"/>
        <v>1145666.3117862632</v>
      </c>
      <c r="B2164" s="1" t="s">
        <v>2621</v>
      </c>
      <c r="C2164" s="274">
        <v>42947220</v>
      </c>
      <c r="D2164" s="1">
        <v>144105</v>
      </c>
      <c r="E2164" s="1">
        <v>4</v>
      </c>
      <c r="F2164" s="1" t="s">
        <v>5557</v>
      </c>
      <c r="G2164" s="275">
        <v>44477</v>
      </c>
      <c r="H2164" s="275">
        <v>45230</v>
      </c>
      <c r="I2164" s="1">
        <v>0</v>
      </c>
      <c r="J2164" s="1">
        <v>1</v>
      </c>
      <c r="K2164" s="1">
        <v>5</v>
      </c>
      <c r="L2164" s="1">
        <v>30</v>
      </c>
      <c r="M2164" s="1">
        <v>2</v>
      </c>
      <c r="N2164" s="1">
        <v>10.72</v>
      </c>
      <c r="O2164" s="1">
        <v>11.27</v>
      </c>
      <c r="P2164" s="1">
        <v>8069994</v>
      </c>
      <c r="Q2164" s="1">
        <v>376617</v>
      </c>
      <c r="R2164" s="1">
        <v>6532944</v>
      </c>
      <c r="S2164" s="1">
        <v>0</v>
      </c>
      <c r="T2164" s="1">
        <v>0</v>
      </c>
      <c r="U2164" s="1">
        <v>0</v>
      </c>
      <c r="W2164" s="1">
        <v>0</v>
      </c>
      <c r="X2164" s="1">
        <v>0</v>
      </c>
      <c r="Y2164" s="1">
        <v>0</v>
      </c>
      <c r="AB2164" s="275">
        <v>44651</v>
      </c>
      <c r="AC2164" s="1">
        <v>1</v>
      </c>
      <c r="AD2164" s="1" t="s">
        <v>2623</v>
      </c>
      <c r="AE2164" s="1">
        <v>1</v>
      </c>
      <c r="AF2164" s="1">
        <v>30</v>
      </c>
      <c r="AG2164" s="1">
        <v>0</v>
      </c>
      <c r="AN2164" s="1">
        <v>1</v>
      </c>
      <c r="AO2164" s="1">
        <v>1</v>
      </c>
      <c r="AR2164" s="276">
        <v>753095.17</v>
      </c>
      <c r="AS2164" s="1" t="s">
        <v>2624</v>
      </c>
      <c r="AT2164" s="1">
        <v>0</v>
      </c>
      <c r="AU2164" s="1">
        <v>0</v>
      </c>
      <c r="AV2164" s="1" t="s">
        <v>2625</v>
      </c>
      <c r="AW2164" s="1" t="s">
        <v>2626</v>
      </c>
      <c r="AX2164" s="1">
        <v>5</v>
      </c>
      <c r="BC2164" s="1">
        <v>1</v>
      </c>
      <c r="BD2164" s="1">
        <v>7</v>
      </c>
      <c r="BE2164" s="1">
        <v>2</v>
      </c>
      <c r="BF2164" s="296">
        <v>4634182.5182137368</v>
      </c>
    </row>
    <row r="2165" spans="1:58" x14ac:dyDescent="0.3">
      <c r="A2165" s="273">
        <f t="shared" si="82"/>
        <v>636997.04882501625</v>
      </c>
      <c r="B2165" s="1" t="s">
        <v>2621</v>
      </c>
      <c r="C2165" s="274">
        <v>42947220</v>
      </c>
      <c r="D2165" s="1">
        <v>144205</v>
      </c>
      <c r="E2165" s="1">
        <v>4</v>
      </c>
      <c r="F2165" s="1" t="s">
        <v>2685</v>
      </c>
      <c r="G2165" s="275">
        <v>43756</v>
      </c>
      <c r="H2165" s="275">
        <v>44865</v>
      </c>
      <c r="I2165" s="1">
        <v>0</v>
      </c>
      <c r="J2165" s="1">
        <v>1</v>
      </c>
      <c r="K2165" s="1">
        <v>29</v>
      </c>
      <c r="L2165" s="1">
        <v>30</v>
      </c>
      <c r="M2165" s="1">
        <v>2</v>
      </c>
      <c r="N2165" s="1">
        <v>11.04</v>
      </c>
      <c r="O2165" s="1">
        <v>11.61</v>
      </c>
      <c r="P2165" s="1">
        <v>16429164</v>
      </c>
      <c r="Q2165" s="1">
        <v>593954</v>
      </c>
      <c r="R2165" s="1">
        <v>3632372</v>
      </c>
      <c r="S2165" s="1">
        <v>0</v>
      </c>
      <c r="T2165" s="1">
        <v>0</v>
      </c>
      <c r="U2165" s="1">
        <v>0</v>
      </c>
      <c r="W2165" s="1">
        <v>0</v>
      </c>
      <c r="X2165" s="1">
        <v>0</v>
      </c>
      <c r="Y2165" s="1">
        <v>0</v>
      </c>
      <c r="AB2165" s="275">
        <v>44651</v>
      </c>
      <c r="AC2165" s="1">
        <v>1</v>
      </c>
      <c r="AD2165" s="1" t="s">
        <v>2623</v>
      </c>
      <c r="AE2165" s="1">
        <v>1</v>
      </c>
      <c r="AF2165" s="1">
        <v>30</v>
      </c>
      <c r="AG2165" s="1">
        <v>0</v>
      </c>
      <c r="AN2165" s="1">
        <v>1</v>
      </c>
      <c r="AO2165" s="1">
        <v>1</v>
      </c>
      <c r="AR2165" s="276">
        <v>418730.36</v>
      </c>
      <c r="AS2165" s="1" t="s">
        <v>2657</v>
      </c>
      <c r="AT2165" s="1">
        <v>0</v>
      </c>
      <c r="AU2165" s="1">
        <v>0</v>
      </c>
      <c r="AX2165" s="1">
        <v>5</v>
      </c>
      <c r="BC2165" s="1">
        <v>1</v>
      </c>
      <c r="BD2165" s="1">
        <v>7</v>
      </c>
      <c r="BE2165" s="1">
        <v>2</v>
      </c>
      <c r="BF2165" s="296">
        <v>2576644.5911749839</v>
      </c>
    </row>
    <row r="2166" spans="1:58" x14ac:dyDescent="0.3">
      <c r="A2166" s="273">
        <f t="shared" si="82"/>
        <v>15880.457856561879</v>
      </c>
      <c r="B2166" s="1" t="s">
        <v>2621</v>
      </c>
      <c r="C2166" s="274">
        <v>42947220</v>
      </c>
      <c r="D2166" s="1">
        <v>144205</v>
      </c>
      <c r="E2166" s="1">
        <v>4</v>
      </c>
      <c r="F2166" s="1" t="s">
        <v>3309</v>
      </c>
      <c r="G2166" s="275">
        <v>43823</v>
      </c>
      <c r="H2166" s="275">
        <v>44926</v>
      </c>
      <c r="I2166" s="1">
        <v>0</v>
      </c>
      <c r="J2166" s="1">
        <v>1</v>
      </c>
      <c r="K2166" s="1">
        <v>27</v>
      </c>
      <c r="L2166" s="1">
        <v>30</v>
      </c>
      <c r="M2166" s="1">
        <v>2</v>
      </c>
      <c r="N2166" s="1">
        <v>18</v>
      </c>
      <c r="O2166" s="1">
        <v>19.559999999999999</v>
      </c>
      <c r="P2166" s="1">
        <v>300000</v>
      </c>
      <c r="Q2166" s="1">
        <v>10846</v>
      </c>
      <c r="R2166" s="1">
        <v>90669</v>
      </c>
      <c r="S2166" s="1">
        <v>0</v>
      </c>
      <c r="T2166" s="1">
        <v>0</v>
      </c>
      <c r="U2166" s="1">
        <v>0</v>
      </c>
      <c r="W2166" s="1">
        <v>0</v>
      </c>
      <c r="X2166" s="1">
        <v>0</v>
      </c>
      <c r="Y2166" s="1">
        <v>0</v>
      </c>
      <c r="AB2166" s="275">
        <v>44651</v>
      </c>
      <c r="AC2166" s="1">
        <v>1</v>
      </c>
      <c r="AD2166" s="1" t="s">
        <v>2623</v>
      </c>
      <c r="AE2166" s="1">
        <v>1</v>
      </c>
      <c r="AF2166" s="1">
        <v>30</v>
      </c>
      <c r="AG2166" s="1">
        <v>0</v>
      </c>
      <c r="AN2166" s="1">
        <v>1</v>
      </c>
      <c r="AO2166" s="1">
        <v>1</v>
      </c>
      <c r="AR2166" s="276">
        <v>10471.950000000001</v>
      </c>
      <c r="AS2166" s="1" t="s">
        <v>2657</v>
      </c>
      <c r="AT2166" s="1">
        <v>0</v>
      </c>
      <c r="AU2166" s="1">
        <v>0</v>
      </c>
      <c r="AX2166" s="1">
        <v>5</v>
      </c>
      <c r="BC2166" s="1">
        <v>1</v>
      </c>
      <c r="BD2166" s="1">
        <v>7</v>
      </c>
      <c r="BE2166" s="1">
        <v>2</v>
      </c>
      <c r="BF2166" s="296">
        <v>64316.592143438123</v>
      </c>
    </row>
    <row r="2167" spans="1:58" x14ac:dyDescent="0.3">
      <c r="A2167" s="273">
        <f t="shared" si="82"/>
        <v>15880.457856561879</v>
      </c>
      <c r="B2167" s="1" t="s">
        <v>2621</v>
      </c>
      <c r="C2167" s="274">
        <v>42947220</v>
      </c>
      <c r="D2167" s="1">
        <v>144205</v>
      </c>
      <c r="E2167" s="1">
        <v>4</v>
      </c>
      <c r="F2167" s="1" t="s">
        <v>3324</v>
      </c>
      <c r="G2167" s="275">
        <v>43823</v>
      </c>
      <c r="H2167" s="275">
        <v>44926</v>
      </c>
      <c r="I2167" s="1">
        <v>0</v>
      </c>
      <c r="J2167" s="1">
        <v>1</v>
      </c>
      <c r="K2167" s="1">
        <v>27</v>
      </c>
      <c r="L2167" s="1">
        <v>30</v>
      </c>
      <c r="M2167" s="1">
        <v>2</v>
      </c>
      <c r="N2167" s="1">
        <v>18</v>
      </c>
      <c r="O2167" s="1">
        <v>19.559999999999999</v>
      </c>
      <c r="P2167" s="1">
        <v>300000</v>
      </c>
      <c r="Q2167" s="1">
        <v>10846</v>
      </c>
      <c r="R2167" s="1">
        <v>90669</v>
      </c>
      <c r="S2167" s="1">
        <v>0</v>
      </c>
      <c r="T2167" s="1">
        <v>0</v>
      </c>
      <c r="U2167" s="1">
        <v>0</v>
      </c>
      <c r="W2167" s="1">
        <v>0</v>
      </c>
      <c r="X2167" s="1">
        <v>0</v>
      </c>
      <c r="Y2167" s="1">
        <v>0</v>
      </c>
      <c r="AB2167" s="275">
        <v>44651</v>
      </c>
      <c r="AC2167" s="1">
        <v>1</v>
      </c>
      <c r="AD2167" s="1" t="s">
        <v>2623</v>
      </c>
      <c r="AE2167" s="1">
        <v>1</v>
      </c>
      <c r="AF2167" s="1">
        <v>30</v>
      </c>
      <c r="AG2167" s="1">
        <v>0</v>
      </c>
      <c r="AN2167" s="1">
        <v>1</v>
      </c>
      <c r="AO2167" s="1">
        <v>1</v>
      </c>
      <c r="AR2167" s="276">
        <v>10471.950000000001</v>
      </c>
      <c r="AS2167" s="1" t="s">
        <v>2657</v>
      </c>
      <c r="AT2167" s="1">
        <v>0</v>
      </c>
      <c r="AU2167" s="1">
        <v>0</v>
      </c>
      <c r="AX2167" s="1">
        <v>5</v>
      </c>
      <c r="BC2167" s="1">
        <v>1</v>
      </c>
      <c r="BD2167" s="1">
        <v>7</v>
      </c>
      <c r="BE2167" s="1">
        <v>2</v>
      </c>
      <c r="BF2167" s="296">
        <v>64316.592143438123</v>
      </c>
    </row>
    <row r="2168" spans="1:58" x14ac:dyDescent="0.3">
      <c r="A2168" s="273">
        <f t="shared" si="82"/>
        <v>15880.457856561879</v>
      </c>
      <c r="B2168" s="1" t="s">
        <v>2621</v>
      </c>
      <c r="C2168" s="274">
        <v>42947220</v>
      </c>
      <c r="D2168" s="1">
        <v>144205</v>
      </c>
      <c r="E2168" s="1">
        <v>4</v>
      </c>
      <c r="F2168" s="1" t="s">
        <v>3325</v>
      </c>
      <c r="G2168" s="275">
        <v>43823</v>
      </c>
      <c r="H2168" s="275">
        <v>44926</v>
      </c>
      <c r="I2168" s="1">
        <v>0</v>
      </c>
      <c r="J2168" s="1">
        <v>1</v>
      </c>
      <c r="K2168" s="1">
        <v>27</v>
      </c>
      <c r="L2168" s="1">
        <v>30</v>
      </c>
      <c r="M2168" s="1">
        <v>2</v>
      </c>
      <c r="N2168" s="1">
        <v>18</v>
      </c>
      <c r="O2168" s="1">
        <v>19.559999999999999</v>
      </c>
      <c r="P2168" s="1">
        <v>300000</v>
      </c>
      <c r="Q2168" s="1">
        <v>10846</v>
      </c>
      <c r="R2168" s="1">
        <v>90669</v>
      </c>
      <c r="S2168" s="1">
        <v>0</v>
      </c>
      <c r="T2168" s="1">
        <v>0</v>
      </c>
      <c r="U2168" s="1">
        <v>0</v>
      </c>
      <c r="W2168" s="1">
        <v>0</v>
      </c>
      <c r="X2168" s="1">
        <v>0</v>
      </c>
      <c r="Y2168" s="1">
        <v>0</v>
      </c>
      <c r="AB2168" s="275">
        <v>44651</v>
      </c>
      <c r="AC2168" s="1">
        <v>1</v>
      </c>
      <c r="AD2168" s="1" t="s">
        <v>2623</v>
      </c>
      <c r="AE2168" s="1">
        <v>1</v>
      </c>
      <c r="AF2168" s="1">
        <v>30</v>
      </c>
      <c r="AG2168" s="1">
        <v>0</v>
      </c>
      <c r="AN2168" s="1">
        <v>1</v>
      </c>
      <c r="AO2168" s="1">
        <v>1</v>
      </c>
      <c r="AR2168" s="276">
        <v>10471.950000000001</v>
      </c>
      <c r="AS2168" s="1" t="s">
        <v>2657</v>
      </c>
      <c r="AT2168" s="1">
        <v>0</v>
      </c>
      <c r="AU2168" s="1">
        <v>0</v>
      </c>
      <c r="AX2168" s="1">
        <v>5</v>
      </c>
      <c r="BC2168" s="1">
        <v>1</v>
      </c>
      <c r="BD2168" s="1">
        <v>7</v>
      </c>
      <c r="BE2168" s="1">
        <v>2</v>
      </c>
      <c r="BF2168" s="296">
        <v>64316.592143438123</v>
      </c>
    </row>
    <row r="2169" spans="1:58" x14ac:dyDescent="0.3">
      <c r="A2169" s="273">
        <f t="shared" si="82"/>
        <v>4498.7864163933409</v>
      </c>
      <c r="B2169" s="1" t="s">
        <v>2621</v>
      </c>
      <c r="C2169" s="274">
        <v>42947220</v>
      </c>
      <c r="D2169" s="1">
        <v>144205</v>
      </c>
      <c r="E2169" s="1">
        <v>4</v>
      </c>
      <c r="F2169" s="1" t="s">
        <v>3348</v>
      </c>
      <c r="G2169" s="275">
        <v>43909</v>
      </c>
      <c r="H2169" s="275">
        <v>45016</v>
      </c>
      <c r="I2169" s="1">
        <v>0</v>
      </c>
      <c r="J2169" s="1">
        <v>1</v>
      </c>
      <c r="K2169" s="1">
        <v>24</v>
      </c>
      <c r="L2169" s="1">
        <v>30</v>
      </c>
      <c r="M2169" s="1">
        <v>2</v>
      </c>
      <c r="N2169" s="1">
        <v>18</v>
      </c>
      <c r="O2169" s="1">
        <v>19.559999999999999</v>
      </c>
      <c r="P2169" s="1">
        <v>65000</v>
      </c>
      <c r="Q2169" s="1">
        <v>2350</v>
      </c>
      <c r="R2169" s="1">
        <v>25628</v>
      </c>
      <c r="S2169" s="1">
        <v>0</v>
      </c>
      <c r="T2169" s="1">
        <v>0</v>
      </c>
      <c r="U2169" s="1">
        <v>0</v>
      </c>
      <c r="W2169" s="1">
        <v>0</v>
      </c>
      <c r="X2169" s="1">
        <v>0</v>
      </c>
      <c r="Y2169" s="1">
        <v>0</v>
      </c>
      <c r="AB2169" s="275">
        <v>44651</v>
      </c>
      <c r="AC2169" s="1">
        <v>1</v>
      </c>
      <c r="AD2169" s="1" t="s">
        <v>2623</v>
      </c>
      <c r="AE2169" s="1">
        <v>1</v>
      </c>
      <c r="AF2169" s="1">
        <v>30</v>
      </c>
      <c r="AG2169" s="1">
        <v>0</v>
      </c>
      <c r="AN2169" s="1">
        <v>1</v>
      </c>
      <c r="AO2169" s="1">
        <v>1</v>
      </c>
      <c r="AR2169" s="276">
        <v>2949.84</v>
      </c>
      <c r="AS2169" s="1" t="s">
        <v>2657</v>
      </c>
      <c r="AT2169" s="1">
        <v>0</v>
      </c>
      <c r="AU2169" s="1">
        <v>0</v>
      </c>
      <c r="AX2169" s="1">
        <v>5</v>
      </c>
      <c r="BC2169" s="1">
        <v>1</v>
      </c>
      <c r="BD2169" s="1">
        <v>7</v>
      </c>
      <c r="BE2169" s="1">
        <v>2</v>
      </c>
      <c r="BF2169" s="296">
        <v>18179.373583606659</v>
      </c>
    </row>
    <row r="2170" spans="1:58" x14ac:dyDescent="0.3">
      <c r="A2170" s="273">
        <f t="shared" si="82"/>
        <v>369211.78781103599</v>
      </c>
      <c r="B2170" s="1" t="s">
        <v>2621</v>
      </c>
      <c r="C2170" s="274">
        <v>42947220</v>
      </c>
      <c r="D2170" s="1">
        <v>144205</v>
      </c>
      <c r="E2170" s="1">
        <v>4</v>
      </c>
      <c r="F2170" s="1" t="s">
        <v>3350</v>
      </c>
      <c r="G2170" s="275">
        <v>43915</v>
      </c>
      <c r="H2170" s="275">
        <v>45077</v>
      </c>
      <c r="I2170" s="1">
        <v>0</v>
      </c>
      <c r="J2170" s="1">
        <v>1</v>
      </c>
      <c r="K2170" s="1">
        <v>22</v>
      </c>
      <c r="L2170" s="1">
        <v>30</v>
      </c>
      <c r="M2170" s="1">
        <v>2</v>
      </c>
      <c r="N2170" s="1">
        <v>9</v>
      </c>
      <c r="O2170" s="1">
        <v>9.3800000000000008</v>
      </c>
      <c r="P2170" s="1">
        <v>5000000</v>
      </c>
      <c r="Q2170" s="1">
        <v>158999</v>
      </c>
      <c r="R2170" s="1">
        <v>2105613</v>
      </c>
      <c r="S2170" s="1">
        <v>0</v>
      </c>
      <c r="T2170" s="1">
        <v>0</v>
      </c>
      <c r="U2170" s="1">
        <v>0</v>
      </c>
      <c r="W2170" s="1">
        <v>0</v>
      </c>
      <c r="X2170" s="1">
        <v>0</v>
      </c>
      <c r="Y2170" s="1">
        <v>0</v>
      </c>
      <c r="AB2170" s="275">
        <v>44651</v>
      </c>
      <c r="AC2170" s="1">
        <v>1</v>
      </c>
      <c r="AD2170" s="1" t="s">
        <v>2623</v>
      </c>
      <c r="AE2170" s="1">
        <v>1</v>
      </c>
      <c r="AF2170" s="1">
        <v>30</v>
      </c>
      <c r="AG2170" s="1">
        <v>0</v>
      </c>
      <c r="AN2170" s="1">
        <v>1</v>
      </c>
      <c r="AO2170" s="1">
        <v>1</v>
      </c>
      <c r="AR2170" s="276">
        <v>242772.16</v>
      </c>
      <c r="AS2170" s="1" t="s">
        <v>2657</v>
      </c>
      <c r="AT2170" s="1">
        <v>0</v>
      </c>
      <c r="AU2170" s="1">
        <v>0</v>
      </c>
      <c r="AX2170" s="1">
        <v>5</v>
      </c>
      <c r="BC2170" s="1">
        <v>1</v>
      </c>
      <c r="BD2170" s="1">
        <v>7</v>
      </c>
      <c r="BE2170" s="1">
        <v>2</v>
      </c>
      <c r="BF2170" s="296">
        <v>1493629.0521889641</v>
      </c>
    </row>
    <row r="2171" spans="1:58" x14ac:dyDescent="0.3">
      <c r="A2171" s="273">
        <f t="shared" si="82"/>
        <v>2390.5127770853305</v>
      </c>
      <c r="B2171" s="1" t="s">
        <v>2621</v>
      </c>
      <c r="C2171" s="274">
        <v>42947220</v>
      </c>
      <c r="D2171" s="1">
        <v>144205</v>
      </c>
      <c r="E2171" s="1">
        <v>4</v>
      </c>
      <c r="F2171" s="1" t="s">
        <v>3057</v>
      </c>
      <c r="G2171" s="275">
        <v>43894</v>
      </c>
      <c r="H2171" s="275">
        <v>45016</v>
      </c>
      <c r="I2171" s="1">
        <v>0</v>
      </c>
      <c r="J2171" s="1">
        <v>1</v>
      </c>
      <c r="K2171" s="1">
        <v>24</v>
      </c>
      <c r="L2171" s="1">
        <v>30</v>
      </c>
      <c r="M2171" s="1">
        <v>2</v>
      </c>
      <c r="N2171" s="1">
        <v>18</v>
      </c>
      <c r="O2171" s="1">
        <v>19.559999999999999</v>
      </c>
      <c r="P2171" s="1">
        <v>34993</v>
      </c>
      <c r="Q2171" s="1">
        <v>1265</v>
      </c>
      <c r="R2171" s="1">
        <v>13807</v>
      </c>
      <c r="S2171" s="1">
        <v>0</v>
      </c>
      <c r="T2171" s="1">
        <v>0</v>
      </c>
      <c r="U2171" s="1">
        <v>0</v>
      </c>
      <c r="W2171" s="1">
        <v>0</v>
      </c>
      <c r="X2171" s="1">
        <v>0</v>
      </c>
      <c r="Y2171" s="1">
        <v>0</v>
      </c>
      <c r="AB2171" s="275">
        <v>44651</v>
      </c>
      <c r="AC2171" s="1">
        <v>1</v>
      </c>
      <c r="AD2171" s="1" t="s">
        <v>2623</v>
      </c>
      <c r="AE2171" s="1">
        <v>1</v>
      </c>
      <c r="AF2171" s="1">
        <v>30</v>
      </c>
      <c r="AG2171" s="1">
        <v>0</v>
      </c>
      <c r="AN2171" s="1">
        <v>1</v>
      </c>
      <c r="AO2171" s="1">
        <v>1</v>
      </c>
      <c r="AR2171" s="276">
        <v>1622.41</v>
      </c>
      <c r="AS2171" s="1" t="s">
        <v>2657</v>
      </c>
      <c r="AT2171" s="1">
        <v>0</v>
      </c>
      <c r="AU2171" s="1">
        <v>0</v>
      </c>
      <c r="AX2171" s="1">
        <v>5</v>
      </c>
      <c r="BC2171" s="1">
        <v>1</v>
      </c>
      <c r="BD2171" s="1">
        <v>7</v>
      </c>
      <c r="BE2171" s="1">
        <v>2</v>
      </c>
      <c r="BF2171" s="296">
        <v>9794.0772229146696</v>
      </c>
    </row>
    <row r="2172" spans="1:58" x14ac:dyDescent="0.3">
      <c r="A2172" s="273">
        <f t="shared" si="82"/>
        <v>2129.9384923726611</v>
      </c>
      <c r="B2172" s="1" t="s">
        <v>2621</v>
      </c>
      <c r="C2172" s="274">
        <v>42947220</v>
      </c>
      <c r="D2172" s="1">
        <v>144205</v>
      </c>
      <c r="E2172" s="1">
        <v>4</v>
      </c>
      <c r="F2172" s="1" t="s">
        <v>3058</v>
      </c>
      <c r="G2172" s="275">
        <v>43894</v>
      </c>
      <c r="H2172" s="275">
        <v>45016</v>
      </c>
      <c r="I2172" s="1">
        <v>0</v>
      </c>
      <c r="J2172" s="1">
        <v>1</v>
      </c>
      <c r="K2172" s="1">
        <v>24</v>
      </c>
      <c r="L2172" s="1">
        <v>30</v>
      </c>
      <c r="M2172" s="1">
        <v>2</v>
      </c>
      <c r="N2172" s="1">
        <v>18</v>
      </c>
      <c r="O2172" s="1">
        <v>19.559999999999999</v>
      </c>
      <c r="P2172" s="1">
        <v>31494</v>
      </c>
      <c r="Q2172" s="1">
        <v>1139</v>
      </c>
      <c r="R2172" s="1">
        <v>12403</v>
      </c>
      <c r="S2172" s="1">
        <v>0</v>
      </c>
      <c r="T2172" s="1">
        <v>0</v>
      </c>
      <c r="U2172" s="1">
        <v>0</v>
      </c>
      <c r="W2172" s="1">
        <v>0</v>
      </c>
      <c r="X2172" s="1">
        <v>0</v>
      </c>
      <c r="Y2172" s="1">
        <v>0</v>
      </c>
      <c r="AB2172" s="275">
        <v>44651</v>
      </c>
      <c r="AC2172" s="1">
        <v>1</v>
      </c>
      <c r="AD2172" s="1" t="s">
        <v>2623</v>
      </c>
      <c r="AE2172" s="1">
        <v>1</v>
      </c>
      <c r="AF2172" s="1">
        <v>30</v>
      </c>
      <c r="AG2172" s="1">
        <v>0</v>
      </c>
      <c r="AN2172" s="1">
        <v>1</v>
      </c>
      <c r="AO2172" s="1">
        <v>1</v>
      </c>
      <c r="AR2172" s="276">
        <v>1474.92</v>
      </c>
      <c r="AS2172" s="1" t="s">
        <v>2657</v>
      </c>
      <c r="AT2172" s="1">
        <v>0</v>
      </c>
      <c r="AU2172" s="1">
        <v>0</v>
      </c>
      <c r="AX2172" s="1">
        <v>5</v>
      </c>
      <c r="BC2172" s="1">
        <v>1</v>
      </c>
      <c r="BD2172" s="1">
        <v>7</v>
      </c>
      <c r="BE2172" s="1">
        <v>2</v>
      </c>
      <c r="BF2172" s="296">
        <v>8798.1415076273388</v>
      </c>
    </row>
    <row r="2173" spans="1:58" x14ac:dyDescent="0.3">
      <c r="A2173" s="273">
        <f t="shared" si="82"/>
        <v>3856.8633634994931</v>
      </c>
      <c r="B2173" s="1" t="s">
        <v>2621</v>
      </c>
      <c r="C2173" s="274">
        <v>42947220</v>
      </c>
      <c r="D2173" s="1">
        <v>144205</v>
      </c>
      <c r="E2173" s="1">
        <v>4</v>
      </c>
      <c r="F2173" s="1" t="s">
        <v>3059</v>
      </c>
      <c r="G2173" s="275">
        <v>43894</v>
      </c>
      <c r="H2173" s="275">
        <v>45016</v>
      </c>
      <c r="I2173" s="1">
        <v>0</v>
      </c>
      <c r="J2173" s="1">
        <v>1</v>
      </c>
      <c r="K2173" s="1">
        <v>24</v>
      </c>
      <c r="L2173" s="1">
        <v>30</v>
      </c>
      <c r="M2173" s="1">
        <v>2</v>
      </c>
      <c r="N2173" s="1">
        <v>18</v>
      </c>
      <c r="O2173" s="1">
        <v>19.559999999999999</v>
      </c>
      <c r="P2173" s="1">
        <v>55500</v>
      </c>
      <c r="Q2173" s="1">
        <v>2006</v>
      </c>
      <c r="R2173" s="1">
        <v>21897</v>
      </c>
      <c r="S2173" s="1">
        <v>0</v>
      </c>
      <c r="T2173" s="1">
        <v>0</v>
      </c>
      <c r="U2173" s="1">
        <v>0</v>
      </c>
      <c r="W2173" s="1">
        <v>0</v>
      </c>
      <c r="X2173" s="1">
        <v>0</v>
      </c>
      <c r="Y2173" s="1">
        <v>0</v>
      </c>
      <c r="AB2173" s="275">
        <v>44651</v>
      </c>
      <c r="AC2173" s="1">
        <v>1</v>
      </c>
      <c r="AD2173" s="1" t="s">
        <v>2623</v>
      </c>
      <c r="AE2173" s="1">
        <v>1</v>
      </c>
      <c r="AF2173" s="1">
        <v>30</v>
      </c>
      <c r="AG2173" s="1">
        <v>0</v>
      </c>
      <c r="AN2173" s="1">
        <v>1</v>
      </c>
      <c r="AO2173" s="1">
        <v>1</v>
      </c>
      <c r="AR2173" s="276">
        <v>2507.37</v>
      </c>
      <c r="AS2173" s="1" t="s">
        <v>2657</v>
      </c>
      <c r="AT2173" s="1">
        <v>0</v>
      </c>
      <c r="AU2173" s="1">
        <v>0</v>
      </c>
      <c r="AX2173" s="1">
        <v>5</v>
      </c>
      <c r="BC2173" s="1">
        <v>1</v>
      </c>
      <c r="BD2173" s="1">
        <v>7</v>
      </c>
      <c r="BE2173" s="1">
        <v>2</v>
      </c>
      <c r="BF2173" s="296">
        <v>15532.766636500508</v>
      </c>
    </row>
    <row r="2174" spans="1:58" x14ac:dyDescent="0.3">
      <c r="A2174" s="273">
        <f t="shared" si="82"/>
        <v>24728.058345394325</v>
      </c>
      <c r="B2174" s="1" t="s">
        <v>2621</v>
      </c>
      <c r="C2174" s="274">
        <v>42947220</v>
      </c>
      <c r="D2174" s="1">
        <v>144205</v>
      </c>
      <c r="E2174" s="1">
        <v>4</v>
      </c>
      <c r="F2174" s="1" t="s">
        <v>3378</v>
      </c>
      <c r="G2174" s="275">
        <v>43908</v>
      </c>
      <c r="H2174" s="275">
        <v>45016</v>
      </c>
      <c r="I2174" s="1">
        <v>0</v>
      </c>
      <c r="J2174" s="1">
        <v>1</v>
      </c>
      <c r="K2174" s="1">
        <v>24</v>
      </c>
      <c r="L2174" s="1">
        <v>30</v>
      </c>
      <c r="M2174" s="1">
        <v>2</v>
      </c>
      <c r="N2174" s="1">
        <v>18</v>
      </c>
      <c r="O2174" s="1">
        <v>19.559999999999999</v>
      </c>
      <c r="P2174" s="1">
        <v>358635</v>
      </c>
      <c r="Q2174" s="1">
        <v>12966</v>
      </c>
      <c r="R2174" s="1">
        <v>141409</v>
      </c>
      <c r="S2174" s="1">
        <v>0</v>
      </c>
      <c r="T2174" s="1">
        <v>0</v>
      </c>
      <c r="U2174" s="1">
        <v>0</v>
      </c>
      <c r="W2174" s="1">
        <v>0</v>
      </c>
      <c r="X2174" s="1">
        <v>0</v>
      </c>
      <c r="Y2174" s="1">
        <v>0</v>
      </c>
      <c r="AB2174" s="275">
        <v>44651</v>
      </c>
      <c r="AC2174" s="1">
        <v>1</v>
      </c>
      <c r="AD2174" s="1" t="s">
        <v>2623</v>
      </c>
      <c r="AE2174" s="1">
        <v>1</v>
      </c>
      <c r="AF2174" s="1">
        <v>30</v>
      </c>
      <c r="AG2174" s="1">
        <v>0</v>
      </c>
      <c r="AN2174" s="1">
        <v>1</v>
      </c>
      <c r="AO2174" s="1">
        <v>1</v>
      </c>
      <c r="AR2174" s="276">
        <v>16371.63</v>
      </c>
      <c r="AS2174" s="1" t="s">
        <v>2657</v>
      </c>
      <c r="AT2174" s="1">
        <v>0</v>
      </c>
      <c r="AU2174" s="1">
        <v>0</v>
      </c>
      <c r="AX2174" s="1">
        <v>5</v>
      </c>
      <c r="BC2174" s="1">
        <v>1</v>
      </c>
      <c r="BD2174" s="1">
        <v>7</v>
      </c>
      <c r="BE2174" s="1">
        <v>2</v>
      </c>
      <c r="BF2174" s="296">
        <v>100309.31165460567</v>
      </c>
    </row>
    <row r="2175" spans="1:58" x14ac:dyDescent="0.3">
      <c r="A2175" s="273">
        <f t="shared" si="82"/>
        <v>6189.8286132535504</v>
      </c>
      <c r="B2175" s="1" t="s">
        <v>2621</v>
      </c>
      <c r="C2175" s="274">
        <v>42947220</v>
      </c>
      <c r="D2175" s="1">
        <v>144205</v>
      </c>
      <c r="E2175" s="1">
        <v>4</v>
      </c>
      <c r="F2175" s="1" t="s">
        <v>3466</v>
      </c>
      <c r="G2175" s="275">
        <v>43906</v>
      </c>
      <c r="H2175" s="275">
        <v>45016</v>
      </c>
      <c r="I2175" s="1">
        <v>0</v>
      </c>
      <c r="J2175" s="1">
        <v>1</v>
      </c>
      <c r="K2175" s="1">
        <v>24</v>
      </c>
      <c r="L2175" s="1">
        <v>30</v>
      </c>
      <c r="M2175" s="1">
        <v>2</v>
      </c>
      <c r="N2175" s="1">
        <v>18</v>
      </c>
      <c r="O2175" s="1">
        <v>19.559999999999999</v>
      </c>
      <c r="P2175" s="1">
        <v>90016</v>
      </c>
      <c r="Q2175" s="1">
        <v>3254</v>
      </c>
      <c r="R2175" s="1">
        <v>35506</v>
      </c>
      <c r="S2175" s="1">
        <v>0</v>
      </c>
      <c r="T2175" s="1">
        <v>0</v>
      </c>
      <c r="U2175" s="1">
        <v>0</v>
      </c>
      <c r="W2175" s="1">
        <v>0</v>
      </c>
      <c r="X2175" s="1">
        <v>0</v>
      </c>
      <c r="Y2175" s="1">
        <v>0</v>
      </c>
      <c r="AB2175" s="275">
        <v>44651</v>
      </c>
      <c r="AC2175" s="1">
        <v>1</v>
      </c>
      <c r="AD2175" s="1" t="s">
        <v>2623</v>
      </c>
      <c r="AE2175" s="1">
        <v>1</v>
      </c>
      <c r="AF2175" s="1">
        <v>30</v>
      </c>
      <c r="AG2175" s="1">
        <v>0</v>
      </c>
      <c r="AN2175" s="1">
        <v>1</v>
      </c>
      <c r="AO2175" s="1">
        <v>1</v>
      </c>
      <c r="AR2175" s="276">
        <v>4129.78</v>
      </c>
      <c r="AS2175" s="1" t="s">
        <v>2657</v>
      </c>
      <c r="AT2175" s="1">
        <v>0</v>
      </c>
      <c r="AU2175" s="1">
        <v>0</v>
      </c>
      <c r="AX2175" s="1">
        <v>5</v>
      </c>
      <c r="BC2175" s="1">
        <v>1</v>
      </c>
      <c r="BD2175" s="1">
        <v>7</v>
      </c>
      <c r="BE2175" s="1">
        <v>2</v>
      </c>
      <c r="BF2175" s="296">
        <v>25186.391386746451</v>
      </c>
    </row>
    <row r="2176" spans="1:58" x14ac:dyDescent="0.3">
      <c r="A2176" s="273">
        <f t="shared" si="82"/>
        <v>7296005.0718349926</v>
      </c>
      <c r="B2176" s="1" t="s">
        <v>2621</v>
      </c>
      <c r="C2176" s="274">
        <v>42942728</v>
      </c>
      <c r="D2176" s="1">
        <v>144210</v>
      </c>
      <c r="E2176" s="1">
        <v>4</v>
      </c>
      <c r="F2176" s="1" t="s">
        <v>3308</v>
      </c>
      <c r="G2176" s="275">
        <v>43819</v>
      </c>
      <c r="H2176" s="275">
        <v>45291</v>
      </c>
      <c r="I2176" s="1">
        <v>1</v>
      </c>
      <c r="J2176" s="1">
        <v>1</v>
      </c>
      <c r="K2176" s="1">
        <v>30</v>
      </c>
      <c r="L2176" s="1">
        <v>30</v>
      </c>
      <c r="M2176" s="1">
        <v>2</v>
      </c>
      <c r="N2176" s="1">
        <v>13.19</v>
      </c>
      <c r="O2176" s="1">
        <v>14.02</v>
      </c>
      <c r="P2176" s="1">
        <v>35001568</v>
      </c>
      <c r="Q2176" s="1">
        <v>861867</v>
      </c>
      <c r="R2176" s="1">
        <v>18489619</v>
      </c>
      <c r="S2176" s="1">
        <v>203386</v>
      </c>
      <c r="T2176" s="1">
        <v>0</v>
      </c>
      <c r="U2176" s="1">
        <v>0</v>
      </c>
      <c r="W2176" s="1">
        <v>175180</v>
      </c>
      <c r="X2176" s="1">
        <v>0</v>
      </c>
      <c r="Y2176" s="1">
        <v>0</v>
      </c>
      <c r="Z2176" s="1" t="s">
        <v>2664</v>
      </c>
      <c r="AA2176" s="1" t="s">
        <v>3609</v>
      </c>
      <c r="AB2176" s="275">
        <v>44620</v>
      </c>
      <c r="AC2176" s="1">
        <v>1</v>
      </c>
      <c r="AD2176" s="1" t="s">
        <v>2623</v>
      </c>
      <c r="AE2176" s="1">
        <v>1</v>
      </c>
      <c r="AF2176" s="1">
        <v>30</v>
      </c>
      <c r="AG2176" s="1">
        <v>658481</v>
      </c>
      <c r="AN2176" s="1">
        <v>1</v>
      </c>
      <c r="AO2176" s="1">
        <v>1</v>
      </c>
      <c r="AR2176" s="276">
        <v>1387970.44</v>
      </c>
      <c r="AS2176" s="1" t="s">
        <v>2624</v>
      </c>
      <c r="AT2176" s="1">
        <v>0</v>
      </c>
      <c r="AU2176" s="1">
        <v>0</v>
      </c>
      <c r="AX2176" s="1">
        <v>5</v>
      </c>
      <c r="BC2176" s="1">
        <v>1</v>
      </c>
      <c r="BD2176" s="1">
        <v>7</v>
      </c>
      <c r="BE2176" s="1">
        <v>2</v>
      </c>
      <c r="BF2176" s="296">
        <v>9805643.488165006</v>
      </c>
    </row>
    <row r="2177" spans="1:58" x14ac:dyDescent="0.3">
      <c r="A2177" s="273">
        <f t="shared" si="82"/>
        <v>1055690.9281650065</v>
      </c>
      <c r="B2177" s="1" t="s">
        <v>2621</v>
      </c>
      <c r="C2177" s="274">
        <v>42942728</v>
      </c>
      <c r="D2177" s="1">
        <v>144210</v>
      </c>
      <c r="E2177" s="1">
        <v>4</v>
      </c>
      <c r="F2177" s="1" t="s">
        <v>3671</v>
      </c>
      <c r="G2177" s="275">
        <v>44033</v>
      </c>
      <c r="H2177" s="275">
        <v>45169</v>
      </c>
      <c r="I2177" s="1">
        <v>1</v>
      </c>
      <c r="J2177" s="1">
        <v>1</v>
      </c>
      <c r="K2177" s="1">
        <v>18</v>
      </c>
      <c r="L2177" s="1">
        <v>30</v>
      </c>
      <c r="M2177" s="1">
        <v>2</v>
      </c>
      <c r="N2177" s="1">
        <v>9</v>
      </c>
      <c r="O2177" s="1">
        <v>9.3800000000000008</v>
      </c>
      <c r="P2177" s="1">
        <v>5000000</v>
      </c>
      <c r="Q2177" s="1">
        <v>159939</v>
      </c>
      <c r="R2177" s="1">
        <v>2675327</v>
      </c>
      <c r="S2177" s="1">
        <v>20065</v>
      </c>
      <c r="T2177" s="1">
        <v>0</v>
      </c>
      <c r="U2177" s="1">
        <v>0</v>
      </c>
      <c r="W2177" s="1">
        <v>25347</v>
      </c>
      <c r="X2177" s="1">
        <v>0</v>
      </c>
      <c r="Y2177" s="1">
        <v>0</v>
      </c>
      <c r="AB2177" s="275">
        <v>44620</v>
      </c>
      <c r="AC2177" s="1">
        <v>1</v>
      </c>
      <c r="AD2177" s="1" t="s">
        <v>2623</v>
      </c>
      <c r="AE2177" s="1">
        <v>1</v>
      </c>
      <c r="AF2177" s="1">
        <v>30</v>
      </c>
      <c r="AG2177" s="1">
        <v>138975</v>
      </c>
      <c r="AN2177" s="1">
        <v>1</v>
      </c>
      <c r="AO2177" s="1">
        <v>1</v>
      </c>
      <c r="AR2177" s="276">
        <v>200823.56</v>
      </c>
      <c r="AS2177" s="1" t="s">
        <v>2657</v>
      </c>
      <c r="AT2177" s="1">
        <v>0</v>
      </c>
      <c r="AU2177" s="1">
        <v>0</v>
      </c>
      <c r="AX2177" s="1">
        <v>5</v>
      </c>
      <c r="BC2177" s="1">
        <v>1</v>
      </c>
      <c r="BD2177" s="1">
        <v>7</v>
      </c>
      <c r="BE2177" s="1">
        <v>2</v>
      </c>
      <c r="BF2177" s="296">
        <v>1418812.5118349935</v>
      </c>
    </row>
    <row r="2178" spans="1:58" x14ac:dyDescent="0.3">
      <c r="A2178" s="273">
        <f t="shared" ref="A2178:A2241" si="83">IF(+R2178-AR2178-BF2178&gt;0,R2178-AR2178-BF2178,0)</f>
        <v>0</v>
      </c>
      <c r="B2178" s="1" t="s">
        <v>2621</v>
      </c>
      <c r="C2178" s="274">
        <v>42942849</v>
      </c>
      <c r="D2178" s="1">
        <v>144205</v>
      </c>
      <c r="E2178" s="1">
        <v>4</v>
      </c>
      <c r="F2178" s="1" t="s">
        <v>3109</v>
      </c>
      <c r="G2178" s="275">
        <v>43781</v>
      </c>
      <c r="H2178" s="275">
        <v>44895</v>
      </c>
      <c r="I2178" s="1">
        <v>0</v>
      </c>
      <c r="J2178" s="1">
        <v>1</v>
      </c>
      <c r="K2178" s="1">
        <v>28</v>
      </c>
      <c r="L2178" s="1">
        <v>30</v>
      </c>
      <c r="M2178" s="1">
        <v>2</v>
      </c>
      <c r="N2178" s="1">
        <v>18</v>
      </c>
      <c r="O2178" s="1">
        <v>19.559999999999999</v>
      </c>
      <c r="P2178" s="1">
        <v>49900</v>
      </c>
      <c r="Q2178" s="1">
        <v>1804</v>
      </c>
      <c r="R2178" s="1">
        <v>13509</v>
      </c>
      <c r="S2178" s="1">
        <v>0</v>
      </c>
      <c r="T2178" s="1">
        <v>0</v>
      </c>
      <c r="U2178" s="1">
        <v>0</v>
      </c>
      <c r="W2178" s="1">
        <v>0</v>
      </c>
      <c r="X2178" s="1">
        <v>0</v>
      </c>
      <c r="Y2178" s="1">
        <v>0</v>
      </c>
      <c r="AB2178" s="275">
        <v>44651</v>
      </c>
      <c r="AC2178" s="1">
        <v>1</v>
      </c>
      <c r="AD2178" s="1" t="s">
        <v>2623</v>
      </c>
      <c r="AE2178" s="1">
        <v>1</v>
      </c>
      <c r="AF2178" s="1">
        <v>30</v>
      </c>
      <c r="AG2178" s="1">
        <v>0</v>
      </c>
      <c r="AN2178" s="1">
        <v>1</v>
      </c>
      <c r="AO2178" s="1">
        <v>1</v>
      </c>
      <c r="AR2178" s="276">
        <v>2353.17</v>
      </c>
      <c r="AS2178" s="1" t="s">
        <v>2657</v>
      </c>
      <c r="AT2178" s="1">
        <v>0</v>
      </c>
      <c r="AU2178" s="1">
        <v>0</v>
      </c>
      <c r="AX2178" s="1">
        <v>5</v>
      </c>
      <c r="BC2178" s="1">
        <v>1</v>
      </c>
      <c r="BD2178" s="1">
        <v>7</v>
      </c>
      <c r="BE2178" s="1">
        <v>2</v>
      </c>
      <c r="BF2178" s="296">
        <v>14081.659529103685</v>
      </c>
    </row>
    <row r="2179" spans="1:58" x14ac:dyDescent="0.3">
      <c r="A2179" s="273">
        <f t="shared" si="83"/>
        <v>0</v>
      </c>
      <c r="B2179" s="1" t="s">
        <v>2621</v>
      </c>
      <c r="C2179" s="274">
        <v>42942849</v>
      </c>
      <c r="D2179" s="1">
        <v>144205</v>
      </c>
      <c r="E2179" s="1">
        <v>4</v>
      </c>
      <c r="F2179" s="1" t="s">
        <v>3128</v>
      </c>
      <c r="G2179" s="275">
        <v>43783</v>
      </c>
      <c r="H2179" s="275">
        <v>44895</v>
      </c>
      <c r="I2179" s="1">
        <v>0</v>
      </c>
      <c r="J2179" s="1">
        <v>1</v>
      </c>
      <c r="K2179" s="1">
        <v>28</v>
      </c>
      <c r="L2179" s="1">
        <v>30</v>
      </c>
      <c r="M2179" s="1">
        <v>2</v>
      </c>
      <c r="N2179" s="1">
        <v>18</v>
      </c>
      <c r="O2179" s="1">
        <v>19.559999999999999</v>
      </c>
      <c r="P2179" s="1">
        <v>85010</v>
      </c>
      <c r="Q2179" s="1">
        <v>3073</v>
      </c>
      <c r="R2179" s="1">
        <v>23017</v>
      </c>
      <c r="S2179" s="1">
        <v>0</v>
      </c>
      <c r="T2179" s="1">
        <v>0</v>
      </c>
      <c r="U2179" s="1">
        <v>0</v>
      </c>
      <c r="W2179" s="1">
        <v>0</v>
      </c>
      <c r="X2179" s="1">
        <v>0</v>
      </c>
      <c r="Y2179" s="1">
        <v>0</v>
      </c>
      <c r="AB2179" s="275">
        <v>44651</v>
      </c>
      <c r="AC2179" s="1">
        <v>1</v>
      </c>
      <c r="AD2179" s="1" t="s">
        <v>2623</v>
      </c>
      <c r="AE2179" s="1">
        <v>1</v>
      </c>
      <c r="AF2179" s="1">
        <v>30</v>
      </c>
      <c r="AG2179" s="1">
        <v>0</v>
      </c>
      <c r="AN2179" s="1">
        <v>1</v>
      </c>
      <c r="AO2179" s="1">
        <v>1</v>
      </c>
      <c r="AR2179" s="276">
        <v>3982.29</v>
      </c>
      <c r="AS2179" s="1" t="s">
        <v>2657</v>
      </c>
      <c r="AT2179" s="1">
        <v>0</v>
      </c>
      <c r="AU2179" s="1">
        <v>0</v>
      </c>
      <c r="AX2179" s="1">
        <v>5</v>
      </c>
      <c r="BC2179" s="1">
        <v>1</v>
      </c>
      <c r="BD2179" s="1">
        <v>7</v>
      </c>
      <c r="BE2179" s="1">
        <v>2</v>
      </c>
      <c r="BF2179" s="296">
        <v>23992.71281230139</v>
      </c>
    </row>
    <row r="2180" spans="1:58" x14ac:dyDescent="0.3">
      <c r="A2180" s="273">
        <f t="shared" si="83"/>
        <v>0</v>
      </c>
      <c r="B2180" s="1" t="s">
        <v>2621</v>
      </c>
      <c r="C2180" s="274">
        <v>42942849</v>
      </c>
      <c r="D2180" s="1">
        <v>144205</v>
      </c>
      <c r="E2180" s="1">
        <v>4</v>
      </c>
      <c r="F2180" s="1" t="s">
        <v>2967</v>
      </c>
      <c r="G2180" s="275">
        <v>43783</v>
      </c>
      <c r="H2180" s="275">
        <v>44895</v>
      </c>
      <c r="I2180" s="1">
        <v>0</v>
      </c>
      <c r="J2180" s="1">
        <v>1</v>
      </c>
      <c r="K2180" s="1">
        <v>28</v>
      </c>
      <c r="L2180" s="1">
        <v>30</v>
      </c>
      <c r="M2180" s="1">
        <v>2</v>
      </c>
      <c r="N2180" s="1">
        <v>18</v>
      </c>
      <c r="O2180" s="1">
        <v>19.559999999999999</v>
      </c>
      <c r="P2180" s="1">
        <v>20000</v>
      </c>
      <c r="Q2180" s="1">
        <v>723</v>
      </c>
      <c r="R2180" s="1">
        <v>5415</v>
      </c>
      <c r="S2180" s="1">
        <v>0</v>
      </c>
      <c r="T2180" s="1">
        <v>0</v>
      </c>
      <c r="U2180" s="1">
        <v>0</v>
      </c>
      <c r="W2180" s="1">
        <v>0</v>
      </c>
      <c r="X2180" s="1">
        <v>0</v>
      </c>
      <c r="Y2180" s="1">
        <v>0</v>
      </c>
      <c r="AB2180" s="275">
        <v>44651</v>
      </c>
      <c r="AC2180" s="1">
        <v>1</v>
      </c>
      <c r="AD2180" s="1" t="s">
        <v>2623</v>
      </c>
      <c r="AE2180" s="1">
        <v>1</v>
      </c>
      <c r="AF2180" s="1">
        <v>30</v>
      </c>
      <c r="AG2180" s="1">
        <v>0</v>
      </c>
      <c r="AN2180" s="1">
        <v>1</v>
      </c>
      <c r="AO2180" s="1">
        <v>1</v>
      </c>
      <c r="AR2180" s="276">
        <v>905.07</v>
      </c>
      <c r="AS2180" s="1" t="s">
        <v>2657</v>
      </c>
      <c r="AT2180" s="1">
        <v>0</v>
      </c>
      <c r="AU2180" s="1">
        <v>0</v>
      </c>
      <c r="AX2180" s="1">
        <v>5</v>
      </c>
      <c r="BC2180" s="1">
        <v>1</v>
      </c>
      <c r="BD2180" s="1">
        <v>7</v>
      </c>
      <c r="BE2180" s="1">
        <v>2</v>
      </c>
      <c r="BF2180" s="296">
        <v>5644.5470686280596</v>
      </c>
    </row>
    <row r="2181" spans="1:58" x14ac:dyDescent="0.3">
      <c r="A2181" s="273">
        <f t="shared" si="83"/>
        <v>0</v>
      </c>
      <c r="B2181" s="1" t="s">
        <v>2621</v>
      </c>
      <c r="C2181" s="274">
        <v>42942849</v>
      </c>
      <c r="D2181" s="1">
        <v>144205</v>
      </c>
      <c r="E2181" s="1">
        <v>4</v>
      </c>
      <c r="F2181" s="1" t="s">
        <v>2800</v>
      </c>
      <c r="G2181" s="275">
        <v>43786</v>
      </c>
      <c r="H2181" s="275">
        <v>44895</v>
      </c>
      <c r="I2181" s="1">
        <v>0</v>
      </c>
      <c r="J2181" s="1">
        <v>1</v>
      </c>
      <c r="K2181" s="1">
        <v>28</v>
      </c>
      <c r="L2181" s="1">
        <v>30</v>
      </c>
      <c r="M2181" s="1">
        <v>2</v>
      </c>
      <c r="N2181" s="1">
        <v>18</v>
      </c>
      <c r="O2181" s="1">
        <v>19.559999999999999</v>
      </c>
      <c r="P2181" s="1">
        <v>200000</v>
      </c>
      <c r="Q2181" s="1">
        <v>7230</v>
      </c>
      <c r="R2181" s="1">
        <v>54140</v>
      </c>
      <c r="S2181" s="1">
        <v>0</v>
      </c>
      <c r="T2181" s="1">
        <v>0</v>
      </c>
      <c r="U2181" s="1">
        <v>0</v>
      </c>
      <c r="W2181" s="1">
        <v>0</v>
      </c>
      <c r="X2181" s="1">
        <v>0</v>
      </c>
      <c r="Y2181" s="1">
        <v>0</v>
      </c>
      <c r="AB2181" s="275">
        <v>44651</v>
      </c>
      <c r="AC2181" s="1">
        <v>1</v>
      </c>
      <c r="AD2181" s="1" t="s">
        <v>2623</v>
      </c>
      <c r="AE2181" s="1">
        <v>1</v>
      </c>
      <c r="AF2181" s="1">
        <v>30</v>
      </c>
      <c r="AG2181" s="1">
        <v>0</v>
      </c>
      <c r="AN2181" s="1">
        <v>1</v>
      </c>
      <c r="AO2181" s="1">
        <v>1</v>
      </c>
      <c r="AR2181" s="276">
        <v>9231.68</v>
      </c>
      <c r="AS2181" s="1" t="s">
        <v>2657</v>
      </c>
      <c r="AT2181" s="1">
        <v>0</v>
      </c>
      <c r="AU2181" s="1">
        <v>0</v>
      </c>
      <c r="AX2181" s="1">
        <v>5</v>
      </c>
      <c r="BC2181" s="1">
        <v>1</v>
      </c>
      <c r="BD2181" s="1">
        <v>7</v>
      </c>
      <c r="BE2181" s="1">
        <v>2</v>
      </c>
      <c r="BF2181" s="296">
        <v>56435.046776643241</v>
      </c>
    </row>
    <row r="2182" spans="1:58" x14ac:dyDescent="0.3">
      <c r="A2182" s="273">
        <f t="shared" si="83"/>
        <v>0</v>
      </c>
      <c r="B2182" s="1" t="s">
        <v>2621</v>
      </c>
      <c r="C2182" s="274">
        <v>42942849</v>
      </c>
      <c r="D2182" s="1">
        <v>144205</v>
      </c>
      <c r="E2182" s="1">
        <v>4</v>
      </c>
      <c r="F2182" s="1" t="s">
        <v>2801</v>
      </c>
      <c r="G2182" s="275">
        <v>43786</v>
      </c>
      <c r="H2182" s="275">
        <v>44895</v>
      </c>
      <c r="I2182" s="1">
        <v>0</v>
      </c>
      <c r="J2182" s="1">
        <v>1</v>
      </c>
      <c r="K2182" s="1">
        <v>28</v>
      </c>
      <c r="L2182" s="1">
        <v>30</v>
      </c>
      <c r="M2182" s="1">
        <v>2</v>
      </c>
      <c r="N2182" s="1">
        <v>18</v>
      </c>
      <c r="O2182" s="1">
        <v>19.559999999999999</v>
      </c>
      <c r="P2182" s="1">
        <v>42300</v>
      </c>
      <c r="Q2182" s="1">
        <v>1529</v>
      </c>
      <c r="R2182" s="1">
        <v>11456</v>
      </c>
      <c r="S2182" s="1">
        <v>0</v>
      </c>
      <c r="T2182" s="1">
        <v>0</v>
      </c>
      <c r="U2182" s="1">
        <v>0</v>
      </c>
      <c r="W2182" s="1">
        <v>0</v>
      </c>
      <c r="X2182" s="1">
        <v>0</v>
      </c>
      <c r="Y2182" s="1">
        <v>0</v>
      </c>
      <c r="AB2182" s="275">
        <v>44651</v>
      </c>
      <c r="AC2182" s="1">
        <v>1</v>
      </c>
      <c r="AD2182" s="1" t="s">
        <v>2623</v>
      </c>
      <c r="AE2182" s="1">
        <v>1</v>
      </c>
      <c r="AF2182" s="1">
        <v>30</v>
      </c>
      <c r="AG2182" s="1">
        <v>0</v>
      </c>
      <c r="AN2182" s="1">
        <v>1</v>
      </c>
      <c r="AO2182" s="1">
        <v>1</v>
      </c>
      <c r="AP2182" s="275"/>
      <c r="AR2182" s="276">
        <v>1991.15</v>
      </c>
      <c r="AS2182" s="1" t="s">
        <v>2657</v>
      </c>
      <c r="AT2182" s="1">
        <v>0</v>
      </c>
      <c r="AU2182" s="1">
        <v>0</v>
      </c>
      <c r="AX2182" s="1">
        <v>5</v>
      </c>
      <c r="BC2182" s="1">
        <v>1</v>
      </c>
      <c r="BD2182" s="1">
        <v>7</v>
      </c>
      <c r="BE2182" s="1">
        <v>2</v>
      </c>
      <c r="BF2182" s="296">
        <v>11941.63088055458</v>
      </c>
    </row>
    <row r="2183" spans="1:58" x14ac:dyDescent="0.3">
      <c r="A2183" s="273">
        <f t="shared" si="83"/>
        <v>0</v>
      </c>
      <c r="B2183" s="1" t="s">
        <v>2621</v>
      </c>
      <c r="C2183" s="274">
        <v>42942849</v>
      </c>
      <c r="D2183" s="1">
        <v>144205</v>
      </c>
      <c r="E2183" s="1">
        <v>4</v>
      </c>
      <c r="F2183" s="1" t="s">
        <v>2806</v>
      </c>
      <c r="G2183" s="275">
        <v>43787</v>
      </c>
      <c r="H2183" s="275">
        <v>44895</v>
      </c>
      <c r="I2183" s="1">
        <v>0</v>
      </c>
      <c r="J2183" s="1">
        <v>1</v>
      </c>
      <c r="K2183" s="1">
        <v>28</v>
      </c>
      <c r="L2183" s="1">
        <v>30</v>
      </c>
      <c r="M2183" s="1">
        <v>2</v>
      </c>
      <c r="N2183" s="1">
        <v>18</v>
      </c>
      <c r="O2183" s="1">
        <v>19.559999999999999</v>
      </c>
      <c r="P2183" s="1">
        <v>190000</v>
      </c>
      <c r="Q2183" s="1">
        <v>6869</v>
      </c>
      <c r="R2183" s="1">
        <v>51421</v>
      </c>
      <c r="S2183" s="1">
        <v>0</v>
      </c>
      <c r="T2183" s="1">
        <v>0</v>
      </c>
      <c r="U2183" s="1">
        <v>0</v>
      </c>
      <c r="V2183" s="275"/>
      <c r="W2183" s="1">
        <v>0</v>
      </c>
      <c r="X2183" s="1">
        <v>0</v>
      </c>
      <c r="Y2183" s="1">
        <v>0</v>
      </c>
      <c r="AB2183" s="275">
        <v>44651</v>
      </c>
      <c r="AC2183" s="1">
        <v>1</v>
      </c>
      <c r="AD2183" s="1" t="s">
        <v>2623</v>
      </c>
      <c r="AE2183" s="1">
        <v>1</v>
      </c>
      <c r="AF2183" s="1">
        <v>30</v>
      </c>
      <c r="AG2183" s="1">
        <v>0</v>
      </c>
      <c r="AN2183" s="1">
        <v>1</v>
      </c>
      <c r="AO2183" s="1">
        <v>1</v>
      </c>
      <c r="AR2183" s="276">
        <v>8688.64</v>
      </c>
      <c r="AS2183" s="1" t="s">
        <v>2657</v>
      </c>
      <c r="AT2183" s="1">
        <v>0</v>
      </c>
      <c r="AU2183" s="1">
        <v>0</v>
      </c>
      <c r="AX2183" s="1">
        <v>5</v>
      </c>
      <c r="BC2183" s="1">
        <v>1</v>
      </c>
      <c r="BD2183" s="1">
        <v>7</v>
      </c>
      <c r="BE2183" s="1">
        <v>2</v>
      </c>
      <c r="BF2183" s="296">
        <v>53600.785746246256</v>
      </c>
    </row>
    <row r="2184" spans="1:58" x14ac:dyDescent="0.3">
      <c r="A2184" s="273">
        <f t="shared" si="83"/>
        <v>0</v>
      </c>
      <c r="B2184" s="1" t="s">
        <v>2621</v>
      </c>
      <c r="C2184" s="274">
        <v>42942849</v>
      </c>
      <c r="D2184" s="1">
        <v>144205</v>
      </c>
      <c r="E2184" s="1">
        <v>4</v>
      </c>
      <c r="F2184" s="1" t="s">
        <v>3101</v>
      </c>
      <c r="G2184" s="275">
        <v>43784</v>
      </c>
      <c r="H2184" s="275">
        <v>44895</v>
      </c>
      <c r="I2184" s="1">
        <v>0</v>
      </c>
      <c r="J2184" s="1">
        <v>1</v>
      </c>
      <c r="K2184" s="1">
        <v>28</v>
      </c>
      <c r="L2184" s="1">
        <v>30</v>
      </c>
      <c r="M2184" s="1">
        <v>2</v>
      </c>
      <c r="N2184" s="1">
        <v>18</v>
      </c>
      <c r="O2184" s="1">
        <v>19.559999999999999</v>
      </c>
      <c r="P2184" s="1">
        <v>60000</v>
      </c>
      <c r="Q2184" s="1">
        <v>2169</v>
      </c>
      <c r="R2184" s="1">
        <v>16241</v>
      </c>
      <c r="S2184" s="1">
        <v>0</v>
      </c>
      <c r="T2184" s="1">
        <v>0</v>
      </c>
      <c r="U2184" s="1">
        <v>0</v>
      </c>
      <c r="W2184" s="1">
        <v>0</v>
      </c>
      <c r="X2184" s="1">
        <v>0</v>
      </c>
      <c r="Y2184" s="1">
        <v>0</v>
      </c>
      <c r="AB2184" s="275">
        <v>44651</v>
      </c>
      <c r="AC2184" s="1">
        <v>1</v>
      </c>
      <c r="AD2184" s="1" t="s">
        <v>2623</v>
      </c>
      <c r="AE2184" s="1">
        <v>1</v>
      </c>
      <c r="AF2184" s="1">
        <v>30</v>
      </c>
      <c r="AG2184" s="1">
        <v>0</v>
      </c>
      <c r="AN2184" s="1">
        <v>1</v>
      </c>
      <c r="AO2184" s="1">
        <v>1</v>
      </c>
      <c r="AR2184" s="276">
        <v>2715.2</v>
      </c>
      <c r="AS2184" s="1" t="s">
        <v>2657</v>
      </c>
      <c r="AT2184" s="1">
        <v>0</v>
      </c>
      <c r="AU2184" s="1">
        <v>0</v>
      </c>
      <c r="AX2184" s="1">
        <v>5</v>
      </c>
      <c r="BC2184" s="1">
        <v>1</v>
      </c>
      <c r="BD2184" s="1">
        <v>7</v>
      </c>
      <c r="BE2184" s="1">
        <v>2</v>
      </c>
      <c r="BF2184" s="296">
        <v>16929.471642029235</v>
      </c>
    </row>
    <row r="2185" spans="1:58" x14ac:dyDescent="0.3">
      <c r="A2185" s="273">
        <f t="shared" si="83"/>
        <v>0</v>
      </c>
      <c r="B2185" s="1" t="s">
        <v>2621</v>
      </c>
      <c r="C2185" s="274">
        <v>42942849</v>
      </c>
      <c r="D2185" s="1">
        <v>144205</v>
      </c>
      <c r="E2185" s="1">
        <v>4</v>
      </c>
      <c r="F2185" s="1" t="s">
        <v>3102</v>
      </c>
      <c r="G2185" s="275">
        <v>43784</v>
      </c>
      <c r="H2185" s="275">
        <v>44895</v>
      </c>
      <c r="I2185" s="1">
        <v>0</v>
      </c>
      <c r="J2185" s="1">
        <v>1</v>
      </c>
      <c r="K2185" s="1">
        <v>28</v>
      </c>
      <c r="L2185" s="1">
        <v>30</v>
      </c>
      <c r="M2185" s="1">
        <v>2</v>
      </c>
      <c r="N2185" s="1">
        <v>18</v>
      </c>
      <c r="O2185" s="1">
        <v>19.559999999999999</v>
      </c>
      <c r="P2185" s="1">
        <v>20000</v>
      </c>
      <c r="Q2185" s="1">
        <v>723</v>
      </c>
      <c r="R2185" s="1">
        <v>5415</v>
      </c>
      <c r="S2185" s="1">
        <v>0</v>
      </c>
      <c r="T2185" s="1">
        <v>0</v>
      </c>
      <c r="U2185" s="1">
        <v>0</v>
      </c>
      <c r="W2185" s="1">
        <v>0</v>
      </c>
      <c r="X2185" s="1">
        <v>0</v>
      </c>
      <c r="Y2185" s="1">
        <v>0</v>
      </c>
      <c r="AB2185" s="275">
        <v>44651</v>
      </c>
      <c r="AC2185" s="1">
        <v>1</v>
      </c>
      <c r="AD2185" s="1" t="s">
        <v>2623</v>
      </c>
      <c r="AE2185" s="1">
        <v>1</v>
      </c>
      <c r="AF2185" s="1">
        <v>30</v>
      </c>
      <c r="AG2185" s="1">
        <v>0</v>
      </c>
      <c r="AN2185" s="1">
        <v>1</v>
      </c>
      <c r="AO2185" s="1">
        <v>1</v>
      </c>
      <c r="AR2185" s="276">
        <v>905.07</v>
      </c>
      <c r="AS2185" s="1" t="s">
        <v>2657</v>
      </c>
      <c r="AT2185" s="1">
        <v>0</v>
      </c>
      <c r="AU2185" s="1">
        <v>0</v>
      </c>
      <c r="AX2185" s="1">
        <v>5</v>
      </c>
      <c r="BC2185" s="1">
        <v>1</v>
      </c>
      <c r="BD2185" s="1">
        <v>7</v>
      </c>
      <c r="BE2185" s="1">
        <v>2</v>
      </c>
      <c r="BF2185" s="296">
        <v>5644.5470686280596</v>
      </c>
    </row>
    <row r="2186" spans="1:58" x14ac:dyDescent="0.3">
      <c r="A2186" s="273">
        <f t="shared" si="83"/>
        <v>0</v>
      </c>
      <c r="B2186" s="1" t="s">
        <v>2621</v>
      </c>
      <c r="C2186" s="274">
        <v>42942849</v>
      </c>
      <c r="D2186" s="1">
        <v>144205</v>
      </c>
      <c r="E2186" s="1">
        <v>4</v>
      </c>
      <c r="F2186" s="1" t="s">
        <v>3103</v>
      </c>
      <c r="G2186" s="275">
        <v>43784</v>
      </c>
      <c r="H2186" s="275">
        <v>44895</v>
      </c>
      <c r="I2186" s="1">
        <v>0</v>
      </c>
      <c r="J2186" s="1">
        <v>1</v>
      </c>
      <c r="K2186" s="1">
        <v>28</v>
      </c>
      <c r="L2186" s="1">
        <v>30</v>
      </c>
      <c r="M2186" s="1">
        <v>2</v>
      </c>
      <c r="N2186" s="1">
        <v>18</v>
      </c>
      <c r="O2186" s="1">
        <v>19.559999999999999</v>
      </c>
      <c r="P2186" s="1">
        <v>44224</v>
      </c>
      <c r="Q2186" s="1">
        <v>1599</v>
      </c>
      <c r="R2186" s="1">
        <v>11960</v>
      </c>
      <c r="S2186" s="1">
        <v>0</v>
      </c>
      <c r="T2186" s="1">
        <v>0</v>
      </c>
      <c r="U2186" s="1">
        <v>0</v>
      </c>
      <c r="W2186" s="1">
        <v>0</v>
      </c>
      <c r="X2186" s="1">
        <v>0</v>
      </c>
      <c r="Y2186" s="1">
        <v>0</v>
      </c>
      <c r="AB2186" s="275">
        <v>44651</v>
      </c>
      <c r="AC2186" s="1">
        <v>1</v>
      </c>
      <c r="AD2186" s="1" t="s">
        <v>2623</v>
      </c>
      <c r="AE2186" s="1">
        <v>1</v>
      </c>
      <c r="AF2186" s="1">
        <v>30</v>
      </c>
      <c r="AG2186" s="1">
        <v>0</v>
      </c>
      <c r="AN2186" s="1">
        <v>1</v>
      </c>
      <c r="AO2186" s="1">
        <v>1</v>
      </c>
      <c r="AR2186" s="276">
        <v>1991.15</v>
      </c>
      <c r="AS2186" s="1" t="s">
        <v>2657</v>
      </c>
      <c r="AT2186" s="1">
        <v>0</v>
      </c>
      <c r="AU2186" s="1">
        <v>0</v>
      </c>
      <c r="AX2186" s="1">
        <v>5</v>
      </c>
      <c r="BC2186" s="1">
        <v>1</v>
      </c>
      <c r="BD2186" s="1">
        <v>7</v>
      </c>
      <c r="BE2186" s="1">
        <v>2</v>
      </c>
      <c r="BF2186" s="296">
        <v>12466.995926277303</v>
      </c>
    </row>
    <row r="2187" spans="1:58" x14ac:dyDescent="0.3">
      <c r="A2187" s="273">
        <f t="shared" si="83"/>
        <v>0</v>
      </c>
      <c r="B2187" s="1" t="s">
        <v>2621</v>
      </c>
      <c r="C2187" s="274">
        <v>42942849</v>
      </c>
      <c r="D2187" s="1">
        <v>144205</v>
      </c>
      <c r="E2187" s="1">
        <v>4</v>
      </c>
      <c r="F2187" s="1" t="s">
        <v>3104</v>
      </c>
      <c r="G2187" s="275">
        <v>43784</v>
      </c>
      <c r="H2187" s="275">
        <v>44895</v>
      </c>
      <c r="I2187" s="1">
        <v>0</v>
      </c>
      <c r="J2187" s="1">
        <v>1</v>
      </c>
      <c r="K2187" s="1">
        <v>28</v>
      </c>
      <c r="L2187" s="1">
        <v>30</v>
      </c>
      <c r="M2187" s="1">
        <v>2</v>
      </c>
      <c r="N2187" s="1">
        <v>11.04</v>
      </c>
      <c r="O2187" s="1">
        <v>11.61</v>
      </c>
      <c r="P2187" s="1">
        <v>7873162</v>
      </c>
      <c r="Q2187" s="1">
        <v>284634</v>
      </c>
      <c r="R2187" s="1">
        <v>1980395</v>
      </c>
      <c r="S2187" s="1">
        <v>0</v>
      </c>
      <c r="T2187" s="1">
        <v>0</v>
      </c>
      <c r="U2187" s="1">
        <v>0</v>
      </c>
      <c r="W2187" s="1">
        <v>0</v>
      </c>
      <c r="X2187" s="1">
        <v>0</v>
      </c>
      <c r="Y2187" s="1">
        <v>0</v>
      </c>
      <c r="AB2187" s="275">
        <v>44651</v>
      </c>
      <c r="AC2187" s="1">
        <v>1</v>
      </c>
      <c r="AD2187" s="1" t="s">
        <v>2623</v>
      </c>
      <c r="AE2187" s="1">
        <v>1</v>
      </c>
      <c r="AF2187" s="1">
        <v>30</v>
      </c>
      <c r="AG2187" s="1">
        <v>0</v>
      </c>
      <c r="AN2187" s="1">
        <v>1</v>
      </c>
      <c r="AO2187" s="1">
        <v>1</v>
      </c>
      <c r="AR2187" s="276">
        <v>336141.7</v>
      </c>
      <c r="AS2187" s="1" t="s">
        <v>2657</v>
      </c>
      <c r="AT2187" s="1">
        <v>0</v>
      </c>
      <c r="AU2187" s="1">
        <v>0</v>
      </c>
      <c r="AX2187" s="1">
        <v>5</v>
      </c>
      <c r="BC2187" s="1">
        <v>1</v>
      </c>
      <c r="BD2187" s="1">
        <v>7</v>
      </c>
      <c r="BE2187" s="1">
        <v>2</v>
      </c>
      <c r="BF2187" s="296">
        <v>2064345.8526270851</v>
      </c>
    </row>
    <row r="2188" spans="1:58" x14ac:dyDescent="0.3">
      <c r="A2188" s="273">
        <f t="shared" si="83"/>
        <v>0</v>
      </c>
      <c r="B2188" s="1" t="s">
        <v>2621</v>
      </c>
      <c r="C2188" s="274">
        <v>42942849</v>
      </c>
      <c r="D2188" s="1">
        <v>144205</v>
      </c>
      <c r="E2188" s="1">
        <v>4</v>
      </c>
      <c r="F2188" s="1" t="s">
        <v>3108</v>
      </c>
      <c r="G2188" s="275">
        <v>43781</v>
      </c>
      <c r="H2188" s="275">
        <v>44895</v>
      </c>
      <c r="I2188" s="1">
        <v>0</v>
      </c>
      <c r="J2188" s="1">
        <v>1</v>
      </c>
      <c r="K2188" s="1">
        <v>28</v>
      </c>
      <c r="L2188" s="1">
        <v>30</v>
      </c>
      <c r="M2188" s="1">
        <v>2</v>
      </c>
      <c r="N2188" s="1">
        <v>18</v>
      </c>
      <c r="O2188" s="1">
        <v>19.559999999999999</v>
      </c>
      <c r="P2188" s="1">
        <v>60000</v>
      </c>
      <c r="Q2188" s="1">
        <v>2169</v>
      </c>
      <c r="R2188" s="1">
        <v>16241</v>
      </c>
      <c r="S2188" s="1">
        <v>0</v>
      </c>
      <c r="T2188" s="1">
        <v>0</v>
      </c>
      <c r="U2188" s="1">
        <v>0</v>
      </c>
      <c r="W2188" s="1">
        <v>0</v>
      </c>
      <c r="X2188" s="1">
        <v>0</v>
      </c>
      <c r="Y2188" s="1">
        <v>0</v>
      </c>
      <c r="AB2188" s="275">
        <v>44651</v>
      </c>
      <c r="AC2188" s="1">
        <v>1</v>
      </c>
      <c r="AD2188" s="1" t="s">
        <v>2623</v>
      </c>
      <c r="AE2188" s="1">
        <v>1</v>
      </c>
      <c r="AF2188" s="1">
        <v>30</v>
      </c>
      <c r="AG2188" s="1">
        <v>0</v>
      </c>
      <c r="AN2188" s="1">
        <v>1</v>
      </c>
      <c r="AO2188" s="1">
        <v>1</v>
      </c>
      <c r="AR2188" s="276">
        <v>2715.2</v>
      </c>
      <c r="AS2188" s="1" t="s">
        <v>2657</v>
      </c>
      <c r="AT2188" s="1">
        <v>0</v>
      </c>
      <c r="AU2188" s="1">
        <v>0</v>
      </c>
      <c r="AX2188" s="1">
        <v>5</v>
      </c>
      <c r="BC2188" s="1">
        <v>1</v>
      </c>
      <c r="BD2188" s="1">
        <v>7</v>
      </c>
      <c r="BE2188" s="1">
        <v>2</v>
      </c>
      <c r="BF2188" s="296">
        <v>16929.471642029235</v>
      </c>
    </row>
    <row r="2189" spans="1:58" x14ac:dyDescent="0.3">
      <c r="A2189" s="273">
        <f t="shared" si="83"/>
        <v>0</v>
      </c>
      <c r="B2189" s="1" t="s">
        <v>2621</v>
      </c>
      <c r="C2189" s="274">
        <v>42942849</v>
      </c>
      <c r="D2189" s="1">
        <v>144205</v>
      </c>
      <c r="E2189" s="1">
        <v>4</v>
      </c>
      <c r="F2189" s="1" t="s">
        <v>3349</v>
      </c>
      <c r="G2189" s="275">
        <v>43915</v>
      </c>
      <c r="H2189" s="275">
        <v>44712</v>
      </c>
      <c r="I2189" s="1">
        <v>0</v>
      </c>
      <c r="J2189" s="1">
        <v>1</v>
      </c>
      <c r="K2189" s="1">
        <v>22</v>
      </c>
      <c r="L2189" s="1">
        <v>30</v>
      </c>
      <c r="M2189" s="1">
        <v>2</v>
      </c>
      <c r="N2189" s="1">
        <v>9</v>
      </c>
      <c r="O2189" s="1">
        <v>9.3800000000000008</v>
      </c>
      <c r="P2189" s="1">
        <v>1542742</v>
      </c>
      <c r="Q2189" s="1">
        <v>70480</v>
      </c>
      <c r="R2189" s="1">
        <v>139381</v>
      </c>
      <c r="S2189" s="1">
        <v>0</v>
      </c>
      <c r="T2189" s="1">
        <v>0</v>
      </c>
      <c r="U2189" s="1">
        <v>0</v>
      </c>
      <c r="W2189" s="1">
        <v>0</v>
      </c>
      <c r="X2189" s="1">
        <v>0</v>
      </c>
      <c r="Y2189" s="1">
        <v>0</v>
      </c>
      <c r="AB2189" s="275">
        <v>44651</v>
      </c>
      <c r="AC2189" s="1">
        <v>1</v>
      </c>
      <c r="AD2189" s="1" t="s">
        <v>2623</v>
      </c>
      <c r="AE2189" s="1">
        <v>1</v>
      </c>
      <c r="AF2189" s="1">
        <v>30</v>
      </c>
      <c r="AG2189" s="1">
        <v>0</v>
      </c>
      <c r="AN2189" s="1">
        <v>1</v>
      </c>
      <c r="AO2189" s="1">
        <v>1</v>
      </c>
      <c r="AR2189" s="276">
        <v>23712.74</v>
      </c>
      <c r="AS2189" s="1" t="s">
        <v>2632</v>
      </c>
      <c r="AT2189" s="1">
        <v>0</v>
      </c>
      <c r="AU2189" s="1">
        <v>0</v>
      </c>
      <c r="AX2189" s="1">
        <v>5</v>
      </c>
      <c r="BC2189" s="1">
        <v>1</v>
      </c>
      <c r="BD2189" s="1">
        <v>7</v>
      </c>
      <c r="BE2189" s="1">
        <v>2</v>
      </c>
      <c r="BF2189" s="296">
        <v>145289.49491642613</v>
      </c>
    </row>
    <row r="2190" spans="1:58" x14ac:dyDescent="0.3">
      <c r="A2190" s="273">
        <f t="shared" si="83"/>
        <v>0</v>
      </c>
      <c r="B2190" s="1" t="s">
        <v>2621</v>
      </c>
      <c r="C2190" s="274">
        <v>42942849</v>
      </c>
      <c r="D2190" s="1">
        <v>144205</v>
      </c>
      <c r="E2190" s="1">
        <v>4</v>
      </c>
      <c r="F2190" s="1" t="s">
        <v>3356</v>
      </c>
      <c r="G2190" s="275">
        <v>43886</v>
      </c>
      <c r="H2190" s="275">
        <v>44985</v>
      </c>
      <c r="I2190" s="1">
        <v>0</v>
      </c>
      <c r="J2190" s="1">
        <v>1</v>
      </c>
      <c r="K2190" s="1">
        <v>25</v>
      </c>
      <c r="L2190" s="1">
        <v>30</v>
      </c>
      <c r="M2190" s="1">
        <v>2</v>
      </c>
      <c r="N2190" s="1">
        <v>18</v>
      </c>
      <c r="O2190" s="1">
        <v>19.559999999999999</v>
      </c>
      <c r="P2190" s="1">
        <v>20000</v>
      </c>
      <c r="Q2190" s="1">
        <v>723</v>
      </c>
      <c r="R2190" s="1">
        <v>7284</v>
      </c>
      <c r="S2190" s="1">
        <v>0</v>
      </c>
      <c r="T2190" s="1">
        <v>0</v>
      </c>
      <c r="U2190" s="1">
        <v>0</v>
      </c>
      <c r="W2190" s="1">
        <v>0</v>
      </c>
      <c r="X2190" s="1">
        <v>0</v>
      </c>
      <c r="Y2190" s="1">
        <v>0</v>
      </c>
      <c r="AB2190" s="275">
        <v>44651</v>
      </c>
      <c r="AC2190" s="1">
        <v>1</v>
      </c>
      <c r="AD2190" s="1" t="s">
        <v>2623</v>
      </c>
      <c r="AE2190" s="1">
        <v>1</v>
      </c>
      <c r="AF2190" s="1">
        <v>30</v>
      </c>
      <c r="AG2190" s="1">
        <v>0</v>
      </c>
      <c r="AN2190" s="1">
        <v>1</v>
      </c>
      <c r="AO2190" s="1">
        <v>1</v>
      </c>
      <c r="AR2190" s="276">
        <v>1267.0899999999999</v>
      </c>
      <c r="AS2190" s="1" t="s">
        <v>2657</v>
      </c>
      <c r="AT2190" s="1">
        <v>0</v>
      </c>
      <c r="AU2190" s="1">
        <v>0</v>
      </c>
      <c r="AX2190" s="1">
        <v>5</v>
      </c>
      <c r="BC2190" s="1">
        <v>1</v>
      </c>
      <c r="BD2190" s="1">
        <v>7</v>
      </c>
      <c r="BE2190" s="1">
        <v>2</v>
      </c>
      <c r="BF2190" s="296">
        <v>7592.7757798498224</v>
      </c>
    </row>
    <row r="2191" spans="1:58" x14ac:dyDescent="0.3">
      <c r="A2191" s="273">
        <f t="shared" si="83"/>
        <v>0</v>
      </c>
      <c r="B2191" s="1" t="s">
        <v>2621</v>
      </c>
      <c r="C2191" s="274">
        <v>42942849</v>
      </c>
      <c r="D2191" s="1">
        <v>144205</v>
      </c>
      <c r="E2191" s="1">
        <v>4</v>
      </c>
      <c r="F2191" s="1" t="s">
        <v>3359</v>
      </c>
      <c r="G2191" s="275">
        <v>43927</v>
      </c>
      <c r="H2191" s="275">
        <v>45046</v>
      </c>
      <c r="I2191" s="1">
        <v>0</v>
      </c>
      <c r="J2191" s="1">
        <v>1</v>
      </c>
      <c r="K2191" s="1">
        <v>23</v>
      </c>
      <c r="L2191" s="1">
        <v>30</v>
      </c>
      <c r="M2191" s="1">
        <v>2</v>
      </c>
      <c r="N2191" s="1">
        <v>18</v>
      </c>
      <c r="O2191" s="1">
        <v>19.559999999999999</v>
      </c>
      <c r="P2191" s="1">
        <v>240000</v>
      </c>
      <c r="Q2191" s="1">
        <v>8677</v>
      </c>
      <c r="R2191" s="1">
        <v>101777</v>
      </c>
      <c r="S2191" s="1">
        <v>0</v>
      </c>
      <c r="T2191" s="1">
        <v>0</v>
      </c>
      <c r="U2191" s="1">
        <v>0</v>
      </c>
      <c r="W2191" s="1">
        <v>0</v>
      </c>
      <c r="X2191" s="1">
        <v>0</v>
      </c>
      <c r="Y2191" s="1">
        <v>0</v>
      </c>
      <c r="AB2191" s="275">
        <v>44651</v>
      </c>
      <c r="AC2191" s="1">
        <v>1</v>
      </c>
      <c r="AD2191" s="1" t="s">
        <v>2623</v>
      </c>
      <c r="AE2191" s="1">
        <v>1</v>
      </c>
      <c r="AF2191" s="1">
        <v>30</v>
      </c>
      <c r="AG2191" s="1">
        <v>0</v>
      </c>
      <c r="AN2191" s="1">
        <v>1</v>
      </c>
      <c r="AO2191" s="1">
        <v>1</v>
      </c>
      <c r="AR2191" s="276">
        <v>17196.259999999998</v>
      </c>
      <c r="AS2191" s="1" t="s">
        <v>2657</v>
      </c>
      <c r="AT2191" s="1">
        <v>0</v>
      </c>
      <c r="AU2191" s="1">
        <v>0</v>
      </c>
      <c r="AX2191" s="1">
        <v>5</v>
      </c>
      <c r="BC2191" s="1">
        <v>1</v>
      </c>
      <c r="BD2191" s="1">
        <v>7</v>
      </c>
      <c r="BE2191" s="1">
        <v>2</v>
      </c>
      <c r="BF2191" s="296">
        <v>106091.42511611411</v>
      </c>
    </row>
    <row r="2192" spans="1:58" x14ac:dyDescent="0.3">
      <c r="A2192" s="273">
        <f t="shared" si="83"/>
        <v>0</v>
      </c>
      <c r="B2192" s="1" t="s">
        <v>2621</v>
      </c>
      <c r="C2192" s="274">
        <v>42942849</v>
      </c>
      <c r="D2192" s="1">
        <v>144205</v>
      </c>
      <c r="E2192" s="1">
        <v>4</v>
      </c>
      <c r="F2192" s="1" t="s">
        <v>3065</v>
      </c>
      <c r="G2192" s="275">
        <v>43783</v>
      </c>
      <c r="H2192" s="275">
        <v>44895</v>
      </c>
      <c r="I2192" s="1">
        <v>0</v>
      </c>
      <c r="J2192" s="1">
        <v>1</v>
      </c>
      <c r="K2192" s="1">
        <v>28</v>
      </c>
      <c r="L2192" s="1">
        <v>30</v>
      </c>
      <c r="M2192" s="1">
        <v>2</v>
      </c>
      <c r="N2192" s="1">
        <v>18</v>
      </c>
      <c r="O2192" s="1">
        <v>19.559999999999999</v>
      </c>
      <c r="P2192" s="1">
        <v>40000</v>
      </c>
      <c r="Q2192" s="1">
        <v>1446</v>
      </c>
      <c r="R2192" s="1">
        <v>10830</v>
      </c>
      <c r="S2192" s="1">
        <v>0</v>
      </c>
      <c r="T2192" s="1">
        <v>0</v>
      </c>
      <c r="U2192" s="1">
        <v>0</v>
      </c>
      <c r="W2192" s="1">
        <v>0</v>
      </c>
      <c r="X2192" s="1">
        <v>0</v>
      </c>
      <c r="Y2192" s="1">
        <v>0</v>
      </c>
      <c r="AB2192" s="275">
        <v>44651</v>
      </c>
      <c r="AC2192" s="1">
        <v>1</v>
      </c>
      <c r="AD2192" s="1" t="s">
        <v>2623</v>
      </c>
      <c r="AE2192" s="1">
        <v>1</v>
      </c>
      <c r="AF2192" s="1">
        <v>30</v>
      </c>
      <c r="AG2192" s="1">
        <v>0</v>
      </c>
      <c r="AN2192" s="1">
        <v>1</v>
      </c>
      <c r="AO2192" s="1">
        <v>1</v>
      </c>
      <c r="AR2192" s="276">
        <v>1810.13</v>
      </c>
      <c r="AS2192" s="1" t="s">
        <v>2657</v>
      </c>
      <c r="AT2192" s="1">
        <v>0</v>
      </c>
      <c r="AU2192" s="1">
        <v>0</v>
      </c>
      <c r="AX2192" s="1">
        <v>5</v>
      </c>
      <c r="BC2192" s="1">
        <v>1</v>
      </c>
      <c r="BD2192" s="1">
        <v>7</v>
      </c>
      <c r="BE2192" s="1">
        <v>2</v>
      </c>
      <c r="BF2192" s="296">
        <v>11289.094137256119</v>
      </c>
    </row>
    <row r="2193" spans="1:58" x14ac:dyDescent="0.3">
      <c r="A2193" s="273">
        <f t="shared" si="83"/>
        <v>0</v>
      </c>
      <c r="B2193" s="1" t="s">
        <v>2621</v>
      </c>
      <c r="C2193" s="274">
        <v>42942849</v>
      </c>
      <c r="D2193" s="1">
        <v>144205</v>
      </c>
      <c r="E2193" s="1">
        <v>4</v>
      </c>
      <c r="F2193" s="1" t="s">
        <v>3076</v>
      </c>
      <c r="G2193" s="275">
        <v>43789</v>
      </c>
      <c r="H2193" s="275">
        <v>44895</v>
      </c>
      <c r="I2193" s="1">
        <v>0</v>
      </c>
      <c r="J2193" s="1">
        <v>1</v>
      </c>
      <c r="K2193" s="1">
        <v>28</v>
      </c>
      <c r="L2193" s="1">
        <v>30</v>
      </c>
      <c r="M2193" s="1">
        <v>2</v>
      </c>
      <c r="N2193" s="1">
        <v>18</v>
      </c>
      <c r="O2193" s="1">
        <v>19.559999999999999</v>
      </c>
      <c r="P2193" s="1">
        <v>220000</v>
      </c>
      <c r="Q2193" s="1">
        <v>7954</v>
      </c>
      <c r="R2193" s="1">
        <v>59522</v>
      </c>
      <c r="S2193" s="1">
        <v>0</v>
      </c>
      <c r="T2193" s="1">
        <v>0</v>
      </c>
      <c r="U2193" s="1">
        <v>0</v>
      </c>
      <c r="W2193" s="1">
        <v>0</v>
      </c>
      <c r="X2193" s="1">
        <v>0</v>
      </c>
      <c r="Y2193" s="1">
        <v>0</v>
      </c>
      <c r="AB2193" s="275">
        <v>44651</v>
      </c>
      <c r="AC2193" s="1">
        <v>1</v>
      </c>
      <c r="AD2193" s="1" t="s">
        <v>2623</v>
      </c>
      <c r="AE2193" s="1">
        <v>1</v>
      </c>
      <c r="AF2193" s="1">
        <v>30</v>
      </c>
      <c r="AG2193" s="1">
        <v>0</v>
      </c>
      <c r="AN2193" s="1">
        <v>1</v>
      </c>
      <c r="AO2193" s="1">
        <v>1</v>
      </c>
      <c r="AR2193" s="276">
        <v>10136.74</v>
      </c>
      <c r="AS2193" s="1" t="s">
        <v>2657</v>
      </c>
      <c r="AT2193" s="1">
        <v>0</v>
      </c>
      <c r="AU2193" s="1">
        <v>0</v>
      </c>
      <c r="AX2193" s="1">
        <v>5</v>
      </c>
      <c r="BC2193" s="1">
        <v>1</v>
      </c>
      <c r="BD2193" s="1">
        <v>7</v>
      </c>
      <c r="BE2193" s="1">
        <v>2</v>
      </c>
      <c r="BF2193" s="296">
        <v>62045.194943468028</v>
      </c>
    </row>
    <row r="2194" spans="1:58" x14ac:dyDescent="0.3">
      <c r="A2194" s="273">
        <f t="shared" si="83"/>
        <v>0</v>
      </c>
      <c r="B2194" s="1" t="s">
        <v>2621</v>
      </c>
      <c r="C2194" s="274">
        <v>42942849</v>
      </c>
      <c r="D2194" s="1">
        <v>144205</v>
      </c>
      <c r="E2194" s="1">
        <v>4</v>
      </c>
      <c r="F2194" s="1" t="s">
        <v>3287</v>
      </c>
      <c r="G2194" s="275">
        <v>43893</v>
      </c>
      <c r="H2194" s="275">
        <v>45016</v>
      </c>
      <c r="I2194" s="1">
        <v>0</v>
      </c>
      <c r="J2194" s="1">
        <v>1</v>
      </c>
      <c r="K2194" s="1">
        <v>24</v>
      </c>
      <c r="L2194" s="1">
        <v>30</v>
      </c>
      <c r="M2194" s="1">
        <v>2</v>
      </c>
      <c r="N2194" s="1">
        <v>18</v>
      </c>
      <c r="O2194" s="1">
        <v>19.559999999999999</v>
      </c>
      <c r="P2194" s="1">
        <v>400000</v>
      </c>
      <c r="Q2194" s="1">
        <v>14461</v>
      </c>
      <c r="R2194" s="1">
        <v>157731</v>
      </c>
      <c r="S2194" s="1">
        <v>0</v>
      </c>
      <c r="T2194" s="1">
        <v>0</v>
      </c>
      <c r="U2194" s="1">
        <v>0</v>
      </c>
      <c r="V2194" s="275"/>
      <c r="W2194" s="1">
        <v>0</v>
      </c>
      <c r="X2194" s="1">
        <v>0</v>
      </c>
      <c r="Y2194" s="1">
        <v>0</v>
      </c>
      <c r="AB2194" s="275">
        <v>44651</v>
      </c>
      <c r="AC2194" s="1">
        <v>1</v>
      </c>
      <c r="AD2194" s="1" t="s">
        <v>2623</v>
      </c>
      <c r="AE2194" s="1">
        <v>1</v>
      </c>
      <c r="AF2194" s="1">
        <v>30</v>
      </c>
      <c r="AG2194" s="1">
        <v>0</v>
      </c>
      <c r="AN2194" s="1">
        <v>1</v>
      </c>
      <c r="AO2194" s="1">
        <v>1</v>
      </c>
      <c r="AP2194" s="275"/>
      <c r="AR2194" s="276">
        <v>26789.97</v>
      </c>
      <c r="AS2194" s="1" t="s">
        <v>2657</v>
      </c>
      <c r="AT2194" s="1">
        <v>0</v>
      </c>
      <c r="AU2194" s="1">
        <v>0</v>
      </c>
      <c r="AX2194" s="1">
        <v>5</v>
      </c>
      <c r="BC2194" s="1">
        <v>1</v>
      </c>
      <c r="BD2194" s="1">
        <v>7</v>
      </c>
      <c r="BE2194" s="1">
        <v>2</v>
      </c>
      <c r="BF2194" s="296">
        <v>164417.36910097368</v>
      </c>
    </row>
    <row r="2195" spans="1:58" x14ac:dyDescent="0.3">
      <c r="A2195" s="273">
        <f t="shared" si="83"/>
        <v>0</v>
      </c>
      <c r="B2195" s="1" t="s">
        <v>2621</v>
      </c>
      <c r="C2195" s="274">
        <v>42942849</v>
      </c>
      <c r="D2195" s="1">
        <v>144205</v>
      </c>
      <c r="E2195" s="1">
        <v>4</v>
      </c>
      <c r="F2195" s="1" t="s">
        <v>3202</v>
      </c>
      <c r="G2195" s="275">
        <v>43950</v>
      </c>
      <c r="H2195" s="275">
        <v>45046</v>
      </c>
      <c r="I2195" s="1">
        <v>0</v>
      </c>
      <c r="J2195" s="1">
        <v>1</v>
      </c>
      <c r="K2195" s="1">
        <v>23</v>
      </c>
      <c r="L2195" s="1">
        <v>30</v>
      </c>
      <c r="M2195" s="1">
        <v>2</v>
      </c>
      <c r="N2195" s="1">
        <v>18</v>
      </c>
      <c r="O2195" s="1">
        <v>19.559999999999999</v>
      </c>
      <c r="P2195" s="1">
        <v>230000</v>
      </c>
      <c r="Q2195" s="1">
        <v>8315</v>
      </c>
      <c r="R2195" s="1">
        <v>97549</v>
      </c>
      <c r="S2195" s="1">
        <v>0</v>
      </c>
      <c r="T2195" s="1">
        <v>0</v>
      </c>
      <c r="U2195" s="1">
        <v>0</v>
      </c>
      <c r="W2195" s="1">
        <v>0</v>
      </c>
      <c r="X2195" s="1">
        <v>0</v>
      </c>
      <c r="Y2195" s="1">
        <v>0</v>
      </c>
      <c r="AB2195" s="275">
        <v>44651</v>
      </c>
      <c r="AC2195" s="1">
        <v>1</v>
      </c>
      <c r="AD2195" s="1" t="s">
        <v>2623</v>
      </c>
      <c r="AE2195" s="1">
        <v>1</v>
      </c>
      <c r="AF2195" s="1">
        <v>30</v>
      </c>
      <c r="AG2195" s="1">
        <v>0</v>
      </c>
      <c r="AN2195" s="1">
        <v>1</v>
      </c>
      <c r="AO2195" s="1">
        <v>1</v>
      </c>
      <c r="AR2195" s="276">
        <v>16472.21</v>
      </c>
      <c r="AS2195" s="1" t="s">
        <v>2657</v>
      </c>
      <c r="AT2195" s="1">
        <v>0</v>
      </c>
      <c r="AU2195" s="1">
        <v>0</v>
      </c>
      <c r="AX2195" s="1">
        <v>5</v>
      </c>
      <c r="BC2195" s="1">
        <v>1</v>
      </c>
      <c r="BD2195" s="1">
        <v>7</v>
      </c>
      <c r="BE2195" s="1">
        <v>2</v>
      </c>
      <c r="BF2195" s="296">
        <v>101684.19612144017</v>
      </c>
    </row>
    <row r="2196" spans="1:58" x14ac:dyDescent="0.3">
      <c r="A2196" s="273">
        <f t="shared" si="83"/>
        <v>0</v>
      </c>
      <c r="B2196" s="1" t="s">
        <v>2621</v>
      </c>
      <c r="C2196" s="274">
        <v>42942849</v>
      </c>
      <c r="D2196" s="1">
        <v>144205</v>
      </c>
      <c r="E2196" s="1">
        <v>4</v>
      </c>
      <c r="F2196" s="1" t="s">
        <v>3594</v>
      </c>
      <c r="G2196" s="275">
        <v>44161</v>
      </c>
      <c r="H2196" s="275">
        <v>45260</v>
      </c>
      <c r="I2196" s="1">
        <v>0</v>
      </c>
      <c r="J2196" s="1">
        <v>1</v>
      </c>
      <c r="K2196" s="1">
        <v>16</v>
      </c>
      <c r="L2196" s="1">
        <v>30</v>
      </c>
      <c r="M2196" s="1">
        <v>2</v>
      </c>
      <c r="N2196" s="1">
        <v>17.690000000000001</v>
      </c>
      <c r="O2196" s="1">
        <v>19.2</v>
      </c>
      <c r="P2196" s="1">
        <v>350000</v>
      </c>
      <c r="Q2196" s="1">
        <v>12671</v>
      </c>
      <c r="R2196" s="1">
        <v>217376</v>
      </c>
      <c r="S2196" s="1">
        <v>0</v>
      </c>
      <c r="T2196" s="1">
        <v>0</v>
      </c>
      <c r="U2196" s="1">
        <v>0</v>
      </c>
      <c r="W2196" s="1">
        <v>0</v>
      </c>
      <c r="X2196" s="1">
        <v>0</v>
      </c>
      <c r="Y2196" s="1">
        <v>0</v>
      </c>
      <c r="AB2196" s="275">
        <v>44651</v>
      </c>
      <c r="AC2196" s="1">
        <v>1</v>
      </c>
      <c r="AD2196" s="1" t="s">
        <v>2623</v>
      </c>
      <c r="AE2196" s="1">
        <v>1</v>
      </c>
      <c r="AF2196" s="1">
        <v>30</v>
      </c>
      <c r="AG2196" s="1">
        <v>0</v>
      </c>
      <c r="AN2196" s="1">
        <v>1</v>
      </c>
      <c r="AO2196" s="1">
        <v>1</v>
      </c>
      <c r="AR2196" s="276">
        <v>36926.71</v>
      </c>
      <c r="AS2196" s="1" t="s">
        <v>2657</v>
      </c>
      <c r="AT2196" s="1">
        <v>0</v>
      </c>
      <c r="AU2196" s="1">
        <v>0</v>
      </c>
      <c r="AX2196" s="1">
        <v>5</v>
      </c>
      <c r="BC2196" s="1">
        <v>1</v>
      </c>
      <c r="BD2196" s="1">
        <v>7</v>
      </c>
      <c r="BE2196" s="1">
        <v>2</v>
      </c>
      <c r="BF2196" s="296">
        <v>226590.77813298118</v>
      </c>
    </row>
    <row r="2197" spans="1:58" x14ac:dyDescent="0.3">
      <c r="A2197" s="273">
        <f t="shared" si="83"/>
        <v>0</v>
      </c>
      <c r="B2197" s="1" t="s">
        <v>2621</v>
      </c>
      <c r="C2197" s="274">
        <v>42942849</v>
      </c>
      <c r="D2197" s="1">
        <v>144205</v>
      </c>
      <c r="E2197" s="1">
        <v>4</v>
      </c>
      <c r="F2197" s="1" t="s">
        <v>3508</v>
      </c>
      <c r="G2197" s="275">
        <v>43830</v>
      </c>
      <c r="H2197" s="275">
        <v>44926</v>
      </c>
      <c r="I2197" s="1">
        <v>0</v>
      </c>
      <c r="J2197" s="1">
        <v>1</v>
      </c>
      <c r="K2197" s="1">
        <v>27</v>
      </c>
      <c r="L2197" s="1">
        <v>30</v>
      </c>
      <c r="M2197" s="1">
        <v>2</v>
      </c>
      <c r="N2197" s="1">
        <v>18</v>
      </c>
      <c r="O2197" s="1">
        <v>19.559999999999999</v>
      </c>
      <c r="P2197" s="1">
        <v>270000</v>
      </c>
      <c r="Q2197" s="1">
        <v>9761</v>
      </c>
      <c r="R2197" s="1">
        <v>81614</v>
      </c>
      <c r="S2197" s="1">
        <v>0</v>
      </c>
      <c r="T2197" s="1">
        <v>0</v>
      </c>
      <c r="U2197" s="1">
        <v>0</v>
      </c>
      <c r="W2197" s="1">
        <v>0</v>
      </c>
      <c r="X2197" s="1">
        <v>0</v>
      </c>
      <c r="Y2197" s="1">
        <v>0</v>
      </c>
      <c r="AB2197" s="275">
        <v>44651</v>
      </c>
      <c r="AC2197" s="1">
        <v>1</v>
      </c>
      <c r="AD2197" s="1" t="s">
        <v>2623</v>
      </c>
      <c r="AE2197" s="1">
        <v>1</v>
      </c>
      <c r="AF2197" s="1">
        <v>30</v>
      </c>
      <c r="AG2197" s="1">
        <v>0</v>
      </c>
      <c r="AN2197" s="1">
        <v>1</v>
      </c>
      <c r="AO2197" s="1">
        <v>1</v>
      </c>
      <c r="AR2197" s="276">
        <v>13938.02</v>
      </c>
      <c r="AS2197" s="1" t="s">
        <v>2657</v>
      </c>
      <c r="AT2197" s="1">
        <v>0</v>
      </c>
      <c r="AU2197" s="1">
        <v>0</v>
      </c>
      <c r="AX2197" s="1">
        <v>5</v>
      </c>
      <c r="BC2197" s="1">
        <v>1</v>
      </c>
      <c r="BD2197" s="1">
        <v>7</v>
      </c>
      <c r="BE2197" s="1">
        <v>2</v>
      </c>
      <c r="BF2197" s="296">
        <v>85073.696114314022</v>
      </c>
    </row>
    <row r="2198" spans="1:58" x14ac:dyDescent="0.3">
      <c r="A2198" s="273">
        <f t="shared" si="83"/>
        <v>0</v>
      </c>
      <c r="B2198" s="1" t="s">
        <v>2621</v>
      </c>
      <c r="C2198" s="274">
        <v>42942849</v>
      </c>
      <c r="D2198" s="1">
        <v>144205</v>
      </c>
      <c r="E2198" s="1">
        <v>4</v>
      </c>
      <c r="F2198" s="1" t="s">
        <v>3456</v>
      </c>
      <c r="G2198" s="275">
        <v>43850</v>
      </c>
      <c r="H2198" s="275">
        <v>44957</v>
      </c>
      <c r="I2198" s="1">
        <v>0</v>
      </c>
      <c r="J2198" s="1">
        <v>1</v>
      </c>
      <c r="K2198" s="1">
        <v>26</v>
      </c>
      <c r="L2198" s="1">
        <v>30</v>
      </c>
      <c r="M2198" s="1">
        <v>2</v>
      </c>
      <c r="N2198" s="1">
        <v>18</v>
      </c>
      <c r="O2198" s="1">
        <v>19.559999999999999</v>
      </c>
      <c r="P2198" s="1">
        <v>20000</v>
      </c>
      <c r="Q2198" s="1">
        <v>723</v>
      </c>
      <c r="R2198" s="1">
        <v>6670</v>
      </c>
      <c r="S2198" s="1">
        <v>0</v>
      </c>
      <c r="T2198" s="1">
        <v>0</v>
      </c>
      <c r="U2198" s="1">
        <v>0</v>
      </c>
      <c r="W2198" s="1">
        <v>0</v>
      </c>
      <c r="X2198" s="1">
        <v>0</v>
      </c>
      <c r="Y2198" s="1">
        <v>0</v>
      </c>
      <c r="AB2198" s="275">
        <v>44651</v>
      </c>
      <c r="AC2198" s="1">
        <v>1</v>
      </c>
      <c r="AD2198" s="1" t="s">
        <v>2623</v>
      </c>
      <c r="AE2198" s="1">
        <v>1</v>
      </c>
      <c r="AF2198" s="1">
        <v>30</v>
      </c>
      <c r="AG2198" s="1">
        <v>0</v>
      </c>
      <c r="AN2198" s="1">
        <v>1</v>
      </c>
      <c r="AO2198" s="1">
        <v>1</v>
      </c>
      <c r="AR2198" s="276">
        <v>1086.08</v>
      </c>
      <c r="AS2198" s="1" t="s">
        <v>2657</v>
      </c>
      <c r="AT2198" s="1">
        <v>0</v>
      </c>
      <c r="AU2198" s="1">
        <v>0</v>
      </c>
      <c r="AX2198" s="1">
        <v>5</v>
      </c>
      <c r="BC2198" s="1">
        <v>1</v>
      </c>
      <c r="BD2198" s="1">
        <v>7</v>
      </c>
      <c r="BE2198" s="1">
        <v>2</v>
      </c>
      <c r="BF2198" s="296">
        <v>6952.7477281161873</v>
      </c>
    </row>
    <row r="2199" spans="1:58" x14ac:dyDescent="0.3">
      <c r="A2199" s="273">
        <f t="shared" si="83"/>
        <v>0</v>
      </c>
      <c r="B2199" s="1" t="s">
        <v>2621</v>
      </c>
      <c r="C2199" s="274">
        <v>42942849</v>
      </c>
      <c r="D2199" s="1">
        <v>144205</v>
      </c>
      <c r="E2199" s="1">
        <v>4</v>
      </c>
      <c r="F2199" s="1" t="s">
        <v>3177</v>
      </c>
      <c r="G2199" s="275">
        <v>43987</v>
      </c>
      <c r="H2199" s="275">
        <v>45107</v>
      </c>
      <c r="I2199" s="1">
        <v>0</v>
      </c>
      <c r="J2199" s="1">
        <v>1</v>
      </c>
      <c r="K2199" s="1">
        <v>21</v>
      </c>
      <c r="L2199" s="1">
        <v>30</v>
      </c>
      <c r="M2199" s="1">
        <v>2</v>
      </c>
      <c r="N2199" s="1">
        <v>18</v>
      </c>
      <c r="O2199" s="1">
        <v>19.559999999999999</v>
      </c>
      <c r="P2199" s="1">
        <v>240000</v>
      </c>
      <c r="Q2199" s="1">
        <v>8677</v>
      </c>
      <c r="R2199" s="1">
        <v>115763</v>
      </c>
      <c r="S2199" s="1">
        <v>0</v>
      </c>
      <c r="T2199" s="1">
        <v>0</v>
      </c>
      <c r="U2199" s="1">
        <v>0</v>
      </c>
      <c r="W2199" s="1">
        <v>0</v>
      </c>
      <c r="X2199" s="1">
        <v>0</v>
      </c>
      <c r="Y2199" s="1">
        <v>0</v>
      </c>
      <c r="AB2199" s="275">
        <v>44651</v>
      </c>
      <c r="AC2199" s="1">
        <v>1</v>
      </c>
      <c r="AD2199" s="1" t="s">
        <v>2623</v>
      </c>
      <c r="AE2199" s="1">
        <v>1</v>
      </c>
      <c r="AF2199" s="1">
        <v>30</v>
      </c>
      <c r="AG2199" s="1">
        <v>0</v>
      </c>
      <c r="AN2199" s="1">
        <v>1</v>
      </c>
      <c r="AO2199" s="1">
        <v>1</v>
      </c>
      <c r="AR2199" s="276">
        <v>19730.45</v>
      </c>
      <c r="AS2199" s="1" t="s">
        <v>2657</v>
      </c>
      <c r="AT2199" s="1">
        <v>0</v>
      </c>
      <c r="AU2199" s="1">
        <v>0</v>
      </c>
      <c r="AX2199" s="1">
        <v>5</v>
      </c>
      <c r="BC2199" s="1">
        <v>1</v>
      </c>
      <c r="BD2199" s="1">
        <v>7</v>
      </c>
      <c r="BE2199" s="1">
        <v>2</v>
      </c>
      <c r="BF2199" s="296">
        <v>120670.30513491968</v>
      </c>
    </row>
    <row r="2200" spans="1:58" x14ac:dyDescent="0.3">
      <c r="A2200" s="273">
        <f t="shared" si="83"/>
        <v>0</v>
      </c>
      <c r="B2200" s="1" t="s">
        <v>2621</v>
      </c>
      <c r="C2200" s="274">
        <v>42942849</v>
      </c>
      <c r="D2200" s="1">
        <v>144205</v>
      </c>
      <c r="E2200" s="1">
        <v>4</v>
      </c>
      <c r="F2200" s="1" t="s">
        <v>3858</v>
      </c>
      <c r="G2200" s="275">
        <v>44109</v>
      </c>
      <c r="H2200" s="275">
        <v>45230</v>
      </c>
      <c r="I2200" s="1">
        <v>0</v>
      </c>
      <c r="J2200" s="1">
        <v>1</v>
      </c>
      <c r="K2200" s="1">
        <v>17</v>
      </c>
      <c r="L2200" s="1">
        <v>30</v>
      </c>
      <c r="M2200" s="1">
        <v>2</v>
      </c>
      <c r="N2200" s="1">
        <v>17.690000000000001</v>
      </c>
      <c r="O2200" s="1">
        <v>19.2</v>
      </c>
      <c r="P2200" s="1">
        <v>340000</v>
      </c>
      <c r="Q2200" s="1">
        <v>12309</v>
      </c>
      <c r="R2200" s="1">
        <v>202038</v>
      </c>
      <c r="S2200" s="1">
        <v>0</v>
      </c>
      <c r="T2200" s="1">
        <v>0</v>
      </c>
      <c r="U2200" s="1">
        <v>0</v>
      </c>
      <c r="W2200" s="1">
        <v>0</v>
      </c>
      <c r="X2200" s="1">
        <v>0</v>
      </c>
      <c r="Y2200" s="1">
        <v>0</v>
      </c>
      <c r="AB2200" s="275">
        <v>44651</v>
      </c>
      <c r="AC2200" s="1">
        <v>1</v>
      </c>
      <c r="AD2200" s="1" t="s">
        <v>2623</v>
      </c>
      <c r="AE2200" s="1">
        <v>1</v>
      </c>
      <c r="AF2200" s="1">
        <v>30</v>
      </c>
      <c r="AG2200" s="1">
        <v>0</v>
      </c>
      <c r="AN2200" s="1">
        <v>1</v>
      </c>
      <c r="AO2200" s="1">
        <v>1</v>
      </c>
      <c r="AR2200" s="276">
        <v>34211.51</v>
      </c>
      <c r="AS2200" s="1" t="s">
        <v>2657</v>
      </c>
      <c r="AT2200" s="1">
        <v>0</v>
      </c>
      <c r="AU2200" s="1">
        <v>0</v>
      </c>
      <c r="AX2200" s="1">
        <v>5</v>
      </c>
      <c r="BC2200" s="1">
        <v>1</v>
      </c>
      <c r="BD2200" s="1">
        <v>7</v>
      </c>
      <c r="BE2200" s="1">
        <v>2</v>
      </c>
      <c r="BF2200" s="296">
        <v>210602.58553120514</v>
      </c>
    </row>
    <row r="2201" spans="1:58" x14ac:dyDescent="0.3">
      <c r="A2201" s="273">
        <f t="shared" si="83"/>
        <v>0</v>
      </c>
      <c r="B2201" s="1" t="s">
        <v>2621</v>
      </c>
      <c r="C2201" s="274">
        <v>42942849</v>
      </c>
      <c r="D2201" s="1">
        <v>144205</v>
      </c>
      <c r="E2201" s="1">
        <v>4</v>
      </c>
      <c r="F2201" s="1" t="s">
        <v>3869</v>
      </c>
      <c r="G2201" s="275">
        <v>44077</v>
      </c>
      <c r="H2201" s="275">
        <v>45199</v>
      </c>
      <c r="I2201" s="1">
        <v>0</v>
      </c>
      <c r="J2201" s="1">
        <v>1</v>
      </c>
      <c r="K2201" s="1">
        <v>18</v>
      </c>
      <c r="L2201" s="1">
        <v>30</v>
      </c>
      <c r="M2201" s="1">
        <v>2</v>
      </c>
      <c r="N2201" s="1">
        <v>17.690000000000001</v>
      </c>
      <c r="O2201" s="1">
        <v>19.2</v>
      </c>
      <c r="P2201" s="1">
        <v>260000</v>
      </c>
      <c r="Q2201" s="1">
        <v>9413</v>
      </c>
      <c r="R2201" s="1">
        <v>147416</v>
      </c>
      <c r="S2201" s="1">
        <v>0</v>
      </c>
      <c r="T2201" s="1">
        <v>0</v>
      </c>
      <c r="U2201" s="1">
        <v>0</v>
      </c>
      <c r="V2201" s="275"/>
      <c r="W2201" s="1">
        <v>0</v>
      </c>
      <c r="X2201" s="1">
        <v>0</v>
      </c>
      <c r="Y2201" s="1">
        <v>0</v>
      </c>
      <c r="AB2201" s="275">
        <v>44651</v>
      </c>
      <c r="AC2201" s="1">
        <v>1</v>
      </c>
      <c r="AD2201" s="1" t="s">
        <v>2623</v>
      </c>
      <c r="AE2201" s="1">
        <v>1</v>
      </c>
      <c r="AF2201" s="1">
        <v>30</v>
      </c>
      <c r="AG2201" s="1">
        <v>0</v>
      </c>
      <c r="AN2201" s="1">
        <v>1</v>
      </c>
      <c r="AO2201" s="1">
        <v>1</v>
      </c>
      <c r="AR2201" s="276">
        <v>24979.84</v>
      </c>
      <c r="AS2201" s="1" t="s">
        <v>2657</v>
      </c>
      <c r="AT2201" s="1">
        <v>0</v>
      </c>
      <c r="AU2201" s="1">
        <v>0</v>
      </c>
      <c r="AX2201" s="1">
        <v>5</v>
      </c>
      <c r="BC2201" s="1">
        <v>1</v>
      </c>
      <c r="BD2201" s="1">
        <v>7</v>
      </c>
      <c r="BE2201" s="1">
        <v>2</v>
      </c>
      <c r="BF2201" s="296">
        <v>153665.10631004139</v>
      </c>
    </row>
    <row r="2202" spans="1:58" x14ac:dyDescent="0.3">
      <c r="A2202" s="273">
        <f t="shared" si="83"/>
        <v>0</v>
      </c>
      <c r="B2202" s="1" t="s">
        <v>2621</v>
      </c>
      <c r="C2202" s="274">
        <v>42942849</v>
      </c>
      <c r="D2202" s="1">
        <v>144205</v>
      </c>
      <c r="E2202" s="1">
        <v>4</v>
      </c>
      <c r="F2202" s="1" t="s">
        <v>3637</v>
      </c>
      <c r="G2202" s="275">
        <v>44232</v>
      </c>
      <c r="H2202" s="275">
        <v>45351</v>
      </c>
      <c r="I2202" s="1">
        <v>0</v>
      </c>
      <c r="J2202" s="1">
        <v>1</v>
      </c>
      <c r="K2202" s="1">
        <v>13</v>
      </c>
      <c r="L2202" s="1">
        <v>30</v>
      </c>
      <c r="M2202" s="1">
        <v>2</v>
      </c>
      <c r="N2202" s="1">
        <v>17.690000000000001</v>
      </c>
      <c r="O2202" s="1">
        <v>19.2</v>
      </c>
      <c r="P2202" s="1">
        <v>140000</v>
      </c>
      <c r="Q2202" s="1">
        <v>5069</v>
      </c>
      <c r="R2202" s="1">
        <v>97879</v>
      </c>
      <c r="S2202" s="1">
        <v>0</v>
      </c>
      <c r="T2202" s="1">
        <v>0</v>
      </c>
      <c r="U2202" s="1">
        <v>0</v>
      </c>
      <c r="W2202" s="1">
        <v>0</v>
      </c>
      <c r="X2202" s="1">
        <v>0</v>
      </c>
      <c r="Y2202" s="1">
        <v>0</v>
      </c>
      <c r="AB2202" s="275">
        <v>44651</v>
      </c>
      <c r="AC2202" s="1">
        <v>1</v>
      </c>
      <c r="AD2202" s="1" t="s">
        <v>2623</v>
      </c>
      <c r="AE2202" s="1">
        <v>1</v>
      </c>
      <c r="AF2202" s="1">
        <v>30</v>
      </c>
      <c r="AG2202" s="1">
        <v>0</v>
      </c>
      <c r="AN2202" s="1">
        <v>1</v>
      </c>
      <c r="AO2202" s="1">
        <v>1</v>
      </c>
      <c r="AR2202" s="276">
        <v>16653.22</v>
      </c>
      <c r="AS2202" s="1" t="s">
        <v>2657</v>
      </c>
      <c r="AT2202" s="1">
        <v>0</v>
      </c>
      <c r="AU2202" s="1">
        <v>0</v>
      </c>
      <c r="AX2202" s="1">
        <v>5</v>
      </c>
      <c r="BC2202" s="1">
        <v>1</v>
      </c>
      <c r="BD2202" s="1">
        <v>7</v>
      </c>
      <c r="BE2202" s="1">
        <v>2</v>
      </c>
      <c r="BF2202" s="296">
        <v>102028.18513947292</v>
      </c>
    </row>
    <row r="2203" spans="1:58" x14ac:dyDescent="0.3">
      <c r="A2203" s="273">
        <f t="shared" si="83"/>
        <v>0</v>
      </c>
      <c r="B2203" s="1" t="s">
        <v>2621</v>
      </c>
      <c r="C2203" s="274">
        <v>42942849</v>
      </c>
      <c r="D2203" s="1">
        <v>144205</v>
      </c>
      <c r="E2203" s="1">
        <v>4</v>
      </c>
      <c r="F2203" s="1" t="s">
        <v>3676</v>
      </c>
      <c r="G2203" s="275">
        <v>44233</v>
      </c>
      <c r="H2203" s="275">
        <v>45351</v>
      </c>
      <c r="I2203" s="1">
        <v>0</v>
      </c>
      <c r="J2203" s="1">
        <v>1</v>
      </c>
      <c r="K2203" s="1">
        <v>13</v>
      </c>
      <c r="L2203" s="1">
        <v>30</v>
      </c>
      <c r="M2203" s="1">
        <v>2</v>
      </c>
      <c r="N2203" s="1">
        <v>17.690000000000001</v>
      </c>
      <c r="O2203" s="1">
        <v>19.2</v>
      </c>
      <c r="P2203" s="1">
        <v>400000</v>
      </c>
      <c r="Q2203" s="1">
        <v>14482</v>
      </c>
      <c r="R2203" s="1">
        <v>279670</v>
      </c>
      <c r="S2203" s="1">
        <v>0</v>
      </c>
      <c r="T2203" s="1">
        <v>0</v>
      </c>
      <c r="U2203" s="1">
        <v>0</v>
      </c>
      <c r="W2203" s="1">
        <v>0</v>
      </c>
      <c r="X2203" s="1">
        <v>0</v>
      </c>
      <c r="Y2203" s="1">
        <v>0</v>
      </c>
      <c r="AB2203" s="275">
        <v>44651</v>
      </c>
      <c r="AC2203" s="1">
        <v>1</v>
      </c>
      <c r="AD2203" s="1" t="s">
        <v>2623</v>
      </c>
      <c r="AE2203" s="1">
        <v>1</v>
      </c>
      <c r="AF2203" s="1">
        <v>30</v>
      </c>
      <c r="AG2203" s="1">
        <v>0</v>
      </c>
      <c r="AN2203" s="1">
        <v>1</v>
      </c>
      <c r="AO2203" s="1">
        <v>1</v>
      </c>
      <c r="AR2203" s="276">
        <v>47425.48</v>
      </c>
      <c r="AS2203" s="1" t="s">
        <v>2657</v>
      </c>
      <c r="AT2203" s="1">
        <v>0</v>
      </c>
      <c r="AU2203" s="1">
        <v>0</v>
      </c>
      <c r="AX2203" s="1">
        <v>5</v>
      </c>
      <c r="BC2203" s="1">
        <v>1</v>
      </c>
      <c r="BD2203" s="1">
        <v>7</v>
      </c>
      <c r="BE2203" s="1">
        <v>2</v>
      </c>
      <c r="BF2203" s="296">
        <v>291525.48082792416</v>
      </c>
    </row>
    <row r="2204" spans="1:58" x14ac:dyDescent="0.3">
      <c r="A2204" s="273">
        <f t="shared" si="83"/>
        <v>0</v>
      </c>
      <c r="B2204" s="1" t="s">
        <v>2621</v>
      </c>
      <c r="C2204" s="274">
        <v>42942849</v>
      </c>
      <c r="D2204" s="1">
        <v>144205</v>
      </c>
      <c r="E2204" s="1">
        <v>4</v>
      </c>
      <c r="F2204" s="1" t="s">
        <v>3677</v>
      </c>
      <c r="G2204" s="275">
        <v>44233</v>
      </c>
      <c r="H2204" s="275">
        <v>45351</v>
      </c>
      <c r="I2204" s="1">
        <v>0</v>
      </c>
      <c r="J2204" s="1">
        <v>1</v>
      </c>
      <c r="K2204" s="1">
        <v>13</v>
      </c>
      <c r="L2204" s="1">
        <v>30</v>
      </c>
      <c r="M2204" s="1">
        <v>2</v>
      </c>
      <c r="N2204" s="1">
        <v>17.690000000000001</v>
      </c>
      <c r="O2204" s="1">
        <v>19.2</v>
      </c>
      <c r="P2204" s="1">
        <v>220000</v>
      </c>
      <c r="Q2204" s="1">
        <v>7965</v>
      </c>
      <c r="R2204" s="1">
        <v>153818</v>
      </c>
      <c r="S2204" s="1">
        <v>0</v>
      </c>
      <c r="T2204" s="1">
        <v>0</v>
      </c>
      <c r="U2204" s="1">
        <v>0</v>
      </c>
      <c r="W2204" s="1">
        <v>0</v>
      </c>
      <c r="X2204" s="1">
        <v>0</v>
      </c>
      <c r="Y2204" s="1">
        <v>0</v>
      </c>
      <c r="AB2204" s="275">
        <v>44651</v>
      </c>
      <c r="AC2204" s="1">
        <v>1</v>
      </c>
      <c r="AD2204" s="1" t="s">
        <v>2623</v>
      </c>
      <c r="AE2204" s="1">
        <v>1</v>
      </c>
      <c r="AF2204" s="1">
        <v>30</v>
      </c>
      <c r="AG2204" s="1">
        <v>0</v>
      </c>
      <c r="AN2204" s="1">
        <v>1</v>
      </c>
      <c r="AO2204" s="1">
        <v>1</v>
      </c>
      <c r="AR2204" s="276">
        <v>26065.919999999998</v>
      </c>
      <c r="AS2204" s="1" t="s">
        <v>2657</v>
      </c>
      <c r="AT2204" s="1">
        <v>0</v>
      </c>
      <c r="AU2204" s="1">
        <v>0</v>
      </c>
      <c r="AX2204" s="1">
        <v>5</v>
      </c>
      <c r="BC2204" s="1">
        <v>1</v>
      </c>
      <c r="BD2204" s="1">
        <v>7</v>
      </c>
      <c r="BE2204" s="1">
        <v>2</v>
      </c>
      <c r="BF2204" s="296">
        <v>160338.49325987641</v>
      </c>
    </row>
    <row r="2205" spans="1:58" x14ac:dyDescent="0.3">
      <c r="A2205" s="273">
        <f t="shared" si="83"/>
        <v>0</v>
      </c>
      <c r="B2205" s="1" t="s">
        <v>2621</v>
      </c>
      <c r="C2205" s="274">
        <v>42942849</v>
      </c>
      <c r="D2205" s="1">
        <v>144205</v>
      </c>
      <c r="E2205" s="1">
        <v>4</v>
      </c>
      <c r="F2205" s="1" t="s">
        <v>4025</v>
      </c>
      <c r="G2205" s="275">
        <v>44027</v>
      </c>
      <c r="H2205" s="275">
        <v>45169</v>
      </c>
      <c r="I2205" s="1">
        <v>0</v>
      </c>
      <c r="J2205" s="1">
        <v>1</v>
      </c>
      <c r="K2205" s="1">
        <v>19</v>
      </c>
      <c r="L2205" s="1">
        <v>30</v>
      </c>
      <c r="M2205" s="1">
        <v>2</v>
      </c>
      <c r="N2205" s="1">
        <v>9</v>
      </c>
      <c r="O2205" s="1">
        <v>9.3800000000000008</v>
      </c>
      <c r="P2205" s="1">
        <v>3000000</v>
      </c>
      <c r="Q2205" s="1">
        <v>95963</v>
      </c>
      <c r="R2205" s="1">
        <v>1521818</v>
      </c>
      <c r="S2205" s="1">
        <v>0</v>
      </c>
      <c r="T2205" s="1">
        <v>0</v>
      </c>
      <c r="U2205" s="1">
        <v>0</v>
      </c>
      <c r="W2205" s="1">
        <v>0</v>
      </c>
      <c r="X2205" s="1">
        <v>0</v>
      </c>
      <c r="Y2205" s="1">
        <v>0</v>
      </c>
      <c r="AB2205" s="275">
        <v>44651</v>
      </c>
      <c r="AC2205" s="1">
        <v>1</v>
      </c>
      <c r="AD2205" s="1" t="s">
        <v>2623</v>
      </c>
      <c r="AE2205" s="1">
        <v>1</v>
      </c>
      <c r="AF2205" s="1">
        <v>30</v>
      </c>
      <c r="AG2205" s="1">
        <v>0</v>
      </c>
      <c r="AN2205" s="1">
        <v>1</v>
      </c>
      <c r="AO2205" s="1">
        <v>1</v>
      </c>
      <c r="AR2205" s="276">
        <v>258305.98</v>
      </c>
      <c r="AS2205" s="1" t="s">
        <v>2657</v>
      </c>
      <c r="AT2205" s="1">
        <v>0</v>
      </c>
      <c r="AU2205" s="1">
        <v>0</v>
      </c>
      <c r="AX2205" s="1">
        <v>5</v>
      </c>
      <c r="BC2205" s="1">
        <v>1</v>
      </c>
      <c r="BD2205" s="1">
        <v>7</v>
      </c>
      <c r="BE2205" s="1">
        <v>2</v>
      </c>
      <c r="BF2205" s="296">
        <v>1586329.331650123</v>
      </c>
    </row>
    <row r="2206" spans="1:58" x14ac:dyDescent="0.3">
      <c r="A2206" s="273">
        <f t="shared" si="83"/>
        <v>0</v>
      </c>
      <c r="B2206" s="1" t="s">
        <v>2621</v>
      </c>
      <c r="C2206" s="274">
        <v>42942849</v>
      </c>
      <c r="D2206" s="1">
        <v>144205</v>
      </c>
      <c r="E2206" s="1">
        <v>4</v>
      </c>
      <c r="F2206" s="1" t="s">
        <v>4001</v>
      </c>
      <c r="G2206" s="275">
        <v>44020</v>
      </c>
      <c r="H2206" s="275">
        <v>45138</v>
      </c>
      <c r="I2206" s="1">
        <v>0</v>
      </c>
      <c r="J2206" s="1">
        <v>1</v>
      </c>
      <c r="K2206" s="1">
        <v>20</v>
      </c>
      <c r="L2206" s="1">
        <v>30</v>
      </c>
      <c r="M2206" s="1">
        <v>2</v>
      </c>
      <c r="N2206" s="1">
        <v>17.690000000000001</v>
      </c>
      <c r="O2206" s="1">
        <v>19.2</v>
      </c>
      <c r="P2206" s="1">
        <v>250000</v>
      </c>
      <c r="Q2206" s="1">
        <v>9051</v>
      </c>
      <c r="R2206" s="1">
        <v>127816</v>
      </c>
      <c r="S2206" s="1">
        <v>0</v>
      </c>
      <c r="T2206" s="1">
        <v>0</v>
      </c>
      <c r="U2206" s="1">
        <v>0</v>
      </c>
      <c r="W2206" s="1">
        <v>0</v>
      </c>
      <c r="X2206" s="1">
        <v>0</v>
      </c>
      <c r="Y2206" s="1">
        <v>0</v>
      </c>
      <c r="AB2206" s="275">
        <v>44651</v>
      </c>
      <c r="AC2206" s="1">
        <v>1</v>
      </c>
      <c r="AD2206" s="1" t="s">
        <v>2623</v>
      </c>
      <c r="AE2206" s="1">
        <v>1</v>
      </c>
      <c r="AF2206" s="1">
        <v>30</v>
      </c>
      <c r="AG2206" s="1">
        <v>0</v>
      </c>
      <c r="AN2206" s="1">
        <v>1</v>
      </c>
      <c r="AO2206" s="1">
        <v>1</v>
      </c>
      <c r="AP2206" s="275"/>
      <c r="AR2206" s="276">
        <v>21721.599999999999</v>
      </c>
      <c r="AS2206" s="1" t="s">
        <v>2657</v>
      </c>
      <c r="AT2206" s="1">
        <v>0</v>
      </c>
      <c r="AU2206" s="1">
        <v>0</v>
      </c>
      <c r="AX2206" s="1">
        <v>5</v>
      </c>
      <c r="BC2206" s="1">
        <v>1</v>
      </c>
      <c r="BD2206" s="1">
        <v>7</v>
      </c>
      <c r="BE2206" s="1">
        <v>2</v>
      </c>
      <c r="BF2206" s="296">
        <v>133234.24342082438</v>
      </c>
    </row>
    <row r="2207" spans="1:58" x14ac:dyDescent="0.3">
      <c r="A2207" s="273">
        <f t="shared" si="83"/>
        <v>0</v>
      </c>
      <c r="B2207" s="1" t="s">
        <v>2621</v>
      </c>
      <c r="C2207" s="274">
        <v>42942849</v>
      </c>
      <c r="D2207" s="1">
        <v>144205</v>
      </c>
      <c r="E2207" s="1">
        <v>4</v>
      </c>
      <c r="F2207" s="1" t="s">
        <v>4016</v>
      </c>
      <c r="G2207" s="275">
        <v>44053</v>
      </c>
      <c r="H2207" s="275">
        <v>45169</v>
      </c>
      <c r="I2207" s="1">
        <v>0</v>
      </c>
      <c r="J2207" s="1">
        <v>1</v>
      </c>
      <c r="K2207" s="1">
        <v>19</v>
      </c>
      <c r="L2207" s="1">
        <v>30</v>
      </c>
      <c r="M2207" s="1">
        <v>2</v>
      </c>
      <c r="N2207" s="1">
        <v>17.690000000000001</v>
      </c>
      <c r="O2207" s="1">
        <v>19.2</v>
      </c>
      <c r="P2207" s="1">
        <v>250000</v>
      </c>
      <c r="Q2207" s="1">
        <v>9051</v>
      </c>
      <c r="R2207" s="1">
        <v>134833</v>
      </c>
      <c r="S2207" s="1">
        <v>0</v>
      </c>
      <c r="T2207" s="1">
        <v>0</v>
      </c>
      <c r="U2207" s="1">
        <v>0</v>
      </c>
      <c r="W2207" s="1">
        <v>0</v>
      </c>
      <c r="X2207" s="1">
        <v>0</v>
      </c>
      <c r="Y2207" s="1">
        <v>0</v>
      </c>
      <c r="AB2207" s="275">
        <v>44651</v>
      </c>
      <c r="AC2207" s="1">
        <v>1</v>
      </c>
      <c r="AD2207" s="1" t="s">
        <v>2623</v>
      </c>
      <c r="AE2207" s="1">
        <v>1</v>
      </c>
      <c r="AF2207" s="1">
        <v>30</v>
      </c>
      <c r="AG2207" s="1">
        <v>0</v>
      </c>
      <c r="AN2207" s="1">
        <v>1</v>
      </c>
      <c r="AO2207" s="1">
        <v>1</v>
      </c>
      <c r="AR2207" s="276">
        <v>22807.68</v>
      </c>
      <c r="AS2207" s="1" t="s">
        <v>2657</v>
      </c>
      <c r="AT2207" s="1">
        <v>0</v>
      </c>
      <c r="AU2207" s="1">
        <v>0</v>
      </c>
      <c r="AX2207" s="1">
        <v>5</v>
      </c>
      <c r="BC2207" s="1">
        <v>1</v>
      </c>
      <c r="BD2207" s="1">
        <v>7</v>
      </c>
      <c r="BE2207" s="1">
        <v>2</v>
      </c>
      <c r="BF2207" s="296">
        <v>140548.70081335682</v>
      </c>
    </row>
    <row r="2208" spans="1:58" x14ac:dyDescent="0.3">
      <c r="A2208" s="273">
        <f t="shared" si="83"/>
        <v>0</v>
      </c>
      <c r="B2208" s="1" t="s">
        <v>2621</v>
      </c>
      <c r="C2208" s="274">
        <v>42942849</v>
      </c>
      <c r="D2208" s="1">
        <v>144205</v>
      </c>
      <c r="E2208" s="1">
        <v>4</v>
      </c>
      <c r="F2208" s="1" t="s">
        <v>3879</v>
      </c>
      <c r="G2208" s="275">
        <v>44184</v>
      </c>
      <c r="H2208" s="275">
        <v>45291</v>
      </c>
      <c r="I2208" s="1">
        <v>0</v>
      </c>
      <c r="J2208" s="1">
        <v>1</v>
      </c>
      <c r="K2208" s="1">
        <v>15</v>
      </c>
      <c r="L2208" s="1">
        <v>30</v>
      </c>
      <c r="M2208" s="1">
        <v>2</v>
      </c>
      <c r="N2208" s="1">
        <v>17.690000000000001</v>
      </c>
      <c r="O2208" s="1">
        <v>19.2</v>
      </c>
      <c r="P2208" s="1">
        <v>360000</v>
      </c>
      <c r="Q2208" s="1">
        <v>13034</v>
      </c>
      <c r="R2208" s="1">
        <v>233088</v>
      </c>
      <c r="S2208" s="1">
        <v>0</v>
      </c>
      <c r="T2208" s="1">
        <v>0</v>
      </c>
      <c r="U2208" s="1">
        <v>0</v>
      </c>
      <c r="W2208" s="1">
        <v>0</v>
      </c>
      <c r="X2208" s="1">
        <v>0</v>
      </c>
      <c r="Y2208" s="1">
        <v>0</v>
      </c>
      <c r="AB2208" s="275">
        <v>44651</v>
      </c>
      <c r="AC2208" s="1">
        <v>1</v>
      </c>
      <c r="AD2208" s="1" t="s">
        <v>2623</v>
      </c>
      <c r="AE2208" s="1">
        <v>1</v>
      </c>
      <c r="AF2208" s="1">
        <v>30</v>
      </c>
      <c r="AG2208" s="1">
        <v>0</v>
      </c>
      <c r="AN2208" s="1">
        <v>1</v>
      </c>
      <c r="AO2208" s="1">
        <v>1</v>
      </c>
      <c r="AR2208" s="276">
        <v>39641.910000000003</v>
      </c>
      <c r="AS2208" s="1" t="s">
        <v>2657</v>
      </c>
      <c r="AT2208" s="1">
        <v>0</v>
      </c>
      <c r="AU2208" s="1">
        <v>0</v>
      </c>
      <c r="AX2208" s="1">
        <v>5</v>
      </c>
      <c r="BC2208" s="1">
        <v>1</v>
      </c>
      <c r="BD2208" s="1">
        <v>7</v>
      </c>
      <c r="BE2208" s="1">
        <v>2</v>
      </c>
      <c r="BF2208" s="296">
        <v>242968.82495519432</v>
      </c>
    </row>
    <row r="2209" spans="1:58" x14ac:dyDescent="0.3">
      <c r="A2209" s="273">
        <f t="shared" si="83"/>
        <v>0</v>
      </c>
      <c r="B2209" s="1" t="s">
        <v>2621</v>
      </c>
      <c r="C2209" s="274">
        <v>42942849</v>
      </c>
      <c r="D2209" s="1">
        <v>144205</v>
      </c>
      <c r="E2209" s="1">
        <v>4</v>
      </c>
      <c r="F2209" s="1" t="s">
        <v>4236</v>
      </c>
      <c r="G2209" s="275">
        <v>44406</v>
      </c>
      <c r="H2209" s="275">
        <v>45504</v>
      </c>
      <c r="I2209" s="1">
        <v>0</v>
      </c>
      <c r="J2209" s="1">
        <v>1</v>
      </c>
      <c r="K2209" s="1">
        <v>8</v>
      </c>
      <c r="L2209" s="1">
        <v>30</v>
      </c>
      <c r="M2209" s="1">
        <v>2</v>
      </c>
      <c r="N2209" s="1">
        <v>17.690000000000001</v>
      </c>
      <c r="O2209" s="1">
        <v>19.2</v>
      </c>
      <c r="P2209" s="1">
        <v>140000</v>
      </c>
      <c r="Q2209" s="1">
        <v>5069</v>
      </c>
      <c r="R2209" s="1">
        <v>115056</v>
      </c>
      <c r="S2209" s="1">
        <v>0</v>
      </c>
      <c r="T2209" s="1">
        <v>0</v>
      </c>
      <c r="U2209" s="1">
        <v>0</v>
      </c>
      <c r="W2209" s="1">
        <v>0</v>
      </c>
      <c r="X2209" s="1">
        <v>0</v>
      </c>
      <c r="Y2209" s="1">
        <v>0</v>
      </c>
      <c r="AB2209" s="275">
        <v>44651</v>
      </c>
      <c r="AC2209" s="1">
        <v>1</v>
      </c>
      <c r="AD2209" s="1" t="s">
        <v>2623</v>
      </c>
      <c r="AE2209" s="1">
        <v>1</v>
      </c>
      <c r="AF2209" s="1">
        <v>30</v>
      </c>
      <c r="AG2209" s="1">
        <v>0</v>
      </c>
      <c r="AN2209" s="1">
        <v>1</v>
      </c>
      <c r="AO2209" s="1">
        <v>1</v>
      </c>
      <c r="AR2209" s="276">
        <v>19549.439999999999</v>
      </c>
      <c r="AS2209" s="1" t="s">
        <v>2657</v>
      </c>
      <c r="AT2209" s="1">
        <v>0</v>
      </c>
      <c r="AU2209" s="1">
        <v>0</v>
      </c>
      <c r="AX2209" s="1">
        <v>5</v>
      </c>
      <c r="BC2209" s="1">
        <v>1</v>
      </c>
      <c r="BD2209" s="1">
        <v>7</v>
      </c>
      <c r="BE2209" s="1">
        <v>2</v>
      </c>
      <c r="BF2209" s="296">
        <v>119933.33472355864</v>
      </c>
    </row>
    <row r="2210" spans="1:58" x14ac:dyDescent="0.3">
      <c r="A2210" s="273">
        <f t="shared" si="83"/>
        <v>0</v>
      </c>
      <c r="B2210" s="1" t="s">
        <v>2621</v>
      </c>
      <c r="C2210" s="274">
        <v>42942849</v>
      </c>
      <c r="D2210" s="1">
        <v>144205</v>
      </c>
      <c r="E2210" s="1">
        <v>4</v>
      </c>
      <c r="F2210" s="1" t="s">
        <v>4341</v>
      </c>
      <c r="G2210" s="275">
        <v>44369</v>
      </c>
      <c r="H2210" s="275">
        <v>45473</v>
      </c>
      <c r="I2210" s="1">
        <v>0</v>
      </c>
      <c r="J2210" s="1">
        <v>1</v>
      </c>
      <c r="K2210" s="1">
        <v>9</v>
      </c>
      <c r="L2210" s="1">
        <v>30</v>
      </c>
      <c r="M2210" s="1">
        <v>2</v>
      </c>
      <c r="N2210" s="1">
        <v>17.690000000000001</v>
      </c>
      <c r="O2210" s="1">
        <v>19.2</v>
      </c>
      <c r="P2210" s="1">
        <v>67100</v>
      </c>
      <c r="Q2210" s="1">
        <v>2429</v>
      </c>
      <c r="R2210" s="1">
        <v>53555</v>
      </c>
      <c r="S2210" s="1">
        <v>0</v>
      </c>
      <c r="T2210" s="1">
        <v>0</v>
      </c>
      <c r="U2210" s="1">
        <v>0</v>
      </c>
      <c r="W2210" s="1">
        <v>0</v>
      </c>
      <c r="X2210" s="1">
        <v>0</v>
      </c>
      <c r="Y2210" s="1">
        <v>0</v>
      </c>
      <c r="AB2210" s="275">
        <v>44651</v>
      </c>
      <c r="AC2210" s="1">
        <v>1</v>
      </c>
      <c r="AD2210" s="1" t="s">
        <v>2623</v>
      </c>
      <c r="AE2210" s="1">
        <v>1</v>
      </c>
      <c r="AF2210" s="1">
        <v>30</v>
      </c>
      <c r="AG2210" s="1">
        <v>0</v>
      </c>
      <c r="AN2210" s="1">
        <v>1</v>
      </c>
      <c r="AO2210" s="1">
        <v>1</v>
      </c>
      <c r="AR2210" s="276">
        <v>9050.67</v>
      </c>
      <c r="AS2210" s="1" t="s">
        <v>2657</v>
      </c>
      <c r="AT2210" s="1">
        <v>0</v>
      </c>
      <c r="AU2210" s="1">
        <v>0</v>
      </c>
      <c r="AX2210" s="1">
        <v>5</v>
      </c>
      <c r="BC2210" s="1">
        <v>1</v>
      </c>
      <c r="BD2210" s="1">
        <v>7</v>
      </c>
      <c r="BE2210" s="1">
        <v>2</v>
      </c>
      <c r="BF2210" s="296">
        <v>55825.248062857936</v>
      </c>
    </row>
    <row r="2211" spans="1:58" x14ac:dyDescent="0.3">
      <c r="A2211" s="273">
        <f t="shared" si="83"/>
        <v>0</v>
      </c>
      <c r="B2211" s="1" t="s">
        <v>2621</v>
      </c>
      <c r="C2211" s="274">
        <v>42942849</v>
      </c>
      <c r="D2211" s="1">
        <v>144205</v>
      </c>
      <c r="E2211" s="1">
        <v>4</v>
      </c>
      <c r="F2211" s="1" t="s">
        <v>4342</v>
      </c>
      <c r="G2211" s="275">
        <v>44369</v>
      </c>
      <c r="H2211" s="275">
        <v>45473</v>
      </c>
      <c r="I2211" s="1">
        <v>0</v>
      </c>
      <c r="J2211" s="1">
        <v>1</v>
      </c>
      <c r="K2211" s="1">
        <v>9</v>
      </c>
      <c r="L2211" s="1">
        <v>30</v>
      </c>
      <c r="M2211" s="1">
        <v>2</v>
      </c>
      <c r="N2211" s="1">
        <v>17.690000000000001</v>
      </c>
      <c r="O2211" s="1">
        <v>19.2</v>
      </c>
      <c r="P2211" s="1">
        <v>150000</v>
      </c>
      <c r="Q2211" s="1">
        <v>5431</v>
      </c>
      <c r="R2211" s="1">
        <v>119704</v>
      </c>
      <c r="S2211" s="1">
        <v>0</v>
      </c>
      <c r="T2211" s="1">
        <v>0</v>
      </c>
      <c r="U2211" s="1">
        <v>0</v>
      </c>
      <c r="W2211" s="1">
        <v>0</v>
      </c>
      <c r="X2211" s="1">
        <v>0</v>
      </c>
      <c r="Y2211" s="1">
        <v>0</v>
      </c>
      <c r="AB2211" s="275">
        <v>44651</v>
      </c>
      <c r="AC2211" s="1">
        <v>1</v>
      </c>
      <c r="AD2211" s="1" t="s">
        <v>2623</v>
      </c>
      <c r="AE2211" s="1">
        <v>1</v>
      </c>
      <c r="AF2211" s="1">
        <v>30</v>
      </c>
      <c r="AG2211" s="1">
        <v>0</v>
      </c>
      <c r="AN2211" s="1">
        <v>1</v>
      </c>
      <c r="AO2211" s="1">
        <v>1</v>
      </c>
      <c r="AR2211" s="276">
        <v>20273.490000000002</v>
      </c>
      <c r="AS2211" s="1" t="s">
        <v>2657</v>
      </c>
      <c r="AT2211" s="1">
        <v>0</v>
      </c>
      <c r="AU2211" s="1">
        <v>0</v>
      </c>
      <c r="AX2211" s="1">
        <v>5</v>
      </c>
      <c r="BC2211" s="1">
        <v>1</v>
      </c>
      <c r="BD2211" s="1">
        <v>7</v>
      </c>
      <c r="BE2211" s="1">
        <v>2</v>
      </c>
      <c r="BF2211" s="296">
        <v>124778.36792300151</v>
      </c>
    </row>
    <row r="2212" spans="1:58" x14ac:dyDescent="0.3">
      <c r="A2212" s="273">
        <f t="shared" si="83"/>
        <v>0</v>
      </c>
      <c r="B2212" s="1" t="s">
        <v>2621</v>
      </c>
      <c r="C2212" s="274">
        <v>42942849</v>
      </c>
      <c r="D2212" s="1">
        <v>144205</v>
      </c>
      <c r="E2212" s="1">
        <v>4</v>
      </c>
      <c r="F2212" s="1" t="s">
        <v>4343</v>
      </c>
      <c r="G2212" s="275">
        <v>44369</v>
      </c>
      <c r="H2212" s="275">
        <v>45473</v>
      </c>
      <c r="I2212" s="1">
        <v>0</v>
      </c>
      <c r="J2212" s="1">
        <v>1</v>
      </c>
      <c r="K2212" s="1">
        <v>9</v>
      </c>
      <c r="L2212" s="1">
        <v>30</v>
      </c>
      <c r="M2212" s="1">
        <v>2</v>
      </c>
      <c r="N2212" s="1">
        <v>17.690000000000001</v>
      </c>
      <c r="O2212" s="1">
        <v>19.2</v>
      </c>
      <c r="P2212" s="1">
        <v>150000</v>
      </c>
      <c r="Q2212" s="1">
        <v>5431</v>
      </c>
      <c r="R2212" s="1">
        <v>119704</v>
      </c>
      <c r="S2212" s="1">
        <v>0</v>
      </c>
      <c r="T2212" s="1">
        <v>0</v>
      </c>
      <c r="U2212" s="1">
        <v>0</v>
      </c>
      <c r="W2212" s="1">
        <v>0</v>
      </c>
      <c r="X2212" s="1">
        <v>0</v>
      </c>
      <c r="Y2212" s="1">
        <v>0</v>
      </c>
      <c r="AB2212" s="275">
        <v>44651</v>
      </c>
      <c r="AC2212" s="1">
        <v>1</v>
      </c>
      <c r="AD2212" s="1" t="s">
        <v>2623</v>
      </c>
      <c r="AE2212" s="1">
        <v>1</v>
      </c>
      <c r="AF2212" s="1">
        <v>30</v>
      </c>
      <c r="AG2212" s="1">
        <v>0</v>
      </c>
      <c r="AN2212" s="1">
        <v>1</v>
      </c>
      <c r="AO2212" s="1">
        <v>1</v>
      </c>
      <c r="AR2212" s="276">
        <v>20273.490000000002</v>
      </c>
      <c r="AS2212" s="1" t="s">
        <v>2657</v>
      </c>
      <c r="AT2212" s="1">
        <v>0</v>
      </c>
      <c r="AU2212" s="1">
        <v>0</v>
      </c>
      <c r="AX2212" s="1">
        <v>5</v>
      </c>
      <c r="BC2212" s="1">
        <v>1</v>
      </c>
      <c r="BD2212" s="1">
        <v>7</v>
      </c>
      <c r="BE2212" s="1">
        <v>2</v>
      </c>
      <c r="BF2212" s="296">
        <v>124778.36792300151</v>
      </c>
    </row>
    <row r="2213" spans="1:58" x14ac:dyDescent="0.3">
      <c r="A2213" s="273">
        <f t="shared" si="83"/>
        <v>0</v>
      </c>
      <c r="B2213" s="1" t="s">
        <v>2621</v>
      </c>
      <c r="C2213" s="274">
        <v>42942849</v>
      </c>
      <c r="D2213" s="1">
        <v>144205</v>
      </c>
      <c r="E2213" s="1">
        <v>4</v>
      </c>
      <c r="F2213" s="1" t="s">
        <v>4344</v>
      </c>
      <c r="G2213" s="275">
        <v>44369</v>
      </c>
      <c r="H2213" s="275">
        <v>45473</v>
      </c>
      <c r="I2213" s="1">
        <v>0</v>
      </c>
      <c r="J2213" s="1">
        <v>1</v>
      </c>
      <c r="K2213" s="1">
        <v>9</v>
      </c>
      <c r="L2213" s="1">
        <v>30</v>
      </c>
      <c r="M2213" s="1">
        <v>2</v>
      </c>
      <c r="N2213" s="1">
        <v>17.690000000000001</v>
      </c>
      <c r="O2213" s="1">
        <v>19.2</v>
      </c>
      <c r="P2213" s="1">
        <v>177619</v>
      </c>
      <c r="Q2213" s="1">
        <v>6431</v>
      </c>
      <c r="R2213" s="1">
        <v>141748</v>
      </c>
      <c r="S2213" s="1">
        <v>0</v>
      </c>
      <c r="T2213" s="1">
        <v>0</v>
      </c>
      <c r="U2213" s="1">
        <v>0</v>
      </c>
      <c r="W2213" s="1">
        <v>0</v>
      </c>
      <c r="X2213" s="1">
        <v>0</v>
      </c>
      <c r="Y2213" s="1">
        <v>0</v>
      </c>
      <c r="AB2213" s="275">
        <v>44651</v>
      </c>
      <c r="AC2213" s="1">
        <v>1</v>
      </c>
      <c r="AD2213" s="1" t="s">
        <v>2623</v>
      </c>
      <c r="AE2213" s="1">
        <v>1</v>
      </c>
      <c r="AF2213" s="1">
        <v>30</v>
      </c>
      <c r="AG2213" s="1">
        <v>0</v>
      </c>
      <c r="AN2213" s="1">
        <v>1</v>
      </c>
      <c r="AO2213" s="1">
        <v>1</v>
      </c>
      <c r="AR2213" s="276">
        <v>24074.77</v>
      </c>
      <c r="AS2213" s="1" t="s">
        <v>2657</v>
      </c>
      <c r="AT2213" s="1">
        <v>0</v>
      </c>
      <c r="AU2213" s="1">
        <v>0</v>
      </c>
      <c r="AX2213" s="1">
        <v>5</v>
      </c>
      <c r="BC2213" s="1">
        <v>1</v>
      </c>
      <c r="BD2213" s="1">
        <v>7</v>
      </c>
      <c r="BE2213" s="1">
        <v>2</v>
      </c>
      <c r="BF2213" s="296">
        <v>147756.83432758821</v>
      </c>
    </row>
    <row r="2214" spans="1:58" x14ac:dyDescent="0.3">
      <c r="A2214" s="273">
        <f t="shared" si="83"/>
        <v>0</v>
      </c>
      <c r="B2214" s="1" t="s">
        <v>2621</v>
      </c>
      <c r="C2214" s="274">
        <v>42942849</v>
      </c>
      <c r="D2214" s="1">
        <v>144205</v>
      </c>
      <c r="E2214" s="1">
        <v>4</v>
      </c>
      <c r="F2214" s="1" t="s">
        <v>4345</v>
      </c>
      <c r="G2214" s="275">
        <v>44369</v>
      </c>
      <c r="H2214" s="275">
        <v>45473</v>
      </c>
      <c r="I2214" s="1">
        <v>0</v>
      </c>
      <c r="J2214" s="1">
        <v>1</v>
      </c>
      <c r="K2214" s="1">
        <v>9</v>
      </c>
      <c r="L2214" s="1">
        <v>30</v>
      </c>
      <c r="M2214" s="1">
        <v>2</v>
      </c>
      <c r="N2214" s="1">
        <v>17.690000000000001</v>
      </c>
      <c r="O2214" s="1">
        <v>19.2</v>
      </c>
      <c r="P2214" s="1">
        <v>25350</v>
      </c>
      <c r="Q2214" s="1">
        <v>918</v>
      </c>
      <c r="R2214" s="1">
        <v>20229</v>
      </c>
      <c r="S2214" s="1">
        <v>0</v>
      </c>
      <c r="T2214" s="1">
        <v>0</v>
      </c>
      <c r="U2214" s="1">
        <v>0</v>
      </c>
      <c r="W2214" s="1">
        <v>0</v>
      </c>
      <c r="X2214" s="1">
        <v>0</v>
      </c>
      <c r="Y2214" s="1">
        <v>0</v>
      </c>
      <c r="AB2214" s="275">
        <v>44651</v>
      </c>
      <c r="AC2214" s="1">
        <v>1</v>
      </c>
      <c r="AD2214" s="1" t="s">
        <v>2623</v>
      </c>
      <c r="AE2214" s="1">
        <v>1</v>
      </c>
      <c r="AF2214" s="1">
        <v>30</v>
      </c>
      <c r="AG2214" s="1">
        <v>0</v>
      </c>
      <c r="AN2214" s="1">
        <v>1</v>
      </c>
      <c r="AO2214" s="1">
        <v>1</v>
      </c>
      <c r="AR2214" s="276">
        <v>3439.25</v>
      </c>
      <c r="AS2214" s="1" t="s">
        <v>2657</v>
      </c>
      <c r="AT2214" s="1">
        <v>0</v>
      </c>
      <c r="AU2214" s="1">
        <v>0</v>
      </c>
      <c r="AX2214" s="1">
        <v>5</v>
      </c>
      <c r="BC2214" s="1">
        <v>1</v>
      </c>
      <c r="BD2214" s="1">
        <v>7</v>
      </c>
      <c r="BE2214" s="1">
        <v>2</v>
      </c>
      <c r="BF2214" s="296">
        <v>21086.526805406651</v>
      </c>
    </row>
    <row r="2215" spans="1:58" x14ac:dyDescent="0.3">
      <c r="A2215" s="273">
        <f t="shared" si="83"/>
        <v>0</v>
      </c>
      <c r="B2215" s="1" t="s">
        <v>2621</v>
      </c>
      <c r="C2215" s="274">
        <v>42942849</v>
      </c>
      <c r="D2215" s="1">
        <v>144205</v>
      </c>
      <c r="E2215" s="1">
        <v>4</v>
      </c>
      <c r="F2215" s="1" t="s">
        <v>4280</v>
      </c>
      <c r="G2215" s="275">
        <v>44372</v>
      </c>
      <c r="H2215" s="275">
        <v>45473</v>
      </c>
      <c r="I2215" s="1">
        <v>0</v>
      </c>
      <c r="J2215" s="1">
        <v>1</v>
      </c>
      <c r="K2215" s="1">
        <v>9</v>
      </c>
      <c r="L2215" s="1">
        <v>30</v>
      </c>
      <c r="M2215" s="1">
        <v>2</v>
      </c>
      <c r="N2215" s="1">
        <v>17.690000000000001</v>
      </c>
      <c r="O2215" s="1">
        <v>19.2</v>
      </c>
      <c r="P2215" s="1">
        <v>120000</v>
      </c>
      <c r="Q2215" s="1">
        <v>4345</v>
      </c>
      <c r="R2215" s="1">
        <v>95762</v>
      </c>
      <c r="S2215" s="1">
        <v>0</v>
      </c>
      <c r="T2215" s="1">
        <v>0</v>
      </c>
      <c r="U2215" s="1">
        <v>0</v>
      </c>
      <c r="W2215" s="1">
        <v>0</v>
      </c>
      <c r="X2215" s="1">
        <v>0</v>
      </c>
      <c r="Y2215" s="1">
        <v>0</v>
      </c>
      <c r="AB2215" s="275">
        <v>44651</v>
      </c>
      <c r="AC2215" s="1">
        <v>1</v>
      </c>
      <c r="AD2215" s="1" t="s">
        <v>2623</v>
      </c>
      <c r="AE2215" s="1">
        <v>1</v>
      </c>
      <c r="AF2215" s="1">
        <v>30</v>
      </c>
      <c r="AG2215" s="1">
        <v>0</v>
      </c>
      <c r="AN2215" s="1">
        <v>1</v>
      </c>
      <c r="AO2215" s="1">
        <v>1</v>
      </c>
      <c r="AR2215" s="276">
        <v>16291.2</v>
      </c>
      <c r="AS2215" s="1" t="s">
        <v>2657</v>
      </c>
      <c r="AT2215" s="1">
        <v>0</v>
      </c>
      <c r="AU2215" s="1">
        <v>0</v>
      </c>
      <c r="AX2215" s="1">
        <v>5</v>
      </c>
      <c r="BC2215" s="1">
        <v>1</v>
      </c>
      <c r="BD2215" s="1">
        <v>7</v>
      </c>
      <c r="BE2215" s="1">
        <v>2</v>
      </c>
      <c r="BF2215" s="296">
        <v>99821.443469244725</v>
      </c>
    </row>
    <row r="2216" spans="1:58" x14ac:dyDescent="0.3">
      <c r="A2216" s="273">
        <f t="shared" si="83"/>
        <v>0</v>
      </c>
      <c r="B2216" s="1" t="s">
        <v>2621</v>
      </c>
      <c r="C2216" s="274">
        <v>42942849</v>
      </c>
      <c r="D2216" s="1">
        <v>144205</v>
      </c>
      <c r="E2216" s="1">
        <v>4</v>
      </c>
      <c r="F2216" s="1" t="s">
        <v>4281</v>
      </c>
      <c r="G2216" s="275">
        <v>44372</v>
      </c>
      <c r="H2216" s="275">
        <v>45473</v>
      </c>
      <c r="I2216" s="1">
        <v>0</v>
      </c>
      <c r="J2216" s="1">
        <v>1</v>
      </c>
      <c r="K2216" s="1">
        <v>9</v>
      </c>
      <c r="L2216" s="1">
        <v>30</v>
      </c>
      <c r="M2216" s="1">
        <v>2</v>
      </c>
      <c r="N2216" s="1">
        <v>17.690000000000001</v>
      </c>
      <c r="O2216" s="1">
        <v>19.2</v>
      </c>
      <c r="P2216" s="1">
        <v>64085</v>
      </c>
      <c r="Q2216" s="1">
        <v>2320</v>
      </c>
      <c r="R2216" s="1">
        <v>51146</v>
      </c>
      <c r="S2216" s="1">
        <v>0</v>
      </c>
      <c r="T2216" s="1">
        <v>0</v>
      </c>
      <c r="U2216" s="1">
        <v>0</v>
      </c>
      <c r="W2216" s="1">
        <v>0</v>
      </c>
      <c r="X2216" s="1">
        <v>0</v>
      </c>
      <c r="Y2216" s="1">
        <v>0</v>
      </c>
      <c r="AB2216" s="275">
        <v>44651</v>
      </c>
      <c r="AC2216" s="1">
        <v>1</v>
      </c>
      <c r="AD2216" s="1" t="s">
        <v>2623</v>
      </c>
      <c r="AE2216" s="1">
        <v>1</v>
      </c>
      <c r="AF2216" s="1">
        <v>30</v>
      </c>
      <c r="AG2216" s="1">
        <v>0</v>
      </c>
      <c r="AN2216" s="1">
        <v>1</v>
      </c>
      <c r="AO2216" s="1">
        <v>1</v>
      </c>
      <c r="AR2216" s="276">
        <v>8688.64</v>
      </c>
      <c r="AS2216" s="1" t="s">
        <v>2657</v>
      </c>
      <c r="AT2216" s="1">
        <v>0</v>
      </c>
      <c r="AU2216" s="1">
        <v>0</v>
      </c>
      <c r="AX2216" s="1">
        <v>5</v>
      </c>
      <c r="BC2216" s="1">
        <v>1</v>
      </c>
      <c r="BD2216" s="1">
        <v>7</v>
      </c>
      <c r="BE2216" s="1">
        <v>2</v>
      </c>
      <c r="BF2216" s="296">
        <v>53314.128231218972</v>
      </c>
    </row>
    <row r="2217" spans="1:58" x14ac:dyDescent="0.3">
      <c r="A2217" s="273">
        <f t="shared" si="83"/>
        <v>0</v>
      </c>
      <c r="B2217" s="1" t="s">
        <v>2621</v>
      </c>
      <c r="C2217" s="274">
        <v>42942849</v>
      </c>
      <c r="D2217" s="1">
        <v>144205</v>
      </c>
      <c r="E2217" s="1">
        <v>4</v>
      </c>
      <c r="F2217" s="1" t="s">
        <v>4284</v>
      </c>
      <c r="G2217" s="275">
        <v>44373</v>
      </c>
      <c r="H2217" s="275">
        <v>45473</v>
      </c>
      <c r="I2217" s="1">
        <v>0</v>
      </c>
      <c r="J2217" s="1">
        <v>1</v>
      </c>
      <c r="K2217" s="1">
        <v>9</v>
      </c>
      <c r="L2217" s="1">
        <v>30</v>
      </c>
      <c r="M2217" s="1">
        <v>2</v>
      </c>
      <c r="N2217" s="1">
        <v>17.690000000000001</v>
      </c>
      <c r="O2217" s="1">
        <v>19.2</v>
      </c>
      <c r="P2217" s="1">
        <v>110000</v>
      </c>
      <c r="Q2217" s="1">
        <v>3982</v>
      </c>
      <c r="R2217" s="1">
        <v>87791</v>
      </c>
      <c r="S2217" s="1">
        <v>0</v>
      </c>
      <c r="T2217" s="1">
        <v>0</v>
      </c>
      <c r="U2217" s="1">
        <v>0</v>
      </c>
      <c r="W2217" s="1">
        <v>0</v>
      </c>
      <c r="X2217" s="1">
        <v>0</v>
      </c>
      <c r="Y2217" s="1">
        <v>0</v>
      </c>
      <c r="AB2217" s="275">
        <v>44651</v>
      </c>
      <c r="AC2217" s="1">
        <v>1</v>
      </c>
      <c r="AD2217" s="1" t="s">
        <v>2623</v>
      </c>
      <c r="AE2217" s="1">
        <v>1</v>
      </c>
      <c r="AF2217" s="1">
        <v>30</v>
      </c>
      <c r="AG2217" s="1">
        <v>0</v>
      </c>
      <c r="AN2217" s="1">
        <v>1</v>
      </c>
      <c r="AO2217" s="1">
        <v>1</v>
      </c>
      <c r="AR2217" s="276">
        <v>14843.09</v>
      </c>
      <c r="AS2217" s="1" t="s">
        <v>2657</v>
      </c>
      <c r="AT2217" s="1">
        <v>0</v>
      </c>
      <c r="AU2217" s="1">
        <v>0</v>
      </c>
      <c r="AX2217" s="1">
        <v>5</v>
      </c>
      <c r="BC2217" s="1">
        <v>1</v>
      </c>
      <c r="BD2217" s="1">
        <v>7</v>
      </c>
      <c r="BE2217" s="1">
        <v>2</v>
      </c>
      <c r="BF2217" s="296">
        <v>91512.545097308583</v>
      </c>
    </row>
    <row r="2218" spans="1:58" x14ac:dyDescent="0.3">
      <c r="A2218" s="273">
        <f t="shared" si="83"/>
        <v>0</v>
      </c>
      <c r="B2218" s="1" t="s">
        <v>2621</v>
      </c>
      <c r="C2218" s="274">
        <v>42942849</v>
      </c>
      <c r="D2218" s="1">
        <v>144205</v>
      </c>
      <c r="E2218" s="1">
        <v>4</v>
      </c>
      <c r="F2218" s="1" t="s">
        <v>4381</v>
      </c>
      <c r="G2218" s="275">
        <v>44456</v>
      </c>
      <c r="H2218" s="275">
        <v>45565</v>
      </c>
      <c r="I2218" s="1">
        <v>0</v>
      </c>
      <c r="J2218" s="1">
        <v>1</v>
      </c>
      <c r="K2218" s="1">
        <v>6</v>
      </c>
      <c r="L2218" s="1">
        <v>30</v>
      </c>
      <c r="M2218" s="1">
        <v>2</v>
      </c>
      <c r="N2218" s="1">
        <v>17.690000000000001</v>
      </c>
      <c r="O2218" s="1">
        <v>19.2</v>
      </c>
      <c r="P2218" s="1">
        <v>150000</v>
      </c>
      <c r="Q2218" s="1">
        <v>5431</v>
      </c>
      <c r="R2218" s="1">
        <v>130259</v>
      </c>
      <c r="S2218" s="1">
        <v>0</v>
      </c>
      <c r="T2218" s="1">
        <v>0</v>
      </c>
      <c r="U2218" s="1">
        <v>0</v>
      </c>
      <c r="W2218" s="1">
        <v>0</v>
      </c>
      <c r="X2218" s="1">
        <v>0</v>
      </c>
      <c r="Y2218" s="1">
        <v>0</v>
      </c>
      <c r="AB2218" s="275">
        <v>44651</v>
      </c>
      <c r="AC2218" s="1">
        <v>1</v>
      </c>
      <c r="AD2218" s="1" t="s">
        <v>2623</v>
      </c>
      <c r="AE2218" s="1">
        <v>1</v>
      </c>
      <c r="AF2218" s="1">
        <v>30</v>
      </c>
      <c r="AG2218" s="1">
        <v>0</v>
      </c>
      <c r="AN2218" s="1">
        <v>1</v>
      </c>
      <c r="AO2218" s="1">
        <v>1</v>
      </c>
      <c r="AR2218" s="276">
        <v>22083.62</v>
      </c>
      <c r="AS2218" s="1" t="s">
        <v>2657</v>
      </c>
      <c r="AT2218" s="1">
        <v>0</v>
      </c>
      <c r="AU2218" s="1">
        <v>0</v>
      </c>
      <c r="AX2218" s="1">
        <v>5</v>
      </c>
      <c r="BC2218" s="1">
        <v>1</v>
      </c>
      <c r="BD2218" s="1">
        <v>7</v>
      </c>
      <c r="BE2218" s="1">
        <v>2</v>
      </c>
      <c r="BF2218" s="296">
        <v>135780.80454523038</v>
      </c>
    </row>
    <row r="2219" spans="1:58" x14ac:dyDescent="0.3">
      <c r="A2219" s="273">
        <f t="shared" si="83"/>
        <v>0</v>
      </c>
      <c r="B2219" s="1" t="s">
        <v>2621</v>
      </c>
      <c r="C2219" s="274">
        <v>42942849</v>
      </c>
      <c r="D2219" s="1">
        <v>144205</v>
      </c>
      <c r="E2219" s="1">
        <v>4</v>
      </c>
      <c r="F2219" s="1" t="s">
        <v>4248</v>
      </c>
      <c r="G2219" s="275">
        <v>44462</v>
      </c>
      <c r="H2219" s="275">
        <v>45565</v>
      </c>
      <c r="I2219" s="1">
        <v>0</v>
      </c>
      <c r="J2219" s="1">
        <v>1</v>
      </c>
      <c r="K2219" s="1">
        <v>6</v>
      </c>
      <c r="L2219" s="1">
        <v>30</v>
      </c>
      <c r="M2219" s="1">
        <v>2</v>
      </c>
      <c r="N2219" s="1">
        <v>17.690000000000001</v>
      </c>
      <c r="O2219" s="1">
        <v>19.2</v>
      </c>
      <c r="P2219" s="1">
        <v>100000</v>
      </c>
      <c r="Q2219" s="1">
        <v>3620</v>
      </c>
      <c r="R2219" s="1">
        <v>86845</v>
      </c>
      <c r="S2219" s="1">
        <v>0</v>
      </c>
      <c r="T2219" s="1">
        <v>0</v>
      </c>
      <c r="U2219" s="1">
        <v>0</v>
      </c>
      <c r="W2219" s="1">
        <v>0</v>
      </c>
      <c r="X2219" s="1">
        <v>0</v>
      </c>
      <c r="Y2219" s="1">
        <v>0</v>
      </c>
      <c r="AB2219" s="275">
        <v>44651</v>
      </c>
      <c r="AC2219" s="1">
        <v>1</v>
      </c>
      <c r="AD2219" s="1" t="s">
        <v>2623</v>
      </c>
      <c r="AE2219" s="1">
        <v>1</v>
      </c>
      <c r="AF2219" s="1">
        <v>30</v>
      </c>
      <c r="AG2219" s="1">
        <v>0</v>
      </c>
      <c r="AN2219" s="1">
        <v>1</v>
      </c>
      <c r="AO2219" s="1">
        <v>1</v>
      </c>
      <c r="AR2219" s="276">
        <v>14662.08</v>
      </c>
      <c r="AS2219" s="1" t="s">
        <v>2657</v>
      </c>
      <c r="AT2219" s="1">
        <v>0</v>
      </c>
      <c r="AU2219" s="1">
        <v>0</v>
      </c>
      <c r="AX2219" s="1">
        <v>5</v>
      </c>
      <c r="BC2219" s="1">
        <v>1</v>
      </c>
      <c r="BD2219" s="1">
        <v>7</v>
      </c>
      <c r="BE2219" s="1">
        <v>2</v>
      </c>
      <c r="BF2219" s="296">
        <v>90526.443245614748</v>
      </c>
    </row>
    <row r="2220" spans="1:58" x14ac:dyDescent="0.3">
      <c r="A2220" s="273">
        <f t="shared" si="83"/>
        <v>0</v>
      </c>
      <c r="B2220" s="1" t="s">
        <v>2621</v>
      </c>
      <c r="C2220" s="274">
        <v>42942849</v>
      </c>
      <c r="D2220" s="1">
        <v>144205</v>
      </c>
      <c r="E2220" s="1">
        <v>4</v>
      </c>
      <c r="F2220" s="1" t="s">
        <v>4267</v>
      </c>
      <c r="G2220" s="275">
        <v>44459</v>
      </c>
      <c r="H2220" s="275">
        <v>45565</v>
      </c>
      <c r="I2220" s="1">
        <v>0</v>
      </c>
      <c r="J2220" s="1">
        <v>1</v>
      </c>
      <c r="K2220" s="1">
        <v>6</v>
      </c>
      <c r="L2220" s="1">
        <v>30</v>
      </c>
      <c r="M2220" s="1">
        <v>2</v>
      </c>
      <c r="N2220" s="1">
        <v>17.690000000000001</v>
      </c>
      <c r="O2220" s="1">
        <v>19.2</v>
      </c>
      <c r="P2220" s="1">
        <v>50000</v>
      </c>
      <c r="Q2220" s="1">
        <v>1810</v>
      </c>
      <c r="R2220" s="1">
        <v>43422</v>
      </c>
      <c r="S2220" s="1">
        <v>0</v>
      </c>
      <c r="T2220" s="1">
        <v>0</v>
      </c>
      <c r="U2220" s="1">
        <v>0</v>
      </c>
      <c r="W2220" s="1">
        <v>0</v>
      </c>
      <c r="X2220" s="1">
        <v>0</v>
      </c>
      <c r="Y2220" s="1">
        <v>0</v>
      </c>
      <c r="AB2220" s="275">
        <v>44651</v>
      </c>
      <c r="AC2220" s="1">
        <v>1</v>
      </c>
      <c r="AD2220" s="1" t="s">
        <v>2623</v>
      </c>
      <c r="AE2220" s="1">
        <v>1</v>
      </c>
      <c r="AF2220" s="1">
        <v>30</v>
      </c>
      <c r="AG2220" s="1">
        <v>0</v>
      </c>
      <c r="AN2220" s="1">
        <v>1</v>
      </c>
      <c r="AO2220" s="1">
        <v>1</v>
      </c>
      <c r="AR2220" s="276">
        <v>7421.55</v>
      </c>
      <c r="AS2220" s="1" t="s">
        <v>2657</v>
      </c>
      <c r="AT2220" s="1">
        <v>0</v>
      </c>
      <c r="AU2220" s="1">
        <v>0</v>
      </c>
      <c r="AX2220" s="1">
        <v>5</v>
      </c>
      <c r="BC2220" s="1">
        <v>1</v>
      </c>
      <c r="BD2220" s="1">
        <v>7</v>
      </c>
      <c r="BE2220" s="1">
        <v>2</v>
      </c>
      <c r="BF2220" s="296">
        <v>45262.700427325508</v>
      </c>
    </row>
    <row r="2221" spans="1:58" x14ac:dyDescent="0.3">
      <c r="A2221" s="273">
        <f t="shared" si="83"/>
        <v>0</v>
      </c>
      <c r="B2221" s="1" t="s">
        <v>2621</v>
      </c>
      <c r="C2221" s="274">
        <v>42942849</v>
      </c>
      <c r="D2221" s="1">
        <v>144205</v>
      </c>
      <c r="E2221" s="1">
        <v>4</v>
      </c>
      <c r="F2221" s="1" t="s">
        <v>4275</v>
      </c>
      <c r="G2221" s="275">
        <v>44370</v>
      </c>
      <c r="H2221" s="275">
        <v>45473</v>
      </c>
      <c r="I2221" s="1">
        <v>0</v>
      </c>
      <c r="J2221" s="1">
        <v>1</v>
      </c>
      <c r="K2221" s="1">
        <v>9</v>
      </c>
      <c r="L2221" s="1">
        <v>30</v>
      </c>
      <c r="M2221" s="1">
        <v>2</v>
      </c>
      <c r="N2221" s="1">
        <v>17.690000000000001</v>
      </c>
      <c r="O2221" s="1">
        <v>19.2</v>
      </c>
      <c r="P2221" s="1">
        <v>83980</v>
      </c>
      <c r="Q2221" s="1">
        <v>3040</v>
      </c>
      <c r="R2221" s="1">
        <v>67025</v>
      </c>
      <c r="S2221" s="1">
        <v>0</v>
      </c>
      <c r="T2221" s="1">
        <v>0</v>
      </c>
      <c r="U2221" s="1">
        <v>0</v>
      </c>
      <c r="W2221" s="1">
        <v>0</v>
      </c>
      <c r="X2221" s="1">
        <v>0</v>
      </c>
      <c r="Y2221" s="1">
        <v>0</v>
      </c>
      <c r="AB2221" s="275">
        <v>44651</v>
      </c>
      <c r="AC2221" s="1">
        <v>1</v>
      </c>
      <c r="AD2221" s="1" t="s">
        <v>2623</v>
      </c>
      <c r="AE2221" s="1">
        <v>1</v>
      </c>
      <c r="AF2221" s="1">
        <v>30</v>
      </c>
      <c r="AG2221" s="1">
        <v>0</v>
      </c>
      <c r="AN2221" s="1">
        <v>1</v>
      </c>
      <c r="AO2221" s="1">
        <v>1</v>
      </c>
      <c r="AR2221" s="276">
        <v>11403.84</v>
      </c>
      <c r="AS2221" s="1" t="s">
        <v>2657</v>
      </c>
      <c r="AT2221" s="1">
        <v>0</v>
      </c>
      <c r="AU2221" s="1">
        <v>0</v>
      </c>
      <c r="AX2221" s="1">
        <v>5</v>
      </c>
      <c r="BC2221" s="1">
        <v>1</v>
      </c>
      <c r="BD2221" s="1">
        <v>7</v>
      </c>
      <c r="BE2221" s="1">
        <v>2</v>
      </c>
      <c r="BF2221" s="296">
        <v>69866.254344375935</v>
      </c>
    </row>
    <row r="2222" spans="1:58" x14ac:dyDescent="0.3">
      <c r="A2222" s="273">
        <f t="shared" si="83"/>
        <v>0</v>
      </c>
      <c r="B2222" s="1" t="s">
        <v>2621</v>
      </c>
      <c r="C2222" s="274">
        <v>42942849</v>
      </c>
      <c r="D2222" s="1">
        <v>144205</v>
      </c>
      <c r="E2222" s="1">
        <v>4</v>
      </c>
      <c r="F2222" s="1" t="s">
        <v>4276</v>
      </c>
      <c r="G2222" s="275">
        <v>44370</v>
      </c>
      <c r="H2222" s="275">
        <v>45473</v>
      </c>
      <c r="I2222" s="1">
        <v>0</v>
      </c>
      <c r="J2222" s="1">
        <v>1</v>
      </c>
      <c r="K2222" s="1">
        <v>9</v>
      </c>
      <c r="L2222" s="1">
        <v>30</v>
      </c>
      <c r="M2222" s="1">
        <v>2</v>
      </c>
      <c r="N2222" s="1">
        <v>17.690000000000001</v>
      </c>
      <c r="O2222" s="1">
        <v>19.2</v>
      </c>
      <c r="P2222" s="1">
        <v>239400</v>
      </c>
      <c r="Q2222" s="1">
        <v>8667</v>
      </c>
      <c r="R2222" s="1">
        <v>191054</v>
      </c>
      <c r="S2222" s="1">
        <v>0</v>
      </c>
      <c r="T2222" s="1">
        <v>0</v>
      </c>
      <c r="U2222" s="1">
        <v>0</v>
      </c>
      <c r="W2222" s="1">
        <v>0</v>
      </c>
      <c r="X2222" s="1">
        <v>0</v>
      </c>
      <c r="Y2222" s="1">
        <v>0</v>
      </c>
      <c r="AB2222" s="275">
        <v>44651</v>
      </c>
      <c r="AC2222" s="1">
        <v>1</v>
      </c>
      <c r="AD2222" s="1" t="s">
        <v>2623</v>
      </c>
      <c r="AE2222" s="1">
        <v>1</v>
      </c>
      <c r="AF2222" s="1">
        <v>30</v>
      </c>
      <c r="AG2222" s="1">
        <v>0</v>
      </c>
      <c r="AN2222" s="1">
        <v>1</v>
      </c>
      <c r="AO2222" s="1">
        <v>1</v>
      </c>
      <c r="AR2222" s="276">
        <v>32401.38</v>
      </c>
      <c r="AS2222" s="1" t="s">
        <v>2657</v>
      </c>
      <c r="AT2222" s="1">
        <v>0</v>
      </c>
      <c r="AU2222" s="1">
        <v>0</v>
      </c>
      <c r="AX2222" s="1">
        <v>5</v>
      </c>
      <c r="BC2222" s="1">
        <v>1</v>
      </c>
      <c r="BD2222" s="1">
        <v>7</v>
      </c>
      <c r="BE2222" s="1">
        <v>2</v>
      </c>
      <c r="BF2222" s="296">
        <v>199152.96318553374</v>
      </c>
    </row>
    <row r="2223" spans="1:58" x14ac:dyDescent="0.3">
      <c r="A2223" s="273">
        <f t="shared" si="83"/>
        <v>0</v>
      </c>
      <c r="B2223" s="1" t="s">
        <v>2621</v>
      </c>
      <c r="C2223" s="274">
        <v>42942849</v>
      </c>
      <c r="D2223" s="1">
        <v>144205</v>
      </c>
      <c r="E2223" s="1">
        <v>4</v>
      </c>
      <c r="F2223" s="1" t="s">
        <v>4737</v>
      </c>
      <c r="G2223" s="275">
        <v>44371</v>
      </c>
      <c r="H2223" s="275">
        <v>45473</v>
      </c>
      <c r="I2223" s="1">
        <v>0</v>
      </c>
      <c r="J2223" s="1">
        <v>1</v>
      </c>
      <c r="K2223" s="1">
        <v>9</v>
      </c>
      <c r="L2223" s="1">
        <v>30</v>
      </c>
      <c r="M2223" s="1">
        <v>2</v>
      </c>
      <c r="N2223" s="1">
        <v>17.690000000000001</v>
      </c>
      <c r="O2223" s="1">
        <v>19.2</v>
      </c>
      <c r="P2223" s="1">
        <v>79800</v>
      </c>
      <c r="Q2223" s="1">
        <v>2889</v>
      </c>
      <c r="R2223" s="1">
        <v>63684</v>
      </c>
      <c r="S2223" s="1">
        <v>0</v>
      </c>
      <c r="T2223" s="1">
        <v>0</v>
      </c>
      <c r="U2223" s="1">
        <v>0</v>
      </c>
      <c r="W2223" s="1">
        <v>0</v>
      </c>
      <c r="X2223" s="1">
        <v>0</v>
      </c>
      <c r="Y2223" s="1">
        <v>0</v>
      </c>
      <c r="AB2223" s="275">
        <v>44651</v>
      </c>
      <c r="AC2223" s="1">
        <v>1</v>
      </c>
      <c r="AD2223" s="1" t="s">
        <v>2623</v>
      </c>
      <c r="AE2223" s="1">
        <v>1</v>
      </c>
      <c r="AF2223" s="1">
        <v>30</v>
      </c>
      <c r="AG2223" s="1">
        <v>0</v>
      </c>
      <c r="AN2223" s="1">
        <v>1</v>
      </c>
      <c r="AO2223" s="1">
        <v>1</v>
      </c>
      <c r="AP2223" s="275"/>
      <c r="AR2223" s="276">
        <v>10860.8</v>
      </c>
      <c r="AS2223" s="1" t="s">
        <v>2657</v>
      </c>
      <c r="AT2223" s="1">
        <v>0</v>
      </c>
      <c r="AU2223" s="1">
        <v>0</v>
      </c>
      <c r="AX2223" s="1">
        <v>5</v>
      </c>
      <c r="BC2223" s="1">
        <v>1</v>
      </c>
      <c r="BD2223" s="1">
        <v>7</v>
      </c>
      <c r="BE2223" s="1">
        <v>2</v>
      </c>
      <c r="BF2223" s="296">
        <v>66383.626134535429</v>
      </c>
    </row>
    <row r="2224" spans="1:58" x14ac:dyDescent="0.3">
      <c r="A2224" s="273">
        <f t="shared" si="83"/>
        <v>0</v>
      </c>
      <c r="B2224" s="1" t="s">
        <v>2621</v>
      </c>
      <c r="C2224" s="274">
        <v>42942849</v>
      </c>
      <c r="D2224" s="1">
        <v>144205</v>
      </c>
      <c r="E2224" s="1">
        <v>4</v>
      </c>
      <c r="F2224" s="1" t="s">
        <v>4738</v>
      </c>
      <c r="G2224" s="275">
        <v>44371</v>
      </c>
      <c r="H2224" s="275">
        <v>45473</v>
      </c>
      <c r="I2224" s="1">
        <v>0</v>
      </c>
      <c r="J2224" s="1">
        <v>1</v>
      </c>
      <c r="K2224" s="1">
        <v>9</v>
      </c>
      <c r="L2224" s="1">
        <v>30</v>
      </c>
      <c r="M2224" s="1">
        <v>2</v>
      </c>
      <c r="N2224" s="1">
        <v>17.690000000000001</v>
      </c>
      <c r="O2224" s="1">
        <v>19.2</v>
      </c>
      <c r="P2224" s="1">
        <v>300000</v>
      </c>
      <c r="Q2224" s="1">
        <v>10861</v>
      </c>
      <c r="R2224" s="1">
        <v>239418</v>
      </c>
      <c r="S2224" s="1">
        <v>0</v>
      </c>
      <c r="T2224" s="1">
        <v>0</v>
      </c>
      <c r="U2224" s="1">
        <v>0</v>
      </c>
      <c r="W2224" s="1">
        <v>0</v>
      </c>
      <c r="X2224" s="1">
        <v>0</v>
      </c>
      <c r="Y2224" s="1">
        <v>0</v>
      </c>
      <c r="AB2224" s="275">
        <v>44651</v>
      </c>
      <c r="AC2224" s="1">
        <v>1</v>
      </c>
      <c r="AD2224" s="1" t="s">
        <v>2623</v>
      </c>
      <c r="AE2224" s="1">
        <v>1</v>
      </c>
      <c r="AF2224" s="1">
        <v>30</v>
      </c>
      <c r="AG2224" s="1">
        <v>0</v>
      </c>
      <c r="AN2224" s="1">
        <v>1</v>
      </c>
      <c r="AO2224" s="1">
        <v>1</v>
      </c>
      <c r="AR2224" s="276">
        <v>40546.980000000003</v>
      </c>
      <c r="AS2224" s="1" t="s">
        <v>2657</v>
      </c>
      <c r="AT2224" s="1">
        <v>0</v>
      </c>
      <c r="AU2224" s="1">
        <v>0</v>
      </c>
      <c r="AX2224" s="1">
        <v>5</v>
      </c>
      <c r="BC2224" s="1">
        <v>1</v>
      </c>
      <c r="BD2224" s="1">
        <v>7</v>
      </c>
      <c r="BE2224" s="1">
        <v>2</v>
      </c>
      <c r="BF2224" s="296">
        <v>249567.1597556404</v>
      </c>
    </row>
    <row r="2225" spans="1:58" x14ac:dyDescent="0.3">
      <c r="A2225" s="273">
        <f t="shared" si="83"/>
        <v>0</v>
      </c>
      <c r="B2225" s="1" t="s">
        <v>2621</v>
      </c>
      <c r="C2225" s="274">
        <v>42942849</v>
      </c>
      <c r="D2225" s="1">
        <v>144205</v>
      </c>
      <c r="E2225" s="1">
        <v>4</v>
      </c>
      <c r="F2225" s="1" t="s">
        <v>4461</v>
      </c>
      <c r="G2225" s="275">
        <v>44463</v>
      </c>
      <c r="H2225" s="275">
        <v>45565</v>
      </c>
      <c r="I2225" s="1">
        <v>0</v>
      </c>
      <c r="J2225" s="1">
        <v>1</v>
      </c>
      <c r="K2225" s="1">
        <v>6</v>
      </c>
      <c r="L2225" s="1">
        <v>30</v>
      </c>
      <c r="M2225" s="1">
        <v>2</v>
      </c>
      <c r="N2225" s="1">
        <v>17.690000000000001</v>
      </c>
      <c r="O2225" s="1">
        <v>19.2</v>
      </c>
      <c r="P2225" s="1">
        <v>217875</v>
      </c>
      <c r="Q2225" s="1">
        <v>7888</v>
      </c>
      <c r="R2225" s="1">
        <v>189206</v>
      </c>
      <c r="S2225" s="1">
        <v>0</v>
      </c>
      <c r="T2225" s="1">
        <v>0</v>
      </c>
      <c r="U2225" s="1">
        <v>0</v>
      </c>
      <c r="W2225" s="1">
        <v>0</v>
      </c>
      <c r="X2225" s="1">
        <v>0</v>
      </c>
      <c r="Y2225" s="1">
        <v>0</v>
      </c>
      <c r="AB2225" s="275">
        <v>44651</v>
      </c>
      <c r="AC2225" s="1">
        <v>1</v>
      </c>
      <c r="AD2225" s="1" t="s">
        <v>2623</v>
      </c>
      <c r="AE2225" s="1">
        <v>1</v>
      </c>
      <c r="AF2225" s="1">
        <v>30</v>
      </c>
      <c r="AG2225" s="1">
        <v>0</v>
      </c>
      <c r="AN2225" s="1">
        <v>1</v>
      </c>
      <c r="AO2225" s="1">
        <v>1</v>
      </c>
      <c r="AR2225" s="276">
        <v>32039.35</v>
      </c>
      <c r="AS2225" s="1" t="s">
        <v>2657</v>
      </c>
      <c r="AT2225" s="1">
        <v>0</v>
      </c>
      <c r="AU2225" s="1">
        <v>0</v>
      </c>
      <c r="AX2225" s="1">
        <v>5</v>
      </c>
      <c r="BC2225" s="1">
        <v>1</v>
      </c>
      <c r="BD2225" s="1">
        <v>7</v>
      </c>
      <c r="BE2225" s="1">
        <v>2</v>
      </c>
      <c r="BF2225" s="296">
        <v>197226.62468455042</v>
      </c>
    </row>
    <row r="2226" spans="1:58" x14ac:dyDescent="0.3">
      <c r="A2226" s="273">
        <f t="shared" si="83"/>
        <v>0</v>
      </c>
      <c r="B2226" s="1" t="s">
        <v>2621</v>
      </c>
      <c r="C2226" s="274">
        <v>42942849</v>
      </c>
      <c r="D2226" s="1">
        <v>144205</v>
      </c>
      <c r="E2226" s="1">
        <v>4</v>
      </c>
      <c r="F2226" s="1" t="s">
        <v>4462</v>
      </c>
      <c r="G2226" s="275">
        <v>44463</v>
      </c>
      <c r="H2226" s="275">
        <v>45565</v>
      </c>
      <c r="I2226" s="1">
        <v>0</v>
      </c>
      <c r="J2226" s="1">
        <v>1</v>
      </c>
      <c r="K2226" s="1">
        <v>6</v>
      </c>
      <c r="L2226" s="1">
        <v>30</v>
      </c>
      <c r="M2226" s="1">
        <v>2</v>
      </c>
      <c r="N2226" s="1">
        <v>17.690000000000001</v>
      </c>
      <c r="O2226" s="1">
        <v>19.2</v>
      </c>
      <c r="P2226" s="1">
        <v>50000</v>
      </c>
      <c r="Q2226" s="1">
        <v>1810</v>
      </c>
      <c r="R2226" s="1">
        <v>43422</v>
      </c>
      <c r="S2226" s="1">
        <v>0</v>
      </c>
      <c r="T2226" s="1">
        <v>0</v>
      </c>
      <c r="U2226" s="1">
        <v>0</v>
      </c>
      <c r="W2226" s="1">
        <v>0</v>
      </c>
      <c r="X2226" s="1">
        <v>0</v>
      </c>
      <c r="Y2226" s="1">
        <v>0</v>
      </c>
      <c r="AB2226" s="275">
        <v>44651</v>
      </c>
      <c r="AC2226" s="1">
        <v>1</v>
      </c>
      <c r="AD2226" s="1" t="s">
        <v>2623</v>
      </c>
      <c r="AE2226" s="1">
        <v>1</v>
      </c>
      <c r="AF2226" s="1">
        <v>30</v>
      </c>
      <c r="AG2226" s="1">
        <v>0</v>
      </c>
      <c r="AN2226" s="1">
        <v>1</v>
      </c>
      <c r="AO2226" s="1">
        <v>1</v>
      </c>
      <c r="AR2226" s="276">
        <v>7421.55</v>
      </c>
      <c r="AS2226" s="1" t="s">
        <v>2657</v>
      </c>
      <c r="AT2226" s="1">
        <v>0</v>
      </c>
      <c r="AU2226" s="1">
        <v>0</v>
      </c>
      <c r="AX2226" s="1">
        <v>5</v>
      </c>
      <c r="BC2226" s="1">
        <v>1</v>
      </c>
      <c r="BD2226" s="1">
        <v>7</v>
      </c>
      <c r="BE2226" s="1">
        <v>2</v>
      </c>
      <c r="BF2226" s="296">
        <v>45262.700427325508</v>
      </c>
    </row>
    <row r="2227" spans="1:58" x14ac:dyDescent="0.3">
      <c r="A2227" s="273">
        <f t="shared" si="83"/>
        <v>0</v>
      </c>
      <c r="B2227" s="1" t="s">
        <v>2621</v>
      </c>
      <c r="C2227" s="274">
        <v>42942849</v>
      </c>
      <c r="D2227" s="1">
        <v>144205</v>
      </c>
      <c r="E2227" s="1">
        <v>4</v>
      </c>
      <c r="F2227" s="1" t="s">
        <v>4701</v>
      </c>
      <c r="G2227" s="275">
        <v>44460</v>
      </c>
      <c r="H2227" s="275">
        <v>45565</v>
      </c>
      <c r="I2227" s="1">
        <v>0</v>
      </c>
      <c r="J2227" s="1">
        <v>1</v>
      </c>
      <c r="K2227" s="1">
        <v>6</v>
      </c>
      <c r="L2227" s="1">
        <v>30</v>
      </c>
      <c r="M2227" s="1">
        <v>2</v>
      </c>
      <c r="N2227" s="1">
        <v>17.690000000000001</v>
      </c>
      <c r="O2227" s="1">
        <v>19.2</v>
      </c>
      <c r="P2227" s="1">
        <v>60000</v>
      </c>
      <c r="Q2227" s="1">
        <v>2172</v>
      </c>
      <c r="R2227" s="1">
        <v>52106</v>
      </c>
      <c r="S2227" s="1">
        <v>0</v>
      </c>
      <c r="T2227" s="1">
        <v>0</v>
      </c>
      <c r="U2227" s="1">
        <v>0</v>
      </c>
      <c r="W2227" s="1">
        <v>0</v>
      </c>
      <c r="X2227" s="1">
        <v>0</v>
      </c>
      <c r="Y2227" s="1">
        <v>0</v>
      </c>
      <c r="AB2227" s="275">
        <v>44651</v>
      </c>
      <c r="AC2227" s="1">
        <v>1</v>
      </c>
      <c r="AD2227" s="1" t="s">
        <v>2623</v>
      </c>
      <c r="AE2227" s="1">
        <v>1</v>
      </c>
      <c r="AF2227" s="1">
        <v>30</v>
      </c>
      <c r="AG2227" s="1">
        <v>0</v>
      </c>
      <c r="AN2227" s="1">
        <v>1</v>
      </c>
      <c r="AO2227" s="1">
        <v>1</v>
      </c>
      <c r="AP2227" s="275"/>
      <c r="AR2227" s="276">
        <v>8869.65</v>
      </c>
      <c r="AS2227" s="1" t="s">
        <v>2657</v>
      </c>
      <c r="AT2227" s="1">
        <v>0</v>
      </c>
      <c r="AU2227" s="1">
        <v>0</v>
      </c>
      <c r="AX2227" s="1">
        <v>5</v>
      </c>
      <c r="BC2227" s="1">
        <v>1</v>
      </c>
      <c r="BD2227" s="1">
        <v>7</v>
      </c>
      <c r="BE2227" s="1">
        <v>2</v>
      </c>
      <c r="BF2227" s="296">
        <v>54314.823556405114</v>
      </c>
    </row>
    <row r="2228" spans="1:58" x14ac:dyDescent="0.3">
      <c r="A2228" s="273">
        <f t="shared" si="83"/>
        <v>0</v>
      </c>
      <c r="B2228" s="1" t="s">
        <v>2621</v>
      </c>
      <c r="C2228" s="274">
        <v>42942849</v>
      </c>
      <c r="D2228" s="1">
        <v>144205</v>
      </c>
      <c r="E2228" s="1">
        <v>4</v>
      </c>
      <c r="F2228" s="1" t="s">
        <v>4761</v>
      </c>
      <c r="G2228" s="275">
        <v>44458</v>
      </c>
      <c r="H2228" s="275">
        <v>45565</v>
      </c>
      <c r="I2228" s="1">
        <v>0</v>
      </c>
      <c r="J2228" s="1">
        <v>1</v>
      </c>
      <c r="K2228" s="1">
        <v>6</v>
      </c>
      <c r="L2228" s="1">
        <v>30</v>
      </c>
      <c r="M2228" s="1">
        <v>2</v>
      </c>
      <c r="N2228" s="1">
        <v>17.690000000000001</v>
      </c>
      <c r="O2228" s="1">
        <v>19.2</v>
      </c>
      <c r="P2228" s="1">
        <v>189606</v>
      </c>
      <c r="Q2228" s="1">
        <v>6865</v>
      </c>
      <c r="R2228" s="1">
        <v>164653</v>
      </c>
      <c r="S2228" s="1">
        <v>0</v>
      </c>
      <c r="T2228" s="1">
        <v>0</v>
      </c>
      <c r="U2228" s="1">
        <v>0</v>
      </c>
      <c r="W2228" s="1">
        <v>0</v>
      </c>
      <c r="X2228" s="1">
        <v>0</v>
      </c>
      <c r="Y2228" s="1">
        <v>0</v>
      </c>
      <c r="AB2228" s="275">
        <v>44651</v>
      </c>
      <c r="AC2228" s="1">
        <v>1</v>
      </c>
      <c r="AD2228" s="1" t="s">
        <v>2623</v>
      </c>
      <c r="AE2228" s="1">
        <v>1</v>
      </c>
      <c r="AF2228" s="1">
        <v>30</v>
      </c>
      <c r="AG2228" s="1">
        <v>0</v>
      </c>
      <c r="AN2228" s="1">
        <v>1</v>
      </c>
      <c r="AO2228" s="1">
        <v>1</v>
      </c>
      <c r="AR2228" s="276">
        <v>27876.05</v>
      </c>
      <c r="AS2228" s="1" t="s">
        <v>2657</v>
      </c>
      <c r="AT2228" s="1">
        <v>0</v>
      </c>
      <c r="AU2228" s="1">
        <v>0</v>
      </c>
      <c r="AX2228" s="1">
        <v>5</v>
      </c>
      <c r="BC2228" s="1">
        <v>1</v>
      </c>
      <c r="BD2228" s="1">
        <v>7</v>
      </c>
      <c r="BE2228" s="1">
        <v>2</v>
      </c>
      <c r="BF2228" s="296">
        <v>171632.79935195122</v>
      </c>
    </row>
    <row r="2229" spans="1:58" x14ac:dyDescent="0.3">
      <c r="A2229" s="273">
        <f t="shared" si="83"/>
        <v>0</v>
      </c>
      <c r="B2229" s="1" t="s">
        <v>2621</v>
      </c>
      <c r="C2229" s="274">
        <v>42942849</v>
      </c>
      <c r="D2229" s="1">
        <v>144205</v>
      </c>
      <c r="E2229" s="1">
        <v>4</v>
      </c>
      <c r="F2229" s="1" t="s">
        <v>4763</v>
      </c>
      <c r="G2229" s="275">
        <v>44371</v>
      </c>
      <c r="H2229" s="275">
        <v>45473</v>
      </c>
      <c r="I2229" s="1">
        <v>0</v>
      </c>
      <c r="J2229" s="1">
        <v>1</v>
      </c>
      <c r="K2229" s="1">
        <v>9</v>
      </c>
      <c r="L2229" s="1">
        <v>30</v>
      </c>
      <c r="M2229" s="1">
        <v>2</v>
      </c>
      <c r="N2229" s="1">
        <v>17.690000000000001</v>
      </c>
      <c r="O2229" s="1">
        <v>19.2</v>
      </c>
      <c r="P2229" s="1">
        <v>56700</v>
      </c>
      <c r="Q2229" s="1">
        <v>2053</v>
      </c>
      <c r="R2229" s="1">
        <v>45248</v>
      </c>
      <c r="S2229" s="1">
        <v>0</v>
      </c>
      <c r="T2229" s="1">
        <v>0</v>
      </c>
      <c r="U2229" s="1">
        <v>0</v>
      </c>
      <c r="W2229" s="1">
        <v>0</v>
      </c>
      <c r="X2229" s="1">
        <v>0</v>
      </c>
      <c r="Y2229" s="1">
        <v>0</v>
      </c>
      <c r="AB2229" s="275">
        <v>44651</v>
      </c>
      <c r="AC2229" s="1">
        <v>1</v>
      </c>
      <c r="AD2229" s="1" t="s">
        <v>2623</v>
      </c>
      <c r="AE2229" s="1">
        <v>1</v>
      </c>
      <c r="AF2229" s="1">
        <v>30</v>
      </c>
      <c r="AG2229" s="1">
        <v>0</v>
      </c>
      <c r="AN2229" s="1">
        <v>1</v>
      </c>
      <c r="AO2229" s="1">
        <v>1</v>
      </c>
      <c r="AR2229" s="276">
        <v>7602.56</v>
      </c>
      <c r="AS2229" s="1" t="s">
        <v>2657</v>
      </c>
      <c r="AT2229" s="1">
        <v>0</v>
      </c>
      <c r="AU2229" s="1">
        <v>0</v>
      </c>
      <c r="AX2229" s="1">
        <v>5</v>
      </c>
      <c r="BC2229" s="1">
        <v>1</v>
      </c>
      <c r="BD2229" s="1">
        <v>7</v>
      </c>
      <c r="BE2229" s="1">
        <v>2</v>
      </c>
      <c r="BF2229" s="296">
        <v>47166.10632710663</v>
      </c>
    </row>
    <row r="2230" spans="1:58" x14ac:dyDescent="0.3">
      <c r="A2230" s="273">
        <f t="shared" si="83"/>
        <v>0</v>
      </c>
      <c r="B2230" s="1" t="s">
        <v>2621</v>
      </c>
      <c r="C2230" s="274">
        <v>42942849</v>
      </c>
      <c r="D2230" s="1">
        <v>144205</v>
      </c>
      <c r="E2230" s="1">
        <v>4</v>
      </c>
      <c r="F2230" s="1" t="s">
        <v>5916</v>
      </c>
      <c r="G2230" s="275">
        <v>44567</v>
      </c>
      <c r="H2230" s="275">
        <v>45688</v>
      </c>
      <c r="I2230" s="1">
        <v>0</v>
      </c>
      <c r="J2230" s="1">
        <v>1</v>
      </c>
      <c r="K2230" s="1">
        <v>2</v>
      </c>
      <c r="L2230" s="1">
        <v>30</v>
      </c>
      <c r="M2230" s="1">
        <v>2</v>
      </c>
      <c r="N2230" s="1">
        <v>17.690000000000001</v>
      </c>
      <c r="O2230" s="1">
        <v>19.2</v>
      </c>
      <c r="P2230" s="1">
        <v>540000</v>
      </c>
      <c r="Q2230" s="1">
        <v>19550</v>
      </c>
      <c r="R2230" s="1">
        <v>517020</v>
      </c>
      <c r="S2230" s="1">
        <v>0</v>
      </c>
      <c r="T2230" s="1">
        <v>0</v>
      </c>
      <c r="U2230" s="1">
        <v>0</v>
      </c>
      <c r="W2230" s="1">
        <v>0</v>
      </c>
      <c r="X2230" s="1">
        <v>0</v>
      </c>
      <c r="Y2230" s="1">
        <v>0</v>
      </c>
      <c r="AB2230" s="275">
        <v>44651</v>
      </c>
      <c r="AC2230" s="1">
        <v>1</v>
      </c>
      <c r="AD2230" s="1" t="s">
        <v>2623</v>
      </c>
      <c r="AE2230" s="1">
        <v>1</v>
      </c>
      <c r="AF2230" s="1">
        <v>30</v>
      </c>
      <c r="AG2230" s="1">
        <v>0</v>
      </c>
      <c r="AN2230" s="1">
        <v>1</v>
      </c>
      <c r="AO2230" s="1">
        <v>1</v>
      </c>
      <c r="AR2230" s="276">
        <v>87791.45</v>
      </c>
      <c r="AS2230" s="1" t="s">
        <v>2657</v>
      </c>
      <c r="AT2230" s="1">
        <v>0</v>
      </c>
      <c r="AU2230" s="1">
        <v>0</v>
      </c>
      <c r="AX2230" s="1">
        <v>5</v>
      </c>
      <c r="BC2230" s="1">
        <v>1</v>
      </c>
      <c r="BD2230" s="1">
        <v>7</v>
      </c>
      <c r="BE2230" s="1">
        <v>2</v>
      </c>
      <c r="BF2230" s="296">
        <v>538936.97607055935</v>
      </c>
    </row>
    <row r="2231" spans="1:58" x14ac:dyDescent="0.3">
      <c r="A2231" s="273">
        <f t="shared" si="83"/>
        <v>0</v>
      </c>
      <c r="B2231" s="1" t="s">
        <v>2621</v>
      </c>
      <c r="C2231" s="274">
        <v>42942849</v>
      </c>
      <c r="D2231" s="1">
        <v>144205</v>
      </c>
      <c r="E2231" s="1">
        <v>4</v>
      </c>
      <c r="F2231" s="1" t="s">
        <v>5044</v>
      </c>
      <c r="G2231" s="275">
        <v>44469</v>
      </c>
      <c r="H2231" s="275">
        <v>45565</v>
      </c>
      <c r="I2231" s="1">
        <v>0</v>
      </c>
      <c r="J2231" s="1">
        <v>1</v>
      </c>
      <c r="K2231" s="1">
        <v>6</v>
      </c>
      <c r="L2231" s="1">
        <v>30</v>
      </c>
      <c r="M2231" s="1">
        <v>2</v>
      </c>
      <c r="N2231" s="1">
        <v>17.690000000000001</v>
      </c>
      <c r="O2231" s="1">
        <v>19.2</v>
      </c>
      <c r="P2231" s="1">
        <v>20000</v>
      </c>
      <c r="Q2231" s="1">
        <v>724</v>
      </c>
      <c r="R2231" s="1">
        <v>17369</v>
      </c>
      <c r="S2231" s="1">
        <v>0</v>
      </c>
      <c r="T2231" s="1">
        <v>0</v>
      </c>
      <c r="U2231" s="1">
        <v>0</v>
      </c>
      <c r="W2231" s="1">
        <v>0</v>
      </c>
      <c r="X2231" s="1">
        <v>0</v>
      </c>
      <c r="Y2231" s="1">
        <v>0</v>
      </c>
      <c r="AB2231" s="275">
        <v>44651</v>
      </c>
      <c r="AC2231" s="1">
        <v>1</v>
      </c>
      <c r="AD2231" s="1" t="s">
        <v>2623</v>
      </c>
      <c r="AE2231" s="1">
        <v>1</v>
      </c>
      <c r="AF2231" s="1">
        <v>30</v>
      </c>
      <c r="AG2231" s="1">
        <v>0</v>
      </c>
      <c r="AN2231" s="1">
        <v>1</v>
      </c>
      <c r="AO2231" s="1">
        <v>1</v>
      </c>
      <c r="AR2231" s="276">
        <v>2896.21</v>
      </c>
      <c r="AS2231" s="1" t="s">
        <v>2657</v>
      </c>
      <c r="AT2231" s="1">
        <v>0</v>
      </c>
      <c r="AU2231" s="1">
        <v>0</v>
      </c>
      <c r="AX2231" s="1">
        <v>5</v>
      </c>
      <c r="BC2231" s="1">
        <v>1</v>
      </c>
      <c r="BD2231" s="1">
        <v>7</v>
      </c>
      <c r="BE2231" s="1">
        <v>2</v>
      </c>
      <c r="BF2231" s="296">
        <v>18105.288649122947</v>
      </c>
    </row>
    <row r="2232" spans="1:58" x14ac:dyDescent="0.3">
      <c r="A2232" s="273">
        <f t="shared" si="83"/>
        <v>0</v>
      </c>
      <c r="B2232" s="1" t="s">
        <v>2621</v>
      </c>
      <c r="C2232" s="274">
        <v>42942849</v>
      </c>
      <c r="D2232" s="1">
        <v>144205</v>
      </c>
      <c r="E2232" s="1">
        <v>4</v>
      </c>
      <c r="F2232" s="1" t="s">
        <v>5157</v>
      </c>
      <c r="G2232" s="275">
        <v>44479</v>
      </c>
      <c r="H2232" s="275">
        <v>45596</v>
      </c>
      <c r="I2232" s="1">
        <v>0</v>
      </c>
      <c r="J2232" s="1">
        <v>1</v>
      </c>
      <c r="K2232" s="1">
        <v>5</v>
      </c>
      <c r="L2232" s="1">
        <v>30</v>
      </c>
      <c r="M2232" s="1">
        <v>2</v>
      </c>
      <c r="N2232" s="1">
        <v>17.690000000000001</v>
      </c>
      <c r="O2232" s="1">
        <v>19.2</v>
      </c>
      <c r="P2232" s="1">
        <v>300000</v>
      </c>
      <c r="Q2232" s="1">
        <v>10861</v>
      </c>
      <c r="R2232" s="1">
        <v>267353</v>
      </c>
      <c r="S2232" s="1">
        <v>0</v>
      </c>
      <c r="T2232" s="1">
        <v>0</v>
      </c>
      <c r="U2232" s="1">
        <v>0</v>
      </c>
      <c r="W2232" s="1">
        <v>0</v>
      </c>
      <c r="X2232" s="1">
        <v>0</v>
      </c>
      <c r="Y2232" s="1">
        <v>0</v>
      </c>
      <c r="AB2232" s="275">
        <v>44651</v>
      </c>
      <c r="AC2232" s="1">
        <v>1</v>
      </c>
      <c r="AD2232" s="1" t="s">
        <v>2623</v>
      </c>
      <c r="AE2232" s="1">
        <v>1</v>
      </c>
      <c r="AF2232" s="1">
        <v>30</v>
      </c>
      <c r="AG2232" s="1">
        <v>0</v>
      </c>
      <c r="AN2232" s="1">
        <v>1</v>
      </c>
      <c r="AO2232" s="1">
        <v>1</v>
      </c>
      <c r="AR2232" s="276">
        <v>45434.34</v>
      </c>
      <c r="AS2232" s="1" t="s">
        <v>2657</v>
      </c>
      <c r="AT2232" s="1">
        <v>0</v>
      </c>
      <c r="AU2232" s="1">
        <v>0</v>
      </c>
      <c r="AX2232" s="1">
        <v>5</v>
      </c>
      <c r="BC2232" s="1">
        <v>1</v>
      </c>
      <c r="BD2232" s="1">
        <v>7</v>
      </c>
      <c r="BE2232" s="1">
        <v>2</v>
      </c>
      <c r="BF2232" s="296">
        <v>278686.35132759326</v>
      </c>
    </row>
    <row r="2233" spans="1:58" x14ac:dyDescent="0.3">
      <c r="A2233" s="273">
        <f t="shared" si="83"/>
        <v>0</v>
      </c>
      <c r="B2233" s="1" t="s">
        <v>2621</v>
      </c>
      <c r="C2233" s="274">
        <v>42942849</v>
      </c>
      <c r="D2233" s="1">
        <v>144205</v>
      </c>
      <c r="E2233" s="1">
        <v>4</v>
      </c>
      <c r="F2233" s="1" t="s">
        <v>5060</v>
      </c>
      <c r="G2233" s="275">
        <v>44483</v>
      </c>
      <c r="H2233" s="275">
        <v>45596</v>
      </c>
      <c r="I2233" s="1">
        <v>0</v>
      </c>
      <c r="J2233" s="1">
        <v>1</v>
      </c>
      <c r="K2233" s="1">
        <v>5</v>
      </c>
      <c r="L2233" s="1">
        <v>30</v>
      </c>
      <c r="M2233" s="1">
        <v>2</v>
      </c>
      <c r="N2233" s="1">
        <v>17.690000000000001</v>
      </c>
      <c r="O2233" s="1">
        <v>19.2</v>
      </c>
      <c r="P2233" s="1">
        <v>470000</v>
      </c>
      <c r="Q2233" s="1">
        <v>17016</v>
      </c>
      <c r="R2233" s="1">
        <v>418851</v>
      </c>
      <c r="S2233" s="1">
        <v>0</v>
      </c>
      <c r="T2233" s="1">
        <v>0</v>
      </c>
      <c r="U2233" s="1">
        <v>0</v>
      </c>
      <c r="W2233" s="1">
        <v>0</v>
      </c>
      <c r="X2233" s="1">
        <v>0</v>
      </c>
      <c r="Y2233" s="1">
        <v>0</v>
      </c>
      <c r="AB2233" s="275">
        <v>44651</v>
      </c>
      <c r="AC2233" s="1">
        <v>1</v>
      </c>
      <c r="AD2233" s="1" t="s">
        <v>2623</v>
      </c>
      <c r="AE2233" s="1">
        <v>1</v>
      </c>
      <c r="AF2233" s="1">
        <v>30</v>
      </c>
      <c r="AG2233" s="1">
        <v>0</v>
      </c>
      <c r="AN2233" s="1">
        <v>1</v>
      </c>
      <c r="AO2233" s="1">
        <v>1</v>
      </c>
      <c r="AP2233" s="275"/>
      <c r="AR2233" s="276">
        <v>71138.23</v>
      </c>
      <c r="AS2233" s="1" t="s">
        <v>2657</v>
      </c>
      <c r="AT2233" s="1">
        <v>0</v>
      </c>
      <c r="AU2233" s="1">
        <v>0</v>
      </c>
      <c r="AX2233" s="1">
        <v>5</v>
      </c>
      <c r="BC2233" s="1">
        <v>1</v>
      </c>
      <c r="BD2233" s="1">
        <v>7</v>
      </c>
      <c r="BE2233" s="1">
        <v>2</v>
      </c>
      <c r="BF2233" s="296">
        <v>436606.49755160318</v>
      </c>
    </row>
    <row r="2234" spans="1:58" x14ac:dyDescent="0.3">
      <c r="A2234" s="273">
        <f t="shared" si="83"/>
        <v>0</v>
      </c>
      <c r="B2234" s="1" t="s">
        <v>2621</v>
      </c>
      <c r="C2234" s="274">
        <v>42942849</v>
      </c>
      <c r="D2234" s="1">
        <v>144205</v>
      </c>
      <c r="E2234" s="1">
        <v>4</v>
      </c>
      <c r="F2234" s="1" t="s">
        <v>5061</v>
      </c>
      <c r="G2234" s="275">
        <v>44483</v>
      </c>
      <c r="H2234" s="275">
        <v>45596</v>
      </c>
      <c r="I2234" s="1">
        <v>0</v>
      </c>
      <c r="J2234" s="1">
        <v>1</v>
      </c>
      <c r="K2234" s="1">
        <v>5</v>
      </c>
      <c r="L2234" s="1">
        <v>30</v>
      </c>
      <c r="M2234" s="1">
        <v>2</v>
      </c>
      <c r="N2234" s="1">
        <v>17.690000000000001</v>
      </c>
      <c r="O2234" s="1">
        <v>19.2</v>
      </c>
      <c r="P2234" s="1">
        <v>80000</v>
      </c>
      <c r="Q2234" s="1">
        <v>2896</v>
      </c>
      <c r="R2234" s="1">
        <v>71296</v>
      </c>
      <c r="S2234" s="1">
        <v>0</v>
      </c>
      <c r="T2234" s="1">
        <v>0</v>
      </c>
      <c r="U2234" s="1">
        <v>0</v>
      </c>
      <c r="W2234" s="1">
        <v>0</v>
      </c>
      <c r="X2234" s="1">
        <v>0</v>
      </c>
      <c r="Y2234" s="1">
        <v>0</v>
      </c>
      <c r="AB2234" s="275">
        <v>44651</v>
      </c>
      <c r="AC2234" s="1">
        <v>1</v>
      </c>
      <c r="AD2234" s="1" t="s">
        <v>2623</v>
      </c>
      <c r="AE2234" s="1">
        <v>1</v>
      </c>
      <c r="AF2234" s="1">
        <v>30</v>
      </c>
      <c r="AG2234" s="1">
        <v>0</v>
      </c>
      <c r="AN2234" s="1">
        <v>1</v>
      </c>
      <c r="AO2234" s="1">
        <v>1</v>
      </c>
      <c r="AR2234" s="276">
        <v>12127.89</v>
      </c>
      <c r="AS2234" s="1" t="s">
        <v>2657</v>
      </c>
      <c r="AT2234" s="1">
        <v>0</v>
      </c>
      <c r="AU2234" s="1">
        <v>0</v>
      </c>
      <c r="AX2234" s="1">
        <v>5</v>
      </c>
      <c r="BC2234" s="1">
        <v>1</v>
      </c>
      <c r="BD2234" s="1">
        <v>7</v>
      </c>
      <c r="BE2234" s="1">
        <v>2</v>
      </c>
      <c r="BF2234" s="296">
        <v>74318.306150490505</v>
      </c>
    </row>
    <row r="2235" spans="1:58" x14ac:dyDescent="0.3">
      <c r="A2235" s="273">
        <f t="shared" si="83"/>
        <v>0</v>
      </c>
      <c r="B2235" s="1" t="s">
        <v>2621</v>
      </c>
      <c r="C2235" s="274">
        <v>42942849</v>
      </c>
      <c r="D2235" s="1">
        <v>144205</v>
      </c>
      <c r="E2235" s="1">
        <v>4</v>
      </c>
      <c r="F2235" s="1" t="s">
        <v>6066</v>
      </c>
      <c r="G2235" s="275">
        <v>44605</v>
      </c>
      <c r="H2235" s="275">
        <v>45716</v>
      </c>
      <c r="I2235" s="1">
        <v>0</v>
      </c>
      <c r="J2235" s="1">
        <v>1</v>
      </c>
      <c r="K2235" s="1">
        <v>1</v>
      </c>
      <c r="L2235" s="1">
        <v>30</v>
      </c>
      <c r="M2235" s="1">
        <v>2</v>
      </c>
      <c r="N2235" s="1">
        <v>17.690000000000001</v>
      </c>
      <c r="O2235" s="1">
        <v>19.2</v>
      </c>
      <c r="P2235" s="1">
        <v>240000</v>
      </c>
      <c r="Q2235" s="1">
        <v>8689</v>
      </c>
      <c r="R2235" s="1">
        <v>234932</v>
      </c>
      <c r="S2235" s="1">
        <v>0</v>
      </c>
      <c r="T2235" s="1">
        <v>0</v>
      </c>
      <c r="U2235" s="1">
        <v>0</v>
      </c>
      <c r="W2235" s="1">
        <v>0</v>
      </c>
      <c r="X2235" s="1">
        <v>0</v>
      </c>
      <c r="Y2235" s="1">
        <v>0</v>
      </c>
      <c r="AB2235" s="275">
        <v>44651</v>
      </c>
      <c r="AC2235" s="1">
        <v>1</v>
      </c>
      <c r="AD2235" s="1" t="s">
        <v>2623</v>
      </c>
      <c r="AE2235" s="1">
        <v>1</v>
      </c>
      <c r="AF2235" s="1">
        <v>30</v>
      </c>
      <c r="AG2235" s="1">
        <v>0</v>
      </c>
      <c r="AN2235" s="1">
        <v>1</v>
      </c>
      <c r="AO2235" s="1">
        <v>1</v>
      </c>
      <c r="AR2235" s="276">
        <v>39822.93</v>
      </c>
      <c r="AS2235" s="1" t="s">
        <v>2657</v>
      </c>
      <c r="AT2235" s="1">
        <v>0</v>
      </c>
      <c r="AU2235" s="1">
        <v>0</v>
      </c>
      <c r="AX2235" s="1">
        <v>5</v>
      </c>
      <c r="BC2235" s="1">
        <v>1</v>
      </c>
      <c r="BD2235" s="1">
        <v>7</v>
      </c>
      <c r="BE2235" s="1">
        <v>2</v>
      </c>
      <c r="BF2235" s="296">
        <v>244890.99389232267</v>
      </c>
    </row>
    <row r="2236" spans="1:58" x14ac:dyDescent="0.3">
      <c r="A2236" s="273">
        <f t="shared" si="83"/>
        <v>0</v>
      </c>
      <c r="B2236" s="1" t="s">
        <v>2621</v>
      </c>
      <c r="C2236" s="274">
        <v>42942849</v>
      </c>
      <c r="D2236" s="1">
        <v>144205</v>
      </c>
      <c r="E2236" s="1">
        <v>4</v>
      </c>
      <c r="F2236" s="1" t="s">
        <v>5334</v>
      </c>
      <c r="G2236" s="275">
        <v>44539</v>
      </c>
      <c r="H2236" s="275">
        <v>45657</v>
      </c>
      <c r="I2236" s="1">
        <v>0</v>
      </c>
      <c r="J2236" s="1">
        <v>1</v>
      </c>
      <c r="K2236" s="1">
        <v>3</v>
      </c>
      <c r="L2236" s="1">
        <v>30</v>
      </c>
      <c r="M2236" s="1">
        <v>2</v>
      </c>
      <c r="N2236" s="1">
        <v>17.690000000000001</v>
      </c>
      <c r="O2236" s="1">
        <v>19.2</v>
      </c>
      <c r="P2236" s="1">
        <v>510000</v>
      </c>
      <c r="Q2236" s="1">
        <v>18464</v>
      </c>
      <c r="R2236" s="1">
        <v>477199</v>
      </c>
      <c r="S2236" s="1">
        <v>0</v>
      </c>
      <c r="T2236" s="1">
        <v>0</v>
      </c>
      <c r="U2236" s="1">
        <v>0</v>
      </c>
      <c r="W2236" s="1">
        <v>0</v>
      </c>
      <c r="X2236" s="1">
        <v>0</v>
      </c>
      <c r="Y2236" s="1">
        <v>0</v>
      </c>
      <c r="AB2236" s="275">
        <v>44651</v>
      </c>
      <c r="AC2236" s="1">
        <v>1</v>
      </c>
      <c r="AD2236" s="1" t="s">
        <v>2623</v>
      </c>
      <c r="AE2236" s="1">
        <v>1</v>
      </c>
      <c r="AF2236" s="1">
        <v>30</v>
      </c>
      <c r="AG2236" s="1">
        <v>0</v>
      </c>
      <c r="AN2236" s="1">
        <v>1</v>
      </c>
      <c r="AO2236" s="1">
        <v>1</v>
      </c>
      <c r="AR2236" s="276">
        <v>80912.95</v>
      </c>
      <c r="AS2236" s="1" t="s">
        <v>2657</v>
      </c>
      <c r="AT2236" s="1">
        <v>0</v>
      </c>
      <c r="AU2236" s="1">
        <v>0</v>
      </c>
      <c r="AX2236" s="1">
        <v>5</v>
      </c>
      <c r="BC2236" s="1">
        <v>1</v>
      </c>
      <c r="BD2236" s="1">
        <v>7</v>
      </c>
      <c r="BE2236" s="1">
        <v>2</v>
      </c>
      <c r="BF2236" s="296">
        <v>497427.92550364567</v>
      </c>
    </row>
    <row r="2237" spans="1:58" x14ac:dyDescent="0.3">
      <c r="A2237" s="273">
        <f t="shared" si="83"/>
        <v>0</v>
      </c>
      <c r="B2237" s="1" t="s">
        <v>2621</v>
      </c>
      <c r="C2237" s="274">
        <v>42942849</v>
      </c>
      <c r="D2237" s="1">
        <v>144205</v>
      </c>
      <c r="E2237" s="1">
        <v>4</v>
      </c>
      <c r="F2237" s="1" t="s">
        <v>5391</v>
      </c>
      <c r="G2237" s="275">
        <v>44509</v>
      </c>
      <c r="H2237" s="275">
        <v>45626</v>
      </c>
      <c r="I2237" s="1">
        <v>0</v>
      </c>
      <c r="J2237" s="1">
        <v>1</v>
      </c>
      <c r="K2237" s="1">
        <v>4</v>
      </c>
      <c r="L2237" s="1">
        <v>30</v>
      </c>
      <c r="M2237" s="1">
        <v>2</v>
      </c>
      <c r="N2237" s="1">
        <v>17.690000000000001</v>
      </c>
      <c r="O2237" s="1">
        <v>19.2</v>
      </c>
      <c r="P2237" s="1">
        <v>500000</v>
      </c>
      <c r="Q2237" s="1">
        <v>18102</v>
      </c>
      <c r="R2237" s="1">
        <v>456798</v>
      </c>
      <c r="S2237" s="1">
        <v>0</v>
      </c>
      <c r="T2237" s="1">
        <v>0</v>
      </c>
      <c r="U2237" s="1">
        <v>0</v>
      </c>
      <c r="W2237" s="1">
        <v>0</v>
      </c>
      <c r="X2237" s="1">
        <v>0</v>
      </c>
      <c r="Y2237" s="1">
        <v>0</v>
      </c>
      <c r="AB2237" s="275">
        <v>44651</v>
      </c>
      <c r="AC2237" s="1">
        <v>1</v>
      </c>
      <c r="AD2237" s="1" t="s">
        <v>2623</v>
      </c>
      <c r="AE2237" s="1">
        <v>1</v>
      </c>
      <c r="AF2237" s="1">
        <v>30</v>
      </c>
      <c r="AG2237" s="1">
        <v>0</v>
      </c>
      <c r="AN2237" s="1">
        <v>1</v>
      </c>
      <c r="AO2237" s="1">
        <v>1</v>
      </c>
      <c r="AR2237" s="276">
        <v>77473.69</v>
      </c>
      <c r="AS2237" s="1" t="s">
        <v>2657</v>
      </c>
      <c r="AT2237" s="1">
        <v>0</v>
      </c>
      <c r="AU2237" s="1">
        <v>0</v>
      </c>
      <c r="AX2237" s="1">
        <v>5</v>
      </c>
      <c r="BC2237" s="1">
        <v>1</v>
      </c>
      <c r="BD2237" s="1">
        <v>7</v>
      </c>
      <c r="BE2237" s="1">
        <v>2</v>
      </c>
      <c r="BF2237" s="296">
        <v>476162.10745247651</v>
      </c>
    </row>
    <row r="2238" spans="1:58" x14ac:dyDescent="0.3">
      <c r="A2238" s="273">
        <f t="shared" si="83"/>
        <v>2076491</v>
      </c>
      <c r="B2238" s="1" t="s">
        <v>2621</v>
      </c>
      <c r="C2238" s="274">
        <v>42948896</v>
      </c>
      <c r="D2238" s="1">
        <v>144105</v>
      </c>
      <c r="E2238" s="1">
        <v>4</v>
      </c>
      <c r="F2238" s="1" t="s">
        <v>3615</v>
      </c>
      <c r="G2238" s="275">
        <v>44029</v>
      </c>
      <c r="H2238" s="275">
        <v>45869</v>
      </c>
      <c r="I2238" s="1">
        <v>1</v>
      </c>
      <c r="J2238" s="1">
        <v>1</v>
      </c>
      <c r="K2238" s="1">
        <v>19</v>
      </c>
      <c r="L2238" s="1">
        <v>30</v>
      </c>
      <c r="M2238" s="1">
        <v>2</v>
      </c>
      <c r="N2238" s="1">
        <v>10.8</v>
      </c>
      <c r="O2238" s="1">
        <v>11.35</v>
      </c>
      <c r="P2238" s="1">
        <v>15102263</v>
      </c>
      <c r="Q2238" s="1">
        <v>329892</v>
      </c>
      <c r="R2238" s="1">
        <v>10969770</v>
      </c>
      <c r="S2238" s="1">
        <v>0</v>
      </c>
      <c r="T2238" s="1">
        <v>0</v>
      </c>
      <c r="U2238" s="1">
        <v>0</v>
      </c>
      <c r="W2238" s="1">
        <v>0</v>
      </c>
      <c r="X2238" s="1">
        <v>0</v>
      </c>
      <c r="Y2238" s="1">
        <v>0</v>
      </c>
      <c r="AB2238" s="275">
        <v>44651</v>
      </c>
      <c r="AC2238" s="1">
        <v>1</v>
      </c>
      <c r="AD2238" s="1" t="s">
        <v>2623</v>
      </c>
      <c r="AE2238" s="1">
        <v>1</v>
      </c>
      <c r="AF2238" s="1">
        <v>30</v>
      </c>
      <c r="AG2238" s="1">
        <v>63</v>
      </c>
      <c r="AN2238" s="1">
        <v>1</v>
      </c>
      <c r="AO2238" s="1">
        <v>1</v>
      </c>
      <c r="AR2238" s="276">
        <v>1111660</v>
      </c>
      <c r="AS2238" s="1" t="s">
        <v>2624</v>
      </c>
      <c r="AT2238" s="1">
        <v>0</v>
      </c>
      <c r="AU2238" s="1">
        <v>0</v>
      </c>
      <c r="AV2238" s="1" t="s">
        <v>2625</v>
      </c>
      <c r="AW2238" s="1" t="s">
        <v>2626</v>
      </c>
      <c r="AX2238" s="1">
        <v>5</v>
      </c>
      <c r="BC2238" s="1">
        <v>1</v>
      </c>
      <c r="BD2238" s="1">
        <v>7</v>
      </c>
      <c r="BE2238" s="1">
        <v>2</v>
      </c>
      <c r="BF2238" s="296">
        <v>7781619</v>
      </c>
    </row>
    <row r="2239" spans="1:58" x14ac:dyDescent="0.3">
      <c r="A2239" s="273">
        <f t="shared" si="83"/>
        <v>0</v>
      </c>
      <c r="B2239" s="1" t="s">
        <v>2621</v>
      </c>
      <c r="C2239" s="274">
        <v>42962770</v>
      </c>
      <c r="D2239" s="1">
        <v>144105</v>
      </c>
      <c r="E2239" s="1">
        <v>4</v>
      </c>
      <c r="F2239" s="1" t="s">
        <v>4804</v>
      </c>
      <c r="G2239" s="275">
        <v>44314</v>
      </c>
      <c r="H2239" s="275">
        <v>45046</v>
      </c>
      <c r="I2239" s="1">
        <v>0</v>
      </c>
      <c r="J2239" s="1">
        <v>1</v>
      </c>
      <c r="K2239" s="1">
        <v>11</v>
      </c>
      <c r="L2239" s="1">
        <v>30</v>
      </c>
      <c r="M2239" s="1">
        <v>2</v>
      </c>
      <c r="N2239" s="1">
        <v>9</v>
      </c>
      <c r="O2239" s="1">
        <v>9.3800000000000008</v>
      </c>
      <c r="P2239" s="1">
        <v>4227654</v>
      </c>
      <c r="Q2239" s="1">
        <v>193922</v>
      </c>
      <c r="R2239" s="1">
        <v>2387963</v>
      </c>
      <c r="S2239" s="1">
        <v>0</v>
      </c>
      <c r="T2239" s="1">
        <v>0</v>
      </c>
      <c r="U2239" s="1">
        <v>0</v>
      </c>
      <c r="W2239" s="1">
        <v>0</v>
      </c>
      <c r="X2239" s="1">
        <v>0</v>
      </c>
      <c r="Y2239" s="1">
        <v>0</v>
      </c>
      <c r="AB2239" s="275">
        <v>44651</v>
      </c>
      <c r="AC2239" s="1">
        <v>1</v>
      </c>
      <c r="AD2239" s="1" t="s">
        <v>2623</v>
      </c>
      <c r="AE2239" s="1">
        <v>1</v>
      </c>
      <c r="AF2239" s="1">
        <v>30</v>
      </c>
      <c r="AG2239" s="1">
        <v>0</v>
      </c>
      <c r="AN2239" s="1">
        <v>1</v>
      </c>
      <c r="AO2239" s="1">
        <v>1</v>
      </c>
      <c r="AR2239" s="276">
        <v>2223729</v>
      </c>
      <c r="AS2239" s="1" t="s">
        <v>2677</v>
      </c>
      <c r="AT2239" s="1">
        <v>0</v>
      </c>
      <c r="AU2239" s="1">
        <v>0</v>
      </c>
      <c r="AV2239" s="1" t="s">
        <v>2625</v>
      </c>
      <c r="AW2239" s="1" t="s">
        <v>2626</v>
      </c>
      <c r="AX2239" s="1">
        <v>5</v>
      </c>
      <c r="BC2239" s="1">
        <v>1</v>
      </c>
      <c r="BD2239" s="1">
        <v>7</v>
      </c>
      <c r="BE2239" s="1">
        <v>2</v>
      </c>
      <c r="BF2239" s="296">
        <v>8450227</v>
      </c>
    </row>
    <row r="2240" spans="1:58" x14ac:dyDescent="0.3">
      <c r="A2240" s="273">
        <f t="shared" si="83"/>
        <v>342463</v>
      </c>
      <c r="B2240" s="1" t="s">
        <v>2621</v>
      </c>
      <c r="C2240" s="274">
        <v>42966769</v>
      </c>
      <c r="D2240" s="1">
        <v>144105</v>
      </c>
      <c r="E2240" s="1">
        <v>3</v>
      </c>
      <c r="F2240" s="1" t="s">
        <v>4713</v>
      </c>
      <c r="G2240" s="275">
        <v>44257</v>
      </c>
      <c r="H2240" s="275">
        <v>45016</v>
      </c>
      <c r="I2240" s="1">
        <v>1</v>
      </c>
      <c r="J2240" s="1">
        <v>1</v>
      </c>
      <c r="K2240" s="1">
        <v>13</v>
      </c>
      <c r="L2240" s="1">
        <v>30</v>
      </c>
      <c r="M2240" s="1">
        <v>2</v>
      </c>
      <c r="N2240" s="1">
        <v>13.47</v>
      </c>
      <c r="O2240" s="1">
        <v>14.34</v>
      </c>
      <c r="P2240" s="1">
        <v>19044478</v>
      </c>
      <c r="Q2240" s="1">
        <v>410286</v>
      </c>
      <c r="R2240" s="1">
        <v>10182055</v>
      </c>
      <c r="S2240" s="1">
        <v>0</v>
      </c>
      <c r="T2240" s="1">
        <v>0</v>
      </c>
      <c r="U2240" s="1">
        <v>0</v>
      </c>
      <c r="W2240" s="1">
        <v>0</v>
      </c>
      <c r="X2240" s="1">
        <v>0</v>
      </c>
      <c r="Y2240" s="1">
        <v>0</v>
      </c>
      <c r="Z2240" s="1" t="s">
        <v>4672</v>
      </c>
      <c r="AA2240" s="1" t="s">
        <v>2807</v>
      </c>
      <c r="AB2240" s="275">
        <v>44651</v>
      </c>
      <c r="AC2240" s="1">
        <v>1</v>
      </c>
      <c r="AD2240" s="1" t="s">
        <v>2623</v>
      </c>
      <c r="AE2240" s="1">
        <v>1</v>
      </c>
      <c r="AF2240" s="1">
        <v>30</v>
      </c>
      <c r="AG2240" s="1">
        <v>1008</v>
      </c>
      <c r="AN2240" s="1">
        <v>1</v>
      </c>
      <c r="AO2240" s="1">
        <v>1</v>
      </c>
      <c r="AP2240" s="1">
        <v>44257</v>
      </c>
      <c r="AQ2240" s="1" t="s">
        <v>2629</v>
      </c>
      <c r="AR2240" s="276">
        <v>1229931</v>
      </c>
      <c r="AS2240" s="1" t="s">
        <v>2624</v>
      </c>
      <c r="AT2240" s="1">
        <v>0</v>
      </c>
      <c r="AU2240" s="1">
        <v>0</v>
      </c>
      <c r="AV2240" s="1" t="s">
        <v>2625</v>
      </c>
      <c r="AW2240" s="1" t="s">
        <v>2626</v>
      </c>
      <c r="AX2240" s="1">
        <v>5</v>
      </c>
      <c r="BC2240" s="1">
        <v>1</v>
      </c>
      <c r="BD2240" s="1">
        <v>7</v>
      </c>
      <c r="BE2240" s="1">
        <v>2</v>
      </c>
      <c r="BF2240" s="296">
        <v>8609661</v>
      </c>
    </row>
    <row r="2241" spans="1:58" x14ac:dyDescent="0.3">
      <c r="A2241" s="273">
        <f t="shared" si="83"/>
        <v>0</v>
      </c>
      <c r="B2241" s="1" t="s">
        <v>2621</v>
      </c>
      <c r="C2241" s="274">
        <v>42004274</v>
      </c>
      <c r="D2241" s="1">
        <v>144205</v>
      </c>
      <c r="E2241" s="1">
        <v>4</v>
      </c>
      <c r="F2241" s="1" t="s">
        <v>3332</v>
      </c>
      <c r="G2241" s="275">
        <v>43805</v>
      </c>
      <c r="H2241" s="275">
        <v>44926</v>
      </c>
      <c r="I2241" s="1">
        <v>0</v>
      </c>
      <c r="J2241" s="1">
        <v>1</v>
      </c>
      <c r="K2241" s="1">
        <v>31</v>
      </c>
      <c r="L2241" s="1">
        <v>30</v>
      </c>
      <c r="M2241" s="1">
        <v>2</v>
      </c>
      <c r="N2241" s="1">
        <v>10.92</v>
      </c>
      <c r="O2241" s="1">
        <v>11.48</v>
      </c>
      <c r="P2241" s="1">
        <v>27221226</v>
      </c>
      <c r="Q2241" s="1">
        <v>528050</v>
      </c>
      <c r="R2241" s="1">
        <v>8754966</v>
      </c>
      <c r="S2241" s="1">
        <v>0</v>
      </c>
      <c r="T2241" s="1">
        <v>0</v>
      </c>
      <c r="U2241" s="1">
        <v>0</v>
      </c>
      <c r="W2241" s="1">
        <v>0</v>
      </c>
      <c r="X2241" s="1">
        <v>0</v>
      </c>
      <c r="Y2241" s="1">
        <v>0</v>
      </c>
      <c r="Z2241" s="1" t="s">
        <v>5862</v>
      </c>
      <c r="AA2241" s="1" t="s">
        <v>3609</v>
      </c>
      <c r="AB2241" s="275">
        <v>44651</v>
      </c>
      <c r="AC2241" s="1">
        <v>1</v>
      </c>
      <c r="AD2241" s="1" t="s">
        <v>2623</v>
      </c>
      <c r="AE2241" s="1">
        <v>1</v>
      </c>
      <c r="AF2241" s="1">
        <v>30</v>
      </c>
      <c r="AG2241" s="1">
        <v>0</v>
      </c>
      <c r="AN2241" s="1">
        <v>1</v>
      </c>
      <c r="AO2241" s="1">
        <v>1</v>
      </c>
      <c r="AR2241" s="276">
        <v>1904477</v>
      </c>
      <c r="AS2241" s="1" t="s">
        <v>2624</v>
      </c>
      <c r="AT2241" s="1">
        <v>0</v>
      </c>
      <c r="AU2241" s="1">
        <v>0</v>
      </c>
      <c r="AX2241" s="1">
        <v>5</v>
      </c>
      <c r="BC2241" s="1">
        <v>1</v>
      </c>
      <c r="BD2241" s="1">
        <v>7</v>
      </c>
      <c r="BE2241" s="1">
        <v>2</v>
      </c>
      <c r="BF2241" s="296">
        <v>13358858</v>
      </c>
    </row>
    <row r="2242" spans="1:58" x14ac:dyDescent="0.3">
      <c r="A2242" s="273">
        <f t="shared" ref="A2242:A2305" si="84">IF(+R2242-AR2242-BF2242&gt;0,R2242-AR2242-BF2242,0)</f>
        <v>1395174.0637390185</v>
      </c>
      <c r="B2242" s="1" t="s">
        <v>2621</v>
      </c>
      <c r="C2242" s="274">
        <v>42004667</v>
      </c>
      <c r="D2242" s="1">
        <v>144205</v>
      </c>
      <c r="E2242" s="1">
        <v>4</v>
      </c>
      <c r="F2242" s="1" t="s">
        <v>3265</v>
      </c>
      <c r="G2242" s="275">
        <v>43957</v>
      </c>
      <c r="H2242" s="275">
        <v>45046</v>
      </c>
      <c r="I2242" s="1">
        <v>0</v>
      </c>
      <c r="J2242" s="1">
        <v>1</v>
      </c>
      <c r="K2242" s="1">
        <v>21</v>
      </c>
      <c r="L2242" s="1">
        <v>30</v>
      </c>
      <c r="M2242" s="1">
        <v>2</v>
      </c>
      <c r="N2242" s="1">
        <v>9</v>
      </c>
      <c r="O2242" s="1">
        <v>9.3800000000000008</v>
      </c>
      <c r="P2242" s="1">
        <v>5000000</v>
      </c>
      <c r="Q2242" s="1">
        <v>158999</v>
      </c>
      <c r="R2242" s="1">
        <v>1843250</v>
      </c>
      <c r="S2242" s="1">
        <v>0</v>
      </c>
      <c r="T2242" s="1">
        <v>0</v>
      </c>
      <c r="U2242" s="1">
        <v>0</v>
      </c>
      <c r="W2242" s="1">
        <v>0</v>
      </c>
      <c r="X2242" s="1">
        <v>0</v>
      </c>
      <c r="Y2242" s="1">
        <v>0</v>
      </c>
      <c r="AB2242" s="275">
        <v>44651</v>
      </c>
      <c r="AC2242" s="1">
        <v>1</v>
      </c>
      <c r="AD2242" s="1" t="s">
        <v>2623</v>
      </c>
      <c r="AE2242" s="1">
        <v>1</v>
      </c>
      <c r="AF2242" s="1">
        <v>30</v>
      </c>
      <c r="AG2242" s="1">
        <v>0</v>
      </c>
      <c r="AN2242" s="1">
        <v>1</v>
      </c>
      <c r="AO2242" s="1">
        <v>1</v>
      </c>
      <c r="AR2242" s="276">
        <v>65124.89</v>
      </c>
      <c r="AS2242" s="1" t="s">
        <v>2657</v>
      </c>
      <c r="AT2242" s="1">
        <v>0</v>
      </c>
      <c r="AU2242" s="1">
        <v>0</v>
      </c>
      <c r="AX2242" s="1">
        <v>5</v>
      </c>
      <c r="BC2242" s="1">
        <v>1</v>
      </c>
      <c r="BD2242" s="1">
        <v>7</v>
      </c>
      <c r="BE2242" s="1">
        <v>2</v>
      </c>
      <c r="BF2242" s="296">
        <v>382951.04626098147</v>
      </c>
    </row>
    <row r="2243" spans="1:58" x14ac:dyDescent="0.3">
      <c r="A2243" s="273">
        <f t="shared" si="84"/>
        <v>2488291.0491444124</v>
      </c>
      <c r="B2243" s="1" t="s">
        <v>2621</v>
      </c>
      <c r="C2243" s="274">
        <v>42004667</v>
      </c>
      <c r="D2243" s="1">
        <v>144205</v>
      </c>
      <c r="E2243" s="1">
        <v>4</v>
      </c>
      <c r="F2243" s="1" t="s">
        <v>4788</v>
      </c>
      <c r="G2243" s="275">
        <v>44386</v>
      </c>
      <c r="H2243" s="275">
        <v>45504</v>
      </c>
      <c r="I2243" s="1">
        <v>0</v>
      </c>
      <c r="J2243" s="1">
        <v>1</v>
      </c>
      <c r="K2243" s="1">
        <v>8</v>
      </c>
      <c r="L2243" s="1">
        <v>30</v>
      </c>
      <c r="M2243" s="1">
        <v>2</v>
      </c>
      <c r="N2243" s="1">
        <v>17.690000000000001</v>
      </c>
      <c r="O2243" s="1">
        <v>19.2</v>
      </c>
      <c r="P2243" s="1">
        <v>4000000</v>
      </c>
      <c r="Q2243" s="1">
        <v>144817</v>
      </c>
      <c r="R2243" s="1">
        <v>3287437</v>
      </c>
      <c r="S2243" s="1">
        <v>0</v>
      </c>
      <c r="T2243" s="1">
        <v>0</v>
      </c>
      <c r="U2243" s="1">
        <v>0</v>
      </c>
      <c r="W2243" s="1">
        <v>0</v>
      </c>
      <c r="X2243" s="1">
        <v>0</v>
      </c>
      <c r="Y2243" s="1">
        <v>0</v>
      </c>
      <c r="AB2243" s="275">
        <v>44651</v>
      </c>
      <c r="AC2243" s="1">
        <v>1</v>
      </c>
      <c r="AD2243" s="1" t="s">
        <v>2623</v>
      </c>
      <c r="AE2243" s="1">
        <v>1</v>
      </c>
      <c r="AF2243" s="1">
        <v>30</v>
      </c>
      <c r="AG2243" s="1">
        <v>0</v>
      </c>
      <c r="AN2243" s="1">
        <v>1</v>
      </c>
      <c r="AO2243" s="1">
        <v>1</v>
      </c>
      <c r="AR2243" s="276">
        <v>116152.63</v>
      </c>
      <c r="AS2243" s="1" t="s">
        <v>2657</v>
      </c>
      <c r="AT2243" s="1">
        <v>0</v>
      </c>
      <c r="AU2243" s="1">
        <v>0</v>
      </c>
      <c r="AX2243" s="1">
        <v>5</v>
      </c>
      <c r="BC2243" s="1">
        <v>1</v>
      </c>
      <c r="BD2243" s="1">
        <v>7</v>
      </c>
      <c r="BE2243" s="1">
        <v>2</v>
      </c>
      <c r="BF2243" s="296">
        <v>682993.32085558772</v>
      </c>
    </row>
    <row r="2244" spans="1:58" x14ac:dyDescent="0.3">
      <c r="A2244" s="273">
        <f t="shared" si="84"/>
        <v>2928732.529725038</v>
      </c>
      <c r="B2244" s="1" t="s">
        <v>2621</v>
      </c>
      <c r="C2244" s="274">
        <v>42004667</v>
      </c>
      <c r="D2244" s="1">
        <v>144205</v>
      </c>
      <c r="E2244" s="1">
        <v>4</v>
      </c>
      <c r="F2244" s="1" t="s">
        <v>4978</v>
      </c>
      <c r="G2244" s="275">
        <v>44326</v>
      </c>
      <c r="H2244" s="275">
        <v>45443</v>
      </c>
      <c r="I2244" s="1">
        <v>0</v>
      </c>
      <c r="J2244" s="1">
        <v>1</v>
      </c>
      <c r="K2244" s="1">
        <v>10</v>
      </c>
      <c r="L2244" s="1">
        <v>30</v>
      </c>
      <c r="M2244" s="1">
        <v>2</v>
      </c>
      <c r="N2244" s="1">
        <v>17.690000000000001</v>
      </c>
      <c r="O2244" s="1">
        <v>19.2</v>
      </c>
      <c r="P2244" s="1">
        <v>5000000</v>
      </c>
      <c r="Q2244" s="1">
        <v>181021</v>
      </c>
      <c r="R2244" s="1">
        <v>3869445</v>
      </c>
      <c r="S2244" s="1">
        <v>0</v>
      </c>
      <c r="T2244" s="1">
        <v>0</v>
      </c>
      <c r="U2244" s="1">
        <v>0</v>
      </c>
      <c r="W2244" s="1">
        <v>0</v>
      </c>
      <c r="X2244" s="1">
        <v>0</v>
      </c>
      <c r="Y2244" s="1">
        <v>0</v>
      </c>
      <c r="AB2244" s="275">
        <v>44651</v>
      </c>
      <c r="AC2244" s="1">
        <v>1</v>
      </c>
      <c r="AD2244" s="1" t="s">
        <v>2623</v>
      </c>
      <c r="AE2244" s="1">
        <v>1</v>
      </c>
      <c r="AF2244" s="1">
        <v>30</v>
      </c>
      <c r="AG2244" s="1">
        <v>0</v>
      </c>
      <c r="AN2244" s="1">
        <v>1</v>
      </c>
      <c r="AO2244" s="1">
        <v>1</v>
      </c>
      <c r="AR2244" s="276">
        <v>136801.98000000001</v>
      </c>
      <c r="AS2244" s="1" t="s">
        <v>2657</v>
      </c>
      <c r="AT2244" s="1">
        <v>0</v>
      </c>
      <c r="AU2244" s="1">
        <v>0</v>
      </c>
      <c r="AX2244" s="1">
        <v>5</v>
      </c>
      <c r="BC2244" s="1">
        <v>1</v>
      </c>
      <c r="BD2244" s="1">
        <v>7</v>
      </c>
      <c r="BE2244" s="1">
        <v>2</v>
      </c>
      <c r="BF2244" s="296">
        <v>803910.49027496192</v>
      </c>
    </row>
    <row r="2245" spans="1:58" x14ac:dyDescent="0.3">
      <c r="A2245" s="273">
        <f t="shared" si="84"/>
        <v>187139.86954661395</v>
      </c>
      <c r="B2245" s="1" t="s">
        <v>2621</v>
      </c>
      <c r="C2245" s="274">
        <v>42004667</v>
      </c>
      <c r="D2245" s="1">
        <v>144205</v>
      </c>
      <c r="E2245" s="1">
        <v>4</v>
      </c>
      <c r="F2245" s="1" t="s">
        <v>4813</v>
      </c>
      <c r="G2245" s="275">
        <v>44396</v>
      </c>
      <c r="H2245" s="275">
        <v>45260</v>
      </c>
      <c r="I2245" s="1">
        <v>0</v>
      </c>
      <c r="J2245" s="1">
        <v>1</v>
      </c>
      <c r="K2245" s="1">
        <v>8</v>
      </c>
      <c r="L2245" s="1">
        <v>30</v>
      </c>
      <c r="M2245" s="1">
        <v>2</v>
      </c>
      <c r="N2245" s="1">
        <v>17.690000000000001</v>
      </c>
      <c r="O2245" s="1">
        <v>19.2</v>
      </c>
      <c r="P2245" s="1">
        <v>398426</v>
      </c>
      <c r="Q2245" s="1">
        <v>14425</v>
      </c>
      <c r="R2245" s="1">
        <v>247243</v>
      </c>
      <c r="S2245" s="1">
        <v>0</v>
      </c>
      <c r="T2245" s="1">
        <v>0</v>
      </c>
      <c r="U2245" s="1">
        <v>0</v>
      </c>
      <c r="W2245" s="1">
        <v>0</v>
      </c>
      <c r="X2245" s="1">
        <v>0</v>
      </c>
      <c r="Y2245" s="1">
        <v>0</v>
      </c>
      <c r="AB2245" s="275">
        <v>44651</v>
      </c>
      <c r="AC2245" s="1">
        <v>1</v>
      </c>
      <c r="AD2245" s="1" t="s">
        <v>2623</v>
      </c>
      <c r="AE2245" s="1">
        <v>1</v>
      </c>
      <c r="AF2245" s="1">
        <v>30</v>
      </c>
      <c r="AG2245" s="1">
        <v>0</v>
      </c>
      <c r="AN2245" s="1">
        <v>1</v>
      </c>
      <c r="AO2245" s="1">
        <v>1</v>
      </c>
      <c r="AR2245" s="276">
        <v>8736.27</v>
      </c>
      <c r="AS2245" s="1" t="s">
        <v>2657</v>
      </c>
      <c r="AT2245" s="1">
        <v>0</v>
      </c>
      <c r="AU2245" s="1">
        <v>0</v>
      </c>
      <c r="AX2245" s="1">
        <v>5</v>
      </c>
      <c r="BC2245" s="1">
        <v>1</v>
      </c>
      <c r="BD2245" s="1">
        <v>7</v>
      </c>
      <c r="BE2245" s="1">
        <v>2</v>
      </c>
      <c r="BF2245" s="296">
        <v>51366.860453386056</v>
      </c>
    </row>
    <row r="2246" spans="1:58" x14ac:dyDescent="0.3">
      <c r="A2246" s="273">
        <f t="shared" si="84"/>
        <v>2535102.3660574928</v>
      </c>
      <c r="B2246" s="1" t="s">
        <v>2621</v>
      </c>
      <c r="C2246" s="274">
        <v>42004667</v>
      </c>
      <c r="D2246" s="1">
        <v>144205</v>
      </c>
      <c r="E2246" s="1">
        <v>4</v>
      </c>
      <c r="F2246" s="1" t="s">
        <v>4657</v>
      </c>
      <c r="G2246" s="275">
        <v>44455</v>
      </c>
      <c r="H2246" s="275">
        <v>45535</v>
      </c>
      <c r="I2246" s="1">
        <v>0</v>
      </c>
      <c r="J2246" s="1">
        <v>1</v>
      </c>
      <c r="K2246" s="1">
        <v>6</v>
      </c>
      <c r="L2246" s="1">
        <v>30</v>
      </c>
      <c r="M2246" s="1">
        <v>2</v>
      </c>
      <c r="N2246" s="1">
        <v>17.690000000000001</v>
      </c>
      <c r="O2246" s="1">
        <v>19.2</v>
      </c>
      <c r="P2246" s="1">
        <v>4000000</v>
      </c>
      <c r="Q2246" s="1">
        <v>144817</v>
      </c>
      <c r="R2246" s="1">
        <v>3349281</v>
      </c>
      <c r="S2246" s="1">
        <v>0</v>
      </c>
      <c r="T2246" s="1">
        <v>0</v>
      </c>
      <c r="U2246" s="1">
        <v>0</v>
      </c>
      <c r="W2246" s="1">
        <v>0</v>
      </c>
      <c r="X2246" s="1">
        <v>0</v>
      </c>
      <c r="Y2246" s="1">
        <v>0</v>
      </c>
      <c r="AB2246" s="275">
        <v>44651</v>
      </c>
      <c r="AC2246" s="1">
        <v>1</v>
      </c>
      <c r="AD2246" s="1" t="s">
        <v>2623</v>
      </c>
      <c r="AE2246" s="1">
        <v>1</v>
      </c>
      <c r="AF2246" s="1">
        <v>30</v>
      </c>
      <c r="AG2246" s="1">
        <v>0</v>
      </c>
      <c r="AN2246" s="1">
        <v>1</v>
      </c>
      <c r="AO2246" s="1">
        <v>1</v>
      </c>
      <c r="AR2246" s="276">
        <v>118336.69</v>
      </c>
      <c r="AS2246" s="1" t="s">
        <v>2657</v>
      </c>
      <c r="AT2246" s="1">
        <v>0</v>
      </c>
      <c r="AU2246" s="1">
        <v>0</v>
      </c>
      <c r="AX2246" s="1">
        <v>5</v>
      </c>
      <c r="BC2246" s="1">
        <v>1</v>
      </c>
      <c r="BD2246" s="1">
        <v>7</v>
      </c>
      <c r="BE2246" s="1">
        <v>2</v>
      </c>
      <c r="BF2246" s="296">
        <v>695841.94394250715</v>
      </c>
    </row>
    <row r="2247" spans="1:58" x14ac:dyDescent="0.3">
      <c r="A2247" s="273">
        <f t="shared" si="84"/>
        <v>31863475.374062836</v>
      </c>
      <c r="B2247" s="1" t="s">
        <v>2621</v>
      </c>
      <c r="C2247" s="274">
        <v>42004667</v>
      </c>
      <c r="D2247" s="1">
        <v>144205</v>
      </c>
      <c r="E2247" s="1">
        <v>3</v>
      </c>
      <c r="F2247" s="1" t="s">
        <v>4878</v>
      </c>
      <c r="G2247" s="275">
        <v>44301</v>
      </c>
      <c r="H2247" s="275">
        <v>46142</v>
      </c>
      <c r="I2247" s="1">
        <v>0</v>
      </c>
      <c r="J2247" s="1">
        <v>1</v>
      </c>
      <c r="K2247" s="1">
        <v>11</v>
      </c>
      <c r="L2247" s="1">
        <v>30</v>
      </c>
      <c r="M2247" s="1">
        <v>2</v>
      </c>
      <c r="N2247" s="1">
        <v>10.199999999999999</v>
      </c>
      <c r="O2247" s="1">
        <v>10.69</v>
      </c>
      <c r="P2247" s="1">
        <v>49303674</v>
      </c>
      <c r="Q2247" s="1">
        <v>1062251</v>
      </c>
      <c r="R2247" s="1">
        <v>42098300</v>
      </c>
      <c r="S2247" s="1">
        <v>0</v>
      </c>
      <c r="T2247" s="1">
        <v>0</v>
      </c>
      <c r="U2247" s="1">
        <v>0</v>
      </c>
      <c r="W2247" s="1">
        <v>0</v>
      </c>
      <c r="X2247" s="1">
        <v>0</v>
      </c>
      <c r="Y2247" s="1">
        <v>0</v>
      </c>
      <c r="AB2247" s="275">
        <v>44651</v>
      </c>
      <c r="AC2247" s="1">
        <v>1</v>
      </c>
      <c r="AD2247" s="1" t="s">
        <v>2623</v>
      </c>
      <c r="AE2247" s="1">
        <v>1</v>
      </c>
      <c r="AF2247" s="1">
        <v>30</v>
      </c>
      <c r="AG2247" s="1">
        <v>0</v>
      </c>
      <c r="AN2247" s="1">
        <v>1</v>
      </c>
      <c r="AO2247" s="1">
        <v>1</v>
      </c>
      <c r="AP2247" s="1">
        <v>44301</v>
      </c>
      <c r="AQ2247" s="1" t="s">
        <v>2629</v>
      </c>
      <c r="AR2247" s="276">
        <v>1488540.6</v>
      </c>
      <c r="AS2247" s="1" t="s">
        <v>2624</v>
      </c>
      <c r="AT2247" s="1">
        <v>0</v>
      </c>
      <c r="AU2247" s="1">
        <v>0</v>
      </c>
      <c r="AX2247" s="1">
        <v>5</v>
      </c>
      <c r="BC2247" s="1">
        <v>1</v>
      </c>
      <c r="BD2247" s="1">
        <v>7</v>
      </c>
      <c r="BE2247" s="1">
        <v>2</v>
      </c>
      <c r="BF2247" s="296">
        <v>8746284.0259371642</v>
      </c>
    </row>
    <row r="2248" spans="1:58" x14ac:dyDescent="0.3">
      <c r="A2248" s="273">
        <f t="shared" si="84"/>
        <v>164439.85834871943</v>
      </c>
      <c r="B2248" s="1" t="s">
        <v>2621</v>
      </c>
      <c r="C2248" s="274">
        <v>42004667</v>
      </c>
      <c r="D2248" s="1">
        <v>144205</v>
      </c>
      <c r="E2248" s="1">
        <v>4</v>
      </c>
      <c r="F2248" s="1" t="s">
        <v>5319</v>
      </c>
      <c r="G2248" s="275">
        <v>44524</v>
      </c>
      <c r="H2248" s="275">
        <v>45626</v>
      </c>
      <c r="I2248" s="1">
        <v>0</v>
      </c>
      <c r="J2248" s="1">
        <v>1</v>
      </c>
      <c r="K2248" s="1">
        <v>4</v>
      </c>
      <c r="L2248" s="1">
        <v>30</v>
      </c>
      <c r="M2248" s="1">
        <v>2</v>
      </c>
      <c r="N2248" s="1">
        <v>17.690000000000001</v>
      </c>
      <c r="O2248" s="1">
        <v>19.2</v>
      </c>
      <c r="P2248" s="1">
        <v>237891</v>
      </c>
      <c r="Q2248" s="1">
        <v>8613</v>
      </c>
      <c r="R2248" s="1">
        <v>217337</v>
      </c>
      <c r="S2248" s="1">
        <v>0</v>
      </c>
      <c r="T2248" s="1">
        <v>0</v>
      </c>
      <c r="U2248" s="1">
        <v>0</v>
      </c>
      <c r="W2248" s="1">
        <v>0</v>
      </c>
      <c r="X2248" s="1">
        <v>0</v>
      </c>
      <c r="Y2248" s="1">
        <v>0</v>
      </c>
      <c r="AB2248" s="275">
        <v>44651</v>
      </c>
      <c r="AC2248" s="1">
        <v>1</v>
      </c>
      <c r="AD2248" s="1" t="s">
        <v>2623</v>
      </c>
      <c r="AE2248" s="1">
        <v>1</v>
      </c>
      <c r="AF2248" s="1">
        <v>30</v>
      </c>
      <c r="AG2248" s="1">
        <v>0</v>
      </c>
      <c r="AN2248" s="1">
        <v>1</v>
      </c>
      <c r="AO2248" s="1">
        <v>1</v>
      </c>
      <c r="AR2248" s="276">
        <v>7743.51</v>
      </c>
      <c r="AS2248" s="1" t="s">
        <v>2657</v>
      </c>
      <c r="AT2248" s="1">
        <v>0</v>
      </c>
      <c r="AU2248" s="1">
        <v>0</v>
      </c>
      <c r="AX2248" s="1">
        <v>5</v>
      </c>
      <c r="BC2248" s="1">
        <v>1</v>
      </c>
      <c r="BD2248" s="1">
        <v>7</v>
      </c>
      <c r="BE2248" s="1">
        <v>2</v>
      </c>
      <c r="BF2248" s="296">
        <v>45153.631651280579</v>
      </c>
    </row>
    <row r="2249" spans="1:58" x14ac:dyDescent="0.3">
      <c r="A2249" s="273">
        <f t="shared" si="84"/>
        <v>138205.35569143615</v>
      </c>
      <c r="B2249" s="1" t="s">
        <v>2621</v>
      </c>
      <c r="C2249" s="274">
        <v>42004667</v>
      </c>
      <c r="D2249" s="1">
        <v>144205</v>
      </c>
      <c r="E2249" s="1">
        <v>4</v>
      </c>
      <c r="F2249" s="1" t="s">
        <v>5507</v>
      </c>
      <c r="G2249" s="275">
        <v>44525</v>
      </c>
      <c r="H2249" s="275">
        <v>45626</v>
      </c>
      <c r="I2249" s="1">
        <v>0</v>
      </c>
      <c r="J2249" s="1">
        <v>1</v>
      </c>
      <c r="K2249" s="1">
        <v>4</v>
      </c>
      <c r="L2249" s="1">
        <v>30</v>
      </c>
      <c r="M2249" s="1">
        <v>2</v>
      </c>
      <c r="N2249" s="1">
        <v>17.690000000000001</v>
      </c>
      <c r="O2249" s="1">
        <v>19.2</v>
      </c>
      <c r="P2249" s="1">
        <v>200000</v>
      </c>
      <c r="Q2249" s="1">
        <v>7241</v>
      </c>
      <c r="R2249" s="1">
        <v>182719</v>
      </c>
      <c r="S2249" s="1">
        <v>0</v>
      </c>
      <c r="T2249" s="1">
        <v>0</v>
      </c>
      <c r="U2249" s="1">
        <v>0</v>
      </c>
      <c r="W2249" s="1">
        <v>0</v>
      </c>
      <c r="X2249" s="1">
        <v>0</v>
      </c>
      <c r="Y2249" s="1">
        <v>0</v>
      </c>
      <c r="AB2249" s="275">
        <v>44651</v>
      </c>
      <c r="AC2249" s="1">
        <v>1</v>
      </c>
      <c r="AD2249" s="1" t="s">
        <v>2623</v>
      </c>
      <c r="AE2249" s="1">
        <v>1</v>
      </c>
      <c r="AF2249" s="1">
        <v>30</v>
      </c>
      <c r="AG2249" s="1">
        <v>0</v>
      </c>
      <c r="AN2249" s="1">
        <v>1</v>
      </c>
      <c r="AO2249" s="1">
        <v>1</v>
      </c>
      <c r="AR2249" s="276">
        <v>6552.2</v>
      </c>
      <c r="AS2249" s="1" t="s">
        <v>2657</v>
      </c>
      <c r="AT2249" s="1">
        <v>0</v>
      </c>
      <c r="AU2249" s="1">
        <v>0</v>
      </c>
      <c r="AX2249" s="1">
        <v>5</v>
      </c>
      <c r="BC2249" s="1">
        <v>1</v>
      </c>
      <c r="BD2249" s="1">
        <v>7</v>
      </c>
      <c r="BE2249" s="1">
        <v>2</v>
      </c>
      <c r="BF2249" s="296">
        <v>37961.444308563827</v>
      </c>
    </row>
    <row r="2250" spans="1:58" x14ac:dyDescent="0.3">
      <c r="A2250" s="273">
        <f t="shared" si="84"/>
        <v>276608.46914147609</v>
      </c>
      <c r="B2250" s="1" t="s">
        <v>2621</v>
      </c>
      <c r="C2250" s="274">
        <v>42004667</v>
      </c>
      <c r="D2250" s="1">
        <v>144205</v>
      </c>
      <c r="E2250" s="1">
        <v>4</v>
      </c>
      <c r="F2250" s="1" t="s">
        <v>5514</v>
      </c>
      <c r="G2250" s="275">
        <v>44519</v>
      </c>
      <c r="H2250" s="275">
        <v>45626</v>
      </c>
      <c r="I2250" s="1">
        <v>0</v>
      </c>
      <c r="J2250" s="1">
        <v>1</v>
      </c>
      <c r="K2250" s="1">
        <v>4</v>
      </c>
      <c r="L2250" s="1">
        <v>30</v>
      </c>
      <c r="M2250" s="1">
        <v>2</v>
      </c>
      <c r="N2250" s="1">
        <v>17.690000000000001</v>
      </c>
      <c r="O2250" s="1">
        <v>19.2</v>
      </c>
      <c r="P2250" s="1">
        <v>400000</v>
      </c>
      <c r="Q2250" s="1">
        <v>14482</v>
      </c>
      <c r="R2250" s="1">
        <v>365437</v>
      </c>
      <c r="S2250" s="1">
        <v>0</v>
      </c>
      <c r="T2250" s="1">
        <v>0</v>
      </c>
      <c r="U2250" s="1">
        <v>0</v>
      </c>
      <c r="W2250" s="1">
        <v>0</v>
      </c>
      <c r="X2250" s="1">
        <v>0</v>
      </c>
      <c r="Y2250" s="1">
        <v>0</v>
      </c>
      <c r="AB2250" s="275">
        <v>44651</v>
      </c>
      <c r="AC2250" s="1">
        <v>1</v>
      </c>
      <c r="AD2250" s="1" t="s">
        <v>2623</v>
      </c>
      <c r="AE2250" s="1">
        <v>1</v>
      </c>
      <c r="AF2250" s="1">
        <v>30</v>
      </c>
      <c r="AG2250" s="1">
        <v>0</v>
      </c>
      <c r="AN2250" s="1">
        <v>1</v>
      </c>
      <c r="AO2250" s="1">
        <v>1</v>
      </c>
      <c r="AP2250" s="275"/>
      <c r="AR2250" s="276">
        <v>12905.85</v>
      </c>
      <c r="AS2250" s="1" t="s">
        <v>2657</v>
      </c>
      <c r="AT2250" s="1">
        <v>0</v>
      </c>
      <c r="AU2250" s="1">
        <v>0</v>
      </c>
      <c r="AX2250" s="1">
        <v>5</v>
      </c>
      <c r="BC2250" s="1">
        <v>1</v>
      </c>
      <c r="BD2250" s="1">
        <v>7</v>
      </c>
      <c r="BE2250" s="1">
        <v>2</v>
      </c>
      <c r="BF2250" s="296">
        <v>75922.680858523949</v>
      </c>
    </row>
    <row r="2251" spans="1:58" x14ac:dyDescent="0.3">
      <c r="A2251" s="273">
        <f t="shared" si="84"/>
        <v>138205.35569143615</v>
      </c>
      <c r="B2251" s="1" t="s">
        <v>2621</v>
      </c>
      <c r="C2251" s="274">
        <v>42004667</v>
      </c>
      <c r="D2251" s="1">
        <v>144205</v>
      </c>
      <c r="E2251" s="1">
        <v>4</v>
      </c>
      <c r="F2251" s="1" t="s">
        <v>5515</v>
      </c>
      <c r="G2251" s="275">
        <v>44519</v>
      </c>
      <c r="H2251" s="275">
        <v>45626</v>
      </c>
      <c r="I2251" s="1">
        <v>0</v>
      </c>
      <c r="J2251" s="1">
        <v>1</v>
      </c>
      <c r="K2251" s="1">
        <v>4</v>
      </c>
      <c r="L2251" s="1">
        <v>30</v>
      </c>
      <c r="M2251" s="1">
        <v>2</v>
      </c>
      <c r="N2251" s="1">
        <v>17.690000000000001</v>
      </c>
      <c r="O2251" s="1">
        <v>19.2</v>
      </c>
      <c r="P2251" s="1">
        <v>200000</v>
      </c>
      <c r="Q2251" s="1">
        <v>7241</v>
      </c>
      <c r="R2251" s="1">
        <v>182719</v>
      </c>
      <c r="S2251" s="1">
        <v>0</v>
      </c>
      <c r="T2251" s="1">
        <v>0</v>
      </c>
      <c r="U2251" s="1">
        <v>0</v>
      </c>
      <c r="W2251" s="1">
        <v>0</v>
      </c>
      <c r="X2251" s="1">
        <v>0</v>
      </c>
      <c r="Y2251" s="1">
        <v>0</v>
      </c>
      <c r="AB2251" s="275">
        <v>44651</v>
      </c>
      <c r="AC2251" s="1">
        <v>1</v>
      </c>
      <c r="AD2251" s="1" t="s">
        <v>2623</v>
      </c>
      <c r="AE2251" s="1">
        <v>1</v>
      </c>
      <c r="AF2251" s="1">
        <v>30</v>
      </c>
      <c r="AG2251" s="1">
        <v>0</v>
      </c>
      <c r="AN2251" s="1">
        <v>1</v>
      </c>
      <c r="AO2251" s="1">
        <v>1</v>
      </c>
      <c r="AP2251" s="275"/>
      <c r="AR2251" s="276">
        <v>6552.2</v>
      </c>
      <c r="AS2251" s="1" t="s">
        <v>2657</v>
      </c>
      <c r="AT2251" s="1">
        <v>0</v>
      </c>
      <c r="AU2251" s="1">
        <v>0</v>
      </c>
      <c r="AX2251" s="1">
        <v>5</v>
      </c>
      <c r="BC2251" s="1">
        <v>1</v>
      </c>
      <c r="BD2251" s="1">
        <v>7</v>
      </c>
      <c r="BE2251" s="1">
        <v>2</v>
      </c>
      <c r="BF2251" s="296">
        <v>37961.444308563827</v>
      </c>
    </row>
    <row r="2252" spans="1:58" x14ac:dyDescent="0.3">
      <c r="A2252" s="273">
        <f t="shared" si="84"/>
        <v>386528.69885151938</v>
      </c>
      <c r="B2252" s="1" t="s">
        <v>2621</v>
      </c>
      <c r="C2252" s="274">
        <v>42004667</v>
      </c>
      <c r="D2252" s="1">
        <v>144205</v>
      </c>
      <c r="E2252" s="1">
        <v>4</v>
      </c>
      <c r="F2252" s="1" t="s">
        <v>5364</v>
      </c>
      <c r="G2252" s="275">
        <v>44496</v>
      </c>
      <c r="H2252" s="275">
        <v>45565</v>
      </c>
      <c r="I2252" s="1">
        <v>0</v>
      </c>
      <c r="J2252" s="1">
        <v>1</v>
      </c>
      <c r="K2252" s="1">
        <v>5</v>
      </c>
      <c r="L2252" s="1">
        <v>30</v>
      </c>
      <c r="M2252" s="1">
        <v>2</v>
      </c>
      <c r="N2252" s="1">
        <v>17.690000000000001</v>
      </c>
      <c r="O2252" s="1">
        <v>19.2</v>
      </c>
      <c r="P2252" s="1">
        <v>600000</v>
      </c>
      <c r="Q2252" s="1">
        <v>21723</v>
      </c>
      <c r="R2252" s="1">
        <v>510699</v>
      </c>
      <c r="S2252" s="1">
        <v>0</v>
      </c>
      <c r="T2252" s="1">
        <v>0</v>
      </c>
      <c r="U2252" s="1">
        <v>0</v>
      </c>
      <c r="W2252" s="1">
        <v>0</v>
      </c>
      <c r="X2252" s="1">
        <v>0</v>
      </c>
      <c r="Y2252" s="1">
        <v>0</v>
      </c>
      <c r="AB2252" s="275">
        <v>44651</v>
      </c>
      <c r="AC2252" s="1">
        <v>1</v>
      </c>
      <c r="AD2252" s="1" t="s">
        <v>2623</v>
      </c>
      <c r="AE2252" s="1">
        <v>1</v>
      </c>
      <c r="AF2252" s="1">
        <v>30</v>
      </c>
      <c r="AG2252" s="1">
        <v>0</v>
      </c>
      <c r="AN2252" s="1">
        <v>1</v>
      </c>
      <c r="AO2252" s="1">
        <v>1</v>
      </c>
      <c r="AR2252" s="276">
        <v>18068.189999999999</v>
      </c>
      <c r="AS2252" s="1" t="s">
        <v>2657</v>
      </c>
      <c r="AT2252" s="1">
        <v>0</v>
      </c>
      <c r="AU2252" s="1">
        <v>0</v>
      </c>
      <c r="AX2252" s="1">
        <v>5</v>
      </c>
      <c r="BC2252" s="1">
        <v>1</v>
      </c>
      <c r="BD2252" s="1">
        <v>7</v>
      </c>
      <c r="BE2252" s="1">
        <v>2</v>
      </c>
      <c r="BF2252" s="296">
        <v>106102.11114848065</v>
      </c>
    </row>
    <row r="2253" spans="1:58" x14ac:dyDescent="0.3">
      <c r="A2253" s="273">
        <f t="shared" si="84"/>
        <v>8783282.5160860382</v>
      </c>
      <c r="B2253" s="1" t="s">
        <v>2621</v>
      </c>
      <c r="C2253" s="274">
        <v>42004769</v>
      </c>
      <c r="D2253" s="1">
        <v>144105</v>
      </c>
      <c r="E2253" s="1">
        <v>4</v>
      </c>
      <c r="F2253" s="1" t="s">
        <v>3385</v>
      </c>
      <c r="G2253" s="275">
        <v>44131</v>
      </c>
      <c r="H2253" s="275">
        <v>45596</v>
      </c>
      <c r="I2253" s="1">
        <v>0</v>
      </c>
      <c r="J2253" s="1">
        <v>1</v>
      </c>
      <c r="K2253" s="1">
        <v>20</v>
      </c>
      <c r="L2253" s="1">
        <v>30</v>
      </c>
      <c r="M2253" s="1">
        <v>2</v>
      </c>
      <c r="N2253" s="1">
        <v>9</v>
      </c>
      <c r="O2253" s="1">
        <v>9.3800000000000008</v>
      </c>
      <c r="P2253" s="1">
        <v>15544684</v>
      </c>
      <c r="Q2253" s="1">
        <v>305777</v>
      </c>
      <c r="R2253" s="1">
        <v>10603256</v>
      </c>
      <c r="S2253" s="1">
        <v>0</v>
      </c>
      <c r="T2253" s="1">
        <v>0</v>
      </c>
      <c r="U2253" s="1">
        <v>0</v>
      </c>
      <c r="W2253" s="1">
        <v>0</v>
      </c>
      <c r="X2253" s="1">
        <v>0</v>
      </c>
      <c r="Y2253" s="1">
        <v>0</v>
      </c>
      <c r="Z2253" s="1" t="s">
        <v>2664</v>
      </c>
      <c r="AA2253" s="1" t="s">
        <v>3609</v>
      </c>
      <c r="AB2253" s="275">
        <v>44651</v>
      </c>
      <c r="AC2253" s="1">
        <v>1</v>
      </c>
      <c r="AD2253" s="1" t="s">
        <v>2623</v>
      </c>
      <c r="AE2253" s="1">
        <v>1</v>
      </c>
      <c r="AF2253" s="1">
        <v>30</v>
      </c>
      <c r="AG2253" s="1">
        <v>0</v>
      </c>
      <c r="AN2253" s="1">
        <v>1</v>
      </c>
      <c r="AO2253" s="1">
        <v>1</v>
      </c>
      <c r="AR2253" s="276">
        <v>655571.1</v>
      </c>
      <c r="AS2253" s="1" t="s">
        <v>2677</v>
      </c>
      <c r="AT2253" s="1">
        <v>0</v>
      </c>
      <c r="AU2253" s="1">
        <v>0</v>
      </c>
      <c r="AV2253" s="1" t="s">
        <v>2625</v>
      </c>
      <c r="AW2253" s="1" t="s">
        <v>2626</v>
      </c>
      <c r="AX2253" s="1">
        <v>5</v>
      </c>
      <c r="BC2253" s="1">
        <v>1</v>
      </c>
      <c r="BD2253" s="1">
        <v>7</v>
      </c>
      <c r="BE2253" s="1">
        <v>2</v>
      </c>
      <c r="BF2253" s="296">
        <v>1164402.3839139617</v>
      </c>
    </row>
    <row r="2254" spans="1:58" x14ac:dyDescent="0.3">
      <c r="A2254" s="273">
        <f t="shared" si="84"/>
        <v>2409863.593084746</v>
      </c>
      <c r="B2254" s="1" t="s">
        <v>2621</v>
      </c>
      <c r="C2254" s="274">
        <v>42004769</v>
      </c>
      <c r="D2254" s="1">
        <v>144205</v>
      </c>
      <c r="E2254" s="1">
        <v>4</v>
      </c>
      <c r="F2254" s="1" t="s">
        <v>4964</v>
      </c>
      <c r="G2254" s="275">
        <v>44305</v>
      </c>
      <c r="H2254" s="275">
        <v>45412</v>
      </c>
      <c r="I2254" s="1">
        <v>0</v>
      </c>
      <c r="J2254" s="1">
        <v>1</v>
      </c>
      <c r="K2254" s="1">
        <v>11</v>
      </c>
      <c r="L2254" s="1">
        <v>30</v>
      </c>
      <c r="M2254" s="1">
        <v>2</v>
      </c>
      <c r="N2254" s="1">
        <v>10.19</v>
      </c>
      <c r="O2254" s="1">
        <v>10.69</v>
      </c>
      <c r="P2254" s="1">
        <v>4000000</v>
      </c>
      <c r="Q2254" s="1">
        <v>130204</v>
      </c>
      <c r="R2254" s="1">
        <v>2909198</v>
      </c>
      <c r="S2254" s="1">
        <v>0</v>
      </c>
      <c r="T2254" s="1">
        <v>0</v>
      </c>
      <c r="U2254" s="1">
        <v>0</v>
      </c>
      <c r="W2254" s="1">
        <v>0</v>
      </c>
      <c r="X2254" s="1">
        <v>0</v>
      </c>
      <c r="Y2254" s="1">
        <v>0</v>
      </c>
      <c r="AB2254" s="275">
        <v>44651</v>
      </c>
      <c r="AC2254" s="1">
        <v>1</v>
      </c>
      <c r="AD2254" s="1" t="s">
        <v>2623</v>
      </c>
      <c r="AE2254" s="1">
        <v>1</v>
      </c>
      <c r="AF2254" s="1">
        <v>30</v>
      </c>
      <c r="AG2254" s="1">
        <v>0</v>
      </c>
      <c r="AN2254" s="1">
        <v>1</v>
      </c>
      <c r="AO2254" s="1">
        <v>1</v>
      </c>
      <c r="AR2254" s="276">
        <v>179859.23</v>
      </c>
      <c r="AS2254" s="1" t="s">
        <v>2657</v>
      </c>
      <c r="AT2254" s="1">
        <v>0</v>
      </c>
      <c r="AU2254" s="1">
        <v>0</v>
      </c>
      <c r="AX2254" s="1">
        <v>5</v>
      </c>
      <c r="BC2254" s="1">
        <v>1</v>
      </c>
      <c r="BD2254" s="1">
        <v>7</v>
      </c>
      <c r="BE2254" s="1">
        <v>2</v>
      </c>
      <c r="BF2254" s="296">
        <v>319475.17691525409</v>
      </c>
    </row>
    <row r="2255" spans="1:58" x14ac:dyDescent="0.3">
      <c r="A2255" s="273">
        <f t="shared" si="84"/>
        <v>486481.53332408582</v>
      </c>
      <c r="B2255" s="1" t="s">
        <v>2621</v>
      </c>
      <c r="C2255" s="274">
        <v>42004769</v>
      </c>
      <c r="D2255" s="1">
        <v>144205</v>
      </c>
      <c r="E2255" s="1">
        <v>4</v>
      </c>
      <c r="F2255" s="1" t="s">
        <v>6122</v>
      </c>
      <c r="G2255" s="275">
        <v>44615</v>
      </c>
      <c r="H2255" s="275">
        <v>45716</v>
      </c>
      <c r="I2255" s="1">
        <v>0</v>
      </c>
      <c r="J2255" s="1">
        <v>1</v>
      </c>
      <c r="K2255" s="1">
        <v>1</v>
      </c>
      <c r="L2255" s="1">
        <v>30</v>
      </c>
      <c r="M2255" s="1">
        <v>2</v>
      </c>
      <c r="N2255" s="1">
        <v>17.690000000000001</v>
      </c>
      <c r="O2255" s="1">
        <v>19.2</v>
      </c>
      <c r="P2255" s="1">
        <v>600000</v>
      </c>
      <c r="Q2255" s="1">
        <v>21724</v>
      </c>
      <c r="R2255" s="1">
        <v>587330</v>
      </c>
      <c r="S2255" s="1">
        <v>0</v>
      </c>
      <c r="T2255" s="1">
        <v>0</v>
      </c>
      <c r="U2255" s="1">
        <v>0</v>
      </c>
      <c r="W2255" s="1">
        <v>0</v>
      </c>
      <c r="X2255" s="1">
        <v>0</v>
      </c>
      <c r="Y2255" s="1">
        <v>0</v>
      </c>
      <c r="AB2255" s="275">
        <v>44651</v>
      </c>
      <c r="AC2255" s="1">
        <v>1</v>
      </c>
      <c r="AD2255" s="1" t="s">
        <v>2623</v>
      </c>
      <c r="AE2255" s="1">
        <v>1</v>
      </c>
      <c r="AF2255" s="1">
        <v>30</v>
      </c>
      <c r="AG2255" s="1">
        <v>0</v>
      </c>
      <c r="AN2255" s="1">
        <v>1</v>
      </c>
      <c r="AO2255" s="1">
        <v>1</v>
      </c>
      <c r="AR2255" s="276">
        <v>36350.5</v>
      </c>
      <c r="AS2255" s="1" t="s">
        <v>2657</v>
      </c>
      <c r="AT2255" s="1">
        <v>0</v>
      </c>
      <c r="AU2255" s="1">
        <v>0</v>
      </c>
      <c r="AX2255" s="1">
        <v>5</v>
      </c>
      <c r="BC2255" s="1">
        <v>1</v>
      </c>
      <c r="BD2255" s="1">
        <v>7</v>
      </c>
      <c r="BE2255" s="1">
        <v>2</v>
      </c>
      <c r="BF2255" s="296">
        <v>64497.966675914184</v>
      </c>
    </row>
    <row r="2256" spans="1:58" x14ac:dyDescent="0.3">
      <c r="A2256" s="273">
        <f t="shared" si="84"/>
        <v>486481.53332408582</v>
      </c>
      <c r="B2256" s="1" t="s">
        <v>2621</v>
      </c>
      <c r="C2256" s="274">
        <v>42004769</v>
      </c>
      <c r="D2256" s="1">
        <v>144205</v>
      </c>
      <c r="E2256" s="1">
        <v>4</v>
      </c>
      <c r="F2256" s="1" t="s">
        <v>6123</v>
      </c>
      <c r="G2256" s="275">
        <v>44615</v>
      </c>
      <c r="H2256" s="275">
        <v>45716</v>
      </c>
      <c r="I2256" s="1">
        <v>0</v>
      </c>
      <c r="J2256" s="1">
        <v>1</v>
      </c>
      <c r="K2256" s="1">
        <v>1</v>
      </c>
      <c r="L2256" s="1">
        <v>30</v>
      </c>
      <c r="M2256" s="1">
        <v>2</v>
      </c>
      <c r="N2256" s="1">
        <v>17.690000000000001</v>
      </c>
      <c r="O2256" s="1">
        <v>19.2</v>
      </c>
      <c r="P2256" s="1">
        <v>600000</v>
      </c>
      <c r="Q2256" s="1">
        <v>21724</v>
      </c>
      <c r="R2256" s="1">
        <v>587330</v>
      </c>
      <c r="S2256" s="1">
        <v>0</v>
      </c>
      <c r="T2256" s="1">
        <v>0</v>
      </c>
      <c r="U2256" s="1">
        <v>0</v>
      </c>
      <c r="W2256" s="1">
        <v>0</v>
      </c>
      <c r="X2256" s="1">
        <v>0</v>
      </c>
      <c r="Y2256" s="1">
        <v>0</v>
      </c>
      <c r="AB2256" s="275">
        <v>44651</v>
      </c>
      <c r="AC2256" s="1">
        <v>1</v>
      </c>
      <c r="AD2256" s="1" t="s">
        <v>2623</v>
      </c>
      <c r="AE2256" s="1">
        <v>1</v>
      </c>
      <c r="AF2256" s="1">
        <v>30</v>
      </c>
      <c r="AG2256" s="1">
        <v>0</v>
      </c>
      <c r="AN2256" s="1">
        <v>1</v>
      </c>
      <c r="AO2256" s="1">
        <v>1</v>
      </c>
      <c r="AR2256" s="276">
        <v>36350.5</v>
      </c>
      <c r="AS2256" s="1" t="s">
        <v>2657</v>
      </c>
      <c r="AT2256" s="1">
        <v>0</v>
      </c>
      <c r="AU2256" s="1">
        <v>0</v>
      </c>
      <c r="AX2256" s="1">
        <v>5</v>
      </c>
      <c r="BC2256" s="1">
        <v>1</v>
      </c>
      <c r="BD2256" s="1">
        <v>7</v>
      </c>
      <c r="BE2256" s="1">
        <v>2</v>
      </c>
      <c r="BF2256" s="296">
        <v>64497.966675914184</v>
      </c>
    </row>
    <row r="2257" spans="1:58" x14ac:dyDescent="0.3">
      <c r="A2257" s="273">
        <f t="shared" si="84"/>
        <v>1763601.0940113363</v>
      </c>
      <c r="B2257" s="1" t="s">
        <v>2621</v>
      </c>
      <c r="C2257" s="274">
        <v>42004769</v>
      </c>
      <c r="D2257" s="1">
        <v>144205</v>
      </c>
      <c r="E2257" s="1">
        <v>4</v>
      </c>
      <c r="F2257" s="1" t="s">
        <v>6146</v>
      </c>
      <c r="G2257" s="275">
        <v>44572</v>
      </c>
      <c r="H2257" s="275">
        <v>44742</v>
      </c>
      <c r="I2257" s="1">
        <v>0</v>
      </c>
      <c r="J2257" s="1">
        <v>1</v>
      </c>
      <c r="K2257" s="1">
        <v>0</v>
      </c>
      <c r="L2257" s="1">
        <v>150</v>
      </c>
      <c r="M2257" s="1">
        <v>2</v>
      </c>
      <c r="N2257" s="1">
        <v>19.5</v>
      </c>
      <c r="O2257" s="1">
        <v>20.62</v>
      </c>
      <c r="P2257" s="1">
        <v>2129048</v>
      </c>
      <c r="Q2257" s="1">
        <v>2305655</v>
      </c>
      <c r="R2257" s="1">
        <v>2129048</v>
      </c>
      <c r="S2257" s="1">
        <v>69211</v>
      </c>
      <c r="T2257" s="1">
        <v>0</v>
      </c>
      <c r="U2257" s="1">
        <v>0</v>
      </c>
      <c r="W2257" s="1">
        <v>0</v>
      </c>
      <c r="X2257" s="1">
        <v>0</v>
      </c>
      <c r="Y2257" s="1">
        <v>0</v>
      </c>
      <c r="AB2257" s="275">
        <v>44572</v>
      </c>
      <c r="AC2257" s="1">
        <v>1</v>
      </c>
      <c r="AD2257" s="1" t="s">
        <v>2623</v>
      </c>
      <c r="AE2257" s="1">
        <v>1</v>
      </c>
      <c r="AF2257" s="1">
        <v>150</v>
      </c>
      <c r="AG2257" s="1">
        <v>0</v>
      </c>
      <c r="AN2257" s="1">
        <v>1</v>
      </c>
      <c r="AO2257" s="1">
        <v>1</v>
      </c>
      <c r="AR2257" s="276">
        <v>131644.32999999999</v>
      </c>
      <c r="AS2257" s="1" t="s">
        <v>2632</v>
      </c>
      <c r="AT2257" s="1">
        <v>0</v>
      </c>
      <c r="AU2257" s="1">
        <v>0</v>
      </c>
      <c r="AX2257" s="1">
        <v>5</v>
      </c>
      <c r="BC2257" s="1">
        <v>1</v>
      </c>
      <c r="BD2257" s="1">
        <v>7</v>
      </c>
      <c r="BE2257" s="1">
        <v>2</v>
      </c>
      <c r="BF2257" s="296">
        <v>233802.57598866351</v>
      </c>
    </row>
    <row r="2258" spans="1:58" x14ac:dyDescent="0.3">
      <c r="A2258" s="273">
        <f t="shared" si="84"/>
        <v>486481.53332408582</v>
      </c>
      <c r="B2258" s="1" t="s">
        <v>2621</v>
      </c>
      <c r="C2258" s="274">
        <v>42004769</v>
      </c>
      <c r="D2258" s="1">
        <v>144205</v>
      </c>
      <c r="E2258" s="1">
        <v>4</v>
      </c>
      <c r="F2258" s="1" t="s">
        <v>6244</v>
      </c>
      <c r="G2258" s="275">
        <v>44620</v>
      </c>
      <c r="H2258" s="275">
        <v>45716</v>
      </c>
      <c r="I2258" s="1">
        <v>0</v>
      </c>
      <c r="J2258" s="1">
        <v>1</v>
      </c>
      <c r="K2258" s="1">
        <v>1</v>
      </c>
      <c r="L2258" s="1">
        <v>30</v>
      </c>
      <c r="M2258" s="1">
        <v>2</v>
      </c>
      <c r="N2258" s="1">
        <v>17.690000000000001</v>
      </c>
      <c r="O2258" s="1">
        <v>19.2</v>
      </c>
      <c r="P2258" s="1">
        <v>600000</v>
      </c>
      <c r="Q2258" s="1">
        <v>21724</v>
      </c>
      <c r="R2258" s="1">
        <v>587330</v>
      </c>
      <c r="S2258" s="1">
        <v>0</v>
      </c>
      <c r="T2258" s="1">
        <v>0</v>
      </c>
      <c r="U2258" s="1">
        <v>0</v>
      </c>
      <c r="W2258" s="1">
        <v>0</v>
      </c>
      <c r="X2258" s="1">
        <v>0</v>
      </c>
      <c r="Y2258" s="1">
        <v>0</v>
      </c>
      <c r="AB2258" s="275">
        <v>44651</v>
      </c>
      <c r="AC2258" s="1">
        <v>1</v>
      </c>
      <c r="AD2258" s="1" t="s">
        <v>2623</v>
      </c>
      <c r="AE2258" s="1">
        <v>1</v>
      </c>
      <c r="AF2258" s="1">
        <v>30</v>
      </c>
      <c r="AG2258" s="1">
        <v>0</v>
      </c>
      <c r="AN2258" s="1">
        <v>1</v>
      </c>
      <c r="AO2258" s="1">
        <v>1</v>
      </c>
      <c r="AR2258" s="276">
        <v>36350.5</v>
      </c>
      <c r="AS2258" s="1" t="s">
        <v>2657</v>
      </c>
      <c r="AT2258" s="1">
        <v>0</v>
      </c>
      <c r="AU2258" s="1">
        <v>0</v>
      </c>
      <c r="AX2258" s="1">
        <v>5</v>
      </c>
      <c r="BC2258" s="1">
        <v>1</v>
      </c>
      <c r="BD2258" s="1">
        <v>7</v>
      </c>
      <c r="BE2258" s="1">
        <v>2</v>
      </c>
      <c r="BF2258" s="296">
        <v>64497.966675914184</v>
      </c>
    </row>
    <row r="2259" spans="1:58" x14ac:dyDescent="0.3">
      <c r="A2259" s="273">
        <f t="shared" si="84"/>
        <v>486481.53332408582</v>
      </c>
      <c r="B2259" s="1" t="s">
        <v>2621</v>
      </c>
      <c r="C2259" s="274">
        <v>42004769</v>
      </c>
      <c r="D2259" s="1">
        <v>144205</v>
      </c>
      <c r="E2259" s="1">
        <v>4</v>
      </c>
      <c r="F2259" s="1" t="s">
        <v>6245</v>
      </c>
      <c r="G2259" s="275">
        <v>44620</v>
      </c>
      <c r="H2259" s="275">
        <v>45716</v>
      </c>
      <c r="I2259" s="1">
        <v>0</v>
      </c>
      <c r="J2259" s="1">
        <v>1</v>
      </c>
      <c r="K2259" s="1">
        <v>1</v>
      </c>
      <c r="L2259" s="1">
        <v>30</v>
      </c>
      <c r="M2259" s="1">
        <v>2</v>
      </c>
      <c r="N2259" s="1">
        <v>17.690000000000001</v>
      </c>
      <c r="O2259" s="1">
        <v>19.2</v>
      </c>
      <c r="P2259" s="1">
        <v>600000</v>
      </c>
      <c r="Q2259" s="1">
        <v>21724</v>
      </c>
      <c r="R2259" s="1">
        <v>587330</v>
      </c>
      <c r="S2259" s="1">
        <v>0</v>
      </c>
      <c r="T2259" s="1">
        <v>0</v>
      </c>
      <c r="U2259" s="1">
        <v>0</v>
      </c>
      <c r="W2259" s="1">
        <v>0</v>
      </c>
      <c r="X2259" s="1">
        <v>0</v>
      </c>
      <c r="Y2259" s="1">
        <v>0</v>
      </c>
      <c r="AB2259" s="275">
        <v>44651</v>
      </c>
      <c r="AC2259" s="1">
        <v>1</v>
      </c>
      <c r="AD2259" s="1" t="s">
        <v>2623</v>
      </c>
      <c r="AE2259" s="1">
        <v>1</v>
      </c>
      <c r="AF2259" s="1">
        <v>30</v>
      </c>
      <c r="AG2259" s="1">
        <v>0</v>
      </c>
      <c r="AN2259" s="1">
        <v>1</v>
      </c>
      <c r="AO2259" s="1">
        <v>1</v>
      </c>
      <c r="AR2259" s="276">
        <v>36350.5</v>
      </c>
      <c r="AS2259" s="1" t="s">
        <v>2657</v>
      </c>
      <c r="AT2259" s="1">
        <v>0</v>
      </c>
      <c r="AU2259" s="1">
        <v>0</v>
      </c>
      <c r="AX2259" s="1">
        <v>5</v>
      </c>
      <c r="BC2259" s="1">
        <v>1</v>
      </c>
      <c r="BD2259" s="1">
        <v>7</v>
      </c>
      <c r="BE2259" s="1">
        <v>2</v>
      </c>
      <c r="BF2259" s="296">
        <v>64497.966675914184</v>
      </c>
    </row>
    <row r="2260" spans="1:58" x14ac:dyDescent="0.3">
      <c r="A2260" s="273">
        <f t="shared" si="84"/>
        <v>324320.73215457372</v>
      </c>
      <c r="B2260" s="1" t="s">
        <v>2621</v>
      </c>
      <c r="C2260" s="274">
        <v>42004769</v>
      </c>
      <c r="D2260" s="1">
        <v>144205</v>
      </c>
      <c r="E2260" s="1">
        <v>4</v>
      </c>
      <c r="F2260" s="1" t="s">
        <v>6246</v>
      </c>
      <c r="G2260" s="275">
        <v>44620</v>
      </c>
      <c r="H2260" s="275">
        <v>45716</v>
      </c>
      <c r="I2260" s="1">
        <v>0</v>
      </c>
      <c r="J2260" s="1">
        <v>1</v>
      </c>
      <c r="K2260" s="1">
        <v>1</v>
      </c>
      <c r="L2260" s="1">
        <v>30</v>
      </c>
      <c r="M2260" s="1">
        <v>2</v>
      </c>
      <c r="N2260" s="1">
        <v>17.690000000000001</v>
      </c>
      <c r="O2260" s="1">
        <v>19.2</v>
      </c>
      <c r="P2260" s="1">
        <v>400000</v>
      </c>
      <c r="Q2260" s="1">
        <v>14483</v>
      </c>
      <c r="R2260" s="1">
        <v>391553</v>
      </c>
      <c r="S2260" s="1">
        <v>0</v>
      </c>
      <c r="T2260" s="1">
        <v>0</v>
      </c>
      <c r="U2260" s="1">
        <v>0</v>
      </c>
      <c r="W2260" s="1">
        <v>0</v>
      </c>
      <c r="X2260" s="1">
        <v>0</v>
      </c>
      <c r="Y2260" s="1">
        <v>0</v>
      </c>
      <c r="AB2260" s="275">
        <v>44651</v>
      </c>
      <c r="AC2260" s="1">
        <v>1</v>
      </c>
      <c r="AD2260" s="1" t="s">
        <v>2623</v>
      </c>
      <c r="AE2260" s="1">
        <v>1</v>
      </c>
      <c r="AF2260" s="1">
        <v>30</v>
      </c>
      <c r="AG2260" s="1">
        <v>0</v>
      </c>
      <c r="AN2260" s="1">
        <v>1</v>
      </c>
      <c r="AO2260" s="1">
        <v>1</v>
      </c>
      <c r="AR2260" s="276">
        <v>24233.66</v>
      </c>
      <c r="AS2260" s="1" t="s">
        <v>2657</v>
      </c>
      <c r="AT2260" s="1">
        <v>0</v>
      </c>
      <c r="AU2260" s="1">
        <v>0</v>
      </c>
      <c r="AX2260" s="1">
        <v>5</v>
      </c>
      <c r="BC2260" s="1">
        <v>1</v>
      </c>
      <c r="BD2260" s="1">
        <v>7</v>
      </c>
      <c r="BE2260" s="1">
        <v>2</v>
      </c>
      <c r="BF2260" s="296">
        <v>42998.607845426297</v>
      </c>
    </row>
    <row r="2261" spans="1:58" x14ac:dyDescent="0.3">
      <c r="A2261" s="273">
        <f t="shared" si="84"/>
        <v>1681762.6913669624</v>
      </c>
      <c r="B2261" s="1" t="s">
        <v>2621</v>
      </c>
      <c r="C2261" s="274">
        <v>42004769</v>
      </c>
      <c r="D2261" s="1">
        <v>144205</v>
      </c>
      <c r="E2261" s="1">
        <v>4</v>
      </c>
      <c r="F2261" s="1" t="s">
        <v>6253</v>
      </c>
      <c r="G2261" s="275">
        <v>44601</v>
      </c>
      <c r="H2261" s="275">
        <v>44742</v>
      </c>
      <c r="I2261" s="1">
        <v>0</v>
      </c>
      <c r="J2261" s="1">
        <v>1</v>
      </c>
      <c r="K2261" s="1">
        <v>0</v>
      </c>
      <c r="L2261" s="1">
        <v>120</v>
      </c>
      <c r="M2261" s="1">
        <v>2</v>
      </c>
      <c r="N2261" s="1">
        <v>19.350000000000001</v>
      </c>
      <c r="O2261" s="1">
        <v>20.62</v>
      </c>
      <c r="P2261" s="1">
        <v>2030308</v>
      </c>
      <c r="Q2261" s="1">
        <v>2164001</v>
      </c>
      <c r="R2261" s="1">
        <v>2030308</v>
      </c>
      <c r="S2261" s="1">
        <v>32741</v>
      </c>
      <c r="T2261" s="1">
        <v>0</v>
      </c>
      <c r="U2261" s="1">
        <v>0</v>
      </c>
      <c r="W2261" s="1">
        <v>0</v>
      </c>
      <c r="X2261" s="1">
        <v>0</v>
      </c>
      <c r="Y2261" s="1">
        <v>0</v>
      </c>
      <c r="AB2261" s="275">
        <v>44601</v>
      </c>
      <c r="AC2261" s="1">
        <v>1</v>
      </c>
      <c r="AD2261" s="1" t="s">
        <v>2623</v>
      </c>
      <c r="AE2261" s="1">
        <v>1</v>
      </c>
      <c r="AF2261" s="1">
        <v>120</v>
      </c>
      <c r="AG2261" s="1">
        <v>0</v>
      </c>
      <c r="AN2261" s="1">
        <v>1</v>
      </c>
      <c r="AO2261" s="1">
        <v>1</v>
      </c>
      <c r="AR2261" s="276">
        <v>125585.92</v>
      </c>
      <c r="AS2261" s="1" t="s">
        <v>2632</v>
      </c>
      <c r="AT2261" s="1">
        <v>0</v>
      </c>
      <c r="AU2261" s="1">
        <v>0</v>
      </c>
      <c r="AX2261" s="1">
        <v>5</v>
      </c>
      <c r="BC2261" s="1">
        <v>1</v>
      </c>
      <c r="BD2261" s="1">
        <v>7</v>
      </c>
      <c r="BE2261" s="1">
        <v>2</v>
      </c>
      <c r="BF2261" s="296">
        <v>222959.3886330376</v>
      </c>
    </row>
    <row r="2262" spans="1:58" x14ac:dyDescent="0.3">
      <c r="A2262" s="273">
        <f t="shared" si="84"/>
        <v>3258751.7374751894</v>
      </c>
      <c r="B2262" s="1" t="s">
        <v>2621</v>
      </c>
      <c r="C2262" s="274">
        <v>42006222</v>
      </c>
      <c r="D2262" s="1">
        <v>144105</v>
      </c>
      <c r="E2262" s="1">
        <v>4</v>
      </c>
      <c r="F2262" s="1" t="s">
        <v>4712</v>
      </c>
      <c r="G2262" s="275">
        <v>44257</v>
      </c>
      <c r="H2262" s="275">
        <v>45382</v>
      </c>
      <c r="I2262" s="1">
        <v>0</v>
      </c>
      <c r="J2262" s="1">
        <v>1</v>
      </c>
      <c r="K2262" s="1">
        <v>12</v>
      </c>
      <c r="L2262" s="1">
        <v>30</v>
      </c>
      <c r="M2262" s="1">
        <v>2</v>
      </c>
      <c r="N2262" s="1">
        <v>14.09</v>
      </c>
      <c r="O2262" s="1">
        <v>15.04</v>
      </c>
      <c r="P2262" s="1">
        <v>5081413</v>
      </c>
      <c r="Q2262" s="1">
        <v>174915</v>
      </c>
      <c r="R2262" s="1">
        <v>3625117</v>
      </c>
      <c r="S2262" s="1">
        <v>0</v>
      </c>
      <c r="T2262" s="1">
        <v>0</v>
      </c>
      <c r="U2262" s="1">
        <v>0</v>
      </c>
      <c r="W2262" s="1">
        <v>0</v>
      </c>
      <c r="X2262" s="1">
        <v>0</v>
      </c>
      <c r="Y2262" s="1">
        <v>0</v>
      </c>
      <c r="AB2262" s="275">
        <v>44651</v>
      </c>
      <c r="AC2262" s="1">
        <v>1</v>
      </c>
      <c r="AD2262" s="1" t="s">
        <v>2623</v>
      </c>
      <c r="AE2262" s="1">
        <v>1</v>
      </c>
      <c r="AF2262" s="1">
        <v>30</v>
      </c>
      <c r="AG2262" s="1">
        <v>0</v>
      </c>
      <c r="AN2262" s="1">
        <v>1</v>
      </c>
      <c r="AO2262" s="1">
        <v>1</v>
      </c>
      <c r="AR2262" s="276">
        <v>45832.82</v>
      </c>
      <c r="AS2262" s="1" t="s">
        <v>2632</v>
      </c>
      <c r="AT2262" s="1">
        <v>0</v>
      </c>
      <c r="AU2262" s="1">
        <v>0</v>
      </c>
      <c r="AV2262" s="1" t="s">
        <v>2625</v>
      </c>
      <c r="AW2262" s="1" t="s">
        <v>2626</v>
      </c>
      <c r="AX2262" s="1">
        <v>5</v>
      </c>
      <c r="BC2262" s="1">
        <v>1</v>
      </c>
      <c r="BD2262" s="1">
        <v>7</v>
      </c>
      <c r="BE2262" s="1">
        <v>2</v>
      </c>
      <c r="BF2262" s="296">
        <v>320532.44252481079</v>
      </c>
    </row>
    <row r="2263" spans="1:58" x14ac:dyDescent="0.3">
      <c r="A2263" s="273">
        <f t="shared" si="84"/>
        <v>72494611.41467078</v>
      </c>
      <c r="B2263" s="1" t="s">
        <v>2621</v>
      </c>
      <c r="C2263" s="274">
        <v>42006222</v>
      </c>
      <c r="D2263" s="1">
        <v>144105</v>
      </c>
      <c r="E2263" s="1">
        <v>4</v>
      </c>
      <c r="F2263" s="1" t="s">
        <v>5756</v>
      </c>
      <c r="G2263" s="275">
        <v>44592</v>
      </c>
      <c r="H2263" s="275">
        <v>47149</v>
      </c>
      <c r="I2263" s="1">
        <v>0</v>
      </c>
      <c r="J2263" s="1">
        <v>1</v>
      </c>
      <c r="K2263" s="1">
        <v>2</v>
      </c>
      <c r="L2263" s="1">
        <v>30</v>
      </c>
      <c r="M2263" s="1">
        <v>2</v>
      </c>
      <c r="N2263" s="1">
        <v>9</v>
      </c>
      <c r="O2263" s="1">
        <v>9.3800000000000008</v>
      </c>
      <c r="P2263" s="1">
        <v>81363446</v>
      </c>
      <c r="Q2263" s="1">
        <v>996007</v>
      </c>
      <c r="R2263" s="1">
        <v>80643752</v>
      </c>
      <c r="S2263" s="1">
        <v>0</v>
      </c>
      <c r="T2263" s="1">
        <v>0</v>
      </c>
      <c r="U2263" s="1">
        <v>0</v>
      </c>
      <c r="W2263" s="1">
        <v>0</v>
      </c>
      <c r="X2263" s="1">
        <v>0</v>
      </c>
      <c r="Y2263" s="1">
        <v>0</v>
      </c>
      <c r="Z2263" s="1" t="s">
        <v>3591</v>
      </c>
      <c r="AA2263" s="1" t="s">
        <v>2807</v>
      </c>
      <c r="AB2263" s="275">
        <v>44651</v>
      </c>
      <c r="AC2263" s="1">
        <v>1</v>
      </c>
      <c r="AD2263" s="1" t="s">
        <v>2623</v>
      </c>
      <c r="AE2263" s="1">
        <v>1</v>
      </c>
      <c r="AF2263" s="1">
        <v>30</v>
      </c>
      <c r="AG2263" s="1">
        <v>0</v>
      </c>
      <c r="AN2263" s="1">
        <v>1</v>
      </c>
      <c r="AO2263" s="1">
        <v>1</v>
      </c>
      <c r="AR2263" s="276">
        <v>1018628.99</v>
      </c>
      <c r="AS2263" s="1" t="s">
        <v>2677</v>
      </c>
      <c r="AT2263" s="1">
        <v>0</v>
      </c>
      <c r="AU2263" s="1">
        <v>0</v>
      </c>
      <c r="AV2263" s="1" t="s">
        <v>2625</v>
      </c>
      <c r="AW2263" s="1" t="s">
        <v>2626</v>
      </c>
      <c r="AX2263" s="1">
        <v>5</v>
      </c>
      <c r="BC2263" s="1">
        <v>1</v>
      </c>
      <c r="BD2263" s="1">
        <v>7</v>
      </c>
      <c r="BE2263" s="1">
        <v>2</v>
      </c>
      <c r="BF2263" s="296">
        <v>7130511.5953292251</v>
      </c>
    </row>
    <row r="2264" spans="1:58" x14ac:dyDescent="0.3">
      <c r="A2264" s="273">
        <f t="shared" si="84"/>
        <v>2280070.8478540364</v>
      </c>
      <c r="B2264" s="1" t="s">
        <v>2621</v>
      </c>
      <c r="C2264" s="274">
        <v>42006222</v>
      </c>
      <c r="D2264" s="1">
        <v>144205</v>
      </c>
      <c r="E2264" s="1">
        <v>4</v>
      </c>
      <c r="F2264" s="1" t="s">
        <v>4030</v>
      </c>
      <c r="G2264" s="275">
        <v>44040</v>
      </c>
      <c r="H2264" s="275">
        <v>45169</v>
      </c>
      <c r="I2264" s="1">
        <v>0</v>
      </c>
      <c r="J2264" s="1">
        <v>1</v>
      </c>
      <c r="K2264" s="1">
        <v>19</v>
      </c>
      <c r="L2264" s="1">
        <v>30</v>
      </c>
      <c r="M2264" s="1">
        <v>2</v>
      </c>
      <c r="N2264" s="1">
        <v>9</v>
      </c>
      <c r="O2264" s="1">
        <v>9.3800000000000008</v>
      </c>
      <c r="P2264" s="1">
        <v>5000000</v>
      </c>
      <c r="Q2264" s="1">
        <v>159939</v>
      </c>
      <c r="R2264" s="1">
        <v>2536352</v>
      </c>
      <c r="S2264" s="1">
        <v>0</v>
      </c>
      <c r="T2264" s="1">
        <v>0</v>
      </c>
      <c r="U2264" s="1">
        <v>0</v>
      </c>
      <c r="W2264" s="1">
        <v>0</v>
      </c>
      <c r="X2264" s="1">
        <v>0</v>
      </c>
      <c r="Y2264" s="1">
        <v>0</v>
      </c>
      <c r="AB2264" s="275">
        <v>44651</v>
      </c>
      <c r="AC2264" s="1">
        <v>1</v>
      </c>
      <c r="AD2264" s="1" t="s">
        <v>2623</v>
      </c>
      <c r="AE2264" s="1">
        <v>1</v>
      </c>
      <c r="AF2264" s="1">
        <v>30</v>
      </c>
      <c r="AG2264" s="1">
        <v>0</v>
      </c>
      <c r="AN2264" s="1">
        <v>1</v>
      </c>
      <c r="AO2264" s="1">
        <v>1</v>
      </c>
      <c r="AR2264" s="276">
        <v>32017.19</v>
      </c>
      <c r="AS2264" s="1" t="s">
        <v>2657</v>
      </c>
      <c r="AT2264" s="1">
        <v>0</v>
      </c>
      <c r="AU2264" s="1">
        <v>0</v>
      </c>
      <c r="AX2264" s="1">
        <v>5</v>
      </c>
      <c r="BC2264" s="1">
        <v>1</v>
      </c>
      <c r="BD2264" s="1">
        <v>7</v>
      </c>
      <c r="BE2264" s="1">
        <v>2</v>
      </c>
      <c r="BF2264" s="296">
        <v>224263.96214596357</v>
      </c>
    </row>
    <row r="2265" spans="1:58" x14ac:dyDescent="0.3">
      <c r="A2265" s="273">
        <f t="shared" si="84"/>
        <v>11672460.174701229</v>
      </c>
      <c r="B2265" s="1" t="s">
        <v>2621</v>
      </c>
      <c r="C2265" s="274">
        <v>42007067</v>
      </c>
      <c r="D2265" s="1">
        <v>144225</v>
      </c>
      <c r="E2265" s="1">
        <v>3</v>
      </c>
      <c r="F2265" s="1" t="s">
        <v>4010</v>
      </c>
      <c r="G2265" s="275">
        <v>44021</v>
      </c>
      <c r="H2265" s="275">
        <v>45504</v>
      </c>
      <c r="I2265" s="1">
        <v>150</v>
      </c>
      <c r="J2265" s="1">
        <v>1</v>
      </c>
      <c r="K2265" s="1">
        <v>14</v>
      </c>
      <c r="L2265" s="1">
        <v>30</v>
      </c>
      <c r="M2265" s="1">
        <v>2</v>
      </c>
      <c r="N2265" s="1">
        <v>16.68</v>
      </c>
      <c r="O2265" s="1">
        <v>18.010000000000002</v>
      </c>
      <c r="P2265" s="1">
        <v>20229244</v>
      </c>
      <c r="Q2265" s="1">
        <v>584587</v>
      </c>
      <c r="R2265" s="1">
        <v>15669790</v>
      </c>
      <c r="S2265" s="1">
        <v>479539</v>
      </c>
      <c r="T2265" s="1">
        <v>0</v>
      </c>
      <c r="U2265" s="1">
        <v>0</v>
      </c>
      <c r="W2265" s="1">
        <v>7526587</v>
      </c>
      <c r="X2265" s="1">
        <v>479539</v>
      </c>
      <c r="Y2265" s="1">
        <v>750501</v>
      </c>
      <c r="AB2265" s="275">
        <v>44561</v>
      </c>
      <c r="AC2265" s="1">
        <v>1</v>
      </c>
      <c r="AD2265" s="1" t="s">
        <v>2623</v>
      </c>
      <c r="AE2265" s="1">
        <v>1</v>
      </c>
      <c r="AF2265" s="1">
        <v>30</v>
      </c>
      <c r="AG2265" s="1">
        <v>2247749</v>
      </c>
      <c r="AN2265" s="1">
        <v>1</v>
      </c>
      <c r="AO2265" s="1">
        <v>1</v>
      </c>
      <c r="AP2265" s="1">
        <v>44021</v>
      </c>
      <c r="AQ2265" s="1" t="s">
        <v>2629</v>
      </c>
      <c r="AR2265" s="276">
        <v>880912.3</v>
      </c>
      <c r="AS2265" s="1" t="s">
        <v>2624</v>
      </c>
      <c r="AT2265" s="1">
        <v>0</v>
      </c>
      <c r="AU2265" s="1">
        <v>0</v>
      </c>
      <c r="AX2265" s="1">
        <v>5</v>
      </c>
      <c r="BC2265" s="1">
        <v>1</v>
      </c>
      <c r="BD2265" s="1">
        <v>7</v>
      </c>
      <c r="BE2265" s="1">
        <v>2</v>
      </c>
      <c r="BF2265" s="296">
        <v>3116417.5252987714</v>
      </c>
    </row>
    <row r="2266" spans="1:58" x14ac:dyDescent="0.3">
      <c r="A2266" s="273">
        <f t="shared" si="84"/>
        <v>2602865.8252987713</v>
      </c>
      <c r="B2266" s="1" t="s">
        <v>2621</v>
      </c>
      <c r="C2266" s="274">
        <v>42007067</v>
      </c>
      <c r="D2266" s="1">
        <v>144225</v>
      </c>
      <c r="E2266" s="1">
        <v>4</v>
      </c>
      <c r="F2266" s="1" t="s">
        <v>3401</v>
      </c>
      <c r="G2266" s="275">
        <v>44130</v>
      </c>
      <c r="H2266" s="275">
        <v>44196</v>
      </c>
      <c r="I2266" s="1">
        <v>450</v>
      </c>
      <c r="J2266" s="1">
        <v>1</v>
      </c>
      <c r="K2266" s="1">
        <v>0</v>
      </c>
      <c r="L2266" s="1">
        <v>60</v>
      </c>
      <c r="M2266" s="1">
        <v>2</v>
      </c>
      <c r="N2266" s="1">
        <v>18.899999999999999</v>
      </c>
      <c r="O2266" s="1">
        <v>20.45</v>
      </c>
      <c r="P2266" s="1">
        <v>4518046</v>
      </c>
      <c r="Q2266" s="1">
        <v>4664522</v>
      </c>
      <c r="R2266" s="1">
        <v>3494184</v>
      </c>
      <c r="S2266" s="1">
        <v>0</v>
      </c>
      <c r="T2266" s="1">
        <v>0</v>
      </c>
      <c r="U2266" s="1">
        <v>0</v>
      </c>
      <c r="W2266" s="1">
        <v>3356686</v>
      </c>
      <c r="X2266" s="1">
        <v>0</v>
      </c>
      <c r="Y2266" s="1">
        <v>0</v>
      </c>
      <c r="AB2266" s="275">
        <v>44530</v>
      </c>
      <c r="AC2266" s="1">
        <v>1</v>
      </c>
      <c r="AD2266" s="1" t="s">
        <v>2623</v>
      </c>
      <c r="AE2266" s="1">
        <v>1</v>
      </c>
      <c r="AF2266" s="1">
        <v>60</v>
      </c>
      <c r="AG2266" s="1">
        <v>3494184</v>
      </c>
      <c r="AN2266" s="1">
        <v>1</v>
      </c>
      <c r="AO2266" s="1">
        <v>1</v>
      </c>
      <c r="AR2266" s="276">
        <v>196392.7</v>
      </c>
      <c r="AS2266" s="1" t="s">
        <v>2632</v>
      </c>
      <c r="AT2266" s="1">
        <v>0</v>
      </c>
      <c r="AU2266" s="1">
        <v>0</v>
      </c>
      <c r="AX2266" s="1">
        <v>5</v>
      </c>
      <c r="BC2266" s="1">
        <v>1</v>
      </c>
      <c r="BD2266" s="1">
        <v>7</v>
      </c>
      <c r="BE2266" s="1">
        <v>2</v>
      </c>
      <c r="BF2266" s="296">
        <v>694925.47470122844</v>
      </c>
    </row>
    <row r="2267" spans="1:58" x14ac:dyDescent="0.3">
      <c r="A2267" s="273">
        <f t="shared" si="84"/>
        <v>0</v>
      </c>
      <c r="B2267" s="1" t="s">
        <v>2621</v>
      </c>
      <c r="C2267" s="274">
        <v>42062266</v>
      </c>
      <c r="D2267" s="1">
        <v>144205</v>
      </c>
      <c r="E2267" s="1">
        <v>4</v>
      </c>
      <c r="F2267" s="1" t="s">
        <v>4124</v>
      </c>
      <c r="G2267" s="275">
        <v>44428</v>
      </c>
      <c r="H2267" s="275">
        <v>45535</v>
      </c>
      <c r="I2267" s="1">
        <v>0</v>
      </c>
      <c r="J2267" s="1">
        <v>1</v>
      </c>
      <c r="K2267" s="1">
        <v>7</v>
      </c>
      <c r="L2267" s="1">
        <v>30</v>
      </c>
      <c r="M2267" s="1">
        <v>2</v>
      </c>
      <c r="N2267" s="1">
        <v>7.2</v>
      </c>
      <c r="O2267" s="1">
        <v>7.44</v>
      </c>
      <c r="P2267" s="1">
        <v>12000000</v>
      </c>
      <c r="Q2267" s="1">
        <v>434450</v>
      </c>
      <c r="R2267" s="1">
        <v>9912736</v>
      </c>
      <c r="S2267" s="1">
        <v>0</v>
      </c>
      <c r="T2267" s="1">
        <v>0</v>
      </c>
      <c r="U2267" s="1">
        <v>0</v>
      </c>
      <c r="W2267" s="1">
        <v>0</v>
      </c>
      <c r="X2267" s="1">
        <v>0</v>
      </c>
      <c r="Y2267" s="1">
        <v>0</v>
      </c>
      <c r="AB2267" s="275">
        <v>44651</v>
      </c>
      <c r="AC2267" s="1">
        <v>1</v>
      </c>
      <c r="AD2267" s="1" t="s">
        <v>2623</v>
      </c>
      <c r="AE2267" s="1">
        <v>1</v>
      </c>
      <c r="AF2267" s="1">
        <v>30</v>
      </c>
      <c r="AG2267" s="1">
        <v>0</v>
      </c>
      <c r="AN2267" s="1">
        <v>1</v>
      </c>
      <c r="AO2267" s="1">
        <v>1</v>
      </c>
      <c r="AR2267" s="276">
        <v>2618834</v>
      </c>
      <c r="AS2267" s="1" t="s">
        <v>2657</v>
      </c>
      <c r="AT2267" s="1">
        <v>0</v>
      </c>
      <c r="AU2267" s="1">
        <v>0</v>
      </c>
      <c r="AX2267" s="1">
        <v>5</v>
      </c>
      <c r="BC2267" s="1">
        <v>1</v>
      </c>
      <c r="BD2267" s="1">
        <v>7</v>
      </c>
      <c r="BE2267" s="1">
        <v>2</v>
      </c>
      <c r="BF2267" s="296">
        <v>10644295</v>
      </c>
    </row>
    <row r="2268" spans="1:58" x14ac:dyDescent="0.3">
      <c r="A2268" s="273">
        <f t="shared" si="84"/>
        <v>4484101.0744688557</v>
      </c>
      <c r="B2268" s="1" t="s">
        <v>2621</v>
      </c>
      <c r="C2268" s="274">
        <v>42067629</v>
      </c>
      <c r="D2268" s="1">
        <v>144205</v>
      </c>
      <c r="E2268" s="1">
        <v>4</v>
      </c>
      <c r="F2268" s="1" t="s">
        <v>2844</v>
      </c>
      <c r="G2268" s="275">
        <v>43357</v>
      </c>
      <c r="H2268" s="275">
        <v>45199</v>
      </c>
      <c r="I2268" s="1">
        <v>0</v>
      </c>
      <c r="J2268" s="1">
        <v>1</v>
      </c>
      <c r="K2268" s="1">
        <v>35</v>
      </c>
      <c r="L2268" s="1">
        <v>30</v>
      </c>
      <c r="M2268" s="1">
        <v>2</v>
      </c>
      <c r="N2268" s="1">
        <v>10.199999999999999</v>
      </c>
      <c r="O2268" s="1">
        <v>10.69</v>
      </c>
      <c r="P2268" s="1">
        <v>20129729</v>
      </c>
      <c r="Q2268" s="1">
        <v>429681</v>
      </c>
      <c r="R2268" s="1">
        <v>7143578</v>
      </c>
      <c r="S2268" s="1">
        <v>0</v>
      </c>
      <c r="T2268" s="1">
        <v>0</v>
      </c>
      <c r="U2268" s="1">
        <v>0</v>
      </c>
      <c r="W2268" s="1">
        <v>0</v>
      </c>
      <c r="X2268" s="1">
        <v>0</v>
      </c>
      <c r="Y2268" s="1">
        <v>0</v>
      </c>
      <c r="AB2268" s="275">
        <v>44651</v>
      </c>
      <c r="AC2268" s="1">
        <v>1</v>
      </c>
      <c r="AD2268" s="1" t="s">
        <v>2623</v>
      </c>
      <c r="AE2268" s="1">
        <v>1</v>
      </c>
      <c r="AF2268" s="1">
        <v>30</v>
      </c>
      <c r="AG2268" s="1">
        <v>0</v>
      </c>
      <c r="AN2268" s="1">
        <v>1</v>
      </c>
      <c r="AO2268" s="1">
        <v>1</v>
      </c>
      <c r="AR2268" s="276">
        <v>571793.63</v>
      </c>
      <c r="AS2268" s="1" t="s">
        <v>2632</v>
      </c>
      <c r="AT2268" s="1">
        <v>0</v>
      </c>
      <c r="AU2268" s="1">
        <v>0</v>
      </c>
      <c r="AX2268" s="1">
        <v>5</v>
      </c>
      <c r="BC2268" s="1">
        <v>1</v>
      </c>
      <c r="BD2268" s="1">
        <v>7</v>
      </c>
      <c r="BE2268" s="1">
        <v>2</v>
      </c>
      <c r="BF2268" s="296">
        <v>2087683.2955311444</v>
      </c>
    </row>
    <row r="2269" spans="1:58" x14ac:dyDescent="0.3">
      <c r="A2269" s="273">
        <f t="shared" si="84"/>
        <v>11902070.925531143</v>
      </c>
      <c r="B2269" s="1" t="s">
        <v>2621</v>
      </c>
      <c r="C2269" s="274">
        <v>42067629</v>
      </c>
      <c r="D2269" s="1">
        <v>144205</v>
      </c>
      <c r="E2269" s="1">
        <v>4</v>
      </c>
      <c r="F2269" s="1" t="s">
        <v>4368</v>
      </c>
      <c r="G2269" s="275">
        <v>44306</v>
      </c>
      <c r="H2269" s="275">
        <v>45412</v>
      </c>
      <c r="I2269" s="1">
        <v>0</v>
      </c>
      <c r="J2269" s="1">
        <v>1</v>
      </c>
      <c r="K2269" s="1">
        <v>13</v>
      </c>
      <c r="L2269" s="1">
        <v>30</v>
      </c>
      <c r="M2269" s="1">
        <v>2</v>
      </c>
      <c r="N2269" s="1">
        <v>10.199999999999999</v>
      </c>
      <c r="O2269" s="1">
        <v>10.69</v>
      </c>
      <c r="P2269" s="1">
        <v>26300223</v>
      </c>
      <c r="Q2269" s="1">
        <v>687160</v>
      </c>
      <c r="R2269" s="1">
        <v>18961630</v>
      </c>
      <c r="S2269" s="1">
        <v>0</v>
      </c>
      <c r="T2269" s="1">
        <v>0</v>
      </c>
      <c r="U2269" s="1">
        <v>0</v>
      </c>
      <c r="W2269" s="1">
        <v>0</v>
      </c>
      <c r="X2269" s="1">
        <v>0</v>
      </c>
      <c r="Y2269" s="1">
        <v>0</v>
      </c>
      <c r="Z2269" s="1" t="s">
        <v>2635</v>
      </c>
      <c r="AA2269" s="1" t="s">
        <v>2807</v>
      </c>
      <c r="AB2269" s="275">
        <v>44651</v>
      </c>
      <c r="AC2269" s="1">
        <v>1</v>
      </c>
      <c r="AD2269" s="1" t="s">
        <v>2623</v>
      </c>
      <c r="AE2269" s="1">
        <v>1</v>
      </c>
      <c r="AF2269" s="1">
        <v>30</v>
      </c>
      <c r="AG2269" s="1">
        <v>0</v>
      </c>
      <c r="AN2269" s="1">
        <v>1</v>
      </c>
      <c r="AO2269" s="1">
        <v>1</v>
      </c>
      <c r="AR2269" s="276">
        <v>1518095.37</v>
      </c>
      <c r="AS2269" s="1" t="s">
        <v>2677</v>
      </c>
      <c r="AT2269" s="1">
        <v>0</v>
      </c>
      <c r="AU2269" s="1">
        <v>0</v>
      </c>
      <c r="AX2269" s="1">
        <v>5</v>
      </c>
      <c r="BC2269" s="1">
        <v>1</v>
      </c>
      <c r="BD2269" s="1">
        <v>7</v>
      </c>
      <c r="BE2269" s="1">
        <v>2</v>
      </c>
      <c r="BF2269" s="296">
        <v>5541463.7044688556</v>
      </c>
    </row>
    <row r="2270" spans="1:58" x14ac:dyDescent="0.3">
      <c r="A2270" s="273">
        <f t="shared" si="84"/>
        <v>32545874.584525265</v>
      </c>
      <c r="B2270" s="1" t="s">
        <v>2621</v>
      </c>
      <c r="C2270" s="274">
        <v>42060084</v>
      </c>
      <c r="D2270" s="1">
        <v>144105</v>
      </c>
      <c r="E2270" s="1">
        <v>4</v>
      </c>
      <c r="F2270" s="1" t="s">
        <v>3664</v>
      </c>
      <c r="G2270" s="275">
        <v>44244</v>
      </c>
      <c r="H2270" s="275">
        <v>46081</v>
      </c>
      <c r="I2270" s="1">
        <v>1</v>
      </c>
      <c r="J2270" s="1">
        <v>1</v>
      </c>
      <c r="K2270" s="1">
        <v>14</v>
      </c>
      <c r="L2270" s="1">
        <v>30</v>
      </c>
      <c r="M2270" s="1">
        <v>2</v>
      </c>
      <c r="N2270" s="1">
        <v>11.1</v>
      </c>
      <c r="O2270" s="1">
        <v>11.68</v>
      </c>
      <c r="P2270" s="1">
        <v>50243437</v>
      </c>
      <c r="Q2270" s="1">
        <v>856063</v>
      </c>
      <c r="R2270" s="1">
        <v>41908273</v>
      </c>
      <c r="S2270" s="1">
        <v>0</v>
      </c>
      <c r="T2270" s="1">
        <v>0</v>
      </c>
      <c r="U2270" s="1">
        <v>0</v>
      </c>
      <c r="W2270" s="1">
        <v>0</v>
      </c>
      <c r="X2270" s="1">
        <v>0</v>
      </c>
      <c r="Y2270" s="1">
        <v>0</v>
      </c>
      <c r="Z2270" s="1" t="s">
        <v>3734</v>
      </c>
      <c r="AA2270" s="1" t="s">
        <v>2807</v>
      </c>
      <c r="AB2270" s="275">
        <v>44651</v>
      </c>
      <c r="AC2270" s="1">
        <v>1</v>
      </c>
      <c r="AD2270" s="1" t="s">
        <v>2623</v>
      </c>
      <c r="AE2270" s="1">
        <v>1</v>
      </c>
      <c r="AF2270" s="1">
        <v>30</v>
      </c>
      <c r="AG2270" s="1">
        <v>504</v>
      </c>
      <c r="AN2270" s="1">
        <v>1</v>
      </c>
      <c r="AO2270" s="1">
        <v>1</v>
      </c>
      <c r="AR2270" s="276">
        <v>1728707.17</v>
      </c>
      <c r="AS2270" s="1" t="s">
        <v>2624</v>
      </c>
      <c r="AT2270" s="1">
        <v>0</v>
      </c>
      <c r="AU2270" s="1">
        <v>0</v>
      </c>
      <c r="AV2270" s="1" t="s">
        <v>2625</v>
      </c>
      <c r="AW2270" s="1" t="s">
        <v>2626</v>
      </c>
      <c r="AX2270" s="1">
        <v>5</v>
      </c>
      <c r="BC2270" s="1">
        <v>1</v>
      </c>
      <c r="BD2270" s="1">
        <v>7</v>
      </c>
      <c r="BE2270" s="1">
        <v>2</v>
      </c>
      <c r="BF2270" s="296">
        <v>7633691.2454747343</v>
      </c>
    </row>
    <row r="2271" spans="1:58" x14ac:dyDescent="0.3">
      <c r="A2271" s="273">
        <f t="shared" si="84"/>
        <v>3031162.6360614067</v>
      </c>
      <c r="B2271" s="1" t="s">
        <v>2621</v>
      </c>
      <c r="C2271" s="274">
        <v>42060084</v>
      </c>
      <c r="D2271" s="1">
        <v>144205</v>
      </c>
      <c r="E2271" s="1">
        <v>4</v>
      </c>
      <c r="F2271" s="1" t="s">
        <v>3365</v>
      </c>
      <c r="G2271" s="275">
        <v>43897</v>
      </c>
      <c r="H2271" s="275">
        <v>45199</v>
      </c>
      <c r="I2271" s="1">
        <v>0</v>
      </c>
      <c r="J2271" s="1">
        <v>1</v>
      </c>
      <c r="K2271" s="1">
        <v>21</v>
      </c>
      <c r="L2271" s="1">
        <v>30</v>
      </c>
      <c r="M2271" s="1">
        <v>2</v>
      </c>
      <c r="N2271" s="1">
        <v>17.989999999999998</v>
      </c>
      <c r="O2271" s="1">
        <v>19.55</v>
      </c>
      <c r="P2271" s="1">
        <v>5000000</v>
      </c>
      <c r="Q2271" s="1">
        <v>249621</v>
      </c>
      <c r="R2271" s="1">
        <v>3903067</v>
      </c>
      <c r="S2271" s="1">
        <v>0</v>
      </c>
      <c r="T2271" s="1">
        <v>0</v>
      </c>
      <c r="U2271" s="1">
        <v>0</v>
      </c>
      <c r="W2271" s="1">
        <v>0</v>
      </c>
      <c r="X2271" s="1">
        <v>0</v>
      </c>
      <c r="Y2271" s="1">
        <v>0</v>
      </c>
      <c r="AB2271" s="275">
        <v>44651</v>
      </c>
      <c r="AC2271" s="1">
        <v>1</v>
      </c>
      <c r="AD2271" s="1" t="s">
        <v>2623</v>
      </c>
      <c r="AE2271" s="1">
        <v>1</v>
      </c>
      <c r="AF2271" s="1">
        <v>30</v>
      </c>
      <c r="AG2271" s="1">
        <v>0</v>
      </c>
      <c r="AN2271" s="1">
        <v>1</v>
      </c>
      <c r="AO2271" s="1">
        <v>1</v>
      </c>
      <c r="AR2271" s="276">
        <v>160951.46</v>
      </c>
      <c r="AS2271" s="1" t="s">
        <v>2657</v>
      </c>
      <c r="AT2271" s="1">
        <v>0</v>
      </c>
      <c r="AU2271" s="1">
        <v>0</v>
      </c>
      <c r="AX2271" s="1">
        <v>5</v>
      </c>
      <c r="BC2271" s="1">
        <v>1</v>
      </c>
      <c r="BD2271" s="1">
        <v>7</v>
      </c>
      <c r="BE2271" s="1">
        <v>2</v>
      </c>
      <c r="BF2271" s="296">
        <v>710952.90393859311</v>
      </c>
    </row>
    <row r="2272" spans="1:58" x14ac:dyDescent="0.3">
      <c r="A2272" s="273">
        <f t="shared" si="84"/>
        <v>16491838.779413326</v>
      </c>
      <c r="B2272" s="1" t="s">
        <v>2621</v>
      </c>
      <c r="C2272" s="274">
        <v>42060084</v>
      </c>
      <c r="D2272" s="1">
        <v>144205</v>
      </c>
      <c r="E2272" s="1">
        <v>4</v>
      </c>
      <c r="F2272" s="1" t="s">
        <v>3400</v>
      </c>
      <c r="G2272" s="275">
        <v>44083</v>
      </c>
      <c r="H2272" s="275">
        <v>45657</v>
      </c>
      <c r="I2272" s="1">
        <v>0</v>
      </c>
      <c r="J2272" s="1">
        <v>1</v>
      </c>
      <c r="K2272" s="1">
        <v>18</v>
      </c>
      <c r="L2272" s="1">
        <v>30</v>
      </c>
      <c r="M2272" s="1">
        <v>2</v>
      </c>
      <c r="N2272" s="1">
        <v>12.63</v>
      </c>
      <c r="O2272" s="1">
        <v>13.39</v>
      </c>
      <c r="P2272" s="1">
        <v>30222778</v>
      </c>
      <c r="Q2272" s="1">
        <v>783227</v>
      </c>
      <c r="R2272" s="1">
        <v>21235825</v>
      </c>
      <c r="S2272" s="1">
        <v>0</v>
      </c>
      <c r="T2272" s="1">
        <v>0</v>
      </c>
      <c r="U2272" s="1">
        <v>0</v>
      </c>
      <c r="V2272" s="275"/>
      <c r="W2272" s="1">
        <v>0</v>
      </c>
      <c r="X2272" s="1">
        <v>0</v>
      </c>
      <c r="Y2272" s="1">
        <v>0</v>
      </c>
      <c r="AB2272" s="275">
        <v>44651</v>
      </c>
      <c r="AC2272" s="1">
        <v>1</v>
      </c>
      <c r="AD2272" s="1" t="s">
        <v>2623</v>
      </c>
      <c r="AE2272" s="1">
        <v>1</v>
      </c>
      <c r="AF2272" s="1">
        <v>30</v>
      </c>
      <c r="AG2272" s="1">
        <v>0</v>
      </c>
      <c r="AN2272" s="1">
        <v>1</v>
      </c>
      <c r="AO2272" s="1">
        <v>1</v>
      </c>
      <c r="AR2272" s="276">
        <v>875830.37</v>
      </c>
      <c r="AS2272" s="1" t="s">
        <v>2632</v>
      </c>
      <c r="AT2272" s="1">
        <v>0</v>
      </c>
      <c r="AU2272" s="1">
        <v>0</v>
      </c>
      <c r="AX2272" s="1">
        <v>5</v>
      </c>
      <c r="BC2272" s="1">
        <v>1</v>
      </c>
      <c r="BD2272" s="1">
        <v>7</v>
      </c>
      <c r="BE2272" s="1">
        <v>2</v>
      </c>
      <c r="BF2272" s="296">
        <v>3868155.8505866728</v>
      </c>
    </row>
    <row r="2273" spans="1:58" x14ac:dyDescent="0.3">
      <c r="A2273" s="273">
        <f t="shared" si="84"/>
        <v>350044.74866379239</v>
      </c>
      <c r="B2273" s="1" t="s">
        <v>2621</v>
      </c>
      <c r="C2273" s="274">
        <v>42062286</v>
      </c>
      <c r="D2273" s="1">
        <v>144105</v>
      </c>
      <c r="E2273" s="1">
        <v>4</v>
      </c>
      <c r="F2273" s="1" t="s">
        <v>2799</v>
      </c>
      <c r="G2273" s="275">
        <v>43784</v>
      </c>
      <c r="H2273" s="275">
        <v>45260</v>
      </c>
      <c r="I2273" s="1">
        <v>0</v>
      </c>
      <c r="J2273" s="1">
        <v>1</v>
      </c>
      <c r="K2273" s="1">
        <v>33</v>
      </c>
      <c r="L2273" s="1">
        <v>30</v>
      </c>
      <c r="M2273" s="1">
        <v>2</v>
      </c>
      <c r="N2273" s="1">
        <v>14.4</v>
      </c>
      <c r="O2273" s="1">
        <v>15.38</v>
      </c>
      <c r="P2273" s="1">
        <v>12104893</v>
      </c>
      <c r="Q2273" s="1">
        <v>247871</v>
      </c>
      <c r="R2273" s="1">
        <v>5709686</v>
      </c>
      <c r="S2273" s="1">
        <v>0</v>
      </c>
      <c r="T2273" s="1">
        <v>0</v>
      </c>
      <c r="U2273" s="1">
        <v>0</v>
      </c>
      <c r="W2273" s="1">
        <v>0</v>
      </c>
      <c r="X2273" s="1">
        <v>0</v>
      </c>
      <c r="Y2273" s="1">
        <v>0</v>
      </c>
      <c r="Z2273" s="1" t="s">
        <v>2664</v>
      </c>
      <c r="AA2273" s="1" t="s">
        <v>3609</v>
      </c>
      <c r="AB2273" s="275">
        <v>44651</v>
      </c>
      <c r="AC2273" s="1">
        <v>1</v>
      </c>
      <c r="AD2273" s="1" t="s">
        <v>2623</v>
      </c>
      <c r="AE2273" s="1">
        <v>1</v>
      </c>
      <c r="AF2273" s="1">
        <v>30</v>
      </c>
      <c r="AG2273" s="1">
        <v>0</v>
      </c>
      <c r="AN2273" s="1">
        <v>1</v>
      </c>
      <c r="AO2273" s="1">
        <v>1</v>
      </c>
      <c r="AR2273" s="276">
        <v>587560.91</v>
      </c>
      <c r="AS2273" s="1" t="s">
        <v>2632</v>
      </c>
      <c r="AT2273" s="1">
        <v>0</v>
      </c>
      <c r="AU2273" s="1">
        <v>0</v>
      </c>
      <c r="AV2273" s="1" t="s">
        <v>2625</v>
      </c>
      <c r="AW2273" s="1" t="s">
        <v>2626</v>
      </c>
      <c r="AX2273" s="1">
        <v>5</v>
      </c>
      <c r="BC2273" s="1">
        <v>1</v>
      </c>
      <c r="BD2273" s="1">
        <v>7</v>
      </c>
      <c r="BE2273" s="1">
        <v>2</v>
      </c>
      <c r="BF2273" s="296">
        <v>4772080.3413362075</v>
      </c>
    </row>
    <row r="2274" spans="1:58" x14ac:dyDescent="0.3">
      <c r="A2274" s="273">
        <f t="shared" si="84"/>
        <v>285008.01193953119</v>
      </c>
      <c r="B2274" s="1" t="s">
        <v>2621</v>
      </c>
      <c r="C2274" s="274">
        <v>42062286</v>
      </c>
      <c r="D2274" s="1">
        <v>144105</v>
      </c>
      <c r="E2274" s="1">
        <v>4</v>
      </c>
      <c r="F2274" s="1" t="s">
        <v>3610</v>
      </c>
      <c r="G2274" s="275">
        <v>44124</v>
      </c>
      <c r="H2274" s="275">
        <v>45046</v>
      </c>
      <c r="I2274" s="1">
        <v>0</v>
      </c>
      <c r="J2274" s="1">
        <v>1</v>
      </c>
      <c r="K2274" s="1">
        <v>17</v>
      </c>
      <c r="L2274" s="1">
        <v>30</v>
      </c>
      <c r="M2274" s="1">
        <v>2</v>
      </c>
      <c r="N2274" s="1">
        <v>9</v>
      </c>
      <c r="O2274" s="1">
        <v>9.3800000000000008</v>
      </c>
      <c r="P2274" s="1">
        <v>10051275</v>
      </c>
      <c r="Q2274" s="1">
        <v>377270</v>
      </c>
      <c r="R2274" s="1">
        <v>4645705</v>
      </c>
      <c r="S2274" s="1">
        <v>0</v>
      </c>
      <c r="T2274" s="1">
        <v>0</v>
      </c>
      <c r="U2274" s="1">
        <v>0</v>
      </c>
      <c r="W2274" s="1">
        <v>0</v>
      </c>
      <c r="X2274" s="1">
        <v>0</v>
      </c>
      <c r="Y2274" s="1">
        <v>0</v>
      </c>
      <c r="AB2274" s="275">
        <v>44651</v>
      </c>
      <c r="AC2274" s="1">
        <v>1</v>
      </c>
      <c r="AD2274" s="1" t="s">
        <v>2623</v>
      </c>
      <c r="AE2274" s="1">
        <v>1</v>
      </c>
      <c r="AF2274" s="1">
        <v>30</v>
      </c>
      <c r="AG2274" s="1">
        <v>0</v>
      </c>
      <c r="AN2274" s="1">
        <v>1</v>
      </c>
      <c r="AO2274" s="1">
        <v>1</v>
      </c>
      <c r="AR2274" s="276">
        <v>477877.95</v>
      </c>
      <c r="AS2274" s="1" t="s">
        <v>2677</v>
      </c>
      <c r="AT2274" s="1">
        <v>0</v>
      </c>
      <c r="AU2274" s="1">
        <v>0</v>
      </c>
      <c r="AV2274" s="1" t="s">
        <v>2625</v>
      </c>
      <c r="AW2274" s="1" t="s">
        <v>2626</v>
      </c>
      <c r="AX2274" s="1">
        <v>5</v>
      </c>
      <c r="BC2274" s="1">
        <v>1</v>
      </c>
      <c r="BD2274" s="1">
        <v>7</v>
      </c>
      <c r="BE2274" s="1">
        <v>2</v>
      </c>
      <c r="BF2274" s="296">
        <v>3882819.0380604686</v>
      </c>
    </row>
    <row r="2275" spans="1:58" x14ac:dyDescent="0.3">
      <c r="A2275" s="273">
        <f t="shared" si="84"/>
        <v>473023.42919161078</v>
      </c>
      <c r="B2275" s="1" t="s">
        <v>2621</v>
      </c>
      <c r="C2275" s="274">
        <v>42062286</v>
      </c>
      <c r="D2275" s="1">
        <v>144105</v>
      </c>
      <c r="E2275" s="1">
        <v>4</v>
      </c>
      <c r="F2275" s="1" t="s">
        <v>4499</v>
      </c>
      <c r="G2275" s="275">
        <v>44364</v>
      </c>
      <c r="H2275" s="275">
        <v>45473</v>
      </c>
      <c r="I2275" s="1">
        <v>0</v>
      </c>
      <c r="J2275" s="1">
        <v>1</v>
      </c>
      <c r="K2275" s="1">
        <v>9</v>
      </c>
      <c r="L2275" s="1">
        <v>30</v>
      </c>
      <c r="M2275" s="1">
        <v>2</v>
      </c>
      <c r="N2275" s="1">
        <v>5.99</v>
      </c>
      <c r="O2275" s="1">
        <v>6.16</v>
      </c>
      <c r="P2275" s="1">
        <v>10047996</v>
      </c>
      <c r="Q2275" s="1">
        <v>307519</v>
      </c>
      <c r="R2275" s="1">
        <v>7713482</v>
      </c>
      <c r="S2275" s="1">
        <v>0</v>
      </c>
      <c r="T2275" s="1">
        <v>0</v>
      </c>
      <c r="U2275" s="1">
        <v>0</v>
      </c>
      <c r="W2275" s="1">
        <v>0</v>
      </c>
      <c r="X2275" s="1">
        <v>0</v>
      </c>
      <c r="Y2275" s="1">
        <v>0</v>
      </c>
      <c r="AB2275" s="275">
        <v>44651</v>
      </c>
      <c r="AC2275" s="1">
        <v>1</v>
      </c>
      <c r="AD2275" s="1" t="s">
        <v>2623</v>
      </c>
      <c r="AE2275" s="1">
        <v>1</v>
      </c>
      <c r="AF2275" s="1">
        <v>30</v>
      </c>
      <c r="AG2275" s="1">
        <v>0</v>
      </c>
      <c r="AN2275" s="1">
        <v>1</v>
      </c>
      <c r="AO2275" s="1">
        <v>1</v>
      </c>
      <c r="AR2275" s="276">
        <v>793631.93</v>
      </c>
      <c r="AS2275" s="1" t="s">
        <v>2632</v>
      </c>
      <c r="AT2275" s="1">
        <v>0</v>
      </c>
      <c r="AU2275" s="1">
        <v>0</v>
      </c>
      <c r="AV2275" s="1" t="s">
        <v>2625</v>
      </c>
      <c r="AW2275" s="1" t="s">
        <v>2626</v>
      </c>
      <c r="AX2275" s="1">
        <v>5</v>
      </c>
      <c r="BC2275" s="1">
        <v>1</v>
      </c>
      <c r="BD2275" s="1">
        <v>7</v>
      </c>
      <c r="BE2275" s="1">
        <v>2</v>
      </c>
      <c r="BF2275" s="296">
        <v>6446826.6408083895</v>
      </c>
    </row>
    <row r="2276" spans="1:58" x14ac:dyDescent="0.3">
      <c r="A2276" s="273">
        <f t="shared" si="84"/>
        <v>650158.4300303366</v>
      </c>
      <c r="B2276" s="1" t="s">
        <v>2621</v>
      </c>
      <c r="C2276" s="274">
        <v>42062286</v>
      </c>
      <c r="D2276" s="1">
        <v>144105</v>
      </c>
      <c r="E2276" s="1">
        <v>4</v>
      </c>
      <c r="F2276" s="1" t="s">
        <v>4969</v>
      </c>
      <c r="G2276" s="275">
        <v>44449</v>
      </c>
      <c r="H2276" s="275">
        <v>45747</v>
      </c>
      <c r="I2276" s="1">
        <v>0</v>
      </c>
      <c r="J2276" s="1">
        <v>1</v>
      </c>
      <c r="K2276" s="1">
        <v>6</v>
      </c>
      <c r="L2276" s="1">
        <v>30</v>
      </c>
      <c r="M2276" s="1">
        <v>2</v>
      </c>
      <c r="N2276" s="1">
        <v>9</v>
      </c>
      <c r="O2276" s="1">
        <v>9.3800000000000008</v>
      </c>
      <c r="P2276" s="1">
        <v>12095137</v>
      </c>
      <c r="Q2276" s="1">
        <v>339080</v>
      </c>
      <c r="R2276" s="1">
        <v>10600306</v>
      </c>
      <c r="S2276" s="1">
        <v>0</v>
      </c>
      <c r="T2276" s="1">
        <v>0</v>
      </c>
      <c r="U2276" s="1">
        <v>0</v>
      </c>
      <c r="V2276" s="275"/>
      <c r="W2276" s="1">
        <v>0</v>
      </c>
      <c r="X2276" s="1">
        <v>0</v>
      </c>
      <c r="Y2276" s="1">
        <v>0</v>
      </c>
      <c r="AB2276" s="275">
        <v>44651</v>
      </c>
      <c r="AC2276" s="1">
        <v>1</v>
      </c>
      <c r="AD2276" s="1" t="s">
        <v>2623</v>
      </c>
      <c r="AE2276" s="1">
        <v>1</v>
      </c>
      <c r="AF2276" s="1">
        <v>30</v>
      </c>
      <c r="AG2276" s="1">
        <v>0</v>
      </c>
      <c r="AN2276" s="1">
        <v>1</v>
      </c>
      <c r="AO2276" s="1">
        <v>1</v>
      </c>
      <c r="AR2276" s="276">
        <v>1090551.46</v>
      </c>
      <c r="AS2276" s="1" t="s">
        <v>2632</v>
      </c>
      <c r="AT2276" s="1">
        <v>0</v>
      </c>
      <c r="AU2276" s="1">
        <v>0</v>
      </c>
      <c r="AV2276" s="1" t="s">
        <v>2625</v>
      </c>
      <c r="AW2276" s="1" t="s">
        <v>2626</v>
      </c>
      <c r="AX2276" s="1">
        <v>5</v>
      </c>
      <c r="BC2276" s="1">
        <v>1</v>
      </c>
      <c r="BD2276" s="1">
        <v>7</v>
      </c>
      <c r="BE2276" s="1">
        <v>2</v>
      </c>
      <c r="BF2276" s="296">
        <v>8859596.1099696625</v>
      </c>
    </row>
    <row r="2277" spans="1:58" x14ac:dyDescent="0.3">
      <c r="A2277" s="273">
        <f t="shared" si="84"/>
        <v>61924.048817273695</v>
      </c>
      <c r="B2277" s="1" t="s">
        <v>2621</v>
      </c>
      <c r="C2277" s="274">
        <v>42062286</v>
      </c>
      <c r="D2277" s="1">
        <v>144205</v>
      </c>
      <c r="E2277" s="1">
        <v>4</v>
      </c>
      <c r="F2277" s="1" t="s">
        <v>5951</v>
      </c>
      <c r="G2277" s="275">
        <v>44586</v>
      </c>
      <c r="H2277" s="275">
        <v>44773</v>
      </c>
      <c r="I2277" s="1">
        <v>0</v>
      </c>
      <c r="J2277" s="1">
        <v>1</v>
      </c>
      <c r="K2277" s="1">
        <v>0</v>
      </c>
      <c r="L2277" s="1">
        <v>180</v>
      </c>
      <c r="M2277" s="1">
        <v>2</v>
      </c>
      <c r="N2277" s="1">
        <v>19.649999999999999</v>
      </c>
      <c r="O2277" s="1">
        <v>20.62</v>
      </c>
      <c r="P2277" s="1">
        <v>1011292</v>
      </c>
      <c r="Q2277" s="1">
        <v>1112742</v>
      </c>
      <c r="R2277" s="1">
        <v>1011292</v>
      </c>
      <c r="S2277" s="1">
        <v>33137</v>
      </c>
      <c r="T2277" s="1">
        <v>0</v>
      </c>
      <c r="U2277" s="1">
        <v>0</v>
      </c>
      <c r="W2277" s="1">
        <v>0</v>
      </c>
      <c r="X2277" s="1">
        <v>0</v>
      </c>
      <c r="Y2277" s="1">
        <v>0</v>
      </c>
      <c r="AB2277" s="275">
        <v>44586</v>
      </c>
      <c r="AC2277" s="1">
        <v>1</v>
      </c>
      <c r="AD2277" s="1" t="s">
        <v>2623</v>
      </c>
      <c r="AE2277" s="1">
        <v>1</v>
      </c>
      <c r="AF2277" s="1">
        <v>180</v>
      </c>
      <c r="AG2277" s="1">
        <v>0</v>
      </c>
      <c r="AN2277" s="1">
        <v>1</v>
      </c>
      <c r="AO2277" s="1">
        <v>1</v>
      </c>
      <c r="AR2277" s="276">
        <v>104143.42</v>
      </c>
      <c r="AS2277" s="1" t="s">
        <v>2632</v>
      </c>
      <c r="AT2277" s="1">
        <v>0</v>
      </c>
      <c r="AU2277" s="1">
        <v>0</v>
      </c>
      <c r="AX2277" s="1">
        <v>5</v>
      </c>
      <c r="BC2277" s="1">
        <v>1</v>
      </c>
      <c r="BD2277" s="1">
        <v>7</v>
      </c>
      <c r="BE2277" s="1">
        <v>2</v>
      </c>
      <c r="BF2277" s="296">
        <v>845224.53118272626</v>
      </c>
    </row>
    <row r="2278" spans="1:58" x14ac:dyDescent="0.3">
      <c r="A2278" s="273">
        <f t="shared" si="84"/>
        <v>381302.34135745559</v>
      </c>
      <c r="B2278" s="1" t="s">
        <v>2621</v>
      </c>
      <c r="C2278" s="274">
        <v>42062286</v>
      </c>
      <c r="D2278" s="1">
        <v>144205</v>
      </c>
      <c r="E2278" s="1">
        <v>4</v>
      </c>
      <c r="F2278" s="1" t="s">
        <v>5952</v>
      </c>
      <c r="G2278" s="275">
        <v>44586</v>
      </c>
      <c r="H2278" s="275">
        <v>44742</v>
      </c>
      <c r="I2278" s="1">
        <v>0</v>
      </c>
      <c r="J2278" s="1">
        <v>1</v>
      </c>
      <c r="K2278" s="1">
        <v>0</v>
      </c>
      <c r="L2278" s="1">
        <v>150</v>
      </c>
      <c r="M2278" s="1">
        <v>2</v>
      </c>
      <c r="N2278" s="1">
        <v>7.28</v>
      </c>
      <c r="O2278" s="1">
        <v>7.44</v>
      </c>
      <c r="P2278" s="1">
        <v>6214883</v>
      </c>
      <c r="Q2278" s="1">
        <v>6414028</v>
      </c>
      <c r="R2278" s="1">
        <v>6214883</v>
      </c>
      <c r="S2278" s="1">
        <v>75479</v>
      </c>
      <c r="T2278" s="1">
        <v>0</v>
      </c>
      <c r="U2278" s="1">
        <v>0</v>
      </c>
      <c r="W2278" s="1">
        <v>0</v>
      </c>
      <c r="X2278" s="1">
        <v>0</v>
      </c>
      <c r="Y2278" s="1">
        <v>0</v>
      </c>
      <c r="AB2278" s="275">
        <v>44586</v>
      </c>
      <c r="AC2278" s="1">
        <v>1</v>
      </c>
      <c r="AD2278" s="1" t="s">
        <v>2623</v>
      </c>
      <c r="AE2278" s="1">
        <v>1</v>
      </c>
      <c r="AF2278" s="1">
        <v>150</v>
      </c>
      <c r="AG2278" s="1">
        <v>0</v>
      </c>
      <c r="AN2278" s="1">
        <v>1</v>
      </c>
      <c r="AO2278" s="1">
        <v>1</v>
      </c>
      <c r="AR2278" s="276">
        <v>639263.31999999995</v>
      </c>
      <c r="AS2278" s="1" t="s">
        <v>2632</v>
      </c>
      <c r="AT2278" s="1">
        <v>0</v>
      </c>
      <c r="AU2278" s="1">
        <v>0</v>
      </c>
      <c r="AX2278" s="1">
        <v>5</v>
      </c>
      <c r="BC2278" s="1">
        <v>1</v>
      </c>
      <c r="BD2278" s="1">
        <v>7</v>
      </c>
      <c r="BE2278" s="1">
        <v>2</v>
      </c>
      <c r="BF2278" s="296">
        <v>5194317.3386425441</v>
      </c>
    </row>
    <row r="2279" spans="1:58" x14ac:dyDescent="0.3">
      <c r="A2279" s="273">
        <f t="shared" si="84"/>
        <v>0</v>
      </c>
      <c r="B2279" s="1" t="s">
        <v>2621</v>
      </c>
      <c r="C2279" s="274">
        <v>42064226</v>
      </c>
      <c r="D2279" s="1">
        <v>144205</v>
      </c>
      <c r="E2279" s="1">
        <v>4</v>
      </c>
      <c r="F2279" s="1" t="s">
        <v>3458</v>
      </c>
      <c r="G2279" s="275">
        <v>43888</v>
      </c>
      <c r="H2279" s="275">
        <v>45351</v>
      </c>
      <c r="I2279" s="1">
        <v>0</v>
      </c>
      <c r="J2279" s="1">
        <v>1</v>
      </c>
      <c r="K2279" s="1">
        <v>23</v>
      </c>
      <c r="L2279" s="1">
        <v>30</v>
      </c>
      <c r="M2279" s="1">
        <v>2</v>
      </c>
      <c r="N2279" s="1">
        <v>18</v>
      </c>
      <c r="O2279" s="1">
        <v>19.559999999999999</v>
      </c>
      <c r="P2279" s="1">
        <v>5000000</v>
      </c>
      <c r="Q2279" s="1">
        <v>250000</v>
      </c>
      <c r="R2279" s="1">
        <v>4779814</v>
      </c>
      <c r="S2279" s="1">
        <v>0</v>
      </c>
      <c r="T2279" s="1">
        <v>0</v>
      </c>
      <c r="U2279" s="1">
        <v>0</v>
      </c>
      <c r="W2279" s="1">
        <v>0</v>
      </c>
      <c r="X2279" s="1">
        <v>0</v>
      </c>
      <c r="Y2279" s="1">
        <v>0</v>
      </c>
      <c r="AB2279" s="275">
        <v>44651</v>
      </c>
      <c r="AC2279" s="1">
        <v>1</v>
      </c>
      <c r="AD2279" s="1" t="s">
        <v>2623</v>
      </c>
      <c r="AE2279" s="1">
        <v>1</v>
      </c>
      <c r="AF2279" s="1">
        <v>30</v>
      </c>
      <c r="AG2279" s="1">
        <v>0</v>
      </c>
      <c r="AN2279" s="1">
        <v>1</v>
      </c>
      <c r="AO2279" s="1">
        <v>1</v>
      </c>
      <c r="AR2279" s="276">
        <v>1989215</v>
      </c>
      <c r="AS2279" s="1" t="s">
        <v>2657</v>
      </c>
      <c r="AT2279" s="1">
        <v>0</v>
      </c>
      <c r="AU2279" s="1">
        <v>0</v>
      </c>
      <c r="AX2279" s="1">
        <v>5</v>
      </c>
      <c r="BC2279" s="1">
        <v>1</v>
      </c>
      <c r="BD2279" s="1">
        <v>7</v>
      </c>
      <c r="BE2279" s="1">
        <v>2</v>
      </c>
      <c r="BF2279" s="296">
        <v>14402497</v>
      </c>
    </row>
    <row r="2280" spans="1:58" x14ac:dyDescent="0.3">
      <c r="A2280" s="273">
        <f t="shared" si="84"/>
        <v>36770742.094095424</v>
      </c>
      <c r="B2280" s="1" t="s">
        <v>2621</v>
      </c>
      <c r="C2280" s="274">
        <v>42064080</v>
      </c>
      <c r="D2280" s="1">
        <v>144105</v>
      </c>
      <c r="E2280" s="1">
        <v>4</v>
      </c>
      <c r="F2280" s="1" t="s">
        <v>3768</v>
      </c>
      <c r="G2280" s="275">
        <v>44036</v>
      </c>
      <c r="H2280" s="275">
        <v>45900</v>
      </c>
      <c r="I2280" s="1">
        <v>1</v>
      </c>
      <c r="J2280" s="1">
        <v>1</v>
      </c>
      <c r="K2280" s="1">
        <v>21</v>
      </c>
      <c r="L2280" s="1">
        <v>30</v>
      </c>
      <c r="M2280" s="1">
        <v>2</v>
      </c>
      <c r="N2280" s="1">
        <v>9</v>
      </c>
      <c r="O2280" s="1">
        <v>9.3800000000000008</v>
      </c>
      <c r="P2280" s="1">
        <v>56069761</v>
      </c>
      <c r="Q2280" s="1">
        <v>945039</v>
      </c>
      <c r="R2280" s="1">
        <v>40922256</v>
      </c>
      <c r="S2280" s="1">
        <v>0</v>
      </c>
      <c r="T2280" s="1">
        <v>0</v>
      </c>
      <c r="U2280" s="1">
        <v>0</v>
      </c>
      <c r="W2280" s="1">
        <v>0</v>
      </c>
      <c r="X2280" s="1">
        <v>0</v>
      </c>
      <c r="Y2280" s="1">
        <v>0</v>
      </c>
      <c r="Z2280" s="1" t="s">
        <v>5722</v>
      </c>
      <c r="AA2280" s="1" t="s">
        <v>2807</v>
      </c>
      <c r="AB2280" s="275">
        <v>44651</v>
      </c>
      <c r="AC2280" s="1">
        <v>1</v>
      </c>
      <c r="AD2280" s="1" t="s">
        <v>2623</v>
      </c>
      <c r="AE2280" s="1">
        <v>1</v>
      </c>
      <c r="AF2280" s="1">
        <v>30</v>
      </c>
      <c r="AG2280" s="1">
        <v>588</v>
      </c>
      <c r="AN2280" s="1">
        <v>1</v>
      </c>
      <c r="AO2280" s="1">
        <v>1</v>
      </c>
      <c r="AR2280" s="276">
        <v>846399.28</v>
      </c>
      <c r="AS2280" s="1" t="s">
        <v>2677</v>
      </c>
      <c r="AT2280" s="1">
        <v>0</v>
      </c>
      <c r="AU2280" s="1">
        <v>0</v>
      </c>
      <c r="AV2280" s="1" t="s">
        <v>2625</v>
      </c>
      <c r="AW2280" s="1" t="s">
        <v>2626</v>
      </c>
      <c r="AX2280" s="1">
        <v>5</v>
      </c>
      <c r="BC2280" s="1">
        <v>1</v>
      </c>
      <c r="BD2280" s="1">
        <v>7</v>
      </c>
      <c r="BE2280" s="1">
        <v>2</v>
      </c>
      <c r="BF2280" s="296">
        <v>3305114.6259045769</v>
      </c>
    </row>
    <row r="2281" spans="1:58" x14ac:dyDescent="0.3">
      <c r="A2281" s="273">
        <f t="shared" si="84"/>
        <v>18529185.087628201</v>
      </c>
      <c r="B2281" s="1" t="s">
        <v>2621</v>
      </c>
      <c r="C2281" s="274">
        <v>42064080</v>
      </c>
      <c r="D2281" s="1">
        <v>144105</v>
      </c>
      <c r="E2281" s="1">
        <v>4</v>
      </c>
      <c r="F2281" s="1" t="s">
        <v>5192</v>
      </c>
      <c r="G2281" s="275">
        <v>44490</v>
      </c>
      <c r="H2281" s="275">
        <v>46326</v>
      </c>
      <c r="I2281" s="1">
        <v>1</v>
      </c>
      <c r="J2281" s="1">
        <v>1</v>
      </c>
      <c r="K2281" s="1">
        <v>5</v>
      </c>
      <c r="L2281" s="1">
        <v>30</v>
      </c>
      <c r="M2281" s="1">
        <v>2</v>
      </c>
      <c r="N2281" s="1">
        <v>9</v>
      </c>
      <c r="O2281" s="1">
        <v>9.3800000000000008</v>
      </c>
      <c r="P2281" s="1">
        <v>22093230</v>
      </c>
      <c r="Q2281" s="1">
        <v>462955</v>
      </c>
      <c r="R2281" s="1">
        <v>20621177</v>
      </c>
      <c r="S2281" s="1">
        <v>0</v>
      </c>
      <c r="T2281" s="1">
        <v>0</v>
      </c>
      <c r="U2281" s="1">
        <v>0</v>
      </c>
      <c r="W2281" s="1">
        <v>0</v>
      </c>
      <c r="X2281" s="1">
        <v>0</v>
      </c>
      <c r="Y2281" s="1">
        <v>0</v>
      </c>
      <c r="AB2281" s="275">
        <v>44651</v>
      </c>
      <c r="AC2281" s="1">
        <v>1</v>
      </c>
      <c r="AD2281" s="1" t="s">
        <v>2623</v>
      </c>
      <c r="AE2281" s="1">
        <v>1</v>
      </c>
      <c r="AF2281" s="1">
        <v>30</v>
      </c>
      <c r="AG2281" s="1">
        <v>1</v>
      </c>
      <c r="AN2281" s="1">
        <v>1</v>
      </c>
      <c r="AO2281" s="1">
        <v>1</v>
      </c>
      <c r="AR2281" s="276">
        <v>426508.13</v>
      </c>
      <c r="AS2281" s="1" t="s">
        <v>2677</v>
      </c>
      <c r="AT2281" s="1">
        <v>0</v>
      </c>
      <c r="AU2281" s="1">
        <v>0</v>
      </c>
      <c r="AV2281" s="1" t="s">
        <v>2625</v>
      </c>
      <c r="AW2281" s="1" t="s">
        <v>2626</v>
      </c>
      <c r="AX2281" s="1">
        <v>5</v>
      </c>
      <c r="BC2281" s="1">
        <v>1</v>
      </c>
      <c r="BD2281" s="1">
        <v>7</v>
      </c>
      <c r="BE2281" s="1">
        <v>2</v>
      </c>
      <c r="BF2281" s="296">
        <v>1665483.7823717995</v>
      </c>
    </row>
    <row r="2282" spans="1:58" x14ac:dyDescent="0.3">
      <c r="A2282" s="273">
        <f t="shared" si="84"/>
        <v>2278997.3868549904</v>
      </c>
      <c r="B2282" s="1" t="s">
        <v>2621</v>
      </c>
      <c r="C2282" s="274">
        <v>42064080</v>
      </c>
      <c r="D2282" s="1">
        <v>144205</v>
      </c>
      <c r="E2282" s="1">
        <v>4</v>
      </c>
      <c r="F2282" s="1" t="s">
        <v>3728</v>
      </c>
      <c r="G2282" s="275">
        <v>44019</v>
      </c>
      <c r="H2282" s="275">
        <v>45169</v>
      </c>
      <c r="I2282" s="1">
        <v>0</v>
      </c>
      <c r="J2282" s="1">
        <v>1</v>
      </c>
      <c r="K2282" s="1">
        <v>19</v>
      </c>
      <c r="L2282" s="1">
        <v>30</v>
      </c>
      <c r="M2282" s="1">
        <v>2</v>
      </c>
      <c r="N2282" s="1">
        <v>9</v>
      </c>
      <c r="O2282" s="1">
        <v>9.3800000000000008</v>
      </c>
      <c r="P2282" s="1">
        <v>5000000</v>
      </c>
      <c r="Q2282" s="1">
        <v>159939</v>
      </c>
      <c r="R2282" s="1">
        <v>2536352</v>
      </c>
      <c r="S2282" s="1">
        <v>0</v>
      </c>
      <c r="T2282" s="1">
        <v>0</v>
      </c>
      <c r="U2282" s="1">
        <v>0</v>
      </c>
      <c r="W2282" s="1">
        <v>0</v>
      </c>
      <c r="X2282" s="1">
        <v>0</v>
      </c>
      <c r="Y2282" s="1">
        <v>0</v>
      </c>
      <c r="AB2282" s="275">
        <v>44651</v>
      </c>
      <c r="AC2282" s="1">
        <v>1</v>
      </c>
      <c r="AD2282" s="1" t="s">
        <v>2623</v>
      </c>
      <c r="AE2282" s="1">
        <v>1</v>
      </c>
      <c r="AF2282" s="1">
        <v>30</v>
      </c>
      <c r="AG2282" s="1">
        <v>0</v>
      </c>
      <c r="AN2282" s="1">
        <v>1</v>
      </c>
      <c r="AO2282" s="1">
        <v>1</v>
      </c>
      <c r="AR2282" s="276">
        <v>52504.37</v>
      </c>
      <c r="AS2282" s="1" t="s">
        <v>2657</v>
      </c>
      <c r="AT2282" s="1">
        <v>0</v>
      </c>
      <c r="AU2282" s="1">
        <v>0</v>
      </c>
      <c r="AX2282" s="1">
        <v>5</v>
      </c>
      <c r="BC2282" s="1">
        <v>1</v>
      </c>
      <c r="BD2282" s="1">
        <v>7</v>
      </c>
      <c r="BE2282" s="1">
        <v>2</v>
      </c>
      <c r="BF2282" s="296">
        <v>204850.2431450095</v>
      </c>
    </row>
    <row r="2283" spans="1:58" x14ac:dyDescent="0.3">
      <c r="A2283" s="273">
        <f t="shared" si="84"/>
        <v>189943.5970478603</v>
      </c>
      <c r="B2283" s="1" t="s">
        <v>2621</v>
      </c>
      <c r="C2283" s="274">
        <v>42064080</v>
      </c>
      <c r="D2283" s="1">
        <v>144205</v>
      </c>
      <c r="E2283" s="1">
        <v>4</v>
      </c>
      <c r="F2283" s="1" t="s">
        <v>4721</v>
      </c>
      <c r="G2283" s="275">
        <v>44439</v>
      </c>
      <c r="H2283" s="275">
        <v>45535</v>
      </c>
      <c r="I2283" s="1">
        <v>0</v>
      </c>
      <c r="J2283" s="1">
        <v>1</v>
      </c>
      <c r="K2283" s="1">
        <v>7</v>
      </c>
      <c r="L2283" s="1">
        <v>30</v>
      </c>
      <c r="M2283" s="1">
        <v>2</v>
      </c>
      <c r="N2283" s="1">
        <v>17.690000000000001</v>
      </c>
      <c r="O2283" s="1">
        <v>19.2</v>
      </c>
      <c r="P2283" s="1">
        <v>250000</v>
      </c>
      <c r="Q2283" s="1">
        <v>9051</v>
      </c>
      <c r="R2283" s="1">
        <v>211327</v>
      </c>
      <c r="S2283" s="1">
        <v>0</v>
      </c>
      <c r="T2283" s="1">
        <v>0</v>
      </c>
      <c r="U2283" s="1">
        <v>0</v>
      </c>
      <c r="W2283" s="1">
        <v>0</v>
      </c>
      <c r="X2283" s="1">
        <v>0</v>
      </c>
      <c r="Y2283" s="1">
        <v>0</v>
      </c>
      <c r="AB2283" s="275">
        <v>44651</v>
      </c>
      <c r="AC2283" s="1">
        <v>1</v>
      </c>
      <c r="AD2283" s="1" t="s">
        <v>2623</v>
      </c>
      <c r="AE2283" s="1">
        <v>1</v>
      </c>
      <c r="AF2283" s="1">
        <v>30</v>
      </c>
      <c r="AG2283" s="1">
        <v>0</v>
      </c>
      <c r="AN2283" s="1">
        <v>1</v>
      </c>
      <c r="AO2283" s="1">
        <v>1</v>
      </c>
      <c r="AR2283" s="276">
        <v>4315.43</v>
      </c>
      <c r="AS2283" s="1" t="s">
        <v>2657</v>
      </c>
      <c r="AT2283" s="1">
        <v>0</v>
      </c>
      <c r="AU2283" s="1">
        <v>0</v>
      </c>
      <c r="AX2283" s="1">
        <v>5</v>
      </c>
      <c r="BC2283" s="1">
        <v>1</v>
      </c>
      <c r="BD2283" s="1">
        <v>7</v>
      </c>
      <c r="BE2283" s="1">
        <v>2</v>
      </c>
      <c r="BF2283" s="296">
        <v>17067.972952139698</v>
      </c>
    </row>
    <row r="2284" spans="1:58" x14ac:dyDescent="0.3">
      <c r="A2284" s="273">
        <f t="shared" si="84"/>
        <v>303765.72942971636</v>
      </c>
      <c r="B2284" s="1" t="s">
        <v>2621</v>
      </c>
      <c r="C2284" s="274">
        <v>42064080</v>
      </c>
      <c r="D2284" s="1">
        <v>144205</v>
      </c>
      <c r="E2284" s="1">
        <v>4</v>
      </c>
      <c r="F2284" s="1" t="s">
        <v>4949</v>
      </c>
      <c r="G2284" s="275">
        <v>44414</v>
      </c>
      <c r="H2284" s="275">
        <v>45535</v>
      </c>
      <c r="I2284" s="1">
        <v>0</v>
      </c>
      <c r="J2284" s="1">
        <v>1</v>
      </c>
      <c r="K2284" s="1">
        <v>7</v>
      </c>
      <c r="L2284" s="1">
        <v>30</v>
      </c>
      <c r="M2284" s="1">
        <v>2</v>
      </c>
      <c r="N2284" s="1">
        <v>17.690000000000001</v>
      </c>
      <c r="O2284" s="1">
        <v>19.2</v>
      </c>
      <c r="P2284" s="1">
        <v>400000</v>
      </c>
      <c r="Q2284" s="1">
        <v>14482</v>
      </c>
      <c r="R2284" s="1">
        <v>338123</v>
      </c>
      <c r="S2284" s="1">
        <v>0</v>
      </c>
      <c r="T2284" s="1">
        <v>0</v>
      </c>
      <c r="U2284" s="1">
        <v>0</v>
      </c>
      <c r="W2284" s="1">
        <v>0</v>
      </c>
      <c r="X2284" s="1">
        <v>0</v>
      </c>
      <c r="Y2284" s="1">
        <v>0</v>
      </c>
      <c r="AB2284" s="275">
        <v>44651</v>
      </c>
      <c r="AC2284" s="1">
        <v>1</v>
      </c>
      <c r="AD2284" s="1" t="s">
        <v>2623</v>
      </c>
      <c r="AE2284" s="1">
        <v>1</v>
      </c>
      <c r="AF2284" s="1">
        <v>30</v>
      </c>
      <c r="AG2284" s="1">
        <v>0</v>
      </c>
      <c r="AN2284" s="1">
        <v>1</v>
      </c>
      <c r="AO2284" s="1">
        <v>1</v>
      </c>
      <c r="AR2284" s="276">
        <v>7048.53</v>
      </c>
      <c r="AS2284" s="1" t="s">
        <v>2657</v>
      </c>
      <c r="AT2284" s="1">
        <v>0</v>
      </c>
      <c r="AU2284" s="1">
        <v>0</v>
      </c>
      <c r="AX2284" s="1">
        <v>5</v>
      </c>
      <c r="BC2284" s="1">
        <v>1</v>
      </c>
      <c r="BD2284" s="1">
        <v>7</v>
      </c>
      <c r="BE2284" s="1">
        <v>2</v>
      </c>
      <c r="BF2284" s="296">
        <v>27308.74057028364</v>
      </c>
    </row>
    <row r="2285" spans="1:58" x14ac:dyDescent="0.3">
      <c r="A2285" s="273">
        <f t="shared" si="84"/>
        <v>455719.14029312361</v>
      </c>
      <c r="B2285" s="1" t="s">
        <v>2621</v>
      </c>
      <c r="C2285" s="274">
        <v>42064080</v>
      </c>
      <c r="D2285" s="1">
        <v>144205</v>
      </c>
      <c r="E2285" s="1">
        <v>4</v>
      </c>
      <c r="F2285" s="1" t="s">
        <v>4950</v>
      </c>
      <c r="G2285" s="275">
        <v>44414</v>
      </c>
      <c r="H2285" s="275">
        <v>45535</v>
      </c>
      <c r="I2285" s="1">
        <v>0</v>
      </c>
      <c r="J2285" s="1">
        <v>1</v>
      </c>
      <c r="K2285" s="1">
        <v>7</v>
      </c>
      <c r="L2285" s="1">
        <v>30</v>
      </c>
      <c r="M2285" s="1">
        <v>2</v>
      </c>
      <c r="N2285" s="1">
        <v>17.690000000000001</v>
      </c>
      <c r="O2285" s="1">
        <v>19.2</v>
      </c>
      <c r="P2285" s="1">
        <v>600000</v>
      </c>
      <c r="Q2285" s="1">
        <v>21723</v>
      </c>
      <c r="R2285" s="1">
        <v>507183</v>
      </c>
      <c r="S2285" s="1">
        <v>0</v>
      </c>
      <c r="T2285" s="1">
        <v>0</v>
      </c>
      <c r="U2285" s="1">
        <v>0</v>
      </c>
      <c r="W2285" s="1">
        <v>0</v>
      </c>
      <c r="X2285" s="1">
        <v>0</v>
      </c>
      <c r="Y2285" s="1">
        <v>0</v>
      </c>
      <c r="AB2285" s="275">
        <v>44651</v>
      </c>
      <c r="AC2285" s="1">
        <v>1</v>
      </c>
      <c r="AD2285" s="1" t="s">
        <v>2623</v>
      </c>
      <c r="AE2285" s="1">
        <v>1</v>
      </c>
      <c r="AF2285" s="1">
        <v>30</v>
      </c>
      <c r="AG2285" s="1">
        <v>0</v>
      </c>
      <c r="AN2285" s="1">
        <v>1</v>
      </c>
      <c r="AO2285" s="1">
        <v>1</v>
      </c>
      <c r="AR2285" s="276">
        <v>10500.87</v>
      </c>
      <c r="AS2285" s="1" t="s">
        <v>2657</v>
      </c>
      <c r="AT2285" s="1">
        <v>0</v>
      </c>
      <c r="AU2285" s="1">
        <v>0</v>
      </c>
      <c r="AX2285" s="1">
        <v>5</v>
      </c>
      <c r="BC2285" s="1">
        <v>1</v>
      </c>
      <c r="BD2285" s="1">
        <v>7</v>
      </c>
      <c r="BE2285" s="1">
        <v>2</v>
      </c>
      <c r="BF2285" s="296">
        <v>40962.989706876397</v>
      </c>
    </row>
    <row r="2286" spans="1:58" x14ac:dyDescent="0.3">
      <c r="A2286" s="273">
        <f t="shared" si="84"/>
        <v>156058.26180088901</v>
      </c>
      <c r="B2286" s="1" t="s">
        <v>2621</v>
      </c>
      <c r="C2286" s="274">
        <v>42064080</v>
      </c>
      <c r="D2286" s="1">
        <v>144205</v>
      </c>
      <c r="E2286" s="1">
        <v>4</v>
      </c>
      <c r="F2286" s="1" t="s">
        <v>5022</v>
      </c>
      <c r="G2286" s="275">
        <v>44473</v>
      </c>
      <c r="H2286" s="275">
        <v>45565</v>
      </c>
      <c r="I2286" s="1">
        <v>0</v>
      </c>
      <c r="J2286" s="1">
        <v>1</v>
      </c>
      <c r="K2286" s="1">
        <v>6</v>
      </c>
      <c r="L2286" s="1">
        <v>30</v>
      </c>
      <c r="M2286" s="1">
        <v>2</v>
      </c>
      <c r="N2286" s="1">
        <v>17.690000000000001</v>
      </c>
      <c r="O2286" s="1">
        <v>19.2</v>
      </c>
      <c r="P2286" s="1">
        <v>200000</v>
      </c>
      <c r="Q2286" s="1">
        <v>7241</v>
      </c>
      <c r="R2286" s="1">
        <v>173682</v>
      </c>
      <c r="S2286" s="1">
        <v>0</v>
      </c>
      <c r="T2286" s="1">
        <v>0</v>
      </c>
      <c r="U2286" s="1">
        <v>0</v>
      </c>
      <c r="W2286" s="1">
        <v>0</v>
      </c>
      <c r="X2286" s="1">
        <v>0</v>
      </c>
      <c r="Y2286" s="1">
        <v>0</v>
      </c>
      <c r="AB2286" s="275">
        <v>44651</v>
      </c>
      <c r="AC2286" s="1">
        <v>1</v>
      </c>
      <c r="AD2286" s="1" t="s">
        <v>2623</v>
      </c>
      <c r="AE2286" s="1">
        <v>1</v>
      </c>
      <c r="AF2286" s="1">
        <v>30</v>
      </c>
      <c r="AG2286" s="1">
        <v>0</v>
      </c>
      <c r="AN2286" s="1">
        <v>1</v>
      </c>
      <c r="AO2286" s="1">
        <v>1</v>
      </c>
      <c r="AR2286" s="276">
        <v>3596.19</v>
      </c>
      <c r="AS2286" s="1" t="s">
        <v>2657</v>
      </c>
      <c r="AT2286" s="1">
        <v>0</v>
      </c>
      <c r="AU2286" s="1">
        <v>0</v>
      </c>
      <c r="AX2286" s="1">
        <v>5</v>
      </c>
      <c r="BC2286" s="1">
        <v>1</v>
      </c>
      <c r="BD2286" s="1">
        <v>7</v>
      </c>
      <c r="BE2286" s="1">
        <v>2</v>
      </c>
      <c r="BF2286" s="296">
        <v>14027.548199110986</v>
      </c>
    </row>
    <row r="2287" spans="1:58" x14ac:dyDescent="0.3">
      <c r="A2287" s="273">
        <f t="shared" si="84"/>
        <v>527809.76255089394</v>
      </c>
      <c r="B2287" s="1" t="s">
        <v>2621</v>
      </c>
      <c r="C2287" s="274">
        <v>42064080</v>
      </c>
      <c r="D2287" s="1">
        <v>144205</v>
      </c>
      <c r="E2287" s="1">
        <v>4</v>
      </c>
      <c r="F2287" s="1" t="s">
        <v>5965</v>
      </c>
      <c r="G2287" s="275">
        <v>44602</v>
      </c>
      <c r="H2287" s="275">
        <v>45716</v>
      </c>
      <c r="I2287" s="1">
        <v>0</v>
      </c>
      <c r="J2287" s="1">
        <v>1</v>
      </c>
      <c r="K2287" s="1">
        <v>1</v>
      </c>
      <c r="L2287" s="1">
        <v>30</v>
      </c>
      <c r="M2287" s="1">
        <v>2</v>
      </c>
      <c r="N2287" s="1">
        <v>17.690000000000001</v>
      </c>
      <c r="O2287" s="1">
        <v>19.2</v>
      </c>
      <c r="P2287" s="1">
        <v>600000</v>
      </c>
      <c r="Q2287" s="1">
        <v>21723</v>
      </c>
      <c r="R2287" s="1">
        <v>587329</v>
      </c>
      <c r="S2287" s="1">
        <v>0</v>
      </c>
      <c r="T2287" s="1">
        <v>0</v>
      </c>
      <c r="U2287" s="1">
        <v>0</v>
      </c>
      <c r="W2287" s="1">
        <v>0</v>
      </c>
      <c r="X2287" s="1">
        <v>0</v>
      </c>
      <c r="Y2287" s="1">
        <v>0</v>
      </c>
      <c r="AB2287" s="275">
        <v>44651</v>
      </c>
      <c r="AC2287" s="1">
        <v>1</v>
      </c>
      <c r="AD2287" s="1" t="s">
        <v>2623</v>
      </c>
      <c r="AE2287" s="1">
        <v>1</v>
      </c>
      <c r="AF2287" s="1">
        <v>30</v>
      </c>
      <c r="AG2287" s="1">
        <v>0</v>
      </c>
      <c r="AN2287" s="1">
        <v>1</v>
      </c>
      <c r="AO2287" s="1">
        <v>1</v>
      </c>
      <c r="AR2287" s="276">
        <v>12083.2</v>
      </c>
      <c r="AS2287" s="1" t="s">
        <v>2657</v>
      </c>
      <c r="AT2287" s="1">
        <v>0</v>
      </c>
      <c r="AU2287" s="1">
        <v>0</v>
      </c>
      <c r="AX2287" s="1">
        <v>5</v>
      </c>
      <c r="BC2287" s="1">
        <v>1</v>
      </c>
      <c r="BD2287" s="1">
        <v>7</v>
      </c>
      <c r="BE2287" s="1">
        <v>2</v>
      </c>
      <c r="BF2287" s="296">
        <v>47436.037449106152</v>
      </c>
    </row>
    <row r="2288" spans="1:58" x14ac:dyDescent="0.3">
      <c r="A2288" s="273">
        <f t="shared" si="84"/>
        <v>527809.76255089394</v>
      </c>
      <c r="B2288" s="1" t="s">
        <v>2621</v>
      </c>
      <c r="C2288" s="274">
        <v>42064080</v>
      </c>
      <c r="D2288" s="1">
        <v>144205</v>
      </c>
      <c r="E2288" s="1">
        <v>4</v>
      </c>
      <c r="F2288" s="1" t="s">
        <v>5966</v>
      </c>
      <c r="G2288" s="275">
        <v>44602</v>
      </c>
      <c r="H2288" s="275">
        <v>45716</v>
      </c>
      <c r="I2288" s="1">
        <v>0</v>
      </c>
      <c r="J2288" s="1">
        <v>1</v>
      </c>
      <c r="K2288" s="1">
        <v>1</v>
      </c>
      <c r="L2288" s="1">
        <v>30</v>
      </c>
      <c r="M2288" s="1">
        <v>2</v>
      </c>
      <c r="N2288" s="1">
        <v>17.690000000000001</v>
      </c>
      <c r="O2288" s="1">
        <v>19.2</v>
      </c>
      <c r="P2288" s="1">
        <v>600000</v>
      </c>
      <c r="Q2288" s="1">
        <v>21723</v>
      </c>
      <c r="R2288" s="1">
        <v>587329</v>
      </c>
      <c r="S2288" s="1">
        <v>0</v>
      </c>
      <c r="T2288" s="1">
        <v>0</v>
      </c>
      <c r="U2288" s="1">
        <v>0</v>
      </c>
      <c r="W2288" s="1">
        <v>0</v>
      </c>
      <c r="X2288" s="1">
        <v>0</v>
      </c>
      <c r="Y2288" s="1">
        <v>0</v>
      </c>
      <c r="AB2288" s="275">
        <v>44651</v>
      </c>
      <c r="AC2288" s="1">
        <v>1</v>
      </c>
      <c r="AD2288" s="1" t="s">
        <v>2623</v>
      </c>
      <c r="AE2288" s="1">
        <v>1</v>
      </c>
      <c r="AF2288" s="1">
        <v>30</v>
      </c>
      <c r="AG2288" s="1">
        <v>0</v>
      </c>
      <c r="AN2288" s="1">
        <v>1</v>
      </c>
      <c r="AO2288" s="1">
        <v>1</v>
      </c>
      <c r="AR2288" s="276">
        <v>12083.2</v>
      </c>
      <c r="AS2288" s="1" t="s">
        <v>2657</v>
      </c>
      <c r="AT2288" s="1">
        <v>0</v>
      </c>
      <c r="AU2288" s="1">
        <v>0</v>
      </c>
      <c r="AX2288" s="1">
        <v>5</v>
      </c>
      <c r="BC2288" s="1">
        <v>1</v>
      </c>
      <c r="BD2288" s="1">
        <v>7</v>
      </c>
      <c r="BE2288" s="1">
        <v>2</v>
      </c>
      <c r="BF2288" s="296">
        <v>47436.037449106152</v>
      </c>
    </row>
    <row r="2289" spans="1:58" x14ac:dyDescent="0.3">
      <c r="A2289" s="273">
        <f t="shared" si="84"/>
        <v>468174.78540266701</v>
      </c>
      <c r="B2289" s="1" t="s">
        <v>2621</v>
      </c>
      <c r="C2289" s="274">
        <v>42064080</v>
      </c>
      <c r="D2289" s="1">
        <v>144205</v>
      </c>
      <c r="E2289" s="1">
        <v>4</v>
      </c>
      <c r="F2289" s="1" t="s">
        <v>5043</v>
      </c>
      <c r="G2289" s="275">
        <v>44469</v>
      </c>
      <c r="H2289" s="275">
        <v>45565</v>
      </c>
      <c r="I2289" s="1">
        <v>0</v>
      </c>
      <c r="J2289" s="1">
        <v>1</v>
      </c>
      <c r="K2289" s="1">
        <v>6</v>
      </c>
      <c r="L2289" s="1">
        <v>30</v>
      </c>
      <c r="M2289" s="1">
        <v>2</v>
      </c>
      <c r="N2289" s="1">
        <v>17.690000000000001</v>
      </c>
      <c r="O2289" s="1">
        <v>19.2</v>
      </c>
      <c r="P2289" s="1">
        <v>600000</v>
      </c>
      <c r="Q2289" s="1">
        <v>21723</v>
      </c>
      <c r="R2289" s="1">
        <v>521046</v>
      </c>
      <c r="S2289" s="1">
        <v>0</v>
      </c>
      <c r="T2289" s="1">
        <v>0</v>
      </c>
      <c r="U2289" s="1">
        <v>0</v>
      </c>
      <c r="W2289" s="1">
        <v>0</v>
      </c>
      <c r="X2289" s="1">
        <v>0</v>
      </c>
      <c r="Y2289" s="1">
        <v>0</v>
      </c>
      <c r="AB2289" s="275">
        <v>44651</v>
      </c>
      <c r="AC2289" s="1">
        <v>1</v>
      </c>
      <c r="AD2289" s="1" t="s">
        <v>2623</v>
      </c>
      <c r="AE2289" s="1">
        <v>1</v>
      </c>
      <c r="AF2289" s="1">
        <v>30</v>
      </c>
      <c r="AG2289" s="1">
        <v>0</v>
      </c>
      <c r="AN2289" s="1">
        <v>1</v>
      </c>
      <c r="AO2289" s="1">
        <v>1</v>
      </c>
      <c r="AR2289" s="276">
        <v>10788.57</v>
      </c>
      <c r="AS2289" s="1" t="s">
        <v>2657</v>
      </c>
      <c r="AT2289" s="1">
        <v>0</v>
      </c>
      <c r="AU2289" s="1">
        <v>0</v>
      </c>
      <c r="AX2289" s="1">
        <v>5</v>
      </c>
      <c r="BC2289" s="1">
        <v>1</v>
      </c>
      <c r="BD2289" s="1">
        <v>7</v>
      </c>
      <c r="BE2289" s="1">
        <v>2</v>
      </c>
      <c r="BF2289" s="296">
        <v>42082.644597332954</v>
      </c>
    </row>
    <row r="2290" spans="1:58" x14ac:dyDescent="0.3">
      <c r="A2290" s="273">
        <f t="shared" si="84"/>
        <v>351872.55887772882</v>
      </c>
      <c r="B2290" s="1" t="s">
        <v>2621</v>
      </c>
      <c r="C2290" s="274">
        <v>42064080</v>
      </c>
      <c r="D2290" s="1">
        <v>144205</v>
      </c>
      <c r="E2290" s="1">
        <v>4</v>
      </c>
      <c r="F2290" s="1" t="s">
        <v>6053</v>
      </c>
      <c r="G2290" s="275">
        <v>44604</v>
      </c>
      <c r="H2290" s="275">
        <v>45716</v>
      </c>
      <c r="I2290" s="1">
        <v>0</v>
      </c>
      <c r="J2290" s="1">
        <v>1</v>
      </c>
      <c r="K2290" s="1">
        <v>1</v>
      </c>
      <c r="L2290" s="1">
        <v>30</v>
      </c>
      <c r="M2290" s="1">
        <v>2</v>
      </c>
      <c r="N2290" s="1">
        <v>17.690000000000001</v>
      </c>
      <c r="O2290" s="1">
        <v>19.2</v>
      </c>
      <c r="P2290" s="1">
        <v>400000</v>
      </c>
      <c r="Q2290" s="1">
        <v>14482</v>
      </c>
      <c r="R2290" s="1">
        <v>391552</v>
      </c>
      <c r="S2290" s="1">
        <v>0</v>
      </c>
      <c r="T2290" s="1">
        <v>0</v>
      </c>
      <c r="U2290" s="1">
        <v>0</v>
      </c>
      <c r="W2290" s="1">
        <v>0</v>
      </c>
      <c r="X2290" s="1">
        <v>0</v>
      </c>
      <c r="Y2290" s="1">
        <v>0</v>
      </c>
      <c r="AB2290" s="275">
        <v>44651</v>
      </c>
      <c r="AC2290" s="1">
        <v>1</v>
      </c>
      <c r="AD2290" s="1" t="s">
        <v>2623</v>
      </c>
      <c r="AE2290" s="1">
        <v>1</v>
      </c>
      <c r="AF2290" s="1">
        <v>30</v>
      </c>
      <c r="AG2290" s="1">
        <v>0</v>
      </c>
      <c r="AN2290" s="1">
        <v>1</v>
      </c>
      <c r="AO2290" s="1">
        <v>1</v>
      </c>
      <c r="AR2290" s="276">
        <v>8055.47</v>
      </c>
      <c r="AS2290" s="1" t="s">
        <v>2657</v>
      </c>
      <c r="AT2290" s="1">
        <v>0</v>
      </c>
      <c r="AU2290" s="1">
        <v>0</v>
      </c>
      <c r="AX2290" s="1">
        <v>5</v>
      </c>
      <c r="BC2290" s="1">
        <v>1</v>
      </c>
      <c r="BD2290" s="1">
        <v>7</v>
      </c>
      <c r="BE2290" s="1">
        <v>2</v>
      </c>
      <c r="BF2290" s="296">
        <v>31623.971122271185</v>
      </c>
    </row>
    <row r="2291" spans="1:58" x14ac:dyDescent="0.3">
      <c r="A2291" s="273">
        <f t="shared" si="84"/>
        <v>527810.68178519455</v>
      </c>
      <c r="B2291" s="1" t="s">
        <v>2621</v>
      </c>
      <c r="C2291" s="274">
        <v>42064080</v>
      </c>
      <c r="D2291" s="1">
        <v>144205</v>
      </c>
      <c r="E2291" s="1">
        <v>4</v>
      </c>
      <c r="F2291" s="1" t="s">
        <v>6085</v>
      </c>
      <c r="G2291" s="275">
        <v>44609</v>
      </c>
      <c r="H2291" s="275">
        <v>45716</v>
      </c>
      <c r="I2291" s="1">
        <v>0</v>
      </c>
      <c r="J2291" s="1">
        <v>1</v>
      </c>
      <c r="K2291" s="1">
        <v>1</v>
      </c>
      <c r="L2291" s="1">
        <v>30</v>
      </c>
      <c r="M2291" s="1">
        <v>2</v>
      </c>
      <c r="N2291" s="1">
        <v>17.690000000000001</v>
      </c>
      <c r="O2291" s="1">
        <v>19.2</v>
      </c>
      <c r="P2291" s="1">
        <v>600000</v>
      </c>
      <c r="Q2291" s="1">
        <v>21724</v>
      </c>
      <c r="R2291" s="1">
        <v>587330</v>
      </c>
      <c r="S2291" s="1">
        <v>0</v>
      </c>
      <c r="T2291" s="1">
        <v>0</v>
      </c>
      <c r="U2291" s="1">
        <v>0</v>
      </c>
      <c r="W2291" s="1">
        <v>0</v>
      </c>
      <c r="X2291" s="1">
        <v>0</v>
      </c>
      <c r="Y2291" s="1">
        <v>0</v>
      </c>
      <c r="AB2291" s="275">
        <v>44651</v>
      </c>
      <c r="AC2291" s="1">
        <v>1</v>
      </c>
      <c r="AD2291" s="1" t="s">
        <v>2623</v>
      </c>
      <c r="AE2291" s="1">
        <v>1</v>
      </c>
      <c r="AF2291" s="1">
        <v>30</v>
      </c>
      <c r="AG2291" s="1">
        <v>0</v>
      </c>
      <c r="AN2291" s="1">
        <v>1</v>
      </c>
      <c r="AO2291" s="1">
        <v>1</v>
      </c>
      <c r="AR2291" s="276">
        <v>12083.2</v>
      </c>
      <c r="AS2291" s="1" t="s">
        <v>2657</v>
      </c>
      <c r="AT2291" s="1">
        <v>0</v>
      </c>
      <c r="AU2291" s="1">
        <v>0</v>
      </c>
      <c r="AX2291" s="1">
        <v>5</v>
      </c>
      <c r="BC2291" s="1">
        <v>1</v>
      </c>
      <c r="BD2291" s="1">
        <v>7</v>
      </c>
      <c r="BE2291" s="1">
        <v>2</v>
      </c>
      <c r="BF2291" s="296">
        <v>47436.118214805538</v>
      </c>
    </row>
    <row r="2292" spans="1:58" x14ac:dyDescent="0.3">
      <c r="A2292" s="273">
        <f t="shared" si="84"/>
        <v>527810.68178519455</v>
      </c>
      <c r="B2292" s="1" t="s">
        <v>2621</v>
      </c>
      <c r="C2292" s="274">
        <v>42064080</v>
      </c>
      <c r="D2292" s="1">
        <v>144205</v>
      </c>
      <c r="E2292" s="1">
        <v>4</v>
      </c>
      <c r="F2292" s="1" t="s">
        <v>6086</v>
      </c>
      <c r="G2292" s="275">
        <v>44609</v>
      </c>
      <c r="H2292" s="275">
        <v>45716</v>
      </c>
      <c r="I2292" s="1">
        <v>0</v>
      </c>
      <c r="J2292" s="1">
        <v>1</v>
      </c>
      <c r="K2292" s="1">
        <v>1</v>
      </c>
      <c r="L2292" s="1">
        <v>30</v>
      </c>
      <c r="M2292" s="1">
        <v>2</v>
      </c>
      <c r="N2292" s="1">
        <v>17.690000000000001</v>
      </c>
      <c r="O2292" s="1">
        <v>19.2</v>
      </c>
      <c r="P2292" s="1">
        <v>600000</v>
      </c>
      <c r="Q2292" s="1">
        <v>21724</v>
      </c>
      <c r="R2292" s="1">
        <v>587330</v>
      </c>
      <c r="S2292" s="1">
        <v>0</v>
      </c>
      <c r="T2292" s="1">
        <v>0</v>
      </c>
      <c r="U2292" s="1">
        <v>0</v>
      </c>
      <c r="W2292" s="1">
        <v>0</v>
      </c>
      <c r="X2292" s="1">
        <v>0</v>
      </c>
      <c r="Y2292" s="1">
        <v>0</v>
      </c>
      <c r="AB2292" s="275">
        <v>44651</v>
      </c>
      <c r="AC2292" s="1">
        <v>1</v>
      </c>
      <c r="AD2292" s="1" t="s">
        <v>2623</v>
      </c>
      <c r="AE2292" s="1">
        <v>1</v>
      </c>
      <c r="AF2292" s="1">
        <v>30</v>
      </c>
      <c r="AG2292" s="1">
        <v>0</v>
      </c>
      <c r="AN2292" s="1">
        <v>1</v>
      </c>
      <c r="AO2292" s="1">
        <v>1</v>
      </c>
      <c r="AR2292" s="276">
        <v>12083.2</v>
      </c>
      <c r="AS2292" s="1" t="s">
        <v>2657</v>
      </c>
      <c r="AT2292" s="1">
        <v>0</v>
      </c>
      <c r="AU2292" s="1">
        <v>0</v>
      </c>
      <c r="AX2292" s="1">
        <v>5</v>
      </c>
      <c r="BC2292" s="1">
        <v>1</v>
      </c>
      <c r="BD2292" s="1">
        <v>7</v>
      </c>
      <c r="BE2292" s="1">
        <v>2</v>
      </c>
      <c r="BF2292" s="296">
        <v>47436.118214805538</v>
      </c>
    </row>
    <row r="2293" spans="1:58" x14ac:dyDescent="0.3">
      <c r="A2293" s="273">
        <f t="shared" si="84"/>
        <v>527810.68178519455</v>
      </c>
      <c r="B2293" s="1" t="s">
        <v>2621</v>
      </c>
      <c r="C2293" s="274">
        <v>42064080</v>
      </c>
      <c r="D2293" s="1">
        <v>144205</v>
      </c>
      <c r="E2293" s="1">
        <v>4</v>
      </c>
      <c r="F2293" s="1" t="s">
        <v>6238</v>
      </c>
      <c r="G2293" s="275">
        <v>44618</v>
      </c>
      <c r="H2293" s="275">
        <v>45716</v>
      </c>
      <c r="I2293" s="1">
        <v>0</v>
      </c>
      <c r="J2293" s="1">
        <v>1</v>
      </c>
      <c r="K2293" s="1">
        <v>1</v>
      </c>
      <c r="L2293" s="1">
        <v>30</v>
      </c>
      <c r="M2293" s="1">
        <v>2</v>
      </c>
      <c r="N2293" s="1">
        <v>17.690000000000001</v>
      </c>
      <c r="O2293" s="1">
        <v>19.2</v>
      </c>
      <c r="P2293" s="1">
        <v>600000</v>
      </c>
      <c r="Q2293" s="1">
        <v>21724</v>
      </c>
      <c r="R2293" s="1">
        <v>587330</v>
      </c>
      <c r="S2293" s="1">
        <v>0</v>
      </c>
      <c r="T2293" s="1">
        <v>0</v>
      </c>
      <c r="U2293" s="1">
        <v>0</v>
      </c>
      <c r="W2293" s="1">
        <v>0</v>
      </c>
      <c r="X2293" s="1">
        <v>0</v>
      </c>
      <c r="Y2293" s="1">
        <v>0</v>
      </c>
      <c r="AB2293" s="275">
        <v>44651</v>
      </c>
      <c r="AC2293" s="1">
        <v>1</v>
      </c>
      <c r="AD2293" s="1" t="s">
        <v>2623</v>
      </c>
      <c r="AE2293" s="1">
        <v>1</v>
      </c>
      <c r="AF2293" s="1">
        <v>30</v>
      </c>
      <c r="AG2293" s="1">
        <v>0</v>
      </c>
      <c r="AN2293" s="1">
        <v>1</v>
      </c>
      <c r="AO2293" s="1">
        <v>1</v>
      </c>
      <c r="AR2293" s="276">
        <v>12083.2</v>
      </c>
      <c r="AS2293" s="1" t="s">
        <v>2657</v>
      </c>
      <c r="AT2293" s="1">
        <v>0</v>
      </c>
      <c r="AU2293" s="1">
        <v>0</v>
      </c>
      <c r="AX2293" s="1">
        <v>5</v>
      </c>
      <c r="BC2293" s="1">
        <v>1</v>
      </c>
      <c r="BD2293" s="1">
        <v>7</v>
      </c>
      <c r="BE2293" s="1">
        <v>2</v>
      </c>
      <c r="BF2293" s="296">
        <v>47436.118214805538</v>
      </c>
    </row>
    <row r="2294" spans="1:58" x14ac:dyDescent="0.3">
      <c r="A2294" s="273">
        <f t="shared" si="84"/>
        <v>351873.47811202949</v>
      </c>
      <c r="B2294" s="1" t="s">
        <v>2621</v>
      </c>
      <c r="C2294" s="274">
        <v>42064080</v>
      </c>
      <c r="D2294" s="1">
        <v>144205</v>
      </c>
      <c r="E2294" s="1">
        <v>4</v>
      </c>
      <c r="F2294" s="1" t="s">
        <v>6239</v>
      </c>
      <c r="G2294" s="275">
        <v>44618</v>
      </c>
      <c r="H2294" s="275">
        <v>45716</v>
      </c>
      <c r="I2294" s="1">
        <v>0</v>
      </c>
      <c r="J2294" s="1">
        <v>1</v>
      </c>
      <c r="K2294" s="1">
        <v>1</v>
      </c>
      <c r="L2294" s="1">
        <v>30</v>
      </c>
      <c r="M2294" s="1">
        <v>2</v>
      </c>
      <c r="N2294" s="1">
        <v>17.7</v>
      </c>
      <c r="O2294" s="1">
        <v>19.2</v>
      </c>
      <c r="P2294" s="1">
        <v>400000</v>
      </c>
      <c r="Q2294" s="1">
        <v>14483</v>
      </c>
      <c r="R2294" s="1">
        <v>391553</v>
      </c>
      <c r="S2294" s="1">
        <v>0</v>
      </c>
      <c r="T2294" s="1">
        <v>0</v>
      </c>
      <c r="U2294" s="1">
        <v>0</v>
      </c>
      <c r="W2294" s="1">
        <v>0</v>
      </c>
      <c r="X2294" s="1">
        <v>0</v>
      </c>
      <c r="Y2294" s="1">
        <v>0</v>
      </c>
      <c r="AB2294" s="275">
        <v>44651</v>
      </c>
      <c r="AC2294" s="1">
        <v>1</v>
      </c>
      <c r="AD2294" s="1" t="s">
        <v>2623</v>
      </c>
      <c r="AE2294" s="1">
        <v>1</v>
      </c>
      <c r="AF2294" s="1">
        <v>30</v>
      </c>
      <c r="AG2294" s="1">
        <v>0</v>
      </c>
      <c r="AN2294" s="1">
        <v>1</v>
      </c>
      <c r="AO2294" s="1">
        <v>1</v>
      </c>
      <c r="AR2294" s="276">
        <v>8055.47</v>
      </c>
      <c r="AS2294" s="1" t="s">
        <v>2657</v>
      </c>
      <c r="AT2294" s="1">
        <v>0</v>
      </c>
      <c r="AU2294" s="1">
        <v>0</v>
      </c>
      <c r="AX2294" s="1">
        <v>5</v>
      </c>
      <c r="BC2294" s="1">
        <v>1</v>
      </c>
      <c r="BD2294" s="1">
        <v>7</v>
      </c>
      <c r="BE2294" s="1">
        <v>2</v>
      </c>
      <c r="BF2294" s="296">
        <v>31624.051887970563</v>
      </c>
    </row>
    <row r="2295" spans="1:58" x14ac:dyDescent="0.3">
      <c r="A2295" s="273">
        <f t="shared" si="84"/>
        <v>14527898.886622528</v>
      </c>
      <c r="B2295" s="1" t="s">
        <v>2621</v>
      </c>
      <c r="C2295" s="274">
        <v>42069487</v>
      </c>
      <c r="D2295" s="1">
        <v>144205</v>
      </c>
      <c r="E2295" s="1">
        <v>3</v>
      </c>
      <c r="F2295" s="1" t="s">
        <v>4128</v>
      </c>
      <c r="G2295" s="275">
        <v>44266</v>
      </c>
      <c r="H2295" s="275">
        <v>46112</v>
      </c>
      <c r="I2295" s="1">
        <v>0</v>
      </c>
      <c r="J2295" s="1">
        <v>1</v>
      </c>
      <c r="K2295" s="1">
        <v>14</v>
      </c>
      <c r="L2295" s="1">
        <v>30</v>
      </c>
      <c r="M2295" s="1">
        <v>2</v>
      </c>
      <c r="N2295" s="1">
        <v>12.8</v>
      </c>
      <c r="O2295" s="1">
        <v>13.58</v>
      </c>
      <c r="P2295" s="1">
        <v>28993343</v>
      </c>
      <c r="Q2295" s="1">
        <v>562137</v>
      </c>
      <c r="R2295" s="1">
        <v>24611581</v>
      </c>
      <c r="S2295" s="1">
        <v>0</v>
      </c>
      <c r="T2295" s="1">
        <v>0</v>
      </c>
      <c r="U2295" s="1">
        <v>0</v>
      </c>
      <c r="W2295" s="1">
        <v>0</v>
      </c>
      <c r="X2295" s="1">
        <v>0</v>
      </c>
      <c r="Y2295" s="1">
        <v>0</v>
      </c>
      <c r="Z2295" s="1" t="s">
        <v>5741</v>
      </c>
      <c r="AA2295" s="1" t="s">
        <v>2807</v>
      </c>
      <c r="AB2295" s="275">
        <v>44651</v>
      </c>
      <c r="AC2295" s="1">
        <v>1</v>
      </c>
      <c r="AD2295" s="1" t="s">
        <v>2623</v>
      </c>
      <c r="AE2295" s="1">
        <v>1</v>
      </c>
      <c r="AF2295" s="1">
        <v>30</v>
      </c>
      <c r="AG2295" s="1">
        <v>0</v>
      </c>
      <c r="AN2295" s="1">
        <v>1</v>
      </c>
      <c r="AO2295" s="1">
        <v>1</v>
      </c>
      <c r="AP2295" s="275">
        <v>44266</v>
      </c>
      <c r="AQ2295" s="1" t="s">
        <v>2629</v>
      </c>
      <c r="AR2295" s="276">
        <v>2049096.64</v>
      </c>
      <c r="AS2295" s="1" t="s">
        <v>2624</v>
      </c>
      <c r="AT2295" s="1">
        <v>0</v>
      </c>
      <c r="AU2295" s="1">
        <v>0</v>
      </c>
      <c r="AX2295" s="1">
        <v>5</v>
      </c>
      <c r="BC2295" s="1">
        <v>1</v>
      </c>
      <c r="BD2295" s="1">
        <v>7</v>
      </c>
      <c r="BE2295" s="1">
        <v>2</v>
      </c>
      <c r="BF2295" s="296">
        <v>8034585.4733774718</v>
      </c>
    </row>
    <row r="2296" spans="1:58" x14ac:dyDescent="0.3">
      <c r="A2296" s="273">
        <f t="shared" si="84"/>
        <v>1657636.9857648045</v>
      </c>
      <c r="B2296" s="1" t="s">
        <v>2621</v>
      </c>
      <c r="C2296" s="274">
        <v>42069487</v>
      </c>
      <c r="D2296" s="1">
        <v>144205</v>
      </c>
      <c r="E2296" s="1">
        <v>3</v>
      </c>
      <c r="F2296" s="1" t="s">
        <v>4936</v>
      </c>
      <c r="G2296" s="275">
        <v>44411</v>
      </c>
      <c r="H2296" s="275">
        <v>45535</v>
      </c>
      <c r="I2296" s="1">
        <v>0</v>
      </c>
      <c r="J2296" s="1">
        <v>1</v>
      </c>
      <c r="K2296" s="1">
        <v>7</v>
      </c>
      <c r="L2296" s="1">
        <v>30</v>
      </c>
      <c r="M2296" s="1">
        <v>2</v>
      </c>
      <c r="N2296" s="1">
        <v>16.86</v>
      </c>
      <c r="O2296" s="1">
        <v>18.22</v>
      </c>
      <c r="P2296" s="1">
        <v>3328943</v>
      </c>
      <c r="Q2296" s="1">
        <v>119122</v>
      </c>
      <c r="R2296" s="1">
        <v>2808277</v>
      </c>
      <c r="S2296" s="1">
        <v>0</v>
      </c>
      <c r="T2296" s="1">
        <v>0</v>
      </c>
      <c r="U2296" s="1">
        <v>0</v>
      </c>
      <c r="W2296" s="1">
        <v>0</v>
      </c>
      <c r="X2296" s="1">
        <v>0</v>
      </c>
      <c r="Y2296" s="1">
        <v>0</v>
      </c>
      <c r="AB2296" s="275">
        <v>44651</v>
      </c>
      <c r="AC2296" s="1">
        <v>1</v>
      </c>
      <c r="AD2296" s="1" t="s">
        <v>2623</v>
      </c>
      <c r="AE2296" s="1">
        <v>1</v>
      </c>
      <c r="AF2296" s="1">
        <v>30</v>
      </c>
      <c r="AG2296" s="1">
        <v>0</v>
      </c>
      <c r="AN2296" s="1">
        <v>1</v>
      </c>
      <c r="AO2296" s="1">
        <v>1</v>
      </c>
      <c r="AP2296" s="1">
        <v>44411</v>
      </c>
      <c r="AQ2296" s="1" t="s">
        <v>2629</v>
      </c>
      <c r="AR2296" s="276">
        <v>233862.6</v>
      </c>
      <c r="AS2296" s="1" t="s">
        <v>2632</v>
      </c>
      <c r="AT2296" s="1">
        <v>0</v>
      </c>
      <c r="AU2296" s="1">
        <v>0</v>
      </c>
      <c r="AX2296" s="1">
        <v>5</v>
      </c>
      <c r="BC2296" s="1">
        <v>1</v>
      </c>
      <c r="BD2296" s="1">
        <v>7</v>
      </c>
      <c r="BE2296" s="1">
        <v>2</v>
      </c>
      <c r="BF2296" s="296">
        <v>916777.41423519538</v>
      </c>
    </row>
    <row r="2297" spans="1:58" x14ac:dyDescent="0.3">
      <c r="A2297" s="273">
        <f t="shared" si="84"/>
        <v>2761460.1839343221</v>
      </c>
      <c r="B2297" s="1" t="s">
        <v>2621</v>
      </c>
      <c r="C2297" s="274">
        <v>42069487</v>
      </c>
      <c r="D2297" s="1">
        <v>144205</v>
      </c>
      <c r="E2297" s="1">
        <v>4</v>
      </c>
      <c r="F2297" s="1" t="s">
        <v>5128</v>
      </c>
      <c r="G2297" s="275">
        <v>44553</v>
      </c>
      <c r="H2297" s="275">
        <v>45657</v>
      </c>
      <c r="I2297" s="1">
        <v>0</v>
      </c>
      <c r="J2297" s="1">
        <v>1</v>
      </c>
      <c r="K2297" s="1">
        <v>3</v>
      </c>
      <c r="L2297" s="1">
        <v>30</v>
      </c>
      <c r="M2297" s="1">
        <v>2</v>
      </c>
      <c r="N2297" s="1">
        <v>17.690000000000001</v>
      </c>
      <c r="O2297" s="1">
        <v>19.2</v>
      </c>
      <c r="P2297" s="1">
        <v>5000000</v>
      </c>
      <c r="Q2297" s="1">
        <v>181021</v>
      </c>
      <c r="R2297" s="1">
        <v>4678425</v>
      </c>
      <c r="S2297" s="1">
        <v>0</v>
      </c>
      <c r="T2297" s="1">
        <v>0</v>
      </c>
      <c r="U2297" s="1">
        <v>0</v>
      </c>
      <c r="W2297" s="1">
        <v>0</v>
      </c>
      <c r="X2297" s="1">
        <v>0</v>
      </c>
      <c r="Y2297" s="1">
        <v>0</v>
      </c>
      <c r="AB2297" s="275">
        <v>44651</v>
      </c>
      <c r="AC2297" s="1">
        <v>1</v>
      </c>
      <c r="AD2297" s="1" t="s">
        <v>2623</v>
      </c>
      <c r="AE2297" s="1">
        <v>1</v>
      </c>
      <c r="AF2297" s="1">
        <v>30</v>
      </c>
      <c r="AG2297" s="1">
        <v>0</v>
      </c>
      <c r="AN2297" s="1">
        <v>1</v>
      </c>
      <c r="AO2297" s="1">
        <v>1</v>
      </c>
      <c r="AP2297" s="275"/>
      <c r="AR2297" s="276">
        <v>389667.34</v>
      </c>
      <c r="AS2297" s="1" t="s">
        <v>2657</v>
      </c>
      <c r="AT2297" s="1">
        <v>0</v>
      </c>
      <c r="AU2297" s="1">
        <v>0</v>
      </c>
      <c r="AX2297" s="1">
        <v>5</v>
      </c>
      <c r="BC2297" s="1">
        <v>1</v>
      </c>
      <c r="BD2297" s="1">
        <v>7</v>
      </c>
      <c r="BE2297" s="1">
        <v>2</v>
      </c>
      <c r="BF2297" s="296">
        <v>1527297.4760656781</v>
      </c>
    </row>
    <row r="2298" spans="1:58" x14ac:dyDescent="0.3">
      <c r="A2298" s="273">
        <f t="shared" si="84"/>
        <v>2889208.7336783446</v>
      </c>
      <c r="B2298" s="1" t="s">
        <v>2621</v>
      </c>
      <c r="C2298" s="274">
        <v>42069487</v>
      </c>
      <c r="D2298" s="1">
        <v>144205</v>
      </c>
      <c r="E2298" s="1">
        <v>4</v>
      </c>
      <c r="F2298" s="1" t="s">
        <v>6542</v>
      </c>
      <c r="G2298" s="275">
        <v>44623</v>
      </c>
      <c r="H2298" s="275">
        <v>45716</v>
      </c>
      <c r="I2298" s="1">
        <v>0</v>
      </c>
      <c r="J2298" s="1">
        <v>1</v>
      </c>
      <c r="K2298" s="1">
        <v>1</v>
      </c>
      <c r="L2298" s="1">
        <v>30</v>
      </c>
      <c r="M2298" s="1">
        <v>2</v>
      </c>
      <c r="N2298" s="1">
        <v>17.690000000000001</v>
      </c>
      <c r="O2298" s="1">
        <v>19.2</v>
      </c>
      <c r="P2298" s="1">
        <v>5000000</v>
      </c>
      <c r="Q2298" s="1">
        <v>181021</v>
      </c>
      <c r="R2298" s="1">
        <v>4894409</v>
      </c>
      <c r="S2298" s="1">
        <v>0</v>
      </c>
      <c r="T2298" s="1">
        <v>0</v>
      </c>
      <c r="U2298" s="1">
        <v>0</v>
      </c>
      <c r="W2298" s="1">
        <v>0</v>
      </c>
      <c r="X2298" s="1">
        <v>0</v>
      </c>
      <c r="Y2298" s="1">
        <v>0</v>
      </c>
      <c r="AB2298" s="275">
        <v>44651</v>
      </c>
      <c r="AC2298" s="1">
        <v>1</v>
      </c>
      <c r="AD2298" s="1" t="s">
        <v>2623</v>
      </c>
      <c r="AE2298" s="1">
        <v>1</v>
      </c>
      <c r="AF2298" s="1">
        <v>30</v>
      </c>
      <c r="AG2298" s="1">
        <v>0</v>
      </c>
      <c r="AN2298" s="1">
        <v>1</v>
      </c>
      <c r="AO2298" s="1">
        <v>1</v>
      </c>
      <c r="AR2298" s="276">
        <v>407393.63</v>
      </c>
      <c r="AS2298" s="1" t="s">
        <v>2657</v>
      </c>
      <c r="AT2298" s="1">
        <v>0</v>
      </c>
      <c r="AU2298" s="1">
        <v>0</v>
      </c>
      <c r="AX2298" s="1">
        <v>5</v>
      </c>
      <c r="BC2298" s="1">
        <v>1</v>
      </c>
      <c r="BD2298" s="1">
        <v>7</v>
      </c>
      <c r="BE2298" s="1">
        <v>2</v>
      </c>
      <c r="BF2298" s="296">
        <v>1597806.6363216552</v>
      </c>
    </row>
    <row r="2299" spans="1:58" x14ac:dyDescent="0.3">
      <c r="A2299" s="273">
        <f t="shared" si="84"/>
        <v>30399240.703826375</v>
      </c>
      <c r="B2299" s="1" t="s">
        <v>2621</v>
      </c>
      <c r="C2299" s="274">
        <v>42070882</v>
      </c>
      <c r="D2299" s="1">
        <v>141205</v>
      </c>
      <c r="E2299" s="1">
        <v>4</v>
      </c>
      <c r="F2299" s="1" t="s">
        <v>2958</v>
      </c>
      <c r="G2299" s="275">
        <v>43454</v>
      </c>
      <c r="H2299" s="275">
        <v>46387</v>
      </c>
      <c r="I2299" s="1">
        <v>1</v>
      </c>
      <c r="J2299" s="1">
        <v>1</v>
      </c>
      <c r="K2299" s="1">
        <v>38</v>
      </c>
      <c r="L2299" s="1">
        <v>30</v>
      </c>
      <c r="M2299" s="1">
        <v>2</v>
      </c>
      <c r="N2299" s="1">
        <v>13.19</v>
      </c>
      <c r="O2299" s="1">
        <v>14.02</v>
      </c>
      <c r="P2299" s="1">
        <v>59130532</v>
      </c>
      <c r="Q2299" s="1">
        <v>729980</v>
      </c>
      <c r="R2299" s="1">
        <v>45679551</v>
      </c>
      <c r="S2299" s="1">
        <v>502475</v>
      </c>
      <c r="T2299" s="1">
        <v>0</v>
      </c>
      <c r="U2299" s="1">
        <v>135686500</v>
      </c>
      <c r="V2299" s="1">
        <v>43585</v>
      </c>
      <c r="W2299" s="1">
        <v>0</v>
      </c>
      <c r="X2299" s="1">
        <v>0</v>
      </c>
      <c r="Y2299" s="1">
        <v>0</v>
      </c>
      <c r="Z2299" s="1" t="s">
        <v>3591</v>
      </c>
      <c r="AA2299" s="1" t="s">
        <v>2807</v>
      </c>
      <c r="AB2299" s="275">
        <v>44620</v>
      </c>
      <c r="AC2299" s="1">
        <v>2</v>
      </c>
      <c r="AD2299" s="1" t="s">
        <v>2623</v>
      </c>
      <c r="AE2299" s="1">
        <v>1</v>
      </c>
      <c r="AF2299" s="1">
        <v>30</v>
      </c>
      <c r="AG2299" s="1">
        <v>227505</v>
      </c>
      <c r="AN2299" s="1">
        <v>1</v>
      </c>
      <c r="AO2299" s="1">
        <v>1</v>
      </c>
      <c r="AR2299" s="276">
        <v>1869626</v>
      </c>
      <c r="AS2299" s="1" t="s">
        <v>2655</v>
      </c>
      <c r="AT2299" s="1">
        <v>0</v>
      </c>
      <c r="AU2299" s="1">
        <v>0</v>
      </c>
      <c r="AX2299" s="1">
        <v>5</v>
      </c>
      <c r="BC2299" s="1">
        <v>1</v>
      </c>
      <c r="BD2299" s="1">
        <v>7</v>
      </c>
      <c r="BE2299" s="1">
        <v>2</v>
      </c>
      <c r="BF2299" s="296">
        <v>13410684.296173623</v>
      </c>
    </row>
    <row r="2300" spans="1:58" x14ac:dyDescent="0.3">
      <c r="A2300" s="273">
        <f t="shared" si="84"/>
        <v>1495872.7597986013</v>
      </c>
      <c r="B2300" s="1" t="s">
        <v>2621</v>
      </c>
      <c r="C2300" s="274">
        <v>42070882</v>
      </c>
      <c r="D2300" s="1">
        <v>144205</v>
      </c>
      <c r="E2300" s="1">
        <v>4</v>
      </c>
      <c r="F2300" s="1" t="s">
        <v>3266</v>
      </c>
      <c r="G2300" s="275">
        <v>43957</v>
      </c>
      <c r="H2300" s="275">
        <v>45107</v>
      </c>
      <c r="I2300" s="1">
        <v>0</v>
      </c>
      <c r="J2300" s="1">
        <v>1</v>
      </c>
      <c r="K2300" s="1">
        <v>21</v>
      </c>
      <c r="L2300" s="1">
        <v>30</v>
      </c>
      <c r="M2300" s="1">
        <v>2</v>
      </c>
      <c r="N2300" s="1">
        <v>9</v>
      </c>
      <c r="O2300" s="1">
        <v>9.3800000000000008</v>
      </c>
      <c r="P2300" s="1">
        <v>5000000</v>
      </c>
      <c r="Q2300" s="1">
        <v>158999</v>
      </c>
      <c r="R2300" s="1">
        <v>2247754</v>
      </c>
      <c r="S2300" s="1">
        <v>0</v>
      </c>
      <c r="T2300" s="1">
        <v>0</v>
      </c>
      <c r="U2300" s="1">
        <v>0</v>
      </c>
      <c r="W2300" s="1">
        <v>0</v>
      </c>
      <c r="X2300" s="1">
        <v>0</v>
      </c>
      <c r="Y2300" s="1">
        <v>0</v>
      </c>
      <c r="AB2300" s="275">
        <v>44651</v>
      </c>
      <c r="AC2300" s="1">
        <v>1</v>
      </c>
      <c r="AD2300" s="1" t="s">
        <v>2623</v>
      </c>
      <c r="AE2300" s="1">
        <v>1</v>
      </c>
      <c r="AF2300" s="1">
        <v>30</v>
      </c>
      <c r="AG2300" s="1">
        <v>0</v>
      </c>
      <c r="AN2300" s="1">
        <v>1</v>
      </c>
      <c r="AO2300" s="1">
        <v>1</v>
      </c>
      <c r="AR2300" s="276">
        <v>91981.6</v>
      </c>
      <c r="AS2300" s="1" t="s">
        <v>2657</v>
      </c>
      <c r="AT2300" s="1">
        <v>0</v>
      </c>
      <c r="AU2300" s="1">
        <v>0</v>
      </c>
      <c r="AX2300" s="1">
        <v>5</v>
      </c>
      <c r="BC2300" s="1">
        <v>1</v>
      </c>
      <c r="BD2300" s="1">
        <v>7</v>
      </c>
      <c r="BE2300" s="1">
        <v>2</v>
      </c>
      <c r="BF2300" s="296">
        <v>659899.64020139875</v>
      </c>
    </row>
    <row r="2301" spans="1:58" x14ac:dyDescent="0.3">
      <c r="A2301" s="273">
        <f t="shared" si="84"/>
        <v>130500.54164281064</v>
      </c>
      <c r="B2301" s="1" t="s">
        <v>2621</v>
      </c>
      <c r="C2301" s="274">
        <v>42070882</v>
      </c>
      <c r="D2301" s="1">
        <v>144205</v>
      </c>
      <c r="E2301" s="1">
        <v>4</v>
      </c>
      <c r="F2301" s="1" t="s">
        <v>5159</v>
      </c>
      <c r="G2301" s="275">
        <v>44491</v>
      </c>
      <c r="H2301" s="275">
        <v>45596</v>
      </c>
      <c r="I2301" s="1">
        <v>0</v>
      </c>
      <c r="J2301" s="1">
        <v>1</v>
      </c>
      <c r="K2301" s="1">
        <v>5</v>
      </c>
      <c r="L2301" s="1">
        <v>30</v>
      </c>
      <c r="M2301" s="1">
        <v>2</v>
      </c>
      <c r="N2301" s="1">
        <v>17.690000000000001</v>
      </c>
      <c r="O2301" s="1">
        <v>19.2</v>
      </c>
      <c r="P2301" s="1">
        <v>220000</v>
      </c>
      <c r="Q2301" s="1">
        <v>7965</v>
      </c>
      <c r="R2301" s="1">
        <v>196058</v>
      </c>
      <c r="S2301" s="1">
        <v>0</v>
      </c>
      <c r="T2301" s="1">
        <v>0</v>
      </c>
      <c r="U2301" s="1">
        <v>0</v>
      </c>
      <c r="W2301" s="1">
        <v>0</v>
      </c>
      <c r="X2301" s="1">
        <v>0</v>
      </c>
      <c r="Y2301" s="1">
        <v>0</v>
      </c>
      <c r="AB2301" s="275">
        <v>44651</v>
      </c>
      <c r="AC2301" s="1">
        <v>1</v>
      </c>
      <c r="AD2301" s="1" t="s">
        <v>2623</v>
      </c>
      <c r="AE2301" s="1">
        <v>1</v>
      </c>
      <c r="AF2301" s="1">
        <v>30</v>
      </c>
      <c r="AG2301" s="1">
        <v>0</v>
      </c>
      <c r="AN2301" s="1">
        <v>1</v>
      </c>
      <c r="AO2301" s="1">
        <v>1</v>
      </c>
      <c r="AR2301" s="276">
        <v>7998.4</v>
      </c>
      <c r="AS2301" s="1" t="s">
        <v>2657</v>
      </c>
      <c r="AT2301" s="1">
        <v>0</v>
      </c>
      <c r="AU2301" s="1">
        <v>0</v>
      </c>
      <c r="AX2301" s="1">
        <v>5</v>
      </c>
      <c r="BC2301" s="1">
        <v>1</v>
      </c>
      <c r="BD2301" s="1">
        <v>7</v>
      </c>
      <c r="BE2301" s="1">
        <v>2</v>
      </c>
      <c r="BF2301" s="296">
        <v>57559.058357189366</v>
      </c>
    </row>
    <row r="2302" spans="1:58" x14ac:dyDescent="0.3">
      <c r="A2302" s="273">
        <f t="shared" si="84"/>
        <v>118709.18344716722</v>
      </c>
      <c r="B2302" s="1" t="s">
        <v>2621</v>
      </c>
      <c r="C2302" s="274">
        <v>42070882</v>
      </c>
      <c r="D2302" s="1">
        <v>144205</v>
      </c>
      <c r="E2302" s="1">
        <v>4</v>
      </c>
      <c r="F2302" s="1" t="s">
        <v>5299</v>
      </c>
      <c r="G2302" s="275">
        <v>44484</v>
      </c>
      <c r="H2302" s="275">
        <v>45596</v>
      </c>
      <c r="I2302" s="1">
        <v>0</v>
      </c>
      <c r="J2302" s="1">
        <v>1</v>
      </c>
      <c r="K2302" s="1">
        <v>5</v>
      </c>
      <c r="L2302" s="1">
        <v>30</v>
      </c>
      <c r="M2302" s="1">
        <v>2</v>
      </c>
      <c r="N2302" s="1">
        <v>17.690000000000001</v>
      </c>
      <c r="O2302" s="1">
        <v>19.2</v>
      </c>
      <c r="P2302" s="1">
        <v>200000</v>
      </c>
      <c r="Q2302" s="1">
        <v>7241</v>
      </c>
      <c r="R2302" s="1">
        <v>178234</v>
      </c>
      <c r="S2302" s="1">
        <v>0</v>
      </c>
      <c r="T2302" s="1">
        <v>0</v>
      </c>
      <c r="U2302" s="1">
        <v>0</v>
      </c>
      <c r="V2302" s="275"/>
      <c r="W2302" s="1">
        <v>0</v>
      </c>
      <c r="X2302" s="1">
        <v>0</v>
      </c>
      <c r="Y2302" s="1">
        <v>0</v>
      </c>
      <c r="AB2302" s="275">
        <v>44651</v>
      </c>
      <c r="AC2302" s="1">
        <v>1</v>
      </c>
      <c r="AD2302" s="1" t="s">
        <v>2623</v>
      </c>
      <c r="AE2302" s="1">
        <v>1</v>
      </c>
      <c r="AF2302" s="1">
        <v>30</v>
      </c>
      <c r="AG2302" s="1">
        <v>0</v>
      </c>
      <c r="AN2302" s="1">
        <v>1</v>
      </c>
      <c r="AO2302" s="1">
        <v>1</v>
      </c>
      <c r="AR2302" s="276">
        <v>7198.56</v>
      </c>
      <c r="AS2302" s="1" t="s">
        <v>2657</v>
      </c>
      <c r="AT2302" s="1">
        <v>0</v>
      </c>
      <c r="AU2302" s="1">
        <v>0</v>
      </c>
      <c r="AX2302" s="1">
        <v>5</v>
      </c>
      <c r="BC2302" s="1">
        <v>1</v>
      </c>
      <c r="BD2302" s="1">
        <v>7</v>
      </c>
      <c r="BE2302" s="1">
        <v>2</v>
      </c>
      <c r="BF2302" s="296">
        <v>52326.256552832783</v>
      </c>
    </row>
    <row r="2303" spans="1:58" x14ac:dyDescent="0.3">
      <c r="A2303" s="273">
        <f t="shared" si="84"/>
        <v>109534.31101315963</v>
      </c>
      <c r="B2303" s="1" t="s">
        <v>2621</v>
      </c>
      <c r="C2303" s="274">
        <v>42070882</v>
      </c>
      <c r="D2303" s="1">
        <v>144205</v>
      </c>
      <c r="E2303" s="1">
        <v>4</v>
      </c>
      <c r="F2303" s="1" t="s">
        <v>5474</v>
      </c>
      <c r="G2303" s="275">
        <v>44551</v>
      </c>
      <c r="H2303" s="275">
        <v>45657</v>
      </c>
      <c r="I2303" s="1">
        <v>0</v>
      </c>
      <c r="J2303" s="1">
        <v>1</v>
      </c>
      <c r="K2303" s="1">
        <v>3</v>
      </c>
      <c r="L2303" s="1">
        <v>30</v>
      </c>
      <c r="M2303" s="1">
        <v>2</v>
      </c>
      <c r="N2303" s="1">
        <v>17.690000000000001</v>
      </c>
      <c r="O2303" s="1">
        <v>19.2</v>
      </c>
      <c r="P2303" s="1">
        <v>176000</v>
      </c>
      <c r="Q2303" s="1">
        <v>6372</v>
      </c>
      <c r="R2303" s="1">
        <v>164680</v>
      </c>
      <c r="S2303" s="1">
        <v>0</v>
      </c>
      <c r="T2303" s="1">
        <v>0</v>
      </c>
      <c r="U2303" s="1">
        <v>0</v>
      </c>
      <c r="V2303" s="275"/>
      <c r="W2303" s="1">
        <v>0</v>
      </c>
      <c r="X2303" s="1">
        <v>0</v>
      </c>
      <c r="Y2303" s="1">
        <v>0</v>
      </c>
      <c r="AB2303" s="275">
        <v>44651</v>
      </c>
      <c r="AC2303" s="1">
        <v>1</v>
      </c>
      <c r="AD2303" s="1" t="s">
        <v>2623</v>
      </c>
      <c r="AE2303" s="1">
        <v>1</v>
      </c>
      <c r="AF2303" s="1">
        <v>30</v>
      </c>
      <c r="AG2303" s="1">
        <v>0</v>
      </c>
      <c r="AN2303" s="1">
        <v>1</v>
      </c>
      <c r="AO2303" s="1">
        <v>1</v>
      </c>
      <c r="AP2303" s="275"/>
      <c r="AR2303" s="276">
        <v>6798.64</v>
      </c>
      <c r="AS2303" s="1" t="s">
        <v>2657</v>
      </c>
      <c r="AT2303" s="1">
        <v>0</v>
      </c>
      <c r="AU2303" s="1">
        <v>0</v>
      </c>
      <c r="AX2303" s="1">
        <v>5</v>
      </c>
      <c r="BC2303" s="1">
        <v>1</v>
      </c>
      <c r="BD2303" s="1">
        <v>7</v>
      </c>
      <c r="BE2303" s="1">
        <v>2</v>
      </c>
      <c r="BF2303" s="296">
        <v>48347.048986840353</v>
      </c>
    </row>
    <row r="2304" spans="1:58" x14ac:dyDescent="0.3">
      <c r="A2304" s="273">
        <f t="shared" si="84"/>
        <v>248996.3431439659</v>
      </c>
      <c r="B2304" s="1" t="s">
        <v>2621</v>
      </c>
      <c r="C2304" s="274">
        <v>42070882</v>
      </c>
      <c r="D2304" s="1">
        <v>144205</v>
      </c>
      <c r="E2304" s="1">
        <v>4</v>
      </c>
      <c r="F2304" s="1" t="s">
        <v>5475</v>
      </c>
      <c r="G2304" s="275">
        <v>44551</v>
      </c>
      <c r="H2304" s="275">
        <v>45657</v>
      </c>
      <c r="I2304" s="1">
        <v>0</v>
      </c>
      <c r="J2304" s="1">
        <v>1</v>
      </c>
      <c r="K2304" s="1">
        <v>3</v>
      </c>
      <c r="L2304" s="1">
        <v>30</v>
      </c>
      <c r="M2304" s="1">
        <v>2</v>
      </c>
      <c r="N2304" s="1">
        <v>17.690000000000001</v>
      </c>
      <c r="O2304" s="1">
        <v>19.2</v>
      </c>
      <c r="P2304" s="1">
        <v>400000</v>
      </c>
      <c r="Q2304" s="1">
        <v>14482</v>
      </c>
      <c r="R2304" s="1">
        <v>374273</v>
      </c>
      <c r="S2304" s="1">
        <v>0</v>
      </c>
      <c r="T2304" s="1">
        <v>0</v>
      </c>
      <c r="U2304" s="1">
        <v>0</v>
      </c>
      <c r="W2304" s="1">
        <v>0</v>
      </c>
      <c r="X2304" s="1">
        <v>0</v>
      </c>
      <c r="Y2304" s="1">
        <v>0</v>
      </c>
      <c r="AB2304" s="275">
        <v>44651</v>
      </c>
      <c r="AC2304" s="1">
        <v>1</v>
      </c>
      <c r="AD2304" s="1" t="s">
        <v>2623</v>
      </c>
      <c r="AE2304" s="1">
        <v>1</v>
      </c>
      <c r="AF2304" s="1">
        <v>30</v>
      </c>
      <c r="AG2304" s="1">
        <v>0</v>
      </c>
      <c r="AN2304" s="1">
        <v>1</v>
      </c>
      <c r="AO2304" s="1">
        <v>1</v>
      </c>
      <c r="AR2304" s="276">
        <v>15396.92</v>
      </c>
      <c r="AS2304" s="1" t="s">
        <v>2657</v>
      </c>
      <c r="AT2304" s="1">
        <v>0</v>
      </c>
      <c r="AU2304" s="1">
        <v>0</v>
      </c>
      <c r="AX2304" s="1">
        <v>5</v>
      </c>
      <c r="BC2304" s="1">
        <v>1</v>
      </c>
      <c r="BD2304" s="1">
        <v>7</v>
      </c>
      <c r="BE2304" s="1">
        <v>2</v>
      </c>
      <c r="BF2304" s="296">
        <v>109879.73685603411</v>
      </c>
    </row>
    <row r="2305" spans="1:58" x14ac:dyDescent="0.3">
      <c r="A2305" s="273">
        <f t="shared" si="84"/>
        <v>11236.157127917719</v>
      </c>
      <c r="B2305" s="1" t="s">
        <v>2621</v>
      </c>
      <c r="C2305" s="274">
        <v>42070882</v>
      </c>
      <c r="D2305" s="1">
        <v>144205</v>
      </c>
      <c r="E2305" s="1">
        <v>4</v>
      </c>
      <c r="F2305" s="1" t="s">
        <v>6130</v>
      </c>
      <c r="G2305" s="275">
        <v>44588</v>
      </c>
      <c r="H2305" s="275">
        <v>45688</v>
      </c>
      <c r="I2305" s="1">
        <v>0</v>
      </c>
      <c r="J2305" s="1">
        <v>1</v>
      </c>
      <c r="K2305" s="1">
        <v>2</v>
      </c>
      <c r="L2305" s="1">
        <v>30</v>
      </c>
      <c r="M2305" s="1">
        <v>2</v>
      </c>
      <c r="N2305" s="1">
        <v>17.690000000000001</v>
      </c>
      <c r="O2305" s="1">
        <v>19.2</v>
      </c>
      <c r="P2305" s="1">
        <v>17500</v>
      </c>
      <c r="Q2305" s="1">
        <v>634</v>
      </c>
      <c r="R2305" s="1">
        <v>16755</v>
      </c>
      <c r="S2305" s="1">
        <v>0</v>
      </c>
      <c r="T2305" s="1">
        <v>0</v>
      </c>
      <c r="U2305" s="1">
        <v>0</v>
      </c>
      <c r="W2305" s="1">
        <v>0</v>
      </c>
      <c r="X2305" s="1">
        <v>0</v>
      </c>
      <c r="Y2305" s="1">
        <v>0</v>
      </c>
      <c r="AB2305" s="275">
        <v>44651</v>
      </c>
      <c r="AC2305" s="1">
        <v>1</v>
      </c>
      <c r="AD2305" s="1" t="s">
        <v>2623</v>
      </c>
      <c r="AE2305" s="1">
        <v>1</v>
      </c>
      <c r="AF2305" s="1">
        <v>30</v>
      </c>
      <c r="AG2305" s="1">
        <v>0</v>
      </c>
      <c r="AN2305" s="1">
        <v>1</v>
      </c>
      <c r="AO2305" s="1">
        <v>1</v>
      </c>
      <c r="AR2305" s="276">
        <v>599.88</v>
      </c>
      <c r="AS2305" s="1" t="s">
        <v>2657</v>
      </c>
      <c r="AT2305" s="1">
        <v>0</v>
      </c>
      <c r="AU2305" s="1">
        <v>0</v>
      </c>
      <c r="AX2305" s="1">
        <v>5</v>
      </c>
      <c r="BC2305" s="1">
        <v>1</v>
      </c>
      <c r="BD2305" s="1">
        <v>7</v>
      </c>
      <c r="BE2305" s="1">
        <v>2</v>
      </c>
      <c r="BF2305" s="296">
        <v>4918.9628720822811</v>
      </c>
    </row>
    <row r="2306" spans="1:58" x14ac:dyDescent="0.3">
      <c r="A2306" s="273">
        <f t="shared" ref="A2306:A2369" si="85">IF(+R2306-AR2306-BF2306&gt;0,R2306-AR2306-BF2306,0)</f>
        <v>4252127.2474344261</v>
      </c>
      <c r="B2306" s="1" t="s">
        <v>2621</v>
      </c>
      <c r="C2306" s="274">
        <v>42076880</v>
      </c>
      <c r="D2306" s="1">
        <v>144205</v>
      </c>
      <c r="E2306" s="1">
        <v>4</v>
      </c>
      <c r="F2306" s="1" t="s">
        <v>2701</v>
      </c>
      <c r="G2306" s="275">
        <v>43671</v>
      </c>
      <c r="H2306" s="275">
        <v>45504</v>
      </c>
      <c r="I2306" s="1">
        <v>0</v>
      </c>
      <c r="J2306" s="1">
        <v>1</v>
      </c>
      <c r="K2306" s="1">
        <v>32</v>
      </c>
      <c r="L2306" s="1">
        <v>30</v>
      </c>
      <c r="M2306" s="1">
        <v>2</v>
      </c>
      <c r="N2306" s="1">
        <v>19.2</v>
      </c>
      <c r="O2306" s="1">
        <v>20.98</v>
      </c>
      <c r="P2306" s="1">
        <v>10067831</v>
      </c>
      <c r="Q2306" s="1">
        <v>262274</v>
      </c>
      <c r="R2306" s="1">
        <v>5881932</v>
      </c>
      <c r="S2306" s="1">
        <v>0</v>
      </c>
      <c r="T2306" s="1">
        <v>0</v>
      </c>
      <c r="U2306" s="1">
        <v>0</v>
      </c>
      <c r="W2306" s="1">
        <v>0</v>
      </c>
      <c r="X2306" s="1">
        <v>0</v>
      </c>
      <c r="Y2306" s="1">
        <v>0</v>
      </c>
      <c r="AB2306" s="275">
        <v>44651</v>
      </c>
      <c r="AC2306" s="1">
        <v>1</v>
      </c>
      <c r="AD2306" s="1" t="s">
        <v>2623</v>
      </c>
      <c r="AE2306" s="1">
        <v>1</v>
      </c>
      <c r="AF2306" s="1">
        <v>30</v>
      </c>
      <c r="AG2306" s="1">
        <v>0</v>
      </c>
      <c r="AN2306" s="1">
        <v>1</v>
      </c>
      <c r="AO2306" s="1">
        <v>1</v>
      </c>
      <c r="AR2306" s="276">
        <v>367650.8</v>
      </c>
      <c r="AS2306" s="1" t="s">
        <v>2632</v>
      </c>
      <c r="AT2306" s="1">
        <v>0</v>
      </c>
      <c r="AU2306" s="1">
        <v>0</v>
      </c>
      <c r="AX2306" s="1">
        <v>5</v>
      </c>
      <c r="BC2306" s="1">
        <v>1</v>
      </c>
      <c r="BD2306" s="1">
        <v>7</v>
      </c>
      <c r="BE2306" s="1">
        <v>2</v>
      </c>
      <c r="BF2306" s="296">
        <v>1262153.9525655736</v>
      </c>
    </row>
    <row r="2307" spans="1:58" x14ac:dyDescent="0.3">
      <c r="A2307" s="273">
        <f t="shared" si="85"/>
        <v>5675274.9391361764</v>
      </c>
      <c r="B2307" s="1" t="s">
        <v>2621</v>
      </c>
      <c r="C2307" s="274">
        <v>42076880</v>
      </c>
      <c r="D2307" s="1">
        <v>144205</v>
      </c>
      <c r="E2307" s="1">
        <v>4</v>
      </c>
      <c r="F2307" s="1" t="s">
        <v>2804</v>
      </c>
      <c r="G2307" s="275">
        <v>43770</v>
      </c>
      <c r="H2307" s="275">
        <v>45991</v>
      </c>
      <c r="I2307" s="1">
        <v>0</v>
      </c>
      <c r="J2307" s="1">
        <v>1</v>
      </c>
      <c r="K2307" s="1">
        <v>28</v>
      </c>
      <c r="L2307" s="1">
        <v>30</v>
      </c>
      <c r="M2307" s="1">
        <v>2</v>
      </c>
      <c r="N2307" s="1">
        <v>18</v>
      </c>
      <c r="O2307" s="1">
        <v>19.559999999999999</v>
      </c>
      <c r="P2307" s="1">
        <v>8000000</v>
      </c>
      <c r="Q2307" s="1">
        <v>249621</v>
      </c>
      <c r="R2307" s="1">
        <v>7850452</v>
      </c>
      <c r="S2307" s="1">
        <v>0</v>
      </c>
      <c r="T2307" s="1">
        <v>0</v>
      </c>
      <c r="U2307" s="1">
        <v>0</v>
      </c>
      <c r="W2307" s="1">
        <v>0</v>
      </c>
      <c r="X2307" s="1">
        <v>0</v>
      </c>
      <c r="Y2307" s="1">
        <v>0</v>
      </c>
      <c r="AB2307" s="275">
        <v>44651</v>
      </c>
      <c r="AC2307" s="1">
        <v>1</v>
      </c>
      <c r="AD2307" s="1" t="s">
        <v>2623</v>
      </c>
      <c r="AE2307" s="1">
        <v>1</v>
      </c>
      <c r="AF2307" s="1">
        <v>30</v>
      </c>
      <c r="AG2307" s="1">
        <v>0</v>
      </c>
      <c r="AN2307" s="1">
        <v>1</v>
      </c>
      <c r="AO2307" s="1">
        <v>1</v>
      </c>
      <c r="AR2307" s="276">
        <v>490615.08</v>
      </c>
      <c r="AS2307" s="1" t="s">
        <v>2657</v>
      </c>
      <c r="AT2307" s="1">
        <v>0</v>
      </c>
      <c r="AU2307" s="1">
        <v>0</v>
      </c>
      <c r="AX2307" s="1">
        <v>5</v>
      </c>
      <c r="BC2307" s="1">
        <v>1</v>
      </c>
      <c r="BD2307" s="1">
        <v>7</v>
      </c>
      <c r="BE2307" s="1">
        <v>2</v>
      </c>
      <c r="BF2307" s="296">
        <v>1684561.9808638238</v>
      </c>
    </row>
    <row r="2308" spans="1:58" x14ac:dyDescent="0.3">
      <c r="A2308" s="273">
        <f t="shared" si="85"/>
        <v>1303207.6108336565</v>
      </c>
      <c r="B2308" s="1" t="s">
        <v>2621</v>
      </c>
      <c r="C2308" s="274">
        <v>42076880</v>
      </c>
      <c r="D2308" s="1">
        <v>144205</v>
      </c>
      <c r="E2308" s="1">
        <v>4</v>
      </c>
      <c r="F2308" s="1" t="s">
        <v>4204</v>
      </c>
      <c r="G2308" s="275">
        <v>44172</v>
      </c>
      <c r="H2308" s="275">
        <v>45291</v>
      </c>
      <c r="I2308" s="1">
        <v>0</v>
      </c>
      <c r="J2308" s="1">
        <v>1</v>
      </c>
      <c r="K2308" s="1">
        <v>15</v>
      </c>
      <c r="L2308" s="1">
        <v>30</v>
      </c>
      <c r="M2308" s="1">
        <v>2</v>
      </c>
      <c r="N2308" s="1">
        <v>5.99</v>
      </c>
      <c r="O2308" s="1">
        <v>6.16</v>
      </c>
      <c r="P2308" s="1">
        <v>2972673</v>
      </c>
      <c r="Q2308" s="1">
        <v>90979</v>
      </c>
      <c r="R2308" s="1">
        <v>1802844</v>
      </c>
      <c r="S2308" s="1">
        <v>0</v>
      </c>
      <c r="T2308" s="1">
        <v>0</v>
      </c>
      <c r="U2308" s="1">
        <v>0</v>
      </c>
      <c r="W2308" s="1">
        <v>0</v>
      </c>
      <c r="X2308" s="1">
        <v>0</v>
      </c>
      <c r="Y2308" s="1">
        <v>0</v>
      </c>
      <c r="AB2308" s="275">
        <v>44651</v>
      </c>
      <c r="AC2308" s="1">
        <v>1</v>
      </c>
      <c r="AD2308" s="1" t="s">
        <v>2623</v>
      </c>
      <c r="AE2308" s="1">
        <v>1</v>
      </c>
      <c r="AF2308" s="1">
        <v>30</v>
      </c>
      <c r="AG2308" s="1">
        <v>0</v>
      </c>
      <c r="AN2308" s="1">
        <v>1</v>
      </c>
      <c r="AO2308" s="1">
        <v>1</v>
      </c>
      <c r="AR2308" s="276">
        <v>112779.37</v>
      </c>
      <c r="AS2308" s="1" t="s">
        <v>2632</v>
      </c>
      <c r="AT2308" s="1">
        <v>0</v>
      </c>
      <c r="AU2308" s="1">
        <v>0</v>
      </c>
      <c r="AX2308" s="1">
        <v>5</v>
      </c>
      <c r="BC2308" s="1">
        <v>1</v>
      </c>
      <c r="BD2308" s="1">
        <v>7</v>
      </c>
      <c r="BE2308" s="1">
        <v>2</v>
      </c>
      <c r="BF2308" s="296">
        <v>386857.0191663435</v>
      </c>
    </row>
    <row r="2309" spans="1:58" x14ac:dyDescent="0.3">
      <c r="A2309" s="273">
        <f t="shared" si="85"/>
        <v>13144873.37935373</v>
      </c>
      <c r="B2309" s="1" t="s">
        <v>2621</v>
      </c>
      <c r="C2309" s="274">
        <v>42076880</v>
      </c>
      <c r="D2309" s="1">
        <v>144205</v>
      </c>
      <c r="E2309" s="1">
        <v>3</v>
      </c>
      <c r="F2309" s="1" t="s">
        <v>4597</v>
      </c>
      <c r="G2309" s="275">
        <v>44467</v>
      </c>
      <c r="H2309" s="275">
        <v>45565</v>
      </c>
      <c r="I2309" s="1">
        <v>0</v>
      </c>
      <c r="J2309" s="1">
        <v>1</v>
      </c>
      <c r="K2309" s="1">
        <v>7</v>
      </c>
      <c r="L2309" s="1">
        <v>30</v>
      </c>
      <c r="M2309" s="1">
        <v>2</v>
      </c>
      <c r="N2309" s="1">
        <v>12.26</v>
      </c>
      <c r="O2309" s="1">
        <v>12.97</v>
      </c>
      <c r="P2309" s="1">
        <v>21190079</v>
      </c>
      <c r="Q2309" s="1">
        <v>443751</v>
      </c>
      <c r="R2309" s="1">
        <v>18183124</v>
      </c>
      <c r="S2309" s="1">
        <v>0</v>
      </c>
      <c r="T2309" s="1">
        <v>0</v>
      </c>
      <c r="U2309" s="1">
        <v>0</v>
      </c>
      <c r="W2309" s="1">
        <v>0</v>
      </c>
      <c r="X2309" s="1">
        <v>0</v>
      </c>
      <c r="Y2309" s="1">
        <v>0</v>
      </c>
      <c r="Z2309" s="1" t="s">
        <v>5868</v>
      </c>
      <c r="AA2309" s="1" t="s">
        <v>3609</v>
      </c>
      <c r="AB2309" s="275">
        <v>44651</v>
      </c>
      <c r="AC2309" s="1">
        <v>1</v>
      </c>
      <c r="AD2309" s="1" t="s">
        <v>2623</v>
      </c>
      <c r="AE2309" s="1">
        <v>1</v>
      </c>
      <c r="AF2309" s="1">
        <v>30</v>
      </c>
      <c r="AG2309" s="1">
        <v>0</v>
      </c>
      <c r="AN2309" s="1">
        <v>1</v>
      </c>
      <c r="AO2309" s="1">
        <v>1</v>
      </c>
      <c r="AP2309" s="1">
        <v>44467</v>
      </c>
      <c r="AQ2309" s="1" t="s">
        <v>2629</v>
      </c>
      <c r="AR2309" s="276">
        <v>1136488.1000000001</v>
      </c>
      <c r="AS2309" s="1" t="s">
        <v>2632</v>
      </c>
      <c r="AT2309" s="1">
        <v>0</v>
      </c>
      <c r="AU2309" s="1">
        <v>0</v>
      </c>
      <c r="AX2309" s="1">
        <v>5</v>
      </c>
      <c r="BC2309" s="1">
        <v>1</v>
      </c>
      <c r="BD2309" s="1">
        <v>7</v>
      </c>
      <c r="BE2309" s="1">
        <v>2</v>
      </c>
      <c r="BF2309" s="296">
        <v>3901762.5206462685</v>
      </c>
    </row>
    <row r="2310" spans="1:58" x14ac:dyDescent="0.3">
      <c r="A2310" s="273">
        <f t="shared" si="85"/>
        <v>2323032.9418614674</v>
      </c>
      <c r="B2310" s="1" t="s">
        <v>2621</v>
      </c>
      <c r="C2310" s="274">
        <v>42076880</v>
      </c>
      <c r="D2310" s="1">
        <v>144205</v>
      </c>
      <c r="E2310" s="1">
        <v>4</v>
      </c>
      <c r="F2310" s="1" t="s">
        <v>5221</v>
      </c>
      <c r="G2310" s="275">
        <v>44557</v>
      </c>
      <c r="H2310" s="275">
        <v>44742</v>
      </c>
      <c r="I2310" s="1">
        <v>0</v>
      </c>
      <c r="J2310" s="1">
        <v>1</v>
      </c>
      <c r="K2310" s="1">
        <v>0</v>
      </c>
      <c r="L2310" s="1">
        <v>180</v>
      </c>
      <c r="M2310" s="1">
        <v>2</v>
      </c>
      <c r="N2310" s="1">
        <v>19.649999999999999</v>
      </c>
      <c r="O2310" s="1">
        <v>20.62</v>
      </c>
      <c r="P2310" s="1">
        <v>3213572</v>
      </c>
      <c r="Q2310" s="1">
        <v>3535950</v>
      </c>
      <c r="R2310" s="1">
        <v>3213572</v>
      </c>
      <c r="S2310" s="1">
        <v>157947</v>
      </c>
      <c r="T2310" s="1">
        <v>0</v>
      </c>
      <c r="U2310" s="1">
        <v>0</v>
      </c>
      <c r="W2310" s="1">
        <v>0</v>
      </c>
      <c r="X2310" s="1">
        <v>0</v>
      </c>
      <c r="Y2310" s="1">
        <v>0</v>
      </c>
      <c r="AB2310" s="275">
        <v>44557</v>
      </c>
      <c r="AC2310" s="1">
        <v>1</v>
      </c>
      <c r="AD2310" s="1" t="s">
        <v>2623</v>
      </c>
      <c r="AE2310" s="1">
        <v>1</v>
      </c>
      <c r="AF2310" s="1">
        <v>180</v>
      </c>
      <c r="AG2310" s="1">
        <v>0</v>
      </c>
      <c r="AN2310" s="1">
        <v>1</v>
      </c>
      <c r="AO2310" s="1">
        <v>1</v>
      </c>
      <c r="AR2310" s="276">
        <v>200965.87</v>
      </c>
      <c r="AS2310" s="1" t="s">
        <v>2632</v>
      </c>
      <c r="AT2310" s="1">
        <v>0</v>
      </c>
      <c r="AU2310" s="1">
        <v>0</v>
      </c>
      <c r="AX2310" s="1">
        <v>5</v>
      </c>
      <c r="BC2310" s="1">
        <v>1</v>
      </c>
      <c r="BD2310" s="1">
        <v>7</v>
      </c>
      <c r="BE2310" s="1">
        <v>2</v>
      </c>
      <c r="BF2310" s="296">
        <v>689573.18813853269</v>
      </c>
    </row>
    <row r="2311" spans="1:58" x14ac:dyDescent="0.3">
      <c r="A2311" s="273">
        <f t="shared" si="85"/>
        <v>2033511.4713805418</v>
      </c>
      <c r="B2311" s="1" t="s">
        <v>2621</v>
      </c>
      <c r="C2311" s="274">
        <v>42076880</v>
      </c>
      <c r="D2311" s="1">
        <v>144205</v>
      </c>
      <c r="E2311" s="1">
        <v>4</v>
      </c>
      <c r="F2311" s="1" t="s">
        <v>6227</v>
      </c>
      <c r="G2311" s="275">
        <v>44589</v>
      </c>
      <c r="H2311" s="275">
        <v>44742</v>
      </c>
      <c r="I2311" s="1">
        <v>0</v>
      </c>
      <c r="J2311" s="1">
        <v>1</v>
      </c>
      <c r="K2311" s="1">
        <v>0</v>
      </c>
      <c r="L2311" s="1">
        <v>150</v>
      </c>
      <c r="M2311" s="1">
        <v>2</v>
      </c>
      <c r="N2311" s="1">
        <v>19.5</v>
      </c>
      <c r="O2311" s="1">
        <v>20.62</v>
      </c>
      <c r="P2311" s="1">
        <v>2813007</v>
      </c>
      <c r="Q2311" s="1">
        <v>3046349</v>
      </c>
      <c r="R2311" s="1">
        <v>2813007</v>
      </c>
      <c r="S2311" s="1">
        <v>91445</v>
      </c>
      <c r="T2311" s="1">
        <v>0</v>
      </c>
      <c r="U2311" s="1">
        <v>0</v>
      </c>
      <c r="W2311" s="1">
        <v>0</v>
      </c>
      <c r="X2311" s="1">
        <v>0</v>
      </c>
      <c r="Y2311" s="1">
        <v>0</v>
      </c>
      <c r="AB2311" s="275">
        <v>44589</v>
      </c>
      <c r="AC2311" s="1">
        <v>1</v>
      </c>
      <c r="AD2311" s="1" t="s">
        <v>2623</v>
      </c>
      <c r="AE2311" s="1">
        <v>1</v>
      </c>
      <c r="AF2311" s="1">
        <v>150</v>
      </c>
      <c r="AG2311" s="1">
        <v>0</v>
      </c>
      <c r="AN2311" s="1">
        <v>1</v>
      </c>
      <c r="AO2311" s="1">
        <v>1</v>
      </c>
      <c r="AR2311" s="276">
        <v>175876.19</v>
      </c>
      <c r="AS2311" s="1" t="s">
        <v>2632</v>
      </c>
      <c r="AT2311" s="1">
        <v>0</v>
      </c>
      <c r="AU2311" s="1">
        <v>0</v>
      </c>
      <c r="AX2311" s="1">
        <v>5</v>
      </c>
      <c r="BC2311" s="1">
        <v>1</v>
      </c>
      <c r="BD2311" s="1">
        <v>7</v>
      </c>
      <c r="BE2311" s="1">
        <v>2</v>
      </c>
      <c r="BF2311" s="296">
        <v>603619.33861945826</v>
      </c>
    </row>
    <row r="2312" spans="1:58" x14ac:dyDescent="0.3">
      <c r="A2312" s="273">
        <f t="shared" si="85"/>
        <v>14855223.774940355</v>
      </c>
      <c r="B2312" s="1" t="s">
        <v>2621</v>
      </c>
      <c r="C2312" s="274">
        <v>42076924</v>
      </c>
      <c r="D2312" s="1">
        <v>144105</v>
      </c>
      <c r="E2312" s="1">
        <v>4</v>
      </c>
      <c r="F2312" s="1" t="s">
        <v>2959</v>
      </c>
      <c r="G2312" s="275">
        <v>43355</v>
      </c>
      <c r="H2312" s="275">
        <v>45565</v>
      </c>
      <c r="I2312" s="1">
        <v>0</v>
      </c>
      <c r="J2312" s="1">
        <v>1</v>
      </c>
      <c r="K2312" s="1">
        <v>35</v>
      </c>
      <c r="L2312" s="1">
        <v>30</v>
      </c>
      <c r="M2312" s="1">
        <v>2</v>
      </c>
      <c r="N2312" s="1">
        <v>10.199999999999999</v>
      </c>
      <c r="O2312" s="1">
        <v>10.69</v>
      </c>
      <c r="P2312" s="1">
        <v>45276375</v>
      </c>
      <c r="Q2312" s="1">
        <v>843356</v>
      </c>
      <c r="R2312" s="1">
        <v>22150776</v>
      </c>
      <c r="S2312" s="1">
        <v>0</v>
      </c>
      <c r="T2312" s="1">
        <v>0</v>
      </c>
      <c r="U2312" s="1">
        <v>0</v>
      </c>
      <c r="W2312" s="1">
        <v>0</v>
      </c>
      <c r="X2312" s="1">
        <v>0</v>
      </c>
      <c r="Y2312" s="1">
        <v>0</v>
      </c>
      <c r="AB2312" s="275">
        <v>44651</v>
      </c>
      <c r="AC2312" s="1">
        <v>1</v>
      </c>
      <c r="AD2312" s="1" t="s">
        <v>2623</v>
      </c>
      <c r="AE2312" s="1">
        <v>1</v>
      </c>
      <c r="AF2312" s="1">
        <v>30</v>
      </c>
      <c r="AG2312" s="1">
        <v>0</v>
      </c>
      <c r="AN2312" s="1">
        <v>1</v>
      </c>
      <c r="AO2312" s="1">
        <v>1</v>
      </c>
      <c r="AR2312" s="276">
        <v>911891.3</v>
      </c>
      <c r="AS2312" s="1" t="s">
        <v>2624</v>
      </c>
      <c r="AT2312" s="1">
        <v>0</v>
      </c>
      <c r="AU2312" s="1">
        <v>0</v>
      </c>
      <c r="AV2312" s="1" t="s">
        <v>2625</v>
      </c>
      <c r="AW2312" s="1" t="s">
        <v>2626</v>
      </c>
      <c r="AX2312" s="1">
        <v>5</v>
      </c>
      <c r="BC2312" s="1">
        <v>1</v>
      </c>
      <c r="BD2312" s="1">
        <v>7</v>
      </c>
      <c r="BE2312" s="1">
        <v>2</v>
      </c>
      <c r="BF2312" s="296">
        <v>6383660.9250596445</v>
      </c>
    </row>
    <row r="2313" spans="1:58" x14ac:dyDescent="0.3">
      <c r="A2313" s="273">
        <f t="shared" si="85"/>
        <v>13229619.225059645</v>
      </c>
      <c r="B2313" s="1" t="s">
        <v>2621</v>
      </c>
      <c r="C2313" s="274">
        <v>42076924</v>
      </c>
      <c r="D2313" s="1">
        <v>144105</v>
      </c>
      <c r="E2313" s="1">
        <v>4</v>
      </c>
      <c r="F2313" s="1" t="s">
        <v>4714</v>
      </c>
      <c r="G2313" s="275">
        <v>44313</v>
      </c>
      <c r="H2313" s="275">
        <v>45747</v>
      </c>
      <c r="I2313" s="1">
        <v>0</v>
      </c>
      <c r="J2313" s="1">
        <v>1</v>
      </c>
      <c r="K2313" s="1">
        <v>12</v>
      </c>
      <c r="L2313" s="1">
        <v>30</v>
      </c>
      <c r="M2313" s="1">
        <v>2</v>
      </c>
      <c r="N2313" s="1">
        <v>9</v>
      </c>
      <c r="O2313" s="1">
        <v>9.3800000000000008</v>
      </c>
      <c r="P2313" s="1">
        <v>30057487</v>
      </c>
      <c r="Q2313" s="1">
        <v>415632</v>
      </c>
      <c r="R2313" s="1">
        <v>19727008</v>
      </c>
      <c r="S2313" s="1">
        <v>0</v>
      </c>
      <c r="T2313" s="1">
        <v>0</v>
      </c>
      <c r="U2313" s="1">
        <v>0</v>
      </c>
      <c r="W2313" s="1">
        <v>0</v>
      </c>
      <c r="X2313" s="1">
        <v>0</v>
      </c>
      <c r="Y2313" s="1">
        <v>0</v>
      </c>
      <c r="Z2313" s="1" t="s">
        <v>5720</v>
      </c>
      <c r="AA2313" s="1" t="s">
        <v>2807</v>
      </c>
      <c r="AB2313" s="275">
        <v>44651</v>
      </c>
      <c r="AC2313" s="1">
        <v>1</v>
      </c>
      <c r="AD2313" s="1" t="s">
        <v>2623</v>
      </c>
      <c r="AE2313" s="1">
        <v>1</v>
      </c>
      <c r="AF2313" s="1">
        <v>30</v>
      </c>
      <c r="AG2313" s="1">
        <v>0</v>
      </c>
      <c r="AN2313" s="1">
        <v>1</v>
      </c>
      <c r="AO2313" s="1">
        <v>1</v>
      </c>
      <c r="AR2313" s="276">
        <v>812236.7</v>
      </c>
      <c r="AS2313" s="1" t="s">
        <v>2632</v>
      </c>
      <c r="AT2313" s="1">
        <v>0</v>
      </c>
      <c r="AU2313" s="1">
        <v>0</v>
      </c>
      <c r="AV2313" s="1" t="s">
        <v>2625</v>
      </c>
      <c r="AW2313" s="1" t="s">
        <v>2626</v>
      </c>
      <c r="AX2313" s="1">
        <v>5</v>
      </c>
      <c r="BC2313" s="1">
        <v>1</v>
      </c>
      <c r="BD2313" s="1">
        <v>7</v>
      </c>
      <c r="BE2313" s="1">
        <v>2</v>
      </c>
      <c r="BF2313" s="296">
        <v>5685152.0749403555</v>
      </c>
    </row>
    <row r="2314" spans="1:58" x14ac:dyDescent="0.3">
      <c r="A2314" s="273">
        <f t="shared" si="85"/>
        <v>46961.883811643522</v>
      </c>
      <c r="B2314" s="1" t="s">
        <v>2621</v>
      </c>
      <c r="C2314" s="274">
        <v>42089244</v>
      </c>
      <c r="D2314" s="1">
        <v>144205</v>
      </c>
      <c r="E2314" s="1">
        <v>4</v>
      </c>
      <c r="F2314" s="1" t="s">
        <v>4218</v>
      </c>
      <c r="G2314" s="275">
        <v>44332</v>
      </c>
      <c r="H2314" s="275">
        <v>45443</v>
      </c>
      <c r="I2314" s="1">
        <v>0</v>
      </c>
      <c r="J2314" s="1">
        <v>1</v>
      </c>
      <c r="K2314" s="1">
        <v>10</v>
      </c>
      <c r="L2314" s="1">
        <v>30</v>
      </c>
      <c r="M2314" s="1">
        <v>2</v>
      </c>
      <c r="N2314" s="1">
        <v>17.690000000000001</v>
      </c>
      <c r="O2314" s="1">
        <v>19.2</v>
      </c>
      <c r="P2314" s="1">
        <v>199970</v>
      </c>
      <c r="Q2314" s="1">
        <v>7240</v>
      </c>
      <c r="R2314" s="1">
        <v>154753</v>
      </c>
      <c r="S2314" s="1">
        <v>0</v>
      </c>
      <c r="T2314" s="1">
        <v>0</v>
      </c>
      <c r="U2314" s="1">
        <v>0</v>
      </c>
      <c r="W2314" s="1">
        <v>0</v>
      </c>
      <c r="X2314" s="1">
        <v>0</v>
      </c>
      <c r="Y2314" s="1">
        <v>0</v>
      </c>
      <c r="AB2314" s="275">
        <v>44651</v>
      </c>
      <c r="AC2314" s="1">
        <v>1</v>
      </c>
      <c r="AD2314" s="1" t="s">
        <v>2623</v>
      </c>
      <c r="AE2314" s="1">
        <v>1</v>
      </c>
      <c r="AF2314" s="1">
        <v>30</v>
      </c>
      <c r="AG2314" s="1">
        <v>0</v>
      </c>
      <c r="AN2314" s="1">
        <v>1</v>
      </c>
      <c r="AO2314" s="1">
        <v>1</v>
      </c>
      <c r="AR2314" s="276">
        <v>16728.77</v>
      </c>
      <c r="AS2314" s="1" t="s">
        <v>2657</v>
      </c>
      <c r="AT2314" s="1">
        <v>0</v>
      </c>
      <c r="AU2314" s="1">
        <v>0</v>
      </c>
      <c r="AX2314" s="1">
        <v>5</v>
      </c>
      <c r="BC2314" s="1">
        <v>1</v>
      </c>
      <c r="BD2314" s="1">
        <v>7</v>
      </c>
      <c r="BE2314" s="1">
        <v>2</v>
      </c>
      <c r="BF2314" s="296">
        <v>91062.346188356489</v>
      </c>
    </row>
    <row r="2315" spans="1:58" x14ac:dyDescent="0.3">
      <c r="A2315" s="273">
        <f t="shared" si="85"/>
        <v>68310.080963049579</v>
      </c>
      <c r="B2315" s="1" t="s">
        <v>2621</v>
      </c>
      <c r="C2315" s="274">
        <v>42089244</v>
      </c>
      <c r="D2315" s="1">
        <v>144205</v>
      </c>
      <c r="E2315" s="1">
        <v>4</v>
      </c>
      <c r="F2315" s="1" t="s">
        <v>4219</v>
      </c>
      <c r="G2315" s="275">
        <v>44332</v>
      </c>
      <c r="H2315" s="275">
        <v>45443</v>
      </c>
      <c r="I2315" s="1">
        <v>0</v>
      </c>
      <c r="J2315" s="1">
        <v>1</v>
      </c>
      <c r="K2315" s="1">
        <v>10</v>
      </c>
      <c r="L2315" s="1">
        <v>30</v>
      </c>
      <c r="M2315" s="1">
        <v>2</v>
      </c>
      <c r="N2315" s="1">
        <v>17.690000000000001</v>
      </c>
      <c r="O2315" s="1">
        <v>19.2</v>
      </c>
      <c r="P2315" s="1">
        <v>290899</v>
      </c>
      <c r="Q2315" s="1">
        <v>10532</v>
      </c>
      <c r="R2315" s="1">
        <v>225122</v>
      </c>
      <c r="S2315" s="1">
        <v>0</v>
      </c>
      <c r="T2315" s="1">
        <v>0</v>
      </c>
      <c r="U2315" s="1">
        <v>0</v>
      </c>
      <c r="W2315" s="1">
        <v>0</v>
      </c>
      <c r="X2315" s="1">
        <v>0</v>
      </c>
      <c r="Y2315" s="1">
        <v>0</v>
      </c>
      <c r="AB2315" s="275">
        <v>44651</v>
      </c>
      <c r="AC2315" s="1">
        <v>1</v>
      </c>
      <c r="AD2315" s="1" t="s">
        <v>2623</v>
      </c>
      <c r="AE2315" s="1">
        <v>1</v>
      </c>
      <c r="AF2315" s="1">
        <v>30</v>
      </c>
      <c r="AG2315" s="1">
        <v>0</v>
      </c>
      <c r="AN2315" s="1">
        <v>1</v>
      </c>
      <c r="AO2315" s="1">
        <v>1</v>
      </c>
      <c r="AR2315" s="276">
        <v>24341.87</v>
      </c>
      <c r="AS2315" s="1" t="s">
        <v>2657</v>
      </c>
      <c r="AT2315" s="1">
        <v>0</v>
      </c>
      <c r="AU2315" s="1">
        <v>0</v>
      </c>
      <c r="AX2315" s="1">
        <v>5</v>
      </c>
      <c r="BC2315" s="1">
        <v>1</v>
      </c>
      <c r="BD2315" s="1">
        <v>7</v>
      </c>
      <c r="BE2315" s="1">
        <v>2</v>
      </c>
      <c r="BF2315" s="296">
        <v>132470.04903695043</v>
      </c>
    </row>
    <row r="2316" spans="1:58" x14ac:dyDescent="0.3">
      <c r="A2316" s="273">
        <f t="shared" si="85"/>
        <v>70160.151797530154</v>
      </c>
      <c r="B2316" s="1" t="s">
        <v>2621</v>
      </c>
      <c r="C2316" s="274">
        <v>42089244</v>
      </c>
      <c r="D2316" s="1">
        <v>144205</v>
      </c>
      <c r="E2316" s="1">
        <v>4</v>
      </c>
      <c r="F2316" s="1" t="s">
        <v>4227</v>
      </c>
      <c r="G2316" s="275">
        <v>44343</v>
      </c>
      <c r="H2316" s="275">
        <v>45443</v>
      </c>
      <c r="I2316" s="1">
        <v>0</v>
      </c>
      <c r="J2316" s="1">
        <v>1</v>
      </c>
      <c r="K2316" s="1">
        <v>10</v>
      </c>
      <c r="L2316" s="1">
        <v>30</v>
      </c>
      <c r="M2316" s="1">
        <v>2</v>
      </c>
      <c r="N2316" s="1">
        <v>17.690000000000001</v>
      </c>
      <c r="O2316" s="1">
        <v>19.2</v>
      </c>
      <c r="P2316" s="1">
        <v>298900</v>
      </c>
      <c r="Q2316" s="1">
        <v>10821</v>
      </c>
      <c r="R2316" s="1">
        <v>231321</v>
      </c>
      <c r="S2316" s="1">
        <v>0</v>
      </c>
      <c r="T2316" s="1">
        <v>0</v>
      </c>
      <c r="U2316" s="1">
        <v>0</v>
      </c>
      <c r="W2316" s="1">
        <v>0</v>
      </c>
      <c r="X2316" s="1">
        <v>0</v>
      </c>
      <c r="Y2316" s="1">
        <v>0</v>
      </c>
      <c r="AB2316" s="275">
        <v>44651</v>
      </c>
      <c r="AC2316" s="1">
        <v>1</v>
      </c>
      <c r="AD2316" s="1" t="s">
        <v>2623</v>
      </c>
      <c r="AE2316" s="1">
        <v>1</v>
      </c>
      <c r="AF2316" s="1">
        <v>30</v>
      </c>
      <c r="AG2316" s="1">
        <v>0</v>
      </c>
      <c r="AN2316" s="1">
        <v>1</v>
      </c>
      <c r="AO2316" s="1">
        <v>1</v>
      </c>
      <c r="AR2316" s="276">
        <v>25043.08</v>
      </c>
      <c r="AS2316" s="1" t="s">
        <v>2657</v>
      </c>
      <c r="AT2316" s="1">
        <v>0</v>
      </c>
      <c r="AU2316" s="1">
        <v>0</v>
      </c>
      <c r="AX2316" s="1">
        <v>5</v>
      </c>
      <c r="BC2316" s="1">
        <v>1</v>
      </c>
      <c r="BD2316" s="1">
        <v>7</v>
      </c>
      <c r="BE2316" s="1">
        <v>2</v>
      </c>
      <c r="BF2316" s="296">
        <v>136117.76820246983</v>
      </c>
    </row>
    <row r="2317" spans="1:58" x14ac:dyDescent="0.3">
      <c r="A2317" s="273">
        <f t="shared" si="85"/>
        <v>37474.530506433744</v>
      </c>
      <c r="B2317" s="1" t="s">
        <v>2621</v>
      </c>
      <c r="C2317" s="274">
        <v>42089244</v>
      </c>
      <c r="D2317" s="1">
        <v>144205</v>
      </c>
      <c r="E2317" s="1">
        <v>4</v>
      </c>
      <c r="F2317" s="1" t="s">
        <v>4360</v>
      </c>
      <c r="G2317" s="275">
        <v>44345</v>
      </c>
      <c r="H2317" s="275">
        <v>45443</v>
      </c>
      <c r="I2317" s="1">
        <v>0</v>
      </c>
      <c r="J2317" s="1">
        <v>1</v>
      </c>
      <c r="K2317" s="1">
        <v>10</v>
      </c>
      <c r="L2317" s="1">
        <v>30</v>
      </c>
      <c r="M2317" s="1">
        <v>2</v>
      </c>
      <c r="N2317" s="1">
        <v>17.690000000000001</v>
      </c>
      <c r="O2317" s="1">
        <v>19.2</v>
      </c>
      <c r="P2317" s="1">
        <v>159799</v>
      </c>
      <c r="Q2317" s="1">
        <v>5785</v>
      </c>
      <c r="R2317" s="1">
        <v>123669</v>
      </c>
      <c r="S2317" s="1">
        <v>0</v>
      </c>
      <c r="T2317" s="1">
        <v>0</v>
      </c>
      <c r="U2317" s="1">
        <v>0</v>
      </c>
      <c r="W2317" s="1">
        <v>0</v>
      </c>
      <c r="X2317" s="1">
        <v>0</v>
      </c>
      <c r="Y2317" s="1">
        <v>0</v>
      </c>
      <c r="AB2317" s="275">
        <v>44651</v>
      </c>
      <c r="AC2317" s="1">
        <v>1</v>
      </c>
      <c r="AD2317" s="1" t="s">
        <v>2623</v>
      </c>
      <c r="AE2317" s="1">
        <v>1</v>
      </c>
      <c r="AF2317" s="1">
        <v>30</v>
      </c>
      <c r="AG2317" s="1">
        <v>0</v>
      </c>
      <c r="AN2317" s="1">
        <v>1</v>
      </c>
      <c r="AO2317" s="1">
        <v>1</v>
      </c>
      <c r="AR2317" s="276">
        <v>13423.09</v>
      </c>
      <c r="AS2317" s="1" t="s">
        <v>2657</v>
      </c>
      <c r="AT2317" s="1">
        <v>0</v>
      </c>
      <c r="AU2317" s="1">
        <v>0</v>
      </c>
      <c r="AX2317" s="1">
        <v>5</v>
      </c>
      <c r="BC2317" s="1">
        <v>1</v>
      </c>
      <c r="BD2317" s="1">
        <v>7</v>
      </c>
      <c r="BE2317" s="1">
        <v>2</v>
      </c>
      <c r="BF2317" s="296">
        <v>72771.379493566259</v>
      </c>
    </row>
    <row r="2318" spans="1:58" x14ac:dyDescent="0.3">
      <c r="A2318" s="273">
        <f t="shared" si="85"/>
        <v>12116.023085973349</v>
      </c>
      <c r="B2318" s="1" t="s">
        <v>2621</v>
      </c>
      <c r="C2318" s="274">
        <v>42089244</v>
      </c>
      <c r="D2318" s="1">
        <v>144205</v>
      </c>
      <c r="E2318" s="1">
        <v>4</v>
      </c>
      <c r="F2318" s="1" t="s">
        <v>4283</v>
      </c>
      <c r="G2318" s="275">
        <v>44373</v>
      </c>
      <c r="H2318" s="275">
        <v>45473</v>
      </c>
      <c r="I2318" s="1">
        <v>0</v>
      </c>
      <c r="J2318" s="1">
        <v>1</v>
      </c>
      <c r="K2318" s="1">
        <v>9</v>
      </c>
      <c r="L2318" s="1">
        <v>30</v>
      </c>
      <c r="M2318" s="1">
        <v>2</v>
      </c>
      <c r="N2318" s="1">
        <v>17.690000000000001</v>
      </c>
      <c r="O2318" s="1">
        <v>19.2</v>
      </c>
      <c r="P2318" s="1">
        <v>50000</v>
      </c>
      <c r="Q2318" s="1">
        <v>1810</v>
      </c>
      <c r="R2318" s="1">
        <v>39905</v>
      </c>
      <c r="S2318" s="1">
        <v>0</v>
      </c>
      <c r="T2318" s="1">
        <v>0</v>
      </c>
      <c r="U2318" s="1">
        <v>0</v>
      </c>
      <c r="W2318" s="1">
        <v>0</v>
      </c>
      <c r="X2318" s="1">
        <v>0</v>
      </c>
      <c r="Y2318" s="1">
        <v>0</v>
      </c>
      <c r="AB2318" s="275">
        <v>44651</v>
      </c>
      <c r="AC2318" s="1">
        <v>1</v>
      </c>
      <c r="AD2318" s="1" t="s">
        <v>2623</v>
      </c>
      <c r="AE2318" s="1">
        <v>1</v>
      </c>
      <c r="AF2318" s="1">
        <v>30</v>
      </c>
      <c r="AG2318" s="1">
        <v>0</v>
      </c>
      <c r="AN2318" s="1">
        <v>1</v>
      </c>
      <c r="AO2318" s="1">
        <v>1</v>
      </c>
      <c r="AR2318" s="276">
        <v>4307.41</v>
      </c>
      <c r="AS2318" s="1" t="s">
        <v>2657</v>
      </c>
      <c r="AT2318" s="1">
        <v>0</v>
      </c>
      <c r="AU2318" s="1">
        <v>0</v>
      </c>
      <c r="AX2318" s="1">
        <v>5</v>
      </c>
      <c r="BC2318" s="1">
        <v>1</v>
      </c>
      <c r="BD2318" s="1">
        <v>7</v>
      </c>
      <c r="BE2318" s="1">
        <v>2</v>
      </c>
      <c r="BF2318" s="296">
        <v>23481.566914026647</v>
      </c>
    </row>
    <row r="2319" spans="1:58" x14ac:dyDescent="0.3">
      <c r="A2319" s="273">
        <f t="shared" si="85"/>
        <v>935442.70620889054</v>
      </c>
      <c r="B2319" s="1" t="s">
        <v>2621</v>
      </c>
      <c r="C2319" s="274">
        <v>42089244</v>
      </c>
      <c r="D2319" s="1">
        <v>144205</v>
      </c>
      <c r="E2319" s="1">
        <v>4</v>
      </c>
      <c r="F2319" s="1" t="s">
        <v>4293</v>
      </c>
      <c r="G2319" s="275">
        <v>44330</v>
      </c>
      <c r="H2319" s="275">
        <v>45077</v>
      </c>
      <c r="I2319" s="1">
        <v>0</v>
      </c>
      <c r="J2319" s="1">
        <v>1</v>
      </c>
      <c r="K2319" s="1">
        <v>12</v>
      </c>
      <c r="L2319" s="1">
        <v>30</v>
      </c>
      <c r="M2319" s="1">
        <v>2</v>
      </c>
      <c r="N2319" s="1">
        <v>9.9499999999999993</v>
      </c>
      <c r="O2319" s="1">
        <v>10.42</v>
      </c>
      <c r="P2319" s="1">
        <v>5441445</v>
      </c>
      <c r="Q2319" s="1">
        <v>137044</v>
      </c>
      <c r="R2319" s="1">
        <v>3083162</v>
      </c>
      <c r="S2319" s="1">
        <v>0</v>
      </c>
      <c r="T2319" s="1">
        <v>0</v>
      </c>
      <c r="U2319" s="1">
        <v>0</v>
      </c>
      <c r="W2319" s="1">
        <v>0</v>
      </c>
      <c r="X2319" s="1">
        <v>0</v>
      </c>
      <c r="Y2319" s="1">
        <v>0</v>
      </c>
      <c r="Z2319" s="1" t="s">
        <v>5867</v>
      </c>
      <c r="AA2319" s="1" t="s">
        <v>2807</v>
      </c>
      <c r="AB2319" s="275">
        <v>44651</v>
      </c>
      <c r="AC2319" s="1">
        <v>1</v>
      </c>
      <c r="AD2319" s="1" t="s">
        <v>2623</v>
      </c>
      <c r="AE2319" s="1">
        <v>1</v>
      </c>
      <c r="AF2319" s="1">
        <v>30</v>
      </c>
      <c r="AG2319" s="1">
        <v>0</v>
      </c>
      <c r="AN2319" s="1">
        <v>1</v>
      </c>
      <c r="AO2319" s="1">
        <v>1</v>
      </c>
      <c r="AR2319" s="276">
        <v>333473.59000000003</v>
      </c>
      <c r="AS2319" s="1" t="s">
        <v>2624</v>
      </c>
      <c r="AT2319" s="1">
        <v>0</v>
      </c>
      <c r="AU2319" s="1">
        <v>0</v>
      </c>
      <c r="AX2319" s="1">
        <v>5</v>
      </c>
      <c r="BC2319" s="1">
        <v>1</v>
      </c>
      <c r="BD2319" s="1">
        <v>7</v>
      </c>
      <c r="BE2319" s="1">
        <v>2</v>
      </c>
      <c r="BF2319" s="296">
        <v>1814245.7037911096</v>
      </c>
    </row>
    <row r="2320" spans="1:58" x14ac:dyDescent="0.3">
      <c r="A2320" s="273">
        <f t="shared" si="85"/>
        <v>5523.631010133231</v>
      </c>
      <c r="B2320" s="1" t="s">
        <v>2621</v>
      </c>
      <c r="C2320" s="274">
        <v>42089244</v>
      </c>
      <c r="D2320" s="1">
        <v>144205</v>
      </c>
      <c r="E2320" s="1">
        <v>4</v>
      </c>
      <c r="F2320" s="1" t="s">
        <v>4309</v>
      </c>
      <c r="G2320" s="275">
        <v>44316</v>
      </c>
      <c r="H2320" s="275">
        <v>45412</v>
      </c>
      <c r="I2320" s="1">
        <v>0</v>
      </c>
      <c r="J2320" s="1">
        <v>1</v>
      </c>
      <c r="K2320" s="1">
        <v>11</v>
      </c>
      <c r="L2320" s="1">
        <v>30</v>
      </c>
      <c r="M2320" s="1">
        <v>2</v>
      </c>
      <c r="N2320" s="1">
        <v>17.690000000000001</v>
      </c>
      <c r="O2320" s="1">
        <v>19.2</v>
      </c>
      <c r="P2320" s="1">
        <v>24400</v>
      </c>
      <c r="Q2320" s="1">
        <v>883</v>
      </c>
      <c r="R2320" s="1">
        <v>18289</v>
      </c>
      <c r="S2320" s="1">
        <v>0</v>
      </c>
      <c r="T2320" s="1">
        <v>0</v>
      </c>
      <c r="U2320" s="1">
        <v>0</v>
      </c>
      <c r="W2320" s="1">
        <v>0</v>
      </c>
      <c r="X2320" s="1">
        <v>0</v>
      </c>
      <c r="Y2320" s="1">
        <v>0</v>
      </c>
      <c r="AB2320" s="275">
        <v>44651</v>
      </c>
      <c r="AC2320" s="1">
        <v>1</v>
      </c>
      <c r="AD2320" s="1" t="s">
        <v>2623</v>
      </c>
      <c r="AE2320" s="1">
        <v>1</v>
      </c>
      <c r="AF2320" s="1">
        <v>30</v>
      </c>
      <c r="AG2320" s="1">
        <v>0</v>
      </c>
      <c r="AN2320" s="1">
        <v>1</v>
      </c>
      <c r="AO2320" s="1">
        <v>1</v>
      </c>
      <c r="AR2320" s="276">
        <v>2003.45</v>
      </c>
      <c r="AS2320" s="1" t="s">
        <v>2657</v>
      </c>
      <c r="AT2320" s="1">
        <v>0</v>
      </c>
      <c r="AU2320" s="1">
        <v>0</v>
      </c>
      <c r="AX2320" s="1">
        <v>5</v>
      </c>
      <c r="BC2320" s="1">
        <v>1</v>
      </c>
      <c r="BD2320" s="1">
        <v>7</v>
      </c>
      <c r="BE2320" s="1">
        <v>2</v>
      </c>
      <c r="BF2320" s="296">
        <v>10761.918989866768</v>
      </c>
    </row>
    <row r="2321" spans="1:58" x14ac:dyDescent="0.3">
      <c r="A2321" s="273">
        <f t="shared" si="85"/>
        <v>9108.2935151538477</v>
      </c>
      <c r="B2321" s="1" t="s">
        <v>2621</v>
      </c>
      <c r="C2321" s="274">
        <v>42089244</v>
      </c>
      <c r="D2321" s="1">
        <v>144205</v>
      </c>
      <c r="E2321" s="1">
        <v>4</v>
      </c>
      <c r="F2321" s="1" t="s">
        <v>4310</v>
      </c>
      <c r="G2321" s="275">
        <v>44316</v>
      </c>
      <c r="H2321" s="275">
        <v>45412</v>
      </c>
      <c r="I2321" s="1">
        <v>0</v>
      </c>
      <c r="J2321" s="1">
        <v>1</v>
      </c>
      <c r="K2321" s="1">
        <v>11</v>
      </c>
      <c r="L2321" s="1">
        <v>30</v>
      </c>
      <c r="M2321" s="1">
        <v>2</v>
      </c>
      <c r="N2321" s="1">
        <v>17.690000000000001</v>
      </c>
      <c r="O2321" s="1">
        <v>19.2</v>
      </c>
      <c r="P2321" s="1">
        <v>40250</v>
      </c>
      <c r="Q2321" s="1">
        <v>1457</v>
      </c>
      <c r="R2321" s="1">
        <v>30163</v>
      </c>
      <c r="S2321" s="1">
        <v>0</v>
      </c>
      <c r="T2321" s="1">
        <v>0</v>
      </c>
      <c r="U2321" s="1">
        <v>0</v>
      </c>
      <c r="W2321" s="1">
        <v>0</v>
      </c>
      <c r="X2321" s="1">
        <v>0</v>
      </c>
      <c r="Y2321" s="1">
        <v>0</v>
      </c>
      <c r="AB2321" s="275">
        <v>44651</v>
      </c>
      <c r="AC2321" s="1">
        <v>1</v>
      </c>
      <c r="AD2321" s="1" t="s">
        <v>2623</v>
      </c>
      <c r="AE2321" s="1">
        <v>1</v>
      </c>
      <c r="AF2321" s="1">
        <v>30</v>
      </c>
      <c r="AG2321" s="1">
        <v>0</v>
      </c>
      <c r="AN2321" s="1">
        <v>1</v>
      </c>
      <c r="AO2321" s="1">
        <v>1</v>
      </c>
      <c r="AR2321" s="276">
        <v>3305.69</v>
      </c>
      <c r="AS2321" s="1" t="s">
        <v>2657</v>
      </c>
      <c r="AT2321" s="1">
        <v>0</v>
      </c>
      <c r="AU2321" s="1">
        <v>0</v>
      </c>
      <c r="AX2321" s="1">
        <v>5</v>
      </c>
      <c r="BC2321" s="1">
        <v>1</v>
      </c>
      <c r="BD2321" s="1">
        <v>7</v>
      </c>
      <c r="BE2321" s="1">
        <v>2</v>
      </c>
      <c r="BF2321" s="296">
        <v>17749.016484846154</v>
      </c>
    </row>
    <row r="2322" spans="1:58" x14ac:dyDescent="0.3">
      <c r="A2322" s="273">
        <f t="shared" si="85"/>
        <v>36700.047193050385</v>
      </c>
      <c r="B2322" s="1" t="s">
        <v>2621</v>
      </c>
      <c r="C2322" s="274">
        <v>42089244</v>
      </c>
      <c r="D2322" s="1">
        <v>144205</v>
      </c>
      <c r="E2322" s="1">
        <v>4</v>
      </c>
      <c r="F2322" s="1" t="s">
        <v>4311</v>
      </c>
      <c r="G2322" s="275">
        <v>44316</v>
      </c>
      <c r="H2322" s="275">
        <v>45412</v>
      </c>
      <c r="I2322" s="1">
        <v>0</v>
      </c>
      <c r="J2322" s="1">
        <v>1</v>
      </c>
      <c r="K2322" s="1">
        <v>11</v>
      </c>
      <c r="L2322" s="1">
        <v>30</v>
      </c>
      <c r="M2322" s="1">
        <v>2</v>
      </c>
      <c r="N2322" s="1">
        <v>17.690000000000001</v>
      </c>
      <c r="O2322" s="1">
        <v>19.2</v>
      </c>
      <c r="P2322" s="1">
        <v>161550</v>
      </c>
      <c r="Q2322" s="1">
        <v>5849</v>
      </c>
      <c r="R2322" s="1">
        <v>121057</v>
      </c>
      <c r="S2322" s="1">
        <v>0</v>
      </c>
      <c r="T2322" s="1">
        <v>0</v>
      </c>
      <c r="U2322" s="1">
        <v>0</v>
      </c>
      <c r="W2322" s="1">
        <v>0</v>
      </c>
      <c r="X2322" s="1">
        <v>0</v>
      </c>
      <c r="Y2322" s="1">
        <v>0</v>
      </c>
      <c r="AB2322" s="275">
        <v>44651</v>
      </c>
      <c r="AC2322" s="1">
        <v>1</v>
      </c>
      <c r="AD2322" s="1" t="s">
        <v>2623</v>
      </c>
      <c r="AE2322" s="1">
        <v>1</v>
      </c>
      <c r="AF2322" s="1">
        <v>30</v>
      </c>
      <c r="AG2322" s="1">
        <v>0</v>
      </c>
      <c r="AN2322" s="1">
        <v>1</v>
      </c>
      <c r="AO2322" s="1">
        <v>1</v>
      </c>
      <c r="AR2322" s="276">
        <v>13122.57</v>
      </c>
      <c r="AS2322" s="1" t="s">
        <v>2657</v>
      </c>
      <c r="AT2322" s="1">
        <v>0</v>
      </c>
      <c r="AU2322" s="1">
        <v>0</v>
      </c>
      <c r="AX2322" s="1">
        <v>5</v>
      </c>
      <c r="BC2322" s="1">
        <v>1</v>
      </c>
      <c r="BD2322" s="1">
        <v>7</v>
      </c>
      <c r="BE2322" s="1">
        <v>2</v>
      </c>
      <c r="BF2322" s="296">
        <v>71234.382806949608</v>
      </c>
    </row>
    <row r="2323" spans="1:58" x14ac:dyDescent="0.3">
      <c r="A2323" s="273">
        <f t="shared" si="85"/>
        <v>34397.828423439438</v>
      </c>
      <c r="B2323" s="1" t="s">
        <v>2621</v>
      </c>
      <c r="C2323" s="274">
        <v>42089244</v>
      </c>
      <c r="D2323" s="1">
        <v>144205</v>
      </c>
      <c r="E2323" s="1">
        <v>4</v>
      </c>
      <c r="F2323" s="1" t="s">
        <v>4312</v>
      </c>
      <c r="G2323" s="275">
        <v>44316</v>
      </c>
      <c r="H2323" s="275">
        <v>45412</v>
      </c>
      <c r="I2323" s="1">
        <v>0</v>
      </c>
      <c r="J2323" s="1">
        <v>1</v>
      </c>
      <c r="K2323" s="1">
        <v>11</v>
      </c>
      <c r="L2323" s="1">
        <v>30</v>
      </c>
      <c r="M2323" s="1">
        <v>2</v>
      </c>
      <c r="N2323" s="1">
        <v>17.690000000000001</v>
      </c>
      <c r="O2323" s="1">
        <v>19.2</v>
      </c>
      <c r="P2323" s="1">
        <v>151480</v>
      </c>
      <c r="Q2323" s="1">
        <v>5484</v>
      </c>
      <c r="R2323" s="1">
        <v>113516</v>
      </c>
      <c r="S2323" s="1">
        <v>0</v>
      </c>
      <c r="T2323" s="1">
        <v>0</v>
      </c>
      <c r="U2323" s="1">
        <v>0</v>
      </c>
      <c r="W2323" s="1">
        <v>0</v>
      </c>
      <c r="X2323" s="1">
        <v>0</v>
      </c>
      <c r="Y2323" s="1">
        <v>0</v>
      </c>
      <c r="AB2323" s="275">
        <v>44651</v>
      </c>
      <c r="AC2323" s="1">
        <v>1</v>
      </c>
      <c r="AD2323" s="1" t="s">
        <v>2623</v>
      </c>
      <c r="AE2323" s="1">
        <v>1</v>
      </c>
      <c r="AF2323" s="1">
        <v>30</v>
      </c>
      <c r="AG2323" s="1">
        <v>0</v>
      </c>
      <c r="AN2323" s="1">
        <v>1</v>
      </c>
      <c r="AO2323" s="1">
        <v>1</v>
      </c>
      <c r="AR2323" s="276">
        <v>12321.19</v>
      </c>
      <c r="AS2323" s="1" t="s">
        <v>2657</v>
      </c>
      <c r="AT2323" s="1">
        <v>0</v>
      </c>
      <c r="AU2323" s="1">
        <v>0</v>
      </c>
      <c r="AX2323" s="1">
        <v>5</v>
      </c>
      <c r="BC2323" s="1">
        <v>1</v>
      </c>
      <c r="BD2323" s="1">
        <v>7</v>
      </c>
      <c r="BE2323" s="1">
        <v>2</v>
      </c>
      <c r="BF2323" s="296">
        <v>66796.98157656056</v>
      </c>
    </row>
    <row r="2324" spans="1:58" x14ac:dyDescent="0.3">
      <c r="A2324" s="273">
        <f t="shared" si="85"/>
        <v>6138.5978875499259</v>
      </c>
      <c r="B2324" s="1" t="s">
        <v>2621</v>
      </c>
      <c r="C2324" s="274">
        <v>42089244</v>
      </c>
      <c r="D2324" s="1">
        <v>144205</v>
      </c>
      <c r="E2324" s="1">
        <v>4</v>
      </c>
      <c r="F2324" s="1" t="s">
        <v>4319</v>
      </c>
      <c r="G2324" s="275">
        <v>44334</v>
      </c>
      <c r="H2324" s="275">
        <v>45443</v>
      </c>
      <c r="I2324" s="1">
        <v>0</v>
      </c>
      <c r="J2324" s="1">
        <v>1</v>
      </c>
      <c r="K2324" s="1">
        <v>10</v>
      </c>
      <c r="L2324" s="1">
        <v>30</v>
      </c>
      <c r="M2324" s="1">
        <v>2</v>
      </c>
      <c r="N2324" s="1">
        <v>17.690000000000001</v>
      </c>
      <c r="O2324" s="1">
        <v>19.2</v>
      </c>
      <c r="P2324" s="1">
        <v>26200</v>
      </c>
      <c r="Q2324" s="1">
        <v>949</v>
      </c>
      <c r="R2324" s="1">
        <v>20270</v>
      </c>
      <c r="S2324" s="1">
        <v>0</v>
      </c>
      <c r="T2324" s="1">
        <v>0</v>
      </c>
      <c r="U2324" s="1">
        <v>0</v>
      </c>
      <c r="W2324" s="1">
        <v>0</v>
      </c>
      <c r="X2324" s="1">
        <v>0</v>
      </c>
      <c r="Y2324" s="1">
        <v>0</v>
      </c>
      <c r="AB2324" s="275">
        <v>44651</v>
      </c>
      <c r="AC2324" s="1">
        <v>1</v>
      </c>
      <c r="AD2324" s="1" t="s">
        <v>2623</v>
      </c>
      <c r="AE2324" s="1">
        <v>1</v>
      </c>
      <c r="AF2324" s="1">
        <v>30</v>
      </c>
      <c r="AG2324" s="1">
        <v>0</v>
      </c>
      <c r="AN2324" s="1">
        <v>1</v>
      </c>
      <c r="AO2324" s="1">
        <v>1</v>
      </c>
      <c r="AR2324" s="276">
        <v>2203.79</v>
      </c>
      <c r="AS2324" s="1" t="s">
        <v>2657</v>
      </c>
      <c r="AT2324" s="1">
        <v>0</v>
      </c>
      <c r="AU2324" s="1">
        <v>0</v>
      </c>
      <c r="AX2324" s="1">
        <v>5</v>
      </c>
      <c r="BC2324" s="1">
        <v>1</v>
      </c>
      <c r="BD2324" s="1">
        <v>7</v>
      </c>
      <c r="BE2324" s="1">
        <v>2</v>
      </c>
      <c r="BF2324" s="296">
        <v>11927.612112450073</v>
      </c>
    </row>
    <row r="2325" spans="1:58" x14ac:dyDescent="0.3">
      <c r="A2325" s="273">
        <f t="shared" si="85"/>
        <v>12909.849873984957</v>
      </c>
      <c r="B2325" s="1" t="s">
        <v>2621</v>
      </c>
      <c r="C2325" s="274">
        <v>42089244</v>
      </c>
      <c r="D2325" s="1">
        <v>144205</v>
      </c>
      <c r="E2325" s="1">
        <v>4</v>
      </c>
      <c r="F2325" s="1" t="s">
        <v>4584</v>
      </c>
      <c r="G2325" s="275">
        <v>44340</v>
      </c>
      <c r="H2325" s="275">
        <v>45443</v>
      </c>
      <c r="I2325" s="1">
        <v>0</v>
      </c>
      <c r="J2325" s="1">
        <v>1</v>
      </c>
      <c r="K2325" s="1">
        <v>10</v>
      </c>
      <c r="L2325" s="1">
        <v>30</v>
      </c>
      <c r="M2325" s="1">
        <v>2</v>
      </c>
      <c r="N2325" s="1">
        <v>17.690000000000001</v>
      </c>
      <c r="O2325" s="1">
        <v>19.2</v>
      </c>
      <c r="P2325" s="1">
        <v>55000</v>
      </c>
      <c r="Q2325" s="1">
        <v>1991</v>
      </c>
      <c r="R2325" s="1">
        <v>42564</v>
      </c>
      <c r="S2325" s="1">
        <v>0</v>
      </c>
      <c r="T2325" s="1">
        <v>0</v>
      </c>
      <c r="U2325" s="1">
        <v>0</v>
      </c>
      <c r="W2325" s="1">
        <v>0</v>
      </c>
      <c r="X2325" s="1">
        <v>0</v>
      </c>
      <c r="Y2325" s="1">
        <v>0</v>
      </c>
      <c r="AB2325" s="275">
        <v>44651</v>
      </c>
      <c r="AC2325" s="1">
        <v>1</v>
      </c>
      <c r="AD2325" s="1" t="s">
        <v>2623</v>
      </c>
      <c r="AE2325" s="1">
        <v>1</v>
      </c>
      <c r="AF2325" s="1">
        <v>30</v>
      </c>
      <c r="AG2325" s="1">
        <v>0</v>
      </c>
      <c r="AN2325" s="1">
        <v>1</v>
      </c>
      <c r="AO2325" s="1">
        <v>1</v>
      </c>
      <c r="AR2325" s="276">
        <v>4607.93</v>
      </c>
      <c r="AS2325" s="1" t="s">
        <v>2657</v>
      </c>
      <c r="AT2325" s="1">
        <v>0</v>
      </c>
      <c r="AU2325" s="1">
        <v>0</v>
      </c>
      <c r="AX2325" s="1">
        <v>5</v>
      </c>
      <c r="BC2325" s="1">
        <v>1</v>
      </c>
      <c r="BD2325" s="1">
        <v>7</v>
      </c>
      <c r="BE2325" s="1">
        <v>2</v>
      </c>
      <c r="BF2325" s="296">
        <v>25046.220126015043</v>
      </c>
    </row>
    <row r="2326" spans="1:58" x14ac:dyDescent="0.3">
      <c r="A2326" s="273">
        <f t="shared" si="85"/>
        <v>14098.617299822046</v>
      </c>
      <c r="B2326" s="1" t="s">
        <v>2621</v>
      </c>
      <c r="C2326" s="274">
        <v>42089244</v>
      </c>
      <c r="D2326" s="1">
        <v>144205</v>
      </c>
      <c r="E2326" s="1">
        <v>4</v>
      </c>
      <c r="F2326" s="1" t="s">
        <v>4585</v>
      </c>
      <c r="G2326" s="275">
        <v>44340</v>
      </c>
      <c r="H2326" s="275">
        <v>45443</v>
      </c>
      <c r="I2326" s="1">
        <v>0</v>
      </c>
      <c r="J2326" s="1">
        <v>1</v>
      </c>
      <c r="K2326" s="1">
        <v>10</v>
      </c>
      <c r="L2326" s="1">
        <v>30</v>
      </c>
      <c r="M2326" s="1">
        <v>2</v>
      </c>
      <c r="N2326" s="1">
        <v>17.690000000000001</v>
      </c>
      <c r="O2326" s="1">
        <v>19.2</v>
      </c>
      <c r="P2326" s="1">
        <v>59990</v>
      </c>
      <c r="Q2326" s="1">
        <v>2172</v>
      </c>
      <c r="R2326" s="1">
        <v>46426</v>
      </c>
      <c r="S2326" s="1">
        <v>0</v>
      </c>
      <c r="T2326" s="1">
        <v>0</v>
      </c>
      <c r="U2326" s="1">
        <v>0</v>
      </c>
      <c r="W2326" s="1">
        <v>0</v>
      </c>
      <c r="X2326" s="1">
        <v>0</v>
      </c>
      <c r="Y2326" s="1">
        <v>0</v>
      </c>
      <c r="AB2326" s="275">
        <v>44651</v>
      </c>
      <c r="AC2326" s="1">
        <v>1</v>
      </c>
      <c r="AD2326" s="1" t="s">
        <v>2623</v>
      </c>
      <c r="AE2326" s="1">
        <v>1</v>
      </c>
      <c r="AF2326" s="1">
        <v>30</v>
      </c>
      <c r="AG2326" s="1">
        <v>0</v>
      </c>
      <c r="AN2326" s="1">
        <v>1</v>
      </c>
      <c r="AO2326" s="1">
        <v>1</v>
      </c>
      <c r="AR2326" s="276">
        <v>5008.62</v>
      </c>
      <c r="AS2326" s="1" t="s">
        <v>2657</v>
      </c>
      <c r="AT2326" s="1">
        <v>0</v>
      </c>
      <c r="AU2326" s="1">
        <v>0</v>
      </c>
      <c r="AX2326" s="1">
        <v>5</v>
      </c>
      <c r="BC2326" s="1">
        <v>1</v>
      </c>
      <c r="BD2326" s="1">
        <v>7</v>
      </c>
      <c r="BE2326" s="1">
        <v>2</v>
      </c>
      <c r="BF2326" s="296">
        <v>27318.762700177951</v>
      </c>
    </row>
    <row r="2327" spans="1:58" x14ac:dyDescent="0.3">
      <c r="A2327" s="273">
        <f t="shared" si="85"/>
        <v>22855.194322596522</v>
      </c>
      <c r="B2327" s="1" t="s">
        <v>2621</v>
      </c>
      <c r="C2327" s="274">
        <v>42089244</v>
      </c>
      <c r="D2327" s="1">
        <v>144205</v>
      </c>
      <c r="E2327" s="1">
        <v>4</v>
      </c>
      <c r="F2327" s="1" t="s">
        <v>4407</v>
      </c>
      <c r="G2327" s="275">
        <v>44385</v>
      </c>
      <c r="H2327" s="275">
        <v>45504</v>
      </c>
      <c r="I2327" s="1">
        <v>0</v>
      </c>
      <c r="J2327" s="1">
        <v>1</v>
      </c>
      <c r="K2327" s="1">
        <v>8</v>
      </c>
      <c r="L2327" s="1">
        <v>30</v>
      </c>
      <c r="M2327" s="1">
        <v>2</v>
      </c>
      <c r="N2327" s="1">
        <v>17.690000000000001</v>
      </c>
      <c r="O2327" s="1">
        <v>19.2</v>
      </c>
      <c r="P2327" s="1">
        <v>91850</v>
      </c>
      <c r="Q2327" s="1">
        <v>3325</v>
      </c>
      <c r="R2327" s="1">
        <v>75491</v>
      </c>
      <c r="S2327" s="1">
        <v>0</v>
      </c>
      <c r="T2327" s="1">
        <v>0</v>
      </c>
      <c r="U2327" s="1">
        <v>0</v>
      </c>
      <c r="W2327" s="1">
        <v>0</v>
      </c>
      <c r="X2327" s="1">
        <v>0</v>
      </c>
      <c r="Y2327" s="1">
        <v>0</v>
      </c>
      <c r="AB2327" s="275">
        <v>44651</v>
      </c>
      <c r="AC2327" s="1">
        <v>1</v>
      </c>
      <c r="AD2327" s="1" t="s">
        <v>2623</v>
      </c>
      <c r="AE2327" s="1">
        <v>1</v>
      </c>
      <c r="AF2327" s="1">
        <v>30</v>
      </c>
      <c r="AG2327" s="1">
        <v>0</v>
      </c>
      <c r="AN2327" s="1">
        <v>1</v>
      </c>
      <c r="AO2327" s="1">
        <v>1</v>
      </c>
      <c r="AR2327" s="276">
        <v>8214.1299999999992</v>
      </c>
      <c r="AS2327" s="1" t="s">
        <v>2657</v>
      </c>
      <c r="AT2327" s="1">
        <v>0</v>
      </c>
      <c r="AU2327" s="1">
        <v>0</v>
      </c>
      <c r="AX2327" s="1">
        <v>5</v>
      </c>
      <c r="BC2327" s="1">
        <v>1</v>
      </c>
      <c r="BD2327" s="1">
        <v>7</v>
      </c>
      <c r="BE2327" s="1">
        <v>2</v>
      </c>
      <c r="BF2327" s="296">
        <v>44421.675677403473</v>
      </c>
    </row>
    <row r="2328" spans="1:58" x14ac:dyDescent="0.3">
      <c r="A2328" s="273">
        <f t="shared" si="85"/>
        <v>9698.9781584627235</v>
      </c>
      <c r="B2328" s="1" t="s">
        <v>2621</v>
      </c>
      <c r="C2328" s="274">
        <v>42089244</v>
      </c>
      <c r="D2328" s="1">
        <v>144205</v>
      </c>
      <c r="E2328" s="1">
        <v>4</v>
      </c>
      <c r="F2328" s="1" t="s">
        <v>4423</v>
      </c>
      <c r="G2328" s="275">
        <v>44350</v>
      </c>
      <c r="H2328" s="275">
        <v>45473</v>
      </c>
      <c r="I2328" s="1">
        <v>0</v>
      </c>
      <c r="J2328" s="1">
        <v>1</v>
      </c>
      <c r="K2328" s="1">
        <v>9</v>
      </c>
      <c r="L2328" s="1">
        <v>30</v>
      </c>
      <c r="M2328" s="1">
        <v>2</v>
      </c>
      <c r="N2328" s="1">
        <v>17.690000000000001</v>
      </c>
      <c r="O2328" s="1">
        <v>19.2</v>
      </c>
      <c r="P2328" s="1">
        <v>40200</v>
      </c>
      <c r="Q2328" s="1">
        <v>1455</v>
      </c>
      <c r="R2328" s="1">
        <v>32085</v>
      </c>
      <c r="S2328" s="1">
        <v>0</v>
      </c>
      <c r="T2328" s="1">
        <v>0</v>
      </c>
      <c r="U2328" s="1">
        <v>0</v>
      </c>
      <c r="W2328" s="1">
        <v>0</v>
      </c>
      <c r="X2328" s="1">
        <v>0</v>
      </c>
      <c r="Y2328" s="1">
        <v>0</v>
      </c>
      <c r="AB2328" s="275">
        <v>44651</v>
      </c>
      <c r="AC2328" s="1">
        <v>1</v>
      </c>
      <c r="AD2328" s="1" t="s">
        <v>2623</v>
      </c>
      <c r="AE2328" s="1">
        <v>1</v>
      </c>
      <c r="AF2328" s="1">
        <v>30</v>
      </c>
      <c r="AG2328" s="1">
        <v>0</v>
      </c>
      <c r="AN2328" s="1">
        <v>1</v>
      </c>
      <c r="AO2328" s="1">
        <v>1</v>
      </c>
      <c r="AR2328" s="276">
        <v>3506.03</v>
      </c>
      <c r="AS2328" s="1" t="s">
        <v>2657</v>
      </c>
      <c r="AT2328" s="1">
        <v>0</v>
      </c>
      <c r="AU2328" s="1">
        <v>0</v>
      </c>
      <c r="AX2328" s="1">
        <v>5</v>
      </c>
      <c r="BC2328" s="1">
        <v>1</v>
      </c>
      <c r="BD2328" s="1">
        <v>7</v>
      </c>
      <c r="BE2328" s="1">
        <v>2</v>
      </c>
      <c r="BF2328" s="296">
        <v>18879.991841537278</v>
      </c>
    </row>
    <row r="2329" spans="1:58" x14ac:dyDescent="0.3">
      <c r="A2329" s="273">
        <f t="shared" si="85"/>
        <v>12080.628643036533</v>
      </c>
      <c r="B2329" s="1" t="s">
        <v>2621</v>
      </c>
      <c r="C2329" s="274">
        <v>42089244</v>
      </c>
      <c r="D2329" s="1">
        <v>144205</v>
      </c>
      <c r="E2329" s="1">
        <v>4</v>
      </c>
      <c r="F2329" s="1" t="s">
        <v>4424</v>
      </c>
      <c r="G2329" s="275">
        <v>44350</v>
      </c>
      <c r="H2329" s="275">
        <v>45473</v>
      </c>
      <c r="I2329" s="1">
        <v>0</v>
      </c>
      <c r="J2329" s="1">
        <v>1</v>
      </c>
      <c r="K2329" s="1">
        <v>9</v>
      </c>
      <c r="L2329" s="1">
        <v>30</v>
      </c>
      <c r="M2329" s="1">
        <v>2</v>
      </c>
      <c r="N2329" s="1">
        <v>17.690000000000001</v>
      </c>
      <c r="O2329" s="1">
        <v>19.2</v>
      </c>
      <c r="P2329" s="1">
        <v>49900</v>
      </c>
      <c r="Q2329" s="1">
        <v>1807</v>
      </c>
      <c r="R2329" s="1">
        <v>39819</v>
      </c>
      <c r="S2329" s="1">
        <v>0</v>
      </c>
      <c r="T2329" s="1">
        <v>0</v>
      </c>
      <c r="U2329" s="1">
        <v>0</v>
      </c>
      <c r="V2329" s="275"/>
      <c r="W2329" s="1">
        <v>0</v>
      </c>
      <c r="X2329" s="1">
        <v>0</v>
      </c>
      <c r="Y2329" s="1">
        <v>0</v>
      </c>
      <c r="AB2329" s="275">
        <v>44651</v>
      </c>
      <c r="AC2329" s="1">
        <v>1</v>
      </c>
      <c r="AD2329" s="1" t="s">
        <v>2623</v>
      </c>
      <c r="AE2329" s="1">
        <v>1</v>
      </c>
      <c r="AF2329" s="1">
        <v>30</v>
      </c>
      <c r="AG2329" s="1">
        <v>0</v>
      </c>
      <c r="AN2329" s="1">
        <v>1</v>
      </c>
      <c r="AO2329" s="1">
        <v>1</v>
      </c>
      <c r="AP2329" s="275"/>
      <c r="AR2329" s="276">
        <v>4307.41</v>
      </c>
      <c r="AS2329" s="1" t="s">
        <v>2657</v>
      </c>
      <c r="AT2329" s="1">
        <v>0</v>
      </c>
      <c r="AU2329" s="1">
        <v>0</v>
      </c>
      <c r="AX2329" s="1">
        <v>5</v>
      </c>
      <c r="BC2329" s="1">
        <v>1</v>
      </c>
      <c r="BD2329" s="1">
        <v>7</v>
      </c>
      <c r="BE2329" s="1">
        <v>2</v>
      </c>
      <c r="BF2329" s="296">
        <v>23430.961356963464</v>
      </c>
    </row>
    <row r="2330" spans="1:58" x14ac:dyDescent="0.3">
      <c r="A2330" s="273">
        <f t="shared" si="85"/>
        <v>22729.004513116874</v>
      </c>
      <c r="B2330" s="1" t="s">
        <v>2621</v>
      </c>
      <c r="C2330" s="274">
        <v>42089244</v>
      </c>
      <c r="D2330" s="1">
        <v>144205</v>
      </c>
      <c r="E2330" s="1">
        <v>4</v>
      </c>
      <c r="F2330" s="1" t="s">
        <v>4448</v>
      </c>
      <c r="G2330" s="275">
        <v>44312</v>
      </c>
      <c r="H2330" s="275">
        <v>45412</v>
      </c>
      <c r="I2330" s="1">
        <v>0</v>
      </c>
      <c r="J2330" s="1">
        <v>1</v>
      </c>
      <c r="K2330" s="1">
        <v>11</v>
      </c>
      <c r="L2330" s="1">
        <v>30</v>
      </c>
      <c r="M2330" s="1">
        <v>2</v>
      </c>
      <c r="N2330" s="1">
        <v>17.690000000000001</v>
      </c>
      <c r="O2330" s="1">
        <v>19.2</v>
      </c>
      <c r="P2330" s="1">
        <v>100000</v>
      </c>
      <c r="Q2330" s="1">
        <v>3620</v>
      </c>
      <c r="R2330" s="1">
        <v>74941</v>
      </c>
      <c r="S2330" s="1">
        <v>0</v>
      </c>
      <c r="T2330" s="1">
        <v>0</v>
      </c>
      <c r="U2330" s="1">
        <v>0</v>
      </c>
      <c r="W2330" s="1">
        <v>0</v>
      </c>
      <c r="X2330" s="1">
        <v>0</v>
      </c>
      <c r="Y2330" s="1">
        <v>0</v>
      </c>
      <c r="AB2330" s="275">
        <v>44651</v>
      </c>
      <c r="AC2330" s="1">
        <v>1</v>
      </c>
      <c r="AD2330" s="1" t="s">
        <v>2623</v>
      </c>
      <c r="AE2330" s="1">
        <v>1</v>
      </c>
      <c r="AF2330" s="1">
        <v>30</v>
      </c>
      <c r="AG2330" s="1">
        <v>0</v>
      </c>
      <c r="AN2330" s="1">
        <v>1</v>
      </c>
      <c r="AO2330" s="1">
        <v>1</v>
      </c>
      <c r="AP2330" s="275"/>
      <c r="AR2330" s="276">
        <v>8113.96</v>
      </c>
      <c r="AS2330" s="1" t="s">
        <v>2657</v>
      </c>
      <c r="AT2330" s="1">
        <v>0</v>
      </c>
      <c r="AU2330" s="1">
        <v>0</v>
      </c>
      <c r="AX2330" s="1">
        <v>5</v>
      </c>
      <c r="BC2330" s="1">
        <v>1</v>
      </c>
      <c r="BD2330" s="1">
        <v>7</v>
      </c>
      <c r="BE2330" s="1">
        <v>2</v>
      </c>
      <c r="BF2330" s="296">
        <v>44098.03548688312</v>
      </c>
    </row>
    <row r="2331" spans="1:58" x14ac:dyDescent="0.3">
      <c r="A2331" s="273">
        <f t="shared" si="85"/>
        <v>28763.888451596125</v>
      </c>
      <c r="B2331" s="1" t="s">
        <v>2621</v>
      </c>
      <c r="C2331" s="274">
        <v>42089244</v>
      </c>
      <c r="D2331" s="1">
        <v>144205</v>
      </c>
      <c r="E2331" s="1">
        <v>4</v>
      </c>
      <c r="F2331" s="1" t="s">
        <v>4272</v>
      </c>
      <c r="G2331" s="275">
        <v>44308</v>
      </c>
      <c r="H2331" s="275">
        <v>45412</v>
      </c>
      <c r="I2331" s="1">
        <v>0</v>
      </c>
      <c r="J2331" s="1">
        <v>1</v>
      </c>
      <c r="K2331" s="1">
        <v>11</v>
      </c>
      <c r="L2331" s="1">
        <v>30</v>
      </c>
      <c r="M2331" s="1">
        <v>2</v>
      </c>
      <c r="N2331" s="1">
        <v>17.690000000000001</v>
      </c>
      <c r="O2331" s="1">
        <v>19.2</v>
      </c>
      <c r="P2331" s="1">
        <v>126720</v>
      </c>
      <c r="Q2331" s="1">
        <v>4588</v>
      </c>
      <c r="R2331" s="1">
        <v>94959</v>
      </c>
      <c r="S2331" s="1">
        <v>0</v>
      </c>
      <c r="T2331" s="1">
        <v>0</v>
      </c>
      <c r="U2331" s="1">
        <v>0</v>
      </c>
      <c r="W2331" s="1">
        <v>0</v>
      </c>
      <c r="X2331" s="1">
        <v>0</v>
      </c>
      <c r="Y2331" s="1">
        <v>0</v>
      </c>
      <c r="AB2331" s="275">
        <v>44651</v>
      </c>
      <c r="AC2331" s="1">
        <v>1</v>
      </c>
      <c r="AD2331" s="1" t="s">
        <v>2623</v>
      </c>
      <c r="AE2331" s="1">
        <v>1</v>
      </c>
      <c r="AF2331" s="1">
        <v>30</v>
      </c>
      <c r="AG2331" s="1">
        <v>0</v>
      </c>
      <c r="AN2331" s="1">
        <v>1</v>
      </c>
      <c r="AO2331" s="1">
        <v>1</v>
      </c>
      <c r="AR2331" s="276">
        <v>10317.75</v>
      </c>
      <c r="AS2331" s="1" t="s">
        <v>2657</v>
      </c>
      <c r="AT2331" s="1">
        <v>0</v>
      </c>
      <c r="AU2331" s="1">
        <v>0</v>
      </c>
      <c r="AX2331" s="1">
        <v>5</v>
      </c>
      <c r="BC2331" s="1">
        <v>1</v>
      </c>
      <c r="BD2331" s="1">
        <v>7</v>
      </c>
      <c r="BE2331" s="1">
        <v>2</v>
      </c>
      <c r="BF2331" s="296">
        <v>55877.361548403875</v>
      </c>
    </row>
    <row r="2332" spans="1:58" x14ac:dyDescent="0.3">
      <c r="A2332" s="273">
        <f t="shared" si="85"/>
        <v>48459.56514770379</v>
      </c>
      <c r="B2332" s="1" t="s">
        <v>2621</v>
      </c>
      <c r="C2332" s="274">
        <v>42089244</v>
      </c>
      <c r="D2332" s="1">
        <v>144205</v>
      </c>
      <c r="E2332" s="1">
        <v>4</v>
      </c>
      <c r="F2332" s="1" t="s">
        <v>4279</v>
      </c>
      <c r="G2332" s="275">
        <v>44372</v>
      </c>
      <c r="H2332" s="275">
        <v>45473</v>
      </c>
      <c r="I2332" s="1">
        <v>0</v>
      </c>
      <c r="J2332" s="1">
        <v>1</v>
      </c>
      <c r="K2332" s="1">
        <v>9</v>
      </c>
      <c r="L2332" s="1">
        <v>30</v>
      </c>
      <c r="M2332" s="1">
        <v>2</v>
      </c>
      <c r="N2332" s="1">
        <v>17.690000000000001</v>
      </c>
      <c r="O2332" s="1">
        <v>19.2</v>
      </c>
      <c r="P2332" s="1">
        <v>200000</v>
      </c>
      <c r="Q2332" s="1">
        <v>7241</v>
      </c>
      <c r="R2332" s="1">
        <v>159609</v>
      </c>
      <c r="S2332" s="1">
        <v>0</v>
      </c>
      <c r="T2332" s="1">
        <v>0</v>
      </c>
      <c r="U2332" s="1">
        <v>0</v>
      </c>
      <c r="W2332" s="1">
        <v>0</v>
      </c>
      <c r="X2332" s="1">
        <v>0</v>
      </c>
      <c r="Y2332" s="1">
        <v>0</v>
      </c>
      <c r="AB2332" s="275">
        <v>44651</v>
      </c>
      <c r="AC2332" s="1">
        <v>1</v>
      </c>
      <c r="AD2332" s="1" t="s">
        <v>2623</v>
      </c>
      <c r="AE2332" s="1">
        <v>1</v>
      </c>
      <c r="AF2332" s="1">
        <v>30</v>
      </c>
      <c r="AG2332" s="1">
        <v>0</v>
      </c>
      <c r="AN2332" s="1">
        <v>1</v>
      </c>
      <c r="AO2332" s="1">
        <v>1</v>
      </c>
      <c r="AP2332" s="275"/>
      <c r="AR2332" s="276">
        <v>17229.64</v>
      </c>
      <c r="AS2332" s="1" t="s">
        <v>2657</v>
      </c>
      <c r="AT2332" s="1">
        <v>0</v>
      </c>
      <c r="AU2332" s="1">
        <v>0</v>
      </c>
      <c r="AX2332" s="1">
        <v>5</v>
      </c>
      <c r="BC2332" s="1">
        <v>1</v>
      </c>
      <c r="BD2332" s="1">
        <v>7</v>
      </c>
      <c r="BE2332" s="1">
        <v>2</v>
      </c>
      <c r="BF2332" s="296">
        <v>93919.794852296196</v>
      </c>
    </row>
    <row r="2333" spans="1:58" x14ac:dyDescent="0.3">
      <c r="A2333" s="273">
        <f t="shared" si="85"/>
        <v>32814.692043605821</v>
      </c>
      <c r="B2333" s="1" t="s">
        <v>2621</v>
      </c>
      <c r="C2333" s="274">
        <v>42089244</v>
      </c>
      <c r="D2333" s="1">
        <v>144205</v>
      </c>
      <c r="E2333" s="1">
        <v>4</v>
      </c>
      <c r="F2333" s="1" t="s">
        <v>4553</v>
      </c>
      <c r="G2333" s="275">
        <v>44353</v>
      </c>
      <c r="H2333" s="275">
        <v>45473</v>
      </c>
      <c r="I2333" s="1">
        <v>0</v>
      </c>
      <c r="J2333" s="1">
        <v>1</v>
      </c>
      <c r="K2333" s="1">
        <v>9</v>
      </c>
      <c r="L2333" s="1">
        <v>30</v>
      </c>
      <c r="M2333" s="1">
        <v>2</v>
      </c>
      <c r="N2333" s="1">
        <v>17.690000000000001</v>
      </c>
      <c r="O2333" s="1">
        <v>19.2</v>
      </c>
      <c r="P2333" s="1">
        <v>135590</v>
      </c>
      <c r="Q2333" s="1">
        <v>4909</v>
      </c>
      <c r="R2333" s="1">
        <v>108209</v>
      </c>
      <c r="S2333" s="1">
        <v>0</v>
      </c>
      <c r="T2333" s="1">
        <v>0</v>
      </c>
      <c r="U2333" s="1">
        <v>0</v>
      </c>
      <c r="W2333" s="1">
        <v>0</v>
      </c>
      <c r="X2333" s="1">
        <v>0</v>
      </c>
      <c r="Y2333" s="1">
        <v>0</v>
      </c>
      <c r="AB2333" s="275">
        <v>44651</v>
      </c>
      <c r="AC2333" s="1">
        <v>1</v>
      </c>
      <c r="AD2333" s="1" t="s">
        <v>2623</v>
      </c>
      <c r="AE2333" s="1">
        <v>1</v>
      </c>
      <c r="AF2333" s="1">
        <v>30</v>
      </c>
      <c r="AG2333" s="1">
        <v>0</v>
      </c>
      <c r="AN2333" s="1">
        <v>1</v>
      </c>
      <c r="AO2333" s="1">
        <v>1</v>
      </c>
      <c r="AR2333" s="276">
        <v>11720.16</v>
      </c>
      <c r="AS2333" s="1" t="s">
        <v>2657</v>
      </c>
      <c r="AT2333" s="1">
        <v>0</v>
      </c>
      <c r="AU2333" s="1">
        <v>0</v>
      </c>
      <c r="AX2333" s="1">
        <v>5</v>
      </c>
      <c r="BC2333" s="1">
        <v>1</v>
      </c>
      <c r="BD2333" s="1">
        <v>7</v>
      </c>
      <c r="BE2333" s="1">
        <v>2</v>
      </c>
      <c r="BF2333" s="296">
        <v>63674.147956394176</v>
      </c>
    </row>
    <row r="2334" spans="1:58" x14ac:dyDescent="0.3">
      <c r="A2334" s="273">
        <f t="shared" si="85"/>
        <v>101162.63682933195</v>
      </c>
      <c r="B2334" s="1" t="s">
        <v>2621</v>
      </c>
      <c r="C2334" s="274">
        <v>42089244</v>
      </c>
      <c r="D2334" s="1">
        <v>144205</v>
      </c>
      <c r="E2334" s="1">
        <v>4</v>
      </c>
      <c r="F2334" s="1" t="s">
        <v>4710</v>
      </c>
      <c r="G2334" s="275">
        <v>44353</v>
      </c>
      <c r="H2334" s="275">
        <v>45473</v>
      </c>
      <c r="I2334" s="1">
        <v>0</v>
      </c>
      <c r="J2334" s="1">
        <v>1</v>
      </c>
      <c r="K2334" s="1">
        <v>9</v>
      </c>
      <c r="L2334" s="1">
        <v>30</v>
      </c>
      <c r="M2334" s="1">
        <v>2</v>
      </c>
      <c r="N2334" s="1">
        <v>17.690000000000001</v>
      </c>
      <c r="O2334" s="1">
        <v>19.2</v>
      </c>
      <c r="P2334" s="1">
        <v>417799</v>
      </c>
      <c r="Q2334" s="1">
        <v>15126</v>
      </c>
      <c r="R2334" s="1">
        <v>333423</v>
      </c>
      <c r="S2334" s="1">
        <v>0</v>
      </c>
      <c r="T2334" s="1">
        <v>0</v>
      </c>
      <c r="U2334" s="1">
        <v>0</v>
      </c>
      <c r="W2334" s="1">
        <v>0</v>
      </c>
      <c r="X2334" s="1">
        <v>0</v>
      </c>
      <c r="Y2334" s="1">
        <v>0</v>
      </c>
      <c r="AB2334" s="275">
        <v>44651</v>
      </c>
      <c r="AC2334" s="1">
        <v>1</v>
      </c>
      <c r="AD2334" s="1" t="s">
        <v>2623</v>
      </c>
      <c r="AE2334" s="1">
        <v>1</v>
      </c>
      <c r="AF2334" s="1">
        <v>30</v>
      </c>
      <c r="AG2334" s="1">
        <v>0</v>
      </c>
      <c r="AN2334" s="1">
        <v>1</v>
      </c>
      <c r="AO2334" s="1">
        <v>1</v>
      </c>
      <c r="AR2334" s="276">
        <v>36062.03</v>
      </c>
      <c r="AS2334" s="1" t="s">
        <v>2657</v>
      </c>
      <c r="AT2334" s="1">
        <v>0</v>
      </c>
      <c r="AU2334" s="1">
        <v>0</v>
      </c>
      <c r="AX2334" s="1">
        <v>5</v>
      </c>
      <c r="BC2334" s="1">
        <v>1</v>
      </c>
      <c r="BD2334" s="1">
        <v>7</v>
      </c>
      <c r="BE2334" s="1">
        <v>2</v>
      </c>
      <c r="BF2334" s="296">
        <v>196198.33317066802</v>
      </c>
    </row>
    <row r="2335" spans="1:58" x14ac:dyDescent="0.3">
      <c r="A2335" s="273">
        <f t="shared" si="85"/>
        <v>8328.6199995399729</v>
      </c>
      <c r="B2335" s="1" t="s">
        <v>2621</v>
      </c>
      <c r="C2335" s="274">
        <v>42089244</v>
      </c>
      <c r="D2335" s="1">
        <v>144205</v>
      </c>
      <c r="E2335" s="1">
        <v>4</v>
      </c>
      <c r="F2335" s="1" t="s">
        <v>4726</v>
      </c>
      <c r="G2335" s="275">
        <v>44355</v>
      </c>
      <c r="H2335" s="275">
        <v>45473</v>
      </c>
      <c r="I2335" s="1">
        <v>0</v>
      </c>
      <c r="J2335" s="1">
        <v>1</v>
      </c>
      <c r="K2335" s="1">
        <v>9</v>
      </c>
      <c r="L2335" s="1">
        <v>30</v>
      </c>
      <c r="M2335" s="1">
        <v>2</v>
      </c>
      <c r="N2335" s="1">
        <v>17.690000000000001</v>
      </c>
      <c r="O2335" s="1">
        <v>19.2</v>
      </c>
      <c r="P2335" s="1">
        <v>34200</v>
      </c>
      <c r="Q2335" s="1">
        <v>1238</v>
      </c>
      <c r="R2335" s="1">
        <v>27295</v>
      </c>
      <c r="S2335" s="1">
        <v>0</v>
      </c>
      <c r="T2335" s="1">
        <v>0</v>
      </c>
      <c r="U2335" s="1">
        <v>0</v>
      </c>
      <c r="W2335" s="1">
        <v>0</v>
      </c>
      <c r="X2335" s="1">
        <v>0</v>
      </c>
      <c r="Y2335" s="1">
        <v>0</v>
      </c>
      <c r="AB2335" s="275">
        <v>44651</v>
      </c>
      <c r="AC2335" s="1">
        <v>1</v>
      </c>
      <c r="AD2335" s="1" t="s">
        <v>2623</v>
      </c>
      <c r="AE2335" s="1">
        <v>1</v>
      </c>
      <c r="AF2335" s="1">
        <v>30</v>
      </c>
      <c r="AG2335" s="1">
        <v>0</v>
      </c>
      <c r="AN2335" s="1">
        <v>1</v>
      </c>
      <c r="AO2335" s="1">
        <v>1</v>
      </c>
      <c r="AR2335" s="276">
        <v>2905</v>
      </c>
      <c r="AS2335" s="1" t="s">
        <v>2657</v>
      </c>
      <c r="AT2335" s="1">
        <v>0</v>
      </c>
      <c r="AU2335" s="1">
        <v>0</v>
      </c>
      <c r="AX2335" s="1">
        <v>5</v>
      </c>
      <c r="BC2335" s="1">
        <v>1</v>
      </c>
      <c r="BD2335" s="1">
        <v>7</v>
      </c>
      <c r="BE2335" s="1">
        <v>2</v>
      </c>
      <c r="BF2335" s="296">
        <v>16061.380000460027</v>
      </c>
    </row>
    <row r="2336" spans="1:58" x14ac:dyDescent="0.3">
      <c r="A2336" s="273">
        <f t="shared" si="85"/>
        <v>26543.319333936837</v>
      </c>
      <c r="B2336" s="1" t="s">
        <v>2621</v>
      </c>
      <c r="C2336" s="274">
        <v>42089244</v>
      </c>
      <c r="D2336" s="1">
        <v>144205</v>
      </c>
      <c r="E2336" s="1">
        <v>4</v>
      </c>
      <c r="F2336" s="1" t="s">
        <v>4727</v>
      </c>
      <c r="G2336" s="275">
        <v>44355</v>
      </c>
      <c r="H2336" s="275">
        <v>45473</v>
      </c>
      <c r="I2336" s="1">
        <v>0</v>
      </c>
      <c r="J2336" s="1">
        <v>1</v>
      </c>
      <c r="K2336" s="1">
        <v>9</v>
      </c>
      <c r="L2336" s="1">
        <v>30</v>
      </c>
      <c r="M2336" s="1">
        <v>2</v>
      </c>
      <c r="N2336" s="1">
        <v>17.690000000000001</v>
      </c>
      <c r="O2336" s="1">
        <v>19.2</v>
      </c>
      <c r="P2336" s="1">
        <v>109486</v>
      </c>
      <c r="Q2336" s="1">
        <v>3964</v>
      </c>
      <c r="R2336" s="1">
        <v>87373</v>
      </c>
      <c r="S2336" s="1">
        <v>0</v>
      </c>
      <c r="T2336" s="1">
        <v>0</v>
      </c>
      <c r="U2336" s="1">
        <v>0</v>
      </c>
      <c r="W2336" s="1">
        <v>0</v>
      </c>
      <c r="X2336" s="1">
        <v>0</v>
      </c>
      <c r="Y2336" s="1">
        <v>0</v>
      </c>
      <c r="AB2336" s="275">
        <v>44651</v>
      </c>
      <c r="AC2336" s="1">
        <v>1</v>
      </c>
      <c r="AD2336" s="1" t="s">
        <v>2623</v>
      </c>
      <c r="AE2336" s="1">
        <v>1</v>
      </c>
      <c r="AF2336" s="1">
        <v>30</v>
      </c>
      <c r="AG2336" s="1">
        <v>0</v>
      </c>
      <c r="AN2336" s="1">
        <v>1</v>
      </c>
      <c r="AO2336" s="1">
        <v>1</v>
      </c>
      <c r="AR2336" s="276">
        <v>9416.2000000000007</v>
      </c>
      <c r="AS2336" s="1" t="s">
        <v>2657</v>
      </c>
      <c r="AT2336" s="1">
        <v>0</v>
      </c>
      <c r="AU2336" s="1">
        <v>0</v>
      </c>
      <c r="AX2336" s="1">
        <v>5</v>
      </c>
      <c r="BC2336" s="1">
        <v>1</v>
      </c>
      <c r="BD2336" s="1">
        <v>7</v>
      </c>
      <c r="BE2336" s="1">
        <v>2</v>
      </c>
      <c r="BF2336" s="296">
        <v>51413.480666063166</v>
      </c>
    </row>
    <row r="2337" spans="1:58" x14ac:dyDescent="0.3">
      <c r="A2337" s="273">
        <f t="shared" si="85"/>
        <v>111139.26008798074</v>
      </c>
      <c r="B2337" s="1" t="s">
        <v>2621</v>
      </c>
      <c r="C2337" s="274">
        <v>42089244</v>
      </c>
      <c r="D2337" s="1">
        <v>144205</v>
      </c>
      <c r="E2337" s="1">
        <v>4</v>
      </c>
      <c r="F2337" s="1" t="s">
        <v>4733</v>
      </c>
      <c r="G2337" s="275">
        <v>44368</v>
      </c>
      <c r="H2337" s="275">
        <v>45473</v>
      </c>
      <c r="I2337" s="1">
        <v>0</v>
      </c>
      <c r="J2337" s="1">
        <v>1</v>
      </c>
      <c r="K2337" s="1">
        <v>9</v>
      </c>
      <c r="L2337" s="1">
        <v>30</v>
      </c>
      <c r="M2337" s="1">
        <v>2</v>
      </c>
      <c r="N2337" s="1">
        <v>17.690000000000001</v>
      </c>
      <c r="O2337" s="1">
        <v>19.2</v>
      </c>
      <c r="P2337" s="1">
        <v>459150</v>
      </c>
      <c r="Q2337" s="1">
        <v>16623</v>
      </c>
      <c r="R2337" s="1">
        <v>366426</v>
      </c>
      <c r="S2337" s="1">
        <v>0</v>
      </c>
      <c r="T2337" s="1">
        <v>0</v>
      </c>
      <c r="U2337" s="1">
        <v>0</v>
      </c>
      <c r="W2337" s="1">
        <v>0</v>
      </c>
      <c r="X2337" s="1">
        <v>0</v>
      </c>
      <c r="Y2337" s="1">
        <v>0</v>
      </c>
      <c r="AB2337" s="275">
        <v>44651</v>
      </c>
      <c r="AC2337" s="1">
        <v>1</v>
      </c>
      <c r="AD2337" s="1" t="s">
        <v>2623</v>
      </c>
      <c r="AE2337" s="1">
        <v>1</v>
      </c>
      <c r="AF2337" s="1">
        <v>30</v>
      </c>
      <c r="AG2337" s="1">
        <v>0</v>
      </c>
      <c r="AN2337" s="1">
        <v>1</v>
      </c>
      <c r="AO2337" s="1">
        <v>1</v>
      </c>
      <c r="AR2337" s="276">
        <v>39668.230000000003</v>
      </c>
      <c r="AS2337" s="1" t="s">
        <v>2657</v>
      </c>
      <c r="AT2337" s="1">
        <v>0</v>
      </c>
      <c r="AU2337" s="1">
        <v>0</v>
      </c>
      <c r="AX2337" s="1">
        <v>5</v>
      </c>
      <c r="BC2337" s="1">
        <v>1</v>
      </c>
      <c r="BD2337" s="1">
        <v>7</v>
      </c>
      <c r="BE2337" s="1">
        <v>2</v>
      </c>
      <c r="BF2337" s="296">
        <v>215618.50991201928</v>
      </c>
    </row>
    <row r="2338" spans="1:58" x14ac:dyDescent="0.3">
      <c r="A2338" s="273">
        <f t="shared" si="85"/>
        <v>19969.046042855101</v>
      </c>
      <c r="B2338" s="1" t="s">
        <v>2621</v>
      </c>
      <c r="C2338" s="274">
        <v>42089244</v>
      </c>
      <c r="D2338" s="1">
        <v>144205</v>
      </c>
      <c r="E2338" s="1">
        <v>4</v>
      </c>
      <c r="F2338" s="1" t="s">
        <v>4616</v>
      </c>
      <c r="G2338" s="275">
        <v>44362</v>
      </c>
      <c r="H2338" s="275">
        <v>45473</v>
      </c>
      <c r="I2338" s="1">
        <v>0</v>
      </c>
      <c r="J2338" s="1">
        <v>1</v>
      </c>
      <c r="K2338" s="1">
        <v>9</v>
      </c>
      <c r="L2338" s="1">
        <v>30</v>
      </c>
      <c r="M2338" s="1">
        <v>2</v>
      </c>
      <c r="N2338" s="1">
        <v>17.690000000000001</v>
      </c>
      <c r="O2338" s="1">
        <v>19.2</v>
      </c>
      <c r="P2338" s="1">
        <v>82450</v>
      </c>
      <c r="Q2338" s="1">
        <v>2985</v>
      </c>
      <c r="R2338" s="1">
        <v>65801</v>
      </c>
      <c r="S2338" s="1">
        <v>0</v>
      </c>
      <c r="T2338" s="1">
        <v>0</v>
      </c>
      <c r="U2338" s="1">
        <v>0</v>
      </c>
      <c r="W2338" s="1">
        <v>0</v>
      </c>
      <c r="X2338" s="1">
        <v>0</v>
      </c>
      <c r="Y2338" s="1">
        <v>0</v>
      </c>
      <c r="AB2338" s="275">
        <v>44651</v>
      </c>
      <c r="AC2338" s="1">
        <v>1</v>
      </c>
      <c r="AD2338" s="1" t="s">
        <v>2623</v>
      </c>
      <c r="AE2338" s="1">
        <v>1</v>
      </c>
      <c r="AF2338" s="1">
        <v>30</v>
      </c>
      <c r="AG2338" s="1">
        <v>0</v>
      </c>
      <c r="AN2338" s="1">
        <v>1</v>
      </c>
      <c r="AO2338" s="1">
        <v>1</v>
      </c>
      <c r="AR2338" s="276">
        <v>7112.23</v>
      </c>
      <c r="AS2338" s="1" t="s">
        <v>2657</v>
      </c>
      <c r="AT2338" s="1">
        <v>0</v>
      </c>
      <c r="AU2338" s="1">
        <v>0</v>
      </c>
      <c r="AX2338" s="1">
        <v>5</v>
      </c>
      <c r="BC2338" s="1">
        <v>1</v>
      </c>
      <c r="BD2338" s="1">
        <v>7</v>
      </c>
      <c r="BE2338" s="1">
        <v>2</v>
      </c>
      <c r="BF2338" s="296">
        <v>38719.723957144903</v>
      </c>
    </row>
    <row r="2339" spans="1:58" x14ac:dyDescent="0.3">
      <c r="A2339" s="273">
        <f t="shared" si="85"/>
        <v>36912.825413961255</v>
      </c>
      <c r="B2339" s="1" t="s">
        <v>2621</v>
      </c>
      <c r="C2339" s="274">
        <v>42089244</v>
      </c>
      <c r="D2339" s="1">
        <v>144205</v>
      </c>
      <c r="E2339" s="1">
        <v>4</v>
      </c>
      <c r="F2339" s="1" t="s">
        <v>4460</v>
      </c>
      <c r="G2339" s="275">
        <v>44463</v>
      </c>
      <c r="H2339" s="275">
        <v>45565</v>
      </c>
      <c r="I2339" s="1">
        <v>0</v>
      </c>
      <c r="J2339" s="1">
        <v>1</v>
      </c>
      <c r="K2339" s="1">
        <v>6</v>
      </c>
      <c r="L2339" s="1">
        <v>30</v>
      </c>
      <c r="M2339" s="1">
        <v>2</v>
      </c>
      <c r="N2339" s="1">
        <v>17.690000000000001</v>
      </c>
      <c r="O2339" s="1">
        <v>19.2</v>
      </c>
      <c r="P2339" s="1">
        <v>140000</v>
      </c>
      <c r="Q2339" s="1">
        <v>5069</v>
      </c>
      <c r="R2339" s="1">
        <v>121574</v>
      </c>
      <c r="S2339" s="1">
        <v>0</v>
      </c>
      <c r="T2339" s="1">
        <v>0</v>
      </c>
      <c r="U2339" s="1">
        <v>0</v>
      </c>
      <c r="W2339" s="1">
        <v>0</v>
      </c>
      <c r="X2339" s="1">
        <v>0</v>
      </c>
      <c r="Y2339" s="1">
        <v>0</v>
      </c>
      <c r="AB2339" s="275">
        <v>44651</v>
      </c>
      <c r="AC2339" s="1">
        <v>1</v>
      </c>
      <c r="AD2339" s="1" t="s">
        <v>2623</v>
      </c>
      <c r="AE2339" s="1">
        <v>1</v>
      </c>
      <c r="AF2339" s="1">
        <v>30</v>
      </c>
      <c r="AG2339" s="1">
        <v>0</v>
      </c>
      <c r="AN2339" s="1">
        <v>1</v>
      </c>
      <c r="AO2339" s="1">
        <v>1</v>
      </c>
      <c r="AR2339" s="276">
        <v>13122.57</v>
      </c>
      <c r="AS2339" s="1" t="s">
        <v>2657</v>
      </c>
      <c r="AT2339" s="1">
        <v>0</v>
      </c>
      <c r="AU2339" s="1">
        <v>0</v>
      </c>
      <c r="AX2339" s="1">
        <v>5</v>
      </c>
      <c r="BC2339" s="1">
        <v>1</v>
      </c>
      <c r="BD2339" s="1">
        <v>7</v>
      </c>
      <c r="BE2339" s="1">
        <v>2</v>
      </c>
      <c r="BF2339" s="296">
        <v>71538.604586038738</v>
      </c>
    </row>
    <row r="2340" spans="1:58" x14ac:dyDescent="0.3">
      <c r="A2340" s="273">
        <f t="shared" si="85"/>
        <v>23482.919662002074</v>
      </c>
      <c r="B2340" s="1" t="s">
        <v>2621</v>
      </c>
      <c r="C2340" s="274">
        <v>42089244</v>
      </c>
      <c r="D2340" s="1">
        <v>144205</v>
      </c>
      <c r="E2340" s="1">
        <v>4</v>
      </c>
      <c r="F2340" s="1" t="s">
        <v>4556</v>
      </c>
      <c r="G2340" s="275">
        <v>44339</v>
      </c>
      <c r="H2340" s="275">
        <v>45443</v>
      </c>
      <c r="I2340" s="1">
        <v>0</v>
      </c>
      <c r="J2340" s="1">
        <v>1</v>
      </c>
      <c r="K2340" s="1">
        <v>10</v>
      </c>
      <c r="L2340" s="1">
        <v>30</v>
      </c>
      <c r="M2340" s="1">
        <v>2</v>
      </c>
      <c r="N2340" s="1">
        <v>17.690000000000001</v>
      </c>
      <c r="O2340" s="1">
        <v>19.2</v>
      </c>
      <c r="P2340" s="1">
        <v>100150</v>
      </c>
      <c r="Q2340" s="1">
        <v>3626</v>
      </c>
      <c r="R2340" s="1">
        <v>77503</v>
      </c>
      <c r="S2340" s="1">
        <v>0</v>
      </c>
      <c r="T2340" s="1">
        <v>0</v>
      </c>
      <c r="U2340" s="1">
        <v>0</v>
      </c>
      <c r="W2340" s="1">
        <v>0</v>
      </c>
      <c r="X2340" s="1">
        <v>0</v>
      </c>
      <c r="Y2340" s="1">
        <v>0</v>
      </c>
      <c r="AB2340" s="275">
        <v>44651</v>
      </c>
      <c r="AC2340" s="1">
        <v>1</v>
      </c>
      <c r="AD2340" s="1" t="s">
        <v>2623</v>
      </c>
      <c r="AE2340" s="1">
        <v>1</v>
      </c>
      <c r="AF2340" s="1">
        <v>30</v>
      </c>
      <c r="AG2340" s="1">
        <v>0</v>
      </c>
      <c r="AN2340" s="1">
        <v>1</v>
      </c>
      <c r="AO2340" s="1">
        <v>1</v>
      </c>
      <c r="AR2340" s="276">
        <v>8414.4699999999993</v>
      </c>
      <c r="AS2340" s="1" t="s">
        <v>2657</v>
      </c>
      <c r="AT2340" s="1">
        <v>0</v>
      </c>
      <c r="AU2340" s="1">
        <v>0</v>
      </c>
      <c r="AX2340" s="1">
        <v>5</v>
      </c>
      <c r="BC2340" s="1">
        <v>1</v>
      </c>
      <c r="BD2340" s="1">
        <v>7</v>
      </c>
      <c r="BE2340" s="1">
        <v>2</v>
      </c>
      <c r="BF2340" s="296">
        <v>45605.610337997925</v>
      </c>
    </row>
    <row r="2341" spans="1:58" x14ac:dyDescent="0.3">
      <c r="A2341" s="273">
        <f t="shared" si="85"/>
        <v>33488.512471487229</v>
      </c>
      <c r="B2341" s="1" t="s">
        <v>2621</v>
      </c>
      <c r="C2341" s="274">
        <v>42089244</v>
      </c>
      <c r="D2341" s="1">
        <v>144205</v>
      </c>
      <c r="E2341" s="1">
        <v>4</v>
      </c>
      <c r="F2341" s="1" t="s">
        <v>4560</v>
      </c>
      <c r="G2341" s="275">
        <v>44323</v>
      </c>
      <c r="H2341" s="275">
        <v>45443</v>
      </c>
      <c r="I2341" s="1">
        <v>0</v>
      </c>
      <c r="J2341" s="1">
        <v>1</v>
      </c>
      <c r="K2341" s="1">
        <v>10</v>
      </c>
      <c r="L2341" s="1">
        <v>30</v>
      </c>
      <c r="M2341" s="1">
        <v>2</v>
      </c>
      <c r="N2341" s="1">
        <v>17.690000000000001</v>
      </c>
      <c r="O2341" s="1">
        <v>19.2</v>
      </c>
      <c r="P2341" s="1">
        <v>142560</v>
      </c>
      <c r="Q2341" s="1">
        <v>5161</v>
      </c>
      <c r="R2341" s="1">
        <v>110333</v>
      </c>
      <c r="S2341" s="1">
        <v>0</v>
      </c>
      <c r="T2341" s="1">
        <v>0</v>
      </c>
      <c r="U2341" s="1">
        <v>0</v>
      </c>
      <c r="W2341" s="1">
        <v>0</v>
      </c>
      <c r="X2341" s="1">
        <v>0</v>
      </c>
      <c r="Y2341" s="1">
        <v>0</v>
      </c>
      <c r="AB2341" s="275">
        <v>44651</v>
      </c>
      <c r="AC2341" s="1">
        <v>1</v>
      </c>
      <c r="AD2341" s="1" t="s">
        <v>2623</v>
      </c>
      <c r="AE2341" s="1">
        <v>1</v>
      </c>
      <c r="AF2341" s="1">
        <v>30</v>
      </c>
      <c r="AG2341" s="1">
        <v>0</v>
      </c>
      <c r="AN2341" s="1">
        <v>1</v>
      </c>
      <c r="AO2341" s="1">
        <v>1</v>
      </c>
      <c r="AP2341" s="275"/>
      <c r="AR2341" s="276">
        <v>11920.5</v>
      </c>
      <c r="AS2341" s="1" t="s">
        <v>2657</v>
      </c>
      <c r="AT2341" s="1">
        <v>0</v>
      </c>
      <c r="AU2341" s="1">
        <v>0</v>
      </c>
      <c r="AX2341" s="1">
        <v>5</v>
      </c>
      <c r="BC2341" s="1">
        <v>1</v>
      </c>
      <c r="BD2341" s="1">
        <v>7</v>
      </c>
      <c r="BE2341" s="1">
        <v>2</v>
      </c>
      <c r="BF2341" s="296">
        <v>64923.987528512771</v>
      </c>
    </row>
    <row r="2342" spans="1:58" x14ac:dyDescent="0.3">
      <c r="A2342" s="273">
        <f t="shared" si="85"/>
        <v>12512.861419709658</v>
      </c>
      <c r="B2342" s="1" t="s">
        <v>2621</v>
      </c>
      <c r="C2342" s="274">
        <v>42089244</v>
      </c>
      <c r="D2342" s="1">
        <v>144205</v>
      </c>
      <c r="E2342" s="1">
        <v>4</v>
      </c>
      <c r="F2342" s="1" t="s">
        <v>4485</v>
      </c>
      <c r="G2342" s="275">
        <v>44325</v>
      </c>
      <c r="H2342" s="275">
        <v>45443</v>
      </c>
      <c r="I2342" s="1">
        <v>0</v>
      </c>
      <c r="J2342" s="1">
        <v>1</v>
      </c>
      <c r="K2342" s="1">
        <v>10</v>
      </c>
      <c r="L2342" s="1">
        <v>30</v>
      </c>
      <c r="M2342" s="1">
        <v>2</v>
      </c>
      <c r="N2342" s="1">
        <v>17.690000000000001</v>
      </c>
      <c r="O2342" s="1">
        <v>19.2</v>
      </c>
      <c r="P2342" s="1">
        <v>53441</v>
      </c>
      <c r="Q2342" s="1">
        <v>1935</v>
      </c>
      <c r="R2342" s="1">
        <v>41356</v>
      </c>
      <c r="S2342" s="1">
        <v>0</v>
      </c>
      <c r="T2342" s="1">
        <v>0</v>
      </c>
      <c r="U2342" s="1">
        <v>0</v>
      </c>
      <c r="W2342" s="1">
        <v>0</v>
      </c>
      <c r="X2342" s="1">
        <v>0</v>
      </c>
      <c r="Y2342" s="1">
        <v>0</v>
      </c>
      <c r="AB2342" s="275">
        <v>44651</v>
      </c>
      <c r="AC2342" s="1">
        <v>1</v>
      </c>
      <c r="AD2342" s="1" t="s">
        <v>2623</v>
      </c>
      <c r="AE2342" s="1">
        <v>1</v>
      </c>
      <c r="AF2342" s="1">
        <v>30</v>
      </c>
      <c r="AG2342" s="1">
        <v>0</v>
      </c>
      <c r="AN2342" s="1">
        <v>1</v>
      </c>
      <c r="AO2342" s="1">
        <v>1</v>
      </c>
      <c r="AR2342" s="276">
        <v>4507.75</v>
      </c>
      <c r="AS2342" s="1" t="s">
        <v>2657</v>
      </c>
      <c r="AT2342" s="1">
        <v>0</v>
      </c>
      <c r="AU2342" s="1">
        <v>0</v>
      </c>
      <c r="AX2342" s="1">
        <v>5</v>
      </c>
      <c r="BC2342" s="1">
        <v>1</v>
      </c>
      <c r="BD2342" s="1">
        <v>7</v>
      </c>
      <c r="BE2342" s="1">
        <v>2</v>
      </c>
      <c r="BF2342" s="296">
        <v>24335.388580290342</v>
      </c>
    </row>
    <row r="2343" spans="1:58" x14ac:dyDescent="0.3">
      <c r="A2343" s="273">
        <f t="shared" si="85"/>
        <v>28469.127813770647</v>
      </c>
      <c r="B2343" s="1" t="s">
        <v>2621</v>
      </c>
      <c r="C2343" s="274">
        <v>42089244</v>
      </c>
      <c r="D2343" s="1">
        <v>144205</v>
      </c>
      <c r="E2343" s="1">
        <v>4</v>
      </c>
      <c r="F2343" s="1" t="s">
        <v>4486</v>
      </c>
      <c r="G2343" s="275">
        <v>44325</v>
      </c>
      <c r="H2343" s="275">
        <v>45443</v>
      </c>
      <c r="I2343" s="1">
        <v>0</v>
      </c>
      <c r="J2343" s="1">
        <v>1</v>
      </c>
      <c r="K2343" s="1">
        <v>10</v>
      </c>
      <c r="L2343" s="1">
        <v>30</v>
      </c>
      <c r="M2343" s="1">
        <v>2</v>
      </c>
      <c r="N2343" s="1">
        <v>17.690000000000001</v>
      </c>
      <c r="O2343" s="1">
        <v>19.2</v>
      </c>
      <c r="P2343" s="1">
        <v>121150</v>
      </c>
      <c r="Q2343" s="1">
        <v>4386</v>
      </c>
      <c r="R2343" s="1">
        <v>93756</v>
      </c>
      <c r="S2343" s="1">
        <v>0</v>
      </c>
      <c r="T2343" s="1">
        <v>0</v>
      </c>
      <c r="U2343" s="1">
        <v>0</v>
      </c>
      <c r="W2343" s="1">
        <v>0</v>
      </c>
      <c r="X2343" s="1">
        <v>0</v>
      </c>
      <c r="Y2343" s="1">
        <v>0</v>
      </c>
      <c r="AB2343" s="275">
        <v>44651</v>
      </c>
      <c r="AC2343" s="1">
        <v>1</v>
      </c>
      <c r="AD2343" s="1" t="s">
        <v>2623</v>
      </c>
      <c r="AE2343" s="1">
        <v>1</v>
      </c>
      <c r="AF2343" s="1">
        <v>30</v>
      </c>
      <c r="AG2343" s="1">
        <v>0</v>
      </c>
      <c r="AN2343" s="1">
        <v>1</v>
      </c>
      <c r="AO2343" s="1">
        <v>1</v>
      </c>
      <c r="AR2343" s="276">
        <v>10117.4</v>
      </c>
      <c r="AS2343" s="1" t="s">
        <v>2657</v>
      </c>
      <c r="AT2343" s="1">
        <v>0</v>
      </c>
      <c r="AU2343" s="1">
        <v>0</v>
      </c>
      <c r="AX2343" s="1">
        <v>5</v>
      </c>
      <c r="BC2343" s="1">
        <v>1</v>
      </c>
      <c r="BD2343" s="1">
        <v>7</v>
      </c>
      <c r="BE2343" s="1">
        <v>2</v>
      </c>
      <c r="BF2343" s="296">
        <v>55169.472186229359</v>
      </c>
    </row>
    <row r="2344" spans="1:58" x14ac:dyDescent="0.3">
      <c r="A2344" s="273">
        <f t="shared" si="85"/>
        <v>4662.4679631066865</v>
      </c>
      <c r="B2344" s="1" t="s">
        <v>2621</v>
      </c>
      <c r="C2344" s="274">
        <v>42089244</v>
      </c>
      <c r="D2344" s="1">
        <v>144205</v>
      </c>
      <c r="E2344" s="1">
        <v>4</v>
      </c>
      <c r="F2344" s="1" t="s">
        <v>4487</v>
      </c>
      <c r="G2344" s="275">
        <v>44325</v>
      </c>
      <c r="H2344" s="275">
        <v>45443</v>
      </c>
      <c r="I2344" s="1">
        <v>0</v>
      </c>
      <c r="J2344" s="1">
        <v>1</v>
      </c>
      <c r="K2344" s="1">
        <v>10</v>
      </c>
      <c r="L2344" s="1">
        <v>30</v>
      </c>
      <c r="M2344" s="1">
        <v>2</v>
      </c>
      <c r="N2344" s="1">
        <v>17.690000000000001</v>
      </c>
      <c r="O2344" s="1">
        <v>19.2</v>
      </c>
      <c r="P2344" s="1">
        <v>19680</v>
      </c>
      <c r="Q2344" s="1">
        <v>713</v>
      </c>
      <c r="R2344" s="1">
        <v>15223</v>
      </c>
      <c r="S2344" s="1">
        <v>0</v>
      </c>
      <c r="T2344" s="1">
        <v>0</v>
      </c>
      <c r="U2344" s="1">
        <v>0</v>
      </c>
      <c r="W2344" s="1">
        <v>0</v>
      </c>
      <c r="X2344" s="1">
        <v>0</v>
      </c>
      <c r="Y2344" s="1">
        <v>0</v>
      </c>
      <c r="AB2344" s="275">
        <v>44651</v>
      </c>
      <c r="AC2344" s="1">
        <v>1</v>
      </c>
      <c r="AD2344" s="1" t="s">
        <v>2623</v>
      </c>
      <c r="AE2344" s="1">
        <v>1</v>
      </c>
      <c r="AF2344" s="1">
        <v>30</v>
      </c>
      <c r="AG2344" s="1">
        <v>0</v>
      </c>
      <c r="AN2344" s="1">
        <v>1</v>
      </c>
      <c r="AO2344" s="1">
        <v>1</v>
      </c>
      <c r="AR2344" s="276">
        <v>1602.76</v>
      </c>
      <c r="AS2344" s="1" t="s">
        <v>2657</v>
      </c>
      <c r="AT2344" s="1">
        <v>0</v>
      </c>
      <c r="AU2344" s="1">
        <v>0</v>
      </c>
      <c r="AX2344" s="1">
        <v>5</v>
      </c>
      <c r="BC2344" s="1">
        <v>1</v>
      </c>
      <c r="BD2344" s="1">
        <v>7</v>
      </c>
      <c r="BE2344" s="1">
        <v>2</v>
      </c>
      <c r="BF2344" s="296">
        <v>8957.7720368933133</v>
      </c>
    </row>
    <row r="2345" spans="1:58" x14ac:dyDescent="0.3">
      <c r="A2345" s="273">
        <f t="shared" si="85"/>
        <v>27564.580500758995</v>
      </c>
      <c r="B2345" s="1" t="s">
        <v>2621</v>
      </c>
      <c r="C2345" s="274">
        <v>42089244</v>
      </c>
      <c r="D2345" s="1">
        <v>144205</v>
      </c>
      <c r="E2345" s="1">
        <v>4</v>
      </c>
      <c r="F2345" s="1" t="s">
        <v>4838</v>
      </c>
      <c r="G2345" s="275">
        <v>44427</v>
      </c>
      <c r="H2345" s="275">
        <v>45535</v>
      </c>
      <c r="I2345" s="1">
        <v>0</v>
      </c>
      <c r="J2345" s="1">
        <v>1</v>
      </c>
      <c r="K2345" s="1">
        <v>7</v>
      </c>
      <c r="L2345" s="1">
        <v>30</v>
      </c>
      <c r="M2345" s="1">
        <v>2</v>
      </c>
      <c r="N2345" s="1">
        <v>17.690000000000001</v>
      </c>
      <c r="O2345" s="1">
        <v>19.2</v>
      </c>
      <c r="P2345" s="1">
        <v>107450</v>
      </c>
      <c r="Q2345" s="1">
        <v>3890</v>
      </c>
      <c r="R2345" s="1">
        <v>90828</v>
      </c>
      <c r="S2345" s="1">
        <v>0</v>
      </c>
      <c r="T2345" s="1">
        <v>0</v>
      </c>
      <c r="U2345" s="1">
        <v>0</v>
      </c>
      <c r="W2345" s="1">
        <v>0</v>
      </c>
      <c r="X2345" s="1">
        <v>0</v>
      </c>
      <c r="Y2345" s="1">
        <v>0</v>
      </c>
      <c r="AB2345" s="275">
        <v>44651</v>
      </c>
      <c r="AC2345" s="1">
        <v>1</v>
      </c>
      <c r="AD2345" s="1" t="s">
        <v>2623</v>
      </c>
      <c r="AE2345" s="1">
        <v>1</v>
      </c>
      <c r="AF2345" s="1">
        <v>30</v>
      </c>
      <c r="AG2345" s="1">
        <v>0</v>
      </c>
      <c r="AN2345" s="1">
        <v>1</v>
      </c>
      <c r="AO2345" s="1">
        <v>1</v>
      </c>
      <c r="AR2345" s="276">
        <v>9816.89</v>
      </c>
      <c r="AS2345" s="1" t="s">
        <v>2657</v>
      </c>
      <c r="AT2345" s="1">
        <v>0</v>
      </c>
      <c r="AU2345" s="1">
        <v>0</v>
      </c>
      <c r="AX2345" s="1">
        <v>5</v>
      </c>
      <c r="BC2345" s="1">
        <v>1</v>
      </c>
      <c r="BD2345" s="1">
        <v>7</v>
      </c>
      <c r="BE2345" s="1">
        <v>2</v>
      </c>
      <c r="BF2345" s="296">
        <v>53446.529499241005</v>
      </c>
    </row>
    <row r="2346" spans="1:58" x14ac:dyDescent="0.3">
      <c r="A2346" s="273">
        <f t="shared" si="85"/>
        <v>11112.710583370583</v>
      </c>
      <c r="B2346" s="1" t="s">
        <v>2621</v>
      </c>
      <c r="C2346" s="274">
        <v>42089244</v>
      </c>
      <c r="D2346" s="1">
        <v>144205</v>
      </c>
      <c r="E2346" s="1">
        <v>4</v>
      </c>
      <c r="F2346" s="1" t="s">
        <v>4931</v>
      </c>
      <c r="G2346" s="275">
        <v>44462</v>
      </c>
      <c r="H2346" s="275">
        <v>45565</v>
      </c>
      <c r="I2346" s="1">
        <v>0</v>
      </c>
      <c r="J2346" s="1">
        <v>1</v>
      </c>
      <c r="K2346" s="1">
        <v>6</v>
      </c>
      <c r="L2346" s="1">
        <v>30</v>
      </c>
      <c r="M2346" s="1">
        <v>2</v>
      </c>
      <c r="N2346" s="1">
        <v>17.690000000000001</v>
      </c>
      <c r="O2346" s="1">
        <v>19.2</v>
      </c>
      <c r="P2346" s="1">
        <v>42300</v>
      </c>
      <c r="Q2346" s="1">
        <v>1531</v>
      </c>
      <c r="R2346" s="1">
        <v>36737</v>
      </c>
      <c r="S2346" s="1">
        <v>0</v>
      </c>
      <c r="T2346" s="1">
        <v>0</v>
      </c>
      <c r="U2346" s="1">
        <v>0</v>
      </c>
      <c r="W2346" s="1">
        <v>0</v>
      </c>
      <c r="X2346" s="1">
        <v>0</v>
      </c>
      <c r="Y2346" s="1">
        <v>0</v>
      </c>
      <c r="AB2346" s="275">
        <v>44651</v>
      </c>
      <c r="AC2346" s="1">
        <v>1</v>
      </c>
      <c r="AD2346" s="1" t="s">
        <v>2623</v>
      </c>
      <c r="AE2346" s="1">
        <v>1</v>
      </c>
      <c r="AF2346" s="1">
        <v>30</v>
      </c>
      <c r="AG2346" s="1">
        <v>0</v>
      </c>
      <c r="AN2346" s="1">
        <v>1</v>
      </c>
      <c r="AO2346" s="1">
        <v>1</v>
      </c>
      <c r="AR2346" s="276">
        <v>4006.89</v>
      </c>
      <c r="AS2346" s="1" t="s">
        <v>2657</v>
      </c>
      <c r="AT2346" s="1">
        <v>0</v>
      </c>
      <c r="AU2346" s="1">
        <v>0</v>
      </c>
      <c r="AX2346" s="1">
        <v>5</v>
      </c>
      <c r="BC2346" s="1">
        <v>1</v>
      </c>
      <c r="BD2346" s="1">
        <v>7</v>
      </c>
      <c r="BE2346" s="1">
        <v>2</v>
      </c>
      <c r="BF2346" s="296">
        <v>21617.399416629418</v>
      </c>
    </row>
    <row r="2347" spans="1:58" x14ac:dyDescent="0.3">
      <c r="A2347" s="273">
        <f t="shared" si="85"/>
        <v>63605.79366490565</v>
      </c>
      <c r="B2347" s="1" t="s">
        <v>2621</v>
      </c>
      <c r="C2347" s="274">
        <v>42089244</v>
      </c>
      <c r="D2347" s="1">
        <v>144205</v>
      </c>
      <c r="E2347" s="1">
        <v>4</v>
      </c>
      <c r="F2347" s="1" t="s">
        <v>4651</v>
      </c>
      <c r="G2347" s="275">
        <v>44296</v>
      </c>
      <c r="H2347" s="275">
        <v>45412</v>
      </c>
      <c r="I2347" s="1">
        <v>0</v>
      </c>
      <c r="J2347" s="1">
        <v>1</v>
      </c>
      <c r="K2347" s="1">
        <v>11</v>
      </c>
      <c r="L2347" s="1">
        <v>30</v>
      </c>
      <c r="M2347" s="1">
        <v>2</v>
      </c>
      <c r="N2347" s="1">
        <v>17.690000000000001</v>
      </c>
      <c r="O2347" s="1">
        <v>19.2</v>
      </c>
      <c r="P2347" s="1">
        <v>279651</v>
      </c>
      <c r="Q2347" s="1">
        <v>10125</v>
      </c>
      <c r="R2347" s="1">
        <v>209554</v>
      </c>
      <c r="S2347" s="1">
        <v>0</v>
      </c>
      <c r="T2347" s="1">
        <v>0</v>
      </c>
      <c r="U2347" s="1">
        <v>0</v>
      </c>
      <c r="W2347" s="1">
        <v>0</v>
      </c>
      <c r="X2347" s="1">
        <v>0</v>
      </c>
      <c r="Y2347" s="1">
        <v>0</v>
      </c>
      <c r="AB2347" s="275">
        <v>44651</v>
      </c>
      <c r="AC2347" s="1">
        <v>1</v>
      </c>
      <c r="AD2347" s="1" t="s">
        <v>2623</v>
      </c>
      <c r="AE2347" s="1">
        <v>1</v>
      </c>
      <c r="AF2347" s="1">
        <v>30</v>
      </c>
      <c r="AG2347" s="1">
        <v>0</v>
      </c>
      <c r="AN2347" s="1">
        <v>1</v>
      </c>
      <c r="AO2347" s="1">
        <v>1</v>
      </c>
      <c r="AR2347" s="276">
        <v>22638.94</v>
      </c>
      <c r="AS2347" s="1" t="s">
        <v>2657</v>
      </c>
      <c r="AT2347" s="1">
        <v>0</v>
      </c>
      <c r="AU2347" s="1">
        <v>0</v>
      </c>
      <c r="AX2347" s="1">
        <v>5</v>
      </c>
      <c r="BC2347" s="1">
        <v>1</v>
      </c>
      <c r="BD2347" s="1">
        <v>7</v>
      </c>
      <c r="BE2347" s="1">
        <v>2</v>
      </c>
      <c r="BF2347" s="296">
        <v>123309.26633509435</v>
      </c>
    </row>
    <row r="2348" spans="1:58" x14ac:dyDescent="0.3">
      <c r="A2348" s="273">
        <f t="shared" si="85"/>
        <v>14255.262792758956</v>
      </c>
      <c r="B2348" s="1" t="s">
        <v>2621</v>
      </c>
      <c r="C2348" s="274">
        <v>42089244</v>
      </c>
      <c r="D2348" s="1">
        <v>144205</v>
      </c>
      <c r="E2348" s="1">
        <v>4</v>
      </c>
      <c r="F2348" s="1" t="s">
        <v>4653</v>
      </c>
      <c r="G2348" s="275">
        <v>44296</v>
      </c>
      <c r="H2348" s="275">
        <v>45412</v>
      </c>
      <c r="I2348" s="1">
        <v>0</v>
      </c>
      <c r="J2348" s="1">
        <v>1</v>
      </c>
      <c r="K2348" s="1">
        <v>11</v>
      </c>
      <c r="L2348" s="1">
        <v>30</v>
      </c>
      <c r="M2348" s="1">
        <v>2</v>
      </c>
      <c r="N2348" s="1">
        <v>17.690000000000001</v>
      </c>
      <c r="O2348" s="1">
        <v>19.2</v>
      </c>
      <c r="P2348" s="1">
        <v>62800</v>
      </c>
      <c r="Q2348" s="1">
        <v>2274</v>
      </c>
      <c r="R2348" s="1">
        <v>47050</v>
      </c>
      <c r="S2348" s="1">
        <v>0</v>
      </c>
      <c r="T2348" s="1">
        <v>0</v>
      </c>
      <c r="U2348" s="1">
        <v>0</v>
      </c>
      <c r="W2348" s="1">
        <v>0</v>
      </c>
      <c r="X2348" s="1">
        <v>0</v>
      </c>
      <c r="Y2348" s="1">
        <v>0</v>
      </c>
      <c r="AB2348" s="275">
        <v>44651</v>
      </c>
      <c r="AC2348" s="1">
        <v>1</v>
      </c>
      <c r="AD2348" s="1" t="s">
        <v>2623</v>
      </c>
      <c r="AE2348" s="1">
        <v>1</v>
      </c>
      <c r="AF2348" s="1">
        <v>30</v>
      </c>
      <c r="AG2348" s="1">
        <v>0</v>
      </c>
      <c r="AN2348" s="1">
        <v>1</v>
      </c>
      <c r="AO2348" s="1">
        <v>1</v>
      </c>
      <c r="AR2348" s="276">
        <v>5108.79</v>
      </c>
      <c r="AS2348" s="1" t="s">
        <v>2657</v>
      </c>
      <c r="AT2348" s="1">
        <v>0</v>
      </c>
      <c r="AU2348" s="1">
        <v>0</v>
      </c>
      <c r="AX2348" s="1">
        <v>5</v>
      </c>
      <c r="BC2348" s="1">
        <v>1</v>
      </c>
      <c r="BD2348" s="1">
        <v>7</v>
      </c>
      <c r="BE2348" s="1">
        <v>2</v>
      </c>
      <c r="BF2348" s="296">
        <v>27685.947207241043</v>
      </c>
    </row>
    <row r="2349" spans="1:58" x14ac:dyDescent="0.3">
      <c r="A2349" s="273">
        <f t="shared" si="85"/>
        <v>136359.64236355253</v>
      </c>
      <c r="B2349" s="1" t="s">
        <v>2621</v>
      </c>
      <c r="C2349" s="274">
        <v>42089244</v>
      </c>
      <c r="D2349" s="1">
        <v>144205</v>
      </c>
      <c r="E2349" s="1">
        <v>4</v>
      </c>
      <c r="F2349" s="1" t="s">
        <v>4684</v>
      </c>
      <c r="G2349" s="275">
        <v>44294</v>
      </c>
      <c r="H2349" s="275">
        <v>45412</v>
      </c>
      <c r="I2349" s="1">
        <v>0</v>
      </c>
      <c r="J2349" s="1">
        <v>1</v>
      </c>
      <c r="K2349" s="1">
        <v>11</v>
      </c>
      <c r="L2349" s="1">
        <v>30</v>
      </c>
      <c r="M2349" s="1">
        <v>2</v>
      </c>
      <c r="N2349" s="1">
        <v>17.690000000000001</v>
      </c>
      <c r="O2349" s="1">
        <v>19.2</v>
      </c>
      <c r="P2349" s="1">
        <v>600000</v>
      </c>
      <c r="Q2349" s="1">
        <v>21723</v>
      </c>
      <c r="R2349" s="1">
        <v>449611</v>
      </c>
      <c r="S2349" s="1">
        <v>0</v>
      </c>
      <c r="T2349" s="1">
        <v>0</v>
      </c>
      <c r="U2349" s="1">
        <v>0</v>
      </c>
      <c r="W2349" s="1">
        <v>0</v>
      </c>
      <c r="X2349" s="1">
        <v>0</v>
      </c>
      <c r="Y2349" s="1">
        <v>0</v>
      </c>
      <c r="AB2349" s="275">
        <v>44651</v>
      </c>
      <c r="AC2349" s="1">
        <v>1</v>
      </c>
      <c r="AD2349" s="1" t="s">
        <v>2623</v>
      </c>
      <c r="AE2349" s="1">
        <v>1</v>
      </c>
      <c r="AF2349" s="1">
        <v>30</v>
      </c>
      <c r="AG2349" s="1">
        <v>0</v>
      </c>
      <c r="AN2349" s="1">
        <v>1</v>
      </c>
      <c r="AO2349" s="1">
        <v>1</v>
      </c>
      <c r="AR2349" s="276">
        <v>48683.74</v>
      </c>
      <c r="AS2349" s="1" t="s">
        <v>2657</v>
      </c>
      <c r="AT2349" s="1">
        <v>0</v>
      </c>
      <c r="AU2349" s="1">
        <v>0</v>
      </c>
      <c r="AX2349" s="1">
        <v>5</v>
      </c>
      <c r="BC2349" s="1">
        <v>1</v>
      </c>
      <c r="BD2349" s="1">
        <v>7</v>
      </c>
      <c r="BE2349" s="1">
        <v>2</v>
      </c>
      <c r="BF2349" s="296">
        <v>264567.61763644748</v>
      </c>
    </row>
    <row r="2350" spans="1:58" x14ac:dyDescent="0.3">
      <c r="A2350" s="273">
        <f t="shared" si="85"/>
        <v>45453.080266754187</v>
      </c>
      <c r="B2350" s="1" t="s">
        <v>2621</v>
      </c>
      <c r="C2350" s="274">
        <v>42089244</v>
      </c>
      <c r="D2350" s="1">
        <v>144205</v>
      </c>
      <c r="E2350" s="1">
        <v>4</v>
      </c>
      <c r="F2350" s="1" t="s">
        <v>4685</v>
      </c>
      <c r="G2350" s="275">
        <v>44294</v>
      </c>
      <c r="H2350" s="275">
        <v>45412</v>
      </c>
      <c r="I2350" s="1">
        <v>0</v>
      </c>
      <c r="J2350" s="1">
        <v>1</v>
      </c>
      <c r="K2350" s="1">
        <v>11</v>
      </c>
      <c r="L2350" s="1">
        <v>30</v>
      </c>
      <c r="M2350" s="1">
        <v>2</v>
      </c>
      <c r="N2350" s="1">
        <v>17.690000000000001</v>
      </c>
      <c r="O2350" s="1">
        <v>19.2</v>
      </c>
      <c r="P2350" s="1">
        <v>200000</v>
      </c>
      <c r="Q2350" s="1">
        <v>7241</v>
      </c>
      <c r="R2350" s="1">
        <v>149870</v>
      </c>
      <c r="S2350" s="1">
        <v>0</v>
      </c>
      <c r="T2350" s="1">
        <v>0</v>
      </c>
      <c r="U2350" s="1">
        <v>0</v>
      </c>
      <c r="W2350" s="1">
        <v>0</v>
      </c>
      <c r="X2350" s="1">
        <v>0</v>
      </c>
      <c r="Y2350" s="1">
        <v>0</v>
      </c>
      <c r="AB2350" s="275">
        <v>44651</v>
      </c>
      <c r="AC2350" s="1">
        <v>1</v>
      </c>
      <c r="AD2350" s="1" t="s">
        <v>2623</v>
      </c>
      <c r="AE2350" s="1">
        <v>1</v>
      </c>
      <c r="AF2350" s="1">
        <v>30</v>
      </c>
      <c r="AG2350" s="1">
        <v>0</v>
      </c>
      <c r="AN2350" s="1">
        <v>1</v>
      </c>
      <c r="AO2350" s="1">
        <v>1</v>
      </c>
      <c r="AP2350" s="275"/>
      <c r="AR2350" s="276">
        <v>16227.91</v>
      </c>
      <c r="AS2350" s="1" t="s">
        <v>2657</v>
      </c>
      <c r="AT2350" s="1">
        <v>0</v>
      </c>
      <c r="AU2350" s="1">
        <v>0</v>
      </c>
      <c r="AX2350" s="1">
        <v>5</v>
      </c>
      <c r="BC2350" s="1">
        <v>1</v>
      </c>
      <c r="BD2350" s="1">
        <v>7</v>
      </c>
      <c r="BE2350" s="1">
        <v>2</v>
      </c>
      <c r="BF2350" s="296">
        <v>88189.00973324581</v>
      </c>
    </row>
    <row r="2351" spans="1:58" x14ac:dyDescent="0.3">
      <c r="A2351" s="273">
        <f t="shared" si="85"/>
        <v>13597.914896476068</v>
      </c>
      <c r="B2351" s="1" t="s">
        <v>2621</v>
      </c>
      <c r="C2351" s="274">
        <v>42089244</v>
      </c>
      <c r="D2351" s="1">
        <v>144205</v>
      </c>
      <c r="E2351" s="1">
        <v>4</v>
      </c>
      <c r="F2351" s="1" t="s">
        <v>4695</v>
      </c>
      <c r="G2351" s="275">
        <v>44298</v>
      </c>
      <c r="H2351" s="275">
        <v>45412</v>
      </c>
      <c r="I2351" s="1">
        <v>0</v>
      </c>
      <c r="J2351" s="1">
        <v>1</v>
      </c>
      <c r="K2351" s="1">
        <v>11</v>
      </c>
      <c r="L2351" s="1">
        <v>30</v>
      </c>
      <c r="M2351" s="1">
        <v>2</v>
      </c>
      <c r="N2351" s="1">
        <v>17.690000000000001</v>
      </c>
      <c r="O2351" s="1">
        <v>19.2</v>
      </c>
      <c r="P2351" s="1">
        <v>60000</v>
      </c>
      <c r="Q2351" s="1">
        <v>2172</v>
      </c>
      <c r="R2351" s="1">
        <v>44966</v>
      </c>
      <c r="S2351" s="1">
        <v>0</v>
      </c>
      <c r="T2351" s="1">
        <v>0</v>
      </c>
      <c r="U2351" s="1">
        <v>0</v>
      </c>
      <c r="W2351" s="1">
        <v>0</v>
      </c>
      <c r="X2351" s="1">
        <v>0</v>
      </c>
      <c r="Y2351" s="1">
        <v>0</v>
      </c>
      <c r="AB2351" s="275">
        <v>44651</v>
      </c>
      <c r="AC2351" s="1">
        <v>1</v>
      </c>
      <c r="AD2351" s="1" t="s">
        <v>2623</v>
      </c>
      <c r="AE2351" s="1">
        <v>1</v>
      </c>
      <c r="AF2351" s="1">
        <v>30</v>
      </c>
      <c r="AG2351" s="1">
        <v>0</v>
      </c>
      <c r="AN2351" s="1">
        <v>1</v>
      </c>
      <c r="AO2351" s="1">
        <v>1</v>
      </c>
      <c r="AR2351" s="276">
        <v>4908.4399999999996</v>
      </c>
      <c r="AS2351" s="1" t="s">
        <v>2657</v>
      </c>
      <c r="AT2351" s="1">
        <v>0</v>
      </c>
      <c r="AU2351" s="1">
        <v>0</v>
      </c>
      <c r="AX2351" s="1">
        <v>5</v>
      </c>
      <c r="BC2351" s="1">
        <v>1</v>
      </c>
      <c r="BD2351" s="1">
        <v>7</v>
      </c>
      <c r="BE2351" s="1">
        <v>2</v>
      </c>
      <c r="BF2351" s="296">
        <v>26459.64510352393</v>
      </c>
    </row>
    <row r="2352" spans="1:58" x14ac:dyDescent="0.3">
      <c r="A2352" s="273">
        <f t="shared" si="85"/>
        <v>15068.44305539882</v>
      </c>
      <c r="B2352" s="1" t="s">
        <v>2621</v>
      </c>
      <c r="C2352" s="274">
        <v>42089244</v>
      </c>
      <c r="D2352" s="1">
        <v>144205</v>
      </c>
      <c r="E2352" s="1">
        <v>4</v>
      </c>
      <c r="F2352" s="1" t="s">
        <v>4696</v>
      </c>
      <c r="G2352" s="275">
        <v>44298</v>
      </c>
      <c r="H2352" s="275">
        <v>45412</v>
      </c>
      <c r="I2352" s="1">
        <v>0</v>
      </c>
      <c r="J2352" s="1">
        <v>1</v>
      </c>
      <c r="K2352" s="1">
        <v>11</v>
      </c>
      <c r="L2352" s="1">
        <v>30</v>
      </c>
      <c r="M2352" s="1">
        <v>2</v>
      </c>
      <c r="N2352" s="1">
        <v>17.690000000000001</v>
      </c>
      <c r="O2352" s="1">
        <v>19.2</v>
      </c>
      <c r="P2352" s="1">
        <v>66400</v>
      </c>
      <c r="Q2352" s="1">
        <v>2404</v>
      </c>
      <c r="R2352" s="1">
        <v>49756</v>
      </c>
      <c r="S2352" s="1">
        <v>0</v>
      </c>
      <c r="T2352" s="1">
        <v>0</v>
      </c>
      <c r="U2352" s="1">
        <v>0</v>
      </c>
      <c r="V2352" s="275"/>
      <c r="W2352" s="1">
        <v>0</v>
      </c>
      <c r="X2352" s="1">
        <v>0</v>
      </c>
      <c r="Y2352" s="1">
        <v>0</v>
      </c>
      <c r="AB2352" s="275">
        <v>44651</v>
      </c>
      <c r="AC2352" s="1">
        <v>1</v>
      </c>
      <c r="AD2352" s="1" t="s">
        <v>2623</v>
      </c>
      <c r="AE2352" s="1">
        <v>1</v>
      </c>
      <c r="AF2352" s="1">
        <v>30</v>
      </c>
      <c r="AG2352" s="1">
        <v>0</v>
      </c>
      <c r="AN2352" s="1">
        <v>1</v>
      </c>
      <c r="AO2352" s="1">
        <v>1</v>
      </c>
      <c r="AR2352" s="276">
        <v>5409.3</v>
      </c>
      <c r="AS2352" s="1" t="s">
        <v>2657</v>
      </c>
      <c r="AT2352" s="1">
        <v>0</v>
      </c>
      <c r="AU2352" s="1">
        <v>0</v>
      </c>
      <c r="AX2352" s="1">
        <v>5</v>
      </c>
      <c r="BC2352" s="1">
        <v>1</v>
      </c>
      <c r="BD2352" s="1">
        <v>7</v>
      </c>
      <c r="BE2352" s="1">
        <v>2</v>
      </c>
      <c r="BF2352" s="296">
        <v>29278.256944601177</v>
      </c>
    </row>
    <row r="2353" spans="1:58" x14ac:dyDescent="0.3">
      <c r="A2353" s="273">
        <f t="shared" si="85"/>
        <v>68181.673216581112</v>
      </c>
      <c r="B2353" s="1" t="s">
        <v>2621</v>
      </c>
      <c r="C2353" s="274">
        <v>42089244</v>
      </c>
      <c r="D2353" s="1">
        <v>144205</v>
      </c>
      <c r="E2353" s="1">
        <v>4</v>
      </c>
      <c r="F2353" s="1" t="s">
        <v>4698</v>
      </c>
      <c r="G2353" s="275">
        <v>44299</v>
      </c>
      <c r="H2353" s="275">
        <v>45412</v>
      </c>
      <c r="I2353" s="1">
        <v>0</v>
      </c>
      <c r="J2353" s="1">
        <v>1</v>
      </c>
      <c r="K2353" s="1">
        <v>11</v>
      </c>
      <c r="L2353" s="1">
        <v>30</v>
      </c>
      <c r="M2353" s="1">
        <v>2</v>
      </c>
      <c r="N2353" s="1">
        <v>17.690000000000001</v>
      </c>
      <c r="O2353" s="1">
        <v>19.2</v>
      </c>
      <c r="P2353" s="1">
        <v>300000</v>
      </c>
      <c r="Q2353" s="1">
        <v>10861</v>
      </c>
      <c r="R2353" s="1">
        <v>224810</v>
      </c>
      <c r="S2353" s="1">
        <v>0</v>
      </c>
      <c r="T2353" s="1">
        <v>0</v>
      </c>
      <c r="U2353" s="1">
        <v>0</v>
      </c>
      <c r="W2353" s="1">
        <v>0</v>
      </c>
      <c r="X2353" s="1">
        <v>0</v>
      </c>
      <c r="Y2353" s="1">
        <v>0</v>
      </c>
      <c r="AB2353" s="275">
        <v>44651</v>
      </c>
      <c r="AC2353" s="1">
        <v>1</v>
      </c>
      <c r="AD2353" s="1" t="s">
        <v>2623</v>
      </c>
      <c r="AE2353" s="1">
        <v>1</v>
      </c>
      <c r="AF2353" s="1">
        <v>30</v>
      </c>
      <c r="AG2353" s="1">
        <v>0</v>
      </c>
      <c r="AN2353" s="1">
        <v>1</v>
      </c>
      <c r="AO2353" s="1">
        <v>1</v>
      </c>
      <c r="AR2353" s="276">
        <v>24341.87</v>
      </c>
      <c r="AS2353" s="1" t="s">
        <v>2657</v>
      </c>
      <c r="AT2353" s="1">
        <v>0</v>
      </c>
      <c r="AU2353" s="1">
        <v>0</v>
      </c>
      <c r="AX2353" s="1">
        <v>5</v>
      </c>
      <c r="BC2353" s="1">
        <v>1</v>
      </c>
      <c r="BD2353" s="1">
        <v>7</v>
      </c>
      <c r="BE2353" s="1">
        <v>2</v>
      </c>
      <c r="BF2353" s="296">
        <v>132286.45678341889</v>
      </c>
    </row>
    <row r="2354" spans="1:58" x14ac:dyDescent="0.3">
      <c r="A2354" s="273">
        <f t="shared" si="85"/>
        <v>11414.798038203418</v>
      </c>
      <c r="B2354" s="1" t="s">
        <v>2621</v>
      </c>
      <c r="C2354" s="274">
        <v>42089244</v>
      </c>
      <c r="D2354" s="1">
        <v>144205</v>
      </c>
      <c r="E2354" s="1">
        <v>4</v>
      </c>
      <c r="F2354" s="1" t="s">
        <v>4699</v>
      </c>
      <c r="G2354" s="275">
        <v>44299</v>
      </c>
      <c r="H2354" s="275">
        <v>45412</v>
      </c>
      <c r="I2354" s="1">
        <v>0</v>
      </c>
      <c r="J2354" s="1">
        <v>1</v>
      </c>
      <c r="K2354" s="1">
        <v>11</v>
      </c>
      <c r="L2354" s="1">
        <v>30</v>
      </c>
      <c r="M2354" s="1">
        <v>2</v>
      </c>
      <c r="N2354" s="1">
        <v>17.690000000000001</v>
      </c>
      <c r="O2354" s="1">
        <v>19.2</v>
      </c>
      <c r="P2354" s="1">
        <v>50000</v>
      </c>
      <c r="Q2354" s="1">
        <v>1810</v>
      </c>
      <c r="R2354" s="1">
        <v>37471</v>
      </c>
      <c r="S2354" s="1">
        <v>0</v>
      </c>
      <c r="T2354" s="1">
        <v>0</v>
      </c>
      <c r="U2354" s="1">
        <v>0</v>
      </c>
      <c r="W2354" s="1">
        <v>0</v>
      </c>
      <c r="X2354" s="1">
        <v>0</v>
      </c>
      <c r="Y2354" s="1">
        <v>0</v>
      </c>
      <c r="AB2354" s="275">
        <v>44651</v>
      </c>
      <c r="AC2354" s="1">
        <v>1</v>
      </c>
      <c r="AD2354" s="1" t="s">
        <v>2623</v>
      </c>
      <c r="AE2354" s="1">
        <v>1</v>
      </c>
      <c r="AF2354" s="1">
        <v>30</v>
      </c>
      <c r="AG2354" s="1">
        <v>0</v>
      </c>
      <c r="AN2354" s="1">
        <v>1</v>
      </c>
      <c r="AO2354" s="1">
        <v>1</v>
      </c>
      <c r="AR2354" s="276">
        <v>4006.89</v>
      </c>
      <c r="AS2354" s="1" t="s">
        <v>2657</v>
      </c>
      <c r="AT2354" s="1">
        <v>0</v>
      </c>
      <c r="AU2354" s="1">
        <v>0</v>
      </c>
      <c r="AX2354" s="1">
        <v>5</v>
      </c>
      <c r="BC2354" s="1">
        <v>1</v>
      </c>
      <c r="BD2354" s="1">
        <v>7</v>
      </c>
      <c r="BE2354" s="1">
        <v>2</v>
      </c>
      <c r="BF2354" s="296">
        <v>22049.311961796582</v>
      </c>
    </row>
    <row r="2355" spans="1:58" x14ac:dyDescent="0.3">
      <c r="A2355" s="273">
        <f t="shared" si="85"/>
        <v>100500.35017356955</v>
      </c>
      <c r="B2355" s="1" t="s">
        <v>2621</v>
      </c>
      <c r="C2355" s="274">
        <v>42089244</v>
      </c>
      <c r="D2355" s="1">
        <v>144205</v>
      </c>
      <c r="E2355" s="1">
        <v>4</v>
      </c>
      <c r="F2355" s="1" t="s">
        <v>4953</v>
      </c>
      <c r="G2355" s="275">
        <v>44294</v>
      </c>
      <c r="H2355" s="275">
        <v>45412</v>
      </c>
      <c r="I2355" s="1">
        <v>0</v>
      </c>
      <c r="J2355" s="1">
        <v>1</v>
      </c>
      <c r="K2355" s="1">
        <v>11</v>
      </c>
      <c r="L2355" s="1">
        <v>30</v>
      </c>
      <c r="M2355" s="1">
        <v>2</v>
      </c>
      <c r="N2355" s="1">
        <v>17.690000000000001</v>
      </c>
      <c r="O2355" s="1">
        <v>19.2</v>
      </c>
      <c r="P2355" s="1">
        <v>442150</v>
      </c>
      <c r="Q2355" s="1">
        <v>16008</v>
      </c>
      <c r="R2355" s="1">
        <v>331327</v>
      </c>
      <c r="S2355" s="1">
        <v>0</v>
      </c>
      <c r="T2355" s="1">
        <v>0</v>
      </c>
      <c r="U2355" s="1">
        <v>0</v>
      </c>
      <c r="W2355" s="1">
        <v>0</v>
      </c>
      <c r="X2355" s="1">
        <v>0</v>
      </c>
      <c r="Y2355" s="1">
        <v>0</v>
      </c>
      <c r="AB2355" s="275">
        <v>44651</v>
      </c>
      <c r="AC2355" s="1">
        <v>1</v>
      </c>
      <c r="AD2355" s="1" t="s">
        <v>2623</v>
      </c>
      <c r="AE2355" s="1">
        <v>1</v>
      </c>
      <c r="AF2355" s="1">
        <v>30</v>
      </c>
      <c r="AG2355" s="1">
        <v>0</v>
      </c>
      <c r="AN2355" s="1">
        <v>1</v>
      </c>
      <c r="AO2355" s="1">
        <v>1</v>
      </c>
      <c r="AR2355" s="276">
        <v>35861.68</v>
      </c>
      <c r="AS2355" s="1" t="s">
        <v>2657</v>
      </c>
      <c r="AT2355" s="1">
        <v>0</v>
      </c>
      <c r="AU2355" s="1">
        <v>0</v>
      </c>
      <c r="AX2355" s="1">
        <v>5</v>
      </c>
      <c r="BC2355" s="1">
        <v>1</v>
      </c>
      <c r="BD2355" s="1">
        <v>7</v>
      </c>
      <c r="BE2355" s="1">
        <v>2</v>
      </c>
      <c r="BF2355" s="296">
        <v>194964.96982643046</v>
      </c>
    </row>
    <row r="2356" spans="1:58" x14ac:dyDescent="0.3">
      <c r="A2356" s="273">
        <f t="shared" si="85"/>
        <v>96960.95963044485</v>
      </c>
      <c r="B2356" s="1" t="s">
        <v>2621</v>
      </c>
      <c r="C2356" s="274">
        <v>42089244</v>
      </c>
      <c r="D2356" s="1">
        <v>144205</v>
      </c>
      <c r="E2356" s="1">
        <v>4</v>
      </c>
      <c r="F2356" s="1" t="s">
        <v>4974</v>
      </c>
      <c r="G2356" s="275">
        <v>44306</v>
      </c>
      <c r="H2356" s="275">
        <v>45412</v>
      </c>
      <c r="I2356" s="1">
        <v>0</v>
      </c>
      <c r="J2356" s="1">
        <v>1</v>
      </c>
      <c r="K2356" s="1">
        <v>11</v>
      </c>
      <c r="L2356" s="1">
        <v>30</v>
      </c>
      <c r="M2356" s="1">
        <v>2</v>
      </c>
      <c r="N2356" s="1">
        <v>17.690000000000001</v>
      </c>
      <c r="O2356" s="1">
        <v>19.2</v>
      </c>
      <c r="P2356" s="1">
        <v>426449</v>
      </c>
      <c r="Q2356" s="1">
        <v>15439</v>
      </c>
      <c r="R2356" s="1">
        <v>319563</v>
      </c>
      <c r="S2356" s="1">
        <v>0</v>
      </c>
      <c r="T2356" s="1">
        <v>0</v>
      </c>
      <c r="U2356" s="1">
        <v>0</v>
      </c>
      <c r="W2356" s="1">
        <v>0</v>
      </c>
      <c r="X2356" s="1">
        <v>0</v>
      </c>
      <c r="Y2356" s="1">
        <v>0</v>
      </c>
      <c r="AB2356" s="275">
        <v>44651</v>
      </c>
      <c r="AC2356" s="1">
        <v>1</v>
      </c>
      <c r="AD2356" s="1" t="s">
        <v>2623</v>
      </c>
      <c r="AE2356" s="1">
        <v>1</v>
      </c>
      <c r="AF2356" s="1">
        <v>30</v>
      </c>
      <c r="AG2356" s="1">
        <v>0</v>
      </c>
      <c r="AN2356" s="1">
        <v>1</v>
      </c>
      <c r="AO2356" s="1">
        <v>1</v>
      </c>
      <c r="AR2356" s="276">
        <v>34559.440000000002</v>
      </c>
      <c r="AS2356" s="1" t="s">
        <v>2657</v>
      </c>
      <c r="AT2356" s="1">
        <v>0</v>
      </c>
      <c r="AU2356" s="1">
        <v>0</v>
      </c>
      <c r="AX2356" s="1">
        <v>5</v>
      </c>
      <c r="BC2356" s="1">
        <v>1</v>
      </c>
      <c r="BD2356" s="1">
        <v>7</v>
      </c>
      <c r="BE2356" s="1">
        <v>2</v>
      </c>
      <c r="BF2356" s="296">
        <v>188042.60036955515</v>
      </c>
    </row>
    <row r="2357" spans="1:58" x14ac:dyDescent="0.3">
      <c r="A2357" s="273">
        <f t="shared" si="85"/>
        <v>80252.996024487511</v>
      </c>
      <c r="B2357" s="1" t="s">
        <v>2621</v>
      </c>
      <c r="C2357" s="274">
        <v>42089244</v>
      </c>
      <c r="D2357" s="1">
        <v>144205</v>
      </c>
      <c r="E2357" s="1">
        <v>4</v>
      </c>
      <c r="F2357" s="1" t="s">
        <v>4976</v>
      </c>
      <c r="G2357" s="275">
        <v>44321</v>
      </c>
      <c r="H2357" s="275">
        <v>45443</v>
      </c>
      <c r="I2357" s="1">
        <v>0</v>
      </c>
      <c r="J2357" s="1">
        <v>1</v>
      </c>
      <c r="K2357" s="1">
        <v>10</v>
      </c>
      <c r="L2357" s="1">
        <v>30</v>
      </c>
      <c r="M2357" s="1">
        <v>2</v>
      </c>
      <c r="N2357" s="1">
        <v>17.690000000000001</v>
      </c>
      <c r="O2357" s="1">
        <v>19.2</v>
      </c>
      <c r="P2357" s="1">
        <v>341599</v>
      </c>
      <c r="Q2357" s="1">
        <v>12367</v>
      </c>
      <c r="R2357" s="1">
        <v>264363</v>
      </c>
      <c r="S2357" s="1">
        <v>0</v>
      </c>
      <c r="T2357" s="1">
        <v>0</v>
      </c>
      <c r="U2357" s="1">
        <v>0</v>
      </c>
      <c r="W2357" s="1">
        <v>0</v>
      </c>
      <c r="X2357" s="1">
        <v>0</v>
      </c>
      <c r="Y2357" s="1">
        <v>0</v>
      </c>
      <c r="AB2357" s="275">
        <v>44651</v>
      </c>
      <c r="AC2357" s="1">
        <v>1</v>
      </c>
      <c r="AD2357" s="1" t="s">
        <v>2623</v>
      </c>
      <c r="AE2357" s="1">
        <v>1</v>
      </c>
      <c r="AF2357" s="1">
        <v>30</v>
      </c>
      <c r="AG2357" s="1">
        <v>0</v>
      </c>
      <c r="AN2357" s="1">
        <v>1</v>
      </c>
      <c r="AO2357" s="1">
        <v>1</v>
      </c>
      <c r="AR2357" s="276">
        <v>28549.11</v>
      </c>
      <c r="AS2357" s="1" t="s">
        <v>2657</v>
      </c>
      <c r="AT2357" s="1">
        <v>0</v>
      </c>
      <c r="AU2357" s="1">
        <v>0</v>
      </c>
      <c r="AX2357" s="1">
        <v>5</v>
      </c>
      <c r="BC2357" s="1">
        <v>1</v>
      </c>
      <c r="BD2357" s="1">
        <v>7</v>
      </c>
      <c r="BE2357" s="1">
        <v>2</v>
      </c>
      <c r="BF2357" s="296">
        <v>155560.8939755125</v>
      </c>
    </row>
    <row r="2358" spans="1:58" x14ac:dyDescent="0.3">
      <c r="A2358" s="273">
        <f t="shared" si="85"/>
        <v>6007.3091980517293</v>
      </c>
      <c r="B2358" s="1" t="s">
        <v>2621</v>
      </c>
      <c r="C2358" s="274">
        <v>42089244</v>
      </c>
      <c r="D2358" s="1">
        <v>144205</v>
      </c>
      <c r="E2358" s="1">
        <v>4</v>
      </c>
      <c r="F2358" s="1" t="s">
        <v>4765</v>
      </c>
      <c r="G2358" s="275">
        <v>44375</v>
      </c>
      <c r="H2358" s="275">
        <v>45473</v>
      </c>
      <c r="I2358" s="1">
        <v>0</v>
      </c>
      <c r="J2358" s="1">
        <v>1</v>
      </c>
      <c r="K2358" s="1">
        <v>9</v>
      </c>
      <c r="L2358" s="1">
        <v>30</v>
      </c>
      <c r="M2358" s="1">
        <v>2</v>
      </c>
      <c r="N2358" s="1">
        <v>17.690000000000001</v>
      </c>
      <c r="O2358" s="1">
        <v>19.2</v>
      </c>
      <c r="P2358" s="1">
        <v>25000</v>
      </c>
      <c r="Q2358" s="1">
        <v>905</v>
      </c>
      <c r="R2358" s="1">
        <v>19951</v>
      </c>
      <c r="S2358" s="1">
        <v>0</v>
      </c>
      <c r="T2358" s="1">
        <v>0</v>
      </c>
      <c r="U2358" s="1">
        <v>0</v>
      </c>
      <c r="W2358" s="1">
        <v>0</v>
      </c>
      <c r="X2358" s="1">
        <v>0</v>
      </c>
      <c r="Y2358" s="1">
        <v>0</v>
      </c>
      <c r="AB2358" s="275">
        <v>44651</v>
      </c>
      <c r="AC2358" s="1">
        <v>1</v>
      </c>
      <c r="AD2358" s="1" t="s">
        <v>2623</v>
      </c>
      <c r="AE2358" s="1">
        <v>1</v>
      </c>
      <c r="AF2358" s="1">
        <v>30</v>
      </c>
      <c r="AG2358" s="1">
        <v>0</v>
      </c>
      <c r="AN2358" s="1">
        <v>1</v>
      </c>
      <c r="AO2358" s="1">
        <v>1</v>
      </c>
      <c r="AR2358" s="276">
        <v>2203.79</v>
      </c>
      <c r="AS2358" s="1" t="s">
        <v>2657</v>
      </c>
      <c r="AT2358" s="1">
        <v>0</v>
      </c>
      <c r="AU2358" s="1">
        <v>0</v>
      </c>
      <c r="AX2358" s="1">
        <v>5</v>
      </c>
      <c r="BC2358" s="1">
        <v>1</v>
      </c>
      <c r="BD2358" s="1">
        <v>7</v>
      </c>
      <c r="BE2358" s="1">
        <v>2</v>
      </c>
      <c r="BF2358" s="296">
        <v>11739.90080194827</v>
      </c>
    </row>
    <row r="2359" spans="1:58" x14ac:dyDescent="0.3">
      <c r="A2359" s="273">
        <f t="shared" si="85"/>
        <v>8516.1327392241074</v>
      </c>
      <c r="B2359" s="1" t="s">
        <v>2621</v>
      </c>
      <c r="C2359" s="274">
        <v>42089244</v>
      </c>
      <c r="D2359" s="1">
        <v>144205</v>
      </c>
      <c r="E2359" s="1">
        <v>4</v>
      </c>
      <c r="F2359" s="1" t="s">
        <v>4917</v>
      </c>
      <c r="G2359" s="275">
        <v>44507</v>
      </c>
      <c r="H2359" s="275">
        <v>45626</v>
      </c>
      <c r="I2359" s="1">
        <v>0</v>
      </c>
      <c r="J2359" s="1">
        <v>1</v>
      </c>
      <c r="K2359" s="1">
        <v>4</v>
      </c>
      <c r="L2359" s="1">
        <v>30</v>
      </c>
      <c r="M2359" s="1">
        <v>2</v>
      </c>
      <c r="N2359" s="1">
        <v>17.690000000000001</v>
      </c>
      <c r="O2359" s="1">
        <v>19.2</v>
      </c>
      <c r="P2359" s="1">
        <v>30640</v>
      </c>
      <c r="Q2359" s="1">
        <v>1109</v>
      </c>
      <c r="R2359" s="1">
        <v>27994</v>
      </c>
      <c r="S2359" s="1">
        <v>0</v>
      </c>
      <c r="T2359" s="1">
        <v>0</v>
      </c>
      <c r="U2359" s="1">
        <v>0</v>
      </c>
      <c r="W2359" s="1">
        <v>0</v>
      </c>
      <c r="X2359" s="1">
        <v>0</v>
      </c>
      <c r="Y2359" s="1">
        <v>0</v>
      </c>
      <c r="AB2359" s="275">
        <v>44651</v>
      </c>
      <c r="AC2359" s="1">
        <v>1</v>
      </c>
      <c r="AD2359" s="1" t="s">
        <v>2623</v>
      </c>
      <c r="AE2359" s="1">
        <v>1</v>
      </c>
      <c r="AF2359" s="1">
        <v>30</v>
      </c>
      <c r="AG2359" s="1">
        <v>0</v>
      </c>
      <c r="AN2359" s="1">
        <v>1</v>
      </c>
      <c r="AO2359" s="1">
        <v>1</v>
      </c>
      <c r="AR2359" s="276">
        <v>3005.17</v>
      </c>
      <c r="AS2359" s="1" t="s">
        <v>2657</v>
      </c>
      <c r="AT2359" s="1">
        <v>0</v>
      </c>
      <c r="AU2359" s="1">
        <v>0</v>
      </c>
      <c r="AX2359" s="1">
        <v>5</v>
      </c>
      <c r="BC2359" s="1">
        <v>1</v>
      </c>
      <c r="BD2359" s="1">
        <v>7</v>
      </c>
      <c r="BE2359" s="1">
        <v>2</v>
      </c>
      <c r="BF2359" s="296">
        <v>16472.697260775894</v>
      </c>
    </row>
    <row r="2360" spans="1:58" x14ac:dyDescent="0.3">
      <c r="A2360" s="273">
        <f t="shared" si="85"/>
        <v>15701.097154283925</v>
      </c>
      <c r="B2360" s="1" t="s">
        <v>2621</v>
      </c>
      <c r="C2360" s="274">
        <v>42089244</v>
      </c>
      <c r="D2360" s="1">
        <v>144205</v>
      </c>
      <c r="E2360" s="1">
        <v>4</v>
      </c>
      <c r="F2360" s="1" t="s">
        <v>5156</v>
      </c>
      <c r="G2360" s="275">
        <v>44479</v>
      </c>
      <c r="H2360" s="275">
        <v>45596</v>
      </c>
      <c r="I2360" s="1">
        <v>0</v>
      </c>
      <c r="J2360" s="1">
        <v>1</v>
      </c>
      <c r="K2360" s="1">
        <v>5</v>
      </c>
      <c r="L2360" s="1">
        <v>30</v>
      </c>
      <c r="M2360" s="1">
        <v>2</v>
      </c>
      <c r="N2360" s="1">
        <v>17.690000000000001</v>
      </c>
      <c r="O2360" s="1">
        <v>19.2</v>
      </c>
      <c r="P2360" s="1">
        <v>58100</v>
      </c>
      <c r="Q2360" s="1">
        <v>2103</v>
      </c>
      <c r="R2360" s="1">
        <v>51780</v>
      </c>
      <c r="S2360" s="1">
        <v>0</v>
      </c>
      <c r="T2360" s="1">
        <v>0</v>
      </c>
      <c r="U2360" s="1">
        <v>0</v>
      </c>
      <c r="W2360" s="1">
        <v>0</v>
      </c>
      <c r="X2360" s="1">
        <v>0</v>
      </c>
      <c r="Y2360" s="1">
        <v>0</v>
      </c>
      <c r="AB2360" s="275">
        <v>44651</v>
      </c>
      <c r="AC2360" s="1">
        <v>1</v>
      </c>
      <c r="AD2360" s="1" t="s">
        <v>2623</v>
      </c>
      <c r="AE2360" s="1">
        <v>1</v>
      </c>
      <c r="AF2360" s="1">
        <v>30</v>
      </c>
      <c r="AG2360" s="1">
        <v>0</v>
      </c>
      <c r="AN2360" s="1">
        <v>1</v>
      </c>
      <c r="AO2360" s="1">
        <v>1</v>
      </c>
      <c r="AR2360" s="276">
        <v>5609.65</v>
      </c>
      <c r="AS2360" s="1" t="s">
        <v>2657</v>
      </c>
      <c r="AT2360" s="1">
        <v>0</v>
      </c>
      <c r="AU2360" s="1">
        <v>0</v>
      </c>
      <c r="AX2360" s="1">
        <v>5</v>
      </c>
      <c r="BC2360" s="1">
        <v>1</v>
      </c>
      <c r="BD2360" s="1">
        <v>7</v>
      </c>
      <c r="BE2360" s="1">
        <v>2</v>
      </c>
      <c r="BF2360" s="296">
        <v>30469.252845716073</v>
      </c>
    </row>
    <row r="2361" spans="1:58" x14ac:dyDescent="0.3">
      <c r="A2361" s="273">
        <f t="shared" si="85"/>
        <v>22887.707822503595</v>
      </c>
      <c r="B2361" s="1" t="s">
        <v>2621</v>
      </c>
      <c r="C2361" s="274">
        <v>42089244</v>
      </c>
      <c r="D2361" s="1">
        <v>144205</v>
      </c>
      <c r="E2361" s="1">
        <v>4</v>
      </c>
      <c r="F2361" s="1" t="s">
        <v>6081</v>
      </c>
      <c r="G2361" s="275">
        <v>44608</v>
      </c>
      <c r="H2361" s="275">
        <v>45716</v>
      </c>
      <c r="I2361" s="1">
        <v>0</v>
      </c>
      <c r="J2361" s="1">
        <v>1</v>
      </c>
      <c r="K2361" s="1">
        <v>1</v>
      </c>
      <c r="L2361" s="1">
        <v>30</v>
      </c>
      <c r="M2361" s="1">
        <v>2</v>
      </c>
      <c r="N2361" s="1">
        <v>17.690000000000001</v>
      </c>
      <c r="O2361" s="1">
        <v>19.2</v>
      </c>
      <c r="P2361" s="1">
        <v>77200</v>
      </c>
      <c r="Q2361" s="1">
        <v>2795</v>
      </c>
      <c r="R2361" s="1">
        <v>75570</v>
      </c>
      <c r="S2361" s="1">
        <v>0</v>
      </c>
      <c r="T2361" s="1">
        <v>0</v>
      </c>
      <c r="U2361" s="1">
        <v>0</v>
      </c>
      <c r="W2361" s="1">
        <v>0</v>
      </c>
      <c r="X2361" s="1">
        <v>0</v>
      </c>
      <c r="Y2361" s="1">
        <v>0</v>
      </c>
      <c r="AB2361" s="275">
        <v>44651</v>
      </c>
      <c r="AC2361" s="1">
        <v>1</v>
      </c>
      <c r="AD2361" s="1" t="s">
        <v>2623</v>
      </c>
      <c r="AE2361" s="1">
        <v>1</v>
      </c>
      <c r="AF2361" s="1">
        <v>30</v>
      </c>
      <c r="AG2361" s="1">
        <v>0</v>
      </c>
      <c r="AN2361" s="1">
        <v>1</v>
      </c>
      <c r="AO2361" s="1">
        <v>1</v>
      </c>
      <c r="AR2361" s="276">
        <v>8214.1299999999992</v>
      </c>
      <c r="AS2361" s="1" t="s">
        <v>2657</v>
      </c>
      <c r="AT2361" s="1">
        <v>0</v>
      </c>
      <c r="AU2361" s="1">
        <v>0</v>
      </c>
      <c r="AX2361" s="1">
        <v>5</v>
      </c>
      <c r="BC2361" s="1">
        <v>1</v>
      </c>
      <c r="BD2361" s="1">
        <v>7</v>
      </c>
      <c r="BE2361" s="1">
        <v>2</v>
      </c>
      <c r="BF2361" s="296">
        <v>44468.162177496401</v>
      </c>
    </row>
    <row r="2362" spans="1:58" x14ac:dyDescent="0.3">
      <c r="A2362" s="273">
        <f t="shared" si="85"/>
        <v>7871.5433049300773</v>
      </c>
      <c r="B2362" s="1" t="s">
        <v>2621</v>
      </c>
      <c r="C2362" s="274">
        <v>42089244</v>
      </c>
      <c r="D2362" s="1">
        <v>144205</v>
      </c>
      <c r="E2362" s="1">
        <v>4</v>
      </c>
      <c r="F2362" s="1" t="s">
        <v>6117</v>
      </c>
      <c r="G2362" s="275">
        <v>44613</v>
      </c>
      <c r="H2362" s="275">
        <v>45716</v>
      </c>
      <c r="I2362" s="1">
        <v>0</v>
      </c>
      <c r="J2362" s="1">
        <v>1</v>
      </c>
      <c r="K2362" s="1">
        <v>1</v>
      </c>
      <c r="L2362" s="1">
        <v>30</v>
      </c>
      <c r="M2362" s="1">
        <v>2</v>
      </c>
      <c r="N2362" s="1">
        <v>17.690000000000001</v>
      </c>
      <c r="O2362" s="1">
        <v>19.190000000000001</v>
      </c>
      <c r="P2362" s="1">
        <v>26500</v>
      </c>
      <c r="Q2362" s="1">
        <v>959</v>
      </c>
      <c r="R2362" s="1">
        <v>25941</v>
      </c>
      <c r="S2362" s="1">
        <v>0</v>
      </c>
      <c r="T2362" s="1">
        <v>0</v>
      </c>
      <c r="U2362" s="1">
        <v>0</v>
      </c>
      <c r="W2362" s="1">
        <v>0</v>
      </c>
      <c r="X2362" s="1">
        <v>0</v>
      </c>
      <c r="Y2362" s="1">
        <v>0</v>
      </c>
      <c r="AB2362" s="275">
        <v>44651</v>
      </c>
      <c r="AC2362" s="1">
        <v>1</v>
      </c>
      <c r="AD2362" s="1" t="s">
        <v>2623</v>
      </c>
      <c r="AE2362" s="1">
        <v>1</v>
      </c>
      <c r="AF2362" s="1">
        <v>30</v>
      </c>
      <c r="AG2362" s="1">
        <v>0</v>
      </c>
      <c r="AN2362" s="1">
        <v>1</v>
      </c>
      <c r="AO2362" s="1">
        <v>1</v>
      </c>
      <c r="AR2362" s="276">
        <v>2804.82</v>
      </c>
      <c r="AS2362" s="1" t="s">
        <v>2657</v>
      </c>
      <c r="AT2362" s="1">
        <v>0</v>
      </c>
      <c r="AU2362" s="1">
        <v>0</v>
      </c>
      <c r="AX2362" s="1">
        <v>5</v>
      </c>
      <c r="BC2362" s="1">
        <v>1</v>
      </c>
      <c r="BD2362" s="1">
        <v>7</v>
      </c>
      <c r="BE2362" s="1">
        <v>2</v>
      </c>
      <c r="BF2362" s="296">
        <v>15264.636695069923</v>
      </c>
    </row>
    <row r="2363" spans="1:58" x14ac:dyDescent="0.3">
      <c r="A2363" s="273">
        <f t="shared" si="85"/>
        <v>36901.301641842292</v>
      </c>
      <c r="B2363" s="1" t="s">
        <v>2621</v>
      </c>
      <c r="C2363" s="274">
        <v>42089244</v>
      </c>
      <c r="D2363" s="1">
        <v>144205</v>
      </c>
      <c r="E2363" s="1">
        <v>4</v>
      </c>
      <c r="F2363" s="1" t="s">
        <v>5250</v>
      </c>
      <c r="G2363" s="275">
        <v>44543</v>
      </c>
      <c r="H2363" s="275">
        <v>45657</v>
      </c>
      <c r="I2363" s="1">
        <v>0</v>
      </c>
      <c r="J2363" s="1">
        <v>1</v>
      </c>
      <c r="K2363" s="1">
        <v>3</v>
      </c>
      <c r="L2363" s="1">
        <v>30</v>
      </c>
      <c r="M2363" s="1">
        <v>2</v>
      </c>
      <c r="N2363" s="1">
        <v>17.690000000000001</v>
      </c>
      <c r="O2363" s="1">
        <v>19.2</v>
      </c>
      <c r="P2363" s="1">
        <v>129900</v>
      </c>
      <c r="Q2363" s="1">
        <v>4703</v>
      </c>
      <c r="R2363" s="1">
        <v>121546</v>
      </c>
      <c r="S2363" s="1">
        <v>0</v>
      </c>
      <c r="T2363" s="1">
        <v>0</v>
      </c>
      <c r="U2363" s="1">
        <v>0</v>
      </c>
      <c r="W2363" s="1">
        <v>0</v>
      </c>
      <c r="X2363" s="1">
        <v>0</v>
      </c>
      <c r="Y2363" s="1">
        <v>0</v>
      </c>
      <c r="AB2363" s="275">
        <v>44651</v>
      </c>
      <c r="AC2363" s="1">
        <v>1</v>
      </c>
      <c r="AD2363" s="1" t="s">
        <v>2623</v>
      </c>
      <c r="AE2363" s="1">
        <v>1</v>
      </c>
      <c r="AF2363" s="1">
        <v>30</v>
      </c>
      <c r="AG2363" s="1">
        <v>0</v>
      </c>
      <c r="AN2363" s="1">
        <v>1</v>
      </c>
      <c r="AO2363" s="1">
        <v>1</v>
      </c>
      <c r="AP2363" s="275"/>
      <c r="AR2363" s="276">
        <v>13122.57</v>
      </c>
      <c r="AS2363" s="1" t="s">
        <v>2657</v>
      </c>
      <c r="AT2363" s="1">
        <v>0</v>
      </c>
      <c r="AU2363" s="1">
        <v>0</v>
      </c>
      <c r="AX2363" s="1">
        <v>5</v>
      </c>
      <c r="BC2363" s="1">
        <v>1</v>
      </c>
      <c r="BD2363" s="1">
        <v>7</v>
      </c>
      <c r="BE2363" s="1">
        <v>2</v>
      </c>
      <c r="BF2363" s="296">
        <v>71522.128358157701</v>
      </c>
    </row>
    <row r="2364" spans="1:58" x14ac:dyDescent="0.3">
      <c r="A2364" s="273">
        <f t="shared" si="85"/>
        <v>7422.6878761194384</v>
      </c>
      <c r="B2364" s="1" t="s">
        <v>2621</v>
      </c>
      <c r="C2364" s="274">
        <v>42089244</v>
      </c>
      <c r="D2364" s="1">
        <v>144205</v>
      </c>
      <c r="E2364" s="1">
        <v>4</v>
      </c>
      <c r="F2364" s="1" t="s">
        <v>6191</v>
      </c>
      <c r="G2364" s="275">
        <v>44593</v>
      </c>
      <c r="H2364" s="275">
        <v>45688</v>
      </c>
      <c r="I2364" s="1">
        <v>0</v>
      </c>
      <c r="J2364" s="1">
        <v>1</v>
      </c>
      <c r="K2364" s="1">
        <v>2</v>
      </c>
      <c r="L2364" s="1">
        <v>30</v>
      </c>
      <c r="M2364" s="1">
        <v>2</v>
      </c>
      <c r="N2364" s="1">
        <v>17.690000000000001</v>
      </c>
      <c r="O2364" s="1">
        <v>19.2</v>
      </c>
      <c r="P2364" s="1">
        <v>25700</v>
      </c>
      <c r="Q2364" s="1">
        <v>930</v>
      </c>
      <c r="R2364" s="1">
        <v>24607</v>
      </c>
      <c r="S2364" s="1">
        <v>0</v>
      </c>
      <c r="T2364" s="1">
        <v>0</v>
      </c>
      <c r="U2364" s="1">
        <v>0</v>
      </c>
      <c r="W2364" s="1">
        <v>0</v>
      </c>
      <c r="X2364" s="1">
        <v>0</v>
      </c>
      <c r="Y2364" s="1">
        <v>0</v>
      </c>
      <c r="AB2364" s="275">
        <v>44651</v>
      </c>
      <c r="AC2364" s="1">
        <v>1</v>
      </c>
      <c r="AD2364" s="1" t="s">
        <v>2623</v>
      </c>
      <c r="AE2364" s="1">
        <v>1</v>
      </c>
      <c r="AF2364" s="1">
        <v>30</v>
      </c>
      <c r="AG2364" s="1">
        <v>0</v>
      </c>
      <c r="AN2364" s="1">
        <v>1</v>
      </c>
      <c r="AO2364" s="1">
        <v>1</v>
      </c>
      <c r="AR2364" s="276">
        <v>2704.65</v>
      </c>
      <c r="AS2364" s="1" t="s">
        <v>2657</v>
      </c>
      <c r="AT2364" s="1">
        <v>0</v>
      </c>
      <c r="AU2364" s="1">
        <v>0</v>
      </c>
      <c r="AX2364" s="1">
        <v>5</v>
      </c>
      <c r="BC2364" s="1">
        <v>1</v>
      </c>
      <c r="BD2364" s="1">
        <v>7</v>
      </c>
      <c r="BE2364" s="1">
        <v>2</v>
      </c>
      <c r="BF2364" s="296">
        <v>14479.66212388056</v>
      </c>
    </row>
    <row r="2365" spans="1:58" x14ac:dyDescent="0.3">
      <c r="A2365" s="273">
        <f t="shared" si="85"/>
        <v>14795.325151402387</v>
      </c>
      <c r="B2365" s="1" t="s">
        <v>2621</v>
      </c>
      <c r="C2365" s="274">
        <v>42089244</v>
      </c>
      <c r="D2365" s="1">
        <v>144205</v>
      </c>
      <c r="E2365" s="1">
        <v>4</v>
      </c>
      <c r="F2365" s="1" t="s">
        <v>6207</v>
      </c>
      <c r="G2365" s="275">
        <v>44590</v>
      </c>
      <c r="H2365" s="275">
        <v>45688</v>
      </c>
      <c r="I2365" s="1">
        <v>0</v>
      </c>
      <c r="J2365" s="1">
        <v>1</v>
      </c>
      <c r="K2365" s="1">
        <v>2</v>
      </c>
      <c r="L2365" s="1">
        <v>30</v>
      </c>
      <c r="M2365" s="1">
        <v>2</v>
      </c>
      <c r="N2365" s="1">
        <v>17.690000000000001</v>
      </c>
      <c r="O2365" s="1">
        <v>19.2</v>
      </c>
      <c r="P2365" s="1">
        <v>51020</v>
      </c>
      <c r="Q2365" s="1">
        <v>1847</v>
      </c>
      <c r="R2365" s="1">
        <v>48849</v>
      </c>
      <c r="S2365" s="1">
        <v>0</v>
      </c>
      <c r="T2365" s="1">
        <v>0</v>
      </c>
      <c r="U2365" s="1">
        <v>0</v>
      </c>
      <c r="W2365" s="1">
        <v>0</v>
      </c>
      <c r="X2365" s="1">
        <v>0</v>
      </c>
      <c r="Y2365" s="1">
        <v>0</v>
      </c>
      <c r="AB2365" s="275">
        <v>44651</v>
      </c>
      <c r="AC2365" s="1">
        <v>1</v>
      </c>
      <c r="AD2365" s="1" t="s">
        <v>2623</v>
      </c>
      <c r="AE2365" s="1">
        <v>1</v>
      </c>
      <c r="AF2365" s="1">
        <v>30</v>
      </c>
      <c r="AG2365" s="1">
        <v>0</v>
      </c>
      <c r="AN2365" s="1">
        <v>1</v>
      </c>
      <c r="AO2365" s="1">
        <v>1</v>
      </c>
      <c r="AR2365" s="276">
        <v>5309.13</v>
      </c>
      <c r="AS2365" s="1" t="s">
        <v>2657</v>
      </c>
      <c r="AT2365" s="1">
        <v>0</v>
      </c>
      <c r="AU2365" s="1">
        <v>0</v>
      </c>
      <c r="AX2365" s="1">
        <v>5</v>
      </c>
      <c r="BC2365" s="1">
        <v>1</v>
      </c>
      <c r="BD2365" s="1">
        <v>7</v>
      </c>
      <c r="BE2365" s="1">
        <v>2</v>
      </c>
      <c r="BF2365" s="296">
        <v>28744.544848597616</v>
      </c>
    </row>
    <row r="2366" spans="1:58" x14ac:dyDescent="0.3">
      <c r="A2366" s="273">
        <f t="shared" si="85"/>
        <v>7124.6247319742506</v>
      </c>
      <c r="B2366" s="1" t="s">
        <v>2621</v>
      </c>
      <c r="C2366" s="274">
        <v>42089244</v>
      </c>
      <c r="D2366" s="1">
        <v>144205</v>
      </c>
      <c r="E2366" s="1">
        <v>4</v>
      </c>
      <c r="F2366" s="1" t="s">
        <v>6221</v>
      </c>
      <c r="G2366" s="275">
        <v>44616</v>
      </c>
      <c r="H2366" s="275">
        <v>45716</v>
      </c>
      <c r="I2366" s="1">
        <v>0</v>
      </c>
      <c r="J2366" s="1">
        <v>1</v>
      </c>
      <c r="K2366" s="1">
        <v>1</v>
      </c>
      <c r="L2366" s="1">
        <v>30</v>
      </c>
      <c r="M2366" s="1">
        <v>2</v>
      </c>
      <c r="N2366" s="1">
        <v>17.72</v>
      </c>
      <c r="O2366" s="1">
        <v>19.23</v>
      </c>
      <c r="P2366" s="1">
        <v>23900</v>
      </c>
      <c r="Q2366" s="1">
        <v>865</v>
      </c>
      <c r="R2366" s="1">
        <v>23396</v>
      </c>
      <c r="S2366" s="1">
        <v>0</v>
      </c>
      <c r="T2366" s="1">
        <v>0</v>
      </c>
      <c r="U2366" s="1">
        <v>0</v>
      </c>
      <c r="W2366" s="1">
        <v>0</v>
      </c>
      <c r="X2366" s="1">
        <v>0</v>
      </c>
      <c r="Y2366" s="1">
        <v>0</v>
      </c>
      <c r="AB2366" s="275">
        <v>44651</v>
      </c>
      <c r="AC2366" s="1">
        <v>1</v>
      </c>
      <c r="AD2366" s="1" t="s">
        <v>2623</v>
      </c>
      <c r="AE2366" s="1">
        <v>1</v>
      </c>
      <c r="AF2366" s="1">
        <v>30</v>
      </c>
      <c r="AG2366" s="1">
        <v>0</v>
      </c>
      <c r="AN2366" s="1">
        <v>1</v>
      </c>
      <c r="AO2366" s="1">
        <v>1</v>
      </c>
      <c r="AR2366" s="276">
        <v>2504.31</v>
      </c>
      <c r="AS2366" s="1" t="s">
        <v>2657</v>
      </c>
      <c r="AT2366" s="1">
        <v>0</v>
      </c>
      <c r="AU2366" s="1">
        <v>0</v>
      </c>
      <c r="AX2366" s="1">
        <v>5</v>
      </c>
      <c r="BC2366" s="1">
        <v>1</v>
      </c>
      <c r="BD2366" s="1">
        <v>7</v>
      </c>
      <c r="BE2366" s="1">
        <v>2</v>
      </c>
      <c r="BF2366" s="296">
        <v>13767.065268025748</v>
      </c>
    </row>
    <row r="2367" spans="1:58" x14ac:dyDescent="0.3">
      <c r="A2367" s="273">
        <f t="shared" si="85"/>
        <v>6424.8858168251809</v>
      </c>
      <c r="B2367" s="1" t="s">
        <v>2621</v>
      </c>
      <c r="C2367" s="274">
        <v>42089244</v>
      </c>
      <c r="D2367" s="1">
        <v>144205</v>
      </c>
      <c r="E2367" s="1">
        <v>4</v>
      </c>
      <c r="F2367" s="1" t="s">
        <v>5542</v>
      </c>
      <c r="G2367" s="275">
        <v>44480</v>
      </c>
      <c r="H2367" s="275">
        <v>45596</v>
      </c>
      <c r="I2367" s="1">
        <v>0</v>
      </c>
      <c r="J2367" s="1">
        <v>1</v>
      </c>
      <c r="K2367" s="1">
        <v>5</v>
      </c>
      <c r="L2367" s="1">
        <v>30</v>
      </c>
      <c r="M2367" s="1">
        <v>2</v>
      </c>
      <c r="N2367" s="1">
        <v>17.690000000000001</v>
      </c>
      <c r="O2367" s="1">
        <v>19.2</v>
      </c>
      <c r="P2367" s="1">
        <v>23800</v>
      </c>
      <c r="Q2367" s="1">
        <v>862</v>
      </c>
      <c r="R2367" s="1">
        <v>21209</v>
      </c>
      <c r="S2367" s="1">
        <v>0</v>
      </c>
      <c r="T2367" s="1">
        <v>0</v>
      </c>
      <c r="U2367" s="1">
        <v>0</v>
      </c>
      <c r="W2367" s="1">
        <v>0</v>
      </c>
      <c r="X2367" s="1">
        <v>0</v>
      </c>
      <c r="Y2367" s="1">
        <v>0</v>
      </c>
      <c r="AB2367" s="275">
        <v>44651</v>
      </c>
      <c r="AC2367" s="1">
        <v>1</v>
      </c>
      <c r="AD2367" s="1" t="s">
        <v>2623</v>
      </c>
      <c r="AE2367" s="1">
        <v>1</v>
      </c>
      <c r="AF2367" s="1">
        <v>30</v>
      </c>
      <c r="AG2367" s="1">
        <v>0</v>
      </c>
      <c r="AN2367" s="1">
        <v>1</v>
      </c>
      <c r="AO2367" s="1">
        <v>1</v>
      </c>
      <c r="AR2367" s="276">
        <v>2303.96</v>
      </c>
      <c r="AS2367" s="1" t="s">
        <v>2657</v>
      </c>
      <c r="AT2367" s="1">
        <v>0</v>
      </c>
      <c r="AU2367" s="1">
        <v>0</v>
      </c>
      <c r="AX2367" s="1">
        <v>5</v>
      </c>
      <c r="BC2367" s="1">
        <v>1</v>
      </c>
      <c r="BD2367" s="1">
        <v>7</v>
      </c>
      <c r="BE2367" s="1">
        <v>2</v>
      </c>
      <c r="BF2367" s="296">
        <v>12480.15418317482</v>
      </c>
    </row>
    <row r="2368" spans="1:58" x14ac:dyDescent="0.3">
      <c r="A2368" s="273">
        <f t="shared" si="85"/>
        <v>21094.844285327847</v>
      </c>
      <c r="B2368" s="1" t="s">
        <v>2621</v>
      </c>
      <c r="C2368" s="274">
        <v>42089244</v>
      </c>
      <c r="D2368" s="1">
        <v>144205</v>
      </c>
      <c r="E2368" s="1">
        <v>4</v>
      </c>
      <c r="F2368" s="1" t="s">
        <v>5349</v>
      </c>
      <c r="G2368" s="275">
        <v>44482</v>
      </c>
      <c r="H2368" s="275">
        <v>45596</v>
      </c>
      <c r="I2368" s="1">
        <v>0</v>
      </c>
      <c r="J2368" s="1">
        <v>1</v>
      </c>
      <c r="K2368" s="1">
        <v>5</v>
      </c>
      <c r="L2368" s="1">
        <v>30</v>
      </c>
      <c r="M2368" s="1">
        <v>2</v>
      </c>
      <c r="N2368" s="1">
        <v>17.690000000000001</v>
      </c>
      <c r="O2368" s="1">
        <v>19.2</v>
      </c>
      <c r="P2368" s="1">
        <v>78000</v>
      </c>
      <c r="Q2368" s="1">
        <v>2824</v>
      </c>
      <c r="R2368" s="1">
        <v>69510</v>
      </c>
      <c r="S2368" s="1">
        <v>0</v>
      </c>
      <c r="T2368" s="1">
        <v>0</v>
      </c>
      <c r="U2368" s="1">
        <v>0</v>
      </c>
      <c r="W2368" s="1">
        <v>0</v>
      </c>
      <c r="X2368" s="1">
        <v>0</v>
      </c>
      <c r="Y2368" s="1">
        <v>0</v>
      </c>
      <c r="AB2368" s="275">
        <v>44651</v>
      </c>
      <c r="AC2368" s="1">
        <v>1</v>
      </c>
      <c r="AD2368" s="1" t="s">
        <v>2623</v>
      </c>
      <c r="AE2368" s="1">
        <v>1</v>
      </c>
      <c r="AF2368" s="1">
        <v>30</v>
      </c>
      <c r="AG2368" s="1">
        <v>0</v>
      </c>
      <c r="AN2368" s="1">
        <v>1</v>
      </c>
      <c r="AO2368" s="1">
        <v>1</v>
      </c>
      <c r="AR2368" s="276">
        <v>7512.92</v>
      </c>
      <c r="AS2368" s="1" t="s">
        <v>2657</v>
      </c>
      <c r="AT2368" s="1">
        <v>0</v>
      </c>
      <c r="AU2368" s="1">
        <v>0</v>
      </c>
      <c r="AX2368" s="1">
        <v>5</v>
      </c>
      <c r="BC2368" s="1">
        <v>1</v>
      </c>
      <c r="BD2368" s="1">
        <v>7</v>
      </c>
      <c r="BE2368" s="1">
        <v>2</v>
      </c>
      <c r="BF2368" s="296">
        <v>40902.235714672155</v>
      </c>
    </row>
    <row r="2369" spans="1:58" x14ac:dyDescent="0.3">
      <c r="A2369" s="273">
        <f t="shared" si="85"/>
        <v>34977.550978458312</v>
      </c>
      <c r="B2369" s="1" t="s">
        <v>2621</v>
      </c>
      <c r="C2369" s="274">
        <v>42089244</v>
      </c>
      <c r="D2369" s="1">
        <v>144205</v>
      </c>
      <c r="E2369" s="1">
        <v>4</v>
      </c>
      <c r="F2369" s="1" t="s">
        <v>5379</v>
      </c>
      <c r="G2369" s="275">
        <v>44506</v>
      </c>
      <c r="H2369" s="275">
        <v>45626</v>
      </c>
      <c r="I2369" s="1">
        <v>0</v>
      </c>
      <c r="J2369" s="1">
        <v>1</v>
      </c>
      <c r="K2369" s="1">
        <v>4</v>
      </c>
      <c r="L2369" s="1">
        <v>30</v>
      </c>
      <c r="M2369" s="1">
        <v>2</v>
      </c>
      <c r="N2369" s="1">
        <v>17.690000000000001</v>
      </c>
      <c r="O2369" s="1">
        <v>19.2</v>
      </c>
      <c r="P2369" s="1">
        <v>126060</v>
      </c>
      <c r="Q2369" s="1">
        <v>4564</v>
      </c>
      <c r="R2369" s="1">
        <v>115168</v>
      </c>
      <c r="S2369" s="1">
        <v>0</v>
      </c>
      <c r="T2369" s="1">
        <v>0</v>
      </c>
      <c r="U2369" s="1">
        <v>0</v>
      </c>
      <c r="W2369" s="1">
        <v>0</v>
      </c>
      <c r="X2369" s="1">
        <v>0</v>
      </c>
      <c r="Y2369" s="1">
        <v>0</v>
      </c>
      <c r="AB2369" s="275">
        <v>44651</v>
      </c>
      <c r="AC2369" s="1">
        <v>1</v>
      </c>
      <c r="AD2369" s="1" t="s">
        <v>2623</v>
      </c>
      <c r="AE2369" s="1">
        <v>1</v>
      </c>
      <c r="AF2369" s="1">
        <v>30</v>
      </c>
      <c r="AG2369" s="1">
        <v>0</v>
      </c>
      <c r="AN2369" s="1">
        <v>1</v>
      </c>
      <c r="AO2369" s="1">
        <v>1</v>
      </c>
      <c r="AR2369" s="276">
        <v>12421.37</v>
      </c>
      <c r="AS2369" s="1" t="s">
        <v>2657</v>
      </c>
      <c r="AT2369" s="1">
        <v>0</v>
      </c>
      <c r="AU2369" s="1">
        <v>0</v>
      </c>
      <c r="AX2369" s="1">
        <v>5</v>
      </c>
      <c r="BC2369" s="1">
        <v>1</v>
      </c>
      <c r="BD2369" s="1">
        <v>7</v>
      </c>
      <c r="BE2369" s="1">
        <v>2</v>
      </c>
      <c r="BF2369" s="296">
        <v>67769.079021541693</v>
      </c>
    </row>
    <row r="2370" spans="1:58" x14ac:dyDescent="0.3">
      <c r="A2370" s="273">
        <f t="shared" ref="A2370:A2433" si="86">IF(+R2370-AR2370-BF2370&gt;0,R2370-AR2370-BF2370,0)</f>
        <v>26889.12381971773</v>
      </c>
      <c r="B2370" s="1" t="s">
        <v>2621</v>
      </c>
      <c r="C2370" s="274">
        <v>42089244</v>
      </c>
      <c r="D2370" s="1">
        <v>144205</v>
      </c>
      <c r="E2370" s="1">
        <v>4</v>
      </c>
      <c r="F2370" s="1" t="s">
        <v>6420</v>
      </c>
      <c r="G2370" s="275">
        <v>44626</v>
      </c>
      <c r="H2370" s="275">
        <v>45747</v>
      </c>
      <c r="I2370" s="1">
        <v>0</v>
      </c>
      <c r="J2370" s="1">
        <v>1</v>
      </c>
      <c r="K2370" s="1">
        <v>0</v>
      </c>
      <c r="L2370" s="1">
        <v>30</v>
      </c>
      <c r="M2370" s="1">
        <v>2</v>
      </c>
      <c r="N2370" s="1">
        <v>17.7</v>
      </c>
      <c r="O2370" s="1">
        <v>19.21</v>
      </c>
      <c r="P2370" s="1">
        <v>88700</v>
      </c>
      <c r="Q2370" s="1">
        <v>3211</v>
      </c>
      <c r="R2370" s="1">
        <v>88700</v>
      </c>
      <c r="S2370" s="1">
        <v>1047</v>
      </c>
      <c r="T2370" s="1">
        <v>0</v>
      </c>
      <c r="U2370" s="1">
        <v>0</v>
      </c>
      <c r="W2370" s="1">
        <v>0</v>
      </c>
      <c r="X2370" s="1">
        <v>0</v>
      </c>
      <c r="Y2370" s="1">
        <v>0</v>
      </c>
      <c r="AB2370" s="275">
        <v>44626</v>
      </c>
      <c r="AC2370" s="1">
        <v>1</v>
      </c>
      <c r="AD2370" s="1" t="s">
        <v>2623</v>
      </c>
      <c r="AE2370" s="1">
        <v>1</v>
      </c>
      <c r="AF2370" s="1">
        <v>30</v>
      </c>
      <c r="AG2370" s="1">
        <v>0</v>
      </c>
      <c r="AN2370" s="1">
        <v>1</v>
      </c>
      <c r="AO2370" s="1">
        <v>1</v>
      </c>
      <c r="AR2370" s="276">
        <v>9616.5400000000009</v>
      </c>
      <c r="AS2370" s="1" t="s">
        <v>2657</v>
      </c>
      <c r="AT2370" s="1">
        <v>0</v>
      </c>
      <c r="AU2370" s="1">
        <v>0</v>
      </c>
      <c r="AX2370" s="1">
        <v>5</v>
      </c>
      <c r="BC2370" s="1">
        <v>1</v>
      </c>
      <c r="BD2370" s="1">
        <v>7</v>
      </c>
      <c r="BE2370" s="1">
        <v>2</v>
      </c>
      <c r="BF2370" s="296">
        <v>52194.336180282262</v>
      </c>
    </row>
    <row r="2371" spans="1:58" x14ac:dyDescent="0.3">
      <c r="A2371" s="273">
        <f t="shared" si="86"/>
        <v>34827.330377621824</v>
      </c>
      <c r="B2371" s="1" t="s">
        <v>2621</v>
      </c>
      <c r="C2371" s="274">
        <v>42089244</v>
      </c>
      <c r="D2371" s="1">
        <v>144205</v>
      </c>
      <c r="E2371" s="1">
        <v>4</v>
      </c>
      <c r="F2371" s="1" t="s">
        <v>6530</v>
      </c>
      <c r="G2371" s="275">
        <v>44625</v>
      </c>
      <c r="H2371" s="275">
        <v>45716</v>
      </c>
      <c r="I2371" s="1">
        <v>0</v>
      </c>
      <c r="J2371" s="1">
        <v>1</v>
      </c>
      <c r="K2371" s="1">
        <v>1</v>
      </c>
      <c r="L2371" s="1">
        <v>30</v>
      </c>
      <c r="M2371" s="1">
        <v>2</v>
      </c>
      <c r="N2371" s="1">
        <v>17.7</v>
      </c>
      <c r="O2371" s="1">
        <v>19.21</v>
      </c>
      <c r="P2371" s="1">
        <v>117280</v>
      </c>
      <c r="Q2371" s="1">
        <v>4246</v>
      </c>
      <c r="R2371" s="1">
        <v>114803</v>
      </c>
      <c r="S2371" s="1">
        <v>0</v>
      </c>
      <c r="T2371" s="1">
        <v>0</v>
      </c>
      <c r="U2371" s="1">
        <v>0</v>
      </c>
      <c r="W2371" s="1">
        <v>0</v>
      </c>
      <c r="X2371" s="1">
        <v>0</v>
      </c>
      <c r="Y2371" s="1">
        <v>0</v>
      </c>
      <c r="AB2371" s="275">
        <v>44651</v>
      </c>
      <c r="AC2371" s="1">
        <v>1</v>
      </c>
      <c r="AD2371" s="1" t="s">
        <v>2623</v>
      </c>
      <c r="AE2371" s="1">
        <v>1</v>
      </c>
      <c r="AF2371" s="1">
        <v>30</v>
      </c>
      <c r="AG2371" s="1">
        <v>0</v>
      </c>
      <c r="AN2371" s="1">
        <v>1</v>
      </c>
      <c r="AO2371" s="1">
        <v>1</v>
      </c>
      <c r="AR2371" s="276">
        <v>12421.37</v>
      </c>
      <c r="AS2371" s="1" t="s">
        <v>2657</v>
      </c>
      <c r="AT2371" s="1">
        <v>0</v>
      </c>
      <c r="AU2371" s="1">
        <v>0</v>
      </c>
      <c r="AX2371" s="1">
        <v>5</v>
      </c>
      <c r="BC2371" s="1">
        <v>1</v>
      </c>
      <c r="BD2371" s="1">
        <v>7</v>
      </c>
      <c r="BE2371" s="1">
        <v>2</v>
      </c>
      <c r="BF2371" s="296">
        <v>67554.299622378181</v>
      </c>
    </row>
    <row r="2372" spans="1:58" x14ac:dyDescent="0.3">
      <c r="A2372" s="273">
        <f t="shared" si="86"/>
        <v>43417024.108478017</v>
      </c>
      <c r="B2372" s="1" t="s">
        <v>2621</v>
      </c>
      <c r="C2372" s="274">
        <v>42094822</v>
      </c>
      <c r="D2372" s="1">
        <v>144105</v>
      </c>
      <c r="E2372" s="1">
        <v>4</v>
      </c>
      <c r="F2372" s="1" t="s">
        <v>4459</v>
      </c>
      <c r="G2372" s="275">
        <v>44399</v>
      </c>
      <c r="H2372" s="275">
        <v>46599</v>
      </c>
      <c r="I2372" s="1">
        <v>1</v>
      </c>
      <c r="J2372" s="1">
        <v>1</v>
      </c>
      <c r="K2372" s="1">
        <v>8</v>
      </c>
      <c r="L2372" s="1">
        <v>30</v>
      </c>
      <c r="M2372" s="1">
        <v>2</v>
      </c>
      <c r="N2372" s="1">
        <v>10.71</v>
      </c>
      <c r="O2372" s="1">
        <v>11.25</v>
      </c>
      <c r="P2372" s="1">
        <v>60194743</v>
      </c>
      <c r="Q2372" s="1">
        <v>984900</v>
      </c>
      <c r="R2372" s="1">
        <v>55637042</v>
      </c>
      <c r="S2372" s="1">
        <v>0</v>
      </c>
      <c r="T2372" s="1">
        <v>0</v>
      </c>
      <c r="U2372" s="1">
        <v>0</v>
      </c>
      <c r="W2372" s="1">
        <v>0</v>
      </c>
      <c r="X2372" s="1">
        <v>0</v>
      </c>
      <c r="Y2372" s="1">
        <v>0</v>
      </c>
      <c r="Z2372" s="1" t="s">
        <v>2635</v>
      </c>
      <c r="AA2372" s="1" t="s">
        <v>2807</v>
      </c>
      <c r="AB2372" s="275">
        <v>44651</v>
      </c>
      <c r="AC2372" s="1">
        <v>1</v>
      </c>
      <c r="AD2372" s="1" t="s">
        <v>2623</v>
      </c>
      <c r="AE2372" s="1">
        <v>1</v>
      </c>
      <c r="AF2372" s="1">
        <v>30</v>
      </c>
      <c r="AG2372" s="1">
        <v>336</v>
      </c>
      <c r="AN2372" s="1">
        <v>1</v>
      </c>
      <c r="AO2372" s="1">
        <v>1</v>
      </c>
      <c r="AR2372" s="276">
        <v>1527510.67</v>
      </c>
      <c r="AS2372" s="1" t="s">
        <v>2624</v>
      </c>
      <c r="AT2372" s="1">
        <v>0</v>
      </c>
      <c r="AU2372" s="1">
        <v>0</v>
      </c>
      <c r="AV2372" s="1" t="s">
        <v>2625</v>
      </c>
      <c r="AW2372" s="1" t="s">
        <v>2626</v>
      </c>
      <c r="AX2372" s="1">
        <v>5</v>
      </c>
      <c r="BC2372" s="1">
        <v>1</v>
      </c>
      <c r="BD2372" s="1">
        <v>7</v>
      </c>
      <c r="BE2372" s="1">
        <v>2</v>
      </c>
      <c r="BF2372" s="296">
        <v>10692507.221521979</v>
      </c>
    </row>
    <row r="2373" spans="1:58" x14ac:dyDescent="0.3">
      <c r="A2373" s="273">
        <f t="shared" si="86"/>
        <v>3865570.4670932237</v>
      </c>
      <c r="B2373" s="1" t="s">
        <v>2621</v>
      </c>
      <c r="C2373" s="274">
        <v>42094822</v>
      </c>
      <c r="D2373" s="1">
        <v>144205</v>
      </c>
      <c r="E2373" s="1">
        <v>4</v>
      </c>
      <c r="F2373" s="1" t="s">
        <v>3125</v>
      </c>
      <c r="G2373" s="275">
        <v>43747</v>
      </c>
      <c r="H2373" s="275">
        <v>45230</v>
      </c>
      <c r="I2373" s="1">
        <v>0</v>
      </c>
      <c r="J2373" s="1">
        <v>1</v>
      </c>
      <c r="K2373" s="1">
        <v>29</v>
      </c>
      <c r="L2373" s="1">
        <v>30</v>
      </c>
      <c r="M2373" s="1">
        <v>2</v>
      </c>
      <c r="N2373" s="1">
        <v>19.2</v>
      </c>
      <c r="O2373" s="1">
        <v>20.98</v>
      </c>
      <c r="P2373" s="1">
        <v>10144959</v>
      </c>
      <c r="Q2373" s="1">
        <v>304407</v>
      </c>
      <c r="R2373" s="1">
        <v>4953497</v>
      </c>
      <c r="S2373" s="1">
        <v>0</v>
      </c>
      <c r="T2373" s="1">
        <v>0</v>
      </c>
      <c r="U2373" s="1">
        <v>0</v>
      </c>
      <c r="W2373" s="1">
        <v>0</v>
      </c>
      <c r="X2373" s="1">
        <v>0</v>
      </c>
      <c r="Y2373" s="1">
        <v>0</v>
      </c>
      <c r="AB2373" s="275">
        <v>44651</v>
      </c>
      <c r="AC2373" s="1">
        <v>1</v>
      </c>
      <c r="AD2373" s="1" t="s">
        <v>2623</v>
      </c>
      <c r="AE2373" s="1">
        <v>1</v>
      </c>
      <c r="AF2373" s="1">
        <v>30</v>
      </c>
      <c r="AG2373" s="1">
        <v>0</v>
      </c>
      <c r="AN2373" s="1">
        <v>1</v>
      </c>
      <c r="AO2373" s="1">
        <v>1</v>
      </c>
      <c r="AR2373" s="276">
        <v>135947.41</v>
      </c>
      <c r="AS2373" s="1" t="s">
        <v>2632</v>
      </c>
      <c r="AT2373" s="1">
        <v>0</v>
      </c>
      <c r="AU2373" s="1">
        <v>0</v>
      </c>
      <c r="AX2373" s="1">
        <v>5</v>
      </c>
      <c r="BC2373" s="1">
        <v>1</v>
      </c>
      <c r="BD2373" s="1">
        <v>7</v>
      </c>
      <c r="BE2373" s="1">
        <v>2</v>
      </c>
      <c r="BF2373" s="296">
        <v>951979.12290677591</v>
      </c>
    </row>
    <row r="2374" spans="1:58" x14ac:dyDescent="0.3">
      <c r="A2374" s="273">
        <f t="shared" si="86"/>
        <v>1754010.4344287545</v>
      </c>
      <c r="B2374" s="1" t="s">
        <v>2621</v>
      </c>
      <c r="C2374" s="274">
        <v>42094822</v>
      </c>
      <c r="D2374" s="1">
        <v>144205</v>
      </c>
      <c r="E2374" s="1">
        <v>4</v>
      </c>
      <c r="F2374" s="1" t="s">
        <v>3195</v>
      </c>
      <c r="G2374" s="275">
        <v>43979</v>
      </c>
      <c r="H2374" s="275">
        <v>45107</v>
      </c>
      <c r="I2374" s="1">
        <v>0</v>
      </c>
      <c r="J2374" s="1">
        <v>1</v>
      </c>
      <c r="K2374" s="1">
        <v>21</v>
      </c>
      <c r="L2374" s="1">
        <v>30</v>
      </c>
      <c r="M2374" s="1">
        <v>2</v>
      </c>
      <c r="N2374" s="1">
        <v>9</v>
      </c>
      <c r="O2374" s="1">
        <v>9.3800000000000008</v>
      </c>
      <c r="P2374" s="1">
        <v>5000000</v>
      </c>
      <c r="Q2374" s="1">
        <v>158999</v>
      </c>
      <c r="R2374" s="1">
        <v>2247754</v>
      </c>
      <c r="S2374" s="1">
        <v>0</v>
      </c>
      <c r="T2374" s="1">
        <v>0</v>
      </c>
      <c r="U2374" s="1">
        <v>0</v>
      </c>
      <c r="W2374" s="1">
        <v>0</v>
      </c>
      <c r="X2374" s="1">
        <v>0</v>
      </c>
      <c r="Y2374" s="1">
        <v>0</v>
      </c>
      <c r="AB2374" s="275">
        <v>44651</v>
      </c>
      <c r="AC2374" s="1">
        <v>1</v>
      </c>
      <c r="AD2374" s="1" t="s">
        <v>2623</v>
      </c>
      <c r="AE2374" s="1">
        <v>1</v>
      </c>
      <c r="AF2374" s="1">
        <v>30</v>
      </c>
      <c r="AG2374" s="1">
        <v>0</v>
      </c>
      <c r="AN2374" s="1">
        <v>1</v>
      </c>
      <c r="AO2374" s="1">
        <v>1</v>
      </c>
      <c r="AR2374" s="276">
        <v>61762.91</v>
      </c>
      <c r="AS2374" s="1" t="s">
        <v>2657</v>
      </c>
      <c r="AT2374" s="1">
        <v>0</v>
      </c>
      <c r="AU2374" s="1">
        <v>0</v>
      </c>
      <c r="AX2374" s="1">
        <v>5</v>
      </c>
      <c r="BC2374" s="1">
        <v>1</v>
      </c>
      <c r="BD2374" s="1">
        <v>7</v>
      </c>
      <c r="BE2374" s="1">
        <v>2</v>
      </c>
      <c r="BF2374" s="296">
        <v>431980.65557124536</v>
      </c>
    </row>
    <row r="2375" spans="1:58" x14ac:dyDescent="0.3">
      <c r="A2375" s="273">
        <f t="shared" si="86"/>
        <v>18915741.101852112</v>
      </c>
      <c r="B2375" s="1" t="s">
        <v>2621</v>
      </c>
      <c r="C2375" s="274">
        <v>42204642</v>
      </c>
      <c r="D2375" s="1">
        <v>144205</v>
      </c>
      <c r="E2375" s="1">
        <v>3</v>
      </c>
      <c r="F2375" s="1" t="s">
        <v>3547</v>
      </c>
      <c r="G2375" s="275">
        <v>44230</v>
      </c>
      <c r="H2375" s="275">
        <v>45716</v>
      </c>
      <c r="I2375" s="1">
        <v>0</v>
      </c>
      <c r="J2375" s="1">
        <v>1</v>
      </c>
      <c r="K2375" s="1">
        <v>13</v>
      </c>
      <c r="L2375" s="1">
        <v>30</v>
      </c>
      <c r="M2375" s="1">
        <v>2</v>
      </c>
      <c r="N2375" s="1">
        <v>18.899999999999999</v>
      </c>
      <c r="O2375" s="1">
        <v>20.62</v>
      </c>
      <c r="P2375" s="1">
        <v>29448106</v>
      </c>
      <c r="Q2375" s="1">
        <v>885220</v>
      </c>
      <c r="R2375" s="1">
        <v>23550324</v>
      </c>
      <c r="S2375" s="1">
        <v>0</v>
      </c>
      <c r="T2375" s="1">
        <v>0</v>
      </c>
      <c r="U2375" s="1">
        <v>0</v>
      </c>
      <c r="W2375" s="1">
        <v>0</v>
      </c>
      <c r="X2375" s="1">
        <v>0</v>
      </c>
      <c r="Y2375" s="1">
        <v>0</v>
      </c>
      <c r="AB2375" s="275">
        <v>44651</v>
      </c>
      <c r="AC2375" s="1">
        <v>1</v>
      </c>
      <c r="AD2375" s="1" t="s">
        <v>2623</v>
      </c>
      <c r="AE2375" s="1">
        <v>1</v>
      </c>
      <c r="AF2375" s="1">
        <v>30</v>
      </c>
      <c r="AG2375" s="1">
        <v>0</v>
      </c>
      <c r="AN2375" s="1">
        <v>1</v>
      </c>
      <c r="AO2375" s="1">
        <v>1</v>
      </c>
      <c r="AP2375" s="1">
        <v>44230</v>
      </c>
      <c r="AQ2375" s="1" t="s">
        <v>2629</v>
      </c>
      <c r="AR2375" s="276">
        <v>931456.31</v>
      </c>
      <c r="AS2375" s="1" t="s">
        <v>2624</v>
      </c>
      <c r="AT2375" s="1">
        <v>0</v>
      </c>
      <c r="AU2375" s="1">
        <v>0</v>
      </c>
      <c r="AX2375" s="1">
        <v>5</v>
      </c>
      <c r="BC2375" s="1">
        <v>1</v>
      </c>
      <c r="BD2375" s="1">
        <v>7</v>
      </c>
      <c r="BE2375" s="1">
        <v>2</v>
      </c>
      <c r="BF2375" s="296">
        <v>3703126.5881478889</v>
      </c>
    </row>
    <row r="2376" spans="1:58" x14ac:dyDescent="0.3">
      <c r="A2376" s="273">
        <f t="shared" si="86"/>
        <v>27853448.898147888</v>
      </c>
      <c r="B2376" s="1" t="s">
        <v>2621</v>
      </c>
      <c r="C2376" s="274">
        <v>42204642</v>
      </c>
      <c r="D2376" s="1">
        <v>144205</v>
      </c>
      <c r="E2376" s="1">
        <v>3</v>
      </c>
      <c r="F2376" s="1" t="s">
        <v>4112</v>
      </c>
      <c r="G2376" s="275">
        <v>44442</v>
      </c>
      <c r="H2376" s="275">
        <v>46660</v>
      </c>
      <c r="I2376" s="1">
        <v>0</v>
      </c>
      <c r="J2376" s="1">
        <v>1</v>
      </c>
      <c r="K2376" s="1">
        <v>7</v>
      </c>
      <c r="L2376" s="1">
        <v>30</v>
      </c>
      <c r="M2376" s="1">
        <v>2</v>
      </c>
      <c r="N2376" s="1">
        <v>18.04</v>
      </c>
      <c r="O2376" s="1">
        <v>19.61</v>
      </c>
      <c r="P2376" s="1">
        <v>36429811</v>
      </c>
      <c r="Q2376" s="1">
        <v>673279</v>
      </c>
      <c r="R2376" s="1">
        <v>34677531</v>
      </c>
      <c r="S2376" s="1">
        <v>0</v>
      </c>
      <c r="T2376" s="1">
        <v>0</v>
      </c>
      <c r="U2376" s="1">
        <v>0</v>
      </c>
      <c r="W2376" s="1">
        <v>0</v>
      </c>
      <c r="X2376" s="1">
        <v>0</v>
      </c>
      <c r="Y2376" s="1">
        <v>0</v>
      </c>
      <c r="Z2376" s="1" t="s">
        <v>2635</v>
      </c>
      <c r="AA2376" s="1" t="s">
        <v>3609</v>
      </c>
      <c r="AB2376" s="275">
        <v>44651</v>
      </c>
      <c r="AC2376" s="1">
        <v>1</v>
      </c>
      <c r="AD2376" s="1" t="s">
        <v>2623</v>
      </c>
      <c r="AE2376" s="1">
        <v>1</v>
      </c>
      <c r="AF2376" s="1">
        <v>30</v>
      </c>
      <c r="AG2376" s="1">
        <v>0</v>
      </c>
      <c r="AN2376" s="1">
        <v>1</v>
      </c>
      <c r="AO2376" s="1">
        <v>1</v>
      </c>
      <c r="AP2376" s="1">
        <v>44442</v>
      </c>
      <c r="AQ2376" s="1" t="s">
        <v>2629</v>
      </c>
      <c r="AR2376" s="276">
        <v>1371278.69</v>
      </c>
      <c r="AS2376" s="1" t="s">
        <v>2632</v>
      </c>
      <c r="AT2376" s="1">
        <v>0</v>
      </c>
      <c r="AU2376" s="1">
        <v>0</v>
      </c>
      <c r="AX2376" s="1">
        <v>5</v>
      </c>
      <c r="BC2376" s="1">
        <v>1</v>
      </c>
      <c r="BD2376" s="1">
        <v>7</v>
      </c>
      <c r="BE2376" s="1">
        <v>2</v>
      </c>
      <c r="BF2376" s="296">
        <v>5452803.4118521111</v>
      </c>
    </row>
    <row r="2377" spans="1:58" x14ac:dyDescent="0.3">
      <c r="A2377" s="273">
        <f t="shared" si="86"/>
        <v>37627450</v>
      </c>
      <c r="B2377" s="1" t="s">
        <v>2621</v>
      </c>
      <c r="C2377" s="274">
        <v>42206889</v>
      </c>
      <c r="D2377" s="1">
        <v>144105</v>
      </c>
      <c r="E2377" s="1">
        <v>4</v>
      </c>
      <c r="F2377" s="1" t="s">
        <v>3395</v>
      </c>
      <c r="G2377" s="275">
        <v>44103</v>
      </c>
      <c r="H2377" s="275">
        <v>46295</v>
      </c>
      <c r="I2377" s="1">
        <v>0</v>
      </c>
      <c r="J2377" s="1">
        <v>1</v>
      </c>
      <c r="K2377" s="1">
        <v>18</v>
      </c>
      <c r="L2377" s="1">
        <v>30</v>
      </c>
      <c r="M2377" s="1">
        <v>2</v>
      </c>
      <c r="N2377" s="1">
        <v>10.92</v>
      </c>
      <c r="O2377" s="1">
        <v>11.48</v>
      </c>
      <c r="P2377" s="1">
        <v>60070725</v>
      </c>
      <c r="Q2377" s="1">
        <v>1153360</v>
      </c>
      <c r="R2377" s="1">
        <v>48622196</v>
      </c>
      <c r="S2377" s="1">
        <v>0</v>
      </c>
      <c r="T2377" s="1">
        <v>0</v>
      </c>
      <c r="U2377" s="1">
        <v>0</v>
      </c>
      <c r="W2377" s="1">
        <v>0</v>
      </c>
      <c r="X2377" s="1">
        <v>0</v>
      </c>
      <c r="Y2377" s="1">
        <v>0</v>
      </c>
      <c r="AB2377" s="275">
        <v>44651</v>
      </c>
      <c r="AC2377" s="1">
        <v>1</v>
      </c>
      <c r="AD2377" s="1" t="s">
        <v>2623</v>
      </c>
      <c r="AE2377" s="1">
        <v>1</v>
      </c>
      <c r="AF2377" s="1">
        <v>30</v>
      </c>
      <c r="AG2377" s="1">
        <v>0</v>
      </c>
      <c r="AN2377" s="1">
        <v>1</v>
      </c>
      <c r="AO2377" s="1">
        <v>1</v>
      </c>
      <c r="AR2377" s="276">
        <v>1374355</v>
      </c>
      <c r="AS2377" s="1" t="s">
        <v>2632</v>
      </c>
      <c r="AT2377" s="1">
        <v>0</v>
      </c>
      <c r="AU2377" s="1">
        <v>0</v>
      </c>
      <c r="AV2377" s="1" t="s">
        <v>2625</v>
      </c>
      <c r="AW2377" s="1" t="s">
        <v>2626</v>
      </c>
      <c r="AX2377" s="1">
        <v>5</v>
      </c>
      <c r="BC2377" s="1">
        <v>1</v>
      </c>
      <c r="BD2377" s="1">
        <v>7</v>
      </c>
      <c r="BE2377" s="1">
        <v>2</v>
      </c>
      <c r="BF2377" s="296">
        <v>9620391</v>
      </c>
    </row>
    <row r="2378" spans="1:58" x14ac:dyDescent="0.3">
      <c r="A2378" s="273">
        <f t="shared" si="86"/>
        <v>1603006.4994638541</v>
      </c>
      <c r="B2378" s="1" t="s">
        <v>2621</v>
      </c>
      <c r="C2378" s="274">
        <v>42226949</v>
      </c>
      <c r="D2378" s="1">
        <v>144225</v>
      </c>
      <c r="E2378" s="1">
        <v>4</v>
      </c>
      <c r="F2378" s="1" t="s">
        <v>4802</v>
      </c>
      <c r="G2378" s="275">
        <v>44265</v>
      </c>
      <c r="H2378" s="275">
        <v>44377</v>
      </c>
      <c r="I2378" s="1">
        <v>270</v>
      </c>
      <c r="J2378" s="1">
        <v>1</v>
      </c>
      <c r="K2378" s="1">
        <v>0</v>
      </c>
      <c r="L2378" s="1">
        <v>90</v>
      </c>
      <c r="M2378" s="1">
        <v>2</v>
      </c>
      <c r="N2378" s="1">
        <v>18.899999999999999</v>
      </c>
      <c r="O2378" s="1">
        <v>20.28</v>
      </c>
      <c r="P2378" s="1">
        <v>2029433</v>
      </c>
      <c r="Q2378" s="1">
        <v>2128888</v>
      </c>
      <c r="R2378" s="1">
        <v>2029433</v>
      </c>
      <c r="S2378" s="1">
        <v>97409</v>
      </c>
      <c r="T2378" s="1">
        <v>0</v>
      </c>
      <c r="U2378" s="1">
        <v>0</v>
      </c>
      <c r="W2378" s="1">
        <v>1975269</v>
      </c>
      <c r="X2378" s="1">
        <v>97409</v>
      </c>
      <c r="Y2378" s="1">
        <v>0</v>
      </c>
      <c r="AB2378" s="275">
        <v>44265</v>
      </c>
      <c r="AC2378" s="1">
        <v>1</v>
      </c>
      <c r="AD2378" s="1" t="s">
        <v>2623</v>
      </c>
      <c r="AE2378" s="1">
        <v>1</v>
      </c>
      <c r="AF2378" s="1">
        <v>90</v>
      </c>
      <c r="AG2378" s="1">
        <v>2029433</v>
      </c>
      <c r="AN2378" s="1">
        <v>1</v>
      </c>
      <c r="AO2378" s="1">
        <v>1</v>
      </c>
      <c r="AR2378" s="276">
        <v>77371.05</v>
      </c>
      <c r="AS2378" s="1" t="s">
        <v>2632</v>
      </c>
      <c r="AT2378" s="1">
        <v>0</v>
      </c>
      <c r="AU2378" s="1">
        <v>0</v>
      </c>
      <c r="AX2378" s="1">
        <v>5</v>
      </c>
      <c r="BC2378" s="1">
        <v>1</v>
      </c>
      <c r="BD2378" s="1">
        <v>7</v>
      </c>
      <c r="BE2378" s="1">
        <v>2</v>
      </c>
      <c r="BF2378" s="296">
        <v>349055.45053614583</v>
      </c>
    </row>
    <row r="2379" spans="1:58" x14ac:dyDescent="0.3">
      <c r="A2379" s="273">
        <f t="shared" si="86"/>
        <v>577872.60066380736</v>
      </c>
      <c r="B2379" s="1" t="s">
        <v>2621</v>
      </c>
      <c r="C2379" s="274">
        <v>42226949</v>
      </c>
      <c r="D2379" s="1">
        <v>144225</v>
      </c>
      <c r="E2379" s="1">
        <v>4</v>
      </c>
      <c r="F2379" s="1" t="s">
        <v>3200</v>
      </c>
      <c r="G2379" s="275">
        <v>43942</v>
      </c>
      <c r="H2379" s="275">
        <v>44530</v>
      </c>
      <c r="I2379" s="1">
        <v>270</v>
      </c>
      <c r="J2379" s="1">
        <v>1</v>
      </c>
      <c r="K2379" s="1">
        <v>12</v>
      </c>
      <c r="L2379" s="1">
        <v>30</v>
      </c>
      <c r="M2379" s="1">
        <v>2</v>
      </c>
      <c r="N2379" s="1">
        <v>0</v>
      </c>
      <c r="O2379" s="1">
        <v>0</v>
      </c>
      <c r="P2379" s="1">
        <v>2100000</v>
      </c>
      <c r="Q2379" s="1">
        <v>125155</v>
      </c>
      <c r="R2379" s="1">
        <v>731606</v>
      </c>
      <c r="S2379" s="1">
        <v>13762</v>
      </c>
      <c r="T2379" s="1">
        <v>0</v>
      </c>
      <c r="U2379" s="1">
        <v>0</v>
      </c>
      <c r="W2379" s="1">
        <v>356040</v>
      </c>
      <c r="X2379" s="1">
        <v>13762</v>
      </c>
      <c r="Y2379" s="1">
        <v>5564</v>
      </c>
      <c r="AB2379" s="275">
        <v>44362</v>
      </c>
      <c r="AC2379" s="1">
        <v>1</v>
      </c>
      <c r="AD2379" s="1" t="s">
        <v>2623</v>
      </c>
      <c r="AE2379" s="1">
        <v>1</v>
      </c>
      <c r="AF2379" s="1">
        <v>30</v>
      </c>
      <c r="AG2379" s="1">
        <v>731606</v>
      </c>
      <c r="AN2379" s="1">
        <v>1</v>
      </c>
      <c r="AO2379" s="1">
        <v>1</v>
      </c>
      <c r="AR2379" s="276">
        <v>27899.7</v>
      </c>
      <c r="AS2379" s="1" t="s">
        <v>2657</v>
      </c>
      <c r="AT2379" s="1">
        <v>0</v>
      </c>
      <c r="AU2379" s="1">
        <v>0</v>
      </c>
      <c r="AX2379" s="1">
        <v>5</v>
      </c>
      <c r="BC2379" s="1">
        <v>1</v>
      </c>
      <c r="BD2379" s="1">
        <v>7</v>
      </c>
      <c r="BE2379" s="1">
        <v>2</v>
      </c>
      <c r="BF2379" s="296">
        <v>125833.69933619267</v>
      </c>
    </row>
    <row r="2380" spans="1:58" x14ac:dyDescent="0.3">
      <c r="A2380" s="273">
        <f t="shared" si="86"/>
        <v>3645672.8998723384</v>
      </c>
      <c r="B2380" s="1" t="s">
        <v>2621</v>
      </c>
      <c r="C2380" s="274">
        <v>42226949</v>
      </c>
      <c r="D2380" s="1">
        <v>144125</v>
      </c>
      <c r="E2380" s="1">
        <v>4</v>
      </c>
      <c r="F2380" s="1" t="s">
        <v>3791</v>
      </c>
      <c r="G2380" s="275">
        <v>44195</v>
      </c>
      <c r="H2380" s="275">
        <v>44926</v>
      </c>
      <c r="I2380" s="1">
        <v>30</v>
      </c>
      <c r="J2380" s="1">
        <v>1</v>
      </c>
      <c r="K2380" s="1">
        <v>13</v>
      </c>
      <c r="L2380" s="1">
        <v>30</v>
      </c>
      <c r="M2380" s="1">
        <v>2</v>
      </c>
      <c r="N2380" s="1">
        <v>17.690000000000001</v>
      </c>
      <c r="O2380" s="1">
        <v>19.2</v>
      </c>
      <c r="P2380" s="1">
        <v>10017556</v>
      </c>
      <c r="Q2380" s="1">
        <v>500617</v>
      </c>
      <c r="R2380" s="1">
        <v>4615499</v>
      </c>
      <c r="S2380" s="1">
        <v>68066</v>
      </c>
      <c r="T2380" s="1">
        <v>0</v>
      </c>
      <c r="U2380" s="1">
        <v>0</v>
      </c>
      <c r="W2380" s="1">
        <v>2246158</v>
      </c>
      <c r="X2380" s="1">
        <v>68066</v>
      </c>
      <c r="Y2380" s="1">
        <v>0</v>
      </c>
      <c r="AB2380" s="275">
        <v>44651</v>
      </c>
      <c r="AC2380" s="1">
        <v>1</v>
      </c>
      <c r="AD2380" s="1" t="s">
        <v>2623</v>
      </c>
      <c r="AE2380" s="1">
        <v>1</v>
      </c>
      <c r="AF2380" s="1">
        <v>30</v>
      </c>
      <c r="AG2380" s="1">
        <v>431813</v>
      </c>
      <c r="AN2380" s="1">
        <v>1</v>
      </c>
      <c r="AO2380" s="1">
        <v>1</v>
      </c>
      <c r="AR2380" s="276">
        <v>175976.25</v>
      </c>
      <c r="AS2380" s="1" t="s">
        <v>2632</v>
      </c>
      <c r="AT2380" s="1">
        <v>0</v>
      </c>
      <c r="AU2380" s="1">
        <v>0</v>
      </c>
      <c r="AV2380" s="1" t="s">
        <v>2625</v>
      </c>
      <c r="AW2380" s="1" t="s">
        <v>2626</v>
      </c>
      <c r="AX2380" s="1">
        <v>5</v>
      </c>
      <c r="BC2380" s="1">
        <v>1</v>
      </c>
      <c r="BD2380" s="1">
        <v>7</v>
      </c>
      <c r="BE2380" s="1">
        <v>2</v>
      </c>
      <c r="BF2380" s="296">
        <v>793849.85012766148</v>
      </c>
    </row>
    <row r="2381" spans="1:58" x14ac:dyDescent="0.3">
      <c r="A2381" s="273">
        <f t="shared" si="86"/>
        <v>67167594.117247507</v>
      </c>
      <c r="B2381" s="1" t="s">
        <v>2621</v>
      </c>
      <c r="C2381" s="274">
        <v>42226670</v>
      </c>
      <c r="D2381" s="1">
        <v>141105</v>
      </c>
      <c r="E2381" s="1">
        <v>4</v>
      </c>
      <c r="F2381" s="1" t="s">
        <v>4106</v>
      </c>
      <c r="G2381" s="275">
        <v>44428</v>
      </c>
      <c r="H2381" s="275">
        <v>47361</v>
      </c>
      <c r="I2381" s="1">
        <v>1</v>
      </c>
      <c r="J2381" s="1">
        <v>1</v>
      </c>
      <c r="K2381" s="1">
        <v>7</v>
      </c>
      <c r="L2381" s="1">
        <v>30</v>
      </c>
      <c r="M2381" s="1">
        <v>2</v>
      </c>
      <c r="N2381" s="1">
        <v>11.19</v>
      </c>
      <c r="O2381" s="1">
        <v>11.78</v>
      </c>
      <c r="P2381" s="1">
        <v>76957349</v>
      </c>
      <c r="Q2381" s="1">
        <v>901754</v>
      </c>
      <c r="R2381" s="1">
        <v>73761704</v>
      </c>
      <c r="S2381" s="1">
        <v>0</v>
      </c>
      <c r="T2381" s="1">
        <v>0</v>
      </c>
      <c r="U2381" s="1">
        <v>109500000</v>
      </c>
      <c r="V2381" s="1">
        <v>44426</v>
      </c>
      <c r="W2381" s="1">
        <v>0</v>
      </c>
      <c r="X2381" s="1">
        <v>0</v>
      </c>
      <c r="Y2381" s="1">
        <v>0</v>
      </c>
      <c r="Z2381" s="1" t="s">
        <v>3591</v>
      </c>
      <c r="AA2381" s="1" t="s">
        <v>2807</v>
      </c>
      <c r="AB2381" s="275">
        <v>44651</v>
      </c>
      <c r="AC2381" s="1">
        <v>2</v>
      </c>
      <c r="AD2381" s="1" t="s">
        <v>2623</v>
      </c>
      <c r="AE2381" s="1">
        <v>1</v>
      </c>
      <c r="AF2381" s="1">
        <v>30</v>
      </c>
      <c r="AG2381" s="1">
        <v>672</v>
      </c>
      <c r="AN2381" s="1">
        <v>1</v>
      </c>
      <c r="AO2381" s="1">
        <v>1</v>
      </c>
      <c r="AR2381" s="276">
        <v>1792854.4</v>
      </c>
      <c r="AS2381" s="1" t="s">
        <v>2632</v>
      </c>
      <c r="AT2381" s="1">
        <v>0</v>
      </c>
      <c r="AU2381" s="1">
        <v>0</v>
      </c>
      <c r="AV2381" s="1" t="s">
        <v>2625</v>
      </c>
      <c r="AW2381" s="1" t="s">
        <v>2626</v>
      </c>
      <c r="AX2381" s="1">
        <v>5</v>
      </c>
      <c r="BC2381" s="1">
        <v>1</v>
      </c>
      <c r="BD2381" s="1">
        <v>7</v>
      </c>
      <c r="BE2381" s="1">
        <v>2</v>
      </c>
      <c r="BF2381" s="296">
        <v>4801255.4827524936</v>
      </c>
    </row>
    <row r="2382" spans="1:58" x14ac:dyDescent="0.3">
      <c r="A2382" s="273">
        <f t="shared" si="86"/>
        <v>23840030.882752493</v>
      </c>
      <c r="B2382" s="1" t="s">
        <v>2621</v>
      </c>
      <c r="C2382" s="274">
        <v>42226670</v>
      </c>
      <c r="D2382" s="1">
        <v>144205</v>
      </c>
      <c r="E2382" s="1">
        <v>4</v>
      </c>
      <c r="F2382" s="1" t="s">
        <v>3647</v>
      </c>
      <c r="G2382" s="275">
        <v>44113</v>
      </c>
      <c r="H2382" s="275">
        <v>45596</v>
      </c>
      <c r="I2382" s="1">
        <v>0</v>
      </c>
      <c r="J2382" s="1">
        <v>1</v>
      </c>
      <c r="K2382" s="1">
        <v>17</v>
      </c>
      <c r="L2382" s="1">
        <v>30</v>
      </c>
      <c r="M2382" s="1">
        <v>2</v>
      </c>
      <c r="N2382" s="1">
        <v>10.199999999999999</v>
      </c>
      <c r="O2382" s="1">
        <v>10.69</v>
      </c>
      <c r="P2382" s="1">
        <v>37780008</v>
      </c>
      <c r="Q2382" s="1">
        <v>969180</v>
      </c>
      <c r="R2382" s="1">
        <v>26180655</v>
      </c>
      <c r="S2382" s="1">
        <v>0</v>
      </c>
      <c r="T2382" s="1">
        <v>0</v>
      </c>
      <c r="U2382" s="1">
        <v>0</v>
      </c>
      <c r="W2382" s="1">
        <v>0</v>
      </c>
      <c r="X2382" s="1">
        <v>0</v>
      </c>
      <c r="Y2382" s="1">
        <v>0</v>
      </c>
      <c r="AB2382" s="275">
        <v>44651</v>
      </c>
      <c r="AC2382" s="1">
        <v>1</v>
      </c>
      <c r="AD2382" s="1" t="s">
        <v>2623</v>
      </c>
      <c r="AE2382" s="1">
        <v>1</v>
      </c>
      <c r="AF2382" s="1">
        <v>30</v>
      </c>
      <c r="AG2382" s="1">
        <v>0</v>
      </c>
      <c r="AN2382" s="1">
        <v>1</v>
      </c>
      <c r="AO2382" s="1">
        <v>1</v>
      </c>
      <c r="AR2382" s="276">
        <v>636487.6</v>
      </c>
      <c r="AS2382" s="1" t="s">
        <v>2677</v>
      </c>
      <c r="AT2382" s="1">
        <v>0</v>
      </c>
      <c r="AU2382" s="1">
        <v>0</v>
      </c>
      <c r="AX2382" s="1">
        <v>5</v>
      </c>
      <c r="BC2382" s="1">
        <v>1</v>
      </c>
      <c r="BD2382" s="1">
        <v>7</v>
      </c>
      <c r="BE2382" s="1">
        <v>2</v>
      </c>
      <c r="BF2382" s="296">
        <v>1704136.5172475069</v>
      </c>
    </row>
    <row r="2383" spans="1:58" x14ac:dyDescent="0.3">
      <c r="A2383" s="273">
        <f t="shared" si="86"/>
        <v>10909606</v>
      </c>
      <c r="B2383" s="1" t="s">
        <v>2621</v>
      </c>
      <c r="C2383" s="274">
        <v>42228222</v>
      </c>
      <c r="D2383" s="1">
        <v>144105</v>
      </c>
      <c r="E2383" s="1">
        <v>4</v>
      </c>
      <c r="F2383" s="1" t="s">
        <v>2713</v>
      </c>
      <c r="G2383" s="275">
        <v>43735</v>
      </c>
      <c r="H2383" s="275">
        <v>45199</v>
      </c>
      <c r="I2383" s="1">
        <v>0</v>
      </c>
      <c r="J2383" s="1">
        <v>1</v>
      </c>
      <c r="K2383" s="1">
        <v>35</v>
      </c>
      <c r="L2383" s="1">
        <v>30</v>
      </c>
      <c r="M2383" s="1">
        <v>2</v>
      </c>
      <c r="N2383" s="1">
        <v>11.39</v>
      </c>
      <c r="O2383" s="1">
        <v>12.01</v>
      </c>
      <c r="P2383" s="1">
        <v>50080254</v>
      </c>
      <c r="Q2383" s="1">
        <v>782570</v>
      </c>
      <c r="R2383" s="1">
        <v>21343972</v>
      </c>
      <c r="S2383" s="1">
        <v>0</v>
      </c>
      <c r="T2383" s="1">
        <v>0</v>
      </c>
      <c r="U2383" s="1">
        <v>0</v>
      </c>
      <c r="W2383" s="1">
        <v>0</v>
      </c>
      <c r="X2383" s="1">
        <v>0</v>
      </c>
      <c r="Y2383" s="1">
        <v>0</v>
      </c>
      <c r="Z2383" s="1" t="s">
        <v>5707</v>
      </c>
      <c r="AA2383" s="1" t="s">
        <v>3609</v>
      </c>
      <c r="AB2383" s="275">
        <v>44651</v>
      </c>
      <c r="AC2383" s="1">
        <v>1</v>
      </c>
      <c r="AD2383" s="1" t="s">
        <v>2623</v>
      </c>
      <c r="AE2383" s="1">
        <v>1</v>
      </c>
      <c r="AF2383" s="1">
        <v>30</v>
      </c>
      <c r="AG2383" s="1">
        <v>0</v>
      </c>
      <c r="AN2383" s="1">
        <v>1</v>
      </c>
      <c r="AO2383" s="1">
        <v>1</v>
      </c>
      <c r="AR2383" s="276">
        <v>1304308</v>
      </c>
      <c r="AS2383" s="1" t="s">
        <v>2624</v>
      </c>
      <c r="AT2383" s="1">
        <v>0</v>
      </c>
      <c r="AU2383" s="1">
        <v>0</v>
      </c>
      <c r="AV2383" s="1" t="s">
        <v>2625</v>
      </c>
      <c r="AW2383" s="1" t="s">
        <v>2626</v>
      </c>
      <c r="AX2383" s="1">
        <v>5</v>
      </c>
      <c r="BC2383" s="1">
        <v>1</v>
      </c>
      <c r="BD2383" s="1">
        <v>7</v>
      </c>
      <c r="BE2383" s="1">
        <v>2</v>
      </c>
      <c r="BF2383" s="296">
        <v>9130058</v>
      </c>
    </row>
    <row r="2384" spans="1:58" x14ac:dyDescent="0.3">
      <c r="A2384" s="273">
        <f t="shared" si="86"/>
        <v>0</v>
      </c>
      <c r="B2384" s="1" t="s">
        <v>2621</v>
      </c>
      <c r="C2384" s="274">
        <v>42242664</v>
      </c>
      <c r="D2384" s="1">
        <v>144205</v>
      </c>
      <c r="E2384" s="1">
        <v>4</v>
      </c>
      <c r="F2384" s="1" t="s">
        <v>2963</v>
      </c>
      <c r="G2384" s="275">
        <v>43494</v>
      </c>
      <c r="H2384" s="275">
        <v>44957</v>
      </c>
      <c r="I2384" s="1">
        <v>0</v>
      </c>
      <c r="J2384" s="1">
        <v>1</v>
      </c>
      <c r="K2384" s="1">
        <v>35</v>
      </c>
      <c r="L2384" s="1">
        <v>30</v>
      </c>
      <c r="M2384" s="1">
        <v>2</v>
      </c>
      <c r="N2384" s="1">
        <v>11.03</v>
      </c>
      <c r="O2384" s="1">
        <v>11.61</v>
      </c>
      <c r="P2384" s="1">
        <v>15037725</v>
      </c>
      <c r="Q2384" s="1">
        <v>388950</v>
      </c>
      <c r="R2384" s="1">
        <v>3699723</v>
      </c>
      <c r="S2384" s="1">
        <v>0</v>
      </c>
      <c r="T2384" s="1">
        <v>0</v>
      </c>
      <c r="U2384" s="1">
        <v>0</v>
      </c>
      <c r="W2384" s="1">
        <v>0</v>
      </c>
      <c r="X2384" s="1">
        <v>0</v>
      </c>
      <c r="Y2384" s="1">
        <v>0</v>
      </c>
      <c r="AB2384" s="275">
        <v>44651</v>
      </c>
      <c r="AC2384" s="1">
        <v>1</v>
      </c>
      <c r="AD2384" s="1" t="s">
        <v>2623</v>
      </c>
      <c r="AE2384" s="1">
        <v>1</v>
      </c>
      <c r="AF2384" s="1">
        <v>30</v>
      </c>
      <c r="AG2384" s="1">
        <v>0</v>
      </c>
      <c r="AN2384" s="1">
        <v>1</v>
      </c>
      <c r="AO2384" s="1">
        <v>1</v>
      </c>
      <c r="AR2384" s="276">
        <v>849068.34</v>
      </c>
      <c r="AS2384" s="1" t="s">
        <v>2632</v>
      </c>
      <c r="AT2384" s="1">
        <v>0</v>
      </c>
      <c r="AU2384" s="1">
        <v>0</v>
      </c>
      <c r="AX2384" s="1">
        <v>5</v>
      </c>
      <c r="BC2384" s="1">
        <v>1</v>
      </c>
      <c r="BD2384" s="1">
        <v>7</v>
      </c>
      <c r="BE2384" s="1">
        <v>2</v>
      </c>
      <c r="BF2384" s="296">
        <v>4867973.4081799667</v>
      </c>
    </row>
    <row r="2385" spans="1:58" x14ac:dyDescent="0.3">
      <c r="A2385" s="273">
        <f t="shared" si="86"/>
        <v>0</v>
      </c>
      <c r="B2385" s="1" t="s">
        <v>2621</v>
      </c>
      <c r="C2385" s="274">
        <v>42242664</v>
      </c>
      <c r="D2385" s="1">
        <v>144205</v>
      </c>
      <c r="E2385" s="1">
        <v>4</v>
      </c>
      <c r="F2385" s="1" t="s">
        <v>3801</v>
      </c>
      <c r="G2385" s="275">
        <v>44236</v>
      </c>
      <c r="H2385" s="275">
        <v>45351</v>
      </c>
      <c r="I2385" s="1">
        <v>0</v>
      </c>
      <c r="J2385" s="1">
        <v>1</v>
      </c>
      <c r="K2385" s="1">
        <v>13</v>
      </c>
      <c r="L2385" s="1">
        <v>30</v>
      </c>
      <c r="M2385" s="1">
        <v>2</v>
      </c>
      <c r="N2385" s="1">
        <v>7.2</v>
      </c>
      <c r="O2385" s="1">
        <v>7.44</v>
      </c>
      <c r="P2385" s="1">
        <v>3039022</v>
      </c>
      <c r="Q2385" s="1">
        <v>94677</v>
      </c>
      <c r="R2385" s="1">
        <v>2020382</v>
      </c>
      <c r="S2385" s="1">
        <v>0</v>
      </c>
      <c r="T2385" s="1">
        <v>0</v>
      </c>
      <c r="U2385" s="1">
        <v>0</v>
      </c>
      <c r="W2385" s="1">
        <v>0</v>
      </c>
      <c r="X2385" s="1">
        <v>0</v>
      </c>
      <c r="Y2385" s="1">
        <v>0</v>
      </c>
      <c r="AB2385" s="275">
        <v>44651</v>
      </c>
      <c r="AC2385" s="1">
        <v>1</v>
      </c>
      <c r="AD2385" s="1" t="s">
        <v>2623</v>
      </c>
      <c r="AE2385" s="1">
        <v>1</v>
      </c>
      <c r="AF2385" s="1">
        <v>30</v>
      </c>
      <c r="AG2385" s="1">
        <v>0</v>
      </c>
      <c r="AN2385" s="1">
        <v>1</v>
      </c>
      <c r="AO2385" s="1">
        <v>1</v>
      </c>
      <c r="AR2385" s="276">
        <v>463686.87</v>
      </c>
      <c r="AS2385" s="1" t="s">
        <v>2632</v>
      </c>
      <c r="AT2385" s="1">
        <v>0</v>
      </c>
      <c r="AU2385" s="1">
        <v>0</v>
      </c>
      <c r="AX2385" s="1">
        <v>5</v>
      </c>
      <c r="BC2385" s="1">
        <v>1</v>
      </c>
      <c r="BD2385" s="1">
        <v>7</v>
      </c>
      <c r="BE2385" s="1">
        <v>2</v>
      </c>
      <c r="BF2385" s="296">
        <v>2658351.9496906819</v>
      </c>
    </row>
    <row r="2386" spans="1:58" x14ac:dyDescent="0.3">
      <c r="A2386" s="273">
        <f t="shared" si="86"/>
        <v>0</v>
      </c>
      <c r="B2386" s="1" t="s">
        <v>2621</v>
      </c>
      <c r="C2386" s="274">
        <v>42242664</v>
      </c>
      <c r="D2386" s="1">
        <v>144205</v>
      </c>
      <c r="E2386" s="1">
        <v>4</v>
      </c>
      <c r="F2386" s="1" t="s">
        <v>4830</v>
      </c>
      <c r="G2386" s="275">
        <v>44312</v>
      </c>
      <c r="H2386" s="275">
        <v>45412</v>
      </c>
      <c r="I2386" s="1">
        <v>0</v>
      </c>
      <c r="J2386" s="1">
        <v>1</v>
      </c>
      <c r="K2386" s="1">
        <v>11</v>
      </c>
      <c r="L2386" s="1">
        <v>30</v>
      </c>
      <c r="M2386" s="1">
        <v>2</v>
      </c>
      <c r="N2386" s="1">
        <v>9.19</v>
      </c>
      <c r="O2386" s="1">
        <v>9.58</v>
      </c>
      <c r="P2386" s="1">
        <v>4030419</v>
      </c>
      <c r="Q2386" s="1">
        <v>129286</v>
      </c>
      <c r="R2386" s="1">
        <v>2919050</v>
      </c>
      <c r="S2386" s="1">
        <v>0</v>
      </c>
      <c r="T2386" s="1">
        <v>0</v>
      </c>
      <c r="U2386" s="1">
        <v>0</v>
      </c>
      <c r="W2386" s="1">
        <v>0</v>
      </c>
      <c r="X2386" s="1">
        <v>0</v>
      </c>
      <c r="Y2386" s="1">
        <v>0</v>
      </c>
      <c r="AB2386" s="275">
        <v>44651</v>
      </c>
      <c r="AC2386" s="1">
        <v>1</v>
      </c>
      <c r="AD2386" s="1" t="s">
        <v>2623</v>
      </c>
      <c r="AE2386" s="1">
        <v>1</v>
      </c>
      <c r="AF2386" s="1">
        <v>30</v>
      </c>
      <c r="AG2386" s="1">
        <v>0</v>
      </c>
      <c r="AN2386" s="1">
        <v>1</v>
      </c>
      <c r="AO2386" s="1">
        <v>1</v>
      </c>
      <c r="AR2386" s="276">
        <v>669858.03</v>
      </c>
      <c r="AS2386" s="1" t="s">
        <v>2632</v>
      </c>
      <c r="AT2386" s="1">
        <v>0</v>
      </c>
      <c r="AU2386" s="1">
        <v>0</v>
      </c>
      <c r="AX2386" s="1">
        <v>5</v>
      </c>
      <c r="BC2386" s="1">
        <v>1</v>
      </c>
      <c r="BD2386" s="1">
        <v>7</v>
      </c>
      <c r="BE2386" s="1">
        <v>2</v>
      </c>
      <c r="BF2386" s="296">
        <v>3840789.6421293519</v>
      </c>
    </row>
    <row r="2387" spans="1:58" x14ac:dyDescent="0.3">
      <c r="A2387" s="273">
        <f t="shared" si="86"/>
        <v>13701465</v>
      </c>
      <c r="B2387" s="1" t="s">
        <v>2621</v>
      </c>
      <c r="C2387" s="274">
        <v>42968080</v>
      </c>
      <c r="D2387" s="1">
        <v>144205</v>
      </c>
      <c r="E2387" s="1">
        <v>4</v>
      </c>
      <c r="F2387" s="1" t="s">
        <v>5054</v>
      </c>
      <c r="G2387" s="275">
        <v>44540</v>
      </c>
      <c r="H2387" s="275">
        <v>45657</v>
      </c>
      <c r="I2387" s="1">
        <v>0</v>
      </c>
      <c r="J2387" s="1">
        <v>1</v>
      </c>
      <c r="K2387" s="1">
        <v>3</v>
      </c>
      <c r="L2387" s="1">
        <v>30</v>
      </c>
      <c r="M2387" s="1">
        <v>2</v>
      </c>
      <c r="N2387" s="1">
        <v>10.199999999999999</v>
      </c>
      <c r="O2387" s="1">
        <v>10.69</v>
      </c>
      <c r="P2387" s="1">
        <v>15865481</v>
      </c>
      <c r="Q2387" s="1">
        <v>353320</v>
      </c>
      <c r="R2387" s="1">
        <v>15220416</v>
      </c>
      <c r="S2387" s="1">
        <v>0</v>
      </c>
      <c r="T2387" s="1">
        <v>0</v>
      </c>
      <c r="U2387" s="1">
        <v>0</v>
      </c>
      <c r="W2387" s="1">
        <v>0</v>
      </c>
      <c r="X2387" s="1">
        <v>0</v>
      </c>
      <c r="Y2387" s="1">
        <v>0</v>
      </c>
      <c r="Z2387" s="1" t="s">
        <v>2635</v>
      </c>
      <c r="AA2387" s="1" t="s">
        <v>2807</v>
      </c>
      <c r="AB2387" s="275">
        <v>44651</v>
      </c>
      <c r="AC2387" s="1">
        <v>1</v>
      </c>
      <c r="AD2387" s="1" t="s">
        <v>2623</v>
      </c>
      <c r="AE2387" s="1">
        <v>1</v>
      </c>
      <c r="AF2387" s="1">
        <v>30</v>
      </c>
      <c r="AG2387" s="1">
        <v>0</v>
      </c>
      <c r="AN2387" s="1">
        <v>1</v>
      </c>
      <c r="AO2387" s="1">
        <v>1</v>
      </c>
      <c r="AR2387" s="276">
        <v>846120</v>
      </c>
      <c r="AS2387" s="1" t="s">
        <v>2632</v>
      </c>
      <c r="AT2387" s="1">
        <v>0</v>
      </c>
      <c r="AU2387" s="1">
        <v>0</v>
      </c>
      <c r="AX2387" s="1">
        <v>5</v>
      </c>
      <c r="BC2387" s="1">
        <v>1</v>
      </c>
      <c r="BD2387" s="1">
        <v>7</v>
      </c>
      <c r="BE2387" s="1">
        <v>2</v>
      </c>
      <c r="BF2387" s="296">
        <v>672831</v>
      </c>
    </row>
    <row r="2388" spans="1:58" x14ac:dyDescent="0.3">
      <c r="A2388" s="273">
        <f t="shared" si="86"/>
        <v>15943708.652010713</v>
      </c>
      <c r="B2388" s="1" t="s">
        <v>2621</v>
      </c>
      <c r="C2388" s="274">
        <v>44062928</v>
      </c>
      <c r="D2388" s="1">
        <v>144105</v>
      </c>
      <c r="E2388" s="1">
        <v>3</v>
      </c>
      <c r="F2388" s="1" t="s">
        <v>4715</v>
      </c>
      <c r="G2388" s="275">
        <v>44375</v>
      </c>
      <c r="H2388" s="275">
        <v>45473</v>
      </c>
      <c r="I2388" s="1">
        <v>0</v>
      </c>
      <c r="J2388" s="1">
        <v>1</v>
      </c>
      <c r="K2388" s="1">
        <v>11</v>
      </c>
      <c r="L2388" s="1">
        <v>30</v>
      </c>
      <c r="M2388" s="1">
        <v>2</v>
      </c>
      <c r="N2388" s="1">
        <v>11.83</v>
      </c>
      <c r="O2388" s="1">
        <v>12.49</v>
      </c>
      <c r="P2388" s="1">
        <v>30480244</v>
      </c>
      <c r="Q2388" s="1">
        <v>929882</v>
      </c>
      <c r="R2388" s="1">
        <v>23612587</v>
      </c>
      <c r="S2388" s="1">
        <v>0</v>
      </c>
      <c r="T2388" s="1">
        <v>0</v>
      </c>
      <c r="U2388" s="1">
        <v>0</v>
      </c>
      <c r="V2388" s="275"/>
      <c r="W2388" s="1">
        <v>0</v>
      </c>
      <c r="X2388" s="1">
        <v>0</v>
      </c>
      <c r="Y2388" s="1">
        <v>0</v>
      </c>
      <c r="Z2388" s="1" t="s">
        <v>2664</v>
      </c>
      <c r="AA2388" s="1" t="s">
        <v>3609</v>
      </c>
      <c r="AB2388" s="275">
        <v>44651</v>
      </c>
      <c r="AC2388" s="1">
        <v>1</v>
      </c>
      <c r="AD2388" s="1" t="s">
        <v>2623</v>
      </c>
      <c r="AE2388" s="1">
        <v>1</v>
      </c>
      <c r="AF2388" s="1">
        <v>30</v>
      </c>
      <c r="AG2388" s="1">
        <v>0</v>
      </c>
      <c r="AN2388" s="1">
        <v>1</v>
      </c>
      <c r="AO2388" s="1">
        <v>1</v>
      </c>
      <c r="AP2388" s="1">
        <v>44375</v>
      </c>
      <c r="AQ2388" s="1" t="s">
        <v>2629</v>
      </c>
      <c r="AR2388" s="276">
        <v>1931121.77</v>
      </c>
      <c r="AS2388" s="1" t="s">
        <v>2632</v>
      </c>
      <c r="AT2388" s="1">
        <v>0</v>
      </c>
      <c r="AU2388" s="1">
        <v>0</v>
      </c>
      <c r="AV2388" s="1" t="s">
        <v>2625</v>
      </c>
      <c r="AW2388" s="1" t="s">
        <v>2626</v>
      </c>
      <c r="AX2388" s="1">
        <v>5</v>
      </c>
      <c r="BC2388" s="1">
        <v>1</v>
      </c>
      <c r="BD2388" s="1">
        <v>7</v>
      </c>
      <c r="BE2388" s="1">
        <v>2</v>
      </c>
      <c r="BF2388" s="296">
        <v>5737756.5779892877</v>
      </c>
    </row>
    <row r="2389" spans="1:58" x14ac:dyDescent="0.3">
      <c r="A2389" s="273">
        <f t="shared" si="86"/>
        <v>1052437.0343889091</v>
      </c>
      <c r="B2389" s="1" t="s">
        <v>2621</v>
      </c>
      <c r="C2389" s="274">
        <v>44062928</v>
      </c>
      <c r="D2389" s="1">
        <v>144205</v>
      </c>
      <c r="E2389" s="1">
        <v>4</v>
      </c>
      <c r="F2389" s="1" t="s">
        <v>2686</v>
      </c>
      <c r="G2389" s="275">
        <v>43756</v>
      </c>
      <c r="H2389" s="275">
        <v>44865</v>
      </c>
      <c r="I2389" s="1">
        <v>0</v>
      </c>
      <c r="J2389" s="1">
        <v>1</v>
      </c>
      <c r="K2389" s="1">
        <v>29</v>
      </c>
      <c r="L2389" s="1">
        <v>30</v>
      </c>
      <c r="M2389" s="1">
        <v>2</v>
      </c>
      <c r="N2389" s="1">
        <v>11.04</v>
      </c>
      <c r="O2389" s="1">
        <v>11.61</v>
      </c>
      <c r="P2389" s="1">
        <v>7048900</v>
      </c>
      <c r="Q2389" s="1">
        <v>254835</v>
      </c>
      <c r="R2389" s="1">
        <v>1558484</v>
      </c>
      <c r="S2389" s="1">
        <v>0</v>
      </c>
      <c r="T2389" s="1">
        <v>0</v>
      </c>
      <c r="U2389" s="1">
        <v>0</v>
      </c>
      <c r="W2389" s="1">
        <v>0</v>
      </c>
      <c r="X2389" s="1">
        <v>0</v>
      </c>
      <c r="Y2389" s="1">
        <v>0</v>
      </c>
      <c r="AB2389" s="275">
        <v>44651</v>
      </c>
      <c r="AC2389" s="1">
        <v>1</v>
      </c>
      <c r="AD2389" s="1" t="s">
        <v>2623</v>
      </c>
      <c r="AE2389" s="1">
        <v>1</v>
      </c>
      <c r="AF2389" s="1">
        <v>30</v>
      </c>
      <c r="AG2389" s="1">
        <v>0</v>
      </c>
      <c r="AN2389" s="1">
        <v>1</v>
      </c>
      <c r="AO2389" s="1">
        <v>1</v>
      </c>
      <c r="AR2389" s="276">
        <v>127342.09</v>
      </c>
      <c r="AS2389" s="1" t="s">
        <v>2657</v>
      </c>
      <c r="AT2389" s="1">
        <v>0</v>
      </c>
      <c r="AU2389" s="1">
        <v>0</v>
      </c>
      <c r="AX2389" s="1">
        <v>5</v>
      </c>
      <c r="BC2389" s="1">
        <v>1</v>
      </c>
      <c r="BD2389" s="1">
        <v>7</v>
      </c>
      <c r="BE2389" s="1">
        <v>2</v>
      </c>
      <c r="BF2389" s="296">
        <v>378704.87561109068</v>
      </c>
    </row>
    <row r="2390" spans="1:58" x14ac:dyDescent="0.3">
      <c r="A2390" s="273">
        <f t="shared" si="86"/>
        <v>6526.6832616161137</v>
      </c>
      <c r="B2390" s="1" t="s">
        <v>2621</v>
      </c>
      <c r="C2390" s="274">
        <v>44062928</v>
      </c>
      <c r="D2390" s="1">
        <v>144205</v>
      </c>
      <c r="E2390" s="1">
        <v>4</v>
      </c>
      <c r="F2390" s="1" t="s">
        <v>2694</v>
      </c>
      <c r="G2390" s="275">
        <v>43756</v>
      </c>
      <c r="H2390" s="275">
        <v>44865</v>
      </c>
      <c r="I2390" s="1">
        <v>0</v>
      </c>
      <c r="J2390" s="1">
        <v>1</v>
      </c>
      <c r="K2390" s="1">
        <v>29</v>
      </c>
      <c r="L2390" s="1">
        <v>30</v>
      </c>
      <c r="M2390" s="1">
        <v>2</v>
      </c>
      <c r="N2390" s="1">
        <v>18</v>
      </c>
      <c r="O2390" s="1">
        <v>19.559999999999999</v>
      </c>
      <c r="P2390" s="1">
        <v>40000</v>
      </c>
      <c r="Q2390" s="1">
        <v>1446</v>
      </c>
      <c r="R2390" s="1">
        <v>9546</v>
      </c>
      <c r="S2390" s="1">
        <v>0</v>
      </c>
      <c r="T2390" s="1">
        <v>0</v>
      </c>
      <c r="U2390" s="1">
        <v>0</v>
      </c>
      <c r="W2390" s="1">
        <v>0</v>
      </c>
      <c r="X2390" s="1">
        <v>0</v>
      </c>
      <c r="Y2390" s="1">
        <v>0</v>
      </c>
      <c r="AB2390" s="275">
        <v>44651</v>
      </c>
      <c r="AC2390" s="1">
        <v>1</v>
      </c>
      <c r="AD2390" s="1" t="s">
        <v>2623</v>
      </c>
      <c r="AE2390" s="1">
        <v>1</v>
      </c>
      <c r="AF2390" s="1">
        <v>30</v>
      </c>
      <c r="AG2390" s="1">
        <v>0</v>
      </c>
      <c r="AN2390" s="1">
        <v>1</v>
      </c>
      <c r="AO2390" s="1">
        <v>1</v>
      </c>
      <c r="AR2390" s="276">
        <v>699.68</v>
      </c>
      <c r="AS2390" s="1" t="s">
        <v>2657</v>
      </c>
      <c r="AT2390" s="1">
        <v>0</v>
      </c>
      <c r="AU2390" s="1">
        <v>0</v>
      </c>
      <c r="AX2390" s="1">
        <v>5</v>
      </c>
      <c r="BC2390" s="1">
        <v>1</v>
      </c>
      <c r="BD2390" s="1">
        <v>7</v>
      </c>
      <c r="BE2390" s="1">
        <v>2</v>
      </c>
      <c r="BF2390" s="296">
        <v>2319.6367383838856</v>
      </c>
    </row>
    <row r="2391" spans="1:58" x14ac:dyDescent="0.3">
      <c r="A2391" s="273">
        <f t="shared" si="86"/>
        <v>9787.7538794569755</v>
      </c>
      <c r="B2391" s="1" t="s">
        <v>2621</v>
      </c>
      <c r="C2391" s="274">
        <v>44062928</v>
      </c>
      <c r="D2391" s="1">
        <v>144205</v>
      </c>
      <c r="E2391" s="1">
        <v>4</v>
      </c>
      <c r="F2391" s="1" t="s">
        <v>3121</v>
      </c>
      <c r="G2391" s="275">
        <v>43755</v>
      </c>
      <c r="H2391" s="275">
        <v>44865</v>
      </c>
      <c r="I2391" s="1">
        <v>0</v>
      </c>
      <c r="J2391" s="1">
        <v>1</v>
      </c>
      <c r="K2391" s="1">
        <v>29</v>
      </c>
      <c r="L2391" s="1">
        <v>30</v>
      </c>
      <c r="M2391" s="1">
        <v>2</v>
      </c>
      <c r="N2391" s="1">
        <v>18</v>
      </c>
      <c r="O2391" s="1">
        <v>19.559999999999999</v>
      </c>
      <c r="P2391" s="1">
        <v>60000</v>
      </c>
      <c r="Q2391" s="1">
        <v>2169</v>
      </c>
      <c r="R2391" s="1">
        <v>14316</v>
      </c>
      <c r="S2391" s="1">
        <v>0</v>
      </c>
      <c r="T2391" s="1">
        <v>0</v>
      </c>
      <c r="U2391" s="1">
        <v>0</v>
      </c>
      <c r="W2391" s="1">
        <v>0</v>
      </c>
      <c r="X2391" s="1">
        <v>0</v>
      </c>
      <c r="Y2391" s="1">
        <v>0</v>
      </c>
      <c r="AB2391" s="275">
        <v>44651</v>
      </c>
      <c r="AC2391" s="1">
        <v>1</v>
      </c>
      <c r="AD2391" s="1" t="s">
        <v>2623</v>
      </c>
      <c r="AE2391" s="1">
        <v>1</v>
      </c>
      <c r="AF2391" s="1">
        <v>30</v>
      </c>
      <c r="AG2391" s="1">
        <v>0</v>
      </c>
      <c r="AN2391" s="1">
        <v>1</v>
      </c>
      <c r="AO2391" s="1">
        <v>1</v>
      </c>
      <c r="AR2391" s="276">
        <v>1049.52</v>
      </c>
      <c r="AS2391" s="1" t="s">
        <v>2657</v>
      </c>
      <c r="AT2391" s="1">
        <v>0</v>
      </c>
      <c r="AU2391" s="1">
        <v>0</v>
      </c>
      <c r="AX2391" s="1">
        <v>5</v>
      </c>
      <c r="BC2391" s="1">
        <v>1</v>
      </c>
      <c r="BD2391" s="1">
        <v>7</v>
      </c>
      <c r="BE2391" s="1">
        <v>2</v>
      </c>
      <c r="BF2391" s="296">
        <v>3478.7261205430236</v>
      </c>
    </row>
    <row r="2392" spans="1:58" x14ac:dyDescent="0.3">
      <c r="A2392" s="273">
        <f t="shared" si="86"/>
        <v>15964.587141073091</v>
      </c>
      <c r="B2392" s="1" t="s">
        <v>2621</v>
      </c>
      <c r="C2392" s="274">
        <v>44062928</v>
      </c>
      <c r="D2392" s="1">
        <v>144205</v>
      </c>
      <c r="E2392" s="1">
        <v>4</v>
      </c>
      <c r="F2392" s="1" t="s">
        <v>3122</v>
      </c>
      <c r="G2392" s="275">
        <v>43755</v>
      </c>
      <c r="H2392" s="275">
        <v>44865</v>
      </c>
      <c r="I2392" s="1">
        <v>0</v>
      </c>
      <c r="J2392" s="1">
        <v>1</v>
      </c>
      <c r="K2392" s="1">
        <v>29</v>
      </c>
      <c r="L2392" s="1">
        <v>30</v>
      </c>
      <c r="M2392" s="1">
        <v>2</v>
      </c>
      <c r="N2392" s="1">
        <v>18</v>
      </c>
      <c r="O2392" s="1">
        <v>19.559999999999999</v>
      </c>
      <c r="P2392" s="1">
        <v>100000</v>
      </c>
      <c r="Q2392" s="1">
        <v>3615</v>
      </c>
      <c r="R2392" s="1">
        <v>23862</v>
      </c>
      <c r="S2392" s="1">
        <v>0</v>
      </c>
      <c r="T2392" s="1">
        <v>0</v>
      </c>
      <c r="U2392" s="1">
        <v>0</v>
      </c>
      <c r="W2392" s="1">
        <v>0</v>
      </c>
      <c r="X2392" s="1">
        <v>0</v>
      </c>
      <c r="Y2392" s="1">
        <v>0</v>
      </c>
      <c r="AB2392" s="275">
        <v>44651</v>
      </c>
      <c r="AC2392" s="1">
        <v>1</v>
      </c>
      <c r="AD2392" s="1" t="s">
        <v>2623</v>
      </c>
      <c r="AE2392" s="1">
        <v>1</v>
      </c>
      <c r="AF2392" s="1">
        <v>30</v>
      </c>
      <c r="AG2392" s="1">
        <v>0</v>
      </c>
      <c r="AN2392" s="1">
        <v>1</v>
      </c>
      <c r="AO2392" s="1">
        <v>1</v>
      </c>
      <c r="AR2392" s="276">
        <v>2099.0500000000002</v>
      </c>
      <c r="AS2392" s="1" t="s">
        <v>2657</v>
      </c>
      <c r="AT2392" s="1">
        <v>0</v>
      </c>
      <c r="AU2392" s="1">
        <v>0</v>
      </c>
      <c r="AX2392" s="1">
        <v>5</v>
      </c>
      <c r="BC2392" s="1">
        <v>1</v>
      </c>
      <c r="BD2392" s="1">
        <v>7</v>
      </c>
      <c r="BE2392" s="1">
        <v>2</v>
      </c>
      <c r="BF2392" s="296">
        <v>5798.3628589269092</v>
      </c>
    </row>
    <row r="2393" spans="1:58" x14ac:dyDescent="0.3">
      <c r="A2393" s="273">
        <f t="shared" si="86"/>
        <v>6526.6832616161137</v>
      </c>
      <c r="B2393" s="1" t="s">
        <v>2621</v>
      </c>
      <c r="C2393" s="274">
        <v>44062928</v>
      </c>
      <c r="D2393" s="1">
        <v>144205</v>
      </c>
      <c r="E2393" s="1">
        <v>4</v>
      </c>
      <c r="F2393" s="1" t="s">
        <v>3123</v>
      </c>
      <c r="G2393" s="275">
        <v>43755</v>
      </c>
      <c r="H2393" s="275">
        <v>44865</v>
      </c>
      <c r="I2393" s="1">
        <v>0</v>
      </c>
      <c r="J2393" s="1">
        <v>1</v>
      </c>
      <c r="K2393" s="1">
        <v>29</v>
      </c>
      <c r="L2393" s="1">
        <v>30</v>
      </c>
      <c r="M2393" s="1">
        <v>2</v>
      </c>
      <c r="N2393" s="1">
        <v>18</v>
      </c>
      <c r="O2393" s="1">
        <v>19.559999999999999</v>
      </c>
      <c r="P2393" s="1">
        <v>40000</v>
      </c>
      <c r="Q2393" s="1">
        <v>1446</v>
      </c>
      <c r="R2393" s="1">
        <v>9546</v>
      </c>
      <c r="S2393" s="1">
        <v>0</v>
      </c>
      <c r="T2393" s="1">
        <v>0</v>
      </c>
      <c r="U2393" s="1">
        <v>0</v>
      </c>
      <c r="W2393" s="1">
        <v>0</v>
      </c>
      <c r="X2393" s="1">
        <v>0</v>
      </c>
      <c r="Y2393" s="1">
        <v>0</v>
      </c>
      <c r="AB2393" s="275">
        <v>44651</v>
      </c>
      <c r="AC2393" s="1">
        <v>1</v>
      </c>
      <c r="AD2393" s="1" t="s">
        <v>2623</v>
      </c>
      <c r="AE2393" s="1">
        <v>1</v>
      </c>
      <c r="AF2393" s="1">
        <v>30</v>
      </c>
      <c r="AG2393" s="1">
        <v>0</v>
      </c>
      <c r="AN2393" s="1">
        <v>1</v>
      </c>
      <c r="AO2393" s="1">
        <v>1</v>
      </c>
      <c r="AR2393" s="276">
        <v>699.68</v>
      </c>
      <c r="AS2393" s="1" t="s">
        <v>2657</v>
      </c>
      <c r="AT2393" s="1">
        <v>0</v>
      </c>
      <c r="AU2393" s="1">
        <v>0</v>
      </c>
      <c r="AX2393" s="1">
        <v>5</v>
      </c>
      <c r="BC2393" s="1">
        <v>1</v>
      </c>
      <c r="BD2393" s="1">
        <v>7</v>
      </c>
      <c r="BE2393" s="1">
        <v>2</v>
      </c>
      <c r="BF2393" s="296">
        <v>2319.6367383838856</v>
      </c>
    </row>
    <row r="2394" spans="1:58" x14ac:dyDescent="0.3">
      <c r="A2394" s="273">
        <f t="shared" si="86"/>
        <v>6526.6832616161137</v>
      </c>
      <c r="B2394" s="1" t="s">
        <v>2621</v>
      </c>
      <c r="C2394" s="274">
        <v>44062928</v>
      </c>
      <c r="D2394" s="1">
        <v>144205</v>
      </c>
      <c r="E2394" s="1">
        <v>4</v>
      </c>
      <c r="F2394" s="1" t="s">
        <v>3124</v>
      </c>
      <c r="G2394" s="275">
        <v>43755</v>
      </c>
      <c r="H2394" s="275">
        <v>44865</v>
      </c>
      <c r="I2394" s="1">
        <v>0</v>
      </c>
      <c r="J2394" s="1">
        <v>1</v>
      </c>
      <c r="K2394" s="1">
        <v>29</v>
      </c>
      <c r="L2394" s="1">
        <v>30</v>
      </c>
      <c r="M2394" s="1">
        <v>2</v>
      </c>
      <c r="N2394" s="1">
        <v>18</v>
      </c>
      <c r="O2394" s="1">
        <v>19.559999999999999</v>
      </c>
      <c r="P2394" s="1">
        <v>40000</v>
      </c>
      <c r="Q2394" s="1">
        <v>1446</v>
      </c>
      <c r="R2394" s="1">
        <v>9546</v>
      </c>
      <c r="S2394" s="1">
        <v>0</v>
      </c>
      <c r="T2394" s="1">
        <v>0</v>
      </c>
      <c r="U2394" s="1">
        <v>0</v>
      </c>
      <c r="W2394" s="1">
        <v>0</v>
      </c>
      <c r="X2394" s="1">
        <v>0</v>
      </c>
      <c r="Y2394" s="1">
        <v>0</v>
      </c>
      <c r="AB2394" s="275">
        <v>44651</v>
      </c>
      <c r="AC2394" s="1">
        <v>1</v>
      </c>
      <c r="AD2394" s="1" t="s">
        <v>2623</v>
      </c>
      <c r="AE2394" s="1">
        <v>1</v>
      </c>
      <c r="AF2394" s="1">
        <v>30</v>
      </c>
      <c r="AG2394" s="1">
        <v>0</v>
      </c>
      <c r="AN2394" s="1">
        <v>1</v>
      </c>
      <c r="AO2394" s="1">
        <v>1</v>
      </c>
      <c r="AR2394" s="276">
        <v>699.68</v>
      </c>
      <c r="AS2394" s="1" t="s">
        <v>2657</v>
      </c>
      <c r="AT2394" s="1">
        <v>0</v>
      </c>
      <c r="AU2394" s="1">
        <v>0</v>
      </c>
      <c r="AX2394" s="1">
        <v>5</v>
      </c>
      <c r="BC2394" s="1">
        <v>1</v>
      </c>
      <c r="BD2394" s="1">
        <v>7</v>
      </c>
      <c r="BE2394" s="1">
        <v>2</v>
      </c>
      <c r="BF2394" s="296">
        <v>2319.6367383838856</v>
      </c>
    </row>
    <row r="2395" spans="1:58" x14ac:dyDescent="0.3">
      <c r="A2395" s="273">
        <f t="shared" si="86"/>
        <v>6526.6832616161137</v>
      </c>
      <c r="B2395" s="1" t="s">
        <v>2621</v>
      </c>
      <c r="C2395" s="274">
        <v>44062928</v>
      </c>
      <c r="D2395" s="1">
        <v>144205</v>
      </c>
      <c r="E2395" s="1">
        <v>4</v>
      </c>
      <c r="F2395" s="1" t="s">
        <v>3133</v>
      </c>
      <c r="G2395" s="275">
        <v>43755</v>
      </c>
      <c r="H2395" s="275">
        <v>44865</v>
      </c>
      <c r="I2395" s="1">
        <v>0</v>
      </c>
      <c r="J2395" s="1">
        <v>1</v>
      </c>
      <c r="K2395" s="1">
        <v>29</v>
      </c>
      <c r="L2395" s="1">
        <v>30</v>
      </c>
      <c r="M2395" s="1">
        <v>2</v>
      </c>
      <c r="N2395" s="1">
        <v>18</v>
      </c>
      <c r="O2395" s="1">
        <v>19.559999999999999</v>
      </c>
      <c r="P2395" s="1">
        <v>40000</v>
      </c>
      <c r="Q2395" s="1">
        <v>1446</v>
      </c>
      <c r="R2395" s="1">
        <v>9546</v>
      </c>
      <c r="S2395" s="1">
        <v>0</v>
      </c>
      <c r="T2395" s="1">
        <v>0</v>
      </c>
      <c r="U2395" s="1">
        <v>0</v>
      </c>
      <c r="W2395" s="1">
        <v>0</v>
      </c>
      <c r="X2395" s="1">
        <v>0</v>
      </c>
      <c r="Y2395" s="1">
        <v>0</v>
      </c>
      <c r="AB2395" s="275">
        <v>44651</v>
      </c>
      <c r="AC2395" s="1">
        <v>1</v>
      </c>
      <c r="AD2395" s="1" t="s">
        <v>2623</v>
      </c>
      <c r="AE2395" s="1">
        <v>1</v>
      </c>
      <c r="AF2395" s="1">
        <v>30</v>
      </c>
      <c r="AG2395" s="1">
        <v>0</v>
      </c>
      <c r="AN2395" s="1">
        <v>1</v>
      </c>
      <c r="AO2395" s="1">
        <v>1</v>
      </c>
      <c r="AR2395" s="276">
        <v>699.68</v>
      </c>
      <c r="AS2395" s="1" t="s">
        <v>2657</v>
      </c>
      <c r="AT2395" s="1">
        <v>0</v>
      </c>
      <c r="AU2395" s="1">
        <v>0</v>
      </c>
      <c r="AX2395" s="1">
        <v>5</v>
      </c>
      <c r="BC2395" s="1">
        <v>1</v>
      </c>
      <c r="BD2395" s="1">
        <v>7</v>
      </c>
      <c r="BE2395" s="1">
        <v>2</v>
      </c>
      <c r="BF2395" s="296">
        <v>2319.6367383838856</v>
      </c>
    </row>
    <row r="2396" spans="1:58" x14ac:dyDescent="0.3">
      <c r="A2396" s="273">
        <f t="shared" si="86"/>
        <v>15964.587141073091</v>
      </c>
      <c r="B2396" s="1" t="s">
        <v>2621</v>
      </c>
      <c r="C2396" s="274">
        <v>44062928</v>
      </c>
      <c r="D2396" s="1">
        <v>144205</v>
      </c>
      <c r="E2396" s="1">
        <v>4</v>
      </c>
      <c r="F2396" s="1" t="s">
        <v>3134</v>
      </c>
      <c r="G2396" s="275">
        <v>43755</v>
      </c>
      <c r="H2396" s="275">
        <v>44865</v>
      </c>
      <c r="I2396" s="1">
        <v>0</v>
      </c>
      <c r="J2396" s="1">
        <v>1</v>
      </c>
      <c r="K2396" s="1">
        <v>29</v>
      </c>
      <c r="L2396" s="1">
        <v>30</v>
      </c>
      <c r="M2396" s="1">
        <v>2</v>
      </c>
      <c r="N2396" s="1">
        <v>18</v>
      </c>
      <c r="O2396" s="1">
        <v>19.559999999999999</v>
      </c>
      <c r="P2396" s="1">
        <v>100000</v>
      </c>
      <c r="Q2396" s="1">
        <v>3615</v>
      </c>
      <c r="R2396" s="1">
        <v>23862</v>
      </c>
      <c r="S2396" s="1">
        <v>0</v>
      </c>
      <c r="T2396" s="1">
        <v>0</v>
      </c>
      <c r="U2396" s="1">
        <v>0</v>
      </c>
      <c r="W2396" s="1">
        <v>0</v>
      </c>
      <c r="X2396" s="1">
        <v>0</v>
      </c>
      <c r="Y2396" s="1">
        <v>0</v>
      </c>
      <c r="AB2396" s="275">
        <v>44651</v>
      </c>
      <c r="AC2396" s="1">
        <v>1</v>
      </c>
      <c r="AD2396" s="1" t="s">
        <v>2623</v>
      </c>
      <c r="AE2396" s="1">
        <v>1</v>
      </c>
      <c r="AF2396" s="1">
        <v>30</v>
      </c>
      <c r="AG2396" s="1">
        <v>0</v>
      </c>
      <c r="AN2396" s="1">
        <v>1</v>
      </c>
      <c r="AO2396" s="1">
        <v>1</v>
      </c>
      <c r="AR2396" s="276">
        <v>2099.0500000000002</v>
      </c>
      <c r="AS2396" s="1" t="s">
        <v>2657</v>
      </c>
      <c r="AT2396" s="1">
        <v>0</v>
      </c>
      <c r="AU2396" s="1">
        <v>0</v>
      </c>
      <c r="AX2396" s="1">
        <v>5</v>
      </c>
      <c r="BC2396" s="1">
        <v>1</v>
      </c>
      <c r="BD2396" s="1">
        <v>7</v>
      </c>
      <c r="BE2396" s="1">
        <v>2</v>
      </c>
      <c r="BF2396" s="296">
        <v>5798.3628589269092</v>
      </c>
    </row>
    <row r="2397" spans="1:58" x14ac:dyDescent="0.3">
      <c r="A2397" s="273">
        <f t="shared" si="86"/>
        <v>9787.7538794569755</v>
      </c>
      <c r="B2397" s="1" t="s">
        <v>2621</v>
      </c>
      <c r="C2397" s="274">
        <v>44062928</v>
      </c>
      <c r="D2397" s="1">
        <v>144205</v>
      </c>
      <c r="E2397" s="1">
        <v>4</v>
      </c>
      <c r="F2397" s="1" t="s">
        <v>3135</v>
      </c>
      <c r="G2397" s="275">
        <v>43755</v>
      </c>
      <c r="H2397" s="275">
        <v>44865</v>
      </c>
      <c r="I2397" s="1">
        <v>0</v>
      </c>
      <c r="J2397" s="1">
        <v>1</v>
      </c>
      <c r="K2397" s="1">
        <v>29</v>
      </c>
      <c r="L2397" s="1">
        <v>30</v>
      </c>
      <c r="M2397" s="1">
        <v>2</v>
      </c>
      <c r="N2397" s="1">
        <v>18</v>
      </c>
      <c r="O2397" s="1">
        <v>19.559999999999999</v>
      </c>
      <c r="P2397" s="1">
        <v>60000</v>
      </c>
      <c r="Q2397" s="1">
        <v>2169</v>
      </c>
      <c r="R2397" s="1">
        <v>14316</v>
      </c>
      <c r="S2397" s="1">
        <v>0</v>
      </c>
      <c r="T2397" s="1">
        <v>0</v>
      </c>
      <c r="U2397" s="1">
        <v>0</v>
      </c>
      <c r="W2397" s="1">
        <v>0</v>
      </c>
      <c r="X2397" s="1">
        <v>0</v>
      </c>
      <c r="Y2397" s="1">
        <v>0</v>
      </c>
      <c r="AB2397" s="275">
        <v>44651</v>
      </c>
      <c r="AC2397" s="1">
        <v>1</v>
      </c>
      <c r="AD2397" s="1" t="s">
        <v>2623</v>
      </c>
      <c r="AE2397" s="1">
        <v>1</v>
      </c>
      <c r="AF2397" s="1">
        <v>30</v>
      </c>
      <c r="AG2397" s="1">
        <v>0</v>
      </c>
      <c r="AN2397" s="1">
        <v>1</v>
      </c>
      <c r="AO2397" s="1">
        <v>1</v>
      </c>
      <c r="AR2397" s="276">
        <v>1049.52</v>
      </c>
      <c r="AS2397" s="1" t="s">
        <v>2657</v>
      </c>
      <c r="AT2397" s="1">
        <v>0</v>
      </c>
      <c r="AU2397" s="1">
        <v>0</v>
      </c>
      <c r="AX2397" s="1">
        <v>5</v>
      </c>
      <c r="BC2397" s="1">
        <v>1</v>
      </c>
      <c r="BD2397" s="1">
        <v>7</v>
      </c>
      <c r="BE2397" s="1">
        <v>2</v>
      </c>
      <c r="BF2397" s="296">
        <v>3478.7261205430236</v>
      </c>
    </row>
    <row r="2398" spans="1:58" x14ac:dyDescent="0.3">
      <c r="A2398" s="273">
        <f t="shared" si="86"/>
        <v>6526.6832616161137</v>
      </c>
      <c r="B2398" s="1" t="s">
        <v>2621</v>
      </c>
      <c r="C2398" s="274">
        <v>44062928</v>
      </c>
      <c r="D2398" s="1">
        <v>144205</v>
      </c>
      <c r="E2398" s="1">
        <v>4</v>
      </c>
      <c r="F2398" s="1" t="s">
        <v>3136</v>
      </c>
      <c r="G2398" s="275">
        <v>43755</v>
      </c>
      <c r="H2398" s="275">
        <v>44865</v>
      </c>
      <c r="I2398" s="1">
        <v>0</v>
      </c>
      <c r="J2398" s="1">
        <v>1</v>
      </c>
      <c r="K2398" s="1">
        <v>29</v>
      </c>
      <c r="L2398" s="1">
        <v>30</v>
      </c>
      <c r="M2398" s="1">
        <v>2</v>
      </c>
      <c r="N2398" s="1">
        <v>18</v>
      </c>
      <c r="O2398" s="1">
        <v>19.559999999999999</v>
      </c>
      <c r="P2398" s="1">
        <v>40000</v>
      </c>
      <c r="Q2398" s="1">
        <v>1446</v>
      </c>
      <c r="R2398" s="1">
        <v>9546</v>
      </c>
      <c r="S2398" s="1">
        <v>0</v>
      </c>
      <c r="T2398" s="1">
        <v>0</v>
      </c>
      <c r="U2398" s="1">
        <v>0</v>
      </c>
      <c r="W2398" s="1">
        <v>0</v>
      </c>
      <c r="X2398" s="1">
        <v>0</v>
      </c>
      <c r="Y2398" s="1">
        <v>0</v>
      </c>
      <c r="AB2398" s="275">
        <v>44651</v>
      </c>
      <c r="AC2398" s="1">
        <v>1</v>
      </c>
      <c r="AD2398" s="1" t="s">
        <v>2623</v>
      </c>
      <c r="AE2398" s="1">
        <v>1</v>
      </c>
      <c r="AF2398" s="1">
        <v>30</v>
      </c>
      <c r="AG2398" s="1">
        <v>0</v>
      </c>
      <c r="AN2398" s="1">
        <v>1</v>
      </c>
      <c r="AO2398" s="1">
        <v>1</v>
      </c>
      <c r="AR2398" s="276">
        <v>699.68</v>
      </c>
      <c r="AS2398" s="1" t="s">
        <v>2657</v>
      </c>
      <c r="AT2398" s="1">
        <v>0</v>
      </c>
      <c r="AU2398" s="1">
        <v>0</v>
      </c>
      <c r="AX2398" s="1">
        <v>5</v>
      </c>
      <c r="BC2398" s="1">
        <v>1</v>
      </c>
      <c r="BD2398" s="1">
        <v>7</v>
      </c>
      <c r="BE2398" s="1">
        <v>2</v>
      </c>
      <c r="BF2398" s="296">
        <v>2319.6367383838856</v>
      </c>
    </row>
    <row r="2399" spans="1:58" x14ac:dyDescent="0.3">
      <c r="A2399" s="273">
        <f t="shared" si="86"/>
        <v>9787.7538794569755</v>
      </c>
      <c r="B2399" s="1" t="s">
        <v>2621</v>
      </c>
      <c r="C2399" s="274">
        <v>44062928</v>
      </c>
      <c r="D2399" s="1">
        <v>144205</v>
      </c>
      <c r="E2399" s="1">
        <v>4</v>
      </c>
      <c r="F2399" s="1" t="s">
        <v>3137</v>
      </c>
      <c r="G2399" s="275">
        <v>43755</v>
      </c>
      <c r="H2399" s="275">
        <v>44865</v>
      </c>
      <c r="I2399" s="1">
        <v>0</v>
      </c>
      <c r="J2399" s="1">
        <v>1</v>
      </c>
      <c r="K2399" s="1">
        <v>29</v>
      </c>
      <c r="L2399" s="1">
        <v>30</v>
      </c>
      <c r="M2399" s="1">
        <v>2</v>
      </c>
      <c r="N2399" s="1">
        <v>18</v>
      </c>
      <c r="O2399" s="1">
        <v>19.559999999999999</v>
      </c>
      <c r="P2399" s="1">
        <v>60000</v>
      </c>
      <c r="Q2399" s="1">
        <v>2169</v>
      </c>
      <c r="R2399" s="1">
        <v>14316</v>
      </c>
      <c r="S2399" s="1">
        <v>0</v>
      </c>
      <c r="T2399" s="1">
        <v>0</v>
      </c>
      <c r="U2399" s="1">
        <v>0</v>
      </c>
      <c r="W2399" s="1">
        <v>0</v>
      </c>
      <c r="X2399" s="1">
        <v>0</v>
      </c>
      <c r="Y2399" s="1">
        <v>0</v>
      </c>
      <c r="AB2399" s="275">
        <v>44651</v>
      </c>
      <c r="AC2399" s="1">
        <v>1</v>
      </c>
      <c r="AD2399" s="1" t="s">
        <v>2623</v>
      </c>
      <c r="AE2399" s="1">
        <v>1</v>
      </c>
      <c r="AF2399" s="1">
        <v>30</v>
      </c>
      <c r="AG2399" s="1">
        <v>0</v>
      </c>
      <c r="AN2399" s="1">
        <v>1</v>
      </c>
      <c r="AO2399" s="1">
        <v>1</v>
      </c>
      <c r="AR2399" s="276">
        <v>1049.52</v>
      </c>
      <c r="AS2399" s="1" t="s">
        <v>2657</v>
      </c>
      <c r="AT2399" s="1">
        <v>0</v>
      </c>
      <c r="AU2399" s="1">
        <v>0</v>
      </c>
      <c r="AX2399" s="1">
        <v>5</v>
      </c>
      <c r="BC2399" s="1">
        <v>1</v>
      </c>
      <c r="BD2399" s="1">
        <v>7</v>
      </c>
      <c r="BE2399" s="1">
        <v>2</v>
      </c>
      <c r="BF2399" s="296">
        <v>3478.7261205430236</v>
      </c>
    </row>
    <row r="2400" spans="1:58" x14ac:dyDescent="0.3">
      <c r="A2400" s="273">
        <f t="shared" si="86"/>
        <v>9787.7538794569755</v>
      </c>
      <c r="B2400" s="1" t="s">
        <v>2621</v>
      </c>
      <c r="C2400" s="274">
        <v>44062928</v>
      </c>
      <c r="D2400" s="1">
        <v>144205</v>
      </c>
      <c r="E2400" s="1">
        <v>4</v>
      </c>
      <c r="F2400" s="1" t="s">
        <v>3138</v>
      </c>
      <c r="G2400" s="275">
        <v>43755</v>
      </c>
      <c r="H2400" s="275">
        <v>44865</v>
      </c>
      <c r="I2400" s="1">
        <v>0</v>
      </c>
      <c r="J2400" s="1">
        <v>1</v>
      </c>
      <c r="K2400" s="1">
        <v>29</v>
      </c>
      <c r="L2400" s="1">
        <v>30</v>
      </c>
      <c r="M2400" s="1">
        <v>2</v>
      </c>
      <c r="N2400" s="1">
        <v>18</v>
      </c>
      <c r="O2400" s="1">
        <v>19.559999999999999</v>
      </c>
      <c r="P2400" s="1">
        <v>60000</v>
      </c>
      <c r="Q2400" s="1">
        <v>2169</v>
      </c>
      <c r="R2400" s="1">
        <v>14316</v>
      </c>
      <c r="S2400" s="1">
        <v>0</v>
      </c>
      <c r="T2400" s="1">
        <v>0</v>
      </c>
      <c r="U2400" s="1">
        <v>0</v>
      </c>
      <c r="W2400" s="1">
        <v>0</v>
      </c>
      <c r="X2400" s="1">
        <v>0</v>
      </c>
      <c r="Y2400" s="1">
        <v>0</v>
      </c>
      <c r="AB2400" s="275">
        <v>44651</v>
      </c>
      <c r="AC2400" s="1">
        <v>1</v>
      </c>
      <c r="AD2400" s="1" t="s">
        <v>2623</v>
      </c>
      <c r="AE2400" s="1">
        <v>1</v>
      </c>
      <c r="AF2400" s="1">
        <v>30</v>
      </c>
      <c r="AG2400" s="1">
        <v>0</v>
      </c>
      <c r="AN2400" s="1">
        <v>1</v>
      </c>
      <c r="AO2400" s="1">
        <v>1</v>
      </c>
      <c r="AR2400" s="276">
        <v>1049.52</v>
      </c>
      <c r="AS2400" s="1" t="s">
        <v>2657</v>
      </c>
      <c r="AT2400" s="1">
        <v>0</v>
      </c>
      <c r="AU2400" s="1">
        <v>0</v>
      </c>
      <c r="AX2400" s="1">
        <v>5</v>
      </c>
      <c r="BC2400" s="1">
        <v>1</v>
      </c>
      <c r="BD2400" s="1">
        <v>7</v>
      </c>
      <c r="BE2400" s="1">
        <v>2</v>
      </c>
      <c r="BF2400" s="296">
        <v>3478.7261205430236</v>
      </c>
    </row>
    <row r="2401" spans="1:58" x14ac:dyDescent="0.3">
      <c r="A2401" s="273">
        <f t="shared" si="86"/>
        <v>32277.510273501386</v>
      </c>
      <c r="B2401" s="1" t="s">
        <v>2621</v>
      </c>
      <c r="C2401" s="274">
        <v>44062928</v>
      </c>
      <c r="D2401" s="1">
        <v>144205</v>
      </c>
      <c r="E2401" s="1">
        <v>4</v>
      </c>
      <c r="F2401" s="1" t="s">
        <v>3139</v>
      </c>
      <c r="G2401" s="275">
        <v>43755</v>
      </c>
      <c r="H2401" s="275">
        <v>44865</v>
      </c>
      <c r="I2401" s="1">
        <v>0</v>
      </c>
      <c r="J2401" s="1">
        <v>1</v>
      </c>
      <c r="K2401" s="1">
        <v>29</v>
      </c>
      <c r="L2401" s="1">
        <v>30</v>
      </c>
      <c r="M2401" s="1">
        <v>2</v>
      </c>
      <c r="N2401" s="1">
        <v>18</v>
      </c>
      <c r="O2401" s="1">
        <v>19.559999999999999</v>
      </c>
      <c r="P2401" s="1">
        <v>200000</v>
      </c>
      <c r="Q2401" s="1">
        <v>7230</v>
      </c>
      <c r="R2401" s="1">
        <v>47722</v>
      </c>
      <c r="S2401" s="1">
        <v>0</v>
      </c>
      <c r="T2401" s="1">
        <v>0</v>
      </c>
      <c r="U2401" s="1">
        <v>0</v>
      </c>
      <c r="W2401" s="1">
        <v>0</v>
      </c>
      <c r="X2401" s="1">
        <v>0</v>
      </c>
      <c r="Y2401" s="1">
        <v>0</v>
      </c>
      <c r="AB2401" s="275">
        <v>44651</v>
      </c>
      <c r="AC2401" s="1">
        <v>1</v>
      </c>
      <c r="AD2401" s="1" t="s">
        <v>2623</v>
      </c>
      <c r="AE2401" s="1">
        <v>1</v>
      </c>
      <c r="AF2401" s="1">
        <v>30</v>
      </c>
      <c r="AG2401" s="1">
        <v>0</v>
      </c>
      <c r="AN2401" s="1">
        <v>1</v>
      </c>
      <c r="AO2401" s="1">
        <v>1</v>
      </c>
      <c r="AR2401" s="276">
        <v>3848.25</v>
      </c>
      <c r="AS2401" s="1" t="s">
        <v>2657</v>
      </c>
      <c r="AT2401" s="1">
        <v>0</v>
      </c>
      <c r="AU2401" s="1">
        <v>0</v>
      </c>
      <c r="AX2401" s="1">
        <v>5</v>
      </c>
      <c r="BC2401" s="1">
        <v>1</v>
      </c>
      <c r="BD2401" s="1">
        <v>7</v>
      </c>
      <c r="BE2401" s="1">
        <v>2</v>
      </c>
      <c r="BF2401" s="296">
        <v>11596.239726498616</v>
      </c>
    </row>
    <row r="2402" spans="1:58" x14ac:dyDescent="0.3">
      <c r="A2402" s="273">
        <f t="shared" si="86"/>
        <v>15964.587141073091</v>
      </c>
      <c r="B2402" s="1" t="s">
        <v>2621</v>
      </c>
      <c r="C2402" s="274">
        <v>44062928</v>
      </c>
      <c r="D2402" s="1">
        <v>144205</v>
      </c>
      <c r="E2402" s="1">
        <v>4</v>
      </c>
      <c r="F2402" s="1" t="s">
        <v>3140</v>
      </c>
      <c r="G2402" s="275">
        <v>43755</v>
      </c>
      <c r="H2402" s="275">
        <v>44865</v>
      </c>
      <c r="I2402" s="1">
        <v>0</v>
      </c>
      <c r="J2402" s="1">
        <v>1</v>
      </c>
      <c r="K2402" s="1">
        <v>29</v>
      </c>
      <c r="L2402" s="1">
        <v>30</v>
      </c>
      <c r="M2402" s="1">
        <v>2</v>
      </c>
      <c r="N2402" s="1">
        <v>18</v>
      </c>
      <c r="O2402" s="1">
        <v>19.559999999999999</v>
      </c>
      <c r="P2402" s="1">
        <v>100000</v>
      </c>
      <c r="Q2402" s="1">
        <v>3615</v>
      </c>
      <c r="R2402" s="1">
        <v>23862</v>
      </c>
      <c r="S2402" s="1">
        <v>0</v>
      </c>
      <c r="T2402" s="1">
        <v>0</v>
      </c>
      <c r="U2402" s="1">
        <v>0</v>
      </c>
      <c r="W2402" s="1">
        <v>0</v>
      </c>
      <c r="X2402" s="1">
        <v>0</v>
      </c>
      <c r="Y2402" s="1">
        <v>0</v>
      </c>
      <c r="AB2402" s="275">
        <v>44651</v>
      </c>
      <c r="AC2402" s="1">
        <v>1</v>
      </c>
      <c r="AD2402" s="1" t="s">
        <v>2623</v>
      </c>
      <c r="AE2402" s="1">
        <v>1</v>
      </c>
      <c r="AF2402" s="1">
        <v>30</v>
      </c>
      <c r="AG2402" s="1">
        <v>0</v>
      </c>
      <c r="AN2402" s="1">
        <v>1</v>
      </c>
      <c r="AO2402" s="1">
        <v>1</v>
      </c>
      <c r="AP2402" s="275"/>
      <c r="AR2402" s="276">
        <v>2099.0500000000002</v>
      </c>
      <c r="AS2402" s="1" t="s">
        <v>2657</v>
      </c>
      <c r="AT2402" s="1">
        <v>0</v>
      </c>
      <c r="AU2402" s="1">
        <v>0</v>
      </c>
      <c r="AX2402" s="1">
        <v>5</v>
      </c>
      <c r="BC2402" s="1">
        <v>1</v>
      </c>
      <c r="BD2402" s="1">
        <v>7</v>
      </c>
      <c r="BE2402" s="1">
        <v>2</v>
      </c>
      <c r="BF2402" s="296">
        <v>5798.3628589269092</v>
      </c>
    </row>
    <row r="2403" spans="1:58" x14ac:dyDescent="0.3">
      <c r="A2403" s="273">
        <f t="shared" si="86"/>
        <v>30484.924038061727</v>
      </c>
      <c r="B2403" s="1" t="s">
        <v>2621</v>
      </c>
      <c r="C2403" s="274">
        <v>44062928</v>
      </c>
      <c r="D2403" s="1">
        <v>144205</v>
      </c>
      <c r="E2403" s="1">
        <v>4</v>
      </c>
      <c r="F2403" s="1" t="s">
        <v>3303</v>
      </c>
      <c r="G2403" s="275">
        <v>43981</v>
      </c>
      <c r="H2403" s="275">
        <v>45077</v>
      </c>
      <c r="I2403" s="1">
        <v>0</v>
      </c>
      <c r="J2403" s="1">
        <v>1</v>
      </c>
      <c r="K2403" s="1">
        <v>22</v>
      </c>
      <c r="L2403" s="1">
        <v>30</v>
      </c>
      <c r="M2403" s="1">
        <v>2</v>
      </c>
      <c r="N2403" s="1">
        <v>18</v>
      </c>
      <c r="O2403" s="1">
        <v>19.559999999999999</v>
      </c>
      <c r="P2403" s="1">
        <v>100000</v>
      </c>
      <c r="Q2403" s="1">
        <v>3615</v>
      </c>
      <c r="R2403" s="1">
        <v>45354</v>
      </c>
      <c r="S2403" s="1">
        <v>0</v>
      </c>
      <c r="T2403" s="1">
        <v>0</v>
      </c>
      <c r="U2403" s="1">
        <v>0</v>
      </c>
      <c r="W2403" s="1">
        <v>0</v>
      </c>
      <c r="X2403" s="1">
        <v>0</v>
      </c>
      <c r="Y2403" s="1">
        <v>0</v>
      </c>
      <c r="AB2403" s="275">
        <v>44651</v>
      </c>
      <c r="AC2403" s="1">
        <v>1</v>
      </c>
      <c r="AD2403" s="1" t="s">
        <v>2623</v>
      </c>
      <c r="AE2403" s="1">
        <v>1</v>
      </c>
      <c r="AF2403" s="1">
        <v>30</v>
      </c>
      <c r="AG2403" s="1">
        <v>0</v>
      </c>
      <c r="AN2403" s="1">
        <v>1</v>
      </c>
      <c r="AO2403" s="1">
        <v>1</v>
      </c>
      <c r="AR2403" s="276">
        <v>3848.25</v>
      </c>
      <c r="AS2403" s="1" t="s">
        <v>2657</v>
      </c>
      <c r="AT2403" s="1">
        <v>0</v>
      </c>
      <c r="AU2403" s="1">
        <v>0</v>
      </c>
      <c r="AX2403" s="1">
        <v>5</v>
      </c>
      <c r="BC2403" s="1">
        <v>1</v>
      </c>
      <c r="BD2403" s="1">
        <v>7</v>
      </c>
      <c r="BE2403" s="1">
        <v>2</v>
      </c>
      <c r="BF2403" s="296">
        <v>11020.825961938273</v>
      </c>
    </row>
    <row r="2404" spans="1:58" x14ac:dyDescent="0.3">
      <c r="A2404" s="273">
        <f t="shared" si="86"/>
        <v>13396.185478226858</v>
      </c>
      <c r="B2404" s="1" t="s">
        <v>2621</v>
      </c>
      <c r="C2404" s="274">
        <v>44062928</v>
      </c>
      <c r="D2404" s="1">
        <v>144205</v>
      </c>
      <c r="E2404" s="1">
        <v>4</v>
      </c>
      <c r="F2404" s="1" t="s">
        <v>3317</v>
      </c>
      <c r="G2404" s="275">
        <v>43832</v>
      </c>
      <c r="H2404" s="275">
        <v>44957</v>
      </c>
      <c r="I2404" s="1">
        <v>0</v>
      </c>
      <c r="J2404" s="1">
        <v>1</v>
      </c>
      <c r="K2404" s="1">
        <v>26</v>
      </c>
      <c r="L2404" s="1">
        <v>30</v>
      </c>
      <c r="M2404" s="1">
        <v>2</v>
      </c>
      <c r="N2404" s="1">
        <v>18</v>
      </c>
      <c r="O2404" s="1">
        <v>19.559999999999999</v>
      </c>
      <c r="P2404" s="1">
        <v>60000</v>
      </c>
      <c r="Q2404" s="1">
        <v>2169</v>
      </c>
      <c r="R2404" s="1">
        <v>20007</v>
      </c>
      <c r="S2404" s="1">
        <v>0</v>
      </c>
      <c r="T2404" s="1">
        <v>0</v>
      </c>
      <c r="U2404" s="1">
        <v>0</v>
      </c>
      <c r="W2404" s="1">
        <v>0</v>
      </c>
      <c r="X2404" s="1">
        <v>0</v>
      </c>
      <c r="Y2404" s="1">
        <v>0</v>
      </c>
      <c r="AB2404" s="275">
        <v>44651</v>
      </c>
      <c r="AC2404" s="1">
        <v>1</v>
      </c>
      <c r="AD2404" s="1" t="s">
        <v>2623</v>
      </c>
      <c r="AE2404" s="1">
        <v>1</v>
      </c>
      <c r="AF2404" s="1">
        <v>30</v>
      </c>
      <c r="AG2404" s="1">
        <v>0</v>
      </c>
      <c r="AN2404" s="1">
        <v>1</v>
      </c>
      <c r="AO2404" s="1">
        <v>1</v>
      </c>
      <c r="AR2404" s="276">
        <v>1749.2</v>
      </c>
      <c r="AS2404" s="1" t="s">
        <v>2657</v>
      </c>
      <c r="AT2404" s="1">
        <v>0</v>
      </c>
      <c r="AU2404" s="1">
        <v>0</v>
      </c>
      <c r="AX2404" s="1">
        <v>5</v>
      </c>
      <c r="BC2404" s="1">
        <v>1</v>
      </c>
      <c r="BD2404" s="1">
        <v>7</v>
      </c>
      <c r="BE2404" s="1">
        <v>2</v>
      </c>
      <c r="BF2404" s="296">
        <v>4861.614521773141</v>
      </c>
    </row>
    <row r="2405" spans="1:58" x14ac:dyDescent="0.3">
      <c r="A2405" s="273">
        <f t="shared" si="86"/>
        <v>4349.538830398018</v>
      </c>
      <c r="B2405" s="1" t="s">
        <v>2621</v>
      </c>
      <c r="C2405" s="274">
        <v>44062928</v>
      </c>
      <c r="D2405" s="1">
        <v>144205</v>
      </c>
      <c r="E2405" s="1">
        <v>4</v>
      </c>
      <c r="F2405" s="1" t="s">
        <v>3320</v>
      </c>
      <c r="G2405" s="275">
        <v>43839</v>
      </c>
      <c r="H2405" s="275">
        <v>44957</v>
      </c>
      <c r="I2405" s="1">
        <v>0</v>
      </c>
      <c r="J2405" s="1">
        <v>1</v>
      </c>
      <c r="K2405" s="1">
        <v>26</v>
      </c>
      <c r="L2405" s="1">
        <v>30</v>
      </c>
      <c r="M2405" s="1">
        <v>2</v>
      </c>
      <c r="N2405" s="1">
        <v>18</v>
      </c>
      <c r="O2405" s="1">
        <v>19.559999999999999</v>
      </c>
      <c r="P2405" s="1">
        <v>20000</v>
      </c>
      <c r="Q2405" s="1">
        <v>723</v>
      </c>
      <c r="R2405" s="1">
        <v>6670</v>
      </c>
      <c r="S2405" s="1">
        <v>0</v>
      </c>
      <c r="T2405" s="1">
        <v>0</v>
      </c>
      <c r="U2405" s="1">
        <v>0</v>
      </c>
      <c r="W2405" s="1">
        <v>0</v>
      </c>
      <c r="X2405" s="1">
        <v>0</v>
      </c>
      <c r="Y2405" s="1">
        <v>0</v>
      </c>
      <c r="AB2405" s="275">
        <v>44651</v>
      </c>
      <c r="AC2405" s="1">
        <v>1</v>
      </c>
      <c r="AD2405" s="1" t="s">
        <v>2623</v>
      </c>
      <c r="AE2405" s="1">
        <v>1</v>
      </c>
      <c r="AF2405" s="1">
        <v>30</v>
      </c>
      <c r="AG2405" s="1">
        <v>0</v>
      </c>
      <c r="AN2405" s="1">
        <v>1</v>
      </c>
      <c r="AO2405" s="1">
        <v>1</v>
      </c>
      <c r="AR2405" s="276">
        <v>699.68</v>
      </c>
      <c r="AS2405" s="1" t="s">
        <v>2657</v>
      </c>
      <c r="AT2405" s="1">
        <v>0</v>
      </c>
      <c r="AU2405" s="1">
        <v>0</v>
      </c>
      <c r="AX2405" s="1">
        <v>5</v>
      </c>
      <c r="BC2405" s="1">
        <v>1</v>
      </c>
      <c r="BD2405" s="1">
        <v>7</v>
      </c>
      <c r="BE2405" s="1">
        <v>2</v>
      </c>
      <c r="BF2405" s="296">
        <v>1620.7811696019817</v>
      </c>
    </row>
    <row r="2406" spans="1:58" x14ac:dyDescent="0.3">
      <c r="A2406" s="273">
        <f t="shared" si="86"/>
        <v>30484.924038061727</v>
      </c>
      <c r="B2406" s="1" t="s">
        <v>2621</v>
      </c>
      <c r="C2406" s="274">
        <v>44062928</v>
      </c>
      <c r="D2406" s="1">
        <v>144205</v>
      </c>
      <c r="E2406" s="1">
        <v>4</v>
      </c>
      <c r="F2406" s="1" t="s">
        <v>3049</v>
      </c>
      <c r="G2406" s="275">
        <v>43977</v>
      </c>
      <c r="H2406" s="275">
        <v>45077</v>
      </c>
      <c r="I2406" s="1">
        <v>0</v>
      </c>
      <c r="J2406" s="1">
        <v>1</v>
      </c>
      <c r="K2406" s="1">
        <v>22</v>
      </c>
      <c r="L2406" s="1">
        <v>30</v>
      </c>
      <c r="M2406" s="1">
        <v>2</v>
      </c>
      <c r="N2406" s="1">
        <v>18</v>
      </c>
      <c r="O2406" s="1">
        <v>19.559999999999999</v>
      </c>
      <c r="P2406" s="1">
        <v>100000</v>
      </c>
      <c r="Q2406" s="1">
        <v>3615</v>
      </c>
      <c r="R2406" s="1">
        <v>45354</v>
      </c>
      <c r="S2406" s="1">
        <v>0</v>
      </c>
      <c r="T2406" s="1">
        <v>0</v>
      </c>
      <c r="U2406" s="1">
        <v>0</v>
      </c>
      <c r="W2406" s="1">
        <v>0</v>
      </c>
      <c r="X2406" s="1">
        <v>0</v>
      </c>
      <c r="Y2406" s="1">
        <v>0</v>
      </c>
      <c r="AB2406" s="275">
        <v>44651</v>
      </c>
      <c r="AC2406" s="1">
        <v>1</v>
      </c>
      <c r="AD2406" s="1" t="s">
        <v>2623</v>
      </c>
      <c r="AE2406" s="1">
        <v>1</v>
      </c>
      <c r="AF2406" s="1">
        <v>30</v>
      </c>
      <c r="AG2406" s="1">
        <v>0</v>
      </c>
      <c r="AN2406" s="1">
        <v>1</v>
      </c>
      <c r="AO2406" s="1">
        <v>1</v>
      </c>
      <c r="AR2406" s="276">
        <v>3848.25</v>
      </c>
      <c r="AS2406" s="1" t="s">
        <v>2657</v>
      </c>
      <c r="AT2406" s="1">
        <v>0</v>
      </c>
      <c r="AU2406" s="1">
        <v>0</v>
      </c>
      <c r="AX2406" s="1">
        <v>5</v>
      </c>
      <c r="BC2406" s="1">
        <v>1</v>
      </c>
      <c r="BD2406" s="1">
        <v>7</v>
      </c>
      <c r="BE2406" s="1">
        <v>2</v>
      </c>
      <c r="BF2406" s="296">
        <v>11020.825961938273</v>
      </c>
    </row>
    <row r="2407" spans="1:58" x14ac:dyDescent="0.3">
      <c r="A2407" s="273">
        <f t="shared" si="86"/>
        <v>20436.86467475156</v>
      </c>
      <c r="B2407" s="1" t="s">
        <v>2621</v>
      </c>
      <c r="C2407" s="274">
        <v>44062928</v>
      </c>
      <c r="D2407" s="1">
        <v>144205</v>
      </c>
      <c r="E2407" s="1">
        <v>4</v>
      </c>
      <c r="F2407" s="1" t="s">
        <v>3250</v>
      </c>
      <c r="G2407" s="275">
        <v>43803</v>
      </c>
      <c r="H2407" s="275">
        <v>44926</v>
      </c>
      <c r="I2407" s="1">
        <v>0</v>
      </c>
      <c r="J2407" s="1">
        <v>1</v>
      </c>
      <c r="K2407" s="1">
        <v>27</v>
      </c>
      <c r="L2407" s="1">
        <v>30</v>
      </c>
      <c r="M2407" s="1">
        <v>2</v>
      </c>
      <c r="N2407" s="1">
        <v>18</v>
      </c>
      <c r="O2407" s="1">
        <v>19.559999999999999</v>
      </c>
      <c r="P2407" s="1">
        <v>100000</v>
      </c>
      <c r="Q2407" s="1">
        <v>3615</v>
      </c>
      <c r="R2407" s="1">
        <v>30232</v>
      </c>
      <c r="S2407" s="1">
        <v>0</v>
      </c>
      <c r="T2407" s="1">
        <v>0</v>
      </c>
      <c r="U2407" s="1">
        <v>0</v>
      </c>
      <c r="W2407" s="1">
        <v>0</v>
      </c>
      <c r="X2407" s="1">
        <v>0</v>
      </c>
      <c r="Y2407" s="1">
        <v>0</v>
      </c>
      <c r="AB2407" s="275">
        <v>44651</v>
      </c>
      <c r="AC2407" s="1">
        <v>1</v>
      </c>
      <c r="AD2407" s="1" t="s">
        <v>2623</v>
      </c>
      <c r="AE2407" s="1">
        <v>1</v>
      </c>
      <c r="AF2407" s="1">
        <v>30</v>
      </c>
      <c r="AG2407" s="1">
        <v>0</v>
      </c>
      <c r="AN2407" s="1">
        <v>1</v>
      </c>
      <c r="AO2407" s="1">
        <v>1</v>
      </c>
      <c r="AP2407" s="275"/>
      <c r="AR2407" s="276">
        <v>2448.89</v>
      </c>
      <c r="AS2407" s="1" t="s">
        <v>2657</v>
      </c>
      <c r="AT2407" s="1">
        <v>0</v>
      </c>
      <c r="AU2407" s="1">
        <v>0</v>
      </c>
      <c r="AX2407" s="1">
        <v>5</v>
      </c>
      <c r="BC2407" s="1">
        <v>1</v>
      </c>
      <c r="BD2407" s="1">
        <v>7</v>
      </c>
      <c r="BE2407" s="1">
        <v>2</v>
      </c>
      <c r="BF2407" s="296">
        <v>7346.245325248442</v>
      </c>
    </row>
    <row r="2408" spans="1:58" x14ac:dyDescent="0.3">
      <c r="A2408" s="273">
        <f t="shared" si="86"/>
        <v>20436.86467475156</v>
      </c>
      <c r="B2408" s="1" t="s">
        <v>2621</v>
      </c>
      <c r="C2408" s="274">
        <v>44062928</v>
      </c>
      <c r="D2408" s="1">
        <v>144205</v>
      </c>
      <c r="E2408" s="1">
        <v>4</v>
      </c>
      <c r="F2408" s="1" t="s">
        <v>3277</v>
      </c>
      <c r="G2408" s="275">
        <v>43829</v>
      </c>
      <c r="H2408" s="275">
        <v>44926</v>
      </c>
      <c r="I2408" s="1">
        <v>0</v>
      </c>
      <c r="J2408" s="1">
        <v>1</v>
      </c>
      <c r="K2408" s="1">
        <v>27</v>
      </c>
      <c r="L2408" s="1">
        <v>30</v>
      </c>
      <c r="M2408" s="1">
        <v>2</v>
      </c>
      <c r="N2408" s="1">
        <v>18</v>
      </c>
      <c r="O2408" s="1">
        <v>19.559999999999999</v>
      </c>
      <c r="P2408" s="1">
        <v>100000</v>
      </c>
      <c r="Q2408" s="1">
        <v>3615</v>
      </c>
      <c r="R2408" s="1">
        <v>30232</v>
      </c>
      <c r="S2408" s="1">
        <v>0</v>
      </c>
      <c r="T2408" s="1">
        <v>0</v>
      </c>
      <c r="U2408" s="1">
        <v>0</v>
      </c>
      <c r="W2408" s="1">
        <v>0</v>
      </c>
      <c r="X2408" s="1">
        <v>0</v>
      </c>
      <c r="Y2408" s="1">
        <v>0</v>
      </c>
      <c r="AB2408" s="275">
        <v>44651</v>
      </c>
      <c r="AC2408" s="1">
        <v>1</v>
      </c>
      <c r="AD2408" s="1" t="s">
        <v>2623</v>
      </c>
      <c r="AE2408" s="1">
        <v>1</v>
      </c>
      <c r="AF2408" s="1">
        <v>30</v>
      </c>
      <c r="AG2408" s="1">
        <v>0</v>
      </c>
      <c r="AN2408" s="1">
        <v>1</v>
      </c>
      <c r="AO2408" s="1">
        <v>1</v>
      </c>
      <c r="AR2408" s="276">
        <v>2448.89</v>
      </c>
      <c r="AS2408" s="1" t="s">
        <v>2657</v>
      </c>
      <c r="AT2408" s="1">
        <v>0</v>
      </c>
      <c r="AU2408" s="1">
        <v>0</v>
      </c>
      <c r="AX2408" s="1">
        <v>5</v>
      </c>
      <c r="BC2408" s="1">
        <v>1</v>
      </c>
      <c r="BD2408" s="1">
        <v>7</v>
      </c>
      <c r="BE2408" s="1">
        <v>2</v>
      </c>
      <c r="BF2408" s="296">
        <v>7346.245325248442</v>
      </c>
    </row>
    <row r="2409" spans="1:58" x14ac:dyDescent="0.3">
      <c r="A2409" s="273">
        <f t="shared" si="86"/>
        <v>12331.184399664056</v>
      </c>
      <c r="B2409" s="1" t="s">
        <v>2621</v>
      </c>
      <c r="C2409" s="274">
        <v>44062928</v>
      </c>
      <c r="D2409" s="1">
        <v>144205</v>
      </c>
      <c r="E2409" s="1">
        <v>4</v>
      </c>
      <c r="F2409" s="1" t="s">
        <v>3281</v>
      </c>
      <c r="G2409" s="275">
        <v>43802</v>
      </c>
      <c r="H2409" s="275">
        <v>44926</v>
      </c>
      <c r="I2409" s="1">
        <v>0</v>
      </c>
      <c r="J2409" s="1">
        <v>1</v>
      </c>
      <c r="K2409" s="1">
        <v>27</v>
      </c>
      <c r="L2409" s="1">
        <v>30</v>
      </c>
      <c r="M2409" s="1">
        <v>2</v>
      </c>
      <c r="N2409" s="1">
        <v>18</v>
      </c>
      <c r="O2409" s="1">
        <v>19.559999999999999</v>
      </c>
      <c r="P2409" s="1">
        <v>60000</v>
      </c>
      <c r="Q2409" s="1">
        <v>2169</v>
      </c>
      <c r="R2409" s="1">
        <v>18138</v>
      </c>
      <c r="S2409" s="1">
        <v>0</v>
      </c>
      <c r="T2409" s="1">
        <v>0</v>
      </c>
      <c r="U2409" s="1">
        <v>0</v>
      </c>
      <c r="W2409" s="1">
        <v>0</v>
      </c>
      <c r="X2409" s="1">
        <v>0</v>
      </c>
      <c r="Y2409" s="1">
        <v>0</v>
      </c>
      <c r="AB2409" s="275">
        <v>44651</v>
      </c>
      <c r="AC2409" s="1">
        <v>1</v>
      </c>
      <c r="AD2409" s="1" t="s">
        <v>2623</v>
      </c>
      <c r="AE2409" s="1">
        <v>1</v>
      </c>
      <c r="AF2409" s="1">
        <v>30</v>
      </c>
      <c r="AG2409" s="1">
        <v>0</v>
      </c>
      <c r="AN2409" s="1">
        <v>1</v>
      </c>
      <c r="AO2409" s="1">
        <v>1</v>
      </c>
      <c r="AR2409" s="276">
        <v>1399.36</v>
      </c>
      <c r="AS2409" s="1" t="s">
        <v>2657</v>
      </c>
      <c r="AT2409" s="1">
        <v>0</v>
      </c>
      <c r="AU2409" s="1">
        <v>0</v>
      </c>
      <c r="AX2409" s="1">
        <v>5</v>
      </c>
      <c r="BC2409" s="1">
        <v>1</v>
      </c>
      <c r="BD2409" s="1">
        <v>7</v>
      </c>
      <c r="BE2409" s="1">
        <v>2</v>
      </c>
      <c r="BF2409" s="296">
        <v>4407.4556003359439</v>
      </c>
    </row>
    <row r="2410" spans="1:58" x14ac:dyDescent="0.3">
      <c r="A2410" s="273">
        <f t="shared" si="86"/>
        <v>26707.680475396977</v>
      </c>
      <c r="B2410" s="1" t="s">
        <v>2621</v>
      </c>
      <c r="C2410" s="274">
        <v>44062928</v>
      </c>
      <c r="D2410" s="1">
        <v>144205</v>
      </c>
      <c r="E2410" s="1">
        <v>4</v>
      </c>
      <c r="F2410" s="1" t="s">
        <v>3288</v>
      </c>
      <c r="G2410" s="275">
        <v>43893</v>
      </c>
      <c r="H2410" s="275">
        <v>45016</v>
      </c>
      <c r="I2410" s="1">
        <v>0</v>
      </c>
      <c r="J2410" s="1">
        <v>1</v>
      </c>
      <c r="K2410" s="1">
        <v>24</v>
      </c>
      <c r="L2410" s="1">
        <v>30</v>
      </c>
      <c r="M2410" s="1">
        <v>2</v>
      </c>
      <c r="N2410" s="1">
        <v>18</v>
      </c>
      <c r="O2410" s="1">
        <v>19.559999999999999</v>
      </c>
      <c r="P2410" s="1">
        <v>100000</v>
      </c>
      <c r="Q2410" s="1">
        <v>3615</v>
      </c>
      <c r="R2410" s="1">
        <v>39440</v>
      </c>
      <c r="S2410" s="1">
        <v>0</v>
      </c>
      <c r="T2410" s="1">
        <v>0</v>
      </c>
      <c r="U2410" s="1">
        <v>0</v>
      </c>
      <c r="W2410" s="1">
        <v>0</v>
      </c>
      <c r="X2410" s="1">
        <v>0</v>
      </c>
      <c r="Y2410" s="1">
        <v>0</v>
      </c>
      <c r="AB2410" s="275">
        <v>44651</v>
      </c>
      <c r="AC2410" s="1">
        <v>1</v>
      </c>
      <c r="AD2410" s="1" t="s">
        <v>2623</v>
      </c>
      <c r="AE2410" s="1">
        <v>1</v>
      </c>
      <c r="AF2410" s="1">
        <v>30</v>
      </c>
      <c r="AG2410" s="1">
        <v>0</v>
      </c>
      <c r="AN2410" s="1">
        <v>1</v>
      </c>
      <c r="AO2410" s="1">
        <v>1</v>
      </c>
      <c r="AR2410" s="276">
        <v>3148.57</v>
      </c>
      <c r="AS2410" s="1" t="s">
        <v>2657</v>
      </c>
      <c r="AT2410" s="1">
        <v>0</v>
      </c>
      <c r="AU2410" s="1">
        <v>0</v>
      </c>
      <c r="AX2410" s="1">
        <v>5</v>
      </c>
      <c r="BC2410" s="1">
        <v>1</v>
      </c>
      <c r="BD2410" s="1">
        <v>7</v>
      </c>
      <c r="BE2410" s="1">
        <v>2</v>
      </c>
      <c r="BF2410" s="296">
        <v>9583.7495246030212</v>
      </c>
    </row>
    <row r="2411" spans="1:58" x14ac:dyDescent="0.3">
      <c r="A2411" s="273">
        <f t="shared" si="86"/>
        <v>32673.423534115802</v>
      </c>
      <c r="B2411" s="1" t="s">
        <v>2621</v>
      </c>
      <c r="C2411" s="274">
        <v>44062928</v>
      </c>
      <c r="D2411" s="1">
        <v>144205</v>
      </c>
      <c r="E2411" s="1">
        <v>4</v>
      </c>
      <c r="F2411" s="1" t="s">
        <v>3197</v>
      </c>
      <c r="G2411" s="275">
        <v>43988</v>
      </c>
      <c r="H2411" s="275">
        <v>45107</v>
      </c>
      <c r="I2411" s="1">
        <v>0</v>
      </c>
      <c r="J2411" s="1">
        <v>1</v>
      </c>
      <c r="K2411" s="1">
        <v>21</v>
      </c>
      <c r="L2411" s="1">
        <v>30</v>
      </c>
      <c r="M2411" s="1">
        <v>2</v>
      </c>
      <c r="N2411" s="1">
        <v>18</v>
      </c>
      <c r="O2411" s="1">
        <v>19.559999999999999</v>
      </c>
      <c r="P2411" s="1">
        <v>100000</v>
      </c>
      <c r="Q2411" s="1">
        <v>3615</v>
      </c>
      <c r="R2411" s="1">
        <v>48245</v>
      </c>
      <c r="S2411" s="1">
        <v>0</v>
      </c>
      <c r="T2411" s="1">
        <v>0</v>
      </c>
      <c r="U2411" s="1">
        <v>0</v>
      </c>
      <c r="W2411" s="1">
        <v>0</v>
      </c>
      <c r="X2411" s="1">
        <v>0</v>
      </c>
      <c r="Y2411" s="1">
        <v>0</v>
      </c>
      <c r="AB2411" s="275">
        <v>44651</v>
      </c>
      <c r="AC2411" s="1">
        <v>1</v>
      </c>
      <c r="AD2411" s="1" t="s">
        <v>2623</v>
      </c>
      <c r="AE2411" s="1">
        <v>1</v>
      </c>
      <c r="AF2411" s="1">
        <v>30</v>
      </c>
      <c r="AG2411" s="1">
        <v>0</v>
      </c>
      <c r="AN2411" s="1">
        <v>1</v>
      </c>
      <c r="AO2411" s="1">
        <v>1</v>
      </c>
      <c r="AR2411" s="276">
        <v>3848.25</v>
      </c>
      <c r="AS2411" s="1" t="s">
        <v>2657</v>
      </c>
      <c r="AT2411" s="1">
        <v>0</v>
      </c>
      <c r="AU2411" s="1">
        <v>0</v>
      </c>
      <c r="AX2411" s="1">
        <v>5</v>
      </c>
      <c r="BC2411" s="1">
        <v>1</v>
      </c>
      <c r="BD2411" s="1">
        <v>7</v>
      </c>
      <c r="BE2411" s="1">
        <v>2</v>
      </c>
      <c r="BF2411" s="296">
        <v>11723.326465884198</v>
      </c>
    </row>
    <row r="2412" spans="1:58" x14ac:dyDescent="0.3">
      <c r="A2412" s="273">
        <f t="shared" si="86"/>
        <v>9917.2016185871198</v>
      </c>
      <c r="B2412" s="1" t="s">
        <v>2621</v>
      </c>
      <c r="C2412" s="274">
        <v>44062928</v>
      </c>
      <c r="D2412" s="1">
        <v>144205</v>
      </c>
      <c r="E2412" s="1">
        <v>4</v>
      </c>
      <c r="F2412" s="1" t="s">
        <v>3198</v>
      </c>
      <c r="G2412" s="275">
        <v>43991</v>
      </c>
      <c r="H2412" s="275">
        <v>45107</v>
      </c>
      <c r="I2412" s="1">
        <v>0</v>
      </c>
      <c r="J2412" s="1">
        <v>1</v>
      </c>
      <c r="K2412" s="1">
        <v>21</v>
      </c>
      <c r="L2412" s="1">
        <v>30</v>
      </c>
      <c r="M2412" s="1">
        <v>2</v>
      </c>
      <c r="N2412" s="1">
        <v>17.690000000000001</v>
      </c>
      <c r="O2412" s="1">
        <v>19.2</v>
      </c>
      <c r="P2412" s="1">
        <v>30000</v>
      </c>
      <c r="Q2412" s="1">
        <v>1086</v>
      </c>
      <c r="R2412" s="1">
        <v>14487</v>
      </c>
      <c r="S2412" s="1">
        <v>0</v>
      </c>
      <c r="T2412" s="1">
        <v>0</v>
      </c>
      <c r="U2412" s="1">
        <v>0</v>
      </c>
      <c r="W2412" s="1">
        <v>0</v>
      </c>
      <c r="X2412" s="1">
        <v>0</v>
      </c>
      <c r="Y2412" s="1">
        <v>0</v>
      </c>
      <c r="AB2412" s="275">
        <v>44651</v>
      </c>
      <c r="AC2412" s="1">
        <v>1</v>
      </c>
      <c r="AD2412" s="1" t="s">
        <v>2623</v>
      </c>
      <c r="AE2412" s="1">
        <v>1</v>
      </c>
      <c r="AF2412" s="1">
        <v>30</v>
      </c>
      <c r="AG2412" s="1">
        <v>0</v>
      </c>
      <c r="AN2412" s="1">
        <v>1</v>
      </c>
      <c r="AO2412" s="1">
        <v>1</v>
      </c>
      <c r="AR2412" s="276">
        <v>1049.52</v>
      </c>
      <c r="AS2412" s="1" t="s">
        <v>2657</v>
      </c>
      <c r="AT2412" s="1">
        <v>0</v>
      </c>
      <c r="AU2412" s="1">
        <v>0</v>
      </c>
      <c r="AX2412" s="1">
        <v>5</v>
      </c>
      <c r="BC2412" s="1">
        <v>1</v>
      </c>
      <c r="BD2412" s="1">
        <v>7</v>
      </c>
      <c r="BE2412" s="1">
        <v>2</v>
      </c>
      <c r="BF2412" s="296">
        <v>3520.2783814128802</v>
      </c>
    </row>
    <row r="2413" spans="1:58" x14ac:dyDescent="0.3">
      <c r="A2413" s="273">
        <f t="shared" si="86"/>
        <v>32673.423534115802</v>
      </c>
      <c r="B2413" s="1" t="s">
        <v>2621</v>
      </c>
      <c r="C2413" s="274">
        <v>44062928</v>
      </c>
      <c r="D2413" s="1">
        <v>144205</v>
      </c>
      <c r="E2413" s="1">
        <v>4</v>
      </c>
      <c r="F2413" s="1" t="s">
        <v>3206</v>
      </c>
      <c r="G2413" s="275">
        <v>43989</v>
      </c>
      <c r="H2413" s="275">
        <v>45107</v>
      </c>
      <c r="I2413" s="1">
        <v>0</v>
      </c>
      <c r="J2413" s="1">
        <v>1</v>
      </c>
      <c r="K2413" s="1">
        <v>21</v>
      </c>
      <c r="L2413" s="1">
        <v>30</v>
      </c>
      <c r="M2413" s="1">
        <v>2</v>
      </c>
      <c r="N2413" s="1">
        <v>18</v>
      </c>
      <c r="O2413" s="1">
        <v>19.559999999999999</v>
      </c>
      <c r="P2413" s="1">
        <v>100000</v>
      </c>
      <c r="Q2413" s="1">
        <v>3615</v>
      </c>
      <c r="R2413" s="1">
        <v>48245</v>
      </c>
      <c r="S2413" s="1">
        <v>0</v>
      </c>
      <c r="T2413" s="1">
        <v>0</v>
      </c>
      <c r="U2413" s="1">
        <v>0</v>
      </c>
      <c r="W2413" s="1">
        <v>0</v>
      </c>
      <c r="X2413" s="1">
        <v>0</v>
      </c>
      <c r="Y2413" s="1">
        <v>0</v>
      </c>
      <c r="AB2413" s="275">
        <v>44651</v>
      </c>
      <c r="AC2413" s="1">
        <v>1</v>
      </c>
      <c r="AD2413" s="1" t="s">
        <v>2623</v>
      </c>
      <c r="AE2413" s="1">
        <v>1</v>
      </c>
      <c r="AF2413" s="1">
        <v>30</v>
      </c>
      <c r="AG2413" s="1">
        <v>0</v>
      </c>
      <c r="AN2413" s="1">
        <v>1</v>
      </c>
      <c r="AO2413" s="1">
        <v>1</v>
      </c>
      <c r="AR2413" s="276">
        <v>3848.25</v>
      </c>
      <c r="AS2413" s="1" t="s">
        <v>2657</v>
      </c>
      <c r="AT2413" s="1">
        <v>0</v>
      </c>
      <c r="AU2413" s="1">
        <v>0</v>
      </c>
      <c r="AX2413" s="1">
        <v>5</v>
      </c>
      <c r="BC2413" s="1">
        <v>1</v>
      </c>
      <c r="BD2413" s="1">
        <v>7</v>
      </c>
      <c r="BE2413" s="1">
        <v>2</v>
      </c>
      <c r="BF2413" s="296">
        <v>11723.326465884198</v>
      </c>
    </row>
    <row r="2414" spans="1:58" x14ac:dyDescent="0.3">
      <c r="A2414" s="273">
        <f t="shared" si="86"/>
        <v>49186.081804605405</v>
      </c>
      <c r="B2414" s="1" t="s">
        <v>2621</v>
      </c>
      <c r="C2414" s="274">
        <v>44062928</v>
      </c>
      <c r="D2414" s="1">
        <v>144205</v>
      </c>
      <c r="E2414" s="1">
        <v>4</v>
      </c>
      <c r="F2414" s="1" t="s">
        <v>3216</v>
      </c>
      <c r="G2414" s="275">
        <v>43872</v>
      </c>
      <c r="H2414" s="275">
        <v>44985</v>
      </c>
      <c r="I2414" s="1">
        <v>0</v>
      </c>
      <c r="J2414" s="1">
        <v>1</v>
      </c>
      <c r="K2414" s="1">
        <v>25</v>
      </c>
      <c r="L2414" s="1">
        <v>30</v>
      </c>
      <c r="M2414" s="1">
        <v>2</v>
      </c>
      <c r="N2414" s="1">
        <v>18</v>
      </c>
      <c r="O2414" s="1">
        <v>19.559999999999999</v>
      </c>
      <c r="P2414" s="1">
        <v>200000</v>
      </c>
      <c r="Q2414" s="1">
        <v>7230</v>
      </c>
      <c r="R2414" s="1">
        <v>72831</v>
      </c>
      <c r="S2414" s="1">
        <v>0</v>
      </c>
      <c r="T2414" s="1">
        <v>0</v>
      </c>
      <c r="U2414" s="1">
        <v>0</v>
      </c>
      <c r="W2414" s="1">
        <v>0</v>
      </c>
      <c r="X2414" s="1">
        <v>0</v>
      </c>
      <c r="Y2414" s="1">
        <v>0</v>
      </c>
      <c r="AB2414" s="275">
        <v>44651</v>
      </c>
      <c r="AC2414" s="1">
        <v>1</v>
      </c>
      <c r="AD2414" s="1" t="s">
        <v>2623</v>
      </c>
      <c r="AE2414" s="1">
        <v>1</v>
      </c>
      <c r="AF2414" s="1">
        <v>30</v>
      </c>
      <c r="AG2414" s="1">
        <v>0</v>
      </c>
      <c r="AN2414" s="1">
        <v>1</v>
      </c>
      <c r="AO2414" s="1">
        <v>1</v>
      </c>
      <c r="AR2414" s="276">
        <v>5947.3</v>
      </c>
      <c r="AS2414" s="1" t="s">
        <v>2657</v>
      </c>
      <c r="AT2414" s="1">
        <v>0</v>
      </c>
      <c r="AU2414" s="1">
        <v>0</v>
      </c>
      <c r="AX2414" s="1">
        <v>5</v>
      </c>
      <c r="BC2414" s="1">
        <v>1</v>
      </c>
      <c r="BD2414" s="1">
        <v>7</v>
      </c>
      <c r="BE2414" s="1">
        <v>2</v>
      </c>
      <c r="BF2414" s="296">
        <v>17697.618195394592</v>
      </c>
    </row>
    <row r="2415" spans="1:58" x14ac:dyDescent="0.3">
      <c r="A2415" s="273">
        <f t="shared" si="86"/>
        <v>4227.7651375437508</v>
      </c>
      <c r="B2415" s="1" t="s">
        <v>2621</v>
      </c>
      <c r="C2415" s="274">
        <v>44062928</v>
      </c>
      <c r="D2415" s="1">
        <v>144205</v>
      </c>
      <c r="E2415" s="1">
        <v>4</v>
      </c>
      <c r="F2415" s="1" t="s">
        <v>3218</v>
      </c>
      <c r="G2415" s="275">
        <v>43808</v>
      </c>
      <c r="H2415" s="275">
        <v>44926</v>
      </c>
      <c r="I2415" s="1">
        <v>0</v>
      </c>
      <c r="J2415" s="1">
        <v>1</v>
      </c>
      <c r="K2415" s="1">
        <v>27</v>
      </c>
      <c r="L2415" s="1">
        <v>30</v>
      </c>
      <c r="M2415" s="1">
        <v>2</v>
      </c>
      <c r="N2415" s="1">
        <v>18</v>
      </c>
      <c r="O2415" s="1">
        <v>19.559999999999999</v>
      </c>
      <c r="P2415" s="1">
        <v>20000</v>
      </c>
      <c r="Q2415" s="1">
        <v>723</v>
      </c>
      <c r="R2415" s="1">
        <v>6047</v>
      </c>
      <c r="S2415" s="1">
        <v>0</v>
      </c>
      <c r="T2415" s="1">
        <v>0</v>
      </c>
      <c r="U2415" s="1">
        <v>0</v>
      </c>
      <c r="W2415" s="1">
        <v>0</v>
      </c>
      <c r="X2415" s="1">
        <v>0</v>
      </c>
      <c r="Y2415" s="1">
        <v>0</v>
      </c>
      <c r="AB2415" s="275">
        <v>44651</v>
      </c>
      <c r="AC2415" s="1">
        <v>1</v>
      </c>
      <c r="AD2415" s="1" t="s">
        <v>2623</v>
      </c>
      <c r="AE2415" s="1">
        <v>1</v>
      </c>
      <c r="AF2415" s="1">
        <v>30</v>
      </c>
      <c r="AG2415" s="1">
        <v>0</v>
      </c>
      <c r="AN2415" s="1">
        <v>1</v>
      </c>
      <c r="AO2415" s="1">
        <v>1</v>
      </c>
      <c r="AR2415" s="276">
        <v>349.84</v>
      </c>
      <c r="AS2415" s="1" t="s">
        <v>2657</v>
      </c>
      <c r="AT2415" s="1">
        <v>0</v>
      </c>
      <c r="AU2415" s="1">
        <v>0</v>
      </c>
      <c r="AX2415" s="1">
        <v>5</v>
      </c>
      <c r="BC2415" s="1">
        <v>1</v>
      </c>
      <c r="BD2415" s="1">
        <v>7</v>
      </c>
      <c r="BE2415" s="1">
        <v>2</v>
      </c>
      <c r="BF2415" s="296">
        <v>1469.3948624562495</v>
      </c>
    </row>
    <row r="2416" spans="1:58" x14ac:dyDescent="0.3">
      <c r="A2416" s="273">
        <f t="shared" si="86"/>
        <v>5271.5700950793953</v>
      </c>
      <c r="B2416" s="1" t="s">
        <v>2621</v>
      </c>
      <c r="C2416" s="274">
        <v>44062928</v>
      </c>
      <c r="D2416" s="1">
        <v>144205</v>
      </c>
      <c r="E2416" s="1">
        <v>4</v>
      </c>
      <c r="F2416" s="1" t="s">
        <v>3506</v>
      </c>
      <c r="G2416" s="275">
        <v>43900</v>
      </c>
      <c r="H2416" s="275">
        <v>45016</v>
      </c>
      <c r="I2416" s="1">
        <v>0</v>
      </c>
      <c r="J2416" s="1">
        <v>1</v>
      </c>
      <c r="K2416" s="1">
        <v>24</v>
      </c>
      <c r="L2416" s="1">
        <v>30</v>
      </c>
      <c r="M2416" s="1">
        <v>2</v>
      </c>
      <c r="N2416" s="1">
        <v>18</v>
      </c>
      <c r="O2416" s="1">
        <v>19.559999999999999</v>
      </c>
      <c r="P2416" s="1">
        <v>20000</v>
      </c>
      <c r="Q2416" s="1">
        <v>723</v>
      </c>
      <c r="R2416" s="1">
        <v>7888</v>
      </c>
      <c r="S2416" s="1">
        <v>0</v>
      </c>
      <c r="T2416" s="1">
        <v>0</v>
      </c>
      <c r="U2416" s="1">
        <v>0</v>
      </c>
      <c r="W2416" s="1">
        <v>0</v>
      </c>
      <c r="X2416" s="1">
        <v>0</v>
      </c>
      <c r="Y2416" s="1">
        <v>0</v>
      </c>
      <c r="AB2416" s="275">
        <v>44651</v>
      </c>
      <c r="AC2416" s="1">
        <v>1</v>
      </c>
      <c r="AD2416" s="1" t="s">
        <v>2623</v>
      </c>
      <c r="AE2416" s="1">
        <v>1</v>
      </c>
      <c r="AF2416" s="1">
        <v>30</v>
      </c>
      <c r="AG2416" s="1">
        <v>0</v>
      </c>
      <c r="AN2416" s="1">
        <v>1</v>
      </c>
      <c r="AO2416" s="1">
        <v>1</v>
      </c>
      <c r="AR2416" s="276">
        <v>699.68</v>
      </c>
      <c r="AS2416" s="1" t="s">
        <v>2657</v>
      </c>
      <c r="AT2416" s="1">
        <v>0</v>
      </c>
      <c r="AU2416" s="1">
        <v>0</v>
      </c>
      <c r="AX2416" s="1">
        <v>5</v>
      </c>
      <c r="BC2416" s="1">
        <v>1</v>
      </c>
      <c r="BD2416" s="1">
        <v>7</v>
      </c>
      <c r="BE2416" s="1">
        <v>2</v>
      </c>
      <c r="BF2416" s="296">
        <v>1916.7499049206044</v>
      </c>
    </row>
    <row r="2417" spans="1:58" x14ac:dyDescent="0.3">
      <c r="A2417" s="273">
        <f t="shared" si="86"/>
        <v>15813.186276593391</v>
      </c>
      <c r="B2417" s="1" t="s">
        <v>2621</v>
      </c>
      <c r="C2417" s="274">
        <v>44062928</v>
      </c>
      <c r="D2417" s="1">
        <v>144205</v>
      </c>
      <c r="E2417" s="1">
        <v>4</v>
      </c>
      <c r="F2417" s="1" t="s">
        <v>3362</v>
      </c>
      <c r="G2417" s="275">
        <v>43892</v>
      </c>
      <c r="H2417" s="275">
        <v>45016</v>
      </c>
      <c r="I2417" s="1">
        <v>0</v>
      </c>
      <c r="J2417" s="1">
        <v>1</v>
      </c>
      <c r="K2417" s="1">
        <v>24</v>
      </c>
      <c r="L2417" s="1">
        <v>30</v>
      </c>
      <c r="M2417" s="1">
        <v>2</v>
      </c>
      <c r="N2417" s="1">
        <v>18</v>
      </c>
      <c r="O2417" s="1">
        <v>19.559999999999999</v>
      </c>
      <c r="P2417" s="1">
        <v>60000</v>
      </c>
      <c r="Q2417" s="1">
        <v>2169</v>
      </c>
      <c r="R2417" s="1">
        <v>23662</v>
      </c>
      <c r="S2417" s="1">
        <v>0</v>
      </c>
      <c r="T2417" s="1">
        <v>0</v>
      </c>
      <c r="U2417" s="1">
        <v>0</v>
      </c>
      <c r="W2417" s="1">
        <v>0</v>
      </c>
      <c r="X2417" s="1">
        <v>0</v>
      </c>
      <c r="Y2417" s="1">
        <v>0</v>
      </c>
      <c r="AB2417" s="275">
        <v>44651</v>
      </c>
      <c r="AC2417" s="1">
        <v>1</v>
      </c>
      <c r="AD2417" s="1" t="s">
        <v>2623</v>
      </c>
      <c r="AE2417" s="1">
        <v>1</v>
      </c>
      <c r="AF2417" s="1">
        <v>30</v>
      </c>
      <c r="AG2417" s="1">
        <v>0</v>
      </c>
      <c r="AN2417" s="1">
        <v>1</v>
      </c>
      <c r="AO2417" s="1">
        <v>1</v>
      </c>
      <c r="AR2417" s="276">
        <v>2099.0500000000002</v>
      </c>
      <c r="AS2417" s="1" t="s">
        <v>2657</v>
      </c>
      <c r="AT2417" s="1">
        <v>0</v>
      </c>
      <c r="AU2417" s="1">
        <v>0</v>
      </c>
      <c r="AX2417" s="1">
        <v>5</v>
      </c>
      <c r="BC2417" s="1">
        <v>1</v>
      </c>
      <c r="BD2417" s="1">
        <v>7</v>
      </c>
      <c r="BE2417" s="1">
        <v>2</v>
      </c>
      <c r="BF2417" s="296">
        <v>5749.7637234066106</v>
      </c>
    </row>
    <row r="2418" spans="1:58" x14ac:dyDescent="0.3">
      <c r="A2418" s="273">
        <f t="shared" si="86"/>
        <v>2625.9439913485171</v>
      </c>
      <c r="B2418" s="1" t="s">
        <v>2621</v>
      </c>
      <c r="C2418" s="274">
        <v>44062928</v>
      </c>
      <c r="D2418" s="1">
        <v>144205</v>
      </c>
      <c r="E2418" s="1">
        <v>4</v>
      </c>
      <c r="F2418" s="1" t="s">
        <v>3460</v>
      </c>
      <c r="G2418" s="275">
        <v>43903</v>
      </c>
      <c r="H2418" s="275">
        <v>45016</v>
      </c>
      <c r="I2418" s="1">
        <v>0</v>
      </c>
      <c r="J2418" s="1">
        <v>1</v>
      </c>
      <c r="K2418" s="1">
        <v>24</v>
      </c>
      <c r="L2418" s="1">
        <v>30</v>
      </c>
      <c r="M2418" s="1">
        <v>2</v>
      </c>
      <c r="N2418" s="1">
        <v>18</v>
      </c>
      <c r="O2418" s="1">
        <v>19.559999999999999</v>
      </c>
      <c r="P2418" s="1">
        <v>10000</v>
      </c>
      <c r="Q2418" s="1">
        <v>362</v>
      </c>
      <c r="R2418" s="1">
        <v>3931</v>
      </c>
      <c r="S2418" s="1">
        <v>0</v>
      </c>
      <c r="T2418" s="1">
        <v>0</v>
      </c>
      <c r="U2418" s="1">
        <v>0</v>
      </c>
      <c r="W2418" s="1">
        <v>0</v>
      </c>
      <c r="X2418" s="1">
        <v>0</v>
      </c>
      <c r="Y2418" s="1">
        <v>0</v>
      </c>
      <c r="AB2418" s="275">
        <v>44651</v>
      </c>
      <c r="AC2418" s="1">
        <v>1</v>
      </c>
      <c r="AD2418" s="1" t="s">
        <v>2623</v>
      </c>
      <c r="AE2418" s="1">
        <v>1</v>
      </c>
      <c r="AF2418" s="1">
        <v>30</v>
      </c>
      <c r="AG2418" s="1">
        <v>0</v>
      </c>
      <c r="AN2418" s="1">
        <v>1</v>
      </c>
      <c r="AO2418" s="1">
        <v>1</v>
      </c>
      <c r="AR2418" s="276">
        <v>349.84</v>
      </c>
      <c r="AS2418" s="1" t="s">
        <v>2657</v>
      </c>
      <c r="AT2418" s="1">
        <v>0</v>
      </c>
      <c r="AU2418" s="1">
        <v>0</v>
      </c>
      <c r="AX2418" s="1">
        <v>5</v>
      </c>
      <c r="BC2418" s="1">
        <v>1</v>
      </c>
      <c r="BD2418" s="1">
        <v>7</v>
      </c>
      <c r="BE2418" s="1">
        <v>2</v>
      </c>
      <c r="BF2418" s="296">
        <v>955.21600865148275</v>
      </c>
    </row>
    <row r="2419" spans="1:58" x14ac:dyDescent="0.3">
      <c r="A2419" s="273">
        <f t="shared" si="86"/>
        <v>5271.5700950793953</v>
      </c>
      <c r="B2419" s="1" t="s">
        <v>2621</v>
      </c>
      <c r="C2419" s="274">
        <v>44062928</v>
      </c>
      <c r="D2419" s="1">
        <v>144205</v>
      </c>
      <c r="E2419" s="1">
        <v>4</v>
      </c>
      <c r="F2419" s="1" t="s">
        <v>3161</v>
      </c>
      <c r="G2419" s="275">
        <v>43899</v>
      </c>
      <c r="H2419" s="275">
        <v>45016</v>
      </c>
      <c r="I2419" s="1">
        <v>0</v>
      </c>
      <c r="J2419" s="1">
        <v>1</v>
      </c>
      <c r="K2419" s="1">
        <v>24</v>
      </c>
      <c r="L2419" s="1">
        <v>30</v>
      </c>
      <c r="M2419" s="1">
        <v>2</v>
      </c>
      <c r="N2419" s="1">
        <v>18</v>
      </c>
      <c r="O2419" s="1">
        <v>19.559999999999999</v>
      </c>
      <c r="P2419" s="1">
        <v>20000</v>
      </c>
      <c r="Q2419" s="1">
        <v>723</v>
      </c>
      <c r="R2419" s="1">
        <v>7888</v>
      </c>
      <c r="S2419" s="1">
        <v>0</v>
      </c>
      <c r="T2419" s="1">
        <v>0</v>
      </c>
      <c r="U2419" s="1">
        <v>0</v>
      </c>
      <c r="W2419" s="1">
        <v>0</v>
      </c>
      <c r="X2419" s="1">
        <v>0</v>
      </c>
      <c r="Y2419" s="1">
        <v>0</v>
      </c>
      <c r="AB2419" s="275">
        <v>44651</v>
      </c>
      <c r="AC2419" s="1">
        <v>1</v>
      </c>
      <c r="AD2419" s="1" t="s">
        <v>2623</v>
      </c>
      <c r="AE2419" s="1">
        <v>1</v>
      </c>
      <c r="AF2419" s="1">
        <v>30</v>
      </c>
      <c r="AG2419" s="1">
        <v>0</v>
      </c>
      <c r="AN2419" s="1">
        <v>1</v>
      </c>
      <c r="AO2419" s="1">
        <v>1</v>
      </c>
      <c r="AR2419" s="276">
        <v>699.68</v>
      </c>
      <c r="AS2419" s="1" t="s">
        <v>2657</v>
      </c>
      <c r="AT2419" s="1">
        <v>0</v>
      </c>
      <c r="AU2419" s="1">
        <v>0</v>
      </c>
      <c r="AX2419" s="1">
        <v>5</v>
      </c>
      <c r="BC2419" s="1">
        <v>1</v>
      </c>
      <c r="BD2419" s="1">
        <v>7</v>
      </c>
      <c r="BE2419" s="1">
        <v>2</v>
      </c>
      <c r="BF2419" s="296">
        <v>1916.7499049206044</v>
      </c>
    </row>
    <row r="2420" spans="1:58" x14ac:dyDescent="0.3">
      <c r="A2420" s="273">
        <f t="shared" si="86"/>
        <v>64994.73605526441</v>
      </c>
      <c r="B2420" s="1" t="s">
        <v>2621</v>
      </c>
      <c r="C2420" s="274">
        <v>44062928</v>
      </c>
      <c r="D2420" s="1">
        <v>144205</v>
      </c>
      <c r="E2420" s="1">
        <v>4</v>
      </c>
      <c r="F2420" s="1" t="s">
        <v>3179</v>
      </c>
      <c r="G2420" s="275">
        <v>43987</v>
      </c>
      <c r="H2420" s="275">
        <v>45107</v>
      </c>
      <c r="I2420" s="1">
        <v>0</v>
      </c>
      <c r="J2420" s="1">
        <v>1</v>
      </c>
      <c r="K2420" s="1">
        <v>21</v>
      </c>
      <c r="L2420" s="1">
        <v>30</v>
      </c>
      <c r="M2420" s="1">
        <v>2</v>
      </c>
      <c r="N2420" s="1">
        <v>18</v>
      </c>
      <c r="O2420" s="1">
        <v>19.559999999999999</v>
      </c>
      <c r="P2420" s="1">
        <v>200000</v>
      </c>
      <c r="Q2420" s="1">
        <v>7230</v>
      </c>
      <c r="R2420" s="1">
        <v>96487</v>
      </c>
      <c r="S2420" s="1">
        <v>0</v>
      </c>
      <c r="T2420" s="1">
        <v>0</v>
      </c>
      <c r="U2420" s="1">
        <v>0</v>
      </c>
      <c r="W2420" s="1">
        <v>0</v>
      </c>
      <c r="X2420" s="1">
        <v>0</v>
      </c>
      <c r="Y2420" s="1">
        <v>0</v>
      </c>
      <c r="AB2420" s="275">
        <v>44651</v>
      </c>
      <c r="AC2420" s="1">
        <v>1</v>
      </c>
      <c r="AD2420" s="1" t="s">
        <v>2623</v>
      </c>
      <c r="AE2420" s="1">
        <v>1</v>
      </c>
      <c r="AF2420" s="1">
        <v>30</v>
      </c>
      <c r="AG2420" s="1">
        <v>0</v>
      </c>
      <c r="AN2420" s="1">
        <v>1</v>
      </c>
      <c r="AO2420" s="1">
        <v>1</v>
      </c>
      <c r="AR2420" s="276">
        <v>8046.34</v>
      </c>
      <c r="AS2420" s="1" t="s">
        <v>2657</v>
      </c>
      <c r="AT2420" s="1">
        <v>0</v>
      </c>
      <c r="AU2420" s="1">
        <v>0</v>
      </c>
      <c r="AX2420" s="1">
        <v>5</v>
      </c>
      <c r="BC2420" s="1">
        <v>1</v>
      </c>
      <c r="BD2420" s="1">
        <v>7</v>
      </c>
      <c r="BE2420" s="1">
        <v>2</v>
      </c>
      <c r="BF2420" s="296">
        <v>23445.923944735594</v>
      </c>
    </row>
    <row r="2421" spans="1:58" x14ac:dyDescent="0.3">
      <c r="A2421" s="273">
        <f t="shared" si="86"/>
        <v>9537.9424530654687</v>
      </c>
      <c r="B2421" s="1" t="s">
        <v>2621</v>
      </c>
      <c r="C2421" s="274">
        <v>44062928</v>
      </c>
      <c r="D2421" s="1">
        <v>144205</v>
      </c>
      <c r="E2421" s="1">
        <v>4</v>
      </c>
      <c r="F2421" s="1" t="s">
        <v>3581</v>
      </c>
      <c r="G2421" s="275">
        <v>44238</v>
      </c>
      <c r="H2421" s="275">
        <v>45351</v>
      </c>
      <c r="I2421" s="1">
        <v>0</v>
      </c>
      <c r="J2421" s="1">
        <v>1</v>
      </c>
      <c r="K2421" s="1">
        <v>13</v>
      </c>
      <c r="L2421" s="1">
        <v>30</v>
      </c>
      <c r="M2421" s="1">
        <v>2</v>
      </c>
      <c r="N2421" s="1">
        <v>17.690000000000001</v>
      </c>
      <c r="O2421" s="1">
        <v>19.2</v>
      </c>
      <c r="P2421" s="1">
        <v>20000</v>
      </c>
      <c r="Q2421" s="1">
        <v>724</v>
      </c>
      <c r="R2421" s="1">
        <v>13986</v>
      </c>
      <c r="S2421" s="1">
        <v>0</v>
      </c>
      <c r="T2421" s="1">
        <v>0</v>
      </c>
      <c r="U2421" s="1">
        <v>0</v>
      </c>
      <c r="W2421" s="1">
        <v>0</v>
      </c>
      <c r="X2421" s="1">
        <v>0</v>
      </c>
      <c r="Y2421" s="1">
        <v>0</v>
      </c>
      <c r="AB2421" s="275">
        <v>44651</v>
      </c>
      <c r="AC2421" s="1">
        <v>1</v>
      </c>
      <c r="AD2421" s="1" t="s">
        <v>2623</v>
      </c>
      <c r="AE2421" s="1">
        <v>1</v>
      </c>
      <c r="AF2421" s="1">
        <v>30</v>
      </c>
      <c r="AG2421" s="1">
        <v>0</v>
      </c>
      <c r="AN2421" s="1">
        <v>1</v>
      </c>
      <c r="AO2421" s="1">
        <v>1</v>
      </c>
      <c r="AR2421" s="276">
        <v>1049.52</v>
      </c>
      <c r="AS2421" s="1" t="s">
        <v>2657</v>
      </c>
      <c r="AT2421" s="1">
        <v>0</v>
      </c>
      <c r="AU2421" s="1">
        <v>0</v>
      </c>
      <c r="AX2421" s="1">
        <v>5</v>
      </c>
      <c r="BC2421" s="1">
        <v>1</v>
      </c>
      <c r="BD2421" s="1">
        <v>7</v>
      </c>
      <c r="BE2421" s="1">
        <v>2</v>
      </c>
      <c r="BF2421" s="296">
        <v>3398.5375469345299</v>
      </c>
    </row>
    <row r="2422" spans="1:58" x14ac:dyDescent="0.3">
      <c r="A2422" s="273">
        <f t="shared" si="86"/>
        <v>40090.239875820662</v>
      </c>
      <c r="B2422" s="1" t="s">
        <v>2621</v>
      </c>
      <c r="C2422" s="274">
        <v>44062928</v>
      </c>
      <c r="D2422" s="1">
        <v>144205</v>
      </c>
      <c r="E2422" s="1">
        <v>4</v>
      </c>
      <c r="F2422" s="1" t="s">
        <v>3860</v>
      </c>
      <c r="G2422" s="275">
        <v>44112</v>
      </c>
      <c r="H2422" s="275">
        <v>45230</v>
      </c>
      <c r="I2422" s="1">
        <v>0</v>
      </c>
      <c r="J2422" s="1">
        <v>1</v>
      </c>
      <c r="K2422" s="1">
        <v>17</v>
      </c>
      <c r="L2422" s="1">
        <v>30</v>
      </c>
      <c r="M2422" s="1">
        <v>2</v>
      </c>
      <c r="N2422" s="1">
        <v>17.690000000000001</v>
      </c>
      <c r="O2422" s="1">
        <v>19.2</v>
      </c>
      <c r="P2422" s="1">
        <v>100000</v>
      </c>
      <c r="Q2422" s="1">
        <v>3620</v>
      </c>
      <c r="R2422" s="1">
        <v>59429</v>
      </c>
      <c r="S2422" s="1">
        <v>0</v>
      </c>
      <c r="T2422" s="1">
        <v>0</v>
      </c>
      <c r="U2422" s="1">
        <v>0</v>
      </c>
      <c r="W2422" s="1">
        <v>0</v>
      </c>
      <c r="X2422" s="1">
        <v>0</v>
      </c>
      <c r="Y2422" s="1">
        <v>0</v>
      </c>
      <c r="AB2422" s="275">
        <v>44651</v>
      </c>
      <c r="AC2422" s="1">
        <v>1</v>
      </c>
      <c r="AD2422" s="1" t="s">
        <v>2623</v>
      </c>
      <c r="AE2422" s="1">
        <v>1</v>
      </c>
      <c r="AF2422" s="1">
        <v>30</v>
      </c>
      <c r="AG2422" s="1">
        <v>0</v>
      </c>
      <c r="AN2422" s="1">
        <v>1</v>
      </c>
      <c r="AO2422" s="1">
        <v>1</v>
      </c>
      <c r="AR2422" s="276">
        <v>4897.7700000000004</v>
      </c>
      <c r="AS2422" s="1" t="s">
        <v>2657</v>
      </c>
      <c r="AT2422" s="1">
        <v>0</v>
      </c>
      <c r="AU2422" s="1">
        <v>0</v>
      </c>
      <c r="AX2422" s="1">
        <v>5</v>
      </c>
      <c r="BC2422" s="1">
        <v>1</v>
      </c>
      <c r="BD2422" s="1">
        <v>7</v>
      </c>
      <c r="BE2422" s="1">
        <v>2</v>
      </c>
      <c r="BF2422" s="296">
        <v>14440.990124179336</v>
      </c>
    </row>
    <row r="2423" spans="1:58" x14ac:dyDescent="0.3">
      <c r="A2423" s="273">
        <f t="shared" si="86"/>
        <v>24197.558145375428</v>
      </c>
      <c r="B2423" s="1" t="s">
        <v>2621</v>
      </c>
      <c r="C2423" s="274">
        <v>44062928</v>
      </c>
      <c r="D2423" s="1">
        <v>144205</v>
      </c>
      <c r="E2423" s="1">
        <v>4</v>
      </c>
      <c r="F2423" s="1" t="s">
        <v>3861</v>
      </c>
      <c r="G2423" s="275">
        <v>44112</v>
      </c>
      <c r="H2423" s="275">
        <v>45230</v>
      </c>
      <c r="I2423" s="1">
        <v>0</v>
      </c>
      <c r="J2423" s="1">
        <v>1</v>
      </c>
      <c r="K2423" s="1">
        <v>17</v>
      </c>
      <c r="L2423" s="1">
        <v>30</v>
      </c>
      <c r="M2423" s="1">
        <v>2</v>
      </c>
      <c r="N2423" s="1">
        <v>17.690000000000001</v>
      </c>
      <c r="O2423" s="1">
        <v>19.2</v>
      </c>
      <c r="P2423" s="1">
        <v>60000</v>
      </c>
      <c r="Q2423" s="1">
        <v>2172</v>
      </c>
      <c r="R2423" s="1">
        <v>35662</v>
      </c>
      <c r="S2423" s="1">
        <v>0</v>
      </c>
      <c r="T2423" s="1">
        <v>0</v>
      </c>
      <c r="U2423" s="1">
        <v>0</v>
      </c>
      <c r="W2423" s="1">
        <v>0</v>
      </c>
      <c r="X2423" s="1">
        <v>0</v>
      </c>
      <c r="Y2423" s="1">
        <v>0</v>
      </c>
      <c r="AB2423" s="275">
        <v>44651</v>
      </c>
      <c r="AC2423" s="1">
        <v>1</v>
      </c>
      <c r="AD2423" s="1" t="s">
        <v>2623</v>
      </c>
      <c r="AE2423" s="1">
        <v>1</v>
      </c>
      <c r="AF2423" s="1">
        <v>30</v>
      </c>
      <c r="AG2423" s="1">
        <v>0</v>
      </c>
      <c r="AN2423" s="1">
        <v>1</v>
      </c>
      <c r="AO2423" s="1">
        <v>1</v>
      </c>
      <c r="AR2423" s="276">
        <v>2798.73</v>
      </c>
      <c r="AS2423" s="1" t="s">
        <v>2657</v>
      </c>
      <c r="AT2423" s="1">
        <v>0</v>
      </c>
      <c r="AU2423" s="1">
        <v>0</v>
      </c>
      <c r="AX2423" s="1">
        <v>5</v>
      </c>
      <c r="BC2423" s="1">
        <v>1</v>
      </c>
      <c r="BD2423" s="1">
        <v>7</v>
      </c>
      <c r="BE2423" s="1">
        <v>2</v>
      </c>
      <c r="BF2423" s="296">
        <v>8665.7118546245692</v>
      </c>
    </row>
    <row r="2424" spans="1:58" x14ac:dyDescent="0.3">
      <c r="A2424" s="273">
        <f t="shared" si="86"/>
        <v>36284.883150175279</v>
      </c>
      <c r="B2424" s="1" t="s">
        <v>2621</v>
      </c>
      <c r="C2424" s="274">
        <v>44062928</v>
      </c>
      <c r="D2424" s="1">
        <v>144205</v>
      </c>
      <c r="E2424" s="1">
        <v>4</v>
      </c>
      <c r="F2424" s="1" t="s">
        <v>3864</v>
      </c>
      <c r="G2424" s="275">
        <v>44073</v>
      </c>
      <c r="H2424" s="275">
        <v>45169</v>
      </c>
      <c r="I2424" s="1">
        <v>0</v>
      </c>
      <c r="J2424" s="1">
        <v>1</v>
      </c>
      <c r="K2424" s="1">
        <v>19</v>
      </c>
      <c r="L2424" s="1">
        <v>30</v>
      </c>
      <c r="M2424" s="1">
        <v>2</v>
      </c>
      <c r="N2424" s="1">
        <v>17.690000000000001</v>
      </c>
      <c r="O2424" s="1">
        <v>19.2</v>
      </c>
      <c r="P2424" s="1">
        <v>100000</v>
      </c>
      <c r="Q2424" s="1">
        <v>3620</v>
      </c>
      <c r="R2424" s="1">
        <v>53940</v>
      </c>
      <c r="S2424" s="1">
        <v>0</v>
      </c>
      <c r="T2424" s="1">
        <v>0</v>
      </c>
      <c r="U2424" s="1">
        <v>0</v>
      </c>
      <c r="W2424" s="1">
        <v>0</v>
      </c>
      <c r="X2424" s="1">
        <v>0</v>
      </c>
      <c r="Y2424" s="1">
        <v>0</v>
      </c>
      <c r="AB2424" s="275">
        <v>44651</v>
      </c>
      <c r="AC2424" s="1">
        <v>1</v>
      </c>
      <c r="AD2424" s="1" t="s">
        <v>2623</v>
      </c>
      <c r="AE2424" s="1">
        <v>1</v>
      </c>
      <c r="AF2424" s="1">
        <v>30</v>
      </c>
      <c r="AG2424" s="1">
        <v>0</v>
      </c>
      <c r="AN2424" s="1">
        <v>1</v>
      </c>
      <c r="AO2424" s="1">
        <v>1</v>
      </c>
      <c r="AR2424" s="276">
        <v>4547.93</v>
      </c>
      <c r="AS2424" s="1" t="s">
        <v>2657</v>
      </c>
      <c r="AT2424" s="1">
        <v>0</v>
      </c>
      <c r="AU2424" s="1">
        <v>0</v>
      </c>
      <c r="AX2424" s="1">
        <v>5</v>
      </c>
      <c r="BC2424" s="1">
        <v>1</v>
      </c>
      <c r="BD2424" s="1">
        <v>7</v>
      </c>
      <c r="BE2424" s="1">
        <v>2</v>
      </c>
      <c r="BF2424" s="296">
        <v>13107.186849824722</v>
      </c>
    </row>
    <row r="2425" spans="1:58" x14ac:dyDescent="0.3">
      <c r="A2425" s="273">
        <f t="shared" si="86"/>
        <v>36284.883150175279</v>
      </c>
      <c r="B2425" s="1" t="s">
        <v>2621</v>
      </c>
      <c r="C2425" s="274">
        <v>44062928</v>
      </c>
      <c r="D2425" s="1">
        <v>144205</v>
      </c>
      <c r="E2425" s="1">
        <v>4</v>
      </c>
      <c r="F2425" s="1" t="s">
        <v>3865</v>
      </c>
      <c r="G2425" s="275">
        <v>44074</v>
      </c>
      <c r="H2425" s="275">
        <v>45169</v>
      </c>
      <c r="I2425" s="1">
        <v>0</v>
      </c>
      <c r="J2425" s="1">
        <v>1</v>
      </c>
      <c r="K2425" s="1">
        <v>19</v>
      </c>
      <c r="L2425" s="1">
        <v>30</v>
      </c>
      <c r="M2425" s="1">
        <v>2</v>
      </c>
      <c r="N2425" s="1">
        <v>17.690000000000001</v>
      </c>
      <c r="O2425" s="1">
        <v>19.2</v>
      </c>
      <c r="P2425" s="1">
        <v>100000</v>
      </c>
      <c r="Q2425" s="1">
        <v>3620</v>
      </c>
      <c r="R2425" s="1">
        <v>53940</v>
      </c>
      <c r="S2425" s="1">
        <v>0</v>
      </c>
      <c r="T2425" s="1">
        <v>0</v>
      </c>
      <c r="U2425" s="1">
        <v>0</v>
      </c>
      <c r="W2425" s="1">
        <v>0</v>
      </c>
      <c r="X2425" s="1">
        <v>0</v>
      </c>
      <c r="Y2425" s="1">
        <v>0</v>
      </c>
      <c r="AB2425" s="275">
        <v>44651</v>
      </c>
      <c r="AC2425" s="1">
        <v>1</v>
      </c>
      <c r="AD2425" s="1" t="s">
        <v>2623</v>
      </c>
      <c r="AE2425" s="1">
        <v>1</v>
      </c>
      <c r="AF2425" s="1">
        <v>30</v>
      </c>
      <c r="AG2425" s="1">
        <v>0</v>
      </c>
      <c r="AN2425" s="1">
        <v>1</v>
      </c>
      <c r="AO2425" s="1">
        <v>1</v>
      </c>
      <c r="AR2425" s="276">
        <v>4547.93</v>
      </c>
      <c r="AS2425" s="1" t="s">
        <v>2657</v>
      </c>
      <c r="AT2425" s="1">
        <v>0</v>
      </c>
      <c r="AU2425" s="1">
        <v>0</v>
      </c>
      <c r="AX2425" s="1">
        <v>5</v>
      </c>
      <c r="BC2425" s="1">
        <v>1</v>
      </c>
      <c r="BD2425" s="1">
        <v>7</v>
      </c>
      <c r="BE2425" s="1">
        <v>2</v>
      </c>
      <c r="BF2425" s="296">
        <v>13107.186849824722</v>
      </c>
    </row>
    <row r="2426" spans="1:58" x14ac:dyDescent="0.3">
      <c r="A2426" s="273">
        <f t="shared" si="86"/>
        <v>21704.74291171716</v>
      </c>
      <c r="B2426" s="1" t="s">
        <v>2621</v>
      </c>
      <c r="C2426" s="274">
        <v>44062928</v>
      </c>
      <c r="D2426" s="1">
        <v>144205</v>
      </c>
      <c r="E2426" s="1">
        <v>4</v>
      </c>
      <c r="F2426" s="1" t="s">
        <v>3866</v>
      </c>
      <c r="G2426" s="275">
        <v>44074</v>
      </c>
      <c r="H2426" s="275">
        <v>45169</v>
      </c>
      <c r="I2426" s="1">
        <v>0</v>
      </c>
      <c r="J2426" s="1">
        <v>1</v>
      </c>
      <c r="K2426" s="1">
        <v>19</v>
      </c>
      <c r="L2426" s="1">
        <v>30</v>
      </c>
      <c r="M2426" s="1">
        <v>2</v>
      </c>
      <c r="N2426" s="1">
        <v>17.690000000000001</v>
      </c>
      <c r="O2426" s="1">
        <v>19.2</v>
      </c>
      <c r="P2426" s="1">
        <v>60000</v>
      </c>
      <c r="Q2426" s="1">
        <v>2172</v>
      </c>
      <c r="R2426" s="1">
        <v>32369</v>
      </c>
      <c r="S2426" s="1">
        <v>0</v>
      </c>
      <c r="T2426" s="1">
        <v>0</v>
      </c>
      <c r="U2426" s="1">
        <v>0</v>
      </c>
      <c r="V2426" s="275"/>
      <c r="W2426" s="1">
        <v>0</v>
      </c>
      <c r="X2426" s="1">
        <v>0</v>
      </c>
      <c r="Y2426" s="1">
        <v>0</v>
      </c>
      <c r="AB2426" s="275">
        <v>44651</v>
      </c>
      <c r="AC2426" s="1">
        <v>1</v>
      </c>
      <c r="AD2426" s="1" t="s">
        <v>2623</v>
      </c>
      <c r="AE2426" s="1">
        <v>1</v>
      </c>
      <c r="AF2426" s="1">
        <v>30</v>
      </c>
      <c r="AG2426" s="1">
        <v>0</v>
      </c>
      <c r="AN2426" s="1">
        <v>1</v>
      </c>
      <c r="AO2426" s="1">
        <v>1</v>
      </c>
      <c r="AR2426" s="276">
        <v>2798.73</v>
      </c>
      <c r="AS2426" s="1" t="s">
        <v>2657</v>
      </c>
      <c r="AT2426" s="1">
        <v>0</v>
      </c>
      <c r="AU2426" s="1">
        <v>0</v>
      </c>
      <c r="AX2426" s="1">
        <v>5</v>
      </c>
      <c r="BC2426" s="1">
        <v>1</v>
      </c>
      <c r="BD2426" s="1">
        <v>7</v>
      </c>
      <c r="BE2426" s="1">
        <v>2</v>
      </c>
      <c r="BF2426" s="296">
        <v>7865.5270882828409</v>
      </c>
    </row>
    <row r="2427" spans="1:58" x14ac:dyDescent="0.3">
      <c r="A2427" s="273">
        <f t="shared" si="86"/>
        <v>3732640.6697348179</v>
      </c>
      <c r="B2427" s="1" t="s">
        <v>2621</v>
      </c>
      <c r="C2427" s="274">
        <v>44062928</v>
      </c>
      <c r="D2427" s="1">
        <v>144205</v>
      </c>
      <c r="E2427" s="1">
        <v>4</v>
      </c>
      <c r="F2427" s="1" t="s">
        <v>3640</v>
      </c>
      <c r="G2427" s="275">
        <v>44228</v>
      </c>
      <c r="H2427" s="275">
        <v>45351</v>
      </c>
      <c r="I2427" s="1">
        <v>0</v>
      </c>
      <c r="J2427" s="1">
        <v>1</v>
      </c>
      <c r="K2427" s="1">
        <v>13</v>
      </c>
      <c r="L2427" s="1">
        <v>30</v>
      </c>
      <c r="M2427" s="1">
        <v>2</v>
      </c>
      <c r="N2427" s="1">
        <v>12.36</v>
      </c>
      <c r="O2427" s="1">
        <v>13.08</v>
      </c>
      <c r="P2427" s="1">
        <v>8106222</v>
      </c>
      <c r="Q2427" s="1">
        <v>272207</v>
      </c>
      <c r="R2427" s="1">
        <v>5527888</v>
      </c>
      <c r="S2427" s="1">
        <v>0</v>
      </c>
      <c r="T2427" s="1">
        <v>0</v>
      </c>
      <c r="U2427" s="1">
        <v>0</v>
      </c>
      <c r="W2427" s="1">
        <v>0</v>
      </c>
      <c r="X2427" s="1">
        <v>0</v>
      </c>
      <c r="Y2427" s="1">
        <v>0</v>
      </c>
      <c r="AB2427" s="275">
        <v>44651</v>
      </c>
      <c r="AC2427" s="1">
        <v>1</v>
      </c>
      <c r="AD2427" s="1" t="s">
        <v>2623</v>
      </c>
      <c r="AE2427" s="1">
        <v>1</v>
      </c>
      <c r="AF2427" s="1">
        <v>30</v>
      </c>
      <c r="AG2427" s="1">
        <v>0</v>
      </c>
      <c r="AN2427" s="1">
        <v>1</v>
      </c>
      <c r="AO2427" s="1">
        <v>1</v>
      </c>
      <c r="AR2427" s="276">
        <v>451994.44</v>
      </c>
      <c r="AS2427" s="1" t="s">
        <v>2624</v>
      </c>
      <c r="AT2427" s="1">
        <v>0</v>
      </c>
      <c r="AU2427" s="1">
        <v>0</v>
      </c>
      <c r="AX2427" s="1">
        <v>5</v>
      </c>
      <c r="BC2427" s="1">
        <v>1</v>
      </c>
      <c r="BD2427" s="1">
        <v>7</v>
      </c>
      <c r="BE2427" s="1">
        <v>2</v>
      </c>
      <c r="BF2427" s="296">
        <v>1343252.8902651814</v>
      </c>
    </row>
    <row r="2428" spans="1:58" x14ac:dyDescent="0.3">
      <c r="A2428" s="273">
        <f t="shared" si="86"/>
        <v>94310.192418272345</v>
      </c>
      <c r="B2428" s="1" t="s">
        <v>2621</v>
      </c>
      <c r="C2428" s="274">
        <v>44062928</v>
      </c>
      <c r="D2428" s="1">
        <v>144205</v>
      </c>
      <c r="E2428" s="1">
        <v>4</v>
      </c>
      <c r="F2428" s="1" t="s">
        <v>3705</v>
      </c>
      <c r="G2428" s="275">
        <v>44235</v>
      </c>
      <c r="H2428" s="275">
        <v>45351</v>
      </c>
      <c r="I2428" s="1">
        <v>0</v>
      </c>
      <c r="J2428" s="1">
        <v>1</v>
      </c>
      <c r="K2428" s="1">
        <v>13</v>
      </c>
      <c r="L2428" s="1">
        <v>30</v>
      </c>
      <c r="M2428" s="1">
        <v>2</v>
      </c>
      <c r="N2428" s="1">
        <v>17.690000000000001</v>
      </c>
      <c r="O2428" s="1">
        <v>19.2</v>
      </c>
      <c r="P2428" s="1">
        <v>200000</v>
      </c>
      <c r="Q2428" s="1">
        <v>7241</v>
      </c>
      <c r="R2428" s="1">
        <v>139834</v>
      </c>
      <c r="S2428" s="1">
        <v>0</v>
      </c>
      <c r="T2428" s="1">
        <v>0</v>
      </c>
      <c r="U2428" s="1">
        <v>0</v>
      </c>
      <c r="W2428" s="1">
        <v>0</v>
      </c>
      <c r="X2428" s="1">
        <v>0</v>
      </c>
      <c r="Y2428" s="1">
        <v>0</v>
      </c>
      <c r="AB2428" s="275">
        <v>44651</v>
      </c>
      <c r="AC2428" s="1">
        <v>1</v>
      </c>
      <c r="AD2428" s="1" t="s">
        <v>2623</v>
      </c>
      <c r="AE2428" s="1">
        <v>1</v>
      </c>
      <c r="AF2428" s="1">
        <v>30</v>
      </c>
      <c r="AG2428" s="1">
        <v>0</v>
      </c>
      <c r="AN2428" s="1">
        <v>1</v>
      </c>
      <c r="AO2428" s="1">
        <v>1</v>
      </c>
      <c r="AR2428" s="276">
        <v>11544.75</v>
      </c>
      <c r="AS2428" s="1" t="s">
        <v>2657</v>
      </c>
      <c r="AT2428" s="1">
        <v>0</v>
      </c>
      <c r="AU2428" s="1">
        <v>0</v>
      </c>
      <c r="AX2428" s="1">
        <v>5</v>
      </c>
      <c r="BC2428" s="1">
        <v>1</v>
      </c>
      <c r="BD2428" s="1">
        <v>7</v>
      </c>
      <c r="BE2428" s="1">
        <v>2</v>
      </c>
      <c r="BF2428" s="296">
        <v>33979.057581727662</v>
      </c>
    </row>
    <row r="2429" spans="1:58" x14ac:dyDescent="0.3">
      <c r="A2429" s="273">
        <f t="shared" si="86"/>
        <v>28263.220354874007</v>
      </c>
      <c r="B2429" s="1" t="s">
        <v>2621</v>
      </c>
      <c r="C2429" s="274">
        <v>44062928</v>
      </c>
      <c r="D2429" s="1">
        <v>144205</v>
      </c>
      <c r="E2429" s="1">
        <v>4</v>
      </c>
      <c r="F2429" s="1" t="s">
        <v>3550</v>
      </c>
      <c r="G2429" s="275">
        <v>44236</v>
      </c>
      <c r="H2429" s="275">
        <v>45351</v>
      </c>
      <c r="I2429" s="1">
        <v>0</v>
      </c>
      <c r="J2429" s="1">
        <v>1</v>
      </c>
      <c r="K2429" s="1">
        <v>13</v>
      </c>
      <c r="L2429" s="1">
        <v>30</v>
      </c>
      <c r="M2429" s="1">
        <v>2</v>
      </c>
      <c r="N2429" s="1">
        <v>17.690000000000001</v>
      </c>
      <c r="O2429" s="1">
        <v>19.2</v>
      </c>
      <c r="P2429" s="1">
        <v>60000</v>
      </c>
      <c r="Q2429" s="1">
        <v>2172</v>
      </c>
      <c r="R2429" s="1">
        <v>41957</v>
      </c>
      <c r="S2429" s="1">
        <v>0</v>
      </c>
      <c r="T2429" s="1">
        <v>0</v>
      </c>
      <c r="U2429" s="1">
        <v>0</v>
      </c>
      <c r="W2429" s="1">
        <v>0</v>
      </c>
      <c r="X2429" s="1">
        <v>0</v>
      </c>
      <c r="Y2429" s="1">
        <v>0</v>
      </c>
      <c r="AB2429" s="275">
        <v>44651</v>
      </c>
      <c r="AC2429" s="1">
        <v>1</v>
      </c>
      <c r="AD2429" s="1" t="s">
        <v>2623</v>
      </c>
      <c r="AE2429" s="1">
        <v>1</v>
      </c>
      <c r="AF2429" s="1">
        <v>30</v>
      </c>
      <c r="AG2429" s="1">
        <v>0</v>
      </c>
      <c r="AN2429" s="1">
        <v>1</v>
      </c>
      <c r="AO2429" s="1">
        <v>1</v>
      </c>
      <c r="AR2429" s="276">
        <v>3498.41</v>
      </c>
      <c r="AS2429" s="1" t="s">
        <v>2657</v>
      </c>
      <c r="AT2429" s="1">
        <v>0</v>
      </c>
      <c r="AU2429" s="1">
        <v>0</v>
      </c>
      <c r="AX2429" s="1">
        <v>5</v>
      </c>
      <c r="BC2429" s="1">
        <v>1</v>
      </c>
      <c r="BD2429" s="1">
        <v>7</v>
      </c>
      <c r="BE2429" s="1">
        <v>2</v>
      </c>
      <c r="BF2429" s="296">
        <v>10195.369645125989</v>
      </c>
    </row>
    <row r="2430" spans="1:58" x14ac:dyDescent="0.3">
      <c r="A2430" s="273">
        <f t="shared" si="86"/>
        <v>38378.00010160714</v>
      </c>
      <c r="B2430" s="1" t="s">
        <v>2621</v>
      </c>
      <c r="C2430" s="274">
        <v>44062928</v>
      </c>
      <c r="D2430" s="1">
        <v>144205</v>
      </c>
      <c r="E2430" s="1">
        <v>4</v>
      </c>
      <c r="F2430" s="1" t="s">
        <v>4076</v>
      </c>
      <c r="G2430" s="275">
        <v>44076</v>
      </c>
      <c r="H2430" s="275">
        <v>45199</v>
      </c>
      <c r="I2430" s="1">
        <v>0</v>
      </c>
      <c r="J2430" s="1">
        <v>1</v>
      </c>
      <c r="K2430" s="1">
        <v>18</v>
      </c>
      <c r="L2430" s="1">
        <v>30</v>
      </c>
      <c r="M2430" s="1">
        <v>2</v>
      </c>
      <c r="N2430" s="1">
        <v>17.690000000000001</v>
      </c>
      <c r="O2430" s="1">
        <v>19.2</v>
      </c>
      <c r="P2430" s="1">
        <v>100000</v>
      </c>
      <c r="Q2430" s="1">
        <v>3620</v>
      </c>
      <c r="R2430" s="1">
        <v>56705</v>
      </c>
      <c r="S2430" s="1">
        <v>0</v>
      </c>
      <c r="T2430" s="1">
        <v>0</v>
      </c>
      <c r="U2430" s="1">
        <v>0</v>
      </c>
      <c r="W2430" s="1">
        <v>0</v>
      </c>
      <c r="X2430" s="1">
        <v>0</v>
      </c>
      <c r="Y2430" s="1">
        <v>0</v>
      </c>
      <c r="AB2430" s="275">
        <v>44651</v>
      </c>
      <c r="AC2430" s="1">
        <v>1</v>
      </c>
      <c r="AD2430" s="1" t="s">
        <v>2623</v>
      </c>
      <c r="AE2430" s="1">
        <v>1</v>
      </c>
      <c r="AF2430" s="1">
        <v>30</v>
      </c>
      <c r="AG2430" s="1">
        <v>0</v>
      </c>
      <c r="AN2430" s="1">
        <v>1</v>
      </c>
      <c r="AO2430" s="1">
        <v>1</v>
      </c>
      <c r="AR2430" s="276">
        <v>4547.93</v>
      </c>
      <c r="AS2430" s="1" t="s">
        <v>2657</v>
      </c>
      <c r="AT2430" s="1">
        <v>0</v>
      </c>
      <c r="AU2430" s="1">
        <v>0</v>
      </c>
      <c r="AX2430" s="1">
        <v>5</v>
      </c>
      <c r="BC2430" s="1">
        <v>1</v>
      </c>
      <c r="BD2430" s="1">
        <v>7</v>
      </c>
      <c r="BE2430" s="1">
        <v>2</v>
      </c>
      <c r="BF2430" s="296">
        <v>13779.06989839286</v>
      </c>
    </row>
    <row r="2431" spans="1:58" x14ac:dyDescent="0.3">
      <c r="A2431" s="273">
        <f t="shared" si="86"/>
        <v>38378.00010160714</v>
      </c>
      <c r="B2431" s="1" t="s">
        <v>2621</v>
      </c>
      <c r="C2431" s="274">
        <v>44062928</v>
      </c>
      <c r="D2431" s="1">
        <v>144205</v>
      </c>
      <c r="E2431" s="1">
        <v>4</v>
      </c>
      <c r="F2431" s="1" t="s">
        <v>4079</v>
      </c>
      <c r="G2431" s="275">
        <v>44084</v>
      </c>
      <c r="H2431" s="275">
        <v>45199</v>
      </c>
      <c r="I2431" s="1">
        <v>0</v>
      </c>
      <c r="J2431" s="1">
        <v>1</v>
      </c>
      <c r="K2431" s="1">
        <v>18</v>
      </c>
      <c r="L2431" s="1">
        <v>30</v>
      </c>
      <c r="M2431" s="1">
        <v>2</v>
      </c>
      <c r="N2431" s="1">
        <v>17.690000000000001</v>
      </c>
      <c r="O2431" s="1">
        <v>19.2</v>
      </c>
      <c r="P2431" s="1">
        <v>100000</v>
      </c>
      <c r="Q2431" s="1">
        <v>3620</v>
      </c>
      <c r="R2431" s="1">
        <v>56705</v>
      </c>
      <c r="S2431" s="1">
        <v>0</v>
      </c>
      <c r="T2431" s="1">
        <v>0</v>
      </c>
      <c r="U2431" s="1">
        <v>0</v>
      </c>
      <c r="W2431" s="1">
        <v>0</v>
      </c>
      <c r="X2431" s="1">
        <v>0</v>
      </c>
      <c r="Y2431" s="1">
        <v>0</v>
      </c>
      <c r="AB2431" s="275">
        <v>44651</v>
      </c>
      <c r="AC2431" s="1">
        <v>1</v>
      </c>
      <c r="AD2431" s="1" t="s">
        <v>2623</v>
      </c>
      <c r="AE2431" s="1">
        <v>1</v>
      </c>
      <c r="AF2431" s="1">
        <v>30</v>
      </c>
      <c r="AG2431" s="1">
        <v>0</v>
      </c>
      <c r="AN2431" s="1">
        <v>1</v>
      </c>
      <c r="AO2431" s="1">
        <v>1</v>
      </c>
      <c r="AR2431" s="276">
        <v>4547.93</v>
      </c>
      <c r="AS2431" s="1" t="s">
        <v>2657</v>
      </c>
      <c r="AT2431" s="1">
        <v>0</v>
      </c>
      <c r="AU2431" s="1">
        <v>0</v>
      </c>
      <c r="AX2431" s="1">
        <v>5</v>
      </c>
      <c r="BC2431" s="1">
        <v>1</v>
      </c>
      <c r="BD2431" s="1">
        <v>7</v>
      </c>
      <c r="BE2431" s="1">
        <v>2</v>
      </c>
      <c r="BF2431" s="296">
        <v>13779.06989839286</v>
      </c>
    </row>
    <row r="2432" spans="1:58" x14ac:dyDescent="0.3">
      <c r="A2432" s="273">
        <f t="shared" si="86"/>
        <v>40090.239875820662</v>
      </c>
      <c r="B2432" s="1" t="s">
        <v>2621</v>
      </c>
      <c r="C2432" s="274">
        <v>44062928</v>
      </c>
      <c r="D2432" s="1">
        <v>144205</v>
      </c>
      <c r="E2432" s="1">
        <v>4</v>
      </c>
      <c r="F2432" s="1" t="s">
        <v>3762</v>
      </c>
      <c r="G2432" s="275">
        <v>44107</v>
      </c>
      <c r="H2432" s="275">
        <v>45230</v>
      </c>
      <c r="I2432" s="1">
        <v>0</v>
      </c>
      <c r="J2432" s="1">
        <v>1</v>
      </c>
      <c r="K2432" s="1">
        <v>17</v>
      </c>
      <c r="L2432" s="1">
        <v>30</v>
      </c>
      <c r="M2432" s="1">
        <v>2</v>
      </c>
      <c r="N2432" s="1">
        <v>17.690000000000001</v>
      </c>
      <c r="O2432" s="1">
        <v>19.2</v>
      </c>
      <c r="P2432" s="1">
        <v>100000</v>
      </c>
      <c r="Q2432" s="1">
        <v>3620</v>
      </c>
      <c r="R2432" s="1">
        <v>59429</v>
      </c>
      <c r="S2432" s="1">
        <v>0</v>
      </c>
      <c r="T2432" s="1">
        <v>0</v>
      </c>
      <c r="U2432" s="1">
        <v>0</v>
      </c>
      <c r="V2432" s="275"/>
      <c r="W2432" s="1">
        <v>0</v>
      </c>
      <c r="X2432" s="1">
        <v>0</v>
      </c>
      <c r="Y2432" s="1">
        <v>0</v>
      </c>
      <c r="AB2432" s="275">
        <v>44651</v>
      </c>
      <c r="AC2432" s="1">
        <v>1</v>
      </c>
      <c r="AD2432" s="1" t="s">
        <v>2623</v>
      </c>
      <c r="AE2432" s="1">
        <v>1</v>
      </c>
      <c r="AF2432" s="1">
        <v>30</v>
      </c>
      <c r="AG2432" s="1">
        <v>0</v>
      </c>
      <c r="AN2432" s="1">
        <v>1</v>
      </c>
      <c r="AO2432" s="1">
        <v>1</v>
      </c>
      <c r="AR2432" s="276">
        <v>4897.7700000000004</v>
      </c>
      <c r="AS2432" s="1" t="s">
        <v>2657</v>
      </c>
      <c r="AT2432" s="1">
        <v>0</v>
      </c>
      <c r="AU2432" s="1">
        <v>0</v>
      </c>
      <c r="AX2432" s="1">
        <v>5</v>
      </c>
      <c r="BC2432" s="1">
        <v>1</v>
      </c>
      <c r="BD2432" s="1">
        <v>7</v>
      </c>
      <c r="BE2432" s="1">
        <v>2</v>
      </c>
      <c r="BF2432" s="296">
        <v>14440.990124179336</v>
      </c>
    </row>
    <row r="2433" spans="1:58" x14ac:dyDescent="0.3">
      <c r="A2433" s="273">
        <f t="shared" si="86"/>
        <v>17508.118954443638</v>
      </c>
      <c r="B2433" s="1" t="s">
        <v>2621</v>
      </c>
      <c r="C2433" s="274">
        <v>44062928</v>
      </c>
      <c r="D2433" s="1">
        <v>144205</v>
      </c>
      <c r="E2433" s="1">
        <v>4</v>
      </c>
      <c r="F2433" s="1" t="s">
        <v>3786</v>
      </c>
      <c r="G2433" s="275">
        <v>44170</v>
      </c>
      <c r="H2433" s="275">
        <v>45291</v>
      </c>
      <c r="I2433" s="1">
        <v>0</v>
      </c>
      <c r="J2433" s="1">
        <v>1</v>
      </c>
      <c r="K2433" s="1">
        <v>15</v>
      </c>
      <c r="L2433" s="1">
        <v>30</v>
      </c>
      <c r="M2433" s="1">
        <v>2</v>
      </c>
      <c r="N2433" s="1">
        <v>17.690000000000001</v>
      </c>
      <c r="O2433" s="1">
        <v>19.2</v>
      </c>
      <c r="P2433" s="1">
        <v>40000</v>
      </c>
      <c r="Q2433" s="1">
        <v>1448</v>
      </c>
      <c r="R2433" s="1">
        <v>25901</v>
      </c>
      <c r="S2433" s="1">
        <v>0</v>
      </c>
      <c r="T2433" s="1">
        <v>0</v>
      </c>
      <c r="U2433" s="1">
        <v>0</v>
      </c>
      <c r="V2433" s="275"/>
      <c r="W2433" s="1">
        <v>0</v>
      </c>
      <c r="X2433" s="1">
        <v>0</v>
      </c>
      <c r="Y2433" s="1">
        <v>0</v>
      </c>
      <c r="AB2433" s="275">
        <v>44651</v>
      </c>
      <c r="AC2433" s="1">
        <v>1</v>
      </c>
      <c r="AD2433" s="1" t="s">
        <v>2623</v>
      </c>
      <c r="AE2433" s="1">
        <v>1</v>
      </c>
      <c r="AF2433" s="1">
        <v>30</v>
      </c>
      <c r="AG2433" s="1">
        <v>0</v>
      </c>
      <c r="AN2433" s="1">
        <v>1</v>
      </c>
      <c r="AO2433" s="1">
        <v>1</v>
      </c>
      <c r="AR2433" s="276">
        <v>2099.0500000000002</v>
      </c>
      <c r="AS2433" s="1" t="s">
        <v>2657</v>
      </c>
      <c r="AT2433" s="1">
        <v>0</v>
      </c>
      <c r="AU2433" s="1">
        <v>0</v>
      </c>
      <c r="AX2433" s="1">
        <v>5</v>
      </c>
      <c r="BC2433" s="1">
        <v>1</v>
      </c>
      <c r="BD2433" s="1">
        <v>7</v>
      </c>
      <c r="BE2433" s="1">
        <v>2</v>
      </c>
      <c r="BF2433" s="296">
        <v>6293.8310455563615</v>
      </c>
    </row>
    <row r="2434" spans="1:58" x14ac:dyDescent="0.3">
      <c r="A2434" s="273">
        <f t="shared" ref="A2434:A2497" si="87">IF(+R2434-AR2434-BF2434&gt;0,R2434-AR2434-BF2434,0)</f>
        <v>43772.204896915093</v>
      </c>
      <c r="B2434" s="1" t="s">
        <v>2621</v>
      </c>
      <c r="C2434" s="274">
        <v>44062928</v>
      </c>
      <c r="D2434" s="1">
        <v>144205</v>
      </c>
      <c r="E2434" s="1">
        <v>4</v>
      </c>
      <c r="F2434" s="1" t="s">
        <v>3787</v>
      </c>
      <c r="G2434" s="275">
        <v>44170</v>
      </c>
      <c r="H2434" s="275">
        <v>45291</v>
      </c>
      <c r="I2434" s="1">
        <v>0</v>
      </c>
      <c r="J2434" s="1">
        <v>1</v>
      </c>
      <c r="K2434" s="1">
        <v>15</v>
      </c>
      <c r="L2434" s="1">
        <v>30</v>
      </c>
      <c r="M2434" s="1">
        <v>2</v>
      </c>
      <c r="N2434" s="1">
        <v>17.690000000000001</v>
      </c>
      <c r="O2434" s="1">
        <v>19.2</v>
      </c>
      <c r="P2434" s="1">
        <v>100000</v>
      </c>
      <c r="Q2434" s="1">
        <v>3620</v>
      </c>
      <c r="R2434" s="1">
        <v>64755</v>
      </c>
      <c r="S2434" s="1">
        <v>0</v>
      </c>
      <c r="T2434" s="1">
        <v>0</v>
      </c>
      <c r="U2434" s="1">
        <v>0</v>
      </c>
      <c r="W2434" s="1">
        <v>0</v>
      </c>
      <c r="X2434" s="1">
        <v>0</v>
      </c>
      <c r="Y2434" s="1">
        <v>0</v>
      </c>
      <c r="AB2434" s="275">
        <v>44651</v>
      </c>
      <c r="AC2434" s="1">
        <v>1</v>
      </c>
      <c r="AD2434" s="1" t="s">
        <v>2623</v>
      </c>
      <c r="AE2434" s="1">
        <v>1</v>
      </c>
      <c r="AF2434" s="1">
        <v>30</v>
      </c>
      <c r="AG2434" s="1">
        <v>0</v>
      </c>
      <c r="AN2434" s="1">
        <v>1</v>
      </c>
      <c r="AO2434" s="1">
        <v>1</v>
      </c>
      <c r="AR2434" s="276">
        <v>5247.61</v>
      </c>
      <c r="AS2434" s="1" t="s">
        <v>2657</v>
      </c>
      <c r="AT2434" s="1">
        <v>0</v>
      </c>
      <c r="AU2434" s="1">
        <v>0</v>
      </c>
      <c r="AX2434" s="1">
        <v>5</v>
      </c>
      <c r="BC2434" s="1">
        <v>1</v>
      </c>
      <c r="BD2434" s="1">
        <v>7</v>
      </c>
      <c r="BE2434" s="1">
        <v>2</v>
      </c>
      <c r="BF2434" s="296">
        <v>15735.185103084907</v>
      </c>
    </row>
    <row r="2435" spans="1:58" x14ac:dyDescent="0.3">
      <c r="A2435" s="273">
        <f t="shared" si="87"/>
        <v>131304.49262158689</v>
      </c>
      <c r="B2435" s="1" t="s">
        <v>2621</v>
      </c>
      <c r="C2435" s="274">
        <v>44062928</v>
      </c>
      <c r="D2435" s="1">
        <v>144205</v>
      </c>
      <c r="E2435" s="1">
        <v>4</v>
      </c>
      <c r="F2435" s="1" t="s">
        <v>3788</v>
      </c>
      <c r="G2435" s="275">
        <v>44170</v>
      </c>
      <c r="H2435" s="275">
        <v>45291</v>
      </c>
      <c r="I2435" s="1">
        <v>0</v>
      </c>
      <c r="J2435" s="1">
        <v>1</v>
      </c>
      <c r="K2435" s="1">
        <v>15</v>
      </c>
      <c r="L2435" s="1">
        <v>30</v>
      </c>
      <c r="M2435" s="1">
        <v>2</v>
      </c>
      <c r="N2435" s="1">
        <v>17.690000000000001</v>
      </c>
      <c r="O2435" s="1">
        <v>19.2</v>
      </c>
      <c r="P2435" s="1">
        <v>300000</v>
      </c>
      <c r="Q2435" s="1">
        <v>10861</v>
      </c>
      <c r="R2435" s="1">
        <v>194249</v>
      </c>
      <c r="S2435" s="1">
        <v>0</v>
      </c>
      <c r="T2435" s="1">
        <v>0</v>
      </c>
      <c r="U2435" s="1">
        <v>0</v>
      </c>
      <c r="W2435" s="1">
        <v>0</v>
      </c>
      <c r="X2435" s="1">
        <v>0</v>
      </c>
      <c r="Y2435" s="1">
        <v>0</v>
      </c>
      <c r="AB2435" s="275">
        <v>44651</v>
      </c>
      <c r="AC2435" s="1">
        <v>1</v>
      </c>
      <c r="AD2435" s="1" t="s">
        <v>2623</v>
      </c>
      <c r="AE2435" s="1">
        <v>1</v>
      </c>
      <c r="AF2435" s="1">
        <v>30</v>
      </c>
      <c r="AG2435" s="1">
        <v>0</v>
      </c>
      <c r="AN2435" s="1">
        <v>1</v>
      </c>
      <c r="AO2435" s="1">
        <v>1</v>
      </c>
      <c r="AR2435" s="276">
        <v>15742.84</v>
      </c>
      <c r="AS2435" s="1" t="s">
        <v>2657</v>
      </c>
      <c r="AT2435" s="1">
        <v>0</v>
      </c>
      <c r="AU2435" s="1">
        <v>0</v>
      </c>
      <c r="AX2435" s="1">
        <v>5</v>
      </c>
      <c r="BC2435" s="1">
        <v>1</v>
      </c>
      <c r="BD2435" s="1">
        <v>7</v>
      </c>
      <c r="BE2435" s="1">
        <v>2</v>
      </c>
      <c r="BF2435" s="296">
        <v>47201.667378413098</v>
      </c>
    </row>
    <row r="2436" spans="1:58" x14ac:dyDescent="0.3">
      <c r="A2436" s="273">
        <f t="shared" si="87"/>
        <v>8755.9569880278159</v>
      </c>
      <c r="B2436" s="1" t="s">
        <v>2621</v>
      </c>
      <c r="C2436" s="274">
        <v>44062928</v>
      </c>
      <c r="D2436" s="1">
        <v>144205</v>
      </c>
      <c r="E2436" s="1">
        <v>4</v>
      </c>
      <c r="F2436" s="1" t="s">
        <v>3789</v>
      </c>
      <c r="G2436" s="275">
        <v>44179</v>
      </c>
      <c r="H2436" s="275">
        <v>45291</v>
      </c>
      <c r="I2436" s="1">
        <v>0</v>
      </c>
      <c r="J2436" s="1">
        <v>1</v>
      </c>
      <c r="K2436" s="1">
        <v>15</v>
      </c>
      <c r="L2436" s="1">
        <v>30</v>
      </c>
      <c r="M2436" s="1">
        <v>2</v>
      </c>
      <c r="N2436" s="1">
        <v>17.690000000000001</v>
      </c>
      <c r="O2436" s="1">
        <v>19.2</v>
      </c>
      <c r="P2436" s="1">
        <v>20000</v>
      </c>
      <c r="Q2436" s="1">
        <v>724</v>
      </c>
      <c r="R2436" s="1">
        <v>12953</v>
      </c>
      <c r="S2436" s="1">
        <v>0</v>
      </c>
      <c r="T2436" s="1">
        <v>0</v>
      </c>
      <c r="U2436" s="1">
        <v>0</v>
      </c>
      <c r="W2436" s="1">
        <v>0</v>
      </c>
      <c r="X2436" s="1">
        <v>0</v>
      </c>
      <c r="Y2436" s="1">
        <v>0</v>
      </c>
      <c r="AB2436" s="275">
        <v>44651</v>
      </c>
      <c r="AC2436" s="1">
        <v>1</v>
      </c>
      <c r="AD2436" s="1" t="s">
        <v>2623</v>
      </c>
      <c r="AE2436" s="1">
        <v>1</v>
      </c>
      <c r="AF2436" s="1">
        <v>30</v>
      </c>
      <c r="AG2436" s="1">
        <v>0</v>
      </c>
      <c r="AN2436" s="1">
        <v>1</v>
      </c>
      <c r="AO2436" s="1">
        <v>1</v>
      </c>
      <c r="AR2436" s="276">
        <v>1049.52</v>
      </c>
      <c r="AS2436" s="1" t="s">
        <v>2657</v>
      </c>
      <c r="AT2436" s="1">
        <v>0</v>
      </c>
      <c r="AU2436" s="1">
        <v>0</v>
      </c>
      <c r="AX2436" s="1">
        <v>5</v>
      </c>
      <c r="BC2436" s="1">
        <v>1</v>
      </c>
      <c r="BD2436" s="1">
        <v>7</v>
      </c>
      <c r="BE2436" s="1">
        <v>2</v>
      </c>
      <c r="BF2436" s="296">
        <v>3147.5230119721841</v>
      </c>
    </row>
    <row r="2437" spans="1:58" x14ac:dyDescent="0.3">
      <c r="A2437" s="273">
        <f t="shared" si="87"/>
        <v>26265.58995111625</v>
      </c>
      <c r="B2437" s="1" t="s">
        <v>2621</v>
      </c>
      <c r="C2437" s="274">
        <v>44062928</v>
      </c>
      <c r="D2437" s="1">
        <v>144205</v>
      </c>
      <c r="E2437" s="1">
        <v>4</v>
      </c>
      <c r="F2437" s="1" t="s">
        <v>3790</v>
      </c>
      <c r="G2437" s="275">
        <v>44179</v>
      </c>
      <c r="H2437" s="275">
        <v>45291</v>
      </c>
      <c r="I2437" s="1">
        <v>0</v>
      </c>
      <c r="J2437" s="1">
        <v>1</v>
      </c>
      <c r="K2437" s="1">
        <v>15</v>
      </c>
      <c r="L2437" s="1">
        <v>30</v>
      </c>
      <c r="M2437" s="1">
        <v>2</v>
      </c>
      <c r="N2437" s="1">
        <v>17.690000000000001</v>
      </c>
      <c r="O2437" s="1">
        <v>19.2</v>
      </c>
      <c r="P2437" s="1">
        <v>60000</v>
      </c>
      <c r="Q2437" s="1">
        <v>2172</v>
      </c>
      <c r="R2437" s="1">
        <v>38856</v>
      </c>
      <c r="S2437" s="1">
        <v>0</v>
      </c>
      <c r="T2437" s="1">
        <v>0</v>
      </c>
      <c r="U2437" s="1">
        <v>0</v>
      </c>
      <c r="W2437" s="1">
        <v>0</v>
      </c>
      <c r="X2437" s="1">
        <v>0</v>
      </c>
      <c r="Y2437" s="1">
        <v>0</v>
      </c>
      <c r="AB2437" s="275">
        <v>44651</v>
      </c>
      <c r="AC2437" s="1">
        <v>1</v>
      </c>
      <c r="AD2437" s="1" t="s">
        <v>2623</v>
      </c>
      <c r="AE2437" s="1">
        <v>1</v>
      </c>
      <c r="AF2437" s="1">
        <v>30</v>
      </c>
      <c r="AG2437" s="1">
        <v>0</v>
      </c>
      <c r="AN2437" s="1">
        <v>1</v>
      </c>
      <c r="AO2437" s="1">
        <v>1</v>
      </c>
      <c r="AR2437" s="276">
        <v>3148.57</v>
      </c>
      <c r="AS2437" s="1" t="s">
        <v>2657</v>
      </c>
      <c r="AT2437" s="1">
        <v>0</v>
      </c>
      <c r="AU2437" s="1">
        <v>0</v>
      </c>
      <c r="AX2437" s="1">
        <v>5</v>
      </c>
      <c r="BC2437" s="1">
        <v>1</v>
      </c>
      <c r="BD2437" s="1">
        <v>7</v>
      </c>
      <c r="BE2437" s="1">
        <v>2</v>
      </c>
      <c r="BF2437" s="296">
        <v>9441.8400488837488</v>
      </c>
    </row>
    <row r="2438" spans="1:58" x14ac:dyDescent="0.3">
      <c r="A2438" s="273">
        <f t="shared" si="87"/>
        <v>45392.847148118402</v>
      </c>
      <c r="B2438" s="1" t="s">
        <v>2621</v>
      </c>
      <c r="C2438" s="274">
        <v>44062928</v>
      </c>
      <c r="D2438" s="1">
        <v>144205</v>
      </c>
      <c r="E2438" s="1">
        <v>4</v>
      </c>
      <c r="F2438" s="1" t="s">
        <v>3948</v>
      </c>
      <c r="G2438" s="275">
        <v>44200</v>
      </c>
      <c r="H2438" s="275">
        <v>45322</v>
      </c>
      <c r="I2438" s="1">
        <v>0</v>
      </c>
      <c r="J2438" s="1">
        <v>1</v>
      </c>
      <c r="K2438" s="1">
        <v>14</v>
      </c>
      <c r="L2438" s="1">
        <v>30</v>
      </c>
      <c r="M2438" s="1">
        <v>2</v>
      </c>
      <c r="N2438" s="1">
        <v>17.690000000000001</v>
      </c>
      <c r="O2438" s="1">
        <v>19.2</v>
      </c>
      <c r="P2438" s="1">
        <v>100000</v>
      </c>
      <c r="Q2438" s="1">
        <v>3620</v>
      </c>
      <c r="R2438" s="1">
        <v>67358</v>
      </c>
      <c r="S2438" s="1">
        <v>0</v>
      </c>
      <c r="T2438" s="1">
        <v>0</v>
      </c>
      <c r="U2438" s="1">
        <v>0</v>
      </c>
      <c r="W2438" s="1">
        <v>0</v>
      </c>
      <c r="X2438" s="1">
        <v>0</v>
      </c>
      <c r="Y2438" s="1">
        <v>0</v>
      </c>
      <c r="AB2438" s="275">
        <v>44651</v>
      </c>
      <c r="AC2438" s="1">
        <v>1</v>
      </c>
      <c r="AD2438" s="1" t="s">
        <v>2623</v>
      </c>
      <c r="AE2438" s="1">
        <v>1</v>
      </c>
      <c r="AF2438" s="1">
        <v>30</v>
      </c>
      <c r="AG2438" s="1">
        <v>0</v>
      </c>
      <c r="AN2438" s="1">
        <v>1</v>
      </c>
      <c r="AO2438" s="1">
        <v>1</v>
      </c>
      <c r="AR2438" s="276">
        <v>5597.45</v>
      </c>
      <c r="AS2438" s="1" t="s">
        <v>2657</v>
      </c>
      <c r="AT2438" s="1">
        <v>0</v>
      </c>
      <c r="AU2438" s="1">
        <v>0</v>
      </c>
      <c r="AX2438" s="1">
        <v>5</v>
      </c>
      <c r="BC2438" s="1">
        <v>1</v>
      </c>
      <c r="BD2438" s="1">
        <v>7</v>
      </c>
      <c r="BE2438" s="1">
        <v>2</v>
      </c>
      <c r="BF2438" s="296">
        <v>16367.702851881601</v>
      </c>
    </row>
    <row r="2439" spans="1:58" x14ac:dyDescent="0.3">
      <c r="A2439" s="273">
        <f t="shared" si="87"/>
        <v>45392.847148118402</v>
      </c>
      <c r="B2439" s="1" t="s">
        <v>2621</v>
      </c>
      <c r="C2439" s="274">
        <v>44062928</v>
      </c>
      <c r="D2439" s="1">
        <v>144205</v>
      </c>
      <c r="E2439" s="1">
        <v>4</v>
      </c>
      <c r="F2439" s="1" t="s">
        <v>3949</v>
      </c>
      <c r="G2439" s="275">
        <v>44200</v>
      </c>
      <c r="H2439" s="275">
        <v>45322</v>
      </c>
      <c r="I2439" s="1">
        <v>0</v>
      </c>
      <c r="J2439" s="1">
        <v>1</v>
      </c>
      <c r="K2439" s="1">
        <v>14</v>
      </c>
      <c r="L2439" s="1">
        <v>30</v>
      </c>
      <c r="M2439" s="1">
        <v>2</v>
      </c>
      <c r="N2439" s="1">
        <v>17.690000000000001</v>
      </c>
      <c r="O2439" s="1">
        <v>19.2</v>
      </c>
      <c r="P2439" s="1">
        <v>100000</v>
      </c>
      <c r="Q2439" s="1">
        <v>3620</v>
      </c>
      <c r="R2439" s="1">
        <v>67358</v>
      </c>
      <c r="S2439" s="1">
        <v>0</v>
      </c>
      <c r="T2439" s="1">
        <v>0</v>
      </c>
      <c r="U2439" s="1">
        <v>0</v>
      </c>
      <c r="V2439" s="275"/>
      <c r="W2439" s="1">
        <v>0</v>
      </c>
      <c r="X2439" s="1">
        <v>0</v>
      </c>
      <c r="Y2439" s="1">
        <v>0</v>
      </c>
      <c r="AB2439" s="275">
        <v>44651</v>
      </c>
      <c r="AC2439" s="1">
        <v>1</v>
      </c>
      <c r="AD2439" s="1" t="s">
        <v>2623</v>
      </c>
      <c r="AE2439" s="1">
        <v>1</v>
      </c>
      <c r="AF2439" s="1">
        <v>30</v>
      </c>
      <c r="AG2439" s="1">
        <v>0</v>
      </c>
      <c r="AN2439" s="1">
        <v>1</v>
      </c>
      <c r="AO2439" s="1">
        <v>1</v>
      </c>
      <c r="AR2439" s="276">
        <v>5597.45</v>
      </c>
      <c r="AS2439" s="1" t="s">
        <v>2657</v>
      </c>
      <c r="AT2439" s="1">
        <v>0</v>
      </c>
      <c r="AU2439" s="1">
        <v>0</v>
      </c>
      <c r="AX2439" s="1">
        <v>5</v>
      </c>
      <c r="BC2439" s="1">
        <v>1</v>
      </c>
      <c r="BD2439" s="1">
        <v>7</v>
      </c>
      <c r="BE2439" s="1">
        <v>2</v>
      </c>
      <c r="BF2439" s="296">
        <v>16367.702851881601</v>
      </c>
    </row>
    <row r="2440" spans="1:58" x14ac:dyDescent="0.3">
      <c r="A2440" s="273">
        <f t="shared" si="87"/>
        <v>27448.030702702716</v>
      </c>
      <c r="B2440" s="1" t="s">
        <v>2621</v>
      </c>
      <c r="C2440" s="274">
        <v>44062928</v>
      </c>
      <c r="D2440" s="1">
        <v>144205</v>
      </c>
      <c r="E2440" s="1">
        <v>4</v>
      </c>
      <c r="F2440" s="1" t="s">
        <v>3950</v>
      </c>
      <c r="G2440" s="275">
        <v>44200</v>
      </c>
      <c r="H2440" s="275">
        <v>45322</v>
      </c>
      <c r="I2440" s="1">
        <v>0</v>
      </c>
      <c r="J2440" s="1">
        <v>1</v>
      </c>
      <c r="K2440" s="1">
        <v>14</v>
      </c>
      <c r="L2440" s="1">
        <v>30</v>
      </c>
      <c r="M2440" s="1">
        <v>2</v>
      </c>
      <c r="N2440" s="1">
        <v>17.690000000000001</v>
      </c>
      <c r="O2440" s="1">
        <v>19.2</v>
      </c>
      <c r="P2440" s="1">
        <v>60000</v>
      </c>
      <c r="Q2440" s="1">
        <v>2172</v>
      </c>
      <c r="R2440" s="1">
        <v>40418</v>
      </c>
      <c r="S2440" s="1">
        <v>0</v>
      </c>
      <c r="T2440" s="1">
        <v>0</v>
      </c>
      <c r="U2440" s="1">
        <v>0</v>
      </c>
      <c r="W2440" s="1">
        <v>0</v>
      </c>
      <c r="X2440" s="1">
        <v>0</v>
      </c>
      <c r="Y2440" s="1">
        <v>0</v>
      </c>
      <c r="AB2440" s="275">
        <v>44651</v>
      </c>
      <c r="AC2440" s="1">
        <v>1</v>
      </c>
      <c r="AD2440" s="1" t="s">
        <v>2623</v>
      </c>
      <c r="AE2440" s="1">
        <v>1</v>
      </c>
      <c r="AF2440" s="1">
        <v>30</v>
      </c>
      <c r="AG2440" s="1">
        <v>0</v>
      </c>
      <c r="AN2440" s="1">
        <v>1</v>
      </c>
      <c r="AO2440" s="1">
        <v>1</v>
      </c>
      <c r="AR2440" s="276">
        <v>3148.57</v>
      </c>
      <c r="AS2440" s="1" t="s">
        <v>2657</v>
      </c>
      <c r="AT2440" s="1">
        <v>0</v>
      </c>
      <c r="AU2440" s="1">
        <v>0</v>
      </c>
      <c r="AX2440" s="1">
        <v>5</v>
      </c>
      <c r="BC2440" s="1">
        <v>1</v>
      </c>
      <c r="BD2440" s="1">
        <v>7</v>
      </c>
      <c r="BE2440" s="1">
        <v>2</v>
      </c>
      <c r="BF2440" s="296">
        <v>9821.3992972972865</v>
      </c>
    </row>
    <row r="2441" spans="1:58" x14ac:dyDescent="0.3">
      <c r="A2441" s="273">
        <f t="shared" si="87"/>
        <v>72905.223218224972</v>
      </c>
      <c r="B2441" s="1" t="s">
        <v>2621</v>
      </c>
      <c r="C2441" s="274">
        <v>44062928</v>
      </c>
      <c r="D2441" s="1">
        <v>144205</v>
      </c>
      <c r="E2441" s="1">
        <v>4</v>
      </c>
      <c r="F2441" s="1" t="s">
        <v>4012</v>
      </c>
      <c r="G2441" s="275">
        <v>44051</v>
      </c>
      <c r="H2441" s="275">
        <v>45169</v>
      </c>
      <c r="I2441" s="1">
        <v>0</v>
      </c>
      <c r="J2441" s="1">
        <v>1</v>
      </c>
      <c r="K2441" s="1">
        <v>19</v>
      </c>
      <c r="L2441" s="1">
        <v>30</v>
      </c>
      <c r="M2441" s="1">
        <v>2</v>
      </c>
      <c r="N2441" s="1">
        <v>17.690000000000001</v>
      </c>
      <c r="O2441" s="1">
        <v>19.2</v>
      </c>
      <c r="P2441" s="1">
        <v>200000</v>
      </c>
      <c r="Q2441" s="1">
        <v>7241</v>
      </c>
      <c r="R2441" s="1">
        <v>107861</v>
      </c>
      <c r="S2441" s="1">
        <v>0</v>
      </c>
      <c r="T2441" s="1">
        <v>0</v>
      </c>
      <c r="U2441" s="1">
        <v>0</v>
      </c>
      <c r="W2441" s="1">
        <v>0</v>
      </c>
      <c r="X2441" s="1">
        <v>0</v>
      </c>
      <c r="Y2441" s="1">
        <v>0</v>
      </c>
      <c r="AB2441" s="275">
        <v>44651</v>
      </c>
      <c r="AC2441" s="1">
        <v>1</v>
      </c>
      <c r="AD2441" s="1" t="s">
        <v>2623</v>
      </c>
      <c r="AE2441" s="1">
        <v>1</v>
      </c>
      <c r="AF2441" s="1">
        <v>30</v>
      </c>
      <c r="AG2441" s="1">
        <v>0</v>
      </c>
      <c r="AN2441" s="1">
        <v>1</v>
      </c>
      <c r="AO2441" s="1">
        <v>1</v>
      </c>
      <c r="AR2441" s="276">
        <v>8746.02</v>
      </c>
      <c r="AS2441" s="1" t="s">
        <v>2657</v>
      </c>
      <c r="AT2441" s="1">
        <v>0</v>
      </c>
      <c r="AU2441" s="1">
        <v>0</v>
      </c>
      <c r="AX2441" s="1">
        <v>5</v>
      </c>
      <c r="BC2441" s="1">
        <v>1</v>
      </c>
      <c r="BD2441" s="1">
        <v>7</v>
      </c>
      <c r="BE2441" s="1">
        <v>2</v>
      </c>
      <c r="BF2441" s="296">
        <v>26209.756781775017</v>
      </c>
    </row>
    <row r="2442" spans="1:58" x14ac:dyDescent="0.3">
      <c r="A2442" s="273">
        <f t="shared" si="87"/>
        <v>11399.3120787915</v>
      </c>
      <c r="B2442" s="1" t="s">
        <v>2621</v>
      </c>
      <c r="C2442" s="274">
        <v>44062928</v>
      </c>
      <c r="D2442" s="1">
        <v>144205</v>
      </c>
      <c r="E2442" s="1">
        <v>4</v>
      </c>
      <c r="F2442" s="1" t="s">
        <v>4098</v>
      </c>
      <c r="G2442" s="275">
        <v>44426</v>
      </c>
      <c r="H2442" s="275">
        <v>45535</v>
      </c>
      <c r="I2442" s="1">
        <v>0</v>
      </c>
      <c r="J2442" s="1">
        <v>1</v>
      </c>
      <c r="K2442" s="1">
        <v>7</v>
      </c>
      <c r="L2442" s="1">
        <v>30</v>
      </c>
      <c r="M2442" s="1">
        <v>2</v>
      </c>
      <c r="N2442" s="1">
        <v>17.690000000000001</v>
      </c>
      <c r="O2442" s="1">
        <v>19.2</v>
      </c>
      <c r="P2442" s="1">
        <v>20000</v>
      </c>
      <c r="Q2442" s="1">
        <v>724</v>
      </c>
      <c r="R2442" s="1">
        <v>16907</v>
      </c>
      <c r="S2442" s="1">
        <v>0</v>
      </c>
      <c r="T2442" s="1">
        <v>0</v>
      </c>
      <c r="U2442" s="1">
        <v>0</v>
      </c>
      <c r="W2442" s="1">
        <v>0</v>
      </c>
      <c r="X2442" s="1">
        <v>0</v>
      </c>
      <c r="Y2442" s="1">
        <v>0</v>
      </c>
      <c r="AB2442" s="275">
        <v>44651</v>
      </c>
      <c r="AC2442" s="1">
        <v>1</v>
      </c>
      <c r="AD2442" s="1" t="s">
        <v>2623</v>
      </c>
      <c r="AE2442" s="1">
        <v>1</v>
      </c>
      <c r="AF2442" s="1">
        <v>30</v>
      </c>
      <c r="AG2442" s="1">
        <v>0</v>
      </c>
      <c r="AN2442" s="1">
        <v>1</v>
      </c>
      <c r="AO2442" s="1">
        <v>1</v>
      </c>
      <c r="AR2442" s="276">
        <v>1399.36</v>
      </c>
      <c r="AS2442" s="1" t="s">
        <v>2657</v>
      </c>
      <c r="AT2442" s="1">
        <v>0</v>
      </c>
      <c r="AU2442" s="1">
        <v>0</v>
      </c>
      <c r="AX2442" s="1">
        <v>5</v>
      </c>
      <c r="BC2442" s="1">
        <v>1</v>
      </c>
      <c r="BD2442" s="1">
        <v>7</v>
      </c>
      <c r="BE2442" s="1">
        <v>2</v>
      </c>
      <c r="BF2442" s="296">
        <v>4108.3279212085008</v>
      </c>
    </row>
    <row r="2443" spans="1:58" x14ac:dyDescent="0.3">
      <c r="A2443" s="273">
        <f t="shared" si="87"/>
        <v>22798.614157582997</v>
      </c>
      <c r="B2443" s="1" t="s">
        <v>2621</v>
      </c>
      <c r="C2443" s="274">
        <v>44062928</v>
      </c>
      <c r="D2443" s="1">
        <v>144205</v>
      </c>
      <c r="E2443" s="1">
        <v>4</v>
      </c>
      <c r="F2443" s="1" t="s">
        <v>4099</v>
      </c>
      <c r="G2443" s="275">
        <v>44426</v>
      </c>
      <c r="H2443" s="275">
        <v>45535</v>
      </c>
      <c r="I2443" s="1">
        <v>0</v>
      </c>
      <c r="J2443" s="1">
        <v>1</v>
      </c>
      <c r="K2443" s="1">
        <v>7</v>
      </c>
      <c r="L2443" s="1">
        <v>30</v>
      </c>
      <c r="M2443" s="1">
        <v>2</v>
      </c>
      <c r="N2443" s="1">
        <v>17.690000000000001</v>
      </c>
      <c r="O2443" s="1">
        <v>19.2</v>
      </c>
      <c r="P2443" s="1">
        <v>40000</v>
      </c>
      <c r="Q2443" s="1">
        <v>1448</v>
      </c>
      <c r="R2443" s="1">
        <v>33814</v>
      </c>
      <c r="S2443" s="1">
        <v>0</v>
      </c>
      <c r="T2443" s="1">
        <v>0</v>
      </c>
      <c r="U2443" s="1">
        <v>0</v>
      </c>
      <c r="W2443" s="1">
        <v>0</v>
      </c>
      <c r="X2443" s="1">
        <v>0</v>
      </c>
      <c r="Y2443" s="1">
        <v>0</v>
      </c>
      <c r="AB2443" s="275">
        <v>44651</v>
      </c>
      <c r="AC2443" s="1">
        <v>1</v>
      </c>
      <c r="AD2443" s="1" t="s">
        <v>2623</v>
      </c>
      <c r="AE2443" s="1">
        <v>1</v>
      </c>
      <c r="AF2443" s="1">
        <v>30</v>
      </c>
      <c r="AG2443" s="1">
        <v>0</v>
      </c>
      <c r="AN2443" s="1">
        <v>1</v>
      </c>
      <c r="AO2443" s="1">
        <v>1</v>
      </c>
      <c r="AR2443" s="276">
        <v>2798.73</v>
      </c>
      <c r="AS2443" s="1" t="s">
        <v>2657</v>
      </c>
      <c r="AT2443" s="1">
        <v>0</v>
      </c>
      <c r="AU2443" s="1">
        <v>0</v>
      </c>
      <c r="AX2443" s="1">
        <v>5</v>
      </c>
      <c r="BC2443" s="1">
        <v>1</v>
      </c>
      <c r="BD2443" s="1">
        <v>7</v>
      </c>
      <c r="BE2443" s="1">
        <v>2</v>
      </c>
      <c r="BF2443" s="296">
        <v>8216.6558424170016</v>
      </c>
    </row>
    <row r="2444" spans="1:58" x14ac:dyDescent="0.3">
      <c r="A2444" s="273">
        <f t="shared" si="87"/>
        <v>56996.540393957483</v>
      </c>
      <c r="B2444" s="1" t="s">
        <v>2621</v>
      </c>
      <c r="C2444" s="274">
        <v>44062928</v>
      </c>
      <c r="D2444" s="1">
        <v>144205</v>
      </c>
      <c r="E2444" s="1">
        <v>4</v>
      </c>
      <c r="F2444" s="1" t="s">
        <v>4180</v>
      </c>
      <c r="G2444" s="275">
        <v>44410</v>
      </c>
      <c r="H2444" s="275">
        <v>45535</v>
      </c>
      <c r="I2444" s="1">
        <v>0</v>
      </c>
      <c r="J2444" s="1">
        <v>1</v>
      </c>
      <c r="K2444" s="1">
        <v>7</v>
      </c>
      <c r="L2444" s="1">
        <v>30</v>
      </c>
      <c r="M2444" s="1">
        <v>2</v>
      </c>
      <c r="N2444" s="1">
        <v>17.690000000000001</v>
      </c>
      <c r="O2444" s="1">
        <v>19.2</v>
      </c>
      <c r="P2444" s="1">
        <v>100000</v>
      </c>
      <c r="Q2444" s="1">
        <v>3620</v>
      </c>
      <c r="R2444" s="1">
        <v>84535</v>
      </c>
      <c r="S2444" s="1">
        <v>0</v>
      </c>
      <c r="T2444" s="1">
        <v>0</v>
      </c>
      <c r="U2444" s="1">
        <v>0</v>
      </c>
      <c r="W2444" s="1">
        <v>0</v>
      </c>
      <c r="X2444" s="1">
        <v>0</v>
      </c>
      <c r="Y2444" s="1">
        <v>0</v>
      </c>
      <c r="AB2444" s="275">
        <v>44651</v>
      </c>
      <c r="AC2444" s="1">
        <v>1</v>
      </c>
      <c r="AD2444" s="1" t="s">
        <v>2623</v>
      </c>
      <c r="AE2444" s="1">
        <v>1</v>
      </c>
      <c r="AF2444" s="1">
        <v>30</v>
      </c>
      <c r="AG2444" s="1">
        <v>0</v>
      </c>
      <c r="AN2444" s="1">
        <v>1</v>
      </c>
      <c r="AO2444" s="1">
        <v>1</v>
      </c>
      <c r="AR2444" s="276">
        <v>6996.82</v>
      </c>
      <c r="AS2444" s="1" t="s">
        <v>2657</v>
      </c>
      <c r="AT2444" s="1">
        <v>0</v>
      </c>
      <c r="AU2444" s="1">
        <v>0</v>
      </c>
      <c r="AX2444" s="1">
        <v>5</v>
      </c>
      <c r="BC2444" s="1">
        <v>1</v>
      </c>
      <c r="BD2444" s="1">
        <v>7</v>
      </c>
      <c r="BE2444" s="1">
        <v>2</v>
      </c>
      <c r="BF2444" s="296">
        <v>20541.63960604251</v>
      </c>
    </row>
    <row r="2445" spans="1:58" x14ac:dyDescent="0.3">
      <c r="A2445" s="273">
        <f t="shared" si="87"/>
        <v>34197.9262363745</v>
      </c>
      <c r="B2445" s="1" t="s">
        <v>2621</v>
      </c>
      <c r="C2445" s="274">
        <v>44062928</v>
      </c>
      <c r="D2445" s="1">
        <v>144205</v>
      </c>
      <c r="E2445" s="1">
        <v>4</v>
      </c>
      <c r="F2445" s="1" t="s">
        <v>4181</v>
      </c>
      <c r="G2445" s="275">
        <v>44410</v>
      </c>
      <c r="H2445" s="275">
        <v>45535</v>
      </c>
      <c r="I2445" s="1">
        <v>0</v>
      </c>
      <c r="J2445" s="1">
        <v>1</v>
      </c>
      <c r="K2445" s="1">
        <v>7</v>
      </c>
      <c r="L2445" s="1">
        <v>30</v>
      </c>
      <c r="M2445" s="1">
        <v>2</v>
      </c>
      <c r="N2445" s="1">
        <v>17.690000000000001</v>
      </c>
      <c r="O2445" s="1">
        <v>19.2</v>
      </c>
      <c r="P2445" s="1">
        <v>60000</v>
      </c>
      <c r="Q2445" s="1">
        <v>2172</v>
      </c>
      <c r="R2445" s="1">
        <v>50721</v>
      </c>
      <c r="S2445" s="1">
        <v>0</v>
      </c>
      <c r="T2445" s="1">
        <v>0</v>
      </c>
      <c r="U2445" s="1">
        <v>0</v>
      </c>
      <c r="W2445" s="1">
        <v>0</v>
      </c>
      <c r="X2445" s="1">
        <v>0</v>
      </c>
      <c r="Y2445" s="1">
        <v>0</v>
      </c>
      <c r="AB2445" s="275">
        <v>44651</v>
      </c>
      <c r="AC2445" s="1">
        <v>1</v>
      </c>
      <c r="AD2445" s="1" t="s">
        <v>2623</v>
      </c>
      <c r="AE2445" s="1">
        <v>1</v>
      </c>
      <c r="AF2445" s="1">
        <v>30</v>
      </c>
      <c r="AG2445" s="1">
        <v>0</v>
      </c>
      <c r="AN2445" s="1">
        <v>1</v>
      </c>
      <c r="AO2445" s="1">
        <v>1</v>
      </c>
      <c r="AR2445" s="276">
        <v>4198.09</v>
      </c>
      <c r="AS2445" s="1" t="s">
        <v>2657</v>
      </c>
      <c r="AT2445" s="1">
        <v>0</v>
      </c>
      <c r="AU2445" s="1">
        <v>0</v>
      </c>
      <c r="AX2445" s="1">
        <v>5</v>
      </c>
      <c r="BC2445" s="1">
        <v>1</v>
      </c>
      <c r="BD2445" s="1">
        <v>7</v>
      </c>
      <c r="BE2445" s="1">
        <v>2</v>
      </c>
      <c r="BF2445" s="296">
        <v>12324.983763625505</v>
      </c>
    </row>
    <row r="2446" spans="1:58" x14ac:dyDescent="0.3">
      <c r="A2446" s="273">
        <f t="shared" si="87"/>
        <v>34197.9262363745</v>
      </c>
      <c r="B2446" s="1" t="s">
        <v>2621</v>
      </c>
      <c r="C2446" s="274">
        <v>44062928</v>
      </c>
      <c r="D2446" s="1">
        <v>144205</v>
      </c>
      <c r="E2446" s="1">
        <v>4</v>
      </c>
      <c r="F2446" s="1" t="s">
        <v>4182</v>
      </c>
      <c r="G2446" s="275">
        <v>44410</v>
      </c>
      <c r="H2446" s="275">
        <v>45535</v>
      </c>
      <c r="I2446" s="1">
        <v>0</v>
      </c>
      <c r="J2446" s="1">
        <v>1</v>
      </c>
      <c r="K2446" s="1">
        <v>7</v>
      </c>
      <c r="L2446" s="1">
        <v>30</v>
      </c>
      <c r="M2446" s="1">
        <v>2</v>
      </c>
      <c r="N2446" s="1">
        <v>17.690000000000001</v>
      </c>
      <c r="O2446" s="1">
        <v>19.2</v>
      </c>
      <c r="P2446" s="1">
        <v>60000</v>
      </c>
      <c r="Q2446" s="1">
        <v>2172</v>
      </c>
      <c r="R2446" s="1">
        <v>50721</v>
      </c>
      <c r="S2446" s="1">
        <v>0</v>
      </c>
      <c r="T2446" s="1">
        <v>0</v>
      </c>
      <c r="U2446" s="1">
        <v>0</v>
      </c>
      <c r="W2446" s="1">
        <v>0</v>
      </c>
      <c r="X2446" s="1">
        <v>0</v>
      </c>
      <c r="Y2446" s="1">
        <v>0</v>
      </c>
      <c r="AB2446" s="275">
        <v>44651</v>
      </c>
      <c r="AC2446" s="1">
        <v>1</v>
      </c>
      <c r="AD2446" s="1" t="s">
        <v>2623</v>
      </c>
      <c r="AE2446" s="1">
        <v>1</v>
      </c>
      <c r="AF2446" s="1">
        <v>30</v>
      </c>
      <c r="AG2446" s="1">
        <v>0</v>
      </c>
      <c r="AN2446" s="1">
        <v>1</v>
      </c>
      <c r="AO2446" s="1">
        <v>1</v>
      </c>
      <c r="AR2446" s="276">
        <v>4198.09</v>
      </c>
      <c r="AS2446" s="1" t="s">
        <v>2657</v>
      </c>
      <c r="AT2446" s="1">
        <v>0</v>
      </c>
      <c r="AU2446" s="1">
        <v>0</v>
      </c>
      <c r="AX2446" s="1">
        <v>5</v>
      </c>
      <c r="BC2446" s="1">
        <v>1</v>
      </c>
      <c r="BD2446" s="1">
        <v>7</v>
      </c>
      <c r="BE2446" s="1">
        <v>2</v>
      </c>
      <c r="BF2446" s="296">
        <v>12324.983763625505</v>
      </c>
    </row>
    <row r="2447" spans="1:58" x14ac:dyDescent="0.3">
      <c r="A2447" s="273">
        <f t="shared" si="87"/>
        <v>34197.9262363745</v>
      </c>
      <c r="B2447" s="1" t="s">
        <v>2621</v>
      </c>
      <c r="C2447" s="274">
        <v>44062928</v>
      </c>
      <c r="D2447" s="1">
        <v>144205</v>
      </c>
      <c r="E2447" s="1">
        <v>4</v>
      </c>
      <c r="F2447" s="1" t="s">
        <v>4183</v>
      </c>
      <c r="G2447" s="275">
        <v>44410</v>
      </c>
      <c r="H2447" s="275">
        <v>45535</v>
      </c>
      <c r="I2447" s="1">
        <v>0</v>
      </c>
      <c r="J2447" s="1">
        <v>1</v>
      </c>
      <c r="K2447" s="1">
        <v>7</v>
      </c>
      <c r="L2447" s="1">
        <v>30</v>
      </c>
      <c r="M2447" s="1">
        <v>2</v>
      </c>
      <c r="N2447" s="1">
        <v>17.690000000000001</v>
      </c>
      <c r="O2447" s="1">
        <v>19.2</v>
      </c>
      <c r="P2447" s="1">
        <v>60000</v>
      </c>
      <c r="Q2447" s="1">
        <v>2172</v>
      </c>
      <c r="R2447" s="1">
        <v>50721</v>
      </c>
      <c r="S2447" s="1">
        <v>0</v>
      </c>
      <c r="T2447" s="1">
        <v>0</v>
      </c>
      <c r="U2447" s="1">
        <v>0</v>
      </c>
      <c r="W2447" s="1">
        <v>0</v>
      </c>
      <c r="X2447" s="1">
        <v>0</v>
      </c>
      <c r="Y2447" s="1">
        <v>0</v>
      </c>
      <c r="AB2447" s="275">
        <v>44651</v>
      </c>
      <c r="AC2447" s="1">
        <v>1</v>
      </c>
      <c r="AD2447" s="1" t="s">
        <v>2623</v>
      </c>
      <c r="AE2447" s="1">
        <v>1</v>
      </c>
      <c r="AF2447" s="1">
        <v>30</v>
      </c>
      <c r="AG2447" s="1">
        <v>0</v>
      </c>
      <c r="AN2447" s="1">
        <v>1</v>
      </c>
      <c r="AO2447" s="1">
        <v>1</v>
      </c>
      <c r="AR2447" s="276">
        <v>4198.09</v>
      </c>
      <c r="AS2447" s="1" t="s">
        <v>2657</v>
      </c>
      <c r="AT2447" s="1">
        <v>0</v>
      </c>
      <c r="AU2447" s="1">
        <v>0</v>
      </c>
      <c r="AX2447" s="1">
        <v>5</v>
      </c>
      <c r="BC2447" s="1">
        <v>1</v>
      </c>
      <c r="BD2447" s="1">
        <v>7</v>
      </c>
      <c r="BE2447" s="1">
        <v>2</v>
      </c>
      <c r="BF2447" s="296">
        <v>12324.983763625505</v>
      </c>
    </row>
    <row r="2448" spans="1:58" x14ac:dyDescent="0.3">
      <c r="A2448" s="273">
        <f t="shared" si="87"/>
        <v>34197.9262363745</v>
      </c>
      <c r="B2448" s="1" t="s">
        <v>2621</v>
      </c>
      <c r="C2448" s="274">
        <v>44062928</v>
      </c>
      <c r="D2448" s="1">
        <v>144205</v>
      </c>
      <c r="E2448" s="1">
        <v>4</v>
      </c>
      <c r="F2448" s="1" t="s">
        <v>4185</v>
      </c>
      <c r="G2448" s="275">
        <v>44412</v>
      </c>
      <c r="H2448" s="275">
        <v>45535</v>
      </c>
      <c r="I2448" s="1">
        <v>0</v>
      </c>
      <c r="J2448" s="1">
        <v>1</v>
      </c>
      <c r="K2448" s="1">
        <v>7</v>
      </c>
      <c r="L2448" s="1">
        <v>30</v>
      </c>
      <c r="M2448" s="1">
        <v>2</v>
      </c>
      <c r="N2448" s="1">
        <v>17.690000000000001</v>
      </c>
      <c r="O2448" s="1">
        <v>19.2</v>
      </c>
      <c r="P2448" s="1">
        <v>60000</v>
      </c>
      <c r="Q2448" s="1">
        <v>2172</v>
      </c>
      <c r="R2448" s="1">
        <v>50721</v>
      </c>
      <c r="S2448" s="1">
        <v>0</v>
      </c>
      <c r="T2448" s="1">
        <v>0</v>
      </c>
      <c r="U2448" s="1">
        <v>0</v>
      </c>
      <c r="W2448" s="1">
        <v>0</v>
      </c>
      <c r="X2448" s="1">
        <v>0</v>
      </c>
      <c r="Y2448" s="1">
        <v>0</v>
      </c>
      <c r="AB2448" s="275">
        <v>44651</v>
      </c>
      <c r="AC2448" s="1">
        <v>1</v>
      </c>
      <c r="AD2448" s="1" t="s">
        <v>2623</v>
      </c>
      <c r="AE2448" s="1">
        <v>1</v>
      </c>
      <c r="AF2448" s="1">
        <v>30</v>
      </c>
      <c r="AG2448" s="1">
        <v>0</v>
      </c>
      <c r="AN2448" s="1">
        <v>1</v>
      </c>
      <c r="AO2448" s="1">
        <v>1</v>
      </c>
      <c r="AR2448" s="276">
        <v>4198.09</v>
      </c>
      <c r="AS2448" s="1" t="s">
        <v>2657</v>
      </c>
      <c r="AT2448" s="1">
        <v>0</v>
      </c>
      <c r="AU2448" s="1">
        <v>0</v>
      </c>
      <c r="AX2448" s="1">
        <v>5</v>
      </c>
      <c r="BC2448" s="1">
        <v>1</v>
      </c>
      <c r="BD2448" s="1">
        <v>7</v>
      </c>
      <c r="BE2448" s="1">
        <v>2</v>
      </c>
      <c r="BF2448" s="296">
        <v>12324.983763625505</v>
      </c>
    </row>
    <row r="2449" spans="1:58" x14ac:dyDescent="0.3">
      <c r="A2449" s="273">
        <f t="shared" si="87"/>
        <v>113985.51074469098</v>
      </c>
      <c r="B2449" s="1" t="s">
        <v>2621</v>
      </c>
      <c r="C2449" s="274">
        <v>44062928</v>
      </c>
      <c r="D2449" s="1">
        <v>144205</v>
      </c>
      <c r="E2449" s="1">
        <v>4</v>
      </c>
      <c r="F2449" s="1" t="s">
        <v>4332</v>
      </c>
      <c r="G2449" s="275">
        <v>44441</v>
      </c>
      <c r="H2449" s="275">
        <v>45535</v>
      </c>
      <c r="I2449" s="1">
        <v>0</v>
      </c>
      <c r="J2449" s="1">
        <v>1</v>
      </c>
      <c r="K2449" s="1">
        <v>7</v>
      </c>
      <c r="L2449" s="1">
        <v>30</v>
      </c>
      <c r="M2449" s="1">
        <v>2</v>
      </c>
      <c r="N2449" s="1">
        <v>17.690000000000001</v>
      </c>
      <c r="O2449" s="1">
        <v>19.2</v>
      </c>
      <c r="P2449" s="1">
        <v>200000</v>
      </c>
      <c r="Q2449" s="1">
        <v>7241</v>
      </c>
      <c r="R2449" s="1">
        <v>169060</v>
      </c>
      <c r="S2449" s="1">
        <v>0</v>
      </c>
      <c r="T2449" s="1">
        <v>0</v>
      </c>
      <c r="U2449" s="1">
        <v>0</v>
      </c>
      <c r="V2449" s="275"/>
      <c r="W2449" s="1">
        <v>0</v>
      </c>
      <c r="X2449" s="1">
        <v>0</v>
      </c>
      <c r="Y2449" s="1">
        <v>0</v>
      </c>
      <c r="AB2449" s="275">
        <v>44651</v>
      </c>
      <c r="AC2449" s="1">
        <v>1</v>
      </c>
      <c r="AD2449" s="1" t="s">
        <v>2623</v>
      </c>
      <c r="AE2449" s="1">
        <v>1</v>
      </c>
      <c r="AF2449" s="1">
        <v>30</v>
      </c>
      <c r="AG2449" s="1">
        <v>0</v>
      </c>
      <c r="AN2449" s="1">
        <v>1</v>
      </c>
      <c r="AO2449" s="1">
        <v>1</v>
      </c>
      <c r="AR2449" s="276">
        <v>13993.64</v>
      </c>
      <c r="AS2449" s="1" t="s">
        <v>2657</v>
      </c>
      <c r="AT2449" s="1">
        <v>0</v>
      </c>
      <c r="AU2449" s="1">
        <v>0</v>
      </c>
      <c r="AX2449" s="1">
        <v>5</v>
      </c>
      <c r="BC2449" s="1">
        <v>1</v>
      </c>
      <c r="BD2449" s="1">
        <v>7</v>
      </c>
      <c r="BE2449" s="1">
        <v>2</v>
      </c>
      <c r="BF2449" s="296">
        <v>41080.849255309004</v>
      </c>
    </row>
    <row r="2450" spans="1:58" x14ac:dyDescent="0.3">
      <c r="A2450" s="273">
        <f t="shared" si="87"/>
        <v>56996.540393957483</v>
      </c>
      <c r="B2450" s="1" t="s">
        <v>2621</v>
      </c>
      <c r="C2450" s="274">
        <v>44062928</v>
      </c>
      <c r="D2450" s="1">
        <v>144205</v>
      </c>
      <c r="E2450" s="1">
        <v>4</v>
      </c>
      <c r="F2450" s="1" t="s">
        <v>4333</v>
      </c>
      <c r="G2450" s="275">
        <v>44441</v>
      </c>
      <c r="H2450" s="275">
        <v>45535</v>
      </c>
      <c r="I2450" s="1">
        <v>0</v>
      </c>
      <c r="J2450" s="1">
        <v>1</v>
      </c>
      <c r="K2450" s="1">
        <v>7</v>
      </c>
      <c r="L2450" s="1">
        <v>30</v>
      </c>
      <c r="M2450" s="1">
        <v>2</v>
      </c>
      <c r="N2450" s="1">
        <v>17.690000000000001</v>
      </c>
      <c r="O2450" s="1">
        <v>19.2</v>
      </c>
      <c r="P2450" s="1">
        <v>100000</v>
      </c>
      <c r="Q2450" s="1">
        <v>3620</v>
      </c>
      <c r="R2450" s="1">
        <v>84535</v>
      </c>
      <c r="S2450" s="1">
        <v>0</v>
      </c>
      <c r="T2450" s="1">
        <v>0</v>
      </c>
      <c r="U2450" s="1">
        <v>0</v>
      </c>
      <c r="W2450" s="1">
        <v>0</v>
      </c>
      <c r="X2450" s="1">
        <v>0</v>
      </c>
      <c r="Y2450" s="1">
        <v>0</v>
      </c>
      <c r="AB2450" s="275">
        <v>44651</v>
      </c>
      <c r="AC2450" s="1">
        <v>1</v>
      </c>
      <c r="AD2450" s="1" t="s">
        <v>2623</v>
      </c>
      <c r="AE2450" s="1">
        <v>1</v>
      </c>
      <c r="AF2450" s="1">
        <v>30</v>
      </c>
      <c r="AG2450" s="1">
        <v>0</v>
      </c>
      <c r="AN2450" s="1">
        <v>1</v>
      </c>
      <c r="AO2450" s="1">
        <v>1</v>
      </c>
      <c r="AR2450" s="276">
        <v>6996.82</v>
      </c>
      <c r="AS2450" s="1" t="s">
        <v>2657</v>
      </c>
      <c r="AT2450" s="1">
        <v>0</v>
      </c>
      <c r="AU2450" s="1">
        <v>0</v>
      </c>
      <c r="AX2450" s="1">
        <v>5</v>
      </c>
      <c r="BC2450" s="1">
        <v>1</v>
      </c>
      <c r="BD2450" s="1">
        <v>7</v>
      </c>
      <c r="BE2450" s="1">
        <v>2</v>
      </c>
      <c r="BF2450" s="296">
        <v>20541.63960604251</v>
      </c>
    </row>
    <row r="2451" spans="1:58" x14ac:dyDescent="0.3">
      <c r="A2451" s="273">
        <f t="shared" si="87"/>
        <v>22798.614157582997</v>
      </c>
      <c r="B2451" s="1" t="s">
        <v>2621</v>
      </c>
      <c r="C2451" s="274">
        <v>44062928</v>
      </c>
      <c r="D2451" s="1">
        <v>144205</v>
      </c>
      <c r="E2451" s="1">
        <v>4</v>
      </c>
      <c r="F2451" s="1" t="s">
        <v>4334</v>
      </c>
      <c r="G2451" s="275">
        <v>44441</v>
      </c>
      <c r="H2451" s="275">
        <v>45535</v>
      </c>
      <c r="I2451" s="1">
        <v>0</v>
      </c>
      <c r="J2451" s="1">
        <v>1</v>
      </c>
      <c r="K2451" s="1">
        <v>7</v>
      </c>
      <c r="L2451" s="1">
        <v>30</v>
      </c>
      <c r="M2451" s="1">
        <v>2</v>
      </c>
      <c r="N2451" s="1">
        <v>17.690000000000001</v>
      </c>
      <c r="O2451" s="1">
        <v>19.2</v>
      </c>
      <c r="P2451" s="1">
        <v>40000</v>
      </c>
      <c r="Q2451" s="1">
        <v>1448</v>
      </c>
      <c r="R2451" s="1">
        <v>33814</v>
      </c>
      <c r="S2451" s="1">
        <v>0</v>
      </c>
      <c r="T2451" s="1">
        <v>0</v>
      </c>
      <c r="U2451" s="1">
        <v>0</v>
      </c>
      <c r="W2451" s="1">
        <v>0</v>
      </c>
      <c r="X2451" s="1">
        <v>0</v>
      </c>
      <c r="Y2451" s="1">
        <v>0</v>
      </c>
      <c r="AB2451" s="275">
        <v>44651</v>
      </c>
      <c r="AC2451" s="1">
        <v>1</v>
      </c>
      <c r="AD2451" s="1" t="s">
        <v>2623</v>
      </c>
      <c r="AE2451" s="1">
        <v>1</v>
      </c>
      <c r="AF2451" s="1">
        <v>30</v>
      </c>
      <c r="AG2451" s="1">
        <v>0</v>
      </c>
      <c r="AN2451" s="1">
        <v>1</v>
      </c>
      <c r="AO2451" s="1">
        <v>1</v>
      </c>
      <c r="AR2451" s="276">
        <v>2798.73</v>
      </c>
      <c r="AS2451" s="1" t="s">
        <v>2657</v>
      </c>
      <c r="AT2451" s="1">
        <v>0</v>
      </c>
      <c r="AU2451" s="1">
        <v>0</v>
      </c>
      <c r="AX2451" s="1">
        <v>5</v>
      </c>
      <c r="BC2451" s="1">
        <v>1</v>
      </c>
      <c r="BD2451" s="1">
        <v>7</v>
      </c>
      <c r="BE2451" s="1">
        <v>2</v>
      </c>
      <c r="BF2451" s="296">
        <v>8216.6558424170016</v>
      </c>
    </row>
    <row r="2452" spans="1:58" x14ac:dyDescent="0.3">
      <c r="A2452" s="273">
        <f t="shared" si="87"/>
        <v>63593.625057556666</v>
      </c>
      <c r="B2452" s="1" t="s">
        <v>2621</v>
      </c>
      <c r="C2452" s="274">
        <v>44062928</v>
      </c>
      <c r="D2452" s="1">
        <v>144205</v>
      </c>
      <c r="E2452" s="1">
        <v>4</v>
      </c>
      <c r="F2452" s="1" t="s">
        <v>4335</v>
      </c>
      <c r="G2452" s="275">
        <v>44264</v>
      </c>
      <c r="H2452" s="275">
        <v>45382</v>
      </c>
      <c r="I2452" s="1">
        <v>0</v>
      </c>
      <c r="J2452" s="1">
        <v>1</v>
      </c>
      <c r="K2452" s="1">
        <v>12</v>
      </c>
      <c r="L2452" s="1">
        <v>30</v>
      </c>
      <c r="M2452" s="1">
        <v>2</v>
      </c>
      <c r="N2452" s="1">
        <v>17.690000000000001</v>
      </c>
      <c r="O2452" s="1">
        <v>19.2</v>
      </c>
      <c r="P2452" s="1">
        <v>130000</v>
      </c>
      <c r="Q2452" s="1">
        <v>4707</v>
      </c>
      <c r="R2452" s="1">
        <v>94174</v>
      </c>
      <c r="S2452" s="1">
        <v>0</v>
      </c>
      <c r="T2452" s="1">
        <v>0</v>
      </c>
      <c r="U2452" s="1">
        <v>0</v>
      </c>
      <c r="W2452" s="1">
        <v>0</v>
      </c>
      <c r="X2452" s="1">
        <v>0</v>
      </c>
      <c r="Y2452" s="1">
        <v>0</v>
      </c>
      <c r="AB2452" s="275">
        <v>44651</v>
      </c>
      <c r="AC2452" s="1">
        <v>1</v>
      </c>
      <c r="AD2452" s="1" t="s">
        <v>2623</v>
      </c>
      <c r="AE2452" s="1">
        <v>1</v>
      </c>
      <c r="AF2452" s="1">
        <v>30</v>
      </c>
      <c r="AG2452" s="1">
        <v>0</v>
      </c>
      <c r="AN2452" s="1">
        <v>1</v>
      </c>
      <c r="AO2452" s="1">
        <v>1</v>
      </c>
      <c r="AR2452" s="276">
        <v>7696.5</v>
      </c>
      <c r="AS2452" s="1" t="s">
        <v>2657</v>
      </c>
      <c r="AT2452" s="1">
        <v>0</v>
      </c>
      <c r="AU2452" s="1">
        <v>0</v>
      </c>
      <c r="AX2452" s="1">
        <v>5</v>
      </c>
      <c r="BC2452" s="1">
        <v>1</v>
      </c>
      <c r="BD2452" s="1">
        <v>7</v>
      </c>
      <c r="BE2452" s="1">
        <v>2</v>
      </c>
      <c r="BF2452" s="296">
        <v>22883.87494244333</v>
      </c>
    </row>
    <row r="2453" spans="1:58" x14ac:dyDescent="0.3">
      <c r="A2453" s="273">
        <f t="shared" si="87"/>
        <v>20986.449812812873</v>
      </c>
      <c r="B2453" s="1" t="s">
        <v>2621</v>
      </c>
      <c r="C2453" s="274">
        <v>44062928</v>
      </c>
      <c r="D2453" s="1">
        <v>144205</v>
      </c>
      <c r="E2453" s="1">
        <v>4</v>
      </c>
      <c r="F2453" s="1" t="s">
        <v>4581</v>
      </c>
      <c r="G2453" s="275">
        <v>44335</v>
      </c>
      <c r="H2453" s="275">
        <v>45443</v>
      </c>
      <c r="I2453" s="1">
        <v>0</v>
      </c>
      <c r="J2453" s="1">
        <v>1</v>
      </c>
      <c r="K2453" s="1">
        <v>10</v>
      </c>
      <c r="L2453" s="1">
        <v>30</v>
      </c>
      <c r="M2453" s="1">
        <v>2</v>
      </c>
      <c r="N2453" s="1">
        <v>17.690000000000001</v>
      </c>
      <c r="O2453" s="1">
        <v>19.2</v>
      </c>
      <c r="P2453" s="1">
        <v>40000</v>
      </c>
      <c r="Q2453" s="1">
        <v>1448</v>
      </c>
      <c r="R2453" s="1">
        <v>30958</v>
      </c>
      <c r="S2453" s="1">
        <v>0</v>
      </c>
      <c r="T2453" s="1">
        <v>0</v>
      </c>
      <c r="U2453" s="1">
        <v>0</v>
      </c>
      <c r="W2453" s="1">
        <v>0</v>
      </c>
      <c r="X2453" s="1">
        <v>0</v>
      </c>
      <c r="Y2453" s="1">
        <v>0</v>
      </c>
      <c r="AB2453" s="275">
        <v>44651</v>
      </c>
      <c r="AC2453" s="1">
        <v>1</v>
      </c>
      <c r="AD2453" s="1" t="s">
        <v>2623</v>
      </c>
      <c r="AE2453" s="1">
        <v>1</v>
      </c>
      <c r="AF2453" s="1">
        <v>30</v>
      </c>
      <c r="AG2453" s="1">
        <v>0</v>
      </c>
      <c r="AN2453" s="1">
        <v>1</v>
      </c>
      <c r="AO2453" s="1">
        <v>1</v>
      </c>
      <c r="AR2453" s="276">
        <v>2448.89</v>
      </c>
      <c r="AS2453" s="1" t="s">
        <v>2657</v>
      </c>
      <c r="AT2453" s="1">
        <v>0</v>
      </c>
      <c r="AU2453" s="1">
        <v>0</v>
      </c>
      <c r="AX2453" s="1">
        <v>5</v>
      </c>
      <c r="BC2453" s="1">
        <v>1</v>
      </c>
      <c r="BD2453" s="1">
        <v>7</v>
      </c>
      <c r="BE2453" s="1">
        <v>2</v>
      </c>
      <c r="BF2453" s="296">
        <v>7522.6601871871289</v>
      </c>
    </row>
    <row r="2454" spans="1:58" x14ac:dyDescent="0.3">
      <c r="A2454" s="273">
        <f t="shared" si="87"/>
        <v>30191.206360971111</v>
      </c>
      <c r="B2454" s="1" t="s">
        <v>2621</v>
      </c>
      <c r="C2454" s="274">
        <v>44062928</v>
      </c>
      <c r="D2454" s="1">
        <v>144205</v>
      </c>
      <c r="E2454" s="1">
        <v>4</v>
      </c>
      <c r="F2454" s="1" t="s">
        <v>4442</v>
      </c>
      <c r="G2454" s="275">
        <v>44292</v>
      </c>
      <c r="H2454" s="275">
        <v>45412</v>
      </c>
      <c r="I2454" s="1">
        <v>0</v>
      </c>
      <c r="J2454" s="1">
        <v>1</v>
      </c>
      <c r="K2454" s="1">
        <v>11</v>
      </c>
      <c r="L2454" s="1">
        <v>30</v>
      </c>
      <c r="M2454" s="1">
        <v>2</v>
      </c>
      <c r="N2454" s="1">
        <v>17.690000000000001</v>
      </c>
      <c r="O2454" s="1">
        <v>19.2</v>
      </c>
      <c r="P2454" s="1">
        <v>60000</v>
      </c>
      <c r="Q2454" s="1">
        <v>2172</v>
      </c>
      <c r="R2454" s="1">
        <v>44966</v>
      </c>
      <c r="S2454" s="1">
        <v>0</v>
      </c>
      <c r="T2454" s="1">
        <v>0</v>
      </c>
      <c r="U2454" s="1">
        <v>0</v>
      </c>
      <c r="W2454" s="1">
        <v>0</v>
      </c>
      <c r="X2454" s="1">
        <v>0</v>
      </c>
      <c r="Y2454" s="1">
        <v>0</v>
      </c>
      <c r="AB2454" s="275">
        <v>44651</v>
      </c>
      <c r="AC2454" s="1">
        <v>1</v>
      </c>
      <c r="AD2454" s="1" t="s">
        <v>2623</v>
      </c>
      <c r="AE2454" s="1">
        <v>1</v>
      </c>
      <c r="AF2454" s="1">
        <v>30</v>
      </c>
      <c r="AG2454" s="1">
        <v>0</v>
      </c>
      <c r="AN2454" s="1">
        <v>1</v>
      </c>
      <c r="AO2454" s="1">
        <v>1</v>
      </c>
      <c r="AR2454" s="276">
        <v>3848.25</v>
      </c>
      <c r="AS2454" s="1" t="s">
        <v>2657</v>
      </c>
      <c r="AT2454" s="1">
        <v>0</v>
      </c>
      <c r="AU2454" s="1">
        <v>0</v>
      </c>
      <c r="AX2454" s="1">
        <v>5</v>
      </c>
      <c r="BC2454" s="1">
        <v>1</v>
      </c>
      <c r="BD2454" s="1">
        <v>7</v>
      </c>
      <c r="BE2454" s="1">
        <v>2</v>
      </c>
      <c r="BF2454" s="296">
        <v>10926.543639028891</v>
      </c>
    </row>
    <row r="2455" spans="1:58" x14ac:dyDescent="0.3">
      <c r="A2455" s="273">
        <f t="shared" si="87"/>
        <v>33133.578159082201</v>
      </c>
      <c r="B2455" s="1" t="s">
        <v>2621</v>
      </c>
      <c r="C2455" s="274">
        <v>44062928</v>
      </c>
      <c r="D2455" s="1">
        <v>144205</v>
      </c>
      <c r="E2455" s="1">
        <v>4</v>
      </c>
      <c r="F2455" s="1" t="s">
        <v>4265</v>
      </c>
      <c r="G2455" s="275">
        <v>44389</v>
      </c>
      <c r="H2455" s="275">
        <v>45504</v>
      </c>
      <c r="I2455" s="1">
        <v>0</v>
      </c>
      <c r="J2455" s="1">
        <v>1</v>
      </c>
      <c r="K2455" s="1">
        <v>8</v>
      </c>
      <c r="L2455" s="1">
        <v>30</v>
      </c>
      <c r="M2455" s="1">
        <v>2</v>
      </c>
      <c r="N2455" s="1">
        <v>17.690000000000001</v>
      </c>
      <c r="O2455" s="1">
        <v>19.2</v>
      </c>
      <c r="P2455" s="1">
        <v>60000</v>
      </c>
      <c r="Q2455" s="1">
        <v>2172</v>
      </c>
      <c r="R2455" s="1">
        <v>49315</v>
      </c>
      <c r="S2455" s="1">
        <v>0</v>
      </c>
      <c r="T2455" s="1">
        <v>0</v>
      </c>
      <c r="U2455" s="1">
        <v>0</v>
      </c>
      <c r="W2455" s="1">
        <v>0</v>
      </c>
      <c r="X2455" s="1">
        <v>0</v>
      </c>
      <c r="Y2455" s="1">
        <v>0</v>
      </c>
      <c r="AB2455" s="275">
        <v>44651</v>
      </c>
      <c r="AC2455" s="1">
        <v>1</v>
      </c>
      <c r="AD2455" s="1" t="s">
        <v>2623</v>
      </c>
      <c r="AE2455" s="1">
        <v>1</v>
      </c>
      <c r="AF2455" s="1">
        <v>30</v>
      </c>
      <c r="AG2455" s="1">
        <v>0</v>
      </c>
      <c r="AN2455" s="1">
        <v>1</v>
      </c>
      <c r="AO2455" s="1">
        <v>1</v>
      </c>
      <c r="AR2455" s="276">
        <v>4198.09</v>
      </c>
      <c r="AS2455" s="1" t="s">
        <v>2657</v>
      </c>
      <c r="AT2455" s="1">
        <v>0</v>
      </c>
      <c r="AU2455" s="1">
        <v>0</v>
      </c>
      <c r="AX2455" s="1">
        <v>5</v>
      </c>
      <c r="BC2455" s="1">
        <v>1</v>
      </c>
      <c r="BD2455" s="1">
        <v>7</v>
      </c>
      <c r="BE2455" s="1">
        <v>2</v>
      </c>
      <c r="BF2455" s="296">
        <v>11983.331840917801</v>
      </c>
    </row>
    <row r="2456" spans="1:58" x14ac:dyDescent="0.3">
      <c r="A2456" s="273">
        <f t="shared" si="87"/>
        <v>15828.440366093251</v>
      </c>
      <c r="B2456" s="1" t="s">
        <v>2621</v>
      </c>
      <c r="C2456" s="274">
        <v>44062928</v>
      </c>
      <c r="D2456" s="1">
        <v>144205</v>
      </c>
      <c r="E2456" s="1">
        <v>4</v>
      </c>
      <c r="F2456" s="1" t="s">
        <v>4551</v>
      </c>
      <c r="G2456" s="275">
        <v>44348</v>
      </c>
      <c r="H2456" s="275">
        <v>45443</v>
      </c>
      <c r="I2456" s="1">
        <v>0</v>
      </c>
      <c r="J2456" s="1">
        <v>1</v>
      </c>
      <c r="K2456" s="1">
        <v>10</v>
      </c>
      <c r="L2456" s="1">
        <v>30</v>
      </c>
      <c r="M2456" s="1">
        <v>2</v>
      </c>
      <c r="N2456" s="1">
        <v>17.690000000000001</v>
      </c>
      <c r="O2456" s="1">
        <v>19.2</v>
      </c>
      <c r="P2456" s="1">
        <v>30000</v>
      </c>
      <c r="Q2456" s="1">
        <v>1086</v>
      </c>
      <c r="R2456" s="1">
        <v>23220</v>
      </c>
      <c r="S2456" s="1">
        <v>0</v>
      </c>
      <c r="T2456" s="1">
        <v>0</v>
      </c>
      <c r="U2456" s="1">
        <v>0</v>
      </c>
      <c r="W2456" s="1">
        <v>0</v>
      </c>
      <c r="X2456" s="1">
        <v>0</v>
      </c>
      <c r="Y2456" s="1">
        <v>0</v>
      </c>
      <c r="AB2456" s="275">
        <v>44651</v>
      </c>
      <c r="AC2456" s="1">
        <v>1</v>
      </c>
      <c r="AD2456" s="1" t="s">
        <v>2623</v>
      </c>
      <c r="AE2456" s="1">
        <v>1</v>
      </c>
      <c r="AF2456" s="1">
        <v>30</v>
      </c>
      <c r="AG2456" s="1">
        <v>0</v>
      </c>
      <c r="AN2456" s="1">
        <v>1</v>
      </c>
      <c r="AO2456" s="1">
        <v>1</v>
      </c>
      <c r="AR2456" s="276">
        <v>1749.2</v>
      </c>
      <c r="AS2456" s="1" t="s">
        <v>2657</v>
      </c>
      <c r="AT2456" s="1">
        <v>0</v>
      </c>
      <c r="AU2456" s="1">
        <v>0</v>
      </c>
      <c r="AX2456" s="1">
        <v>5</v>
      </c>
      <c r="BC2456" s="1">
        <v>1</v>
      </c>
      <c r="BD2456" s="1">
        <v>7</v>
      </c>
      <c r="BE2456" s="1">
        <v>2</v>
      </c>
      <c r="BF2456" s="296">
        <v>5642.3596339067481</v>
      </c>
    </row>
    <row r="2457" spans="1:58" x14ac:dyDescent="0.3">
      <c r="A2457" s="273">
        <f t="shared" si="87"/>
        <v>52290.452527709778</v>
      </c>
      <c r="B2457" s="1" t="s">
        <v>2621</v>
      </c>
      <c r="C2457" s="274">
        <v>44062928</v>
      </c>
      <c r="D2457" s="1">
        <v>144205</v>
      </c>
      <c r="E2457" s="1">
        <v>4</v>
      </c>
      <c r="F2457" s="1" t="s">
        <v>4562</v>
      </c>
      <c r="G2457" s="275">
        <v>44323</v>
      </c>
      <c r="H2457" s="275">
        <v>45443</v>
      </c>
      <c r="I2457" s="1">
        <v>0</v>
      </c>
      <c r="J2457" s="1">
        <v>1</v>
      </c>
      <c r="K2457" s="1">
        <v>10</v>
      </c>
      <c r="L2457" s="1">
        <v>30</v>
      </c>
      <c r="M2457" s="1">
        <v>2</v>
      </c>
      <c r="N2457" s="1">
        <v>17.690000000000001</v>
      </c>
      <c r="O2457" s="1">
        <v>19.2</v>
      </c>
      <c r="P2457" s="1">
        <v>100000</v>
      </c>
      <c r="Q2457" s="1">
        <v>3620</v>
      </c>
      <c r="R2457" s="1">
        <v>77394</v>
      </c>
      <c r="S2457" s="1">
        <v>0</v>
      </c>
      <c r="T2457" s="1">
        <v>0</v>
      </c>
      <c r="U2457" s="1">
        <v>0</v>
      </c>
      <c r="W2457" s="1">
        <v>0</v>
      </c>
      <c r="X2457" s="1">
        <v>0</v>
      </c>
      <c r="Y2457" s="1">
        <v>0</v>
      </c>
      <c r="AB2457" s="275">
        <v>44651</v>
      </c>
      <c r="AC2457" s="1">
        <v>1</v>
      </c>
      <c r="AD2457" s="1" t="s">
        <v>2623</v>
      </c>
      <c r="AE2457" s="1">
        <v>1</v>
      </c>
      <c r="AF2457" s="1">
        <v>30</v>
      </c>
      <c r="AG2457" s="1">
        <v>0</v>
      </c>
      <c r="AN2457" s="1">
        <v>1</v>
      </c>
      <c r="AO2457" s="1">
        <v>1</v>
      </c>
      <c r="AR2457" s="276">
        <v>6297.14</v>
      </c>
      <c r="AS2457" s="1" t="s">
        <v>2657</v>
      </c>
      <c r="AT2457" s="1">
        <v>0</v>
      </c>
      <c r="AU2457" s="1">
        <v>0</v>
      </c>
      <c r="AX2457" s="1">
        <v>5</v>
      </c>
      <c r="BC2457" s="1">
        <v>1</v>
      </c>
      <c r="BD2457" s="1">
        <v>7</v>
      </c>
      <c r="BE2457" s="1">
        <v>2</v>
      </c>
      <c r="BF2457" s="296">
        <v>18806.407472290222</v>
      </c>
    </row>
    <row r="2458" spans="1:58" x14ac:dyDescent="0.3">
      <c r="A2458" s="273">
        <f t="shared" si="87"/>
        <v>43084.844972177249</v>
      </c>
      <c r="B2458" s="1" t="s">
        <v>2621</v>
      </c>
      <c r="C2458" s="274">
        <v>44062928</v>
      </c>
      <c r="D2458" s="1">
        <v>144205</v>
      </c>
      <c r="E2458" s="1">
        <v>4</v>
      </c>
      <c r="F2458" s="1" t="s">
        <v>4575</v>
      </c>
      <c r="G2458" s="275">
        <v>44349</v>
      </c>
      <c r="H2458" s="275">
        <v>45473</v>
      </c>
      <c r="I2458" s="1">
        <v>0</v>
      </c>
      <c r="J2458" s="1">
        <v>1</v>
      </c>
      <c r="K2458" s="1">
        <v>9</v>
      </c>
      <c r="L2458" s="1">
        <v>30</v>
      </c>
      <c r="M2458" s="1">
        <v>2</v>
      </c>
      <c r="N2458" s="1">
        <v>17.690000000000001</v>
      </c>
      <c r="O2458" s="1">
        <v>19.2</v>
      </c>
      <c r="P2458" s="1">
        <v>80000</v>
      </c>
      <c r="Q2458" s="1">
        <v>2896</v>
      </c>
      <c r="R2458" s="1">
        <v>63847</v>
      </c>
      <c r="S2458" s="1">
        <v>0</v>
      </c>
      <c r="T2458" s="1">
        <v>0</v>
      </c>
      <c r="U2458" s="1">
        <v>0</v>
      </c>
      <c r="W2458" s="1">
        <v>0</v>
      </c>
      <c r="X2458" s="1">
        <v>0</v>
      </c>
      <c r="Y2458" s="1">
        <v>0</v>
      </c>
      <c r="AB2458" s="275">
        <v>44651</v>
      </c>
      <c r="AC2458" s="1">
        <v>1</v>
      </c>
      <c r="AD2458" s="1" t="s">
        <v>2623</v>
      </c>
      <c r="AE2458" s="1">
        <v>1</v>
      </c>
      <c r="AF2458" s="1">
        <v>30</v>
      </c>
      <c r="AG2458" s="1">
        <v>0</v>
      </c>
      <c r="AN2458" s="1">
        <v>1</v>
      </c>
      <c r="AO2458" s="1">
        <v>1</v>
      </c>
      <c r="AR2458" s="276">
        <v>5247.61</v>
      </c>
      <c r="AS2458" s="1" t="s">
        <v>2657</v>
      </c>
      <c r="AT2458" s="1">
        <v>0</v>
      </c>
      <c r="AU2458" s="1">
        <v>0</v>
      </c>
      <c r="AX2458" s="1">
        <v>5</v>
      </c>
      <c r="BC2458" s="1">
        <v>1</v>
      </c>
      <c r="BD2458" s="1">
        <v>7</v>
      </c>
      <c r="BE2458" s="1">
        <v>2</v>
      </c>
      <c r="BF2458" s="296">
        <v>15514.545027822747</v>
      </c>
    </row>
    <row r="2459" spans="1:58" x14ac:dyDescent="0.3">
      <c r="A2459" s="273">
        <f t="shared" si="87"/>
        <v>107880.59289370276</v>
      </c>
      <c r="B2459" s="1" t="s">
        <v>2621</v>
      </c>
      <c r="C2459" s="274">
        <v>44062928</v>
      </c>
      <c r="D2459" s="1">
        <v>144205</v>
      </c>
      <c r="E2459" s="1">
        <v>4</v>
      </c>
      <c r="F2459" s="1" t="s">
        <v>4576</v>
      </c>
      <c r="G2459" s="275">
        <v>44349</v>
      </c>
      <c r="H2459" s="275">
        <v>45473</v>
      </c>
      <c r="I2459" s="1">
        <v>0</v>
      </c>
      <c r="J2459" s="1">
        <v>1</v>
      </c>
      <c r="K2459" s="1">
        <v>9</v>
      </c>
      <c r="L2459" s="1">
        <v>30</v>
      </c>
      <c r="M2459" s="1">
        <v>2</v>
      </c>
      <c r="N2459" s="1">
        <v>17.690000000000001</v>
      </c>
      <c r="O2459" s="1">
        <v>19.2</v>
      </c>
      <c r="P2459" s="1">
        <v>200000</v>
      </c>
      <c r="Q2459" s="1">
        <v>7241</v>
      </c>
      <c r="R2459" s="1">
        <v>159609</v>
      </c>
      <c r="S2459" s="1">
        <v>0</v>
      </c>
      <c r="T2459" s="1">
        <v>0</v>
      </c>
      <c r="U2459" s="1">
        <v>0</v>
      </c>
      <c r="W2459" s="1">
        <v>0</v>
      </c>
      <c r="X2459" s="1">
        <v>0</v>
      </c>
      <c r="Y2459" s="1">
        <v>0</v>
      </c>
      <c r="AB2459" s="275">
        <v>44651</v>
      </c>
      <c r="AC2459" s="1">
        <v>1</v>
      </c>
      <c r="AD2459" s="1" t="s">
        <v>2623</v>
      </c>
      <c r="AE2459" s="1">
        <v>1</v>
      </c>
      <c r="AF2459" s="1">
        <v>30</v>
      </c>
      <c r="AG2459" s="1">
        <v>0</v>
      </c>
      <c r="AN2459" s="1">
        <v>1</v>
      </c>
      <c r="AO2459" s="1">
        <v>1</v>
      </c>
      <c r="AR2459" s="276">
        <v>12944.11</v>
      </c>
      <c r="AS2459" s="1" t="s">
        <v>2657</v>
      </c>
      <c r="AT2459" s="1">
        <v>0</v>
      </c>
      <c r="AU2459" s="1">
        <v>0</v>
      </c>
      <c r="AX2459" s="1">
        <v>5</v>
      </c>
      <c r="BC2459" s="1">
        <v>1</v>
      </c>
      <c r="BD2459" s="1">
        <v>7</v>
      </c>
      <c r="BE2459" s="1">
        <v>2</v>
      </c>
      <c r="BF2459" s="296">
        <v>38784.297106297257</v>
      </c>
    </row>
    <row r="2460" spans="1:58" x14ac:dyDescent="0.3">
      <c r="A2460" s="273">
        <f t="shared" si="87"/>
        <v>55571.205257933005</v>
      </c>
      <c r="B2460" s="1" t="s">
        <v>2621</v>
      </c>
      <c r="C2460" s="274">
        <v>44062928</v>
      </c>
      <c r="D2460" s="1">
        <v>144205</v>
      </c>
      <c r="E2460" s="1">
        <v>4</v>
      </c>
      <c r="F2460" s="1" t="s">
        <v>4531</v>
      </c>
      <c r="G2460" s="275">
        <v>44388</v>
      </c>
      <c r="H2460" s="275">
        <v>45504</v>
      </c>
      <c r="I2460" s="1">
        <v>0</v>
      </c>
      <c r="J2460" s="1">
        <v>1</v>
      </c>
      <c r="K2460" s="1">
        <v>8</v>
      </c>
      <c r="L2460" s="1">
        <v>30</v>
      </c>
      <c r="M2460" s="1">
        <v>2</v>
      </c>
      <c r="N2460" s="1">
        <v>17.690000000000001</v>
      </c>
      <c r="O2460" s="1">
        <v>19.2</v>
      </c>
      <c r="P2460" s="1">
        <v>100000</v>
      </c>
      <c r="Q2460" s="1">
        <v>3620</v>
      </c>
      <c r="R2460" s="1">
        <v>82190</v>
      </c>
      <c r="S2460" s="1">
        <v>0</v>
      </c>
      <c r="T2460" s="1">
        <v>0</v>
      </c>
      <c r="U2460" s="1">
        <v>0</v>
      </c>
      <c r="W2460" s="1">
        <v>0</v>
      </c>
      <c r="X2460" s="1">
        <v>0</v>
      </c>
      <c r="Y2460" s="1">
        <v>0</v>
      </c>
      <c r="AB2460" s="275">
        <v>44651</v>
      </c>
      <c r="AC2460" s="1">
        <v>1</v>
      </c>
      <c r="AD2460" s="1" t="s">
        <v>2623</v>
      </c>
      <c r="AE2460" s="1">
        <v>1</v>
      </c>
      <c r="AF2460" s="1">
        <v>30</v>
      </c>
      <c r="AG2460" s="1">
        <v>0</v>
      </c>
      <c r="AN2460" s="1">
        <v>1</v>
      </c>
      <c r="AO2460" s="1">
        <v>1</v>
      </c>
      <c r="AR2460" s="276">
        <v>6646.98</v>
      </c>
      <c r="AS2460" s="1" t="s">
        <v>2657</v>
      </c>
      <c r="AT2460" s="1">
        <v>0</v>
      </c>
      <c r="AU2460" s="1">
        <v>0</v>
      </c>
      <c r="AX2460" s="1">
        <v>5</v>
      </c>
      <c r="BC2460" s="1">
        <v>1</v>
      </c>
      <c r="BD2460" s="1">
        <v>7</v>
      </c>
      <c r="BE2460" s="1">
        <v>2</v>
      </c>
      <c r="BF2460" s="296">
        <v>19971.814742066999</v>
      </c>
    </row>
    <row r="2461" spans="1:58" x14ac:dyDescent="0.3">
      <c r="A2461" s="273">
        <f t="shared" si="87"/>
        <v>55571.205257933005</v>
      </c>
      <c r="B2461" s="1" t="s">
        <v>2621</v>
      </c>
      <c r="C2461" s="274">
        <v>44062928</v>
      </c>
      <c r="D2461" s="1">
        <v>144205</v>
      </c>
      <c r="E2461" s="1">
        <v>4</v>
      </c>
      <c r="F2461" s="1" t="s">
        <v>4789</v>
      </c>
      <c r="G2461" s="275">
        <v>44386</v>
      </c>
      <c r="H2461" s="275">
        <v>45504</v>
      </c>
      <c r="I2461" s="1">
        <v>0</v>
      </c>
      <c r="J2461" s="1">
        <v>1</v>
      </c>
      <c r="K2461" s="1">
        <v>8</v>
      </c>
      <c r="L2461" s="1">
        <v>30</v>
      </c>
      <c r="M2461" s="1">
        <v>2</v>
      </c>
      <c r="N2461" s="1">
        <v>17.690000000000001</v>
      </c>
      <c r="O2461" s="1">
        <v>19.2</v>
      </c>
      <c r="P2461" s="1">
        <v>100000</v>
      </c>
      <c r="Q2461" s="1">
        <v>3620</v>
      </c>
      <c r="R2461" s="1">
        <v>82190</v>
      </c>
      <c r="S2461" s="1">
        <v>0</v>
      </c>
      <c r="T2461" s="1">
        <v>0</v>
      </c>
      <c r="U2461" s="1">
        <v>0</v>
      </c>
      <c r="W2461" s="1">
        <v>0</v>
      </c>
      <c r="X2461" s="1">
        <v>0</v>
      </c>
      <c r="Y2461" s="1">
        <v>0</v>
      </c>
      <c r="AB2461" s="275">
        <v>44651</v>
      </c>
      <c r="AC2461" s="1">
        <v>1</v>
      </c>
      <c r="AD2461" s="1" t="s">
        <v>2623</v>
      </c>
      <c r="AE2461" s="1">
        <v>1</v>
      </c>
      <c r="AF2461" s="1">
        <v>30</v>
      </c>
      <c r="AG2461" s="1">
        <v>0</v>
      </c>
      <c r="AN2461" s="1">
        <v>1</v>
      </c>
      <c r="AO2461" s="1">
        <v>1</v>
      </c>
      <c r="AR2461" s="276">
        <v>6646.98</v>
      </c>
      <c r="AS2461" s="1" t="s">
        <v>2657</v>
      </c>
      <c r="AT2461" s="1">
        <v>0</v>
      </c>
      <c r="AU2461" s="1">
        <v>0</v>
      </c>
      <c r="AX2461" s="1">
        <v>5</v>
      </c>
      <c r="BC2461" s="1">
        <v>1</v>
      </c>
      <c r="BD2461" s="1">
        <v>7</v>
      </c>
      <c r="BE2461" s="1">
        <v>2</v>
      </c>
      <c r="BF2461" s="296">
        <v>19971.814742066999</v>
      </c>
    </row>
    <row r="2462" spans="1:58" x14ac:dyDescent="0.3">
      <c r="A2462" s="273">
        <f t="shared" si="87"/>
        <v>4235.2311777158438</v>
      </c>
      <c r="B2462" s="1" t="s">
        <v>2621</v>
      </c>
      <c r="C2462" s="274">
        <v>44062928</v>
      </c>
      <c r="D2462" s="1">
        <v>144205</v>
      </c>
      <c r="E2462" s="1">
        <v>4</v>
      </c>
      <c r="F2462" s="1" t="s">
        <v>4981</v>
      </c>
      <c r="G2462" s="275">
        <v>44265</v>
      </c>
      <c r="H2462" s="275">
        <v>45382</v>
      </c>
      <c r="I2462" s="1">
        <v>0</v>
      </c>
      <c r="J2462" s="1">
        <v>1</v>
      </c>
      <c r="K2462" s="1">
        <v>12</v>
      </c>
      <c r="L2462" s="1">
        <v>30</v>
      </c>
      <c r="M2462" s="1">
        <v>2</v>
      </c>
      <c r="N2462" s="1">
        <v>17.690000000000001</v>
      </c>
      <c r="O2462" s="1">
        <v>19.2</v>
      </c>
      <c r="P2462" s="1">
        <v>9000</v>
      </c>
      <c r="Q2462" s="1">
        <v>326</v>
      </c>
      <c r="R2462" s="1">
        <v>6519</v>
      </c>
      <c r="S2462" s="1">
        <v>0</v>
      </c>
      <c r="T2462" s="1">
        <v>0</v>
      </c>
      <c r="U2462" s="1">
        <v>0</v>
      </c>
      <c r="W2462" s="1">
        <v>0</v>
      </c>
      <c r="X2462" s="1">
        <v>0</v>
      </c>
      <c r="Y2462" s="1">
        <v>0</v>
      </c>
      <c r="AB2462" s="275">
        <v>44651</v>
      </c>
      <c r="AC2462" s="1">
        <v>1</v>
      </c>
      <c r="AD2462" s="1" t="s">
        <v>2623</v>
      </c>
      <c r="AE2462" s="1">
        <v>1</v>
      </c>
      <c r="AF2462" s="1">
        <v>30</v>
      </c>
      <c r="AG2462" s="1">
        <v>0</v>
      </c>
      <c r="AN2462" s="1">
        <v>1</v>
      </c>
      <c r="AO2462" s="1">
        <v>1</v>
      </c>
      <c r="AR2462" s="276">
        <v>699.68</v>
      </c>
      <c r="AS2462" s="1" t="s">
        <v>2657</v>
      </c>
      <c r="AT2462" s="1">
        <v>0</v>
      </c>
      <c r="AU2462" s="1">
        <v>0</v>
      </c>
      <c r="AX2462" s="1">
        <v>5</v>
      </c>
      <c r="BC2462" s="1">
        <v>1</v>
      </c>
      <c r="BD2462" s="1">
        <v>7</v>
      </c>
      <c r="BE2462" s="1">
        <v>2</v>
      </c>
      <c r="BF2462" s="296">
        <v>1584.0888222841559</v>
      </c>
    </row>
    <row r="2463" spans="1:58" x14ac:dyDescent="0.3">
      <c r="A2463" s="273">
        <f t="shared" si="87"/>
        <v>19489.095263108633</v>
      </c>
      <c r="B2463" s="1" t="s">
        <v>2621</v>
      </c>
      <c r="C2463" s="274">
        <v>44062928</v>
      </c>
      <c r="D2463" s="1">
        <v>144205</v>
      </c>
      <c r="E2463" s="1">
        <v>4</v>
      </c>
      <c r="F2463" s="1" t="s">
        <v>4982</v>
      </c>
      <c r="G2463" s="275">
        <v>44265</v>
      </c>
      <c r="H2463" s="275">
        <v>45382</v>
      </c>
      <c r="I2463" s="1">
        <v>0</v>
      </c>
      <c r="J2463" s="1">
        <v>1</v>
      </c>
      <c r="K2463" s="1">
        <v>12</v>
      </c>
      <c r="L2463" s="1">
        <v>30</v>
      </c>
      <c r="M2463" s="1">
        <v>2</v>
      </c>
      <c r="N2463" s="1">
        <v>17.690000000000001</v>
      </c>
      <c r="O2463" s="1">
        <v>19.2</v>
      </c>
      <c r="P2463" s="1">
        <v>40000</v>
      </c>
      <c r="Q2463" s="1">
        <v>1448</v>
      </c>
      <c r="R2463" s="1">
        <v>28980</v>
      </c>
      <c r="S2463" s="1">
        <v>0</v>
      </c>
      <c r="T2463" s="1">
        <v>0</v>
      </c>
      <c r="U2463" s="1">
        <v>0</v>
      </c>
      <c r="W2463" s="1">
        <v>0</v>
      </c>
      <c r="X2463" s="1">
        <v>0</v>
      </c>
      <c r="Y2463" s="1">
        <v>0</v>
      </c>
      <c r="AB2463" s="275">
        <v>44651</v>
      </c>
      <c r="AC2463" s="1">
        <v>1</v>
      </c>
      <c r="AD2463" s="1" t="s">
        <v>2623</v>
      </c>
      <c r="AE2463" s="1">
        <v>1</v>
      </c>
      <c r="AF2463" s="1">
        <v>30</v>
      </c>
      <c r="AG2463" s="1">
        <v>0</v>
      </c>
      <c r="AN2463" s="1">
        <v>1</v>
      </c>
      <c r="AO2463" s="1">
        <v>1</v>
      </c>
      <c r="AR2463" s="276">
        <v>2448.89</v>
      </c>
      <c r="AS2463" s="1" t="s">
        <v>2657</v>
      </c>
      <c r="AT2463" s="1">
        <v>0</v>
      </c>
      <c r="AU2463" s="1">
        <v>0</v>
      </c>
      <c r="AX2463" s="1">
        <v>5</v>
      </c>
      <c r="BC2463" s="1">
        <v>1</v>
      </c>
      <c r="BD2463" s="1">
        <v>7</v>
      </c>
      <c r="BE2463" s="1">
        <v>2</v>
      </c>
      <c r="BF2463" s="296">
        <v>7042.0147368913686</v>
      </c>
    </row>
    <row r="2464" spans="1:58" x14ac:dyDescent="0.3">
      <c r="A2464" s="273">
        <f t="shared" si="87"/>
        <v>29410.838907630139</v>
      </c>
      <c r="B2464" s="1" t="s">
        <v>2621</v>
      </c>
      <c r="C2464" s="274">
        <v>44062928</v>
      </c>
      <c r="D2464" s="1">
        <v>144205</v>
      </c>
      <c r="E2464" s="1">
        <v>4</v>
      </c>
      <c r="F2464" s="1" t="s">
        <v>4983</v>
      </c>
      <c r="G2464" s="275">
        <v>44265</v>
      </c>
      <c r="H2464" s="275">
        <v>45382</v>
      </c>
      <c r="I2464" s="1">
        <v>0</v>
      </c>
      <c r="J2464" s="1">
        <v>1</v>
      </c>
      <c r="K2464" s="1">
        <v>12</v>
      </c>
      <c r="L2464" s="1">
        <v>30</v>
      </c>
      <c r="M2464" s="1">
        <v>2</v>
      </c>
      <c r="N2464" s="1">
        <v>17.690000000000001</v>
      </c>
      <c r="O2464" s="1">
        <v>19.2</v>
      </c>
      <c r="P2464" s="1">
        <v>60000</v>
      </c>
      <c r="Q2464" s="1">
        <v>2172</v>
      </c>
      <c r="R2464" s="1">
        <v>43473</v>
      </c>
      <c r="S2464" s="1">
        <v>0</v>
      </c>
      <c r="T2464" s="1">
        <v>0</v>
      </c>
      <c r="U2464" s="1">
        <v>0</v>
      </c>
      <c r="W2464" s="1">
        <v>0</v>
      </c>
      <c r="X2464" s="1">
        <v>0</v>
      </c>
      <c r="Y2464" s="1">
        <v>0</v>
      </c>
      <c r="AB2464" s="275">
        <v>44651</v>
      </c>
      <c r="AC2464" s="1">
        <v>1</v>
      </c>
      <c r="AD2464" s="1" t="s">
        <v>2623</v>
      </c>
      <c r="AE2464" s="1">
        <v>1</v>
      </c>
      <c r="AF2464" s="1">
        <v>30</v>
      </c>
      <c r="AG2464" s="1">
        <v>0</v>
      </c>
      <c r="AN2464" s="1">
        <v>1</v>
      </c>
      <c r="AO2464" s="1">
        <v>1</v>
      </c>
      <c r="AR2464" s="276">
        <v>3498.41</v>
      </c>
      <c r="AS2464" s="1" t="s">
        <v>2657</v>
      </c>
      <c r="AT2464" s="1">
        <v>0</v>
      </c>
      <c r="AU2464" s="1">
        <v>0</v>
      </c>
      <c r="AX2464" s="1">
        <v>5</v>
      </c>
      <c r="BC2464" s="1">
        <v>1</v>
      </c>
      <c r="BD2464" s="1">
        <v>7</v>
      </c>
      <c r="BE2464" s="1">
        <v>2</v>
      </c>
      <c r="BF2464" s="296">
        <v>10563.751092369857</v>
      </c>
    </row>
    <row r="2465" spans="1:58" x14ac:dyDescent="0.3">
      <c r="A2465" s="273">
        <f t="shared" si="87"/>
        <v>50433.52092486625</v>
      </c>
      <c r="B2465" s="1" t="s">
        <v>2621</v>
      </c>
      <c r="C2465" s="274">
        <v>44062928</v>
      </c>
      <c r="D2465" s="1">
        <v>144205</v>
      </c>
      <c r="E2465" s="1">
        <v>4</v>
      </c>
      <c r="F2465" s="1" t="s">
        <v>4990</v>
      </c>
      <c r="G2465" s="275">
        <v>44293</v>
      </c>
      <c r="H2465" s="275">
        <v>45412</v>
      </c>
      <c r="I2465" s="1">
        <v>0</v>
      </c>
      <c r="J2465" s="1">
        <v>1</v>
      </c>
      <c r="K2465" s="1">
        <v>11</v>
      </c>
      <c r="L2465" s="1">
        <v>30</v>
      </c>
      <c r="M2465" s="1">
        <v>2</v>
      </c>
      <c r="N2465" s="1">
        <v>17.690000000000001</v>
      </c>
      <c r="O2465" s="1">
        <v>19.2</v>
      </c>
      <c r="P2465" s="1">
        <v>100000</v>
      </c>
      <c r="Q2465" s="1">
        <v>3620</v>
      </c>
      <c r="R2465" s="1">
        <v>74941</v>
      </c>
      <c r="S2465" s="1">
        <v>0</v>
      </c>
      <c r="T2465" s="1">
        <v>0</v>
      </c>
      <c r="U2465" s="1">
        <v>0</v>
      </c>
      <c r="W2465" s="1">
        <v>0</v>
      </c>
      <c r="X2465" s="1">
        <v>0</v>
      </c>
      <c r="Y2465" s="1">
        <v>0</v>
      </c>
      <c r="AB2465" s="275">
        <v>44651</v>
      </c>
      <c r="AC2465" s="1">
        <v>1</v>
      </c>
      <c r="AD2465" s="1" t="s">
        <v>2623</v>
      </c>
      <c r="AE2465" s="1">
        <v>1</v>
      </c>
      <c r="AF2465" s="1">
        <v>30</v>
      </c>
      <c r="AG2465" s="1">
        <v>0</v>
      </c>
      <c r="AN2465" s="1">
        <v>1</v>
      </c>
      <c r="AO2465" s="1">
        <v>1</v>
      </c>
      <c r="AR2465" s="276">
        <v>6297.14</v>
      </c>
      <c r="AS2465" s="1" t="s">
        <v>2657</v>
      </c>
      <c r="AT2465" s="1">
        <v>0</v>
      </c>
      <c r="AU2465" s="1">
        <v>0</v>
      </c>
      <c r="AX2465" s="1">
        <v>5</v>
      </c>
      <c r="BC2465" s="1">
        <v>1</v>
      </c>
      <c r="BD2465" s="1">
        <v>7</v>
      </c>
      <c r="BE2465" s="1">
        <v>2</v>
      </c>
      <c r="BF2465" s="296">
        <v>18210.33907513375</v>
      </c>
    </row>
    <row r="2466" spans="1:58" x14ac:dyDescent="0.3">
      <c r="A2466" s="273">
        <f t="shared" si="87"/>
        <v>29410.838907630139</v>
      </c>
      <c r="B2466" s="1" t="s">
        <v>2621</v>
      </c>
      <c r="C2466" s="274">
        <v>44062928</v>
      </c>
      <c r="D2466" s="1">
        <v>144205</v>
      </c>
      <c r="E2466" s="1">
        <v>4</v>
      </c>
      <c r="F2466" s="1" t="s">
        <v>4633</v>
      </c>
      <c r="G2466" s="275">
        <v>44260</v>
      </c>
      <c r="H2466" s="275">
        <v>45382</v>
      </c>
      <c r="I2466" s="1">
        <v>0</v>
      </c>
      <c r="J2466" s="1">
        <v>1</v>
      </c>
      <c r="K2466" s="1">
        <v>12</v>
      </c>
      <c r="L2466" s="1">
        <v>30</v>
      </c>
      <c r="M2466" s="1">
        <v>2</v>
      </c>
      <c r="N2466" s="1">
        <v>17.690000000000001</v>
      </c>
      <c r="O2466" s="1">
        <v>19.2</v>
      </c>
      <c r="P2466" s="1">
        <v>60000</v>
      </c>
      <c r="Q2466" s="1">
        <v>2172</v>
      </c>
      <c r="R2466" s="1">
        <v>43473</v>
      </c>
      <c r="S2466" s="1">
        <v>0</v>
      </c>
      <c r="T2466" s="1">
        <v>0</v>
      </c>
      <c r="U2466" s="1">
        <v>0</v>
      </c>
      <c r="W2466" s="1">
        <v>0</v>
      </c>
      <c r="X2466" s="1">
        <v>0</v>
      </c>
      <c r="Y2466" s="1">
        <v>0</v>
      </c>
      <c r="AB2466" s="275">
        <v>44651</v>
      </c>
      <c r="AC2466" s="1">
        <v>1</v>
      </c>
      <c r="AD2466" s="1" t="s">
        <v>2623</v>
      </c>
      <c r="AE2466" s="1">
        <v>1</v>
      </c>
      <c r="AF2466" s="1">
        <v>30</v>
      </c>
      <c r="AG2466" s="1">
        <v>0</v>
      </c>
      <c r="AN2466" s="1">
        <v>1</v>
      </c>
      <c r="AO2466" s="1">
        <v>1</v>
      </c>
      <c r="AR2466" s="276">
        <v>3498.41</v>
      </c>
      <c r="AS2466" s="1" t="s">
        <v>2657</v>
      </c>
      <c r="AT2466" s="1">
        <v>0</v>
      </c>
      <c r="AU2466" s="1">
        <v>0</v>
      </c>
      <c r="AX2466" s="1">
        <v>5</v>
      </c>
      <c r="BC2466" s="1">
        <v>1</v>
      </c>
      <c r="BD2466" s="1">
        <v>7</v>
      </c>
      <c r="BE2466" s="1">
        <v>2</v>
      </c>
      <c r="BF2466" s="296">
        <v>10563.751092369857</v>
      </c>
    </row>
    <row r="2467" spans="1:58" x14ac:dyDescent="0.3">
      <c r="A2467" s="273">
        <f t="shared" si="87"/>
        <v>30191.206360971111</v>
      </c>
      <c r="B2467" s="1" t="s">
        <v>2621</v>
      </c>
      <c r="C2467" s="274">
        <v>44062928</v>
      </c>
      <c r="D2467" s="1">
        <v>144205</v>
      </c>
      <c r="E2467" s="1">
        <v>4</v>
      </c>
      <c r="F2467" s="1" t="s">
        <v>4954</v>
      </c>
      <c r="G2467" s="275">
        <v>44294</v>
      </c>
      <c r="H2467" s="275">
        <v>45412</v>
      </c>
      <c r="I2467" s="1">
        <v>0</v>
      </c>
      <c r="J2467" s="1">
        <v>1</v>
      </c>
      <c r="K2467" s="1">
        <v>11</v>
      </c>
      <c r="L2467" s="1">
        <v>30</v>
      </c>
      <c r="M2467" s="1">
        <v>2</v>
      </c>
      <c r="N2467" s="1">
        <v>17.690000000000001</v>
      </c>
      <c r="O2467" s="1">
        <v>19.2</v>
      </c>
      <c r="P2467" s="1">
        <v>60000</v>
      </c>
      <c r="Q2467" s="1">
        <v>2172</v>
      </c>
      <c r="R2467" s="1">
        <v>44966</v>
      </c>
      <c r="S2467" s="1">
        <v>0</v>
      </c>
      <c r="T2467" s="1">
        <v>0</v>
      </c>
      <c r="U2467" s="1">
        <v>0</v>
      </c>
      <c r="W2467" s="1">
        <v>0</v>
      </c>
      <c r="X2467" s="1">
        <v>0</v>
      </c>
      <c r="Y2467" s="1">
        <v>0</v>
      </c>
      <c r="AB2467" s="275">
        <v>44651</v>
      </c>
      <c r="AC2467" s="1">
        <v>1</v>
      </c>
      <c r="AD2467" s="1" t="s">
        <v>2623</v>
      </c>
      <c r="AE2467" s="1">
        <v>1</v>
      </c>
      <c r="AF2467" s="1">
        <v>30</v>
      </c>
      <c r="AG2467" s="1">
        <v>0</v>
      </c>
      <c r="AN2467" s="1">
        <v>1</v>
      </c>
      <c r="AO2467" s="1">
        <v>1</v>
      </c>
      <c r="AR2467" s="276">
        <v>3848.25</v>
      </c>
      <c r="AS2467" s="1" t="s">
        <v>2657</v>
      </c>
      <c r="AT2467" s="1">
        <v>0</v>
      </c>
      <c r="AU2467" s="1">
        <v>0</v>
      </c>
      <c r="AX2467" s="1">
        <v>5</v>
      </c>
      <c r="BC2467" s="1">
        <v>1</v>
      </c>
      <c r="BD2467" s="1">
        <v>7</v>
      </c>
      <c r="BE2467" s="1">
        <v>2</v>
      </c>
      <c r="BF2467" s="296">
        <v>10926.543639028891</v>
      </c>
    </row>
    <row r="2468" spans="1:58" x14ac:dyDescent="0.3">
      <c r="A2468" s="273">
        <f t="shared" si="87"/>
        <v>129215.16069176703</v>
      </c>
      <c r="B2468" s="1" t="s">
        <v>2621</v>
      </c>
      <c r="C2468" s="274">
        <v>44062928</v>
      </c>
      <c r="D2468" s="1">
        <v>144205</v>
      </c>
      <c r="E2468" s="1">
        <v>4</v>
      </c>
      <c r="F2468" s="1" t="s">
        <v>5873</v>
      </c>
      <c r="G2468" s="275">
        <v>44569</v>
      </c>
      <c r="H2468" s="275">
        <v>45688</v>
      </c>
      <c r="I2468" s="1">
        <v>0</v>
      </c>
      <c r="J2468" s="1">
        <v>1</v>
      </c>
      <c r="K2468" s="1">
        <v>2</v>
      </c>
      <c r="L2468" s="1">
        <v>30</v>
      </c>
      <c r="M2468" s="1">
        <v>2</v>
      </c>
      <c r="N2468" s="1">
        <v>17.690000000000001</v>
      </c>
      <c r="O2468" s="1">
        <v>19.2</v>
      </c>
      <c r="P2468" s="1">
        <v>200000</v>
      </c>
      <c r="Q2468" s="1">
        <v>7241</v>
      </c>
      <c r="R2468" s="1">
        <v>191489</v>
      </c>
      <c r="S2468" s="1">
        <v>0</v>
      </c>
      <c r="T2468" s="1">
        <v>0</v>
      </c>
      <c r="U2468" s="1">
        <v>0</v>
      </c>
      <c r="W2468" s="1">
        <v>0</v>
      </c>
      <c r="X2468" s="1">
        <v>0</v>
      </c>
      <c r="Y2468" s="1">
        <v>0</v>
      </c>
      <c r="AB2468" s="275">
        <v>44651</v>
      </c>
      <c r="AC2468" s="1">
        <v>1</v>
      </c>
      <c r="AD2468" s="1" t="s">
        <v>2623</v>
      </c>
      <c r="AE2468" s="1">
        <v>1</v>
      </c>
      <c r="AF2468" s="1">
        <v>30</v>
      </c>
      <c r="AG2468" s="1">
        <v>0</v>
      </c>
      <c r="AN2468" s="1">
        <v>1</v>
      </c>
      <c r="AO2468" s="1">
        <v>1</v>
      </c>
      <c r="AR2468" s="276">
        <v>15742.84</v>
      </c>
      <c r="AS2468" s="1" t="s">
        <v>2657</v>
      </c>
      <c r="AT2468" s="1">
        <v>0</v>
      </c>
      <c r="AU2468" s="1">
        <v>0</v>
      </c>
      <c r="AX2468" s="1">
        <v>5</v>
      </c>
      <c r="BC2468" s="1">
        <v>1</v>
      </c>
      <c r="BD2468" s="1">
        <v>7</v>
      </c>
      <c r="BE2468" s="1">
        <v>2</v>
      </c>
      <c r="BF2468" s="296">
        <v>46530.999308232967</v>
      </c>
    </row>
    <row r="2469" spans="1:58" x14ac:dyDescent="0.3">
      <c r="A2469" s="273">
        <f t="shared" si="87"/>
        <v>64783.635852367115</v>
      </c>
      <c r="B2469" s="1" t="s">
        <v>2621</v>
      </c>
      <c r="C2469" s="274">
        <v>44062928</v>
      </c>
      <c r="D2469" s="1">
        <v>144205</v>
      </c>
      <c r="E2469" s="1">
        <v>4</v>
      </c>
      <c r="F2469" s="1" t="s">
        <v>5886</v>
      </c>
      <c r="G2469" s="275">
        <v>44572</v>
      </c>
      <c r="H2469" s="275">
        <v>45688</v>
      </c>
      <c r="I2469" s="1">
        <v>0</v>
      </c>
      <c r="J2469" s="1">
        <v>1</v>
      </c>
      <c r="K2469" s="1">
        <v>2</v>
      </c>
      <c r="L2469" s="1">
        <v>30</v>
      </c>
      <c r="M2469" s="1">
        <v>2</v>
      </c>
      <c r="N2469" s="1">
        <v>17.690000000000001</v>
      </c>
      <c r="O2469" s="1">
        <v>19.2</v>
      </c>
      <c r="P2469" s="1">
        <v>100000</v>
      </c>
      <c r="Q2469" s="1">
        <v>3620</v>
      </c>
      <c r="R2469" s="1">
        <v>95746</v>
      </c>
      <c r="S2469" s="1">
        <v>0</v>
      </c>
      <c r="T2469" s="1">
        <v>0</v>
      </c>
      <c r="U2469" s="1">
        <v>0</v>
      </c>
      <c r="W2469" s="1">
        <v>0</v>
      </c>
      <c r="X2469" s="1">
        <v>0</v>
      </c>
      <c r="Y2469" s="1">
        <v>0</v>
      </c>
      <c r="AB2469" s="275">
        <v>44651</v>
      </c>
      <c r="AC2469" s="1">
        <v>1</v>
      </c>
      <c r="AD2469" s="1" t="s">
        <v>2623</v>
      </c>
      <c r="AE2469" s="1">
        <v>1</v>
      </c>
      <c r="AF2469" s="1">
        <v>30</v>
      </c>
      <c r="AG2469" s="1">
        <v>0</v>
      </c>
      <c r="AN2469" s="1">
        <v>1</v>
      </c>
      <c r="AO2469" s="1">
        <v>1</v>
      </c>
      <c r="AR2469" s="276">
        <v>7696.5</v>
      </c>
      <c r="AS2469" s="1" t="s">
        <v>2657</v>
      </c>
      <c r="AT2469" s="1">
        <v>0</v>
      </c>
      <c r="AU2469" s="1">
        <v>0</v>
      </c>
      <c r="AX2469" s="1">
        <v>5</v>
      </c>
      <c r="BC2469" s="1">
        <v>1</v>
      </c>
      <c r="BD2469" s="1">
        <v>7</v>
      </c>
      <c r="BE2469" s="1">
        <v>2</v>
      </c>
      <c r="BF2469" s="296">
        <v>23265.864147632885</v>
      </c>
    </row>
    <row r="2470" spans="1:58" x14ac:dyDescent="0.3">
      <c r="A2470" s="273">
        <f t="shared" si="87"/>
        <v>5697.7635285897522</v>
      </c>
      <c r="B2470" s="1" t="s">
        <v>2621</v>
      </c>
      <c r="C2470" s="274">
        <v>44062928</v>
      </c>
      <c r="D2470" s="1">
        <v>144205</v>
      </c>
      <c r="E2470" s="1">
        <v>4</v>
      </c>
      <c r="F2470" s="1" t="s">
        <v>4951</v>
      </c>
      <c r="G2470" s="275">
        <v>44414</v>
      </c>
      <c r="H2470" s="275">
        <v>45535</v>
      </c>
      <c r="I2470" s="1">
        <v>0</v>
      </c>
      <c r="J2470" s="1">
        <v>1</v>
      </c>
      <c r="K2470" s="1">
        <v>7</v>
      </c>
      <c r="L2470" s="1">
        <v>30</v>
      </c>
      <c r="M2470" s="1">
        <v>2</v>
      </c>
      <c r="N2470" s="1">
        <v>17.690000000000001</v>
      </c>
      <c r="O2470" s="1">
        <v>19.2</v>
      </c>
      <c r="P2470" s="1">
        <v>10000</v>
      </c>
      <c r="Q2470" s="1">
        <v>362</v>
      </c>
      <c r="R2470" s="1">
        <v>8451</v>
      </c>
      <c r="S2470" s="1">
        <v>0</v>
      </c>
      <c r="T2470" s="1">
        <v>0</v>
      </c>
      <c r="U2470" s="1">
        <v>0</v>
      </c>
      <c r="W2470" s="1">
        <v>0</v>
      </c>
      <c r="X2470" s="1">
        <v>0</v>
      </c>
      <c r="Y2470" s="1">
        <v>0</v>
      </c>
      <c r="AB2470" s="275">
        <v>44651</v>
      </c>
      <c r="AC2470" s="1">
        <v>1</v>
      </c>
      <c r="AD2470" s="1" t="s">
        <v>2623</v>
      </c>
      <c r="AE2470" s="1">
        <v>1</v>
      </c>
      <c r="AF2470" s="1">
        <v>30</v>
      </c>
      <c r="AG2470" s="1">
        <v>0</v>
      </c>
      <c r="AN2470" s="1">
        <v>1</v>
      </c>
      <c r="AO2470" s="1">
        <v>1</v>
      </c>
      <c r="AR2470" s="276">
        <v>699.68</v>
      </c>
      <c r="AS2470" s="1" t="s">
        <v>2657</v>
      </c>
      <c r="AT2470" s="1">
        <v>0</v>
      </c>
      <c r="AU2470" s="1">
        <v>0</v>
      </c>
      <c r="AX2470" s="1">
        <v>5</v>
      </c>
      <c r="BC2470" s="1">
        <v>1</v>
      </c>
      <c r="BD2470" s="1">
        <v>7</v>
      </c>
      <c r="BE2470" s="1">
        <v>2</v>
      </c>
      <c r="BF2470" s="296">
        <v>2053.556471410247</v>
      </c>
    </row>
    <row r="2471" spans="1:58" x14ac:dyDescent="0.3">
      <c r="A2471" s="273">
        <f t="shared" si="87"/>
        <v>104571.83100355079</v>
      </c>
      <c r="B2471" s="1" t="s">
        <v>2621</v>
      </c>
      <c r="C2471" s="274">
        <v>44062928</v>
      </c>
      <c r="D2471" s="1">
        <v>144205</v>
      </c>
      <c r="E2471" s="1">
        <v>4</v>
      </c>
      <c r="F2471" s="1" t="s">
        <v>4889</v>
      </c>
      <c r="G2471" s="275">
        <v>44319</v>
      </c>
      <c r="H2471" s="275">
        <v>45443</v>
      </c>
      <c r="I2471" s="1">
        <v>0</v>
      </c>
      <c r="J2471" s="1">
        <v>1</v>
      </c>
      <c r="K2471" s="1">
        <v>10</v>
      </c>
      <c r="L2471" s="1">
        <v>30</v>
      </c>
      <c r="M2471" s="1">
        <v>2</v>
      </c>
      <c r="N2471" s="1">
        <v>17.690000000000001</v>
      </c>
      <c r="O2471" s="1">
        <v>19.2</v>
      </c>
      <c r="P2471" s="1">
        <v>200000</v>
      </c>
      <c r="Q2471" s="1">
        <v>7241</v>
      </c>
      <c r="R2471" s="1">
        <v>154776</v>
      </c>
      <c r="S2471" s="1">
        <v>0</v>
      </c>
      <c r="T2471" s="1">
        <v>0</v>
      </c>
      <c r="U2471" s="1">
        <v>0</v>
      </c>
      <c r="W2471" s="1">
        <v>0</v>
      </c>
      <c r="X2471" s="1">
        <v>0</v>
      </c>
      <c r="Y2471" s="1">
        <v>0</v>
      </c>
      <c r="AB2471" s="275">
        <v>44651</v>
      </c>
      <c r="AC2471" s="1">
        <v>1</v>
      </c>
      <c r="AD2471" s="1" t="s">
        <v>2623</v>
      </c>
      <c r="AE2471" s="1">
        <v>1</v>
      </c>
      <c r="AF2471" s="1">
        <v>30</v>
      </c>
      <c r="AG2471" s="1">
        <v>0</v>
      </c>
      <c r="AN2471" s="1">
        <v>1</v>
      </c>
      <c r="AO2471" s="1">
        <v>1</v>
      </c>
      <c r="AR2471" s="276">
        <v>12594.27</v>
      </c>
      <c r="AS2471" s="1" t="s">
        <v>2657</v>
      </c>
      <c r="AT2471" s="1">
        <v>0</v>
      </c>
      <c r="AU2471" s="1">
        <v>0</v>
      </c>
      <c r="AX2471" s="1">
        <v>5</v>
      </c>
      <c r="BC2471" s="1">
        <v>1</v>
      </c>
      <c r="BD2471" s="1">
        <v>7</v>
      </c>
      <c r="BE2471" s="1">
        <v>2</v>
      </c>
      <c r="BF2471" s="296">
        <v>37609.898996449221</v>
      </c>
    </row>
    <row r="2472" spans="1:58" x14ac:dyDescent="0.3">
      <c r="A2472" s="273">
        <f t="shared" si="87"/>
        <v>20986.449812812873</v>
      </c>
      <c r="B2472" s="1" t="s">
        <v>2621</v>
      </c>
      <c r="C2472" s="274">
        <v>44062928</v>
      </c>
      <c r="D2472" s="1">
        <v>144205</v>
      </c>
      <c r="E2472" s="1">
        <v>4</v>
      </c>
      <c r="F2472" s="1" t="s">
        <v>4892</v>
      </c>
      <c r="G2472" s="275">
        <v>44322</v>
      </c>
      <c r="H2472" s="275">
        <v>45443</v>
      </c>
      <c r="I2472" s="1">
        <v>0</v>
      </c>
      <c r="J2472" s="1">
        <v>1</v>
      </c>
      <c r="K2472" s="1">
        <v>10</v>
      </c>
      <c r="L2472" s="1">
        <v>30</v>
      </c>
      <c r="M2472" s="1">
        <v>2</v>
      </c>
      <c r="N2472" s="1">
        <v>17.690000000000001</v>
      </c>
      <c r="O2472" s="1">
        <v>19.2</v>
      </c>
      <c r="P2472" s="1">
        <v>40000</v>
      </c>
      <c r="Q2472" s="1">
        <v>1448</v>
      </c>
      <c r="R2472" s="1">
        <v>30958</v>
      </c>
      <c r="S2472" s="1">
        <v>0</v>
      </c>
      <c r="T2472" s="1">
        <v>0</v>
      </c>
      <c r="U2472" s="1">
        <v>0</v>
      </c>
      <c r="W2472" s="1">
        <v>0</v>
      </c>
      <c r="X2472" s="1">
        <v>0</v>
      </c>
      <c r="Y2472" s="1">
        <v>0</v>
      </c>
      <c r="AB2472" s="275">
        <v>44651</v>
      </c>
      <c r="AC2472" s="1">
        <v>1</v>
      </c>
      <c r="AD2472" s="1" t="s">
        <v>2623</v>
      </c>
      <c r="AE2472" s="1">
        <v>1</v>
      </c>
      <c r="AF2472" s="1">
        <v>30</v>
      </c>
      <c r="AG2472" s="1">
        <v>0</v>
      </c>
      <c r="AN2472" s="1">
        <v>1</v>
      </c>
      <c r="AO2472" s="1">
        <v>1</v>
      </c>
      <c r="AR2472" s="276">
        <v>2448.89</v>
      </c>
      <c r="AS2472" s="1" t="s">
        <v>2657</v>
      </c>
      <c r="AT2472" s="1">
        <v>0</v>
      </c>
      <c r="AU2472" s="1">
        <v>0</v>
      </c>
      <c r="AX2472" s="1">
        <v>5</v>
      </c>
      <c r="BC2472" s="1">
        <v>1</v>
      </c>
      <c r="BD2472" s="1">
        <v>7</v>
      </c>
      <c r="BE2472" s="1">
        <v>2</v>
      </c>
      <c r="BF2472" s="296">
        <v>7522.6601871871289</v>
      </c>
    </row>
    <row r="2473" spans="1:58" x14ac:dyDescent="0.3">
      <c r="A2473" s="273">
        <f t="shared" si="87"/>
        <v>240811.02679674976</v>
      </c>
      <c r="B2473" s="1" t="s">
        <v>2621</v>
      </c>
      <c r="C2473" s="274">
        <v>44062928</v>
      </c>
      <c r="D2473" s="1">
        <v>144205</v>
      </c>
      <c r="E2473" s="1">
        <v>4</v>
      </c>
      <c r="F2473" s="1" t="s">
        <v>4898</v>
      </c>
      <c r="G2473" s="275">
        <v>44498</v>
      </c>
      <c r="H2473" s="275">
        <v>45596</v>
      </c>
      <c r="I2473" s="1">
        <v>0</v>
      </c>
      <c r="J2473" s="1">
        <v>1</v>
      </c>
      <c r="K2473" s="1">
        <v>5</v>
      </c>
      <c r="L2473" s="1">
        <v>30</v>
      </c>
      <c r="M2473" s="1">
        <v>2</v>
      </c>
      <c r="N2473" s="1">
        <v>17.690000000000001</v>
      </c>
      <c r="O2473" s="1">
        <v>19.2</v>
      </c>
      <c r="P2473" s="1">
        <v>400000</v>
      </c>
      <c r="Q2473" s="1">
        <v>14482</v>
      </c>
      <c r="R2473" s="1">
        <v>356468</v>
      </c>
      <c r="S2473" s="1">
        <v>0</v>
      </c>
      <c r="T2473" s="1">
        <v>0</v>
      </c>
      <c r="U2473" s="1">
        <v>0</v>
      </c>
      <c r="W2473" s="1">
        <v>0</v>
      </c>
      <c r="X2473" s="1">
        <v>0</v>
      </c>
      <c r="Y2473" s="1">
        <v>0</v>
      </c>
      <c r="AB2473" s="275">
        <v>44651</v>
      </c>
      <c r="AC2473" s="1">
        <v>1</v>
      </c>
      <c r="AD2473" s="1" t="s">
        <v>2623</v>
      </c>
      <c r="AE2473" s="1">
        <v>1</v>
      </c>
      <c r="AF2473" s="1">
        <v>30</v>
      </c>
      <c r="AG2473" s="1">
        <v>0</v>
      </c>
      <c r="AN2473" s="1">
        <v>1</v>
      </c>
      <c r="AO2473" s="1">
        <v>1</v>
      </c>
      <c r="AR2473" s="276">
        <v>29036.79</v>
      </c>
      <c r="AS2473" s="1" t="s">
        <v>2657</v>
      </c>
      <c r="AT2473" s="1">
        <v>0</v>
      </c>
      <c r="AU2473" s="1">
        <v>0</v>
      </c>
      <c r="AX2473" s="1">
        <v>5</v>
      </c>
      <c r="BC2473" s="1">
        <v>1</v>
      </c>
      <c r="BD2473" s="1">
        <v>7</v>
      </c>
      <c r="BE2473" s="1">
        <v>2</v>
      </c>
      <c r="BF2473" s="296">
        <v>86620.183203250257</v>
      </c>
    </row>
    <row r="2474" spans="1:58" x14ac:dyDescent="0.3">
      <c r="A2474" s="273">
        <f t="shared" si="87"/>
        <v>361042.37219944701</v>
      </c>
      <c r="B2474" s="1" t="s">
        <v>2621</v>
      </c>
      <c r="C2474" s="274">
        <v>44062928</v>
      </c>
      <c r="D2474" s="1">
        <v>144205</v>
      </c>
      <c r="E2474" s="1">
        <v>4</v>
      </c>
      <c r="F2474" s="1" t="s">
        <v>4899</v>
      </c>
      <c r="G2474" s="275">
        <v>44498</v>
      </c>
      <c r="H2474" s="275">
        <v>45596</v>
      </c>
      <c r="I2474" s="1">
        <v>0</v>
      </c>
      <c r="J2474" s="1">
        <v>1</v>
      </c>
      <c r="K2474" s="1">
        <v>5</v>
      </c>
      <c r="L2474" s="1">
        <v>30</v>
      </c>
      <c r="M2474" s="1">
        <v>2</v>
      </c>
      <c r="N2474" s="1">
        <v>17.690000000000001</v>
      </c>
      <c r="O2474" s="1">
        <v>19.2</v>
      </c>
      <c r="P2474" s="1">
        <v>600000</v>
      </c>
      <c r="Q2474" s="1">
        <v>21723</v>
      </c>
      <c r="R2474" s="1">
        <v>534703</v>
      </c>
      <c r="S2474" s="1">
        <v>0</v>
      </c>
      <c r="T2474" s="1">
        <v>0</v>
      </c>
      <c r="U2474" s="1">
        <v>0</v>
      </c>
      <c r="W2474" s="1">
        <v>0</v>
      </c>
      <c r="X2474" s="1">
        <v>0</v>
      </c>
      <c r="Y2474" s="1">
        <v>0</v>
      </c>
      <c r="AB2474" s="275">
        <v>44651</v>
      </c>
      <c r="AC2474" s="1">
        <v>1</v>
      </c>
      <c r="AD2474" s="1" t="s">
        <v>2623</v>
      </c>
      <c r="AE2474" s="1">
        <v>1</v>
      </c>
      <c r="AF2474" s="1">
        <v>30</v>
      </c>
      <c r="AG2474" s="1">
        <v>0</v>
      </c>
      <c r="AN2474" s="1">
        <v>1</v>
      </c>
      <c r="AO2474" s="1">
        <v>1</v>
      </c>
      <c r="AR2474" s="276">
        <v>43730.11</v>
      </c>
      <c r="AS2474" s="1" t="s">
        <v>2657</v>
      </c>
      <c r="AT2474" s="1">
        <v>0</v>
      </c>
      <c r="AU2474" s="1">
        <v>0</v>
      </c>
      <c r="AX2474" s="1">
        <v>5</v>
      </c>
      <c r="BC2474" s="1">
        <v>1</v>
      </c>
      <c r="BD2474" s="1">
        <v>7</v>
      </c>
      <c r="BE2474" s="1">
        <v>2</v>
      </c>
      <c r="BF2474" s="296">
        <v>129930.51780055297</v>
      </c>
    </row>
    <row r="2475" spans="1:58" x14ac:dyDescent="0.3">
      <c r="A2475" s="273">
        <f t="shared" si="87"/>
        <v>24186.96008486185</v>
      </c>
      <c r="B2475" s="1" t="s">
        <v>2621</v>
      </c>
      <c r="C2475" s="274">
        <v>44062928</v>
      </c>
      <c r="D2475" s="1">
        <v>144205</v>
      </c>
      <c r="E2475" s="1">
        <v>4</v>
      </c>
      <c r="F2475" s="1" t="s">
        <v>4911</v>
      </c>
      <c r="G2475" s="275">
        <v>44503</v>
      </c>
      <c r="H2475" s="275">
        <v>45596</v>
      </c>
      <c r="I2475" s="1">
        <v>0</v>
      </c>
      <c r="J2475" s="1">
        <v>1</v>
      </c>
      <c r="K2475" s="1">
        <v>5</v>
      </c>
      <c r="L2475" s="1">
        <v>30</v>
      </c>
      <c r="M2475" s="1">
        <v>2</v>
      </c>
      <c r="N2475" s="1">
        <v>17.690000000000001</v>
      </c>
      <c r="O2475" s="1">
        <v>19.2</v>
      </c>
      <c r="P2475" s="1">
        <v>40000</v>
      </c>
      <c r="Q2475" s="1">
        <v>1448</v>
      </c>
      <c r="R2475" s="1">
        <v>35648</v>
      </c>
      <c r="S2475" s="1">
        <v>0</v>
      </c>
      <c r="T2475" s="1">
        <v>0</v>
      </c>
      <c r="U2475" s="1">
        <v>0</v>
      </c>
      <c r="W2475" s="1">
        <v>0</v>
      </c>
      <c r="X2475" s="1">
        <v>0</v>
      </c>
      <c r="Y2475" s="1">
        <v>0</v>
      </c>
      <c r="AB2475" s="275">
        <v>44651</v>
      </c>
      <c r="AC2475" s="1">
        <v>1</v>
      </c>
      <c r="AD2475" s="1" t="s">
        <v>2623</v>
      </c>
      <c r="AE2475" s="1">
        <v>1</v>
      </c>
      <c r="AF2475" s="1">
        <v>30</v>
      </c>
      <c r="AG2475" s="1">
        <v>0</v>
      </c>
      <c r="AN2475" s="1">
        <v>1</v>
      </c>
      <c r="AO2475" s="1">
        <v>1</v>
      </c>
      <c r="AR2475" s="276">
        <v>2798.73</v>
      </c>
      <c r="AS2475" s="1" t="s">
        <v>2657</v>
      </c>
      <c r="AT2475" s="1">
        <v>0</v>
      </c>
      <c r="AU2475" s="1">
        <v>0</v>
      </c>
      <c r="AX2475" s="1">
        <v>5</v>
      </c>
      <c r="BC2475" s="1">
        <v>1</v>
      </c>
      <c r="BD2475" s="1">
        <v>7</v>
      </c>
      <c r="BE2475" s="1">
        <v>2</v>
      </c>
      <c r="BF2475" s="296">
        <v>8662.3099151381484</v>
      </c>
    </row>
    <row r="2476" spans="1:58" x14ac:dyDescent="0.3">
      <c r="A2476" s="273">
        <f t="shared" si="87"/>
        <v>24186.96008486185</v>
      </c>
      <c r="B2476" s="1" t="s">
        <v>2621</v>
      </c>
      <c r="C2476" s="274">
        <v>44062928</v>
      </c>
      <c r="D2476" s="1">
        <v>144205</v>
      </c>
      <c r="E2476" s="1">
        <v>4</v>
      </c>
      <c r="F2476" s="1" t="s">
        <v>4912</v>
      </c>
      <c r="G2476" s="275">
        <v>44503</v>
      </c>
      <c r="H2476" s="275">
        <v>45596</v>
      </c>
      <c r="I2476" s="1">
        <v>0</v>
      </c>
      <c r="J2476" s="1">
        <v>1</v>
      </c>
      <c r="K2476" s="1">
        <v>5</v>
      </c>
      <c r="L2476" s="1">
        <v>30</v>
      </c>
      <c r="M2476" s="1">
        <v>2</v>
      </c>
      <c r="N2476" s="1">
        <v>17.690000000000001</v>
      </c>
      <c r="O2476" s="1">
        <v>19.2</v>
      </c>
      <c r="P2476" s="1">
        <v>40000</v>
      </c>
      <c r="Q2476" s="1">
        <v>1448</v>
      </c>
      <c r="R2476" s="1">
        <v>35648</v>
      </c>
      <c r="S2476" s="1">
        <v>0</v>
      </c>
      <c r="T2476" s="1">
        <v>0</v>
      </c>
      <c r="U2476" s="1">
        <v>0</v>
      </c>
      <c r="W2476" s="1">
        <v>0</v>
      </c>
      <c r="X2476" s="1">
        <v>0</v>
      </c>
      <c r="Y2476" s="1">
        <v>0</v>
      </c>
      <c r="AB2476" s="275">
        <v>44651</v>
      </c>
      <c r="AC2476" s="1">
        <v>1</v>
      </c>
      <c r="AD2476" s="1" t="s">
        <v>2623</v>
      </c>
      <c r="AE2476" s="1">
        <v>1</v>
      </c>
      <c r="AF2476" s="1">
        <v>30</v>
      </c>
      <c r="AG2476" s="1">
        <v>0</v>
      </c>
      <c r="AN2476" s="1">
        <v>1</v>
      </c>
      <c r="AO2476" s="1">
        <v>1</v>
      </c>
      <c r="AR2476" s="276">
        <v>2798.73</v>
      </c>
      <c r="AS2476" s="1" t="s">
        <v>2657</v>
      </c>
      <c r="AT2476" s="1">
        <v>0</v>
      </c>
      <c r="AU2476" s="1">
        <v>0</v>
      </c>
      <c r="AX2476" s="1">
        <v>5</v>
      </c>
      <c r="BC2476" s="1">
        <v>1</v>
      </c>
      <c r="BD2476" s="1">
        <v>7</v>
      </c>
      <c r="BE2476" s="1">
        <v>2</v>
      </c>
      <c r="BF2476" s="296">
        <v>8662.3099151381484</v>
      </c>
    </row>
    <row r="2477" spans="1:58" x14ac:dyDescent="0.3">
      <c r="A2477" s="273">
        <f t="shared" si="87"/>
        <v>36279.688122970387</v>
      </c>
      <c r="B2477" s="1" t="s">
        <v>2621</v>
      </c>
      <c r="C2477" s="274">
        <v>44062928</v>
      </c>
      <c r="D2477" s="1">
        <v>144205</v>
      </c>
      <c r="E2477" s="1">
        <v>4</v>
      </c>
      <c r="F2477" s="1" t="s">
        <v>4913</v>
      </c>
      <c r="G2477" s="275">
        <v>44503</v>
      </c>
      <c r="H2477" s="275">
        <v>45596</v>
      </c>
      <c r="I2477" s="1">
        <v>0</v>
      </c>
      <c r="J2477" s="1">
        <v>1</v>
      </c>
      <c r="K2477" s="1">
        <v>5</v>
      </c>
      <c r="L2477" s="1">
        <v>30</v>
      </c>
      <c r="M2477" s="1">
        <v>2</v>
      </c>
      <c r="N2477" s="1">
        <v>17.690000000000001</v>
      </c>
      <c r="O2477" s="1">
        <v>19.2</v>
      </c>
      <c r="P2477" s="1">
        <v>60000</v>
      </c>
      <c r="Q2477" s="1">
        <v>2172</v>
      </c>
      <c r="R2477" s="1">
        <v>53471</v>
      </c>
      <c r="S2477" s="1">
        <v>0</v>
      </c>
      <c r="T2477" s="1">
        <v>0</v>
      </c>
      <c r="U2477" s="1">
        <v>0</v>
      </c>
      <c r="W2477" s="1">
        <v>0</v>
      </c>
      <c r="X2477" s="1">
        <v>0</v>
      </c>
      <c r="Y2477" s="1">
        <v>0</v>
      </c>
      <c r="AB2477" s="275">
        <v>44651</v>
      </c>
      <c r="AC2477" s="1">
        <v>1</v>
      </c>
      <c r="AD2477" s="1" t="s">
        <v>2623</v>
      </c>
      <c r="AE2477" s="1">
        <v>1</v>
      </c>
      <c r="AF2477" s="1">
        <v>30</v>
      </c>
      <c r="AG2477" s="1">
        <v>0</v>
      </c>
      <c r="AN2477" s="1">
        <v>1</v>
      </c>
      <c r="AO2477" s="1">
        <v>1</v>
      </c>
      <c r="AR2477" s="276">
        <v>4198.09</v>
      </c>
      <c r="AS2477" s="1" t="s">
        <v>2657</v>
      </c>
      <c r="AT2477" s="1">
        <v>0</v>
      </c>
      <c r="AU2477" s="1">
        <v>0</v>
      </c>
      <c r="AX2477" s="1">
        <v>5</v>
      </c>
      <c r="BC2477" s="1">
        <v>1</v>
      </c>
      <c r="BD2477" s="1">
        <v>7</v>
      </c>
      <c r="BE2477" s="1">
        <v>2</v>
      </c>
      <c r="BF2477" s="296">
        <v>12993.22187702962</v>
      </c>
    </row>
    <row r="2478" spans="1:58" x14ac:dyDescent="0.3">
      <c r="A2478" s="273">
        <f t="shared" si="87"/>
        <v>25843.181539217887</v>
      </c>
      <c r="B2478" s="1" t="s">
        <v>2621</v>
      </c>
      <c r="C2478" s="274">
        <v>44062928</v>
      </c>
      <c r="D2478" s="1">
        <v>144205</v>
      </c>
      <c r="E2478" s="1">
        <v>4</v>
      </c>
      <c r="F2478" s="1" t="s">
        <v>5922</v>
      </c>
      <c r="G2478" s="275">
        <v>44568</v>
      </c>
      <c r="H2478" s="275">
        <v>45688</v>
      </c>
      <c r="I2478" s="1">
        <v>0</v>
      </c>
      <c r="J2478" s="1">
        <v>1</v>
      </c>
      <c r="K2478" s="1">
        <v>2</v>
      </c>
      <c r="L2478" s="1">
        <v>30</v>
      </c>
      <c r="M2478" s="1">
        <v>2</v>
      </c>
      <c r="N2478" s="1">
        <v>17.690000000000001</v>
      </c>
      <c r="O2478" s="1">
        <v>19.2</v>
      </c>
      <c r="P2478" s="1">
        <v>40000</v>
      </c>
      <c r="Q2478" s="1">
        <v>1448</v>
      </c>
      <c r="R2478" s="1">
        <v>38298</v>
      </c>
      <c r="S2478" s="1">
        <v>0</v>
      </c>
      <c r="T2478" s="1">
        <v>0</v>
      </c>
      <c r="U2478" s="1">
        <v>0</v>
      </c>
      <c r="W2478" s="1">
        <v>0</v>
      </c>
      <c r="X2478" s="1">
        <v>0</v>
      </c>
      <c r="Y2478" s="1">
        <v>0</v>
      </c>
      <c r="AB2478" s="275">
        <v>44651</v>
      </c>
      <c r="AC2478" s="1">
        <v>1</v>
      </c>
      <c r="AD2478" s="1" t="s">
        <v>2623</v>
      </c>
      <c r="AE2478" s="1">
        <v>1</v>
      </c>
      <c r="AF2478" s="1">
        <v>30</v>
      </c>
      <c r="AG2478" s="1">
        <v>0</v>
      </c>
      <c r="AN2478" s="1">
        <v>1</v>
      </c>
      <c r="AO2478" s="1">
        <v>1</v>
      </c>
      <c r="AR2478" s="276">
        <v>3148.57</v>
      </c>
      <c r="AS2478" s="1" t="s">
        <v>2657</v>
      </c>
      <c r="AT2478" s="1">
        <v>0</v>
      </c>
      <c r="AU2478" s="1">
        <v>0</v>
      </c>
      <c r="AX2478" s="1">
        <v>5</v>
      </c>
      <c r="BC2478" s="1">
        <v>1</v>
      </c>
      <c r="BD2478" s="1">
        <v>7</v>
      </c>
      <c r="BE2478" s="1">
        <v>2</v>
      </c>
      <c r="BF2478" s="296">
        <v>9306.2484607821134</v>
      </c>
    </row>
    <row r="2479" spans="1:58" x14ac:dyDescent="0.3">
      <c r="A2479" s="273">
        <f t="shared" si="87"/>
        <v>64783.635852367115</v>
      </c>
      <c r="B2479" s="1" t="s">
        <v>2621</v>
      </c>
      <c r="C2479" s="274">
        <v>44062928</v>
      </c>
      <c r="D2479" s="1">
        <v>144205</v>
      </c>
      <c r="E2479" s="1">
        <v>4</v>
      </c>
      <c r="F2479" s="1" t="s">
        <v>5929</v>
      </c>
      <c r="G2479" s="275">
        <v>44568</v>
      </c>
      <c r="H2479" s="275">
        <v>45688</v>
      </c>
      <c r="I2479" s="1">
        <v>0</v>
      </c>
      <c r="J2479" s="1">
        <v>1</v>
      </c>
      <c r="K2479" s="1">
        <v>2</v>
      </c>
      <c r="L2479" s="1">
        <v>30</v>
      </c>
      <c r="M2479" s="1">
        <v>2</v>
      </c>
      <c r="N2479" s="1">
        <v>17.690000000000001</v>
      </c>
      <c r="O2479" s="1">
        <v>19.2</v>
      </c>
      <c r="P2479" s="1">
        <v>100000</v>
      </c>
      <c r="Q2479" s="1">
        <v>3620</v>
      </c>
      <c r="R2479" s="1">
        <v>95746</v>
      </c>
      <c r="S2479" s="1">
        <v>0</v>
      </c>
      <c r="T2479" s="1">
        <v>0</v>
      </c>
      <c r="U2479" s="1">
        <v>0</v>
      </c>
      <c r="W2479" s="1">
        <v>0</v>
      </c>
      <c r="X2479" s="1">
        <v>0</v>
      </c>
      <c r="Y2479" s="1">
        <v>0</v>
      </c>
      <c r="AB2479" s="275">
        <v>44651</v>
      </c>
      <c r="AC2479" s="1">
        <v>1</v>
      </c>
      <c r="AD2479" s="1" t="s">
        <v>2623</v>
      </c>
      <c r="AE2479" s="1">
        <v>1</v>
      </c>
      <c r="AF2479" s="1">
        <v>30</v>
      </c>
      <c r="AG2479" s="1">
        <v>0</v>
      </c>
      <c r="AN2479" s="1">
        <v>1</v>
      </c>
      <c r="AO2479" s="1">
        <v>1</v>
      </c>
      <c r="AR2479" s="276">
        <v>7696.5</v>
      </c>
      <c r="AS2479" s="1" t="s">
        <v>2657</v>
      </c>
      <c r="AT2479" s="1">
        <v>0</v>
      </c>
      <c r="AU2479" s="1">
        <v>0</v>
      </c>
      <c r="AX2479" s="1">
        <v>5</v>
      </c>
      <c r="BC2479" s="1">
        <v>1</v>
      </c>
      <c r="BD2479" s="1">
        <v>7</v>
      </c>
      <c r="BE2479" s="1">
        <v>2</v>
      </c>
      <c r="BF2479" s="296">
        <v>23265.864147632885</v>
      </c>
    </row>
    <row r="2480" spans="1:58" x14ac:dyDescent="0.3">
      <c r="A2480" s="273">
        <f t="shared" si="87"/>
        <v>33203.326559794754</v>
      </c>
      <c r="B2480" s="1" t="s">
        <v>2621</v>
      </c>
      <c r="C2480" s="274">
        <v>44062928</v>
      </c>
      <c r="D2480" s="1">
        <v>144205</v>
      </c>
      <c r="E2480" s="1">
        <v>4</v>
      </c>
      <c r="F2480" s="1" t="s">
        <v>5956</v>
      </c>
      <c r="G2480" s="275">
        <v>44600</v>
      </c>
      <c r="H2480" s="275">
        <v>45716</v>
      </c>
      <c r="I2480" s="1">
        <v>0</v>
      </c>
      <c r="J2480" s="1">
        <v>1</v>
      </c>
      <c r="K2480" s="1">
        <v>1</v>
      </c>
      <c r="L2480" s="1">
        <v>30</v>
      </c>
      <c r="M2480" s="1">
        <v>2</v>
      </c>
      <c r="N2480" s="1">
        <v>17.7</v>
      </c>
      <c r="O2480" s="1">
        <v>19.21</v>
      </c>
      <c r="P2480" s="1">
        <v>50000</v>
      </c>
      <c r="Q2480" s="1">
        <v>1810</v>
      </c>
      <c r="R2480" s="1">
        <v>48945</v>
      </c>
      <c r="S2480" s="1">
        <v>0</v>
      </c>
      <c r="T2480" s="1">
        <v>0</v>
      </c>
      <c r="U2480" s="1">
        <v>0</v>
      </c>
      <c r="W2480" s="1">
        <v>0</v>
      </c>
      <c r="X2480" s="1">
        <v>0</v>
      </c>
      <c r="Y2480" s="1">
        <v>0</v>
      </c>
      <c r="AB2480" s="275">
        <v>44651</v>
      </c>
      <c r="AC2480" s="1">
        <v>1</v>
      </c>
      <c r="AD2480" s="1" t="s">
        <v>2623</v>
      </c>
      <c r="AE2480" s="1">
        <v>1</v>
      </c>
      <c r="AF2480" s="1">
        <v>30</v>
      </c>
      <c r="AG2480" s="1">
        <v>0</v>
      </c>
      <c r="AN2480" s="1">
        <v>1</v>
      </c>
      <c r="AO2480" s="1">
        <v>1</v>
      </c>
      <c r="AR2480" s="276">
        <v>3848.25</v>
      </c>
      <c r="AS2480" s="1" t="s">
        <v>2657</v>
      </c>
      <c r="AT2480" s="1">
        <v>0</v>
      </c>
      <c r="AU2480" s="1">
        <v>0</v>
      </c>
      <c r="AX2480" s="1">
        <v>5</v>
      </c>
      <c r="BC2480" s="1">
        <v>1</v>
      </c>
      <c r="BD2480" s="1">
        <v>7</v>
      </c>
      <c r="BE2480" s="1">
        <v>2</v>
      </c>
      <c r="BF2480" s="296">
        <v>11893.423440205246</v>
      </c>
    </row>
    <row r="2481" spans="1:58" x14ac:dyDescent="0.3">
      <c r="A2481" s="273">
        <f t="shared" si="87"/>
        <v>35246.377222896423</v>
      </c>
      <c r="B2481" s="1" t="s">
        <v>2621</v>
      </c>
      <c r="C2481" s="274">
        <v>44062928</v>
      </c>
      <c r="D2481" s="1">
        <v>144205</v>
      </c>
      <c r="E2481" s="1">
        <v>4</v>
      </c>
      <c r="F2481" s="1" t="s">
        <v>5025</v>
      </c>
      <c r="G2481" s="275">
        <v>44473</v>
      </c>
      <c r="H2481" s="275">
        <v>45565</v>
      </c>
      <c r="I2481" s="1">
        <v>0</v>
      </c>
      <c r="J2481" s="1">
        <v>1</v>
      </c>
      <c r="K2481" s="1">
        <v>6</v>
      </c>
      <c r="L2481" s="1">
        <v>30</v>
      </c>
      <c r="M2481" s="1">
        <v>2</v>
      </c>
      <c r="N2481" s="1">
        <v>17.690000000000001</v>
      </c>
      <c r="O2481" s="1">
        <v>19.2</v>
      </c>
      <c r="P2481" s="1">
        <v>60000</v>
      </c>
      <c r="Q2481" s="1">
        <v>2172</v>
      </c>
      <c r="R2481" s="1">
        <v>52106</v>
      </c>
      <c r="S2481" s="1">
        <v>0</v>
      </c>
      <c r="T2481" s="1">
        <v>0</v>
      </c>
      <c r="U2481" s="1">
        <v>0</v>
      </c>
      <c r="W2481" s="1">
        <v>0</v>
      </c>
      <c r="X2481" s="1">
        <v>0</v>
      </c>
      <c r="Y2481" s="1">
        <v>0</v>
      </c>
      <c r="AB2481" s="275">
        <v>44651</v>
      </c>
      <c r="AC2481" s="1">
        <v>1</v>
      </c>
      <c r="AD2481" s="1" t="s">
        <v>2623</v>
      </c>
      <c r="AE2481" s="1">
        <v>1</v>
      </c>
      <c r="AF2481" s="1">
        <v>30</v>
      </c>
      <c r="AG2481" s="1">
        <v>0</v>
      </c>
      <c r="AN2481" s="1">
        <v>1</v>
      </c>
      <c r="AO2481" s="1">
        <v>1</v>
      </c>
      <c r="AR2481" s="276">
        <v>4198.09</v>
      </c>
      <c r="AS2481" s="1" t="s">
        <v>2657</v>
      </c>
      <c r="AT2481" s="1">
        <v>0</v>
      </c>
      <c r="AU2481" s="1">
        <v>0</v>
      </c>
      <c r="AX2481" s="1">
        <v>5</v>
      </c>
      <c r="BC2481" s="1">
        <v>1</v>
      </c>
      <c r="BD2481" s="1">
        <v>7</v>
      </c>
      <c r="BE2481" s="1">
        <v>2</v>
      </c>
      <c r="BF2481" s="296">
        <v>12661.532777103577</v>
      </c>
    </row>
    <row r="2482" spans="1:58" x14ac:dyDescent="0.3">
      <c r="A2482" s="273">
        <f t="shared" si="87"/>
        <v>1018657.6275397693</v>
      </c>
      <c r="B2482" s="1" t="s">
        <v>2621</v>
      </c>
      <c r="C2482" s="274">
        <v>44062928</v>
      </c>
      <c r="D2482" s="1">
        <v>144205</v>
      </c>
      <c r="E2482" s="1">
        <v>4</v>
      </c>
      <c r="F2482" s="1" t="s">
        <v>5976</v>
      </c>
      <c r="G2482" s="275">
        <v>44592</v>
      </c>
      <c r="H2482" s="275">
        <v>44742</v>
      </c>
      <c r="I2482" s="1">
        <v>0</v>
      </c>
      <c r="J2482" s="1">
        <v>1</v>
      </c>
      <c r="K2482" s="1">
        <v>0</v>
      </c>
      <c r="L2482" s="1">
        <v>150</v>
      </c>
      <c r="M2482" s="1">
        <v>2</v>
      </c>
      <c r="N2482" s="1">
        <v>19.5</v>
      </c>
      <c r="O2482" s="1">
        <v>20.62</v>
      </c>
      <c r="P2482" s="1">
        <v>1508778</v>
      </c>
      <c r="Q2482" s="1">
        <v>1633933</v>
      </c>
      <c r="R2482" s="1">
        <v>1508778</v>
      </c>
      <c r="S2482" s="1">
        <v>49047</v>
      </c>
      <c r="T2482" s="1">
        <v>0</v>
      </c>
      <c r="U2482" s="1">
        <v>0</v>
      </c>
      <c r="W2482" s="1">
        <v>0</v>
      </c>
      <c r="X2482" s="1">
        <v>0</v>
      </c>
      <c r="Y2482" s="1">
        <v>0</v>
      </c>
      <c r="AB2482" s="275">
        <v>44592</v>
      </c>
      <c r="AC2482" s="1">
        <v>1</v>
      </c>
      <c r="AD2482" s="1" t="s">
        <v>2623</v>
      </c>
      <c r="AE2482" s="1">
        <v>1</v>
      </c>
      <c r="AF2482" s="1">
        <v>150</v>
      </c>
      <c r="AG2482" s="1">
        <v>0</v>
      </c>
      <c r="AN2482" s="1">
        <v>1</v>
      </c>
      <c r="AO2482" s="1">
        <v>1</v>
      </c>
      <c r="AR2482" s="276">
        <v>123493.84</v>
      </c>
      <c r="AS2482" s="1" t="s">
        <v>2632</v>
      </c>
      <c r="AT2482" s="1">
        <v>0</v>
      </c>
      <c r="AU2482" s="1">
        <v>0</v>
      </c>
      <c r="AX2482" s="1">
        <v>5</v>
      </c>
      <c r="BC2482" s="1">
        <v>1</v>
      </c>
      <c r="BD2482" s="1">
        <v>7</v>
      </c>
      <c r="BE2482" s="1">
        <v>2</v>
      </c>
      <c r="BF2482" s="296">
        <v>366626.53246023069</v>
      </c>
    </row>
    <row r="2483" spans="1:58" x14ac:dyDescent="0.3">
      <c r="A2483" s="273">
        <f t="shared" si="87"/>
        <v>38939.697308826828</v>
      </c>
      <c r="B2483" s="1" t="s">
        <v>2621</v>
      </c>
      <c r="C2483" s="274">
        <v>44062928</v>
      </c>
      <c r="D2483" s="1">
        <v>144205</v>
      </c>
      <c r="E2483" s="1">
        <v>4</v>
      </c>
      <c r="F2483" s="1" t="s">
        <v>5989</v>
      </c>
      <c r="G2483" s="275">
        <v>44595</v>
      </c>
      <c r="H2483" s="275">
        <v>45688</v>
      </c>
      <c r="I2483" s="1">
        <v>0</v>
      </c>
      <c r="J2483" s="1">
        <v>1</v>
      </c>
      <c r="K2483" s="1">
        <v>2</v>
      </c>
      <c r="L2483" s="1">
        <v>30</v>
      </c>
      <c r="M2483" s="1">
        <v>2</v>
      </c>
      <c r="N2483" s="1">
        <v>17.690000000000001</v>
      </c>
      <c r="O2483" s="1">
        <v>19.2</v>
      </c>
      <c r="P2483" s="1">
        <v>60000</v>
      </c>
      <c r="Q2483" s="1">
        <v>2172</v>
      </c>
      <c r="R2483" s="1">
        <v>57447</v>
      </c>
      <c r="S2483" s="1">
        <v>0</v>
      </c>
      <c r="T2483" s="1">
        <v>0</v>
      </c>
      <c r="U2483" s="1">
        <v>0</v>
      </c>
      <c r="W2483" s="1">
        <v>0</v>
      </c>
      <c r="X2483" s="1">
        <v>0</v>
      </c>
      <c r="Y2483" s="1">
        <v>0</v>
      </c>
      <c r="AB2483" s="275">
        <v>44651</v>
      </c>
      <c r="AC2483" s="1">
        <v>1</v>
      </c>
      <c r="AD2483" s="1" t="s">
        <v>2623</v>
      </c>
      <c r="AE2483" s="1">
        <v>1</v>
      </c>
      <c r="AF2483" s="1">
        <v>30</v>
      </c>
      <c r="AG2483" s="1">
        <v>0</v>
      </c>
      <c r="AN2483" s="1">
        <v>1</v>
      </c>
      <c r="AO2483" s="1">
        <v>1</v>
      </c>
      <c r="AR2483" s="276">
        <v>4547.93</v>
      </c>
      <c r="AS2483" s="1" t="s">
        <v>2657</v>
      </c>
      <c r="AT2483" s="1">
        <v>0</v>
      </c>
      <c r="AU2483" s="1">
        <v>0</v>
      </c>
      <c r="AX2483" s="1">
        <v>5</v>
      </c>
      <c r="BC2483" s="1">
        <v>1</v>
      </c>
      <c r="BD2483" s="1">
        <v>7</v>
      </c>
      <c r="BE2483" s="1">
        <v>2</v>
      </c>
      <c r="BF2483" s="296">
        <v>13959.37269117317</v>
      </c>
    </row>
    <row r="2484" spans="1:58" x14ac:dyDescent="0.3">
      <c r="A2484" s="273">
        <f t="shared" si="87"/>
        <v>175879.01809719251</v>
      </c>
      <c r="B2484" s="1" t="s">
        <v>2621</v>
      </c>
      <c r="C2484" s="274">
        <v>44062928</v>
      </c>
      <c r="D2484" s="1">
        <v>144205</v>
      </c>
      <c r="E2484" s="1">
        <v>4</v>
      </c>
      <c r="F2484" s="1" t="s">
        <v>5171</v>
      </c>
      <c r="G2484" s="275">
        <v>44470</v>
      </c>
      <c r="H2484" s="275">
        <v>45565</v>
      </c>
      <c r="I2484" s="1">
        <v>0</v>
      </c>
      <c r="J2484" s="1">
        <v>1</v>
      </c>
      <c r="K2484" s="1">
        <v>6</v>
      </c>
      <c r="L2484" s="1">
        <v>30</v>
      </c>
      <c r="M2484" s="1">
        <v>2</v>
      </c>
      <c r="N2484" s="1">
        <v>17.690000000000001</v>
      </c>
      <c r="O2484" s="1">
        <v>19.2</v>
      </c>
      <c r="P2484" s="1">
        <v>300000</v>
      </c>
      <c r="Q2484" s="1">
        <v>10861</v>
      </c>
      <c r="R2484" s="1">
        <v>260526</v>
      </c>
      <c r="S2484" s="1">
        <v>0</v>
      </c>
      <c r="T2484" s="1">
        <v>0</v>
      </c>
      <c r="U2484" s="1">
        <v>0</v>
      </c>
      <c r="W2484" s="1">
        <v>0</v>
      </c>
      <c r="X2484" s="1">
        <v>0</v>
      </c>
      <c r="Y2484" s="1">
        <v>0</v>
      </c>
      <c r="AB2484" s="275">
        <v>44651</v>
      </c>
      <c r="AC2484" s="1">
        <v>1</v>
      </c>
      <c r="AD2484" s="1" t="s">
        <v>2623</v>
      </c>
      <c r="AE2484" s="1">
        <v>1</v>
      </c>
      <c r="AF2484" s="1">
        <v>30</v>
      </c>
      <c r="AG2484" s="1">
        <v>0</v>
      </c>
      <c r="AN2484" s="1">
        <v>1</v>
      </c>
      <c r="AO2484" s="1">
        <v>1</v>
      </c>
      <c r="AR2484" s="276">
        <v>21340.29</v>
      </c>
      <c r="AS2484" s="1" t="s">
        <v>2657</v>
      </c>
      <c r="AT2484" s="1">
        <v>0</v>
      </c>
      <c r="AU2484" s="1">
        <v>0</v>
      </c>
      <c r="AX2484" s="1">
        <v>5</v>
      </c>
      <c r="BC2484" s="1">
        <v>1</v>
      </c>
      <c r="BD2484" s="1">
        <v>7</v>
      </c>
      <c r="BE2484" s="1">
        <v>2</v>
      </c>
      <c r="BF2484" s="296">
        <v>63306.691902807477</v>
      </c>
    </row>
    <row r="2485" spans="1:58" x14ac:dyDescent="0.3">
      <c r="A2485" s="273">
        <f t="shared" si="87"/>
        <v>64783.635852367115</v>
      </c>
      <c r="B2485" s="1" t="s">
        <v>2621</v>
      </c>
      <c r="C2485" s="274">
        <v>44062928</v>
      </c>
      <c r="D2485" s="1">
        <v>144205</v>
      </c>
      <c r="E2485" s="1">
        <v>4</v>
      </c>
      <c r="F2485" s="1" t="s">
        <v>5997</v>
      </c>
      <c r="G2485" s="275">
        <v>44596</v>
      </c>
      <c r="H2485" s="275">
        <v>45688</v>
      </c>
      <c r="I2485" s="1">
        <v>0</v>
      </c>
      <c r="J2485" s="1">
        <v>1</v>
      </c>
      <c r="K2485" s="1">
        <v>2</v>
      </c>
      <c r="L2485" s="1">
        <v>30</v>
      </c>
      <c r="M2485" s="1">
        <v>2</v>
      </c>
      <c r="N2485" s="1">
        <v>17.690000000000001</v>
      </c>
      <c r="O2485" s="1">
        <v>19.2</v>
      </c>
      <c r="P2485" s="1">
        <v>100000</v>
      </c>
      <c r="Q2485" s="1">
        <v>3620</v>
      </c>
      <c r="R2485" s="1">
        <v>95746</v>
      </c>
      <c r="S2485" s="1">
        <v>0</v>
      </c>
      <c r="T2485" s="1">
        <v>0</v>
      </c>
      <c r="U2485" s="1">
        <v>0</v>
      </c>
      <c r="W2485" s="1">
        <v>0</v>
      </c>
      <c r="X2485" s="1">
        <v>0</v>
      </c>
      <c r="Y2485" s="1">
        <v>0</v>
      </c>
      <c r="AB2485" s="275">
        <v>44651</v>
      </c>
      <c r="AC2485" s="1">
        <v>1</v>
      </c>
      <c r="AD2485" s="1" t="s">
        <v>2623</v>
      </c>
      <c r="AE2485" s="1">
        <v>1</v>
      </c>
      <c r="AF2485" s="1">
        <v>30</v>
      </c>
      <c r="AG2485" s="1">
        <v>0</v>
      </c>
      <c r="AN2485" s="1">
        <v>1</v>
      </c>
      <c r="AO2485" s="1">
        <v>1</v>
      </c>
      <c r="AR2485" s="276">
        <v>7696.5</v>
      </c>
      <c r="AS2485" s="1" t="s">
        <v>2657</v>
      </c>
      <c r="AT2485" s="1">
        <v>0</v>
      </c>
      <c r="AU2485" s="1">
        <v>0</v>
      </c>
      <c r="AX2485" s="1">
        <v>5</v>
      </c>
      <c r="BC2485" s="1">
        <v>1</v>
      </c>
      <c r="BD2485" s="1">
        <v>7</v>
      </c>
      <c r="BE2485" s="1">
        <v>2</v>
      </c>
      <c r="BF2485" s="296">
        <v>23265.864147632885</v>
      </c>
    </row>
    <row r="2486" spans="1:58" x14ac:dyDescent="0.3">
      <c r="A2486" s="273">
        <f t="shared" si="87"/>
        <v>64783.635852367115</v>
      </c>
      <c r="B2486" s="1" t="s">
        <v>2621</v>
      </c>
      <c r="C2486" s="274">
        <v>44062928</v>
      </c>
      <c r="D2486" s="1">
        <v>144205</v>
      </c>
      <c r="E2486" s="1">
        <v>4</v>
      </c>
      <c r="F2486" s="1" t="s">
        <v>6001</v>
      </c>
      <c r="G2486" s="275">
        <v>44597</v>
      </c>
      <c r="H2486" s="275">
        <v>45688</v>
      </c>
      <c r="I2486" s="1">
        <v>0</v>
      </c>
      <c r="J2486" s="1">
        <v>1</v>
      </c>
      <c r="K2486" s="1">
        <v>2</v>
      </c>
      <c r="L2486" s="1">
        <v>30</v>
      </c>
      <c r="M2486" s="1">
        <v>2</v>
      </c>
      <c r="N2486" s="1">
        <v>17.690000000000001</v>
      </c>
      <c r="O2486" s="1">
        <v>19.2</v>
      </c>
      <c r="P2486" s="1">
        <v>100000</v>
      </c>
      <c r="Q2486" s="1">
        <v>3620</v>
      </c>
      <c r="R2486" s="1">
        <v>95746</v>
      </c>
      <c r="S2486" s="1">
        <v>0</v>
      </c>
      <c r="T2486" s="1">
        <v>0</v>
      </c>
      <c r="U2486" s="1">
        <v>0</v>
      </c>
      <c r="W2486" s="1">
        <v>0</v>
      </c>
      <c r="X2486" s="1">
        <v>0</v>
      </c>
      <c r="Y2486" s="1">
        <v>0</v>
      </c>
      <c r="AB2486" s="275">
        <v>44651</v>
      </c>
      <c r="AC2486" s="1">
        <v>1</v>
      </c>
      <c r="AD2486" s="1" t="s">
        <v>2623</v>
      </c>
      <c r="AE2486" s="1">
        <v>1</v>
      </c>
      <c r="AF2486" s="1">
        <v>30</v>
      </c>
      <c r="AG2486" s="1">
        <v>0</v>
      </c>
      <c r="AN2486" s="1">
        <v>1</v>
      </c>
      <c r="AO2486" s="1">
        <v>1</v>
      </c>
      <c r="AR2486" s="276">
        <v>7696.5</v>
      </c>
      <c r="AS2486" s="1" t="s">
        <v>2657</v>
      </c>
      <c r="AT2486" s="1">
        <v>0</v>
      </c>
      <c r="AU2486" s="1">
        <v>0</v>
      </c>
      <c r="AX2486" s="1">
        <v>5</v>
      </c>
      <c r="BC2486" s="1">
        <v>1</v>
      </c>
      <c r="BD2486" s="1">
        <v>7</v>
      </c>
      <c r="BE2486" s="1">
        <v>2</v>
      </c>
      <c r="BF2486" s="296">
        <v>23265.864147632885</v>
      </c>
    </row>
    <row r="2487" spans="1:58" x14ac:dyDescent="0.3">
      <c r="A2487" s="273">
        <f t="shared" si="87"/>
        <v>25843.181539217887</v>
      </c>
      <c r="B2487" s="1" t="s">
        <v>2621</v>
      </c>
      <c r="C2487" s="274">
        <v>44062928</v>
      </c>
      <c r="D2487" s="1">
        <v>144205</v>
      </c>
      <c r="E2487" s="1">
        <v>4</v>
      </c>
      <c r="F2487" s="1" t="s">
        <v>6002</v>
      </c>
      <c r="G2487" s="275">
        <v>44597</v>
      </c>
      <c r="H2487" s="275">
        <v>45688</v>
      </c>
      <c r="I2487" s="1">
        <v>0</v>
      </c>
      <c r="J2487" s="1">
        <v>1</v>
      </c>
      <c r="K2487" s="1">
        <v>2</v>
      </c>
      <c r="L2487" s="1">
        <v>30</v>
      </c>
      <c r="M2487" s="1">
        <v>2</v>
      </c>
      <c r="N2487" s="1">
        <v>17.690000000000001</v>
      </c>
      <c r="O2487" s="1">
        <v>19.2</v>
      </c>
      <c r="P2487" s="1">
        <v>40000</v>
      </c>
      <c r="Q2487" s="1">
        <v>1448</v>
      </c>
      <c r="R2487" s="1">
        <v>38298</v>
      </c>
      <c r="S2487" s="1">
        <v>0</v>
      </c>
      <c r="T2487" s="1">
        <v>0</v>
      </c>
      <c r="U2487" s="1">
        <v>0</v>
      </c>
      <c r="W2487" s="1">
        <v>0</v>
      </c>
      <c r="X2487" s="1">
        <v>0</v>
      </c>
      <c r="Y2487" s="1">
        <v>0</v>
      </c>
      <c r="AB2487" s="275">
        <v>44651</v>
      </c>
      <c r="AC2487" s="1">
        <v>1</v>
      </c>
      <c r="AD2487" s="1" t="s">
        <v>2623</v>
      </c>
      <c r="AE2487" s="1">
        <v>1</v>
      </c>
      <c r="AF2487" s="1">
        <v>30</v>
      </c>
      <c r="AG2487" s="1">
        <v>0</v>
      </c>
      <c r="AN2487" s="1">
        <v>1</v>
      </c>
      <c r="AO2487" s="1">
        <v>1</v>
      </c>
      <c r="AR2487" s="276">
        <v>3148.57</v>
      </c>
      <c r="AS2487" s="1" t="s">
        <v>2657</v>
      </c>
      <c r="AT2487" s="1">
        <v>0</v>
      </c>
      <c r="AU2487" s="1">
        <v>0</v>
      </c>
      <c r="AX2487" s="1">
        <v>5</v>
      </c>
      <c r="BC2487" s="1">
        <v>1</v>
      </c>
      <c r="BD2487" s="1">
        <v>7</v>
      </c>
      <c r="BE2487" s="1">
        <v>2</v>
      </c>
      <c r="BF2487" s="296">
        <v>9306.2484607821134</v>
      </c>
    </row>
    <row r="2488" spans="1:58" x14ac:dyDescent="0.3">
      <c r="A2488" s="273">
        <f t="shared" si="87"/>
        <v>66056.056115267114</v>
      </c>
      <c r="B2488" s="1" t="s">
        <v>2621</v>
      </c>
      <c r="C2488" s="274">
        <v>44062928</v>
      </c>
      <c r="D2488" s="1">
        <v>144205</v>
      </c>
      <c r="E2488" s="1">
        <v>4</v>
      </c>
      <c r="F2488" s="1" t="s">
        <v>6007</v>
      </c>
      <c r="G2488" s="275">
        <v>44599</v>
      </c>
      <c r="H2488" s="275">
        <v>45716</v>
      </c>
      <c r="I2488" s="1">
        <v>0</v>
      </c>
      <c r="J2488" s="1">
        <v>1</v>
      </c>
      <c r="K2488" s="1">
        <v>1</v>
      </c>
      <c r="L2488" s="1">
        <v>30</v>
      </c>
      <c r="M2488" s="1">
        <v>2</v>
      </c>
      <c r="N2488" s="1">
        <v>17.7</v>
      </c>
      <c r="O2488" s="1">
        <v>19.21</v>
      </c>
      <c r="P2488" s="1">
        <v>100000</v>
      </c>
      <c r="Q2488" s="1">
        <v>3620</v>
      </c>
      <c r="R2488" s="1">
        <v>97889</v>
      </c>
      <c r="S2488" s="1">
        <v>0</v>
      </c>
      <c r="T2488" s="1">
        <v>0</v>
      </c>
      <c r="U2488" s="1">
        <v>0</v>
      </c>
      <c r="W2488" s="1">
        <v>0</v>
      </c>
      <c r="X2488" s="1">
        <v>0</v>
      </c>
      <c r="Y2488" s="1">
        <v>0</v>
      </c>
      <c r="AB2488" s="275">
        <v>44651</v>
      </c>
      <c r="AC2488" s="1">
        <v>1</v>
      </c>
      <c r="AD2488" s="1" t="s">
        <v>2623</v>
      </c>
      <c r="AE2488" s="1">
        <v>1</v>
      </c>
      <c r="AF2488" s="1">
        <v>30</v>
      </c>
      <c r="AG2488" s="1">
        <v>0</v>
      </c>
      <c r="AN2488" s="1">
        <v>1</v>
      </c>
      <c r="AO2488" s="1">
        <v>1</v>
      </c>
      <c r="AR2488" s="276">
        <v>8046.34</v>
      </c>
      <c r="AS2488" s="1" t="s">
        <v>2657</v>
      </c>
      <c r="AT2488" s="1">
        <v>0</v>
      </c>
      <c r="AU2488" s="1">
        <v>0</v>
      </c>
      <c r="AX2488" s="1">
        <v>5</v>
      </c>
      <c r="BC2488" s="1">
        <v>1</v>
      </c>
      <c r="BD2488" s="1">
        <v>7</v>
      </c>
      <c r="BE2488" s="1">
        <v>2</v>
      </c>
      <c r="BF2488" s="296">
        <v>23786.603884732893</v>
      </c>
    </row>
    <row r="2489" spans="1:58" x14ac:dyDescent="0.3">
      <c r="A2489" s="273">
        <f t="shared" si="87"/>
        <v>63136.394446827973</v>
      </c>
      <c r="B2489" s="1" t="s">
        <v>2621</v>
      </c>
      <c r="C2489" s="274">
        <v>44062928</v>
      </c>
      <c r="D2489" s="1">
        <v>144205</v>
      </c>
      <c r="E2489" s="1">
        <v>4</v>
      </c>
      <c r="F2489" s="1" t="s">
        <v>5218</v>
      </c>
      <c r="G2489" s="275">
        <v>44539</v>
      </c>
      <c r="H2489" s="275">
        <v>45657</v>
      </c>
      <c r="I2489" s="1">
        <v>0</v>
      </c>
      <c r="J2489" s="1">
        <v>1</v>
      </c>
      <c r="K2489" s="1">
        <v>3</v>
      </c>
      <c r="L2489" s="1">
        <v>30</v>
      </c>
      <c r="M2489" s="1">
        <v>2</v>
      </c>
      <c r="N2489" s="1">
        <v>17.690000000000001</v>
      </c>
      <c r="O2489" s="1">
        <v>19.2</v>
      </c>
      <c r="P2489" s="1">
        <v>100000</v>
      </c>
      <c r="Q2489" s="1">
        <v>3620</v>
      </c>
      <c r="R2489" s="1">
        <v>93570</v>
      </c>
      <c r="S2489" s="1">
        <v>0</v>
      </c>
      <c r="T2489" s="1">
        <v>0</v>
      </c>
      <c r="U2489" s="1">
        <v>0</v>
      </c>
      <c r="W2489" s="1">
        <v>0</v>
      </c>
      <c r="X2489" s="1">
        <v>0</v>
      </c>
      <c r="Y2489" s="1">
        <v>0</v>
      </c>
      <c r="AB2489" s="275">
        <v>44651</v>
      </c>
      <c r="AC2489" s="1">
        <v>1</v>
      </c>
      <c r="AD2489" s="1" t="s">
        <v>2623</v>
      </c>
      <c r="AE2489" s="1">
        <v>1</v>
      </c>
      <c r="AF2489" s="1">
        <v>30</v>
      </c>
      <c r="AG2489" s="1">
        <v>0</v>
      </c>
      <c r="AN2489" s="1">
        <v>1</v>
      </c>
      <c r="AO2489" s="1">
        <v>1</v>
      </c>
      <c r="AR2489" s="276">
        <v>7696.5</v>
      </c>
      <c r="AS2489" s="1" t="s">
        <v>2657</v>
      </c>
      <c r="AT2489" s="1">
        <v>0</v>
      </c>
      <c r="AU2489" s="1">
        <v>0</v>
      </c>
      <c r="AX2489" s="1">
        <v>5</v>
      </c>
      <c r="BC2489" s="1">
        <v>1</v>
      </c>
      <c r="BD2489" s="1">
        <v>7</v>
      </c>
      <c r="BE2489" s="1">
        <v>2</v>
      </c>
      <c r="BF2489" s="296">
        <v>22737.105553172027</v>
      </c>
    </row>
    <row r="2490" spans="1:58" x14ac:dyDescent="0.3">
      <c r="A2490" s="273">
        <f t="shared" si="87"/>
        <v>37951.049663774385</v>
      </c>
      <c r="B2490" s="1" t="s">
        <v>2621</v>
      </c>
      <c r="C2490" s="274">
        <v>44062928</v>
      </c>
      <c r="D2490" s="1">
        <v>144205</v>
      </c>
      <c r="E2490" s="1">
        <v>4</v>
      </c>
      <c r="F2490" s="1" t="s">
        <v>5219</v>
      </c>
      <c r="G2490" s="275">
        <v>44539</v>
      </c>
      <c r="H2490" s="275">
        <v>45657</v>
      </c>
      <c r="I2490" s="1">
        <v>0</v>
      </c>
      <c r="J2490" s="1">
        <v>1</v>
      </c>
      <c r="K2490" s="1">
        <v>3</v>
      </c>
      <c r="L2490" s="1">
        <v>30</v>
      </c>
      <c r="M2490" s="1">
        <v>2</v>
      </c>
      <c r="N2490" s="1">
        <v>17.690000000000001</v>
      </c>
      <c r="O2490" s="1">
        <v>19.2</v>
      </c>
      <c r="P2490" s="1">
        <v>60000</v>
      </c>
      <c r="Q2490" s="1">
        <v>2172</v>
      </c>
      <c r="R2490" s="1">
        <v>56141</v>
      </c>
      <c r="S2490" s="1">
        <v>0</v>
      </c>
      <c r="T2490" s="1">
        <v>0</v>
      </c>
      <c r="U2490" s="1">
        <v>0</v>
      </c>
      <c r="W2490" s="1">
        <v>0</v>
      </c>
      <c r="X2490" s="1">
        <v>0</v>
      </c>
      <c r="Y2490" s="1">
        <v>0</v>
      </c>
      <c r="AB2490" s="275">
        <v>44651</v>
      </c>
      <c r="AC2490" s="1">
        <v>1</v>
      </c>
      <c r="AD2490" s="1" t="s">
        <v>2623</v>
      </c>
      <c r="AE2490" s="1">
        <v>1</v>
      </c>
      <c r="AF2490" s="1">
        <v>30</v>
      </c>
      <c r="AG2490" s="1">
        <v>0</v>
      </c>
      <c r="AN2490" s="1">
        <v>1</v>
      </c>
      <c r="AO2490" s="1">
        <v>1</v>
      </c>
      <c r="AR2490" s="276">
        <v>4547.93</v>
      </c>
      <c r="AS2490" s="1" t="s">
        <v>2657</v>
      </c>
      <c r="AT2490" s="1">
        <v>0</v>
      </c>
      <c r="AU2490" s="1">
        <v>0</v>
      </c>
      <c r="AX2490" s="1">
        <v>5</v>
      </c>
      <c r="BC2490" s="1">
        <v>1</v>
      </c>
      <c r="BD2490" s="1">
        <v>7</v>
      </c>
      <c r="BE2490" s="1">
        <v>2</v>
      </c>
      <c r="BF2490" s="296">
        <v>13642.020336225616</v>
      </c>
    </row>
    <row r="2491" spans="1:58" x14ac:dyDescent="0.3">
      <c r="A2491" s="273">
        <f t="shared" si="87"/>
        <v>37951.049663774385</v>
      </c>
      <c r="B2491" s="1" t="s">
        <v>2621</v>
      </c>
      <c r="C2491" s="274">
        <v>44062928</v>
      </c>
      <c r="D2491" s="1">
        <v>144205</v>
      </c>
      <c r="E2491" s="1">
        <v>4</v>
      </c>
      <c r="F2491" s="1" t="s">
        <v>5220</v>
      </c>
      <c r="G2491" s="275">
        <v>44539</v>
      </c>
      <c r="H2491" s="275">
        <v>45657</v>
      </c>
      <c r="I2491" s="1">
        <v>0</v>
      </c>
      <c r="J2491" s="1">
        <v>1</v>
      </c>
      <c r="K2491" s="1">
        <v>3</v>
      </c>
      <c r="L2491" s="1">
        <v>30</v>
      </c>
      <c r="M2491" s="1">
        <v>2</v>
      </c>
      <c r="N2491" s="1">
        <v>17.690000000000001</v>
      </c>
      <c r="O2491" s="1">
        <v>19.2</v>
      </c>
      <c r="P2491" s="1">
        <v>60000</v>
      </c>
      <c r="Q2491" s="1">
        <v>2172</v>
      </c>
      <c r="R2491" s="1">
        <v>56141</v>
      </c>
      <c r="S2491" s="1">
        <v>0</v>
      </c>
      <c r="T2491" s="1">
        <v>0</v>
      </c>
      <c r="U2491" s="1">
        <v>0</v>
      </c>
      <c r="W2491" s="1">
        <v>0</v>
      </c>
      <c r="X2491" s="1">
        <v>0</v>
      </c>
      <c r="Y2491" s="1">
        <v>0</v>
      </c>
      <c r="AB2491" s="275">
        <v>44651</v>
      </c>
      <c r="AC2491" s="1">
        <v>1</v>
      </c>
      <c r="AD2491" s="1" t="s">
        <v>2623</v>
      </c>
      <c r="AE2491" s="1">
        <v>1</v>
      </c>
      <c r="AF2491" s="1">
        <v>30</v>
      </c>
      <c r="AG2491" s="1">
        <v>0</v>
      </c>
      <c r="AN2491" s="1">
        <v>1</v>
      </c>
      <c r="AO2491" s="1">
        <v>1</v>
      </c>
      <c r="AR2491" s="276">
        <v>4547.93</v>
      </c>
      <c r="AS2491" s="1" t="s">
        <v>2657</v>
      </c>
      <c r="AT2491" s="1">
        <v>0</v>
      </c>
      <c r="AU2491" s="1">
        <v>0</v>
      </c>
      <c r="AX2491" s="1">
        <v>5</v>
      </c>
      <c r="BC2491" s="1">
        <v>1</v>
      </c>
      <c r="BD2491" s="1">
        <v>7</v>
      </c>
      <c r="BE2491" s="1">
        <v>2</v>
      </c>
      <c r="BF2491" s="296">
        <v>13642.020336225616</v>
      </c>
    </row>
    <row r="2492" spans="1:58" x14ac:dyDescent="0.3">
      <c r="A2492" s="273">
        <f t="shared" si="87"/>
        <v>63136.394446827973</v>
      </c>
      <c r="B2492" s="1" t="s">
        <v>2621</v>
      </c>
      <c r="C2492" s="274">
        <v>44062928</v>
      </c>
      <c r="D2492" s="1">
        <v>144205</v>
      </c>
      <c r="E2492" s="1">
        <v>4</v>
      </c>
      <c r="F2492" s="1" t="s">
        <v>5229</v>
      </c>
      <c r="G2492" s="275">
        <v>44540</v>
      </c>
      <c r="H2492" s="275">
        <v>45657</v>
      </c>
      <c r="I2492" s="1">
        <v>0</v>
      </c>
      <c r="J2492" s="1">
        <v>1</v>
      </c>
      <c r="K2492" s="1">
        <v>3</v>
      </c>
      <c r="L2492" s="1">
        <v>30</v>
      </c>
      <c r="M2492" s="1">
        <v>2</v>
      </c>
      <c r="N2492" s="1">
        <v>17.690000000000001</v>
      </c>
      <c r="O2492" s="1">
        <v>19.2</v>
      </c>
      <c r="P2492" s="1">
        <v>100000</v>
      </c>
      <c r="Q2492" s="1">
        <v>3620</v>
      </c>
      <c r="R2492" s="1">
        <v>93570</v>
      </c>
      <c r="S2492" s="1">
        <v>0</v>
      </c>
      <c r="T2492" s="1">
        <v>0</v>
      </c>
      <c r="U2492" s="1">
        <v>0</v>
      </c>
      <c r="W2492" s="1">
        <v>0</v>
      </c>
      <c r="X2492" s="1">
        <v>0</v>
      </c>
      <c r="Y2492" s="1">
        <v>0</v>
      </c>
      <c r="AB2492" s="275">
        <v>44651</v>
      </c>
      <c r="AC2492" s="1">
        <v>1</v>
      </c>
      <c r="AD2492" s="1" t="s">
        <v>2623</v>
      </c>
      <c r="AE2492" s="1">
        <v>1</v>
      </c>
      <c r="AF2492" s="1">
        <v>30</v>
      </c>
      <c r="AG2492" s="1">
        <v>0</v>
      </c>
      <c r="AN2492" s="1">
        <v>1</v>
      </c>
      <c r="AO2492" s="1">
        <v>1</v>
      </c>
      <c r="AR2492" s="276">
        <v>7696.5</v>
      </c>
      <c r="AS2492" s="1" t="s">
        <v>2657</v>
      </c>
      <c r="AT2492" s="1">
        <v>0</v>
      </c>
      <c r="AU2492" s="1">
        <v>0</v>
      </c>
      <c r="AX2492" s="1">
        <v>5</v>
      </c>
      <c r="BC2492" s="1">
        <v>1</v>
      </c>
      <c r="BD2492" s="1">
        <v>7</v>
      </c>
      <c r="BE2492" s="1">
        <v>2</v>
      </c>
      <c r="BF2492" s="296">
        <v>22737.105553172027</v>
      </c>
    </row>
    <row r="2493" spans="1:58" x14ac:dyDescent="0.3">
      <c r="A2493" s="273">
        <f t="shared" si="87"/>
        <v>12767.218889365595</v>
      </c>
      <c r="B2493" s="1" t="s">
        <v>2621</v>
      </c>
      <c r="C2493" s="274">
        <v>44062928</v>
      </c>
      <c r="D2493" s="1">
        <v>144205</v>
      </c>
      <c r="E2493" s="1">
        <v>4</v>
      </c>
      <c r="F2493" s="1" t="s">
        <v>5255</v>
      </c>
      <c r="G2493" s="275">
        <v>44543</v>
      </c>
      <c r="H2493" s="275">
        <v>45657</v>
      </c>
      <c r="I2493" s="1">
        <v>0</v>
      </c>
      <c r="J2493" s="1">
        <v>1</v>
      </c>
      <c r="K2493" s="1">
        <v>3</v>
      </c>
      <c r="L2493" s="1">
        <v>30</v>
      </c>
      <c r="M2493" s="1">
        <v>2</v>
      </c>
      <c r="N2493" s="1">
        <v>17.690000000000001</v>
      </c>
      <c r="O2493" s="1">
        <v>19.2</v>
      </c>
      <c r="P2493" s="1">
        <v>20000</v>
      </c>
      <c r="Q2493" s="1">
        <v>724</v>
      </c>
      <c r="R2493" s="1">
        <v>18714</v>
      </c>
      <c r="S2493" s="1">
        <v>0</v>
      </c>
      <c r="T2493" s="1">
        <v>0</v>
      </c>
      <c r="U2493" s="1">
        <v>0</v>
      </c>
      <c r="W2493" s="1">
        <v>0</v>
      </c>
      <c r="X2493" s="1">
        <v>0</v>
      </c>
      <c r="Y2493" s="1">
        <v>0</v>
      </c>
      <c r="AB2493" s="275">
        <v>44651</v>
      </c>
      <c r="AC2493" s="1">
        <v>1</v>
      </c>
      <c r="AD2493" s="1" t="s">
        <v>2623</v>
      </c>
      <c r="AE2493" s="1">
        <v>1</v>
      </c>
      <c r="AF2493" s="1">
        <v>30</v>
      </c>
      <c r="AG2493" s="1">
        <v>0</v>
      </c>
      <c r="AN2493" s="1">
        <v>1</v>
      </c>
      <c r="AO2493" s="1">
        <v>1</v>
      </c>
      <c r="AR2493" s="276">
        <v>1399.36</v>
      </c>
      <c r="AS2493" s="1" t="s">
        <v>2657</v>
      </c>
      <c r="AT2493" s="1">
        <v>0</v>
      </c>
      <c r="AU2493" s="1">
        <v>0</v>
      </c>
      <c r="AX2493" s="1">
        <v>5</v>
      </c>
      <c r="BC2493" s="1">
        <v>1</v>
      </c>
      <c r="BD2493" s="1">
        <v>7</v>
      </c>
      <c r="BE2493" s="1">
        <v>2</v>
      </c>
      <c r="BF2493" s="296">
        <v>4547.4211106344055</v>
      </c>
    </row>
    <row r="2494" spans="1:58" x14ac:dyDescent="0.3">
      <c r="A2494" s="273">
        <f t="shared" si="87"/>
        <v>36279.688122970387</v>
      </c>
      <c r="B2494" s="1" t="s">
        <v>2621</v>
      </c>
      <c r="C2494" s="274">
        <v>44062928</v>
      </c>
      <c r="D2494" s="1">
        <v>144205</v>
      </c>
      <c r="E2494" s="1">
        <v>4</v>
      </c>
      <c r="F2494" s="1" t="s">
        <v>5432</v>
      </c>
      <c r="G2494" s="275">
        <v>44504</v>
      </c>
      <c r="H2494" s="275">
        <v>45596</v>
      </c>
      <c r="I2494" s="1">
        <v>0</v>
      </c>
      <c r="J2494" s="1">
        <v>1</v>
      </c>
      <c r="K2494" s="1">
        <v>5</v>
      </c>
      <c r="L2494" s="1">
        <v>30</v>
      </c>
      <c r="M2494" s="1">
        <v>2</v>
      </c>
      <c r="N2494" s="1">
        <v>17.690000000000001</v>
      </c>
      <c r="O2494" s="1">
        <v>19.2</v>
      </c>
      <c r="P2494" s="1">
        <v>60000</v>
      </c>
      <c r="Q2494" s="1">
        <v>2172</v>
      </c>
      <c r="R2494" s="1">
        <v>53471</v>
      </c>
      <c r="S2494" s="1">
        <v>0</v>
      </c>
      <c r="T2494" s="1">
        <v>0</v>
      </c>
      <c r="U2494" s="1">
        <v>0</v>
      </c>
      <c r="W2494" s="1">
        <v>0</v>
      </c>
      <c r="X2494" s="1">
        <v>0</v>
      </c>
      <c r="Y2494" s="1">
        <v>0</v>
      </c>
      <c r="AB2494" s="275">
        <v>44651</v>
      </c>
      <c r="AC2494" s="1">
        <v>1</v>
      </c>
      <c r="AD2494" s="1" t="s">
        <v>2623</v>
      </c>
      <c r="AE2494" s="1">
        <v>1</v>
      </c>
      <c r="AF2494" s="1">
        <v>30</v>
      </c>
      <c r="AG2494" s="1">
        <v>0</v>
      </c>
      <c r="AN2494" s="1">
        <v>1</v>
      </c>
      <c r="AO2494" s="1">
        <v>1</v>
      </c>
      <c r="AP2494" s="275"/>
      <c r="AR2494" s="276">
        <v>4198.09</v>
      </c>
      <c r="AS2494" s="1" t="s">
        <v>2657</v>
      </c>
      <c r="AT2494" s="1">
        <v>0</v>
      </c>
      <c r="AU2494" s="1">
        <v>0</v>
      </c>
      <c r="AX2494" s="1">
        <v>5</v>
      </c>
      <c r="BC2494" s="1">
        <v>1</v>
      </c>
      <c r="BD2494" s="1">
        <v>7</v>
      </c>
      <c r="BE2494" s="1">
        <v>2</v>
      </c>
      <c r="BF2494" s="296">
        <v>12993.22187702962</v>
      </c>
    </row>
    <row r="2495" spans="1:58" x14ac:dyDescent="0.3">
      <c r="A2495" s="273">
        <f t="shared" si="87"/>
        <v>36279.688122970387</v>
      </c>
      <c r="B2495" s="1" t="s">
        <v>2621</v>
      </c>
      <c r="C2495" s="274">
        <v>44062928</v>
      </c>
      <c r="D2495" s="1">
        <v>144205</v>
      </c>
      <c r="E2495" s="1">
        <v>4</v>
      </c>
      <c r="F2495" s="1" t="s">
        <v>5433</v>
      </c>
      <c r="G2495" s="275">
        <v>44504</v>
      </c>
      <c r="H2495" s="275">
        <v>45596</v>
      </c>
      <c r="I2495" s="1">
        <v>0</v>
      </c>
      <c r="J2495" s="1">
        <v>1</v>
      </c>
      <c r="K2495" s="1">
        <v>5</v>
      </c>
      <c r="L2495" s="1">
        <v>30</v>
      </c>
      <c r="M2495" s="1">
        <v>2</v>
      </c>
      <c r="N2495" s="1">
        <v>17.690000000000001</v>
      </c>
      <c r="O2495" s="1">
        <v>19.2</v>
      </c>
      <c r="P2495" s="1">
        <v>60000</v>
      </c>
      <c r="Q2495" s="1">
        <v>2172</v>
      </c>
      <c r="R2495" s="1">
        <v>53471</v>
      </c>
      <c r="S2495" s="1">
        <v>0</v>
      </c>
      <c r="T2495" s="1">
        <v>0</v>
      </c>
      <c r="U2495" s="1">
        <v>0</v>
      </c>
      <c r="W2495" s="1">
        <v>0</v>
      </c>
      <c r="X2495" s="1">
        <v>0</v>
      </c>
      <c r="Y2495" s="1">
        <v>0</v>
      </c>
      <c r="AB2495" s="275">
        <v>44651</v>
      </c>
      <c r="AC2495" s="1">
        <v>1</v>
      </c>
      <c r="AD2495" s="1" t="s">
        <v>2623</v>
      </c>
      <c r="AE2495" s="1">
        <v>1</v>
      </c>
      <c r="AF2495" s="1">
        <v>30</v>
      </c>
      <c r="AG2495" s="1">
        <v>0</v>
      </c>
      <c r="AN2495" s="1">
        <v>1</v>
      </c>
      <c r="AO2495" s="1">
        <v>1</v>
      </c>
      <c r="AR2495" s="276">
        <v>4198.09</v>
      </c>
      <c r="AS2495" s="1" t="s">
        <v>2657</v>
      </c>
      <c r="AT2495" s="1">
        <v>0</v>
      </c>
      <c r="AU2495" s="1">
        <v>0</v>
      </c>
      <c r="AX2495" s="1">
        <v>5</v>
      </c>
      <c r="BC2495" s="1">
        <v>1</v>
      </c>
      <c r="BD2495" s="1">
        <v>7</v>
      </c>
      <c r="BE2495" s="1">
        <v>2</v>
      </c>
      <c r="BF2495" s="296">
        <v>12993.22187702962</v>
      </c>
    </row>
    <row r="2496" spans="1:58" x14ac:dyDescent="0.3">
      <c r="A2496" s="273">
        <f t="shared" si="87"/>
        <v>48383.657222862996</v>
      </c>
      <c r="B2496" s="1" t="s">
        <v>2621</v>
      </c>
      <c r="C2496" s="274">
        <v>44062928</v>
      </c>
      <c r="D2496" s="1">
        <v>144205</v>
      </c>
      <c r="E2496" s="1">
        <v>4</v>
      </c>
      <c r="F2496" s="1" t="s">
        <v>5457</v>
      </c>
      <c r="G2496" s="275">
        <v>44538</v>
      </c>
      <c r="H2496" s="275">
        <v>45657</v>
      </c>
      <c r="I2496" s="1">
        <v>0</v>
      </c>
      <c r="J2496" s="1">
        <v>1</v>
      </c>
      <c r="K2496" s="1">
        <v>3</v>
      </c>
      <c r="L2496" s="1">
        <v>30</v>
      </c>
      <c r="M2496" s="1">
        <v>2</v>
      </c>
      <c r="N2496" s="1">
        <v>17.690000000000001</v>
      </c>
      <c r="O2496" s="1">
        <v>19.2</v>
      </c>
      <c r="P2496" s="1">
        <v>76704</v>
      </c>
      <c r="Q2496" s="1">
        <v>2777</v>
      </c>
      <c r="R2496" s="1">
        <v>71771</v>
      </c>
      <c r="S2496" s="1">
        <v>0</v>
      </c>
      <c r="T2496" s="1">
        <v>0</v>
      </c>
      <c r="U2496" s="1">
        <v>0</v>
      </c>
      <c r="W2496" s="1">
        <v>0</v>
      </c>
      <c r="X2496" s="1">
        <v>0</v>
      </c>
      <c r="Y2496" s="1">
        <v>0</v>
      </c>
      <c r="AB2496" s="275">
        <v>44651</v>
      </c>
      <c r="AC2496" s="1">
        <v>1</v>
      </c>
      <c r="AD2496" s="1" t="s">
        <v>2623</v>
      </c>
      <c r="AE2496" s="1">
        <v>1</v>
      </c>
      <c r="AF2496" s="1">
        <v>30</v>
      </c>
      <c r="AG2496" s="1">
        <v>0</v>
      </c>
      <c r="AN2496" s="1">
        <v>1</v>
      </c>
      <c r="AO2496" s="1">
        <v>1</v>
      </c>
      <c r="AP2496" s="275"/>
      <c r="AR2496" s="276">
        <v>5947.3</v>
      </c>
      <c r="AS2496" s="1" t="s">
        <v>2657</v>
      </c>
      <c r="AT2496" s="1">
        <v>0</v>
      </c>
      <c r="AU2496" s="1">
        <v>0</v>
      </c>
      <c r="AX2496" s="1">
        <v>5</v>
      </c>
      <c r="BC2496" s="1">
        <v>1</v>
      </c>
      <c r="BD2496" s="1">
        <v>7</v>
      </c>
      <c r="BE2496" s="1">
        <v>2</v>
      </c>
      <c r="BF2496" s="296">
        <v>17440.042777137005</v>
      </c>
    </row>
    <row r="2497" spans="1:58" x14ac:dyDescent="0.3">
      <c r="A2497" s="273">
        <f t="shared" si="87"/>
        <v>7655.2727032603916</v>
      </c>
      <c r="B2497" s="1" t="s">
        <v>2621</v>
      </c>
      <c r="C2497" s="274">
        <v>44062928</v>
      </c>
      <c r="D2497" s="1">
        <v>144205</v>
      </c>
      <c r="E2497" s="1">
        <v>4</v>
      </c>
      <c r="F2497" s="1" t="s">
        <v>5213</v>
      </c>
      <c r="G2497" s="275">
        <v>44539</v>
      </c>
      <c r="H2497" s="275">
        <v>45657</v>
      </c>
      <c r="I2497" s="1">
        <v>0</v>
      </c>
      <c r="J2497" s="1">
        <v>1</v>
      </c>
      <c r="K2497" s="1">
        <v>3</v>
      </c>
      <c r="L2497" s="1">
        <v>30</v>
      </c>
      <c r="M2497" s="1">
        <v>2</v>
      </c>
      <c r="N2497" s="1">
        <v>17.690000000000001</v>
      </c>
      <c r="O2497" s="1">
        <v>19.2</v>
      </c>
      <c r="P2497" s="1">
        <v>12290</v>
      </c>
      <c r="Q2497" s="1">
        <v>445</v>
      </c>
      <c r="R2497" s="1">
        <v>11499</v>
      </c>
      <c r="S2497" s="1">
        <v>0</v>
      </c>
      <c r="T2497" s="1">
        <v>0</v>
      </c>
      <c r="U2497" s="1">
        <v>0</v>
      </c>
      <c r="W2497" s="1">
        <v>0</v>
      </c>
      <c r="X2497" s="1">
        <v>0</v>
      </c>
      <c r="Y2497" s="1">
        <v>0</v>
      </c>
      <c r="AB2497" s="275">
        <v>44651</v>
      </c>
      <c r="AC2497" s="1">
        <v>1</v>
      </c>
      <c r="AD2497" s="1" t="s">
        <v>2623</v>
      </c>
      <c r="AE2497" s="1">
        <v>1</v>
      </c>
      <c r="AF2497" s="1">
        <v>30</v>
      </c>
      <c r="AG2497" s="1">
        <v>0</v>
      </c>
      <c r="AN2497" s="1">
        <v>1</v>
      </c>
      <c r="AO2497" s="1">
        <v>1</v>
      </c>
      <c r="AR2497" s="276">
        <v>1049.52</v>
      </c>
      <c r="AS2497" s="1" t="s">
        <v>2657</v>
      </c>
      <c r="AT2497" s="1">
        <v>0</v>
      </c>
      <c r="AU2497" s="1">
        <v>0</v>
      </c>
      <c r="AX2497" s="1">
        <v>5</v>
      </c>
      <c r="BC2497" s="1">
        <v>1</v>
      </c>
      <c r="BD2497" s="1">
        <v>7</v>
      </c>
      <c r="BE2497" s="1">
        <v>2</v>
      </c>
      <c r="BF2497" s="296">
        <v>2794.207296739608</v>
      </c>
    </row>
    <row r="2498" spans="1:58" x14ac:dyDescent="0.3">
      <c r="A2498" s="273">
        <f t="shared" ref="A2498:A2561" si="88">IF(+R2498-AR2498-BF2498&gt;0,R2498-AR2498-BF2498,0)</f>
        <v>24516.152962053311</v>
      </c>
      <c r="B2498" s="1" t="s">
        <v>2621</v>
      </c>
      <c r="C2498" s="274">
        <v>44062928</v>
      </c>
      <c r="D2498" s="1">
        <v>144205</v>
      </c>
      <c r="E2498" s="1">
        <v>4</v>
      </c>
      <c r="F2498" s="1" t="s">
        <v>5384</v>
      </c>
      <c r="G2498" s="275">
        <v>44506</v>
      </c>
      <c r="H2498" s="275">
        <v>45626</v>
      </c>
      <c r="I2498" s="1">
        <v>0</v>
      </c>
      <c r="J2498" s="1">
        <v>1</v>
      </c>
      <c r="K2498" s="1">
        <v>4</v>
      </c>
      <c r="L2498" s="1">
        <v>30</v>
      </c>
      <c r="M2498" s="1">
        <v>2</v>
      </c>
      <c r="N2498" s="1">
        <v>17.690000000000001</v>
      </c>
      <c r="O2498" s="1">
        <v>19.2</v>
      </c>
      <c r="P2498" s="1">
        <v>40000</v>
      </c>
      <c r="Q2498" s="1">
        <v>1448</v>
      </c>
      <c r="R2498" s="1">
        <v>36545</v>
      </c>
      <c r="S2498" s="1">
        <v>0</v>
      </c>
      <c r="T2498" s="1">
        <v>0</v>
      </c>
      <c r="U2498" s="1">
        <v>0</v>
      </c>
      <c r="W2498" s="1">
        <v>0</v>
      </c>
      <c r="X2498" s="1">
        <v>0</v>
      </c>
      <c r="Y2498" s="1">
        <v>0</v>
      </c>
      <c r="AB2498" s="275">
        <v>44651</v>
      </c>
      <c r="AC2498" s="1">
        <v>1</v>
      </c>
      <c r="AD2498" s="1" t="s">
        <v>2623</v>
      </c>
      <c r="AE2498" s="1">
        <v>1</v>
      </c>
      <c r="AF2498" s="1">
        <v>30</v>
      </c>
      <c r="AG2498" s="1">
        <v>0</v>
      </c>
      <c r="AN2498" s="1">
        <v>1</v>
      </c>
      <c r="AO2498" s="1">
        <v>1</v>
      </c>
      <c r="AR2498" s="276">
        <v>3148.57</v>
      </c>
      <c r="AS2498" s="1" t="s">
        <v>2657</v>
      </c>
      <c r="AT2498" s="1">
        <v>0</v>
      </c>
      <c r="AU2498" s="1">
        <v>0</v>
      </c>
      <c r="AX2498" s="1">
        <v>5</v>
      </c>
      <c r="BC2498" s="1">
        <v>1</v>
      </c>
      <c r="BD2498" s="1">
        <v>7</v>
      </c>
      <c r="BE2498" s="1">
        <v>2</v>
      </c>
      <c r="BF2498" s="296">
        <v>8880.2770379466892</v>
      </c>
    </row>
    <row r="2499" spans="1:58" x14ac:dyDescent="0.3">
      <c r="A2499" s="273">
        <f t="shared" si="88"/>
        <v>24516.152962053311</v>
      </c>
      <c r="B2499" s="1" t="s">
        <v>2621</v>
      </c>
      <c r="C2499" s="274">
        <v>44062928</v>
      </c>
      <c r="D2499" s="1">
        <v>144205</v>
      </c>
      <c r="E2499" s="1">
        <v>4</v>
      </c>
      <c r="F2499" s="1" t="s">
        <v>5385</v>
      </c>
      <c r="G2499" s="275">
        <v>44506</v>
      </c>
      <c r="H2499" s="275">
        <v>45626</v>
      </c>
      <c r="I2499" s="1">
        <v>0</v>
      </c>
      <c r="J2499" s="1">
        <v>1</v>
      </c>
      <c r="K2499" s="1">
        <v>4</v>
      </c>
      <c r="L2499" s="1">
        <v>30</v>
      </c>
      <c r="M2499" s="1">
        <v>2</v>
      </c>
      <c r="N2499" s="1">
        <v>17.690000000000001</v>
      </c>
      <c r="O2499" s="1">
        <v>19.2</v>
      </c>
      <c r="P2499" s="1">
        <v>40000</v>
      </c>
      <c r="Q2499" s="1">
        <v>1448</v>
      </c>
      <c r="R2499" s="1">
        <v>36545</v>
      </c>
      <c r="S2499" s="1">
        <v>0</v>
      </c>
      <c r="T2499" s="1">
        <v>0</v>
      </c>
      <c r="U2499" s="1">
        <v>0</v>
      </c>
      <c r="W2499" s="1">
        <v>0</v>
      </c>
      <c r="X2499" s="1">
        <v>0</v>
      </c>
      <c r="Y2499" s="1">
        <v>0</v>
      </c>
      <c r="AB2499" s="275">
        <v>44651</v>
      </c>
      <c r="AC2499" s="1">
        <v>1</v>
      </c>
      <c r="AD2499" s="1" t="s">
        <v>2623</v>
      </c>
      <c r="AE2499" s="1">
        <v>1</v>
      </c>
      <c r="AF2499" s="1">
        <v>30</v>
      </c>
      <c r="AG2499" s="1">
        <v>0</v>
      </c>
      <c r="AN2499" s="1">
        <v>1</v>
      </c>
      <c r="AO2499" s="1">
        <v>1</v>
      </c>
      <c r="AR2499" s="276">
        <v>3148.57</v>
      </c>
      <c r="AS2499" s="1" t="s">
        <v>2657</v>
      </c>
      <c r="AT2499" s="1">
        <v>0</v>
      </c>
      <c r="AU2499" s="1">
        <v>0</v>
      </c>
      <c r="AX2499" s="1">
        <v>5</v>
      </c>
      <c r="BC2499" s="1">
        <v>1</v>
      </c>
      <c r="BD2499" s="1">
        <v>7</v>
      </c>
      <c r="BE2499" s="1">
        <v>2</v>
      </c>
      <c r="BF2499" s="296">
        <v>8880.2770379466892</v>
      </c>
    </row>
    <row r="2500" spans="1:58" x14ac:dyDescent="0.3">
      <c r="A2500" s="273">
        <f t="shared" si="88"/>
        <v>61814.011898649675</v>
      </c>
      <c r="B2500" s="1" t="s">
        <v>2621</v>
      </c>
      <c r="C2500" s="274">
        <v>44062928</v>
      </c>
      <c r="D2500" s="1">
        <v>144205</v>
      </c>
      <c r="E2500" s="1">
        <v>4</v>
      </c>
      <c r="F2500" s="1" t="s">
        <v>5386</v>
      </c>
      <c r="G2500" s="275">
        <v>44506</v>
      </c>
      <c r="H2500" s="275">
        <v>45626</v>
      </c>
      <c r="I2500" s="1">
        <v>0</v>
      </c>
      <c r="J2500" s="1">
        <v>1</v>
      </c>
      <c r="K2500" s="1">
        <v>4</v>
      </c>
      <c r="L2500" s="1">
        <v>30</v>
      </c>
      <c r="M2500" s="1">
        <v>2</v>
      </c>
      <c r="N2500" s="1">
        <v>17.690000000000001</v>
      </c>
      <c r="O2500" s="1">
        <v>19.2</v>
      </c>
      <c r="P2500" s="1">
        <v>100000</v>
      </c>
      <c r="Q2500" s="1">
        <v>3620</v>
      </c>
      <c r="R2500" s="1">
        <v>91361</v>
      </c>
      <c r="S2500" s="1">
        <v>0</v>
      </c>
      <c r="T2500" s="1">
        <v>0</v>
      </c>
      <c r="U2500" s="1">
        <v>0</v>
      </c>
      <c r="W2500" s="1">
        <v>0</v>
      </c>
      <c r="X2500" s="1">
        <v>0</v>
      </c>
      <c r="Y2500" s="1">
        <v>0</v>
      </c>
      <c r="AB2500" s="275">
        <v>44651</v>
      </c>
      <c r="AC2500" s="1">
        <v>1</v>
      </c>
      <c r="AD2500" s="1" t="s">
        <v>2623</v>
      </c>
      <c r="AE2500" s="1">
        <v>1</v>
      </c>
      <c r="AF2500" s="1">
        <v>30</v>
      </c>
      <c r="AG2500" s="1">
        <v>0</v>
      </c>
      <c r="AN2500" s="1">
        <v>1</v>
      </c>
      <c r="AO2500" s="1">
        <v>1</v>
      </c>
      <c r="AR2500" s="276">
        <v>7346.66</v>
      </c>
      <c r="AS2500" s="1" t="s">
        <v>2657</v>
      </c>
      <c r="AT2500" s="1">
        <v>0</v>
      </c>
      <c r="AU2500" s="1">
        <v>0</v>
      </c>
      <c r="AX2500" s="1">
        <v>5</v>
      </c>
      <c r="BC2500" s="1">
        <v>1</v>
      </c>
      <c r="BD2500" s="1">
        <v>7</v>
      </c>
      <c r="BE2500" s="1">
        <v>2</v>
      </c>
      <c r="BF2500" s="296">
        <v>22200.328101350322</v>
      </c>
    </row>
    <row r="2501" spans="1:58" x14ac:dyDescent="0.3">
      <c r="A2501" s="273">
        <f t="shared" si="88"/>
        <v>440904.90013568092</v>
      </c>
      <c r="B2501" s="1" t="s">
        <v>2621</v>
      </c>
      <c r="C2501" s="274">
        <v>44062928</v>
      </c>
      <c r="D2501" s="1">
        <v>144205</v>
      </c>
      <c r="E2501" s="1">
        <v>4</v>
      </c>
      <c r="F2501" s="1" t="s">
        <v>5397</v>
      </c>
      <c r="G2501" s="275">
        <v>44497</v>
      </c>
      <c r="H2501" s="275">
        <v>45596</v>
      </c>
      <c r="I2501" s="1">
        <v>0</v>
      </c>
      <c r="J2501" s="1">
        <v>1</v>
      </c>
      <c r="K2501" s="1">
        <v>5</v>
      </c>
      <c r="L2501" s="1">
        <v>30</v>
      </c>
      <c r="M2501" s="1">
        <v>2</v>
      </c>
      <c r="N2501" s="1">
        <v>17.690000000000001</v>
      </c>
      <c r="O2501" s="1">
        <v>19.2</v>
      </c>
      <c r="P2501" s="1">
        <v>732900</v>
      </c>
      <c r="Q2501" s="1">
        <v>26534</v>
      </c>
      <c r="R2501" s="1">
        <v>653141</v>
      </c>
      <c r="S2501" s="1">
        <v>0</v>
      </c>
      <c r="T2501" s="1">
        <v>0</v>
      </c>
      <c r="U2501" s="1">
        <v>0</v>
      </c>
      <c r="W2501" s="1">
        <v>0</v>
      </c>
      <c r="X2501" s="1">
        <v>0</v>
      </c>
      <c r="Y2501" s="1">
        <v>0</v>
      </c>
      <c r="AB2501" s="275">
        <v>44651</v>
      </c>
      <c r="AC2501" s="1">
        <v>1</v>
      </c>
      <c r="AD2501" s="1" t="s">
        <v>2623</v>
      </c>
      <c r="AE2501" s="1">
        <v>1</v>
      </c>
      <c r="AF2501" s="1">
        <v>30</v>
      </c>
      <c r="AG2501" s="1">
        <v>0</v>
      </c>
      <c r="AN2501" s="1">
        <v>1</v>
      </c>
      <c r="AO2501" s="1">
        <v>1</v>
      </c>
      <c r="AP2501" s="275"/>
      <c r="AR2501" s="276">
        <v>53525.66</v>
      </c>
      <c r="AS2501" s="1" t="s">
        <v>2657</v>
      </c>
      <c r="AT2501" s="1">
        <v>0</v>
      </c>
      <c r="AU2501" s="1">
        <v>0</v>
      </c>
      <c r="AX2501" s="1">
        <v>5</v>
      </c>
      <c r="BC2501" s="1">
        <v>1</v>
      </c>
      <c r="BD2501" s="1">
        <v>7</v>
      </c>
      <c r="BE2501" s="1">
        <v>2</v>
      </c>
      <c r="BF2501" s="296">
        <v>158710.43986431902</v>
      </c>
    </row>
    <row r="2502" spans="1:58" x14ac:dyDescent="0.3">
      <c r="A2502" s="273">
        <f t="shared" si="88"/>
        <v>60117.56521215463</v>
      </c>
      <c r="B2502" s="1" t="s">
        <v>2621</v>
      </c>
      <c r="C2502" s="274">
        <v>44062928</v>
      </c>
      <c r="D2502" s="1">
        <v>144205</v>
      </c>
      <c r="E2502" s="1">
        <v>4</v>
      </c>
      <c r="F2502" s="1" t="s">
        <v>5537</v>
      </c>
      <c r="G2502" s="275">
        <v>44501</v>
      </c>
      <c r="H2502" s="275">
        <v>45596</v>
      </c>
      <c r="I2502" s="1">
        <v>0</v>
      </c>
      <c r="J2502" s="1">
        <v>1</v>
      </c>
      <c r="K2502" s="1">
        <v>5</v>
      </c>
      <c r="L2502" s="1">
        <v>30</v>
      </c>
      <c r="M2502" s="1">
        <v>2</v>
      </c>
      <c r="N2502" s="1">
        <v>17.690000000000001</v>
      </c>
      <c r="O2502" s="1">
        <v>19.2</v>
      </c>
      <c r="P2502" s="1">
        <v>100000</v>
      </c>
      <c r="Q2502" s="1">
        <v>3620</v>
      </c>
      <c r="R2502" s="1">
        <v>89120</v>
      </c>
      <c r="S2502" s="1">
        <v>0</v>
      </c>
      <c r="T2502" s="1">
        <v>0</v>
      </c>
      <c r="U2502" s="1">
        <v>0</v>
      </c>
      <c r="W2502" s="1">
        <v>0</v>
      </c>
      <c r="X2502" s="1">
        <v>0</v>
      </c>
      <c r="Y2502" s="1">
        <v>0</v>
      </c>
      <c r="AB2502" s="275">
        <v>44651</v>
      </c>
      <c r="AC2502" s="1">
        <v>1</v>
      </c>
      <c r="AD2502" s="1" t="s">
        <v>2623</v>
      </c>
      <c r="AE2502" s="1">
        <v>1</v>
      </c>
      <c r="AF2502" s="1">
        <v>30</v>
      </c>
      <c r="AG2502" s="1">
        <v>0</v>
      </c>
      <c r="AN2502" s="1">
        <v>1</v>
      </c>
      <c r="AO2502" s="1">
        <v>1</v>
      </c>
      <c r="AR2502" s="276">
        <v>7346.66</v>
      </c>
      <c r="AS2502" s="1" t="s">
        <v>2657</v>
      </c>
      <c r="AT2502" s="1">
        <v>0</v>
      </c>
      <c r="AU2502" s="1">
        <v>0</v>
      </c>
      <c r="AX2502" s="1">
        <v>5</v>
      </c>
      <c r="BC2502" s="1">
        <v>1</v>
      </c>
      <c r="BD2502" s="1">
        <v>7</v>
      </c>
      <c r="BE2502" s="1">
        <v>2</v>
      </c>
      <c r="BF2502" s="296">
        <v>21655.77478784537</v>
      </c>
    </row>
    <row r="2503" spans="1:58" x14ac:dyDescent="0.3">
      <c r="A2503" s="273">
        <f t="shared" si="88"/>
        <v>4290.4924932509348</v>
      </c>
      <c r="B2503" s="1" t="s">
        <v>2621</v>
      </c>
      <c r="C2503" s="274">
        <v>44062928</v>
      </c>
      <c r="D2503" s="1">
        <v>144205</v>
      </c>
      <c r="E2503" s="1">
        <v>4</v>
      </c>
      <c r="F2503" s="1" t="s">
        <v>5342</v>
      </c>
      <c r="G2503" s="275">
        <v>44488</v>
      </c>
      <c r="H2503" s="275">
        <v>45596</v>
      </c>
      <c r="I2503" s="1">
        <v>0</v>
      </c>
      <c r="J2503" s="1">
        <v>1</v>
      </c>
      <c r="K2503" s="1">
        <v>5</v>
      </c>
      <c r="L2503" s="1">
        <v>30</v>
      </c>
      <c r="M2503" s="1">
        <v>2</v>
      </c>
      <c r="N2503" s="1">
        <v>17.690000000000001</v>
      </c>
      <c r="O2503" s="1">
        <v>19.2</v>
      </c>
      <c r="P2503" s="1">
        <v>7400</v>
      </c>
      <c r="Q2503" s="1">
        <v>268</v>
      </c>
      <c r="R2503" s="1">
        <v>6592</v>
      </c>
      <c r="S2503" s="1">
        <v>0</v>
      </c>
      <c r="T2503" s="1">
        <v>0</v>
      </c>
      <c r="U2503" s="1">
        <v>0</v>
      </c>
      <c r="W2503" s="1">
        <v>0</v>
      </c>
      <c r="X2503" s="1">
        <v>0</v>
      </c>
      <c r="Y2503" s="1">
        <v>0</v>
      </c>
      <c r="AB2503" s="275">
        <v>44651</v>
      </c>
      <c r="AC2503" s="1">
        <v>1</v>
      </c>
      <c r="AD2503" s="1" t="s">
        <v>2623</v>
      </c>
      <c r="AE2503" s="1">
        <v>1</v>
      </c>
      <c r="AF2503" s="1">
        <v>30</v>
      </c>
      <c r="AG2503" s="1">
        <v>0</v>
      </c>
      <c r="AN2503" s="1">
        <v>1</v>
      </c>
      <c r="AO2503" s="1">
        <v>1</v>
      </c>
      <c r="AR2503" s="276">
        <v>699.68</v>
      </c>
      <c r="AS2503" s="1" t="s">
        <v>2657</v>
      </c>
      <c r="AT2503" s="1">
        <v>0</v>
      </c>
      <c r="AU2503" s="1">
        <v>0</v>
      </c>
      <c r="AX2503" s="1">
        <v>5</v>
      </c>
      <c r="BC2503" s="1">
        <v>1</v>
      </c>
      <c r="BD2503" s="1">
        <v>7</v>
      </c>
      <c r="BE2503" s="1">
        <v>2</v>
      </c>
      <c r="BF2503" s="296">
        <v>1601.8275067490652</v>
      </c>
    </row>
    <row r="2504" spans="1:58" x14ac:dyDescent="0.3">
      <c r="A2504" s="273">
        <f t="shared" si="88"/>
        <v>24186.96008486185</v>
      </c>
      <c r="B2504" s="1" t="s">
        <v>2621</v>
      </c>
      <c r="C2504" s="274">
        <v>44062928</v>
      </c>
      <c r="D2504" s="1">
        <v>144205</v>
      </c>
      <c r="E2504" s="1">
        <v>4</v>
      </c>
      <c r="F2504" s="1" t="s">
        <v>5375</v>
      </c>
      <c r="G2504" s="275">
        <v>44502</v>
      </c>
      <c r="H2504" s="275">
        <v>45596</v>
      </c>
      <c r="I2504" s="1">
        <v>0</v>
      </c>
      <c r="J2504" s="1">
        <v>1</v>
      </c>
      <c r="K2504" s="1">
        <v>5</v>
      </c>
      <c r="L2504" s="1">
        <v>30</v>
      </c>
      <c r="M2504" s="1">
        <v>2</v>
      </c>
      <c r="N2504" s="1">
        <v>17.690000000000001</v>
      </c>
      <c r="O2504" s="1">
        <v>19.2</v>
      </c>
      <c r="P2504" s="1">
        <v>40000</v>
      </c>
      <c r="Q2504" s="1">
        <v>1448</v>
      </c>
      <c r="R2504" s="1">
        <v>35648</v>
      </c>
      <c r="S2504" s="1">
        <v>0</v>
      </c>
      <c r="T2504" s="1">
        <v>0</v>
      </c>
      <c r="U2504" s="1">
        <v>0</v>
      </c>
      <c r="W2504" s="1">
        <v>0</v>
      </c>
      <c r="X2504" s="1">
        <v>0</v>
      </c>
      <c r="Y2504" s="1">
        <v>0</v>
      </c>
      <c r="AB2504" s="275">
        <v>44651</v>
      </c>
      <c r="AC2504" s="1">
        <v>1</v>
      </c>
      <c r="AD2504" s="1" t="s">
        <v>2623</v>
      </c>
      <c r="AE2504" s="1">
        <v>1</v>
      </c>
      <c r="AF2504" s="1">
        <v>30</v>
      </c>
      <c r="AG2504" s="1">
        <v>0</v>
      </c>
      <c r="AN2504" s="1">
        <v>1</v>
      </c>
      <c r="AO2504" s="1">
        <v>1</v>
      </c>
      <c r="AR2504" s="276">
        <v>2798.73</v>
      </c>
      <c r="AS2504" s="1" t="s">
        <v>2657</v>
      </c>
      <c r="AT2504" s="1">
        <v>0</v>
      </c>
      <c r="AU2504" s="1">
        <v>0</v>
      </c>
      <c r="AX2504" s="1">
        <v>5</v>
      </c>
      <c r="BC2504" s="1">
        <v>1</v>
      </c>
      <c r="BD2504" s="1">
        <v>7</v>
      </c>
      <c r="BE2504" s="1">
        <v>2</v>
      </c>
      <c r="BF2504" s="296">
        <v>8662.3099151381484</v>
      </c>
    </row>
    <row r="2505" spans="1:58" x14ac:dyDescent="0.3">
      <c r="A2505" s="273">
        <f t="shared" si="88"/>
        <v>36279.688122970387</v>
      </c>
      <c r="B2505" s="1" t="s">
        <v>2621</v>
      </c>
      <c r="C2505" s="274">
        <v>44062928</v>
      </c>
      <c r="D2505" s="1">
        <v>144205</v>
      </c>
      <c r="E2505" s="1">
        <v>4</v>
      </c>
      <c r="F2505" s="1" t="s">
        <v>5376</v>
      </c>
      <c r="G2505" s="275">
        <v>44502</v>
      </c>
      <c r="H2505" s="275">
        <v>45596</v>
      </c>
      <c r="I2505" s="1">
        <v>0</v>
      </c>
      <c r="J2505" s="1">
        <v>1</v>
      </c>
      <c r="K2505" s="1">
        <v>5</v>
      </c>
      <c r="L2505" s="1">
        <v>30</v>
      </c>
      <c r="M2505" s="1">
        <v>2</v>
      </c>
      <c r="N2505" s="1">
        <v>17.690000000000001</v>
      </c>
      <c r="O2505" s="1">
        <v>19.2</v>
      </c>
      <c r="P2505" s="1">
        <v>60000</v>
      </c>
      <c r="Q2505" s="1">
        <v>2172</v>
      </c>
      <c r="R2505" s="1">
        <v>53471</v>
      </c>
      <c r="S2505" s="1">
        <v>0</v>
      </c>
      <c r="T2505" s="1">
        <v>0</v>
      </c>
      <c r="U2505" s="1">
        <v>0</v>
      </c>
      <c r="W2505" s="1">
        <v>0</v>
      </c>
      <c r="X2505" s="1">
        <v>0</v>
      </c>
      <c r="Y2505" s="1">
        <v>0</v>
      </c>
      <c r="AB2505" s="275">
        <v>44651</v>
      </c>
      <c r="AC2505" s="1">
        <v>1</v>
      </c>
      <c r="AD2505" s="1" t="s">
        <v>2623</v>
      </c>
      <c r="AE2505" s="1">
        <v>1</v>
      </c>
      <c r="AF2505" s="1">
        <v>30</v>
      </c>
      <c r="AG2505" s="1">
        <v>0</v>
      </c>
      <c r="AN2505" s="1">
        <v>1</v>
      </c>
      <c r="AO2505" s="1">
        <v>1</v>
      </c>
      <c r="AR2505" s="276">
        <v>4198.09</v>
      </c>
      <c r="AS2505" s="1" t="s">
        <v>2657</v>
      </c>
      <c r="AT2505" s="1">
        <v>0</v>
      </c>
      <c r="AU2505" s="1">
        <v>0</v>
      </c>
      <c r="AX2505" s="1">
        <v>5</v>
      </c>
      <c r="BC2505" s="1">
        <v>1</v>
      </c>
      <c r="BD2505" s="1">
        <v>7</v>
      </c>
      <c r="BE2505" s="1">
        <v>2</v>
      </c>
      <c r="BF2505" s="296">
        <v>12993.22187702962</v>
      </c>
    </row>
    <row r="2506" spans="1:58" x14ac:dyDescent="0.3">
      <c r="A2506" s="273">
        <f t="shared" si="88"/>
        <v>690276.5668052797</v>
      </c>
      <c r="B2506" s="1" t="s">
        <v>2621</v>
      </c>
      <c r="C2506" s="274">
        <v>44062928</v>
      </c>
      <c r="D2506" s="1">
        <v>144205</v>
      </c>
      <c r="E2506" s="1">
        <v>4</v>
      </c>
      <c r="F2506" s="1" t="s">
        <v>6308</v>
      </c>
      <c r="G2506" s="275">
        <v>44624</v>
      </c>
      <c r="H2506" s="275">
        <v>44742</v>
      </c>
      <c r="I2506" s="1">
        <v>0</v>
      </c>
      <c r="J2506" s="1">
        <v>1</v>
      </c>
      <c r="K2506" s="1">
        <v>0</v>
      </c>
      <c r="L2506" s="1">
        <v>90</v>
      </c>
      <c r="M2506" s="1">
        <v>2</v>
      </c>
      <c r="N2506" s="1">
        <v>19.190000000000001</v>
      </c>
      <c r="O2506" s="1">
        <v>20.62</v>
      </c>
      <c r="P2506" s="1">
        <v>1022304</v>
      </c>
      <c r="Q2506" s="1">
        <v>1072403</v>
      </c>
      <c r="R2506" s="1">
        <v>1022304</v>
      </c>
      <c r="S2506" s="1">
        <v>0</v>
      </c>
      <c r="T2506" s="1">
        <v>0</v>
      </c>
      <c r="U2506" s="1">
        <v>0</v>
      </c>
      <c r="W2506" s="1">
        <v>0</v>
      </c>
      <c r="X2506" s="1">
        <v>0</v>
      </c>
      <c r="Y2506" s="1">
        <v>0</v>
      </c>
      <c r="AB2506" s="275">
        <v>44624</v>
      </c>
      <c r="AC2506" s="1">
        <v>1</v>
      </c>
      <c r="AD2506" s="1" t="s">
        <v>2623</v>
      </c>
      <c r="AE2506" s="1">
        <v>1</v>
      </c>
      <c r="AF2506" s="1">
        <v>90</v>
      </c>
      <c r="AG2506" s="1">
        <v>0</v>
      </c>
      <c r="AN2506" s="1">
        <v>1</v>
      </c>
      <c r="AO2506" s="1">
        <v>1</v>
      </c>
      <c r="AR2506" s="276">
        <v>83611.98</v>
      </c>
      <c r="AS2506" s="1" t="s">
        <v>2632</v>
      </c>
      <c r="AT2506" s="1">
        <v>0</v>
      </c>
      <c r="AU2506" s="1">
        <v>0</v>
      </c>
      <c r="AX2506" s="1">
        <v>5</v>
      </c>
      <c r="BC2506" s="1">
        <v>1</v>
      </c>
      <c r="BD2506" s="1">
        <v>7</v>
      </c>
      <c r="BE2506" s="1">
        <v>2</v>
      </c>
      <c r="BF2506" s="296">
        <v>248415.45319472029</v>
      </c>
    </row>
    <row r="2507" spans="1:58" x14ac:dyDescent="0.3">
      <c r="A2507" s="273">
        <f t="shared" si="88"/>
        <v>39563.364867431301</v>
      </c>
      <c r="B2507" s="1" t="s">
        <v>2621</v>
      </c>
      <c r="C2507" s="274">
        <v>44062928</v>
      </c>
      <c r="D2507" s="1">
        <v>144205</v>
      </c>
      <c r="E2507" s="1">
        <v>4</v>
      </c>
      <c r="F2507" s="1" t="s">
        <v>6403</v>
      </c>
      <c r="G2507" s="275">
        <v>44621</v>
      </c>
      <c r="H2507" s="275">
        <v>45716</v>
      </c>
      <c r="I2507" s="1">
        <v>0</v>
      </c>
      <c r="J2507" s="1">
        <v>1</v>
      </c>
      <c r="K2507" s="1">
        <v>1</v>
      </c>
      <c r="L2507" s="1">
        <v>30</v>
      </c>
      <c r="M2507" s="1">
        <v>2</v>
      </c>
      <c r="N2507" s="1">
        <v>17.68</v>
      </c>
      <c r="O2507" s="1">
        <v>19.190000000000001</v>
      </c>
      <c r="P2507" s="1">
        <v>60000</v>
      </c>
      <c r="Q2507" s="1">
        <v>2172</v>
      </c>
      <c r="R2507" s="1">
        <v>58733</v>
      </c>
      <c r="S2507" s="1">
        <v>0</v>
      </c>
      <c r="T2507" s="1">
        <v>0</v>
      </c>
      <c r="U2507" s="1">
        <v>0</v>
      </c>
      <c r="W2507" s="1">
        <v>0</v>
      </c>
      <c r="X2507" s="1">
        <v>0</v>
      </c>
      <c r="Y2507" s="1">
        <v>0</v>
      </c>
      <c r="AB2507" s="275">
        <v>44651</v>
      </c>
      <c r="AC2507" s="1">
        <v>1</v>
      </c>
      <c r="AD2507" s="1" t="s">
        <v>2623</v>
      </c>
      <c r="AE2507" s="1">
        <v>1</v>
      </c>
      <c r="AF2507" s="1">
        <v>30</v>
      </c>
      <c r="AG2507" s="1">
        <v>0</v>
      </c>
      <c r="AN2507" s="1">
        <v>1</v>
      </c>
      <c r="AO2507" s="1">
        <v>1</v>
      </c>
      <c r="AR2507" s="276">
        <v>4897.7700000000004</v>
      </c>
      <c r="AS2507" s="1" t="s">
        <v>2657</v>
      </c>
      <c r="AT2507" s="1">
        <v>0</v>
      </c>
      <c r="AU2507" s="1">
        <v>0</v>
      </c>
      <c r="AX2507" s="1">
        <v>5</v>
      </c>
      <c r="BC2507" s="1">
        <v>1</v>
      </c>
      <c r="BD2507" s="1">
        <v>7</v>
      </c>
      <c r="BE2507" s="1">
        <v>2</v>
      </c>
      <c r="BF2507" s="296">
        <v>14271.865132568695</v>
      </c>
    </row>
    <row r="2508" spans="1:58" x14ac:dyDescent="0.3">
      <c r="A2508" s="273">
        <f t="shared" si="88"/>
        <v>132111.35522621183</v>
      </c>
      <c r="B2508" s="1" t="s">
        <v>2621</v>
      </c>
      <c r="C2508" s="274">
        <v>44062928</v>
      </c>
      <c r="D2508" s="1">
        <v>144205</v>
      </c>
      <c r="E2508" s="1">
        <v>4</v>
      </c>
      <c r="F2508" s="1" t="s">
        <v>6404</v>
      </c>
      <c r="G2508" s="275">
        <v>44621</v>
      </c>
      <c r="H2508" s="275">
        <v>45716</v>
      </c>
      <c r="I2508" s="1">
        <v>0</v>
      </c>
      <c r="J2508" s="1">
        <v>1</v>
      </c>
      <c r="K2508" s="1">
        <v>1</v>
      </c>
      <c r="L2508" s="1">
        <v>30</v>
      </c>
      <c r="M2508" s="1">
        <v>2</v>
      </c>
      <c r="N2508" s="1">
        <v>17.7</v>
      </c>
      <c r="O2508" s="1">
        <v>19.21</v>
      </c>
      <c r="P2508" s="1">
        <v>200000</v>
      </c>
      <c r="Q2508" s="1">
        <v>7241</v>
      </c>
      <c r="R2508" s="1">
        <v>195777</v>
      </c>
      <c r="S2508" s="1">
        <v>0</v>
      </c>
      <c r="T2508" s="1">
        <v>0</v>
      </c>
      <c r="U2508" s="1">
        <v>0</v>
      </c>
      <c r="W2508" s="1">
        <v>0</v>
      </c>
      <c r="X2508" s="1">
        <v>0</v>
      </c>
      <c r="Y2508" s="1">
        <v>0</v>
      </c>
      <c r="AB2508" s="275">
        <v>44651</v>
      </c>
      <c r="AC2508" s="1">
        <v>1</v>
      </c>
      <c r="AD2508" s="1" t="s">
        <v>2623</v>
      </c>
      <c r="AE2508" s="1">
        <v>1</v>
      </c>
      <c r="AF2508" s="1">
        <v>30</v>
      </c>
      <c r="AG2508" s="1">
        <v>0</v>
      </c>
      <c r="AN2508" s="1">
        <v>1</v>
      </c>
      <c r="AO2508" s="1">
        <v>1</v>
      </c>
      <c r="AR2508" s="276">
        <v>16092.68</v>
      </c>
      <c r="AS2508" s="1" t="s">
        <v>2657</v>
      </c>
      <c r="AT2508" s="1">
        <v>0</v>
      </c>
      <c r="AU2508" s="1">
        <v>0</v>
      </c>
      <c r="AX2508" s="1">
        <v>5</v>
      </c>
      <c r="BC2508" s="1">
        <v>1</v>
      </c>
      <c r="BD2508" s="1">
        <v>7</v>
      </c>
      <c r="BE2508" s="1">
        <v>2</v>
      </c>
      <c r="BF2508" s="296">
        <v>47572.964773788182</v>
      </c>
    </row>
    <row r="2509" spans="1:58" x14ac:dyDescent="0.3">
      <c r="A2509" s="273">
        <f t="shared" si="88"/>
        <v>1019239.0068593712</v>
      </c>
      <c r="B2509" s="1" t="s">
        <v>2621</v>
      </c>
      <c r="C2509" s="274">
        <v>44062928</v>
      </c>
      <c r="D2509" s="1">
        <v>144205</v>
      </c>
      <c r="E2509" s="1">
        <v>4</v>
      </c>
      <c r="F2509" s="1" t="s">
        <v>6436</v>
      </c>
      <c r="G2509" s="275">
        <v>44649</v>
      </c>
      <c r="H2509" s="275">
        <v>44742</v>
      </c>
      <c r="I2509" s="1">
        <v>0</v>
      </c>
      <c r="J2509" s="1">
        <v>1</v>
      </c>
      <c r="K2509" s="1">
        <v>0</v>
      </c>
      <c r="L2509" s="1">
        <v>90</v>
      </c>
      <c r="M2509" s="1">
        <v>2</v>
      </c>
      <c r="N2509" s="1">
        <v>19.190000000000001</v>
      </c>
      <c r="O2509" s="1">
        <v>20.62</v>
      </c>
      <c r="P2509" s="1">
        <v>1509546</v>
      </c>
      <c r="Q2509" s="1">
        <v>1583523</v>
      </c>
      <c r="R2509" s="1">
        <v>1509546</v>
      </c>
      <c r="S2509" s="1">
        <v>0</v>
      </c>
      <c r="T2509" s="1">
        <v>0</v>
      </c>
      <c r="U2509" s="1">
        <v>0</v>
      </c>
      <c r="W2509" s="1">
        <v>0</v>
      </c>
      <c r="X2509" s="1">
        <v>0</v>
      </c>
      <c r="Y2509" s="1">
        <v>0</v>
      </c>
      <c r="AB2509" s="275">
        <v>44649</v>
      </c>
      <c r="AC2509" s="1">
        <v>1</v>
      </c>
      <c r="AD2509" s="1" t="s">
        <v>2623</v>
      </c>
      <c r="AE2509" s="1">
        <v>1</v>
      </c>
      <c r="AF2509" s="1">
        <v>90</v>
      </c>
      <c r="AG2509" s="1">
        <v>0</v>
      </c>
      <c r="AN2509" s="1">
        <v>1</v>
      </c>
      <c r="AO2509" s="1">
        <v>1</v>
      </c>
      <c r="AR2509" s="276">
        <v>123493.84</v>
      </c>
      <c r="AS2509" s="1" t="s">
        <v>2632</v>
      </c>
      <c r="AT2509" s="1">
        <v>0</v>
      </c>
      <c r="AU2509" s="1">
        <v>0</v>
      </c>
      <c r="AX2509" s="1">
        <v>5</v>
      </c>
      <c r="BC2509" s="1">
        <v>1</v>
      </c>
      <c r="BD2509" s="1">
        <v>7</v>
      </c>
      <c r="BE2509" s="1">
        <v>2</v>
      </c>
      <c r="BF2509" s="296">
        <v>366813.15314062865</v>
      </c>
    </row>
    <row r="2510" spans="1:58" x14ac:dyDescent="0.3">
      <c r="A2510" s="273">
        <f t="shared" si="88"/>
        <v>138821.23353384837</v>
      </c>
      <c r="B2510" s="1" t="s">
        <v>2621</v>
      </c>
      <c r="C2510" s="274">
        <v>44062928</v>
      </c>
      <c r="D2510" s="1">
        <v>144205</v>
      </c>
      <c r="E2510" s="1">
        <v>4</v>
      </c>
      <c r="F2510" s="1" t="s">
        <v>6441</v>
      </c>
      <c r="G2510" s="275">
        <v>44622</v>
      </c>
      <c r="H2510" s="275">
        <v>45716</v>
      </c>
      <c r="I2510" s="1">
        <v>0</v>
      </c>
      <c r="J2510" s="1">
        <v>1</v>
      </c>
      <c r="K2510" s="1">
        <v>1</v>
      </c>
      <c r="L2510" s="1">
        <v>30</v>
      </c>
      <c r="M2510" s="1">
        <v>2</v>
      </c>
      <c r="N2510" s="1">
        <v>17.7</v>
      </c>
      <c r="O2510" s="1">
        <v>19.21</v>
      </c>
      <c r="P2510" s="1">
        <v>210000</v>
      </c>
      <c r="Q2510" s="1">
        <v>7603</v>
      </c>
      <c r="R2510" s="1">
        <v>205565</v>
      </c>
      <c r="S2510" s="1">
        <v>0</v>
      </c>
      <c r="T2510" s="1">
        <v>0</v>
      </c>
      <c r="U2510" s="1">
        <v>0</v>
      </c>
      <c r="W2510" s="1">
        <v>0</v>
      </c>
      <c r="X2510" s="1">
        <v>0</v>
      </c>
      <c r="Y2510" s="1">
        <v>0</v>
      </c>
      <c r="AB2510" s="275">
        <v>44651</v>
      </c>
      <c r="AC2510" s="1">
        <v>1</v>
      </c>
      <c r="AD2510" s="1" t="s">
        <v>2623</v>
      </c>
      <c r="AE2510" s="1">
        <v>1</v>
      </c>
      <c r="AF2510" s="1">
        <v>30</v>
      </c>
      <c r="AG2510" s="1">
        <v>0</v>
      </c>
      <c r="AN2510" s="1">
        <v>1</v>
      </c>
      <c r="AO2510" s="1">
        <v>1</v>
      </c>
      <c r="AR2510" s="276">
        <v>16792.36</v>
      </c>
      <c r="AS2510" s="1" t="s">
        <v>2657</v>
      </c>
      <c r="AT2510" s="1">
        <v>0</v>
      </c>
      <c r="AU2510" s="1">
        <v>0</v>
      </c>
      <c r="AX2510" s="1">
        <v>5</v>
      </c>
      <c r="BC2510" s="1">
        <v>1</v>
      </c>
      <c r="BD2510" s="1">
        <v>7</v>
      </c>
      <c r="BE2510" s="1">
        <v>2</v>
      </c>
      <c r="BF2510" s="296">
        <v>49951.406466151631</v>
      </c>
    </row>
    <row r="2511" spans="1:58" x14ac:dyDescent="0.3">
      <c r="A2511" s="273">
        <f t="shared" si="88"/>
        <v>67654.092239850346</v>
      </c>
      <c r="B2511" s="1" t="s">
        <v>2621</v>
      </c>
      <c r="C2511" s="274">
        <v>44062928</v>
      </c>
      <c r="D2511" s="1">
        <v>144205</v>
      </c>
      <c r="E2511" s="1">
        <v>4</v>
      </c>
      <c r="F2511" s="1" t="s">
        <v>6500</v>
      </c>
      <c r="G2511" s="275">
        <v>44651</v>
      </c>
      <c r="H2511" s="275">
        <v>45747</v>
      </c>
      <c r="I2511" s="1">
        <v>0</v>
      </c>
      <c r="J2511" s="1">
        <v>1</v>
      </c>
      <c r="K2511" s="1">
        <v>0</v>
      </c>
      <c r="L2511" s="1">
        <v>30</v>
      </c>
      <c r="M2511" s="1">
        <v>2</v>
      </c>
      <c r="N2511" s="1">
        <v>17.7</v>
      </c>
      <c r="O2511" s="1">
        <v>19.2</v>
      </c>
      <c r="P2511" s="1">
        <v>100000</v>
      </c>
      <c r="Q2511" s="1">
        <v>3620</v>
      </c>
      <c r="R2511" s="1">
        <v>100000</v>
      </c>
      <c r="S2511" s="1">
        <v>0</v>
      </c>
      <c r="T2511" s="1">
        <v>0</v>
      </c>
      <c r="U2511" s="1">
        <v>0</v>
      </c>
      <c r="W2511" s="1">
        <v>0</v>
      </c>
      <c r="X2511" s="1">
        <v>0</v>
      </c>
      <c r="Y2511" s="1">
        <v>0</v>
      </c>
      <c r="AB2511" s="275">
        <v>44651</v>
      </c>
      <c r="AC2511" s="1">
        <v>1</v>
      </c>
      <c r="AD2511" s="1" t="s">
        <v>2623</v>
      </c>
      <c r="AE2511" s="1">
        <v>1</v>
      </c>
      <c r="AF2511" s="1">
        <v>30</v>
      </c>
      <c r="AG2511" s="1">
        <v>0</v>
      </c>
      <c r="AN2511" s="1">
        <v>1</v>
      </c>
      <c r="AO2511" s="1">
        <v>1</v>
      </c>
      <c r="AR2511" s="276">
        <v>8046.34</v>
      </c>
      <c r="AS2511" s="1" t="s">
        <v>2657</v>
      </c>
      <c r="AT2511" s="1">
        <v>0</v>
      </c>
      <c r="AU2511" s="1">
        <v>0</v>
      </c>
      <c r="AX2511" s="1">
        <v>5</v>
      </c>
      <c r="BC2511" s="1">
        <v>1</v>
      </c>
      <c r="BD2511" s="1">
        <v>7</v>
      </c>
      <c r="BE2511" s="1">
        <v>2</v>
      </c>
      <c r="BF2511" s="296">
        <v>24299.56776014965</v>
      </c>
    </row>
    <row r="2512" spans="1:58" x14ac:dyDescent="0.3">
      <c r="A2512" s="273">
        <f t="shared" si="88"/>
        <v>19171311</v>
      </c>
      <c r="B2512" s="1" t="s">
        <v>2621</v>
      </c>
      <c r="C2512" s="274">
        <v>44802624</v>
      </c>
      <c r="D2512" s="1">
        <v>144105</v>
      </c>
      <c r="E2512" s="1">
        <v>4</v>
      </c>
      <c r="F2512" s="1" t="s">
        <v>4656</v>
      </c>
      <c r="G2512" s="275">
        <v>44435</v>
      </c>
      <c r="H2512" s="275">
        <v>46265</v>
      </c>
      <c r="I2512" s="1">
        <v>0</v>
      </c>
      <c r="J2512" s="1">
        <v>1</v>
      </c>
      <c r="K2512" s="1">
        <v>8</v>
      </c>
      <c r="L2512" s="1">
        <v>30</v>
      </c>
      <c r="M2512" s="1">
        <v>2</v>
      </c>
      <c r="N2512" s="1">
        <v>9</v>
      </c>
      <c r="O2512" s="1">
        <v>9.3800000000000008</v>
      </c>
      <c r="P2512" s="1">
        <v>40073722</v>
      </c>
      <c r="Q2512" s="1">
        <v>590537</v>
      </c>
      <c r="R2512" s="1">
        <v>36556445</v>
      </c>
      <c r="S2512" s="1">
        <v>0</v>
      </c>
      <c r="T2512" s="1">
        <v>0</v>
      </c>
      <c r="U2512" s="1">
        <v>0</v>
      </c>
      <c r="W2512" s="1">
        <v>0</v>
      </c>
      <c r="X2512" s="1">
        <v>0</v>
      </c>
      <c r="Y2512" s="1">
        <v>0</v>
      </c>
      <c r="Z2512" s="1" t="s">
        <v>3734</v>
      </c>
      <c r="AA2512" s="1" t="s">
        <v>2807</v>
      </c>
      <c r="AB2512" s="275">
        <v>44651</v>
      </c>
      <c r="AC2512" s="1">
        <v>1</v>
      </c>
      <c r="AD2512" s="1" t="s">
        <v>2623</v>
      </c>
      <c r="AE2512" s="1">
        <v>1</v>
      </c>
      <c r="AF2512" s="1">
        <v>30</v>
      </c>
      <c r="AG2512" s="1">
        <v>0</v>
      </c>
      <c r="AN2512" s="1">
        <v>1</v>
      </c>
      <c r="AO2512" s="1">
        <v>1</v>
      </c>
      <c r="AP2512" s="275"/>
      <c r="AR2512" s="276">
        <v>2057013</v>
      </c>
      <c r="AS2512" s="1" t="s">
        <v>2632</v>
      </c>
      <c r="AT2512" s="1">
        <v>0</v>
      </c>
      <c r="AU2512" s="1">
        <v>0</v>
      </c>
      <c r="AV2512" s="1" t="s">
        <v>2625</v>
      </c>
      <c r="AW2512" s="1" t="s">
        <v>2626</v>
      </c>
      <c r="AX2512" s="1">
        <v>5</v>
      </c>
      <c r="BC2512" s="1">
        <v>1</v>
      </c>
      <c r="BD2512" s="1">
        <v>7</v>
      </c>
      <c r="BE2512" s="1">
        <v>2</v>
      </c>
      <c r="BF2512" s="296">
        <v>15328121</v>
      </c>
    </row>
    <row r="2513" spans="1:58" x14ac:dyDescent="0.3">
      <c r="A2513" s="273">
        <f t="shared" si="88"/>
        <v>31137454.038091566</v>
      </c>
      <c r="B2513" s="1" t="s">
        <v>2621</v>
      </c>
      <c r="C2513" s="274">
        <v>62644468</v>
      </c>
      <c r="D2513" s="1">
        <v>141205</v>
      </c>
      <c r="E2513" s="1">
        <v>3</v>
      </c>
      <c r="F2513" s="1" t="s">
        <v>3635</v>
      </c>
      <c r="G2513" s="275">
        <v>44242</v>
      </c>
      <c r="H2513" s="275">
        <v>46446</v>
      </c>
      <c r="I2513" s="1">
        <v>0</v>
      </c>
      <c r="J2513" s="1">
        <v>1</v>
      </c>
      <c r="K2513" s="1">
        <v>15</v>
      </c>
      <c r="L2513" s="1">
        <v>30</v>
      </c>
      <c r="M2513" s="1">
        <v>2</v>
      </c>
      <c r="N2513" s="1">
        <v>14.95</v>
      </c>
      <c r="O2513" s="1">
        <v>16.010000000000002</v>
      </c>
      <c r="P2513" s="1">
        <v>58004748</v>
      </c>
      <c r="Q2513" s="1">
        <v>1069852</v>
      </c>
      <c r="R2513" s="1">
        <v>50944542</v>
      </c>
      <c r="S2513" s="1">
        <v>0</v>
      </c>
      <c r="T2513" s="1">
        <v>0</v>
      </c>
      <c r="U2513" s="1">
        <v>60180000</v>
      </c>
      <c r="V2513" s="1">
        <v>43585</v>
      </c>
      <c r="W2513" s="1">
        <v>0</v>
      </c>
      <c r="X2513" s="1">
        <v>0</v>
      </c>
      <c r="Y2513" s="1">
        <v>0</v>
      </c>
      <c r="Z2513" s="1" t="s">
        <v>5703</v>
      </c>
      <c r="AA2513" s="1" t="s">
        <v>3609</v>
      </c>
      <c r="AB2513" s="275">
        <v>44651</v>
      </c>
      <c r="AC2513" s="1">
        <v>2</v>
      </c>
      <c r="AD2513" s="1" t="s">
        <v>2623</v>
      </c>
      <c r="AE2513" s="1">
        <v>1</v>
      </c>
      <c r="AF2513" s="1">
        <v>30</v>
      </c>
      <c r="AG2513" s="1">
        <v>0</v>
      </c>
      <c r="AN2513" s="1">
        <v>1</v>
      </c>
      <c r="AO2513" s="1">
        <v>1</v>
      </c>
      <c r="AP2513" s="1">
        <v>44242</v>
      </c>
      <c r="AQ2513" s="1" t="s">
        <v>2629</v>
      </c>
      <c r="AR2513" s="276">
        <v>3944718.55</v>
      </c>
      <c r="AS2513" s="1" t="s">
        <v>2624</v>
      </c>
      <c r="AT2513" s="1">
        <v>0</v>
      </c>
      <c r="AU2513" s="1">
        <v>0</v>
      </c>
      <c r="AX2513" s="1">
        <v>5</v>
      </c>
      <c r="BC2513" s="1">
        <v>1</v>
      </c>
      <c r="BD2513" s="1">
        <v>7</v>
      </c>
      <c r="BE2513" s="1">
        <v>2</v>
      </c>
      <c r="BF2513" s="296">
        <v>15862369.411908437</v>
      </c>
    </row>
    <row r="2514" spans="1:58" x14ac:dyDescent="0.3">
      <c r="A2514" s="273">
        <f t="shared" si="88"/>
        <v>7570461.3803005517</v>
      </c>
      <c r="B2514" s="1" t="s">
        <v>2621</v>
      </c>
      <c r="C2514" s="274">
        <v>62644468</v>
      </c>
      <c r="D2514" s="1">
        <v>144105</v>
      </c>
      <c r="E2514" s="1">
        <v>3</v>
      </c>
      <c r="F2514" s="1" t="s">
        <v>3074</v>
      </c>
      <c r="G2514" s="275">
        <v>43781</v>
      </c>
      <c r="H2514" s="275">
        <v>45626</v>
      </c>
      <c r="I2514" s="1">
        <v>0</v>
      </c>
      <c r="J2514" s="1">
        <v>1</v>
      </c>
      <c r="K2514" s="1">
        <v>28</v>
      </c>
      <c r="L2514" s="1">
        <v>30</v>
      </c>
      <c r="M2514" s="1">
        <v>2</v>
      </c>
      <c r="N2514" s="1">
        <v>14.04</v>
      </c>
      <c r="O2514" s="1">
        <v>14.97</v>
      </c>
      <c r="P2514" s="1">
        <v>20020718</v>
      </c>
      <c r="Q2514" s="1">
        <v>466262</v>
      </c>
      <c r="R2514" s="1">
        <v>12385933</v>
      </c>
      <c r="S2514" s="1">
        <v>0</v>
      </c>
      <c r="T2514" s="1">
        <v>0</v>
      </c>
      <c r="U2514" s="1">
        <v>0</v>
      </c>
      <c r="W2514" s="1">
        <v>0</v>
      </c>
      <c r="X2514" s="1">
        <v>0</v>
      </c>
      <c r="Y2514" s="1">
        <v>0</v>
      </c>
      <c r="AB2514" s="275">
        <v>44651</v>
      </c>
      <c r="AC2514" s="1">
        <v>1</v>
      </c>
      <c r="AD2514" s="1" t="s">
        <v>2623</v>
      </c>
      <c r="AE2514" s="1">
        <v>1</v>
      </c>
      <c r="AF2514" s="1">
        <v>30</v>
      </c>
      <c r="AG2514" s="1">
        <v>0</v>
      </c>
      <c r="AN2514" s="1">
        <v>1</v>
      </c>
      <c r="AO2514" s="1">
        <v>1</v>
      </c>
      <c r="AP2514" s="1">
        <v>43781</v>
      </c>
      <c r="AQ2514" s="1" t="s">
        <v>2629</v>
      </c>
      <c r="AR2514" s="276">
        <v>958920.22</v>
      </c>
      <c r="AS2514" s="1" t="s">
        <v>2624</v>
      </c>
      <c r="AT2514" s="1">
        <v>0</v>
      </c>
      <c r="AU2514" s="1">
        <v>0</v>
      </c>
      <c r="AV2514" s="1" t="s">
        <v>2625</v>
      </c>
      <c r="AW2514" s="1" t="s">
        <v>2626</v>
      </c>
      <c r="AX2514" s="1">
        <v>5</v>
      </c>
      <c r="BC2514" s="1">
        <v>1</v>
      </c>
      <c r="BD2514" s="1">
        <v>7</v>
      </c>
      <c r="BE2514" s="1">
        <v>2</v>
      </c>
      <c r="BF2514" s="296">
        <v>3856551.3996994481</v>
      </c>
    </row>
    <row r="2515" spans="1:58" x14ac:dyDescent="0.3">
      <c r="A2515" s="273">
        <f t="shared" si="88"/>
        <v>510122.22654992912</v>
      </c>
      <c r="B2515" s="1" t="s">
        <v>2621</v>
      </c>
      <c r="C2515" s="274">
        <v>62644468</v>
      </c>
      <c r="D2515" s="1">
        <v>144205</v>
      </c>
      <c r="E2515" s="1">
        <v>4</v>
      </c>
      <c r="F2515" s="1" t="s">
        <v>3326</v>
      </c>
      <c r="G2515" s="275">
        <v>43827</v>
      </c>
      <c r="H2515" s="275">
        <v>45107</v>
      </c>
      <c r="I2515" s="1">
        <v>0</v>
      </c>
      <c r="J2515" s="1">
        <v>1</v>
      </c>
      <c r="K2515" s="1">
        <v>27</v>
      </c>
      <c r="L2515" s="1">
        <v>30</v>
      </c>
      <c r="M2515" s="1">
        <v>2</v>
      </c>
      <c r="N2515" s="1">
        <v>18</v>
      </c>
      <c r="O2515" s="1">
        <v>19.559999999999999</v>
      </c>
      <c r="P2515" s="1">
        <v>1000000</v>
      </c>
      <c r="Q2515" s="1">
        <v>64000</v>
      </c>
      <c r="R2515" s="1">
        <v>834741</v>
      </c>
      <c r="S2515" s="1">
        <v>0</v>
      </c>
      <c r="T2515" s="1">
        <v>0</v>
      </c>
      <c r="U2515" s="1">
        <v>0</v>
      </c>
      <c r="W2515" s="1">
        <v>0</v>
      </c>
      <c r="X2515" s="1">
        <v>0</v>
      </c>
      <c r="Y2515" s="1">
        <v>0</v>
      </c>
      <c r="AB2515" s="275">
        <v>44651</v>
      </c>
      <c r="AC2515" s="1">
        <v>1</v>
      </c>
      <c r="AD2515" s="1" t="s">
        <v>2623</v>
      </c>
      <c r="AE2515" s="1">
        <v>1</v>
      </c>
      <c r="AF2515" s="1">
        <v>30</v>
      </c>
      <c r="AG2515" s="1">
        <v>0</v>
      </c>
      <c r="AN2515" s="1">
        <v>1</v>
      </c>
      <c r="AO2515" s="1">
        <v>1</v>
      </c>
      <c r="AR2515" s="276">
        <v>64709.279999999999</v>
      </c>
      <c r="AS2515" s="1" t="s">
        <v>2657</v>
      </c>
      <c r="AT2515" s="1">
        <v>0</v>
      </c>
      <c r="AU2515" s="1">
        <v>0</v>
      </c>
      <c r="AX2515" s="1">
        <v>5</v>
      </c>
      <c r="BC2515" s="1">
        <v>1</v>
      </c>
      <c r="BD2515" s="1">
        <v>7</v>
      </c>
      <c r="BE2515" s="1">
        <v>2</v>
      </c>
      <c r="BF2515" s="296">
        <v>259909.49345007088</v>
      </c>
    </row>
    <row r="2516" spans="1:58" x14ac:dyDescent="0.3">
      <c r="A2516" s="273">
        <f t="shared" si="88"/>
        <v>895077.4450579572</v>
      </c>
      <c r="B2516" s="1" t="s">
        <v>2621</v>
      </c>
      <c r="C2516" s="274">
        <v>62644468</v>
      </c>
      <c r="D2516" s="1">
        <v>144205</v>
      </c>
      <c r="E2516" s="1">
        <v>4</v>
      </c>
      <c r="F2516" s="1" t="s">
        <v>3283</v>
      </c>
      <c r="G2516" s="275">
        <v>43992</v>
      </c>
      <c r="H2516" s="275">
        <v>45138</v>
      </c>
      <c r="I2516" s="1">
        <v>0</v>
      </c>
      <c r="J2516" s="1">
        <v>1</v>
      </c>
      <c r="K2516" s="1">
        <v>20</v>
      </c>
      <c r="L2516" s="1">
        <v>30</v>
      </c>
      <c r="M2516" s="1">
        <v>2</v>
      </c>
      <c r="N2516" s="1">
        <v>9</v>
      </c>
      <c r="O2516" s="1">
        <v>9.3800000000000008</v>
      </c>
      <c r="P2516" s="1">
        <v>3064353</v>
      </c>
      <c r="Q2516" s="1">
        <v>97446</v>
      </c>
      <c r="R2516" s="1">
        <v>1464044</v>
      </c>
      <c r="S2516" s="1">
        <v>0</v>
      </c>
      <c r="T2516" s="1">
        <v>0</v>
      </c>
      <c r="U2516" s="1">
        <v>0</v>
      </c>
      <c r="W2516" s="1">
        <v>0</v>
      </c>
      <c r="X2516" s="1">
        <v>0</v>
      </c>
      <c r="Y2516" s="1">
        <v>0</v>
      </c>
      <c r="AB2516" s="275">
        <v>44651</v>
      </c>
      <c r="AC2516" s="1">
        <v>1</v>
      </c>
      <c r="AD2516" s="1" t="s">
        <v>2623</v>
      </c>
      <c r="AE2516" s="1">
        <v>1</v>
      </c>
      <c r="AF2516" s="1">
        <v>30</v>
      </c>
      <c r="AG2516" s="1">
        <v>0</v>
      </c>
      <c r="AN2516" s="1">
        <v>1</v>
      </c>
      <c r="AO2516" s="1">
        <v>1</v>
      </c>
      <c r="AR2516" s="276">
        <v>113113.86</v>
      </c>
      <c r="AS2516" s="1" t="s">
        <v>2632</v>
      </c>
      <c r="AT2516" s="1">
        <v>0</v>
      </c>
      <c r="AU2516" s="1">
        <v>0</v>
      </c>
      <c r="AX2516" s="1">
        <v>5</v>
      </c>
      <c r="BC2516" s="1">
        <v>1</v>
      </c>
      <c r="BD2516" s="1">
        <v>7</v>
      </c>
      <c r="BE2516" s="1">
        <v>2</v>
      </c>
      <c r="BF2516" s="296">
        <v>455852.69494204264</v>
      </c>
    </row>
    <row r="2517" spans="1:58" x14ac:dyDescent="0.3">
      <c r="A2517" s="273">
        <f t="shared" si="88"/>
        <v>8300391.8694109693</v>
      </c>
      <c r="B2517" s="1" t="s">
        <v>2621</v>
      </c>
      <c r="C2517" s="274">
        <v>62679260</v>
      </c>
      <c r="D2517" s="1">
        <v>144105</v>
      </c>
      <c r="E2517" s="1">
        <v>4</v>
      </c>
      <c r="F2517" s="1" t="s">
        <v>4325</v>
      </c>
      <c r="G2517" s="275">
        <v>44323</v>
      </c>
      <c r="H2517" s="275">
        <v>46477</v>
      </c>
      <c r="I2517" s="1">
        <v>1</v>
      </c>
      <c r="J2517" s="1">
        <v>1</v>
      </c>
      <c r="K2517" s="1">
        <v>9</v>
      </c>
      <c r="L2517" s="1">
        <v>30</v>
      </c>
      <c r="M2517" s="1">
        <v>2</v>
      </c>
      <c r="N2517" s="1">
        <v>9</v>
      </c>
      <c r="O2517" s="1">
        <v>9.3800000000000008</v>
      </c>
      <c r="P2517" s="1">
        <v>60397368</v>
      </c>
      <c r="Q2517" s="1">
        <v>496890</v>
      </c>
      <c r="R2517" s="1">
        <v>23596184</v>
      </c>
      <c r="S2517" s="1">
        <v>0</v>
      </c>
      <c r="T2517" s="1">
        <v>0</v>
      </c>
      <c r="U2517" s="1">
        <v>0</v>
      </c>
      <c r="W2517" s="1">
        <v>0</v>
      </c>
      <c r="X2517" s="1">
        <v>0</v>
      </c>
      <c r="Y2517" s="1">
        <v>0</v>
      </c>
      <c r="AB2517" s="275">
        <v>44651</v>
      </c>
      <c r="AC2517" s="1">
        <v>1</v>
      </c>
      <c r="AD2517" s="1" t="s">
        <v>2623</v>
      </c>
      <c r="AE2517" s="1">
        <v>1</v>
      </c>
      <c r="AF2517" s="1">
        <v>30</v>
      </c>
      <c r="AG2517" s="1">
        <v>161</v>
      </c>
      <c r="AN2517" s="1">
        <v>1</v>
      </c>
      <c r="AO2517" s="1">
        <v>1</v>
      </c>
      <c r="AP2517" s="275"/>
      <c r="AR2517" s="276">
        <v>1912004.52</v>
      </c>
      <c r="AS2517" s="1" t="s">
        <v>2632</v>
      </c>
      <c r="AT2517" s="1">
        <v>0</v>
      </c>
      <c r="AU2517" s="1">
        <v>0</v>
      </c>
      <c r="AV2517" s="1" t="s">
        <v>2625</v>
      </c>
      <c r="AW2517" s="1" t="s">
        <v>2626</v>
      </c>
      <c r="AX2517" s="1">
        <v>5</v>
      </c>
      <c r="BC2517" s="1">
        <v>1</v>
      </c>
      <c r="BD2517" s="1">
        <v>7</v>
      </c>
      <c r="BE2517" s="1">
        <v>2</v>
      </c>
      <c r="BF2517" s="296">
        <v>13383787.610589031</v>
      </c>
    </row>
    <row r="2518" spans="1:58" x14ac:dyDescent="0.3">
      <c r="A2518" s="273">
        <f t="shared" si="88"/>
        <v>457300.13058903033</v>
      </c>
      <c r="B2518" s="1" t="s">
        <v>2621</v>
      </c>
      <c r="C2518" s="274">
        <v>62679260</v>
      </c>
      <c r="D2518" s="1">
        <v>144105</v>
      </c>
      <c r="E2518" s="1">
        <v>4</v>
      </c>
      <c r="F2518" s="1" t="s">
        <v>4753</v>
      </c>
      <c r="G2518" s="275">
        <v>44433</v>
      </c>
      <c r="H2518" s="275">
        <v>44804</v>
      </c>
      <c r="I2518" s="1">
        <v>1</v>
      </c>
      <c r="J2518" s="1">
        <v>1</v>
      </c>
      <c r="K2518" s="1">
        <v>6</v>
      </c>
      <c r="L2518" s="1">
        <v>30</v>
      </c>
      <c r="M2518" s="1">
        <v>2</v>
      </c>
      <c r="N2518" s="1">
        <v>11.7</v>
      </c>
      <c r="O2518" s="1">
        <v>12.34</v>
      </c>
      <c r="P2518" s="1">
        <v>3013628</v>
      </c>
      <c r="Q2518" s="1">
        <v>267903</v>
      </c>
      <c r="R2518" s="1">
        <v>1299920</v>
      </c>
      <c r="S2518" s="1">
        <v>0</v>
      </c>
      <c r="T2518" s="1">
        <v>0</v>
      </c>
      <c r="U2518" s="1">
        <v>0</v>
      </c>
      <c r="W2518" s="1">
        <v>0</v>
      </c>
      <c r="X2518" s="1">
        <v>0</v>
      </c>
      <c r="Y2518" s="1">
        <v>0</v>
      </c>
      <c r="AB2518" s="275">
        <v>44651</v>
      </c>
      <c r="AC2518" s="1">
        <v>1</v>
      </c>
      <c r="AD2518" s="1" t="s">
        <v>2623</v>
      </c>
      <c r="AE2518" s="1">
        <v>1</v>
      </c>
      <c r="AF2518" s="1">
        <v>30</v>
      </c>
      <c r="AG2518" s="1">
        <v>2</v>
      </c>
      <c r="AN2518" s="1">
        <v>1</v>
      </c>
      <c r="AO2518" s="1">
        <v>1</v>
      </c>
      <c r="AR2518" s="276">
        <v>105303.48</v>
      </c>
      <c r="AS2518" s="1" t="s">
        <v>2719</v>
      </c>
      <c r="AT2518" s="1">
        <v>0</v>
      </c>
      <c r="AU2518" s="1">
        <v>0</v>
      </c>
      <c r="AV2518" s="1" t="s">
        <v>2625</v>
      </c>
      <c r="AW2518" s="1" t="s">
        <v>2626</v>
      </c>
      <c r="AX2518" s="1">
        <v>5</v>
      </c>
      <c r="BC2518" s="1">
        <v>1</v>
      </c>
      <c r="BD2518" s="1">
        <v>7</v>
      </c>
      <c r="BE2518" s="1">
        <v>2</v>
      </c>
      <c r="BF2518" s="296">
        <v>737316.38941096968</v>
      </c>
    </row>
    <row r="2519" spans="1:58" x14ac:dyDescent="0.3">
      <c r="A2519" s="273">
        <f t="shared" si="88"/>
        <v>54197938</v>
      </c>
      <c r="B2519" s="1" t="s">
        <v>2621</v>
      </c>
      <c r="C2519" s="274">
        <v>62742404</v>
      </c>
      <c r="D2519" s="1">
        <v>141105</v>
      </c>
      <c r="E2519" s="1">
        <v>4</v>
      </c>
      <c r="F2519" s="1" t="s">
        <v>2772</v>
      </c>
      <c r="G2519" s="275">
        <v>43200</v>
      </c>
      <c r="H2519" s="275">
        <v>46142</v>
      </c>
      <c r="I2519" s="1">
        <v>0</v>
      </c>
      <c r="J2519" s="1">
        <v>1</v>
      </c>
      <c r="K2519" s="1">
        <v>35</v>
      </c>
      <c r="L2519" s="1">
        <v>30</v>
      </c>
      <c r="M2519" s="1">
        <v>2</v>
      </c>
      <c r="N2519" s="1">
        <v>11.52</v>
      </c>
      <c r="O2519" s="1">
        <v>12.14</v>
      </c>
      <c r="P2519" s="1">
        <v>115798499</v>
      </c>
      <c r="Q2519" s="1">
        <v>1851649</v>
      </c>
      <c r="R2519" s="1">
        <v>72107114</v>
      </c>
      <c r="S2519" s="1">
        <v>0</v>
      </c>
      <c r="T2519" s="1">
        <v>0</v>
      </c>
      <c r="U2519" s="1">
        <v>147945003</v>
      </c>
      <c r="V2519" s="1">
        <v>43585</v>
      </c>
      <c r="W2519" s="1">
        <v>0</v>
      </c>
      <c r="X2519" s="1">
        <v>0</v>
      </c>
      <c r="Y2519" s="1">
        <v>0</v>
      </c>
      <c r="AB2519" s="275">
        <v>44651</v>
      </c>
      <c r="AC2519" s="1">
        <v>2</v>
      </c>
      <c r="AD2519" s="1" t="s">
        <v>2623</v>
      </c>
      <c r="AE2519" s="1">
        <v>1</v>
      </c>
      <c r="AF2519" s="1">
        <v>30</v>
      </c>
      <c r="AG2519" s="1">
        <v>0</v>
      </c>
      <c r="AN2519" s="1">
        <v>1</v>
      </c>
      <c r="AO2519" s="1">
        <v>1</v>
      </c>
      <c r="AR2519" s="276">
        <v>2209672</v>
      </c>
      <c r="AS2519" s="1" t="s">
        <v>2624</v>
      </c>
      <c r="AT2519" s="1">
        <v>0</v>
      </c>
      <c r="AU2519" s="1">
        <v>0</v>
      </c>
      <c r="AV2519" s="1" t="s">
        <v>2625</v>
      </c>
      <c r="AW2519" s="1" t="s">
        <v>2626</v>
      </c>
      <c r="AX2519" s="1">
        <v>5</v>
      </c>
      <c r="BC2519" s="1">
        <v>1</v>
      </c>
      <c r="BD2519" s="1">
        <v>7</v>
      </c>
      <c r="BE2519" s="1">
        <v>2</v>
      </c>
      <c r="BF2519" s="296">
        <v>15699504</v>
      </c>
    </row>
    <row r="2520" spans="1:58" x14ac:dyDescent="0.3">
      <c r="A2520" s="273">
        <f t="shared" si="88"/>
        <v>35204580.748894848</v>
      </c>
      <c r="B2520" s="1" t="s">
        <v>2621</v>
      </c>
      <c r="C2520" s="274">
        <v>62767642</v>
      </c>
      <c r="D2520" s="1">
        <v>141105</v>
      </c>
      <c r="E2520" s="1">
        <v>4</v>
      </c>
      <c r="F2520" s="1" t="s">
        <v>2773</v>
      </c>
      <c r="G2520" s="275">
        <v>43124</v>
      </c>
      <c r="H2520" s="275">
        <v>46053</v>
      </c>
      <c r="I2520" s="1">
        <v>0</v>
      </c>
      <c r="J2520" s="1">
        <v>1</v>
      </c>
      <c r="K2520" s="1">
        <v>41</v>
      </c>
      <c r="L2520" s="1">
        <v>30</v>
      </c>
      <c r="M2520" s="1">
        <v>2</v>
      </c>
      <c r="N2520" s="1">
        <v>11.64</v>
      </c>
      <c r="O2520" s="1">
        <v>12.28</v>
      </c>
      <c r="P2520" s="1">
        <v>65933321</v>
      </c>
      <c r="Q2520" s="1">
        <v>895672</v>
      </c>
      <c r="R2520" s="1">
        <v>39459466</v>
      </c>
      <c r="S2520" s="1">
        <v>0</v>
      </c>
      <c r="T2520" s="1">
        <v>0</v>
      </c>
      <c r="U2520" s="1">
        <v>69793400</v>
      </c>
      <c r="V2520" s="1">
        <v>43585</v>
      </c>
      <c r="W2520" s="1">
        <v>0</v>
      </c>
      <c r="X2520" s="1">
        <v>0</v>
      </c>
      <c r="Y2520" s="1">
        <v>0</v>
      </c>
      <c r="Z2520" s="1" t="s">
        <v>5657</v>
      </c>
      <c r="AA2520" s="1" t="s">
        <v>3609</v>
      </c>
      <c r="AB2520" s="275">
        <v>44651</v>
      </c>
      <c r="AC2520" s="1">
        <v>2</v>
      </c>
      <c r="AD2520" s="1" t="s">
        <v>2623</v>
      </c>
      <c r="AE2520" s="1">
        <v>1</v>
      </c>
      <c r="AF2520" s="1">
        <v>30</v>
      </c>
      <c r="AG2520" s="1">
        <v>0</v>
      </c>
      <c r="AN2520" s="1">
        <v>1</v>
      </c>
      <c r="AO2520" s="1">
        <v>1</v>
      </c>
      <c r="AR2520" s="276">
        <v>570412.78</v>
      </c>
      <c r="AS2520" s="1" t="s">
        <v>2624</v>
      </c>
      <c r="AT2520" s="1">
        <v>0</v>
      </c>
      <c r="AU2520" s="1">
        <v>0</v>
      </c>
      <c r="AV2520" s="1" t="s">
        <v>2625</v>
      </c>
      <c r="AW2520" s="1" t="s">
        <v>2626</v>
      </c>
      <c r="AX2520" s="1">
        <v>5</v>
      </c>
      <c r="BC2520" s="1">
        <v>1</v>
      </c>
      <c r="BD2520" s="1">
        <v>7</v>
      </c>
      <c r="BE2520" s="1">
        <v>2</v>
      </c>
      <c r="BF2520" s="296">
        <v>3684472.4711051504</v>
      </c>
    </row>
    <row r="2521" spans="1:58" x14ac:dyDescent="0.3">
      <c r="A2521" s="273">
        <f t="shared" si="88"/>
        <v>85093.527770759043</v>
      </c>
      <c r="B2521" s="1" t="s">
        <v>2621</v>
      </c>
      <c r="C2521" s="274">
        <v>62767642</v>
      </c>
      <c r="D2521" s="1">
        <v>144205</v>
      </c>
      <c r="E2521" s="1">
        <v>4</v>
      </c>
      <c r="F2521" s="1" t="s">
        <v>2684</v>
      </c>
      <c r="G2521" s="275">
        <v>43756</v>
      </c>
      <c r="H2521" s="275">
        <v>44865</v>
      </c>
      <c r="I2521" s="1">
        <v>0</v>
      </c>
      <c r="J2521" s="1">
        <v>1</v>
      </c>
      <c r="K2521" s="1">
        <v>29</v>
      </c>
      <c r="L2521" s="1">
        <v>30</v>
      </c>
      <c r="M2521" s="1">
        <v>2</v>
      </c>
      <c r="N2521" s="1">
        <v>18</v>
      </c>
      <c r="O2521" s="1">
        <v>19.559999999999999</v>
      </c>
      <c r="P2521" s="1">
        <v>400000</v>
      </c>
      <c r="Q2521" s="1">
        <v>14461</v>
      </c>
      <c r="R2521" s="1">
        <v>95415</v>
      </c>
      <c r="S2521" s="1">
        <v>0</v>
      </c>
      <c r="T2521" s="1">
        <v>0</v>
      </c>
      <c r="U2521" s="1">
        <v>0</v>
      </c>
      <c r="W2521" s="1">
        <v>0</v>
      </c>
      <c r="X2521" s="1">
        <v>0</v>
      </c>
      <c r="Y2521" s="1">
        <v>0</v>
      </c>
      <c r="AB2521" s="275">
        <v>44651</v>
      </c>
      <c r="AC2521" s="1">
        <v>1</v>
      </c>
      <c r="AD2521" s="1" t="s">
        <v>2623</v>
      </c>
      <c r="AE2521" s="1">
        <v>1</v>
      </c>
      <c r="AF2521" s="1">
        <v>30</v>
      </c>
      <c r="AG2521" s="1">
        <v>0</v>
      </c>
      <c r="AN2521" s="1">
        <v>1</v>
      </c>
      <c r="AO2521" s="1">
        <v>1</v>
      </c>
      <c r="AR2521" s="276">
        <v>1412.23</v>
      </c>
      <c r="AS2521" s="1" t="s">
        <v>2657</v>
      </c>
      <c r="AT2521" s="1">
        <v>0</v>
      </c>
      <c r="AU2521" s="1">
        <v>0</v>
      </c>
      <c r="AX2521" s="1">
        <v>5</v>
      </c>
      <c r="BC2521" s="1">
        <v>1</v>
      </c>
      <c r="BD2521" s="1">
        <v>7</v>
      </c>
      <c r="BE2521" s="1">
        <v>2</v>
      </c>
      <c r="BF2521" s="296">
        <v>8909.242229240961</v>
      </c>
    </row>
    <row r="2522" spans="1:58" x14ac:dyDescent="0.3">
      <c r="A2522" s="273">
        <f t="shared" si="88"/>
        <v>34511.251009798914</v>
      </c>
      <c r="B2522" s="1" t="s">
        <v>2621</v>
      </c>
      <c r="C2522" s="274">
        <v>62767642</v>
      </c>
      <c r="D2522" s="1">
        <v>144205</v>
      </c>
      <c r="E2522" s="1">
        <v>4</v>
      </c>
      <c r="F2522" s="1" t="s">
        <v>2814</v>
      </c>
      <c r="G2522" s="275">
        <v>43788</v>
      </c>
      <c r="H2522" s="275">
        <v>44895</v>
      </c>
      <c r="I2522" s="1">
        <v>0</v>
      </c>
      <c r="J2522" s="1">
        <v>1</v>
      </c>
      <c r="K2522" s="1">
        <v>28</v>
      </c>
      <c r="L2522" s="1">
        <v>30</v>
      </c>
      <c r="M2522" s="1">
        <v>2</v>
      </c>
      <c r="N2522" s="1">
        <v>18</v>
      </c>
      <c r="O2522" s="1">
        <v>19.559999999999999</v>
      </c>
      <c r="P2522" s="1">
        <v>142800</v>
      </c>
      <c r="Q2522" s="1">
        <v>5163</v>
      </c>
      <c r="R2522" s="1">
        <v>38632</v>
      </c>
      <c r="S2522" s="1">
        <v>0</v>
      </c>
      <c r="T2522" s="1">
        <v>0</v>
      </c>
      <c r="U2522" s="1">
        <v>0</v>
      </c>
      <c r="V2522" s="275"/>
      <c r="W2522" s="1">
        <v>0</v>
      </c>
      <c r="X2522" s="1">
        <v>0</v>
      </c>
      <c r="Y2522" s="1">
        <v>0</v>
      </c>
      <c r="AB2522" s="275">
        <v>44651</v>
      </c>
      <c r="AC2522" s="1">
        <v>1</v>
      </c>
      <c r="AD2522" s="1" t="s">
        <v>2623</v>
      </c>
      <c r="AE2522" s="1">
        <v>1</v>
      </c>
      <c r="AF2522" s="1">
        <v>30</v>
      </c>
      <c r="AG2522" s="1">
        <v>0</v>
      </c>
      <c r="AN2522" s="1">
        <v>1</v>
      </c>
      <c r="AO2522" s="1">
        <v>1</v>
      </c>
      <c r="AP2522" s="275"/>
      <c r="AR2522" s="276">
        <v>513.54</v>
      </c>
      <c r="AS2522" s="1" t="s">
        <v>2657</v>
      </c>
      <c r="AT2522" s="1">
        <v>0</v>
      </c>
      <c r="AU2522" s="1">
        <v>0</v>
      </c>
      <c r="AX2522" s="1">
        <v>5</v>
      </c>
      <c r="BC2522" s="1">
        <v>1</v>
      </c>
      <c r="BD2522" s="1">
        <v>7</v>
      </c>
      <c r="BE2522" s="1">
        <v>2</v>
      </c>
      <c r="BF2522" s="296">
        <v>3607.208990201088</v>
      </c>
    </row>
    <row r="2523" spans="1:58" x14ac:dyDescent="0.3">
      <c r="A2523" s="273">
        <f t="shared" si="88"/>
        <v>96603.50084263699</v>
      </c>
      <c r="B2523" s="1" t="s">
        <v>2621</v>
      </c>
      <c r="C2523" s="274">
        <v>62767642</v>
      </c>
      <c r="D2523" s="1">
        <v>144205</v>
      </c>
      <c r="E2523" s="1">
        <v>4</v>
      </c>
      <c r="F2523" s="1" t="s">
        <v>2815</v>
      </c>
      <c r="G2523" s="275">
        <v>43788</v>
      </c>
      <c r="H2523" s="275">
        <v>44895</v>
      </c>
      <c r="I2523" s="1">
        <v>0</v>
      </c>
      <c r="J2523" s="1">
        <v>1</v>
      </c>
      <c r="K2523" s="1">
        <v>28</v>
      </c>
      <c r="L2523" s="1">
        <v>30</v>
      </c>
      <c r="M2523" s="1">
        <v>2</v>
      </c>
      <c r="N2523" s="1">
        <v>18</v>
      </c>
      <c r="O2523" s="1">
        <v>19.559999999999999</v>
      </c>
      <c r="P2523" s="1">
        <v>400000</v>
      </c>
      <c r="Q2523" s="1">
        <v>14461</v>
      </c>
      <c r="R2523" s="1">
        <v>108252</v>
      </c>
      <c r="S2523" s="1">
        <v>0</v>
      </c>
      <c r="T2523" s="1">
        <v>0</v>
      </c>
      <c r="U2523" s="1">
        <v>0</v>
      </c>
      <c r="W2523" s="1">
        <v>0</v>
      </c>
      <c r="X2523" s="1">
        <v>0</v>
      </c>
      <c r="Y2523" s="1">
        <v>0</v>
      </c>
      <c r="AB2523" s="275">
        <v>44651</v>
      </c>
      <c r="AC2523" s="1">
        <v>1</v>
      </c>
      <c r="AD2523" s="1" t="s">
        <v>2623</v>
      </c>
      <c r="AE2523" s="1">
        <v>1</v>
      </c>
      <c r="AF2523" s="1">
        <v>30</v>
      </c>
      <c r="AG2523" s="1">
        <v>0</v>
      </c>
      <c r="AN2523" s="1">
        <v>1</v>
      </c>
      <c r="AO2523" s="1">
        <v>1</v>
      </c>
      <c r="AR2523" s="276">
        <v>1540.62</v>
      </c>
      <c r="AS2523" s="1" t="s">
        <v>2657</v>
      </c>
      <c r="AT2523" s="1">
        <v>0</v>
      </c>
      <c r="AU2523" s="1">
        <v>0</v>
      </c>
      <c r="AX2523" s="1">
        <v>5</v>
      </c>
      <c r="BC2523" s="1">
        <v>1</v>
      </c>
      <c r="BD2523" s="1">
        <v>7</v>
      </c>
      <c r="BE2523" s="1">
        <v>2</v>
      </c>
      <c r="BF2523" s="296">
        <v>10107.879157363021</v>
      </c>
    </row>
    <row r="2524" spans="1:58" x14ac:dyDescent="0.3">
      <c r="A2524" s="273">
        <f t="shared" si="88"/>
        <v>839982.70365134359</v>
      </c>
      <c r="B2524" s="1" t="s">
        <v>2621</v>
      </c>
      <c r="C2524" s="274">
        <v>62767642</v>
      </c>
      <c r="D2524" s="1">
        <v>144205</v>
      </c>
      <c r="E2524" s="1">
        <v>4</v>
      </c>
      <c r="F2524" s="1" t="s">
        <v>3097</v>
      </c>
      <c r="G2524" s="275">
        <v>43755</v>
      </c>
      <c r="H2524" s="275">
        <v>44865</v>
      </c>
      <c r="I2524" s="1">
        <v>0</v>
      </c>
      <c r="J2524" s="1">
        <v>1</v>
      </c>
      <c r="K2524" s="1">
        <v>29</v>
      </c>
      <c r="L2524" s="1">
        <v>30</v>
      </c>
      <c r="M2524" s="1">
        <v>2</v>
      </c>
      <c r="N2524" s="1">
        <v>11.04</v>
      </c>
      <c r="O2524" s="1">
        <v>11.61</v>
      </c>
      <c r="P2524" s="1">
        <v>4258397</v>
      </c>
      <c r="Q2524" s="1">
        <v>153951</v>
      </c>
      <c r="R2524" s="1">
        <v>941503</v>
      </c>
      <c r="S2524" s="1">
        <v>0</v>
      </c>
      <c r="T2524" s="1">
        <v>0</v>
      </c>
      <c r="U2524" s="1">
        <v>0</v>
      </c>
      <c r="W2524" s="1">
        <v>0</v>
      </c>
      <c r="X2524" s="1">
        <v>0</v>
      </c>
      <c r="Y2524" s="1">
        <v>0</v>
      </c>
      <c r="AB2524" s="275">
        <v>44651</v>
      </c>
      <c r="AC2524" s="1">
        <v>1</v>
      </c>
      <c r="AD2524" s="1" t="s">
        <v>2623</v>
      </c>
      <c r="AE2524" s="1">
        <v>1</v>
      </c>
      <c r="AF2524" s="1">
        <v>30</v>
      </c>
      <c r="AG2524" s="1">
        <v>0</v>
      </c>
      <c r="AN2524" s="1">
        <v>1</v>
      </c>
      <c r="AO2524" s="1">
        <v>1</v>
      </c>
      <c r="AR2524" s="276">
        <v>13608.77</v>
      </c>
      <c r="AS2524" s="1" t="s">
        <v>2657</v>
      </c>
      <c r="AT2524" s="1">
        <v>0</v>
      </c>
      <c r="AU2524" s="1">
        <v>0</v>
      </c>
      <c r="AX2524" s="1">
        <v>5</v>
      </c>
      <c r="BC2524" s="1">
        <v>1</v>
      </c>
      <c r="BD2524" s="1">
        <v>7</v>
      </c>
      <c r="BE2524" s="1">
        <v>2</v>
      </c>
      <c r="BF2524" s="296">
        <v>87911.526348656422</v>
      </c>
    </row>
    <row r="2525" spans="1:58" x14ac:dyDescent="0.3">
      <c r="A2525" s="273">
        <f t="shared" si="88"/>
        <v>48314.44319089131</v>
      </c>
      <c r="B2525" s="1" t="s">
        <v>2621</v>
      </c>
      <c r="C2525" s="274">
        <v>62767642</v>
      </c>
      <c r="D2525" s="1">
        <v>144205</v>
      </c>
      <c r="E2525" s="1">
        <v>4</v>
      </c>
      <c r="F2525" s="1" t="s">
        <v>3066</v>
      </c>
      <c r="G2525" s="275">
        <v>43783</v>
      </c>
      <c r="H2525" s="275">
        <v>44895</v>
      </c>
      <c r="I2525" s="1">
        <v>0</v>
      </c>
      <c r="J2525" s="1">
        <v>1</v>
      </c>
      <c r="K2525" s="1">
        <v>28</v>
      </c>
      <c r="L2525" s="1">
        <v>30</v>
      </c>
      <c r="M2525" s="1">
        <v>2</v>
      </c>
      <c r="N2525" s="1">
        <v>18</v>
      </c>
      <c r="O2525" s="1">
        <v>19.559999999999999</v>
      </c>
      <c r="P2525" s="1">
        <v>200000</v>
      </c>
      <c r="Q2525" s="1">
        <v>7230</v>
      </c>
      <c r="R2525" s="1">
        <v>54140</v>
      </c>
      <c r="S2525" s="1">
        <v>0</v>
      </c>
      <c r="T2525" s="1">
        <v>0</v>
      </c>
      <c r="U2525" s="1">
        <v>0</v>
      </c>
      <c r="W2525" s="1">
        <v>0</v>
      </c>
      <c r="X2525" s="1">
        <v>0</v>
      </c>
      <c r="Y2525" s="1">
        <v>0</v>
      </c>
      <c r="AB2525" s="275">
        <v>44651</v>
      </c>
      <c r="AC2525" s="1">
        <v>1</v>
      </c>
      <c r="AD2525" s="1" t="s">
        <v>2623</v>
      </c>
      <c r="AE2525" s="1">
        <v>1</v>
      </c>
      <c r="AF2525" s="1">
        <v>30</v>
      </c>
      <c r="AG2525" s="1">
        <v>0</v>
      </c>
      <c r="AN2525" s="1">
        <v>1</v>
      </c>
      <c r="AO2525" s="1">
        <v>1</v>
      </c>
      <c r="AP2525" s="275"/>
      <c r="AR2525" s="276">
        <v>770.31</v>
      </c>
      <c r="AS2525" s="1" t="s">
        <v>2657</v>
      </c>
      <c r="AT2525" s="1">
        <v>0</v>
      </c>
      <c r="AU2525" s="1">
        <v>0</v>
      </c>
      <c r="AX2525" s="1">
        <v>5</v>
      </c>
      <c r="BC2525" s="1">
        <v>1</v>
      </c>
      <c r="BD2525" s="1">
        <v>7</v>
      </c>
      <c r="BE2525" s="1">
        <v>2</v>
      </c>
      <c r="BF2525" s="296">
        <v>5055.2468091086894</v>
      </c>
    </row>
    <row r="2526" spans="1:58" x14ac:dyDescent="0.3">
      <c r="A2526" s="273">
        <f t="shared" si="88"/>
        <v>89264.009201828492</v>
      </c>
      <c r="B2526" s="1" t="s">
        <v>2621</v>
      </c>
      <c r="C2526" s="274">
        <v>62767642</v>
      </c>
      <c r="D2526" s="1">
        <v>144205</v>
      </c>
      <c r="E2526" s="1">
        <v>4</v>
      </c>
      <c r="F2526" s="1" t="s">
        <v>3286</v>
      </c>
      <c r="G2526" s="275">
        <v>43853</v>
      </c>
      <c r="H2526" s="275">
        <v>44957</v>
      </c>
      <c r="I2526" s="1">
        <v>0</v>
      </c>
      <c r="J2526" s="1">
        <v>1</v>
      </c>
      <c r="K2526" s="1">
        <v>26</v>
      </c>
      <c r="L2526" s="1">
        <v>30</v>
      </c>
      <c r="M2526" s="1">
        <v>2</v>
      </c>
      <c r="N2526" s="1">
        <v>18</v>
      </c>
      <c r="O2526" s="1">
        <v>19.559999999999999</v>
      </c>
      <c r="P2526" s="1">
        <v>300000</v>
      </c>
      <c r="Q2526" s="1">
        <v>10846</v>
      </c>
      <c r="R2526" s="1">
        <v>100015</v>
      </c>
      <c r="S2526" s="1">
        <v>0</v>
      </c>
      <c r="T2526" s="1">
        <v>0</v>
      </c>
      <c r="U2526" s="1">
        <v>0</v>
      </c>
      <c r="W2526" s="1">
        <v>0</v>
      </c>
      <c r="X2526" s="1">
        <v>0</v>
      </c>
      <c r="Y2526" s="1">
        <v>0</v>
      </c>
      <c r="AB2526" s="275">
        <v>44651</v>
      </c>
      <c r="AC2526" s="1">
        <v>1</v>
      </c>
      <c r="AD2526" s="1" t="s">
        <v>2623</v>
      </c>
      <c r="AE2526" s="1">
        <v>1</v>
      </c>
      <c r="AF2526" s="1">
        <v>30</v>
      </c>
      <c r="AG2526" s="1">
        <v>0</v>
      </c>
      <c r="AN2526" s="1">
        <v>1</v>
      </c>
      <c r="AO2526" s="1">
        <v>1</v>
      </c>
      <c r="AR2526" s="276">
        <v>1412.23</v>
      </c>
      <c r="AS2526" s="1" t="s">
        <v>2657</v>
      </c>
      <c r="AT2526" s="1">
        <v>0</v>
      </c>
      <c r="AU2526" s="1">
        <v>0</v>
      </c>
      <c r="AX2526" s="1">
        <v>5</v>
      </c>
      <c r="BC2526" s="1">
        <v>1</v>
      </c>
      <c r="BD2526" s="1">
        <v>7</v>
      </c>
      <c r="BE2526" s="1">
        <v>2</v>
      </c>
      <c r="BF2526" s="296">
        <v>9338.76079817151</v>
      </c>
    </row>
    <row r="2527" spans="1:58" x14ac:dyDescent="0.3">
      <c r="A2527" s="273">
        <f t="shared" si="88"/>
        <v>129983.2921076588</v>
      </c>
      <c r="B2527" s="1" t="s">
        <v>2621</v>
      </c>
      <c r="C2527" s="274">
        <v>62767642</v>
      </c>
      <c r="D2527" s="1">
        <v>144205</v>
      </c>
      <c r="E2527" s="1">
        <v>4</v>
      </c>
      <c r="F2527" s="1" t="s">
        <v>3222</v>
      </c>
      <c r="G2527" s="275">
        <v>43873</v>
      </c>
      <c r="H2527" s="275">
        <v>44985</v>
      </c>
      <c r="I2527" s="1">
        <v>0</v>
      </c>
      <c r="J2527" s="1">
        <v>1</v>
      </c>
      <c r="K2527" s="1">
        <v>25</v>
      </c>
      <c r="L2527" s="1">
        <v>30</v>
      </c>
      <c r="M2527" s="1">
        <v>2</v>
      </c>
      <c r="N2527" s="1">
        <v>18</v>
      </c>
      <c r="O2527" s="1">
        <v>19.559999999999999</v>
      </c>
      <c r="P2527" s="1">
        <v>400000</v>
      </c>
      <c r="Q2527" s="1">
        <v>14461</v>
      </c>
      <c r="R2527" s="1">
        <v>145636</v>
      </c>
      <c r="S2527" s="1">
        <v>0</v>
      </c>
      <c r="T2527" s="1">
        <v>0</v>
      </c>
      <c r="U2527" s="1">
        <v>0</v>
      </c>
      <c r="W2527" s="1">
        <v>0</v>
      </c>
      <c r="X2527" s="1">
        <v>0</v>
      </c>
      <c r="Y2527" s="1">
        <v>0</v>
      </c>
      <c r="AB2527" s="275">
        <v>44651</v>
      </c>
      <c r="AC2527" s="1">
        <v>1</v>
      </c>
      <c r="AD2527" s="1" t="s">
        <v>2623</v>
      </c>
      <c r="AE2527" s="1">
        <v>1</v>
      </c>
      <c r="AF2527" s="1">
        <v>30</v>
      </c>
      <c r="AG2527" s="1">
        <v>0</v>
      </c>
      <c r="AN2527" s="1">
        <v>1</v>
      </c>
      <c r="AO2527" s="1">
        <v>1</v>
      </c>
      <c r="AR2527" s="276">
        <v>2054.15</v>
      </c>
      <c r="AS2527" s="1" t="s">
        <v>2657</v>
      </c>
      <c r="AT2527" s="1">
        <v>0</v>
      </c>
      <c r="AU2527" s="1">
        <v>0</v>
      </c>
      <c r="AX2527" s="1">
        <v>5</v>
      </c>
      <c r="BC2527" s="1">
        <v>1</v>
      </c>
      <c r="BD2527" s="1">
        <v>7</v>
      </c>
      <c r="BE2527" s="1">
        <v>2</v>
      </c>
      <c r="BF2527" s="296">
        <v>13598.55789234121</v>
      </c>
    </row>
    <row r="2528" spans="1:58" x14ac:dyDescent="0.3">
      <c r="A2528" s="273">
        <f t="shared" si="88"/>
        <v>97482.92844875381</v>
      </c>
      <c r="B2528" s="1" t="s">
        <v>2621</v>
      </c>
      <c r="C2528" s="274">
        <v>62767642</v>
      </c>
      <c r="D2528" s="1">
        <v>144205</v>
      </c>
      <c r="E2528" s="1">
        <v>4</v>
      </c>
      <c r="F2528" s="1" t="s">
        <v>3230</v>
      </c>
      <c r="G2528" s="275">
        <v>43869</v>
      </c>
      <c r="H2528" s="275">
        <v>44985</v>
      </c>
      <c r="I2528" s="1">
        <v>0</v>
      </c>
      <c r="J2528" s="1">
        <v>1</v>
      </c>
      <c r="K2528" s="1">
        <v>25</v>
      </c>
      <c r="L2528" s="1">
        <v>30</v>
      </c>
      <c r="M2528" s="1">
        <v>2</v>
      </c>
      <c r="N2528" s="1">
        <v>18</v>
      </c>
      <c r="O2528" s="1">
        <v>19.559999999999999</v>
      </c>
      <c r="P2528" s="1">
        <v>300000</v>
      </c>
      <c r="Q2528" s="1">
        <v>10846</v>
      </c>
      <c r="R2528" s="1">
        <v>109222</v>
      </c>
      <c r="S2528" s="1">
        <v>0</v>
      </c>
      <c r="T2528" s="1">
        <v>0</v>
      </c>
      <c r="U2528" s="1">
        <v>0</v>
      </c>
      <c r="W2528" s="1">
        <v>0</v>
      </c>
      <c r="X2528" s="1">
        <v>0</v>
      </c>
      <c r="Y2528" s="1">
        <v>0</v>
      </c>
      <c r="AB2528" s="275">
        <v>44651</v>
      </c>
      <c r="AC2528" s="1">
        <v>1</v>
      </c>
      <c r="AD2528" s="1" t="s">
        <v>2623</v>
      </c>
      <c r="AE2528" s="1">
        <v>1</v>
      </c>
      <c r="AF2528" s="1">
        <v>30</v>
      </c>
      <c r="AG2528" s="1">
        <v>0</v>
      </c>
      <c r="AN2528" s="1">
        <v>1</v>
      </c>
      <c r="AO2528" s="1">
        <v>1</v>
      </c>
      <c r="AR2528" s="276">
        <v>1540.62</v>
      </c>
      <c r="AS2528" s="1" t="s">
        <v>2657</v>
      </c>
      <c r="AT2528" s="1">
        <v>0</v>
      </c>
      <c r="AU2528" s="1">
        <v>0</v>
      </c>
      <c r="AX2528" s="1">
        <v>5</v>
      </c>
      <c r="BC2528" s="1">
        <v>1</v>
      </c>
      <c r="BD2528" s="1">
        <v>7</v>
      </c>
      <c r="BE2528" s="1">
        <v>2</v>
      </c>
      <c r="BF2528" s="296">
        <v>10198.4515512462</v>
      </c>
    </row>
    <row r="2529" spans="1:58" x14ac:dyDescent="0.3">
      <c r="A2529" s="273">
        <f t="shared" si="88"/>
        <v>16619.173773462335</v>
      </c>
      <c r="B2529" s="1" t="s">
        <v>2621</v>
      </c>
      <c r="C2529" s="274">
        <v>62767642</v>
      </c>
      <c r="D2529" s="1">
        <v>144205</v>
      </c>
      <c r="E2529" s="1">
        <v>4</v>
      </c>
      <c r="F2529" s="1" t="s">
        <v>3235</v>
      </c>
      <c r="G2529" s="275">
        <v>43869</v>
      </c>
      <c r="H2529" s="275">
        <v>44985</v>
      </c>
      <c r="I2529" s="1">
        <v>0</v>
      </c>
      <c r="J2529" s="1">
        <v>1</v>
      </c>
      <c r="K2529" s="1">
        <v>25</v>
      </c>
      <c r="L2529" s="1">
        <v>30</v>
      </c>
      <c r="M2529" s="1">
        <v>2</v>
      </c>
      <c r="N2529" s="1">
        <v>18</v>
      </c>
      <c r="O2529" s="1">
        <v>19.559999999999999</v>
      </c>
      <c r="P2529" s="1">
        <v>51120</v>
      </c>
      <c r="Q2529" s="1">
        <v>1848</v>
      </c>
      <c r="R2529" s="1">
        <v>18614</v>
      </c>
      <c r="S2529" s="1">
        <v>0</v>
      </c>
      <c r="T2529" s="1">
        <v>0</v>
      </c>
      <c r="U2529" s="1">
        <v>0</v>
      </c>
      <c r="W2529" s="1">
        <v>0</v>
      </c>
      <c r="X2529" s="1">
        <v>0</v>
      </c>
      <c r="Y2529" s="1">
        <v>0</v>
      </c>
      <c r="AB2529" s="275">
        <v>44651</v>
      </c>
      <c r="AC2529" s="1">
        <v>1</v>
      </c>
      <c r="AD2529" s="1" t="s">
        <v>2623</v>
      </c>
      <c r="AE2529" s="1">
        <v>1</v>
      </c>
      <c r="AF2529" s="1">
        <v>30</v>
      </c>
      <c r="AG2529" s="1">
        <v>0</v>
      </c>
      <c r="AN2529" s="1">
        <v>1</v>
      </c>
      <c r="AO2529" s="1">
        <v>1</v>
      </c>
      <c r="AR2529" s="276">
        <v>256.77</v>
      </c>
      <c r="AS2529" s="1" t="s">
        <v>2657</v>
      </c>
      <c r="AT2529" s="1">
        <v>0</v>
      </c>
      <c r="AU2529" s="1">
        <v>0</v>
      </c>
      <c r="AX2529" s="1">
        <v>5</v>
      </c>
      <c r="BC2529" s="1">
        <v>1</v>
      </c>
      <c r="BD2529" s="1">
        <v>7</v>
      </c>
      <c r="BE2529" s="1">
        <v>2</v>
      </c>
      <c r="BF2529" s="296">
        <v>1738.0562265376645</v>
      </c>
    </row>
    <row r="2530" spans="1:58" x14ac:dyDescent="0.3">
      <c r="A2530" s="273">
        <f t="shared" si="88"/>
        <v>104253.97533797956</v>
      </c>
      <c r="B2530" s="1" t="s">
        <v>2621</v>
      </c>
      <c r="C2530" s="274">
        <v>62767642</v>
      </c>
      <c r="D2530" s="1">
        <v>144205</v>
      </c>
      <c r="E2530" s="1">
        <v>4</v>
      </c>
      <c r="F2530" s="1" t="s">
        <v>3472</v>
      </c>
      <c r="G2530" s="275">
        <v>43819</v>
      </c>
      <c r="H2530" s="275">
        <v>44926</v>
      </c>
      <c r="I2530" s="1">
        <v>0</v>
      </c>
      <c r="J2530" s="1">
        <v>1</v>
      </c>
      <c r="K2530" s="1">
        <v>27</v>
      </c>
      <c r="L2530" s="1">
        <v>30</v>
      </c>
      <c r="M2530" s="1">
        <v>2</v>
      </c>
      <c r="N2530" s="1">
        <v>18</v>
      </c>
      <c r="O2530" s="1">
        <v>19.559999999999999</v>
      </c>
      <c r="P2530" s="1">
        <v>386510</v>
      </c>
      <c r="Q2530" s="1">
        <v>13973</v>
      </c>
      <c r="R2530" s="1">
        <v>116832</v>
      </c>
      <c r="S2530" s="1">
        <v>0</v>
      </c>
      <c r="T2530" s="1">
        <v>0</v>
      </c>
      <c r="U2530" s="1">
        <v>0</v>
      </c>
      <c r="W2530" s="1">
        <v>0</v>
      </c>
      <c r="X2530" s="1">
        <v>0</v>
      </c>
      <c r="Y2530" s="1">
        <v>0</v>
      </c>
      <c r="AB2530" s="275">
        <v>44651</v>
      </c>
      <c r="AC2530" s="1">
        <v>1</v>
      </c>
      <c r="AD2530" s="1" t="s">
        <v>2623</v>
      </c>
      <c r="AE2530" s="1">
        <v>1</v>
      </c>
      <c r="AF2530" s="1">
        <v>30</v>
      </c>
      <c r="AG2530" s="1">
        <v>0</v>
      </c>
      <c r="AN2530" s="1">
        <v>1</v>
      </c>
      <c r="AO2530" s="1">
        <v>1</v>
      </c>
      <c r="AR2530" s="276">
        <v>1669</v>
      </c>
      <c r="AS2530" s="1" t="s">
        <v>2657</v>
      </c>
      <c r="AT2530" s="1">
        <v>0</v>
      </c>
      <c r="AU2530" s="1">
        <v>0</v>
      </c>
      <c r="AX2530" s="1">
        <v>5</v>
      </c>
      <c r="BC2530" s="1">
        <v>1</v>
      </c>
      <c r="BD2530" s="1">
        <v>7</v>
      </c>
      <c r="BE2530" s="1">
        <v>2</v>
      </c>
      <c r="BF2530" s="296">
        <v>10909.024662020436</v>
      </c>
    </row>
    <row r="2531" spans="1:58" x14ac:dyDescent="0.3">
      <c r="A2531" s="273">
        <f t="shared" si="88"/>
        <v>55654.851458097859</v>
      </c>
      <c r="B2531" s="1" t="s">
        <v>2621</v>
      </c>
      <c r="C2531" s="274">
        <v>62767642</v>
      </c>
      <c r="D2531" s="1">
        <v>144205</v>
      </c>
      <c r="E2531" s="1">
        <v>4</v>
      </c>
      <c r="F2531" s="1" t="s">
        <v>3475</v>
      </c>
      <c r="G2531" s="275">
        <v>43877</v>
      </c>
      <c r="H2531" s="275">
        <v>44985</v>
      </c>
      <c r="I2531" s="1">
        <v>0</v>
      </c>
      <c r="J2531" s="1">
        <v>1</v>
      </c>
      <c r="K2531" s="1">
        <v>25</v>
      </c>
      <c r="L2531" s="1">
        <v>30</v>
      </c>
      <c r="M2531" s="1">
        <v>2</v>
      </c>
      <c r="N2531" s="1">
        <v>18</v>
      </c>
      <c r="O2531" s="1">
        <v>19.559999999999999</v>
      </c>
      <c r="P2531" s="1">
        <v>171285</v>
      </c>
      <c r="Q2531" s="1">
        <v>6192</v>
      </c>
      <c r="R2531" s="1">
        <v>62378</v>
      </c>
      <c r="S2531" s="1">
        <v>0</v>
      </c>
      <c r="T2531" s="1">
        <v>0</v>
      </c>
      <c r="U2531" s="1">
        <v>0</v>
      </c>
      <c r="W2531" s="1">
        <v>0</v>
      </c>
      <c r="X2531" s="1">
        <v>0</v>
      </c>
      <c r="Y2531" s="1">
        <v>0</v>
      </c>
      <c r="AB2531" s="275">
        <v>44651</v>
      </c>
      <c r="AC2531" s="1">
        <v>1</v>
      </c>
      <c r="AD2531" s="1" t="s">
        <v>2623</v>
      </c>
      <c r="AE2531" s="1">
        <v>1</v>
      </c>
      <c r="AF2531" s="1">
        <v>30</v>
      </c>
      <c r="AG2531" s="1">
        <v>0</v>
      </c>
      <c r="AN2531" s="1">
        <v>1</v>
      </c>
      <c r="AO2531" s="1">
        <v>1</v>
      </c>
      <c r="AR2531" s="276">
        <v>898.69</v>
      </c>
      <c r="AS2531" s="1" t="s">
        <v>2657</v>
      </c>
      <c r="AT2531" s="1">
        <v>0</v>
      </c>
      <c r="AU2531" s="1">
        <v>0</v>
      </c>
      <c r="AX2531" s="1">
        <v>5</v>
      </c>
      <c r="BC2531" s="1">
        <v>1</v>
      </c>
      <c r="BD2531" s="1">
        <v>7</v>
      </c>
      <c r="BE2531" s="1">
        <v>2</v>
      </c>
      <c r="BF2531" s="296">
        <v>5824.4585419021396</v>
      </c>
    </row>
    <row r="2532" spans="1:58" x14ac:dyDescent="0.3">
      <c r="A2532" s="273">
        <f t="shared" si="88"/>
        <v>53105.418026757143</v>
      </c>
      <c r="B2532" s="1" t="s">
        <v>2621</v>
      </c>
      <c r="C2532" s="274">
        <v>62767642</v>
      </c>
      <c r="D2532" s="1">
        <v>144205</v>
      </c>
      <c r="E2532" s="1">
        <v>4</v>
      </c>
      <c r="F2532" s="1" t="s">
        <v>3455</v>
      </c>
      <c r="G2532" s="275">
        <v>43849</v>
      </c>
      <c r="H2532" s="275">
        <v>44957</v>
      </c>
      <c r="I2532" s="1">
        <v>0</v>
      </c>
      <c r="J2532" s="1">
        <v>1</v>
      </c>
      <c r="K2532" s="1">
        <v>26</v>
      </c>
      <c r="L2532" s="1">
        <v>30</v>
      </c>
      <c r="M2532" s="1">
        <v>2</v>
      </c>
      <c r="N2532" s="1">
        <v>18</v>
      </c>
      <c r="O2532" s="1">
        <v>19.559999999999999</v>
      </c>
      <c r="P2532" s="1">
        <v>178660</v>
      </c>
      <c r="Q2532" s="1">
        <v>6459</v>
      </c>
      <c r="R2532" s="1">
        <v>59566</v>
      </c>
      <c r="S2532" s="1">
        <v>0</v>
      </c>
      <c r="T2532" s="1">
        <v>0</v>
      </c>
      <c r="U2532" s="1">
        <v>0</v>
      </c>
      <c r="W2532" s="1">
        <v>0</v>
      </c>
      <c r="X2532" s="1">
        <v>0</v>
      </c>
      <c r="Y2532" s="1">
        <v>0</v>
      </c>
      <c r="AB2532" s="275">
        <v>44651</v>
      </c>
      <c r="AC2532" s="1">
        <v>1</v>
      </c>
      <c r="AD2532" s="1" t="s">
        <v>2623</v>
      </c>
      <c r="AE2532" s="1">
        <v>1</v>
      </c>
      <c r="AF2532" s="1">
        <v>30</v>
      </c>
      <c r="AG2532" s="1">
        <v>0</v>
      </c>
      <c r="AN2532" s="1">
        <v>1</v>
      </c>
      <c r="AO2532" s="1">
        <v>1</v>
      </c>
      <c r="AR2532" s="276">
        <v>898.69</v>
      </c>
      <c r="AS2532" s="1" t="s">
        <v>2657</v>
      </c>
      <c r="AT2532" s="1">
        <v>0</v>
      </c>
      <c r="AU2532" s="1">
        <v>0</v>
      </c>
      <c r="AX2532" s="1">
        <v>5</v>
      </c>
      <c r="BC2532" s="1">
        <v>1</v>
      </c>
      <c r="BD2532" s="1">
        <v>7</v>
      </c>
      <c r="BE2532" s="1">
        <v>2</v>
      </c>
      <c r="BF2532" s="296">
        <v>5561.8919732428558</v>
      </c>
    </row>
    <row r="2533" spans="1:58" x14ac:dyDescent="0.3">
      <c r="A2533" s="273">
        <f t="shared" si="88"/>
        <v>32606728.101828787</v>
      </c>
      <c r="B2533" s="1" t="s">
        <v>2621</v>
      </c>
      <c r="C2533" s="274">
        <v>62767642</v>
      </c>
      <c r="D2533" s="1">
        <v>144205</v>
      </c>
      <c r="E2533" s="1">
        <v>4</v>
      </c>
      <c r="F2533" s="1" t="s">
        <v>4242</v>
      </c>
      <c r="G2533" s="275">
        <v>44351</v>
      </c>
      <c r="H2533" s="275">
        <v>46203</v>
      </c>
      <c r="I2533" s="1">
        <v>0</v>
      </c>
      <c r="J2533" s="1">
        <v>1</v>
      </c>
      <c r="K2533" s="1">
        <v>10</v>
      </c>
      <c r="L2533" s="1">
        <v>30</v>
      </c>
      <c r="M2533" s="1">
        <v>2</v>
      </c>
      <c r="N2533" s="1">
        <v>10.199999999999999</v>
      </c>
      <c r="O2533" s="1">
        <v>10.69</v>
      </c>
      <c r="P2533" s="1">
        <v>40338546</v>
      </c>
      <c r="Q2533" s="1">
        <v>542758</v>
      </c>
      <c r="R2533" s="1">
        <v>36547613</v>
      </c>
      <c r="S2533" s="1">
        <v>0</v>
      </c>
      <c r="T2533" s="1">
        <v>0</v>
      </c>
      <c r="U2533" s="1">
        <v>0</v>
      </c>
      <c r="W2533" s="1">
        <v>0</v>
      </c>
      <c r="X2533" s="1">
        <v>0</v>
      </c>
      <c r="Y2533" s="1">
        <v>0</v>
      </c>
      <c r="Z2533" s="1" t="s">
        <v>3591</v>
      </c>
      <c r="AA2533" s="1" t="s">
        <v>2807</v>
      </c>
      <c r="AB2533" s="275">
        <v>44651</v>
      </c>
      <c r="AC2533" s="1">
        <v>1</v>
      </c>
      <c r="AD2533" s="1" t="s">
        <v>2623</v>
      </c>
      <c r="AE2533" s="1">
        <v>1</v>
      </c>
      <c r="AF2533" s="1">
        <v>30</v>
      </c>
      <c r="AG2533" s="1">
        <v>0</v>
      </c>
      <c r="AN2533" s="1">
        <v>1</v>
      </c>
      <c r="AO2533" s="1">
        <v>1</v>
      </c>
      <c r="AR2533" s="276">
        <v>528302.63</v>
      </c>
      <c r="AS2533" s="1" t="s">
        <v>2632</v>
      </c>
      <c r="AT2533" s="1">
        <v>0</v>
      </c>
      <c r="AU2533" s="1">
        <v>0</v>
      </c>
      <c r="AX2533" s="1">
        <v>5</v>
      </c>
      <c r="BC2533" s="1">
        <v>1</v>
      </c>
      <c r="BD2533" s="1">
        <v>7</v>
      </c>
      <c r="BE2533" s="1">
        <v>2</v>
      </c>
      <c r="BF2533" s="296">
        <v>3412582.2681712094</v>
      </c>
    </row>
    <row r="2534" spans="1:58" x14ac:dyDescent="0.3">
      <c r="A2534" s="273">
        <f t="shared" si="88"/>
        <v>8866828.6744563915</v>
      </c>
      <c r="B2534" s="1" t="s">
        <v>2621</v>
      </c>
      <c r="C2534" s="274">
        <v>62767642</v>
      </c>
      <c r="D2534" s="1">
        <v>144205</v>
      </c>
      <c r="E2534" s="1">
        <v>4</v>
      </c>
      <c r="F2534" s="1" t="s">
        <v>5885</v>
      </c>
      <c r="G2534" s="275">
        <v>44595</v>
      </c>
      <c r="H2534" s="275">
        <v>46081</v>
      </c>
      <c r="I2534" s="1">
        <v>0</v>
      </c>
      <c r="J2534" s="1">
        <v>1</v>
      </c>
      <c r="K2534" s="1">
        <v>1</v>
      </c>
      <c r="L2534" s="1">
        <v>30</v>
      </c>
      <c r="M2534" s="1">
        <v>2</v>
      </c>
      <c r="N2534" s="1">
        <v>9.9</v>
      </c>
      <c r="O2534" s="1">
        <v>10.36</v>
      </c>
      <c r="P2534" s="1">
        <v>10109561</v>
      </c>
      <c r="Q2534" s="1">
        <v>257879</v>
      </c>
      <c r="R2534" s="1">
        <v>9938483</v>
      </c>
      <c r="S2534" s="1">
        <v>0</v>
      </c>
      <c r="T2534" s="1">
        <v>0</v>
      </c>
      <c r="U2534" s="1">
        <v>0</v>
      </c>
      <c r="W2534" s="1">
        <v>0</v>
      </c>
      <c r="X2534" s="1">
        <v>0</v>
      </c>
      <c r="Y2534" s="1">
        <v>0</v>
      </c>
      <c r="AB2534" s="275">
        <v>44651</v>
      </c>
      <c r="AC2534" s="1">
        <v>1</v>
      </c>
      <c r="AD2534" s="1" t="s">
        <v>2623</v>
      </c>
      <c r="AE2534" s="1">
        <v>1</v>
      </c>
      <c r="AF2534" s="1">
        <v>30</v>
      </c>
      <c r="AG2534" s="1">
        <v>0</v>
      </c>
      <c r="AN2534" s="1">
        <v>1</v>
      </c>
      <c r="AO2534" s="1">
        <v>1</v>
      </c>
      <c r="AR2534" s="276">
        <v>143662.37</v>
      </c>
      <c r="AS2534" s="1" t="s">
        <v>3713</v>
      </c>
      <c r="AT2534" s="1">
        <v>0</v>
      </c>
      <c r="AU2534" s="1">
        <v>0</v>
      </c>
      <c r="AX2534" s="1">
        <v>5</v>
      </c>
      <c r="BC2534" s="1">
        <v>1</v>
      </c>
      <c r="BD2534" s="1">
        <v>7</v>
      </c>
      <c r="BE2534" s="1">
        <v>2</v>
      </c>
      <c r="BF2534" s="296">
        <v>927991.9555436084</v>
      </c>
    </row>
    <row r="2535" spans="1:58" x14ac:dyDescent="0.3">
      <c r="A2535" s="273">
        <f t="shared" si="88"/>
        <v>24046395.422128581</v>
      </c>
      <c r="B2535" s="1" t="s">
        <v>2621</v>
      </c>
      <c r="C2535" s="274">
        <v>62768492</v>
      </c>
      <c r="D2535" s="1">
        <v>141105</v>
      </c>
      <c r="E2535" s="1">
        <v>4</v>
      </c>
      <c r="F2535" s="1" t="s">
        <v>5696</v>
      </c>
      <c r="G2535" s="275">
        <v>44627</v>
      </c>
      <c r="H2535" s="275">
        <v>46112</v>
      </c>
      <c r="I2535" s="1">
        <v>0</v>
      </c>
      <c r="J2535" s="1">
        <v>1</v>
      </c>
      <c r="K2535" s="1">
        <v>0</v>
      </c>
      <c r="L2535" s="1">
        <v>30</v>
      </c>
      <c r="M2535" s="1">
        <v>2</v>
      </c>
      <c r="N2535" s="1">
        <v>9</v>
      </c>
      <c r="O2535" s="1">
        <v>9.3800000000000008</v>
      </c>
      <c r="P2535" s="1">
        <v>33224732</v>
      </c>
      <c r="Q2535" s="1">
        <v>833174</v>
      </c>
      <c r="R2535" s="1">
        <v>33224732</v>
      </c>
      <c r="S2535" s="1">
        <v>0</v>
      </c>
      <c r="T2535" s="1">
        <v>0</v>
      </c>
      <c r="U2535" s="1">
        <v>18698426.140000001</v>
      </c>
      <c r="V2535" s="1">
        <v>43584</v>
      </c>
      <c r="W2535" s="1">
        <v>0</v>
      </c>
      <c r="X2535" s="1">
        <v>0</v>
      </c>
      <c r="Y2535" s="1">
        <v>0</v>
      </c>
      <c r="AB2535" s="275">
        <v>44627</v>
      </c>
      <c r="AC2535" s="1">
        <v>3</v>
      </c>
      <c r="AD2535" s="1" t="s">
        <v>2623</v>
      </c>
      <c r="AE2535" s="1">
        <v>1</v>
      </c>
      <c r="AF2535" s="1">
        <v>30</v>
      </c>
      <c r="AG2535" s="1">
        <v>0</v>
      </c>
      <c r="AN2535" s="1">
        <v>1</v>
      </c>
      <c r="AO2535" s="1">
        <v>1</v>
      </c>
      <c r="AR2535" s="276">
        <v>1055680.6200000001</v>
      </c>
      <c r="AS2535" s="1" t="s">
        <v>2677</v>
      </c>
      <c r="AT2535" s="1">
        <v>0</v>
      </c>
      <c r="AU2535" s="1">
        <v>0</v>
      </c>
      <c r="AV2535" s="1" t="s">
        <v>2625</v>
      </c>
      <c r="AW2535" s="1" t="s">
        <v>2626</v>
      </c>
      <c r="AX2535" s="1">
        <v>5</v>
      </c>
      <c r="BC2535" s="1">
        <v>1</v>
      </c>
      <c r="BD2535" s="1">
        <v>7</v>
      </c>
      <c r="BE2535" s="1">
        <v>2</v>
      </c>
      <c r="BF2535" s="296">
        <v>8122655.9578714194</v>
      </c>
    </row>
    <row r="2536" spans="1:58" x14ac:dyDescent="0.3">
      <c r="A2536" s="273">
        <f t="shared" si="88"/>
        <v>4889873.7647186657</v>
      </c>
      <c r="B2536" s="1" t="s">
        <v>2621</v>
      </c>
      <c r="C2536" s="274">
        <v>62768492</v>
      </c>
      <c r="D2536" s="1">
        <v>141205</v>
      </c>
      <c r="E2536" s="1">
        <v>4</v>
      </c>
      <c r="F2536" s="1" t="s">
        <v>2774</v>
      </c>
      <c r="G2536" s="275">
        <v>43585</v>
      </c>
      <c r="H2536" s="275">
        <v>45046</v>
      </c>
      <c r="I2536" s="1">
        <v>0</v>
      </c>
      <c r="J2536" s="1">
        <v>1</v>
      </c>
      <c r="K2536" s="1">
        <v>41</v>
      </c>
      <c r="L2536" s="1">
        <v>30</v>
      </c>
      <c r="M2536" s="1">
        <v>2</v>
      </c>
      <c r="N2536" s="1">
        <v>11.28</v>
      </c>
      <c r="O2536" s="1">
        <v>11.88</v>
      </c>
      <c r="P2536" s="1">
        <v>21607659</v>
      </c>
      <c r="Q2536" s="1">
        <v>477308</v>
      </c>
      <c r="R2536" s="1">
        <v>6756463</v>
      </c>
      <c r="S2536" s="1">
        <v>0</v>
      </c>
      <c r="T2536" s="1">
        <v>0</v>
      </c>
      <c r="U2536" s="1">
        <v>3802445.25</v>
      </c>
      <c r="V2536" s="1">
        <v>43584</v>
      </c>
      <c r="W2536" s="1">
        <v>0</v>
      </c>
      <c r="X2536" s="1">
        <v>0</v>
      </c>
      <c r="Y2536" s="1">
        <v>0</v>
      </c>
      <c r="Z2536" s="1" t="s">
        <v>2664</v>
      </c>
      <c r="AA2536" s="1" t="s">
        <v>3609</v>
      </c>
      <c r="AB2536" s="275">
        <v>44651</v>
      </c>
      <c r="AC2536" s="1">
        <v>3</v>
      </c>
      <c r="AD2536" s="1" t="s">
        <v>2623</v>
      </c>
      <c r="AE2536" s="1">
        <v>1</v>
      </c>
      <c r="AF2536" s="1">
        <v>30</v>
      </c>
      <c r="AG2536" s="1">
        <v>0</v>
      </c>
      <c r="AN2536" s="1">
        <v>1</v>
      </c>
      <c r="AO2536" s="1">
        <v>1</v>
      </c>
      <c r="AR2536" s="276">
        <v>214794.89</v>
      </c>
      <c r="AS2536" s="1" t="s">
        <v>2624</v>
      </c>
      <c r="AT2536" s="1">
        <v>0</v>
      </c>
      <c r="AU2536" s="1">
        <v>0</v>
      </c>
      <c r="AX2536" s="1">
        <v>5</v>
      </c>
      <c r="BC2536" s="1">
        <v>1</v>
      </c>
      <c r="BD2536" s="1">
        <v>7</v>
      </c>
      <c r="BE2536" s="1">
        <v>2</v>
      </c>
      <c r="BF2536" s="296">
        <v>1651794.3452813346</v>
      </c>
    </row>
    <row r="2537" spans="1:58" x14ac:dyDescent="0.3">
      <c r="A2537" s="273">
        <f t="shared" si="88"/>
        <v>4802261.0696593011</v>
      </c>
      <c r="B2537" s="1" t="s">
        <v>2621</v>
      </c>
      <c r="C2537" s="274">
        <v>62768492</v>
      </c>
      <c r="D2537" s="1">
        <v>141205</v>
      </c>
      <c r="E2537" s="1">
        <v>4</v>
      </c>
      <c r="F2537" s="1" t="s">
        <v>3041</v>
      </c>
      <c r="G2537" s="275">
        <v>43999</v>
      </c>
      <c r="H2537" s="275">
        <v>45504</v>
      </c>
      <c r="I2537" s="1">
        <v>0</v>
      </c>
      <c r="J2537" s="1">
        <v>1</v>
      </c>
      <c r="K2537" s="1">
        <v>23</v>
      </c>
      <c r="L2537" s="1">
        <v>30</v>
      </c>
      <c r="M2537" s="1">
        <v>2</v>
      </c>
      <c r="N2537" s="1">
        <v>10.8</v>
      </c>
      <c r="O2537" s="1">
        <v>11.35</v>
      </c>
      <c r="P2537" s="1">
        <v>10165072</v>
      </c>
      <c r="Q2537" s="1">
        <v>181863</v>
      </c>
      <c r="R2537" s="1">
        <v>6635073</v>
      </c>
      <c r="S2537" s="1">
        <v>0</v>
      </c>
      <c r="T2537" s="1">
        <v>0</v>
      </c>
      <c r="U2537" s="1">
        <v>3734128.61</v>
      </c>
      <c r="V2537" s="1">
        <v>43584</v>
      </c>
      <c r="W2537" s="1">
        <v>0</v>
      </c>
      <c r="X2537" s="1">
        <v>0</v>
      </c>
      <c r="Y2537" s="1">
        <v>0</v>
      </c>
      <c r="Z2537" s="1" t="s">
        <v>2664</v>
      </c>
      <c r="AA2537" s="1" t="s">
        <v>3609</v>
      </c>
      <c r="AB2537" s="275">
        <v>44651</v>
      </c>
      <c r="AC2537" s="1">
        <v>3</v>
      </c>
      <c r="AD2537" s="1" t="s">
        <v>2623</v>
      </c>
      <c r="AE2537" s="1">
        <v>1</v>
      </c>
      <c r="AF2537" s="1">
        <v>30</v>
      </c>
      <c r="AG2537" s="1">
        <v>0</v>
      </c>
      <c r="AN2537" s="1">
        <v>1</v>
      </c>
      <c r="AO2537" s="1">
        <v>1</v>
      </c>
      <c r="AR2537" s="276">
        <v>210694.55</v>
      </c>
      <c r="AS2537" s="1" t="s">
        <v>2632</v>
      </c>
      <c r="AT2537" s="1">
        <v>0</v>
      </c>
      <c r="AU2537" s="1">
        <v>0</v>
      </c>
      <c r="AX2537" s="1">
        <v>5</v>
      </c>
      <c r="BC2537" s="1">
        <v>1</v>
      </c>
      <c r="BD2537" s="1">
        <v>7</v>
      </c>
      <c r="BE2537" s="1">
        <v>2</v>
      </c>
      <c r="BF2537" s="296">
        <v>1622117.3803406991</v>
      </c>
    </row>
    <row r="2538" spans="1:58" x14ac:dyDescent="0.3">
      <c r="A2538" s="273">
        <f t="shared" si="88"/>
        <v>24178333.661669917</v>
      </c>
      <c r="B2538" s="1" t="s">
        <v>2621</v>
      </c>
      <c r="C2538" s="274">
        <v>62768492</v>
      </c>
      <c r="D2538" s="1">
        <v>144105</v>
      </c>
      <c r="E2538" s="1">
        <v>3</v>
      </c>
      <c r="F2538" s="1" t="s">
        <v>3145</v>
      </c>
      <c r="G2538" s="275">
        <v>43644</v>
      </c>
      <c r="H2538" s="275">
        <v>45838</v>
      </c>
      <c r="I2538" s="1">
        <v>0</v>
      </c>
      <c r="J2538" s="1">
        <v>1</v>
      </c>
      <c r="K2538" s="1">
        <v>39</v>
      </c>
      <c r="L2538" s="1">
        <v>30</v>
      </c>
      <c r="M2538" s="1">
        <v>2</v>
      </c>
      <c r="N2538" s="1">
        <v>14.88</v>
      </c>
      <c r="O2538" s="1">
        <v>15.93</v>
      </c>
      <c r="P2538" s="1">
        <v>52323785</v>
      </c>
      <c r="Q2538" s="1">
        <v>930111</v>
      </c>
      <c r="R2538" s="1">
        <v>33406878</v>
      </c>
      <c r="S2538" s="1">
        <v>0</v>
      </c>
      <c r="T2538" s="1">
        <v>0</v>
      </c>
      <c r="U2538" s="1">
        <v>0</v>
      </c>
      <c r="W2538" s="1">
        <v>0</v>
      </c>
      <c r="X2538" s="1">
        <v>0</v>
      </c>
      <c r="Y2538" s="1">
        <v>0</v>
      </c>
      <c r="Z2538" s="1" t="s">
        <v>2635</v>
      </c>
      <c r="AA2538" s="1" t="s">
        <v>3609</v>
      </c>
      <c r="AB2538" s="275">
        <v>44651</v>
      </c>
      <c r="AC2538" s="1">
        <v>1</v>
      </c>
      <c r="AD2538" s="1" t="s">
        <v>2623</v>
      </c>
      <c r="AE2538" s="1">
        <v>1</v>
      </c>
      <c r="AF2538" s="1">
        <v>30</v>
      </c>
      <c r="AG2538" s="1">
        <v>0</v>
      </c>
      <c r="AN2538" s="1">
        <v>1</v>
      </c>
      <c r="AO2538" s="1">
        <v>1</v>
      </c>
      <c r="AP2538" s="1">
        <v>43644</v>
      </c>
      <c r="AQ2538" s="1" t="s">
        <v>2629</v>
      </c>
      <c r="AR2538" s="276">
        <v>1061358.02</v>
      </c>
      <c r="AS2538" s="1" t="s">
        <v>2624</v>
      </c>
      <c r="AT2538" s="1">
        <v>0</v>
      </c>
      <c r="AU2538" s="1">
        <v>0</v>
      </c>
      <c r="AV2538" s="1" t="s">
        <v>2625</v>
      </c>
      <c r="AW2538" s="1" t="s">
        <v>2626</v>
      </c>
      <c r="AX2538" s="1">
        <v>5</v>
      </c>
      <c r="BC2538" s="1">
        <v>1</v>
      </c>
      <c r="BD2538" s="1">
        <v>7</v>
      </c>
      <c r="BE2538" s="1">
        <v>2</v>
      </c>
      <c r="BF2538" s="296">
        <v>8167186.3183300821</v>
      </c>
    </row>
    <row r="2539" spans="1:58" x14ac:dyDescent="0.3">
      <c r="A2539" s="273">
        <f t="shared" si="88"/>
        <v>7065255.7869603066</v>
      </c>
      <c r="B2539" s="1" t="s">
        <v>2621</v>
      </c>
      <c r="C2539" s="274">
        <v>62768492</v>
      </c>
      <c r="D2539" s="1">
        <v>144205</v>
      </c>
      <c r="E2539" s="1">
        <v>4</v>
      </c>
      <c r="F2539" s="1" t="s">
        <v>2827</v>
      </c>
      <c r="G2539" s="275">
        <v>43765</v>
      </c>
      <c r="H2539" s="275">
        <v>45747</v>
      </c>
      <c r="I2539" s="1">
        <v>0</v>
      </c>
      <c r="J2539" s="1">
        <v>1</v>
      </c>
      <c r="K2539" s="1">
        <v>29</v>
      </c>
      <c r="L2539" s="1">
        <v>30</v>
      </c>
      <c r="M2539" s="1">
        <v>2</v>
      </c>
      <c r="N2539" s="1">
        <v>18</v>
      </c>
      <c r="O2539" s="1">
        <v>19.559999999999999</v>
      </c>
      <c r="P2539" s="1">
        <v>10000000</v>
      </c>
      <c r="Q2539" s="1">
        <v>362000</v>
      </c>
      <c r="R2539" s="1">
        <v>9761843</v>
      </c>
      <c r="S2539" s="1">
        <v>0</v>
      </c>
      <c r="T2539" s="1">
        <v>0</v>
      </c>
      <c r="U2539" s="1">
        <v>0</v>
      </c>
      <c r="W2539" s="1">
        <v>0</v>
      </c>
      <c r="X2539" s="1">
        <v>0</v>
      </c>
      <c r="Y2539" s="1">
        <v>0</v>
      </c>
      <c r="AB2539" s="275">
        <v>44651</v>
      </c>
      <c r="AC2539" s="1">
        <v>1</v>
      </c>
      <c r="AD2539" s="1" t="s">
        <v>2623</v>
      </c>
      <c r="AE2539" s="1">
        <v>1</v>
      </c>
      <c r="AF2539" s="1">
        <v>30</v>
      </c>
      <c r="AG2539" s="1">
        <v>0</v>
      </c>
      <c r="AN2539" s="1">
        <v>1</v>
      </c>
      <c r="AO2539" s="1">
        <v>1</v>
      </c>
      <c r="AR2539" s="276">
        <v>310049.01</v>
      </c>
      <c r="AS2539" s="1" t="s">
        <v>2657</v>
      </c>
      <c r="AT2539" s="1">
        <v>0</v>
      </c>
      <c r="AU2539" s="1">
        <v>0</v>
      </c>
      <c r="AX2539" s="1">
        <v>5</v>
      </c>
      <c r="BC2539" s="1">
        <v>1</v>
      </c>
      <c r="BD2539" s="1">
        <v>7</v>
      </c>
      <c r="BE2539" s="1">
        <v>2</v>
      </c>
      <c r="BF2539" s="296">
        <v>2386538.2030396936</v>
      </c>
    </row>
    <row r="2540" spans="1:58" x14ac:dyDescent="0.3">
      <c r="A2540" s="273">
        <f t="shared" si="88"/>
        <v>1237179.7545308736</v>
      </c>
      <c r="B2540" s="1" t="s">
        <v>2621</v>
      </c>
      <c r="C2540" s="274">
        <v>62768492</v>
      </c>
      <c r="D2540" s="1">
        <v>144205</v>
      </c>
      <c r="E2540" s="1">
        <v>4</v>
      </c>
      <c r="F2540" s="1" t="s">
        <v>5899</v>
      </c>
      <c r="G2540" s="275">
        <v>44575</v>
      </c>
      <c r="H2540" s="275">
        <v>44957</v>
      </c>
      <c r="I2540" s="1">
        <v>0</v>
      </c>
      <c r="J2540" s="1">
        <v>1</v>
      </c>
      <c r="K2540" s="1">
        <v>2</v>
      </c>
      <c r="L2540" s="1">
        <v>30</v>
      </c>
      <c r="M2540" s="1">
        <v>2</v>
      </c>
      <c r="N2540" s="1">
        <v>16.5</v>
      </c>
      <c r="O2540" s="1">
        <v>17.8</v>
      </c>
      <c r="P2540" s="1">
        <v>2023415</v>
      </c>
      <c r="Q2540" s="1">
        <v>184452</v>
      </c>
      <c r="R2540" s="1">
        <v>1709318</v>
      </c>
      <c r="S2540" s="1">
        <v>0</v>
      </c>
      <c r="T2540" s="1">
        <v>0</v>
      </c>
      <c r="U2540" s="1">
        <v>0</v>
      </c>
      <c r="W2540" s="1">
        <v>0</v>
      </c>
      <c r="X2540" s="1">
        <v>0</v>
      </c>
      <c r="Y2540" s="1">
        <v>0</v>
      </c>
      <c r="AB2540" s="275">
        <v>44651</v>
      </c>
      <c r="AC2540" s="1">
        <v>1</v>
      </c>
      <c r="AD2540" s="1" t="s">
        <v>2623</v>
      </c>
      <c r="AE2540" s="1">
        <v>1</v>
      </c>
      <c r="AF2540" s="1">
        <v>30</v>
      </c>
      <c r="AG2540" s="1">
        <v>0</v>
      </c>
      <c r="AN2540" s="1">
        <v>1</v>
      </c>
      <c r="AO2540" s="1">
        <v>1</v>
      </c>
      <c r="AR2540" s="276">
        <v>54250.69</v>
      </c>
      <c r="AS2540" s="1" t="s">
        <v>2632</v>
      </c>
      <c r="AT2540" s="1">
        <v>0</v>
      </c>
      <c r="AU2540" s="1">
        <v>0</v>
      </c>
      <c r="AX2540" s="1">
        <v>5</v>
      </c>
      <c r="BC2540" s="1">
        <v>1</v>
      </c>
      <c r="BD2540" s="1">
        <v>7</v>
      </c>
      <c r="BE2540" s="1">
        <v>2</v>
      </c>
      <c r="BF2540" s="296">
        <v>417887.55546912638</v>
      </c>
    </row>
    <row r="2541" spans="1:58" x14ac:dyDescent="0.3">
      <c r="A2541" s="273">
        <f t="shared" si="88"/>
        <v>994426.99797723116</v>
      </c>
      <c r="B2541" s="1" t="s">
        <v>2621</v>
      </c>
      <c r="C2541" s="274">
        <v>62768492</v>
      </c>
      <c r="D2541" s="1">
        <v>144205</v>
      </c>
      <c r="E2541" s="1">
        <v>4</v>
      </c>
      <c r="F2541" s="1" t="s">
        <v>5900</v>
      </c>
      <c r="G2541" s="275">
        <v>44589</v>
      </c>
      <c r="H2541" s="275">
        <v>44957</v>
      </c>
      <c r="I2541" s="1">
        <v>0</v>
      </c>
      <c r="J2541" s="1">
        <v>1</v>
      </c>
      <c r="K2541" s="1">
        <v>2</v>
      </c>
      <c r="L2541" s="1">
        <v>30</v>
      </c>
      <c r="M2541" s="1">
        <v>2</v>
      </c>
      <c r="N2541" s="1">
        <v>16.5</v>
      </c>
      <c r="O2541" s="1">
        <v>17.8</v>
      </c>
      <c r="P2541" s="1">
        <v>1626269</v>
      </c>
      <c r="Q2541" s="1">
        <v>148249</v>
      </c>
      <c r="R2541" s="1">
        <v>1373820</v>
      </c>
      <c r="S2541" s="1">
        <v>0</v>
      </c>
      <c r="T2541" s="1">
        <v>0</v>
      </c>
      <c r="U2541" s="1">
        <v>0</v>
      </c>
      <c r="W2541" s="1">
        <v>0</v>
      </c>
      <c r="X2541" s="1">
        <v>0</v>
      </c>
      <c r="Y2541" s="1">
        <v>0</v>
      </c>
      <c r="AB2541" s="275">
        <v>44651</v>
      </c>
      <c r="AC2541" s="1">
        <v>1</v>
      </c>
      <c r="AD2541" s="1" t="s">
        <v>2623</v>
      </c>
      <c r="AE2541" s="1">
        <v>1</v>
      </c>
      <c r="AF2541" s="1">
        <v>30</v>
      </c>
      <c r="AG2541" s="1">
        <v>0</v>
      </c>
      <c r="AN2541" s="1">
        <v>1</v>
      </c>
      <c r="AO2541" s="1">
        <v>1</v>
      </c>
      <c r="AR2541" s="276">
        <v>43526.720000000001</v>
      </c>
      <c r="AS2541" s="1" t="s">
        <v>2632</v>
      </c>
      <c r="AT2541" s="1">
        <v>0</v>
      </c>
      <c r="AU2541" s="1">
        <v>0</v>
      </c>
      <c r="AX2541" s="1">
        <v>5</v>
      </c>
      <c r="BC2541" s="1">
        <v>1</v>
      </c>
      <c r="BD2541" s="1">
        <v>7</v>
      </c>
      <c r="BE2541" s="1">
        <v>2</v>
      </c>
      <c r="BF2541" s="296">
        <v>335866.28202276886</v>
      </c>
    </row>
    <row r="2542" spans="1:58" x14ac:dyDescent="0.3">
      <c r="A2542" s="273">
        <f t="shared" si="88"/>
        <v>4132453.7123551229</v>
      </c>
      <c r="B2542" s="1" t="s">
        <v>2621</v>
      </c>
      <c r="C2542" s="274">
        <v>62768492</v>
      </c>
      <c r="D2542" s="1">
        <v>144205</v>
      </c>
      <c r="E2542" s="1">
        <v>4</v>
      </c>
      <c r="F2542" s="1" t="s">
        <v>6286</v>
      </c>
      <c r="G2542" s="275">
        <v>44635</v>
      </c>
      <c r="H2542" s="275">
        <v>45382</v>
      </c>
      <c r="I2542" s="1">
        <v>0</v>
      </c>
      <c r="J2542" s="1">
        <v>1</v>
      </c>
      <c r="K2542" s="1">
        <v>0</v>
      </c>
      <c r="L2542" s="1">
        <v>30</v>
      </c>
      <c r="M2542" s="1">
        <v>2</v>
      </c>
      <c r="N2542" s="1">
        <v>16.5</v>
      </c>
      <c r="O2542" s="1">
        <v>17.8</v>
      </c>
      <c r="P2542" s="1">
        <v>5709701</v>
      </c>
      <c r="Q2542" s="1">
        <v>282035</v>
      </c>
      <c r="R2542" s="1">
        <v>5709701</v>
      </c>
      <c r="S2542" s="1">
        <v>0</v>
      </c>
      <c r="T2542" s="1">
        <v>0</v>
      </c>
      <c r="U2542" s="1">
        <v>0</v>
      </c>
      <c r="W2542" s="1">
        <v>0</v>
      </c>
      <c r="X2542" s="1">
        <v>0</v>
      </c>
      <c r="Y2542" s="1">
        <v>0</v>
      </c>
      <c r="AB2542" s="275">
        <v>44635</v>
      </c>
      <c r="AC2542" s="1">
        <v>1</v>
      </c>
      <c r="AD2542" s="1" t="s">
        <v>2623</v>
      </c>
      <c r="AE2542" s="1">
        <v>1</v>
      </c>
      <c r="AF2542" s="1">
        <v>30</v>
      </c>
      <c r="AG2542" s="1">
        <v>0</v>
      </c>
      <c r="AN2542" s="1">
        <v>1</v>
      </c>
      <c r="AO2542" s="1">
        <v>1</v>
      </c>
      <c r="AR2542" s="276">
        <v>181361.33</v>
      </c>
      <c r="AS2542" s="1" t="s">
        <v>2632</v>
      </c>
      <c r="AT2542" s="1">
        <v>0</v>
      </c>
      <c r="AU2542" s="1">
        <v>0</v>
      </c>
      <c r="AX2542" s="1">
        <v>5</v>
      </c>
      <c r="BC2542" s="1">
        <v>1</v>
      </c>
      <c r="BD2542" s="1">
        <v>7</v>
      </c>
      <c r="BE2542" s="1">
        <v>2</v>
      </c>
      <c r="BF2542" s="296">
        <v>1395885.9576448773</v>
      </c>
    </row>
    <row r="2543" spans="1:58" x14ac:dyDescent="0.3">
      <c r="A2543" s="273">
        <f t="shared" si="88"/>
        <v>3437531.1901021097</v>
      </c>
      <c r="B2543" s="1" t="s">
        <v>2621</v>
      </c>
      <c r="C2543" s="274">
        <v>62864444</v>
      </c>
      <c r="D2543" s="1">
        <v>144105</v>
      </c>
      <c r="E2543" s="1">
        <v>4</v>
      </c>
      <c r="F2543" s="1" t="s">
        <v>2775</v>
      </c>
      <c r="G2543" s="275">
        <v>43363</v>
      </c>
      <c r="H2543" s="275">
        <v>45199</v>
      </c>
      <c r="I2543" s="1">
        <v>0</v>
      </c>
      <c r="J2543" s="1">
        <v>1</v>
      </c>
      <c r="K2543" s="1">
        <v>41</v>
      </c>
      <c r="L2543" s="1">
        <v>30</v>
      </c>
      <c r="M2543" s="1">
        <v>2</v>
      </c>
      <c r="N2543" s="1">
        <v>13.44</v>
      </c>
      <c r="O2543" s="1">
        <v>14.29</v>
      </c>
      <c r="P2543" s="1">
        <v>40188395</v>
      </c>
      <c r="Q2543" s="1">
        <v>619585</v>
      </c>
      <c r="R2543" s="1">
        <v>14372431</v>
      </c>
      <c r="S2543" s="1">
        <v>0</v>
      </c>
      <c r="T2543" s="1">
        <v>0</v>
      </c>
      <c r="U2543" s="1">
        <v>0</v>
      </c>
      <c r="W2543" s="1">
        <v>0</v>
      </c>
      <c r="X2543" s="1">
        <v>0</v>
      </c>
      <c r="Y2543" s="1">
        <v>0</v>
      </c>
      <c r="Z2543" s="1" t="s">
        <v>5713</v>
      </c>
      <c r="AA2543" s="1" t="s">
        <v>3609</v>
      </c>
      <c r="AB2543" s="275">
        <v>44651</v>
      </c>
      <c r="AC2543" s="1">
        <v>1</v>
      </c>
      <c r="AD2543" s="1" t="s">
        <v>2623</v>
      </c>
      <c r="AE2543" s="1">
        <v>1</v>
      </c>
      <c r="AF2543" s="1">
        <v>30</v>
      </c>
      <c r="AG2543" s="1">
        <v>0</v>
      </c>
      <c r="AN2543" s="1">
        <v>1</v>
      </c>
      <c r="AO2543" s="1">
        <v>1</v>
      </c>
      <c r="AR2543" s="276">
        <v>1472832.59</v>
      </c>
      <c r="AS2543" s="1" t="s">
        <v>2624</v>
      </c>
      <c r="AT2543" s="1">
        <v>0</v>
      </c>
      <c r="AU2543" s="1">
        <v>0</v>
      </c>
      <c r="AV2543" s="1" t="s">
        <v>2625</v>
      </c>
      <c r="AW2543" s="1" t="s">
        <v>2626</v>
      </c>
      <c r="AX2543" s="1">
        <v>5</v>
      </c>
      <c r="BC2543" s="1">
        <v>1</v>
      </c>
      <c r="BD2543" s="1">
        <v>7</v>
      </c>
      <c r="BE2543" s="1">
        <v>2</v>
      </c>
      <c r="BF2543" s="296">
        <v>9462067.2198978905</v>
      </c>
    </row>
    <row r="2544" spans="1:58" x14ac:dyDescent="0.3">
      <c r="A2544" s="273">
        <f t="shared" si="88"/>
        <v>2359740.5391462678</v>
      </c>
      <c r="B2544" s="1" t="s">
        <v>2621</v>
      </c>
      <c r="C2544" s="274">
        <v>62864444</v>
      </c>
      <c r="D2544" s="1">
        <v>144105</v>
      </c>
      <c r="E2544" s="1">
        <v>4</v>
      </c>
      <c r="F2544" s="1" t="s">
        <v>3796</v>
      </c>
      <c r="G2544" s="275">
        <v>44225</v>
      </c>
      <c r="H2544" s="275">
        <v>45688</v>
      </c>
      <c r="I2544" s="1">
        <v>0</v>
      </c>
      <c r="J2544" s="1">
        <v>1</v>
      </c>
      <c r="K2544" s="1">
        <v>14</v>
      </c>
      <c r="L2544" s="1">
        <v>30</v>
      </c>
      <c r="M2544" s="1">
        <v>2</v>
      </c>
      <c r="N2544" s="1">
        <v>11.7</v>
      </c>
      <c r="O2544" s="1">
        <v>12.34</v>
      </c>
      <c r="P2544" s="1">
        <v>13046687</v>
      </c>
      <c r="Q2544" s="1">
        <v>344231</v>
      </c>
      <c r="R2544" s="1">
        <v>9866434</v>
      </c>
      <c r="S2544" s="1">
        <v>0</v>
      </c>
      <c r="T2544" s="1">
        <v>0</v>
      </c>
      <c r="U2544" s="1">
        <v>0</v>
      </c>
      <c r="W2544" s="1">
        <v>0</v>
      </c>
      <c r="X2544" s="1">
        <v>0</v>
      </c>
      <c r="Y2544" s="1">
        <v>0</v>
      </c>
      <c r="AB2544" s="275">
        <v>44651</v>
      </c>
      <c r="AC2544" s="1">
        <v>1</v>
      </c>
      <c r="AD2544" s="1" t="s">
        <v>2623</v>
      </c>
      <c r="AE2544" s="1">
        <v>1</v>
      </c>
      <c r="AF2544" s="1">
        <v>30</v>
      </c>
      <c r="AG2544" s="1">
        <v>0</v>
      </c>
      <c r="AN2544" s="1">
        <v>1</v>
      </c>
      <c r="AO2544" s="1">
        <v>1</v>
      </c>
      <c r="AR2544" s="276">
        <v>1011142.24</v>
      </c>
      <c r="AS2544" s="1" t="s">
        <v>2719</v>
      </c>
      <c r="AT2544" s="1">
        <v>0</v>
      </c>
      <c r="AU2544" s="1">
        <v>0</v>
      </c>
      <c r="AV2544" s="1" t="s">
        <v>2625</v>
      </c>
      <c r="AW2544" s="1" t="s">
        <v>2626</v>
      </c>
      <c r="AX2544" s="1">
        <v>5</v>
      </c>
      <c r="BC2544" s="1">
        <v>1</v>
      </c>
      <c r="BD2544" s="1">
        <v>7</v>
      </c>
      <c r="BE2544" s="1">
        <v>2</v>
      </c>
      <c r="BF2544" s="296">
        <v>6495551.220853732</v>
      </c>
    </row>
    <row r="2545" spans="1:58" x14ac:dyDescent="0.3">
      <c r="A2545" s="273">
        <f t="shared" si="88"/>
        <v>485412.48075162177</v>
      </c>
      <c r="B2545" s="1" t="s">
        <v>2621</v>
      </c>
      <c r="C2545" s="274">
        <v>62864444</v>
      </c>
      <c r="D2545" s="1">
        <v>144205</v>
      </c>
      <c r="E2545" s="1">
        <v>4</v>
      </c>
      <c r="F2545" s="1" t="s">
        <v>3661</v>
      </c>
      <c r="G2545" s="275">
        <v>44054</v>
      </c>
      <c r="H2545" s="275">
        <v>45169</v>
      </c>
      <c r="I2545" s="1">
        <v>0</v>
      </c>
      <c r="J2545" s="1">
        <v>1</v>
      </c>
      <c r="K2545" s="1">
        <v>19</v>
      </c>
      <c r="L2545" s="1">
        <v>30</v>
      </c>
      <c r="M2545" s="1">
        <v>2</v>
      </c>
      <c r="N2545" s="1">
        <v>9</v>
      </c>
      <c r="O2545" s="1">
        <v>9.3800000000000008</v>
      </c>
      <c r="P2545" s="1">
        <v>4000000</v>
      </c>
      <c r="Q2545" s="1">
        <v>127951</v>
      </c>
      <c r="R2545" s="1">
        <v>2029086</v>
      </c>
      <c r="S2545" s="1">
        <v>0</v>
      </c>
      <c r="T2545" s="1">
        <v>0</v>
      </c>
      <c r="U2545" s="1">
        <v>0</v>
      </c>
      <c r="W2545" s="1">
        <v>0</v>
      </c>
      <c r="X2545" s="1">
        <v>0</v>
      </c>
      <c r="Y2545" s="1">
        <v>0</v>
      </c>
      <c r="AB2545" s="275">
        <v>44651</v>
      </c>
      <c r="AC2545" s="1">
        <v>1</v>
      </c>
      <c r="AD2545" s="1" t="s">
        <v>2623</v>
      </c>
      <c r="AE2545" s="1">
        <v>1</v>
      </c>
      <c r="AF2545" s="1">
        <v>30</v>
      </c>
      <c r="AG2545" s="1">
        <v>0</v>
      </c>
      <c r="AN2545" s="1">
        <v>1</v>
      </c>
      <c r="AO2545" s="1">
        <v>1</v>
      </c>
      <c r="AR2545" s="276">
        <v>207827.96</v>
      </c>
      <c r="AS2545" s="1" t="s">
        <v>2657</v>
      </c>
      <c r="AT2545" s="1">
        <v>0</v>
      </c>
      <c r="AU2545" s="1">
        <v>0</v>
      </c>
      <c r="AX2545" s="1">
        <v>5</v>
      </c>
      <c r="BC2545" s="1">
        <v>1</v>
      </c>
      <c r="BD2545" s="1">
        <v>7</v>
      </c>
      <c r="BE2545" s="1">
        <v>2</v>
      </c>
      <c r="BF2545" s="296">
        <v>1335845.5592483783</v>
      </c>
    </row>
    <row r="2546" spans="1:58" x14ac:dyDescent="0.3">
      <c r="A2546" s="273">
        <f t="shared" si="88"/>
        <v>54737395</v>
      </c>
      <c r="B2546" s="1" t="s">
        <v>2621</v>
      </c>
      <c r="C2546" s="274">
        <v>62867288</v>
      </c>
      <c r="D2546" s="1">
        <v>144105</v>
      </c>
      <c r="E2546" s="1">
        <v>3</v>
      </c>
      <c r="F2546" s="1" t="s">
        <v>5285</v>
      </c>
      <c r="G2546" s="275">
        <v>44522</v>
      </c>
      <c r="H2546" s="275">
        <v>45991</v>
      </c>
      <c r="I2546" s="1">
        <v>0</v>
      </c>
      <c r="J2546" s="1">
        <v>1</v>
      </c>
      <c r="K2546" s="1">
        <v>5</v>
      </c>
      <c r="L2546" s="1">
        <v>30</v>
      </c>
      <c r="M2546" s="1">
        <v>2</v>
      </c>
      <c r="N2546" s="1">
        <v>9</v>
      </c>
      <c r="O2546" s="1">
        <v>9.3800000000000008</v>
      </c>
      <c r="P2546" s="1">
        <v>76330044</v>
      </c>
      <c r="Q2546" s="1">
        <v>1556573</v>
      </c>
      <c r="R2546" s="1">
        <v>69872535</v>
      </c>
      <c r="S2546" s="1">
        <v>0</v>
      </c>
      <c r="T2546" s="1">
        <v>0</v>
      </c>
      <c r="U2546" s="1">
        <v>0</v>
      </c>
      <c r="W2546" s="1">
        <v>0</v>
      </c>
      <c r="X2546" s="1">
        <v>0</v>
      </c>
      <c r="Y2546" s="1">
        <v>0</v>
      </c>
      <c r="Z2546" s="1" t="s">
        <v>5769</v>
      </c>
      <c r="AA2546" s="1" t="s">
        <v>3609</v>
      </c>
      <c r="AB2546" s="275">
        <v>44651</v>
      </c>
      <c r="AC2546" s="1">
        <v>1</v>
      </c>
      <c r="AD2546" s="1" t="s">
        <v>2623</v>
      </c>
      <c r="AE2546" s="1">
        <v>1</v>
      </c>
      <c r="AF2546" s="1">
        <v>30</v>
      </c>
      <c r="AG2546" s="1">
        <v>0</v>
      </c>
      <c r="AN2546" s="1">
        <v>1</v>
      </c>
      <c r="AO2546" s="1">
        <v>1</v>
      </c>
      <c r="AP2546" s="1">
        <v>44522</v>
      </c>
      <c r="AQ2546" s="1" t="s">
        <v>2629</v>
      </c>
      <c r="AR2546" s="276">
        <v>1891910</v>
      </c>
      <c r="AS2546" s="1" t="s">
        <v>2624</v>
      </c>
      <c r="AT2546" s="1">
        <v>0</v>
      </c>
      <c r="AU2546" s="1">
        <v>0</v>
      </c>
      <c r="AV2546" s="1" t="s">
        <v>2625</v>
      </c>
      <c r="AW2546" s="1" t="s">
        <v>2626</v>
      </c>
      <c r="AX2546" s="1">
        <v>5</v>
      </c>
      <c r="BC2546" s="1">
        <v>1</v>
      </c>
      <c r="BD2546" s="1">
        <v>7</v>
      </c>
      <c r="BE2546" s="1">
        <v>2</v>
      </c>
      <c r="BF2546" s="296">
        <v>13243230</v>
      </c>
    </row>
    <row r="2547" spans="1:58" x14ac:dyDescent="0.3">
      <c r="A2547" s="273">
        <f t="shared" si="88"/>
        <v>79562470.302203298</v>
      </c>
      <c r="B2547" s="1" t="s">
        <v>2621</v>
      </c>
      <c r="C2547" s="274">
        <v>62877947</v>
      </c>
      <c r="D2547" s="1">
        <v>141105</v>
      </c>
      <c r="E2547" s="1">
        <v>4</v>
      </c>
      <c r="F2547" s="1" t="s">
        <v>3922</v>
      </c>
      <c r="G2547" s="275">
        <v>44131</v>
      </c>
      <c r="H2547" s="275">
        <v>47087</v>
      </c>
      <c r="I2547" s="1">
        <v>1</v>
      </c>
      <c r="J2547" s="1">
        <v>1</v>
      </c>
      <c r="K2547" s="1">
        <v>16</v>
      </c>
      <c r="L2547" s="1">
        <v>30</v>
      </c>
      <c r="M2547" s="1">
        <v>2</v>
      </c>
      <c r="N2547" s="1">
        <v>10.59</v>
      </c>
      <c r="O2547" s="1">
        <v>11.12</v>
      </c>
      <c r="P2547" s="1">
        <v>100157889</v>
      </c>
      <c r="Q2547" s="1">
        <v>1033649</v>
      </c>
      <c r="R2547" s="1">
        <v>91145557</v>
      </c>
      <c r="S2547" s="1">
        <v>0</v>
      </c>
      <c r="T2547" s="1">
        <v>0</v>
      </c>
      <c r="U2547" s="1">
        <v>178249087.06999999</v>
      </c>
      <c r="V2547" s="1">
        <v>44067</v>
      </c>
      <c r="W2547" s="1">
        <v>0</v>
      </c>
      <c r="X2547" s="1">
        <v>0</v>
      </c>
      <c r="Y2547" s="1">
        <v>0</v>
      </c>
      <c r="Z2547" s="1" t="s">
        <v>3626</v>
      </c>
      <c r="AA2547" s="1" t="s">
        <v>2755</v>
      </c>
      <c r="AB2547" s="275">
        <v>44651</v>
      </c>
      <c r="AC2547" s="1">
        <v>2</v>
      </c>
      <c r="AD2547" s="1" t="s">
        <v>2623</v>
      </c>
      <c r="AE2547" s="1">
        <v>1</v>
      </c>
      <c r="AF2547" s="1">
        <v>30</v>
      </c>
      <c r="AG2547" s="1">
        <v>31263</v>
      </c>
      <c r="AN2547" s="1">
        <v>1</v>
      </c>
      <c r="AO2547" s="1">
        <v>1</v>
      </c>
      <c r="AP2547" s="275"/>
      <c r="AR2547" s="276">
        <v>1371972.5</v>
      </c>
      <c r="AS2547" s="1" t="s">
        <v>2632</v>
      </c>
      <c r="AT2547" s="1">
        <v>0</v>
      </c>
      <c r="AU2547" s="1">
        <v>0</v>
      </c>
      <c r="AV2547" s="1" t="s">
        <v>2625</v>
      </c>
      <c r="AW2547" s="1" t="s">
        <v>2626</v>
      </c>
      <c r="AX2547" s="1">
        <v>5</v>
      </c>
      <c r="BC2547" s="1">
        <v>1</v>
      </c>
      <c r="BD2547" s="1">
        <v>7</v>
      </c>
      <c r="BE2547" s="1">
        <v>2</v>
      </c>
      <c r="BF2547" s="296">
        <v>10211114.197796708</v>
      </c>
    </row>
    <row r="2548" spans="1:58" x14ac:dyDescent="0.3">
      <c r="A2548" s="273">
        <f t="shared" si="88"/>
        <v>74430012.031671807</v>
      </c>
      <c r="B2548" s="1" t="s">
        <v>2621</v>
      </c>
      <c r="C2548" s="274">
        <v>62877947</v>
      </c>
      <c r="D2548" s="1">
        <v>141205</v>
      </c>
      <c r="E2548" s="1">
        <v>3</v>
      </c>
      <c r="F2548" s="1" t="s">
        <v>4655</v>
      </c>
      <c r="G2548" s="275">
        <v>44321</v>
      </c>
      <c r="H2548" s="275">
        <v>47269</v>
      </c>
      <c r="I2548" s="1">
        <v>0</v>
      </c>
      <c r="J2548" s="1">
        <v>1</v>
      </c>
      <c r="K2548" s="1">
        <v>12</v>
      </c>
      <c r="L2548" s="1">
        <v>30</v>
      </c>
      <c r="M2548" s="1">
        <v>2</v>
      </c>
      <c r="N2548" s="1">
        <v>11.98</v>
      </c>
      <c r="O2548" s="1">
        <v>12.66</v>
      </c>
      <c r="P2548" s="1">
        <v>92203928</v>
      </c>
      <c r="Q2548" s="1">
        <v>1004761</v>
      </c>
      <c r="R2548" s="1">
        <v>85266102</v>
      </c>
      <c r="S2548" s="1">
        <v>0</v>
      </c>
      <c r="T2548" s="1">
        <v>0</v>
      </c>
      <c r="U2548" s="1">
        <v>166750912.93000001</v>
      </c>
      <c r="V2548" s="1">
        <v>44067</v>
      </c>
      <c r="W2548" s="1">
        <v>0</v>
      </c>
      <c r="X2548" s="1">
        <v>0</v>
      </c>
      <c r="Y2548" s="1">
        <v>0</v>
      </c>
      <c r="Z2548" s="1" t="s">
        <v>4672</v>
      </c>
      <c r="AA2548" s="1" t="s">
        <v>2807</v>
      </c>
      <c r="AB2548" s="275">
        <v>44651</v>
      </c>
      <c r="AC2548" s="1">
        <v>2</v>
      </c>
      <c r="AD2548" s="1" t="s">
        <v>2623</v>
      </c>
      <c r="AE2548" s="1">
        <v>1</v>
      </c>
      <c r="AF2548" s="1">
        <v>30</v>
      </c>
      <c r="AG2548" s="1">
        <v>0</v>
      </c>
      <c r="AN2548" s="1">
        <v>1</v>
      </c>
      <c r="AO2548" s="1">
        <v>1</v>
      </c>
      <c r="AP2548" s="1">
        <v>44321</v>
      </c>
      <c r="AQ2548" s="1" t="s">
        <v>2629</v>
      </c>
      <c r="AR2548" s="276">
        <v>1283656.1100000001</v>
      </c>
      <c r="AS2548" s="1" t="s">
        <v>2632</v>
      </c>
      <c r="AT2548" s="1">
        <v>0</v>
      </c>
      <c r="AU2548" s="1">
        <v>0</v>
      </c>
      <c r="AX2548" s="1">
        <v>5</v>
      </c>
      <c r="BC2548" s="1">
        <v>1</v>
      </c>
      <c r="BD2548" s="1">
        <v>7</v>
      </c>
      <c r="BE2548" s="1">
        <v>2</v>
      </c>
      <c r="BF2548" s="296">
        <v>9552433.8583281934</v>
      </c>
    </row>
    <row r="2549" spans="1:58" x14ac:dyDescent="0.3">
      <c r="A2549" s="273">
        <f t="shared" si="88"/>
        <v>728233.66612489987</v>
      </c>
      <c r="B2549" s="1" t="s">
        <v>2621</v>
      </c>
      <c r="C2549" s="274">
        <v>62877947</v>
      </c>
      <c r="D2549" s="1">
        <v>144205</v>
      </c>
      <c r="E2549" s="1">
        <v>4</v>
      </c>
      <c r="F2549" s="1" t="s">
        <v>5047</v>
      </c>
      <c r="G2549" s="275">
        <v>44469</v>
      </c>
      <c r="H2549" s="275">
        <v>45382</v>
      </c>
      <c r="I2549" s="1">
        <v>0</v>
      </c>
      <c r="J2549" s="1">
        <v>1</v>
      </c>
      <c r="K2549" s="1">
        <v>6</v>
      </c>
      <c r="L2549" s="1">
        <v>30</v>
      </c>
      <c r="M2549" s="1">
        <v>2</v>
      </c>
      <c r="N2549" s="1">
        <v>17.690000000000001</v>
      </c>
      <c r="O2549" s="1">
        <v>19.2</v>
      </c>
      <c r="P2549" s="1">
        <v>1000000</v>
      </c>
      <c r="Q2549" s="1">
        <v>41690</v>
      </c>
      <c r="R2549" s="1">
        <v>834234</v>
      </c>
      <c r="S2549" s="1">
        <v>0</v>
      </c>
      <c r="T2549" s="1">
        <v>0</v>
      </c>
      <c r="U2549" s="1">
        <v>0</v>
      </c>
      <c r="W2549" s="1">
        <v>0</v>
      </c>
      <c r="X2549" s="1">
        <v>0</v>
      </c>
      <c r="Y2549" s="1">
        <v>0</v>
      </c>
      <c r="AB2549" s="275">
        <v>44651</v>
      </c>
      <c r="AC2549" s="1">
        <v>1</v>
      </c>
      <c r="AD2549" s="1" t="s">
        <v>2623</v>
      </c>
      <c r="AE2549" s="1">
        <v>1</v>
      </c>
      <c r="AF2549" s="1">
        <v>30</v>
      </c>
      <c r="AG2549" s="1">
        <v>0</v>
      </c>
      <c r="AN2549" s="1">
        <v>1</v>
      </c>
      <c r="AO2549" s="1">
        <v>1</v>
      </c>
      <c r="AR2549" s="276">
        <v>12540.39</v>
      </c>
      <c r="AS2549" s="1" t="s">
        <v>2657</v>
      </c>
      <c r="AT2549" s="1">
        <v>0</v>
      </c>
      <c r="AU2549" s="1">
        <v>0</v>
      </c>
      <c r="AX2549" s="1">
        <v>5</v>
      </c>
      <c r="BC2549" s="1">
        <v>1</v>
      </c>
      <c r="BD2549" s="1">
        <v>7</v>
      </c>
      <c r="BE2549" s="1">
        <v>2</v>
      </c>
      <c r="BF2549" s="296">
        <v>93459.9438751001</v>
      </c>
    </row>
    <row r="2550" spans="1:58" x14ac:dyDescent="0.3">
      <c r="A2550" s="273">
        <f t="shared" si="88"/>
        <v>5455229</v>
      </c>
      <c r="B2550" s="1" t="s">
        <v>2621</v>
      </c>
      <c r="C2550" s="274">
        <v>62006642</v>
      </c>
      <c r="D2550" s="1">
        <v>144105</v>
      </c>
      <c r="E2550" s="1">
        <v>4</v>
      </c>
      <c r="F2550" s="1" t="s">
        <v>4051</v>
      </c>
      <c r="G2550" s="275">
        <v>44172</v>
      </c>
      <c r="H2550" s="275">
        <v>45291</v>
      </c>
      <c r="I2550" s="1">
        <v>0</v>
      </c>
      <c r="J2550" s="1">
        <v>1</v>
      </c>
      <c r="K2550" s="1">
        <v>17</v>
      </c>
      <c r="L2550" s="1">
        <v>30</v>
      </c>
      <c r="M2550" s="1">
        <v>2</v>
      </c>
      <c r="N2550" s="1">
        <v>11.84</v>
      </c>
      <c r="O2550" s="1">
        <v>12.5</v>
      </c>
      <c r="P2550" s="1">
        <v>30252945</v>
      </c>
      <c r="Q2550" s="1">
        <v>722801</v>
      </c>
      <c r="R2550" s="1">
        <v>18262751</v>
      </c>
      <c r="S2550" s="1">
        <v>0</v>
      </c>
      <c r="T2550" s="1">
        <v>0</v>
      </c>
      <c r="U2550" s="1">
        <v>0</v>
      </c>
      <c r="W2550" s="1">
        <v>0</v>
      </c>
      <c r="X2550" s="1">
        <v>0</v>
      </c>
      <c r="Y2550" s="1">
        <v>0</v>
      </c>
      <c r="Z2550" s="1" t="s">
        <v>3732</v>
      </c>
      <c r="AA2550" s="1" t="s">
        <v>3609</v>
      </c>
      <c r="AB2550" s="275">
        <v>44651</v>
      </c>
      <c r="AC2550" s="1">
        <v>1</v>
      </c>
      <c r="AD2550" s="1" t="s">
        <v>2623</v>
      </c>
      <c r="AE2550" s="1">
        <v>1</v>
      </c>
      <c r="AF2550" s="1">
        <v>30</v>
      </c>
      <c r="AG2550" s="1">
        <v>0</v>
      </c>
      <c r="AN2550" s="1">
        <v>1</v>
      </c>
      <c r="AO2550" s="1">
        <v>1</v>
      </c>
      <c r="AR2550" s="276">
        <v>2095326</v>
      </c>
      <c r="AS2550" s="1" t="s">
        <v>2632</v>
      </c>
      <c r="AT2550" s="1">
        <v>0</v>
      </c>
      <c r="AU2550" s="1">
        <v>0</v>
      </c>
      <c r="AV2550" s="1" t="s">
        <v>2625</v>
      </c>
      <c r="AW2550" s="1" t="s">
        <v>2626</v>
      </c>
      <c r="AX2550" s="1">
        <v>5</v>
      </c>
      <c r="BC2550" s="1">
        <v>1</v>
      </c>
      <c r="BD2550" s="1">
        <v>7</v>
      </c>
      <c r="BE2550" s="1">
        <v>2</v>
      </c>
      <c r="BF2550" s="296">
        <v>10712196</v>
      </c>
    </row>
    <row r="2551" spans="1:58" x14ac:dyDescent="0.3">
      <c r="A2551" s="273">
        <f t="shared" si="88"/>
        <v>12427909.32</v>
      </c>
      <c r="B2551" s="1" t="s">
        <v>2621</v>
      </c>
      <c r="C2551" s="274">
        <v>62042777</v>
      </c>
      <c r="D2551" s="1">
        <v>144105</v>
      </c>
      <c r="E2551" s="1">
        <v>3</v>
      </c>
      <c r="F2551" s="1" t="s">
        <v>5103</v>
      </c>
      <c r="G2551" s="275">
        <v>44531</v>
      </c>
      <c r="H2551" s="275">
        <v>45291</v>
      </c>
      <c r="I2551" s="1">
        <v>30</v>
      </c>
      <c r="J2551" s="1">
        <v>1</v>
      </c>
      <c r="K2551" s="1">
        <v>1</v>
      </c>
      <c r="L2551" s="1">
        <v>30</v>
      </c>
      <c r="M2551" s="1">
        <v>2</v>
      </c>
      <c r="N2551" s="1">
        <v>9.6300000000000008</v>
      </c>
      <c r="O2551" s="1">
        <v>10.07</v>
      </c>
      <c r="P2551" s="1">
        <v>19209801</v>
      </c>
      <c r="Q2551" s="1">
        <v>560219</v>
      </c>
      <c r="R2551" s="1">
        <v>18407572</v>
      </c>
      <c r="S2551" s="1">
        <v>147811</v>
      </c>
      <c r="T2551" s="1">
        <v>0</v>
      </c>
      <c r="U2551" s="1">
        <v>0</v>
      </c>
      <c r="W2551" s="1">
        <v>0</v>
      </c>
      <c r="X2551" s="1">
        <v>0</v>
      </c>
      <c r="Y2551" s="1">
        <v>0</v>
      </c>
      <c r="Z2551" s="1" t="s">
        <v>3591</v>
      </c>
      <c r="AA2551" s="1" t="s">
        <v>2807</v>
      </c>
      <c r="AB2551" s="275">
        <v>44651</v>
      </c>
      <c r="AC2551" s="1">
        <v>1</v>
      </c>
      <c r="AD2551" s="1" t="s">
        <v>2623</v>
      </c>
      <c r="AE2551" s="1">
        <v>1</v>
      </c>
      <c r="AF2551" s="1">
        <v>30</v>
      </c>
      <c r="AG2551" s="1">
        <v>406357</v>
      </c>
      <c r="AN2551" s="1">
        <v>1</v>
      </c>
      <c r="AO2551" s="1">
        <v>1</v>
      </c>
      <c r="AP2551" s="1">
        <v>44531</v>
      </c>
      <c r="AQ2551" s="1" t="s">
        <v>2629</v>
      </c>
      <c r="AR2551" s="276">
        <v>1257456.68</v>
      </c>
      <c r="AS2551" s="1" t="s">
        <v>2624</v>
      </c>
      <c r="AT2551" s="1">
        <v>0</v>
      </c>
      <c r="AU2551" s="1">
        <v>0</v>
      </c>
      <c r="AV2551" s="1" t="s">
        <v>2625</v>
      </c>
      <c r="AW2551" s="1" t="s">
        <v>2626</v>
      </c>
      <c r="AX2551" s="1">
        <v>5</v>
      </c>
      <c r="BC2551" s="1">
        <v>1</v>
      </c>
      <c r="BD2551" s="1">
        <v>7</v>
      </c>
      <c r="BE2551" s="1">
        <v>2</v>
      </c>
      <c r="BF2551" s="296">
        <v>4722206</v>
      </c>
    </row>
    <row r="2552" spans="1:58" x14ac:dyDescent="0.3">
      <c r="A2552" s="273">
        <f t="shared" si="88"/>
        <v>0</v>
      </c>
      <c r="B2552" s="1" t="s">
        <v>2621</v>
      </c>
      <c r="C2552" s="274">
        <v>62246262</v>
      </c>
      <c r="D2552" s="1">
        <v>144205</v>
      </c>
      <c r="E2552" s="1">
        <v>4</v>
      </c>
      <c r="F2552" s="1" t="s">
        <v>4004</v>
      </c>
      <c r="G2552" s="275">
        <v>44117</v>
      </c>
      <c r="H2552" s="275">
        <v>45230</v>
      </c>
      <c r="I2552" s="1">
        <v>0</v>
      </c>
      <c r="J2552" s="1">
        <v>1</v>
      </c>
      <c r="K2552" s="1">
        <v>17</v>
      </c>
      <c r="L2552" s="1">
        <v>30</v>
      </c>
      <c r="M2552" s="1">
        <v>2</v>
      </c>
      <c r="N2552" s="1">
        <v>17.690000000000001</v>
      </c>
      <c r="O2552" s="1">
        <v>19.2</v>
      </c>
      <c r="P2552" s="1">
        <v>5000000</v>
      </c>
      <c r="Q2552" s="1">
        <v>181021</v>
      </c>
      <c r="R2552" s="1">
        <v>2971072</v>
      </c>
      <c r="S2552" s="1">
        <v>0</v>
      </c>
      <c r="T2552" s="1">
        <v>0</v>
      </c>
      <c r="U2552" s="1">
        <v>0</v>
      </c>
      <c r="W2552" s="1">
        <v>0</v>
      </c>
      <c r="X2552" s="1">
        <v>0</v>
      </c>
      <c r="Y2552" s="1">
        <v>0</v>
      </c>
      <c r="AB2552" s="275">
        <v>44651</v>
      </c>
      <c r="AC2552" s="1">
        <v>1</v>
      </c>
      <c r="AD2552" s="1" t="s">
        <v>2623</v>
      </c>
      <c r="AE2552" s="1">
        <v>1</v>
      </c>
      <c r="AF2552" s="1">
        <v>30</v>
      </c>
      <c r="AG2552" s="1">
        <v>0</v>
      </c>
      <c r="AN2552" s="1">
        <v>1</v>
      </c>
      <c r="AO2552" s="1">
        <v>1</v>
      </c>
      <c r="AP2552" s="275"/>
      <c r="AR2552" s="276">
        <v>985200.66</v>
      </c>
      <c r="AS2552" s="1" t="s">
        <v>2657</v>
      </c>
      <c r="AT2552" s="1">
        <v>0</v>
      </c>
      <c r="AU2552" s="1">
        <v>0</v>
      </c>
      <c r="AX2552" s="1">
        <v>5</v>
      </c>
      <c r="BC2552" s="1">
        <v>1</v>
      </c>
      <c r="BD2552" s="1">
        <v>7</v>
      </c>
      <c r="BE2552" s="1">
        <v>2</v>
      </c>
      <c r="BF2552" s="296">
        <v>2732046.595750025</v>
      </c>
    </row>
    <row r="2553" spans="1:58" x14ac:dyDescent="0.3">
      <c r="A2553" s="273">
        <f t="shared" si="88"/>
        <v>0</v>
      </c>
      <c r="B2553" s="1" t="s">
        <v>2621</v>
      </c>
      <c r="C2553" s="274">
        <v>62246262</v>
      </c>
      <c r="D2553" s="1">
        <v>144205</v>
      </c>
      <c r="E2553" s="1">
        <v>4</v>
      </c>
      <c r="F2553" s="1" t="s">
        <v>4447</v>
      </c>
      <c r="G2553" s="275">
        <v>44307</v>
      </c>
      <c r="H2553" s="275">
        <v>45412</v>
      </c>
      <c r="I2553" s="1">
        <v>0</v>
      </c>
      <c r="J2553" s="1">
        <v>1</v>
      </c>
      <c r="K2553" s="1">
        <v>11</v>
      </c>
      <c r="L2553" s="1">
        <v>30</v>
      </c>
      <c r="M2553" s="1">
        <v>2</v>
      </c>
      <c r="N2553" s="1">
        <v>9</v>
      </c>
      <c r="O2553" s="1">
        <v>9.3800000000000008</v>
      </c>
      <c r="P2553" s="1">
        <v>3000000</v>
      </c>
      <c r="Q2553" s="1">
        <v>95963</v>
      </c>
      <c r="R2553" s="1">
        <v>2171022</v>
      </c>
      <c r="S2553" s="1">
        <v>0</v>
      </c>
      <c r="T2553" s="1">
        <v>0</v>
      </c>
      <c r="U2553" s="1">
        <v>0</v>
      </c>
      <c r="W2553" s="1">
        <v>0</v>
      </c>
      <c r="X2553" s="1">
        <v>0</v>
      </c>
      <c r="Y2553" s="1">
        <v>0</v>
      </c>
      <c r="AB2553" s="275">
        <v>44651</v>
      </c>
      <c r="AC2553" s="1">
        <v>1</v>
      </c>
      <c r="AD2553" s="1" t="s">
        <v>2623</v>
      </c>
      <c r="AE2553" s="1">
        <v>1</v>
      </c>
      <c r="AF2553" s="1">
        <v>30</v>
      </c>
      <c r="AG2553" s="1">
        <v>0</v>
      </c>
      <c r="AN2553" s="1">
        <v>1</v>
      </c>
      <c r="AO2553" s="1">
        <v>1</v>
      </c>
      <c r="AR2553" s="276">
        <v>719972.76</v>
      </c>
      <c r="AS2553" s="1" t="s">
        <v>2657</v>
      </c>
      <c r="AT2553" s="1">
        <v>0</v>
      </c>
      <c r="AU2553" s="1">
        <v>0</v>
      </c>
      <c r="AX2553" s="1">
        <v>5</v>
      </c>
      <c r="BC2553" s="1">
        <v>1</v>
      </c>
      <c r="BD2553" s="1">
        <v>7</v>
      </c>
      <c r="BE2553" s="1">
        <v>2</v>
      </c>
      <c r="BF2553" s="296">
        <v>1996361.335032746</v>
      </c>
    </row>
    <row r="2554" spans="1:58" x14ac:dyDescent="0.3">
      <c r="A2554" s="273">
        <f t="shared" si="88"/>
        <v>0</v>
      </c>
      <c r="B2554" s="1" t="s">
        <v>2621</v>
      </c>
      <c r="C2554" s="274">
        <v>62246262</v>
      </c>
      <c r="D2554" s="1">
        <v>144205</v>
      </c>
      <c r="E2554" s="1">
        <v>4</v>
      </c>
      <c r="F2554" s="1" t="s">
        <v>5200</v>
      </c>
      <c r="G2554" s="275">
        <v>44539</v>
      </c>
      <c r="H2554" s="275">
        <v>45657</v>
      </c>
      <c r="I2554" s="1">
        <v>0</v>
      </c>
      <c r="J2554" s="1">
        <v>1</v>
      </c>
      <c r="K2554" s="1">
        <v>3</v>
      </c>
      <c r="L2554" s="1">
        <v>30</v>
      </c>
      <c r="M2554" s="1">
        <v>2</v>
      </c>
      <c r="N2554" s="1">
        <v>17.690000000000001</v>
      </c>
      <c r="O2554" s="1">
        <v>19.2</v>
      </c>
      <c r="P2554" s="1">
        <v>600000</v>
      </c>
      <c r="Q2554" s="1">
        <v>21723</v>
      </c>
      <c r="R2554" s="1">
        <v>561410</v>
      </c>
      <c r="S2554" s="1">
        <v>0</v>
      </c>
      <c r="T2554" s="1">
        <v>0</v>
      </c>
      <c r="U2554" s="1">
        <v>0</v>
      </c>
      <c r="W2554" s="1">
        <v>0</v>
      </c>
      <c r="X2554" s="1">
        <v>0</v>
      </c>
      <c r="Y2554" s="1">
        <v>0</v>
      </c>
      <c r="AB2554" s="275">
        <v>44651</v>
      </c>
      <c r="AC2554" s="1">
        <v>1</v>
      </c>
      <c r="AD2554" s="1" t="s">
        <v>2623</v>
      </c>
      <c r="AE2554" s="1">
        <v>1</v>
      </c>
      <c r="AF2554" s="1">
        <v>30</v>
      </c>
      <c r="AG2554" s="1">
        <v>0</v>
      </c>
      <c r="AN2554" s="1">
        <v>1</v>
      </c>
      <c r="AO2554" s="1">
        <v>1</v>
      </c>
      <c r="AP2554" s="275"/>
      <c r="AR2554" s="276">
        <v>186162.67</v>
      </c>
      <c r="AS2554" s="1" t="s">
        <v>2657</v>
      </c>
      <c r="AT2554" s="1">
        <v>0</v>
      </c>
      <c r="AU2554" s="1">
        <v>0</v>
      </c>
      <c r="AX2554" s="1">
        <v>5</v>
      </c>
      <c r="BC2554" s="1">
        <v>1</v>
      </c>
      <c r="BD2554" s="1">
        <v>7</v>
      </c>
      <c r="BE2554" s="1">
        <v>2</v>
      </c>
      <c r="BF2554" s="296">
        <v>516244.06252020196</v>
      </c>
    </row>
    <row r="2555" spans="1:58" x14ac:dyDescent="0.3">
      <c r="A2555" s="273">
        <f t="shared" si="88"/>
        <v>0</v>
      </c>
      <c r="B2555" s="1" t="s">
        <v>2621</v>
      </c>
      <c r="C2555" s="274">
        <v>62246262</v>
      </c>
      <c r="D2555" s="1">
        <v>144205</v>
      </c>
      <c r="E2555" s="1">
        <v>4</v>
      </c>
      <c r="F2555" s="1" t="s">
        <v>5201</v>
      </c>
      <c r="G2555" s="275">
        <v>44539</v>
      </c>
      <c r="H2555" s="275">
        <v>45657</v>
      </c>
      <c r="I2555" s="1">
        <v>0</v>
      </c>
      <c r="J2555" s="1">
        <v>1</v>
      </c>
      <c r="K2555" s="1">
        <v>3</v>
      </c>
      <c r="L2555" s="1">
        <v>30</v>
      </c>
      <c r="M2555" s="1">
        <v>2</v>
      </c>
      <c r="N2555" s="1">
        <v>17.690000000000001</v>
      </c>
      <c r="O2555" s="1">
        <v>19.2</v>
      </c>
      <c r="P2555" s="1">
        <v>600000</v>
      </c>
      <c r="Q2555" s="1">
        <v>21723</v>
      </c>
      <c r="R2555" s="1">
        <v>561410</v>
      </c>
      <c r="S2555" s="1">
        <v>0</v>
      </c>
      <c r="T2555" s="1">
        <v>0</v>
      </c>
      <c r="U2555" s="1">
        <v>0</v>
      </c>
      <c r="W2555" s="1">
        <v>0</v>
      </c>
      <c r="X2555" s="1">
        <v>0</v>
      </c>
      <c r="Y2555" s="1">
        <v>0</v>
      </c>
      <c r="AB2555" s="275">
        <v>44651</v>
      </c>
      <c r="AC2555" s="1">
        <v>1</v>
      </c>
      <c r="AD2555" s="1" t="s">
        <v>2623</v>
      </c>
      <c r="AE2555" s="1">
        <v>1</v>
      </c>
      <c r="AF2555" s="1">
        <v>30</v>
      </c>
      <c r="AG2555" s="1">
        <v>0</v>
      </c>
      <c r="AN2555" s="1">
        <v>1</v>
      </c>
      <c r="AO2555" s="1">
        <v>1</v>
      </c>
      <c r="AR2555" s="276">
        <v>186162.67</v>
      </c>
      <c r="AS2555" s="1" t="s">
        <v>2657</v>
      </c>
      <c r="AT2555" s="1">
        <v>0</v>
      </c>
      <c r="AU2555" s="1">
        <v>0</v>
      </c>
      <c r="AX2555" s="1">
        <v>5</v>
      </c>
      <c r="BC2555" s="1">
        <v>1</v>
      </c>
      <c r="BD2555" s="1">
        <v>7</v>
      </c>
      <c r="BE2555" s="1">
        <v>2</v>
      </c>
      <c r="BF2555" s="296">
        <v>516244.06252020196</v>
      </c>
    </row>
    <row r="2556" spans="1:58" x14ac:dyDescent="0.3">
      <c r="A2556" s="273">
        <f t="shared" si="88"/>
        <v>0</v>
      </c>
      <c r="B2556" s="1" t="s">
        <v>2621</v>
      </c>
      <c r="C2556" s="274">
        <v>62246262</v>
      </c>
      <c r="D2556" s="1">
        <v>144205</v>
      </c>
      <c r="E2556" s="1">
        <v>4</v>
      </c>
      <c r="F2556" s="1" t="s">
        <v>5437</v>
      </c>
      <c r="G2556" s="275">
        <v>44547</v>
      </c>
      <c r="H2556" s="275">
        <v>45657</v>
      </c>
      <c r="I2556" s="1">
        <v>0</v>
      </c>
      <c r="J2556" s="1">
        <v>1</v>
      </c>
      <c r="K2556" s="1">
        <v>3</v>
      </c>
      <c r="L2556" s="1">
        <v>30</v>
      </c>
      <c r="M2556" s="1">
        <v>2</v>
      </c>
      <c r="N2556" s="1">
        <v>17.690000000000001</v>
      </c>
      <c r="O2556" s="1">
        <v>19.2</v>
      </c>
      <c r="P2556" s="1">
        <v>210000</v>
      </c>
      <c r="Q2556" s="1">
        <v>7603</v>
      </c>
      <c r="R2556" s="1">
        <v>196494</v>
      </c>
      <c r="S2556" s="1">
        <v>0</v>
      </c>
      <c r="T2556" s="1">
        <v>0</v>
      </c>
      <c r="U2556" s="1">
        <v>0</v>
      </c>
      <c r="W2556" s="1">
        <v>0</v>
      </c>
      <c r="X2556" s="1">
        <v>0</v>
      </c>
      <c r="Y2556" s="1">
        <v>0</v>
      </c>
      <c r="AB2556" s="275">
        <v>44651</v>
      </c>
      <c r="AC2556" s="1">
        <v>1</v>
      </c>
      <c r="AD2556" s="1" t="s">
        <v>2623</v>
      </c>
      <c r="AE2556" s="1">
        <v>1</v>
      </c>
      <c r="AF2556" s="1">
        <v>30</v>
      </c>
      <c r="AG2556" s="1">
        <v>0</v>
      </c>
      <c r="AN2556" s="1">
        <v>1</v>
      </c>
      <c r="AO2556" s="1">
        <v>1</v>
      </c>
      <c r="AR2556" s="276">
        <v>65168.92</v>
      </c>
      <c r="AS2556" s="1" t="s">
        <v>2657</v>
      </c>
      <c r="AT2556" s="1">
        <v>0</v>
      </c>
      <c r="AU2556" s="1">
        <v>0</v>
      </c>
      <c r="AX2556" s="1">
        <v>5</v>
      </c>
      <c r="BC2556" s="1">
        <v>1</v>
      </c>
      <c r="BD2556" s="1">
        <v>7</v>
      </c>
      <c r="BE2556" s="1">
        <v>2</v>
      </c>
      <c r="BF2556" s="296">
        <v>180685.88165662275</v>
      </c>
    </row>
    <row r="2557" spans="1:58" x14ac:dyDescent="0.3">
      <c r="A2557" s="273">
        <f t="shared" si="88"/>
        <v>0</v>
      </c>
      <c r="B2557" s="1" t="s">
        <v>2621</v>
      </c>
      <c r="C2557" s="274">
        <v>62246262</v>
      </c>
      <c r="D2557" s="1">
        <v>144205</v>
      </c>
      <c r="E2557" s="1">
        <v>4</v>
      </c>
      <c r="F2557" s="1" t="s">
        <v>5438</v>
      </c>
      <c r="G2557" s="275">
        <v>44547</v>
      </c>
      <c r="H2557" s="275">
        <v>45657</v>
      </c>
      <c r="I2557" s="1">
        <v>0</v>
      </c>
      <c r="J2557" s="1">
        <v>1</v>
      </c>
      <c r="K2557" s="1">
        <v>3</v>
      </c>
      <c r="L2557" s="1">
        <v>30</v>
      </c>
      <c r="M2557" s="1">
        <v>2</v>
      </c>
      <c r="N2557" s="1">
        <v>17.690000000000001</v>
      </c>
      <c r="O2557" s="1">
        <v>19.2</v>
      </c>
      <c r="P2557" s="1">
        <v>600000</v>
      </c>
      <c r="Q2557" s="1">
        <v>21723</v>
      </c>
      <c r="R2557" s="1">
        <v>561410</v>
      </c>
      <c r="S2557" s="1">
        <v>0</v>
      </c>
      <c r="T2557" s="1">
        <v>0</v>
      </c>
      <c r="U2557" s="1">
        <v>0</v>
      </c>
      <c r="W2557" s="1">
        <v>0</v>
      </c>
      <c r="X2557" s="1">
        <v>0</v>
      </c>
      <c r="Y2557" s="1">
        <v>0</v>
      </c>
      <c r="AB2557" s="275">
        <v>44651</v>
      </c>
      <c r="AC2557" s="1">
        <v>1</v>
      </c>
      <c r="AD2557" s="1" t="s">
        <v>2623</v>
      </c>
      <c r="AE2557" s="1">
        <v>1</v>
      </c>
      <c r="AF2557" s="1">
        <v>30</v>
      </c>
      <c r="AG2557" s="1">
        <v>0</v>
      </c>
      <c r="AN2557" s="1">
        <v>1</v>
      </c>
      <c r="AO2557" s="1">
        <v>1</v>
      </c>
      <c r="AR2557" s="276">
        <v>186162.67</v>
      </c>
      <c r="AS2557" s="1" t="s">
        <v>2657</v>
      </c>
      <c r="AT2557" s="1">
        <v>0</v>
      </c>
      <c r="AU2557" s="1">
        <v>0</v>
      </c>
      <c r="AX2557" s="1">
        <v>5</v>
      </c>
      <c r="BC2557" s="1">
        <v>1</v>
      </c>
      <c r="BD2557" s="1">
        <v>7</v>
      </c>
      <c r="BE2557" s="1">
        <v>2</v>
      </c>
      <c r="BF2557" s="296">
        <v>516244.06252020196</v>
      </c>
    </row>
    <row r="2558" spans="1:58" x14ac:dyDescent="0.3">
      <c r="A2558" s="273">
        <f t="shared" si="88"/>
        <v>49962071.810843617</v>
      </c>
      <c r="B2558" s="1" t="s">
        <v>2621</v>
      </c>
      <c r="C2558" s="274">
        <v>62464024</v>
      </c>
      <c r="D2558" s="1">
        <v>141105</v>
      </c>
      <c r="E2558" s="1">
        <v>3</v>
      </c>
      <c r="F2558" s="1" t="s">
        <v>3199</v>
      </c>
      <c r="G2558" s="275">
        <v>43994</v>
      </c>
      <c r="H2558" s="275">
        <v>46356</v>
      </c>
      <c r="I2558" s="1">
        <v>1</v>
      </c>
      <c r="J2558" s="1">
        <v>1</v>
      </c>
      <c r="K2558" s="1">
        <v>23</v>
      </c>
      <c r="L2558" s="1">
        <v>30</v>
      </c>
      <c r="M2558" s="1">
        <v>2</v>
      </c>
      <c r="N2558" s="1">
        <v>9.9499999999999993</v>
      </c>
      <c r="O2558" s="1">
        <v>10.42</v>
      </c>
      <c r="P2558" s="1">
        <v>88795557</v>
      </c>
      <c r="Q2558" s="1">
        <v>940049</v>
      </c>
      <c r="R2558" s="1">
        <v>71714796</v>
      </c>
      <c r="S2558" s="1">
        <v>0</v>
      </c>
      <c r="T2558" s="1">
        <v>0</v>
      </c>
      <c r="U2558" s="1">
        <v>131031600</v>
      </c>
      <c r="V2558" s="1">
        <v>43585</v>
      </c>
      <c r="W2558" s="1">
        <v>0</v>
      </c>
      <c r="X2558" s="1">
        <v>0</v>
      </c>
      <c r="Y2558" s="1">
        <v>0</v>
      </c>
      <c r="Z2558" s="1" t="s">
        <v>5666</v>
      </c>
      <c r="AA2558" s="1" t="s">
        <v>3540</v>
      </c>
      <c r="AB2558" s="275">
        <v>44651</v>
      </c>
      <c r="AC2558" s="1">
        <v>2</v>
      </c>
      <c r="AD2558" s="1" t="s">
        <v>2623</v>
      </c>
      <c r="AE2558" s="1">
        <v>1</v>
      </c>
      <c r="AF2558" s="1">
        <v>30</v>
      </c>
      <c r="AG2558" s="1">
        <v>840</v>
      </c>
      <c r="AN2558" s="1">
        <v>1</v>
      </c>
      <c r="AO2558" s="1">
        <v>1</v>
      </c>
      <c r="AP2558" s="1">
        <v>43994</v>
      </c>
      <c r="AQ2558" s="1" t="s">
        <v>2629</v>
      </c>
      <c r="AR2558" s="276">
        <v>2452451.7200000002</v>
      </c>
      <c r="AS2558" s="1" t="s">
        <v>2632</v>
      </c>
      <c r="AT2558" s="1">
        <v>0</v>
      </c>
      <c r="AU2558" s="1">
        <v>0</v>
      </c>
      <c r="AV2558" s="1" t="s">
        <v>2625</v>
      </c>
      <c r="AW2558" s="1" t="s">
        <v>2626</v>
      </c>
      <c r="AX2558" s="1">
        <v>5</v>
      </c>
      <c r="BC2558" s="1">
        <v>1</v>
      </c>
      <c r="BD2558" s="1">
        <v>7</v>
      </c>
      <c r="BE2558" s="1">
        <v>2</v>
      </c>
      <c r="BF2558" s="296">
        <v>19300272.469156384</v>
      </c>
    </row>
    <row r="2559" spans="1:58" x14ac:dyDescent="0.3">
      <c r="A2559" s="273">
        <f t="shared" si="88"/>
        <v>9972.0352532110501</v>
      </c>
      <c r="B2559" s="1" t="s">
        <v>2621</v>
      </c>
      <c r="C2559" s="274">
        <v>62464024</v>
      </c>
      <c r="D2559" s="1">
        <v>144205</v>
      </c>
      <c r="E2559" s="1">
        <v>4</v>
      </c>
      <c r="F2559" s="1" t="s">
        <v>2692</v>
      </c>
      <c r="G2559" s="275">
        <v>43727</v>
      </c>
      <c r="H2559" s="275">
        <v>44834</v>
      </c>
      <c r="I2559" s="1">
        <v>0</v>
      </c>
      <c r="J2559" s="1">
        <v>1</v>
      </c>
      <c r="K2559" s="1">
        <v>30</v>
      </c>
      <c r="L2559" s="1">
        <v>30</v>
      </c>
      <c r="M2559" s="1">
        <v>2</v>
      </c>
      <c r="N2559" s="1">
        <v>18</v>
      </c>
      <c r="O2559" s="1">
        <v>19.559999999999999</v>
      </c>
      <c r="P2559" s="1">
        <v>70000</v>
      </c>
      <c r="Q2559" s="1">
        <v>2531</v>
      </c>
      <c r="R2559" s="1">
        <v>14401</v>
      </c>
      <c r="S2559" s="1">
        <v>0</v>
      </c>
      <c r="T2559" s="1">
        <v>0</v>
      </c>
      <c r="U2559" s="1">
        <v>0</v>
      </c>
      <c r="W2559" s="1">
        <v>0</v>
      </c>
      <c r="X2559" s="1">
        <v>0</v>
      </c>
      <c r="Y2559" s="1">
        <v>0</v>
      </c>
      <c r="AB2559" s="275">
        <v>44651</v>
      </c>
      <c r="AC2559" s="1">
        <v>1</v>
      </c>
      <c r="AD2559" s="1" t="s">
        <v>2623</v>
      </c>
      <c r="AE2559" s="1">
        <v>1</v>
      </c>
      <c r="AF2559" s="1">
        <v>30</v>
      </c>
      <c r="AG2559" s="1">
        <v>0</v>
      </c>
      <c r="AN2559" s="1">
        <v>1</v>
      </c>
      <c r="AO2559" s="1">
        <v>1</v>
      </c>
      <c r="AR2559" s="276">
        <v>553.29</v>
      </c>
      <c r="AS2559" s="1" t="s">
        <v>2657</v>
      </c>
      <c r="AT2559" s="1">
        <v>0</v>
      </c>
      <c r="AU2559" s="1">
        <v>0</v>
      </c>
      <c r="AX2559" s="1">
        <v>5</v>
      </c>
      <c r="BC2559" s="1">
        <v>1</v>
      </c>
      <c r="BD2559" s="1">
        <v>7</v>
      </c>
      <c r="BE2559" s="1">
        <v>2</v>
      </c>
      <c r="BF2559" s="296">
        <v>3875.6747467889486</v>
      </c>
    </row>
    <row r="2560" spans="1:58" x14ac:dyDescent="0.3">
      <c r="A2560" s="273">
        <f t="shared" si="88"/>
        <v>1486957.0916521749</v>
      </c>
      <c r="B2560" s="1" t="s">
        <v>2621</v>
      </c>
      <c r="C2560" s="274">
        <v>62464024</v>
      </c>
      <c r="D2560" s="1">
        <v>144205</v>
      </c>
      <c r="E2560" s="1">
        <v>4</v>
      </c>
      <c r="F2560" s="1" t="s">
        <v>2916</v>
      </c>
      <c r="G2560" s="275">
        <v>43719</v>
      </c>
      <c r="H2560" s="275">
        <v>44834</v>
      </c>
      <c r="I2560" s="1">
        <v>0</v>
      </c>
      <c r="J2560" s="1">
        <v>1</v>
      </c>
      <c r="K2560" s="1">
        <v>30</v>
      </c>
      <c r="L2560" s="1">
        <v>30</v>
      </c>
      <c r="M2560" s="1">
        <v>2</v>
      </c>
      <c r="N2560" s="1">
        <v>11.04</v>
      </c>
      <c r="O2560" s="1">
        <v>11.61</v>
      </c>
      <c r="P2560" s="1">
        <v>11212000</v>
      </c>
      <c r="Q2560" s="1">
        <v>405341</v>
      </c>
      <c r="R2560" s="1">
        <v>2134417</v>
      </c>
      <c r="S2560" s="1">
        <v>0</v>
      </c>
      <c r="T2560" s="1">
        <v>0</v>
      </c>
      <c r="U2560" s="1">
        <v>0</v>
      </c>
      <c r="W2560" s="1">
        <v>0</v>
      </c>
      <c r="X2560" s="1">
        <v>0</v>
      </c>
      <c r="Y2560" s="1">
        <v>0</v>
      </c>
      <c r="AB2560" s="275">
        <v>44651</v>
      </c>
      <c r="AC2560" s="1">
        <v>1</v>
      </c>
      <c r="AD2560" s="1" t="s">
        <v>2623</v>
      </c>
      <c r="AE2560" s="1">
        <v>1</v>
      </c>
      <c r="AF2560" s="1">
        <v>30</v>
      </c>
      <c r="AG2560" s="1">
        <v>0</v>
      </c>
      <c r="AN2560" s="1">
        <v>1</v>
      </c>
      <c r="AO2560" s="1">
        <v>1</v>
      </c>
      <c r="AR2560" s="276">
        <v>73034.100000000006</v>
      </c>
      <c r="AS2560" s="1" t="s">
        <v>2657</v>
      </c>
      <c r="AT2560" s="1">
        <v>0</v>
      </c>
      <c r="AU2560" s="1">
        <v>0</v>
      </c>
      <c r="AX2560" s="1">
        <v>5</v>
      </c>
      <c r="BC2560" s="1">
        <v>1</v>
      </c>
      <c r="BD2560" s="1">
        <v>7</v>
      </c>
      <c r="BE2560" s="1">
        <v>2</v>
      </c>
      <c r="BF2560" s="296">
        <v>574425.80834782496</v>
      </c>
    </row>
    <row r="2561" spans="1:58" x14ac:dyDescent="0.3">
      <c r="A2561" s="273">
        <f t="shared" si="88"/>
        <v>12987.623892524211</v>
      </c>
      <c r="B2561" s="1" t="s">
        <v>2621</v>
      </c>
      <c r="C2561" s="274">
        <v>62464024</v>
      </c>
      <c r="D2561" s="1">
        <v>144205</v>
      </c>
      <c r="E2561" s="1">
        <v>4</v>
      </c>
      <c r="F2561" s="1" t="s">
        <v>2917</v>
      </c>
      <c r="G2561" s="275">
        <v>43724</v>
      </c>
      <c r="H2561" s="275">
        <v>44834</v>
      </c>
      <c r="I2561" s="1">
        <v>0</v>
      </c>
      <c r="J2561" s="1">
        <v>1</v>
      </c>
      <c r="K2561" s="1">
        <v>30</v>
      </c>
      <c r="L2561" s="1">
        <v>30</v>
      </c>
      <c r="M2561" s="1">
        <v>2</v>
      </c>
      <c r="N2561" s="1">
        <v>18</v>
      </c>
      <c r="O2561" s="1">
        <v>19.559999999999999</v>
      </c>
      <c r="P2561" s="1">
        <v>90000</v>
      </c>
      <c r="Q2561" s="1">
        <v>3254</v>
      </c>
      <c r="R2561" s="1">
        <v>18527</v>
      </c>
      <c r="S2561" s="1">
        <v>0</v>
      </c>
      <c r="T2561" s="1">
        <v>0</v>
      </c>
      <c r="U2561" s="1">
        <v>0</v>
      </c>
      <c r="W2561" s="1">
        <v>0</v>
      </c>
      <c r="X2561" s="1">
        <v>0</v>
      </c>
      <c r="Y2561" s="1">
        <v>0</v>
      </c>
      <c r="AB2561" s="275">
        <v>44651</v>
      </c>
      <c r="AC2561" s="1">
        <v>1</v>
      </c>
      <c r="AD2561" s="1" t="s">
        <v>2623</v>
      </c>
      <c r="AE2561" s="1">
        <v>1</v>
      </c>
      <c r="AF2561" s="1">
        <v>30</v>
      </c>
      <c r="AG2561" s="1">
        <v>0</v>
      </c>
      <c r="AN2561" s="1">
        <v>1</v>
      </c>
      <c r="AO2561" s="1">
        <v>1</v>
      </c>
      <c r="AR2561" s="276">
        <v>553.29</v>
      </c>
      <c r="AS2561" s="1" t="s">
        <v>2657</v>
      </c>
      <c r="AT2561" s="1">
        <v>0</v>
      </c>
      <c r="AU2561" s="1">
        <v>0</v>
      </c>
      <c r="AX2561" s="1">
        <v>5</v>
      </c>
      <c r="BC2561" s="1">
        <v>1</v>
      </c>
      <c r="BD2561" s="1">
        <v>7</v>
      </c>
      <c r="BE2561" s="1">
        <v>2</v>
      </c>
      <c r="BF2561" s="296">
        <v>4986.0861074757895</v>
      </c>
    </row>
    <row r="2562" spans="1:58" x14ac:dyDescent="0.3">
      <c r="A2562" s="273">
        <f t="shared" ref="A2562:A2625" si="89">IF(+R2562-AR2562-BF2562&gt;0,R2562-AR2562-BF2562,0)</f>
        <v>5337.9387511400109</v>
      </c>
      <c r="B2562" s="1" t="s">
        <v>2621</v>
      </c>
      <c r="C2562" s="274">
        <v>62464024</v>
      </c>
      <c r="D2562" s="1">
        <v>144205</v>
      </c>
      <c r="E2562" s="1">
        <v>4</v>
      </c>
      <c r="F2562" s="1" t="s">
        <v>3129</v>
      </c>
      <c r="G2562" s="275">
        <v>43772</v>
      </c>
      <c r="H2562" s="275">
        <v>44895</v>
      </c>
      <c r="I2562" s="1">
        <v>0</v>
      </c>
      <c r="J2562" s="1">
        <v>1</v>
      </c>
      <c r="K2562" s="1">
        <v>28</v>
      </c>
      <c r="L2562" s="1">
        <v>30</v>
      </c>
      <c r="M2562" s="1">
        <v>2</v>
      </c>
      <c r="N2562" s="1">
        <v>18</v>
      </c>
      <c r="O2562" s="1">
        <v>19.559999999999999</v>
      </c>
      <c r="P2562" s="1">
        <v>28400</v>
      </c>
      <c r="Q2562" s="1">
        <v>1027</v>
      </c>
      <c r="R2562" s="1">
        <v>7682</v>
      </c>
      <c r="S2562" s="1">
        <v>0</v>
      </c>
      <c r="T2562" s="1">
        <v>0</v>
      </c>
      <c r="U2562" s="1">
        <v>0</v>
      </c>
      <c r="W2562" s="1">
        <v>0</v>
      </c>
      <c r="X2562" s="1">
        <v>0</v>
      </c>
      <c r="Y2562" s="1">
        <v>0</v>
      </c>
      <c r="AB2562" s="275">
        <v>44651</v>
      </c>
      <c r="AC2562" s="1">
        <v>1</v>
      </c>
      <c r="AD2562" s="1" t="s">
        <v>2623</v>
      </c>
      <c r="AE2562" s="1">
        <v>1</v>
      </c>
      <c r="AF2562" s="1">
        <v>30</v>
      </c>
      <c r="AG2562" s="1">
        <v>0</v>
      </c>
      <c r="AN2562" s="1">
        <v>1</v>
      </c>
      <c r="AO2562" s="1">
        <v>1</v>
      </c>
      <c r="AR2562" s="276">
        <v>276.64</v>
      </c>
      <c r="AS2562" s="1" t="s">
        <v>2657</v>
      </c>
      <c r="AT2562" s="1">
        <v>0</v>
      </c>
      <c r="AU2562" s="1">
        <v>0</v>
      </c>
      <c r="AX2562" s="1">
        <v>5</v>
      </c>
      <c r="BC2562" s="1">
        <v>1</v>
      </c>
      <c r="BD2562" s="1">
        <v>7</v>
      </c>
      <c r="BE2562" s="1">
        <v>2</v>
      </c>
      <c r="BF2562" s="296">
        <v>2067.4212488599892</v>
      </c>
    </row>
    <row r="2563" spans="1:58" x14ac:dyDescent="0.3">
      <c r="A2563" s="273">
        <f t="shared" si="89"/>
        <v>24603.396142782105</v>
      </c>
      <c r="B2563" s="1" t="s">
        <v>2621</v>
      </c>
      <c r="C2563" s="274">
        <v>62464024</v>
      </c>
      <c r="D2563" s="1">
        <v>144205</v>
      </c>
      <c r="E2563" s="1">
        <v>4</v>
      </c>
      <c r="F2563" s="1" t="s">
        <v>2974</v>
      </c>
      <c r="G2563" s="275">
        <v>43771</v>
      </c>
      <c r="H2563" s="275">
        <v>44895</v>
      </c>
      <c r="I2563" s="1">
        <v>0</v>
      </c>
      <c r="J2563" s="1">
        <v>1</v>
      </c>
      <c r="K2563" s="1">
        <v>28</v>
      </c>
      <c r="L2563" s="1">
        <v>30</v>
      </c>
      <c r="M2563" s="1">
        <v>2</v>
      </c>
      <c r="N2563" s="1">
        <v>18</v>
      </c>
      <c r="O2563" s="1">
        <v>19.559999999999999</v>
      </c>
      <c r="P2563" s="1">
        <v>130000</v>
      </c>
      <c r="Q2563" s="1">
        <v>4700</v>
      </c>
      <c r="R2563" s="1">
        <v>35177</v>
      </c>
      <c r="S2563" s="1">
        <v>0</v>
      </c>
      <c r="T2563" s="1">
        <v>0</v>
      </c>
      <c r="U2563" s="1">
        <v>0</v>
      </c>
      <c r="W2563" s="1">
        <v>0</v>
      </c>
      <c r="X2563" s="1">
        <v>0</v>
      </c>
      <c r="Y2563" s="1">
        <v>0</v>
      </c>
      <c r="AB2563" s="275">
        <v>44651</v>
      </c>
      <c r="AC2563" s="1">
        <v>1</v>
      </c>
      <c r="AD2563" s="1" t="s">
        <v>2623</v>
      </c>
      <c r="AE2563" s="1">
        <v>1</v>
      </c>
      <c r="AF2563" s="1">
        <v>30</v>
      </c>
      <c r="AG2563" s="1">
        <v>0</v>
      </c>
      <c r="AN2563" s="1">
        <v>1</v>
      </c>
      <c r="AO2563" s="1">
        <v>1</v>
      </c>
      <c r="AR2563" s="276">
        <v>1106.58</v>
      </c>
      <c r="AS2563" s="1" t="s">
        <v>2657</v>
      </c>
      <c r="AT2563" s="1">
        <v>0</v>
      </c>
      <c r="AU2563" s="1">
        <v>0</v>
      </c>
      <c r="AX2563" s="1">
        <v>5</v>
      </c>
      <c r="BC2563" s="1">
        <v>1</v>
      </c>
      <c r="BD2563" s="1">
        <v>7</v>
      </c>
      <c r="BE2563" s="1">
        <v>2</v>
      </c>
      <c r="BF2563" s="296">
        <v>9467.0238572178914</v>
      </c>
    </row>
    <row r="2564" spans="1:58" x14ac:dyDescent="0.3">
      <c r="A2564" s="273">
        <f t="shared" si="89"/>
        <v>15000.08316987002</v>
      </c>
      <c r="B2564" s="1" t="s">
        <v>2621</v>
      </c>
      <c r="C2564" s="274">
        <v>62464024</v>
      </c>
      <c r="D2564" s="1">
        <v>144205</v>
      </c>
      <c r="E2564" s="1">
        <v>4</v>
      </c>
      <c r="F2564" s="1" t="s">
        <v>2978</v>
      </c>
      <c r="G2564" s="275">
        <v>43775</v>
      </c>
      <c r="H2564" s="275">
        <v>44895</v>
      </c>
      <c r="I2564" s="1">
        <v>0</v>
      </c>
      <c r="J2564" s="1">
        <v>1</v>
      </c>
      <c r="K2564" s="1">
        <v>28</v>
      </c>
      <c r="L2564" s="1">
        <v>30</v>
      </c>
      <c r="M2564" s="1">
        <v>2</v>
      </c>
      <c r="N2564" s="1">
        <v>18</v>
      </c>
      <c r="O2564" s="1">
        <v>19.559999999999999</v>
      </c>
      <c r="P2564" s="1">
        <v>80000</v>
      </c>
      <c r="Q2564" s="1">
        <v>2892</v>
      </c>
      <c r="R2564" s="1">
        <v>21659</v>
      </c>
      <c r="S2564" s="1">
        <v>0</v>
      </c>
      <c r="T2564" s="1">
        <v>0</v>
      </c>
      <c r="U2564" s="1">
        <v>0</v>
      </c>
      <c r="W2564" s="1">
        <v>0</v>
      </c>
      <c r="X2564" s="1">
        <v>0</v>
      </c>
      <c r="Y2564" s="1">
        <v>0</v>
      </c>
      <c r="AB2564" s="275">
        <v>44651</v>
      </c>
      <c r="AC2564" s="1">
        <v>1</v>
      </c>
      <c r="AD2564" s="1" t="s">
        <v>2623</v>
      </c>
      <c r="AE2564" s="1">
        <v>1</v>
      </c>
      <c r="AF2564" s="1">
        <v>30</v>
      </c>
      <c r="AG2564" s="1">
        <v>0</v>
      </c>
      <c r="AN2564" s="1">
        <v>1</v>
      </c>
      <c r="AO2564" s="1">
        <v>1</v>
      </c>
      <c r="AR2564" s="276">
        <v>829.93</v>
      </c>
      <c r="AS2564" s="1" t="s">
        <v>2657</v>
      </c>
      <c r="AT2564" s="1">
        <v>0</v>
      </c>
      <c r="AU2564" s="1">
        <v>0</v>
      </c>
      <c r="AX2564" s="1">
        <v>5</v>
      </c>
      <c r="BC2564" s="1">
        <v>1</v>
      </c>
      <c r="BD2564" s="1">
        <v>7</v>
      </c>
      <c r="BE2564" s="1">
        <v>2</v>
      </c>
      <c r="BF2564" s="296">
        <v>5828.9868301299794</v>
      </c>
    </row>
    <row r="2565" spans="1:58" x14ac:dyDescent="0.3">
      <c r="A2565" s="273">
        <f t="shared" si="89"/>
        <v>12987.623892524211</v>
      </c>
      <c r="B2565" s="1" t="s">
        <v>2621</v>
      </c>
      <c r="C2565" s="274">
        <v>62464024</v>
      </c>
      <c r="D2565" s="1">
        <v>144205</v>
      </c>
      <c r="E2565" s="1">
        <v>4</v>
      </c>
      <c r="F2565" s="1" t="s">
        <v>2952</v>
      </c>
      <c r="G2565" s="275">
        <v>43729</v>
      </c>
      <c r="H2565" s="275">
        <v>44834</v>
      </c>
      <c r="I2565" s="1">
        <v>0</v>
      </c>
      <c r="J2565" s="1">
        <v>1</v>
      </c>
      <c r="K2565" s="1">
        <v>30</v>
      </c>
      <c r="L2565" s="1">
        <v>30</v>
      </c>
      <c r="M2565" s="1">
        <v>2</v>
      </c>
      <c r="N2565" s="1">
        <v>18</v>
      </c>
      <c r="O2565" s="1">
        <v>19.559999999999999</v>
      </c>
      <c r="P2565" s="1">
        <v>90000</v>
      </c>
      <c r="Q2565" s="1">
        <v>3254</v>
      </c>
      <c r="R2565" s="1">
        <v>18527</v>
      </c>
      <c r="S2565" s="1">
        <v>0</v>
      </c>
      <c r="T2565" s="1">
        <v>0</v>
      </c>
      <c r="U2565" s="1">
        <v>0</v>
      </c>
      <c r="W2565" s="1">
        <v>0</v>
      </c>
      <c r="X2565" s="1">
        <v>0</v>
      </c>
      <c r="Y2565" s="1">
        <v>0</v>
      </c>
      <c r="AB2565" s="275">
        <v>44651</v>
      </c>
      <c r="AC2565" s="1">
        <v>1</v>
      </c>
      <c r="AD2565" s="1" t="s">
        <v>2623</v>
      </c>
      <c r="AE2565" s="1">
        <v>1</v>
      </c>
      <c r="AF2565" s="1">
        <v>30</v>
      </c>
      <c r="AG2565" s="1">
        <v>0</v>
      </c>
      <c r="AN2565" s="1">
        <v>1</v>
      </c>
      <c r="AO2565" s="1">
        <v>1</v>
      </c>
      <c r="AR2565" s="276">
        <v>553.29</v>
      </c>
      <c r="AS2565" s="1" t="s">
        <v>2657</v>
      </c>
      <c r="AT2565" s="1">
        <v>0</v>
      </c>
      <c r="AU2565" s="1">
        <v>0</v>
      </c>
      <c r="AX2565" s="1">
        <v>5</v>
      </c>
      <c r="BC2565" s="1">
        <v>1</v>
      </c>
      <c r="BD2565" s="1">
        <v>7</v>
      </c>
      <c r="BE2565" s="1">
        <v>2</v>
      </c>
      <c r="BF2565" s="296">
        <v>4986.0861074757895</v>
      </c>
    </row>
    <row r="2566" spans="1:58" x14ac:dyDescent="0.3">
      <c r="A2566" s="273">
        <f t="shared" si="89"/>
        <v>19163.144946294586</v>
      </c>
      <c r="B2566" s="1" t="s">
        <v>2621</v>
      </c>
      <c r="C2566" s="274">
        <v>62464024</v>
      </c>
      <c r="D2566" s="1">
        <v>144205</v>
      </c>
      <c r="E2566" s="1">
        <v>4</v>
      </c>
      <c r="F2566" s="1" t="s">
        <v>2802</v>
      </c>
      <c r="G2566" s="275">
        <v>43770</v>
      </c>
      <c r="H2566" s="275">
        <v>44895</v>
      </c>
      <c r="I2566" s="1">
        <v>0</v>
      </c>
      <c r="J2566" s="1">
        <v>1</v>
      </c>
      <c r="K2566" s="1">
        <v>28</v>
      </c>
      <c r="L2566" s="1">
        <v>30</v>
      </c>
      <c r="M2566" s="1">
        <v>2</v>
      </c>
      <c r="N2566" s="1">
        <v>18</v>
      </c>
      <c r="O2566" s="1">
        <v>19.559999999999999</v>
      </c>
      <c r="P2566" s="1">
        <v>101050</v>
      </c>
      <c r="Q2566" s="1">
        <v>3653</v>
      </c>
      <c r="R2566" s="1">
        <v>27355</v>
      </c>
      <c r="S2566" s="1">
        <v>0</v>
      </c>
      <c r="T2566" s="1">
        <v>0</v>
      </c>
      <c r="U2566" s="1">
        <v>0</v>
      </c>
      <c r="W2566" s="1">
        <v>0</v>
      </c>
      <c r="X2566" s="1">
        <v>0</v>
      </c>
      <c r="Y2566" s="1">
        <v>0</v>
      </c>
      <c r="AB2566" s="275">
        <v>44651</v>
      </c>
      <c r="AC2566" s="1">
        <v>1</v>
      </c>
      <c r="AD2566" s="1" t="s">
        <v>2623</v>
      </c>
      <c r="AE2566" s="1">
        <v>1</v>
      </c>
      <c r="AF2566" s="1">
        <v>30</v>
      </c>
      <c r="AG2566" s="1">
        <v>0</v>
      </c>
      <c r="AN2566" s="1">
        <v>1</v>
      </c>
      <c r="AO2566" s="1">
        <v>1</v>
      </c>
      <c r="AR2566" s="276">
        <v>829.93</v>
      </c>
      <c r="AS2566" s="1" t="s">
        <v>2657</v>
      </c>
      <c r="AT2566" s="1">
        <v>0</v>
      </c>
      <c r="AU2566" s="1">
        <v>0</v>
      </c>
      <c r="AX2566" s="1">
        <v>5</v>
      </c>
      <c r="BC2566" s="1">
        <v>1</v>
      </c>
      <c r="BD2566" s="1">
        <v>7</v>
      </c>
      <c r="BE2566" s="1">
        <v>2</v>
      </c>
      <c r="BF2566" s="296">
        <v>7361.9250537054149</v>
      </c>
    </row>
    <row r="2567" spans="1:58" x14ac:dyDescent="0.3">
      <c r="A2567" s="273">
        <f t="shared" si="89"/>
        <v>21554.187271426195</v>
      </c>
      <c r="B2567" s="1" t="s">
        <v>2621</v>
      </c>
      <c r="C2567" s="274">
        <v>62464024</v>
      </c>
      <c r="D2567" s="1">
        <v>144205</v>
      </c>
      <c r="E2567" s="1">
        <v>4</v>
      </c>
      <c r="F2567" s="1" t="s">
        <v>2816</v>
      </c>
      <c r="G2567" s="275">
        <v>43762</v>
      </c>
      <c r="H2567" s="275">
        <v>44865</v>
      </c>
      <c r="I2567" s="1">
        <v>0</v>
      </c>
      <c r="J2567" s="1">
        <v>1</v>
      </c>
      <c r="K2567" s="1">
        <v>29</v>
      </c>
      <c r="L2567" s="1">
        <v>30</v>
      </c>
      <c r="M2567" s="1">
        <v>2</v>
      </c>
      <c r="N2567" s="1">
        <v>18</v>
      </c>
      <c r="O2567" s="1">
        <v>19.559999999999999</v>
      </c>
      <c r="P2567" s="1">
        <v>130000</v>
      </c>
      <c r="Q2567" s="1">
        <v>4700</v>
      </c>
      <c r="R2567" s="1">
        <v>31005</v>
      </c>
      <c r="S2567" s="1">
        <v>0</v>
      </c>
      <c r="T2567" s="1">
        <v>0</v>
      </c>
      <c r="U2567" s="1">
        <v>0</v>
      </c>
      <c r="W2567" s="1">
        <v>0</v>
      </c>
      <c r="X2567" s="1">
        <v>0</v>
      </c>
      <c r="Y2567" s="1">
        <v>0</v>
      </c>
      <c r="AB2567" s="275">
        <v>44651</v>
      </c>
      <c r="AC2567" s="1">
        <v>1</v>
      </c>
      <c r="AD2567" s="1" t="s">
        <v>2623</v>
      </c>
      <c r="AE2567" s="1">
        <v>1</v>
      </c>
      <c r="AF2567" s="1">
        <v>30</v>
      </c>
      <c r="AG2567" s="1">
        <v>0</v>
      </c>
      <c r="AN2567" s="1">
        <v>1</v>
      </c>
      <c r="AO2567" s="1">
        <v>1</v>
      </c>
      <c r="AR2567" s="276">
        <v>1106.58</v>
      </c>
      <c r="AS2567" s="1" t="s">
        <v>2657</v>
      </c>
      <c r="AT2567" s="1">
        <v>0</v>
      </c>
      <c r="AU2567" s="1">
        <v>0</v>
      </c>
      <c r="AX2567" s="1">
        <v>5</v>
      </c>
      <c r="BC2567" s="1">
        <v>1</v>
      </c>
      <c r="BD2567" s="1">
        <v>7</v>
      </c>
      <c r="BE2567" s="1">
        <v>2</v>
      </c>
      <c r="BF2567" s="296">
        <v>8344.2327285738029</v>
      </c>
    </row>
    <row r="2568" spans="1:58" x14ac:dyDescent="0.3">
      <c r="A2568" s="273">
        <f t="shared" si="89"/>
        <v>18030.28930137568</v>
      </c>
      <c r="B2568" s="1" t="s">
        <v>2621</v>
      </c>
      <c r="C2568" s="274">
        <v>62464024</v>
      </c>
      <c r="D2568" s="1">
        <v>144205</v>
      </c>
      <c r="E2568" s="1">
        <v>4</v>
      </c>
      <c r="F2568" s="1" t="s">
        <v>2828</v>
      </c>
      <c r="G2568" s="275">
        <v>43767</v>
      </c>
      <c r="H2568" s="275">
        <v>44865</v>
      </c>
      <c r="I2568" s="1">
        <v>0</v>
      </c>
      <c r="J2568" s="1">
        <v>1</v>
      </c>
      <c r="K2568" s="1">
        <v>29</v>
      </c>
      <c r="L2568" s="1">
        <v>30</v>
      </c>
      <c r="M2568" s="1">
        <v>2</v>
      </c>
      <c r="N2568" s="1">
        <v>18</v>
      </c>
      <c r="O2568" s="1">
        <v>19.559999999999999</v>
      </c>
      <c r="P2568" s="1">
        <v>108155</v>
      </c>
      <c r="Q2568" s="1">
        <v>3910</v>
      </c>
      <c r="R2568" s="1">
        <v>25805</v>
      </c>
      <c r="S2568" s="1">
        <v>0</v>
      </c>
      <c r="T2568" s="1">
        <v>0</v>
      </c>
      <c r="U2568" s="1">
        <v>0</v>
      </c>
      <c r="W2568" s="1">
        <v>0</v>
      </c>
      <c r="X2568" s="1">
        <v>0</v>
      </c>
      <c r="Y2568" s="1">
        <v>0</v>
      </c>
      <c r="AB2568" s="275">
        <v>44651</v>
      </c>
      <c r="AC2568" s="1">
        <v>1</v>
      </c>
      <c r="AD2568" s="1" t="s">
        <v>2623</v>
      </c>
      <c r="AE2568" s="1">
        <v>1</v>
      </c>
      <c r="AF2568" s="1">
        <v>30</v>
      </c>
      <c r="AG2568" s="1">
        <v>0</v>
      </c>
      <c r="AN2568" s="1">
        <v>1</v>
      </c>
      <c r="AO2568" s="1">
        <v>1</v>
      </c>
      <c r="AR2568" s="276">
        <v>829.93</v>
      </c>
      <c r="AS2568" s="1" t="s">
        <v>2657</v>
      </c>
      <c r="AT2568" s="1">
        <v>0</v>
      </c>
      <c r="AU2568" s="1">
        <v>0</v>
      </c>
      <c r="AX2568" s="1">
        <v>5</v>
      </c>
      <c r="BC2568" s="1">
        <v>1</v>
      </c>
      <c r="BD2568" s="1">
        <v>7</v>
      </c>
      <c r="BE2568" s="1">
        <v>2</v>
      </c>
      <c r="BF2568" s="296">
        <v>6944.7806986243195</v>
      </c>
    </row>
    <row r="2569" spans="1:58" x14ac:dyDescent="0.3">
      <c r="A2569" s="273">
        <f t="shared" si="89"/>
        <v>3836.7223029700572</v>
      </c>
      <c r="B2569" s="1" t="s">
        <v>2621</v>
      </c>
      <c r="C2569" s="274">
        <v>62464024</v>
      </c>
      <c r="D2569" s="1">
        <v>144205</v>
      </c>
      <c r="E2569" s="1">
        <v>4</v>
      </c>
      <c r="F2569" s="1" t="s">
        <v>2829</v>
      </c>
      <c r="G2569" s="275">
        <v>43767</v>
      </c>
      <c r="H2569" s="275">
        <v>44865</v>
      </c>
      <c r="I2569" s="1">
        <v>0</v>
      </c>
      <c r="J2569" s="1">
        <v>1</v>
      </c>
      <c r="K2569" s="1">
        <v>29</v>
      </c>
      <c r="L2569" s="1">
        <v>30</v>
      </c>
      <c r="M2569" s="1">
        <v>2</v>
      </c>
      <c r="N2569" s="1">
        <v>18</v>
      </c>
      <c r="O2569" s="1">
        <v>19.559999999999999</v>
      </c>
      <c r="P2569" s="1">
        <v>23570</v>
      </c>
      <c r="Q2569" s="1">
        <v>852</v>
      </c>
      <c r="R2569" s="1">
        <v>5628</v>
      </c>
      <c r="S2569" s="1">
        <v>0</v>
      </c>
      <c r="T2569" s="1">
        <v>0</v>
      </c>
      <c r="U2569" s="1">
        <v>0</v>
      </c>
      <c r="W2569" s="1">
        <v>0</v>
      </c>
      <c r="X2569" s="1">
        <v>0</v>
      </c>
      <c r="Y2569" s="1">
        <v>0</v>
      </c>
      <c r="AB2569" s="275">
        <v>44651</v>
      </c>
      <c r="AC2569" s="1">
        <v>1</v>
      </c>
      <c r="AD2569" s="1" t="s">
        <v>2623</v>
      </c>
      <c r="AE2569" s="1">
        <v>1</v>
      </c>
      <c r="AF2569" s="1">
        <v>30</v>
      </c>
      <c r="AG2569" s="1">
        <v>0</v>
      </c>
      <c r="AN2569" s="1">
        <v>1</v>
      </c>
      <c r="AO2569" s="1">
        <v>1</v>
      </c>
      <c r="AR2569" s="276">
        <v>276.64</v>
      </c>
      <c r="AS2569" s="1" t="s">
        <v>2657</v>
      </c>
      <c r="AT2569" s="1">
        <v>0</v>
      </c>
      <c r="AU2569" s="1">
        <v>0</v>
      </c>
      <c r="AX2569" s="1">
        <v>5</v>
      </c>
      <c r="BC2569" s="1">
        <v>1</v>
      </c>
      <c r="BD2569" s="1">
        <v>7</v>
      </c>
      <c r="BE2569" s="1">
        <v>2</v>
      </c>
      <c r="BF2569" s="296">
        <v>1514.6376970299425</v>
      </c>
    </row>
    <row r="2570" spans="1:58" x14ac:dyDescent="0.3">
      <c r="A2570" s="273">
        <f t="shared" si="89"/>
        <v>14229.741331325167</v>
      </c>
      <c r="B2570" s="1" t="s">
        <v>2621</v>
      </c>
      <c r="C2570" s="274">
        <v>62464024</v>
      </c>
      <c r="D2570" s="1">
        <v>144205</v>
      </c>
      <c r="E2570" s="1">
        <v>4</v>
      </c>
      <c r="F2570" s="1" t="s">
        <v>3106</v>
      </c>
      <c r="G2570" s="275">
        <v>43734</v>
      </c>
      <c r="H2570" s="275">
        <v>44834</v>
      </c>
      <c r="I2570" s="1">
        <v>0</v>
      </c>
      <c r="J2570" s="1">
        <v>1</v>
      </c>
      <c r="K2570" s="1">
        <v>30</v>
      </c>
      <c r="L2570" s="1">
        <v>30</v>
      </c>
      <c r="M2570" s="1">
        <v>2</v>
      </c>
      <c r="N2570" s="1">
        <v>18</v>
      </c>
      <c r="O2570" s="1">
        <v>19.559999999999999</v>
      </c>
      <c r="P2570" s="1">
        <v>100000</v>
      </c>
      <c r="Q2570" s="1">
        <v>3615</v>
      </c>
      <c r="R2570" s="1">
        <v>20605</v>
      </c>
      <c r="S2570" s="1">
        <v>0</v>
      </c>
      <c r="T2570" s="1">
        <v>0</v>
      </c>
      <c r="U2570" s="1">
        <v>0</v>
      </c>
      <c r="W2570" s="1">
        <v>0</v>
      </c>
      <c r="X2570" s="1">
        <v>0</v>
      </c>
      <c r="Y2570" s="1">
        <v>0</v>
      </c>
      <c r="AB2570" s="275">
        <v>44651</v>
      </c>
      <c r="AC2570" s="1">
        <v>1</v>
      </c>
      <c r="AD2570" s="1" t="s">
        <v>2623</v>
      </c>
      <c r="AE2570" s="1">
        <v>1</v>
      </c>
      <c r="AF2570" s="1">
        <v>30</v>
      </c>
      <c r="AG2570" s="1">
        <v>0</v>
      </c>
      <c r="AN2570" s="1">
        <v>1</v>
      </c>
      <c r="AO2570" s="1">
        <v>1</v>
      </c>
      <c r="AR2570" s="276">
        <v>829.93</v>
      </c>
      <c r="AS2570" s="1" t="s">
        <v>2657</v>
      </c>
      <c r="AT2570" s="1">
        <v>0</v>
      </c>
      <c r="AU2570" s="1">
        <v>0</v>
      </c>
      <c r="AX2570" s="1">
        <v>5</v>
      </c>
      <c r="BC2570" s="1">
        <v>1</v>
      </c>
      <c r="BD2570" s="1">
        <v>7</v>
      </c>
      <c r="BE2570" s="1">
        <v>2</v>
      </c>
      <c r="BF2570" s="296">
        <v>5545.3286686748334</v>
      </c>
    </row>
    <row r="2571" spans="1:58" x14ac:dyDescent="0.3">
      <c r="A2571" s="273">
        <f t="shared" si="89"/>
        <v>12987.623892524211</v>
      </c>
      <c r="B2571" s="1" t="s">
        <v>2621</v>
      </c>
      <c r="C2571" s="274">
        <v>62464024</v>
      </c>
      <c r="D2571" s="1">
        <v>144205</v>
      </c>
      <c r="E2571" s="1">
        <v>4</v>
      </c>
      <c r="F2571" s="1" t="s">
        <v>2865</v>
      </c>
      <c r="G2571" s="275">
        <v>43721</v>
      </c>
      <c r="H2571" s="275">
        <v>44834</v>
      </c>
      <c r="I2571" s="1">
        <v>0</v>
      </c>
      <c r="J2571" s="1">
        <v>1</v>
      </c>
      <c r="K2571" s="1">
        <v>30</v>
      </c>
      <c r="L2571" s="1">
        <v>30</v>
      </c>
      <c r="M2571" s="1">
        <v>2</v>
      </c>
      <c r="N2571" s="1">
        <v>18</v>
      </c>
      <c r="O2571" s="1">
        <v>19.559999999999999</v>
      </c>
      <c r="P2571" s="1">
        <v>90000</v>
      </c>
      <c r="Q2571" s="1">
        <v>3254</v>
      </c>
      <c r="R2571" s="1">
        <v>18527</v>
      </c>
      <c r="S2571" s="1">
        <v>0</v>
      </c>
      <c r="T2571" s="1">
        <v>0</v>
      </c>
      <c r="U2571" s="1">
        <v>0</v>
      </c>
      <c r="W2571" s="1">
        <v>0</v>
      </c>
      <c r="X2571" s="1">
        <v>0</v>
      </c>
      <c r="Y2571" s="1">
        <v>0</v>
      </c>
      <c r="AB2571" s="275">
        <v>44651</v>
      </c>
      <c r="AC2571" s="1">
        <v>1</v>
      </c>
      <c r="AD2571" s="1" t="s">
        <v>2623</v>
      </c>
      <c r="AE2571" s="1">
        <v>1</v>
      </c>
      <c r="AF2571" s="1">
        <v>30</v>
      </c>
      <c r="AG2571" s="1">
        <v>0</v>
      </c>
      <c r="AN2571" s="1">
        <v>1</v>
      </c>
      <c r="AO2571" s="1">
        <v>1</v>
      </c>
      <c r="AR2571" s="276">
        <v>553.29</v>
      </c>
      <c r="AS2571" s="1" t="s">
        <v>2657</v>
      </c>
      <c r="AT2571" s="1">
        <v>0</v>
      </c>
      <c r="AU2571" s="1">
        <v>0</v>
      </c>
      <c r="AX2571" s="1">
        <v>5</v>
      </c>
      <c r="BC2571" s="1">
        <v>1</v>
      </c>
      <c r="BD2571" s="1">
        <v>7</v>
      </c>
      <c r="BE2571" s="1">
        <v>2</v>
      </c>
      <c r="BF2571" s="296">
        <v>4986.0861074757895</v>
      </c>
    </row>
    <row r="2572" spans="1:58" x14ac:dyDescent="0.3">
      <c r="A2572" s="273">
        <f t="shared" si="89"/>
        <v>8428.8074752445555</v>
      </c>
      <c r="B2572" s="1" t="s">
        <v>2621</v>
      </c>
      <c r="C2572" s="274">
        <v>62464024</v>
      </c>
      <c r="D2572" s="1">
        <v>144205</v>
      </c>
      <c r="E2572" s="1">
        <v>4</v>
      </c>
      <c r="F2572" s="1" t="s">
        <v>2873</v>
      </c>
      <c r="G2572" s="275">
        <v>43755</v>
      </c>
      <c r="H2572" s="275">
        <v>44865</v>
      </c>
      <c r="I2572" s="1">
        <v>0</v>
      </c>
      <c r="J2572" s="1">
        <v>1</v>
      </c>
      <c r="K2572" s="1">
        <v>29</v>
      </c>
      <c r="L2572" s="1">
        <v>30</v>
      </c>
      <c r="M2572" s="1">
        <v>2</v>
      </c>
      <c r="N2572" s="1">
        <v>18</v>
      </c>
      <c r="O2572" s="1">
        <v>19.559999999999999</v>
      </c>
      <c r="P2572" s="1">
        <v>50000</v>
      </c>
      <c r="Q2572" s="1">
        <v>1808</v>
      </c>
      <c r="R2572" s="1">
        <v>11911</v>
      </c>
      <c r="S2572" s="1">
        <v>0</v>
      </c>
      <c r="T2572" s="1">
        <v>0</v>
      </c>
      <c r="U2572" s="1">
        <v>0</v>
      </c>
      <c r="W2572" s="1">
        <v>0</v>
      </c>
      <c r="X2572" s="1">
        <v>0</v>
      </c>
      <c r="Y2572" s="1">
        <v>0</v>
      </c>
      <c r="AB2572" s="275">
        <v>44651</v>
      </c>
      <c r="AC2572" s="1">
        <v>1</v>
      </c>
      <c r="AD2572" s="1" t="s">
        <v>2623</v>
      </c>
      <c r="AE2572" s="1">
        <v>1</v>
      </c>
      <c r="AF2572" s="1">
        <v>30</v>
      </c>
      <c r="AG2572" s="1">
        <v>0</v>
      </c>
      <c r="AN2572" s="1">
        <v>1</v>
      </c>
      <c r="AO2572" s="1">
        <v>1</v>
      </c>
      <c r="AR2572" s="276">
        <v>276.64</v>
      </c>
      <c r="AS2572" s="1" t="s">
        <v>2657</v>
      </c>
      <c r="AT2572" s="1">
        <v>0</v>
      </c>
      <c r="AU2572" s="1">
        <v>0</v>
      </c>
      <c r="AX2572" s="1">
        <v>5</v>
      </c>
      <c r="BC2572" s="1">
        <v>1</v>
      </c>
      <c r="BD2572" s="1">
        <v>7</v>
      </c>
      <c r="BE2572" s="1">
        <v>2</v>
      </c>
      <c r="BF2572" s="296">
        <v>3205.5525247554451</v>
      </c>
    </row>
    <row r="2573" spans="1:58" x14ac:dyDescent="0.3">
      <c r="A2573" s="273">
        <f t="shared" si="89"/>
        <v>36586.067447071808</v>
      </c>
      <c r="B2573" s="1" t="s">
        <v>2621</v>
      </c>
      <c r="C2573" s="274">
        <v>62464024</v>
      </c>
      <c r="D2573" s="1">
        <v>144205</v>
      </c>
      <c r="E2573" s="1">
        <v>4</v>
      </c>
      <c r="F2573" s="1" t="s">
        <v>2874</v>
      </c>
      <c r="G2573" s="275">
        <v>43755</v>
      </c>
      <c r="H2573" s="275">
        <v>44865</v>
      </c>
      <c r="I2573" s="1">
        <v>0</v>
      </c>
      <c r="J2573" s="1">
        <v>1</v>
      </c>
      <c r="K2573" s="1">
        <v>29</v>
      </c>
      <c r="L2573" s="1">
        <v>30</v>
      </c>
      <c r="M2573" s="1">
        <v>2</v>
      </c>
      <c r="N2573" s="1">
        <v>18</v>
      </c>
      <c r="O2573" s="1">
        <v>19.559999999999999</v>
      </c>
      <c r="P2573" s="1">
        <v>219400</v>
      </c>
      <c r="Q2573" s="1">
        <v>7932</v>
      </c>
      <c r="R2573" s="1">
        <v>52329</v>
      </c>
      <c r="S2573" s="1">
        <v>0</v>
      </c>
      <c r="T2573" s="1">
        <v>0</v>
      </c>
      <c r="U2573" s="1">
        <v>0</v>
      </c>
      <c r="W2573" s="1">
        <v>0</v>
      </c>
      <c r="X2573" s="1">
        <v>0</v>
      </c>
      <c r="Y2573" s="1">
        <v>0</v>
      </c>
      <c r="AB2573" s="275">
        <v>44651</v>
      </c>
      <c r="AC2573" s="1">
        <v>1</v>
      </c>
      <c r="AD2573" s="1" t="s">
        <v>2623</v>
      </c>
      <c r="AE2573" s="1">
        <v>1</v>
      </c>
      <c r="AF2573" s="1">
        <v>30</v>
      </c>
      <c r="AG2573" s="1">
        <v>0</v>
      </c>
      <c r="AN2573" s="1">
        <v>1</v>
      </c>
      <c r="AO2573" s="1">
        <v>1</v>
      </c>
      <c r="AR2573" s="276">
        <v>1659.87</v>
      </c>
      <c r="AS2573" s="1" t="s">
        <v>2657</v>
      </c>
      <c r="AT2573" s="1">
        <v>0</v>
      </c>
      <c r="AU2573" s="1">
        <v>0</v>
      </c>
      <c r="AX2573" s="1">
        <v>5</v>
      </c>
      <c r="BC2573" s="1">
        <v>1</v>
      </c>
      <c r="BD2573" s="1">
        <v>7</v>
      </c>
      <c r="BE2573" s="1">
        <v>2</v>
      </c>
      <c r="BF2573" s="296">
        <v>14083.062552928192</v>
      </c>
    </row>
    <row r="2574" spans="1:58" x14ac:dyDescent="0.3">
      <c r="A2574" s="273">
        <f t="shared" si="89"/>
        <v>10254.883727135964</v>
      </c>
      <c r="B2574" s="1" t="s">
        <v>2621</v>
      </c>
      <c r="C2574" s="274">
        <v>62464024</v>
      </c>
      <c r="D2574" s="1">
        <v>144205</v>
      </c>
      <c r="E2574" s="1">
        <v>4</v>
      </c>
      <c r="F2574" s="1" t="s">
        <v>2875</v>
      </c>
      <c r="G2574" s="275">
        <v>43755</v>
      </c>
      <c r="H2574" s="275">
        <v>44865</v>
      </c>
      <c r="I2574" s="1">
        <v>0</v>
      </c>
      <c r="J2574" s="1">
        <v>1</v>
      </c>
      <c r="K2574" s="1">
        <v>29</v>
      </c>
      <c r="L2574" s="1">
        <v>30</v>
      </c>
      <c r="M2574" s="1">
        <v>2</v>
      </c>
      <c r="N2574" s="1">
        <v>18</v>
      </c>
      <c r="O2574" s="1">
        <v>19.559999999999999</v>
      </c>
      <c r="P2574" s="1">
        <v>62060</v>
      </c>
      <c r="Q2574" s="1">
        <v>2244</v>
      </c>
      <c r="R2574" s="1">
        <v>14788</v>
      </c>
      <c r="S2574" s="1">
        <v>0</v>
      </c>
      <c r="T2574" s="1">
        <v>0</v>
      </c>
      <c r="U2574" s="1">
        <v>0</v>
      </c>
      <c r="W2574" s="1">
        <v>0</v>
      </c>
      <c r="X2574" s="1">
        <v>0</v>
      </c>
      <c r="Y2574" s="1">
        <v>0</v>
      </c>
      <c r="AB2574" s="275">
        <v>44651</v>
      </c>
      <c r="AC2574" s="1">
        <v>1</v>
      </c>
      <c r="AD2574" s="1" t="s">
        <v>2623</v>
      </c>
      <c r="AE2574" s="1">
        <v>1</v>
      </c>
      <c r="AF2574" s="1">
        <v>30</v>
      </c>
      <c r="AG2574" s="1">
        <v>0</v>
      </c>
      <c r="AN2574" s="1">
        <v>1</v>
      </c>
      <c r="AO2574" s="1">
        <v>1</v>
      </c>
      <c r="AR2574" s="276">
        <v>553.29</v>
      </c>
      <c r="AS2574" s="1" t="s">
        <v>2657</v>
      </c>
      <c r="AT2574" s="1">
        <v>0</v>
      </c>
      <c r="AU2574" s="1">
        <v>0</v>
      </c>
      <c r="AX2574" s="1">
        <v>5</v>
      </c>
      <c r="BC2574" s="1">
        <v>1</v>
      </c>
      <c r="BD2574" s="1">
        <v>7</v>
      </c>
      <c r="BE2574" s="1">
        <v>2</v>
      </c>
      <c r="BF2574" s="296">
        <v>3979.8262728640352</v>
      </c>
    </row>
    <row r="2575" spans="1:58" x14ac:dyDescent="0.3">
      <c r="A2575" s="273">
        <f t="shared" si="89"/>
        <v>16021.845874125909</v>
      </c>
      <c r="B2575" s="1" t="s">
        <v>2621</v>
      </c>
      <c r="C2575" s="274">
        <v>62464024</v>
      </c>
      <c r="D2575" s="1">
        <v>144205</v>
      </c>
      <c r="E2575" s="1">
        <v>4</v>
      </c>
      <c r="F2575" s="1" t="s">
        <v>3295</v>
      </c>
      <c r="G2575" s="275">
        <v>43974</v>
      </c>
      <c r="H2575" s="275">
        <v>45077</v>
      </c>
      <c r="I2575" s="1">
        <v>0</v>
      </c>
      <c r="J2575" s="1">
        <v>1</v>
      </c>
      <c r="K2575" s="1">
        <v>22</v>
      </c>
      <c r="L2575" s="1">
        <v>30</v>
      </c>
      <c r="M2575" s="1">
        <v>2</v>
      </c>
      <c r="N2575" s="1">
        <v>18</v>
      </c>
      <c r="O2575" s="1">
        <v>19.559999999999999</v>
      </c>
      <c r="P2575" s="1">
        <v>50821</v>
      </c>
      <c r="Q2575" s="1">
        <v>1837</v>
      </c>
      <c r="R2575" s="1">
        <v>23057</v>
      </c>
      <c r="S2575" s="1">
        <v>0</v>
      </c>
      <c r="T2575" s="1">
        <v>0</v>
      </c>
      <c r="U2575" s="1">
        <v>0</v>
      </c>
      <c r="W2575" s="1">
        <v>0</v>
      </c>
      <c r="X2575" s="1">
        <v>0</v>
      </c>
      <c r="Y2575" s="1">
        <v>0</v>
      </c>
      <c r="AB2575" s="275">
        <v>44651</v>
      </c>
      <c r="AC2575" s="1">
        <v>1</v>
      </c>
      <c r="AD2575" s="1" t="s">
        <v>2623</v>
      </c>
      <c r="AE2575" s="1">
        <v>1</v>
      </c>
      <c r="AF2575" s="1">
        <v>30</v>
      </c>
      <c r="AG2575" s="1">
        <v>0</v>
      </c>
      <c r="AN2575" s="1">
        <v>1</v>
      </c>
      <c r="AO2575" s="1">
        <v>1</v>
      </c>
      <c r="AP2575" s="275"/>
      <c r="AR2575" s="276">
        <v>829.93</v>
      </c>
      <c r="AS2575" s="1" t="s">
        <v>2657</v>
      </c>
      <c r="AT2575" s="1">
        <v>0</v>
      </c>
      <c r="AU2575" s="1">
        <v>0</v>
      </c>
      <c r="AX2575" s="1">
        <v>5</v>
      </c>
      <c r="BC2575" s="1">
        <v>1</v>
      </c>
      <c r="BD2575" s="1">
        <v>7</v>
      </c>
      <c r="BE2575" s="1">
        <v>2</v>
      </c>
      <c r="BF2575" s="296">
        <v>6205.2241258740914</v>
      </c>
    </row>
    <row r="2576" spans="1:58" x14ac:dyDescent="0.3">
      <c r="A2576" s="273">
        <f t="shared" si="89"/>
        <v>27259.755951207633</v>
      </c>
      <c r="B2576" s="1" t="s">
        <v>2621</v>
      </c>
      <c r="C2576" s="274">
        <v>62464024</v>
      </c>
      <c r="D2576" s="1">
        <v>144205</v>
      </c>
      <c r="E2576" s="1">
        <v>4</v>
      </c>
      <c r="F2576" s="1" t="s">
        <v>3034</v>
      </c>
      <c r="G2576" s="275">
        <v>43875</v>
      </c>
      <c r="H2576" s="275">
        <v>44985</v>
      </c>
      <c r="I2576" s="1">
        <v>0</v>
      </c>
      <c r="J2576" s="1">
        <v>1</v>
      </c>
      <c r="K2576" s="1">
        <v>25</v>
      </c>
      <c r="L2576" s="1">
        <v>30</v>
      </c>
      <c r="M2576" s="1">
        <v>2</v>
      </c>
      <c r="N2576" s="1">
        <v>18</v>
      </c>
      <c r="O2576" s="1">
        <v>19.559999999999999</v>
      </c>
      <c r="P2576" s="1">
        <v>107630</v>
      </c>
      <c r="Q2576" s="1">
        <v>3891</v>
      </c>
      <c r="R2576" s="1">
        <v>39190</v>
      </c>
      <c r="S2576" s="1">
        <v>0</v>
      </c>
      <c r="T2576" s="1">
        <v>0</v>
      </c>
      <c r="U2576" s="1">
        <v>0</v>
      </c>
      <c r="V2576" s="275"/>
      <c r="W2576" s="1">
        <v>0</v>
      </c>
      <c r="X2576" s="1">
        <v>0</v>
      </c>
      <c r="Y2576" s="1">
        <v>0</v>
      </c>
      <c r="AB2576" s="275">
        <v>44651</v>
      </c>
      <c r="AC2576" s="1">
        <v>1</v>
      </c>
      <c r="AD2576" s="1" t="s">
        <v>2623</v>
      </c>
      <c r="AE2576" s="1">
        <v>1</v>
      </c>
      <c r="AF2576" s="1">
        <v>30</v>
      </c>
      <c r="AG2576" s="1">
        <v>0</v>
      </c>
      <c r="AN2576" s="1">
        <v>1</v>
      </c>
      <c r="AO2576" s="1">
        <v>1</v>
      </c>
      <c r="AR2576" s="276">
        <v>1383.22</v>
      </c>
      <c r="AS2576" s="1" t="s">
        <v>2657</v>
      </c>
      <c r="AT2576" s="1">
        <v>0</v>
      </c>
      <c r="AU2576" s="1">
        <v>0</v>
      </c>
      <c r="AX2576" s="1">
        <v>5</v>
      </c>
      <c r="BC2576" s="1">
        <v>1</v>
      </c>
      <c r="BD2576" s="1">
        <v>7</v>
      </c>
      <c r="BE2576" s="1">
        <v>2</v>
      </c>
      <c r="BF2576" s="296">
        <v>10547.024048792367</v>
      </c>
    </row>
    <row r="2577" spans="1:58" x14ac:dyDescent="0.3">
      <c r="A2577" s="273">
        <f t="shared" si="89"/>
        <v>10631.28415109289</v>
      </c>
      <c r="B2577" s="1" t="s">
        <v>2621</v>
      </c>
      <c r="C2577" s="274">
        <v>62464024</v>
      </c>
      <c r="D2577" s="1">
        <v>144205</v>
      </c>
      <c r="E2577" s="1">
        <v>4</v>
      </c>
      <c r="F2577" s="1" t="s">
        <v>3035</v>
      </c>
      <c r="G2577" s="275">
        <v>43875</v>
      </c>
      <c r="H2577" s="275">
        <v>44985</v>
      </c>
      <c r="I2577" s="1">
        <v>0</v>
      </c>
      <c r="J2577" s="1">
        <v>1</v>
      </c>
      <c r="K2577" s="1">
        <v>25</v>
      </c>
      <c r="L2577" s="1">
        <v>30</v>
      </c>
      <c r="M2577" s="1">
        <v>2</v>
      </c>
      <c r="N2577" s="1">
        <v>18</v>
      </c>
      <c r="O2577" s="1">
        <v>19.559999999999999</v>
      </c>
      <c r="P2577" s="1">
        <v>42000</v>
      </c>
      <c r="Q2577" s="1">
        <v>1518</v>
      </c>
      <c r="R2577" s="1">
        <v>15303</v>
      </c>
      <c r="S2577" s="1">
        <v>0</v>
      </c>
      <c r="T2577" s="1">
        <v>0</v>
      </c>
      <c r="U2577" s="1">
        <v>0</v>
      </c>
      <c r="W2577" s="1">
        <v>0</v>
      </c>
      <c r="X2577" s="1">
        <v>0</v>
      </c>
      <c r="Y2577" s="1">
        <v>0</v>
      </c>
      <c r="AB2577" s="275">
        <v>44651</v>
      </c>
      <c r="AC2577" s="1">
        <v>1</v>
      </c>
      <c r="AD2577" s="1" t="s">
        <v>2623</v>
      </c>
      <c r="AE2577" s="1">
        <v>1</v>
      </c>
      <c r="AF2577" s="1">
        <v>30</v>
      </c>
      <c r="AG2577" s="1">
        <v>0</v>
      </c>
      <c r="AN2577" s="1">
        <v>1</v>
      </c>
      <c r="AO2577" s="1">
        <v>1</v>
      </c>
      <c r="AR2577" s="276">
        <v>553.29</v>
      </c>
      <c r="AS2577" s="1" t="s">
        <v>2657</v>
      </c>
      <c r="AT2577" s="1">
        <v>0</v>
      </c>
      <c r="AU2577" s="1">
        <v>0</v>
      </c>
      <c r="AX2577" s="1">
        <v>5</v>
      </c>
      <c r="BC2577" s="1">
        <v>1</v>
      </c>
      <c r="BD2577" s="1">
        <v>7</v>
      </c>
      <c r="BE2577" s="1">
        <v>2</v>
      </c>
      <c r="BF2577" s="296">
        <v>4118.425848907109</v>
      </c>
    </row>
    <row r="2578" spans="1:58" x14ac:dyDescent="0.3">
      <c r="A2578" s="273">
        <f t="shared" si="89"/>
        <v>10912.670875798553</v>
      </c>
      <c r="B2578" s="1" t="s">
        <v>2621</v>
      </c>
      <c r="C2578" s="274">
        <v>62464024</v>
      </c>
      <c r="D2578" s="1">
        <v>144205</v>
      </c>
      <c r="E2578" s="1">
        <v>4</v>
      </c>
      <c r="F2578" s="1" t="s">
        <v>3254</v>
      </c>
      <c r="G2578" s="275">
        <v>43902</v>
      </c>
      <c r="H2578" s="275">
        <v>45016</v>
      </c>
      <c r="I2578" s="1">
        <v>0</v>
      </c>
      <c r="J2578" s="1">
        <v>1</v>
      </c>
      <c r="K2578" s="1">
        <v>24</v>
      </c>
      <c r="L2578" s="1">
        <v>30</v>
      </c>
      <c r="M2578" s="1">
        <v>2</v>
      </c>
      <c r="N2578" s="1">
        <v>18</v>
      </c>
      <c r="O2578" s="1">
        <v>19.559999999999999</v>
      </c>
      <c r="P2578" s="1">
        <v>39800</v>
      </c>
      <c r="Q2578" s="1">
        <v>1439</v>
      </c>
      <c r="R2578" s="1">
        <v>15688</v>
      </c>
      <c r="S2578" s="1">
        <v>0</v>
      </c>
      <c r="T2578" s="1">
        <v>0</v>
      </c>
      <c r="U2578" s="1">
        <v>0</v>
      </c>
      <c r="W2578" s="1">
        <v>0</v>
      </c>
      <c r="X2578" s="1">
        <v>0</v>
      </c>
      <c r="Y2578" s="1">
        <v>0</v>
      </c>
      <c r="AB2578" s="275">
        <v>44651</v>
      </c>
      <c r="AC2578" s="1">
        <v>1</v>
      </c>
      <c r="AD2578" s="1" t="s">
        <v>2623</v>
      </c>
      <c r="AE2578" s="1">
        <v>1</v>
      </c>
      <c r="AF2578" s="1">
        <v>30</v>
      </c>
      <c r="AG2578" s="1">
        <v>0</v>
      </c>
      <c r="AN2578" s="1">
        <v>1</v>
      </c>
      <c r="AO2578" s="1">
        <v>1</v>
      </c>
      <c r="AP2578" s="275"/>
      <c r="AR2578" s="276">
        <v>553.29</v>
      </c>
      <c r="AS2578" s="1" t="s">
        <v>2657</v>
      </c>
      <c r="AT2578" s="1">
        <v>0</v>
      </c>
      <c r="AU2578" s="1">
        <v>0</v>
      </c>
      <c r="AX2578" s="1">
        <v>5</v>
      </c>
      <c r="BC2578" s="1">
        <v>1</v>
      </c>
      <c r="BD2578" s="1">
        <v>7</v>
      </c>
      <c r="BE2578" s="1">
        <v>2</v>
      </c>
      <c r="BF2578" s="296">
        <v>4222.0391242014466</v>
      </c>
    </row>
    <row r="2579" spans="1:58" x14ac:dyDescent="0.3">
      <c r="A2579" s="273">
        <f t="shared" si="89"/>
        <v>9168.0731826234423</v>
      </c>
      <c r="B2579" s="1" t="s">
        <v>2621</v>
      </c>
      <c r="C2579" s="274">
        <v>62464024</v>
      </c>
      <c r="D2579" s="1">
        <v>144205</v>
      </c>
      <c r="E2579" s="1">
        <v>4</v>
      </c>
      <c r="F2579" s="1" t="s">
        <v>3219</v>
      </c>
      <c r="G2579" s="275">
        <v>43822</v>
      </c>
      <c r="H2579" s="275">
        <v>44926</v>
      </c>
      <c r="I2579" s="1">
        <v>0</v>
      </c>
      <c r="J2579" s="1">
        <v>1</v>
      </c>
      <c r="K2579" s="1">
        <v>27</v>
      </c>
      <c r="L2579" s="1">
        <v>30</v>
      </c>
      <c r="M2579" s="1">
        <v>2</v>
      </c>
      <c r="N2579" s="1">
        <v>18</v>
      </c>
      <c r="O2579" s="1">
        <v>19.559999999999999</v>
      </c>
      <c r="P2579" s="1">
        <v>44050</v>
      </c>
      <c r="Q2579" s="1">
        <v>1593</v>
      </c>
      <c r="R2579" s="1">
        <v>13301</v>
      </c>
      <c r="S2579" s="1">
        <v>0</v>
      </c>
      <c r="T2579" s="1">
        <v>0</v>
      </c>
      <c r="U2579" s="1">
        <v>0</v>
      </c>
      <c r="W2579" s="1">
        <v>0</v>
      </c>
      <c r="X2579" s="1">
        <v>0</v>
      </c>
      <c r="Y2579" s="1">
        <v>0</v>
      </c>
      <c r="AB2579" s="275">
        <v>44651</v>
      </c>
      <c r="AC2579" s="1">
        <v>1</v>
      </c>
      <c r="AD2579" s="1" t="s">
        <v>2623</v>
      </c>
      <c r="AE2579" s="1">
        <v>1</v>
      </c>
      <c r="AF2579" s="1">
        <v>30</v>
      </c>
      <c r="AG2579" s="1">
        <v>0</v>
      </c>
      <c r="AN2579" s="1">
        <v>1</v>
      </c>
      <c r="AO2579" s="1">
        <v>1</v>
      </c>
      <c r="AR2579" s="276">
        <v>553.29</v>
      </c>
      <c r="AS2579" s="1" t="s">
        <v>2657</v>
      </c>
      <c r="AT2579" s="1">
        <v>0</v>
      </c>
      <c r="AU2579" s="1">
        <v>0</v>
      </c>
      <c r="AX2579" s="1">
        <v>5</v>
      </c>
      <c r="BC2579" s="1">
        <v>1</v>
      </c>
      <c r="BD2579" s="1">
        <v>7</v>
      </c>
      <c r="BE2579" s="1">
        <v>2</v>
      </c>
      <c r="BF2579" s="296">
        <v>3579.6368173765572</v>
      </c>
    </row>
    <row r="2580" spans="1:58" x14ac:dyDescent="0.3">
      <c r="A2580" s="273">
        <f t="shared" si="89"/>
        <v>42640.624792692324</v>
      </c>
      <c r="B2580" s="1" t="s">
        <v>2621</v>
      </c>
      <c r="C2580" s="274">
        <v>62464024</v>
      </c>
      <c r="D2580" s="1">
        <v>144205</v>
      </c>
      <c r="E2580" s="1">
        <v>4</v>
      </c>
      <c r="F2580" s="1" t="s">
        <v>3220</v>
      </c>
      <c r="G2580" s="275">
        <v>43822</v>
      </c>
      <c r="H2580" s="275">
        <v>44926</v>
      </c>
      <c r="I2580" s="1">
        <v>0</v>
      </c>
      <c r="J2580" s="1">
        <v>1</v>
      </c>
      <c r="K2580" s="1">
        <v>27</v>
      </c>
      <c r="L2580" s="1">
        <v>30</v>
      </c>
      <c r="M2580" s="1">
        <v>2</v>
      </c>
      <c r="N2580" s="1">
        <v>18</v>
      </c>
      <c r="O2580" s="1">
        <v>19.559999999999999</v>
      </c>
      <c r="P2580" s="1">
        <v>203100</v>
      </c>
      <c r="Q2580" s="1">
        <v>7343</v>
      </c>
      <c r="R2580" s="1">
        <v>61370</v>
      </c>
      <c r="S2580" s="1">
        <v>0</v>
      </c>
      <c r="T2580" s="1">
        <v>0</v>
      </c>
      <c r="U2580" s="1">
        <v>0</v>
      </c>
      <c r="W2580" s="1">
        <v>0</v>
      </c>
      <c r="X2580" s="1">
        <v>0</v>
      </c>
      <c r="Y2580" s="1">
        <v>0</v>
      </c>
      <c r="AB2580" s="275">
        <v>44651</v>
      </c>
      <c r="AC2580" s="1">
        <v>1</v>
      </c>
      <c r="AD2580" s="1" t="s">
        <v>2623</v>
      </c>
      <c r="AE2580" s="1">
        <v>1</v>
      </c>
      <c r="AF2580" s="1">
        <v>30</v>
      </c>
      <c r="AG2580" s="1">
        <v>0</v>
      </c>
      <c r="AN2580" s="1">
        <v>1</v>
      </c>
      <c r="AO2580" s="1">
        <v>1</v>
      </c>
      <c r="AR2580" s="276">
        <v>2213.15</v>
      </c>
      <c r="AS2580" s="1" t="s">
        <v>2657</v>
      </c>
      <c r="AT2580" s="1">
        <v>0</v>
      </c>
      <c r="AU2580" s="1">
        <v>0</v>
      </c>
      <c r="AX2580" s="1">
        <v>5</v>
      </c>
      <c r="BC2580" s="1">
        <v>1</v>
      </c>
      <c r="BD2580" s="1">
        <v>7</v>
      </c>
      <c r="BE2580" s="1">
        <v>2</v>
      </c>
      <c r="BF2580" s="296">
        <v>16516.225207307671</v>
      </c>
    </row>
    <row r="2581" spans="1:58" x14ac:dyDescent="0.3">
      <c r="A2581" s="273">
        <f t="shared" si="89"/>
        <v>31586.885117236125</v>
      </c>
      <c r="B2581" s="1" t="s">
        <v>2621</v>
      </c>
      <c r="C2581" s="274">
        <v>62464024</v>
      </c>
      <c r="D2581" s="1">
        <v>144205</v>
      </c>
      <c r="E2581" s="1">
        <v>4</v>
      </c>
      <c r="F2581" s="1" t="s">
        <v>3225</v>
      </c>
      <c r="G2581" s="275">
        <v>43880</v>
      </c>
      <c r="H2581" s="275">
        <v>44985</v>
      </c>
      <c r="I2581" s="1">
        <v>0</v>
      </c>
      <c r="J2581" s="1">
        <v>1</v>
      </c>
      <c r="K2581" s="1">
        <v>25</v>
      </c>
      <c r="L2581" s="1">
        <v>30</v>
      </c>
      <c r="M2581" s="1">
        <v>2</v>
      </c>
      <c r="N2581" s="1">
        <v>18</v>
      </c>
      <c r="O2581" s="1">
        <v>19.559999999999999</v>
      </c>
      <c r="P2581" s="1">
        <v>124920</v>
      </c>
      <c r="Q2581" s="1">
        <v>4516</v>
      </c>
      <c r="R2581" s="1">
        <v>45489</v>
      </c>
      <c r="S2581" s="1">
        <v>0</v>
      </c>
      <c r="T2581" s="1">
        <v>0</v>
      </c>
      <c r="U2581" s="1">
        <v>0</v>
      </c>
      <c r="W2581" s="1">
        <v>0</v>
      </c>
      <c r="X2581" s="1">
        <v>0</v>
      </c>
      <c r="Y2581" s="1">
        <v>0</v>
      </c>
      <c r="AB2581" s="275">
        <v>44651</v>
      </c>
      <c r="AC2581" s="1">
        <v>1</v>
      </c>
      <c r="AD2581" s="1" t="s">
        <v>2623</v>
      </c>
      <c r="AE2581" s="1">
        <v>1</v>
      </c>
      <c r="AF2581" s="1">
        <v>30</v>
      </c>
      <c r="AG2581" s="1">
        <v>0</v>
      </c>
      <c r="AN2581" s="1">
        <v>1</v>
      </c>
      <c r="AO2581" s="1">
        <v>1</v>
      </c>
      <c r="AR2581" s="276">
        <v>1659.87</v>
      </c>
      <c r="AS2581" s="1" t="s">
        <v>2657</v>
      </c>
      <c r="AT2581" s="1">
        <v>0</v>
      </c>
      <c r="AU2581" s="1">
        <v>0</v>
      </c>
      <c r="AX2581" s="1">
        <v>5</v>
      </c>
      <c r="BC2581" s="1">
        <v>1</v>
      </c>
      <c r="BD2581" s="1">
        <v>7</v>
      </c>
      <c r="BE2581" s="1">
        <v>2</v>
      </c>
      <c r="BF2581" s="296">
        <v>12242.244882763871</v>
      </c>
    </row>
    <row r="2582" spans="1:58" x14ac:dyDescent="0.3">
      <c r="A2582" s="273">
        <f t="shared" si="89"/>
        <v>49862.748287445844</v>
      </c>
      <c r="B2582" s="1" t="s">
        <v>2621</v>
      </c>
      <c r="C2582" s="274">
        <v>62464024</v>
      </c>
      <c r="D2582" s="1">
        <v>144205</v>
      </c>
      <c r="E2582" s="1">
        <v>4</v>
      </c>
      <c r="F2582" s="1" t="s">
        <v>3438</v>
      </c>
      <c r="G2582" s="275">
        <v>44241</v>
      </c>
      <c r="H2582" s="275">
        <v>45351</v>
      </c>
      <c r="I2582" s="1">
        <v>0</v>
      </c>
      <c r="J2582" s="1">
        <v>1</v>
      </c>
      <c r="K2582" s="1">
        <v>13</v>
      </c>
      <c r="L2582" s="1">
        <v>30</v>
      </c>
      <c r="M2582" s="1">
        <v>2</v>
      </c>
      <c r="N2582" s="1">
        <v>17.690000000000001</v>
      </c>
      <c r="O2582" s="1">
        <v>19.2</v>
      </c>
      <c r="P2582" s="1">
        <v>102450</v>
      </c>
      <c r="Q2582" s="1">
        <v>3709</v>
      </c>
      <c r="R2582" s="1">
        <v>71630</v>
      </c>
      <c r="S2582" s="1">
        <v>0</v>
      </c>
      <c r="T2582" s="1">
        <v>0</v>
      </c>
      <c r="U2582" s="1">
        <v>0</v>
      </c>
      <c r="W2582" s="1">
        <v>0</v>
      </c>
      <c r="X2582" s="1">
        <v>0</v>
      </c>
      <c r="Y2582" s="1">
        <v>0</v>
      </c>
      <c r="AB2582" s="275">
        <v>44651</v>
      </c>
      <c r="AC2582" s="1">
        <v>1</v>
      </c>
      <c r="AD2582" s="1" t="s">
        <v>2623</v>
      </c>
      <c r="AE2582" s="1">
        <v>1</v>
      </c>
      <c r="AF2582" s="1">
        <v>30</v>
      </c>
      <c r="AG2582" s="1">
        <v>0</v>
      </c>
      <c r="AN2582" s="1">
        <v>1</v>
      </c>
      <c r="AO2582" s="1">
        <v>1</v>
      </c>
      <c r="AR2582" s="276">
        <v>2489.8000000000002</v>
      </c>
      <c r="AS2582" s="1" t="s">
        <v>2657</v>
      </c>
      <c r="AT2582" s="1">
        <v>0</v>
      </c>
      <c r="AU2582" s="1">
        <v>0</v>
      </c>
      <c r="AX2582" s="1">
        <v>5</v>
      </c>
      <c r="BC2582" s="1">
        <v>1</v>
      </c>
      <c r="BD2582" s="1">
        <v>7</v>
      </c>
      <c r="BE2582" s="1">
        <v>2</v>
      </c>
      <c r="BF2582" s="296">
        <v>19277.451712554153</v>
      </c>
    </row>
    <row r="2583" spans="1:58" x14ac:dyDescent="0.3">
      <c r="A2583" s="273">
        <f t="shared" si="89"/>
        <v>72749.319972218596</v>
      </c>
      <c r="B2583" s="1" t="s">
        <v>2621</v>
      </c>
      <c r="C2583" s="274">
        <v>62464024</v>
      </c>
      <c r="D2583" s="1">
        <v>144205</v>
      </c>
      <c r="E2583" s="1">
        <v>4</v>
      </c>
      <c r="F2583" s="1" t="s">
        <v>3605</v>
      </c>
      <c r="G2583" s="275">
        <v>44245</v>
      </c>
      <c r="H2583" s="275">
        <v>45351</v>
      </c>
      <c r="I2583" s="1">
        <v>0</v>
      </c>
      <c r="J2583" s="1">
        <v>1</v>
      </c>
      <c r="K2583" s="1">
        <v>13</v>
      </c>
      <c r="L2583" s="1">
        <v>30</v>
      </c>
      <c r="M2583" s="1">
        <v>2</v>
      </c>
      <c r="N2583" s="1">
        <v>17.690000000000001</v>
      </c>
      <c r="O2583" s="1">
        <v>19.2</v>
      </c>
      <c r="P2583" s="1">
        <v>149400</v>
      </c>
      <c r="Q2583" s="1">
        <v>5409</v>
      </c>
      <c r="R2583" s="1">
        <v>104458</v>
      </c>
      <c r="S2583" s="1">
        <v>0</v>
      </c>
      <c r="T2583" s="1">
        <v>0</v>
      </c>
      <c r="U2583" s="1">
        <v>0</v>
      </c>
      <c r="W2583" s="1">
        <v>0</v>
      </c>
      <c r="X2583" s="1">
        <v>0</v>
      </c>
      <c r="Y2583" s="1">
        <v>0</v>
      </c>
      <c r="AB2583" s="275">
        <v>44651</v>
      </c>
      <c r="AC2583" s="1">
        <v>1</v>
      </c>
      <c r="AD2583" s="1" t="s">
        <v>2623</v>
      </c>
      <c r="AE2583" s="1">
        <v>1</v>
      </c>
      <c r="AF2583" s="1">
        <v>30</v>
      </c>
      <c r="AG2583" s="1">
        <v>0</v>
      </c>
      <c r="AN2583" s="1">
        <v>1</v>
      </c>
      <c r="AO2583" s="1">
        <v>1</v>
      </c>
      <c r="AR2583" s="276">
        <v>3596.38</v>
      </c>
      <c r="AS2583" s="1" t="s">
        <v>2657</v>
      </c>
      <c r="AT2583" s="1">
        <v>0</v>
      </c>
      <c r="AU2583" s="1">
        <v>0</v>
      </c>
      <c r="AX2583" s="1">
        <v>5</v>
      </c>
      <c r="BC2583" s="1">
        <v>1</v>
      </c>
      <c r="BD2583" s="1">
        <v>7</v>
      </c>
      <c r="BE2583" s="1">
        <v>2</v>
      </c>
      <c r="BF2583" s="296">
        <v>28112.300027781403</v>
      </c>
    </row>
    <row r="2584" spans="1:58" x14ac:dyDescent="0.3">
      <c r="A2584" s="273">
        <f t="shared" si="89"/>
        <v>12707.698917037796</v>
      </c>
      <c r="B2584" s="1" t="s">
        <v>2621</v>
      </c>
      <c r="C2584" s="274">
        <v>62464024</v>
      </c>
      <c r="D2584" s="1">
        <v>144205</v>
      </c>
      <c r="E2584" s="1">
        <v>4</v>
      </c>
      <c r="F2584" s="1" t="s">
        <v>3229</v>
      </c>
      <c r="G2584" s="275">
        <v>43869</v>
      </c>
      <c r="H2584" s="275">
        <v>44985</v>
      </c>
      <c r="I2584" s="1">
        <v>0</v>
      </c>
      <c r="J2584" s="1">
        <v>1</v>
      </c>
      <c r="K2584" s="1">
        <v>25</v>
      </c>
      <c r="L2584" s="1">
        <v>30</v>
      </c>
      <c r="M2584" s="1">
        <v>2</v>
      </c>
      <c r="N2584" s="1">
        <v>18</v>
      </c>
      <c r="O2584" s="1">
        <v>19.559999999999999</v>
      </c>
      <c r="P2584" s="1">
        <v>49800</v>
      </c>
      <c r="Q2584" s="1">
        <v>1800</v>
      </c>
      <c r="R2584" s="1">
        <v>18144</v>
      </c>
      <c r="S2584" s="1">
        <v>0</v>
      </c>
      <c r="T2584" s="1">
        <v>0</v>
      </c>
      <c r="U2584" s="1">
        <v>0</v>
      </c>
      <c r="W2584" s="1">
        <v>0</v>
      </c>
      <c r="X2584" s="1">
        <v>0</v>
      </c>
      <c r="Y2584" s="1">
        <v>0</v>
      </c>
      <c r="AB2584" s="275">
        <v>44651</v>
      </c>
      <c r="AC2584" s="1">
        <v>1</v>
      </c>
      <c r="AD2584" s="1" t="s">
        <v>2623</v>
      </c>
      <c r="AE2584" s="1">
        <v>1</v>
      </c>
      <c r="AF2584" s="1">
        <v>30</v>
      </c>
      <c r="AG2584" s="1">
        <v>0</v>
      </c>
      <c r="AN2584" s="1">
        <v>1</v>
      </c>
      <c r="AO2584" s="1">
        <v>1</v>
      </c>
      <c r="AR2584" s="276">
        <v>553.29</v>
      </c>
      <c r="AS2584" s="1" t="s">
        <v>2657</v>
      </c>
      <c r="AT2584" s="1">
        <v>0</v>
      </c>
      <c r="AU2584" s="1">
        <v>0</v>
      </c>
      <c r="AX2584" s="1">
        <v>5</v>
      </c>
      <c r="BC2584" s="1">
        <v>1</v>
      </c>
      <c r="BD2584" s="1">
        <v>7</v>
      </c>
      <c r="BE2584" s="1">
        <v>2</v>
      </c>
      <c r="BF2584" s="296">
        <v>4883.0110829622026</v>
      </c>
    </row>
    <row r="2585" spans="1:58" x14ac:dyDescent="0.3">
      <c r="A2585" s="273">
        <f t="shared" si="89"/>
        <v>24702.064215081497</v>
      </c>
      <c r="B2585" s="1" t="s">
        <v>2621</v>
      </c>
      <c r="C2585" s="274">
        <v>62464024</v>
      </c>
      <c r="D2585" s="1">
        <v>144205</v>
      </c>
      <c r="E2585" s="1">
        <v>4</v>
      </c>
      <c r="F2585" s="1" t="s">
        <v>3234</v>
      </c>
      <c r="G2585" s="275">
        <v>43869</v>
      </c>
      <c r="H2585" s="275">
        <v>44985</v>
      </c>
      <c r="I2585" s="1">
        <v>0</v>
      </c>
      <c r="J2585" s="1">
        <v>1</v>
      </c>
      <c r="K2585" s="1">
        <v>25</v>
      </c>
      <c r="L2585" s="1">
        <v>30</v>
      </c>
      <c r="M2585" s="1">
        <v>2</v>
      </c>
      <c r="N2585" s="1">
        <v>18</v>
      </c>
      <c r="O2585" s="1">
        <v>19.559999999999999</v>
      </c>
      <c r="P2585" s="1">
        <v>96980</v>
      </c>
      <c r="Q2585" s="1">
        <v>3506</v>
      </c>
      <c r="R2585" s="1">
        <v>35312</v>
      </c>
      <c r="S2585" s="1">
        <v>0</v>
      </c>
      <c r="T2585" s="1">
        <v>0</v>
      </c>
      <c r="U2585" s="1">
        <v>0</v>
      </c>
      <c r="W2585" s="1">
        <v>0</v>
      </c>
      <c r="X2585" s="1">
        <v>0</v>
      </c>
      <c r="Y2585" s="1">
        <v>0</v>
      </c>
      <c r="AB2585" s="275">
        <v>44651</v>
      </c>
      <c r="AC2585" s="1">
        <v>1</v>
      </c>
      <c r="AD2585" s="1" t="s">
        <v>2623</v>
      </c>
      <c r="AE2585" s="1">
        <v>1</v>
      </c>
      <c r="AF2585" s="1">
        <v>30</v>
      </c>
      <c r="AG2585" s="1">
        <v>0</v>
      </c>
      <c r="AN2585" s="1">
        <v>1</v>
      </c>
      <c r="AO2585" s="1">
        <v>1</v>
      </c>
      <c r="AR2585" s="276">
        <v>1106.58</v>
      </c>
      <c r="AS2585" s="1" t="s">
        <v>2657</v>
      </c>
      <c r="AT2585" s="1">
        <v>0</v>
      </c>
      <c r="AU2585" s="1">
        <v>0</v>
      </c>
      <c r="AX2585" s="1">
        <v>5</v>
      </c>
      <c r="BC2585" s="1">
        <v>1</v>
      </c>
      <c r="BD2585" s="1">
        <v>7</v>
      </c>
      <c r="BE2585" s="1">
        <v>2</v>
      </c>
      <c r="BF2585" s="296">
        <v>9503.3557849185036</v>
      </c>
    </row>
    <row r="2586" spans="1:58" x14ac:dyDescent="0.3">
      <c r="A2586" s="273">
        <f t="shared" si="89"/>
        <v>6911.5117856628494</v>
      </c>
      <c r="B2586" s="1" t="s">
        <v>2621</v>
      </c>
      <c r="C2586" s="274">
        <v>62464024</v>
      </c>
      <c r="D2586" s="1">
        <v>144205</v>
      </c>
      <c r="E2586" s="1">
        <v>4</v>
      </c>
      <c r="F2586" s="1" t="s">
        <v>3477</v>
      </c>
      <c r="G2586" s="275">
        <v>43882</v>
      </c>
      <c r="H2586" s="275">
        <v>44985</v>
      </c>
      <c r="I2586" s="1">
        <v>0</v>
      </c>
      <c r="J2586" s="1">
        <v>1</v>
      </c>
      <c r="K2586" s="1">
        <v>25</v>
      </c>
      <c r="L2586" s="1">
        <v>30</v>
      </c>
      <c r="M2586" s="1">
        <v>2</v>
      </c>
      <c r="N2586" s="1">
        <v>18</v>
      </c>
      <c r="O2586" s="1">
        <v>19.559999999999999</v>
      </c>
      <c r="P2586" s="1">
        <v>27000</v>
      </c>
      <c r="Q2586" s="1">
        <v>976</v>
      </c>
      <c r="R2586" s="1">
        <v>9835</v>
      </c>
      <c r="S2586" s="1">
        <v>0</v>
      </c>
      <c r="T2586" s="1">
        <v>0</v>
      </c>
      <c r="U2586" s="1">
        <v>0</v>
      </c>
      <c r="W2586" s="1">
        <v>0</v>
      </c>
      <c r="X2586" s="1">
        <v>0</v>
      </c>
      <c r="Y2586" s="1">
        <v>0</v>
      </c>
      <c r="AB2586" s="275">
        <v>44651</v>
      </c>
      <c r="AC2586" s="1">
        <v>1</v>
      </c>
      <c r="AD2586" s="1" t="s">
        <v>2623</v>
      </c>
      <c r="AE2586" s="1">
        <v>1</v>
      </c>
      <c r="AF2586" s="1">
        <v>30</v>
      </c>
      <c r="AG2586" s="1">
        <v>0</v>
      </c>
      <c r="AN2586" s="1">
        <v>1</v>
      </c>
      <c r="AO2586" s="1">
        <v>1</v>
      </c>
      <c r="AR2586" s="276">
        <v>276.64</v>
      </c>
      <c r="AS2586" s="1" t="s">
        <v>2657</v>
      </c>
      <c r="AT2586" s="1">
        <v>0</v>
      </c>
      <c r="AU2586" s="1">
        <v>0</v>
      </c>
      <c r="AX2586" s="1">
        <v>5</v>
      </c>
      <c r="BC2586" s="1">
        <v>1</v>
      </c>
      <c r="BD2586" s="1">
        <v>7</v>
      </c>
      <c r="BE2586" s="1">
        <v>2</v>
      </c>
      <c r="BF2586" s="296">
        <v>2646.8482143371511</v>
      </c>
    </row>
    <row r="2587" spans="1:58" x14ac:dyDescent="0.3">
      <c r="A2587" s="273">
        <f t="shared" si="89"/>
        <v>5670.4866985194303</v>
      </c>
      <c r="B2587" s="1" t="s">
        <v>2621</v>
      </c>
      <c r="C2587" s="274">
        <v>62464024</v>
      </c>
      <c r="D2587" s="1">
        <v>144205</v>
      </c>
      <c r="E2587" s="1">
        <v>4</v>
      </c>
      <c r="F2587" s="1" t="s">
        <v>3479</v>
      </c>
      <c r="G2587" s="275">
        <v>43883</v>
      </c>
      <c r="H2587" s="275">
        <v>44985</v>
      </c>
      <c r="I2587" s="1">
        <v>0</v>
      </c>
      <c r="J2587" s="1">
        <v>1</v>
      </c>
      <c r="K2587" s="1">
        <v>25</v>
      </c>
      <c r="L2587" s="1">
        <v>30</v>
      </c>
      <c r="M2587" s="1">
        <v>2</v>
      </c>
      <c r="N2587" s="1">
        <v>18</v>
      </c>
      <c r="O2587" s="1">
        <v>19.559999999999999</v>
      </c>
      <c r="P2587" s="1">
        <v>22350</v>
      </c>
      <c r="Q2587" s="1">
        <v>808</v>
      </c>
      <c r="R2587" s="1">
        <v>8137</v>
      </c>
      <c r="S2587" s="1">
        <v>0</v>
      </c>
      <c r="T2587" s="1">
        <v>0</v>
      </c>
      <c r="U2587" s="1">
        <v>0</v>
      </c>
      <c r="W2587" s="1">
        <v>0</v>
      </c>
      <c r="X2587" s="1">
        <v>0</v>
      </c>
      <c r="Y2587" s="1">
        <v>0</v>
      </c>
      <c r="AB2587" s="275">
        <v>44651</v>
      </c>
      <c r="AC2587" s="1">
        <v>1</v>
      </c>
      <c r="AD2587" s="1" t="s">
        <v>2623</v>
      </c>
      <c r="AE2587" s="1">
        <v>1</v>
      </c>
      <c r="AF2587" s="1">
        <v>30</v>
      </c>
      <c r="AG2587" s="1">
        <v>0</v>
      </c>
      <c r="AN2587" s="1">
        <v>1</v>
      </c>
      <c r="AO2587" s="1">
        <v>1</v>
      </c>
      <c r="AR2587" s="276">
        <v>276.64</v>
      </c>
      <c r="AS2587" s="1" t="s">
        <v>2657</v>
      </c>
      <c r="AT2587" s="1">
        <v>0</v>
      </c>
      <c r="AU2587" s="1">
        <v>0</v>
      </c>
      <c r="AX2587" s="1">
        <v>5</v>
      </c>
      <c r="BC2587" s="1">
        <v>1</v>
      </c>
      <c r="BD2587" s="1">
        <v>7</v>
      </c>
      <c r="BE2587" s="1">
        <v>2</v>
      </c>
      <c r="BF2587" s="296">
        <v>2189.8733014805694</v>
      </c>
    </row>
    <row r="2588" spans="1:58" x14ac:dyDescent="0.3">
      <c r="A2588" s="273">
        <f t="shared" si="89"/>
        <v>14946.729323367388</v>
      </c>
      <c r="B2588" s="1" t="s">
        <v>2621</v>
      </c>
      <c r="C2588" s="274">
        <v>62464024</v>
      </c>
      <c r="D2588" s="1">
        <v>144205</v>
      </c>
      <c r="E2588" s="1">
        <v>4</v>
      </c>
      <c r="F2588" s="1" t="s">
        <v>3487</v>
      </c>
      <c r="G2588" s="275">
        <v>43883</v>
      </c>
      <c r="H2588" s="275">
        <v>44985</v>
      </c>
      <c r="I2588" s="1">
        <v>0</v>
      </c>
      <c r="J2588" s="1">
        <v>1</v>
      </c>
      <c r="K2588" s="1">
        <v>25</v>
      </c>
      <c r="L2588" s="1">
        <v>30</v>
      </c>
      <c r="M2588" s="1">
        <v>2</v>
      </c>
      <c r="N2588" s="1">
        <v>18</v>
      </c>
      <c r="O2588" s="1">
        <v>19.559999999999999</v>
      </c>
      <c r="P2588" s="1">
        <v>59300</v>
      </c>
      <c r="Q2588" s="1">
        <v>2144</v>
      </c>
      <c r="R2588" s="1">
        <v>21586</v>
      </c>
      <c r="S2588" s="1">
        <v>0</v>
      </c>
      <c r="T2588" s="1">
        <v>0</v>
      </c>
      <c r="U2588" s="1">
        <v>0</v>
      </c>
      <c r="W2588" s="1">
        <v>0</v>
      </c>
      <c r="X2588" s="1">
        <v>0</v>
      </c>
      <c r="Y2588" s="1">
        <v>0</v>
      </c>
      <c r="AB2588" s="275">
        <v>44651</v>
      </c>
      <c r="AC2588" s="1">
        <v>1</v>
      </c>
      <c r="AD2588" s="1" t="s">
        <v>2623</v>
      </c>
      <c r="AE2588" s="1">
        <v>1</v>
      </c>
      <c r="AF2588" s="1">
        <v>30</v>
      </c>
      <c r="AG2588" s="1">
        <v>0</v>
      </c>
      <c r="AN2588" s="1">
        <v>1</v>
      </c>
      <c r="AO2588" s="1">
        <v>1</v>
      </c>
      <c r="AR2588" s="276">
        <v>829.93</v>
      </c>
      <c r="AS2588" s="1" t="s">
        <v>2657</v>
      </c>
      <c r="AT2588" s="1">
        <v>0</v>
      </c>
      <c r="AU2588" s="1">
        <v>0</v>
      </c>
      <c r="AX2588" s="1">
        <v>5</v>
      </c>
      <c r="BC2588" s="1">
        <v>1</v>
      </c>
      <c r="BD2588" s="1">
        <v>7</v>
      </c>
      <c r="BE2588" s="1">
        <v>2</v>
      </c>
      <c r="BF2588" s="296">
        <v>5809.3406766326125</v>
      </c>
    </row>
    <row r="2589" spans="1:58" x14ac:dyDescent="0.3">
      <c r="A2589" s="273">
        <f t="shared" si="89"/>
        <v>9193.6537939603204</v>
      </c>
      <c r="B2589" s="1" t="s">
        <v>2621</v>
      </c>
      <c r="C2589" s="274">
        <v>62464024</v>
      </c>
      <c r="D2589" s="1">
        <v>144205</v>
      </c>
      <c r="E2589" s="1">
        <v>4</v>
      </c>
      <c r="F2589" s="1" t="s">
        <v>3492</v>
      </c>
      <c r="G2589" s="275">
        <v>43876</v>
      </c>
      <c r="H2589" s="275">
        <v>44985</v>
      </c>
      <c r="I2589" s="1">
        <v>0</v>
      </c>
      <c r="J2589" s="1">
        <v>1</v>
      </c>
      <c r="K2589" s="1">
        <v>25</v>
      </c>
      <c r="L2589" s="1">
        <v>30</v>
      </c>
      <c r="M2589" s="1">
        <v>2</v>
      </c>
      <c r="N2589" s="1">
        <v>18</v>
      </c>
      <c r="O2589" s="1">
        <v>19.559999999999999</v>
      </c>
      <c r="P2589" s="1">
        <v>36625</v>
      </c>
      <c r="Q2589" s="1">
        <v>1324</v>
      </c>
      <c r="R2589" s="1">
        <v>13336</v>
      </c>
      <c r="S2589" s="1">
        <v>0</v>
      </c>
      <c r="T2589" s="1">
        <v>0</v>
      </c>
      <c r="U2589" s="1">
        <v>0</v>
      </c>
      <c r="W2589" s="1">
        <v>0</v>
      </c>
      <c r="X2589" s="1">
        <v>0</v>
      </c>
      <c r="Y2589" s="1">
        <v>0</v>
      </c>
      <c r="AB2589" s="275">
        <v>44651</v>
      </c>
      <c r="AC2589" s="1">
        <v>1</v>
      </c>
      <c r="AD2589" s="1" t="s">
        <v>2623</v>
      </c>
      <c r="AE2589" s="1">
        <v>1</v>
      </c>
      <c r="AF2589" s="1">
        <v>30</v>
      </c>
      <c r="AG2589" s="1">
        <v>0</v>
      </c>
      <c r="AN2589" s="1">
        <v>1</v>
      </c>
      <c r="AO2589" s="1">
        <v>1</v>
      </c>
      <c r="AR2589" s="276">
        <v>553.29</v>
      </c>
      <c r="AS2589" s="1" t="s">
        <v>2657</v>
      </c>
      <c r="AT2589" s="1">
        <v>0</v>
      </c>
      <c r="AU2589" s="1">
        <v>0</v>
      </c>
      <c r="AX2589" s="1">
        <v>5</v>
      </c>
      <c r="BC2589" s="1">
        <v>1</v>
      </c>
      <c r="BD2589" s="1">
        <v>7</v>
      </c>
      <c r="BE2589" s="1">
        <v>2</v>
      </c>
      <c r="BF2589" s="296">
        <v>3589.0562060396792</v>
      </c>
    </row>
    <row r="2590" spans="1:58" x14ac:dyDescent="0.3">
      <c r="A2590" s="273">
        <f t="shared" si="89"/>
        <v>19887.793161480968</v>
      </c>
      <c r="B2590" s="1" t="s">
        <v>2621</v>
      </c>
      <c r="C2590" s="274">
        <v>62464024</v>
      </c>
      <c r="D2590" s="1">
        <v>144205</v>
      </c>
      <c r="E2590" s="1">
        <v>4</v>
      </c>
      <c r="F2590" s="1" t="s">
        <v>3509</v>
      </c>
      <c r="G2590" s="275">
        <v>43830</v>
      </c>
      <c r="H2590" s="275">
        <v>44926</v>
      </c>
      <c r="I2590" s="1">
        <v>0</v>
      </c>
      <c r="J2590" s="1">
        <v>1</v>
      </c>
      <c r="K2590" s="1">
        <v>27</v>
      </c>
      <c r="L2590" s="1">
        <v>30</v>
      </c>
      <c r="M2590" s="1">
        <v>2</v>
      </c>
      <c r="N2590" s="1">
        <v>18</v>
      </c>
      <c r="O2590" s="1">
        <v>19.559999999999999</v>
      </c>
      <c r="P2590" s="1">
        <v>95016</v>
      </c>
      <c r="Q2590" s="1">
        <v>3435</v>
      </c>
      <c r="R2590" s="1">
        <v>28725</v>
      </c>
      <c r="S2590" s="1">
        <v>0</v>
      </c>
      <c r="T2590" s="1">
        <v>0</v>
      </c>
      <c r="U2590" s="1">
        <v>0</v>
      </c>
      <c r="W2590" s="1">
        <v>0</v>
      </c>
      <c r="X2590" s="1">
        <v>0</v>
      </c>
      <c r="Y2590" s="1">
        <v>0</v>
      </c>
      <c r="AB2590" s="275">
        <v>44651</v>
      </c>
      <c r="AC2590" s="1">
        <v>1</v>
      </c>
      <c r="AD2590" s="1" t="s">
        <v>2623</v>
      </c>
      <c r="AE2590" s="1">
        <v>1</v>
      </c>
      <c r="AF2590" s="1">
        <v>30</v>
      </c>
      <c r="AG2590" s="1">
        <v>0</v>
      </c>
      <c r="AN2590" s="1">
        <v>1</v>
      </c>
      <c r="AO2590" s="1">
        <v>1</v>
      </c>
      <c r="AR2590" s="276">
        <v>1106.58</v>
      </c>
      <c r="AS2590" s="1" t="s">
        <v>2657</v>
      </c>
      <c r="AT2590" s="1">
        <v>0</v>
      </c>
      <c r="AU2590" s="1">
        <v>0</v>
      </c>
      <c r="AX2590" s="1">
        <v>5</v>
      </c>
      <c r="BC2590" s="1">
        <v>1</v>
      </c>
      <c r="BD2590" s="1">
        <v>7</v>
      </c>
      <c r="BE2590" s="1">
        <v>2</v>
      </c>
      <c r="BF2590" s="296">
        <v>7730.6268385190306</v>
      </c>
    </row>
    <row r="2591" spans="1:58" x14ac:dyDescent="0.3">
      <c r="A2591" s="273">
        <f t="shared" si="89"/>
        <v>23515.123849050335</v>
      </c>
      <c r="B2591" s="1" t="s">
        <v>2621</v>
      </c>
      <c r="C2591" s="274">
        <v>62464024</v>
      </c>
      <c r="D2591" s="1">
        <v>144205</v>
      </c>
      <c r="E2591" s="1">
        <v>4</v>
      </c>
      <c r="F2591" s="1" t="s">
        <v>3363</v>
      </c>
      <c r="G2591" s="275">
        <v>43897</v>
      </c>
      <c r="H2591" s="275">
        <v>45016</v>
      </c>
      <c r="I2591" s="1">
        <v>0</v>
      </c>
      <c r="J2591" s="1">
        <v>1</v>
      </c>
      <c r="K2591" s="1">
        <v>24</v>
      </c>
      <c r="L2591" s="1">
        <v>30</v>
      </c>
      <c r="M2591" s="1">
        <v>2</v>
      </c>
      <c r="N2591" s="1">
        <v>18</v>
      </c>
      <c r="O2591" s="1">
        <v>19.559999999999999</v>
      </c>
      <c r="P2591" s="1">
        <v>85400</v>
      </c>
      <c r="Q2591" s="1">
        <v>3087</v>
      </c>
      <c r="R2591" s="1">
        <v>33688</v>
      </c>
      <c r="S2591" s="1">
        <v>0</v>
      </c>
      <c r="T2591" s="1">
        <v>0</v>
      </c>
      <c r="U2591" s="1">
        <v>0</v>
      </c>
      <c r="W2591" s="1">
        <v>0</v>
      </c>
      <c r="X2591" s="1">
        <v>0</v>
      </c>
      <c r="Y2591" s="1">
        <v>0</v>
      </c>
      <c r="AB2591" s="275">
        <v>44651</v>
      </c>
      <c r="AC2591" s="1">
        <v>1</v>
      </c>
      <c r="AD2591" s="1" t="s">
        <v>2623</v>
      </c>
      <c r="AE2591" s="1">
        <v>1</v>
      </c>
      <c r="AF2591" s="1">
        <v>30</v>
      </c>
      <c r="AG2591" s="1">
        <v>0</v>
      </c>
      <c r="AN2591" s="1">
        <v>1</v>
      </c>
      <c r="AO2591" s="1">
        <v>1</v>
      </c>
      <c r="AR2591" s="276">
        <v>1106.58</v>
      </c>
      <c r="AS2591" s="1" t="s">
        <v>2657</v>
      </c>
      <c r="AT2591" s="1">
        <v>0</v>
      </c>
      <c r="AU2591" s="1">
        <v>0</v>
      </c>
      <c r="AX2591" s="1">
        <v>5</v>
      </c>
      <c r="BC2591" s="1">
        <v>1</v>
      </c>
      <c r="BD2591" s="1">
        <v>7</v>
      </c>
      <c r="BE2591" s="1">
        <v>2</v>
      </c>
      <c r="BF2591" s="296">
        <v>9066.2961509496636</v>
      </c>
    </row>
    <row r="2592" spans="1:58" x14ac:dyDescent="0.3">
      <c r="A2592" s="273">
        <f t="shared" si="89"/>
        <v>23760.697717884366</v>
      </c>
      <c r="B2592" s="1" t="s">
        <v>2621</v>
      </c>
      <c r="C2592" s="274">
        <v>62464024</v>
      </c>
      <c r="D2592" s="1">
        <v>144205</v>
      </c>
      <c r="E2592" s="1">
        <v>4</v>
      </c>
      <c r="F2592" s="1" t="s">
        <v>3369</v>
      </c>
      <c r="G2592" s="275">
        <v>43973</v>
      </c>
      <c r="H2592" s="275">
        <v>45077</v>
      </c>
      <c r="I2592" s="1">
        <v>0</v>
      </c>
      <c r="J2592" s="1">
        <v>1</v>
      </c>
      <c r="K2592" s="1">
        <v>22</v>
      </c>
      <c r="L2592" s="1">
        <v>30</v>
      </c>
      <c r="M2592" s="1">
        <v>2</v>
      </c>
      <c r="N2592" s="1">
        <v>18</v>
      </c>
      <c r="O2592" s="1">
        <v>19.559999999999999</v>
      </c>
      <c r="P2592" s="1">
        <v>75000</v>
      </c>
      <c r="Q2592" s="1">
        <v>2711</v>
      </c>
      <c r="R2592" s="1">
        <v>34024</v>
      </c>
      <c r="S2592" s="1">
        <v>0</v>
      </c>
      <c r="T2592" s="1">
        <v>0</v>
      </c>
      <c r="U2592" s="1">
        <v>0</v>
      </c>
      <c r="W2592" s="1">
        <v>0</v>
      </c>
      <c r="X2592" s="1">
        <v>0</v>
      </c>
      <c r="Y2592" s="1">
        <v>0</v>
      </c>
      <c r="AB2592" s="275">
        <v>44651</v>
      </c>
      <c r="AC2592" s="1">
        <v>1</v>
      </c>
      <c r="AD2592" s="1" t="s">
        <v>2623</v>
      </c>
      <c r="AE2592" s="1">
        <v>1</v>
      </c>
      <c r="AF2592" s="1">
        <v>30</v>
      </c>
      <c r="AG2592" s="1">
        <v>0</v>
      </c>
      <c r="AN2592" s="1">
        <v>1</v>
      </c>
      <c r="AO2592" s="1">
        <v>1</v>
      </c>
      <c r="AR2592" s="276">
        <v>1106.58</v>
      </c>
      <c r="AS2592" s="1" t="s">
        <v>2657</v>
      </c>
      <c r="AT2592" s="1">
        <v>0</v>
      </c>
      <c r="AU2592" s="1">
        <v>0</v>
      </c>
      <c r="AX2592" s="1">
        <v>5</v>
      </c>
      <c r="BC2592" s="1">
        <v>1</v>
      </c>
      <c r="BD2592" s="1">
        <v>7</v>
      </c>
      <c r="BE2592" s="1">
        <v>2</v>
      </c>
      <c r="BF2592" s="296">
        <v>9156.7222821156302</v>
      </c>
    </row>
    <row r="2593" spans="1:58" x14ac:dyDescent="0.3">
      <c r="A2593" s="273">
        <f t="shared" si="89"/>
        <v>25401.87269354063</v>
      </c>
      <c r="B2593" s="1" t="s">
        <v>2621</v>
      </c>
      <c r="C2593" s="274">
        <v>62464024</v>
      </c>
      <c r="D2593" s="1">
        <v>144205</v>
      </c>
      <c r="E2593" s="1">
        <v>4</v>
      </c>
      <c r="F2593" s="1" t="s">
        <v>3376</v>
      </c>
      <c r="G2593" s="275">
        <v>43888</v>
      </c>
      <c r="H2593" s="275">
        <v>44985</v>
      </c>
      <c r="I2593" s="1">
        <v>0</v>
      </c>
      <c r="J2593" s="1">
        <v>1</v>
      </c>
      <c r="K2593" s="1">
        <v>25</v>
      </c>
      <c r="L2593" s="1">
        <v>30</v>
      </c>
      <c r="M2593" s="1">
        <v>2</v>
      </c>
      <c r="N2593" s="1">
        <v>18</v>
      </c>
      <c r="O2593" s="1">
        <v>19.559999999999999</v>
      </c>
      <c r="P2593" s="1">
        <v>100700</v>
      </c>
      <c r="Q2593" s="1">
        <v>3641</v>
      </c>
      <c r="R2593" s="1">
        <v>36648</v>
      </c>
      <c r="S2593" s="1">
        <v>0</v>
      </c>
      <c r="T2593" s="1">
        <v>0</v>
      </c>
      <c r="U2593" s="1">
        <v>0</v>
      </c>
      <c r="W2593" s="1">
        <v>0</v>
      </c>
      <c r="X2593" s="1">
        <v>0</v>
      </c>
      <c r="Y2593" s="1">
        <v>0</v>
      </c>
      <c r="AB2593" s="275">
        <v>44651</v>
      </c>
      <c r="AC2593" s="1">
        <v>1</v>
      </c>
      <c r="AD2593" s="1" t="s">
        <v>2623</v>
      </c>
      <c r="AE2593" s="1">
        <v>1</v>
      </c>
      <c r="AF2593" s="1">
        <v>30</v>
      </c>
      <c r="AG2593" s="1">
        <v>0</v>
      </c>
      <c r="AN2593" s="1">
        <v>1</v>
      </c>
      <c r="AO2593" s="1">
        <v>1</v>
      </c>
      <c r="AR2593" s="276">
        <v>1383.22</v>
      </c>
      <c r="AS2593" s="1" t="s">
        <v>2657</v>
      </c>
      <c r="AT2593" s="1">
        <v>0</v>
      </c>
      <c r="AU2593" s="1">
        <v>0</v>
      </c>
      <c r="AX2593" s="1">
        <v>5</v>
      </c>
      <c r="BC2593" s="1">
        <v>1</v>
      </c>
      <c r="BD2593" s="1">
        <v>7</v>
      </c>
      <c r="BE2593" s="1">
        <v>2</v>
      </c>
      <c r="BF2593" s="296">
        <v>9862.9073064593704</v>
      </c>
    </row>
    <row r="2594" spans="1:58" x14ac:dyDescent="0.3">
      <c r="A2594" s="273">
        <f t="shared" si="89"/>
        <v>23069.290337179023</v>
      </c>
      <c r="B2594" s="1" t="s">
        <v>2621</v>
      </c>
      <c r="C2594" s="274">
        <v>62464024</v>
      </c>
      <c r="D2594" s="1">
        <v>144205</v>
      </c>
      <c r="E2594" s="1">
        <v>4</v>
      </c>
      <c r="F2594" s="1" t="s">
        <v>3159</v>
      </c>
      <c r="G2594" s="275">
        <v>43933</v>
      </c>
      <c r="H2594" s="275">
        <v>45046</v>
      </c>
      <c r="I2594" s="1">
        <v>0</v>
      </c>
      <c r="J2594" s="1">
        <v>1</v>
      </c>
      <c r="K2594" s="1">
        <v>23</v>
      </c>
      <c r="L2594" s="1">
        <v>30</v>
      </c>
      <c r="M2594" s="1">
        <v>2</v>
      </c>
      <c r="N2594" s="1">
        <v>18</v>
      </c>
      <c r="O2594" s="1">
        <v>19.559999999999999</v>
      </c>
      <c r="P2594" s="1">
        <v>78000</v>
      </c>
      <c r="Q2594" s="1">
        <v>2820</v>
      </c>
      <c r="R2594" s="1">
        <v>33078</v>
      </c>
      <c r="S2594" s="1">
        <v>0</v>
      </c>
      <c r="T2594" s="1">
        <v>0</v>
      </c>
      <c r="U2594" s="1">
        <v>0</v>
      </c>
      <c r="W2594" s="1">
        <v>0</v>
      </c>
      <c r="X2594" s="1">
        <v>0</v>
      </c>
      <c r="Y2594" s="1">
        <v>0</v>
      </c>
      <c r="AB2594" s="275">
        <v>44651</v>
      </c>
      <c r="AC2594" s="1">
        <v>1</v>
      </c>
      <c r="AD2594" s="1" t="s">
        <v>2623</v>
      </c>
      <c r="AE2594" s="1">
        <v>1</v>
      </c>
      <c r="AF2594" s="1">
        <v>30</v>
      </c>
      <c r="AG2594" s="1">
        <v>0</v>
      </c>
      <c r="AN2594" s="1">
        <v>1</v>
      </c>
      <c r="AO2594" s="1">
        <v>1</v>
      </c>
      <c r="AR2594" s="276">
        <v>1106.58</v>
      </c>
      <c r="AS2594" s="1" t="s">
        <v>2657</v>
      </c>
      <c r="AT2594" s="1">
        <v>0</v>
      </c>
      <c r="AU2594" s="1">
        <v>0</v>
      </c>
      <c r="AX2594" s="1">
        <v>5</v>
      </c>
      <c r="BC2594" s="1">
        <v>1</v>
      </c>
      <c r="BD2594" s="1">
        <v>7</v>
      </c>
      <c r="BE2594" s="1">
        <v>2</v>
      </c>
      <c r="BF2594" s="296">
        <v>8902.129662820973</v>
      </c>
    </row>
    <row r="2595" spans="1:58" x14ac:dyDescent="0.3">
      <c r="A2595" s="273">
        <f t="shared" si="89"/>
        <v>11369.467506814239</v>
      </c>
      <c r="B2595" s="1" t="s">
        <v>2621</v>
      </c>
      <c r="C2595" s="274">
        <v>62464024</v>
      </c>
      <c r="D2595" s="1">
        <v>144205</v>
      </c>
      <c r="E2595" s="1">
        <v>4</v>
      </c>
      <c r="F2595" s="1" t="s">
        <v>3164</v>
      </c>
      <c r="G2595" s="275">
        <v>43929</v>
      </c>
      <c r="H2595" s="275">
        <v>45046</v>
      </c>
      <c r="I2595" s="1">
        <v>0</v>
      </c>
      <c r="J2595" s="1">
        <v>1</v>
      </c>
      <c r="K2595" s="1">
        <v>23</v>
      </c>
      <c r="L2595" s="1">
        <v>30</v>
      </c>
      <c r="M2595" s="1">
        <v>2</v>
      </c>
      <c r="N2595" s="1">
        <v>18</v>
      </c>
      <c r="O2595" s="1">
        <v>19.559999999999999</v>
      </c>
      <c r="P2595" s="1">
        <v>38452</v>
      </c>
      <c r="Q2595" s="1">
        <v>1390</v>
      </c>
      <c r="R2595" s="1">
        <v>16313</v>
      </c>
      <c r="S2595" s="1">
        <v>0</v>
      </c>
      <c r="T2595" s="1">
        <v>0</v>
      </c>
      <c r="U2595" s="1">
        <v>0</v>
      </c>
      <c r="W2595" s="1">
        <v>0</v>
      </c>
      <c r="X2595" s="1">
        <v>0</v>
      </c>
      <c r="Y2595" s="1">
        <v>0</v>
      </c>
      <c r="AB2595" s="275">
        <v>44651</v>
      </c>
      <c r="AC2595" s="1">
        <v>1</v>
      </c>
      <c r="AD2595" s="1" t="s">
        <v>2623</v>
      </c>
      <c r="AE2595" s="1">
        <v>1</v>
      </c>
      <c r="AF2595" s="1">
        <v>30</v>
      </c>
      <c r="AG2595" s="1">
        <v>0</v>
      </c>
      <c r="AN2595" s="1">
        <v>1</v>
      </c>
      <c r="AO2595" s="1">
        <v>1</v>
      </c>
      <c r="AR2595" s="276">
        <v>553.29</v>
      </c>
      <c r="AS2595" s="1" t="s">
        <v>2657</v>
      </c>
      <c r="AT2595" s="1">
        <v>0</v>
      </c>
      <c r="AU2595" s="1">
        <v>0</v>
      </c>
      <c r="AX2595" s="1">
        <v>5</v>
      </c>
      <c r="BC2595" s="1">
        <v>1</v>
      </c>
      <c r="BD2595" s="1">
        <v>7</v>
      </c>
      <c r="BE2595" s="1">
        <v>2</v>
      </c>
      <c r="BF2595" s="296">
        <v>4390.2424931857595</v>
      </c>
    </row>
    <row r="2596" spans="1:58" x14ac:dyDescent="0.3">
      <c r="A2596" s="273">
        <f t="shared" si="89"/>
        <v>3832.3370553123068</v>
      </c>
      <c r="B2596" s="1" t="s">
        <v>2621</v>
      </c>
      <c r="C2596" s="274">
        <v>62464024</v>
      </c>
      <c r="D2596" s="1">
        <v>144205</v>
      </c>
      <c r="E2596" s="1">
        <v>4</v>
      </c>
      <c r="F2596" s="1" t="s">
        <v>3165</v>
      </c>
      <c r="G2596" s="275">
        <v>43929</v>
      </c>
      <c r="H2596" s="275">
        <v>45046</v>
      </c>
      <c r="I2596" s="1">
        <v>0</v>
      </c>
      <c r="J2596" s="1">
        <v>1</v>
      </c>
      <c r="K2596" s="1">
        <v>23</v>
      </c>
      <c r="L2596" s="1">
        <v>30</v>
      </c>
      <c r="M2596" s="1">
        <v>2</v>
      </c>
      <c r="N2596" s="1">
        <v>18</v>
      </c>
      <c r="O2596" s="1">
        <v>19.559999999999999</v>
      </c>
      <c r="P2596" s="1">
        <v>13230</v>
      </c>
      <c r="Q2596" s="1">
        <v>478</v>
      </c>
      <c r="R2596" s="1">
        <v>5622</v>
      </c>
      <c r="S2596" s="1">
        <v>0</v>
      </c>
      <c r="T2596" s="1">
        <v>0</v>
      </c>
      <c r="U2596" s="1">
        <v>0</v>
      </c>
      <c r="W2596" s="1">
        <v>0</v>
      </c>
      <c r="X2596" s="1">
        <v>0</v>
      </c>
      <c r="Y2596" s="1">
        <v>0</v>
      </c>
      <c r="AB2596" s="275">
        <v>44651</v>
      </c>
      <c r="AC2596" s="1">
        <v>1</v>
      </c>
      <c r="AD2596" s="1" t="s">
        <v>2623</v>
      </c>
      <c r="AE2596" s="1">
        <v>1</v>
      </c>
      <c r="AF2596" s="1">
        <v>30</v>
      </c>
      <c r="AG2596" s="1">
        <v>0</v>
      </c>
      <c r="AN2596" s="1">
        <v>1</v>
      </c>
      <c r="AO2596" s="1">
        <v>1</v>
      </c>
      <c r="AR2596" s="276">
        <v>276.64</v>
      </c>
      <c r="AS2596" s="1" t="s">
        <v>2657</v>
      </c>
      <c r="AT2596" s="1">
        <v>0</v>
      </c>
      <c r="AU2596" s="1">
        <v>0</v>
      </c>
      <c r="AX2596" s="1">
        <v>5</v>
      </c>
      <c r="BC2596" s="1">
        <v>1</v>
      </c>
      <c r="BD2596" s="1">
        <v>7</v>
      </c>
      <c r="BE2596" s="1">
        <v>2</v>
      </c>
      <c r="BF2596" s="296">
        <v>1513.0229446876931</v>
      </c>
    </row>
    <row r="2597" spans="1:58" x14ac:dyDescent="0.3">
      <c r="A2597" s="273">
        <f t="shared" si="89"/>
        <v>7918.6569977262361</v>
      </c>
      <c r="B2597" s="1" t="s">
        <v>2621</v>
      </c>
      <c r="C2597" s="274">
        <v>62464024</v>
      </c>
      <c r="D2597" s="1">
        <v>144205</v>
      </c>
      <c r="E2597" s="1">
        <v>4</v>
      </c>
      <c r="F2597" s="1" t="s">
        <v>3166</v>
      </c>
      <c r="G2597" s="275">
        <v>43929</v>
      </c>
      <c r="H2597" s="275">
        <v>45046</v>
      </c>
      <c r="I2597" s="1">
        <v>0</v>
      </c>
      <c r="J2597" s="1">
        <v>1</v>
      </c>
      <c r="K2597" s="1">
        <v>23</v>
      </c>
      <c r="L2597" s="1">
        <v>30</v>
      </c>
      <c r="M2597" s="1">
        <v>2</v>
      </c>
      <c r="N2597" s="1">
        <v>18</v>
      </c>
      <c r="O2597" s="1">
        <v>19.559999999999999</v>
      </c>
      <c r="P2597" s="1">
        <v>26443</v>
      </c>
      <c r="Q2597" s="1">
        <v>956</v>
      </c>
      <c r="R2597" s="1">
        <v>11213</v>
      </c>
      <c r="S2597" s="1">
        <v>0</v>
      </c>
      <c r="T2597" s="1">
        <v>0</v>
      </c>
      <c r="U2597" s="1">
        <v>0</v>
      </c>
      <c r="W2597" s="1">
        <v>0</v>
      </c>
      <c r="X2597" s="1">
        <v>0</v>
      </c>
      <c r="Y2597" s="1">
        <v>0</v>
      </c>
      <c r="AB2597" s="275">
        <v>44651</v>
      </c>
      <c r="AC2597" s="1">
        <v>1</v>
      </c>
      <c r="AD2597" s="1" t="s">
        <v>2623</v>
      </c>
      <c r="AE2597" s="1">
        <v>1</v>
      </c>
      <c r="AF2597" s="1">
        <v>30</v>
      </c>
      <c r="AG2597" s="1">
        <v>0</v>
      </c>
      <c r="AN2597" s="1">
        <v>1</v>
      </c>
      <c r="AO2597" s="1">
        <v>1</v>
      </c>
      <c r="AR2597" s="276">
        <v>276.64</v>
      </c>
      <c r="AS2597" s="1" t="s">
        <v>2657</v>
      </c>
      <c r="AT2597" s="1">
        <v>0</v>
      </c>
      <c r="AU2597" s="1">
        <v>0</v>
      </c>
      <c r="AX2597" s="1">
        <v>5</v>
      </c>
      <c r="BC2597" s="1">
        <v>1</v>
      </c>
      <c r="BD2597" s="1">
        <v>7</v>
      </c>
      <c r="BE2597" s="1">
        <v>2</v>
      </c>
      <c r="BF2597" s="296">
        <v>3017.7030022737645</v>
      </c>
    </row>
    <row r="2598" spans="1:58" x14ac:dyDescent="0.3">
      <c r="A2598" s="273">
        <f t="shared" si="89"/>
        <v>26510.609476341902</v>
      </c>
      <c r="B2598" s="1" t="s">
        <v>2621</v>
      </c>
      <c r="C2598" s="274">
        <v>62464024</v>
      </c>
      <c r="D2598" s="1">
        <v>144205</v>
      </c>
      <c r="E2598" s="1">
        <v>4</v>
      </c>
      <c r="F2598" s="1" t="s">
        <v>3168</v>
      </c>
      <c r="G2598" s="275">
        <v>43933</v>
      </c>
      <c r="H2598" s="275">
        <v>45046</v>
      </c>
      <c r="I2598" s="1">
        <v>0</v>
      </c>
      <c r="J2598" s="1">
        <v>1</v>
      </c>
      <c r="K2598" s="1">
        <v>23</v>
      </c>
      <c r="L2598" s="1">
        <v>30</v>
      </c>
      <c r="M2598" s="1">
        <v>2</v>
      </c>
      <c r="N2598" s="1">
        <v>18</v>
      </c>
      <c r="O2598" s="1">
        <v>19.559999999999999</v>
      </c>
      <c r="P2598" s="1">
        <v>90000</v>
      </c>
      <c r="Q2598" s="1">
        <v>3254</v>
      </c>
      <c r="R2598" s="1">
        <v>38165</v>
      </c>
      <c r="S2598" s="1">
        <v>0</v>
      </c>
      <c r="T2598" s="1">
        <v>0</v>
      </c>
      <c r="U2598" s="1">
        <v>0</v>
      </c>
      <c r="W2598" s="1">
        <v>0</v>
      </c>
      <c r="X2598" s="1">
        <v>0</v>
      </c>
      <c r="Y2598" s="1">
        <v>0</v>
      </c>
      <c r="AB2598" s="275">
        <v>44651</v>
      </c>
      <c r="AC2598" s="1">
        <v>1</v>
      </c>
      <c r="AD2598" s="1" t="s">
        <v>2623</v>
      </c>
      <c r="AE2598" s="1">
        <v>1</v>
      </c>
      <c r="AF2598" s="1">
        <v>30</v>
      </c>
      <c r="AG2598" s="1">
        <v>0</v>
      </c>
      <c r="AN2598" s="1">
        <v>1</v>
      </c>
      <c r="AO2598" s="1">
        <v>1</v>
      </c>
      <c r="AR2598" s="276">
        <v>1383.22</v>
      </c>
      <c r="AS2598" s="1" t="s">
        <v>2657</v>
      </c>
      <c r="AT2598" s="1">
        <v>0</v>
      </c>
      <c r="AU2598" s="1">
        <v>0</v>
      </c>
      <c r="AX2598" s="1">
        <v>5</v>
      </c>
      <c r="BC2598" s="1">
        <v>1</v>
      </c>
      <c r="BD2598" s="1">
        <v>7</v>
      </c>
      <c r="BE2598" s="1">
        <v>2</v>
      </c>
      <c r="BF2598" s="296">
        <v>10271.170523658095</v>
      </c>
    </row>
    <row r="2599" spans="1:58" x14ac:dyDescent="0.3">
      <c r="A2599" s="273">
        <f t="shared" si="89"/>
        <v>7730.8222230525862</v>
      </c>
      <c r="B2599" s="1" t="s">
        <v>2621</v>
      </c>
      <c r="C2599" s="274">
        <v>62464024</v>
      </c>
      <c r="D2599" s="1">
        <v>144205</v>
      </c>
      <c r="E2599" s="1">
        <v>4</v>
      </c>
      <c r="F2599" s="1" t="s">
        <v>3169</v>
      </c>
      <c r="G2599" s="275">
        <v>43933</v>
      </c>
      <c r="H2599" s="275">
        <v>45046</v>
      </c>
      <c r="I2599" s="1">
        <v>0</v>
      </c>
      <c r="J2599" s="1">
        <v>1</v>
      </c>
      <c r="K2599" s="1">
        <v>23</v>
      </c>
      <c r="L2599" s="1">
        <v>30</v>
      </c>
      <c r="M2599" s="1">
        <v>2</v>
      </c>
      <c r="N2599" s="1">
        <v>18</v>
      </c>
      <c r="O2599" s="1">
        <v>19.559999999999999</v>
      </c>
      <c r="P2599" s="1">
        <v>25834</v>
      </c>
      <c r="Q2599" s="1">
        <v>934</v>
      </c>
      <c r="R2599" s="1">
        <v>10956</v>
      </c>
      <c r="S2599" s="1">
        <v>0</v>
      </c>
      <c r="T2599" s="1">
        <v>0</v>
      </c>
      <c r="U2599" s="1">
        <v>0</v>
      </c>
      <c r="W2599" s="1">
        <v>0</v>
      </c>
      <c r="X2599" s="1">
        <v>0</v>
      </c>
      <c r="Y2599" s="1">
        <v>0</v>
      </c>
      <c r="AB2599" s="275">
        <v>44651</v>
      </c>
      <c r="AC2599" s="1">
        <v>1</v>
      </c>
      <c r="AD2599" s="1" t="s">
        <v>2623</v>
      </c>
      <c r="AE2599" s="1">
        <v>1</v>
      </c>
      <c r="AF2599" s="1">
        <v>30</v>
      </c>
      <c r="AG2599" s="1">
        <v>0</v>
      </c>
      <c r="AN2599" s="1">
        <v>1</v>
      </c>
      <c r="AO2599" s="1">
        <v>1</v>
      </c>
      <c r="AP2599" s="275"/>
      <c r="AR2599" s="276">
        <v>276.64</v>
      </c>
      <c r="AS2599" s="1" t="s">
        <v>2657</v>
      </c>
      <c r="AT2599" s="1">
        <v>0</v>
      </c>
      <c r="AU2599" s="1">
        <v>0</v>
      </c>
      <c r="AX2599" s="1">
        <v>5</v>
      </c>
      <c r="BC2599" s="1">
        <v>1</v>
      </c>
      <c r="BD2599" s="1">
        <v>7</v>
      </c>
      <c r="BE2599" s="1">
        <v>2</v>
      </c>
      <c r="BF2599" s="296">
        <v>2948.5377769474148</v>
      </c>
    </row>
    <row r="2600" spans="1:58" x14ac:dyDescent="0.3">
      <c r="A2600" s="273">
        <f t="shared" si="89"/>
        <v>28406.498213709412</v>
      </c>
      <c r="B2600" s="1" t="s">
        <v>2621</v>
      </c>
      <c r="C2600" s="274">
        <v>62464024</v>
      </c>
      <c r="D2600" s="1">
        <v>144205</v>
      </c>
      <c r="E2600" s="1">
        <v>4</v>
      </c>
      <c r="F2600" s="1" t="s">
        <v>3170</v>
      </c>
      <c r="G2600" s="275">
        <v>43933</v>
      </c>
      <c r="H2600" s="275">
        <v>45046</v>
      </c>
      <c r="I2600" s="1">
        <v>0</v>
      </c>
      <c r="J2600" s="1">
        <v>1</v>
      </c>
      <c r="K2600" s="1">
        <v>23</v>
      </c>
      <c r="L2600" s="1">
        <v>30</v>
      </c>
      <c r="M2600" s="1">
        <v>2</v>
      </c>
      <c r="N2600" s="1">
        <v>18</v>
      </c>
      <c r="O2600" s="1">
        <v>19.559999999999999</v>
      </c>
      <c r="P2600" s="1">
        <v>96136</v>
      </c>
      <c r="Q2600" s="1">
        <v>3476</v>
      </c>
      <c r="R2600" s="1">
        <v>40759</v>
      </c>
      <c r="S2600" s="1">
        <v>0</v>
      </c>
      <c r="T2600" s="1">
        <v>0</v>
      </c>
      <c r="U2600" s="1">
        <v>0</v>
      </c>
      <c r="W2600" s="1">
        <v>0</v>
      </c>
      <c r="X2600" s="1">
        <v>0</v>
      </c>
      <c r="Y2600" s="1">
        <v>0</v>
      </c>
      <c r="AB2600" s="275">
        <v>44651</v>
      </c>
      <c r="AC2600" s="1">
        <v>1</v>
      </c>
      <c r="AD2600" s="1" t="s">
        <v>2623</v>
      </c>
      <c r="AE2600" s="1">
        <v>1</v>
      </c>
      <c r="AF2600" s="1">
        <v>30</v>
      </c>
      <c r="AG2600" s="1">
        <v>0</v>
      </c>
      <c r="AN2600" s="1">
        <v>1</v>
      </c>
      <c r="AO2600" s="1">
        <v>1</v>
      </c>
      <c r="AR2600" s="276">
        <v>1383.22</v>
      </c>
      <c r="AS2600" s="1" t="s">
        <v>2657</v>
      </c>
      <c r="AT2600" s="1">
        <v>0</v>
      </c>
      <c r="AU2600" s="1">
        <v>0</v>
      </c>
      <c r="AX2600" s="1">
        <v>5</v>
      </c>
      <c r="BC2600" s="1">
        <v>1</v>
      </c>
      <c r="BD2600" s="1">
        <v>7</v>
      </c>
      <c r="BE2600" s="1">
        <v>2</v>
      </c>
      <c r="BF2600" s="296">
        <v>10969.281786290587</v>
      </c>
    </row>
    <row r="2601" spans="1:58" x14ac:dyDescent="0.3">
      <c r="A2601" s="273">
        <f t="shared" si="89"/>
        <v>10762.841580825407</v>
      </c>
      <c r="B2601" s="1" t="s">
        <v>2621</v>
      </c>
      <c r="C2601" s="274">
        <v>62464024</v>
      </c>
      <c r="D2601" s="1">
        <v>144205</v>
      </c>
      <c r="E2601" s="1">
        <v>4</v>
      </c>
      <c r="F2601" s="1" t="s">
        <v>3171</v>
      </c>
      <c r="G2601" s="275">
        <v>43933</v>
      </c>
      <c r="H2601" s="275">
        <v>45046</v>
      </c>
      <c r="I2601" s="1">
        <v>0</v>
      </c>
      <c r="J2601" s="1">
        <v>1</v>
      </c>
      <c r="K2601" s="1">
        <v>23</v>
      </c>
      <c r="L2601" s="1">
        <v>30</v>
      </c>
      <c r="M2601" s="1">
        <v>2</v>
      </c>
      <c r="N2601" s="1">
        <v>18</v>
      </c>
      <c r="O2601" s="1">
        <v>19.559999999999999</v>
      </c>
      <c r="P2601" s="1">
        <v>36490</v>
      </c>
      <c r="Q2601" s="1">
        <v>1319</v>
      </c>
      <c r="R2601" s="1">
        <v>15483</v>
      </c>
      <c r="S2601" s="1">
        <v>0</v>
      </c>
      <c r="T2601" s="1">
        <v>0</v>
      </c>
      <c r="U2601" s="1">
        <v>0</v>
      </c>
      <c r="W2601" s="1">
        <v>0</v>
      </c>
      <c r="X2601" s="1">
        <v>0</v>
      </c>
      <c r="Y2601" s="1">
        <v>0</v>
      </c>
      <c r="AB2601" s="275">
        <v>44651</v>
      </c>
      <c r="AC2601" s="1">
        <v>1</v>
      </c>
      <c r="AD2601" s="1" t="s">
        <v>2623</v>
      </c>
      <c r="AE2601" s="1">
        <v>1</v>
      </c>
      <c r="AF2601" s="1">
        <v>30</v>
      </c>
      <c r="AG2601" s="1">
        <v>0</v>
      </c>
      <c r="AN2601" s="1">
        <v>1</v>
      </c>
      <c r="AO2601" s="1">
        <v>1</v>
      </c>
      <c r="AR2601" s="276">
        <v>553.29</v>
      </c>
      <c r="AS2601" s="1" t="s">
        <v>2657</v>
      </c>
      <c r="AT2601" s="1">
        <v>0</v>
      </c>
      <c r="AU2601" s="1">
        <v>0</v>
      </c>
      <c r="AX2601" s="1">
        <v>5</v>
      </c>
      <c r="BC2601" s="1">
        <v>1</v>
      </c>
      <c r="BD2601" s="1">
        <v>7</v>
      </c>
      <c r="BE2601" s="1">
        <v>2</v>
      </c>
      <c r="BF2601" s="296">
        <v>4166.8684191745915</v>
      </c>
    </row>
    <row r="2602" spans="1:58" x14ac:dyDescent="0.3">
      <c r="A2602" s="273">
        <f t="shared" si="89"/>
        <v>54582.367118843016</v>
      </c>
      <c r="B2602" s="1" t="s">
        <v>2621</v>
      </c>
      <c r="C2602" s="274">
        <v>62464024</v>
      </c>
      <c r="D2602" s="1">
        <v>144205</v>
      </c>
      <c r="E2602" s="1">
        <v>4</v>
      </c>
      <c r="F2602" s="1" t="s">
        <v>3173</v>
      </c>
      <c r="G2602" s="275">
        <v>43934</v>
      </c>
      <c r="H2602" s="275">
        <v>45046</v>
      </c>
      <c r="I2602" s="1">
        <v>0</v>
      </c>
      <c r="J2602" s="1">
        <v>1</v>
      </c>
      <c r="K2602" s="1">
        <v>23</v>
      </c>
      <c r="L2602" s="1">
        <v>30</v>
      </c>
      <c r="M2602" s="1">
        <v>2</v>
      </c>
      <c r="N2602" s="1">
        <v>18</v>
      </c>
      <c r="O2602" s="1">
        <v>19.559999999999999</v>
      </c>
      <c r="P2602" s="1">
        <v>185000</v>
      </c>
      <c r="Q2602" s="1">
        <v>6688</v>
      </c>
      <c r="R2602" s="1">
        <v>78466</v>
      </c>
      <c r="S2602" s="1">
        <v>0</v>
      </c>
      <c r="T2602" s="1">
        <v>0</v>
      </c>
      <c r="U2602" s="1">
        <v>0</v>
      </c>
      <c r="W2602" s="1">
        <v>0</v>
      </c>
      <c r="X2602" s="1">
        <v>0</v>
      </c>
      <c r="Y2602" s="1">
        <v>0</v>
      </c>
      <c r="AB2602" s="275">
        <v>44651</v>
      </c>
      <c r="AC2602" s="1">
        <v>1</v>
      </c>
      <c r="AD2602" s="1" t="s">
        <v>2623</v>
      </c>
      <c r="AE2602" s="1">
        <v>1</v>
      </c>
      <c r="AF2602" s="1">
        <v>30</v>
      </c>
      <c r="AG2602" s="1">
        <v>0</v>
      </c>
      <c r="AN2602" s="1">
        <v>1</v>
      </c>
      <c r="AO2602" s="1">
        <v>1</v>
      </c>
      <c r="AR2602" s="276">
        <v>2766.44</v>
      </c>
      <c r="AS2602" s="1" t="s">
        <v>2657</v>
      </c>
      <c r="AT2602" s="1">
        <v>0</v>
      </c>
      <c r="AU2602" s="1">
        <v>0</v>
      </c>
      <c r="AX2602" s="1">
        <v>5</v>
      </c>
      <c r="BC2602" s="1">
        <v>1</v>
      </c>
      <c r="BD2602" s="1">
        <v>7</v>
      </c>
      <c r="BE2602" s="1">
        <v>2</v>
      </c>
      <c r="BF2602" s="296">
        <v>21117.192881156978</v>
      </c>
    </row>
    <row r="2603" spans="1:58" x14ac:dyDescent="0.3">
      <c r="A2603" s="273">
        <f t="shared" si="89"/>
        <v>76011.574832023325</v>
      </c>
      <c r="B2603" s="1" t="s">
        <v>2621</v>
      </c>
      <c r="C2603" s="274">
        <v>62464024</v>
      </c>
      <c r="D2603" s="1">
        <v>144205</v>
      </c>
      <c r="E2603" s="1">
        <v>4</v>
      </c>
      <c r="F2603" s="1" t="s">
        <v>3178</v>
      </c>
      <c r="G2603" s="275">
        <v>43987</v>
      </c>
      <c r="H2603" s="275">
        <v>45107</v>
      </c>
      <c r="I2603" s="1">
        <v>0</v>
      </c>
      <c r="J2603" s="1">
        <v>1</v>
      </c>
      <c r="K2603" s="1">
        <v>21</v>
      </c>
      <c r="L2603" s="1">
        <v>30</v>
      </c>
      <c r="M2603" s="1">
        <v>2</v>
      </c>
      <c r="N2603" s="1">
        <v>18</v>
      </c>
      <c r="O2603" s="1">
        <v>19.559999999999999</v>
      </c>
      <c r="P2603" s="1">
        <v>226590</v>
      </c>
      <c r="Q2603" s="1">
        <v>8192</v>
      </c>
      <c r="R2603" s="1">
        <v>109300</v>
      </c>
      <c r="S2603" s="1">
        <v>0</v>
      </c>
      <c r="T2603" s="1">
        <v>0</v>
      </c>
      <c r="U2603" s="1">
        <v>0</v>
      </c>
      <c r="W2603" s="1">
        <v>0</v>
      </c>
      <c r="X2603" s="1">
        <v>0</v>
      </c>
      <c r="Y2603" s="1">
        <v>0</v>
      </c>
      <c r="AB2603" s="275">
        <v>44651</v>
      </c>
      <c r="AC2603" s="1">
        <v>1</v>
      </c>
      <c r="AD2603" s="1" t="s">
        <v>2623</v>
      </c>
      <c r="AE2603" s="1">
        <v>1</v>
      </c>
      <c r="AF2603" s="1">
        <v>30</v>
      </c>
      <c r="AG2603" s="1">
        <v>0</v>
      </c>
      <c r="AN2603" s="1">
        <v>1</v>
      </c>
      <c r="AO2603" s="1">
        <v>1</v>
      </c>
      <c r="AR2603" s="276">
        <v>3873.02</v>
      </c>
      <c r="AS2603" s="1" t="s">
        <v>2657</v>
      </c>
      <c r="AT2603" s="1">
        <v>0</v>
      </c>
      <c r="AU2603" s="1">
        <v>0</v>
      </c>
      <c r="AX2603" s="1">
        <v>5</v>
      </c>
      <c r="BC2603" s="1">
        <v>1</v>
      </c>
      <c r="BD2603" s="1">
        <v>7</v>
      </c>
      <c r="BE2603" s="1">
        <v>2</v>
      </c>
      <c r="BF2603" s="296">
        <v>29415.405167976671</v>
      </c>
    </row>
    <row r="2604" spans="1:58" x14ac:dyDescent="0.3">
      <c r="A2604" s="273">
        <f t="shared" si="89"/>
        <v>51881.423959230364</v>
      </c>
      <c r="B2604" s="1" t="s">
        <v>2621</v>
      </c>
      <c r="C2604" s="274">
        <v>62464024</v>
      </c>
      <c r="D2604" s="1">
        <v>144205</v>
      </c>
      <c r="E2604" s="1">
        <v>4</v>
      </c>
      <c r="F2604" s="1" t="s">
        <v>3578</v>
      </c>
      <c r="G2604" s="275">
        <v>44237</v>
      </c>
      <c r="H2604" s="275">
        <v>45351</v>
      </c>
      <c r="I2604" s="1">
        <v>0</v>
      </c>
      <c r="J2604" s="1">
        <v>1</v>
      </c>
      <c r="K2604" s="1">
        <v>13</v>
      </c>
      <c r="L2604" s="1">
        <v>30</v>
      </c>
      <c r="M2604" s="1">
        <v>2</v>
      </c>
      <c r="N2604" s="1">
        <v>17.690000000000001</v>
      </c>
      <c r="O2604" s="1">
        <v>19.2</v>
      </c>
      <c r="P2604" s="1">
        <v>106396</v>
      </c>
      <c r="Q2604" s="1">
        <v>3852</v>
      </c>
      <c r="R2604" s="1">
        <v>74392</v>
      </c>
      <c r="S2604" s="1">
        <v>0</v>
      </c>
      <c r="T2604" s="1">
        <v>0</v>
      </c>
      <c r="U2604" s="1">
        <v>0</v>
      </c>
      <c r="W2604" s="1">
        <v>0</v>
      </c>
      <c r="X2604" s="1">
        <v>0</v>
      </c>
      <c r="Y2604" s="1">
        <v>0</v>
      </c>
      <c r="AB2604" s="275">
        <v>44651</v>
      </c>
      <c r="AC2604" s="1">
        <v>1</v>
      </c>
      <c r="AD2604" s="1" t="s">
        <v>2623</v>
      </c>
      <c r="AE2604" s="1">
        <v>1</v>
      </c>
      <c r="AF2604" s="1">
        <v>30</v>
      </c>
      <c r="AG2604" s="1">
        <v>0</v>
      </c>
      <c r="AN2604" s="1">
        <v>1</v>
      </c>
      <c r="AO2604" s="1">
        <v>1</v>
      </c>
      <c r="AR2604" s="276">
        <v>2489.8000000000002</v>
      </c>
      <c r="AS2604" s="1" t="s">
        <v>2657</v>
      </c>
      <c r="AT2604" s="1">
        <v>0</v>
      </c>
      <c r="AU2604" s="1">
        <v>0</v>
      </c>
      <c r="AX2604" s="1">
        <v>5</v>
      </c>
      <c r="BC2604" s="1">
        <v>1</v>
      </c>
      <c r="BD2604" s="1">
        <v>7</v>
      </c>
      <c r="BE2604" s="1">
        <v>2</v>
      </c>
      <c r="BF2604" s="296">
        <v>20020.77604076963</v>
      </c>
    </row>
    <row r="2605" spans="1:58" x14ac:dyDescent="0.3">
      <c r="A2605" s="273">
        <f t="shared" si="89"/>
        <v>38670.152436160875</v>
      </c>
      <c r="B2605" s="1" t="s">
        <v>2621</v>
      </c>
      <c r="C2605" s="274">
        <v>62464024</v>
      </c>
      <c r="D2605" s="1">
        <v>144205</v>
      </c>
      <c r="E2605" s="1">
        <v>4</v>
      </c>
      <c r="F2605" s="1" t="s">
        <v>3846</v>
      </c>
      <c r="G2605" s="275">
        <v>44239</v>
      </c>
      <c r="H2605" s="275">
        <v>45351</v>
      </c>
      <c r="I2605" s="1">
        <v>0</v>
      </c>
      <c r="J2605" s="1">
        <v>1</v>
      </c>
      <c r="K2605" s="1">
        <v>13</v>
      </c>
      <c r="L2605" s="1">
        <v>30</v>
      </c>
      <c r="M2605" s="1">
        <v>2</v>
      </c>
      <c r="N2605" s="1">
        <v>17.690000000000001</v>
      </c>
      <c r="O2605" s="1">
        <v>19.2</v>
      </c>
      <c r="P2605" s="1">
        <v>79450</v>
      </c>
      <c r="Q2605" s="1">
        <v>2876</v>
      </c>
      <c r="R2605" s="1">
        <v>55559</v>
      </c>
      <c r="S2605" s="1">
        <v>0</v>
      </c>
      <c r="T2605" s="1">
        <v>0</v>
      </c>
      <c r="U2605" s="1">
        <v>0</v>
      </c>
      <c r="W2605" s="1">
        <v>0</v>
      </c>
      <c r="X2605" s="1">
        <v>0</v>
      </c>
      <c r="Y2605" s="1">
        <v>0</v>
      </c>
      <c r="AB2605" s="275">
        <v>44651</v>
      </c>
      <c r="AC2605" s="1">
        <v>1</v>
      </c>
      <c r="AD2605" s="1" t="s">
        <v>2623</v>
      </c>
      <c r="AE2605" s="1">
        <v>1</v>
      </c>
      <c r="AF2605" s="1">
        <v>30</v>
      </c>
      <c r="AG2605" s="1">
        <v>0</v>
      </c>
      <c r="AN2605" s="1">
        <v>1</v>
      </c>
      <c r="AO2605" s="1">
        <v>1</v>
      </c>
      <c r="AR2605" s="276">
        <v>1936.51</v>
      </c>
      <c r="AS2605" s="1" t="s">
        <v>2657</v>
      </c>
      <c r="AT2605" s="1">
        <v>0</v>
      </c>
      <c r="AU2605" s="1">
        <v>0</v>
      </c>
      <c r="AX2605" s="1">
        <v>5</v>
      </c>
      <c r="BC2605" s="1">
        <v>1</v>
      </c>
      <c r="BD2605" s="1">
        <v>7</v>
      </c>
      <c r="BE2605" s="1">
        <v>2</v>
      </c>
      <c r="BF2605" s="296">
        <v>14952.337563839123</v>
      </c>
    </row>
    <row r="2606" spans="1:58" x14ac:dyDescent="0.3">
      <c r="A2606" s="273">
        <f t="shared" si="89"/>
        <v>88353.836444248576</v>
      </c>
      <c r="B2606" s="1" t="s">
        <v>2621</v>
      </c>
      <c r="C2606" s="274">
        <v>62464024</v>
      </c>
      <c r="D2606" s="1">
        <v>144205</v>
      </c>
      <c r="E2606" s="1">
        <v>4</v>
      </c>
      <c r="F2606" s="1" t="s">
        <v>3847</v>
      </c>
      <c r="G2606" s="275">
        <v>44239</v>
      </c>
      <c r="H2606" s="275">
        <v>45351</v>
      </c>
      <c r="I2606" s="1">
        <v>0</v>
      </c>
      <c r="J2606" s="1">
        <v>1</v>
      </c>
      <c r="K2606" s="1">
        <v>13</v>
      </c>
      <c r="L2606" s="1">
        <v>30</v>
      </c>
      <c r="M2606" s="1">
        <v>2</v>
      </c>
      <c r="N2606" s="1">
        <v>17.690000000000001</v>
      </c>
      <c r="O2606" s="1">
        <v>19.2</v>
      </c>
      <c r="P2606" s="1">
        <v>181560</v>
      </c>
      <c r="Q2606" s="1">
        <v>6573</v>
      </c>
      <c r="R2606" s="1">
        <v>126944</v>
      </c>
      <c r="S2606" s="1">
        <v>0</v>
      </c>
      <c r="T2606" s="1">
        <v>0</v>
      </c>
      <c r="U2606" s="1">
        <v>0</v>
      </c>
      <c r="W2606" s="1">
        <v>0</v>
      </c>
      <c r="X2606" s="1">
        <v>0</v>
      </c>
      <c r="Y2606" s="1">
        <v>0</v>
      </c>
      <c r="AB2606" s="275">
        <v>44651</v>
      </c>
      <c r="AC2606" s="1">
        <v>1</v>
      </c>
      <c r="AD2606" s="1" t="s">
        <v>2623</v>
      </c>
      <c r="AE2606" s="1">
        <v>1</v>
      </c>
      <c r="AF2606" s="1">
        <v>30</v>
      </c>
      <c r="AG2606" s="1">
        <v>0</v>
      </c>
      <c r="AN2606" s="1">
        <v>1</v>
      </c>
      <c r="AO2606" s="1">
        <v>1</v>
      </c>
      <c r="AR2606" s="276">
        <v>4426.3100000000004</v>
      </c>
      <c r="AS2606" s="1" t="s">
        <v>2657</v>
      </c>
      <c r="AT2606" s="1">
        <v>0</v>
      </c>
      <c r="AU2606" s="1">
        <v>0</v>
      </c>
      <c r="AX2606" s="1">
        <v>5</v>
      </c>
      <c r="BC2606" s="1">
        <v>1</v>
      </c>
      <c r="BD2606" s="1">
        <v>7</v>
      </c>
      <c r="BE2606" s="1">
        <v>2</v>
      </c>
      <c r="BF2606" s="296">
        <v>34163.853555751426</v>
      </c>
    </row>
    <row r="2607" spans="1:58" x14ac:dyDescent="0.3">
      <c r="A2607" s="273">
        <f t="shared" si="89"/>
        <v>19979.152487684107</v>
      </c>
      <c r="B2607" s="1" t="s">
        <v>2621</v>
      </c>
      <c r="C2607" s="274">
        <v>62464024</v>
      </c>
      <c r="D2607" s="1">
        <v>144205</v>
      </c>
      <c r="E2607" s="1">
        <v>4</v>
      </c>
      <c r="F2607" s="1" t="s">
        <v>3848</v>
      </c>
      <c r="G2607" s="275">
        <v>44239</v>
      </c>
      <c r="H2607" s="275">
        <v>45351</v>
      </c>
      <c r="I2607" s="1">
        <v>0</v>
      </c>
      <c r="J2607" s="1">
        <v>1</v>
      </c>
      <c r="K2607" s="1">
        <v>13</v>
      </c>
      <c r="L2607" s="1">
        <v>30</v>
      </c>
      <c r="M2607" s="1">
        <v>2</v>
      </c>
      <c r="N2607" s="1">
        <v>17.690000000000001</v>
      </c>
      <c r="O2607" s="1">
        <v>19.2</v>
      </c>
      <c r="P2607" s="1">
        <v>41251</v>
      </c>
      <c r="Q2607" s="1">
        <v>1493</v>
      </c>
      <c r="R2607" s="1">
        <v>28850</v>
      </c>
      <c r="S2607" s="1">
        <v>0</v>
      </c>
      <c r="T2607" s="1">
        <v>0</v>
      </c>
      <c r="U2607" s="1">
        <v>0</v>
      </c>
      <c r="W2607" s="1">
        <v>0</v>
      </c>
      <c r="X2607" s="1">
        <v>0</v>
      </c>
      <c r="Y2607" s="1">
        <v>0</v>
      </c>
      <c r="AB2607" s="275">
        <v>44651</v>
      </c>
      <c r="AC2607" s="1">
        <v>1</v>
      </c>
      <c r="AD2607" s="1" t="s">
        <v>2623</v>
      </c>
      <c r="AE2607" s="1">
        <v>1</v>
      </c>
      <c r="AF2607" s="1">
        <v>30</v>
      </c>
      <c r="AG2607" s="1">
        <v>0</v>
      </c>
      <c r="AN2607" s="1">
        <v>1</v>
      </c>
      <c r="AO2607" s="1">
        <v>1</v>
      </c>
      <c r="AR2607" s="276">
        <v>1106.58</v>
      </c>
      <c r="AS2607" s="1" t="s">
        <v>2657</v>
      </c>
      <c r="AT2607" s="1">
        <v>0</v>
      </c>
      <c r="AU2607" s="1">
        <v>0</v>
      </c>
      <c r="AX2607" s="1">
        <v>5</v>
      </c>
      <c r="BC2607" s="1">
        <v>1</v>
      </c>
      <c r="BD2607" s="1">
        <v>7</v>
      </c>
      <c r="BE2607" s="1">
        <v>2</v>
      </c>
      <c r="BF2607" s="296">
        <v>7764.2675123158924</v>
      </c>
    </row>
    <row r="2608" spans="1:58" x14ac:dyDescent="0.3">
      <c r="A2608" s="273">
        <f t="shared" si="89"/>
        <v>98538.935606422223</v>
      </c>
      <c r="B2608" s="1" t="s">
        <v>2621</v>
      </c>
      <c r="C2608" s="274">
        <v>62464024</v>
      </c>
      <c r="D2608" s="1">
        <v>144205</v>
      </c>
      <c r="E2608" s="1">
        <v>4</v>
      </c>
      <c r="F2608" s="1" t="s">
        <v>3873</v>
      </c>
      <c r="G2608" s="275">
        <v>44078</v>
      </c>
      <c r="H2608" s="275">
        <v>45199</v>
      </c>
      <c r="I2608" s="1">
        <v>0</v>
      </c>
      <c r="J2608" s="1">
        <v>1</v>
      </c>
      <c r="K2608" s="1">
        <v>18</v>
      </c>
      <c r="L2608" s="1">
        <v>30</v>
      </c>
      <c r="M2608" s="1">
        <v>2</v>
      </c>
      <c r="N2608" s="1">
        <v>17.690000000000001</v>
      </c>
      <c r="O2608" s="1">
        <v>19.2</v>
      </c>
      <c r="P2608" s="1">
        <v>249140</v>
      </c>
      <c r="Q2608" s="1">
        <v>9020</v>
      </c>
      <c r="R2608" s="1">
        <v>141258</v>
      </c>
      <c r="S2608" s="1">
        <v>0</v>
      </c>
      <c r="T2608" s="1">
        <v>0</v>
      </c>
      <c r="U2608" s="1">
        <v>0</v>
      </c>
      <c r="W2608" s="1">
        <v>0</v>
      </c>
      <c r="X2608" s="1">
        <v>0</v>
      </c>
      <c r="Y2608" s="1">
        <v>0</v>
      </c>
      <c r="AB2608" s="275">
        <v>44651</v>
      </c>
      <c r="AC2608" s="1">
        <v>1</v>
      </c>
      <c r="AD2608" s="1" t="s">
        <v>2623</v>
      </c>
      <c r="AE2608" s="1">
        <v>1</v>
      </c>
      <c r="AF2608" s="1">
        <v>30</v>
      </c>
      <c r="AG2608" s="1">
        <v>0</v>
      </c>
      <c r="AN2608" s="1">
        <v>1</v>
      </c>
      <c r="AO2608" s="1">
        <v>1</v>
      </c>
      <c r="AR2608" s="276">
        <v>4702.95</v>
      </c>
      <c r="AS2608" s="1" t="s">
        <v>2657</v>
      </c>
      <c r="AT2608" s="1">
        <v>0</v>
      </c>
      <c r="AU2608" s="1">
        <v>0</v>
      </c>
      <c r="AX2608" s="1">
        <v>5</v>
      </c>
      <c r="BC2608" s="1">
        <v>1</v>
      </c>
      <c r="BD2608" s="1">
        <v>7</v>
      </c>
      <c r="BE2608" s="1">
        <v>2</v>
      </c>
      <c r="BF2608" s="296">
        <v>38016.114393577758</v>
      </c>
    </row>
    <row r="2609" spans="1:58" x14ac:dyDescent="0.3">
      <c r="A2609" s="273">
        <f t="shared" si="89"/>
        <v>73248.507330592533</v>
      </c>
      <c r="B2609" s="1" t="s">
        <v>2621</v>
      </c>
      <c r="C2609" s="274">
        <v>62464024</v>
      </c>
      <c r="D2609" s="1">
        <v>144205</v>
      </c>
      <c r="E2609" s="1">
        <v>4</v>
      </c>
      <c r="F2609" s="1" t="s">
        <v>3649</v>
      </c>
      <c r="G2609" s="275">
        <v>44127</v>
      </c>
      <c r="H2609" s="275">
        <v>45230</v>
      </c>
      <c r="I2609" s="1">
        <v>0</v>
      </c>
      <c r="J2609" s="1">
        <v>1</v>
      </c>
      <c r="K2609" s="1">
        <v>17</v>
      </c>
      <c r="L2609" s="1">
        <v>30</v>
      </c>
      <c r="M2609" s="1">
        <v>2</v>
      </c>
      <c r="N2609" s="1">
        <v>17.690000000000001</v>
      </c>
      <c r="O2609" s="1">
        <v>19.2</v>
      </c>
      <c r="P2609" s="1">
        <v>176940</v>
      </c>
      <c r="Q2609" s="1">
        <v>6406</v>
      </c>
      <c r="R2609" s="1">
        <v>105141</v>
      </c>
      <c r="S2609" s="1">
        <v>0</v>
      </c>
      <c r="T2609" s="1">
        <v>0</v>
      </c>
      <c r="U2609" s="1">
        <v>0</v>
      </c>
      <c r="W2609" s="1">
        <v>0</v>
      </c>
      <c r="X2609" s="1">
        <v>0</v>
      </c>
      <c r="Y2609" s="1">
        <v>0</v>
      </c>
      <c r="AB2609" s="275">
        <v>44651</v>
      </c>
      <c r="AC2609" s="1">
        <v>1</v>
      </c>
      <c r="AD2609" s="1" t="s">
        <v>2623</v>
      </c>
      <c r="AE2609" s="1">
        <v>1</v>
      </c>
      <c r="AF2609" s="1">
        <v>30</v>
      </c>
      <c r="AG2609" s="1">
        <v>0</v>
      </c>
      <c r="AN2609" s="1">
        <v>1</v>
      </c>
      <c r="AO2609" s="1">
        <v>1</v>
      </c>
      <c r="AP2609" s="275"/>
      <c r="AR2609" s="276">
        <v>3596.38</v>
      </c>
      <c r="AS2609" s="1" t="s">
        <v>2657</v>
      </c>
      <c r="AT2609" s="1">
        <v>0</v>
      </c>
      <c r="AU2609" s="1">
        <v>0</v>
      </c>
      <c r="AX2609" s="1">
        <v>5</v>
      </c>
      <c r="BC2609" s="1">
        <v>1</v>
      </c>
      <c r="BD2609" s="1">
        <v>7</v>
      </c>
      <c r="BE2609" s="1">
        <v>2</v>
      </c>
      <c r="BF2609" s="296">
        <v>28296.112669407463</v>
      </c>
    </row>
    <row r="2610" spans="1:58" x14ac:dyDescent="0.3">
      <c r="A2610" s="273">
        <f t="shared" si="89"/>
        <v>62817.482822536927</v>
      </c>
      <c r="B2610" s="1" t="s">
        <v>2621</v>
      </c>
      <c r="C2610" s="274">
        <v>62464024</v>
      </c>
      <c r="D2610" s="1">
        <v>144205</v>
      </c>
      <c r="E2610" s="1">
        <v>4</v>
      </c>
      <c r="F2610" s="1" t="s">
        <v>3820</v>
      </c>
      <c r="G2610" s="275">
        <v>44088</v>
      </c>
      <c r="H2610" s="275">
        <v>45199</v>
      </c>
      <c r="I2610" s="1">
        <v>0</v>
      </c>
      <c r="J2610" s="1">
        <v>1</v>
      </c>
      <c r="K2610" s="1">
        <v>18</v>
      </c>
      <c r="L2610" s="1">
        <v>30</v>
      </c>
      <c r="M2610" s="1">
        <v>2</v>
      </c>
      <c r="N2610" s="1">
        <v>17.690000000000001</v>
      </c>
      <c r="O2610" s="1">
        <v>19.2</v>
      </c>
      <c r="P2610" s="1">
        <v>158950</v>
      </c>
      <c r="Q2610" s="1">
        <v>5755</v>
      </c>
      <c r="R2610" s="1">
        <v>90112</v>
      </c>
      <c r="S2610" s="1">
        <v>0</v>
      </c>
      <c r="T2610" s="1">
        <v>0</v>
      </c>
      <c r="U2610" s="1">
        <v>0</v>
      </c>
      <c r="W2610" s="1">
        <v>0</v>
      </c>
      <c r="X2610" s="1">
        <v>0</v>
      </c>
      <c r="Y2610" s="1">
        <v>0</v>
      </c>
      <c r="AB2610" s="275">
        <v>44651</v>
      </c>
      <c r="AC2610" s="1">
        <v>1</v>
      </c>
      <c r="AD2610" s="1" t="s">
        <v>2623</v>
      </c>
      <c r="AE2610" s="1">
        <v>1</v>
      </c>
      <c r="AF2610" s="1">
        <v>30</v>
      </c>
      <c r="AG2610" s="1">
        <v>0</v>
      </c>
      <c r="AN2610" s="1">
        <v>1</v>
      </c>
      <c r="AO2610" s="1">
        <v>1</v>
      </c>
      <c r="AR2610" s="276">
        <v>3043.09</v>
      </c>
      <c r="AS2610" s="1" t="s">
        <v>2657</v>
      </c>
      <c r="AT2610" s="1">
        <v>0</v>
      </c>
      <c r="AU2610" s="1">
        <v>0</v>
      </c>
      <c r="AX2610" s="1">
        <v>5</v>
      </c>
      <c r="BC2610" s="1">
        <v>1</v>
      </c>
      <c r="BD2610" s="1">
        <v>7</v>
      </c>
      <c r="BE2610" s="1">
        <v>2</v>
      </c>
      <c r="BF2610" s="296">
        <v>24251.427177463072</v>
      </c>
    </row>
    <row r="2611" spans="1:58" x14ac:dyDescent="0.3">
      <c r="A2611" s="273">
        <f t="shared" si="89"/>
        <v>54405.495463313746</v>
      </c>
      <c r="B2611" s="1" t="s">
        <v>2621</v>
      </c>
      <c r="C2611" s="274">
        <v>62464024</v>
      </c>
      <c r="D2611" s="1">
        <v>144205</v>
      </c>
      <c r="E2611" s="1">
        <v>4</v>
      </c>
      <c r="F2611" s="1" t="s">
        <v>4018</v>
      </c>
      <c r="G2611" s="275">
        <v>44145</v>
      </c>
      <c r="H2611" s="275">
        <v>45260</v>
      </c>
      <c r="I2611" s="1">
        <v>0</v>
      </c>
      <c r="J2611" s="1">
        <v>1</v>
      </c>
      <c r="K2611" s="1">
        <v>16</v>
      </c>
      <c r="L2611" s="1">
        <v>30</v>
      </c>
      <c r="M2611" s="1">
        <v>2</v>
      </c>
      <c r="N2611" s="1">
        <v>17.690000000000001</v>
      </c>
      <c r="O2611" s="1">
        <v>19.2</v>
      </c>
      <c r="P2611" s="1">
        <v>125950</v>
      </c>
      <c r="Q2611" s="1">
        <v>4560</v>
      </c>
      <c r="R2611" s="1">
        <v>78224</v>
      </c>
      <c r="S2611" s="1">
        <v>0</v>
      </c>
      <c r="T2611" s="1">
        <v>0</v>
      </c>
      <c r="U2611" s="1">
        <v>0</v>
      </c>
      <c r="W2611" s="1">
        <v>0</v>
      </c>
      <c r="X2611" s="1">
        <v>0</v>
      </c>
      <c r="Y2611" s="1">
        <v>0</v>
      </c>
      <c r="AB2611" s="275">
        <v>44651</v>
      </c>
      <c r="AC2611" s="1">
        <v>1</v>
      </c>
      <c r="AD2611" s="1" t="s">
        <v>2623</v>
      </c>
      <c r="AE2611" s="1">
        <v>1</v>
      </c>
      <c r="AF2611" s="1">
        <v>30</v>
      </c>
      <c r="AG2611" s="1">
        <v>0</v>
      </c>
      <c r="AN2611" s="1">
        <v>1</v>
      </c>
      <c r="AO2611" s="1">
        <v>1</v>
      </c>
      <c r="AR2611" s="276">
        <v>2766.44</v>
      </c>
      <c r="AS2611" s="1" t="s">
        <v>2657</v>
      </c>
      <c r="AT2611" s="1">
        <v>0</v>
      </c>
      <c r="AU2611" s="1">
        <v>0</v>
      </c>
      <c r="AX2611" s="1">
        <v>5</v>
      </c>
      <c r="BC2611" s="1">
        <v>1</v>
      </c>
      <c r="BD2611" s="1">
        <v>7</v>
      </c>
      <c r="BE2611" s="1">
        <v>2</v>
      </c>
      <c r="BF2611" s="296">
        <v>21052.064536686252</v>
      </c>
    </row>
    <row r="2612" spans="1:58" x14ac:dyDescent="0.3">
      <c r="A2612" s="273">
        <f t="shared" si="89"/>
        <v>13540.89597201041</v>
      </c>
      <c r="B2612" s="1" t="s">
        <v>2621</v>
      </c>
      <c r="C2612" s="274">
        <v>62464024</v>
      </c>
      <c r="D2612" s="1">
        <v>144205</v>
      </c>
      <c r="E2612" s="1">
        <v>4</v>
      </c>
      <c r="F2612" s="1" t="s">
        <v>4019</v>
      </c>
      <c r="G2612" s="275">
        <v>44145</v>
      </c>
      <c r="H2612" s="275">
        <v>45260</v>
      </c>
      <c r="I2612" s="1">
        <v>0</v>
      </c>
      <c r="J2612" s="1">
        <v>1</v>
      </c>
      <c r="K2612" s="1">
        <v>16</v>
      </c>
      <c r="L2612" s="1">
        <v>30</v>
      </c>
      <c r="M2612" s="1">
        <v>2</v>
      </c>
      <c r="N2612" s="1">
        <v>17.690000000000001</v>
      </c>
      <c r="O2612" s="1">
        <v>19.2</v>
      </c>
      <c r="P2612" s="1">
        <v>31060</v>
      </c>
      <c r="Q2612" s="1">
        <v>1125</v>
      </c>
      <c r="R2612" s="1">
        <v>19284</v>
      </c>
      <c r="S2612" s="1">
        <v>0</v>
      </c>
      <c r="T2612" s="1">
        <v>0</v>
      </c>
      <c r="U2612" s="1">
        <v>0</v>
      </c>
      <c r="W2612" s="1">
        <v>0</v>
      </c>
      <c r="X2612" s="1">
        <v>0</v>
      </c>
      <c r="Y2612" s="1">
        <v>0</v>
      </c>
      <c r="AB2612" s="275">
        <v>44651</v>
      </c>
      <c r="AC2612" s="1">
        <v>1</v>
      </c>
      <c r="AD2612" s="1" t="s">
        <v>2623</v>
      </c>
      <c r="AE2612" s="1">
        <v>1</v>
      </c>
      <c r="AF2612" s="1">
        <v>30</v>
      </c>
      <c r="AG2612" s="1">
        <v>0</v>
      </c>
      <c r="AN2612" s="1">
        <v>1</v>
      </c>
      <c r="AO2612" s="1">
        <v>1</v>
      </c>
      <c r="AR2612" s="276">
        <v>553.29</v>
      </c>
      <c r="AS2612" s="1" t="s">
        <v>2657</v>
      </c>
      <c r="AT2612" s="1">
        <v>0</v>
      </c>
      <c r="AU2612" s="1">
        <v>0</v>
      </c>
      <c r="AX2612" s="1">
        <v>5</v>
      </c>
      <c r="BC2612" s="1">
        <v>1</v>
      </c>
      <c r="BD2612" s="1">
        <v>7</v>
      </c>
      <c r="BE2612" s="1">
        <v>2</v>
      </c>
      <c r="BF2612" s="296">
        <v>5189.8140279895897</v>
      </c>
    </row>
    <row r="2613" spans="1:58" x14ac:dyDescent="0.3">
      <c r="A2613" s="273">
        <f t="shared" si="89"/>
        <v>70360.090873354144</v>
      </c>
      <c r="B2613" s="1" t="s">
        <v>2621</v>
      </c>
      <c r="C2613" s="274">
        <v>62464024</v>
      </c>
      <c r="D2613" s="1">
        <v>144205</v>
      </c>
      <c r="E2613" s="1">
        <v>4</v>
      </c>
      <c r="F2613" s="1" t="s">
        <v>4020</v>
      </c>
      <c r="G2613" s="275">
        <v>44148</v>
      </c>
      <c r="H2613" s="275">
        <v>45260</v>
      </c>
      <c r="I2613" s="1">
        <v>0</v>
      </c>
      <c r="J2613" s="1">
        <v>1</v>
      </c>
      <c r="K2613" s="1">
        <v>16</v>
      </c>
      <c r="L2613" s="1">
        <v>30</v>
      </c>
      <c r="M2613" s="1">
        <v>2</v>
      </c>
      <c r="N2613" s="1">
        <v>17.690000000000001</v>
      </c>
      <c r="O2613" s="1">
        <v>19.2</v>
      </c>
      <c r="P2613" s="1">
        <v>162921</v>
      </c>
      <c r="Q2613" s="1">
        <v>5898</v>
      </c>
      <c r="R2613" s="1">
        <v>101189</v>
      </c>
      <c r="S2613" s="1">
        <v>0</v>
      </c>
      <c r="T2613" s="1">
        <v>0</v>
      </c>
      <c r="U2613" s="1">
        <v>0</v>
      </c>
      <c r="W2613" s="1">
        <v>0</v>
      </c>
      <c r="X2613" s="1">
        <v>0</v>
      </c>
      <c r="Y2613" s="1">
        <v>0</v>
      </c>
      <c r="AB2613" s="275">
        <v>44651</v>
      </c>
      <c r="AC2613" s="1">
        <v>1</v>
      </c>
      <c r="AD2613" s="1" t="s">
        <v>2623</v>
      </c>
      <c r="AE2613" s="1">
        <v>1</v>
      </c>
      <c r="AF2613" s="1">
        <v>30</v>
      </c>
      <c r="AG2613" s="1">
        <v>0</v>
      </c>
      <c r="AN2613" s="1">
        <v>1</v>
      </c>
      <c r="AO2613" s="1">
        <v>1</v>
      </c>
      <c r="AR2613" s="276">
        <v>3596.38</v>
      </c>
      <c r="AS2613" s="1" t="s">
        <v>2657</v>
      </c>
      <c r="AT2613" s="1">
        <v>0</v>
      </c>
      <c r="AU2613" s="1">
        <v>0</v>
      </c>
      <c r="AX2613" s="1">
        <v>5</v>
      </c>
      <c r="BC2613" s="1">
        <v>1</v>
      </c>
      <c r="BD2613" s="1">
        <v>7</v>
      </c>
      <c r="BE2613" s="1">
        <v>2</v>
      </c>
      <c r="BF2613" s="296">
        <v>27232.529126645852</v>
      </c>
    </row>
    <row r="2614" spans="1:58" x14ac:dyDescent="0.3">
      <c r="A2614" s="273">
        <f t="shared" si="89"/>
        <v>11291.263923584354</v>
      </c>
      <c r="B2614" s="1" t="s">
        <v>2621</v>
      </c>
      <c r="C2614" s="274">
        <v>62464024</v>
      </c>
      <c r="D2614" s="1">
        <v>144205</v>
      </c>
      <c r="E2614" s="1">
        <v>4</v>
      </c>
      <c r="F2614" s="1" t="s">
        <v>4039</v>
      </c>
      <c r="G2614" s="275">
        <v>44058</v>
      </c>
      <c r="H2614" s="275">
        <v>45169</v>
      </c>
      <c r="I2614" s="1">
        <v>0</v>
      </c>
      <c r="J2614" s="1">
        <v>1</v>
      </c>
      <c r="K2614" s="1">
        <v>19</v>
      </c>
      <c r="L2614" s="1">
        <v>30</v>
      </c>
      <c r="M2614" s="1">
        <v>2</v>
      </c>
      <c r="N2614" s="1">
        <v>17.690000000000001</v>
      </c>
      <c r="O2614" s="1">
        <v>19.2</v>
      </c>
      <c r="P2614" s="1">
        <v>30030</v>
      </c>
      <c r="Q2614" s="1">
        <v>1087</v>
      </c>
      <c r="R2614" s="1">
        <v>16206</v>
      </c>
      <c r="S2614" s="1">
        <v>0</v>
      </c>
      <c r="T2614" s="1">
        <v>0</v>
      </c>
      <c r="U2614" s="1">
        <v>0</v>
      </c>
      <c r="W2614" s="1">
        <v>0</v>
      </c>
      <c r="X2614" s="1">
        <v>0</v>
      </c>
      <c r="Y2614" s="1">
        <v>0</v>
      </c>
      <c r="AB2614" s="275">
        <v>44651</v>
      </c>
      <c r="AC2614" s="1">
        <v>1</v>
      </c>
      <c r="AD2614" s="1" t="s">
        <v>2623</v>
      </c>
      <c r="AE2614" s="1">
        <v>1</v>
      </c>
      <c r="AF2614" s="1">
        <v>30</v>
      </c>
      <c r="AG2614" s="1">
        <v>0</v>
      </c>
      <c r="AN2614" s="1">
        <v>1</v>
      </c>
      <c r="AO2614" s="1">
        <v>1</v>
      </c>
      <c r="AR2614" s="276">
        <v>553.29</v>
      </c>
      <c r="AS2614" s="1" t="s">
        <v>2657</v>
      </c>
      <c r="AT2614" s="1">
        <v>0</v>
      </c>
      <c r="AU2614" s="1">
        <v>0</v>
      </c>
      <c r="AX2614" s="1">
        <v>5</v>
      </c>
      <c r="BC2614" s="1">
        <v>1</v>
      </c>
      <c r="BD2614" s="1">
        <v>7</v>
      </c>
      <c r="BE2614" s="1">
        <v>2</v>
      </c>
      <c r="BF2614" s="296">
        <v>4361.4460764156447</v>
      </c>
    </row>
    <row r="2615" spans="1:58" x14ac:dyDescent="0.3">
      <c r="A2615" s="273">
        <f t="shared" si="89"/>
        <v>94802.704602018726</v>
      </c>
      <c r="B2615" s="1" t="s">
        <v>2621</v>
      </c>
      <c r="C2615" s="274">
        <v>62464024</v>
      </c>
      <c r="D2615" s="1">
        <v>144205</v>
      </c>
      <c r="E2615" s="1">
        <v>4</v>
      </c>
      <c r="F2615" s="1" t="s">
        <v>3771</v>
      </c>
      <c r="G2615" s="275">
        <v>44113</v>
      </c>
      <c r="H2615" s="275">
        <v>45230</v>
      </c>
      <c r="I2615" s="1">
        <v>0</v>
      </c>
      <c r="J2615" s="1">
        <v>1</v>
      </c>
      <c r="K2615" s="1">
        <v>17</v>
      </c>
      <c r="L2615" s="1">
        <v>30</v>
      </c>
      <c r="M2615" s="1">
        <v>2</v>
      </c>
      <c r="N2615" s="1">
        <v>17.690000000000001</v>
      </c>
      <c r="O2615" s="1">
        <v>19.2</v>
      </c>
      <c r="P2615" s="1">
        <v>229131</v>
      </c>
      <c r="Q2615" s="1">
        <v>8296</v>
      </c>
      <c r="R2615" s="1">
        <v>136146</v>
      </c>
      <c r="S2615" s="1">
        <v>0</v>
      </c>
      <c r="T2615" s="1">
        <v>0</v>
      </c>
      <c r="U2615" s="1">
        <v>0</v>
      </c>
      <c r="W2615" s="1">
        <v>0</v>
      </c>
      <c r="X2615" s="1">
        <v>0</v>
      </c>
      <c r="Y2615" s="1">
        <v>0</v>
      </c>
      <c r="AB2615" s="275">
        <v>44651</v>
      </c>
      <c r="AC2615" s="1">
        <v>1</v>
      </c>
      <c r="AD2615" s="1" t="s">
        <v>2623</v>
      </c>
      <c r="AE2615" s="1">
        <v>1</v>
      </c>
      <c r="AF2615" s="1">
        <v>30</v>
      </c>
      <c r="AG2615" s="1">
        <v>0</v>
      </c>
      <c r="AN2615" s="1">
        <v>1</v>
      </c>
      <c r="AO2615" s="1">
        <v>1</v>
      </c>
      <c r="AR2615" s="276">
        <v>4702.95</v>
      </c>
      <c r="AS2615" s="1" t="s">
        <v>2657</v>
      </c>
      <c r="AT2615" s="1">
        <v>0</v>
      </c>
      <c r="AU2615" s="1">
        <v>0</v>
      </c>
      <c r="AX2615" s="1">
        <v>5</v>
      </c>
      <c r="BC2615" s="1">
        <v>1</v>
      </c>
      <c r="BD2615" s="1">
        <v>7</v>
      </c>
      <c r="BE2615" s="1">
        <v>2</v>
      </c>
      <c r="BF2615" s="296">
        <v>36640.345397981269</v>
      </c>
    </row>
    <row r="2616" spans="1:58" x14ac:dyDescent="0.3">
      <c r="A2616" s="273">
        <f t="shared" si="89"/>
        <v>2815.3289962758818</v>
      </c>
      <c r="B2616" s="1" t="s">
        <v>2621</v>
      </c>
      <c r="C2616" s="274">
        <v>62464024</v>
      </c>
      <c r="D2616" s="1">
        <v>144205</v>
      </c>
      <c r="E2616" s="1">
        <v>4</v>
      </c>
      <c r="F2616" s="1" t="s">
        <v>3965</v>
      </c>
      <c r="G2616" s="275">
        <v>44003</v>
      </c>
      <c r="H2616" s="275">
        <v>45107</v>
      </c>
      <c r="I2616" s="1">
        <v>0</v>
      </c>
      <c r="J2616" s="1">
        <v>1</v>
      </c>
      <c r="K2616" s="1">
        <v>21</v>
      </c>
      <c r="L2616" s="1">
        <v>30</v>
      </c>
      <c r="M2616" s="1">
        <v>2</v>
      </c>
      <c r="N2616" s="1">
        <v>17.690000000000001</v>
      </c>
      <c r="O2616" s="1">
        <v>19.2</v>
      </c>
      <c r="P2616" s="1">
        <v>8000</v>
      </c>
      <c r="Q2616" s="1">
        <v>290</v>
      </c>
      <c r="R2616" s="1">
        <v>3852</v>
      </c>
      <c r="S2616" s="1">
        <v>0</v>
      </c>
      <c r="T2616" s="1">
        <v>0</v>
      </c>
      <c r="U2616" s="1">
        <v>0</v>
      </c>
      <c r="W2616" s="1">
        <v>0</v>
      </c>
      <c r="X2616" s="1">
        <v>0</v>
      </c>
      <c r="Y2616" s="1">
        <v>0</v>
      </c>
      <c r="AB2616" s="275">
        <v>44651</v>
      </c>
      <c r="AC2616" s="1">
        <v>1</v>
      </c>
      <c r="AD2616" s="1" t="s">
        <v>2623</v>
      </c>
      <c r="AE2616" s="1">
        <v>1</v>
      </c>
      <c r="AF2616" s="1">
        <v>30</v>
      </c>
      <c r="AG2616" s="1">
        <v>0</v>
      </c>
      <c r="AN2616" s="1">
        <v>1</v>
      </c>
      <c r="AO2616" s="1">
        <v>1</v>
      </c>
      <c r="AR2616" s="276">
        <v>0</v>
      </c>
      <c r="AS2616" s="1" t="s">
        <v>2657</v>
      </c>
      <c r="AT2616" s="1">
        <v>0</v>
      </c>
      <c r="AU2616" s="1">
        <v>0</v>
      </c>
      <c r="AX2616" s="1">
        <v>5</v>
      </c>
      <c r="BC2616" s="1">
        <v>1</v>
      </c>
      <c r="BD2616" s="1">
        <v>7</v>
      </c>
      <c r="BE2616" s="1">
        <v>2</v>
      </c>
      <c r="BF2616" s="296">
        <v>1036.6710037241185</v>
      </c>
    </row>
    <row r="2617" spans="1:58" x14ac:dyDescent="0.3">
      <c r="A2617" s="273">
        <f t="shared" si="89"/>
        <v>1334.5770371754309</v>
      </c>
      <c r="B2617" s="1" t="s">
        <v>2621</v>
      </c>
      <c r="C2617" s="274">
        <v>62464024</v>
      </c>
      <c r="D2617" s="1">
        <v>144205</v>
      </c>
      <c r="E2617" s="1">
        <v>4</v>
      </c>
      <c r="F2617" s="1" t="s">
        <v>3966</v>
      </c>
      <c r="G2617" s="275">
        <v>44003</v>
      </c>
      <c r="H2617" s="275">
        <v>45107</v>
      </c>
      <c r="I2617" s="1">
        <v>0</v>
      </c>
      <c r="J2617" s="1">
        <v>1</v>
      </c>
      <c r="K2617" s="1">
        <v>21</v>
      </c>
      <c r="L2617" s="1">
        <v>30</v>
      </c>
      <c r="M2617" s="1">
        <v>2</v>
      </c>
      <c r="N2617" s="1">
        <v>17.690000000000001</v>
      </c>
      <c r="O2617" s="1">
        <v>19.2</v>
      </c>
      <c r="P2617" s="1">
        <v>3780</v>
      </c>
      <c r="Q2617" s="1">
        <v>137</v>
      </c>
      <c r="R2617" s="1">
        <v>1826</v>
      </c>
      <c r="S2617" s="1">
        <v>0</v>
      </c>
      <c r="T2617" s="1">
        <v>0</v>
      </c>
      <c r="U2617" s="1">
        <v>0</v>
      </c>
      <c r="W2617" s="1">
        <v>0</v>
      </c>
      <c r="X2617" s="1">
        <v>0</v>
      </c>
      <c r="Y2617" s="1">
        <v>0</v>
      </c>
      <c r="AB2617" s="275">
        <v>44651</v>
      </c>
      <c r="AC2617" s="1">
        <v>1</v>
      </c>
      <c r="AD2617" s="1" t="s">
        <v>2623</v>
      </c>
      <c r="AE2617" s="1">
        <v>1</v>
      </c>
      <c r="AF2617" s="1">
        <v>30</v>
      </c>
      <c r="AG2617" s="1">
        <v>0</v>
      </c>
      <c r="AN2617" s="1">
        <v>1</v>
      </c>
      <c r="AO2617" s="1">
        <v>1</v>
      </c>
      <c r="AR2617" s="276">
        <v>0</v>
      </c>
      <c r="AS2617" s="1" t="s">
        <v>2657</v>
      </c>
      <c r="AT2617" s="1">
        <v>0</v>
      </c>
      <c r="AU2617" s="1">
        <v>0</v>
      </c>
      <c r="AX2617" s="1">
        <v>5</v>
      </c>
      <c r="BC2617" s="1">
        <v>1</v>
      </c>
      <c r="BD2617" s="1">
        <v>7</v>
      </c>
      <c r="BE2617" s="1">
        <v>2</v>
      </c>
      <c r="BF2617" s="296">
        <v>491.42296282456908</v>
      </c>
    </row>
    <row r="2618" spans="1:58" x14ac:dyDescent="0.3">
      <c r="A2618" s="273">
        <f t="shared" si="89"/>
        <v>2363.6484875275701</v>
      </c>
      <c r="B2618" s="1" t="s">
        <v>2621</v>
      </c>
      <c r="C2618" s="274">
        <v>62464024</v>
      </c>
      <c r="D2618" s="1">
        <v>144205</v>
      </c>
      <c r="E2618" s="1">
        <v>4</v>
      </c>
      <c r="F2618" s="1" t="s">
        <v>3967</v>
      </c>
      <c r="G2618" s="275">
        <v>44003</v>
      </c>
      <c r="H2618" s="275">
        <v>45107</v>
      </c>
      <c r="I2618" s="1">
        <v>0</v>
      </c>
      <c r="J2618" s="1">
        <v>1</v>
      </c>
      <c r="K2618" s="1">
        <v>21</v>
      </c>
      <c r="L2618" s="1">
        <v>30</v>
      </c>
      <c r="M2618" s="1">
        <v>2</v>
      </c>
      <c r="N2618" s="1">
        <v>17.690000000000001</v>
      </c>
      <c r="O2618" s="1">
        <v>19.2</v>
      </c>
      <c r="P2618" s="1">
        <v>6690</v>
      </c>
      <c r="Q2618" s="1">
        <v>242</v>
      </c>
      <c r="R2618" s="1">
        <v>3234</v>
      </c>
      <c r="S2618" s="1">
        <v>0</v>
      </c>
      <c r="T2618" s="1">
        <v>0</v>
      </c>
      <c r="U2618" s="1">
        <v>0</v>
      </c>
      <c r="W2618" s="1">
        <v>0</v>
      </c>
      <c r="X2618" s="1">
        <v>0</v>
      </c>
      <c r="Y2618" s="1">
        <v>0</v>
      </c>
      <c r="AB2618" s="275">
        <v>44651</v>
      </c>
      <c r="AC2618" s="1">
        <v>1</v>
      </c>
      <c r="AD2618" s="1" t="s">
        <v>2623</v>
      </c>
      <c r="AE2618" s="1">
        <v>1</v>
      </c>
      <c r="AF2618" s="1">
        <v>30</v>
      </c>
      <c r="AG2618" s="1">
        <v>0</v>
      </c>
      <c r="AN2618" s="1">
        <v>1</v>
      </c>
      <c r="AO2618" s="1">
        <v>1</v>
      </c>
      <c r="AP2618" s="275"/>
      <c r="AR2618" s="276">
        <v>0</v>
      </c>
      <c r="AS2618" s="1" t="s">
        <v>2657</v>
      </c>
      <c r="AT2618" s="1">
        <v>0</v>
      </c>
      <c r="AU2618" s="1">
        <v>0</v>
      </c>
      <c r="AX2618" s="1">
        <v>5</v>
      </c>
      <c r="BC2618" s="1">
        <v>1</v>
      </c>
      <c r="BD2618" s="1">
        <v>7</v>
      </c>
      <c r="BE2618" s="1">
        <v>2</v>
      </c>
      <c r="BF2618" s="296">
        <v>870.3515124724297</v>
      </c>
    </row>
    <row r="2619" spans="1:58" x14ac:dyDescent="0.3">
      <c r="A2619" s="273">
        <f t="shared" si="89"/>
        <v>25141.319855466179</v>
      </c>
      <c r="B2619" s="1" t="s">
        <v>2621</v>
      </c>
      <c r="C2619" s="274">
        <v>62464024</v>
      </c>
      <c r="D2619" s="1">
        <v>144205</v>
      </c>
      <c r="E2619" s="1">
        <v>4</v>
      </c>
      <c r="F2619" s="1" t="s">
        <v>3968</v>
      </c>
      <c r="G2619" s="275">
        <v>44003</v>
      </c>
      <c r="H2619" s="275">
        <v>45107</v>
      </c>
      <c r="I2619" s="1">
        <v>0</v>
      </c>
      <c r="J2619" s="1">
        <v>1</v>
      </c>
      <c r="K2619" s="1">
        <v>21</v>
      </c>
      <c r="L2619" s="1">
        <v>30</v>
      </c>
      <c r="M2619" s="1">
        <v>2</v>
      </c>
      <c r="N2619" s="1">
        <v>17.690000000000001</v>
      </c>
      <c r="O2619" s="1">
        <v>19.2</v>
      </c>
      <c r="P2619" s="1">
        <v>74390</v>
      </c>
      <c r="Q2619" s="1">
        <v>2693</v>
      </c>
      <c r="R2619" s="1">
        <v>35913</v>
      </c>
      <c r="S2619" s="1">
        <v>0</v>
      </c>
      <c r="T2619" s="1">
        <v>0</v>
      </c>
      <c r="U2619" s="1">
        <v>0</v>
      </c>
      <c r="W2619" s="1">
        <v>0</v>
      </c>
      <c r="X2619" s="1">
        <v>0</v>
      </c>
      <c r="Y2619" s="1">
        <v>0</v>
      </c>
      <c r="AB2619" s="275">
        <v>44651</v>
      </c>
      <c r="AC2619" s="1">
        <v>1</v>
      </c>
      <c r="AD2619" s="1" t="s">
        <v>2623</v>
      </c>
      <c r="AE2619" s="1">
        <v>1</v>
      </c>
      <c r="AF2619" s="1">
        <v>30</v>
      </c>
      <c r="AG2619" s="1">
        <v>0</v>
      </c>
      <c r="AN2619" s="1">
        <v>1</v>
      </c>
      <c r="AO2619" s="1">
        <v>1</v>
      </c>
      <c r="AR2619" s="276">
        <v>1106.58</v>
      </c>
      <c r="AS2619" s="1" t="s">
        <v>2657</v>
      </c>
      <c r="AT2619" s="1">
        <v>0</v>
      </c>
      <c r="AU2619" s="1">
        <v>0</v>
      </c>
      <c r="AX2619" s="1">
        <v>5</v>
      </c>
      <c r="BC2619" s="1">
        <v>1</v>
      </c>
      <c r="BD2619" s="1">
        <v>7</v>
      </c>
      <c r="BE2619" s="1">
        <v>2</v>
      </c>
      <c r="BF2619" s="296">
        <v>9665.100144533817</v>
      </c>
    </row>
    <row r="2620" spans="1:58" x14ac:dyDescent="0.3">
      <c r="A2620" s="273">
        <f t="shared" si="89"/>
        <v>12693.812299454919</v>
      </c>
      <c r="B2620" s="1" t="s">
        <v>2621</v>
      </c>
      <c r="C2620" s="274">
        <v>62464024</v>
      </c>
      <c r="D2620" s="1">
        <v>144205</v>
      </c>
      <c r="E2620" s="1">
        <v>4</v>
      </c>
      <c r="F2620" s="1" t="s">
        <v>3969</v>
      </c>
      <c r="G2620" s="275">
        <v>44003</v>
      </c>
      <c r="H2620" s="275">
        <v>45107</v>
      </c>
      <c r="I2620" s="1">
        <v>0</v>
      </c>
      <c r="J2620" s="1">
        <v>1</v>
      </c>
      <c r="K2620" s="1">
        <v>21</v>
      </c>
      <c r="L2620" s="1">
        <v>30</v>
      </c>
      <c r="M2620" s="1">
        <v>2</v>
      </c>
      <c r="N2620" s="1">
        <v>17.690000000000001</v>
      </c>
      <c r="O2620" s="1">
        <v>19.2</v>
      </c>
      <c r="P2620" s="1">
        <v>37520</v>
      </c>
      <c r="Q2620" s="1">
        <v>1358</v>
      </c>
      <c r="R2620" s="1">
        <v>18125</v>
      </c>
      <c r="S2620" s="1">
        <v>0</v>
      </c>
      <c r="T2620" s="1">
        <v>0</v>
      </c>
      <c r="U2620" s="1">
        <v>0</v>
      </c>
      <c r="W2620" s="1">
        <v>0</v>
      </c>
      <c r="X2620" s="1">
        <v>0</v>
      </c>
      <c r="Y2620" s="1">
        <v>0</v>
      </c>
      <c r="AB2620" s="275">
        <v>44651</v>
      </c>
      <c r="AC2620" s="1">
        <v>1</v>
      </c>
      <c r="AD2620" s="1" t="s">
        <v>2623</v>
      </c>
      <c r="AE2620" s="1">
        <v>1</v>
      </c>
      <c r="AF2620" s="1">
        <v>30</v>
      </c>
      <c r="AG2620" s="1">
        <v>0</v>
      </c>
      <c r="AN2620" s="1">
        <v>1</v>
      </c>
      <c r="AO2620" s="1">
        <v>1</v>
      </c>
      <c r="AR2620" s="276">
        <v>553.29</v>
      </c>
      <c r="AS2620" s="1" t="s">
        <v>2657</v>
      </c>
      <c r="AT2620" s="1">
        <v>0</v>
      </c>
      <c r="AU2620" s="1">
        <v>0</v>
      </c>
      <c r="AX2620" s="1">
        <v>5</v>
      </c>
      <c r="BC2620" s="1">
        <v>1</v>
      </c>
      <c r="BD2620" s="1">
        <v>7</v>
      </c>
      <c r="BE2620" s="1">
        <v>2</v>
      </c>
      <c r="BF2620" s="296">
        <v>4877.8977005450797</v>
      </c>
    </row>
    <row r="2621" spans="1:58" x14ac:dyDescent="0.3">
      <c r="A2621" s="273">
        <f t="shared" si="89"/>
        <v>1422.2819903304428</v>
      </c>
      <c r="B2621" s="1" t="s">
        <v>2621</v>
      </c>
      <c r="C2621" s="274">
        <v>62464024</v>
      </c>
      <c r="D2621" s="1">
        <v>144205</v>
      </c>
      <c r="E2621" s="1">
        <v>4</v>
      </c>
      <c r="F2621" s="1" t="s">
        <v>3970</v>
      </c>
      <c r="G2621" s="275">
        <v>44003</v>
      </c>
      <c r="H2621" s="275">
        <v>45107</v>
      </c>
      <c r="I2621" s="1">
        <v>0</v>
      </c>
      <c r="J2621" s="1">
        <v>1</v>
      </c>
      <c r="K2621" s="1">
        <v>21</v>
      </c>
      <c r="L2621" s="1">
        <v>30</v>
      </c>
      <c r="M2621" s="1">
        <v>2</v>
      </c>
      <c r="N2621" s="1">
        <v>17.690000000000001</v>
      </c>
      <c r="O2621" s="1">
        <v>19.2</v>
      </c>
      <c r="P2621" s="1">
        <v>4050</v>
      </c>
      <c r="Q2621" s="1">
        <v>147</v>
      </c>
      <c r="R2621" s="1">
        <v>1946</v>
      </c>
      <c r="S2621" s="1">
        <v>0</v>
      </c>
      <c r="T2621" s="1">
        <v>0</v>
      </c>
      <c r="U2621" s="1">
        <v>0</v>
      </c>
      <c r="W2621" s="1">
        <v>0</v>
      </c>
      <c r="X2621" s="1">
        <v>0</v>
      </c>
      <c r="Y2621" s="1">
        <v>0</v>
      </c>
      <c r="AB2621" s="275">
        <v>44651</v>
      </c>
      <c r="AC2621" s="1">
        <v>1</v>
      </c>
      <c r="AD2621" s="1" t="s">
        <v>2623</v>
      </c>
      <c r="AE2621" s="1">
        <v>1</v>
      </c>
      <c r="AF2621" s="1">
        <v>30</v>
      </c>
      <c r="AG2621" s="1">
        <v>0</v>
      </c>
      <c r="AN2621" s="1">
        <v>1</v>
      </c>
      <c r="AO2621" s="1">
        <v>1</v>
      </c>
      <c r="AR2621" s="276">
        <v>0</v>
      </c>
      <c r="AS2621" s="1" t="s">
        <v>2657</v>
      </c>
      <c r="AT2621" s="1">
        <v>0</v>
      </c>
      <c r="AU2621" s="1">
        <v>0</v>
      </c>
      <c r="AX2621" s="1">
        <v>5</v>
      </c>
      <c r="BC2621" s="1">
        <v>1</v>
      </c>
      <c r="BD2621" s="1">
        <v>7</v>
      </c>
      <c r="BE2621" s="1">
        <v>2</v>
      </c>
      <c r="BF2621" s="296">
        <v>523.7180096695572</v>
      </c>
    </row>
    <row r="2622" spans="1:58" x14ac:dyDescent="0.3">
      <c r="A2622" s="273">
        <f t="shared" si="89"/>
        <v>7186.3206388818871</v>
      </c>
      <c r="B2622" s="1" t="s">
        <v>2621</v>
      </c>
      <c r="C2622" s="274">
        <v>62464024</v>
      </c>
      <c r="D2622" s="1">
        <v>144205</v>
      </c>
      <c r="E2622" s="1">
        <v>4</v>
      </c>
      <c r="F2622" s="1" t="s">
        <v>3971</v>
      </c>
      <c r="G2622" s="275">
        <v>44003</v>
      </c>
      <c r="H2622" s="275">
        <v>45107</v>
      </c>
      <c r="I2622" s="1">
        <v>0</v>
      </c>
      <c r="J2622" s="1">
        <v>1</v>
      </c>
      <c r="K2622" s="1">
        <v>21</v>
      </c>
      <c r="L2622" s="1">
        <v>30</v>
      </c>
      <c r="M2622" s="1">
        <v>2</v>
      </c>
      <c r="N2622" s="1">
        <v>17.690000000000001</v>
      </c>
      <c r="O2622" s="1">
        <v>19.2</v>
      </c>
      <c r="P2622" s="1">
        <v>21138</v>
      </c>
      <c r="Q2622" s="1">
        <v>765</v>
      </c>
      <c r="R2622" s="1">
        <v>10211</v>
      </c>
      <c r="S2622" s="1">
        <v>0</v>
      </c>
      <c r="T2622" s="1">
        <v>0</v>
      </c>
      <c r="U2622" s="1">
        <v>0</v>
      </c>
      <c r="W2622" s="1">
        <v>0</v>
      </c>
      <c r="X2622" s="1">
        <v>0</v>
      </c>
      <c r="Y2622" s="1">
        <v>0</v>
      </c>
      <c r="AB2622" s="275">
        <v>44651</v>
      </c>
      <c r="AC2622" s="1">
        <v>1</v>
      </c>
      <c r="AD2622" s="1" t="s">
        <v>2623</v>
      </c>
      <c r="AE2622" s="1">
        <v>1</v>
      </c>
      <c r="AF2622" s="1">
        <v>30</v>
      </c>
      <c r="AG2622" s="1">
        <v>0</v>
      </c>
      <c r="AN2622" s="1">
        <v>1</v>
      </c>
      <c r="AO2622" s="1">
        <v>1</v>
      </c>
      <c r="AR2622" s="276">
        <v>276.64</v>
      </c>
      <c r="AS2622" s="1" t="s">
        <v>2657</v>
      </c>
      <c r="AT2622" s="1">
        <v>0</v>
      </c>
      <c r="AU2622" s="1">
        <v>0</v>
      </c>
      <c r="AX2622" s="1">
        <v>5</v>
      </c>
      <c r="BC2622" s="1">
        <v>1</v>
      </c>
      <c r="BD2622" s="1">
        <v>7</v>
      </c>
      <c r="BE2622" s="1">
        <v>2</v>
      </c>
      <c r="BF2622" s="296">
        <v>2748.0393611181134</v>
      </c>
    </row>
    <row r="2623" spans="1:58" x14ac:dyDescent="0.3">
      <c r="A2623" s="273">
        <f t="shared" si="89"/>
        <v>69308.010833055727</v>
      </c>
      <c r="B2623" s="1" t="s">
        <v>2621</v>
      </c>
      <c r="C2623" s="274">
        <v>62464024</v>
      </c>
      <c r="D2623" s="1">
        <v>144205</v>
      </c>
      <c r="E2623" s="1">
        <v>4</v>
      </c>
      <c r="F2623" s="1" t="s">
        <v>4005</v>
      </c>
      <c r="G2623" s="275">
        <v>44120</v>
      </c>
      <c r="H2623" s="275">
        <v>45230</v>
      </c>
      <c r="I2623" s="1">
        <v>0</v>
      </c>
      <c r="J2623" s="1">
        <v>1</v>
      </c>
      <c r="K2623" s="1">
        <v>17</v>
      </c>
      <c r="L2623" s="1">
        <v>30</v>
      </c>
      <c r="M2623" s="1">
        <v>2</v>
      </c>
      <c r="N2623" s="1">
        <v>17.690000000000001</v>
      </c>
      <c r="O2623" s="1">
        <v>19.2</v>
      </c>
      <c r="P2623" s="1">
        <v>167240</v>
      </c>
      <c r="Q2623" s="1">
        <v>6055</v>
      </c>
      <c r="R2623" s="1">
        <v>99371</v>
      </c>
      <c r="S2623" s="1">
        <v>0</v>
      </c>
      <c r="T2623" s="1">
        <v>0</v>
      </c>
      <c r="U2623" s="1">
        <v>0</v>
      </c>
      <c r="W2623" s="1">
        <v>0</v>
      </c>
      <c r="X2623" s="1">
        <v>0</v>
      </c>
      <c r="Y2623" s="1">
        <v>0</v>
      </c>
      <c r="AB2623" s="275">
        <v>44651</v>
      </c>
      <c r="AC2623" s="1">
        <v>1</v>
      </c>
      <c r="AD2623" s="1" t="s">
        <v>2623</v>
      </c>
      <c r="AE2623" s="1">
        <v>1</v>
      </c>
      <c r="AF2623" s="1">
        <v>30</v>
      </c>
      <c r="AG2623" s="1">
        <v>0</v>
      </c>
      <c r="AN2623" s="1">
        <v>1</v>
      </c>
      <c r="AO2623" s="1">
        <v>1</v>
      </c>
      <c r="AR2623" s="276">
        <v>3319.73</v>
      </c>
      <c r="AS2623" s="1" t="s">
        <v>2657</v>
      </c>
      <c r="AT2623" s="1">
        <v>0</v>
      </c>
      <c r="AU2623" s="1">
        <v>0</v>
      </c>
      <c r="AX2623" s="1">
        <v>5</v>
      </c>
      <c r="BC2623" s="1">
        <v>1</v>
      </c>
      <c r="BD2623" s="1">
        <v>7</v>
      </c>
      <c r="BE2623" s="1">
        <v>2</v>
      </c>
      <c r="BF2623" s="296">
        <v>26743.259166944281</v>
      </c>
    </row>
    <row r="2624" spans="1:58" x14ac:dyDescent="0.3">
      <c r="A2624" s="273">
        <f t="shared" si="89"/>
        <v>129906.55834077083</v>
      </c>
      <c r="B2624" s="1" t="s">
        <v>2621</v>
      </c>
      <c r="C2624" s="274">
        <v>62464024</v>
      </c>
      <c r="D2624" s="1">
        <v>144205</v>
      </c>
      <c r="E2624" s="1">
        <v>4</v>
      </c>
      <c r="F2624" s="1" t="s">
        <v>4146</v>
      </c>
      <c r="G2624" s="275">
        <v>44433</v>
      </c>
      <c r="H2624" s="275">
        <v>45535</v>
      </c>
      <c r="I2624" s="1">
        <v>0</v>
      </c>
      <c r="J2624" s="1">
        <v>1</v>
      </c>
      <c r="K2624" s="1">
        <v>7</v>
      </c>
      <c r="L2624" s="1">
        <v>30</v>
      </c>
      <c r="M2624" s="1">
        <v>2</v>
      </c>
      <c r="N2624" s="1">
        <v>17.690000000000001</v>
      </c>
      <c r="O2624" s="1">
        <v>19.2</v>
      </c>
      <c r="P2624" s="1">
        <v>220570</v>
      </c>
      <c r="Q2624" s="1">
        <v>7986</v>
      </c>
      <c r="R2624" s="1">
        <v>186447</v>
      </c>
      <c r="S2624" s="1">
        <v>0</v>
      </c>
      <c r="T2624" s="1">
        <v>0</v>
      </c>
      <c r="U2624" s="1">
        <v>0</v>
      </c>
      <c r="W2624" s="1">
        <v>0</v>
      </c>
      <c r="X2624" s="1">
        <v>0</v>
      </c>
      <c r="Y2624" s="1">
        <v>0</v>
      </c>
      <c r="AB2624" s="275">
        <v>44651</v>
      </c>
      <c r="AC2624" s="1">
        <v>1</v>
      </c>
      <c r="AD2624" s="1" t="s">
        <v>2623</v>
      </c>
      <c r="AE2624" s="1">
        <v>1</v>
      </c>
      <c r="AF2624" s="1">
        <v>30</v>
      </c>
      <c r="AG2624" s="1">
        <v>0</v>
      </c>
      <c r="AN2624" s="1">
        <v>1</v>
      </c>
      <c r="AO2624" s="1">
        <v>1</v>
      </c>
      <c r="AR2624" s="276">
        <v>6362.82</v>
      </c>
      <c r="AS2624" s="1" t="s">
        <v>2657</v>
      </c>
      <c r="AT2624" s="1">
        <v>0</v>
      </c>
      <c r="AU2624" s="1">
        <v>0</v>
      </c>
      <c r="AX2624" s="1">
        <v>5</v>
      </c>
      <c r="BC2624" s="1">
        <v>1</v>
      </c>
      <c r="BD2624" s="1">
        <v>7</v>
      </c>
      <c r="BE2624" s="1">
        <v>2</v>
      </c>
      <c r="BF2624" s="296">
        <v>50177.62165922916</v>
      </c>
    </row>
    <row r="2625" spans="1:58" x14ac:dyDescent="0.3">
      <c r="A2625" s="273">
        <f t="shared" si="89"/>
        <v>78989.888866245601</v>
      </c>
      <c r="B2625" s="1" t="s">
        <v>2621</v>
      </c>
      <c r="C2625" s="274">
        <v>62464024</v>
      </c>
      <c r="D2625" s="1">
        <v>144205</v>
      </c>
      <c r="E2625" s="1">
        <v>4</v>
      </c>
      <c r="F2625" s="1" t="s">
        <v>3890</v>
      </c>
      <c r="G2625" s="275">
        <v>44062</v>
      </c>
      <c r="H2625" s="275">
        <v>45169</v>
      </c>
      <c r="I2625" s="1">
        <v>0</v>
      </c>
      <c r="J2625" s="1">
        <v>1</v>
      </c>
      <c r="K2625" s="1">
        <v>19</v>
      </c>
      <c r="L2625" s="1">
        <v>30</v>
      </c>
      <c r="M2625" s="1">
        <v>2</v>
      </c>
      <c r="N2625" s="1">
        <v>17.690000000000001</v>
      </c>
      <c r="O2625" s="1">
        <v>19.2</v>
      </c>
      <c r="P2625" s="1">
        <v>210200</v>
      </c>
      <c r="Q2625" s="1">
        <v>7610</v>
      </c>
      <c r="R2625" s="1">
        <v>113375</v>
      </c>
      <c r="S2625" s="1">
        <v>0</v>
      </c>
      <c r="T2625" s="1">
        <v>0</v>
      </c>
      <c r="U2625" s="1">
        <v>0</v>
      </c>
      <c r="W2625" s="1">
        <v>0</v>
      </c>
      <c r="X2625" s="1">
        <v>0</v>
      </c>
      <c r="Y2625" s="1">
        <v>0</v>
      </c>
      <c r="AB2625" s="275">
        <v>44651</v>
      </c>
      <c r="AC2625" s="1">
        <v>1</v>
      </c>
      <c r="AD2625" s="1" t="s">
        <v>2623</v>
      </c>
      <c r="AE2625" s="1">
        <v>1</v>
      </c>
      <c r="AF2625" s="1">
        <v>30</v>
      </c>
      <c r="AG2625" s="1">
        <v>0</v>
      </c>
      <c r="AN2625" s="1">
        <v>1</v>
      </c>
      <c r="AO2625" s="1">
        <v>1</v>
      </c>
      <c r="AR2625" s="276">
        <v>3873.02</v>
      </c>
      <c r="AS2625" s="1" t="s">
        <v>2657</v>
      </c>
      <c r="AT2625" s="1">
        <v>0</v>
      </c>
      <c r="AU2625" s="1">
        <v>0</v>
      </c>
      <c r="AX2625" s="1">
        <v>5</v>
      </c>
      <c r="BC2625" s="1">
        <v>1</v>
      </c>
      <c r="BD2625" s="1">
        <v>7</v>
      </c>
      <c r="BE2625" s="1">
        <v>2</v>
      </c>
      <c r="BF2625" s="296">
        <v>30512.091133754395</v>
      </c>
    </row>
    <row r="2626" spans="1:58" x14ac:dyDescent="0.3">
      <c r="A2626" s="273">
        <f t="shared" ref="A2626:A2689" si="90">IF(+R2626-AR2626-BF2626&gt;0,R2626-AR2626-BF2626,0)</f>
        <v>33824.092297298557</v>
      </c>
      <c r="B2626" s="1" t="s">
        <v>2621</v>
      </c>
      <c r="C2626" s="274">
        <v>62464024</v>
      </c>
      <c r="D2626" s="1">
        <v>144205</v>
      </c>
      <c r="E2626" s="1">
        <v>4</v>
      </c>
      <c r="F2626" s="1" t="s">
        <v>3891</v>
      </c>
      <c r="G2626" s="275">
        <v>44062</v>
      </c>
      <c r="H2626" s="275">
        <v>45169</v>
      </c>
      <c r="I2626" s="1">
        <v>0</v>
      </c>
      <c r="J2626" s="1">
        <v>1</v>
      </c>
      <c r="K2626" s="1">
        <v>19</v>
      </c>
      <c r="L2626" s="1">
        <v>30</v>
      </c>
      <c r="M2626" s="1">
        <v>2</v>
      </c>
      <c r="N2626" s="1">
        <v>17.690000000000001</v>
      </c>
      <c r="O2626" s="1">
        <v>19.2</v>
      </c>
      <c r="P2626" s="1">
        <v>90000</v>
      </c>
      <c r="Q2626" s="1">
        <v>3258</v>
      </c>
      <c r="R2626" s="1">
        <v>48550</v>
      </c>
      <c r="S2626" s="1">
        <v>0</v>
      </c>
      <c r="T2626" s="1">
        <v>0</v>
      </c>
      <c r="U2626" s="1">
        <v>0</v>
      </c>
      <c r="W2626" s="1">
        <v>0</v>
      </c>
      <c r="X2626" s="1">
        <v>0</v>
      </c>
      <c r="Y2626" s="1">
        <v>0</v>
      </c>
      <c r="AB2626" s="275">
        <v>44651</v>
      </c>
      <c r="AC2626" s="1">
        <v>1</v>
      </c>
      <c r="AD2626" s="1" t="s">
        <v>2623</v>
      </c>
      <c r="AE2626" s="1">
        <v>1</v>
      </c>
      <c r="AF2626" s="1">
        <v>30</v>
      </c>
      <c r="AG2626" s="1">
        <v>0</v>
      </c>
      <c r="AN2626" s="1">
        <v>1</v>
      </c>
      <c r="AO2626" s="1">
        <v>1</v>
      </c>
      <c r="AR2626" s="276">
        <v>1659.87</v>
      </c>
      <c r="AS2626" s="1" t="s">
        <v>2657</v>
      </c>
      <c r="AT2626" s="1">
        <v>0</v>
      </c>
      <c r="AU2626" s="1">
        <v>0</v>
      </c>
      <c r="AX2626" s="1">
        <v>5</v>
      </c>
      <c r="BC2626" s="1">
        <v>1</v>
      </c>
      <c r="BD2626" s="1">
        <v>7</v>
      </c>
      <c r="BE2626" s="1">
        <v>2</v>
      </c>
      <c r="BF2626" s="296">
        <v>13066.037702701442</v>
      </c>
    </row>
    <row r="2627" spans="1:58" x14ac:dyDescent="0.3">
      <c r="A2627" s="273">
        <f t="shared" si="90"/>
        <v>101807.75833771359</v>
      </c>
      <c r="B2627" s="1" t="s">
        <v>2621</v>
      </c>
      <c r="C2627" s="274">
        <v>62464024</v>
      </c>
      <c r="D2627" s="1">
        <v>144205</v>
      </c>
      <c r="E2627" s="1">
        <v>4</v>
      </c>
      <c r="F2627" s="1" t="s">
        <v>3933</v>
      </c>
      <c r="G2627" s="275">
        <v>44070</v>
      </c>
      <c r="H2627" s="275">
        <v>45169</v>
      </c>
      <c r="I2627" s="1">
        <v>0</v>
      </c>
      <c r="J2627" s="1">
        <v>1</v>
      </c>
      <c r="K2627" s="1">
        <v>19</v>
      </c>
      <c r="L2627" s="1">
        <v>30</v>
      </c>
      <c r="M2627" s="1">
        <v>2</v>
      </c>
      <c r="N2627" s="1">
        <v>17.690000000000001</v>
      </c>
      <c r="O2627" s="1">
        <v>19.2</v>
      </c>
      <c r="P2627" s="1">
        <v>270910</v>
      </c>
      <c r="Q2627" s="1">
        <v>9808</v>
      </c>
      <c r="R2627" s="1">
        <v>146109</v>
      </c>
      <c r="S2627" s="1">
        <v>0</v>
      </c>
      <c r="T2627" s="1">
        <v>0</v>
      </c>
      <c r="U2627" s="1">
        <v>0</v>
      </c>
      <c r="W2627" s="1">
        <v>0</v>
      </c>
      <c r="X2627" s="1">
        <v>0</v>
      </c>
      <c r="Y2627" s="1">
        <v>0</v>
      </c>
      <c r="AB2627" s="275">
        <v>44651</v>
      </c>
      <c r="AC2627" s="1">
        <v>1</v>
      </c>
      <c r="AD2627" s="1" t="s">
        <v>2623</v>
      </c>
      <c r="AE2627" s="1">
        <v>1</v>
      </c>
      <c r="AF2627" s="1">
        <v>30</v>
      </c>
      <c r="AG2627" s="1">
        <v>0</v>
      </c>
      <c r="AN2627" s="1">
        <v>1</v>
      </c>
      <c r="AO2627" s="1">
        <v>1</v>
      </c>
      <c r="AR2627" s="276">
        <v>4979.6000000000004</v>
      </c>
      <c r="AS2627" s="1" t="s">
        <v>2657</v>
      </c>
      <c r="AT2627" s="1">
        <v>0</v>
      </c>
      <c r="AU2627" s="1">
        <v>0</v>
      </c>
      <c r="AX2627" s="1">
        <v>5</v>
      </c>
      <c r="BC2627" s="1">
        <v>1</v>
      </c>
      <c r="BD2627" s="1">
        <v>7</v>
      </c>
      <c r="BE2627" s="1">
        <v>2</v>
      </c>
      <c r="BF2627" s="296">
        <v>39321.641662286405</v>
      </c>
    </row>
    <row r="2628" spans="1:58" x14ac:dyDescent="0.3">
      <c r="A2628" s="273">
        <f t="shared" si="90"/>
        <v>37517.563176782096</v>
      </c>
      <c r="B2628" s="1" t="s">
        <v>2621</v>
      </c>
      <c r="C2628" s="274">
        <v>62464024</v>
      </c>
      <c r="D2628" s="1">
        <v>144205</v>
      </c>
      <c r="E2628" s="1">
        <v>4</v>
      </c>
      <c r="F2628" s="1" t="s">
        <v>4233</v>
      </c>
      <c r="G2628" s="275">
        <v>44405</v>
      </c>
      <c r="H2628" s="275">
        <v>45504</v>
      </c>
      <c r="I2628" s="1">
        <v>0</v>
      </c>
      <c r="J2628" s="1">
        <v>1</v>
      </c>
      <c r="K2628" s="1">
        <v>8</v>
      </c>
      <c r="L2628" s="1">
        <v>30</v>
      </c>
      <c r="M2628" s="1">
        <v>2</v>
      </c>
      <c r="N2628" s="1">
        <v>17.690000000000001</v>
      </c>
      <c r="O2628" s="1">
        <v>19.2</v>
      </c>
      <c r="P2628" s="1">
        <v>65681</v>
      </c>
      <c r="Q2628" s="1">
        <v>2378</v>
      </c>
      <c r="R2628" s="1">
        <v>53982</v>
      </c>
      <c r="S2628" s="1">
        <v>0</v>
      </c>
      <c r="T2628" s="1">
        <v>0</v>
      </c>
      <c r="U2628" s="1">
        <v>0</v>
      </c>
      <c r="W2628" s="1">
        <v>0</v>
      </c>
      <c r="X2628" s="1">
        <v>0</v>
      </c>
      <c r="Y2628" s="1">
        <v>0</v>
      </c>
      <c r="AB2628" s="275">
        <v>44651</v>
      </c>
      <c r="AC2628" s="1">
        <v>1</v>
      </c>
      <c r="AD2628" s="1" t="s">
        <v>2623</v>
      </c>
      <c r="AE2628" s="1">
        <v>1</v>
      </c>
      <c r="AF2628" s="1">
        <v>30</v>
      </c>
      <c r="AG2628" s="1">
        <v>0</v>
      </c>
      <c r="AN2628" s="1">
        <v>1</v>
      </c>
      <c r="AO2628" s="1">
        <v>1</v>
      </c>
      <c r="AR2628" s="276">
        <v>1936.51</v>
      </c>
      <c r="AS2628" s="1" t="s">
        <v>2657</v>
      </c>
      <c r="AT2628" s="1">
        <v>0</v>
      </c>
      <c r="AU2628" s="1">
        <v>0</v>
      </c>
      <c r="AX2628" s="1">
        <v>5</v>
      </c>
      <c r="BC2628" s="1">
        <v>1</v>
      </c>
      <c r="BD2628" s="1">
        <v>7</v>
      </c>
      <c r="BE2628" s="1">
        <v>2</v>
      </c>
      <c r="BF2628" s="296">
        <v>14527.926823217902</v>
      </c>
    </row>
    <row r="2629" spans="1:58" x14ac:dyDescent="0.3">
      <c r="A2629" s="273">
        <f t="shared" si="90"/>
        <v>49851.054293691843</v>
      </c>
      <c r="B2629" s="1" t="s">
        <v>2621</v>
      </c>
      <c r="C2629" s="274">
        <v>62464024</v>
      </c>
      <c r="D2629" s="1">
        <v>144205</v>
      </c>
      <c r="E2629" s="1">
        <v>4</v>
      </c>
      <c r="F2629" s="1" t="s">
        <v>4238</v>
      </c>
      <c r="G2629" s="275">
        <v>44408</v>
      </c>
      <c r="H2629" s="275">
        <v>45504</v>
      </c>
      <c r="I2629" s="1">
        <v>0</v>
      </c>
      <c r="J2629" s="1">
        <v>1</v>
      </c>
      <c r="K2629" s="1">
        <v>8</v>
      </c>
      <c r="L2629" s="1">
        <v>30</v>
      </c>
      <c r="M2629" s="1">
        <v>2</v>
      </c>
      <c r="N2629" s="1">
        <v>17.690000000000001</v>
      </c>
      <c r="O2629" s="1">
        <v>19.2</v>
      </c>
      <c r="P2629" s="1">
        <v>87140</v>
      </c>
      <c r="Q2629" s="1">
        <v>3155</v>
      </c>
      <c r="R2629" s="1">
        <v>71614</v>
      </c>
      <c r="S2629" s="1">
        <v>0</v>
      </c>
      <c r="T2629" s="1">
        <v>0</v>
      </c>
      <c r="U2629" s="1">
        <v>0</v>
      </c>
      <c r="W2629" s="1">
        <v>0</v>
      </c>
      <c r="X2629" s="1">
        <v>0</v>
      </c>
      <c r="Y2629" s="1">
        <v>0</v>
      </c>
      <c r="AB2629" s="275">
        <v>44651</v>
      </c>
      <c r="AC2629" s="1">
        <v>1</v>
      </c>
      <c r="AD2629" s="1" t="s">
        <v>2623</v>
      </c>
      <c r="AE2629" s="1">
        <v>1</v>
      </c>
      <c r="AF2629" s="1">
        <v>30</v>
      </c>
      <c r="AG2629" s="1">
        <v>0</v>
      </c>
      <c r="AN2629" s="1">
        <v>1</v>
      </c>
      <c r="AO2629" s="1">
        <v>1</v>
      </c>
      <c r="AR2629" s="276">
        <v>2489.8000000000002</v>
      </c>
      <c r="AS2629" s="1" t="s">
        <v>2657</v>
      </c>
      <c r="AT2629" s="1">
        <v>0</v>
      </c>
      <c r="AU2629" s="1">
        <v>0</v>
      </c>
      <c r="AX2629" s="1">
        <v>5</v>
      </c>
      <c r="BC2629" s="1">
        <v>1</v>
      </c>
      <c r="BD2629" s="1">
        <v>7</v>
      </c>
      <c r="BE2629" s="1">
        <v>2</v>
      </c>
      <c r="BF2629" s="296">
        <v>19273.145706308154</v>
      </c>
    </row>
    <row r="2630" spans="1:58" x14ac:dyDescent="0.3">
      <c r="A2630" s="273">
        <f t="shared" si="90"/>
        <v>61086.771746944694</v>
      </c>
      <c r="B2630" s="1" t="s">
        <v>2621</v>
      </c>
      <c r="C2630" s="274">
        <v>62464024</v>
      </c>
      <c r="D2630" s="1">
        <v>144205</v>
      </c>
      <c r="E2630" s="1">
        <v>4</v>
      </c>
      <c r="F2630" s="1" t="s">
        <v>4354</v>
      </c>
      <c r="G2630" s="275">
        <v>44261</v>
      </c>
      <c r="H2630" s="275">
        <v>45382</v>
      </c>
      <c r="I2630" s="1">
        <v>0</v>
      </c>
      <c r="J2630" s="1">
        <v>1</v>
      </c>
      <c r="K2630" s="1">
        <v>12</v>
      </c>
      <c r="L2630" s="1">
        <v>30</v>
      </c>
      <c r="M2630" s="1">
        <v>2</v>
      </c>
      <c r="N2630" s="1">
        <v>17.690000000000001</v>
      </c>
      <c r="O2630" s="1">
        <v>19.2</v>
      </c>
      <c r="P2630" s="1">
        <v>121120</v>
      </c>
      <c r="Q2630" s="1">
        <v>4385</v>
      </c>
      <c r="R2630" s="1">
        <v>87744</v>
      </c>
      <c r="S2630" s="1">
        <v>0</v>
      </c>
      <c r="T2630" s="1">
        <v>0</v>
      </c>
      <c r="U2630" s="1">
        <v>0</v>
      </c>
      <c r="W2630" s="1">
        <v>0</v>
      </c>
      <c r="X2630" s="1">
        <v>0</v>
      </c>
      <c r="Y2630" s="1">
        <v>0</v>
      </c>
      <c r="AB2630" s="275">
        <v>44651</v>
      </c>
      <c r="AC2630" s="1">
        <v>1</v>
      </c>
      <c r="AD2630" s="1" t="s">
        <v>2623</v>
      </c>
      <c r="AE2630" s="1">
        <v>1</v>
      </c>
      <c r="AF2630" s="1">
        <v>30</v>
      </c>
      <c r="AG2630" s="1">
        <v>0</v>
      </c>
      <c r="AN2630" s="1">
        <v>1</v>
      </c>
      <c r="AO2630" s="1">
        <v>1</v>
      </c>
      <c r="AR2630" s="276">
        <v>3043.09</v>
      </c>
      <c r="AS2630" s="1" t="s">
        <v>2657</v>
      </c>
      <c r="AT2630" s="1">
        <v>0</v>
      </c>
      <c r="AU2630" s="1">
        <v>0</v>
      </c>
      <c r="AX2630" s="1">
        <v>5</v>
      </c>
      <c r="BC2630" s="1">
        <v>1</v>
      </c>
      <c r="BD2630" s="1">
        <v>7</v>
      </c>
      <c r="BE2630" s="1">
        <v>2</v>
      </c>
      <c r="BF2630" s="296">
        <v>23614.138253055309</v>
      </c>
    </row>
    <row r="2631" spans="1:58" x14ac:dyDescent="0.3">
      <c r="A2631" s="273">
        <f t="shared" si="90"/>
        <v>40141.4030253362</v>
      </c>
      <c r="B2631" s="1" t="s">
        <v>2621</v>
      </c>
      <c r="C2631" s="274">
        <v>62464024</v>
      </c>
      <c r="D2631" s="1">
        <v>144205</v>
      </c>
      <c r="E2631" s="1">
        <v>4</v>
      </c>
      <c r="F2631" s="1" t="s">
        <v>4361</v>
      </c>
      <c r="G2631" s="275">
        <v>44345</v>
      </c>
      <c r="H2631" s="275">
        <v>45443</v>
      </c>
      <c r="I2631" s="1">
        <v>0</v>
      </c>
      <c r="J2631" s="1">
        <v>1</v>
      </c>
      <c r="K2631" s="1">
        <v>10</v>
      </c>
      <c r="L2631" s="1">
        <v>30</v>
      </c>
      <c r="M2631" s="1">
        <v>2</v>
      </c>
      <c r="N2631" s="1">
        <v>17.690000000000001</v>
      </c>
      <c r="O2631" s="1">
        <v>19.2</v>
      </c>
      <c r="P2631" s="1">
        <v>74400</v>
      </c>
      <c r="Q2631" s="1">
        <v>2694</v>
      </c>
      <c r="R2631" s="1">
        <v>57572</v>
      </c>
      <c r="S2631" s="1">
        <v>0</v>
      </c>
      <c r="T2631" s="1">
        <v>0</v>
      </c>
      <c r="U2631" s="1">
        <v>0</v>
      </c>
      <c r="W2631" s="1">
        <v>0</v>
      </c>
      <c r="X2631" s="1">
        <v>0</v>
      </c>
      <c r="Y2631" s="1">
        <v>0</v>
      </c>
      <c r="AB2631" s="275">
        <v>44651</v>
      </c>
      <c r="AC2631" s="1">
        <v>1</v>
      </c>
      <c r="AD2631" s="1" t="s">
        <v>2623</v>
      </c>
      <c r="AE2631" s="1">
        <v>1</v>
      </c>
      <c r="AF2631" s="1">
        <v>30</v>
      </c>
      <c r="AG2631" s="1">
        <v>0</v>
      </c>
      <c r="AN2631" s="1">
        <v>1</v>
      </c>
      <c r="AO2631" s="1">
        <v>1</v>
      </c>
      <c r="AR2631" s="276">
        <v>1936.51</v>
      </c>
      <c r="AS2631" s="1" t="s">
        <v>2657</v>
      </c>
      <c r="AT2631" s="1">
        <v>0</v>
      </c>
      <c r="AU2631" s="1">
        <v>0</v>
      </c>
      <c r="AX2631" s="1">
        <v>5</v>
      </c>
      <c r="BC2631" s="1">
        <v>1</v>
      </c>
      <c r="BD2631" s="1">
        <v>7</v>
      </c>
      <c r="BE2631" s="1">
        <v>2</v>
      </c>
      <c r="BF2631" s="296">
        <v>15494.086974663796</v>
      </c>
    </row>
    <row r="2632" spans="1:58" x14ac:dyDescent="0.3">
      <c r="A2632" s="273">
        <f t="shared" si="90"/>
        <v>87371.189491864527</v>
      </c>
      <c r="B2632" s="1" t="s">
        <v>2621</v>
      </c>
      <c r="C2632" s="274">
        <v>62464024</v>
      </c>
      <c r="D2632" s="1">
        <v>144205</v>
      </c>
      <c r="E2632" s="1">
        <v>4</v>
      </c>
      <c r="F2632" s="1" t="s">
        <v>4405</v>
      </c>
      <c r="G2632" s="275">
        <v>44274</v>
      </c>
      <c r="H2632" s="275">
        <v>45382</v>
      </c>
      <c r="I2632" s="1">
        <v>0</v>
      </c>
      <c r="J2632" s="1">
        <v>1</v>
      </c>
      <c r="K2632" s="1">
        <v>12</v>
      </c>
      <c r="L2632" s="1">
        <v>30</v>
      </c>
      <c r="M2632" s="1">
        <v>2</v>
      </c>
      <c r="N2632" s="1">
        <v>17.690000000000001</v>
      </c>
      <c r="O2632" s="1">
        <v>19.2</v>
      </c>
      <c r="P2632" s="1">
        <v>172850</v>
      </c>
      <c r="Q2632" s="1">
        <v>6258</v>
      </c>
      <c r="R2632" s="1">
        <v>125221</v>
      </c>
      <c r="S2632" s="1">
        <v>0</v>
      </c>
      <c r="T2632" s="1">
        <v>0</v>
      </c>
      <c r="U2632" s="1">
        <v>0</v>
      </c>
      <c r="W2632" s="1">
        <v>0</v>
      </c>
      <c r="X2632" s="1">
        <v>0</v>
      </c>
      <c r="Y2632" s="1">
        <v>0</v>
      </c>
      <c r="AB2632" s="275">
        <v>44651</v>
      </c>
      <c r="AC2632" s="1">
        <v>1</v>
      </c>
      <c r="AD2632" s="1" t="s">
        <v>2623</v>
      </c>
      <c r="AE2632" s="1">
        <v>1</v>
      </c>
      <c r="AF2632" s="1">
        <v>30</v>
      </c>
      <c r="AG2632" s="1">
        <v>0</v>
      </c>
      <c r="AN2632" s="1">
        <v>1</v>
      </c>
      <c r="AO2632" s="1">
        <v>1</v>
      </c>
      <c r="AR2632" s="276">
        <v>4149.66</v>
      </c>
      <c r="AS2632" s="1" t="s">
        <v>2657</v>
      </c>
      <c r="AT2632" s="1">
        <v>0</v>
      </c>
      <c r="AU2632" s="1">
        <v>0</v>
      </c>
      <c r="AX2632" s="1">
        <v>5</v>
      </c>
      <c r="BC2632" s="1">
        <v>1</v>
      </c>
      <c r="BD2632" s="1">
        <v>7</v>
      </c>
      <c r="BE2632" s="1">
        <v>2</v>
      </c>
      <c r="BF2632" s="296">
        <v>33700.15050813547</v>
      </c>
    </row>
    <row r="2633" spans="1:58" x14ac:dyDescent="0.3">
      <c r="A2633" s="273">
        <f t="shared" si="90"/>
        <v>98909.109635940447</v>
      </c>
      <c r="B2633" s="1" t="s">
        <v>2621</v>
      </c>
      <c r="C2633" s="274">
        <v>62464024</v>
      </c>
      <c r="D2633" s="1">
        <v>144205</v>
      </c>
      <c r="E2633" s="1">
        <v>4</v>
      </c>
      <c r="F2633" s="1" t="s">
        <v>4406</v>
      </c>
      <c r="G2633" s="275">
        <v>44288</v>
      </c>
      <c r="H2633" s="275">
        <v>45412</v>
      </c>
      <c r="I2633" s="1">
        <v>0</v>
      </c>
      <c r="J2633" s="1">
        <v>1</v>
      </c>
      <c r="K2633" s="1">
        <v>11</v>
      </c>
      <c r="L2633" s="1">
        <v>30</v>
      </c>
      <c r="M2633" s="1">
        <v>2</v>
      </c>
      <c r="N2633" s="1">
        <v>17.690000000000001</v>
      </c>
      <c r="O2633" s="1">
        <v>19.2</v>
      </c>
      <c r="P2633" s="1">
        <v>189680</v>
      </c>
      <c r="Q2633" s="1">
        <v>6867</v>
      </c>
      <c r="R2633" s="1">
        <v>142143</v>
      </c>
      <c r="S2633" s="1">
        <v>0</v>
      </c>
      <c r="T2633" s="1">
        <v>0</v>
      </c>
      <c r="U2633" s="1">
        <v>0</v>
      </c>
      <c r="W2633" s="1">
        <v>0</v>
      </c>
      <c r="X2633" s="1">
        <v>0</v>
      </c>
      <c r="Y2633" s="1">
        <v>0</v>
      </c>
      <c r="AB2633" s="275">
        <v>44651</v>
      </c>
      <c r="AC2633" s="1">
        <v>1</v>
      </c>
      <c r="AD2633" s="1" t="s">
        <v>2623</v>
      </c>
      <c r="AE2633" s="1">
        <v>1</v>
      </c>
      <c r="AF2633" s="1">
        <v>30</v>
      </c>
      <c r="AG2633" s="1">
        <v>0</v>
      </c>
      <c r="AN2633" s="1">
        <v>1</v>
      </c>
      <c r="AO2633" s="1">
        <v>1</v>
      </c>
      <c r="AR2633" s="276">
        <v>4979.6000000000004</v>
      </c>
      <c r="AS2633" s="1" t="s">
        <v>2657</v>
      </c>
      <c r="AT2633" s="1">
        <v>0</v>
      </c>
      <c r="AU2633" s="1">
        <v>0</v>
      </c>
      <c r="AX2633" s="1">
        <v>5</v>
      </c>
      <c r="BC2633" s="1">
        <v>1</v>
      </c>
      <c r="BD2633" s="1">
        <v>7</v>
      </c>
      <c r="BE2633" s="1">
        <v>2</v>
      </c>
      <c r="BF2633" s="296">
        <v>38254.290364059547</v>
      </c>
    </row>
    <row r="2634" spans="1:58" x14ac:dyDescent="0.3">
      <c r="A2634" s="273">
        <f t="shared" si="90"/>
        <v>180397.85879249428</v>
      </c>
      <c r="B2634" s="1" t="s">
        <v>2621</v>
      </c>
      <c r="C2634" s="274">
        <v>62464024</v>
      </c>
      <c r="D2634" s="1">
        <v>144205</v>
      </c>
      <c r="E2634" s="1">
        <v>4</v>
      </c>
      <c r="F2634" s="1" t="s">
        <v>4432</v>
      </c>
      <c r="G2634" s="275">
        <v>44356</v>
      </c>
      <c r="H2634" s="275">
        <v>45473</v>
      </c>
      <c r="I2634" s="1">
        <v>0</v>
      </c>
      <c r="J2634" s="1">
        <v>1</v>
      </c>
      <c r="K2634" s="1">
        <v>9</v>
      </c>
      <c r="L2634" s="1">
        <v>30</v>
      </c>
      <c r="M2634" s="1">
        <v>2</v>
      </c>
      <c r="N2634" s="1">
        <v>17.690000000000001</v>
      </c>
      <c r="O2634" s="1">
        <v>19.2</v>
      </c>
      <c r="P2634" s="1">
        <v>324461</v>
      </c>
      <c r="Q2634" s="1">
        <v>11747</v>
      </c>
      <c r="R2634" s="1">
        <v>258937</v>
      </c>
      <c r="S2634" s="1">
        <v>0</v>
      </c>
      <c r="T2634" s="1">
        <v>0</v>
      </c>
      <c r="U2634" s="1">
        <v>0</v>
      </c>
      <c r="W2634" s="1">
        <v>0</v>
      </c>
      <c r="X2634" s="1">
        <v>0</v>
      </c>
      <c r="Y2634" s="1">
        <v>0</v>
      </c>
      <c r="AB2634" s="275">
        <v>44651</v>
      </c>
      <c r="AC2634" s="1">
        <v>1</v>
      </c>
      <c r="AD2634" s="1" t="s">
        <v>2623</v>
      </c>
      <c r="AE2634" s="1">
        <v>1</v>
      </c>
      <c r="AF2634" s="1">
        <v>30</v>
      </c>
      <c r="AG2634" s="1">
        <v>0</v>
      </c>
      <c r="AN2634" s="1">
        <v>1</v>
      </c>
      <c r="AO2634" s="1">
        <v>1</v>
      </c>
      <c r="AR2634" s="276">
        <v>8852.6200000000008</v>
      </c>
      <c r="AS2634" s="1" t="s">
        <v>2657</v>
      </c>
      <c r="AT2634" s="1">
        <v>0</v>
      </c>
      <c r="AU2634" s="1">
        <v>0</v>
      </c>
      <c r="AX2634" s="1">
        <v>5</v>
      </c>
      <c r="BC2634" s="1">
        <v>1</v>
      </c>
      <c r="BD2634" s="1">
        <v>7</v>
      </c>
      <c r="BE2634" s="1">
        <v>2</v>
      </c>
      <c r="BF2634" s="296">
        <v>69686.521207505735</v>
      </c>
    </row>
    <row r="2635" spans="1:58" x14ac:dyDescent="0.3">
      <c r="A2635" s="273">
        <f t="shared" si="90"/>
        <v>80235.299201046771</v>
      </c>
      <c r="B2635" s="1" t="s">
        <v>2621</v>
      </c>
      <c r="C2635" s="274">
        <v>62464024</v>
      </c>
      <c r="D2635" s="1">
        <v>144205</v>
      </c>
      <c r="E2635" s="1">
        <v>4</v>
      </c>
      <c r="F2635" s="1" t="s">
        <v>4449</v>
      </c>
      <c r="G2635" s="275">
        <v>44312</v>
      </c>
      <c r="H2635" s="275">
        <v>45412</v>
      </c>
      <c r="I2635" s="1">
        <v>0</v>
      </c>
      <c r="J2635" s="1">
        <v>1</v>
      </c>
      <c r="K2635" s="1">
        <v>11</v>
      </c>
      <c r="L2635" s="1">
        <v>30</v>
      </c>
      <c r="M2635" s="1">
        <v>2</v>
      </c>
      <c r="N2635" s="1">
        <v>17.690000000000001</v>
      </c>
      <c r="O2635" s="1">
        <v>19.2</v>
      </c>
      <c r="P2635" s="1">
        <v>153570</v>
      </c>
      <c r="Q2635" s="1">
        <v>5560</v>
      </c>
      <c r="R2635" s="1">
        <v>115079</v>
      </c>
      <c r="S2635" s="1">
        <v>0</v>
      </c>
      <c r="T2635" s="1">
        <v>0</v>
      </c>
      <c r="U2635" s="1">
        <v>0</v>
      </c>
      <c r="W2635" s="1">
        <v>0</v>
      </c>
      <c r="X2635" s="1">
        <v>0</v>
      </c>
      <c r="Y2635" s="1">
        <v>0</v>
      </c>
      <c r="AB2635" s="275">
        <v>44651</v>
      </c>
      <c r="AC2635" s="1">
        <v>1</v>
      </c>
      <c r="AD2635" s="1" t="s">
        <v>2623</v>
      </c>
      <c r="AE2635" s="1">
        <v>1</v>
      </c>
      <c r="AF2635" s="1">
        <v>30</v>
      </c>
      <c r="AG2635" s="1">
        <v>0</v>
      </c>
      <c r="AN2635" s="1">
        <v>1</v>
      </c>
      <c r="AO2635" s="1">
        <v>1</v>
      </c>
      <c r="AR2635" s="276">
        <v>3873.02</v>
      </c>
      <c r="AS2635" s="1" t="s">
        <v>2657</v>
      </c>
      <c r="AT2635" s="1">
        <v>0</v>
      </c>
      <c r="AU2635" s="1">
        <v>0</v>
      </c>
      <c r="AX2635" s="1">
        <v>5</v>
      </c>
      <c r="BC2635" s="1">
        <v>1</v>
      </c>
      <c r="BD2635" s="1">
        <v>7</v>
      </c>
      <c r="BE2635" s="1">
        <v>2</v>
      </c>
      <c r="BF2635" s="296">
        <v>30970.680798953224</v>
      </c>
    </row>
    <row r="2636" spans="1:58" x14ac:dyDescent="0.3">
      <c r="A2636" s="273">
        <f t="shared" si="90"/>
        <v>48447.04416860202</v>
      </c>
      <c r="B2636" s="1" t="s">
        <v>2621</v>
      </c>
      <c r="C2636" s="274">
        <v>62464024</v>
      </c>
      <c r="D2636" s="1">
        <v>144205</v>
      </c>
      <c r="E2636" s="1">
        <v>4</v>
      </c>
      <c r="F2636" s="1" t="s">
        <v>4451</v>
      </c>
      <c r="G2636" s="275">
        <v>44327</v>
      </c>
      <c r="H2636" s="275">
        <v>45443</v>
      </c>
      <c r="I2636" s="1">
        <v>0</v>
      </c>
      <c r="J2636" s="1">
        <v>1</v>
      </c>
      <c r="K2636" s="1">
        <v>10</v>
      </c>
      <c r="L2636" s="1">
        <v>30</v>
      </c>
      <c r="M2636" s="1">
        <v>2</v>
      </c>
      <c r="N2636" s="1">
        <v>17.690000000000001</v>
      </c>
      <c r="O2636" s="1">
        <v>19.2</v>
      </c>
      <c r="P2636" s="1">
        <v>90051</v>
      </c>
      <c r="Q2636" s="1">
        <v>3260</v>
      </c>
      <c r="R2636" s="1">
        <v>69693</v>
      </c>
      <c r="S2636" s="1">
        <v>0</v>
      </c>
      <c r="T2636" s="1">
        <v>0</v>
      </c>
      <c r="U2636" s="1">
        <v>0</v>
      </c>
      <c r="W2636" s="1">
        <v>0</v>
      </c>
      <c r="X2636" s="1">
        <v>0</v>
      </c>
      <c r="Y2636" s="1">
        <v>0</v>
      </c>
      <c r="AB2636" s="275">
        <v>44651</v>
      </c>
      <c r="AC2636" s="1">
        <v>1</v>
      </c>
      <c r="AD2636" s="1" t="s">
        <v>2623</v>
      </c>
      <c r="AE2636" s="1">
        <v>1</v>
      </c>
      <c r="AF2636" s="1">
        <v>30</v>
      </c>
      <c r="AG2636" s="1">
        <v>0</v>
      </c>
      <c r="AN2636" s="1">
        <v>1</v>
      </c>
      <c r="AO2636" s="1">
        <v>1</v>
      </c>
      <c r="AR2636" s="276">
        <v>2489.8000000000002</v>
      </c>
      <c r="AS2636" s="1" t="s">
        <v>2657</v>
      </c>
      <c r="AT2636" s="1">
        <v>0</v>
      </c>
      <c r="AU2636" s="1">
        <v>0</v>
      </c>
      <c r="AX2636" s="1">
        <v>5</v>
      </c>
      <c r="BC2636" s="1">
        <v>1</v>
      </c>
      <c r="BD2636" s="1">
        <v>7</v>
      </c>
      <c r="BE2636" s="1">
        <v>2</v>
      </c>
      <c r="BF2636" s="296">
        <v>18756.155831397973</v>
      </c>
    </row>
    <row r="2637" spans="1:58" x14ac:dyDescent="0.3">
      <c r="A2637" s="273">
        <f t="shared" si="90"/>
        <v>59392.604401833712</v>
      </c>
      <c r="B2637" s="1" t="s">
        <v>2621</v>
      </c>
      <c r="C2637" s="274">
        <v>62464024</v>
      </c>
      <c r="D2637" s="1">
        <v>144205</v>
      </c>
      <c r="E2637" s="1">
        <v>4</v>
      </c>
      <c r="F2637" s="1" t="s">
        <v>4253</v>
      </c>
      <c r="G2637" s="275">
        <v>44257</v>
      </c>
      <c r="H2637" s="275">
        <v>45382</v>
      </c>
      <c r="I2637" s="1">
        <v>0</v>
      </c>
      <c r="J2637" s="1">
        <v>1</v>
      </c>
      <c r="K2637" s="1">
        <v>12</v>
      </c>
      <c r="L2637" s="1">
        <v>30</v>
      </c>
      <c r="M2637" s="1">
        <v>2</v>
      </c>
      <c r="N2637" s="1">
        <v>17.690000000000001</v>
      </c>
      <c r="O2637" s="1">
        <v>19.2</v>
      </c>
      <c r="P2637" s="1">
        <v>117915</v>
      </c>
      <c r="Q2637" s="1">
        <v>4269</v>
      </c>
      <c r="R2637" s="1">
        <v>85426</v>
      </c>
      <c r="S2637" s="1">
        <v>0</v>
      </c>
      <c r="T2637" s="1">
        <v>0</v>
      </c>
      <c r="U2637" s="1">
        <v>0</v>
      </c>
      <c r="W2637" s="1">
        <v>0</v>
      </c>
      <c r="X2637" s="1">
        <v>0</v>
      </c>
      <c r="Y2637" s="1">
        <v>0</v>
      </c>
      <c r="AB2637" s="275">
        <v>44651</v>
      </c>
      <c r="AC2637" s="1">
        <v>1</v>
      </c>
      <c r="AD2637" s="1" t="s">
        <v>2623</v>
      </c>
      <c r="AE2637" s="1">
        <v>1</v>
      </c>
      <c r="AF2637" s="1">
        <v>30</v>
      </c>
      <c r="AG2637" s="1">
        <v>0</v>
      </c>
      <c r="AN2637" s="1">
        <v>1</v>
      </c>
      <c r="AO2637" s="1">
        <v>1</v>
      </c>
      <c r="AR2637" s="276">
        <v>3043.09</v>
      </c>
      <c r="AS2637" s="1" t="s">
        <v>2657</v>
      </c>
      <c r="AT2637" s="1">
        <v>0</v>
      </c>
      <c r="AU2637" s="1">
        <v>0</v>
      </c>
      <c r="AX2637" s="1">
        <v>5</v>
      </c>
      <c r="BC2637" s="1">
        <v>1</v>
      </c>
      <c r="BD2637" s="1">
        <v>7</v>
      </c>
      <c r="BE2637" s="1">
        <v>2</v>
      </c>
      <c r="BF2637" s="296">
        <v>22990.305598166291</v>
      </c>
    </row>
    <row r="2638" spans="1:58" x14ac:dyDescent="0.3">
      <c r="A2638" s="273">
        <f t="shared" si="90"/>
        <v>72951.041364475124</v>
      </c>
      <c r="B2638" s="1" t="s">
        <v>2621</v>
      </c>
      <c r="C2638" s="274">
        <v>62464024</v>
      </c>
      <c r="D2638" s="1">
        <v>144205</v>
      </c>
      <c r="E2638" s="1">
        <v>4</v>
      </c>
      <c r="F2638" s="1" t="s">
        <v>4270</v>
      </c>
      <c r="G2638" s="275">
        <v>44252</v>
      </c>
      <c r="H2638" s="275">
        <v>45351</v>
      </c>
      <c r="I2638" s="1">
        <v>0</v>
      </c>
      <c r="J2638" s="1">
        <v>1</v>
      </c>
      <c r="K2638" s="1">
        <v>13</v>
      </c>
      <c r="L2638" s="1">
        <v>30</v>
      </c>
      <c r="M2638" s="1">
        <v>2</v>
      </c>
      <c r="N2638" s="1">
        <v>17.690000000000001</v>
      </c>
      <c r="O2638" s="1">
        <v>19.2</v>
      </c>
      <c r="P2638" s="1">
        <v>149790</v>
      </c>
      <c r="Q2638" s="1">
        <v>5423</v>
      </c>
      <c r="R2638" s="1">
        <v>104734</v>
      </c>
      <c r="S2638" s="1">
        <v>0</v>
      </c>
      <c r="T2638" s="1">
        <v>0</v>
      </c>
      <c r="U2638" s="1">
        <v>0</v>
      </c>
      <c r="W2638" s="1">
        <v>0</v>
      </c>
      <c r="X2638" s="1">
        <v>0</v>
      </c>
      <c r="Y2638" s="1">
        <v>0</v>
      </c>
      <c r="AB2638" s="275">
        <v>44651</v>
      </c>
      <c r="AC2638" s="1">
        <v>1</v>
      </c>
      <c r="AD2638" s="1" t="s">
        <v>2623</v>
      </c>
      <c r="AE2638" s="1">
        <v>1</v>
      </c>
      <c r="AF2638" s="1">
        <v>30</v>
      </c>
      <c r="AG2638" s="1">
        <v>0</v>
      </c>
      <c r="AN2638" s="1">
        <v>1</v>
      </c>
      <c r="AO2638" s="1">
        <v>1</v>
      </c>
      <c r="AR2638" s="276">
        <v>3596.38</v>
      </c>
      <c r="AS2638" s="1" t="s">
        <v>2657</v>
      </c>
      <c r="AT2638" s="1">
        <v>0</v>
      </c>
      <c r="AU2638" s="1">
        <v>0</v>
      </c>
      <c r="AX2638" s="1">
        <v>5</v>
      </c>
      <c r="BC2638" s="1">
        <v>1</v>
      </c>
      <c r="BD2638" s="1">
        <v>7</v>
      </c>
      <c r="BE2638" s="1">
        <v>2</v>
      </c>
      <c r="BF2638" s="296">
        <v>28186.578635524875</v>
      </c>
    </row>
    <row r="2639" spans="1:58" x14ac:dyDescent="0.3">
      <c r="A2639" s="273">
        <f t="shared" si="90"/>
        <v>75069.115983168653</v>
      </c>
      <c r="B2639" s="1" t="s">
        <v>2621</v>
      </c>
      <c r="C2639" s="274">
        <v>62464024</v>
      </c>
      <c r="D2639" s="1">
        <v>144205</v>
      </c>
      <c r="E2639" s="1">
        <v>4</v>
      </c>
      <c r="F2639" s="1" t="s">
        <v>4273</v>
      </c>
      <c r="G2639" s="275">
        <v>44308</v>
      </c>
      <c r="H2639" s="275">
        <v>45412</v>
      </c>
      <c r="I2639" s="1">
        <v>0</v>
      </c>
      <c r="J2639" s="1">
        <v>1</v>
      </c>
      <c r="K2639" s="1">
        <v>11</v>
      </c>
      <c r="L2639" s="1">
        <v>30</v>
      </c>
      <c r="M2639" s="1">
        <v>2</v>
      </c>
      <c r="N2639" s="1">
        <v>17.690000000000001</v>
      </c>
      <c r="O2639" s="1">
        <v>19.2</v>
      </c>
      <c r="P2639" s="1">
        <v>143630</v>
      </c>
      <c r="Q2639" s="1">
        <v>5200</v>
      </c>
      <c r="R2639" s="1">
        <v>107632</v>
      </c>
      <c r="S2639" s="1">
        <v>0</v>
      </c>
      <c r="T2639" s="1">
        <v>0</v>
      </c>
      <c r="U2639" s="1">
        <v>0</v>
      </c>
      <c r="W2639" s="1">
        <v>0</v>
      </c>
      <c r="X2639" s="1">
        <v>0</v>
      </c>
      <c r="Y2639" s="1">
        <v>0</v>
      </c>
      <c r="AB2639" s="275">
        <v>44651</v>
      </c>
      <c r="AC2639" s="1">
        <v>1</v>
      </c>
      <c r="AD2639" s="1" t="s">
        <v>2623</v>
      </c>
      <c r="AE2639" s="1">
        <v>1</v>
      </c>
      <c r="AF2639" s="1">
        <v>30</v>
      </c>
      <c r="AG2639" s="1">
        <v>0</v>
      </c>
      <c r="AN2639" s="1">
        <v>1</v>
      </c>
      <c r="AO2639" s="1">
        <v>1</v>
      </c>
      <c r="AR2639" s="276">
        <v>3596.38</v>
      </c>
      <c r="AS2639" s="1" t="s">
        <v>2657</v>
      </c>
      <c r="AT2639" s="1">
        <v>0</v>
      </c>
      <c r="AU2639" s="1">
        <v>0</v>
      </c>
      <c r="AX2639" s="1">
        <v>5</v>
      </c>
      <c r="BC2639" s="1">
        <v>1</v>
      </c>
      <c r="BD2639" s="1">
        <v>7</v>
      </c>
      <c r="BE2639" s="1">
        <v>2</v>
      </c>
      <c r="BF2639" s="296">
        <v>28966.504016831339</v>
      </c>
    </row>
    <row r="2640" spans="1:58" x14ac:dyDescent="0.3">
      <c r="A2640" s="273">
        <f t="shared" si="90"/>
        <v>135351.93565952574</v>
      </c>
      <c r="B2640" s="1" t="s">
        <v>2621</v>
      </c>
      <c r="C2640" s="274">
        <v>62464024</v>
      </c>
      <c r="D2640" s="1">
        <v>144205</v>
      </c>
      <c r="E2640" s="1">
        <v>4</v>
      </c>
      <c r="F2640" s="1" t="s">
        <v>4170</v>
      </c>
      <c r="G2640" s="275">
        <v>44449</v>
      </c>
      <c r="H2640" s="275">
        <v>45565</v>
      </c>
      <c r="I2640" s="1">
        <v>0</v>
      </c>
      <c r="J2640" s="1">
        <v>1</v>
      </c>
      <c r="K2640" s="1">
        <v>6</v>
      </c>
      <c r="L2640" s="1">
        <v>30</v>
      </c>
      <c r="M2640" s="1">
        <v>2</v>
      </c>
      <c r="N2640" s="1">
        <v>17.690000000000001</v>
      </c>
      <c r="O2640" s="1">
        <v>19.2</v>
      </c>
      <c r="P2640" s="1">
        <v>223710</v>
      </c>
      <c r="Q2640" s="1">
        <v>8099</v>
      </c>
      <c r="R2640" s="1">
        <v>194276</v>
      </c>
      <c r="S2640" s="1">
        <v>0</v>
      </c>
      <c r="T2640" s="1">
        <v>0</v>
      </c>
      <c r="U2640" s="1">
        <v>0</v>
      </c>
      <c r="W2640" s="1">
        <v>0</v>
      </c>
      <c r="X2640" s="1">
        <v>0</v>
      </c>
      <c r="Y2640" s="1">
        <v>0</v>
      </c>
      <c r="AB2640" s="275">
        <v>44651</v>
      </c>
      <c r="AC2640" s="1">
        <v>1</v>
      </c>
      <c r="AD2640" s="1" t="s">
        <v>2623</v>
      </c>
      <c r="AE2640" s="1">
        <v>1</v>
      </c>
      <c r="AF2640" s="1">
        <v>30</v>
      </c>
      <c r="AG2640" s="1">
        <v>0</v>
      </c>
      <c r="AN2640" s="1">
        <v>1</v>
      </c>
      <c r="AO2640" s="1">
        <v>1</v>
      </c>
      <c r="AR2640" s="276">
        <v>6639.46</v>
      </c>
      <c r="AS2640" s="1" t="s">
        <v>2657</v>
      </c>
      <c r="AT2640" s="1">
        <v>0</v>
      </c>
      <c r="AU2640" s="1">
        <v>0</v>
      </c>
      <c r="AX2640" s="1">
        <v>5</v>
      </c>
      <c r="BC2640" s="1">
        <v>1</v>
      </c>
      <c r="BD2640" s="1">
        <v>7</v>
      </c>
      <c r="BE2640" s="1">
        <v>2</v>
      </c>
      <c r="BF2640" s="296">
        <v>52284.604340474252</v>
      </c>
    </row>
    <row r="2641" spans="1:58" x14ac:dyDescent="0.3">
      <c r="A2641" s="273">
        <f t="shared" si="90"/>
        <v>105424.4873831865</v>
      </c>
      <c r="B2641" s="1" t="s">
        <v>2621</v>
      </c>
      <c r="C2641" s="274">
        <v>62464024</v>
      </c>
      <c r="D2641" s="1">
        <v>144205</v>
      </c>
      <c r="E2641" s="1">
        <v>4</v>
      </c>
      <c r="F2641" s="1" t="s">
        <v>4327</v>
      </c>
      <c r="G2641" s="275">
        <v>44441</v>
      </c>
      <c r="H2641" s="275">
        <v>45535</v>
      </c>
      <c r="I2641" s="1">
        <v>0</v>
      </c>
      <c r="J2641" s="1">
        <v>1</v>
      </c>
      <c r="K2641" s="1">
        <v>7</v>
      </c>
      <c r="L2641" s="1">
        <v>30</v>
      </c>
      <c r="M2641" s="1">
        <v>2</v>
      </c>
      <c r="N2641" s="1">
        <v>17.690000000000001</v>
      </c>
      <c r="O2641" s="1">
        <v>19.2</v>
      </c>
      <c r="P2641" s="1">
        <v>179150</v>
      </c>
      <c r="Q2641" s="1">
        <v>6486</v>
      </c>
      <c r="R2641" s="1">
        <v>151436</v>
      </c>
      <c r="S2641" s="1">
        <v>0</v>
      </c>
      <c r="T2641" s="1">
        <v>0</v>
      </c>
      <c r="U2641" s="1">
        <v>0</v>
      </c>
      <c r="W2641" s="1">
        <v>0</v>
      </c>
      <c r="X2641" s="1">
        <v>0</v>
      </c>
      <c r="Y2641" s="1">
        <v>0</v>
      </c>
      <c r="AB2641" s="275">
        <v>44651</v>
      </c>
      <c r="AC2641" s="1">
        <v>1</v>
      </c>
      <c r="AD2641" s="1" t="s">
        <v>2623</v>
      </c>
      <c r="AE2641" s="1">
        <v>1</v>
      </c>
      <c r="AF2641" s="1">
        <v>30</v>
      </c>
      <c r="AG2641" s="1">
        <v>0</v>
      </c>
      <c r="AN2641" s="1">
        <v>1</v>
      </c>
      <c r="AO2641" s="1">
        <v>1</v>
      </c>
      <c r="AR2641" s="276">
        <v>5256.24</v>
      </c>
      <c r="AS2641" s="1" t="s">
        <v>2657</v>
      </c>
      <c r="AT2641" s="1">
        <v>0</v>
      </c>
      <c r="AU2641" s="1">
        <v>0</v>
      </c>
      <c r="AX2641" s="1">
        <v>5</v>
      </c>
      <c r="BC2641" s="1">
        <v>1</v>
      </c>
      <c r="BD2641" s="1">
        <v>7</v>
      </c>
      <c r="BE2641" s="1">
        <v>2</v>
      </c>
      <c r="BF2641" s="296">
        <v>40755.272616813505</v>
      </c>
    </row>
    <row r="2642" spans="1:58" x14ac:dyDescent="0.3">
      <c r="A2642" s="273">
        <f t="shared" si="90"/>
        <v>40141.4030253362</v>
      </c>
      <c r="B2642" s="1" t="s">
        <v>2621</v>
      </c>
      <c r="C2642" s="274">
        <v>62464024</v>
      </c>
      <c r="D2642" s="1">
        <v>144205</v>
      </c>
      <c r="E2642" s="1">
        <v>4</v>
      </c>
      <c r="F2642" s="1" t="s">
        <v>4548</v>
      </c>
      <c r="G2642" s="275">
        <v>44348</v>
      </c>
      <c r="H2642" s="275">
        <v>45443</v>
      </c>
      <c r="I2642" s="1">
        <v>0</v>
      </c>
      <c r="J2642" s="1">
        <v>1</v>
      </c>
      <c r="K2642" s="1">
        <v>10</v>
      </c>
      <c r="L2642" s="1">
        <v>30</v>
      </c>
      <c r="M2642" s="1">
        <v>2</v>
      </c>
      <c r="N2642" s="1">
        <v>17.690000000000001</v>
      </c>
      <c r="O2642" s="1">
        <v>19.2</v>
      </c>
      <c r="P2642" s="1">
        <v>74400</v>
      </c>
      <c r="Q2642" s="1">
        <v>2694</v>
      </c>
      <c r="R2642" s="1">
        <v>57572</v>
      </c>
      <c r="S2642" s="1">
        <v>0</v>
      </c>
      <c r="T2642" s="1">
        <v>0</v>
      </c>
      <c r="U2642" s="1">
        <v>0</v>
      </c>
      <c r="W2642" s="1">
        <v>0</v>
      </c>
      <c r="X2642" s="1">
        <v>0</v>
      </c>
      <c r="Y2642" s="1">
        <v>0</v>
      </c>
      <c r="AB2642" s="275">
        <v>44651</v>
      </c>
      <c r="AC2642" s="1">
        <v>1</v>
      </c>
      <c r="AD2642" s="1" t="s">
        <v>2623</v>
      </c>
      <c r="AE2642" s="1">
        <v>1</v>
      </c>
      <c r="AF2642" s="1">
        <v>30</v>
      </c>
      <c r="AG2642" s="1">
        <v>0</v>
      </c>
      <c r="AN2642" s="1">
        <v>1</v>
      </c>
      <c r="AO2642" s="1">
        <v>1</v>
      </c>
      <c r="AR2642" s="276">
        <v>1936.51</v>
      </c>
      <c r="AS2642" s="1" t="s">
        <v>2657</v>
      </c>
      <c r="AT2642" s="1">
        <v>0</v>
      </c>
      <c r="AU2642" s="1">
        <v>0</v>
      </c>
      <c r="AX2642" s="1">
        <v>5</v>
      </c>
      <c r="BC2642" s="1">
        <v>1</v>
      </c>
      <c r="BD2642" s="1">
        <v>7</v>
      </c>
      <c r="BE2642" s="1">
        <v>2</v>
      </c>
      <c r="BF2642" s="296">
        <v>15494.086974663796</v>
      </c>
    </row>
    <row r="2643" spans="1:58" x14ac:dyDescent="0.3">
      <c r="A2643" s="273">
        <f t="shared" si="90"/>
        <v>80160.749990865006</v>
      </c>
      <c r="B2643" s="1" t="s">
        <v>2621</v>
      </c>
      <c r="C2643" s="274">
        <v>62464024</v>
      </c>
      <c r="D2643" s="1">
        <v>144205</v>
      </c>
      <c r="E2643" s="1">
        <v>4</v>
      </c>
      <c r="F2643" s="1" t="s">
        <v>4454</v>
      </c>
      <c r="G2643" s="275">
        <v>44464</v>
      </c>
      <c r="H2643" s="275">
        <v>45565</v>
      </c>
      <c r="I2643" s="1">
        <v>0</v>
      </c>
      <c r="J2643" s="1">
        <v>1</v>
      </c>
      <c r="K2643" s="1">
        <v>6</v>
      </c>
      <c r="L2643" s="1">
        <v>30</v>
      </c>
      <c r="M2643" s="1">
        <v>2</v>
      </c>
      <c r="N2643" s="1">
        <v>17.690000000000001</v>
      </c>
      <c r="O2643" s="1">
        <v>19.2</v>
      </c>
      <c r="P2643" s="1">
        <v>132402</v>
      </c>
      <c r="Q2643" s="1">
        <v>4794</v>
      </c>
      <c r="R2643" s="1">
        <v>114977</v>
      </c>
      <c r="S2643" s="1">
        <v>0</v>
      </c>
      <c r="T2643" s="1">
        <v>0</v>
      </c>
      <c r="U2643" s="1">
        <v>0</v>
      </c>
      <c r="W2643" s="1">
        <v>0</v>
      </c>
      <c r="X2643" s="1">
        <v>0</v>
      </c>
      <c r="Y2643" s="1">
        <v>0</v>
      </c>
      <c r="AB2643" s="275">
        <v>44651</v>
      </c>
      <c r="AC2643" s="1">
        <v>1</v>
      </c>
      <c r="AD2643" s="1" t="s">
        <v>2623</v>
      </c>
      <c r="AE2643" s="1">
        <v>1</v>
      </c>
      <c r="AF2643" s="1">
        <v>30</v>
      </c>
      <c r="AG2643" s="1">
        <v>0</v>
      </c>
      <c r="AN2643" s="1">
        <v>1</v>
      </c>
      <c r="AO2643" s="1">
        <v>1</v>
      </c>
      <c r="AP2643" s="275"/>
      <c r="AR2643" s="276">
        <v>3873.02</v>
      </c>
      <c r="AS2643" s="1" t="s">
        <v>2657</v>
      </c>
      <c r="AT2643" s="1">
        <v>0</v>
      </c>
      <c r="AU2643" s="1">
        <v>0</v>
      </c>
      <c r="AX2643" s="1">
        <v>5</v>
      </c>
      <c r="BC2643" s="1">
        <v>1</v>
      </c>
      <c r="BD2643" s="1">
        <v>7</v>
      </c>
      <c r="BE2643" s="1">
        <v>2</v>
      </c>
      <c r="BF2643" s="296">
        <v>30943.23000913499</v>
      </c>
    </row>
    <row r="2644" spans="1:58" x14ac:dyDescent="0.3">
      <c r="A2644" s="273">
        <f t="shared" si="90"/>
        <v>19932.376512668099</v>
      </c>
      <c r="B2644" s="1" t="s">
        <v>2621</v>
      </c>
      <c r="C2644" s="274">
        <v>62464024</v>
      </c>
      <c r="D2644" s="1">
        <v>144205</v>
      </c>
      <c r="E2644" s="1">
        <v>4</v>
      </c>
      <c r="F2644" s="1" t="s">
        <v>4571</v>
      </c>
      <c r="G2644" s="275">
        <v>44347</v>
      </c>
      <c r="H2644" s="275">
        <v>45443</v>
      </c>
      <c r="I2644" s="1">
        <v>0</v>
      </c>
      <c r="J2644" s="1">
        <v>1</v>
      </c>
      <c r="K2644" s="1">
        <v>10</v>
      </c>
      <c r="L2644" s="1">
        <v>30</v>
      </c>
      <c r="M2644" s="1">
        <v>2</v>
      </c>
      <c r="N2644" s="1">
        <v>17.690000000000001</v>
      </c>
      <c r="O2644" s="1">
        <v>19.2</v>
      </c>
      <c r="P2644" s="1">
        <v>37200</v>
      </c>
      <c r="Q2644" s="1">
        <v>1347</v>
      </c>
      <c r="R2644" s="1">
        <v>28786</v>
      </c>
      <c r="S2644" s="1">
        <v>0</v>
      </c>
      <c r="T2644" s="1">
        <v>0</v>
      </c>
      <c r="U2644" s="1">
        <v>0</v>
      </c>
      <c r="W2644" s="1">
        <v>0</v>
      </c>
      <c r="X2644" s="1">
        <v>0</v>
      </c>
      <c r="Y2644" s="1">
        <v>0</v>
      </c>
      <c r="AB2644" s="275">
        <v>44651</v>
      </c>
      <c r="AC2644" s="1">
        <v>1</v>
      </c>
      <c r="AD2644" s="1" t="s">
        <v>2623</v>
      </c>
      <c r="AE2644" s="1">
        <v>1</v>
      </c>
      <c r="AF2644" s="1">
        <v>30</v>
      </c>
      <c r="AG2644" s="1">
        <v>0</v>
      </c>
      <c r="AN2644" s="1">
        <v>1</v>
      </c>
      <c r="AO2644" s="1">
        <v>1</v>
      </c>
      <c r="AR2644" s="276">
        <v>1106.58</v>
      </c>
      <c r="AS2644" s="1" t="s">
        <v>2657</v>
      </c>
      <c r="AT2644" s="1">
        <v>0</v>
      </c>
      <c r="AU2644" s="1">
        <v>0</v>
      </c>
      <c r="AX2644" s="1">
        <v>5</v>
      </c>
      <c r="BC2644" s="1">
        <v>1</v>
      </c>
      <c r="BD2644" s="1">
        <v>7</v>
      </c>
      <c r="BE2644" s="1">
        <v>2</v>
      </c>
      <c r="BF2644" s="296">
        <v>7747.0434873318982</v>
      </c>
    </row>
    <row r="2645" spans="1:58" x14ac:dyDescent="0.3">
      <c r="A2645" s="273">
        <f t="shared" si="90"/>
        <v>87377.387965789443</v>
      </c>
      <c r="B2645" s="1" t="s">
        <v>2621</v>
      </c>
      <c r="C2645" s="274">
        <v>62464024</v>
      </c>
      <c r="D2645" s="1">
        <v>144205</v>
      </c>
      <c r="E2645" s="1">
        <v>4</v>
      </c>
      <c r="F2645" s="1" t="s">
        <v>4480</v>
      </c>
      <c r="G2645" s="275">
        <v>44351</v>
      </c>
      <c r="H2645" s="275">
        <v>45473</v>
      </c>
      <c r="I2645" s="1">
        <v>0</v>
      </c>
      <c r="J2645" s="1">
        <v>1</v>
      </c>
      <c r="K2645" s="1">
        <v>9</v>
      </c>
      <c r="L2645" s="1">
        <v>30</v>
      </c>
      <c r="M2645" s="1">
        <v>2</v>
      </c>
      <c r="N2645" s="1">
        <v>17.690000000000001</v>
      </c>
      <c r="O2645" s="1">
        <v>19.2</v>
      </c>
      <c r="P2645" s="1">
        <v>157400</v>
      </c>
      <c r="Q2645" s="1">
        <v>5699</v>
      </c>
      <c r="R2645" s="1">
        <v>125608</v>
      </c>
      <c r="S2645" s="1">
        <v>0</v>
      </c>
      <c r="T2645" s="1">
        <v>0</v>
      </c>
      <c r="U2645" s="1">
        <v>0</v>
      </c>
      <c r="W2645" s="1">
        <v>0</v>
      </c>
      <c r="X2645" s="1">
        <v>0</v>
      </c>
      <c r="Y2645" s="1">
        <v>0</v>
      </c>
      <c r="AB2645" s="275">
        <v>44651</v>
      </c>
      <c r="AC2645" s="1">
        <v>1</v>
      </c>
      <c r="AD2645" s="1" t="s">
        <v>2623</v>
      </c>
      <c r="AE2645" s="1">
        <v>1</v>
      </c>
      <c r="AF2645" s="1">
        <v>30</v>
      </c>
      <c r="AG2645" s="1">
        <v>0</v>
      </c>
      <c r="AN2645" s="1">
        <v>1</v>
      </c>
      <c r="AO2645" s="1">
        <v>1</v>
      </c>
      <c r="AR2645" s="276">
        <v>4426.3100000000004</v>
      </c>
      <c r="AS2645" s="1" t="s">
        <v>2657</v>
      </c>
      <c r="AT2645" s="1">
        <v>0</v>
      </c>
      <c r="AU2645" s="1">
        <v>0</v>
      </c>
      <c r="AX2645" s="1">
        <v>5</v>
      </c>
      <c r="BC2645" s="1">
        <v>1</v>
      </c>
      <c r="BD2645" s="1">
        <v>7</v>
      </c>
      <c r="BE2645" s="1">
        <v>2</v>
      </c>
      <c r="BF2645" s="296">
        <v>33804.302034210559</v>
      </c>
    </row>
    <row r="2646" spans="1:58" x14ac:dyDescent="0.3">
      <c r="A2646" s="273">
        <f t="shared" si="90"/>
        <v>65934.293635026261</v>
      </c>
      <c r="B2646" s="1" t="s">
        <v>2621</v>
      </c>
      <c r="C2646" s="274">
        <v>62464024</v>
      </c>
      <c r="D2646" s="1">
        <v>144205</v>
      </c>
      <c r="E2646" s="1">
        <v>4</v>
      </c>
      <c r="F2646" s="1" t="s">
        <v>4790</v>
      </c>
      <c r="G2646" s="275">
        <v>44387</v>
      </c>
      <c r="H2646" s="275">
        <v>45504</v>
      </c>
      <c r="I2646" s="1">
        <v>0</v>
      </c>
      <c r="J2646" s="1">
        <v>1</v>
      </c>
      <c r="K2646" s="1">
        <v>8</v>
      </c>
      <c r="L2646" s="1">
        <v>30</v>
      </c>
      <c r="M2646" s="1">
        <v>2</v>
      </c>
      <c r="N2646" s="1">
        <v>17.690000000000001</v>
      </c>
      <c r="O2646" s="1">
        <v>19.2</v>
      </c>
      <c r="P2646" s="1">
        <v>115292</v>
      </c>
      <c r="Q2646" s="1">
        <v>4174</v>
      </c>
      <c r="R2646" s="1">
        <v>94755</v>
      </c>
      <c r="S2646" s="1">
        <v>0</v>
      </c>
      <c r="T2646" s="1">
        <v>0</v>
      </c>
      <c r="U2646" s="1">
        <v>0</v>
      </c>
      <c r="W2646" s="1">
        <v>0</v>
      </c>
      <c r="X2646" s="1">
        <v>0</v>
      </c>
      <c r="Y2646" s="1">
        <v>0</v>
      </c>
      <c r="AB2646" s="275">
        <v>44651</v>
      </c>
      <c r="AC2646" s="1">
        <v>1</v>
      </c>
      <c r="AD2646" s="1" t="s">
        <v>2623</v>
      </c>
      <c r="AE2646" s="1">
        <v>1</v>
      </c>
      <c r="AF2646" s="1">
        <v>30</v>
      </c>
      <c r="AG2646" s="1">
        <v>0</v>
      </c>
      <c r="AN2646" s="1">
        <v>1</v>
      </c>
      <c r="AO2646" s="1">
        <v>1</v>
      </c>
      <c r="AR2646" s="276">
        <v>3319.73</v>
      </c>
      <c r="AS2646" s="1" t="s">
        <v>2657</v>
      </c>
      <c r="AT2646" s="1">
        <v>0</v>
      </c>
      <c r="AU2646" s="1">
        <v>0</v>
      </c>
      <c r="AX2646" s="1">
        <v>5</v>
      </c>
      <c r="BC2646" s="1">
        <v>1</v>
      </c>
      <c r="BD2646" s="1">
        <v>7</v>
      </c>
      <c r="BE2646" s="1">
        <v>2</v>
      </c>
      <c r="BF2646" s="296">
        <v>25500.976364973736</v>
      </c>
    </row>
    <row r="2647" spans="1:58" x14ac:dyDescent="0.3">
      <c r="A2647" s="273">
        <f t="shared" si="90"/>
        <v>84578.517608487018</v>
      </c>
      <c r="B2647" s="1" t="s">
        <v>2621</v>
      </c>
      <c r="C2647" s="274">
        <v>62464024</v>
      </c>
      <c r="D2647" s="1">
        <v>144205</v>
      </c>
      <c r="E2647" s="1">
        <v>4</v>
      </c>
      <c r="F2647" s="1" t="s">
        <v>4999</v>
      </c>
      <c r="G2647" s="275">
        <v>44302</v>
      </c>
      <c r="H2647" s="275">
        <v>45412</v>
      </c>
      <c r="I2647" s="1">
        <v>0</v>
      </c>
      <c r="J2647" s="1">
        <v>1</v>
      </c>
      <c r="K2647" s="1">
        <v>11</v>
      </c>
      <c r="L2647" s="1">
        <v>30</v>
      </c>
      <c r="M2647" s="1">
        <v>2</v>
      </c>
      <c r="N2647" s="1">
        <v>17.690000000000001</v>
      </c>
      <c r="O2647" s="1">
        <v>19.2</v>
      </c>
      <c r="P2647" s="1">
        <v>162012</v>
      </c>
      <c r="Q2647" s="1">
        <v>5866</v>
      </c>
      <c r="R2647" s="1">
        <v>121400</v>
      </c>
      <c r="S2647" s="1">
        <v>0</v>
      </c>
      <c r="T2647" s="1">
        <v>0</v>
      </c>
      <c r="U2647" s="1">
        <v>0</v>
      </c>
      <c r="W2647" s="1">
        <v>0</v>
      </c>
      <c r="X2647" s="1">
        <v>0</v>
      </c>
      <c r="Y2647" s="1">
        <v>0</v>
      </c>
      <c r="AB2647" s="275">
        <v>44651</v>
      </c>
      <c r="AC2647" s="1">
        <v>1</v>
      </c>
      <c r="AD2647" s="1" t="s">
        <v>2623</v>
      </c>
      <c r="AE2647" s="1">
        <v>1</v>
      </c>
      <c r="AF2647" s="1">
        <v>30</v>
      </c>
      <c r="AG2647" s="1">
        <v>0</v>
      </c>
      <c r="AN2647" s="1">
        <v>1</v>
      </c>
      <c r="AO2647" s="1">
        <v>1</v>
      </c>
      <c r="AR2647" s="276">
        <v>4149.66</v>
      </c>
      <c r="AS2647" s="1" t="s">
        <v>2657</v>
      </c>
      <c r="AT2647" s="1">
        <v>0</v>
      </c>
      <c r="AU2647" s="1">
        <v>0</v>
      </c>
      <c r="AX2647" s="1">
        <v>5</v>
      </c>
      <c r="BC2647" s="1">
        <v>1</v>
      </c>
      <c r="BD2647" s="1">
        <v>7</v>
      </c>
      <c r="BE2647" s="1">
        <v>2</v>
      </c>
      <c r="BF2647" s="296">
        <v>32671.822391512975</v>
      </c>
    </row>
    <row r="2648" spans="1:58" x14ac:dyDescent="0.3">
      <c r="A2648" s="273">
        <f t="shared" si="90"/>
        <v>103166.45423700665</v>
      </c>
      <c r="B2648" s="1" t="s">
        <v>2621</v>
      </c>
      <c r="C2648" s="274">
        <v>62464024</v>
      </c>
      <c r="D2648" s="1">
        <v>144205</v>
      </c>
      <c r="E2648" s="1">
        <v>4</v>
      </c>
      <c r="F2648" s="1" t="s">
        <v>4832</v>
      </c>
      <c r="G2648" s="275">
        <v>44421</v>
      </c>
      <c r="H2648" s="275">
        <v>45535</v>
      </c>
      <c r="I2648" s="1">
        <v>0</v>
      </c>
      <c r="J2648" s="1">
        <v>1</v>
      </c>
      <c r="K2648" s="1">
        <v>7</v>
      </c>
      <c r="L2648" s="1">
        <v>30</v>
      </c>
      <c r="M2648" s="1">
        <v>2</v>
      </c>
      <c r="N2648" s="1">
        <v>17.690000000000001</v>
      </c>
      <c r="O2648" s="1">
        <v>19.2</v>
      </c>
      <c r="P2648" s="1">
        <v>175050</v>
      </c>
      <c r="Q2648" s="1">
        <v>6338</v>
      </c>
      <c r="R2648" s="1">
        <v>147968</v>
      </c>
      <c r="S2648" s="1">
        <v>0</v>
      </c>
      <c r="T2648" s="1">
        <v>0</v>
      </c>
      <c r="U2648" s="1">
        <v>0</v>
      </c>
      <c r="W2648" s="1">
        <v>0</v>
      </c>
      <c r="X2648" s="1">
        <v>0</v>
      </c>
      <c r="Y2648" s="1">
        <v>0</v>
      </c>
      <c r="AB2648" s="275">
        <v>44651</v>
      </c>
      <c r="AC2648" s="1">
        <v>1</v>
      </c>
      <c r="AD2648" s="1" t="s">
        <v>2623</v>
      </c>
      <c r="AE2648" s="1">
        <v>1</v>
      </c>
      <c r="AF2648" s="1">
        <v>30</v>
      </c>
      <c r="AG2648" s="1">
        <v>0</v>
      </c>
      <c r="AN2648" s="1">
        <v>1</v>
      </c>
      <c r="AO2648" s="1">
        <v>1</v>
      </c>
      <c r="AR2648" s="276">
        <v>4979.6000000000004</v>
      </c>
      <c r="AS2648" s="1" t="s">
        <v>2657</v>
      </c>
      <c r="AT2648" s="1">
        <v>0</v>
      </c>
      <c r="AU2648" s="1">
        <v>0</v>
      </c>
      <c r="AX2648" s="1">
        <v>5</v>
      </c>
      <c r="BC2648" s="1">
        <v>1</v>
      </c>
      <c r="BD2648" s="1">
        <v>7</v>
      </c>
      <c r="BE2648" s="1">
        <v>2</v>
      </c>
      <c r="BF2648" s="296">
        <v>39821.945762993346</v>
      </c>
    </row>
    <row r="2649" spans="1:58" x14ac:dyDescent="0.3">
      <c r="A2649" s="273">
        <f t="shared" si="90"/>
        <v>106563.19002498241</v>
      </c>
      <c r="B2649" s="1" t="s">
        <v>2621</v>
      </c>
      <c r="C2649" s="274">
        <v>62464024</v>
      </c>
      <c r="D2649" s="1">
        <v>144205</v>
      </c>
      <c r="E2649" s="1">
        <v>4</v>
      </c>
      <c r="F2649" s="1" t="s">
        <v>4844</v>
      </c>
      <c r="G2649" s="275">
        <v>44429</v>
      </c>
      <c r="H2649" s="275">
        <v>45535</v>
      </c>
      <c r="I2649" s="1">
        <v>0</v>
      </c>
      <c r="J2649" s="1">
        <v>1</v>
      </c>
      <c r="K2649" s="1">
        <v>7</v>
      </c>
      <c r="L2649" s="1">
        <v>30</v>
      </c>
      <c r="M2649" s="1">
        <v>2</v>
      </c>
      <c r="N2649" s="1">
        <v>17.690000000000001</v>
      </c>
      <c r="O2649" s="1">
        <v>19.2</v>
      </c>
      <c r="P2649" s="1">
        <v>180991</v>
      </c>
      <c r="Q2649" s="1">
        <v>6553</v>
      </c>
      <c r="R2649" s="1">
        <v>152994</v>
      </c>
      <c r="S2649" s="1">
        <v>0</v>
      </c>
      <c r="T2649" s="1">
        <v>0</v>
      </c>
      <c r="U2649" s="1">
        <v>0</v>
      </c>
      <c r="W2649" s="1">
        <v>0</v>
      </c>
      <c r="X2649" s="1">
        <v>0</v>
      </c>
      <c r="Y2649" s="1">
        <v>0</v>
      </c>
      <c r="AB2649" s="275">
        <v>44651</v>
      </c>
      <c r="AC2649" s="1">
        <v>1</v>
      </c>
      <c r="AD2649" s="1" t="s">
        <v>2623</v>
      </c>
      <c r="AE2649" s="1">
        <v>1</v>
      </c>
      <c r="AF2649" s="1">
        <v>30</v>
      </c>
      <c r="AG2649" s="1">
        <v>0</v>
      </c>
      <c r="AN2649" s="1">
        <v>1</v>
      </c>
      <c r="AO2649" s="1">
        <v>1</v>
      </c>
      <c r="AR2649" s="276">
        <v>5256.24</v>
      </c>
      <c r="AS2649" s="1" t="s">
        <v>2657</v>
      </c>
      <c r="AT2649" s="1">
        <v>0</v>
      </c>
      <c r="AU2649" s="1">
        <v>0</v>
      </c>
      <c r="AX2649" s="1">
        <v>5</v>
      </c>
      <c r="BC2649" s="1">
        <v>1</v>
      </c>
      <c r="BD2649" s="1">
        <v>7</v>
      </c>
      <c r="BE2649" s="1">
        <v>2</v>
      </c>
      <c r="BF2649" s="296">
        <v>41174.569975017599</v>
      </c>
    </row>
    <row r="2650" spans="1:58" x14ac:dyDescent="0.3">
      <c r="A2650" s="273">
        <f t="shared" si="90"/>
        <v>75856.998812344507</v>
      </c>
      <c r="B2650" s="1" t="s">
        <v>2621</v>
      </c>
      <c r="C2650" s="274">
        <v>62464024</v>
      </c>
      <c r="D2650" s="1">
        <v>144205</v>
      </c>
      <c r="E2650" s="1">
        <v>4</v>
      </c>
      <c r="F2650" s="1" t="s">
        <v>4847</v>
      </c>
      <c r="G2650" s="275">
        <v>44267</v>
      </c>
      <c r="H2650" s="275">
        <v>45382</v>
      </c>
      <c r="I2650" s="1">
        <v>0</v>
      </c>
      <c r="J2650" s="1">
        <v>1</v>
      </c>
      <c r="K2650" s="1">
        <v>12</v>
      </c>
      <c r="L2650" s="1">
        <v>30</v>
      </c>
      <c r="M2650" s="1">
        <v>2</v>
      </c>
      <c r="N2650" s="1">
        <v>17.690000000000001</v>
      </c>
      <c r="O2650" s="1">
        <v>19.2</v>
      </c>
      <c r="P2650" s="1">
        <v>150050</v>
      </c>
      <c r="Q2650" s="1">
        <v>5432</v>
      </c>
      <c r="R2650" s="1">
        <v>108710</v>
      </c>
      <c r="S2650" s="1">
        <v>0</v>
      </c>
      <c r="T2650" s="1">
        <v>0</v>
      </c>
      <c r="U2650" s="1">
        <v>0</v>
      </c>
      <c r="W2650" s="1">
        <v>0</v>
      </c>
      <c r="X2650" s="1">
        <v>0</v>
      </c>
      <c r="Y2650" s="1">
        <v>0</v>
      </c>
      <c r="AB2650" s="275">
        <v>44651</v>
      </c>
      <c r="AC2650" s="1">
        <v>1</v>
      </c>
      <c r="AD2650" s="1" t="s">
        <v>2623</v>
      </c>
      <c r="AE2650" s="1">
        <v>1</v>
      </c>
      <c r="AF2650" s="1">
        <v>30</v>
      </c>
      <c r="AG2650" s="1">
        <v>0</v>
      </c>
      <c r="AN2650" s="1">
        <v>1</v>
      </c>
      <c r="AO2650" s="1">
        <v>1</v>
      </c>
      <c r="AR2650" s="276">
        <v>3596.38</v>
      </c>
      <c r="AS2650" s="1" t="s">
        <v>2657</v>
      </c>
      <c r="AT2650" s="1">
        <v>0</v>
      </c>
      <c r="AU2650" s="1">
        <v>0</v>
      </c>
      <c r="AX2650" s="1">
        <v>5</v>
      </c>
      <c r="BC2650" s="1">
        <v>1</v>
      </c>
      <c r="BD2650" s="1">
        <v>7</v>
      </c>
      <c r="BE2650" s="1">
        <v>2</v>
      </c>
      <c r="BF2650" s="296">
        <v>29256.621187655484</v>
      </c>
    </row>
    <row r="2651" spans="1:58" x14ac:dyDescent="0.3">
      <c r="A2651" s="273">
        <f t="shared" si="90"/>
        <v>92092.990947090584</v>
      </c>
      <c r="B2651" s="1" t="s">
        <v>2621</v>
      </c>
      <c r="C2651" s="274">
        <v>62464024</v>
      </c>
      <c r="D2651" s="1">
        <v>144205</v>
      </c>
      <c r="E2651" s="1">
        <v>4</v>
      </c>
      <c r="F2651" s="1" t="s">
        <v>4810</v>
      </c>
      <c r="G2651" s="275">
        <v>44395</v>
      </c>
      <c r="H2651" s="275">
        <v>45504</v>
      </c>
      <c r="I2651" s="1">
        <v>0</v>
      </c>
      <c r="J2651" s="1">
        <v>1</v>
      </c>
      <c r="K2651" s="1">
        <v>8</v>
      </c>
      <c r="L2651" s="1">
        <v>30</v>
      </c>
      <c r="M2651" s="1">
        <v>2</v>
      </c>
      <c r="N2651" s="1">
        <v>17.690000000000001</v>
      </c>
      <c r="O2651" s="1">
        <v>19.2</v>
      </c>
      <c r="P2651" s="1">
        <v>160687</v>
      </c>
      <c r="Q2651" s="1">
        <v>5818</v>
      </c>
      <c r="R2651" s="1">
        <v>132060</v>
      </c>
      <c r="S2651" s="1">
        <v>0</v>
      </c>
      <c r="T2651" s="1">
        <v>0</v>
      </c>
      <c r="U2651" s="1">
        <v>0</v>
      </c>
      <c r="W2651" s="1">
        <v>0</v>
      </c>
      <c r="X2651" s="1">
        <v>0</v>
      </c>
      <c r="Y2651" s="1">
        <v>0</v>
      </c>
      <c r="AB2651" s="275">
        <v>44651</v>
      </c>
      <c r="AC2651" s="1">
        <v>1</v>
      </c>
      <c r="AD2651" s="1" t="s">
        <v>2623</v>
      </c>
      <c r="AE2651" s="1">
        <v>1</v>
      </c>
      <c r="AF2651" s="1">
        <v>30</v>
      </c>
      <c r="AG2651" s="1">
        <v>0</v>
      </c>
      <c r="AN2651" s="1">
        <v>1</v>
      </c>
      <c r="AO2651" s="1">
        <v>1</v>
      </c>
      <c r="AR2651" s="276">
        <v>4426.3100000000004</v>
      </c>
      <c r="AS2651" s="1" t="s">
        <v>2657</v>
      </c>
      <c r="AT2651" s="1">
        <v>0</v>
      </c>
      <c r="AU2651" s="1">
        <v>0</v>
      </c>
      <c r="AX2651" s="1">
        <v>5</v>
      </c>
      <c r="BC2651" s="1">
        <v>1</v>
      </c>
      <c r="BD2651" s="1">
        <v>7</v>
      </c>
      <c r="BE2651" s="1">
        <v>2</v>
      </c>
      <c r="BF2651" s="296">
        <v>35540.699052909418</v>
      </c>
    </row>
    <row r="2652" spans="1:58" x14ac:dyDescent="0.3">
      <c r="A2652" s="273">
        <f t="shared" si="90"/>
        <v>64023.425928418343</v>
      </c>
      <c r="B2652" s="1" t="s">
        <v>2621</v>
      </c>
      <c r="C2652" s="274">
        <v>62464024</v>
      </c>
      <c r="D2652" s="1">
        <v>144205</v>
      </c>
      <c r="E2652" s="1">
        <v>4</v>
      </c>
      <c r="F2652" s="1" t="s">
        <v>4649</v>
      </c>
      <c r="G2652" s="275">
        <v>44296</v>
      </c>
      <c r="H2652" s="275">
        <v>45412</v>
      </c>
      <c r="I2652" s="1">
        <v>0</v>
      </c>
      <c r="J2652" s="1">
        <v>1</v>
      </c>
      <c r="K2652" s="1">
        <v>11</v>
      </c>
      <c r="L2652" s="1">
        <v>30</v>
      </c>
      <c r="M2652" s="1">
        <v>2</v>
      </c>
      <c r="N2652" s="1">
        <v>17.690000000000001</v>
      </c>
      <c r="O2652" s="1">
        <v>19.2</v>
      </c>
      <c r="P2652" s="1">
        <v>122450</v>
      </c>
      <c r="Q2652" s="1">
        <v>4433</v>
      </c>
      <c r="R2652" s="1">
        <v>91762</v>
      </c>
      <c r="S2652" s="1">
        <v>0</v>
      </c>
      <c r="T2652" s="1">
        <v>0</v>
      </c>
      <c r="U2652" s="1">
        <v>0</v>
      </c>
      <c r="W2652" s="1">
        <v>0</v>
      </c>
      <c r="X2652" s="1">
        <v>0</v>
      </c>
      <c r="Y2652" s="1">
        <v>0</v>
      </c>
      <c r="AB2652" s="275">
        <v>44651</v>
      </c>
      <c r="AC2652" s="1">
        <v>1</v>
      </c>
      <c r="AD2652" s="1" t="s">
        <v>2623</v>
      </c>
      <c r="AE2652" s="1">
        <v>1</v>
      </c>
      <c r="AF2652" s="1">
        <v>30</v>
      </c>
      <c r="AG2652" s="1">
        <v>0</v>
      </c>
      <c r="AN2652" s="1">
        <v>1</v>
      </c>
      <c r="AO2652" s="1">
        <v>1</v>
      </c>
      <c r="AR2652" s="276">
        <v>3043.09</v>
      </c>
      <c r="AS2652" s="1" t="s">
        <v>2657</v>
      </c>
      <c r="AT2652" s="1">
        <v>0</v>
      </c>
      <c r="AU2652" s="1">
        <v>0</v>
      </c>
      <c r="AX2652" s="1">
        <v>5</v>
      </c>
      <c r="BC2652" s="1">
        <v>1</v>
      </c>
      <c r="BD2652" s="1">
        <v>7</v>
      </c>
      <c r="BE2652" s="1">
        <v>2</v>
      </c>
      <c r="BF2652" s="296">
        <v>24695.484071581661</v>
      </c>
    </row>
    <row r="2653" spans="1:58" x14ac:dyDescent="0.3">
      <c r="A2653" s="273">
        <f t="shared" si="90"/>
        <v>40681.519361849147</v>
      </c>
      <c r="B2653" s="1" t="s">
        <v>2621</v>
      </c>
      <c r="C2653" s="274">
        <v>62464024</v>
      </c>
      <c r="D2653" s="1">
        <v>144205</v>
      </c>
      <c r="E2653" s="1">
        <v>4</v>
      </c>
      <c r="F2653" s="1" t="s">
        <v>4652</v>
      </c>
      <c r="G2653" s="275">
        <v>44296</v>
      </c>
      <c r="H2653" s="275">
        <v>45412</v>
      </c>
      <c r="I2653" s="1">
        <v>0</v>
      </c>
      <c r="J2653" s="1">
        <v>1</v>
      </c>
      <c r="K2653" s="1">
        <v>11</v>
      </c>
      <c r="L2653" s="1">
        <v>30</v>
      </c>
      <c r="M2653" s="1">
        <v>2</v>
      </c>
      <c r="N2653" s="1">
        <v>17.690000000000001</v>
      </c>
      <c r="O2653" s="1">
        <v>19.2</v>
      </c>
      <c r="P2653" s="1">
        <v>77811</v>
      </c>
      <c r="Q2653" s="1">
        <v>2817</v>
      </c>
      <c r="R2653" s="1">
        <v>58311</v>
      </c>
      <c r="S2653" s="1">
        <v>0</v>
      </c>
      <c r="T2653" s="1">
        <v>0</v>
      </c>
      <c r="U2653" s="1">
        <v>0</v>
      </c>
      <c r="W2653" s="1">
        <v>0</v>
      </c>
      <c r="X2653" s="1">
        <v>0</v>
      </c>
      <c r="Y2653" s="1">
        <v>0</v>
      </c>
      <c r="AB2653" s="275">
        <v>44651</v>
      </c>
      <c r="AC2653" s="1">
        <v>1</v>
      </c>
      <c r="AD2653" s="1" t="s">
        <v>2623</v>
      </c>
      <c r="AE2653" s="1">
        <v>1</v>
      </c>
      <c r="AF2653" s="1">
        <v>30</v>
      </c>
      <c r="AG2653" s="1">
        <v>0</v>
      </c>
      <c r="AN2653" s="1">
        <v>1</v>
      </c>
      <c r="AO2653" s="1">
        <v>1</v>
      </c>
      <c r="AR2653" s="276">
        <v>1936.51</v>
      </c>
      <c r="AS2653" s="1" t="s">
        <v>2657</v>
      </c>
      <c r="AT2653" s="1">
        <v>0</v>
      </c>
      <c r="AU2653" s="1">
        <v>0</v>
      </c>
      <c r="AX2653" s="1">
        <v>5</v>
      </c>
      <c r="BC2653" s="1">
        <v>1</v>
      </c>
      <c r="BD2653" s="1">
        <v>7</v>
      </c>
      <c r="BE2653" s="1">
        <v>2</v>
      </c>
      <c r="BF2653" s="296">
        <v>15692.970638150849</v>
      </c>
    </row>
    <row r="2654" spans="1:58" x14ac:dyDescent="0.3">
      <c r="A2654" s="273">
        <f t="shared" si="90"/>
        <v>55182.415173345231</v>
      </c>
      <c r="B2654" s="1" t="s">
        <v>2621</v>
      </c>
      <c r="C2654" s="274">
        <v>62464024</v>
      </c>
      <c r="D2654" s="1">
        <v>144205</v>
      </c>
      <c r="E2654" s="1">
        <v>4</v>
      </c>
      <c r="F2654" s="1" t="s">
        <v>4686</v>
      </c>
      <c r="G2654" s="275">
        <v>44294</v>
      </c>
      <c r="H2654" s="275">
        <v>45412</v>
      </c>
      <c r="I2654" s="1">
        <v>0</v>
      </c>
      <c r="J2654" s="1">
        <v>1</v>
      </c>
      <c r="K2654" s="1">
        <v>11</v>
      </c>
      <c r="L2654" s="1">
        <v>30</v>
      </c>
      <c r="M2654" s="1">
        <v>2</v>
      </c>
      <c r="N2654" s="1">
        <v>17.690000000000001</v>
      </c>
      <c r="O2654" s="1">
        <v>19.2</v>
      </c>
      <c r="P2654" s="1">
        <v>105800</v>
      </c>
      <c r="Q2654" s="1">
        <v>3830</v>
      </c>
      <c r="R2654" s="1">
        <v>79287</v>
      </c>
      <c r="S2654" s="1">
        <v>0</v>
      </c>
      <c r="T2654" s="1">
        <v>0</v>
      </c>
      <c r="U2654" s="1">
        <v>0</v>
      </c>
      <c r="W2654" s="1">
        <v>0</v>
      </c>
      <c r="X2654" s="1">
        <v>0</v>
      </c>
      <c r="Y2654" s="1">
        <v>0</v>
      </c>
      <c r="AB2654" s="275">
        <v>44651</v>
      </c>
      <c r="AC2654" s="1">
        <v>1</v>
      </c>
      <c r="AD2654" s="1" t="s">
        <v>2623</v>
      </c>
      <c r="AE2654" s="1">
        <v>1</v>
      </c>
      <c r="AF2654" s="1">
        <v>30</v>
      </c>
      <c r="AG2654" s="1">
        <v>0</v>
      </c>
      <c r="AN2654" s="1">
        <v>1</v>
      </c>
      <c r="AO2654" s="1">
        <v>1</v>
      </c>
      <c r="AR2654" s="276">
        <v>2766.44</v>
      </c>
      <c r="AS2654" s="1" t="s">
        <v>2657</v>
      </c>
      <c r="AT2654" s="1">
        <v>0</v>
      </c>
      <c r="AU2654" s="1">
        <v>0</v>
      </c>
      <c r="AX2654" s="1">
        <v>5</v>
      </c>
      <c r="BC2654" s="1">
        <v>1</v>
      </c>
      <c r="BD2654" s="1">
        <v>7</v>
      </c>
      <c r="BE2654" s="1">
        <v>2</v>
      </c>
      <c r="BF2654" s="296">
        <v>21338.14482665477</v>
      </c>
    </row>
    <row r="2655" spans="1:58" x14ac:dyDescent="0.3">
      <c r="A2655" s="273">
        <f t="shared" si="90"/>
        <v>126993.29214680519</v>
      </c>
      <c r="B2655" s="1" t="s">
        <v>2621</v>
      </c>
      <c r="C2655" s="274">
        <v>62464024</v>
      </c>
      <c r="D2655" s="1">
        <v>144205</v>
      </c>
      <c r="E2655" s="1">
        <v>4</v>
      </c>
      <c r="F2655" s="1" t="s">
        <v>5028</v>
      </c>
      <c r="G2655" s="275">
        <v>44478</v>
      </c>
      <c r="H2655" s="275">
        <v>45596</v>
      </c>
      <c r="I2655" s="1">
        <v>0</v>
      </c>
      <c r="J2655" s="1">
        <v>1</v>
      </c>
      <c r="K2655" s="1">
        <v>5</v>
      </c>
      <c r="L2655" s="1">
        <v>30</v>
      </c>
      <c r="M2655" s="1">
        <v>2</v>
      </c>
      <c r="N2655" s="1">
        <v>17.690000000000001</v>
      </c>
      <c r="O2655" s="1">
        <v>19.2</v>
      </c>
      <c r="P2655" s="1">
        <v>204740</v>
      </c>
      <c r="Q2655" s="1">
        <v>7412</v>
      </c>
      <c r="R2655" s="1">
        <v>182461</v>
      </c>
      <c r="S2655" s="1">
        <v>0</v>
      </c>
      <c r="T2655" s="1">
        <v>0</v>
      </c>
      <c r="U2655" s="1">
        <v>0</v>
      </c>
      <c r="W2655" s="1">
        <v>0</v>
      </c>
      <c r="X2655" s="1">
        <v>0</v>
      </c>
      <c r="Y2655" s="1">
        <v>0</v>
      </c>
      <c r="AB2655" s="275">
        <v>44651</v>
      </c>
      <c r="AC2655" s="1">
        <v>1</v>
      </c>
      <c r="AD2655" s="1" t="s">
        <v>2623</v>
      </c>
      <c r="AE2655" s="1">
        <v>1</v>
      </c>
      <c r="AF2655" s="1">
        <v>30</v>
      </c>
      <c r="AG2655" s="1">
        <v>0</v>
      </c>
      <c r="AN2655" s="1">
        <v>1</v>
      </c>
      <c r="AO2655" s="1">
        <v>1</v>
      </c>
      <c r="AR2655" s="276">
        <v>6362.82</v>
      </c>
      <c r="AS2655" s="1" t="s">
        <v>2657</v>
      </c>
      <c r="AT2655" s="1">
        <v>0</v>
      </c>
      <c r="AU2655" s="1">
        <v>0</v>
      </c>
      <c r="AX2655" s="1">
        <v>5</v>
      </c>
      <c r="BC2655" s="1">
        <v>1</v>
      </c>
      <c r="BD2655" s="1">
        <v>7</v>
      </c>
      <c r="BE2655" s="1">
        <v>2</v>
      </c>
      <c r="BF2655" s="296">
        <v>49104.887853194799</v>
      </c>
    </row>
    <row r="2656" spans="1:58" x14ac:dyDescent="0.3">
      <c r="A2656" s="273">
        <f t="shared" si="90"/>
        <v>77214.594439466237</v>
      </c>
      <c r="B2656" s="1" t="s">
        <v>2621</v>
      </c>
      <c r="C2656" s="274">
        <v>62464024</v>
      </c>
      <c r="D2656" s="1">
        <v>144205</v>
      </c>
      <c r="E2656" s="1">
        <v>4</v>
      </c>
      <c r="F2656" s="1" t="s">
        <v>5492</v>
      </c>
      <c r="G2656" s="275">
        <v>44518</v>
      </c>
      <c r="H2656" s="275">
        <v>45626</v>
      </c>
      <c r="I2656" s="1">
        <v>0</v>
      </c>
      <c r="J2656" s="1">
        <v>1</v>
      </c>
      <c r="K2656" s="1">
        <v>4</v>
      </c>
      <c r="L2656" s="1">
        <v>30</v>
      </c>
      <c r="M2656" s="1">
        <v>2</v>
      </c>
      <c r="N2656" s="1">
        <v>17.690000000000001</v>
      </c>
      <c r="O2656" s="1">
        <v>19.2</v>
      </c>
      <c r="P2656" s="1">
        <v>121440</v>
      </c>
      <c r="Q2656" s="1">
        <v>4397</v>
      </c>
      <c r="R2656" s="1">
        <v>110946</v>
      </c>
      <c r="S2656" s="1">
        <v>0</v>
      </c>
      <c r="T2656" s="1">
        <v>0</v>
      </c>
      <c r="U2656" s="1">
        <v>0</v>
      </c>
      <c r="W2656" s="1">
        <v>0</v>
      </c>
      <c r="X2656" s="1">
        <v>0</v>
      </c>
      <c r="Y2656" s="1">
        <v>0</v>
      </c>
      <c r="AB2656" s="275">
        <v>44651</v>
      </c>
      <c r="AC2656" s="1">
        <v>1</v>
      </c>
      <c r="AD2656" s="1" t="s">
        <v>2623</v>
      </c>
      <c r="AE2656" s="1">
        <v>1</v>
      </c>
      <c r="AF2656" s="1">
        <v>30</v>
      </c>
      <c r="AG2656" s="1">
        <v>0</v>
      </c>
      <c r="AN2656" s="1">
        <v>1</v>
      </c>
      <c r="AO2656" s="1">
        <v>1</v>
      </c>
      <c r="AR2656" s="276">
        <v>3873.02</v>
      </c>
      <c r="AS2656" s="1" t="s">
        <v>2657</v>
      </c>
      <c r="AT2656" s="1">
        <v>0</v>
      </c>
      <c r="AU2656" s="1">
        <v>0</v>
      </c>
      <c r="AX2656" s="1">
        <v>5</v>
      </c>
      <c r="BC2656" s="1">
        <v>1</v>
      </c>
      <c r="BD2656" s="1">
        <v>7</v>
      </c>
      <c r="BE2656" s="1">
        <v>2</v>
      </c>
      <c r="BF2656" s="296">
        <v>29858.385560533759</v>
      </c>
    </row>
    <row r="2657" spans="1:58" x14ac:dyDescent="0.3">
      <c r="A2657" s="273">
        <f t="shared" si="90"/>
        <v>59088.560564229672</v>
      </c>
      <c r="B2657" s="1" t="s">
        <v>2621</v>
      </c>
      <c r="C2657" s="274">
        <v>62464024</v>
      </c>
      <c r="D2657" s="1">
        <v>144205</v>
      </c>
      <c r="E2657" s="1">
        <v>4</v>
      </c>
      <c r="F2657" s="1" t="s">
        <v>6345</v>
      </c>
      <c r="G2657" s="275">
        <v>44632</v>
      </c>
      <c r="H2657" s="275">
        <v>45747</v>
      </c>
      <c r="I2657" s="1">
        <v>0</v>
      </c>
      <c r="J2657" s="1">
        <v>1</v>
      </c>
      <c r="K2657" s="1">
        <v>0</v>
      </c>
      <c r="L2657" s="1">
        <v>30</v>
      </c>
      <c r="M2657" s="1">
        <v>2</v>
      </c>
      <c r="N2657" s="1">
        <v>17.690000000000001</v>
      </c>
      <c r="O2657" s="1">
        <v>19.2</v>
      </c>
      <c r="P2657" s="1">
        <v>85010</v>
      </c>
      <c r="Q2657" s="1">
        <v>3078</v>
      </c>
      <c r="R2657" s="1">
        <v>85010</v>
      </c>
      <c r="S2657" s="1">
        <v>752</v>
      </c>
      <c r="T2657" s="1">
        <v>0</v>
      </c>
      <c r="U2657" s="1">
        <v>0</v>
      </c>
      <c r="W2657" s="1">
        <v>0</v>
      </c>
      <c r="X2657" s="1">
        <v>0</v>
      </c>
      <c r="Y2657" s="1">
        <v>0</v>
      </c>
      <c r="AB2657" s="275">
        <v>44632</v>
      </c>
      <c r="AC2657" s="1">
        <v>1</v>
      </c>
      <c r="AD2657" s="1" t="s">
        <v>2623</v>
      </c>
      <c r="AE2657" s="1">
        <v>1</v>
      </c>
      <c r="AF2657" s="1">
        <v>30</v>
      </c>
      <c r="AG2657" s="1">
        <v>0</v>
      </c>
      <c r="AN2657" s="1">
        <v>1</v>
      </c>
      <c r="AO2657" s="1">
        <v>1</v>
      </c>
      <c r="AR2657" s="276">
        <v>3043.09</v>
      </c>
      <c r="AS2657" s="1" t="s">
        <v>2657</v>
      </c>
      <c r="AT2657" s="1">
        <v>0</v>
      </c>
      <c r="AU2657" s="1">
        <v>0</v>
      </c>
      <c r="AX2657" s="1">
        <v>5</v>
      </c>
      <c r="BC2657" s="1">
        <v>1</v>
      </c>
      <c r="BD2657" s="1">
        <v>7</v>
      </c>
      <c r="BE2657" s="1">
        <v>2</v>
      </c>
      <c r="BF2657" s="296">
        <v>22878.349435770328</v>
      </c>
    </row>
    <row r="2658" spans="1:58" x14ac:dyDescent="0.3">
      <c r="A2658" s="273">
        <f t="shared" si="90"/>
        <v>25243.642300813695</v>
      </c>
      <c r="B2658" s="1" t="s">
        <v>2621</v>
      </c>
      <c r="C2658" s="274">
        <v>62464024</v>
      </c>
      <c r="D2658" s="1">
        <v>144205</v>
      </c>
      <c r="E2658" s="1">
        <v>4</v>
      </c>
      <c r="F2658" s="1" t="s">
        <v>6346</v>
      </c>
      <c r="G2658" s="275">
        <v>44632</v>
      </c>
      <c r="H2658" s="275">
        <v>45747</v>
      </c>
      <c r="I2658" s="1">
        <v>0</v>
      </c>
      <c r="J2658" s="1">
        <v>1</v>
      </c>
      <c r="K2658" s="1">
        <v>0</v>
      </c>
      <c r="L2658" s="1">
        <v>30</v>
      </c>
      <c r="M2658" s="1">
        <v>2</v>
      </c>
      <c r="N2658" s="1">
        <v>17.690000000000001</v>
      </c>
      <c r="O2658" s="1">
        <v>19.2</v>
      </c>
      <c r="P2658" s="1">
        <v>36053</v>
      </c>
      <c r="Q2658" s="1">
        <v>1305</v>
      </c>
      <c r="R2658" s="1">
        <v>36053</v>
      </c>
      <c r="S2658" s="1">
        <v>319</v>
      </c>
      <c r="T2658" s="1">
        <v>0</v>
      </c>
      <c r="U2658" s="1">
        <v>0</v>
      </c>
      <c r="W2658" s="1">
        <v>0</v>
      </c>
      <c r="X2658" s="1">
        <v>0</v>
      </c>
      <c r="Y2658" s="1">
        <v>0</v>
      </c>
      <c r="AB2658" s="275">
        <v>44632</v>
      </c>
      <c r="AC2658" s="1">
        <v>1</v>
      </c>
      <c r="AD2658" s="1" t="s">
        <v>2623</v>
      </c>
      <c r="AE2658" s="1">
        <v>1</v>
      </c>
      <c r="AF2658" s="1">
        <v>30</v>
      </c>
      <c r="AG2658" s="1">
        <v>0</v>
      </c>
      <c r="AN2658" s="1">
        <v>1</v>
      </c>
      <c r="AO2658" s="1">
        <v>1</v>
      </c>
      <c r="AR2658" s="276">
        <v>1106.58</v>
      </c>
      <c r="AS2658" s="1" t="s">
        <v>2657</v>
      </c>
      <c r="AT2658" s="1">
        <v>0</v>
      </c>
      <c r="AU2658" s="1">
        <v>0</v>
      </c>
      <c r="AX2658" s="1">
        <v>5</v>
      </c>
      <c r="BC2658" s="1">
        <v>1</v>
      </c>
      <c r="BD2658" s="1">
        <v>7</v>
      </c>
      <c r="BE2658" s="1">
        <v>2</v>
      </c>
      <c r="BF2658" s="296">
        <v>9702.7776991863029</v>
      </c>
    </row>
    <row r="2659" spans="1:58" x14ac:dyDescent="0.3">
      <c r="A2659" s="273">
        <f t="shared" si="90"/>
        <v>53510.904941132627</v>
      </c>
      <c r="B2659" s="1" t="s">
        <v>2621</v>
      </c>
      <c r="C2659" s="274">
        <v>62464024</v>
      </c>
      <c r="D2659" s="1">
        <v>144205</v>
      </c>
      <c r="E2659" s="1">
        <v>4</v>
      </c>
      <c r="F2659" s="1" t="s">
        <v>6366</v>
      </c>
      <c r="G2659" s="275">
        <v>44641</v>
      </c>
      <c r="H2659" s="275">
        <v>45747</v>
      </c>
      <c r="I2659" s="1">
        <v>0</v>
      </c>
      <c r="J2659" s="1">
        <v>1</v>
      </c>
      <c r="K2659" s="1">
        <v>0</v>
      </c>
      <c r="L2659" s="1">
        <v>30</v>
      </c>
      <c r="M2659" s="1">
        <v>2</v>
      </c>
      <c r="N2659" s="1">
        <v>17.7</v>
      </c>
      <c r="O2659" s="1">
        <v>19.21</v>
      </c>
      <c r="P2659" s="1">
        <v>77000</v>
      </c>
      <c r="Q2659" s="1">
        <v>2788</v>
      </c>
      <c r="R2659" s="1">
        <v>77000</v>
      </c>
      <c r="S2659" s="1">
        <v>341</v>
      </c>
      <c r="T2659" s="1">
        <v>0</v>
      </c>
      <c r="U2659" s="1">
        <v>0</v>
      </c>
      <c r="W2659" s="1">
        <v>0</v>
      </c>
      <c r="X2659" s="1">
        <v>0</v>
      </c>
      <c r="Y2659" s="1">
        <v>0</v>
      </c>
      <c r="AB2659" s="275">
        <v>44641</v>
      </c>
      <c r="AC2659" s="1">
        <v>1</v>
      </c>
      <c r="AD2659" s="1" t="s">
        <v>2623</v>
      </c>
      <c r="AE2659" s="1">
        <v>1</v>
      </c>
      <c r="AF2659" s="1">
        <v>30</v>
      </c>
      <c r="AG2659" s="1">
        <v>0</v>
      </c>
      <c r="AN2659" s="1">
        <v>1</v>
      </c>
      <c r="AO2659" s="1">
        <v>1</v>
      </c>
      <c r="AR2659" s="276">
        <v>2766.44</v>
      </c>
      <c r="AS2659" s="1" t="s">
        <v>2657</v>
      </c>
      <c r="AT2659" s="1">
        <v>0</v>
      </c>
      <c r="AU2659" s="1">
        <v>0</v>
      </c>
      <c r="AX2659" s="1">
        <v>5</v>
      </c>
      <c r="BC2659" s="1">
        <v>1</v>
      </c>
      <c r="BD2659" s="1">
        <v>7</v>
      </c>
      <c r="BE2659" s="1">
        <v>2</v>
      </c>
      <c r="BF2659" s="296">
        <v>20722.655058867371</v>
      </c>
    </row>
    <row r="2660" spans="1:58" x14ac:dyDescent="0.3">
      <c r="A2660" s="273">
        <f t="shared" si="90"/>
        <v>42545.611093441068</v>
      </c>
      <c r="B2660" s="1" t="s">
        <v>2621</v>
      </c>
      <c r="C2660" s="274">
        <v>62464024</v>
      </c>
      <c r="D2660" s="1">
        <v>144205</v>
      </c>
      <c r="E2660" s="1">
        <v>4</v>
      </c>
      <c r="F2660" s="1" t="s">
        <v>6367</v>
      </c>
      <c r="G2660" s="275">
        <v>44641</v>
      </c>
      <c r="H2660" s="275">
        <v>45747</v>
      </c>
      <c r="I2660" s="1">
        <v>0</v>
      </c>
      <c r="J2660" s="1">
        <v>1</v>
      </c>
      <c r="K2660" s="1">
        <v>0</v>
      </c>
      <c r="L2660" s="1">
        <v>30</v>
      </c>
      <c r="M2660" s="1">
        <v>2</v>
      </c>
      <c r="N2660" s="1">
        <v>17.7</v>
      </c>
      <c r="O2660" s="1">
        <v>19.2</v>
      </c>
      <c r="P2660" s="1">
        <v>61240</v>
      </c>
      <c r="Q2660" s="1">
        <v>2217</v>
      </c>
      <c r="R2660" s="1">
        <v>61240</v>
      </c>
      <c r="S2660" s="1">
        <v>271</v>
      </c>
      <c r="T2660" s="1">
        <v>0</v>
      </c>
      <c r="U2660" s="1">
        <v>0</v>
      </c>
      <c r="W2660" s="1">
        <v>0</v>
      </c>
      <c r="X2660" s="1">
        <v>0</v>
      </c>
      <c r="Y2660" s="1">
        <v>0</v>
      </c>
      <c r="AB2660" s="275">
        <v>44641</v>
      </c>
      <c r="AC2660" s="1">
        <v>1</v>
      </c>
      <c r="AD2660" s="1" t="s">
        <v>2623</v>
      </c>
      <c r="AE2660" s="1">
        <v>1</v>
      </c>
      <c r="AF2660" s="1">
        <v>30</v>
      </c>
      <c r="AG2660" s="1">
        <v>0</v>
      </c>
      <c r="AN2660" s="1">
        <v>1</v>
      </c>
      <c r="AO2660" s="1">
        <v>1</v>
      </c>
      <c r="AR2660" s="276">
        <v>2213.15</v>
      </c>
      <c r="AS2660" s="1" t="s">
        <v>2657</v>
      </c>
      <c r="AT2660" s="1">
        <v>0</v>
      </c>
      <c r="AU2660" s="1">
        <v>0</v>
      </c>
      <c r="AX2660" s="1">
        <v>5</v>
      </c>
      <c r="BC2660" s="1">
        <v>1</v>
      </c>
      <c r="BD2660" s="1">
        <v>7</v>
      </c>
      <c r="BE2660" s="1">
        <v>2</v>
      </c>
      <c r="BF2660" s="296">
        <v>16481.238906558934</v>
      </c>
    </row>
    <row r="2661" spans="1:58" x14ac:dyDescent="0.3">
      <c r="A2661" s="273">
        <f t="shared" si="90"/>
        <v>98950.769488689082</v>
      </c>
      <c r="B2661" s="1" t="s">
        <v>2621</v>
      </c>
      <c r="C2661" s="274">
        <v>62464024</v>
      </c>
      <c r="D2661" s="1">
        <v>144205</v>
      </c>
      <c r="E2661" s="1">
        <v>4</v>
      </c>
      <c r="F2661" s="1" t="s">
        <v>6383</v>
      </c>
      <c r="G2661" s="275">
        <v>44643</v>
      </c>
      <c r="H2661" s="275">
        <v>45747</v>
      </c>
      <c r="I2661" s="1">
        <v>0</v>
      </c>
      <c r="J2661" s="1">
        <v>1</v>
      </c>
      <c r="K2661" s="1">
        <v>0</v>
      </c>
      <c r="L2661" s="1">
        <v>30</v>
      </c>
      <c r="M2661" s="1">
        <v>2</v>
      </c>
      <c r="N2661" s="1">
        <v>17.690000000000001</v>
      </c>
      <c r="O2661" s="1">
        <v>19.2</v>
      </c>
      <c r="P2661" s="1">
        <v>142200</v>
      </c>
      <c r="Q2661" s="1">
        <v>5148</v>
      </c>
      <c r="R2661" s="1">
        <v>142200</v>
      </c>
      <c r="S2661" s="1">
        <v>489</v>
      </c>
      <c r="T2661" s="1">
        <v>0</v>
      </c>
      <c r="U2661" s="1">
        <v>0</v>
      </c>
      <c r="W2661" s="1">
        <v>0</v>
      </c>
      <c r="X2661" s="1">
        <v>0</v>
      </c>
      <c r="Y2661" s="1">
        <v>0</v>
      </c>
      <c r="AB2661" s="275">
        <v>44643</v>
      </c>
      <c r="AC2661" s="1">
        <v>1</v>
      </c>
      <c r="AD2661" s="1" t="s">
        <v>2623</v>
      </c>
      <c r="AE2661" s="1">
        <v>1</v>
      </c>
      <c r="AF2661" s="1">
        <v>30</v>
      </c>
      <c r="AG2661" s="1">
        <v>0</v>
      </c>
      <c r="AN2661" s="1">
        <v>1</v>
      </c>
      <c r="AO2661" s="1">
        <v>1</v>
      </c>
      <c r="AR2661" s="276">
        <v>4979.6000000000004</v>
      </c>
      <c r="AS2661" s="1" t="s">
        <v>2657</v>
      </c>
      <c r="AT2661" s="1">
        <v>0</v>
      </c>
      <c r="AU2661" s="1">
        <v>0</v>
      </c>
      <c r="AX2661" s="1">
        <v>5</v>
      </c>
      <c r="BC2661" s="1">
        <v>1</v>
      </c>
      <c r="BD2661" s="1">
        <v>7</v>
      </c>
      <c r="BE2661" s="1">
        <v>2</v>
      </c>
      <c r="BF2661" s="296">
        <v>38269.630511310919</v>
      </c>
    </row>
    <row r="2662" spans="1:58" x14ac:dyDescent="0.3">
      <c r="A2662" s="273">
        <f t="shared" si="90"/>
        <v>73013.896580902874</v>
      </c>
      <c r="B2662" s="1" t="s">
        <v>2621</v>
      </c>
      <c r="C2662" s="274">
        <v>62464024</v>
      </c>
      <c r="D2662" s="1">
        <v>144205</v>
      </c>
      <c r="E2662" s="1">
        <v>4</v>
      </c>
      <c r="F2662" s="1" t="s">
        <v>6462</v>
      </c>
      <c r="G2662" s="275">
        <v>44637</v>
      </c>
      <c r="H2662" s="275">
        <v>45747</v>
      </c>
      <c r="I2662" s="1">
        <v>0</v>
      </c>
      <c r="J2662" s="1">
        <v>1</v>
      </c>
      <c r="K2662" s="1">
        <v>0</v>
      </c>
      <c r="L2662" s="1">
        <v>30</v>
      </c>
      <c r="M2662" s="1">
        <v>2</v>
      </c>
      <c r="N2662" s="1">
        <v>17.7</v>
      </c>
      <c r="O2662" s="1">
        <v>19.2</v>
      </c>
      <c r="P2662" s="1">
        <v>104820</v>
      </c>
      <c r="Q2662" s="1">
        <v>3795</v>
      </c>
      <c r="R2662" s="1">
        <v>104820</v>
      </c>
      <c r="S2662" s="1">
        <v>670</v>
      </c>
      <c r="T2662" s="1">
        <v>0</v>
      </c>
      <c r="U2662" s="1">
        <v>0</v>
      </c>
      <c r="W2662" s="1">
        <v>0</v>
      </c>
      <c r="X2662" s="1">
        <v>0</v>
      </c>
      <c r="Y2662" s="1">
        <v>0</v>
      </c>
      <c r="AB2662" s="275">
        <v>44637</v>
      </c>
      <c r="AC2662" s="1">
        <v>1</v>
      </c>
      <c r="AD2662" s="1" t="s">
        <v>2623</v>
      </c>
      <c r="AE2662" s="1">
        <v>1</v>
      </c>
      <c r="AF2662" s="1">
        <v>30</v>
      </c>
      <c r="AG2662" s="1">
        <v>0</v>
      </c>
      <c r="AN2662" s="1">
        <v>1</v>
      </c>
      <c r="AO2662" s="1">
        <v>1</v>
      </c>
      <c r="AR2662" s="276">
        <v>3596.38</v>
      </c>
      <c r="AS2662" s="1" t="s">
        <v>2657</v>
      </c>
      <c r="AT2662" s="1">
        <v>0</v>
      </c>
      <c r="AU2662" s="1">
        <v>0</v>
      </c>
      <c r="AX2662" s="1">
        <v>5</v>
      </c>
      <c r="BC2662" s="1">
        <v>1</v>
      </c>
      <c r="BD2662" s="1">
        <v>7</v>
      </c>
      <c r="BE2662" s="1">
        <v>2</v>
      </c>
      <c r="BF2662" s="296">
        <v>28209.723419097118</v>
      </c>
    </row>
    <row r="2663" spans="1:58" x14ac:dyDescent="0.3">
      <c r="A2663" s="273">
        <f t="shared" si="90"/>
        <v>485574.69000000134</v>
      </c>
      <c r="B2663" s="1" t="s">
        <v>2621</v>
      </c>
      <c r="C2663" s="274">
        <v>62626464</v>
      </c>
      <c r="D2663" s="1">
        <v>144105</v>
      </c>
      <c r="E2663" s="1">
        <v>4</v>
      </c>
      <c r="F2663" s="1" t="s">
        <v>4947</v>
      </c>
      <c r="G2663" s="275">
        <v>44285</v>
      </c>
      <c r="H2663" s="275">
        <v>46112</v>
      </c>
      <c r="I2663" s="1">
        <v>1</v>
      </c>
      <c r="J2663" s="1">
        <v>1</v>
      </c>
      <c r="K2663" s="1">
        <v>13</v>
      </c>
      <c r="L2663" s="1">
        <v>30</v>
      </c>
      <c r="M2663" s="1">
        <v>2</v>
      </c>
      <c r="N2663" s="1">
        <v>6.8</v>
      </c>
      <c r="O2663" s="1">
        <v>7.01</v>
      </c>
      <c r="P2663" s="1">
        <v>25308890</v>
      </c>
      <c r="Q2663" s="1">
        <v>336348</v>
      </c>
      <c r="R2663" s="1">
        <v>20948578</v>
      </c>
      <c r="S2663" s="1">
        <v>0</v>
      </c>
      <c r="T2663" s="1">
        <v>0</v>
      </c>
      <c r="U2663" s="1">
        <v>0</v>
      </c>
      <c r="W2663" s="1">
        <v>0</v>
      </c>
      <c r="X2663" s="1">
        <v>0</v>
      </c>
      <c r="Y2663" s="1">
        <v>0</v>
      </c>
      <c r="Z2663" s="1" t="s">
        <v>2635</v>
      </c>
      <c r="AA2663" s="1" t="s">
        <v>2807</v>
      </c>
      <c r="AB2663" s="275">
        <v>44651</v>
      </c>
      <c r="AC2663" s="1">
        <v>1</v>
      </c>
      <c r="AD2663" s="1" t="s">
        <v>2623</v>
      </c>
      <c r="AE2663" s="1">
        <v>1</v>
      </c>
      <c r="AF2663" s="1">
        <v>30</v>
      </c>
      <c r="AG2663" s="1">
        <v>336</v>
      </c>
      <c r="AN2663" s="1">
        <v>1</v>
      </c>
      <c r="AO2663" s="1">
        <v>1</v>
      </c>
      <c r="AR2663" s="276">
        <v>2341570.31</v>
      </c>
      <c r="AS2663" s="1" t="s">
        <v>2624</v>
      </c>
      <c r="AT2663" s="1">
        <v>0</v>
      </c>
      <c r="AU2663" s="1">
        <v>0</v>
      </c>
      <c r="AV2663" s="1" t="s">
        <v>2625</v>
      </c>
      <c r="AW2663" s="1" t="s">
        <v>2626</v>
      </c>
      <c r="AX2663" s="1">
        <v>5</v>
      </c>
      <c r="BC2663" s="1">
        <v>1</v>
      </c>
      <c r="BD2663" s="1">
        <v>7</v>
      </c>
      <c r="BE2663" s="1">
        <v>2</v>
      </c>
      <c r="BF2663" s="296">
        <v>18121433</v>
      </c>
    </row>
    <row r="2664" spans="1:58" x14ac:dyDescent="0.3">
      <c r="A2664" s="273">
        <f t="shared" si="90"/>
        <v>17158607.587863933</v>
      </c>
      <c r="B2664" s="1" t="s">
        <v>2621</v>
      </c>
      <c r="C2664" s="274">
        <v>62846042</v>
      </c>
      <c r="D2664" s="1">
        <v>144105</v>
      </c>
      <c r="E2664" s="1">
        <v>4</v>
      </c>
      <c r="F2664" s="1" t="s">
        <v>4693</v>
      </c>
      <c r="G2664" s="275">
        <v>44295</v>
      </c>
      <c r="H2664" s="275">
        <v>46142</v>
      </c>
      <c r="I2664" s="1">
        <v>1</v>
      </c>
      <c r="J2664" s="1">
        <v>1</v>
      </c>
      <c r="K2664" s="1">
        <v>12</v>
      </c>
      <c r="L2664" s="1">
        <v>30</v>
      </c>
      <c r="M2664" s="1">
        <v>2</v>
      </c>
      <c r="N2664" s="1">
        <v>9</v>
      </c>
      <c r="O2664" s="1">
        <v>9.3800000000000008</v>
      </c>
      <c r="P2664" s="1">
        <v>23918527</v>
      </c>
      <c r="Q2664" s="1">
        <v>332470</v>
      </c>
      <c r="R2664" s="1">
        <v>20162905</v>
      </c>
      <c r="S2664" s="1">
        <v>0</v>
      </c>
      <c r="T2664" s="1">
        <v>0</v>
      </c>
      <c r="U2664" s="1">
        <v>0</v>
      </c>
      <c r="W2664" s="1">
        <v>0</v>
      </c>
      <c r="X2664" s="1">
        <v>0</v>
      </c>
      <c r="Y2664" s="1">
        <v>0</v>
      </c>
      <c r="Z2664" s="1" t="s">
        <v>2635</v>
      </c>
      <c r="AA2664" s="1" t="s">
        <v>2807</v>
      </c>
      <c r="AB2664" s="275">
        <v>44651</v>
      </c>
      <c r="AC2664" s="1">
        <v>1</v>
      </c>
      <c r="AD2664" s="1" t="s">
        <v>2623</v>
      </c>
      <c r="AE2664" s="1">
        <v>1</v>
      </c>
      <c r="AF2664" s="1">
        <v>30</v>
      </c>
      <c r="AG2664" s="1">
        <v>336</v>
      </c>
      <c r="AN2664" s="1">
        <v>1</v>
      </c>
      <c r="AO2664" s="1">
        <v>1</v>
      </c>
      <c r="AR2664" s="276">
        <v>375534.19</v>
      </c>
      <c r="AS2664" s="1" t="s">
        <v>2624</v>
      </c>
      <c r="AT2664" s="1">
        <v>0</v>
      </c>
      <c r="AU2664" s="1">
        <v>0</v>
      </c>
      <c r="AV2664" s="1" t="s">
        <v>2625</v>
      </c>
      <c r="AW2664" s="1" t="s">
        <v>2626</v>
      </c>
      <c r="AX2664" s="1">
        <v>5</v>
      </c>
      <c r="BC2664" s="1">
        <v>1</v>
      </c>
      <c r="BD2664" s="1">
        <v>7</v>
      </c>
      <c r="BE2664" s="1">
        <v>2</v>
      </c>
      <c r="BF2664" s="296">
        <v>2628763.2221360654</v>
      </c>
    </row>
    <row r="2665" spans="1:58" x14ac:dyDescent="0.3">
      <c r="A2665" s="273">
        <f t="shared" si="90"/>
        <v>16639311.162608596</v>
      </c>
      <c r="B2665" s="1" t="s">
        <v>2621</v>
      </c>
      <c r="C2665" s="274">
        <v>62846042</v>
      </c>
      <c r="D2665" s="1">
        <v>144205</v>
      </c>
      <c r="E2665" s="1">
        <v>4</v>
      </c>
      <c r="F2665" s="1" t="s">
        <v>3184</v>
      </c>
      <c r="G2665" s="275">
        <v>43991</v>
      </c>
      <c r="H2665" s="275">
        <v>45869</v>
      </c>
      <c r="I2665" s="1">
        <v>0</v>
      </c>
      <c r="J2665" s="1">
        <v>1</v>
      </c>
      <c r="K2665" s="1">
        <v>23</v>
      </c>
      <c r="L2665" s="1">
        <v>30</v>
      </c>
      <c r="M2665" s="1">
        <v>2</v>
      </c>
      <c r="N2665" s="1">
        <v>10.199999999999999</v>
      </c>
      <c r="O2665" s="1">
        <v>10.69</v>
      </c>
      <c r="P2665" s="1">
        <v>26962387</v>
      </c>
      <c r="Q2665" s="1">
        <v>429731</v>
      </c>
      <c r="R2665" s="1">
        <v>19552655</v>
      </c>
      <c r="S2665" s="1">
        <v>0</v>
      </c>
      <c r="T2665" s="1">
        <v>0</v>
      </c>
      <c r="U2665" s="1">
        <v>0</v>
      </c>
      <c r="W2665" s="1">
        <v>0</v>
      </c>
      <c r="X2665" s="1">
        <v>0</v>
      </c>
      <c r="Y2665" s="1">
        <v>0</v>
      </c>
      <c r="Z2665" s="1" t="s">
        <v>2635</v>
      </c>
      <c r="AA2665" s="1" t="s">
        <v>3609</v>
      </c>
      <c r="AB2665" s="275">
        <v>44651</v>
      </c>
      <c r="AC2665" s="1">
        <v>1</v>
      </c>
      <c r="AD2665" s="1" t="s">
        <v>2623</v>
      </c>
      <c r="AE2665" s="1">
        <v>1</v>
      </c>
      <c r="AF2665" s="1">
        <v>30</v>
      </c>
      <c r="AG2665" s="1">
        <v>0</v>
      </c>
      <c r="AN2665" s="1">
        <v>1</v>
      </c>
      <c r="AO2665" s="1">
        <v>1</v>
      </c>
      <c r="AR2665" s="276">
        <v>364142.7</v>
      </c>
      <c r="AS2665" s="1" t="s">
        <v>2677</v>
      </c>
      <c r="AT2665" s="1">
        <v>0</v>
      </c>
      <c r="AU2665" s="1">
        <v>0</v>
      </c>
      <c r="AX2665" s="1">
        <v>5</v>
      </c>
      <c r="BC2665" s="1">
        <v>1</v>
      </c>
      <c r="BD2665" s="1">
        <v>7</v>
      </c>
      <c r="BE2665" s="1">
        <v>2</v>
      </c>
      <c r="BF2665" s="296">
        <v>2549201.1373914052</v>
      </c>
    </row>
    <row r="2666" spans="1:58" x14ac:dyDescent="0.3">
      <c r="A2666" s="273">
        <f t="shared" si="90"/>
        <v>1369742.2495274704</v>
      </c>
      <c r="B2666" s="1" t="s">
        <v>2621</v>
      </c>
      <c r="C2666" s="274">
        <v>62846042</v>
      </c>
      <c r="D2666" s="1">
        <v>144205</v>
      </c>
      <c r="E2666" s="1">
        <v>4</v>
      </c>
      <c r="F2666" s="1" t="s">
        <v>5145</v>
      </c>
      <c r="G2666" s="275">
        <v>44526</v>
      </c>
      <c r="H2666" s="275">
        <v>45230</v>
      </c>
      <c r="I2666" s="1">
        <v>0</v>
      </c>
      <c r="J2666" s="1">
        <v>1</v>
      </c>
      <c r="K2666" s="1">
        <v>4</v>
      </c>
      <c r="L2666" s="1">
        <v>30</v>
      </c>
      <c r="M2666" s="1">
        <v>2</v>
      </c>
      <c r="N2666" s="1">
        <v>17.690000000000001</v>
      </c>
      <c r="O2666" s="1">
        <v>19.2</v>
      </c>
      <c r="P2666" s="1">
        <v>2000000</v>
      </c>
      <c r="Q2666" s="1">
        <v>99948</v>
      </c>
      <c r="R2666" s="1">
        <v>1609616</v>
      </c>
      <c r="S2666" s="1">
        <v>0</v>
      </c>
      <c r="T2666" s="1">
        <v>0</v>
      </c>
      <c r="U2666" s="1">
        <v>0</v>
      </c>
      <c r="W2666" s="1">
        <v>0</v>
      </c>
      <c r="X2666" s="1">
        <v>0</v>
      </c>
      <c r="Y2666" s="1">
        <v>0</v>
      </c>
      <c r="AB2666" s="275">
        <v>44651</v>
      </c>
      <c r="AC2666" s="1">
        <v>1</v>
      </c>
      <c r="AD2666" s="1" t="s">
        <v>2623</v>
      </c>
      <c r="AE2666" s="1">
        <v>1</v>
      </c>
      <c r="AF2666" s="1">
        <v>30</v>
      </c>
      <c r="AG2666" s="1">
        <v>0</v>
      </c>
      <c r="AN2666" s="1">
        <v>1</v>
      </c>
      <c r="AO2666" s="1">
        <v>1</v>
      </c>
      <c r="AR2666" s="276">
        <v>30018.11</v>
      </c>
      <c r="AS2666" s="1" t="s">
        <v>2657</v>
      </c>
      <c r="AT2666" s="1">
        <v>0</v>
      </c>
      <c r="AU2666" s="1">
        <v>0</v>
      </c>
      <c r="AX2666" s="1">
        <v>5</v>
      </c>
      <c r="BC2666" s="1">
        <v>1</v>
      </c>
      <c r="BD2666" s="1">
        <v>7</v>
      </c>
      <c r="BE2666" s="1">
        <v>2</v>
      </c>
      <c r="BF2666" s="296">
        <v>209855.64047252937</v>
      </c>
    </row>
    <row r="2667" spans="1:58" x14ac:dyDescent="0.3">
      <c r="A2667" s="273">
        <f t="shared" si="90"/>
        <v>10020166</v>
      </c>
      <c r="B2667" s="1" t="s">
        <v>2621</v>
      </c>
      <c r="C2667" s="274">
        <v>62887697</v>
      </c>
      <c r="D2667" s="1">
        <v>144105</v>
      </c>
      <c r="E2667" s="1">
        <v>4</v>
      </c>
      <c r="F2667" s="1" t="s">
        <v>5850</v>
      </c>
      <c r="G2667" s="275">
        <v>44649</v>
      </c>
      <c r="H2667" s="275">
        <v>45382</v>
      </c>
      <c r="I2667" s="1">
        <v>0</v>
      </c>
      <c r="J2667" s="1">
        <v>1</v>
      </c>
      <c r="K2667" s="1">
        <v>0</v>
      </c>
      <c r="L2667" s="1">
        <v>30</v>
      </c>
      <c r="M2667" s="1">
        <v>2</v>
      </c>
      <c r="N2667" s="1">
        <v>9</v>
      </c>
      <c r="O2667" s="1">
        <v>9.3800000000000008</v>
      </c>
      <c r="P2667" s="1">
        <v>10520166</v>
      </c>
      <c r="Q2667" s="1">
        <v>273366</v>
      </c>
      <c r="R2667" s="1">
        <v>10520166</v>
      </c>
      <c r="S2667" s="1">
        <v>0</v>
      </c>
      <c r="T2667" s="1">
        <v>0</v>
      </c>
      <c r="U2667" s="1">
        <v>0</v>
      </c>
      <c r="W2667" s="1">
        <v>0</v>
      </c>
      <c r="X2667" s="1">
        <v>0</v>
      </c>
      <c r="Y2667" s="1">
        <v>0</v>
      </c>
      <c r="Z2667" s="1" t="s">
        <v>5653</v>
      </c>
      <c r="AA2667" s="1" t="s">
        <v>2807</v>
      </c>
      <c r="AB2667" s="275">
        <v>44649</v>
      </c>
      <c r="AC2667" s="1">
        <v>1</v>
      </c>
      <c r="AD2667" s="1" t="s">
        <v>2623</v>
      </c>
      <c r="AE2667" s="1">
        <v>1</v>
      </c>
      <c r="AF2667" s="1">
        <v>30</v>
      </c>
      <c r="AG2667" s="1">
        <v>0</v>
      </c>
      <c r="AN2667" s="1">
        <v>1</v>
      </c>
      <c r="AO2667" s="1">
        <v>1</v>
      </c>
      <c r="AR2667" s="276">
        <v>500000</v>
      </c>
      <c r="AS2667" s="1" t="s">
        <v>2632</v>
      </c>
      <c r="AT2667" s="1">
        <v>0</v>
      </c>
      <c r="AU2667" s="1">
        <v>0</v>
      </c>
      <c r="AV2667" s="1" t="s">
        <v>2625</v>
      </c>
      <c r="AW2667" s="1" t="s">
        <v>2626</v>
      </c>
      <c r="AX2667" s="1">
        <v>5</v>
      </c>
      <c r="BC2667" s="1">
        <v>1</v>
      </c>
      <c r="BD2667" s="1">
        <v>7</v>
      </c>
      <c r="BE2667" s="1">
        <v>2</v>
      </c>
      <c r="BF2667" s="296">
        <v>0</v>
      </c>
    </row>
    <row r="2668" spans="1:58" x14ac:dyDescent="0.3">
      <c r="A2668" s="273">
        <f t="shared" si="90"/>
        <v>2543399.2908932036</v>
      </c>
      <c r="B2668" s="1" t="s">
        <v>2621</v>
      </c>
      <c r="C2668" s="274">
        <v>62909488</v>
      </c>
      <c r="D2668" s="1">
        <v>144105</v>
      </c>
      <c r="E2668" s="1">
        <v>3</v>
      </c>
      <c r="F2668" s="1" t="s">
        <v>4505</v>
      </c>
      <c r="G2668" s="275">
        <v>44377</v>
      </c>
      <c r="H2668" s="275">
        <v>44926</v>
      </c>
      <c r="I2668" s="1">
        <v>1</v>
      </c>
      <c r="J2668" s="1">
        <v>1</v>
      </c>
      <c r="K2668" s="1">
        <v>10</v>
      </c>
      <c r="L2668" s="1">
        <v>30</v>
      </c>
      <c r="M2668" s="1">
        <v>2</v>
      </c>
      <c r="N2668" s="1">
        <v>12.09</v>
      </c>
      <c r="O2668" s="1">
        <v>12.79</v>
      </c>
      <c r="P2668" s="1">
        <v>10415178</v>
      </c>
      <c r="Q2668" s="1">
        <v>249671</v>
      </c>
      <c r="R2668" s="1">
        <v>5398250</v>
      </c>
      <c r="S2668" s="1">
        <v>0</v>
      </c>
      <c r="T2668" s="1">
        <v>0</v>
      </c>
      <c r="U2668" s="1">
        <v>0</v>
      </c>
      <c r="W2668" s="1">
        <v>0</v>
      </c>
      <c r="X2668" s="1">
        <v>0</v>
      </c>
      <c r="Y2668" s="1">
        <v>0</v>
      </c>
      <c r="Z2668" s="1" t="s">
        <v>5679</v>
      </c>
      <c r="AA2668" s="1" t="s">
        <v>3609</v>
      </c>
      <c r="AB2668" s="275">
        <v>44651</v>
      </c>
      <c r="AC2668" s="1">
        <v>1</v>
      </c>
      <c r="AD2668" s="1" t="s">
        <v>2623</v>
      </c>
      <c r="AE2668" s="1">
        <v>1</v>
      </c>
      <c r="AF2668" s="1">
        <v>30</v>
      </c>
      <c r="AG2668" s="1">
        <v>672</v>
      </c>
      <c r="AN2668" s="1">
        <v>1</v>
      </c>
      <c r="AO2668" s="1">
        <v>1</v>
      </c>
      <c r="AP2668" s="1">
        <v>44377</v>
      </c>
      <c r="AQ2668" s="1" t="s">
        <v>2629</v>
      </c>
      <c r="AR2668" s="276">
        <v>356831.14</v>
      </c>
      <c r="AS2668" s="1" t="s">
        <v>2632</v>
      </c>
      <c r="AT2668" s="1">
        <v>0</v>
      </c>
      <c r="AU2668" s="1">
        <v>0</v>
      </c>
      <c r="AV2668" s="1" t="s">
        <v>2625</v>
      </c>
      <c r="AW2668" s="1" t="s">
        <v>2626</v>
      </c>
      <c r="AX2668" s="1">
        <v>5</v>
      </c>
      <c r="BC2668" s="1">
        <v>1</v>
      </c>
      <c r="BD2668" s="1">
        <v>7</v>
      </c>
      <c r="BE2668" s="1">
        <v>2</v>
      </c>
      <c r="BF2668" s="296">
        <v>2498019.5691067968</v>
      </c>
    </row>
    <row r="2669" spans="1:58" x14ac:dyDescent="0.3">
      <c r="A2669" s="273">
        <f t="shared" si="90"/>
        <v>1413012.7091067969</v>
      </c>
      <c r="B2669" s="1" t="s">
        <v>2621</v>
      </c>
      <c r="C2669" s="274">
        <v>62909488</v>
      </c>
      <c r="D2669" s="1">
        <v>144205</v>
      </c>
      <c r="E2669" s="1">
        <v>4</v>
      </c>
      <c r="F2669" s="1" t="s">
        <v>4561</v>
      </c>
      <c r="G2669" s="275">
        <v>44323</v>
      </c>
      <c r="H2669" s="275">
        <v>45443</v>
      </c>
      <c r="I2669" s="1">
        <v>0</v>
      </c>
      <c r="J2669" s="1">
        <v>1</v>
      </c>
      <c r="K2669" s="1">
        <v>10</v>
      </c>
      <c r="L2669" s="1">
        <v>30</v>
      </c>
      <c r="M2669" s="1">
        <v>2</v>
      </c>
      <c r="N2669" s="1">
        <v>9</v>
      </c>
      <c r="O2669" s="1">
        <v>9.3800000000000008</v>
      </c>
      <c r="P2669" s="1">
        <v>4000000</v>
      </c>
      <c r="Q2669" s="1">
        <v>127951</v>
      </c>
      <c r="R2669" s="1">
        <v>2999144</v>
      </c>
      <c r="S2669" s="1">
        <v>0</v>
      </c>
      <c r="T2669" s="1">
        <v>0</v>
      </c>
      <c r="U2669" s="1">
        <v>0</v>
      </c>
      <c r="W2669" s="1">
        <v>0</v>
      </c>
      <c r="X2669" s="1">
        <v>0</v>
      </c>
      <c r="Y2669" s="1">
        <v>0</v>
      </c>
      <c r="AB2669" s="275">
        <v>44651</v>
      </c>
      <c r="AC2669" s="1">
        <v>1</v>
      </c>
      <c r="AD2669" s="1" t="s">
        <v>2623</v>
      </c>
      <c r="AE2669" s="1">
        <v>1</v>
      </c>
      <c r="AF2669" s="1">
        <v>30</v>
      </c>
      <c r="AG2669" s="1">
        <v>0</v>
      </c>
      <c r="AN2669" s="1">
        <v>1</v>
      </c>
      <c r="AO2669" s="1">
        <v>1</v>
      </c>
      <c r="AP2669" s="275"/>
      <c r="AR2669" s="276">
        <v>198288.86</v>
      </c>
      <c r="AS2669" s="1" t="s">
        <v>2657</v>
      </c>
      <c r="AT2669" s="1">
        <v>0</v>
      </c>
      <c r="AU2669" s="1">
        <v>0</v>
      </c>
      <c r="AX2669" s="1">
        <v>5</v>
      </c>
      <c r="BC2669" s="1">
        <v>1</v>
      </c>
      <c r="BD2669" s="1">
        <v>7</v>
      </c>
      <c r="BE2669" s="1">
        <v>2</v>
      </c>
      <c r="BF2669" s="296">
        <v>1387842.4308932032</v>
      </c>
    </row>
    <row r="2670" spans="1:58" x14ac:dyDescent="0.3">
      <c r="A2670" s="273">
        <f t="shared" si="90"/>
        <v>11162055.304881871</v>
      </c>
      <c r="B2670" s="1" t="s">
        <v>2621</v>
      </c>
      <c r="C2670" s="274">
        <v>66060868</v>
      </c>
      <c r="D2670" s="1">
        <v>144105</v>
      </c>
      <c r="E2670" s="1">
        <v>4</v>
      </c>
      <c r="F2670" s="1" t="s">
        <v>4145</v>
      </c>
      <c r="G2670" s="275">
        <v>44389</v>
      </c>
      <c r="H2670" s="275">
        <v>45869</v>
      </c>
      <c r="I2670" s="1">
        <v>0</v>
      </c>
      <c r="J2670" s="1">
        <v>1</v>
      </c>
      <c r="K2670" s="1">
        <v>9</v>
      </c>
      <c r="L2670" s="1">
        <v>30</v>
      </c>
      <c r="M2670" s="1">
        <v>2</v>
      </c>
      <c r="N2670" s="1">
        <v>9</v>
      </c>
      <c r="O2670" s="1">
        <v>9.3800000000000008</v>
      </c>
      <c r="P2670" s="1">
        <v>20125000</v>
      </c>
      <c r="Q2670" s="1">
        <v>257446</v>
      </c>
      <c r="R2670" s="1">
        <v>17769258</v>
      </c>
      <c r="S2670" s="1">
        <v>0</v>
      </c>
      <c r="T2670" s="1">
        <v>0</v>
      </c>
      <c r="U2670" s="1">
        <v>0</v>
      </c>
      <c r="W2670" s="1">
        <v>0</v>
      </c>
      <c r="X2670" s="1">
        <v>0</v>
      </c>
      <c r="Y2670" s="1">
        <v>0</v>
      </c>
      <c r="Z2670" s="1" t="s">
        <v>3734</v>
      </c>
      <c r="AA2670" s="1" t="s">
        <v>2807</v>
      </c>
      <c r="AB2670" s="275">
        <v>44651</v>
      </c>
      <c r="AC2670" s="1">
        <v>1</v>
      </c>
      <c r="AD2670" s="1" t="s">
        <v>2623</v>
      </c>
      <c r="AE2670" s="1">
        <v>1</v>
      </c>
      <c r="AF2670" s="1">
        <v>30</v>
      </c>
      <c r="AG2670" s="1">
        <v>0</v>
      </c>
      <c r="AN2670" s="1">
        <v>1</v>
      </c>
      <c r="AO2670" s="1">
        <v>1</v>
      </c>
      <c r="AR2670" s="276">
        <v>916919.03</v>
      </c>
      <c r="AS2670" s="1" t="s">
        <v>2632</v>
      </c>
      <c r="AT2670" s="1">
        <v>0</v>
      </c>
      <c r="AU2670" s="1">
        <v>0</v>
      </c>
      <c r="AV2670" s="1" t="s">
        <v>2625</v>
      </c>
      <c r="AW2670" s="1" t="s">
        <v>2626</v>
      </c>
      <c r="AX2670" s="1">
        <v>5</v>
      </c>
      <c r="BC2670" s="1">
        <v>1</v>
      </c>
      <c r="BD2670" s="1">
        <v>7</v>
      </c>
      <c r="BE2670" s="1">
        <v>2</v>
      </c>
      <c r="BF2670" s="296">
        <v>5690283.6651181281</v>
      </c>
    </row>
    <row r="2671" spans="1:58" x14ac:dyDescent="0.3">
      <c r="A2671" s="273">
        <f t="shared" si="90"/>
        <v>1030483.6851181276</v>
      </c>
      <c r="B2671" s="1" t="s">
        <v>2621</v>
      </c>
      <c r="C2671" s="274">
        <v>66060868</v>
      </c>
      <c r="D2671" s="1">
        <v>144205</v>
      </c>
      <c r="E2671" s="1">
        <v>4</v>
      </c>
      <c r="F2671" s="1" t="s">
        <v>5484</v>
      </c>
      <c r="G2671" s="275">
        <v>44505</v>
      </c>
      <c r="H2671" s="275">
        <v>45230</v>
      </c>
      <c r="I2671" s="1">
        <v>0</v>
      </c>
      <c r="J2671" s="1">
        <v>1</v>
      </c>
      <c r="K2671" s="1">
        <v>5</v>
      </c>
      <c r="L2671" s="1">
        <v>30</v>
      </c>
      <c r="M2671" s="1">
        <v>2</v>
      </c>
      <c r="N2671" s="1">
        <v>17.690000000000001</v>
      </c>
      <c r="O2671" s="1">
        <v>19.2</v>
      </c>
      <c r="P2671" s="1">
        <v>2000000</v>
      </c>
      <c r="Q2671" s="1">
        <v>99948</v>
      </c>
      <c r="R2671" s="1">
        <v>1640434</v>
      </c>
      <c r="S2671" s="1">
        <v>0</v>
      </c>
      <c r="T2671" s="1">
        <v>0</v>
      </c>
      <c r="U2671" s="1">
        <v>0</v>
      </c>
      <c r="W2671" s="1">
        <v>0</v>
      </c>
      <c r="X2671" s="1">
        <v>0</v>
      </c>
      <c r="Y2671" s="1">
        <v>0</v>
      </c>
      <c r="AB2671" s="275">
        <v>44651</v>
      </c>
      <c r="AC2671" s="1">
        <v>1</v>
      </c>
      <c r="AD2671" s="1" t="s">
        <v>2623</v>
      </c>
      <c r="AE2671" s="1">
        <v>1</v>
      </c>
      <c r="AF2671" s="1">
        <v>30</v>
      </c>
      <c r="AG2671" s="1">
        <v>0</v>
      </c>
      <c r="AN2671" s="1">
        <v>1</v>
      </c>
      <c r="AO2671" s="1">
        <v>1</v>
      </c>
      <c r="AR2671" s="276">
        <v>84630.98</v>
      </c>
      <c r="AS2671" s="1" t="s">
        <v>2657</v>
      </c>
      <c r="AT2671" s="1">
        <v>0</v>
      </c>
      <c r="AU2671" s="1">
        <v>0</v>
      </c>
      <c r="AX2671" s="1">
        <v>5</v>
      </c>
      <c r="BC2671" s="1">
        <v>1</v>
      </c>
      <c r="BD2671" s="1">
        <v>7</v>
      </c>
      <c r="BE2671" s="1">
        <v>2</v>
      </c>
      <c r="BF2671" s="296">
        <v>525319.3348818724</v>
      </c>
    </row>
    <row r="2672" spans="1:58" x14ac:dyDescent="0.3">
      <c r="A2672" s="273">
        <f t="shared" si="90"/>
        <v>21741166.540358312</v>
      </c>
      <c r="B2672" s="1" t="s">
        <v>2621</v>
      </c>
      <c r="C2672" s="274">
        <v>66269806</v>
      </c>
      <c r="D2672" s="1">
        <v>141205</v>
      </c>
      <c r="E2672" s="1">
        <v>4</v>
      </c>
      <c r="F2672" s="1" t="s">
        <v>5552</v>
      </c>
      <c r="G2672" s="275">
        <v>44480</v>
      </c>
      <c r="H2672" s="275">
        <v>46112</v>
      </c>
      <c r="I2672" s="1">
        <v>0</v>
      </c>
      <c r="J2672" s="1">
        <v>1</v>
      </c>
      <c r="K2672" s="1">
        <v>4</v>
      </c>
      <c r="L2672" s="1">
        <v>30</v>
      </c>
      <c r="M2672" s="1">
        <v>2</v>
      </c>
      <c r="N2672" s="1">
        <v>10.199999999999999</v>
      </c>
      <c r="O2672" s="1">
        <v>10.69</v>
      </c>
      <c r="P2672" s="1">
        <v>40258790</v>
      </c>
      <c r="Q2672" s="1">
        <v>229445</v>
      </c>
      <c r="R2672" s="1">
        <v>23592975</v>
      </c>
      <c r="S2672" s="1">
        <v>0</v>
      </c>
      <c r="T2672" s="1">
        <v>0</v>
      </c>
      <c r="U2672" s="1">
        <v>46750000</v>
      </c>
      <c r="V2672" s="1">
        <v>44480</v>
      </c>
      <c r="W2672" s="1">
        <v>0</v>
      </c>
      <c r="X2672" s="1">
        <v>0</v>
      </c>
      <c r="Y2672" s="1">
        <v>0</v>
      </c>
      <c r="Z2672" s="1" t="s">
        <v>5553</v>
      </c>
      <c r="AA2672" s="1" t="s">
        <v>2807</v>
      </c>
      <c r="AB2672" s="275">
        <v>44651</v>
      </c>
      <c r="AC2672" s="1">
        <v>3</v>
      </c>
      <c r="AD2672" s="1" t="s">
        <v>2623</v>
      </c>
      <c r="AE2672" s="1">
        <v>1</v>
      </c>
      <c r="AF2672" s="1">
        <v>30</v>
      </c>
      <c r="AG2672" s="1">
        <v>0</v>
      </c>
      <c r="AN2672" s="1">
        <v>1</v>
      </c>
      <c r="AO2672" s="1">
        <v>1</v>
      </c>
      <c r="AR2672" s="276">
        <v>231334.24</v>
      </c>
      <c r="AS2672" s="1" t="s">
        <v>2624</v>
      </c>
      <c r="AT2672" s="1">
        <v>0</v>
      </c>
      <c r="AU2672" s="1">
        <v>0</v>
      </c>
      <c r="AX2672" s="1">
        <v>5</v>
      </c>
      <c r="BC2672" s="1">
        <v>1</v>
      </c>
      <c r="BD2672" s="1">
        <v>7</v>
      </c>
      <c r="BE2672" s="1">
        <v>2</v>
      </c>
      <c r="BF2672" s="296">
        <v>1620474.2196416908</v>
      </c>
    </row>
    <row r="2673" spans="1:58" x14ac:dyDescent="0.3">
      <c r="A2673" s="273">
        <f t="shared" si="90"/>
        <v>51077348.367761113</v>
      </c>
      <c r="B2673" s="1" t="s">
        <v>2621</v>
      </c>
      <c r="C2673" s="274">
        <v>66269806</v>
      </c>
      <c r="D2673" s="1">
        <v>144105</v>
      </c>
      <c r="E2673" s="1">
        <v>4</v>
      </c>
      <c r="F2673" s="1" t="s">
        <v>5791</v>
      </c>
      <c r="G2673" s="275">
        <v>44614</v>
      </c>
      <c r="H2673" s="275">
        <v>46081</v>
      </c>
      <c r="I2673" s="1">
        <v>0</v>
      </c>
      <c r="J2673" s="1">
        <v>1</v>
      </c>
      <c r="K2673" s="1">
        <v>1</v>
      </c>
      <c r="L2673" s="1">
        <v>30</v>
      </c>
      <c r="M2673" s="1">
        <v>2</v>
      </c>
      <c r="N2673" s="1">
        <v>9</v>
      </c>
      <c r="O2673" s="1">
        <v>9.3800000000000008</v>
      </c>
      <c r="P2673" s="1">
        <v>56146569</v>
      </c>
      <c r="Q2673" s="1">
        <v>1158953</v>
      </c>
      <c r="R2673" s="1">
        <v>55427805</v>
      </c>
      <c r="S2673" s="1">
        <v>0</v>
      </c>
      <c r="T2673" s="1">
        <v>0</v>
      </c>
      <c r="U2673" s="1">
        <v>0</v>
      </c>
      <c r="W2673" s="1">
        <v>0</v>
      </c>
      <c r="X2673" s="1">
        <v>0</v>
      </c>
      <c r="Y2673" s="1">
        <v>0</v>
      </c>
      <c r="Z2673" s="1" t="s">
        <v>3734</v>
      </c>
      <c r="AA2673" s="1" t="s">
        <v>2807</v>
      </c>
      <c r="AB2673" s="275">
        <v>44651</v>
      </c>
      <c r="AC2673" s="1">
        <v>1</v>
      </c>
      <c r="AD2673" s="1" t="s">
        <v>2623</v>
      </c>
      <c r="AE2673" s="1">
        <v>1</v>
      </c>
      <c r="AF2673" s="1">
        <v>30</v>
      </c>
      <c r="AG2673" s="1">
        <v>0</v>
      </c>
      <c r="AN2673" s="1">
        <v>1</v>
      </c>
      <c r="AO2673" s="1">
        <v>1</v>
      </c>
      <c r="AR2673" s="276">
        <v>543419.62</v>
      </c>
      <c r="AS2673" s="1" t="s">
        <v>2677</v>
      </c>
      <c r="AT2673" s="1">
        <v>0</v>
      </c>
      <c r="AU2673" s="1">
        <v>0</v>
      </c>
      <c r="AV2673" s="1" t="s">
        <v>2625</v>
      </c>
      <c r="AW2673" s="1" t="s">
        <v>2626</v>
      </c>
      <c r="AX2673" s="1">
        <v>5</v>
      </c>
      <c r="BC2673" s="1">
        <v>1</v>
      </c>
      <c r="BD2673" s="1">
        <v>7</v>
      </c>
      <c r="BE2673" s="1">
        <v>2</v>
      </c>
      <c r="BF2673" s="296">
        <v>3807037.0122388899</v>
      </c>
    </row>
    <row r="2674" spans="1:58" x14ac:dyDescent="0.3">
      <c r="A2674" s="273">
        <f t="shared" si="90"/>
        <v>251845.9436938125</v>
      </c>
      <c r="B2674" s="1" t="s">
        <v>2621</v>
      </c>
      <c r="C2674" s="274">
        <v>66269806</v>
      </c>
      <c r="D2674" s="1">
        <v>144205</v>
      </c>
      <c r="E2674" s="1">
        <v>4</v>
      </c>
      <c r="F2674" s="1" t="s">
        <v>5977</v>
      </c>
      <c r="G2674" s="275">
        <v>44591</v>
      </c>
      <c r="H2674" s="275">
        <v>45688</v>
      </c>
      <c r="I2674" s="1">
        <v>0</v>
      </c>
      <c r="J2674" s="1">
        <v>1</v>
      </c>
      <c r="K2674" s="1">
        <v>2</v>
      </c>
      <c r="L2674" s="1">
        <v>30</v>
      </c>
      <c r="M2674" s="1">
        <v>2</v>
      </c>
      <c r="N2674" s="1">
        <v>17.690000000000001</v>
      </c>
      <c r="O2674" s="1">
        <v>19.2</v>
      </c>
      <c r="P2674" s="1">
        <v>285476</v>
      </c>
      <c r="Q2674" s="1">
        <v>10335</v>
      </c>
      <c r="R2674" s="1">
        <v>273328</v>
      </c>
      <c r="S2674" s="1">
        <v>0</v>
      </c>
      <c r="T2674" s="1">
        <v>0</v>
      </c>
      <c r="U2674" s="1">
        <v>0</v>
      </c>
      <c r="W2674" s="1">
        <v>0</v>
      </c>
      <c r="X2674" s="1">
        <v>0</v>
      </c>
      <c r="Y2674" s="1">
        <v>0</v>
      </c>
      <c r="AB2674" s="275">
        <v>44651</v>
      </c>
      <c r="AC2674" s="1">
        <v>1</v>
      </c>
      <c r="AD2674" s="1" t="s">
        <v>2623</v>
      </c>
      <c r="AE2674" s="1">
        <v>1</v>
      </c>
      <c r="AF2674" s="1">
        <v>30</v>
      </c>
      <c r="AG2674" s="1">
        <v>0</v>
      </c>
      <c r="AN2674" s="1">
        <v>1</v>
      </c>
      <c r="AO2674" s="1">
        <v>1</v>
      </c>
      <c r="AR2674" s="276">
        <v>2708.63</v>
      </c>
      <c r="AS2674" s="1" t="s">
        <v>2657</v>
      </c>
      <c r="AT2674" s="1">
        <v>0</v>
      </c>
      <c r="AU2674" s="1">
        <v>0</v>
      </c>
      <c r="AX2674" s="1">
        <v>5</v>
      </c>
      <c r="BC2674" s="1">
        <v>1</v>
      </c>
      <c r="BD2674" s="1">
        <v>7</v>
      </c>
      <c r="BE2674" s="1">
        <v>2</v>
      </c>
      <c r="BF2674" s="296">
        <v>18773.426306187503</v>
      </c>
    </row>
    <row r="2675" spans="1:58" x14ac:dyDescent="0.3">
      <c r="A2675" s="273">
        <f t="shared" si="90"/>
        <v>29177.59874523649</v>
      </c>
      <c r="B2675" s="1" t="s">
        <v>2621</v>
      </c>
      <c r="C2675" s="274">
        <v>66269806</v>
      </c>
      <c r="D2675" s="1">
        <v>144205</v>
      </c>
      <c r="E2675" s="1">
        <v>4</v>
      </c>
      <c r="F2675" s="1" t="s">
        <v>6004</v>
      </c>
      <c r="G2675" s="275">
        <v>44597</v>
      </c>
      <c r="H2675" s="275">
        <v>45688</v>
      </c>
      <c r="I2675" s="1">
        <v>0</v>
      </c>
      <c r="J2675" s="1">
        <v>1</v>
      </c>
      <c r="K2675" s="1">
        <v>2</v>
      </c>
      <c r="L2675" s="1">
        <v>30</v>
      </c>
      <c r="M2675" s="1">
        <v>2</v>
      </c>
      <c r="N2675" s="1">
        <v>17.690000000000001</v>
      </c>
      <c r="O2675" s="1">
        <v>19.2</v>
      </c>
      <c r="P2675" s="1">
        <v>33100</v>
      </c>
      <c r="Q2675" s="1">
        <v>1198</v>
      </c>
      <c r="R2675" s="1">
        <v>31693</v>
      </c>
      <c r="S2675" s="1">
        <v>0</v>
      </c>
      <c r="T2675" s="1">
        <v>0</v>
      </c>
      <c r="U2675" s="1">
        <v>0</v>
      </c>
      <c r="W2675" s="1">
        <v>0</v>
      </c>
      <c r="X2675" s="1">
        <v>0</v>
      </c>
      <c r="Y2675" s="1">
        <v>0</v>
      </c>
      <c r="AB2675" s="275">
        <v>44651</v>
      </c>
      <c r="AC2675" s="1">
        <v>1</v>
      </c>
      <c r="AD2675" s="1" t="s">
        <v>2623</v>
      </c>
      <c r="AE2675" s="1">
        <v>1</v>
      </c>
      <c r="AF2675" s="1">
        <v>30</v>
      </c>
      <c r="AG2675" s="1">
        <v>0</v>
      </c>
      <c r="AN2675" s="1">
        <v>1</v>
      </c>
      <c r="AO2675" s="1">
        <v>1</v>
      </c>
      <c r="AR2675" s="276">
        <v>338.58</v>
      </c>
      <c r="AS2675" s="1" t="s">
        <v>2657</v>
      </c>
      <c r="AT2675" s="1">
        <v>0</v>
      </c>
      <c r="AU2675" s="1">
        <v>0</v>
      </c>
      <c r="AX2675" s="1">
        <v>5</v>
      </c>
      <c r="BC2675" s="1">
        <v>1</v>
      </c>
      <c r="BD2675" s="1">
        <v>7</v>
      </c>
      <c r="BE2675" s="1">
        <v>2</v>
      </c>
      <c r="BF2675" s="296">
        <v>2176.8212547635094</v>
      </c>
    </row>
    <row r="2676" spans="1:58" x14ac:dyDescent="0.3">
      <c r="A2676" s="273">
        <f t="shared" si="90"/>
        <v>3189.7552204725012</v>
      </c>
      <c r="B2676" s="1" t="s">
        <v>2621</v>
      </c>
      <c r="C2676" s="274">
        <v>66269806</v>
      </c>
      <c r="D2676" s="1">
        <v>144205</v>
      </c>
      <c r="E2676" s="1">
        <v>4</v>
      </c>
      <c r="F2676" s="1" t="s">
        <v>6056</v>
      </c>
      <c r="G2676" s="275">
        <v>44605</v>
      </c>
      <c r="H2676" s="275">
        <v>45716</v>
      </c>
      <c r="I2676" s="1">
        <v>0</v>
      </c>
      <c r="J2676" s="1">
        <v>1</v>
      </c>
      <c r="K2676" s="1">
        <v>1</v>
      </c>
      <c r="L2676" s="1">
        <v>30</v>
      </c>
      <c r="M2676" s="1">
        <v>2</v>
      </c>
      <c r="N2676" s="1">
        <v>17.64</v>
      </c>
      <c r="O2676" s="1">
        <v>19.14</v>
      </c>
      <c r="P2676" s="1">
        <v>3500</v>
      </c>
      <c r="Q2676" s="1">
        <v>127</v>
      </c>
      <c r="R2676" s="1">
        <v>3425</v>
      </c>
      <c r="S2676" s="1">
        <v>0</v>
      </c>
      <c r="T2676" s="1">
        <v>0</v>
      </c>
      <c r="U2676" s="1">
        <v>0</v>
      </c>
      <c r="W2676" s="1">
        <v>0</v>
      </c>
      <c r="X2676" s="1">
        <v>0</v>
      </c>
      <c r="Y2676" s="1">
        <v>0</v>
      </c>
      <c r="AB2676" s="275">
        <v>44651</v>
      </c>
      <c r="AC2676" s="1">
        <v>1</v>
      </c>
      <c r="AD2676" s="1" t="s">
        <v>2623</v>
      </c>
      <c r="AE2676" s="1">
        <v>1</v>
      </c>
      <c r="AF2676" s="1">
        <v>30</v>
      </c>
      <c r="AG2676" s="1">
        <v>0</v>
      </c>
      <c r="AN2676" s="1">
        <v>1</v>
      </c>
      <c r="AO2676" s="1">
        <v>1</v>
      </c>
      <c r="AR2676" s="276">
        <v>0</v>
      </c>
      <c r="AS2676" s="1" t="s">
        <v>2657</v>
      </c>
      <c r="AT2676" s="1">
        <v>0</v>
      </c>
      <c r="AU2676" s="1">
        <v>0</v>
      </c>
      <c r="AX2676" s="1">
        <v>5</v>
      </c>
      <c r="BC2676" s="1">
        <v>1</v>
      </c>
      <c r="BD2676" s="1">
        <v>7</v>
      </c>
      <c r="BE2676" s="1">
        <v>2</v>
      </c>
      <c r="BF2676" s="296">
        <v>235.24477952749882</v>
      </c>
    </row>
    <row r="2677" spans="1:58" x14ac:dyDescent="0.3">
      <c r="A2677" s="273">
        <f t="shared" si="90"/>
        <v>16239.555906424815</v>
      </c>
      <c r="B2677" s="1" t="s">
        <v>2621</v>
      </c>
      <c r="C2677" s="274">
        <v>66269806</v>
      </c>
      <c r="D2677" s="1">
        <v>144205</v>
      </c>
      <c r="E2677" s="1">
        <v>4</v>
      </c>
      <c r="F2677" s="1" t="s">
        <v>6063</v>
      </c>
      <c r="G2677" s="275">
        <v>44605</v>
      </c>
      <c r="H2677" s="275">
        <v>45716</v>
      </c>
      <c r="I2677" s="1">
        <v>0</v>
      </c>
      <c r="J2677" s="1">
        <v>1</v>
      </c>
      <c r="K2677" s="1">
        <v>1</v>
      </c>
      <c r="L2677" s="1">
        <v>30</v>
      </c>
      <c r="M2677" s="1">
        <v>2</v>
      </c>
      <c r="N2677" s="1">
        <v>17.68</v>
      </c>
      <c r="O2677" s="1">
        <v>19.18</v>
      </c>
      <c r="P2677" s="1">
        <v>18000</v>
      </c>
      <c r="Q2677" s="1">
        <v>652</v>
      </c>
      <c r="R2677" s="1">
        <v>17619</v>
      </c>
      <c r="S2677" s="1">
        <v>0</v>
      </c>
      <c r="T2677" s="1">
        <v>0</v>
      </c>
      <c r="U2677" s="1">
        <v>0</v>
      </c>
      <c r="W2677" s="1">
        <v>0</v>
      </c>
      <c r="X2677" s="1">
        <v>0</v>
      </c>
      <c r="Y2677" s="1">
        <v>0</v>
      </c>
      <c r="AB2677" s="275">
        <v>44651</v>
      </c>
      <c r="AC2677" s="1">
        <v>1</v>
      </c>
      <c r="AD2677" s="1" t="s">
        <v>2623</v>
      </c>
      <c r="AE2677" s="1">
        <v>1</v>
      </c>
      <c r="AF2677" s="1">
        <v>30</v>
      </c>
      <c r="AG2677" s="1">
        <v>0</v>
      </c>
      <c r="AN2677" s="1">
        <v>1</v>
      </c>
      <c r="AO2677" s="1">
        <v>1</v>
      </c>
      <c r="AR2677" s="276">
        <v>169.29</v>
      </c>
      <c r="AS2677" s="1" t="s">
        <v>2657</v>
      </c>
      <c r="AT2677" s="1">
        <v>0</v>
      </c>
      <c r="AU2677" s="1">
        <v>0</v>
      </c>
      <c r="AX2677" s="1">
        <v>5</v>
      </c>
      <c r="BC2677" s="1">
        <v>1</v>
      </c>
      <c r="BD2677" s="1">
        <v>7</v>
      </c>
      <c r="BE2677" s="1">
        <v>2</v>
      </c>
      <c r="BF2677" s="296">
        <v>1210.154093575183</v>
      </c>
    </row>
    <row r="2678" spans="1:58" x14ac:dyDescent="0.3">
      <c r="A2678" s="273">
        <f t="shared" si="90"/>
        <v>64415.266751674309</v>
      </c>
      <c r="B2678" s="1" t="s">
        <v>2621</v>
      </c>
      <c r="C2678" s="274">
        <v>66269806</v>
      </c>
      <c r="D2678" s="1">
        <v>144205</v>
      </c>
      <c r="E2678" s="1">
        <v>4</v>
      </c>
      <c r="F2678" s="1" t="s">
        <v>6065</v>
      </c>
      <c r="G2678" s="275">
        <v>44605</v>
      </c>
      <c r="H2678" s="275">
        <v>45716</v>
      </c>
      <c r="I2678" s="1">
        <v>0</v>
      </c>
      <c r="J2678" s="1">
        <v>1</v>
      </c>
      <c r="K2678" s="1">
        <v>1</v>
      </c>
      <c r="L2678" s="1">
        <v>30</v>
      </c>
      <c r="M2678" s="1">
        <v>2</v>
      </c>
      <c r="N2678" s="1">
        <v>17.7</v>
      </c>
      <c r="O2678" s="1">
        <v>19.21</v>
      </c>
      <c r="P2678" s="1">
        <v>71400</v>
      </c>
      <c r="Q2678" s="1">
        <v>2585</v>
      </c>
      <c r="R2678" s="1">
        <v>69893</v>
      </c>
      <c r="S2678" s="1">
        <v>0</v>
      </c>
      <c r="T2678" s="1">
        <v>0</v>
      </c>
      <c r="U2678" s="1">
        <v>0</v>
      </c>
      <c r="W2678" s="1">
        <v>0</v>
      </c>
      <c r="X2678" s="1">
        <v>0</v>
      </c>
      <c r="Y2678" s="1">
        <v>0</v>
      </c>
      <c r="AB2678" s="275">
        <v>44651</v>
      </c>
      <c r="AC2678" s="1">
        <v>1</v>
      </c>
      <c r="AD2678" s="1" t="s">
        <v>2623</v>
      </c>
      <c r="AE2678" s="1">
        <v>1</v>
      </c>
      <c r="AF2678" s="1">
        <v>30</v>
      </c>
      <c r="AG2678" s="1">
        <v>0</v>
      </c>
      <c r="AN2678" s="1">
        <v>1</v>
      </c>
      <c r="AO2678" s="1">
        <v>1</v>
      </c>
      <c r="AR2678" s="276">
        <v>677.16</v>
      </c>
      <c r="AS2678" s="1" t="s">
        <v>2657</v>
      </c>
      <c r="AT2678" s="1">
        <v>0</v>
      </c>
      <c r="AU2678" s="1">
        <v>0</v>
      </c>
      <c r="AX2678" s="1">
        <v>5</v>
      </c>
      <c r="BC2678" s="1">
        <v>1</v>
      </c>
      <c r="BD2678" s="1">
        <v>7</v>
      </c>
      <c r="BE2678" s="1">
        <v>2</v>
      </c>
      <c r="BF2678" s="296">
        <v>4800.5732483256861</v>
      </c>
    </row>
    <row r="2679" spans="1:58" x14ac:dyDescent="0.3">
      <c r="A2679" s="273">
        <f t="shared" si="90"/>
        <v>418154.06842412433</v>
      </c>
      <c r="B2679" s="1" t="s">
        <v>2621</v>
      </c>
      <c r="C2679" s="274">
        <v>66269806</v>
      </c>
      <c r="D2679" s="1">
        <v>144205</v>
      </c>
      <c r="E2679" s="1">
        <v>4</v>
      </c>
      <c r="F2679" s="1" t="s">
        <v>6102</v>
      </c>
      <c r="G2679" s="275">
        <v>44598</v>
      </c>
      <c r="H2679" s="275">
        <v>45716</v>
      </c>
      <c r="I2679" s="1">
        <v>0</v>
      </c>
      <c r="J2679" s="1">
        <v>1</v>
      </c>
      <c r="K2679" s="1">
        <v>1</v>
      </c>
      <c r="L2679" s="1">
        <v>30</v>
      </c>
      <c r="M2679" s="1">
        <v>2</v>
      </c>
      <c r="N2679" s="1">
        <v>17.690000000000001</v>
      </c>
      <c r="O2679" s="1">
        <v>19.2</v>
      </c>
      <c r="P2679" s="1">
        <v>463600</v>
      </c>
      <c r="Q2679" s="1">
        <v>16784</v>
      </c>
      <c r="R2679" s="1">
        <v>453810</v>
      </c>
      <c r="S2679" s="1">
        <v>0</v>
      </c>
      <c r="T2679" s="1">
        <v>0</v>
      </c>
      <c r="U2679" s="1">
        <v>0</v>
      </c>
      <c r="W2679" s="1">
        <v>0</v>
      </c>
      <c r="X2679" s="1">
        <v>0</v>
      </c>
      <c r="Y2679" s="1">
        <v>0</v>
      </c>
      <c r="AB2679" s="275">
        <v>44651</v>
      </c>
      <c r="AC2679" s="1">
        <v>1</v>
      </c>
      <c r="AD2679" s="1" t="s">
        <v>2623</v>
      </c>
      <c r="AE2679" s="1">
        <v>1</v>
      </c>
      <c r="AF2679" s="1">
        <v>30</v>
      </c>
      <c r="AG2679" s="1">
        <v>0</v>
      </c>
      <c r="AN2679" s="1">
        <v>1</v>
      </c>
      <c r="AO2679" s="1">
        <v>1</v>
      </c>
      <c r="AR2679" s="276">
        <v>4486.17</v>
      </c>
      <c r="AS2679" s="1" t="s">
        <v>2657</v>
      </c>
      <c r="AT2679" s="1">
        <v>0</v>
      </c>
      <c r="AU2679" s="1">
        <v>0</v>
      </c>
      <c r="AX2679" s="1">
        <v>5</v>
      </c>
      <c r="BC2679" s="1">
        <v>1</v>
      </c>
      <c r="BD2679" s="1">
        <v>7</v>
      </c>
      <c r="BE2679" s="1">
        <v>2</v>
      </c>
      <c r="BF2679" s="296">
        <v>31169.761575875687</v>
      </c>
    </row>
    <row r="2680" spans="1:58" x14ac:dyDescent="0.3">
      <c r="A2680" s="273">
        <f t="shared" si="90"/>
        <v>58892.466771392581</v>
      </c>
      <c r="B2680" s="1" t="s">
        <v>2621</v>
      </c>
      <c r="C2680" s="274">
        <v>66269806</v>
      </c>
      <c r="D2680" s="1">
        <v>144205</v>
      </c>
      <c r="E2680" s="1">
        <v>4</v>
      </c>
      <c r="F2680" s="1" t="s">
        <v>6106</v>
      </c>
      <c r="G2680" s="275">
        <v>44598</v>
      </c>
      <c r="H2680" s="275">
        <v>45716</v>
      </c>
      <c r="I2680" s="1">
        <v>0</v>
      </c>
      <c r="J2680" s="1">
        <v>1</v>
      </c>
      <c r="K2680" s="1">
        <v>1</v>
      </c>
      <c r="L2680" s="1">
        <v>30</v>
      </c>
      <c r="M2680" s="1">
        <v>2</v>
      </c>
      <c r="N2680" s="1">
        <v>17.7</v>
      </c>
      <c r="O2680" s="1">
        <v>19.2</v>
      </c>
      <c r="P2680" s="1">
        <v>65250</v>
      </c>
      <c r="Q2680" s="1">
        <v>2362</v>
      </c>
      <c r="R2680" s="1">
        <v>63872</v>
      </c>
      <c r="S2680" s="1">
        <v>0</v>
      </c>
      <c r="T2680" s="1">
        <v>0</v>
      </c>
      <c r="U2680" s="1">
        <v>0</v>
      </c>
      <c r="W2680" s="1">
        <v>0</v>
      </c>
      <c r="X2680" s="1">
        <v>0</v>
      </c>
      <c r="Y2680" s="1">
        <v>0</v>
      </c>
      <c r="AB2680" s="275">
        <v>44651</v>
      </c>
      <c r="AC2680" s="1">
        <v>1</v>
      </c>
      <c r="AD2680" s="1" t="s">
        <v>2623</v>
      </c>
      <c r="AE2680" s="1">
        <v>1</v>
      </c>
      <c r="AF2680" s="1">
        <v>30</v>
      </c>
      <c r="AG2680" s="1">
        <v>0</v>
      </c>
      <c r="AN2680" s="1">
        <v>1</v>
      </c>
      <c r="AO2680" s="1">
        <v>1</v>
      </c>
      <c r="AR2680" s="276">
        <v>592.51</v>
      </c>
      <c r="AS2680" s="1" t="s">
        <v>2657</v>
      </c>
      <c r="AT2680" s="1">
        <v>0</v>
      </c>
      <c r="AU2680" s="1">
        <v>0</v>
      </c>
      <c r="AX2680" s="1">
        <v>5</v>
      </c>
      <c r="BC2680" s="1">
        <v>1</v>
      </c>
      <c r="BD2680" s="1">
        <v>7</v>
      </c>
      <c r="BE2680" s="1">
        <v>2</v>
      </c>
      <c r="BF2680" s="296">
        <v>4387.023228607417</v>
      </c>
    </row>
    <row r="2681" spans="1:58" x14ac:dyDescent="0.3">
      <c r="A2681" s="273">
        <f t="shared" si="90"/>
        <v>71806.295409990445</v>
      </c>
      <c r="B2681" s="1" t="s">
        <v>2621</v>
      </c>
      <c r="C2681" s="274">
        <v>66269806</v>
      </c>
      <c r="D2681" s="1">
        <v>144205</v>
      </c>
      <c r="E2681" s="1">
        <v>4</v>
      </c>
      <c r="F2681" s="1" t="s">
        <v>6113</v>
      </c>
      <c r="G2681" s="275">
        <v>44598</v>
      </c>
      <c r="H2681" s="275">
        <v>45716</v>
      </c>
      <c r="I2681" s="1">
        <v>0</v>
      </c>
      <c r="J2681" s="1">
        <v>1</v>
      </c>
      <c r="K2681" s="1">
        <v>1</v>
      </c>
      <c r="L2681" s="1">
        <v>30</v>
      </c>
      <c r="M2681" s="1">
        <v>2</v>
      </c>
      <c r="N2681" s="1">
        <v>17.690000000000001</v>
      </c>
      <c r="O2681" s="1">
        <v>19.2</v>
      </c>
      <c r="P2681" s="1">
        <v>79601</v>
      </c>
      <c r="Q2681" s="1">
        <v>2882</v>
      </c>
      <c r="R2681" s="1">
        <v>77920</v>
      </c>
      <c r="S2681" s="1">
        <v>0</v>
      </c>
      <c r="T2681" s="1">
        <v>0</v>
      </c>
      <c r="U2681" s="1">
        <v>0</v>
      </c>
      <c r="W2681" s="1">
        <v>0</v>
      </c>
      <c r="X2681" s="1">
        <v>0</v>
      </c>
      <c r="Y2681" s="1">
        <v>0</v>
      </c>
      <c r="AB2681" s="275">
        <v>44651</v>
      </c>
      <c r="AC2681" s="1">
        <v>1</v>
      </c>
      <c r="AD2681" s="1" t="s">
        <v>2623</v>
      </c>
      <c r="AE2681" s="1">
        <v>1</v>
      </c>
      <c r="AF2681" s="1">
        <v>30</v>
      </c>
      <c r="AG2681" s="1">
        <v>0</v>
      </c>
      <c r="AN2681" s="1">
        <v>1</v>
      </c>
      <c r="AO2681" s="1">
        <v>1</v>
      </c>
      <c r="AR2681" s="276">
        <v>761.8</v>
      </c>
      <c r="AS2681" s="1" t="s">
        <v>2657</v>
      </c>
      <c r="AT2681" s="1">
        <v>0</v>
      </c>
      <c r="AU2681" s="1">
        <v>0</v>
      </c>
      <c r="AX2681" s="1">
        <v>5</v>
      </c>
      <c r="BC2681" s="1">
        <v>1</v>
      </c>
      <c r="BD2681" s="1">
        <v>7</v>
      </c>
      <c r="BE2681" s="1">
        <v>2</v>
      </c>
      <c r="BF2681" s="296">
        <v>5351.9045900095498</v>
      </c>
    </row>
    <row r="2682" spans="1:58" x14ac:dyDescent="0.3">
      <c r="A2682" s="273">
        <f t="shared" si="90"/>
        <v>676541.56143723568</v>
      </c>
      <c r="B2682" s="1" t="s">
        <v>2621</v>
      </c>
      <c r="C2682" s="274">
        <v>66269806</v>
      </c>
      <c r="D2682" s="1">
        <v>144205</v>
      </c>
      <c r="E2682" s="1">
        <v>4</v>
      </c>
      <c r="F2682" s="1" t="s">
        <v>6145</v>
      </c>
      <c r="G2682" s="275">
        <v>44614</v>
      </c>
      <c r="H2682" s="275">
        <v>45716</v>
      </c>
      <c r="I2682" s="1">
        <v>0</v>
      </c>
      <c r="J2682" s="1">
        <v>1</v>
      </c>
      <c r="K2682" s="1">
        <v>1</v>
      </c>
      <c r="L2682" s="1">
        <v>30</v>
      </c>
      <c r="M2682" s="1">
        <v>2</v>
      </c>
      <c r="N2682" s="1">
        <v>17.690000000000001</v>
      </c>
      <c r="O2682" s="1">
        <v>19.2</v>
      </c>
      <c r="P2682" s="1">
        <v>750000</v>
      </c>
      <c r="Q2682" s="1">
        <v>27155</v>
      </c>
      <c r="R2682" s="1">
        <v>734162</v>
      </c>
      <c r="S2682" s="1">
        <v>0</v>
      </c>
      <c r="T2682" s="1">
        <v>0</v>
      </c>
      <c r="U2682" s="1">
        <v>0</v>
      </c>
      <c r="W2682" s="1">
        <v>0</v>
      </c>
      <c r="X2682" s="1">
        <v>0</v>
      </c>
      <c r="Y2682" s="1">
        <v>0</v>
      </c>
      <c r="AB2682" s="275">
        <v>44651</v>
      </c>
      <c r="AC2682" s="1">
        <v>1</v>
      </c>
      <c r="AD2682" s="1" t="s">
        <v>2623</v>
      </c>
      <c r="AE2682" s="1">
        <v>1</v>
      </c>
      <c r="AF2682" s="1">
        <v>30</v>
      </c>
      <c r="AG2682" s="1">
        <v>0</v>
      </c>
      <c r="AN2682" s="1">
        <v>1</v>
      </c>
      <c r="AO2682" s="1">
        <v>1</v>
      </c>
      <c r="AR2682" s="276">
        <v>7194.81</v>
      </c>
      <c r="AS2682" s="1" t="s">
        <v>2657</v>
      </c>
      <c r="AT2682" s="1">
        <v>0</v>
      </c>
      <c r="AU2682" s="1">
        <v>0</v>
      </c>
      <c r="AX2682" s="1">
        <v>5</v>
      </c>
      <c r="BC2682" s="1">
        <v>1</v>
      </c>
      <c r="BD2682" s="1">
        <v>7</v>
      </c>
      <c r="BE2682" s="1">
        <v>2</v>
      </c>
      <c r="BF2682" s="296">
        <v>50425.628562764265</v>
      </c>
    </row>
    <row r="2683" spans="1:58" x14ac:dyDescent="0.3">
      <c r="A2683" s="273">
        <f t="shared" si="90"/>
        <v>541233.61967594572</v>
      </c>
      <c r="B2683" s="1" t="s">
        <v>2621</v>
      </c>
      <c r="C2683" s="274">
        <v>66269806</v>
      </c>
      <c r="D2683" s="1">
        <v>144205</v>
      </c>
      <c r="E2683" s="1">
        <v>4</v>
      </c>
      <c r="F2683" s="1" t="s">
        <v>6181</v>
      </c>
      <c r="G2683" s="275">
        <v>44612</v>
      </c>
      <c r="H2683" s="275">
        <v>45716</v>
      </c>
      <c r="I2683" s="1">
        <v>0</v>
      </c>
      <c r="J2683" s="1">
        <v>1</v>
      </c>
      <c r="K2683" s="1">
        <v>1</v>
      </c>
      <c r="L2683" s="1">
        <v>30</v>
      </c>
      <c r="M2683" s="1">
        <v>2</v>
      </c>
      <c r="N2683" s="1">
        <v>17.690000000000001</v>
      </c>
      <c r="O2683" s="1">
        <v>19.2</v>
      </c>
      <c r="P2683" s="1">
        <v>600000</v>
      </c>
      <c r="Q2683" s="1">
        <v>21724</v>
      </c>
      <c r="R2683" s="1">
        <v>587330</v>
      </c>
      <c r="S2683" s="1">
        <v>0</v>
      </c>
      <c r="T2683" s="1">
        <v>0</v>
      </c>
      <c r="U2683" s="1">
        <v>0</v>
      </c>
      <c r="W2683" s="1">
        <v>0</v>
      </c>
      <c r="X2683" s="1">
        <v>0</v>
      </c>
      <c r="Y2683" s="1">
        <v>0</v>
      </c>
      <c r="AB2683" s="275">
        <v>44651</v>
      </c>
      <c r="AC2683" s="1">
        <v>1</v>
      </c>
      <c r="AD2683" s="1" t="s">
        <v>2623</v>
      </c>
      <c r="AE2683" s="1">
        <v>1</v>
      </c>
      <c r="AF2683" s="1">
        <v>30</v>
      </c>
      <c r="AG2683" s="1">
        <v>0</v>
      </c>
      <c r="AN2683" s="1">
        <v>1</v>
      </c>
      <c r="AO2683" s="1">
        <v>1</v>
      </c>
      <c r="AR2683" s="276">
        <v>5755.85</v>
      </c>
      <c r="AS2683" s="1" t="s">
        <v>2657</v>
      </c>
      <c r="AT2683" s="1">
        <v>0</v>
      </c>
      <c r="AU2683" s="1">
        <v>0</v>
      </c>
      <c r="AX2683" s="1">
        <v>5</v>
      </c>
      <c r="BC2683" s="1">
        <v>1</v>
      </c>
      <c r="BD2683" s="1">
        <v>7</v>
      </c>
      <c r="BE2683" s="1">
        <v>2</v>
      </c>
      <c r="BF2683" s="296">
        <v>40340.530324054271</v>
      </c>
    </row>
    <row r="2684" spans="1:58" x14ac:dyDescent="0.3">
      <c r="A2684" s="273">
        <f t="shared" si="90"/>
        <v>529337.82846246893</v>
      </c>
      <c r="B2684" s="1" t="s">
        <v>2621</v>
      </c>
      <c r="C2684" s="274">
        <v>66269806</v>
      </c>
      <c r="D2684" s="1">
        <v>144205</v>
      </c>
      <c r="E2684" s="1">
        <v>4</v>
      </c>
      <c r="F2684" s="1" t="s">
        <v>6197</v>
      </c>
      <c r="G2684" s="275">
        <v>44589</v>
      </c>
      <c r="H2684" s="275">
        <v>45688</v>
      </c>
      <c r="I2684" s="1">
        <v>0</v>
      </c>
      <c r="J2684" s="1">
        <v>1</v>
      </c>
      <c r="K2684" s="1">
        <v>2</v>
      </c>
      <c r="L2684" s="1">
        <v>30</v>
      </c>
      <c r="M2684" s="1">
        <v>2</v>
      </c>
      <c r="N2684" s="1">
        <v>17.690000000000001</v>
      </c>
      <c r="O2684" s="1">
        <v>19.2</v>
      </c>
      <c r="P2684" s="1">
        <v>600000</v>
      </c>
      <c r="Q2684" s="1">
        <v>21723</v>
      </c>
      <c r="R2684" s="1">
        <v>574466</v>
      </c>
      <c r="S2684" s="1">
        <v>0</v>
      </c>
      <c r="T2684" s="1">
        <v>0</v>
      </c>
      <c r="U2684" s="1">
        <v>0</v>
      </c>
      <c r="W2684" s="1">
        <v>0</v>
      </c>
      <c r="X2684" s="1">
        <v>0</v>
      </c>
      <c r="Y2684" s="1">
        <v>0</v>
      </c>
      <c r="AB2684" s="275">
        <v>44651</v>
      </c>
      <c r="AC2684" s="1">
        <v>1</v>
      </c>
      <c r="AD2684" s="1" t="s">
        <v>2623</v>
      </c>
      <c r="AE2684" s="1">
        <v>1</v>
      </c>
      <c r="AF2684" s="1">
        <v>30</v>
      </c>
      <c r="AG2684" s="1">
        <v>0</v>
      </c>
      <c r="AN2684" s="1">
        <v>1</v>
      </c>
      <c r="AO2684" s="1">
        <v>1</v>
      </c>
      <c r="AR2684" s="276">
        <v>5671.2</v>
      </c>
      <c r="AS2684" s="1" t="s">
        <v>2657</v>
      </c>
      <c r="AT2684" s="1">
        <v>0</v>
      </c>
      <c r="AU2684" s="1">
        <v>0</v>
      </c>
      <c r="AX2684" s="1">
        <v>5</v>
      </c>
      <c r="BC2684" s="1">
        <v>1</v>
      </c>
      <c r="BD2684" s="1">
        <v>7</v>
      </c>
      <c r="BE2684" s="1">
        <v>2</v>
      </c>
      <c r="BF2684" s="296">
        <v>39456.971537531135</v>
      </c>
    </row>
    <row r="2685" spans="1:58" x14ac:dyDescent="0.3">
      <c r="A2685" s="273">
        <f t="shared" si="90"/>
        <v>529337.82846246893</v>
      </c>
      <c r="B2685" s="1" t="s">
        <v>2621</v>
      </c>
      <c r="C2685" s="274">
        <v>66269806</v>
      </c>
      <c r="D2685" s="1">
        <v>144205</v>
      </c>
      <c r="E2685" s="1">
        <v>4</v>
      </c>
      <c r="F2685" s="1" t="s">
        <v>6198</v>
      </c>
      <c r="G2685" s="275">
        <v>44589</v>
      </c>
      <c r="H2685" s="275">
        <v>45688</v>
      </c>
      <c r="I2685" s="1">
        <v>0</v>
      </c>
      <c r="J2685" s="1">
        <v>1</v>
      </c>
      <c r="K2685" s="1">
        <v>2</v>
      </c>
      <c r="L2685" s="1">
        <v>30</v>
      </c>
      <c r="M2685" s="1">
        <v>2</v>
      </c>
      <c r="N2685" s="1">
        <v>17.690000000000001</v>
      </c>
      <c r="O2685" s="1">
        <v>19.2</v>
      </c>
      <c r="P2685" s="1">
        <v>600000</v>
      </c>
      <c r="Q2685" s="1">
        <v>21723</v>
      </c>
      <c r="R2685" s="1">
        <v>574466</v>
      </c>
      <c r="S2685" s="1">
        <v>0</v>
      </c>
      <c r="T2685" s="1">
        <v>0</v>
      </c>
      <c r="U2685" s="1">
        <v>0</v>
      </c>
      <c r="W2685" s="1">
        <v>0</v>
      </c>
      <c r="X2685" s="1">
        <v>0</v>
      </c>
      <c r="Y2685" s="1">
        <v>0</v>
      </c>
      <c r="AB2685" s="275">
        <v>44651</v>
      </c>
      <c r="AC2685" s="1">
        <v>1</v>
      </c>
      <c r="AD2685" s="1" t="s">
        <v>2623</v>
      </c>
      <c r="AE2685" s="1">
        <v>1</v>
      </c>
      <c r="AF2685" s="1">
        <v>30</v>
      </c>
      <c r="AG2685" s="1">
        <v>0</v>
      </c>
      <c r="AN2685" s="1">
        <v>1</v>
      </c>
      <c r="AO2685" s="1">
        <v>1</v>
      </c>
      <c r="AR2685" s="276">
        <v>5671.2</v>
      </c>
      <c r="AS2685" s="1" t="s">
        <v>2657</v>
      </c>
      <c r="AT2685" s="1">
        <v>0</v>
      </c>
      <c r="AU2685" s="1">
        <v>0</v>
      </c>
      <c r="AX2685" s="1">
        <v>5</v>
      </c>
      <c r="BC2685" s="1">
        <v>1</v>
      </c>
      <c r="BD2685" s="1">
        <v>7</v>
      </c>
      <c r="BE2685" s="1">
        <v>2</v>
      </c>
      <c r="BF2685" s="296">
        <v>39456.971537531135</v>
      </c>
    </row>
    <row r="2686" spans="1:58" x14ac:dyDescent="0.3">
      <c r="A2686" s="273">
        <f t="shared" si="90"/>
        <v>471442.70077605825</v>
      </c>
      <c r="B2686" s="1" t="s">
        <v>2621</v>
      </c>
      <c r="C2686" s="274">
        <v>66269806</v>
      </c>
      <c r="D2686" s="1">
        <v>144205</v>
      </c>
      <c r="E2686" s="1">
        <v>4</v>
      </c>
      <c r="F2686" s="1" t="s">
        <v>6200</v>
      </c>
      <c r="G2686" s="275">
        <v>44589</v>
      </c>
      <c r="H2686" s="275">
        <v>45688</v>
      </c>
      <c r="I2686" s="1">
        <v>0</v>
      </c>
      <c r="J2686" s="1">
        <v>1</v>
      </c>
      <c r="K2686" s="1">
        <v>2</v>
      </c>
      <c r="L2686" s="1">
        <v>30</v>
      </c>
      <c r="M2686" s="1">
        <v>2</v>
      </c>
      <c r="N2686" s="1">
        <v>17.690000000000001</v>
      </c>
      <c r="O2686" s="1">
        <v>19.2</v>
      </c>
      <c r="P2686" s="1">
        <v>534310</v>
      </c>
      <c r="Q2686" s="1">
        <v>19344</v>
      </c>
      <c r="R2686" s="1">
        <v>511574</v>
      </c>
      <c r="S2686" s="1">
        <v>0</v>
      </c>
      <c r="T2686" s="1">
        <v>0</v>
      </c>
      <c r="U2686" s="1">
        <v>0</v>
      </c>
      <c r="W2686" s="1">
        <v>0</v>
      </c>
      <c r="X2686" s="1">
        <v>0</v>
      </c>
      <c r="Y2686" s="1">
        <v>0</v>
      </c>
      <c r="AB2686" s="275">
        <v>44651</v>
      </c>
      <c r="AC2686" s="1">
        <v>1</v>
      </c>
      <c r="AD2686" s="1" t="s">
        <v>2623</v>
      </c>
      <c r="AE2686" s="1">
        <v>1</v>
      </c>
      <c r="AF2686" s="1">
        <v>30</v>
      </c>
      <c r="AG2686" s="1">
        <v>0</v>
      </c>
      <c r="AN2686" s="1">
        <v>1</v>
      </c>
      <c r="AO2686" s="1">
        <v>1</v>
      </c>
      <c r="AR2686" s="276">
        <v>4994.04</v>
      </c>
      <c r="AS2686" s="1" t="s">
        <v>2657</v>
      </c>
      <c r="AT2686" s="1">
        <v>0</v>
      </c>
      <c r="AU2686" s="1">
        <v>0</v>
      </c>
      <c r="AX2686" s="1">
        <v>5</v>
      </c>
      <c r="BC2686" s="1">
        <v>1</v>
      </c>
      <c r="BD2686" s="1">
        <v>7</v>
      </c>
      <c r="BE2686" s="1">
        <v>2</v>
      </c>
      <c r="BF2686" s="296">
        <v>35137.259223941801</v>
      </c>
    </row>
    <row r="2687" spans="1:58" x14ac:dyDescent="0.3">
      <c r="A2687" s="273">
        <f t="shared" si="90"/>
        <v>208959.17296449389</v>
      </c>
      <c r="B2687" s="1" t="s">
        <v>2621</v>
      </c>
      <c r="C2687" s="274">
        <v>66269806</v>
      </c>
      <c r="D2687" s="1">
        <v>144205</v>
      </c>
      <c r="E2687" s="1">
        <v>4</v>
      </c>
      <c r="F2687" s="1" t="s">
        <v>6201</v>
      </c>
      <c r="G2687" s="275">
        <v>44589</v>
      </c>
      <c r="H2687" s="275">
        <v>45688</v>
      </c>
      <c r="I2687" s="1">
        <v>0</v>
      </c>
      <c r="J2687" s="1">
        <v>1</v>
      </c>
      <c r="K2687" s="1">
        <v>2</v>
      </c>
      <c r="L2687" s="1">
        <v>30</v>
      </c>
      <c r="M2687" s="1">
        <v>2</v>
      </c>
      <c r="N2687" s="1">
        <v>17.690000000000001</v>
      </c>
      <c r="O2687" s="1">
        <v>19.2</v>
      </c>
      <c r="P2687" s="1">
        <v>236811</v>
      </c>
      <c r="Q2687" s="1">
        <v>8574</v>
      </c>
      <c r="R2687" s="1">
        <v>226733</v>
      </c>
      <c r="S2687" s="1">
        <v>0</v>
      </c>
      <c r="T2687" s="1">
        <v>0</v>
      </c>
      <c r="U2687" s="1">
        <v>0</v>
      </c>
      <c r="W2687" s="1">
        <v>0</v>
      </c>
      <c r="X2687" s="1">
        <v>0</v>
      </c>
      <c r="Y2687" s="1">
        <v>0</v>
      </c>
      <c r="AB2687" s="275">
        <v>44651</v>
      </c>
      <c r="AC2687" s="1">
        <v>1</v>
      </c>
      <c r="AD2687" s="1" t="s">
        <v>2623</v>
      </c>
      <c r="AE2687" s="1">
        <v>1</v>
      </c>
      <c r="AF2687" s="1">
        <v>30</v>
      </c>
      <c r="AG2687" s="1">
        <v>0</v>
      </c>
      <c r="AN2687" s="1">
        <v>1</v>
      </c>
      <c r="AO2687" s="1">
        <v>1</v>
      </c>
      <c r="AR2687" s="276">
        <v>2200.7600000000002</v>
      </c>
      <c r="AS2687" s="1" t="s">
        <v>2657</v>
      </c>
      <c r="AT2687" s="1">
        <v>0</v>
      </c>
      <c r="AU2687" s="1">
        <v>0</v>
      </c>
      <c r="AX2687" s="1">
        <v>5</v>
      </c>
      <c r="BC2687" s="1">
        <v>1</v>
      </c>
      <c r="BD2687" s="1">
        <v>7</v>
      </c>
      <c r="BE2687" s="1">
        <v>2</v>
      </c>
      <c r="BF2687" s="296">
        <v>15573.067035506099</v>
      </c>
    </row>
    <row r="2688" spans="1:58" x14ac:dyDescent="0.3">
      <c r="A2688" s="273">
        <f t="shared" si="90"/>
        <v>65612.938346864859</v>
      </c>
      <c r="B2688" s="1" t="s">
        <v>2621</v>
      </c>
      <c r="C2688" s="274">
        <v>66269806</v>
      </c>
      <c r="D2688" s="1">
        <v>144205</v>
      </c>
      <c r="E2688" s="1">
        <v>4</v>
      </c>
      <c r="F2688" s="1" t="s">
        <v>6212</v>
      </c>
      <c r="G2688" s="275">
        <v>44607</v>
      </c>
      <c r="H2688" s="275">
        <v>45716</v>
      </c>
      <c r="I2688" s="1">
        <v>0</v>
      </c>
      <c r="J2688" s="1">
        <v>1</v>
      </c>
      <c r="K2688" s="1">
        <v>1</v>
      </c>
      <c r="L2688" s="1">
        <v>30</v>
      </c>
      <c r="M2688" s="1">
        <v>2</v>
      </c>
      <c r="N2688" s="1">
        <v>17.690000000000001</v>
      </c>
      <c r="O2688" s="1">
        <v>19.2</v>
      </c>
      <c r="P2688" s="1">
        <v>72714</v>
      </c>
      <c r="Q2688" s="1">
        <v>2633</v>
      </c>
      <c r="R2688" s="1">
        <v>71179</v>
      </c>
      <c r="S2688" s="1">
        <v>0</v>
      </c>
      <c r="T2688" s="1">
        <v>0</v>
      </c>
      <c r="U2688" s="1">
        <v>0</v>
      </c>
      <c r="W2688" s="1">
        <v>0</v>
      </c>
      <c r="X2688" s="1">
        <v>0</v>
      </c>
      <c r="Y2688" s="1">
        <v>0</v>
      </c>
      <c r="AB2688" s="275">
        <v>44651</v>
      </c>
      <c r="AC2688" s="1">
        <v>1</v>
      </c>
      <c r="AD2688" s="1" t="s">
        <v>2623</v>
      </c>
      <c r="AE2688" s="1">
        <v>1</v>
      </c>
      <c r="AF2688" s="1">
        <v>30</v>
      </c>
      <c r="AG2688" s="1">
        <v>0</v>
      </c>
      <c r="AN2688" s="1">
        <v>1</v>
      </c>
      <c r="AO2688" s="1">
        <v>1</v>
      </c>
      <c r="AR2688" s="276">
        <v>677.16</v>
      </c>
      <c r="AS2688" s="1" t="s">
        <v>2657</v>
      </c>
      <c r="AT2688" s="1">
        <v>0</v>
      </c>
      <c r="AU2688" s="1">
        <v>0</v>
      </c>
      <c r="AX2688" s="1">
        <v>5</v>
      </c>
      <c r="BC2688" s="1">
        <v>1</v>
      </c>
      <c r="BD2688" s="1">
        <v>7</v>
      </c>
      <c r="BE2688" s="1">
        <v>2</v>
      </c>
      <c r="BF2688" s="296">
        <v>4888.9016531351353</v>
      </c>
    </row>
    <row r="2689" spans="1:58" x14ac:dyDescent="0.3">
      <c r="A2689" s="273">
        <f t="shared" si="90"/>
        <v>529337.82846246893</v>
      </c>
      <c r="B2689" s="1" t="s">
        <v>2621</v>
      </c>
      <c r="C2689" s="274">
        <v>66269806</v>
      </c>
      <c r="D2689" s="1">
        <v>144205</v>
      </c>
      <c r="E2689" s="1">
        <v>4</v>
      </c>
      <c r="F2689" s="1" t="s">
        <v>6214</v>
      </c>
      <c r="G2689" s="275">
        <v>44592</v>
      </c>
      <c r="H2689" s="275">
        <v>45688</v>
      </c>
      <c r="I2689" s="1">
        <v>0</v>
      </c>
      <c r="J2689" s="1">
        <v>1</v>
      </c>
      <c r="K2689" s="1">
        <v>2</v>
      </c>
      <c r="L2689" s="1">
        <v>30</v>
      </c>
      <c r="M2689" s="1">
        <v>2</v>
      </c>
      <c r="N2689" s="1">
        <v>17.690000000000001</v>
      </c>
      <c r="O2689" s="1">
        <v>19.2</v>
      </c>
      <c r="P2689" s="1">
        <v>600000</v>
      </c>
      <c r="Q2689" s="1">
        <v>21723</v>
      </c>
      <c r="R2689" s="1">
        <v>574466</v>
      </c>
      <c r="S2689" s="1">
        <v>0</v>
      </c>
      <c r="T2689" s="1">
        <v>0</v>
      </c>
      <c r="U2689" s="1">
        <v>0</v>
      </c>
      <c r="W2689" s="1">
        <v>0</v>
      </c>
      <c r="X2689" s="1">
        <v>0</v>
      </c>
      <c r="Y2689" s="1">
        <v>0</v>
      </c>
      <c r="AB2689" s="275">
        <v>44651</v>
      </c>
      <c r="AC2689" s="1">
        <v>1</v>
      </c>
      <c r="AD2689" s="1" t="s">
        <v>2623</v>
      </c>
      <c r="AE2689" s="1">
        <v>1</v>
      </c>
      <c r="AF2689" s="1">
        <v>30</v>
      </c>
      <c r="AG2689" s="1">
        <v>0</v>
      </c>
      <c r="AN2689" s="1">
        <v>1</v>
      </c>
      <c r="AO2689" s="1">
        <v>1</v>
      </c>
      <c r="AR2689" s="276">
        <v>5671.2</v>
      </c>
      <c r="AS2689" s="1" t="s">
        <v>2657</v>
      </c>
      <c r="AT2689" s="1">
        <v>0</v>
      </c>
      <c r="AU2689" s="1">
        <v>0</v>
      </c>
      <c r="AX2689" s="1">
        <v>5</v>
      </c>
      <c r="BC2689" s="1">
        <v>1</v>
      </c>
      <c r="BD2689" s="1">
        <v>7</v>
      </c>
      <c r="BE2689" s="1">
        <v>2</v>
      </c>
      <c r="BF2689" s="296">
        <v>39456.971537531135</v>
      </c>
    </row>
    <row r="2690" spans="1:58" x14ac:dyDescent="0.3">
      <c r="A2690" s="273">
        <f t="shared" ref="A2690:A2753" si="91">IF(+R2690-AR2690-BF2690&gt;0,R2690-AR2690-BF2690,0)</f>
        <v>529337.82846246893</v>
      </c>
      <c r="B2690" s="1" t="s">
        <v>2621</v>
      </c>
      <c r="C2690" s="274">
        <v>66269806</v>
      </c>
      <c r="D2690" s="1">
        <v>144205</v>
      </c>
      <c r="E2690" s="1">
        <v>4</v>
      </c>
      <c r="F2690" s="1" t="s">
        <v>6216</v>
      </c>
      <c r="G2690" s="275">
        <v>44592</v>
      </c>
      <c r="H2690" s="275">
        <v>45688</v>
      </c>
      <c r="I2690" s="1">
        <v>0</v>
      </c>
      <c r="J2690" s="1">
        <v>1</v>
      </c>
      <c r="K2690" s="1">
        <v>2</v>
      </c>
      <c r="L2690" s="1">
        <v>30</v>
      </c>
      <c r="M2690" s="1">
        <v>2</v>
      </c>
      <c r="N2690" s="1">
        <v>17.690000000000001</v>
      </c>
      <c r="O2690" s="1">
        <v>19.2</v>
      </c>
      <c r="P2690" s="1">
        <v>600000</v>
      </c>
      <c r="Q2690" s="1">
        <v>21723</v>
      </c>
      <c r="R2690" s="1">
        <v>574466</v>
      </c>
      <c r="S2690" s="1">
        <v>0</v>
      </c>
      <c r="T2690" s="1">
        <v>0</v>
      </c>
      <c r="U2690" s="1">
        <v>0</v>
      </c>
      <c r="W2690" s="1">
        <v>0</v>
      </c>
      <c r="X2690" s="1">
        <v>0</v>
      </c>
      <c r="Y2690" s="1">
        <v>0</v>
      </c>
      <c r="AB2690" s="275">
        <v>44651</v>
      </c>
      <c r="AC2690" s="1">
        <v>1</v>
      </c>
      <c r="AD2690" s="1" t="s">
        <v>2623</v>
      </c>
      <c r="AE2690" s="1">
        <v>1</v>
      </c>
      <c r="AF2690" s="1">
        <v>30</v>
      </c>
      <c r="AG2690" s="1">
        <v>0</v>
      </c>
      <c r="AN2690" s="1">
        <v>1</v>
      </c>
      <c r="AO2690" s="1">
        <v>1</v>
      </c>
      <c r="AR2690" s="276">
        <v>5671.2</v>
      </c>
      <c r="AS2690" s="1" t="s">
        <v>2657</v>
      </c>
      <c r="AT2690" s="1">
        <v>0</v>
      </c>
      <c r="AU2690" s="1">
        <v>0</v>
      </c>
      <c r="AX2690" s="1">
        <v>5</v>
      </c>
      <c r="BC2690" s="1">
        <v>1</v>
      </c>
      <c r="BD2690" s="1">
        <v>7</v>
      </c>
      <c r="BE2690" s="1">
        <v>2</v>
      </c>
      <c r="BF2690" s="296">
        <v>39456.971537531135</v>
      </c>
    </row>
    <row r="2691" spans="1:58" x14ac:dyDescent="0.3">
      <c r="A2691" s="273">
        <f t="shared" si="91"/>
        <v>33095.64260290884</v>
      </c>
      <c r="B2691" s="1" t="s">
        <v>2621</v>
      </c>
      <c r="C2691" s="274">
        <v>66269806</v>
      </c>
      <c r="D2691" s="1">
        <v>144205</v>
      </c>
      <c r="E2691" s="1">
        <v>4</v>
      </c>
      <c r="F2691" s="1" t="s">
        <v>6296</v>
      </c>
      <c r="G2691" s="275">
        <v>44635</v>
      </c>
      <c r="H2691" s="275">
        <v>45747</v>
      </c>
      <c r="I2691" s="1">
        <v>0</v>
      </c>
      <c r="J2691" s="1">
        <v>1</v>
      </c>
      <c r="K2691" s="1">
        <v>0</v>
      </c>
      <c r="L2691" s="1">
        <v>30</v>
      </c>
      <c r="M2691" s="1">
        <v>2</v>
      </c>
      <c r="N2691" s="1">
        <v>17.7</v>
      </c>
      <c r="O2691" s="1">
        <v>19.21</v>
      </c>
      <c r="P2691" s="1">
        <v>35900</v>
      </c>
      <c r="Q2691" s="1">
        <v>1300</v>
      </c>
      <c r="R2691" s="1">
        <v>35900</v>
      </c>
      <c r="S2691" s="1">
        <v>265</v>
      </c>
      <c r="T2691" s="1">
        <v>0</v>
      </c>
      <c r="U2691" s="1">
        <v>0</v>
      </c>
      <c r="W2691" s="1">
        <v>0</v>
      </c>
      <c r="X2691" s="1">
        <v>0</v>
      </c>
      <c r="Y2691" s="1">
        <v>0</v>
      </c>
      <c r="AB2691" s="275">
        <v>44635</v>
      </c>
      <c r="AC2691" s="1">
        <v>1</v>
      </c>
      <c r="AD2691" s="1" t="s">
        <v>2623</v>
      </c>
      <c r="AE2691" s="1">
        <v>1</v>
      </c>
      <c r="AF2691" s="1">
        <v>30</v>
      </c>
      <c r="AG2691" s="1">
        <v>0</v>
      </c>
      <c r="AN2691" s="1">
        <v>1</v>
      </c>
      <c r="AO2691" s="1">
        <v>1</v>
      </c>
      <c r="AR2691" s="276">
        <v>338.58</v>
      </c>
      <c r="AS2691" s="1" t="s">
        <v>2657</v>
      </c>
      <c r="AT2691" s="1">
        <v>0</v>
      </c>
      <c r="AU2691" s="1">
        <v>0</v>
      </c>
      <c r="AX2691" s="1">
        <v>5</v>
      </c>
      <c r="BC2691" s="1">
        <v>1</v>
      </c>
      <c r="BD2691" s="1">
        <v>7</v>
      </c>
      <c r="BE2691" s="1">
        <v>2</v>
      </c>
      <c r="BF2691" s="296">
        <v>2465.7773970911553</v>
      </c>
    </row>
    <row r="2692" spans="1:58" x14ac:dyDescent="0.3">
      <c r="A2692" s="273">
        <f t="shared" si="91"/>
        <v>37760.711106386145</v>
      </c>
      <c r="B2692" s="1" t="s">
        <v>2621</v>
      </c>
      <c r="C2692" s="274">
        <v>66269806</v>
      </c>
      <c r="D2692" s="1">
        <v>144205</v>
      </c>
      <c r="E2692" s="1">
        <v>4</v>
      </c>
      <c r="F2692" s="1" t="s">
        <v>6317</v>
      </c>
      <c r="G2692" s="275">
        <v>44636</v>
      </c>
      <c r="H2692" s="275">
        <v>45747</v>
      </c>
      <c r="I2692" s="1">
        <v>0</v>
      </c>
      <c r="J2692" s="1">
        <v>1</v>
      </c>
      <c r="K2692" s="1">
        <v>0</v>
      </c>
      <c r="L2692" s="1">
        <v>30</v>
      </c>
      <c r="M2692" s="1">
        <v>2</v>
      </c>
      <c r="N2692" s="1">
        <v>17.690000000000001</v>
      </c>
      <c r="O2692" s="1">
        <v>19.2</v>
      </c>
      <c r="P2692" s="1">
        <v>41000</v>
      </c>
      <c r="Q2692" s="1">
        <v>1484</v>
      </c>
      <c r="R2692" s="1">
        <v>41000</v>
      </c>
      <c r="S2692" s="1">
        <v>282</v>
      </c>
      <c r="T2692" s="1">
        <v>0</v>
      </c>
      <c r="U2692" s="1">
        <v>0</v>
      </c>
      <c r="W2692" s="1">
        <v>0</v>
      </c>
      <c r="X2692" s="1">
        <v>0</v>
      </c>
      <c r="Y2692" s="1">
        <v>0</v>
      </c>
      <c r="AB2692" s="275">
        <v>44636</v>
      </c>
      <c r="AC2692" s="1">
        <v>1</v>
      </c>
      <c r="AD2692" s="1" t="s">
        <v>2623</v>
      </c>
      <c r="AE2692" s="1">
        <v>1</v>
      </c>
      <c r="AF2692" s="1">
        <v>30</v>
      </c>
      <c r="AG2692" s="1">
        <v>0</v>
      </c>
      <c r="AN2692" s="1">
        <v>1</v>
      </c>
      <c r="AO2692" s="1">
        <v>1</v>
      </c>
      <c r="AR2692" s="276">
        <v>423.22</v>
      </c>
      <c r="AS2692" s="1" t="s">
        <v>2657</v>
      </c>
      <c r="AT2692" s="1">
        <v>0</v>
      </c>
      <c r="AU2692" s="1">
        <v>0</v>
      </c>
      <c r="AX2692" s="1">
        <v>5</v>
      </c>
      <c r="BC2692" s="1">
        <v>1</v>
      </c>
      <c r="BD2692" s="1">
        <v>7</v>
      </c>
      <c r="BE2692" s="1">
        <v>2</v>
      </c>
      <c r="BF2692" s="296">
        <v>2816.0688936138545</v>
      </c>
    </row>
    <row r="2693" spans="1:58" x14ac:dyDescent="0.3">
      <c r="A2693" s="273">
        <f t="shared" si="91"/>
        <v>205320.52372467314</v>
      </c>
      <c r="B2693" s="1" t="s">
        <v>2621</v>
      </c>
      <c r="C2693" s="274">
        <v>66269806</v>
      </c>
      <c r="D2693" s="1">
        <v>144205</v>
      </c>
      <c r="E2693" s="1">
        <v>4</v>
      </c>
      <c r="F2693" s="1" t="s">
        <v>6320</v>
      </c>
      <c r="G2693" s="275">
        <v>44636</v>
      </c>
      <c r="H2693" s="275">
        <v>45747</v>
      </c>
      <c r="I2693" s="1">
        <v>0</v>
      </c>
      <c r="J2693" s="1">
        <v>1</v>
      </c>
      <c r="K2693" s="1">
        <v>0</v>
      </c>
      <c r="L2693" s="1">
        <v>30</v>
      </c>
      <c r="M2693" s="1">
        <v>2</v>
      </c>
      <c r="N2693" s="1">
        <v>17.7</v>
      </c>
      <c r="O2693" s="1">
        <v>19.2</v>
      </c>
      <c r="P2693" s="1">
        <v>222826</v>
      </c>
      <c r="Q2693" s="1">
        <v>8067</v>
      </c>
      <c r="R2693" s="1">
        <v>222826</v>
      </c>
      <c r="S2693" s="1">
        <v>1534</v>
      </c>
      <c r="T2693" s="1">
        <v>0</v>
      </c>
      <c r="U2693" s="1">
        <v>0</v>
      </c>
      <c r="W2693" s="1">
        <v>0</v>
      </c>
      <c r="X2693" s="1">
        <v>0</v>
      </c>
      <c r="Y2693" s="1">
        <v>0</v>
      </c>
      <c r="AB2693" s="275">
        <v>44636</v>
      </c>
      <c r="AC2693" s="1">
        <v>1</v>
      </c>
      <c r="AD2693" s="1" t="s">
        <v>2623</v>
      </c>
      <c r="AE2693" s="1">
        <v>1</v>
      </c>
      <c r="AF2693" s="1">
        <v>30</v>
      </c>
      <c r="AG2693" s="1">
        <v>0</v>
      </c>
      <c r="AN2693" s="1">
        <v>1</v>
      </c>
      <c r="AO2693" s="1">
        <v>1</v>
      </c>
      <c r="AR2693" s="276">
        <v>2200.7600000000002</v>
      </c>
      <c r="AS2693" s="1" t="s">
        <v>2657</v>
      </c>
      <c r="AT2693" s="1">
        <v>0</v>
      </c>
      <c r="AU2693" s="1">
        <v>0</v>
      </c>
      <c r="AX2693" s="1">
        <v>5</v>
      </c>
      <c r="BC2693" s="1">
        <v>1</v>
      </c>
      <c r="BD2693" s="1">
        <v>7</v>
      </c>
      <c r="BE2693" s="1">
        <v>2</v>
      </c>
      <c r="BF2693" s="296">
        <v>15304.716275326846</v>
      </c>
    </row>
    <row r="2694" spans="1:58" x14ac:dyDescent="0.3">
      <c r="A2694" s="273">
        <f t="shared" si="91"/>
        <v>33654.431838612058</v>
      </c>
      <c r="B2694" s="1" t="s">
        <v>2621</v>
      </c>
      <c r="C2694" s="274">
        <v>66269806</v>
      </c>
      <c r="D2694" s="1">
        <v>144205</v>
      </c>
      <c r="E2694" s="1">
        <v>4</v>
      </c>
      <c r="F2694" s="1" t="s">
        <v>6332</v>
      </c>
      <c r="G2694" s="275">
        <v>44628</v>
      </c>
      <c r="H2694" s="275">
        <v>45747</v>
      </c>
      <c r="I2694" s="1">
        <v>0</v>
      </c>
      <c r="J2694" s="1">
        <v>1</v>
      </c>
      <c r="K2694" s="1">
        <v>0</v>
      </c>
      <c r="L2694" s="1">
        <v>30</v>
      </c>
      <c r="M2694" s="1">
        <v>2</v>
      </c>
      <c r="N2694" s="1">
        <v>17.7</v>
      </c>
      <c r="O2694" s="1">
        <v>19.21</v>
      </c>
      <c r="P2694" s="1">
        <v>36500</v>
      </c>
      <c r="Q2694" s="1">
        <v>1321</v>
      </c>
      <c r="R2694" s="1">
        <v>36500</v>
      </c>
      <c r="S2694" s="1">
        <v>395</v>
      </c>
      <c r="T2694" s="1">
        <v>0</v>
      </c>
      <c r="U2694" s="1">
        <v>0</v>
      </c>
      <c r="W2694" s="1">
        <v>0</v>
      </c>
      <c r="X2694" s="1">
        <v>0</v>
      </c>
      <c r="Y2694" s="1">
        <v>0</v>
      </c>
      <c r="AB2694" s="275">
        <v>44628</v>
      </c>
      <c r="AC2694" s="1">
        <v>1</v>
      </c>
      <c r="AD2694" s="1" t="s">
        <v>2623</v>
      </c>
      <c r="AE2694" s="1">
        <v>1</v>
      </c>
      <c r="AF2694" s="1">
        <v>30</v>
      </c>
      <c r="AG2694" s="1">
        <v>0</v>
      </c>
      <c r="AN2694" s="1">
        <v>1</v>
      </c>
      <c r="AO2694" s="1">
        <v>1</v>
      </c>
      <c r="AR2694" s="276">
        <v>338.58</v>
      </c>
      <c r="AS2694" s="1" t="s">
        <v>2657</v>
      </c>
      <c r="AT2694" s="1">
        <v>0</v>
      </c>
      <c r="AU2694" s="1">
        <v>0</v>
      </c>
      <c r="AX2694" s="1">
        <v>5</v>
      </c>
      <c r="BC2694" s="1">
        <v>1</v>
      </c>
      <c r="BD2694" s="1">
        <v>7</v>
      </c>
      <c r="BE2694" s="1">
        <v>2</v>
      </c>
      <c r="BF2694" s="296">
        <v>2506.9881613879434</v>
      </c>
    </row>
    <row r="2695" spans="1:58" x14ac:dyDescent="0.3">
      <c r="A2695" s="273">
        <f t="shared" si="91"/>
        <v>101344.31321225551</v>
      </c>
      <c r="B2695" s="1" t="s">
        <v>2621</v>
      </c>
      <c r="C2695" s="274">
        <v>66269806</v>
      </c>
      <c r="D2695" s="1">
        <v>144205</v>
      </c>
      <c r="E2695" s="1">
        <v>4</v>
      </c>
      <c r="F2695" s="1" t="s">
        <v>6341</v>
      </c>
      <c r="G2695" s="275">
        <v>44627</v>
      </c>
      <c r="H2695" s="275">
        <v>45747</v>
      </c>
      <c r="I2695" s="1">
        <v>0</v>
      </c>
      <c r="J2695" s="1">
        <v>1</v>
      </c>
      <c r="K2695" s="1">
        <v>0</v>
      </c>
      <c r="L2695" s="1">
        <v>30</v>
      </c>
      <c r="M2695" s="1">
        <v>2</v>
      </c>
      <c r="N2695" s="1">
        <v>17.7</v>
      </c>
      <c r="O2695" s="1">
        <v>19.2</v>
      </c>
      <c r="P2695" s="1">
        <v>110000</v>
      </c>
      <c r="Q2695" s="1">
        <v>3982</v>
      </c>
      <c r="R2695" s="1">
        <v>110000</v>
      </c>
      <c r="S2695" s="1">
        <v>1244</v>
      </c>
      <c r="T2695" s="1">
        <v>0</v>
      </c>
      <c r="U2695" s="1">
        <v>0</v>
      </c>
      <c r="W2695" s="1">
        <v>0</v>
      </c>
      <c r="X2695" s="1">
        <v>0</v>
      </c>
      <c r="Y2695" s="1">
        <v>0</v>
      </c>
      <c r="AB2695" s="275">
        <v>44627</v>
      </c>
      <c r="AC2695" s="1">
        <v>1</v>
      </c>
      <c r="AD2695" s="1" t="s">
        <v>2623</v>
      </c>
      <c r="AE2695" s="1">
        <v>1</v>
      </c>
      <c r="AF2695" s="1">
        <v>30</v>
      </c>
      <c r="AG2695" s="1">
        <v>0</v>
      </c>
      <c r="AN2695" s="1">
        <v>1</v>
      </c>
      <c r="AO2695" s="1">
        <v>1</v>
      </c>
      <c r="AR2695" s="276">
        <v>1100.3800000000001</v>
      </c>
      <c r="AS2695" s="1" t="s">
        <v>2657</v>
      </c>
      <c r="AT2695" s="1">
        <v>0</v>
      </c>
      <c r="AU2695" s="1">
        <v>0</v>
      </c>
      <c r="AX2695" s="1">
        <v>5</v>
      </c>
      <c r="BC2695" s="1">
        <v>1</v>
      </c>
      <c r="BD2695" s="1">
        <v>7</v>
      </c>
      <c r="BE2695" s="1">
        <v>2</v>
      </c>
      <c r="BF2695" s="296">
        <v>7555.3067877444873</v>
      </c>
    </row>
    <row r="2696" spans="1:58" x14ac:dyDescent="0.3">
      <c r="A2696" s="273">
        <f t="shared" si="91"/>
        <v>552948.74570321187</v>
      </c>
      <c r="B2696" s="1" t="s">
        <v>2621</v>
      </c>
      <c r="C2696" s="274">
        <v>66269806</v>
      </c>
      <c r="D2696" s="1">
        <v>144205</v>
      </c>
      <c r="E2696" s="1">
        <v>4</v>
      </c>
      <c r="F2696" s="1" t="s">
        <v>6359</v>
      </c>
      <c r="G2696" s="275">
        <v>44633</v>
      </c>
      <c r="H2696" s="275">
        <v>45747</v>
      </c>
      <c r="I2696" s="1">
        <v>0</v>
      </c>
      <c r="J2696" s="1">
        <v>1</v>
      </c>
      <c r="K2696" s="1">
        <v>0</v>
      </c>
      <c r="L2696" s="1">
        <v>30</v>
      </c>
      <c r="M2696" s="1">
        <v>2</v>
      </c>
      <c r="N2696" s="1">
        <v>17.690000000000001</v>
      </c>
      <c r="O2696" s="1">
        <v>19.2</v>
      </c>
      <c r="P2696" s="1">
        <v>600000</v>
      </c>
      <c r="Q2696" s="1">
        <v>21723</v>
      </c>
      <c r="R2696" s="1">
        <v>600000</v>
      </c>
      <c r="S2696" s="1">
        <v>5015</v>
      </c>
      <c r="T2696" s="1">
        <v>0</v>
      </c>
      <c r="U2696" s="1">
        <v>0</v>
      </c>
      <c r="W2696" s="1">
        <v>0</v>
      </c>
      <c r="X2696" s="1">
        <v>0</v>
      </c>
      <c r="Y2696" s="1">
        <v>0</v>
      </c>
      <c r="AB2696" s="275">
        <v>44633</v>
      </c>
      <c r="AC2696" s="1">
        <v>1</v>
      </c>
      <c r="AD2696" s="1" t="s">
        <v>2623</v>
      </c>
      <c r="AE2696" s="1">
        <v>1</v>
      </c>
      <c r="AF2696" s="1">
        <v>30</v>
      </c>
      <c r="AG2696" s="1">
        <v>0</v>
      </c>
      <c r="AN2696" s="1">
        <v>1</v>
      </c>
      <c r="AO2696" s="1">
        <v>1</v>
      </c>
      <c r="AR2696" s="276">
        <v>5840.49</v>
      </c>
      <c r="AS2696" s="1" t="s">
        <v>2657</v>
      </c>
      <c r="AT2696" s="1">
        <v>0</v>
      </c>
      <c r="AU2696" s="1">
        <v>0</v>
      </c>
      <c r="AX2696" s="1">
        <v>5</v>
      </c>
      <c r="BC2696" s="1">
        <v>1</v>
      </c>
      <c r="BD2696" s="1">
        <v>7</v>
      </c>
      <c r="BE2696" s="1">
        <v>2</v>
      </c>
      <c r="BF2696" s="296">
        <v>41210.764296788111</v>
      </c>
    </row>
    <row r="2697" spans="1:58" x14ac:dyDescent="0.3">
      <c r="A2697" s="273">
        <f t="shared" si="91"/>
        <v>184316.24856773732</v>
      </c>
      <c r="B2697" s="1" t="s">
        <v>2621</v>
      </c>
      <c r="C2697" s="274">
        <v>66269806</v>
      </c>
      <c r="D2697" s="1">
        <v>144205</v>
      </c>
      <c r="E2697" s="1">
        <v>4</v>
      </c>
      <c r="F2697" s="1" t="s">
        <v>6360</v>
      </c>
      <c r="G2697" s="275">
        <v>44633</v>
      </c>
      <c r="H2697" s="275">
        <v>45747</v>
      </c>
      <c r="I2697" s="1">
        <v>0</v>
      </c>
      <c r="J2697" s="1">
        <v>1</v>
      </c>
      <c r="K2697" s="1">
        <v>0</v>
      </c>
      <c r="L2697" s="1">
        <v>30</v>
      </c>
      <c r="M2697" s="1">
        <v>2</v>
      </c>
      <c r="N2697" s="1">
        <v>17.7</v>
      </c>
      <c r="O2697" s="1">
        <v>19.21</v>
      </c>
      <c r="P2697" s="1">
        <v>200000</v>
      </c>
      <c r="Q2697" s="1">
        <v>7241</v>
      </c>
      <c r="R2697" s="1">
        <v>200000</v>
      </c>
      <c r="S2697" s="1">
        <v>1672</v>
      </c>
      <c r="T2697" s="1">
        <v>0</v>
      </c>
      <c r="U2697" s="1">
        <v>0</v>
      </c>
      <c r="W2697" s="1">
        <v>0</v>
      </c>
      <c r="X2697" s="1">
        <v>0</v>
      </c>
      <c r="Y2697" s="1">
        <v>0</v>
      </c>
      <c r="AB2697" s="275">
        <v>44633</v>
      </c>
      <c r="AC2697" s="1">
        <v>1</v>
      </c>
      <c r="AD2697" s="1" t="s">
        <v>2623</v>
      </c>
      <c r="AE2697" s="1">
        <v>1</v>
      </c>
      <c r="AF2697" s="1">
        <v>30</v>
      </c>
      <c r="AG2697" s="1">
        <v>0</v>
      </c>
      <c r="AN2697" s="1">
        <v>1</v>
      </c>
      <c r="AO2697" s="1">
        <v>1</v>
      </c>
      <c r="AR2697" s="276">
        <v>1946.83</v>
      </c>
      <c r="AS2697" s="1" t="s">
        <v>2657</v>
      </c>
      <c r="AT2697" s="1">
        <v>0</v>
      </c>
      <c r="AU2697" s="1">
        <v>0</v>
      </c>
      <c r="AX2697" s="1">
        <v>5</v>
      </c>
      <c r="BC2697" s="1">
        <v>1</v>
      </c>
      <c r="BD2697" s="1">
        <v>7</v>
      </c>
      <c r="BE2697" s="1">
        <v>2</v>
      </c>
      <c r="BF2697" s="296">
        <v>13736.921432262703</v>
      </c>
    </row>
    <row r="2698" spans="1:58" x14ac:dyDescent="0.3">
      <c r="A2698" s="273">
        <f t="shared" si="91"/>
        <v>56869.649738146953</v>
      </c>
      <c r="B2698" s="1" t="s">
        <v>2621</v>
      </c>
      <c r="C2698" s="274">
        <v>66269806</v>
      </c>
      <c r="D2698" s="1">
        <v>144205</v>
      </c>
      <c r="E2698" s="1">
        <v>4</v>
      </c>
      <c r="F2698" s="1" t="s">
        <v>6361</v>
      </c>
      <c r="G2698" s="275">
        <v>44633</v>
      </c>
      <c r="H2698" s="275">
        <v>45747</v>
      </c>
      <c r="I2698" s="1">
        <v>0</v>
      </c>
      <c r="J2698" s="1">
        <v>1</v>
      </c>
      <c r="K2698" s="1">
        <v>0</v>
      </c>
      <c r="L2698" s="1">
        <v>30</v>
      </c>
      <c r="M2698" s="1">
        <v>2</v>
      </c>
      <c r="N2698" s="1">
        <v>17.7</v>
      </c>
      <c r="O2698" s="1">
        <v>19.21</v>
      </c>
      <c r="P2698" s="1">
        <v>61700</v>
      </c>
      <c r="Q2698" s="1">
        <v>2234</v>
      </c>
      <c r="R2698" s="1">
        <v>61700</v>
      </c>
      <c r="S2698" s="1">
        <v>516</v>
      </c>
      <c r="T2698" s="1">
        <v>0</v>
      </c>
      <c r="U2698" s="1">
        <v>0</v>
      </c>
      <c r="W2698" s="1">
        <v>0</v>
      </c>
      <c r="X2698" s="1">
        <v>0</v>
      </c>
      <c r="Y2698" s="1">
        <v>0</v>
      </c>
      <c r="AB2698" s="275">
        <v>44633</v>
      </c>
      <c r="AC2698" s="1">
        <v>1</v>
      </c>
      <c r="AD2698" s="1" t="s">
        <v>2623</v>
      </c>
      <c r="AE2698" s="1">
        <v>1</v>
      </c>
      <c r="AF2698" s="1">
        <v>30</v>
      </c>
      <c r="AG2698" s="1">
        <v>0</v>
      </c>
      <c r="AN2698" s="1">
        <v>1</v>
      </c>
      <c r="AO2698" s="1">
        <v>1</v>
      </c>
      <c r="AR2698" s="276">
        <v>592.51</v>
      </c>
      <c r="AS2698" s="1" t="s">
        <v>2657</v>
      </c>
      <c r="AT2698" s="1">
        <v>0</v>
      </c>
      <c r="AU2698" s="1">
        <v>0</v>
      </c>
      <c r="AX2698" s="1">
        <v>5</v>
      </c>
      <c r="BC2698" s="1">
        <v>1</v>
      </c>
      <c r="BD2698" s="1">
        <v>7</v>
      </c>
      <c r="BE2698" s="1">
        <v>2</v>
      </c>
      <c r="BF2698" s="296">
        <v>4237.8402618530445</v>
      </c>
    </row>
    <row r="2699" spans="1:58" x14ac:dyDescent="0.3">
      <c r="A2699" s="273">
        <f t="shared" si="91"/>
        <v>66843.205980804763</v>
      </c>
      <c r="B2699" s="1" t="s">
        <v>2621</v>
      </c>
      <c r="C2699" s="274">
        <v>66269806</v>
      </c>
      <c r="D2699" s="1">
        <v>144205</v>
      </c>
      <c r="E2699" s="1">
        <v>4</v>
      </c>
      <c r="F2699" s="1" t="s">
        <v>6416</v>
      </c>
      <c r="G2699" s="275">
        <v>44638</v>
      </c>
      <c r="H2699" s="275">
        <v>45747</v>
      </c>
      <c r="I2699" s="1">
        <v>0</v>
      </c>
      <c r="J2699" s="1">
        <v>1</v>
      </c>
      <c r="K2699" s="1">
        <v>0</v>
      </c>
      <c r="L2699" s="1">
        <v>30</v>
      </c>
      <c r="M2699" s="1">
        <v>2</v>
      </c>
      <c r="N2699" s="1">
        <v>17.7</v>
      </c>
      <c r="O2699" s="1">
        <v>19.21</v>
      </c>
      <c r="P2699" s="1">
        <v>72500</v>
      </c>
      <c r="Q2699" s="1">
        <v>2625</v>
      </c>
      <c r="R2699" s="1">
        <v>72500</v>
      </c>
      <c r="S2699" s="1">
        <v>428</v>
      </c>
      <c r="T2699" s="1">
        <v>0</v>
      </c>
      <c r="U2699" s="1">
        <v>0</v>
      </c>
      <c r="W2699" s="1">
        <v>0</v>
      </c>
      <c r="X2699" s="1">
        <v>0</v>
      </c>
      <c r="Y2699" s="1">
        <v>0</v>
      </c>
      <c r="AB2699" s="275">
        <v>44638</v>
      </c>
      <c r="AC2699" s="1">
        <v>1</v>
      </c>
      <c r="AD2699" s="1" t="s">
        <v>2623</v>
      </c>
      <c r="AE2699" s="1">
        <v>1</v>
      </c>
      <c r="AF2699" s="1">
        <v>30</v>
      </c>
      <c r="AG2699" s="1">
        <v>0</v>
      </c>
      <c r="AN2699" s="1">
        <v>1</v>
      </c>
      <c r="AO2699" s="1">
        <v>1</v>
      </c>
      <c r="AR2699" s="276">
        <v>677.16</v>
      </c>
      <c r="AS2699" s="1" t="s">
        <v>2657</v>
      </c>
      <c r="AT2699" s="1">
        <v>0</v>
      </c>
      <c r="AU2699" s="1">
        <v>0</v>
      </c>
      <c r="AX2699" s="1">
        <v>5</v>
      </c>
      <c r="BC2699" s="1">
        <v>1</v>
      </c>
      <c r="BD2699" s="1">
        <v>7</v>
      </c>
      <c r="BE2699" s="1">
        <v>2</v>
      </c>
      <c r="BF2699" s="296">
        <v>4979.6340191952304</v>
      </c>
    </row>
    <row r="2700" spans="1:58" x14ac:dyDescent="0.3">
      <c r="A2700" s="273">
        <f t="shared" si="91"/>
        <v>143741.10234419265</v>
      </c>
      <c r="B2700" s="1" t="s">
        <v>2621</v>
      </c>
      <c r="C2700" s="274">
        <v>66269806</v>
      </c>
      <c r="D2700" s="1">
        <v>144205</v>
      </c>
      <c r="E2700" s="1">
        <v>4</v>
      </c>
      <c r="F2700" s="1" t="s">
        <v>6458</v>
      </c>
      <c r="G2700" s="275">
        <v>44631</v>
      </c>
      <c r="H2700" s="275">
        <v>45747</v>
      </c>
      <c r="I2700" s="1">
        <v>0</v>
      </c>
      <c r="J2700" s="1">
        <v>1</v>
      </c>
      <c r="K2700" s="1">
        <v>0</v>
      </c>
      <c r="L2700" s="1">
        <v>30</v>
      </c>
      <c r="M2700" s="1">
        <v>2</v>
      </c>
      <c r="N2700" s="1">
        <v>17.690000000000001</v>
      </c>
      <c r="O2700" s="1">
        <v>19.2</v>
      </c>
      <c r="P2700" s="1">
        <v>155978</v>
      </c>
      <c r="Q2700" s="1">
        <v>5647</v>
      </c>
      <c r="R2700" s="1">
        <v>155978</v>
      </c>
      <c r="S2700" s="1">
        <v>1457</v>
      </c>
      <c r="T2700" s="1">
        <v>0</v>
      </c>
      <c r="U2700" s="1">
        <v>0</v>
      </c>
      <c r="W2700" s="1">
        <v>0</v>
      </c>
      <c r="X2700" s="1">
        <v>0</v>
      </c>
      <c r="Y2700" s="1">
        <v>0</v>
      </c>
      <c r="AB2700" s="275">
        <v>44631</v>
      </c>
      <c r="AC2700" s="1">
        <v>1</v>
      </c>
      <c r="AD2700" s="1" t="s">
        <v>2623</v>
      </c>
      <c r="AE2700" s="1">
        <v>1</v>
      </c>
      <c r="AF2700" s="1">
        <v>30</v>
      </c>
      <c r="AG2700" s="1">
        <v>0</v>
      </c>
      <c r="AN2700" s="1">
        <v>1</v>
      </c>
      <c r="AO2700" s="1">
        <v>1</v>
      </c>
      <c r="AR2700" s="276">
        <v>1523.61</v>
      </c>
      <c r="AS2700" s="1" t="s">
        <v>2657</v>
      </c>
      <c r="AT2700" s="1">
        <v>0</v>
      </c>
      <c r="AU2700" s="1">
        <v>0</v>
      </c>
      <c r="AX2700" s="1">
        <v>5</v>
      </c>
      <c r="BC2700" s="1">
        <v>1</v>
      </c>
      <c r="BD2700" s="1">
        <v>7</v>
      </c>
      <c r="BE2700" s="1">
        <v>2</v>
      </c>
      <c r="BF2700" s="296">
        <v>10713.28765580736</v>
      </c>
    </row>
    <row r="2701" spans="1:58" x14ac:dyDescent="0.3">
      <c r="A2701" s="273">
        <f t="shared" si="91"/>
        <v>62991.285516023956</v>
      </c>
      <c r="B2701" s="1" t="s">
        <v>2621</v>
      </c>
      <c r="C2701" s="274">
        <v>66269806</v>
      </c>
      <c r="D2701" s="1">
        <v>144205</v>
      </c>
      <c r="E2701" s="1">
        <v>4</v>
      </c>
      <c r="F2701" s="1" t="s">
        <v>6466</v>
      </c>
      <c r="G2701" s="275">
        <v>44637</v>
      </c>
      <c r="H2701" s="275">
        <v>45747</v>
      </c>
      <c r="I2701" s="1">
        <v>0</v>
      </c>
      <c r="J2701" s="1">
        <v>1</v>
      </c>
      <c r="K2701" s="1">
        <v>0</v>
      </c>
      <c r="L2701" s="1">
        <v>30</v>
      </c>
      <c r="M2701" s="1">
        <v>2</v>
      </c>
      <c r="N2701" s="1">
        <v>17.7</v>
      </c>
      <c r="O2701" s="1">
        <v>19.2</v>
      </c>
      <c r="P2701" s="1">
        <v>68364</v>
      </c>
      <c r="Q2701" s="1">
        <v>2475</v>
      </c>
      <c r="R2701" s="1">
        <v>68364</v>
      </c>
      <c r="S2701" s="1">
        <v>437</v>
      </c>
      <c r="T2701" s="1">
        <v>0</v>
      </c>
      <c r="U2701" s="1">
        <v>0</v>
      </c>
      <c r="W2701" s="1">
        <v>0</v>
      </c>
      <c r="X2701" s="1">
        <v>0</v>
      </c>
      <c r="Y2701" s="1">
        <v>0</v>
      </c>
      <c r="AB2701" s="275">
        <v>44637</v>
      </c>
      <c r="AC2701" s="1">
        <v>1</v>
      </c>
      <c r="AD2701" s="1" t="s">
        <v>2623</v>
      </c>
      <c r="AE2701" s="1">
        <v>1</v>
      </c>
      <c r="AF2701" s="1">
        <v>30</v>
      </c>
      <c r="AG2701" s="1">
        <v>0</v>
      </c>
      <c r="AN2701" s="1">
        <v>1</v>
      </c>
      <c r="AO2701" s="1">
        <v>1</v>
      </c>
      <c r="AR2701" s="276">
        <v>677.16</v>
      </c>
      <c r="AS2701" s="1" t="s">
        <v>2657</v>
      </c>
      <c r="AT2701" s="1">
        <v>0</v>
      </c>
      <c r="AU2701" s="1">
        <v>0</v>
      </c>
      <c r="AX2701" s="1">
        <v>5</v>
      </c>
      <c r="BC2701" s="1">
        <v>1</v>
      </c>
      <c r="BD2701" s="1">
        <v>7</v>
      </c>
      <c r="BE2701" s="1">
        <v>2</v>
      </c>
      <c r="BF2701" s="296">
        <v>4695.5544839760378</v>
      </c>
    </row>
    <row r="2702" spans="1:58" x14ac:dyDescent="0.3">
      <c r="A2702" s="273">
        <f t="shared" si="91"/>
        <v>21911.376349560738</v>
      </c>
      <c r="B2702" s="1" t="s">
        <v>2621</v>
      </c>
      <c r="C2702" s="274">
        <v>66269806</v>
      </c>
      <c r="D2702" s="1">
        <v>144205</v>
      </c>
      <c r="E2702" s="1">
        <v>4</v>
      </c>
      <c r="F2702" s="1" t="s">
        <v>6467</v>
      </c>
      <c r="G2702" s="275">
        <v>44637</v>
      </c>
      <c r="H2702" s="275">
        <v>45747</v>
      </c>
      <c r="I2702" s="1">
        <v>0</v>
      </c>
      <c r="J2702" s="1">
        <v>1</v>
      </c>
      <c r="K2702" s="1">
        <v>0</v>
      </c>
      <c r="L2702" s="1">
        <v>30</v>
      </c>
      <c r="M2702" s="1">
        <v>2</v>
      </c>
      <c r="N2702" s="1">
        <v>17.690000000000001</v>
      </c>
      <c r="O2702" s="1">
        <v>19.2</v>
      </c>
      <c r="P2702" s="1">
        <v>23800</v>
      </c>
      <c r="Q2702" s="1">
        <v>862</v>
      </c>
      <c r="R2702" s="1">
        <v>23800</v>
      </c>
      <c r="S2702" s="1">
        <v>152</v>
      </c>
      <c r="T2702" s="1">
        <v>0</v>
      </c>
      <c r="U2702" s="1">
        <v>0</v>
      </c>
      <c r="W2702" s="1">
        <v>0</v>
      </c>
      <c r="X2702" s="1">
        <v>0</v>
      </c>
      <c r="Y2702" s="1">
        <v>0</v>
      </c>
      <c r="AB2702" s="275">
        <v>44637</v>
      </c>
      <c r="AC2702" s="1">
        <v>1</v>
      </c>
      <c r="AD2702" s="1" t="s">
        <v>2623</v>
      </c>
      <c r="AE2702" s="1">
        <v>1</v>
      </c>
      <c r="AF2702" s="1">
        <v>30</v>
      </c>
      <c r="AG2702" s="1">
        <v>0</v>
      </c>
      <c r="AN2702" s="1">
        <v>1</v>
      </c>
      <c r="AO2702" s="1">
        <v>1</v>
      </c>
      <c r="AR2702" s="276">
        <v>253.93</v>
      </c>
      <c r="AS2702" s="1" t="s">
        <v>2657</v>
      </c>
      <c r="AT2702" s="1">
        <v>0</v>
      </c>
      <c r="AU2702" s="1">
        <v>0</v>
      </c>
      <c r="AX2702" s="1">
        <v>5</v>
      </c>
      <c r="BC2702" s="1">
        <v>1</v>
      </c>
      <c r="BD2702" s="1">
        <v>7</v>
      </c>
      <c r="BE2702" s="1">
        <v>2</v>
      </c>
      <c r="BF2702" s="296">
        <v>1634.6936504392618</v>
      </c>
    </row>
    <row r="2703" spans="1:58" x14ac:dyDescent="0.3">
      <c r="A2703" s="273">
        <f t="shared" si="91"/>
        <v>155699.40138973802</v>
      </c>
      <c r="B2703" s="1" t="s">
        <v>2621</v>
      </c>
      <c r="C2703" s="274">
        <v>66269806</v>
      </c>
      <c r="D2703" s="1">
        <v>144205</v>
      </c>
      <c r="E2703" s="1">
        <v>4</v>
      </c>
      <c r="F2703" s="1" t="s">
        <v>6501</v>
      </c>
      <c r="G2703" s="275">
        <v>44651</v>
      </c>
      <c r="H2703" s="275">
        <v>45747</v>
      </c>
      <c r="I2703" s="1">
        <v>0</v>
      </c>
      <c r="J2703" s="1">
        <v>1</v>
      </c>
      <c r="K2703" s="1">
        <v>0</v>
      </c>
      <c r="L2703" s="1">
        <v>30</v>
      </c>
      <c r="M2703" s="1">
        <v>2</v>
      </c>
      <c r="N2703" s="1">
        <v>17.7</v>
      </c>
      <c r="O2703" s="1">
        <v>19.2</v>
      </c>
      <c r="P2703" s="1">
        <v>169000</v>
      </c>
      <c r="Q2703" s="1">
        <v>6119</v>
      </c>
      <c r="R2703" s="1">
        <v>169000</v>
      </c>
      <c r="S2703" s="1">
        <v>0</v>
      </c>
      <c r="T2703" s="1">
        <v>0</v>
      </c>
      <c r="U2703" s="1">
        <v>0</v>
      </c>
      <c r="W2703" s="1">
        <v>0</v>
      </c>
      <c r="X2703" s="1">
        <v>0</v>
      </c>
      <c r="Y2703" s="1">
        <v>0</v>
      </c>
      <c r="AB2703" s="275">
        <v>44651</v>
      </c>
      <c r="AC2703" s="1">
        <v>1</v>
      </c>
      <c r="AD2703" s="1" t="s">
        <v>2623</v>
      </c>
      <c r="AE2703" s="1">
        <v>1</v>
      </c>
      <c r="AF2703" s="1">
        <v>30</v>
      </c>
      <c r="AG2703" s="1">
        <v>0</v>
      </c>
      <c r="AN2703" s="1">
        <v>1</v>
      </c>
      <c r="AO2703" s="1">
        <v>1</v>
      </c>
      <c r="AR2703" s="276">
        <v>1692.9</v>
      </c>
      <c r="AS2703" s="1" t="s">
        <v>2657</v>
      </c>
      <c r="AT2703" s="1">
        <v>0</v>
      </c>
      <c r="AU2703" s="1">
        <v>0</v>
      </c>
      <c r="AX2703" s="1">
        <v>5</v>
      </c>
      <c r="BC2703" s="1">
        <v>1</v>
      </c>
      <c r="BD2703" s="1">
        <v>7</v>
      </c>
      <c r="BE2703" s="1">
        <v>2</v>
      </c>
      <c r="BF2703" s="296">
        <v>11607.698610261985</v>
      </c>
    </row>
    <row r="2704" spans="1:58" x14ac:dyDescent="0.3">
      <c r="A2704" s="273">
        <f t="shared" si="91"/>
        <v>24360.735832726485</v>
      </c>
      <c r="B2704" s="1" t="s">
        <v>2621</v>
      </c>
      <c r="C2704" s="274">
        <v>66269806</v>
      </c>
      <c r="D2704" s="1">
        <v>144205</v>
      </c>
      <c r="E2704" s="1">
        <v>4</v>
      </c>
      <c r="F2704" s="1" t="s">
        <v>6527</v>
      </c>
      <c r="G2704" s="275">
        <v>44625</v>
      </c>
      <c r="H2704" s="275">
        <v>45716</v>
      </c>
      <c r="I2704" s="1">
        <v>0</v>
      </c>
      <c r="J2704" s="1">
        <v>1</v>
      </c>
      <c r="K2704" s="1">
        <v>1</v>
      </c>
      <c r="L2704" s="1">
        <v>30</v>
      </c>
      <c r="M2704" s="1">
        <v>2</v>
      </c>
      <c r="N2704" s="1">
        <v>17.71</v>
      </c>
      <c r="O2704" s="1">
        <v>19.23</v>
      </c>
      <c r="P2704" s="1">
        <v>27000</v>
      </c>
      <c r="Q2704" s="1">
        <v>978</v>
      </c>
      <c r="R2704" s="1">
        <v>26430</v>
      </c>
      <c r="S2704" s="1">
        <v>0</v>
      </c>
      <c r="T2704" s="1">
        <v>0</v>
      </c>
      <c r="U2704" s="1">
        <v>0</v>
      </c>
      <c r="W2704" s="1">
        <v>0</v>
      </c>
      <c r="X2704" s="1">
        <v>0</v>
      </c>
      <c r="Y2704" s="1">
        <v>0</v>
      </c>
      <c r="AB2704" s="275">
        <v>44651</v>
      </c>
      <c r="AC2704" s="1">
        <v>1</v>
      </c>
      <c r="AD2704" s="1" t="s">
        <v>2623</v>
      </c>
      <c r="AE2704" s="1">
        <v>1</v>
      </c>
      <c r="AF2704" s="1">
        <v>30</v>
      </c>
      <c r="AG2704" s="1">
        <v>0</v>
      </c>
      <c r="AN2704" s="1">
        <v>1</v>
      </c>
      <c r="AO2704" s="1">
        <v>1</v>
      </c>
      <c r="AR2704" s="276">
        <v>253.93</v>
      </c>
      <c r="AS2704" s="1" t="s">
        <v>2657</v>
      </c>
      <c r="AT2704" s="1">
        <v>0</v>
      </c>
      <c r="AU2704" s="1">
        <v>0</v>
      </c>
      <c r="AX2704" s="1">
        <v>5</v>
      </c>
      <c r="BC2704" s="1">
        <v>1</v>
      </c>
      <c r="BD2704" s="1">
        <v>7</v>
      </c>
      <c r="BE2704" s="1">
        <v>2</v>
      </c>
      <c r="BF2704" s="296">
        <v>1815.3341672735164</v>
      </c>
    </row>
    <row r="2705" spans="1:58" x14ac:dyDescent="0.3">
      <c r="A2705" s="273">
        <f t="shared" si="91"/>
        <v>13581488</v>
      </c>
      <c r="B2705" s="1" t="s">
        <v>2621</v>
      </c>
      <c r="C2705" s="274">
        <v>66272209</v>
      </c>
      <c r="D2705" s="1">
        <v>144105</v>
      </c>
      <c r="E2705" s="1">
        <v>4</v>
      </c>
      <c r="F2705" s="1" t="s">
        <v>4216</v>
      </c>
      <c r="G2705" s="275">
        <v>44302</v>
      </c>
      <c r="H2705" s="275">
        <v>45412</v>
      </c>
      <c r="I2705" s="1">
        <v>1</v>
      </c>
      <c r="J2705" s="1">
        <v>1</v>
      </c>
      <c r="K2705" s="1">
        <v>12</v>
      </c>
      <c r="L2705" s="1">
        <v>30</v>
      </c>
      <c r="M2705" s="1">
        <v>2</v>
      </c>
      <c r="N2705" s="1">
        <v>9</v>
      </c>
      <c r="O2705" s="1">
        <v>9.3800000000000008</v>
      </c>
      <c r="P2705" s="1">
        <v>35148438</v>
      </c>
      <c r="Q2705" s="1">
        <v>635128</v>
      </c>
      <c r="R2705" s="1">
        <v>24954174</v>
      </c>
      <c r="S2705" s="1">
        <v>0</v>
      </c>
      <c r="T2705" s="1">
        <v>0</v>
      </c>
      <c r="U2705" s="1">
        <v>0</v>
      </c>
      <c r="W2705" s="1">
        <v>0</v>
      </c>
      <c r="X2705" s="1">
        <v>0</v>
      </c>
      <c r="Y2705" s="1">
        <v>0</v>
      </c>
      <c r="Z2705" s="1" t="s">
        <v>5730</v>
      </c>
      <c r="AA2705" s="1" t="s">
        <v>2807</v>
      </c>
      <c r="AB2705" s="275">
        <v>44651</v>
      </c>
      <c r="AC2705" s="1">
        <v>1</v>
      </c>
      <c r="AD2705" s="1" t="s">
        <v>2623</v>
      </c>
      <c r="AE2705" s="1">
        <v>1</v>
      </c>
      <c r="AF2705" s="1">
        <v>30</v>
      </c>
      <c r="AG2705" s="1">
        <v>975</v>
      </c>
      <c r="AN2705" s="1">
        <v>1</v>
      </c>
      <c r="AO2705" s="1">
        <v>1</v>
      </c>
      <c r="AR2705" s="276">
        <v>1413713</v>
      </c>
      <c r="AS2705" s="1" t="s">
        <v>2632</v>
      </c>
      <c r="AT2705" s="1">
        <v>0</v>
      </c>
      <c r="AU2705" s="1">
        <v>0</v>
      </c>
      <c r="AV2705" s="1" t="s">
        <v>2625</v>
      </c>
      <c r="AW2705" s="1" t="s">
        <v>2626</v>
      </c>
      <c r="AX2705" s="1">
        <v>5</v>
      </c>
      <c r="BC2705" s="1">
        <v>1</v>
      </c>
      <c r="BD2705" s="1">
        <v>7</v>
      </c>
      <c r="BE2705" s="1">
        <v>2</v>
      </c>
      <c r="BF2705" s="296">
        <v>9958973</v>
      </c>
    </row>
    <row r="2706" spans="1:58" x14ac:dyDescent="0.3">
      <c r="A2706" s="273">
        <f t="shared" si="91"/>
        <v>0</v>
      </c>
      <c r="B2706" s="1" t="s">
        <v>2621</v>
      </c>
      <c r="C2706" s="274">
        <v>66277460</v>
      </c>
      <c r="D2706" s="1">
        <v>144105</v>
      </c>
      <c r="E2706" s="1">
        <v>4</v>
      </c>
      <c r="F2706" s="1" t="s">
        <v>4506</v>
      </c>
      <c r="G2706" s="275">
        <v>44383</v>
      </c>
      <c r="H2706" s="275">
        <v>45504</v>
      </c>
      <c r="I2706" s="1">
        <v>1</v>
      </c>
      <c r="J2706" s="1">
        <v>1</v>
      </c>
      <c r="K2706" s="1">
        <v>8</v>
      </c>
      <c r="L2706" s="1">
        <v>30</v>
      </c>
      <c r="M2706" s="1">
        <v>2</v>
      </c>
      <c r="N2706" s="1">
        <v>6.6</v>
      </c>
      <c r="O2706" s="1">
        <v>6.8</v>
      </c>
      <c r="P2706" s="1">
        <v>20114353</v>
      </c>
      <c r="Q2706" s="1">
        <v>455830</v>
      </c>
      <c r="R2706" s="1">
        <v>16333584</v>
      </c>
      <c r="S2706" s="1">
        <v>0</v>
      </c>
      <c r="T2706" s="1">
        <v>0</v>
      </c>
      <c r="U2706" s="1">
        <v>0</v>
      </c>
      <c r="W2706" s="1">
        <v>0</v>
      </c>
      <c r="X2706" s="1">
        <v>0</v>
      </c>
      <c r="Y2706" s="1">
        <v>0</v>
      </c>
      <c r="Z2706" s="1" t="s">
        <v>2635</v>
      </c>
      <c r="AA2706" s="1" t="s">
        <v>2807</v>
      </c>
      <c r="AB2706" s="275">
        <v>44651</v>
      </c>
      <c r="AC2706" s="1">
        <v>1</v>
      </c>
      <c r="AD2706" s="1" t="s">
        <v>2623</v>
      </c>
      <c r="AE2706" s="1">
        <v>1</v>
      </c>
      <c r="AF2706" s="1">
        <v>30</v>
      </c>
      <c r="AG2706" s="1">
        <v>337</v>
      </c>
      <c r="AN2706" s="1">
        <v>1</v>
      </c>
      <c r="AO2706" s="1">
        <v>1</v>
      </c>
      <c r="AR2706" s="276">
        <v>2104530</v>
      </c>
      <c r="AS2706" s="1" t="s">
        <v>2632</v>
      </c>
      <c r="AT2706" s="1">
        <v>0</v>
      </c>
      <c r="AU2706" s="1">
        <v>0</v>
      </c>
      <c r="AV2706" s="1" t="s">
        <v>2625</v>
      </c>
      <c r="AW2706" s="1" t="s">
        <v>2626</v>
      </c>
      <c r="AX2706" s="1">
        <v>5</v>
      </c>
      <c r="BC2706" s="1">
        <v>1</v>
      </c>
      <c r="BD2706" s="1">
        <v>7</v>
      </c>
      <c r="BE2706" s="1">
        <v>2</v>
      </c>
      <c r="BF2706" s="296">
        <v>15285186</v>
      </c>
    </row>
    <row r="2707" spans="1:58" x14ac:dyDescent="0.3">
      <c r="A2707" s="273">
        <f t="shared" si="91"/>
        <v>68834569</v>
      </c>
      <c r="B2707" s="1" t="s">
        <v>2621</v>
      </c>
      <c r="C2707" s="274">
        <v>66226896</v>
      </c>
      <c r="D2707" s="1">
        <v>144105</v>
      </c>
      <c r="E2707" s="1">
        <v>3</v>
      </c>
      <c r="F2707" s="1" t="s">
        <v>4624</v>
      </c>
      <c r="G2707" s="275">
        <v>44292</v>
      </c>
      <c r="H2707" s="275">
        <v>46538</v>
      </c>
      <c r="I2707" s="1">
        <v>0</v>
      </c>
      <c r="J2707" s="1">
        <v>1</v>
      </c>
      <c r="K2707" s="1">
        <v>13</v>
      </c>
      <c r="L2707" s="1">
        <v>30</v>
      </c>
      <c r="M2707" s="1">
        <v>2</v>
      </c>
      <c r="N2707" s="1">
        <v>9.23</v>
      </c>
      <c r="O2707" s="1">
        <v>9.6300000000000008</v>
      </c>
      <c r="P2707" s="1">
        <v>90226401</v>
      </c>
      <c r="Q2707" s="1">
        <v>1539364</v>
      </c>
      <c r="R2707" s="1">
        <v>78720086</v>
      </c>
      <c r="S2707" s="1">
        <v>0</v>
      </c>
      <c r="T2707" s="1">
        <v>0</v>
      </c>
      <c r="U2707" s="1">
        <v>0</v>
      </c>
      <c r="W2707" s="1">
        <v>0</v>
      </c>
      <c r="X2707" s="1">
        <v>0</v>
      </c>
      <c r="Y2707" s="1">
        <v>0</v>
      </c>
      <c r="Z2707" s="1" t="s">
        <v>5737</v>
      </c>
      <c r="AA2707" s="1" t="s">
        <v>2807</v>
      </c>
      <c r="AB2707" s="275">
        <v>44651</v>
      </c>
      <c r="AC2707" s="1">
        <v>1</v>
      </c>
      <c r="AD2707" s="1" t="s">
        <v>2623</v>
      </c>
      <c r="AE2707" s="1">
        <v>1</v>
      </c>
      <c r="AF2707" s="1">
        <v>30</v>
      </c>
      <c r="AG2707" s="1">
        <v>0</v>
      </c>
      <c r="AN2707" s="1">
        <v>1</v>
      </c>
      <c r="AO2707" s="1">
        <v>1</v>
      </c>
      <c r="AP2707" s="1">
        <v>44292</v>
      </c>
      <c r="AQ2707" s="1" t="s">
        <v>2629</v>
      </c>
      <c r="AR2707" s="276">
        <v>1233858</v>
      </c>
      <c r="AS2707" s="1" t="s">
        <v>2624</v>
      </c>
      <c r="AT2707" s="1">
        <v>0</v>
      </c>
      <c r="AU2707" s="1">
        <v>0</v>
      </c>
      <c r="AV2707" s="1" t="s">
        <v>2625</v>
      </c>
      <c r="AW2707" s="1" t="s">
        <v>2626</v>
      </c>
      <c r="AX2707" s="1">
        <v>5</v>
      </c>
      <c r="BC2707" s="1">
        <v>1</v>
      </c>
      <c r="BD2707" s="1">
        <v>7</v>
      </c>
      <c r="BE2707" s="1">
        <v>2</v>
      </c>
      <c r="BF2707" s="296">
        <v>8651659</v>
      </c>
    </row>
    <row r="2708" spans="1:58" x14ac:dyDescent="0.3">
      <c r="A2708" s="273">
        <f t="shared" si="91"/>
        <v>2284763.3455894347</v>
      </c>
      <c r="B2708" s="1" t="s">
        <v>2621</v>
      </c>
      <c r="C2708" s="274">
        <v>69424444</v>
      </c>
      <c r="D2708" s="1">
        <v>144205</v>
      </c>
      <c r="E2708" s="1">
        <v>4</v>
      </c>
      <c r="F2708" s="1" t="s">
        <v>3297</v>
      </c>
      <c r="G2708" s="275">
        <v>43812</v>
      </c>
      <c r="H2708" s="275">
        <v>45351</v>
      </c>
      <c r="I2708" s="1">
        <v>0</v>
      </c>
      <c r="J2708" s="1">
        <v>1</v>
      </c>
      <c r="K2708" s="1">
        <v>25</v>
      </c>
      <c r="L2708" s="1">
        <v>30</v>
      </c>
      <c r="M2708" s="1">
        <v>2</v>
      </c>
      <c r="N2708" s="1">
        <v>18</v>
      </c>
      <c r="O2708" s="1">
        <v>19.559999999999999</v>
      </c>
      <c r="P2708" s="1">
        <v>5000000</v>
      </c>
      <c r="Q2708" s="1">
        <v>249621</v>
      </c>
      <c r="R2708" s="1">
        <v>4799257</v>
      </c>
      <c r="S2708" s="1">
        <v>0</v>
      </c>
      <c r="T2708" s="1">
        <v>0</v>
      </c>
      <c r="U2708" s="1">
        <v>0</v>
      </c>
      <c r="W2708" s="1">
        <v>0</v>
      </c>
      <c r="X2708" s="1">
        <v>0</v>
      </c>
      <c r="Y2708" s="1">
        <v>0</v>
      </c>
      <c r="AB2708" s="275">
        <v>44651</v>
      </c>
      <c r="AC2708" s="1">
        <v>1</v>
      </c>
      <c r="AD2708" s="1" t="s">
        <v>2623</v>
      </c>
      <c r="AE2708" s="1">
        <v>1</v>
      </c>
      <c r="AF2708" s="1">
        <v>30</v>
      </c>
      <c r="AG2708" s="1">
        <v>0</v>
      </c>
      <c r="AN2708" s="1">
        <v>1</v>
      </c>
      <c r="AO2708" s="1">
        <v>1</v>
      </c>
      <c r="AR2708" s="276">
        <v>299080.33</v>
      </c>
      <c r="AS2708" s="1" t="s">
        <v>2657</v>
      </c>
      <c r="AT2708" s="1">
        <v>0</v>
      </c>
      <c r="AU2708" s="1">
        <v>0</v>
      </c>
      <c r="AX2708" s="1">
        <v>5</v>
      </c>
      <c r="BC2708" s="1">
        <v>1</v>
      </c>
      <c r="BD2708" s="1">
        <v>7</v>
      </c>
      <c r="BE2708" s="1">
        <v>2</v>
      </c>
      <c r="BF2708" s="296">
        <v>2215413.3244105652</v>
      </c>
    </row>
    <row r="2709" spans="1:58" x14ac:dyDescent="0.3">
      <c r="A2709" s="273">
        <f t="shared" si="91"/>
        <v>386551.05742873979</v>
      </c>
      <c r="B2709" s="1" t="s">
        <v>2621</v>
      </c>
      <c r="C2709" s="274">
        <v>69424444</v>
      </c>
      <c r="D2709" s="1">
        <v>144205</v>
      </c>
      <c r="E2709" s="1">
        <v>4</v>
      </c>
      <c r="F2709" s="1" t="s">
        <v>3390</v>
      </c>
      <c r="G2709" s="275">
        <v>44096</v>
      </c>
      <c r="H2709" s="275">
        <v>44834</v>
      </c>
      <c r="I2709" s="1">
        <v>0</v>
      </c>
      <c r="J2709" s="1">
        <v>1</v>
      </c>
      <c r="K2709" s="1">
        <v>18</v>
      </c>
      <c r="L2709" s="1">
        <v>30</v>
      </c>
      <c r="M2709" s="1">
        <v>2</v>
      </c>
      <c r="N2709" s="1">
        <v>9</v>
      </c>
      <c r="O2709" s="1">
        <v>9.3800000000000008</v>
      </c>
      <c r="P2709" s="1">
        <v>3032354</v>
      </c>
      <c r="Q2709" s="1">
        <v>139094</v>
      </c>
      <c r="R2709" s="1">
        <v>812145</v>
      </c>
      <c r="S2709" s="1">
        <v>0</v>
      </c>
      <c r="T2709" s="1">
        <v>0</v>
      </c>
      <c r="U2709" s="1">
        <v>0</v>
      </c>
      <c r="W2709" s="1">
        <v>0</v>
      </c>
      <c r="X2709" s="1">
        <v>0</v>
      </c>
      <c r="Y2709" s="1">
        <v>0</v>
      </c>
      <c r="AB2709" s="275">
        <v>44651</v>
      </c>
      <c r="AC2709" s="1">
        <v>1</v>
      </c>
      <c r="AD2709" s="1" t="s">
        <v>2623</v>
      </c>
      <c r="AE2709" s="1">
        <v>1</v>
      </c>
      <c r="AF2709" s="1">
        <v>30</v>
      </c>
      <c r="AG2709" s="1">
        <v>0</v>
      </c>
      <c r="AN2709" s="1">
        <v>1</v>
      </c>
      <c r="AO2709" s="1">
        <v>1</v>
      </c>
      <c r="AR2709" s="276">
        <v>50694.9</v>
      </c>
      <c r="AS2709" s="1" t="s">
        <v>2632</v>
      </c>
      <c r="AT2709" s="1">
        <v>0</v>
      </c>
      <c r="AU2709" s="1">
        <v>0</v>
      </c>
      <c r="AX2709" s="1">
        <v>5</v>
      </c>
      <c r="BC2709" s="1">
        <v>1</v>
      </c>
      <c r="BD2709" s="1">
        <v>7</v>
      </c>
      <c r="BE2709" s="1">
        <v>2</v>
      </c>
      <c r="BF2709" s="296">
        <v>374899.04257126019</v>
      </c>
    </row>
    <row r="2710" spans="1:58" x14ac:dyDescent="0.3">
      <c r="A2710" s="273">
        <f t="shared" si="91"/>
        <v>12285453.866981825</v>
      </c>
      <c r="B2710" s="1" t="s">
        <v>2621</v>
      </c>
      <c r="C2710" s="274">
        <v>69424444</v>
      </c>
      <c r="D2710" s="1">
        <v>144205</v>
      </c>
      <c r="E2710" s="1">
        <v>3</v>
      </c>
      <c r="F2710" s="1" t="s">
        <v>6282</v>
      </c>
      <c r="G2710" s="275">
        <v>44651</v>
      </c>
      <c r="H2710" s="275">
        <v>46112</v>
      </c>
      <c r="I2710" s="1">
        <v>0</v>
      </c>
      <c r="J2710" s="1">
        <v>1</v>
      </c>
      <c r="K2710" s="1">
        <v>0</v>
      </c>
      <c r="L2710" s="1">
        <v>30</v>
      </c>
      <c r="M2710" s="1">
        <v>2</v>
      </c>
      <c r="N2710" s="1">
        <v>12.64</v>
      </c>
      <c r="O2710" s="1">
        <v>13.4</v>
      </c>
      <c r="P2710" s="1">
        <v>25805380</v>
      </c>
      <c r="Q2710" s="1">
        <v>526203</v>
      </c>
      <c r="R2710" s="1">
        <v>25805380</v>
      </c>
      <c r="S2710" s="1">
        <v>0</v>
      </c>
      <c r="T2710" s="1">
        <v>0</v>
      </c>
      <c r="U2710" s="1">
        <v>0</v>
      </c>
      <c r="W2710" s="1">
        <v>0</v>
      </c>
      <c r="X2710" s="1">
        <v>0</v>
      </c>
      <c r="Y2710" s="1">
        <v>0</v>
      </c>
      <c r="Z2710" s="1" t="s">
        <v>2635</v>
      </c>
      <c r="AA2710" s="1" t="s">
        <v>3609</v>
      </c>
      <c r="AB2710" s="275">
        <v>44651</v>
      </c>
      <c r="AC2710" s="1">
        <v>1</v>
      </c>
      <c r="AD2710" s="1" t="s">
        <v>2623</v>
      </c>
      <c r="AE2710" s="1">
        <v>1</v>
      </c>
      <c r="AF2710" s="1">
        <v>30</v>
      </c>
      <c r="AG2710" s="1">
        <v>0</v>
      </c>
      <c r="AN2710" s="1">
        <v>1</v>
      </c>
      <c r="AO2710" s="1">
        <v>1</v>
      </c>
      <c r="AP2710" s="1">
        <v>44651</v>
      </c>
      <c r="AQ2710" s="1" t="s">
        <v>2629</v>
      </c>
      <c r="AR2710" s="276">
        <v>1607752.5</v>
      </c>
      <c r="AS2710" s="1" t="s">
        <v>2624</v>
      </c>
      <c r="AT2710" s="1">
        <v>0</v>
      </c>
      <c r="AU2710" s="1">
        <v>0</v>
      </c>
      <c r="AX2710" s="1">
        <v>5</v>
      </c>
      <c r="BC2710" s="1">
        <v>1</v>
      </c>
      <c r="BD2710" s="1">
        <v>7</v>
      </c>
      <c r="BE2710" s="1">
        <v>2</v>
      </c>
      <c r="BF2710" s="296">
        <v>11912173.633018175</v>
      </c>
    </row>
    <row r="2711" spans="1:58" x14ac:dyDescent="0.3">
      <c r="A2711" s="273">
        <f t="shared" si="91"/>
        <v>0</v>
      </c>
      <c r="B2711" s="1" t="s">
        <v>2621</v>
      </c>
      <c r="C2711" s="274">
        <v>69662242</v>
      </c>
      <c r="D2711" s="1">
        <v>144105</v>
      </c>
      <c r="E2711" s="1">
        <v>4</v>
      </c>
      <c r="F2711" s="1" t="s">
        <v>2788</v>
      </c>
      <c r="G2711" s="275">
        <v>43397</v>
      </c>
      <c r="H2711" s="275">
        <v>44865</v>
      </c>
      <c r="I2711" s="1">
        <v>0</v>
      </c>
      <c r="J2711" s="1">
        <v>1</v>
      </c>
      <c r="K2711" s="1">
        <v>41</v>
      </c>
      <c r="L2711" s="1">
        <v>30</v>
      </c>
      <c r="M2711" s="1">
        <v>2</v>
      </c>
      <c r="N2711" s="1">
        <v>9.7200000000000006</v>
      </c>
      <c r="O2711" s="1">
        <v>10.16</v>
      </c>
      <c r="P2711" s="1">
        <v>20063650</v>
      </c>
      <c r="Q2711" s="1">
        <v>294963</v>
      </c>
      <c r="R2711" s="1">
        <v>2967711</v>
      </c>
      <c r="S2711" s="1">
        <v>0</v>
      </c>
      <c r="T2711" s="1">
        <v>0</v>
      </c>
      <c r="U2711" s="1">
        <v>0</v>
      </c>
      <c r="W2711" s="1">
        <v>0</v>
      </c>
      <c r="X2711" s="1">
        <v>0</v>
      </c>
      <c r="Y2711" s="1">
        <v>0</v>
      </c>
      <c r="Z2711" s="1" t="s">
        <v>2650</v>
      </c>
      <c r="AA2711" s="1" t="s">
        <v>2704</v>
      </c>
      <c r="AB2711" s="275">
        <v>44651</v>
      </c>
      <c r="AC2711" s="1">
        <v>1</v>
      </c>
      <c r="AD2711" s="1" t="s">
        <v>2623</v>
      </c>
      <c r="AE2711" s="1">
        <v>1</v>
      </c>
      <c r="AF2711" s="1">
        <v>30</v>
      </c>
      <c r="AG2711" s="1">
        <v>0</v>
      </c>
      <c r="AN2711" s="1">
        <v>1</v>
      </c>
      <c r="AO2711" s="1">
        <v>1</v>
      </c>
      <c r="AR2711" s="276">
        <v>1743870.07</v>
      </c>
      <c r="AS2711" s="1" t="s">
        <v>2624</v>
      </c>
      <c r="AT2711" s="1">
        <v>0</v>
      </c>
      <c r="AU2711" s="1">
        <v>0</v>
      </c>
      <c r="AV2711" s="1" t="s">
        <v>2625</v>
      </c>
      <c r="AW2711" s="1" t="s">
        <v>2626</v>
      </c>
      <c r="AX2711" s="1">
        <v>5</v>
      </c>
      <c r="BC2711" s="1">
        <v>1</v>
      </c>
      <c r="BD2711" s="1">
        <v>7</v>
      </c>
      <c r="BE2711" s="1">
        <v>2</v>
      </c>
      <c r="BF2711" s="296">
        <v>12206972.642610578</v>
      </c>
    </row>
    <row r="2712" spans="1:58" x14ac:dyDescent="0.3">
      <c r="A2712" s="273">
        <f t="shared" si="91"/>
        <v>0</v>
      </c>
      <c r="B2712" s="1" t="s">
        <v>2621</v>
      </c>
      <c r="C2712" s="274">
        <v>69662242</v>
      </c>
      <c r="D2712" s="1">
        <v>144205</v>
      </c>
      <c r="E2712" s="1">
        <v>4</v>
      </c>
      <c r="F2712" s="1" t="s">
        <v>3490</v>
      </c>
      <c r="G2712" s="275">
        <v>43809</v>
      </c>
      <c r="H2712" s="275">
        <v>44742</v>
      </c>
      <c r="I2712" s="1">
        <v>0</v>
      </c>
      <c r="J2712" s="1">
        <v>1</v>
      </c>
      <c r="K2712" s="1">
        <v>27</v>
      </c>
      <c r="L2712" s="1">
        <v>30</v>
      </c>
      <c r="M2712" s="1">
        <v>2</v>
      </c>
      <c r="N2712" s="1">
        <v>11.04</v>
      </c>
      <c r="O2712" s="1">
        <v>11.61</v>
      </c>
      <c r="P2712" s="1">
        <v>5423090</v>
      </c>
      <c r="Q2712" s="1">
        <v>225813</v>
      </c>
      <c r="R2712" s="1">
        <v>611771</v>
      </c>
      <c r="S2712" s="1">
        <v>0</v>
      </c>
      <c r="T2712" s="1">
        <v>0</v>
      </c>
      <c r="U2712" s="1">
        <v>0</v>
      </c>
      <c r="W2712" s="1">
        <v>0</v>
      </c>
      <c r="X2712" s="1">
        <v>0</v>
      </c>
      <c r="Y2712" s="1">
        <v>0</v>
      </c>
      <c r="AB2712" s="275">
        <v>44651</v>
      </c>
      <c r="AC2712" s="1">
        <v>1</v>
      </c>
      <c r="AD2712" s="1" t="s">
        <v>2623</v>
      </c>
      <c r="AE2712" s="1">
        <v>1</v>
      </c>
      <c r="AF2712" s="1">
        <v>30</v>
      </c>
      <c r="AG2712" s="1">
        <v>0</v>
      </c>
      <c r="AN2712" s="1">
        <v>1</v>
      </c>
      <c r="AO2712" s="1">
        <v>1</v>
      </c>
      <c r="AR2712" s="276">
        <v>359458.93</v>
      </c>
      <c r="AS2712" s="1" t="s">
        <v>2657</v>
      </c>
      <c r="AT2712" s="1">
        <v>0</v>
      </c>
      <c r="AU2712" s="1">
        <v>0</v>
      </c>
      <c r="AX2712" s="1">
        <v>5</v>
      </c>
      <c r="BC2712" s="1">
        <v>1</v>
      </c>
      <c r="BD2712" s="1">
        <v>7</v>
      </c>
      <c r="BE2712" s="1">
        <v>2</v>
      </c>
      <c r="BF2712" s="296">
        <v>2516374.3573894212</v>
      </c>
    </row>
    <row r="2713" spans="1:58" x14ac:dyDescent="0.3">
      <c r="A2713" s="273">
        <f t="shared" si="91"/>
        <v>877661.74356092419</v>
      </c>
      <c r="B2713" s="1" t="s">
        <v>2621</v>
      </c>
      <c r="C2713" s="274">
        <v>69667926</v>
      </c>
      <c r="D2713" s="1">
        <v>144205</v>
      </c>
      <c r="E2713" s="1">
        <v>4</v>
      </c>
      <c r="F2713" s="1" t="s">
        <v>3306</v>
      </c>
      <c r="G2713" s="275">
        <v>43816</v>
      </c>
      <c r="H2713" s="275">
        <v>45716</v>
      </c>
      <c r="I2713" s="1">
        <v>0</v>
      </c>
      <c r="J2713" s="1">
        <v>1</v>
      </c>
      <c r="K2713" s="1">
        <v>27</v>
      </c>
      <c r="L2713" s="1">
        <v>30</v>
      </c>
      <c r="M2713" s="1">
        <v>2</v>
      </c>
      <c r="N2713" s="1">
        <v>18</v>
      </c>
      <c r="O2713" s="1">
        <v>19.559999999999999</v>
      </c>
      <c r="P2713" s="1">
        <v>10000000</v>
      </c>
      <c r="Q2713" s="1">
        <v>361524</v>
      </c>
      <c r="R2713" s="1">
        <v>9784014</v>
      </c>
      <c r="S2713" s="1">
        <v>0</v>
      </c>
      <c r="T2713" s="1">
        <v>0</v>
      </c>
      <c r="U2713" s="1">
        <v>0</v>
      </c>
      <c r="W2713" s="1">
        <v>0</v>
      </c>
      <c r="X2713" s="1">
        <v>0</v>
      </c>
      <c r="Y2713" s="1">
        <v>0</v>
      </c>
      <c r="AB2713" s="275">
        <v>44651</v>
      </c>
      <c r="AC2713" s="1">
        <v>1</v>
      </c>
      <c r="AD2713" s="1" t="s">
        <v>2623</v>
      </c>
      <c r="AE2713" s="1">
        <v>1</v>
      </c>
      <c r="AF2713" s="1">
        <v>30</v>
      </c>
      <c r="AG2713" s="1">
        <v>0</v>
      </c>
      <c r="AN2713" s="1">
        <v>1</v>
      </c>
      <c r="AO2713" s="1">
        <v>1</v>
      </c>
      <c r="AR2713" s="276">
        <v>914320.28</v>
      </c>
      <c r="AS2713" s="1" t="s">
        <v>2657</v>
      </c>
      <c r="AT2713" s="1">
        <v>0</v>
      </c>
      <c r="AU2713" s="1">
        <v>0</v>
      </c>
      <c r="AX2713" s="1">
        <v>5</v>
      </c>
      <c r="BC2713" s="1">
        <v>1</v>
      </c>
      <c r="BD2713" s="1">
        <v>7</v>
      </c>
      <c r="BE2713" s="1">
        <v>2</v>
      </c>
      <c r="BF2713" s="296">
        <v>7992031.9764390765</v>
      </c>
    </row>
    <row r="2714" spans="1:58" x14ac:dyDescent="0.3">
      <c r="A2714" s="273">
        <f t="shared" si="91"/>
        <v>921255.59948267415</v>
      </c>
      <c r="B2714" s="1" t="s">
        <v>2621</v>
      </c>
      <c r="C2714" s="274">
        <v>69667926</v>
      </c>
      <c r="D2714" s="1">
        <v>144205</v>
      </c>
      <c r="E2714" s="1">
        <v>3</v>
      </c>
      <c r="F2714" s="1" t="s">
        <v>3745</v>
      </c>
      <c r="G2714" s="275">
        <v>44099</v>
      </c>
      <c r="H2714" s="275">
        <v>45565</v>
      </c>
      <c r="I2714" s="1">
        <v>0</v>
      </c>
      <c r="J2714" s="1">
        <v>1</v>
      </c>
      <c r="K2714" s="1">
        <v>21</v>
      </c>
      <c r="L2714" s="1">
        <v>30</v>
      </c>
      <c r="M2714" s="1">
        <v>2</v>
      </c>
      <c r="N2714" s="1">
        <v>10.15</v>
      </c>
      <c r="O2714" s="1">
        <v>10.63</v>
      </c>
      <c r="P2714" s="1">
        <v>15256508</v>
      </c>
      <c r="Q2714" s="1">
        <v>307620</v>
      </c>
      <c r="R2714" s="1">
        <v>10269962</v>
      </c>
      <c r="S2714" s="1">
        <v>0</v>
      </c>
      <c r="T2714" s="1">
        <v>0</v>
      </c>
      <c r="U2714" s="1">
        <v>0</v>
      </c>
      <c r="W2714" s="1">
        <v>0</v>
      </c>
      <c r="X2714" s="1">
        <v>0</v>
      </c>
      <c r="Y2714" s="1">
        <v>0</v>
      </c>
      <c r="Z2714" s="1" t="s">
        <v>2664</v>
      </c>
      <c r="AA2714" s="1" t="s">
        <v>3609</v>
      </c>
      <c r="AB2714" s="275">
        <v>44651</v>
      </c>
      <c r="AC2714" s="1">
        <v>1</v>
      </c>
      <c r="AD2714" s="1" t="s">
        <v>2623</v>
      </c>
      <c r="AE2714" s="1">
        <v>1</v>
      </c>
      <c r="AF2714" s="1">
        <v>30</v>
      </c>
      <c r="AG2714" s="1">
        <v>0</v>
      </c>
      <c r="AN2714" s="1">
        <v>1</v>
      </c>
      <c r="AO2714" s="1">
        <v>1</v>
      </c>
      <c r="AP2714" s="1">
        <v>44099</v>
      </c>
      <c r="AQ2714" s="1" t="s">
        <v>2629</v>
      </c>
      <c r="AR2714" s="276">
        <v>959729.78</v>
      </c>
      <c r="AS2714" s="1" t="s">
        <v>2624</v>
      </c>
      <c r="AT2714" s="1">
        <v>0</v>
      </c>
      <c r="AU2714" s="1">
        <v>0</v>
      </c>
      <c r="AX2714" s="1">
        <v>5</v>
      </c>
      <c r="BC2714" s="1">
        <v>1</v>
      </c>
      <c r="BD2714" s="1">
        <v>7</v>
      </c>
      <c r="BE2714" s="1">
        <v>2</v>
      </c>
      <c r="BF2714" s="296">
        <v>8388976.6205173265</v>
      </c>
    </row>
    <row r="2715" spans="1:58" x14ac:dyDescent="0.3">
      <c r="A2715" s="273">
        <f t="shared" si="91"/>
        <v>380663.61695640348</v>
      </c>
      <c r="B2715" s="1" t="s">
        <v>2621</v>
      </c>
      <c r="C2715" s="274">
        <v>69667926</v>
      </c>
      <c r="D2715" s="1">
        <v>144205</v>
      </c>
      <c r="E2715" s="1">
        <v>4</v>
      </c>
      <c r="F2715" s="1" t="s">
        <v>6285</v>
      </c>
      <c r="G2715" s="275">
        <v>44629</v>
      </c>
      <c r="H2715" s="275">
        <v>45747</v>
      </c>
      <c r="I2715" s="1">
        <v>0</v>
      </c>
      <c r="J2715" s="1">
        <v>1</v>
      </c>
      <c r="K2715" s="1">
        <v>0</v>
      </c>
      <c r="L2715" s="1">
        <v>30</v>
      </c>
      <c r="M2715" s="1">
        <v>2</v>
      </c>
      <c r="N2715" s="1">
        <v>7.2</v>
      </c>
      <c r="O2715" s="1">
        <v>7.44</v>
      </c>
      <c r="P2715" s="1">
        <v>4244053</v>
      </c>
      <c r="Q2715" s="1">
        <v>132218</v>
      </c>
      <c r="R2715" s="1">
        <v>4244053</v>
      </c>
      <c r="S2715" s="1">
        <v>0</v>
      </c>
      <c r="T2715" s="1">
        <v>0</v>
      </c>
      <c r="U2715" s="1">
        <v>0</v>
      </c>
      <c r="W2715" s="1">
        <v>0</v>
      </c>
      <c r="X2715" s="1">
        <v>0</v>
      </c>
      <c r="Y2715" s="1">
        <v>0</v>
      </c>
      <c r="AB2715" s="275">
        <v>44629</v>
      </c>
      <c r="AC2715" s="1">
        <v>1</v>
      </c>
      <c r="AD2715" s="1" t="s">
        <v>2623</v>
      </c>
      <c r="AE2715" s="1">
        <v>1</v>
      </c>
      <c r="AF2715" s="1">
        <v>30</v>
      </c>
      <c r="AG2715" s="1">
        <v>0</v>
      </c>
      <c r="AN2715" s="1">
        <v>1</v>
      </c>
      <c r="AO2715" s="1">
        <v>1</v>
      </c>
      <c r="AR2715" s="276">
        <v>396651.98</v>
      </c>
      <c r="AS2715" s="1" t="s">
        <v>2632</v>
      </c>
      <c r="AT2715" s="1">
        <v>0</v>
      </c>
      <c r="AU2715" s="1">
        <v>0</v>
      </c>
      <c r="AX2715" s="1">
        <v>5</v>
      </c>
      <c r="BC2715" s="1">
        <v>1</v>
      </c>
      <c r="BD2715" s="1">
        <v>7</v>
      </c>
      <c r="BE2715" s="1">
        <v>2</v>
      </c>
      <c r="BF2715" s="296">
        <v>3466737.4030435965</v>
      </c>
    </row>
    <row r="2716" spans="1:58" x14ac:dyDescent="0.3">
      <c r="A2716" s="273">
        <f t="shared" si="91"/>
        <v>1454775.574016192</v>
      </c>
      <c r="B2716" s="1" t="s">
        <v>2621</v>
      </c>
      <c r="C2716" s="274">
        <v>69672426</v>
      </c>
      <c r="D2716" s="1">
        <v>144115</v>
      </c>
      <c r="E2716" s="1">
        <v>3</v>
      </c>
      <c r="F2716" s="1" t="s">
        <v>3596</v>
      </c>
      <c r="G2716" s="275">
        <v>44055</v>
      </c>
      <c r="H2716" s="275">
        <v>45230</v>
      </c>
      <c r="I2716" s="1">
        <v>90</v>
      </c>
      <c r="J2716" s="1">
        <v>1</v>
      </c>
      <c r="K2716" s="1">
        <v>18</v>
      </c>
      <c r="L2716" s="1">
        <v>30</v>
      </c>
      <c r="M2716" s="1">
        <v>2</v>
      </c>
      <c r="N2716" s="1">
        <v>12.9</v>
      </c>
      <c r="O2716" s="1">
        <v>13.7</v>
      </c>
      <c r="P2716" s="1">
        <v>14948969</v>
      </c>
      <c r="Q2716" s="1">
        <v>282620</v>
      </c>
      <c r="R2716" s="1">
        <v>7319312</v>
      </c>
      <c r="S2716" s="1">
        <v>302528</v>
      </c>
      <c r="T2716" s="1">
        <v>0</v>
      </c>
      <c r="U2716" s="1">
        <v>0</v>
      </c>
      <c r="W2716" s="1">
        <v>680823</v>
      </c>
      <c r="X2716" s="1">
        <v>302528</v>
      </c>
      <c r="Y2716" s="1">
        <v>0</v>
      </c>
      <c r="Z2716" s="1" t="s">
        <v>2900</v>
      </c>
      <c r="AA2716" s="1" t="s">
        <v>2704</v>
      </c>
      <c r="AB2716" s="275">
        <v>44530</v>
      </c>
      <c r="AC2716" s="1">
        <v>1</v>
      </c>
      <c r="AD2716" s="1" t="s">
        <v>2623</v>
      </c>
      <c r="AE2716" s="1">
        <v>1</v>
      </c>
      <c r="AF2716" s="1">
        <v>30</v>
      </c>
      <c r="AG2716" s="1">
        <v>798534</v>
      </c>
      <c r="AN2716" s="1">
        <v>1</v>
      </c>
      <c r="AO2716" s="1">
        <v>1</v>
      </c>
      <c r="AP2716" s="1">
        <v>44055</v>
      </c>
      <c r="AQ2716" s="1" t="s">
        <v>2629</v>
      </c>
      <c r="AR2716" s="276">
        <v>730120.82</v>
      </c>
      <c r="AS2716" s="1" t="s">
        <v>2624</v>
      </c>
      <c r="AT2716" s="1">
        <v>0</v>
      </c>
      <c r="AU2716" s="1">
        <v>0</v>
      </c>
      <c r="AV2716" s="1" t="s">
        <v>2625</v>
      </c>
      <c r="AW2716" s="1" t="s">
        <v>2626</v>
      </c>
      <c r="AX2716" s="1">
        <v>5</v>
      </c>
      <c r="BC2716" s="1">
        <v>1</v>
      </c>
      <c r="BD2716" s="1">
        <v>7</v>
      </c>
      <c r="BE2716" s="1">
        <v>2</v>
      </c>
      <c r="BF2716" s="296">
        <v>5134415.6059838077</v>
      </c>
    </row>
    <row r="2717" spans="1:58" x14ac:dyDescent="0.3">
      <c r="A2717" s="273">
        <f t="shared" si="91"/>
        <v>883714.42598380707</v>
      </c>
      <c r="B2717" s="1" t="s">
        <v>2621</v>
      </c>
      <c r="C2717" s="274">
        <v>69672426</v>
      </c>
      <c r="D2717" s="1">
        <v>144215</v>
      </c>
      <c r="E2717" s="1">
        <v>4</v>
      </c>
      <c r="F2717" s="1" t="s">
        <v>3459</v>
      </c>
      <c r="G2717" s="275">
        <v>43888</v>
      </c>
      <c r="H2717" s="275">
        <v>45169</v>
      </c>
      <c r="I2717" s="1">
        <v>90</v>
      </c>
      <c r="J2717" s="1">
        <v>1</v>
      </c>
      <c r="K2717" s="1">
        <v>20</v>
      </c>
      <c r="L2717" s="1">
        <v>30</v>
      </c>
      <c r="M2717" s="1">
        <v>2</v>
      </c>
      <c r="N2717" s="1">
        <v>18</v>
      </c>
      <c r="O2717" s="1">
        <v>19.559999999999999</v>
      </c>
      <c r="P2717" s="1">
        <v>5000000</v>
      </c>
      <c r="Q2717" s="1">
        <v>250000</v>
      </c>
      <c r="R2717" s="1">
        <v>4446174</v>
      </c>
      <c r="S2717" s="1">
        <v>250108</v>
      </c>
      <c r="T2717" s="1">
        <v>0</v>
      </c>
      <c r="U2717" s="1">
        <v>0</v>
      </c>
      <c r="W2717" s="1">
        <v>413571</v>
      </c>
      <c r="X2717" s="1">
        <v>250108</v>
      </c>
      <c r="Y2717" s="1">
        <v>0</v>
      </c>
      <c r="AB2717" s="275">
        <v>44530</v>
      </c>
      <c r="AC2717" s="1">
        <v>1</v>
      </c>
      <c r="AD2717" s="1" t="s">
        <v>2623</v>
      </c>
      <c r="AE2717" s="1">
        <v>1</v>
      </c>
      <c r="AF2717" s="1">
        <v>30</v>
      </c>
      <c r="AG2717" s="1">
        <v>749892</v>
      </c>
      <c r="AN2717" s="1">
        <v>1</v>
      </c>
      <c r="AO2717" s="1">
        <v>1</v>
      </c>
      <c r="AR2717" s="276">
        <v>443518.18</v>
      </c>
      <c r="AS2717" s="1" t="s">
        <v>2657</v>
      </c>
      <c r="AT2717" s="1">
        <v>0</v>
      </c>
      <c r="AU2717" s="1">
        <v>0</v>
      </c>
      <c r="AX2717" s="1">
        <v>5</v>
      </c>
      <c r="BC2717" s="1">
        <v>1</v>
      </c>
      <c r="BD2717" s="1">
        <v>7</v>
      </c>
      <c r="BE2717" s="1">
        <v>2</v>
      </c>
      <c r="BF2717" s="296">
        <v>3118941.3940161928</v>
      </c>
    </row>
    <row r="2718" spans="1:58" x14ac:dyDescent="0.3">
      <c r="A2718" s="273">
        <f t="shared" si="91"/>
        <v>619864</v>
      </c>
      <c r="B2718" s="1" t="s">
        <v>2621</v>
      </c>
      <c r="C2718" s="274">
        <v>69676294</v>
      </c>
      <c r="D2718" s="1">
        <v>144205</v>
      </c>
      <c r="E2718" s="1">
        <v>4</v>
      </c>
      <c r="F2718" s="1" t="s">
        <v>3257</v>
      </c>
      <c r="G2718" s="275">
        <v>43861</v>
      </c>
      <c r="H2718" s="275">
        <v>44742</v>
      </c>
      <c r="I2718" s="1">
        <v>0</v>
      </c>
      <c r="J2718" s="1">
        <v>1</v>
      </c>
      <c r="K2718" s="1">
        <v>25</v>
      </c>
      <c r="L2718" s="1">
        <v>30</v>
      </c>
      <c r="M2718" s="1">
        <v>2</v>
      </c>
      <c r="N2718" s="1">
        <v>13.5</v>
      </c>
      <c r="O2718" s="1">
        <v>14.36</v>
      </c>
      <c r="P2718" s="1">
        <v>619864</v>
      </c>
      <c r="Q2718" s="1">
        <v>237000</v>
      </c>
      <c r="R2718" s="1">
        <v>619864</v>
      </c>
      <c r="S2718" s="1">
        <v>0</v>
      </c>
      <c r="T2718" s="1">
        <v>0</v>
      </c>
      <c r="U2718" s="1">
        <v>0</v>
      </c>
      <c r="W2718" s="1">
        <v>0</v>
      </c>
      <c r="X2718" s="1">
        <v>0</v>
      </c>
      <c r="Y2718" s="1">
        <v>0</v>
      </c>
      <c r="AB2718" s="275">
        <v>44651</v>
      </c>
      <c r="AC2718" s="1">
        <v>1</v>
      </c>
      <c r="AD2718" s="1" t="s">
        <v>2623</v>
      </c>
      <c r="AE2718" s="1">
        <v>1</v>
      </c>
      <c r="AF2718" s="1">
        <v>30</v>
      </c>
      <c r="AG2718" s="1">
        <v>0</v>
      </c>
      <c r="AN2718" s="1">
        <v>1</v>
      </c>
      <c r="AO2718" s="1">
        <v>1</v>
      </c>
      <c r="AR2718" s="276">
        <v>0</v>
      </c>
      <c r="AS2718" s="1" t="s">
        <v>2657</v>
      </c>
      <c r="AT2718" s="1">
        <v>0</v>
      </c>
      <c r="AU2718" s="1">
        <v>0</v>
      </c>
      <c r="AX2718" s="1">
        <v>5</v>
      </c>
      <c r="BC2718" s="1">
        <v>1</v>
      </c>
      <c r="BD2718" s="1">
        <v>7</v>
      </c>
      <c r="BE2718" s="1">
        <v>2</v>
      </c>
      <c r="BF2718" s="296">
        <v>0</v>
      </c>
    </row>
    <row r="2719" spans="1:58" x14ac:dyDescent="0.3">
      <c r="A2719" s="273">
        <f t="shared" si="91"/>
        <v>0</v>
      </c>
      <c r="B2719" s="1" t="s">
        <v>2621</v>
      </c>
      <c r="C2719" s="274">
        <v>69686820</v>
      </c>
      <c r="D2719" s="1">
        <v>144105</v>
      </c>
      <c r="E2719" s="1">
        <v>4</v>
      </c>
      <c r="F2719" s="1" t="s">
        <v>4190</v>
      </c>
      <c r="G2719" s="275">
        <v>44299</v>
      </c>
      <c r="H2719" s="275">
        <v>45412</v>
      </c>
      <c r="I2719" s="1">
        <v>0</v>
      </c>
      <c r="J2719" s="1">
        <v>1</v>
      </c>
      <c r="K2719" s="1">
        <v>11</v>
      </c>
      <c r="L2719" s="1">
        <v>30</v>
      </c>
      <c r="M2719" s="1">
        <v>2</v>
      </c>
      <c r="N2719" s="1">
        <v>5.99</v>
      </c>
      <c r="O2719" s="1">
        <v>6.16</v>
      </c>
      <c r="P2719" s="1">
        <v>6043372</v>
      </c>
      <c r="Q2719" s="1">
        <v>184957</v>
      </c>
      <c r="R2719" s="1">
        <v>4318028</v>
      </c>
      <c r="S2719" s="1">
        <v>0</v>
      </c>
      <c r="T2719" s="1">
        <v>0</v>
      </c>
      <c r="U2719" s="1">
        <v>0</v>
      </c>
      <c r="W2719" s="1">
        <v>0</v>
      </c>
      <c r="X2719" s="1">
        <v>0</v>
      </c>
      <c r="Y2719" s="1">
        <v>0</v>
      </c>
      <c r="AB2719" s="275">
        <v>44651</v>
      </c>
      <c r="AC2719" s="1">
        <v>1</v>
      </c>
      <c r="AD2719" s="1" t="s">
        <v>2623</v>
      </c>
      <c r="AE2719" s="1">
        <v>1</v>
      </c>
      <c r="AF2719" s="1">
        <v>30</v>
      </c>
      <c r="AG2719" s="1">
        <v>0</v>
      </c>
      <c r="AN2719" s="1">
        <v>1</v>
      </c>
      <c r="AO2719" s="1">
        <v>1</v>
      </c>
      <c r="AR2719" s="276">
        <v>1003726.9</v>
      </c>
      <c r="AS2719" s="1" t="s">
        <v>2624</v>
      </c>
      <c r="AT2719" s="1">
        <v>0</v>
      </c>
      <c r="AU2719" s="1">
        <v>0</v>
      </c>
      <c r="AV2719" s="1" t="s">
        <v>2625</v>
      </c>
      <c r="AW2719" s="1" t="s">
        <v>2626</v>
      </c>
      <c r="AX2719" s="1">
        <v>5</v>
      </c>
      <c r="BC2719" s="1">
        <v>1</v>
      </c>
      <c r="BD2719" s="1">
        <v>7</v>
      </c>
      <c r="BE2719" s="1">
        <v>2</v>
      </c>
      <c r="BF2719" s="296">
        <v>8274245.0017764131</v>
      </c>
    </row>
    <row r="2720" spans="1:58" x14ac:dyDescent="0.3">
      <c r="A2720" s="273">
        <f t="shared" si="91"/>
        <v>0</v>
      </c>
      <c r="B2720" s="1" t="s">
        <v>2621</v>
      </c>
      <c r="C2720" s="274">
        <v>69686820</v>
      </c>
      <c r="D2720" s="1">
        <v>144105</v>
      </c>
      <c r="E2720" s="1">
        <v>4</v>
      </c>
      <c r="F2720" s="1" t="s">
        <v>5561</v>
      </c>
      <c r="G2720" s="275">
        <v>44522</v>
      </c>
      <c r="H2720" s="275">
        <v>45077</v>
      </c>
      <c r="I2720" s="1">
        <v>0</v>
      </c>
      <c r="J2720" s="1">
        <v>1</v>
      </c>
      <c r="K2720" s="1">
        <v>4</v>
      </c>
      <c r="L2720" s="1">
        <v>30</v>
      </c>
      <c r="M2720" s="1">
        <v>2</v>
      </c>
      <c r="N2720" s="1">
        <v>9</v>
      </c>
      <c r="O2720" s="1">
        <v>9.3800000000000008</v>
      </c>
      <c r="P2720" s="1">
        <v>4021149</v>
      </c>
      <c r="Q2720" s="1">
        <v>240395</v>
      </c>
      <c r="R2720" s="1">
        <v>3175735</v>
      </c>
      <c r="S2720" s="1">
        <v>0</v>
      </c>
      <c r="T2720" s="1">
        <v>0</v>
      </c>
      <c r="U2720" s="1">
        <v>0</v>
      </c>
      <c r="W2720" s="1">
        <v>0</v>
      </c>
      <c r="X2720" s="1">
        <v>0</v>
      </c>
      <c r="Y2720" s="1">
        <v>0</v>
      </c>
      <c r="AB2720" s="275">
        <v>44651</v>
      </c>
      <c r="AC2720" s="1">
        <v>1</v>
      </c>
      <c r="AD2720" s="1" t="s">
        <v>2623</v>
      </c>
      <c r="AE2720" s="1">
        <v>1</v>
      </c>
      <c r="AF2720" s="1">
        <v>30</v>
      </c>
      <c r="AG2720" s="1">
        <v>0</v>
      </c>
      <c r="AN2720" s="1">
        <v>1</v>
      </c>
      <c r="AO2720" s="1">
        <v>1</v>
      </c>
      <c r="AR2720" s="276">
        <v>738156.92</v>
      </c>
      <c r="AS2720" s="1" t="s">
        <v>2677</v>
      </c>
      <c r="AT2720" s="1">
        <v>0</v>
      </c>
      <c r="AU2720" s="1">
        <v>0</v>
      </c>
      <c r="AV2720" s="1" t="s">
        <v>2625</v>
      </c>
      <c r="AW2720" s="1" t="s">
        <v>2626</v>
      </c>
      <c r="AX2720" s="1">
        <v>5</v>
      </c>
      <c r="BC2720" s="1">
        <v>1</v>
      </c>
      <c r="BD2720" s="1">
        <v>7</v>
      </c>
      <c r="BE2720" s="1">
        <v>2</v>
      </c>
      <c r="BF2720" s="296">
        <v>6085372.6401765849</v>
      </c>
    </row>
    <row r="2721" spans="1:58" x14ac:dyDescent="0.3">
      <c r="A2721" s="273">
        <f t="shared" si="91"/>
        <v>0</v>
      </c>
      <c r="B2721" s="1" t="s">
        <v>2621</v>
      </c>
      <c r="C2721" s="274">
        <v>69686820</v>
      </c>
      <c r="D2721" s="1">
        <v>144205</v>
      </c>
      <c r="E2721" s="1">
        <v>4</v>
      </c>
      <c r="F2721" s="1" t="s">
        <v>3697</v>
      </c>
      <c r="G2721" s="275">
        <v>44033</v>
      </c>
      <c r="H2721" s="275">
        <v>45230</v>
      </c>
      <c r="I2721" s="1">
        <v>0</v>
      </c>
      <c r="J2721" s="1">
        <v>1</v>
      </c>
      <c r="K2721" s="1">
        <v>20</v>
      </c>
      <c r="L2721" s="1">
        <v>30</v>
      </c>
      <c r="M2721" s="1">
        <v>2</v>
      </c>
      <c r="N2721" s="1">
        <v>17.7</v>
      </c>
      <c r="O2721" s="1">
        <v>19.21</v>
      </c>
      <c r="P2721" s="1">
        <v>5000000</v>
      </c>
      <c r="Q2721" s="1">
        <v>250000</v>
      </c>
      <c r="R2721" s="1">
        <v>3997368</v>
      </c>
      <c r="S2721" s="1">
        <v>0</v>
      </c>
      <c r="T2721" s="1">
        <v>0</v>
      </c>
      <c r="U2721" s="1">
        <v>0</v>
      </c>
      <c r="W2721" s="1">
        <v>0</v>
      </c>
      <c r="X2721" s="1">
        <v>0</v>
      </c>
      <c r="Y2721" s="1">
        <v>0</v>
      </c>
      <c r="AB2721" s="275">
        <v>44651</v>
      </c>
      <c r="AC2721" s="1">
        <v>1</v>
      </c>
      <c r="AD2721" s="1" t="s">
        <v>2623</v>
      </c>
      <c r="AE2721" s="1">
        <v>1</v>
      </c>
      <c r="AF2721" s="1">
        <v>30</v>
      </c>
      <c r="AG2721" s="1">
        <v>0</v>
      </c>
      <c r="AN2721" s="1">
        <v>1</v>
      </c>
      <c r="AO2721" s="1">
        <v>1</v>
      </c>
      <c r="AR2721" s="276">
        <v>929078.7</v>
      </c>
      <c r="AS2721" s="1" t="s">
        <v>2657</v>
      </c>
      <c r="AT2721" s="1">
        <v>0</v>
      </c>
      <c r="AU2721" s="1">
        <v>0</v>
      </c>
      <c r="AX2721" s="1">
        <v>5</v>
      </c>
      <c r="BC2721" s="1">
        <v>1</v>
      </c>
      <c r="BD2721" s="1">
        <v>7</v>
      </c>
      <c r="BE2721" s="1">
        <v>2</v>
      </c>
      <c r="BF2721" s="296">
        <v>7659793.358047002</v>
      </c>
    </row>
    <row r="2722" spans="1:58" x14ac:dyDescent="0.3">
      <c r="A2722" s="273">
        <f t="shared" si="91"/>
        <v>17266509.62861995</v>
      </c>
      <c r="B2722" s="1" t="s">
        <v>2621</v>
      </c>
      <c r="C2722" s="274">
        <v>69846442</v>
      </c>
      <c r="D2722" s="1">
        <v>144105</v>
      </c>
      <c r="E2722" s="1">
        <v>4</v>
      </c>
      <c r="F2722" s="1" t="s">
        <v>4533</v>
      </c>
      <c r="G2722" s="275">
        <v>44398</v>
      </c>
      <c r="H2722" s="275">
        <v>46234</v>
      </c>
      <c r="I2722" s="1">
        <v>1</v>
      </c>
      <c r="J2722" s="1">
        <v>1</v>
      </c>
      <c r="K2722" s="1">
        <v>8</v>
      </c>
      <c r="L2722" s="1">
        <v>30</v>
      </c>
      <c r="M2722" s="1">
        <v>2</v>
      </c>
      <c r="N2722" s="1">
        <v>9</v>
      </c>
      <c r="O2722" s="1">
        <v>9.3800000000000008</v>
      </c>
      <c r="P2722" s="1">
        <v>35122327</v>
      </c>
      <c r="Q2722" s="1">
        <v>488713</v>
      </c>
      <c r="R2722" s="1">
        <v>31831750</v>
      </c>
      <c r="S2722" s="1">
        <v>0</v>
      </c>
      <c r="T2722" s="1">
        <v>0</v>
      </c>
      <c r="U2722" s="1">
        <v>0</v>
      </c>
      <c r="W2722" s="1">
        <v>0</v>
      </c>
      <c r="X2722" s="1">
        <v>0</v>
      </c>
      <c r="Y2722" s="1">
        <v>0</v>
      </c>
      <c r="Z2722" s="1" t="s">
        <v>3734</v>
      </c>
      <c r="AA2722" s="1" t="s">
        <v>2807</v>
      </c>
      <c r="AB2722" s="275">
        <v>44651</v>
      </c>
      <c r="AC2722" s="1">
        <v>1</v>
      </c>
      <c r="AD2722" s="1" t="s">
        <v>2623</v>
      </c>
      <c r="AE2722" s="1">
        <v>1</v>
      </c>
      <c r="AF2722" s="1">
        <v>30</v>
      </c>
      <c r="AG2722" s="1">
        <v>504</v>
      </c>
      <c r="AN2722" s="1">
        <v>1</v>
      </c>
      <c r="AO2722" s="1">
        <v>1</v>
      </c>
      <c r="AR2722" s="276">
        <v>1619724.29</v>
      </c>
      <c r="AS2722" s="1" t="s">
        <v>2632</v>
      </c>
      <c r="AT2722" s="1">
        <v>0</v>
      </c>
      <c r="AU2722" s="1">
        <v>0</v>
      </c>
      <c r="AV2722" s="1" t="s">
        <v>2625</v>
      </c>
      <c r="AW2722" s="1" t="s">
        <v>2626</v>
      </c>
      <c r="AX2722" s="1">
        <v>5</v>
      </c>
      <c r="BC2722" s="1">
        <v>1</v>
      </c>
      <c r="BD2722" s="1">
        <v>7</v>
      </c>
      <c r="BE2722" s="1">
        <v>2</v>
      </c>
      <c r="BF2722" s="296">
        <v>12945516.081380051</v>
      </c>
    </row>
    <row r="2723" spans="1:58" x14ac:dyDescent="0.3">
      <c r="A2723" s="273">
        <f t="shared" si="91"/>
        <v>67985.311380051033</v>
      </c>
      <c r="B2723" s="1" t="s">
        <v>2621</v>
      </c>
      <c r="C2723" s="274">
        <v>69846442</v>
      </c>
      <c r="D2723" s="1">
        <v>144205</v>
      </c>
      <c r="E2723" s="1">
        <v>4</v>
      </c>
      <c r="F2723" s="1" t="s">
        <v>3404</v>
      </c>
      <c r="G2723" s="275">
        <v>44163</v>
      </c>
      <c r="H2723" s="275">
        <v>44895</v>
      </c>
      <c r="I2723" s="1">
        <v>0</v>
      </c>
      <c r="J2723" s="1">
        <v>1</v>
      </c>
      <c r="K2723" s="1">
        <v>16</v>
      </c>
      <c r="L2723" s="1">
        <v>30</v>
      </c>
      <c r="M2723" s="1">
        <v>2</v>
      </c>
      <c r="N2723" s="1">
        <v>17.690000000000001</v>
      </c>
      <c r="O2723" s="1">
        <v>19.2</v>
      </c>
      <c r="P2723" s="1">
        <v>335005</v>
      </c>
      <c r="Q2723" s="1">
        <v>16742</v>
      </c>
      <c r="R2723" s="1">
        <v>125271</v>
      </c>
      <c r="S2723" s="1">
        <v>0</v>
      </c>
      <c r="T2723" s="1">
        <v>0</v>
      </c>
      <c r="U2723" s="1">
        <v>0</v>
      </c>
      <c r="W2723" s="1">
        <v>0</v>
      </c>
      <c r="X2723" s="1">
        <v>0</v>
      </c>
      <c r="Y2723" s="1">
        <v>0</v>
      </c>
      <c r="AB2723" s="275">
        <v>44651</v>
      </c>
      <c r="AC2723" s="1">
        <v>1</v>
      </c>
      <c r="AD2723" s="1" t="s">
        <v>2623</v>
      </c>
      <c r="AE2723" s="1">
        <v>1</v>
      </c>
      <c r="AF2723" s="1">
        <v>30</v>
      </c>
      <c r="AG2723" s="1">
        <v>0</v>
      </c>
      <c r="AN2723" s="1">
        <v>1</v>
      </c>
      <c r="AO2723" s="1">
        <v>1</v>
      </c>
      <c r="AR2723" s="276">
        <v>6339.77</v>
      </c>
      <c r="AS2723" s="1" t="s">
        <v>2657</v>
      </c>
      <c r="AT2723" s="1">
        <v>0</v>
      </c>
      <c r="AU2723" s="1">
        <v>0</v>
      </c>
      <c r="AX2723" s="1">
        <v>5</v>
      </c>
      <c r="BC2723" s="1">
        <v>1</v>
      </c>
      <c r="BD2723" s="1">
        <v>7</v>
      </c>
      <c r="BE2723" s="1">
        <v>2</v>
      </c>
      <c r="BF2723" s="296">
        <v>50945.918619948963</v>
      </c>
    </row>
    <row r="2724" spans="1:58" x14ac:dyDescent="0.3">
      <c r="A2724" s="273">
        <f t="shared" si="91"/>
        <v>26702470.682018068</v>
      </c>
      <c r="B2724" s="1" t="s">
        <v>2621</v>
      </c>
      <c r="C2724" s="274">
        <v>69846474</v>
      </c>
      <c r="D2724" s="1">
        <v>141105</v>
      </c>
      <c r="E2724" s="1">
        <v>4</v>
      </c>
      <c r="F2724" s="1" t="s">
        <v>2789</v>
      </c>
      <c r="G2724" s="275">
        <v>43391</v>
      </c>
      <c r="H2724" s="275">
        <v>46326</v>
      </c>
      <c r="I2724" s="1">
        <v>0</v>
      </c>
      <c r="J2724" s="1">
        <v>1</v>
      </c>
      <c r="K2724" s="1">
        <v>35</v>
      </c>
      <c r="L2724" s="1">
        <v>30</v>
      </c>
      <c r="M2724" s="1">
        <v>2</v>
      </c>
      <c r="N2724" s="1">
        <v>12</v>
      </c>
      <c r="O2724" s="1">
        <v>12.68</v>
      </c>
      <c r="P2724" s="1">
        <v>60302499</v>
      </c>
      <c r="Q2724" s="1">
        <v>980087</v>
      </c>
      <c r="R2724" s="1">
        <v>41307915</v>
      </c>
      <c r="S2724" s="1">
        <v>0</v>
      </c>
      <c r="T2724" s="1">
        <v>0</v>
      </c>
      <c r="U2724" s="1">
        <v>184326000</v>
      </c>
      <c r="V2724" s="1">
        <v>43585</v>
      </c>
      <c r="W2724" s="1">
        <v>0</v>
      </c>
      <c r="X2724" s="1">
        <v>0</v>
      </c>
      <c r="Y2724" s="1">
        <v>0</v>
      </c>
      <c r="AB2724" s="275">
        <v>44651</v>
      </c>
      <c r="AC2724" s="1">
        <v>2</v>
      </c>
      <c r="AD2724" s="1" t="s">
        <v>2623</v>
      </c>
      <c r="AE2724" s="1">
        <v>1</v>
      </c>
      <c r="AF2724" s="1">
        <v>30</v>
      </c>
      <c r="AG2724" s="1">
        <v>0</v>
      </c>
      <c r="AN2724" s="1">
        <v>1</v>
      </c>
      <c r="AO2724" s="1">
        <v>1</v>
      </c>
      <c r="AR2724" s="276">
        <v>1786879.78</v>
      </c>
      <c r="AS2724" s="1" t="s">
        <v>2655</v>
      </c>
      <c r="AT2724" s="1">
        <v>0</v>
      </c>
      <c r="AU2724" s="1">
        <v>0</v>
      </c>
      <c r="AV2724" s="1" t="s">
        <v>2625</v>
      </c>
      <c r="AW2724" s="1" t="s">
        <v>2626</v>
      </c>
      <c r="AX2724" s="1">
        <v>5</v>
      </c>
      <c r="BC2724" s="1">
        <v>1</v>
      </c>
      <c r="BD2724" s="1">
        <v>7</v>
      </c>
      <c r="BE2724" s="1">
        <v>2</v>
      </c>
      <c r="BF2724" s="296">
        <v>12818564.537981931</v>
      </c>
    </row>
    <row r="2725" spans="1:58" x14ac:dyDescent="0.3">
      <c r="A2725" s="273">
        <f t="shared" si="91"/>
        <v>6807737.3179819304</v>
      </c>
      <c r="B2725" s="1" t="s">
        <v>2621</v>
      </c>
      <c r="C2725" s="274">
        <v>69846474</v>
      </c>
      <c r="D2725" s="1">
        <v>144105</v>
      </c>
      <c r="E2725" s="1">
        <v>4</v>
      </c>
      <c r="F2725" s="1" t="s">
        <v>2790</v>
      </c>
      <c r="G2725" s="275">
        <v>42956</v>
      </c>
      <c r="H2725" s="275">
        <v>45169</v>
      </c>
      <c r="I2725" s="1">
        <v>0</v>
      </c>
      <c r="J2725" s="1">
        <v>1</v>
      </c>
      <c r="K2725" s="1">
        <v>35</v>
      </c>
      <c r="L2725" s="1">
        <v>30</v>
      </c>
      <c r="M2725" s="1">
        <v>2</v>
      </c>
      <c r="N2725" s="1">
        <v>11.03</v>
      </c>
      <c r="O2725" s="1">
        <v>11.61</v>
      </c>
      <c r="P2725" s="1">
        <v>35269663</v>
      </c>
      <c r="Q2725" s="1">
        <v>672048</v>
      </c>
      <c r="R2725" s="1">
        <v>10531551</v>
      </c>
      <c r="S2725" s="1">
        <v>0</v>
      </c>
      <c r="T2725" s="1">
        <v>0</v>
      </c>
      <c r="U2725" s="1">
        <v>0</v>
      </c>
      <c r="W2725" s="1">
        <v>0</v>
      </c>
      <c r="X2725" s="1">
        <v>0</v>
      </c>
      <c r="Y2725" s="1">
        <v>0</v>
      </c>
      <c r="AB2725" s="275">
        <v>44651</v>
      </c>
      <c r="AC2725" s="1">
        <v>1</v>
      </c>
      <c r="AD2725" s="1" t="s">
        <v>2623</v>
      </c>
      <c r="AE2725" s="1">
        <v>1</v>
      </c>
      <c r="AF2725" s="1">
        <v>30</v>
      </c>
      <c r="AG2725" s="1">
        <v>0</v>
      </c>
      <c r="AN2725" s="1">
        <v>1</v>
      </c>
      <c r="AO2725" s="1">
        <v>1</v>
      </c>
      <c r="AR2725" s="276">
        <v>455690.22</v>
      </c>
      <c r="AS2725" s="1" t="s">
        <v>2624</v>
      </c>
      <c r="AT2725" s="1">
        <v>0</v>
      </c>
      <c r="AU2725" s="1">
        <v>0</v>
      </c>
      <c r="AV2725" s="1" t="s">
        <v>2625</v>
      </c>
      <c r="AW2725" s="1" t="s">
        <v>2626</v>
      </c>
      <c r="AX2725" s="1">
        <v>5</v>
      </c>
      <c r="BC2725" s="1">
        <v>1</v>
      </c>
      <c r="BD2725" s="1">
        <v>7</v>
      </c>
      <c r="BE2725" s="1">
        <v>2</v>
      </c>
      <c r="BF2725" s="296">
        <v>3268123.4620180693</v>
      </c>
    </row>
    <row r="2726" spans="1:58" x14ac:dyDescent="0.3">
      <c r="A2726" s="273">
        <f t="shared" si="91"/>
        <v>20328337</v>
      </c>
      <c r="B2726" s="1" t="s">
        <v>2621</v>
      </c>
      <c r="C2726" s="274">
        <v>60268942</v>
      </c>
      <c r="D2726" s="1">
        <v>144105</v>
      </c>
      <c r="E2726" s="1">
        <v>4</v>
      </c>
      <c r="F2726" s="1" t="s">
        <v>5081</v>
      </c>
      <c r="G2726" s="275">
        <v>44510</v>
      </c>
      <c r="H2726" s="275">
        <v>45535</v>
      </c>
      <c r="I2726" s="1">
        <v>1</v>
      </c>
      <c r="J2726" s="1">
        <v>1</v>
      </c>
      <c r="K2726" s="1">
        <v>2</v>
      </c>
      <c r="L2726" s="1">
        <v>30</v>
      </c>
      <c r="M2726" s="1">
        <v>2</v>
      </c>
      <c r="N2726" s="1">
        <v>8.5</v>
      </c>
      <c r="O2726" s="1">
        <v>8.84</v>
      </c>
      <c r="P2726" s="1">
        <v>60326796</v>
      </c>
      <c r="Q2726" s="1">
        <v>1079611</v>
      </c>
      <c r="R2726" s="1">
        <v>32210452</v>
      </c>
      <c r="S2726" s="1">
        <v>0</v>
      </c>
      <c r="T2726" s="1">
        <v>0</v>
      </c>
      <c r="U2726" s="1">
        <v>0</v>
      </c>
      <c r="W2726" s="1">
        <v>0</v>
      </c>
      <c r="X2726" s="1">
        <v>0</v>
      </c>
      <c r="Y2726" s="1">
        <v>0</v>
      </c>
      <c r="Z2726" s="1" t="s">
        <v>2635</v>
      </c>
      <c r="AA2726" s="1" t="s">
        <v>2807</v>
      </c>
      <c r="AB2726" s="275">
        <v>44651</v>
      </c>
      <c r="AC2726" s="1">
        <v>1</v>
      </c>
      <c r="AD2726" s="1" t="s">
        <v>2623</v>
      </c>
      <c r="AE2726" s="1">
        <v>1</v>
      </c>
      <c r="AF2726" s="1">
        <v>30</v>
      </c>
      <c r="AG2726" s="1">
        <v>270</v>
      </c>
      <c r="AN2726" s="1">
        <v>1</v>
      </c>
      <c r="AO2726" s="1">
        <v>1</v>
      </c>
      <c r="AR2726" s="276">
        <v>1485259</v>
      </c>
      <c r="AS2726" s="1" t="s">
        <v>2632</v>
      </c>
      <c r="AT2726" s="1">
        <v>0</v>
      </c>
      <c r="AU2726" s="1">
        <v>0</v>
      </c>
      <c r="AV2726" s="1" t="s">
        <v>2625</v>
      </c>
      <c r="AW2726" s="1" t="s">
        <v>2626</v>
      </c>
      <c r="AX2726" s="1">
        <v>5</v>
      </c>
      <c r="BC2726" s="1">
        <v>1</v>
      </c>
      <c r="BD2726" s="1">
        <v>7</v>
      </c>
      <c r="BE2726" s="1">
        <v>2</v>
      </c>
      <c r="BF2726" s="296">
        <v>10396856</v>
      </c>
    </row>
    <row r="2727" spans="1:58" x14ac:dyDescent="0.3">
      <c r="A2727" s="273">
        <f t="shared" si="91"/>
        <v>0</v>
      </c>
      <c r="B2727" s="1" t="s">
        <v>2621</v>
      </c>
      <c r="C2727" s="274">
        <v>60262762</v>
      </c>
      <c r="D2727" s="1">
        <v>144205</v>
      </c>
      <c r="E2727" s="1">
        <v>4</v>
      </c>
      <c r="F2727" s="1" t="s">
        <v>2822</v>
      </c>
      <c r="G2727" s="275">
        <v>43791</v>
      </c>
      <c r="H2727" s="275">
        <v>44681</v>
      </c>
      <c r="I2727" s="1">
        <v>0</v>
      </c>
      <c r="J2727" s="1">
        <v>1</v>
      </c>
      <c r="K2727" s="1">
        <v>27</v>
      </c>
      <c r="L2727" s="1">
        <v>30</v>
      </c>
      <c r="M2727" s="1">
        <v>2</v>
      </c>
      <c r="N2727" s="1">
        <v>18</v>
      </c>
      <c r="O2727" s="1">
        <v>19.559999999999999</v>
      </c>
      <c r="P2727" s="1">
        <v>7000000</v>
      </c>
      <c r="Q2727" s="1">
        <v>150000</v>
      </c>
      <c r="R2727" s="1">
        <v>150000</v>
      </c>
      <c r="S2727" s="1">
        <v>0</v>
      </c>
      <c r="T2727" s="1">
        <v>0</v>
      </c>
      <c r="U2727" s="1">
        <v>0</v>
      </c>
      <c r="W2727" s="1">
        <v>0</v>
      </c>
      <c r="X2727" s="1">
        <v>0</v>
      </c>
      <c r="Y2727" s="1">
        <v>0</v>
      </c>
      <c r="AB2727" s="275">
        <v>44596</v>
      </c>
      <c r="AC2727" s="1">
        <v>1</v>
      </c>
      <c r="AD2727" s="1" t="s">
        <v>2623</v>
      </c>
      <c r="AE2727" s="1">
        <v>1</v>
      </c>
      <c r="AF2727" s="1">
        <v>30</v>
      </c>
      <c r="AG2727" s="1">
        <v>0</v>
      </c>
      <c r="AN2727" s="1">
        <v>1</v>
      </c>
      <c r="AO2727" s="1">
        <v>1</v>
      </c>
      <c r="AR2727" s="276">
        <v>720017.33</v>
      </c>
      <c r="AS2727" s="1" t="s">
        <v>2657</v>
      </c>
      <c r="AT2727" s="1">
        <v>0</v>
      </c>
      <c r="AU2727" s="1">
        <v>0</v>
      </c>
      <c r="AX2727" s="1">
        <v>5</v>
      </c>
      <c r="BC2727" s="1">
        <v>1</v>
      </c>
      <c r="BD2727" s="1">
        <v>7</v>
      </c>
      <c r="BE2727" s="1">
        <v>2</v>
      </c>
      <c r="BF2727" s="296">
        <v>11851097</v>
      </c>
    </row>
    <row r="2728" spans="1:58" x14ac:dyDescent="0.3">
      <c r="A2728" s="273">
        <f t="shared" si="91"/>
        <v>0</v>
      </c>
      <c r="B2728" s="1" t="s">
        <v>2621</v>
      </c>
      <c r="C2728" s="274">
        <v>60264897</v>
      </c>
      <c r="D2728" s="1">
        <v>144205</v>
      </c>
      <c r="E2728" s="1">
        <v>4</v>
      </c>
      <c r="F2728" s="1" t="s">
        <v>5094</v>
      </c>
      <c r="G2728" s="275">
        <v>44512</v>
      </c>
      <c r="H2728" s="275">
        <v>45626</v>
      </c>
      <c r="I2728" s="1">
        <v>0</v>
      </c>
      <c r="J2728" s="1">
        <v>1</v>
      </c>
      <c r="K2728" s="1">
        <v>4</v>
      </c>
      <c r="L2728" s="1">
        <v>30</v>
      </c>
      <c r="M2728" s="1">
        <v>2</v>
      </c>
      <c r="N2728" s="1">
        <v>17.690000000000001</v>
      </c>
      <c r="O2728" s="1">
        <v>19.2</v>
      </c>
      <c r="P2728" s="1">
        <v>600000</v>
      </c>
      <c r="Q2728" s="1">
        <v>21723</v>
      </c>
      <c r="R2728" s="1">
        <v>548157</v>
      </c>
      <c r="S2728" s="1">
        <v>0</v>
      </c>
      <c r="T2728" s="1">
        <v>0</v>
      </c>
      <c r="U2728" s="1">
        <v>0</v>
      </c>
      <c r="W2728" s="1">
        <v>0</v>
      </c>
      <c r="X2728" s="1">
        <v>0</v>
      </c>
      <c r="Y2728" s="1">
        <v>0</v>
      </c>
      <c r="AB2728" s="275">
        <v>44651</v>
      </c>
      <c r="AC2728" s="1">
        <v>1</v>
      </c>
      <c r="AD2728" s="1" t="s">
        <v>2623</v>
      </c>
      <c r="AE2728" s="1">
        <v>1</v>
      </c>
      <c r="AF2728" s="1">
        <v>30</v>
      </c>
      <c r="AG2728" s="1">
        <v>0</v>
      </c>
      <c r="AN2728" s="1">
        <v>1</v>
      </c>
      <c r="AO2728" s="1">
        <v>1</v>
      </c>
      <c r="AR2728" s="276">
        <v>573134.49</v>
      </c>
      <c r="AS2728" s="1" t="s">
        <v>2657</v>
      </c>
      <c r="AT2728" s="1">
        <v>0</v>
      </c>
      <c r="AU2728" s="1">
        <v>0</v>
      </c>
      <c r="AX2728" s="1">
        <v>5</v>
      </c>
      <c r="BC2728" s="1">
        <v>1</v>
      </c>
      <c r="BD2728" s="1">
        <v>7</v>
      </c>
      <c r="BE2728" s="1">
        <v>2</v>
      </c>
      <c r="BF2728" s="296">
        <v>2801775.9494095184</v>
      </c>
    </row>
    <row r="2729" spans="1:58" x14ac:dyDescent="0.3">
      <c r="A2729" s="273">
        <f t="shared" si="91"/>
        <v>0</v>
      </c>
      <c r="B2729" s="1" t="s">
        <v>2621</v>
      </c>
      <c r="C2729" s="274">
        <v>60264897</v>
      </c>
      <c r="D2729" s="1">
        <v>144205</v>
      </c>
      <c r="E2729" s="1">
        <v>4</v>
      </c>
      <c r="F2729" s="1" t="s">
        <v>5093</v>
      </c>
      <c r="G2729" s="275">
        <v>44512</v>
      </c>
      <c r="H2729" s="275">
        <v>45230</v>
      </c>
      <c r="I2729" s="1">
        <v>0</v>
      </c>
      <c r="J2729" s="1">
        <v>1</v>
      </c>
      <c r="K2729" s="1">
        <v>3</v>
      </c>
      <c r="L2729" s="1">
        <v>30</v>
      </c>
      <c r="M2729" s="1">
        <v>2</v>
      </c>
      <c r="N2729" s="1">
        <v>17.690000000000001</v>
      </c>
      <c r="O2729" s="1">
        <v>19.2</v>
      </c>
      <c r="P2729" s="1">
        <v>600000</v>
      </c>
      <c r="Q2729" s="1">
        <v>21723</v>
      </c>
      <c r="R2729" s="1">
        <v>341689</v>
      </c>
      <c r="S2729" s="1">
        <v>0</v>
      </c>
      <c r="T2729" s="1">
        <v>0</v>
      </c>
      <c r="U2729" s="1">
        <v>0</v>
      </c>
      <c r="W2729" s="1">
        <v>0</v>
      </c>
      <c r="X2729" s="1">
        <v>0</v>
      </c>
      <c r="Y2729" s="1">
        <v>0</v>
      </c>
      <c r="AB2729" s="275">
        <v>44651</v>
      </c>
      <c r="AC2729" s="1">
        <v>1</v>
      </c>
      <c r="AD2729" s="1" t="s">
        <v>2623</v>
      </c>
      <c r="AE2729" s="1">
        <v>1</v>
      </c>
      <c r="AF2729" s="1">
        <v>30</v>
      </c>
      <c r="AG2729" s="1">
        <v>0</v>
      </c>
      <c r="AN2729" s="1">
        <v>1</v>
      </c>
      <c r="AO2729" s="1">
        <v>1</v>
      </c>
      <c r="AR2729" s="276">
        <v>357101.89</v>
      </c>
      <c r="AS2729" s="1" t="s">
        <v>2657</v>
      </c>
      <c r="AT2729" s="1">
        <v>0</v>
      </c>
      <c r="AU2729" s="1">
        <v>0</v>
      </c>
      <c r="AX2729" s="1">
        <v>5</v>
      </c>
      <c r="BC2729" s="1">
        <v>1</v>
      </c>
      <c r="BD2729" s="1">
        <v>7</v>
      </c>
      <c r="BE2729" s="1">
        <v>2</v>
      </c>
      <c r="BF2729" s="296">
        <v>1746463.1891552769</v>
      </c>
    </row>
    <row r="2730" spans="1:58" x14ac:dyDescent="0.3">
      <c r="A2730" s="273">
        <f t="shared" si="91"/>
        <v>0</v>
      </c>
      <c r="B2730" s="1" t="s">
        <v>2621</v>
      </c>
      <c r="C2730" s="274">
        <v>60264897</v>
      </c>
      <c r="D2730" s="1">
        <v>144205</v>
      </c>
      <c r="E2730" s="1">
        <v>4</v>
      </c>
      <c r="F2730" s="1" t="s">
        <v>5038</v>
      </c>
      <c r="G2730" s="275">
        <v>44523</v>
      </c>
      <c r="H2730" s="275">
        <v>45626</v>
      </c>
      <c r="I2730" s="1">
        <v>0</v>
      </c>
      <c r="J2730" s="1">
        <v>1</v>
      </c>
      <c r="K2730" s="1">
        <v>4</v>
      </c>
      <c r="L2730" s="1">
        <v>30</v>
      </c>
      <c r="M2730" s="1">
        <v>2</v>
      </c>
      <c r="N2730" s="1">
        <v>17.690000000000001</v>
      </c>
      <c r="O2730" s="1">
        <v>19.2</v>
      </c>
      <c r="P2730" s="1">
        <v>59900</v>
      </c>
      <c r="Q2730" s="1">
        <v>2169</v>
      </c>
      <c r="R2730" s="1">
        <v>54723</v>
      </c>
      <c r="S2730" s="1">
        <v>0</v>
      </c>
      <c r="T2730" s="1">
        <v>0</v>
      </c>
      <c r="U2730" s="1">
        <v>0</v>
      </c>
      <c r="W2730" s="1">
        <v>0</v>
      </c>
      <c r="X2730" s="1">
        <v>0</v>
      </c>
      <c r="Y2730" s="1">
        <v>0</v>
      </c>
      <c r="AB2730" s="275">
        <v>44651</v>
      </c>
      <c r="AC2730" s="1">
        <v>1</v>
      </c>
      <c r="AD2730" s="1" t="s">
        <v>2623</v>
      </c>
      <c r="AE2730" s="1">
        <v>1</v>
      </c>
      <c r="AF2730" s="1">
        <v>30</v>
      </c>
      <c r="AG2730" s="1">
        <v>0</v>
      </c>
      <c r="AN2730" s="1">
        <v>1</v>
      </c>
      <c r="AO2730" s="1">
        <v>1</v>
      </c>
      <c r="AR2730" s="276">
        <v>57248.639999999999</v>
      </c>
      <c r="AS2730" s="1" t="s">
        <v>2657</v>
      </c>
      <c r="AT2730" s="1">
        <v>0</v>
      </c>
      <c r="AU2730" s="1">
        <v>0</v>
      </c>
      <c r="AX2730" s="1">
        <v>5</v>
      </c>
      <c r="BC2730" s="1">
        <v>1</v>
      </c>
      <c r="BD2730" s="1">
        <v>7</v>
      </c>
      <c r="BE2730" s="1">
        <v>2</v>
      </c>
      <c r="BF2730" s="296">
        <v>279703.78063134669</v>
      </c>
    </row>
    <row r="2731" spans="1:58" x14ac:dyDescent="0.3">
      <c r="A2731" s="273">
        <f t="shared" si="91"/>
        <v>0</v>
      </c>
      <c r="B2731" s="1" t="s">
        <v>2621</v>
      </c>
      <c r="C2731" s="274">
        <v>60264897</v>
      </c>
      <c r="D2731" s="1">
        <v>144205</v>
      </c>
      <c r="E2731" s="1">
        <v>4</v>
      </c>
      <c r="F2731" s="1" t="s">
        <v>5282</v>
      </c>
      <c r="G2731" s="275">
        <v>44521</v>
      </c>
      <c r="H2731" s="275">
        <v>45626</v>
      </c>
      <c r="I2731" s="1">
        <v>0</v>
      </c>
      <c r="J2731" s="1">
        <v>1</v>
      </c>
      <c r="K2731" s="1">
        <v>4</v>
      </c>
      <c r="L2731" s="1">
        <v>30</v>
      </c>
      <c r="M2731" s="1">
        <v>2</v>
      </c>
      <c r="N2731" s="1">
        <v>17.690000000000001</v>
      </c>
      <c r="O2731" s="1">
        <v>19.2</v>
      </c>
      <c r="P2731" s="1">
        <v>728074</v>
      </c>
      <c r="Q2731" s="1">
        <v>26359</v>
      </c>
      <c r="R2731" s="1">
        <v>665167</v>
      </c>
      <c r="S2731" s="1">
        <v>0</v>
      </c>
      <c r="T2731" s="1">
        <v>0</v>
      </c>
      <c r="U2731" s="1">
        <v>0</v>
      </c>
      <c r="W2731" s="1">
        <v>0</v>
      </c>
      <c r="X2731" s="1">
        <v>0</v>
      </c>
      <c r="Y2731" s="1">
        <v>0</v>
      </c>
      <c r="AB2731" s="275">
        <v>44651</v>
      </c>
      <c r="AC2731" s="1">
        <v>1</v>
      </c>
      <c r="AD2731" s="1" t="s">
        <v>2623</v>
      </c>
      <c r="AE2731" s="1">
        <v>1</v>
      </c>
      <c r="AF2731" s="1">
        <v>30</v>
      </c>
      <c r="AG2731" s="1">
        <v>0</v>
      </c>
      <c r="AN2731" s="1">
        <v>1</v>
      </c>
      <c r="AO2731" s="1">
        <v>1</v>
      </c>
      <c r="AR2731" s="276">
        <v>695408.94</v>
      </c>
      <c r="AS2731" s="1" t="s">
        <v>2657</v>
      </c>
      <c r="AT2731" s="1">
        <v>0</v>
      </c>
      <c r="AU2731" s="1">
        <v>0</v>
      </c>
      <c r="AX2731" s="1">
        <v>5</v>
      </c>
      <c r="BC2731" s="1">
        <v>1</v>
      </c>
      <c r="BD2731" s="1">
        <v>7</v>
      </c>
      <c r="BE2731" s="1">
        <v>2</v>
      </c>
      <c r="BF2731" s="296">
        <v>3399845.1227310449</v>
      </c>
    </row>
    <row r="2732" spans="1:58" x14ac:dyDescent="0.3">
      <c r="A2732" s="273">
        <f t="shared" si="91"/>
        <v>0</v>
      </c>
      <c r="B2732" s="1" t="s">
        <v>2621</v>
      </c>
      <c r="C2732" s="274">
        <v>60264897</v>
      </c>
      <c r="D2732" s="1">
        <v>144205</v>
      </c>
      <c r="E2732" s="1">
        <v>4</v>
      </c>
      <c r="F2732" s="1" t="s">
        <v>5283</v>
      </c>
      <c r="G2732" s="275">
        <v>44521</v>
      </c>
      <c r="H2732" s="275">
        <v>45626</v>
      </c>
      <c r="I2732" s="1">
        <v>0</v>
      </c>
      <c r="J2732" s="1">
        <v>1</v>
      </c>
      <c r="K2732" s="1">
        <v>4</v>
      </c>
      <c r="L2732" s="1">
        <v>30</v>
      </c>
      <c r="M2732" s="1">
        <v>2</v>
      </c>
      <c r="N2732" s="1">
        <v>17.690000000000001</v>
      </c>
      <c r="O2732" s="1">
        <v>19.2</v>
      </c>
      <c r="P2732" s="1">
        <v>100000</v>
      </c>
      <c r="Q2732" s="1">
        <v>3620</v>
      </c>
      <c r="R2732" s="1">
        <v>91361</v>
      </c>
      <c r="S2732" s="1">
        <v>0</v>
      </c>
      <c r="T2732" s="1">
        <v>0</v>
      </c>
      <c r="U2732" s="1">
        <v>0</v>
      </c>
      <c r="W2732" s="1">
        <v>0</v>
      </c>
      <c r="X2732" s="1">
        <v>0</v>
      </c>
      <c r="Y2732" s="1">
        <v>0</v>
      </c>
      <c r="AB2732" s="275">
        <v>44651</v>
      </c>
      <c r="AC2732" s="1">
        <v>1</v>
      </c>
      <c r="AD2732" s="1" t="s">
        <v>2623</v>
      </c>
      <c r="AE2732" s="1">
        <v>1</v>
      </c>
      <c r="AF2732" s="1">
        <v>30</v>
      </c>
      <c r="AG2732" s="1">
        <v>0</v>
      </c>
      <c r="AN2732" s="1">
        <v>1</v>
      </c>
      <c r="AO2732" s="1">
        <v>1</v>
      </c>
      <c r="AR2732" s="276">
        <v>95486.41</v>
      </c>
      <c r="AS2732" s="1" t="s">
        <v>2657</v>
      </c>
      <c r="AT2732" s="1">
        <v>0</v>
      </c>
      <c r="AU2732" s="1">
        <v>0</v>
      </c>
      <c r="AX2732" s="1">
        <v>5</v>
      </c>
      <c r="BC2732" s="1">
        <v>1</v>
      </c>
      <c r="BD2732" s="1">
        <v>7</v>
      </c>
      <c r="BE2732" s="1">
        <v>2</v>
      </c>
      <c r="BF2732" s="296">
        <v>466970.32513313351</v>
      </c>
    </row>
    <row r="2733" spans="1:58" x14ac:dyDescent="0.3">
      <c r="A2733" s="273">
        <f t="shared" si="91"/>
        <v>0</v>
      </c>
      <c r="B2733" s="1" t="s">
        <v>2621</v>
      </c>
      <c r="C2733" s="274">
        <v>60264897</v>
      </c>
      <c r="D2733" s="1">
        <v>144205</v>
      </c>
      <c r="E2733" s="1">
        <v>4</v>
      </c>
      <c r="F2733" s="1" t="s">
        <v>5524</v>
      </c>
      <c r="G2733" s="275">
        <v>44519</v>
      </c>
      <c r="H2733" s="275">
        <v>45626</v>
      </c>
      <c r="I2733" s="1">
        <v>0</v>
      </c>
      <c r="J2733" s="1">
        <v>1</v>
      </c>
      <c r="K2733" s="1">
        <v>4</v>
      </c>
      <c r="L2733" s="1">
        <v>30</v>
      </c>
      <c r="M2733" s="1">
        <v>2</v>
      </c>
      <c r="N2733" s="1">
        <v>17.690000000000001</v>
      </c>
      <c r="O2733" s="1">
        <v>19.2</v>
      </c>
      <c r="P2733" s="1">
        <v>200000</v>
      </c>
      <c r="Q2733" s="1">
        <v>7241</v>
      </c>
      <c r="R2733" s="1">
        <v>182719</v>
      </c>
      <c r="S2733" s="1">
        <v>0</v>
      </c>
      <c r="T2733" s="1">
        <v>0</v>
      </c>
      <c r="U2733" s="1">
        <v>0</v>
      </c>
      <c r="W2733" s="1">
        <v>0</v>
      </c>
      <c r="X2733" s="1">
        <v>0</v>
      </c>
      <c r="Y2733" s="1">
        <v>0</v>
      </c>
      <c r="AB2733" s="275">
        <v>44651</v>
      </c>
      <c r="AC2733" s="1">
        <v>1</v>
      </c>
      <c r="AD2733" s="1" t="s">
        <v>2623</v>
      </c>
      <c r="AE2733" s="1">
        <v>1</v>
      </c>
      <c r="AF2733" s="1">
        <v>30</v>
      </c>
      <c r="AG2733" s="1">
        <v>0</v>
      </c>
      <c r="AN2733" s="1">
        <v>1</v>
      </c>
      <c r="AO2733" s="1">
        <v>1</v>
      </c>
      <c r="AR2733" s="276">
        <v>190972.82</v>
      </c>
      <c r="AS2733" s="1" t="s">
        <v>2657</v>
      </c>
      <c r="AT2733" s="1">
        <v>0</v>
      </c>
      <c r="AU2733" s="1">
        <v>0</v>
      </c>
      <c r="AX2733" s="1">
        <v>5</v>
      </c>
      <c r="BC2733" s="1">
        <v>1</v>
      </c>
      <c r="BD2733" s="1">
        <v>7</v>
      </c>
      <c r="BE2733" s="1">
        <v>2</v>
      </c>
      <c r="BF2733" s="296">
        <v>933925.31646983966</v>
      </c>
    </row>
    <row r="2734" spans="1:58" x14ac:dyDescent="0.3">
      <c r="A2734" s="273">
        <f t="shared" si="91"/>
        <v>0</v>
      </c>
      <c r="B2734" s="1" t="s">
        <v>2621</v>
      </c>
      <c r="C2734" s="274">
        <v>60264897</v>
      </c>
      <c r="D2734" s="1">
        <v>144205</v>
      </c>
      <c r="E2734" s="1">
        <v>4</v>
      </c>
      <c r="F2734" s="1" t="s">
        <v>5541</v>
      </c>
      <c r="G2734" s="275">
        <v>44508</v>
      </c>
      <c r="H2734" s="275">
        <v>45626</v>
      </c>
      <c r="I2734" s="1">
        <v>0</v>
      </c>
      <c r="J2734" s="1">
        <v>1</v>
      </c>
      <c r="K2734" s="1">
        <v>4</v>
      </c>
      <c r="L2734" s="1">
        <v>30</v>
      </c>
      <c r="M2734" s="1">
        <v>2</v>
      </c>
      <c r="N2734" s="1">
        <v>17.690000000000001</v>
      </c>
      <c r="O2734" s="1">
        <v>19.2</v>
      </c>
      <c r="P2734" s="1">
        <v>200000</v>
      </c>
      <c r="Q2734" s="1">
        <v>7241</v>
      </c>
      <c r="R2734" s="1">
        <v>182719</v>
      </c>
      <c r="S2734" s="1">
        <v>0</v>
      </c>
      <c r="T2734" s="1">
        <v>0</v>
      </c>
      <c r="U2734" s="1">
        <v>0</v>
      </c>
      <c r="W2734" s="1">
        <v>0</v>
      </c>
      <c r="X2734" s="1">
        <v>0</v>
      </c>
      <c r="Y2734" s="1">
        <v>0</v>
      </c>
      <c r="AB2734" s="275">
        <v>44651</v>
      </c>
      <c r="AC2734" s="1">
        <v>1</v>
      </c>
      <c r="AD2734" s="1" t="s">
        <v>2623</v>
      </c>
      <c r="AE2734" s="1">
        <v>1</v>
      </c>
      <c r="AF2734" s="1">
        <v>30</v>
      </c>
      <c r="AG2734" s="1">
        <v>0</v>
      </c>
      <c r="AN2734" s="1">
        <v>1</v>
      </c>
      <c r="AO2734" s="1">
        <v>1</v>
      </c>
      <c r="AR2734" s="276">
        <v>190972.82</v>
      </c>
      <c r="AS2734" s="1" t="s">
        <v>2657</v>
      </c>
      <c r="AT2734" s="1">
        <v>0</v>
      </c>
      <c r="AU2734" s="1">
        <v>0</v>
      </c>
      <c r="AX2734" s="1">
        <v>5</v>
      </c>
      <c r="BC2734" s="1">
        <v>1</v>
      </c>
      <c r="BD2734" s="1">
        <v>7</v>
      </c>
      <c r="BE2734" s="1">
        <v>2</v>
      </c>
      <c r="BF2734" s="296">
        <v>933925.31646983966</v>
      </c>
    </row>
    <row r="2735" spans="1:58" x14ac:dyDescent="0.3">
      <c r="A2735" s="273">
        <f t="shared" si="91"/>
        <v>0</v>
      </c>
      <c r="B2735" s="1" t="s">
        <v>2621</v>
      </c>
      <c r="C2735" s="274">
        <v>60266282</v>
      </c>
      <c r="D2735" s="1">
        <v>144105</v>
      </c>
      <c r="E2735" s="1">
        <v>4</v>
      </c>
      <c r="F2735" s="1" t="s">
        <v>2791</v>
      </c>
      <c r="G2735" s="275">
        <v>43580</v>
      </c>
      <c r="H2735" s="275">
        <v>45046</v>
      </c>
      <c r="I2735" s="1">
        <v>0</v>
      </c>
      <c r="J2735" s="1">
        <v>1</v>
      </c>
      <c r="K2735" s="1">
        <v>41</v>
      </c>
      <c r="L2735" s="1">
        <v>30</v>
      </c>
      <c r="M2735" s="1">
        <v>2</v>
      </c>
      <c r="N2735" s="1">
        <v>14.4</v>
      </c>
      <c r="O2735" s="1">
        <v>15.38</v>
      </c>
      <c r="P2735" s="1">
        <v>19086558</v>
      </c>
      <c r="Q2735" s="1">
        <v>441107</v>
      </c>
      <c r="R2735" s="1">
        <v>6199848</v>
      </c>
      <c r="S2735" s="1">
        <v>0</v>
      </c>
      <c r="T2735" s="1">
        <v>0</v>
      </c>
      <c r="U2735" s="1">
        <v>0</v>
      </c>
      <c r="W2735" s="1">
        <v>0</v>
      </c>
      <c r="X2735" s="1">
        <v>0</v>
      </c>
      <c r="Y2735" s="1">
        <v>0</v>
      </c>
      <c r="Z2735" s="1" t="s">
        <v>2664</v>
      </c>
      <c r="AA2735" s="1" t="s">
        <v>3609</v>
      </c>
      <c r="AB2735" s="275">
        <v>44651</v>
      </c>
      <c r="AC2735" s="1">
        <v>1</v>
      </c>
      <c r="AD2735" s="1" t="s">
        <v>2623</v>
      </c>
      <c r="AE2735" s="1">
        <v>1</v>
      </c>
      <c r="AF2735" s="1">
        <v>30</v>
      </c>
      <c r="AG2735" s="1">
        <v>0</v>
      </c>
      <c r="AN2735" s="1">
        <v>1</v>
      </c>
      <c r="AO2735" s="1">
        <v>1</v>
      </c>
      <c r="AR2735" s="276">
        <v>2155326</v>
      </c>
      <c r="AS2735" s="1" t="s">
        <v>2624</v>
      </c>
      <c r="AT2735" s="1">
        <v>0</v>
      </c>
      <c r="AU2735" s="1">
        <v>0</v>
      </c>
      <c r="AV2735" s="1" t="s">
        <v>2625</v>
      </c>
      <c r="AW2735" s="1" t="s">
        <v>2626</v>
      </c>
      <c r="AX2735" s="1">
        <v>5</v>
      </c>
      <c r="BC2735" s="1">
        <v>1</v>
      </c>
      <c r="BD2735" s="1">
        <v>7</v>
      </c>
      <c r="BE2735" s="1">
        <v>2</v>
      </c>
      <c r="BF2735" s="296">
        <v>10582264</v>
      </c>
    </row>
    <row r="2736" spans="1:58" x14ac:dyDescent="0.3">
      <c r="A2736" s="273">
        <f t="shared" si="91"/>
        <v>17515996.892132707</v>
      </c>
      <c r="B2736" s="1" t="s">
        <v>2621</v>
      </c>
      <c r="C2736" s="274">
        <v>60402728</v>
      </c>
      <c r="D2736" s="1">
        <v>144105</v>
      </c>
      <c r="E2736" s="1">
        <v>3</v>
      </c>
      <c r="F2736" s="1" t="s">
        <v>3614</v>
      </c>
      <c r="G2736" s="275">
        <v>44208</v>
      </c>
      <c r="H2736" s="275">
        <v>46053</v>
      </c>
      <c r="I2736" s="1">
        <v>1</v>
      </c>
      <c r="J2736" s="1">
        <v>1</v>
      </c>
      <c r="K2736" s="1">
        <v>15</v>
      </c>
      <c r="L2736" s="1">
        <v>30</v>
      </c>
      <c r="M2736" s="1">
        <v>2</v>
      </c>
      <c r="N2736" s="1">
        <v>14.83</v>
      </c>
      <c r="O2736" s="1">
        <v>15.89</v>
      </c>
      <c r="P2736" s="1">
        <v>26134163</v>
      </c>
      <c r="Q2736" s="1">
        <v>461375</v>
      </c>
      <c r="R2736" s="1">
        <v>22006523</v>
      </c>
      <c r="S2736" s="1">
        <v>0</v>
      </c>
      <c r="T2736" s="1">
        <v>0</v>
      </c>
      <c r="U2736" s="1">
        <v>0</v>
      </c>
      <c r="W2736" s="1">
        <v>0</v>
      </c>
      <c r="X2736" s="1">
        <v>0</v>
      </c>
      <c r="Y2736" s="1">
        <v>0</v>
      </c>
      <c r="Z2736" s="1" t="s">
        <v>2635</v>
      </c>
      <c r="AA2736" s="1" t="s">
        <v>2807</v>
      </c>
      <c r="AB2736" s="275">
        <v>44651</v>
      </c>
      <c r="AC2736" s="1">
        <v>1</v>
      </c>
      <c r="AD2736" s="1" t="s">
        <v>2623</v>
      </c>
      <c r="AE2736" s="1">
        <v>1</v>
      </c>
      <c r="AF2736" s="1">
        <v>30</v>
      </c>
      <c r="AG2736" s="1">
        <v>337</v>
      </c>
      <c r="AN2736" s="1">
        <v>1</v>
      </c>
      <c r="AO2736" s="1">
        <v>1</v>
      </c>
      <c r="AP2736" s="1">
        <v>44208</v>
      </c>
      <c r="AQ2736" s="1" t="s">
        <v>2629</v>
      </c>
      <c r="AR2736" s="276">
        <v>691018.68</v>
      </c>
      <c r="AS2736" s="1" t="s">
        <v>2632</v>
      </c>
      <c r="AT2736" s="1">
        <v>0</v>
      </c>
      <c r="AU2736" s="1">
        <v>0</v>
      </c>
      <c r="AV2736" s="1" t="s">
        <v>2625</v>
      </c>
      <c r="AW2736" s="1" t="s">
        <v>2626</v>
      </c>
      <c r="AX2736" s="1">
        <v>5</v>
      </c>
      <c r="BC2736" s="1">
        <v>1</v>
      </c>
      <c r="BD2736" s="1">
        <v>7</v>
      </c>
      <c r="BE2736" s="1">
        <v>2</v>
      </c>
      <c r="BF2736" s="296">
        <v>3799507.4278672924</v>
      </c>
    </row>
    <row r="2737" spans="1:58" x14ac:dyDescent="0.3">
      <c r="A2737" s="273">
        <f t="shared" si="91"/>
        <v>6196468.8332732283</v>
      </c>
      <c r="B2737" s="1" t="s">
        <v>2621</v>
      </c>
      <c r="C2737" s="274">
        <v>60402728</v>
      </c>
      <c r="D2737" s="1">
        <v>144205</v>
      </c>
      <c r="E2737" s="1">
        <v>4</v>
      </c>
      <c r="F2737" s="1" t="s">
        <v>2696</v>
      </c>
      <c r="G2737" s="275">
        <v>43756</v>
      </c>
      <c r="H2737" s="275">
        <v>45626</v>
      </c>
      <c r="I2737" s="1">
        <v>0</v>
      </c>
      <c r="J2737" s="1">
        <v>1</v>
      </c>
      <c r="K2737" s="1">
        <v>29</v>
      </c>
      <c r="L2737" s="1">
        <v>30</v>
      </c>
      <c r="M2737" s="1">
        <v>2</v>
      </c>
      <c r="N2737" s="1">
        <v>14.63</v>
      </c>
      <c r="O2737" s="1">
        <v>15.65</v>
      </c>
      <c r="P2737" s="1">
        <v>8000000</v>
      </c>
      <c r="Q2737" s="1">
        <v>303140</v>
      </c>
      <c r="R2737" s="1">
        <v>7785034</v>
      </c>
      <c r="S2737" s="1">
        <v>0</v>
      </c>
      <c r="T2737" s="1">
        <v>0</v>
      </c>
      <c r="U2737" s="1">
        <v>0</v>
      </c>
      <c r="W2737" s="1">
        <v>0</v>
      </c>
      <c r="X2737" s="1">
        <v>0</v>
      </c>
      <c r="Y2737" s="1">
        <v>0</v>
      </c>
      <c r="AB2737" s="275">
        <v>44651</v>
      </c>
      <c r="AC2737" s="1">
        <v>1</v>
      </c>
      <c r="AD2737" s="1" t="s">
        <v>2623</v>
      </c>
      <c r="AE2737" s="1">
        <v>1</v>
      </c>
      <c r="AF2737" s="1">
        <v>30</v>
      </c>
      <c r="AG2737" s="1">
        <v>0</v>
      </c>
      <c r="AN2737" s="1">
        <v>1</v>
      </c>
      <c r="AO2737" s="1">
        <v>1</v>
      </c>
      <c r="AR2737" s="276">
        <v>244450.31</v>
      </c>
      <c r="AS2737" s="1" t="s">
        <v>2657</v>
      </c>
      <c r="AT2737" s="1">
        <v>0</v>
      </c>
      <c r="AU2737" s="1">
        <v>0</v>
      </c>
      <c r="AX2737" s="1">
        <v>5</v>
      </c>
      <c r="BC2737" s="1">
        <v>1</v>
      </c>
      <c r="BD2737" s="1">
        <v>7</v>
      </c>
      <c r="BE2737" s="1">
        <v>2</v>
      </c>
      <c r="BF2737" s="296">
        <v>1344114.8567267722</v>
      </c>
    </row>
    <row r="2738" spans="1:58" x14ac:dyDescent="0.3">
      <c r="A2738" s="273">
        <f t="shared" si="91"/>
        <v>14728052.862122713</v>
      </c>
      <c r="B2738" s="1" t="s">
        <v>2621</v>
      </c>
      <c r="C2738" s="274">
        <v>60402728</v>
      </c>
      <c r="D2738" s="1">
        <v>144205</v>
      </c>
      <c r="E2738" s="1">
        <v>3</v>
      </c>
      <c r="F2738" s="1" t="s">
        <v>4144</v>
      </c>
      <c r="G2738" s="275">
        <v>44377</v>
      </c>
      <c r="H2738" s="275">
        <v>46203</v>
      </c>
      <c r="I2738" s="1">
        <v>0</v>
      </c>
      <c r="J2738" s="1">
        <v>1</v>
      </c>
      <c r="K2738" s="1">
        <v>10</v>
      </c>
      <c r="L2738" s="1">
        <v>30</v>
      </c>
      <c r="M2738" s="1">
        <v>2</v>
      </c>
      <c r="N2738" s="1">
        <v>16.93</v>
      </c>
      <c r="O2738" s="1">
        <v>18.309999999999999</v>
      </c>
      <c r="P2738" s="1">
        <v>20035380</v>
      </c>
      <c r="Q2738" s="1">
        <v>340615</v>
      </c>
      <c r="R2738" s="1">
        <v>18503689</v>
      </c>
      <c r="S2738" s="1">
        <v>0</v>
      </c>
      <c r="T2738" s="1">
        <v>0</v>
      </c>
      <c r="U2738" s="1">
        <v>0</v>
      </c>
      <c r="W2738" s="1">
        <v>0</v>
      </c>
      <c r="X2738" s="1">
        <v>0</v>
      </c>
      <c r="Y2738" s="1">
        <v>0</v>
      </c>
      <c r="Z2738" s="1" t="s">
        <v>2635</v>
      </c>
      <c r="AA2738" s="1" t="s">
        <v>2807</v>
      </c>
      <c r="AB2738" s="275">
        <v>44651</v>
      </c>
      <c r="AC2738" s="1">
        <v>1</v>
      </c>
      <c r="AD2738" s="1" t="s">
        <v>2623</v>
      </c>
      <c r="AE2738" s="1">
        <v>1</v>
      </c>
      <c r="AF2738" s="1">
        <v>30</v>
      </c>
      <c r="AG2738" s="1">
        <v>0</v>
      </c>
      <c r="AN2738" s="1">
        <v>1</v>
      </c>
      <c r="AO2738" s="1">
        <v>1</v>
      </c>
      <c r="AP2738" s="1">
        <v>44377</v>
      </c>
      <c r="AQ2738" s="1" t="s">
        <v>2629</v>
      </c>
      <c r="AR2738" s="276">
        <v>580905.93000000005</v>
      </c>
      <c r="AS2738" s="1" t="s">
        <v>2624</v>
      </c>
      <c r="AT2738" s="1">
        <v>0</v>
      </c>
      <c r="AU2738" s="1">
        <v>0</v>
      </c>
      <c r="AX2738" s="1">
        <v>5</v>
      </c>
      <c r="BC2738" s="1">
        <v>1</v>
      </c>
      <c r="BD2738" s="1">
        <v>7</v>
      </c>
      <c r="BE2738" s="1">
        <v>2</v>
      </c>
      <c r="BF2738" s="296">
        <v>3194730.2078772872</v>
      </c>
    </row>
    <row r="2739" spans="1:58" x14ac:dyDescent="0.3">
      <c r="A2739" s="273">
        <f t="shared" si="91"/>
        <v>3614778.2657798552</v>
      </c>
      <c r="B2739" s="1" t="s">
        <v>2621</v>
      </c>
      <c r="C2739" s="274">
        <v>60402728</v>
      </c>
      <c r="D2739" s="1">
        <v>144205</v>
      </c>
      <c r="E2739" s="1">
        <v>4</v>
      </c>
      <c r="F2739" s="1" t="s">
        <v>4922</v>
      </c>
      <c r="G2739" s="275">
        <v>44505</v>
      </c>
      <c r="H2739" s="275">
        <v>45443</v>
      </c>
      <c r="I2739" s="1">
        <v>0</v>
      </c>
      <c r="J2739" s="1">
        <v>1</v>
      </c>
      <c r="K2739" s="1">
        <v>4</v>
      </c>
      <c r="L2739" s="1">
        <v>30</v>
      </c>
      <c r="M2739" s="1">
        <v>2</v>
      </c>
      <c r="N2739" s="1">
        <v>18.899999999999999</v>
      </c>
      <c r="O2739" s="1">
        <v>20.62</v>
      </c>
      <c r="P2739" s="1">
        <v>5087685</v>
      </c>
      <c r="Q2739" s="1">
        <v>215123</v>
      </c>
      <c r="R2739" s="1">
        <v>4541551</v>
      </c>
      <c r="S2739" s="1">
        <v>0</v>
      </c>
      <c r="T2739" s="1">
        <v>0</v>
      </c>
      <c r="U2739" s="1">
        <v>0</v>
      </c>
      <c r="W2739" s="1">
        <v>0</v>
      </c>
      <c r="X2739" s="1">
        <v>0</v>
      </c>
      <c r="Y2739" s="1">
        <v>0</v>
      </c>
      <c r="AB2739" s="275">
        <v>44651</v>
      </c>
      <c r="AC2739" s="1">
        <v>1</v>
      </c>
      <c r="AD2739" s="1" t="s">
        <v>2623</v>
      </c>
      <c r="AE2739" s="1">
        <v>1</v>
      </c>
      <c r="AF2739" s="1">
        <v>30</v>
      </c>
      <c r="AG2739" s="1">
        <v>0</v>
      </c>
      <c r="AN2739" s="1">
        <v>1</v>
      </c>
      <c r="AO2739" s="1">
        <v>1</v>
      </c>
      <c r="AR2739" s="276">
        <v>142657.19</v>
      </c>
      <c r="AS2739" s="1" t="s">
        <v>2632</v>
      </c>
      <c r="AT2739" s="1">
        <v>0</v>
      </c>
      <c r="AU2739" s="1">
        <v>0</v>
      </c>
      <c r="AX2739" s="1">
        <v>5</v>
      </c>
      <c r="BC2739" s="1">
        <v>1</v>
      </c>
      <c r="BD2739" s="1">
        <v>7</v>
      </c>
      <c r="BE2739" s="1">
        <v>2</v>
      </c>
      <c r="BF2739" s="296">
        <v>784115.54422014451</v>
      </c>
    </row>
    <row r="2740" spans="1:58" x14ac:dyDescent="0.3">
      <c r="A2740" s="273">
        <f t="shared" si="91"/>
        <v>2415501.9141826113</v>
      </c>
      <c r="B2740" s="1" t="s">
        <v>2621</v>
      </c>
      <c r="C2740" s="274">
        <v>60402728</v>
      </c>
      <c r="D2740" s="1">
        <v>144205</v>
      </c>
      <c r="E2740" s="1">
        <v>4</v>
      </c>
      <c r="F2740" s="1" t="s">
        <v>6140</v>
      </c>
      <c r="G2740" s="275">
        <v>44574</v>
      </c>
      <c r="H2740" s="275">
        <v>44742</v>
      </c>
      <c r="I2740" s="1">
        <v>0</v>
      </c>
      <c r="J2740" s="1">
        <v>1</v>
      </c>
      <c r="K2740" s="1">
        <v>0</v>
      </c>
      <c r="L2740" s="1">
        <v>150</v>
      </c>
      <c r="M2740" s="1">
        <v>2</v>
      </c>
      <c r="N2740" s="1">
        <v>19.5</v>
      </c>
      <c r="O2740" s="1">
        <v>20.62</v>
      </c>
      <c r="P2740" s="1">
        <v>3034628</v>
      </c>
      <c r="Q2740" s="1">
        <v>3286354</v>
      </c>
      <c r="R2740" s="1">
        <v>3034628</v>
      </c>
      <c r="S2740" s="1">
        <v>98650</v>
      </c>
      <c r="T2740" s="1">
        <v>0</v>
      </c>
      <c r="U2740" s="1">
        <v>0</v>
      </c>
      <c r="W2740" s="1">
        <v>0</v>
      </c>
      <c r="X2740" s="1">
        <v>0</v>
      </c>
      <c r="Y2740" s="1">
        <v>0</v>
      </c>
      <c r="AB2740" s="275">
        <v>44574</v>
      </c>
      <c r="AC2740" s="1">
        <v>1</v>
      </c>
      <c r="AD2740" s="1" t="s">
        <v>2623</v>
      </c>
      <c r="AE2740" s="1">
        <v>1</v>
      </c>
      <c r="AF2740" s="1">
        <v>150</v>
      </c>
      <c r="AG2740" s="1">
        <v>0</v>
      </c>
      <c r="AN2740" s="1">
        <v>1</v>
      </c>
      <c r="AO2740" s="1">
        <v>1</v>
      </c>
      <c r="AR2740" s="276">
        <v>95186.36</v>
      </c>
      <c r="AS2740" s="1" t="s">
        <v>2632</v>
      </c>
      <c r="AT2740" s="1">
        <v>0</v>
      </c>
      <c r="AU2740" s="1">
        <v>0</v>
      </c>
      <c r="AX2740" s="1">
        <v>5</v>
      </c>
      <c r="BC2740" s="1">
        <v>1</v>
      </c>
      <c r="BD2740" s="1">
        <v>7</v>
      </c>
      <c r="BE2740" s="1">
        <v>2</v>
      </c>
      <c r="BF2740" s="296">
        <v>523939.72581738903</v>
      </c>
    </row>
    <row r="2741" spans="1:58" x14ac:dyDescent="0.3">
      <c r="A2741" s="273">
        <f t="shared" si="91"/>
        <v>17543735.302508883</v>
      </c>
      <c r="B2741" s="1" t="s">
        <v>2621</v>
      </c>
      <c r="C2741" s="274">
        <v>60402728</v>
      </c>
      <c r="D2741" s="1">
        <v>144205</v>
      </c>
      <c r="E2741" s="1">
        <v>3</v>
      </c>
      <c r="F2741" s="1" t="s">
        <v>6298</v>
      </c>
      <c r="G2741" s="275">
        <v>44649</v>
      </c>
      <c r="H2741" s="275">
        <v>46477</v>
      </c>
      <c r="I2741" s="1">
        <v>0</v>
      </c>
      <c r="J2741" s="1">
        <v>1</v>
      </c>
      <c r="K2741" s="1">
        <v>0</v>
      </c>
      <c r="L2741" s="1">
        <v>30</v>
      </c>
      <c r="M2741" s="1">
        <v>2</v>
      </c>
      <c r="N2741" s="1">
        <v>18.52</v>
      </c>
      <c r="O2741" s="1">
        <v>20.170000000000002</v>
      </c>
      <c r="P2741" s="1">
        <v>22041233</v>
      </c>
      <c r="Q2741" s="1">
        <v>404058</v>
      </c>
      <c r="R2741" s="1">
        <v>22041233</v>
      </c>
      <c r="S2741" s="1">
        <v>0</v>
      </c>
      <c r="T2741" s="1">
        <v>0</v>
      </c>
      <c r="U2741" s="1">
        <v>0</v>
      </c>
      <c r="W2741" s="1">
        <v>0</v>
      </c>
      <c r="X2741" s="1">
        <v>0</v>
      </c>
      <c r="Y2741" s="1">
        <v>0</v>
      </c>
      <c r="Z2741" s="1" t="s">
        <v>2635</v>
      </c>
      <c r="AA2741" s="1" t="s">
        <v>3609</v>
      </c>
      <c r="AB2741" s="275">
        <v>44649</v>
      </c>
      <c r="AC2741" s="1">
        <v>1</v>
      </c>
      <c r="AD2741" s="1" t="s">
        <v>2623</v>
      </c>
      <c r="AE2741" s="1">
        <v>1</v>
      </c>
      <c r="AF2741" s="1">
        <v>30</v>
      </c>
      <c r="AG2741" s="1">
        <v>0</v>
      </c>
      <c r="AN2741" s="1">
        <v>1</v>
      </c>
      <c r="AO2741" s="1">
        <v>1</v>
      </c>
      <c r="AP2741" s="1">
        <v>44649</v>
      </c>
      <c r="AQ2741" s="1" t="s">
        <v>2629</v>
      </c>
      <c r="AR2741" s="276">
        <v>691997.46</v>
      </c>
      <c r="AS2741" s="1" t="s">
        <v>2624</v>
      </c>
      <c r="AT2741" s="1">
        <v>0</v>
      </c>
      <c r="AU2741" s="1">
        <v>0</v>
      </c>
      <c r="AX2741" s="1">
        <v>5</v>
      </c>
      <c r="BC2741" s="1">
        <v>1</v>
      </c>
      <c r="BD2741" s="1">
        <v>7</v>
      </c>
      <c r="BE2741" s="1">
        <v>2</v>
      </c>
      <c r="BF2741" s="296">
        <v>3805500.2374911145</v>
      </c>
    </row>
    <row r="2742" spans="1:58" x14ac:dyDescent="0.3">
      <c r="A2742" s="273">
        <f t="shared" si="91"/>
        <v>21151197</v>
      </c>
      <c r="B2742" s="1" t="s">
        <v>2621</v>
      </c>
      <c r="C2742" s="274">
        <v>60406440</v>
      </c>
      <c r="D2742" s="1">
        <v>144125</v>
      </c>
      <c r="E2742" s="1">
        <v>4</v>
      </c>
      <c r="F2742" s="1" t="s">
        <v>2903</v>
      </c>
      <c r="G2742" s="275">
        <v>43167</v>
      </c>
      <c r="H2742" s="275">
        <v>44926</v>
      </c>
      <c r="I2742" s="1">
        <v>750</v>
      </c>
      <c r="J2742" s="1">
        <v>1</v>
      </c>
      <c r="K2742" s="1">
        <v>11</v>
      </c>
      <c r="L2742" s="1">
        <v>30</v>
      </c>
      <c r="M2742" s="1">
        <v>2</v>
      </c>
      <c r="N2742" s="1">
        <v>11.03</v>
      </c>
      <c r="O2742" s="1">
        <v>11.61</v>
      </c>
      <c r="P2742" s="1">
        <v>34639938</v>
      </c>
      <c r="Q2742" s="1">
        <v>505814</v>
      </c>
      <c r="R2742" s="1">
        <v>21151197</v>
      </c>
      <c r="S2742" s="1">
        <v>556195</v>
      </c>
      <c r="T2742" s="1">
        <v>0</v>
      </c>
      <c r="U2742" s="1">
        <v>0</v>
      </c>
      <c r="W2742" s="1">
        <v>21151197</v>
      </c>
      <c r="X2742" s="1">
        <v>556195</v>
      </c>
      <c r="Y2742" s="1">
        <v>2854158</v>
      </c>
      <c r="Z2742" s="1" t="s">
        <v>5861</v>
      </c>
      <c r="AA2742" s="1" t="s">
        <v>3609</v>
      </c>
      <c r="AB2742" s="275">
        <v>43861</v>
      </c>
      <c r="AC2742" s="1">
        <v>1</v>
      </c>
      <c r="AD2742" s="1" t="s">
        <v>2623</v>
      </c>
      <c r="AE2742" s="1">
        <v>1</v>
      </c>
      <c r="AF2742" s="1">
        <v>30</v>
      </c>
      <c r="AG2742" s="1">
        <v>15721848</v>
      </c>
      <c r="AN2742" s="1">
        <v>1</v>
      </c>
      <c r="AO2742" s="1">
        <v>1</v>
      </c>
      <c r="AR2742" s="276">
        <v>0</v>
      </c>
      <c r="AS2742" s="1" t="s">
        <v>2632</v>
      </c>
      <c r="AT2742" s="1">
        <v>0</v>
      </c>
      <c r="AU2742" s="1">
        <v>0</v>
      </c>
      <c r="AV2742" s="1">
        <v>0</v>
      </c>
      <c r="AW2742" s="1" t="s">
        <v>5717</v>
      </c>
      <c r="AX2742" s="1">
        <v>5</v>
      </c>
      <c r="BC2742" s="1">
        <v>1</v>
      </c>
      <c r="BD2742" s="1">
        <v>7</v>
      </c>
      <c r="BE2742" s="1">
        <v>2</v>
      </c>
      <c r="BF2742" s="296">
        <v>0</v>
      </c>
    </row>
    <row r="2743" spans="1:58" x14ac:dyDescent="0.3">
      <c r="A2743" s="273">
        <f t="shared" si="91"/>
        <v>37942973.025483094</v>
      </c>
      <c r="B2743" s="1" t="s">
        <v>2621</v>
      </c>
      <c r="C2743" s="274">
        <v>60408426</v>
      </c>
      <c r="D2743" s="1">
        <v>144105</v>
      </c>
      <c r="E2743" s="1">
        <v>4</v>
      </c>
      <c r="F2743" s="1" t="s">
        <v>5100</v>
      </c>
      <c r="G2743" s="275">
        <v>44524</v>
      </c>
      <c r="H2743" s="275">
        <v>46721</v>
      </c>
      <c r="I2743" s="1">
        <v>0</v>
      </c>
      <c r="J2743" s="1">
        <v>1</v>
      </c>
      <c r="K2743" s="1">
        <v>4</v>
      </c>
      <c r="L2743" s="1">
        <v>30</v>
      </c>
      <c r="M2743" s="1">
        <v>2</v>
      </c>
      <c r="N2743" s="1">
        <v>9</v>
      </c>
      <c r="O2743" s="1">
        <v>9.3800000000000008</v>
      </c>
      <c r="P2743" s="1">
        <v>47323124</v>
      </c>
      <c r="Q2743" s="1">
        <v>862525</v>
      </c>
      <c r="R2743" s="1">
        <v>45317416</v>
      </c>
      <c r="S2743" s="1">
        <v>0</v>
      </c>
      <c r="T2743" s="1">
        <v>0</v>
      </c>
      <c r="U2743" s="1">
        <v>0</v>
      </c>
      <c r="W2743" s="1">
        <v>0</v>
      </c>
      <c r="X2743" s="1">
        <v>0</v>
      </c>
      <c r="Y2743" s="1">
        <v>0</v>
      </c>
      <c r="AB2743" s="275">
        <v>44651</v>
      </c>
      <c r="AC2743" s="1">
        <v>1</v>
      </c>
      <c r="AD2743" s="1" t="s">
        <v>2623</v>
      </c>
      <c r="AE2743" s="1">
        <v>1</v>
      </c>
      <c r="AF2743" s="1">
        <v>30</v>
      </c>
      <c r="AG2743" s="1">
        <v>0</v>
      </c>
      <c r="AN2743" s="1">
        <v>1</v>
      </c>
      <c r="AO2743" s="1">
        <v>1</v>
      </c>
      <c r="AR2743" s="276">
        <v>921782.89</v>
      </c>
      <c r="AS2743" s="1" t="s">
        <v>2624</v>
      </c>
      <c r="AT2743" s="1">
        <v>0</v>
      </c>
      <c r="AU2743" s="1">
        <v>0</v>
      </c>
      <c r="AV2743" s="1" t="s">
        <v>2625</v>
      </c>
      <c r="AW2743" s="1" t="s">
        <v>2626</v>
      </c>
      <c r="AX2743" s="1">
        <v>5</v>
      </c>
      <c r="BC2743" s="1">
        <v>1</v>
      </c>
      <c r="BD2743" s="1">
        <v>7</v>
      </c>
      <c r="BE2743" s="1">
        <v>2</v>
      </c>
      <c r="BF2743" s="296">
        <v>6452660.0845169034</v>
      </c>
    </row>
    <row r="2744" spans="1:58" x14ac:dyDescent="0.3">
      <c r="A2744" s="273">
        <f t="shared" si="91"/>
        <v>2964242.974516904</v>
      </c>
      <c r="B2744" s="1" t="s">
        <v>2621</v>
      </c>
      <c r="C2744" s="274">
        <v>60408426</v>
      </c>
      <c r="D2744" s="1">
        <v>144205</v>
      </c>
      <c r="E2744" s="1">
        <v>4</v>
      </c>
      <c r="F2744" s="1" t="s">
        <v>6301</v>
      </c>
      <c r="G2744" s="275">
        <v>44623</v>
      </c>
      <c r="H2744" s="275">
        <v>44742</v>
      </c>
      <c r="I2744" s="1">
        <v>0</v>
      </c>
      <c r="J2744" s="1">
        <v>1</v>
      </c>
      <c r="K2744" s="1">
        <v>0</v>
      </c>
      <c r="L2744" s="1">
        <v>90</v>
      </c>
      <c r="M2744" s="1">
        <v>2</v>
      </c>
      <c r="N2744" s="1">
        <v>10.28</v>
      </c>
      <c r="O2744" s="1">
        <v>10.69</v>
      </c>
      <c r="P2744" s="1">
        <v>3540408</v>
      </c>
      <c r="Q2744" s="1">
        <v>3635070</v>
      </c>
      <c r="R2744" s="1">
        <v>3540408</v>
      </c>
      <c r="S2744" s="1">
        <v>0</v>
      </c>
      <c r="T2744" s="1">
        <v>0</v>
      </c>
      <c r="U2744" s="1">
        <v>0</v>
      </c>
      <c r="W2744" s="1">
        <v>0</v>
      </c>
      <c r="X2744" s="1">
        <v>0</v>
      </c>
      <c r="Y2744" s="1">
        <v>0</v>
      </c>
      <c r="AB2744" s="275">
        <v>44623</v>
      </c>
      <c r="AC2744" s="1">
        <v>1</v>
      </c>
      <c r="AD2744" s="1" t="s">
        <v>2623</v>
      </c>
      <c r="AE2744" s="1">
        <v>1</v>
      </c>
      <c r="AF2744" s="1">
        <v>90</v>
      </c>
      <c r="AG2744" s="1">
        <v>0</v>
      </c>
      <c r="AN2744" s="1">
        <v>1</v>
      </c>
      <c r="AO2744" s="1">
        <v>1</v>
      </c>
      <c r="AR2744" s="276">
        <v>72053.11</v>
      </c>
      <c r="AS2744" s="1" t="s">
        <v>3713</v>
      </c>
      <c r="AT2744" s="1">
        <v>0</v>
      </c>
      <c r="AU2744" s="1">
        <v>0</v>
      </c>
      <c r="AX2744" s="1">
        <v>5</v>
      </c>
      <c r="BC2744" s="1">
        <v>1</v>
      </c>
      <c r="BD2744" s="1">
        <v>7</v>
      </c>
      <c r="BE2744" s="1">
        <v>2</v>
      </c>
      <c r="BF2744" s="296">
        <v>504111.91548309638</v>
      </c>
    </row>
    <row r="2745" spans="1:58" x14ac:dyDescent="0.3">
      <c r="A2745" s="273">
        <f t="shared" si="91"/>
        <v>53851529.211353384</v>
      </c>
      <c r="B2745" s="1" t="s">
        <v>2621</v>
      </c>
      <c r="C2745" s="274">
        <v>60424276</v>
      </c>
      <c r="D2745" s="1">
        <v>144105</v>
      </c>
      <c r="E2745" s="1">
        <v>3</v>
      </c>
      <c r="F2745" s="1" t="s">
        <v>4261</v>
      </c>
      <c r="G2745" s="275">
        <v>44377</v>
      </c>
      <c r="H2745" s="275">
        <v>46568</v>
      </c>
      <c r="I2745" s="1">
        <v>1</v>
      </c>
      <c r="J2745" s="1">
        <v>1</v>
      </c>
      <c r="K2745" s="1">
        <v>9</v>
      </c>
      <c r="L2745" s="1">
        <v>30</v>
      </c>
      <c r="M2745" s="1">
        <v>2</v>
      </c>
      <c r="N2745" s="1">
        <v>1.1000000000000001</v>
      </c>
      <c r="O2745" s="1">
        <v>1.1100000000000001</v>
      </c>
      <c r="P2745" s="1">
        <v>67202109</v>
      </c>
      <c r="Q2745" s="1">
        <v>727598</v>
      </c>
      <c r="R2745" s="1">
        <v>59880023</v>
      </c>
      <c r="S2745" s="1">
        <v>0</v>
      </c>
      <c r="T2745" s="1">
        <v>0</v>
      </c>
      <c r="U2745" s="1">
        <v>0</v>
      </c>
      <c r="W2745" s="1">
        <v>0</v>
      </c>
      <c r="X2745" s="1">
        <v>0</v>
      </c>
      <c r="Y2745" s="1">
        <v>0</v>
      </c>
      <c r="Z2745" s="1" t="s">
        <v>3734</v>
      </c>
      <c r="AA2745" s="1" t="s">
        <v>2807</v>
      </c>
      <c r="AB2745" s="275">
        <v>44651</v>
      </c>
      <c r="AC2745" s="1">
        <v>1</v>
      </c>
      <c r="AD2745" s="1" t="s">
        <v>2623</v>
      </c>
      <c r="AE2745" s="1">
        <v>1</v>
      </c>
      <c r="AF2745" s="1">
        <v>30</v>
      </c>
      <c r="AG2745" s="1">
        <v>505</v>
      </c>
      <c r="AN2745" s="1">
        <v>1</v>
      </c>
      <c r="AO2745" s="1">
        <v>1</v>
      </c>
      <c r="AP2745" s="1">
        <v>44377</v>
      </c>
      <c r="AQ2745" s="1" t="s">
        <v>2629</v>
      </c>
      <c r="AR2745" s="276">
        <v>1135555.79</v>
      </c>
      <c r="AS2745" s="1" t="s">
        <v>2624</v>
      </c>
      <c r="AT2745" s="1">
        <v>0</v>
      </c>
      <c r="AU2745" s="1">
        <v>0</v>
      </c>
      <c r="AV2745" s="1" t="s">
        <v>2625</v>
      </c>
      <c r="AW2745" s="1" t="s">
        <v>2626</v>
      </c>
      <c r="AX2745" s="1">
        <v>5</v>
      </c>
      <c r="BC2745" s="1">
        <v>1</v>
      </c>
      <c r="BD2745" s="1">
        <v>7</v>
      </c>
      <c r="BE2745" s="1">
        <v>2</v>
      </c>
      <c r="BF2745" s="296">
        <v>4892937.9986466151</v>
      </c>
    </row>
    <row r="2746" spans="1:58" x14ac:dyDescent="0.3">
      <c r="A2746" s="273">
        <f t="shared" si="91"/>
        <v>23519019.944042843</v>
      </c>
      <c r="B2746" s="1" t="s">
        <v>2621</v>
      </c>
      <c r="C2746" s="274">
        <v>60424276</v>
      </c>
      <c r="D2746" s="1">
        <v>141205</v>
      </c>
      <c r="E2746" s="1">
        <v>4</v>
      </c>
      <c r="F2746" s="1" t="s">
        <v>3322</v>
      </c>
      <c r="G2746" s="275">
        <v>43846</v>
      </c>
      <c r="H2746" s="275">
        <v>46053</v>
      </c>
      <c r="I2746" s="1">
        <v>0</v>
      </c>
      <c r="J2746" s="1">
        <v>1</v>
      </c>
      <c r="K2746" s="1">
        <v>30</v>
      </c>
      <c r="L2746" s="1">
        <v>30</v>
      </c>
      <c r="M2746" s="1">
        <v>2</v>
      </c>
      <c r="N2746" s="1">
        <v>14.4</v>
      </c>
      <c r="O2746" s="1">
        <v>15.38</v>
      </c>
      <c r="P2746" s="1">
        <v>35244717</v>
      </c>
      <c r="Q2746" s="1">
        <v>571142</v>
      </c>
      <c r="R2746" s="1">
        <v>26151916</v>
      </c>
      <c r="S2746" s="1">
        <v>0</v>
      </c>
      <c r="T2746" s="1">
        <v>0</v>
      </c>
      <c r="U2746" s="1">
        <v>54161093</v>
      </c>
      <c r="V2746" s="1">
        <v>43607</v>
      </c>
      <c r="W2746" s="1">
        <v>0</v>
      </c>
      <c r="X2746" s="1">
        <v>0</v>
      </c>
      <c r="Y2746" s="1">
        <v>0</v>
      </c>
      <c r="Z2746" s="1" t="s">
        <v>2635</v>
      </c>
      <c r="AA2746" s="1" t="s">
        <v>3609</v>
      </c>
      <c r="AB2746" s="275">
        <v>44651</v>
      </c>
      <c r="AC2746" s="1">
        <v>2</v>
      </c>
      <c r="AD2746" s="1" t="s">
        <v>2623</v>
      </c>
      <c r="AE2746" s="1">
        <v>1</v>
      </c>
      <c r="AF2746" s="1">
        <v>30</v>
      </c>
      <c r="AG2746" s="1">
        <v>0</v>
      </c>
      <c r="AN2746" s="1">
        <v>1</v>
      </c>
      <c r="AO2746" s="1">
        <v>1</v>
      </c>
      <c r="AP2746" s="275"/>
      <c r="AR2746" s="276">
        <v>495961.28</v>
      </c>
      <c r="AS2746" s="1" t="s">
        <v>2624</v>
      </c>
      <c r="AT2746" s="1">
        <v>0</v>
      </c>
      <c r="AU2746" s="1">
        <v>0</v>
      </c>
      <c r="AX2746" s="1">
        <v>5</v>
      </c>
      <c r="BC2746" s="1">
        <v>1</v>
      </c>
      <c r="BD2746" s="1">
        <v>7</v>
      </c>
      <c r="BE2746" s="1">
        <v>2</v>
      </c>
      <c r="BF2746" s="296">
        <v>2136934.7759571564</v>
      </c>
    </row>
    <row r="2747" spans="1:58" x14ac:dyDescent="0.3">
      <c r="A2747" s="273">
        <f t="shared" si="91"/>
        <v>3678563.2005732423</v>
      </c>
      <c r="B2747" s="1" t="s">
        <v>2621</v>
      </c>
      <c r="C2747" s="274">
        <v>60424276</v>
      </c>
      <c r="D2747" s="1">
        <v>144205</v>
      </c>
      <c r="E2747" s="1">
        <v>4</v>
      </c>
      <c r="F2747" s="1" t="s">
        <v>2979</v>
      </c>
      <c r="G2747" s="275">
        <v>43755</v>
      </c>
      <c r="H2747" s="275">
        <v>45504</v>
      </c>
      <c r="I2747" s="1">
        <v>0</v>
      </c>
      <c r="J2747" s="1">
        <v>1</v>
      </c>
      <c r="K2747" s="1">
        <v>27</v>
      </c>
      <c r="L2747" s="1">
        <v>30</v>
      </c>
      <c r="M2747" s="1">
        <v>2</v>
      </c>
      <c r="N2747" s="1">
        <v>18</v>
      </c>
      <c r="O2747" s="1">
        <v>19.559999999999999</v>
      </c>
      <c r="P2747" s="1">
        <v>5000000</v>
      </c>
      <c r="Q2747" s="1">
        <v>180762</v>
      </c>
      <c r="R2747" s="1">
        <v>4090296</v>
      </c>
      <c r="S2747" s="1">
        <v>0</v>
      </c>
      <c r="T2747" s="1">
        <v>0</v>
      </c>
      <c r="U2747" s="1">
        <v>0</v>
      </c>
      <c r="W2747" s="1">
        <v>0</v>
      </c>
      <c r="X2747" s="1">
        <v>0</v>
      </c>
      <c r="Y2747" s="1">
        <v>0</v>
      </c>
      <c r="AB2747" s="275">
        <v>44651</v>
      </c>
      <c r="AC2747" s="1">
        <v>1</v>
      </c>
      <c r="AD2747" s="1" t="s">
        <v>2623</v>
      </c>
      <c r="AE2747" s="1">
        <v>1</v>
      </c>
      <c r="AF2747" s="1">
        <v>30</v>
      </c>
      <c r="AG2747" s="1">
        <v>0</v>
      </c>
      <c r="AN2747" s="1">
        <v>1</v>
      </c>
      <c r="AO2747" s="1">
        <v>1</v>
      </c>
      <c r="AR2747" s="276">
        <v>77505.06</v>
      </c>
      <c r="AS2747" s="1" t="s">
        <v>2657</v>
      </c>
      <c r="AT2747" s="1">
        <v>0</v>
      </c>
      <c r="AU2747" s="1">
        <v>0</v>
      </c>
      <c r="AX2747" s="1">
        <v>5</v>
      </c>
      <c r="BC2747" s="1">
        <v>1</v>
      </c>
      <c r="BD2747" s="1">
        <v>7</v>
      </c>
      <c r="BE2747" s="1">
        <v>2</v>
      </c>
      <c r="BF2747" s="296">
        <v>334227.73942675767</v>
      </c>
    </row>
    <row r="2748" spans="1:58" x14ac:dyDescent="0.3">
      <c r="A2748" s="273">
        <f t="shared" si="91"/>
        <v>2292677.4686280484</v>
      </c>
      <c r="B2748" s="1" t="s">
        <v>2621</v>
      </c>
      <c r="C2748" s="274">
        <v>60424276</v>
      </c>
      <c r="D2748" s="1">
        <v>144205</v>
      </c>
      <c r="E2748" s="1">
        <v>4</v>
      </c>
      <c r="F2748" s="1" t="s">
        <v>5130</v>
      </c>
      <c r="G2748" s="275">
        <v>44558</v>
      </c>
      <c r="H2748" s="275">
        <v>44773</v>
      </c>
      <c r="I2748" s="1">
        <v>0</v>
      </c>
      <c r="J2748" s="1">
        <v>1</v>
      </c>
      <c r="K2748" s="1">
        <v>0</v>
      </c>
      <c r="L2748" s="1">
        <v>180</v>
      </c>
      <c r="M2748" s="1">
        <v>2</v>
      </c>
      <c r="N2748" s="1">
        <v>19.649999999999999</v>
      </c>
      <c r="O2748" s="1">
        <v>20.62</v>
      </c>
      <c r="P2748" s="1">
        <v>2549342</v>
      </c>
      <c r="Q2748" s="1">
        <v>2805086</v>
      </c>
      <c r="R2748" s="1">
        <v>2549342</v>
      </c>
      <c r="S2748" s="1">
        <v>83533</v>
      </c>
      <c r="T2748" s="1">
        <v>0</v>
      </c>
      <c r="U2748" s="1">
        <v>0</v>
      </c>
      <c r="W2748" s="1">
        <v>0</v>
      </c>
      <c r="X2748" s="1">
        <v>0</v>
      </c>
      <c r="Y2748" s="1">
        <v>0</v>
      </c>
      <c r="AB2748" s="275">
        <v>44558</v>
      </c>
      <c r="AC2748" s="1">
        <v>1</v>
      </c>
      <c r="AD2748" s="1" t="s">
        <v>2623</v>
      </c>
      <c r="AE2748" s="1">
        <v>1</v>
      </c>
      <c r="AF2748" s="1">
        <v>180</v>
      </c>
      <c r="AG2748" s="1">
        <v>0</v>
      </c>
      <c r="AN2748" s="1">
        <v>1</v>
      </c>
      <c r="AO2748" s="1">
        <v>1</v>
      </c>
      <c r="AP2748" s="275"/>
      <c r="AR2748" s="276">
        <v>48351.78</v>
      </c>
      <c r="AS2748" s="1" t="s">
        <v>2632</v>
      </c>
      <c r="AT2748" s="1">
        <v>0</v>
      </c>
      <c r="AU2748" s="1">
        <v>0</v>
      </c>
      <c r="AX2748" s="1">
        <v>5</v>
      </c>
      <c r="BC2748" s="1">
        <v>1</v>
      </c>
      <c r="BD2748" s="1">
        <v>7</v>
      </c>
      <c r="BE2748" s="1">
        <v>2</v>
      </c>
      <c r="BF2748" s="296">
        <v>208312.75137195186</v>
      </c>
    </row>
    <row r="2749" spans="1:58" x14ac:dyDescent="0.3">
      <c r="A2749" s="273">
        <f t="shared" si="91"/>
        <v>914219.76540248131</v>
      </c>
      <c r="B2749" s="1" t="s">
        <v>2621</v>
      </c>
      <c r="C2749" s="274">
        <v>60424276</v>
      </c>
      <c r="D2749" s="1">
        <v>144205</v>
      </c>
      <c r="E2749" s="1">
        <v>4</v>
      </c>
      <c r="F2749" s="1" t="s">
        <v>6068</v>
      </c>
      <c r="G2749" s="275">
        <v>44607</v>
      </c>
      <c r="H2749" s="275">
        <v>44742</v>
      </c>
      <c r="I2749" s="1">
        <v>0</v>
      </c>
      <c r="J2749" s="1">
        <v>1</v>
      </c>
      <c r="K2749" s="1">
        <v>0</v>
      </c>
      <c r="L2749" s="1">
        <v>120</v>
      </c>
      <c r="M2749" s="1">
        <v>2</v>
      </c>
      <c r="N2749" s="1">
        <v>19.350000000000001</v>
      </c>
      <c r="O2749" s="1">
        <v>20.62</v>
      </c>
      <c r="P2749" s="1">
        <v>1016477</v>
      </c>
      <c r="Q2749" s="1">
        <v>1083403</v>
      </c>
      <c r="R2749" s="1">
        <v>1016477</v>
      </c>
      <c r="S2749" s="1">
        <v>16392</v>
      </c>
      <c r="T2749" s="1">
        <v>0</v>
      </c>
      <c r="U2749" s="1">
        <v>0</v>
      </c>
      <c r="W2749" s="1">
        <v>0</v>
      </c>
      <c r="X2749" s="1">
        <v>0</v>
      </c>
      <c r="Y2749" s="1">
        <v>0</v>
      </c>
      <c r="AB2749" s="275">
        <v>44607</v>
      </c>
      <c r="AC2749" s="1">
        <v>1</v>
      </c>
      <c r="AD2749" s="1" t="s">
        <v>2623</v>
      </c>
      <c r="AE2749" s="1">
        <v>1</v>
      </c>
      <c r="AF2749" s="1">
        <v>120</v>
      </c>
      <c r="AG2749" s="1">
        <v>0</v>
      </c>
      <c r="AN2749" s="1">
        <v>1</v>
      </c>
      <c r="AO2749" s="1">
        <v>1</v>
      </c>
      <c r="AR2749" s="276">
        <v>19198.5</v>
      </c>
      <c r="AS2749" s="1" t="s">
        <v>2632</v>
      </c>
      <c r="AT2749" s="1">
        <v>0</v>
      </c>
      <c r="AU2749" s="1">
        <v>0</v>
      </c>
      <c r="AX2749" s="1">
        <v>5</v>
      </c>
      <c r="BC2749" s="1">
        <v>1</v>
      </c>
      <c r="BD2749" s="1">
        <v>7</v>
      </c>
      <c r="BE2749" s="1">
        <v>2</v>
      </c>
      <c r="BF2749" s="296">
        <v>83058.734597518691</v>
      </c>
    </row>
    <row r="2750" spans="1:58" x14ac:dyDescent="0.3">
      <c r="A2750" s="273">
        <f t="shared" si="91"/>
        <v>9228181</v>
      </c>
      <c r="B2750" s="1" t="s">
        <v>2621</v>
      </c>
      <c r="C2750" s="274">
        <v>60476964</v>
      </c>
      <c r="D2750" s="1">
        <v>144105</v>
      </c>
      <c r="E2750" s="1">
        <v>3</v>
      </c>
      <c r="F2750" s="1" t="s">
        <v>4513</v>
      </c>
      <c r="G2750" s="275">
        <v>44335</v>
      </c>
      <c r="H2750" s="275">
        <v>45626</v>
      </c>
      <c r="I2750" s="1">
        <v>0</v>
      </c>
      <c r="J2750" s="1">
        <v>1</v>
      </c>
      <c r="K2750" s="1">
        <v>12</v>
      </c>
      <c r="L2750" s="1">
        <v>30</v>
      </c>
      <c r="M2750" s="1">
        <v>2</v>
      </c>
      <c r="N2750" s="1">
        <v>9.14</v>
      </c>
      <c r="O2750" s="1">
        <v>9.5299999999999994</v>
      </c>
      <c r="P2750" s="1">
        <v>22831496</v>
      </c>
      <c r="Q2750" s="1">
        <v>552528</v>
      </c>
      <c r="R2750" s="1">
        <v>17728463</v>
      </c>
      <c r="S2750" s="1">
        <v>0</v>
      </c>
      <c r="T2750" s="1">
        <v>0</v>
      </c>
      <c r="U2750" s="1">
        <v>0</v>
      </c>
      <c r="W2750" s="1">
        <v>0</v>
      </c>
      <c r="X2750" s="1">
        <v>0</v>
      </c>
      <c r="Y2750" s="1">
        <v>0</v>
      </c>
      <c r="Z2750" s="1" t="s">
        <v>5741</v>
      </c>
      <c r="AA2750" s="1" t="s">
        <v>3609</v>
      </c>
      <c r="AB2750" s="275">
        <v>44651</v>
      </c>
      <c r="AC2750" s="1">
        <v>1</v>
      </c>
      <c r="AD2750" s="1" t="s">
        <v>2623</v>
      </c>
      <c r="AE2750" s="1">
        <v>1</v>
      </c>
      <c r="AF2750" s="1">
        <v>30</v>
      </c>
      <c r="AG2750" s="1">
        <v>0</v>
      </c>
      <c r="AN2750" s="1">
        <v>1</v>
      </c>
      <c r="AO2750" s="1">
        <v>1</v>
      </c>
      <c r="AP2750" s="1">
        <v>44335</v>
      </c>
      <c r="AQ2750" s="1" t="s">
        <v>2629</v>
      </c>
      <c r="AR2750" s="276">
        <v>1718793</v>
      </c>
      <c r="AS2750" s="1" t="s">
        <v>2624</v>
      </c>
      <c r="AT2750" s="1">
        <v>0</v>
      </c>
      <c r="AU2750" s="1">
        <v>0</v>
      </c>
      <c r="AV2750" s="1" t="s">
        <v>2625</v>
      </c>
      <c r="AW2750" s="1" t="s">
        <v>2626</v>
      </c>
      <c r="AX2750" s="1">
        <v>5</v>
      </c>
      <c r="BC2750" s="1">
        <v>1</v>
      </c>
      <c r="BD2750" s="1">
        <v>7</v>
      </c>
      <c r="BE2750" s="1">
        <v>2</v>
      </c>
      <c r="BF2750" s="296">
        <v>6781489</v>
      </c>
    </row>
    <row r="2751" spans="1:58" x14ac:dyDescent="0.3">
      <c r="A2751" s="273">
        <f t="shared" si="91"/>
        <v>6807777.3496853849</v>
      </c>
      <c r="B2751" s="1" t="s">
        <v>2621</v>
      </c>
      <c r="C2751" s="274">
        <v>60477227</v>
      </c>
      <c r="D2751" s="1">
        <v>144205</v>
      </c>
      <c r="E2751" s="1">
        <v>4</v>
      </c>
      <c r="F2751" s="1" t="s">
        <v>6190</v>
      </c>
      <c r="G2751" s="275">
        <v>44593</v>
      </c>
      <c r="H2751" s="275">
        <v>44957</v>
      </c>
      <c r="I2751" s="1">
        <v>0</v>
      </c>
      <c r="J2751" s="1">
        <v>1</v>
      </c>
      <c r="K2751" s="1">
        <v>2</v>
      </c>
      <c r="L2751" s="1">
        <v>30</v>
      </c>
      <c r="M2751" s="1">
        <v>2</v>
      </c>
      <c r="N2751" s="1">
        <v>17.690000000000001</v>
      </c>
      <c r="O2751" s="1">
        <v>19.2</v>
      </c>
      <c r="P2751" s="1">
        <v>10000000</v>
      </c>
      <c r="Q2751" s="1">
        <v>917291</v>
      </c>
      <c r="R2751" s="1">
        <v>8455575</v>
      </c>
      <c r="S2751" s="1">
        <v>0</v>
      </c>
      <c r="T2751" s="1">
        <v>0</v>
      </c>
      <c r="U2751" s="1">
        <v>0</v>
      </c>
      <c r="W2751" s="1">
        <v>0</v>
      </c>
      <c r="X2751" s="1">
        <v>0</v>
      </c>
      <c r="Y2751" s="1">
        <v>0</v>
      </c>
      <c r="AB2751" s="275">
        <v>44651</v>
      </c>
      <c r="AC2751" s="1">
        <v>1</v>
      </c>
      <c r="AD2751" s="1" t="s">
        <v>2623</v>
      </c>
      <c r="AE2751" s="1">
        <v>1</v>
      </c>
      <c r="AF2751" s="1">
        <v>30</v>
      </c>
      <c r="AG2751" s="1">
        <v>0</v>
      </c>
      <c r="AN2751" s="1">
        <v>1</v>
      </c>
      <c r="AO2751" s="1">
        <v>1</v>
      </c>
      <c r="AR2751" s="276">
        <v>285628.59000000003</v>
      </c>
      <c r="AS2751" s="1" t="s">
        <v>2657</v>
      </c>
      <c r="AT2751" s="1">
        <v>0</v>
      </c>
      <c r="AU2751" s="1">
        <v>0</v>
      </c>
      <c r="AX2751" s="1">
        <v>5</v>
      </c>
      <c r="BC2751" s="1">
        <v>1</v>
      </c>
      <c r="BD2751" s="1">
        <v>7</v>
      </c>
      <c r="BE2751" s="1">
        <v>2</v>
      </c>
      <c r="BF2751" s="296">
        <v>1362169.0603146153</v>
      </c>
    </row>
    <row r="2752" spans="1:58" x14ac:dyDescent="0.3">
      <c r="A2752" s="273">
        <f t="shared" si="91"/>
        <v>64415.527752084367</v>
      </c>
      <c r="B2752" s="1" t="s">
        <v>2621</v>
      </c>
      <c r="C2752" s="274">
        <v>60477227</v>
      </c>
      <c r="D2752" s="1">
        <v>144205</v>
      </c>
      <c r="E2752" s="1">
        <v>4</v>
      </c>
      <c r="F2752" s="1" t="s">
        <v>6273</v>
      </c>
      <c r="G2752" s="275">
        <v>44649</v>
      </c>
      <c r="H2752" s="275">
        <v>45016</v>
      </c>
      <c r="I2752" s="1">
        <v>0</v>
      </c>
      <c r="J2752" s="1">
        <v>1</v>
      </c>
      <c r="K2752" s="1">
        <v>0</v>
      </c>
      <c r="L2752" s="1">
        <v>30</v>
      </c>
      <c r="M2752" s="1">
        <v>2</v>
      </c>
      <c r="N2752" s="1">
        <v>17.690000000000001</v>
      </c>
      <c r="O2752" s="1">
        <v>19.2</v>
      </c>
      <c r="P2752" s="1">
        <v>80000</v>
      </c>
      <c r="Q2752" s="1">
        <v>7338</v>
      </c>
      <c r="R2752" s="1">
        <v>80000</v>
      </c>
      <c r="S2752" s="1">
        <v>39</v>
      </c>
      <c r="T2752" s="1">
        <v>0</v>
      </c>
      <c r="U2752" s="1">
        <v>0</v>
      </c>
      <c r="W2752" s="1">
        <v>0</v>
      </c>
      <c r="X2752" s="1">
        <v>0</v>
      </c>
      <c r="Y2752" s="1">
        <v>0</v>
      </c>
      <c r="AB2752" s="275">
        <v>44649</v>
      </c>
      <c r="AC2752" s="1">
        <v>1</v>
      </c>
      <c r="AD2752" s="1" t="s">
        <v>2623</v>
      </c>
      <c r="AE2752" s="1">
        <v>1</v>
      </c>
      <c r="AF2752" s="1">
        <v>30</v>
      </c>
      <c r="AG2752" s="1">
        <v>0</v>
      </c>
      <c r="AN2752" s="1">
        <v>1</v>
      </c>
      <c r="AO2752" s="1">
        <v>1</v>
      </c>
      <c r="AR2752" s="276">
        <v>2696.7</v>
      </c>
      <c r="AS2752" s="1" t="s">
        <v>2657</v>
      </c>
      <c r="AT2752" s="1">
        <v>0</v>
      </c>
      <c r="AU2752" s="1">
        <v>0</v>
      </c>
      <c r="AX2752" s="1">
        <v>5</v>
      </c>
      <c r="BC2752" s="1">
        <v>1</v>
      </c>
      <c r="BD2752" s="1">
        <v>7</v>
      </c>
      <c r="BE2752" s="1">
        <v>2</v>
      </c>
      <c r="BF2752" s="296">
        <v>12887.772247915633</v>
      </c>
    </row>
    <row r="2753" spans="1:58" x14ac:dyDescent="0.3">
      <c r="A2753" s="273">
        <f t="shared" si="91"/>
        <v>161020.34938021092</v>
      </c>
      <c r="B2753" s="1" t="s">
        <v>2621</v>
      </c>
      <c r="C2753" s="274">
        <v>60477227</v>
      </c>
      <c r="D2753" s="1">
        <v>144205</v>
      </c>
      <c r="E2753" s="1">
        <v>4</v>
      </c>
      <c r="F2753" s="1" t="s">
        <v>6274</v>
      </c>
      <c r="G2753" s="275">
        <v>44649</v>
      </c>
      <c r="H2753" s="275">
        <v>45016</v>
      </c>
      <c r="I2753" s="1">
        <v>0</v>
      </c>
      <c r="J2753" s="1">
        <v>1</v>
      </c>
      <c r="K2753" s="1">
        <v>0</v>
      </c>
      <c r="L2753" s="1">
        <v>30</v>
      </c>
      <c r="M2753" s="1">
        <v>2</v>
      </c>
      <c r="N2753" s="1">
        <v>17.690000000000001</v>
      </c>
      <c r="O2753" s="1">
        <v>19.2</v>
      </c>
      <c r="P2753" s="1">
        <v>200000</v>
      </c>
      <c r="Q2753" s="1">
        <v>18346</v>
      </c>
      <c r="R2753" s="1">
        <v>200000</v>
      </c>
      <c r="S2753" s="1">
        <v>98</v>
      </c>
      <c r="T2753" s="1">
        <v>0</v>
      </c>
      <c r="U2753" s="1">
        <v>0</v>
      </c>
      <c r="W2753" s="1">
        <v>0</v>
      </c>
      <c r="X2753" s="1">
        <v>0</v>
      </c>
      <c r="Y2753" s="1">
        <v>0</v>
      </c>
      <c r="AB2753" s="275">
        <v>44649</v>
      </c>
      <c r="AC2753" s="1">
        <v>1</v>
      </c>
      <c r="AD2753" s="1" t="s">
        <v>2623</v>
      </c>
      <c r="AE2753" s="1">
        <v>1</v>
      </c>
      <c r="AF2753" s="1">
        <v>30</v>
      </c>
      <c r="AG2753" s="1">
        <v>0</v>
      </c>
      <c r="AN2753" s="1">
        <v>1</v>
      </c>
      <c r="AO2753" s="1">
        <v>1</v>
      </c>
      <c r="AR2753" s="276">
        <v>6760.22</v>
      </c>
      <c r="AS2753" s="1" t="s">
        <v>2657</v>
      </c>
      <c r="AT2753" s="1">
        <v>0</v>
      </c>
      <c r="AU2753" s="1">
        <v>0</v>
      </c>
      <c r="AX2753" s="1">
        <v>5</v>
      </c>
      <c r="BC2753" s="1">
        <v>1</v>
      </c>
      <c r="BD2753" s="1">
        <v>7</v>
      </c>
      <c r="BE2753" s="1">
        <v>2</v>
      </c>
      <c r="BF2753" s="296">
        <v>32219.430619789084</v>
      </c>
    </row>
    <row r="2754" spans="1:58" x14ac:dyDescent="0.3">
      <c r="A2754" s="273">
        <f t="shared" ref="A2754:A2817" si="92">IF(+R2754-AR2754-BF2754&gt;0,R2754-AR2754-BF2754,0)</f>
        <v>483061.04814063269</v>
      </c>
      <c r="B2754" s="1" t="s">
        <v>2621</v>
      </c>
      <c r="C2754" s="274">
        <v>60477227</v>
      </c>
      <c r="D2754" s="1">
        <v>144205</v>
      </c>
      <c r="E2754" s="1">
        <v>4</v>
      </c>
      <c r="F2754" s="1" t="s">
        <v>6338</v>
      </c>
      <c r="G2754" s="275">
        <v>44645</v>
      </c>
      <c r="H2754" s="275">
        <v>45016</v>
      </c>
      <c r="I2754" s="1">
        <v>0</v>
      </c>
      <c r="J2754" s="1">
        <v>1</v>
      </c>
      <c r="K2754" s="1">
        <v>0</v>
      </c>
      <c r="L2754" s="1">
        <v>30</v>
      </c>
      <c r="M2754" s="1">
        <v>2</v>
      </c>
      <c r="N2754" s="1">
        <v>17.690000000000001</v>
      </c>
      <c r="O2754" s="1">
        <v>19.2</v>
      </c>
      <c r="P2754" s="1">
        <v>600000</v>
      </c>
      <c r="Q2754" s="1">
        <v>55037</v>
      </c>
      <c r="R2754" s="1">
        <v>600000</v>
      </c>
      <c r="S2754" s="1">
        <v>1475</v>
      </c>
      <c r="T2754" s="1">
        <v>0</v>
      </c>
      <c r="U2754" s="1">
        <v>0</v>
      </c>
      <c r="W2754" s="1">
        <v>0</v>
      </c>
      <c r="X2754" s="1">
        <v>0</v>
      </c>
      <c r="Y2754" s="1">
        <v>0</v>
      </c>
      <c r="AB2754" s="275">
        <v>44645</v>
      </c>
      <c r="AC2754" s="1">
        <v>1</v>
      </c>
      <c r="AD2754" s="1" t="s">
        <v>2623</v>
      </c>
      <c r="AE2754" s="1">
        <v>1</v>
      </c>
      <c r="AF2754" s="1">
        <v>30</v>
      </c>
      <c r="AG2754" s="1">
        <v>0</v>
      </c>
      <c r="AN2754" s="1">
        <v>1</v>
      </c>
      <c r="AO2754" s="1">
        <v>1</v>
      </c>
      <c r="AR2754" s="276">
        <v>20280.66</v>
      </c>
      <c r="AS2754" s="1" t="s">
        <v>2657</v>
      </c>
      <c r="AT2754" s="1">
        <v>0</v>
      </c>
      <c r="AU2754" s="1">
        <v>0</v>
      </c>
      <c r="AX2754" s="1">
        <v>5</v>
      </c>
      <c r="BC2754" s="1">
        <v>1</v>
      </c>
      <c r="BD2754" s="1">
        <v>7</v>
      </c>
      <c r="BE2754" s="1">
        <v>2</v>
      </c>
      <c r="BF2754" s="296">
        <v>96658.291859367251</v>
      </c>
    </row>
    <row r="2755" spans="1:58" x14ac:dyDescent="0.3">
      <c r="A2755" s="273">
        <f t="shared" si="92"/>
        <v>161020.34938021092</v>
      </c>
      <c r="B2755" s="1" t="s">
        <v>2621</v>
      </c>
      <c r="C2755" s="274">
        <v>60477227</v>
      </c>
      <c r="D2755" s="1">
        <v>144205</v>
      </c>
      <c r="E2755" s="1">
        <v>4</v>
      </c>
      <c r="F2755" s="1" t="s">
        <v>6339</v>
      </c>
      <c r="G2755" s="275">
        <v>44645</v>
      </c>
      <c r="H2755" s="275">
        <v>45016</v>
      </c>
      <c r="I2755" s="1">
        <v>0</v>
      </c>
      <c r="J2755" s="1">
        <v>1</v>
      </c>
      <c r="K2755" s="1">
        <v>0</v>
      </c>
      <c r="L2755" s="1">
        <v>30</v>
      </c>
      <c r="M2755" s="1">
        <v>2</v>
      </c>
      <c r="N2755" s="1">
        <v>17.7</v>
      </c>
      <c r="O2755" s="1">
        <v>19.21</v>
      </c>
      <c r="P2755" s="1">
        <v>200000</v>
      </c>
      <c r="Q2755" s="1">
        <v>18346</v>
      </c>
      <c r="R2755" s="1">
        <v>200000</v>
      </c>
      <c r="S2755" s="1">
        <v>492</v>
      </c>
      <c r="T2755" s="1">
        <v>0</v>
      </c>
      <c r="U2755" s="1">
        <v>0</v>
      </c>
      <c r="W2755" s="1">
        <v>0</v>
      </c>
      <c r="X2755" s="1">
        <v>0</v>
      </c>
      <c r="Y2755" s="1">
        <v>0</v>
      </c>
      <c r="AB2755" s="275">
        <v>44645</v>
      </c>
      <c r="AC2755" s="1">
        <v>1</v>
      </c>
      <c r="AD2755" s="1" t="s">
        <v>2623</v>
      </c>
      <c r="AE2755" s="1">
        <v>1</v>
      </c>
      <c r="AF2755" s="1">
        <v>30</v>
      </c>
      <c r="AG2755" s="1">
        <v>0</v>
      </c>
      <c r="AN2755" s="1">
        <v>1</v>
      </c>
      <c r="AO2755" s="1">
        <v>1</v>
      </c>
      <c r="AR2755" s="276">
        <v>6760.22</v>
      </c>
      <c r="AS2755" s="1" t="s">
        <v>2657</v>
      </c>
      <c r="AT2755" s="1">
        <v>0</v>
      </c>
      <c r="AU2755" s="1">
        <v>0</v>
      </c>
      <c r="AX2755" s="1">
        <v>5</v>
      </c>
      <c r="BC2755" s="1">
        <v>1</v>
      </c>
      <c r="BD2755" s="1">
        <v>7</v>
      </c>
      <c r="BE2755" s="1">
        <v>2</v>
      </c>
      <c r="BF2755" s="296">
        <v>32219.430619789084</v>
      </c>
    </row>
    <row r="2756" spans="1:58" x14ac:dyDescent="0.3">
      <c r="A2756" s="273">
        <f t="shared" si="92"/>
        <v>483061.04814063269</v>
      </c>
      <c r="B2756" s="1" t="s">
        <v>2621</v>
      </c>
      <c r="C2756" s="274">
        <v>60477227</v>
      </c>
      <c r="D2756" s="1">
        <v>144205</v>
      </c>
      <c r="E2756" s="1">
        <v>4</v>
      </c>
      <c r="F2756" s="1" t="s">
        <v>6411</v>
      </c>
      <c r="G2756" s="275">
        <v>44638</v>
      </c>
      <c r="H2756" s="275">
        <v>45016</v>
      </c>
      <c r="I2756" s="1">
        <v>0</v>
      </c>
      <c r="J2756" s="1">
        <v>1</v>
      </c>
      <c r="K2756" s="1">
        <v>0</v>
      </c>
      <c r="L2756" s="1">
        <v>30</v>
      </c>
      <c r="M2756" s="1">
        <v>2</v>
      </c>
      <c r="N2756" s="1">
        <v>17.690000000000001</v>
      </c>
      <c r="O2756" s="1">
        <v>19.2</v>
      </c>
      <c r="P2756" s="1">
        <v>600000</v>
      </c>
      <c r="Q2756" s="1">
        <v>55037</v>
      </c>
      <c r="R2756" s="1">
        <v>600000</v>
      </c>
      <c r="S2756" s="1">
        <v>3540</v>
      </c>
      <c r="T2756" s="1">
        <v>0</v>
      </c>
      <c r="U2756" s="1">
        <v>0</v>
      </c>
      <c r="W2756" s="1">
        <v>0</v>
      </c>
      <c r="X2756" s="1">
        <v>0</v>
      </c>
      <c r="Y2756" s="1">
        <v>0</v>
      </c>
      <c r="AB2756" s="275">
        <v>44638</v>
      </c>
      <c r="AC2756" s="1">
        <v>1</v>
      </c>
      <c r="AD2756" s="1" t="s">
        <v>2623</v>
      </c>
      <c r="AE2756" s="1">
        <v>1</v>
      </c>
      <c r="AF2756" s="1">
        <v>30</v>
      </c>
      <c r="AG2756" s="1">
        <v>0</v>
      </c>
      <c r="AN2756" s="1">
        <v>1</v>
      </c>
      <c r="AO2756" s="1">
        <v>1</v>
      </c>
      <c r="AR2756" s="276">
        <v>20280.66</v>
      </c>
      <c r="AS2756" s="1" t="s">
        <v>2657</v>
      </c>
      <c r="AT2756" s="1">
        <v>0</v>
      </c>
      <c r="AU2756" s="1">
        <v>0</v>
      </c>
      <c r="AX2756" s="1">
        <v>5</v>
      </c>
      <c r="BC2756" s="1">
        <v>1</v>
      </c>
      <c r="BD2756" s="1">
        <v>7</v>
      </c>
      <c r="BE2756" s="1">
        <v>2</v>
      </c>
      <c r="BF2756" s="296">
        <v>96658.291859367251</v>
      </c>
    </row>
    <row r="2757" spans="1:58" x14ac:dyDescent="0.3">
      <c r="A2757" s="273">
        <f t="shared" si="92"/>
        <v>161020.34938021092</v>
      </c>
      <c r="B2757" s="1" t="s">
        <v>2621</v>
      </c>
      <c r="C2757" s="274">
        <v>60477227</v>
      </c>
      <c r="D2757" s="1">
        <v>144205</v>
      </c>
      <c r="E2757" s="1">
        <v>4</v>
      </c>
      <c r="F2757" s="1" t="s">
        <v>6412</v>
      </c>
      <c r="G2757" s="275">
        <v>44638</v>
      </c>
      <c r="H2757" s="275">
        <v>45016</v>
      </c>
      <c r="I2757" s="1">
        <v>0</v>
      </c>
      <c r="J2757" s="1">
        <v>1</v>
      </c>
      <c r="K2757" s="1">
        <v>0</v>
      </c>
      <c r="L2757" s="1">
        <v>30</v>
      </c>
      <c r="M2757" s="1">
        <v>2</v>
      </c>
      <c r="N2757" s="1">
        <v>17.690000000000001</v>
      </c>
      <c r="O2757" s="1">
        <v>19.2</v>
      </c>
      <c r="P2757" s="1">
        <v>200000</v>
      </c>
      <c r="Q2757" s="1">
        <v>18346</v>
      </c>
      <c r="R2757" s="1">
        <v>200000</v>
      </c>
      <c r="S2757" s="1">
        <v>1180</v>
      </c>
      <c r="T2757" s="1">
        <v>0</v>
      </c>
      <c r="U2757" s="1">
        <v>0</v>
      </c>
      <c r="W2757" s="1">
        <v>0</v>
      </c>
      <c r="X2757" s="1">
        <v>0</v>
      </c>
      <c r="Y2757" s="1">
        <v>0</v>
      </c>
      <c r="AB2757" s="275">
        <v>44638</v>
      </c>
      <c r="AC2757" s="1">
        <v>1</v>
      </c>
      <c r="AD2757" s="1" t="s">
        <v>2623</v>
      </c>
      <c r="AE2757" s="1">
        <v>1</v>
      </c>
      <c r="AF2757" s="1">
        <v>30</v>
      </c>
      <c r="AG2757" s="1">
        <v>0</v>
      </c>
      <c r="AN2757" s="1">
        <v>1</v>
      </c>
      <c r="AO2757" s="1">
        <v>1</v>
      </c>
      <c r="AR2757" s="276">
        <v>6760.22</v>
      </c>
      <c r="AS2757" s="1" t="s">
        <v>2657</v>
      </c>
      <c r="AT2757" s="1">
        <v>0</v>
      </c>
      <c r="AU2757" s="1">
        <v>0</v>
      </c>
      <c r="AX2757" s="1">
        <v>5</v>
      </c>
      <c r="BC2757" s="1">
        <v>1</v>
      </c>
      <c r="BD2757" s="1">
        <v>7</v>
      </c>
      <c r="BE2757" s="1">
        <v>2</v>
      </c>
      <c r="BF2757" s="296">
        <v>32219.430619789084</v>
      </c>
    </row>
    <row r="2758" spans="1:58" x14ac:dyDescent="0.3">
      <c r="A2758" s="273">
        <f t="shared" si="92"/>
        <v>80528.644690105459</v>
      </c>
      <c r="B2758" s="1" t="s">
        <v>2621</v>
      </c>
      <c r="C2758" s="274">
        <v>60477227</v>
      </c>
      <c r="D2758" s="1">
        <v>144205</v>
      </c>
      <c r="E2758" s="1">
        <v>4</v>
      </c>
      <c r="F2758" s="1" t="s">
        <v>6498</v>
      </c>
      <c r="G2758" s="275">
        <v>44651</v>
      </c>
      <c r="H2758" s="275">
        <v>45016</v>
      </c>
      <c r="I2758" s="1">
        <v>0</v>
      </c>
      <c r="J2758" s="1">
        <v>1</v>
      </c>
      <c r="K2758" s="1">
        <v>0</v>
      </c>
      <c r="L2758" s="1">
        <v>30</v>
      </c>
      <c r="M2758" s="1">
        <v>2</v>
      </c>
      <c r="N2758" s="1">
        <v>17.7</v>
      </c>
      <c r="O2758" s="1">
        <v>19.2</v>
      </c>
      <c r="P2758" s="1">
        <v>100000</v>
      </c>
      <c r="Q2758" s="1">
        <v>9173</v>
      </c>
      <c r="R2758" s="1">
        <v>100000</v>
      </c>
      <c r="S2758" s="1">
        <v>0</v>
      </c>
      <c r="T2758" s="1">
        <v>0</v>
      </c>
      <c r="U2758" s="1">
        <v>0</v>
      </c>
      <c r="W2758" s="1">
        <v>0</v>
      </c>
      <c r="X2758" s="1">
        <v>0</v>
      </c>
      <c r="Y2758" s="1">
        <v>0</v>
      </c>
      <c r="AB2758" s="275">
        <v>44651</v>
      </c>
      <c r="AC2758" s="1">
        <v>1</v>
      </c>
      <c r="AD2758" s="1" t="s">
        <v>2623</v>
      </c>
      <c r="AE2758" s="1">
        <v>1</v>
      </c>
      <c r="AF2758" s="1">
        <v>30</v>
      </c>
      <c r="AG2758" s="1">
        <v>0</v>
      </c>
      <c r="AN2758" s="1">
        <v>1</v>
      </c>
      <c r="AO2758" s="1">
        <v>1</v>
      </c>
      <c r="AR2758" s="276">
        <v>3361.64</v>
      </c>
      <c r="AS2758" s="1" t="s">
        <v>2657</v>
      </c>
      <c r="AT2758" s="1">
        <v>0</v>
      </c>
      <c r="AU2758" s="1">
        <v>0</v>
      </c>
      <c r="AX2758" s="1">
        <v>5</v>
      </c>
      <c r="BC2758" s="1">
        <v>1</v>
      </c>
      <c r="BD2758" s="1">
        <v>7</v>
      </c>
      <c r="BE2758" s="1">
        <v>2</v>
      </c>
      <c r="BF2758" s="296">
        <v>16109.715309894542</v>
      </c>
    </row>
    <row r="2759" spans="1:58" x14ac:dyDescent="0.3">
      <c r="A2759" s="273">
        <f t="shared" si="92"/>
        <v>402569.34345052729</v>
      </c>
      <c r="B2759" s="1" t="s">
        <v>2621</v>
      </c>
      <c r="C2759" s="274">
        <v>60477227</v>
      </c>
      <c r="D2759" s="1">
        <v>144205</v>
      </c>
      <c r="E2759" s="1">
        <v>4</v>
      </c>
      <c r="F2759" s="1" t="s">
        <v>6511</v>
      </c>
      <c r="G2759" s="275">
        <v>44646</v>
      </c>
      <c r="H2759" s="275">
        <v>45016</v>
      </c>
      <c r="I2759" s="1">
        <v>0</v>
      </c>
      <c r="J2759" s="1">
        <v>1</v>
      </c>
      <c r="K2759" s="1">
        <v>0</v>
      </c>
      <c r="L2759" s="1">
        <v>30</v>
      </c>
      <c r="M2759" s="1">
        <v>2</v>
      </c>
      <c r="N2759" s="1">
        <v>17.690000000000001</v>
      </c>
      <c r="O2759" s="1">
        <v>19.2</v>
      </c>
      <c r="P2759" s="1">
        <v>500000</v>
      </c>
      <c r="Q2759" s="1">
        <v>45865</v>
      </c>
      <c r="R2759" s="1">
        <v>500000</v>
      </c>
      <c r="S2759" s="1">
        <v>983</v>
      </c>
      <c r="T2759" s="1">
        <v>0</v>
      </c>
      <c r="U2759" s="1">
        <v>0</v>
      </c>
      <c r="W2759" s="1">
        <v>0</v>
      </c>
      <c r="X2759" s="1">
        <v>0</v>
      </c>
      <c r="Y2759" s="1">
        <v>0</v>
      </c>
      <c r="AB2759" s="275">
        <v>44646</v>
      </c>
      <c r="AC2759" s="1">
        <v>1</v>
      </c>
      <c r="AD2759" s="1" t="s">
        <v>2623</v>
      </c>
      <c r="AE2759" s="1">
        <v>1</v>
      </c>
      <c r="AF2759" s="1">
        <v>30</v>
      </c>
      <c r="AG2759" s="1">
        <v>0</v>
      </c>
      <c r="AN2759" s="1">
        <v>1</v>
      </c>
      <c r="AO2759" s="1">
        <v>1</v>
      </c>
      <c r="AR2759" s="276">
        <v>16882.080000000002</v>
      </c>
      <c r="AS2759" s="1" t="s">
        <v>2657</v>
      </c>
      <c r="AT2759" s="1">
        <v>0</v>
      </c>
      <c r="AU2759" s="1">
        <v>0</v>
      </c>
      <c r="AX2759" s="1">
        <v>5</v>
      </c>
      <c r="BC2759" s="1">
        <v>1</v>
      </c>
      <c r="BD2759" s="1">
        <v>7</v>
      </c>
      <c r="BE2759" s="1">
        <v>2</v>
      </c>
      <c r="BF2759" s="296">
        <v>80548.576549472709</v>
      </c>
    </row>
    <row r="2760" spans="1:58" x14ac:dyDescent="0.3">
      <c r="A2760" s="273">
        <f t="shared" si="92"/>
        <v>44267797.810000002</v>
      </c>
      <c r="B2760" s="1" t="s">
        <v>2621</v>
      </c>
      <c r="C2760" s="274">
        <v>64420964</v>
      </c>
      <c r="D2760" s="1">
        <v>144105</v>
      </c>
      <c r="E2760" s="1">
        <v>3</v>
      </c>
      <c r="F2760" s="1" t="s">
        <v>4792</v>
      </c>
      <c r="G2760" s="275">
        <v>44398</v>
      </c>
      <c r="H2760" s="275">
        <v>46234</v>
      </c>
      <c r="I2760" s="1">
        <v>1</v>
      </c>
      <c r="J2760" s="1">
        <v>1</v>
      </c>
      <c r="K2760" s="1">
        <v>8</v>
      </c>
      <c r="L2760" s="1">
        <v>30</v>
      </c>
      <c r="M2760" s="1">
        <v>2</v>
      </c>
      <c r="N2760" s="1">
        <v>9.34</v>
      </c>
      <c r="O2760" s="1">
        <v>9.75</v>
      </c>
      <c r="P2760" s="1">
        <v>60373517</v>
      </c>
      <c r="Q2760" s="1">
        <v>1110608</v>
      </c>
      <c r="R2760" s="1">
        <v>54245790</v>
      </c>
      <c r="S2760" s="1">
        <v>0</v>
      </c>
      <c r="T2760" s="1">
        <v>0</v>
      </c>
      <c r="U2760" s="1">
        <v>0</v>
      </c>
      <c r="W2760" s="1">
        <v>0</v>
      </c>
      <c r="X2760" s="1">
        <v>0</v>
      </c>
      <c r="Y2760" s="1">
        <v>0</v>
      </c>
      <c r="Z2760" s="1" t="s">
        <v>2635</v>
      </c>
      <c r="AA2760" s="1" t="s">
        <v>2807</v>
      </c>
      <c r="AB2760" s="275">
        <v>44651</v>
      </c>
      <c r="AC2760" s="1">
        <v>1</v>
      </c>
      <c r="AD2760" s="1" t="s">
        <v>2623</v>
      </c>
      <c r="AE2760" s="1">
        <v>1</v>
      </c>
      <c r="AF2760" s="1">
        <v>30</v>
      </c>
      <c r="AG2760" s="1">
        <v>336</v>
      </c>
      <c r="AN2760" s="1">
        <v>1</v>
      </c>
      <c r="AO2760" s="1">
        <v>1</v>
      </c>
      <c r="AP2760" s="1">
        <v>44398</v>
      </c>
      <c r="AQ2760" s="1" t="s">
        <v>2629</v>
      </c>
      <c r="AR2760" s="276">
        <v>2518900.19</v>
      </c>
      <c r="AS2760" s="1" t="s">
        <v>2624</v>
      </c>
      <c r="AT2760" s="1">
        <v>0</v>
      </c>
      <c r="AU2760" s="1">
        <v>0</v>
      </c>
      <c r="AV2760" s="1" t="s">
        <v>2625</v>
      </c>
      <c r="AW2760" s="1" t="s">
        <v>2626</v>
      </c>
      <c r="AX2760" s="1">
        <v>5</v>
      </c>
      <c r="BC2760" s="1">
        <v>1</v>
      </c>
      <c r="BD2760" s="1">
        <v>7</v>
      </c>
      <c r="BE2760" s="1">
        <v>2</v>
      </c>
      <c r="BF2760" s="296">
        <v>7459092</v>
      </c>
    </row>
    <row r="2761" spans="1:58" x14ac:dyDescent="0.3">
      <c r="A2761" s="273">
        <f t="shared" si="92"/>
        <v>0</v>
      </c>
      <c r="B2761" s="1" t="s">
        <v>2621</v>
      </c>
      <c r="C2761" s="274">
        <v>64422272</v>
      </c>
      <c r="D2761" s="1">
        <v>144105</v>
      </c>
      <c r="E2761" s="1">
        <v>3</v>
      </c>
      <c r="F2761" s="1" t="s">
        <v>3067</v>
      </c>
      <c r="G2761" s="275">
        <v>43654</v>
      </c>
      <c r="H2761" s="275">
        <v>44773</v>
      </c>
      <c r="I2761" s="1">
        <v>0</v>
      </c>
      <c r="J2761" s="1">
        <v>1</v>
      </c>
      <c r="K2761" s="1">
        <v>32</v>
      </c>
      <c r="L2761" s="1">
        <v>30</v>
      </c>
      <c r="M2761" s="1">
        <v>2</v>
      </c>
      <c r="N2761" s="1">
        <v>6.35</v>
      </c>
      <c r="O2761" s="1">
        <v>6.54</v>
      </c>
      <c r="P2761" s="1">
        <v>9544029</v>
      </c>
      <c r="Q2761" s="1">
        <v>291907</v>
      </c>
      <c r="R2761" s="1">
        <v>1152325</v>
      </c>
      <c r="S2761" s="1">
        <v>0</v>
      </c>
      <c r="T2761" s="1">
        <v>0</v>
      </c>
      <c r="U2761" s="1">
        <v>0</v>
      </c>
      <c r="W2761" s="1">
        <v>0</v>
      </c>
      <c r="X2761" s="1">
        <v>0</v>
      </c>
      <c r="Y2761" s="1">
        <v>0</v>
      </c>
      <c r="AB2761" s="275">
        <v>44651</v>
      </c>
      <c r="AC2761" s="1">
        <v>1</v>
      </c>
      <c r="AD2761" s="1" t="s">
        <v>2623</v>
      </c>
      <c r="AE2761" s="1">
        <v>1</v>
      </c>
      <c r="AF2761" s="1">
        <v>30</v>
      </c>
      <c r="AG2761" s="1">
        <v>0</v>
      </c>
      <c r="AN2761" s="1">
        <v>1</v>
      </c>
      <c r="AO2761" s="1">
        <v>1</v>
      </c>
      <c r="AP2761" s="1">
        <v>43654</v>
      </c>
      <c r="AQ2761" s="1" t="s">
        <v>2629</v>
      </c>
      <c r="AR2761" s="276">
        <v>406087.85</v>
      </c>
      <c r="AS2761" s="1" t="s">
        <v>2624</v>
      </c>
      <c r="AT2761" s="1">
        <v>0</v>
      </c>
      <c r="AU2761" s="1">
        <v>0</v>
      </c>
      <c r="AV2761" s="1" t="s">
        <v>2625</v>
      </c>
      <c r="AW2761" s="1" t="s">
        <v>2626</v>
      </c>
      <c r="AX2761" s="1">
        <v>5</v>
      </c>
      <c r="BC2761" s="1">
        <v>1</v>
      </c>
      <c r="BD2761" s="1">
        <v>7</v>
      </c>
      <c r="BE2761" s="1">
        <v>2</v>
      </c>
      <c r="BF2761" s="296">
        <v>3194858.1451792852</v>
      </c>
    </row>
    <row r="2762" spans="1:58" x14ac:dyDescent="0.3">
      <c r="A2762" s="273">
        <f t="shared" si="92"/>
        <v>0</v>
      </c>
      <c r="B2762" s="1" t="s">
        <v>2621</v>
      </c>
      <c r="C2762" s="274">
        <v>64422272</v>
      </c>
      <c r="D2762" s="1">
        <v>144205</v>
      </c>
      <c r="E2762" s="1">
        <v>4</v>
      </c>
      <c r="F2762" s="1" t="s">
        <v>3167</v>
      </c>
      <c r="G2762" s="275">
        <v>43868</v>
      </c>
      <c r="H2762" s="275">
        <v>45716</v>
      </c>
      <c r="I2762" s="1">
        <v>0</v>
      </c>
      <c r="J2762" s="1">
        <v>1</v>
      </c>
      <c r="K2762" s="1">
        <v>25</v>
      </c>
      <c r="L2762" s="1">
        <v>30</v>
      </c>
      <c r="M2762" s="1">
        <v>2</v>
      </c>
      <c r="N2762" s="1">
        <v>7.2</v>
      </c>
      <c r="O2762" s="1">
        <v>7.44</v>
      </c>
      <c r="P2762" s="1">
        <v>3557674</v>
      </c>
      <c r="Q2762" s="1">
        <v>70782</v>
      </c>
      <c r="R2762" s="1">
        <v>2228560</v>
      </c>
      <c r="S2762" s="1">
        <v>0</v>
      </c>
      <c r="T2762" s="1">
        <v>0</v>
      </c>
      <c r="U2762" s="1">
        <v>0</v>
      </c>
      <c r="W2762" s="1">
        <v>0</v>
      </c>
      <c r="X2762" s="1">
        <v>0</v>
      </c>
      <c r="Y2762" s="1">
        <v>0</v>
      </c>
      <c r="AB2762" s="275">
        <v>44651</v>
      </c>
      <c r="AC2762" s="1">
        <v>1</v>
      </c>
      <c r="AD2762" s="1" t="s">
        <v>2623</v>
      </c>
      <c r="AE2762" s="1">
        <v>1</v>
      </c>
      <c r="AF2762" s="1">
        <v>30</v>
      </c>
      <c r="AG2762" s="1">
        <v>0</v>
      </c>
      <c r="AN2762" s="1">
        <v>1</v>
      </c>
      <c r="AO2762" s="1">
        <v>1</v>
      </c>
      <c r="AR2762" s="276">
        <v>785197.84</v>
      </c>
      <c r="AS2762" s="1" t="s">
        <v>2632</v>
      </c>
      <c r="AT2762" s="1">
        <v>0</v>
      </c>
      <c r="AU2762" s="1">
        <v>0</v>
      </c>
      <c r="AX2762" s="1">
        <v>5</v>
      </c>
      <c r="BC2762" s="1">
        <v>1</v>
      </c>
      <c r="BD2762" s="1">
        <v>7</v>
      </c>
      <c r="BE2762" s="1">
        <v>2</v>
      </c>
      <c r="BF2762" s="296">
        <v>6178754.3167255316</v>
      </c>
    </row>
    <row r="2763" spans="1:58" x14ac:dyDescent="0.3">
      <c r="A2763" s="273">
        <f t="shared" si="92"/>
        <v>0</v>
      </c>
      <c r="B2763" s="1" t="s">
        <v>2621</v>
      </c>
      <c r="C2763" s="274">
        <v>64422272</v>
      </c>
      <c r="D2763" s="1">
        <v>144205</v>
      </c>
      <c r="E2763" s="1">
        <v>4</v>
      </c>
      <c r="F2763" s="1" t="s">
        <v>3977</v>
      </c>
      <c r="G2763" s="275">
        <v>44028</v>
      </c>
      <c r="H2763" s="275">
        <v>45869</v>
      </c>
      <c r="I2763" s="1">
        <v>0</v>
      </c>
      <c r="J2763" s="1">
        <v>1</v>
      </c>
      <c r="K2763" s="1">
        <v>20</v>
      </c>
      <c r="L2763" s="1">
        <v>30</v>
      </c>
      <c r="M2763" s="1">
        <v>2</v>
      </c>
      <c r="N2763" s="1">
        <v>7.2</v>
      </c>
      <c r="O2763" s="1">
        <v>7.44</v>
      </c>
      <c r="P2763" s="1">
        <v>9457212</v>
      </c>
      <c r="Q2763" s="1">
        <v>189967</v>
      </c>
      <c r="R2763" s="1">
        <v>6693617</v>
      </c>
      <c r="S2763" s="1">
        <v>0</v>
      </c>
      <c r="T2763" s="1">
        <v>0</v>
      </c>
      <c r="U2763" s="1">
        <v>0</v>
      </c>
      <c r="V2763" s="275"/>
      <c r="W2763" s="1">
        <v>0</v>
      </c>
      <c r="X2763" s="1">
        <v>0</v>
      </c>
      <c r="Y2763" s="1">
        <v>0</v>
      </c>
      <c r="AB2763" s="275">
        <v>44651</v>
      </c>
      <c r="AC2763" s="1">
        <v>1</v>
      </c>
      <c r="AD2763" s="1" t="s">
        <v>2623</v>
      </c>
      <c r="AE2763" s="1">
        <v>1</v>
      </c>
      <c r="AF2763" s="1">
        <v>30</v>
      </c>
      <c r="AG2763" s="1">
        <v>0</v>
      </c>
      <c r="AN2763" s="1">
        <v>1</v>
      </c>
      <c r="AO2763" s="1">
        <v>1</v>
      </c>
      <c r="AP2763" s="275"/>
      <c r="AR2763" s="276">
        <v>2358433.2999999998</v>
      </c>
      <c r="AS2763" s="1" t="s">
        <v>2632</v>
      </c>
      <c r="AT2763" s="1">
        <v>0</v>
      </c>
      <c r="AU2763" s="1">
        <v>0</v>
      </c>
      <c r="AX2763" s="1">
        <v>5</v>
      </c>
      <c r="BC2763" s="1">
        <v>1</v>
      </c>
      <c r="BD2763" s="1">
        <v>7</v>
      </c>
      <c r="BE2763" s="1">
        <v>2</v>
      </c>
      <c r="BF2763" s="296">
        <v>18558268.538095184</v>
      </c>
    </row>
    <row r="2764" spans="1:58" x14ac:dyDescent="0.3">
      <c r="A2764" s="273">
        <f t="shared" si="92"/>
        <v>0</v>
      </c>
      <c r="B2764" s="1" t="s">
        <v>2621</v>
      </c>
      <c r="C2764" s="274">
        <v>66706086</v>
      </c>
      <c r="D2764" s="1">
        <v>144105</v>
      </c>
      <c r="E2764" s="1">
        <v>3</v>
      </c>
      <c r="F2764" s="1" t="s">
        <v>3416</v>
      </c>
      <c r="G2764" s="275">
        <v>44111</v>
      </c>
      <c r="H2764" s="275">
        <v>45230</v>
      </c>
      <c r="I2764" s="1">
        <v>0</v>
      </c>
      <c r="J2764" s="1">
        <v>1</v>
      </c>
      <c r="K2764" s="1">
        <v>20</v>
      </c>
      <c r="L2764" s="1">
        <v>30</v>
      </c>
      <c r="M2764" s="1">
        <v>2</v>
      </c>
      <c r="N2764" s="1">
        <v>12.02</v>
      </c>
      <c r="O2764" s="1">
        <v>12.7</v>
      </c>
      <c r="P2764" s="1">
        <v>17015777</v>
      </c>
      <c r="Q2764" s="1">
        <v>399316</v>
      </c>
      <c r="R2764" s="1">
        <v>9571533</v>
      </c>
      <c r="S2764" s="1">
        <v>0</v>
      </c>
      <c r="T2764" s="1">
        <v>0</v>
      </c>
      <c r="U2764" s="1">
        <v>0</v>
      </c>
      <c r="W2764" s="1">
        <v>0</v>
      </c>
      <c r="X2764" s="1">
        <v>0</v>
      </c>
      <c r="Y2764" s="1">
        <v>0</v>
      </c>
      <c r="Z2764" s="1" t="s">
        <v>2635</v>
      </c>
      <c r="AA2764" s="1" t="s">
        <v>2807</v>
      </c>
      <c r="AB2764" s="275">
        <v>44651</v>
      </c>
      <c r="AC2764" s="1">
        <v>1</v>
      </c>
      <c r="AD2764" s="1" t="s">
        <v>2623</v>
      </c>
      <c r="AE2764" s="1">
        <v>1</v>
      </c>
      <c r="AF2764" s="1">
        <v>30</v>
      </c>
      <c r="AG2764" s="1">
        <v>0</v>
      </c>
      <c r="AN2764" s="1">
        <v>1</v>
      </c>
      <c r="AO2764" s="1">
        <v>1</v>
      </c>
      <c r="AP2764" s="1">
        <v>44111</v>
      </c>
      <c r="AQ2764" s="1" t="s">
        <v>2629</v>
      </c>
      <c r="AR2764" s="276">
        <v>1761779</v>
      </c>
      <c r="AS2764" s="1" t="s">
        <v>2624</v>
      </c>
      <c r="AT2764" s="1">
        <v>0</v>
      </c>
      <c r="AU2764" s="1">
        <v>0</v>
      </c>
      <c r="AV2764" s="1" t="s">
        <v>2625</v>
      </c>
      <c r="AW2764" s="1" t="s">
        <v>2626</v>
      </c>
      <c r="AX2764" s="1">
        <v>5</v>
      </c>
      <c r="BC2764" s="1">
        <v>1</v>
      </c>
      <c r="BD2764" s="1">
        <v>7</v>
      </c>
      <c r="BE2764" s="1">
        <v>2</v>
      </c>
      <c r="BF2764" s="296">
        <v>12827049</v>
      </c>
    </row>
    <row r="2765" spans="1:58" x14ac:dyDescent="0.3">
      <c r="A2765" s="273">
        <f t="shared" si="92"/>
        <v>13732362</v>
      </c>
      <c r="B2765" s="1" t="s">
        <v>2621</v>
      </c>
      <c r="C2765" s="274">
        <v>66762248</v>
      </c>
      <c r="D2765" s="1">
        <v>144105</v>
      </c>
      <c r="E2765" s="1">
        <v>4</v>
      </c>
      <c r="F2765" s="1" t="s">
        <v>5849</v>
      </c>
      <c r="G2765" s="275">
        <v>44644</v>
      </c>
      <c r="H2765" s="275">
        <v>45382</v>
      </c>
      <c r="I2765" s="1">
        <v>0</v>
      </c>
      <c r="J2765" s="1">
        <v>1</v>
      </c>
      <c r="K2765" s="1">
        <v>0</v>
      </c>
      <c r="L2765" s="1">
        <v>30</v>
      </c>
      <c r="M2765" s="1">
        <v>2</v>
      </c>
      <c r="N2765" s="1">
        <v>9</v>
      </c>
      <c r="O2765" s="1">
        <v>9.3800000000000008</v>
      </c>
      <c r="P2765" s="1">
        <v>15039948</v>
      </c>
      <c r="Q2765" s="1">
        <v>388643</v>
      </c>
      <c r="R2765" s="1">
        <v>15039948</v>
      </c>
      <c r="S2765" s="1">
        <v>0</v>
      </c>
      <c r="T2765" s="1">
        <v>0</v>
      </c>
      <c r="U2765" s="1">
        <v>0</v>
      </c>
      <c r="W2765" s="1">
        <v>0</v>
      </c>
      <c r="X2765" s="1">
        <v>0</v>
      </c>
      <c r="Y2765" s="1">
        <v>0</v>
      </c>
      <c r="Z2765" s="1" t="s">
        <v>3453</v>
      </c>
      <c r="AA2765" s="1" t="s">
        <v>2807</v>
      </c>
      <c r="AB2765" s="275">
        <v>44644</v>
      </c>
      <c r="AC2765" s="1">
        <v>1</v>
      </c>
      <c r="AD2765" s="1" t="s">
        <v>2623</v>
      </c>
      <c r="AE2765" s="1">
        <v>1</v>
      </c>
      <c r="AF2765" s="1">
        <v>30</v>
      </c>
      <c r="AG2765" s="1">
        <v>0</v>
      </c>
      <c r="AN2765" s="1">
        <v>1</v>
      </c>
      <c r="AO2765" s="1">
        <v>1</v>
      </c>
      <c r="AR2765" s="276">
        <v>163450</v>
      </c>
      <c r="AS2765" s="1" t="s">
        <v>2632</v>
      </c>
      <c r="AT2765" s="1">
        <v>0</v>
      </c>
      <c r="AU2765" s="1">
        <v>0</v>
      </c>
      <c r="AV2765" s="1" t="s">
        <v>2625</v>
      </c>
      <c r="AW2765" s="1" t="s">
        <v>2626</v>
      </c>
      <c r="AX2765" s="1">
        <v>5</v>
      </c>
      <c r="BC2765" s="1">
        <v>1</v>
      </c>
      <c r="BD2765" s="1">
        <v>7</v>
      </c>
      <c r="BE2765" s="1">
        <v>2</v>
      </c>
      <c r="BF2765" s="296">
        <v>1144136</v>
      </c>
    </row>
    <row r="2766" spans="1:58" x14ac:dyDescent="0.3">
      <c r="A2766" s="273">
        <f t="shared" si="92"/>
        <v>0</v>
      </c>
      <c r="B2766" s="1" t="s">
        <v>2621</v>
      </c>
      <c r="C2766" s="274">
        <v>66662426</v>
      </c>
      <c r="D2766" s="1">
        <v>144105</v>
      </c>
      <c r="E2766" s="1">
        <v>4</v>
      </c>
      <c r="F2766" s="1" t="s">
        <v>5830</v>
      </c>
      <c r="G2766" s="275">
        <v>44623</v>
      </c>
      <c r="H2766" s="275">
        <v>46112</v>
      </c>
      <c r="I2766" s="1">
        <v>0</v>
      </c>
      <c r="J2766" s="1">
        <v>1</v>
      </c>
      <c r="K2766" s="1">
        <v>0</v>
      </c>
      <c r="L2766" s="1">
        <v>30</v>
      </c>
      <c r="M2766" s="1">
        <v>2</v>
      </c>
      <c r="N2766" s="1">
        <v>6</v>
      </c>
      <c r="O2766" s="1">
        <v>6.16</v>
      </c>
      <c r="P2766" s="1">
        <v>36197189</v>
      </c>
      <c r="Q2766" s="1">
        <v>856880</v>
      </c>
      <c r="R2766" s="1">
        <v>36197189</v>
      </c>
      <c r="S2766" s="1">
        <v>0</v>
      </c>
      <c r="T2766" s="1">
        <v>0</v>
      </c>
      <c r="U2766" s="1">
        <v>0</v>
      </c>
      <c r="W2766" s="1">
        <v>0</v>
      </c>
      <c r="X2766" s="1">
        <v>0</v>
      </c>
      <c r="Y2766" s="1">
        <v>0</v>
      </c>
      <c r="AB2766" s="275">
        <v>44623</v>
      </c>
      <c r="AC2766" s="1">
        <v>1</v>
      </c>
      <c r="AD2766" s="1" t="s">
        <v>2623</v>
      </c>
      <c r="AE2766" s="1">
        <v>1</v>
      </c>
      <c r="AF2766" s="1">
        <v>30</v>
      </c>
      <c r="AG2766" s="1">
        <v>0</v>
      </c>
      <c r="AN2766" s="1">
        <v>1</v>
      </c>
      <c r="AO2766" s="1">
        <v>1</v>
      </c>
      <c r="AR2766" s="276">
        <v>3923820</v>
      </c>
      <c r="AS2766" s="1" t="s">
        <v>2632</v>
      </c>
      <c r="AT2766" s="1">
        <v>0</v>
      </c>
      <c r="AU2766" s="1">
        <v>0</v>
      </c>
      <c r="AV2766" s="1" t="s">
        <v>2625</v>
      </c>
      <c r="AW2766" s="1" t="s">
        <v>2626</v>
      </c>
      <c r="AX2766" s="1">
        <v>5</v>
      </c>
      <c r="BC2766" s="1">
        <v>1</v>
      </c>
      <c r="BD2766" s="1">
        <v>7</v>
      </c>
      <c r="BE2766" s="1">
        <v>2</v>
      </c>
      <c r="BF2766" s="296">
        <v>32462086</v>
      </c>
    </row>
    <row r="2767" spans="1:58" x14ac:dyDescent="0.3">
      <c r="A2767" s="273">
        <f t="shared" si="92"/>
        <v>0</v>
      </c>
      <c r="B2767" s="1" t="s">
        <v>2621</v>
      </c>
      <c r="C2767" s="274">
        <v>66702940</v>
      </c>
      <c r="D2767" s="1">
        <v>144105</v>
      </c>
      <c r="E2767" s="1">
        <v>4</v>
      </c>
      <c r="F2767" s="1" t="s">
        <v>4973</v>
      </c>
      <c r="G2767" s="275">
        <v>44466</v>
      </c>
      <c r="H2767" s="275">
        <v>45199</v>
      </c>
      <c r="I2767" s="1">
        <v>0</v>
      </c>
      <c r="J2767" s="1">
        <v>1</v>
      </c>
      <c r="K2767" s="1">
        <v>6</v>
      </c>
      <c r="L2767" s="1">
        <v>30</v>
      </c>
      <c r="M2767" s="1">
        <v>2</v>
      </c>
      <c r="N2767" s="1">
        <v>9</v>
      </c>
      <c r="O2767" s="1">
        <v>9.3800000000000008</v>
      </c>
      <c r="P2767" s="1">
        <v>7873417</v>
      </c>
      <c r="Q2767" s="1">
        <v>361153</v>
      </c>
      <c r="R2767" s="1">
        <v>6041107</v>
      </c>
      <c r="S2767" s="1">
        <v>0</v>
      </c>
      <c r="T2767" s="1">
        <v>0</v>
      </c>
      <c r="U2767" s="1">
        <v>0</v>
      </c>
      <c r="W2767" s="1">
        <v>0</v>
      </c>
      <c r="X2767" s="1">
        <v>0</v>
      </c>
      <c r="Y2767" s="1">
        <v>0</v>
      </c>
      <c r="AB2767" s="275">
        <v>44651</v>
      </c>
      <c r="AC2767" s="1">
        <v>1</v>
      </c>
      <c r="AD2767" s="1" t="s">
        <v>2623</v>
      </c>
      <c r="AE2767" s="1">
        <v>1</v>
      </c>
      <c r="AF2767" s="1">
        <v>30</v>
      </c>
      <c r="AG2767" s="1">
        <v>0</v>
      </c>
      <c r="AN2767" s="1">
        <v>1</v>
      </c>
      <c r="AO2767" s="1">
        <v>1</v>
      </c>
      <c r="AR2767" s="276">
        <v>810952.98</v>
      </c>
      <c r="AS2767" s="1" t="s">
        <v>2624</v>
      </c>
      <c r="AT2767" s="1">
        <v>0</v>
      </c>
      <c r="AU2767" s="1">
        <v>0</v>
      </c>
      <c r="AV2767" s="1" t="s">
        <v>2625</v>
      </c>
      <c r="AW2767" s="1" t="s">
        <v>2626</v>
      </c>
      <c r="AX2767" s="1">
        <v>5</v>
      </c>
      <c r="BC2767" s="1">
        <v>1</v>
      </c>
      <c r="BD2767" s="1">
        <v>7</v>
      </c>
      <c r="BE2767" s="1">
        <v>2</v>
      </c>
      <c r="BF2767" s="296">
        <v>6098653</v>
      </c>
    </row>
    <row r="2768" spans="1:58" x14ac:dyDescent="0.3">
      <c r="A2768" s="273">
        <f t="shared" si="92"/>
        <v>0</v>
      </c>
      <c r="B2768" s="1" t="s">
        <v>2621</v>
      </c>
      <c r="C2768" s="274">
        <v>66704426</v>
      </c>
      <c r="D2768" s="1">
        <v>144105</v>
      </c>
      <c r="E2768" s="1">
        <v>4</v>
      </c>
      <c r="F2768" s="1" t="s">
        <v>5497</v>
      </c>
      <c r="G2768" s="275">
        <v>44510</v>
      </c>
      <c r="H2768" s="275">
        <v>44895</v>
      </c>
      <c r="I2768" s="1">
        <v>0</v>
      </c>
      <c r="J2768" s="1">
        <v>1</v>
      </c>
      <c r="K2768" s="1">
        <v>4</v>
      </c>
      <c r="L2768" s="1">
        <v>30</v>
      </c>
      <c r="M2768" s="1">
        <v>2</v>
      </c>
      <c r="N2768" s="1">
        <v>5.99</v>
      </c>
      <c r="O2768" s="1">
        <v>6.16</v>
      </c>
      <c r="P2768" s="1">
        <v>12048741</v>
      </c>
      <c r="Q2768" s="1">
        <v>1039226</v>
      </c>
      <c r="R2768" s="1">
        <v>8117680</v>
      </c>
      <c r="S2768" s="1">
        <v>0</v>
      </c>
      <c r="T2768" s="1">
        <v>0</v>
      </c>
      <c r="U2768" s="1">
        <v>0</v>
      </c>
      <c r="W2768" s="1">
        <v>0</v>
      </c>
      <c r="X2768" s="1">
        <v>0</v>
      </c>
      <c r="Y2768" s="1">
        <v>0</v>
      </c>
      <c r="AB2768" s="275">
        <v>44651</v>
      </c>
      <c r="AC2768" s="1">
        <v>1</v>
      </c>
      <c r="AD2768" s="1" t="s">
        <v>2623</v>
      </c>
      <c r="AE2768" s="1">
        <v>1</v>
      </c>
      <c r="AF2768" s="1">
        <v>30</v>
      </c>
      <c r="AG2768" s="1">
        <v>0</v>
      </c>
      <c r="AN2768" s="1">
        <v>1</v>
      </c>
      <c r="AO2768" s="1">
        <v>1</v>
      </c>
      <c r="AP2768" s="275"/>
      <c r="AR2768" s="276">
        <v>1635110</v>
      </c>
      <c r="AS2768" s="1" t="s">
        <v>2632</v>
      </c>
      <c r="AT2768" s="1">
        <v>0</v>
      </c>
      <c r="AU2768" s="1">
        <v>0</v>
      </c>
      <c r="AV2768" s="1" t="s">
        <v>2625</v>
      </c>
      <c r="AW2768" s="1" t="s">
        <v>2626</v>
      </c>
      <c r="AX2768" s="1">
        <v>5</v>
      </c>
      <c r="BC2768" s="1">
        <v>1</v>
      </c>
      <c r="BD2768" s="1">
        <v>7</v>
      </c>
      <c r="BE2768" s="1">
        <v>2</v>
      </c>
      <c r="BF2768" s="296">
        <v>11445656</v>
      </c>
    </row>
    <row r="2769" spans="1:58" x14ac:dyDescent="0.3">
      <c r="A2769" s="273">
        <f t="shared" si="92"/>
        <v>10620969</v>
      </c>
      <c r="B2769" s="1" t="s">
        <v>2621</v>
      </c>
      <c r="C2769" s="274">
        <v>66706269</v>
      </c>
      <c r="D2769" s="1">
        <v>144105</v>
      </c>
      <c r="E2769" s="1">
        <v>3</v>
      </c>
      <c r="F2769" s="1" t="s">
        <v>4538</v>
      </c>
      <c r="G2769" s="275">
        <v>44335</v>
      </c>
      <c r="H2769" s="275">
        <v>45260</v>
      </c>
      <c r="I2769" s="1">
        <v>1</v>
      </c>
      <c r="J2769" s="1">
        <v>1</v>
      </c>
      <c r="K2769" s="1">
        <v>11</v>
      </c>
      <c r="L2769" s="1">
        <v>30</v>
      </c>
      <c r="M2769" s="1">
        <v>2</v>
      </c>
      <c r="N2769" s="1">
        <v>9.09</v>
      </c>
      <c r="O2769" s="1">
        <v>9.48</v>
      </c>
      <c r="P2769" s="1">
        <v>49583538</v>
      </c>
      <c r="Q2769" s="1">
        <v>1446737</v>
      </c>
      <c r="R2769" s="1">
        <v>33520351</v>
      </c>
      <c r="S2769" s="1">
        <v>0</v>
      </c>
      <c r="T2769" s="1">
        <v>0</v>
      </c>
      <c r="U2769" s="1">
        <v>0</v>
      </c>
      <c r="W2769" s="1">
        <v>0</v>
      </c>
      <c r="X2769" s="1">
        <v>0</v>
      </c>
      <c r="Y2769" s="1">
        <v>0</v>
      </c>
      <c r="Z2769" s="1" t="s">
        <v>5743</v>
      </c>
      <c r="AA2769" s="1" t="s">
        <v>2807</v>
      </c>
      <c r="AB2769" s="275">
        <v>44651</v>
      </c>
      <c r="AC2769" s="1">
        <v>1</v>
      </c>
      <c r="AD2769" s="1" t="s">
        <v>2623</v>
      </c>
      <c r="AE2769" s="1">
        <v>1</v>
      </c>
      <c r="AF2769" s="1">
        <v>30</v>
      </c>
      <c r="AG2769" s="1">
        <v>1549</v>
      </c>
      <c r="AN2769" s="1">
        <v>1</v>
      </c>
      <c r="AO2769" s="1">
        <v>1</v>
      </c>
      <c r="AP2769" s="1">
        <v>44335</v>
      </c>
      <c r="AQ2769" s="1" t="s">
        <v>2629</v>
      </c>
      <c r="AR2769" s="276">
        <v>2595746</v>
      </c>
      <c r="AS2769" s="1" t="s">
        <v>2624</v>
      </c>
      <c r="AT2769" s="1">
        <v>0</v>
      </c>
      <c r="AU2769" s="1">
        <v>0</v>
      </c>
      <c r="AV2769" s="1" t="s">
        <v>2625</v>
      </c>
      <c r="AW2769" s="1" t="s">
        <v>2626</v>
      </c>
      <c r="AX2769" s="1">
        <v>5</v>
      </c>
      <c r="BC2769" s="1">
        <v>1</v>
      </c>
      <c r="BD2769" s="1">
        <v>7</v>
      </c>
      <c r="BE2769" s="1">
        <v>2</v>
      </c>
      <c r="BF2769" s="296">
        <v>20303636</v>
      </c>
    </row>
    <row r="2770" spans="1:58" x14ac:dyDescent="0.3">
      <c r="A2770" s="273">
        <f t="shared" si="92"/>
        <v>0</v>
      </c>
      <c r="B2770" s="1" t="s">
        <v>2621</v>
      </c>
      <c r="C2770" s="274">
        <v>66708286</v>
      </c>
      <c r="D2770" s="1">
        <v>144105</v>
      </c>
      <c r="E2770" s="1">
        <v>4</v>
      </c>
      <c r="F2770" s="1" t="s">
        <v>3781</v>
      </c>
      <c r="G2770" s="275">
        <v>44120</v>
      </c>
      <c r="H2770" s="275">
        <v>45046</v>
      </c>
      <c r="I2770" s="1">
        <v>0</v>
      </c>
      <c r="J2770" s="1">
        <v>1</v>
      </c>
      <c r="K2770" s="1">
        <v>17</v>
      </c>
      <c r="L2770" s="1">
        <v>30</v>
      </c>
      <c r="M2770" s="1">
        <v>2</v>
      </c>
      <c r="N2770" s="1">
        <v>5.99</v>
      </c>
      <c r="O2770" s="1">
        <v>6.16</v>
      </c>
      <c r="P2770" s="1">
        <v>16059230</v>
      </c>
      <c r="Q2770" s="1">
        <v>580720</v>
      </c>
      <c r="R2770" s="1">
        <v>7274750</v>
      </c>
      <c r="S2770" s="1">
        <v>0</v>
      </c>
      <c r="T2770" s="1">
        <v>0</v>
      </c>
      <c r="U2770" s="1">
        <v>0</v>
      </c>
      <c r="W2770" s="1">
        <v>0</v>
      </c>
      <c r="X2770" s="1">
        <v>0</v>
      </c>
      <c r="Y2770" s="1">
        <v>0</v>
      </c>
      <c r="AB2770" s="275">
        <v>44651</v>
      </c>
      <c r="AC2770" s="1">
        <v>1</v>
      </c>
      <c r="AD2770" s="1" t="s">
        <v>2623</v>
      </c>
      <c r="AE2770" s="1">
        <v>1</v>
      </c>
      <c r="AF2770" s="1">
        <v>30</v>
      </c>
      <c r="AG2770" s="1">
        <v>0</v>
      </c>
      <c r="AN2770" s="1">
        <v>1</v>
      </c>
      <c r="AO2770" s="1">
        <v>1</v>
      </c>
      <c r="AR2770" s="276">
        <v>3385851</v>
      </c>
      <c r="AS2770" s="1" t="s">
        <v>2632</v>
      </c>
      <c r="AT2770" s="1">
        <v>0</v>
      </c>
      <c r="AU2770" s="1">
        <v>0</v>
      </c>
      <c r="AV2770" s="1" t="s">
        <v>2625</v>
      </c>
      <c r="AW2770" s="1" t="s">
        <v>2626</v>
      </c>
      <c r="AX2770" s="1">
        <v>5</v>
      </c>
      <c r="BC2770" s="1">
        <v>1</v>
      </c>
      <c r="BD2770" s="1">
        <v>7</v>
      </c>
      <c r="BE2770" s="1">
        <v>2</v>
      </c>
      <c r="BF2770" s="296">
        <v>26460794</v>
      </c>
    </row>
    <row r="2771" spans="1:58" x14ac:dyDescent="0.3">
      <c r="A2771" s="273">
        <f t="shared" si="92"/>
        <v>0</v>
      </c>
      <c r="B2771" s="1" t="s">
        <v>2621</v>
      </c>
      <c r="C2771" s="274">
        <v>66722727</v>
      </c>
      <c r="D2771" s="1">
        <v>144105</v>
      </c>
      <c r="E2771" s="1">
        <v>4</v>
      </c>
      <c r="F2771" s="1" t="s">
        <v>2881</v>
      </c>
      <c r="G2771" s="275">
        <v>43441</v>
      </c>
      <c r="H2771" s="275">
        <v>44926</v>
      </c>
      <c r="I2771" s="1">
        <v>0</v>
      </c>
      <c r="J2771" s="1">
        <v>1</v>
      </c>
      <c r="K2771" s="1">
        <v>35</v>
      </c>
      <c r="L2771" s="1">
        <v>30</v>
      </c>
      <c r="M2771" s="1">
        <v>2</v>
      </c>
      <c r="N2771" s="1">
        <v>7.68</v>
      </c>
      <c r="O2771" s="1">
        <v>7.95</v>
      </c>
      <c r="P2771" s="1">
        <v>13095037</v>
      </c>
      <c r="Q2771" s="1">
        <v>317725</v>
      </c>
      <c r="R2771" s="1">
        <v>2770117</v>
      </c>
      <c r="S2771" s="1">
        <v>0</v>
      </c>
      <c r="T2771" s="1">
        <v>0</v>
      </c>
      <c r="U2771" s="1">
        <v>0</v>
      </c>
      <c r="W2771" s="1">
        <v>0</v>
      </c>
      <c r="X2771" s="1">
        <v>0</v>
      </c>
      <c r="Y2771" s="1">
        <v>0</v>
      </c>
      <c r="AB2771" s="275">
        <v>44651</v>
      </c>
      <c r="AC2771" s="1">
        <v>1</v>
      </c>
      <c r="AD2771" s="1" t="s">
        <v>2623</v>
      </c>
      <c r="AE2771" s="1">
        <v>1</v>
      </c>
      <c r="AF2771" s="1">
        <v>30</v>
      </c>
      <c r="AG2771" s="1">
        <v>0</v>
      </c>
      <c r="AN2771" s="1">
        <v>1</v>
      </c>
      <c r="AO2771" s="1">
        <v>1</v>
      </c>
      <c r="AR2771" s="276">
        <v>1361100.8</v>
      </c>
      <c r="AS2771" s="1" t="s">
        <v>2624</v>
      </c>
      <c r="AT2771" s="1">
        <v>0</v>
      </c>
      <c r="AU2771" s="1">
        <v>0</v>
      </c>
      <c r="AV2771" s="1" t="s">
        <v>2625</v>
      </c>
      <c r="AW2771" s="1" t="s">
        <v>2626</v>
      </c>
      <c r="AX2771" s="1">
        <v>5</v>
      </c>
      <c r="BC2771" s="1">
        <v>1</v>
      </c>
      <c r="BD2771" s="1">
        <v>7</v>
      </c>
      <c r="BE2771" s="1">
        <v>2</v>
      </c>
      <c r="BF2771" s="296">
        <v>12750779</v>
      </c>
    </row>
    <row r="2772" spans="1:58" x14ac:dyDescent="0.3">
      <c r="A2772" s="273">
        <f t="shared" si="92"/>
        <v>17940516</v>
      </c>
      <c r="B2772" s="1" t="s">
        <v>2621</v>
      </c>
      <c r="C2772" s="274">
        <v>66722897</v>
      </c>
      <c r="D2772" s="1">
        <v>141105</v>
      </c>
      <c r="E2772" s="1">
        <v>4</v>
      </c>
      <c r="F2772" s="1" t="s">
        <v>3917</v>
      </c>
      <c r="G2772" s="275">
        <v>44061</v>
      </c>
      <c r="H2772" s="275">
        <v>45900</v>
      </c>
      <c r="I2772" s="1">
        <v>0</v>
      </c>
      <c r="J2772" s="1">
        <v>1</v>
      </c>
      <c r="K2772" s="1">
        <v>22</v>
      </c>
      <c r="L2772" s="1">
        <v>30</v>
      </c>
      <c r="M2772" s="1">
        <v>2</v>
      </c>
      <c r="N2772" s="1">
        <v>11.03</v>
      </c>
      <c r="O2772" s="1">
        <v>11.61</v>
      </c>
      <c r="P2772" s="1">
        <v>50227041</v>
      </c>
      <c r="Q2772" s="1">
        <v>831500</v>
      </c>
      <c r="R2772" s="1">
        <v>36899570</v>
      </c>
      <c r="S2772" s="1">
        <v>0</v>
      </c>
      <c r="T2772" s="1">
        <v>0</v>
      </c>
      <c r="U2772" s="1">
        <v>50000000</v>
      </c>
      <c r="V2772" s="1">
        <v>44056</v>
      </c>
      <c r="W2772" s="1">
        <v>0</v>
      </c>
      <c r="X2772" s="1">
        <v>0</v>
      </c>
      <c r="Y2772" s="1">
        <v>0</v>
      </c>
      <c r="Z2772" s="1" t="s">
        <v>5679</v>
      </c>
      <c r="AA2772" s="1" t="s">
        <v>3609</v>
      </c>
      <c r="AB2772" s="275">
        <v>44651</v>
      </c>
      <c r="AC2772" s="1">
        <v>3</v>
      </c>
      <c r="AD2772" s="1" t="s">
        <v>2623</v>
      </c>
      <c r="AE2772" s="1">
        <v>1</v>
      </c>
      <c r="AF2772" s="1">
        <v>30</v>
      </c>
      <c r="AG2772" s="1">
        <v>0</v>
      </c>
      <c r="AN2772" s="1">
        <v>1</v>
      </c>
      <c r="AO2772" s="1">
        <v>1</v>
      </c>
      <c r="AR2772" s="276">
        <v>2211241</v>
      </c>
      <c r="AS2772" s="1" t="s">
        <v>2624</v>
      </c>
      <c r="AT2772" s="1">
        <v>0</v>
      </c>
      <c r="AU2772" s="1">
        <v>0</v>
      </c>
      <c r="AV2772" s="1" t="s">
        <v>2625</v>
      </c>
      <c r="AW2772" s="1" t="s">
        <v>2626</v>
      </c>
      <c r="AX2772" s="1">
        <v>5</v>
      </c>
      <c r="BC2772" s="1">
        <v>1</v>
      </c>
      <c r="BD2772" s="1">
        <v>7</v>
      </c>
      <c r="BE2772" s="1">
        <v>2</v>
      </c>
      <c r="BF2772" s="296">
        <v>16747813</v>
      </c>
    </row>
    <row r="2773" spans="1:58" x14ac:dyDescent="0.3">
      <c r="A2773" s="273">
        <f t="shared" si="92"/>
        <v>0</v>
      </c>
      <c r="B2773" s="1" t="s">
        <v>2621</v>
      </c>
      <c r="C2773" s="274">
        <v>66724764</v>
      </c>
      <c r="D2773" s="1">
        <v>141105</v>
      </c>
      <c r="E2773" s="1">
        <v>4</v>
      </c>
      <c r="F2773" s="1" t="s">
        <v>2882</v>
      </c>
      <c r="G2773" s="275">
        <v>42048</v>
      </c>
      <c r="H2773" s="275">
        <v>44985</v>
      </c>
      <c r="I2773" s="1">
        <v>0</v>
      </c>
      <c r="J2773" s="1">
        <v>1</v>
      </c>
      <c r="K2773" s="1">
        <v>41</v>
      </c>
      <c r="L2773" s="1">
        <v>30</v>
      </c>
      <c r="M2773" s="1">
        <v>2</v>
      </c>
      <c r="N2773" s="1">
        <v>11.39</v>
      </c>
      <c r="O2773" s="1">
        <v>12.01</v>
      </c>
      <c r="P2773" s="1">
        <v>50320715</v>
      </c>
      <c r="Q2773" s="1">
        <v>673389</v>
      </c>
      <c r="R2773" s="1">
        <v>8690548</v>
      </c>
      <c r="S2773" s="1">
        <v>0</v>
      </c>
      <c r="T2773" s="1">
        <v>0</v>
      </c>
      <c r="U2773" s="1">
        <v>71920000</v>
      </c>
      <c r="V2773" s="1">
        <v>43585</v>
      </c>
      <c r="W2773" s="1">
        <v>0</v>
      </c>
      <c r="X2773" s="1">
        <v>0</v>
      </c>
      <c r="Y2773" s="1">
        <v>0</v>
      </c>
      <c r="Z2773" s="1" t="s">
        <v>5662</v>
      </c>
      <c r="AA2773" s="1" t="s">
        <v>3609</v>
      </c>
      <c r="AB2773" s="275">
        <v>44651</v>
      </c>
      <c r="AC2773" s="1">
        <v>2</v>
      </c>
      <c r="AD2773" s="1" t="s">
        <v>2623</v>
      </c>
      <c r="AE2773" s="1">
        <v>1</v>
      </c>
      <c r="AF2773" s="1">
        <v>30</v>
      </c>
      <c r="AG2773" s="1">
        <v>0</v>
      </c>
      <c r="AN2773" s="1">
        <v>1</v>
      </c>
      <c r="AO2773" s="1">
        <v>1</v>
      </c>
      <c r="AR2773" s="276">
        <v>2873951</v>
      </c>
      <c r="AS2773" s="1" t="s">
        <v>2655</v>
      </c>
      <c r="AT2773" s="1">
        <v>0</v>
      </c>
      <c r="AU2773" s="1">
        <v>0</v>
      </c>
      <c r="AV2773" s="1" t="s">
        <v>2625</v>
      </c>
      <c r="AW2773" s="1" t="s">
        <v>2626</v>
      </c>
      <c r="AX2773" s="1">
        <v>5</v>
      </c>
      <c r="BC2773" s="1">
        <v>1</v>
      </c>
      <c r="BD2773" s="1">
        <v>7</v>
      </c>
      <c r="BE2773" s="1">
        <v>2</v>
      </c>
      <c r="BF2773" s="296">
        <v>23593356</v>
      </c>
    </row>
    <row r="2774" spans="1:58" x14ac:dyDescent="0.3">
      <c r="A2774" s="273">
        <f t="shared" si="92"/>
        <v>31885356.345279116</v>
      </c>
      <c r="B2774" s="1" t="s">
        <v>2621</v>
      </c>
      <c r="C2774" s="274">
        <v>66724042</v>
      </c>
      <c r="D2774" s="1">
        <v>144105</v>
      </c>
      <c r="E2774" s="1">
        <v>4</v>
      </c>
      <c r="F2774" s="1" t="s">
        <v>3584</v>
      </c>
      <c r="G2774" s="275">
        <v>44245</v>
      </c>
      <c r="H2774" s="275">
        <v>46081</v>
      </c>
      <c r="I2774" s="1">
        <v>1</v>
      </c>
      <c r="J2774" s="1">
        <v>1</v>
      </c>
      <c r="K2774" s="1">
        <v>14</v>
      </c>
      <c r="L2774" s="1">
        <v>30</v>
      </c>
      <c r="M2774" s="1">
        <v>2</v>
      </c>
      <c r="N2774" s="1">
        <v>9.9499999999999993</v>
      </c>
      <c r="O2774" s="1">
        <v>10.42</v>
      </c>
      <c r="P2774" s="1">
        <v>60275435</v>
      </c>
      <c r="Q2774" s="1">
        <v>794687</v>
      </c>
      <c r="R2774" s="1">
        <v>50202082</v>
      </c>
      <c r="S2774" s="1">
        <v>0</v>
      </c>
      <c r="T2774" s="1">
        <v>0</v>
      </c>
      <c r="U2774" s="1">
        <v>0</v>
      </c>
      <c r="W2774" s="1">
        <v>0</v>
      </c>
      <c r="X2774" s="1">
        <v>0</v>
      </c>
      <c r="Y2774" s="1">
        <v>0</v>
      </c>
      <c r="Z2774" s="1" t="s">
        <v>4672</v>
      </c>
      <c r="AA2774" s="1" t="s">
        <v>2807</v>
      </c>
      <c r="AB2774" s="275">
        <v>44651</v>
      </c>
      <c r="AC2774" s="1">
        <v>1</v>
      </c>
      <c r="AD2774" s="1" t="s">
        <v>2623</v>
      </c>
      <c r="AE2774" s="1">
        <v>1</v>
      </c>
      <c r="AF2774" s="1">
        <v>30</v>
      </c>
      <c r="AG2774" s="1">
        <v>1008</v>
      </c>
      <c r="AN2774" s="1">
        <v>1</v>
      </c>
      <c r="AO2774" s="1">
        <v>1</v>
      </c>
      <c r="AR2774" s="276">
        <v>2125550.17</v>
      </c>
      <c r="AS2774" s="1" t="s">
        <v>2632</v>
      </c>
      <c r="AT2774" s="1">
        <v>0</v>
      </c>
      <c r="AU2774" s="1">
        <v>0</v>
      </c>
      <c r="AV2774" s="1" t="s">
        <v>2625</v>
      </c>
      <c r="AW2774" s="1" t="s">
        <v>2626</v>
      </c>
      <c r="AX2774" s="1">
        <v>5</v>
      </c>
      <c r="BC2774" s="1">
        <v>1</v>
      </c>
      <c r="BD2774" s="1">
        <v>7</v>
      </c>
      <c r="BE2774" s="1">
        <v>2</v>
      </c>
      <c r="BF2774" s="296">
        <v>16191175.484720882</v>
      </c>
    </row>
    <row r="2775" spans="1:58" x14ac:dyDescent="0.3">
      <c r="A2775" s="273">
        <f t="shared" si="92"/>
        <v>32012.791241923354</v>
      </c>
      <c r="B2775" s="1" t="s">
        <v>2621</v>
      </c>
      <c r="C2775" s="274">
        <v>66724042</v>
      </c>
      <c r="D2775" s="1">
        <v>144205</v>
      </c>
      <c r="E2775" s="1">
        <v>4</v>
      </c>
      <c r="F2775" s="1" t="s">
        <v>3583</v>
      </c>
      <c r="G2775" s="275">
        <v>44238</v>
      </c>
      <c r="H2775" s="275">
        <v>44985</v>
      </c>
      <c r="I2775" s="1">
        <v>0</v>
      </c>
      <c r="J2775" s="1">
        <v>1</v>
      </c>
      <c r="K2775" s="1">
        <v>13</v>
      </c>
      <c r="L2775" s="1">
        <v>30</v>
      </c>
      <c r="M2775" s="1">
        <v>2</v>
      </c>
      <c r="N2775" s="1">
        <v>17.690000000000001</v>
      </c>
      <c r="O2775" s="1">
        <v>19.2</v>
      </c>
      <c r="P2775" s="1">
        <v>100000</v>
      </c>
      <c r="Q2775" s="1">
        <v>4997</v>
      </c>
      <c r="R2775" s="1">
        <v>50313</v>
      </c>
      <c r="S2775" s="1">
        <v>0</v>
      </c>
      <c r="T2775" s="1">
        <v>0</v>
      </c>
      <c r="U2775" s="1">
        <v>0</v>
      </c>
      <c r="W2775" s="1">
        <v>0</v>
      </c>
      <c r="X2775" s="1">
        <v>0</v>
      </c>
      <c r="Y2775" s="1">
        <v>0</v>
      </c>
      <c r="AB2775" s="275">
        <v>44651</v>
      </c>
      <c r="AC2775" s="1">
        <v>1</v>
      </c>
      <c r="AD2775" s="1" t="s">
        <v>2623</v>
      </c>
      <c r="AE2775" s="1">
        <v>1</v>
      </c>
      <c r="AF2775" s="1">
        <v>30</v>
      </c>
      <c r="AG2775" s="1">
        <v>0</v>
      </c>
      <c r="AN2775" s="1">
        <v>1</v>
      </c>
      <c r="AO2775" s="1">
        <v>1</v>
      </c>
      <c r="AR2775" s="276">
        <v>2073.2600000000002</v>
      </c>
      <c r="AS2775" s="1" t="s">
        <v>2657</v>
      </c>
      <c r="AT2775" s="1">
        <v>0</v>
      </c>
      <c r="AU2775" s="1">
        <v>0</v>
      </c>
      <c r="AX2775" s="1">
        <v>5</v>
      </c>
      <c r="BC2775" s="1">
        <v>1</v>
      </c>
      <c r="BD2775" s="1">
        <v>7</v>
      </c>
      <c r="BE2775" s="1">
        <v>2</v>
      </c>
      <c r="BF2775" s="296">
        <v>16226.948758076642</v>
      </c>
    </row>
    <row r="2776" spans="1:58" x14ac:dyDescent="0.3">
      <c r="A2776" s="273">
        <f t="shared" si="92"/>
        <v>84229.280245064729</v>
      </c>
      <c r="B2776" s="1" t="s">
        <v>2621</v>
      </c>
      <c r="C2776" s="274">
        <v>66724042</v>
      </c>
      <c r="D2776" s="1">
        <v>144205</v>
      </c>
      <c r="E2776" s="1">
        <v>4</v>
      </c>
      <c r="F2776" s="1" t="s">
        <v>3674</v>
      </c>
      <c r="G2776" s="275">
        <v>44233</v>
      </c>
      <c r="H2776" s="275">
        <v>44985</v>
      </c>
      <c r="I2776" s="1">
        <v>0</v>
      </c>
      <c r="J2776" s="1">
        <v>1</v>
      </c>
      <c r="K2776" s="1">
        <v>13</v>
      </c>
      <c r="L2776" s="1">
        <v>30</v>
      </c>
      <c r="M2776" s="1">
        <v>2</v>
      </c>
      <c r="N2776" s="1">
        <v>17.690000000000001</v>
      </c>
      <c r="O2776" s="1">
        <v>19.2</v>
      </c>
      <c r="P2776" s="1">
        <v>263366</v>
      </c>
      <c r="Q2776" s="1">
        <v>13161</v>
      </c>
      <c r="R2776" s="1">
        <v>132488</v>
      </c>
      <c r="S2776" s="1">
        <v>0</v>
      </c>
      <c r="T2776" s="1">
        <v>0</v>
      </c>
      <c r="U2776" s="1">
        <v>0</v>
      </c>
      <c r="W2776" s="1">
        <v>0</v>
      </c>
      <c r="X2776" s="1">
        <v>0</v>
      </c>
      <c r="Y2776" s="1">
        <v>0</v>
      </c>
      <c r="AB2776" s="275">
        <v>44651</v>
      </c>
      <c r="AC2776" s="1">
        <v>1</v>
      </c>
      <c r="AD2776" s="1" t="s">
        <v>2623</v>
      </c>
      <c r="AE2776" s="1">
        <v>1</v>
      </c>
      <c r="AF2776" s="1">
        <v>30</v>
      </c>
      <c r="AG2776" s="1">
        <v>0</v>
      </c>
      <c r="AN2776" s="1">
        <v>1</v>
      </c>
      <c r="AO2776" s="1">
        <v>1</v>
      </c>
      <c r="AR2776" s="276">
        <v>5528.69</v>
      </c>
      <c r="AS2776" s="1" t="s">
        <v>2657</v>
      </c>
      <c r="AT2776" s="1">
        <v>0</v>
      </c>
      <c r="AU2776" s="1">
        <v>0</v>
      </c>
      <c r="AX2776" s="1">
        <v>5</v>
      </c>
      <c r="BC2776" s="1">
        <v>1</v>
      </c>
      <c r="BD2776" s="1">
        <v>7</v>
      </c>
      <c r="BE2776" s="1">
        <v>2</v>
      </c>
      <c r="BF2776" s="296">
        <v>42730.029754935269</v>
      </c>
    </row>
    <row r="2777" spans="1:58" x14ac:dyDescent="0.3">
      <c r="A2777" s="273">
        <f t="shared" si="92"/>
        <v>53130.409523192953</v>
      </c>
      <c r="B2777" s="1" t="s">
        <v>2621</v>
      </c>
      <c r="C2777" s="274">
        <v>66724042</v>
      </c>
      <c r="D2777" s="1">
        <v>144205</v>
      </c>
      <c r="E2777" s="1">
        <v>4</v>
      </c>
      <c r="F2777" s="1" t="s">
        <v>4056</v>
      </c>
      <c r="G2777" s="275">
        <v>44172</v>
      </c>
      <c r="H2777" s="275">
        <v>44926</v>
      </c>
      <c r="I2777" s="1">
        <v>0</v>
      </c>
      <c r="J2777" s="1">
        <v>1</v>
      </c>
      <c r="K2777" s="1">
        <v>15</v>
      </c>
      <c r="L2777" s="1">
        <v>30</v>
      </c>
      <c r="M2777" s="1">
        <v>2</v>
      </c>
      <c r="N2777" s="1">
        <v>17.690000000000001</v>
      </c>
      <c r="O2777" s="1">
        <v>19.2</v>
      </c>
      <c r="P2777" s="1">
        <v>200000</v>
      </c>
      <c r="Q2777" s="1">
        <v>9995</v>
      </c>
      <c r="R2777" s="1">
        <v>83524</v>
      </c>
      <c r="S2777" s="1">
        <v>0</v>
      </c>
      <c r="T2777" s="1">
        <v>0</v>
      </c>
      <c r="U2777" s="1">
        <v>0</v>
      </c>
      <c r="W2777" s="1">
        <v>0</v>
      </c>
      <c r="X2777" s="1">
        <v>0</v>
      </c>
      <c r="Y2777" s="1">
        <v>0</v>
      </c>
      <c r="AB2777" s="275">
        <v>44651</v>
      </c>
      <c r="AC2777" s="1">
        <v>1</v>
      </c>
      <c r="AD2777" s="1" t="s">
        <v>2623</v>
      </c>
      <c r="AE2777" s="1">
        <v>1</v>
      </c>
      <c r="AF2777" s="1">
        <v>30</v>
      </c>
      <c r="AG2777" s="1">
        <v>0</v>
      </c>
      <c r="AN2777" s="1">
        <v>1</v>
      </c>
      <c r="AO2777" s="1">
        <v>1</v>
      </c>
      <c r="AR2777" s="276">
        <v>3455.43</v>
      </c>
      <c r="AS2777" s="1" t="s">
        <v>2657</v>
      </c>
      <c r="AT2777" s="1">
        <v>0</v>
      </c>
      <c r="AU2777" s="1">
        <v>0</v>
      </c>
      <c r="AX2777" s="1">
        <v>5</v>
      </c>
      <c r="BC2777" s="1">
        <v>1</v>
      </c>
      <c r="BD2777" s="1">
        <v>7</v>
      </c>
      <c r="BE2777" s="1">
        <v>2</v>
      </c>
      <c r="BF2777" s="296">
        <v>26938.160476807057</v>
      </c>
    </row>
    <row r="2778" spans="1:58" x14ac:dyDescent="0.3">
      <c r="A2778" s="273">
        <f t="shared" si="92"/>
        <v>106029.10408638581</v>
      </c>
      <c r="B2778" s="1" t="s">
        <v>2621</v>
      </c>
      <c r="C2778" s="274">
        <v>66724042</v>
      </c>
      <c r="D2778" s="1">
        <v>144205</v>
      </c>
      <c r="E2778" s="1">
        <v>4</v>
      </c>
      <c r="F2778" s="1" t="s">
        <v>4057</v>
      </c>
      <c r="G2778" s="275">
        <v>44172</v>
      </c>
      <c r="H2778" s="275">
        <v>44926</v>
      </c>
      <c r="I2778" s="1">
        <v>0</v>
      </c>
      <c r="J2778" s="1">
        <v>1</v>
      </c>
      <c r="K2778" s="1">
        <v>15</v>
      </c>
      <c r="L2778" s="1">
        <v>30</v>
      </c>
      <c r="M2778" s="1">
        <v>2</v>
      </c>
      <c r="N2778" s="1">
        <v>17.690000000000001</v>
      </c>
      <c r="O2778" s="1">
        <v>19.2</v>
      </c>
      <c r="P2778" s="1">
        <v>400000</v>
      </c>
      <c r="Q2778" s="1">
        <v>19990</v>
      </c>
      <c r="R2778" s="1">
        <v>167046</v>
      </c>
      <c r="S2778" s="1">
        <v>0</v>
      </c>
      <c r="T2778" s="1">
        <v>0</v>
      </c>
      <c r="U2778" s="1">
        <v>0</v>
      </c>
      <c r="W2778" s="1">
        <v>0</v>
      </c>
      <c r="X2778" s="1">
        <v>0</v>
      </c>
      <c r="Y2778" s="1">
        <v>0</v>
      </c>
      <c r="AB2778" s="275">
        <v>44651</v>
      </c>
      <c r="AC2778" s="1">
        <v>1</v>
      </c>
      <c r="AD2778" s="1" t="s">
        <v>2623</v>
      </c>
      <c r="AE2778" s="1">
        <v>1</v>
      </c>
      <c r="AF2778" s="1">
        <v>30</v>
      </c>
      <c r="AG2778" s="1">
        <v>0</v>
      </c>
      <c r="AN2778" s="1">
        <v>1</v>
      </c>
      <c r="AO2778" s="1">
        <v>1</v>
      </c>
      <c r="AR2778" s="276">
        <v>7141.22</v>
      </c>
      <c r="AS2778" s="1" t="s">
        <v>2657</v>
      </c>
      <c r="AT2778" s="1">
        <v>0</v>
      </c>
      <c r="AU2778" s="1">
        <v>0</v>
      </c>
      <c r="AX2778" s="1">
        <v>5</v>
      </c>
      <c r="BC2778" s="1">
        <v>1</v>
      </c>
      <c r="BD2778" s="1">
        <v>7</v>
      </c>
      <c r="BE2778" s="1">
        <v>2</v>
      </c>
      <c r="BF2778" s="296">
        <v>53875.675913614192</v>
      </c>
    </row>
    <row r="2779" spans="1:58" x14ac:dyDescent="0.3">
      <c r="A2779" s="273">
        <f t="shared" si="92"/>
        <v>106029.10408638581</v>
      </c>
      <c r="B2779" s="1" t="s">
        <v>2621</v>
      </c>
      <c r="C2779" s="274">
        <v>66724042</v>
      </c>
      <c r="D2779" s="1">
        <v>144205</v>
      </c>
      <c r="E2779" s="1">
        <v>4</v>
      </c>
      <c r="F2779" s="1" t="s">
        <v>4065</v>
      </c>
      <c r="G2779" s="275">
        <v>44168</v>
      </c>
      <c r="H2779" s="275">
        <v>44926</v>
      </c>
      <c r="I2779" s="1">
        <v>0</v>
      </c>
      <c r="J2779" s="1">
        <v>1</v>
      </c>
      <c r="K2779" s="1">
        <v>15</v>
      </c>
      <c r="L2779" s="1">
        <v>30</v>
      </c>
      <c r="M2779" s="1">
        <v>2</v>
      </c>
      <c r="N2779" s="1">
        <v>17.690000000000001</v>
      </c>
      <c r="O2779" s="1">
        <v>19.2</v>
      </c>
      <c r="P2779" s="1">
        <v>400000</v>
      </c>
      <c r="Q2779" s="1">
        <v>19990</v>
      </c>
      <c r="R2779" s="1">
        <v>167046</v>
      </c>
      <c r="S2779" s="1">
        <v>0</v>
      </c>
      <c r="T2779" s="1">
        <v>0</v>
      </c>
      <c r="U2779" s="1">
        <v>0</v>
      </c>
      <c r="W2779" s="1">
        <v>0</v>
      </c>
      <c r="X2779" s="1">
        <v>0</v>
      </c>
      <c r="Y2779" s="1">
        <v>0</v>
      </c>
      <c r="AB2779" s="275">
        <v>44651</v>
      </c>
      <c r="AC2779" s="1">
        <v>1</v>
      </c>
      <c r="AD2779" s="1" t="s">
        <v>2623</v>
      </c>
      <c r="AE2779" s="1">
        <v>1</v>
      </c>
      <c r="AF2779" s="1">
        <v>30</v>
      </c>
      <c r="AG2779" s="1">
        <v>0</v>
      </c>
      <c r="AN2779" s="1">
        <v>1</v>
      </c>
      <c r="AO2779" s="1">
        <v>1</v>
      </c>
      <c r="AR2779" s="276">
        <v>7141.22</v>
      </c>
      <c r="AS2779" s="1" t="s">
        <v>2657</v>
      </c>
      <c r="AT2779" s="1">
        <v>0</v>
      </c>
      <c r="AU2779" s="1">
        <v>0</v>
      </c>
      <c r="AX2779" s="1">
        <v>5</v>
      </c>
      <c r="BC2779" s="1">
        <v>1</v>
      </c>
      <c r="BD2779" s="1">
        <v>7</v>
      </c>
      <c r="BE2779" s="1">
        <v>2</v>
      </c>
      <c r="BF2779" s="296">
        <v>53875.675913614192</v>
      </c>
    </row>
    <row r="2780" spans="1:58" x14ac:dyDescent="0.3">
      <c r="A2780" s="273">
        <f t="shared" si="92"/>
        <v>106029.10408638581</v>
      </c>
      <c r="B2780" s="1" t="s">
        <v>2621</v>
      </c>
      <c r="C2780" s="274">
        <v>66724042</v>
      </c>
      <c r="D2780" s="1">
        <v>144205</v>
      </c>
      <c r="E2780" s="1">
        <v>4</v>
      </c>
      <c r="F2780" s="1" t="s">
        <v>4066</v>
      </c>
      <c r="G2780" s="275">
        <v>44168</v>
      </c>
      <c r="H2780" s="275">
        <v>44926</v>
      </c>
      <c r="I2780" s="1">
        <v>0</v>
      </c>
      <c r="J2780" s="1">
        <v>1</v>
      </c>
      <c r="K2780" s="1">
        <v>15</v>
      </c>
      <c r="L2780" s="1">
        <v>30</v>
      </c>
      <c r="M2780" s="1">
        <v>2</v>
      </c>
      <c r="N2780" s="1">
        <v>17.690000000000001</v>
      </c>
      <c r="O2780" s="1">
        <v>19.2</v>
      </c>
      <c r="P2780" s="1">
        <v>400000</v>
      </c>
      <c r="Q2780" s="1">
        <v>19990</v>
      </c>
      <c r="R2780" s="1">
        <v>167046</v>
      </c>
      <c r="S2780" s="1">
        <v>0</v>
      </c>
      <c r="T2780" s="1">
        <v>0</v>
      </c>
      <c r="U2780" s="1">
        <v>0</v>
      </c>
      <c r="W2780" s="1">
        <v>0</v>
      </c>
      <c r="X2780" s="1">
        <v>0</v>
      </c>
      <c r="Y2780" s="1">
        <v>0</v>
      </c>
      <c r="AB2780" s="275">
        <v>44651</v>
      </c>
      <c r="AC2780" s="1">
        <v>1</v>
      </c>
      <c r="AD2780" s="1" t="s">
        <v>2623</v>
      </c>
      <c r="AE2780" s="1">
        <v>1</v>
      </c>
      <c r="AF2780" s="1">
        <v>30</v>
      </c>
      <c r="AG2780" s="1">
        <v>0</v>
      </c>
      <c r="AN2780" s="1">
        <v>1</v>
      </c>
      <c r="AO2780" s="1">
        <v>1</v>
      </c>
      <c r="AR2780" s="276">
        <v>7141.22</v>
      </c>
      <c r="AS2780" s="1" t="s">
        <v>2657</v>
      </c>
      <c r="AT2780" s="1">
        <v>0</v>
      </c>
      <c r="AU2780" s="1">
        <v>0</v>
      </c>
      <c r="AX2780" s="1">
        <v>5</v>
      </c>
      <c r="BC2780" s="1">
        <v>1</v>
      </c>
      <c r="BD2780" s="1">
        <v>7</v>
      </c>
      <c r="BE2780" s="1">
        <v>2</v>
      </c>
      <c r="BF2780" s="296">
        <v>53875.675913614192</v>
      </c>
    </row>
    <row r="2781" spans="1:58" x14ac:dyDescent="0.3">
      <c r="A2781" s="273">
        <f t="shared" si="92"/>
        <v>106029.10408638581</v>
      </c>
      <c r="B2781" s="1" t="s">
        <v>2621</v>
      </c>
      <c r="C2781" s="274">
        <v>66724042</v>
      </c>
      <c r="D2781" s="1">
        <v>144205</v>
      </c>
      <c r="E2781" s="1">
        <v>4</v>
      </c>
      <c r="F2781" s="1" t="s">
        <v>4067</v>
      </c>
      <c r="G2781" s="275">
        <v>44168</v>
      </c>
      <c r="H2781" s="275">
        <v>44926</v>
      </c>
      <c r="I2781" s="1">
        <v>0</v>
      </c>
      <c r="J2781" s="1">
        <v>1</v>
      </c>
      <c r="K2781" s="1">
        <v>15</v>
      </c>
      <c r="L2781" s="1">
        <v>30</v>
      </c>
      <c r="M2781" s="1">
        <v>2</v>
      </c>
      <c r="N2781" s="1">
        <v>17.690000000000001</v>
      </c>
      <c r="O2781" s="1">
        <v>19.2</v>
      </c>
      <c r="P2781" s="1">
        <v>400000</v>
      </c>
      <c r="Q2781" s="1">
        <v>19990</v>
      </c>
      <c r="R2781" s="1">
        <v>167046</v>
      </c>
      <c r="S2781" s="1">
        <v>0</v>
      </c>
      <c r="T2781" s="1">
        <v>0</v>
      </c>
      <c r="U2781" s="1">
        <v>0</v>
      </c>
      <c r="W2781" s="1">
        <v>0</v>
      </c>
      <c r="X2781" s="1">
        <v>0</v>
      </c>
      <c r="Y2781" s="1">
        <v>0</v>
      </c>
      <c r="AB2781" s="275">
        <v>44651</v>
      </c>
      <c r="AC2781" s="1">
        <v>1</v>
      </c>
      <c r="AD2781" s="1" t="s">
        <v>2623</v>
      </c>
      <c r="AE2781" s="1">
        <v>1</v>
      </c>
      <c r="AF2781" s="1">
        <v>30</v>
      </c>
      <c r="AG2781" s="1">
        <v>0</v>
      </c>
      <c r="AN2781" s="1">
        <v>1</v>
      </c>
      <c r="AO2781" s="1">
        <v>1</v>
      </c>
      <c r="AR2781" s="276">
        <v>7141.22</v>
      </c>
      <c r="AS2781" s="1" t="s">
        <v>2657</v>
      </c>
      <c r="AT2781" s="1">
        <v>0</v>
      </c>
      <c r="AU2781" s="1">
        <v>0</v>
      </c>
      <c r="AX2781" s="1">
        <v>5</v>
      </c>
      <c r="BC2781" s="1">
        <v>1</v>
      </c>
      <c r="BD2781" s="1">
        <v>7</v>
      </c>
      <c r="BE2781" s="1">
        <v>2</v>
      </c>
      <c r="BF2781" s="296">
        <v>53875.675913614192</v>
      </c>
    </row>
    <row r="2782" spans="1:58" x14ac:dyDescent="0.3">
      <c r="A2782" s="273">
        <f t="shared" si="92"/>
        <v>106029.10408638581</v>
      </c>
      <c r="B2782" s="1" t="s">
        <v>2621</v>
      </c>
      <c r="C2782" s="274">
        <v>66724042</v>
      </c>
      <c r="D2782" s="1">
        <v>144205</v>
      </c>
      <c r="E2782" s="1">
        <v>4</v>
      </c>
      <c r="F2782" s="1" t="s">
        <v>4068</v>
      </c>
      <c r="G2782" s="275">
        <v>44168</v>
      </c>
      <c r="H2782" s="275">
        <v>44926</v>
      </c>
      <c r="I2782" s="1">
        <v>0</v>
      </c>
      <c r="J2782" s="1">
        <v>1</v>
      </c>
      <c r="K2782" s="1">
        <v>15</v>
      </c>
      <c r="L2782" s="1">
        <v>30</v>
      </c>
      <c r="M2782" s="1">
        <v>2</v>
      </c>
      <c r="N2782" s="1">
        <v>17.690000000000001</v>
      </c>
      <c r="O2782" s="1">
        <v>19.2</v>
      </c>
      <c r="P2782" s="1">
        <v>400000</v>
      </c>
      <c r="Q2782" s="1">
        <v>19990</v>
      </c>
      <c r="R2782" s="1">
        <v>167046</v>
      </c>
      <c r="S2782" s="1">
        <v>0</v>
      </c>
      <c r="T2782" s="1">
        <v>0</v>
      </c>
      <c r="U2782" s="1">
        <v>0</v>
      </c>
      <c r="W2782" s="1">
        <v>0</v>
      </c>
      <c r="X2782" s="1">
        <v>0</v>
      </c>
      <c r="Y2782" s="1">
        <v>0</v>
      </c>
      <c r="AB2782" s="275">
        <v>44651</v>
      </c>
      <c r="AC2782" s="1">
        <v>1</v>
      </c>
      <c r="AD2782" s="1" t="s">
        <v>2623</v>
      </c>
      <c r="AE2782" s="1">
        <v>1</v>
      </c>
      <c r="AF2782" s="1">
        <v>30</v>
      </c>
      <c r="AG2782" s="1">
        <v>0</v>
      </c>
      <c r="AN2782" s="1">
        <v>1</v>
      </c>
      <c r="AO2782" s="1">
        <v>1</v>
      </c>
      <c r="AR2782" s="276">
        <v>7141.22</v>
      </c>
      <c r="AS2782" s="1" t="s">
        <v>2657</v>
      </c>
      <c r="AT2782" s="1">
        <v>0</v>
      </c>
      <c r="AU2782" s="1">
        <v>0</v>
      </c>
      <c r="AX2782" s="1">
        <v>5</v>
      </c>
      <c r="BC2782" s="1">
        <v>1</v>
      </c>
      <c r="BD2782" s="1">
        <v>7</v>
      </c>
      <c r="BE2782" s="1">
        <v>2</v>
      </c>
      <c r="BF2782" s="296">
        <v>53875.675913614192</v>
      </c>
    </row>
    <row r="2783" spans="1:58" x14ac:dyDescent="0.3">
      <c r="A2783" s="273">
        <f t="shared" si="92"/>
        <v>59707.351763590064</v>
      </c>
      <c r="B2783" s="1" t="s">
        <v>2621</v>
      </c>
      <c r="C2783" s="274">
        <v>66724042</v>
      </c>
      <c r="D2783" s="1">
        <v>144205</v>
      </c>
      <c r="E2783" s="1">
        <v>4</v>
      </c>
      <c r="F2783" s="1" t="s">
        <v>4367</v>
      </c>
      <c r="G2783" s="275">
        <v>44454</v>
      </c>
      <c r="H2783" s="275">
        <v>45199</v>
      </c>
      <c r="I2783" s="1">
        <v>0</v>
      </c>
      <c r="J2783" s="1">
        <v>1</v>
      </c>
      <c r="K2783" s="1">
        <v>6</v>
      </c>
      <c r="L2783" s="1">
        <v>30</v>
      </c>
      <c r="M2783" s="1">
        <v>2</v>
      </c>
      <c r="N2783" s="1">
        <v>17.690000000000001</v>
      </c>
      <c r="O2783" s="1">
        <v>19.2</v>
      </c>
      <c r="P2783" s="1">
        <v>120000</v>
      </c>
      <c r="Q2783" s="1">
        <v>5997</v>
      </c>
      <c r="R2783" s="1">
        <v>93912</v>
      </c>
      <c r="S2783" s="1">
        <v>0</v>
      </c>
      <c r="T2783" s="1">
        <v>0</v>
      </c>
      <c r="U2783" s="1">
        <v>0</v>
      </c>
      <c r="W2783" s="1">
        <v>0</v>
      </c>
      <c r="X2783" s="1">
        <v>0</v>
      </c>
      <c r="Y2783" s="1">
        <v>0</v>
      </c>
      <c r="AB2783" s="275">
        <v>44651</v>
      </c>
      <c r="AC2783" s="1">
        <v>1</v>
      </c>
      <c r="AD2783" s="1" t="s">
        <v>2623</v>
      </c>
      <c r="AE2783" s="1">
        <v>1</v>
      </c>
      <c r="AF2783" s="1">
        <v>30</v>
      </c>
      <c r="AG2783" s="1">
        <v>0</v>
      </c>
      <c r="AN2783" s="1">
        <v>1</v>
      </c>
      <c r="AO2783" s="1">
        <v>1</v>
      </c>
      <c r="AR2783" s="276">
        <v>3916.15</v>
      </c>
      <c r="AS2783" s="1" t="s">
        <v>2657</v>
      </c>
      <c r="AT2783" s="1">
        <v>0</v>
      </c>
      <c r="AU2783" s="1">
        <v>0</v>
      </c>
      <c r="AX2783" s="1">
        <v>5</v>
      </c>
      <c r="BC2783" s="1">
        <v>1</v>
      </c>
      <c r="BD2783" s="1">
        <v>7</v>
      </c>
      <c r="BE2783" s="1">
        <v>2</v>
      </c>
      <c r="BF2783" s="296">
        <v>30288.498236409945</v>
      </c>
    </row>
    <row r="2784" spans="1:58" x14ac:dyDescent="0.3">
      <c r="A2784" s="273">
        <f t="shared" si="92"/>
        <v>298314.50857795071</v>
      </c>
      <c r="B2784" s="1" t="s">
        <v>2621</v>
      </c>
      <c r="C2784" s="274">
        <v>66724042</v>
      </c>
      <c r="D2784" s="1">
        <v>144205</v>
      </c>
      <c r="E2784" s="1">
        <v>4</v>
      </c>
      <c r="F2784" s="1" t="s">
        <v>4374</v>
      </c>
      <c r="G2784" s="275">
        <v>44453</v>
      </c>
      <c r="H2784" s="275">
        <v>45199</v>
      </c>
      <c r="I2784" s="1">
        <v>0</v>
      </c>
      <c r="J2784" s="1">
        <v>1</v>
      </c>
      <c r="K2784" s="1">
        <v>6</v>
      </c>
      <c r="L2784" s="1">
        <v>30</v>
      </c>
      <c r="M2784" s="1">
        <v>2</v>
      </c>
      <c r="N2784" s="1">
        <v>17.690000000000001</v>
      </c>
      <c r="O2784" s="1">
        <v>19.2</v>
      </c>
      <c r="P2784" s="1">
        <v>600000</v>
      </c>
      <c r="Q2784" s="1">
        <v>29984</v>
      </c>
      <c r="R2784" s="1">
        <v>469572</v>
      </c>
      <c r="S2784" s="1">
        <v>0</v>
      </c>
      <c r="T2784" s="1">
        <v>0</v>
      </c>
      <c r="U2784" s="1">
        <v>0</v>
      </c>
      <c r="W2784" s="1">
        <v>0</v>
      </c>
      <c r="X2784" s="1">
        <v>0</v>
      </c>
      <c r="Y2784" s="1">
        <v>0</v>
      </c>
      <c r="AB2784" s="275">
        <v>44651</v>
      </c>
      <c r="AC2784" s="1">
        <v>1</v>
      </c>
      <c r="AD2784" s="1" t="s">
        <v>2623</v>
      </c>
      <c r="AE2784" s="1">
        <v>1</v>
      </c>
      <c r="AF2784" s="1">
        <v>30</v>
      </c>
      <c r="AG2784" s="1">
        <v>0</v>
      </c>
      <c r="AN2784" s="1">
        <v>1</v>
      </c>
      <c r="AO2784" s="1">
        <v>1</v>
      </c>
      <c r="AR2784" s="276">
        <v>19811.13</v>
      </c>
      <c r="AS2784" s="1" t="s">
        <v>2657</v>
      </c>
      <c r="AT2784" s="1">
        <v>0</v>
      </c>
      <c r="AU2784" s="1">
        <v>0</v>
      </c>
      <c r="AX2784" s="1">
        <v>5</v>
      </c>
      <c r="BC2784" s="1">
        <v>1</v>
      </c>
      <c r="BD2784" s="1">
        <v>7</v>
      </c>
      <c r="BE2784" s="1">
        <v>2</v>
      </c>
      <c r="BF2784" s="296">
        <v>151446.36142204929</v>
      </c>
    </row>
    <row r="2785" spans="1:58" x14ac:dyDescent="0.3">
      <c r="A2785" s="273">
        <f t="shared" si="92"/>
        <v>380621.10058290698</v>
      </c>
      <c r="B2785" s="1" t="s">
        <v>2621</v>
      </c>
      <c r="C2785" s="274">
        <v>66724042</v>
      </c>
      <c r="D2785" s="1">
        <v>144205</v>
      </c>
      <c r="E2785" s="1">
        <v>4</v>
      </c>
      <c r="F2785" s="1" t="s">
        <v>5111</v>
      </c>
      <c r="G2785" s="275">
        <v>44533</v>
      </c>
      <c r="H2785" s="275">
        <v>45260</v>
      </c>
      <c r="I2785" s="1">
        <v>0</v>
      </c>
      <c r="J2785" s="1">
        <v>1</v>
      </c>
      <c r="K2785" s="1">
        <v>4</v>
      </c>
      <c r="L2785" s="1">
        <v>30</v>
      </c>
      <c r="M2785" s="1">
        <v>2</v>
      </c>
      <c r="N2785" s="1">
        <v>17.690000000000001</v>
      </c>
      <c r="O2785" s="1">
        <v>19.2</v>
      </c>
      <c r="P2785" s="1">
        <v>699000</v>
      </c>
      <c r="Q2785" s="1">
        <v>34932</v>
      </c>
      <c r="R2785" s="1">
        <v>599222</v>
      </c>
      <c r="S2785" s="1">
        <v>0</v>
      </c>
      <c r="T2785" s="1">
        <v>0</v>
      </c>
      <c r="U2785" s="1">
        <v>0</v>
      </c>
      <c r="W2785" s="1">
        <v>0</v>
      </c>
      <c r="X2785" s="1">
        <v>0</v>
      </c>
      <c r="Y2785" s="1">
        <v>0</v>
      </c>
      <c r="AB2785" s="275">
        <v>44651</v>
      </c>
      <c r="AC2785" s="1">
        <v>1</v>
      </c>
      <c r="AD2785" s="1" t="s">
        <v>2623</v>
      </c>
      <c r="AE2785" s="1">
        <v>1</v>
      </c>
      <c r="AF2785" s="1">
        <v>30</v>
      </c>
      <c r="AG2785" s="1">
        <v>0</v>
      </c>
      <c r="AN2785" s="1">
        <v>1</v>
      </c>
      <c r="AO2785" s="1">
        <v>1</v>
      </c>
      <c r="AR2785" s="276">
        <v>25339.82</v>
      </c>
      <c r="AS2785" s="1" t="s">
        <v>2657</v>
      </c>
      <c r="AT2785" s="1">
        <v>0</v>
      </c>
      <c r="AU2785" s="1">
        <v>0</v>
      </c>
      <c r="AX2785" s="1">
        <v>5</v>
      </c>
      <c r="BC2785" s="1">
        <v>1</v>
      </c>
      <c r="BD2785" s="1">
        <v>7</v>
      </c>
      <c r="BE2785" s="1">
        <v>2</v>
      </c>
      <c r="BF2785" s="296">
        <v>193261.07941709305</v>
      </c>
    </row>
    <row r="2786" spans="1:58" x14ac:dyDescent="0.3">
      <c r="A2786" s="273">
        <f t="shared" si="92"/>
        <v>76811.595324620168</v>
      </c>
      <c r="B2786" s="1" t="s">
        <v>2621</v>
      </c>
      <c r="C2786" s="274">
        <v>66724042</v>
      </c>
      <c r="D2786" s="1">
        <v>144205</v>
      </c>
      <c r="E2786" s="1">
        <v>4</v>
      </c>
      <c r="F2786" s="1" t="s">
        <v>5926</v>
      </c>
      <c r="G2786" s="275">
        <v>44568</v>
      </c>
      <c r="H2786" s="275">
        <v>45322</v>
      </c>
      <c r="I2786" s="1">
        <v>0</v>
      </c>
      <c r="J2786" s="1">
        <v>1</v>
      </c>
      <c r="K2786" s="1">
        <v>2</v>
      </c>
      <c r="L2786" s="1">
        <v>30</v>
      </c>
      <c r="M2786" s="1">
        <v>2</v>
      </c>
      <c r="N2786" s="1">
        <v>17.690000000000001</v>
      </c>
      <c r="O2786" s="1">
        <v>19.2</v>
      </c>
      <c r="P2786" s="1">
        <v>130000</v>
      </c>
      <c r="Q2786" s="1">
        <v>6497</v>
      </c>
      <c r="R2786" s="1">
        <v>120859</v>
      </c>
      <c r="S2786" s="1">
        <v>0</v>
      </c>
      <c r="T2786" s="1">
        <v>0</v>
      </c>
      <c r="U2786" s="1">
        <v>0</v>
      </c>
      <c r="W2786" s="1">
        <v>0</v>
      </c>
      <c r="X2786" s="1">
        <v>0</v>
      </c>
      <c r="Y2786" s="1">
        <v>0</v>
      </c>
      <c r="AB2786" s="275">
        <v>44651</v>
      </c>
      <c r="AC2786" s="1">
        <v>1</v>
      </c>
      <c r="AD2786" s="1" t="s">
        <v>2623</v>
      </c>
      <c r="AE2786" s="1">
        <v>1</v>
      </c>
      <c r="AF2786" s="1">
        <v>30</v>
      </c>
      <c r="AG2786" s="1">
        <v>0</v>
      </c>
      <c r="AN2786" s="1">
        <v>1</v>
      </c>
      <c r="AO2786" s="1">
        <v>1</v>
      </c>
      <c r="AR2786" s="276">
        <v>5067.96</v>
      </c>
      <c r="AS2786" s="1" t="s">
        <v>2657</v>
      </c>
      <c r="AT2786" s="1">
        <v>0</v>
      </c>
      <c r="AU2786" s="1">
        <v>0</v>
      </c>
      <c r="AX2786" s="1">
        <v>5</v>
      </c>
      <c r="BC2786" s="1">
        <v>1</v>
      </c>
      <c r="BD2786" s="1">
        <v>7</v>
      </c>
      <c r="BE2786" s="1">
        <v>2</v>
      </c>
      <c r="BF2786" s="296">
        <v>38979.444675379818</v>
      </c>
    </row>
    <row r="2787" spans="1:58" x14ac:dyDescent="0.3">
      <c r="A2787" s="273">
        <f t="shared" si="92"/>
        <v>32716.692961963072</v>
      </c>
      <c r="B2787" s="1" t="s">
        <v>2621</v>
      </c>
      <c r="C2787" s="274">
        <v>66724042</v>
      </c>
      <c r="D2787" s="1">
        <v>144205</v>
      </c>
      <c r="E2787" s="1">
        <v>4</v>
      </c>
      <c r="F2787" s="1" t="s">
        <v>5142</v>
      </c>
      <c r="G2787" s="275">
        <v>44526</v>
      </c>
      <c r="H2787" s="275">
        <v>45260</v>
      </c>
      <c r="I2787" s="1">
        <v>0</v>
      </c>
      <c r="J2787" s="1">
        <v>1</v>
      </c>
      <c r="K2787" s="1">
        <v>4</v>
      </c>
      <c r="L2787" s="1">
        <v>30</v>
      </c>
      <c r="M2787" s="1">
        <v>2</v>
      </c>
      <c r="N2787" s="1">
        <v>17.690000000000001</v>
      </c>
      <c r="O2787" s="1">
        <v>19.2</v>
      </c>
      <c r="P2787" s="1">
        <v>59900</v>
      </c>
      <c r="Q2787" s="1">
        <v>2993</v>
      </c>
      <c r="R2787" s="1">
        <v>51352</v>
      </c>
      <c r="S2787" s="1">
        <v>0</v>
      </c>
      <c r="T2787" s="1">
        <v>0</v>
      </c>
      <c r="U2787" s="1">
        <v>0</v>
      </c>
      <c r="W2787" s="1">
        <v>0</v>
      </c>
      <c r="X2787" s="1">
        <v>0</v>
      </c>
      <c r="Y2787" s="1">
        <v>0</v>
      </c>
      <c r="AB2787" s="275">
        <v>44651</v>
      </c>
      <c r="AC2787" s="1">
        <v>1</v>
      </c>
      <c r="AD2787" s="1" t="s">
        <v>2623</v>
      </c>
      <c r="AE2787" s="1">
        <v>1</v>
      </c>
      <c r="AF2787" s="1">
        <v>30</v>
      </c>
      <c r="AG2787" s="1">
        <v>0</v>
      </c>
      <c r="AN2787" s="1">
        <v>1</v>
      </c>
      <c r="AO2787" s="1">
        <v>1</v>
      </c>
      <c r="AR2787" s="276">
        <v>2073.2600000000002</v>
      </c>
      <c r="AS2787" s="1" t="s">
        <v>2657</v>
      </c>
      <c r="AT2787" s="1">
        <v>0</v>
      </c>
      <c r="AU2787" s="1">
        <v>0</v>
      </c>
      <c r="AX2787" s="1">
        <v>5</v>
      </c>
      <c r="BC2787" s="1">
        <v>1</v>
      </c>
      <c r="BD2787" s="1">
        <v>7</v>
      </c>
      <c r="BE2787" s="1">
        <v>2</v>
      </c>
      <c r="BF2787" s="296">
        <v>16562.047038036926</v>
      </c>
    </row>
    <row r="2788" spans="1:58" x14ac:dyDescent="0.3">
      <c r="A2788" s="273">
        <f t="shared" si="92"/>
        <v>7669.0400004587345</v>
      </c>
      <c r="B2788" s="1" t="s">
        <v>2621</v>
      </c>
      <c r="C2788" s="274">
        <v>66724042</v>
      </c>
      <c r="D2788" s="1">
        <v>144205</v>
      </c>
      <c r="E2788" s="1">
        <v>4</v>
      </c>
      <c r="F2788" s="1" t="s">
        <v>5493</v>
      </c>
      <c r="G2788" s="275">
        <v>44518</v>
      </c>
      <c r="H2788" s="275">
        <v>45260</v>
      </c>
      <c r="I2788" s="1">
        <v>0</v>
      </c>
      <c r="J2788" s="1">
        <v>1</v>
      </c>
      <c r="K2788" s="1">
        <v>4</v>
      </c>
      <c r="L2788" s="1">
        <v>30</v>
      </c>
      <c r="M2788" s="1">
        <v>2</v>
      </c>
      <c r="N2788" s="1">
        <v>17.690000000000001</v>
      </c>
      <c r="O2788" s="1">
        <v>19.2</v>
      </c>
      <c r="P2788" s="1">
        <v>14000</v>
      </c>
      <c r="Q2788" s="1">
        <v>700</v>
      </c>
      <c r="R2788" s="1">
        <v>12000</v>
      </c>
      <c r="S2788" s="1">
        <v>0</v>
      </c>
      <c r="T2788" s="1">
        <v>0</v>
      </c>
      <c r="U2788" s="1">
        <v>0</v>
      </c>
      <c r="V2788" s="275"/>
      <c r="W2788" s="1">
        <v>0</v>
      </c>
      <c r="X2788" s="1">
        <v>0</v>
      </c>
      <c r="Y2788" s="1">
        <v>0</v>
      </c>
      <c r="AB2788" s="275">
        <v>44651</v>
      </c>
      <c r="AC2788" s="1">
        <v>1</v>
      </c>
      <c r="AD2788" s="1" t="s">
        <v>2623</v>
      </c>
      <c r="AE2788" s="1">
        <v>1</v>
      </c>
      <c r="AF2788" s="1">
        <v>30</v>
      </c>
      <c r="AG2788" s="1">
        <v>0</v>
      </c>
      <c r="AN2788" s="1">
        <v>1</v>
      </c>
      <c r="AO2788" s="1">
        <v>1</v>
      </c>
      <c r="AP2788" s="275"/>
      <c r="AR2788" s="276">
        <v>460.72</v>
      </c>
      <c r="AS2788" s="1" t="s">
        <v>2657</v>
      </c>
      <c r="AT2788" s="1">
        <v>0</v>
      </c>
      <c r="AU2788" s="1">
        <v>0</v>
      </c>
      <c r="AX2788" s="1">
        <v>5</v>
      </c>
      <c r="BC2788" s="1">
        <v>1</v>
      </c>
      <c r="BD2788" s="1">
        <v>7</v>
      </c>
      <c r="BE2788" s="1">
        <v>2</v>
      </c>
      <c r="BF2788" s="296">
        <v>3870.2399995412661</v>
      </c>
    </row>
    <row r="2789" spans="1:58" x14ac:dyDescent="0.3">
      <c r="A2789" s="273">
        <f t="shared" si="92"/>
        <v>54393.2154432772</v>
      </c>
      <c r="B2789" s="1" t="s">
        <v>2621</v>
      </c>
      <c r="C2789" s="274">
        <v>66724042</v>
      </c>
      <c r="D2789" s="1">
        <v>144205</v>
      </c>
      <c r="E2789" s="1">
        <v>4</v>
      </c>
      <c r="F2789" s="1" t="s">
        <v>5494</v>
      </c>
      <c r="G2789" s="275">
        <v>44518</v>
      </c>
      <c r="H2789" s="275">
        <v>45260</v>
      </c>
      <c r="I2789" s="1">
        <v>0</v>
      </c>
      <c r="J2789" s="1">
        <v>1</v>
      </c>
      <c r="K2789" s="1">
        <v>4</v>
      </c>
      <c r="L2789" s="1">
        <v>30</v>
      </c>
      <c r="M2789" s="1">
        <v>2</v>
      </c>
      <c r="N2789" s="1">
        <v>17.690000000000001</v>
      </c>
      <c r="O2789" s="1">
        <v>19.2</v>
      </c>
      <c r="P2789" s="1">
        <v>100000</v>
      </c>
      <c r="Q2789" s="1">
        <v>4997</v>
      </c>
      <c r="R2789" s="1">
        <v>85728</v>
      </c>
      <c r="S2789" s="1">
        <v>0</v>
      </c>
      <c r="T2789" s="1">
        <v>0</v>
      </c>
      <c r="U2789" s="1">
        <v>0</v>
      </c>
      <c r="V2789" s="275"/>
      <c r="W2789" s="1">
        <v>0</v>
      </c>
      <c r="X2789" s="1">
        <v>0</v>
      </c>
      <c r="Y2789" s="1">
        <v>0</v>
      </c>
      <c r="AB2789" s="275">
        <v>44651</v>
      </c>
      <c r="AC2789" s="1">
        <v>1</v>
      </c>
      <c r="AD2789" s="1" t="s">
        <v>2623</v>
      </c>
      <c r="AE2789" s="1">
        <v>1</v>
      </c>
      <c r="AF2789" s="1">
        <v>30</v>
      </c>
      <c r="AG2789" s="1">
        <v>0</v>
      </c>
      <c r="AN2789" s="1">
        <v>1</v>
      </c>
      <c r="AO2789" s="1">
        <v>1</v>
      </c>
      <c r="AP2789" s="275"/>
      <c r="AR2789" s="276">
        <v>3685.79</v>
      </c>
      <c r="AS2789" s="1" t="s">
        <v>2657</v>
      </c>
      <c r="AT2789" s="1">
        <v>0</v>
      </c>
      <c r="AU2789" s="1">
        <v>0</v>
      </c>
      <c r="AX2789" s="1">
        <v>5</v>
      </c>
      <c r="BC2789" s="1">
        <v>1</v>
      </c>
      <c r="BD2789" s="1">
        <v>7</v>
      </c>
      <c r="BE2789" s="1">
        <v>2</v>
      </c>
      <c r="BF2789" s="296">
        <v>27648.994556722806</v>
      </c>
    </row>
    <row r="2790" spans="1:58" x14ac:dyDescent="0.3">
      <c r="A2790" s="273">
        <f t="shared" si="92"/>
        <v>367888.61866213649</v>
      </c>
      <c r="B2790" s="1" t="s">
        <v>2621</v>
      </c>
      <c r="C2790" s="274">
        <v>66724042</v>
      </c>
      <c r="D2790" s="1">
        <v>144205</v>
      </c>
      <c r="E2790" s="1">
        <v>4</v>
      </c>
      <c r="F2790" s="1" t="s">
        <v>6143</v>
      </c>
      <c r="G2790" s="275">
        <v>44614</v>
      </c>
      <c r="H2790" s="275">
        <v>45351</v>
      </c>
      <c r="I2790" s="1">
        <v>0</v>
      </c>
      <c r="J2790" s="1">
        <v>1</v>
      </c>
      <c r="K2790" s="1">
        <v>1</v>
      </c>
      <c r="L2790" s="1">
        <v>30</v>
      </c>
      <c r="M2790" s="1">
        <v>2</v>
      </c>
      <c r="N2790" s="1">
        <v>17.690000000000001</v>
      </c>
      <c r="O2790" s="1">
        <v>19.2</v>
      </c>
      <c r="P2790" s="1">
        <v>600000</v>
      </c>
      <c r="Q2790" s="1">
        <v>29986</v>
      </c>
      <c r="R2790" s="1">
        <v>579068</v>
      </c>
      <c r="S2790" s="1">
        <v>0</v>
      </c>
      <c r="T2790" s="1">
        <v>0</v>
      </c>
      <c r="U2790" s="1">
        <v>0</v>
      </c>
      <c r="W2790" s="1">
        <v>0</v>
      </c>
      <c r="X2790" s="1">
        <v>0</v>
      </c>
      <c r="Y2790" s="1">
        <v>0</v>
      </c>
      <c r="AB2790" s="275">
        <v>44651</v>
      </c>
      <c r="AC2790" s="1">
        <v>1</v>
      </c>
      <c r="AD2790" s="1" t="s">
        <v>2623</v>
      </c>
      <c r="AE2790" s="1">
        <v>1</v>
      </c>
      <c r="AF2790" s="1">
        <v>30</v>
      </c>
      <c r="AG2790" s="1">
        <v>0</v>
      </c>
      <c r="AN2790" s="1">
        <v>1</v>
      </c>
      <c r="AO2790" s="1">
        <v>1</v>
      </c>
      <c r="AR2790" s="276">
        <v>24418.37</v>
      </c>
      <c r="AS2790" s="1" t="s">
        <v>2657</v>
      </c>
      <c r="AT2790" s="1">
        <v>0</v>
      </c>
      <c r="AU2790" s="1">
        <v>0</v>
      </c>
      <c r="AX2790" s="1">
        <v>5</v>
      </c>
      <c r="BC2790" s="1">
        <v>1</v>
      </c>
      <c r="BD2790" s="1">
        <v>7</v>
      </c>
      <c r="BE2790" s="1">
        <v>2</v>
      </c>
      <c r="BF2790" s="296">
        <v>186761.01133786349</v>
      </c>
    </row>
    <row r="2791" spans="1:58" x14ac:dyDescent="0.3">
      <c r="A2791" s="273">
        <f t="shared" si="92"/>
        <v>73876.091284441529</v>
      </c>
      <c r="B2791" s="1" t="s">
        <v>2621</v>
      </c>
      <c r="C2791" s="274">
        <v>66724042</v>
      </c>
      <c r="D2791" s="1">
        <v>144205</v>
      </c>
      <c r="E2791" s="1">
        <v>4</v>
      </c>
      <c r="F2791" s="1" t="s">
        <v>5444</v>
      </c>
      <c r="G2791" s="275">
        <v>44550</v>
      </c>
      <c r="H2791" s="275">
        <v>45291</v>
      </c>
      <c r="I2791" s="1">
        <v>0</v>
      </c>
      <c r="J2791" s="1">
        <v>1</v>
      </c>
      <c r="K2791" s="1">
        <v>3</v>
      </c>
      <c r="L2791" s="1">
        <v>30</v>
      </c>
      <c r="M2791" s="1">
        <v>2</v>
      </c>
      <c r="N2791" s="1">
        <v>17.690000000000001</v>
      </c>
      <c r="O2791" s="1">
        <v>19.2</v>
      </c>
      <c r="P2791" s="1">
        <v>130000</v>
      </c>
      <c r="Q2791" s="1">
        <v>6497</v>
      </c>
      <c r="R2791" s="1">
        <v>116186</v>
      </c>
      <c r="S2791" s="1">
        <v>0</v>
      </c>
      <c r="T2791" s="1">
        <v>0</v>
      </c>
      <c r="U2791" s="1">
        <v>0</v>
      </c>
      <c r="W2791" s="1">
        <v>0</v>
      </c>
      <c r="X2791" s="1">
        <v>0</v>
      </c>
      <c r="Y2791" s="1">
        <v>0</v>
      </c>
      <c r="AB2791" s="275">
        <v>44651</v>
      </c>
      <c r="AC2791" s="1">
        <v>1</v>
      </c>
      <c r="AD2791" s="1" t="s">
        <v>2623</v>
      </c>
      <c r="AE2791" s="1">
        <v>1</v>
      </c>
      <c r="AF2791" s="1">
        <v>30</v>
      </c>
      <c r="AG2791" s="1">
        <v>0</v>
      </c>
      <c r="AN2791" s="1">
        <v>1</v>
      </c>
      <c r="AO2791" s="1">
        <v>1</v>
      </c>
      <c r="AR2791" s="276">
        <v>4837.6000000000004</v>
      </c>
      <c r="AS2791" s="1" t="s">
        <v>2657</v>
      </c>
      <c r="AT2791" s="1">
        <v>0</v>
      </c>
      <c r="AU2791" s="1">
        <v>0</v>
      </c>
      <c r="AX2791" s="1">
        <v>5</v>
      </c>
      <c r="BC2791" s="1">
        <v>1</v>
      </c>
      <c r="BD2791" s="1">
        <v>7</v>
      </c>
      <c r="BE2791" s="1">
        <v>2</v>
      </c>
      <c r="BF2791" s="296">
        <v>37472.308715558458</v>
      </c>
    </row>
    <row r="2792" spans="1:58" x14ac:dyDescent="0.3">
      <c r="A2792" s="273">
        <f t="shared" si="92"/>
        <v>367888.61866213649</v>
      </c>
      <c r="B2792" s="1" t="s">
        <v>2621</v>
      </c>
      <c r="C2792" s="274">
        <v>66724042</v>
      </c>
      <c r="D2792" s="1">
        <v>144205</v>
      </c>
      <c r="E2792" s="1">
        <v>4</v>
      </c>
      <c r="F2792" s="1" t="s">
        <v>6174</v>
      </c>
      <c r="G2792" s="275">
        <v>44611</v>
      </c>
      <c r="H2792" s="275">
        <v>45351</v>
      </c>
      <c r="I2792" s="1">
        <v>0</v>
      </c>
      <c r="J2792" s="1">
        <v>1</v>
      </c>
      <c r="K2792" s="1">
        <v>1</v>
      </c>
      <c r="L2792" s="1">
        <v>30</v>
      </c>
      <c r="M2792" s="1">
        <v>2</v>
      </c>
      <c r="N2792" s="1">
        <v>17.690000000000001</v>
      </c>
      <c r="O2792" s="1">
        <v>19.2</v>
      </c>
      <c r="P2792" s="1">
        <v>600000</v>
      </c>
      <c r="Q2792" s="1">
        <v>29986</v>
      </c>
      <c r="R2792" s="1">
        <v>579068</v>
      </c>
      <c r="S2792" s="1">
        <v>0</v>
      </c>
      <c r="T2792" s="1">
        <v>0</v>
      </c>
      <c r="U2792" s="1">
        <v>0</v>
      </c>
      <c r="W2792" s="1">
        <v>0</v>
      </c>
      <c r="X2792" s="1">
        <v>0</v>
      </c>
      <c r="Y2792" s="1">
        <v>0</v>
      </c>
      <c r="AB2792" s="275">
        <v>44651</v>
      </c>
      <c r="AC2792" s="1">
        <v>1</v>
      </c>
      <c r="AD2792" s="1" t="s">
        <v>2623</v>
      </c>
      <c r="AE2792" s="1">
        <v>1</v>
      </c>
      <c r="AF2792" s="1">
        <v>30</v>
      </c>
      <c r="AG2792" s="1">
        <v>0</v>
      </c>
      <c r="AN2792" s="1">
        <v>1</v>
      </c>
      <c r="AO2792" s="1">
        <v>1</v>
      </c>
      <c r="AR2792" s="276">
        <v>24418.37</v>
      </c>
      <c r="AS2792" s="1" t="s">
        <v>2657</v>
      </c>
      <c r="AT2792" s="1">
        <v>0</v>
      </c>
      <c r="AU2792" s="1">
        <v>0</v>
      </c>
      <c r="AX2792" s="1">
        <v>5</v>
      </c>
      <c r="BC2792" s="1">
        <v>1</v>
      </c>
      <c r="BD2792" s="1">
        <v>7</v>
      </c>
      <c r="BE2792" s="1">
        <v>2</v>
      </c>
      <c r="BF2792" s="296">
        <v>186761.01133786349</v>
      </c>
    </row>
    <row r="2793" spans="1:58" x14ac:dyDescent="0.3">
      <c r="A2793" s="273">
        <f t="shared" si="92"/>
        <v>253945.21001529114</v>
      </c>
      <c r="B2793" s="1" t="s">
        <v>2621</v>
      </c>
      <c r="C2793" s="274">
        <v>66724042</v>
      </c>
      <c r="D2793" s="1">
        <v>144205</v>
      </c>
      <c r="E2793" s="1">
        <v>4</v>
      </c>
      <c r="F2793" s="1" t="s">
        <v>6481</v>
      </c>
      <c r="G2793" s="275">
        <v>44639</v>
      </c>
      <c r="H2793" s="275">
        <v>45382</v>
      </c>
      <c r="I2793" s="1">
        <v>0</v>
      </c>
      <c r="J2793" s="1">
        <v>1</v>
      </c>
      <c r="K2793" s="1">
        <v>0</v>
      </c>
      <c r="L2793" s="1">
        <v>30</v>
      </c>
      <c r="M2793" s="1">
        <v>2</v>
      </c>
      <c r="N2793" s="1">
        <v>17.690000000000001</v>
      </c>
      <c r="O2793" s="1">
        <v>19.2</v>
      </c>
      <c r="P2793" s="1">
        <v>400000</v>
      </c>
      <c r="Q2793" s="1">
        <v>19990</v>
      </c>
      <c r="R2793" s="1">
        <v>400000</v>
      </c>
      <c r="S2793" s="1">
        <v>2163</v>
      </c>
      <c r="T2793" s="1">
        <v>0</v>
      </c>
      <c r="U2793" s="1">
        <v>0</v>
      </c>
      <c r="W2793" s="1">
        <v>0</v>
      </c>
      <c r="X2793" s="1">
        <v>0</v>
      </c>
      <c r="Y2793" s="1">
        <v>0</v>
      </c>
      <c r="AB2793" s="275">
        <v>44639</v>
      </c>
      <c r="AC2793" s="1">
        <v>1</v>
      </c>
      <c r="AD2793" s="1" t="s">
        <v>2623</v>
      </c>
      <c r="AE2793" s="1">
        <v>1</v>
      </c>
      <c r="AF2793" s="1">
        <v>30</v>
      </c>
      <c r="AG2793" s="1">
        <v>0</v>
      </c>
      <c r="AN2793" s="1">
        <v>1</v>
      </c>
      <c r="AO2793" s="1">
        <v>1</v>
      </c>
      <c r="AR2793" s="276">
        <v>17046.79</v>
      </c>
      <c r="AS2793" s="1" t="s">
        <v>2657</v>
      </c>
      <c r="AT2793" s="1">
        <v>0</v>
      </c>
      <c r="AU2793" s="1">
        <v>0</v>
      </c>
      <c r="AX2793" s="1">
        <v>5</v>
      </c>
      <c r="BC2793" s="1">
        <v>1</v>
      </c>
      <c r="BD2793" s="1">
        <v>7</v>
      </c>
      <c r="BE2793" s="1">
        <v>2</v>
      </c>
      <c r="BF2793" s="296">
        <v>129007.99998470888</v>
      </c>
    </row>
    <row r="2794" spans="1:58" x14ac:dyDescent="0.3">
      <c r="A2794" s="273">
        <f t="shared" si="92"/>
        <v>29335364.744977936</v>
      </c>
      <c r="B2794" s="1" t="s">
        <v>2621</v>
      </c>
      <c r="C2794" s="274">
        <v>66724467</v>
      </c>
      <c r="D2794" s="1">
        <v>144105</v>
      </c>
      <c r="E2794" s="1">
        <v>4</v>
      </c>
      <c r="F2794" s="1" t="s">
        <v>4222</v>
      </c>
      <c r="G2794" s="275">
        <v>44435</v>
      </c>
      <c r="H2794" s="275">
        <v>45900</v>
      </c>
      <c r="I2794" s="1">
        <v>0</v>
      </c>
      <c r="J2794" s="1">
        <v>1</v>
      </c>
      <c r="K2794" s="1">
        <v>7</v>
      </c>
      <c r="L2794" s="1">
        <v>30</v>
      </c>
      <c r="M2794" s="1">
        <v>2</v>
      </c>
      <c r="N2794" s="1">
        <v>9</v>
      </c>
      <c r="O2794" s="1">
        <v>9.3800000000000008</v>
      </c>
      <c r="P2794" s="1">
        <v>39764714</v>
      </c>
      <c r="Q2794" s="1">
        <v>642685</v>
      </c>
      <c r="R2794" s="1">
        <v>37391894</v>
      </c>
      <c r="S2794" s="1">
        <v>0</v>
      </c>
      <c r="T2794" s="1">
        <v>0</v>
      </c>
      <c r="U2794" s="1">
        <v>0</v>
      </c>
      <c r="W2794" s="1">
        <v>0</v>
      </c>
      <c r="X2794" s="1">
        <v>0</v>
      </c>
      <c r="Y2794" s="1">
        <v>0</v>
      </c>
      <c r="Z2794" s="1" t="s">
        <v>3732</v>
      </c>
      <c r="AA2794" s="1" t="s">
        <v>2807</v>
      </c>
      <c r="AB2794" s="275">
        <v>44651</v>
      </c>
      <c r="AC2794" s="1">
        <v>1</v>
      </c>
      <c r="AD2794" s="1" t="s">
        <v>2623</v>
      </c>
      <c r="AE2794" s="1">
        <v>1</v>
      </c>
      <c r="AF2794" s="1">
        <v>30</v>
      </c>
      <c r="AG2794" s="1">
        <v>0</v>
      </c>
      <c r="AN2794" s="1">
        <v>1</v>
      </c>
      <c r="AO2794" s="1">
        <v>1</v>
      </c>
      <c r="AP2794" s="275"/>
      <c r="AR2794" s="276">
        <v>1112761.8700000001</v>
      </c>
      <c r="AS2794" s="1" t="s">
        <v>2677</v>
      </c>
      <c r="AT2794" s="1">
        <v>0</v>
      </c>
      <c r="AU2794" s="1">
        <v>0</v>
      </c>
      <c r="AV2794" s="1" t="s">
        <v>2625</v>
      </c>
      <c r="AW2794" s="1" t="s">
        <v>2626</v>
      </c>
      <c r="AX2794" s="1">
        <v>5</v>
      </c>
      <c r="BC2794" s="1">
        <v>1</v>
      </c>
      <c r="BD2794" s="1">
        <v>7</v>
      </c>
      <c r="BE2794" s="1">
        <v>2</v>
      </c>
      <c r="BF2794" s="296">
        <v>6943767.3850220684</v>
      </c>
    </row>
    <row r="2795" spans="1:58" x14ac:dyDescent="0.3">
      <c r="A2795" s="273">
        <f t="shared" si="92"/>
        <v>1763401.2515376909</v>
      </c>
      <c r="B2795" s="1" t="s">
        <v>2621</v>
      </c>
      <c r="C2795" s="274">
        <v>66724467</v>
      </c>
      <c r="D2795" s="1">
        <v>144205</v>
      </c>
      <c r="E2795" s="1">
        <v>4</v>
      </c>
      <c r="F2795" s="1" t="s">
        <v>3176</v>
      </c>
      <c r="G2795" s="275">
        <v>43963</v>
      </c>
      <c r="H2795" s="275">
        <v>45107</v>
      </c>
      <c r="I2795" s="1">
        <v>0</v>
      </c>
      <c r="J2795" s="1">
        <v>1</v>
      </c>
      <c r="K2795" s="1">
        <v>21</v>
      </c>
      <c r="L2795" s="1">
        <v>30</v>
      </c>
      <c r="M2795" s="1">
        <v>2</v>
      </c>
      <c r="N2795" s="1">
        <v>9</v>
      </c>
      <c r="O2795" s="1">
        <v>9.3800000000000008</v>
      </c>
      <c r="P2795" s="1">
        <v>5000000</v>
      </c>
      <c r="Q2795" s="1">
        <v>158999</v>
      </c>
      <c r="R2795" s="1">
        <v>2247754</v>
      </c>
      <c r="S2795" s="1">
        <v>0</v>
      </c>
      <c r="T2795" s="1">
        <v>0</v>
      </c>
      <c r="U2795" s="1">
        <v>0</v>
      </c>
      <c r="W2795" s="1">
        <v>0</v>
      </c>
      <c r="X2795" s="1">
        <v>0</v>
      </c>
      <c r="Y2795" s="1">
        <v>0</v>
      </c>
      <c r="AB2795" s="275">
        <v>44651</v>
      </c>
      <c r="AC2795" s="1">
        <v>1</v>
      </c>
      <c r="AD2795" s="1" t="s">
        <v>2623</v>
      </c>
      <c r="AE2795" s="1">
        <v>1</v>
      </c>
      <c r="AF2795" s="1">
        <v>30</v>
      </c>
      <c r="AG2795" s="1">
        <v>0</v>
      </c>
      <c r="AN2795" s="1">
        <v>1</v>
      </c>
      <c r="AO2795" s="1">
        <v>1</v>
      </c>
      <c r="AR2795" s="276">
        <v>66939.259999999995</v>
      </c>
      <c r="AS2795" s="1" t="s">
        <v>2657</v>
      </c>
      <c r="AT2795" s="1">
        <v>0</v>
      </c>
      <c r="AU2795" s="1">
        <v>0</v>
      </c>
      <c r="AX2795" s="1">
        <v>5</v>
      </c>
      <c r="BC2795" s="1">
        <v>1</v>
      </c>
      <c r="BD2795" s="1">
        <v>7</v>
      </c>
      <c r="BE2795" s="1">
        <v>2</v>
      </c>
      <c r="BF2795" s="296">
        <v>417413.48846230929</v>
      </c>
    </row>
    <row r="2796" spans="1:58" x14ac:dyDescent="0.3">
      <c r="A2796" s="273">
        <f t="shared" si="92"/>
        <v>1753046.1911110452</v>
      </c>
      <c r="B2796" s="1" t="s">
        <v>2621</v>
      </c>
      <c r="C2796" s="274">
        <v>66724467</v>
      </c>
      <c r="D2796" s="1">
        <v>144205</v>
      </c>
      <c r="E2796" s="1">
        <v>4</v>
      </c>
      <c r="F2796" s="1" t="s">
        <v>5910</v>
      </c>
      <c r="G2796" s="275">
        <v>44568</v>
      </c>
      <c r="H2796" s="275">
        <v>44742</v>
      </c>
      <c r="I2796" s="1">
        <v>0</v>
      </c>
      <c r="J2796" s="1">
        <v>1</v>
      </c>
      <c r="K2796" s="1">
        <v>0</v>
      </c>
      <c r="L2796" s="1">
        <v>150</v>
      </c>
      <c r="M2796" s="1">
        <v>2</v>
      </c>
      <c r="N2796" s="1">
        <v>19.5</v>
      </c>
      <c r="O2796" s="1">
        <v>20.62</v>
      </c>
      <c r="P2796" s="1">
        <v>2234530</v>
      </c>
      <c r="Q2796" s="1">
        <v>2419887</v>
      </c>
      <c r="R2796" s="1">
        <v>2234530</v>
      </c>
      <c r="S2796" s="1">
        <v>72640</v>
      </c>
      <c r="T2796" s="1">
        <v>0</v>
      </c>
      <c r="U2796" s="1">
        <v>0</v>
      </c>
      <c r="W2796" s="1">
        <v>0</v>
      </c>
      <c r="X2796" s="1">
        <v>0</v>
      </c>
      <c r="Y2796" s="1">
        <v>0</v>
      </c>
      <c r="AB2796" s="275">
        <v>44568</v>
      </c>
      <c r="AC2796" s="1">
        <v>1</v>
      </c>
      <c r="AD2796" s="1" t="s">
        <v>2623</v>
      </c>
      <c r="AE2796" s="1">
        <v>1</v>
      </c>
      <c r="AF2796" s="1">
        <v>150</v>
      </c>
      <c r="AG2796" s="1">
        <v>0</v>
      </c>
      <c r="AN2796" s="1">
        <v>1</v>
      </c>
      <c r="AO2796" s="1">
        <v>1</v>
      </c>
      <c r="AP2796" s="275"/>
      <c r="AR2796" s="276">
        <v>66526.05</v>
      </c>
      <c r="AS2796" s="1" t="s">
        <v>2632</v>
      </c>
      <c r="AT2796" s="1">
        <v>0</v>
      </c>
      <c r="AU2796" s="1">
        <v>0</v>
      </c>
      <c r="AX2796" s="1">
        <v>5</v>
      </c>
      <c r="BC2796" s="1">
        <v>1</v>
      </c>
      <c r="BD2796" s="1">
        <v>7</v>
      </c>
      <c r="BE2796" s="1">
        <v>2</v>
      </c>
      <c r="BF2796" s="296">
        <v>414957.75888895494</v>
      </c>
    </row>
    <row r="2797" spans="1:58" x14ac:dyDescent="0.3">
      <c r="A2797" s="273">
        <f t="shared" si="92"/>
        <v>878154.48378078244</v>
      </c>
      <c r="B2797" s="1" t="s">
        <v>2621</v>
      </c>
      <c r="C2797" s="274">
        <v>66724467</v>
      </c>
      <c r="D2797" s="1">
        <v>144205</v>
      </c>
      <c r="E2797" s="1">
        <v>4</v>
      </c>
      <c r="F2797" s="1" t="s">
        <v>5911</v>
      </c>
      <c r="G2797" s="275">
        <v>44572</v>
      </c>
      <c r="H2797" s="275">
        <v>44773</v>
      </c>
      <c r="I2797" s="1">
        <v>0</v>
      </c>
      <c r="J2797" s="1">
        <v>1</v>
      </c>
      <c r="K2797" s="1">
        <v>0</v>
      </c>
      <c r="L2797" s="1">
        <v>180</v>
      </c>
      <c r="M2797" s="1">
        <v>2</v>
      </c>
      <c r="N2797" s="1">
        <v>19.649999999999999</v>
      </c>
      <c r="O2797" s="1">
        <v>20.62</v>
      </c>
      <c r="P2797" s="1">
        <v>1119353</v>
      </c>
      <c r="Q2797" s="1">
        <v>1231644</v>
      </c>
      <c r="R2797" s="1">
        <v>1119353</v>
      </c>
      <c r="S2797" s="1">
        <v>36677</v>
      </c>
      <c r="T2797" s="1">
        <v>0</v>
      </c>
      <c r="U2797" s="1">
        <v>0</v>
      </c>
      <c r="W2797" s="1">
        <v>0</v>
      </c>
      <c r="X2797" s="1">
        <v>0</v>
      </c>
      <c r="Y2797" s="1">
        <v>0</v>
      </c>
      <c r="AB2797" s="275">
        <v>44572</v>
      </c>
      <c r="AC2797" s="1">
        <v>1</v>
      </c>
      <c r="AD2797" s="1" t="s">
        <v>2623</v>
      </c>
      <c r="AE2797" s="1">
        <v>1</v>
      </c>
      <c r="AF2797" s="1">
        <v>180</v>
      </c>
      <c r="AG2797" s="1">
        <v>0</v>
      </c>
      <c r="AN2797" s="1">
        <v>1</v>
      </c>
      <c r="AO2797" s="1">
        <v>1</v>
      </c>
      <c r="AR2797" s="276">
        <v>33331.89</v>
      </c>
      <c r="AS2797" s="1" t="s">
        <v>2632</v>
      </c>
      <c r="AT2797" s="1">
        <v>0</v>
      </c>
      <c r="AU2797" s="1">
        <v>0</v>
      </c>
      <c r="AX2797" s="1">
        <v>5</v>
      </c>
      <c r="BC2797" s="1">
        <v>1</v>
      </c>
      <c r="BD2797" s="1">
        <v>7</v>
      </c>
      <c r="BE2797" s="1">
        <v>2</v>
      </c>
      <c r="BF2797" s="296">
        <v>207866.62621921764</v>
      </c>
    </row>
    <row r="2798" spans="1:58" x14ac:dyDescent="0.3">
      <c r="A2798" s="273">
        <f t="shared" si="92"/>
        <v>358333.70930662961</v>
      </c>
      <c r="B2798" s="1" t="s">
        <v>2621</v>
      </c>
      <c r="C2798" s="274">
        <v>66724467</v>
      </c>
      <c r="D2798" s="1">
        <v>144205</v>
      </c>
      <c r="E2798" s="1">
        <v>4</v>
      </c>
      <c r="F2798" s="1" t="s">
        <v>5036</v>
      </c>
      <c r="G2798" s="275">
        <v>44523</v>
      </c>
      <c r="H2798" s="275">
        <v>45626</v>
      </c>
      <c r="I2798" s="1">
        <v>0</v>
      </c>
      <c r="J2798" s="1">
        <v>1</v>
      </c>
      <c r="K2798" s="1">
        <v>4</v>
      </c>
      <c r="L2798" s="1">
        <v>30</v>
      </c>
      <c r="M2798" s="1">
        <v>2</v>
      </c>
      <c r="N2798" s="1">
        <v>17.690000000000001</v>
      </c>
      <c r="O2798" s="1">
        <v>19.2</v>
      </c>
      <c r="P2798" s="1">
        <v>500000</v>
      </c>
      <c r="Q2798" s="1">
        <v>18102</v>
      </c>
      <c r="R2798" s="1">
        <v>456798</v>
      </c>
      <c r="S2798" s="1">
        <v>0</v>
      </c>
      <c r="T2798" s="1">
        <v>0</v>
      </c>
      <c r="U2798" s="1">
        <v>0</v>
      </c>
      <c r="W2798" s="1">
        <v>0</v>
      </c>
      <c r="X2798" s="1">
        <v>0</v>
      </c>
      <c r="Y2798" s="1">
        <v>0</v>
      </c>
      <c r="AB2798" s="275">
        <v>44651</v>
      </c>
      <c r="AC2798" s="1">
        <v>1</v>
      </c>
      <c r="AD2798" s="1" t="s">
        <v>2623</v>
      </c>
      <c r="AE2798" s="1">
        <v>1</v>
      </c>
      <c r="AF2798" s="1">
        <v>30</v>
      </c>
      <c r="AG2798" s="1">
        <v>0</v>
      </c>
      <c r="AN2798" s="1">
        <v>1</v>
      </c>
      <c r="AO2798" s="1">
        <v>1</v>
      </c>
      <c r="AR2798" s="276">
        <v>13635.77</v>
      </c>
      <c r="AS2798" s="1" t="s">
        <v>2657</v>
      </c>
      <c r="AT2798" s="1">
        <v>0</v>
      </c>
      <c r="AU2798" s="1">
        <v>0</v>
      </c>
      <c r="AX2798" s="1">
        <v>5</v>
      </c>
      <c r="BC2798" s="1">
        <v>1</v>
      </c>
      <c r="BD2798" s="1">
        <v>7</v>
      </c>
      <c r="BE2798" s="1">
        <v>2</v>
      </c>
      <c r="BF2798" s="296">
        <v>84828.520693370345</v>
      </c>
    </row>
    <row r="2799" spans="1:58" x14ac:dyDescent="0.3">
      <c r="A2799" s="273">
        <f t="shared" si="92"/>
        <v>71640.335877856283</v>
      </c>
      <c r="B2799" s="1" t="s">
        <v>2621</v>
      </c>
      <c r="C2799" s="274">
        <v>66724467</v>
      </c>
      <c r="D2799" s="1">
        <v>144205</v>
      </c>
      <c r="E2799" s="1">
        <v>4</v>
      </c>
      <c r="F2799" s="1" t="s">
        <v>5037</v>
      </c>
      <c r="G2799" s="275">
        <v>44523</v>
      </c>
      <c r="H2799" s="275">
        <v>45626</v>
      </c>
      <c r="I2799" s="1">
        <v>0</v>
      </c>
      <c r="J2799" s="1">
        <v>1</v>
      </c>
      <c r="K2799" s="1">
        <v>4</v>
      </c>
      <c r="L2799" s="1">
        <v>30</v>
      </c>
      <c r="M2799" s="1">
        <v>2</v>
      </c>
      <c r="N2799" s="1">
        <v>17.690000000000001</v>
      </c>
      <c r="O2799" s="1">
        <v>19.2</v>
      </c>
      <c r="P2799" s="1">
        <v>100000</v>
      </c>
      <c r="Q2799" s="1">
        <v>3620</v>
      </c>
      <c r="R2799" s="1">
        <v>91361</v>
      </c>
      <c r="S2799" s="1">
        <v>0</v>
      </c>
      <c r="T2799" s="1">
        <v>0</v>
      </c>
      <c r="U2799" s="1">
        <v>0</v>
      </c>
      <c r="W2799" s="1">
        <v>0</v>
      </c>
      <c r="X2799" s="1">
        <v>0</v>
      </c>
      <c r="Y2799" s="1">
        <v>0</v>
      </c>
      <c r="AB2799" s="275">
        <v>44651</v>
      </c>
      <c r="AC2799" s="1">
        <v>1</v>
      </c>
      <c r="AD2799" s="1" t="s">
        <v>2623</v>
      </c>
      <c r="AE2799" s="1">
        <v>1</v>
      </c>
      <c r="AF2799" s="1">
        <v>30</v>
      </c>
      <c r="AG2799" s="1">
        <v>0</v>
      </c>
      <c r="AN2799" s="1">
        <v>1</v>
      </c>
      <c r="AO2799" s="1">
        <v>1</v>
      </c>
      <c r="AR2799" s="276">
        <v>2754.7</v>
      </c>
      <c r="AS2799" s="1" t="s">
        <v>2657</v>
      </c>
      <c r="AT2799" s="1">
        <v>0</v>
      </c>
      <c r="AU2799" s="1">
        <v>0</v>
      </c>
      <c r="AX2799" s="1">
        <v>5</v>
      </c>
      <c r="BC2799" s="1">
        <v>1</v>
      </c>
      <c r="BD2799" s="1">
        <v>7</v>
      </c>
      <c r="BE2799" s="1">
        <v>2</v>
      </c>
      <c r="BF2799" s="296">
        <v>16965.964122143723</v>
      </c>
    </row>
    <row r="2800" spans="1:58" x14ac:dyDescent="0.3">
      <c r="A2800" s="273">
        <f t="shared" si="92"/>
        <v>220176.36011963006</v>
      </c>
      <c r="B2800" s="1" t="s">
        <v>2621</v>
      </c>
      <c r="C2800" s="274">
        <v>66724467</v>
      </c>
      <c r="D2800" s="1">
        <v>144205</v>
      </c>
      <c r="E2800" s="1">
        <v>4</v>
      </c>
      <c r="F2800" s="1" t="s">
        <v>6094</v>
      </c>
      <c r="G2800" s="275">
        <v>44562</v>
      </c>
      <c r="H2800" s="275">
        <v>45657</v>
      </c>
      <c r="I2800" s="1">
        <v>0</v>
      </c>
      <c r="J2800" s="1">
        <v>1</v>
      </c>
      <c r="K2800" s="1">
        <v>3</v>
      </c>
      <c r="L2800" s="1">
        <v>30</v>
      </c>
      <c r="M2800" s="1">
        <v>2</v>
      </c>
      <c r="N2800" s="1">
        <v>17.690000000000001</v>
      </c>
      <c r="O2800" s="1">
        <v>19.2</v>
      </c>
      <c r="P2800" s="1">
        <v>300000</v>
      </c>
      <c r="Q2800" s="1">
        <v>10861</v>
      </c>
      <c r="R2800" s="1">
        <v>280706</v>
      </c>
      <c r="S2800" s="1">
        <v>0</v>
      </c>
      <c r="T2800" s="1">
        <v>0</v>
      </c>
      <c r="U2800" s="1">
        <v>0</v>
      </c>
      <c r="W2800" s="1">
        <v>0</v>
      </c>
      <c r="X2800" s="1">
        <v>0</v>
      </c>
      <c r="Y2800" s="1">
        <v>0</v>
      </c>
      <c r="AB2800" s="275">
        <v>44651</v>
      </c>
      <c r="AC2800" s="1">
        <v>1</v>
      </c>
      <c r="AD2800" s="1" t="s">
        <v>2623</v>
      </c>
      <c r="AE2800" s="1">
        <v>1</v>
      </c>
      <c r="AF2800" s="1">
        <v>30</v>
      </c>
      <c r="AG2800" s="1">
        <v>0</v>
      </c>
      <c r="AN2800" s="1">
        <v>1</v>
      </c>
      <c r="AO2800" s="1">
        <v>1</v>
      </c>
      <c r="AR2800" s="276">
        <v>8401.84</v>
      </c>
      <c r="AS2800" s="1" t="s">
        <v>2657</v>
      </c>
      <c r="AT2800" s="1">
        <v>0</v>
      </c>
      <c r="AU2800" s="1">
        <v>0</v>
      </c>
      <c r="AX2800" s="1">
        <v>5</v>
      </c>
      <c r="BC2800" s="1">
        <v>1</v>
      </c>
      <c r="BD2800" s="1">
        <v>7</v>
      </c>
      <c r="BE2800" s="1">
        <v>2</v>
      </c>
      <c r="BF2800" s="296">
        <v>52127.799880369916</v>
      </c>
    </row>
    <row r="2801" spans="1:58" x14ac:dyDescent="0.3">
      <c r="A2801" s="273">
        <f t="shared" si="92"/>
        <v>440488.82164421689</v>
      </c>
      <c r="B2801" s="1" t="s">
        <v>2621</v>
      </c>
      <c r="C2801" s="274">
        <v>66724467</v>
      </c>
      <c r="D2801" s="1">
        <v>144205</v>
      </c>
      <c r="E2801" s="1">
        <v>4</v>
      </c>
      <c r="F2801" s="1" t="s">
        <v>6096</v>
      </c>
      <c r="G2801" s="275">
        <v>44562</v>
      </c>
      <c r="H2801" s="275">
        <v>45657</v>
      </c>
      <c r="I2801" s="1">
        <v>0</v>
      </c>
      <c r="J2801" s="1">
        <v>1</v>
      </c>
      <c r="K2801" s="1">
        <v>3</v>
      </c>
      <c r="L2801" s="1">
        <v>30</v>
      </c>
      <c r="M2801" s="1">
        <v>2</v>
      </c>
      <c r="N2801" s="1">
        <v>17.690000000000001</v>
      </c>
      <c r="O2801" s="1">
        <v>19.2</v>
      </c>
      <c r="P2801" s="1">
        <v>600000</v>
      </c>
      <c r="Q2801" s="1">
        <v>21723</v>
      </c>
      <c r="R2801" s="1">
        <v>561410</v>
      </c>
      <c r="S2801" s="1">
        <v>0</v>
      </c>
      <c r="T2801" s="1">
        <v>0</v>
      </c>
      <c r="U2801" s="1">
        <v>0</v>
      </c>
      <c r="W2801" s="1">
        <v>0</v>
      </c>
      <c r="X2801" s="1">
        <v>0</v>
      </c>
      <c r="Y2801" s="1">
        <v>0</v>
      </c>
      <c r="AB2801" s="275">
        <v>44651</v>
      </c>
      <c r="AC2801" s="1">
        <v>1</v>
      </c>
      <c r="AD2801" s="1" t="s">
        <v>2623</v>
      </c>
      <c r="AE2801" s="1">
        <v>1</v>
      </c>
      <c r="AF2801" s="1">
        <v>30</v>
      </c>
      <c r="AG2801" s="1">
        <v>0</v>
      </c>
      <c r="AN2801" s="1">
        <v>1</v>
      </c>
      <c r="AO2801" s="1">
        <v>1</v>
      </c>
      <c r="AR2801" s="276">
        <v>16665.95</v>
      </c>
      <c r="AS2801" s="1" t="s">
        <v>2657</v>
      </c>
      <c r="AT2801" s="1">
        <v>0</v>
      </c>
      <c r="AU2801" s="1">
        <v>0</v>
      </c>
      <c r="AX2801" s="1">
        <v>5</v>
      </c>
      <c r="BC2801" s="1">
        <v>1</v>
      </c>
      <c r="BD2801" s="1">
        <v>7</v>
      </c>
      <c r="BE2801" s="1">
        <v>2</v>
      </c>
      <c r="BF2801" s="296">
        <v>104255.22835578318</v>
      </c>
    </row>
    <row r="2802" spans="1:58" x14ac:dyDescent="0.3">
      <c r="A2802" s="273">
        <f t="shared" si="92"/>
        <v>440488.82164421689</v>
      </c>
      <c r="B2802" s="1" t="s">
        <v>2621</v>
      </c>
      <c r="C2802" s="274">
        <v>66724467</v>
      </c>
      <c r="D2802" s="1">
        <v>144205</v>
      </c>
      <c r="E2802" s="1">
        <v>4</v>
      </c>
      <c r="F2802" s="1" t="s">
        <v>6097</v>
      </c>
      <c r="G2802" s="275">
        <v>44562</v>
      </c>
      <c r="H2802" s="275">
        <v>45657</v>
      </c>
      <c r="I2802" s="1">
        <v>0</v>
      </c>
      <c r="J2802" s="1">
        <v>1</v>
      </c>
      <c r="K2802" s="1">
        <v>3</v>
      </c>
      <c r="L2802" s="1">
        <v>30</v>
      </c>
      <c r="M2802" s="1">
        <v>2</v>
      </c>
      <c r="N2802" s="1">
        <v>17.690000000000001</v>
      </c>
      <c r="O2802" s="1">
        <v>19.2</v>
      </c>
      <c r="P2802" s="1">
        <v>600000</v>
      </c>
      <c r="Q2802" s="1">
        <v>21723</v>
      </c>
      <c r="R2802" s="1">
        <v>561410</v>
      </c>
      <c r="S2802" s="1">
        <v>0</v>
      </c>
      <c r="T2802" s="1">
        <v>0</v>
      </c>
      <c r="U2802" s="1">
        <v>0</v>
      </c>
      <c r="W2802" s="1">
        <v>0</v>
      </c>
      <c r="X2802" s="1">
        <v>0</v>
      </c>
      <c r="Y2802" s="1">
        <v>0</v>
      </c>
      <c r="AB2802" s="275">
        <v>44651</v>
      </c>
      <c r="AC2802" s="1">
        <v>1</v>
      </c>
      <c r="AD2802" s="1" t="s">
        <v>2623</v>
      </c>
      <c r="AE2802" s="1">
        <v>1</v>
      </c>
      <c r="AF2802" s="1">
        <v>30</v>
      </c>
      <c r="AG2802" s="1">
        <v>0</v>
      </c>
      <c r="AN2802" s="1">
        <v>1</v>
      </c>
      <c r="AO2802" s="1">
        <v>1</v>
      </c>
      <c r="AR2802" s="276">
        <v>16665.95</v>
      </c>
      <c r="AS2802" s="1" t="s">
        <v>2657</v>
      </c>
      <c r="AT2802" s="1">
        <v>0</v>
      </c>
      <c r="AU2802" s="1">
        <v>0</v>
      </c>
      <c r="AX2802" s="1">
        <v>5</v>
      </c>
      <c r="BC2802" s="1">
        <v>1</v>
      </c>
      <c r="BD2802" s="1">
        <v>7</v>
      </c>
      <c r="BE2802" s="1">
        <v>2</v>
      </c>
      <c r="BF2802" s="296">
        <v>104255.22835578318</v>
      </c>
    </row>
    <row r="2803" spans="1:58" x14ac:dyDescent="0.3">
      <c r="A2803" s="273">
        <f t="shared" si="92"/>
        <v>61027007.255763315</v>
      </c>
      <c r="B2803" s="1" t="s">
        <v>2621</v>
      </c>
      <c r="C2803" s="274">
        <v>66726262</v>
      </c>
      <c r="D2803" s="1">
        <v>144105</v>
      </c>
      <c r="E2803" s="1">
        <v>4</v>
      </c>
      <c r="F2803" s="1" t="s">
        <v>5808</v>
      </c>
      <c r="G2803" s="275">
        <v>44634</v>
      </c>
      <c r="H2803" s="275">
        <v>47208</v>
      </c>
      <c r="I2803" s="1">
        <v>0</v>
      </c>
      <c r="J2803" s="1">
        <v>1</v>
      </c>
      <c r="K2803" s="1">
        <v>0</v>
      </c>
      <c r="L2803" s="1">
        <v>30</v>
      </c>
      <c r="M2803" s="1">
        <v>2</v>
      </c>
      <c r="N2803" s="1">
        <v>9</v>
      </c>
      <c r="O2803" s="1">
        <v>9.3800000000000008</v>
      </c>
      <c r="P2803" s="1">
        <v>70340714</v>
      </c>
      <c r="Q2803" s="1">
        <v>727493</v>
      </c>
      <c r="R2803" s="1">
        <v>70340714</v>
      </c>
      <c r="S2803" s="1">
        <v>0</v>
      </c>
      <c r="T2803" s="1">
        <v>0</v>
      </c>
      <c r="U2803" s="1">
        <v>0</v>
      </c>
      <c r="W2803" s="1">
        <v>0</v>
      </c>
      <c r="X2803" s="1">
        <v>0</v>
      </c>
      <c r="Y2803" s="1">
        <v>0</v>
      </c>
      <c r="Z2803" s="1" t="s">
        <v>3732</v>
      </c>
      <c r="AA2803" s="1" t="s">
        <v>2807</v>
      </c>
      <c r="AB2803" s="275">
        <v>44634</v>
      </c>
      <c r="AC2803" s="1">
        <v>1</v>
      </c>
      <c r="AD2803" s="1" t="s">
        <v>2623</v>
      </c>
      <c r="AE2803" s="1">
        <v>1</v>
      </c>
      <c r="AF2803" s="1">
        <v>30</v>
      </c>
      <c r="AG2803" s="1">
        <v>0</v>
      </c>
      <c r="AN2803" s="1">
        <v>1</v>
      </c>
      <c r="AO2803" s="1">
        <v>1</v>
      </c>
      <c r="AR2803" s="276">
        <v>1164237.1299999999</v>
      </c>
      <c r="AS2803" s="1" t="s">
        <v>2677</v>
      </c>
      <c r="AT2803" s="1">
        <v>0</v>
      </c>
      <c r="AU2803" s="1">
        <v>0</v>
      </c>
      <c r="AV2803" s="1" t="s">
        <v>2625</v>
      </c>
      <c r="AW2803" s="1" t="s">
        <v>2626</v>
      </c>
      <c r="AX2803" s="1">
        <v>5</v>
      </c>
      <c r="BC2803" s="1">
        <v>1</v>
      </c>
      <c r="BD2803" s="1">
        <v>7</v>
      </c>
      <c r="BE2803" s="1">
        <v>2</v>
      </c>
      <c r="BF2803" s="296">
        <v>8149469.6142366901</v>
      </c>
    </row>
    <row r="2804" spans="1:58" x14ac:dyDescent="0.3">
      <c r="A2804" s="273">
        <f t="shared" si="92"/>
        <v>54224.413606171671</v>
      </c>
      <c r="B2804" s="1" t="s">
        <v>2621</v>
      </c>
      <c r="C2804" s="274">
        <v>66726262</v>
      </c>
      <c r="D2804" s="1">
        <v>144205</v>
      </c>
      <c r="E2804" s="1">
        <v>4</v>
      </c>
      <c r="F2804" s="1" t="s">
        <v>5967</v>
      </c>
      <c r="G2804" s="275">
        <v>44562</v>
      </c>
      <c r="H2804" s="275">
        <v>45291</v>
      </c>
      <c r="I2804" s="1">
        <v>0</v>
      </c>
      <c r="J2804" s="1">
        <v>1</v>
      </c>
      <c r="K2804" s="1">
        <v>3</v>
      </c>
      <c r="L2804" s="1">
        <v>30</v>
      </c>
      <c r="M2804" s="1">
        <v>2</v>
      </c>
      <c r="N2804" s="1">
        <v>17.690000000000001</v>
      </c>
      <c r="O2804" s="1">
        <v>19.2</v>
      </c>
      <c r="P2804" s="1">
        <v>70000</v>
      </c>
      <c r="Q2804" s="1">
        <v>3498</v>
      </c>
      <c r="R2804" s="1">
        <v>62563</v>
      </c>
      <c r="S2804" s="1">
        <v>0</v>
      </c>
      <c r="T2804" s="1">
        <v>0</v>
      </c>
      <c r="U2804" s="1">
        <v>0</v>
      </c>
      <c r="W2804" s="1">
        <v>0</v>
      </c>
      <c r="X2804" s="1">
        <v>0</v>
      </c>
      <c r="Y2804" s="1">
        <v>0</v>
      </c>
      <c r="AB2804" s="275">
        <v>44651</v>
      </c>
      <c r="AC2804" s="1">
        <v>1</v>
      </c>
      <c r="AD2804" s="1" t="s">
        <v>2623</v>
      </c>
      <c r="AE2804" s="1">
        <v>1</v>
      </c>
      <c r="AF2804" s="1">
        <v>30</v>
      </c>
      <c r="AG2804" s="1">
        <v>0</v>
      </c>
      <c r="AN2804" s="1">
        <v>1</v>
      </c>
      <c r="AO2804" s="1">
        <v>1</v>
      </c>
      <c r="AR2804" s="276">
        <v>1090.22</v>
      </c>
      <c r="AS2804" s="1" t="s">
        <v>2657</v>
      </c>
      <c r="AT2804" s="1">
        <v>0</v>
      </c>
      <c r="AU2804" s="1">
        <v>0</v>
      </c>
      <c r="AX2804" s="1">
        <v>5</v>
      </c>
      <c r="BC2804" s="1">
        <v>1</v>
      </c>
      <c r="BD2804" s="1">
        <v>7</v>
      </c>
      <c r="BE2804" s="1">
        <v>2</v>
      </c>
      <c r="BF2804" s="296">
        <v>7248.3663938283316</v>
      </c>
    </row>
    <row r="2805" spans="1:58" x14ac:dyDescent="0.3">
      <c r="A2805" s="273">
        <f t="shared" si="92"/>
        <v>2092521.2918335958</v>
      </c>
      <c r="B2805" s="1" t="s">
        <v>2621</v>
      </c>
      <c r="C2805" s="274">
        <v>66726262</v>
      </c>
      <c r="D2805" s="1">
        <v>144205</v>
      </c>
      <c r="E2805" s="1">
        <v>4</v>
      </c>
      <c r="F2805" s="1" t="s">
        <v>5176</v>
      </c>
      <c r="G2805" s="275">
        <v>44491</v>
      </c>
      <c r="H2805" s="275">
        <v>45230</v>
      </c>
      <c r="I2805" s="1">
        <v>0</v>
      </c>
      <c r="J2805" s="1">
        <v>1</v>
      </c>
      <c r="K2805" s="1">
        <v>5</v>
      </c>
      <c r="L2805" s="1">
        <v>30</v>
      </c>
      <c r="M2805" s="1">
        <v>2</v>
      </c>
      <c r="N2805" s="1">
        <v>7.2</v>
      </c>
      <c r="O2805" s="1">
        <v>7.44</v>
      </c>
      <c r="P2805" s="1">
        <v>3000000</v>
      </c>
      <c r="Q2805" s="1">
        <v>135140</v>
      </c>
      <c r="R2805" s="1">
        <v>2411936</v>
      </c>
      <c r="S2805" s="1">
        <v>0</v>
      </c>
      <c r="T2805" s="1">
        <v>0</v>
      </c>
      <c r="U2805" s="1">
        <v>0</v>
      </c>
      <c r="W2805" s="1">
        <v>0</v>
      </c>
      <c r="X2805" s="1">
        <v>0</v>
      </c>
      <c r="Y2805" s="1">
        <v>0</v>
      </c>
      <c r="AB2805" s="275">
        <v>44651</v>
      </c>
      <c r="AC2805" s="1">
        <v>1</v>
      </c>
      <c r="AD2805" s="1" t="s">
        <v>2623</v>
      </c>
      <c r="AE2805" s="1">
        <v>1</v>
      </c>
      <c r="AF2805" s="1">
        <v>30</v>
      </c>
      <c r="AG2805" s="1">
        <v>0</v>
      </c>
      <c r="AN2805" s="1">
        <v>1</v>
      </c>
      <c r="AO2805" s="1">
        <v>1</v>
      </c>
      <c r="AR2805" s="276">
        <v>39974.85</v>
      </c>
      <c r="AS2805" s="1" t="s">
        <v>2657</v>
      </c>
      <c r="AT2805" s="1">
        <v>0</v>
      </c>
      <c r="AU2805" s="1">
        <v>0</v>
      </c>
      <c r="AX2805" s="1">
        <v>5</v>
      </c>
      <c r="BC2805" s="1">
        <v>1</v>
      </c>
      <c r="BD2805" s="1">
        <v>7</v>
      </c>
      <c r="BE2805" s="1">
        <v>2</v>
      </c>
      <c r="BF2805" s="296">
        <v>279439.85816640401</v>
      </c>
    </row>
    <row r="2806" spans="1:58" x14ac:dyDescent="0.3">
      <c r="A2806" s="273">
        <f t="shared" si="92"/>
        <v>96637.579181446752</v>
      </c>
      <c r="B2806" s="1" t="s">
        <v>2621</v>
      </c>
      <c r="C2806" s="274">
        <v>66726262</v>
      </c>
      <c r="D2806" s="1">
        <v>144205</v>
      </c>
      <c r="E2806" s="1">
        <v>4</v>
      </c>
      <c r="F2806" s="1" t="s">
        <v>5203</v>
      </c>
      <c r="G2806" s="275">
        <v>44511</v>
      </c>
      <c r="H2806" s="275">
        <v>45260</v>
      </c>
      <c r="I2806" s="1">
        <v>0</v>
      </c>
      <c r="J2806" s="1">
        <v>1</v>
      </c>
      <c r="K2806" s="1">
        <v>4</v>
      </c>
      <c r="L2806" s="1">
        <v>30</v>
      </c>
      <c r="M2806" s="1">
        <v>2</v>
      </c>
      <c r="N2806" s="1">
        <v>17.690000000000001</v>
      </c>
      <c r="O2806" s="1">
        <v>19.2</v>
      </c>
      <c r="P2806" s="1">
        <v>129900</v>
      </c>
      <c r="Q2806" s="1">
        <v>6492</v>
      </c>
      <c r="R2806" s="1">
        <v>111356</v>
      </c>
      <c r="S2806" s="1">
        <v>0</v>
      </c>
      <c r="T2806" s="1">
        <v>0</v>
      </c>
      <c r="U2806" s="1">
        <v>0</v>
      </c>
      <c r="W2806" s="1">
        <v>0</v>
      </c>
      <c r="X2806" s="1">
        <v>0</v>
      </c>
      <c r="Y2806" s="1">
        <v>0</v>
      </c>
      <c r="AB2806" s="275">
        <v>44651</v>
      </c>
      <c r="AC2806" s="1">
        <v>1</v>
      </c>
      <c r="AD2806" s="1" t="s">
        <v>2623</v>
      </c>
      <c r="AE2806" s="1">
        <v>1</v>
      </c>
      <c r="AF2806" s="1">
        <v>30</v>
      </c>
      <c r="AG2806" s="1">
        <v>0</v>
      </c>
      <c r="AN2806" s="1">
        <v>1</v>
      </c>
      <c r="AO2806" s="1">
        <v>1</v>
      </c>
      <c r="AR2806" s="276">
        <v>1817.04</v>
      </c>
      <c r="AS2806" s="1" t="s">
        <v>2657</v>
      </c>
      <c r="AT2806" s="1">
        <v>0</v>
      </c>
      <c r="AU2806" s="1">
        <v>0</v>
      </c>
      <c r="AX2806" s="1">
        <v>5</v>
      </c>
      <c r="BC2806" s="1">
        <v>1</v>
      </c>
      <c r="BD2806" s="1">
        <v>7</v>
      </c>
      <c r="BE2806" s="1">
        <v>2</v>
      </c>
      <c r="BF2806" s="296">
        <v>12901.380818553262</v>
      </c>
    </row>
    <row r="2807" spans="1:58" x14ac:dyDescent="0.3">
      <c r="A2807" s="273">
        <f t="shared" si="92"/>
        <v>36329.378131513309</v>
      </c>
      <c r="B2807" s="1" t="s">
        <v>2621</v>
      </c>
      <c r="C2807" s="274">
        <v>66726262</v>
      </c>
      <c r="D2807" s="1">
        <v>144205</v>
      </c>
      <c r="E2807" s="1">
        <v>4</v>
      </c>
      <c r="F2807" s="1" t="s">
        <v>5290</v>
      </c>
      <c r="G2807" s="275">
        <v>44522</v>
      </c>
      <c r="H2807" s="275">
        <v>45260</v>
      </c>
      <c r="I2807" s="1">
        <v>0</v>
      </c>
      <c r="J2807" s="1">
        <v>1</v>
      </c>
      <c r="K2807" s="1">
        <v>4</v>
      </c>
      <c r="L2807" s="1">
        <v>30</v>
      </c>
      <c r="M2807" s="1">
        <v>2</v>
      </c>
      <c r="N2807" s="1">
        <v>17.690000000000001</v>
      </c>
      <c r="O2807" s="1">
        <v>19.2</v>
      </c>
      <c r="P2807" s="1">
        <v>48890</v>
      </c>
      <c r="Q2807" s="1">
        <v>2443</v>
      </c>
      <c r="R2807" s="1">
        <v>41912</v>
      </c>
      <c r="S2807" s="1">
        <v>0</v>
      </c>
      <c r="T2807" s="1">
        <v>0</v>
      </c>
      <c r="U2807" s="1">
        <v>0</v>
      </c>
      <c r="W2807" s="1">
        <v>0</v>
      </c>
      <c r="X2807" s="1">
        <v>0</v>
      </c>
      <c r="Y2807" s="1">
        <v>0</v>
      </c>
      <c r="AB2807" s="275">
        <v>44651</v>
      </c>
      <c r="AC2807" s="1">
        <v>1</v>
      </c>
      <c r="AD2807" s="1" t="s">
        <v>2623</v>
      </c>
      <c r="AE2807" s="1">
        <v>1</v>
      </c>
      <c r="AF2807" s="1">
        <v>30</v>
      </c>
      <c r="AG2807" s="1">
        <v>0</v>
      </c>
      <c r="AN2807" s="1">
        <v>1</v>
      </c>
      <c r="AO2807" s="1">
        <v>1</v>
      </c>
      <c r="AR2807" s="276">
        <v>726.82</v>
      </c>
      <c r="AS2807" s="1" t="s">
        <v>2657</v>
      </c>
      <c r="AT2807" s="1">
        <v>0</v>
      </c>
      <c r="AU2807" s="1">
        <v>0</v>
      </c>
      <c r="AX2807" s="1">
        <v>5</v>
      </c>
      <c r="BC2807" s="1">
        <v>1</v>
      </c>
      <c r="BD2807" s="1">
        <v>7</v>
      </c>
      <c r="BE2807" s="1">
        <v>2</v>
      </c>
      <c r="BF2807" s="296">
        <v>4855.8018684866947</v>
      </c>
    </row>
    <row r="2808" spans="1:58" x14ac:dyDescent="0.3">
      <c r="A2808" s="273">
        <f t="shared" si="92"/>
        <v>70344.092513925658</v>
      </c>
      <c r="B2808" s="1" t="s">
        <v>2621</v>
      </c>
      <c r="C2808" s="274">
        <v>66726262</v>
      </c>
      <c r="D2808" s="1">
        <v>144205</v>
      </c>
      <c r="E2808" s="1">
        <v>4</v>
      </c>
      <c r="F2808" s="1" t="s">
        <v>6061</v>
      </c>
      <c r="G2808" s="275">
        <v>44605</v>
      </c>
      <c r="H2808" s="275">
        <v>45351</v>
      </c>
      <c r="I2808" s="1">
        <v>0</v>
      </c>
      <c r="J2808" s="1">
        <v>1</v>
      </c>
      <c r="K2808" s="1">
        <v>1</v>
      </c>
      <c r="L2808" s="1">
        <v>30</v>
      </c>
      <c r="M2808" s="1">
        <v>2</v>
      </c>
      <c r="N2808" s="1">
        <v>17.690000000000001</v>
      </c>
      <c r="O2808" s="1">
        <v>19.2</v>
      </c>
      <c r="P2808" s="1">
        <v>84000</v>
      </c>
      <c r="Q2808" s="1">
        <v>4198</v>
      </c>
      <c r="R2808" s="1">
        <v>81069</v>
      </c>
      <c r="S2808" s="1">
        <v>0</v>
      </c>
      <c r="T2808" s="1">
        <v>0</v>
      </c>
      <c r="U2808" s="1">
        <v>0</v>
      </c>
      <c r="W2808" s="1">
        <v>0</v>
      </c>
      <c r="X2808" s="1">
        <v>0</v>
      </c>
      <c r="Y2808" s="1">
        <v>0</v>
      </c>
      <c r="AB2808" s="275">
        <v>44651</v>
      </c>
      <c r="AC2808" s="1">
        <v>1</v>
      </c>
      <c r="AD2808" s="1" t="s">
        <v>2623</v>
      </c>
      <c r="AE2808" s="1">
        <v>1</v>
      </c>
      <c r="AF2808" s="1">
        <v>30</v>
      </c>
      <c r="AG2808" s="1">
        <v>0</v>
      </c>
      <c r="AN2808" s="1">
        <v>1</v>
      </c>
      <c r="AO2808" s="1">
        <v>1</v>
      </c>
      <c r="AR2808" s="276">
        <v>1332.49</v>
      </c>
      <c r="AS2808" s="1" t="s">
        <v>2657</v>
      </c>
      <c r="AT2808" s="1">
        <v>0</v>
      </c>
      <c r="AU2808" s="1">
        <v>0</v>
      </c>
      <c r="AX2808" s="1">
        <v>5</v>
      </c>
      <c r="BC2808" s="1">
        <v>1</v>
      </c>
      <c r="BD2808" s="1">
        <v>7</v>
      </c>
      <c r="BE2808" s="1">
        <v>2</v>
      </c>
      <c r="BF2808" s="296">
        <v>9392.4174860743424</v>
      </c>
    </row>
    <row r="2809" spans="1:58" x14ac:dyDescent="0.3">
      <c r="A2809" s="273">
        <f t="shared" si="92"/>
        <v>37587.51350899812</v>
      </c>
      <c r="B2809" s="1" t="s">
        <v>2621</v>
      </c>
      <c r="C2809" s="274">
        <v>66726262</v>
      </c>
      <c r="D2809" s="1">
        <v>144205</v>
      </c>
      <c r="E2809" s="1">
        <v>4</v>
      </c>
      <c r="F2809" s="1" t="s">
        <v>5323</v>
      </c>
      <c r="G2809" s="275">
        <v>44524</v>
      </c>
      <c r="H2809" s="275">
        <v>45260</v>
      </c>
      <c r="I2809" s="1">
        <v>0</v>
      </c>
      <c r="J2809" s="1">
        <v>1</v>
      </c>
      <c r="K2809" s="1">
        <v>4</v>
      </c>
      <c r="L2809" s="1">
        <v>30</v>
      </c>
      <c r="M2809" s="1">
        <v>2</v>
      </c>
      <c r="N2809" s="1">
        <v>17.690000000000001</v>
      </c>
      <c r="O2809" s="1">
        <v>19.2</v>
      </c>
      <c r="P2809" s="1">
        <v>50550</v>
      </c>
      <c r="Q2809" s="1">
        <v>2526</v>
      </c>
      <c r="R2809" s="1">
        <v>43335</v>
      </c>
      <c r="S2809" s="1">
        <v>0</v>
      </c>
      <c r="T2809" s="1">
        <v>0</v>
      </c>
      <c r="U2809" s="1">
        <v>0</v>
      </c>
      <c r="W2809" s="1">
        <v>0</v>
      </c>
      <c r="X2809" s="1">
        <v>0</v>
      </c>
      <c r="Y2809" s="1">
        <v>0</v>
      </c>
      <c r="AB2809" s="275">
        <v>44651</v>
      </c>
      <c r="AC2809" s="1">
        <v>1</v>
      </c>
      <c r="AD2809" s="1" t="s">
        <v>2623</v>
      </c>
      <c r="AE2809" s="1">
        <v>1</v>
      </c>
      <c r="AF2809" s="1">
        <v>30</v>
      </c>
      <c r="AG2809" s="1">
        <v>0</v>
      </c>
      <c r="AN2809" s="1">
        <v>1</v>
      </c>
      <c r="AO2809" s="1">
        <v>1</v>
      </c>
      <c r="AR2809" s="276">
        <v>726.82</v>
      </c>
      <c r="AS2809" s="1" t="s">
        <v>2657</v>
      </c>
      <c r="AT2809" s="1">
        <v>0</v>
      </c>
      <c r="AU2809" s="1">
        <v>0</v>
      </c>
      <c r="AX2809" s="1">
        <v>5</v>
      </c>
      <c r="BC2809" s="1">
        <v>1</v>
      </c>
      <c r="BD2809" s="1">
        <v>7</v>
      </c>
      <c r="BE2809" s="1">
        <v>2</v>
      </c>
      <c r="BF2809" s="296">
        <v>5020.6664910018826</v>
      </c>
    </row>
    <row r="2810" spans="1:58" x14ac:dyDescent="0.3">
      <c r="A2810" s="273">
        <f t="shared" si="92"/>
        <v>57271.170114121531</v>
      </c>
      <c r="B2810" s="1" t="s">
        <v>2621</v>
      </c>
      <c r="C2810" s="274">
        <v>66726262</v>
      </c>
      <c r="D2810" s="1">
        <v>144205</v>
      </c>
      <c r="E2810" s="1">
        <v>4</v>
      </c>
      <c r="F2810" s="1" t="s">
        <v>5324</v>
      </c>
      <c r="G2810" s="275">
        <v>44524</v>
      </c>
      <c r="H2810" s="275">
        <v>45260</v>
      </c>
      <c r="I2810" s="1">
        <v>0</v>
      </c>
      <c r="J2810" s="1">
        <v>1</v>
      </c>
      <c r="K2810" s="1">
        <v>4</v>
      </c>
      <c r="L2810" s="1">
        <v>30</v>
      </c>
      <c r="M2810" s="1">
        <v>2</v>
      </c>
      <c r="N2810" s="1">
        <v>17.690000000000001</v>
      </c>
      <c r="O2810" s="1">
        <v>19.2</v>
      </c>
      <c r="P2810" s="1">
        <v>77000</v>
      </c>
      <c r="Q2810" s="1">
        <v>3848</v>
      </c>
      <c r="R2810" s="1">
        <v>66009</v>
      </c>
      <c r="S2810" s="1">
        <v>0</v>
      </c>
      <c r="T2810" s="1">
        <v>0</v>
      </c>
      <c r="U2810" s="1">
        <v>0</v>
      </c>
      <c r="W2810" s="1">
        <v>0</v>
      </c>
      <c r="X2810" s="1">
        <v>0</v>
      </c>
      <c r="Y2810" s="1">
        <v>0</v>
      </c>
      <c r="AB2810" s="275">
        <v>44651</v>
      </c>
      <c r="AC2810" s="1">
        <v>1</v>
      </c>
      <c r="AD2810" s="1" t="s">
        <v>2623</v>
      </c>
      <c r="AE2810" s="1">
        <v>1</v>
      </c>
      <c r="AF2810" s="1">
        <v>30</v>
      </c>
      <c r="AG2810" s="1">
        <v>0</v>
      </c>
      <c r="AN2810" s="1">
        <v>1</v>
      </c>
      <c r="AO2810" s="1">
        <v>1</v>
      </c>
      <c r="AR2810" s="276">
        <v>1090.22</v>
      </c>
      <c r="AS2810" s="1" t="s">
        <v>2657</v>
      </c>
      <c r="AT2810" s="1">
        <v>0</v>
      </c>
      <c r="AU2810" s="1">
        <v>0</v>
      </c>
      <c r="AX2810" s="1">
        <v>5</v>
      </c>
      <c r="BC2810" s="1">
        <v>1</v>
      </c>
      <c r="BD2810" s="1">
        <v>7</v>
      </c>
      <c r="BE2810" s="1">
        <v>2</v>
      </c>
      <c r="BF2810" s="296">
        <v>7647.6098858784644</v>
      </c>
    </row>
    <row r="2811" spans="1:58" x14ac:dyDescent="0.3">
      <c r="A2811" s="273">
        <f t="shared" si="92"/>
        <v>25815.175346917225</v>
      </c>
      <c r="B2811" s="1" t="s">
        <v>2621</v>
      </c>
      <c r="C2811" s="274">
        <v>66726262</v>
      </c>
      <c r="D2811" s="1">
        <v>144205</v>
      </c>
      <c r="E2811" s="1">
        <v>4</v>
      </c>
      <c r="F2811" s="1" t="s">
        <v>5325</v>
      </c>
      <c r="G2811" s="275">
        <v>44524</v>
      </c>
      <c r="H2811" s="275">
        <v>45260</v>
      </c>
      <c r="I2811" s="1">
        <v>0</v>
      </c>
      <c r="J2811" s="1">
        <v>1</v>
      </c>
      <c r="K2811" s="1">
        <v>4</v>
      </c>
      <c r="L2811" s="1">
        <v>30</v>
      </c>
      <c r="M2811" s="1">
        <v>2</v>
      </c>
      <c r="N2811" s="1">
        <v>17.690000000000001</v>
      </c>
      <c r="O2811" s="1">
        <v>19.2</v>
      </c>
      <c r="P2811" s="1">
        <v>34700</v>
      </c>
      <c r="Q2811" s="1">
        <v>1734</v>
      </c>
      <c r="R2811" s="1">
        <v>29746</v>
      </c>
      <c r="S2811" s="1">
        <v>0</v>
      </c>
      <c r="T2811" s="1">
        <v>0</v>
      </c>
      <c r="U2811" s="1">
        <v>0</v>
      </c>
      <c r="W2811" s="1">
        <v>0</v>
      </c>
      <c r="X2811" s="1">
        <v>0</v>
      </c>
      <c r="Y2811" s="1">
        <v>0</v>
      </c>
      <c r="AB2811" s="275">
        <v>44651</v>
      </c>
      <c r="AC2811" s="1">
        <v>1</v>
      </c>
      <c r="AD2811" s="1" t="s">
        <v>2623</v>
      </c>
      <c r="AE2811" s="1">
        <v>1</v>
      </c>
      <c r="AF2811" s="1">
        <v>30</v>
      </c>
      <c r="AG2811" s="1">
        <v>0</v>
      </c>
      <c r="AN2811" s="1">
        <v>1</v>
      </c>
      <c r="AO2811" s="1">
        <v>1</v>
      </c>
      <c r="AR2811" s="276">
        <v>484.54</v>
      </c>
      <c r="AS2811" s="1" t="s">
        <v>2657</v>
      </c>
      <c r="AT2811" s="1">
        <v>0</v>
      </c>
      <c r="AU2811" s="1">
        <v>0</v>
      </c>
      <c r="AX2811" s="1">
        <v>5</v>
      </c>
      <c r="BC2811" s="1">
        <v>1</v>
      </c>
      <c r="BD2811" s="1">
        <v>7</v>
      </c>
      <c r="BE2811" s="1">
        <v>2</v>
      </c>
      <c r="BF2811" s="296">
        <v>3446.2846530827733</v>
      </c>
    </row>
    <row r="2812" spans="1:58" x14ac:dyDescent="0.3">
      <c r="A2812" s="273">
        <f t="shared" si="92"/>
        <v>16279948.706835639</v>
      </c>
      <c r="B2812" s="1" t="s">
        <v>2621</v>
      </c>
      <c r="C2812" s="274">
        <v>66744682</v>
      </c>
      <c r="D2812" s="1">
        <v>144105</v>
      </c>
      <c r="E2812" s="1">
        <v>4</v>
      </c>
      <c r="F2812" s="1" t="s">
        <v>2681</v>
      </c>
      <c r="G2812" s="275">
        <v>43622</v>
      </c>
      <c r="H2812" s="275">
        <v>45838</v>
      </c>
      <c r="I2812" s="1">
        <v>0</v>
      </c>
      <c r="J2812" s="1">
        <v>1</v>
      </c>
      <c r="K2812" s="1">
        <v>33</v>
      </c>
      <c r="L2812" s="1">
        <v>30</v>
      </c>
      <c r="M2812" s="1">
        <v>2</v>
      </c>
      <c r="N2812" s="1">
        <v>8.64</v>
      </c>
      <c r="O2812" s="1">
        <v>8.99</v>
      </c>
      <c r="P2812" s="1">
        <v>40280042</v>
      </c>
      <c r="Q2812" s="1">
        <v>718893</v>
      </c>
      <c r="R2812" s="1">
        <v>24368558</v>
      </c>
      <c r="S2812" s="1">
        <v>0</v>
      </c>
      <c r="T2812" s="1">
        <v>0</v>
      </c>
      <c r="U2812" s="1">
        <v>0</v>
      </c>
      <c r="W2812" s="1">
        <v>0</v>
      </c>
      <c r="X2812" s="1">
        <v>0</v>
      </c>
      <c r="Y2812" s="1">
        <v>0</v>
      </c>
      <c r="AB2812" s="275">
        <v>44651</v>
      </c>
      <c r="AC2812" s="1">
        <v>1</v>
      </c>
      <c r="AD2812" s="1" t="s">
        <v>2623</v>
      </c>
      <c r="AE2812" s="1">
        <v>1</v>
      </c>
      <c r="AF2812" s="1">
        <v>30</v>
      </c>
      <c r="AG2812" s="1">
        <v>0</v>
      </c>
      <c r="AN2812" s="1">
        <v>1</v>
      </c>
      <c r="AO2812" s="1">
        <v>1</v>
      </c>
      <c r="AR2812" s="276">
        <v>764463.15</v>
      </c>
      <c r="AS2812" s="1" t="s">
        <v>2624</v>
      </c>
      <c r="AT2812" s="1">
        <v>0</v>
      </c>
      <c r="AU2812" s="1">
        <v>0</v>
      </c>
      <c r="AV2812" s="1" t="s">
        <v>2625</v>
      </c>
      <c r="AW2812" s="1" t="s">
        <v>2626</v>
      </c>
      <c r="AX2812" s="1">
        <v>5</v>
      </c>
      <c r="BC2812" s="1">
        <v>1</v>
      </c>
      <c r="BD2812" s="1">
        <v>7</v>
      </c>
      <c r="BE2812" s="1">
        <v>2</v>
      </c>
      <c r="BF2812" s="296">
        <v>7324146.1431643637</v>
      </c>
    </row>
    <row r="2813" spans="1:58" x14ac:dyDescent="0.3">
      <c r="A2813" s="273">
        <f t="shared" si="92"/>
        <v>22324757.688967377</v>
      </c>
      <c r="B2813" s="1" t="s">
        <v>2621</v>
      </c>
      <c r="C2813" s="274">
        <v>66744682</v>
      </c>
      <c r="D2813" s="1">
        <v>144205</v>
      </c>
      <c r="E2813" s="1">
        <v>4</v>
      </c>
      <c r="F2813" s="1" t="s">
        <v>3424</v>
      </c>
      <c r="G2813" s="275">
        <v>44056</v>
      </c>
      <c r="H2813" s="275">
        <v>45900</v>
      </c>
      <c r="I2813" s="1">
        <v>0</v>
      </c>
      <c r="J2813" s="1">
        <v>1</v>
      </c>
      <c r="K2813" s="1">
        <v>19</v>
      </c>
      <c r="L2813" s="1">
        <v>30</v>
      </c>
      <c r="M2813" s="1">
        <v>2</v>
      </c>
      <c r="N2813" s="1">
        <v>10.199999999999999</v>
      </c>
      <c r="O2813" s="1">
        <v>10.69</v>
      </c>
      <c r="P2813" s="1">
        <v>45260055</v>
      </c>
      <c r="Q2813" s="1">
        <v>975131</v>
      </c>
      <c r="R2813" s="1">
        <v>33416784</v>
      </c>
      <c r="S2813" s="1">
        <v>0</v>
      </c>
      <c r="T2813" s="1">
        <v>0</v>
      </c>
      <c r="U2813" s="1">
        <v>0</v>
      </c>
      <c r="W2813" s="1">
        <v>0</v>
      </c>
      <c r="X2813" s="1">
        <v>0</v>
      </c>
      <c r="Y2813" s="1">
        <v>0</v>
      </c>
      <c r="AB2813" s="275">
        <v>44651</v>
      </c>
      <c r="AC2813" s="1">
        <v>1</v>
      </c>
      <c r="AD2813" s="1" t="s">
        <v>2623</v>
      </c>
      <c r="AE2813" s="1">
        <v>1</v>
      </c>
      <c r="AF2813" s="1">
        <v>30</v>
      </c>
      <c r="AG2813" s="1">
        <v>0</v>
      </c>
      <c r="AN2813" s="1">
        <v>1</v>
      </c>
      <c r="AO2813" s="1">
        <v>1</v>
      </c>
      <c r="AR2813" s="276">
        <v>1048370.48</v>
      </c>
      <c r="AS2813" s="1" t="s">
        <v>2677</v>
      </c>
      <c r="AT2813" s="1">
        <v>0</v>
      </c>
      <c r="AU2813" s="1">
        <v>0</v>
      </c>
      <c r="AX2813" s="1">
        <v>5</v>
      </c>
      <c r="BC2813" s="1">
        <v>1</v>
      </c>
      <c r="BD2813" s="1">
        <v>7</v>
      </c>
      <c r="BE2813" s="1">
        <v>2</v>
      </c>
      <c r="BF2813" s="296">
        <v>10043655.831032621</v>
      </c>
    </row>
    <row r="2814" spans="1:58" x14ac:dyDescent="0.3">
      <c r="A2814" s="273">
        <f t="shared" si="92"/>
        <v>41625.896742214187</v>
      </c>
      <c r="B2814" s="1" t="s">
        <v>2621</v>
      </c>
      <c r="C2814" s="274">
        <v>66744682</v>
      </c>
      <c r="D2814" s="1">
        <v>144205</v>
      </c>
      <c r="E2814" s="1">
        <v>4</v>
      </c>
      <c r="F2814" s="1" t="s">
        <v>5996</v>
      </c>
      <c r="G2814" s="275">
        <v>44596</v>
      </c>
      <c r="H2814" s="275">
        <v>45688</v>
      </c>
      <c r="I2814" s="1">
        <v>0</v>
      </c>
      <c r="J2814" s="1">
        <v>1</v>
      </c>
      <c r="K2814" s="1">
        <v>2</v>
      </c>
      <c r="L2814" s="1">
        <v>30</v>
      </c>
      <c r="M2814" s="1">
        <v>2</v>
      </c>
      <c r="N2814" s="1">
        <v>17.690000000000001</v>
      </c>
      <c r="O2814" s="1">
        <v>19.2</v>
      </c>
      <c r="P2814" s="1">
        <v>64990</v>
      </c>
      <c r="Q2814" s="1">
        <v>2353</v>
      </c>
      <c r="R2814" s="1">
        <v>62225</v>
      </c>
      <c r="S2814" s="1">
        <v>0</v>
      </c>
      <c r="T2814" s="1">
        <v>0</v>
      </c>
      <c r="U2814" s="1">
        <v>0</v>
      </c>
      <c r="W2814" s="1">
        <v>0</v>
      </c>
      <c r="X2814" s="1">
        <v>0</v>
      </c>
      <c r="Y2814" s="1">
        <v>0</v>
      </c>
      <c r="AB2814" s="275">
        <v>44651</v>
      </c>
      <c r="AC2814" s="1">
        <v>1</v>
      </c>
      <c r="AD2814" s="1" t="s">
        <v>2623</v>
      </c>
      <c r="AE2814" s="1">
        <v>1</v>
      </c>
      <c r="AF2814" s="1">
        <v>30</v>
      </c>
      <c r="AG2814" s="1">
        <v>0</v>
      </c>
      <c r="AN2814" s="1">
        <v>1</v>
      </c>
      <c r="AO2814" s="1">
        <v>1</v>
      </c>
      <c r="AP2814" s="275"/>
      <c r="AR2814" s="276">
        <v>1896.93</v>
      </c>
      <c r="AS2814" s="1" t="s">
        <v>2657</v>
      </c>
      <c r="AT2814" s="1">
        <v>0</v>
      </c>
      <c r="AU2814" s="1">
        <v>0</v>
      </c>
      <c r="AX2814" s="1">
        <v>5</v>
      </c>
      <c r="BC2814" s="1">
        <v>1</v>
      </c>
      <c r="BD2814" s="1">
        <v>7</v>
      </c>
      <c r="BE2814" s="1">
        <v>2</v>
      </c>
      <c r="BF2814" s="296">
        <v>18702.173257785813</v>
      </c>
    </row>
    <row r="2815" spans="1:58" x14ac:dyDescent="0.3">
      <c r="A2815" s="273">
        <f t="shared" si="92"/>
        <v>49829.885056958825</v>
      </c>
      <c r="B2815" s="1" t="s">
        <v>2621</v>
      </c>
      <c r="C2815" s="274">
        <v>66744682</v>
      </c>
      <c r="D2815" s="1">
        <v>144205</v>
      </c>
      <c r="E2815" s="1">
        <v>4</v>
      </c>
      <c r="F2815" s="1" t="s">
        <v>6003</v>
      </c>
      <c r="G2815" s="275">
        <v>44597</v>
      </c>
      <c r="H2815" s="275">
        <v>45688</v>
      </c>
      <c r="I2815" s="1">
        <v>0</v>
      </c>
      <c r="J2815" s="1">
        <v>1</v>
      </c>
      <c r="K2815" s="1">
        <v>2</v>
      </c>
      <c r="L2815" s="1">
        <v>30</v>
      </c>
      <c r="M2815" s="1">
        <v>2</v>
      </c>
      <c r="N2815" s="1">
        <v>17.690000000000001</v>
      </c>
      <c r="O2815" s="1">
        <v>19.2</v>
      </c>
      <c r="P2815" s="1">
        <v>77870</v>
      </c>
      <c r="Q2815" s="1">
        <v>2819</v>
      </c>
      <c r="R2815" s="1">
        <v>74557</v>
      </c>
      <c r="S2815" s="1">
        <v>0</v>
      </c>
      <c r="T2815" s="1">
        <v>0</v>
      </c>
      <c r="U2815" s="1">
        <v>0</v>
      </c>
      <c r="W2815" s="1">
        <v>0</v>
      </c>
      <c r="X2815" s="1">
        <v>0</v>
      </c>
      <c r="Y2815" s="1">
        <v>0</v>
      </c>
      <c r="AB2815" s="275">
        <v>44651</v>
      </c>
      <c r="AC2815" s="1">
        <v>1</v>
      </c>
      <c r="AD2815" s="1" t="s">
        <v>2623</v>
      </c>
      <c r="AE2815" s="1">
        <v>1</v>
      </c>
      <c r="AF2815" s="1">
        <v>30</v>
      </c>
      <c r="AG2815" s="1">
        <v>0</v>
      </c>
      <c r="AN2815" s="1">
        <v>1</v>
      </c>
      <c r="AO2815" s="1">
        <v>1</v>
      </c>
      <c r="AR2815" s="276">
        <v>2318.4699999999998</v>
      </c>
      <c r="AS2815" s="1" t="s">
        <v>2657</v>
      </c>
      <c r="AT2815" s="1">
        <v>0</v>
      </c>
      <c r="AU2815" s="1">
        <v>0</v>
      </c>
      <c r="AX2815" s="1">
        <v>5</v>
      </c>
      <c r="BC2815" s="1">
        <v>1</v>
      </c>
      <c r="BD2815" s="1">
        <v>7</v>
      </c>
      <c r="BE2815" s="1">
        <v>2</v>
      </c>
      <c r="BF2815" s="296">
        <v>22408.64494304117</v>
      </c>
    </row>
    <row r="2816" spans="1:58" x14ac:dyDescent="0.3">
      <c r="A2816" s="273">
        <f t="shared" si="92"/>
        <v>110610.93192874786</v>
      </c>
      <c r="B2816" s="1" t="s">
        <v>2621</v>
      </c>
      <c r="C2816" s="274">
        <v>66744682</v>
      </c>
      <c r="D2816" s="1">
        <v>144205</v>
      </c>
      <c r="E2816" s="1">
        <v>4</v>
      </c>
      <c r="F2816" s="1" t="s">
        <v>6006</v>
      </c>
      <c r="G2816" s="275">
        <v>44599</v>
      </c>
      <c r="H2816" s="275">
        <v>45716</v>
      </c>
      <c r="I2816" s="1">
        <v>0</v>
      </c>
      <c r="J2816" s="1">
        <v>1</v>
      </c>
      <c r="K2816" s="1">
        <v>1</v>
      </c>
      <c r="L2816" s="1">
        <v>30</v>
      </c>
      <c r="M2816" s="1">
        <v>2</v>
      </c>
      <c r="N2816" s="1">
        <v>17.7</v>
      </c>
      <c r="O2816" s="1">
        <v>19.2</v>
      </c>
      <c r="P2816" s="1">
        <v>169250</v>
      </c>
      <c r="Q2816" s="1">
        <v>6128</v>
      </c>
      <c r="R2816" s="1">
        <v>165675</v>
      </c>
      <c r="S2816" s="1">
        <v>0</v>
      </c>
      <c r="T2816" s="1">
        <v>0</v>
      </c>
      <c r="U2816" s="1">
        <v>0</v>
      </c>
      <c r="W2816" s="1">
        <v>0</v>
      </c>
      <c r="X2816" s="1">
        <v>0</v>
      </c>
      <c r="Y2816" s="1">
        <v>0</v>
      </c>
      <c r="AB2816" s="275">
        <v>44651</v>
      </c>
      <c r="AC2816" s="1">
        <v>1</v>
      </c>
      <c r="AD2816" s="1" t="s">
        <v>2623</v>
      </c>
      <c r="AE2816" s="1">
        <v>1</v>
      </c>
      <c r="AF2816" s="1">
        <v>30</v>
      </c>
      <c r="AG2816" s="1">
        <v>0</v>
      </c>
      <c r="AN2816" s="1">
        <v>1</v>
      </c>
      <c r="AO2816" s="1">
        <v>1</v>
      </c>
      <c r="AR2816" s="276">
        <v>5269.25</v>
      </c>
      <c r="AS2816" s="1" t="s">
        <v>2657</v>
      </c>
      <c r="AT2816" s="1">
        <v>0</v>
      </c>
      <c r="AU2816" s="1">
        <v>0</v>
      </c>
      <c r="AX2816" s="1">
        <v>5</v>
      </c>
      <c r="BC2816" s="1">
        <v>1</v>
      </c>
      <c r="BD2816" s="1">
        <v>7</v>
      </c>
      <c r="BE2816" s="1">
        <v>2</v>
      </c>
      <c r="BF2816" s="296">
        <v>49794.818071252143</v>
      </c>
    </row>
    <row r="2817" spans="1:58" x14ac:dyDescent="0.3">
      <c r="A2817" s="273">
        <f t="shared" si="92"/>
        <v>24724.113512805205</v>
      </c>
      <c r="B2817" s="1" t="s">
        <v>2621</v>
      </c>
      <c r="C2817" s="274">
        <v>66744682</v>
      </c>
      <c r="D2817" s="1">
        <v>144205</v>
      </c>
      <c r="E2817" s="1">
        <v>4</v>
      </c>
      <c r="F2817" s="1" t="s">
        <v>6008</v>
      </c>
      <c r="G2817" s="275">
        <v>44599</v>
      </c>
      <c r="H2817" s="275">
        <v>45716</v>
      </c>
      <c r="I2817" s="1">
        <v>0</v>
      </c>
      <c r="J2817" s="1">
        <v>1</v>
      </c>
      <c r="K2817" s="1">
        <v>1</v>
      </c>
      <c r="L2817" s="1">
        <v>30</v>
      </c>
      <c r="M2817" s="1">
        <v>2</v>
      </c>
      <c r="N2817" s="1">
        <v>17.7</v>
      </c>
      <c r="O2817" s="1">
        <v>19.21</v>
      </c>
      <c r="P2817" s="1">
        <v>37650</v>
      </c>
      <c r="Q2817" s="1">
        <v>1363</v>
      </c>
      <c r="R2817" s="1">
        <v>36855</v>
      </c>
      <c r="S2817" s="1">
        <v>0</v>
      </c>
      <c r="T2817" s="1">
        <v>0</v>
      </c>
      <c r="U2817" s="1">
        <v>0</v>
      </c>
      <c r="W2817" s="1">
        <v>0</v>
      </c>
      <c r="X2817" s="1">
        <v>0</v>
      </c>
      <c r="Y2817" s="1">
        <v>0</v>
      </c>
      <c r="AB2817" s="275">
        <v>44651</v>
      </c>
      <c r="AC2817" s="1">
        <v>1</v>
      </c>
      <c r="AD2817" s="1" t="s">
        <v>2623</v>
      </c>
      <c r="AE2817" s="1">
        <v>1</v>
      </c>
      <c r="AF2817" s="1">
        <v>30</v>
      </c>
      <c r="AG2817" s="1">
        <v>0</v>
      </c>
      <c r="AN2817" s="1">
        <v>1</v>
      </c>
      <c r="AO2817" s="1">
        <v>1</v>
      </c>
      <c r="AR2817" s="276">
        <v>1053.8499999999999</v>
      </c>
      <c r="AS2817" s="1" t="s">
        <v>2657</v>
      </c>
      <c r="AT2817" s="1">
        <v>0</v>
      </c>
      <c r="AU2817" s="1">
        <v>0</v>
      </c>
      <c r="AX2817" s="1">
        <v>5</v>
      </c>
      <c r="BC2817" s="1">
        <v>1</v>
      </c>
      <c r="BD2817" s="1">
        <v>7</v>
      </c>
      <c r="BE2817" s="1">
        <v>2</v>
      </c>
      <c r="BF2817" s="296">
        <v>11077.036487194795</v>
      </c>
    </row>
    <row r="2818" spans="1:58" x14ac:dyDescent="0.3">
      <c r="A2818" s="273">
        <f t="shared" ref="A2818:A2881" si="93">IF(+R2818-AR2818-BF2818&gt;0,R2818-AR2818-BF2818,0)</f>
        <v>227531.98885898484</v>
      </c>
      <c r="B2818" s="1" t="s">
        <v>2621</v>
      </c>
      <c r="C2818" s="274">
        <v>66744682</v>
      </c>
      <c r="D2818" s="1">
        <v>144205</v>
      </c>
      <c r="E2818" s="1">
        <v>4</v>
      </c>
      <c r="F2818" s="1" t="s">
        <v>5445</v>
      </c>
      <c r="G2818" s="275">
        <v>44550</v>
      </c>
      <c r="H2818" s="275">
        <v>45657</v>
      </c>
      <c r="I2818" s="1">
        <v>0</v>
      </c>
      <c r="J2818" s="1">
        <v>1</v>
      </c>
      <c r="K2818" s="1">
        <v>3</v>
      </c>
      <c r="L2818" s="1">
        <v>30</v>
      </c>
      <c r="M2818" s="1">
        <v>2</v>
      </c>
      <c r="N2818" s="1">
        <v>17.690000000000001</v>
      </c>
      <c r="O2818" s="1">
        <v>19.2</v>
      </c>
      <c r="P2818" s="1">
        <v>364092</v>
      </c>
      <c r="Q2818" s="1">
        <v>13182</v>
      </c>
      <c r="R2818" s="1">
        <v>340673</v>
      </c>
      <c r="S2818" s="1">
        <v>0</v>
      </c>
      <c r="T2818" s="1">
        <v>0</v>
      </c>
      <c r="U2818" s="1">
        <v>0</v>
      </c>
      <c r="W2818" s="1">
        <v>0</v>
      </c>
      <c r="X2818" s="1">
        <v>0</v>
      </c>
      <c r="Y2818" s="1">
        <v>0</v>
      </c>
      <c r="AB2818" s="275">
        <v>44651</v>
      </c>
      <c r="AC2818" s="1">
        <v>1</v>
      </c>
      <c r="AD2818" s="1" t="s">
        <v>2623</v>
      </c>
      <c r="AE2818" s="1">
        <v>1</v>
      </c>
      <c r="AF2818" s="1">
        <v>30</v>
      </c>
      <c r="AG2818" s="1">
        <v>0</v>
      </c>
      <c r="AN2818" s="1">
        <v>1</v>
      </c>
      <c r="AO2818" s="1">
        <v>1</v>
      </c>
      <c r="AR2818" s="276">
        <v>10749.28</v>
      </c>
      <c r="AS2818" s="1" t="s">
        <v>2657</v>
      </c>
      <c r="AT2818" s="1">
        <v>0</v>
      </c>
      <c r="AU2818" s="1">
        <v>0</v>
      </c>
      <c r="AX2818" s="1">
        <v>5</v>
      </c>
      <c r="BC2818" s="1">
        <v>1</v>
      </c>
      <c r="BD2818" s="1">
        <v>7</v>
      </c>
      <c r="BE2818" s="1">
        <v>2</v>
      </c>
      <c r="BF2818" s="296">
        <v>102391.73114101513</v>
      </c>
    </row>
    <row r="2819" spans="1:58" x14ac:dyDescent="0.3">
      <c r="A2819" s="273">
        <f t="shared" si="93"/>
        <v>5828108.7880972736</v>
      </c>
      <c r="B2819" s="1" t="s">
        <v>2621</v>
      </c>
      <c r="C2819" s="274">
        <v>66744682</v>
      </c>
      <c r="D2819" s="1">
        <v>144205</v>
      </c>
      <c r="E2819" s="1">
        <v>4</v>
      </c>
      <c r="F2819" s="1" t="s">
        <v>5408</v>
      </c>
      <c r="G2819" s="275">
        <v>44510</v>
      </c>
      <c r="H2819" s="275">
        <v>45535</v>
      </c>
      <c r="I2819" s="1">
        <v>0</v>
      </c>
      <c r="J2819" s="1">
        <v>1</v>
      </c>
      <c r="K2819" s="1">
        <v>4</v>
      </c>
      <c r="L2819" s="1">
        <v>30</v>
      </c>
      <c r="M2819" s="1">
        <v>2</v>
      </c>
      <c r="N2819" s="1">
        <v>17.690000000000001</v>
      </c>
      <c r="O2819" s="1">
        <v>19.2</v>
      </c>
      <c r="P2819" s="1">
        <v>10391519</v>
      </c>
      <c r="Q2819" s="1">
        <v>376216</v>
      </c>
      <c r="R2819" s="1">
        <v>8723642</v>
      </c>
      <c r="S2819" s="1">
        <v>0</v>
      </c>
      <c r="T2819" s="1">
        <v>0</v>
      </c>
      <c r="U2819" s="1">
        <v>0</v>
      </c>
      <c r="W2819" s="1">
        <v>0</v>
      </c>
      <c r="X2819" s="1">
        <v>0</v>
      </c>
      <c r="Y2819" s="1">
        <v>0</v>
      </c>
      <c r="AB2819" s="275">
        <v>44651</v>
      </c>
      <c r="AC2819" s="1">
        <v>1</v>
      </c>
      <c r="AD2819" s="1" t="s">
        <v>2623</v>
      </c>
      <c r="AE2819" s="1">
        <v>1</v>
      </c>
      <c r="AF2819" s="1">
        <v>30</v>
      </c>
      <c r="AG2819" s="1">
        <v>0</v>
      </c>
      <c r="AN2819" s="1">
        <v>1</v>
      </c>
      <c r="AO2819" s="1">
        <v>1</v>
      </c>
      <c r="AR2819" s="276">
        <v>273579.59000000003</v>
      </c>
      <c r="AS2819" s="1" t="s">
        <v>2657</v>
      </c>
      <c r="AT2819" s="1">
        <v>0</v>
      </c>
      <c r="AU2819" s="1">
        <v>0</v>
      </c>
      <c r="AX2819" s="1">
        <v>5</v>
      </c>
      <c r="BC2819" s="1">
        <v>1</v>
      </c>
      <c r="BD2819" s="1">
        <v>7</v>
      </c>
      <c r="BE2819" s="1">
        <v>2</v>
      </c>
      <c r="BF2819" s="296">
        <v>2621953.6219027266</v>
      </c>
    </row>
    <row r="2820" spans="1:58" x14ac:dyDescent="0.3">
      <c r="A2820" s="273">
        <f t="shared" si="93"/>
        <v>2422369.897285772</v>
      </c>
      <c r="B2820" s="1" t="s">
        <v>2621</v>
      </c>
      <c r="C2820" s="274">
        <v>66746462</v>
      </c>
      <c r="D2820" s="1">
        <v>144105</v>
      </c>
      <c r="E2820" s="1">
        <v>4</v>
      </c>
      <c r="F2820" s="1" t="s">
        <v>2883</v>
      </c>
      <c r="G2820" s="275">
        <v>43538</v>
      </c>
      <c r="H2820" s="275">
        <v>45016</v>
      </c>
      <c r="I2820" s="1">
        <v>0</v>
      </c>
      <c r="J2820" s="1">
        <v>1</v>
      </c>
      <c r="K2820" s="1">
        <v>35</v>
      </c>
      <c r="L2820" s="1">
        <v>30</v>
      </c>
      <c r="M2820" s="1">
        <v>2</v>
      </c>
      <c r="N2820" s="1">
        <v>5.99</v>
      </c>
      <c r="O2820" s="1">
        <v>6.16</v>
      </c>
      <c r="P2820" s="1">
        <v>13067792</v>
      </c>
      <c r="Q2820" s="1">
        <v>306897</v>
      </c>
      <c r="R2820" s="1">
        <v>3565836</v>
      </c>
      <c r="S2820" s="1">
        <v>0</v>
      </c>
      <c r="T2820" s="1">
        <v>0</v>
      </c>
      <c r="U2820" s="1">
        <v>0</v>
      </c>
      <c r="W2820" s="1">
        <v>0</v>
      </c>
      <c r="X2820" s="1">
        <v>0</v>
      </c>
      <c r="Y2820" s="1">
        <v>0</v>
      </c>
      <c r="AB2820" s="275">
        <v>44651</v>
      </c>
      <c r="AC2820" s="1">
        <v>1</v>
      </c>
      <c r="AD2820" s="1" t="s">
        <v>2623</v>
      </c>
      <c r="AE2820" s="1">
        <v>1</v>
      </c>
      <c r="AF2820" s="1">
        <v>30</v>
      </c>
      <c r="AG2820" s="1">
        <v>0</v>
      </c>
      <c r="AN2820" s="1">
        <v>1</v>
      </c>
      <c r="AO2820" s="1">
        <v>1</v>
      </c>
      <c r="AR2820" s="276">
        <v>133785.29</v>
      </c>
      <c r="AS2820" s="1" t="s">
        <v>2632</v>
      </c>
      <c r="AT2820" s="1">
        <v>0</v>
      </c>
      <c r="AU2820" s="1">
        <v>0</v>
      </c>
      <c r="AV2820" s="1" t="s">
        <v>2625</v>
      </c>
      <c r="AW2820" s="1" t="s">
        <v>2626</v>
      </c>
      <c r="AX2820" s="1">
        <v>5</v>
      </c>
      <c r="BC2820" s="1">
        <v>1</v>
      </c>
      <c r="BD2820" s="1">
        <v>7</v>
      </c>
      <c r="BE2820" s="1">
        <v>2</v>
      </c>
      <c r="BF2820" s="296">
        <v>1009680.8127142278</v>
      </c>
    </row>
    <row r="2821" spans="1:58" x14ac:dyDescent="0.3">
      <c r="A2821" s="273">
        <f t="shared" si="93"/>
        <v>50680450.102714233</v>
      </c>
      <c r="B2821" s="1" t="s">
        <v>2621</v>
      </c>
      <c r="C2821" s="274">
        <v>66746462</v>
      </c>
      <c r="D2821" s="1">
        <v>144105</v>
      </c>
      <c r="E2821" s="1">
        <v>4</v>
      </c>
      <c r="F2821" s="1" t="s">
        <v>5770</v>
      </c>
      <c r="G2821" s="275">
        <v>44613</v>
      </c>
      <c r="H2821" s="275">
        <v>46812</v>
      </c>
      <c r="I2821" s="1">
        <v>0</v>
      </c>
      <c r="J2821" s="1">
        <v>1</v>
      </c>
      <c r="K2821" s="1">
        <v>1</v>
      </c>
      <c r="L2821" s="1">
        <v>30</v>
      </c>
      <c r="M2821" s="1">
        <v>2</v>
      </c>
      <c r="N2821" s="1">
        <v>9</v>
      </c>
      <c r="O2821" s="1">
        <v>9.3800000000000008</v>
      </c>
      <c r="P2821" s="1">
        <v>75220655</v>
      </c>
      <c r="Q2821" s="1">
        <v>1205024</v>
      </c>
      <c r="R2821" s="1">
        <v>74605361</v>
      </c>
      <c r="S2821" s="1">
        <v>0</v>
      </c>
      <c r="T2821" s="1">
        <v>0</v>
      </c>
      <c r="U2821" s="1">
        <v>0</v>
      </c>
      <c r="W2821" s="1">
        <v>0</v>
      </c>
      <c r="X2821" s="1">
        <v>0</v>
      </c>
      <c r="Y2821" s="1">
        <v>0</v>
      </c>
      <c r="Z2821" s="1" t="s">
        <v>2635</v>
      </c>
      <c r="AA2821" s="1" t="s">
        <v>2807</v>
      </c>
      <c r="AB2821" s="275">
        <v>44651</v>
      </c>
      <c r="AC2821" s="1">
        <v>1</v>
      </c>
      <c r="AD2821" s="1" t="s">
        <v>2623</v>
      </c>
      <c r="AE2821" s="1">
        <v>1</v>
      </c>
      <c r="AF2821" s="1">
        <v>30</v>
      </c>
      <c r="AG2821" s="1">
        <v>0</v>
      </c>
      <c r="AN2821" s="1">
        <v>1</v>
      </c>
      <c r="AO2821" s="1">
        <v>1</v>
      </c>
      <c r="AR2821" s="276">
        <v>2800102.71</v>
      </c>
      <c r="AS2821" s="1" t="s">
        <v>2624</v>
      </c>
      <c r="AT2821" s="1">
        <v>0</v>
      </c>
      <c r="AU2821" s="1">
        <v>0</v>
      </c>
      <c r="AV2821" s="1" t="s">
        <v>2625</v>
      </c>
      <c r="AW2821" s="1" t="s">
        <v>2626</v>
      </c>
      <c r="AX2821" s="1">
        <v>5</v>
      </c>
      <c r="BC2821" s="1">
        <v>1</v>
      </c>
      <c r="BD2821" s="1">
        <v>7</v>
      </c>
      <c r="BE2821" s="1">
        <v>2</v>
      </c>
      <c r="BF2821" s="296">
        <v>21124808.187285773</v>
      </c>
    </row>
    <row r="2822" spans="1:58" x14ac:dyDescent="0.3">
      <c r="A2822" s="273">
        <f t="shared" si="93"/>
        <v>39576856</v>
      </c>
      <c r="B2822" s="1" t="s">
        <v>2621</v>
      </c>
      <c r="C2822" s="274">
        <v>66746864</v>
      </c>
      <c r="D2822" s="1">
        <v>144105</v>
      </c>
      <c r="E2822" s="1">
        <v>3</v>
      </c>
      <c r="F2822" s="1" t="s">
        <v>4882</v>
      </c>
      <c r="G2822" s="275">
        <v>44456</v>
      </c>
      <c r="H2822" s="275">
        <v>46295</v>
      </c>
      <c r="I2822" s="1">
        <v>0</v>
      </c>
      <c r="J2822" s="1">
        <v>1</v>
      </c>
      <c r="K2822" s="1">
        <v>6</v>
      </c>
      <c r="L2822" s="1">
        <v>30</v>
      </c>
      <c r="M2822" s="1">
        <v>2</v>
      </c>
      <c r="N2822" s="1">
        <v>10.6</v>
      </c>
      <c r="O2822" s="1">
        <v>11.13</v>
      </c>
      <c r="P2822" s="1">
        <v>65680687</v>
      </c>
      <c r="Q2822" s="1">
        <v>1428359</v>
      </c>
      <c r="R2822" s="1">
        <v>60610953</v>
      </c>
      <c r="S2822" s="1">
        <v>0</v>
      </c>
      <c r="T2822" s="1">
        <v>0</v>
      </c>
      <c r="U2822" s="1">
        <v>0</v>
      </c>
      <c r="W2822" s="1">
        <v>0</v>
      </c>
      <c r="X2822" s="1">
        <v>0</v>
      </c>
      <c r="Y2822" s="1">
        <v>0</v>
      </c>
      <c r="AB2822" s="275">
        <v>44651</v>
      </c>
      <c r="AC2822" s="1">
        <v>1</v>
      </c>
      <c r="AD2822" s="1" t="s">
        <v>2623</v>
      </c>
      <c r="AE2822" s="1">
        <v>1</v>
      </c>
      <c r="AF2822" s="1">
        <v>30</v>
      </c>
      <c r="AG2822" s="1">
        <v>0</v>
      </c>
      <c r="AN2822" s="1">
        <v>1</v>
      </c>
      <c r="AO2822" s="1">
        <v>1</v>
      </c>
      <c r="AP2822" s="1">
        <v>44456</v>
      </c>
      <c r="AQ2822" s="1" t="s">
        <v>2629</v>
      </c>
      <c r="AR2822" s="276">
        <v>2358776</v>
      </c>
      <c r="AS2822" s="1" t="s">
        <v>2624</v>
      </c>
      <c r="AT2822" s="1">
        <v>0</v>
      </c>
      <c r="AU2822" s="1">
        <v>0</v>
      </c>
      <c r="AV2822" s="1" t="s">
        <v>2625</v>
      </c>
      <c r="AW2822" s="1" t="s">
        <v>2626</v>
      </c>
      <c r="AX2822" s="1">
        <v>5</v>
      </c>
      <c r="BC2822" s="1">
        <v>1</v>
      </c>
      <c r="BD2822" s="1">
        <v>7</v>
      </c>
      <c r="BE2822" s="1">
        <v>2</v>
      </c>
      <c r="BF2822" s="296">
        <v>18675321</v>
      </c>
    </row>
    <row r="2823" spans="1:58" x14ac:dyDescent="0.3">
      <c r="A2823" s="273">
        <f t="shared" si="93"/>
        <v>29952554.672068216</v>
      </c>
      <c r="B2823" s="1" t="s">
        <v>2621</v>
      </c>
      <c r="C2823" s="274">
        <v>66746888</v>
      </c>
      <c r="D2823" s="1">
        <v>141105</v>
      </c>
      <c r="E2823" s="1">
        <v>4</v>
      </c>
      <c r="F2823" s="1" t="s">
        <v>3916</v>
      </c>
      <c r="G2823" s="275">
        <v>44019</v>
      </c>
      <c r="H2823" s="275">
        <v>45869</v>
      </c>
      <c r="I2823" s="1">
        <v>0</v>
      </c>
      <c r="J2823" s="1">
        <v>1</v>
      </c>
      <c r="K2823" s="1">
        <v>23</v>
      </c>
      <c r="L2823" s="1">
        <v>30</v>
      </c>
      <c r="M2823" s="1">
        <v>2</v>
      </c>
      <c r="N2823" s="1">
        <v>12</v>
      </c>
      <c r="O2823" s="1">
        <v>12.68</v>
      </c>
      <c r="P2823" s="1">
        <v>50426669</v>
      </c>
      <c r="Q2823" s="1">
        <v>557126</v>
      </c>
      <c r="R2823" s="1">
        <v>38100501</v>
      </c>
      <c r="S2823" s="1">
        <v>0</v>
      </c>
      <c r="T2823" s="1">
        <v>0</v>
      </c>
      <c r="U2823" s="1">
        <v>50000000</v>
      </c>
      <c r="V2823" s="1">
        <v>44018</v>
      </c>
      <c r="W2823" s="1">
        <v>0</v>
      </c>
      <c r="X2823" s="1">
        <v>0</v>
      </c>
      <c r="Y2823" s="1">
        <v>0</v>
      </c>
      <c r="Z2823" s="1" t="s">
        <v>5057</v>
      </c>
      <c r="AA2823" s="1" t="s">
        <v>2807</v>
      </c>
      <c r="AB2823" s="275">
        <v>44651</v>
      </c>
      <c r="AC2823" s="1">
        <v>3</v>
      </c>
      <c r="AD2823" s="1" t="s">
        <v>2623</v>
      </c>
      <c r="AE2823" s="1">
        <v>1</v>
      </c>
      <c r="AF2823" s="1">
        <v>30</v>
      </c>
      <c r="AG2823" s="1">
        <v>0</v>
      </c>
      <c r="AN2823" s="1">
        <v>1</v>
      </c>
      <c r="AO2823" s="1">
        <v>1</v>
      </c>
      <c r="AP2823" s="275"/>
      <c r="AR2823" s="276">
        <v>1258026.42</v>
      </c>
      <c r="AS2823" s="1" t="s">
        <v>2624</v>
      </c>
      <c r="AT2823" s="1">
        <v>0</v>
      </c>
      <c r="AU2823" s="1">
        <v>0</v>
      </c>
      <c r="AV2823" s="1" t="s">
        <v>2625</v>
      </c>
      <c r="AW2823" s="1" t="s">
        <v>2626</v>
      </c>
      <c r="AX2823" s="1">
        <v>5</v>
      </c>
      <c r="BC2823" s="1">
        <v>1</v>
      </c>
      <c r="BD2823" s="1">
        <v>7</v>
      </c>
      <c r="BE2823" s="1">
        <v>2</v>
      </c>
      <c r="BF2823" s="296">
        <v>6889919.9079317842</v>
      </c>
    </row>
    <row r="2824" spans="1:58" x14ac:dyDescent="0.3">
      <c r="A2824" s="273">
        <f t="shared" si="93"/>
        <v>2110694.3279317841</v>
      </c>
      <c r="B2824" s="1" t="s">
        <v>2621</v>
      </c>
      <c r="C2824" s="274">
        <v>66746888</v>
      </c>
      <c r="D2824" s="1">
        <v>144205</v>
      </c>
      <c r="E2824" s="1">
        <v>4</v>
      </c>
      <c r="F2824" s="1" t="s">
        <v>3382</v>
      </c>
      <c r="G2824" s="275">
        <v>43838</v>
      </c>
      <c r="H2824" s="275">
        <v>45169</v>
      </c>
      <c r="I2824" s="1">
        <v>0</v>
      </c>
      <c r="J2824" s="1">
        <v>1</v>
      </c>
      <c r="K2824" s="1">
        <v>26</v>
      </c>
      <c r="L2824" s="1">
        <v>30</v>
      </c>
      <c r="M2824" s="1">
        <v>2</v>
      </c>
      <c r="N2824" s="1">
        <v>18</v>
      </c>
      <c r="O2824" s="1">
        <v>19.559999999999999</v>
      </c>
      <c r="P2824" s="1">
        <v>3000000</v>
      </c>
      <c r="Q2824" s="1">
        <v>191417</v>
      </c>
      <c r="R2824" s="1">
        <v>2684812</v>
      </c>
      <c r="S2824" s="1">
        <v>0</v>
      </c>
      <c r="T2824" s="1">
        <v>0</v>
      </c>
      <c r="U2824" s="1">
        <v>0</v>
      </c>
      <c r="W2824" s="1">
        <v>0</v>
      </c>
      <c r="X2824" s="1">
        <v>0</v>
      </c>
      <c r="Y2824" s="1">
        <v>0</v>
      </c>
      <c r="AB2824" s="275">
        <v>44651</v>
      </c>
      <c r="AC2824" s="1">
        <v>1</v>
      </c>
      <c r="AD2824" s="1" t="s">
        <v>2623</v>
      </c>
      <c r="AE2824" s="1">
        <v>1</v>
      </c>
      <c r="AF2824" s="1">
        <v>30</v>
      </c>
      <c r="AG2824" s="1">
        <v>0</v>
      </c>
      <c r="AN2824" s="1">
        <v>1</v>
      </c>
      <c r="AO2824" s="1">
        <v>1</v>
      </c>
      <c r="AR2824" s="276">
        <v>88608.58</v>
      </c>
      <c r="AS2824" s="1" t="s">
        <v>2657</v>
      </c>
      <c r="AT2824" s="1">
        <v>0</v>
      </c>
      <c r="AU2824" s="1">
        <v>0</v>
      </c>
      <c r="AX2824" s="1">
        <v>5</v>
      </c>
      <c r="BC2824" s="1">
        <v>1</v>
      </c>
      <c r="BD2824" s="1">
        <v>7</v>
      </c>
      <c r="BE2824" s="1">
        <v>2</v>
      </c>
      <c r="BF2824" s="296">
        <v>485509.09206821577</v>
      </c>
    </row>
    <row r="2825" spans="1:58" x14ac:dyDescent="0.3">
      <c r="A2825" s="273">
        <f t="shared" si="93"/>
        <v>4134946</v>
      </c>
      <c r="B2825" s="1" t="s">
        <v>2621</v>
      </c>
      <c r="C2825" s="274">
        <v>66747046</v>
      </c>
      <c r="D2825" s="1">
        <v>144105</v>
      </c>
      <c r="E2825" s="1">
        <v>3</v>
      </c>
      <c r="F2825" s="1" t="s">
        <v>3612</v>
      </c>
      <c r="G2825" s="275">
        <v>44202</v>
      </c>
      <c r="H2825" s="275">
        <v>45138</v>
      </c>
      <c r="I2825" s="1">
        <v>0</v>
      </c>
      <c r="J2825" s="1">
        <v>1</v>
      </c>
      <c r="K2825" s="1">
        <v>16</v>
      </c>
      <c r="L2825" s="1">
        <v>30</v>
      </c>
      <c r="M2825" s="1">
        <v>2</v>
      </c>
      <c r="N2825" s="1">
        <v>14.02</v>
      </c>
      <c r="O2825" s="1">
        <v>14.95</v>
      </c>
      <c r="P2825" s="1">
        <v>14090923</v>
      </c>
      <c r="Q2825" s="1">
        <v>360199</v>
      </c>
      <c r="R2825" s="1">
        <v>7994937</v>
      </c>
      <c r="S2825" s="1">
        <v>0</v>
      </c>
      <c r="T2825" s="1">
        <v>0</v>
      </c>
      <c r="U2825" s="1">
        <v>0</v>
      </c>
      <c r="W2825" s="1">
        <v>0</v>
      </c>
      <c r="X2825" s="1">
        <v>0</v>
      </c>
      <c r="Y2825" s="1">
        <v>0</v>
      </c>
      <c r="Z2825" s="1" t="s">
        <v>3734</v>
      </c>
      <c r="AA2825" s="1" t="s">
        <v>3609</v>
      </c>
      <c r="AB2825" s="275">
        <v>44651</v>
      </c>
      <c r="AC2825" s="1">
        <v>1</v>
      </c>
      <c r="AD2825" s="1" t="s">
        <v>2623</v>
      </c>
      <c r="AE2825" s="1">
        <v>1</v>
      </c>
      <c r="AF2825" s="1">
        <v>30</v>
      </c>
      <c r="AG2825" s="1">
        <v>0</v>
      </c>
      <c r="AN2825" s="1">
        <v>1</v>
      </c>
      <c r="AO2825" s="1">
        <v>1</v>
      </c>
      <c r="AP2825" s="1">
        <v>44202</v>
      </c>
      <c r="AQ2825" s="1" t="s">
        <v>2629</v>
      </c>
      <c r="AR2825" s="276">
        <v>482497</v>
      </c>
      <c r="AS2825" s="1" t="s">
        <v>2632</v>
      </c>
      <c r="AT2825" s="1">
        <v>0</v>
      </c>
      <c r="AU2825" s="1">
        <v>0</v>
      </c>
      <c r="AV2825" s="1" t="s">
        <v>2625</v>
      </c>
      <c r="AW2825" s="1" t="s">
        <v>2626</v>
      </c>
      <c r="AX2825" s="1">
        <v>5</v>
      </c>
      <c r="BC2825" s="1">
        <v>1</v>
      </c>
      <c r="BD2825" s="1">
        <v>7</v>
      </c>
      <c r="BE2825" s="1">
        <v>2</v>
      </c>
      <c r="BF2825" s="296">
        <v>3377494</v>
      </c>
    </row>
    <row r="2826" spans="1:58" x14ac:dyDescent="0.3">
      <c r="A2826" s="273">
        <f t="shared" si="93"/>
        <v>27738573</v>
      </c>
      <c r="B2826" s="1" t="s">
        <v>2621</v>
      </c>
      <c r="C2826" s="274">
        <v>66747266</v>
      </c>
      <c r="D2826" s="1">
        <v>144105</v>
      </c>
      <c r="E2826" s="1">
        <v>4</v>
      </c>
      <c r="F2826" s="1" t="s">
        <v>3471</v>
      </c>
      <c r="G2826" s="275">
        <v>44029</v>
      </c>
      <c r="H2826" s="275">
        <v>45535</v>
      </c>
      <c r="I2826" s="1">
        <v>1</v>
      </c>
      <c r="J2826" s="1">
        <v>1</v>
      </c>
      <c r="K2826" s="1">
        <v>21</v>
      </c>
      <c r="L2826" s="1">
        <v>30</v>
      </c>
      <c r="M2826" s="1">
        <v>2</v>
      </c>
      <c r="N2826" s="1">
        <v>9</v>
      </c>
      <c r="O2826" s="1">
        <v>9.3800000000000008</v>
      </c>
      <c r="P2826" s="1">
        <v>81248028</v>
      </c>
      <c r="Q2826" s="1">
        <v>1539136</v>
      </c>
      <c r="R2826" s="1">
        <v>53175242</v>
      </c>
      <c r="S2826" s="1">
        <v>0</v>
      </c>
      <c r="T2826" s="1">
        <v>0</v>
      </c>
      <c r="U2826" s="1">
        <v>0</v>
      </c>
      <c r="W2826" s="1">
        <v>0</v>
      </c>
      <c r="X2826" s="1">
        <v>0</v>
      </c>
      <c r="Y2826" s="1">
        <v>0</v>
      </c>
      <c r="Z2826" s="1" t="s">
        <v>4672</v>
      </c>
      <c r="AA2826" s="1" t="s">
        <v>2807</v>
      </c>
      <c r="AB2826" s="275">
        <v>44651</v>
      </c>
      <c r="AC2826" s="1">
        <v>1</v>
      </c>
      <c r="AD2826" s="1" t="s">
        <v>2623</v>
      </c>
      <c r="AE2826" s="1">
        <v>1</v>
      </c>
      <c r="AF2826" s="1">
        <v>30</v>
      </c>
      <c r="AG2826" s="1">
        <v>1008</v>
      </c>
      <c r="AN2826" s="1">
        <v>1</v>
      </c>
      <c r="AO2826" s="1">
        <v>1</v>
      </c>
      <c r="AR2826" s="276">
        <v>2945094</v>
      </c>
      <c r="AS2826" s="1" t="s">
        <v>2677</v>
      </c>
      <c r="AT2826" s="1">
        <v>0</v>
      </c>
      <c r="AU2826" s="1">
        <v>0</v>
      </c>
      <c r="AV2826" s="1" t="s">
        <v>2625</v>
      </c>
      <c r="AW2826" s="1" t="s">
        <v>2626</v>
      </c>
      <c r="AX2826" s="1">
        <v>5</v>
      </c>
      <c r="BC2826" s="1">
        <v>1</v>
      </c>
      <c r="BD2826" s="1">
        <v>7</v>
      </c>
      <c r="BE2826" s="1">
        <v>2</v>
      </c>
      <c r="BF2826" s="296">
        <v>22491575</v>
      </c>
    </row>
    <row r="2827" spans="1:58" x14ac:dyDescent="0.3">
      <c r="A2827" s="273">
        <f t="shared" si="93"/>
        <v>14388346</v>
      </c>
      <c r="B2827" s="1" t="s">
        <v>2621</v>
      </c>
      <c r="C2827" s="274">
        <v>66748444</v>
      </c>
      <c r="D2827" s="1">
        <v>144105</v>
      </c>
      <c r="E2827" s="1">
        <v>4</v>
      </c>
      <c r="F2827" s="1" t="s">
        <v>5824</v>
      </c>
      <c r="G2827" s="275">
        <v>44636</v>
      </c>
      <c r="H2827" s="275">
        <v>45747</v>
      </c>
      <c r="I2827" s="1">
        <v>0</v>
      </c>
      <c r="J2827" s="1">
        <v>1</v>
      </c>
      <c r="K2827" s="1">
        <v>0</v>
      </c>
      <c r="L2827" s="1">
        <v>30</v>
      </c>
      <c r="M2827" s="1">
        <v>2</v>
      </c>
      <c r="N2827" s="1">
        <v>9</v>
      </c>
      <c r="O2827" s="1">
        <v>9.3800000000000008</v>
      </c>
      <c r="P2827" s="1">
        <v>25122386</v>
      </c>
      <c r="Q2827" s="1">
        <v>552539</v>
      </c>
      <c r="R2827" s="1">
        <v>25122386</v>
      </c>
      <c r="S2827" s="1">
        <v>0</v>
      </c>
      <c r="T2827" s="1">
        <v>0</v>
      </c>
      <c r="U2827" s="1">
        <v>0</v>
      </c>
      <c r="W2827" s="1">
        <v>0</v>
      </c>
      <c r="X2827" s="1">
        <v>0</v>
      </c>
      <c r="Y2827" s="1">
        <v>0</v>
      </c>
      <c r="Z2827" s="1" t="s">
        <v>3734</v>
      </c>
      <c r="AA2827" s="1" t="s">
        <v>2807</v>
      </c>
      <c r="AB2827" s="275">
        <v>44636</v>
      </c>
      <c r="AC2827" s="1">
        <v>1</v>
      </c>
      <c r="AD2827" s="1" t="s">
        <v>2623</v>
      </c>
      <c r="AE2827" s="1">
        <v>1</v>
      </c>
      <c r="AF2827" s="1">
        <v>30</v>
      </c>
      <c r="AG2827" s="1">
        <v>0</v>
      </c>
      <c r="AN2827" s="1">
        <v>1</v>
      </c>
      <c r="AO2827" s="1">
        <v>1</v>
      </c>
      <c r="AR2827" s="276">
        <v>1987506</v>
      </c>
      <c r="AS2827" s="1" t="s">
        <v>2677</v>
      </c>
      <c r="AT2827" s="1">
        <v>0</v>
      </c>
      <c r="AU2827" s="1">
        <v>0</v>
      </c>
      <c r="AV2827" s="1" t="s">
        <v>2625</v>
      </c>
      <c r="AW2827" s="1" t="s">
        <v>2626</v>
      </c>
      <c r="AX2827" s="1">
        <v>5</v>
      </c>
      <c r="BC2827" s="1">
        <v>1</v>
      </c>
      <c r="BD2827" s="1">
        <v>7</v>
      </c>
      <c r="BE2827" s="1">
        <v>2</v>
      </c>
      <c r="BF2827" s="296">
        <v>8746534</v>
      </c>
    </row>
    <row r="2828" spans="1:58" x14ac:dyDescent="0.3">
      <c r="A2828" s="273">
        <f t="shared" si="93"/>
        <v>0</v>
      </c>
      <c r="B2828" s="1" t="s">
        <v>2621</v>
      </c>
      <c r="C2828" s="274">
        <v>66742600</v>
      </c>
      <c r="D2828" s="1">
        <v>144105</v>
      </c>
      <c r="E2828" s="1">
        <v>4</v>
      </c>
      <c r="F2828" s="1" t="s">
        <v>3986</v>
      </c>
      <c r="G2828" s="275">
        <v>44041</v>
      </c>
      <c r="H2828" s="275">
        <v>44773</v>
      </c>
      <c r="I2828" s="1">
        <v>1</v>
      </c>
      <c r="J2828" s="1">
        <v>1</v>
      </c>
      <c r="K2828" s="1">
        <v>20</v>
      </c>
      <c r="L2828" s="1">
        <v>30</v>
      </c>
      <c r="M2828" s="1">
        <v>2</v>
      </c>
      <c r="N2828" s="1">
        <v>10.56</v>
      </c>
      <c r="O2828" s="1">
        <v>11.08</v>
      </c>
      <c r="P2828" s="1">
        <v>25033614</v>
      </c>
      <c r="Q2828" s="1">
        <v>703993</v>
      </c>
      <c r="R2828" s="1">
        <v>2899202</v>
      </c>
      <c r="S2828" s="1">
        <v>0</v>
      </c>
      <c r="T2828" s="1">
        <v>0</v>
      </c>
      <c r="U2828" s="1">
        <v>0</v>
      </c>
      <c r="W2828" s="1">
        <v>0</v>
      </c>
      <c r="X2828" s="1">
        <v>0</v>
      </c>
      <c r="Y2828" s="1">
        <v>0</v>
      </c>
      <c r="Z2828" s="1" t="s">
        <v>4618</v>
      </c>
      <c r="AA2828" s="1" t="s">
        <v>2911</v>
      </c>
      <c r="AB2828" s="275">
        <v>44651</v>
      </c>
      <c r="AC2828" s="1">
        <v>1</v>
      </c>
      <c r="AD2828" s="1" t="s">
        <v>2623</v>
      </c>
      <c r="AE2828" s="1">
        <v>1</v>
      </c>
      <c r="AF2828" s="1">
        <v>30</v>
      </c>
      <c r="AG2828" s="1">
        <v>5365</v>
      </c>
      <c r="AN2828" s="1">
        <v>1</v>
      </c>
      <c r="AO2828" s="1">
        <v>1</v>
      </c>
      <c r="AR2828" s="276">
        <v>620952.05000000005</v>
      </c>
      <c r="AS2828" s="1" t="s">
        <v>2624</v>
      </c>
      <c r="AT2828" s="1">
        <v>0</v>
      </c>
      <c r="AU2828" s="1">
        <v>0</v>
      </c>
      <c r="AV2828" s="1" t="s">
        <v>2625</v>
      </c>
      <c r="AW2828" s="1" t="s">
        <v>2626</v>
      </c>
      <c r="AX2828" s="1">
        <v>5</v>
      </c>
      <c r="BC2828" s="1">
        <v>1</v>
      </c>
      <c r="BD2828" s="1">
        <v>7</v>
      </c>
      <c r="BE2828" s="1">
        <v>2</v>
      </c>
      <c r="BF2828" s="296">
        <v>6789822</v>
      </c>
    </row>
    <row r="2829" spans="1:58" x14ac:dyDescent="0.3">
      <c r="A2829" s="273">
        <f t="shared" si="93"/>
        <v>0</v>
      </c>
      <c r="B2829" s="1" t="s">
        <v>2621</v>
      </c>
      <c r="C2829" s="274">
        <v>66742744</v>
      </c>
      <c r="D2829" s="1">
        <v>144205</v>
      </c>
      <c r="E2829" s="1">
        <v>4</v>
      </c>
      <c r="F2829" s="1" t="s">
        <v>4559</v>
      </c>
      <c r="G2829" s="275">
        <v>44315</v>
      </c>
      <c r="H2829" s="275">
        <v>45412</v>
      </c>
      <c r="I2829" s="1">
        <v>0</v>
      </c>
      <c r="J2829" s="1">
        <v>1</v>
      </c>
      <c r="K2829" s="1">
        <v>11</v>
      </c>
      <c r="L2829" s="1">
        <v>30</v>
      </c>
      <c r="M2829" s="1">
        <v>2</v>
      </c>
      <c r="N2829" s="1">
        <v>7.2</v>
      </c>
      <c r="O2829" s="1">
        <v>7.44</v>
      </c>
      <c r="P2829" s="1">
        <v>6465443</v>
      </c>
      <c r="Q2829" s="1">
        <v>201422</v>
      </c>
      <c r="R2829" s="1">
        <v>4643424</v>
      </c>
      <c r="S2829" s="1">
        <v>0</v>
      </c>
      <c r="T2829" s="1">
        <v>0</v>
      </c>
      <c r="U2829" s="1">
        <v>0</v>
      </c>
      <c r="W2829" s="1">
        <v>0</v>
      </c>
      <c r="X2829" s="1">
        <v>0</v>
      </c>
      <c r="Y2829" s="1">
        <v>0</v>
      </c>
      <c r="AB2829" s="275">
        <v>44651</v>
      </c>
      <c r="AC2829" s="1">
        <v>1</v>
      </c>
      <c r="AD2829" s="1" t="s">
        <v>2623</v>
      </c>
      <c r="AE2829" s="1">
        <v>1</v>
      </c>
      <c r="AF2829" s="1">
        <v>30</v>
      </c>
      <c r="AG2829" s="1">
        <v>0</v>
      </c>
      <c r="AN2829" s="1">
        <v>1</v>
      </c>
      <c r="AO2829" s="1">
        <v>1</v>
      </c>
      <c r="AR2829" s="276">
        <v>1843179</v>
      </c>
      <c r="AS2829" s="1" t="s">
        <v>2657</v>
      </c>
      <c r="AT2829" s="1">
        <v>0</v>
      </c>
      <c r="AU2829" s="1">
        <v>0</v>
      </c>
      <c r="AX2829" s="1">
        <v>5</v>
      </c>
      <c r="BC2829" s="1">
        <v>1</v>
      </c>
      <c r="BD2829" s="1">
        <v>7</v>
      </c>
      <c r="BE2829" s="1">
        <v>2</v>
      </c>
      <c r="BF2829" s="296">
        <v>12982564</v>
      </c>
    </row>
    <row r="2830" spans="1:58" x14ac:dyDescent="0.3">
      <c r="A2830" s="273">
        <f t="shared" si="93"/>
        <v>17954396.36552617</v>
      </c>
      <c r="B2830" s="1" t="s">
        <v>2621</v>
      </c>
      <c r="C2830" s="274">
        <v>66742028</v>
      </c>
      <c r="D2830" s="1">
        <v>144105</v>
      </c>
      <c r="E2830" s="1">
        <v>4</v>
      </c>
      <c r="F2830" s="1" t="s">
        <v>4534</v>
      </c>
      <c r="G2830" s="275">
        <v>44393</v>
      </c>
      <c r="H2830" s="275">
        <v>45869</v>
      </c>
      <c r="I2830" s="1">
        <v>1</v>
      </c>
      <c r="J2830" s="1">
        <v>1</v>
      </c>
      <c r="K2830" s="1">
        <v>8</v>
      </c>
      <c r="L2830" s="1">
        <v>30</v>
      </c>
      <c r="M2830" s="1">
        <v>2</v>
      </c>
      <c r="N2830" s="1">
        <v>9</v>
      </c>
      <c r="O2830" s="1">
        <v>9.3800000000000008</v>
      </c>
      <c r="P2830" s="1">
        <v>29547759</v>
      </c>
      <c r="Q2830" s="1">
        <v>576149</v>
      </c>
      <c r="R2830" s="1">
        <v>25690695</v>
      </c>
      <c r="S2830" s="1">
        <v>0</v>
      </c>
      <c r="T2830" s="1">
        <v>0</v>
      </c>
      <c r="U2830" s="1">
        <v>0</v>
      </c>
      <c r="W2830" s="1">
        <v>0</v>
      </c>
      <c r="X2830" s="1">
        <v>0</v>
      </c>
      <c r="Y2830" s="1">
        <v>0</v>
      </c>
      <c r="Z2830" s="1" t="s">
        <v>2635</v>
      </c>
      <c r="AA2830" s="1" t="s">
        <v>2807</v>
      </c>
      <c r="AB2830" s="275">
        <v>44651</v>
      </c>
      <c r="AC2830" s="1">
        <v>1</v>
      </c>
      <c r="AD2830" s="1" t="s">
        <v>2623</v>
      </c>
      <c r="AE2830" s="1">
        <v>1</v>
      </c>
      <c r="AF2830" s="1">
        <v>30</v>
      </c>
      <c r="AG2830" s="1">
        <v>336</v>
      </c>
      <c r="AN2830" s="1">
        <v>1</v>
      </c>
      <c r="AO2830" s="1">
        <v>1</v>
      </c>
      <c r="AR2830" s="276">
        <v>1333022.4099999999</v>
      </c>
      <c r="AS2830" s="1" t="s">
        <v>2624</v>
      </c>
      <c r="AT2830" s="1">
        <v>0</v>
      </c>
      <c r="AU2830" s="1">
        <v>0</v>
      </c>
      <c r="AV2830" s="1" t="s">
        <v>2625</v>
      </c>
      <c r="AW2830" s="1" t="s">
        <v>2626</v>
      </c>
      <c r="AX2830" s="1">
        <v>5</v>
      </c>
      <c r="BC2830" s="1">
        <v>1</v>
      </c>
      <c r="BD2830" s="1">
        <v>7</v>
      </c>
      <c r="BE2830" s="1">
        <v>2</v>
      </c>
      <c r="BF2830" s="296">
        <v>6403276.2244738322</v>
      </c>
    </row>
    <row r="2831" spans="1:58" x14ac:dyDescent="0.3">
      <c r="A2831" s="273">
        <f t="shared" si="93"/>
        <v>14128231.553232878</v>
      </c>
      <c r="B2831" s="1" t="s">
        <v>2621</v>
      </c>
      <c r="C2831" s="274">
        <v>66742028</v>
      </c>
      <c r="D2831" s="1">
        <v>144205</v>
      </c>
      <c r="E2831" s="1">
        <v>3</v>
      </c>
      <c r="F2831" s="1" t="s">
        <v>3046</v>
      </c>
      <c r="G2831" s="275">
        <v>43903</v>
      </c>
      <c r="H2831" s="275">
        <v>45747</v>
      </c>
      <c r="I2831" s="1">
        <v>0</v>
      </c>
      <c r="J2831" s="1">
        <v>1</v>
      </c>
      <c r="K2831" s="1">
        <v>24</v>
      </c>
      <c r="L2831" s="1">
        <v>30</v>
      </c>
      <c r="M2831" s="1">
        <v>2</v>
      </c>
      <c r="N2831" s="1">
        <v>13.32</v>
      </c>
      <c r="O2831" s="1">
        <v>14.16</v>
      </c>
      <c r="P2831" s="1">
        <v>29858380</v>
      </c>
      <c r="Q2831" s="1">
        <v>684271</v>
      </c>
      <c r="R2831" s="1">
        <v>20215823</v>
      </c>
      <c r="S2831" s="1">
        <v>0</v>
      </c>
      <c r="T2831" s="1">
        <v>0</v>
      </c>
      <c r="U2831" s="1">
        <v>0</v>
      </c>
      <c r="W2831" s="1">
        <v>0</v>
      </c>
      <c r="X2831" s="1">
        <v>0</v>
      </c>
      <c r="Y2831" s="1">
        <v>0</v>
      </c>
      <c r="AB2831" s="275">
        <v>44651</v>
      </c>
      <c r="AC2831" s="1">
        <v>1</v>
      </c>
      <c r="AD2831" s="1" t="s">
        <v>2623</v>
      </c>
      <c r="AE2831" s="1">
        <v>1</v>
      </c>
      <c r="AF2831" s="1">
        <v>30</v>
      </c>
      <c r="AG2831" s="1">
        <v>0</v>
      </c>
      <c r="AN2831" s="1">
        <v>1</v>
      </c>
      <c r="AO2831" s="1">
        <v>1</v>
      </c>
      <c r="AP2831" s="1">
        <v>43903</v>
      </c>
      <c r="AQ2831" s="1" t="s">
        <v>2629</v>
      </c>
      <c r="AR2831" s="276">
        <v>1048899.47</v>
      </c>
      <c r="AS2831" s="1" t="s">
        <v>2624</v>
      </c>
      <c r="AT2831" s="1">
        <v>0</v>
      </c>
      <c r="AU2831" s="1">
        <v>0</v>
      </c>
      <c r="AX2831" s="1">
        <v>5</v>
      </c>
      <c r="BC2831" s="1">
        <v>1</v>
      </c>
      <c r="BD2831" s="1">
        <v>7</v>
      </c>
      <c r="BE2831" s="1">
        <v>2</v>
      </c>
      <c r="BF2831" s="296">
        <v>5038691.9767671237</v>
      </c>
    </row>
    <row r="2832" spans="1:58" x14ac:dyDescent="0.3">
      <c r="A2832" s="273">
        <f t="shared" si="93"/>
        <v>964144.07124095457</v>
      </c>
      <c r="B2832" s="1" t="s">
        <v>2621</v>
      </c>
      <c r="C2832" s="274">
        <v>66742028</v>
      </c>
      <c r="D2832" s="1">
        <v>144205</v>
      </c>
      <c r="E2832" s="1">
        <v>4</v>
      </c>
      <c r="F2832" s="1" t="s">
        <v>4235</v>
      </c>
      <c r="G2832" s="275">
        <v>44405</v>
      </c>
      <c r="H2832" s="275">
        <v>45138</v>
      </c>
      <c r="I2832" s="1">
        <v>0</v>
      </c>
      <c r="J2832" s="1">
        <v>1</v>
      </c>
      <c r="K2832" s="1">
        <v>8</v>
      </c>
      <c r="L2832" s="1">
        <v>30</v>
      </c>
      <c r="M2832" s="1">
        <v>2</v>
      </c>
      <c r="N2832" s="1">
        <v>10.19</v>
      </c>
      <c r="O2832" s="1">
        <v>10.69</v>
      </c>
      <c r="P2832" s="1">
        <v>2000000</v>
      </c>
      <c r="Q2832" s="1">
        <v>92848</v>
      </c>
      <c r="R2832" s="1">
        <v>1379662</v>
      </c>
      <c r="S2832" s="1">
        <v>0</v>
      </c>
      <c r="T2832" s="1">
        <v>0</v>
      </c>
      <c r="U2832" s="1">
        <v>0</v>
      </c>
      <c r="W2832" s="1">
        <v>0</v>
      </c>
      <c r="X2832" s="1">
        <v>0</v>
      </c>
      <c r="Y2832" s="1">
        <v>0</v>
      </c>
      <c r="AB2832" s="275">
        <v>44651</v>
      </c>
      <c r="AC2832" s="1">
        <v>1</v>
      </c>
      <c r="AD2832" s="1" t="s">
        <v>2623</v>
      </c>
      <c r="AE2832" s="1">
        <v>1</v>
      </c>
      <c r="AF2832" s="1">
        <v>30</v>
      </c>
      <c r="AG2832" s="1">
        <v>0</v>
      </c>
      <c r="AN2832" s="1">
        <v>1</v>
      </c>
      <c r="AO2832" s="1">
        <v>1</v>
      </c>
      <c r="AR2832" s="276">
        <v>71644.13</v>
      </c>
      <c r="AS2832" s="1" t="s">
        <v>2657</v>
      </c>
      <c r="AT2832" s="1">
        <v>0</v>
      </c>
      <c r="AU2832" s="1">
        <v>0</v>
      </c>
      <c r="AX2832" s="1">
        <v>5</v>
      </c>
      <c r="BC2832" s="1">
        <v>1</v>
      </c>
      <c r="BD2832" s="1">
        <v>7</v>
      </c>
      <c r="BE2832" s="1">
        <v>2</v>
      </c>
      <c r="BF2832" s="296">
        <v>343873.79875904549</v>
      </c>
    </row>
    <row r="2833" spans="1:58" x14ac:dyDescent="0.3">
      <c r="A2833" s="273">
        <f t="shared" si="93"/>
        <v>1432045</v>
      </c>
      <c r="B2833" s="1" t="s">
        <v>2621</v>
      </c>
      <c r="C2833" s="274">
        <v>66744446</v>
      </c>
      <c r="D2833" s="1">
        <v>144205</v>
      </c>
      <c r="E2833" s="1">
        <v>4</v>
      </c>
      <c r="F2833" s="1" t="s">
        <v>2891</v>
      </c>
      <c r="G2833" s="275">
        <v>43396</v>
      </c>
      <c r="H2833" s="275">
        <v>45322</v>
      </c>
      <c r="I2833" s="1">
        <v>30</v>
      </c>
      <c r="J2833" s="1">
        <v>1</v>
      </c>
      <c r="K2833" s="1">
        <v>33</v>
      </c>
      <c r="L2833" s="1">
        <v>30</v>
      </c>
      <c r="M2833" s="1">
        <v>2</v>
      </c>
      <c r="N2833" s="1">
        <v>12</v>
      </c>
      <c r="O2833" s="1">
        <v>12.68</v>
      </c>
      <c r="P2833" s="1">
        <v>40132395</v>
      </c>
      <c r="Q2833" s="1">
        <v>892723</v>
      </c>
      <c r="R2833" s="1">
        <v>18282787</v>
      </c>
      <c r="S2833" s="1">
        <v>358558</v>
      </c>
      <c r="T2833" s="1">
        <v>0</v>
      </c>
      <c r="U2833" s="1">
        <v>0</v>
      </c>
      <c r="W2833" s="1">
        <v>0</v>
      </c>
      <c r="X2833" s="1">
        <v>0</v>
      </c>
      <c r="Y2833" s="1">
        <v>0</v>
      </c>
      <c r="AB2833" s="275">
        <v>44592</v>
      </c>
      <c r="AC2833" s="1">
        <v>1</v>
      </c>
      <c r="AD2833" s="1" t="s">
        <v>2623</v>
      </c>
      <c r="AE2833" s="1">
        <v>1</v>
      </c>
      <c r="AF2833" s="1">
        <v>30</v>
      </c>
      <c r="AG2833" s="1">
        <v>1426888</v>
      </c>
      <c r="AN2833" s="1">
        <v>1</v>
      </c>
      <c r="AO2833" s="1">
        <v>1</v>
      </c>
      <c r="AR2833" s="276">
        <v>2333382</v>
      </c>
      <c r="AS2833" s="1" t="s">
        <v>2677</v>
      </c>
      <c r="AT2833" s="1">
        <v>0</v>
      </c>
      <c r="AU2833" s="1">
        <v>0</v>
      </c>
      <c r="AX2833" s="1">
        <v>5</v>
      </c>
      <c r="BC2833" s="1">
        <v>1</v>
      </c>
      <c r="BD2833" s="1">
        <v>7</v>
      </c>
      <c r="BE2833" s="1">
        <v>2</v>
      </c>
      <c r="BF2833" s="296">
        <v>14517360</v>
      </c>
    </row>
    <row r="2834" spans="1:58" x14ac:dyDescent="0.3">
      <c r="A2834" s="273">
        <f t="shared" si="93"/>
        <v>0</v>
      </c>
      <c r="B2834" s="1" t="s">
        <v>2621</v>
      </c>
      <c r="C2834" s="274">
        <v>66744064</v>
      </c>
      <c r="D2834" s="1">
        <v>144205</v>
      </c>
      <c r="E2834" s="1">
        <v>4</v>
      </c>
      <c r="F2834" s="1" t="s">
        <v>3643</v>
      </c>
      <c r="G2834" s="275">
        <v>44242</v>
      </c>
      <c r="H2834" s="275">
        <v>44804</v>
      </c>
      <c r="I2834" s="1">
        <v>0</v>
      </c>
      <c r="J2834" s="1">
        <v>1</v>
      </c>
      <c r="K2834" s="1">
        <v>15</v>
      </c>
      <c r="L2834" s="1">
        <v>30</v>
      </c>
      <c r="M2834" s="1">
        <v>2</v>
      </c>
      <c r="N2834" s="1">
        <v>10.199999999999999</v>
      </c>
      <c r="O2834" s="1">
        <v>10.69</v>
      </c>
      <c r="P2834" s="1">
        <v>6339884</v>
      </c>
      <c r="Q2834" s="1">
        <v>246286</v>
      </c>
      <c r="R2834" s="1">
        <v>1199976</v>
      </c>
      <c r="S2834" s="1">
        <v>0</v>
      </c>
      <c r="T2834" s="1">
        <v>0</v>
      </c>
      <c r="U2834" s="1">
        <v>0</v>
      </c>
      <c r="W2834" s="1">
        <v>0</v>
      </c>
      <c r="X2834" s="1">
        <v>0</v>
      </c>
      <c r="Y2834" s="1">
        <v>0</v>
      </c>
      <c r="AB2834" s="275">
        <v>44651</v>
      </c>
      <c r="AC2834" s="1">
        <v>1</v>
      </c>
      <c r="AD2834" s="1" t="s">
        <v>2623</v>
      </c>
      <c r="AE2834" s="1">
        <v>1</v>
      </c>
      <c r="AF2834" s="1">
        <v>30</v>
      </c>
      <c r="AG2834" s="1">
        <v>0</v>
      </c>
      <c r="AN2834" s="1">
        <v>1</v>
      </c>
      <c r="AO2834" s="1">
        <v>1</v>
      </c>
      <c r="AR2834" s="276">
        <v>531717</v>
      </c>
      <c r="AS2834" s="1" t="s">
        <v>2632</v>
      </c>
      <c r="AT2834" s="1">
        <v>0</v>
      </c>
      <c r="AU2834" s="1">
        <v>0</v>
      </c>
      <c r="AX2834" s="1">
        <v>5</v>
      </c>
      <c r="BC2834" s="1">
        <v>1</v>
      </c>
      <c r="BD2834" s="1">
        <v>7</v>
      </c>
      <c r="BE2834" s="1">
        <v>2</v>
      </c>
      <c r="BF2834" s="296">
        <v>1622006</v>
      </c>
    </row>
    <row r="2835" spans="1:58" x14ac:dyDescent="0.3">
      <c r="A2835" s="273">
        <f t="shared" si="93"/>
        <v>11305660</v>
      </c>
      <c r="B2835" s="1" t="s">
        <v>2621</v>
      </c>
      <c r="C2835" s="274">
        <v>66746092</v>
      </c>
      <c r="D2835" s="1">
        <v>144105</v>
      </c>
      <c r="E2835" s="1">
        <v>3</v>
      </c>
      <c r="F2835" s="1" t="s">
        <v>5765</v>
      </c>
      <c r="G2835" s="275">
        <v>44602</v>
      </c>
      <c r="H2835" s="275">
        <v>45535</v>
      </c>
      <c r="I2835" s="1">
        <v>0</v>
      </c>
      <c r="J2835" s="1">
        <v>1</v>
      </c>
      <c r="K2835" s="1">
        <v>1</v>
      </c>
      <c r="L2835" s="1">
        <v>30</v>
      </c>
      <c r="M2835" s="1">
        <v>2</v>
      </c>
      <c r="N2835" s="1">
        <v>13.34</v>
      </c>
      <c r="O2835" s="1">
        <v>14.19</v>
      </c>
      <c r="P2835" s="1">
        <v>14967051</v>
      </c>
      <c r="Q2835" s="1">
        <v>386916</v>
      </c>
      <c r="R2835" s="1">
        <v>14751660</v>
      </c>
      <c r="S2835" s="1">
        <v>0</v>
      </c>
      <c r="T2835" s="1">
        <v>0</v>
      </c>
      <c r="U2835" s="1">
        <v>0</v>
      </c>
      <c r="W2835" s="1">
        <v>0</v>
      </c>
      <c r="X2835" s="1">
        <v>0</v>
      </c>
      <c r="Y2835" s="1">
        <v>0</v>
      </c>
      <c r="Z2835" s="1" t="s">
        <v>3734</v>
      </c>
      <c r="AA2835" s="1" t="s">
        <v>2807</v>
      </c>
      <c r="AB2835" s="275">
        <v>44651</v>
      </c>
      <c r="AC2835" s="1">
        <v>1</v>
      </c>
      <c r="AD2835" s="1" t="s">
        <v>2623</v>
      </c>
      <c r="AE2835" s="1">
        <v>1</v>
      </c>
      <c r="AF2835" s="1">
        <v>30</v>
      </c>
      <c r="AG2835" s="1">
        <v>0</v>
      </c>
      <c r="AN2835" s="1">
        <v>1</v>
      </c>
      <c r="AO2835" s="1">
        <v>1</v>
      </c>
      <c r="AP2835" s="1">
        <v>44602</v>
      </c>
      <c r="AQ2835" s="1" t="s">
        <v>2629</v>
      </c>
      <c r="AR2835" s="276">
        <v>868254</v>
      </c>
      <c r="AS2835" s="1" t="s">
        <v>2624</v>
      </c>
      <c r="AT2835" s="1">
        <v>0</v>
      </c>
      <c r="AU2835" s="1">
        <v>0</v>
      </c>
      <c r="AV2835" s="1" t="s">
        <v>2625</v>
      </c>
      <c r="AW2835" s="1" t="s">
        <v>2626</v>
      </c>
      <c r="AX2835" s="1">
        <v>5</v>
      </c>
      <c r="BC2835" s="1">
        <v>1</v>
      </c>
      <c r="BD2835" s="1">
        <v>7</v>
      </c>
      <c r="BE2835" s="1">
        <v>2</v>
      </c>
      <c r="BF2835" s="296">
        <v>2577746</v>
      </c>
    </row>
    <row r="2836" spans="1:58" x14ac:dyDescent="0.3">
      <c r="A2836" s="273">
        <f t="shared" si="93"/>
        <v>11465837</v>
      </c>
      <c r="B2836" s="1" t="s">
        <v>2621</v>
      </c>
      <c r="C2836" s="274">
        <v>66746287</v>
      </c>
      <c r="D2836" s="1">
        <v>144105</v>
      </c>
      <c r="E2836" s="1">
        <v>4</v>
      </c>
      <c r="F2836" s="1" t="s">
        <v>5761</v>
      </c>
      <c r="G2836" s="275">
        <v>44595</v>
      </c>
      <c r="H2836" s="275">
        <v>45535</v>
      </c>
      <c r="I2836" s="1">
        <v>0</v>
      </c>
      <c r="J2836" s="1">
        <v>1</v>
      </c>
      <c r="K2836" s="1">
        <v>1</v>
      </c>
      <c r="L2836" s="1">
        <v>30</v>
      </c>
      <c r="M2836" s="1">
        <v>2</v>
      </c>
      <c r="N2836" s="1">
        <v>7.53</v>
      </c>
      <c r="O2836" s="1">
        <v>7.79</v>
      </c>
      <c r="P2836" s="1">
        <v>35219660</v>
      </c>
      <c r="Q2836" s="1">
        <v>1094901</v>
      </c>
      <c r="R2836" s="1">
        <v>34357655</v>
      </c>
      <c r="S2836" s="1">
        <v>0</v>
      </c>
      <c r="T2836" s="1">
        <v>0</v>
      </c>
      <c r="U2836" s="1">
        <v>0</v>
      </c>
      <c r="W2836" s="1">
        <v>0</v>
      </c>
      <c r="X2836" s="1">
        <v>0</v>
      </c>
      <c r="Y2836" s="1">
        <v>0</v>
      </c>
      <c r="Z2836" s="1" t="s">
        <v>3734</v>
      </c>
      <c r="AA2836" s="1" t="s">
        <v>2807</v>
      </c>
      <c r="AB2836" s="275">
        <v>44651</v>
      </c>
      <c r="AC2836" s="1">
        <v>1</v>
      </c>
      <c r="AD2836" s="1" t="s">
        <v>2623</v>
      </c>
      <c r="AE2836" s="1">
        <v>1</v>
      </c>
      <c r="AF2836" s="1">
        <v>30</v>
      </c>
      <c r="AG2836" s="1">
        <v>0</v>
      </c>
      <c r="AN2836" s="1">
        <v>1</v>
      </c>
      <c r="AO2836" s="1">
        <v>1</v>
      </c>
      <c r="AR2836" s="276">
        <v>2620428</v>
      </c>
      <c r="AS2836" s="1" t="s">
        <v>2624</v>
      </c>
      <c r="AT2836" s="1">
        <v>0</v>
      </c>
      <c r="AU2836" s="1">
        <v>0</v>
      </c>
      <c r="AV2836" s="1" t="s">
        <v>2625</v>
      </c>
      <c r="AW2836" s="1" t="s">
        <v>2626</v>
      </c>
      <c r="AX2836" s="1">
        <v>5</v>
      </c>
      <c r="BC2836" s="1">
        <v>1</v>
      </c>
      <c r="BD2836" s="1">
        <v>7</v>
      </c>
      <c r="BE2836" s="1">
        <v>2</v>
      </c>
      <c r="BF2836" s="296">
        <v>20271390</v>
      </c>
    </row>
    <row r="2837" spans="1:58" x14ac:dyDescent="0.3">
      <c r="A2837" s="273">
        <f t="shared" si="93"/>
        <v>12679499</v>
      </c>
      <c r="B2837" s="1" t="s">
        <v>2621</v>
      </c>
      <c r="C2837" s="274">
        <v>66746446</v>
      </c>
      <c r="D2837" s="1">
        <v>144105</v>
      </c>
      <c r="E2837" s="1">
        <v>4</v>
      </c>
      <c r="F2837" s="1" t="s">
        <v>4928</v>
      </c>
      <c r="G2837" s="275">
        <v>44419</v>
      </c>
      <c r="H2837" s="275">
        <v>45900</v>
      </c>
      <c r="I2837" s="1">
        <v>0</v>
      </c>
      <c r="J2837" s="1">
        <v>1</v>
      </c>
      <c r="K2837" s="1">
        <v>8</v>
      </c>
      <c r="L2837" s="1">
        <v>30</v>
      </c>
      <c r="M2837" s="1">
        <v>2</v>
      </c>
      <c r="N2837" s="1">
        <v>9</v>
      </c>
      <c r="O2837" s="1">
        <v>9.3800000000000008</v>
      </c>
      <c r="P2837" s="1">
        <v>25153703</v>
      </c>
      <c r="Q2837" s="1">
        <v>464672</v>
      </c>
      <c r="R2837" s="1">
        <v>22212428</v>
      </c>
      <c r="S2837" s="1">
        <v>0</v>
      </c>
      <c r="T2837" s="1">
        <v>0</v>
      </c>
      <c r="U2837" s="1">
        <v>0</v>
      </c>
      <c r="W2837" s="1">
        <v>0</v>
      </c>
      <c r="X2837" s="1">
        <v>0</v>
      </c>
      <c r="Y2837" s="1">
        <v>0</v>
      </c>
      <c r="Z2837" s="1" t="s">
        <v>2635</v>
      </c>
      <c r="AA2837" s="1" t="s">
        <v>2807</v>
      </c>
      <c r="AB2837" s="275">
        <v>44651</v>
      </c>
      <c r="AC2837" s="1">
        <v>1</v>
      </c>
      <c r="AD2837" s="1" t="s">
        <v>2623</v>
      </c>
      <c r="AE2837" s="1">
        <v>1</v>
      </c>
      <c r="AF2837" s="1">
        <v>30</v>
      </c>
      <c r="AG2837" s="1">
        <v>0</v>
      </c>
      <c r="AN2837" s="1">
        <v>1</v>
      </c>
      <c r="AO2837" s="1">
        <v>1</v>
      </c>
      <c r="AR2837" s="276">
        <v>1191619</v>
      </c>
      <c r="AS2837" s="1" t="s">
        <v>2632</v>
      </c>
      <c r="AT2837" s="1">
        <v>0</v>
      </c>
      <c r="AU2837" s="1">
        <v>0</v>
      </c>
      <c r="AV2837" s="1" t="s">
        <v>2625</v>
      </c>
      <c r="AW2837" s="1" t="s">
        <v>2626</v>
      </c>
      <c r="AX2837" s="1">
        <v>5</v>
      </c>
      <c r="BC2837" s="1">
        <v>1</v>
      </c>
      <c r="BD2837" s="1">
        <v>7</v>
      </c>
      <c r="BE2837" s="1">
        <v>2</v>
      </c>
      <c r="BF2837" s="296">
        <v>8341310</v>
      </c>
    </row>
    <row r="2838" spans="1:58" x14ac:dyDescent="0.3">
      <c r="A2838" s="273">
        <f t="shared" si="93"/>
        <v>38218335</v>
      </c>
      <c r="B2838" s="1" t="s">
        <v>2621</v>
      </c>
      <c r="C2838" s="274">
        <v>66747464</v>
      </c>
      <c r="D2838" s="1">
        <v>144105</v>
      </c>
      <c r="E2838" s="1">
        <v>4</v>
      </c>
      <c r="F2838" s="1" t="s">
        <v>5844</v>
      </c>
      <c r="G2838" s="275">
        <v>44602</v>
      </c>
      <c r="H2838" s="275">
        <v>46446</v>
      </c>
      <c r="I2838" s="1">
        <v>1</v>
      </c>
      <c r="J2838" s="1">
        <v>1</v>
      </c>
      <c r="K2838" s="1">
        <v>0</v>
      </c>
      <c r="L2838" s="1">
        <v>30</v>
      </c>
      <c r="M2838" s="1">
        <v>2</v>
      </c>
      <c r="N2838" s="1">
        <v>8.83</v>
      </c>
      <c r="O2838" s="1">
        <v>9.19</v>
      </c>
      <c r="P2838" s="1">
        <v>50288782</v>
      </c>
      <c r="Q2838" s="1">
        <v>883475</v>
      </c>
      <c r="R2838" s="1">
        <v>50288782</v>
      </c>
      <c r="S2838" s="1">
        <v>370041</v>
      </c>
      <c r="T2838" s="1">
        <v>0</v>
      </c>
      <c r="U2838" s="1">
        <v>0</v>
      </c>
      <c r="W2838" s="1">
        <v>0</v>
      </c>
      <c r="X2838" s="1">
        <v>0</v>
      </c>
      <c r="Y2838" s="1">
        <v>0</v>
      </c>
      <c r="Z2838" s="1" t="s">
        <v>2635</v>
      </c>
      <c r="AA2838" s="1" t="s">
        <v>2807</v>
      </c>
      <c r="AB2838" s="275">
        <v>44602</v>
      </c>
      <c r="AC2838" s="1">
        <v>1</v>
      </c>
      <c r="AD2838" s="1" t="s">
        <v>2623</v>
      </c>
      <c r="AE2838" s="1">
        <v>1</v>
      </c>
      <c r="AF2838" s="1">
        <v>30</v>
      </c>
      <c r="AG2838" s="1">
        <v>496537</v>
      </c>
      <c r="AN2838" s="1">
        <v>1</v>
      </c>
      <c r="AO2838" s="1">
        <v>1</v>
      </c>
      <c r="AR2838" s="276">
        <v>1621552</v>
      </c>
      <c r="AS2838" s="1" t="s">
        <v>2632</v>
      </c>
      <c r="AT2838" s="1">
        <v>0</v>
      </c>
      <c r="AU2838" s="1">
        <v>0</v>
      </c>
      <c r="AV2838" s="1" t="s">
        <v>2625</v>
      </c>
      <c r="AW2838" s="1" t="s">
        <v>2626</v>
      </c>
      <c r="AX2838" s="1">
        <v>5</v>
      </c>
      <c r="BC2838" s="1">
        <v>1</v>
      </c>
      <c r="BD2838" s="1">
        <v>7</v>
      </c>
      <c r="BE2838" s="1">
        <v>2</v>
      </c>
      <c r="BF2838" s="296">
        <v>10448895</v>
      </c>
    </row>
    <row r="2839" spans="1:58" x14ac:dyDescent="0.3">
      <c r="A2839" s="273">
        <f t="shared" si="93"/>
        <v>4796.6732530215886</v>
      </c>
      <c r="B2839" s="1" t="s">
        <v>2621</v>
      </c>
      <c r="C2839" s="274">
        <v>66768670</v>
      </c>
      <c r="D2839" s="1">
        <v>144105</v>
      </c>
      <c r="E2839" s="1">
        <v>2</v>
      </c>
      <c r="F2839" s="1" t="s">
        <v>2892</v>
      </c>
      <c r="G2839" s="275">
        <v>43507</v>
      </c>
      <c r="H2839" s="275">
        <v>44681</v>
      </c>
      <c r="I2839" s="1">
        <v>0</v>
      </c>
      <c r="J2839" s="1">
        <v>1</v>
      </c>
      <c r="K2839" s="1">
        <v>35</v>
      </c>
      <c r="L2839" s="1">
        <v>30</v>
      </c>
      <c r="M2839" s="1">
        <v>2</v>
      </c>
      <c r="N2839" s="1">
        <v>14.4</v>
      </c>
      <c r="O2839" s="1">
        <v>15.38</v>
      </c>
      <c r="P2839" s="1">
        <v>5062843</v>
      </c>
      <c r="Q2839" s="1">
        <v>174021</v>
      </c>
      <c r="R2839" s="1">
        <v>45999</v>
      </c>
      <c r="S2839" s="1">
        <v>0</v>
      </c>
      <c r="T2839" s="1">
        <v>0</v>
      </c>
      <c r="U2839" s="1">
        <v>0</v>
      </c>
      <c r="W2839" s="1">
        <v>0</v>
      </c>
      <c r="X2839" s="1">
        <v>0</v>
      </c>
      <c r="Y2839" s="1">
        <v>0</v>
      </c>
      <c r="AB2839" s="275">
        <v>44651</v>
      </c>
      <c r="AC2839" s="1">
        <v>1</v>
      </c>
      <c r="AD2839" s="1" t="s">
        <v>2623</v>
      </c>
      <c r="AE2839" s="1">
        <v>1</v>
      </c>
      <c r="AF2839" s="1">
        <v>30</v>
      </c>
      <c r="AG2839" s="1">
        <v>0</v>
      </c>
      <c r="AN2839" s="1">
        <v>1</v>
      </c>
      <c r="AO2839" s="1">
        <v>1</v>
      </c>
      <c r="AP2839" s="1">
        <v>44439</v>
      </c>
      <c r="AQ2839" s="1" t="s">
        <v>2629</v>
      </c>
      <c r="AR2839" s="276">
        <v>5115.82</v>
      </c>
      <c r="AS2839" s="1" t="s">
        <v>2632</v>
      </c>
      <c r="AT2839" s="1">
        <v>1</v>
      </c>
      <c r="AU2839" s="1">
        <v>0</v>
      </c>
      <c r="AV2839" s="1" t="s">
        <v>2625</v>
      </c>
      <c r="AW2839" s="1" t="s">
        <v>2626</v>
      </c>
      <c r="AX2839" s="1">
        <v>5</v>
      </c>
      <c r="BC2839" s="1">
        <v>1</v>
      </c>
      <c r="BD2839" s="1">
        <v>7</v>
      </c>
      <c r="BE2839" s="1">
        <v>2</v>
      </c>
      <c r="BF2839" s="296">
        <v>36086.506746978412</v>
      </c>
    </row>
    <row r="2840" spans="1:58" x14ac:dyDescent="0.3">
      <c r="A2840" s="273">
        <f t="shared" si="93"/>
        <v>535394.27458140953</v>
      </c>
      <c r="B2840" s="1" t="s">
        <v>2621</v>
      </c>
      <c r="C2840" s="274">
        <v>66768670</v>
      </c>
      <c r="D2840" s="1">
        <v>144105</v>
      </c>
      <c r="E2840" s="1">
        <v>3</v>
      </c>
      <c r="F2840" s="1" t="s">
        <v>5827</v>
      </c>
      <c r="G2840" s="275">
        <v>44638</v>
      </c>
      <c r="H2840" s="275">
        <v>45382</v>
      </c>
      <c r="I2840" s="1">
        <v>0</v>
      </c>
      <c r="J2840" s="1">
        <v>1</v>
      </c>
      <c r="K2840" s="1">
        <v>0</v>
      </c>
      <c r="L2840" s="1">
        <v>30</v>
      </c>
      <c r="M2840" s="1">
        <v>2</v>
      </c>
      <c r="N2840" s="1">
        <v>6</v>
      </c>
      <c r="O2840" s="1">
        <v>6.16</v>
      </c>
      <c r="P2840" s="1">
        <v>5176409</v>
      </c>
      <c r="Q2840" s="1">
        <v>230363</v>
      </c>
      <c r="R2840" s="1">
        <v>5176409</v>
      </c>
      <c r="S2840" s="1">
        <v>0</v>
      </c>
      <c r="T2840" s="1">
        <v>0</v>
      </c>
      <c r="U2840" s="1">
        <v>0</v>
      </c>
      <c r="W2840" s="1">
        <v>0</v>
      </c>
      <c r="X2840" s="1">
        <v>0</v>
      </c>
      <c r="Y2840" s="1">
        <v>0</v>
      </c>
      <c r="AB2840" s="275">
        <v>44638</v>
      </c>
      <c r="AC2840" s="1">
        <v>1</v>
      </c>
      <c r="AD2840" s="1" t="s">
        <v>2623</v>
      </c>
      <c r="AE2840" s="1">
        <v>1</v>
      </c>
      <c r="AF2840" s="1">
        <v>30</v>
      </c>
      <c r="AG2840" s="1">
        <v>0</v>
      </c>
      <c r="AN2840" s="1">
        <v>1</v>
      </c>
      <c r="AO2840" s="1">
        <v>1</v>
      </c>
      <c r="AP2840" s="1">
        <v>44638</v>
      </c>
      <c r="AQ2840" s="1" t="s">
        <v>2629</v>
      </c>
      <c r="AR2840" s="276">
        <v>580089.09</v>
      </c>
      <c r="AS2840" s="1" t="s">
        <v>2632</v>
      </c>
      <c r="AT2840" s="1">
        <v>0</v>
      </c>
      <c r="AU2840" s="1">
        <v>0</v>
      </c>
      <c r="AV2840" s="1" t="s">
        <v>2625</v>
      </c>
      <c r="AW2840" s="1" t="s">
        <v>2626</v>
      </c>
      <c r="AX2840" s="1">
        <v>5</v>
      </c>
      <c r="BC2840" s="1">
        <v>1</v>
      </c>
      <c r="BD2840" s="1">
        <v>7</v>
      </c>
      <c r="BE2840" s="1">
        <v>2</v>
      </c>
      <c r="BF2840" s="296">
        <v>4060925.6354185906</v>
      </c>
    </row>
    <row r="2841" spans="1:58" x14ac:dyDescent="0.3">
      <c r="A2841" s="273">
        <f t="shared" si="93"/>
        <v>175831.30750461994</v>
      </c>
      <c r="B2841" s="1" t="s">
        <v>2621</v>
      </c>
      <c r="C2841" s="274">
        <v>66768670</v>
      </c>
      <c r="D2841" s="1">
        <v>144205</v>
      </c>
      <c r="E2841" s="1">
        <v>4</v>
      </c>
      <c r="F2841" s="1" t="s">
        <v>2971</v>
      </c>
      <c r="G2841" s="275">
        <v>43759</v>
      </c>
      <c r="H2841" s="275">
        <v>45412</v>
      </c>
      <c r="I2841" s="1">
        <v>0</v>
      </c>
      <c r="J2841" s="1">
        <v>1</v>
      </c>
      <c r="K2841" s="1">
        <v>29</v>
      </c>
      <c r="L2841" s="1">
        <v>30</v>
      </c>
      <c r="M2841" s="1">
        <v>2</v>
      </c>
      <c r="N2841" s="1">
        <v>18</v>
      </c>
      <c r="O2841" s="1">
        <v>19.559999999999999</v>
      </c>
      <c r="P2841" s="1">
        <v>1700519</v>
      </c>
      <c r="Q2841" s="1">
        <v>83278</v>
      </c>
      <c r="R2841" s="1">
        <v>1700519</v>
      </c>
      <c r="S2841" s="1">
        <v>0</v>
      </c>
      <c r="T2841" s="1">
        <v>0</v>
      </c>
      <c r="U2841" s="1">
        <v>0</v>
      </c>
      <c r="W2841" s="1">
        <v>0</v>
      </c>
      <c r="X2841" s="1">
        <v>0</v>
      </c>
      <c r="Y2841" s="1">
        <v>0</v>
      </c>
      <c r="AB2841" s="275">
        <v>44651</v>
      </c>
      <c r="AC2841" s="1">
        <v>1</v>
      </c>
      <c r="AD2841" s="1" t="s">
        <v>2623</v>
      </c>
      <c r="AE2841" s="1">
        <v>1</v>
      </c>
      <c r="AF2841" s="1">
        <v>30</v>
      </c>
      <c r="AG2841" s="1">
        <v>0</v>
      </c>
      <c r="AN2841" s="1">
        <v>1</v>
      </c>
      <c r="AO2841" s="1">
        <v>1</v>
      </c>
      <c r="AR2841" s="276">
        <v>190619.77</v>
      </c>
      <c r="AS2841" s="1" t="s">
        <v>2657</v>
      </c>
      <c r="AT2841" s="1">
        <v>0</v>
      </c>
      <c r="AU2841" s="1">
        <v>0</v>
      </c>
      <c r="AX2841" s="1">
        <v>5</v>
      </c>
      <c r="BC2841" s="1">
        <v>1</v>
      </c>
      <c r="BD2841" s="1">
        <v>7</v>
      </c>
      <c r="BE2841" s="1">
        <v>2</v>
      </c>
      <c r="BF2841" s="296">
        <v>1334067.92249538</v>
      </c>
    </row>
    <row r="2842" spans="1:58" x14ac:dyDescent="0.3">
      <c r="A2842" s="273">
        <f t="shared" si="93"/>
        <v>310258.74466094887</v>
      </c>
      <c r="B2842" s="1" t="s">
        <v>2621</v>
      </c>
      <c r="C2842" s="274">
        <v>66768670</v>
      </c>
      <c r="D2842" s="1">
        <v>144205</v>
      </c>
      <c r="E2842" s="1">
        <v>4</v>
      </c>
      <c r="F2842" s="1" t="s">
        <v>5112</v>
      </c>
      <c r="G2842" s="275">
        <v>44533</v>
      </c>
      <c r="H2842" s="275">
        <v>45260</v>
      </c>
      <c r="I2842" s="1">
        <v>0</v>
      </c>
      <c r="J2842" s="1">
        <v>1</v>
      </c>
      <c r="K2842" s="1">
        <v>4</v>
      </c>
      <c r="L2842" s="1">
        <v>30</v>
      </c>
      <c r="M2842" s="1">
        <v>2</v>
      </c>
      <c r="N2842" s="1">
        <v>17.690000000000001</v>
      </c>
      <c r="O2842" s="1">
        <v>19.2</v>
      </c>
      <c r="P2842" s="1">
        <v>3500000</v>
      </c>
      <c r="Q2842" s="1">
        <v>174909</v>
      </c>
      <c r="R2842" s="1">
        <v>3000404</v>
      </c>
      <c r="S2842" s="1">
        <v>0</v>
      </c>
      <c r="T2842" s="1">
        <v>0</v>
      </c>
      <c r="U2842" s="1">
        <v>0</v>
      </c>
      <c r="W2842" s="1">
        <v>0</v>
      </c>
      <c r="X2842" s="1">
        <v>0</v>
      </c>
      <c r="Y2842" s="1">
        <v>0</v>
      </c>
      <c r="AB2842" s="275">
        <v>44651</v>
      </c>
      <c r="AC2842" s="1">
        <v>1</v>
      </c>
      <c r="AD2842" s="1" t="s">
        <v>2623</v>
      </c>
      <c r="AE2842" s="1">
        <v>1</v>
      </c>
      <c r="AF2842" s="1">
        <v>30</v>
      </c>
      <c r="AG2842" s="1">
        <v>0</v>
      </c>
      <c r="AN2842" s="1">
        <v>1</v>
      </c>
      <c r="AO2842" s="1">
        <v>1</v>
      </c>
      <c r="AR2842" s="276">
        <v>336309.32</v>
      </c>
      <c r="AS2842" s="1" t="s">
        <v>2657</v>
      </c>
      <c r="AT2842" s="1">
        <v>0</v>
      </c>
      <c r="AU2842" s="1">
        <v>0</v>
      </c>
      <c r="AX2842" s="1">
        <v>5</v>
      </c>
      <c r="BC2842" s="1">
        <v>1</v>
      </c>
      <c r="BD2842" s="1">
        <v>7</v>
      </c>
      <c r="BE2842" s="1">
        <v>2</v>
      </c>
      <c r="BF2842" s="296">
        <v>2353835.9353390513</v>
      </c>
    </row>
    <row r="2843" spans="1:58" x14ac:dyDescent="0.3">
      <c r="A2843" s="273">
        <f t="shared" si="93"/>
        <v>52341859.192937702</v>
      </c>
      <c r="B2843" s="1" t="s">
        <v>2621</v>
      </c>
      <c r="C2843" s="274">
        <v>66769466</v>
      </c>
      <c r="D2843" s="1">
        <v>141205</v>
      </c>
      <c r="E2843" s="1">
        <v>3</v>
      </c>
      <c r="F2843" s="1" t="s">
        <v>3064</v>
      </c>
      <c r="G2843" s="275">
        <v>43966</v>
      </c>
      <c r="H2843" s="275">
        <v>46568</v>
      </c>
      <c r="I2843" s="1">
        <v>0</v>
      </c>
      <c r="J2843" s="1">
        <v>1</v>
      </c>
      <c r="K2843" s="1">
        <v>25</v>
      </c>
      <c r="L2843" s="1">
        <v>30</v>
      </c>
      <c r="M2843" s="1">
        <v>2</v>
      </c>
      <c r="N2843" s="1">
        <v>14.36</v>
      </c>
      <c r="O2843" s="1">
        <v>15.34</v>
      </c>
      <c r="P2843" s="1">
        <v>84372643</v>
      </c>
      <c r="Q2843" s="1">
        <v>1252666</v>
      </c>
      <c r="R2843" s="1">
        <v>69409718</v>
      </c>
      <c r="S2843" s="1">
        <v>0</v>
      </c>
      <c r="T2843" s="1">
        <v>0</v>
      </c>
      <c r="U2843" s="1">
        <v>88138809.930000007</v>
      </c>
      <c r="V2843" s="1">
        <v>44312</v>
      </c>
      <c r="W2843" s="1">
        <v>0</v>
      </c>
      <c r="X2843" s="1">
        <v>0</v>
      </c>
      <c r="Y2843" s="1">
        <v>0</v>
      </c>
      <c r="Z2843" s="1" t="s">
        <v>3591</v>
      </c>
      <c r="AA2843" s="1" t="s">
        <v>3609</v>
      </c>
      <c r="AB2843" s="275">
        <v>44651</v>
      </c>
      <c r="AC2843" s="1">
        <v>2</v>
      </c>
      <c r="AD2843" s="1" t="s">
        <v>2623</v>
      </c>
      <c r="AE2843" s="1">
        <v>1</v>
      </c>
      <c r="AF2843" s="1">
        <v>30</v>
      </c>
      <c r="AG2843" s="1">
        <v>0</v>
      </c>
      <c r="AN2843" s="1">
        <v>1</v>
      </c>
      <c r="AO2843" s="1">
        <v>1</v>
      </c>
      <c r="AP2843" s="1">
        <v>43966</v>
      </c>
      <c r="AQ2843" s="1" t="s">
        <v>2629</v>
      </c>
      <c r="AR2843" s="276">
        <v>1437082.51</v>
      </c>
      <c r="AS2843" s="1" t="s">
        <v>2624</v>
      </c>
      <c r="AT2843" s="1">
        <v>0</v>
      </c>
      <c r="AU2843" s="1">
        <v>0</v>
      </c>
      <c r="AX2843" s="1">
        <v>5</v>
      </c>
      <c r="BC2843" s="1">
        <v>1</v>
      </c>
      <c r="BD2843" s="1">
        <v>7</v>
      </c>
      <c r="BE2843" s="1">
        <v>2</v>
      </c>
      <c r="BF2843" s="296">
        <v>15630776.297062296</v>
      </c>
    </row>
    <row r="2844" spans="1:58" x14ac:dyDescent="0.3">
      <c r="A2844" s="273">
        <f t="shared" si="93"/>
        <v>69992805.71095252</v>
      </c>
      <c r="B2844" s="1" t="s">
        <v>2621</v>
      </c>
      <c r="C2844" s="274">
        <v>66769466</v>
      </c>
      <c r="D2844" s="1">
        <v>141205</v>
      </c>
      <c r="E2844" s="1">
        <v>4</v>
      </c>
      <c r="F2844" s="1" t="s">
        <v>4862</v>
      </c>
      <c r="G2844" s="275">
        <v>44316</v>
      </c>
      <c r="H2844" s="275">
        <v>46873</v>
      </c>
      <c r="I2844" s="1">
        <v>0</v>
      </c>
      <c r="J2844" s="1">
        <v>1</v>
      </c>
      <c r="K2844" s="1">
        <v>11</v>
      </c>
      <c r="L2844" s="1">
        <v>30</v>
      </c>
      <c r="M2844" s="1">
        <v>2</v>
      </c>
      <c r="N2844" s="1">
        <v>10.199999999999999</v>
      </c>
      <c r="O2844" s="1">
        <v>10.69</v>
      </c>
      <c r="P2844" s="1">
        <v>102321446</v>
      </c>
      <c r="Q2844" s="1">
        <v>1730718</v>
      </c>
      <c r="R2844" s="1">
        <v>92816229</v>
      </c>
      <c r="S2844" s="1">
        <v>0</v>
      </c>
      <c r="T2844" s="1">
        <v>0</v>
      </c>
      <c r="U2844" s="1">
        <v>117861190.06999999</v>
      </c>
      <c r="V2844" s="1">
        <v>44312</v>
      </c>
      <c r="W2844" s="1">
        <v>0</v>
      </c>
      <c r="X2844" s="1">
        <v>0</v>
      </c>
      <c r="Y2844" s="1">
        <v>0</v>
      </c>
      <c r="AB2844" s="275">
        <v>44651</v>
      </c>
      <c r="AC2844" s="1">
        <v>2</v>
      </c>
      <c r="AD2844" s="1" t="s">
        <v>2623</v>
      </c>
      <c r="AE2844" s="1">
        <v>1</v>
      </c>
      <c r="AF2844" s="1">
        <v>30</v>
      </c>
      <c r="AG2844" s="1">
        <v>0</v>
      </c>
      <c r="AN2844" s="1">
        <v>1</v>
      </c>
      <c r="AO2844" s="1">
        <v>1</v>
      </c>
      <c r="AR2844" s="276">
        <v>1921599.25</v>
      </c>
      <c r="AS2844" s="1" t="s">
        <v>2677</v>
      </c>
      <c r="AT2844" s="1">
        <v>0</v>
      </c>
      <c r="AU2844" s="1">
        <v>0</v>
      </c>
      <c r="AX2844" s="1">
        <v>5</v>
      </c>
      <c r="BC2844" s="1">
        <v>1</v>
      </c>
      <c r="BD2844" s="1">
        <v>7</v>
      </c>
      <c r="BE2844" s="1">
        <v>2</v>
      </c>
      <c r="BF2844" s="296">
        <v>20901824.039047476</v>
      </c>
    </row>
    <row r="2845" spans="1:58" x14ac:dyDescent="0.3">
      <c r="A2845" s="273">
        <f t="shared" si="93"/>
        <v>10748983.27610977</v>
      </c>
      <c r="B2845" s="1" t="s">
        <v>2621</v>
      </c>
      <c r="C2845" s="274">
        <v>66769466</v>
      </c>
      <c r="D2845" s="1">
        <v>144205</v>
      </c>
      <c r="E2845" s="1">
        <v>4</v>
      </c>
      <c r="F2845" s="1" t="s">
        <v>5194</v>
      </c>
      <c r="G2845" s="275">
        <v>44536</v>
      </c>
      <c r="H2845" s="275">
        <v>45657</v>
      </c>
      <c r="I2845" s="1">
        <v>0</v>
      </c>
      <c r="J2845" s="1">
        <v>1</v>
      </c>
      <c r="K2845" s="1">
        <v>3</v>
      </c>
      <c r="L2845" s="1">
        <v>30</v>
      </c>
      <c r="M2845" s="1">
        <v>2</v>
      </c>
      <c r="N2845" s="1">
        <v>18.899999999999999</v>
      </c>
      <c r="O2845" s="1">
        <v>20.62</v>
      </c>
      <c r="P2845" s="1">
        <v>15215071</v>
      </c>
      <c r="Q2845" s="1">
        <v>560059</v>
      </c>
      <c r="R2845" s="1">
        <v>14253844</v>
      </c>
      <c r="S2845" s="1">
        <v>0</v>
      </c>
      <c r="T2845" s="1">
        <v>0</v>
      </c>
      <c r="U2845" s="1">
        <v>0</v>
      </c>
      <c r="V2845" s="275"/>
      <c r="W2845" s="1">
        <v>0</v>
      </c>
      <c r="X2845" s="1">
        <v>0</v>
      </c>
      <c r="Y2845" s="1">
        <v>0</v>
      </c>
      <c r="AB2845" s="275">
        <v>44651</v>
      </c>
      <c r="AC2845" s="1">
        <v>1</v>
      </c>
      <c r="AD2845" s="1" t="s">
        <v>2623</v>
      </c>
      <c r="AE2845" s="1">
        <v>1</v>
      </c>
      <c r="AF2845" s="1">
        <v>30</v>
      </c>
      <c r="AG2845" s="1">
        <v>0</v>
      </c>
      <c r="AN2845" s="1">
        <v>1</v>
      </c>
      <c r="AO2845" s="1">
        <v>1</v>
      </c>
      <c r="AR2845" s="276">
        <v>294955.06</v>
      </c>
      <c r="AS2845" s="1" t="s">
        <v>2632</v>
      </c>
      <c r="AT2845" s="1">
        <v>0</v>
      </c>
      <c r="AU2845" s="1">
        <v>0</v>
      </c>
      <c r="AX2845" s="1">
        <v>5</v>
      </c>
      <c r="BC2845" s="1">
        <v>1</v>
      </c>
      <c r="BD2845" s="1">
        <v>7</v>
      </c>
      <c r="BE2845" s="1">
        <v>2</v>
      </c>
      <c r="BF2845" s="296">
        <v>3209905.6638902295</v>
      </c>
    </row>
    <row r="2846" spans="1:58" x14ac:dyDescent="0.3">
      <c r="A2846" s="273">
        <f t="shared" si="93"/>
        <v>0</v>
      </c>
      <c r="B2846" s="1" t="s">
        <v>2621</v>
      </c>
      <c r="C2846" s="274">
        <v>66762646</v>
      </c>
      <c r="D2846" s="1">
        <v>144105</v>
      </c>
      <c r="E2846" s="1">
        <v>4</v>
      </c>
      <c r="F2846" s="1" t="s">
        <v>2977</v>
      </c>
      <c r="G2846" s="275">
        <v>43776</v>
      </c>
      <c r="H2846" s="275">
        <v>45260</v>
      </c>
      <c r="I2846" s="1">
        <v>0</v>
      </c>
      <c r="J2846" s="1">
        <v>1</v>
      </c>
      <c r="K2846" s="1">
        <v>28</v>
      </c>
      <c r="L2846" s="1">
        <v>30</v>
      </c>
      <c r="M2846" s="1">
        <v>2</v>
      </c>
      <c r="N2846" s="1">
        <v>8.65</v>
      </c>
      <c r="O2846" s="1">
        <v>9.01</v>
      </c>
      <c r="P2846" s="1">
        <v>9686333</v>
      </c>
      <c r="Q2846" s="1">
        <v>239484</v>
      </c>
      <c r="R2846" s="1">
        <v>4445180</v>
      </c>
      <c r="S2846" s="1">
        <v>0</v>
      </c>
      <c r="T2846" s="1">
        <v>0</v>
      </c>
      <c r="U2846" s="1">
        <v>0</v>
      </c>
      <c r="W2846" s="1">
        <v>0</v>
      </c>
      <c r="X2846" s="1">
        <v>0</v>
      </c>
      <c r="Y2846" s="1">
        <v>0</v>
      </c>
      <c r="AB2846" s="275">
        <v>44651</v>
      </c>
      <c r="AC2846" s="1">
        <v>1</v>
      </c>
      <c r="AD2846" s="1" t="s">
        <v>2623</v>
      </c>
      <c r="AE2846" s="1">
        <v>1</v>
      </c>
      <c r="AF2846" s="1">
        <v>30</v>
      </c>
      <c r="AG2846" s="1">
        <v>0</v>
      </c>
      <c r="AN2846" s="1">
        <v>1</v>
      </c>
      <c r="AO2846" s="1">
        <v>1</v>
      </c>
      <c r="AR2846" s="276">
        <v>1328121</v>
      </c>
      <c r="AS2846" s="1" t="s">
        <v>2624</v>
      </c>
      <c r="AT2846" s="1">
        <v>0</v>
      </c>
      <c r="AU2846" s="1">
        <v>0</v>
      </c>
      <c r="AV2846" s="1" t="s">
        <v>2625</v>
      </c>
      <c r="AW2846" s="1" t="s">
        <v>2626</v>
      </c>
      <c r="AX2846" s="1">
        <v>5</v>
      </c>
      <c r="BC2846" s="1">
        <v>1</v>
      </c>
      <c r="BD2846" s="1">
        <v>7</v>
      </c>
      <c r="BE2846" s="1">
        <v>2</v>
      </c>
      <c r="BF2846" s="296">
        <v>9296753</v>
      </c>
    </row>
    <row r="2847" spans="1:58" x14ac:dyDescent="0.3">
      <c r="A2847" s="273">
        <f t="shared" si="93"/>
        <v>71328637</v>
      </c>
      <c r="B2847" s="1" t="s">
        <v>2621</v>
      </c>
      <c r="C2847" s="274">
        <v>66764968</v>
      </c>
      <c r="D2847" s="1">
        <v>141105</v>
      </c>
      <c r="E2847" s="1">
        <v>3</v>
      </c>
      <c r="F2847" s="1" t="s">
        <v>3999</v>
      </c>
      <c r="G2847" s="275">
        <v>44035</v>
      </c>
      <c r="H2847" s="275">
        <v>46630</v>
      </c>
      <c r="I2847" s="1">
        <v>1</v>
      </c>
      <c r="J2847" s="1">
        <v>1</v>
      </c>
      <c r="K2847" s="1">
        <v>21</v>
      </c>
      <c r="L2847" s="1">
        <v>30</v>
      </c>
      <c r="M2847" s="1">
        <v>2</v>
      </c>
      <c r="N2847" s="1">
        <v>10.67</v>
      </c>
      <c r="O2847" s="1">
        <v>11.21</v>
      </c>
      <c r="P2847" s="1">
        <v>109051769</v>
      </c>
      <c r="Q2847" s="1">
        <v>1398075</v>
      </c>
      <c r="R2847" s="1">
        <v>91190061</v>
      </c>
      <c r="S2847" s="1">
        <v>0</v>
      </c>
      <c r="T2847" s="1">
        <v>0</v>
      </c>
      <c r="U2847" s="1">
        <v>160000000</v>
      </c>
      <c r="V2847" s="1">
        <v>43585</v>
      </c>
      <c r="W2847" s="1">
        <v>0</v>
      </c>
      <c r="X2847" s="1">
        <v>0</v>
      </c>
      <c r="Y2847" s="1">
        <v>0</v>
      </c>
      <c r="Z2847" s="1" t="s">
        <v>4672</v>
      </c>
      <c r="AA2847" s="1" t="s">
        <v>2807</v>
      </c>
      <c r="AB2847" s="275">
        <v>44651</v>
      </c>
      <c r="AC2847" s="1">
        <v>2</v>
      </c>
      <c r="AD2847" s="1" t="s">
        <v>2623</v>
      </c>
      <c r="AE2847" s="1">
        <v>1</v>
      </c>
      <c r="AF2847" s="1">
        <v>30</v>
      </c>
      <c r="AG2847" s="1">
        <v>2021</v>
      </c>
      <c r="AN2847" s="1">
        <v>1</v>
      </c>
      <c r="AO2847" s="1">
        <v>1</v>
      </c>
      <c r="AP2847" s="1">
        <v>44035</v>
      </c>
      <c r="AQ2847" s="1" t="s">
        <v>2629</v>
      </c>
      <c r="AR2847" s="276">
        <v>2322484</v>
      </c>
      <c r="AS2847" s="1" t="s">
        <v>2624</v>
      </c>
      <c r="AT2847" s="1">
        <v>0</v>
      </c>
      <c r="AU2847" s="1">
        <v>0</v>
      </c>
      <c r="AV2847" s="1" t="s">
        <v>2625</v>
      </c>
      <c r="AW2847" s="1" t="s">
        <v>2626</v>
      </c>
      <c r="AX2847" s="1">
        <v>5</v>
      </c>
      <c r="BC2847" s="1">
        <v>1</v>
      </c>
      <c r="BD2847" s="1">
        <v>7</v>
      </c>
      <c r="BE2847" s="1">
        <v>2</v>
      </c>
      <c r="BF2847" s="296">
        <v>17538940</v>
      </c>
    </row>
    <row r="2848" spans="1:58" x14ac:dyDescent="0.3">
      <c r="A2848" s="273">
        <f t="shared" si="93"/>
        <v>64886621.021837056</v>
      </c>
      <c r="B2848" s="1" t="s">
        <v>2621</v>
      </c>
      <c r="C2848" s="274">
        <v>66766269</v>
      </c>
      <c r="D2848" s="1">
        <v>144105</v>
      </c>
      <c r="E2848" s="1">
        <v>4</v>
      </c>
      <c r="F2848" s="1" t="s">
        <v>4604</v>
      </c>
      <c r="G2848" s="275">
        <v>44372</v>
      </c>
      <c r="H2848" s="275">
        <v>46934</v>
      </c>
      <c r="I2848" s="1">
        <v>0</v>
      </c>
      <c r="J2848" s="1">
        <v>1</v>
      </c>
      <c r="K2848" s="1">
        <v>10</v>
      </c>
      <c r="L2848" s="1">
        <v>30</v>
      </c>
      <c r="M2848" s="1">
        <v>2</v>
      </c>
      <c r="N2848" s="1">
        <v>9</v>
      </c>
      <c r="O2848" s="1">
        <v>9.3800000000000008</v>
      </c>
      <c r="P2848" s="1">
        <v>82598408</v>
      </c>
      <c r="Q2848" s="1">
        <v>1190768</v>
      </c>
      <c r="R2848" s="1">
        <v>76526812</v>
      </c>
      <c r="S2848" s="1">
        <v>0</v>
      </c>
      <c r="T2848" s="1">
        <v>0</v>
      </c>
      <c r="U2848" s="1">
        <v>0</v>
      </c>
      <c r="W2848" s="1">
        <v>0</v>
      </c>
      <c r="X2848" s="1">
        <v>0</v>
      </c>
      <c r="Y2848" s="1">
        <v>0</v>
      </c>
      <c r="Z2848" s="1" t="s">
        <v>2635</v>
      </c>
      <c r="AA2848" s="1" t="s">
        <v>2807</v>
      </c>
      <c r="AB2848" s="275">
        <v>44651</v>
      </c>
      <c r="AC2848" s="1">
        <v>1</v>
      </c>
      <c r="AD2848" s="1" t="s">
        <v>2623</v>
      </c>
      <c r="AE2848" s="1">
        <v>1</v>
      </c>
      <c r="AF2848" s="1">
        <v>30</v>
      </c>
      <c r="AG2848" s="1">
        <v>0</v>
      </c>
      <c r="AN2848" s="1">
        <v>1</v>
      </c>
      <c r="AO2848" s="1">
        <v>1</v>
      </c>
      <c r="AR2848" s="276">
        <v>1404321.43</v>
      </c>
      <c r="AS2848" s="1" t="s">
        <v>2624</v>
      </c>
      <c r="AT2848" s="1">
        <v>0</v>
      </c>
      <c r="AU2848" s="1">
        <v>0</v>
      </c>
      <c r="AV2848" s="1" t="s">
        <v>2625</v>
      </c>
      <c r="AW2848" s="1" t="s">
        <v>2626</v>
      </c>
      <c r="AX2848" s="1">
        <v>5</v>
      </c>
      <c r="BC2848" s="1">
        <v>1</v>
      </c>
      <c r="BD2848" s="1">
        <v>7</v>
      </c>
      <c r="BE2848" s="1">
        <v>2</v>
      </c>
      <c r="BF2848" s="296">
        <v>10235869.548162937</v>
      </c>
    </row>
    <row r="2849" spans="1:58" x14ac:dyDescent="0.3">
      <c r="A2849" s="273">
        <f t="shared" si="93"/>
        <v>5408306.3215280585</v>
      </c>
      <c r="B2849" s="1" t="s">
        <v>2621</v>
      </c>
      <c r="C2849" s="274">
        <v>66766269</v>
      </c>
      <c r="D2849" s="1">
        <v>144205</v>
      </c>
      <c r="E2849" s="1">
        <v>4</v>
      </c>
      <c r="F2849" s="1" t="s">
        <v>2898</v>
      </c>
      <c r="G2849" s="275">
        <v>43480</v>
      </c>
      <c r="H2849" s="275">
        <v>45322</v>
      </c>
      <c r="I2849" s="1">
        <v>0</v>
      </c>
      <c r="J2849" s="1">
        <v>1</v>
      </c>
      <c r="K2849" s="1">
        <v>35</v>
      </c>
      <c r="L2849" s="1">
        <v>30</v>
      </c>
      <c r="M2849" s="1">
        <v>2</v>
      </c>
      <c r="N2849" s="1">
        <v>9.48</v>
      </c>
      <c r="O2849" s="1">
        <v>9.9</v>
      </c>
      <c r="P2849" s="1">
        <v>15100656</v>
      </c>
      <c r="Q2849" s="1">
        <v>316994</v>
      </c>
      <c r="R2849" s="1">
        <v>6378460</v>
      </c>
      <c r="S2849" s="1">
        <v>0</v>
      </c>
      <c r="T2849" s="1">
        <v>0</v>
      </c>
      <c r="U2849" s="1">
        <v>0</v>
      </c>
      <c r="W2849" s="1">
        <v>0</v>
      </c>
      <c r="X2849" s="1">
        <v>0</v>
      </c>
      <c r="Y2849" s="1">
        <v>0</v>
      </c>
      <c r="AB2849" s="275">
        <v>44651</v>
      </c>
      <c r="AC2849" s="1">
        <v>1</v>
      </c>
      <c r="AD2849" s="1" t="s">
        <v>2623</v>
      </c>
      <c r="AE2849" s="1">
        <v>1</v>
      </c>
      <c r="AF2849" s="1">
        <v>30</v>
      </c>
      <c r="AG2849" s="1">
        <v>0</v>
      </c>
      <c r="AN2849" s="1">
        <v>1</v>
      </c>
      <c r="AO2849" s="1">
        <v>1</v>
      </c>
      <c r="AR2849" s="276">
        <v>117000.61</v>
      </c>
      <c r="AS2849" s="1" t="s">
        <v>2624</v>
      </c>
      <c r="AT2849" s="1">
        <v>0</v>
      </c>
      <c r="AU2849" s="1">
        <v>0</v>
      </c>
      <c r="AX2849" s="1">
        <v>5</v>
      </c>
      <c r="BC2849" s="1">
        <v>1</v>
      </c>
      <c r="BD2849" s="1">
        <v>7</v>
      </c>
      <c r="BE2849" s="1">
        <v>2</v>
      </c>
      <c r="BF2849" s="296">
        <v>853153.06847194117</v>
      </c>
    </row>
    <row r="2850" spans="1:58" x14ac:dyDescent="0.3">
      <c r="A2850" s="273">
        <f t="shared" si="93"/>
        <v>2269258.6566348779</v>
      </c>
      <c r="B2850" s="1" t="s">
        <v>2621</v>
      </c>
      <c r="C2850" s="274">
        <v>66766269</v>
      </c>
      <c r="D2850" s="1">
        <v>144205</v>
      </c>
      <c r="E2850" s="1">
        <v>4</v>
      </c>
      <c r="F2850" s="1" t="s">
        <v>3930</v>
      </c>
      <c r="G2850" s="275">
        <v>44167</v>
      </c>
      <c r="H2850" s="275">
        <v>45107</v>
      </c>
      <c r="I2850" s="1">
        <v>0</v>
      </c>
      <c r="J2850" s="1">
        <v>1</v>
      </c>
      <c r="K2850" s="1">
        <v>15</v>
      </c>
      <c r="L2850" s="1">
        <v>30</v>
      </c>
      <c r="M2850" s="1">
        <v>2</v>
      </c>
      <c r="N2850" s="1">
        <v>9</v>
      </c>
      <c r="O2850" s="1">
        <v>9.3800000000000008</v>
      </c>
      <c r="P2850" s="1">
        <v>5057081</v>
      </c>
      <c r="Q2850" s="1">
        <v>189815</v>
      </c>
      <c r="R2850" s="1">
        <v>2676397</v>
      </c>
      <c r="S2850" s="1">
        <v>0</v>
      </c>
      <c r="T2850" s="1">
        <v>0</v>
      </c>
      <c r="U2850" s="1">
        <v>0</v>
      </c>
      <c r="V2850" s="275"/>
      <c r="W2850" s="1">
        <v>0</v>
      </c>
      <c r="X2850" s="1">
        <v>0</v>
      </c>
      <c r="Y2850" s="1">
        <v>0</v>
      </c>
      <c r="AB2850" s="275">
        <v>44651</v>
      </c>
      <c r="AC2850" s="1">
        <v>1</v>
      </c>
      <c r="AD2850" s="1" t="s">
        <v>2623</v>
      </c>
      <c r="AE2850" s="1">
        <v>1</v>
      </c>
      <c r="AF2850" s="1">
        <v>30</v>
      </c>
      <c r="AG2850" s="1">
        <v>0</v>
      </c>
      <c r="AN2850" s="1">
        <v>1</v>
      </c>
      <c r="AO2850" s="1">
        <v>1</v>
      </c>
      <c r="AP2850" s="275"/>
      <c r="AR2850" s="276">
        <v>49155.96</v>
      </c>
      <c r="AS2850" s="1" t="s">
        <v>2632</v>
      </c>
      <c r="AT2850" s="1">
        <v>0</v>
      </c>
      <c r="AU2850" s="1">
        <v>0</v>
      </c>
      <c r="AX2850" s="1">
        <v>5</v>
      </c>
      <c r="BC2850" s="1">
        <v>1</v>
      </c>
      <c r="BD2850" s="1">
        <v>7</v>
      </c>
      <c r="BE2850" s="1">
        <v>2</v>
      </c>
      <c r="BF2850" s="296">
        <v>357982.38336512225</v>
      </c>
    </row>
    <row r="2851" spans="1:58" x14ac:dyDescent="0.3">
      <c r="A2851" s="273">
        <f t="shared" si="93"/>
        <v>3286397.1040260335</v>
      </c>
      <c r="B2851" s="1" t="s">
        <v>2621</v>
      </c>
      <c r="C2851" s="274">
        <v>66769297</v>
      </c>
      <c r="D2851" s="1">
        <v>144205</v>
      </c>
      <c r="E2851" s="1">
        <v>4</v>
      </c>
      <c r="F2851" s="1" t="s">
        <v>2734</v>
      </c>
      <c r="G2851" s="275">
        <v>43735</v>
      </c>
      <c r="H2851" s="275">
        <v>45535</v>
      </c>
      <c r="I2851" s="1">
        <v>0</v>
      </c>
      <c r="J2851" s="1">
        <v>1</v>
      </c>
      <c r="K2851" s="1">
        <v>29</v>
      </c>
      <c r="L2851" s="1">
        <v>30</v>
      </c>
      <c r="M2851" s="1">
        <v>2</v>
      </c>
      <c r="N2851" s="1">
        <v>18</v>
      </c>
      <c r="O2851" s="1">
        <v>19.559999999999999</v>
      </c>
      <c r="P2851" s="1">
        <v>5000000</v>
      </c>
      <c r="Q2851" s="1">
        <v>208196</v>
      </c>
      <c r="R2851" s="1">
        <v>4860064</v>
      </c>
      <c r="S2851" s="1">
        <v>0</v>
      </c>
      <c r="T2851" s="1">
        <v>0</v>
      </c>
      <c r="U2851" s="1">
        <v>0</v>
      </c>
      <c r="W2851" s="1">
        <v>0</v>
      </c>
      <c r="X2851" s="1">
        <v>0</v>
      </c>
      <c r="Y2851" s="1">
        <v>0</v>
      </c>
      <c r="AB2851" s="275">
        <v>44651</v>
      </c>
      <c r="AC2851" s="1">
        <v>1</v>
      </c>
      <c r="AD2851" s="1" t="s">
        <v>2623</v>
      </c>
      <c r="AE2851" s="1">
        <v>1</v>
      </c>
      <c r="AF2851" s="1">
        <v>30</v>
      </c>
      <c r="AG2851" s="1">
        <v>0</v>
      </c>
      <c r="AN2851" s="1">
        <v>1</v>
      </c>
      <c r="AO2851" s="1">
        <v>1</v>
      </c>
      <c r="AR2851" s="276">
        <v>196720.64000000001</v>
      </c>
      <c r="AS2851" s="1" t="s">
        <v>2657</v>
      </c>
      <c r="AT2851" s="1">
        <v>0</v>
      </c>
      <c r="AU2851" s="1">
        <v>0</v>
      </c>
      <c r="AX2851" s="1">
        <v>5</v>
      </c>
      <c r="BC2851" s="1">
        <v>1</v>
      </c>
      <c r="BD2851" s="1">
        <v>7</v>
      </c>
      <c r="BE2851" s="1">
        <v>2</v>
      </c>
      <c r="BF2851" s="296">
        <v>1376946.2559739666</v>
      </c>
    </row>
    <row r="2852" spans="1:58" x14ac:dyDescent="0.3">
      <c r="A2852" s="273">
        <f t="shared" si="93"/>
        <v>1625055.5180590912</v>
      </c>
      <c r="B2852" s="1" t="s">
        <v>2621</v>
      </c>
      <c r="C2852" s="274">
        <v>66769297</v>
      </c>
      <c r="D2852" s="1">
        <v>144205</v>
      </c>
      <c r="E2852" s="1">
        <v>4</v>
      </c>
      <c r="F2852" s="1" t="s">
        <v>3913</v>
      </c>
      <c r="G2852" s="275">
        <v>44040</v>
      </c>
      <c r="H2852" s="275">
        <v>45169</v>
      </c>
      <c r="I2852" s="1">
        <v>0</v>
      </c>
      <c r="J2852" s="1">
        <v>1</v>
      </c>
      <c r="K2852" s="1">
        <v>22</v>
      </c>
      <c r="L2852" s="1">
        <v>30</v>
      </c>
      <c r="M2852" s="1">
        <v>2</v>
      </c>
      <c r="N2852" s="1">
        <v>9</v>
      </c>
      <c r="O2852" s="1">
        <v>9.3800000000000008</v>
      </c>
      <c r="P2852" s="1">
        <v>5066565</v>
      </c>
      <c r="Q2852" s="1">
        <v>91523</v>
      </c>
      <c r="R2852" s="1">
        <v>2403169</v>
      </c>
      <c r="S2852" s="1">
        <v>0</v>
      </c>
      <c r="T2852" s="1">
        <v>0</v>
      </c>
      <c r="U2852" s="1">
        <v>0</v>
      </c>
      <c r="W2852" s="1">
        <v>0</v>
      </c>
      <c r="X2852" s="1">
        <v>0</v>
      </c>
      <c r="Y2852" s="1">
        <v>0</v>
      </c>
      <c r="Z2852" s="1" t="s">
        <v>2664</v>
      </c>
      <c r="AA2852" s="1" t="s">
        <v>3609</v>
      </c>
      <c r="AB2852" s="275">
        <v>44651</v>
      </c>
      <c r="AC2852" s="1">
        <v>1</v>
      </c>
      <c r="AD2852" s="1" t="s">
        <v>2623</v>
      </c>
      <c r="AE2852" s="1">
        <v>1</v>
      </c>
      <c r="AF2852" s="1">
        <v>30</v>
      </c>
      <c r="AG2852" s="1">
        <v>0</v>
      </c>
      <c r="AN2852" s="1">
        <v>1</v>
      </c>
      <c r="AO2852" s="1">
        <v>1</v>
      </c>
      <c r="AR2852" s="276">
        <v>97251.14</v>
      </c>
      <c r="AS2852" s="1" t="s">
        <v>2632</v>
      </c>
      <c r="AT2852" s="1">
        <v>0</v>
      </c>
      <c r="AU2852" s="1">
        <v>0</v>
      </c>
      <c r="AX2852" s="1">
        <v>5</v>
      </c>
      <c r="BC2852" s="1">
        <v>1</v>
      </c>
      <c r="BD2852" s="1">
        <v>7</v>
      </c>
      <c r="BE2852" s="1">
        <v>2</v>
      </c>
      <c r="BF2852" s="296">
        <v>680862.34194090881</v>
      </c>
    </row>
    <row r="2853" spans="1:58" x14ac:dyDescent="0.3">
      <c r="A2853" s="273">
        <f t="shared" si="93"/>
        <v>1706878.3779148753</v>
      </c>
      <c r="B2853" s="1" t="s">
        <v>2621</v>
      </c>
      <c r="C2853" s="274">
        <v>66769297</v>
      </c>
      <c r="D2853" s="1">
        <v>144205</v>
      </c>
      <c r="E2853" s="1">
        <v>4</v>
      </c>
      <c r="F2853" s="1" t="s">
        <v>6510</v>
      </c>
      <c r="G2853" s="275">
        <v>44638</v>
      </c>
      <c r="H2853" s="275">
        <v>44742</v>
      </c>
      <c r="I2853" s="1">
        <v>0</v>
      </c>
      <c r="J2853" s="1">
        <v>1</v>
      </c>
      <c r="K2853" s="1">
        <v>0</v>
      </c>
      <c r="L2853" s="1">
        <v>90</v>
      </c>
      <c r="M2853" s="1">
        <v>2</v>
      </c>
      <c r="N2853" s="1">
        <v>19.190000000000001</v>
      </c>
      <c r="O2853" s="1">
        <v>20.62</v>
      </c>
      <c r="P2853" s="1">
        <v>2524192</v>
      </c>
      <c r="Q2853" s="1">
        <v>2647894</v>
      </c>
      <c r="R2853" s="1">
        <v>2524192</v>
      </c>
      <c r="S2853" s="1">
        <v>0</v>
      </c>
      <c r="T2853" s="1">
        <v>0</v>
      </c>
      <c r="U2853" s="1">
        <v>0</v>
      </c>
      <c r="W2853" s="1">
        <v>0</v>
      </c>
      <c r="X2853" s="1">
        <v>0</v>
      </c>
      <c r="Y2853" s="1">
        <v>0</v>
      </c>
      <c r="AB2853" s="275">
        <v>44638</v>
      </c>
      <c r="AC2853" s="1">
        <v>1</v>
      </c>
      <c r="AD2853" s="1" t="s">
        <v>2623</v>
      </c>
      <c r="AE2853" s="1">
        <v>1</v>
      </c>
      <c r="AF2853" s="1">
        <v>90</v>
      </c>
      <c r="AG2853" s="1">
        <v>0</v>
      </c>
      <c r="AN2853" s="1">
        <v>1</v>
      </c>
      <c r="AO2853" s="1">
        <v>1</v>
      </c>
      <c r="AR2853" s="276">
        <v>102163.22</v>
      </c>
      <c r="AS2853" s="1" t="s">
        <v>2632</v>
      </c>
      <c r="AT2853" s="1">
        <v>0</v>
      </c>
      <c r="AU2853" s="1">
        <v>0</v>
      </c>
      <c r="AX2853" s="1">
        <v>5</v>
      </c>
      <c r="BC2853" s="1">
        <v>1</v>
      </c>
      <c r="BD2853" s="1">
        <v>7</v>
      </c>
      <c r="BE2853" s="1">
        <v>2</v>
      </c>
      <c r="BF2853" s="296">
        <v>715150.40208512463</v>
      </c>
    </row>
    <row r="2854" spans="1:58" x14ac:dyDescent="0.3">
      <c r="A2854" s="273">
        <f t="shared" si="93"/>
        <v>0</v>
      </c>
      <c r="B2854" s="1" t="s">
        <v>2621</v>
      </c>
      <c r="C2854" s="274">
        <v>66770894</v>
      </c>
      <c r="D2854" s="1">
        <v>144105</v>
      </c>
      <c r="E2854" s="1">
        <v>4</v>
      </c>
      <c r="F2854" s="1" t="s">
        <v>2899</v>
      </c>
      <c r="G2854" s="275">
        <v>43144</v>
      </c>
      <c r="H2854" s="275">
        <v>44620</v>
      </c>
      <c r="I2854" s="1">
        <v>30</v>
      </c>
      <c r="J2854" s="1">
        <v>1</v>
      </c>
      <c r="K2854" s="1">
        <v>39</v>
      </c>
      <c r="L2854" s="1">
        <v>30</v>
      </c>
      <c r="M2854" s="1">
        <v>2</v>
      </c>
      <c r="N2854" s="1">
        <v>0</v>
      </c>
      <c r="O2854" s="1">
        <v>0</v>
      </c>
      <c r="P2854" s="1">
        <v>32651017</v>
      </c>
      <c r="Q2854" s="1">
        <v>603998</v>
      </c>
      <c r="R2854" s="1">
        <v>505734</v>
      </c>
      <c r="S2854" s="1">
        <v>0</v>
      </c>
      <c r="T2854" s="1">
        <v>0</v>
      </c>
      <c r="U2854" s="1">
        <v>0</v>
      </c>
      <c r="W2854" s="1">
        <v>0</v>
      </c>
      <c r="X2854" s="1">
        <v>0</v>
      </c>
      <c r="Y2854" s="1">
        <v>0</v>
      </c>
      <c r="AB2854" s="275">
        <v>44620</v>
      </c>
      <c r="AC2854" s="1">
        <v>1</v>
      </c>
      <c r="AD2854" s="1" t="s">
        <v>2623</v>
      </c>
      <c r="AE2854" s="1">
        <v>1</v>
      </c>
      <c r="AF2854" s="1">
        <v>30</v>
      </c>
      <c r="AG2854" s="1">
        <v>505734</v>
      </c>
      <c r="AN2854" s="1">
        <v>1</v>
      </c>
      <c r="AO2854" s="1">
        <v>1</v>
      </c>
      <c r="AR2854" s="276">
        <v>64079.94</v>
      </c>
      <c r="AS2854" s="1" t="s">
        <v>2624</v>
      </c>
      <c r="AT2854" s="1">
        <v>0</v>
      </c>
      <c r="AU2854" s="1">
        <v>0</v>
      </c>
      <c r="AV2854" s="1" t="s">
        <v>2625</v>
      </c>
      <c r="AW2854" s="1" t="s">
        <v>2626</v>
      </c>
      <c r="AX2854" s="1">
        <v>5</v>
      </c>
      <c r="BC2854" s="1">
        <v>1</v>
      </c>
      <c r="BD2854" s="1">
        <v>7</v>
      </c>
      <c r="BE2854" s="1">
        <v>2</v>
      </c>
      <c r="BF2854" s="296">
        <v>490686.40276941413</v>
      </c>
    </row>
    <row r="2855" spans="1:58" x14ac:dyDescent="0.3">
      <c r="A2855" s="273">
        <f t="shared" si="93"/>
        <v>0</v>
      </c>
      <c r="B2855" s="1" t="s">
        <v>2621</v>
      </c>
      <c r="C2855" s="274">
        <v>66770894</v>
      </c>
      <c r="D2855" s="1">
        <v>144105</v>
      </c>
      <c r="E2855" s="1">
        <v>4</v>
      </c>
      <c r="F2855" s="1" t="s">
        <v>5088</v>
      </c>
      <c r="G2855" s="275">
        <v>44544</v>
      </c>
      <c r="H2855" s="275">
        <v>45291</v>
      </c>
      <c r="I2855" s="1">
        <v>30</v>
      </c>
      <c r="J2855" s="1">
        <v>1</v>
      </c>
      <c r="K2855" s="1">
        <v>1</v>
      </c>
      <c r="L2855" s="1">
        <v>30</v>
      </c>
      <c r="M2855" s="1">
        <v>2</v>
      </c>
      <c r="N2855" s="1">
        <v>5.99</v>
      </c>
      <c r="O2855" s="1">
        <v>6.16</v>
      </c>
      <c r="P2855" s="1">
        <v>17664427</v>
      </c>
      <c r="Q2855" s="1">
        <v>540669</v>
      </c>
      <c r="R2855" s="1">
        <v>17218015</v>
      </c>
      <c r="S2855" s="1">
        <v>169936</v>
      </c>
      <c r="T2855" s="1">
        <v>0</v>
      </c>
      <c r="U2855" s="1">
        <v>0</v>
      </c>
      <c r="W2855" s="1">
        <v>0</v>
      </c>
      <c r="X2855" s="1">
        <v>0</v>
      </c>
      <c r="Y2855" s="1">
        <v>0</v>
      </c>
      <c r="Z2855" s="1" t="s">
        <v>5089</v>
      </c>
      <c r="AA2855" s="1" t="s">
        <v>2807</v>
      </c>
      <c r="AB2855" s="275">
        <v>44592</v>
      </c>
      <c r="AC2855" s="1">
        <v>1</v>
      </c>
      <c r="AD2855" s="1" t="s">
        <v>2623</v>
      </c>
      <c r="AE2855" s="1">
        <v>1</v>
      </c>
      <c r="AF2855" s="1">
        <v>30</v>
      </c>
      <c r="AG2855" s="1">
        <v>899983</v>
      </c>
      <c r="AN2855" s="1">
        <v>1</v>
      </c>
      <c r="AO2855" s="1">
        <v>1</v>
      </c>
      <c r="AR2855" s="276">
        <v>2184339.06</v>
      </c>
      <c r="AS2855" s="1" t="s">
        <v>2624</v>
      </c>
      <c r="AT2855" s="1">
        <v>0</v>
      </c>
      <c r="AU2855" s="1">
        <v>0</v>
      </c>
      <c r="AV2855" s="1" t="s">
        <v>2625</v>
      </c>
      <c r="AW2855" s="1" t="s">
        <v>2626</v>
      </c>
      <c r="AX2855" s="1">
        <v>5</v>
      </c>
      <c r="BC2855" s="1">
        <v>1</v>
      </c>
      <c r="BD2855" s="1">
        <v>7</v>
      </c>
      <c r="BE2855" s="1">
        <v>2</v>
      </c>
      <c r="BF2855" s="296">
        <v>16705710.597230585</v>
      </c>
    </row>
    <row r="2856" spans="1:58" x14ac:dyDescent="0.3">
      <c r="A2856" s="273">
        <f t="shared" si="93"/>
        <v>2488552</v>
      </c>
      <c r="B2856" s="1" t="s">
        <v>2621</v>
      </c>
      <c r="C2856" s="274">
        <v>66772440</v>
      </c>
      <c r="D2856" s="1">
        <v>144105</v>
      </c>
      <c r="E2856" s="1">
        <v>4</v>
      </c>
      <c r="F2856" s="1" t="s">
        <v>3629</v>
      </c>
      <c r="G2856" s="275">
        <v>44175</v>
      </c>
      <c r="H2856" s="275">
        <v>45657</v>
      </c>
      <c r="I2856" s="1">
        <v>0</v>
      </c>
      <c r="J2856" s="1">
        <v>1</v>
      </c>
      <c r="K2856" s="1">
        <v>17</v>
      </c>
      <c r="L2856" s="1">
        <v>30</v>
      </c>
      <c r="M2856" s="1">
        <v>2</v>
      </c>
      <c r="N2856" s="1">
        <v>8.15</v>
      </c>
      <c r="O2856" s="1">
        <v>8.4700000000000006</v>
      </c>
      <c r="P2856" s="1">
        <v>30170963</v>
      </c>
      <c r="Q2856" s="1">
        <v>453233</v>
      </c>
      <c r="R2856" s="1">
        <v>22257864</v>
      </c>
      <c r="S2856" s="1">
        <v>0</v>
      </c>
      <c r="T2856" s="1">
        <v>0</v>
      </c>
      <c r="U2856" s="1">
        <v>0</v>
      </c>
      <c r="W2856" s="1">
        <v>0</v>
      </c>
      <c r="X2856" s="1">
        <v>0</v>
      </c>
      <c r="Y2856" s="1">
        <v>0</v>
      </c>
      <c r="Z2856" s="1" t="s">
        <v>3591</v>
      </c>
      <c r="AA2856" s="1" t="s">
        <v>3609</v>
      </c>
      <c r="AB2856" s="275">
        <v>44651</v>
      </c>
      <c r="AC2856" s="1">
        <v>1</v>
      </c>
      <c r="AD2856" s="1" t="s">
        <v>2623</v>
      </c>
      <c r="AE2856" s="1">
        <v>1</v>
      </c>
      <c r="AF2856" s="1">
        <v>30</v>
      </c>
      <c r="AG2856" s="1">
        <v>0</v>
      </c>
      <c r="AN2856" s="1">
        <v>1</v>
      </c>
      <c r="AO2856" s="1">
        <v>1</v>
      </c>
      <c r="AR2856" s="276">
        <v>2290247</v>
      </c>
      <c r="AS2856" s="1" t="s">
        <v>2632</v>
      </c>
      <c r="AT2856" s="1">
        <v>0</v>
      </c>
      <c r="AU2856" s="1">
        <v>0</v>
      </c>
      <c r="AV2856" s="1" t="s">
        <v>2625</v>
      </c>
      <c r="AW2856" s="1" t="s">
        <v>2626</v>
      </c>
      <c r="AX2856" s="1">
        <v>5</v>
      </c>
      <c r="BC2856" s="1">
        <v>1</v>
      </c>
      <c r="BD2856" s="1">
        <v>7</v>
      </c>
      <c r="BE2856" s="1">
        <v>2</v>
      </c>
      <c r="BF2856" s="296">
        <v>17479065</v>
      </c>
    </row>
    <row r="2857" spans="1:58" x14ac:dyDescent="0.3">
      <c r="A2857" s="273">
        <f t="shared" si="93"/>
        <v>28000.52972922544</v>
      </c>
      <c r="B2857" s="1" t="s">
        <v>2621</v>
      </c>
      <c r="C2857" s="274">
        <v>66772982</v>
      </c>
      <c r="D2857" s="1">
        <v>144205</v>
      </c>
      <c r="E2857" s="1">
        <v>4</v>
      </c>
      <c r="F2857" s="1" t="s">
        <v>3157</v>
      </c>
      <c r="G2857" s="275">
        <v>43928</v>
      </c>
      <c r="H2857" s="275">
        <v>45077</v>
      </c>
      <c r="I2857" s="1">
        <v>0</v>
      </c>
      <c r="J2857" s="1">
        <v>1</v>
      </c>
      <c r="K2857" s="1">
        <v>22</v>
      </c>
      <c r="L2857" s="1">
        <v>30</v>
      </c>
      <c r="M2857" s="1">
        <v>2</v>
      </c>
      <c r="N2857" s="1">
        <v>7.2</v>
      </c>
      <c r="O2857" s="1">
        <v>7.44</v>
      </c>
      <c r="P2857" s="1">
        <v>5000000</v>
      </c>
      <c r="Q2857" s="1">
        <v>154843</v>
      </c>
      <c r="R2857" s="1">
        <v>2073298</v>
      </c>
      <c r="S2857" s="1">
        <v>0</v>
      </c>
      <c r="T2857" s="1">
        <v>0</v>
      </c>
      <c r="U2857" s="1">
        <v>0</v>
      </c>
      <c r="W2857" s="1">
        <v>0</v>
      </c>
      <c r="X2857" s="1">
        <v>0</v>
      </c>
      <c r="Y2857" s="1">
        <v>0</v>
      </c>
      <c r="AB2857" s="275">
        <v>44651</v>
      </c>
      <c r="AC2857" s="1">
        <v>1</v>
      </c>
      <c r="AD2857" s="1" t="s">
        <v>2623</v>
      </c>
      <c r="AE2857" s="1">
        <v>1</v>
      </c>
      <c r="AF2857" s="1">
        <v>30</v>
      </c>
      <c r="AG2857" s="1">
        <v>0</v>
      </c>
      <c r="AN2857" s="1">
        <v>1</v>
      </c>
      <c r="AO2857" s="1">
        <v>1</v>
      </c>
      <c r="AR2857" s="276">
        <v>239316.13</v>
      </c>
      <c r="AS2857" s="1" t="s">
        <v>2657</v>
      </c>
      <c r="AT2857" s="1">
        <v>0</v>
      </c>
      <c r="AU2857" s="1">
        <v>0</v>
      </c>
      <c r="AX2857" s="1">
        <v>5</v>
      </c>
      <c r="BC2857" s="1">
        <v>1</v>
      </c>
      <c r="BD2857" s="1">
        <v>7</v>
      </c>
      <c r="BE2857" s="1">
        <v>2</v>
      </c>
      <c r="BF2857" s="296">
        <v>1805981.3402707747</v>
      </c>
    </row>
    <row r="2858" spans="1:58" x14ac:dyDescent="0.3">
      <c r="A2858" s="273">
        <f t="shared" si="93"/>
        <v>211100.89655552804</v>
      </c>
      <c r="B2858" s="1" t="s">
        <v>2621</v>
      </c>
      <c r="C2858" s="274">
        <v>66772982</v>
      </c>
      <c r="D2858" s="1">
        <v>144205</v>
      </c>
      <c r="E2858" s="1">
        <v>4</v>
      </c>
      <c r="F2858" s="1" t="s">
        <v>4100</v>
      </c>
      <c r="G2858" s="275">
        <v>44280</v>
      </c>
      <c r="H2858" s="275">
        <v>45382</v>
      </c>
      <c r="I2858" s="1">
        <v>0</v>
      </c>
      <c r="J2858" s="1">
        <v>1</v>
      </c>
      <c r="K2858" s="1">
        <v>12</v>
      </c>
      <c r="L2858" s="1">
        <v>30</v>
      </c>
      <c r="M2858" s="1">
        <v>2</v>
      </c>
      <c r="N2858" s="1">
        <v>10.199999999999999</v>
      </c>
      <c r="O2858" s="1">
        <v>10.69</v>
      </c>
      <c r="P2858" s="1">
        <v>22337712</v>
      </c>
      <c r="Q2858" s="1">
        <v>727118</v>
      </c>
      <c r="R2858" s="1">
        <v>15662592</v>
      </c>
      <c r="S2858" s="1">
        <v>0</v>
      </c>
      <c r="T2858" s="1">
        <v>0</v>
      </c>
      <c r="U2858" s="1">
        <v>0</v>
      </c>
      <c r="W2858" s="1">
        <v>0</v>
      </c>
      <c r="X2858" s="1">
        <v>0</v>
      </c>
      <c r="Y2858" s="1">
        <v>0</v>
      </c>
      <c r="AB2858" s="275">
        <v>44651</v>
      </c>
      <c r="AC2858" s="1">
        <v>1</v>
      </c>
      <c r="AD2858" s="1" t="s">
        <v>2623</v>
      </c>
      <c r="AE2858" s="1">
        <v>1</v>
      </c>
      <c r="AF2858" s="1">
        <v>30</v>
      </c>
      <c r="AG2858" s="1">
        <v>0</v>
      </c>
      <c r="AN2858" s="1">
        <v>1</v>
      </c>
      <c r="AO2858" s="1">
        <v>1</v>
      </c>
      <c r="AR2858" s="276">
        <v>1808325.05</v>
      </c>
      <c r="AS2858" s="1" t="s">
        <v>2632</v>
      </c>
      <c r="AT2858" s="1">
        <v>0</v>
      </c>
      <c r="AU2858" s="1">
        <v>0</v>
      </c>
      <c r="AX2858" s="1">
        <v>5</v>
      </c>
      <c r="BC2858" s="1">
        <v>1</v>
      </c>
      <c r="BD2858" s="1">
        <v>7</v>
      </c>
      <c r="BE2858" s="1">
        <v>2</v>
      </c>
      <c r="BF2858" s="296">
        <v>13643166.053444471</v>
      </c>
    </row>
    <row r="2859" spans="1:58" x14ac:dyDescent="0.3">
      <c r="A2859" s="273">
        <f t="shared" si="93"/>
        <v>815.10089174142195</v>
      </c>
      <c r="B2859" s="1" t="s">
        <v>2621</v>
      </c>
      <c r="C2859" s="274">
        <v>66772982</v>
      </c>
      <c r="D2859" s="1">
        <v>144205</v>
      </c>
      <c r="E2859" s="1">
        <v>4</v>
      </c>
      <c r="F2859" s="1" t="s">
        <v>6135</v>
      </c>
      <c r="G2859" s="275">
        <v>44620</v>
      </c>
      <c r="H2859" s="275">
        <v>45716</v>
      </c>
      <c r="I2859" s="1">
        <v>0</v>
      </c>
      <c r="J2859" s="1">
        <v>1</v>
      </c>
      <c r="K2859" s="1">
        <v>1</v>
      </c>
      <c r="L2859" s="1">
        <v>30</v>
      </c>
      <c r="M2859" s="1">
        <v>2</v>
      </c>
      <c r="N2859" s="1">
        <v>17.690000000000001</v>
      </c>
      <c r="O2859" s="1">
        <v>19.2</v>
      </c>
      <c r="P2859" s="1">
        <v>57400</v>
      </c>
      <c r="Q2859" s="1">
        <v>2078</v>
      </c>
      <c r="R2859" s="1">
        <v>56188</v>
      </c>
      <c r="S2859" s="1">
        <v>0</v>
      </c>
      <c r="T2859" s="1">
        <v>0</v>
      </c>
      <c r="U2859" s="1">
        <v>0</v>
      </c>
      <c r="W2859" s="1">
        <v>0</v>
      </c>
      <c r="X2859" s="1">
        <v>0</v>
      </c>
      <c r="Y2859" s="1">
        <v>0</v>
      </c>
      <c r="AB2859" s="275">
        <v>44651</v>
      </c>
      <c r="AC2859" s="1">
        <v>1</v>
      </c>
      <c r="AD2859" s="1" t="s">
        <v>2623</v>
      </c>
      <c r="AE2859" s="1">
        <v>1</v>
      </c>
      <c r="AF2859" s="1">
        <v>30</v>
      </c>
      <c r="AG2859" s="1">
        <v>0</v>
      </c>
      <c r="AN2859" s="1">
        <v>1</v>
      </c>
      <c r="AO2859" s="1">
        <v>1</v>
      </c>
      <c r="AR2859" s="276">
        <v>6429.39</v>
      </c>
      <c r="AS2859" s="1" t="s">
        <v>2657</v>
      </c>
      <c r="AT2859" s="1">
        <v>0</v>
      </c>
      <c r="AU2859" s="1">
        <v>0</v>
      </c>
      <c r="AX2859" s="1">
        <v>5</v>
      </c>
      <c r="BC2859" s="1">
        <v>1</v>
      </c>
      <c r="BD2859" s="1">
        <v>7</v>
      </c>
      <c r="BE2859" s="1">
        <v>2</v>
      </c>
      <c r="BF2859" s="296">
        <v>48943.509108258579</v>
      </c>
    </row>
    <row r="2860" spans="1:58" x14ac:dyDescent="0.3">
      <c r="A2860" s="273">
        <f t="shared" si="93"/>
        <v>5240.2772537557757</v>
      </c>
      <c r="B2860" s="1" t="s">
        <v>2621</v>
      </c>
      <c r="C2860" s="274">
        <v>66772982</v>
      </c>
      <c r="D2860" s="1">
        <v>144205</v>
      </c>
      <c r="E2860" s="1">
        <v>4</v>
      </c>
      <c r="F2860" s="1" t="s">
        <v>6163</v>
      </c>
      <c r="G2860" s="275">
        <v>44617</v>
      </c>
      <c r="H2860" s="275">
        <v>45716</v>
      </c>
      <c r="I2860" s="1">
        <v>0</v>
      </c>
      <c r="J2860" s="1">
        <v>1</v>
      </c>
      <c r="K2860" s="1">
        <v>1</v>
      </c>
      <c r="L2860" s="1">
        <v>30</v>
      </c>
      <c r="M2860" s="1">
        <v>2</v>
      </c>
      <c r="N2860" s="1">
        <v>17.690000000000001</v>
      </c>
      <c r="O2860" s="1">
        <v>19.2</v>
      </c>
      <c r="P2860" s="1">
        <v>400000</v>
      </c>
      <c r="Q2860" s="1">
        <v>14483</v>
      </c>
      <c r="R2860" s="1">
        <v>391553</v>
      </c>
      <c r="S2860" s="1">
        <v>0</v>
      </c>
      <c r="T2860" s="1">
        <v>0</v>
      </c>
      <c r="U2860" s="1">
        <v>0</v>
      </c>
      <c r="W2860" s="1">
        <v>0</v>
      </c>
      <c r="X2860" s="1">
        <v>0</v>
      </c>
      <c r="Y2860" s="1">
        <v>0</v>
      </c>
      <c r="AB2860" s="275">
        <v>44651</v>
      </c>
      <c r="AC2860" s="1">
        <v>1</v>
      </c>
      <c r="AD2860" s="1" t="s">
        <v>2623</v>
      </c>
      <c r="AE2860" s="1">
        <v>1</v>
      </c>
      <c r="AF2860" s="1">
        <v>30</v>
      </c>
      <c r="AG2860" s="1">
        <v>0</v>
      </c>
      <c r="AN2860" s="1">
        <v>1</v>
      </c>
      <c r="AO2860" s="1">
        <v>1</v>
      </c>
      <c r="AR2860" s="276">
        <v>45243.85</v>
      </c>
      <c r="AS2860" s="1" t="s">
        <v>2657</v>
      </c>
      <c r="AT2860" s="1">
        <v>0</v>
      </c>
      <c r="AU2860" s="1">
        <v>0</v>
      </c>
      <c r="AX2860" s="1">
        <v>5</v>
      </c>
      <c r="BC2860" s="1">
        <v>1</v>
      </c>
      <c r="BD2860" s="1">
        <v>7</v>
      </c>
      <c r="BE2860" s="1">
        <v>2</v>
      </c>
      <c r="BF2860" s="296">
        <v>341068.87274624425</v>
      </c>
    </row>
    <row r="2861" spans="1:58" x14ac:dyDescent="0.3">
      <c r="A2861" s="273">
        <f t="shared" si="93"/>
        <v>8065.3172436259338</v>
      </c>
      <c r="B2861" s="1" t="s">
        <v>2621</v>
      </c>
      <c r="C2861" s="274">
        <v>66772982</v>
      </c>
      <c r="D2861" s="1">
        <v>144205</v>
      </c>
      <c r="E2861" s="1">
        <v>4</v>
      </c>
      <c r="F2861" s="1" t="s">
        <v>6333</v>
      </c>
      <c r="G2861" s="275">
        <v>44642</v>
      </c>
      <c r="H2861" s="275">
        <v>45747</v>
      </c>
      <c r="I2861" s="1">
        <v>0</v>
      </c>
      <c r="J2861" s="1">
        <v>1</v>
      </c>
      <c r="K2861" s="1">
        <v>0</v>
      </c>
      <c r="L2861" s="1">
        <v>30</v>
      </c>
      <c r="M2861" s="1">
        <v>2</v>
      </c>
      <c r="N2861" s="1">
        <v>17.690000000000001</v>
      </c>
      <c r="O2861" s="1">
        <v>19.2</v>
      </c>
      <c r="P2861" s="1">
        <v>600000</v>
      </c>
      <c r="Q2861" s="1">
        <v>21723</v>
      </c>
      <c r="R2861" s="1">
        <v>600000</v>
      </c>
      <c r="S2861" s="1">
        <v>2360</v>
      </c>
      <c r="T2861" s="1">
        <v>0</v>
      </c>
      <c r="U2861" s="1">
        <v>0</v>
      </c>
      <c r="W2861" s="1">
        <v>0</v>
      </c>
      <c r="X2861" s="1">
        <v>0</v>
      </c>
      <c r="Y2861" s="1">
        <v>0</v>
      </c>
      <c r="AB2861" s="275">
        <v>44642</v>
      </c>
      <c r="AC2861" s="1">
        <v>1</v>
      </c>
      <c r="AD2861" s="1" t="s">
        <v>2623</v>
      </c>
      <c r="AE2861" s="1">
        <v>1</v>
      </c>
      <c r="AF2861" s="1">
        <v>30</v>
      </c>
      <c r="AG2861" s="1">
        <v>0</v>
      </c>
      <c r="AN2861" s="1">
        <v>1</v>
      </c>
      <c r="AO2861" s="1">
        <v>1</v>
      </c>
      <c r="AR2861" s="276">
        <v>69294.52</v>
      </c>
      <c r="AS2861" s="1" t="s">
        <v>2657</v>
      </c>
      <c r="AT2861" s="1">
        <v>0</v>
      </c>
      <c r="AU2861" s="1">
        <v>0</v>
      </c>
      <c r="AX2861" s="1">
        <v>5</v>
      </c>
      <c r="BC2861" s="1">
        <v>1</v>
      </c>
      <c r="BD2861" s="1">
        <v>7</v>
      </c>
      <c r="BE2861" s="1">
        <v>2</v>
      </c>
      <c r="BF2861" s="296">
        <v>522640.16275637405</v>
      </c>
    </row>
    <row r="2862" spans="1:58" x14ac:dyDescent="0.3">
      <c r="A2862" s="273">
        <f t="shared" si="93"/>
        <v>8065.3172436259338</v>
      </c>
      <c r="B2862" s="1" t="s">
        <v>2621</v>
      </c>
      <c r="C2862" s="274">
        <v>66772982</v>
      </c>
      <c r="D2862" s="1">
        <v>144205</v>
      </c>
      <c r="E2862" s="1">
        <v>4</v>
      </c>
      <c r="F2862" s="1" t="s">
        <v>6335</v>
      </c>
      <c r="G2862" s="275">
        <v>44642</v>
      </c>
      <c r="H2862" s="275">
        <v>45747</v>
      </c>
      <c r="I2862" s="1">
        <v>0</v>
      </c>
      <c r="J2862" s="1">
        <v>1</v>
      </c>
      <c r="K2862" s="1">
        <v>0</v>
      </c>
      <c r="L2862" s="1">
        <v>30</v>
      </c>
      <c r="M2862" s="1">
        <v>2</v>
      </c>
      <c r="N2862" s="1">
        <v>17.690000000000001</v>
      </c>
      <c r="O2862" s="1">
        <v>19.2</v>
      </c>
      <c r="P2862" s="1">
        <v>600000</v>
      </c>
      <c r="Q2862" s="1">
        <v>21723</v>
      </c>
      <c r="R2862" s="1">
        <v>600000</v>
      </c>
      <c r="S2862" s="1">
        <v>2360</v>
      </c>
      <c r="T2862" s="1">
        <v>0</v>
      </c>
      <c r="U2862" s="1">
        <v>0</v>
      </c>
      <c r="W2862" s="1">
        <v>0</v>
      </c>
      <c r="X2862" s="1">
        <v>0</v>
      </c>
      <c r="Y2862" s="1">
        <v>0</v>
      </c>
      <c r="AB2862" s="275">
        <v>44642</v>
      </c>
      <c r="AC2862" s="1">
        <v>1</v>
      </c>
      <c r="AD2862" s="1" t="s">
        <v>2623</v>
      </c>
      <c r="AE2862" s="1">
        <v>1</v>
      </c>
      <c r="AF2862" s="1">
        <v>30</v>
      </c>
      <c r="AG2862" s="1">
        <v>0</v>
      </c>
      <c r="AN2862" s="1">
        <v>1</v>
      </c>
      <c r="AO2862" s="1">
        <v>1</v>
      </c>
      <c r="AR2862" s="276">
        <v>69294.52</v>
      </c>
      <c r="AS2862" s="1" t="s">
        <v>2657</v>
      </c>
      <c r="AT2862" s="1">
        <v>0</v>
      </c>
      <c r="AU2862" s="1">
        <v>0</v>
      </c>
      <c r="AX2862" s="1">
        <v>5</v>
      </c>
      <c r="BC2862" s="1">
        <v>1</v>
      </c>
      <c r="BD2862" s="1">
        <v>7</v>
      </c>
      <c r="BE2862" s="1">
        <v>2</v>
      </c>
      <c r="BF2862" s="296">
        <v>522640.16275637405</v>
      </c>
    </row>
    <row r="2863" spans="1:58" x14ac:dyDescent="0.3">
      <c r="A2863" s="273">
        <f t="shared" si="93"/>
        <v>8065.3172436259338</v>
      </c>
      <c r="B2863" s="1" t="s">
        <v>2621</v>
      </c>
      <c r="C2863" s="274">
        <v>66772982</v>
      </c>
      <c r="D2863" s="1">
        <v>144205</v>
      </c>
      <c r="E2863" s="1">
        <v>4</v>
      </c>
      <c r="F2863" s="1" t="s">
        <v>6482</v>
      </c>
      <c r="G2863" s="275">
        <v>44639</v>
      </c>
      <c r="H2863" s="275">
        <v>45747</v>
      </c>
      <c r="I2863" s="1">
        <v>0</v>
      </c>
      <c r="J2863" s="1">
        <v>1</v>
      </c>
      <c r="K2863" s="1">
        <v>0</v>
      </c>
      <c r="L2863" s="1">
        <v>30</v>
      </c>
      <c r="M2863" s="1">
        <v>2</v>
      </c>
      <c r="N2863" s="1">
        <v>17.690000000000001</v>
      </c>
      <c r="O2863" s="1">
        <v>19.2</v>
      </c>
      <c r="P2863" s="1">
        <v>600000</v>
      </c>
      <c r="Q2863" s="1">
        <v>21723</v>
      </c>
      <c r="R2863" s="1">
        <v>600000</v>
      </c>
      <c r="S2863" s="1">
        <v>3245</v>
      </c>
      <c r="T2863" s="1">
        <v>0</v>
      </c>
      <c r="U2863" s="1">
        <v>0</v>
      </c>
      <c r="W2863" s="1">
        <v>0</v>
      </c>
      <c r="X2863" s="1">
        <v>0</v>
      </c>
      <c r="Y2863" s="1">
        <v>0</v>
      </c>
      <c r="AB2863" s="275">
        <v>44639</v>
      </c>
      <c r="AC2863" s="1">
        <v>1</v>
      </c>
      <c r="AD2863" s="1" t="s">
        <v>2623</v>
      </c>
      <c r="AE2863" s="1">
        <v>1</v>
      </c>
      <c r="AF2863" s="1">
        <v>30</v>
      </c>
      <c r="AG2863" s="1">
        <v>0</v>
      </c>
      <c r="AN2863" s="1">
        <v>1</v>
      </c>
      <c r="AO2863" s="1">
        <v>1</v>
      </c>
      <c r="AR2863" s="276">
        <v>69294.52</v>
      </c>
      <c r="AS2863" s="1" t="s">
        <v>2657</v>
      </c>
      <c r="AT2863" s="1">
        <v>0</v>
      </c>
      <c r="AU2863" s="1">
        <v>0</v>
      </c>
      <c r="AX2863" s="1">
        <v>5</v>
      </c>
      <c r="BC2863" s="1">
        <v>1</v>
      </c>
      <c r="BD2863" s="1">
        <v>7</v>
      </c>
      <c r="BE2863" s="1">
        <v>2</v>
      </c>
      <c r="BF2863" s="296">
        <v>522640.16275637405</v>
      </c>
    </row>
    <row r="2864" spans="1:58" x14ac:dyDescent="0.3">
      <c r="A2864" s="273">
        <f t="shared" si="93"/>
        <v>3420.075518177473</v>
      </c>
      <c r="B2864" s="1" t="s">
        <v>2621</v>
      </c>
      <c r="C2864" s="274">
        <v>66772982</v>
      </c>
      <c r="D2864" s="1">
        <v>144205</v>
      </c>
      <c r="E2864" s="1">
        <v>4</v>
      </c>
      <c r="F2864" s="1" t="s">
        <v>6515</v>
      </c>
      <c r="G2864" s="275">
        <v>44651</v>
      </c>
      <c r="H2864" s="275">
        <v>45747</v>
      </c>
      <c r="I2864" s="1">
        <v>0</v>
      </c>
      <c r="J2864" s="1">
        <v>1</v>
      </c>
      <c r="K2864" s="1">
        <v>0</v>
      </c>
      <c r="L2864" s="1">
        <v>30</v>
      </c>
      <c r="M2864" s="1">
        <v>2</v>
      </c>
      <c r="N2864" s="1">
        <v>17.7</v>
      </c>
      <c r="O2864" s="1">
        <v>19.2</v>
      </c>
      <c r="P2864" s="1">
        <v>250000</v>
      </c>
      <c r="Q2864" s="1">
        <v>9051</v>
      </c>
      <c r="R2864" s="1">
        <v>250000</v>
      </c>
      <c r="S2864" s="1">
        <v>0</v>
      </c>
      <c r="T2864" s="1">
        <v>0</v>
      </c>
      <c r="U2864" s="1">
        <v>0</v>
      </c>
      <c r="W2864" s="1">
        <v>0</v>
      </c>
      <c r="X2864" s="1">
        <v>0</v>
      </c>
      <c r="Y2864" s="1">
        <v>0</v>
      </c>
      <c r="AB2864" s="275">
        <v>44651</v>
      </c>
      <c r="AC2864" s="1">
        <v>1</v>
      </c>
      <c r="AD2864" s="1" t="s">
        <v>2623</v>
      </c>
      <c r="AE2864" s="1">
        <v>1</v>
      </c>
      <c r="AF2864" s="1">
        <v>30</v>
      </c>
      <c r="AG2864" s="1">
        <v>0</v>
      </c>
      <c r="AN2864" s="1">
        <v>1</v>
      </c>
      <c r="AO2864" s="1">
        <v>1</v>
      </c>
      <c r="AR2864" s="276">
        <v>28813.19</v>
      </c>
      <c r="AS2864" s="1" t="s">
        <v>2657</v>
      </c>
      <c r="AT2864" s="1">
        <v>0</v>
      </c>
      <c r="AU2864" s="1">
        <v>0</v>
      </c>
      <c r="AX2864" s="1">
        <v>5</v>
      </c>
      <c r="BC2864" s="1">
        <v>1</v>
      </c>
      <c r="BD2864" s="1">
        <v>7</v>
      </c>
      <c r="BE2864" s="1">
        <v>2</v>
      </c>
      <c r="BF2864" s="296">
        <v>217766.73448182252</v>
      </c>
    </row>
    <row r="2865" spans="1:58" x14ac:dyDescent="0.3">
      <c r="A2865" s="273">
        <f t="shared" si="93"/>
        <v>5240.1483206936973</v>
      </c>
      <c r="B2865" s="1" t="s">
        <v>2621</v>
      </c>
      <c r="C2865" s="274">
        <v>66772982</v>
      </c>
      <c r="D2865" s="1">
        <v>144205</v>
      </c>
      <c r="E2865" s="1">
        <v>4</v>
      </c>
      <c r="F2865" s="1" t="s">
        <v>6529</v>
      </c>
      <c r="G2865" s="275">
        <v>44625</v>
      </c>
      <c r="H2865" s="275">
        <v>45716</v>
      </c>
      <c r="I2865" s="1">
        <v>0</v>
      </c>
      <c r="J2865" s="1">
        <v>1</v>
      </c>
      <c r="K2865" s="1">
        <v>1</v>
      </c>
      <c r="L2865" s="1">
        <v>30</v>
      </c>
      <c r="M2865" s="1">
        <v>2</v>
      </c>
      <c r="N2865" s="1">
        <v>17.7</v>
      </c>
      <c r="O2865" s="1">
        <v>19.21</v>
      </c>
      <c r="P2865" s="1">
        <v>400000</v>
      </c>
      <c r="Q2865" s="1">
        <v>14482</v>
      </c>
      <c r="R2865" s="1">
        <v>391552</v>
      </c>
      <c r="S2865" s="1">
        <v>0</v>
      </c>
      <c r="T2865" s="1">
        <v>0</v>
      </c>
      <c r="U2865" s="1">
        <v>0</v>
      </c>
      <c r="W2865" s="1">
        <v>0</v>
      </c>
      <c r="X2865" s="1">
        <v>0</v>
      </c>
      <c r="Y2865" s="1">
        <v>0</v>
      </c>
      <c r="AB2865" s="275">
        <v>44651</v>
      </c>
      <c r="AC2865" s="1">
        <v>1</v>
      </c>
      <c r="AD2865" s="1" t="s">
        <v>2623</v>
      </c>
      <c r="AE2865" s="1">
        <v>1</v>
      </c>
      <c r="AF2865" s="1">
        <v>30</v>
      </c>
      <c r="AG2865" s="1">
        <v>0</v>
      </c>
      <c r="AN2865" s="1">
        <v>1</v>
      </c>
      <c r="AO2865" s="1">
        <v>1</v>
      </c>
      <c r="AR2865" s="276">
        <v>45243.85</v>
      </c>
      <c r="AS2865" s="1" t="s">
        <v>2657</v>
      </c>
      <c r="AT2865" s="1">
        <v>0</v>
      </c>
      <c r="AU2865" s="1">
        <v>0</v>
      </c>
      <c r="AX2865" s="1">
        <v>5</v>
      </c>
      <c r="BC2865" s="1">
        <v>1</v>
      </c>
      <c r="BD2865" s="1">
        <v>7</v>
      </c>
      <c r="BE2865" s="1">
        <v>2</v>
      </c>
      <c r="BF2865" s="296">
        <v>341068.00167930633</v>
      </c>
    </row>
    <row r="2866" spans="1:58" x14ac:dyDescent="0.3">
      <c r="A2866" s="273">
        <f t="shared" si="93"/>
        <v>877010.46885839768</v>
      </c>
      <c r="B2866" s="1" t="s">
        <v>2621</v>
      </c>
      <c r="C2866" s="274">
        <v>66780284</v>
      </c>
      <c r="D2866" s="1">
        <v>144205</v>
      </c>
      <c r="E2866" s="1">
        <v>4</v>
      </c>
      <c r="F2866" s="1" t="s">
        <v>4148</v>
      </c>
      <c r="G2866" s="275">
        <v>44433</v>
      </c>
      <c r="H2866" s="275">
        <v>45169</v>
      </c>
      <c r="I2866" s="1">
        <v>0</v>
      </c>
      <c r="J2866" s="1">
        <v>1</v>
      </c>
      <c r="K2866" s="1">
        <v>7</v>
      </c>
      <c r="L2866" s="1">
        <v>30</v>
      </c>
      <c r="M2866" s="1">
        <v>2</v>
      </c>
      <c r="N2866" s="1">
        <v>17.690000000000001</v>
      </c>
      <c r="O2866" s="1">
        <v>19.2</v>
      </c>
      <c r="P2866" s="1">
        <v>1956150</v>
      </c>
      <c r="Q2866" s="1">
        <v>97757</v>
      </c>
      <c r="R2866" s="1">
        <v>1456251</v>
      </c>
      <c r="S2866" s="1">
        <v>0</v>
      </c>
      <c r="T2866" s="1">
        <v>0</v>
      </c>
      <c r="U2866" s="1">
        <v>0</v>
      </c>
      <c r="W2866" s="1">
        <v>0</v>
      </c>
      <c r="X2866" s="1">
        <v>0</v>
      </c>
      <c r="Y2866" s="1">
        <v>0</v>
      </c>
      <c r="AB2866" s="275">
        <v>44651</v>
      </c>
      <c r="AC2866" s="1">
        <v>1</v>
      </c>
      <c r="AD2866" s="1" t="s">
        <v>2623</v>
      </c>
      <c r="AE2866" s="1">
        <v>1</v>
      </c>
      <c r="AF2866" s="1">
        <v>30</v>
      </c>
      <c r="AG2866" s="1">
        <v>0</v>
      </c>
      <c r="AN2866" s="1">
        <v>1</v>
      </c>
      <c r="AO2866" s="1">
        <v>1</v>
      </c>
      <c r="AR2866" s="276">
        <v>72412.350000000006</v>
      </c>
      <c r="AS2866" s="1" t="s">
        <v>2657</v>
      </c>
      <c r="AT2866" s="1">
        <v>0</v>
      </c>
      <c r="AU2866" s="1">
        <v>0</v>
      </c>
      <c r="AX2866" s="1">
        <v>5</v>
      </c>
      <c r="BC2866" s="1">
        <v>1</v>
      </c>
      <c r="BD2866" s="1">
        <v>7</v>
      </c>
      <c r="BE2866" s="1">
        <v>2</v>
      </c>
      <c r="BF2866" s="296">
        <v>506828.18114160222</v>
      </c>
    </row>
    <row r="2867" spans="1:58" x14ac:dyDescent="0.3">
      <c r="A2867" s="273">
        <f t="shared" si="93"/>
        <v>269006.23863085295</v>
      </c>
      <c r="B2867" s="1" t="s">
        <v>2621</v>
      </c>
      <c r="C2867" s="274">
        <v>66780284</v>
      </c>
      <c r="D2867" s="1">
        <v>144205</v>
      </c>
      <c r="E2867" s="1">
        <v>4</v>
      </c>
      <c r="F2867" s="1" t="s">
        <v>4157</v>
      </c>
      <c r="G2867" s="275">
        <v>44435</v>
      </c>
      <c r="H2867" s="275">
        <v>45169</v>
      </c>
      <c r="I2867" s="1">
        <v>0</v>
      </c>
      <c r="J2867" s="1">
        <v>1</v>
      </c>
      <c r="K2867" s="1">
        <v>7</v>
      </c>
      <c r="L2867" s="1">
        <v>30</v>
      </c>
      <c r="M2867" s="1">
        <v>2</v>
      </c>
      <c r="N2867" s="1">
        <v>17.690000000000001</v>
      </c>
      <c r="O2867" s="1">
        <v>19.2</v>
      </c>
      <c r="P2867" s="1">
        <v>600000</v>
      </c>
      <c r="Q2867" s="1">
        <v>29984</v>
      </c>
      <c r="R2867" s="1">
        <v>446672</v>
      </c>
      <c r="S2867" s="1">
        <v>0</v>
      </c>
      <c r="T2867" s="1">
        <v>0</v>
      </c>
      <c r="U2867" s="1">
        <v>0</v>
      </c>
      <c r="W2867" s="1">
        <v>0</v>
      </c>
      <c r="X2867" s="1">
        <v>0</v>
      </c>
      <c r="Y2867" s="1">
        <v>0</v>
      </c>
      <c r="AB2867" s="275">
        <v>44651</v>
      </c>
      <c r="AC2867" s="1">
        <v>1</v>
      </c>
      <c r="AD2867" s="1" t="s">
        <v>2623</v>
      </c>
      <c r="AE2867" s="1">
        <v>1</v>
      </c>
      <c r="AF2867" s="1">
        <v>30</v>
      </c>
      <c r="AG2867" s="1">
        <v>0</v>
      </c>
      <c r="AN2867" s="1">
        <v>1</v>
      </c>
      <c r="AO2867" s="1">
        <v>1</v>
      </c>
      <c r="AR2867" s="276">
        <v>22207.7</v>
      </c>
      <c r="AS2867" s="1" t="s">
        <v>2657</v>
      </c>
      <c r="AT2867" s="1">
        <v>0</v>
      </c>
      <c r="AU2867" s="1">
        <v>0</v>
      </c>
      <c r="AX2867" s="1">
        <v>5</v>
      </c>
      <c r="BC2867" s="1">
        <v>1</v>
      </c>
      <c r="BD2867" s="1">
        <v>7</v>
      </c>
      <c r="BE2867" s="1">
        <v>2</v>
      </c>
      <c r="BF2867" s="296">
        <v>155458.06136914704</v>
      </c>
    </row>
    <row r="2868" spans="1:58" x14ac:dyDescent="0.3">
      <c r="A2868" s="273">
        <f t="shared" si="93"/>
        <v>269006.23863085295</v>
      </c>
      <c r="B2868" s="1" t="s">
        <v>2621</v>
      </c>
      <c r="C2868" s="274">
        <v>66780284</v>
      </c>
      <c r="D2868" s="1">
        <v>144205</v>
      </c>
      <c r="E2868" s="1">
        <v>4</v>
      </c>
      <c r="F2868" s="1" t="s">
        <v>4158</v>
      </c>
      <c r="G2868" s="275">
        <v>44435</v>
      </c>
      <c r="H2868" s="275">
        <v>45169</v>
      </c>
      <c r="I2868" s="1">
        <v>0</v>
      </c>
      <c r="J2868" s="1">
        <v>1</v>
      </c>
      <c r="K2868" s="1">
        <v>7</v>
      </c>
      <c r="L2868" s="1">
        <v>30</v>
      </c>
      <c r="M2868" s="1">
        <v>2</v>
      </c>
      <c r="N2868" s="1">
        <v>17.690000000000001</v>
      </c>
      <c r="O2868" s="1">
        <v>19.2</v>
      </c>
      <c r="P2868" s="1">
        <v>600000</v>
      </c>
      <c r="Q2868" s="1">
        <v>29984</v>
      </c>
      <c r="R2868" s="1">
        <v>446672</v>
      </c>
      <c r="S2868" s="1">
        <v>0</v>
      </c>
      <c r="T2868" s="1">
        <v>0</v>
      </c>
      <c r="U2868" s="1">
        <v>0</v>
      </c>
      <c r="W2868" s="1">
        <v>0</v>
      </c>
      <c r="X2868" s="1">
        <v>0</v>
      </c>
      <c r="Y2868" s="1">
        <v>0</v>
      </c>
      <c r="AB2868" s="275">
        <v>44651</v>
      </c>
      <c r="AC2868" s="1">
        <v>1</v>
      </c>
      <c r="AD2868" s="1" t="s">
        <v>2623</v>
      </c>
      <c r="AE2868" s="1">
        <v>1</v>
      </c>
      <c r="AF2868" s="1">
        <v>30</v>
      </c>
      <c r="AG2868" s="1">
        <v>0</v>
      </c>
      <c r="AN2868" s="1">
        <v>1</v>
      </c>
      <c r="AO2868" s="1">
        <v>1</v>
      </c>
      <c r="AR2868" s="276">
        <v>22207.7</v>
      </c>
      <c r="AS2868" s="1" t="s">
        <v>2657</v>
      </c>
      <c r="AT2868" s="1">
        <v>0</v>
      </c>
      <c r="AU2868" s="1">
        <v>0</v>
      </c>
      <c r="AX2868" s="1">
        <v>5</v>
      </c>
      <c r="BC2868" s="1">
        <v>1</v>
      </c>
      <c r="BD2868" s="1">
        <v>7</v>
      </c>
      <c r="BE2868" s="1">
        <v>2</v>
      </c>
      <c r="BF2868" s="296">
        <v>155458.06136914704</v>
      </c>
    </row>
    <row r="2869" spans="1:58" x14ac:dyDescent="0.3">
      <c r="A2869" s="273">
        <f t="shared" si="93"/>
        <v>246991.45521797473</v>
      </c>
      <c r="B2869" s="1" t="s">
        <v>2621</v>
      </c>
      <c r="C2869" s="274">
        <v>66780284</v>
      </c>
      <c r="D2869" s="1">
        <v>144205</v>
      </c>
      <c r="E2869" s="1">
        <v>4</v>
      </c>
      <c r="F2869" s="1" t="s">
        <v>5317</v>
      </c>
      <c r="G2869" s="275">
        <v>44494</v>
      </c>
      <c r="H2869" s="275">
        <v>45230</v>
      </c>
      <c r="I2869" s="1">
        <v>0</v>
      </c>
      <c r="J2869" s="1">
        <v>1</v>
      </c>
      <c r="K2869" s="1">
        <v>5</v>
      </c>
      <c r="L2869" s="1">
        <v>30</v>
      </c>
      <c r="M2869" s="1">
        <v>2</v>
      </c>
      <c r="N2869" s="1">
        <v>17.690000000000001</v>
      </c>
      <c r="O2869" s="1">
        <v>19.2</v>
      </c>
      <c r="P2869" s="1">
        <v>500000</v>
      </c>
      <c r="Q2869" s="1">
        <v>24987</v>
      </c>
      <c r="R2869" s="1">
        <v>410107</v>
      </c>
      <c r="S2869" s="1">
        <v>0</v>
      </c>
      <c r="T2869" s="1">
        <v>0</v>
      </c>
      <c r="U2869" s="1">
        <v>0</v>
      </c>
      <c r="W2869" s="1">
        <v>0</v>
      </c>
      <c r="X2869" s="1">
        <v>0</v>
      </c>
      <c r="Y2869" s="1">
        <v>0</v>
      </c>
      <c r="AB2869" s="275">
        <v>44651</v>
      </c>
      <c r="AC2869" s="1">
        <v>1</v>
      </c>
      <c r="AD2869" s="1" t="s">
        <v>2623</v>
      </c>
      <c r="AE2869" s="1">
        <v>1</v>
      </c>
      <c r="AF2869" s="1">
        <v>30</v>
      </c>
      <c r="AG2869" s="1">
        <v>0</v>
      </c>
      <c r="AN2869" s="1">
        <v>1</v>
      </c>
      <c r="AO2869" s="1">
        <v>1</v>
      </c>
      <c r="AR2869" s="276">
        <v>20383.43</v>
      </c>
      <c r="AS2869" s="1" t="s">
        <v>2657</v>
      </c>
      <c r="AT2869" s="1">
        <v>0</v>
      </c>
      <c r="AU2869" s="1">
        <v>0</v>
      </c>
      <c r="AX2869" s="1">
        <v>5</v>
      </c>
      <c r="BC2869" s="1">
        <v>1</v>
      </c>
      <c r="BD2869" s="1">
        <v>7</v>
      </c>
      <c r="BE2869" s="1">
        <v>2</v>
      </c>
      <c r="BF2869" s="296">
        <v>142732.11478202528</v>
      </c>
    </row>
    <row r="2870" spans="1:58" x14ac:dyDescent="0.3">
      <c r="A2870" s="273">
        <f t="shared" si="93"/>
        <v>296392.09933096083</v>
      </c>
      <c r="B2870" s="1" t="s">
        <v>2621</v>
      </c>
      <c r="C2870" s="274">
        <v>66780284</v>
      </c>
      <c r="D2870" s="1">
        <v>144205</v>
      </c>
      <c r="E2870" s="1">
        <v>4</v>
      </c>
      <c r="F2870" s="1" t="s">
        <v>5362</v>
      </c>
      <c r="G2870" s="275">
        <v>44490</v>
      </c>
      <c r="H2870" s="275">
        <v>45230</v>
      </c>
      <c r="I2870" s="1">
        <v>0</v>
      </c>
      <c r="J2870" s="1">
        <v>1</v>
      </c>
      <c r="K2870" s="1">
        <v>5</v>
      </c>
      <c r="L2870" s="1">
        <v>30</v>
      </c>
      <c r="M2870" s="1">
        <v>2</v>
      </c>
      <c r="N2870" s="1">
        <v>17.690000000000001</v>
      </c>
      <c r="O2870" s="1">
        <v>19.2</v>
      </c>
      <c r="P2870" s="1">
        <v>600000</v>
      </c>
      <c r="Q2870" s="1">
        <v>29984</v>
      </c>
      <c r="R2870" s="1">
        <v>492132</v>
      </c>
      <c r="S2870" s="1">
        <v>0</v>
      </c>
      <c r="T2870" s="1">
        <v>0</v>
      </c>
      <c r="U2870" s="1">
        <v>0</v>
      </c>
      <c r="W2870" s="1">
        <v>0</v>
      </c>
      <c r="X2870" s="1">
        <v>0</v>
      </c>
      <c r="Y2870" s="1">
        <v>0</v>
      </c>
      <c r="AB2870" s="275">
        <v>44651</v>
      </c>
      <c r="AC2870" s="1">
        <v>1</v>
      </c>
      <c r="AD2870" s="1" t="s">
        <v>2623</v>
      </c>
      <c r="AE2870" s="1">
        <v>1</v>
      </c>
      <c r="AF2870" s="1">
        <v>30</v>
      </c>
      <c r="AG2870" s="1">
        <v>0</v>
      </c>
      <c r="AN2870" s="1">
        <v>1</v>
      </c>
      <c r="AO2870" s="1">
        <v>1</v>
      </c>
      <c r="AR2870" s="276">
        <v>24460.11</v>
      </c>
      <c r="AS2870" s="1" t="s">
        <v>2657</v>
      </c>
      <c r="AT2870" s="1">
        <v>0</v>
      </c>
      <c r="AU2870" s="1">
        <v>0</v>
      </c>
      <c r="AX2870" s="1">
        <v>5</v>
      </c>
      <c r="BC2870" s="1">
        <v>1</v>
      </c>
      <c r="BD2870" s="1">
        <v>7</v>
      </c>
      <c r="BE2870" s="1">
        <v>2</v>
      </c>
      <c r="BF2870" s="296">
        <v>171279.79066903918</v>
      </c>
    </row>
    <row r="2871" spans="1:58" x14ac:dyDescent="0.3">
      <c r="A2871" s="273">
        <f t="shared" si="93"/>
        <v>296392.09933096083</v>
      </c>
      <c r="B2871" s="1" t="s">
        <v>2621</v>
      </c>
      <c r="C2871" s="274">
        <v>66780284</v>
      </c>
      <c r="D2871" s="1">
        <v>144205</v>
      </c>
      <c r="E2871" s="1">
        <v>4</v>
      </c>
      <c r="F2871" s="1" t="s">
        <v>5363</v>
      </c>
      <c r="G2871" s="275">
        <v>44490</v>
      </c>
      <c r="H2871" s="275">
        <v>45230</v>
      </c>
      <c r="I2871" s="1">
        <v>0</v>
      </c>
      <c r="J2871" s="1">
        <v>1</v>
      </c>
      <c r="K2871" s="1">
        <v>5</v>
      </c>
      <c r="L2871" s="1">
        <v>30</v>
      </c>
      <c r="M2871" s="1">
        <v>2</v>
      </c>
      <c r="N2871" s="1">
        <v>17.690000000000001</v>
      </c>
      <c r="O2871" s="1">
        <v>19.2</v>
      </c>
      <c r="P2871" s="1">
        <v>600000</v>
      </c>
      <c r="Q2871" s="1">
        <v>29984</v>
      </c>
      <c r="R2871" s="1">
        <v>492132</v>
      </c>
      <c r="S2871" s="1">
        <v>0</v>
      </c>
      <c r="T2871" s="1">
        <v>0</v>
      </c>
      <c r="U2871" s="1">
        <v>0</v>
      </c>
      <c r="W2871" s="1">
        <v>0</v>
      </c>
      <c r="X2871" s="1">
        <v>0</v>
      </c>
      <c r="Y2871" s="1">
        <v>0</v>
      </c>
      <c r="AB2871" s="275">
        <v>44651</v>
      </c>
      <c r="AC2871" s="1">
        <v>1</v>
      </c>
      <c r="AD2871" s="1" t="s">
        <v>2623</v>
      </c>
      <c r="AE2871" s="1">
        <v>1</v>
      </c>
      <c r="AF2871" s="1">
        <v>30</v>
      </c>
      <c r="AG2871" s="1">
        <v>0</v>
      </c>
      <c r="AN2871" s="1">
        <v>1</v>
      </c>
      <c r="AO2871" s="1">
        <v>1</v>
      </c>
      <c r="AR2871" s="276">
        <v>24460.11</v>
      </c>
      <c r="AS2871" s="1" t="s">
        <v>2657</v>
      </c>
      <c r="AT2871" s="1">
        <v>0</v>
      </c>
      <c r="AU2871" s="1">
        <v>0</v>
      </c>
      <c r="AX2871" s="1">
        <v>5</v>
      </c>
      <c r="BC2871" s="1">
        <v>1</v>
      </c>
      <c r="BD2871" s="1">
        <v>7</v>
      </c>
      <c r="BE2871" s="1">
        <v>2</v>
      </c>
      <c r="BF2871" s="296">
        <v>171279.79066903918</v>
      </c>
    </row>
    <row r="2872" spans="1:58" x14ac:dyDescent="0.3">
      <c r="A2872" s="273">
        <f t="shared" si="93"/>
        <v>49273776.007345431</v>
      </c>
      <c r="B2872" s="1" t="s">
        <v>2621</v>
      </c>
      <c r="C2872" s="274">
        <v>66780460</v>
      </c>
      <c r="D2872" s="1">
        <v>141105</v>
      </c>
      <c r="E2872" s="1">
        <v>2</v>
      </c>
      <c r="F2872" s="1" t="s">
        <v>3648</v>
      </c>
      <c r="G2872" s="275">
        <v>44125</v>
      </c>
      <c r="H2872" s="275">
        <v>46173</v>
      </c>
      <c r="I2872" s="1">
        <v>0</v>
      </c>
      <c r="J2872" s="1">
        <v>1</v>
      </c>
      <c r="K2872" s="1">
        <v>18</v>
      </c>
      <c r="L2872" s="1">
        <v>30</v>
      </c>
      <c r="M2872" s="1">
        <v>2</v>
      </c>
      <c r="N2872" s="1">
        <v>10.92</v>
      </c>
      <c r="O2872" s="1">
        <v>11.49</v>
      </c>
      <c r="P2872" s="1">
        <v>70234072</v>
      </c>
      <c r="Q2872" s="1">
        <v>870164</v>
      </c>
      <c r="R2872" s="1">
        <v>60573414</v>
      </c>
      <c r="S2872" s="1">
        <v>0</v>
      </c>
      <c r="T2872" s="1">
        <v>0</v>
      </c>
      <c r="U2872" s="1">
        <v>111337560</v>
      </c>
      <c r="V2872" s="1">
        <v>44114</v>
      </c>
      <c r="W2872" s="1">
        <v>0</v>
      </c>
      <c r="X2872" s="1">
        <v>0</v>
      </c>
      <c r="Y2872" s="1">
        <v>0</v>
      </c>
      <c r="Z2872" s="1" t="s">
        <v>5672</v>
      </c>
      <c r="AA2872" s="1" t="s">
        <v>3540</v>
      </c>
      <c r="AB2872" s="275">
        <v>44651</v>
      </c>
      <c r="AC2872" s="1">
        <v>2</v>
      </c>
      <c r="AD2872" s="1" t="s">
        <v>2623</v>
      </c>
      <c r="AE2872" s="1">
        <v>1</v>
      </c>
      <c r="AF2872" s="1">
        <v>30</v>
      </c>
      <c r="AG2872" s="1">
        <v>0</v>
      </c>
      <c r="AN2872" s="1">
        <v>1</v>
      </c>
      <c r="AO2872" s="1">
        <v>1</v>
      </c>
      <c r="AP2872" s="1">
        <v>44348</v>
      </c>
      <c r="AQ2872" s="1" t="s">
        <v>2629</v>
      </c>
      <c r="AR2872" s="276">
        <v>1969162.66</v>
      </c>
      <c r="AS2872" s="1" t="s">
        <v>2632</v>
      </c>
      <c r="AT2872" s="1">
        <v>1</v>
      </c>
      <c r="AU2872" s="1">
        <v>0</v>
      </c>
      <c r="AV2872" s="1" t="s">
        <v>2625</v>
      </c>
      <c r="AW2872" s="1" t="s">
        <v>2626</v>
      </c>
      <c r="AX2872" s="1">
        <v>5</v>
      </c>
      <c r="BC2872" s="1">
        <v>1</v>
      </c>
      <c r="BD2872" s="1">
        <v>7</v>
      </c>
      <c r="BE2872" s="1">
        <v>2</v>
      </c>
      <c r="BF2872" s="296">
        <v>9330475.3326545712</v>
      </c>
    </row>
    <row r="2873" spans="1:58" x14ac:dyDescent="0.3">
      <c r="A2873" s="273">
        <f t="shared" si="93"/>
        <v>6412772.9180094618</v>
      </c>
      <c r="B2873" s="1" t="s">
        <v>2621</v>
      </c>
      <c r="C2873" s="274">
        <v>66780460</v>
      </c>
      <c r="D2873" s="1">
        <v>144105</v>
      </c>
      <c r="E2873" s="1">
        <v>3</v>
      </c>
      <c r="F2873" s="1" t="s">
        <v>3420</v>
      </c>
      <c r="G2873" s="275">
        <v>44244</v>
      </c>
      <c r="H2873" s="275">
        <v>45351</v>
      </c>
      <c r="I2873" s="1">
        <v>0</v>
      </c>
      <c r="J2873" s="1">
        <v>1</v>
      </c>
      <c r="K2873" s="1">
        <v>13</v>
      </c>
      <c r="L2873" s="1">
        <v>30</v>
      </c>
      <c r="M2873" s="1">
        <v>2</v>
      </c>
      <c r="N2873" s="1">
        <v>13.05</v>
      </c>
      <c r="O2873" s="1">
        <v>13.86</v>
      </c>
      <c r="P2873" s="1">
        <v>11521787</v>
      </c>
      <c r="Q2873" s="1">
        <v>390785</v>
      </c>
      <c r="R2873" s="1">
        <v>7883395</v>
      </c>
      <c r="S2873" s="1">
        <v>0</v>
      </c>
      <c r="T2873" s="1">
        <v>0</v>
      </c>
      <c r="U2873" s="1">
        <v>0</v>
      </c>
      <c r="W2873" s="1">
        <v>0</v>
      </c>
      <c r="X2873" s="1">
        <v>0</v>
      </c>
      <c r="Y2873" s="1">
        <v>0</v>
      </c>
      <c r="AB2873" s="275">
        <v>44651</v>
      </c>
      <c r="AC2873" s="1">
        <v>1</v>
      </c>
      <c r="AD2873" s="1" t="s">
        <v>2623</v>
      </c>
      <c r="AE2873" s="1">
        <v>1</v>
      </c>
      <c r="AF2873" s="1">
        <v>30</v>
      </c>
      <c r="AG2873" s="1">
        <v>0</v>
      </c>
      <c r="AN2873" s="1">
        <v>1</v>
      </c>
      <c r="AO2873" s="1">
        <v>1</v>
      </c>
      <c r="AP2873" s="1">
        <v>44244</v>
      </c>
      <c r="AQ2873" s="1" t="s">
        <v>2629</v>
      </c>
      <c r="AR2873" s="276">
        <v>256296.89</v>
      </c>
      <c r="AS2873" s="1" t="s">
        <v>2624</v>
      </c>
      <c r="AT2873" s="1">
        <v>0</v>
      </c>
      <c r="AU2873" s="1">
        <v>0</v>
      </c>
      <c r="AV2873" s="1" t="s">
        <v>2625</v>
      </c>
      <c r="AW2873" s="1" t="s">
        <v>2626</v>
      </c>
      <c r="AX2873" s="1">
        <v>5</v>
      </c>
      <c r="BC2873" s="1">
        <v>1</v>
      </c>
      <c r="BD2873" s="1">
        <v>7</v>
      </c>
      <c r="BE2873" s="1">
        <v>2</v>
      </c>
      <c r="BF2873" s="296">
        <v>1214325.1919905387</v>
      </c>
    </row>
    <row r="2874" spans="1:58" x14ac:dyDescent="0.3">
      <c r="A2874" s="273">
        <f t="shared" si="93"/>
        <v>3021592.8635504609</v>
      </c>
      <c r="B2874" s="1" t="s">
        <v>2621</v>
      </c>
      <c r="C2874" s="274">
        <v>66780460</v>
      </c>
      <c r="D2874" s="1">
        <v>144205</v>
      </c>
      <c r="E2874" s="1">
        <v>4</v>
      </c>
      <c r="F2874" s="1" t="s">
        <v>5940</v>
      </c>
      <c r="G2874" s="275">
        <v>44588</v>
      </c>
      <c r="H2874" s="275">
        <v>44742</v>
      </c>
      <c r="I2874" s="1">
        <v>0</v>
      </c>
      <c r="J2874" s="1">
        <v>1</v>
      </c>
      <c r="K2874" s="1">
        <v>0</v>
      </c>
      <c r="L2874" s="1">
        <v>150</v>
      </c>
      <c r="M2874" s="1">
        <v>2</v>
      </c>
      <c r="N2874" s="1">
        <v>19.5</v>
      </c>
      <c r="O2874" s="1">
        <v>20.62</v>
      </c>
      <c r="P2874" s="1">
        <v>3714362</v>
      </c>
      <c r="Q2874" s="1">
        <v>4022473</v>
      </c>
      <c r="R2874" s="1">
        <v>3714362</v>
      </c>
      <c r="S2874" s="1">
        <v>120746</v>
      </c>
      <c r="T2874" s="1">
        <v>0</v>
      </c>
      <c r="U2874" s="1">
        <v>0</v>
      </c>
      <c r="W2874" s="1">
        <v>0</v>
      </c>
      <c r="X2874" s="1">
        <v>0</v>
      </c>
      <c r="Y2874" s="1">
        <v>0</v>
      </c>
      <c r="AB2874" s="275">
        <v>44588</v>
      </c>
      <c r="AC2874" s="1">
        <v>1</v>
      </c>
      <c r="AD2874" s="1" t="s">
        <v>2623</v>
      </c>
      <c r="AE2874" s="1">
        <v>1</v>
      </c>
      <c r="AF2874" s="1">
        <v>150</v>
      </c>
      <c r="AG2874" s="1">
        <v>0</v>
      </c>
      <c r="AN2874" s="1">
        <v>1</v>
      </c>
      <c r="AO2874" s="1">
        <v>1</v>
      </c>
      <c r="AR2874" s="276">
        <v>120624.35</v>
      </c>
      <c r="AS2874" s="1" t="s">
        <v>2632</v>
      </c>
      <c r="AT2874" s="1">
        <v>0</v>
      </c>
      <c r="AU2874" s="1">
        <v>0</v>
      </c>
      <c r="AX2874" s="1">
        <v>5</v>
      </c>
      <c r="BC2874" s="1">
        <v>1</v>
      </c>
      <c r="BD2874" s="1">
        <v>7</v>
      </c>
      <c r="BE2874" s="1">
        <v>2</v>
      </c>
      <c r="BF2874" s="296">
        <v>572144.78644953878</v>
      </c>
    </row>
    <row r="2875" spans="1:58" x14ac:dyDescent="0.3">
      <c r="A2875" s="273">
        <f t="shared" si="93"/>
        <v>1064662.2110946497</v>
      </c>
      <c r="B2875" s="1" t="s">
        <v>2621</v>
      </c>
      <c r="C2875" s="274">
        <v>66780460</v>
      </c>
      <c r="D2875" s="1">
        <v>144205</v>
      </c>
      <c r="E2875" s="1">
        <v>4</v>
      </c>
      <c r="F2875" s="1" t="s">
        <v>6276</v>
      </c>
      <c r="G2875" s="275">
        <v>44651</v>
      </c>
      <c r="H2875" s="275">
        <v>44773</v>
      </c>
      <c r="I2875" s="1">
        <v>0</v>
      </c>
      <c r="J2875" s="1">
        <v>1</v>
      </c>
      <c r="K2875" s="1">
        <v>0</v>
      </c>
      <c r="L2875" s="1">
        <v>120</v>
      </c>
      <c r="M2875" s="1">
        <v>2</v>
      </c>
      <c r="N2875" s="1">
        <v>19.350000000000001</v>
      </c>
      <c r="O2875" s="1">
        <v>20.62</v>
      </c>
      <c r="P2875" s="1">
        <v>1308778</v>
      </c>
      <c r="Q2875" s="1">
        <v>1394959</v>
      </c>
      <c r="R2875" s="1">
        <v>1308778</v>
      </c>
      <c r="S2875" s="1">
        <v>0</v>
      </c>
      <c r="T2875" s="1">
        <v>0</v>
      </c>
      <c r="U2875" s="1">
        <v>0</v>
      </c>
      <c r="W2875" s="1">
        <v>0</v>
      </c>
      <c r="X2875" s="1">
        <v>0</v>
      </c>
      <c r="Y2875" s="1">
        <v>0</v>
      </c>
      <c r="AB2875" s="275">
        <v>44651</v>
      </c>
      <c r="AC2875" s="1">
        <v>1</v>
      </c>
      <c r="AD2875" s="1" t="s">
        <v>2623</v>
      </c>
      <c r="AE2875" s="1">
        <v>1</v>
      </c>
      <c r="AF2875" s="1">
        <v>120</v>
      </c>
      <c r="AG2875" s="1">
        <v>0</v>
      </c>
      <c r="AN2875" s="1">
        <v>1</v>
      </c>
      <c r="AO2875" s="1">
        <v>1</v>
      </c>
      <c r="AR2875" s="276">
        <v>42517.1</v>
      </c>
      <c r="AS2875" s="1" t="s">
        <v>2632</v>
      </c>
      <c r="AT2875" s="1">
        <v>0</v>
      </c>
      <c r="AU2875" s="1">
        <v>0</v>
      </c>
      <c r="AX2875" s="1">
        <v>5</v>
      </c>
      <c r="BC2875" s="1">
        <v>1</v>
      </c>
      <c r="BD2875" s="1">
        <v>7</v>
      </c>
      <c r="BE2875" s="1">
        <v>2</v>
      </c>
      <c r="BF2875" s="296">
        <v>201598.68890535019</v>
      </c>
    </row>
    <row r="2876" spans="1:58" x14ac:dyDescent="0.3">
      <c r="A2876" s="273">
        <f t="shared" si="93"/>
        <v>0</v>
      </c>
      <c r="B2876" s="1" t="s">
        <v>2621</v>
      </c>
      <c r="C2876" s="274">
        <v>66784787</v>
      </c>
      <c r="D2876" s="1">
        <v>144105</v>
      </c>
      <c r="E2876" s="1">
        <v>4</v>
      </c>
      <c r="F2876" s="1" t="s">
        <v>3808</v>
      </c>
      <c r="G2876" s="275">
        <v>44096</v>
      </c>
      <c r="H2876" s="275">
        <v>45199</v>
      </c>
      <c r="I2876" s="1">
        <v>0</v>
      </c>
      <c r="J2876" s="1">
        <v>1</v>
      </c>
      <c r="K2876" s="1">
        <v>21</v>
      </c>
      <c r="L2876" s="1">
        <v>30</v>
      </c>
      <c r="M2876" s="1">
        <v>2</v>
      </c>
      <c r="N2876" s="1">
        <v>6.96</v>
      </c>
      <c r="O2876" s="1">
        <v>7.18</v>
      </c>
      <c r="P2876" s="1">
        <v>10045644</v>
      </c>
      <c r="Q2876" s="1">
        <v>220150</v>
      </c>
      <c r="R2876" s="1">
        <v>5291308</v>
      </c>
      <c r="S2876" s="1">
        <v>0</v>
      </c>
      <c r="T2876" s="1">
        <v>0</v>
      </c>
      <c r="U2876" s="1">
        <v>0</v>
      </c>
      <c r="W2876" s="1">
        <v>0</v>
      </c>
      <c r="X2876" s="1">
        <v>0</v>
      </c>
      <c r="Y2876" s="1">
        <v>0</v>
      </c>
      <c r="Z2876" s="1" t="s">
        <v>5725</v>
      </c>
      <c r="AA2876" s="1" t="s">
        <v>3609</v>
      </c>
      <c r="AB2876" s="275">
        <v>44651</v>
      </c>
      <c r="AC2876" s="1">
        <v>1</v>
      </c>
      <c r="AD2876" s="1" t="s">
        <v>2623</v>
      </c>
      <c r="AE2876" s="1">
        <v>1</v>
      </c>
      <c r="AF2876" s="1">
        <v>30</v>
      </c>
      <c r="AG2876" s="1">
        <v>0</v>
      </c>
      <c r="AN2876" s="1">
        <v>1</v>
      </c>
      <c r="AO2876" s="1">
        <v>1</v>
      </c>
      <c r="AR2876" s="276">
        <v>1744475</v>
      </c>
      <c r="AS2876" s="1" t="s">
        <v>2624</v>
      </c>
      <c r="AT2876" s="1">
        <v>0</v>
      </c>
      <c r="AU2876" s="1">
        <v>0</v>
      </c>
      <c r="AV2876" s="1" t="s">
        <v>2625</v>
      </c>
      <c r="AW2876" s="1" t="s">
        <v>2626</v>
      </c>
      <c r="AX2876" s="1">
        <v>5</v>
      </c>
      <c r="BC2876" s="1">
        <v>1</v>
      </c>
      <c r="BD2876" s="1">
        <v>7</v>
      </c>
      <c r="BE2876" s="1">
        <v>2</v>
      </c>
      <c r="BF2876" s="296">
        <v>12583142</v>
      </c>
    </row>
    <row r="2877" spans="1:58" x14ac:dyDescent="0.3">
      <c r="A2877" s="273">
        <f t="shared" si="93"/>
        <v>33747184</v>
      </c>
      <c r="B2877" s="1" t="s">
        <v>2621</v>
      </c>
      <c r="C2877" s="274">
        <v>66826669</v>
      </c>
      <c r="D2877" s="1">
        <v>141105</v>
      </c>
      <c r="E2877" s="1">
        <v>2</v>
      </c>
      <c r="F2877" s="1" t="s">
        <v>2866</v>
      </c>
      <c r="G2877" s="275">
        <v>43600</v>
      </c>
      <c r="H2877" s="275">
        <v>45473</v>
      </c>
      <c r="I2877" s="1">
        <v>0</v>
      </c>
      <c r="J2877" s="1">
        <v>1</v>
      </c>
      <c r="K2877" s="1">
        <v>41</v>
      </c>
      <c r="L2877" s="1">
        <v>30</v>
      </c>
      <c r="M2877" s="1">
        <v>2</v>
      </c>
      <c r="N2877" s="1">
        <v>11.03</v>
      </c>
      <c r="O2877" s="1">
        <v>11.61</v>
      </c>
      <c r="P2877" s="1">
        <v>150753393</v>
      </c>
      <c r="Q2877" s="1">
        <v>1556548</v>
      </c>
      <c r="R2877" s="1">
        <v>59720036</v>
      </c>
      <c r="S2877" s="1">
        <v>0</v>
      </c>
      <c r="T2877" s="1">
        <v>0</v>
      </c>
      <c r="U2877" s="1">
        <v>252353000</v>
      </c>
      <c r="V2877" s="1">
        <v>43546</v>
      </c>
      <c r="W2877" s="1">
        <v>0</v>
      </c>
      <c r="X2877" s="1">
        <v>0</v>
      </c>
      <c r="Y2877" s="1">
        <v>0</v>
      </c>
      <c r="Z2877" s="1" t="s">
        <v>5661</v>
      </c>
      <c r="AA2877" s="1" t="s">
        <v>4054</v>
      </c>
      <c r="AB2877" s="275">
        <v>44651</v>
      </c>
      <c r="AC2877" s="1">
        <v>2</v>
      </c>
      <c r="AD2877" s="1" t="s">
        <v>2623</v>
      </c>
      <c r="AE2877" s="1">
        <v>1</v>
      </c>
      <c r="AF2877" s="1">
        <v>30</v>
      </c>
      <c r="AG2877" s="1">
        <v>0</v>
      </c>
      <c r="AN2877" s="1">
        <v>1</v>
      </c>
      <c r="AO2877" s="1">
        <v>1</v>
      </c>
      <c r="AP2877" s="275">
        <v>44012</v>
      </c>
      <c r="AQ2877" s="1" t="s">
        <v>2629</v>
      </c>
      <c r="AR2877" s="276">
        <v>3043211</v>
      </c>
      <c r="AS2877" s="1" t="s">
        <v>2632</v>
      </c>
      <c r="AT2877" s="1">
        <v>1</v>
      </c>
      <c r="AU2877" s="1">
        <v>0</v>
      </c>
      <c r="AV2877" s="1" t="s">
        <v>2625</v>
      </c>
      <c r="AW2877" s="1" t="s">
        <v>2626</v>
      </c>
      <c r="AX2877" s="1">
        <v>5</v>
      </c>
      <c r="BC2877" s="1">
        <v>1</v>
      </c>
      <c r="BD2877" s="1">
        <v>7</v>
      </c>
      <c r="BE2877" s="1">
        <v>2</v>
      </c>
      <c r="BF2877" s="296">
        <v>22929641</v>
      </c>
    </row>
    <row r="2878" spans="1:58" x14ac:dyDescent="0.3">
      <c r="A2878" s="273">
        <f t="shared" si="93"/>
        <v>24541769.964155566</v>
      </c>
      <c r="B2878" s="1" t="s">
        <v>2621</v>
      </c>
      <c r="C2878" s="274">
        <v>66826644</v>
      </c>
      <c r="D2878" s="1">
        <v>141105</v>
      </c>
      <c r="E2878" s="1">
        <v>4</v>
      </c>
      <c r="F2878" s="1" t="s">
        <v>2909</v>
      </c>
      <c r="G2878" s="275">
        <v>43039</v>
      </c>
      <c r="H2878" s="275">
        <v>45716</v>
      </c>
      <c r="I2878" s="1">
        <v>0</v>
      </c>
      <c r="J2878" s="1">
        <v>1</v>
      </c>
      <c r="K2878" s="1">
        <v>34</v>
      </c>
      <c r="L2878" s="1">
        <v>30</v>
      </c>
      <c r="M2878" s="1">
        <v>2</v>
      </c>
      <c r="N2878" s="1">
        <v>11.39</v>
      </c>
      <c r="O2878" s="1">
        <v>12.01</v>
      </c>
      <c r="P2878" s="1">
        <v>60059017</v>
      </c>
      <c r="Q2878" s="1">
        <v>613365</v>
      </c>
      <c r="R2878" s="1">
        <v>31137302</v>
      </c>
      <c r="S2878" s="1">
        <v>0</v>
      </c>
      <c r="T2878" s="1">
        <v>0</v>
      </c>
      <c r="U2878" s="1">
        <v>78511784.590000004</v>
      </c>
      <c r="V2878" s="1">
        <v>43585</v>
      </c>
      <c r="W2878" s="1">
        <v>0</v>
      </c>
      <c r="X2878" s="1">
        <v>0</v>
      </c>
      <c r="Y2878" s="1">
        <v>0</v>
      </c>
      <c r="Z2878" s="1" t="s">
        <v>2910</v>
      </c>
      <c r="AA2878" s="1" t="s">
        <v>2911</v>
      </c>
      <c r="AB2878" s="275">
        <v>44651</v>
      </c>
      <c r="AC2878" s="1">
        <v>2</v>
      </c>
      <c r="AD2878" s="1" t="s">
        <v>2623</v>
      </c>
      <c r="AE2878" s="1">
        <v>1</v>
      </c>
      <c r="AF2878" s="1">
        <v>30</v>
      </c>
      <c r="AG2878" s="1">
        <v>0</v>
      </c>
      <c r="AN2878" s="1">
        <v>1</v>
      </c>
      <c r="AO2878" s="1">
        <v>1</v>
      </c>
      <c r="AR2878" s="276">
        <v>708338.5</v>
      </c>
      <c r="AS2878" s="1" t="s">
        <v>2655</v>
      </c>
      <c r="AT2878" s="1">
        <v>0</v>
      </c>
      <c r="AU2878" s="1">
        <v>0</v>
      </c>
      <c r="AV2878" s="1" t="s">
        <v>2625</v>
      </c>
      <c r="AW2878" s="1" t="s">
        <v>2626</v>
      </c>
      <c r="AX2878" s="1">
        <v>5</v>
      </c>
      <c r="BC2878" s="1">
        <v>1</v>
      </c>
      <c r="BD2878" s="1">
        <v>7</v>
      </c>
      <c r="BE2878" s="1">
        <v>2</v>
      </c>
      <c r="BF2878" s="296">
        <v>5887193.5358444331</v>
      </c>
    </row>
    <row r="2879" spans="1:58" x14ac:dyDescent="0.3">
      <c r="A2879" s="273">
        <f t="shared" si="93"/>
        <v>39265232.98256582</v>
      </c>
      <c r="B2879" s="1" t="s">
        <v>2621</v>
      </c>
      <c r="C2879" s="274">
        <v>66826644</v>
      </c>
      <c r="D2879" s="1">
        <v>141205</v>
      </c>
      <c r="E2879" s="1">
        <v>4</v>
      </c>
      <c r="F2879" s="1" t="s">
        <v>2912</v>
      </c>
      <c r="G2879" s="275">
        <v>43039</v>
      </c>
      <c r="H2879" s="275">
        <v>46022</v>
      </c>
      <c r="I2879" s="1">
        <v>0</v>
      </c>
      <c r="J2879" s="1">
        <v>1</v>
      </c>
      <c r="K2879" s="1">
        <v>39</v>
      </c>
      <c r="L2879" s="1">
        <v>30</v>
      </c>
      <c r="M2879" s="1">
        <v>2</v>
      </c>
      <c r="N2879" s="1">
        <v>12.24</v>
      </c>
      <c r="O2879" s="1">
        <v>12.95</v>
      </c>
      <c r="P2879" s="1">
        <v>84975695</v>
      </c>
      <c r="Q2879" s="1">
        <v>1168895</v>
      </c>
      <c r="R2879" s="1">
        <v>49817336</v>
      </c>
      <c r="S2879" s="1">
        <v>0</v>
      </c>
      <c r="T2879" s="1">
        <v>0</v>
      </c>
      <c r="U2879" s="1">
        <v>125612936.95</v>
      </c>
      <c r="V2879" s="275">
        <v>43585</v>
      </c>
      <c r="W2879" s="1">
        <v>0</v>
      </c>
      <c r="X2879" s="1">
        <v>0</v>
      </c>
      <c r="Y2879" s="1">
        <v>0</v>
      </c>
      <c r="Z2879" s="1" t="s">
        <v>5089</v>
      </c>
      <c r="AA2879" s="1" t="s">
        <v>3609</v>
      </c>
      <c r="AB2879" s="275">
        <v>44651</v>
      </c>
      <c r="AC2879" s="1">
        <v>2</v>
      </c>
      <c r="AD2879" s="1" t="s">
        <v>2623</v>
      </c>
      <c r="AE2879" s="1">
        <v>1</v>
      </c>
      <c r="AF2879" s="1">
        <v>30</v>
      </c>
      <c r="AG2879" s="1">
        <v>0</v>
      </c>
      <c r="AN2879" s="1">
        <v>1</v>
      </c>
      <c r="AO2879" s="1">
        <v>1</v>
      </c>
      <c r="AR2879" s="276">
        <v>1133037.1499999999</v>
      </c>
      <c r="AS2879" s="1" t="s">
        <v>2624</v>
      </c>
      <c r="AT2879" s="1">
        <v>0</v>
      </c>
      <c r="AU2879" s="1">
        <v>0</v>
      </c>
      <c r="AX2879" s="1">
        <v>5</v>
      </c>
      <c r="BC2879" s="1">
        <v>1</v>
      </c>
      <c r="BD2879" s="1">
        <v>7</v>
      </c>
      <c r="BE2879" s="1">
        <v>2</v>
      </c>
      <c r="BF2879" s="296">
        <v>9419065.867434185</v>
      </c>
    </row>
    <row r="2880" spans="1:58" x14ac:dyDescent="0.3">
      <c r="A2880" s="273">
        <f t="shared" si="93"/>
        <v>24108542.053278618</v>
      </c>
      <c r="B2880" s="1" t="s">
        <v>2621</v>
      </c>
      <c r="C2880" s="274">
        <v>66826644</v>
      </c>
      <c r="D2880" s="1">
        <v>141205</v>
      </c>
      <c r="E2880" s="1">
        <v>4</v>
      </c>
      <c r="F2880" s="1" t="s">
        <v>3029</v>
      </c>
      <c r="G2880" s="275">
        <v>44020</v>
      </c>
      <c r="H2880" s="275">
        <v>45869</v>
      </c>
      <c r="I2880" s="1">
        <v>0</v>
      </c>
      <c r="J2880" s="1">
        <v>1</v>
      </c>
      <c r="K2880" s="1">
        <v>20</v>
      </c>
      <c r="L2880" s="1">
        <v>30</v>
      </c>
      <c r="M2880" s="1">
        <v>2</v>
      </c>
      <c r="N2880" s="1">
        <v>10.199999999999999</v>
      </c>
      <c r="O2880" s="1">
        <v>10.69</v>
      </c>
      <c r="P2880" s="1">
        <v>42288265</v>
      </c>
      <c r="Q2880" s="1">
        <v>911103</v>
      </c>
      <c r="R2880" s="1">
        <v>30587422</v>
      </c>
      <c r="S2880" s="1">
        <v>0</v>
      </c>
      <c r="T2880" s="1">
        <v>0</v>
      </c>
      <c r="U2880" s="1">
        <v>77125278.459999993</v>
      </c>
      <c r="V2880" s="1">
        <v>43585</v>
      </c>
      <c r="W2880" s="1">
        <v>0</v>
      </c>
      <c r="X2880" s="1">
        <v>0</v>
      </c>
      <c r="Y2880" s="1">
        <v>0</v>
      </c>
      <c r="AB2880" s="275">
        <v>44651</v>
      </c>
      <c r="AC2880" s="1">
        <v>2</v>
      </c>
      <c r="AD2880" s="1" t="s">
        <v>2623</v>
      </c>
      <c r="AE2880" s="1">
        <v>1</v>
      </c>
      <c r="AF2880" s="1">
        <v>30</v>
      </c>
      <c r="AG2880" s="1">
        <v>0</v>
      </c>
      <c r="AN2880" s="1">
        <v>1</v>
      </c>
      <c r="AO2880" s="1">
        <v>1</v>
      </c>
      <c r="AR2880" s="276">
        <v>695653.35</v>
      </c>
      <c r="AS2880" s="1" t="s">
        <v>2677</v>
      </c>
      <c r="AT2880" s="1">
        <v>0</v>
      </c>
      <c r="AU2880" s="1">
        <v>0</v>
      </c>
      <c r="AX2880" s="1">
        <v>5</v>
      </c>
      <c r="BC2880" s="1">
        <v>1</v>
      </c>
      <c r="BD2880" s="1">
        <v>7</v>
      </c>
      <c r="BE2880" s="1">
        <v>2</v>
      </c>
      <c r="BF2880" s="296">
        <v>5783226.59672138</v>
      </c>
    </row>
    <row r="2881" spans="1:58" x14ac:dyDescent="0.3">
      <c r="A2881" s="273">
        <f t="shared" si="93"/>
        <v>482994.73587740446</v>
      </c>
      <c r="B2881" s="1" t="s">
        <v>2621</v>
      </c>
      <c r="C2881" s="274">
        <v>66829842</v>
      </c>
      <c r="D2881" s="1">
        <v>144205</v>
      </c>
      <c r="E2881" s="1">
        <v>4</v>
      </c>
      <c r="F2881" s="1" t="s">
        <v>3023</v>
      </c>
      <c r="G2881" s="275">
        <v>43871</v>
      </c>
      <c r="H2881" s="275">
        <v>45351</v>
      </c>
      <c r="I2881" s="1">
        <v>0</v>
      </c>
      <c r="J2881" s="1">
        <v>1</v>
      </c>
      <c r="K2881" s="1">
        <v>24</v>
      </c>
      <c r="L2881" s="1">
        <v>30</v>
      </c>
      <c r="M2881" s="1">
        <v>2</v>
      </c>
      <c r="N2881" s="1">
        <v>18</v>
      </c>
      <c r="O2881" s="1">
        <v>19.559999999999999</v>
      </c>
      <c r="P2881" s="1">
        <v>3500000</v>
      </c>
      <c r="Q2881" s="1">
        <v>175000</v>
      </c>
      <c r="R2881" s="1">
        <v>3374125</v>
      </c>
      <c r="S2881" s="1">
        <v>0</v>
      </c>
      <c r="T2881" s="1">
        <v>0</v>
      </c>
      <c r="U2881" s="1">
        <v>0</v>
      </c>
      <c r="W2881" s="1">
        <v>0</v>
      </c>
      <c r="X2881" s="1">
        <v>0</v>
      </c>
      <c r="Y2881" s="1">
        <v>0</v>
      </c>
      <c r="AB2881" s="275">
        <v>44651</v>
      </c>
      <c r="AC2881" s="1">
        <v>1</v>
      </c>
      <c r="AD2881" s="1" t="s">
        <v>2623</v>
      </c>
      <c r="AE2881" s="1">
        <v>1</v>
      </c>
      <c r="AF2881" s="1">
        <v>30</v>
      </c>
      <c r="AG2881" s="1">
        <v>0</v>
      </c>
      <c r="AN2881" s="1">
        <v>1</v>
      </c>
      <c r="AO2881" s="1">
        <v>1</v>
      </c>
      <c r="AR2881" s="276">
        <v>353058.39</v>
      </c>
      <c r="AS2881" s="1" t="s">
        <v>2657</v>
      </c>
      <c r="AT2881" s="1">
        <v>0</v>
      </c>
      <c r="AU2881" s="1">
        <v>0</v>
      </c>
      <c r="AX2881" s="1">
        <v>5</v>
      </c>
      <c r="BC2881" s="1">
        <v>1</v>
      </c>
      <c r="BD2881" s="1">
        <v>7</v>
      </c>
      <c r="BE2881" s="1">
        <v>2</v>
      </c>
      <c r="BF2881" s="296">
        <v>2538071.8741225954</v>
      </c>
    </row>
    <row r="2882" spans="1:58" x14ac:dyDescent="0.3">
      <c r="A2882" s="273">
        <f t="shared" ref="A2882:A2945" si="94">IF(+R2882-AR2882-BF2882&gt;0,R2882-AR2882-BF2882,0)</f>
        <v>1001149.3820778346</v>
      </c>
      <c r="B2882" s="1" t="s">
        <v>2621</v>
      </c>
      <c r="C2882" s="274">
        <v>66829842</v>
      </c>
      <c r="D2882" s="1">
        <v>144205</v>
      </c>
      <c r="E2882" s="1">
        <v>4</v>
      </c>
      <c r="F2882" s="1" t="s">
        <v>4742</v>
      </c>
      <c r="G2882" s="275">
        <v>44369</v>
      </c>
      <c r="H2882" s="275">
        <v>45107</v>
      </c>
      <c r="I2882" s="1">
        <v>0</v>
      </c>
      <c r="J2882" s="1">
        <v>1</v>
      </c>
      <c r="K2882" s="1">
        <v>10</v>
      </c>
      <c r="L2882" s="1">
        <v>30</v>
      </c>
      <c r="M2882" s="1">
        <v>2</v>
      </c>
      <c r="N2882" s="1">
        <v>9.27</v>
      </c>
      <c r="O2882" s="1">
        <v>9.68</v>
      </c>
      <c r="P2882" s="1">
        <v>10038089</v>
      </c>
      <c r="Q2882" s="1">
        <v>298320</v>
      </c>
      <c r="R2882" s="1">
        <v>6993206</v>
      </c>
      <c r="S2882" s="1">
        <v>0</v>
      </c>
      <c r="T2882" s="1">
        <v>0</v>
      </c>
      <c r="U2882" s="1">
        <v>0</v>
      </c>
      <c r="W2882" s="1">
        <v>0</v>
      </c>
      <c r="X2882" s="1">
        <v>0</v>
      </c>
      <c r="Y2882" s="1">
        <v>0</v>
      </c>
      <c r="Z2882" s="1" t="s">
        <v>2635</v>
      </c>
      <c r="AA2882" s="1" t="s">
        <v>2807</v>
      </c>
      <c r="AB2882" s="275">
        <v>44651</v>
      </c>
      <c r="AC2882" s="1">
        <v>1</v>
      </c>
      <c r="AD2882" s="1" t="s">
        <v>2623</v>
      </c>
      <c r="AE2882" s="1">
        <v>1</v>
      </c>
      <c r="AF2882" s="1">
        <v>30</v>
      </c>
      <c r="AG2882" s="1">
        <v>0</v>
      </c>
      <c r="AN2882" s="1">
        <v>1</v>
      </c>
      <c r="AO2882" s="1">
        <v>1</v>
      </c>
      <c r="AR2882" s="276">
        <v>731652.97</v>
      </c>
      <c r="AS2882" s="1" t="s">
        <v>2632</v>
      </c>
      <c r="AT2882" s="1">
        <v>0</v>
      </c>
      <c r="AU2882" s="1">
        <v>0</v>
      </c>
      <c r="AX2882" s="1">
        <v>5</v>
      </c>
      <c r="BC2882" s="1">
        <v>1</v>
      </c>
      <c r="BD2882" s="1">
        <v>7</v>
      </c>
      <c r="BE2882" s="1">
        <v>2</v>
      </c>
      <c r="BF2882" s="296">
        <v>5260403.6479221657</v>
      </c>
    </row>
    <row r="2883" spans="1:58" x14ac:dyDescent="0.3">
      <c r="A2883" s="273">
        <f t="shared" si="94"/>
        <v>574510.26717302296</v>
      </c>
      <c r="B2883" s="1" t="s">
        <v>2621</v>
      </c>
      <c r="C2883" s="274">
        <v>66829842</v>
      </c>
      <c r="D2883" s="1">
        <v>144205</v>
      </c>
      <c r="E2883" s="1">
        <v>4</v>
      </c>
      <c r="F2883" s="1" t="s">
        <v>6262</v>
      </c>
      <c r="G2883" s="275">
        <v>44645</v>
      </c>
      <c r="H2883" s="275">
        <v>44742</v>
      </c>
      <c r="I2883" s="1">
        <v>0</v>
      </c>
      <c r="J2883" s="1">
        <v>1</v>
      </c>
      <c r="K2883" s="1">
        <v>0</v>
      </c>
      <c r="L2883" s="1">
        <v>90</v>
      </c>
      <c r="M2883" s="1">
        <v>2</v>
      </c>
      <c r="N2883" s="1">
        <v>7.24</v>
      </c>
      <c r="O2883" s="1">
        <v>7.44</v>
      </c>
      <c r="P2883" s="1">
        <v>4012743</v>
      </c>
      <c r="Q2883" s="1">
        <v>4089453</v>
      </c>
      <c r="R2883" s="1">
        <v>4012743</v>
      </c>
      <c r="S2883" s="1">
        <v>0</v>
      </c>
      <c r="T2883" s="1">
        <v>0</v>
      </c>
      <c r="U2883" s="1">
        <v>0</v>
      </c>
      <c r="W2883" s="1">
        <v>0</v>
      </c>
      <c r="X2883" s="1">
        <v>0</v>
      </c>
      <c r="Y2883" s="1">
        <v>0</v>
      </c>
      <c r="AB2883" s="275">
        <v>44645</v>
      </c>
      <c r="AC2883" s="1">
        <v>1</v>
      </c>
      <c r="AD2883" s="1" t="s">
        <v>2623</v>
      </c>
      <c r="AE2883" s="1">
        <v>1</v>
      </c>
      <c r="AF2883" s="1">
        <v>90</v>
      </c>
      <c r="AG2883" s="1">
        <v>0</v>
      </c>
      <c r="AN2883" s="1">
        <v>1</v>
      </c>
      <c r="AO2883" s="1">
        <v>1</v>
      </c>
      <c r="AR2883" s="276">
        <v>419781.98</v>
      </c>
      <c r="AS2883" s="1" t="s">
        <v>2632</v>
      </c>
      <c r="AT2883" s="1">
        <v>0</v>
      </c>
      <c r="AU2883" s="1">
        <v>0</v>
      </c>
      <c r="AX2883" s="1">
        <v>5</v>
      </c>
      <c r="BC2883" s="1">
        <v>1</v>
      </c>
      <c r="BD2883" s="1">
        <v>7</v>
      </c>
      <c r="BE2883" s="1">
        <v>2</v>
      </c>
      <c r="BF2883" s="296">
        <v>3018450.7528269771</v>
      </c>
    </row>
    <row r="2884" spans="1:58" x14ac:dyDescent="0.3">
      <c r="A2884" s="273">
        <f t="shared" si="94"/>
        <v>144600.78487173852</v>
      </c>
      <c r="B2884" s="1" t="s">
        <v>2621</v>
      </c>
      <c r="C2884" s="274">
        <v>66829842</v>
      </c>
      <c r="D2884" s="1">
        <v>144205</v>
      </c>
      <c r="E2884" s="1">
        <v>4</v>
      </c>
      <c r="F2884" s="1" t="s">
        <v>6263</v>
      </c>
      <c r="G2884" s="275">
        <v>44645</v>
      </c>
      <c r="H2884" s="275">
        <v>44773</v>
      </c>
      <c r="I2884" s="1">
        <v>0</v>
      </c>
      <c r="J2884" s="1">
        <v>1</v>
      </c>
      <c r="K2884" s="1">
        <v>0</v>
      </c>
      <c r="L2884" s="1">
        <v>120</v>
      </c>
      <c r="M2884" s="1">
        <v>2</v>
      </c>
      <c r="N2884" s="1">
        <v>7.26</v>
      </c>
      <c r="O2884" s="1">
        <v>7.44</v>
      </c>
      <c r="P2884" s="1">
        <v>1009773</v>
      </c>
      <c r="Q2884" s="1">
        <v>1035584</v>
      </c>
      <c r="R2884" s="1">
        <v>1009773</v>
      </c>
      <c r="S2884" s="1">
        <v>0</v>
      </c>
      <c r="T2884" s="1">
        <v>0</v>
      </c>
      <c r="U2884" s="1">
        <v>0</v>
      </c>
      <c r="W2884" s="1">
        <v>0</v>
      </c>
      <c r="X2884" s="1">
        <v>0</v>
      </c>
      <c r="Y2884" s="1">
        <v>0</v>
      </c>
      <c r="AB2884" s="275">
        <v>44645</v>
      </c>
      <c r="AC2884" s="1">
        <v>1</v>
      </c>
      <c r="AD2884" s="1" t="s">
        <v>2623</v>
      </c>
      <c r="AE2884" s="1">
        <v>1</v>
      </c>
      <c r="AF2884" s="1">
        <v>120</v>
      </c>
      <c r="AG2884" s="1">
        <v>0</v>
      </c>
      <c r="AN2884" s="1">
        <v>1</v>
      </c>
      <c r="AO2884" s="1">
        <v>1</v>
      </c>
      <c r="AR2884" s="276">
        <v>105604.49</v>
      </c>
      <c r="AS2884" s="1" t="s">
        <v>2632</v>
      </c>
      <c r="AT2884" s="1">
        <v>0</v>
      </c>
      <c r="AU2884" s="1">
        <v>0</v>
      </c>
      <c r="AX2884" s="1">
        <v>5</v>
      </c>
      <c r="BC2884" s="1">
        <v>1</v>
      </c>
      <c r="BD2884" s="1">
        <v>7</v>
      </c>
      <c r="BE2884" s="1">
        <v>2</v>
      </c>
      <c r="BF2884" s="296">
        <v>759567.72512826149</v>
      </c>
    </row>
    <row r="2885" spans="1:58" x14ac:dyDescent="0.3">
      <c r="A2885" s="273">
        <f t="shared" si="94"/>
        <v>29275.595803390024</v>
      </c>
      <c r="B2885" s="1" t="s">
        <v>2621</v>
      </c>
      <c r="C2885" s="274">
        <v>66846026</v>
      </c>
      <c r="D2885" s="1">
        <v>144205</v>
      </c>
      <c r="E2885" s="1">
        <v>4</v>
      </c>
      <c r="F2885" s="1" t="s">
        <v>2723</v>
      </c>
      <c r="G2885" s="275">
        <v>43733</v>
      </c>
      <c r="H2885" s="275">
        <v>44834</v>
      </c>
      <c r="I2885" s="1">
        <v>0</v>
      </c>
      <c r="J2885" s="1">
        <v>1</v>
      </c>
      <c r="K2885" s="1">
        <v>30</v>
      </c>
      <c r="L2885" s="1">
        <v>30</v>
      </c>
      <c r="M2885" s="1">
        <v>2</v>
      </c>
      <c r="N2885" s="1">
        <v>16.79</v>
      </c>
      <c r="O2885" s="1">
        <v>18.149999999999999</v>
      </c>
      <c r="P2885" s="1">
        <v>7041045</v>
      </c>
      <c r="Q2885" s="1">
        <v>250332</v>
      </c>
      <c r="R2885" s="1">
        <v>1431061</v>
      </c>
      <c r="S2885" s="1">
        <v>0</v>
      </c>
      <c r="T2885" s="1">
        <v>0</v>
      </c>
      <c r="U2885" s="1">
        <v>0</v>
      </c>
      <c r="W2885" s="1">
        <v>0</v>
      </c>
      <c r="X2885" s="1">
        <v>0</v>
      </c>
      <c r="Y2885" s="1">
        <v>0</v>
      </c>
      <c r="AB2885" s="275">
        <v>44651</v>
      </c>
      <c r="AC2885" s="1">
        <v>1</v>
      </c>
      <c r="AD2885" s="1" t="s">
        <v>2623</v>
      </c>
      <c r="AE2885" s="1">
        <v>1</v>
      </c>
      <c r="AF2885" s="1">
        <v>30</v>
      </c>
      <c r="AG2885" s="1">
        <v>0</v>
      </c>
      <c r="AN2885" s="1">
        <v>1</v>
      </c>
      <c r="AO2885" s="1">
        <v>1</v>
      </c>
      <c r="AR2885" s="276">
        <v>157658.31</v>
      </c>
      <c r="AS2885" s="1" t="s">
        <v>2632</v>
      </c>
      <c r="AT2885" s="1">
        <v>0</v>
      </c>
      <c r="AU2885" s="1">
        <v>0</v>
      </c>
      <c r="AX2885" s="1">
        <v>5</v>
      </c>
      <c r="BC2885" s="1">
        <v>1</v>
      </c>
      <c r="BD2885" s="1">
        <v>7</v>
      </c>
      <c r="BE2885" s="1">
        <v>2</v>
      </c>
      <c r="BF2885" s="296">
        <v>1244127.0941966099</v>
      </c>
    </row>
    <row r="2886" spans="1:58" x14ac:dyDescent="0.3">
      <c r="A2886" s="273">
        <f t="shared" si="94"/>
        <v>51881.179625096265</v>
      </c>
      <c r="B2886" s="1" t="s">
        <v>2621</v>
      </c>
      <c r="C2886" s="274">
        <v>66846026</v>
      </c>
      <c r="D2886" s="1">
        <v>144205</v>
      </c>
      <c r="E2886" s="1">
        <v>4</v>
      </c>
      <c r="F2886" s="1" t="s">
        <v>4000</v>
      </c>
      <c r="G2886" s="275">
        <v>44015</v>
      </c>
      <c r="H2886" s="275">
        <v>45169</v>
      </c>
      <c r="I2886" s="1">
        <v>0</v>
      </c>
      <c r="J2886" s="1">
        <v>1</v>
      </c>
      <c r="K2886" s="1">
        <v>19</v>
      </c>
      <c r="L2886" s="1">
        <v>30</v>
      </c>
      <c r="M2886" s="1">
        <v>2</v>
      </c>
      <c r="N2886" s="1">
        <v>9</v>
      </c>
      <c r="O2886" s="1">
        <v>9.3800000000000008</v>
      </c>
      <c r="P2886" s="1">
        <v>5000000</v>
      </c>
      <c r="Q2886" s="1">
        <v>159939</v>
      </c>
      <c r="R2886" s="1">
        <v>2536352</v>
      </c>
      <c r="S2886" s="1">
        <v>0</v>
      </c>
      <c r="T2886" s="1">
        <v>0</v>
      </c>
      <c r="U2886" s="1">
        <v>0</v>
      </c>
      <c r="W2886" s="1">
        <v>0</v>
      </c>
      <c r="X2886" s="1">
        <v>0</v>
      </c>
      <c r="Y2886" s="1">
        <v>0</v>
      </c>
      <c r="AB2886" s="275">
        <v>44651</v>
      </c>
      <c r="AC2886" s="1">
        <v>1</v>
      </c>
      <c r="AD2886" s="1" t="s">
        <v>2623</v>
      </c>
      <c r="AE2886" s="1">
        <v>1</v>
      </c>
      <c r="AF2886" s="1">
        <v>30</v>
      </c>
      <c r="AG2886" s="1">
        <v>0</v>
      </c>
      <c r="AN2886" s="1">
        <v>1</v>
      </c>
      <c r="AO2886" s="1">
        <v>1</v>
      </c>
      <c r="AR2886" s="276">
        <v>279432.57</v>
      </c>
      <c r="AS2886" s="1" t="s">
        <v>2657</v>
      </c>
      <c r="AT2886" s="1">
        <v>0</v>
      </c>
      <c r="AU2886" s="1">
        <v>0</v>
      </c>
      <c r="AX2886" s="1">
        <v>5</v>
      </c>
      <c r="BC2886" s="1">
        <v>1</v>
      </c>
      <c r="BD2886" s="1">
        <v>7</v>
      </c>
      <c r="BE2886" s="1">
        <v>2</v>
      </c>
      <c r="BF2886" s="296">
        <v>2205038.2503749039</v>
      </c>
    </row>
    <row r="2887" spans="1:58" x14ac:dyDescent="0.3">
      <c r="A2887" s="273">
        <f t="shared" si="94"/>
        <v>106250.57304427214</v>
      </c>
      <c r="B2887" s="1" t="s">
        <v>2621</v>
      </c>
      <c r="C2887" s="274">
        <v>66846026</v>
      </c>
      <c r="D2887" s="1">
        <v>144205</v>
      </c>
      <c r="E2887" s="1">
        <v>4</v>
      </c>
      <c r="F2887" s="1" t="s">
        <v>4308</v>
      </c>
      <c r="G2887" s="275">
        <v>44320</v>
      </c>
      <c r="H2887" s="275">
        <v>45260</v>
      </c>
      <c r="I2887" s="1">
        <v>0</v>
      </c>
      <c r="J2887" s="1">
        <v>1</v>
      </c>
      <c r="K2887" s="1">
        <v>10</v>
      </c>
      <c r="L2887" s="1">
        <v>30</v>
      </c>
      <c r="M2887" s="1">
        <v>2</v>
      </c>
      <c r="N2887" s="1">
        <v>7.2</v>
      </c>
      <c r="O2887" s="1">
        <v>7.44</v>
      </c>
      <c r="P2887" s="1">
        <v>7561028</v>
      </c>
      <c r="Q2887" s="1">
        <v>277541</v>
      </c>
      <c r="R2887" s="1">
        <v>5198091</v>
      </c>
      <c r="S2887" s="1">
        <v>0</v>
      </c>
      <c r="T2887" s="1">
        <v>0</v>
      </c>
      <c r="U2887" s="1">
        <v>0</v>
      </c>
      <c r="W2887" s="1">
        <v>0</v>
      </c>
      <c r="X2887" s="1">
        <v>0</v>
      </c>
      <c r="Y2887" s="1">
        <v>0</v>
      </c>
      <c r="AB2887" s="275">
        <v>44651</v>
      </c>
      <c r="AC2887" s="1">
        <v>1</v>
      </c>
      <c r="AD2887" s="1" t="s">
        <v>2623</v>
      </c>
      <c r="AE2887" s="1">
        <v>1</v>
      </c>
      <c r="AF2887" s="1">
        <v>30</v>
      </c>
      <c r="AG2887" s="1">
        <v>0</v>
      </c>
      <c r="AN2887" s="1">
        <v>1</v>
      </c>
      <c r="AO2887" s="1">
        <v>1</v>
      </c>
      <c r="AR2887" s="276">
        <v>572755.74</v>
      </c>
      <c r="AS2887" s="1" t="s">
        <v>2632</v>
      </c>
      <c r="AT2887" s="1">
        <v>0</v>
      </c>
      <c r="AU2887" s="1">
        <v>0</v>
      </c>
      <c r="AX2887" s="1">
        <v>5</v>
      </c>
      <c r="BC2887" s="1">
        <v>1</v>
      </c>
      <c r="BD2887" s="1">
        <v>7</v>
      </c>
      <c r="BE2887" s="1">
        <v>2</v>
      </c>
      <c r="BF2887" s="296">
        <v>4519084.6869557276</v>
      </c>
    </row>
    <row r="2888" spans="1:58" x14ac:dyDescent="0.3">
      <c r="A2888" s="273">
        <f t="shared" si="94"/>
        <v>26620.613054887857</v>
      </c>
      <c r="B2888" s="1" t="s">
        <v>2621</v>
      </c>
      <c r="C2888" s="274">
        <v>66846026</v>
      </c>
      <c r="D2888" s="1">
        <v>144205</v>
      </c>
      <c r="E2888" s="1">
        <v>4</v>
      </c>
      <c r="F2888" s="1" t="s">
        <v>4709</v>
      </c>
      <c r="G2888" s="275">
        <v>44460</v>
      </c>
      <c r="H2888" s="275">
        <v>45565</v>
      </c>
      <c r="I2888" s="1">
        <v>0</v>
      </c>
      <c r="J2888" s="1">
        <v>1</v>
      </c>
      <c r="K2888" s="1">
        <v>6</v>
      </c>
      <c r="L2888" s="1">
        <v>30</v>
      </c>
      <c r="M2888" s="1">
        <v>2</v>
      </c>
      <c r="N2888" s="1">
        <v>17.690000000000001</v>
      </c>
      <c r="O2888" s="1">
        <v>19.2</v>
      </c>
      <c r="P2888" s="1">
        <v>1500000</v>
      </c>
      <c r="Q2888" s="1">
        <v>54306</v>
      </c>
      <c r="R2888" s="1">
        <v>1302625</v>
      </c>
      <c r="S2888" s="1">
        <v>0</v>
      </c>
      <c r="T2888" s="1">
        <v>0</v>
      </c>
      <c r="U2888" s="1">
        <v>0</v>
      </c>
      <c r="W2888" s="1">
        <v>0</v>
      </c>
      <c r="X2888" s="1">
        <v>0</v>
      </c>
      <c r="Y2888" s="1">
        <v>0</v>
      </c>
      <c r="AB2888" s="275">
        <v>44651</v>
      </c>
      <c r="AC2888" s="1">
        <v>1</v>
      </c>
      <c r="AD2888" s="1" t="s">
        <v>2623</v>
      </c>
      <c r="AE2888" s="1">
        <v>1</v>
      </c>
      <c r="AF2888" s="1">
        <v>30</v>
      </c>
      <c r="AG2888" s="1">
        <v>0</v>
      </c>
      <c r="AN2888" s="1">
        <v>1</v>
      </c>
      <c r="AO2888" s="1">
        <v>1</v>
      </c>
      <c r="AR2888" s="276">
        <v>143536.20000000001</v>
      </c>
      <c r="AS2888" s="1" t="s">
        <v>2657</v>
      </c>
      <c r="AT2888" s="1">
        <v>0</v>
      </c>
      <c r="AU2888" s="1">
        <v>0</v>
      </c>
      <c r="AX2888" s="1">
        <v>5</v>
      </c>
      <c r="BC2888" s="1">
        <v>1</v>
      </c>
      <c r="BD2888" s="1">
        <v>7</v>
      </c>
      <c r="BE2888" s="1">
        <v>2</v>
      </c>
      <c r="BF2888" s="296">
        <v>1132468.1869451122</v>
      </c>
    </row>
    <row r="2889" spans="1:58" x14ac:dyDescent="0.3">
      <c r="A2889" s="273">
        <f t="shared" si="94"/>
        <v>71929.457381084096</v>
      </c>
      <c r="B2889" s="1" t="s">
        <v>2621</v>
      </c>
      <c r="C2889" s="274">
        <v>66846026</v>
      </c>
      <c r="D2889" s="1">
        <v>144205</v>
      </c>
      <c r="E2889" s="1">
        <v>4</v>
      </c>
      <c r="F2889" s="1" t="s">
        <v>5333</v>
      </c>
      <c r="G2889" s="275">
        <v>44498</v>
      </c>
      <c r="H2889" s="275">
        <v>45596</v>
      </c>
      <c r="I2889" s="1">
        <v>0</v>
      </c>
      <c r="J2889" s="1">
        <v>1</v>
      </c>
      <c r="K2889" s="1">
        <v>5</v>
      </c>
      <c r="L2889" s="1">
        <v>30</v>
      </c>
      <c r="M2889" s="1">
        <v>2</v>
      </c>
      <c r="N2889" s="1">
        <v>7.2</v>
      </c>
      <c r="O2889" s="1">
        <v>7.44</v>
      </c>
      <c r="P2889" s="1">
        <v>4027135</v>
      </c>
      <c r="Q2889" s="1">
        <v>125460</v>
      </c>
      <c r="R2889" s="1">
        <v>3521044</v>
      </c>
      <c r="S2889" s="1">
        <v>0</v>
      </c>
      <c r="T2889" s="1">
        <v>0</v>
      </c>
      <c r="U2889" s="1">
        <v>0</v>
      </c>
      <c r="W2889" s="1">
        <v>0</v>
      </c>
      <c r="X2889" s="1">
        <v>0</v>
      </c>
      <c r="Y2889" s="1">
        <v>0</v>
      </c>
      <c r="AB2889" s="275">
        <v>44651</v>
      </c>
      <c r="AC2889" s="1">
        <v>1</v>
      </c>
      <c r="AD2889" s="1" t="s">
        <v>2623</v>
      </c>
      <c r="AE2889" s="1">
        <v>1</v>
      </c>
      <c r="AF2889" s="1">
        <v>30</v>
      </c>
      <c r="AG2889" s="1">
        <v>0</v>
      </c>
      <c r="AN2889" s="1">
        <v>1</v>
      </c>
      <c r="AO2889" s="1">
        <v>1</v>
      </c>
      <c r="AR2889" s="276">
        <v>388010.76</v>
      </c>
      <c r="AS2889" s="1" t="s">
        <v>2632</v>
      </c>
      <c r="AT2889" s="1">
        <v>0</v>
      </c>
      <c r="AU2889" s="1">
        <v>0</v>
      </c>
      <c r="AX2889" s="1">
        <v>5</v>
      </c>
      <c r="BC2889" s="1">
        <v>1</v>
      </c>
      <c r="BD2889" s="1">
        <v>7</v>
      </c>
      <c r="BE2889" s="1">
        <v>2</v>
      </c>
      <c r="BF2889" s="296">
        <v>3061103.7826189161</v>
      </c>
    </row>
    <row r="2890" spans="1:58" x14ac:dyDescent="0.3">
      <c r="A2890" s="273">
        <f t="shared" si="94"/>
        <v>19898.40013245563</v>
      </c>
      <c r="B2890" s="1" t="s">
        <v>2621</v>
      </c>
      <c r="C2890" s="274">
        <v>66846026</v>
      </c>
      <c r="D2890" s="1">
        <v>144205</v>
      </c>
      <c r="E2890" s="1">
        <v>4</v>
      </c>
      <c r="F2890" s="1" t="s">
        <v>6506</v>
      </c>
      <c r="G2890" s="275">
        <v>44630</v>
      </c>
      <c r="H2890" s="275">
        <v>45747</v>
      </c>
      <c r="I2890" s="1">
        <v>0</v>
      </c>
      <c r="J2890" s="1">
        <v>1</v>
      </c>
      <c r="K2890" s="1">
        <v>0</v>
      </c>
      <c r="L2890" s="1">
        <v>30</v>
      </c>
      <c r="M2890" s="1">
        <v>2</v>
      </c>
      <c r="N2890" s="1">
        <v>17.7</v>
      </c>
      <c r="O2890" s="1">
        <v>19.2</v>
      </c>
      <c r="P2890" s="1">
        <v>980000</v>
      </c>
      <c r="Q2890" s="1">
        <v>35480</v>
      </c>
      <c r="R2890" s="1">
        <v>980000</v>
      </c>
      <c r="S2890" s="1">
        <v>9637</v>
      </c>
      <c r="T2890" s="1">
        <v>0</v>
      </c>
      <c r="U2890" s="1">
        <v>0</v>
      </c>
      <c r="W2890" s="1">
        <v>0</v>
      </c>
      <c r="X2890" s="1">
        <v>0</v>
      </c>
      <c r="Y2890" s="1">
        <v>0</v>
      </c>
      <c r="AB2890" s="275">
        <v>44630</v>
      </c>
      <c r="AC2890" s="1">
        <v>1</v>
      </c>
      <c r="AD2890" s="1" t="s">
        <v>2623</v>
      </c>
      <c r="AE2890" s="1">
        <v>1</v>
      </c>
      <c r="AF2890" s="1">
        <v>30</v>
      </c>
      <c r="AG2890" s="1">
        <v>0</v>
      </c>
      <c r="AN2890" s="1">
        <v>1</v>
      </c>
      <c r="AO2890" s="1">
        <v>1</v>
      </c>
      <c r="AR2890" s="276">
        <v>108115.17</v>
      </c>
      <c r="AS2890" s="1" t="s">
        <v>2657</v>
      </c>
      <c r="AT2890" s="1">
        <v>0</v>
      </c>
      <c r="AU2890" s="1">
        <v>0</v>
      </c>
      <c r="AX2890" s="1">
        <v>5</v>
      </c>
      <c r="BC2890" s="1">
        <v>1</v>
      </c>
      <c r="BD2890" s="1">
        <v>7</v>
      </c>
      <c r="BE2890" s="1">
        <v>2</v>
      </c>
      <c r="BF2890" s="296">
        <v>851986.42986754433</v>
      </c>
    </row>
    <row r="2891" spans="1:58" x14ac:dyDescent="0.3">
      <c r="A2891" s="273">
        <f t="shared" si="94"/>
        <v>123301.6909588147</v>
      </c>
      <c r="B2891" s="1" t="s">
        <v>2621</v>
      </c>
      <c r="C2891" s="274">
        <v>66846026</v>
      </c>
      <c r="D2891" s="1">
        <v>144205</v>
      </c>
      <c r="E2891" s="1">
        <v>4</v>
      </c>
      <c r="F2891" s="1" t="s">
        <v>6508</v>
      </c>
      <c r="G2891" s="275">
        <v>44637</v>
      </c>
      <c r="H2891" s="275">
        <v>45565</v>
      </c>
      <c r="I2891" s="1">
        <v>0</v>
      </c>
      <c r="J2891" s="1">
        <v>1</v>
      </c>
      <c r="K2891" s="1">
        <v>0</v>
      </c>
      <c r="L2891" s="1">
        <v>30</v>
      </c>
      <c r="M2891" s="1">
        <v>2</v>
      </c>
      <c r="N2891" s="1">
        <v>7.2</v>
      </c>
      <c r="O2891" s="1">
        <v>7.44</v>
      </c>
      <c r="P2891" s="1">
        <v>6037549</v>
      </c>
      <c r="Q2891" s="1">
        <v>221619</v>
      </c>
      <c r="R2891" s="1">
        <v>6037549</v>
      </c>
      <c r="S2891" s="1">
        <v>0</v>
      </c>
      <c r="T2891" s="1">
        <v>0</v>
      </c>
      <c r="U2891" s="1">
        <v>0</v>
      </c>
      <c r="W2891" s="1">
        <v>0</v>
      </c>
      <c r="X2891" s="1">
        <v>0</v>
      </c>
      <c r="Y2891" s="1">
        <v>0</v>
      </c>
      <c r="AB2891" s="275">
        <v>44637</v>
      </c>
      <c r="AC2891" s="1">
        <v>1</v>
      </c>
      <c r="AD2891" s="1" t="s">
        <v>2623</v>
      </c>
      <c r="AE2891" s="1">
        <v>1</v>
      </c>
      <c r="AF2891" s="1">
        <v>30</v>
      </c>
      <c r="AG2891" s="1">
        <v>0</v>
      </c>
      <c r="AN2891" s="1">
        <v>1</v>
      </c>
      <c r="AO2891" s="1">
        <v>1</v>
      </c>
      <c r="AR2891" s="276">
        <v>665359.74</v>
      </c>
      <c r="AS2891" s="1" t="s">
        <v>2632</v>
      </c>
      <c r="AT2891" s="1">
        <v>0</v>
      </c>
      <c r="AU2891" s="1">
        <v>0</v>
      </c>
      <c r="AX2891" s="1">
        <v>5</v>
      </c>
      <c r="BC2891" s="1">
        <v>1</v>
      </c>
      <c r="BD2891" s="1">
        <v>7</v>
      </c>
      <c r="BE2891" s="1">
        <v>2</v>
      </c>
      <c r="BF2891" s="296">
        <v>5248887.5690411851</v>
      </c>
    </row>
    <row r="2892" spans="1:58" x14ac:dyDescent="0.3">
      <c r="A2892" s="273">
        <f t="shared" si="94"/>
        <v>15630396.334299466</v>
      </c>
      <c r="B2892" s="1" t="s">
        <v>2621</v>
      </c>
      <c r="C2892" s="274">
        <v>66844872</v>
      </c>
      <c r="D2892" s="1">
        <v>144105</v>
      </c>
      <c r="E2892" s="1">
        <v>4</v>
      </c>
      <c r="F2892" s="1" t="s">
        <v>3088</v>
      </c>
      <c r="G2892" s="275">
        <v>43872</v>
      </c>
      <c r="H2892" s="275">
        <v>45351</v>
      </c>
      <c r="I2892" s="1">
        <v>0</v>
      </c>
      <c r="J2892" s="1">
        <v>1</v>
      </c>
      <c r="K2892" s="1">
        <v>29</v>
      </c>
      <c r="L2892" s="1">
        <v>30</v>
      </c>
      <c r="M2892" s="1">
        <v>2</v>
      </c>
      <c r="N2892" s="1">
        <v>12</v>
      </c>
      <c r="O2892" s="1">
        <v>12.68</v>
      </c>
      <c r="P2892" s="1">
        <v>40393064</v>
      </c>
      <c r="Q2892" s="1">
        <v>467091</v>
      </c>
      <c r="R2892" s="1">
        <v>20539826</v>
      </c>
      <c r="S2892" s="1">
        <v>0</v>
      </c>
      <c r="T2892" s="1">
        <v>0</v>
      </c>
      <c r="U2892" s="1">
        <v>0</v>
      </c>
      <c r="W2892" s="1">
        <v>0</v>
      </c>
      <c r="X2892" s="1">
        <v>0</v>
      </c>
      <c r="Y2892" s="1">
        <v>0</v>
      </c>
      <c r="Z2892" s="1" t="s">
        <v>2707</v>
      </c>
      <c r="AA2892" s="1" t="s">
        <v>2807</v>
      </c>
      <c r="AB2892" s="275">
        <v>44651</v>
      </c>
      <c r="AC2892" s="1">
        <v>1</v>
      </c>
      <c r="AD2892" s="1" t="s">
        <v>2623</v>
      </c>
      <c r="AE2892" s="1">
        <v>1</v>
      </c>
      <c r="AF2892" s="1">
        <v>30</v>
      </c>
      <c r="AG2892" s="1">
        <v>0</v>
      </c>
      <c r="AN2892" s="1">
        <v>1</v>
      </c>
      <c r="AO2892" s="1">
        <v>1</v>
      </c>
      <c r="AR2892" s="276">
        <v>862758.34</v>
      </c>
      <c r="AS2892" s="1" t="s">
        <v>2624</v>
      </c>
      <c r="AT2892" s="1">
        <v>0</v>
      </c>
      <c r="AU2892" s="1">
        <v>0</v>
      </c>
      <c r="AV2892" s="1" t="s">
        <v>2625</v>
      </c>
      <c r="AW2892" s="1" t="s">
        <v>2626</v>
      </c>
      <c r="AX2892" s="1">
        <v>5</v>
      </c>
      <c r="BC2892" s="1">
        <v>1</v>
      </c>
      <c r="BD2892" s="1">
        <v>7</v>
      </c>
      <c r="BE2892" s="1">
        <v>2</v>
      </c>
      <c r="BF2892" s="296">
        <v>4046671.3257005345</v>
      </c>
    </row>
    <row r="2893" spans="1:58" x14ac:dyDescent="0.3">
      <c r="A2893" s="273">
        <f t="shared" si="94"/>
        <v>22749147.665700532</v>
      </c>
      <c r="B2893" s="1" t="s">
        <v>2621</v>
      </c>
      <c r="C2893" s="274">
        <v>66844872</v>
      </c>
      <c r="D2893" s="1">
        <v>144105</v>
      </c>
      <c r="E2893" s="1">
        <v>4</v>
      </c>
      <c r="F2893" s="1" t="s">
        <v>5848</v>
      </c>
      <c r="G2893" s="275">
        <v>44609</v>
      </c>
      <c r="H2893" s="275">
        <v>45716</v>
      </c>
      <c r="I2893" s="1">
        <v>0</v>
      </c>
      <c r="J2893" s="1">
        <v>1</v>
      </c>
      <c r="K2893" s="1">
        <v>1</v>
      </c>
      <c r="L2893" s="1">
        <v>30</v>
      </c>
      <c r="M2893" s="1">
        <v>2</v>
      </c>
      <c r="N2893" s="1">
        <v>9</v>
      </c>
      <c r="O2893" s="1">
        <v>9.3800000000000008</v>
      </c>
      <c r="P2893" s="1">
        <v>30123507</v>
      </c>
      <c r="Q2893" s="1">
        <v>465402</v>
      </c>
      <c r="R2893" s="1">
        <v>29894273</v>
      </c>
      <c r="S2893" s="1">
        <v>0</v>
      </c>
      <c r="T2893" s="1">
        <v>0</v>
      </c>
      <c r="U2893" s="1">
        <v>0</v>
      </c>
      <c r="W2893" s="1">
        <v>0</v>
      </c>
      <c r="X2893" s="1">
        <v>0</v>
      </c>
      <c r="Y2893" s="1">
        <v>0</v>
      </c>
      <c r="Z2893" s="1" t="s">
        <v>4672</v>
      </c>
      <c r="AA2893" s="1" t="s">
        <v>2807</v>
      </c>
      <c r="AB2893" s="275">
        <v>44651</v>
      </c>
      <c r="AC2893" s="1">
        <v>1</v>
      </c>
      <c r="AD2893" s="1" t="s">
        <v>2623</v>
      </c>
      <c r="AE2893" s="1">
        <v>1</v>
      </c>
      <c r="AF2893" s="1">
        <v>30</v>
      </c>
      <c r="AG2893" s="1">
        <v>0</v>
      </c>
      <c r="AN2893" s="1">
        <v>1</v>
      </c>
      <c r="AO2893" s="1">
        <v>1</v>
      </c>
      <c r="AR2893" s="276">
        <v>1255479.6599999999</v>
      </c>
      <c r="AS2893" s="1" t="s">
        <v>2677</v>
      </c>
      <c r="AT2893" s="1">
        <v>0</v>
      </c>
      <c r="AU2893" s="1">
        <v>0</v>
      </c>
      <c r="AV2893" s="1" t="s">
        <v>2625</v>
      </c>
      <c r="AW2893" s="1" t="s">
        <v>2626</v>
      </c>
      <c r="AX2893" s="1">
        <v>5</v>
      </c>
      <c r="BC2893" s="1">
        <v>1</v>
      </c>
      <c r="BD2893" s="1">
        <v>7</v>
      </c>
      <c r="BE2893" s="1">
        <v>2</v>
      </c>
      <c r="BF2893" s="296">
        <v>5889645.6742994655</v>
      </c>
    </row>
    <row r="2894" spans="1:58" x14ac:dyDescent="0.3">
      <c r="A2894" s="273">
        <f t="shared" si="94"/>
        <v>65540023</v>
      </c>
      <c r="B2894" s="1" t="s">
        <v>2621</v>
      </c>
      <c r="C2894" s="274">
        <v>66846998</v>
      </c>
      <c r="D2894" s="1">
        <v>141105</v>
      </c>
      <c r="E2894" s="1">
        <v>4</v>
      </c>
      <c r="F2894" s="1" t="s">
        <v>5409</v>
      </c>
      <c r="G2894" s="275">
        <v>44550</v>
      </c>
      <c r="H2894" s="275">
        <v>46387</v>
      </c>
      <c r="I2894" s="1">
        <v>0</v>
      </c>
      <c r="J2894" s="1">
        <v>1</v>
      </c>
      <c r="K2894" s="1">
        <v>3</v>
      </c>
      <c r="L2894" s="1">
        <v>30</v>
      </c>
      <c r="M2894" s="1">
        <v>2</v>
      </c>
      <c r="N2894" s="1">
        <v>9</v>
      </c>
      <c r="O2894" s="1">
        <v>9.3800000000000008</v>
      </c>
      <c r="P2894" s="1">
        <v>79621750</v>
      </c>
      <c r="Q2894" s="1">
        <v>1014188</v>
      </c>
      <c r="R2894" s="1">
        <v>78441737</v>
      </c>
      <c r="S2894" s="1">
        <v>0</v>
      </c>
      <c r="T2894" s="1">
        <v>0</v>
      </c>
      <c r="U2894" s="1">
        <v>156322740</v>
      </c>
      <c r="V2894" s="1">
        <v>44463</v>
      </c>
      <c r="W2894" s="1">
        <v>0</v>
      </c>
      <c r="X2894" s="1">
        <v>0</v>
      </c>
      <c r="Y2894" s="1">
        <v>0</v>
      </c>
      <c r="Z2894" s="1" t="s">
        <v>2707</v>
      </c>
      <c r="AA2894" s="1" t="s">
        <v>2807</v>
      </c>
      <c r="AB2894" s="275">
        <v>44651</v>
      </c>
      <c r="AC2894" s="1">
        <v>2</v>
      </c>
      <c r="AD2894" s="1" t="s">
        <v>2623</v>
      </c>
      <c r="AE2894" s="1">
        <v>1</v>
      </c>
      <c r="AF2894" s="1">
        <v>30</v>
      </c>
      <c r="AG2894" s="1">
        <v>0</v>
      </c>
      <c r="AN2894" s="1">
        <v>1</v>
      </c>
      <c r="AO2894" s="1">
        <v>1</v>
      </c>
      <c r="AR2894" s="276">
        <v>1645018</v>
      </c>
      <c r="AS2894" s="1" t="s">
        <v>2677</v>
      </c>
      <c r="AT2894" s="1">
        <v>0</v>
      </c>
      <c r="AU2894" s="1">
        <v>0</v>
      </c>
      <c r="AV2894" s="1" t="s">
        <v>2625</v>
      </c>
      <c r="AW2894" s="1" t="s">
        <v>2626</v>
      </c>
      <c r="AX2894" s="1">
        <v>5</v>
      </c>
      <c r="BC2894" s="1">
        <v>1</v>
      </c>
      <c r="BD2894" s="1">
        <v>7</v>
      </c>
      <c r="BE2894" s="1">
        <v>2</v>
      </c>
      <c r="BF2894" s="296">
        <v>11256696</v>
      </c>
    </row>
    <row r="2895" spans="1:58" x14ac:dyDescent="0.3">
      <c r="A2895" s="273">
        <f t="shared" si="94"/>
        <v>0</v>
      </c>
      <c r="B2895" s="1" t="s">
        <v>2621</v>
      </c>
      <c r="C2895" s="274">
        <v>66862262</v>
      </c>
      <c r="D2895" s="1">
        <v>144205</v>
      </c>
      <c r="E2895" s="1">
        <v>4</v>
      </c>
      <c r="F2895" s="1" t="s">
        <v>5987</v>
      </c>
      <c r="G2895" s="275">
        <v>44595</v>
      </c>
      <c r="H2895" s="275">
        <v>45688</v>
      </c>
      <c r="I2895" s="1">
        <v>30</v>
      </c>
      <c r="J2895" s="1">
        <v>1</v>
      </c>
      <c r="K2895" s="1">
        <v>0</v>
      </c>
      <c r="L2895" s="1">
        <v>30</v>
      </c>
      <c r="M2895" s="1">
        <v>2</v>
      </c>
      <c r="N2895" s="1">
        <v>17.690000000000001</v>
      </c>
      <c r="O2895" s="1">
        <v>19.2</v>
      </c>
      <c r="P2895" s="1">
        <v>280000</v>
      </c>
      <c r="Q2895" s="1">
        <v>10137</v>
      </c>
      <c r="R2895" s="1">
        <v>280000</v>
      </c>
      <c r="S2895" s="1">
        <v>7760</v>
      </c>
      <c r="T2895" s="1">
        <v>0</v>
      </c>
      <c r="U2895" s="1">
        <v>0</v>
      </c>
      <c r="W2895" s="1">
        <v>0</v>
      </c>
      <c r="X2895" s="1">
        <v>0</v>
      </c>
      <c r="Y2895" s="1">
        <v>0</v>
      </c>
      <c r="AB2895" s="275">
        <v>44595</v>
      </c>
      <c r="AC2895" s="1">
        <v>1</v>
      </c>
      <c r="AD2895" s="1" t="s">
        <v>2623</v>
      </c>
      <c r="AE2895" s="1">
        <v>1</v>
      </c>
      <c r="AF2895" s="1">
        <v>30</v>
      </c>
      <c r="AG2895" s="1">
        <v>11915</v>
      </c>
      <c r="AN2895" s="1">
        <v>1</v>
      </c>
      <c r="AO2895" s="1">
        <v>1</v>
      </c>
      <c r="AR2895" s="276">
        <v>61523.7</v>
      </c>
      <c r="AS2895" s="1" t="s">
        <v>2657</v>
      </c>
      <c r="AT2895" s="1">
        <v>0</v>
      </c>
      <c r="AU2895" s="1">
        <v>0</v>
      </c>
      <c r="AX2895" s="1">
        <v>5</v>
      </c>
      <c r="BC2895" s="1">
        <v>1</v>
      </c>
      <c r="BD2895" s="1">
        <v>7</v>
      </c>
      <c r="BE2895" s="1">
        <v>2</v>
      </c>
      <c r="BF2895" s="296">
        <v>431400.51983846806</v>
      </c>
    </row>
    <row r="2896" spans="1:58" x14ac:dyDescent="0.3">
      <c r="A2896" s="273">
        <f t="shared" si="94"/>
        <v>0</v>
      </c>
      <c r="B2896" s="1" t="s">
        <v>2621</v>
      </c>
      <c r="C2896" s="274">
        <v>66862262</v>
      </c>
      <c r="D2896" s="1">
        <v>144205</v>
      </c>
      <c r="E2896" s="1">
        <v>4</v>
      </c>
      <c r="F2896" s="1" t="s">
        <v>5330</v>
      </c>
      <c r="G2896" s="275">
        <v>44535</v>
      </c>
      <c r="H2896" s="275">
        <v>45626</v>
      </c>
      <c r="I2896" s="1">
        <v>30</v>
      </c>
      <c r="J2896" s="1">
        <v>1</v>
      </c>
      <c r="K2896" s="1">
        <v>2</v>
      </c>
      <c r="L2896" s="1">
        <v>30</v>
      </c>
      <c r="M2896" s="1">
        <v>2</v>
      </c>
      <c r="N2896" s="1">
        <v>17.690000000000001</v>
      </c>
      <c r="O2896" s="1">
        <v>19.2</v>
      </c>
      <c r="P2896" s="1">
        <v>600000</v>
      </c>
      <c r="Q2896" s="1">
        <v>21723</v>
      </c>
      <c r="R2896" s="1">
        <v>574466</v>
      </c>
      <c r="S2896" s="1">
        <v>16755</v>
      </c>
      <c r="T2896" s="1">
        <v>0</v>
      </c>
      <c r="U2896" s="1">
        <v>0</v>
      </c>
      <c r="W2896" s="1">
        <v>0</v>
      </c>
      <c r="X2896" s="1">
        <v>0</v>
      </c>
      <c r="Y2896" s="1">
        <v>0</v>
      </c>
      <c r="AB2896" s="275">
        <v>44592</v>
      </c>
      <c r="AC2896" s="1">
        <v>1</v>
      </c>
      <c r="AD2896" s="1" t="s">
        <v>2623</v>
      </c>
      <c r="AE2896" s="1">
        <v>1</v>
      </c>
      <c r="AF2896" s="1">
        <v>30</v>
      </c>
      <c r="AG2896" s="1">
        <v>26309</v>
      </c>
      <c r="AN2896" s="1">
        <v>1</v>
      </c>
      <c r="AO2896" s="1">
        <v>1</v>
      </c>
      <c r="AR2896" s="276">
        <v>126268.53</v>
      </c>
      <c r="AS2896" s="1" t="s">
        <v>2657</v>
      </c>
      <c r="AT2896" s="1">
        <v>0</v>
      </c>
      <c r="AU2896" s="1">
        <v>0</v>
      </c>
      <c r="AX2896" s="1">
        <v>5</v>
      </c>
      <c r="BC2896" s="1">
        <v>1</v>
      </c>
      <c r="BD2896" s="1">
        <v>7</v>
      </c>
      <c r="BE2896" s="1">
        <v>2</v>
      </c>
      <c r="BF2896" s="296">
        <v>885089.03939116222</v>
      </c>
    </row>
    <row r="2897" spans="1:58" x14ac:dyDescent="0.3">
      <c r="A2897" s="273">
        <f t="shared" si="94"/>
        <v>0</v>
      </c>
      <c r="B2897" s="1" t="s">
        <v>2621</v>
      </c>
      <c r="C2897" s="274">
        <v>66862262</v>
      </c>
      <c r="D2897" s="1">
        <v>144205</v>
      </c>
      <c r="E2897" s="1">
        <v>4</v>
      </c>
      <c r="F2897" s="1" t="s">
        <v>5338</v>
      </c>
      <c r="G2897" s="275">
        <v>44539</v>
      </c>
      <c r="H2897" s="275">
        <v>45657</v>
      </c>
      <c r="I2897" s="1">
        <v>30</v>
      </c>
      <c r="J2897" s="1">
        <v>1</v>
      </c>
      <c r="K2897" s="1">
        <v>1</v>
      </c>
      <c r="L2897" s="1">
        <v>30</v>
      </c>
      <c r="M2897" s="1">
        <v>2</v>
      </c>
      <c r="N2897" s="1">
        <v>17.690000000000001</v>
      </c>
      <c r="O2897" s="1">
        <v>19.2</v>
      </c>
      <c r="P2897" s="1">
        <v>259365</v>
      </c>
      <c r="Q2897" s="1">
        <v>9390</v>
      </c>
      <c r="R2897" s="1">
        <v>253888</v>
      </c>
      <c r="S2897" s="1">
        <v>7408</v>
      </c>
      <c r="T2897" s="1">
        <v>0</v>
      </c>
      <c r="U2897" s="1">
        <v>0</v>
      </c>
      <c r="W2897" s="1">
        <v>0</v>
      </c>
      <c r="X2897" s="1">
        <v>0</v>
      </c>
      <c r="Y2897" s="1">
        <v>0</v>
      </c>
      <c r="AB2897" s="275">
        <v>44592</v>
      </c>
      <c r="AC2897" s="1">
        <v>1</v>
      </c>
      <c r="AD2897" s="1" t="s">
        <v>2623</v>
      </c>
      <c r="AE2897" s="1">
        <v>1</v>
      </c>
      <c r="AF2897" s="1">
        <v>30</v>
      </c>
      <c r="AG2897" s="1">
        <v>11204</v>
      </c>
      <c r="AN2897" s="1">
        <v>1</v>
      </c>
      <c r="AO2897" s="1">
        <v>1</v>
      </c>
      <c r="AR2897" s="276">
        <v>55833.02</v>
      </c>
      <c r="AS2897" s="1" t="s">
        <v>2657</v>
      </c>
      <c r="AT2897" s="1">
        <v>0</v>
      </c>
      <c r="AU2897" s="1">
        <v>0</v>
      </c>
      <c r="AX2897" s="1">
        <v>5</v>
      </c>
      <c r="BC2897" s="1">
        <v>1</v>
      </c>
      <c r="BD2897" s="1">
        <v>7</v>
      </c>
      <c r="BE2897" s="1">
        <v>2</v>
      </c>
      <c r="BF2897" s="296">
        <v>391169.33993124642</v>
      </c>
    </row>
    <row r="2898" spans="1:58" x14ac:dyDescent="0.3">
      <c r="A2898" s="273">
        <f t="shared" si="94"/>
        <v>0</v>
      </c>
      <c r="B2898" s="1" t="s">
        <v>2621</v>
      </c>
      <c r="C2898" s="274">
        <v>66862262</v>
      </c>
      <c r="D2898" s="1">
        <v>144205</v>
      </c>
      <c r="E2898" s="1">
        <v>4</v>
      </c>
      <c r="F2898" s="1" t="s">
        <v>5339</v>
      </c>
      <c r="G2898" s="275">
        <v>44539</v>
      </c>
      <c r="H2898" s="275">
        <v>45657</v>
      </c>
      <c r="I2898" s="1">
        <v>30</v>
      </c>
      <c r="J2898" s="1">
        <v>1</v>
      </c>
      <c r="K2898" s="1">
        <v>1</v>
      </c>
      <c r="L2898" s="1">
        <v>30</v>
      </c>
      <c r="M2898" s="1">
        <v>2</v>
      </c>
      <c r="N2898" s="1">
        <v>17.690000000000001</v>
      </c>
      <c r="O2898" s="1">
        <v>19.2</v>
      </c>
      <c r="P2898" s="1">
        <v>600000</v>
      </c>
      <c r="Q2898" s="1">
        <v>21723</v>
      </c>
      <c r="R2898" s="1">
        <v>587329</v>
      </c>
      <c r="S2898" s="1">
        <v>17137</v>
      </c>
      <c r="T2898" s="1">
        <v>0</v>
      </c>
      <c r="U2898" s="1">
        <v>0</v>
      </c>
      <c r="W2898" s="1">
        <v>0</v>
      </c>
      <c r="X2898" s="1">
        <v>0</v>
      </c>
      <c r="Y2898" s="1">
        <v>0</v>
      </c>
      <c r="AB2898" s="275">
        <v>44592</v>
      </c>
      <c r="AC2898" s="1">
        <v>1</v>
      </c>
      <c r="AD2898" s="1" t="s">
        <v>2623</v>
      </c>
      <c r="AE2898" s="1">
        <v>1</v>
      </c>
      <c r="AF2898" s="1">
        <v>30</v>
      </c>
      <c r="AG2898" s="1">
        <v>25919</v>
      </c>
      <c r="AN2898" s="1">
        <v>1</v>
      </c>
      <c r="AO2898" s="1">
        <v>1</v>
      </c>
      <c r="AR2898" s="276">
        <v>129060.18</v>
      </c>
      <c r="AS2898" s="1" t="s">
        <v>2657</v>
      </c>
      <c r="AT2898" s="1">
        <v>0</v>
      </c>
      <c r="AU2898" s="1">
        <v>0</v>
      </c>
      <c r="AX2898" s="1">
        <v>5</v>
      </c>
      <c r="BC2898" s="1">
        <v>1</v>
      </c>
      <c r="BD2898" s="1">
        <v>7</v>
      </c>
      <c r="BE2898" s="1">
        <v>2</v>
      </c>
      <c r="BF2898" s="296">
        <v>904907.27112931293</v>
      </c>
    </row>
    <row r="2899" spans="1:58" x14ac:dyDescent="0.3">
      <c r="A2899" s="273">
        <f t="shared" si="94"/>
        <v>0</v>
      </c>
      <c r="B2899" s="1" t="s">
        <v>2621</v>
      </c>
      <c r="C2899" s="274">
        <v>66862262</v>
      </c>
      <c r="D2899" s="1">
        <v>144205</v>
      </c>
      <c r="E2899" s="1">
        <v>4</v>
      </c>
      <c r="F2899" s="1" t="s">
        <v>3360</v>
      </c>
      <c r="G2899" s="275">
        <v>43928</v>
      </c>
      <c r="H2899" s="275">
        <v>45077</v>
      </c>
      <c r="I2899" s="1">
        <v>1</v>
      </c>
      <c r="J2899" s="1">
        <v>1</v>
      </c>
      <c r="K2899" s="1">
        <v>21</v>
      </c>
      <c r="L2899" s="1">
        <v>30</v>
      </c>
      <c r="M2899" s="1">
        <v>2</v>
      </c>
      <c r="N2899" s="1">
        <v>9</v>
      </c>
      <c r="O2899" s="1">
        <v>9.3800000000000008</v>
      </c>
      <c r="P2899" s="1">
        <v>5000000</v>
      </c>
      <c r="Q2899" s="1">
        <v>158999</v>
      </c>
      <c r="R2899" s="1">
        <v>2247754</v>
      </c>
      <c r="S2899" s="1">
        <v>16858</v>
      </c>
      <c r="T2899" s="1">
        <v>0</v>
      </c>
      <c r="U2899" s="1">
        <v>0</v>
      </c>
      <c r="W2899" s="1">
        <v>0</v>
      </c>
      <c r="X2899" s="1">
        <v>0</v>
      </c>
      <c r="Y2899" s="1">
        <v>0</v>
      </c>
      <c r="AB2899" s="275">
        <v>44620</v>
      </c>
      <c r="AC2899" s="1">
        <v>1</v>
      </c>
      <c r="AD2899" s="1" t="s">
        <v>2623</v>
      </c>
      <c r="AE2899" s="1">
        <v>1</v>
      </c>
      <c r="AF2899" s="1">
        <v>30</v>
      </c>
      <c r="AG2899" s="1">
        <v>142141</v>
      </c>
      <c r="AN2899" s="1">
        <v>1</v>
      </c>
      <c r="AO2899" s="1">
        <v>1</v>
      </c>
      <c r="AR2899" s="276">
        <v>494014.89</v>
      </c>
      <c r="AS2899" s="1" t="s">
        <v>2657</v>
      </c>
      <c r="AT2899" s="1">
        <v>0</v>
      </c>
      <c r="AU2899" s="1">
        <v>0</v>
      </c>
      <c r="AX2899" s="1">
        <v>5</v>
      </c>
      <c r="BC2899" s="1">
        <v>1</v>
      </c>
      <c r="BD2899" s="1">
        <v>7</v>
      </c>
      <c r="BE2899" s="1">
        <v>2</v>
      </c>
      <c r="BF2899" s="296">
        <v>3463150.8716749861</v>
      </c>
    </row>
    <row r="2900" spans="1:58" x14ac:dyDescent="0.3">
      <c r="A2900" s="273">
        <f t="shared" si="94"/>
        <v>0</v>
      </c>
      <c r="B2900" s="1" t="s">
        <v>2621</v>
      </c>
      <c r="C2900" s="274">
        <v>66862262</v>
      </c>
      <c r="D2900" s="1">
        <v>144205</v>
      </c>
      <c r="E2900" s="1">
        <v>3</v>
      </c>
      <c r="F2900" s="1" t="s">
        <v>2642</v>
      </c>
      <c r="G2900" s="275">
        <v>43594</v>
      </c>
      <c r="H2900" s="275">
        <v>44712</v>
      </c>
      <c r="I2900" s="1">
        <v>0</v>
      </c>
      <c r="J2900" s="1">
        <v>1</v>
      </c>
      <c r="K2900" s="1">
        <v>39</v>
      </c>
      <c r="L2900" s="1">
        <v>30</v>
      </c>
      <c r="M2900" s="1">
        <v>2</v>
      </c>
      <c r="N2900" s="1">
        <v>16.79</v>
      </c>
      <c r="O2900" s="1">
        <v>18.149999999999999</v>
      </c>
      <c r="P2900" s="1">
        <v>5685195</v>
      </c>
      <c r="Q2900" s="1">
        <v>127423</v>
      </c>
      <c r="R2900" s="1">
        <v>249603</v>
      </c>
      <c r="S2900" s="1">
        <v>0</v>
      </c>
      <c r="T2900" s="1">
        <v>0</v>
      </c>
      <c r="U2900" s="1">
        <v>0</v>
      </c>
      <c r="W2900" s="1">
        <v>0</v>
      </c>
      <c r="X2900" s="1">
        <v>0</v>
      </c>
      <c r="Y2900" s="1">
        <v>0</v>
      </c>
      <c r="AB2900" s="275">
        <v>44651</v>
      </c>
      <c r="AC2900" s="1">
        <v>1</v>
      </c>
      <c r="AD2900" s="1" t="s">
        <v>2623</v>
      </c>
      <c r="AE2900" s="1">
        <v>1</v>
      </c>
      <c r="AF2900" s="1">
        <v>30</v>
      </c>
      <c r="AG2900" s="1">
        <v>0</v>
      </c>
      <c r="AN2900" s="1">
        <v>1</v>
      </c>
      <c r="AO2900" s="1">
        <v>1</v>
      </c>
      <c r="AP2900" s="1">
        <v>43594</v>
      </c>
      <c r="AQ2900" s="1" t="s">
        <v>2629</v>
      </c>
      <c r="AR2900" s="276">
        <v>54866.68</v>
      </c>
      <c r="AS2900" s="1" t="s">
        <v>2624</v>
      </c>
      <c r="AT2900" s="1">
        <v>0</v>
      </c>
      <c r="AU2900" s="1">
        <v>0</v>
      </c>
      <c r="AX2900" s="1">
        <v>5</v>
      </c>
      <c r="BC2900" s="1">
        <v>1</v>
      </c>
      <c r="BD2900" s="1">
        <v>7</v>
      </c>
      <c r="BE2900" s="1">
        <v>2</v>
      </c>
      <c r="BF2900" s="296">
        <v>384567.37126157555</v>
      </c>
    </row>
    <row r="2901" spans="1:58" x14ac:dyDescent="0.3">
      <c r="A2901" s="273">
        <f t="shared" si="94"/>
        <v>0</v>
      </c>
      <c r="B2901" s="1" t="s">
        <v>2621</v>
      </c>
      <c r="C2901" s="274">
        <v>66862262</v>
      </c>
      <c r="D2901" s="1">
        <v>144205</v>
      </c>
      <c r="E2901" s="1">
        <v>4</v>
      </c>
      <c r="F2901" s="1" t="s">
        <v>5258</v>
      </c>
      <c r="G2901" s="275">
        <v>44544</v>
      </c>
      <c r="H2901" s="275">
        <v>45657</v>
      </c>
      <c r="I2901" s="1">
        <v>0</v>
      </c>
      <c r="J2901" s="1">
        <v>1</v>
      </c>
      <c r="K2901" s="1">
        <v>3</v>
      </c>
      <c r="L2901" s="1">
        <v>30</v>
      </c>
      <c r="M2901" s="1">
        <v>2</v>
      </c>
      <c r="N2901" s="1">
        <v>17.690000000000001</v>
      </c>
      <c r="O2901" s="1">
        <v>19.2</v>
      </c>
      <c r="P2901" s="1">
        <v>300000</v>
      </c>
      <c r="Q2901" s="1">
        <v>10861</v>
      </c>
      <c r="R2901" s="1">
        <v>280706</v>
      </c>
      <c r="S2901" s="1">
        <v>0</v>
      </c>
      <c r="T2901" s="1">
        <v>0</v>
      </c>
      <c r="U2901" s="1">
        <v>0</v>
      </c>
      <c r="W2901" s="1">
        <v>0</v>
      </c>
      <c r="X2901" s="1">
        <v>0</v>
      </c>
      <c r="Y2901" s="1">
        <v>0</v>
      </c>
      <c r="AB2901" s="275">
        <v>44651</v>
      </c>
      <c r="AC2901" s="1">
        <v>1</v>
      </c>
      <c r="AD2901" s="1" t="s">
        <v>2623</v>
      </c>
      <c r="AE2901" s="1">
        <v>1</v>
      </c>
      <c r="AF2901" s="1">
        <v>30</v>
      </c>
      <c r="AG2901" s="1">
        <v>0</v>
      </c>
      <c r="AN2901" s="1">
        <v>1</v>
      </c>
      <c r="AO2901" s="1">
        <v>1</v>
      </c>
      <c r="AR2901" s="276">
        <v>61738.44</v>
      </c>
      <c r="AS2901" s="1" t="s">
        <v>2657</v>
      </c>
      <c r="AT2901" s="1">
        <v>0</v>
      </c>
      <c r="AU2901" s="1">
        <v>0</v>
      </c>
      <c r="AX2901" s="1">
        <v>5</v>
      </c>
      <c r="BC2901" s="1">
        <v>1</v>
      </c>
      <c r="BD2901" s="1">
        <v>7</v>
      </c>
      <c r="BE2901" s="1">
        <v>2</v>
      </c>
      <c r="BF2901" s="296">
        <v>432488.26543491794</v>
      </c>
    </row>
    <row r="2902" spans="1:58" x14ac:dyDescent="0.3">
      <c r="A2902" s="273">
        <f t="shared" si="94"/>
        <v>0</v>
      </c>
      <c r="B2902" s="1" t="s">
        <v>2621</v>
      </c>
      <c r="C2902" s="274">
        <v>66862262</v>
      </c>
      <c r="D2902" s="1">
        <v>144205</v>
      </c>
      <c r="E2902" s="1">
        <v>4</v>
      </c>
      <c r="F2902" s="1" t="s">
        <v>5264</v>
      </c>
      <c r="G2902" s="275">
        <v>44545</v>
      </c>
      <c r="H2902" s="275">
        <v>45657</v>
      </c>
      <c r="I2902" s="1">
        <v>0</v>
      </c>
      <c r="J2902" s="1">
        <v>1</v>
      </c>
      <c r="K2902" s="1">
        <v>3</v>
      </c>
      <c r="L2902" s="1">
        <v>30</v>
      </c>
      <c r="M2902" s="1">
        <v>2</v>
      </c>
      <c r="N2902" s="1">
        <v>17.690000000000001</v>
      </c>
      <c r="O2902" s="1">
        <v>19.2</v>
      </c>
      <c r="P2902" s="1">
        <v>159500</v>
      </c>
      <c r="Q2902" s="1">
        <v>5775</v>
      </c>
      <c r="R2902" s="1">
        <v>149241</v>
      </c>
      <c r="S2902" s="1">
        <v>0</v>
      </c>
      <c r="T2902" s="1">
        <v>0</v>
      </c>
      <c r="U2902" s="1">
        <v>0</v>
      </c>
      <c r="W2902" s="1">
        <v>0</v>
      </c>
      <c r="X2902" s="1">
        <v>0</v>
      </c>
      <c r="Y2902" s="1">
        <v>0</v>
      </c>
      <c r="AB2902" s="275">
        <v>44651</v>
      </c>
      <c r="AC2902" s="1">
        <v>1</v>
      </c>
      <c r="AD2902" s="1" t="s">
        <v>2623</v>
      </c>
      <c r="AE2902" s="1">
        <v>1</v>
      </c>
      <c r="AF2902" s="1">
        <v>30</v>
      </c>
      <c r="AG2902" s="1">
        <v>0</v>
      </c>
      <c r="AN2902" s="1">
        <v>1</v>
      </c>
      <c r="AO2902" s="1">
        <v>1</v>
      </c>
      <c r="AR2902" s="276">
        <v>32855.589999999997</v>
      </c>
      <c r="AS2902" s="1" t="s">
        <v>2657</v>
      </c>
      <c r="AT2902" s="1">
        <v>0</v>
      </c>
      <c r="AU2902" s="1">
        <v>0</v>
      </c>
      <c r="AX2902" s="1">
        <v>5</v>
      </c>
      <c r="BC2902" s="1">
        <v>1</v>
      </c>
      <c r="BD2902" s="1">
        <v>7</v>
      </c>
      <c r="BE2902" s="1">
        <v>2</v>
      </c>
      <c r="BF2902" s="296">
        <v>229938.01779004576</v>
      </c>
    </row>
    <row r="2903" spans="1:58" x14ac:dyDescent="0.3">
      <c r="A2903" s="273">
        <f t="shared" si="94"/>
        <v>0</v>
      </c>
      <c r="B2903" s="1" t="s">
        <v>2621</v>
      </c>
      <c r="C2903" s="274">
        <v>66862262</v>
      </c>
      <c r="D2903" s="1">
        <v>144205</v>
      </c>
      <c r="E2903" s="1">
        <v>4</v>
      </c>
      <c r="F2903" s="1" t="s">
        <v>5421</v>
      </c>
      <c r="G2903" s="275">
        <v>44546</v>
      </c>
      <c r="H2903" s="275">
        <v>45657</v>
      </c>
      <c r="I2903" s="1">
        <v>0</v>
      </c>
      <c r="J2903" s="1">
        <v>1</v>
      </c>
      <c r="K2903" s="1">
        <v>3</v>
      </c>
      <c r="L2903" s="1">
        <v>30</v>
      </c>
      <c r="M2903" s="1">
        <v>2</v>
      </c>
      <c r="N2903" s="1">
        <v>17.690000000000001</v>
      </c>
      <c r="O2903" s="1">
        <v>19.2</v>
      </c>
      <c r="P2903" s="1">
        <v>40000</v>
      </c>
      <c r="Q2903" s="1">
        <v>1448</v>
      </c>
      <c r="R2903" s="1">
        <v>37428</v>
      </c>
      <c r="S2903" s="1">
        <v>0</v>
      </c>
      <c r="T2903" s="1">
        <v>0</v>
      </c>
      <c r="U2903" s="1">
        <v>0</v>
      </c>
      <c r="W2903" s="1">
        <v>0</v>
      </c>
      <c r="X2903" s="1">
        <v>0</v>
      </c>
      <c r="Y2903" s="1">
        <v>0</v>
      </c>
      <c r="AB2903" s="275">
        <v>44651</v>
      </c>
      <c r="AC2903" s="1">
        <v>1</v>
      </c>
      <c r="AD2903" s="1" t="s">
        <v>2623</v>
      </c>
      <c r="AE2903" s="1">
        <v>1</v>
      </c>
      <c r="AF2903" s="1">
        <v>30</v>
      </c>
      <c r="AG2903" s="1">
        <v>0</v>
      </c>
      <c r="AN2903" s="1">
        <v>1</v>
      </c>
      <c r="AO2903" s="1">
        <v>1</v>
      </c>
      <c r="AP2903" s="275"/>
      <c r="AR2903" s="276">
        <v>8267.58</v>
      </c>
      <c r="AS2903" s="1" t="s">
        <v>2657</v>
      </c>
      <c r="AT2903" s="1">
        <v>0</v>
      </c>
      <c r="AU2903" s="1">
        <v>0</v>
      </c>
      <c r="AX2903" s="1">
        <v>5</v>
      </c>
      <c r="BC2903" s="1">
        <v>1</v>
      </c>
      <c r="BD2903" s="1">
        <v>7</v>
      </c>
      <c r="BE2903" s="1">
        <v>2</v>
      </c>
      <c r="BF2903" s="296">
        <v>57665.923773264942</v>
      </c>
    </row>
    <row r="2904" spans="1:58" x14ac:dyDescent="0.3">
      <c r="A2904" s="273">
        <f t="shared" si="94"/>
        <v>0</v>
      </c>
      <c r="B2904" s="1" t="s">
        <v>2621</v>
      </c>
      <c r="C2904" s="274">
        <v>66862262</v>
      </c>
      <c r="D2904" s="1">
        <v>144205</v>
      </c>
      <c r="E2904" s="1">
        <v>4</v>
      </c>
      <c r="F2904" s="1" t="s">
        <v>5422</v>
      </c>
      <c r="G2904" s="275">
        <v>44546</v>
      </c>
      <c r="H2904" s="275">
        <v>45657</v>
      </c>
      <c r="I2904" s="1">
        <v>0</v>
      </c>
      <c r="J2904" s="1">
        <v>1</v>
      </c>
      <c r="K2904" s="1">
        <v>3</v>
      </c>
      <c r="L2904" s="1">
        <v>30</v>
      </c>
      <c r="M2904" s="1">
        <v>2</v>
      </c>
      <c r="N2904" s="1">
        <v>17.690000000000001</v>
      </c>
      <c r="O2904" s="1">
        <v>19.2</v>
      </c>
      <c r="P2904" s="1">
        <v>240000</v>
      </c>
      <c r="Q2904" s="1">
        <v>8689</v>
      </c>
      <c r="R2904" s="1">
        <v>224564</v>
      </c>
      <c r="S2904" s="1">
        <v>0</v>
      </c>
      <c r="T2904" s="1">
        <v>0</v>
      </c>
      <c r="U2904" s="1">
        <v>0</v>
      </c>
      <c r="W2904" s="1">
        <v>0</v>
      </c>
      <c r="X2904" s="1">
        <v>0</v>
      </c>
      <c r="Y2904" s="1">
        <v>0</v>
      </c>
      <c r="AB2904" s="275">
        <v>44651</v>
      </c>
      <c r="AC2904" s="1">
        <v>1</v>
      </c>
      <c r="AD2904" s="1" t="s">
        <v>2623</v>
      </c>
      <c r="AE2904" s="1">
        <v>1</v>
      </c>
      <c r="AF2904" s="1">
        <v>30</v>
      </c>
      <c r="AG2904" s="1">
        <v>0</v>
      </c>
      <c r="AN2904" s="1">
        <v>1</v>
      </c>
      <c r="AO2904" s="1">
        <v>1</v>
      </c>
      <c r="AR2904" s="276">
        <v>49390.75</v>
      </c>
      <c r="AS2904" s="1" t="s">
        <v>2657</v>
      </c>
      <c r="AT2904" s="1">
        <v>0</v>
      </c>
      <c r="AU2904" s="1">
        <v>0</v>
      </c>
      <c r="AX2904" s="1">
        <v>5</v>
      </c>
      <c r="BC2904" s="1">
        <v>1</v>
      </c>
      <c r="BD2904" s="1">
        <v>7</v>
      </c>
      <c r="BE2904" s="1">
        <v>2</v>
      </c>
      <c r="BF2904" s="296">
        <v>345989.37977502053</v>
      </c>
    </row>
    <row r="2905" spans="1:58" x14ac:dyDescent="0.3">
      <c r="A2905" s="273">
        <f t="shared" si="94"/>
        <v>730903.15572365932</v>
      </c>
      <c r="B2905" s="1" t="s">
        <v>2621</v>
      </c>
      <c r="C2905" s="274">
        <v>66862442</v>
      </c>
      <c r="D2905" s="1">
        <v>144105</v>
      </c>
      <c r="E2905" s="1">
        <v>4</v>
      </c>
      <c r="F2905" s="1" t="s">
        <v>3516</v>
      </c>
      <c r="G2905" s="275">
        <v>44106</v>
      </c>
      <c r="H2905" s="275">
        <v>45199</v>
      </c>
      <c r="I2905" s="1">
        <v>0</v>
      </c>
      <c r="J2905" s="1">
        <v>1</v>
      </c>
      <c r="K2905" s="1">
        <v>21</v>
      </c>
      <c r="L2905" s="1">
        <v>30</v>
      </c>
      <c r="M2905" s="1">
        <v>2</v>
      </c>
      <c r="N2905" s="1">
        <v>8.5500000000000007</v>
      </c>
      <c r="O2905" s="1">
        <v>8.89</v>
      </c>
      <c r="P2905" s="1">
        <v>12026334</v>
      </c>
      <c r="Q2905" s="1">
        <v>311185</v>
      </c>
      <c r="R2905" s="1">
        <v>6169364</v>
      </c>
      <c r="S2905" s="1">
        <v>0</v>
      </c>
      <c r="T2905" s="1">
        <v>0</v>
      </c>
      <c r="U2905" s="1">
        <v>0</v>
      </c>
      <c r="W2905" s="1">
        <v>0</v>
      </c>
      <c r="X2905" s="1">
        <v>0</v>
      </c>
      <c r="Y2905" s="1">
        <v>0</v>
      </c>
      <c r="Z2905" s="1" t="s">
        <v>2664</v>
      </c>
      <c r="AA2905" s="1" t="s">
        <v>3609</v>
      </c>
      <c r="AB2905" s="275">
        <v>44651</v>
      </c>
      <c r="AC2905" s="1">
        <v>1</v>
      </c>
      <c r="AD2905" s="1" t="s">
        <v>2623</v>
      </c>
      <c r="AE2905" s="1">
        <v>1</v>
      </c>
      <c r="AF2905" s="1">
        <v>30</v>
      </c>
      <c r="AG2905" s="1">
        <v>0</v>
      </c>
      <c r="AN2905" s="1">
        <v>1</v>
      </c>
      <c r="AO2905" s="1">
        <v>1</v>
      </c>
      <c r="AR2905" s="276">
        <v>661160.93000000005</v>
      </c>
      <c r="AS2905" s="1" t="s">
        <v>2624</v>
      </c>
      <c r="AT2905" s="1">
        <v>0</v>
      </c>
      <c r="AU2905" s="1">
        <v>0</v>
      </c>
      <c r="AV2905" s="1" t="s">
        <v>2625</v>
      </c>
      <c r="AW2905" s="1" t="s">
        <v>2626</v>
      </c>
      <c r="AX2905" s="1">
        <v>5</v>
      </c>
      <c r="BC2905" s="1">
        <v>1</v>
      </c>
      <c r="BD2905" s="1">
        <v>7</v>
      </c>
      <c r="BE2905" s="1">
        <v>2</v>
      </c>
      <c r="BF2905" s="296">
        <v>4777299.914276341</v>
      </c>
    </row>
    <row r="2906" spans="1:58" x14ac:dyDescent="0.3">
      <c r="A2906" s="273">
        <f t="shared" si="94"/>
        <v>1198474.8442763407</v>
      </c>
      <c r="B2906" s="1" t="s">
        <v>2621</v>
      </c>
      <c r="C2906" s="274">
        <v>66862442</v>
      </c>
      <c r="D2906" s="1">
        <v>144105</v>
      </c>
      <c r="E2906" s="1">
        <v>3</v>
      </c>
      <c r="F2906" s="1" t="s">
        <v>4220</v>
      </c>
      <c r="G2906" s="275">
        <v>44344</v>
      </c>
      <c r="H2906" s="275">
        <v>45443</v>
      </c>
      <c r="I2906" s="1">
        <v>0</v>
      </c>
      <c r="J2906" s="1">
        <v>1</v>
      </c>
      <c r="K2906" s="1">
        <v>10</v>
      </c>
      <c r="L2906" s="1">
        <v>30</v>
      </c>
      <c r="M2906" s="1">
        <v>2</v>
      </c>
      <c r="N2906" s="1">
        <v>9.32</v>
      </c>
      <c r="O2906" s="1">
        <v>9.73</v>
      </c>
      <c r="P2906" s="1">
        <v>13475958</v>
      </c>
      <c r="Q2906" s="1">
        <v>433120</v>
      </c>
      <c r="R2906" s="1">
        <v>10116595</v>
      </c>
      <c r="S2906" s="1">
        <v>0</v>
      </c>
      <c r="T2906" s="1">
        <v>0</v>
      </c>
      <c r="U2906" s="1">
        <v>0</v>
      </c>
      <c r="W2906" s="1">
        <v>0</v>
      </c>
      <c r="X2906" s="1">
        <v>0</v>
      </c>
      <c r="Y2906" s="1">
        <v>0</v>
      </c>
      <c r="AB2906" s="275">
        <v>44651</v>
      </c>
      <c r="AC2906" s="1">
        <v>1</v>
      </c>
      <c r="AD2906" s="1" t="s">
        <v>2623</v>
      </c>
      <c r="AE2906" s="1">
        <v>1</v>
      </c>
      <c r="AF2906" s="1">
        <v>30</v>
      </c>
      <c r="AG2906" s="1">
        <v>0</v>
      </c>
      <c r="AN2906" s="1">
        <v>1</v>
      </c>
      <c r="AO2906" s="1">
        <v>1</v>
      </c>
      <c r="AP2906" s="1">
        <v>44344</v>
      </c>
      <c r="AQ2906" s="1" t="s">
        <v>2629</v>
      </c>
      <c r="AR2906" s="276">
        <v>1084248.07</v>
      </c>
      <c r="AS2906" s="1" t="s">
        <v>2632</v>
      </c>
      <c r="AT2906" s="1">
        <v>0</v>
      </c>
      <c r="AU2906" s="1">
        <v>0</v>
      </c>
      <c r="AV2906" s="1" t="s">
        <v>2625</v>
      </c>
      <c r="AW2906" s="1" t="s">
        <v>2626</v>
      </c>
      <c r="AX2906" s="1">
        <v>5</v>
      </c>
      <c r="BC2906" s="1">
        <v>1</v>
      </c>
      <c r="BD2906" s="1">
        <v>7</v>
      </c>
      <c r="BE2906" s="1">
        <v>2</v>
      </c>
      <c r="BF2906" s="296">
        <v>7833872.085723659</v>
      </c>
    </row>
    <row r="2907" spans="1:58" x14ac:dyDescent="0.3">
      <c r="A2907" s="273">
        <f t="shared" si="94"/>
        <v>0</v>
      </c>
      <c r="B2907" s="1" t="s">
        <v>2621</v>
      </c>
      <c r="C2907" s="274">
        <v>66864682</v>
      </c>
      <c r="D2907" s="1">
        <v>144205</v>
      </c>
      <c r="E2907" s="1">
        <v>4</v>
      </c>
      <c r="F2907" s="1" t="s">
        <v>4621</v>
      </c>
      <c r="G2907" s="275">
        <v>44398</v>
      </c>
      <c r="H2907" s="275">
        <v>45138</v>
      </c>
      <c r="I2907" s="1">
        <v>0</v>
      </c>
      <c r="J2907" s="1">
        <v>1</v>
      </c>
      <c r="K2907" s="1">
        <v>9</v>
      </c>
      <c r="L2907" s="1">
        <v>30</v>
      </c>
      <c r="M2907" s="1">
        <v>2</v>
      </c>
      <c r="N2907" s="1">
        <v>7.2</v>
      </c>
      <c r="O2907" s="1">
        <v>7.44</v>
      </c>
      <c r="P2907" s="1">
        <v>7030135</v>
      </c>
      <c r="Q2907" s="1">
        <v>230999</v>
      </c>
      <c r="R2907" s="1">
        <v>4485858</v>
      </c>
      <c r="S2907" s="1">
        <v>0</v>
      </c>
      <c r="T2907" s="1">
        <v>0</v>
      </c>
      <c r="U2907" s="1">
        <v>0</v>
      </c>
      <c r="W2907" s="1">
        <v>0</v>
      </c>
      <c r="X2907" s="1">
        <v>0</v>
      </c>
      <c r="Y2907" s="1">
        <v>0</v>
      </c>
      <c r="Z2907" s="1" t="s">
        <v>2650</v>
      </c>
      <c r="AA2907" s="1" t="s">
        <v>2911</v>
      </c>
      <c r="AB2907" s="275">
        <v>44651</v>
      </c>
      <c r="AC2907" s="1">
        <v>1</v>
      </c>
      <c r="AD2907" s="1" t="s">
        <v>2623</v>
      </c>
      <c r="AE2907" s="1">
        <v>1</v>
      </c>
      <c r="AF2907" s="1">
        <v>30</v>
      </c>
      <c r="AG2907" s="1">
        <v>0</v>
      </c>
      <c r="AN2907" s="1">
        <v>1</v>
      </c>
      <c r="AO2907" s="1">
        <v>1</v>
      </c>
      <c r="AR2907" s="276">
        <v>1524821.33</v>
      </c>
      <c r="AS2907" s="1" t="s">
        <v>2632</v>
      </c>
      <c r="AT2907" s="1">
        <v>0</v>
      </c>
      <c r="AU2907" s="1">
        <v>0</v>
      </c>
      <c r="AX2907" s="1">
        <v>5</v>
      </c>
      <c r="BC2907" s="1">
        <v>1</v>
      </c>
      <c r="BD2907" s="1">
        <v>7</v>
      </c>
      <c r="BE2907" s="1">
        <v>2</v>
      </c>
      <c r="BF2907" s="296">
        <v>10863985</v>
      </c>
    </row>
    <row r="2908" spans="1:58" x14ac:dyDescent="0.3">
      <c r="A2908" s="273">
        <f t="shared" si="94"/>
        <v>10623634.4796317</v>
      </c>
      <c r="B2908" s="1" t="s">
        <v>2621</v>
      </c>
      <c r="C2908" s="274">
        <v>66878906</v>
      </c>
      <c r="D2908" s="1">
        <v>144105</v>
      </c>
      <c r="E2908" s="1">
        <v>4</v>
      </c>
      <c r="F2908" s="1" t="s">
        <v>2980</v>
      </c>
      <c r="G2908" s="275">
        <v>43601</v>
      </c>
      <c r="H2908" s="275">
        <v>45260</v>
      </c>
      <c r="I2908" s="1">
        <v>0</v>
      </c>
      <c r="J2908" s="1">
        <v>1</v>
      </c>
      <c r="K2908" s="1">
        <v>39</v>
      </c>
      <c r="L2908" s="1">
        <v>30</v>
      </c>
      <c r="M2908" s="1">
        <v>2</v>
      </c>
      <c r="N2908" s="1">
        <v>11.03</v>
      </c>
      <c r="O2908" s="1">
        <v>11.61</v>
      </c>
      <c r="P2908" s="1">
        <v>43225295</v>
      </c>
      <c r="Q2908" s="1">
        <v>651455</v>
      </c>
      <c r="R2908" s="1">
        <v>18714631</v>
      </c>
      <c r="S2908" s="1">
        <v>0</v>
      </c>
      <c r="T2908" s="1">
        <v>0</v>
      </c>
      <c r="U2908" s="1">
        <v>0</v>
      </c>
      <c r="W2908" s="1">
        <v>0</v>
      </c>
      <c r="X2908" s="1">
        <v>0</v>
      </c>
      <c r="Y2908" s="1">
        <v>0</v>
      </c>
      <c r="Z2908" s="1" t="s">
        <v>3732</v>
      </c>
      <c r="AA2908" s="1" t="s">
        <v>2807</v>
      </c>
      <c r="AB2908" s="275">
        <v>44651</v>
      </c>
      <c r="AC2908" s="1">
        <v>1</v>
      </c>
      <c r="AD2908" s="1" t="s">
        <v>2623</v>
      </c>
      <c r="AE2908" s="1">
        <v>1</v>
      </c>
      <c r="AF2908" s="1">
        <v>30</v>
      </c>
      <c r="AG2908" s="1">
        <v>0</v>
      </c>
      <c r="AN2908" s="1">
        <v>1</v>
      </c>
      <c r="AO2908" s="1">
        <v>1</v>
      </c>
      <c r="AR2908" s="276">
        <v>943024.29</v>
      </c>
      <c r="AS2908" s="1" t="s">
        <v>2632</v>
      </c>
      <c r="AT2908" s="1">
        <v>0</v>
      </c>
      <c r="AU2908" s="1">
        <v>0</v>
      </c>
      <c r="AV2908" s="1" t="s">
        <v>2625</v>
      </c>
      <c r="AW2908" s="1" t="s">
        <v>2626</v>
      </c>
      <c r="AX2908" s="1">
        <v>5</v>
      </c>
      <c r="BC2908" s="1">
        <v>1</v>
      </c>
      <c r="BD2908" s="1">
        <v>7</v>
      </c>
      <c r="BE2908" s="1">
        <v>2</v>
      </c>
      <c r="BF2908" s="296">
        <v>7147972.2303683003</v>
      </c>
    </row>
    <row r="2909" spans="1:58" x14ac:dyDescent="0.3">
      <c r="A2909" s="273">
        <f t="shared" si="94"/>
        <v>18074284.310368299</v>
      </c>
      <c r="B2909" s="1" t="s">
        <v>2621</v>
      </c>
      <c r="C2909" s="274">
        <v>66878906</v>
      </c>
      <c r="D2909" s="1">
        <v>144105</v>
      </c>
      <c r="E2909" s="1">
        <v>4</v>
      </c>
      <c r="F2909" s="1" t="s">
        <v>3840</v>
      </c>
      <c r="G2909" s="275">
        <v>44064</v>
      </c>
      <c r="H2909" s="275">
        <v>45900</v>
      </c>
      <c r="I2909" s="1">
        <v>0</v>
      </c>
      <c r="J2909" s="1">
        <v>1</v>
      </c>
      <c r="K2909" s="1">
        <v>19</v>
      </c>
      <c r="L2909" s="1">
        <v>30</v>
      </c>
      <c r="M2909" s="1">
        <v>2</v>
      </c>
      <c r="N2909" s="1">
        <v>9</v>
      </c>
      <c r="O2909" s="1">
        <v>9.3800000000000008</v>
      </c>
      <c r="P2909" s="1">
        <v>43474983</v>
      </c>
      <c r="Q2909" s="1">
        <v>911000</v>
      </c>
      <c r="R2909" s="1">
        <v>31839473</v>
      </c>
      <c r="S2909" s="1">
        <v>0</v>
      </c>
      <c r="T2909" s="1">
        <v>0</v>
      </c>
      <c r="U2909" s="1">
        <v>0</v>
      </c>
      <c r="W2909" s="1">
        <v>0</v>
      </c>
      <c r="X2909" s="1">
        <v>0</v>
      </c>
      <c r="Y2909" s="1">
        <v>0</v>
      </c>
      <c r="AB2909" s="275">
        <v>44651</v>
      </c>
      <c r="AC2909" s="1">
        <v>1</v>
      </c>
      <c r="AD2909" s="1" t="s">
        <v>2623</v>
      </c>
      <c r="AE2909" s="1">
        <v>1</v>
      </c>
      <c r="AF2909" s="1">
        <v>30</v>
      </c>
      <c r="AG2909" s="1">
        <v>0</v>
      </c>
      <c r="AN2909" s="1">
        <v>1</v>
      </c>
      <c r="AO2909" s="1">
        <v>1</v>
      </c>
      <c r="AR2909" s="276">
        <v>1604239.92</v>
      </c>
      <c r="AS2909" s="1" t="s">
        <v>2677</v>
      </c>
      <c r="AT2909" s="1">
        <v>0</v>
      </c>
      <c r="AU2909" s="1">
        <v>0</v>
      </c>
      <c r="AV2909" s="1" t="s">
        <v>2625</v>
      </c>
      <c r="AW2909" s="1" t="s">
        <v>2626</v>
      </c>
      <c r="AX2909" s="1">
        <v>5</v>
      </c>
      <c r="BC2909" s="1">
        <v>1</v>
      </c>
      <c r="BD2909" s="1">
        <v>7</v>
      </c>
      <c r="BE2909" s="1">
        <v>2</v>
      </c>
      <c r="BF2909" s="296">
        <v>12160948.769631701</v>
      </c>
    </row>
    <row r="2910" spans="1:58" x14ac:dyDescent="0.3">
      <c r="A2910" s="273">
        <f t="shared" si="94"/>
        <v>12984142</v>
      </c>
      <c r="B2910" s="1" t="s">
        <v>2621</v>
      </c>
      <c r="C2910" s="274">
        <v>66884864</v>
      </c>
      <c r="D2910" s="1">
        <v>144105</v>
      </c>
      <c r="E2910" s="1">
        <v>4</v>
      </c>
      <c r="F2910" s="1" t="s">
        <v>5779</v>
      </c>
      <c r="G2910" s="275">
        <v>44574</v>
      </c>
      <c r="H2910" s="275">
        <v>45657</v>
      </c>
      <c r="I2910" s="1">
        <v>0</v>
      </c>
      <c r="J2910" s="1">
        <v>1</v>
      </c>
      <c r="K2910" s="1">
        <v>2</v>
      </c>
      <c r="L2910" s="1">
        <v>30</v>
      </c>
      <c r="M2910" s="1">
        <v>2</v>
      </c>
      <c r="N2910" s="1">
        <v>9</v>
      </c>
      <c r="O2910" s="1">
        <v>9.3800000000000008</v>
      </c>
      <c r="P2910" s="1">
        <v>30153533</v>
      </c>
      <c r="Q2910" s="1">
        <v>634953</v>
      </c>
      <c r="R2910" s="1">
        <v>27153069</v>
      </c>
      <c r="S2910" s="1">
        <v>0</v>
      </c>
      <c r="T2910" s="1">
        <v>0</v>
      </c>
      <c r="U2910" s="1">
        <v>0</v>
      </c>
      <c r="W2910" s="1">
        <v>0</v>
      </c>
      <c r="X2910" s="1">
        <v>0</v>
      </c>
      <c r="Y2910" s="1">
        <v>0</v>
      </c>
      <c r="Z2910" s="1" t="s">
        <v>3591</v>
      </c>
      <c r="AA2910" s="1" t="s">
        <v>2807</v>
      </c>
      <c r="AB2910" s="275">
        <v>44651</v>
      </c>
      <c r="AC2910" s="1">
        <v>1</v>
      </c>
      <c r="AD2910" s="1" t="s">
        <v>2623</v>
      </c>
      <c r="AE2910" s="1">
        <v>1</v>
      </c>
      <c r="AF2910" s="1">
        <v>30</v>
      </c>
      <c r="AG2910" s="1">
        <v>0</v>
      </c>
      <c r="AN2910" s="1">
        <v>1</v>
      </c>
      <c r="AO2910" s="1">
        <v>1</v>
      </c>
      <c r="AR2910" s="276">
        <v>1729036</v>
      </c>
      <c r="AS2910" s="1" t="s">
        <v>2632</v>
      </c>
      <c r="AT2910" s="1">
        <v>0</v>
      </c>
      <c r="AU2910" s="1">
        <v>0</v>
      </c>
      <c r="AV2910" s="1" t="s">
        <v>2625</v>
      </c>
      <c r="AW2910" s="1" t="s">
        <v>2626</v>
      </c>
      <c r="AX2910" s="1">
        <v>5</v>
      </c>
      <c r="BC2910" s="1">
        <v>1</v>
      </c>
      <c r="BD2910" s="1">
        <v>7</v>
      </c>
      <c r="BE2910" s="1">
        <v>2</v>
      </c>
      <c r="BF2910" s="296">
        <v>12439891</v>
      </c>
    </row>
    <row r="2911" spans="1:58" x14ac:dyDescent="0.3">
      <c r="A2911" s="273">
        <f t="shared" si="94"/>
        <v>10812182</v>
      </c>
      <c r="B2911" s="1" t="s">
        <v>2621</v>
      </c>
      <c r="C2911" s="274">
        <v>66904244</v>
      </c>
      <c r="D2911" s="1">
        <v>144205</v>
      </c>
      <c r="E2911" s="1">
        <v>4</v>
      </c>
      <c r="F2911" s="1" t="s">
        <v>4620</v>
      </c>
      <c r="G2911" s="275">
        <v>44400</v>
      </c>
      <c r="H2911" s="275">
        <v>45869</v>
      </c>
      <c r="I2911" s="1">
        <v>0</v>
      </c>
      <c r="J2911" s="1">
        <v>1</v>
      </c>
      <c r="K2911" s="1">
        <v>9</v>
      </c>
      <c r="L2911" s="1">
        <v>30</v>
      </c>
      <c r="M2911" s="1">
        <v>2</v>
      </c>
      <c r="N2911" s="1">
        <v>10.199999999999999</v>
      </c>
      <c r="O2911" s="1">
        <v>10.69</v>
      </c>
      <c r="P2911" s="1">
        <v>18760651</v>
      </c>
      <c r="Q2911" s="1">
        <v>356753</v>
      </c>
      <c r="R2911" s="1">
        <v>16157940</v>
      </c>
      <c r="S2911" s="1">
        <v>0</v>
      </c>
      <c r="T2911" s="1">
        <v>0</v>
      </c>
      <c r="U2911" s="1">
        <v>0</v>
      </c>
      <c r="V2911" s="275"/>
      <c r="W2911" s="1">
        <v>0</v>
      </c>
      <c r="X2911" s="1">
        <v>0</v>
      </c>
      <c r="Y2911" s="1">
        <v>0</v>
      </c>
      <c r="Z2911" s="1" t="s">
        <v>5711</v>
      </c>
      <c r="AA2911" s="1" t="s">
        <v>2807</v>
      </c>
      <c r="AB2911" s="275">
        <v>44651</v>
      </c>
      <c r="AC2911" s="1">
        <v>1</v>
      </c>
      <c r="AD2911" s="1" t="s">
        <v>2623</v>
      </c>
      <c r="AE2911" s="1">
        <v>1</v>
      </c>
      <c r="AF2911" s="1">
        <v>30</v>
      </c>
      <c r="AG2911" s="1">
        <v>0</v>
      </c>
      <c r="AN2911" s="1">
        <v>1</v>
      </c>
      <c r="AO2911" s="1">
        <v>1</v>
      </c>
      <c r="AP2911" s="275"/>
      <c r="AR2911" s="276">
        <v>668225</v>
      </c>
      <c r="AS2911" s="1" t="s">
        <v>2624</v>
      </c>
      <c r="AT2911" s="1">
        <v>0</v>
      </c>
      <c r="AU2911" s="1">
        <v>0</v>
      </c>
      <c r="AX2911" s="1">
        <v>5</v>
      </c>
      <c r="BC2911" s="1">
        <v>1</v>
      </c>
      <c r="BD2911" s="1">
        <v>7</v>
      </c>
      <c r="BE2911" s="1">
        <v>2</v>
      </c>
      <c r="BF2911" s="296">
        <v>4677533</v>
      </c>
    </row>
    <row r="2912" spans="1:58" x14ac:dyDescent="0.3">
      <c r="A2912" s="273">
        <f t="shared" si="94"/>
        <v>78489178.973065913</v>
      </c>
      <c r="B2912" s="1" t="s">
        <v>2621</v>
      </c>
      <c r="C2912" s="274">
        <v>66906204</v>
      </c>
      <c r="D2912" s="1">
        <v>141105</v>
      </c>
      <c r="E2912" s="1">
        <v>3</v>
      </c>
      <c r="F2912" s="1" t="s">
        <v>3887</v>
      </c>
      <c r="G2912" s="275">
        <v>44194</v>
      </c>
      <c r="H2912" s="275">
        <v>46326</v>
      </c>
      <c r="I2912" s="1">
        <v>0</v>
      </c>
      <c r="J2912" s="1">
        <v>1</v>
      </c>
      <c r="K2912" s="1">
        <v>16</v>
      </c>
      <c r="L2912" s="1">
        <v>30</v>
      </c>
      <c r="M2912" s="1">
        <v>2</v>
      </c>
      <c r="N2912" s="1">
        <v>10.29</v>
      </c>
      <c r="O2912" s="1">
        <v>10.8</v>
      </c>
      <c r="P2912" s="1">
        <v>120888012</v>
      </c>
      <c r="Q2912" s="1">
        <v>1181378</v>
      </c>
      <c r="R2912" s="1">
        <v>89635351</v>
      </c>
      <c r="S2912" s="1">
        <v>0</v>
      </c>
      <c r="T2912" s="1">
        <v>0</v>
      </c>
      <c r="U2912" s="1">
        <v>300000000</v>
      </c>
      <c r="V2912" s="1">
        <v>44203</v>
      </c>
      <c r="W2912" s="1">
        <v>0</v>
      </c>
      <c r="X2912" s="1">
        <v>0</v>
      </c>
      <c r="Y2912" s="1">
        <v>0</v>
      </c>
      <c r="Z2912" s="1" t="s">
        <v>3888</v>
      </c>
      <c r="AA2912" s="1" t="s">
        <v>3540</v>
      </c>
      <c r="AB2912" s="275">
        <v>44651</v>
      </c>
      <c r="AC2912" s="1">
        <v>2</v>
      </c>
      <c r="AD2912" s="1" t="s">
        <v>2623</v>
      </c>
      <c r="AE2912" s="1">
        <v>1</v>
      </c>
      <c r="AF2912" s="1">
        <v>30</v>
      </c>
      <c r="AG2912" s="1">
        <v>0</v>
      </c>
      <c r="AN2912" s="1">
        <v>1</v>
      </c>
      <c r="AO2912" s="1">
        <v>1</v>
      </c>
      <c r="AP2912" s="1">
        <v>44194</v>
      </c>
      <c r="AQ2912" s="1" t="s">
        <v>2629</v>
      </c>
      <c r="AR2912" s="276">
        <v>1393313.69</v>
      </c>
      <c r="AS2912" s="1" t="s">
        <v>2624</v>
      </c>
      <c r="AT2912" s="1">
        <v>0</v>
      </c>
      <c r="AU2912" s="1">
        <v>0</v>
      </c>
      <c r="AV2912" s="1" t="s">
        <v>2625</v>
      </c>
      <c r="AW2912" s="1" t="s">
        <v>2626</v>
      </c>
      <c r="AX2912" s="1">
        <v>5</v>
      </c>
      <c r="BC2912" s="1">
        <v>1</v>
      </c>
      <c r="BD2912" s="1">
        <v>7</v>
      </c>
      <c r="BE2912" s="1">
        <v>2</v>
      </c>
      <c r="BF2912" s="296">
        <v>9752858.3369340934</v>
      </c>
    </row>
    <row r="2913" spans="1:58" x14ac:dyDescent="0.3">
      <c r="A2913" s="273">
        <f t="shared" si="94"/>
        <v>1538566.0269340936</v>
      </c>
      <c r="B2913" s="1" t="s">
        <v>2621</v>
      </c>
      <c r="C2913" s="274">
        <v>66906204</v>
      </c>
      <c r="D2913" s="1">
        <v>144205</v>
      </c>
      <c r="E2913" s="1">
        <v>4</v>
      </c>
      <c r="F2913" s="1" t="s">
        <v>2731</v>
      </c>
      <c r="G2913" s="275">
        <v>43735</v>
      </c>
      <c r="H2913" s="275">
        <v>44834</v>
      </c>
      <c r="I2913" s="1">
        <v>0</v>
      </c>
      <c r="J2913" s="1">
        <v>1</v>
      </c>
      <c r="K2913" s="1">
        <v>30</v>
      </c>
      <c r="L2913" s="1">
        <v>30</v>
      </c>
      <c r="M2913" s="1">
        <v>2</v>
      </c>
      <c r="N2913" s="1">
        <v>11.04</v>
      </c>
      <c r="O2913" s="1">
        <v>11.61</v>
      </c>
      <c r="P2913" s="1">
        <v>9229453</v>
      </c>
      <c r="Q2913" s="1">
        <v>333667</v>
      </c>
      <c r="R2913" s="1">
        <v>1757015</v>
      </c>
      <c r="S2913" s="1">
        <v>0</v>
      </c>
      <c r="T2913" s="1">
        <v>0</v>
      </c>
      <c r="U2913" s="1">
        <v>0</v>
      </c>
      <c r="W2913" s="1">
        <v>0</v>
      </c>
      <c r="X2913" s="1">
        <v>0</v>
      </c>
      <c r="Y2913" s="1">
        <v>0</v>
      </c>
      <c r="AB2913" s="275">
        <v>44651</v>
      </c>
      <c r="AC2913" s="1">
        <v>1</v>
      </c>
      <c r="AD2913" s="1" t="s">
        <v>2623</v>
      </c>
      <c r="AE2913" s="1">
        <v>1</v>
      </c>
      <c r="AF2913" s="1">
        <v>30</v>
      </c>
      <c r="AG2913" s="1">
        <v>0</v>
      </c>
      <c r="AN2913" s="1">
        <v>1</v>
      </c>
      <c r="AO2913" s="1">
        <v>1</v>
      </c>
      <c r="AR2913" s="276">
        <v>27275.31</v>
      </c>
      <c r="AS2913" s="1" t="s">
        <v>2657</v>
      </c>
      <c r="AT2913" s="1">
        <v>0</v>
      </c>
      <c r="AU2913" s="1">
        <v>0</v>
      </c>
      <c r="AX2913" s="1">
        <v>5</v>
      </c>
      <c r="BC2913" s="1">
        <v>1</v>
      </c>
      <c r="BD2913" s="1">
        <v>7</v>
      </c>
      <c r="BE2913" s="1">
        <v>2</v>
      </c>
      <c r="BF2913" s="296">
        <v>191173.66306590641</v>
      </c>
    </row>
    <row r="2914" spans="1:58" x14ac:dyDescent="0.3">
      <c r="A2914" s="273">
        <f t="shared" si="94"/>
        <v>0</v>
      </c>
      <c r="B2914" s="1" t="s">
        <v>2621</v>
      </c>
      <c r="C2914" s="274">
        <v>66908662</v>
      </c>
      <c r="D2914" s="1">
        <v>144105</v>
      </c>
      <c r="E2914" s="1">
        <v>4</v>
      </c>
      <c r="F2914" s="1" t="s">
        <v>3793</v>
      </c>
      <c r="G2914" s="275">
        <v>44127</v>
      </c>
      <c r="H2914" s="275">
        <v>44865</v>
      </c>
      <c r="I2914" s="1">
        <v>0</v>
      </c>
      <c r="J2914" s="1">
        <v>1</v>
      </c>
      <c r="K2914" s="1">
        <v>20</v>
      </c>
      <c r="L2914" s="1">
        <v>30</v>
      </c>
      <c r="M2914" s="1">
        <v>2</v>
      </c>
      <c r="N2914" s="1">
        <v>9</v>
      </c>
      <c r="O2914" s="1">
        <v>9.3800000000000008</v>
      </c>
      <c r="P2914" s="1">
        <v>5276722</v>
      </c>
      <c r="Q2914" s="1">
        <v>112976</v>
      </c>
      <c r="R2914" s="1">
        <v>751226</v>
      </c>
      <c r="S2914" s="1">
        <v>0</v>
      </c>
      <c r="T2914" s="1">
        <v>0</v>
      </c>
      <c r="U2914" s="1">
        <v>0</v>
      </c>
      <c r="W2914" s="1">
        <v>0</v>
      </c>
      <c r="X2914" s="1">
        <v>0</v>
      </c>
      <c r="Y2914" s="1">
        <v>0</v>
      </c>
      <c r="AB2914" s="275">
        <v>44651</v>
      </c>
      <c r="AC2914" s="1">
        <v>1</v>
      </c>
      <c r="AD2914" s="1" t="s">
        <v>2623</v>
      </c>
      <c r="AE2914" s="1">
        <v>1</v>
      </c>
      <c r="AF2914" s="1">
        <v>30</v>
      </c>
      <c r="AG2914" s="1">
        <v>0</v>
      </c>
      <c r="AN2914" s="1">
        <v>1</v>
      </c>
      <c r="AO2914" s="1">
        <v>1</v>
      </c>
      <c r="AR2914" s="276">
        <v>735238</v>
      </c>
      <c r="AS2914" s="1" t="s">
        <v>2632</v>
      </c>
      <c r="AT2914" s="1">
        <v>0</v>
      </c>
      <c r="AU2914" s="1">
        <v>0</v>
      </c>
      <c r="AV2914" s="1" t="s">
        <v>2625</v>
      </c>
      <c r="AW2914" s="1" t="s">
        <v>2626</v>
      </c>
      <c r="AX2914" s="1">
        <v>5</v>
      </c>
      <c r="BC2914" s="1">
        <v>1</v>
      </c>
      <c r="BD2914" s="1">
        <v>7</v>
      </c>
      <c r="BE2914" s="1">
        <v>2</v>
      </c>
      <c r="BF2914" s="296">
        <v>3396640</v>
      </c>
    </row>
    <row r="2915" spans="1:58" x14ac:dyDescent="0.3">
      <c r="A2915" s="273">
        <f t="shared" si="94"/>
        <v>0</v>
      </c>
      <c r="B2915" s="1" t="s">
        <v>2621</v>
      </c>
      <c r="C2915" s="274">
        <v>66922990</v>
      </c>
      <c r="D2915" s="1">
        <v>144205</v>
      </c>
      <c r="E2915" s="1">
        <v>4</v>
      </c>
      <c r="F2915" s="1" t="s">
        <v>3110</v>
      </c>
      <c r="G2915" s="275">
        <v>43797</v>
      </c>
      <c r="H2915" s="275">
        <v>44895</v>
      </c>
      <c r="I2915" s="1">
        <v>0</v>
      </c>
      <c r="J2915" s="1">
        <v>1</v>
      </c>
      <c r="K2915" s="1">
        <v>28</v>
      </c>
      <c r="L2915" s="1">
        <v>30</v>
      </c>
      <c r="M2915" s="1">
        <v>2</v>
      </c>
      <c r="N2915" s="1">
        <v>7.2</v>
      </c>
      <c r="O2915" s="1">
        <v>7.44</v>
      </c>
      <c r="P2915" s="1">
        <v>3026046</v>
      </c>
      <c r="Q2915" s="1">
        <v>93712</v>
      </c>
      <c r="R2915" s="1">
        <v>729868</v>
      </c>
      <c r="S2915" s="1">
        <v>0</v>
      </c>
      <c r="T2915" s="1">
        <v>0</v>
      </c>
      <c r="U2915" s="1">
        <v>0</v>
      </c>
      <c r="W2915" s="1">
        <v>0</v>
      </c>
      <c r="X2915" s="1">
        <v>0</v>
      </c>
      <c r="Y2915" s="1">
        <v>0</v>
      </c>
      <c r="AB2915" s="275">
        <v>44651</v>
      </c>
      <c r="AC2915" s="1">
        <v>1</v>
      </c>
      <c r="AD2915" s="1" t="s">
        <v>2623</v>
      </c>
      <c r="AE2915" s="1">
        <v>1</v>
      </c>
      <c r="AF2915" s="1">
        <v>30</v>
      </c>
      <c r="AG2915" s="1">
        <v>0</v>
      </c>
      <c r="AN2915" s="1">
        <v>1</v>
      </c>
      <c r="AO2915" s="1">
        <v>1</v>
      </c>
      <c r="AR2915" s="276">
        <v>900952</v>
      </c>
      <c r="AS2915" s="1" t="s">
        <v>2632</v>
      </c>
      <c r="AT2915" s="1">
        <v>0</v>
      </c>
      <c r="AU2915" s="1">
        <v>0</v>
      </c>
      <c r="AX2915" s="1">
        <v>5</v>
      </c>
      <c r="BC2915" s="1">
        <v>1</v>
      </c>
      <c r="BD2915" s="1">
        <v>7</v>
      </c>
      <c r="BE2915" s="1">
        <v>2</v>
      </c>
      <c r="BF2915" s="296">
        <v>6306631</v>
      </c>
    </row>
    <row r="2916" spans="1:58" x14ac:dyDescent="0.3">
      <c r="A2916" s="273">
        <f t="shared" si="94"/>
        <v>4777819.8522321796</v>
      </c>
      <c r="B2916" s="1" t="s">
        <v>2621</v>
      </c>
      <c r="C2916" s="274">
        <v>66922242</v>
      </c>
      <c r="D2916" s="1">
        <v>144105</v>
      </c>
      <c r="E2916" s="1">
        <v>4</v>
      </c>
      <c r="F2916" s="1" t="s">
        <v>2923</v>
      </c>
      <c r="G2916" s="275">
        <v>43445</v>
      </c>
      <c r="H2916" s="275">
        <v>45291</v>
      </c>
      <c r="I2916" s="1">
        <v>0</v>
      </c>
      <c r="J2916" s="1">
        <v>1</v>
      </c>
      <c r="K2916" s="1">
        <v>35</v>
      </c>
      <c r="L2916" s="1">
        <v>30</v>
      </c>
      <c r="M2916" s="1">
        <v>2</v>
      </c>
      <c r="N2916" s="1">
        <v>8.8699999999999992</v>
      </c>
      <c r="O2916" s="1">
        <v>9.25</v>
      </c>
      <c r="P2916" s="1">
        <v>35203095</v>
      </c>
      <c r="Q2916" s="1">
        <v>728710</v>
      </c>
      <c r="R2916" s="1">
        <v>14124891</v>
      </c>
      <c r="S2916" s="1">
        <v>0</v>
      </c>
      <c r="T2916" s="1">
        <v>0</v>
      </c>
      <c r="U2916" s="1">
        <v>0</v>
      </c>
      <c r="W2916" s="1">
        <v>0</v>
      </c>
      <c r="X2916" s="1">
        <v>0</v>
      </c>
      <c r="Y2916" s="1">
        <v>0</v>
      </c>
      <c r="AB2916" s="275">
        <v>44651</v>
      </c>
      <c r="AC2916" s="1">
        <v>1</v>
      </c>
      <c r="AD2916" s="1" t="s">
        <v>2623</v>
      </c>
      <c r="AE2916" s="1">
        <v>1</v>
      </c>
      <c r="AF2916" s="1">
        <v>30</v>
      </c>
      <c r="AG2916" s="1">
        <v>0</v>
      </c>
      <c r="AN2916" s="1">
        <v>1</v>
      </c>
      <c r="AO2916" s="1">
        <v>1</v>
      </c>
      <c r="AR2916" s="276">
        <v>1085506.49</v>
      </c>
      <c r="AS2916" s="1" t="s">
        <v>2624</v>
      </c>
      <c r="AT2916" s="1">
        <v>0</v>
      </c>
      <c r="AU2916" s="1">
        <v>0</v>
      </c>
      <c r="AV2916" s="1" t="s">
        <v>2625</v>
      </c>
      <c r="AW2916" s="1" t="s">
        <v>2626</v>
      </c>
      <c r="AX2916" s="1">
        <v>5</v>
      </c>
      <c r="BC2916" s="1">
        <v>1</v>
      </c>
      <c r="BD2916" s="1">
        <v>7</v>
      </c>
      <c r="BE2916" s="1">
        <v>2</v>
      </c>
      <c r="BF2916" s="296">
        <v>8261564.6577678202</v>
      </c>
    </row>
    <row r="2917" spans="1:58" x14ac:dyDescent="0.3">
      <c r="A2917" s="273">
        <f t="shared" si="94"/>
        <v>6019668.1377678216</v>
      </c>
      <c r="B2917" s="1" t="s">
        <v>2621</v>
      </c>
      <c r="C2917" s="274">
        <v>66922242</v>
      </c>
      <c r="D2917" s="1">
        <v>144105</v>
      </c>
      <c r="E2917" s="1">
        <v>4</v>
      </c>
      <c r="F2917" s="1" t="s">
        <v>5563</v>
      </c>
      <c r="G2917" s="275">
        <v>44516</v>
      </c>
      <c r="H2917" s="275">
        <v>45626</v>
      </c>
      <c r="I2917" s="1">
        <v>0</v>
      </c>
      <c r="J2917" s="1">
        <v>1</v>
      </c>
      <c r="K2917" s="1">
        <v>5</v>
      </c>
      <c r="L2917" s="1">
        <v>30</v>
      </c>
      <c r="M2917" s="1">
        <v>2</v>
      </c>
      <c r="N2917" s="1">
        <v>9</v>
      </c>
      <c r="O2917" s="1">
        <v>9.3800000000000008</v>
      </c>
      <c r="P2917" s="1">
        <v>20096147</v>
      </c>
      <c r="Q2917" s="1">
        <v>472826</v>
      </c>
      <c r="R2917" s="1">
        <v>17796140</v>
      </c>
      <c r="S2917" s="1">
        <v>0</v>
      </c>
      <c r="T2917" s="1">
        <v>0</v>
      </c>
      <c r="U2917" s="1">
        <v>0</v>
      </c>
      <c r="W2917" s="1">
        <v>0</v>
      </c>
      <c r="X2917" s="1">
        <v>0</v>
      </c>
      <c r="Y2917" s="1">
        <v>0</v>
      </c>
      <c r="Z2917" s="1" t="s">
        <v>2635</v>
      </c>
      <c r="AA2917" s="1" t="s">
        <v>2807</v>
      </c>
      <c r="AB2917" s="275">
        <v>44651</v>
      </c>
      <c r="AC2917" s="1">
        <v>1</v>
      </c>
      <c r="AD2917" s="1" t="s">
        <v>2623</v>
      </c>
      <c r="AE2917" s="1">
        <v>1</v>
      </c>
      <c r="AF2917" s="1">
        <v>30</v>
      </c>
      <c r="AG2917" s="1">
        <v>0</v>
      </c>
      <c r="AN2917" s="1">
        <v>1</v>
      </c>
      <c r="AO2917" s="1">
        <v>1</v>
      </c>
      <c r="AR2917" s="276">
        <v>1367615.52</v>
      </c>
      <c r="AS2917" s="1" t="s">
        <v>2677</v>
      </c>
      <c r="AT2917" s="1">
        <v>0</v>
      </c>
      <c r="AU2917" s="1">
        <v>0</v>
      </c>
      <c r="AV2917" s="1" t="s">
        <v>2625</v>
      </c>
      <c r="AW2917" s="1" t="s">
        <v>2626</v>
      </c>
      <c r="AX2917" s="1">
        <v>5</v>
      </c>
      <c r="BC2917" s="1">
        <v>1</v>
      </c>
      <c r="BD2917" s="1">
        <v>7</v>
      </c>
      <c r="BE2917" s="1">
        <v>2</v>
      </c>
      <c r="BF2917" s="296">
        <v>10408856.342232179</v>
      </c>
    </row>
    <row r="2918" spans="1:58" x14ac:dyDescent="0.3">
      <c r="A2918" s="273">
        <f t="shared" si="94"/>
        <v>23317934.588262867</v>
      </c>
      <c r="B2918" s="1" t="s">
        <v>2621</v>
      </c>
      <c r="C2918" s="274">
        <v>66924082</v>
      </c>
      <c r="D2918" s="1">
        <v>141105</v>
      </c>
      <c r="E2918" s="1">
        <v>4</v>
      </c>
      <c r="F2918" s="1" t="s">
        <v>3730</v>
      </c>
      <c r="G2918" s="275">
        <v>44068</v>
      </c>
      <c r="H2918" s="275">
        <v>45900</v>
      </c>
      <c r="I2918" s="1">
        <v>0</v>
      </c>
      <c r="J2918" s="1">
        <v>1</v>
      </c>
      <c r="K2918" s="1">
        <v>22</v>
      </c>
      <c r="L2918" s="1">
        <v>30</v>
      </c>
      <c r="M2918" s="1">
        <v>2</v>
      </c>
      <c r="N2918" s="1">
        <v>9</v>
      </c>
      <c r="O2918" s="1">
        <v>9.3800000000000008</v>
      </c>
      <c r="P2918" s="1">
        <v>41585485</v>
      </c>
      <c r="Q2918" s="1">
        <v>719149</v>
      </c>
      <c r="R2918" s="1">
        <v>30106363</v>
      </c>
      <c r="S2918" s="1">
        <v>0</v>
      </c>
      <c r="T2918" s="1">
        <v>0</v>
      </c>
      <c r="U2918" s="1">
        <v>32500000</v>
      </c>
      <c r="V2918" s="1">
        <v>44026</v>
      </c>
      <c r="W2918" s="1">
        <v>0</v>
      </c>
      <c r="X2918" s="1">
        <v>0</v>
      </c>
      <c r="Y2918" s="1">
        <v>0</v>
      </c>
      <c r="Z2918" s="1" t="s">
        <v>2635</v>
      </c>
      <c r="AA2918" s="1" t="s">
        <v>3609</v>
      </c>
      <c r="AB2918" s="275">
        <v>44651</v>
      </c>
      <c r="AC2918" s="1">
        <v>3</v>
      </c>
      <c r="AD2918" s="1" t="s">
        <v>2623</v>
      </c>
      <c r="AE2918" s="1">
        <v>1</v>
      </c>
      <c r="AF2918" s="1">
        <v>30</v>
      </c>
      <c r="AG2918" s="1">
        <v>0</v>
      </c>
      <c r="AN2918" s="1">
        <v>1</v>
      </c>
      <c r="AO2918" s="1">
        <v>1</v>
      </c>
      <c r="AR2918" s="276">
        <v>1149807.54</v>
      </c>
      <c r="AS2918" s="1" t="s">
        <v>2677</v>
      </c>
      <c r="AT2918" s="1">
        <v>0</v>
      </c>
      <c r="AU2918" s="1">
        <v>0</v>
      </c>
      <c r="AV2918" s="1" t="s">
        <v>2625</v>
      </c>
      <c r="AW2918" s="1" t="s">
        <v>2626</v>
      </c>
      <c r="AX2918" s="1">
        <v>5</v>
      </c>
      <c r="BC2918" s="1">
        <v>1</v>
      </c>
      <c r="BD2918" s="1">
        <v>7</v>
      </c>
      <c r="BE2918" s="1">
        <v>2</v>
      </c>
      <c r="BF2918" s="296">
        <v>5638620.8717371346</v>
      </c>
    </row>
    <row r="2919" spans="1:58" x14ac:dyDescent="0.3">
      <c r="A2919" s="273">
        <f t="shared" si="94"/>
        <v>10085226.646944672</v>
      </c>
      <c r="B2919" s="1" t="s">
        <v>2621</v>
      </c>
      <c r="C2919" s="274">
        <v>66924082</v>
      </c>
      <c r="D2919" s="1">
        <v>144105</v>
      </c>
      <c r="E2919" s="1">
        <v>4</v>
      </c>
      <c r="F2919" s="1" t="s">
        <v>5823</v>
      </c>
      <c r="G2919" s="275">
        <v>44648</v>
      </c>
      <c r="H2919" s="275">
        <v>45138</v>
      </c>
      <c r="I2919" s="1">
        <v>0</v>
      </c>
      <c r="J2919" s="1">
        <v>1</v>
      </c>
      <c r="K2919" s="1">
        <v>0</v>
      </c>
      <c r="L2919" s="1">
        <v>30</v>
      </c>
      <c r="M2919" s="1">
        <v>2</v>
      </c>
      <c r="N2919" s="1">
        <v>11.16</v>
      </c>
      <c r="O2919" s="1">
        <v>11.74</v>
      </c>
      <c r="P2919" s="1">
        <v>13021166</v>
      </c>
      <c r="Q2919" s="1">
        <v>415379</v>
      </c>
      <c r="R2919" s="1">
        <v>13021166</v>
      </c>
      <c r="S2919" s="1">
        <v>0</v>
      </c>
      <c r="T2919" s="1">
        <v>0</v>
      </c>
      <c r="U2919" s="1">
        <v>0</v>
      </c>
      <c r="W2919" s="1">
        <v>0</v>
      </c>
      <c r="X2919" s="1">
        <v>0</v>
      </c>
      <c r="Y2919" s="1">
        <v>0</v>
      </c>
      <c r="Z2919" s="1" t="s">
        <v>3732</v>
      </c>
      <c r="AA2919" s="1" t="s">
        <v>2807</v>
      </c>
      <c r="AB2919" s="275">
        <v>44648</v>
      </c>
      <c r="AC2919" s="1">
        <v>1</v>
      </c>
      <c r="AD2919" s="1" t="s">
        <v>2623</v>
      </c>
      <c r="AE2919" s="1">
        <v>1</v>
      </c>
      <c r="AF2919" s="1">
        <v>30</v>
      </c>
      <c r="AG2919" s="1">
        <v>0</v>
      </c>
      <c r="AN2919" s="1">
        <v>1</v>
      </c>
      <c r="AO2919" s="1">
        <v>1</v>
      </c>
      <c r="AR2919" s="276">
        <v>497205.11</v>
      </c>
      <c r="AS2919" s="1" t="s">
        <v>2632</v>
      </c>
      <c r="AT2919" s="1">
        <v>0</v>
      </c>
      <c r="AU2919" s="1">
        <v>0</v>
      </c>
      <c r="AV2919" s="1" t="s">
        <v>2625</v>
      </c>
      <c r="AW2919" s="1" t="s">
        <v>2626</v>
      </c>
      <c r="AX2919" s="1">
        <v>5</v>
      </c>
      <c r="BC2919" s="1">
        <v>1</v>
      </c>
      <c r="BD2919" s="1">
        <v>7</v>
      </c>
      <c r="BE2919" s="1">
        <v>2</v>
      </c>
      <c r="BF2919" s="296">
        <v>2438734.2430553283</v>
      </c>
    </row>
    <row r="2920" spans="1:58" x14ac:dyDescent="0.3">
      <c r="A2920" s="273">
        <f t="shared" si="94"/>
        <v>147692.27504854693</v>
      </c>
      <c r="B2920" s="1" t="s">
        <v>2621</v>
      </c>
      <c r="C2920" s="274">
        <v>66924082</v>
      </c>
      <c r="D2920" s="1">
        <v>144205</v>
      </c>
      <c r="E2920" s="1">
        <v>4</v>
      </c>
      <c r="F2920" s="1" t="s">
        <v>6039</v>
      </c>
      <c r="G2920" s="275">
        <v>44610</v>
      </c>
      <c r="H2920" s="275">
        <v>45351</v>
      </c>
      <c r="I2920" s="1">
        <v>0</v>
      </c>
      <c r="J2920" s="1">
        <v>1</v>
      </c>
      <c r="K2920" s="1">
        <v>1</v>
      </c>
      <c r="L2920" s="1">
        <v>30</v>
      </c>
      <c r="M2920" s="1">
        <v>2</v>
      </c>
      <c r="N2920" s="1">
        <v>17.7</v>
      </c>
      <c r="O2920" s="1">
        <v>19.2</v>
      </c>
      <c r="P2920" s="1">
        <v>197600</v>
      </c>
      <c r="Q2920" s="1">
        <v>9875</v>
      </c>
      <c r="R2920" s="1">
        <v>190707</v>
      </c>
      <c r="S2920" s="1">
        <v>0</v>
      </c>
      <c r="T2920" s="1">
        <v>0</v>
      </c>
      <c r="U2920" s="1">
        <v>0</v>
      </c>
      <c r="W2920" s="1">
        <v>0</v>
      </c>
      <c r="X2920" s="1">
        <v>0</v>
      </c>
      <c r="Y2920" s="1">
        <v>0</v>
      </c>
      <c r="AB2920" s="275">
        <v>44651</v>
      </c>
      <c r="AC2920" s="1">
        <v>1</v>
      </c>
      <c r="AD2920" s="1" t="s">
        <v>2623</v>
      </c>
      <c r="AE2920" s="1">
        <v>1</v>
      </c>
      <c r="AF2920" s="1">
        <v>30</v>
      </c>
      <c r="AG2920" s="1">
        <v>0</v>
      </c>
      <c r="AN2920" s="1">
        <v>1</v>
      </c>
      <c r="AO2920" s="1">
        <v>1</v>
      </c>
      <c r="AR2920" s="276">
        <v>7297.21</v>
      </c>
      <c r="AS2920" s="1" t="s">
        <v>2657</v>
      </c>
      <c r="AT2920" s="1">
        <v>0</v>
      </c>
      <c r="AU2920" s="1">
        <v>0</v>
      </c>
      <c r="AX2920" s="1">
        <v>5</v>
      </c>
      <c r="BC2920" s="1">
        <v>1</v>
      </c>
      <c r="BD2920" s="1">
        <v>7</v>
      </c>
      <c r="BE2920" s="1">
        <v>2</v>
      </c>
      <c r="BF2920" s="296">
        <v>35717.514951453079</v>
      </c>
    </row>
    <row r="2921" spans="1:58" x14ac:dyDescent="0.3">
      <c r="A2921" s="273">
        <f t="shared" si="94"/>
        <v>41083.479743915988</v>
      </c>
      <c r="B2921" s="1" t="s">
        <v>2621</v>
      </c>
      <c r="C2921" s="274">
        <v>66924082</v>
      </c>
      <c r="D2921" s="1">
        <v>144205</v>
      </c>
      <c r="E2921" s="1">
        <v>4</v>
      </c>
      <c r="F2921" s="1" t="s">
        <v>6336</v>
      </c>
      <c r="G2921" s="275">
        <v>44642</v>
      </c>
      <c r="H2921" s="275">
        <v>45382</v>
      </c>
      <c r="I2921" s="1">
        <v>0</v>
      </c>
      <c r="J2921" s="1">
        <v>1</v>
      </c>
      <c r="K2921" s="1">
        <v>0</v>
      </c>
      <c r="L2921" s="1">
        <v>30</v>
      </c>
      <c r="M2921" s="1">
        <v>2</v>
      </c>
      <c r="N2921" s="1">
        <v>17.690000000000001</v>
      </c>
      <c r="O2921" s="1">
        <v>19.190000000000001</v>
      </c>
      <c r="P2921" s="1">
        <v>53000</v>
      </c>
      <c r="Q2921" s="1">
        <v>2649</v>
      </c>
      <c r="R2921" s="1">
        <v>53000</v>
      </c>
      <c r="S2921" s="1">
        <v>208</v>
      </c>
      <c r="T2921" s="1">
        <v>0</v>
      </c>
      <c r="U2921" s="1">
        <v>0</v>
      </c>
      <c r="W2921" s="1">
        <v>0</v>
      </c>
      <c r="X2921" s="1">
        <v>0</v>
      </c>
      <c r="Y2921" s="1">
        <v>0</v>
      </c>
      <c r="AB2921" s="275">
        <v>44642</v>
      </c>
      <c r="AC2921" s="1">
        <v>1</v>
      </c>
      <c r="AD2921" s="1" t="s">
        <v>2623</v>
      </c>
      <c r="AE2921" s="1">
        <v>1</v>
      </c>
      <c r="AF2921" s="1">
        <v>30</v>
      </c>
      <c r="AG2921" s="1">
        <v>0</v>
      </c>
      <c r="AN2921" s="1">
        <v>1</v>
      </c>
      <c r="AO2921" s="1">
        <v>1</v>
      </c>
      <c r="AR2921" s="276">
        <v>1990.15</v>
      </c>
      <c r="AS2921" s="1" t="s">
        <v>2657</v>
      </c>
      <c r="AT2921" s="1">
        <v>0</v>
      </c>
      <c r="AU2921" s="1">
        <v>0</v>
      </c>
      <c r="AX2921" s="1">
        <v>5</v>
      </c>
      <c r="BC2921" s="1">
        <v>1</v>
      </c>
      <c r="BD2921" s="1">
        <v>7</v>
      </c>
      <c r="BE2921" s="1">
        <v>2</v>
      </c>
      <c r="BF2921" s="296">
        <v>9926.3702560840102</v>
      </c>
    </row>
    <row r="2922" spans="1:58" x14ac:dyDescent="0.3">
      <c r="A2922" s="273">
        <f t="shared" si="94"/>
        <v>0</v>
      </c>
      <c r="B2922" s="1" t="s">
        <v>2621</v>
      </c>
      <c r="C2922" s="274">
        <v>66942604</v>
      </c>
      <c r="D2922" s="1">
        <v>144205</v>
      </c>
      <c r="E2922" s="1">
        <v>4</v>
      </c>
      <c r="F2922" s="1" t="s">
        <v>4796</v>
      </c>
      <c r="G2922" s="275">
        <v>44440</v>
      </c>
      <c r="H2922" s="275">
        <v>45169</v>
      </c>
      <c r="I2922" s="1">
        <v>0</v>
      </c>
      <c r="J2922" s="1">
        <v>1</v>
      </c>
      <c r="K2922" s="1">
        <v>7</v>
      </c>
      <c r="L2922" s="1">
        <v>30</v>
      </c>
      <c r="M2922" s="1">
        <v>2</v>
      </c>
      <c r="N2922" s="1">
        <v>17.690000000000001</v>
      </c>
      <c r="O2922" s="1">
        <v>19.2</v>
      </c>
      <c r="P2922" s="1">
        <v>300000</v>
      </c>
      <c r="Q2922" s="1">
        <v>14992</v>
      </c>
      <c r="R2922" s="1">
        <v>223338</v>
      </c>
      <c r="S2922" s="1">
        <v>0</v>
      </c>
      <c r="T2922" s="1">
        <v>0</v>
      </c>
      <c r="U2922" s="1">
        <v>0</v>
      </c>
      <c r="W2922" s="1">
        <v>0</v>
      </c>
      <c r="X2922" s="1">
        <v>0</v>
      </c>
      <c r="Y2922" s="1">
        <v>0</v>
      </c>
      <c r="AB2922" s="275">
        <v>44651</v>
      </c>
      <c r="AC2922" s="1">
        <v>1</v>
      </c>
      <c r="AD2922" s="1" t="s">
        <v>2623</v>
      </c>
      <c r="AE2922" s="1">
        <v>1</v>
      </c>
      <c r="AF2922" s="1">
        <v>30</v>
      </c>
      <c r="AG2922" s="1">
        <v>0</v>
      </c>
      <c r="AN2922" s="1">
        <v>1</v>
      </c>
      <c r="AO2922" s="1">
        <v>1</v>
      </c>
      <c r="AR2922" s="276">
        <v>126074.55</v>
      </c>
      <c r="AS2922" s="1" t="s">
        <v>2657</v>
      </c>
      <c r="AT2922" s="1">
        <v>0</v>
      </c>
      <c r="AU2922" s="1">
        <v>0</v>
      </c>
      <c r="AX2922" s="1">
        <v>5</v>
      </c>
      <c r="BC2922" s="1">
        <v>1</v>
      </c>
      <c r="BD2922" s="1">
        <v>7</v>
      </c>
      <c r="BE2922" s="1">
        <v>2</v>
      </c>
      <c r="BF2922" s="296">
        <v>555279.46889393847</v>
      </c>
    </row>
    <row r="2923" spans="1:58" x14ac:dyDescent="0.3">
      <c r="A2923" s="273">
        <f t="shared" si="94"/>
        <v>0</v>
      </c>
      <c r="B2923" s="1" t="s">
        <v>2621</v>
      </c>
      <c r="C2923" s="274">
        <v>66942604</v>
      </c>
      <c r="D2923" s="1">
        <v>144205</v>
      </c>
      <c r="E2923" s="1">
        <v>4</v>
      </c>
      <c r="F2923" s="1" t="s">
        <v>5002</v>
      </c>
      <c r="G2923" s="275">
        <v>44493</v>
      </c>
      <c r="H2923" s="275">
        <v>45230</v>
      </c>
      <c r="I2923" s="1">
        <v>0</v>
      </c>
      <c r="J2923" s="1">
        <v>1</v>
      </c>
      <c r="K2923" s="1">
        <v>5</v>
      </c>
      <c r="L2923" s="1">
        <v>30</v>
      </c>
      <c r="M2923" s="1">
        <v>2</v>
      </c>
      <c r="N2923" s="1">
        <v>17.690000000000001</v>
      </c>
      <c r="O2923" s="1">
        <v>19.2</v>
      </c>
      <c r="P2923" s="1">
        <v>230000</v>
      </c>
      <c r="Q2923" s="1">
        <v>11494</v>
      </c>
      <c r="R2923" s="1">
        <v>188650</v>
      </c>
      <c r="S2923" s="1">
        <v>0</v>
      </c>
      <c r="T2923" s="1">
        <v>0</v>
      </c>
      <c r="U2923" s="1">
        <v>0</v>
      </c>
      <c r="W2923" s="1">
        <v>0</v>
      </c>
      <c r="X2923" s="1">
        <v>0</v>
      </c>
      <c r="Y2923" s="1">
        <v>0</v>
      </c>
      <c r="AB2923" s="275">
        <v>44651</v>
      </c>
      <c r="AC2923" s="1">
        <v>1</v>
      </c>
      <c r="AD2923" s="1" t="s">
        <v>2623</v>
      </c>
      <c r="AE2923" s="1">
        <v>1</v>
      </c>
      <c r="AF2923" s="1">
        <v>30</v>
      </c>
      <c r="AG2923" s="1">
        <v>0</v>
      </c>
      <c r="AN2923" s="1">
        <v>1</v>
      </c>
      <c r="AO2923" s="1">
        <v>1</v>
      </c>
      <c r="AR2923" s="276">
        <v>106498</v>
      </c>
      <c r="AS2923" s="1" t="s">
        <v>2657</v>
      </c>
      <c r="AT2923" s="1">
        <v>0</v>
      </c>
      <c r="AU2923" s="1">
        <v>0</v>
      </c>
      <c r="AX2923" s="1">
        <v>5</v>
      </c>
      <c r="BC2923" s="1">
        <v>1</v>
      </c>
      <c r="BD2923" s="1">
        <v>7</v>
      </c>
      <c r="BE2923" s="1">
        <v>2</v>
      </c>
      <c r="BF2923" s="296">
        <v>469035.59540625196</v>
      </c>
    </row>
    <row r="2924" spans="1:58" x14ac:dyDescent="0.3">
      <c r="A2924" s="273">
        <f t="shared" si="94"/>
        <v>0</v>
      </c>
      <c r="B2924" s="1" t="s">
        <v>2621</v>
      </c>
      <c r="C2924" s="274">
        <v>66942604</v>
      </c>
      <c r="D2924" s="1">
        <v>144205</v>
      </c>
      <c r="E2924" s="1">
        <v>4</v>
      </c>
      <c r="F2924" s="1" t="s">
        <v>5281</v>
      </c>
      <c r="G2924" s="275">
        <v>44521</v>
      </c>
      <c r="H2924" s="275">
        <v>45260</v>
      </c>
      <c r="I2924" s="1">
        <v>0</v>
      </c>
      <c r="J2924" s="1">
        <v>1</v>
      </c>
      <c r="K2924" s="1">
        <v>4</v>
      </c>
      <c r="L2924" s="1">
        <v>30</v>
      </c>
      <c r="M2924" s="1">
        <v>2</v>
      </c>
      <c r="N2924" s="1">
        <v>17.690000000000001</v>
      </c>
      <c r="O2924" s="1">
        <v>19.2</v>
      </c>
      <c r="P2924" s="1">
        <v>130000</v>
      </c>
      <c r="Q2924" s="1">
        <v>6497</v>
      </c>
      <c r="R2924" s="1">
        <v>111442</v>
      </c>
      <c r="S2924" s="1">
        <v>0</v>
      </c>
      <c r="T2924" s="1">
        <v>0</v>
      </c>
      <c r="U2924" s="1">
        <v>0</v>
      </c>
      <c r="W2924" s="1">
        <v>0</v>
      </c>
      <c r="X2924" s="1">
        <v>0</v>
      </c>
      <c r="Y2924" s="1">
        <v>0</v>
      </c>
      <c r="AB2924" s="275">
        <v>44651</v>
      </c>
      <c r="AC2924" s="1">
        <v>1</v>
      </c>
      <c r="AD2924" s="1" t="s">
        <v>2623</v>
      </c>
      <c r="AE2924" s="1">
        <v>1</v>
      </c>
      <c r="AF2924" s="1">
        <v>30</v>
      </c>
      <c r="AG2924" s="1">
        <v>0</v>
      </c>
      <c r="AN2924" s="1">
        <v>1</v>
      </c>
      <c r="AO2924" s="1">
        <v>1</v>
      </c>
      <c r="AR2924" s="276">
        <v>62895.71</v>
      </c>
      <c r="AS2924" s="1" t="s">
        <v>2657</v>
      </c>
      <c r="AT2924" s="1">
        <v>0</v>
      </c>
      <c r="AU2924" s="1">
        <v>0</v>
      </c>
      <c r="AX2924" s="1">
        <v>5</v>
      </c>
      <c r="BC2924" s="1">
        <v>1</v>
      </c>
      <c r="BD2924" s="1">
        <v>7</v>
      </c>
      <c r="BE2924" s="1">
        <v>2</v>
      </c>
      <c r="BF2924" s="296">
        <v>277075.35024258425</v>
      </c>
    </row>
    <row r="2925" spans="1:58" x14ac:dyDescent="0.3">
      <c r="A2925" s="273">
        <f t="shared" si="94"/>
        <v>0</v>
      </c>
      <c r="B2925" s="1" t="s">
        <v>2621</v>
      </c>
      <c r="C2925" s="274">
        <v>66942604</v>
      </c>
      <c r="D2925" s="1">
        <v>144205</v>
      </c>
      <c r="E2925" s="1">
        <v>4</v>
      </c>
      <c r="F2925" s="1" t="s">
        <v>6062</v>
      </c>
      <c r="G2925" s="275">
        <v>44605</v>
      </c>
      <c r="H2925" s="275">
        <v>45351</v>
      </c>
      <c r="I2925" s="1">
        <v>0</v>
      </c>
      <c r="J2925" s="1">
        <v>1</v>
      </c>
      <c r="K2925" s="1">
        <v>1</v>
      </c>
      <c r="L2925" s="1">
        <v>30</v>
      </c>
      <c r="M2925" s="1">
        <v>2</v>
      </c>
      <c r="N2925" s="1">
        <v>17.7</v>
      </c>
      <c r="O2925" s="1">
        <v>19.21</v>
      </c>
      <c r="P2925" s="1">
        <v>200000</v>
      </c>
      <c r="Q2925" s="1">
        <v>9995</v>
      </c>
      <c r="R2925" s="1">
        <v>193022</v>
      </c>
      <c r="S2925" s="1">
        <v>0</v>
      </c>
      <c r="T2925" s="1">
        <v>0</v>
      </c>
      <c r="U2925" s="1">
        <v>0</v>
      </c>
      <c r="W2925" s="1">
        <v>0</v>
      </c>
      <c r="X2925" s="1">
        <v>0</v>
      </c>
      <c r="Y2925" s="1">
        <v>0</v>
      </c>
      <c r="AB2925" s="275">
        <v>44651</v>
      </c>
      <c r="AC2925" s="1">
        <v>1</v>
      </c>
      <c r="AD2925" s="1" t="s">
        <v>2623</v>
      </c>
      <c r="AE2925" s="1">
        <v>1</v>
      </c>
      <c r="AF2925" s="1">
        <v>30</v>
      </c>
      <c r="AG2925" s="1">
        <v>0</v>
      </c>
      <c r="AN2925" s="1">
        <v>1</v>
      </c>
      <c r="AO2925" s="1">
        <v>1</v>
      </c>
      <c r="AR2925" s="276">
        <v>108965.3</v>
      </c>
      <c r="AS2925" s="1" t="s">
        <v>2657</v>
      </c>
      <c r="AT2925" s="1">
        <v>0</v>
      </c>
      <c r="AU2925" s="1">
        <v>0</v>
      </c>
      <c r="AX2925" s="1">
        <v>5</v>
      </c>
      <c r="BC2925" s="1">
        <v>1</v>
      </c>
      <c r="BD2925" s="1">
        <v>7</v>
      </c>
      <c r="BE2925" s="1">
        <v>2</v>
      </c>
      <c r="BF2925" s="296">
        <v>479905.58545722539</v>
      </c>
    </row>
    <row r="2926" spans="1:58" x14ac:dyDescent="0.3">
      <c r="A2926" s="273">
        <f t="shared" si="94"/>
        <v>41561162</v>
      </c>
      <c r="B2926" s="1" t="s">
        <v>2621</v>
      </c>
      <c r="C2926" s="274">
        <v>66940949</v>
      </c>
      <c r="D2926" s="1">
        <v>144105</v>
      </c>
      <c r="E2926" s="1">
        <v>3</v>
      </c>
      <c r="F2926" s="1" t="s">
        <v>5813</v>
      </c>
      <c r="G2926" s="275">
        <v>44623</v>
      </c>
      <c r="H2926" s="275">
        <v>46326</v>
      </c>
      <c r="I2926" s="1">
        <v>0</v>
      </c>
      <c r="J2926" s="1">
        <v>1</v>
      </c>
      <c r="K2926" s="1">
        <v>0</v>
      </c>
      <c r="L2926" s="1">
        <v>30</v>
      </c>
      <c r="M2926" s="1">
        <v>2</v>
      </c>
      <c r="N2926" s="1">
        <v>10.57</v>
      </c>
      <c r="O2926" s="1">
        <v>11.1</v>
      </c>
      <c r="P2926" s="1">
        <v>53047677</v>
      </c>
      <c r="Q2926" s="1">
        <v>818913</v>
      </c>
      <c r="R2926" s="1">
        <v>53047677</v>
      </c>
      <c r="S2926" s="1">
        <v>0</v>
      </c>
      <c r="T2926" s="1">
        <v>0</v>
      </c>
      <c r="U2926" s="1">
        <v>0</v>
      </c>
      <c r="W2926" s="1">
        <v>0</v>
      </c>
      <c r="X2926" s="1">
        <v>0</v>
      </c>
      <c r="Y2926" s="1">
        <v>0</v>
      </c>
      <c r="Z2926" s="1" t="s">
        <v>3732</v>
      </c>
      <c r="AA2926" s="1" t="s">
        <v>2807</v>
      </c>
      <c r="AB2926" s="275">
        <v>44623</v>
      </c>
      <c r="AC2926" s="1">
        <v>1</v>
      </c>
      <c r="AD2926" s="1" t="s">
        <v>2623</v>
      </c>
      <c r="AE2926" s="1">
        <v>1</v>
      </c>
      <c r="AF2926" s="1">
        <v>30</v>
      </c>
      <c r="AG2926" s="1">
        <v>0</v>
      </c>
      <c r="AN2926" s="1">
        <v>1</v>
      </c>
      <c r="AO2926" s="1">
        <v>1</v>
      </c>
      <c r="AP2926" s="1">
        <v>44623</v>
      </c>
      <c r="AQ2926" s="1" t="s">
        <v>2629</v>
      </c>
      <c r="AR2926" s="276">
        <v>1435810</v>
      </c>
      <c r="AS2926" s="1" t="s">
        <v>2624</v>
      </c>
      <c r="AT2926" s="1">
        <v>0</v>
      </c>
      <c r="AU2926" s="1">
        <v>0</v>
      </c>
      <c r="AV2926" s="1" t="s">
        <v>2625</v>
      </c>
      <c r="AW2926" s="1" t="s">
        <v>2626</v>
      </c>
      <c r="AX2926" s="1">
        <v>5</v>
      </c>
      <c r="BC2926" s="1">
        <v>1</v>
      </c>
      <c r="BD2926" s="1">
        <v>7</v>
      </c>
      <c r="BE2926" s="1">
        <v>2</v>
      </c>
      <c r="BF2926" s="296">
        <v>10050705</v>
      </c>
    </row>
    <row r="2927" spans="1:58" x14ac:dyDescent="0.3">
      <c r="A2927" s="273">
        <f t="shared" si="94"/>
        <v>2278508.2004199186</v>
      </c>
      <c r="B2927" s="1" t="s">
        <v>2621</v>
      </c>
      <c r="C2927" s="274">
        <v>66944448</v>
      </c>
      <c r="D2927" s="1">
        <v>144105</v>
      </c>
      <c r="E2927" s="1">
        <v>4</v>
      </c>
      <c r="F2927" s="1" t="s">
        <v>4088</v>
      </c>
      <c r="G2927" s="275">
        <v>44383</v>
      </c>
      <c r="H2927" s="275">
        <v>45322</v>
      </c>
      <c r="I2927" s="1">
        <v>1</v>
      </c>
      <c r="J2927" s="1">
        <v>1</v>
      </c>
      <c r="K2927" s="1">
        <v>9</v>
      </c>
      <c r="L2927" s="1">
        <v>30</v>
      </c>
      <c r="M2927" s="1">
        <v>2</v>
      </c>
      <c r="N2927" s="1">
        <v>14.09</v>
      </c>
      <c r="O2927" s="1">
        <v>15.04</v>
      </c>
      <c r="P2927" s="1">
        <v>7087797</v>
      </c>
      <c r="Q2927" s="1">
        <v>147545</v>
      </c>
      <c r="R2927" s="1">
        <v>5534590</v>
      </c>
      <c r="S2927" s="1">
        <v>0</v>
      </c>
      <c r="T2927" s="1">
        <v>0</v>
      </c>
      <c r="U2927" s="1">
        <v>0</v>
      </c>
      <c r="W2927" s="1">
        <v>0</v>
      </c>
      <c r="X2927" s="1">
        <v>0</v>
      </c>
      <c r="Y2927" s="1">
        <v>0</v>
      </c>
      <c r="Z2927" s="1" t="s">
        <v>2635</v>
      </c>
      <c r="AA2927" s="1" t="s">
        <v>2807</v>
      </c>
      <c r="AB2927" s="275">
        <v>44651</v>
      </c>
      <c r="AC2927" s="1">
        <v>1</v>
      </c>
      <c r="AD2927" s="1" t="s">
        <v>2623</v>
      </c>
      <c r="AE2927" s="1">
        <v>1</v>
      </c>
      <c r="AF2927" s="1">
        <v>30</v>
      </c>
      <c r="AG2927" s="1">
        <v>1</v>
      </c>
      <c r="AN2927" s="1">
        <v>1</v>
      </c>
      <c r="AO2927" s="1">
        <v>1</v>
      </c>
      <c r="AR2927" s="276">
        <v>680714.37</v>
      </c>
      <c r="AS2927" s="1" t="s">
        <v>2632</v>
      </c>
      <c r="AT2927" s="1">
        <v>0</v>
      </c>
      <c r="AU2927" s="1">
        <v>0</v>
      </c>
      <c r="AV2927" s="1" t="s">
        <v>2625</v>
      </c>
      <c r="AW2927" s="1" t="s">
        <v>2626</v>
      </c>
      <c r="AX2927" s="1">
        <v>5</v>
      </c>
      <c r="BC2927" s="1">
        <v>1</v>
      </c>
      <c r="BD2927" s="1">
        <v>7</v>
      </c>
      <c r="BE2927" s="1">
        <v>2</v>
      </c>
      <c r="BF2927" s="296">
        <v>2575367.4295800813</v>
      </c>
    </row>
    <row r="2928" spans="1:58" x14ac:dyDescent="0.3">
      <c r="A2928" s="273">
        <f t="shared" si="94"/>
        <v>1278388.7995800814</v>
      </c>
      <c r="B2928" s="1" t="s">
        <v>2621</v>
      </c>
      <c r="C2928" s="274">
        <v>66944448</v>
      </c>
      <c r="D2928" s="1">
        <v>144205</v>
      </c>
      <c r="E2928" s="1">
        <v>4</v>
      </c>
      <c r="F2928" s="1" t="s">
        <v>3602</v>
      </c>
      <c r="G2928" s="275">
        <v>44243</v>
      </c>
      <c r="H2928" s="275">
        <v>45169</v>
      </c>
      <c r="I2928" s="1">
        <v>0</v>
      </c>
      <c r="J2928" s="1">
        <v>1</v>
      </c>
      <c r="K2928" s="1">
        <v>13</v>
      </c>
      <c r="L2928" s="1">
        <v>30</v>
      </c>
      <c r="M2928" s="1">
        <v>2</v>
      </c>
      <c r="N2928" s="1">
        <v>17.690000000000001</v>
      </c>
      <c r="O2928" s="1">
        <v>19.2</v>
      </c>
      <c r="P2928" s="1">
        <v>5000000</v>
      </c>
      <c r="Q2928" s="1">
        <v>208450</v>
      </c>
      <c r="R2928" s="1">
        <v>3105224</v>
      </c>
      <c r="S2928" s="1">
        <v>0</v>
      </c>
      <c r="T2928" s="1">
        <v>0</v>
      </c>
      <c r="U2928" s="1">
        <v>0</v>
      </c>
      <c r="W2928" s="1">
        <v>0</v>
      </c>
      <c r="X2928" s="1">
        <v>0</v>
      </c>
      <c r="Y2928" s="1">
        <v>0</v>
      </c>
      <c r="AB2928" s="275">
        <v>44651</v>
      </c>
      <c r="AC2928" s="1">
        <v>1</v>
      </c>
      <c r="AD2928" s="1" t="s">
        <v>2623</v>
      </c>
      <c r="AE2928" s="1">
        <v>1</v>
      </c>
      <c r="AF2928" s="1">
        <v>30</v>
      </c>
      <c r="AG2928" s="1">
        <v>0</v>
      </c>
      <c r="AN2928" s="1">
        <v>1</v>
      </c>
      <c r="AO2928" s="1">
        <v>1</v>
      </c>
      <c r="AR2928" s="276">
        <v>381905.63</v>
      </c>
      <c r="AS2928" s="1" t="s">
        <v>2657</v>
      </c>
      <c r="AT2928" s="1">
        <v>0</v>
      </c>
      <c r="AU2928" s="1">
        <v>0</v>
      </c>
      <c r="AX2928" s="1">
        <v>5</v>
      </c>
      <c r="BC2928" s="1">
        <v>1</v>
      </c>
      <c r="BD2928" s="1">
        <v>7</v>
      </c>
      <c r="BE2928" s="1">
        <v>2</v>
      </c>
      <c r="BF2928" s="296">
        <v>1444929.5704199187</v>
      </c>
    </row>
    <row r="2929" spans="1:58" x14ac:dyDescent="0.3">
      <c r="A2929" s="273">
        <f t="shared" si="94"/>
        <v>0</v>
      </c>
      <c r="B2929" s="1" t="s">
        <v>2621</v>
      </c>
      <c r="C2929" s="274">
        <v>66944689</v>
      </c>
      <c r="D2929" s="1">
        <v>144205</v>
      </c>
      <c r="E2929" s="1">
        <v>4</v>
      </c>
      <c r="F2929" s="1" t="s">
        <v>6314</v>
      </c>
      <c r="G2929" s="275">
        <v>44623</v>
      </c>
      <c r="H2929" s="275">
        <v>45382</v>
      </c>
      <c r="I2929" s="1">
        <v>0</v>
      </c>
      <c r="J2929" s="1">
        <v>1</v>
      </c>
      <c r="K2929" s="1">
        <v>0</v>
      </c>
      <c r="L2929" s="1">
        <v>30</v>
      </c>
      <c r="M2929" s="1">
        <v>2</v>
      </c>
      <c r="N2929" s="1">
        <v>7.2</v>
      </c>
      <c r="O2929" s="1">
        <v>7.44</v>
      </c>
      <c r="P2929" s="1">
        <v>3019813</v>
      </c>
      <c r="Q2929" s="1">
        <v>136032</v>
      </c>
      <c r="R2929" s="1">
        <v>3019813</v>
      </c>
      <c r="S2929" s="1">
        <v>0</v>
      </c>
      <c r="T2929" s="1">
        <v>0</v>
      </c>
      <c r="U2929" s="1">
        <v>0</v>
      </c>
      <c r="W2929" s="1">
        <v>0</v>
      </c>
      <c r="X2929" s="1">
        <v>0</v>
      </c>
      <c r="Y2929" s="1">
        <v>0</v>
      </c>
      <c r="AB2929" s="275">
        <v>44623</v>
      </c>
      <c r="AC2929" s="1">
        <v>1</v>
      </c>
      <c r="AD2929" s="1" t="s">
        <v>2623</v>
      </c>
      <c r="AE2929" s="1">
        <v>1</v>
      </c>
      <c r="AF2929" s="1">
        <v>30</v>
      </c>
      <c r="AG2929" s="1">
        <v>0</v>
      </c>
      <c r="AN2929" s="1">
        <v>1</v>
      </c>
      <c r="AO2929" s="1">
        <v>1</v>
      </c>
      <c r="AR2929" s="276">
        <v>1906637</v>
      </c>
      <c r="AS2929" s="1" t="s">
        <v>2632</v>
      </c>
      <c r="AT2929" s="1">
        <v>0</v>
      </c>
      <c r="AU2929" s="1">
        <v>0</v>
      </c>
      <c r="AX2929" s="1">
        <v>5</v>
      </c>
      <c r="BC2929" s="1">
        <v>1</v>
      </c>
      <c r="BD2929" s="1">
        <v>7</v>
      </c>
      <c r="BE2929" s="1">
        <v>2</v>
      </c>
      <c r="BF2929" s="296">
        <v>13939376</v>
      </c>
    </row>
    <row r="2930" spans="1:58" x14ac:dyDescent="0.3">
      <c r="A2930" s="273">
        <f t="shared" si="94"/>
        <v>17649524.633364566</v>
      </c>
      <c r="B2930" s="1" t="s">
        <v>2621</v>
      </c>
      <c r="C2930" s="274">
        <v>66948866</v>
      </c>
      <c r="D2930" s="1">
        <v>141105</v>
      </c>
      <c r="E2930" s="1">
        <v>4</v>
      </c>
      <c r="F2930" s="1" t="s">
        <v>2924</v>
      </c>
      <c r="G2930" s="275">
        <v>43186</v>
      </c>
      <c r="H2930" s="275">
        <v>45504</v>
      </c>
      <c r="I2930" s="1">
        <v>0</v>
      </c>
      <c r="J2930" s="1">
        <v>1</v>
      </c>
      <c r="K2930" s="1">
        <v>41</v>
      </c>
      <c r="L2930" s="1">
        <v>30</v>
      </c>
      <c r="M2930" s="1">
        <v>2</v>
      </c>
      <c r="N2930" s="1">
        <v>11.28</v>
      </c>
      <c r="O2930" s="1">
        <v>11.88</v>
      </c>
      <c r="P2930" s="1">
        <v>66124539</v>
      </c>
      <c r="Q2930" s="1">
        <v>840443</v>
      </c>
      <c r="R2930" s="1">
        <v>25562125</v>
      </c>
      <c r="S2930" s="1">
        <v>0</v>
      </c>
      <c r="T2930" s="1">
        <v>0</v>
      </c>
      <c r="U2930" s="1">
        <v>94699142</v>
      </c>
      <c r="V2930" s="1">
        <v>43585</v>
      </c>
      <c r="W2930" s="1">
        <v>0</v>
      </c>
      <c r="X2930" s="1">
        <v>0</v>
      </c>
      <c r="Y2930" s="1">
        <v>0</v>
      </c>
      <c r="Z2930" s="1" t="s">
        <v>5653</v>
      </c>
      <c r="AA2930" s="1" t="s">
        <v>3609</v>
      </c>
      <c r="AB2930" s="275">
        <v>44651</v>
      </c>
      <c r="AC2930" s="1">
        <v>2</v>
      </c>
      <c r="AD2930" s="1" t="s">
        <v>2623</v>
      </c>
      <c r="AE2930" s="1">
        <v>1</v>
      </c>
      <c r="AF2930" s="1">
        <v>30</v>
      </c>
      <c r="AG2930" s="1">
        <v>0</v>
      </c>
      <c r="AN2930" s="1">
        <v>1</v>
      </c>
      <c r="AO2930" s="1">
        <v>1</v>
      </c>
      <c r="AR2930" s="276">
        <v>969510.95</v>
      </c>
      <c r="AS2930" s="1" t="s">
        <v>2624</v>
      </c>
      <c r="AT2930" s="1">
        <v>0</v>
      </c>
      <c r="AU2930" s="1">
        <v>0</v>
      </c>
      <c r="AV2930" s="1" t="s">
        <v>2625</v>
      </c>
      <c r="AW2930" s="1" t="s">
        <v>2626</v>
      </c>
      <c r="AX2930" s="1">
        <v>5</v>
      </c>
      <c r="BC2930" s="1">
        <v>1</v>
      </c>
      <c r="BD2930" s="1">
        <v>7</v>
      </c>
      <c r="BE2930" s="1">
        <v>2</v>
      </c>
      <c r="BF2930" s="296">
        <v>6943089.416635436</v>
      </c>
    </row>
    <row r="2931" spans="1:58" x14ac:dyDescent="0.3">
      <c r="A2931" s="273">
        <f t="shared" si="94"/>
        <v>18573018.366635434</v>
      </c>
      <c r="B2931" s="1" t="s">
        <v>2621</v>
      </c>
      <c r="C2931" s="274">
        <v>66948866</v>
      </c>
      <c r="D2931" s="1">
        <v>144205</v>
      </c>
      <c r="E2931" s="1">
        <v>4</v>
      </c>
      <c r="F2931" s="1" t="s">
        <v>4226</v>
      </c>
      <c r="G2931" s="275">
        <v>44342</v>
      </c>
      <c r="H2931" s="275">
        <v>45260</v>
      </c>
      <c r="I2931" s="1">
        <v>0</v>
      </c>
      <c r="J2931" s="1">
        <v>1</v>
      </c>
      <c r="K2931" s="1">
        <v>10</v>
      </c>
      <c r="L2931" s="1">
        <v>30</v>
      </c>
      <c r="M2931" s="1">
        <v>2</v>
      </c>
      <c r="N2931" s="1">
        <v>10.199999999999999</v>
      </c>
      <c r="O2931" s="1">
        <v>10.69</v>
      </c>
      <c r="P2931" s="1">
        <v>38675790</v>
      </c>
      <c r="Q2931" s="1">
        <v>1473257</v>
      </c>
      <c r="R2931" s="1">
        <v>26899932</v>
      </c>
      <c r="S2931" s="1">
        <v>0</v>
      </c>
      <c r="T2931" s="1">
        <v>0</v>
      </c>
      <c r="U2931" s="1">
        <v>0</v>
      </c>
      <c r="W2931" s="1">
        <v>0</v>
      </c>
      <c r="X2931" s="1">
        <v>0</v>
      </c>
      <c r="Y2931" s="1">
        <v>0</v>
      </c>
      <c r="AB2931" s="275">
        <v>44651</v>
      </c>
      <c r="AC2931" s="1">
        <v>1</v>
      </c>
      <c r="AD2931" s="1" t="s">
        <v>2623</v>
      </c>
      <c r="AE2931" s="1">
        <v>1</v>
      </c>
      <c r="AF2931" s="1">
        <v>30</v>
      </c>
      <c r="AG2931" s="1">
        <v>0</v>
      </c>
      <c r="AN2931" s="1">
        <v>1</v>
      </c>
      <c r="AO2931" s="1">
        <v>1</v>
      </c>
      <c r="AR2931" s="276">
        <v>1020454.05</v>
      </c>
      <c r="AS2931" s="1" t="s">
        <v>2677</v>
      </c>
      <c r="AT2931" s="1">
        <v>0</v>
      </c>
      <c r="AU2931" s="1">
        <v>0</v>
      </c>
      <c r="AX2931" s="1">
        <v>5</v>
      </c>
      <c r="BC2931" s="1">
        <v>1</v>
      </c>
      <c r="BD2931" s="1">
        <v>7</v>
      </c>
      <c r="BE2931" s="1">
        <v>2</v>
      </c>
      <c r="BF2931" s="296">
        <v>7306459.583364564</v>
      </c>
    </row>
    <row r="2932" spans="1:58" x14ac:dyDescent="0.3">
      <c r="A2932" s="273">
        <f t="shared" si="94"/>
        <v>2113114.3687866628</v>
      </c>
      <c r="B2932" s="1" t="s">
        <v>2621</v>
      </c>
      <c r="C2932" s="274">
        <v>66962687</v>
      </c>
      <c r="D2932" s="1">
        <v>144205</v>
      </c>
      <c r="E2932" s="1">
        <v>4</v>
      </c>
      <c r="F2932" s="1" t="s">
        <v>2812</v>
      </c>
      <c r="G2932" s="275">
        <v>43783</v>
      </c>
      <c r="H2932" s="275">
        <v>47483</v>
      </c>
      <c r="I2932" s="1">
        <v>0</v>
      </c>
      <c r="J2932" s="1">
        <v>1</v>
      </c>
      <c r="K2932" s="1">
        <v>28</v>
      </c>
      <c r="L2932" s="1">
        <v>30</v>
      </c>
      <c r="M2932" s="1">
        <v>2</v>
      </c>
      <c r="N2932" s="1">
        <v>18</v>
      </c>
      <c r="O2932" s="1">
        <v>19.559999999999999</v>
      </c>
      <c r="P2932" s="1">
        <v>4500000</v>
      </c>
      <c r="Q2932" s="1">
        <v>90381</v>
      </c>
      <c r="R2932" s="1">
        <v>4445787</v>
      </c>
      <c r="S2932" s="1">
        <v>0</v>
      </c>
      <c r="T2932" s="1">
        <v>0</v>
      </c>
      <c r="U2932" s="1">
        <v>0</v>
      </c>
      <c r="V2932" s="275"/>
      <c r="W2932" s="1">
        <v>0</v>
      </c>
      <c r="X2932" s="1">
        <v>0</v>
      </c>
      <c r="Y2932" s="1">
        <v>0</v>
      </c>
      <c r="AB2932" s="275">
        <v>44651</v>
      </c>
      <c r="AC2932" s="1">
        <v>1</v>
      </c>
      <c r="AD2932" s="1" t="s">
        <v>2623</v>
      </c>
      <c r="AE2932" s="1">
        <v>1</v>
      </c>
      <c r="AF2932" s="1">
        <v>30</v>
      </c>
      <c r="AG2932" s="1">
        <v>0</v>
      </c>
      <c r="AN2932" s="1">
        <v>1</v>
      </c>
      <c r="AO2932" s="1">
        <v>1</v>
      </c>
      <c r="AP2932" s="275"/>
      <c r="AR2932" s="276">
        <v>290124.88</v>
      </c>
      <c r="AS2932" s="1" t="s">
        <v>2657</v>
      </c>
      <c r="AT2932" s="1">
        <v>0</v>
      </c>
      <c r="AU2932" s="1">
        <v>0</v>
      </c>
      <c r="AX2932" s="1">
        <v>5</v>
      </c>
      <c r="BC2932" s="1">
        <v>1</v>
      </c>
      <c r="BD2932" s="1">
        <v>7</v>
      </c>
      <c r="BE2932" s="1">
        <v>2</v>
      </c>
      <c r="BF2932" s="296">
        <v>2042547.7512133371</v>
      </c>
    </row>
    <row r="2933" spans="1:58" x14ac:dyDescent="0.3">
      <c r="A2933" s="273">
        <f t="shared" si="94"/>
        <v>367718.39275114489</v>
      </c>
      <c r="B2933" s="1" t="s">
        <v>2621</v>
      </c>
      <c r="C2933" s="274">
        <v>66962687</v>
      </c>
      <c r="D2933" s="1">
        <v>144205</v>
      </c>
      <c r="E2933" s="1">
        <v>3</v>
      </c>
      <c r="F2933" s="1" t="s">
        <v>3445</v>
      </c>
      <c r="G2933" s="275">
        <v>44096</v>
      </c>
      <c r="H2933" s="275">
        <v>44834</v>
      </c>
      <c r="I2933" s="1">
        <v>0</v>
      </c>
      <c r="J2933" s="1">
        <v>1</v>
      </c>
      <c r="K2933" s="1">
        <v>18</v>
      </c>
      <c r="L2933" s="1">
        <v>30</v>
      </c>
      <c r="M2933" s="1">
        <v>2</v>
      </c>
      <c r="N2933" s="1">
        <v>15.01</v>
      </c>
      <c r="O2933" s="1">
        <v>16.09</v>
      </c>
      <c r="P2933" s="1">
        <v>2768817</v>
      </c>
      <c r="Q2933" s="1">
        <v>134808</v>
      </c>
      <c r="R2933" s="1">
        <v>773673</v>
      </c>
      <c r="S2933" s="1">
        <v>0</v>
      </c>
      <c r="T2933" s="1">
        <v>0</v>
      </c>
      <c r="U2933" s="1">
        <v>0</v>
      </c>
      <c r="W2933" s="1">
        <v>0</v>
      </c>
      <c r="X2933" s="1">
        <v>0</v>
      </c>
      <c r="Y2933" s="1">
        <v>0</v>
      </c>
      <c r="AB2933" s="275">
        <v>44651</v>
      </c>
      <c r="AC2933" s="1">
        <v>1</v>
      </c>
      <c r="AD2933" s="1" t="s">
        <v>2623</v>
      </c>
      <c r="AE2933" s="1">
        <v>1</v>
      </c>
      <c r="AF2933" s="1">
        <v>30</v>
      </c>
      <c r="AG2933" s="1">
        <v>0</v>
      </c>
      <c r="AN2933" s="1">
        <v>1</v>
      </c>
      <c r="AO2933" s="1">
        <v>1</v>
      </c>
      <c r="AP2933" s="1">
        <v>44096</v>
      </c>
      <c r="AQ2933" s="1" t="s">
        <v>2629</v>
      </c>
      <c r="AR2933" s="276">
        <v>50502.57</v>
      </c>
      <c r="AS2933" s="1" t="s">
        <v>2624</v>
      </c>
      <c r="AT2933" s="1">
        <v>0</v>
      </c>
      <c r="AU2933" s="1">
        <v>0</v>
      </c>
      <c r="AX2933" s="1">
        <v>5</v>
      </c>
      <c r="BC2933" s="1">
        <v>1</v>
      </c>
      <c r="BD2933" s="1">
        <v>7</v>
      </c>
      <c r="BE2933" s="1">
        <v>2</v>
      </c>
      <c r="BF2933" s="296">
        <v>355452.03724885517</v>
      </c>
    </row>
    <row r="2934" spans="1:58" x14ac:dyDescent="0.3">
      <c r="A2934" s="273">
        <f t="shared" si="94"/>
        <v>947012.54585957935</v>
      </c>
      <c r="B2934" s="1" t="s">
        <v>2621</v>
      </c>
      <c r="C2934" s="274">
        <v>66962687</v>
      </c>
      <c r="D2934" s="1">
        <v>144205</v>
      </c>
      <c r="E2934" s="1">
        <v>4</v>
      </c>
      <c r="F2934" s="1" t="s">
        <v>3715</v>
      </c>
      <c r="G2934" s="275">
        <v>44202</v>
      </c>
      <c r="H2934" s="275">
        <v>45138</v>
      </c>
      <c r="I2934" s="1">
        <v>0</v>
      </c>
      <c r="J2934" s="1">
        <v>1</v>
      </c>
      <c r="K2934" s="1">
        <v>14</v>
      </c>
      <c r="L2934" s="1">
        <v>30</v>
      </c>
      <c r="M2934" s="1">
        <v>2</v>
      </c>
      <c r="N2934" s="1">
        <v>9</v>
      </c>
      <c r="O2934" s="1">
        <v>9.3800000000000008</v>
      </c>
      <c r="P2934" s="1">
        <v>3543045</v>
      </c>
      <c r="Q2934" s="1">
        <v>132987</v>
      </c>
      <c r="R2934" s="1">
        <v>1992479</v>
      </c>
      <c r="S2934" s="1">
        <v>0</v>
      </c>
      <c r="T2934" s="1">
        <v>0</v>
      </c>
      <c r="U2934" s="1">
        <v>0</v>
      </c>
      <c r="W2934" s="1">
        <v>0</v>
      </c>
      <c r="X2934" s="1">
        <v>0</v>
      </c>
      <c r="Y2934" s="1">
        <v>0</v>
      </c>
      <c r="AB2934" s="275">
        <v>44651</v>
      </c>
      <c r="AC2934" s="1">
        <v>1</v>
      </c>
      <c r="AD2934" s="1" t="s">
        <v>2623</v>
      </c>
      <c r="AE2934" s="1">
        <v>1</v>
      </c>
      <c r="AF2934" s="1">
        <v>30</v>
      </c>
      <c r="AG2934" s="1">
        <v>0</v>
      </c>
      <c r="AN2934" s="1">
        <v>1</v>
      </c>
      <c r="AO2934" s="1">
        <v>1</v>
      </c>
      <c r="AR2934" s="276">
        <v>130052.94</v>
      </c>
      <c r="AS2934" s="1" t="s">
        <v>2632</v>
      </c>
      <c r="AT2934" s="1">
        <v>0</v>
      </c>
      <c r="AU2934" s="1">
        <v>0</v>
      </c>
      <c r="AX2934" s="1">
        <v>5</v>
      </c>
      <c r="BC2934" s="1">
        <v>1</v>
      </c>
      <c r="BD2934" s="1">
        <v>7</v>
      </c>
      <c r="BE2934" s="1">
        <v>2</v>
      </c>
      <c r="BF2934" s="296">
        <v>915413.51414042071</v>
      </c>
    </row>
    <row r="2935" spans="1:58" x14ac:dyDescent="0.3">
      <c r="A2935" s="273">
        <f t="shared" si="94"/>
        <v>1255036.7260864845</v>
      </c>
      <c r="B2935" s="1" t="s">
        <v>2621</v>
      </c>
      <c r="C2935" s="274">
        <v>66962687</v>
      </c>
      <c r="D2935" s="1">
        <v>144205</v>
      </c>
      <c r="E2935" s="1">
        <v>4</v>
      </c>
      <c r="F2935" s="1" t="s">
        <v>5943</v>
      </c>
      <c r="G2935" s="275">
        <v>44567</v>
      </c>
      <c r="H2935" s="275">
        <v>44742</v>
      </c>
      <c r="I2935" s="1">
        <v>0</v>
      </c>
      <c r="J2935" s="1">
        <v>1</v>
      </c>
      <c r="K2935" s="1">
        <v>0</v>
      </c>
      <c r="L2935" s="1">
        <v>150</v>
      </c>
      <c r="M2935" s="1">
        <v>2</v>
      </c>
      <c r="N2935" s="1">
        <v>19.5</v>
      </c>
      <c r="O2935" s="1">
        <v>20.62</v>
      </c>
      <c r="P2935" s="1">
        <v>2640533</v>
      </c>
      <c r="Q2935" s="1">
        <v>2859568</v>
      </c>
      <c r="R2935" s="1">
        <v>2640533</v>
      </c>
      <c r="S2935" s="1">
        <v>85838</v>
      </c>
      <c r="T2935" s="1">
        <v>0</v>
      </c>
      <c r="U2935" s="1">
        <v>0</v>
      </c>
      <c r="W2935" s="1">
        <v>0</v>
      </c>
      <c r="X2935" s="1">
        <v>0</v>
      </c>
      <c r="Y2935" s="1">
        <v>0</v>
      </c>
      <c r="AB2935" s="275">
        <v>44567</v>
      </c>
      <c r="AC2935" s="1">
        <v>1</v>
      </c>
      <c r="AD2935" s="1" t="s">
        <v>2623</v>
      </c>
      <c r="AE2935" s="1">
        <v>1</v>
      </c>
      <c r="AF2935" s="1">
        <v>150</v>
      </c>
      <c r="AG2935" s="1">
        <v>0</v>
      </c>
      <c r="AN2935" s="1">
        <v>1</v>
      </c>
      <c r="AO2935" s="1">
        <v>1</v>
      </c>
      <c r="AR2935" s="276">
        <v>172344.42</v>
      </c>
      <c r="AS2935" s="1" t="s">
        <v>2632</v>
      </c>
      <c r="AT2935" s="1">
        <v>0</v>
      </c>
      <c r="AU2935" s="1">
        <v>0</v>
      </c>
      <c r="AX2935" s="1">
        <v>5</v>
      </c>
      <c r="BC2935" s="1">
        <v>1</v>
      </c>
      <c r="BD2935" s="1">
        <v>7</v>
      </c>
      <c r="BE2935" s="1">
        <v>2</v>
      </c>
      <c r="BF2935" s="296">
        <v>1213151.8539135156</v>
      </c>
    </row>
    <row r="2936" spans="1:58" x14ac:dyDescent="0.3">
      <c r="A2936" s="273">
        <f t="shared" si="94"/>
        <v>481631.97867086076</v>
      </c>
      <c r="B2936" s="1" t="s">
        <v>2621</v>
      </c>
      <c r="C2936" s="274">
        <v>66962687</v>
      </c>
      <c r="D2936" s="1">
        <v>144205</v>
      </c>
      <c r="E2936" s="1">
        <v>4</v>
      </c>
      <c r="F2936" s="1" t="s">
        <v>5945</v>
      </c>
      <c r="G2936" s="275">
        <v>44582</v>
      </c>
      <c r="H2936" s="275">
        <v>44773</v>
      </c>
      <c r="I2936" s="1">
        <v>0</v>
      </c>
      <c r="J2936" s="1">
        <v>1</v>
      </c>
      <c r="K2936" s="1">
        <v>0</v>
      </c>
      <c r="L2936" s="1">
        <v>180</v>
      </c>
      <c r="M2936" s="1">
        <v>2</v>
      </c>
      <c r="N2936" s="1">
        <v>19.649999999999999</v>
      </c>
      <c r="O2936" s="1">
        <v>20.62</v>
      </c>
      <c r="P2936" s="1">
        <v>1013313</v>
      </c>
      <c r="Q2936" s="1">
        <v>1114966</v>
      </c>
      <c r="R2936" s="1">
        <v>1013313</v>
      </c>
      <c r="S2936" s="1">
        <v>33203</v>
      </c>
      <c r="T2936" s="1">
        <v>0</v>
      </c>
      <c r="U2936" s="1">
        <v>0</v>
      </c>
      <c r="W2936" s="1">
        <v>0</v>
      </c>
      <c r="X2936" s="1">
        <v>0</v>
      </c>
      <c r="Y2936" s="1">
        <v>0</v>
      </c>
      <c r="AB2936" s="275">
        <v>44582</v>
      </c>
      <c r="AC2936" s="1">
        <v>1</v>
      </c>
      <c r="AD2936" s="1" t="s">
        <v>2623</v>
      </c>
      <c r="AE2936" s="1">
        <v>1</v>
      </c>
      <c r="AF2936" s="1">
        <v>180</v>
      </c>
      <c r="AG2936" s="1">
        <v>0</v>
      </c>
      <c r="AN2936" s="1">
        <v>1</v>
      </c>
      <c r="AO2936" s="1">
        <v>1</v>
      </c>
      <c r="AP2936" s="275"/>
      <c r="AR2936" s="276">
        <v>66130.11</v>
      </c>
      <c r="AS2936" s="1" t="s">
        <v>2632</v>
      </c>
      <c r="AT2936" s="1">
        <v>0</v>
      </c>
      <c r="AU2936" s="1">
        <v>0</v>
      </c>
      <c r="AX2936" s="1">
        <v>5</v>
      </c>
      <c r="BC2936" s="1">
        <v>1</v>
      </c>
      <c r="BD2936" s="1">
        <v>7</v>
      </c>
      <c r="BE2936" s="1">
        <v>2</v>
      </c>
      <c r="BF2936" s="296">
        <v>465550.91132913926</v>
      </c>
    </row>
    <row r="2937" spans="1:58" x14ac:dyDescent="0.3">
      <c r="A2937" s="273">
        <f t="shared" si="94"/>
        <v>1239684.6378452675</v>
      </c>
      <c r="B2937" s="1" t="s">
        <v>2621</v>
      </c>
      <c r="C2937" s="274">
        <v>66962687</v>
      </c>
      <c r="D2937" s="1">
        <v>144205</v>
      </c>
      <c r="E2937" s="1">
        <v>4</v>
      </c>
      <c r="F2937" s="1" t="s">
        <v>5212</v>
      </c>
      <c r="G2937" s="275">
        <v>44508</v>
      </c>
      <c r="H2937" s="275">
        <v>45260</v>
      </c>
      <c r="I2937" s="1">
        <v>0</v>
      </c>
      <c r="J2937" s="1">
        <v>1</v>
      </c>
      <c r="K2937" s="1">
        <v>4</v>
      </c>
      <c r="L2937" s="1">
        <v>30</v>
      </c>
      <c r="M2937" s="1">
        <v>2</v>
      </c>
      <c r="N2937" s="1">
        <v>16.5</v>
      </c>
      <c r="O2937" s="1">
        <v>17.8</v>
      </c>
      <c r="P2937" s="1">
        <v>3047872</v>
      </c>
      <c r="Q2937" s="1">
        <v>150552</v>
      </c>
      <c r="R2937" s="1">
        <v>2608213</v>
      </c>
      <c r="S2937" s="1">
        <v>0</v>
      </c>
      <c r="T2937" s="1">
        <v>0</v>
      </c>
      <c r="U2937" s="1">
        <v>0</v>
      </c>
      <c r="W2937" s="1">
        <v>0</v>
      </c>
      <c r="X2937" s="1">
        <v>0</v>
      </c>
      <c r="Y2937" s="1">
        <v>0</v>
      </c>
      <c r="AB2937" s="275">
        <v>44651</v>
      </c>
      <c r="AC2937" s="1">
        <v>1</v>
      </c>
      <c r="AD2937" s="1" t="s">
        <v>2623</v>
      </c>
      <c r="AE2937" s="1">
        <v>1</v>
      </c>
      <c r="AF2937" s="1">
        <v>30</v>
      </c>
      <c r="AG2937" s="1">
        <v>0</v>
      </c>
      <c r="AN2937" s="1">
        <v>1</v>
      </c>
      <c r="AO2937" s="1">
        <v>1</v>
      </c>
      <c r="AR2937" s="276">
        <v>170225.43</v>
      </c>
      <c r="AS2937" s="1" t="s">
        <v>2632</v>
      </c>
      <c r="AT2937" s="1">
        <v>0</v>
      </c>
      <c r="AU2937" s="1">
        <v>0</v>
      </c>
      <c r="AX2937" s="1">
        <v>5</v>
      </c>
      <c r="BC2937" s="1">
        <v>1</v>
      </c>
      <c r="BD2937" s="1">
        <v>7</v>
      </c>
      <c r="BE2937" s="1">
        <v>2</v>
      </c>
      <c r="BF2937" s="296">
        <v>1198302.9321547323</v>
      </c>
    </row>
    <row r="2938" spans="1:58" x14ac:dyDescent="0.3">
      <c r="A2938" s="273">
        <f t="shared" si="94"/>
        <v>0</v>
      </c>
      <c r="B2938" s="1" t="s">
        <v>2621</v>
      </c>
      <c r="C2938" s="274">
        <v>66964666</v>
      </c>
      <c r="D2938" s="1">
        <v>144205</v>
      </c>
      <c r="E2938" s="1">
        <v>4</v>
      </c>
      <c r="F2938" s="1" t="s">
        <v>2925</v>
      </c>
      <c r="G2938" s="275">
        <v>43551</v>
      </c>
      <c r="H2938" s="275">
        <v>44834</v>
      </c>
      <c r="I2938" s="1">
        <v>0</v>
      </c>
      <c r="J2938" s="1">
        <v>1</v>
      </c>
      <c r="K2938" s="1">
        <v>41</v>
      </c>
      <c r="L2938" s="1">
        <v>30</v>
      </c>
      <c r="M2938" s="1">
        <v>2</v>
      </c>
      <c r="N2938" s="1">
        <v>11.03</v>
      </c>
      <c r="O2938" s="1">
        <v>11.61</v>
      </c>
      <c r="P2938" s="1">
        <v>17258958</v>
      </c>
      <c r="Q2938" s="1">
        <v>414014</v>
      </c>
      <c r="R2938" s="1">
        <v>2888039</v>
      </c>
      <c r="S2938" s="1">
        <v>0</v>
      </c>
      <c r="T2938" s="1">
        <v>0</v>
      </c>
      <c r="U2938" s="1">
        <v>0</v>
      </c>
      <c r="W2938" s="1">
        <v>0</v>
      </c>
      <c r="X2938" s="1">
        <v>0</v>
      </c>
      <c r="Y2938" s="1">
        <v>0</v>
      </c>
      <c r="Z2938" s="1" t="s">
        <v>2689</v>
      </c>
      <c r="AA2938" s="1" t="s">
        <v>2704</v>
      </c>
      <c r="AB2938" s="275">
        <v>44651</v>
      </c>
      <c r="AC2938" s="1">
        <v>1</v>
      </c>
      <c r="AD2938" s="1" t="s">
        <v>2623</v>
      </c>
      <c r="AE2938" s="1">
        <v>1</v>
      </c>
      <c r="AF2938" s="1">
        <v>30</v>
      </c>
      <c r="AG2938" s="1">
        <v>0</v>
      </c>
      <c r="AN2938" s="1">
        <v>1</v>
      </c>
      <c r="AO2938" s="1">
        <v>1</v>
      </c>
      <c r="AR2938" s="276">
        <v>392625.46</v>
      </c>
      <c r="AS2938" s="1" t="s">
        <v>2632</v>
      </c>
      <c r="AT2938" s="1">
        <v>0</v>
      </c>
      <c r="AU2938" s="1">
        <v>0</v>
      </c>
      <c r="AX2938" s="1">
        <v>5</v>
      </c>
      <c r="BC2938" s="1">
        <v>1</v>
      </c>
      <c r="BD2938" s="1">
        <v>7</v>
      </c>
      <c r="BE2938" s="1">
        <v>2</v>
      </c>
      <c r="BF2938" s="296">
        <v>2763344.4150380651</v>
      </c>
    </row>
    <row r="2939" spans="1:58" x14ac:dyDescent="0.3">
      <c r="A2939" s="273">
        <f t="shared" si="94"/>
        <v>0</v>
      </c>
      <c r="B2939" s="1" t="s">
        <v>2621</v>
      </c>
      <c r="C2939" s="274">
        <v>66964666</v>
      </c>
      <c r="D2939" s="1">
        <v>144205</v>
      </c>
      <c r="E2939" s="1">
        <v>4</v>
      </c>
      <c r="F2939" s="1" t="s">
        <v>3312</v>
      </c>
      <c r="G2939" s="275">
        <v>43949</v>
      </c>
      <c r="H2939" s="275">
        <v>45077</v>
      </c>
      <c r="I2939" s="1">
        <v>0</v>
      </c>
      <c r="J2939" s="1">
        <v>1</v>
      </c>
      <c r="K2939" s="1">
        <v>22</v>
      </c>
      <c r="L2939" s="1">
        <v>30</v>
      </c>
      <c r="M2939" s="1">
        <v>2</v>
      </c>
      <c r="N2939" s="1">
        <v>9</v>
      </c>
      <c r="O2939" s="1">
        <v>9.3800000000000008</v>
      </c>
      <c r="P2939" s="1">
        <v>2546555</v>
      </c>
      <c r="Q2939" s="1">
        <v>80980</v>
      </c>
      <c r="R2939" s="1">
        <v>1072410</v>
      </c>
      <c r="S2939" s="1">
        <v>0</v>
      </c>
      <c r="T2939" s="1">
        <v>0</v>
      </c>
      <c r="U2939" s="1">
        <v>0</v>
      </c>
      <c r="W2939" s="1">
        <v>0</v>
      </c>
      <c r="X2939" s="1">
        <v>0</v>
      </c>
      <c r="Y2939" s="1">
        <v>0</v>
      </c>
      <c r="AB2939" s="275">
        <v>44651</v>
      </c>
      <c r="AC2939" s="1">
        <v>1</v>
      </c>
      <c r="AD2939" s="1" t="s">
        <v>2623</v>
      </c>
      <c r="AE2939" s="1">
        <v>1</v>
      </c>
      <c r="AF2939" s="1">
        <v>30</v>
      </c>
      <c r="AG2939" s="1">
        <v>0</v>
      </c>
      <c r="AN2939" s="1">
        <v>1</v>
      </c>
      <c r="AO2939" s="1">
        <v>1</v>
      </c>
      <c r="AR2939" s="276">
        <v>145762.29999999999</v>
      </c>
      <c r="AS2939" s="1" t="s">
        <v>2632</v>
      </c>
      <c r="AT2939" s="1">
        <v>0</v>
      </c>
      <c r="AU2939" s="1">
        <v>0</v>
      </c>
      <c r="AX2939" s="1">
        <v>5</v>
      </c>
      <c r="BC2939" s="1">
        <v>1</v>
      </c>
      <c r="BD2939" s="1">
        <v>7</v>
      </c>
      <c r="BE2939" s="1">
        <v>2</v>
      </c>
      <c r="BF2939" s="296">
        <v>1026107.3981795161</v>
      </c>
    </row>
    <row r="2940" spans="1:58" x14ac:dyDescent="0.3">
      <c r="A2940" s="273">
        <f t="shared" si="94"/>
        <v>0</v>
      </c>
      <c r="B2940" s="1" t="s">
        <v>2621</v>
      </c>
      <c r="C2940" s="274">
        <v>66964666</v>
      </c>
      <c r="D2940" s="1">
        <v>144205</v>
      </c>
      <c r="E2940" s="1">
        <v>4</v>
      </c>
      <c r="F2940" s="1" t="s">
        <v>4967</v>
      </c>
      <c r="G2940" s="275">
        <v>44443</v>
      </c>
      <c r="H2940" s="275">
        <v>45351</v>
      </c>
      <c r="I2940" s="1">
        <v>0</v>
      </c>
      <c r="J2940" s="1">
        <v>1</v>
      </c>
      <c r="K2940" s="1">
        <v>7</v>
      </c>
      <c r="L2940" s="1">
        <v>30</v>
      </c>
      <c r="M2940" s="1">
        <v>2</v>
      </c>
      <c r="N2940" s="1">
        <v>17.690000000000001</v>
      </c>
      <c r="O2940" s="1">
        <v>19.2</v>
      </c>
      <c r="P2940" s="1">
        <v>2000000</v>
      </c>
      <c r="Q2940" s="1">
        <v>96172</v>
      </c>
      <c r="R2940" s="1">
        <v>1854049</v>
      </c>
      <c r="S2940" s="1">
        <v>0</v>
      </c>
      <c r="T2940" s="1">
        <v>0</v>
      </c>
      <c r="U2940" s="1">
        <v>0</v>
      </c>
      <c r="W2940" s="1">
        <v>0</v>
      </c>
      <c r="X2940" s="1">
        <v>0</v>
      </c>
      <c r="Y2940" s="1">
        <v>0</v>
      </c>
      <c r="AB2940" s="275">
        <v>44651</v>
      </c>
      <c r="AC2940" s="1">
        <v>1</v>
      </c>
      <c r="AD2940" s="1" t="s">
        <v>2623</v>
      </c>
      <c r="AE2940" s="1">
        <v>1</v>
      </c>
      <c r="AF2940" s="1">
        <v>30</v>
      </c>
      <c r="AG2940" s="1">
        <v>0</v>
      </c>
      <c r="AN2940" s="1">
        <v>1</v>
      </c>
      <c r="AO2940" s="1">
        <v>1</v>
      </c>
      <c r="AR2940" s="276">
        <v>252080.25</v>
      </c>
      <c r="AS2940" s="1" t="s">
        <v>2657</v>
      </c>
      <c r="AT2940" s="1">
        <v>0</v>
      </c>
      <c r="AU2940" s="1">
        <v>0</v>
      </c>
      <c r="AX2940" s="1">
        <v>5</v>
      </c>
      <c r="BC2940" s="1">
        <v>1</v>
      </c>
      <c r="BD2940" s="1">
        <v>7</v>
      </c>
      <c r="BE2940" s="1">
        <v>2</v>
      </c>
      <c r="BF2940" s="296">
        <v>1773998.1867824188</v>
      </c>
    </row>
    <row r="2941" spans="1:58" x14ac:dyDescent="0.3">
      <c r="A2941" s="273">
        <f t="shared" si="94"/>
        <v>0</v>
      </c>
      <c r="B2941" s="1" t="s">
        <v>2621</v>
      </c>
      <c r="C2941" s="274">
        <v>66987486</v>
      </c>
      <c r="D2941" s="1">
        <v>144205</v>
      </c>
      <c r="E2941" s="1">
        <v>4</v>
      </c>
      <c r="F2941" s="1" t="s">
        <v>2721</v>
      </c>
      <c r="G2941" s="275">
        <v>43682</v>
      </c>
      <c r="H2941" s="275">
        <v>45535</v>
      </c>
      <c r="I2941" s="1">
        <v>0</v>
      </c>
      <c r="J2941" s="1">
        <v>1</v>
      </c>
      <c r="K2941" s="1">
        <v>31</v>
      </c>
      <c r="L2941" s="1">
        <v>30</v>
      </c>
      <c r="M2941" s="1">
        <v>2</v>
      </c>
      <c r="N2941" s="1">
        <v>10.8</v>
      </c>
      <c r="O2941" s="1">
        <v>11.35</v>
      </c>
      <c r="P2941" s="1">
        <v>30266379</v>
      </c>
      <c r="Q2941" s="1">
        <v>655050</v>
      </c>
      <c r="R2941" s="1">
        <v>16654210</v>
      </c>
      <c r="S2941" s="1">
        <v>0</v>
      </c>
      <c r="T2941" s="1">
        <v>0</v>
      </c>
      <c r="U2941" s="1">
        <v>0</v>
      </c>
      <c r="W2941" s="1">
        <v>0</v>
      </c>
      <c r="X2941" s="1">
        <v>0</v>
      </c>
      <c r="Y2941" s="1">
        <v>0</v>
      </c>
      <c r="AB2941" s="275">
        <v>44651</v>
      </c>
      <c r="AC2941" s="1">
        <v>1</v>
      </c>
      <c r="AD2941" s="1" t="s">
        <v>2623</v>
      </c>
      <c r="AE2941" s="1">
        <v>1</v>
      </c>
      <c r="AF2941" s="1">
        <v>30</v>
      </c>
      <c r="AG2941" s="1">
        <v>0</v>
      </c>
      <c r="AN2941" s="1">
        <v>1</v>
      </c>
      <c r="AO2941" s="1">
        <v>1</v>
      </c>
      <c r="AR2941" s="276">
        <v>2693387</v>
      </c>
      <c r="AS2941" s="1" t="s">
        <v>2624</v>
      </c>
      <c r="AT2941" s="1">
        <v>0</v>
      </c>
      <c r="AU2941" s="1">
        <v>0</v>
      </c>
      <c r="AX2941" s="1">
        <v>5</v>
      </c>
      <c r="BC2941" s="1">
        <v>1</v>
      </c>
      <c r="BD2941" s="1">
        <v>7</v>
      </c>
      <c r="BE2941" s="1">
        <v>2</v>
      </c>
      <c r="BF2941" s="296">
        <v>20829797</v>
      </c>
    </row>
    <row r="2942" spans="1:58" x14ac:dyDescent="0.3">
      <c r="A2942" s="273">
        <f t="shared" si="94"/>
        <v>1261292.292316007</v>
      </c>
      <c r="B2942" s="1" t="s">
        <v>2621</v>
      </c>
      <c r="C2942" s="274">
        <v>66989296</v>
      </c>
      <c r="D2942" s="1">
        <v>144105</v>
      </c>
      <c r="E2942" s="1">
        <v>4</v>
      </c>
      <c r="F2942" s="1" t="s">
        <v>4689</v>
      </c>
      <c r="G2942" s="275">
        <v>44446</v>
      </c>
      <c r="H2942" s="275">
        <v>45199</v>
      </c>
      <c r="I2942" s="1">
        <v>0</v>
      </c>
      <c r="J2942" s="1">
        <v>1</v>
      </c>
      <c r="K2942" s="1">
        <v>7</v>
      </c>
      <c r="L2942" s="1">
        <v>30</v>
      </c>
      <c r="M2942" s="1">
        <v>2</v>
      </c>
      <c r="N2942" s="1">
        <v>11.14</v>
      </c>
      <c r="O2942" s="1">
        <v>11.73</v>
      </c>
      <c r="P2942" s="1">
        <v>5053215</v>
      </c>
      <c r="Q2942" s="1">
        <v>136311</v>
      </c>
      <c r="R2942" s="1">
        <v>3890943</v>
      </c>
      <c r="S2942" s="1">
        <v>0</v>
      </c>
      <c r="T2942" s="1">
        <v>0</v>
      </c>
      <c r="U2942" s="1">
        <v>0</v>
      </c>
      <c r="W2942" s="1">
        <v>0</v>
      </c>
      <c r="X2942" s="1">
        <v>0</v>
      </c>
      <c r="Y2942" s="1">
        <v>0</v>
      </c>
      <c r="Z2942" s="1" t="s">
        <v>5741</v>
      </c>
      <c r="AA2942" s="1" t="s">
        <v>2807</v>
      </c>
      <c r="AB2942" s="275">
        <v>44651</v>
      </c>
      <c r="AC2942" s="1">
        <v>1</v>
      </c>
      <c r="AD2942" s="1" t="s">
        <v>2623</v>
      </c>
      <c r="AE2942" s="1">
        <v>1</v>
      </c>
      <c r="AF2942" s="1">
        <v>30</v>
      </c>
      <c r="AG2942" s="1">
        <v>0</v>
      </c>
      <c r="AN2942" s="1">
        <v>1</v>
      </c>
      <c r="AO2942" s="1">
        <v>1</v>
      </c>
      <c r="AR2942" s="276">
        <v>312395.43</v>
      </c>
      <c r="AS2942" s="1" t="s">
        <v>2632</v>
      </c>
      <c r="AT2942" s="1">
        <v>0</v>
      </c>
      <c r="AU2942" s="1">
        <v>0</v>
      </c>
      <c r="AV2942" s="1" t="s">
        <v>2625</v>
      </c>
      <c r="AW2942" s="1" t="s">
        <v>2626</v>
      </c>
      <c r="AX2942" s="1">
        <v>5</v>
      </c>
      <c r="BC2942" s="1">
        <v>1</v>
      </c>
      <c r="BD2942" s="1">
        <v>7</v>
      </c>
      <c r="BE2942" s="1">
        <v>2</v>
      </c>
      <c r="BF2942" s="296">
        <v>2317255.2776839929</v>
      </c>
    </row>
    <row r="2943" spans="1:58" x14ac:dyDescent="0.3">
      <c r="A2943" s="273">
        <f t="shared" si="94"/>
        <v>188483.18768399284</v>
      </c>
      <c r="B2943" s="1" t="s">
        <v>2621</v>
      </c>
      <c r="C2943" s="274">
        <v>66989296</v>
      </c>
      <c r="D2943" s="1">
        <v>144205</v>
      </c>
      <c r="E2943" s="1">
        <v>4</v>
      </c>
      <c r="F2943" s="1" t="s">
        <v>4246</v>
      </c>
      <c r="G2943" s="275">
        <v>44457</v>
      </c>
      <c r="H2943" s="275">
        <v>44957</v>
      </c>
      <c r="I2943" s="1">
        <v>0</v>
      </c>
      <c r="J2943" s="1">
        <v>1</v>
      </c>
      <c r="K2943" s="1">
        <v>6</v>
      </c>
      <c r="L2943" s="1">
        <v>30</v>
      </c>
      <c r="M2943" s="1">
        <v>2</v>
      </c>
      <c r="N2943" s="1">
        <v>17.690000000000001</v>
      </c>
      <c r="O2943" s="1">
        <v>19.2</v>
      </c>
      <c r="P2943" s="1">
        <v>1360000</v>
      </c>
      <c r="Q2943" s="1">
        <v>67965</v>
      </c>
      <c r="R2943" s="1">
        <v>581461</v>
      </c>
      <c r="S2943" s="1">
        <v>0</v>
      </c>
      <c r="T2943" s="1">
        <v>0</v>
      </c>
      <c r="U2943" s="1">
        <v>0</v>
      </c>
      <c r="W2943" s="1">
        <v>0</v>
      </c>
      <c r="X2943" s="1">
        <v>0</v>
      </c>
      <c r="Y2943" s="1">
        <v>0</v>
      </c>
      <c r="AB2943" s="275">
        <v>44651</v>
      </c>
      <c r="AC2943" s="1">
        <v>1</v>
      </c>
      <c r="AD2943" s="1" t="s">
        <v>2623</v>
      </c>
      <c r="AE2943" s="1">
        <v>1</v>
      </c>
      <c r="AF2943" s="1">
        <v>30</v>
      </c>
      <c r="AG2943" s="1">
        <v>0</v>
      </c>
      <c r="AN2943" s="1">
        <v>1</v>
      </c>
      <c r="AO2943" s="1">
        <v>1</v>
      </c>
      <c r="AR2943" s="276">
        <v>46688.09</v>
      </c>
      <c r="AS2943" s="1" t="s">
        <v>2657</v>
      </c>
      <c r="AT2943" s="1">
        <v>0</v>
      </c>
      <c r="AU2943" s="1">
        <v>0</v>
      </c>
      <c r="AX2943" s="1">
        <v>5</v>
      </c>
      <c r="BC2943" s="1">
        <v>1</v>
      </c>
      <c r="BD2943" s="1">
        <v>7</v>
      </c>
      <c r="BE2943" s="1">
        <v>2</v>
      </c>
      <c r="BF2943" s="296">
        <v>346289.72231600719</v>
      </c>
    </row>
    <row r="2944" spans="1:58" x14ac:dyDescent="0.3">
      <c r="A2944" s="273">
        <f t="shared" si="94"/>
        <v>78553.824802474497</v>
      </c>
      <c r="B2944" s="1" t="s">
        <v>2621</v>
      </c>
      <c r="C2944" s="274">
        <v>66998724</v>
      </c>
      <c r="D2944" s="1">
        <v>144205</v>
      </c>
      <c r="E2944" s="1">
        <v>4</v>
      </c>
      <c r="F2944" s="1" t="s">
        <v>3300</v>
      </c>
      <c r="G2944" s="275">
        <v>43955</v>
      </c>
      <c r="H2944" s="275">
        <v>44895</v>
      </c>
      <c r="I2944" s="1">
        <v>0</v>
      </c>
      <c r="J2944" s="1">
        <v>1</v>
      </c>
      <c r="K2944" s="1">
        <v>22</v>
      </c>
      <c r="L2944" s="1">
        <v>30</v>
      </c>
      <c r="M2944" s="1">
        <v>2</v>
      </c>
      <c r="N2944" s="1">
        <v>18</v>
      </c>
      <c r="O2944" s="1">
        <v>19.559999999999999</v>
      </c>
      <c r="P2944" s="1">
        <v>400000</v>
      </c>
      <c r="Q2944" s="1">
        <v>16656</v>
      </c>
      <c r="R2944" s="1">
        <v>124676</v>
      </c>
      <c r="S2944" s="1">
        <v>0</v>
      </c>
      <c r="T2944" s="1">
        <v>0</v>
      </c>
      <c r="U2944" s="1">
        <v>0</v>
      </c>
      <c r="W2944" s="1">
        <v>0</v>
      </c>
      <c r="X2944" s="1">
        <v>0</v>
      </c>
      <c r="Y2944" s="1">
        <v>0</v>
      </c>
      <c r="AB2944" s="275">
        <v>44651</v>
      </c>
      <c r="AC2944" s="1">
        <v>1</v>
      </c>
      <c r="AD2944" s="1" t="s">
        <v>2623</v>
      </c>
      <c r="AE2944" s="1">
        <v>1</v>
      </c>
      <c r="AF2944" s="1">
        <v>30</v>
      </c>
      <c r="AG2944" s="1">
        <v>0</v>
      </c>
      <c r="AN2944" s="1">
        <v>1</v>
      </c>
      <c r="AO2944" s="1">
        <v>1</v>
      </c>
      <c r="AP2944" s="275"/>
      <c r="AR2944" s="276">
        <v>5762.44</v>
      </c>
      <c r="AS2944" s="1" t="s">
        <v>2657</v>
      </c>
      <c r="AT2944" s="1">
        <v>0</v>
      </c>
      <c r="AU2944" s="1">
        <v>0</v>
      </c>
      <c r="AX2944" s="1">
        <v>5</v>
      </c>
      <c r="BC2944" s="1">
        <v>1</v>
      </c>
      <c r="BD2944" s="1">
        <v>7</v>
      </c>
      <c r="BE2944" s="1">
        <v>2</v>
      </c>
      <c r="BF2944" s="296">
        <v>40359.735197525501</v>
      </c>
    </row>
    <row r="2945" spans="1:58" x14ac:dyDescent="0.3">
      <c r="A2945" s="273">
        <f t="shared" si="94"/>
        <v>78553.824802474497</v>
      </c>
      <c r="B2945" s="1" t="s">
        <v>2621</v>
      </c>
      <c r="C2945" s="274">
        <v>66998724</v>
      </c>
      <c r="D2945" s="1">
        <v>144205</v>
      </c>
      <c r="E2945" s="1">
        <v>4</v>
      </c>
      <c r="F2945" s="1" t="s">
        <v>3301</v>
      </c>
      <c r="G2945" s="275">
        <v>43955</v>
      </c>
      <c r="H2945" s="275">
        <v>44895</v>
      </c>
      <c r="I2945" s="1">
        <v>0</v>
      </c>
      <c r="J2945" s="1">
        <v>1</v>
      </c>
      <c r="K2945" s="1">
        <v>22</v>
      </c>
      <c r="L2945" s="1">
        <v>30</v>
      </c>
      <c r="M2945" s="1">
        <v>2</v>
      </c>
      <c r="N2945" s="1">
        <v>18</v>
      </c>
      <c r="O2945" s="1">
        <v>19.559999999999999</v>
      </c>
      <c r="P2945" s="1">
        <v>400000</v>
      </c>
      <c r="Q2945" s="1">
        <v>16656</v>
      </c>
      <c r="R2945" s="1">
        <v>124676</v>
      </c>
      <c r="S2945" s="1">
        <v>0</v>
      </c>
      <c r="T2945" s="1">
        <v>0</v>
      </c>
      <c r="U2945" s="1">
        <v>0</v>
      </c>
      <c r="W2945" s="1">
        <v>0</v>
      </c>
      <c r="X2945" s="1">
        <v>0</v>
      </c>
      <c r="Y2945" s="1">
        <v>0</v>
      </c>
      <c r="AB2945" s="275">
        <v>44651</v>
      </c>
      <c r="AC2945" s="1">
        <v>1</v>
      </c>
      <c r="AD2945" s="1" t="s">
        <v>2623</v>
      </c>
      <c r="AE2945" s="1">
        <v>1</v>
      </c>
      <c r="AF2945" s="1">
        <v>30</v>
      </c>
      <c r="AG2945" s="1">
        <v>0</v>
      </c>
      <c r="AN2945" s="1">
        <v>1</v>
      </c>
      <c r="AO2945" s="1">
        <v>1</v>
      </c>
      <c r="AR2945" s="276">
        <v>5762.44</v>
      </c>
      <c r="AS2945" s="1" t="s">
        <v>2657</v>
      </c>
      <c r="AT2945" s="1">
        <v>0</v>
      </c>
      <c r="AU2945" s="1">
        <v>0</v>
      </c>
      <c r="AX2945" s="1">
        <v>5</v>
      </c>
      <c r="BC2945" s="1">
        <v>1</v>
      </c>
      <c r="BD2945" s="1">
        <v>7</v>
      </c>
      <c r="BE2945" s="1">
        <v>2</v>
      </c>
      <c r="BF2945" s="296">
        <v>40359.735197525501</v>
      </c>
    </row>
    <row r="2946" spans="1:58" x14ac:dyDescent="0.3">
      <c r="A2946" s="273">
        <f t="shared" ref="A2946:A3009" si="95">IF(+R2946-AR2946-BF2946&gt;0,R2946-AR2946-BF2946,0)</f>
        <v>518324.08858337952</v>
      </c>
      <c r="B2946" s="1" t="s">
        <v>2621</v>
      </c>
      <c r="C2946" s="274">
        <v>66998724</v>
      </c>
      <c r="D2946" s="1">
        <v>144205</v>
      </c>
      <c r="E2946" s="1">
        <v>4</v>
      </c>
      <c r="F2946" s="1" t="s">
        <v>3429</v>
      </c>
      <c r="G2946" s="275">
        <v>44042</v>
      </c>
      <c r="H2946" s="275">
        <v>44804</v>
      </c>
      <c r="I2946" s="1">
        <v>0</v>
      </c>
      <c r="J2946" s="1">
        <v>1</v>
      </c>
      <c r="K2946" s="1">
        <v>22</v>
      </c>
      <c r="L2946" s="1">
        <v>30</v>
      </c>
      <c r="M2946" s="1">
        <v>2</v>
      </c>
      <c r="N2946" s="1">
        <v>9</v>
      </c>
      <c r="O2946" s="1">
        <v>9.3800000000000008</v>
      </c>
      <c r="P2946" s="1">
        <v>5055188</v>
      </c>
      <c r="Q2946" s="1">
        <v>168344</v>
      </c>
      <c r="R2946" s="1">
        <v>822722</v>
      </c>
      <c r="S2946" s="1">
        <v>0</v>
      </c>
      <c r="T2946" s="1">
        <v>0</v>
      </c>
      <c r="U2946" s="1">
        <v>0</v>
      </c>
      <c r="V2946" s="275"/>
      <c r="W2946" s="1">
        <v>0</v>
      </c>
      <c r="X2946" s="1">
        <v>0</v>
      </c>
      <c r="Y2946" s="1">
        <v>0</v>
      </c>
      <c r="AB2946" s="275">
        <v>44651</v>
      </c>
      <c r="AC2946" s="1">
        <v>1</v>
      </c>
      <c r="AD2946" s="1" t="s">
        <v>2623</v>
      </c>
      <c r="AE2946" s="1">
        <v>1</v>
      </c>
      <c r="AF2946" s="1">
        <v>30</v>
      </c>
      <c r="AG2946" s="1">
        <v>0</v>
      </c>
      <c r="AN2946" s="1">
        <v>1</v>
      </c>
      <c r="AO2946" s="1">
        <v>1</v>
      </c>
      <c r="AR2946" s="276">
        <v>38068.85</v>
      </c>
      <c r="AS2946" s="1" t="s">
        <v>2632</v>
      </c>
      <c r="AT2946" s="1">
        <v>0</v>
      </c>
      <c r="AU2946" s="1">
        <v>0</v>
      </c>
      <c r="AX2946" s="1">
        <v>5</v>
      </c>
      <c r="BC2946" s="1">
        <v>1</v>
      </c>
      <c r="BD2946" s="1">
        <v>7</v>
      </c>
      <c r="BE2946" s="1">
        <v>2</v>
      </c>
      <c r="BF2946" s="296">
        <v>266329.06141662051</v>
      </c>
    </row>
    <row r="2947" spans="1:58" x14ac:dyDescent="0.3">
      <c r="A2947" s="273">
        <f t="shared" si="95"/>
        <v>639667.72066298849</v>
      </c>
      <c r="B2947" s="1" t="s">
        <v>2621</v>
      </c>
      <c r="C2947" s="274">
        <v>66998724</v>
      </c>
      <c r="D2947" s="1">
        <v>144205</v>
      </c>
      <c r="E2947" s="1">
        <v>4</v>
      </c>
      <c r="F2947" s="1" t="s">
        <v>3501</v>
      </c>
      <c r="G2947" s="275">
        <v>43817</v>
      </c>
      <c r="H2947" s="275">
        <v>44742</v>
      </c>
      <c r="I2947" s="1">
        <v>0</v>
      </c>
      <c r="J2947" s="1">
        <v>1</v>
      </c>
      <c r="K2947" s="1">
        <v>27</v>
      </c>
      <c r="L2947" s="1">
        <v>30</v>
      </c>
      <c r="M2947" s="1">
        <v>2</v>
      </c>
      <c r="N2947" s="1">
        <v>11.04</v>
      </c>
      <c r="O2947" s="1">
        <v>11.61</v>
      </c>
      <c r="P2947" s="1">
        <v>9000179</v>
      </c>
      <c r="Q2947" s="1">
        <v>374760</v>
      </c>
      <c r="R2947" s="1">
        <v>1015293</v>
      </c>
      <c r="S2947" s="1">
        <v>0</v>
      </c>
      <c r="T2947" s="1">
        <v>0</v>
      </c>
      <c r="U2947" s="1">
        <v>0</v>
      </c>
      <c r="W2947" s="1">
        <v>0</v>
      </c>
      <c r="X2947" s="1">
        <v>0</v>
      </c>
      <c r="Y2947" s="1">
        <v>0</v>
      </c>
      <c r="AB2947" s="275">
        <v>44651</v>
      </c>
      <c r="AC2947" s="1">
        <v>1</v>
      </c>
      <c r="AD2947" s="1" t="s">
        <v>2623</v>
      </c>
      <c r="AE2947" s="1">
        <v>1</v>
      </c>
      <c r="AF2947" s="1">
        <v>30</v>
      </c>
      <c r="AG2947" s="1">
        <v>0</v>
      </c>
      <c r="AN2947" s="1">
        <v>1</v>
      </c>
      <c r="AO2947" s="1">
        <v>1</v>
      </c>
      <c r="AR2947" s="276">
        <v>46957.72</v>
      </c>
      <c r="AS2947" s="1" t="s">
        <v>2657</v>
      </c>
      <c r="AT2947" s="1">
        <v>0</v>
      </c>
      <c r="AU2947" s="1">
        <v>0</v>
      </c>
      <c r="AX2947" s="1">
        <v>5</v>
      </c>
      <c r="BC2947" s="1">
        <v>1</v>
      </c>
      <c r="BD2947" s="1">
        <v>7</v>
      </c>
      <c r="BE2947" s="1">
        <v>2</v>
      </c>
      <c r="BF2947" s="296">
        <v>328667.5593370116</v>
      </c>
    </row>
    <row r="2948" spans="1:58" x14ac:dyDescent="0.3">
      <c r="A2948" s="273">
        <f t="shared" si="95"/>
        <v>32629.841154122198</v>
      </c>
      <c r="B2948" s="1" t="s">
        <v>2621</v>
      </c>
      <c r="C2948" s="274">
        <v>66998724</v>
      </c>
      <c r="D2948" s="1">
        <v>144205</v>
      </c>
      <c r="E2948" s="1">
        <v>4</v>
      </c>
      <c r="F2948" s="1" t="s">
        <v>3374</v>
      </c>
      <c r="G2948" s="275">
        <v>43878</v>
      </c>
      <c r="H2948" s="275">
        <v>44804</v>
      </c>
      <c r="I2948" s="1">
        <v>0</v>
      </c>
      <c r="J2948" s="1">
        <v>1</v>
      </c>
      <c r="K2948" s="1">
        <v>25</v>
      </c>
      <c r="L2948" s="1">
        <v>30</v>
      </c>
      <c r="M2948" s="1">
        <v>2</v>
      </c>
      <c r="N2948" s="1">
        <v>18</v>
      </c>
      <c r="O2948" s="1">
        <v>19.559999999999999</v>
      </c>
      <c r="P2948" s="1">
        <v>260000</v>
      </c>
      <c r="Q2948" s="1">
        <v>10826</v>
      </c>
      <c r="R2948" s="1">
        <v>51784</v>
      </c>
      <c r="S2948" s="1">
        <v>0</v>
      </c>
      <c r="T2948" s="1">
        <v>0</v>
      </c>
      <c r="U2948" s="1">
        <v>0</v>
      </c>
      <c r="W2948" s="1">
        <v>0</v>
      </c>
      <c r="X2948" s="1">
        <v>0</v>
      </c>
      <c r="Y2948" s="1">
        <v>0</v>
      </c>
      <c r="AB2948" s="275">
        <v>44651</v>
      </c>
      <c r="AC2948" s="1">
        <v>1</v>
      </c>
      <c r="AD2948" s="1" t="s">
        <v>2623</v>
      </c>
      <c r="AE2948" s="1">
        <v>1</v>
      </c>
      <c r="AF2948" s="1">
        <v>30</v>
      </c>
      <c r="AG2948" s="1">
        <v>0</v>
      </c>
      <c r="AN2948" s="1">
        <v>1</v>
      </c>
      <c r="AO2948" s="1">
        <v>1</v>
      </c>
      <c r="AR2948" s="276">
        <v>2390.8000000000002</v>
      </c>
      <c r="AS2948" s="1" t="s">
        <v>2657</v>
      </c>
      <c r="AT2948" s="1">
        <v>0</v>
      </c>
      <c r="AU2948" s="1">
        <v>0</v>
      </c>
      <c r="AX2948" s="1">
        <v>5</v>
      </c>
      <c r="BC2948" s="1">
        <v>1</v>
      </c>
      <c r="BD2948" s="1">
        <v>7</v>
      </c>
      <c r="BE2948" s="1">
        <v>2</v>
      </c>
      <c r="BF2948" s="296">
        <v>16763.358845877799</v>
      </c>
    </row>
    <row r="2949" spans="1:58" x14ac:dyDescent="0.3">
      <c r="A2949" s="273">
        <f t="shared" si="95"/>
        <v>49345.580313299972</v>
      </c>
      <c r="B2949" s="1" t="s">
        <v>2621</v>
      </c>
      <c r="C2949" s="274">
        <v>66998724</v>
      </c>
      <c r="D2949" s="1">
        <v>144205</v>
      </c>
      <c r="E2949" s="1">
        <v>4</v>
      </c>
      <c r="F2949" s="1" t="s">
        <v>3631</v>
      </c>
      <c r="G2949" s="275">
        <v>44247</v>
      </c>
      <c r="H2949" s="275">
        <v>45169</v>
      </c>
      <c r="I2949" s="1">
        <v>0</v>
      </c>
      <c r="J2949" s="1">
        <v>1</v>
      </c>
      <c r="K2949" s="1">
        <v>13</v>
      </c>
      <c r="L2949" s="1">
        <v>30</v>
      </c>
      <c r="M2949" s="1">
        <v>2</v>
      </c>
      <c r="N2949" s="1">
        <v>17.690000000000001</v>
      </c>
      <c r="O2949" s="1">
        <v>19.2</v>
      </c>
      <c r="P2949" s="1">
        <v>126100</v>
      </c>
      <c r="Q2949" s="1">
        <v>5257</v>
      </c>
      <c r="R2949" s="1">
        <v>78314</v>
      </c>
      <c r="S2949" s="1">
        <v>0</v>
      </c>
      <c r="T2949" s="1">
        <v>0</v>
      </c>
      <c r="U2949" s="1">
        <v>0</v>
      </c>
      <c r="W2949" s="1">
        <v>0</v>
      </c>
      <c r="X2949" s="1">
        <v>0</v>
      </c>
      <c r="Y2949" s="1">
        <v>0</v>
      </c>
      <c r="AB2949" s="275">
        <v>44651</v>
      </c>
      <c r="AC2949" s="1">
        <v>1</v>
      </c>
      <c r="AD2949" s="1" t="s">
        <v>2623</v>
      </c>
      <c r="AE2949" s="1">
        <v>1</v>
      </c>
      <c r="AF2949" s="1">
        <v>30</v>
      </c>
      <c r="AG2949" s="1">
        <v>0</v>
      </c>
      <c r="AN2949" s="1">
        <v>1</v>
      </c>
      <c r="AO2949" s="1">
        <v>1</v>
      </c>
      <c r="AR2949" s="276">
        <v>3616.85</v>
      </c>
      <c r="AS2949" s="1" t="s">
        <v>2657</v>
      </c>
      <c r="AT2949" s="1">
        <v>0</v>
      </c>
      <c r="AU2949" s="1">
        <v>0</v>
      </c>
      <c r="AX2949" s="1">
        <v>5</v>
      </c>
      <c r="BC2949" s="1">
        <v>1</v>
      </c>
      <c r="BD2949" s="1">
        <v>7</v>
      </c>
      <c r="BE2949" s="1">
        <v>2</v>
      </c>
      <c r="BF2949" s="296">
        <v>25351.569686700026</v>
      </c>
    </row>
    <row r="2950" spans="1:58" x14ac:dyDescent="0.3">
      <c r="A2950" s="273">
        <f t="shared" si="95"/>
        <v>114547.78856279842</v>
      </c>
      <c r="B2950" s="1" t="s">
        <v>2621</v>
      </c>
      <c r="C2950" s="274">
        <v>66998724</v>
      </c>
      <c r="D2950" s="1">
        <v>144205</v>
      </c>
      <c r="E2950" s="1">
        <v>4</v>
      </c>
      <c r="F2950" s="1" t="s">
        <v>3686</v>
      </c>
      <c r="G2950" s="275">
        <v>44079</v>
      </c>
      <c r="H2950" s="275">
        <v>45016</v>
      </c>
      <c r="I2950" s="1">
        <v>0</v>
      </c>
      <c r="J2950" s="1">
        <v>1</v>
      </c>
      <c r="K2950" s="1">
        <v>18</v>
      </c>
      <c r="L2950" s="1">
        <v>30</v>
      </c>
      <c r="M2950" s="1">
        <v>2</v>
      </c>
      <c r="N2950" s="1">
        <v>17.690000000000001</v>
      </c>
      <c r="O2950" s="1">
        <v>19.2</v>
      </c>
      <c r="P2950" s="1">
        <v>400000</v>
      </c>
      <c r="Q2950" s="1">
        <v>16676</v>
      </c>
      <c r="R2950" s="1">
        <v>181797</v>
      </c>
      <c r="S2950" s="1">
        <v>0</v>
      </c>
      <c r="T2950" s="1">
        <v>0</v>
      </c>
      <c r="U2950" s="1">
        <v>0</v>
      </c>
      <c r="W2950" s="1">
        <v>0</v>
      </c>
      <c r="X2950" s="1">
        <v>0</v>
      </c>
      <c r="Y2950" s="1">
        <v>0</v>
      </c>
      <c r="AB2950" s="275">
        <v>44651</v>
      </c>
      <c r="AC2950" s="1">
        <v>1</v>
      </c>
      <c r="AD2950" s="1" t="s">
        <v>2623</v>
      </c>
      <c r="AE2950" s="1">
        <v>1</v>
      </c>
      <c r="AF2950" s="1">
        <v>30</v>
      </c>
      <c r="AG2950" s="1">
        <v>0</v>
      </c>
      <c r="AN2950" s="1">
        <v>1</v>
      </c>
      <c r="AO2950" s="1">
        <v>1</v>
      </c>
      <c r="AR2950" s="276">
        <v>8398.44</v>
      </c>
      <c r="AS2950" s="1" t="s">
        <v>2657</v>
      </c>
      <c r="AT2950" s="1">
        <v>0</v>
      </c>
      <c r="AU2950" s="1">
        <v>0</v>
      </c>
      <c r="AX2950" s="1">
        <v>5</v>
      </c>
      <c r="BC2950" s="1">
        <v>1</v>
      </c>
      <c r="BD2950" s="1">
        <v>7</v>
      </c>
      <c r="BE2950" s="1">
        <v>2</v>
      </c>
      <c r="BF2950" s="296">
        <v>58850.771437201576</v>
      </c>
    </row>
    <row r="2951" spans="1:58" x14ac:dyDescent="0.3">
      <c r="A2951" s="273">
        <f t="shared" si="95"/>
        <v>114547.78856279842</v>
      </c>
      <c r="B2951" s="1" t="s">
        <v>2621</v>
      </c>
      <c r="C2951" s="274">
        <v>66998724</v>
      </c>
      <c r="D2951" s="1">
        <v>144205</v>
      </c>
      <c r="E2951" s="1">
        <v>4</v>
      </c>
      <c r="F2951" s="1" t="s">
        <v>3687</v>
      </c>
      <c r="G2951" s="275">
        <v>44079</v>
      </c>
      <c r="H2951" s="275">
        <v>45016</v>
      </c>
      <c r="I2951" s="1">
        <v>0</v>
      </c>
      <c r="J2951" s="1">
        <v>1</v>
      </c>
      <c r="K2951" s="1">
        <v>18</v>
      </c>
      <c r="L2951" s="1">
        <v>30</v>
      </c>
      <c r="M2951" s="1">
        <v>2</v>
      </c>
      <c r="N2951" s="1">
        <v>17.690000000000001</v>
      </c>
      <c r="O2951" s="1">
        <v>19.2</v>
      </c>
      <c r="P2951" s="1">
        <v>400000</v>
      </c>
      <c r="Q2951" s="1">
        <v>16676</v>
      </c>
      <c r="R2951" s="1">
        <v>181797</v>
      </c>
      <c r="S2951" s="1">
        <v>0</v>
      </c>
      <c r="T2951" s="1">
        <v>0</v>
      </c>
      <c r="U2951" s="1">
        <v>0</v>
      </c>
      <c r="W2951" s="1">
        <v>0</v>
      </c>
      <c r="X2951" s="1">
        <v>0</v>
      </c>
      <c r="Y2951" s="1">
        <v>0</v>
      </c>
      <c r="AB2951" s="275">
        <v>44651</v>
      </c>
      <c r="AC2951" s="1">
        <v>1</v>
      </c>
      <c r="AD2951" s="1" t="s">
        <v>2623</v>
      </c>
      <c r="AE2951" s="1">
        <v>1</v>
      </c>
      <c r="AF2951" s="1">
        <v>30</v>
      </c>
      <c r="AG2951" s="1">
        <v>0</v>
      </c>
      <c r="AN2951" s="1">
        <v>1</v>
      </c>
      <c r="AO2951" s="1">
        <v>1</v>
      </c>
      <c r="AR2951" s="276">
        <v>8398.44</v>
      </c>
      <c r="AS2951" s="1" t="s">
        <v>2657</v>
      </c>
      <c r="AT2951" s="1">
        <v>0</v>
      </c>
      <c r="AU2951" s="1">
        <v>0</v>
      </c>
      <c r="AX2951" s="1">
        <v>5</v>
      </c>
      <c r="BC2951" s="1">
        <v>1</v>
      </c>
      <c r="BD2951" s="1">
        <v>7</v>
      </c>
      <c r="BE2951" s="1">
        <v>2</v>
      </c>
      <c r="BF2951" s="296">
        <v>58850.771437201576</v>
      </c>
    </row>
    <row r="2952" spans="1:58" x14ac:dyDescent="0.3">
      <c r="A2952" s="273">
        <f t="shared" si="95"/>
        <v>114547.78856279842</v>
      </c>
      <c r="B2952" s="1" t="s">
        <v>2621</v>
      </c>
      <c r="C2952" s="274">
        <v>66998724</v>
      </c>
      <c r="D2952" s="1">
        <v>144205</v>
      </c>
      <c r="E2952" s="1">
        <v>4</v>
      </c>
      <c r="F2952" s="1" t="s">
        <v>3821</v>
      </c>
      <c r="G2952" s="275">
        <v>44088</v>
      </c>
      <c r="H2952" s="275">
        <v>45016</v>
      </c>
      <c r="I2952" s="1">
        <v>0</v>
      </c>
      <c r="J2952" s="1">
        <v>1</v>
      </c>
      <c r="K2952" s="1">
        <v>18</v>
      </c>
      <c r="L2952" s="1">
        <v>30</v>
      </c>
      <c r="M2952" s="1">
        <v>2</v>
      </c>
      <c r="N2952" s="1">
        <v>17.690000000000001</v>
      </c>
      <c r="O2952" s="1">
        <v>19.2</v>
      </c>
      <c r="P2952" s="1">
        <v>400000</v>
      </c>
      <c r="Q2952" s="1">
        <v>16676</v>
      </c>
      <c r="R2952" s="1">
        <v>181797</v>
      </c>
      <c r="S2952" s="1">
        <v>0</v>
      </c>
      <c r="T2952" s="1">
        <v>0</v>
      </c>
      <c r="U2952" s="1">
        <v>0</v>
      </c>
      <c r="W2952" s="1">
        <v>0</v>
      </c>
      <c r="X2952" s="1">
        <v>0</v>
      </c>
      <c r="Y2952" s="1">
        <v>0</v>
      </c>
      <c r="AB2952" s="275">
        <v>44651</v>
      </c>
      <c r="AC2952" s="1">
        <v>1</v>
      </c>
      <c r="AD2952" s="1" t="s">
        <v>2623</v>
      </c>
      <c r="AE2952" s="1">
        <v>1</v>
      </c>
      <c r="AF2952" s="1">
        <v>30</v>
      </c>
      <c r="AG2952" s="1">
        <v>0</v>
      </c>
      <c r="AN2952" s="1">
        <v>1</v>
      </c>
      <c r="AO2952" s="1">
        <v>1</v>
      </c>
      <c r="AR2952" s="276">
        <v>8398.44</v>
      </c>
      <c r="AS2952" s="1" t="s">
        <v>2657</v>
      </c>
      <c r="AT2952" s="1">
        <v>0</v>
      </c>
      <c r="AU2952" s="1">
        <v>0</v>
      </c>
      <c r="AX2952" s="1">
        <v>5</v>
      </c>
      <c r="BC2952" s="1">
        <v>1</v>
      </c>
      <c r="BD2952" s="1">
        <v>7</v>
      </c>
      <c r="BE2952" s="1">
        <v>2</v>
      </c>
      <c r="BF2952" s="296">
        <v>58850.771437201576</v>
      </c>
    </row>
    <row r="2953" spans="1:58" x14ac:dyDescent="0.3">
      <c r="A2953" s="273">
        <f t="shared" si="95"/>
        <v>41170.988438654065</v>
      </c>
      <c r="B2953" s="1" t="s">
        <v>2621</v>
      </c>
      <c r="C2953" s="274">
        <v>66998724</v>
      </c>
      <c r="D2953" s="1">
        <v>144205</v>
      </c>
      <c r="E2953" s="1">
        <v>4</v>
      </c>
      <c r="F2953" s="1" t="s">
        <v>3775</v>
      </c>
      <c r="G2953" s="275">
        <v>44113</v>
      </c>
      <c r="H2953" s="275">
        <v>45046</v>
      </c>
      <c r="I2953" s="1">
        <v>0</v>
      </c>
      <c r="J2953" s="1">
        <v>1</v>
      </c>
      <c r="K2953" s="1">
        <v>17</v>
      </c>
      <c r="L2953" s="1">
        <v>30</v>
      </c>
      <c r="M2953" s="1">
        <v>2</v>
      </c>
      <c r="N2953" s="1">
        <v>17.690000000000001</v>
      </c>
      <c r="O2953" s="1">
        <v>19.2</v>
      </c>
      <c r="P2953" s="1">
        <v>133632</v>
      </c>
      <c r="Q2953" s="1">
        <v>5571</v>
      </c>
      <c r="R2953" s="1">
        <v>65320</v>
      </c>
      <c r="S2953" s="1">
        <v>0</v>
      </c>
      <c r="T2953" s="1">
        <v>0</v>
      </c>
      <c r="U2953" s="1">
        <v>0</v>
      </c>
      <c r="W2953" s="1">
        <v>0</v>
      </c>
      <c r="X2953" s="1">
        <v>0</v>
      </c>
      <c r="Y2953" s="1">
        <v>0</v>
      </c>
      <c r="AB2953" s="275">
        <v>44651</v>
      </c>
      <c r="AC2953" s="1">
        <v>1</v>
      </c>
      <c r="AD2953" s="1" t="s">
        <v>2623</v>
      </c>
      <c r="AE2953" s="1">
        <v>1</v>
      </c>
      <c r="AF2953" s="1">
        <v>30</v>
      </c>
      <c r="AG2953" s="1">
        <v>0</v>
      </c>
      <c r="AN2953" s="1">
        <v>1</v>
      </c>
      <c r="AO2953" s="1">
        <v>1</v>
      </c>
      <c r="AR2953" s="276">
        <v>3003.82</v>
      </c>
      <c r="AS2953" s="1" t="s">
        <v>2657</v>
      </c>
      <c r="AT2953" s="1">
        <v>0</v>
      </c>
      <c r="AU2953" s="1">
        <v>0</v>
      </c>
      <c r="AX2953" s="1">
        <v>5</v>
      </c>
      <c r="BC2953" s="1">
        <v>1</v>
      </c>
      <c r="BD2953" s="1">
        <v>7</v>
      </c>
      <c r="BE2953" s="1">
        <v>2</v>
      </c>
      <c r="BF2953" s="296">
        <v>21145.191561345931</v>
      </c>
    </row>
    <row r="2954" spans="1:58" x14ac:dyDescent="0.3">
      <c r="A2954" s="273">
        <f t="shared" si="95"/>
        <v>115243.91557215685</v>
      </c>
      <c r="B2954" s="1" t="s">
        <v>2621</v>
      </c>
      <c r="C2954" s="274">
        <v>66998724</v>
      </c>
      <c r="D2954" s="1">
        <v>144205</v>
      </c>
      <c r="E2954" s="1">
        <v>4</v>
      </c>
      <c r="F2954" s="1" t="s">
        <v>3959</v>
      </c>
      <c r="G2954" s="275">
        <v>44143</v>
      </c>
      <c r="H2954" s="275">
        <v>45077</v>
      </c>
      <c r="I2954" s="1">
        <v>0</v>
      </c>
      <c r="J2954" s="1">
        <v>1</v>
      </c>
      <c r="K2954" s="1">
        <v>16</v>
      </c>
      <c r="L2954" s="1">
        <v>30</v>
      </c>
      <c r="M2954" s="1">
        <v>2</v>
      </c>
      <c r="N2954" s="1">
        <v>17.690000000000001</v>
      </c>
      <c r="O2954" s="1">
        <v>19.2</v>
      </c>
      <c r="P2954" s="1">
        <v>350000</v>
      </c>
      <c r="Q2954" s="1">
        <v>14591</v>
      </c>
      <c r="R2954" s="1">
        <v>182917</v>
      </c>
      <c r="S2954" s="1">
        <v>0</v>
      </c>
      <c r="T2954" s="1">
        <v>0</v>
      </c>
      <c r="U2954" s="1">
        <v>0</v>
      </c>
      <c r="V2954" s="275"/>
      <c r="W2954" s="1">
        <v>0</v>
      </c>
      <c r="X2954" s="1">
        <v>0</v>
      </c>
      <c r="Y2954" s="1">
        <v>0</v>
      </c>
      <c r="AB2954" s="275">
        <v>44651</v>
      </c>
      <c r="AC2954" s="1">
        <v>1</v>
      </c>
      <c r="AD2954" s="1" t="s">
        <v>2623</v>
      </c>
      <c r="AE2954" s="1">
        <v>1</v>
      </c>
      <c r="AF2954" s="1">
        <v>30</v>
      </c>
      <c r="AG2954" s="1">
        <v>0</v>
      </c>
      <c r="AN2954" s="1">
        <v>1</v>
      </c>
      <c r="AO2954" s="1">
        <v>1</v>
      </c>
      <c r="AR2954" s="276">
        <v>8459.75</v>
      </c>
      <c r="AS2954" s="1" t="s">
        <v>2657</v>
      </c>
      <c r="AT2954" s="1">
        <v>0</v>
      </c>
      <c r="AU2954" s="1">
        <v>0</v>
      </c>
      <c r="AX2954" s="1">
        <v>5</v>
      </c>
      <c r="BC2954" s="1">
        <v>1</v>
      </c>
      <c r="BD2954" s="1">
        <v>7</v>
      </c>
      <c r="BE2954" s="1">
        <v>2</v>
      </c>
      <c r="BF2954" s="296">
        <v>59213.334427843147</v>
      </c>
    </row>
    <row r="2955" spans="1:58" x14ac:dyDescent="0.3">
      <c r="A2955" s="273">
        <f t="shared" si="95"/>
        <v>138570.88297711394</v>
      </c>
      <c r="B2955" s="1" t="s">
        <v>2621</v>
      </c>
      <c r="C2955" s="274">
        <v>66998724</v>
      </c>
      <c r="D2955" s="1">
        <v>144205</v>
      </c>
      <c r="E2955" s="1">
        <v>4</v>
      </c>
      <c r="F2955" s="1" t="s">
        <v>4139</v>
      </c>
      <c r="G2955" s="275">
        <v>44447</v>
      </c>
      <c r="H2955" s="275">
        <v>45382</v>
      </c>
      <c r="I2955" s="1">
        <v>0</v>
      </c>
      <c r="J2955" s="1">
        <v>1</v>
      </c>
      <c r="K2955" s="1">
        <v>6</v>
      </c>
      <c r="L2955" s="1">
        <v>30</v>
      </c>
      <c r="M2955" s="1">
        <v>2</v>
      </c>
      <c r="N2955" s="1">
        <v>17.690000000000001</v>
      </c>
      <c r="O2955" s="1">
        <v>19.2</v>
      </c>
      <c r="P2955" s="1">
        <v>263656</v>
      </c>
      <c r="Q2955" s="1">
        <v>10992</v>
      </c>
      <c r="R2955" s="1">
        <v>219948</v>
      </c>
      <c r="S2955" s="1">
        <v>0</v>
      </c>
      <c r="T2955" s="1">
        <v>0</v>
      </c>
      <c r="U2955" s="1">
        <v>0</v>
      </c>
      <c r="W2955" s="1">
        <v>0</v>
      </c>
      <c r="X2955" s="1">
        <v>0</v>
      </c>
      <c r="Y2955" s="1">
        <v>0</v>
      </c>
      <c r="AB2955" s="275">
        <v>44651</v>
      </c>
      <c r="AC2955" s="1">
        <v>1</v>
      </c>
      <c r="AD2955" s="1" t="s">
        <v>2623</v>
      </c>
      <c r="AE2955" s="1">
        <v>1</v>
      </c>
      <c r="AF2955" s="1">
        <v>30</v>
      </c>
      <c r="AG2955" s="1">
        <v>0</v>
      </c>
      <c r="AN2955" s="1">
        <v>1</v>
      </c>
      <c r="AO2955" s="1">
        <v>1</v>
      </c>
      <c r="AR2955" s="276">
        <v>10176.219999999999</v>
      </c>
      <c r="AS2955" s="1" t="s">
        <v>2657</v>
      </c>
      <c r="AT2955" s="1">
        <v>0</v>
      </c>
      <c r="AU2955" s="1">
        <v>0</v>
      </c>
      <c r="AX2955" s="1">
        <v>5</v>
      </c>
      <c r="BC2955" s="1">
        <v>1</v>
      </c>
      <c r="BD2955" s="1">
        <v>7</v>
      </c>
      <c r="BE2955" s="1">
        <v>2</v>
      </c>
      <c r="BF2955" s="296">
        <v>71200.897022886042</v>
      </c>
    </row>
    <row r="2956" spans="1:58" x14ac:dyDescent="0.3">
      <c r="A2956" s="273">
        <f t="shared" si="95"/>
        <v>55460.175047721539</v>
      </c>
      <c r="B2956" s="1" t="s">
        <v>2621</v>
      </c>
      <c r="C2956" s="274">
        <v>66998724</v>
      </c>
      <c r="D2956" s="1">
        <v>144205</v>
      </c>
      <c r="E2956" s="1">
        <v>4</v>
      </c>
      <c r="F2956" s="1" t="s">
        <v>3885</v>
      </c>
      <c r="G2956" s="275">
        <v>44123</v>
      </c>
      <c r="H2956" s="275">
        <v>45046</v>
      </c>
      <c r="I2956" s="1">
        <v>0</v>
      </c>
      <c r="J2956" s="1">
        <v>1</v>
      </c>
      <c r="K2956" s="1">
        <v>17</v>
      </c>
      <c r="L2956" s="1">
        <v>30</v>
      </c>
      <c r="M2956" s="1">
        <v>2</v>
      </c>
      <c r="N2956" s="1">
        <v>17.690000000000001</v>
      </c>
      <c r="O2956" s="1">
        <v>19.2</v>
      </c>
      <c r="P2956" s="1">
        <v>180000</v>
      </c>
      <c r="Q2956" s="1">
        <v>7504</v>
      </c>
      <c r="R2956" s="1">
        <v>87990</v>
      </c>
      <c r="S2956" s="1">
        <v>0</v>
      </c>
      <c r="T2956" s="1">
        <v>0</v>
      </c>
      <c r="U2956" s="1">
        <v>0</v>
      </c>
      <c r="W2956" s="1">
        <v>0</v>
      </c>
      <c r="X2956" s="1">
        <v>0</v>
      </c>
      <c r="Y2956" s="1">
        <v>0</v>
      </c>
      <c r="AB2956" s="275">
        <v>44651</v>
      </c>
      <c r="AC2956" s="1">
        <v>1</v>
      </c>
      <c r="AD2956" s="1" t="s">
        <v>2623</v>
      </c>
      <c r="AE2956" s="1">
        <v>1</v>
      </c>
      <c r="AF2956" s="1">
        <v>30</v>
      </c>
      <c r="AG2956" s="1">
        <v>0</v>
      </c>
      <c r="AN2956" s="1">
        <v>1</v>
      </c>
      <c r="AO2956" s="1">
        <v>1</v>
      </c>
      <c r="AR2956" s="276">
        <v>4045.97</v>
      </c>
      <c r="AS2956" s="1" t="s">
        <v>2657</v>
      </c>
      <c r="AT2956" s="1">
        <v>0</v>
      </c>
      <c r="AU2956" s="1">
        <v>0</v>
      </c>
      <c r="AX2956" s="1">
        <v>5</v>
      </c>
      <c r="BC2956" s="1">
        <v>1</v>
      </c>
      <c r="BD2956" s="1">
        <v>7</v>
      </c>
      <c r="BE2956" s="1">
        <v>2</v>
      </c>
      <c r="BF2956" s="296">
        <v>28483.854952278456</v>
      </c>
    </row>
    <row r="2957" spans="1:58" x14ac:dyDescent="0.3">
      <c r="A2957" s="273">
        <f t="shared" si="95"/>
        <v>105110.3244878634</v>
      </c>
      <c r="B2957" s="1" t="s">
        <v>2621</v>
      </c>
      <c r="C2957" s="274">
        <v>66998724</v>
      </c>
      <c r="D2957" s="1">
        <v>144205</v>
      </c>
      <c r="E2957" s="1">
        <v>4</v>
      </c>
      <c r="F2957" s="1" t="s">
        <v>4297</v>
      </c>
      <c r="G2957" s="275">
        <v>44459</v>
      </c>
      <c r="H2957" s="275">
        <v>45382</v>
      </c>
      <c r="I2957" s="1">
        <v>0</v>
      </c>
      <c r="J2957" s="1">
        <v>1</v>
      </c>
      <c r="K2957" s="1">
        <v>6</v>
      </c>
      <c r="L2957" s="1">
        <v>30</v>
      </c>
      <c r="M2957" s="1">
        <v>2</v>
      </c>
      <c r="N2957" s="1">
        <v>17.690000000000001</v>
      </c>
      <c r="O2957" s="1">
        <v>19.2</v>
      </c>
      <c r="P2957" s="1">
        <v>200000</v>
      </c>
      <c r="Q2957" s="1">
        <v>8338</v>
      </c>
      <c r="R2957" s="1">
        <v>166845</v>
      </c>
      <c r="S2957" s="1">
        <v>0</v>
      </c>
      <c r="T2957" s="1">
        <v>0</v>
      </c>
      <c r="U2957" s="1">
        <v>0</v>
      </c>
      <c r="W2957" s="1">
        <v>0</v>
      </c>
      <c r="X2957" s="1">
        <v>0</v>
      </c>
      <c r="Y2957" s="1">
        <v>0</v>
      </c>
      <c r="AB2957" s="275">
        <v>44651</v>
      </c>
      <c r="AC2957" s="1">
        <v>1</v>
      </c>
      <c r="AD2957" s="1" t="s">
        <v>2623</v>
      </c>
      <c r="AE2957" s="1">
        <v>1</v>
      </c>
      <c r="AF2957" s="1">
        <v>30</v>
      </c>
      <c r="AG2957" s="1">
        <v>0</v>
      </c>
      <c r="AN2957" s="1">
        <v>1</v>
      </c>
      <c r="AO2957" s="1">
        <v>1</v>
      </c>
      <c r="AR2957" s="276">
        <v>7724.12</v>
      </c>
      <c r="AS2957" s="1" t="s">
        <v>2657</v>
      </c>
      <c r="AT2957" s="1">
        <v>0</v>
      </c>
      <c r="AU2957" s="1">
        <v>0</v>
      </c>
      <c r="AX2957" s="1">
        <v>5</v>
      </c>
      <c r="BC2957" s="1">
        <v>1</v>
      </c>
      <c r="BD2957" s="1">
        <v>7</v>
      </c>
      <c r="BE2957" s="1">
        <v>2</v>
      </c>
      <c r="BF2957" s="296">
        <v>54010.555512136598</v>
      </c>
    </row>
    <row r="2958" spans="1:58" x14ac:dyDescent="0.3">
      <c r="A2958" s="273">
        <f t="shared" si="95"/>
        <v>315333.68859576655</v>
      </c>
      <c r="B2958" s="1" t="s">
        <v>2621</v>
      </c>
      <c r="C2958" s="274">
        <v>66998724</v>
      </c>
      <c r="D2958" s="1">
        <v>144205</v>
      </c>
      <c r="E2958" s="1">
        <v>4</v>
      </c>
      <c r="F2958" s="1" t="s">
        <v>4298</v>
      </c>
      <c r="G2958" s="275">
        <v>44459</v>
      </c>
      <c r="H2958" s="275">
        <v>45382</v>
      </c>
      <c r="I2958" s="1">
        <v>0</v>
      </c>
      <c r="J2958" s="1">
        <v>1</v>
      </c>
      <c r="K2958" s="1">
        <v>6</v>
      </c>
      <c r="L2958" s="1">
        <v>30</v>
      </c>
      <c r="M2958" s="1">
        <v>2</v>
      </c>
      <c r="N2958" s="1">
        <v>17.690000000000001</v>
      </c>
      <c r="O2958" s="1">
        <v>19.2</v>
      </c>
      <c r="P2958" s="1">
        <v>600000</v>
      </c>
      <c r="Q2958" s="1">
        <v>25014</v>
      </c>
      <c r="R2958" s="1">
        <v>500539</v>
      </c>
      <c r="S2958" s="1">
        <v>0</v>
      </c>
      <c r="T2958" s="1">
        <v>0</v>
      </c>
      <c r="U2958" s="1">
        <v>0</v>
      </c>
      <c r="W2958" s="1">
        <v>0</v>
      </c>
      <c r="X2958" s="1">
        <v>0</v>
      </c>
      <c r="Y2958" s="1">
        <v>0</v>
      </c>
      <c r="AB2958" s="275">
        <v>44651</v>
      </c>
      <c r="AC2958" s="1">
        <v>1</v>
      </c>
      <c r="AD2958" s="1" t="s">
        <v>2623</v>
      </c>
      <c r="AE2958" s="1">
        <v>1</v>
      </c>
      <c r="AF2958" s="1">
        <v>30</v>
      </c>
      <c r="AG2958" s="1">
        <v>0</v>
      </c>
      <c r="AN2958" s="1">
        <v>1</v>
      </c>
      <c r="AO2958" s="1">
        <v>1</v>
      </c>
      <c r="AR2958" s="276">
        <v>23172.35</v>
      </c>
      <c r="AS2958" s="1" t="s">
        <v>2657</v>
      </c>
      <c r="AT2958" s="1">
        <v>0</v>
      </c>
      <c r="AU2958" s="1">
        <v>0</v>
      </c>
      <c r="AX2958" s="1">
        <v>5</v>
      </c>
      <c r="BC2958" s="1">
        <v>1</v>
      </c>
      <c r="BD2958" s="1">
        <v>7</v>
      </c>
      <c r="BE2958" s="1">
        <v>2</v>
      </c>
      <c r="BF2958" s="296">
        <v>162032.9614042335</v>
      </c>
    </row>
    <row r="2959" spans="1:58" x14ac:dyDescent="0.3">
      <c r="A2959" s="273">
        <f t="shared" si="95"/>
        <v>37099.918294388794</v>
      </c>
      <c r="B2959" s="1" t="s">
        <v>2621</v>
      </c>
      <c r="C2959" s="274">
        <v>66998724</v>
      </c>
      <c r="D2959" s="1">
        <v>144205</v>
      </c>
      <c r="E2959" s="1">
        <v>4</v>
      </c>
      <c r="F2959" s="1" t="s">
        <v>4251</v>
      </c>
      <c r="G2959" s="275">
        <v>44462</v>
      </c>
      <c r="H2959" s="275">
        <v>45382</v>
      </c>
      <c r="I2959" s="1">
        <v>0</v>
      </c>
      <c r="J2959" s="1">
        <v>1</v>
      </c>
      <c r="K2959" s="1">
        <v>6</v>
      </c>
      <c r="L2959" s="1">
        <v>30</v>
      </c>
      <c r="M2959" s="1">
        <v>2</v>
      </c>
      <c r="N2959" s="1">
        <v>17.690000000000001</v>
      </c>
      <c r="O2959" s="1">
        <v>19.2</v>
      </c>
      <c r="P2959" s="1">
        <v>70542</v>
      </c>
      <c r="Q2959" s="1">
        <v>2941</v>
      </c>
      <c r="R2959" s="1">
        <v>58847</v>
      </c>
      <c r="S2959" s="1">
        <v>0</v>
      </c>
      <c r="T2959" s="1">
        <v>0</v>
      </c>
      <c r="U2959" s="1">
        <v>0</v>
      </c>
      <c r="W2959" s="1">
        <v>0</v>
      </c>
      <c r="X2959" s="1">
        <v>0</v>
      </c>
      <c r="Y2959" s="1">
        <v>0</v>
      </c>
      <c r="AB2959" s="275">
        <v>44651</v>
      </c>
      <c r="AC2959" s="1">
        <v>1</v>
      </c>
      <c r="AD2959" s="1" t="s">
        <v>2623</v>
      </c>
      <c r="AE2959" s="1">
        <v>1</v>
      </c>
      <c r="AF2959" s="1">
        <v>30</v>
      </c>
      <c r="AG2959" s="1">
        <v>0</v>
      </c>
      <c r="AN2959" s="1">
        <v>1</v>
      </c>
      <c r="AO2959" s="1">
        <v>1</v>
      </c>
      <c r="AR2959" s="276">
        <v>2697.31</v>
      </c>
      <c r="AS2959" s="1" t="s">
        <v>2657</v>
      </c>
      <c r="AT2959" s="1">
        <v>0</v>
      </c>
      <c r="AU2959" s="1">
        <v>0</v>
      </c>
      <c r="AX2959" s="1">
        <v>5</v>
      </c>
      <c r="BC2959" s="1">
        <v>1</v>
      </c>
      <c r="BD2959" s="1">
        <v>7</v>
      </c>
      <c r="BE2959" s="1">
        <v>2</v>
      </c>
      <c r="BF2959" s="296">
        <v>19049.771705611209</v>
      </c>
    </row>
    <row r="2960" spans="1:58" x14ac:dyDescent="0.3">
      <c r="A2960" s="273">
        <f t="shared" si="95"/>
        <v>315333.68859576655</v>
      </c>
      <c r="B2960" s="1" t="s">
        <v>2621</v>
      </c>
      <c r="C2960" s="274">
        <v>66998724</v>
      </c>
      <c r="D2960" s="1">
        <v>144205</v>
      </c>
      <c r="E2960" s="1">
        <v>4</v>
      </c>
      <c r="F2960" s="1" t="s">
        <v>4162</v>
      </c>
      <c r="G2960" s="275">
        <v>44448</v>
      </c>
      <c r="H2960" s="275">
        <v>45382</v>
      </c>
      <c r="I2960" s="1">
        <v>0</v>
      </c>
      <c r="J2960" s="1">
        <v>1</v>
      </c>
      <c r="K2960" s="1">
        <v>6</v>
      </c>
      <c r="L2960" s="1">
        <v>30</v>
      </c>
      <c r="M2960" s="1">
        <v>2</v>
      </c>
      <c r="N2960" s="1">
        <v>17.690000000000001</v>
      </c>
      <c r="O2960" s="1">
        <v>19.2</v>
      </c>
      <c r="P2960" s="1">
        <v>600000</v>
      </c>
      <c r="Q2960" s="1">
        <v>25014</v>
      </c>
      <c r="R2960" s="1">
        <v>500539</v>
      </c>
      <c r="S2960" s="1">
        <v>0</v>
      </c>
      <c r="T2960" s="1">
        <v>0</v>
      </c>
      <c r="U2960" s="1">
        <v>0</v>
      </c>
      <c r="W2960" s="1">
        <v>0</v>
      </c>
      <c r="X2960" s="1">
        <v>0</v>
      </c>
      <c r="Y2960" s="1">
        <v>0</v>
      </c>
      <c r="AB2960" s="275">
        <v>44651</v>
      </c>
      <c r="AC2960" s="1">
        <v>1</v>
      </c>
      <c r="AD2960" s="1" t="s">
        <v>2623</v>
      </c>
      <c r="AE2960" s="1">
        <v>1</v>
      </c>
      <c r="AF2960" s="1">
        <v>30</v>
      </c>
      <c r="AG2960" s="1">
        <v>0</v>
      </c>
      <c r="AN2960" s="1">
        <v>1</v>
      </c>
      <c r="AO2960" s="1">
        <v>1</v>
      </c>
      <c r="AP2960" s="275"/>
      <c r="AR2960" s="276">
        <v>23172.35</v>
      </c>
      <c r="AS2960" s="1" t="s">
        <v>2657</v>
      </c>
      <c r="AT2960" s="1">
        <v>0</v>
      </c>
      <c r="AU2960" s="1">
        <v>0</v>
      </c>
      <c r="AX2960" s="1">
        <v>5</v>
      </c>
      <c r="BC2960" s="1">
        <v>1</v>
      </c>
      <c r="BD2960" s="1">
        <v>7</v>
      </c>
      <c r="BE2960" s="1">
        <v>2</v>
      </c>
      <c r="BF2960" s="296">
        <v>162032.9614042335</v>
      </c>
    </row>
    <row r="2961" spans="1:58" x14ac:dyDescent="0.3">
      <c r="A2961" s="273">
        <f t="shared" si="95"/>
        <v>101480.20088833178</v>
      </c>
      <c r="B2961" s="1" t="s">
        <v>2621</v>
      </c>
      <c r="C2961" s="274">
        <v>66998724</v>
      </c>
      <c r="D2961" s="1">
        <v>144205</v>
      </c>
      <c r="E2961" s="1">
        <v>4</v>
      </c>
      <c r="F2961" s="1" t="s">
        <v>4845</v>
      </c>
      <c r="G2961" s="275">
        <v>44429</v>
      </c>
      <c r="H2961" s="275">
        <v>45351</v>
      </c>
      <c r="I2961" s="1">
        <v>0</v>
      </c>
      <c r="J2961" s="1">
        <v>1</v>
      </c>
      <c r="K2961" s="1">
        <v>7</v>
      </c>
      <c r="L2961" s="1">
        <v>30</v>
      </c>
      <c r="M2961" s="1">
        <v>2</v>
      </c>
      <c r="N2961" s="1">
        <v>17.690000000000001</v>
      </c>
      <c r="O2961" s="1">
        <v>19.2</v>
      </c>
      <c r="P2961" s="1">
        <v>200000</v>
      </c>
      <c r="Q2961" s="1">
        <v>8338</v>
      </c>
      <c r="R2961" s="1">
        <v>161024</v>
      </c>
      <c r="S2961" s="1">
        <v>0</v>
      </c>
      <c r="T2961" s="1">
        <v>0</v>
      </c>
      <c r="U2961" s="1">
        <v>0</v>
      </c>
      <c r="W2961" s="1">
        <v>0</v>
      </c>
      <c r="X2961" s="1">
        <v>0</v>
      </c>
      <c r="Y2961" s="1">
        <v>0</v>
      </c>
      <c r="AB2961" s="275">
        <v>44651</v>
      </c>
      <c r="AC2961" s="1">
        <v>1</v>
      </c>
      <c r="AD2961" s="1" t="s">
        <v>2623</v>
      </c>
      <c r="AE2961" s="1">
        <v>1</v>
      </c>
      <c r="AF2961" s="1">
        <v>30</v>
      </c>
      <c r="AG2961" s="1">
        <v>0</v>
      </c>
      <c r="AN2961" s="1">
        <v>1</v>
      </c>
      <c r="AO2961" s="1">
        <v>1</v>
      </c>
      <c r="AR2961" s="276">
        <v>7417.6</v>
      </c>
      <c r="AS2961" s="1" t="s">
        <v>2657</v>
      </c>
      <c r="AT2961" s="1">
        <v>0</v>
      </c>
      <c r="AU2961" s="1">
        <v>0</v>
      </c>
      <c r="AX2961" s="1">
        <v>5</v>
      </c>
      <c r="BC2961" s="1">
        <v>1</v>
      </c>
      <c r="BD2961" s="1">
        <v>7</v>
      </c>
      <c r="BE2961" s="1">
        <v>2</v>
      </c>
      <c r="BF2961" s="296">
        <v>52126.199111668211</v>
      </c>
    </row>
    <row r="2962" spans="1:58" x14ac:dyDescent="0.3">
      <c r="A2962" s="273">
        <f t="shared" si="95"/>
        <v>246773.46428746296</v>
      </c>
      <c r="B2962" s="1" t="s">
        <v>2621</v>
      </c>
      <c r="C2962" s="274">
        <v>66998724</v>
      </c>
      <c r="D2962" s="1">
        <v>144205</v>
      </c>
      <c r="E2962" s="1">
        <v>4</v>
      </c>
      <c r="F2962" s="1" t="s">
        <v>4663</v>
      </c>
      <c r="G2962" s="275">
        <v>44268</v>
      </c>
      <c r="H2962" s="275">
        <v>45199</v>
      </c>
      <c r="I2962" s="1">
        <v>0</v>
      </c>
      <c r="J2962" s="1">
        <v>1</v>
      </c>
      <c r="K2962" s="1">
        <v>12</v>
      </c>
      <c r="L2962" s="1">
        <v>30</v>
      </c>
      <c r="M2962" s="1">
        <v>2</v>
      </c>
      <c r="N2962" s="1">
        <v>17.690000000000001</v>
      </c>
      <c r="O2962" s="1">
        <v>19.2</v>
      </c>
      <c r="P2962" s="1">
        <v>600000</v>
      </c>
      <c r="Q2962" s="1">
        <v>25014</v>
      </c>
      <c r="R2962" s="1">
        <v>391728</v>
      </c>
      <c r="S2962" s="1">
        <v>0</v>
      </c>
      <c r="T2962" s="1">
        <v>0</v>
      </c>
      <c r="U2962" s="1">
        <v>0</v>
      </c>
      <c r="W2962" s="1">
        <v>0</v>
      </c>
      <c r="X2962" s="1">
        <v>0</v>
      </c>
      <c r="Y2962" s="1">
        <v>0</v>
      </c>
      <c r="AB2962" s="275">
        <v>44651</v>
      </c>
      <c r="AC2962" s="1">
        <v>1</v>
      </c>
      <c r="AD2962" s="1" t="s">
        <v>2623</v>
      </c>
      <c r="AE2962" s="1">
        <v>1</v>
      </c>
      <c r="AF2962" s="1">
        <v>30</v>
      </c>
      <c r="AG2962" s="1">
        <v>0</v>
      </c>
      <c r="AN2962" s="1">
        <v>1</v>
      </c>
      <c r="AO2962" s="1">
        <v>1</v>
      </c>
      <c r="AR2962" s="276">
        <v>18145.54</v>
      </c>
      <c r="AS2962" s="1" t="s">
        <v>2657</v>
      </c>
      <c r="AT2962" s="1">
        <v>0</v>
      </c>
      <c r="AU2962" s="1">
        <v>0</v>
      </c>
      <c r="AX2962" s="1">
        <v>5</v>
      </c>
      <c r="BC2962" s="1">
        <v>1</v>
      </c>
      <c r="BD2962" s="1">
        <v>7</v>
      </c>
      <c r="BE2962" s="1">
        <v>2</v>
      </c>
      <c r="BF2962" s="296">
        <v>126808.99571253706</v>
      </c>
    </row>
    <row r="2963" spans="1:58" x14ac:dyDescent="0.3">
      <c r="A2963" s="273">
        <f t="shared" si="95"/>
        <v>24658.365949707666</v>
      </c>
      <c r="B2963" s="1" t="s">
        <v>2621</v>
      </c>
      <c r="C2963" s="274">
        <v>66998724</v>
      </c>
      <c r="D2963" s="1">
        <v>144205</v>
      </c>
      <c r="E2963" s="1">
        <v>4</v>
      </c>
      <c r="F2963" s="1" t="s">
        <v>4667</v>
      </c>
      <c r="G2963" s="275">
        <v>44268</v>
      </c>
      <c r="H2963" s="275">
        <v>45199</v>
      </c>
      <c r="I2963" s="1">
        <v>0</v>
      </c>
      <c r="J2963" s="1">
        <v>1</v>
      </c>
      <c r="K2963" s="1">
        <v>12</v>
      </c>
      <c r="L2963" s="1">
        <v>30</v>
      </c>
      <c r="M2963" s="1">
        <v>2</v>
      </c>
      <c r="N2963" s="1">
        <v>17.690000000000001</v>
      </c>
      <c r="O2963" s="1">
        <v>19.2</v>
      </c>
      <c r="P2963" s="1">
        <v>60000</v>
      </c>
      <c r="Q2963" s="1">
        <v>2501</v>
      </c>
      <c r="R2963" s="1">
        <v>39181</v>
      </c>
      <c r="S2963" s="1">
        <v>0</v>
      </c>
      <c r="T2963" s="1">
        <v>0</v>
      </c>
      <c r="U2963" s="1">
        <v>0</v>
      </c>
      <c r="W2963" s="1">
        <v>0</v>
      </c>
      <c r="X2963" s="1">
        <v>0</v>
      </c>
      <c r="Y2963" s="1">
        <v>0</v>
      </c>
      <c r="AB2963" s="275">
        <v>44651</v>
      </c>
      <c r="AC2963" s="1">
        <v>1</v>
      </c>
      <c r="AD2963" s="1" t="s">
        <v>2623</v>
      </c>
      <c r="AE2963" s="1">
        <v>1</v>
      </c>
      <c r="AF2963" s="1">
        <v>30</v>
      </c>
      <c r="AG2963" s="1">
        <v>0</v>
      </c>
      <c r="AN2963" s="1">
        <v>1</v>
      </c>
      <c r="AO2963" s="1">
        <v>1</v>
      </c>
      <c r="AR2963" s="276">
        <v>1839.08</v>
      </c>
      <c r="AS2963" s="1" t="s">
        <v>2657</v>
      </c>
      <c r="AT2963" s="1">
        <v>0</v>
      </c>
      <c r="AU2963" s="1">
        <v>0</v>
      </c>
      <c r="AX2963" s="1">
        <v>5</v>
      </c>
      <c r="BC2963" s="1">
        <v>1</v>
      </c>
      <c r="BD2963" s="1">
        <v>7</v>
      </c>
      <c r="BE2963" s="1">
        <v>2</v>
      </c>
      <c r="BF2963" s="296">
        <v>12683.554050292332</v>
      </c>
    </row>
    <row r="2964" spans="1:58" x14ac:dyDescent="0.3">
      <c r="A2964" s="273">
        <f t="shared" si="95"/>
        <v>123388.08470981962</v>
      </c>
      <c r="B2964" s="1" t="s">
        <v>2621</v>
      </c>
      <c r="C2964" s="274">
        <v>66998724</v>
      </c>
      <c r="D2964" s="1">
        <v>144205</v>
      </c>
      <c r="E2964" s="1">
        <v>4</v>
      </c>
      <c r="F2964" s="1" t="s">
        <v>4682</v>
      </c>
      <c r="G2964" s="275">
        <v>44273</v>
      </c>
      <c r="H2964" s="275">
        <v>45199</v>
      </c>
      <c r="I2964" s="1">
        <v>0</v>
      </c>
      <c r="J2964" s="1">
        <v>1</v>
      </c>
      <c r="K2964" s="1">
        <v>12</v>
      </c>
      <c r="L2964" s="1">
        <v>30</v>
      </c>
      <c r="M2964" s="1">
        <v>2</v>
      </c>
      <c r="N2964" s="1">
        <v>17.690000000000001</v>
      </c>
      <c r="O2964" s="1">
        <v>19.2</v>
      </c>
      <c r="P2964" s="1">
        <v>300000</v>
      </c>
      <c r="Q2964" s="1">
        <v>12507</v>
      </c>
      <c r="R2964" s="1">
        <v>195866</v>
      </c>
      <c r="S2964" s="1">
        <v>0</v>
      </c>
      <c r="T2964" s="1">
        <v>0</v>
      </c>
      <c r="U2964" s="1">
        <v>0</v>
      </c>
      <c r="W2964" s="1">
        <v>0</v>
      </c>
      <c r="X2964" s="1">
        <v>0</v>
      </c>
      <c r="Y2964" s="1">
        <v>0</v>
      </c>
      <c r="AB2964" s="275">
        <v>44651</v>
      </c>
      <c r="AC2964" s="1">
        <v>1</v>
      </c>
      <c r="AD2964" s="1" t="s">
        <v>2623</v>
      </c>
      <c r="AE2964" s="1">
        <v>1</v>
      </c>
      <c r="AF2964" s="1">
        <v>30</v>
      </c>
      <c r="AG2964" s="1">
        <v>0</v>
      </c>
      <c r="AN2964" s="1">
        <v>1</v>
      </c>
      <c r="AO2964" s="1">
        <v>1</v>
      </c>
      <c r="AR2964" s="276">
        <v>9072.77</v>
      </c>
      <c r="AS2964" s="1" t="s">
        <v>2657</v>
      </c>
      <c r="AT2964" s="1">
        <v>0</v>
      </c>
      <c r="AU2964" s="1">
        <v>0</v>
      </c>
      <c r="AX2964" s="1">
        <v>5</v>
      </c>
      <c r="BC2964" s="1">
        <v>1</v>
      </c>
      <c r="BD2964" s="1">
        <v>7</v>
      </c>
      <c r="BE2964" s="1">
        <v>2</v>
      </c>
      <c r="BF2964" s="296">
        <v>63405.145290180386</v>
      </c>
    </row>
    <row r="2965" spans="1:58" x14ac:dyDescent="0.3">
      <c r="A2965" s="273">
        <f t="shared" si="95"/>
        <v>164537.43209106344</v>
      </c>
      <c r="B2965" s="1" t="s">
        <v>2621</v>
      </c>
      <c r="C2965" s="274">
        <v>66998724</v>
      </c>
      <c r="D2965" s="1">
        <v>144205</v>
      </c>
      <c r="E2965" s="1">
        <v>4</v>
      </c>
      <c r="F2965" s="1" t="s">
        <v>4972</v>
      </c>
      <c r="G2965" s="275">
        <v>44263</v>
      </c>
      <c r="H2965" s="275">
        <v>45199</v>
      </c>
      <c r="I2965" s="1">
        <v>0</v>
      </c>
      <c r="J2965" s="1">
        <v>1</v>
      </c>
      <c r="K2965" s="1">
        <v>12</v>
      </c>
      <c r="L2965" s="1">
        <v>30</v>
      </c>
      <c r="M2965" s="1">
        <v>2</v>
      </c>
      <c r="N2965" s="1">
        <v>17.690000000000001</v>
      </c>
      <c r="O2965" s="1">
        <v>19.2</v>
      </c>
      <c r="P2965" s="1">
        <v>400000</v>
      </c>
      <c r="Q2965" s="1">
        <v>16676</v>
      </c>
      <c r="R2965" s="1">
        <v>261154</v>
      </c>
      <c r="S2965" s="1">
        <v>0</v>
      </c>
      <c r="T2965" s="1">
        <v>0</v>
      </c>
      <c r="U2965" s="1">
        <v>0</v>
      </c>
      <c r="W2965" s="1">
        <v>0</v>
      </c>
      <c r="X2965" s="1">
        <v>0</v>
      </c>
      <c r="Y2965" s="1">
        <v>0</v>
      </c>
      <c r="AB2965" s="275">
        <v>44651</v>
      </c>
      <c r="AC2965" s="1">
        <v>1</v>
      </c>
      <c r="AD2965" s="1" t="s">
        <v>2623</v>
      </c>
      <c r="AE2965" s="1">
        <v>1</v>
      </c>
      <c r="AF2965" s="1">
        <v>30</v>
      </c>
      <c r="AG2965" s="1">
        <v>0</v>
      </c>
      <c r="AN2965" s="1">
        <v>1</v>
      </c>
      <c r="AO2965" s="1">
        <v>1</v>
      </c>
      <c r="AR2965" s="276">
        <v>12076.59</v>
      </c>
      <c r="AS2965" s="1" t="s">
        <v>2657</v>
      </c>
      <c r="AT2965" s="1">
        <v>0</v>
      </c>
      <c r="AU2965" s="1">
        <v>0</v>
      </c>
      <c r="AX2965" s="1">
        <v>5</v>
      </c>
      <c r="BC2965" s="1">
        <v>1</v>
      </c>
      <c r="BD2965" s="1">
        <v>7</v>
      </c>
      <c r="BE2965" s="1">
        <v>2</v>
      </c>
      <c r="BF2965" s="296">
        <v>84539.977908936562</v>
      </c>
    </row>
    <row r="2966" spans="1:58" x14ac:dyDescent="0.3">
      <c r="A2966" s="273">
        <f t="shared" si="95"/>
        <v>315333.68859576655</v>
      </c>
      <c r="B2966" s="1" t="s">
        <v>2621</v>
      </c>
      <c r="C2966" s="274">
        <v>66998724</v>
      </c>
      <c r="D2966" s="1">
        <v>144205</v>
      </c>
      <c r="E2966" s="1">
        <v>4</v>
      </c>
      <c r="F2966" s="1" t="s">
        <v>4762</v>
      </c>
      <c r="G2966" s="275">
        <v>44458</v>
      </c>
      <c r="H2966" s="275">
        <v>45382</v>
      </c>
      <c r="I2966" s="1">
        <v>0</v>
      </c>
      <c r="J2966" s="1">
        <v>1</v>
      </c>
      <c r="K2966" s="1">
        <v>6</v>
      </c>
      <c r="L2966" s="1">
        <v>30</v>
      </c>
      <c r="M2966" s="1">
        <v>2</v>
      </c>
      <c r="N2966" s="1">
        <v>17.690000000000001</v>
      </c>
      <c r="O2966" s="1">
        <v>19.2</v>
      </c>
      <c r="P2966" s="1">
        <v>600000</v>
      </c>
      <c r="Q2966" s="1">
        <v>25014</v>
      </c>
      <c r="R2966" s="1">
        <v>500539</v>
      </c>
      <c r="S2966" s="1">
        <v>0</v>
      </c>
      <c r="T2966" s="1">
        <v>0</v>
      </c>
      <c r="U2966" s="1">
        <v>0</v>
      </c>
      <c r="W2966" s="1">
        <v>0</v>
      </c>
      <c r="X2966" s="1">
        <v>0</v>
      </c>
      <c r="Y2966" s="1">
        <v>0</v>
      </c>
      <c r="AB2966" s="275">
        <v>44651</v>
      </c>
      <c r="AC2966" s="1">
        <v>1</v>
      </c>
      <c r="AD2966" s="1" t="s">
        <v>2623</v>
      </c>
      <c r="AE2966" s="1">
        <v>1</v>
      </c>
      <c r="AF2966" s="1">
        <v>30</v>
      </c>
      <c r="AG2966" s="1">
        <v>0</v>
      </c>
      <c r="AN2966" s="1">
        <v>1</v>
      </c>
      <c r="AO2966" s="1">
        <v>1</v>
      </c>
      <c r="AR2966" s="276">
        <v>23172.35</v>
      </c>
      <c r="AS2966" s="1" t="s">
        <v>2657</v>
      </c>
      <c r="AT2966" s="1">
        <v>0</v>
      </c>
      <c r="AU2966" s="1">
        <v>0</v>
      </c>
      <c r="AX2966" s="1">
        <v>5</v>
      </c>
      <c r="BC2966" s="1">
        <v>1</v>
      </c>
      <c r="BD2966" s="1">
        <v>7</v>
      </c>
      <c r="BE2966" s="1">
        <v>2</v>
      </c>
      <c r="BF2966" s="296">
        <v>162032.9614042335</v>
      </c>
    </row>
    <row r="2967" spans="1:58" x14ac:dyDescent="0.3">
      <c r="A2967" s="273">
        <f t="shared" si="95"/>
        <v>2685345.7619439405</v>
      </c>
      <c r="B2967" s="1" t="s">
        <v>2621</v>
      </c>
      <c r="C2967" s="274">
        <v>66998724</v>
      </c>
      <c r="D2967" s="1">
        <v>144205</v>
      </c>
      <c r="E2967" s="1">
        <v>4</v>
      </c>
      <c r="F2967" s="1" t="s">
        <v>5942</v>
      </c>
      <c r="G2967" s="275">
        <v>44566</v>
      </c>
      <c r="H2967" s="275">
        <v>44742</v>
      </c>
      <c r="I2967" s="1">
        <v>0</v>
      </c>
      <c r="J2967" s="1">
        <v>1</v>
      </c>
      <c r="K2967" s="1">
        <v>0</v>
      </c>
      <c r="L2967" s="1">
        <v>150</v>
      </c>
      <c r="M2967" s="1">
        <v>2</v>
      </c>
      <c r="N2967" s="1">
        <v>19.5</v>
      </c>
      <c r="O2967" s="1">
        <v>20.62</v>
      </c>
      <c r="P2967" s="1">
        <v>4262170</v>
      </c>
      <c r="Q2967" s="1">
        <v>4615722</v>
      </c>
      <c r="R2967" s="1">
        <v>4262170</v>
      </c>
      <c r="S2967" s="1">
        <v>138555</v>
      </c>
      <c r="T2967" s="1">
        <v>0</v>
      </c>
      <c r="U2967" s="1">
        <v>0</v>
      </c>
      <c r="V2967" s="275"/>
      <c r="W2967" s="1">
        <v>0</v>
      </c>
      <c r="X2967" s="1">
        <v>0</v>
      </c>
      <c r="Y2967" s="1">
        <v>0</v>
      </c>
      <c r="AB2967" s="275">
        <v>44566</v>
      </c>
      <c r="AC2967" s="1">
        <v>1</v>
      </c>
      <c r="AD2967" s="1" t="s">
        <v>2623</v>
      </c>
      <c r="AE2967" s="1">
        <v>1</v>
      </c>
      <c r="AF2967" s="1">
        <v>150</v>
      </c>
      <c r="AG2967" s="1">
        <v>0</v>
      </c>
      <c r="AN2967" s="1">
        <v>1</v>
      </c>
      <c r="AO2967" s="1">
        <v>1</v>
      </c>
      <c r="AR2967" s="276">
        <v>197087.54</v>
      </c>
      <c r="AS2967" s="1" t="s">
        <v>2632</v>
      </c>
      <c r="AT2967" s="1">
        <v>0</v>
      </c>
      <c r="AU2967" s="1">
        <v>0</v>
      </c>
      <c r="AX2967" s="1">
        <v>5</v>
      </c>
      <c r="BC2967" s="1">
        <v>1</v>
      </c>
      <c r="BD2967" s="1">
        <v>7</v>
      </c>
      <c r="BE2967" s="1">
        <v>2</v>
      </c>
      <c r="BF2967" s="296">
        <v>1379736.6980560594</v>
      </c>
    </row>
    <row r="2968" spans="1:58" x14ac:dyDescent="0.3">
      <c r="A2968" s="273">
        <f t="shared" si="95"/>
        <v>298129.44132175983</v>
      </c>
      <c r="B2968" s="1" t="s">
        <v>2621</v>
      </c>
      <c r="C2968" s="274">
        <v>66998724</v>
      </c>
      <c r="D2968" s="1">
        <v>144205</v>
      </c>
      <c r="E2968" s="1">
        <v>4</v>
      </c>
      <c r="F2968" s="1" t="s">
        <v>5988</v>
      </c>
      <c r="G2968" s="275">
        <v>44595</v>
      </c>
      <c r="H2968" s="275">
        <v>45504</v>
      </c>
      <c r="I2968" s="1">
        <v>0</v>
      </c>
      <c r="J2968" s="1">
        <v>1</v>
      </c>
      <c r="K2968" s="1">
        <v>2</v>
      </c>
      <c r="L2968" s="1">
        <v>30</v>
      </c>
      <c r="M2968" s="1">
        <v>2</v>
      </c>
      <c r="N2968" s="1">
        <v>17.690000000000001</v>
      </c>
      <c r="O2968" s="1">
        <v>19.2</v>
      </c>
      <c r="P2968" s="1">
        <v>500000</v>
      </c>
      <c r="Q2968" s="1">
        <v>20845</v>
      </c>
      <c r="R2968" s="1">
        <v>473196</v>
      </c>
      <c r="S2968" s="1">
        <v>0</v>
      </c>
      <c r="T2968" s="1">
        <v>0</v>
      </c>
      <c r="U2968" s="1">
        <v>0</v>
      </c>
      <c r="W2968" s="1">
        <v>0</v>
      </c>
      <c r="X2968" s="1">
        <v>0</v>
      </c>
      <c r="Y2968" s="1">
        <v>0</v>
      </c>
      <c r="AB2968" s="275">
        <v>44651</v>
      </c>
      <c r="AC2968" s="1">
        <v>1</v>
      </c>
      <c r="AD2968" s="1" t="s">
        <v>2623</v>
      </c>
      <c r="AE2968" s="1">
        <v>1</v>
      </c>
      <c r="AF2968" s="1">
        <v>30</v>
      </c>
      <c r="AG2968" s="1">
        <v>0</v>
      </c>
      <c r="AN2968" s="1">
        <v>1</v>
      </c>
      <c r="AO2968" s="1">
        <v>1</v>
      </c>
      <c r="AR2968" s="276">
        <v>21884.99</v>
      </c>
      <c r="AS2968" s="1" t="s">
        <v>2657</v>
      </c>
      <c r="AT2968" s="1">
        <v>0</v>
      </c>
      <c r="AU2968" s="1">
        <v>0</v>
      </c>
      <c r="AX2968" s="1">
        <v>5</v>
      </c>
      <c r="BC2968" s="1">
        <v>1</v>
      </c>
      <c r="BD2968" s="1">
        <v>7</v>
      </c>
      <c r="BE2968" s="1">
        <v>2</v>
      </c>
      <c r="BF2968" s="296">
        <v>153181.5686782402</v>
      </c>
    </row>
    <row r="2969" spans="1:58" x14ac:dyDescent="0.3">
      <c r="A2969" s="273">
        <f t="shared" si="95"/>
        <v>108743.59774560502</v>
      </c>
      <c r="B2969" s="1" t="s">
        <v>2621</v>
      </c>
      <c r="C2969" s="274">
        <v>66998724</v>
      </c>
      <c r="D2969" s="1">
        <v>144205</v>
      </c>
      <c r="E2969" s="1">
        <v>4</v>
      </c>
      <c r="F2969" s="1" t="s">
        <v>5151</v>
      </c>
      <c r="G2969" s="275">
        <v>44477</v>
      </c>
      <c r="H2969" s="275">
        <v>45412</v>
      </c>
      <c r="I2969" s="1">
        <v>0</v>
      </c>
      <c r="J2969" s="1">
        <v>1</v>
      </c>
      <c r="K2969" s="1">
        <v>5</v>
      </c>
      <c r="L2969" s="1">
        <v>30</v>
      </c>
      <c r="M2969" s="1">
        <v>2</v>
      </c>
      <c r="N2969" s="1">
        <v>17.690000000000001</v>
      </c>
      <c r="O2969" s="1">
        <v>19.2</v>
      </c>
      <c r="P2969" s="1">
        <v>200000</v>
      </c>
      <c r="Q2969" s="1">
        <v>8338</v>
      </c>
      <c r="R2969" s="1">
        <v>172580</v>
      </c>
      <c r="S2969" s="1">
        <v>0</v>
      </c>
      <c r="T2969" s="1">
        <v>0</v>
      </c>
      <c r="U2969" s="1">
        <v>0</v>
      </c>
      <c r="W2969" s="1">
        <v>0</v>
      </c>
      <c r="X2969" s="1">
        <v>0</v>
      </c>
      <c r="Y2969" s="1">
        <v>0</v>
      </c>
      <c r="AB2969" s="275">
        <v>44651</v>
      </c>
      <c r="AC2969" s="1">
        <v>1</v>
      </c>
      <c r="AD2969" s="1" t="s">
        <v>2623</v>
      </c>
      <c r="AE2969" s="1">
        <v>1</v>
      </c>
      <c r="AF2969" s="1">
        <v>30</v>
      </c>
      <c r="AG2969" s="1">
        <v>0</v>
      </c>
      <c r="AN2969" s="1">
        <v>1</v>
      </c>
      <c r="AO2969" s="1">
        <v>1</v>
      </c>
      <c r="AR2969" s="276">
        <v>7969.33</v>
      </c>
      <c r="AS2969" s="1" t="s">
        <v>2657</v>
      </c>
      <c r="AT2969" s="1">
        <v>0</v>
      </c>
      <c r="AU2969" s="1">
        <v>0</v>
      </c>
      <c r="AX2969" s="1">
        <v>5</v>
      </c>
      <c r="BC2969" s="1">
        <v>1</v>
      </c>
      <c r="BD2969" s="1">
        <v>7</v>
      </c>
      <c r="BE2969" s="1">
        <v>2</v>
      </c>
      <c r="BF2969" s="296">
        <v>55867.072254395003</v>
      </c>
    </row>
    <row r="2970" spans="1:58" x14ac:dyDescent="0.3">
      <c r="A2970" s="273">
        <f t="shared" si="95"/>
        <v>100520.31349178606</v>
      </c>
      <c r="B2970" s="1" t="s">
        <v>2621</v>
      </c>
      <c r="C2970" s="274">
        <v>66998724</v>
      </c>
      <c r="D2970" s="1">
        <v>144205</v>
      </c>
      <c r="E2970" s="1">
        <v>4</v>
      </c>
      <c r="F2970" s="1" t="s">
        <v>5329</v>
      </c>
      <c r="G2970" s="275">
        <v>44535</v>
      </c>
      <c r="H2970" s="275">
        <v>45443</v>
      </c>
      <c r="I2970" s="1">
        <v>0</v>
      </c>
      <c r="J2970" s="1">
        <v>1</v>
      </c>
      <c r="K2970" s="1">
        <v>4</v>
      </c>
      <c r="L2970" s="1">
        <v>30</v>
      </c>
      <c r="M2970" s="1">
        <v>2</v>
      </c>
      <c r="N2970" s="1">
        <v>17.690000000000001</v>
      </c>
      <c r="O2970" s="1">
        <v>19.2</v>
      </c>
      <c r="P2970" s="1">
        <v>179000</v>
      </c>
      <c r="Q2970" s="1">
        <v>7463</v>
      </c>
      <c r="R2970" s="1">
        <v>159514</v>
      </c>
      <c r="S2970" s="1">
        <v>0</v>
      </c>
      <c r="T2970" s="1">
        <v>0</v>
      </c>
      <c r="U2970" s="1">
        <v>0</v>
      </c>
      <c r="V2970" s="275"/>
      <c r="W2970" s="1">
        <v>0</v>
      </c>
      <c r="X2970" s="1">
        <v>0</v>
      </c>
      <c r="Y2970" s="1">
        <v>0</v>
      </c>
      <c r="AB2970" s="275">
        <v>44651</v>
      </c>
      <c r="AC2970" s="1">
        <v>1</v>
      </c>
      <c r="AD2970" s="1" t="s">
        <v>2623</v>
      </c>
      <c r="AE2970" s="1">
        <v>1</v>
      </c>
      <c r="AF2970" s="1">
        <v>30</v>
      </c>
      <c r="AG2970" s="1">
        <v>0</v>
      </c>
      <c r="AN2970" s="1">
        <v>1</v>
      </c>
      <c r="AO2970" s="1">
        <v>1</v>
      </c>
      <c r="AP2970" s="275"/>
      <c r="AR2970" s="276">
        <v>7356.3</v>
      </c>
      <c r="AS2970" s="1" t="s">
        <v>2657</v>
      </c>
      <c r="AT2970" s="1">
        <v>0</v>
      </c>
      <c r="AU2970" s="1">
        <v>0</v>
      </c>
      <c r="AX2970" s="1">
        <v>5</v>
      </c>
      <c r="BC2970" s="1">
        <v>1</v>
      </c>
      <c r="BD2970" s="1">
        <v>7</v>
      </c>
      <c r="BE2970" s="1">
        <v>2</v>
      </c>
      <c r="BF2970" s="296">
        <v>51637.386508213953</v>
      </c>
    </row>
    <row r="2971" spans="1:58" x14ac:dyDescent="0.3">
      <c r="A2971" s="273">
        <f t="shared" si="95"/>
        <v>48464.141749866358</v>
      </c>
      <c r="B2971" s="1" t="s">
        <v>2621</v>
      </c>
      <c r="C2971" s="274">
        <v>66998724</v>
      </c>
      <c r="D2971" s="1">
        <v>144205</v>
      </c>
      <c r="E2971" s="1">
        <v>4</v>
      </c>
      <c r="F2971" s="1" t="s">
        <v>5337</v>
      </c>
      <c r="G2971" s="275">
        <v>44539</v>
      </c>
      <c r="H2971" s="275">
        <v>45473</v>
      </c>
      <c r="I2971" s="1">
        <v>0</v>
      </c>
      <c r="J2971" s="1">
        <v>1</v>
      </c>
      <c r="K2971" s="1">
        <v>3</v>
      </c>
      <c r="L2971" s="1">
        <v>30</v>
      </c>
      <c r="M2971" s="1">
        <v>2</v>
      </c>
      <c r="N2971" s="1">
        <v>17.690000000000001</v>
      </c>
      <c r="O2971" s="1">
        <v>19.2</v>
      </c>
      <c r="P2971" s="1">
        <v>83700</v>
      </c>
      <c r="Q2971" s="1">
        <v>3489</v>
      </c>
      <c r="R2971" s="1">
        <v>76920</v>
      </c>
      <c r="S2971" s="1">
        <v>0</v>
      </c>
      <c r="T2971" s="1">
        <v>0</v>
      </c>
      <c r="U2971" s="1">
        <v>0</v>
      </c>
      <c r="W2971" s="1">
        <v>0</v>
      </c>
      <c r="X2971" s="1">
        <v>0</v>
      </c>
      <c r="Y2971" s="1">
        <v>0</v>
      </c>
      <c r="AB2971" s="275">
        <v>44651</v>
      </c>
      <c r="AC2971" s="1">
        <v>1</v>
      </c>
      <c r="AD2971" s="1" t="s">
        <v>2623</v>
      </c>
      <c r="AE2971" s="1">
        <v>1</v>
      </c>
      <c r="AF2971" s="1">
        <v>30</v>
      </c>
      <c r="AG2971" s="1">
        <v>0</v>
      </c>
      <c r="AN2971" s="1">
        <v>1</v>
      </c>
      <c r="AO2971" s="1">
        <v>1</v>
      </c>
      <c r="AR2971" s="276">
        <v>3555.55</v>
      </c>
      <c r="AS2971" s="1" t="s">
        <v>2657</v>
      </c>
      <c r="AT2971" s="1">
        <v>0</v>
      </c>
      <c r="AU2971" s="1">
        <v>0</v>
      </c>
      <c r="AX2971" s="1">
        <v>5</v>
      </c>
      <c r="BC2971" s="1">
        <v>1</v>
      </c>
      <c r="BD2971" s="1">
        <v>7</v>
      </c>
      <c r="BE2971" s="1">
        <v>2</v>
      </c>
      <c r="BF2971" s="296">
        <v>24900.308250133639</v>
      </c>
    </row>
    <row r="2972" spans="1:58" x14ac:dyDescent="0.3">
      <c r="A2972" s="273">
        <f t="shared" si="95"/>
        <v>40500.791941980671</v>
      </c>
      <c r="B2972" s="1" t="s">
        <v>2621</v>
      </c>
      <c r="C2972" s="274">
        <v>66998724</v>
      </c>
      <c r="D2972" s="1">
        <v>144205</v>
      </c>
      <c r="E2972" s="1">
        <v>4</v>
      </c>
      <c r="F2972" s="1" t="s">
        <v>5225</v>
      </c>
      <c r="G2972" s="275">
        <v>44540</v>
      </c>
      <c r="H2972" s="275">
        <v>45473</v>
      </c>
      <c r="I2972" s="1">
        <v>0</v>
      </c>
      <c r="J2972" s="1">
        <v>1</v>
      </c>
      <c r="K2972" s="1">
        <v>3</v>
      </c>
      <c r="L2972" s="1">
        <v>30</v>
      </c>
      <c r="M2972" s="1">
        <v>2</v>
      </c>
      <c r="N2972" s="1">
        <v>17.690000000000001</v>
      </c>
      <c r="O2972" s="1">
        <v>19.2</v>
      </c>
      <c r="P2972" s="1">
        <v>70000</v>
      </c>
      <c r="Q2972" s="1">
        <v>2918</v>
      </c>
      <c r="R2972" s="1">
        <v>64329</v>
      </c>
      <c r="S2972" s="1">
        <v>0</v>
      </c>
      <c r="T2972" s="1">
        <v>0</v>
      </c>
      <c r="U2972" s="1">
        <v>0</v>
      </c>
      <c r="W2972" s="1">
        <v>0</v>
      </c>
      <c r="X2972" s="1">
        <v>0</v>
      </c>
      <c r="Y2972" s="1">
        <v>0</v>
      </c>
      <c r="AB2972" s="275">
        <v>44651</v>
      </c>
      <c r="AC2972" s="1">
        <v>1</v>
      </c>
      <c r="AD2972" s="1" t="s">
        <v>2623</v>
      </c>
      <c r="AE2972" s="1">
        <v>1</v>
      </c>
      <c r="AF2972" s="1">
        <v>30</v>
      </c>
      <c r="AG2972" s="1">
        <v>0</v>
      </c>
      <c r="AN2972" s="1">
        <v>1</v>
      </c>
      <c r="AO2972" s="1">
        <v>1</v>
      </c>
      <c r="AR2972" s="276">
        <v>3003.82</v>
      </c>
      <c r="AS2972" s="1" t="s">
        <v>2657</v>
      </c>
      <c r="AT2972" s="1">
        <v>0</v>
      </c>
      <c r="AU2972" s="1">
        <v>0</v>
      </c>
      <c r="AX2972" s="1">
        <v>5</v>
      </c>
      <c r="BC2972" s="1">
        <v>1</v>
      </c>
      <c r="BD2972" s="1">
        <v>7</v>
      </c>
      <c r="BE2972" s="1">
        <v>2</v>
      </c>
      <c r="BF2972" s="296">
        <v>20824.388058019329</v>
      </c>
    </row>
    <row r="2973" spans="1:58" x14ac:dyDescent="0.3">
      <c r="A2973" s="273">
        <f t="shared" si="95"/>
        <v>336897.54711684608</v>
      </c>
      <c r="B2973" s="1" t="s">
        <v>2621</v>
      </c>
      <c r="C2973" s="274">
        <v>66998724</v>
      </c>
      <c r="D2973" s="1">
        <v>144205</v>
      </c>
      <c r="E2973" s="1">
        <v>4</v>
      </c>
      <c r="F2973" s="1" t="s">
        <v>5381</v>
      </c>
      <c r="G2973" s="275">
        <v>44506</v>
      </c>
      <c r="H2973" s="275">
        <v>45443</v>
      </c>
      <c r="I2973" s="1">
        <v>0</v>
      </c>
      <c r="J2973" s="1">
        <v>1</v>
      </c>
      <c r="K2973" s="1">
        <v>4</v>
      </c>
      <c r="L2973" s="1">
        <v>30</v>
      </c>
      <c r="M2973" s="1">
        <v>2</v>
      </c>
      <c r="N2973" s="1">
        <v>17.690000000000001</v>
      </c>
      <c r="O2973" s="1">
        <v>19.2</v>
      </c>
      <c r="P2973" s="1">
        <v>600000</v>
      </c>
      <c r="Q2973" s="1">
        <v>25014</v>
      </c>
      <c r="R2973" s="1">
        <v>534691</v>
      </c>
      <c r="S2973" s="1">
        <v>0</v>
      </c>
      <c r="T2973" s="1">
        <v>0</v>
      </c>
      <c r="U2973" s="1">
        <v>0</v>
      </c>
      <c r="W2973" s="1">
        <v>0</v>
      </c>
      <c r="X2973" s="1">
        <v>0</v>
      </c>
      <c r="Y2973" s="1">
        <v>0</v>
      </c>
      <c r="AB2973" s="275">
        <v>44651</v>
      </c>
      <c r="AC2973" s="1">
        <v>1</v>
      </c>
      <c r="AD2973" s="1" t="s">
        <v>2623</v>
      </c>
      <c r="AE2973" s="1">
        <v>1</v>
      </c>
      <c r="AF2973" s="1">
        <v>30</v>
      </c>
      <c r="AG2973" s="1">
        <v>0</v>
      </c>
      <c r="AN2973" s="1">
        <v>1</v>
      </c>
      <c r="AO2973" s="1">
        <v>1</v>
      </c>
      <c r="AR2973" s="276">
        <v>24704.91</v>
      </c>
      <c r="AS2973" s="1" t="s">
        <v>2657</v>
      </c>
      <c r="AT2973" s="1">
        <v>0</v>
      </c>
      <c r="AU2973" s="1">
        <v>0</v>
      </c>
      <c r="AX2973" s="1">
        <v>5</v>
      </c>
      <c r="BC2973" s="1">
        <v>1</v>
      </c>
      <c r="BD2973" s="1">
        <v>7</v>
      </c>
      <c r="BE2973" s="1">
        <v>2</v>
      </c>
      <c r="BF2973" s="296">
        <v>173088.54288315398</v>
      </c>
    </row>
    <row r="2974" spans="1:58" x14ac:dyDescent="0.3">
      <c r="A2974" s="273">
        <f t="shared" si="95"/>
        <v>112318.71066155657</v>
      </c>
      <c r="B2974" s="1" t="s">
        <v>2621</v>
      </c>
      <c r="C2974" s="274">
        <v>66998724</v>
      </c>
      <c r="D2974" s="1">
        <v>144205</v>
      </c>
      <c r="E2974" s="1">
        <v>4</v>
      </c>
      <c r="F2974" s="1" t="s">
        <v>5502</v>
      </c>
      <c r="G2974" s="275">
        <v>44518</v>
      </c>
      <c r="H2974" s="275">
        <v>45443</v>
      </c>
      <c r="I2974" s="1">
        <v>0</v>
      </c>
      <c r="J2974" s="1">
        <v>1</v>
      </c>
      <c r="K2974" s="1">
        <v>4</v>
      </c>
      <c r="L2974" s="1">
        <v>30</v>
      </c>
      <c r="M2974" s="1">
        <v>2</v>
      </c>
      <c r="N2974" s="1">
        <v>17.690000000000001</v>
      </c>
      <c r="O2974" s="1">
        <v>19.2</v>
      </c>
      <c r="P2974" s="1">
        <v>200000</v>
      </c>
      <c r="Q2974" s="1">
        <v>8338</v>
      </c>
      <c r="R2974" s="1">
        <v>178229</v>
      </c>
      <c r="S2974" s="1">
        <v>0</v>
      </c>
      <c r="T2974" s="1">
        <v>0</v>
      </c>
      <c r="U2974" s="1">
        <v>0</v>
      </c>
      <c r="W2974" s="1">
        <v>0</v>
      </c>
      <c r="X2974" s="1">
        <v>0</v>
      </c>
      <c r="Y2974" s="1">
        <v>0</v>
      </c>
      <c r="AB2974" s="275">
        <v>44651</v>
      </c>
      <c r="AC2974" s="1">
        <v>1</v>
      </c>
      <c r="AD2974" s="1" t="s">
        <v>2623</v>
      </c>
      <c r="AE2974" s="1">
        <v>1</v>
      </c>
      <c r="AF2974" s="1">
        <v>30</v>
      </c>
      <c r="AG2974" s="1">
        <v>0</v>
      </c>
      <c r="AN2974" s="1">
        <v>1</v>
      </c>
      <c r="AO2974" s="1">
        <v>1</v>
      </c>
      <c r="AR2974" s="276">
        <v>8214.5400000000009</v>
      </c>
      <c r="AS2974" s="1" t="s">
        <v>2657</v>
      </c>
      <c r="AT2974" s="1">
        <v>0</v>
      </c>
      <c r="AU2974" s="1">
        <v>0</v>
      </c>
      <c r="AX2974" s="1">
        <v>5</v>
      </c>
      <c r="BC2974" s="1">
        <v>1</v>
      </c>
      <c r="BD2974" s="1">
        <v>7</v>
      </c>
      <c r="BE2974" s="1">
        <v>2</v>
      </c>
      <c r="BF2974" s="296">
        <v>57695.749338443427</v>
      </c>
    </row>
    <row r="2975" spans="1:58" x14ac:dyDescent="0.3">
      <c r="A2975" s="273">
        <f t="shared" si="95"/>
        <v>150553.91541791559</v>
      </c>
      <c r="B2975" s="1" t="s">
        <v>2621</v>
      </c>
      <c r="C2975" s="274">
        <v>66998724</v>
      </c>
      <c r="D2975" s="1">
        <v>144205</v>
      </c>
      <c r="E2975" s="1">
        <v>4</v>
      </c>
      <c r="F2975" s="1" t="s">
        <v>5348</v>
      </c>
      <c r="G2975" s="275">
        <v>44557</v>
      </c>
      <c r="H2975" s="275">
        <v>45473</v>
      </c>
      <c r="I2975" s="1">
        <v>0</v>
      </c>
      <c r="J2975" s="1">
        <v>1</v>
      </c>
      <c r="K2975" s="1">
        <v>3</v>
      </c>
      <c r="L2975" s="1">
        <v>30</v>
      </c>
      <c r="M2975" s="1">
        <v>2</v>
      </c>
      <c r="N2975" s="1">
        <v>17.690000000000001</v>
      </c>
      <c r="O2975" s="1">
        <v>19.2</v>
      </c>
      <c r="P2975" s="1">
        <v>260000</v>
      </c>
      <c r="Q2975" s="1">
        <v>10839</v>
      </c>
      <c r="R2975" s="1">
        <v>238936</v>
      </c>
      <c r="S2975" s="1">
        <v>0</v>
      </c>
      <c r="T2975" s="1">
        <v>0</v>
      </c>
      <c r="U2975" s="1">
        <v>0</v>
      </c>
      <c r="W2975" s="1">
        <v>0</v>
      </c>
      <c r="X2975" s="1">
        <v>0</v>
      </c>
      <c r="Y2975" s="1">
        <v>0</v>
      </c>
      <c r="AB2975" s="275">
        <v>44651</v>
      </c>
      <c r="AC2975" s="1">
        <v>1</v>
      </c>
      <c r="AD2975" s="1" t="s">
        <v>2623</v>
      </c>
      <c r="AE2975" s="1">
        <v>1</v>
      </c>
      <c r="AF2975" s="1">
        <v>30</v>
      </c>
      <c r="AG2975" s="1">
        <v>0</v>
      </c>
      <c r="AN2975" s="1">
        <v>1</v>
      </c>
      <c r="AO2975" s="1">
        <v>1</v>
      </c>
      <c r="AR2975" s="276">
        <v>11034.45</v>
      </c>
      <c r="AS2975" s="1" t="s">
        <v>2657</v>
      </c>
      <c r="AT2975" s="1">
        <v>0</v>
      </c>
      <c r="AU2975" s="1">
        <v>0</v>
      </c>
      <c r="AX2975" s="1">
        <v>5</v>
      </c>
      <c r="BC2975" s="1">
        <v>1</v>
      </c>
      <c r="BD2975" s="1">
        <v>7</v>
      </c>
      <c r="BE2975" s="1">
        <v>2</v>
      </c>
      <c r="BF2975" s="296">
        <v>77347.6345820844</v>
      </c>
    </row>
    <row r="2976" spans="1:58" x14ac:dyDescent="0.3">
      <c r="A2976" s="273">
        <f t="shared" si="95"/>
        <v>251999.85762801021</v>
      </c>
      <c r="B2976" s="1" t="s">
        <v>2621</v>
      </c>
      <c r="C2976" s="274">
        <v>66998724</v>
      </c>
      <c r="D2976" s="1">
        <v>144205</v>
      </c>
      <c r="E2976" s="1">
        <v>4</v>
      </c>
      <c r="F2976" s="1" t="s">
        <v>6277</v>
      </c>
      <c r="G2976" s="275">
        <v>44638</v>
      </c>
      <c r="H2976" s="275">
        <v>45565</v>
      </c>
      <c r="I2976" s="1">
        <v>0</v>
      </c>
      <c r="J2976" s="1">
        <v>1</v>
      </c>
      <c r="K2976" s="1">
        <v>0</v>
      </c>
      <c r="L2976" s="1">
        <v>30</v>
      </c>
      <c r="M2976" s="1">
        <v>2</v>
      </c>
      <c r="N2976" s="1">
        <v>17.690000000000001</v>
      </c>
      <c r="O2976" s="1">
        <v>19.2</v>
      </c>
      <c r="P2976" s="1">
        <v>400000</v>
      </c>
      <c r="Q2976" s="1">
        <v>16676</v>
      </c>
      <c r="R2976" s="1">
        <v>400000</v>
      </c>
      <c r="S2976" s="1">
        <v>2360</v>
      </c>
      <c r="T2976" s="1">
        <v>0</v>
      </c>
      <c r="U2976" s="1">
        <v>0</v>
      </c>
      <c r="W2976" s="1">
        <v>0</v>
      </c>
      <c r="X2976" s="1">
        <v>0</v>
      </c>
      <c r="Y2976" s="1">
        <v>0</v>
      </c>
      <c r="AB2976" s="275">
        <v>44638</v>
      </c>
      <c r="AC2976" s="1">
        <v>1</v>
      </c>
      <c r="AD2976" s="1" t="s">
        <v>2623</v>
      </c>
      <c r="AE2976" s="1">
        <v>1</v>
      </c>
      <c r="AF2976" s="1">
        <v>30</v>
      </c>
      <c r="AG2976" s="1">
        <v>0</v>
      </c>
      <c r="AN2976" s="1">
        <v>1</v>
      </c>
      <c r="AO2976" s="1">
        <v>1</v>
      </c>
      <c r="AP2976" s="275"/>
      <c r="AR2976" s="276">
        <v>18513.36</v>
      </c>
      <c r="AS2976" s="1" t="s">
        <v>2657</v>
      </c>
      <c r="AT2976" s="1">
        <v>0</v>
      </c>
      <c r="AU2976" s="1">
        <v>0</v>
      </c>
      <c r="AX2976" s="1">
        <v>5</v>
      </c>
      <c r="BC2976" s="1">
        <v>1</v>
      </c>
      <c r="BD2976" s="1">
        <v>7</v>
      </c>
      <c r="BE2976" s="1">
        <v>2</v>
      </c>
      <c r="BF2976" s="296">
        <v>129486.7823719898</v>
      </c>
    </row>
    <row r="2977" spans="1:58" x14ac:dyDescent="0.3">
      <c r="A2977" s="273">
        <f t="shared" si="95"/>
        <v>377999.79644201527</v>
      </c>
      <c r="B2977" s="1" t="s">
        <v>2621</v>
      </c>
      <c r="C2977" s="274">
        <v>66998724</v>
      </c>
      <c r="D2977" s="1">
        <v>144205</v>
      </c>
      <c r="E2977" s="1">
        <v>4</v>
      </c>
      <c r="F2977" s="1" t="s">
        <v>6376</v>
      </c>
      <c r="G2977" s="275">
        <v>44629</v>
      </c>
      <c r="H2977" s="275">
        <v>45565</v>
      </c>
      <c r="I2977" s="1">
        <v>0</v>
      </c>
      <c r="J2977" s="1">
        <v>1</v>
      </c>
      <c r="K2977" s="1">
        <v>0</v>
      </c>
      <c r="L2977" s="1">
        <v>30</v>
      </c>
      <c r="M2977" s="1">
        <v>2</v>
      </c>
      <c r="N2977" s="1">
        <v>17.690000000000001</v>
      </c>
      <c r="O2977" s="1">
        <v>19.2</v>
      </c>
      <c r="P2977" s="1">
        <v>600000</v>
      </c>
      <c r="Q2977" s="1">
        <v>25014</v>
      </c>
      <c r="R2977" s="1">
        <v>600000</v>
      </c>
      <c r="S2977" s="1">
        <v>6195</v>
      </c>
      <c r="T2977" s="1">
        <v>0</v>
      </c>
      <c r="U2977" s="1">
        <v>0</v>
      </c>
      <c r="W2977" s="1">
        <v>0</v>
      </c>
      <c r="X2977" s="1">
        <v>0</v>
      </c>
      <c r="Y2977" s="1">
        <v>0</v>
      </c>
      <c r="AB2977" s="275">
        <v>44629</v>
      </c>
      <c r="AC2977" s="1">
        <v>1</v>
      </c>
      <c r="AD2977" s="1" t="s">
        <v>2623</v>
      </c>
      <c r="AE2977" s="1">
        <v>1</v>
      </c>
      <c r="AF2977" s="1">
        <v>30</v>
      </c>
      <c r="AG2977" s="1">
        <v>0</v>
      </c>
      <c r="AN2977" s="1">
        <v>1</v>
      </c>
      <c r="AO2977" s="1">
        <v>1</v>
      </c>
      <c r="AR2977" s="276">
        <v>27770.03</v>
      </c>
      <c r="AS2977" s="1" t="s">
        <v>2657</v>
      </c>
      <c r="AT2977" s="1">
        <v>0</v>
      </c>
      <c r="AU2977" s="1">
        <v>0</v>
      </c>
      <c r="AX2977" s="1">
        <v>5</v>
      </c>
      <c r="BC2977" s="1">
        <v>1</v>
      </c>
      <c r="BD2977" s="1">
        <v>7</v>
      </c>
      <c r="BE2977" s="1">
        <v>2</v>
      </c>
      <c r="BF2977" s="296">
        <v>194230.1735579847</v>
      </c>
    </row>
    <row r="2978" spans="1:58" x14ac:dyDescent="0.3">
      <c r="A2978" s="273">
        <f t="shared" si="95"/>
        <v>29880169.978272427</v>
      </c>
      <c r="B2978" s="1" t="s">
        <v>2621</v>
      </c>
      <c r="C2978" s="274">
        <v>66999092</v>
      </c>
      <c r="D2978" s="1">
        <v>141105</v>
      </c>
      <c r="E2978" s="1">
        <v>2</v>
      </c>
      <c r="F2978" s="1" t="s">
        <v>3375</v>
      </c>
      <c r="G2978" s="275">
        <v>43886</v>
      </c>
      <c r="H2978" s="275">
        <v>46904</v>
      </c>
      <c r="I2978" s="1">
        <v>0</v>
      </c>
      <c r="J2978" s="1">
        <v>1</v>
      </c>
      <c r="K2978" s="1">
        <v>26</v>
      </c>
      <c r="L2978" s="1">
        <v>30</v>
      </c>
      <c r="M2978" s="1">
        <v>2</v>
      </c>
      <c r="N2978" s="1">
        <v>10.8</v>
      </c>
      <c r="O2978" s="1">
        <v>11.35</v>
      </c>
      <c r="P2978" s="1">
        <v>60147384</v>
      </c>
      <c r="Q2978" s="1">
        <v>633511</v>
      </c>
      <c r="R2978" s="1">
        <v>50583750</v>
      </c>
      <c r="S2978" s="1">
        <v>0</v>
      </c>
      <c r="T2978" s="1">
        <v>0</v>
      </c>
      <c r="U2978" s="1">
        <v>101080000</v>
      </c>
      <c r="V2978" s="1">
        <v>43803</v>
      </c>
      <c r="W2978" s="1">
        <v>0</v>
      </c>
      <c r="X2978" s="1">
        <v>0</v>
      </c>
      <c r="Y2978" s="1">
        <v>0</v>
      </c>
      <c r="Z2978" s="1" t="s">
        <v>5672</v>
      </c>
      <c r="AA2978" s="1" t="s">
        <v>3540</v>
      </c>
      <c r="AB2978" s="275">
        <v>44651</v>
      </c>
      <c r="AC2978" s="1">
        <v>2</v>
      </c>
      <c r="AD2978" s="1" t="s">
        <v>2623</v>
      </c>
      <c r="AE2978" s="1">
        <v>1</v>
      </c>
      <c r="AF2978" s="1">
        <v>30</v>
      </c>
      <c r="AG2978" s="1">
        <v>0</v>
      </c>
      <c r="AN2978" s="1">
        <v>1</v>
      </c>
      <c r="AO2978" s="1">
        <v>1</v>
      </c>
      <c r="AP2978" s="1">
        <v>44348</v>
      </c>
      <c r="AQ2978" s="1" t="s">
        <v>2629</v>
      </c>
      <c r="AR2978" s="276">
        <v>2354811.89</v>
      </c>
      <c r="AS2978" s="1" t="s">
        <v>2632</v>
      </c>
      <c r="AT2978" s="1">
        <v>1</v>
      </c>
      <c r="AU2978" s="1">
        <v>0</v>
      </c>
      <c r="AV2978" s="1" t="s">
        <v>2625</v>
      </c>
      <c r="AW2978" s="1" t="s">
        <v>2626</v>
      </c>
      <c r="AX2978" s="1">
        <v>5</v>
      </c>
      <c r="BC2978" s="1">
        <v>1</v>
      </c>
      <c r="BD2978" s="1">
        <v>7</v>
      </c>
      <c r="BE2978" s="1">
        <v>2</v>
      </c>
      <c r="BF2978" s="296">
        <v>18348768.131727573</v>
      </c>
    </row>
    <row r="2979" spans="1:58" x14ac:dyDescent="0.3">
      <c r="A2979" s="273">
        <f t="shared" si="95"/>
        <v>2698212.4417275698</v>
      </c>
      <c r="B2979" s="1" t="s">
        <v>2621</v>
      </c>
      <c r="C2979" s="274">
        <v>66999092</v>
      </c>
      <c r="D2979" s="1">
        <v>144105</v>
      </c>
      <c r="E2979" s="1">
        <v>3</v>
      </c>
      <c r="F2979" s="1" t="s">
        <v>2871</v>
      </c>
      <c r="G2979" s="275">
        <v>43630</v>
      </c>
      <c r="H2979" s="275">
        <v>44926</v>
      </c>
      <c r="I2979" s="1">
        <v>0</v>
      </c>
      <c r="J2979" s="1">
        <v>1</v>
      </c>
      <c r="K2979" s="1">
        <v>39</v>
      </c>
      <c r="L2979" s="1">
        <v>30</v>
      </c>
      <c r="M2979" s="1">
        <v>2</v>
      </c>
      <c r="N2979" s="1">
        <v>9.59</v>
      </c>
      <c r="O2979" s="1">
        <v>10.029999999999999</v>
      </c>
      <c r="P2979" s="1">
        <v>17386807</v>
      </c>
      <c r="Q2979" s="1">
        <v>202974</v>
      </c>
      <c r="R2979" s="1">
        <v>4567848</v>
      </c>
      <c r="S2979" s="1">
        <v>0</v>
      </c>
      <c r="T2979" s="1">
        <v>0</v>
      </c>
      <c r="U2979" s="1">
        <v>0</v>
      </c>
      <c r="W2979" s="1">
        <v>0</v>
      </c>
      <c r="X2979" s="1">
        <v>0</v>
      </c>
      <c r="Y2979" s="1">
        <v>0</v>
      </c>
      <c r="Z2979" s="1" t="s">
        <v>3734</v>
      </c>
      <c r="AA2979" s="1" t="s">
        <v>3609</v>
      </c>
      <c r="AB2979" s="275">
        <v>44651</v>
      </c>
      <c r="AC2979" s="1">
        <v>1</v>
      </c>
      <c r="AD2979" s="1" t="s">
        <v>2623</v>
      </c>
      <c r="AE2979" s="1">
        <v>1</v>
      </c>
      <c r="AF2979" s="1">
        <v>30</v>
      </c>
      <c r="AG2979" s="1">
        <v>0</v>
      </c>
      <c r="AN2979" s="1">
        <v>1</v>
      </c>
      <c r="AO2979" s="1">
        <v>1</v>
      </c>
      <c r="AP2979" s="1">
        <v>43630</v>
      </c>
      <c r="AQ2979" s="1" t="s">
        <v>2629</v>
      </c>
      <c r="AR2979" s="276">
        <v>212692.69</v>
      </c>
      <c r="AS2979" s="1" t="s">
        <v>2624</v>
      </c>
      <c r="AT2979" s="1">
        <v>0</v>
      </c>
      <c r="AU2979" s="1">
        <v>0</v>
      </c>
      <c r="AV2979" s="1" t="s">
        <v>2625</v>
      </c>
      <c r="AW2979" s="1" t="s">
        <v>2626</v>
      </c>
      <c r="AX2979" s="1">
        <v>5</v>
      </c>
      <c r="BC2979" s="1">
        <v>1</v>
      </c>
      <c r="BD2979" s="1">
        <v>7</v>
      </c>
      <c r="BE2979" s="1">
        <v>2</v>
      </c>
      <c r="BF2979" s="296">
        <v>1656942.8682724298</v>
      </c>
    </row>
    <row r="2980" spans="1:58" x14ac:dyDescent="0.3">
      <c r="A2980" s="273">
        <f t="shared" si="95"/>
        <v>0</v>
      </c>
      <c r="B2980" s="1" t="s">
        <v>2621</v>
      </c>
      <c r="C2980" s="274">
        <v>67002696</v>
      </c>
      <c r="D2980" s="1">
        <v>144105</v>
      </c>
      <c r="E2980" s="1">
        <v>4</v>
      </c>
      <c r="F2980" s="1" t="s">
        <v>3239</v>
      </c>
      <c r="G2980" s="275">
        <v>43817</v>
      </c>
      <c r="H2980" s="275">
        <v>46752</v>
      </c>
      <c r="I2980" s="1">
        <v>0</v>
      </c>
      <c r="J2980" s="1">
        <v>1</v>
      </c>
      <c r="K2980" s="1">
        <v>31</v>
      </c>
      <c r="L2980" s="1">
        <v>30</v>
      </c>
      <c r="M2980" s="1">
        <v>2</v>
      </c>
      <c r="N2980" s="1">
        <v>10.8</v>
      </c>
      <c r="O2980" s="1">
        <v>11.35</v>
      </c>
      <c r="P2980" s="1">
        <v>30173906</v>
      </c>
      <c r="Q2980" s="1">
        <v>307780</v>
      </c>
      <c r="R2980" s="1">
        <v>24591011</v>
      </c>
      <c r="S2980" s="1">
        <v>0</v>
      </c>
      <c r="T2980" s="1">
        <v>0</v>
      </c>
      <c r="U2980" s="1">
        <v>0</v>
      </c>
      <c r="W2980" s="1">
        <v>0</v>
      </c>
      <c r="X2980" s="1">
        <v>0</v>
      </c>
      <c r="Y2980" s="1">
        <v>0</v>
      </c>
      <c r="Z2980" s="1" t="s">
        <v>2635</v>
      </c>
      <c r="AA2980" s="1" t="s">
        <v>2807</v>
      </c>
      <c r="AB2980" s="275">
        <v>44651</v>
      </c>
      <c r="AC2980" s="1">
        <v>1</v>
      </c>
      <c r="AD2980" s="1" t="s">
        <v>2623</v>
      </c>
      <c r="AE2980" s="1">
        <v>1</v>
      </c>
      <c r="AF2980" s="1">
        <v>30</v>
      </c>
      <c r="AG2980" s="1">
        <v>0</v>
      </c>
      <c r="AN2980" s="1">
        <v>1</v>
      </c>
      <c r="AO2980" s="1">
        <v>1</v>
      </c>
      <c r="AR2980" s="276">
        <v>3087616</v>
      </c>
      <c r="AS2980" s="1" t="s">
        <v>2632</v>
      </c>
      <c r="AT2980" s="1">
        <v>0</v>
      </c>
      <c r="AU2980" s="1">
        <v>0</v>
      </c>
      <c r="AV2980" s="1" t="s">
        <v>2625</v>
      </c>
      <c r="AW2980" s="1" t="s">
        <v>2626</v>
      </c>
      <c r="AX2980" s="1">
        <v>5</v>
      </c>
      <c r="BC2980" s="1">
        <v>1</v>
      </c>
      <c r="BD2980" s="1">
        <v>7</v>
      </c>
      <c r="BE2980" s="1">
        <v>2</v>
      </c>
      <c r="BF2980" s="296">
        <v>24220236</v>
      </c>
    </row>
    <row r="2981" spans="1:58" x14ac:dyDescent="0.3">
      <c r="A2981" s="273">
        <f t="shared" si="95"/>
        <v>1424350.5123313698</v>
      </c>
      <c r="B2981" s="1" t="s">
        <v>2621</v>
      </c>
      <c r="C2981" s="274">
        <v>67002442</v>
      </c>
      <c r="D2981" s="1">
        <v>144205</v>
      </c>
      <c r="E2981" s="1">
        <v>4</v>
      </c>
      <c r="F2981" s="1" t="s">
        <v>2709</v>
      </c>
      <c r="G2981" s="275">
        <v>43633</v>
      </c>
      <c r="H2981" s="275">
        <v>45107</v>
      </c>
      <c r="I2981" s="1">
        <v>0</v>
      </c>
      <c r="J2981" s="1">
        <v>1</v>
      </c>
      <c r="K2981" s="1">
        <v>33</v>
      </c>
      <c r="L2981" s="1">
        <v>30</v>
      </c>
      <c r="M2981" s="1">
        <v>2</v>
      </c>
      <c r="N2981" s="1">
        <v>7.2</v>
      </c>
      <c r="O2981" s="1">
        <v>7.44</v>
      </c>
      <c r="P2981" s="1">
        <v>14069488</v>
      </c>
      <c r="Q2981" s="1">
        <v>338218</v>
      </c>
      <c r="R2981" s="1">
        <v>4837837</v>
      </c>
      <c r="S2981" s="1">
        <v>0</v>
      </c>
      <c r="T2981" s="1">
        <v>0</v>
      </c>
      <c r="U2981" s="1">
        <v>0</v>
      </c>
      <c r="W2981" s="1">
        <v>0</v>
      </c>
      <c r="X2981" s="1">
        <v>0</v>
      </c>
      <c r="Y2981" s="1">
        <v>0</v>
      </c>
      <c r="AB2981" s="275">
        <v>44651</v>
      </c>
      <c r="AC2981" s="1">
        <v>1</v>
      </c>
      <c r="AD2981" s="1" t="s">
        <v>2623</v>
      </c>
      <c r="AE2981" s="1">
        <v>1</v>
      </c>
      <c r="AF2981" s="1">
        <v>30</v>
      </c>
      <c r="AG2981" s="1">
        <v>0</v>
      </c>
      <c r="AN2981" s="1">
        <v>1</v>
      </c>
      <c r="AO2981" s="1">
        <v>1</v>
      </c>
      <c r="AR2981" s="276">
        <v>383566.59</v>
      </c>
      <c r="AS2981" s="1" t="s">
        <v>2632</v>
      </c>
      <c r="AT2981" s="1">
        <v>0</v>
      </c>
      <c r="AU2981" s="1">
        <v>0</v>
      </c>
      <c r="AX2981" s="1">
        <v>5</v>
      </c>
      <c r="BC2981" s="1">
        <v>1</v>
      </c>
      <c r="BD2981" s="1">
        <v>7</v>
      </c>
      <c r="BE2981" s="1">
        <v>2</v>
      </c>
      <c r="BF2981" s="296">
        <v>3029919.8976686304</v>
      </c>
    </row>
    <row r="2982" spans="1:58" x14ac:dyDescent="0.3">
      <c r="A2982" s="273">
        <f t="shared" si="95"/>
        <v>837390.11166361929</v>
      </c>
      <c r="B2982" s="1" t="s">
        <v>2621</v>
      </c>
      <c r="C2982" s="274">
        <v>67002442</v>
      </c>
      <c r="D2982" s="1">
        <v>144205</v>
      </c>
      <c r="E2982" s="1">
        <v>4</v>
      </c>
      <c r="F2982" s="1" t="s">
        <v>3153</v>
      </c>
      <c r="G2982" s="275">
        <v>43755</v>
      </c>
      <c r="H2982" s="275">
        <v>45169</v>
      </c>
      <c r="I2982" s="1">
        <v>0</v>
      </c>
      <c r="J2982" s="1">
        <v>1</v>
      </c>
      <c r="K2982" s="1">
        <v>28</v>
      </c>
      <c r="L2982" s="1">
        <v>30</v>
      </c>
      <c r="M2982" s="1">
        <v>2</v>
      </c>
      <c r="N2982" s="1">
        <v>18</v>
      </c>
      <c r="O2982" s="1">
        <v>19.559999999999999</v>
      </c>
      <c r="P2982" s="1">
        <v>3000000</v>
      </c>
      <c r="Q2982" s="1">
        <v>191417</v>
      </c>
      <c r="R2982" s="1">
        <v>2843812</v>
      </c>
      <c r="S2982" s="1">
        <v>0</v>
      </c>
      <c r="T2982" s="1">
        <v>0</v>
      </c>
      <c r="U2982" s="1">
        <v>0</v>
      </c>
      <c r="W2982" s="1">
        <v>0</v>
      </c>
      <c r="X2982" s="1">
        <v>0</v>
      </c>
      <c r="Y2982" s="1">
        <v>0</v>
      </c>
      <c r="AB2982" s="275">
        <v>44651</v>
      </c>
      <c r="AC2982" s="1">
        <v>1</v>
      </c>
      <c r="AD2982" s="1" t="s">
        <v>2623</v>
      </c>
      <c r="AE2982" s="1">
        <v>1</v>
      </c>
      <c r="AF2982" s="1">
        <v>30</v>
      </c>
      <c r="AG2982" s="1">
        <v>0</v>
      </c>
      <c r="AN2982" s="1">
        <v>1</v>
      </c>
      <c r="AO2982" s="1">
        <v>1</v>
      </c>
      <c r="AR2982" s="276">
        <v>225352.67</v>
      </c>
      <c r="AS2982" s="1" t="s">
        <v>2657</v>
      </c>
      <c r="AT2982" s="1">
        <v>0</v>
      </c>
      <c r="AU2982" s="1">
        <v>0</v>
      </c>
      <c r="AX2982" s="1">
        <v>5</v>
      </c>
      <c r="BC2982" s="1">
        <v>1</v>
      </c>
      <c r="BD2982" s="1">
        <v>7</v>
      </c>
      <c r="BE2982" s="1">
        <v>2</v>
      </c>
      <c r="BF2982" s="296">
        <v>1781069.2183363808</v>
      </c>
    </row>
    <row r="2983" spans="1:58" x14ac:dyDescent="0.3">
      <c r="A2983" s="273">
        <f t="shared" si="95"/>
        <v>3786237.6461321097</v>
      </c>
      <c r="B2983" s="1" t="s">
        <v>2621</v>
      </c>
      <c r="C2983" s="274">
        <v>67002442</v>
      </c>
      <c r="D2983" s="1">
        <v>144205</v>
      </c>
      <c r="E2983" s="1">
        <v>4</v>
      </c>
      <c r="F2983" s="1" t="s">
        <v>3373</v>
      </c>
      <c r="G2983" s="275">
        <v>43809</v>
      </c>
      <c r="H2983" s="275">
        <v>45657</v>
      </c>
      <c r="I2983" s="1">
        <v>0</v>
      </c>
      <c r="J2983" s="1">
        <v>1</v>
      </c>
      <c r="K2983" s="1">
        <v>27</v>
      </c>
      <c r="L2983" s="1">
        <v>30</v>
      </c>
      <c r="M2983" s="1">
        <v>2</v>
      </c>
      <c r="N2983" s="1">
        <v>14.4</v>
      </c>
      <c r="O2983" s="1">
        <v>15.38</v>
      </c>
      <c r="P2983" s="1">
        <v>20201098</v>
      </c>
      <c r="Q2983" s="1">
        <v>474244</v>
      </c>
      <c r="R2983" s="1">
        <v>12860114</v>
      </c>
      <c r="S2983" s="1">
        <v>0</v>
      </c>
      <c r="T2983" s="1">
        <v>0</v>
      </c>
      <c r="U2983" s="1">
        <v>0</v>
      </c>
      <c r="W2983" s="1">
        <v>0</v>
      </c>
      <c r="X2983" s="1">
        <v>0</v>
      </c>
      <c r="Y2983" s="1">
        <v>0</v>
      </c>
      <c r="AB2983" s="275">
        <v>44651</v>
      </c>
      <c r="AC2983" s="1">
        <v>1</v>
      </c>
      <c r="AD2983" s="1" t="s">
        <v>2623</v>
      </c>
      <c r="AE2983" s="1">
        <v>1</v>
      </c>
      <c r="AF2983" s="1">
        <v>30</v>
      </c>
      <c r="AG2983" s="1">
        <v>0</v>
      </c>
      <c r="AN2983" s="1">
        <v>1</v>
      </c>
      <c r="AO2983" s="1">
        <v>1</v>
      </c>
      <c r="AP2983" s="275"/>
      <c r="AR2983" s="276">
        <v>1019633.25</v>
      </c>
      <c r="AS2983" s="1" t="s">
        <v>2624</v>
      </c>
      <c r="AT2983" s="1">
        <v>0</v>
      </c>
      <c r="AU2983" s="1">
        <v>0</v>
      </c>
      <c r="AX2983" s="1">
        <v>5</v>
      </c>
      <c r="BC2983" s="1">
        <v>1</v>
      </c>
      <c r="BD2983" s="1">
        <v>7</v>
      </c>
      <c r="BE2983" s="1">
        <v>2</v>
      </c>
      <c r="BF2983" s="296">
        <v>8054243.1038678903</v>
      </c>
    </row>
    <row r="2984" spans="1:58" x14ac:dyDescent="0.3">
      <c r="A2984" s="273">
        <f t="shared" si="95"/>
        <v>3416295.8459580643</v>
      </c>
      <c r="B2984" s="1" t="s">
        <v>2621</v>
      </c>
      <c r="C2984" s="274">
        <v>67002442</v>
      </c>
      <c r="D2984" s="1">
        <v>144205</v>
      </c>
      <c r="E2984" s="1">
        <v>4</v>
      </c>
      <c r="F2984" s="1" t="s">
        <v>4570</v>
      </c>
      <c r="G2984" s="275">
        <v>44358</v>
      </c>
      <c r="H2984" s="275">
        <v>45291</v>
      </c>
      <c r="I2984" s="1">
        <v>0</v>
      </c>
      <c r="J2984" s="1">
        <v>1</v>
      </c>
      <c r="K2984" s="1">
        <v>10</v>
      </c>
      <c r="L2984" s="1">
        <v>30</v>
      </c>
      <c r="M2984" s="1">
        <v>2</v>
      </c>
      <c r="N2984" s="1">
        <v>16.5</v>
      </c>
      <c r="O2984" s="1">
        <v>17.8</v>
      </c>
      <c r="P2984" s="1">
        <v>15152105</v>
      </c>
      <c r="Q2984" s="1">
        <v>421828</v>
      </c>
      <c r="R2984" s="1">
        <v>11603037</v>
      </c>
      <c r="S2984" s="1">
        <v>0</v>
      </c>
      <c r="T2984" s="1">
        <v>0</v>
      </c>
      <c r="U2984" s="1">
        <v>0</v>
      </c>
      <c r="W2984" s="1">
        <v>0</v>
      </c>
      <c r="X2984" s="1">
        <v>0</v>
      </c>
      <c r="Y2984" s="1">
        <v>0</v>
      </c>
      <c r="Z2984" s="1" t="s">
        <v>3734</v>
      </c>
      <c r="AA2984" s="1" t="s">
        <v>2807</v>
      </c>
      <c r="AB2984" s="275">
        <v>44651</v>
      </c>
      <c r="AC2984" s="1">
        <v>1</v>
      </c>
      <c r="AD2984" s="1" t="s">
        <v>2623</v>
      </c>
      <c r="AE2984" s="1">
        <v>1</v>
      </c>
      <c r="AF2984" s="1">
        <v>30</v>
      </c>
      <c r="AG2984" s="1">
        <v>0</v>
      </c>
      <c r="AN2984" s="1">
        <v>1</v>
      </c>
      <c r="AO2984" s="1">
        <v>1</v>
      </c>
      <c r="AP2984" s="275"/>
      <c r="AR2984" s="276">
        <v>919800.85</v>
      </c>
      <c r="AS2984" s="1" t="s">
        <v>2632</v>
      </c>
      <c r="AT2984" s="1">
        <v>0</v>
      </c>
      <c r="AU2984" s="1">
        <v>0</v>
      </c>
      <c r="AX2984" s="1">
        <v>5</v>
      </c>
      <c r="BC2984" s="1">
        <v>1</v>
      </c>
      <c r="BD2984" s="1">
        <v>7</v>
      </c>
      <c r="BE2984" s="1">
        <v>2</v>
      </c>
      <c r="BF2984" s="296">
        <v>7266940.3040419361</v>
      </c>
    </row>
    <row r="2985" spans="1:58" x14ac:dyDescent="0.3">
      <c r="A2985" s="273">
        <f t="shared" si="95"/>
        <v>1375820.7839148371</v>
      </c>
      <c r="B2985" s="1" t="s">
        <v>2621</v>
      </c>
      <c r="C2985" s="274">
        <v>67002442</v>
      </c>
      <c r="D2985" s="1">
        <v>144205</v>
      </c>
      <c r="E2985" s="1">
        <v>4</v>
      </c>
      <c r="F2985" s="1" t="s">
        <v>6021</v>
      </c>
      <c r="G2985" s="275">
        <v>44567</v>
      </c>
      <c r="H2985" s="275">
        <v>45322</v>
      </c>
      <c r="I2985" s="1">
        <v>0</v>
      </c>
      <c r="J2985" s="1">
        <v>1</v>
      </c>
      <c r="K2985" s="1">
        <v>2</v>
      </c>
      <c r="L2985" s="1">
        <v>30</v>
      </c>
      <c r="M2985" s="1">
        <v>2</v>
      </c>
      <c r="N2985" s="1">
        <v>10.199999999999999</v>
      </c>
      <c r="O2985" s="1">
        <v>10.69</v>
      </c>
      <c r="P2985" s="1">
        <v>5054477</v>
      </c>
      <c r="Q2985" s="1">
        <v>234648</v>
      </c>
      <c r="R2985" s="1">
        <v>4672825</v>
      </c>
      <c r="S2985" s="1">
        <v>0</v>
      </c>
      <c r="T2985" s="1">
        <v>0</v>
      </c>
      <c r="U2985" s="1">
        <v>0</v>
      </c>
      <c r="W2985" s="1">
        <v>0</v>
      </c>
      <c r="X2985" s="1">
        <v>0</v>
      </c>
      <c r="Y2985" s="1">
        <v>0</v>
      </c>
      <c r="AB2985" s="275">
        <v>44651</v>
      </c>
      <c r="AC2985" s="1">
        <v>1</v>
      </c>
      <c r="AD2985" s="1" t="s">
        <v>2623</v>
      </c>
      <c r="AE2985" s="1">
        <v>1</v>
      </c>
      <c r="AF2985" s="1">
        <v>30</v>
      </c>
      <c r="AG2985" s="1">
        <v>0</v>
      </c>
      <c r="AN2985" s="1">
        <v>1</v>
      </c>
      <c r="AO2985" s="1">
        <v>1</v>
      </c>
      <c r="AR2985" s="276">
        <v>370430.74</v>
      </c>
      <c r="AS2985" s="1" t="s">
        <v>2632</v>
      </c>
      <c r="AT2985" s="1">
        <v>0</v>
      </c>
      <c r="AU2985" s="1">
        <v>0</v>
      </c>
      <c r="AX2985" s="1">
        <v>5</v>
      </c>
      <c r="BC2985" s="1">
        <v>1</v>
      </c>
      <c r="BD2985" s="1">
        <v>7</v>
      </c>
      <c r="BE2985" s="1">
        <v>2</v>
      </c>
      <c r="BF2985" s="296">
        <v>2926573.4760851627</v>
      </c>
    </row>
    <row r="2986" spans="1:58" x14ac:dyDescent="0.3">
      <c r="A2986" s="273">
        <f t="shared" si="95"/>
        <v>17325966.202665705</v>
      </c>
      <c r="B2986" s="1" t="s">
        <v>2621</v>
      </c>
      <c r="C2986" s="274">
        <v>67006442</v>
      </c>
      <c r="D2986" s="1">
        <v>141105</v>
      </c>
      <c r="E2986" s="1">
        <v>4</v>
      </c>
      <c r="F2986" s="1" t="s">
        <v>2930</v>
      </c>
      <c r="G2986" s="275">
        <v>43565</v>
      </c>
      <c r="H2986" s="275">
        <v>45412</v>
      </c>
      <c r="I2986" s="1">
        <v>0</v>
      </c>
      <c r="J2986" s="1">
        <v>1</v>
      </c>
      <c r="K2986" s="1">
        <v>35</v>
      </c>
      <c r="L2986" s="1">
        <v>30</v>
      </c>
      <c r="M2986" s="1">
        <v>2</v>
      </c>
      <c r="N2986" s="1">
        <v>12</v>
      </c>
      <c r="O2986" s="1">
        <v>12.68</v>
      </c>
      <c r="P2986" s="1">
        <v>44462586</v>
      </c>
      <c r="Q2986" s="1">
        <v>989046</v>
      </c>
      <c r="R2986" s="1">
        <v>21781889</v>
      </c>
      <c r="S2986" s="1">
        <v>0</v>
      </c>
      <c r="T2986" s="1">
        <v>0</v>
      </c>
      <c r="U2986" s="1">
        <v>41962078.780000001</v>
      </c>
      <c r="V2986" s="1">
        <v>43585</v>
      </c>
      <c r="W2986" s="1">
        <v>0</v>
      </c>
      <c r="X2986" s="1">
        <v>0</v>
      </c>
      <c r="Y2986" s="1">
        <v>0</v>
      </c>
      <c r="AB2986" s="275">
        <v>44651</v>
      </c>
      <c r="AC2986" s="1">
        <v>2</v>
      </c>
      <c r="AD2986" s="1" t="s">
        <v>2623</v>
      </c>
      <c r="AE2986" s="1">
        <v>1</v>
      </c>
      <c r="AF2986" s="1">
        <v>30</v>
      </c>
      <c r="AG2986" s="1">
        <v>0</v>
      </c>
      <c r="AN2986" s="1">
        <v>1</v>
      </c>
      <c r="AO2986" s="1">
        <v>1</v>
      </c>
      <c r="AP2986" s="275"/>
      <c r="AR2986" s="276">
        <v>537136.29</v>
      </c>
      <c r="AS2986" s="1" t="s">
        <v>2677</v>
      </c>
      <c r="AT2986" s="1">
        <v>0</v>
      </c>
      <c r="AU2986" s="1">
        <v>0</v>
      </c>
      <c r="AV2986" s="1" t="s">
        <v>2625</v>
      </c>
      <c r="AW2986" s="1" t="s">
        <v>2626</v>
      </c>
      <c r="AX2986" s="1">
        <v>5</v>
      </c>
      <c r="BC2986" s="1">
        <v>1</v>
      </c>
      <c r="BD2986" s="1">
        <v>7</v>
      </c>
      <c r="BE2986" s="1">
        <v>2</v>
      </c>
      <c r="BF2986" s="296">
        <v>3918786.5073342952</v>
      </c>
    </row>
    <row r="2987" spans="1:58" x14ac:dyDescent="0.3">
      <c r="A2987" s="273">
        <f t="shared" si="95"/>
        <v>42279331.830795787</v>
      </c>
      <c r="B2987" s="1" t="s">
        <v>2621</v>
      </c>
      <c r="C2987" s="274">
        <v>67006442</v>
      </c>
      <c r="D2987" s="1">
        <v>141105</v>
      </c>
      <c r="E2987" s="1">
        <v>2</v>
      </c>
      <c r="F2987" s="1" t="s">
        <v>2931</v>
      </c>
      <c r="G2987" s="275">
        <v>43146</v>
      </c>
      <c r="H2987" s="275">
        <v>45808</v>
      </c>
      <c r="I2987" s="1">
        <v>0</v>
      </c>
      <c r="J2987" s="1">
        <v>1</v>
      </c>
      <c r="K2987" s="1">
        <v>43</v>
      </c>
      <c r="L2987" s="1">
        <v>30</v>
      </c>
      <c r="M2987" s="1">
        <v>2</v>
      </c>
      <c r="N2987" s="1">
        <v>11.52</v>
      </c>
      <c r="O2987" s="1">
        <v>12.14</v>
      </c>
      <c r="P2987" s="1">
        <v>100982290</v>
      </c>
      <c r="Q2987" s="1">
        <v>1079305</v>
      </c>
      <c r="R2987" s="1">
        <v>53152714</v>
      </c>
      <c r="S2987" s="1">
        <v>0</v>
      </c>
      <c r="T2987" s="1">
        <v>0</v>
      </c>
      <c r="U2987" s="1">
        <v>102396921.22</v>
      </c>
      <c r="V2987" s="1">
        <v>43585</v>
      </c>
      <c r="W2987" s="1">
        <v>0</v>
      </c>
      <c r="X2987" s="1">
        <v>0</v>
      </c>
      <c r="Y2987" s="1">
        <v>0</v>
      </c>
      <c r="Z2987" s="1" t="s">
        <v>5655</v>
      </c>
      <c r="AA2987" s="1" t="s">
        <v>4054</v>
      </c>
      <c r="AB2987" s="275">
        <v>44651</v>
      </c>
      <c r="AC2987" s="1">
        <v>2</v>
      </c>
      <c r="AD2987" s="1" t="s">
        <v>2623</v>
      </c>
      <c r="AE2987" s="1">
        <v>1</v>
      </c>
      <c r="AF2987" s="1">
        <v>30</v>
      </c>
      <c r="AG2987" s="1">
        <v>0</v>
      </c>
      <c r="AN2987" s="1">
        <v>1</v>
      </c>
      <c r="AO2987" s="1">
        <v>1</v>
      </c>
      <c r="AP2987" s="275">
        <v>44075</v>
      </c>
      <c r="AQ2987" s="1" t="s">
        <v>2629</v>
      </c>
      <c r="AR2987" s="276">
        <v>1310660.6599999999</v>
      </c>
      <c r="AS2987" s="1" t="s">
        <v>2624</v>
      </c>
      <c r="AT2987" s="1">
        <v>2</v>
      </c>
      <c r="AU2987" s="1">
        <v>0</v>
      </c>
      <c r="AV2987" s="1" t="s">
        <v>2625</v>
      </c>
      <c r="AW2987" s="1" t="s">
        <v>2626</v>
      </c>
      <c r="AX2987" s="1">
        <v>5</v>
      </c>
      <c r="BC2987" s="1">
        <v>1</v>
      </c>
      <c r="BD2987" s="1">
        <v>7</v>
      </c>
      <c r="BE2987" s="1">
        <v>2</v>
      </c>
      <c r="BF2987" s="296">
        <v>9562721.5092042163</v>
      </c>
    </row>
    <row r="2988" spans="1:58" x14ac:dyDescent="0.3">
      <c r="A2988" s="273">
        <f t="shared" si="95"/>
        <v>4012812.7565385127</v>
      </c>
      <c r="B2988" s="1" t="s">
        <v>2621</v>
      </c>
      <c r="C2988" s="274">
        <v>67006442</v>
      </c>
      <c r="D2988" s="1">
        <v>144205</v>
      </c>
      <c r="E2988" s="1">
        <v>4</v>
      </c>
      <c r="F2988" s="1" t="s">
        <v>6265</v>
      </c>
      <c r="G2988" s="275">
        <v>44636</v>
      </c>
      <c r="H2988" s="275">
        <v>44742</v>
      </c>
      <c r="I2988" s="1">
        <v>0</v>
      </c>
      <c r="J2988" s="1">
        <v>1</v>
      </c>
      <c r="K2988" s="1">
        <v>0</v>
      </c>
      <c r="L2988" s="1">
        <v>90</v>
      </c>
      <c r="M2988" s="1">
        <v>2</v>
      </c>
      <c r="N2988" s="1">
        <v>19.190000000000001</v>
      </c>
      <c r="O2988" s="1">
        <v>20.62</v>
      </c>
      <c r="P2988" s="1">
        <v>5044719</v>
      </c>
      <c r="Q2988" s="1">
        <v>5291943</v>
      </c>
      <c r="R2988" s="1">
        <v>5044719</v>
      </c>
      <c r="S2988" s="1">
        <v>0</v>
      </c>
      <c r="T2988" s="1">
        <v>0</v>
      </c>
      <c r="U2988" s="1">
        <v>0</v>
      </c>
      <c r="W2988" s="1">
        <v>0</v>
      </c>
      <c r="X2988" s="1">
        <v>0</v>
      </c>
      <c r="Y2988" s="1">
        <v>0</v>
      </c>
      <c r="AB2988" s="275">
        <v>44636</v>
      </c>
      <c r="AC2988" s="1">
        <v>1</v>
      </c>
      <c r="AD2988" s="1" t="s">
        <v>2623</v>
      </c>
      <c r="AE2988" s="1">
        <v>1</v>
      </c>
      <c r="AF2988" s="1">
        <v>90</v>
      </c>
      <c r="AG2988" s="1">
        <v>0</v>
      </c>
      <c r="AN2988" s="1">
        <v>1</v>
      </c>
      <c r="AO2988" s="1">
        <v>1</v>
      </c>
      <c r="AR2988" s="276">
        <v>124309.26</v>
      </c>
      <c r="AS2988" s="1" t="s">
        <v>2632</v>
      </c>
      <c r="AT2988" s="1">
        <v>0</v>
      </c>
      <c r="AU2988" s="1">
        <v>0</v>
      </c>
      <c r="AX2988" s="1">
        <v>5</v>
      </c>
      <c r="BC2988" s="1">
        <v>1</v>
      </c>
      <c r="BD2988" s="1">
        <v>7</v>
      </c>
      <c r="BE2988" s="1">
        <v>2</v>
      </c>
      <c r="BF2988" s="296">
        <v>907596.98346148769</v>
      </c>
    </row>
    <row r="2989" spans="1:58" x14ac:dyDescent="0.3">
      <c r="A2989" s="273">
        <f t="shared" si="95"/>
        <v>1145973.5408262364</v>
      </c>
      <c r="B2989" s="1" t="s">
        <v>2621</v>
      </c>
      <c r="C2989" s="274">
        <v>67022089</v>
      </c>
      <c r="D2989" s="1">
        <v>144105</v>
      </c>
      <c r="E2989" s="1">
        <v>4</v>
      </c>
      <c r="F2989" s="1" t="s">
        <v>3081</v>
      </c>
      <c r="G2989" s="275">
        <v>43663</v>
      </c>
      <c r="H2989" s="275">
        <v>45016</v>
      </c>
      <c r="I2989" s="1">
        <v>0</v>
      </c>
      <c r="J2989" s="1">
        <v>1</v>
      </c>
      <c r="K2989" s="1">
        <v>59</v>
      </c>
      <c r="L2989" s="1">
        <v>15</v>
      </c>
      <c r="M2989" s="1">
        <v>2</v>
      </c>
      <c r="N2989" s="1">
        <v>17.93</v>
      </c>
      <c r="O2989" s="1">
        <v>19.559999999999999</v>
      </c>
      <c r="P2989" s="1">
        <v>1500000</v>
      </c>
      <c r="Q2989" s="1">
        <v>70000</v>
      </c>
      <c r="R2989" s="1">
        <v>1374750</v>
      </c>
      <c r="S2989" s="1">
        <v>0</v>
      </c>
      <c r="T2989" s="1">
        <v>0</v>
      </c>
      <c r="U2989" s="1">
        <v>0</v>
      </c>
      <c r="W2989" s="1">
        <v>0</v>
      </c>
      <c r="X2989" s="1">
        <v>0</v>
      </c>
      <c r="Y2989" s="1">
        <v>0</v>
      </c>
      <c r="AB2989" s="275">
        <v>44651</v>
      </c>
      <c r="AC2989" s="1">
        <v>1</v>
      </c>
      <c r="AD2989" s="1" t="s">
        <v>2623</v>
      </c>
      <c r="AE2989" s="1">
        <v>1</v>
      </c>
      <c r="AF2989" s="1">
        <v>15</v>
      </c>
      <c r="AG2989" s="1">
        <v>0</v>
      </c>
      <c r="AN2989" s="1">
        <v>1</v>
      </c>
      <c r="AO2989" s="1">
        <v>1</v>
      </c>
      <c r="AR2989" s="276">
        <v>28467.759999999998</v>
      </c>
      <c r="AS2989" s="1" t="s">
        <v>2657</v>
      </c>
      <c r="AT2989" s="1">
        <v>0</v>
      </c>
      <c r="AU2989" s="1">
        <v>0</v>
      </c>
      <c r="AV2989" s="1" t="s">
        <v>2670</v>
      </c>
      <c r="AW2989" s="1" t="s">
        <v>5681</v>
      </c>
      <c r="AX2989" s="1">
        <v>5</v>
      </c>
      <c r="BC2989" s="1">
        <v>1</v>
      </c>
      <c r="BD2989" s="1">
        <v>7</v>
      </c>
      <c r="BE2989" s="1">
        <v>2</v>
      </c>
      <c r="BF2989" s="296">
        <v>200308.6991737636</v>
      </c>
    </row>
    <row r="2990" spans="1:58" x14ac:dyDescent="0.3">
      <c r="A2990" s="273">
        <f t="shared" si="95"/>
        <v>13321806.279173763</v>
      </c>
      <c r="B2990" s="1" t="s">
        <v>2621</v>
      </c>
      <c r="C2990" s="274">
        <v>67022089</v>
      </c>
      <c r="D2990" s="1">
        <v>144105</v>
      </c>
      <c r="E2990" s="1">
        <v>3</v>
      </c>
      <c r="F2990" s="1" t="s">
        <v>5356</v>
      </c>
      <c r="G2990" s="275">
        <v>44496</v>
      </c>
      <c r="H2990" s="275">
        <v>45961</v>
      </c>
      <c r="I2990" s="1">
        <v>0</v>
      </c>
      <c r="J2990" s="1">
        <v>1</v>
      </c>
      <c r="K2990" s="1">
        <v>11</v>
      </c>
      <c r="L2990" s="1">
        <v>15</v>
      </c>
      <c r="M2990" s="1">
        <v>2</v>
      </c>
      <c r="N2990" s="1">
        <v>8.8699999999999992</v>
      </c>
      <c r="O2990" s="1">
        <v>9.26</v>
      </c>
      <c r="P2990" s="1">
        <v>17573661</v>
      </c>
      <c r="Q2990" s="1">
        <v>194136</v>
      </c>
      <c r="R2990" s="1">
        <v>15981542</v>
      </c>
      <c r="S2990" s="1">
        <v>0</v>
      </c>
      <c r="T2990" s="1">
        <v>0</v>
      </c>
      <c r="U2990" s="1">
        <v>0</v>
      </c>
      <c r="W2990" s="1">
        <v>0</v>
      </c>
      <c r="X2990" s="1">
        <v>0</v>
      </c>
      <c r="Y2990" s="1">
        <v>0</v>
      </c>
      <c r="Z2990" s="1" t="s">
        <v>5357</v>
      </c>
      <c r="AA2990" s="1" t="s">
        <v>2807</v>
      </c>
      <c r="AB2990" s="275">
        <v>44651</v>
      </c>
      <c r="AC2990" s="1">
        <v>1</v>
      </c>
      <c r="AD2990" s="1" t="s">
        <v>2623</v>
      </c>
      <c r="AE2990" s="1">
        <v>1</v>
      </c>
      <c r="AF2990" s="1">
        <v>15</v>
      </c>
      <c r="AG2990" s="1">
        <v>0</v>
      </c>
      <c r="AN2990" s="1">
        <v>1</v>
      </c>
      <c r="AO2990" s="1">
        <v>1</v>
      </c>
      <c r="AP2990" s="1">
        <v>44496</v>
      </c>
      <c r="AQ2990" s="1" t="s">
        <v>2629</v>
      </c>
      <c r="AR2990" s="276">
        <v>331136.42</v>
      </c>
      <c r="AS2990" s="1" t="s">
        <v>2624</v>
      </c>
      <c r="AT2990" s="1">
        <v>0</v>
      </c>
      <c r="AU2990" s="1">
        <v>0</v>
      </c>
      <c r="AV2990" s="1" t="s">
        <v>2670</v>
      </c>
      <c r="AW2990" s="1" t="s">
        <v>5681</v>
      </c>
      <c r="AX2990" s="1">
        <v>5</v>
      </c>
      <c r="BC2990" s="1">
        <v>1</v>
      </c>
      <c r="BD2990" s="1">
        <v>7</v>
      </c>
      <c r="BE2990" s="1">
        <v>2</v>
      </c>
      <c r="BF2990" s="296">
        <v>2328599.3008262366</v>
      </c>
    </row>
    <row r="2991" spans="1:58" x14ac:dyDescent="0.3">
      <c r="A2991" s="273">
        <f t="shared" si="95"/>
        <v>1924606.4707436869</v>
      </c>
      <c r="B2991" s="1" t="s">
        <v>2621</v>
      </c>
      <c r="C2991" s="274">
        <v>67022747</v>
      </c>
      <c r="D2991" s="1">
        <v>144105</v>
      </c>
      <c r="E2991" s="1">
        <v>4</v>
      </c>
      <c r="F2991" s="1" t="s">
        <v>4565</v>
      </c>
      <c r="G2991" s="275">
        <v>44270</v>
      </c>
      <c r="H2991" s="275">
        <v>45382</v>
      </c>
      <c r="I2991" s="1">
        <v>1</v>
      </c>
      <c r="J2991" s="1">
        <v>1</v>
      </c>
      <c r="K2991" s="1">
        <v>11</v>
      </c>
      <c r="L2991" s="1">
        <v>30</v>
      </c>
      <c r="M2991" s="1">
        <v>2</v>
      </c>
      <c r="N2991" s="1">
        <v>13.37</v>
      </c>
      <c r="O2991" s="1">
        <v>14.22</v>
      </c>
      <c r="P2991" s="1">
        <v>7568039</v>
      </c>
      <c r="Q2991" s="1">
        <v>257836</v>
      </c>
      <c r="R2991" s="1">
        <v>5381987</v>
      </c>
      <c r="S2991" s="1">
        <v>0</v>
      </c>
      <c r="T2991" s="1">
        <v>0</v>
      </c>
      <c r="U2991" s="1">
        <v>0</v>
      </c>
      <c r="W2991" s="1">
        <v>0</v>
      </c>
      <c r="X2991" s="1">
        <v>0</v>
      </c>
      <c r="Y2991" s="1">
        <v>0</v>
      </c>
      <c r="AB2991" s="275">
        <v>44651</v>
      </c>
      <c r="AC2991" s="1">
        <v>1</v>
      </c>
      <c r="AD2991" s="1" t="s">
        <v>2623</v>
      </c>
      <c r="AE2991" s="1">
        <v>1</v>
      </c>
      <c r="AF2991" s="1">
        <v>30</v>
      </c>
      <c r="AG2991" s="1">
        <v>9</v>
      </c>
      <c r="AN2991" s="1">
        <v>1</v>
      </c>
      <c r="AO2991" s="1">
        <v>1</v>
      </c>
      <c r="AR2991" s="276">
        <v>420242.12</v>
      </c>
      <c r="AS2991" s="1" t="s">
        <v>2632</v>
      </c>
      <c r="AT2991" s="1">
        <v>0</v>
      </c>
      <c r="AU2991" s="1">
        <v>0</v>
      </c>
      <c r="AV2991" s="1" t="s">
        <v>2625</v>
      </c>
      <c r="AW2991" s="1" t="s">
        <v>2626</v>
      </c>
      <c r="AX2991" s="1">
        <v>5</v>
      </c>
      <c r="BC2991" s="1">
        <v>1</v>
      </c>
      <c r="BD2991" s="1">
        <v>7</v>
      </c>
      <c r="BE2991" s="1">
        <v>2</v>
      </c>
      <c r="BF2991" s="296">
        <v>3037138.409256313</v>
      </c>
    </row>
    <row r="2992" spans="1:58" x14ac:dyDescent="0.3">
      <c r="A2992" s="273">
        <f t="shared" si="95"/>
        <v>839628.52925631311</v>
      </c>
      <c r="B2992" s="1" t="s">
        <v>2621</v>
      </c>
      <c r="C2992" s="274">
        <v>67022747</v>
      </c>
      <c r="D2992" s="1">
        <v>144205</v>
      </c>
      <c r="E2992" s="1">
        <v>4</v>
      </c>
      <c r="F2992" s="1" t="s">
        <v>4347</v>
      </c>
      <c r="G2992" s="275">
        <v>44449</v>
      </c>
      <c r="H2992" s="275">
        <v>45199</v>
      </c>
      <c r="I2992" s="1">
        <v>0</v>
      </c>
      <c r="J2992" s="1">
        <v>1</v>
      </c>
      <c r="K2992" s="1">
        <v>6</v>
      </c>
      <c r="L2992" s="1">
        <v>30</v>
      </c>
      <c r="M2992" s="1">
        <v>2</v>
      </c>
      <c r="N2992" s="1">
        <v>17.690000000000001</v>
      </c>
      <c r="O2992" s="1">
        <v>19.2</v>
      </c>
      <c r="P2992" s="1">
        <v>3000000</v>
      </c>
      <c r="Q2992" s="1">
        <v>149922</v>
      </c>
      <c r="R2992" s="1">
        <v>2347851</v>
      </c>
      <c r="S2992" s="1">
        <v>0</v>
      </c>
      <c r="T2992" s="1">
        <v>0</v>
      </c>
      <c r="U2992" s="1">
        <v>0</v>
      </c>
      <c r="W2992" s="1">
        <v>0</v>
      </c>
      <c r="X2992" s="1">
        <v>0</v>
      </c>
      <c r="Y2992" s="1">
        <v>0</v>
      </c>
      <c r="AB2992" s="275">
        <v>44651</v>
      </c>
      <c r="AC2992" s="1">
        <v>1</v>
      </c>
      <c r="AD2992" s="1" t="s">
        <v>2623</v>
      </c>
      <c r="AE2992" s="1">
        <v>1</v>
      </c>
      <c r="AF2992" s="1">
        <v>30</v>
      </c>
      <c r="AG2992" s="1">
        <v>0</v>
      </c>
      <c r="AN2992" s="1">
        <v>1</v>
      </c>
      <c r="AO2992" s="1">
        <v>1</v>
      </c>
      <c r="AR2992" s="276">
        <v>183293.88</v>
      </c>
      <c r="AS2992" s="1" t="s">
        <v>2657</v>
      </c>
      <c r="AT2992" s="1">
        <v>0</v>
      </c>
      <c r="AU2992" s="1">
        <v>0</v>
      </c>
      <c r="AX2992" s="1">
        <v>5</v>
      </c>
      <c r="BC2992" s="1">
        <v>1</v>
      </c>
      <c r="BD2992" s="1">
        <v>7</v>
      </c>
      <c r="BE2992" s="1">
        <v>2</v>
      </c>
      <c r="BF2992" s="296">
        <v>1324928.590743687</v>
      </c>
    </row>
    <row r="2993" spans="1:58" x14ac:dyDescent="0.3">
      <c r="A2993" s="273">
        <f t="shared" si="95"/>
        <v>0</v>
      </c>
      <c r="B2993" s="1" t="s">
        <v>2621</v>
      </c>
      <c r="C2993" s="274">
        <v>67024864</v>
      </c>
      <c r="D2993" s="1">
        <v>144205</v>
      </c>
      <c r="E2993" s="1">
        <v>4</v>
      </c>
      <c r="F2993" s="1" t="s">
        <v>3486</v>
      </c>
      <c r="G2993" s="275">
        <v>43810</v>
      </c>
      <c r="H2993" s="275">
        <v>45322</v>
      </c>
      <c r="I2993" s="1">
        <v>0</v>
      </c>
      <c r="J2993" s="1">
        <v>1</v>
      </c>
      <c r="K2993" s="1">
        <v>27</v>
      </c>
      <c r="L2993" s="1">
        <v>30</v>
      </c>
      <c r="M2993" s="1">
        <v>2</v>
      </c>
      <c r="N2993" s="1">
        <v>18</v>
      </c>
      <c r="O2993" s="1">
        <v>19.559999999999999</v>
      </c>
      <c r="P2993" s="1">
        <v>3000000</v>
      </c>
      <c r="Q2993" s="1">
        <v>150000</v>
      </c>
      <c r="R2993" s="1">
        <v>2777573</v>
      </c>
      <c r="S2993" s="1">
        <v>0</v>
      </c>
      <c r="T2993" s="1">
        <v>0</v>
      </c>
      <c r="U2993" s="1">
        <v>0</v>
      </c>
      <c r="W2993" s="1">
        <v>0</v>
      </c>
      <c r="X2993" s="1">
        <v>0</v>
      </c>
      <c r="Y2993" s="1">
        <v>0</v>
      </c>
      <c r="AB2993" s="275">
        <v>44651</v>
      </c>
      <c r="AC2993" s="1">
        <v>1</v>
      </c>
      <c r="AD2993" s="1" t="s">
        <v>2623</v>
      </c>
      <c r="AE2993" s="1">
        <v>1</v>
      </c>
      <c r="AF2993" s="1">
        <v>30</v>
      </c>
      <c r="AG2993" s="1">
        <v>0</v>
      </c>
      <c r="AN2993" s="1">
        <v>1</v>
      </c>
      <c r="AO2993" s="1">
        <v>1</v>
      </c>
      <c r="AR2993" s="276">
        <v>375328.95</v>
      </c>
      <c r="AS2993" s="1" t="s">
        <v>2657</v>
      </c>
      <c r="AT2993" s="1">
        <v>0</v>
      </c>
      <c r="AU2993" s="1">
        <v>0</v>
      </c>
      <c r="AX2993" s="1">
        <v>5</v>
      </c>
      <c r="BC2993" s="1">
        <v>1</v>
      </c>
      <c r="BD2993" s="1">
        <v>7</v>
      </c>
      <c r="BE2993" s="1">
        <v>2</v>
      </c>
      <c r="BF2993" s="296">
        <v>3036604</v>
      </c>
    </row>
    <row r="2994" spans="1:58" x14ac:dyDescent="0.3">
      <c r="A2994" s="273">
        <f t="shared" si="95"/>
        <v>21088612.653109156</v>
      </c>
      <c r="B2994" s="1" t="s">
        <v>2621</v>
      </c>
      <c r="C2994" s="274">
        <v>67029028</v>
      </c>
      <c r="D2994" s="1">
        <v>141105</v>
      </c>
      <c r="E2994" s="1">
        <v>4</v>
      </c>
      <c r="F2994" s="1" t="s">
        <v>2932</v>
      </c>
      <c r="G2994" s="275">
        <v>43546</v>
      </c>
      <c r="H2994" s="275">
        <v>46477</v>
      </c>
      <c r="I2994" s="1">
        <v>0</v>
      </c>
      <c r="J2994" s="1">
        <v>1</v>
      </c>
      <c r="K2994" s="1">
        <v>37</v>
      </c>
      <c r="L2994" s="1">
        <v>30</v>
      </c>
      <c r="M2994" s="1">
        <v>2</v>
      </c>
      <c r="N2994" s="1">
        <v>11.39</v>
      </c>
      <c r="O2994" s="1">
        <v>12.01</v>
      </c>
      <c r="P2994" s="1">
        <v>45380756</v>
      </c>
      <c r="Q2994" s="1">
        <v>489373</v>
      </c>
      <c r="R2994" s="1">
        <v>33222078</v>
      </c>
      <c r="S2994" s="1">
        <v>0</v>
      </c>
      <c r="T2994" s="1">
        <v>0</v>
      </c>
      <c r="U2994" s="1">
        <v>174722500</v>
      </c>
      <c r="V2994" s="1">
        <v>43601</v>
      </c>
      <c r="W2994" s="1">
        <v>0</v>
      </c>
      <c r="X2994" s="1">
        <v>0</v>
      </c>
      <c r="Y2994" s="1">
        <v>0</v>
      </c>
      <c r="Z2994" s="1" t="s">
        <v>2933</v>
      </c>
      <c r="AA2994" s="1" t="s">
        <v>2755</v>
      </c>
      <c r="AB2994" s="275">
        <v>44651</v>
      </c>
      <c r="AC2994" s="1">
        <v>2</v>
      </c>
      <c r="AD2994" s="1" t="s">
        <v>2623</v>
      </c>
      <c r="AE2994" s="1">
        <v>1</v>
      </c>
      <c r="AF2994" s="1">
        <v>30</v>
      </c>
      <c r="AG2994" s="1">
        <v>0</v>
      </c>
      <c r="AN2994" s="1">
        <v>1</v>
      </c>
      <c r="AO2994" s="1">
        <v>1</v>
      </c>
      <c r="AP2994" s="275"/>
      <c r="AR2994" s="276">
        <v>1382528.11</v>
      </c>
      <c r="AS2994" s="1" t="s">
        <v>2655</v>
      </c>
      <c r="AT2994" s="1">
        <v>0</v>
      </c>
      <c r="AU2994" s="1">
        <v>0</v>
      </c>
      <c r="AV2994" s="1" t="s">
        <v>2625</v>
      </c>
      <c r="AW2994" s="1" t="s">
        <v>2626</v>
      </c>
      <c r="AX2994" s="1">
        <v>5</v>
      </c>
      <c r="BC2994" s="1">
        <v>1</v>
      </c>
      <c r="BD2994" s="1">
        <v>7</v>
      </c>
      <c r="BE2994" s="1">
        <v>2</v>
      </c>
      <c r="BF2994" s="296">
        <v>10750937.236890847</v>
      </c>
    </row>
    <row r="2995" spans="1:58" x14ac:dyDescent="0.3">
      <c r="A2995" s="273">
        <f t="shared" si="95"/>
        <v>13440360.95785019</v>
      </c>
      <c r="B2995" s="1" t="s">
        <v>2621</v>
      </c>
      <c r="C2995" s="274">
        <v>67029028</v>
      </c>
      <c r="D2995" s="1">
        <v>144105</v>
      </c>
      <c r="E2995" s="1">
        <v>3</v>
      </c>
      <c r="F2995" s="1" t="s">
        <v>5107</v>
      </c>
      <c r="G2995" s="275">
        <v>44482</v>
      </c>
      <c r="H2995" s="275">
        <v>45596</v>
      </c>
      <c r="I2995" s="1">
        <v>0</v>
      </c>
      <c r="J2995" s="1">
        <v>1</v>
      </c>
      <c r="K2995" s="1">
        <v>6</v>
      </c>
      <c r="L2995" s="1">
        <v>30</v>
      </c>
      <c r="M2995" s="1">
        <v>2</v>
      </c>
      <c r="N2995" s="1">
        <v>10.81</v>
      </c>
      <c r="O2995" s="1">
        <v>11.36</v>
      </c>
      <c r="P2995" s="1">
        <v>24336704</v>
      </c>
      <c r="Q2995" s="1">
        <v>545627</v>
      </c>
      <c r="R2995" s="1">
        <v>21173356</v>
      </c>
      <c r="S2995" s="1">
        <v>0</v>
      </c>
      <c r="T2995" s="1">
        <v>0</v>
      </c>
      <c r="U2995" s="1">
        <v>0</v>
      </c>
      <c r="W2995" s="1">
        <v>0</v>
      </c>
      <c r="X2995" s="1">
        <v>0</v>
      </c>
      <c r="Y2995" s="1">
        <v>0</v>
      </c>
      <c r="Z2995" s="1" t="s">
        <v>3734</v>
      </c>
      <c r="AA2995" s="1" t="s">
        <v>2807</v>
      </c>
      <c r="AB2995" s="275">
        <v>44651</v>
      </c>
      <c r="AC2995" s="1">
        <v>1</v>
      </c>
      <c r="AD2995" s="1" t="s">
        <v>2623</v>
      </c>
      <c r="AE2995" s="1">
        <v>1</v>
      </c>
      <c r="AF2995" s="1">
        <v>30</v>
      </c>
      <c r="AG2995" s="1">
        <v>0</v>
      </c>
      <c r="AN2995" s="1">
        <v>1</v>
      </c>
      <c r="AO2995" s="1">
        <v>1</v>
      </c>
      <c r="AP2995" s="1">
        <v>44482</v>
      </c>
      <c r="AQ2995" s="1" t="s">
        <v>2629</v>
      </c>
      <c r="AR2995" s="276">
        <v>881123.18</v>
      </c>
      <c r="AS2995" s="1" t="s">
        <v>2624</v>
      </c>
      <c r="AT2995" s="1">
        <v>0</v>
      </c>
      <c r="AU2995" s="1">
        <v>0</v>
      </c>
      <c r="AV2995" s="1" t="s">
        <v>2625</v>
      </c>
      <c r="AW2995" s="1" t="s">
        <v>2626</v>
      </c>
      <c r="AX2995" s="1">
        <v>5</v>
      </c>
      <c r="BC2995" s="1">
        <v>1</v>
      </c>
      <c r="BD2995" s="1">
        <v>7</v>
      </c>
      <c r="BE2995" s="1">
        <v>2</v>
      </c>
      <c r="BF2995" s="296">
        <v>6851871.8621498104</v>
      </c>
    </row>
    <row r="2996" spans="1:58" x14ac:dyDescent="0.3">
      <c r="A2996" s="273">
        <f t="shared" si="95"/>
        <v>961091.38904065802</v>
      </c>
      <c r="B2996" s="1" t="s">
        <v>2621</v>
      </c>
      <c r="C2996" s="274">
        <v>67029028</v>
      </c>
      <c r="D2996" s="1">
        <v>144205</v>
      </c>
      <c r="E2996" s="1">
        <v>4</v>
      </c>
      <c r="F2996" s="1" t="s">
        <v>6036</v>
      </c>
      <c r="G2996" s="275">
        <v>44615</v>
      </c>
      <c r="H2996" s="275">
        <v>44742</v>
      </c>
      <c r="I2996" s="1">
        <v>0</v>
      </c>
      <c r="J2996" s="1">
        <v>1</v>
      </c>
      <c r="K2996" s="1">
        <v>0</v>
      </c>
      <c r="L2996" s="1">
        <v>120</v>
      </c>
      <c r="M2996" s="1">
        <v>2</v>
      </c>
      <c r="N2996" s="1">
        <v>19.350000000000001</v>
      </c>
      <c r="O2996" s="1">
        <v>20.62</v>
      </c>
      <c r="P2996" s="1">
        <v>1514130</v>
      </c>
      <c r="Q2996" s="1">
        <v>1613858</v>
      </c>
      <c r="R2996" s="1">
        <v>1514130</v>
      </c>
      <c r="S2996" s="1">
        <v>24417</v>
      </c>
      <c r="T2996" s="1">
        <v>0</v>
      </c>
      <c r="U2996" s="1">
        <v>0</v>
      </c>
      <c r="W2996" s="1">
        <v>0</v>
      </c>
      <c r="X2996" s="1">
        <v>0</v>
      </c>
      <c r="Y2996" s="1">
        <v>0</v>
      </c>
      <c r="AB2996" s="275">
        <v>44615</v>
      </c>
      <c r="AC2996" s="1">
        <v>1</v>
      </c>
      <c r="AD2996" s="1" t="s">
        <v>2623</v>
      </c>
      <c r="AE2996" s="1">
        <v>1</v>
      </c>
      <c r="AF2996" s="1">
        <v>120</v>
      </c>
      <c r="AG2996" s="1">
        <v>0</v>
      </c>
      <c r="AN2996" s="1">
        <v>1</v>
      </c>
      <c r="AO2996" s="1">
        <v>1</v>
      </c>
      <c r="AR2996" s="276">
        <v>63053.71</v>
      </c>
      <c r="AS2996" s="1" t="s">
        <v>2632</v>
      </c>
      <c r="AT2996" s="1">
        <v>0</v>
      </c>
      <c r="AU2996" s="1">
        <v>0</v>
      </c>
      <c r="AX2996" s="1">
        <v>5</v>
      </c>
      <c r="BC2996" s="1">
        <v>1</v>
      </c>
      <c r="BD2996" s="1">
        <v>7</v>
      </c>
      <c r="BE2996" s="1">
        <v>2</v>
      </c>
      <c r="BF2996" s="296">
        <v>489984.90095934208</v>
      </c>
    </row>
    <row r="2997" spans="1:58" x14ac:dyDescent="0.3">
      <c r="A2997" s="273">
        <f t="shared" si="95"/>
        <v>13030245.303581748</v>
      </c>
      <c r="B2997" s="1" t="s">
        <v>2621</v>
      </c>
      <c r="C2997" s="274">
        <v>69006422</v>
      </c>
      <c r="D2997" s="1">
        <v>144205</v>
      </c>
      <c r="E2997" s="1">
        <v>4</v>
      </c>
      <c r="F2997" s="1" t="s">
        <v>5276</v>
      </c>
      <c r="G2997" s="275">
        <v>44483</v>
      </c>
      <c r="H2997" s="275">
        <v>45596</v>
      </c>
      <c r="I2997" s="1">
        <v>1</v>
      </c>
      <c r="J2997" s="1">
        <v>1</v>
      </c>
      <c r="K2997" s="1">
        <v>4</v>
      </c>
      <c r="L2997" s="1">
        <v>30</v>
      </c>
      <c r="M2997" s="1">
        <v>2</v>
      </c>
      <c r="N2997" s="1">
        <v>10.199999999999999</v>
      </c>
      <c r="O2997" s="1">
        <v>10.69</v>
      </c>
      <c r="P2997" s="1">
        <v>25139338</v>
      </c>
      <c r="Q2997" s="1">
        <v>818314</v>
      </c>
      <c r="R2997" s="1">
        <v>22722813</v>
      </c>
      <c r="S2997" s="1">
        <v>193144</v>
      </c>
      <c r="T2997" s="1">
        <v>0</v>
      </c>
      <c r="U2997" s="1">
        <v>0</v>
      </c>
      <c r="W2997" s="1">
        <v>0</v>
      </c>
      <c r="X2997" s="1">
        <v>0</v>
      </c>
      <c r="Y2997" s="1">
        <v>0</v>
      </c>
      <c r="AB2997" s="275">
        <v>44620</v>
      </c>
      <c r="AC2997" s="1">
        <v>1</v>
      </c>
      <c r="AD2997" s="1" t="s">
        <v>2623</v>
      </c>
      <c r="AE2997" s="1">
        <v>1</v>
      </c>
      <c r="AF2997" s="1">
        <v>30</v>
      </c>
      <c r="AG2997" s="1">
        <v>617535</v>
      </c>
      <c r="AN2997" s="1">
        <v>1</v>
      </c>
      <c r="AO2997" s="1">
        <v>1</v>
      </c>
      <c r="AR2997" s="276">
        <v>1207472.8999999999</v>
      </c>
      <c r="AS2997" s="1" t="s">
        <v>2632</v>
      </c>
      <c r="AT2997" s="1">
        <v>0</v>
      </c>
      <c r="AU2997" s="1">
        <v>0</v>
      </c>
      <c r="AX2997" s="1">
        <v>5</v>
      </c>
      <c r="BC2997" s="1">
        <v>1</v>
      </c>
      <c r="BD2997" s="1">
        <v>7</v>
      </c>
      <c r="BE2997" s="1">
        <v>2</v>
      </c>
      <c r="BF2997" s="296">
        <v>8485094.7964182533</v>
      </c>
    </row>
    <row r="2998" spans="1:58" x14ac:dyDescent="0.3">
      <c r="A2998" s="273">
        <f t="shared" si="95"/>
        <v>1512729.6964182518</v>
      </c>
      <c r="B2998" s="1" t="s">
        <v>2621</v>
      </c>
      <c r="C2998" s="274">
        <v>69006422</v>
      </c>
      <c r="D2998" s="1">
        <v>144205</v>
      </c>
      <c r="E2998" s="1">
        <v>4</v>
      </c>
      <c r="F2998" s="1" t="s">
        <v>3132</v>
      </c>
      <c r="G2998" s="275">
        <v>43794</v>
      </c>
      <c r="H2998" s="275">
        <v>44926</v>
      </c>
      <c r="I2998" s="1">
        <v>0</v>
      </c>
      <c r="J2998" s="1">
        <v>1</v>
      </c>
      <c r="K2998" s="1">
        <v>24</v>
      </c>
      <c r="L2998" s="1">
        <v>30</v>
      </c>
      <c r="M2998" s="1">
        <v>2</v>
      </c>
      <c r="N2998" s="1">
        <v>18.079999999999998</v>
      </c>
      <c r="O2998" s="1">
        <v>19.66</v>
      </c>
      <c r="P2998" s="1">
        <v>8000000</v>
      </c>
      <c r="Q2998" s="1">
        <v>288219</v>
      </c>
      <c r="R2998" s="1">
        <v>2637933</v>
      </c>
      <c r="S2998" s="1">
        <v>11096</v>
      </c>
      <c r="T2998" s="1">
        <v>0</v>
      </c>
      <c r="U2998" s="1">
        <v>0</v>
      </c>
      <c r="W2998" s="1">
        <v>0</v>
      </c>
      <c r="X2998" s="1">
        <v>0</v>
      </c>
      <c r="Y2998" s="1">
        <v>0</v>
      </c>
      <c r="AB2998" s="275">
        <v>44636</v>
      </c>
      <c r="AC2998" s="1">
        <v>1</v>
      </c>
      <c r="AD2998" s="1" t="s">
        <v>2623</v>
      </c>
      <c r="AE2998" s="1">
        <v>1</v>
      </c>
      <c r="AF2998" s="1">
        <v>30</v>
      </c>
      <c r="AG2998" s="1">
        <v>0</v>
      </c>
      <c r="AN2998" s="1">
        <v>1</v>
      </c>
      <c r="AO2998" s="1">
        <v>1</v>
      </c>
      <c r="AR2998" s="276">
        <v>140153.1</v>
      </c>
      <c r="AS2998" s="1" t="s">
        <v>2657</v>
      </c>
      <c r="AT2998" s="1">
        <v>0</v>
      </c>
      <c r="AU2998" s="1">
        <v>0</v>
      </c>
      <c r="AX2998" s="1">
        <v>5</v>
      </c>
      <c r="BC2998" s="1">
        <v>1</v>
      </c>
      <c r="BD2998" s="1">
        <v>7</v>
      </c>
      <c r="BE2998" s="1">
        <v>2</v>
      </c>
      <c r="BF2998" s="296">
        <v>985050.20358174795</v>
      </c>
    </row>
    <row r="2999" spans="1:58" x14ac:dyDescent="0.3">
      <c r="A2999" s="273">
        <f t="shared" si="95"/>
        <v>6546491.837438901</v>
      </c>
      <c r="B2999" s="1" t="s">
        <v>2621</v>
      </c>
      <c r="C2999" s="274">
        <v>70222092</v>
      </c>
      <c r="D2999" s="1">
        <v>144105</v>
      </c>
      <c r="E2999" s="1">
        <v>4</v>
      </c>
      <c r="F2999" s="1" t="s">
        <v>4743</v>
      </c>
      <c r="G2999" s="275">
        <v>44391</v>
      </c>
      <c r="H2999" s="275">
        <v>45504</v>
      </c>
      <c r="I2999" s="1">
        <v>0</v>
      </c>
      <c r="J2999" s="1">
        <v>1</v>
      </c>
      <c r="K2999" s="1">
        <v>8</v>
      </c>
      <c r="L2999" s="1">
        <v>30</v>
      </c>
      <c r="M2999" s="1">
        <v>2</v>
      </c>
      <c r="N2999" s="1">
        <v>9</v>
      </c>
      <c r="O2999" s="1">
        <v>9.3800000000000008</v>
      </c>
      <c r="P2999" s="1">
        <v>9514107</v>
      </c>
      <c r="Q2999" s="1">
        <v>304335</v>
      </c>
      <c r="R2999" s="1">
        <v>7624633</v>
      </c>
      <c r="S2999" s="1">
        <v>0</v>
      </c>
      <c r="T2999" s="1">
        <v>0</v>
      </c>
      <c r="U2999" s="1">
        <v>0</v>
      </c>
      <c r="W2999" s="1">
        <v>0</v>
      </c>
      <c r="X2999" s="1">
        <v>0</v>
      </c>
      <c r="Y2999" s="1">
        <v>0</v>
      </c>
      <c r="AB2999" s="275">
        <v>44651</v>
      </c>
      <c r="AC2999" s="1">
        <v>1</v>
      </c>
      <c r="AD2999" s="1" t="s">
        <v>2623</v>
      </c>
      <c r="AE2999" s="1">
        <v>1</v>
      </c>
      <c r="AF2999" s="1">
        <v>30</v>
      </c>
      <c r="AG2999" s="1">
        <v>0</v>
      </c>
      <c r="AN2999" s="1">
        <v>1</v>
      </c>
      <c r="AO2999" s="1">
        <v>1</v>
      </c>
      <c r="AR2999" s="276">
        <v>456336.13</v>
      </c>
      <c r="AS2999" s="1" t="s">
        <v>2632</v>
      </c>
      <c r="AT2999" s="1">
        <v>0</v>
      </c>
      <c r="AU2999" s="1">
        <v>0</v>
      </c>
      <c r="AV2999" s="1" t="s">
        <v>2625</v>
      </c>
      <c r="AW2999" s="1" t="s">
        <v>2626</v>
      </c>
      <c r="AX2999" s="1">
        <v>5</v>
      </c>
      <c r="BC2999" s="1">
        <v>1</v>
      </c>
      <c r="BD2999" s="1">
        <v>7</v>
      </c>
      <c r="BE2999" s="1">
        <v>2</v>
      </c>
      <c r="BF2999" s="296">
        <v>621805.03256109951</v>
      </c>
    </row>
    <row r="3000" spans="1:58" x14ac:dyDescent="0.3">
      <c r="A3000" s="273">
        <f t="shared" si="95"/>
        <v>1471771.1625610993</v>
      </c>
      <c r="B3000" s="1" t="s">
        <v>2621</v>
      </c>
      <c r="C3000" s="274">
        <v>70222092</v>
      </c>
      <c r="D3000" s="1">
        <v>144205</v>
      </c>
      <c r="E3000" s="1">
        <v>4</v>
      </c>
      <c r="F3000" s="1" t="s">
        <v>4723</v>
      </c>
      <c r="G3000" s="275">
        <v>44439</v>
      </c>
      <c r="H3000" s="275">
        <v>45351</v>
      </c>
      <c r="I3000" s="1">
        <v>0</v>
      </c>
      <c r="J3000" s="1">
        <v>1</v>
      </c>
      <c r="K3000" s="1">
        <v>7</v>
      </c>
      <c r="L3000" s="1">
        <v>30</v>
      </c>
      <c r="M3000" s="1">
        <v>2</v>
      </c>
      <c r="N3000" s="1">
        <v>17.690000000000001</v>
      </c>
      <c r="O3000" s="1">
        <v>19.2</v>
      </c>
      <c r="P3000" s="1">
        <v>2129000</v>
      </c>
      <c r="Q3000" s="1">
        <v>88758</v>
      </c>
      <c r="R3000" s="1">
        <v>1714118</v>
      </c>
      <c r="S3000" s="1">
        <v>0</v>
      </c>
      <c r="T3000" s="1">
        <v>0</v>
      </c>
      <c r="U3000" s="1">
        <v>0</v>
      </c>
      <c r="W3000" s="1">
        <v>0</v>
      </c>
      <c r="X3000" s="1">
        <v>0</v>
      </c>
      <c r="Y3000" s="1">
        <v>0</v>
      </c>
      <c r="AB3000" s="275">
        <v>44651</v>
      </c>
      <c r="AC3000" s="1">
        <v>1</v>
      </c>
      <c r="AD3000" s="1" t="s">
        <v>2623</v>
      </c>
      <c r="AE3000" s="1">
        <v>1</v>
      </c>
      <c r="AF3000" s="1">
        <v>30</v>
      </c>
      <c r="AG3000" s="1">
        <v>0</v>
      </c>
      <c r="AN3000" s="1">
        <v>1</v>
      </c>
      <c r="AO3000" s="1">
        <v>1</v>
      </c>
      <c r="AR3000" s="276">
        <v>102556.87</v>
      </c>
      <c r="AS3000" s="1" t="s">
        <v>2657</v>
      </c>
      <c r="AT3000" s="1">
        <v>0</v>
      </c>
      <c r="AU3000" s="1">
        <v>0</v>
      </c>
      <c r="AX3000" s="1">
        <v>5</v>
      </c>
      <c r="BC3000" s="1">
        <v>1</v>
      </c>
      <c r="BD3000" s="1">
        <v>7</v>
      </c>
      <c r="BE3000" s="1">
        <v>2</v>
      </c>
      <c r="BF3000" s="296">
        <v>139789.96743890055</v>
      </c>
    </row>
    <row r="3001" spans="1:58" x14ac:dyDescent="0.3">
      <c r="A3001" s="273">
        <f t="shared" si="95"/>
        <v>95298566</v>
      </c>
      <c r="B3001" s="1" t="s">
        <v>2621</v>
      </c>
      <c r="C3001" s="274">
        <v>72722642</v>
      </c>
      <c r="D3001" s="1">
        <v>141205</v>
      </c>
      <c r="E3001" s="1">
        <v>3</v>
      </c>
      <c r="F3001" s="1" t="s">
        <v>4543</v>
      </c>
      <c r="G3001" s="275">
        <v>44377</v>
      </c>
      <c r="H3001" s="275">
        <v>47299</v>
      </c>
      <c r="I3001" s="1">
        <v>0</v>
      </c>
      <c r="J3001" s="1">
        <v>1</v>
      </c>
      <c r="K3001" s="1">
        <v>10</v>
      </c>
      <c r="L3001" s="1">
        <v>30</v>
      </c>
      <c r="M3001" s="1">
        <v>2</v>
      </c>
      <c r="N3001" s="1">
        <v>10.98</v>
      </c>
      <c r="O3001" s="1">
        <v>11.55</v>
      </c>
      <c r="P3001" s="1">
        <v>131375957</v>
      </c>
      <c r="Q3001" s="1">
        <v>1323913</v>
      </c>
      <c r="R3001" s="1">
        <v>128079914</v>
      </c>
      <c r="S3001" s="1">
        <v>0</v>
      </c>
      <c r="T3001" s="1">
        <v>0</v>
      </c>
      <c r="U3001" s="1">
        <v>510000000</v>
      </c>
      <c r="V3001" s="1">
        <v>44375</v>
      </c>
      <c r="W3001" s="1">
        <v>0</v>
      </c>
      <c r="X3001" s="1">
        <v>0</v>
      </c>
      <c r="Y3001" s="1">
        <v>0</v>
      </c>
      <c r="Z3001" s="1" t="s">
        <v>5704</v>
      </c>
      <c r="AA3001" s="1" t="s">
        <v>3540</v>
      </c>
      <c r="AB3001" s="275">
        <v>44651</v>
      </c>
      <c r="AC3001" s="1">
        <v>2</v>
      </c>
      <c r="AD3001" s="1" t="s">
        <v>2623</v>
      </c>
      <c r="AE3001" s="1">
        <v>1</v>
      </c>
      <c r="AF3001" s="1">
        <v>30</v>
      </c>
      <c r="AG3001" s="1">
        <v>0</v>
      </c>
      <c r="AN3001" s="1">
        <v>1</v>
      </c>
      <c r="AO3001" s="1">
        <v>1</v>
      </c>
      <c r="AP3001" s="1">
        <v>44377</v>
      </c>
      <c r="AQ3001" s="1" t="s">
        <v>2629</v>
      </c>
      <c r="AR3001" s="276">
        <v>4320892</v>
      </c>
      <c r="AS3001" s="1" t="s">
        <v>2632</v>
      </c>
      <c r="AT3001" s="1">
        <v>0</v>
      </c>
      <c r="AU3001" s="1">
        <v>0</v>
      </c>
      <c r="AX3001" s="1">
        <v>5</v>
      </c>
      <c r="BC3001" s="1">
        <v>1</v>
      </c>
      <c r="BD3001" s="1">
        <v>7</v>
      </c>
      <c r="BE3001" s="1">
        <v>2</v>
      </c>
      <c r="BF3001" s="296">
        <v>28460456</v>
      </c>
    </row>
    <row r="3002" spans="1:58" x14ac:dyDescent="0.3">
      <c r="A3002" s="273">
        <f t="shared" si="95"/>
        <v>121294741</v>
      </c>
      <c r="B3002" s="1" t="s">
        <v>2621</v>
      </c>
      <c r="C3002" s="274">
        <v>72974244</v>
      </c>
      <c r="D3002" s="1">
        <v>141105</v>
      </c>
      <c r="E3002" s="1">
        <v>3</v>
      </c>
      <c r="F3002" s="1" t="s">
        <v>3415</v>
      </c>
      <c r="G3002" s="275">
        <v>44110</v>
      </c>
      <c r="H3002" s="275">
        <v>47057</v>
      </c>
      <c r="I3002" s="1">
        <v>1</v>
      </c>
      <c r="J3002" s="1">
        <v>1</v>
      </c>
      <c r="K3002" s="1">
        <v>19</v>
      </c>
      <c r="L3002" s="1">
        <v>30</v>
      </c>
      <c r="M3002" s="1">
        <v>2</v>
      </c>
      <c r="N3002" s="1">
        <v>11.01</v>
      </c>
      <c r="O3002" s="1">
        <v>11.58</v>
      </c>
      <c r="P3002" s="1">
        <v>148609280</v>
      </c>
      <c r="Q3002" s="1">
        <v>1606077</v>
      </c>
      <c r="R3002" s="1">
        <v>130357873</v>
      </c>
      <c r="S3002" s="1">
        <v>0</v>
      </c>
      <c r="T3002" s="1">
        <v>0</v>
      </c>
      <c r="U3002" s="1">
        <v>117359000</v>
      </c>
      <c r="V3002" s="275">
        <v>44035</v>
      </c>
      <c r="W3002" s="1">
        <v>0</v>
      </c>
      <c r="X3002" s="1">
        <v>0</v>
      </c>
      <c r="Y3002" s="1">
        <v>0</v>
      </c>
      <c r="Z3002" s="1" t="s">
        <v>5674</v>
      </c>
      <c r="AA3002" s="1" t="s">
        <v>2807</v>
      </c>
      <c r="AB3002" s="275">
        <v>44651</v>
      </c>
      <c r="AC3002" s="1">
        <v>2</v>
      </c>
      <c r="AD3002" s="1" t="s">
        <v>2623</v>
      </c>
      <c r="AE3002" s="1">
        <v>1</v>
      </c>
      <c r="AF3002" s="1">
        <v>30</v>
      </c>
      <c r="AG3002" s="1">
        <v>1516</v>
      </c>
      <c r="AN3002" s="1">
        <v>1</v>
      </c>
      <c r="AO3002" s="1">
        <v>1</v>
      </c>
      <c r="AP3002" s="275">
        <v>44110</v>
      </c>
      <c r="AQ3002" s="1" t="s">
        <v>2629</v>
      </c>
      <c r="AR3002" s="276">
        <v>1393057</v>
      </c>
      <c r="AS3002" s="1" t="s">
        <v>2632</v>
      </c>
      <c r="AT3002" s="1">
        <v>0</v>
      </c>
      <c r="AU3002" s="1">
        <v>0</v>
      </c>
      <c r="AV3002" s="1" t="s">
        <v>2625</v>
      </c>
      <c r="AW3002" s="1" t="s">
        <v>2626</v>
      </c>
      <c r="AX3002" s="1">
        <v>5</v>
      </c>
      <c r="BC3002" s="1">
        <v>1</v>
      </c>
      <c r="BD3002" s="1">
        <v>7</v>
      </c>
      <c r="BE3002" s="1">
        <v>2</v>
      </c>
      <c r="BF3002" s="296">
        <v>7670075</v>
      </c>
    </row>
    <row r="3003" spans="1:58" x14ac:dyDescent="0.3">
      <c r="A3003" s="273">
        <f t="shared" si="95"/>
        <v>13908121.578691373</v>
      </c>
      <c r="B3003" s="1" t="s">
        <v>2621</v>
      </c>
      <c r="C3003" s="274">
        <v>72987224</v>
      </c>
      <c r="D3003" s="1">
        <v>141105</v>
      </c>
      <c r="E3003" s="1">
        <v>4</v>
      </c>
      <c r="F3003" s="1" t="s">
        <v>2811</v>
      </c>
      <c r="G3003" s="275">
        <v>43763</v>
      </c>
      <c r="H3003" s="275">
        <v>45596</v>
      </c>
      <c r="I3003" s="1">
        <v>0</v>
      </c>
      <c r="J3003" s="1">
        <v>1</v>
      </c>
      <c r="K3003" s="1">
        <v>29</v>
      </c>
      <c r="L3003" s="1">
        <v>30</v>
      </c>
      <c r="M3003" s="1">
        <v>2</v>
      </c>
      <c r="N3003" s="1">
        <v>12</v>
      </c>
      <c r="O3003" s="1">
        <v>12.68</v>
      </c>
      <c r="P3003" s="1">
        <v>37102631</v>
      </c>
      <c r="Q3003" s="1">
        <v>793960</v>
      </c>
      <c r="R3003" s="1">
        <v>21037877</v>
      </c>
      <c r="S3003" s="1">
        <v>0</v>
      </c>
      <c r="T3003" s="1">
        <v>0</v>
      </c>
      <c r="U3003" s="1">
        <v>35000000</v>
      </c>
      <c r="V3003" s="1">
        <v>43756</v>
      </c>
      <c r="W3003" s="1">
        <v>0</v>
      </c>
      <c r="X3003" s="1">
        <v>0</v>
      </c>
      <c r="Y3003" s="1">
        <v>0</v>
      </c>
      <c r="AB3003" s="275">
        <v>44651</v>
      </c>
      <c r="AC3003" s="1">
        <v>3</v>
      </c>
      <c r="AD3003" s="1" t="s">
        <v>2623</v>
      </c>
      <c r="AE3003" s="1">
        <v>1</v>
      </c>
      <c r="AF3003" s="1">
        <v>30</v>
      </c>
      <c r="AG3003" s="1">
        <v>0</v>
      </c>
      <c r="AN3003" s="1">
        <v>1</v>
      </c>
      <c r="AO3003" s="1">
        <v>1</v>
      </c>
      <c r="AR3003" s="276">
        <v>891187.11</v>
      </c>
      <c r="AS3003" s="1" t="s">
        <v>2624</v>
      </c>
      <c r="AT3003" s="1">
        <v>0</v>
      </c>
      <c r="AU3003" s="1">
        <v>0</v>
      </c>
      <c r="AV3003" s="1" t="s">
        <v>2625</v>
      </c>
      <c r="AW3003" s="1" t="s">
        <v>2626</v>
      </c>
      <c r="AX3003" s="1">
        <v>5</v>
      </c>
      <c r="BC3003" s="1">
        <v>1</v>
      </c>
      <c r="BD3003" s="1">
        <v>7</v>
      </c>
      <c r="BE3003" s="1">
        <v>2</v>
      </c>
      <c r="BF3003" s="296">
        <v>6238568.3113086279</v>
      </c>
    </row>
    <row r="3004" spans="1:58" x14ac:dyDescent="0.3">
      <c r="A3004" s="273">
        <f t="shared" si="95"/>
        <v>10448567.421308625</v>
      </c>
      <c r="B3004" s="1" t="s">
        <v>2621</v>
      </c>
      <c r="C3004" s="274">
        <v>72987224</v>
      </c>
      <c r="D3004" s="1">
        <v>144105</v>
      </c>
      <c r="E3004" s="1">
        <v>4</v>
      </c>
      <c r="F3004" s="1" t="s">
        <v>5752</v>
      </c>
      <c r="G3004" s="275">
        <v>44582</v>
      </c>
      <c r="H3004" s="275">
        <v>45688</v>
      </c>
      <c r="I3004" s="1">
        <v>0</v>
      </c>
      <c r="J3004" s="1">
        <v>1</v>
      </c>
      <c r="K3004" s="1">
        <v>2</v>
      </c>
      <c r="L3004" s="1">
        <v>30</v>
      </c>
      <c r="M3004" s="1">
        <v>2</v>
      </c>
      <c r="N3004" s="1">
        <v>9</v>
      </c>
      <c r="O3004" s="1">
        <v>9.3800000000000008</v>
      </c>
      <c r="P3004" s="1">
        <v>16262653</v>
      </c>
      <c r="Q3004" s="1">
        <v>355410</v>
      </c>
      <c r="R3004" s="1">
        <v>15804915</v>
      </c>
      <c r="S3004" s="1">
        <v>0</v>
      </c>
      <c r="T3004" s="1">
        <v>0</v>
      </c>
      <c r="U3004" s="1">
        <v>0</v>
      </c>
      <c r="W3004" s="1">
        <v>0</v>
      </c>
      <c r="X3004" s="1">
        <v>0</v>
      </c>
      <c r="Y3004" s="1">
        <v>0</v>
      </c>
      <c r="Z3004" s="1" t="s">
        <v>2635</v>
      </c>
      <c r="AA3004" s="1" t="s">
        <v>2807</v>
      </c>
      <c r="AB3004" s="275">
        <v>44651</v>
      </c>
      <c r="AC3004" s="1">
        <v>1</v>
      </c>
      <c r="AD3004" s="1" t="s">
        <v>2623</v>
      </c>
      <c r="AE3004" s="1">
        <v>1</v>
      </c>
      <c r="AF3004" s="1">
        <v>30</v>
      </c>
      <c r="AG3004" s="1">
        <v>0</v>
      </c>
      <c r="AN3004" s="1">
        <v>1</v>
      </c>
      <c r="AO3004" s="1">
        <v>1</v>
      </c>
      <c r="AP3004" s="275"/>
      <c r="AR3004" s="276">
        <v>669560.89</v>
      </c>
      <c r="AS3004" s="1" t="s">
        <v>2624</v>
      </c>
      <c r="AT3004" s="1">
        <v>0</v>
      </c>
      <c r="AU3004" s="1">
        <v>0</v>
      </c>
      <c r="AV3004" s="1" t="s">
        <v>2625</v>
      </c>
      <c r="AW3004" s="1" t="s">
        <v>2626</v>
      </c>
      <c r="AX3004" s="1">
        <v>5</v>
      </c>
      <c r="BC3004" s="1">
        <v>1</v>
      </c>
      <c r="BD3004" s="1">
        <v>7</v>
      </c>
      <c r="BE3004" s="1">
        <v>2</v>
      </c>
      <c r="BF3004" s="296">
        <v>4686786.688691373</v>
      </c>
    </row>
    <row r="3005" spans="1:58" x14ac:dyDescent="0.3">
      <c r="A3005" s="273">
        <f t="shared" si="95"/>
        <v>1503913</v>
      </c>
      <c r="B3005" s="1" t="s">
        <v>2621</v>
      </c>
      <c r="C3005" s="274">
        <v>72246080</v>
      </c>
      <c r="D3005" s="1">
        <v>144220</v>
      </c>
      <c r="E3005" s="1">
        <v>3</v>
      </c>
      <c r="F3005" s="1" t="s">
        <v>3407</v>
      </c>
      <c r="G3005" s="275">
        <v>44026</v>
      </c>
      <c r="H3005" s="275">
        <v>44681</v>
      </c>
      <c r="I3005" s="1">
        <v>120</v>
      </c>
      <c r="J3005" s="1">
        <v>1</v>
      </c>
      <c r="K3005" s="1">
        <v>13</v>
      </c>
      <c r="L3005" s="1">
        <v>30</v>
      </c>
      <c r="M3005" s="1">
        <v>2</v>
      </c>
      <c r="N3005" s="1">
        <v>10.08</v>
      </c>
      <c r="O3005" s="1">
        <v>10.55</v>
      </c>
      <c r="P3005" s="1">
        <v>18648649</v>
      </c>
      <c r="Q3005" s="1">
        <v>299344</v>
      </c>
      <c r="R3005" s="1">
        <v>1503913</v>
      </c>
      <c r="S3005" s="1">
        <v>35771</v>
      </c>
      <c r="T3005" s="1">
        <v>0</v>
      </c>
      <c r="U3005" s="1">
        <v>0</v>
      </c>
      <c r="W3005" s="1">
        <v>300783</v>
      </c>
      <c r="X3005" s="1">
        <v>35771</v>
      </c>
      <c r="Y3005" s="1">
        <v>2890</v>
      </c>
      <c r="AB3005" s="275">
        <v>44500</v>
      </c>
      <c r="AC3005" s="1">
        <v>1</v>
      </c>
      <c r="AD3005" s="1" t="s">
        <v>2623</v>
      </c>
      <c r="AE3005" s="1">
        <v>1</v>
      </c>
      <c r="AF3005" s="1">
        <v>30</v>
      </c>
      <c r="AG3005" s="1">
        <v>1456251</v>
      </c>
      <c r="AN3005" s="1">
        <v>1</v>
      </c>
      <c r="AO3005" s="1">
        <v>1</v>
      </c>
      <c r="AP3005" s="1">
        <v>44026</v>
      </c>
      <c r="AQ3005" s="1" t="s">
        <v>2629</v>
      </c>
      <c r="AR3005" s="276">
        <v>0</v>
      </c>
      <c r="AS3005" s="1" t="s">
        <v>2624</v>
      </c>
      <c r="AT3005" s="1">
        <v>0</v>
      </c>
      <c r="AU3005" s="1">
        <v>0</v>
      </c>
      <c r="AX3005" s="1">
        <v>5</v>
      </c>
      <c r="BC3005" s="1">
        <v>1</v>
      </c>
      <c r="BD3005" s="1">
        <v>7</v>
      </c>
      <c r="BE3005" s="1">
        <v>2</v>
      </c>
      <c r="BF3005" s="296">
        <v>0</v>
      </c>
    </row>
    <row r="3006" spans="1:58" x14ac:dyDescent="0.3">
      <c r="A3006" s="273">
        <f t="shared" si="95"/>
        <v>16063387.17887789</v>
      </c>
      <c r="B3006" s="1" t="s">
        <v>2621</v>
      </c>
      <c r="C3006" s="274">
        <v>72274229</v>
      </c>
      <c r="D3006" s="1">
        <v>144205</v>
      </c>
      <c r="E3006" s="1">
        <v>3</v>
      </c>
      <c r="F3006" s="1" t="s">
        <v>4773</v>
      </c>
      <c r="G3006" s="275">
        <v>44396</v>
      </c>
      <c r="H3006" s="275">
        <v>46234</v>
      </c>
      <c r="I3006" s="1">
        <v>0</v>
      </c>
      <c r="J3006" s="1">
        <v>1</v>
      </c>
      <c r="K3006" s="1">
        <v>9</v>
      </c>
      <c r="L3006" s="1">
        <v>30</v>
      </c>
      <c r="M3006" s="1">
        <v>2</v>
      </c>
      <c r="N3006" s="1">
        <v>11.12</v>
      </c>
      <c r="O3006" s="1">
        <v>11.7</v>
      </c>
      <c r="P3006" s="1">
        <v>28487083</v>
      </c>
      <c r="Q3006" s="1">
        <v>394776</v>
      </c>
      <c r="R3006" s="1">
        <v>25631898</v>
      </c>
      <c r="S3006" s="1">
        <v>0</v>
      </c>
      <c r="T3006" s="1">
        <v>0</v>
      </c>
      <c r="U3006" s="1">
        <v>0</v>
      </c>
      <c r="W3006" s="1">
        <v>0</v>
      </c>
      <c r="X3006" s="1">
        <v>0</v>
      </c>
      <c r="Y3006" s="1">
        <v>0</v>
      </c>
      <c r="Z3006" s="1" t="s">
        <v>5871</v>
      </c>
      <c r="AA3006" s="1" t="s">
        <v>2807</v>
      </c>
      <c r="AB3006" s="275">
        <v>44651</v>
      </c>
      <c r="AC3006" s="1">
        <v>1</v>
      </c>
      <c r="AD3006" s="1" t="s">
        <v>2623</v>
      </c>
      <c r="AE3006" s="1">
        <v>1</v>
      </c>
      <c r="AF3006" s="1">
        <v>30</v>
      </c>
      <c r="AG3006" s="1">
        <v>0</v>
      </c>
      <c r="AN3006" s="1">
        <v>1</v>
      </c>
      <c r="AO3006" s="1">
        <v>1</v>
      </c>
      <c r="AP3006" s="1">
        <v>44396</v>
      </c>
      <c r="AQ3006" s="1" t="s">
        <v>2629</v>
      </c>
      <c r="AR3006" s="276">
        <v>1980218.31</v>
      </c>
      <c r="AS3006" s="1" t="s">
        <v>2632</v>
      </c>
      <c r="AT3006" s="1">
        <v>0</v>
      </c>
      <c r="AU3006" s="1">
        <v>0</v>
      </c>
      <c r="AX3006" s="1">
        <v>5</v>
      </c>
      <c r="BC3006" s="1">
        <v>1</v>
      </c>
      <c r="BD3006" s="1">
        <v>7</v>
      </c>
      <c r="BE3006" s="1">
        <v>2</v>
      </c>
      <c r="BF3006" s="296">
        <v>7588292.5111221112</v>
      </c>
    </row>
    <row r="3007" spans="1:58" x14ac:dyDescent="0.3">
      <c r="A3007" s="273">
        <f t="shared" si="95"/>
        <v>1209734.8211221118</v>
      </c>
      <c r="B3007" s="1" t="s">
        <v>2621</v>
      </c>
      <c r="C3007" s="274">
        <v>72274229</v>
      </c>
      <c r="D3007" s="1">
        <v>144205</v>
      </c>
      <c r="E3007" s="1">
        <v>4</v>
      </c>
      <c r="F3007" s="1" t="s">
        <v>5953</v>
      </c>
      <c r="G3007" s="275">
        <v>44600</v>
      </c>
      <c r="H3007" s="275">
        <v>45351</v>
      </c>
      <c r="I3007" s="1">
        <v>0</v>
      </c>
      <c r="J3007" s="1">
        <v>1</v>
      </c>
      <c r="K3007" s="1">
        <v>1</v>
      </c>
      <c r="L3007" s="1">
        <v>30</v>
      </c>
      <c r="M3007" s="1">
        <v>2</v>
      </c>
      <c r="N3007" s="1">
        <v>17.690000000000001</v>
      </c>
      <c r="O3007" s="1">
        <v>19.2</v>
      </c>
      <c r="P3007" s="1">
        <v>2000000</v>
      </c>
      <c r="Q3007" s="1">
        <v>99948</v>
      </c>
      <c r="R3007" s="1">
        <v>1930224</v>
      </c>
      <c r="S3007" s="1">
        <v>0</v>
      </c>
      <c r="T3007" s="1">
        <v>0</v>
      </c>
      <c r="U3007" s="1">
        <v>0</v>
      </c>
      <c r="W3007" s="1">
        <v>0</v>
      </c>
      <c r="X3007" s="1">
        <v>0</v>
      </c>
      <c r="Y3007" s="1">
        <v>0</v>
      </c>
      <c r="AB3007" s="275">
        <v>44651</v>
      </c>
      <c r="AC3007" s="1">
        <v>1</v>
      </c>
      <c r="AD3007" s="1" t="s">
        <v>2623</v>
      </c>
      <c r="AE3007" s="1">
        <v>1</v>
      </c>
      <c r="AF3007" s="1">
        <v>30</v>
      </c>
      <c r="AG3007" s="1">
        <v>0</v>
      </c>
      <c r="AN3007" s="1">
        <v>1</v>
      </c>
      <c r="AO3007" s="1">
        <v>1</v>
      </c>
      <c r="AR3007" s="276">
        <v>149048.69</v>
      </c>
      <c r="AS3007" s="1" t="s">
        <v>2657</v>
      </c>
      <c r="AT3007" s="1">
        <v>0</v>
      </c>
      <c r="AU3007" s="1">
        <v>0</v>
      </c>
      <c r="AX3007" s="1">
        <v>5</v>
      </c>
      <c r="BC3007" s="1">
        <v>1</v>
      </c>
      <c r="BD3007" s="1">
        <v>7</v>
      </c>
      <c r="BE3007" s="1">
        <v>2</v>
      </c>
      <c r="BF3007" s="296">
        <v>571440.4888778883</v>
      </c>
    </row>
    <row r="3008" spans="1:58" x14ac:dyDescent="0.3">
      <c r="A3008" s="273">
        <f t="shared" si="95"/>
        <v>0</v>
      </c>
      <c r="B3008" s="1" t="s">
        <v>2621</v>
      </c>
      <c r="C3008" s="274">
        <v>74660624</v>
      </c>
      <c r="D3008" s="1">
        <v>144205</v>
      </c>
      <c r="E3008" s="1">
        <v>4</v>
      </c>
      <c r="F3008" s="1" t="s">
        <v>6326</v>
      </c>
      <c r="G3008" s="275">
        <v>44628</v>
      </c>
      <c r="H3008" s="275">
        <v>45382</v>
      </c>
      <c r="I3008" s="1">
        <v>0</v>
      </c>
      <c r="J3008" s="1">
        <v>1</v>
      </c>
      <c r="K3008" s="1">
        <v>0</v>
      </c>
      <c r="L3008" s="1">
        <v>30</v>
      </c>
      <c r="M3008" s="1">
        <v>2</v>
      </c>
      <c r="N3008" s="1">
        <v>17.7</v>
      </c>
      <c r="O3008" s="1">
        <v>19.2</v>
      </c>
      <c r="P3008" s="1">
        <v>39103</v>
      </c>
      <c r="Q3008" s="1">
        <v>1954</v>
      </c>
      <c r="R3008" s="1">
        <v>39103</v>
      </c>
      <c r="S3008" s="1">
        <v>423</v>
      </c>
      <c r="T3008" s="1">
        <v>0</v>
      </c>
      <c r="U3008" s="1">
        <v>0</v>
      </c>
      <c r="W3008" s="1">
        <v>0</v>
      </c>
      <c r="X3008" s="1">
        <v>0</v>
      </c>
      <c r="Y3008" s="1">
        <v>0</v>
      </c>
      <c r="AB3008" s="275">
        <v>44628</v>
      </c>
      <c r="AC3008" s="1">
        <v>1</v>
      </c>
      <c r="AD3008" s="1" t="s">
        <v>2623</v>
      </c>
      <c r="AE3008" s="1">
        <v>1</v>
      </c>
      <c r="AF3008" s="1">
        <v>30</v>
      </c>
      <c r="AG3008" s="1">
        <v>0</v>
      </c>
      <c r="AN3008" s="1">
        <v>1</v>
      </c>
      <c r="AO3008" s="1">
        <v>1</v>
      </c>
      <c r="AR3008" s="276">
        <v>93400</v>
      </c>
      <c r="AS3008" s="1" t="s">
        <v>2657</v>
      </c>
      <c r="AT3008" s="1">
        <v>0</v>
      </c>
      <c r="AU3008" s="1">
        <v>0</v>
      </c>
      <c r="AX3008" s="1">
        <v>5</v>
      </c>
      <c r="BC3008" s="1">
        <v>1</v>
      </c>
      <c r="BD3008" s="1">
        <v>7</v>
      </c>
      <c r="BE3008" s="1">
        <v>2</v>
      </c>
      <c r="BF3008" s="296">
        <v>653792</v>
      </c>
    </row>
    <row r="3009" spans="1:58" x14ac:dyDescent="0.3">
      <c r="A3009" s="273">
        <f t="shared" si="95"/>
        <v>0</v>
      </c>
      <c r="B3009" s="1" t="s">
        <v>2621</v>
      </c>
      <c r="C3009" s="274">
        <v>76044926</v>
      </c>
      <c r="D3009" s="1">
        <v>144205</v>
      </c>
      <c r="E3009" s="1">
        <v>4</v>
      </c>
      <c r="F3009" s="1" t="s">
        <v>5979</v>
      </c>
      <c r="G3009" s="275">
        <v>44594</v>
      </c>
      <c r="H3009" s="275">
        <v>44773</v>
      </c>
      <c r="I3009" s="1">
        <v>0</v>
      </c>
      <c r="J3009" s="1">
        <v>1</v>
      </c>
      <c r="K3009" s="1">
        <v>0</v>
      </c>
      <c r="L3009" s="1">
        <v>150</v>
      </c>
      <c r="M3009" s="1">
        <v>2</v>
      </c>
      <c r="N3009" s="1">
        <v>7.28</v>
      </c>
      <c r="O3009" s="1">
        <v>7.44</v>
      </c>
      <c r="P3009" s="1">
        <v>3025420</v>
      </c>
      <c r="Q3009" s="1">
        <v>3122364</v>
      </c>
      <c r="R3009" s="1">
        <v>3025420</v>
      </c>
      <c r="S3009" s="1">
        <v>18372</v>
      </c>
      <c r="T3009" s="1">
        <v>0</v>
      </c>
      <c r="U3009" s="1">
        <v>0</v>
      </c>
      <c r="W3009" s="1">
        <v>0</v>
      </c>
      <c r="X3009" s="1">
        <v>0</v>
      </c>
      <c r="Y3009" s="1">
        <v>0</v>
      </c>
      <c r="AB3009" s="275">
        <v>44594</v>
      </c>
      <c r="AC3009" s="1">
        <v>1</v>
      </c>
      <c r="AD3009" s="1" t="s">
        <v>2623</v>
      </c>
      <c r="AE3009" s="1">
        <v>1</v>
      </c>
      <c r="AF3009" s="1">
        <v>150</v>
      </c>
      <c r="AG3009" s="1">
        <v>0</v>
      </c>
      <c r="AN3009" s="1">
        <v>1</v>
      </c>
      <c r="AO3009" s="1">
        <v>1</v>
      </c>
      <c r="AR3009" s="276">
        <v>508273.78</v>
      </c>
      <c r="AS3009" s="1" t="s">
        <v>2632</v>
      </c>
      <c r="AT3009" s="1">
        <v>0</v>
      </c>
      <c r="AU3009" s="1">
        <v>0</v>
      </c>
      <c r="AX3009" s="1">
        <v>5</v>
      </c>
      <c r="BC3009" s="1">
        <v>1</v>
      </c>
      <c r="BD3009" s="1">
        <v>7</v>
      </c>
      <c r="BE3009" s="1">
        <v>2</v>
      </c>
      <c r="BF3009" s="296">
        <v>4105121.3044380508</v>
      </c>
    </row>
    <row r="3010" spans="1:58" x14ac:dyDescent="0.3">
      <c r="A3010" s="273">
        <f t="shared" ref="A3010:A3073" si="96">IF(+R3010-AR3010-BF3010&gt;0,R3010-AR3010-BF3010,0)</f>
        <v>0</v>
      </c>
      <c r="B3010" s="1" t="s">
        <v>2621</v>
      </c>
      <c r="C3010" s="274">
        <v>76044926</v>
      </c>
      <c r="D3010" s="1">
        <v>144205</v>
      </c>
      <c r="E3010" s="1">
        <v>4</v>
      </c>
      <c r="F3010" s="1" t="s">
        <v>5980</v>
      </c>
      <c r="G3010" s="275">
        <v>44594</v>
      </c>
      <c r="H3010" s="275">
        <v>44742</v>
      </c>
      <c r="I3010" s="1">
        <v>0</v>
      </c>
      <c r="J3010" s="1">
        <v>1</v>
      </c>
      <c r="K3010" s="1">
        <v>0</v>
      </c>
      <c r="L3010" s="1">
        <v>120</v>
      </c>
      <c r="M3010" s="1">
        <v>2</v>
      </c>
      <c r="N3010" s="1">
        <v>7.26</v>
      </c>
      <c r="O3010" s="1">
        <v>7.44</v>
      </c>
      <c r="P3010" s="1">
        <v>5036565</v>
      </c>
      <c r="Q3010" s="1">
        <v>5165307</v>
      </c>
      <c r="R3010" s="1">
        <v>5036565</v>
      </c>
      <c r="S3010" s="1">
        <v>30492</v>
      </c>
      <c r="T3010" s="1">
        <v>0</v>
      </c>
      <c r="U3010" s="1">
        <v>0</v>
      </c>
      <c r="W3010" s="1">
        <v>0</v>
      </c>
      <c r="X3010" s="1">
        <v>0</v>
      </c>
      <c r="Y3010" s="1">
        <v>0</v>
      </c>
      <c r="AB3010" s="275">
        <v>44594</v>
      </c>
      <c r="AC3010" s="1">
        <v>1</v>
      </c>
      <c r="AD3010" s="1" t="s">
        <v>2623</v>
      </c>
      <c r="AE3010" s="1">
        <v>1</v>
      </c>
      <c r="AF3010" s="1">
        <v>120</v>
      </c>
      <c r="AG3010" s="1">
        <v>0</v>
      </c>
      <c r="AN3010" s="1">
        <v>1</v>
      </c>
      <c r="AO3010" s="1">
        <v>1</v>
      </c>
      <c r="AR3010" s="276">
        <v>846140.04</v>
      </c>
      <c r="AS3010" s="1" t="s">
        <v>2632</v>
      </c>
      <c r="AT3010" s="1">
        <v>0</v>
      </c>
      <c r="AU3010" s="1">
        <v>0</v>
      </c>
      <c r="AX3010" s="1">
        <v>5</v>
      </c>
      <c r="BC3010" s="1">
        <v>1</v>
      </c>
      <c r="BD3010" s="1">
        <v>7</v>
      </c>
      <c r="BE3010" s="1">
        <v>2</v>
      </c>
      <c r="BF3010" s="296">
        <v>6833996.6955619492</v>
      </c>
    </row>
    <row r="3011" spans="1:58" x14ac:dyDescent="0.3">
      <c r="A3011" s="273">
        <f t="shared" si="96"/>
        <v>0</v>
      </c>
      <c r="B3011" s="1" t="s">
        <v>2621</v>
      </c>
      <c r="C3011" s="274">
        <v>76292286</v>
      </c>
      <c r="D3011" s="1">
        <v>144205</v>
      </c>
      <c r="E3011" s="1">
        <v>4</v>
      </c>
      <c r="F3011" s="1" t="s">
        <v>3668</v>
      </c>
      <c r="G3011" s="275">
        <v>44253</v>
      </c>
      <c r="H3011" s="275">
        <v>44804</v>
      </c>
      <c r="I3011" s="1">
        <v>0</v>
      </c>
      <c r="J3011" s="1">
        <v>1</v>
      </c>
      <c r="K3011" s="1">
        <v>13</v>
      </c>
      <c r="L3011" s="1">
        <v>30</v>
      </c>
      <c r="M3011" s="1">
        <v>2</v>
      </c>
      <c r="N3011" s="1">
        <v>10.199999999999999</v>
      </c>
      <c r="O3011" s="1">
        <v>10.69</v>
      </c>
      <c r="P3011" s="1">
        <v>5653910</v>
      </c>
      <c r="Q3011" s="1">
        <v>309654</v>
      </c>
      <c r="R3011" s="1">
        <v>1247234</v>
      </c>
      <c r="S3011" s="1">
        <v>0</v>
      </c>
      <c r="T3011" s="1">
        <v>0</v>
      </c>
      <c r="U3011" s="1">
        <v>0</v>
      </c>
      <c r="W3011" s="1">
        <v>0</v>
      </c>
      <c r="X3011" s="1">
        <v>0</v>
      </c>
      <c r="Y3011" s="1">
        <v>0</v>
      </c>
      <c r="AB3011" s="275">
        <v>44651</v>
      </c>
      <c r="AC3011" s="1">
        <v>1</v>
      </c>
      <c r="AD3011" s="1" t="s">
        <v>2623</v>
      </c>
      <c r="AE3011" s="1">
        <v>1</v>
      </c>
      <c r="AF3011" s="1">
        <v>30</v>
      </c>
      <c r="AG3011" s="1">
        <v>0</v>
      </c>
      <c r="AN3011" s="1">
        <v>1</v>
      </c>
      <c r="AO3011" s="1">
        <v>1</v>
      </c>
      <c r="AR3011" s="276">
        <v>472220.96</v>
      </c>
      <c r="AS3011" s="1" t="s">
        <v>2677</v>
      </c>
      <c r="AT3011" s="1">
        <v>0</v>
      </c>
      <c r="AU3011" s="1">
        <v>0</v>
      </c>
      <c r="AX3011" s="1">
        <v>5</v>
      </c>
      <c r="BC3011" s="1">
        <v>1</v>
      </c>
      <c r="BD3011" s="1">
        <v>7</v>
      </c>
      <c r="BE3011" s="1">
        <v>2</v>
      </c>
      <c r="BF3011" s="296">
        <v>3190377.9402597044</v>
      </c>
    </row>
    <row r="3012" spans="1:58" x14ac:dyDescent="0.3">
      <c r="A3012" s="273">
        <f t="shared" si="96"/>
        <v>0</v>
      </c>
      <c r="B3012" s="1" t="s">
        <v>2621</v>
      </c>
      <c r="C3012" s="274">
        <v>76292286</v>
      </c>
      <c r="D3012" s="1">
        <v>144205</v>
      </c>
      <c r="E3012" s="1">
        <v>4</v>
      </c>
      <c r="F3012" s="1" t="s">
        <v>3936</v>
      </c>
      <c r="G3012" s="275">
        <v>44057</v>
      </c>
      <c r="H3012" s="275">
        <v>44834</v>
      </c>
      <c r="I3012" s="1">
        <v>0</v>
      </c>
      <c r="J3012" s="1">
        <v>1</v>
      </c>
      <c r="K3012" s="1">
        <v>18</v>
      </c>
      <c r="L3012" s="1">
        <v>30</v>
      </c>
      <c r="M3012" s="1">
        <v>2</v>
      </c>
      <c r="N3012" s="1">
        <v>9</v>
      </c>
      <c r="O3012" s="1">
        <v>9.3800000000000008</v>
      </c>
      <c r="P3012" s="1">
        <v>5000000</v>
      </c>
      <c r="Q3012" s="1">
        <v>229350</v>
      </c>
      <c r="R3012" s="1">
        <v>1339127</v>
      </c>
      <c r="S3012" s="1">
        <v>0</v>
      </c>
      <c r="T3012" s="1">
        <v>0</v>
      </c>
      <c r="U3012" s="1">
        <v>0</v>
      </c>
      <c r="W3012" s="1">
        <v>0</v>
      </c>
      <c r="X3012" s="1">
        <v>0</v>
      </c>
      <c r="Y3012" s="1">
        <v>0</v>
      </c>
      <c r="AB3012" s="275">
        <v>44651</v>
      </c>
      <c r="AC3012" s="1">
        <v>1</v>
      </c>
      <c r="AD3012" s="1" t="s">
        <v>2623</v>
      </c>
      <c r="AE3012" s="1">
        <v>1</v>
      </c>
      <c r="AF3012" s="1">
        <v>30</v>
      </c>
      <c r="AG3012" s="1">
        <v>0</v>
      </c>
      <c r="AN3012" s="1">
        <v>1</v>
      </c>
      <c r="AO3012" s="1">
        <v>1</v>
      </c>
      <c r="AR3012" s="276">
        <v>507027.12</v>
      </c>
      <c r="AS3012" s="1" t="s">
        <v>2657</v>
      </c>
      <c r="AT3012" s="1">
        <v>0</v>
      </c>
      <c r="AU3012" s="1">
        <v>0</v>
      </c>
      <c r="AX3012" s="1">
        <v>5</v>
      </c>
      <c r="BC3012" s="1">
        <v>1</v>
      </c>
      <c r="BD3012" s="1">
        <v>7</v>
      </c>
      <c r="BE3012" s="1">
        <v>2</v>
      </c>
      <c r="BF3012" s="296">
        <v>3425436.7985527632</v>
      </c>
    </row>
    <row r="3013" spans="1:58" x14ac:dyDescent="0.3">
      <c r="A3013" s="273">
        <f t="shared" si="96"/>
        <v>0</v>
      </c>
      <c r="B3013" s="1" t="s">
        <v>2621</v>
      </c>
      <c r="C3013" s="274">
        <v>76292286</v>
      </c>
      <c r="D3013" s="1">
        <v>144205</v>
      </c>
      <c r="E3013" s="1">
        <v>4</v>
      </c>
      <c r="F3013" s="1" t="s">
        <v>6490</v>
      </c>
      <c r="G3013" s="275">
        <v>44650</v>
      </c>
      <c r="H3013" s="275">
        <v>45382</v>
      </c>
      <c r="I3013" s="1">
        <v>0</v>
      </c>
      <c r="J3013" s="1">
        <v>1</v>
      </c>
      <c r="K3013" s="1">
        <v>0</v>
      </c>
      <c r="L3013" s="1">
        <v>30</v>
      </c>
      <c r="M3013" s="1">
        <v>2</v>
      </c>
      <c r="N3013" s="1">
        <v>17.7</v>
      </c>
      <c r="O3013" s="1">
        <v>19.2</v>
      </c>
      <c r="P3013" s="1">
        <v>100000</v>
      </c>
      <c r="Q3013" s="1">
        <v>4997</v>
      </c>
      <c r="R3013" s="1">
        <v>100000</v>
      </c>
      <c r="S3013" s="1">
        <v>0</v>
      </c>
      <c r="T3013" s="1">
        <v>0</v>
      </c>
      <c r="U3013" s="1">
        <v>0</v>
      </c>
      <c r="W3013" s="1">
        <v>0</v>
      </c>
      <c r="X3013" s="1">
        <v>0</v>
      </c>
      <c r="Y3013" s="1">
        <v>0</v>
      </c>
      <c r="AB3013" s="275">
        <v>44650</v>
      </c>
      <c r="AC3013" s="1">
        <v>1</v>
      </c>
      <c r="AD3013" s="1" t="s">
        <v>2623</v>
      </c>
      <c r="AE3013" s="1">
        <v>1</v>
      </c>
      <c r="AF3013" s="1">
        <v>30</v>
      </c>
      <c r="AG3013" s="1">
        <v>0</v>
      </c>
      <c r="AN3013" s="1">
        <v>1</v>
      </c>
      <c r="AO3013" s="1">
        <v>1</v>
      </c>
      <c r="AR3013" s="276">
        <v>37923.14</v>
      </c>
      <c r="AS3013" s="1" t="s">
        <v>2657</v>
      </c>
      <c r="AT3013" s="1">
        <v>0</v>
      </c>
      <c r="AU3013" s="1">
        <v>0</v>
      </c>
      <c r="AX3013" s="1">
        <v>5</v>
      </c>
      <c r="BC3013" s="1">
        <v>1</v>
      </c>
      <c r="BD3013" s="1">
        <v>7</v>
      </c>
      <c r="BE3013" s="1">
        <v>2</v>
      </c>
      <c r="BF3013" s="296">
        <v>255796.2611875321</v>
      </c>
    </row>
    <row r="3014" spans="1:58" x14ac:dyDescent="0.3">
      <c r="A3014" s="273">
        <f t="shared" si="96"/>
        <v>0</v>
      </c>
      <c r="B3014" s="1" t="s">
        <v>2621</v>
      </c>
      <c r="C3014" s="274">
        <v>76404672</v>
      </c>
      <c r="D3014" s="1">
        <v>144105</v>
      </c>
      <c r="E3014" s="1">
        <v>4</v>
      </c>
      <c r="F3014" s="1" t="s">
        <v>2941</v>
      </c>
      <c r="G3014" s="275">
        <v>43584</v>
      </c>
      <c r="H3014" s="275">
        <v>45412</v>
      </c>
      <c r="I3014" s="1">
        <v>0</v>
      </c>
      <c r="J3014" s="1">
        <v>1</v>
      </c>
      <c r="K3014" s="1">
        <v>35</v>
      </c>
      <c r="L3014" s="1">
        <v>30</v>
      </c>
      <c r="M3014" s="1">
        <v>2</v>
      </c>
      <c r="N3014" s="1">
        <v>11.75</v>
      </c>
      <c r="O3014" s="1">
        <v>12.41</v>
      </c>
      <c r="P3014" s="1">
        <v>26149932</v>
      </c>
      <c r="Q3014" s="1">
        <v>578524</v>
      </c>
      <c r="R3014" s="1">
        <v>12772488</v>
      </c>
      <c r="S3014" s="1">
        <v>0</v>
      </c>
      <c r="T3014" s="1">
        <v>0</v>
      </c>
      <c r="U3014" s="1">
        <v>0</v>
      </c>
      <c r="W3014" s="1">
        <v>0</v>
      </c>
      <c r="X3014" s="1">
        <v>0</v>
      </c>
      <c r="Y3014" s="1">
        <v>0</v>
      </c>
      <c r="AB3014" s="275">
        <v>44651</v>
      </c>
      <c r="AC3014" s="1">
        <v>1</v>
      </c>
      <c r="AD3014" s="1" t="s">
        <v>2623</v>
      </c>
      <c r="AE3014" s="1">
        <v>1</v>
      </c>
      <c r="AF3014" s="1">
        <v>30</v>
      </c>
      <c r="AG3014" s="1">
        <v>0</v>
      </c>
      <c r="AN3014" s="1">
        <v>1</v>
      </c>
      <c r="AO3014" s="1">
        <v>1</v>
      </c>
      <c r="AR3014" s="276">
        <v>3471034</v>
      </c>
      <c r="AS3014" s="1" t="s">
        <v>2624</v>
      </c>
      <c r="AT3014" s="1">
        <v>0</v>
      </c>
      <c r="AU3014" s="1">
        <v>0</v>
      </c>
      <c r="AV3014" s="1" t="s">
        <v>2625</v>
      </c>
      <c r="AW3014" s="1" t="s">
        <v>2626</v>
      </c>
      <c r="AX3014" s="1">
        <v>5</v>
      </c>
      <c r="BC3014" s="1">
        <v>1</v>
      </c>
      <c r="BD3014" s="1">
        <v>7</v>
      </c>
      <c r="BE3014" s="1">
        <v>2</v>
      </c>
      <c r="BF3014" s="296">
        <v>27931024</v>
      </c>
    </row>
    <row r="3015" spans="1:58" x14ac:dyDescent="0.3">
      <c r="A3015" s="273">
        <f t="shared" si="96"/>
        <v>86535923</v>
      </c>
      <c r="B3015" s="1" t="s">
        <v>2621</v>
      </c>
      <c r="C3015" s="274">
        <v>76404722</v>
      </c>
      <c r="D3015" s="1">
        <v>141105</v>
      </c>
      <c r="E3015" s="1">
        <v>4</v>
      </c>
      <c r="F3015" s="1" t="s">
        <v>2682</v>
      </c>
      <c r="G3015" s="275">
        <v>43714</v>
      </c>
      <c r="H3015" s="275">
        <v>46721</v>
      </c>
      <c r="I3015" s="1">
        <v>0</v>
      </c>
      <c r="J3015" s="1">
        <v>1</v>
      </c>
      <c r="K3015" s="1">
        <v>37</v>
      </c>
      <c r="L3015" s="1">
        <v>30</v>
      </c>
      <c r="M3015" s="1">
        <v>2</v>
      </c>
      <c r="N3015" s="1">
        <v>11.75</v>
      </c>
      <c r="O3015" s="1">
        <v>12.41</v>
      </c>
      <c r="P3015" s="1">
        <v>121005727</v>
      </c>
      <c r="Q3015" s="1">
        <v>1348295</v>
      </c>
      <c r="R3015" s="1">
        <v>97113985</v>
      </c>
      <c r="S3015" s="1">
        <v>0</v>
      </c>
      <c r="T3015" s="1">
        <v>0</v>
      </c>
      <c r="U3015" s="1">
        <v>265699200</v>
      </c>
      <c r="V3015" s="1">
        <v>43658</v>
      </c>
      <c r="W3015" s="1">
        <v>0</v>
      </c>
      <c r="X3015" s="1">
        <v>0</v>
      </c>
      <c r="Y3015" s="1">
        <v>0</v>
      </c>
      <c r="Z3015" s="1" t="s">
        <v>5642</v>
      </c>
      <c r="AA3015" s="1" t="s">
        <v>4054</v>
      </c>
      <c r="AB3015" s="275">
        <v>44651</v>
      </c>
      <c r="AC3015" s="1">
        <v>2</v>
      </c>
      <c r="AD3015" s="1" t="s">
        <v>2623</v>
      </c>
      <c r="AE3015" s="1">
        <v>1</v>
      </c>
      <c r="AF3015" s="1">
        <v>30</v>
      </c>
      <c r="AG3015" s="1">
        <v>0</v>
      </c>
      <c r="AN3015" s="1">
        <v>1</v>
      </c>
      <c r="AO3015" s="1">
        <v>1</v>
      </c>
      <c r="AR3015" s="276">
        <v>1322256</v>
      </c>
      <c r="AS3015" s="1" t="s">
        <v>2632</v>
      </c>
      <c r="AT3015" s="1">
        <v>0</v>
      </c>
      <c r="AU3015" s="1">
        <v>0</v>
      </c>
      <c r="AV3015" s="1" t="s">
        <v>2625</v>
      </c>
      <c r="AW3015" s="1" t="s">
        <v>2626</v>
      </c>
      <c r="AX3015" s="1">
        <v>5</v>
      </c>
      <c r="BC3015" s="1">
        <v>1</v>
      </c>
      <c r="BD3015" s="1">
        <v>7</v>
      </c>
      <c r="BE3015" s="1">
        <v>2</v>
      </c>
      <c r="BF3015" s="296">
        <v>9255806</v>
      </c>
    </row>
    <row r="3016" spans="1:58" x14ac:dyDescent="0.3">
      <c r="A3016" s="273">
        <f t="shared" si="96"/>
        <v>108626530</v>
      </c>
      <c r="B3016" s="1" t="s">
        <v>2621</v>
      </c>
      <c r="C3016" s="274">
        <v>76409878</v>
      </c>
      <c r="D3016" s="1">
        <v>141105</v>
      </c>
      <c r="E3016" s="1">
        <v>4</v>
      </c>
      <c r="F3016" s="1" t="s">
        <v>3667</v>
      </c>
      <c r="G3016" s="275">
        <v>44252</v>
      </c>
      <c r="H3016" s="275">
        <v>47208</v>
      </c>
      <c r="I3016" s="1">
        <v>1</v>
      </c>
      <c r="J3016" s="1">
        <v>1</v>
      </c>
      <c r="K3016" s="1">
        <v>14</v>
      </c>
      <c r="L3016" s="1">
        <v>30</v>
      </c>
      <c r="M3016" s="1">
        <v>2</v>
      </c>
      <c r="N3016" s="1">
        <v>9</v>
      </c>
      <c r="O3016" s="1">
        <v>9.3800000000000008</v>
      </c>
      <c r="P3016" s="1">
        <v>147953790</v>
      </c>
      <c r="Q3016" s="1">
        <v>1454969</v>
      </c>
      <c r="R3016" s="1">
        <v>119482125</v>
      </c>
      <c r="S3016" s="1">
        <v>0</v>
      </c>
      <c r="T3016" s="1">
        <v>0</v>
      </c>
      <c r="U3016" s="1">
        <v>433498730</v>
      </c>
      <c r="V3016" s="1">
        <v>44249</v>
      </c>
      <c r="W3016" s="1">
        <v>0</v>
      </c>
      <c r="X3016" s="1">
        <v>0</v>
      </c>
      <c r="Y3016" s="1">
        <v>0</v>
      </c>
      <c r="Z3016" s="1" t="s">
        <v>4672</v>
      </c>
      <c r="AA3016" s="1" t="s">
        <v>2807</v>
      </c>
      <c r="AB3016" s="275">
        <v>44651</v>
      </c>
      <c r="AC3016" s="1">
        <v>2</v>
      </c>
      <c r="AD3016" s="1" t="s">
        <v>2623</v>
      </c>
      <c r="AE3016" s="1">
        <v>1</v>
      </c>
      <c r="AF3016" s="1">
        <v>30</v>
      </c>
      <c r="AG3016" s="1">
        <v>65</v>
      </c>
      <c r="AN3016" s="1">
        <v>1</v>
      </c>
      <c r="AO3016" s="1">
        <v>1</v>
      </c>
      <c r="AR3016" s="276">
        <v>7537080</v>
      </c>
      <c r="AS3016" s="1" t="s">
        <v>2677</v>
      </c>
      <c r="AT3016" s="1">
        <v>0</v>
      </c>
      <c r="AU3016" s="1">
        <v>0</v>
      </c>
      <c r="AV3016" s="1" t="s">
        <v>2625</v>
      </c>
      <c r="AW3016" s="1" t="s">
        <v>2626</v>
      </c>
      <c r="AX3016" s="1">
        <v>5</v>
      </c>
      <c r="BC3016" s="1">
        <v>1</v>
      </c>
      <c r="BD3016" s="1">
        <v>7</v>
      </c>
      <c r="BE3016" s="1">
        <v>2</v>
      </c>
      <c r="BF3016" s="296">
        <v>3318515</v>
      </c>
    </row>
    <row r="3017" spans="1:58" x14ac:dyDescent="0.3">
      <c r="A3017" s="273">
        <f t="shared" si="96"/>
        <v>5686414.0512795299</v>
      </c>
      <c r="B3017" s="1" t="s">
        <v>2621</v>
      </c>
      <c r="C3017" s="274">
        <v>76427622</v>
      </c>
      <c r="D3017" s="1">
        <v>144105</v>
      </c>
      <c r="E3017" s="1">
        <v>4</v>
      </c>
      <c r="F3017" s="1" t="s">
        <v>3004</v>
      </c>
      <c r="G3017" s="275">
        <v>43962</v>
      </c>
      <c r="H3017" s="275">
        <v>45473</v>
      </c>
      <c r="I3017" s="1">
        <v>0</v>
      </c>
      <c r="J3017" s="1">
        <v>1</v>
      </c>
      <c r="K3017" s="1">
        <v>25</v>
      </c>
      <c r="L3017" s="1">
        <v>30</v>
      </c>
      <c r="M3017" s="1">
        <v>2</v>
      </c>
      <c r="N3017" s="1">
        <v>12.72</v>
      </c>
      <c r="O3017" s="1">
        <v>13.48</v>
      </c>
      <c r="P3017" s="1">
        <v>28523774</v>
      </c>
      <c r="Q3017" s="1">
        <v>417326</v>
      </c>
      <c r="R3017" s="1">
        <v>16736088</v>
      </c>
      <c r="S3017" s="1">
        <v>0</v>
      </c>
      <c r="T3017" s="1">
        <v>0</v>
      </c>
      <c r="U3017" s="1">
        <v>0</v>
      </c>
      <c r="W3017" s="1">
        <v>0</v>
      </c>
      <c r="X3017" s="1">
        <v>0</v>
      </c>
      <c r="Y3017" s="1">
        <v>0</v>
      </c>
      <c r="Z3017" s="1" t="s">
        <v>3591</v>
      </c>
      <c r="AA3017" s="1" t="s">
        <v>3609</v>
      </c>
      <c r="AB3017" s="275">
        <v>44651</v>
      </c>
      <c r="AC3017" s="1">
        <v>1</v>
      </c>
      <c r="AD3017" s="1" t="s">
        <v>2623</v>
      </c>
      <c r="AE3017" s="1">
        <v>1</v>
      </c>
      <c r="AF3017" s="1">
        <v>30</v>
      </c>
      <c r="AG3017" s="1">
        <v>0</v>
      </c>
      <c r="AN3017" s="1">
        <v>1</v>
      </c>
      <c r="AO3017" s="1">
        <v>1</v>
      </c>
      <c r="AR3017" s="276">
        <v>1381250.22</v>
      </c>
      <c r="AS3017" s="1" t="s">
        <v>2632</v>
      </c>
      <c r="AT3017" s="1">
        <v>0</v>
      </c>
      <c r="AU3017" s="1">
        <v>0</v>
      </c>
      <c r="AV3017" s="1" t="s">
        <v>2625</v>
      </c>
      <c r="AW3017" s="1" t="s">
        <v>2626</v>
      </c>
      <c r="AX3017" s="1">
        <v>5</v>
      </c>
      <c r="BC3017" s="1">
        <v>1</v>
      </c>
      <c r="BD3017" s="1">
        <v>7</v>
      </c>
      <c r="BE3017" s="1">
        <v>2</v>
      </c>
      <c r="BF3017" s="296">
        <v>9668423.7287204694</v>
      </c>
    </row>
    <row r="3018" spans="1:58" x14ac:dyDescent="0.3">
      <c r="A3018" s="273">
        <f t="shared" si="96"/>
        <v>346461.94872046902</v>
      </c>
      <c r="B3018" s="1" t="s">
        <v>2621</v>
      </c>
      <c r="C3018" s="274">
        <v>76427622</v>
      </c>
      <c r="D3018" s="1">
        <v>144205</v>
      </c>
      <c r="E3018" s="1">
        <v>4</v>
      </c>
      <c r="F3018" s="1" t="s">
        <v>6020</v>
      </c>
      <c r="G3018" s="275">
        <v>44601</v>
      </c>
      <c r="H3018" s="275">
        <v>44742</v>
      </c>
      <c r="I3018" s="1">
        <v>0</v>
      </c>
      <c r="J3018" s="1">
        <v>1</v>
      </c>
      <c r="K3018" s="1">
        <v>0</v>
      </c>
      <c r="L3018" s="1">
        <v>120</v>
      </c>
      <c r="M3018" s="1">
        <v>2</v>
      </c>
      <c r="N3018" s="1">
        <v>19.350000000000001</v>
      </c>
      <c r="O3018" s="1">
        <v>20.62</v>
      </c>
      <c r="P3018" s="1">
        <v>1019590</v>
      </c>
      <c r="Q3018" s="1">
        <v>1086729</v>
      </c>
      <c r="R3018" s="1">
        <v>1019590</v>
      </c>
      <c r="S3018" s="1">
        <v>16442</v>
      </c>
      <c r="T3018" s="1">
        <v>0</v>
      </c>
      <c r="U3018" s="1">
        <v>0</v>
      </c>
      <c r="W3018" s="1">
        <v>0</v>
      </c>
      <c r="X3018" s="1">
        <v>0</v>
      </c>
      <c r="Y3018" s="1">
        <v>0</v>
      </c>
      <c r="AB3018" s="275">
        <v>44601</v>
      </c>
      <c r="AC3018" s="1">
        <v>1</v>
      </c>
      <c r="AD3018" s="1" t="s">
        <v>2623</v>
      </c>
      <c r="AE3018" s="1">
        <v>1</v>
      </c>
      <c r="AF3018" s="1">
        <v>120</v>
      </c>
      <c r="AG3018" s="1">
        <v>0</v>
      </c>
      <c r="AN3018" s="1">
        <v>1</v>
      </c>
      <c r="AO3018" s="1">
        <v>1</v>
      </c>
      <c r="AR3018" s="276">
        <v>84111.78</v>
      </c>
      <c r="AS3018" s="1" t="s">
        <v>2632</v>
      </c>
      <c r="AT3018" s="1">
        <v>0</v>
      </c>
      <c r="AU3018" s="1">
        <v>0</v>
      </c>
      <c r="AX3018" s="1">
        <v>5</v>
      </c>
      <c r="BC3018" s="1">
        <v>1</v>
      </c>
      <c r="BD3018" s="1">
        <v>7</v>
      </c>
      <c r="BE3018" s="1">
        <v>2</v>
      </c>
      <c r="BF3018" s="296">
        <v>589016.27127953095</v>
      </c>
    </row>
    <row r="3019" spans="1:58" x14ac:dyDescent="0.3">
      <c r="A3019" s="273">
        <f t="shared" si="96"/>
        <v>0</v>
      </c>
      <c r="B3019" s="1" t="s">
        <v>2621</v>
      </c>
      <c r="C3019" s="274">
        <v>76424942</v>
      </c>
      <c r="D3019" s="1">
        <v>144105</v>
      </c>
      <c r="E3019" s="1">
        <v>4</v>
      </c>
      <c r="F3019" s="1" t="s">
        <v>4818</v>
      </c>
      <c r="G3019" s="275">
        <v>44267</v>
      </c>
      <c r="H3019" s="275">
        <v>45016</v>
      </c>
      <c r="I3019" s="1">
        <v>0</v>
      </c>
      <c r="J3019" s="1">
        <v>1</v>
      </c>
      <c r="K3019" s="1">
        <v>14</v>
      </c>
      <c r="L3019" s="1">
        <v>30</v>
      </c>
      <c r="M3019" s="1">
        <v>2</v>
      </c>
      <c r="N3019" s="1">
        <v>6.68</v>
      </c>
      <c r="O3019" s="1">
        <v>6.89</v>
      </c>
      <c r="P3019" s="1">
        <v>25100979</v>
      </c>
      <c r="Q3019" s="1">
        <v>706857</v>
      </c>
      <c r="R3019" s="1">
        <v>12994939</v>
      </c>
      <c r="S3019" s="1">
        <v>0</v>
      </c>
      <c r="T3019" s="1">
        <v>0</v>
      </c>
      <c r="U3019" s="1">
        <v>0</v>
      </c>
      <c r="W3019" s="1">
        <v>0</v>
      </c>
      <c r="X3019" s="1">
        <v>0</v>
      </c>
      <c r="Y3019" s="1">
        <v>0</v>
      </c>
      <c r="Z3019" s="1" t="s">
        <v>3732</v>
      </c>
      <c r="AA3019" s="1" t="s">
        <v>2807</v>
      </c>
      <c r="AB3019" s="275">
        <v>44651</v>
      </c>
      <c r="AC3019" s="1">
        <v>1</v>
      </c>
      <c r="AD3019" s="1" t="s">
        <v>2623</v>
      </c>
      <c r="AE3019" s="1">
        <v>1</v>
      </c>
      <c r="AF3019" s="1">
        <v>30</v>
      </c>
      <c r="AG3019" s="1">
        <v>0</v>
      </c>
      <c r="AN3019" s="1">
        <v>1</v>
      </c>
      <c r="AO3019" s="1">
        <v>1</v>
      </c>
      <c r="AR3019" s="276">
        <v>2417763</v>
      </c>
      <c r="AS3019" s="1" t="s">
        <v>2624</v>
      </c>
      <c r="AT3019" s="1">
        <v>0</v>
      </c>
      <c r="AU3019" s="1">
        <v>0</v>
      </c>
      <c r="AV3019" s="1" t="s">
        <v>2625</v>
      </c>
      <c r="AW3019" s="1" t="s">
        <v>2626</v>
      </c>
      <c r="AX3019" s="1">
        <v>5</v>
      </c>
      <c r="BC3019" s="1">
        <v>1</v>
      </c>
      <c r="BD3019" s="1">
        <v>7</v>
      </c>
      <c r="BE3019" s="1">
        <v>2</v>
      </c>
      <c r="BF3019" s="296">
        <v>18494826</v>
      </c>
    </row>
    <row r="3020" spans="1:58" x14ac:dyDescent="0.3">
      <c r="A3020" s="273">
        <f t="shared" si="96"/>
        <v>0</v>
      </c>
      <c r="B3020" s="1" t="s">
        <v>2621</v>
      </c>
      <c r="C3020" s="274">
        <v>76426782</v>
      </c>
      <c r="D3020" s="1">
        <v>144205</v>
      </c>
      <c r="E3020" s="1">
        <v>4</v>
      </c>
      <c r="F3020" s="1" t="s">
        <v>6259</v>
      </c>
      <c r="G3020" s="275">
        <v>44643</v>
      </c>
      <c r="H3020" s="275">
        <v>44773</v>
      </c>
      <c r="I3020" s="1">
        <v>0</v>
      </c>
      <c r="J3020" s="1">
        <v>1</v>
      </c>
      <c r="K3020" s="1">
        <v>0</v>
      </c>
      <c r="L3020" s="1">
        <v>120</v>
      </c>
      <c r="M3020" s="1">
        <v>2</v>
      </c>
      <c r="N3020" s="1">
        <v>7.26</v>
      </c>
      <c r="O3020" s="1">
        <v>7.44</v>
      </c>
      <c r="P3020" s="1">
        <v>609619</v>
      </c>
      <c r="Q3020" s="1">
        <v>625202</v>
      </c>
      <c r="R3020" s="1">
        <v>609619</v>
      </c>
      <c r="S3020" s="1">
        <v>0</v>
      </c>
      <c r="T3020" s="1">
        <v>0</v>
      </c>
      <c r="U3020" s="1">
        <v>0</v>
      </c>
      <c r="W3020" s="1">
        <v>0</v>
      </c>
      <c r="X3020" s="1">
        <v>0</v>
      </c>
      <c r="Y3020" s="1">
        <v>0</v>
      </c>
      <c r="AB3020" s="275">
        <v>44643</v>
      </c>
      <c r="AC3020" s="1">
        <v>1</v>
      </c>
      <c r="AD3020" s="1" t="s">
        <v>2623</v>
      </c>
      <c r="AE3020" s="1">
        <v>1</v>
      </c>
      <c r="AF3020" s="1">
        <v>120</v>
      </c>
      <c r="AG3020" s="1">
        <v>0</v>
      </c>
      <c r="AN3020" s="1">
        <v>1</v>
      </c>
      <c r="AO3020" s="1">
        <v>1</v>
      </c>
      <c r="AR3020" s="276">
        <v>401434</v>
      </c>
      <c r="AS3020" s="1" t="s">
        <v>2632</v>
      </c>
      <c r="AT3020" s="1">
        <v>0</v>
      </c>
      <c r="AU3020" s="1">
        <v>0</v>
      </c>
      <c r="AX3020" s="1">
        <v>5</v>
      </c>
      <c r="BC3020" s="1">
        <v>1</v>
      </c>
      <c r="BD3020" s="1">
        <v>7</v>
      </c>
      <c r="BE3020" s="1">
        <v>2</v>
      </c>
      <c r="BF3020" s="296">
        <v>2810067</v>
      </c>
    </row>
    <row r="3021" spans="1:58" x14ac:dyDescent="0.3">
      <c r="A3021" s="273">
        <f t="shared" si="96"/>
        <v>7081635</v>
      </c>
      <c r="B3021" s="1" t="s">
        <v>2621</v>
      </c>
      <c r="C3021" s="274">
        <v>78762020</v>
      </c>
      <c r="D3021" s="1">
        <v>144205</v>
      </c>
      <c r="E3021" s="1">
        <v>4</v>
      </c>
      <c r="F3021" s="1" t="s">
        <v>4535</v>
      </c>
      <c r="G3021" s="275">
        <v>44399</v>
      </c>
      <c r="H3021" s="275">
        <v>45382</v>
      </c>
      <c r="I3021" s="1">
        <v>0</v>
      </c>
      <c r="J3021" s="1">
        <v>1</v>
      </c>
      <c r="K3021" s="1">
        <v>9</v>
      </c>
      <c r="L3021" s="1">
        <v>30</v>
      </c>
      <c r="M3021" s="1">
        <v>2</v>
      </c>
      <c r="N3021" s="1">
        <v>9.59</v>
      </c>
      <c r="O3021" s="1">
        <v>10.029999999999999</v>
      </c>
      <c r="P3021" s="1">
        <v>10047599</v>
      </c>
      <c r="Q3021" s="1">
        <v>159547</v>
      </c>
      <c r="R3021" s="1">
        <v>7081635</v>
      </c>
      <c r="S3021" s="1">
        <v>0</v>
      </c>
      <c r="T3021" s="1">
        <v>0</v>
      </c>
      <c r="U3021" s="1">
        <v>0</v>
      </c>
      <c r="W3021" s="1">
        <v>0</v>
      </c>
      <c r="X3021" s="1">
        <v>0</v>
      </c>
      <c r="Y3021" s="1">
        <v>0</v>
      </c>
      <c r="Z3021" s="1" t="s">
        <v>2635</v>
      </c>
      <c r="AA3021" s="1" t="s">
        <v>2807</v>
      </c>
      <c r="AB3021" s="275">
        <v>44651</v>
      </c>
      <c r="AC3021" s="1">
        <v>1</v>
      </c>
      <c r="AD3021" s="1" t="s">
        <v>2623</v>
      </c>
      <c r="AE3021" s="1">
        <v>1</v>
      </c>
      <c r="AF3021" s="1">
        <v>30</v>
      </c>
      <c r="AG3021" s="1">
        <v>0</v>
      </c>
      <c r="AN3021" s="1">
        <v>1</v>
      </c>
      <c r="AO3021" s="1">
        <v>1</v>
      </c>
      <c r="AR3021" s="276">
        <v>0</v>
      </c>
      <c r="AS3021" s="1" t="s">
        <v>2632</v>
      </c>
      <c r="AT3021" s="1">
        <v>0</v>
      </c>
      <c r="AU3021" s="1">
        <v>0</v>
      </c>
      <c r="AX3021" s="1">
        <v>5</v>
      </c>
      <c r="BC3021" s="1">
        <v>1</v>
      </c>
      <c r="BD3021" s="1">
        <v>7</v>
      </c>
      <c r="BE3021" s="1">
        <v>2</v>
      </c>
      <c r="BF3021" s="296">
        <v>0</v>
      </c>
    </row>
    <row r="3022" spans="1:58" x14ac:dyDescent="0.3">
      <c r="A3022" s="273">
        <f t="shared" si="96"/>
        <v>24779934</v>
      </c>
      <c r="B3022" s="1" t="s">
        <v>2621</v>
      </c>
      <c r="C3022" s="274">
        <v>79046244</v>
      </c>
      <c r="D3022" s="1">
        <v>144105</v>
      </c>
      <c r="E3022" s="1">
        <v>4</v>
      </c>
      <c r="F3022" s="1" t="s">
        <v>3588</v>
      </c>
      <c r="G3022" s="275">
        <v>44110</v>
      </c>
      <c r="H3022" s="275">
        <v>45961</v>
      </c>
      <c r="I3022" s="1">
        <v>0</v>
      </c>
      <c r="J3022" s="1">
        <v>1</v>
      </c>
      <c r="K3022" s="1">
        <v>20</v>
      </c>
      <c r="L3022" s="1">
        <v>30</v>
      </c>
      <c r="M3022" s="1">
        <v>2</v>
      </c>
      <c r="N3022" s="1">
        <v>9</v>
      </c>
      <c r="O3022" s="1">
        <v>9.3800000000000008</v>
      </c>
      <c r="P3022" s="1">
        <v>52368758</v>
      </c>
      <c r="Q3022" s="1">
        <v>942721</v>
      </c>
      <c r="R3022" s="1">
        <v>39500047</v>
      </c>
      <c r="S3022" s="1">
        <v>0</v>
      </c>
      <c r="T3022" s="1">
        <v>0</v>
      </c>
      <c r="U3022" s="1">
        <v>0</v>
      </c>
      <c r="W3022" s="1">
        <v>0</v>
      </c>
      <c r="X3022" s="1">
        <v>0</v>
      </c>
      <c r="Y3022" s="1">
        <v>0</v>
      </c>
      <c r="Z3022" s="1" t="s">
        <v>2635</v>
      </c>
      <c r="AA3022" s="1" t="s">
        <v>3609</v>
      </c>
      <c r="AB3022" s="275">
        <v>44651</v>
      </c>
      <c r="AC3022" s="1">
        <v>1</v>
      </c>
      <c r="AD3022" s="1" t="s">
        <v>2623</v>
      </c>
      <c r="AE3022" s="1">
        <v>1</v>
      </c>
      <c r="AF3022" s="1">
        <v>30</v>
      </c>
      <c r="AG3022" s="1">
        <v>0</v>
      </c>
      <c r="AN3022" s="1">
        <v>1</v>
      </c>
      <c r="AO3022" s="1">
        <v>1</v>
      </c>
      <c r="AR3022" s="276">
        <v>1834998</v>
      </c>
      <c r="AS3022" s="1" t="s">
        <v>2677</v>
      </c>
      <c r="AT3022" s="1">
        <v>0</v>
      </c>
      <c r="AU3022" s="1">
        <v>0</v>
      </c>
      <c r="AV3022" s="1" t="s">
        <v>2625</v>
      </c>
      <c r="AW3022" s="1" t="s">
        <v>2626</v>
      </c>
      <c r="AX3022" s="1">
        <v>5</v>
      </c>
      <c r="BC3022" s="1">
        <v>1</v>
      </c>
      <c r="BD3022" s="1">
        <v>7</v>
      </c>
      <c r="BE3022" s="1">
        <v>2</v>
      </c>
      <c r="BF3022" s="296">
        <v>12885115</v>
      </c>
    </row>
    <row r="3023" spans="1:58" x14ac:dyDescent="0.3">
      <c r="A3023" s="273">
        <f t="shared" si="96"/>
        <v>8443944.6393739413</v>
      </c>
      <c r="B3023" s="1" t="s">
        <v>2621</v>
      </c>
      <c r="C3023" s="274">
        <v>79206906</v>
      </c>
      <c r="D3023" s="1">
        <v>144105</v>
      </c>
      <c r="E3023" s="1">
        <v>4</v>
      </c>
      <c r="F3023" s="1" t="s">
        <v>5196</v>
      </c>
      <c r="G3023" s="275">
        <v>44504</v>
      </c>
      <c r="H3023" s="275">
        <v>45260</v>
      </c>
      <c r="I3023" s="1">
        <v>0</v>
      </c>
      <c r="J3023" s="1">
        <v>1</v>
      </c>
      <c r="K3023" s="1">
        <v>5</v>
      </c>
      <c r="L3023" s="1">
        <v>30</v>
      </c>
      <c r="M3023" s="1">
        <v>2</v>
      </c>
      <c r="N3023" s="1">
        <v>9</v>
      </c>
      <c r="O3023" s="1">
        <v>9.3800000000000008</v>
      </c>
      <c r="P3023" s="1">
        <v>12095592</v>
      </c>
      <c r="Q3023" s="1">
        <v>299856</v>
      </c>
      <c r="R3023" s="1">
        <v>9730061</v>
      </c>
      <c r="S3023" s="1">
        <v>0</v>
      </c>
      <c r="T3023" s="1">
        <v>0</v>
      </c>
      <c r="U3023" s="1">
        <v>0</v>
      </c>
      <c r="W3023" s="1">
        <v>0</v>
      </c>
      <c r="X3023" s="1">
        <v>0</v>
      </c>
      <c r="Y3023" s="1">
        <v>0</v>
      </c>
      <c r="Z3023" s="1" t="s">
        <v>3734</v>
      </c>
      <c r="AA3023" s="1" t="s">
        <v>2807</v>
      </c>
      <c r="AB3023" s="275">
        <v>44651</v>
      </c>
      <c r="AC3023" s="1">
        <v>1</v>
      </c>
      <c r="AD3023" s="1" t="s">
        <v>2623</v>
      </c>
      <c r="AE3023" s="1">
        <v>1</v>
      </c>
      <c r="AF3023" s="1">
        <v>30</v>
      </c>
      <c r="AG3023" s="1">
        <v>0</v>
      </c>
      <c r="AN3023" s="1">
        <v>1</v>
      </c>
      <c r="AO3023" s="1">
        <v>1</v>
      </c>
      <c r="AR3023" s="276">
        <v>160768.56</v>
      </c>
      <c r="AS3023" s="1" t="s">
        <v>2632</v>
      </c>
      <c r="AT3023" s="1">
        <v>0</v>
      </c>
      <c r="AU3023" s="1">
        <v>0</v>
      </c>
      <c r="AV3023" s="1" t="s">
        <v>2625</v>
      </c>
      <c r="AW3023" s="1" t="s">
        <v>2626</v>
      </c>
      <c r="AX3023" s="1">
        <v>5</v>
      </c>
      <c r="BC3023" s="1">
        <v>1</v>
      </c>
      <c r="BD3023" s="1">
        <v>7</v>
      </c>
      <c r="BE3023" s="1">
        <v>2</v>
      </c>
      <c r="BF3023" s="296">
        <v>1125347.8006260577</v>
      </c>
    </row>
    <row r="3024" spans="1:58" x14ac:dyDescent="0.3">
      <c r="A3024" s="273">
        <f t="shared" si="96"/>
        <v>3093533.5964728775</v>
      </c>
      <c r="B3024" s="1" t="s">
        <v>2621</v>
      </c>
      <c r="C3024" s="274">
        <v>79206906</v>
      </c>
      <c r="D3024" s="1">
        <v>144205</v>
      </c>
      <c r="E3024" s="1">
        <v>4</v>
      </c>
      <c r="F3024" s="1" t="s">
        <v>5065</v>
      </c>
      <c r="G3024" s="275">
        <v>44483</v>
      </c>
      <c r="H3024" s="275">
        <v>45596</v>
      </c>
      <c r="I3024" s="1">
        <v>0</v>
      </c>
      <c r="J3024" s="1">
        <v>1</v>
      </c>
      <c r="K3024" s="1">
        <v>5</v>
      </c>
      <c r="L3024" s="1">
        <v>30</v>
      </c>
      <c r="M3024" s="1">
        <v>2</v>
      </c>
      <c r="N3024" s="1">
        <v>17.690000000000001</v>
      </c>
      <c r="O3024" s="1">
        <v>19.2</v>
      </c>
      <c r="P3024" s="1">
        <v>4000000</v>
      </c>
      <c r="Q3024" s="1">
        <v>144817</v>
      </c>
      <c r="R3024" s="1">
        <v>3564698</v>
      </c>
      <c r="S3024" s="1">
        <v>0</v>
      </c>
      <c r="T3024" s="1">
        <v>0</v>
      </c>
      <c r="U3024" s="1">
        <v>0</v>
      </c>
      <c r="W3024" s="1">
        <v>0</v>
      </c>
      <c r="X3024" s="1">
        <v>0</v>
      </c>
      <c r="Y3024" s="1">
        <v>0</v>
      </c>
      <c r="AB3024" s="275">
        <v>44651</v>
      </c>
      <c r="AC3024" s="1">
        <v>1</v>
      </c>
      <c r="AD3024" s="1" t="s">
        <v>2623</v>
      </c>
      <c r="AE3024" s="1">
        <v>1</v>
      </c>
      <c r="AF3024" s="1">
        <v>30</v>
      </c>
      <c r="AG3024" s="1">
        <v>0</v>
      </c>
      <c r="AN3024" s="1">
        <v>1</v>
      </c>
      <c r="AO3024" s="1">
        <v>1</v>
      </c>
      <c r="AR3024" s="276">
        <v>58882.81</v>
      </c>
      <c r="AS3024" s="1" t="s">
        <v>2657</v>
      </c>
      <c r="AT3024" s="1">
        <v>0</v>
      </c>
      <c r="AU3024" s="1">
        <v>0</v>
      </c>
      <c r="AX3024" s="1">
        <v>5</v>
      </c>
      <c r="BC3024" s="1">
        <v>1</v>
      </c>
      <c r="BD3024" s="1">
        <v>7</v>
      </c>
      <c r="BE3024" s="1">
        <v>2</v>
      </c>
      <c r="BF3024" s="296">
        <v>412281.59352712234</v>
      </c>
    </row>
    <row r="3025" spans="1:58" x14ac:dyDescent="0.3">
      <c r="A3025" s="273">
        <f t="shared" si="96"/>
        <v>4379885.7541531799</v>
      </c>
      <c r="B3025" s="1" t="s">
        <v>2621</v>
      </c>
      <c r="C3025" s="274">
        <v>79206906</v>
      </c>
      <c r="D3025" s="1">
        <v>144205</v>
      </c>
      <c r="E3025" s="1">
        <v>4</v>
      </c>
      <c r="F3025" s="1" t="s">
        <v>6192</v>
      </c>
      <c r="G3025" s="275">
        <v>44607</v>
      </c>
      <c r="H3025" s="275">
        <v>44742</v>
      </c>
      <c r="I3025" s="1">
        <v>0</v>
      </c>
      <c r="J3025" s="1">
        <v>1</v>
      </c>
      <c r="K3025" s="1">
        <v>0</v>
      </c>
      <c r="L3025" s="1">
        <v>120</v>
      </c>
      <c r="M3025" s="1">
        <v>2</v>
      </c>
      <c r="N3025" s="1">
        <v>19.350000000000001</v>
      </c>
      <c r="O3025" s="1">
        <v>20.62</v>
      </c>
      <c r="P3025" s="1">
        <v>5047006</v>
      </c>
      <c r="Q3025" s="1">
        <v>5379345</v>
      </c>
      <c r="R3025" s="1">
        <v>5047006</v>
      </c>
      <c r="S3025" s="1">
        <v>81388</v>
      </c>
      <c r="T3025" s="1">
        <v>0</v>
      </c>
      <c r="U3025" s="1">
        <v>0</v>
      </c>
      <c r="W3025" s="1">
        <v>0</v>
      </c>
      <c r="X3025" s="1">
        <v>0</v>
      </c>
      <c r="Y3025" s="1">
        <v>0</v>
      </c>
      <c r="AB3025" s="275">
        <v>44607</v>
      </c>
      <c r="AC3025" s="1">
        <v>1</v>
      </c>
      <c r="AD3025" s="1" t="s">
        <v>2623</v>
      </c>
      <c r="AE3025" s="1">
        <v>1</v>
      </c>
      <c r="AF3025" s="1">
        <v>120</v>
      </c>
      <c r="AG3025" s="1">
        <v>0</v>
      </c>
      <c r="AN3025" s="1">
        <v>1</v>
      </c>
      <c r="AO3025" s="1">
        <v>1</v>
      </c>
      <c r="AR3025" s="276">
        <v>83399.64</v>
      </c>
      <c r="AS3025" s="1" t="s">
        <v>2632</v>
      </c>
      <c r="AT3025" s="1">
        <v>0</v>
      </c>
      <c r="AU3025" s="1">
        <v>0</v>
      </c>
      <c r="AX3025" s="1">
        <v>5</v>
      </c>
      <c r="BC3025" s="1">
        <v>1</v>
      </c>
      <c r="BD3025" s="1">
        <v>7</v>
      </c>
      <c r="BE3025" s="1">
        <v>2</v>
      </c>
      <c r="BF3025" s="296">
        <v>583720.60584682005</v>
      </c>
    </row>
    <row r="3026" spans="1:58" x14ac:dyDescent="0.3">
      <c r="A3026" s="273">
        <f t="shared" si="96"/>
        <v>0</v>
      </c>
      <c r="B3026" s="1" t="s">
        <v>2621</v>
      </c>
      <c r="C3026" s="274">
        <v>79467208</v>
      </c>
      <c r="D3026" s="1">
        <v>141205</v>
      </c>
      <c r="E3026" s="1">
        <v>4</v>
      </c>
      <c r="F3026" s="1" t="s">
        <v>2727</v>
      </c>
      <c r="G3026" s="275">
        <v>43726</v>
      </c>
      <c r="H3026" s="275">
        <v>44834</v>
      </c>
      <c r="I3026" s="1">
        <v>0</v>
      </c>
      <c r="J3026" s="1">
        <v>1</v>
      </c>
      <c r="K3026" s="1">
        <v>35</v>
      </c>
      <c r="L3026" s="1">
        <v>30</v>
      </c>
      <c r="M3026" s="1">
        <v>2</v>
      </c>
      <c r="N3026" s="1">
        <v>10.199999999999999</v>
      </c>
      <c r="O3026" s="1">
        <v>10.69</v>
      </c>
      <c r="P3026" s="1">
        <v>63312842</v>
      </c>
      <c r="Q3026" s="1">
        <v>1161367</v>
      </c>
      <c r="R3026" s="1">
        <v>11913243</v>
      </c>
      <c r="S3026" s="1">
        <v>0</v>
      </c>
      <c r="T3026" s="1">
        <v>0</v>
      </c>
      <c r="U3026" s="1">
        <v>6700000</v>
      </c>
      <c r="V3026" s="275">
        <v>43762</v>
      </c>
      <c r="W3026" s="1">
        <v>0</v>
      </c>
      <c r="X3026" s="1">
        <v>0</v>
      </c>
      <c r="Y3026" s="1">
        <v>0</v>
      </c>
      <c r="Z3026" s="1" t="s">
        <v>5697</v>
      </c>
      <c r="AA3026" s="1" t="s">
        <v>2704</v>
      </c>
      <c r="AB3026" s="275">
        <v>44651</v>
      </c>
      <c r="AC3026" s="1">
        <v>3</v>
      </c>
      <c r="AD3026" s="1" t="s">
        <v>2623</v>
      </c>
      <c r="AE3026" s="1">
        <v>1</v>
      </c>
      <c r="AF3026" s="1">
        <v>30</v>
      </c>
      <c r="AG3026" s="1">
        <v>0</v>
      </c>
      <c r="AN3026" s="1">
        <v>1</v>
      </c>
      <c r="AO3026" s="1">
        <v>1</v>
      </c>
      <c r="AP3026" s="275"/>
      <c r="AR3026" s="276">
        <v>4544111</v>
      </c>
      <c r="AS3026" s="1" t="s">
        <v>2624</v>
      </c>
      <c r="AT3026" s="1">
        <v>0</v>
      </c>
      <c r="AU3026" s="1">
        <v>0</v>
      </c>
      <c r="AX3026" s="1">
        <v>5</v>
      </c>
      <c r="BC3026" s="1">
        <v>1</v>
      </c>
      <c r="BD3026" s="1">
        <v>7</v>
      </c>
      <c r="BE3026" s="1">
        <v>2</v>
      </c>
      <c r="BF3026" s="296">
        <v>10783889</v>
      </c>
    </row>
    <row r="3027" spans="1:58" x14ac:dyDescent="0.3">
      <c r="A3027" s="273">
        <f t="shared" si="96"/>
        <v>2612678.8466962771</v>
      </c>
      <c r="B3027" s="1" t="s">
        <v>2621</v>
      </c>
      <c r="C3027" s="274">
        <v>79407472</v>
      </c>
      <c r="D3027" s="1">
        <v>144205</v>
      </c>
      <c r="E3027" s="1">
        <v>4</v>
      </c>
      <c r="F3027" s="1" t="s">
        <v>5321</v>
      </c>
      <c r="G3027" s="275">
        <v>44524</v>
      </c>
      <c r="H3027" s="275">
        <v>45260</v>
      </c>
      <c r="I3027" s="1">
        <v>30</v>
      </c>
      <c r="J3027" s="1">
        <v>1</v>
      </c>
      <c r="K3027" s="1">
        <v>2</v>
      </c>
      <c r="L3027" s="1">
        <v>30</v>
      </c>
      <c r="M3027" s="1">
        <v>2</v>
      </c>
      <c r="N3027" s="1">
        <v>17.690000000000001</v>
      </c>
      <c r="O3027" s="1">
        <v>19.2</v>
      </c>
      <c r="P3027" s="1">
        <v>3000000</v>
      </c>
      <c r="Q3027" s="1">
        <v>149922</v>
      </c>
      <c r="R3027" s="1">
        <v>2789093</v>
      </c>
      <c r="S3027" s="1">
        <v>80688</v>
      </c>
      <c r="T3027" s="1">
        <v>0</v>
      </c>
      <c r="U3027" s="1">
        <v>0</v>
      </c>
      <c r="W3027" s="1">
        <v>0</v>
      </c>
      <c r="X3027" s="1">
        <v>0</v>
      </c>
      <c r="Y3027" s="1">
        <v>0</v>
      </c>
      <c r="AB3027" s="275">
        <v>44592</v>
      </c>
      <c r="AC3027" s="1">
        <v>1</v>
      </c>
      <c r="AD3027" s="1" t="s">
        <v>2623</v>
      </c>
      <c r="AE3027" s="1">
        <v>1</v>
      </c>
      <c r="AF3027" s="1">
        <v>30</v>
      </c>
      <c r="AG3027" s="1">
        <v>217318</v>
      </c>
      <c r="AN3027" s="1">
        <v>1</v>
      </c>
      <c r="AO3027" s="1">
        <v>1</v>
      </c>
      <c r="AR3027" s="276">
        <v>119796.64</v>
      </c>
      <c r="AS3027" s="1" t="s">
        <v>2657</v>
      </c>
      <c r="AT3027" s="1">
        <v>0</v>
      </c>
      <c r="AU3027" s="1">
        <v>0</v>
      </c>
      <c r="AX3027" s="1">
        <v>5</v>
      </c>
      <c r="BC3027" s="1">
        <v>1</v>
      </c>
      <c r="BD3027" s="1">
        <v>7</v>
      </c>
      <c r="BE3027" s="1">
        <v>2</v>
      </c>
      <c r="BF3027" s="296">
        <v>56617.513303722779</v>
      </c>
    </row>
    <row r="3028" spans="1:58" x14ac:dyDescent="0.3">
      <c r="A3028" s="273">
        <f t="shared" si="96"/>
        <v>149882.69164563331</v>
      </c>
      <c r="B3028" s="1" t="s">
        <v>2621</v>
      </c>
      <c r="C3028" s="274">
        <v>79407472</v>
      </c>
      <c r="D3028" s="1">
        <v>144205</v>
      </c>
      <c r="E3028" s="1">
        <v>4</v>
      </c>
      <c r="F3028" s="1" t="s">
        <v>6540</v>
      </c>
      <c r="G3028" s="275">
        <v>44623</v>
      </c>
      <c r="H3028" s="275">
        <v>45351</v>
      </c>
      <c r="I3028" s="1">
        <v>1</v>
      </c>
      <c r="J3028" s="1">
        <v>1</v>
      </c>
      <c r="K3028" s="1">
        <v>0</v>
      </c>
      <c r="L3028" s="1">
        <v>30</v>
      </c>
      <c r="M3028" s="1">
        <v>2</v>
      </c>
      <c r="N3028" s="1">
        <v>17.690000000000001</v>
      </c>
      <c r="O3028" s="1">
        <v>19.2</v>
      </c>
      <c r="P3028" s="1">
        <v>160000</v>
      </c>
      <c r="Q3028" s="1">
        <v>7996</v>
      </c>
      <c r="R3028" s="1">
        <v>160000</v>
      </c>
      <c r="S3028" s="1">
        <v>2124</v>
      </c>
      <c r="T3028" s="1">
        <v>0</v>
      </c>
      <c r="U3028" s="1">
        <v>0</v>
      </c>
      <c r="W3028" s="1">
        <v>0</v>
      </c>
      <c r="X3028" s="1">
        <v>0</v>
      </c>
      <c r="Y3028" s="1">
        <v>0</v>
      </c>
      <c r="AB3028" s="275">
        <v>44623</v>
      </c>
      <c r="AC3028" s="1">
        <v>1</v>
      </c>
      <c r="AD3028" s="1" t="s">
        <v>2623</v>
      </c>
      <c r="AE3028" s="1">
        <v>1</v>
      </c>
      <c r="AF3028" s="1">
        <v>30</v>
      </c>
      <c r="AG3028" s="1">
        <v>5582</v>
      </c>
      <c r="AN3028" s="1">
        <v>1</v>
      </c>
      <c r="AO3028" s="1">
        <v>1</v>
      </c>
      <c r="AR3028" s="276">
        <v>6869.37</v>
      </c>
      <c r="AS3028" s="1" t="s">
        <v>2657</v>
      </c>
      <c r="AT3028" s="1">
        <v>0</v>
      </c>
      <c r="AU3028" s="1">
        <v>0</v>
      </c>
      <c r="AX3028" s="1">
        <v>5</v>
      </c>
      <c r="BC3028" s="1">
        <v>1</v>
      </c>
      <c r="BD3028" s="1">
        <v>7</v>
      </c>
      <c r="BE3028" s="1">
        <v>2</v>
      </c>
      <c r="BF3028" s="296">
        <v>3247.9383543666868</v>
      </c>
    </row>
    <row r="3029" spans="1:58" x14ac:dyDescent="0.3">
      <c r="A3029" s="273">
        <f t="shared" si="96"/>
        <v>46866.429264260412</v>
      </c>
      <c r="B3029" s="1" t="s">
        <v>2621</v>
      </c>
      <c r="C3029" s="274">
        <v>79407472</v>
      </c>
      <c r="D3029" s="1">
        <v>144205</v>
      </c>
      <c r="E3029" s="1">
        <v>4</v>
      </c>
      <c r="F3029" s="1" t="s">
        <v>6541</v>
      </c>
      <c r="G3029" s="275">
        <v>44623</v>
      </c>
      <c r="H3029" s="275">
        <v>45351</v>
      </c>
      <c r="I3029" s="1">
        <v>1</v>
      </c>
      <c r="J3029" s="1">
        <v>1</v>
      </c>
      <c r="K3029" s="1">
        <v>0</v>
      </c>
      <c r="L3029" s="1">
        <v>30</v>
      </c>
      <c r="M3029" s="1">
        <v>2</v>
      </c>
      <c r="N3029" s="1">
        <v>17.690000000000001</v>
      </c>
      <c r="O3029" s="1">
        <v>19.2</v>
      </c>
      <c r="P3029" s="1">
        <v>50000</v>
      </c>
      <c r="Q3029" s="1">
        <v>2499</v>
      </c>
      <c r="R3029" s="1">
        <v>50000</v>
      </c>
      <c r="S3029" s="1">
        <v>664</v>
      </c>
      <c r="T3029" s="1">
        <v>0</v>
      </c>
      <c r="U3029" s="1">
        <v>0</v>
      </c>
      <c r="V3029" s="275"/>
      <c r="W3029" s="1">
        <v>0</v>
      </c>
      <c r="X3029" s="1">
        <v>0</v>
      </c>
      <c r="Y3029" s="1">
        <v>0</v>
      </c>
      <c r="AB3029" s="275">
        <v>44623</v>
      </c>
      <c r="AC3029" s="1">
        <v>1</v>
      </c>
      <c r="AD3029" s="1" t="s">
        <v>2623</v>
      </c>
      <c r="AE3029" s="1">
        <v>1</v>
      </c>
      <c r="AF3029" s="1">
        <v>30</v>
      </c>
      <c r="AG3029" s="1">
        <v>1744</v>
      </c>
      <c r="AN3029" s="1">
        <v>1</v>
      </c>
      <c r="AO3029" s="1">
        <v>1</v>
      </c>
      <c r="AR3029" s="276">
        <v>2118.59</v>
      </c>
      <c r="AS3029" s="1" t="s">
        <v>2657</v>
      </c>
      <c r="AT3029" s="1">
        <v>0</v>
      </c>
      <c r="AU3029" s="1">
        <v>0</v>
      </c>
      <c r="AX3029" s="1">
        <v>5</v>
      </c>
      <c r="BC3029" s="1">
        <v>1</v>
      </c>
      <c r="BD3029" s="1">
        <v>7</v>
      </c>
      <c r="BE3029" s="1">
        <v>2</v>
      </c>
      <c r="BF3029" s="296">
        <v>1014.9807357395895</v>
      </c>
    </row>
    <row r="3030" spans="1:58" x14ac:dyDescent="0.3">
      <c r="A3030" s="273">
        <f t="shared" si="96"/>
        <v>10756625.332393829</v>
      </c>
      <c r="B3030" s="1" t="s">
        <v>2621</v>
      </c>
      <c r="C3030" s="274">
        <v>79407472</v>
      </c>
      <c r="D3030" s="1">
        <v>144105</v>
      </c>
      <c r="E3030" s="1">
        <v>4</v>
      </c>
      <c r="F3030" s="1" t="s">
        <v>5106</v>
      </c>
      <c r="G3030" s="275">
        <v>44484</v>
      </c>
      <c r="H3030" s="275">
        <v>45961</v>
      </c>
      <c r="I3030" s="1">
        <v>0</v>
      </c>
      <c r="J3030" s="1">
        <v>1</v>
      </c>
      <c r="K3030" s="1">
        <v>6</v>
      </c>
      <c r="L3030" s="1">
        <v>30</v>
      </c>
      <c r="M3030" s="1">
        <v>2</v>
      </c>
      <c r="N3030" s="1">
        <v>9</v>
      </c>
      <c r="O3030" s="1">
        <v>9.3800000000000008</v>
      </c>
      <c r="P3030" s="1">
        <v>12682317</v>
      </c>
      <c r="Q3030" s="1">
        <v>233998</v>
      </c>
      <c r="R3030" s="1">
        <v>11482906</v>
      </c>
      <c r="S3030" s="1">
        <v>0</v>
      </c>
      <c r="T3030" s="1">
        <v>0</v>
      </c>
      <c r="U3030" s="1">
        <v>0</v>
      </c>
      <c r="W3030" s="1">
        <v>0</v>
      </c>
      <c r="X3030" s="1">
        <v>0</v>
      </c>
      <c r="Y3030" s="1">
        <v>0</v>
      </c>
      <c r="Z3030" s="1" t="s">
        <v>2664</v>
      </c>
      <c r="AA3030" s="1" t="s">
        <v>3609</v>
      </c>
      <c r="AB3030" s="275">
        <v>44651</v>
      </c>
      <c r="AC3030" s="1">
        <v>1</v>
      </c>
      <c r="AD3030" s="1" t="s">
        <v>2623</v>
      </c>
      <c r="AE3030" s="1">
        <v>1</v>
      </c>
      <c r="AF3030" s="1">
        <v>30</v>
      </c>
      <c r="AG3030" s="1">
        <v>0</v>
      </c>
      <c r="AN3030" s="1">
        <v>1</v>
      </c>
      <c r="AO3030" s="1">
        <v>1</v>
      </c>
      <c r="AR3030" s="276">
        <v>493182.1</v>
      </c>
      <c r="AS3030" s="1" t="s">
        <v>2632</v>
      </c>
      <c r="AT3030" s="1">
        <v>0</v>
      </c>
      <c r="AU3030" s="1">
        <v>0</v>
      </c>
      <c r="AV3030" s="1" t="s">
        <v>2625</v>
      </c>
      <c r="AW3030" s="1" t="s">
        <v>2626</v>
      </c>
      <c r="AX3030" s="1">
        <v>5</v>
      </c>
      <c r="BC3030" s="1">
        <v>1</v>
      </c>
      <c r="BD3030" s="1">
        <v>7</v>
      </c>
      <c r="BE3030" s="1">
        <v>2</v>
      </c>
      <c r="BF3030" s="296">
        <v>233098.56760617092</v>
      </c>
    </row>
    <row r="3031" spans="1:58" x14ac:dyDescent="0.3">
      <c r="A3031" s="273">
        <f t="shared" si="96"/>
        <v>0</v>
      </c>
      <c r="B3031" s="1" t="s">
        <v>2621</v>
      </c>
      <c r="C3031" s="274">
        <v>79428482</v>
      </c>
      <c r="D3031" s="1">
        <v>144205</v>
      </c>
      <c r="E3031" s="1">
        <v>4</v>
      </c>
      <c r="F3031" s="1" t="s">
        <v>6313</v>
      </c>
      <c r="G3031" s="275">
        <v>44623</v>
      </c>
      <c r="H3031" s="275">
        <v>45747</v>
      </c>
      <c r="I3031" s="1">
        <v>0</v>
      </c>
      <c r="J3031" s="1">
        <v>1</v>
      </c>
      <c r="K3031" s="1">
        <v>0</v>
      </c>
      <c r="L3031" s="1">
        <v>30</v>
      </c>
      <c r="M3031" s="1">
        <v>2</v>
      </c>
      <c r="N3031" s="1">
        <v>7.2</v>
      </c>
      <c r="O3031" s="1">
        <v>7.44</v>
      </c>
      <c r="P3031" s="1">
        <v>16112824</v>
      </c>
      <c r="Q3031" s="1">
        <v>301313</v>
      </c>
      <c r="R3031" s="1">
        <v>16112824</v>
      </c>
      <c r="S3031" s="1">
        <v>0</v>
      </c>
      <c r="T3031" s="1">
        <v>0</v>
      </c>
      <c r="U3031" s="1">
        <v>0</v>
      </c>
      <c r="W3031" s="1">
        <v>0</v>
      </c>
      <c r="X3031" s="1">
        <v>0</v>
      </c>
      <c r="Y3031" s="1">
        <v>0</v>
      </c>
      <c r="Z3031" s="1" t="s">
        <v>5658</v>
      </c>
      <c r="AA3031" s="1" t="s">
        <v>2807</v>
      </c>
      <c r="AB3031" s="275">
        <v>44623</v>
      </c>
      <c r="AC3031" s="1">
        <v>1</v>
      </c>
      <c r="AD3031" s="1" t="s">
        <v>2623</v>
      </c>
      <c r="AE3031" s="1">
        <v>1</v>
      </c>
      <c r="AF3031" s="1">
        <v>30</v>
      </c>
      <c r="AG3031" s="1">
        <v>0</v>
      </c>
      <c r="AN3031" s="1">
        <v>1</v>
      </c>
      <c r="AO3031" s="1">
        <v>1</v>
      </c>
      <c r="AR3031" s="276">
        <v>4447163.78</v>
      </c>
      <c r="AS3031" s="1" t="s">
        <v>2632</v>
      </c>
      <c r="AT3031" s="1">
        <v>0</v>
      </c>
      <c r="AU3031" s="1">
        <v>0</v>
      </c>
      <c r="AX3031" s="1">
        <v>5</v>
      </c>
      <c r="BC3031" s="1">
        <v>1</v>
      </c>
      <c r="BD3031" s="1">
        <v>7</v>
      </c>
      <c r="BE3031" s="1">
        <v>2</v>
      </c>
      <c r="BF3031" s="296">
        <v>36092050</v>
      </c>
    </row>
    <row r="3032" spans="1:58" x14ac:dyDescent="0.3">
      <c r="A3032" s="273">
        <f t="shared" si="96"/>
        <v>12861312.559999999</v>
      </c>
      <c r="B3032" s="1" t="s">
        <v>2621</v>
      </c>
      <c r="C3032" s="274">
        <v>79606669</v>
      </c>
      <c r="D3032" s="1">
        <v>144105</v>
      </c>
      <c r="E3032" s="1">
        <v>4</v>
      </c>
      <c r="F3032" s="1" t="s">
        <v>4108</v>
      </c>
      <c r="G3032" s="275">
        <v>44372</v>
      </c>
      <c r="H3032" s="275">
        <v>45838</v>
      </c>
      <c r="I3032" s="1">
        <v>0</v>
      </c>
      <c r="J3032" s="1">
        <v>1</v>
      </c>
      <c r="K3032" s="1">
        <v>10</v>
      </c>
      <c r="L3032" s="1">
        <v>30</v>
      </c>
      <c r="M3032" s="1">
        <v>2</v>
      </c>
      <c r="N3032" s="1">
        <v>14.16</v>
      </c>
      <c r="O3032" s="1">
        <v>15.11</v>
      </c>
      <c r="P3032" s="1">
        <v>20074131</v>
      </c>
      <c r="Q3032" s="1">
        <v>371321</v>
      </c>
      <c r="R3032" s="1">
        <v>17571354</v>
      </c>
      <c r="S3032" s="1">
        <v>0</v>
      </c>
      <c r="T3032" s="1">
        <v>0</v>
      </c>
      <c r="U3032" s="1">
        <v>0</v>
      </c>
      <c r="W3032" s="1">
        <v>0</v>
      </c>
      <c r="X3032" s="1">
        <v>0</v>
      </c>
      <c r="Y3032" s="1">
        <v>0</v>
      </c>
      <c r="Z3032" s="1" t="s">
        <v>5653</v>
      </c>
      <c r="AA3032" s="1" t="s">
        <v>2807</v>
      </c>
      <c r="AB3032" s="275">
        <v>44651</v>
      </c>
      <c r="AC3032" s="1">
        <v>1</v>
      </c>
      <c r="AD3032" s="1" t="s">
        <v>2623</v>
      </c>
      <c r="AE3032" s="1">
        <v>1</v>
      </c>
      <c r="AF3032" s="1">
        <v>30</v>
      </c>
      <c r="AG3032" s="1">
        <v>0</v>
      </c>
      <c r="AN3032" s="1">
        <v>1</v>
      </c>
      <c r="AO3032" s="1">
        <v>1</v>
      </c>
      <c r="AR3032" s="276">
        <v>565647.43999999994</v>
      </c>
      <c r="AS3032" s="1" t="s">
        <v>2632</v>
      </c>
      <c r="AT3032" s="1">
        <v>0</v>
      </c>
      <c r="AU3032" s="1">
        <v>0</v>
      </c>
      <c r="AV3032" s="1" t="s">
        <v>2625</v>
      </c>
      <c r="AW3032" s="1" t="s">
        <v>2626</v>
      </c>
      <c r="AX3032" s="1">
        <v>5</v>
      </c>
      <c r="BC3032" s="1">
        <v>1</v>
      </c>
      <c r="BD3032" s="1">
        <v>7</v>
      </c>
      <c r="BE3032" s="1">
        <v>2</v>
      </c>
      <c r="BF3032" s="296">
        <v>4144394</v>
      </c>
    </row>
    <row r="3033" spans="1:58" x14ac:dyDescent="0.3">
      <c r="A3033" s="273">
        <f t="shared" si="96"/>
        <v>35562411</v>
      </c>
      <c r="B3033" s="1" t="s">
        <v>2621</v>
      </c>
      <c r="C3033" s="274">
        <v>79699066</v>
      </c>
      <c r="D3033" s="1">
        <v>144105</v>
      </c>
      <c r="E3033" s="1">
        <v>4</v>
      </c>
      <c r="F3033" s="1" t="s">
        <v>4876</v>
      </c>
      <c r="G3033" s="275">
        <v>44420</v>
      </c>
      <c r="H3033" s="275">
        <v>46630</v>
      </c>
      <c r="I3033" s="1">
        <v>0</v>
      </c>
      <c r="J3033" s="1">
        <v>1</v>
      </c>
      <c r="K3033" s="1">
        <v>7</v>
      </c>
      <c r="L3033" s="1">
        <v>30</v>
      </c>
      <c r="M3033" s="1">
        <v>2</v>
      </c>
      <c r="N3033" s="1">
        <v>9</v>
      </c>
      <c r="O3033" s="1">
        <v>9.3800000000000008</v>
      </c>
      <c r="P3033" s="1">
        <v>42241339</v>
      </c>
      <c r="Q3033" s="1">
        <v>769903</v>
      </c>
      <c r="R3033" s="1">
        <v>39095866</v>
      </c>
      <c r="S3033" s="1">
        <v>0</v>
      </c>
      <c r="T3033" s="1">
        <v>0</v>
      </c>
      <c r="U3033" s="1">
        <v>0</v>
      </c>
      <c r="W3033" s="1">
        <v>0</v>
      </c>
      <c r="X3033" s="1">
        <v>0</v>
      </c>
      <c r="Y3033" s="1">
        <v>0</v>
      </c>
      <c r="AB3033" s="275">
        <v>44651</v>
      </c>
      <c r="AC3033" s="1">
        <v>1</v>
      </c>
      <c r="AD3033" s="1" t="s">
        <v>2623</v>
      </c>
      <c r="AE3033" s="1">
        <v>1</v>
      </c>
      <c r="AF3033" s="1">
        <v>30</v>
      </c>
      <c r="AG3033" s="1">
        <v>0</v>
      </c>
      <c r="AN3033" s="1">
        <v>1</v>
      </c>
      <c r="AO3033" s="1">
        <v>1</v>
      </c>
      <c r="AR3033" s="276">
        <v>2191681</v>
      </c>
      <c r="AS3033" s="1" t="s">
        <v>2632</v>
      </c>
      <c r="AT3033" s="1">
        <v>0</v>
      </c>
      <c r="AU3033" s="1">
        <v>0</v>
      </c>
      <c r="AV3033" s="1" t="s">
        <v>2625</v>
      </c>
      <c r="AW3033" s="1" t="s">
        <v>2626</v>
      </c>
      <c r="AX3033" s="1">
        <v>5</v>
      </c>
      <c r="BC3033" s="1">
        <v>1</v>
      </c>
      <c r="BD3033" s="1">
        <v>7</v>
      </c>
      <c r="BE3033" s="1">
        <v>2</v>
      </c>
      <c r="BF3033" s="296">
        <v>1341774</v>
      </c>
    </row>
    <row r="3034" spans="1:58" x14ac:dyDescent="0.3">
      <c r="A3034" s="273">
        <f t="shared" si="96"/>
        <v>45645753.227080926</v>
      </c>
      <c r="B3034" s="1" t="s">
        <v>2621</v>
      </c>
      <c r="C3034" s="274">
        <v>79792244</v>
      </c>
      <c r="D3034" s="1">
        <v>141105</v>
      </c>
      <c r="E3034" s="1">
        <v>4</v>
      </c>
      <c r="F3034" s="1" t="s">
        <v>3238</v>
      </c>
      <c r="G3034" s="275">
        <v>43817</v>
      </c>
      <c r="H3034" s="275">
        <v>46752</v>
      </c>
      <c r="I3034" s="1">
        <v>0</v>
      </c>
      <c r="J3034" s="1">
        <v>1</v>
      </c>
      <c r="K3034" s="1">
        <v>33</v>
      </c>
      <c r="L3034" s="1">
        <v>30</v>
      </c>
      <c r="M3034" s="1">
        <v>2</v>
      </c>
      <c r="N3034" s="1">
        <v>12</v>
      </c>
      <c r="O3034" s="1">
        <v>12.68</v>
      </c>
      <c r="P3034" s="1">
        <v>70344842</v>
      </c>
      <c r="Q3034" s="1">
        <v>716845</v>
      </c>
      <c r="R3034" s="1">
        <v>55353962</v>
      </c>
      <c r="S3034" s="1">
        <v>0</v>
      </c>
      <c r="T3034" s="1">
        <v>0</v>
      </c>
      <c r="U3034" s="1">
        <v>131731388.81</v>
      </c>
      <c r="V3034" s="1">
        <v>43815</v>
      </c>
      <c r="W3034" s="1">
        <v>0</v>
      </c>
      <c r="X3034" s="1">
        <v>0</v>
      </c>
      <c r="Y3034" s="1">
        <v>0</v>
      </c>
      <c r="Z3034" s="1" t="s">
        <v>5671</v>
      </c>
      <c r="AA3034" s="1" t="s">
        <v>4054</v>
      </c>
      <c r="AB3034" s="275">
        <v>44651</v>
      </c>
      <c r="AC3034" s="1">
        <v>2</v>
      </c>
      <c r="AD3034" s="1" t="s">
        <v>2623</v>
      </c>
      <c r="AE3034" s="1">
        <v>1</v>
      </c>
      <c r="AF3034" s="1">
        <v>30</v>
      </c>
      <c r="AG3034" s="1">
        <v>0</v>
      </c>
      <c r="AN3034" s="1">
        <v>1</v>
      </c>
      <c r="AO3034" s="1">
        <v>1</v>
      </c>
      <c r="AR3034" s="276">
        <v>1166798.27</v>
      </c>
      <c r="AS3034" s="1" t="s">
        <v>2632</v>
      </c>
      <c r="AT3034" s="1">
        <v>0</v>
      </c>
      <c r="AU3034" s="1">
        <v>0</v>
      </c>
      <c r="AV3034" s="1" t="s">
        <v>2625</v>
      </c>
      <c r="AW3034" s="1" t="s">
        <v>2626</v>
      </c>
      <c r="AX3034" s="1">
        <v>5</v>
      </c>
      <c r="BC3034" s="1">
        <v>1</v>
      </c>
      <c r="BD3034" s="1">
        <v>7</v>
      </c>
      <c r="BE3034" s="1">
        <v>2</v>
      </c>
      <c r="BF3034" s="296">
        <v>8541410.5029190686</v>
      </c>
    </row>
    <row r="3035" spans="1:58" x14ac:dyDescent="0.3">
      <c r="A3035" s="273">
        <f t="shared" si="96"/>
        <v>26445509.772919066</v>
      </c>
      <c r="B3035" s="1" t="s">
        <v>2621</v>
      </c>
      <c r="C3035" s="274">
        <v>79792244</v>
      </c>
      <c r="D3035" s="1">
        <v>141105</v>
      </c>
      <c r="E3035" s="1">
        <v>4</v>
      </c>
      <c r="F3035" s="1" t="s">
        <v>3392</v>
      </c>
      <c r="G3035" s="275">
        <v>44147</v>
      </c>
      <c r="H3035" s="275">
        <v>45991</v>
      </c>
      <c r="I3035" s="1">
        <v>0</v>
      </c>
      <c r="J3035" s="1">
        <v>1</v>
      </c>
      <c r="K3035" s="1">
        <v>19</v>
      </c>
      <c r="L3035" s="1">
        <v>30</v>
      </c>
      <c r="M3035" s="1">
        <v>2</v>
      </c>
      <c r="N3035" s="1">
        <v>9.36</v>
      </c>
      <c r="O3035" s="1">
        <v>9.77</v>
      </c>
      <c r="P3035" s="1">
        <v>41602081</v>
      </c>
      <c r="Q3035" s="1">
        <v>708902</v>
      </c>
      <c r="R3035" s="1">
        <v>32069981</v>
      </c>
      <c r="S3035" s="1">
        <v>0</v>
      </c>
      <c r="T3035" s="1">
        <v>0</v>
      </c>
      <c r="U3035" s="1">
        <v>76320158.189999998</v>
      </c>
      <c r="V3035" s="1">
        <v>43815</v>
      </c>
      <c r="W3035" s="1">
        <v>0</v>
      </c>
      <c r="X3035" s="1">
        <v>0</v>
      </c>
      <c r="Y3035" s="1">
        <v>0</v>
      </c>
      <c r="Z3035" s="1" t="s">
        <v>2635</v>
      </c>
      <c r="AA3035" s="1" t="s">
        <v>2807</v>
      </c>
      <c r="AB3035" s="275">
        <v>44651</v>
      </c>
      <c r="AC3035" s="1">
        <v>2</v>
      </c>
      <c r="AD3035" s="1" t="s">
        <v>2623</v>
      </c>
      <c r="AE3035" s="1">
        <v>1</v>
      </c>
      <c r="AF3035" s="1">
        <v>30</v>
      </c>
      <c r="AG3035" s="1">
        <v>0</v>
      </c>
      <c r="AN3035" s="1">
        <v>1</v>
      </c>
      <c r="AO3035" s="1">
        <v>1</v>
      </c>
      <c r="AR3035" s="276">
        <v>675902.73</v>
      </c>
      <c r="AS3035" s="1" t="s">
        <v>2624</v>
      </c>
      <c r="AT3035" s="1">
        <v>0</v>
      </c>
      <c r="AU3035" s="1">
        <v>0</v>
      </c>
      <c r="AV3035" s="1" t="s">
        <v>2625</v>
      </c>
      <c r="AW3035" s="1" t="s">
        <v>2626</v>
      </c>
      <c r="AX3035" s="1">
        <v>5</v>
      </c>
      <c r="BC3035" s="1">
        <v>1</v>
      </c>
      <c r="BD3035" s="1">
        <v>7</v>
      </c>
      <c r="BE3035" s="1">
        <v>2</v>
      </c>
      <c r="BF3035" s="296">
        <v>4948568.4970809314</v>
      </c>
    </row>
    <row r="3036" spans="1:58" x14ac:dyDescent="0.3">
      <c r="A3036" s="273">
        <f t="shared" si="96"/>
        <v>73463534.465865642</v>
      </c>
      <c r="B3036" s="1" t="s">
        <v>2621</v>
      </c>
      <c r="C3036" s="274">
        <v>79807722</v>
      </c>
      <c r="D3036" s="1">
        <v>144105</v>
      </c>
      <c r="E3036" s="1">
        <v>3</v>
      </c>
      <c r="F3036" s="1" t="s">
        <v>4117</v>
      </c>
      <c r="G3036" s="275">
        <v>44433</v>
      </c>
      <c r="H3036" s="275">
        <v>46996</v>
      </c>
      <c r="I3036" s="1">
        <v>30</v>
      </c>
      <c r="J3036" s="1">
        <v>1</v>
      </c>
      <c r="K3036" s="1">
        <v>5</v>
      </c>
      <c r="L3036" s="1">
        <v>30</v>
      </c>
      <c r="M3036" s="1">
        <v>2</v>
      </c>
      <c r="N3036" s="1">
        <v>10.4</v>
      </c>
      <c r="O3036" s="1">
        <v>10.91</v>
      </c>
      <c r="P3036" s="1">
        <v>83774930</v>
      </c>
      <c r="Q3036" s="1">
        <v>1043849</v>
      </c>
      <c r="R3036" s="1">
        <v>81998384</v>
      </c>
      <c r="S3036" s="1">
        <v>710789</v>
      </c>
      <c r="T3036" s="1">
        <v>0</v>
      </c>
      <c r="U3036" s="1">
        <v>0</v>
      </c>
      <c r="W3036" s="1">
        <v>0</v>
      </c>
      <c r="X3036" s="1">
        <v>0</v>
      </c>
      <c r="Y3036" s="1">
        <v>0</v>
      </c>
      <c r="Z3036" s="1" t="s">
        <v>4118</v>
      </c>
      <c r="AA3036" s="1" t="s">
        <v>2807</v>
      </c>
      <c r="AB3036" s="275">
        <v>44651</v>
      </c>
      <c r="AC3036" s="1">
        <v>1</v>
      </c>
      <c r="AD3036" s="1" t="s">
        <v>2623</v>
      </c>
      <c r="AE3036" s="1">
        <v>1</v>
      </c>
      <c r="AF3036" s="1">
        <v>30</v>
      </c>
      <c r="AG3036" s="1">
        <v>305610</v>
      </c>
      <c r="AN3036" s="1">
        <v>1</v>
      </c>
      <c r="AO3036" s="1">
        <v>1</v>
      </c>
      <c r="AP3036" s="1">
        <v>44433</v>
      </c>
      <c r="AQ3036" s="1" t="s">
        <v>2629</v>
      </c>
      <c r="AR3036" s="276">
        <v>904083.9</v>
      </c>
      <c r="AS3036" s="1" t="s">
        <v>2624</v>
      </c>
      <c r="AT3036" s="1">
        <v>0</v>
      </c>
      <c r="AU3036" s="1">
        <v>0</v>
      </c>
      <c r="AV3036" s="1" t="s">
        <v>2625</v>
      </c>
      <c r="AW3036" s="1" t="s">
        <v>2626</v>
      </c>
      <c r="AX3036" s="1">
        <v>5</v>
      </c>
      <c r="BC3036" s="1">
        <v>1</v>
      </c>
      <c r="BD3036" s="1">
        <v>7</v>
      </c>
      <c r="BE3036" s="1">
        <v>2</v>
      </c>
      <c r="BF3036" s="296">
        <v>7630765.6341343578</v>
      </c>
    </row>
    <row r="3037" spans="1:58" x14ac:dyDescent="0.3">
      <c r="A3037" s="273">
        <f t="shared" si="96"/>
        <v>56062411.534134358</v>
      </c>
      <c r="B3037" s="1" t="s">
        <v>2621</v>
      </c>
      <c r="C3037" s="274">
        <v>79807722</v>
      </c>
      <c r="D3037" s="1">
        <v>141205</v>
      </c>
      <c r="E3037" s="1">
        <v>3</v>
      </c>
      <c r="F3037" s="1" t="s">
        <v>4119</v>
      </c>
      <c r="G3037" s="275">
        <v>44433</v>
      </c>
      <c r="H3037" s="275">
        <v>46418</v>
      </c>
      <c r="I3037" s="1">
        <v>0</v>
      </c>
      <c r="J3037" s="1">
        <v>1</v>
      </c>
      <c r="K3037" s="1">
        <v>7</v>
      </c>
      <c r="L3037" s="1">
        <v>30</v>
      </c>
      <c r="M3037" s="1">
        <v>2</v>
      </c>
      <c r="N3037" s="1">
        <v>12.45</v>
      </c>
      <c r="O3037" s="1">
        <v>13.19</v>
      </c>
      <c r="P3037" s="1">
        <v>67833862</v>
      </c>
      <c r="Q3037" s="1">
        <v>1454235</v>
      </c>
      <c r="R3037" s="1">
        <v>62575547</v>
      </c>
      <c r="S3037" s="1">
        <v>0</v>
      </c>
      <c r="T3037" s="1">
        <v>0</v>
      </c>
      <c r="U3037" s="1">
        <v>202000000</v>
      </c>
      <c r="V3037" s="1">
        <v>43585</v>
      </c>
      <c r="W3037" s="1">
        <v>0</v>
      </c>
      <c r="X3037" s="1">
        <v>0</v>
      </c>
      <c r="Y3037" s="1">
        <v>0</v>
      </c>
      <c r="AB3037" s="275">
        <v>44651</v>
      </c>
      <c r="AC3037" s="1">
        <v>2</v>
      </c>
      <c r="AD3037" s="1" t="s">
        <v>2623</v>
      </c>
      <c r="AE3037" s="1">
        <v>1</v>
      </c>
      <c r="AF3037" s="1">
        <v>30</v>
      </c>
      <c r="AG3037" s="1">
        <v>0</v>
      </c>
      <c r="AN3037" s="1">
        <v>1</v>
      </c>
      <c r="AO3037" s="1">
        <v>1</v>
      </c>
      <c r="AP3037" s="1">
        <v>44433</v>
      </c>
      <c r="AQ3037" s="1" t="s">
        <v>2629</v>
      </c>
      <c r="AR3037" s="276">
        <v>689858.1</v>
      </c>
      <c r="AS3037" s="1" t="s">
        <v>2624</v>
      </c>
      <c r="AT3037" s="1">
        <v>0</v>
      </c>
      <c r="AU3037" s="1">
        <v>0</v>
      </c>
      <c r="AX3037" s="1">
        <v>5</v>
      </c>
      <c r="BC3037" s="1">
        <v>1</v>
      </c>
      <c r="BD3037" s="1">
        <v>7</v>
      </c>
      <c r="BE3037" s="1">
        <v>2</v>
      </c>
      <c r="BF3037" s="296">
        <v>5823277.3658656422</v>
      </c>
    </row>
    <row r="3038" spans="1:58" x14ac:dyDescent="0.3">
      <c r="A3038" s="273">
        <f t="shared" si="96"/>
        <v>0</v>
      </c>
      <c r="B3038" s="1" t="s">
        <v>2621</v>
      </c>
      <c r="C3038" s="274">
        <v>80092772</v>
      </c>
      <c r="D3038" s="1">
        <v>144105</v>
      </c>
      <c r="E3038" s="1">
        <v>4</v>
      </c>
      <c r="F3038" s="1" t="s">
        <v>5832</v>
      </c>
      <c r="G3038" s="275">
        <v>44627</v>
      </c>
      <c r="H3038" s="275">
        <v>45716</v>
      </c>
      <c r="I3038" s="1">
        <v>0</v>
      </c>
      <c r="J3038" s="1">
        <v>1</v>
      </c>
      <c r="K3038" s="1">
        <v>0</v>
      </c>
      <c r="L3038" s="1">
        <v>30</v>
      </c>
      <c r="M3038" s="1">
        <v>2</v>
      </c>
      <c r="N3038" s="1">
        <v>6</v>
      </c>
      <c r="O3038" s="1">
        <v>6.16</v>
      </c>
      <c r="P3038" s="1">
        <v>3037921</v>
      </c>
      <c r="Q3038" s="1">
        <v>95386</v>
      </c>
      <c r="R3038" s="1">
        <v>3037921</v>
      </c>
      <c r="S3038" s="1">
        <v>0</v>
      </c>
      <c r="T3038" s="1">
        <v>0</v>
      </c>
      <c r="U3038" s="1">
        <v>0</v>
      </c>
      <c r="W3038" s="1">
        <v>0</v>
      </c>
      <c r="X3038" s="1">
        <v>0</v>
      </c>
      <c r="Y3038" s="1">
        <v>0</v>
      </c>
      <c r="AB3038" s="275">
        <v>44627</v>
      </c>
      <c r="AC3038" s="1">
        <v>1</v>
      </c>
      <c r="AD3038" s="1" t="s">
        <v>2623</v>
      </c>
      <c r="AE3038" s="1">
        <v>1</v>
      </c>
      <c r="AF3038" s="1">
        <v>30</v>
      </c>
      <c r="AG3038" s="1">
        <v>0</v>
      </c>
      <c r="AN3038" s="1">
        <v>1</v>
      </c>
      <c r="AO3038" s="1">
        <v>1</v>
      </c>
      <c r="AR3038" s="276">
        <v>1182703.28</v>
      </c>
      <c r="AS3038" s="1" t="s">
        <v>2632</v>
      </c>
      <c r="AT3038" s="1">
        <v>0</v>
      </c>
      <c r="AU3038" s="1">
        <v>0</v>
      </c>
      <c r="AV3038" s="1" t="s">
        <v>2625</v>
      </c>
      <c r="AW3038" s="1" t="s">
        <v>2626</v>
      </c>
      <c r="AX3038" s="1">
        <v>5</v>
      </c>
      <c r="BC3038" s="1">
        <v>1</v>
      </c>
      <c r="BD3038" s="1">
        <v>7</v>
      </c>
      <c r="BE3038" s="1">
        <v>2</v>
      </c>
      <c r="BF3038" s="296">
        <v>8478072.2466132957</v>
      </c>
    </row>
    <row r="3039" spans="1:58" x14ac:dyDescent="0.3">
      <c r="A3039" s="273">
        <f t="shared" si="96"/>
        <v>0</v>
      </c>
      <c r="B3039" s="1" t="s">
        <v>2621</v>
      </c>
      <c r="C3039" s="274">
        <v>80092772</v>
      </c>
      <c r="D3039" s="1">
        <v>144205</v>
      </c>
      <c r="E3039" s="1">
        <v>4</v>
      </c>
      <c r="F3039" s="1" t="s">
        <v>3482</v>
      </c>
      <c r="G3039" s="275">
        <v>43805</v>
      </c>
      <c r="H3039" s="275">
        <v>44926</v>
      </c>
      <c r="I3039" s="1">
        <v>0</v>
      </c>
      <c r="J3039" s="1">
        <v>1</v>
      </c>
      <c r="K3039" s="1">
        <v>27</v>
      </c>
      <c r="L3039" s="1">
        <v>30</v>
      </c>
      <c r="M3039" s="1">
        <v>2</v>
      </c>
      <c r="N3039" s="1">
        <v>11.04</v>
      </c>
      <c r="O3039" s="1">
        <v>11.61</v>
      </c>
      <c r="P3039" s="1">
        <v>7247228</v>
      </c>
      <c r="Q3039" s="1">
        <v>262005</v>
      </c>
      <c r="R3039" s="1">
        <v>2041574</v>
      </c>
      <c r="S3039" s="1">
        <v>0</v>
      </c>
      <c r="T3039" s="1">
        <v>0</v>
      </c>
      <c r="U3039" s="1">
        <v>0</v>
      </c>
      <c r="W3039" s="1">
        <v>0</v>
      </c>
      <c r="X3039" s="1">
        <v>0</v>
      </c>
      <c r="Y3039" s="1">
        <v>0</v>
      </c>
      <c r="AB3039" s="275">
        <v>44651</v>
      </c>
      <c r="AC3039" s="1">
        <v>1</v>
      </c>
      <c r="AD3039" s="1" t="s">
        <v>2623</v>
      </c>
      <c r="AE3039" s="1">
        <v>1</v>
      </c>
      <c r="AF3039" s="1">
        <v>30</v>
      </c>
      <c r="AG3039" s="1">
        <v>0</v>
      </c>
      <c r="AN3039" s="1">
        <v>1</v>
      </c>
      <c r="AO3039" s="1">
        <v>1</v>
      </c>
      <c r="AR3039" s="276">
        <v>794730.72</v>
      </c>
      <c r="AS3039" s="1" t="s">
        <v>2657</v>
      </c>
      <c r="AT3039" s="1">
        <v>0</v>
      </c>
      <c r="AU3039" s="1">
        <v>0</v>
      </c>
      <c r="AX3039" s="1">
        <v>5</v>
      </c>
      <c r="BC3039" s="1">
        <v>1</v>
      </c>
      <c r="BD3039" s="1">
        <v>7</v>
      </c>
      <c r="BE3039" s="1">
        <v>2</v>
      </c>
      <c r="BF3039" s="296">
        <v>5697518.7533867052</v>
      </c>
    </row>
    <row r="3040" spans="1:58" x14ac:dyDescent="0.3">
      <c r="A3040" s="273">
        <f t="shared" si="96"/>
        <v>0</v>
      </c>
      <c r="B3040" s="1" t="s">
        <v>2621</v>
      </c>
      <c r="C3040" s="274">
        <v>80462624</v>
      </c>
      <c r="D3040" s="1">
        <v>144105</v>
      </c>
      <c r="E3040" s="1">
        <v>4</v>
      </c>
      <c r="F3040" s="1" t="s">
        <v>3047</v>
      </c>
      <c r="G3040" s="275">
        <v>43896</v>
      </c>
      <c r="H3040" s="275">
        <v>45016</v>
      </c>
      <c r="I3040" s="1">
        <v>0</v>
      </c>
      <c r="J3040" s="1">
        <v>1</v>
      </c>
      <c r="K3040" s="1">
        <v>28</v>
      </c>
      <c r="L3040" s="1">
        <v>30</v>
      </c>
      <c r="M3040" s="1">
        <v>2</v>
      </c>
      <c r="N3040" s="1">
        <v>19</v>
      </c>
      <c r="O3040" s="1">
        <v>20.74</v>
      </c>
      <c r="P3040" s="1">
        <v>9645110</v>
      </c>
      <c r="Q3040" s="1">
        <v>185631</v>
      </c>
      <c r="R3040" s="1">
        <v>3799781</v>
      </c>
      <c r="S3040" s="1">
        <v>0</v>
      </c>
      <c r="T3040" s="1">
        <v>0</v>
      </c>
      <c r="U3040" s="1">
        <v>0</v>
      </c>
      <c r="W3040" s="1">
        <v>0</v>
      </c>
      <c r="X3040" s="1">
        <v>0</v>
      </c>
      <c r="Y3040" s="1">
        <v>0</v>
      </c>
      <c r="Z3040" s="1" t="s">
        <v>2635</v>
      </c>
      <c r="AA3040" s="1" t="s">
        <v>2807</v>
      </c>
      <c r="AB3040" s="275">
        <v>44651</v>
      </c>
      <c r="AC3040" s="1">
        <v>1</v>
      </c>
      <c r="AD3040" s="1" t="s">
        <v>2623</v>
      </c>
      <c r="AE3040" s="1">
        <v>1</v>
      </c>
      <c r="AF3040" s="1">
        <v>30</v>
      </c>
      <c r="AG3040" s="1">
        <v>0</v>
      </c>
      <c r="AN3040" s="1">
        <v>1</v>
      </c>
      <c r="AO3040" s="1">
        <v>1</v>
      </c>
      <c r="AR3040" s="276">
        <v>794512</v>
      </c>
      <c r="AS3040" s="1" t="s">
        <v>2624</v>
      </c>
      <c r="AT3040" s="1">
        <v>0</v>
      </c>
      <c r="AU3040" s="1">
        <v>0</v>
      </c>
      <c r="AV3040" s="1" t="s">
        <v>2625</v>
      </c>
      <c r="AW3040" s="1" t="s">
        <v>2626</v>
      </c>
      <c r="AX3040" s="1">
        <v>5</v>
      </c>
      <c r="BC3040" s="1">
        <v>1</v>
      </c>
      <c r="BD3040" s="1">
        <v>7</v>
      </c>
      <c r="BE3040" s="1">
        <v>2</v>
      </c>
      <c r="BF3040" s="296">
        <v>5561588</v>
      </c>
    </row>
    <row r="3041" spans="1:58" x14ac:dyDescent="0.3">
      <c r="A3041" s="273">
        <f t="shared" si="96"/>
        <v>238015.22000570875</v>
      </c>
      <c r="B3041" s="1" t="s">
        <v>2621</v>
      </c>
      <c r="C3041" s="274">
        <v>80462268</v>
      </c>
      <c r="D3041" s="1">
        <v>144105</v>
      </c>
      <c r="E3041" s="1">
        <v>4</v>
      </c>
      <c r="F3041" s="1" t="s">
        <v>2946</v>
      </c>
      <c r="G3041" s="275">
        <v>43559</v>
      </c>
      <c r="H3041" s="275">
        <v>45412</v>
      </c>
      <c r="I3041" s="1">
        <v>0</v>
      </c>
      <c r="J3041" s="1">
        <v>1</v>
      </c>
      <c r="K3041" s="1">
        <v>35</v>
      </c>
      <c r="L3041" s="1">
        <v>30</v>
      </c>
      <c r="M3041" s="1">
        <v>2</v>
      </c>
      <c r="N3041" s="1">
        <v>5.99</v>
      </c>
      <c r="O3041" s="1">
        <v>6.16</v>
      </c>
      <c r="P3041" s="1">
        <v>8076073</v>
      </c>
      <c r="Q3041" s="1">
        <v>156133</v>
      </c>
      <c r="R3041" s="1">
        <v>3660645</v>
      </c>
      <c r="S3041" s="1">
        <v>0</v>
      </c>
      <c r="T3041" s="1">
        <v>0</v>
      </c>
      <c r="U3041" s="1">
        <v>0</v>
      </c>
      <c r="W3041" s="1">
        <v>0</v>
      </c>
      <c r="X3041" s="1">
        <v>0</v>
      </c>
      <c r="Y3041" s="1">
        <v>0</v>
      </c>
      <c r="AB3041" s="275">
        <v>44651</v>
      </c>
      <c r="AC3041" s="1">
        <v>1</v>
      </c>
      <c r="AD3041" s="1" t="s">
        <v>2623</v>
      </c>
      <c r="AE3041" s="1">
        <v>1</v>
      </c>
      <c r="AF3041" s="1">
        <v>30</v>
      </c>
      <c r="AG3041" s="1">
        <v>0</v>
      </c>
      <c r="AN3041" s="1">
        <v>1</v>
      </c>
      <c r="AO3041" s="1">
        <v>1</v>
      </c>
      <c r="AR3041" s="276">
        <v>394274.73</v>
      </c>
      <c r="AS3041" s="1" t="s">
        <v>2632</v>
      </c>
      <c r="AT3041" s="1">
        <v>0</v>
      </c>
      <c r="AU3041" s="1">
        <v>0</v>
      </c>
      <c r="AV3041" s="1" t="s">
        <v>2625</v>
      </c>
      <c r="AW3041" s="1" t="s">
        <v>2626</v>
      </c>
      <c r="AX3041" s="1">
        <v>5</v>
      </c>
      <c r="BC3041" s="1">
        <v>1</v>
      </c>
      <c r="BD3041" s="1">
        <v>7</v>
      </c>
      <c r="BE3041" s="1">
        <v>2</v>
      </c>
      <c r="BF3041" s="296">
        <v>3028355.0499942913</v>
      </c>
    </row>
    <row r="3042" spans="1:58" x14ac:dyDescent="0.3">
      <c r="A3042" s="273">
        <f t="shared" si="96"/>
        <v>187428.23696602881</v>
      </c>
      <c r="B3042" s="1" t="s">
        <v>2621</v>
      </c>
      <c r="C3042" s="274">
        <v>80462268</v>
      </c>
      <c r="D3042" s="1">
        <v>144105</v>
      </c>
      <c r="E3042" s="1">
        <v>4</v>
      </c>
      <c r="F3042" s="1" t="s">
        <v>3107</v>
      </c>
      <c r="G3042" s="275">
        <v>43783</v>
      </c>
      <c r="H3042" s="275">
        <v>45626</v>
      </c>
      <c r="I3042" s="1">
        <v>0</v>
      </c>
      <c r="J3042" s="1">
        <v>1</v>
      </c>
      <c r="K3042" s="1">
        <v>28</v>
      </c>
      <c r="L3042" s="1">
        <v>30</v>
      </c>
      <c r="M3042" s="1">
        <v>2</v>
      </c>
      <c r="N3042" s="1">
        <v>5.99</v>
      </c>
      <c r="O3042" s="1">
        <v>6.16</v>
      </c>
      <c r="P3042" s="1">
        <v>5054818</v>
      </c>
      <c r="Q3042" s="1">
        <v>97724</v>
      </c>
      <c r="R3042" s="1">
        <v>2883169</v>
      </c>
      <c r="S3042" s="1">
        <v>0</v>
      </c>
      <c r="T3042" s="1">
        <v>0</v>
      </c>
      <c r="U3042" s="1">
        <v>0</v>
      </c>
      <c r="W3042" s="1">
        <v>0</v>
      </c>
      <c r="X3042" s="1">
        <v>0</v>
      </c>
      <c r="Y3042" s="1">
        <v>0</v>
      </c>
      <c r="AB3042" s="275">
        <v>44651</v>
      </c>
      <c r="AC3042" s="1">
        <v>1</v>
      </c>
      <c r="AD3042" s="1" t="s">
        <v>2623</v>
      </c>
      <c r="AE3042" s="1">
        <v>1</v>
      </c>
      <c r="AF3042" s="1">
        <v>30</v>
      </c>
      <c r="AG3042" s="1">
        <v>0</v>
      </c>
      <c r="AN3042" s="1">
        <v>1</v>
      </c>
      <c r="AO3042" s="1">
        <v>1</v>
      </c>
      <c r="AR3042" s="276">
        <v>310571.09999999998</v>
      </c>
      <c r="AS3042" s="1" t="s">
        <v>2632</v>
      </c>
      <c r="AT3042" s="1">
        <v>0</v>
      </c>
      <c r="AU3042" s="1">
        <v>0</v>
      </c>
      <c r="AV3042" s="1" t="s">
        <v>2625</v>
      </c>
      <c r="AW3042" s="1" t="s">
        <v>2626</v>
      </c>
      <c r="AX3042" s="1">
        <v>5</v>
      </c>
      <c r="BC3042" s="1">
        <v>1</v>
      </c>
      <c r="BD3042" s="1">
        <v>7</v>
      </c>
      <c r="BE3042" s="1">
        <v>2</v>
      </c>
      <c r="BF3042" s="296">
        <v>2385169.6630339711</v>
      </c>
    </row>
    <row r="3043" spans="1:58" x14ac:dyDescent="0.3">
      <c r="A3043" s="273">
        <f t="shared" si="96"/>
        <v>26657.582504157501</v>
      </c>
      <c r="B3043" s="1" t="s">
        <v>2621</v>
      </c>
      <c r="C3043" s="274">
        <v>80462268</v>
      </c>
      <c r="D3043" s="1">
        <v>144105</v>
      </c>
      <c r="E3043" s="1">
        <v>4</v>
      </c>
      <c r="F3043" s="1" t="s">
        <v>3345</v>
      </c>
      <c r="G3043" s="275">
        <v>43811</v>
      </c>
      <c r="H3043" s="275">
        <v>44926</v>
      </c>
      <c r="I3043" s="1">
        <v>0</v>
      </c>
      <c r="J3043" s="1">
        <v>1</v>
      </c>
      <c r="K3043" s="1">
        <v>27</v>
      </c>
      <c r="L3043" s="1">
        <v>30</v>
      </c>
      <c r="M3043" s="1">
        <v>2</v>
      </c>
      <c r="N3043" s="1">
        <v>5.99</v>
      </c>
      <c r="O3043" s="1">
        <v>6.16</v>
      </c>
      <c r="P3043" s="1">
        <v>1529408</v>
      </c>
      <c r="Q3043" s="1">
        <v>46528</v>
      </c>
      <c r="R3043" s="1">
        <v>408455</v>
      </c>
      <c r="S3043" s="1">
        <v>0</v>
      </c>
      <c r="T3043" s="1">
        <v>0</v>
      </c>
      <c r="U3043" s="1">
        <v>0</v>
      </c>
      <c r="W3043" s="1">
        <v>0</v>
      </c>
      <c r="X3043" s="1">
        <v>0</v>
      </c>
      <c r="Y3043" s="1">
        <v>0</v>
      </c>
      <c r="AB3043" s="275">
        <v>44651</v>
      </c>
      <c r="AC3043" s="1">
        <v>1</v>
      </c>
      <c r="AD3043" s="1" t="s">
        <v>2623</v>
      </c>
      <c r="AE3043" s="1">
        <v>1</v>
      </c>
      <c r="AF3043" s="1">
        <v>30</v>
      </c>
      <c r="AG3043" s="1">
        <v>0</v>
      </c>
      <c r="AN3043" s="1">
        <v>1</v>
      </c>
      <c r="AO3043" s="1">
        <v>1</v>
      </c>
      <c r="AR3043" s="276">
        <v>43893.37</v>
      </c>
      <c r="AS3043" s="1" t="s">
        <v>2632</v>
      </c>
      <c r="AT3043" s="1">
        <v>0</v>
      </c>
      <c r="AU3043" s="1">
        <v>0</v>
      </c>
      <c r="AV3043" s="1" t="s">
        <v>2625</v>
      </c>
      <c r="AW3043" s="1" t="s">
        <v>2626</v>
      </c>
      <c r="AX3043" s="1">
        <v>5</v>
      </c>
      <c r="BC3043" s="1">
        <v>1</v>
      </c>
      <c r="BD3043" s="1">
        <v>7</v>
      </c>
      <c r="BE3043" s="1">
        <v>2</v>
      </c>
      <c r="BF3043" s="296">
        <v>337904.0474958425</v>
      </c>
    </row>
    <row r="3044" spans="1:58" x14ac:dyDescent="0.3">
      <c r="A3044" s="273">
        <f t="shared" si="96"/>
        <v>10494.520619607181</v>
      </c>
      <c r="B3044" s="1" t="s">
        <v>2621</v>
      </c>
      <c r="C3044" s="274">
        <v>80462268</v>
      </c>
      <c r="D3044" s="1">
        <v>144105</v>
      </c>
      <c r="E3044" s="1">
        <v>4</v>
      </c>
      <c r="F3044" s="1" t="s">
        <v>3863</v>
      </c>
      <c r="G3044" s="275">
        <v>44085</v>
      </c>
      <c r="H3044" s="275">
        <v>44834</v>
      </c>
      <c r="I3044" s="1">
        <v>0</v>
      </c>
      <c r="J3044" s="1">
        <v>1</v>
      </c>
      <c r="K3044" s="1">
        <v>18</v>
      </c>
      <c r="L3044" s="1">
        <v>30</v>
      </c>
      <c r="M3044" s="1">
        <v>2</v>
      </c>
      <c r="N3044" s="1">
        <v>5.99</v>
      </c>
      <c r="O3044" s="1">
        <v>6.16</v>
      </c>
      <c r="P3044" s="1">
        <v>609476</v>
      </c>
      <c r="Q3044" s="1">
        <v>27123</v>
      </c>
      <c r="R3044" s="1">
        <v>159747</v>
      </c>
      <c r="S3044" s="1">
        <v>0</v>
      </c>
      <c r="T3044" s="1">
        <v>0</v>
      </c>
      <c r="U3044" s="1">
        <v>0</v>
      </c>
      <c r="W3044" s="1">
        <v>0</v>
      </c>
      <c r="X3044" s="1">
        <v>0</v>
      </c>
      <c r="Y3044" s="1">
        <v>0</v>
      </c>
      <c r="AB3044" s="275">
        <v>44651</v>
      </c>
      <c r="AC3044" s="1">
        <v>1</v>
      </c>
      <c r="AD3044" s="1" t="s">
        <v>2623</v>
      </c>
      <c r="AE3044" s="1">
        <v>1</v>
      </c>
      <c r="AF3044" s="1">
        <v>30</v>
      </c>
      <c r="AG3044" s="1">
        <v>0</v>
      </c>
      <c r="AN3044" s="1">
        <v>1</v>
      </c>
      <c r="AO3044" s="1">
        <v>1</v>
      </c>
      <c r="AR3044" s="276">
        <v>17098</v>
      </c>
      <c r="AS3044" s="1" t="s">
        <v>2632</v>
      </c>
      <c r="AT3044" s="1">
        <v>0</v>
      </c>
      <c r="AU3044" s="1">
        <v>0</v>
      </c>
      <c r="AV3044" s="1" t="s">
        <v>2625</v>
      </c>
      <c r="AW3044" s="1" t="s">
        <v>2626</v>
      </c>
      <c r="AX3044" s="1">
        <v>5</v>
      </c>
      <c r="BC3044" s="1">
        <v>1</v>
      </c>
      <c r="BD3044" s="1">
        <v>7</v>
      </c>
      <c r="BE3044" s="1">
        <v>2</v>
      </c>
      <c r="BF3044" s="296">
        <v>132154.47938039282</v>
      </c>
    </row>
    <row r="3045" spans="1:58" x14ac:dyDescent="0.3">
      <c r="A3045" s="273">
        <f t="shared" si="96"/>
        <v>126457.0158760557</v>
      </c>
      <c r="B3045" s="1" t="s">
        <v>2621</v>
      </c>
      <c r="C3045" s="274">
        <v>80462268</v>
      </c>
      <c r="D3045" s="1">
        <v>144105</v>
      </c>
      <c r="E3045" s="1">
        <v>4</v>
      </c>
      <c r="F3045" s="1" t="s">
        <v>3927</v>
      </c>
      <c r="G3045" s="275">
        <v>44134</v>
      </c>
      <c r="H3045" s="275">
        <v>45230</v>
      </c>
      <c r="I3045" s="1">
        <v>0</v>
      </c>
      <c r="J3045" s="1">
        <v>1</v>
      </c>
      <c r="K3045" s="1">
        <v>17</v>
      </c>
      <c r="L3045" s="1">
        <v>30</v>
      </c>
      <c r="M3045" s="1">
        <v>2</v>
      </c>
      <c r="N3045" s="1">
        <v>5.99</v>
      </c>
      <c r="O3045" s="1">
        <v>6.16</v>
      </c>
      <c r="P3045" s="1">
        <v>3526334</v>
      </c>
      <c r="Q3045" s="1">
        <v>107923</v>
      </c>
      <c r="R3045" s="1">
        <v>1945107</v>
      </c>
      <c r="S3045" s="1">
        <v>0</v>
      </c>
      <c r="T3045" s="1">
        <v>0</v>
      </c>
      <c r="U3045" s="1">
        <v>0</v>
      </c>
      <c r="W3045" s="1">
        <v>0</v>
      </c>
      <c r="X3045" s="1">
        <v>0</v>
      </c>
      <c r="Y3045" s="1">
        <v>0</v>
      </c>
      <c r="AB3045" s="275">
        <v>44651</v>
      </c>
      <c r="AC3045" s="1">
        <v>1</v>
      </c>
      <c r="AD3045" s="1" t="s">
        <v>2623</v>
      </c>
      <c r="AE3045" s="1">
        <v>1</v>
      </c>
      <c r="AF3045" s="1">
        <v>30</v>
      </c>
      <c r="AG3045" s="1">
        <v>0</v>
      </c>
      <c r="AN3045" s="1">
        <v>1</v>
      </c>
      <c r="AO3045" s="1">
        <v>1</v>
      </c>
      <c r="AR3045" s="276">
        <v>209514.27</v>
      </c>
      <c r="AS3045" s="1" t="s">
        <v>2632</v>
      </c>
      <c r="AT3045" s="1">
        <v>0</v>
      </c>
      <c r="AU3045" s="1">
        <v>0</v>
      </c>
      <c r="AV3045" s="1" t="s">
        <v>2625</v>
      </c>
      <c r="AW3045" s="1" t="s">
        <v>2626</v>
      </c>
      <c r="AX3045" s="1">
        <v>5</v>
      </c>
      <c r="BC3045" s="1">
        <v>1</v>
      </c>
      <c r="BD3045" s="1">
        <v>7</v>
      </c>
      <c r="BE3045" s="1">
        <v>2</v>
      </c>
      <c r="BF3045" s="296">
        <v>1609135.7141239443</v>
      </c>
    </row>
    <row r="3046" spans="1:58" x14ac:dyDescent="0.3">
      <c r="A3046" s="273">
        <f t="shared" si="96"/>
        <v>112086.77329005627</v>
      </c>
      <c r="B3046" s="1" t="s">
        <v>2621</v>
      </c>
      <c r="C3046" s="274">
        <v>80462268</v>
      </c>
      <c r="D3046" s="1">
        <v>144105</v>
      </c>
      <c r="E3046" s="1">
        <v>4</v>
      </c>
      <c r="F3046" s="1" t="s">
        <v>4800</v>
      </c>
      <c r="G3046" s="275">
        <v>44446</v>
      </c>
      <c r="H3046" s="275">
        <v>45565</v>
      </c>
      <c r="I3046" s="1">
        <v>0</v>
      </c>
      <c r="J3046" s="1">
        <v>1</v>
      </c>
      <c r="K3046" s="1">
        <v>6</v>
      </c>
      <c r="L3046" s="1">
        <v>30</v>
      </c>
      <c r="M3046" s="1">
        <v>2</v>
      </c>
      <c r="N3046" s="1">
        <v>5.99</v>
      </c>
      <c r="O3046" s="1">
        <v>6.16</v>
      </c>
      <c r="P3046" s="1">
        <v>2034093</v>
      </c>
      <c r="Q3046" s="1">
        <v>62253</v>
      </c>
      <c r="R3046" s="1">
        <v>1721553</v>
      </c>
      <c r="S3046" s="1">
        <v>0</v>
      </c>
      <c r="T3046" s="1">
        <v>0</v>
      </c>
      <c r="U3046" s="1">
        <v>0</v>
      </c>
      <c r="W3046" s="1">
        <v>0</v>
      </c>
      <c r="X3046" s="1">
        <v>0</v>
      </c>
      <c r="Y3046" s="1">
        <v>0</v>
      </c>
      <c r="AB3046" s="275">
        <v>44651</v>
      </c>
      <c r="AC3046" s="1">
        <v>1</v>
      </c>
      <c r="AD3046" s="1" t="s">
        <v>2623</v>
      </c>
      <c r="AE3046" s="1">
        <v>1</v>
      </c>
      <c r="AF3046" s="1">
        <v>30</v>
      </c>
      <c r="AG3046" s="1">
        <v>0</v>
      </c>
      <c r="AN3046" s="1">
        <v>1</v>
      </c>
      <c r="AO3046" s="1">
        <v>1</v>
      </c>
      <c r="AR3046" s="276">
        <v>185270.84</v>
      </c>
      <c r="AS3046" s="1" t="s">
        <v>2632</v>
      </c>
      <c r="AT3046" s="1">
        <v>0</v>
      </c>
      <c r="AU3046" s="1">
        <v>0</v>
      </c>
      <c r="AV3046" s="1" t="s">
        <v>2625</v>
      </c>
      <c r="AW3046" s="1" t="s">
        <v>2626</v>
      </c>
      <c r="AX3046" s="1">
        <v>5</v>
      </c>
      <c r="BC3046" s="1">
        <v>1</v>
      </c>
      <c r="BD3046" s="1">
        <v>7</v>
      </c>
      <c r="BE3046" s="1">
        <v>2</v>
      </c>
      <c r="BF3046" s="296">
        <v>1424195.3867099436</v>
      </c>
    </row>
    <row r="3047" spans="1:58" x14ac:dyDescent="0.3">
      <c r="A3047" s="273">
        <f t="shared" si="96"/>
        <v>433738.08247085474</v>
      </c>
      <c r="B3047" s="1" t="s">
        <v>2621</v>
      </c>
      <c r="C3047" s="274">
        <v>80462268</v>
      </c>
      <c r="D3047" s="1">
        <v>144105</v>
      </c>
      <c r="E3047" s="1">
        <v>4</v>
      </c>
      <c r="F3047" s="1" t="s">
        <v>5126</v>
      </c>
      <c r="G3047" s="275">
        <v>44505</v>
      </c>
      <c r="H3047" s="275">
        <v>46356</v>
      </c>
      <c r="I3047" s="1">
        <v>0</v>
      </c>
      <c r="J3047" s="1">
        <v>1</v>
      </c>
      <c r="K3047" s="1">
        <v>4</v>
      </c>
      <c r="L3047" s="1">
        <v>30</v>
      </c>
      <c r="M3047" s="1">
        <v>2</v>
      </c>
      <c r="N3047" s="1">
        <v>5.99</v>
      </c>
      <c r="O3047" s="1">
        <v>6.16</v>
      </c>
      <c r="P3047" s="1">
        <v>7073215</v>
      </c>
      <c r="Q3047" s="1">
        <v>138075</v>
      </c>
      <c r="R3047" s="1">
        <v>6668663</v>
      </c>
      <c r="S3047" s="1">
        <v>0</v>
      </c>
      <c r="T3047" s="1">
        <v>0</v>
      </c>
      <c r="U3047" s="1">
        <v>0</v>
      </c>
      <c r="W3047" s="1">
        <v>0</v>
      </c>
      <c r="X3047" s="1">
        <v>0</v>
      </c>
      <c r="Y3047" s="1">
        <v>0</v>
      </c>
      <c r="AB3047" s="275">
        <v>44651</v>
      </c>
      <c r="AC3047" s="1">
        <v>1</v>
      </c>
      <c r="AD3047" s="1" t="s">
        <v>2623</v>
      </c>
      <c r="AE3047" s="1">
        <v>1</v>
      </c>
      <c r="AF3047" s="1">
        <v>30</v>
      </c>
      <c r="AG3047" s="1">
        <v>0</v>
      </c>
      <c r="AN3047" s="1">
        <v>1</v>
      </c>
      <c r="AO3047" s="1">
        <v>1</v>
      </c>
      <c r="AR3047" s="276">
        <v>718115.92</v>
      </c>
      <c r="AS3047" s="1" t="s">
        <v>2632</v>
      </c>
      <c r="AT3047" s="1">
        <v>0</v>
      </c>
      <c r="AU3047" s="1">
        <v>0</v>
      </c>
      <c r="AV3047" s="1" t="s">
        <v>2625</v>
      </c>
      <c r="AW3047" s="1" t="s">
        <v>2626</v>
      </c>
      <c r="AX3047" s="1">
        <v>5</v>
      </c>
      <c r="BC3047" s="1">
        <v>1</v>
      </c>
      <c r="BD3047" s="1">
        <v>7</v>
      </c>
      <c r="BE3047" s="1">
        <v>2</v>
      </c>
      <c r="BF3047" s="296">
        <v>5516808.9975291453</v>
      </c>
    </row>
    <row r="3048" spans="1:58" x14ac:dyDescent="0.3">
      <c r="A3048" s="273">
        <f t="shared" si="96"/>
        <v>131563.70848485758</v>
      </c>
      <c r="B3048" s="1" t="s">
        <v>2621</v>
      </c>
      <c r="C3048" s="274">
        <v>80462268</v>
      </c>
      <c r="D3048" s="1">
        <v>144105</v>
      </c>
      <c r="E3048" s="1">
        <v>4</v>
      </c>
      <c r="F3048" s="1" t="s">
        <v>5768</v>
      </c>
      <c r="G3048" s="275">
        <v>44603</v>
      </c>
      <c r="H3048" s="275">
        <v>46446</v>
      </c>
      <c r="I3048" s="1">
        <v>0</v>
      </c>
      <c r="J3048" s="1">
        <v>1</v>
      </c>
      <c r="K3048" s="1">
        <v>1</v>
      </c>
      <c r="L3048" s="1">
        <v>30</v>
      </c>
      <c r="M3048" s="1">
        <v>2</v>
      </c>
      <c r="N3048" s="1">
        <v>7.2</v>
      </c>
      <c r="O3048" s="1">
        <v>7.44</v>
      </c>
      <c r="P3048" s="1">
        <v>2051640</v>
      </c>
      <c r="Q3048" s="1">
        <v>41211</v>
      </c>
      <c r="R3048" s="1">
        <v>2023428</v>
      </c>
      <c r="S3048" s="1">
        <v>0</v>
      </c>
      <c r="T3048" s="1">
        <v>0</v>
      </c>
      <c r="U3048" s="1">
        <v>0</v>
      </c>
      <c r="W3048" s="1">
        <v>0</v>
      </c>
      <c r="X3048" s="1">
        <v>0</v>
      </c>
      <c r="Y3048" s="1">
        <v>0</v>
      </c>
      <c r="AB3048" s="275">
        <v>44651</v>
      </c>
      <c r="AC3048" s="1">
        <v>1</v>
      </c>
      <c r="AD3048" s="1" t="s">
        <v>2623</v>
      </c>
      <c r="AE3048" s="1">
        <v>1</v>
      </c>
      <c r="AF3048" s="1">
        <v>30</v>
      </c>
      <c r="AG3048" s="1">
        <v>0</v>
      </c>
      <c r="AN3048" s="1">
        <v>1</v>
      </c>
      <c r="AO3048" s="1">
        <v>1</v>
      </c>
      <c r="AR3048" s="276">
        <v>217935.68</v>
      </c>
      <c r="AS3048" s="1" t="s">
        <v>2632</v>
      </c>
      <c r="AT3048" s="1">
        <v>0</v>
      </c>
      <c r="AU3048" s="1">
        <v>0</v>
      </c>
      <c r="AV3048" s="1" t="s">
        <v>2625</v>
      </c>
      <c r="AW3048" s="1" t="s">
        <v>2626</v>
      </c>
      <c r="AX3048" s="1">
        <v>5</v>
      </c>
      <c r="BC3048" s="1">
        <v>1</v>
      </c>
      <c r="BD3048" s="1">
        <v>7</v>
      </c>
      <c r="BE3048" s="1">
        <v>2</v>
      </c>
      <c r="BF3048" s="296">
        <v>1673928.6115151425</v>
      </c>
    </row>
    <row r="3049" spans="1:58" x14ac:dyDescent="0.3">
      <c r="A3049" s="273">
        <f t="shared" si="96"/>
        <v>166274.10955969198</v>
      </c>
      <c r="B3049" s="1" t="s">
        <v>2621</v>
      </c>
      <c r="C3049" s="274">
        <v>80462268</v>
      </c>
      <c r="D3049" s="1">
        <v>144105</v>
      </c>
      <c r="E3049" s="1">
        <v>4</v>
      </c>
      <c r="F3049" s="1" t="s">
        <v>5856</v>
      </c>
      <c r="G3049" s="275">
        <v>44624</v>
      </c>
      <c r="H3049" s="275">
        <v>46477</v>
      </c>
      <c r="I3049" s="1">
        <v>0</v>
      </c>
      <c r="J3049" s="1">
        <v>1</v>
      </c>
      <c r="K3049" s="1">
        <v>0</v>
      </c>
      <c r="L3049" s="1">
        <v>30</v>
      </c>
      <c r="M3049" s="1">
        <v>2</v>
      </c>
      <c r="N3049" s="1">
        <v>6</v>
      </c>
      <c r="O3049" s="1">
        <v>6.16</v>
      </c>
      <c r="P3049" s="1">
        <v>2555332</v>
      </c>
      <c r="Q3049" s="1">
        <v>49882</v>
      </c>
      <c r="R3049" s="1">
        <v>2555332</v>
      </c>
      <c r="S3049" s="1">
        <v>0</v>
      </c>
      <c r="T3049" s="1">
        <v>0</v>
      </c>
      <c r="U3049" s="1">
        <v>0</v>
      </c>
      <c r="W3049" s="1">
        <v>0</v>
      </c>
      <c r="X3049" s="1">
        <v>0</v>
      </c>
      <c r="Y3049" s="1">
        <v>0</v>
      </c>
      <c r="AB3049" s="275">
        <v>44624</v>
      </c>
      <c r="AC3049" s="1">
        <v>1</v>
      </c>
      <c r="AD3049" s="1" t="s">
        <v>2623</v>
      </c>
      <c r="AE3049" s="1">
        <v>1</v>
      </c>
      <c r="AF3049" s="1">
        <v>30</v>
      </c>
      <c r="AG3049" s="1">
        <v>0</v>
      </c>
      <c r="AN3049" s="1">
        <v>1</v>
      </c>
      <c r="AO3049" s="1">
        <v>1</v>
      </c>
      <c r="AR3049" s="276">
        <v>275099.13</v>
      </c>
      <c r="AS3049" s="1" t="s">
        <v>2632</v>
      </c>
      <c r="AT3049" s="1">
        <v>0</v>
      </c>
      <c r="AU3049" s="1">
        <v>0</v>
      </c>
      <c r="AV3049" s="1" t="s">
        <v>2625</v>
      </c>
      <c r="AW3049" s="1" t="s">
        <v>2626</v>
      </c>
      <c r="AX3049" s="1">
        <v>5</v>
      </c>
      <c r="BC3049" s="1">
        <v>1</v>
      </c>
      <c r="BD3049" s="1">
        <v>7</v>
      </c>
      <c r="BE3049" s="1">
        <v>2</v>
      </c>
      <c r="BF3049" s="296">
        <v>2113958.7604403081</v>
      </c>
    </row>
    <row r="3050" spans="1:58" x14ac:dyDescent="0.3">
      <c r="A3050" s="273">
        <f t="shared" si="96"/>
        <v>109012.75022298191</v>
      </c>
      <c r="B3050" s="1" t="s">
        <v>2621</v>
      </c>
      <c r="C3050" s="274">
        <v>80462268</v>
      </c>
      <c r="D3050" s="1">
        <v>144205</v>
      </c>
      <c r="E3050" s="1">
        <v>4</v>
      </c>
      <c r="F3050" s="1" t="s">
        <v>4941</v>
      </c>
      <c r="G3050" s="275">
        <v>44418</v>
      </c>
      <c r="H3050" s="275">
        <v>45535</v>
      </c>
      <c r="I3050" s="1">
        <v>0</v>
      </c>
      <c r="J3050" s="1">
        <v>1</v>
      </c>
      <c r="K3050" s="1">
        <v>7</v>
      </c>
      <c r="L3050" s="1">
        <v>30</v>
      </c>
      <c r="M3050" s="1">
        <v>2</v>
      </c>
      <c r="N3050" s="1">
        <v>7.2</v>
      </c>
      <c r="O3050" s="1">
        <v>7.44</v>
      </c>
      <c r="P3050" s="1">
        <v>2034423</v>
      </c>
      <c r="Q3050" s="1">
        <v>63380</v>
      </c>
      <c r="R3050" s="1">
        <v>1674207</v>
      </c>
      <c r="S3050" s="1">
        <v>0</v>
      </c>
      <c r="T3050" s="1">
        <v>0</v>
      </c>
      <c r="U3050" s="1">
        <v>0</v>
      </c>
      <c r="W3050" s="1">
        <v>0</v>
      </c>
      <c r="X3050" s="1">
        <v>0</v>
      </c>
      <c r="Y3050" s="1">
        <v>0</v>
      </c>
      <c r="AB3050" s="275">
        <v>44651</v>
      </c>
      <c r="AC3050" s="1">
        <v>1</v>
      </c>
      <c r="AD3050" s="1" t="s">
        <v>2623</v>
      </c>
      <c r="AE3050" s="1">
        <v>1</v>
      </c>
      <c r="AF3050" s="1">
        <v>30</v>
      </c>
      <c r="AG3050" s="1">
        <v>0</v>
      </c>
      <c r="AN3050" s="1">
        <v>1</v>
      </c>
      <c r="AO3050" s="1">
        <v>1</v>
      </c>
      <c r="AR3050" s="276">
        <v>180166.96</v>
      </c>
      <c r="AS3050" s="1" t="s">
        <v>2632</v>
      </c>
      <c r="AT3050" s="1">
        <v>0</v>
      </c>
      <c r="AU3050" s="1">
        <v>0</v>
      </c>
      <c r="AX3050" s="1">
        <v>5</v>
      </c>
      <c r="BC3050" s="1">
        <v>1</v>
      </c>
      <c r="BD3050" s="1">
        <v>7</v>
      </c>
      <c r="BE3050" s="1">
        <v>2</v>
      </c>
      <c r="BF3050" s="296">
        <v>1385027.2897770181</v>
      </c>
    </row>
    <row r="3051" spans="1:58" x14ac:dyDescent="0.3">
      <c r="A3051" s="273">
        <f t="shared" si="96"/>
        <v>202076.38064261898</v>
      </c>
      <c r="B3051" s="1" t="s">
        <v>2621</v>
      </c>
      <c r="C3051" s="274">
        <v>80427677</v>
      </c>
      <c r="D3051" s="1">
        <v>144205</v>
      </c>
      <c r="E3051" s="1">
        <v>4</v>
      </c>
      <c r="F3051" s="1" t="s">
        <v>2831</v>
      </c>
      <c r="G3051" s="275">
        <v>43795</v>
      </c>
      <c r="H3051" s="275">
        <v>44895</v>
      </c>
      <c r="I3051" s="1">
        <v>0</v>
      </c>
      <c r="J3051" s="1">
        <v>1</v>
      </c>
      <c r="K3051" s="1">
        <v>32</v>
      </c>
      <c r="L3051" s="1">
        <v>30</v>
      </c>
      <c r="M3051" s="1">
        <v>2</v>
      </c>
      <c r="N3051" s="1">
        <v>10.199999999999999</v>
      </c>
      <c r="O3051" s="1">
        <v>10.69</v>
      </c>
      <c r="P3051" s="1">
        <v>15041747</v>
      </c>
      <c r="Q3051" s="1">
        <v>343444</v>
      </c>
      <c r="R3051" s="1">
        <v>3612074</v>
      </c>
      <c r="S3051" s="1">
        <v>0</v>
      </c>
      <c r="T3051" s="1">
        <v>0</v>
      </c>
      <c r="U3051" s="1">
        <v>0</v>
      </c>
      <c r="W3051" s="1">
        <v>0</v>
      </c>
      <c r="X3051" s="1">
        <v>0</v>
      </c>
      <c r="Y3051" s="1">
        <v>0</v>
      </c>
      <c r="Z3051" s="1" t="s">
        <v>2650</v>
      </c>
      <c r="AA3051" s="1" t="s">
        <v>2704</v>
      </c>
      <c r="AB3051" s="275">
        <v>44651</v>
      </c>
      <c r="AC3051" s="1">
        <v>1</v>
      </c>
      <c r="AD3051" s="1" t="s">
        <v>2623</v>
      </c>
      <c r="AE3051" s="1">
        <v>1</v>
      </c>
      <c r="AF3051" s="1">
        <v>30</v>
      </c>
      <c r="AG3051" s="1">
        <v>0</v>
      </c>
      <c r="AN3051" s="1">
        <v>1</v>
      </c>
      <c r="AO3051" s="1">
        <v>1</v>
      </c>
      <c r="AR3051" s="276">
        <v>760005.05</v>
      </c>
      <c r="AS3051" s="1" t="s">
        <v>2624</v>
      </c>
      <c r="AT3051" s="1">
        <v>0</v>
      </c>
      <c r="AU3051" s="1">
        <v>0</v>
      </c>
      <c r="AX3051" s="1">
        <v>5</v>
      </c>
      <c r="BC3051" s="1">
        <v>1</v>
      </c>
      <c r="BD3051" s="1">
        <v>7</v>
      </c>
      <c r="BE3051" s="1">
        <v>2</v>
      </c>
      <c r="BF3051" s="296">
        <v>2649992.5693573812</v>
      </c>
    </row>
    <row r="3052" spans="1:58" x14ac:dyDescent="0.3">
      <c r="A3052" s="273">
        <f t="shared" si="96"/>
        <v>195149.61935738102</v>
      </c>
      <c r="B3052" s="1" t="s">
        <v>2621</v>
      </c>
      <c r="C3052" s="274">
        <v>80427677</v>
      </c>
      <c r="D3052" s="1">
        <v>144205</v>
      </c>
      <c r="E3052" s="1">
        <v>4</v>
      </c>
      <c r="F3052" s="1" t="s">
        <v>4187</v>
      </c>
      <c r="G3052" s="275">
        <v>44277</v>
      </c>
      <c r="H3052" s="275">
        <v>44834</v>
      </c>
      <c r="I3052" s="1">
        <v>0</v>
      </c>
      <c r="J3052" s="1">
        <v>1</v>
      </c>
      <c r="K3052" s="1">
        <v>14</v>
      </c>
      <c r="L3052" s="1">
        <v>30</v>
      </c>
      <c r="M3052" s="1">
        <v>2</v>
      </c>
      <c r="N3052" s="1">
        <v>8.1</v>
      </c>
      <c r="O3052" s="1">
        <v>8.4</v>
      </c>
      <c r="P3052" s="1">
        <v>10037850</v>
      </c>
      <c r="Q3052" s="1">
        <v>261400</v>
      </c>
      <c r="R3052" s="1">
        <v>3489571</v>
      </c>
      <c r="S3052" s="1">
        <v>0</v>
      </c>
      <c r="T3052" s="1">
        <v>0</v>
      </c>
      <c r="U3052" s="1">
        <v>0</v>
      </c>
      <c r="W3052" s="1">
        <v>0</v>
      </c>
      <c r="X3052" s="1">
        <v>0</v>
      </c>
      <c r="Y3052" s="1">
        <v>0</v>
      </c>
      <c r="Z3052" s="1" t="s">
        <v>2848</v>
      </c>
      <c r="AA3052" s="1" t="s">
        <v>2911</v>
      </c>
      <c r="AB3052" s="275">
        <v>44651</v>
      </c>
      <c r="AC3052" s="1">
        <v>1</v>
      </c>
      <c r="AD3052" s="1" t="s">
        <v>2623</v>
      </c>
      <c r="AE3052" s="1">
        <v>1</v>
      </c>
      <c r="AF3052" s="1">
        <v>30</v>
      </c>
      <c r="AG3052" s="1">
        <v>0</v>
      </c>
      <c r="AN3052" s="1">
        <v>1</v>
      </c>
      <c r="AO3052" s="1">
        <v>1</v>
      </c>
      <c r="AP3052" s="275"/>
      <c r="AR3052" s="276">
        <v>734302.95</v>
      </c>
      <c r="AS3052" s="1" t="s">
        <v>2632</v>
      </c>
      <c r="AT3052" s="1">
        <v>0</v>
      </c>
      <c r="AU3052" s="1">
        <v>0</v>
      </c>
      <c r="AX3052" s="1">
        <v>5</v>
      </c>
      <c r="BC3052" s="1">
        <v>1</v>
      </c>
      <c r="BD3052" s="1">
        <v>7</v>
      </c>
      <c r="BE3052" s="1">
        <v>2</v>
      </c>
      <c r="BF3052" s="296">
        <v>2560118.4306426188</v>
      </c>
    </row>
    <row r="3053" spans="1:58" x14ac:dyDescent="0.3">
      <c r="A3053" s="273">
        <f t="shared" si="96"/>
        <v>915980.66923399363</v>
      </c>
      <c r="B3053" s="1" t="s">
        <v>2621</v>
      </c>
      <c r="C3053" s="274">
        <v>80427682</v>
      </c>
      <c r="D3053" s="1">
        <v>144205</v>
      </c>
      <c r="E3053" s="1">
        <v>4</v>
      </c>
      <c r="F3053" s="1" t="s">
        <v>4188</v>
      </c>
      <c r="G3053" s="275">
        <v>44299</v>
      </c>
      <c r="H3053" s="275">
        <v>44865</v>
      </c>
      <c r="I3053" s="1">
        <v>0</v>
      </c>
      <c r="J3053" s="1">
        <v>1</v>
      </c>
      <c r="K3053" s="1">
        <v>13</v>
      </c>
      <c r="L3053" s="1">
        <v>30</v>
      </c>
      <c r="M3053" s="1">
        <v>2</v>
      </c>
      <c r="N3053" s="1">
        <v>13.96</v>
      </c>
      <c r="O3053" s="1">
        <v>14.89</v>
      </c>
      <c r="P3053" s="1">
        <v>10102282</v>
      </c>
      <c r="Q3053" s="1">
        <v>457557</v>
      </c>
      <c r="R3053" s="1">
        <v>4020682</v>
      </c>
      <c r="S3053" s="1">
        <v>0</v>
      </c>
      <c r="T3053" s="1">
        <v>0</v>
      </c>
      <c r="U3053" s="1">
        <v>0</v>
      </c>
      <c r="W3053" s="1">
        <v>0</v>
      </c>
      <c r="X3053" s="1">
        <v>0</v>
      </c>
      <c r="Y3053" s="1">
        <v>0</v>
      </c>
      <c r="Z3053" s="1" t="s">
        <v>2650</v>
      </c>
      <c r="AA3053" s="1" t="s">
        <v>2911</v>
      </c>
      <c r="AB3053" s="275">
        <v>44651</v>
      </c>
      <c r="AC3053" s="1">
        <v>1</v>
      </c>
      <c r="AD3053" s="1" t="s">
        <v>2623</v>
      </c>
      <c r="AE3053" s="1">
        <v>1</v>
      </c>
      <c r="AF3053" s="1">
        <v>30</v>
      </c>
      <c r="AG3053" s="1">
        <v>0</v>
      </c>
      <c r="AN3053" s="1">
        <v>1</v>
      </c>
      <c r="AO3053" s="1">
        <v>1</v>
      </c>
      <c r="AR3053" s="276">
        <v>626775.48</v>
      </c>
      <c r="AS3053" s="1" t="s">
        <v>2632</v>
      </c>
      <c r="AT3053" s="1">
        <v>0</v>
      </c>
      <c r="AU3053" s="1">
        <v>0</v>
      </c>
      <c r="AX3053" s="1">
        <v>5</v>
      </c>
      <c r="BC3053" s="1">
        <v>1</v>
      </c>
      <c r="BD3053" s="1">
        <v>7</v>
      </c>
      <c r="BE3053" s="1">
        <v>2</v>
      </c>
      <c r="BF3053" s="296">
        <v>2477925.8507660064</v>
      </c>
    </row>
    <row r="3054" spans="1:58" x14ac:dyDescent="0.3">
      <c r="A3054" s="273">
        <f t="shared" si="96"/>
        <v>534846.87959012436</v>
      </c>
      <c r="B3054" s="1" t="s">
        <v>2621</v>
      </c>
      <c r="C3054" s="274">
        <v>80427682</v>
      </c>
      <c r="D3054" s="1">
        <v>144205</v>
      </c>
      <c r="E3054" s="1">
        <v>4</v>
      </c>
      <c r="F3054" s="1" t="s">
        <v>4378</v>
      </c>
      <c r="G3054" s="275">
        <v>44453</v>
      </c>
      <c r="H3054" s="275">
        <v>45199</v>
      </c>
      <c r="I3054" s="1">
        <v>0</v>
      </c>
      <c r="J3054" s="1">
        <v>1</v>
      </c>
      <c r="K3054" s="1">
        <v>6</v>
      </c>
      <c r="L3054" s="1">
        <v>30</v>
      </c>
      <c r="M3054" s="1">
        <v>2</v>
      </c>
      <c r="N3054" s="1">
        <v>17.690000000000001</v>
      </c>
      <c r="O3054" s="1">
        <v>19.2</v>
      </c>
      <c r="P3054" s="1">
        <v>3000000</v>
      </c>
      <c r="Q3054" s="1">
        <v>149922</v>
      </c>
      <c r="R3054" s="1">
        <v>2347851</v>
      </c>
      <c r="S3054" s="1">
        <v>0</v>
      </c>
      <c r="T3054" s="1">
        <v>0</v>
      </c>
      <c r="U3054" s="1">
        <v>0</v>
      </c>
      <c r="W3054" s="1">
        <v>0</v>
      </c>
      <c r="X3054" s="1">
        <v>0</v>
      </c>
      <c r="Y3054" s="1">
        <v>0</v>
      </c>
      <c r="AB3054" s="275">
        <v>44651</v>
      </c>
      <c r="AC3054" s="1">
        <v>1</v>
      </c>
      <c r="AD3054" s="1" t="s">
        <v>2623</v>
      </c>
      <c r="AE3054" s="1">
        <v>1</v>
      </c>
      <c r="AF3054" s="1">
        <v>30</v>
      </c>
      <c r="AG3054" s="1">
        <v>0</v>
      </c>
      <c r="AN3054" s="1">
        <v>1</v>
      </c>
      <c r="AO3054" s="1">
        <v>1</v>
      </c>
      <c r="AR3054" s="276">
        <v>366035.5</v>
      </c>
      <c r="AS3054" s="1" t="s">
        <v>2657</v>
      </c>
      <c r="AT3054" s="1">
        <v>0</v>
      </c>
      <c r="AU3054" s="1">
        <v>0</v>
      </c>
      <c r="AX3054" s="1">
        <v>5</v>
      </c>
      <c r="BC3054" s="1">
        <v>1</v>
      </c>
      <c r="BD3054" s="1">
        <v>7</v>
      </c>
      <c r="BE3054" s="1">
        <v>2</v>
      </c>
      <c r="BF3054" s="296">
        <v>1446968.6204098756</v>
      </c>
    </row>
    <row r="3055" spans="1:58" x14ac:dyDescent="0.3">
      <c r="A3055" s="273">
        <f t="shared" si="96"/>
        <v>1067799.4611758823</v>
      </c>
      <c r="B3055" s="1" t="s">
        <v>2621</v>
      </c>
      <c r="C3055" s="274">
        <v>80427682</v>
      </c>
      <c r="D3055" s="1">
        <v>144205</v>
      </c>
      <c r="E3055" s="1">
        <v>4</v>
      </c>
      <c r="F3055" s="1" t="s">
        <v>6154</v>
      </c>
      <c r="G3055" s="275">
        <v>44573</v>
      </c>
      <c r="H3055" s="275">
        <v>45322</v>
      </c>
      <c r="I3055" s="1">
        <v>0</v>
      </c>
      <c r="J3055" s="1">
        <v>1</v>
      </c>
      <c r="K3055" s="1">
        <v>2</v>
      </c>
      <c r="L3055" s="1">
        <v>30</v>
      </c>
      <c r="M3055" s="1">
        <v>2</v>
      </c>
      <c r="N3055" s="1">
        <v>12.99</v>
      </c>
      <c r="O3055" s="1">
        <v>13.79</v>
      </c>
      <c r="P3055" s="1">
        <v>5058724</v>
      </c>
      <c r="Q3055" s="1">
        <v>241446</v>
      </c>
      <c r="R3055" s="1">
        <v>4686723</v>
      </c>
      <c r="S3055" s="1">
        <v>0</v>
      </c>
      <c r="T3055" s="1">
        <v>0</v>
      </c>
      <c r="U3055" s="1">
        <v>0</v>
      </c>
      <c r="W3055" s="1">
        <v>0</v>
      </c>
      <c r="X3055" s="1">
        <v>0</v>
      </c>
      <c r="Y3055" s="1">
        <v>0</v>
      </c>
      <c r="AB3055" s="275">
        <v>44651</v>
      </c>
      <c r="AC3055" s="1">
        <v>1</v>
      </c>
      <c r="AD3055" s="1" t="s">
        <v>2623</v>
      </c>
      <c r="AE3055" s="1">
        <v>1</v>
      </c>
      <c r="AF3055" s="1">
        <v>30</v>
      </c>
      <c r="AG3055" s="1">
        <v>0</v>
      </c>
      <c r="AN3055" s="1">
        <v>1</v>
      </c>
      <c r="AO3055" s="1">
        <v>1</v>
      </c>
      <c r="AR3055" s="276">
        <v>730520.01</v>
      </c>
      <c r="AS3055" s="1" t="s">
        <v>2632</v>
      </c>
      <c r="AT3055" s="1">
        <v>0</v>
      </c>
      <c r="AU3055" s="1">
        <v>0</v>
      </c>
      <c r="AX3055" s="1">
        <v>5</v>
      </c>
      <c r="BC3055" s="1">
        <v>1</v>
      </c>
      <c r="BD3055" s="1">
        <v>7</v>
      </c>
      <c r="BE3055" s="1">
        <v>2</v>
      </c>
      <c r="BF3055" s="296">
        <v>2888403.528824118</v>
      </c>
    </row>
    <row r="3056" spans="1:58" x14ac:dyDescent="0.3">
      <c r="A3056" s="273">
        <f t="shared" si="96"/>
        <v>15993458</v>
      </c>
      <c r="B3056" s="1" t="s">
        <v>2621</v>
      </c>
      <c r="C3056" s="274">
        <v>84268467</v>
      </c>
      <c r="D3056" s="1">
        <v>144105</v>
      </c>
      <c r="E3056" s="1">
        <v>4</v>
      </c>
      <c r="F3056" s="1" t="s">
        <v>4125</v>
      </c>
      <c r="G3056" s="275">
        <v>44432</v>
      </c>
      <c r="H3056" s="275">
        <v>45169</v>
      </c>
      <c r="I3056" s="1">
        <v>0</v>
      </c>
      <c r="J3056" s="1">
        <v>1</v>
      </c>
      <c r="K3056" s="1">
        <v>8</v>
      </c>
      <c r="L3056" s="1">
        <v>30</v>
      </c>
      <c r="M3056" s="1">
        <v>2</v>
      </c>
      <c r="N3056" s="1">
        <v>9</v>
      </c>
      <c r="O3056" s="1">
        <v>9.3800000000000008</v>
      </c>
      <c r="P3056" s="1">
        <v>31063805</v>
      </c>
      <c r="Q3056" s="1">
        <v>1092780</v>
      </c>
      <c r="R3056" s="1">
        <v>22929265</v>
      </c>
      <c r="S3056" s="1">
        <v>0</v>
      </c>
      <c r="T3056" s="1">
        <v>0</v>
      </c>
      <c r="U3056" s="1">
        <v>0</v>
      </c>
      <c r="W3056" s="1">
        <v>0</v>
      </c>
      <c r="X3056" s="1">
        <v>0</v>
      </c>
      <c r="Y3056" s="1">
        <v>0</v>
      </c>
      <c r="Z3056" s="1" t="s">
        <v>3591</v>
      </c>
      <c r="AA3056" s="1" t="s">
        <v>2807</v>
      </c>
      <c r="AB3056" s="275">
        <v>44651</v>
      </c>
      <c r="AC3056" s="1">
        <v>1</v>
      </c>
      <c r="AD3056" s="1" t="s">
        <v>2623</v>
      </c>
      <c r="AE3056" s="1">
        <v>1</v>
      </c>
      <c r="AF3056" s="1">
        <v>30</v>
      </c>
      <c r="AG3056" s="1">
        <v>0</v>
      </c>
      <c r="AN3056" s="1">
        <v>1</v>
      </c>
      <c r="AO3056" s="1">
        <v>1</v>
      </c>
      <c r="AR3056" s="276">
        <v>866977</v>
      </c>
      <c r="AS3056" s="1" t="s">
        <v>2677</v>
      </c>
      <c r="AT3056" s="1">
        <v>0</v>
      </c>
      <c r="AU3056" s="1">
        <v>0</v>
      </c>
      <c r="AV3056" s="1" t="s">
        <v>2625</v>
      </c>
      <c r="AW3056" s="1" t="s">
        <v>2626</v>
      </c>
      <c r="AX3056" s="1">
        <v>5</v>
      </c>
      <c r="BC3056" s="1">
        <v>1</v>
      </c>
      <c r="BD3056" s="1">
        <v>7</v>
      </c>
      <c r="BE3056" s="1">
        <v>2</v>
      </c>
      <c r="BF3056" s="296">
        <v>6068830</v>
      </c>
    </row>
    <row r="3057" spans="1:58" x14ac:dyDescent="0.3">
      <c r="A3057" s="273">
        <f t="shared" si="96"/>
        <v>1883671.554978319</v>
      </c>
      <c r="B3057" s="1" t="s">
        <v>2621</v>
      </c>
      <c r="C3057" s="274">
        <v>86049676</v>
      </c>
      <c r="D3057" s="1">
        <v>144205</v>
      </c>
      <c r="E3057" s="1">
        <v>4</v>
      </c>
      <c r="F3057" s="1" t="s">
        <v>2951</v>
      </c>
      <c r="G3057" s="275">
        <v>43390</v>
      </c>
      <c r="H3057" s="275">
        <v>44957</v>
      </c>
      <c r="I3057" s="1">
        <v>0</v>
      </c>
      <c r="J3057" s="1">
        <v>1</v>
      </c>
      <c r="K3057" s="1">
        <v>32</v>
      </c>
      <c r="L3057" s="1">
        <v>30</v>
      </c>
      <c r="M3057" s="1">
        <v>2</v>
      </c>
      <c r="N3057" s="1">
        <v>11.03</v>
      </c>
      <c r="O3057" s="1">
        <v>11.61</v>
      </c>
      <c r="P3057" s="1">
        <v>10573110</v>
      </c>
      <c r="Q3057" s="1">
        <v>273473</v>
      </c>
      <c r="R3057" s="1">
        <v>2601295</v>
      </c>
      <c r="S3057" s="1">
        <v>0</v>
      </c>
      <c r="T3057" s="1">
        <v>0</v>
      </c>
      <c r="U3057" s="1">
        <v>0</v>
      </c>
      <c r="W3057" s="1">
        <v>0</v>
      </c>
      <c r="X3057" s="1">
        <v>0</v>
      </c>
      <c r="Y3057" s="1">
        <v>0</v>
      </c>
      <c r="AB3057" s="275">
        <v>44651</v>
      </c>
      <c r="AC3057" s="1">
        <v>1</v>
      </c>
      <c r="AD3057" s="1" t="s">
        <v>2623</v>
      </c>
      <c r="AE3057" s="1">
        <v>1</v>
      </c>
      <c r="AF3057" s="1">
        <v>30</v>
      </c>
      <c r="AG3057" s="1">
        <v>0</v>
      </c>
      <c r="AN3057" s="1">
        <v>1</v>
      </c>
      <c r="AO3057" s="1">
        <v>1</v>
      </c>
      <c r="AR3057" s="276">
        <v>147082.81</v>
      </c>
      <c r="AS3057" s="1" t="s">
        <v>2632</v>
      </c>
      <c r="AT3057" s="1">
        <v>0</v>
      </c>
      <c r="AU3057" s="1">
        <v>0</v>
      </c>
      <c r="AX3057" s="1">
        <v>5</v>
      </c>
      <c r="BC3057" s="1">
        <v>1</v>
      </c>
      <c r="BD3057" s="1">
        <v>7</v>
      </c>
      <c r="BE3057" s="1">
        <v>2</v>
      </c>
      <c r="BF3057" s="296">
        <v>570540.63502168097</v>
      </c>
    </row>
    <row r="3058" spans="1:58" x14ac:dyDescent="0.3">
      <c r="A3058" s="273">
        <f t="shared" si="96"/>
        <v>8969587.1384000145</v>
      </c>
      <c r="B3058" s="1" t="s">
        <v>2621</v>
      </c>
      <c r="C3058" s="274">
        <v>86049676</v>
      </c>
      <c r="D3058" s="1">
        <v>144205</v>
      </c>
      <c r="E3058" s="1">
        <v>4</v>
      </c>
      <c r="F3058" s="1" t="s">
        <v>3598</v>
      </c>
      <c r="G3058" s="275">
        <v>44169</v>
      </c>
      <c r="H3058" s="275">
        <v>46022</v>
      </c>
      <c r="I3058" s="1">
        <v>0</v>
      </c>
      <c r="J3058" s="1">
        <v>1</v>
      </c>
      <c r="K3058" s="1">
        <v>17</v>
      </c>
      <c r="L3058" s="1">
        <v>30</v>
      </c>
      <c r="M3058" s="1">
        <v>2</v>
      </c>
      <c r="N3058" s="1">
        <v>18.899999999999999</v>
      </c>
      <c r="O3058" s="1">
        <v>20.62</v>
      </c>
      <c r="P3058" s="1">
        <v>15248809</v>
      </c>
      <c r="Q3058" s="1">
        <v>284451</v>
      </c>
      <c r="R3058" s="1">
        <v>12386962</v>
      </c>
      <c r="S3058" s="1">
        <v>0</v>
      </c>
      <c r="T3058" s="1">
        <v>0</v>
      </c>
      <c r="U3058" s="1">
        <v>0</v>
      </c>
      <c r="W3058" s="1">
        <v>0</v>
      </c>
      <c r="X3058" s="1">
        <v>0</v>
      </c>
      <c r="Y3058" s="1">
        <v>0</v>
      </c>
      <c r="Z3058" s="1" t="s">
        <v>2635</v>
      </c>
      <c r="AA3058" s="1" t="s">
        <v>2807</v>
      </c>
      <c r="AB3058" s="275">
        <v>44651</v>
      </c>
      <c r="AC3058" s="1">
        <v>1</v>
      </c>
      <c r="AD3058" s="1" t="s">
        <v>2623</v>
      </c>
      <c r="AE3058" s="1">
        <v>1</v>
      </c>
      <c r="AF3058" s="1">
        <v>30</v>
      </c>
      <c r="AG3058" s="1">
        <v>0</v>
      </c>
      <c r="AN3058" s="1">
        <v>1</v>
      </c>
      <c r="AO3058" s="1">
        <v>1</v>
      </c>
      <c r="AR3058" s="276">
        <v>700549.14</v>
      </c>
      <c r="AS3058" s="1" t="s">
        <v>2632</v>
      </c>
      <c r="AT3058" s="1">
        <v>0</v>
      </c>
      <c r="AU3058" s="1">
        <v>0</v>
      </c>
      <c r="AX3058" s="1">
        <v>5</v>
      </c>
      <c r="BC3058" s="1">
        <v>1</v>
      </c>
      <c r="BD3058" s="1">
        <v>7</v>
      </c>
      <c r="BE3058" s="1">
        <v>2</v>
      </c>
      <c r="BF3058" s="296">
        <v>2716825.7215999849</v>
      </c>
    </row>
    <row r="3059" spans="1:58" x14ac:dyDescent="0.3">
      <c r="A3059" s="273">
        <f t="shared" si="96"/>
        <v>1466990.6532570592</v>
      </c>
      <c r="B3059" s="1" t="s">
        <v>2621</v>
      </c>
      <c r="C3059" s="274">
        <v>86049676</v>
      </c>
      <c r="D3059" s="1">
        <v>144205</v>
      </c>
      <c r="E3059" s="1">
        <v>4</v>
      </c>
      <c r="F3059" s="1" t="s">
        <v>5090</v>
      </c>
      <c r="G3059" s="275">
        <v>44543</v>
      </c>
      <c r="H3059" s="275">
        <v>44742</v>
      </c>
      <c r="I3059" s="1">
        <v>0</v>
      </c>
      <c r="J3059" s="1">
        <v>1</v>
      </c>
      <c r="K3059" s="1">
        <v>0</v>
      </c>
      <c r="L3059" s="1">
        <v>180</v>
      </c>
      <c r="M3059" s="1">
        <v>2</v>
      </c>
      <c r="N3059" s="1">
        <v>19.649999999999999</v>
      </c>
      <c r="O3059" s="1">
        <v>20.62</v>
      </c>
      <c r="P3059" s="1">
        <v>2025903</v>
      </c>
      <c r="Q3059" s="1">
        <v>2229137</v>
      </c>
      <c r="R3059" s="1">
        <v>2025903</v>
      </c>
      <c r="S3059" s="1">
        <v>99573</v>
      </c>
      <c r="T3059" s="1">
        <v>0</v>
      </c>
      <c r="U3059" s="1">
        <v>0</v>
      </c>
      <c r="W3059" s="1">
        <v>0</v>
      </c>
      <c r="X3059" s="1">
        <v>0</v>
      </c>
      <c r="Y3059" s="1">
        <v>0</v>
      </c>
      <c r="AB3059" s="275">
        <v>44543</v>
      </c>
      <c r="AC3059" s="1">
        <v>1</v>
      </c>
      <c r="AD3059" s="1" t="s">
        <v>2623</v>
      </c>
      <c r="AE3059" s="1">
        <v>1</v>
      </c>
      <c r="AF3059" s="1">
        <v>180</v>
      </c>
      <c r="AG3059" s="1">
        <v>0</v>
      </c>
      <c r="AN3059" s="1">
        <v>1</v>
      </c>
      <c r="AO3059" s="1">
        <v>1</v>
      </c>
      <c r="AR3059" s="276">
        <v>114572.13</v>
      </c>
      <c r="AS3059" s="1" t="s">
        <v>2632</v>
      </c>
      <c r="AT3059" s="1">
        <v>0</v>
      </c>
      <c r="AU3059" s="1">
        <v>0</v>
      </c>
      <c r="AX3059" s="1">
        <v>5</v>
      </c>
      <c r="BC3059" s="1">
        <v>1</v>
      </c>
      <c r="BD3059" s="1">
        <v>7</v>
      </c>
      <c r="BE3059" s="1">
        <v>2</v>
      </c>
      <c r="BF3059" s="296">
        <v>444340.216742941</v>
      </c>
    </row>
    <row r="3060" spans="1:58" x14ac:dyDescent="0.3">
      <c r="A3060" s="273">
        <f t="shared" si="96"/>
        <v>2032641.763364607</v>
      </c>
      <c r="B3060" s="1" t="s">
        <v>2621</v>
      </c>
      <c r="C3060" s="274">
        <v>86049676</v>
      </c>
      <c r="D3060" s="1">
        <v>144205</v>
      </c>
      <c r="E3060" s="1">
        <v>4</v>
      </c>
      <c r="F3060" s="1" t="s">
        <v>5228</v>
      </c>
      <c r="G3060" s="275">
        <v>44540</v>
      </c>
      <c r="H3060" s="275">
        <v>45657</v>
      </c>
      <c r="I3060" s="1">
        <v>0</v>
      </c>
      <c r="J3060" s="1">
        <v>1</v>
      </c>
      <c r="K3060" s="1">
        <v>3</v>
      </c>
      <c r="L3060" s="1">
        <v>30</v>
      </c>
      <c r="M3060" s="1">
        <v>2</v>
      </c>
      <c r="N3060" s="1">
        <v>17.690000000000001</v>
      </c>
      <c r="O3060" s="1">
        <v>19.2</v>
      </c>
      <c r="P3060" s="1">
        <v>3000000</v>
      </c>
      <c r="Q3060" s="1">
        <v>108613</v>
      </c>
      <c r="R3060" s="1">
        <v>2807053</v>
      </c>
      <c r="S3060" s="1">
        <v>0</v>
      </c>
      <c r="T3060" s="1">
        <v>0</v>
      </c>
      <c r="U3060" s="1">
        <v>0</v>
      </c>
      <c r="W3060" s="1">
        <v>0</v>
      </c>
      <c r="X3060" s="1">
        <v>0</v>
      </c>
      <c r="Y3060" s="1">
        <v>0</v>
      </c>
      <c r="AB3060" s="275">
        <v>44651</v>
      </c>
      <c r="AC3060" s="1">
        <v>1</v>
      </c>
      <c r="AD3060" s="1" t="s">
        <v>2623</v>
      </c>
      <c r="AE3060" s="1">
        <v>1</v>
      </c>
      <c r="AF3060" s="1">
        <v>30</v>
      </c>
      <c r="AG3060" s="1">
        <v>0</v>
      </c>
      <c r="AN3060" s="1">
        <v>1</v>
      </c>
      <c r="AO3060" s="1">
        <v>1</v>
      </c>
      <c r="AR3060" s="276">
        <v>158741.81</v>
      </c>
      <c r="AS3060" s="1" t="s">
        <v>2657</v>
      </c>
      <c r="AT3060" s="1">
        <v>0</v>
      </c>
      <c r="AU3060" s="1">
        <v>0</v>
      </c>
      <c r="AX3060" s="1">
        <v>5</v>
      </c>
      <c r="BC3060" s="1">
        <v>1</v>
      </c>
      <c r="BD3060" s="1">
        <v>7</v>
      </c>
      <c r="BE3060" s="1">
        <v>2</v>
      </c>
      <c r="BF3060" s="296">
        <v>615669.42663539306</v>
      </c>
    </row>
    <row r="3061" spans="1:58" x14ac:dyDescent="0.3">
      <c r="A3061" s="273">
        <f t="shared" si="96"/>
        <v>5095703.2297214326</v>
      </c>
      <c r="B3061" s="1" t="s">
        <v>2621</v>
      </c>
      <c r="C3061" s="274">
        <v>87200464</v>
      </c>
      <c r="D3061" s="1">
        <v>144105</v>
      </c>
      <c r="E3061" s="1">
        <v>4</v>
      </c>
      <c r="F3061" s="1" t="s">
        <v>4101</v>
      </c>
      <c r="G3061" s="275">
        <v>44299</v>
      </c>
      <c r="H3061" s="275">
        <v>45777</v>
      </c>
      <c r="I3061" s="1">
        <v>1</v>
      </c>
      <c r="J3061" s="1">
        <v>1</v>
      </c>
      <c r="K3061" s="1">
        <v>12</v>
      </c>
      <c r="L3061" s="1">
        <v>30</v>
      </c>
      <c r="M3061" s="1">
        <v>2</v>
      </c>
      <c r="N3061" s="1">
        <v>11.88</v>
      </c>
      <c r="O3061" s="1">
        <v>12.54</v>
      </c>
      <c r="P3061" s="1">
        <v>20147029</v>
      </c>
      <c r="Q3061" s="1">
        <v>418096</v>
      </c>
      <c r="R3061" s="1">
        <v>15566558</v>
      </c>
      <c r="S3061" s="1">
        <v>0</v>
      </c>
      <c r="T3061" s="1">
        <v>0</v>
      </c>
      <c r="U3061" s="1">
        <v>0</v>
      </c>
      <c r="W3061" s="1">
        <v>0</v>
      </c>
      <c r="X3061" s="1">
        <v>0</v>
      </c>
      <c r="Y3061" s="1">
        <v>0</v>
      </c>
      <c r="Z3061" s="1" t="s">
        <v>2635</v>
      </c>
      <c r="AA3061" s="1" t="s">
        <v>2807</v>
      </c>
      <c r="AB3061" s="275">
        <v>44651</v>
      </c>
      <c r="AC3061" s="1">
        <v>1</v>
      </c>
      <c r="AD3061" s="1" t="s">
        <v>2623</v>
      </c>
      <c r="AE3061" s="1">
        <v>1</v>
      </c>
      <c r="AF3061" s="1">
        <v>30</v>
      </c>
      <c r="AG3061" s="1">
        <v>140</v>
      </c>
      <c r="AN3061" s="1">
        <v>1</v>
      </c>
      <c r="AO3061" s="1">
        <v>1</v>
      </c>
      <c r="AR3061" s="276">
        <v>1218207.4099999999</v>
      </c>
      <c r="AS3061" s="1" t="s">
        <v>2624</v>
      </c>
      <c r="AT3061" s="1">
        <v>0</v>
      </c>
      <c r="AU3061" s="1">
        <v>0</v>
      </c>
      <c r="AV3061" s="1" t="s">
        <v>2625</v>
      </c>
      <c r="AW3061" s="1" t="s">
        <v>2626</v>
      </c>
      <c r="AX3061" s="1">
        <v>5</v>
      </c>
      <c r="BC3061" s="1">
        <v>1</v>
      </c>
      <c r="BD3061" s="1">
        <v>7</v>
      </c>
      <c r="BE3061" s="1">
        <v>2</v>
      </c>
      <c r="BF3061" s="296">
        <v>9252647.3602785673</v>
      </c>
    </row>
    <row r="3062" spans="1:58" x14ac:dyDescent="0.3">
      <c r="A3062" s="273">
        <f t="shared" si="96"/>
        <v>1835760.1864003451</v>
      </c>
      <c r="B3062" s="1" t="s">
        <v>2621</v>
      </c>
      <c r="C3062" s="274">
        <v>87200464</v>
      </c>
      <c r="D3062" s="1">
        <v>144105</v>
      </c>
      <c r="E3062" s="1">
        <v>4</v>
      </c>
      <c r="F3062" s="1" t="s">
        <v>5797</v>
      </c>
      <c r="G3062" s="275">
        <v>44578</v>
      </c>
      <c r="H3062" s="275">
        <v>45322</v>
      </c>
      <c r="I3062" s="1">
        <v>0</v>
      </c>
      <c r="J3062" s="1">
        <v>1</v>
      </c>
      <c r="K3062" s="1">
        <v>2</v>
      </c>
      <c r="L3062" s="1">
        <v>30</v>
      </c>
      <c r="M3062" s="1">
        <v>2</v>
      </c>
      <c r="N3062" s="1">
        <v>14.09</v>
      </c>
      <c r="O3062" s="1">
        <v>15.04</v>
      </c>
      <c r="P3062" s="1">
        <v>6047993</v>
      </c>
      <c r="Q3062" s="1">
        <v>291821</v>
      </c>
      <c r="R3062" s="1">
        <v>5607900</v>
      </c>
      <c r="S3062" s="1">
        <v>0</v>
      </c>
      <c r="T3062" s="1">
        <v>0</v>
      </c>
      <c r="U3062" s="1">
        <v>0</v>
      </c>
      <c r="V3062" s="275"/>
      <c r="W3062" s="1">
        <v>0</v>
      </c>
      <c r="X3062" s="1">
        <v>0</v>
      </c>
      <c r="Y3062" s="1">
        <v>0</v>
      </c>
      <c r="AB3062" s="275">
        <v>44651</v>
      </c>
      <c r="AC3062" s="1">
        <v>1</v>
      </c>
      <c r="AD3062" s="1" t="s">
        <v>2623</v>
      </c>
      <c r="AE3062" s="1">
        <v>1</v>
      </c>
      <c r="AF3062" s="1">
        <v>30</v>
      </c>
      <c r="AG3062" s="1">
        <v>0</v>
      </c>
      <c r="AN3062" s="1">
        <v>1</v>
      </c>
      <c r="AO3062" s="1">
        <v>1</v>
      </c>
      <c r="AP3062" s="275"/>
      <c r="AR3062" s="276">
        <v>438845.38</v>
      </c>
      <c r="AS3062" s="1" t="s">
        <v>2632</v>
      </c>
      <c r="AT3062" s="1">
        <v>0</v>
      </c>
      <c r="AU3062" s="1">
        <v>0</v>
      </c>
      <c r="AV3062" s="1" t="s">
        <v>2625</v>
      </c>
      <c r="AW3062" s="1" t="s">
        <v>2626</v>
      </c>
      <c r="AX3062" s="1">
        <v>5</v>
      </c>
      <c r="BC3062" s="1">
        <v>1</v>
      </c>
      <c r="BD3062" s="1">
        <v>7</v>
      </c>
      <c r="BE3062" s="1">
        <v>2</v>
      </c>
      <c r="BF3062" s="296">
        <v>3333294.4335996551</v>
      </c>
    </row>
    <row r="3063" spans="1:58" x14ac:dyDescent="0.3">
      <c r="A3063" s="273">
        <f t="shared" si="96"/>
        <v>1854579.4938782235</v>
      </c>
      <c r="B3063" s="1" t="s">
        <v>2621</v>
      </c>
      <c r="C3063" s="274">
        <v>87200464</v>
      </c>
      <c r="D3063" s="1">
        <v>144205</v>
      </c>
      <c r="E3063" s="1">
        <v>4</v>
      </c>
      <c r="F3063" s="1" t="s">
        <v>3502</v>
      </c>
      <c r="G3063" s="275">
        <v>43817</v>
      </c>
      <c r="H3063" s="275">
        <v>45351</v>
      </c>
      <c r="I3063" s="1">
        <v>0</v>
      </c>
      <c r="J3063" s="1">
        <v>1</v>
      </c>
      <c r="K3063" s="1">
        <v>27</v>
      </c>
      <c r="L3063" s="1">
        <v>30</v>
      </c>
      <c r="M3063" s="1">
        <v>2</v>
      </c>
      <c r="N3063" s="1">
        <v>18</v>
      </c>
      <c r="O3063" s="1">
        <v>19.559999999999999</v>
      </c>
      <c r="P3063" s="1">
        <v>6000000</v>
      </c>
      <c r="Q3063" s="1">
        <v>299545</v>
      </c>
      <c r="R3063" s="1">
        <v>5665365</v>
      </c>
      <c r="S3063" s="1">
        <v>0</v>
      </c>
      <c r="T3063" s="1">
        <v>0</v>
      </c>
      <c r="U3063" s="1">
        <v>0</v>
      </c>
      <c r="W3063" s="1">
        <v>0</v>
      </c>
      <c r="X3063" s="1">
        <v>0</v>
      </c>
      <c r="Y3063" s="1">
        <v>0</v>
      </c>
      <c r="AB3063" s="275">
        <v>44651</v>
      </c>
      <c r="AC3063" s="1">
        <v>1</v>
      </c>
      <c r="AD3063" s="1" t="s">
        <v>2623</v>
      </c>
      <c r="AE3063" s="1">
        <v>1</v>
      </c>
      <c r="AF3063" s="1">
        <v>30</v>
      </c>
      <c r="AG3063" s="1">
        <v>0</v>
      </c>
      <c r="AN3063" s="1">
        <v>1</v>
      </c>
      <c r="AO3063" s="1">
        <v>1</v>
      </c>
      <c r="AR3063" s="276">
        <v>443334.3</v>
      </c>
      <c r="AS3063" s="1" t="s">
        <v>2657</v>
      </c>
      <c r="AT3063" s="1">
        <v>0</v>
      </c>
      <c r="AU3063" s="1">
        <v>0</v>
      </c>
      <c r="AX3063" s="1">
        <v>5</v>
      </c>
      <c r="BC3063" s="1">
        <v>1</v>
      </c>
      <c r="BD3063" s="1">
        <v>7</v>
      </c>
      <c r="BE3063" s="1">
        <v>2</v>
      </c>
      <c r="BF3063" s="296">
        <v>3367451.2061217767</v>
      </c>
    </row>
    <row r="3064" spans="1:58" x14ac:dyDescent="0.3">
      <c r="A3064" s="273">
        <f t="shared" si="96"/>
        <v>2651060</v>
      </c>
      <c r="B3064" s="1" t="s">
        <v>2621</v>
      </c>
      <c r="C3064" s="274">
        <v>87402666</v>
      </c>
      <c r="D3064" s="1">
        <v>144210</v>
      </c>
      <c r="E3064" s="1">
        <v>2</v>
      </c>
      <c r="F3064" s="1" t="s">
        <v>3351</v>
      </c>
      <c r="G3064" s="275">
        <v>43923</v>
      </c>
      <c r="H3064" s="275">
        <v>45199</v>
      </c>
      <c r="I3064" s="1">
        <v>0</v>
      </c>
      <c r="J3064" s="1">
        <v>1</v>
      </c>
      <c r="K3064" s="1">
        <v>21</v>
      </c>
      <c r="L3064" s="1">
        <v>30</v>
      </c>
      <c r="M3064" s="1">
        <v>2</v>
      </c>
      <c r="N3064" s="1">
        <v>9</v>
      </c>
      <c r="O3064" s="1">
        <v>9.3800000000000008</v>
      </c>
      <c r="P3064" s="1">
        <v>5000000</v>
      </c>
      <c r="Q3064" s="1">
        <v>158999</v>
      </c>
      <c r="R3064" s="1">
        <v>2651060</v>
      </c>
      <c r="S3064" s="1">
        <v>0</v>
      </c>
      <c r="T3064" s="1">
        <v>0</v>
      </c>
      <c r="U3064" s="1">
        <v>0</v>
      </c>
      <c r="W3064" s="1">
        <v>26511</v>
      </c>
      <c r="X3064" s="1">
        <v>0</v>
      </c>
      <c r="Y3064" s="1">
        <v>0</v>
      </c>
      <c r="AB3064" s="275">
        <v>44651</v>
      </c>
      <c r="AC3064" s="1">
        <v>1</v>
      </c>
      <c r="AD3064" s="1" t="s">
        <v>2623</v>
      </c>
      <c r="AE3064" s="1">
        <v>1</v>
      </c>
      <c r="AF3064" s="1">
        <v>30</v>
      </c>
      <c r="AG3064" s="1">
        <v>0</v>
      </c>
      <c r="AN3064" s="1">
        <v>1</v>
      </c>
      <c r="AO3064" s="1">
        <v>1</v>
      </c>
      <c r="AP3064" s="1">
        <v>44460</v>
      </c>
      <c r="AQ3064" s="1" t="s">
        <v>3352</v>
      </c>
      <c r="AR3064" s="276">
        <v>0</v>
      </c>
      <c r="AS3064" s="1" t="s">
        <v>2657</v>
      </c>
      <c r="AT3064" s="1">
        <v>1</v>
      </c>
      <c r="AU3064" s="1">
        <v>0</v>
      </c>
      <c r="AX3064" s="1">
        <v>5</v>
      </c>
      <c r="BC3064" s="1">
        <v>1</v>
      </c>
      <c r="BD3064" s="1">
        <v>7</v>
      </c>
      <c r="BE3064" s="1">
        <v>2</v>
      </c>
      <c r="BF3064" s="296">
        <v>0</v>
      </c>
    </row>
    <row r="3065" spans="1:58" x14ac:dyDescent="0.3">
      <c r="A3065" s="273">
        <f t="shared" si="96"/>
        <v>0</v>
      </c>
      <c r="B3065" s="1" t="s">
        <v>2621</v>
      </c>
      <c r="C3065" s="274">
        <v>87460426</v>
      </c>
      <c r="D3065" s="1">
        <v>144205</v>
      </c>
      <c r="E3065" s="1">
        <v>4</v>
      </c>
      <c r="F3065" s="1" t="s">
        <v>2658</v>
      </c>
      <c r="G3065" s="275">
        <v>43733</v>
      </c>
      <c r="H3065" s="275">
        <v>45199</v>
      </c>
      <c r="I3065" s="1">
        <v>0</v>
      </c>
      <c r="J3065" s="1">
        <v>1</v>
      </c>
      <c r="K3065" s="1">
        <v>29</v>
      </c>
      <c r="L3065" s="1">
        <v>30</v>
      </c>
      <c r="M3065" s="1">
        <v>2</v>
      </c>
      <c r="N3065" s="1">
        <v>18</v>
      </c>
      <c r="O3065" s="1">
        <v>19.559999999999999</v>
      </c>
      <c r="P3065" s="1">
        <v>5000000</v>
      </c>
      <c r="Q3065" s="1">
        <v>320000</v>
      </c>
      <c r="R3065" s="1">
        <v>4694762</v>
      </c>
      <c r="S3065" s="1">
        <v>0</v>
      </c>
      <c r="T3065" s="1">
        <v>0</v>
      </c>
      <c r="U3065" s="1">
        <v>0</v>
      </c>
      <c r="W3065" s="1">
        <v>0</v>
      </c>
      <c r="X3065" s="1">
        <v>0</v>
      </c>
      <c r="Y3065" s="1">
        <v>0</v>
      </c>
      <c r="AB3065" s="275">
        <v>44651</v>
      </c>
      <c r="AC3065" s="1">
        <v>1</v>
      </c>
      <c r="AD3065" s="1" t="s">
        <v>2623</v>
      </c>
      <c r="AE3065" s="1">
        <v>1</v>
      </c>
      <c r="AF3065" s="1">
        <v>30</v>
      </c>
      <c r="AG3065" s="1">
        <v>0</v>
      </c>
      <c r="AN3065" s="1">
        <v>1</v>
      </c>
      <c r="AO3065" s="1">
        <v>1</v>
      </c>
      <c r="AR3065" s="276">
        <v>786705.12</v>
      </c>
      <c r="AS3065" s="1" t="s">
        <v>2657</v>
      </c>
      <c r="AT3065" s="1">
        <v>0</v>
      </c>
      <c r="AU3065" s="1">
        <v>0</v>
      </c>
      <c r="AX3065" s="1">
        <v>5</v>
      </c>
      <c r="BC3065" s="1">
        <v>1</v>
      </c>
      <c r="BD3065" s="1">
        <v>7</v>
      </c>
      <c r="BE3065" s="1">
        <v>2</v>
      </c>
      <c r="BF3065" s="296">
        <v>5529255.6198730087</v>
      </c>
    </row>
    <row r="3066" spans="1:58" x14ac:dyDescent="0.3">
      <c r="A3066" s="273">
        <f t="shared" si="96"/>
        <v>0</v>
      </c>
      <c r="B3066" s="1" t="s">
        <v>2621</v>
      </c>
      <c r="C3066" s="274">
        <v>87460426</v>
      </c>
      <c r="D3066" s="1">
        <v>144205</v>
      </c>
      <c r="E3066" s="1">
        <v>4</v>
      </c>
      <c r="F3066" s="1" t="s">
        <v>4450</v>
      </c>
      <c r="G3066" s="275">
        <v>44328</v>
      </c>
      <c r="H3066" s="275">
        <v>44957</v>
      </c>
      <c r="I3066" s="1">
        <v>0</v>
      </c>
      <c r="J3066" s="1">
        <v>1</v>
      </c>
      <c r="K3066" s="1">
        <v>12</v>
      </c>
      <c r="L3066" s="1">
        <v>30</v>
      </c>
      <c r="M3066" s="1">
        <v>2</v>
      </c>
      <c r="N3066" s="1">
        <v>7.2</v>
      </c>
      <c r="O3066" s="1">
        <v>7.44</v>
      </c>
      <c r="P3066" s="1">
        <v>5035576</v>
      </c>
      <c r="Q3066" s="1">
        <v>156861</v>
      </c>
      <c r="R3066" s="1">
        <v>2198206</v>
      </c>
      <c r="S3066" s="1">
        <v>0</v>
      </c>
      <c r="T3066" s="1">
        <v>0</v>
      </c>
      <c r="U3066" s="1">
        <v>0</v>
      </c>
      <c r="W3066" s="1">
        <v>0</v>
      </c>
      <c r="X3066" s="1">
        <v>0</v>
      </c>
      <c r="Y3066" s="1">
        <v>0</v>
      </c>
      <c r="Z3066" s="1" t="s">
        <v>4618</v>
      </c>
      <c r="AA3066" s="1" t="s">
        <v>2704</v>
      </c>
      <c r="AB3066" s="275">
        <v>44651</v>
      </c>
      <c r="AC3066" s="1">
        <v>1</v>
      </c>
      <c r="AD3066" s="1" t="s">
        <v>2623</v>
      </c>
      <c r="AE3066" s="1">
        <v>1</v>
      </c>
      <c r="AF3066" s="1">
        <v>30</v>
      </c>
      <c r="AG3066" s="1">
        <v>0</v>
      </c>
      <c r="AN3066" s="1">
        <v>1</v>
      </c>
      <c r="AO3066" s="1">
        <v>1</v>
      </c>
      <c r="AR3066" s="276">
        <v>368342.86</v>
      </c>
      <c r="AS3066" s="1" t="s">
        <v>2632</v>
      </c>
      <c r="AT3066" s="1">
        <v>0</v>
      </c>
      <c r="AU3066" s="1">
        <v>0</v>
      </c>
      <c r="AX3066" s="1">
        <v>5</v>
      </c>
      <c r="BC3066" s="1">
        <v>1</v>
      </c>
      <c r="BD3066" s="1">
        <v>7</v>
      </c>
      <c r="BE3066" s="1">
        <v>2</v>
      </c>
      <c r="BF3066" s="296">
        <v>2588936.9640332279</v>
      </c>
    </row>
    <row r="3067" spans="1:58" x14ac:dyDescent="0.3">
      <c r="A3067" s="273">
        <f t="shared" si="96"/>
        <v>0</v>
      </c>
      <c r="B3067" s="1" t="s">
        <v>2621</v>
      </c>
      <c r="C3067" s="274">
        <v>87460426</v>
      </c>
      <c r="D3067" s="1">
        <v>144205</v>
      </c>
      <c r="E3067" s="1">
        <v>4</v>
      </c>
      <c r="F3067" s="1" t="s">
        <v>6312</v>
      </c>
      <c r="G3067" s="275">
        <v>44628</v>
      </c>
      <c r="H3067" s="275">
        <v>45747</v>
      </c>
      <c r="I3067" s="1">
        <v>0</v>
      </c>
      <c r="J3067" s="1">
        <v>1</v>
      </c>
      <c r="K3067" s="1">
        <v>0</v>
      </c>
      <c r="L3067" s="1">
        <v>30</v>
      </c>
      <c r="M3067" s="1">
        <v>2</v>
      </c>
      <c r="N3067" s="1">
        <v>7.2</v>
      </c>
      <c r="O3067" s="1">
        <v>7.44</v>
      </c>
      <c r="P3067" s="1">
        <v>5048415</v>
      </c>
      <c r="Q3067" s="1">
        <v>157276</v>
      </c>
      <c r="R3067" s="1">
        <v>5048415</v>
      </c>
      <c r="S3067" s="1">
        <v>0</v>
      </c>
      <c r="T3067" s="1">
        <v>0</v>
      </c>
      <c r="U3067" s="1">
        <v>0</v>
      </c>
      <c r="W3067" s="1">
        <v>0</v>
      </c>
      <c r="X3067" s="1">
        <v>0</v>
      </c>
      <c r="Y3067" s="1">
        <v>0</v>
      </c>
      <c r="AB3067" s="275">
        <v>44628</v>
      </c>
      <c r="AC3067" s="1">
        <v>1</v>
      </c>
      <c r="AD3067" s="1" t="s">
        <v>2623</v>
      </c>
      <c r="AE3067" s="1">
        <v>1</v>
      </c>
      <c r="AF3067" s="1">
        <v>30</v>
      </c>
      <c r="AG3067" s="1">
        <v>0</v>
      </c>
      <c r="AN3067" s="1">
        <v>1</v>
      </c>
      <c r="AO3067" s="1">
        <v>1</v>
      </c>
      <c r="AP3067" s="275"/>
      <c r="AR3067" s="276">
        <v>845928.09</v>
      </c>
      <c r="AS3067" s="1" t="s">
        <v>2632</v>
      </c>
      <c r="AT3067" s="1">
        <v>0</v>
      </c>
      <c r="AU3067" s="1">
        <v>0</v>
      </c>
      <c r="AX3067" s="1">
        <v>5</v>
      </c>
      <c r="BC3067" s="1">
        <v>1</v>
      </c>
      <c r="BD3067" s="1">
        <v>7</v>
      </c>
      <c r="BE3067" s="1">
        <v>2</v>
      </c>
      <c r="BF3067" s="296">
        <v>5945770.4160937639</v>
      </c>
    </row>
    <row r="3068" spans="1:58" x14ac:dyDescent="0.3">
      <c r="A3068" s="273">
        <f t="shared" si="96"/>
        <v>0</v>
      </c>
      <c r="B3068" s="1" t="s">
        <v>2621</v>
      </c>
      <c r="C3068" s="274">
        <v>87620292</v>
      </c>
      <c r="D3068" s="1">
        <v>144105</v>
      </c>
      <c r="E3068" s="1">
        <v>4</v>
      </c>
      <c r="F3068" s="1" t="s">
        <v>5211</v>
      </c>
      <c r="G3068" s="275">
        <v>44508</v>
      </c>
      <c r="H3068" s="275">
        <v>44895</v>
      </c>
      <c r="I3068" s="1">
        <v>0</v>
      </c>
      <c r="J3068" s="1">
        <v>1</v>
      </c>
      <c r="K3068" s="1">
        <v>4</v>
      </c>
      <c r="L3068" s="1">
        <v>30</v>
      </c>
      <c r="M3068" s="1">
        <v>2</v>
      </c>
      <c r="N3068" s="1">
        <v>5.99</v>
      </c>
      <c r="O3068" s="1">
        <v>6.16</v>
      </c>
      <c r="P3068" s="1">
        <v>5027119</v>
      </c>
      <c r="Q3068" s="1">
        <v>433598</v>
      </c>
      <c r="R3068" s="1">
        <v>3386954</v>
      </c>
      <c r="S3068" s="1">
        <v>0</v>
      </c>
      <c r="T3068" s="1">
        <v>0</v>
      </c>
      <c r="U3068" s="1">
        <v>0</v>
      </c>
      <c r="W3068" s="1">
        <v>0</v>
      </c>
      <c r="X3068" s="1">
        <v>0</v>
      </c>
      <c r="Y3068" s="1">
        <v>0</v>
      </c>
      <c r="AB3068" s="275">
        <v>44651</v>
      </c>
      <c r="AC3068" s="1">
        <v>1</v>
      </c>
      <c r="AD3068" s="1" t="s">
        <v>2623</v>
      </c>
      <c r="AE3068" s="1">
        <v>1</v>
      </c>
      <c r="AF3068" s="1">
        <v>30</v>
      </c>
      <c r="AG3068" s="1">
        <v>0</v>
      </c>
      <c r="AN3068" s="1">
        <v>1</v>
      </c>
      <c r="AO3068" s="1">
        <v>1</v>
      </c>
      <c r="AR3068" s="276">
        <v>701935.06</v>
      </c>
      <c r="AS3068" s="1" t="s">
        <v>2632</v>
      </c>
      <c r="AT3068" s="1">
        <v>0</v>
      </c>
      <c r="AU3068" s="1">
        <v>0</v>
      </c>
      <c r="AV3068" s="1" t="s">
        <v>2625</v>
      </c>
      <c r="AW3068" s="1" t="s">
        <v>2626</v>
      </c>
      <c r="AX3068" s="1">
        <v>5</v>
      </c>
      <c r="BC3068" s="1">
        <v>1</v>
      </c>
      <c r="BD3068" s="1">
        <v>7</v>
      </c>
      <c r="BE3068" s="1">
        <v>2</v>
      </c>
      <c r="BF3068" s="296">
        <v>5196113.4016870409</v>
      </c>
    </row>
    <row r="3069" spans="1:58" x14ac:dyDescent="0.3">
      <c r="A3069" s="273">
        <f t="shared" si="96"/>
        <v>0</v>
      </c>
      <c r="B3069" s="1" t="s">
        <v>2621</v>
      </c>
      <c r="C3069" s="274">
        <v>87620292</v>
      </c>
      <c r="D3069" s="1">
        <v>144205</v>
      </c>
      <c r="E3069" s="1">
        <v>4</v>
      </c>
      <c r="F3069" s="1" t="s">
        <v>4614</v>
      </c>
      <c r="G3069" s="275">
        <v>44343</v>
      </c>
      <c r="H3069" s="275">
        <v>45077</v>
      </c>
      <c r="I3069" s="1">
        <v>0</v>
      </c>
      <c r="J3069" s="1">
        <v>1</v>
      </c>
      <c r="K3069" s="1">
        <v>10</v>
      </c>
      <c r="L3069" s="1">
        <v>30</v>
      </c>
      <c r="M3069" s="1">
        <v>2</v>
      </c>
      <c r="N3069" s="1">
        <v>7.2</v>
      </c>
      <c r="O3069" s="1">
        <v>7.44</v>
      </c>
      <c r="P3069" s="1">
        <v>5720968</v>
      </c>
      <c r="Q3069" s="1">
        <v>257710</v>
      </c>
      <c r="R3069" s="1">
        <v>3442127</v>
      </c>
      <c r="S3069" s="1">
        <v>0</v>
      </c>
      <c r="T3069" s="1">
        <v>0</v>
      </c>
      <c r="U3069" s="1">
        <v>0</v>
      </c>
      <c r="V3069" s="275"/>
      <c r="W3069" s="1">
        <v>0</v>
      </c>
      <c r="X3069" s="1">
        <v>0</v>
      </c>
      <c r="Y3069" s="1">
        <v>0</v>
      </c>
      <c r="AB3069" s="275">
        <v>44651</v>
      </c>
      <c r="AC3069" s="1">
        <v>1</v>
      </c>
      <c r="AD3069" s="1" t="s">
        <v>2623</v>
      </c>
      <c r="AE3069" s="1">
        <v>1</v>
      </c>
      <c r="AF3069" s="1">
        <v>30</v>
      </c>
      <c r="AG3069" s="1">
        <v>0</v>
      </c>
      <c r="AN3069" s="1">
        <v>1</v>
      </c>
      <c r="AO3069" s="1">
        <v>1</v>
      </c>
      <c r="AP3069" s="275"/>
      <c r="AR3069" s="276">
        <v>713411.27</v>
      </c>
      <c r="AS3069" s="1" t="s">
        <v>2632</v>
      </c>
      <c r="AT3069" s="1">
        <v>0</v>
      </c>
      <c r="AU3069" s="1">
        <v>0</v>
      </c>
      <c r="AX3069" s="1">
        <v>5</v>
      </c>
      <c r="BC3069" s="1">
        <v>1</v>
      </c>
      <c r="BD3069" s="1">
        <v>7</v>
      </c>
      <c r="BE3069" s="1">
        <v>2</v>
      </c>
      <c r="BF3069" s="296">
        <v>5280757.3515934404</v>
      </c>
    </row>
    <row r="3070" spans="1:58" x14ac:dyDescent="0.3">
      <c r="A3070" s="273">
        <f t="shared" si="96"/>
        <v>0</v>
      </c>
      <c r="B3070" s="1" t="s">
        <v>2621</v>
      </c>
      <c r="C3070" s="274">
        <v>87620292</v>
      </c>
      <c r="D3070" s="1">
        <v>144205</v>
      </c>
      <c r="E3070" s="1">
        <v>4</v>
      </c>
      <c r="F3070" s="1" t="s">
        <v>4491</v>
      </c>
      <c r="G3070" s="275">
        <v>44330</v>
      </c>
      <c r="H3070" s="275">
        <v>44712</v>
      </c>
      <c r="I3070" s="1">
        <v>0</v>
      </c>
      <c r="J3070" s="1">
        <v>1</v>
      </c>
      <c r="K3070" s="1">
        <v>10</v>
      </c>
      <c r="L3070" s="1">
        <v>30</v>
      </c>
      <c r="M3070" s="1">
        <v>2</v>
      </c>
      <c r="N3070" s="1">
        <v>7.2</v>
      </c>
      <c r="O3070" s="1">
        <v>7.44</v>
      </c>
      <c r="P3070" s="1">
        <v>2000000</v>
      </c>
      <c r="Q3070" s="1">
        <v>173610</v>
      </c>
      <c r="R3070" s="1">
        <v>343951</v>
      </c>
      <c r="S3070" s="1">
        <v>0</v>
      </c>
      <c r="T3070" s="1">
        <v>0</v>
      </c>
      <c r="U3070" s="1">
        <v>0</v>
      </c>
      <c r="W3070" s="1">
        <v>0</v>
      </c>
      <c r="X3070" s="1">
        <v>0</v>
      </c>
      <c r="Y3070" s="1">
        <v>0</v>
      </c>
      <c r="AB3070" s="275">
        <v>44651</v>
      </c>
      <c r="AC3070" s="1">
        <v>1</v>
      </c>
      <c r="AD3070" s="1" t="s">
        <v>2623</v>
      </c>
      <c r="AE3070" s="1">
        <v>1</v>
      </c>
      <c r="AF3070" s="1">
        <v>30</v>
      </c>
      <c r="AG3070" s="1">
        <v>0</v>
      </c>
      <c r="AN3070" s="1">
        <v>1</v>
      </c>
      <c r="AO3070" s="1">
        <v>1</v>
      </c>
      <c r="AR3070" s="276">
        <v>71215.360000000001</v>
      </c>
      <c r="AS3070" s="1" t="s">
        <v>2657</v>
      </c>
      <c r="AT3070" s="1">
        <v>0</v>
      </c>
      <c r="AU3070" s="1">
        <v>0</v>
      </c>
      <c r="AX3070" s="1">
        <v>5</v>
      </c>
      <c r="BC3070" s="1">
        <v>1</v>
      </c>
      <c r="BD3070" s="1">
        <v>7</v>
      </c>
      <c r="BE3070" s="1">
        <v>2</v>
      </c>
      <c r="BF3070" s="296">
        <v>527674.24671951833</v>
      </c>
    </row>
    <row r="3071" spans="1:58" x14ac:dyDescent="0.3">
      <c r="A3071" s="273">
        <f t="shared" si="96"/>
        <v>9095266.4787856396</v>
      </c>
      <c r="B3071" s="1" t="s">
        <v>2621</v>
      </c>
      <c r="C3071" s="274">
        <v>87720474</v>
      </c>
      <c r="D3071" s="1">
        <v>144105</v>
      </c>
      <c r="E3071" s="1">
        <v>4</v>
      </c>
      <c r="F3071" s="1" t="s">
        <v>3607</v>
      </c>
      <c r="G3071" s="275">
        <v>44019</v>
      </c>
      <c r="H3071" s="275">
        <v>45504</v>
      </c>
      <c r="I3071" s="1">
        <v>0</v>
      </c>
      <c r="J3071" s="1">
        <v>1</v>
      </c>
      <c r="K3071" s="1">
        <v>23</v>
      </c>
      <c r="L3071" s="1">
        <v>30</v>
      </c>
      <c r="M3071" s="1">
        <v>2</v>
      </c>
      <c r="N3071" s="1">
        <v>9</v>
      </c>
      <c r="O3071" s="1">
        <v>9.3800000000000008</v>
      </c>
      <c r="P3071" s="1">
        <v>37665074</v>
      </c>
      <c r="Q3071" s="1">
        <v>780330</v>
      </c>
      <c r="R3071" s="1">
        <v>23975616</v>
      </c>
      <c r="S3071" s="1">
        <v>0</v>
      </c>
      <c r="T3071" s="1">
        <v>0</v>
      </c>
      <c r="U3071" s="1">
        <v>0</v>
      </c>
      <c r="V3071" s="275"/>
      <c r="W3071" s="1">
        <v>0</v>
      </c>
      <c r="X3071" s="1">
        <v>0</v>
      </c>
      <c r="Y3071" s="1">
        <v>0</v>
      </c>
      <c r="Z3071" s="1" t="s">
        <v>2635</v>
      </c>
      <c r="AA3071" s="1" t="s">
        <v>3609</v>
      </c>
      <c r="AB3071" s="275">
        <v>44651</v>
      </c>
      <c r="AC3071" s="1">
        <v>1</v>
      </c>
      <c r="AD3071" s="1" t="s">
        <v>2623</v>
      </c>
      <c r="AE3071" s="1">
        <v>1</v>
      </c>
      <c r="AF3071" s="1">
        <v>30</v>
      </c>
      <c r="AG3071" s="1">
        <v>0</v>
      </c>
      <c r="AN3071" s="1">
        <v>1</v>
      </c>
      <c r="AO3071" s="1">
        <v>1</v>
      </c>
      <c r="AR3071" s="276">
        <v>1756554.65</v>
      </c>
      <c r="AS3071" s="1" t="s">
        <v>2677</v>
      </c>
      <c r="AT3071" s="1">
        <v>0</v>
      </c>
      <c r="AU3071" s="1">
        <v>0</v>
      </c>
      <c r="AV3071" s="1" t="s">
        <v>2625</v>
      </c>
      <c r="AW3071" s="1" t="s">
        <v>2626</v>
      </c>
      <c r="AX3071" s="1">
        <v>5</v>
      </c>
      <c r="BC3071" s="1">
        <v>1</v>
      </c>
      <c r="BD3071" s="1">
        <v>7</v>
      </c>
      <c r="BE3071" s="1">
        <v>2</v>
      </c>
      <c r="BF3071" s="296">
        <v>13123794.871214362</v>
      </c>
    </row>
    <row r="3072" spans="1:58" x14ac:dyDescent="0.3">
      <c r="A3072" s="273">
        <f t="shared" si="96"/>
        <v>1448995.5212143606</v>
      </c>
      <c r="B3072" s="1" t="s">
        <v>2621</v>
      </c>
      <c r="C3072" s="274">
        <v>87720474</v>
      </c>
      <c r="D3072" s="1">
        <v>144205</v>
      </c>
      <c r="E3072" s="1">
        <v>4</v>
      </c>
      <c r="F3072" s="1" t="s">
        <v>2819</v>
      </c>
      <c r="G3072" s="275">
        <v>43791</v>
      </c>
      <c r="H3072" s="275">
        <v>45199</v>
      </c>
      <c r="I3072" s="1">
        <v>0</v>
      </c>
      <c r="J3072" s="1">
        <v>1</v>
      </c>
      <c r="K3072" s="1">
        <v>28</v>
      </c>
      <c r="L3072" s="1">
        <v>30</v>
      </c>
      <c r="M3072" s="1">
        <v>2</v>
      </c>
      <c r="N3072" s="1">
        <v>18</v>
      </c>
      <c r="O3072" s="1">
        <v>19.559999999999999</v>
      </c>
      <c r="P3072" s="1">
        <v>5000000</v>
      </c>
      <c r="Q3072" s="1">
        <v>249621</v>
      </c>
      <c r="R3072" s="1">
        <v>3819525</v>
      </c>
      <c r="S3072" s="1">
        <v>0</v>
      </c>
      <c r="T3072" s="1">
        <v>0</v>
      </c>
      <c r="U3072" s="1">
        <v>0</v>
      </c>
      <c r="W3072" s="1">
        <v>0</v>
      </c>
      <c r="X3072" s="1">
        <v>0</v>
      </c>
      <c r="Y3072" s="1">
        <v>0</v>
      </c>
      <c r="AB3072" s="275">
        <v>44651</v>
      </c>
      <c r="AC3072" s="1">
        <v>1</v>
      </c>
      <c r="AD3072" s="1" t="s">
        <v>2623</v>
      </c>
      <c r="AE3072" s="1">
        <v>1</v>
      </c>
      <c r="AF3072" s="1">
        <v>30</v>
      </c>
      <c r="AG3072" s="1">
        <v>0</v>
      </c>
      <c r="AN3072" s="1">
        <v>1</v>
      </c>
      <c r="AO3072" s="1">
        <v>1</v>
      </c>
      <c r="AR3072" s="276">
        <v>279794.34999999998</v>
      </c>
      <c r="AS3072" s="1" t="s">
        <v>2657</v>
      </c>
      <c r="AT3072" s="1">
        <v>0</v>
      </c>
      <c r="AU3072" s="1">
        <v>0</v>
      </c>
      <c r="AX3072" s="1">
        <v>5</v>
      </c>
      <c r="BC3072" s="1">
        <v>1</v>
      </c>
      <c r="BD3072" s="1">
        <v>7</v>
      </c>
      <c r="BE3072" s="1">
        <v>2</v>
      </c>
      <c r="BF3072" s="296">
        <v>2090735.1287856393</v>
      </c>
    </row>
    <row r="3073" spans="1:58" x14ac:dyDescent="0.3">
      <c r="A3073" s="273">
        <f t="shared" si="96"/>
        <v>2783601</v>
      </c>
      <c r="B3073" s="1" t="s">
        <v>2621</v>
      </c>
      <c r="C3073" s="274">
        <v>87722202</v>
      </c>
      <c r="D3073" s="1">
        <v>144105</v>
      </c>
      <c r="E3073" s="1">
        <v>4</v>
      </c>
      <c r="F3073" s="1" t="s">
        <v>4648</v>
      </c>
      <c r="G3073" s="275">
        <v>44293</v>
      </c>
      <c r="H3073" s="275">
        <v>45046</v>
      </c>
      <c r="I3073" s="1">
        <v>0</v>
      </c>
      <c r="J3073" s="1">
        <v>1</v>
      </c>
      <c r="K3073" s="1">
        <v>13</v>
      </c>
      <c r="L3073" s="1">
        <v>30</v>
      </c>
      <c r="M3073" s="1">
        <v>2</v>
      </c>
      <c r="N3073" s="1">
        <v>9.9700000000000006</v>
      </c>
      <c r="O3073" s="1">
        <v>10.44</v>
      </c>
      <c r="P3073" s="1">
        <v>20144841</v>
      </c>
      <c r="Q3073" s="1">
        <v>428695</v>
      </c>
      <c r="R3073" s="1">
        <v>10928483</v>
      </c>
      <c r="S3073" s="1">
        <v>0</v>
      </c>
      <c r="T3073" s="1">
        <v>0</v>
      </c>
      <c r="U3073" s="1">
        <v>0</v>
      </c>
      <c r="W3073" s="1">
        <v>0</v>
      </c>
      <c r="X3073" s="1">
        <v>0</v>
      </c>
      <c r="Y3073" s="1">
        <v>0</v>
      </c>
      <c r="Z3073" s="1" t="s">
        <v>4672</v>
      </c>
      <c r="AA3073" s="1" t="s">
        <v>3609</v>
      </c>
      <c r="AB3073" s="275">
        <v>44651</v>
      </c>
      <c r="AC3073" s="1">
        <v>1</v>
      </c>
      <c r="AD3073" s="1" t="s">
        <v>2623</v>
      </c>
      <c r="AE3073" s="1">
        <v>1</v>
      </c>
      <c r="AF3073" s="1">
        <v>30</v>
      </c>
      <c r="AG3073" s="1">
        <v>0</v>
      </c>
      <c r="AN3073" s="1">
        <v>1</v>
      </c>
      <c r="AO3073" s="1">
        <v>1</v>
      </c>
      <c r="AR3073" s="276">
        <v>1018120</v>
      </c>
      <c r="AS3073" s="1" t="s">
        <v>2624</v>
      </c>
      <c r="AT3073" s="1">
        <v>0</v>
      </c>
      <c r="AU3073" s="1">
        <v>0</v>
      </c>
      <c r="AV3073" s="1" t="s">
        <v>2625</v>
      </c>
      <c r="AW3073" s="1" t="s">
        <v>2626</v>
      </c>
      <c r="AX3073" s="1">
        <v>5</v>
      </c>
      <c r="BC3073" s="1">
        <v>1</v>
      </c>
      <c r="BD3073" s="1">
        <v>7</v>
      </c>
      <c r="BE3073" s="1">
        <v>2</v>
      </c>
      <c r="BF3073" s="296">
        <v>7126762</v>
      </c>
    </row>
    <row r="3074" spans="1:58" x14ac:dyDescent="0.3">
      <c r="A3074" s="273">
        <f t="shared" ref="A3074:A3137" si="97">IF(+R3074-AR3074-BF3074&gt;0,R3074-AR3074-BF3074,0)</f>
        <v>46171328</v>
      </c>
      <c r="B3074" s="1" t="s">
        <v>2621</v>
      </c>
      <c r="C3074" s="274">
        <v>87722946</v>
      </c>
      <c r="D3074" s="1">
        <v>144105</v>
      </c>
      <c r="E3074" s="1">
        <v>4</v>
      </c>
      <c r="F3074" s="1" t="s">
        <v>4489</v>
      </c>
      <c r="G3074" s="275">
        <v>44329</v>
      </c>
      <c r="H3074" s="275">
        <v>46173</v>
      </c>
      <c r="I3074" s="1">
        <v>1</v>
      </c>
      <c r="J3074" s="1">
        <v>1</v>
      </c>
      <c r="K3074" s="1">
        <v>11</v>
      </c>
      <c r="L3074" s="1">
        <v>30</v>
      </c>
      <c r="M3074" s="1">
        <v>2</v>
      </c>
      <c r="N3074" s="1">
        <v>9</v>
      </c>
      <c r="O3074" s="1">
        <v>9.3800000000000008</v>
      </c>
      <c r="P3074" s="1">
        <v>62306722</v>
      </c>
      <c r="Q3074" s="1">
        <v>795460</v>
      </c>
      <c r="R3074" s="1">
        <v>52835455</v>
      </c>
      <c r="S3074" s="1">
        <v>0</v>
      </c>
      <c r="T3074" s="1">
        <v>0</v>
      </c>
      <c r="U3074" s="1">
        <v>0</v>
      </c>
      <c r="W3074" s="1">
        <v>0</v>
      </c>
      <c r="X3074" s="1">
        <v>0</v>
      </c>
      <c r="Y3074" s="1">
        <v>0</v>
      </c>
      <c r="Z3074" s="1" t="s">
        <v>4672</v>
      </c>
      <c r="AA3074" s="1" t="s">
        <v>2807</v>
      </c>
      <c r="AB3074" s="275">
        <v>44651</v>
      </c>
      <c r="AC3074" s="1">
        <v>1</v>
      </c>
      <c r="AD3074" s="1" t="s">
        <v>2623</v>
      </c>
      <c r="AE3074" s="1">
        <v>1</v>
      </c>
      <c r="AF3074" s="1">
        <v>30</v>
      </c>
      <c r="AG3074" s="1">
        <v>1010</v>
      </c>
      <c r="AN3074" s="1">
        <v>1</v>
      </c>
      <c r="AO3074" s="1">
        <v>1</v>
      </c>
      <c r="AR3074" s="276">
        <v>833015</v>
      </c>
      <c r="AS3074" s="1" t="s">
        <v>2632</v>
      </c>
      <c r="AT3074" s="1">
        <v>0</v>
      </c>
      <c r="AU3074" s="1">
        <v>0</v>
      </c>
      <c r="AV3074" s="1" t="s">
        <v>2625</v>
      </c>
      <c r="AW3074" s="1" t="s">
        <v>2626</v>
      </c>
      <c r="AX3074" s="1">
        <v>5</v>
      </c>
      <c r="BC3074" s="1">
        <v>1</v>
      </c>
      <c r="BD3074" s="1">
        <v>7</v>
      </c>
      <c r="BE3074" s="1">
        <v>2</v>
      </c>
      <c r="BF3074" s="296">
        <v>5831112</v>
      </c>
    </row>
    <row r="3075" spans="1:58" x14ac:dyDescent="0.3">
      <c r="A3075" s="273">
        <f t="shared" si="97"/>
        <v>55352026</v>
      </c>
      <c r="B3075" s="1" t="s">
        <v>2621</v>
      </c>
      <c r="C3075" s="274">
        <v>87727604</v>
      </c>
      <c r="D3075" s="1">
        <v>144105</v>
      </c>
      <c r="E3075" s="1">
        <v>4</v>
      </c>
      <c r="F3075" s="1" t="s">
        <v>5083</v>
      </c>
      <c r="G3075" s="275">
        <v>44533</v>
      </c>
      <c r="H3075" s="275">
        <v>47118</v>
      </c>
      <c r="I3075" s="1">
        <v>0</v>
      </c>
      <c r="J3075" s="1">
        <v>1</v>
      </c>
      <c r="K3075" s="1">
        <v>3</v>
      </c>
      <c r="L3075" s="1">
        <v>30</v>
      </c>
      <c r="M3075" s="1">
        <v>2</v>
      </c>
      <c r="N3075" s="1">
        <v>9</v>
      </c>
      <c r="O3075" s="1">
        <v>9.3800000000000008</v>
      </c>
      <c r="P3075" s="1">
        <v>80601456</v>
      </c>
      <c r="Q3075" s="1">
        <v>1067949</v>
      </c>
      <c r="R3075" s="1">
        <v>79282104</v>
      </c>
      <c r="S3075" s="1">
        <v>0</v>
      </c>
      <c r="T3075" s="1">
        <v>0</v>
      </c>
      <c r="U3075" s="1">
        <v>0</v>
      </c>
      <c r="W3075" s="1">
        <v>0</v>
      </c>
      <c r="X3075" s="1">
        <v>0</v>
      </c>
      <c r="Y3075" s="1">
        <v>0</v>
      </c>
      <c r="Z3075" s="1" t="s">
        <v>3734</v>
      </c>
      <c r="AA3075" s="1" t="s">
        <v>2807</v>
      </c>
      <c r="AB3075" s="275">
        <v>44651</v>
      </c>
      <c r="AC3075" s="1">
        <v>1</v>
      </c>
      <c r="AD3075" s="1" t="s">
        <v>2623</v>
      </c>
      <c r="AE3075" s="1">
        <v>1</v>
      </c>
      <c r="AF3075" s="1">
        <v>30</v>
      </c>
      <c r="AG3075" s="1">
        <v>0</v>
      </c>
      <c r="AN3075" s="1">
        <v>1</v>
      </c>
      <c r="AO3075" s="1">
        <v>1</v>
      </c>
      <c r="AR3075" s="276">
        <v>2849767</v>
      </c>
      <c r="AS3075" s="1" t="s">
        <v>2632</v>
      </c>
      <c r="AT3075" s="1">
        <v>0</v>
      </c>
      <c r="AU3075" s="1">
        <v>0</v>
      </c>
      <c r="AV3075" s="1" t="s">
        <v>2625</v>
      </c>
      <c r="AW3075" s="1" t="s">
        <v>2626</v>
      </c>
      <c r="AX3075" s="1">
        <v>5</v>
      </c>
      <c r="BC3075" s="1">
        <v>1</v>
      </c>
      <c r="BD3075" s="1">
        <v>7</v>
      </c>
      <c r="BE3075" s="1">
        <v>2</v>
      </c>
      <c r="BF3075" s="296">
        <v>21080311</v>
      </c>
    </row>
    <row r="3076" spans="1:58" x14ac:dyDescent="0.3">
      <c r="A3076" s="273">
        <f t="shared" si="97"/>
        <v>2249860.4068026198</v>
      </c>
      <c r="B3076" s="1" t="s">
        <v>2621</v>
      </c>
      <c r="C3076" s="274">
        <v>87949298</v>
      </c>
      <c r="D3076" s="1">
        <v>144105</v>
      </c>
      <c r="E3076" s="1">
        <v>4</v>
      </c>
      <c r="F3076" s="1" t="s">
        <v>4509</v>
      </c>
      <c r="G3076" s="275">
        <v>44267</v>
      </c>
      <c r="H3076" s="275">
        <v>45016</v>
      </c>
      <c r="I3076" s="1">
        <v>0</v>
      </c>
      <c r="J3076" s="1">
        <v>1</v>
      </c>
      <c r="K3076" s="1">
        <v>12</v>
      </c>
      <c r="L3076" s="1">
        <v>30</v>
      </c>
      <c r="M3076" s="1">
        <v>2</v>
      </c>
      <c r="N3076" s="1">
        <v>9.56</v>
      </c>
      <c r="O3076" s="1">
        <v>9.99</v>
      </c>
      <c r="P3076" s="1">
        <v>6046241</v>
      </c>
      <c r="Q3076" s="1">
        <v>278912</v>
      </c>
      <c r="R3076" s="1">
        <v>3173034</v>
      </c>
      <c r="S3076" s="1">
        <v>0</v>
      </c>
      <c r="T3076" s="1">
        <v>0</v>
      </c>
      <c r="U3076" s="1">
        <v>0</v>
      </c>
      <c r="W3076" s="1">
        <v>0</v>
      </c>
      <c r="X3076" s="1">
        <v>0</v>
      </c>
      <c r="Y3076" s="1">
        <v>0</v>
      </c>
      <c r="AB3076" s="275">
        <v>44651</v>
      </c>
      <c r="AC3076" s="1">
        <v>1</v>
      </c>
      <c r="AD3076" s="1" t="s">
        <v>2623</v>
      </c>
      <c r="AE3076" s="1">
        <v>1</v>
      </c>
      <c r="AF3076" s="1">
        <v>30</v>
      </c>
      <c r="AG3076" s="1">
        <v>0</v>
      </c>
      <c r="AN3076" s="1">
        <v>1</v>
      </c>
      <c r="AO3076" s="1">
        <v>1</v>
      </c>
      <c r="AR3076" s="276">
        <v>110882.03</v>
      </c>
      <c r="AS3076" s="1" t="s">
        <v>2624</v>
      </c>
      <c r="AT3076" s="1">
        <v>0</v>
      </c>
      <c r="AU3076" s="1">
        <v>0</v>
      </c>
      <c r="AV3076" s="1" t="s">
        <v>2625</v>
      </c>
      <c r="AW3076" s="1" t="s">
        <v>2626</v>
      </c>
      <c r="AX3076" s="1">
        <v>5</v>
      </c>
      <c r="BC3076" s="1">
        <v>1</v>
      </c>
      <c r="BD3076" s="1">
        <v>7</v>
      </c>
      <c r="BE3076" s="1">
        <v>2</v>
      </c>
      <c r="BF3076" s="296">
        <v>812291.56319738051</v>
      </c>
    </row>
    <row r="3077" spans="1:58" x14ac:dyDescent="0.3">
      <c r="A3077" s="273">
        <f t="shared" si="97"/>
        <v>6892420.6689303843</v>
      </c>
      <c r="B3077" s="1" t="s">
        <v>2621</v>
      </c>
      <c r="C3077" s="274">
        <v>87949298</v>
      </c>
      <c r="D3077" s="1">
        <v>144105</v>
      </c>
      <c r="E3077" s="1">
        <v>4</v>
      </c>
      <c r="F3077" s="1" t="s">
        <v>5801</v>
      </c>
      <c r="G3077" s="275">
        <v>44567</v>
      </c>
      <c r="H3077" s="275">
        <v>45322</v>
      </c>
      <c r="I3077" s="1">
        <v>0</v>
      </c>
      <c r="J3077" s="1">
        <v>1</v>
      </c>
      <c r="K3077" s="1">
        <v>2</v>
      </c>
      <c r="L3077" s="1">
        <v>30</v>
      </c>
      <c r="M3077" s="1">
        <v>2</v>
      </c>
      <c r="N3077" s="1">
        <v>15.3</v>
      </c>
      <c r="O3077" s="1">
        <v>16.41</v>
      </c>
      <c r="P3077" s="1">
        <v>10119475</v>
      </c>
      <c r="Q3077" s="1">
        <v>330545</v>
      </c>
      <c r="R3077" s="1">
        <v>9720640</v>
      </c>
      <c r="S3077" s="1">
        <v>0</v>
      </c>
      <c r="T3077" s="1">
        <v>0</v>
      </c>
      <c r="U3077" s="1">
        <v>0</v>
      </c>
      <c r="W3077" s="1">
        <v>0</v>
      </c>
      <c r="X3077" s="1">
        <v>0</v>
      </c>
      <c r="Y3077" s="1">
        <v>0</v>
      </c>
      <c r="Z3077" s="1" t="s">
        <v>2635</v>
      </c>
      <c r="AA3077" s="1" t="s">
        <v>2807</v>
      </c>
      <c r="AB3077" s="275">
        <v>44651</v>
      </c>
      <c r="AC3077" s="1">
        <v>1</v>
      </c>
      <c r="AD3077" s="1" t="s">
        <v>2623</v>
      </c>
      <c r="AE3077" s="1">
        <v>1</v>
      </c>
      <c r="AF3077" s="1">
        <v>30</v>
      </c>
      <c r="AG3077" s="1">
        <v>0</v>
      </c>
      <c r="AN3077" s="1">
        <v>1</v>
      </c>
      <c r="AO3077" s="1">
        <v>1</v>
      </c>
      <c r="AR3077" s="276">
        <v>339751.24</v>
      </c>
      <c r="AS3077" s="1" t="s">
        <v>2632</v>
      </c>
      <c r="AT3077" s="1">
        <v>0</v>
      </c>
      <c r="AU3077" s="1">
        <v>0</v>
      </c>
      <c r="AV3077" s="1" t="s">
        <v>2625</v>
      </c>
      <c r="AW3077" s="1" t="s">
        <v>2626</v>
      </c>
      <c r="AX3077" s="1">
        <v>5</v>
      </c>
      <c r="BC3077" s="1">
        <v>1</v>
      </c>
      <c r="BD3077" s="1">
        <v>7</v>
      </c>
      <c r="BE3077" s="1">
        <v>2</v>
      </c>
      <c r="BF3077" s="296">
        <v>2488468.0910696154</v>
      </c>
    </row>
    <row r="3078" spans="1:58" x14ac:dyDescent="0.3">
      <c r="A3078" s="273">
        <f t="shared" si="97"/>
        <v>515754.80445764167</v>
      </c>
      <c r="B3078" s="1" t="s">
        <v>2621</v>
      </c>
      <c r="C3078" s="274">
        <v>87949298</v>
      </c>
      <c r="D3078" s="1">
        <v>144205</v>
      </c>
      <c r="E3078" s="1">
        <v>4</v>
      </c>
      <c r="F3078" s="1" t="s">
        <v>4257</v>
      </c>
      <c r="G3078" s="275">
        <v>44281</v>
      </c>
      <c r="H3078" s="275">
        <v>44834</v>
      </c>
      <c r="I3078" s="1">
        <v>0</v>
      </c>
      <c r="J3078" s="1">
        <v>1</v>
      </c>
      <c r="K3078" s="1">
        <v>12</v>
      </c>
      <c r="L3078" s="1">
        <v>30</v>
      </c>
      <c r="M3078" s="1">
        <v>2</v>
      </c>
      <c r="N3078" s="1">
        <v>17.690000000000001</v>
      </c>
      <c r="O3078" s="1">
        <v>19.2</v>
      </c>
      <c r="P3078" s="1">
        <v>2000000</v>
      </c>
      <c r="Q3078" s="1">
        <v>127710</v>
      </c>
      <c r="R3078" s="1">
        <v>727374</v>
      </c>
      <c r="S3078" s="1">
        <v>0</v>
      </c>
      <c r="T3078" s="1">
        <v>0</v>
      </c>
      <c r="U3078" s="1">
        <v>0</v>
      </c>
      <c r="W3078" s="1">
        <v>0</v>
      </c>
      <c r="X3078" s="1">
        <v>0</v>
      </c>
      <c r="Y3078" s="1">
        <v>0</v>
      </c>
      <c r="AB3078" s="275">
        <v>44651</v>
      </c>
      <c r="AC3078" s="1">
        <v>1</v>
      </c>
      <c r="AD3078" s="1" t="s">
        <v>2623</v>
      </c>
      <c r="AE3078" s="1">
        <v>1</v>
      </c>
      <c r="AF3078" s="1">
        <v>30</v>
      </c>
      <c r="AG3078" s="1">
        <v>0</v>
      </c>
      <c r="AN3078" s="1">
        <v>1</v>
      </c>
      <c r="AO3078" s="1">
        <v>1</v>
      </c>
      <c r="AR3078" s="276">
        <v>25412.63</v>
      </c>
      <c r="AS3078" s="1" t="s">
        <v>2657</v>
      </c>
      <c r="AT3078" s="1">
        <v>0</v>
      </c>
      <c r="AU3078" s="1">
        <v>0</v>
      </c>
      <c r="AX3078" s="1">
        <v>5</v>
      </c>
      <c r="BC3078" s="1">
        <v>1</v>
      </c>
      <c r="BD3078" s="1">
        <v>7</v>
      </c>
      <c r="BE3078" s="1">
        <v>2</v>
      </c>
      <c r="BF3078" s="296">
        <v>186206.56554235835</v>
      </c>
    </row>
    <row r="3079" spans="1:58" x14ac:dyDescent="0.3">
      <c r="A3079" s="273">
        <f t="shared" si="97"/>
        <v>227015.85874889672</v>
      </c>
      <c r="B3079" s="1" t="s">
        <v>2621</v>
      </c>
      <c r="C3079" s="274">
        <v>87949298</v>
      </c>
      <c r="D3079" s="1">
        <v>144205</v>
      </c>
      <c r="E3079" s="1">
        <v>4</v>
      </c>
      <c r="F3079" s="1" t="s">
        <v>5489</v>
      </c>
      <c r="G3079" s="275">
        <v>44514</v>
      </c>
      <c r="H3079" s="275">
        <v>45077</v>
      </c>
      <c r="I3079" s="1">
        <v>0</v>
      </c>
      <c r="J3079" s="1">
        <v>1</v>
      </c>
      <c r="K3079" s="1">
        <v>4</v>
      </c>
      <c r="L3079" s="1">
        <v>30</v>
      </c>
      <c r="M3079" s="1">
        <v>2</v>
      </c>
      <c r="N3079" s="1">
        <v>17.690000000000001</v>
      </c>
      <c r="O3079" s="1">
        <v>19.2</v>
      </c>
      <c r="P3079" s="1">
        <v>400000</v>
      </c>
      <c r="Q3079" s="1">
        <v>25542</v>
      </c>
      <c r="R3079" s="1">
        <v>320185</v>
      </c>
      <c r="S3079" s="1">
        <v>0</v>
      </c>
      <c r="T3079" s="1">
        <v>0</v>
      </c>
      <c r="U3079" s="1">
        <v>0</v>
      </c>
      <c r="W3079" s="1">
        <v>0</v>
      </c>
      <c r="X3079" s="1">
        <v>0</v>
      </c>
      <c r="Y3079" s="1">
        <v>0</v>
      </c>
      <c r="AB3079" s="275">
        <v>44651</v>
      </c>
      <c r="AC3079" s="1">
        <v>1</v>
      </c>
      <c r="AD3079" s="1" t="s">
        <v>2623</v>
      </c>
      <c r="AE3079" s="1">
        <v>1</v>
      </c>
      <c r="AF3079" s="1">
        <v>30</v>
      </c>
      <c r="AG3079" s="1">
        <v>0</v>
      </c>
      <c r="AN3079" s="1">
        <v>1</v>
      </c>
      <c r="AO3079" s="1">
        <v>1</v>
      </c>
      <c r="AR3079" s="276">
        <v>11202.3</v>
      </c>
      <c r="AS3079" s="1" t="s">
        <v>2657</v>
      </c>
      <c r="AT3079" s="1">
        <v>0</v>
      </c>
      <c r="AU3079" s="1">
        <v>0</v>
      </c>
      <c r="AX3079" s="1">
        <v>5</v>
      </c>
      <c r="BC3079" s="1">
        <v>1</v>
      </c>
      <c r="BD3079" s="1">
        <v>7</v>
      </c>
      <c r="BE3079" s="1">
        <v>2</v>
      </c>
      <c r="BF3079" s="296">
        <v>81966.841251103295</v>
      </c>
    </row>
    <row r="3080" spans="1:58" x14ac:dyDescent="0.3">
      <c r="A3080" s="273">
        <f t="shared" si="97"/>
        <v>170261.33106045739</v>
      </c>
      <c r="B3080" s="1" t="s">
        <v>2621</v>
      </c>
      <c r="C3080" s="274">
        <v>87949298</v>
      </c>
      <c r="D3080" s="1">
        <v>144205</v>
      </c>
      <c r="E3080" s="1">
        <v>4</v>
      </c>
      <c r="F3080" s="1" t="s">
        <v>5500</v>
      </c>
      <c r="G3080" s="275">
        <v>44516</v>
      </c>
      <c r="H3080" s="275">
        <v>45077</v>
      </c>
      <c r="I3080" s="1">
        <v>0</v>
      </c>
      <c r="J3080" s="1">
        <v>1</v>
      </c>
      <c r="K3080" s="1">
        <v>4</v>
      </c>
      <c r="L3080" s="1">
        <v>30</v>
      </c>
      <c r="M3080" s="1">
        <v>2</v>
      </c>
      <c r="N3080" s="1">
        <v>17.690000000000001</v>
      </c>
      <c r="O3080" s="1">
        <v>19.2</v>
      </c>
      <c r="P3080" s="1">
        <v>300000</v>
      </c>
      <c r="Q3080" s="1">
        <v>19157</v>
      </c>
      <c r="R3080" s="1">
        <v>240138</v>
      </c>
      <c r="S3080" s="1">
        <v>0</v>
      </c>
      <c r="T3080" s="1">
        <v>0</v>
      </c>
      <c r="U3080" s="1">
        <v>0</v>
      </c>
      <c r="W3080" s="1">
        <v>0</v>
      </c>
      <c r="X3080" s="1">
        <v>0</v>
      </c>
      <c r="Y3080" s="1">
        <v>0</v>
      </c>
      <c r="AB3080" s="275">
        <v>44651</v>
      </c>
      <c r="AC3080" s="1">
        <v>1</v>
      </c>
      <c r="AD3080" s="1" t="s">
        <v>2623</v>
      </c>
      <c r="AE3080" s="1">
        <v>1</v>
      </c>
      <c r="AF3080" s="1">
        <v>30</v>
      </c>
      <c r="AG3080" s="1">
        <v>0</v>
      </c>
      <c r="AN3080" s="1">
        <v>1</v>
      </c>
      <c r="AO3080" s="1">
        <v>1</v>
      </c>
      <c r="AR3080" s="276">
        <v>8401.73</v>
      </c>
      <c r="AS3080" s="1" t="s">
        <v>2657</v>
      </c>
      <c r="AT3080" s="1">
        <v>0</v>
      </c>
      <c r="AU3080" s="1">
        <v>0</v>
      </c>
      <c r="AX3080" s="1">
        <v>5</v>
      </c>
      <c r="BC3080" s="1">
        <v>1</v>
      </c>
      <c r="BD3080" s="1">
        <v>7</v>
      </c>
      <c r="BE3080" s="1">
        <v>2</v>
      </c>
      <c r="BF3080" s="296">
        <v>61474.938939542597</v>
      </c>
    </row>
    <row r="3081" spans="1:58" x14ac:dyDescent="0.3">
      <c r="A3081" s="273">
        <f t="shared" si="97"/>
        <v>32887352</v>
      </c>
      <c r="B3081" s="1" t="s">
        <v>2621</v>
      </c>
      <c r="C3081" s="274">
        <v>88042627</v>
      </c>
      <c r="D3081" s="1">
        <v>144105</v>
      </c>
      <c r="E3081" s="1">
        <v>4</v>
      </c>
      <c r="F3081" s="1" t="s">
        <v>4260</v>
      </c>
      <c r="G3081" s="275">
        <v>44365</v>
      </c>
      <c r="H3081" s="275">
        <v>45473</v>
      </c>
      <c r="I3081" s="1">
        <v>30</v>
      </c>
      <c r="J3081" s="1">
        <v>1</v>
      </c>
      <c r="K3081" s="1">
        <v>8</v>
      </c>
      <c r="L3081" s="1">
        <v>30</v>
      </c>
      <c r="M3081" s="1">
        <v>2</v>
      </c>
      <c r="N3081" s="1">
        <v>9</v>
      </c>
      <c r="O3081" s="1">
        <v>9.3800000000000008</v>
      </c>
      <c r="P3081" s="1">
        <v>43819547</v>
      </c>
      <c r="Q3081" s="1">
        <v>1074651</v>
      </c>
      <c r="R3081" s="1">
        <v>35775106</v>
      </c>
      <c r="S3081" s="1">
        <v>268311</v>
      </c>
      <c r="T3081" s="1">
        <v>0</v>
      </c>
      <c r="U3081" s="1">
        <v>0</v>
      </c>
      <c r="W3081" s="1">
        <v>0</v>
      </c>
      <c r="X3081" s="1">
        <v>0</v>
      </c>
      <c r="Y3081" s="1">
        <v>0</v>
      </c>
      <c r="Z3081" s="1" t="s">
        <v>3591</v>
      </c>
      <c r="AA3081" s="1" t="s">
        <v>2807</v>
      </c>
      <c r="AB3081" s="275">
        <v>44651</v>
      </c>
      <c r="AC3081" s="1">
        <v>1</v>
      </c>
      <c r="AD3081" s="1" t="s">
        <v>2623</v>
      </c>
      <c r="AE3081" s="1">
        <v>1</v>
      </c>
      <c r="AF3081" s="1">
        <v>30</v>
      </c>
      <c r="AG3081" s="1">
        <v>794583</v>
      </c>
      <c r="AN3081" s="1">
        <v>1</v>
      </c>
      <c r="AO3081" s="1">
        <v>1</v>
      </c>
      <c r="AR3081" s="276">
        <v>360966</v>
      </c>
      <c r="AS3081" s="1" t="s">
        <v>2677</v>
      </c>
      <c r="AT3081" s="1">
        <v>0</v>
      </c>
      <c r="AU3081" s="1">
        <v>0</v>
      </c>
      <c r="AV3081" s="1" t="s">
        <v>2625</v>
      </c>
      <c r="AW3081" s="1" t="s">
        <v>2626</v>
      </c>
      <c r="AX3081" s="1">
        <v>5</v>
      </c>
      <c r="BC3081" s="1">
        <v>1</v>
      </c>
      <c r="BD3081" s="1">
        <v>7</v>
      </c>
      <c r="BE3081" s="1">
        <v>2</v>
      </c>
      <c r="BF3081" s="296">
        <v>2526788</v>
      </c>
    </row>
    <row r="3082" spans="1:58" x14ac:dyDescent="0.3">
      <c r="A3082" s="273">
        <f t="shared" si="97"/>
        <v>8571591.5215052888</v>
      </c>
      <c r="B3082" s="1" t="s">
        <v>2621</v>
      </c>
      <c r="C3082" s="274">
        <v>88244466</v>
      </c>
      <c r="D3082" s="1">
        <v>144105</v>
      </c>
      <c r="E3082" s="1">
        <v>3</v>
      </c>
      <c r="F3082" s="1" t="s">
        <v>4971</v>
      </c>
      <c r="G3082" s="275">
        <v>44278</v>
      </c>
      <c r="H3082" s="275">
        <v>45016</v>
      </c>
      <c r="I3082" s="1">
        <v>0</v>
      </c>
      <c r="J3082" s="1">
        <v>1</v>
      </c>
      <c r="K3082" s="1">
        <v>14</v>
      </c>
      <c r="L3082" s="1">
        <v>30</v>
      </c>
      <c r="M3082" s="1">
        <v>2</v>
      </c>
      <c r="N3082" s="1">
        <v>16.68</v>
      </c>
      <c r="O3082" s="1">
        <v>18.02</v>
      </c>
      <c r="P3082" s="1">
        <v>20117116</v>
      </c>
      <c r="Q3082" s="1">
        <v>578817</v>
      </c>
      <c r="R3082" s="1">
        <v>10912814</v>
      </c>
      <c r="S3082" s="1">
        <v>0</v>
      </c>
      <c r="T3082" s="1">
        <v>0</v>
      </c>
      <c r="U3082" s="1">
        <v>0</v>
      </c>
      <c r="W3082" s="1">
        <v>0</v>
      </c>
      <c r="X3082" s="1">
        <v>0</v>
      </c>
      <c r="Y3082" s="1">
        <v>0</v>
      </c>
      <c r="Z3082" s="1" t="s">
        <v>3732</v>
      </c>
      <c r="AA3082" s="1" t="s">
        <v>3609</v>
      </c>
      <c r="AB3082" s="275">
        <v>44651</v>
      </c>
      <c r="AC3082" s="1">
        <v>1</v>
      </c>
      <c r="AD3082" s="1" t="s">
        <v>2623</v>
      </c>
      <c r="AE3082" s="1">
        <v>1</v>
      </c>
      <c r="AF3082" s="1">
        <v>30</v>
      </c>
      <c r="AG3082" s="1">
        <v>0</v>
      </c>
      <c r="AN3082" s="1">
        <v>1</v>
      </c>
      <c r="AO3082" s="1">
        <v>1</v>
      </c>
      <c r="AP3082" s="1">
        <v>44278</v>
      </c>
      <c r="AQ3082" s="1" t="s">
        <v>2629</v>
      </c>
      <c r="AR3082" s="276">
        <v>292663.86</v>
      </c>
      <c r="AS3082" s="1" t="s">
        <v>2624</v>
      </c>
      <c r="AT3082" s="1">
        <v>0</v>
      </c>
      <c r="AU3082" s="1">
        <v>0</v>
      </c>
      <c r="AV3082" s="1" t="s">
        <v>2625</v>
      </c>
      <c r="AW3082" s="1" t="s">
        <v>2626</v>
      </c>
      <c r="AX3082" s="1">
        <v>5</v>
      </c>
      <c r="BC3082" s="1">
        <v>1</v>
      </c>
      <c r="BD3082" s="1">
        <v>7</v>
      </c>
      <c r="BE3082" s="1">
        <v>2</v>
      </c>
      <c r="BF3082" s="296">
        <v>2048558.6184947118</v>
      </c>
    </row>
    <row r="3083" spans="1:58" x14ac:dyDescent="0.3">
      <c r="A3083" s="273">
        <f t="shared" si="97"/>
        <v>7678561.4784947112</v>
      </c>
      <c r="B3083" s="1" t="s">
        <v>2621</v>
      </c>
      <c r="C3083" s="274">
        <v>88244466</v>
      </c>
      <c r="D3083" s="1">
        <v>144205</v>
      </c>
      <c r="E3083" s="1">
        <v>4</v>
      </c>
      <c r="F3083" s="1" t="s">
        <v>2699</v>
      </c>
      <c r="G3083" s="275">
        <v>43758</v>
      </c>
      <c r="H3083" s="275">
        <v>45716</v>
      </c>
      <c r="I3083" s="1">
        <v>0</v>
      </c>
      <c r="J3083" s="1">
        <v>1</v>
      </c>
      <c r="K3083" s="1">
        <v>28</v>
      </c>
      <c r="L3083" s="1">
        <v>30</v>
      </c>
      <c r="M3083" s="1">
        <v>2</v>
      </c>
      <c r="N3083" s="1">
        <v>18</v>
      </c>
      <c r="O3083" s="1">
        <v>19.559999999999999</v>
      </c>
      <c r="P3083" s="1">
        <v>10000000</v>
      </c>
      <c r="Q3083" s="1">
        <v>361524</v>
      </c>
      <c r="R3083" s="1">
        <v>9775835</v>
      </c>
      <c r="S3083" s="1">
        <v>0</v>
      </c>
      <c r="T3083" s="1">
        <v>0</v>
      </c>
      <c r="U3083" s="1">
        <v>0</v>
      </c>
      <c r="W3083" s="1">
        <v>0</v>
      </c>
      <c r="X3083" s="1">
        <v>0</v>
      </c>
      <c r="Y3083" s="1">
        <v>0</v>
      </c>
      <c r="AB3083" s="275">
        <v>44651</v>
      </c>
      <c r="AC3083" s="1">
        <v>1</v>
      </c>
      <c r="AD3083" s="1" t="s">
        <v>2623</v>
      </c>
      <c r="AE3083" s="1">
        <v>1</v>
      </c>
      <c r="AF3083" s="1">
        <v>30</v>
      </c>
      <c r="AG3083" s="1">
        <v>0</v>
      </c>
      <c r="AN3083" s="1">
        <v>1</v>
      </c>
      <c r="AO3083" s="1">
        <v>1</v>
      </c>
      <c r="AR3083" s="276">
        <v>262149.14</v>
      </c>
      <c r="AS3083" s="1" t="s">
        <v>2657</v>
      </c>
      <c r="AT3083" s="1">
        <v>0</v>
      </c>
      <c r="AU3083" s="1">
        <v>0</v>
      </c>
      <c r="AX3083" s="1">
        <v>5</v>
      </c>
      <c r="BC3083" s="1">
        <v>1</v>
      </c>
      <c r="BD3083" s="1">
        <v>7</v>
      </c>
      <c r="BE3083" s="1">
        <v>2</v>
      </c>
      <c r="BF3083" s="296">
        <v>1835124.3815052882</v>
      </c>
    </row>
    <row r="3084" spans="1:58" x14ac:dyDescent="0.3">
      <c r="A3084" s="273">
        <f t="shared" si="97"/>
        <v>7542763.1686941031</v>
      </c>
      <c r="B3084" s="1" t="s">
        <v>2621</v>
      </c>
      <c r="C3084" s="274">
        <v>88272424</v>
      </c>
      <c r="D3084" s="1">
        <v>144105</v>
      </c>
      <c r="E3084" s="1">
        <v>3</v>
      </c>
      <c r="F3084" s="1" t="s">
        <v>3488</v>
      </c>
      <c r="G3084" s="275">
        <v>43809</v>
      </c>
      <c r="H3084" s="275">
        <v>45657</v>
      </c>
      <c r="I3084" s="1">
        <v>0</v>
      </c>
      <c r="J3084" s="1">
        <v>1</v>
      </c>
      <c r="K3084" s="1">
        <v>27</v>
      </c>
      <c r="L3084" s="1">
        <v>30</v>
      </c>
      <c r="M3084" s="1">
        <v>2</v>
      </c>
      <c r="N3084" s="1">
        <v>18</v>
      </c>
      <c r="O3084" s="1">
        <v>19.559999999999999</v>
      </c>
      <c r="P3084" s="1">
        <v>28904172</v>
      </c>
      <c r="Q3084" s="1">
        <v>733976</v>
      </c>
      <c r="R3084" s="1">
        <v>18994535</v>
      </c>
      <c r="S3084" s="1">
        <v>0</v>
      </c>
      <c r="T3084" s="1">
        <v>0</v>
      </c>
      <c r="U3084" s="1">
        <v>0</v>
      </c>
      <c r="W3084" s="1">
        <v>0</v>
      </c>
      <c r="X3084" s="1">
        <v>0</v>
      </c>
      <c r="Y3084" s="1">
        <v>0</v>
      </c>
      <c r="AB3084" s="275">
        <v>44651</v>
      </c>
      <c r="AC3084" s="1">
        <v>1</v>
      </c>
      <c r="AD3084" s="1" t="s">
        <v>2623</v>
      </c>
      <c r="AE3084" s="1">
        <v>1</v>
      </c>
      <c r="AF3084" s="1">
        <v>30</v>
      </c>
      <c r="AG3084" s="1">
        <v>0</v>
      </c>
      <c r="AN3084" s="1">
        <v>1</v>
      </c>
      <c r="AO3084" s="1">
        <v>1</v>
      </c>
      <c r="AP3084" s="1">
        <v>43809</v>
      </c>
      <c r="AQ3084" s="1" t="s">
        <v>2629</v>
      </c>
      <c r="AR3084" s="276">
        <v>1431405.94</v>
      </c>
      <c r="AS3084" s="1" t="s">
        <v>2632</v>
      </c>
      <c r="AT3084" s="1">
        <v>0</v>
      </c>
      <c r="AU3084" s="1">
        <v>0</v>
      </c>
      <c r="AV3084" s="1" t="s">
        <v>2625</v>
      </c>
      <c r="AW3084" s="1" t="s">
        <v>2626</v>
      </c>
      <c r="AX3084" s="1">
        <v>5</v>
      </c>
      <c r="BC3084" s="1">
        <v>1</v>
      </c>
      <c r="BD3084" s="1">
        <v>7</v>
      </c>
      <c r="BE3084" s="1">
        <v>2</v>
      </c>
      <c r="BF3084" s="296">
        <v>10020365.891305896</v>
      </c>
    </row>
    <row r="3085" spans="1:58" x14ac:dyDescent="0.3">
      <c r="A3085" s="273">
        <f t="shared" si="97"/>
        <v>403233.83130589477</v>
      </c>
      <c r="B3085" s="1" t="s">
        <v>2621</v>
      </c>
      <c r="C3085" s="274">
        <v>88272424</v>
      </c>
      <c r="D3085" s="1">
        <v>144205</v>
      </c>
      <c r="E3085" s="1">
        <v>4</v>
      </c>
      <c r="F3085" s="1" t="s">
        <v>3329</v>
      </c>
      <c r="G3085" s="275">
        <v>43921</v>
      </c>
      <c r="H3085" s="275">
        <v>44985</v>
      </c>
      <c r="I3085" s="1">
        <v>0</v>
      </c>
      <c r="J3085" s="1">
        <v>1</v>
      </c>
      <c r="K3085" s="1">
        <v>24</v>
      </c>
      <c r="L3085" s="1">
        <v>30</v>
      </c>
      <c r="M3085" s="1">
        <v>2</v>
      </c>
      <c r="N3085" s="1">
        <v>9</v>
      </c>
      <c r="O3085" s="1">
        <v>9.3800000000000008</v>
      </c>
      <c r="P3085" s="1">
        <v>1015621</v>
      </c>
      <c r="Q3085" s="1">
        <v>98273</v>
      </c>
      <c r="R3085" s="1">
        <v>1015621</v>
      </c>
      <c r="S3085" s="1">
        <v>0</v>
      </c>
      <c r="T3085" s="1">
        <v>0</v>
      </c>
      <c r="U3085" s="1">
        <v>0</v>
      </c>
      <c r="W3085" s="1">
        <v>0</v>
      </c>
      <c r="X3085" s="1">
        <v>0</v>
      </c>
      <c r="Y3085" s="1">
        <v>0</v>
      </c>
      <c r="AB3085" s="275">
        <v>44651</v>
      </c>
      <c r="AC3085" s="1">
        <v>1</v>
      </c>
      <c r="AD3085" s="1" t="s">
        <v>2623</v>
      </c>
      <c r="AE3085" s="1">
        <v>1</v>
      </c>
      <c r="AF3085" s="1">
        <v>30</v>
      </c>
      <c r="AG3085" s="1">
        <v>0</v>
      </c>
      <c r="AN3085" s="1">
        <v>1</v>
      </c>
      <c r="AO3085" s="1">
        <v>1</v>
      </c>
      <c r="AR3085" s="276">
        <v>76607.06</v>
      </c>
      <c r="AS3085" s="1" t="s">
        <v>2657</v>
      </c>
      <c r="AT3085" s="1">
        <v>0</v>
      </c>
      <c r="AU3085" s="1">
        <v>0</v>
      </c>
      <c r="AX3085" s="1">
        <v>5</v>
      </c>
      <c r="BC3085" s="1">
        <v>1</v>
      </c>
      <c r="BD3085" s="1">
        <v>7</v>
      </c>
      <c r="BE3085" s="1">
        <v>2</v>
      </c>
      <c r="BF3085" s="296">
        <v>535780.10869410518</v>
      </c>
    </row>
    <row r="3086" spans="1:58" x14ac:dyDescent="0.3">
      <c r="A3086" s="273">
        <f t="shared" si="97"/>
        <v>4403918.4085600721</v>
      </c>
      <c r="B3086" s="1" t="s">
        <v>2621</v>
      </c>
      <c r="C3086" s="274">
        <v>92024468</v>
      </c>
      <c r="D3086" s="1">
        <v>141205</v>
      </c>
      <c r="E3086" s="1">
        <v>4</v>
      </c>
      <c r="F3086" s="1" t="s">
        <v>2960</v>
      </c>
      <c r="G3086" s="275">
        <v>42970</v>
      </c>
      <c r="H3086" s="275">
        <v>44926</v>
      </c>
      <c r="I3086" s="1">
        <v>0</v>
      </c>
      <c r="J3086" s="1">
        <v>1</v>
      </c>
      <c r="K3086" s="1">
        <v>41</v>
      </c>
      <c r="L3086" s="1">
        <v>30</v>
      </c>
      <c r="M3086" s="1">
        <v>2</v>
      </c>
      <c r="N3086" s="1">
        <v>12</v>
      </c>
      <c r="O3086" s="1">
        <v>12.68</v>
      </c>
      <c r="P3086" s="1">
        <v>59669785</v>
      </c>
      <c r="Q3086" s="1">
        <v>417373</v>
      </c>
      <c r="R3086" s="1">
        <v>5550314</v>
      </c>
      <c r="S3086" s="1">
        <v>0</v>
      </c>
      <c r="T3086" s="1">
        <v>0</v>
      </c>
      <c r="U3086" s="1">
        <v>84960000</v>
      </c>
      <c r="V3086" s="1">
        <v>43585</v>
      </c>
      <c r="W3086" s="1">
        <v>0</v>
      </c>
      <c r="X3086" s="1">
        <v>0</v>
      </c>
      <c r="Y3086" s="1">
        <v>0</v>
      </c>
      <c r="Z3086" s="1" t="s">
        <v>5700</v>
      </c>
      <c r="AA3086" s="1" t="s">
        <v>3609</v>
      </c>
      <c r="AB3086" s="275">
        <v>44651</v>
      </c>
      <c r="AC3086" s="1">
        <v>2</v>
      </c>
      <c r="AD3086" s="1" t="s">
        <v>2623</v>
      </c>
      <c r="AE3086" s="1">
        <v>1</v>
      </c>
      <c r="AF3086" s="1">
        <v>30</v>
      </c>
      <c r="AG3086" s="1">
        <v>0</v>
      </c>
      <c r="AN3086" s="1">
        <v>1</v>
      </c>
      <c r="AO3086" s="1">
        <v>1</v>
      </c>
      <c r="AP3086" s="275"/>
      <c r="AR3086" s="276">
        <v>137204.38</v>
      </c>
      <c r="AS3086" s="1" t="s">
        <v>2655</v>
      </c>
      <c r="AT3086" s="1">
        <v>0</v>
      </c>
      <c r="AU3086" s="1">
        <v>0</v>
      </c>
      <c r="AX3086" s="1">
        <v>5</v>
      </c>
      <c r="BC3086" s="1">
        <v>1</v>
      </c>
      <c r="BD3086" s="1">
        <v>7</v>
      </c>
      <c r="BE3086" s="1">
        <v>2</v>
      </c>
      <c r="BF3086" s="296">
        <v>1009191.2114399284</v>
      </c>
    </row>
    <row r="3087" spans="1:58" x14ac:dyDescent="0.3">
      <c r="A3087" s="273">
        <f t="shared" si="97"/>
        <v>29638097.0460965</v>
      </c>
      <c r="B3087" s="1" t="s">
        <v>2621</v>
      </c>
      <c r="C3087" s="274">
        <v>92024468</v>
      </c>
      <c r="D3087" s="1">
        <v>144105</v>
      </c>
      <c r="E3087" s="1">
        <v>4</v>
      </c>
      <c r="F3087" s="1" t="s">
        <v>5131</v>
      </c>
      <c r="G3087" s="275">
        <v>44495</v>
      </c>
      <c r="H3087" s="275">
        <v>46326</v>
      </c>
      <c r="I3087" s="1">
        <v>0</v>
      </c>
      <c r="J3087" s="1">
        <v>1</v>
      </c>
      <c r="K3087" s="1">
        <v>6</v>
      </c>
      <c r="L3087" s="1">
        <v>30</v>
      </c>
      <c r="M3087" s="1">
        <v>2</v>
      </c>
      <c r="N3087" s="1">
        <v>10.56</v>
      </c>
      <c r="O3087" s="1">
        <v>11.08</v>
      </c>
      <c r="P3087" s="1">
        <v>40090519</v>
      </c>
      <c r="Q3087" s="1">
        <v>701858</v>
      </c>
      <c r="R3087" s="1">
        <v>37353964</v>
      </c>
      <c r="S3087" s="1">
        <v>0</v>
      </c>
      <c r="T3087" s="1">
        <v>0</v>
      </c>
      <c r="U3087" s="1">
        <v>0</v>
      </c>
      <c r="W3087" s="1">
        <v>0</v>
      </c>
      <c r="X3087" s="1">
        <v>0</v>
      </c>
      <c r="Y3087" s="1">
        <v>0</v>
      </c>
      <c r="Z3087" s="1" t="s">
        <v>2635</v>
      </c>
      <c r="AA3087" s="1" t="s">
        <v>2807</v>
      </c>
      <c r="AB3087" s="275">
        <v>44651</v>
      </c>
      <c r="AC3087" s="1">
        <v>1</v>
      </c>
      <c r="AD3087" s="1" t="s">
        <v>2623</v>
      </c>
      <c r="AE3087" s="1">
        <v>1</v>
      </c>
      <c r="AF3087" s="1">
        <v>30</v>
      </c>
      <c r="AG3087" s="1">
        <v>0</v>
      </c>
      <c r="AN3087" s="1">
        <v>1</v>
      </c>
      <c r="AO3087" s="1">
        <v>1</v>
      </c>
      <c r="AR3087" s="276">
        <v>923946.32</v>
      </c>
      <c r="AS3087" s="1" t="s">
        <v>2632</v>
      </c>
      <c r="AT3087" s="1">
        <v>0</v>
      </c>
      <c r="AU3087" s="1">
        <v>0</v>
      </c>
      <c r="AV3087" s="1" t="s">
        <v>2625</v>
      </c>
      <c r="AW3087" s="1" t="s">
        <v>2626</v>
      </c>
      <c r="AX3087" s="1">
        <v>5</v>
      </c>
      <c r="BC3087" s="1">
        <v>1</v>
      </c>
      <c r="BD3087" s="1">
        <v>7</v>
      </c>
      <c r="BE3087" s="1">
        <v>2</v>
      </c>
      <c r="BF3087" s="296">
        <v>6791920.6339034997</v>
      </c>
    </row>
    <row r="3088" spans="1:58" x14ac:dyDescent="0.3">
      <c r="A3088" s="273">
        <f t="shared" si="97"/>
        <v>3546090.359741102</v>
      </c>
      <c r="B3088" s="1" t="s">
        <v>2621</v>
      </c>
      <c r="C3088" s="274">
        <v>92024468</v>
      </c>
      <c r="D3088" s="1">
        <v>144205</v>
      </c>
      <c r="E3088" s="1">
        <v>4</v>
      </c>
      <c r="F3088" s="1" t="s">
        <v>2976</v>
      </c>
      <c r="G3088" s="275">
        <v>43771</v>
      </c>
      <c r="H3088" s="275">
        <v>45077</v>
      </c>
      <c r="I3088" s="1">
        <v>0</v>
      </c>
      <c r="J3088" s="1">
        <v>1</v>
      </c>
      <c r="K3088" s="1">
        <v>28</v>
      </c>
      <c r="L3088" s="1">
        <v>30</v>
      </c>
      <c r="M3088" s="1">
        <v>2</v>
      </c>
      <c r="N3088" s="1">
        <v>17.989999999999998</v>
      </c>
      <c r="O3088" s="1">
        <v>19.559999999999999</v>
      </c>
      <c r="P3088" s="1">
        <v>10000000</v>
      </c>
      <c r="Q3088" s="1">
        <v>362042</v>
      </c>
      <c r="R3088" s="1">
        <v>4469352</v>
      </c>
      <c r="S3088" s="1">
        <v>0</v>
      </c>
      <c r="T3088" s="1">
        <v>0</v>
      </c>
      <c r="U3088" s="1">
        <v>0</v>
      </c>
      <c r="W3088" s="1">
        <v>0</v>
      </c>
      <c r="X3088" s="1">
        <v>0</v>
      </c>
      <c r="Y3088" s="1">
        <v>0</v>
      </c>
      <c r="AB3088" s="275">
        <v>44651</v>
      </c>
      <c r="AC3088" s="1">
        <v>1</v>
      </c>
      <c r="AD3088" s="1" t="s">
        <v>2623</v>
      </c>
      <c r="AE3088" s="1">
        <v>1</v>
      </c>
      <c r="AF3088" s="1">
        <v>30</v>
      </c>
      <c r="AG3088" s="1">
        <v>0</v>
      </c>
      <c r="AN3088" s="1">
        <v>1</v>
      </c>
      <c r="AO3088" s="1">
        <v>1</v>
      </c>
      <c r="AR3088" s="276">
        <v>110617.39</v>
      </c>
      <c r="AS3088" s="1" t="s">
        <v>2657</v>
      </c>
      <c r="AT3088" s="1">
        <v>0</v>
      </c>
      <c r="AU3088" s="1">
        <v>0</v>
      </c>
      <c r="AX3088" s="1">
        <v>5</v>
      </c>
      <c r="BC3088" s="1">
        <v>1</v>
      </c>
      <c r="BD3088" s="1">
        <v>7</v>
      </c>
      <c r="BE3088" s="1">
        <v>2</v>
      </c>
      <c r="BF3088" s="296">
        <v>812644.25025889825</v>
      </c>
    </row>
    <row r="3089" spans="1:58" x14ac:dyDescent="0.3">
      <c r="A3089" s="273">
        <f t="shared" si="97"/>
        <v>22624225.635602325</v>
      </c>
      <c r="B3089" s="1" t="s">
        <v>2621</v>
      </c>
      <c r="C3089" s="274">
        <v>92024468</v>
      </c>
      <c r="D3089" s="1">
        <v>144205</v>
      </c>
      <c r="E3089" s="1">
        <v>3</v>
      </c>
      <c r="F3089" s="1" t="s">
        <v>4577</v>
      </c>
      <c r="G3089" s="275">
        <v>44351</v>
      </c>
      <c r="H3089" s="275">
        <v>45473</v>
      </c>
      <c r="I3089" s="1">
        <v>0</v>
      </c>
      <c r="J3089" s="1">
        <v>1</v>
      </c>
      <c r="K3089" s="1">
        <v>9</v>
      </c>
      <c r="L3089" s="1">
        <v>30</v>
      </c>
      <c r="M3089" s="1">
        <v>2</v>
      </c>
      <c r="N3089" s="1">
        <v>11.01</v>
      </c>
      <c r="O3089" s="1">
        <v>11.58</v>
      </c>
      <c r="P3089" s="1">
        <v>36510162</v>
      </c>
      <c r="Q3089" s="1">
        <v>1202522</v>
      </c>
      <c r="R3089" s="1">
        <v>28514293</v>
      </c>
      <c r="S3089" s="1">
        <v>0</v>
      </c>
      <c r="T3089" s="1">
        <v>0</v>
      </c>
      <c r="U3089" s="1">
        <v>0</v>
      </c>
      <c r="W3089" s="1">
        <v>0</v>
      </c>
      <c r="X3089" s="1">
        <v>0</v>
      </c>
      <c r="Y3089" s="1">
        <v>0</v>
      </c>
      <c r="AB3089" s="275">
        <v>44651</v>
      </c>
      <c r="AC3089" s="1">
        <v>1</v>
      </c>
      <c r="AD3089" s="1" t="s">
        <v>2623</v>
      </c>
      <c r="AE3089" s="1">
        <v>1</v>
      </c>
      <c r="AF3089" s="1">
        <v>30</v>
      </c>
      <c r="AG3089" s="1">
        <v>0</v>
      </c>
      <c r="AN3089" s="1">
        <v>1</v>
      </c>
      <c r="AO3089" s="1">
        <v>1</v>
      </c>
      <c r="AP3089" s="1">
        <v>44351</v>
      </c>
      <c r="AQ3089" s="1" t="s">
        <v>2629</v>
      </c>
      <c r="AR3089" s="276">
        <v>705428.46</v>
      </c>
      <c r="AS3089" s="1" t="s">
        <v>2632</v>
      </c>
      <c r="AT3089" s="1">
        <v>0</v>
      </c>
      <c r="AU3089" s="1">
        <v>0</v>
      </c>
      <c r="AX3089" s="1">
        <v>5</v>
      </c>
      <c r="BC3089" s="1">
        <v>1</v>
      </c>
      <c r="BD3089" s="1">
        <v>7</v>
      </c>
      <c r="BE3089" s="1">
        <v>2</v>
      </c>
      <c r="BF3089" s="296">
        <v>5184638.904397673</v>
      </c>
    </row>
    <row r="3090" spans="1:58" x14ac:dyDescent="0.3">
      <c r="A3090" s="273">
        <f t="shared" si="97"/>
        <v>0</v>
      </c>
      <c r="B3090" s="1" t="s">
        <v>2621</v>
      </c>
      <c r="C3090" s="274">
        <v>92262942</v>
      </c>
      <c r="D3090" s="1">
        <v>144205</v>
      </c>
      <c r="E3090" s="1">
        <v>4</v>
      </c>
      <c r="F3090" s="1" t="s">
        <v>4994</v>
      </c>
      <c r="G3090" s="275">
        <v>44293</v>
      </c>
      <c r="H3090" s="275">
        <v>45046</v>
      </c>
      <c r="I3090" s="1">
        <v>0</v>
      </c>
      <c r="J3090" s="1">
        <v>1</v>
      </c>
      <c r="K3090" s="1">
        <v>11</v>
      </c>
      <c r="L3090" s="1">
        <v>30</v>
      </c>
      <c r="M3090" s="1">
        <v>2</v>
      </c>
      <c r="N3090" s="1">
        <v>17.690000000000001</v>
      </c>
      <c r="O3090" s="1">
        <v>19.2</v>
      </c>
      <c r="P3090" s="1">
        <v>600000</v>
      </c>
      <c r="Q3090" s="1">
        <v>29984</v>
      </c>
      <c r="R3090" s="1">
        <v>351563</v>
      </c>
      <c r="S3090" s="1">
        <v>0</v>
      </c>
      <c r="T3090" s="1">
        <v>0</v>
      </c>
      <c r="U3090" s="1">
        <v>0</v>
      </c>
      <c r="W3090" s="1">
        <v>0</v>
      </c>
      <c r="X3090" s="1">
        <v>0</v>
      </c>
      <c r="Y3090" s="1">
        <v>0</v>
      </c>
      <c r="AB3090" s="275">
        <v>44651</v>
      </c>
      <c r="AC3090" s="1">
        <v>1</v>
      </c>
      <c r="AD3090" s="1" t="s">
        <v>2623</v>
      </c>
      <c r="AE3090" s="1">
        <v>1</v>
      </c>
      <c r="AF3090" s="1">
        <v>30</v>
      </c>
      <c r="AG3090" s="1">
        <v>0</v>
      </c>
      <c r="AN3090" s="1">
        <v>1</v>
      </c>
      <c r="AO3090" s="1">
        <v>1</v>
      </c>
      <c r="AR3090" s="276">
        <v>402113</v>
      </c>
      <c r="AS3090" s="1" t="s">
        <v>2657</v>
      </c>
      <c r="AT3090" s="1">
        <v>0</v>
      </c>
      <c r="AU3090" s="1">
        <v>0</v>
      </c>
      <c r="AX3090" s="1">
        <v>5</v>
      </c>
      <c r="BC3090" s="1">
        <v>1</v>
      </c>
      <c r="BD3090" s="1">
        <v>7</v>
      </c>
      <c r="BE3090" s="1">
        <v>2</v>
      </c>
      <c r="BF3090" s="296">
        <v>2814819</v>
      </c>
    </row>
    <row r="3091" spans="1:58" x14ac:dyDescent="0.3">
      <c r="A3091" s="273">
        <f t="shared" si="97"/>
        <v>1893832.0066089947</v>
      </c>
      <c r="B3091" s="1" t="s">
        <v>2621</v>
      </c>
      <c r="C3091" s="274">
        <v>92424246</v>
      </c>
      <c r="D3091" s="1">
        <v>144205</v>
      </c>
      <c r="E3091" s="1">
        <v>4</v>
      </c>
      <c r="F3091" s="1" t="s">
        <v>4674</v>
      </c>
      <c r="G3091" s="275">
        <v>44442</v>
      </c>
      <c r="H3091" s="275">
        <v>45535</v>
      </c>
      <c r="I3091" s="1">
        <v>1</v>
      </c>
      <c r="J3091" s="1">
        <v>1</v>
      </c>
      <c r="K3091" s="1">
        <v>6</v>
      </c>
      <c r="L3091" s="1">
        <v>30</v>
      </c>
      <c r="M3091" s="1">
        <v>2</v>
      </c>
      <c r="N3091" s="1">
        <v>17.690000000000001</v>
      </c>
      <c r="O3091" s="1">
        <v>19.2</v>
      </c>
      <c r="P3091" s="1">
        <v>5120000</v>
      </c>
      <c r="Q3091" s="1">
        <v>185365</v>
      </c>
      <c r="R3091" s="1">
        <v>4446286</v>
      </c>
      <c r="S3091" s="1">
        <v>65583</v>
      </c>
      <c r="T3091" s="1">
        <v>0</v>
      </c>
      <c r="U3091" s="1">
        <v>0</v>
      </c>
      <c r="W3091" s="1">
        <v>0</v>
      </c>
      <c r="X3091" s="1">
        <v>0</v>
      </c>
      <c r="Y3091" s="1">
        <v>0</v>
      </c>
      <c r="AB3091" s="275">
        <v>44620</v>
      </c>
      <c r="AC3091" s="1">
        <v>1</v>
      </c>
      <c r="AD3091" s="1" t="s">
        <v>2623</v>
      </c>
      <c r="AE3091" s="1">
        <v>1</v>
      </c>
      <c r="AF3091" s="1">
        <v>30</v>
      </c>
      <c r="AG3091" s="1">
        <v>118288</v>
      </c>
      <c r="AN3091" s="1">
        <v>1</v>
      </c>
      <c r="AO3091" s="1">
        <v>1</v>
      </c>
      <c r="AR3091" s="276">
        <v>319076.46999999997</v>
      </c>
      <c r="AS3091" s="1" t="s">
        <v>2657</v>
      </c>
      <c r="AT3091" s="1">
        <v>0</v>
      </c>
      <c r="AU3091" s="1">
        <v>0</v>
      </c>
      <c r="AX3091" s="1">
        <v>5</v>
      </c>
      <c r="BC3091" s="1">
        <v>1</v>
      </c>
      <c r="BD3091" s="1">
        <v>7</v>
      </c>
      <c r="BE3091" s="1">
        <v>2</v>
      </c>
      <c r="BF3091" s="296">
        <v>2233377.5233910056</v>
      </c>
    </row>
    <row r="3092" spans="1:58" x14ac:dyDescent="0.3">
      <c r="A3092" s="273">
        <f t="shared" si="97"/>
        <v>1761096.9933910053</v>
      </c>
      <c r="B3092" s="1" t="s">
        <v>2621</v>
      </c>
      <c r="C3092" s="274">
        <v>92424246</v>
      </c>
      <c r="D3092" s="1">
        <v>144205</v>
      </c>
      <c r="E3092" s="1">
        <v>4</v>
      </c>
      <c r="F3092" s="1" t="s">
        <v>4870</v>
      </c>
      <c r="G3092" s="275">
        <v>44407</v>
      </c>
      <c r="H3092" s="275">
        <v>45504</v>
      </c>
      <c r="I3092" s="1">
        <v>1</v>
      </c>
      <c r="J3092" s="1">
        <v>1</v>
      </c>
      <c r="K3092" s="1">
        <v>7</v>
      </c>
      <c r="L3092" s="1">
        <v>30</v>
      </c>
      <c r="M3092" s="1">
        <v>2</v>
      </c>
      <c r="N3092" s="1">
        <v>9</v>
      </c>
      <c r="O3092" s="1">
        <v>9.3800000000000008</v>
      </c>
      <c r="P3092" s="1">
        <v>5000000</v>
      </c>
      <c r="Q3092" s="1">
        <v>159939</v>
      </c>
      <c r="R3092" s="1">
        <v>4134555</v>
      </c>
      <c r="S3092" s="1">
        <v>31009</v>
      </c>
      <c r="T3092" s="1">
        <v>0</v>
      </c>
      <c r="U3092" s="1">
        <v>0</v>
      </c>
      <c r="W3092" s="1">
        <v>0</v>
      </c>
      <c r="X3092" s="1">
        <v>0</v>
      </c>
      <c r="Y3092" s="1">
        <v>0</v>
      </c>
      <c r="AB3092" s="275">
        <v>44620</v>
      </c>
      <c r="AC3092" s="1">
        <v>1</v>
      </c>
      <c r="AD3092" s="1" t="s">
        <v>2623</v>
      </c>
      <c r="AE3092" s="1">
        <v>1</v>
      </c>
      <c r="AF3092" s="1">
        <v>30</v>
      </c>
      <c r="AG3092" s="1">
        <v>127541</v>
      </c>
      <c r="AN3092" s="1">
        <v>1</v>
      </c>
      <c r="AO3092" s="1">
        <v>1</v>
      </c>
      <c r="AR3092" s="276">
        <v>296663.53000000003</v>
      </c>
      <c r="AS3092" s="1" t="s">
        <v>2657</v>
      </c>
      <c r="AT3092" s="1">
        <v>0</v>
      </c>
      <c r="AU3092" s="1">
        <v>0</v>
      </c>
      <c r="AX3092" s="1">
        <v>5</v>
      </c>
      <c r="BC3092" s="1">
        <v>1</v>
      </c>
      <c r="BD3092" s="1">
        <v>7</v>
      </c>
      <c r="BE3092" s="1">
        <v>2</v>
      </c>
      <c r="BF3092" s="296">
        <v>2076794.4766089944</v>
      </c>
    </row>
    <row r="3093" spans="1:58" x14ac:dyDescent="0.3">
      <c r="A3093" s="273">
        <f t="shared" si="97"/>
        <v>27170984</v>
      </c>
      <c r="B3093" s="1" t="s">
        <v>2621</v>
      </c>
      <c r="C3093" s="274">
        <v>92480664</v>
      </c>
      <c r="D3093" s="1">
        <v>144105</v>
      </c>
      <c r="E3093" s="1">
        <v>4</v>
      </c>
      <c r="F3093" s="1" t="s">
        <v>4801</v>
      </c>
      <c r="G3093" s="275">
        <v>44452</v>
      </c>
      <c r="H3093" s="275">
        <v>46295</v>
      </c>
      <c r="I3093" s="1">
        <v>1</v>
      </c>
      <c r="J3093" s="1">
        <v>1</v>
      </c>
      <c r="K3093" s="1">
        <v>6</v>
      </c>
      <c r="L3093" s="1">
        <v>30</v>
      </c>
      <c r="M3093" s="1">
        <v>2</v>
      </c>
      <c r="N3093" s="1">
        <v>9</v>
      </c>
      <c r="O3093" s="1">
        <v>9.3800000000000008</v>
      </c>
      <c r="P3093" s="1">
        <v>35192344</v>
      </c>
      <c r="Q3093" s="1">
        <v>402591</v>
      </c>
      <c r="R3093" s="1">
        <v>32516742</v>
      </c>
      <c r="S3093" s="1">
        <v>238471</v>
      </c>
      <c r="T3093" s="1">
        <v>0</v>
      </c>
      <c r="U3093" s="1">
        <v>0</v>
      </c>
      <c r="W3093" s="1">
        <v>0</v>
      </c>
      <c r="X3093" s="1">
        <v>0</v>
      </c>
      <c r="Y3093" s="1">
        <v>0</v>
      </c>
      <c r="Z3093" s="1" t="s">
        <v>3591</v>
      </c>
      <c r="AA3093" s="1" t="s">
        <v>2807</v>
      </c>
      <c r="AB3093" s="275">
        <v>44651</v>
      </c>
      <c r="AC3093" s="1">
        <v>1</v>
      </c>
      <c r="AD3093" s="1" t="s">
        <v>2623</v>
      </c>
      <c r="AE3093" s="1">
        <v>1</v>
      </c>
      <c r="AF3093" s="1">
        <v>30</v>
      </c>
      <c r="AG3093" s="1">
        <v>147790</v>
      </c>
      <c r="AN3093" s="1">
        <v>1</v>
      </c>
      <c r="AO3093" s="1">
        <v>1</v>
      </c>
      <c r="AP3093" s="275"/>
      <c r="AR3093" s="276">
        <v>668225</v>
      </c>
      <c r="AS3093" s="1" t="s">
        <v>2632</v>
      </c>
      <c r="AT3093" s="1">
        <v>0</v>
      </c>
      <c r="AU3093" s="1">
        <v>0</v>
      </c>
      <c r="AV3093" s="1" t="s">
        <v>2625</v>
      </c>
      <c r="AW3093" s="1" t="s">
        <v>2626</v>
      </c>
      <c r="AX3093" s="1">
        <v>5</v>
      </c>
      <c r="BC3093" s="1">
        <v>1</v>
      </c>
      <c r="BD3093" s="1">
        <v>7</v>
      </c>
      <c r="BE3093" s="1">
        <v>2</v>
      </c>
      <c r="BF3093" s="296">
        <v>4677533</v>
      </c>
    </row>
    <row r="3094" spans="1:58" x14ac:dyDescent="0.3">
      <c r="A3094" s="273">
        <f t="shared" si="97"/>
        <v>23816255.759999998</v>
      </c>
      <c r="B3094" s="1" t="s">
        <v>2621</v>
      </c>
      <c r="C3094" s="274">
        <v>94060622</v>
      </c>
      <c r="D3094" s="1">
        <v>141105</v>
      </c>
      <c r="E3094" s="1">
        <v>3</v>
      </c>
      <c r="F3094" s="1" t="s">
        <v>2913</v>
      </c>
      <c r="G3094" s="275">
        <v>43649</v>
      </c>
      <c r="H3094" s="275">
        <v>45626</v>
      </c>
      <c r="I3094" s="1">
        <v>0</v>
      </c>
      <c r="J3094" s="1">
        <v>1</v>
      </c>
      <c r="K3094" s="1">
        <v>37</v>
      </c>
      <c r="L3094" s="1">
        <v>30</v>
      </c>
      <c r="M3094" s="1">
        <v>2</v>
      </c>
      <c r="N3094" s="1">
        <v>9.9499999999999993</v>
      </c>
      <c r="O3094" s="1">
        <v>10.42</v>
      </c>
      <c r="P3094" s="1">
        <v>111314272</v>
      </c>
      <c r="Q3094" s="1">
        <v>1110056</v>
      </c>
      <c r="R3094" s="1">
        <v>47068205</v>
      </c>
      <c r="S3094" s="1">
        <v>0</v>
      </c>
      <c r="T3094" s="1">
        <v>0</v>
      </c>
      <c r="U3094" s="1">
        <v>164520376</v>
      </c>
      <c r="V3094" s="1">
        <v>43598</v>
      </c>
      <c r="W3094" s="1">
        <v>0</v>
      </c>
      <c r="X3094" s="1">
        <v>0</v>
      </c>
      <c r="Y3094" s="1">
        <v>0</v>
      </c>
      <c r="Z3094" s="1" t="s">
        <v>5646</v>
      </c>
      <c r="AA3094" s="1" t="s">
        <v>4054</v>
      </c>
      <c r="AB3094" s="275">
        <v>44651</v>
      </c>
      <c r="AC3094" s="1">
        <v>2</v>
      </c>
      <c r="AD3094" s="1" t="s">
        <v>2623</v>
      </c>
      <c r="AE3094" s="1">
        <v>1</v>
      </c>
      <c r="AF3094" s="1">
        <v>30</v>
      </c>
      <c r="AG3094" s="1">
        <v>0</v>
      </c>
      <c r="AN3094" s="1">
        <v>1</v>
      </c>
      <c r="AO3094" s="1">
        <v>1</v>
      </c>
      <c r="AP3094" s="1">
        <v>43649</v>
      </c>
      <c r="AQ3094" s="1" t="s">
        <v>2629</v>
      </c>
      <c r="AR3094" s="276">
        <v>2670176.2400000002</v>
      </c>
      <c r="AS3094" s="1" t="s">
        <v>2632</v>
      </c>
      <c r="AT3094" s="1">
        <v>0</v>
      </c>
      <c r="AU3094" s="1">
        <v>0</v>
      </c>
      <c r="AV3094" s="1" t="s">
        <v>2625</v>
      </c>
      <c r="AW3094" s="1" t="s">
        <v>2626</v>
      </c>
      <c r="AX3094" s="1">
        <v>5</v>
      </c>
      <c r="BC3094" s="1">
        <v>1</v>
      </c>
      <c r="BD3094" s="1">
        <v>7</v>
      </c>
      <c r="BE3094" s="1">
        <v>2</v>
      </c>
      <c r="BF3094" s="296">
        <v>20581773</v>
      </c>
    </row>
    <row r="3095" spans="1:58" x14ac:dyDescent="0.3">
      <c r="A3095" s="273">
        <f t="shared" si="97"/>
        <v>1197872</v>
      </c>
      <c r="B3095" s="1" t="s">
        <v>2621</v>
      </c>
      <c r="C3095" s="274">
        <v>94064884</v>
      </c>
      <c r="D3095" s="1">
        <v>144105</v>
      </c>
      <c r="E3095" s="1">
        <v>4</v>
      </c>
      <c r="F3095" s="1" t="s">
        <v>4930</v>
      </c>
      <c r="G3095" s="275">
        <v>44461</v>
      </c>
      <c r="H3095" s="275">
        <v>45199</v>
      </c>
      <c r="I3095" s="1">
        <v>0</v>
      </c>
      <c r="J3095" s="1">
        <v>1</v>
      </c>
      <c r="K3095" s="1">
        <v>6</v>
      </c>
      <c r="L3095" s="1">
        <v>30</v>
      </c>
      <c r="M3095" s="1">
        <v>2</v>
      </c>
      <c r="N3095" s="1">
        <v>9</v>
      </c>
      <c r="O3095" s="1">
        <v>9.3800000000000008</v>
      </c>
      <c r="P3095" s="1">
        <v>5528531</v>
      </c>
      <c r="Q3095" s="1">
        <v>253594</v>
      </c>
      <c r="R3095" s="1">
        <v>4241923</v>
      </c>
      <c r="S3095" s="1">
        <v>0</v>
      </c>
      <c r="T3095" s="1">
        <v>0</v>
      </c>
      <c r="U3095" s="1">
        <v>0</v>
      </c>
      <c r="W3095" s="1">
        <v>0</v>
      </c>
      <c r="X3095" s="1">
        <v>0</v>
      </c>
      <c r="Y3095" s="1">
        <v>0</v>
      </c>
      <c r="AB3095" s="275">
        <v>44651</v>
      </c>
      <c r="AC3095" s="1">
        <v>1</v>
      </c>
      <c r="AD3095" s="1" t="s">
        <v>2623</v>
      </c>
      <c r="AE3095" s="1">
        <v>1</v>
      </c>
      <c r="AF3095" s="1">
        <v>30</v>
      </c>
      <c r="AG3095" s="1">
        <v>0</v>
      </c>
      <c r="AN3095" s="1">
        <v>1</v>
      </c>
      <c r="AO3095" s="1">
        <v>1</v>
      </c>
      <c r="AR3095" s="276">
        <v>380506</v>
      </c>
      <c r="AS3095" s="1" t="s">
        <v>2632</v>
      </c>
      <c r="AT3095" s="1">
        <v>0</v>
      </c>
      <c r="AU3095" s="1">
        <v>0</v>
      </c>
      <c r="AV3095" s="1" t="s">
        <v>2625</v>
      </c>
      <c r="AW3095" s="1" t="s">
        <v>2626</v>
      </c>
      <c r="AX3095" s="1">
        <v>5</v>
      </c>
      <c r="BC3095" s="1">
        <v>1</v>
      </c>
      <c r="BD3095" s="1">
        <v>7</v>
      </c>
      <c r="BE3095" s="1">
        <v>2</v>
      </c>
      <c r="BF3095" s="296">
        <v>2663545</v>
      </c>
    </row>
    <row r="3096" spans="1:58" x14ac:dyDescent="0.3">
      <c r="A3096" s="273">
        <f t="shared" si="97"/>
        <v>0</v>
      </c>
      <c r="B3096" s="1" t="s">
        <v>2621</v>
      </c>
      <c r="C3096" s="274">
        <v>94260942</v>
      </c>
      <c r="D3096" s="1">
        <v>144105</v>
      </c>
      <c r="E3096" s="1">
        <v>3</v>
      </c>
      <c r="F3096" s="1" t="s">
        <v>3380</v>
      </c>
      <c r="G3096" s="275">
        <v>43823</v>
      </c>
      <c r="H3096" s="275">
        <v>44926</v>
      </c>
      <c r="I3096" s="1">
        <v>0</v>
      </c>
      <c r="J3096" s="1">
        <v>1</v>
      </c>
      <c r="K3096" s="1">
        <v>27</v>
      </c>
      <c r="L3096" s="1">
        <v>30</v>
      </c>
      <c r="M3096" s="1">
        <v>2</v>
      </c>
      <c r="N3096" s="1">
        <v>12.96</v>
      </c>
      <c r="O3096" s="1">
        <v>13.75</v>
      </c>
      <c r="P3096" s="1">
        <v>8128690</v>
      </c>
      <c r="Q3096" s="1">
        <v>273731</v>
      </c>
      <c r="R3096" s="1">
        <v>2335650</v>
      </c>
      <c r="S3096" s="1">
        <v>0</v>
      </c>
      <c r="T3096" s="1">
        <v>0</v>
      </c>
      <c r="U3096" s="1">
        <v>0</v>
      </c>
      <c r="W3096" s="1">
        <v>0</v>
      </c>
      <c r="X3096" s="1">
        <v>0</v>
      </c>
      <c r="Y3096" s="1">
        <v>0</v>
      </c>
      <c r="AB3096" s="275">
        <v>44651</v>
      </c>
      <c r="AC3096" s="1">
        <v>1</v>
      </c>
      <c r="AD3096" s="1" t="s">
        <v>2623</v>
      </c>
      <c r="AE3096" s="1">
        <v>1</v>
      </c>
      <c r="AF3096" s="1">
        <v>30</v>
      </c>
      <c r="AG3096" s="1">
        <v>0</v>
      </c>
      <c r="AN3096" s="1">
        <v>1</v>
      </c>
      <c r="AO3096" s="1">
        <v>1</v>
      </c>
      <c r="AP3096" s="1">
        <v>43823</v>
      </c>
      <c r="AQ3096" s="1" t="s">
        <v>2629</v>
      </c>
      <c r="AR3096" s="276">
        <v>781865.16</v>
      </c>
      <c r="AS3096" s="1" t="s">
        <v>2632</v>
      </c>
      <c r="AT3096" s="1">
        <v>0</v>
      </c>
      <c r="AU3096" s="1">
        <v>0</v>
      </c>
      <c r="AV3096" s="1" t="s">
        <v>2625</v>
      </c>
      <c r="AW3096" s="1" t="s">
        <v>2626</v>
      </c>
      <c r="AX3096" s="1">
        <v>5</v>
      </c>
      <c r="BC3096" s="1">
        <v>1</v>
      </c>
      <c r="BD3096" s="1">
        <v>7</v>
      </c>
      <c r="BE3096" s="1">
        <v>2</v>
      </c>
      <c r="BF3096" s="296">
        <v>6011794.4193983758</v>
      </c>
    </row>
    <row r="3097" spans="1:58" x14ac:dyDescent="0.3">
      <c r="A3097" s="273">
        <f t="shared" si="97"/>
        <v>0</v>
      </c>
      <c r="B3097" s="1" t="s">
        <v>2621</v>
      </c>
      <c r="C3097" s="274">
        <v>94260942</v>
      </c>
      <c r="D3097" s="1">
        <v>144105</v>
      </c>
      <c r="E3097" s="1">
        <v>4</v>
      </c>
      <c r="F3097" s="1" t="s">
        <v>3389</v>
      </c>
      <c r="G3097" s="275">
        <v>44082</v>
      </c>
      <c r="H3097" s="275">
        <v>45199</v>
      </c>
      <c r="I3097" s="1">
        <v>0</v>
      </c>
      <c r="J3097" s="1">
        <v>1</v>
      </c>
      <c r="K3097" s="1">
        <v>18</v>
      </c>
      <c r="L3097" s="1">
        <v>30</v>
      </c>
      <c r="M3097" s="1">
        <v>2</v>
      </c>
      <c r="N3097" s="1">
        <v>9</v>
      </c>
      <c r="O3097" s="1">
        <v>9.3800000000000008</v>
      </c>
      <c r="P3097" s="1">
        <v>5053924</v>
      </c>
      <c r="Q3097" s="1">
        <v>161664</v>
      </c>
      <c r="R3097" s="1">
        <v>2704174</v>
      </c>
      <c r="S3097" s="1">
        <v>0</v>
      </c>
      <c r="T3097" s="1">
        <v>0</v>
      </c>
      <c r="U3097" s="1">
        <v>0</v>
      </c>
      <c r="W3097" s="1">
        <v>0</v>
      </c>
      <c r="X3097" s="1">
        <v>0</v>
      </c>
      <c r="Y3097" s="1">
        <v>0</v>
      </c>
      <c r="AB3097" s="275">
        <v>44651</v>
      </c>
      <c r="AC3097" s="1">
        <v>1</v>
      </c>
      <c r="AD3097" s="1" t="s">
        <v>2623</v>
      </c>
      <c r="AE3097" s="1">
        <v>1</v>
      </c>
      <c r="AF3097" s="1">
        <v>30</v>
      </c>
      <c r="AG3097" s="1">
        <v>0</v>
      </c>
      <c r="AN3097" s="1">
        <v>1</v>
      </c>
      <c r="AO3097" s="1">
        <v>1</v>
      </c>
      <c r="AR3097" s="276">
        <v>905370.84</v>
      </c>
      <c r="AS3097" s="1" t="s">
        <v>2632</v>
      </c>
      <c r="AT3097" s="1">
        <v>0</v>
      </c>
      <c r="AU3097" s="1">
        <v>0</v>
      </c>
      <c r="AV3097" s="1" t="s">
        <v>2625</v>
      </c>
      <c r="AW3097" s="1" t="s">
        <v>2626</v>
      </c>
      <c r="AX3097" s="1">
        <v>5</v>
      </c>
      <c r="BC3097" s="1">
        <v>1</v>
      </c>
      <c r="BD3097" s="1">
        <v>7</v>
      </c>
      <c r="BE3097" s="1">
        <v>2</v>
      </c>
      <c r="BF3097" s="296">
        <v>6960348.5806016242</v>
      </c>
    </row>
    <row r="3098" spans="1:58" x14ac:dyDescent="0.3">
      <c r="A3098" s="273">
        <f t="shared" si="97"/>
        <v>1382264.4275369444</v>
      </c>
      <c r="B3098" s="1" t="s">
        <v>2621</v>
      </c>
      <c r="C3098" s="274">
        <v>94227299</v>
      </c>
      <c r="D3098" s="1">
        <v>144105</v>
      </c>
      <c r="E3098" s="1">
        <v>4</v>
      </c>
      <c r="F3098" s="1" t="s">
        <v>3831</v>
      </c>
      <c r="G3098" s="275">
        <v>44141</v>
      </c>
      <c r="H3098" s="275">
        <v>45077</v>
      </c>
      <c r="I3098" s="1">
        <v>1</v>
      </c>
      <c r="J3098" s="1">
        <v>1</v>
      </c>
      <c r="K3098" s="1">
        <v>16</v>
      </c>
      <c r="L3098" s="1">
        <v>30</v>
      </c>
      <c r="M3098" s="1">
        <v>2</v>
      </c>
      <c r="N3098" s="1">
        <v>10.47</v>
      </c>
      <c r="O3098" s="1">
        <v>10.99</v>
      </c>
      <c r="P3098" s="1">
        <v>15126715</v>
      </c>
      <c r="Q3098" s="1">
        <v>450045</v>
      </c>
      <c r="R3098" s="1">
        <v>5893213</v>
      </c>
      <c r="S3098" s="1">
        <v>0</v>
      </c>
      <c r="T3098" s="1">
        <v>0</v>
      </c>
      <c r="U3098" s="1">
        <v>0</v>
      </c>
      <c r="V3098" s="275"/>
      <c r="W3098" s="1">
        <v>0</v>
      </c>
      <c r="X3098" s="1">
        <v>0</v>
      </c>
      <c r="Y3098" s="1">
        <v>0</v>
      </c>
      <c r="AB3098" s="275">
        <v>44651</v>
      </c>
      <c r="AC3098" s="1">
        <v>1</v>
      </c>
      <c r="AD3098" s="1" t="s">
        <v>2623</v>
      </c>
      <c r="AE3098" s="1">
        <v>1</v>
      </c>
      <c r="AF3098" s="1">
        <v>30</v>
      </c>
      <c r="AG3098" s="1">
        <v>1142</v>
      </c>
      <c r="AN3098" s="1">
        <v>1</v>
      </c>
      <c r="AO3098" s="1">
        <v>1</v>
      </c>
      <c r="AR3098" s="276">
        <v>555207.91</v>
      </c>
      <c r="AS3098" s="1" t="s">
        <v>2632</v>
      </c>
      <c r="AT3098" s="1">
        <v>0</v>
      </c>
      <c r="AU3098" s="1">
        <v>0</v>
      </c>
      <c r="AV3098" s="1" t="s">
        <v>2625</v>
      </c>
      <c r="AW3098" s="1" t="s">
        <v>2626</v>
      </c>
      <c r="AX3098" s="1">
        <v>5</v>
      </c>
      <c r="BC3098" s="1">
        <v>1</v>
      </c>
      <c r="BD3098" s="1">
        <v>7</v>
      </c>
      <c r="BE3098" s="1">
        <v>2</v>
      </c>
      <c r="BF3098" s="296">
        <v>3955740.6624630555</v>
      </c>
    </row>
    <row r="3099" spans="1:58" x14ac:dyDescent="0.3">
      <c r="A3099" s="273">
        <f t="shared" si="97"/>
        <v>469126.67246305523</v>
      </c>
      <c r="B3099" s="1" t="s">
        <v>2621</v>
      </c>
      <c r="C3099" s="274">
        <v>94227299</v>
      </c>
      <c r="D3099" s="1">
        <v>144205</v>
      </c>
      <c r="E3099" s="1">
        <v>4</v>
      </c>
      <c r="F3099" s="1" t="s">
        <v>6291</v>
      </c>
      <c r="G3099" s="275">
        <v>44635</v>
      </c>
      <c r="H3099" s="275">
        <v>45382</v>
      </c>
      <c r="I3099" s="1">
        <v>0</v>
      </c>
      <c r="J3099" s="1">
        <v>1</v>
      </c>
      <c r="K3099" s="1">
        <v>0</v>
      </c>
      <c r="L3099" s="1">
        <v>30</v>
      </c>
      <c r="M3099" s="1">
        <v>2</v>
      </c>
      <c r="N3099" s="1">
        <v>17.690000000000001</v>
      </c>
      <c r="O3099" s="1">
        <v>19.2</v>
      </c>
      <c r="P3099" s="1">
        <v>2000000</v>
      </c>
      <c r="Q3099" s="1">
        <v>99948</v>
      </c>
      <c r="R3099" s="1">
        <v>2000000</v>
      </c>
      <c r="S3099" s="1">
        <v>14750</v>
      </c>
      <c r="T3099" s="1">
        <v>0</v>
      </c>
      <c r="U3099" s="1">
        <v>0</v>
      </c>
      <c r="W3099" s="1">
        <v>0</v>
      </c>
      <c r="X3099" s="1">
        <v>0</v>
      </c>
      <c r="Y3099" s="1">
        <v>0</v>
      </c>
      <c r="AB3099" s="275">
        <v>44635</v>
      </c>
      <c r="AC3099" s="1">
        <v>1</v>
      </c>
      <c r="AD3099" s="1" t="s">
        <v>2623</v>
      </c>
      <c r="AE3099" s="1">
        <v>1</v>
      </c>
      <c r="AF3099" s="1">
        <v>30</v>
      </c>
      <c r="AG3099" s="1">
        <v>0</v>
      </c>
      <c r="AN3099" s="1">
        <v>1</v>
      </c>
      <c r="AO3099" s="1">
        <v>1</v>
      </c>
      <c r="AR3099" s="276">
        <v>188399.99</v>
      </c>
      <c r="AS3099" s="1" t="s">
        <v>2657</v>
      </c>
      <c r="AT3099" s="1">
        <v>0</v>
      </c>
      <c r="AU3099" s="1">
        <v>0</v>
      </c>
      <c r="AX3099" s="1">
        <v>5</v>
      </c>
      <c r="BC3099" s="1">
        <v>1</v>
      </c>
      <c r="BD3099" s="1">
        <v>7</v>
      </c>
      <c r="BE3099" s="1">
        <v>2</v>
      </c>
      <c r="BF3099" s="296">
        <v>1342473.3375369448</v>
      </c>
    </row>
    <row r="3100" spans="1:58" x14ac:dyDescent="0.3">
      <c r="A3100" s="273">
        <f t="shared" si="97"/>
        <v>0</v>
      </c>
      <c r="B3100" s="1" t="s">
        <v>2621</v>
      </c>
      <c r="C3100" s="274">
        <v>94264796</v>
      </c>
      <c r="D3100" s="1">
        <v>144205</v>
      </c>
      <c r="E3100" s="1">
        <v>4</v>
      </c>
      <c r="F3100" s="1" t="s">
        <v>3467</v>
      </c>
      <c r="G3100" s="275">
        <v>43910</v>
      </c>
      <c r="H3100" s="275">
        <v>45077</v>
      </c>
      <c r="I3100" s="1">
        <v>0</v>
      </c>
      <c r="J3100" s="1">
        <v>1</v>
      </c>
      <c r="K3100" s="1">
        <v>22</v>
      </c>
      <c r="L3100" s="1">
        <v>30</v>
      </c>
      <c r="M3100" s="1">
        <v>2</v>
      </c>
      <c r="N3100" s="1">
        <v>9</v>
      </c>
      <c r="O3100" s="1">
        <v>9.3800000000000008</v>
      </c>
      <c r="P3100" s="1">
        <v>5041654</v>
      </c>
      <c r="Q3100" s="1">
        <v>160323</v>
      </c>
      <c r="R3100" s="1">
        <v>2123173</v>
      </c>
      <c r="S3100" s="1">
        <v>0</v>
      </c>
      <c r="T3100" s="1">
        <v>0</v>
      </c>
      <c r="U3100" s="1">
        <v>0</v>
      </c>
      <c r="W3100" s="1">
        <v>0</v>
      </c>
      <c r="X3100" s="1">
        <v>0</v>
      </c>
      <c r="Y3100" s="1">
        <v>0</v>
      </c>
      <c r="AB3100" s="275">
        <v>44651</v>
      </c>
      <c r="AC3100" s="1">
        <v>1</v>
      </c>
      <c r="AD3100" s="1" t="s">
        <v>2623</v>
      </c>
      <c r="AE3100" s="1">
        <v>1</v>
      </c>
      <c r="AF3100" s="1">
        <v>30</v>
      </c>
      <c r="AG3100" s="1">
        <v>0</v>
      </c>
      <c r="AN3100" s="1">
        <v>1</v>
      </c>
      <c r="AO3100" s="1">
        <v>1</v>
      </c>
      <c r="AR3100" s="276">
        <v>968504</v>
      </c>
      <c r="AS3100" s="1" t="s">
        <v>2624</v>
      </c>
      <c r="AT3100" s="1">
        <v>0</v>
      </c>
      <c r="AU3100" s="1">
        <v>0</v>
      </c>
      <c r="AX3100" s="1">
        <v>5</v>
      </c>
      <c r="BC3100" s="1">
        <v>1</v>
      </c>
      <c r="BD3100" s="1">
        <v>7</v>
      </c>
      <c r="BE3100" s="1">
        <v>2</v>
      </c>
      <c r="BF3100" s="296">
        <v>4889516</v>
      </c>
    </row>
    <row r="3101" spans="1:58" x14ac:dyDescent="0.3">
      <c r="A3101" s="273">
        <f t="shared" si="97"/>
        <v>34679518</v>
      </c>
      <c r="B3101" s="1" t="s">
        <v>2621</v>
      </c>
      <c r="C3101" s="274">
        <v>94420444</v>
      </c>
      <c r="D3101" s="1">
        <v>144105</v>
      </c>
      <c r="E3101" s="1">
        <v>3</v>
      </c>
      <c r="F3101" s="1" t="s">
        <v>3536</v>
      </c>
      <c r="G3101" s="275">
        <v>44133</v>
      </c>
      <c r="H3101" s="275">
        <v>46310</v>
      </c>
      <c r="I3101" s="1">
        <v>0</v>
      </c>
      <c r="J3101" s="1">
        <v>1</v>
      </c>
      <c r="K3101" s="1">
        <v>19</v>
      </c>
      <c r="L3101" s="1">
        <v>30</v>
      </c>
      <c r="M3101" s="1">
        <v>2</v>
      </c>
      <c r="N3101" s="1">
        <v>8.76</v>
      </c>
      <c r="O3101" s="1">
        <v>9.1199999999999992</v>
      </c>
      <c r="P3101" s="1">
        <v>65404060</v>
      </c>
      <c r="Q3101" s="1">
        <v>1048663</v>
      </c>
      <c r="R3101" s="1">
        <v>53595170</v>
      </c>
      <c r="S3101" s="1">
        <v>195756</v>
      </c>
      <c r="T3101" s="1">
        <v>0</v>
      </c>
      <c r="U3101" s="1">
        <v>0</v>
      </c>
      <c r="W3101" s="1">
        <v>0</v>
      </c>
      <c r="X3101" s="1">
        <v>0</v>
      </c>
      <c r="Y3101" s="1">
        <v>0</v>
      </c>
      <c r="Z3101" s="1" t="s">
        <v>3537</v>
      </c>
      <c r="AA3101" s="1" t="s">
        <v>2807</v>
      </c>
      <c r="AB3101" s="275">
        <v>44635</v>
      </c>
      <c r="AC3101" s="1">
        <v>1</v>
      </c>
      <c r="AD3101" s="1" t="s">
        <v>2623</v>
      </c>
      <c r="AE3101" s="1">
        <v>1</v>
      </c>
      <c r="AF3101" s="1">
        <v>30</v>
      </c>
      <c r="AG3101" s="1">
        <v>0</v>
      </c>
      <c r="AN3101" s="1">
        <v>1</v>
      </c>
      <c r="AO3101" s="1">
        <v>1</v>
      </c>
      <c r="AP3101" s="1">
        <v>44133</v>
      </c>
      <c r="AQ3101" s="1" t="s">
        <v>2629</v>
      </c>
      <c r="AR3101" s="276">
        <v>2309273</v>
      </c>
      <c r="AS3101" s="1" t="s">
        <v>2624</v>
      </c>
      <c r="AT3101" s="1">
        <v>0</v>
      </c>
      <c r="AU3101" s="1">
        <v>0</v>
      </c>
      <c r="AV3101" s="1" t="s">
        <v>2670</v>
      </c>
      <c r="AW3101" s="1" t="s">
        <v>5681</v>
      </c>
      <c r="AX3101" s="1">
        <v>5</v>
      </c>
      <c r="BC3101" s="1">
        <v>1</v>
      </c>
      <c r="BD3101" s="1">
        <v>7</v>
      </c>
      <c r="BE3101" s="1">
        <v>2</v>
      </c>
      <c r="BF3101" s="296">
        <v>16606379</v>
      </c>
    </row>
    <row r="3102" spans="1:58" x14ac:dyDescent="0.3">
      <c r="A3102" s="273">
        <f t="shared" si="97"/>
        <v>12526729.449702378</v>
      </c>
      <c r="B3102" s="1" t="s">
        <v>2621</v>
      </c>
      <c r="C3102" s="274">
        <v>94420909</v>
      </c>
      <c r="D3102" s="1">
        <v>144105</v>
      </c>
      <c r="E3102" s="1">
        <v>3</v>
      </c>
      <c r="F3102" s="1" t="s">
        <v>5840</v>
      </c>
      <c r="G3102" s="275">
        <v>44651</v>
      </c>
      <c r="H3102" s="275">
        <v>45747</v>
      </c>
      <c r="I3102" s="1">
        <v>0</v>
      </c>
      <c r="J3102" s="1">
        <v>1</v>
      </c>
      <c r="K3102" s="1">
        <v>0</v>
      </c>
      <c r="L3102" s="1">
        <v>30</v>
      </c>
      <c r="M3102" s="1">
        <v>2</v>
      </c>
      <c r="N3102" s="1">
        <v>15.56</v>
      </c>
      <c r="O3102" s="1">
        <v>16.72</v>
      </c>
      <c r="P3102" s="1">
        <v>19353336</v>
      </c>
      <c r="Q3102" s="1">
        <v>414221</v>
      </c>
      <c r="R3102" s="1">
        <v>19353336</v>
      </c>
      <c r="S3102" s="1">
        <v>0</v>
      </c>
      <c r="T3102" s="1">
        <v>0</v>
      </c>
      <c r="U3102" s="1">
        <v>0</v>
      </c>
      <c r="W3102" s="1">
        <v>0</v>
      </c>
      <c r="X3102" s="1">
        <v>0</v>
      </c>
      <c r="Y3102" s="1">
        <v>0</v>
      </c>
      <c r="Z3102" s="1" t="s">
        <v>5841</v>
      </c>
      <c r="AA3102" s="1" t="s">
        <v>2807</v>
      </c>
      <c r="AB3102" s="275">
        <v>44651</v>
      </c>
      <c r="AC3102" s="1">
        <v>1</v>
      </c>
      <c r="AD3102" s="1" t="s">
        <v>2623</v>
      </c>
      <c r="AE3102" s="1">
        <v>1</v>
      </c>
      <c r="AF3102" s="1">
        <v>30</v>
      </c>
      <c r="AG3102" s="1">
        <v>0</v>
      </c>
      <c r="AN3102" s="1">
        <v>1</v>
      </c>
      <c r="AO3102" s="1">
        <v>1</v>
      </c>
      <c r="AP3102" s="1">
        <v>44651</v>
      </c>
      <c r="AQ3102" s="1" t="s">
        <v>2629</v>
      </c>
      <c r="AR3102" s="276">
        <v>797689.66</v>
      </c>
      <c r="AS3102" s="1" t="s">
        <v>2624</v>
      </c>
      <c r="AT3102" s="1">
        <v>0</v>
      </c>
      <c r="AU3102" s="1">
        <v>0</v>
      </c>
      <c r="AV3102" s="1" t="s">
        <v>2625</v>
      </c>
      <c r="AW3102" s="1" t="s">
        <v>2626</v>
      </c>
      <c r="AX3102" s="1">
        <v>5</v>
      </c>
      <c r="BC3102" s="1">
        <v>1</v>
      </c>
      <c r="BD3102" s="1">
        <v>7</v>
      </c>
      <c r="BE3102" s="1">
        <v>2</v>
      </c>
      <c r="BF3102" s="296">
        <v>6028916.8902976206</v>
      </c>
    </row>
    <row r="3103" spans="1:58" x14ac:dyDescent="0.3">
      <c r="A3103" s="273">
        <f t="shared" si="97"/>
        <v>10645.009581818282</v>
      </c>
      <c r="B3103" s="1" t="s">
        <v>2621</v>
      </c>
      <c r="C3103" s="274">
        <v>94420909</v>
      </c>
      <c r="D3103" s="1">
        <v>144205</v>
      </c>
      <c r="E3103" s="1">
        <v>4</v>
      </c>
      <c r="F3103" s="1" t="s">
        <v>2683</v>
      </c>
      <c r="G3103" s="275">
        <v>43756</v>
      </c>
      <c r="H3103" s="275">
        <v>44681</v>
      </c>
      <c r="I3103" s="1">
        <v>0</v>
      </c>
      <c r="J3103" s="1">
        <v>1</v>
      </c>
      <c r="K3103" s="1">
        <v>29</v>
      </c>
      <c r="L3103" s="1">
        <v>30</v>
      </c>
      <c r="M3103" s="1">
        <v>2</v>
      </c>
      <c r="N3103" s="1">
        <v>18</v>
      </c>
      <c r="O3103" s="1">
        <v>19.559999999999999</v>
      </c>
      <c r="P3103" s="1">
        <v>400000</v>
      </c>
      <c r="Q3103" s="1">
        <v>16656</v>
      </c>
      <c r="R3103" s="1">
        <v>16401</v>
      </c>
      <c r="S3103" s="1">
        <v>0</v>
      </c>
      <c r="T3103" s="1">
        <v>0</v>
      </c>
      <c r="U3103" s="1">
        <v>0</v>
      </c>
      <c r="W3103" s="1">
        <v>0</v>
      </c>
      <c r="X3103" s="1">
        <v>0</v>
      </c>
      <c r="Y3103" s="1">
        <v>0</v>
      </c>
      <c r="AB3103" s="275">
        <v>44651</v>
      </c>
      <c r="AC3103" s="1">
        <v>1</v>
      </c>
      <c r="AD3103" s="1" t="s">
        <v>2623</v>
      </c>
      <c r="AE3103" s="1">
        <v>1</v>
      </c>
      <c r="AF3103" s="1">
        <v>30</v>
      </c>
      <c r="AG3103" s="1">
        <v>0</v>
      </c>
      <c r="AN3103" s="1">
        <v>1</v>
      </c>
      <c r="AO3103" s="1">
        <v>1</v>
      </c>
      <c r="AR3103" s="276">
        <v>646.78</v>
      </c>
      <c r="AS3103" s="1" t="s">
        <v>2657</v>
      </c>
      <c r="AT3103" s="1">
        <v>0</v>
      </c>
      <c r="AU3103" s="1">
        <v>0</v>
      </c>
      <c r="AX3103" s="1">
        <v>5</v>
      </c>
      <c r="BC3103" s="1">
        <v>1</v>
      </c>
      <c r="BD3103" s="1">
        <v>7</v>
      </c>
      <c r="BE3103" s="1">
        <v>2</v>
      </c>
      <c r="BF3103" s="296">
        <v>5109.2104181817167</v>
      </c>
    </row>
    <row r="3104" spans="1:58" x14ac:dyDescent="0.3">
      <c r="A3104" s="273">
        <f t="shared" si="97"/>
        <v>5402.326074431212</v>
      </c>
      <c r="B3104" s="1" t="s">
        <v>2621</v>
      </c>
      <c r="C3104" s="274">
        <v>94420909</v>
      </c>
      <c r="D3104" s="1">
        <v>144205</v>
      </c>
      <c r="E3104" s="1">
        <v>4</v>
      </c>
      <c r="F3104" s="1" t="s">
        <v>2805</v>
      </c>
      <c r="G3104" s="275">
        <v>43773</v>
      </c>
      <c r="H3104" s="275">
        <v>44712</v>
      </c>
      <c r="I3104" s="1">
        <v>0</v>
      </c>
      <c r="J3104" s="1">
        <v>1</v>
      </c>
      <c r="K3104" s="1">
        <v>28</v>
      </c>
      <c r="L3104" s="1">
        <v>30</v>
      </c>
      <c r="M3104" s="1">
        <v>2</v>
      </c>
      <c r="N3104" s="1">
        <v>18</v>
      </c>
      <c r="O3104" s="1">
        <v>19.559999999999999</v>
      </c>
      <c r="P3104" s="1">
        <v>103989</v>
      </c>
      <c r="Q3104" s="1">
        <v>4330</v>
      </c>
      <c r="R3104" s="1">
        <v>8473</v>
      </c>
      <c r="S3104" s="1">
        <v>0</v>
      </c>
      <c r="T3104" s="1">
        <v>0</v>
      </c>
      <c r="U3104" s="1">
        <v>0</v>
      </c>
      <c r="W3104" s="1">
        <v>0</v>
      </c>
      <c r="X3104" s="1">
        <v>0</v>
      </c>
      <c r="Y3104" s="1">
        <v>0</v>
      </c>
      <c r="AB3104" s="275">
        <v>44651</v>
      </c>
      <c r="AC3104" s="1">
        <v>1</v>
      </c>
      <c r="AD3104" s="1" t="s">
        <v>2623</v>
      </c>
      <c r="AE3104" s="1">
        <v>1</v>
      </c>
      <c r="AF3104" s="1">
        <v>30</v>
      </c>
      <c r="AG3104" s="1">
        <v>0</v>
      </c>
      <c r="AN3104" s="1">
        <v>1</v>
      </c>
      <c r="AO3104" s="1">
        <v>1</v>
      </c>
      <c r="AR3104" s="276">
        <v>431.18</v>
      </c>
      <c r="AS3104" s="1" t="s">
        <v>2657</v>
      </c>
      <c r="AT3104" s="1">
        <v>0</v>
      </c>
      <c r="AU3104" s="1">
        <v>0</v>
      </c>
      <c r="AX3104" s="1">
        <v>5</v>
      </c>
      <c r="BC3104" s="1">
        <v>1</v>
      </c>
      <c r="BD3104" s="1">
        <v>7</v>
      </c>
      <c r="BE3104" s="1">
        <v>2</v>
      </c>
      <c r="BF3104" s="296">
        <v>2639.4939255687877</v>
      </c>
    </row>
    <row r="3105" spans="1:58" x14ac:dyDescent="0.3">
      <c r="A3105" s="273">
        <f t="shared" si="97"/>
        <v>81187.576816299115</v>
      </c>
      <c r="B3105" s="1" t="s">
        <v>2621</v>
      </c>
      <c r="C3105" s="274">
        <v>94420909</v>
      </c>
      <c r="D3105" s="1">
        <v>144205</v>
      </c>
      <c r="E3105" s="1">
        <v>4</v>
      </c>
      <c r="F3105" s="1" t="s">
        <v>2872</v>
      </c>
      <c r="G3105" s="275">
        <v>43755</v>
      </c>
      <c r="H3105" s="275">
        <v>44681</v>
      </c>
      <c r="I3105" s="1">
        <v>0</v>
      </c>
      <c r="J3105" s="1">
        <v>1</v>
      </c>
      <c r="K3105" s="1">
        <v>29</v>
      </c>
      <c r="L3105" s="1">
        <v>30</v>
      </c>
      <c r="M3105" s="1">
        <v>2</v>
      </c>
      <c r="N3105" s="1">
        <v>11.04</v>
      </c>
      <c r="O3105" s="1">
        <v>11.61</v>
      </c>
      <c r="P3105" s="1">
        <v>3305802</v>
      </c>
      <c r="Q3105" s="1">
        <v>137651</v>
      </c>
      <c r="R3105" s="1">
        <v>125438</v>
      </c>
      <c r="S3105" s="1">
        <v>0</v>
      </c>
      <c r="T3105" s="1">
        <v>0</v>
      </c>
      <c r="U3105" s="1">
        <v>0</v>
      </c>
      <c r="W3105" s="1">
        <v>0</v>
      </c>
      <c r="X3105" s="1">
        <v>0</v>
      </c>
      <c r="Y3105" s="1">
        <v>0</v>
      </c>
      <c r="AB3105" s="275">
        <v>44651</v>
      </c>
      <c r="AC3105" s="1">
        <v>1</v>
      </c>
      <c r="AD3105" s="1" t="s">
        <v>2623</v>
      </c>
      <c r="AE3105" s="1">
        <v>1</v>
      </c>
      <c r="AF3105" s="1">
        <v>30</v>
      </c>
      <c r="AG3105" s="1">
        <v>0</v>
      </c>
      <c r="AN3105" s="1">
        <v>1</v>
      </c>
      <c r="AO3105" s="1">
        <v>1</v>
      </c>
      <c r="AR3105" s="276">
        <v>5174.2</v>
      </c>
      <c r="AS3105" s="1" t="s">
        <v>2657</v>
      </c>
      <c r="AT3105" s="1">
        <v>0</v>
      </c>
      <c r="AU3105" s="1">
        <v>0</v>
      </c>
      <c r="AX3105" s="1">
        <v>5</v>
      </c>
      <c r="BC3105" s="1">
        <v>1</v>
      </c>
      <c r="BD3105" s="1">
        <v>7</v>
      </c>
      <c r="BE3105" s="1">
        <v>2</v>
      </c>
      <c r="BF3105" s="296">
        <v>39076.22318370088</v>
      </c>
    </row>
    <row r="3106" spans="1:58" x14ac:dyDescent="0.3">
      <c r="A3106" s="273">
        <f t="shared" si="97"/>
        <v>18998.073336682537</v>
      </c>
      <c r="B3106" s="1" t="s">
        <v>2621</v>
      </c>
      <c r="C3106" s="274">
        <v>94420909</v>
      </c>
      <c r="D3106" s="1">
        <v>144205</v>
      </c>
      <c r="E3106" s="1">
        <v>4</v>
      </c>
      <c r="F3106" s="1" t="s">
        <v>3299</v>
      </c>
      <c r="G3106" s="275">
        <v>43937</v>
      </c>
      <c r="H3106" s="275">
        <v>45046</v>
      </c>
      <c r="I3106" s="1">
        <v>0</v>
      </c>
      <c r="J3106" s="1">
        <v>1</v>
      </c>
      <c r="K3106" s="1">
        <v>23</v>
      </c>
      <c r="L3106" s="1">
        <v>30</v>
      </c>
      <c r="M3106" s="1">
        <v>2</v>
      </c>
      <c r="N3106" s="1">
        <v>18</v>
      </c>
      <c r="O3106" s="1">
        <v>19.559999999999999</v>
      </c>
      <c r="P3106" s="1">
        <v>69487</v>
      </c>
      <c r="Q3106" s="1">
        <v>2512</v>
      </c>
      <c r="R3106" s="1">
        <v>29473</v>
      </c>
      <c r="S3106" s="1">
        <v>0</v>
      </c>
      <c r="T3106" s="1">
        <v>0</v>
      </c>
      <c r="U3106" s="1">
        <v>0</v>
      </c>
      <c r="W3106" s="1">
        <v>0</v>
      </c>
      <c r="X3106" s="1">
        <v>0</v>
      </c>
      <c r="Y3106" s="1">
        <v>0</v>
      </c>
      <c r="AB3106" s="275">
        <v>44651</v>
      </c>
      <c r="AC3106" s="1">
        <v>1</v>
      </c>
      <c r="AD3106" s="1" t="s">
        <v>2623</v>
      </c>
      <c r="AE3106" s="1">
        <v>1</v>
      </c>
      <c r="AF3106" s="1">
        <v>30</v>
      </c>
      <c r="AG3106" s="1">
        <v>0</v>
      </c>
      <c r="AN3106" s="1">
        <v>1</v>
      </c>
      <c r="AO3106" s="1">
        <v>1</v>
      </c>
      <c r="AR3106" s="276">
        <v>1293.55</v>
      </c>
      <c r="AS3106" s="1" t="s">
        <v>2657</v>
      </c>
      <c r="AT3106" s="1">
        <v>0</v>
      </c>
      <c r="AU3106" s="1">
        <v>0</v>
      </c>
      <c r="AX3106" s="1">
        <v>5</v>
      </c>
      <c r="BC3106" s="1">
        <v>1</v>
      </c>
      <c r="BD3106" s="1">
        <v>7</v>
      </c>
      <c r="BE3106" s="1">
        <v>2</v>
      </c>
      <c r="BF3106" s="296">
        <v>9181.3766633174655</v>
      </c>
    </row>
    <row r="3107" spans="1:58" x14ac:dyDescent="0.3">
      <c r="A3107" s="273">
        <f t="shared" si="97"/>
        <v>4532.8687979879705</v>
      </c>
      <c r="B3107" s="1" t="s">
        <v>2621</v>
      </c>
      <c r="C3107" s="274">
        <v>94420909</v>
      </c>
      <c r="D3107" s="1">
        <v>144205</v>
      </c>
      <c r="E3107" s="1">
        <v>4</v>
      </c>
      <c r="F3107" s="1" t="s">
        <v>3316</v>
      </c>
      <c r="G3107" s="275">
        <v>43832</v>
      </c>
      <c r="H3107" s="275">
        <v>44773</v>
      </c>
      <c r="I3107" s="1">
        <v>0</v>
      </c>
      <c r="J3107" s="1">
        <v>1</v>
      </c>
      <c r="K3107" s="1">
        <v>26</v>
      </c>
      <c r="L3107" s="1">
        <v>30</v>
      </c>
      <c r="M3107" s="1">
        <v>2</v>
      </c>
      <c r="N3107" s="1">
        <v>18</v>
      </c>
      <c r="O3107" s="1">
        <v>19.559999999999999</v>
      </c>
      <c r="P3107" s="1">
        <v>42900</v>
      </c>
      <c r="Q3107" s="1">
        <v>1786</v>
      </c>
      <c r="R3107" s="1">
        <v>6897</v>
      </c>
      <c r="S3107" s="1">
        <v>0</v>
      </c>
      <c r="T3107" s="1">
        <v>0</v>
      </c>
      <c r="U3107" s="1">
        <v>0</v>
      </c>
      <c r="W3107" s="1">
        <v>0</v>
      </c>
      <c r="X3107" s="1">
        <v>0</v>
      </c>
      <c r="Y3107" s="1">
        <v>0</v>
      </c>
      <c r="AB3107" s="275">
        <v>44651</v>
      </c>
      <c r="AC3107" s="1">
        <v>1</v>
      </c>
      <c r="AD3107" s="1" t="s">
        <v>2623</v>
      </c>
      <c r="AE3107" s="1">
        <v>1</v>
      </c>
      <c r="AF3107" s="1">
        <v>30</v>
      </c>
      <c r="AG3107" s="1">
        <v>0</v>
      </c>
      <c r="AN3107" s="1">
        <v>1</v>
      </c>
      <c r="AO3107" s="1">
        <v>1</v>
      </c>
      <c r="AR3107" s="276">
        <v>215.59</v>
      </c>
      <c r="AS3107" s="1" t="s">
        <v>2657</v>
      </c>
      <c r="AT3107" s="1">
        <v>0</v>
      </c>
      <c r="AU3107" s="1">
        <v>0</v>
      </c>
      <c r="AX3107" s="1">
        <v>5</v>
      </c>
      <c r="BC3107" s="1">
        <v>1</v>
      </c>
      <c r="BD3107" s="1">
        <v>7</v>
      </c>
      <c r="BE3107" s="1">
        <v>2</v>
      </c>
      <c r="BF3107" s="296">
        <v>2148.5412020120298</v>
      </c>
    </row>
    <row r="3108" spans="1:58" x14ac:dyDescent="0.3">
      <c r="A3108" s="273">
        <f t="shared" si="97"/>
        <v>1362792.6744247996</v>
      </c>
      <c r="B3108" s="1" t="s">
        <v>2621</v>
      </c>
      <c r="C3108" s="274">
        <v>94420909</v>
      </c>
      <c r="D3108" s="1">
        <v>144205</v>
      </c>
      <c r="E3108" s="1">
        <v>4</v>
      </c>
      <c r="F3108" s="1" t="s">
        <v>3344</v>
      </c>
      <c r="G3108" s="275">
        <v>43920</v>
      </c>
      <c r="H3108" s="275">
        <v>45077</v>
      </c>
      <c r="I3108" s="1">
        <v>0</v>
      </c>
      <c r="J3108" s="1">
        <v>1</v>
      </c>
      <c r="K3108" s="1">
        <v>22</v>
      </c>
      <c r="L3108" s="1">
        <v>30</v>
      </c>
      <c r="M3108" s="1">
        <v>2</v>
      </c>
      <c r="N3108" s="1">
        <v>9</v>
      </c>
      <c r="O3108" s="1">
        <v>9.3800000000000008</v>
      </c>
      <c r="P3108" s="1">
        <v>5000000</v>
      </c>
      <c r="Q3108" s="1">
        <v>158999</v>
      </c>
      <c r="R3108" s="1">
        <v>2105613</v>
      </c>
      <c r="S3108" s="1">
        <v>0</v>
      </c>
      <c r="T3108" s="1">
        <v>0</v>
      </c>
      <c r="U3108" s="1">
        <v>0</v>
      </c>
      <c r="W3108" s="1">
        <v>0</v>
      </c>
      <c r="X3108" s="1">
        <v>0</v>
      </c>
      <c r="Y3108" s="1">
        <v>0</v>
      </c>
      <c r="AB3108" s="275">
        <v>44651</v>
      </c>
      <c r="AC3108" s="1">
        <v>1</v>
      </c>
      <c r="AD3108" s="1" t="s">
        <v>2623</v>
      </c>
      <c r="AE3108" s="1">
        <v>1</v>
      </c>
      <c r="AF3108" s="1">
        <v>30</v>
      </c>
      <c r="AG3108" s="1">
        <v>0</v>
      </c>
      <c r="AN3108" s="1">
        <v>1</v>
      </c>
      <c r="AO3108" s="1">
        <v>1</v>
      </c>
      <c r="AR3108" s="276">
        <v>86883.5</v>
      </c>
      <c r="AS3108" s="1" t="s">
        <v>2657</v>
      </c>
      <c r="AT3108" s="1">
        <v>0</v>
      </c>
      <c r="AU3108" s="1">
        <v>0</v>
      </c>
      <c r="AX3108" s="1">
        <v>5</v>
      </c>
      <c r="BC3108" s="1">
        <v>1</v>
      </c>
      <c r="BD3108" s="1">
        <v>7</v>
      </c>
      <c r="BE3108" s="1">
        <v>2</v>
      </c>
      <c r="BF3108" s="296">
        <v>655936.82557520026</v>
      </c>
    </row>
    <row r="3109" spans="1:58" x14ac:dyDescent="0.3">
      <c r="A3109" s="273">
        <f t="shared" si="97"/>
        <v>10019.868130669511</v>
      </c>
      <c r="B3109" s="1" t="s">
        <v>2621</v>
      </c>
      <c r="C3109" s="274">
        <v>94420909</v>
      </c>
      <c r="D3109" s="1">
        <v>144205</v>
      </c>
      <c r="E3109" s="1">
        <v>4</v>
      </c>
      <c r="F3109" s="1" t="s">
        <v>2990</v>
      </c>
      <c r="G3109" s="275">
        <v>43775</v>
      </c>
      <c r="H3109" s="275">
        <v>44712</v>
      </c>
      <c r="I3109" s="1">
        <v>0</v>
      </c>
      <c r="J3109" s="1">
        <v>1</v>
      </c>
      <c r="K3109" s="1">
        <v>28</v>
      </c>
      <c r="L3109" s="1">
        <v>30</v>
      </c>
      <c r="M3109" s="1">
        <v>2</v>
      </c>
      <c r="N3109" s="1">
        <v>18</v>
      </c>
      <c r="O3109" s="1">
        <v>19.559999999999999</v>
      </c>
      <c r="P3109" s="1">
        <v>190000</v>
      </c>
      <c r="Q3109" s="1">
        <v>7911</v>
      </c>
      <c r="R3109" s="1">
        <v>15493</v>
      </c>
      <c r="S3109" s="1">
        <v>0</v>
      </c>
      <c r="T3109" s="1">
        <v>0</v>
      </c>
      <c r="U3109" s="1">
        <v>0</v>
      </c>
      <c r="V3109" s="275"/>
      <c r="W3109" s="1">
        <v>0</v>
      </c>
      <c r="X3109" s="1">
        <v>0</v>
      </c>
      <c r="Y3109" s="1">
        <v>0</v>
      </c>
      <c r="AB3109" s="275">
        <v>44651</v>
      </c>
      <c r="AC3109" s="1">
        <v>1</v>
      </c>
      <c r="AD3109" s="1" t="s">
        <v>2623</v>
      </c>
      <c r="AE3109" s="1">
        <v>1</v>
      </c>
      <c r="AF3109" s="1">
        <v>30</v>
      </c>
      <c r="AG3109" s="1">
        <v>0</v>
      </c>
      <c r="AN3109" s="1">
        <v>1</v>
      </c>
      <c r="AO3109" s="1">
        <v>1</v>
      </c>
      <c r="AR3109" s="276">
        <v>646.78</v>
      </c>
      <c r="AS3109" s="1" t="s">
        <v>2657</v>
      </c>
      <c r="AT3109" s="1">
        <v>0</v>
      </c>
      <c r="AU3109" s="1">
        <v>0</v>
      </c>
      <c r="AX3109" s="1">
        <v>5</v>
      </c>
      <c r="BC3109" s="1">
        <v>1</v>
      </c>
      <c r="BD3109" s="1">
        <v>7</v>
      </c>
      <c r="BE3109" s="1">
        <v>2</v>
      </c>
      <c r="BF3109" s="296">
        <v>4826.3518693304877</v>
      </c>
    </row>
    <row r="3110" spans="1:58" x14ac:dyDescent="0.3">
      <c r="A3110" s="273">
        <f t="shared" si="97"/>
        <v>15254.204652148852</v>
      </c>
      <c r="B3110" s="1" t="s">
        <v>2621</v>
      </c>
      <c r="C3110" s="274">
        <v>94420909</v>
      </c>
      <c r="D3110" s="1">
        <v>144205</v>
      </c>
      <c r="E3110" s="1">
        <v>4</v>
      </c>
      <c r="F3110" s="1" t="s">
        <v>3255</v>
      </c>
      <c r="G3110" s="275">
        <v>43902</v>
      </c>
      <c r="H3110" s="275">
        <v>44834</v>
      </c>
      <c r="I3110" s="1">
        <v>0</v>
      </c>
      <c r="J3110" s="1">
        <v>1</v>
      </c>
      <c r="K3110" s="1">
        <v>24</v>
      </c>
      <c r="L3110" s="1">
        <v>30</v>
      </c>
      <c r="M3110" s="1">
        <v>2</v>
      </c>
      <c r="N3110" s="1">
        <v>18</v>
      </c>
      <c r="O3110" s="1">
        <v>19.559999999999999</v>
      </c>
      <c r="P3110" s="1">
        <v>100000</v>
      </c>
      <c r="Q3110" s="1">
        <v>4164</v>
      </c>
      <c r="R3110" s="1">
        <v>23722</v>
      </c>
      <c r="S3110" s="1">
        <v>0</v>
      </c>
      <c r="T3110" s="1">
        <v>0</v>
      </c>
      <c r="U3110" s="1">
        <v>0</v>
      </c>
      <c r="W3110" s="1">
        <v>0</v>
      </c>
      <c r="X3110" s="1">
        <v>0</v>
      </c>
      <c r="Y3110" s="1">
        <v>0</v>
      </c>
      <c r="AB3110" s="275">
        <v>44651</v>
      </c>
      <c r="AC3110" s="1">
        <v>1</v>
      </c>
      <c r="AD3110" s="1" t="s">
        <v>2623</v>
      </c>
      <c r="AE3110" s="1">
        <v>1</v>
      </c>
      <c r="AF3110" s="1">
        <v>30</v>
      </c>
      <c r="AG3110" s="1">
        <v>0</v>
      </c>
      <c r="AN3110" s="1">
        <v>1</v>
      </c>
      <c r="AO3110" s="1">
        <v>1</v>
      </c>
      <c r="AR3110" s="276">
        <v>1077.96</v>
      </c>
      <c r="AS3110" s="1" t="s">
        <v>2657</v>
      </c>
      <c r="AT3110" s="1">
        <v>0</v>
      </c>
      <c r="AU3110" s="1">
        <v>0</v>
      </c>
      <c r="AX3110" s="1">
        <v>5</v>
      </c>
      <c r="BC3110" s="1">
        <v>1</v>
      </c>
      <c r="BD3110" s="1">
        <v>7</v>
      </c>
      <c r="BE3110" s="1">
        <v>2</v>
      </c>
      <c r="BF3110" s="296">
        <v>7389.8353478511481</v>
      </c>
    </row>
    <row r="3111" spans="1:58" x14ac:dyDescent="0.3">
      <c r="A3111" s="273">
        <f t="shared" si="97"/>
        <v>3117.3502698361262</v>
      </c>
      <c r="B3111" s="1" t="s">
        <v>2621</v>
      </c>
      <c r="C3111" s="274">
        <v>94420909</v>
      </c>
      <c r="D3111" s="1">
        <v>144205</v>
      </c>
      <c r="E3111" s="1">
        <v>4</v>
      </c>
      <c r="F3111" s="1" t="s">
        <v>3263</v>
      </c>
      <c r="G3111" s="275">
        <v>43904</v>
      </c>
      <c r="H3111" s="275">
        <v>44834</v>
      </c>
      <c r="I3111" s="1">
        <v>0</v>
      </c>
      <c r="J3111" s="1">
        <v>1</v>
      </c>
      <c r="K3111" s="1">
        <v>24</v>
      </c>
      <c r="L3111" s="1">
        <v>30</v>
      </c>
      <c r="M3111" s="1">
        <v>2</v>
      </c>
      <c r="N3111" s="1">
        <v>18</v>
      </c>
      <c r="O3111" s="1">
        <v>19.559999999999999</v>
      </c>
      <c r="P3111" s="1">
        <v>20390</v>
      </c>
      <c r="Q3111" s="1">
        <v>849</v>
      </c>
      <c r="R3111" s="1">
        <v>4841</v>
      </c>
      <c r="S3111" s="1">
        <v>0</v>
      </c>
      <c r="T3111" s="1">
        <v>0</v>
      </c>
      <c r="U3111" s="1">
        <v>0</v>
      </c>
      <c r="W3111" s="1">
        <v>0</v>
      </c>
      <c r="X3111" s="1">
        <v>0</v>
      </c>
      <c r="Y3111" s="1">
        <v>0</v>
      </c>
      <c r="AB3111" s="275">
        <v>44651</v>
      </c>
      <c r="AC3111" s="1">
        <v>1</v>
      </c>
      <c r="AD3111" s="1" t="s">
        <v>2623</v>
      </c>
      <c r="AE3111" s="1">
        <v>1</v>
      </c>
      <c r="AF3111" s="1">
        <v>30</v>
      </c>
      <c r="AG3111" s="1">
        <v>0</v>
      </c>
      <c r="AN3111" s="1">
        <v>1</v>
      </c>
      <c r="AO3111" s="1">
        <v>1</v>
      </c>
      <c r="AR3111" s="276">
        <v>215.59</v>
      </c>
      <c r="AS3111" s="1" t="s">
        <v>2657</v>
      </c>
      <c r="AT3111" s="1">
        <v>0</v>
      </c>
      <c r="AU3111" s="1">
        <v>0</v>
      </c>
      <c r="AX3111" s="1">
        <v>5</v>
      </c>
      <c r="BC3111" s="1">
        <v>1</v>
      </c>
      <c r="BD3111" s="1">
        <v>7</v>
      </c>
      <c r="BE3111" s="1">
        <v>2</v>
      </c>
      <c r="BF3111" s="296">
        <v>1508.0597301638734</v>
      </c>
    </row>
    <row r="3112" spans="1:58" x14ac:dyDescent="0.3">
      <c r="A3112" s="273">
        <f t="shared" si="97"/>
        <v>7732.836880751247</v>
      </c>
      <c r="B3112" s="1" t="s">
        <v>2621</v>
      </c>
      <c r="C3112" s="274">
        <v>94420909</v>
      </c>
      <c r="D3112" s="1">
        <v>144205</v>
      </c>
      <c r="E3112" s="1">
        <v>4</v>
      </c>
      <c r="F3112" s="1" t="s">
        <v>3481</v>
      </c>
      <c r="G3112" s="275">
        <v>43896</v>
      </c>
      <c r="H3112" s="275">
        <v>44834</v>
      </c>
      <c r="I3112" s="1">
        <v>0</v>
      </c>
      <c r="J3112" s="1">
        <v>1</v>
      </c>
      <c r="K3112" s="1">
        <v>24</v>
      </c>
      <c r="L3112" s="1">
        <v>30</v>
      </c>
      <c r="M3112" s="1">
        <v>2</v>
      </c>
      <c r="N3112" s="1">
        <v>18</v>
      </c>
      <c r="O3112" s="1">
        <v>19.559999999999999</v>
      </c>
      <c r="P3112" s="1">
        <v>50000</v>
      </c>
      <c r="Q3112" s="1">
        <v>2082</v>
      </c>
      <c r="R3112" s="1">
        <v>11858</v>
      </c>
      <c r="S3112" s="1">
        <v>0</v>
      </c>
      <c r="T3112" s="1">
        <v>0</v>
      </c>
      <c r="U3112" s="1">
        <v>0</v>
      </c>
      <c r="W3112" s="1">
        <v>0</v>
      </c>
      <c r="X3112" s="1">
        <v>0</v>
      </c>
      <c r="Y3112" s="1">
        <v>0</v>
      </c>
      <c r="AB3112" s="275">
        <v>44651</v>
      </c>
      <c r="AC3112" s="1">
        <v>1</v>
      </c>
      <c r="AD3112" s="1" t="s">
        <v>2623</v>
      </c>
      <c r="AE3112" s="1">
        <v>1</v>
      </c>
      <c r="AF3112" s="1">
        <v>30</v>
      </c>
      <c r="AG3112" s="1">
        <v>0</v>
      </c>
      <c r="AN3112" s="1">
        <v>1</v>
      </c>
      <c r="AO3112" s="1">
        <v>1</v>
      </c>
      <c r="AR3112" s="276">
        <v>431.18</v>
      </c>
      <c r="AS3112" s="1" t="s">
        <v>2657</v>
      </c>
      <c r="AT3112" s="1">
        <v>0</v>
      </c>
      <c r="AU3112" s="1">
        <v>0</v>
      </c>
      <c r="AX3112" s="1">
        <v>5</v>
      </c>
      <c r="BC3112" s="1">
        <v>1</v>
      </c>
      <c r="BD3112" s="1">
        <v>7</v>
      </c>
      <c r="BE3112" s="1">
        <v>2</v>
      </c>
      <c r="BF3112" s="296">
        <v>3693.9831192487532</v>
      </c>
    </row>
    <row r="3113" spans="1:58" x14ac:dyDescent="0.3">
      <c r="A3113" s="273">
        <f t="shared" si="97"/>
        <v>3339.7298829650395</v>
      </c>
      <c r="B3113" s="1" t="s">
        <v>2621</v>
      </c>
      <c r="C3113" s="274">
        <v>94420909</v>
      </c>
      <c r="D3113" s="1">
        <v>144205</v>
      </c>
      <c r="E3113" s="1">
        <v>4</v>
      </c>
      <c r="F3113" s="1" t="s">
        <v>3497</v>
      </c>
      <c r="G3113" s="275">
        <v>43889</v>
      </c>
      <c r="H3113" s="275">
        <v>44804</v>
      </c>
      <c r="I3113" s="1">
        <v>0</v>
      </c>
      <c r="J3113" s="1">
        <v>1</v>
      </c>
      <c r="K3113" s="1">
        <v>25</v>
      </c>
      <c r="L3113" s="1">
        <v>30</v>
      </c>
      <c r="M3113" s="1">
        <v>2</v>
      </c>
      <c r="N3113" s="1">
        <v>18</v>
      </c>
      <c r="O3113" s="1">
        <v>19.559999999999999</v>
      </c>
      <c r="P3113" s="1">
        <v>25894</v>
      </c>
      <c r="Q3113" s="1">
        <v>1078</v>
      </c>
      <c r="R3113" s="1">
        <v>5164</v>
      </c>
      <c r="S3113" s="1">
        <v>0</v>
      </c>
      <c r="T3113" s="1">
        <v>0</v>
      </c>
      <c r="U3113" s="1">
        <v>0</v>
      </c>
      <c r="W3113" s="1">
        <v>0</v>
      </c>
      <c r="X3113" s="1">
        <v>0</v>
      </c>
      <c r="Y3113" s="1">
        <v>0</v>
      </c>
      <c r="AB3113" s="275">
        <v>44651</v>
      </c>
      <c r="AC3113" s="1">
        <v>1</v>
      </c>
      <c r="AD3113" s="1" t="s">
        <v>2623</v>
      </c>
      <c r="AE3113" s="1">
        <v>1</v>
      </c>
      <c r="AF3113" s="1">
        <v>30</v>
      </c>
      <c r="AG3113" s="1">
        <v>0</v>
      </c>
      <c r="AN3113" s="1">
        <v>1</v>
      </c>
      <c r="AO3113" s="1">
        <v>1</v>
      </c>
      <c r="AR3113" s="276">
        <v>215.59</v>
      </c>
      <c r="AS3113" s="1" t="s">
        <v>2657</v>
      </c>
      <c r="AT3113" s="1">
        <v>0</v>
      </c>
      <c r="AU3113" s="1">
        <v>0</v>
      </c>
      <c r="AX3113" s="1">
        <v>5</v>
      </c>
      <c r="BC3113" s="1">
        <v>1</v>
      </c>
      <c r="BD3113" s="1">
        <v>7</v>
      </c>
      <c r="BE3113" s="1">
        <v>2</v>
      </c>
      <c r="BF3113" s="296">
        <v>1608.6801170349604</v>
      </c>
    </row>
    <row r="3114" spans="1:58" x14ac:dyDescent="0.3">
      <c r="A3114" s="273">
        <f t="shared" si="97"/>
        <v>7732.836880751247</v>
      </c>
      <c r="B3114" s="1" t="s">
        <v>2621</v>
      </c>
      <c r="C3114" s="274">
        <v>94420909</v>
      </c>
      <c r="D3114" s="1">
        <v>144205</v>
      </c>
      <c r="E3114" s="1">
        <v>4</v>
      </c>
      <c r="F3114" s="1" t="s">
        <v>3500</v>
      </c>
      <c r="G3114" s="275">
        <v>43892</v>
      </c>
      <c r="H3114" s="275">
        <v>44834</v>
      </c>
      <c r="I3114" s="1">
        <v>0</v>
      </c>
      <c r="J3114" s="1">
        <v>1</v>
      </c>
      <c r="K3114" s="1">
        <v>24</v>
      </c>
      <c r="L3114" s="1">
        <v>30</v>
      </c>
      <c r="M3114" s="1">
        <v>2</v>
      </c>
      <c r="N3114" s="1">
        <v>18</v>
      </c>
      <c r="O3114" s="1">
        <v>19.559999999999999</v>
      </c>
      <c r="P3114" s="1">
        <v>50000</v>
      </c>
      <c r="Q3114" s="1">
        <v>2082</v>
      </c>
      <c r="R3114" s="1">
        <v>11858</v>
      </c>
      <c r="S3114" s="1">
        <v>0</v>
      </c>
      <c r="T3114" s="1">
        <v>0</v>
      </c>
      <c r="U3114" s="1">
        <v>0</v>
      </c>
      <c r="W3114" s="1">
        <v>0</v>
      </c>
      <c r="X3114" s="1">
        <v>0</v>
      </c>
      <c r="Y3114" s="1">
        <v>0</v>
      </c>
      <c r="AB3114" s="275">
        <v>44651</v>
      </c>
      <c r="AC3114" s="1">
        <v>1</v>
      </c>
      <c r="AD3114" s="1" t="s">
        <v>2623</v>
      </c>
      <c r="AE3114" s="1">
        <v>1</v>
      </c>
      <c r="AF3114" s="1">
        <v>30</v>
      </c>
      <c r="AG3114" s="1">
        <v>0</v>
      </c>
      <c r="AN3114" s="1">
        <v>1</v>
      </c>
      <c r="AO3114" s="1">
        <v>1</v>
      </c>
      <c r="AR3114" s="276">
        <v>431.18</v>
      </c>
      <c r="AS3114" s="1" t="s">
        <v>2657</v>
      </c>
      <c r="AT3114" s="1">
        <v>0</v>
      </c>
      <c r="AU3114" s="1">
        <v>0</v>
      </c>
      <c r="AX3114" s="1">
        <v>5</v>
      </c>
      <c r="BC3114" s="1">
        <v>1</v>
      </c>
      <c r="BD3114" s="1">
        <v>7</v>
      </c>
      <c r="BE3114" s="1">
        <v>2</v>
      </c>
      <c r="BF3114" s="296">
        <v>3693.9831192487532</v>
      </c>
    </row>
    <row r="3115" spans="1:58" x14ac:dyDescent="0.3">
      <c r="A3115" s="273">
        <f t="shared" si="97"/>
        <v>9161.3313580015383</v>
      </c>
      <c r="B3115" s="1" t="s">
        <v>2621</v>
      </c>
      <c r="C3115" s="274">
        <v>94420909</v>
      </c>
      <c r="D3115" s="1">
        <v>144205</v>
      </c>
      <c r="E3115" s="1">
        <v>4</v>
      </c>
      <c r="F3115" s="1" t="s">
        <v>3366</v>
      </c>
      <c r="G3115" s="275">
        <v>43898</v>
      </c>
      <c r="H3115" s="275">
        <v>44834</v>
      </c>
      <c r="I3115" s="1">
        <v>0</v>
      </c>
      <c r="J3115" s="1">
        <v>1</v>
      </c>
      <c r="K3115" s="1">
        <v>24</v>
      </c>
      <c r="L3115" s="1">
        <v>30</v>
      </c>
      <c r="M3115" s="1">
        <v>2</v>
      </c>
      <c r="N3115" s="1">
        <v>18</v>
      </c>
      <c r="O3115" s="1">
        <v>19.559999999999999</v>
      </c>
      <c r="P3115" s="1">
        <v>60000</v>
      </c>
      <c r="Q3115" s="1">
        <v>2498</v>
      </c>
      <c r="R3115" s="1">
        <v>14246</v>
      </c>
      <c r="S3115" s="1">
        <v>0</v>
      </c>
      <c r="T3115" s="1">
        <v>0</v>
      </c>
      <c r="U3115" s="1">
        <v>0</v>
      </c>
      <c r="W3115" s="1">
        <v>0</v>
      </c>
      <c r="X3115" s="1">
        <v>0</v>
      </c>
      <c r="Y3115" s="1">
        <v>0</v>
      </c>
      <c r="AB3115" s="275">
        <v>44651</v>
      </c>
      <c r="AC3115" s="1">
        <v>1</v>
      </c>
      <c r="AD3115" s="1" t="s">
        <v>2623</v>
      </c>
      <c r="AE3115" s="1">
        <v>1</v>
      </c>
      <c r="AF3115" s="1">
        <v>30</v>
      </c>
      <c r="AG3115" s="1">
        <v>0</v>
      </c>
      <c r="AN3115" s="1">
        <v>1</v>
      </c>
      <c r="AO3115" s="1">
        <v>1</v>
      </c>
      <c r="AR3115" s="276">
        <v>646.78</v>
      </c>
      <c r="AS3115" s="1" t="s">
        <v>2657</v>
      </c>
      <c r="AT3115" s="1">
        <v>0</v>
      </c>
      <c r="AU3115" s="1">
        <v>0</v>
      </c>
      <c r="AX3115" s="1">
        <v>5</v>
      </c>
      <c r="BC3115" s="1">
        <v>1</v>
      </c>
      <c r="BD3115" s="1">
        <v>7</v>
      </c>
      <c r="BE3115" s="1">
        <v>2</v>
      </c>
      <c r="BF3115" s="296">
        <v>4437.8886419984601</v>
      </c>
    </row>
    <row r="3116" spans="1:58" x14ac:dyDescent="0.3">
      <c r="A3116" s="273">
        <f t="shared" si="97"/>
        <v>6421.9675823071266</v>
      </c>
      <c r="B3116" s="1" t="s">
        <v>2621</v>
      </c>
      <c r="C3116" s="274">
        <v>94420909</v>
      </c>
      <c r="D3116" s="1">
        <v>144205</v>
      </c>
      <c r="E3116" s="1">
        <v>4</v>
      </c>
      <c r="F3116" s="1" t="s">
        <v>3377</v>
      </c>
      <c r="G3116" s="275">
        <v>43888</v>
      </c>
      <c r="H3116" s="275">
        <v>44804</v>
      </c>
      <c r="I3116" s="1">
        <v>0</v>
      </c>
      <c r="J3116" s="1">
        <v>1</v>
      </c>
      <c r="K3116" s="1">
        <v>25</v>
      </c>
      <c r="L3116" s="1">
        <v>30</v>
      </c>
      <c r="M3116" s="1">
        <v>2</v>
      </c>
      <c r="N3116" s="1">
        <v>18</v>
      </c>
      <c r="O3116" s="1">
        <v>19.559999999999999</v>
      </c>
      <c r="P3116" s="1">
        <v>50000</v>
      </c>
      <c r="Q3116" s="1">
        <v>2082</v>
      </c>
      <c r="R3116" s="1">
        <v>9954</v>
      </c>
      <c r="S3116" s="1">
        <v>0</v>
      </c>
      <c r="T3116" s="1">
        <v>0</v>
      </c>
      <c r="U3116" s="1">
        <v>0</v>
      </c>
      <c r="W3116" s="1">
        <v>0</v>
      </c>
      <c r="X3116" s="1">
        <v>0</v>
      </c>
      <c r="Y3116" s="1">
        <v>0</v>
      </c>
      <c r="AB3116" s="275">
        <v>44651</v>
      </c>
      <c r="AC3116" s="1">
        <v>1</v>
      </c>
      <c r="AD3116" s="1" t="s">
        <v>2623</v>
      </c>
      <c r="AE3116" s="1">
        <v>1</v>
      </c>
      <c r="AF3116" s="1">
        <v>30</v>
      </c>
      <c r="AG3116" s="1">
        <v>0</v>
      </c>
      <c r="AN3116" s="1">
        <v>1</v>
      </c>
      <c r="AO3116" s="1">
        <v>1</v>
      </c>
      <c r="AP3116" s="275"/>
      <c r="AR3116" s="276">
        <v>431.18</v>
      </c>
      <c r="AS3116" s="1" t="s">
        <v>2657</v>
      </c>
      <c r="AT3116" s="1">
        <v>0</v>
      </c>
      <c r="AU3116" s="1">
        <v>0</v>
      </c>
      <c r="AX3116" s="1">
        <v>5</v>
      </c>
      <c r="BC3116" s="1">
        <v>1</v>
      </c>
      <c r="BD3116" s="1">
        <v>7</v>
      </c>
      <c r="BE3116" s="1">
        <v>2</v>
      </c>
      <c r="BF3116" s="296">
        <v>3100.8524176928731</v>
      </c>
    </row>
    <row r="3117" spans="1:58" x14ac:dyDescent="0.3">
      <c r="A3117" s="273">
        <f t="shared" si="97"/>
        <v>5091.1323124056125</v>
      </c>
      <c r="B3117" s="1" t="s">
        <v>2621</v>
      </c>
      <c r="C3117" s="274">
        <v>94420909</v>
      </c>
      <c r="D3117" s="1">
        <v>144205</v>
      </c>
      <c r="E3117" s="1">
        <v>4</v>
      </c>
      <c r="F3117" s="1" t="s">
        <v>3464</v>
      </c>
      <c r="G3117" s="275">
        <v>43856</v>
      </c>
      <c r="H3117" s="275">
        <v>44773</v>
      </c>
      <c r="I3117" s="1">
        <v>0</v>
      </c>
      <c r="J3117" s="1">
        <v>1</v>
      </c>
      <c r="K3117" s="1">
        <v>26</v>
      </c>
      <c r="L3117" s="1">
        <v>30</v>
      </c>
      <c r="M3117" s="1">
        <v>2</v>
      </c>
      <c r="N3117" s="1">
        <v>18</v>
      </c>
      <c r="O3117" s="1">
        <v>19.559999999999999</v>
      </c>
      <c r="P3117" s="1">
        <v>50000</v>
      </c>
      <c r="Q3117" s="1">
        <v>2082</v>
      </c>
      <c r="R3117" s="1">
        <v>8021</v>
      </c>
      <c r="S3117" s="1">
        <v>0</v>
      </c>
      <c r="T3117" s="1">
        <v>0</v>
      </c>
      <c r="U3117" s="1">
        <v>0</v>
      </c>
      <c r="W3117" s="1">
        <v>0</v>
      </c>
      <c r="X3117" s="1">
        <v>0</v>
      </c>
      <c r="Y3117" s="1">
        <v>0</v>
      </c>
      <c r="AB3117" s="275">
        <v>44651</v>
      </c>
      <c r="AC3117" s="1">
        <v>1</v>
      </c>
      <c r="AD3117" s="1" t="s">
        <v>2623</v>
      </c>
      <c r="AE3117" s="1">
        <v>1</v>
      </c>
      <c r="AF3117" s="1">
        <v>30</v>
      </c>
      <c r="AG3117" s="1">
        <v>0</v>
      </c>
      <c r="AN3117" s="1">
        <v>1</v>
      </c>
      <c r="AO3117" s="1">
        <v>1</v>
      </c>
      <c r="AR3117" s="276">
        <v>431.18</v>
      </c>
      <c r="AS3117" s="1" t="s">
        <v>2657</v>
      </c>
      <c r="AT3117" s="1">
        <v>0</v>
      </c>
      <c r="AU3117" s="1">
        <v>0</v>
      </c>
      <c r="AX3117" s="1">
        <v>5</v>
      </c>
      <c r="BC3117" s="1">
        <v>1</v>
      </c>
      <c r="BD3117" s="1">
        <v>7</v>
      </c>
      <c r="BE3117" s="1">
        <v>2</v>
      </c>
      <c r="BF3117" s="296">
        <v>2498.6876875943872</v>
      </c>
    </row>
    <row r="3118" spans="1:58" x14ac:dyDescent="0.3">
      <c r="A3118" s="273">
        <f t="shared" si="97"/>
        <v>69324.728180194768</v>
      </c>
      <c r="B3118" s="1" t="s">
        <v>2621</v>
      </c>
      <c r="C3118" s="274">
        <v>94420909</v>
      </c>
      <c r="D3118" s="1">
        <v>144205</v>
      </c>
      <c r="E3118" s="1">
        <v>4</v>
      </c>
      <c r="F3118" s="1" t="s">
        <v>3396</v>
      </c>
      <c r="G3118" s="275">
        <v>44105</v>
      </c>
      <c r="H3118" s="275">
        <v>45230</v>
      </c>
      <c r="I3118" s="1">
        <v>0</v>
      </c>
      <c r="J3118" s="1">
        <v>1</v>
      </c>
      <c r="K3118" s="1">
        <v>17</v>
      </c>
      <c r="L3118" s="1">
        <v>30</v>
      </c>
      <c r="M3118" s="1">
        <v>2</v>
      </c>
      <c r="N3118" s="1">
        <v>17.690000000000001</v>
      </c>
      <c r="O3118" s="1">
        <v>19.2</v>
      </c>
      <c r="P3118" s="1">
        <v>180000</v>
      </c>
      <c r="Q3118" s="1">
        <v>6517</v>
      </c>
      <c r="R3118" s="1">
        <v>106955</v>
      </c>
      <c r="S3118" s="1">
        <v>0</v>
      </c>
      <c r="T3118" s="1">
        <v>0</v>
      </c>
      <c r="U3118" s="1">
        <v>0</v>
      </c>
      <c r="W3118" s="1">
        <v>0</v>
      </c>
      <c r="X3118" s="1">
        <v>0</v>
      </c>
      <c r="Y3118" s="1">
        <v>0</v>
      </c>
      <c r="AB3118" s="275">
        <v>44651</v>
      </c>
      <c r="AC3118" s="1">
        <v>1</v>
      </c>
      <c r="AD3118" s="1" t="s">
        <v>2623</v>
      </c>
      <c r="AE3118" s="1">
        <v>1</v>
      </c>
      <c r="AF3118" s="1">
        <v>30</v>
      </c>
      <c r="AG3118" s="1">
        <v>0</v>
      </c>
      <c r="AN3118" s="1">
        <v>1</v>
      </c>
      <c r="AO3118" s="1">
        <v>1</v>
      </c>
      <c r="AR3118" s="276">
        <v>4311.84</v>
      </c>
      <c r="AS3118" s="1" t="s">
        <v>2657</v>
      </c>
      <c r="AT3118" s="1">
        <v>0</v>
      </c>
      <c r="AU3118" s="1">
        <v>0</v>
      </c>
      <c r="AX3118" s="1">
        <v>5</v>
      </c>
      <c r="BC3118" s="1">
        <v>1</v>
      </c>
      <c r="BD3118" s="1">
        <v>7</v>
      </c>
      <c r="BE3118" s="1">
        <v>2</v>
      </c>
      <c r="BF3118" s="296">
        <v>33318.431819805228</v>
      </c>
    </row>
    <row r="3119" spans="1:58" x14ac:dyDescent="0.3">
      <c r="A3119" s="273">
        <f t="shared" si="97"/>
        <v>38544.273370396848</v>
      </c>
      <c r="B3119" s="1" t="s">
        <v>2621</v>
      </c>
      <c r="C3119" s="274">
        <v>94420909</v>
      </c>
      <c r="D3119" s="1">
        <v>144205</v>
      </c>
      <c r="E3119" s="1">
        <v>4</v>
      </c>
      <c r="F3119" s="1" t="s">
        <v>3397</v>
      </c>
      <c r="G3119" s="275">
        <v>44105</v>
      </c>
      <c r="H3119" s="275">
        <v>45230</v>
      </c>
      <c r="I3119" s="1">
        <v>0</v>
      </c>
      <c r="J3119" s="1">
        <v>1</v>
      </c>
      <c r="K3119" s="1">
        <v>17</v>
      </c>
      <c r="L3119" s="1">
        <v>30</v>
      </c>
      <c r="M3119" s="1">
        <v>2</v>
      </c>
      <c r="N3119" s="1">
        <v>17.690000000000001</v>
      </c>
      <c r="O3119" s="1">
        <v>19.2</v>
      </c>
      <c r="P3119" s="1">
        <v>100000</v>
      </c>
      <c r="Q3119" s="1">
        <v>3620</v>
      </c>
      <c r="R3119" s="1">
        <v>59429</v>
      </c>
      <c r="S3119" s="1">
        <v>0</v>
      </c>
      <c r="T3119" s="1">
        <v>0</v>
      </c>
      <c r="U3119" s="1">
        <v>0</v>
      </c>
      <c r="W3119" s="1">
        <v>0</v>
      </c>
      <c r="X3119" s="1">
        <v>0</v>
      </c>
      <c r="Y3119" s="1">
        <v>0</v>
      </c>
      <c r="AB3119" s="275">
        <v>44651</v>
      </c>
      <c r="AC3119" s="1">
        <v>1</v>
      </c>
      <c r="AD3119" s="1" t="s">
        <v>2623</v>
      </c>
      <c r="AE3119" s="1">
        <v>1</v>
      </c>
      <c r="AF3119" s="1">
        <v>30</v>
      </c>
      <c r="AG3119" s="1">
        <v>0</v>
      </c>
      <c r="AN3119" s="1">
        <v>1</v>
      </c>
      <c r="AO3119" s="1">
        <v>1</v>
      </c>
      <c r="AR3119" s="276">
        <v>2371.5100000000002</v>
      </c>
      <c r="AS3119" s="1" t="s">
        <v>2657</v>
      </c>
      <c r="AT3119" s="1">
        <v>0</v>
      </c>
      <c r="AU3119" s="1">
        <v>0</v>
      </c>
      <c r="AX3119" s="1">
        <v>5</v>
      </c>
      <c r="BC3119" s="1">
        <v>1</v>
      </c>
      <c r="BD3119" s="1">
        <v>7</v>
      </c>
      <c r="BE3119" s="1">
        <v>2</v>
      </c>
      <c r="BF3119" s="296">
        <v>18513.21662960315</v>
      </c>
    </row>
    <row r="3120" spans="1:58" x14ac:dyDescent="0.3">
      <c r="A3120" s="273">
        <f t="shared" si="97"/>
        <v>82907.299084117607</v>
      </c>
      <c r="B3120" s="1" t="s">
        <v>2621</v>
      </c>
      <c r="C3120" s="274">
        <v>94420909</v>
      </c>
      <c r="D3120" s="1">
        <v>144205</v>
      </c>
      <c r="E3120" s="1">
        <v>4</v>
      </c>
      <c r="F3120" s="1" t="s">
        <v>3403</v>
      </c>
      <c r="G3120" s="275">
        <v>44163</v>
      </c>
      <c r="H3120" s="275">
        <v>45260</v>
      </c>
      <c r="I3120" s="1">
        <v>0</v>
      </c>
      <c r="J3120" s="1">
        <v>1</v>
      </c>
      <c r="K3120" s="1">
        <v>16</v>
      </c>
      <c r="L3120" s="1">
        <v>30</v>
      </c>
      <c r="M3120" s="1">
        <v>2</v>
      </c>
      <c r="N3120" s="1">
        <v>17.690000000000001</v>
      </c>
      <c r="O3120" s="1">
        <v>19.2</v>
      </c>
      <c r="P3120" s="1">
        <v>206500</v>
      </c>
      <c r="Q3120" s="1">
        <v>7476</v>
      </c>
      <c r="R3120" s="1">
        <v>128249</v>
      </c>
      <c r="S3120" s="1">
        <v>0</v>
      </c>
      <c r="T3120" s="1">
        <v>0</v>
      </c>
      <c r="U3120" s="1">
        <v>0</v>
      </c>
      <c r="W3120" s="1">
        <v>0</v>
      </c>
      <c r="X3120" s="1">
        <v>0</v>
      </c>
      <c r="Y3120" s="1">
        <v>0</v>
      </c>
      <c r="AB3120" s="275">
        <v>44651</v>
      </c>
      <c r="AC3120" s="1">
        <v>1</v>
      </c>
      <c r="AD3120" s="1" t="s">
        <v>2623</v>
      </c>
      <c r="AE3120" s="1">
        <v>1</v>
      </c>
      <c r="AF3120" s="1">
        <v>30</v>
      </c>
      <c r="AG3120" s="1">
        <v>0</v>
      </c>
      <c r="AN3120" s="1">
        <v>1</v>
      </c>
      <c r="AO3120" s="1">
        <v>1</v>
      </c>
      <c r="AR3120" s="276">
        <v>5389.8</v>
      </c>
      <c r="AS3120" s="1" t="s">
        <v>2657</v>
      </c>
      <c r="AT3120" s="1">
        <v>0</v>
      </c>
      <c r="AU3120" s="1">
        <v>0</v>
      </c>
      <c r="AX3120" s="1">
        <v>5</v>
      </c>
      <c r="BC3120" s="1">
        <v>1</v>
      </c>
      <c r="BD3120" s="1">
        <v>7</v>
      </c>
      <c r="BE3120" s="1">
        <v>2</v>
      </c>
      <c r="BF3120" s="296">
        <v>39951.90091588239</v>
      </c>
    </row>
    <row r="3121" spans="1:58" x14ac:dyDescent="0.3">
      <c r="A3121" s="273">
        <f t="shared" si="97"/>
        <v>26370.145767651888</v>
      </c>
      <c r="B3121" s="1" t="s">
        <v>2621</v>
      </c>
      <c r="C3121" s="274">
        <v>94420909</v>
      </c>
      <c r="D3121" s="1">
        <v>144205</v>
      </c>
      <c r="E3121" s="1">
        <v>4</v>
      </c>
      <c r="F3121" s="1" t="s">
        <v>3189</v>
      </c>
      <c r="G3121" s="275">
        <v>43959</v>
      </c>
      <c r="H3121" s="275">
        <v>45077</v>
      </c>
      <c r="I3121" s="1">
        <v>0</v>
      </c>
      <c r="J3121" s="1">
        <v>1</v>
      </c>
      <c r="K3121" s="1">
        <v>22</v>
      </c>
      <c r="L3121" s="1">
        <v>30</v>
      </c>
      <c r="M3121" s="1">
        <v>2</v>
      </c>
      <c r="N3121" s="1">
        <v>18</v>
      </c>
      <c r="O3121" s="1">
        <v>19.559999999999999</v>
      </c>
      <c r="P3121" s="1">
        <v>90000</v>
      </c>
      <c r="Q3121" s="1">
        <v>3254</v>
      </c>
      <c r="R3121" s="1">
        <v>40807</v>
      </c>
      <c r="S3121" s="1">
        <v>0</v>
      </c>
      <c r="T3121" s="1">
        <v>0</v>
      </c>
      <c r="U3121" s="1">
        <v>0</v>
      </c>
      <c r="W3121" s="1">
        <v>0</v>
      </c>
      <c r="X3121" s="1">
        <v>0</v>
      </c>
      <c r="Y3121" s="1">
        <v>0</v>
      </c>
      <c r="AB3121" s="275">
        <v>44651</v>
      </c>
      <c r="AC3121" s="1">
        <v>1</v>
      </c>
      <c r="AD3121" s="1" t="s">
        <v>2623</v>
      </c>
      <c r="AE3121" s="1">
        <v>1</v>
      </c>
      <c r="AF3121" s="1">
        <v>30</v>
      </c>
      <c r="AG3121" s="1">
        <v>0</v>
      </c>
      <c r="AN3121" s="1">
        <v>1</v>
      </c>
      <c r="AO3121" s="1">
        <v>1</v>
      </c>
      <c r="AR3121" s="276">
        <v>1724.73</v>
      </c>
      <c r="AS3121" s="1" t="s">
        <v>2657</v>
      </c>
      <c r="AT3121" s="1">
        <v>0</v>
      </c>
      <c r="AU3121" s="1">
        <v>0</v>
      </c>
      <c r="AX3121" s="1">
        <v>5</v>
      </c>
      <c r="BC3121" s="1">
        <v>1</v>
      </c>
      <c r="BD3121" s="1">
        <v>7</v>
      </c>
      <c r="BE3121" s="1">
        <v>2</v>
      </c>
      <c r="BF3121" s="296">
        <v>12712.124232348109</v>
      </c>
    </row>
    <row r="3122" spans="1:58" x14ac:dyDescent="0.3">
      <c r="A3122" s="273">
        <f t="shared" si="97"/>
        <v>29285.072395816496</v>
      </c>
      <c r="B3122" s="1" t="s">
        <v>2621</v>
      </c>
      <c r="C3122" s="274">
        <v>94420909</v>
      </c>
      <c r="D3122" s="1">
        <v>144205</v>
      </c>
      <c r="E3122" s="1">
        <v>4</v>
      </c>
      <c r="F3122" s="1" t="s">
        <v>3190</v>
      </c>
      <c r="G3122" s="275">
        <v>43959</v>
      </c>
      <c r="H3122" s="275">
        <v>45077</v>
      </c>
      <c r="I3122" s="1">
        <v>0</v>
      </c>
      <c r="J3122" s="1">
        <v>1</v>
      </c>
      <c r="K3122" s="1">
        <v>22</v>
      </c>
      <c r="L3122" s="1">
        <v>30</v>
      </c>
      <c r="M3122" s="1">
        <v>2</v>
      </c>
      <c r="N3122" s="1">
        <v>18</v>
      </c>
      <c r="O3122" s="1">
        <v>19.559999999999999</v>
      </c>
      <c r="P3122" s="1">
        <v>100000</v>
      </c>
      <c r="Q3122" s="1">
        <v>3615</v>
      </c>
      <c r="R3122" s="1">
        <v>45354</v>
      </c>
      <c r="S3122" s="1">
        <v>0</v>
      </c>
      <c r="T3122" s="1">
        <v>0</v>
      </c>
      <c r="U3122" s="1">
        <v>0</v>
      </c>
      <c r="W3122" s="1">
        <v>0</v>
      </c>
      <c r="X3122" s="1">
        <v>0</v>
      </c>
      <c r="Y3122" s="1">
        <v>0</v>
      </c>
      <c r="AB3122" s="275">
        <v>44651</v>
      </c>
      <c r="AC3122" s="1">
        <v>1</v>
      </c>
      <c r="AD3122" s="1" t="s">
        <v>2623</v>
      </c>
      <c r="AE3122" s="1">
        <v>1</v>
      </c>
      <c r="AF3122" s="1">
        <v>30</v>
      </c>
      <c r="AG3122" s="1">
        <v>0</v>
      </c>
      <c r="AN3122" s="1">
        <v>1</v>
      </c>
      <c r="AO3122" s="1">
        <v>1</v>
      </c>
      <c r="AR3122" s="276">
        <v>1940.33</v>
      </c>
      <c r="AS3122" s="1" t="s">
        <v>2657</v>
      </c>
      <c r="AT3122" s="1">
        <v>0</v>
      </c>
      <c r="AU3122" s="1">
        <v>0</v>
      </c>
      <c r="AX3122" s="1">
        <v>5</v>
      </c>
      <c r="BC3122" s="1">
        <v>1</v>
      </c>
      <c r="BD3122" s="1">
        <v>7</v>
      </c>
      <c r="BE3122" s="1">
        <v>2</v>
      </c>
      <c r="BF3122" s="296">
        <v>14128.5976041835</v>
      </c>
    </row>
    <row r="3123" spans="1:58" x14ac:dyDescent="0.3">
      <c r="A3123" s="273">
        <f t="shared" si="97"/>
        <v>14752.39664323143</v>
      </c>
      <c r="B3123" s="1" t="s">
        <v>2621</v>
      </c>
      <c r="C3123" s="274">
        <v>94420909</v>
      </c>
      <c r="D3123" s="1">
        <v>144205</v>
      </c>
      <c r="E3123" s="1">
        <v>4</v>
      </c>
      <c r="F3123" s="1" t="s">
        <v>3709</v>
      </c>
      <c r="G3123" s="275">
        <v>44078</v>
      </c>
      <c r="H3123" s="275">
        <v>45199</v>
      </c>
      <c r="I3123" s="1">
        <v>0</v>
      </c>
      <c r="J3123" s="1">
        <v>1</v>
      </c>
      <c r="K3123" s="1">
        <v>18</v>
      </c>
      <c r="L3123" s="1">
        <v>30</v>
      </c>
      <c r="M3123" s="1">
        <v>2</v>
      </c>
      <c r="N3123" s="1">
        <v>17.690000000000001</v>
      </c>
      <c r="O3123" s="1">
        <v>19.2</v>
      </c>
      <c r="P3123" s="1">
        <v>40000</v>
      </c>
      <c r="Q3123" s="1">
        <v>1448</v>
      </c>
      <c r="R3123" s="1">
        <v>22680</v>
      </c>
      <c r="S3123" s="1">
        <v>0</v>
      </c>
      <c r="T3123" s="1">
        <v>0</v>
      </c>
      <c r="U3123" s="1">
        <v>0</v>
      </c>
      <c r="W3123" s="1">
        <v>0</v>
      </c>
      <c r="X3123" s="1">
        <v>0</v>
      </c>
      <c r="Y3123" s="1">
        <v>0</v>
      </c>
      <c r="AB3123" s="275">
        <v>44651</v>
      </c>
      <c r="AC3123" s="1">
        <v>1</v>
      </c>
      <c r="AD3123" s="1" t="s">
        <v>2623</v>
      </c>
      <c r="AE3123" s="1">
        <v>1</v>
      </c>
      <c r="AF3123" s="1">
        <v>30</v>
      </c>
      <c r="AG3123" s="1">
        <v>0</v>
      </c>
      <c r="AN3123" s="1">
        <v>1</v>
      </c>
      <c r="AO3123" s="1">
        <v>1</v>
      </c>
      <c r="AR3123" s="276">
        <v>862.37</v>
      </c>
      <c r="AS3123" s="1" t="s">
        <v>2657</v>
      </c>
      <c r="AT3123" s="1">
        <v>0</v>
      </c>
      <c r="AU3123" s="1">
        <v>0</v>
      </c>
      <c r="AX3123" s="1">
        <v>5</v>
      </c>
      <c r="BC3123" s="1">
        <v>1</v>
      </c>
      <c r="BD3123" s="1">
        <v>7</v>
      </c>
      <c r="BE3123" s="1">
        <v>2</v>
      </c>
      <c r="BF3123" s="296">
        <v>7065.233356768571</v>
      </c>
    </row>
    <row r="3124" spans="1:58" x14ac:dyDescent="0.3">
      <c r="A3124" s="273">
        <f t="shared" si="97"/>
        <v>17492.458900700236</v>
      </c>
      <c r="B3124" s="1" t="s">
        <v>2621</v>
      </c>
      <c r="C3124" s="274">
        <v>94420909</v>
      </c>
      <c r="D3124" s="1">
        <v>144205</v>
      </c>
      <c r="E3124" s="1">
        <v>4</v>
      </c>
      <c r="F3124" s="1" t="s">
        <v>3634</v>
      </c>
      <c r="G3124" s="275">
        <v>44068</v>
      </c>
      <c r="H3124" s="275">
        <v>45169</v>
      </c>
      <c r="I3124" s="1">
        <v>0</v>
      </c>
      <c r="J3124" s="1">
        <v>1</v>
      </c>
      <c r="K3124" s="1">
        <v>19</v>
      </c>
      <c r="L3124" s="1">
        <v>30</v>
      </c>
      <c r="M3124" s="1">
        <v>2</v>
      </c>
      <c r="N3124" s="1">
        <v>17.690000000000001</v>
      </c>
      <c r="O3124" s="1">
        <v>19.2</v>
      </c>
      <c r="P3124" s="1">
        <v>50000</v>
      </c>
      <c r="Q3124" s="1">
        <v>1810</v>
      </c>
      <c r="R3124" s="1">
        <v>26973</v>
      </c>
      <c r="S3124" s="1">
        <v>0</v>
      </c>
      <c r="T3124" s="1">
        <v>0</v>
      </c>
      <c r="U3124" s="1">
        <v>0</v>
      </c>
      <c r="W3124" s="1">
        <v>0</v>
      </c>
      <c r="X3124" s="1">
        <v>0</v>
      </c>
      <c r="Y3124" s="1">
        <v>0</v>
      </c>
      <c r="AB3124" s="275">
        <v>44651</v>
      </c>
      <c r="AC3124" s="1">
        <v>1</v>
      </c>
      <c r="AD3124" s="1" t="s">
        <v>2623</v>
      </c>
      <c r="AE3124" s="1">
        <v>1</v>
      </c>
      <c r="AF3124" s="1">
        <v>30</v>
      </c>
      <c r="AG3124" s="1">
        <v>0</v>
      </c>
      <c r="AN3124" s="1">
        <v>1</v>
      </c>
      <c r="AO3124" s="1">
        <v>1</v>
      </c>
      <c r="AR3124" s="276">
        <v>1077.96</v>
      </c>
      <c r="AS3124" s="1" t="s">
        <v>2657</v>
      </c>
      <c r="AT3124" s="1">
        <v>0</v>
      </c>
      <c r="AU3124" s="1">
        <v>0</v>
      </c>
      <c r="AX3124" s="1">
        <v>5</v>
      </c>
      <c r="BC3124" s="1">
        <v>1</v>
      </c>
      <c r="BD3124" s="1">
        <v>7</v>
      </c>
      <c r="BE3124" s="1">
        <v>2</v>
      </c>
      <c r="BF3124" s="296">
        <v>8402.5810992997649</v>
      </c>
    </row>
    <row r="3125" spans="1:58" x14ac:dyDescent="0.3">
      <c r="A3125" s="273">
        <f t="shared" si="97"/>
        <v>9112.4491520196425</v>
      </c>
      <c r="B3125" s="1" t="s">
        <v>2621</v>
      </c>
      <c r="C3125" s="274">
        <v>94420909</v>
      </c>
      <c r="D3125" s="1">
        <v>144205</v>
      </c>
      <c r="E3125" s="1">
        <v>4</v>
      </c>
      <c r="F3125" s="1" t="s">
        <v>3644</v>
      </c>
      <c r="G3125" s="275">
        <v>44080</v>
      </c>
      <c r="H3125" s="275">
        <v>45199</v>
      </c>
      <c r="I3125" s="1">
        <v>0</v>
      </c>
      <c r="J3125" s="1">
        <v>1</v>
      </c>
      <c r="K3125" s="1">
        <v>18</v>
      </c>
      <c r="L3125" s="1">
        <v>30</v>
      </c>
      <c r="M3125" s="1">
        <v>2</v>
      </c>
      <c r="N3125" s="1">
        <v>17.690000000000001</v>
      </c>
      <c r="O3125" s="1">
        <v>19.2</v>
      </c>
      <c r="P3125" s="1">
        <v>25000</v>
      </c>
      <c r="Q3125" s="1">
        <v>905</v>
      </c>
      <c r="R3125" s="1">
        <v>14175</v>
      </c>
      <c r="S3125" s="1">
        <v>0</v>
      </c>
      <c r="T3125" s="1">
        <v>0</v>
      </c>
      <c r="U3125" s="1">
        <v>0</v>
      </c>
      <c r="W3125" s="1">
        <v>0</v>
      </c>
      <c r="X3125" s="1">
        <v>0</v>
      </c>
      <c r="Y3125" s="1">
        <v>0</v>
      </c>
      <c r="AB3125" s="275">
        <v>44651</v>
      </c>
      <c r="AC3125" s="1">
        <v>1</v>
      </c>
      <c r="AD3125" s="1" t="s">
        <v>2623</v>
      </c>
      <c r="AE3125" s="1">
        <v>1</v>
      </c>
      <c r="AF3125" s="1">
        <v>30</v>
      </c>
      <c r="AG3125" s="1">
        <v>0</v>
      </c>
      <c r="AN3125" s="1">
        <v>1</v>
      </c>
      <c r="AO3125" s="1">
        <v>1</v>
      </c>
      <c r="AR3125" s="276">
        <v>646.78</v>
      </c>
      <c r="AS3125" s="1" t="s">
        <v>2657</v>
      </c>
      <c r="AT3125" s="1">
        <v>0</v>
      </c>
      <c r="AU3125" s="1">
        <v>0</v>
      </c>
      <c r="AX3125" s="1">
        <v>5</v>
      </c>
      <c r="BC3125" s="1">
        <v>1</v>
      </c>
      <c r="BD3125" s="1">
        <v>7</v>
      </c>
      <c r="BE3125" s="1">
        <v>2</v>
      </c>
      <c r="BF3125" s="296">
        <v>4415.7708479803578</v>
      </c>
    </row>
    <row r="3126" spans="1:58" x14ac:dyDescent="0.3">
      <c r="A3126" s="273">
        <f t="shared" si="97"/>
        <v>69732.90266779477</v>
      </c>
      <c r="B3126" s="1" t="s">
        <v>2621</v>
      </c>
      <c r="C3126" s="274">
        <v>94420909</v>
      </c>
      <c r="D3126" s="1">
        <v>144205</v>
      </c>
      <c r="E3126" s="1">
        <v>4</v>
      </c>
      <c r="F3126" s="1" t="s">
        <v>3700</v>
      </c>
      <c r="G3126" s="275">
        <v>44056</v>
      </c>
      <c r="H3126" s="275">
        <v>45169</v>
      </c>
      <c r="I3126" s="1">
        <v>0</v>
      </c>
      <c r="J3126" s="1">
        <v>1</v>
      </c>
      <c r="K3126" s="1">
        <v>19</v>
      </c>
      <c r="L3126" s="1">
        <v>30</v>
      </c>
      <c r="M3126" s="1">
        <v>2</v>
      </c>
      <c r="N3126" s="1">
        <v>17.690000000000001</v>
      </c>
      <c r="O3126" s="1">
        <v>19.2</v>
      </c>
      <c r="P3126" s="1">
        <v>200000</v>
      </c>
      <c r="Q3126" s="1">
        <v>7241</v>
      </c>
      <c r="R3126" s="1">
        <v>107861</v>
      </c>
      <c r="S3126" s="1">
        <v>0</v>
      </c>
      <c r="T3126" s="1">
        <v>0</v>
      </c>
      <c r="U3126" s="1">
        <v>0</v>
      </c>
      <c r="W3126" s="1">
        <v>0</v>
      </c>
      <c r="X3126" s="1">
        <v>0</v>
      </c>
      <c r="Y3126" s="1">
        <v>0</v>
      </c>
      <c r="AB3126" s="275">
        <v>44651</v>
      </c>
      <c r="AC3126" s="1">
        <v>1</v>
      </c>
      <c r="AD3126" s="1" t="s">
        <v>2623</v>
      </c>
      <c r="AE3126" s="1">
        <v>1</v>
      </c>
      <c r="AF3126" s="1">
        <v>30</v>
      </c>
      <c r="AG3126" s="1">
        <v>0</v>
      </c>
      <c r="AN3126" s="1">
        <v>1</v>
      </c>
      <c r="AO3126" s="1">
        <v>1</v>
      </c>
      <c r="AR3126" s="276">
        <v>4527.43</v>
      </c>
      <c r="AS3126" s="1" t="s">
        <v>2657</v>
      </c>
      <c r="AT3126" s="1">
        <v>0</v>
      </c>
      <c r="AU3126" s="1">
        <v>0</v>
      </c>
      <c r="AX3126" s="1">
        <v>5</v>
      </c>
      <c r="BC3126" s="1">
        <v>1</v>
      </c>
      <c r="BD3126" s="1">
        <v>7</v>
      </c>
      <c r="BE3126" s="1">
        <v>2</v>
      </c>
      <c r="BF3126" s="296">
        <v>33600.667332205237</v>
      </c>
    </row>
    <row r="3127" spans="1:58" x14ac:dyDescent="0.3">
      <c r="A3127" s="273">
        <f t="shared" si="97"/>
        <v>69732.90266779477</v>
      </c>
      <c r="B3127" s="1" t="s">
        <v>2621</v>
      </c>
      <c r="C3127" s="274">
        <v>94420909</v>
      </c>
      <c r="D3127" s="1">
        <v>144205</v>
      </c>
      <c r="E3127" s="1">
        <v>4</v>
      </c>
      <c r="F3127" s="1" t="s">
        <v>3701</v>
      </c>
      <c r="G3127" s="275">
        <v>44056</v>
      </c>
      <c r="H3127" s="275">
        <v>45169</v>
      </c>
      <c r="I3127" s="1">
        <v>0</v>
      </c>
      <c r="J3127" s="1">
        <v>1</v>
      </c>
      <c r="K3127" s="1">
        <v>19</v>
      </c>
      <c r="L3127" s="1">
        <v>30</v>
      </c>
      <c r="M3127" s="1">
        <v>2</v>
      </c>
      <c r="N3127" s="1">
        <v>17.690000000000001</v>
      </c>
      <c r="O3127" s="1">
        <v>19.2</v>
      </c>
      <c r="P3127" s="1">
        <v>200000</v>
      </c>
      <c r="Q3127" s="1">
        <v>7241</v>
      </c>
      <c r="R3127" s="1">
        <v>107861</v>
      </c>
      <c r="S3127" s="1">
        <v>0</v>
      </c>
      <c r="T3127" s="1">
        <v>0</v>
      </c>
      <c r="U3127" s="1">
        <v>0</v>
      </c>
      <c r="W3127" s="1">
        <v>0</v>
      </c>
      <c r="X3127" s="1">
        <v>0</v>
      </c>
      <c r="Y3127" s="1">
        <v>0</v>
      </c>
      <c r="AB3127" s="275">
        <v>44651</v>
      </c>
      <c r="AC3127" s="1">
        <v>1</v>
      </c>
      <c r="AD3127" s="1" t="s">
        <v>2623</v>
      </c>
      <c r="AE3127" s="1">
        <v>1</v>
      </c>
      <c r="AF3127" s="1">
        <v>30</v>
      </c>
      <c r="AG3127" s="1">
        <v>0</v>
      </c>
      <c r="AN3127" s="1">
        <v>1</v>
      </c>
      <c r="AO3127" s="1">
        <v>1</v>
      </c>
      <c r="AP3127" s="275"/>
      <c r="AR3127" s="276">
        <v>4527.43</v>
      </c>
      <c r="AS3127" s="1" t="s">
        <v>2657</v>
      </c>
      <c r="AT3127" s="1">
        <v>0</v>
      </c>
      <c r="AU3127" s="1">
        <v>0</v>
      </c>
      <c r="AX3127" s="1">
        <v>5</v>
      </c>
      <c r="BC3127" s="1">
        <v>1</v>
      </c>
      <c r="BD3127" s="1">
        <v>7</v>
      </c>
      <c r="BE3127" s="1">
        <v>2</v>
      </c>
      <c r="BF3127" s="296">
        <v>33600.667332205237</v>
      </c>
    </row>
    <row r="3128" spans="1:58" x14ac:dyDescent="0.3">
      <c r="A3128" s="273">
        <f t="shared" si="97"/>
        <v>79752.780798464271</v>
      </c>
      <c r="B3128" s="1" t="s">
        <v>2621</v>
      </c>
      <c r="C3128" s="274">
        <v>94420909</v>
      </c>
      <c r="D3128" s="1">
        <v>144205</v>
      </c>
      <c r="E3128" s="1">
        <v>4</v>
      </c>
      <c r="F3128" s="1" t="s">
        <v>3526</v>
      </c>
      <c r="G3128" s="275">
        <v>44219</v>
      </c>
      <c r="H3128" s="275">
        <v>45322</v>
      </c>
      <c r="I3128" s="1">
        <v>0</v>
      </c>
      <c r="J3128" s="1">
        <v>1</v>
      </c>
      <c r="K3128" s="1">
        <v>14</v>
      </c>
      <c r="L3128" s="1">
        <v>30</v>
      </c>
      <c r="M3128" s="1">
        <v>2</v>
      </c>
      <c r="N3128" s="1">
        <v>17.690000000000001</v>
      </c>
      <c r="O3128" s="1">
        <v>19.2</v>
      </c>
      <c r="P3128" s="1">
        <v>183150</v>
      </c>
      <c r="Q3128" s="1">
        <v>6631</v>
      </c>
      <c r="R3128" s="1">
        <v>123354</v>
      </c>
      <c r="S3128" s="1">
        <v>0</v>
      </c>
      <c r="T3128" s="1">
        <v>0</v>
      </c>
      <c r="U3128" s="1">
        <v>0</v>
      </c>
      <c r="W3128" s="1">
        <v>0</v>
      </c>
      <c r="X3128" s="1">
        <v>0</v>
      </c>
      <c r="Y3128" s="1">
        <v>0</v>
      </c>
      <c r="AB3128" s="275">
        <v>44651</v>
      </c>
      <c r="AC3128" s="1">
        <v>1</v>
      </c>
      <c r="AD3128" s="1" t="s">
        <v>2623</v>
      </c>
      <c r="AE3128" s="1">
        <v>1</v>
      </c>
      <c r="AF3128" s="1">
        <v>30</v>
      </c>
      <c r="AG3128" s="1">
        <v>0</v>
      </c>
      <c r="AN3128" s="1">
        <v>1</v>
      </c>
      <c r="AO3128" s="1">
        <v>1</v>
      </c>
      <c r="AR3128" s="276">
        <v>5174.2</v>
      </c>
      <c r="AS3128" s="1" t="s">
        <v>2657</v>
      </c>
      <c r="AT3128" s="1">
        <v>0</v>
      </c>
      <c r="AU3128" s="1">
        <v>0</v>
      </c>
      <c r="AX3128" s="1">
        <v>5</v>
      </c>
      <c r="BC3128" s="1">
        <v>1</v>
      </c>
      <c r="BD3128" s="1">
        <v>7</v>
      </c>
      <c r="BE3128" s="1">
        <v>2</v>
      </c>
      <c r="BF3128" s="296">
        <v>38427.019201535732</v>
      </c>
    </row>
    <row r="3129" spans="1:58" x14ac:dyDescent="0.3">
      <c r="A3129" s="273">
        <f t="shared" si="97"/>
        <v>13051.158178706524</v>
      </c>
      <c r="B3129" s="1" t="s">
        <v>2621</v>
      </c>
      <c r="C3129" s="274">
        <v>94420909</v>
      </c>
      <c r="D3129" s="1">
        <v>144205</v>
      </c>
      <c r="E3129" s="1">
        <v>4</v>
      </c>
      <c r="F3129" s="1" t="s">
        <v>3527</v>
      </c>
      <c r="G3129" s="275">
        <v>44219</v>
      </c>
      <c r="H3129" s="275">
        <v>45322</v>
      </c>
      <c r="I3129" s="1">
        <v>0</v>
      </c>
      <c r="J3129" s="1">
        <v>1</v>
      </c>
      <c r="K3129" s="1">
        <v>14</v>
      </c>
      <c r="L3129" s="1">
        <v>30</v>
      </c>
      <c r="M3129" s="1">
        <v>2</v>
      </c>
      <c r="N3129" s="1">
        <v>17.690000000000001</v>
      </c>
      <c r="O3129" s="1">
        <v>19.2</v>
      </c>
      <c r="P3129" s="1">
        <v>30000</v>
      </c>
      <c r="Q3129" s="1">
        <v>1086</v>
      </c>
      <c r="R3129" s="1">
        <v>20209</v>
      </c>
      <c r="S3129" s="1">
        <v>0</v>
      </c>
      <c r="T3129" s="1">
        <v>0</v>
      </c>
      <c r="U3129" s="1">
        <v>0</v>
      </c>
      <c r="W3129" s="1">
        <v>0</v>
      </c>
      <c r="X3129" s="1">
        <v>0</v>
      </c>
      <c r="Y3129" s="1">
        <v>0</v>
      </c>
      <c r="AB3129" s="275">
        <v>44651</v>
      </c>
      <c r="AC3129" s="1">
        <v>1</v>
      </c>
      <c r="AD3129" s="1" t="s">
        <v>2623</v>
      </c>
      <c r="AE3129" s="1">
        <v>1</v>
      </c>
      <c r="AF3129" s="1">
        <v>30</v>
      </c>
      <c r="AG3129" s="1">
        <v>0</v>
      </c>
      <c r="AN3129" s="1">
        <v>1</v>
      </c>
      <c r="AO3129" s="1">
        <v>1</v>
      </c>
      <c r="AR3129" s="276">
        <v>862.37</v>
      </c>
      <c r="AS3129" s="1" t="s">
        <v>2657</v>
      </c>
      <c r="AT3129" s="1">
        <v>0</v>
      </c>
      <c r="AU3129" s="1">
        <v>0</v>
      </c>
      <c r="AX3129" s="1">
        <v>5</v>
      </c>
      <c r="BC3129" s="1">
        <v>1</v>
      </c>
      <c r="BD3129" s="1">
        <v>7</v>
      </c>
      <c r="BE3129" s="1">
        <v>2</v>
      </c>
      <c r="BF3129" s="296">
        <v>6295.4718212934768</v>
      </c>
    </row>
    <row r="3130" spans="1:58" x14ac:dyDescent="0.3">
      <c r="A3130" s="273">
        <f t="shared" si="97"/>
        <v>73324.616880187605</v>
      </c>
      <c r="B3130" s="1" t="s">
        <v>2621</v>
      </c>
      <c r="C3130" s="274">
        <v>94420909</v>
      </c>
      <c r="D3130" s="1">
        <v>144205</v>
      </c>
      <c r="E3130" s="1">
        <v>4</v>
      </c>
      <c r="F3130" s="1" t="s">
        <v>3529</v>
      </c>
      <c r="G3130" s="275">
        <v>44075</v>
      </c>
      <c r="H3130" s="275">
        <v>45199</v>
      </c>
      <c r="I3130" s="1">
        <v>0</v>
      </c>
      <c r="J3130" s="1">
        <v>1</v>
      </c>
      <c r="K3130" s="1">
        <v>18</v>
      </c>
      <c r="L3130" s="1">
        <v>30</v>
      </c>
      <c r="M3130" s="1">
        <v>2</v>
      </c>
      <c r="N3130" s="1">
        <v>17.690000000000001</v>
      </c>
      <c r="O3130" s="1">
        <v>19.2</v>
      </c>
      <c r="P3130" s="1">
        <v>200000</v>
      </c>
      <c r="Q3130" s="1">
        <v>7241</v>
      </c>
      <c r="R3130" s="1">
        <v>113391</v>
      </c>
      <c r="S3130" s="1">
        <v>0</v>
      </c>
      <c r="T3130" s="1">
        <v>0</v>
      </c>
      <c r="U3130" s="1">
        <v>0</v>
      </c>
      <c r="W3130" s="1">
        <v>0</v>
      </c>
      <c r="X3130" s="1">
        <v>0</v>
      </c>
      <c r="Y3130" s="1">
        <v>0</v>
      </c>
      <c r="AB3130" s="275">
        <v>44651</v>
      </c>
      <c r="AC3130" s="1">
        <v>1</v>
      </c>
      <c r="AD3130" s="1" t="s">
        <v>2623</v>
      </c>
      <c r="AE3130" s="1">
        <v>1</v>
      </c>
      <c r="AF3130" s="1">
        <v>30</v>
      </c>
      <c r="AG3130" s="1">
        <v>0</v>
      </c>
      <c r="AN3130" s="1">
        <v>1</v>
      </c>
      <c r="AO3130" s="1">
        <v>1</v>
      </c>
      <c r="AR3130" s="276">
        <v>4743.0200000000004</v>
      </c>
      <c r="AS3130" s="1" t="s">
        <v>2657</v>
      </c>
      <c r="AT3130" s="1">
        <v>0</v>
      </c>
      <c r="AU3130" s="1">
        <v>0</v>
      </c>
      <c r="AX3130" s="1">
        <v>5</v>
      </c>
      <c r="BC3130" s="1">
        <v>1</v>
      </c>
      <c r="BD3130" s="1">
        <v>7</v>
      </c>
      <c r="BE3130" s="1">
        <v>2</v>
      </c>
      <c r="BF3130" s="296">
        <v>35323.363119812391</v>
      </c>
    </row>
    <row r="3131" spans="1:58" x14ac:dyDescent="0.3">
      <c r="A3131" s="273">
        <f t="shared" si="97"/>
        <v>87135.170456049527</v>
      </c>
      <c r="B3131" s="1" t="s">
        <v>2621</v>
      </c>
      <c r="C3131" s="274">
        <v>94420909</v>
      </c>
      <c r="D3131" s="1">
        <v>144205</v>
      </c>
      <c r="E3131" s="1">
        <v>4</v>
      </c>
      <c r="F3131" s="1" t="s">
        <v>3750</v>
      </c>
      <c r="G3131" s="275">
        <v>44225</v>
      </c>
      <c r="H3131" s="275">
        <v>45322</v>
      </c>
      <c r="I3131" s="1">
        <v>0</v>
      </c>
      <c r="J3131" s="1">
        <v>1</v>
      </c>
      <c r="K3131" s="1">
        <v>14</v>
      </c>
      <c r="L3131" s="1">
        <v>30</v>
      </c>
      <c r="M3131" s="1">
        <v>2</v>
      </c>
      <c r="N3131" s="1">
        <v>17.690000000000001</v>
      </c>
      <c r="O3131" s="1">
        <v>19.2</v>
      </c>
      <c r="P3131" s="1">
        <v>200000</v>
      </c>
      <c r="Q3131" s="1">
        <v>7241</v>
      </c>
      <c r="R3131" s="1">
        <v>134703</v>
      </c>
      <c r="S3131" s="1">
        <v>0</v>
      </c>
      <c r="T3131" s="1">
        <v>0</v>
      </c>
      <c r="U3131" s="1">
        <v>0</v>
      </c>
      <c r="W3131" s="1">
        <v>0</v>
      </c>
      <c r="X3131" s="1">
        <v>0</v>
      </c>
      <c r="Y3131" s="1">
        <v>0</v>
      </c>
      <c r="AB3131" s="275">
        <v>44651</v>
      </c>
      <c r="AC3131" s="1">
        <v>1</v>
      </c>
      <c r="AD3131" s="1" t="s">
        <v>2623</v>
      </c>
      <c r="AE3131" s="1">
        <v>1</v>
      </c>
      <c r="AF3131" s="1">
        <v>30</v>
      </c>
      <c r="AG3131" s="1">
        <v>0</v>
      </c>
      <c r="AN3131" s="1">
        <v>1</v>
      </c>
      <c r="AO3131" s="1">
        <v>1</v>
      </c>
      <c r="AR3131" s="276">
        <v>5605.39</v>
      </c>
      <c r="AS3131" s="1" t="s">
        <v>2657</v>
      </c>
      <c r="AT3131" s="1">
        <v>0</v>
      </c>
      <c r="AU3131" s="1">
        <v>0</v>
      </c>
      <c r="AX3131" s="1">
        <v>5</v>
      </c>
      <c r="BC3131" s="1">
        <v>1</v>
      </c>
      <c r="BD3131" s="1">
        <v>7</v>
      </c>
      <c r="BE3131" s="1">
        <v>2</v>
      </c>
      <c r="BF3131" s="296">
        <v>41962.439543950473</v>
      </c>
    </row>
    <row r="3132" spans="1:58" x14ac:dyDescent="0.3">
      <c r="A3132" s="273">
        <f t="shared" si="97"/>
        <v>122080.85479630961</v>
      </c>
      <c r="B3132" s="1" t="s">
        <v>2621</v>
      </c>
      <c r="C3132" s="274">
        <v>94420909</v>
      </c>
      <c r="D3132" s="1">
        <v>144205</v>
      </c>
      <c r="E3132" s="1">
        <v>4</v>
      </c>
      <c r="F3132" s="1" t="s">
        <v>3751</v>
      </c>
      <c r="G3132" s="275">
        <v>44225</v>
      </c>
      <c r="H3132" s="275">
        <v>45322</v>
      </c>
      <c r="I3132" s="1">
        <v>0</v>
      </c>
      <c r="J3132" s="1">
        <v>1</v>
      </c>
      <c r="K3132" s="1">
        <v>14</v>
      </c>
      <c r="L3132" s="1">
        <v>30</v>
      </c>
      <c r="M3132" s="1">
        <v>2</v>
      </c>
      <c r="N3132" s="1">
        <v>17.690000000000001</v>
      </c>
      <c r="O3132" s="1">
        <v>19.2</v>
      </c>
      <c r="P3132" s="1">
        <v>280000</v>
      </c>
      <c r="Q3132" s="1">
        <v>10137</v>
      </c>
      <c r="R3132" s="1">
        <v>188592</v>
      </c>
      <c r="S3132" s="1">
        <v>0</v>
      </c>
      <c r="T3132" s="1">
        <v>0</v>
      </c>
      <c r="U3132" s="1">
        <v>0</v>
      </c>
      <c r="W3132" s="1">
        <v>0</v>
      </c>
      <c r="X3132" s="1">
        <v>0</v>
      </c>
      <c r="Y3132" s="1">
        <v>0</v>
      </c>
      <c r="AB3132" s="275">
        <v>44651</v>
      </c>
      <c r="AC3132" s="1">
        <v>1</v>
      </c>
      <c r="AD3132" s="1" t="s">
        <v>2623</v>
      </c>
      <c r="AE3132" s="1">
        <v>1</v>
      </c>
      <c r="AF3132" s="1">
        <v>30</v>
      </c>
      <c r="AG3132" s="1">
        <v>0</v>
      </c>
      <c r="AN3132" s="1">
        <v>1</v>
      </c>
      <c r="AO3132" s="1">
        <v>1</v>
      </c>
      <c r="AR3132" s="276">
        <v>7761.3</v>
      </c>
      <c r="AS3132" s="1" t="s">
        <v>2657</v>
      </c>
      <c r="AT3132" s="1">
        <v>0</v>
      </c>
      <c r="AU3132" s="1">
        <v>0</v>
      </c>
      <c r="AX3132" s="1">
        <v>5</v>
      </c>
      <c r="BC3132" s="1">
        <v>1</v>
      </c>
      <c r="BD3132" s="1">
        <v>7</v>
      </c>
      <c r="BE3132" s="1">
        <v>2</v>
      </c>
      <c r="BF3132" s="296">
        <v>58749.845203690398</v>
      </c>
    </row>
    <row r="3133" spans="1:58" x14ac:dyDescent="0.3">
      <c r="A3133" s="273">
        <f t="shared" si="97"/>
        <v>13790857.245009217</v>
      </c>
      <c r="B3133" s="1" t="s">
        <v>2621</v>
      </c>
      <c r="C3133" s="274">
        <v>94420909</v>
      </c>
      <c r="D3133" s="1">
        <v>144205</v>
      </c>
      <c r="E3133" s="1">
        <v>3</v>
      </c>
      <c r="F3133" s="1" t="s">
        <v>3783</v>
      </c>
      <c r="G3133" s="275">
        <v>44176</v>
      </c>
      <c r="H3133" s="275">
        <v>45657</v>
      </c>
      <c r="I3133" s="1">
        <v>0</v>
      </c>
      <c r="J3133" s="1">
        <v>1</v>
      </c>
      <c r="K3133" s="1">
        <v>17</v>
      </c>
      <c r="L3133" s="1">
        <v>30</v>
      </c>
      <c r="M3133" s="1">
        <v>2</v>
      </c>
      <c r="N3133" s="1">
        <v>14.43</v>
      </c>
      <c r="O3133" s="1">
        <v>15.43</v>
      </c>
      <c r="P3133" s="1">
        <v>28160230</v>
      </c>
      <c r="Q3133" s="1">
        <v>636110</v>
      </c>
      <c r="R3133" s="1">
        <v>21306560</v>
      </c>
      <c r="S3133" s="1">
        <v>0</v>
      </c>
      <c r="T3133" s="1">
        <v>0</v>
      </c>
      <c r="U3133" s="1">
        <v>0</v>
      </c>
      <c r="W3133" s="1">
        <v>0</v>
      </c>
      <c r="X3133" s="1">
        <v>0</v>
      </c>
      <c r="Y3133" s="1">
        <v>0</v>
      </c>
      <c r="Z3133" s="1" t="s">
        <v>2635</v>
      </c>
      <c r="AA3133" s="1" t="s">
        <v>3609</v>
      </c>
      <c r="AB3133" s="275">
        <v>44651</v>
      </c>
      <c r="AC3133" s="1">
        <v>1</v>
      </c>
      <c r="AD3133" s="1" t="s">
        <v>2623</v>
      </c>
      <c r="AE3133" s="1">
        <v>1</v>
      </c>
      <c r="AF3133" s="1">
        <v>30</v>
      </c>
      <c r="AG3133" s="1">
        <v>0</v>
      </c>
      <c r="AN3133" s="1">
        <v>1</v>
      </c>
      <c r="AO3133" s="1">
        <v>1</v>
      </c>
      <c r="AP3133" s="1">
        <v>44176</v>
      </c>
      <c r="AQ3133" s="1" t="s">
        <v>2629</v>
      </c>
      <c r="AR3133" s="276">
        <v>878320.99</v>
      </c>
      <c r="AS3133" s="1" t="s">
        <v>2624</v>
      </c>
      <c r="AT3133" s="1">
        <v>0</v>
      </c>
      <c r="AU3133" s="1">
        <v>0</v>
      </c>
      <c r="AX3133" s="1">
        <v>5</v>
      </c>
      <c r="BC3133" s="1">
        <v>1</v>
      </c>
      <c r="BD3133" s="1">
        <v>7</v>
      </c>
      <c r="BE3133" s="1">
        <v>2</v>
      </c>
      <c r="BF3133" s="296">
        <v>6637381.7649907833</v>
      </c>
    </row>
    <row r="3134" spans="1:58" x14ac:dyDescent="0.3">
      <c r="A3134" s="273">
        <f t="shared" si="97"/>
        <v>24288.960568277111</v>
      </c>
      <c r="B3134" s="1" t="s">
        <v>2621</v>
      </c>
      <c r="C3134" s="274">
        <v>94420909</v>
      </c>
      <c r="D3134" s="1">
        <v>144205</v>
      </c>
      <c r="E3134" s="1">
        <v>4</v>
      </c>
      <c r="F3134" s="1" t="s">
        <v>4289</v>
      </c>
      <c r="G3134" s="275">
        <v>44313</v>
      </c>
      <c r="H3134" s="275">
        <v>45412</v>
      </c>
      <c r="I3134" s="1">
        <v>0</v>
      </c>
      <c r="J3134" s="1">
        <v>1</v>
      </c>
      <c r="K3134" s="1">
        <v>11</v>
      </c>
      <c r="L3134" s="1">
        <v>30</v>
      </c>
      <c r="M3134" s="1">
        <v>2</v>
      </c>
      <c r="N3134" s="1">
        <v>17.690000000000001</v>
      </c>
      <c r="O3134" s="1">
        <v>19.2</v>
      </c>
      <c r="P3134" s="1">
        <v>50000</v>
      </c>
      <c r="Q3134" s="1">
        <v>1810</v>
      </c>
      <c r="R3134" s="1">
        <v>37471</v>
      </c>
      <c r="S3134" s="1">
        <v>0</v>
      </c>
      <c r="T3134" s="1">
        <v>0</v>
      </c>
      <c r="U3134" s="1">
        <v>0</v>
      </c>
      <c r="W3134" s="1">
        <v>0</v>
      </c>
      <c r="X3134" s="1">
        <v>0</v>
      </c>
      <c r="Y3134" s="1">
        <v>0</v>
      </c>
      <c r="AB3134" s="275">
        <v>44651</v>
      </c>
      <c r="AC3134" s="1">
        <v>1</v>
      </c>
      <c r="AD3134" s="1" t="s">
        <v>2623</v>
      </c>
      <c r="AE3134" s="1">
        <v>1</v>
      </c>
      <c r="AF3134" s="1">
        <v>30</v>
      </c>
      <c r="AG3134" s="1">
        <v>0</v>
      </c>
      <c r="AN3134" s="1">
        <v>1</v>
      </c>
      <c r="AO3134" s="1">
        <v>1</v>
      </c>
      <c r="AR3134" s="276">
        <v>1509.14</v>
      </c>
      <c r="AS3134" s="1" t="s">
        <v>2657</v>
      </c>
      <c r="AT3134" s="1">
        <v>0</v>
      </c>
      <c r="AU3134" s="1">
        <v>0</v>
      </c>
      <c r="AX3134" s="1">
        <v>5</v>
      </c>
      <c r="BC3134" s="1">
        <v>1</v>
      </c>
      <c r="BD3134" s="1">
        <v>7</v>
      </c>
      <c r="BE3134" s="1">
        <v>2</v>
      </c>
      <c r="BF3134" s="296">
        <v>11672.89943172289</v>
      </c>
    </row>
    <row r="3135" spans="1:58" x14ac:dyDescent="0.3">
      <c r="A3135" s="273">
        <f t="shared" si="97"/>
        <v>20020.468771656022</v>
      </c>
      <c r="B3135" s="1" t="s">
        <v>2621</v>
      </c>
      <c r="C3135" s="274">
        <v>94420909</v>
      </c>
      <c r="D3135" s="1">
        <v>144205</v>
      </c>
      <c r="E3135" s="1">
        <v>4</v>
      </c>
      <c r="F3135" s="1" t="s">
        <v>4586</v>
      </c>
      <c r="G3135" s="275">
        <v>44340</v>
      </c>
      <c r="H3135" s="275">
        <v>45443</v>
      </c>
      <c r="I3135" s="1">
        <v>0</v>
      </c>
      <c r="J3135" s="1">
        <v>1</v>
      </c>
      <c r="K3135" s="1">
        <v>10</v>
      </c>
      <c r="L3135" s="1">
        <v>30</v>
      </c>
      <c r="M3135" s="1">
        <v>2</v>
      </c>
      <c r="N3135" s="1">
        <v>17.690000000000001</v>
      </c>
      <c r="O3135" s="1">
        <v>19.2</v>
      </c>
      <c r="P3135" s="1">
        <v>40000</v>
      </c>
      <c r="Q3135" s="1">
        <v>1448</v>
      </c>
      <c r="R3135" s="1">
        <v>30958</v>
      </c>
      <c r="S3135" s="1">
        <v>0</v>
      </c>
      <c r="T3135" s="1">
        <v>0</v>
      </c>
      <c r="U3135" s="1">
        <v>0</v>
      </c>
      <c r="W3135" s="1">
        <v>0</v>
      </c>
      <c r="X3135" s="1">
        <v>0</v>
      </c>
      <c r="Y3135" s="1">
        <v>0</v>
      </c>
      <c r="AB3135" s="275">
        <v>44651</v>
      </c>
      <c r="AC3135" s="1">
        <v>1</v>
      </c>
      <c r="AD3135" s="1" t="s">
        <v>2623</v>
      </c>
      <c r="AE3135" s="1">
        <v>1</v>
      </c>
      <c r="AF3135" s="1">
        <v>30</v>
      </c>
      <c r="AG3135" s="1">
        <v>0</v>
      </c>
      <c r="AN3135" s="1">
        <v>1</v>
      </c>
      <c r="AO3135" s="1">
        <v>1</v>
      </c>
      <c r="AR3135" s="276">
        <v>1293.55</v>
      </c>
      <c r="AS3135" s="1" t="s">
        <v>2657</v>
      </c>
      <c r="AT3135" s="1">
        <v>0</v>
      </c>
      <c r="AU3135" s="1">
        <v>0</v>
      </c>
      <c r="AX3135" s="1">
        <v>5</v>
      </c>
      <c r="BC3135" s="1">
        <v>1</v>
      </c>
      <c r="BD3135" s="1">
        <v>7</v>
      </c>
      <c r="BE3135" s="1">
        <v>2</v>
      </c>
      <c r="BF3135" s="296">
        <v>9643.9812283439787</v>
      </c>
    </row>
    <row r="3136" spans="1:58" x14ac:dyDescent="0.3">
      <c r="A3136" s="273">
        <f t="shared" si="97"/>
        <v>123888.70273125039</v>
      </c>
      <c r="B3136" s="1" t="s">
        <v>2621</v>
      </c>
      <c r="C3136" s="274">
        <v>94420909</v>
      </c>
      <c r="D3136" s="1">
        <v>144205</v>
      </c>
      <c r="E3136" s="1">
        <v>4</v>
      </c>
      <c r="F3136" s="1" t="s">
        <v>4734</v>
      </c>
      <c r="G3136" s="275">
        <v>44368</v>
      </c>
      <c r="H3136" s="275">
        <v>45473</v>
      </c>
      <c r="I3136" s="1">
        <v>0</v>
      </c>
      <c r="J3136" s="1">
        <v>1</v>
      </c>
      <c r="K3136" s="1">
        <v>9</v>
      </c>
      <c r="L3136" s="1">
        <v>30</v>
      </c>
      <c r="M3136" s="1">
        <v>2</v>
      </c>
      <c r="N3136" s="1">
        <v>17.690000000000001</v>
      </c>
      <c r="O3136" s="1">
        <v>19.2</v>
      </c>
      <c r="P3136" s="1">
        <v>240000</v>
      </c>
      <c r="Q3136" s="1">
        <v>8689</v>
      </c>
      <c r="R3136" s="1">
        <v>191531</v>
      </c>
      <c r="S3136" s="1">
        <v>0</v>
      </c>
      <c r="T3136" s="1">
        <v>0</v>
      </c>
      <c r="U3136" s="1">
        <v>0</v>
      </c>
      <c r="W3136" s="1">
        <v>0</v>
      </c>
      <c r="X3136" s="1">
        <v>0</v>
      </c>
      <c r="Y3136" s="1">
        <v>0</v>
      </c>
      <c r="AB3136" s="275">
        <v>44651</v>
      </c>
      <c r="AC3136" s="1">
        <v>1</v>
      </c>
      <c r="AD3136" s="1" t="s">
        <v>2623</v>
      </c>
      <c r="AE3136" s="1">
        <v>1</v>
      </c>
      <c r="AF3136" s="1">
        <v>30</v>
      </c>
      <c r="AG3136" s="1">
        <v>0</v>
      </c>
      <c r="AN3136" s="1">
        <v>1</v>
      </c>
      <c r="AO3136" s="1">
        <v>1</v>
      </c>
      <c r="AR3136" s="276">
        <v>7976.9</v>
      </c>
      <c r="AS3136" s="1" t="s">
        <v>2657</v>
      </c>
      <c r="AT3136" s="1">
        <v>0</v>
      </c>
      <c r="AU3136" s="1">
        <v>0</v>
      </c>
      <c r="AX3136" s="1">
        <v>5</v>
      </c>
      <c r="BC3136" s="1">
        <v>1</v>
      </c>
      <c r="BD3136" s="1">
        <v>7</v>
      </c>
      <c r="BE3136" s="1">
        <v>2</v>
      </c>
      <c r="BF3136" s="296">
        <v>59665.397268749613</v>
      </c>
    </row>
    <row r="3137" spans="1:58" x14ac:dyDescent="0.3">
      <c r="A3137" s="273">
        <f t="shared" si="97"/>
        <v>51713.850414298955</v>
      </c>
      <c r="B3137" s="1" t="s">
        <v>2621</v>
      </c>
      <c r="C3137" s="274">
        <v>94420909</v>
      </c>
      <c r="D3137" s="1">
        <v>144205</v>
      </c>
      <c r="E3137" s="1">
        <v>4</v>
      </c>
      <c r="F3137" s="1" t="s">
        <v>4617</v>
      </c>
      <c r="G3137" s="275">
        <v>44362</v>
      </c>
      <c r="H3137" s="275">
        <v>45473</v>
      </c>
      <c r="I3137" s="1">
        <v>0</v>
      </c>
      <c r="J3137" s="1">
        <v>1</v>
      </c>
      <c r="K3137" s="1">
        <v>9</v>
      </c>
      <c r="L3137" s="1">
        <v>30</v>
      </c>
      <c r="M3137" s="1">
        <v>2</v>
      </c>
      <c r="N3137" s="1">
        <v>17.690000000000001</v>
      </c>
      <c r="O3137" s="1">
        <v>19.2</v>
      </c>
      <c r="P3137" s="1">
        <v>100000</v>
      </c>
      <c r="Q3137" s="1">
        <v>3620</v>
      </c>
      <c r="R3137" s="1">
        <v>79810</v>
      </c>
      <c r="S3137" s="1">
        <v>0</v>
      </c>
      <c r="T3137" s="1">
        <v>0</v>
      </c>
      <c r="U3137" s="1">
        <v>0</v>
      </c>
      <c r="W3137" s="1">
        <v>0</v>
      </c>
      <c r="X3137" s="1">
        <v>0</v>
      </c>
      <c r="Y3137" s="1">
        <v>0</v>
      </c>
      <c r="AB3137" s="275">
        <v>44651</v>
      </c>
      <c r="AC3137" s="1">
        <v>1</v>
      </c>
      <c r="AD3137" s="1" t="s">
        <v>2623</v>
      </c>
      <c r="AE3137" s="1">
        <v>1</v>
      </c>
      <c r="AF3137" s="1">
        <v>30</v>
      </c>
      <c r="AG3137" s="1">
        <v>0</v>
      </c>
      <c r="AN3137" s="1">
        <v>1</v>
      </c>
      <c r="AO3137" s="1">
        <v>1</v>
      </c>
      <c r="AR3137" s="276">
        <v>3233.88</v>
      </c>
      <c r="AS3137" s="1" t="s">
        <v>2657</v>
      </c>
      <c r="AT3137" s="1">
        <v>0</v>
      </c>
      <c r="AU3137" s="1">
        <v>0</v>
      </c>
      <c r="AX3137" s="1">
        <v>5</v>
      </c>
      <c r="BC3137" s="1">
        <v>1</v>
      </c>
      <c r="BD3137" s="1">
        <v>7</v>
      </c>
      <c r="BE3137" s="1">
        <v>2</v>
      </c>
      <c r="BF3137" s="296">
        <v>24862.26958570104</v>
      </c>
    </row>
    <row r="3138" spans="1:58" x14ac:dyDescent="0.3">
      <c r="A3138" s="273">
        <f t="shared" ref="A3138:A3201" si="98">IF(+R3138-AR3138-BF3138&gt;0,R3138-AR3138-BF3138,0)</f>
        <v>300494.38382209023</v>
      </c>
      <c r="B3138" s="1" t="s">
        <v>2621</v>
      </c>
      <c r="C3138" s="274">
        <v>94420909</v>
      </c>
      <c r="D3138" s="1">
        <v>144205</v>
      </c>
      <c r="E3138" s="1">
        <v>4</v>
      </c>
      <c r="F3138" s="1" t="s">
        <v>4482</v>
      </c>
      <c r="G3138" s="275">
        <v>44324</v>
      </c>
      <c r="H3138" s="275">
        <v>45443</v>
      </c>
      <c r="I3138" s="1">
        <v>0</v>
      </c>
      <c r="J3138" s="1">
        <v>1</v>
      </c>
      <c r="K3138" s="1">
        <v>10</v>
      </c>
      <c r="L3138" s="1">
        <v>30</v>
      </c>
      <c r="M3138" s="1">
        <v>2</v>
      </c>
      <c r="N3138" s="1">
        <v>17.690000000000001</v>
      </c>
      <c r="O3138" s="1">
        <v>19.2</v>
      </c>
      <c r="P3138" s="1">
        <v>600000</v>
      </c>
      <c r="Q3138" s="1">
        <v>21723</v>
      </c>
      <c r="R3138" s="1">
        <v>464329</v>
      </c>
      <c r="S3138" s="1">
        <v>0</v>
      </c>
      <c r="T3138" s="1">
        <v>0</v>
      </c>
      <c r="U3138" s="1">
        <v>0</v>
      </c>
      <c r="W3138" s="1">
        <v>0</v>
      </c>
      <c r="X3138" s="1">
        <v>0</v>
      </c>
      <c r="Y3138" s="1">
        <v>0</v>
      </c>
      <c r="AB3138" s="275">
        <v>44651</v>
      </c>
      <c r="AC3138" s="1">
        <v>1</v>
      </c>
      <c r="AD3138" s="1" t="s">
        <v>2623</v>
      </c>
      <c r="AE3138" s="1">
        <v>1</v>
      </c>
      <c r="AF3138" s="1">
        <v>30</v>
      </c>
      <c r="AG3138" s="1">
        <v>0</v>
      </c>
      <c r="AN3138" s="1">
        <v>1</v>
      </c>
      <c r="AO3138" s="1">
        <v>1</v>
      </c>
      <c r="AR3138" s="276">
        <v>19187.669999999998</v>
      </c>
      <c r="AS3138" s="1" t="s">
        <v>2657</v>
      </c>
      <c r="AT3138" s="1">
        <v>0</v>
      </c>
      <c r="AU3138" s="1">
        <v>0</v>
      </c>
      <c r="AX3138" s="1">
        <v>5</v>
      </c>
      <c r="BC3138" s="1">
        <v>1</v>
      </c>
      <c r="BD3138" s="1">
        <v>7</v>
      </c>
      <c r="BE3138" s="1">
        <v>2</v>
      </c>
      <c r="BF3138" s="296">
        <v>144646.94617790979</v>
      </c>
    </row>
    <row r="3139" spans="1:58" x14ac:dyDescent="0.3">
      <c r="A3139" s="273">
        <f t="shared" si="98"/>
        <v>300494.38382209023</v>
      </c>
      <c r="B3139" s="1" t="s">
        <v>2621</v>
      </c>
      <c r="C3139" s="274">
        <v>94420909</v>
      </c>
      <c r="D3139" s="1">
        <v>144205</v>
      </c>
      <c r="E3139" s="1">
        <v>4</v>
      </c>
      <c r="F3139" s="1" t="s">
        <v>4483</v>
      </c>
      <c r="G3139" s="275">
        <v>44324</v>
      </c>
      <c r="H3139" s="275">
        <v>45443</v>
      </c>
      <c r="I3139" s="1">
        <v>0</v>
      </c>
      <c r="J3139" s="1">
        <v>1</v>
      </c>
      <c r="K3139" s="1">
        <v>10</v>
      </c>
      <c r="L3139" s="1">
        <v>30</v>
      </c>
      <c r="M3139" s="1">
        <v>2</v>
      </c>
      <c r="N3139" s="1">
        <v>17.690000000000001</v>
      </c>
      <c r="O3139" s="1">
        <v>19.2</v>
      </c>
      <c r="P3139" s="1">
        <v>600000</v>
      </c>
      <c r="Q3139" s="1">
        <v>21723</v>
      </c>
      <c r="R3139" s="1">
        <v>464329</v>
      </c>
      <c r="S3139" s="1">
        <v>0</v>
      </c>
      <c r="T3139" s="1">
        <v>0</v>
      </c>
      <c r="U3139" s="1">
        <v>0</v>
      </c>
      <c r="W3139" s="1">
        <v>0</v>
      </c>
      <c r="X3139" s="1">
        <v>0</v>
      </c>
      <c r="Y3139" s="1">
        <v>0</v>
      </c>
      <c r="AB3139" s="275">
        <v>44651</v>
      </c>
      <c r="AC3139" s="1">
        <v>1</v>
      </c>
      <c r="AD3139" s="1" t="s">
        <v>2623</v>
      </c>
      <c r="AE3139" s="1">
        <v>1</v>
      </c>
      <c r="AF3139" s="1">
        <v>30</v>
      </c>
      <c r="AG3139" s="1">
        <v>0</v>
      </c>
      <c r="AN3139" s="1">
        <v>1</v>
      </c>
      <c r="AO3139" s="1">
        <v>1</v>
      </c>
      <c r="AR3139" s="276">
        <v>19187.669999999998</v>
      </c>
      <c r="AS3139" s="1" t="s">
        <v>2657</v>
      </c>
      <c r="AT3139" s="1">
        <v>0</v>
      </c>
      <c r="AU3139" s="1">
        <v>0</v>
      </c>
      <c r="AX3139" s="1">
        <v>5</v>
      </c>
      <c r="BC3139" s="1">
        <v>1</v>
      </c>
      <c r="BD3139" s="1">
        <v>7</v>
      </c>
      <c r="BE3139" s="1">
        <v>2</v>
      </c>
      <c r="BF3139" s="296">
        <v>144646.94617790979</v>
      </c>
    </row>
    <row r="3140" spans="1:58" x14ac:dyDescent="0.3">
      <c r="A3140" s="273">
        <f t="shared" si="98"/>
        <v>100092.7051134386</v>
      </c>
      <c r="B3140" s="1" t="s">
        <v>2621</v>
      </c>
      <c r="C3140" s="274">
        <v>94420909</v>
      </c>
      <c r="D3140" s="1">
        <v>144205</v>
      </c>
      <c r="E3140" s="1">
        <v>4</v>
      </c>
      <c r="F3140" s="1" t="s">
        <v>4484</v>
      </c>
      <c r="G3140" s="275">
        <v>44324</v>
      </c>
      <c r="H3140" s="275">
        <v>45443</v>
      </c>
      <c r="I3140" s="1">
        <v>0</v>
      </c>
      <c r="J3140" s="1">
        <v>1</v>
      </c>
      <c r="K3140" s="1">
        <v>10</v>
      </c>
      <c r="L3140" s="1">
        <v>30</v>
      </c>
      <c r="M3140" s="1">
        <v>2</v>
      </c>
      <c r="N3140" s="1">
        <v>17.690000000000001</v>
      </c>
      <c r="O3140" s="1">
        <v>19.2</v>
      </c>
      <c r="P3140" s="1">
        <v>200000</v>
      </c>
      <c r="Q3140" s="1">
        <v>7241</v>
      </c>
      <c r="R3140" s="1">
        <v>154776</v>
      </c>
      <c r="S3140" s="1">
        <v>0</v>
      </c>
      <c r="T3140" s="1">
        <v>0</v>
      </c>
      <c r="U3140" s="1">
        <v>0</v>
      </c>
      <c r="W3140" s="1">
        <v>0</v>
      </c>
      <c r="X3140" s="1">
        <v>0</v>
      </c>
      <c r="Y3140" s="1">
        <v>0</v>
      </c>
      <c r="AB3140" s="275">
        <v>44651</v>
      </c>
      <c r="AC3140" s="1">
        <v>1</v>
      </c>
      <c r="AD3140" s="1" t="s">
        <v>2623</v>
      </c>
      <c r="AE3140" s="1">
        <v>1</v>
      </c>
      <c r="AF3140" s="1">
        <v>30</v>
      </c>
      <c r="AG3140" s="1">
        <v>0</v>
      </c>
      <c r="AN3140" s="1">
        <v>1</v>
      </c>
      <c r="AO3140" s="1">
        <v>1</v>
      </c>
      <c r="AR3140" s="276">
        <v>6467.75</v>
      </c>
      <c r="AS3140" s="1" t="s">
        <v>2657</v>
      </c>
      <c r="AT3140" s="1">
        <v>0</v>
      </c>
      <c r="AU3140" s="1">
        <v>0</v>
      </c>
      <c r="AX3140" s="1">
        <v>5</v>
      </c>
      <c r="BC3140" s="1">
        <v>1</v>
      </c>
      <c r="BD3140" s="1">
        <v>7</v>
      </c>
      <c r="BE3140" s="1">
        <v>2</v>
      </c>
      <c r="BF3140" s="296">
        <v>48215.544886561394</v>
      </c>
    </row>
    <row r="3141" spans="1:58" x14ac:dyDescent="0.3">
      <c r="A3141" s="273">
        <f t="shared" si="98"/>
        <v>295515.4740389107</v>
      </c>
      <c r="B3141" s="1" t="s">
        <v>2621</v>
      </c>
      <c r="C3141" s="274">
        <v>94420909</v>
      </c>
      <c r="D3141" s="1">
        <v>144205</v>
      </c>
      <c r="E3141" s="1">
        <v>4</v>
      </c>
      <c r="F3141" s="1" t="s">
        <v>4856</v>
      </c>
      <c r="G3141" s="275">
        <v>44422</v>
      </c>
      <c r="H3141" s="275">
        <v>45535</v>
      </c>
      <c r="I3141" s="1">
        <v>0</v>
      </c>
      <c r="J3141" s="1">
        <v>1</v>
      </c>
      <c r="K3141" s="1">
        <v>7</v>
      </c>
      <c r="L3141" s="1">
        <v>30</v>
      </c>
      <c r="M3141" s="1">
        <v>2</v>
      </c>
      <c r="N3141" s="1">
        <v>17.690000000000001</v>
      </c>
      <c r="O3141" s="1">
        <v>19.2</v>
      </c>
      <c r="P3141" s="1">
        <v>540000</v>
      </c>
      <c r="Q3141" s="1">
        <v>19550</v>
      </c>
      <c r="R3141" s="1">
        <v>456471</v>
      </c>
      <c r="S3141" s="1">
        <v>0</v>
      </c>
      <c r="T3141" s="1">
        <v>0</v>
      </c>
      <c r="U3141" s="1">
        <v>0</v>
      </c>
      <c r="W3141" s="1">
        <v>0</v>
      </c>
      <c r="X3141" s="1">
        <v>0</v>
      </c>
      <c r="Y3141" s="1">
        <v>0</v>
      </c>
      <c r="AB3141" s="275">
        <v>44651</v>
      </c>
      <c r="AC3141" s="1">
        <v>1</v>
      </c>
      <c r="AD3141" s="1" t="s">
        <v>2623</v>
      </c>
      <c r="AE3141" s="1">
        <v>1</v>
      </c>
      <c r="AF3141" s="1">
        <v>30</v>
      </c>
      <c r="AG3141" s="1">
        <v>0</v>
      </c>
      <c r="AN3141" s="1">
        <v>1</v>
      </c>
      <c r="AO3141" s="1">
        <v>1</v>
      </c>
      <c r="AR3141" s="276">
        <v>18756.490000000002</v>
      </c>
      <c r="AS3141" s="1" t="s">
        <v>2657</v>
      </c>
      <c r="AT3141" s="1">
        <v>0</v>
      </c>
      <c r="AU3141" s="1">
        <v>0</v>
      </c>
      <c r="AX3141" s="1">
        <v>5</v>
      </c>
      <c r="BC3141" s="1">
        <v>1</v>
      </c>
      <c r="BD3141" s="1">
        <v>7</v>
      </c>
      <c r="BE3141" s="1">
        <v>2</v>
      </c>
      <c r="BF3141" s="296">
        <v>142199.03596108934</v>
      </c>
    </row>
    <row r="3142" spans="1:58" x14ac:dyDescent="0.3">
      <c r="A3142" s="273">
        <f t="shared" si="98"/>
        <v>109495.78877886708</v>
      </c>
      <c r="B3142" s="1" t="s">
        <v>2621</v>
      </c>
      <c r="C3142" s="274">
        <v>94420909</v>
      </c>
      <c r="D3142" s="1">
        <v>144205</v>
      </c>
      <c r="E3142" s="1">
        <v>4</v>
      </c>
      <c r="F3142" s="1" t="s">
        <v>4857</v>
      </c>
      <c r="G3142" s="275">
        <v>44422</v>
      </c>
      <c r="H3142" s="275">
        <v>45535</v>
      </c>
      <c r="I3142" s="1">
        <v>0</v>
      </c>
      <c r="J3142" s="1">
        <v>1</v>
      </c>
      <c r="K3142" s="1">
        <v>7</v>
      </c>
      <c r="L3142" s="1">
        <v>30</v>
      </c>
      <c r="M3142" s="1">
        <v>2</v>
      </c>
      <c r="N3142" s="1">
        <v>17.690000000000001</v>
      </c>
      <c r="O3142" s="1">
        <v>19.2</v>
      </c>
      <c r="P3142" s="1">
        <v>200000</v>
      </c>
      <c r="Q3142" s="1">
        <v>7241</v>
      </c>
      <c r="R3142" s="1">
        <v>169060</v>
      </c>
      <c r="S3142" s="1">
        <v>0</v>
      </c>
      <c r="T3142" s="1">
        <v>0</v>
      </c>
      <c r="U3142" s="1">
        <v>0</v>
      </c>
      <c r="W3142" s="1">
        <v>0</v>
      </c>
      <c r="X3142" s="1">
        <v>0</v>
      </c>
      <c r="Y3142" s="1">
        <v>0</v>
      </c>
      <c r="AB3142" s="275">
        <v>44651</v>
      </c>
      <c r="AC3142" s="1">
        <v>1</v>
      </c>
      <c r="AD3142" s="1" t="s">
        <v>2623</v>
      </c>
      <c r="AE3142" s="1">
        <v>1</v>
      </c>
      <c r="AF3142" s="1">
        <v>30</v>
      </c>
      <c r="AG3142" s="1">
        <v>0</v>
      </c>
      <c r="AN3142" s="1">
        <v>1</v>
      </c>
      <c r="AO3142" s="1">
        <v>1</v>
      </c>
      <c r="AR3142" s="276">
        <v>6898.94</v>
      </c>
      <c r="AS3142" s="1" t="s">
        <v>2657</v>
      </c>
      <c r="AT3142" s="1">
        <v>0</v>
      </c>
      <c r="AU3142" s="1">
        <v>0</v>
      </c>
      <c r="AX3142" s="1">
        <v>5</v>
      </c>
      <c r="BC3142" s="1">
        <v>1</v>
      </c>
      <c r="BD3142" s="1">
        <v>7</v>
      </c>
      <c r="BE3142" s="1">
        <v>2</v>
      </c>
      <c r="BF3142" s="296">
        <v>52665.27122113292</v>
      </c>
    </row>
    <row r="3143" spans="1:58" x14ac:dyDescent="0.3">
      <c r="A3143" s="273">
        <f t="shared" si="98"/>
        <v>46658.423949546763</v>
      </c>
      <c r="B3143" s="1" t="s">
        <v>2621</v>
      </c>
      <c r="C3143" s="274">
        <v>94420909</v>
      </c>
      <c r="D3143" s="1">
        <v>144205</v>
      </c>
      <c r="E3143" s="1">
        <v>4</v>
      </c>
      <c r="F3143" s="1" t="s">
        <v>4894</v>
      </c>
      <c r="G3143" s="275">
        <v>44498</v>
      </c>
      <c r="H3143" s="275">
        <v>45596</v>
      </c>
      <c r="I3143" s="1">
        <v>0</v>
      </c>
      <c r="J3143" s="1">
        <v>1</v>
      </c>
      <c r="K3143" s="1">
        <v>5</v>
      </c>
      <c r="L3143" s="1">
        <v>30</v>
      </c>
      <c r="M3143" s="1">
        <v>2</v>
      </c>
      <c r="N3143" s="1">
        <v>17.690000000000001</v>
      </c>
      <c r="O3143" s="1">
        <v>19.2</v>
      </c>
      <c r="P3143" s="1">
        <v>80964</v>
      </c>
      <c r="Q3143" s="1">
        <v>2931</v>
      </c>
      <c r="R3143" s="1">
        <v>72154</v>
      </c>
      <c r="S3143" s="1">
        <v>0</v>
      </c>
      <c r="T3143" s="1">
        <v>0</v>
      </c>
      <c r="U3143" s="1">
        <v>0</v>
      </c>
      <c r="W3143" s="1">
        <v>0</v>
      </c>
      <c r="X3143" s="1">
        <v>0</v>
      </c>
      <c r="Y3143" s="1">
        <v>0</v>
      </c>
      <c r="AB3143" s="275">
        <v>44651</v>
      </c>
      <c r="AC3143" s="1">
        <v>1</v>
      </c>
      <c r="AD3143" s="1" t="s">
        <v>2623</v>
      </c>
      <c r="AE3143" s="1">
        <v>1</v>
      </c>
      <c r="AF3143" s="1">
        <v>30</v>
      </c>
      <c r="AG3143" s="1">
        <v>0</v>
      </c>
      <c r="AN3143" s="1">
        <v>1</v>
      </c>
      <c r="AO3143" s="1">
        <v>1</v>
      </c>
      <c r="AR3143" s="276">
        <v>3018.29</v>
      </c>
      <c r="AS3143" s="1" t="s">
        <v>2657</v>
      </c>
      <c r="AT3143" s="1">
        <v>0</v>
      </c>
      <c r="AU3143" s="1">
        <v>0</v>
      </c>
      <c r="AX3143" s="1">
        <v>5</v>
      </c>
      <c r="BC3143" s="1">
        <v>1</v>
      </c>
      <c r="BD3143" s="1">
        <v>7</v>
      </c>
      <c r="BE3143" s="1">
        <v>2</v>
      </c>
      <c r="BF3143" s="296">
        <v>22477.28605045324</v>
      </c>
    </row>
    <row r="3144" spans="1:58" x14ac:dyDescent="0.3">
      <c r="A3144" s="273">
        <f t="shared" si="98"/>
        <v>115380.74057714774</v>
      </c>
      <c r="B3144" s="1" t="s">
        <v>2621</v>
      </c>
      <c r="C3144" s="274">
        <v>94420909</v>
      </c>
      <c r="D3144" s="1">
        <v>144205</v>
      </c>
      <c r="E3144" s="1">
        <v>4</v>
      </c>
      <c r="F3144" s="1" t="s">
        <v>4901</v>
      </c>
      <c r="G3144" s="275">
        <v>44499</v>
      </c>
      <c r="H3144" s="275">
        <v>45596</v>
      </c>
      <c r="I3144" s="1">
        <v>0</v>
      </c>
      <c r="J3144" s="1">
        <v>1</v>
      </c>
      <c r="K3144" s="1">
        <v>5</v>
      </c>
      <c r="L3144" s="1">
        <v>30</v>
      </c>
      <c r="M3144" s="1">
        <v>2</v>
      </c>
      <c r="N3144" s="1">
        <v>17.690000000000001</v>
      </c>
      <c r="O3144" s="1">
        <v>19.2</v>
      </c>
      <c r="P3144" s="1">
        <v>200000</v>
      </c>
      <c r="Q3144" s="1">
        <v>7241</v>
      </c>
      <c r="R3144" s="1">
        <v>178234</v>
      </c>
      <c r="S3144" s="1">
        <v>0</v>
      </c>
      <c r="T3144" s="1">
        <v>0</v>
      </c>
      <c r="U3144" s="1">
        <v>0</v>
      </c>
      <c r="W3144" s="1">
        <v>0</v>
      </c>
      <c r="X3144" s="1">
        <v>0</v>
      </c>
      <c r="Y3144" s="1">
        <v>0</v>
      </c>
      <c r="AB3144" s="275">
        <v>44651</v>
      </c>
      <c r="AC3144" s="1">
        <v>1</v>
      </c>
      <c r="AD3144" s="1" t="s">
        <v>2623</v>
      </c>
      <c r="AE3144" s="1">
        <v>1</v>
      </c>
      <c r="AF3144" s="1">
        <v>30</v>
      </c>
      <c r="AG3144" s="1">
        <v>0</v>
      </c>
      <c r="AN3144" s="1">
        <v>1</v>
      </c>
      <c r="AO3144" s="1">
        <v>1</v>
      </c>
      <c r="AR3144" s="276">
        <v>7330.12</v>
      </c>
      <c r="AS3144" s="1" t="s">
        <v>2657</v>
      </c>
      <c r="AT3144" s="1">
        <v>0</v>
      </c>
      <c r="AU3144" s="1">
        <v>0</v>
      </c>
      <c r="AX3144" s="1">
        <v>5</v>
      </c>
      <c r="BC3144" s="1">
        <v>1</v>
      </c>
      <c r="BD3144" s="1">
        <v>7</v>
      </c>
      <c r="BE3144" s="1">
        <v>2</v>
      </c>
      <c r="BF3144" s="296">
        <v>55523.139422852269</v>
      </c>
    </row>
    <row r="3145" spans="1:58" x14ac:dyDescent="0.3">
      <c r="A3145" s="273">
        <f t="shared" si="98"/>
        <v>199867.41685172272</v>
      </c>
      <c r="B3145" s="1" t="s">
        <v>2621</v>
      </c>
      <c r="C3145" s="274">
        <v>94420909</v>
      </c>
      <c r="D3145" s="1">
        <v>144205</v>
      </c>
      <c r="E3145" s="1">
        <v>4</v>
      </c>
      <c r="F3145" s="1" t="s">
        <v>5905</v>
      </c>
      <c r="G3145" s="275">
        <v>44562</v>
      </c>
      <c r="H3145" s="275">
        <v>45657</v>
      </c>
      <c r="I3145" s="1">
        <v>0</v>
      </c>
      <c r="J3145" s="1">
        <v>1</v>
      </c>
      <c r="K3145" s="1">
        <v>3</v>
      </c>
      <c r="L3145" s="1">
        <v>30</v>
      </c>
      <c r="M3145" s="1">
        <v>2</v>
      </c>
      <c r="N3145" s="1">
        <v>17.690000000000001</v>
      </c>
      <c r="O3145" s="1">
        <v>19.2</v>
      </c>
      <c r="P3145" s="1">
        <v>330000</v>
      </c>
      <c r="Q3145" s="1">
        <v>11947</v>
      </c>
      <c r="R3145" s="1">
        <v>308777</v>
      </c>
      <c r="S3145" s="1">
        <v>0</v>
      </c>
      <c r="T3145" s="1">
        <v>0</v>
      </c>
      <c r="U3145" s="1">
        <v>0</v>
      </c>
      <c r="W3145" s="1">
        <v>0</v>
      </c>
      <c r="X3145" s="1">
        <v>0</v>
      </c>
      <c r="Y3145" s="1">
        <v>0</v>
      </c>
      <c r="AB3145" s="275">
        <v>44651</v>
      </c>
      <c r="AC3145" s="1">
        <v>1</v>
      </c>
      <c r="AD3145" s="1" t="s">
        <v>2623</v>
      </c>
      <c r="AE3145" s="1">
        <v>1</v>
      </c>
      <c r="AF3145" s="1">
        <v>30</v>
      </c>
      <c r="AG3145" s="1">
        <v>0</v>
      </c>
      <c r="AN3145" s="1">
        <v>1</v>
      </c>
      <c r="AO3145" s="1">
        <v>1</v>
      </c>
      <c r="AR3145" s="276">
        <v>12719.92</v>
      </c>
      <c r="AS3145" s="1" t="s">
        <v>2657</v>
      </c>
      <c r="AT3145" s="1">
        <v>0</v>
      </c>
      <c r="AU3145" s="1">
        <v>0</v>
      </c>
      <c r="AX3145" s="1">
        <v>5</v>
      </c>
      <c r="BC3145" s="1">
        <v>1</v>
      </c>
      <c r="BD3145" s="1">
        <v>7</v>
      </c>
      <c r="BE3145" s="1">
        <v>2</v>
      </c>
      <c r="BF3145" s="296">
        <v>96189.663148277294</v>
      </c>
    </row>
    <row r="3146" spans="1:58" x14ac:dyDescent="0.3">
      <c r="A3146" s="273">
        <f t="shared" si="98"/>
        <v>60540.589629945549</v>
      </c>
      <c r="B3146" s="1" t="s">
        <v>2621</v>
      </c>
      <c r="C3146" s="274">
        <v>94420909</v>
      </c>
      <c r="D3146" s="1">
        <v>144205</v>
      </c>
      <c r="E3146" s="1">
        <v>4</v>
      </c>
      <c r="F3146" s="1" t="s">
        <v>5944</v>
      </c>
      <c r="G3146" s="275">
        <v>44562</v>
      </c>
      <c r="H3146" s="275">
        <v>45657</v>
      </c>
      <c r="I3146" s="1">
        <v>0</v>
      </c>
      <c r="J3146" s="1">
        <v>1</v>
      </c>
      <c r="K3146" s="1">
        <v>3</v>
      </c>
      <c r="L3146" s="1">
        <v>30</v>
      </c>
      <c r="M3146" s="1">
        <v>2</v>
      </c>
      <c r="N3146" s="1">
        <v>17.690000000000001</v>
      </c>
      <c r="O3146" s="1">
        <v>19.2</v>
      </c>
      <c r="P3146" s="1">
        <v>100000</v>
      </c>
      <c r="Q3146" s="1">
        <v>3620</v>
      </c>
      <c r="R3146" s="1">
        <v>93570</v>
      </c>
      <c r="S3146" s="1">
        <v>0</v>
      </c>
      <c r="T3146" s="1">
        <v>0</v>
      </c>
      <c r="U3146" s="1">
        <v>0</v>
      </c>
      <c r="W3146" s="1">
        <v>0</v>
      </c>
      <c r="X3146" s="1">
        <v>0</v>
      </c>
      <c r="Y3146" s="1">
        <v>0</v>
      </c>
      <c r="AB3146" s="275">
        <v>44651</v>
      </c>
      <c r="AC3146" s="1">
        <v>1</v>
      </c>
      <c r="AD3146" s="1" t="s">
        <v>2623</v>
      </c>
      <c r="AE3146" s="1">
        <v>1</v>
      </c>
      <c r="AF3146" s="1">
        <v>30</v>
      </c>
      <c r="AG3146" s="1">
        <v>0</v>
      </c>
      <c r="AN3146" s="1">
        <v>1</v>
      </c>
      <c r="AO3146" s="1">
        <v>1</v>
      </c>
      <c r="AR3146" s="276">
        <v>3880.65</v>
      </c>
      <c r="AS3146" s="1" t="s">
        <v>2657</v>
      </c>
      <c r="AT3146" s="1">
        <v>0</v>
      </c>
      <c r="AU3146" s="1">
        <v>0</v>
      </c>
      <c r="AX3146" s="1">
        <v>5</v>
      </c>
      <c r="BC3146" s="1">
        <v>1</v>
      </c>
      <c r="BD3146" s="1">
        <v>7</v>
      </c>
      <c r="BE3146" s="1">
        <v>2</v>
      </c>
      <c r="BF3146" s="296">
        <v>29148.760370054461</v>
      </c>
    </row>
    <row r="3147" spans="1:58" x14ac:dyDescent="0.3">
      <c r="A3147" s="273">
        <f t="shared" si="98"/>
        <v>118252.99133529999</v>
      </c>
      <c r="B3147" s="1" t="s">
        <v>2621</v>
      </c>
      <c r="C3147" s="274">
        <v>94420909</v>
      </c>
      <c r="D3147" s="1">
        <v>144205</v>
      </c>
      <c r="E3147" s="1">
        <v>4</v>
      </c>
      <c r="F3147" s="1" t="s">
        <v>5051</v>
      </c>
      <c r="G3147" s="275">
        <v>44531</v>
      </c>
      <c r="H3147" s="275">
        <v>45626</v>
      </c>
      <c r="I3147" s="1">
        <v>0</v>
      </c>
      <c r="J3147" s="1">
        <v>1</v>
      </c>
      <c r="K3147" s="1">
        <v>4</v>
      </c>
      <c r="L3147" s="1">
        <v>30</v>
      </c>
      <c r="M3147" s="1">
        <v>2</v>
      </c>
      <c r="N3147" s="1">
        <v>17.690000000000001</v>
      </c>
      <c r="O3147" s="1">
        <v>19.2</v>
      </c>
      <c r="P3147" s="1">
        <v>200000</v>
      </c>
      <c r="Q3147" s="1">
        <v>7241</v>
      </c>
      <c r="R3147" s="1">
        <v>182719</v>
      </c>
      <c r="S3147" s="1">
        <v>0</v>
      </c>
      <c r="T3147" s="1">
        <v>0</v>
      </c>
      <c r="U3147" s="1">
        <v>0</v>
      </c>
      <c r="W3147" s="1">
        <v>0</v>
      </c>
      <c r="X3147" s="1">
        <v>0</v>
      </c>
      <c r="Y3147" s="1">
        <v>0</v>
      </c>
      <c r="AB3147" s="275">
        <v>44651</v>
      </c>
      <c r="AC3147" s="1">
        <v>1</v>
      </c>
      <c r="AD3147" s="1" t="s">
        <v>2623</v>
      </c>
      <c r="AE3147" s="1">
        <v>1</v>
      </c>
      <c r="AF3147" s="1">
        <v>30</v>
      </c>
      <c r="AG3147" s="1">
        <v>0</v>
      </c>
      <c r="AN3147" s="1">
        <v>1</v>
      </c>
      <c r="AO3147" s="1">
        <v>1</v>
      </c>
      <c r="AR3147" s="276">
        <v>7545.71</v>
      </c>
      <c r="AS3147" s="1" t="s">
        <v>2657</v>
      </c>
      <c r="AT3147" s="1">
        <v>0</v>
      </c>
      <c r="AU3147" s="1">
        <v>0</v>
      </c>
      <c r="AX3147" s="1">
        <v>5</v>
      </c>
      <c r="BC3147" s="1">
        <v>1</v>
      </c>
      <c r="BD3147" s="1">
        <v>7</v>
      </c>
      <c r="BE3147" s="1">
        <v>2</v>
      </c>
      <c r="BF3147" s="296">
        <v>56920.298664700022</v>
      </c>
    </row>
    <row r="3148" spans="1:58" x14ac:dyDescent="0.3">
      <c r="A3148" s="273">
        <f t="shared" si="98"/>
        <v>124112.4593079281</v>
      </c>
      <c r="B3148" s="1" t="s">
        <v>2621</v>
      </c>
      <c r="C3148" s="274">
        <v>94420909</v>
      </c>
      <c r="D3148" s="1">
        <v>144205</v>
      </c>
      <c r="E3148" s="1">
        <v>4</v>
      </c>
      <c r="F3148" s="1" t="s">
        <v>5052</v>
      </c>
      <c r="G3148" s="275">
        <v>44531</v>
      </c>
      <c r="H3148" s="275">
        <v>45626</v>
      </c>
      <c r="I3148" s="1">
        <v>0</v>
      </c>
      <c r="J3148" s="1">
        <v>1</v>
      </c>
      <c r="K3148" s="1">
        <v>4</v>
      </c>
      <c r="L3148" s="1">
        <v>30</v>
      </c>
      <c r="M3148" s="1">
        <v>2</v>
      </c>
      <c r="N3148" s="1">
        <v>17.690000000000001</v>
      </c>
      <c r="O3148" s="1">
        <v>19.2</v>
      </c>
      <c r="P3148" s="1">
        <v>210000</v>
      </c>
      <c r="Q3148" s="1">
        <v>7603</v>
      </c>
      <c r="R3148" s="1">
        <v>191856</v>
      </c>
      <c r="S3148" s="1">
        <v>0</v>
      </c>
      <c r="T3148" s="1">
        <v>0</v>
      </c>
      <c r="U3148" s="1">
        <v>0</v>
      </c>
      <c r="W3148" s="1">
        <v>0</v>
      </c>
      <c r="X3148" s="1">
        <v>0</v>
      </c>
      <c r="Y3148" s="1">
        <v>0</v>
      </c>
      <c r="AB3148" s="275">
        <v>44651</v>
      </c>
      <c r="AC3148" s="1">
        <v>1</v>
      </c>
      <c r="AD3148" s="1" t="s">
        <v>2623</v>
      </c>
      <c r="AE3148" s="1">
        <v>1</v>
      </c>
      <c r="AF3148" s="1">
        <v>30</v>
      </c>
      <c r="AG3148" s="1">
        <v>0</v>
      </c>
      <c r="AN3148" s="1">
        <v>1</v>
      </c>
      <c r="AO3148" s="1">
        <v>1</v>
      </c>
      <c r="AR3148" s="276">
        <v>7976.9</v>
      </c>
      <c r="AS3148" s="1" t="s">
        <v>2657</v>
      </c>
      <c r="AT3148" s="1">
        <v>0</v>
      </c>
      <c r="AU3148" s="1">
        <v>0</v>
      </c>
      <c r="AX3148" s="1">
        <v>5</v>
      </c>
      <c r="BC3148" s="1">
        <v>1</v>
      </c>
      <c r="BD3148" s="1">
        <v>7</v>
      </c>
      <c r="BE3148" s="1">
        <v>2</v>
      </c>
      <c r="BF3148" s="296">
        <v>59766.640692071909</v>
      </c>
    </row>
    <row r="3149" spans="1:58" x14ac:dyDescent="0.3">
      <c r="A3149" s="273">
        <f t="shared" si="98"/>
        <v>23892.395066226789</v>
      </c>
      <c r="B3149" s="1" t="s">
        <v>2621</v>
      </c>
      <c r="C3149" s="274">
        <v>94420909</v>
      </c>
      <c r="D3149" s="1">
        <v>144205</v>
      </c>
      <c r="E3149" s="1">
        <v>4</v>
      </c>
      <c r="F3149" s="1" t="s">
        <v>5177</v>
      </c>
      <c r="G3149" s="275">
        <v>44493</v>
      </c>
      <c r="H3149" s="275">
        <v>45596</v>
      </c>
      <c r="I3149" s="1">
        <v>0</v>
      </c>
      <c r="J3149" s="1">
        <v>1</v>
      </c>
      <c r="K3149" s="1">
        <v>5</v>
      </c>
      <c r="L3149" s="1">
        <v>30</v>
      </c>
      <c r="M3149" s="1">
        <v>2</v>
      </c>
      <c r="N3149" s="1">
        <v>17.690000000000001</v>
      </c>
      <c r="O3149" s="1">
        <v>19.2</v>
      </c>
      <c r="P3149" s="1">
        <v>41400</v>
      </c>
      <c r="Q3149" s="1">
        <v>1499</v>
      </c>
      <c r="R3149" s="1">
        <v>36895</v>
      </c>
      <c r="S3149" s="1">
        <v>0</v>
      </c>
      <c r="T3149" s="1">
        <v>0</v>
      </c>
      <c r="U3149" s="1">
        <v>0</v>
      </c>
      <c r="W3149" s="1">
        <v>0</v>
      </c>
      <c r="X3149" s="1">
        <v>0</v>
      </c>
      <c r="Y3149" s="1">
        <v>0</v>
      </c>
      <c r="AB3149" s="275">
        <v>44651</v>
      </c>
      <c r="AC3149" s="1">
        <v>1</v>
      </c>
      <c r="AD3149" s="1" t="s">
        <v>2623</v>
      </c>
      <c r="AE3149" s="1">
        <v>1</v>
      </c>
      <c r="AF3149" s="1">
        <v>30</v>
      </c>
      <c r="AG3149" s="1">
        <v>0</v>
      </c>
      <c r="AN3149" s="1">
        <v>1</v>
      </c>
      <c r="AO3149" s="1">
        <v>1</v>
      </c>
      <c r="AR3149" s="276">
        <v>1509.14</v>
      </c>
      <c r="AS3149" s="1" t="s">
        <v>2657</v>
      </c>
      <c r="AT3149" s="1">
        <v>0</v>
      </c>
      <c r="AU3149" s="1">
        <v>0</v>
      </c>
      <c r="AX3149" s="1">
        <v>5</v>
      </c>
      <c r="BC3149" s="1">
        <v>1</v>
      </c>
      <c r="BD3149" s="1">
        <v>7</v>
      </c>
      <c r="BE3149" s="1">
        <v>2</v>
      </c>
      <c r="BF3149" s="296">
        <v>11493.46493377321</v>
      </c>
    </row>
    <row r="3150" spans="1:58" x14ac:dyDescent="0.3">
      <c r="A3150" s="273">
        <f t="shared" si="98"/>
        <v>7666.7426304095261</v>
      </c>
      <c r="B3150" s="1" t="s">
        <v>2621</v>
      </c>
      <c r="C3150" s="274">
        <v>94420909</v>
      </c>
      <c r="D3150" s="1">
        <v>144205</v>
      </c>
      <c r="E3150" s="1">
        <v>4</v>
      </c>
      <c r="F3150" s="1" t="s">
        <v>5178</v>
      </c>
      <c r="G3150" s="275">
        <v>44493</v>
      </c>
      <c r="H3150" s="275">
        <v>45596</v>
      </c>
      <c r="I3150" s="1">
        <v>0</v>
      </c>
      <c r="J3150" s="1">
        <v>1</v>
      </c>
      <c r="K3150" s="1">
        <v>5</v>
      </c>
      <c r="L3150" s="1">
        <v>30</v>
      </c>
      <c r="M3150" s="1">
        <v>2</v>
      </c>
      <c r="N3150" s="1">
        <v>17.690000000000001</v>
      </c>
      <c r="O3150" s="1">
        <v>19.2</v>
      </c>
      <c r="P3150" s="1">
        <v>13201</v>
      </c>
      <c r="Q3150" s="1">
        <v>478</v>
      </c>
      <c r="R3150" s="1">
        <v>11762</v>
      </c>
      <c r="S3150" s="1">
        <v>0</v>
      </c>
      <c r="T3150" s="1">
        <v>0</v>
      </c>
      <c r="U3150" s="1">
        <v>0</v>
      </c>
      <c r="W3150" s="1">
        <v>0</v>
      </c>
      <c r="X3150" s="1">
        <v>0</v>
      </c>
      <c r="Y3150" s="1">
        <v>0</v>
      </c>
      <c r="AB3150" s="275">
        <v>44651</v>
      </c>
      <c r="AC3150" s="1">
        <v>1</v>
      </c>
      <c r="AD3150" s="1" t="s">
        <v>2623</v>
      </c>
      <c r="AE3150" s="1">
        <v>1</v>
      </c>
      <c r="AF3150" s="1">
        <v>30</v>
      </c>
      <c r="AG3150" s="1">
        <v>0</v>
      </c>
      <c r="AN3150" s="1">
        <v>1</v>
      </c>
      <c r="AO3150" s="1">
        <v>1</v>
      </c>
      <c r="AR3150" s="276">
        <v>431.18</v>
      </c>
      <c r="AS3150" s="1" t="s">
        <v>2657</v>
      </c>
      <c r="AT3150" s="1">
        <v>0</v>
      </c>
      <c r="AU3150" s="1">
        <v>0</v>
      </c>
      <c r="AX3150" s="1">
        <v>5</v>
      </c>
      <c r="BC3150" s="1">
        <v>1</v>
      </c>
      <c r="BD3150" s="1">
        <v>7</v>
      </c>
      <c r="BE3150" s="1">
        <v>2</v>
      </c>
      <c r="BF3150" s="296">
        <v>3664.0773695904732</v>
      </c>
    </row>
    <row r="3151" spans="1:58" x14ac:dyDescent="0.3">
      <c r="A3151" s="273">
        <f t="shared" si="98"/>
        <v>230761.48115429547</v>
      </c>
      <c r="B3151" s="1" t="s">
        <v>2621</v>
      </c>
      <c r="C3151" s="274">
        <v>94420909</v>
      </c>
      <c r="D3151" s="1">
        <v>144205</v>
      </c>
      <c r="E3151" s="1">
        <v>4</v>
      </c>
      <c r="F3151" s="1" t="s">
        <v>5179</v>
      </c>
      <c r="G3151" s="275">
        <v>44493</v>
      </c>
      <c r="H3151" s="275">
        <v>45596</v>
      </c>
      <c r="I3151" s="1">
        <v>0</v>
      </c>
      <c r="J3151" s="1">
        <v>1</v>
      </c>
      <c r="K3151" s="1">
        <v>5</v>
      </c>
      <c r="L3151" s="1">
        <v>30</v>
      </c>
      <c r="M3151" s="1">
        <v>2</v>
      </c>
      <c r="N3151" s="1">
        <v>17.690000000000001</v>
      </c>
      <c r="O3151" s="1">
        <v>19.2</v>
      </c>
      <c r="P3151" s="1">
        <v>400000</v>
      </c>
      <c r="Q3151" s="1">
        <v>14482</v>
      </c>
      <c r="R3151" s="1">
        <v>356468</v>
      </c>
      <c r="S3151" s="1">
        <v>0</v>
      </c>
      <c r="T3151" s="1">
        <v>0</v>
      </c>
      <c r="U3151" s="1">
        <v>0</v>
      </c>
      <c r="W3151" s="1">
        <v>0</v>
      </c>
      <c r="X3151" s="1">
        <v>0</v>
      </c>
      <c r="Y3151" s="1">
        <v>0</v>
      </c>
      <c r="AB3151" s="275">
        <v>44651</v>
      </c>
      <c r="AC3151" s="1">
        <v>1</v>
      </c>
      <c r="AD3151" s="1" t="s">
        <v>2623</v>
      </c>
      <c r="AE3151" s="1">
        <v>1</v>
      </c>
      <c r="AF3151" s="1">
        <v>30</v>
      </c>
      <c r="AG3151" s="1">
        <v>0</v>
      </c>
      <c r="AN3151" s="1">
        <v>1</v>
      </c>
      <c r="AO3151" s="1">
        <v>1</v>
      </c>
      <c r="AR3151" s="276">
        <v>14660.24</v>
      </c>
      <c r="AS3151" s="1" t="s">
        <v>2657</v>
      </c>
      <c r="AT3151" s="1">
        <v>0</v>
      </c>
      <c r="AU3151" s="1">
        <v>0</v>
      </c>
      <c r="AX3151" s="1">
        <v>5</v>
      </c>
      <c r="BC3151" s="1">
        <v>1</v>
      </c>
      <c r="BD3151" s="1">
        <v>7</v>
      </c>
      <c r="BE3151" s="1">
        <v>2</v>
      </c>
      <c r="BF3151" s="296">
        <v>111046.27884570454</v>
      </c>
    </row>
    <row r="3152" spans="1:58" x14ac:dyDescent="0.3">
      <c r="A3152" s="273">
        <f t="shared" si="98"/>
        <v>2029586.1633459339</v>
      </c>
      <c r="B3152" s="1" t="s">
        <v>2621</v>
      </c>
      <c r="C3152" s="274">
        <v>94420909</v>
      </c>
      <c r="D3152" s="1">
        <v>144205</v>
      </c>
      <c r="E3152" s="1">
        <v>4</v>
      </c>
      <c r="F3152" s="1" t="s">
        <v>6139</v>
      </c>
      <c r="G3152" s="275">
        <v>44574</v>
      </c>
      <c r="H3152" s="275">
        <v>44742</v>
      </c>
      <c r="I3152" s="1">
        <v>0</v>
      </c>
      <c r="J3152" s="1">
        <v>1</v>
      </c>
      <c r="K3152" s="1">
        <v>0</v>
      </c>
      <c r="L3152" s="1">
        <v>150</v>
      </c>
      <c r="M3152" s="1">
        <v>2</v>
      </c>
      <c r="N3152" s="1">
        <v>19.5</v>
      </c>
      <c r="O3152" s="1">
        <v>20.62</v>
      </c>
      <c r="P3152" s="1">
        <v>3135487</v>
      </c>
      <c r="Q3152" s="1">
        <v>3395579</v>
      </c>
      <c r="R3152" s="1">
        <v>3135487</v>
      </c>
      <c r="S3152" s="1">
        <v>101928</v>
      </c>
      <c r="T3152" s="1">
        <v>0</v>
      </c>
      <c r="U3152" s="1">
        <v>0</v>
      </c>
      <c r="W3152" s="1">
        <v>0</v>
      </c>
      <c r="X3152" s="1">
        <v>0</v>
      </c>
      <c r="Y3152" s="1">
        <v>0</v>
      </c>
      <c r="AB3152" s="275">
        <v>44574</v>
      </c>
      <c r="AC3152" s="1">
        <v>1</v>
      </c>
      <c r="AD3152" s="1" t="s">
        <v>2623</v>
      </c>
      <c r="AE3152" s="1">
        <v>1</v>
      </c>
      <c r="AF3152" s="1">
        <v>150</v>
      </c>
      <c r="AG3152" s="1">
        <v>0</v>
      </c>
      <c r="AN3152" s="1">
        <v>1</v>
      </c>
      <c r="AO3152" s="1">
        <v>1</v>
      </c>
      <c r="AR3152" s="276">
        <v>129139.49</v>
      </c>
      <c r="AS3152" s="1" t="s">
        <v>2632</v>
      </c>
      <c r="AT3152" s="1">
        <v>0</v>
      </c>
      <c r="AU3152" s="1">
        <v>0</v>
      </c>
      <c r="AX3152" s="1">
        <v>5</v>
      </c>
      <c r="BC3152" s="1">
        <v>1</v>
      </c>
      <c r="BD3152" s="1">
        <v>7</v>
      </c>
      <c r="BE3152" s="1">
        <v>2</v>
      </c>
      <c r="BF3152" s="296">
        <v>976761.346654066</v>
      </c>
    </row>
    <row r="3153" spans="1:58" x14ac:dyDescent="0.3">
      <c r="A3153" s="273">
        <f t="shared" si="98"/>
        <v>25449.052358129182</v>
      </c>
      <c r="B3153" s="1" t="s">
        <v>2621</v>
      </c>
      <c r="C3153" s="274">
        <v>94420909</v>
      </c>
      <c r="D3153" s="1">
        <v>144205</v>
      </c>
      <c r="E3153" s="1">
        <v>4</v>
      </c>
      <c r="F3153" s="1" t="s">
        <v>6185</v>
      </c>
      <c r="G3153" s="275">
        <v>44612</v>
      </c>
      <c r="H3153" s="275">
        <v>45716</v>
      </c>
      <c r="I3153" s="1">
        <v>0</v>
      </c>
      <c r="J3153" s="1">
        <v>1</v>
      </c>
      <c r="K3153" s="1">
        <v>1</v>
      </c>
      <c r="L3153" s="1">
        <v>30</v>
      </c>
      <c r="M3153" s="1">
        <v>2</v>
      </c>
      <c r="N3153" s="1">
        <v>17.7</v>
      </c>
      <c r="O3153" s="1">
        <v>19.21</v>
      </c>
      <c r="P3153" s="1">
        <v>40000</v>
      </c>
      <c r="Q3153" s="1">
        <v>1448</v>
      </c>
      <c r="R3153" s="1">
        <v>39156</v>
      </c>
      <c r="S3153" s="1">
        <v>0</v>
      </c>
      <c r="T3153" s="1">
        <v>0</v>
      </c>
      <c r="U3153" s="1">
        <v>0</v>
      </c>
      <c r="W3153" s="1">
        <v>0</v>
      </c>
      <c r="X3153" s="1">
        <v>0</v>
      </c>
      <c r="Y3153" s="1">
        <v>0</v>
      </c>
      <c r="AB3153" s="275">
        <v>44651</v>
      </c>
      <c r="AC3153" s="1">
        <v>1</v>
      </c>
      <c r="AD3153" s="1" t="s">
        <v>2623</v>
      </c>
      <c r="AE3153" s="1">
        <v>1</v>
      </c>
      <c r="AF3153" s="1">
        <v>30</v>
      </c>
      <c r="AG3153" s="1">
        <v>0</v>
      </c>
      <c r="AN3153" s="1">
        <v>1</v>
      </c>
      <c r="AO3153" s="1">
        <v>1</v>
      </c>
      <c r="AR3153" s="276">
        <v>1509.14</v>
      </c>
      <c r="AS3153" s="1" t="s">
        <v>2657</v>
      </c>
      <c r="AT3153" s="1">
        <v>0</v>
      </c>
      <c r="AU3153" s="1">
        <v>0</v>
      </c>
      <c r="AX3153" s="1">
        <v>5</v>
      </c>
      <c r="BC3153" s="1">
        <v>1</v>
      </c>
      <c r="BD3153" s="1">
        <v>7</v>
      </c>
      <c r="BE3153" s="1">
        <v>2</v>
      </c>
      <c r="BF3153" s="296">
        <v>12197.807641870819</v>
      </c>
    </row>
    <row r="3154" spans="1:58" x14ac:dyDescent="0.3">
      <c r="A3154" s="273">
        <f t="shared" si="98"/>
        <v>380219.72055419377</v>
      </c>
      <c r="B3154" s="1" t="s">
        <v>2621</v>
      </c>
      <c r="C3154" s="274">
        <v>94420909</v>
      </c>
      <c r="D3154" s="1">
        <v>144205</v>
      </c>
      <c r="E3154" s="1">
        <v>4</v>
      </c>
      <c r="F3154" s="1" t="s">
        <v>6186</v>
      </c>
      <c r="G3154" s="275">
        <v>44612</v>
      </c>
      <c r="H3154" s="275">
        <v>45716</v>
      </c>
      <c r="I3154" s="1">
        <v>0</v>
      </c>
      <c r="J3154" s="1">
        <v>1</v>
      </c>
      <c r="K3154" s="1">
        <v>1</v>
      </c>
      <c r="L3154" s="1">
        <v>30</v>
      </c>
      <c r="M3154" s="1">
        <v>2</v>
      </c>
      <c r="N3154" s="1">
        <v>17.690000000000001</v>
      </c>
      <c r="O3154" s="1">
        <v>19.2</v>
      </c>
      <c r="P3154" s="1">
        <v>600000</v>
      </c>
      <c r="Q3154" s="1">
        <v>21724</v>
      </c>
      <c r="R3154" s="1">
        <v>587330</v>
      </c>
      <c r="S3154" s="1">
        <v>0</v>
      </c>
      <c r="T3154" s="1">
        <v>0</v>
      </c>
      <c r="U3154" s="1">
        <v>0</v>
      </c>
      <c r="W3154" s="1">
        <v>0</v>
      </c>
      <c r="X3154" s="1">
        <v>0</v>
      </c>
      <c r="Y3154" s="1">
        <v>0</v>
      </c>
      <c r="AB3154" s="275">
        <v>44651</v>
      </c>
      <c r="AC3154" s="1">
        <v>1</v>
      </c>
      <c r="AD3154" s="1" t="s">
        <v>2623</v>
      </c>
      <c r="AE3154" s="1">
        <v>1</v>
      </c>
      <c r="AF3154" s="1">
        <v>30</v>
      </c>
      <c r="AG3154" s="1">
        <v>0</v>
      </c>
      <c r="AN3154" s="1">
        <v>1</v>
      </c>
      <c r="AO3154" s="1">
        <v>1</v>
      </c>
      <c r="AR3154" s="276">
        <v>24146.28</v>
      </c>
      <c r="AS3154" s="1" t="s">
        <v>2657</v>
      </c>
      <c r="AT3154" s="1">
        <v>0</v>
      </c>
      <c r="AU3154" s="1">
        <v>0</v>
      </c>
      <c r="AX3154" s="1">
        <v>5</v>
      </c>
      <c r="BC3154" s="1">
        <v>1</v>
      </c>
      <c r="BD3154" s="1">
        <v>7</v>
      </c>
      <c r="BE3154" s="1">
        <v>2</v>
      </c>
      <c r="BF3154" s="296">
        <v>182963.9994458062</v>
      </c>
    </row>
    <row r="3155" spans="1:58" x14ac:dyDescent="0.3">
      <c r="A3155" s="273">
        <f t="shared" si="98"/>
        <v>164660.80791896774</v>
      </c>
      <c r="B3155" s="1" t="s">
        <v>2621</v>
      </c>
      <c r="C3155" s="274">
        <v>94420909</v>
      </c>
      <c r="D3155" s="1">
        <v>144205</v>
      </c>
      <c r="E3155" s="1">
        <v>4</v>
      </c>
      <c r="F3155" s="1" t="s">
        <v>6187</v>
      </c>
      <c r="G3155" s="275">
        <v>44612</v>
      </c>
      <c r="H3155" s="275">
        <v>45716</v>
      </c>
      <c r="I3155" s="1">
        <v>0</v>
      </c>
      <c r="J3155" s="1">
        <v>1</v>
      </c>
      <c r="K3155" s="1">
        <v>1</v>
      </c>
      <c r="L3155" s="1">
        <v>30</v>
      </c>
      <c r="M3155" s="1">
        <v>2</v>
      </c>
      <c r="N3155" s="1">
        <v>17.690000000000001</v>
      </c>
      <c r="O3155" s="1">
        <v>19.2</v>
      </c>
      <c r="P3155" s="1">
        <v>260000</v>
      </c>
      <c r="Q3155" s="1">
        <v>9414</v>
      </c>
      <c r="R3155" s="1">
        <v>254509</v>
      </c>
      <c r="S3155" s="1">
        <v>0</v>
      </c>
      <c r="T3155" s="1">
        <v>0</v>
      </c>
      <c r="U3155" s="1">
        <v>0</v>
      </c>
      <c r="W3155" s="1">
        <v>0</v>
      </c>
      <c r="X3155" s="1">
        <v>0</v>
      </c>
      <c r="Y3155" s="1">
        <v>0</v>
      </c>
      <c r="AB3155" s="275">
        <v>44651</v>
      </c>
      <c r="AC3155" s="1">
        <v>1</v>
      </c>
      <c r="AD3155" s="1" t="s">
        <v>2623</v>
      </c>
      <c r="AE3155" s="1">
        <v>1</v>
      </c>
      <c r="AF3155" s="1">
        <v>30</v>
      </c>
      <c r="AG3155" s="1">
        <v>0</v>
      </c>
      <c r="AN3155" s="1">
        <v>1</v>
      </c>
      <c r="AO3155" s="1">
        <v>1</v>
      </c>
      <c r="AR3155" s="276">
        <v>10564</v>
      </c>
      <c r="AS3155" s="1" t="s">
        <v>2657</v>
      </c>
      <c r="AT3155" s="1">
        <v>0</v>
      </c>
      <c r="AU3155" s="1">
        <v>0</v>
      </c>
      <c r="AX3155" s="1">
        <v>5</v>
      </c>
      <c r="BC3155" s="1">
        <v>1</v>
      </c>
      <c r="BD3155" s="1">
        <v>7</v>
      </c>
      <c r="BE3155" s="1">
        <v>2</v>
      </c>
      <c r="BF3155" s="296">
        <v>79284.192081032277</v>
      </c>
    </row>
    <row r="3156" spans="1:58" x14ac:dyDescent="0.3">
      <c r="A3156" s="273">
        <f t="shared" si="98"/>
        <v>30701.279405742735</v>
      </c>
      <c r="B3156" s="1" t="s">
        <v>2621</v>
      </c>
      <c r="C3156" s="274">
        <v>94420909</v>
      </c>
      <c r="D3156" s="1">
        <v>144205</v>
      </c>
      <c r="E3156" s="1">
        <v>4</v>
      </c>
      <c r="F3156" s="1" t="s">
        <v>5354</v>
      </c>
      <c r="G3156" s="275">
        <v>44492</v>
      </c>
      <c r="H3156" s="275">
        <v>45596</v>
      </c>
      <c r="I3156" s="1">
        <v>0</v>
      </c>
      <c r="J3156" s="1">
        <v>1</v>
      </c>
      <c r="K3156" s="1">
        <v>5</v>
      </c>
      <c r="L3156" s="1">
        <v>30</v>
      </c>
      <c r="M3156" s="1">
        <v>2</v>
      </c>
      <c r="N3156" s="1">
        <v>17.690000000000001</v>
      </c>
      <c r="O3156" s="1">
        <v>19.2</v>
      </c>
      <c r="P3156" s="1">
        <v>53200</v>
      </c>
      <c r="Q3156" s="1">
        <v>1926</v>
      </c>
      <c r="R3156" s="1">
        <v>47411</v>
      </c>
      <c r="S3156" s="1">
        <v>0</v>
      </c>
      <c r="T3156" s="1">
        <v>0</v>
      </c>
      <c r="U3156" s="1">
        <v>0</v>
      </c>
      <c r="W3156" s="1">
        <v>0</v>
      </c>
      <c r="X3156" s="1">
        <v>0</v>
      </c>
      <c r="Y3156" s="1">
        <v>0</v>
      </c>
      <c r="AB3156" s="275">
        <v>44651</v>
      </c>
      <c r="AC3156" s="1">
        <v>1</v>
      </c>
      <c r="AD3156" s="1" t="s">
        <v>2623</v>
      </c>
      <c r="AE3156" s="1">
        <v>1</v>
      </c>
      <c r="AF3156" s="1">
        <v>30</v>
      </c>
      <c r="AG3156" s="1">
        <v>0</v>
      </c>
      <c r="AN3156" s="1">
        <v>1</v>
      </c>
      <c r="AO3156" s="1">
        <v>1</v>
      </c>
      <c r="AR3156" s="276">
        <v>1940.33</v>
      </c>
      <c r="AS3156" s="1" t="s">
        <v>2657</v>
      </c>
      <c r="AT3156" s="1">
        <v>0</v>
      </c>
      <c r="AU3156" s="1">
        <v>0</v>
      </c>
      <c r="AX3156" s="1">
        <v>5</v>
      </c>
      <c r="BC3156" s="1">
        <v>1</v>
      </c>
      <c r="BD3156" s="1">
        <v>7</v>
      </c>
      <c r="BE3156" s="1">
        <v>2</v>
      </c>
      <c r="BF3156" s="296">
        <v>14769.390594257264</v>
      </c>
    </row>
    <row r="3157" spans="1:58" x14ac:dyDescent="0.3">
      <c r="A3157" s="273">
        <f t="shared" si="98"/>
        <v>64751.937439292014</v>
      </c>
      <c r="B3157" s="1" t="s">
        <v>2621</v>
      </c>
      <c r="C3157" s="274">
        <v>94420909</v>
      </c>
      <c r="D3157" s="1">
        <v>144205</v>
      </c>
      <c r="E3157" s="1">
        <v>4</v>
      </c>
      <c r="F3157" s="1" t="s">
        <v>6504</v>
      </c>
      <c r="G3157" s="275">
        <v>44630</v>
      </c>
      <c r="H3157" s="275">
        <v>45747</v>
      </c>
      <c r="I3157" s="1">
        <v>0</v>
      </c>
      <c r="J3157" s="1">
        <v>1</v>
      </c>
      <c r="K3157" s="1">
        <v>0</v>
      </c>
      <c r="L3157" s="1">
        <v>30</v>
      </c>
      <c r="M3157" s="1">
        <v>2</v>
      </c>
      <c r="N3157" s="1">
        <v>17.690000000000001</v>
      </c>
      <c r="O3157" s="1">
        <v>19.2</v>
      </c>
      <c r="P3157" s="1">
        <v>100000</v>
      </c>
      <c r="Q3157" s="1">
        <v>3620</v>
      </c>
      <c r="R3157" s="1">
        <v>100000</v>
      </c>
      <c r="S3157" s="1">
        <v>983</v>
      </c>
      <c r="T3157" s="1">
        <v>0</v>
      </c>
      <c r="U3157" s="1">
        <v>0</v>
      </c>
      <c r="W3157" s="1">
        <v>0</v>
      </c>
      <c r="X3157" s="1">
        <v>0</v>
      </c>
      <c r="Y3157" s="1">
        <v>0</v>
      </c>
      <c r="AB3157" s="275">
        <v>44630</v>
      </c>
      <c r="AC3157" s="1">
        <v>1</v>
      </c>
      <c r="AD3157" s="1" t="s">
        <v>2623</v>
      </c>
      <c r="AE3157" s="1">
        <v>1</v>
      </c>
      <c r="AF3157" s="1">
        <v>30</v>
      </c>
      <c r="AG3157" s="1">
        <v>0</v>
      </c>
      <c r="AN3157" s="1">
        <v>1</v>
      </c>
      <c r="AO3157" s="1">
        <v>1</v>
      </c>
      <c r="AR3157" s="276">
        <v>4096.24</v>
      </c>
      <c r="AS3157" s="1" t="s">
        <v>2657</v>
      </c>
      <c r="AT3157" s="1">
        <v>0</v>
      </c>
      <c r="AU3157" s="1">
        <v>0</v>
      </c>
      <c r="AX3157" s="1">
        <v>5</v>
      </c>
      <c r="BC3157" s="1">
        <v>1</v>
      </c>
      <c r="BD3157" s="1">
        <v>7</v>
      </c>
      <c r="BE3157" s="1">
        <v>2</v>
      </c>
      <c r="BF3157" s="296">
        <v>31151.822560707984</v>
      </c>
    </row>
    <row r="3158" spans="1:58" x14ac:dyDescent="0.3">
      <c r="A3158" s="273">
        <f t="shared" si="98"/>
        <v>232977.60878145124</v>
      </c>
      <c r="B3158" s="1" t="s">
        <v>2621</v>
      </c>
      <c r="C3158" s="274">
        <v>94420909</v>
      </c>
      <c r="D3158" s="1">
        <v>144205</v>
      </c>
      <c r="E3158" s="1">
        <v>4</v>
      </c>
      <c r="F3158" s="1" t="s">
        <v>6507</v>
      </c>
      <c r="G3158" s="275">
        <v>44630</v>
      </c>
      <c r="H3158" s="275">
        <v>45747</v>
      </c>
      <c r="I3158" s="1">
        <v>0</v>
      </c>
      <c r="J3158" s="1">
        <v>1</v>
      </c>
      <c r="K3158" s="1">
        <v>0</v>
      </c>
      <c r="L3158" s="1">
        <v>30</v>
      </c>
      <c r="M3158" s="1">
        <v>2</v>
      </c>
      <c r="N3158" s="1">
        <v>17.690000000000001</v>
      </c>
      <c r="O3158" s="1">
        <v>19.2</v>
      </c>
      <c r="P3158" s="1">
        <v>360000</v>
      </c>
      <c r="Q3158" s="1">
        <v>13034</v>
      </c>
      <c r="R3158" s="1">
        <v>360000</v>
      </c>
      <c r="S3158" s="1">
        <v>3540</v>
      </c>
      <c r="T3158" s="1">
        <v>0</v>
      </c>
      <c r="U3158" s="1">
        <v>0</v>
      </c>
      <c r="W3158" s="1">
        <v>0</v>
      </c>
      <c r="X3158" s="1">
        <v>0</v>
      </c>
      <c r="Y3158" s="1">
        <v>0</v>
      </c>
      <c r="AB3158" s="275">
        <v>44630</v>
      </c>
      <c r="AC3158" s="1">
        <v>1</v>
      </c>
      <c r="AD3158" s="1" t="s">
        <v>2623</v>
      </c>
      <c r="AE3158" s="1">
        <v>1</v>
      </c>
      <c r="AF3158" s="1">
        <v>30</v>
      </c>
      <c r="AG3158" s="1">
        <v>0</v>
      </c>
      <c r="AN3158" s="1">
        <v>1</v>
      </c>
      <c r="AO3158" s="1">
        <v>1</v>
      </c>
      <c r="AR3158" s="276">
        <v>14875.83</v>
      </c>
      <c r="AS3158" s="1" t="s">
        <v>2657</v>
      </c>
      <c r="AT3158" s="1">
        <v>0</v>
      </c>
      <c r="AU3158" s="1">
        <v>0</v>
      </c>
      <c r="AX3158" s="1">
        <v>5</v>
      </c>
      <c r="BC3158" s="1">
        <v>1</v>
      </c>
      <c r="BD3158" s="1">
        <v>7</v>
      </c>
      <c r="BE3158" s="1">
        <v>2</v>
      </c>
      <c r="BF3158" s="296">
        <v>112146.56121854876</v>
      </c>
    </row>
    <row r="3159" spans="1:58" x14ac:dyDescent="0.3">
      <c r="A3159" s="273">
        <f t="shared" si="98"/>
        <v>14541544.363206631</v>
      </c>
      <c r="B3159" s="1" t="s">
        <v>2621</v>
      </c>
      <c r="C3159" s="274">
        <v>94429486</v>
      </c>
      <c r="D3159" s="1">
        <v>144105</v>
      </c>
      <c r="E3159" s="1">
        <v>4</v>
      </c>
      <c r="F3159" s="1" t="s">
        <v>4244</v>
      </c>
      <c r="G3159" s="275">
        <v>44393</v>
      </c>
      <c r="H3159" s="275">
        <v>45322</v>
      </c>
      <c r="I3159" s="1">
        <v>0</v>
      </c>
      <c r="J3159" s="1">
        <v>1</v>
      </c>
      <c r="K3159" s="1">
        <v>9</v>
      </c>
      <c r="L3159" s="1">
        <v>30</v>
      </c>
      <c r="M3159" s="1">
        <v>2</v>
      </c>
      <c r="N3159" s="1">
        <v>15.3</v>
      </c>
      <c r="O3159" s="1">
        <v>16.41</v>
      </c>
      <c r="P3159" s="1">
        <v>25169820</v>
      </c>
      <c r="Q3159" s="1">
        <v>612752</v>
      </c>
      <c r="R3159" s="1">
        <v>19676865</v>
      </c>
      <c r="S3159" s="1">
        <v>0</v>
      </c>
      <c r="T3159" s="1">
        <v>0</v>
      </c>
      <c r="U3159" s="1">
        <v>0</v>
      </c>
      <c r="W3159" s="1">
        <v>0</v>
      </c>
      <c r="X3159" s="1">
        <v>0</v>
      </c>
      <c r="Y3159" s="1">
        <v>0</v>
      </c>
      <c r="Z3159" s="1" t="s">
        <v>4672</v>
      </c>
      <c r="AA3159" s="1" t="s">
        <v>2807</v>
      </c>
      <c r="AB3159" s="275">
        <v>44651</v>
      </c>
      <c r="AC3159" s="1">
        <v>1</v>
      </c>
      <c r="AD3159" s="1" t="s">
        <v>2623</v>
      </c>
      <c r="AE3159" s="1">
        <v>1</v>
      </c>
      <c r="AF3159" s="1">
        <v>30</v>
      </c>
      <c r="AG3159" s="1">
        <v>0</v>
      </c>
      <c r="AN3159" s="1">
        <v>1</v>
      </c>
      <c r="AO3159" s="1">
        <v>1</v>
      </c>
      <c r="AR3159" s="276">
        <v>627366.41</v>
      </c>
      <c r="AS3159" s="1" t="s">
        <v>2632</v>
      </c>
      <c r="AT3159" s="1">
        <v>0</v>
      </c>
      <c r="AU3159" s="1">
        <v>0</v>
      </c>
      <c r="AV3159" s="1" t="s">
        <v>2625</v>
      </c>
      <c r="AW3159" s="1" t="s">
        <v>2626</v>
      </c>
      <c r="AX3159" s="1">
        <v>5</v>
      </c>
      <c r="BC3159" s="1">
        <v>1</v>
      </c>
      <c r="BD3159" s="1">
        <v>7</v>
      </c>
      <c r="BE3159" s="1">
        <v>2</v>
      </c>
      <c r="BF3159" s="296">
        <v>4507954.2267933693</v>
      </c>
    </row>
    <row r="3160" spans="1:58" x14ac:dyDescent="0.3">
      <c r="A3160" s="273">
        <f t="shared" si="98"/>
        <v>9097992.4570368808</v>
      </c>
      <c r="B3160" s="1" t="s">
        <v>2621</v>
      </c>
      <c r="C3160" s="274">
        <v>94429486</v>
      </c>
      <c r="D3160" s="1">
        <v>144105</v>
      </c>
      <c r="E3160" s="1">
        <v>3</v>
      </c>
      <c r="F3160" s="1" t="s">
        <v>5780</v>
      </c>
      <c r="G3160" s="275">
        <v>44573</v>
      </c>
      <c r="H3160" s="275">
        <v>45504</v>
      </c>
      <c r="I3160" s="1">
        <v>0</v>
      </c>
      <c r="J3160" s="1">
        <v>1</v>
      </c>
      <c r="K3160" s="1">
        <v>2</v>
      </c>
      <c r="L3160" s="1">
        <v>30</v>
      </c>
      <c r="M3160" s="1">
        <v>2</v>
      </c>
      <c r="N3160" s="1">
        <v>14.03</v>
      </c>
      <c r="O3160" s="1">
        <v>14.97</v>
      </c>
      <c r="P3160" s="1">
        <v>12755385</v>
      </c>
      <c r="Q3160" s="1">
        <v>374330</v>
      </c>
      <c r="R3160" s="1">
        <v>12310946</v>
      </c>
      <c r="S3160" s="1">
        <v>0</v>
      </c>
      <c r="T3160" s="1">
        <v>0</v>
      </c>
      <c r="U3160" s="1">
        <v>0</v>
      </c>
      <c r="W3160" s="1">
        <v>0</v>
      </c>
      <c r="X3160" s="1">
        <v>0</v>
      </c>
      <c r="Y3160" s="1">
        <v>0</v>
      </c>
      <c r="Z3160" s="1" t="s">
        <v>2635</v>
      </c>
      <c r="AA3160" s="1" t="s">
        <v>3609</v>
      </c>
      <c r="AB3160" s="275">
        <v>44651</v>
      </c>
      <c r="AC3160" s="1">
        <v>1</v>
      </c>
      <c r="AD3160" s="1" t="s">
        <v>2623</v>
      </c>
      <c r="AE3160" s="1">
        <v>1</v>
      </c>
      <c r="AF3160" s="1">
        <v>30</v>
      </c>
      <c r="AG3160" s="1">
        <v>0</v>
      </c>
      <c r="AN3160" s="1">
        <v>1</v>
      </c>
      <c r="AO3160" s="1">
        <v>1</v>
      </c>
      <c r="AP3160" s="1">
        <v>44573</v>
      </c>
      <c r="AQ3160" s="1" t="s">
        <v>2629</v>
      </c>
      <c r="AR3160" s="276">
        <v>392525.54</v>
      </c>
      <c r="AS3160" s="1" t="s">
        <v>2624</v>
      </c>
      <c r="AT3160" s="1">
        <v>0</v>
      </c>
      <c r="AU3160" s="1">
        <v>0</v>
      </c>
      <c r="AV3160" s="1" t="s">
        <v>2625</v>
      </c>
      <c r="AW3160" s="1" t="s">
        <v>2626</v>
      </c>
      <c r="AX3160" s="1">
        <v>5</v>
      </c>
      <c r="BC3160" s="1">
        <v>1</v>
      </c>
      <c r="BD3160" s="1">
        <v>7</v>
      </c>
      <c r="BE3160" s="1">
        <v>2</v>
      </c>
      <c r="BF3160" s="296">
        <v>2820428.0029631201</v>
      </c>
    </row>
    <row r="3161" spans="1:58" x14ac:dyDescent="0.3">
      <c r="A3161" s="273">
        <f t="shared" si="98"/>
        <v>3592233.8806547299</v>
      </c>
      <c r="B3161" s="1" t="s">
        <v>2621</v>
      </c>
      <c r="C3161" s="274">
        <v>94429486</v>
      </c>
      <c r="D3161" s="1">
        <v>144205</v>
      </c>
      <c r="E3161" s="1">
        <v>4</v>
      </c>
      <c r="F3161" s="1" t="s">
        <v>3090</v>
      </c>
      <c r="G3161" s="275">
        <v>43845</v>
      </c>
      <c r="H3161" s="275">
        <v>45716</v>
      </c>
      <c r="I3161" s="1">
        <v>0</v>
      </c>
      <c r="J3161" s="1">
        <v>1</v>
      </c>
      <c r="K3161" s="1">
        <v>26</v>
      </c>
      <c r="L3161" s="1">
        <v>30</v>
      </c>
      <c r="M3161" s="1">
        <v>2</v>
      </c>
      <c r="N3161" s="1">
        <v>18</v>
      </c>
      <c r="O3161" s="1">
        <v>19.559999999999999</v>
      </c>
      <c r="P3161" s="1">
        <v>5000000</v>
      </c>
      <c r="Q3161" s="1">
        <v>181000</v>
      </c>
      <c r="R3161" s="1">
        <v>4860834</v>
      </c>
      <c r="S3161" s="1">
        <v>0</v>
      </c>
      <c r="T3161" s="1">
        <v>0</v>
      </c>
      <c r="U3161" s="1">
        <v>0</v>
      </c>
      <c r="V3161" s="275"/>
      <c r="W3161" s="1">
        <v>0</v>
      </c>
      <c r="X3161" s="1">
        <v>0</v>
      </c>
      <c r="Y3161" s="1">
        <v>0</v>
      </c>
      <c r="AB3161" s="275">
        <v>44651</v>
      </c>
      <c r="AC3161" s="1">
        <v>1</v>
      </c>
      <c r="AD3161" s="1" t="s">
        <v>2623</v>
      </c>
      <c r="AE3161" s="1">
        <v>1</v>
      </c>
      <c r="AF3161" s="1">
        <v>30</v>
      </c>
      <c r="AG3161" s="1">
        <v>0</v>
      </c>
      <c r="AN3161" s="1">
        <v>1</v>
      </c>
      <c r="AO3161" s="1">
        <v>1</v>
      </c>
      <c r="AR3161" s="276">
        <v>154986.89000000001</v>
      </c>
      <c r="AS3161" s="1" t="s">
        <v>2657</v>
      </c>
      <c r="AT3161" s="1">
        <v>0</v>
      </c>
      <c r="AU3161" s="1">
        <v>0</v>
      </c>
      <c r="AX3161" s="1">
        <v>5</v>
      </c>
      <c r="BC3161" s="1">
        <v>1</v>
      </c>
      <c r="BD3161" s="1">
        <v>7</v>
      </c>
      <c r="BE3161" s="1">
        <v>2</v>
      </c>
      <c r="BF3161" s="296">
        <v>1113613.2293452702</v>
      </c>
    </row>
    <row r="3162" spans="1:58" x14ac:dyDescent="0.3">
      <c r="A3162" s="273">
        <f t="shared" si="98"/>
        <v>2547538.2003087709</v>
      </c>
      <c r="B3162" s="1" t="s">
        <v>2621</v>
      </c>
      <c r="C3162" s="274">
        <v>94429486</v>
      </c>
      <c r="D3162" s="1">
        <v>144205</v>
      </c>
      <c r="E3162" s="1">
        <v>4</v>
      </c>
      <c r="F3162" s="1" t="s">
        <v>3162</v>
      </c>
      <c r="G3162" s="275">
        <v>43927</v>
      </c>
      <c r="H3162" s="275">
        <v>45777</v>
      </c>
      <c r="I3162" s="1">
        <v>0</v>
      </c>
      <c r="J3162" s="1">
        <v>1</v>
      </c>
      <c r="K3162" s="1">
        <v>11</v>
      </c>
      <c r="L3162" s="1">
        <v>60</v>
      </c>
      <c r="M3162" s="1">
        <v>2</v>
      </c>
      <c r="N3162" s="1">
        <v>9.0299999999999994</v>
      </c>
      <c r="O3162" s="1">
        <v>9.3800000000000008</v>
      </c>
      <c r="P3162" s="1">
        <v>5038673</v>
      </c>
      <c r="Q3162" s="1">
        <v>209974</v>
      </c>
      <c r="R3162" s="1">
        <v>3447230</v>
      </c>
      <c r="S3162" s="1">
        <v>25951</v>
      </c>
      <c r="T3162" s="1">
        <v>0</v>
      </c>
      <c r="U3162" s="1">
        <v>0</v>
      </c>
      <c r="W3162" s="1">
        <v>0</v>
      </c>
      <c r="X3162" s="1">
        <v>0</v>
      </c>
      <c r="Y3162" s="1">
        <v>0</v>
      </c>
      <c r="AB3162" s="275">
        <v>44620</v>
      </c>
      <c r="AC3162" s="1">
        <v>1</v>
      </c>
      <c r="AD3162" s="1" t="s">
        <v>2623</v>
      </c>
      <c r="AE3162" s="1">
        <v>1</v>
      </c>
      <c r="AF3162" s="1">
        <v>60</v>
      </c>
      <c r="AG3162" s="1">
        <v>0</v>
      </c>
      <c r="AN3162" s="1">
        <v>1</v>
      </c>
      <c r="AO3162" s="1">
        <v>1</v>
      </c>
      <c r="AR3162" s="276">
        <v>109934.13</v>
      </c>
      <c r="AS3162" s="1" t="s">
        <v>2632</v>
      </c>
      <c r="AT3162" s="1">
        <v>0</v>
      </c>
      <c r="AU3162" s="1">
        <v>0</v>
      </c>
      <c r="AX3162" s="1">
        <v>5</v>
      </c>
      <c r="BC3162" s="1">
        <v>1</v>
      </c>
      <c r="BD3162" s="1">
        <v>7</v>
      </c>
      <c r="BE3162" s="1">
        <v>2</v>
      </c>
      <c r="BF3162" s="296">
        <v>789757.66969122901</v>
      </c>
    </row>
    <row r="3163" spans="1:58" x14ac:dyDescent="0.3">
      <c r="A3163" s="273">
        <f t="shared" si="98"/>
        <v>1489104.198792988</v>
      </c>
      <c r="B3163" s="1" t="s">
        <v>2621</v>
      </c>
      <c r="C3163" s="274">
        <v>94429486</v>
      </c>
      <c r="D3163" s="1">
        <v>144205</v>
      </c>
      <c r="E3163" s="1">
        <v>4</v>
      </c>
      <c r="F3163" s="1" t="s">
        <v>6264</v>
      </c>
      <c r="G3163" s="275">
        <v>44644</v>
      </c>
      <c r="H3163" s="275">
        <v>44742</v>
      </c>
      <c r="I3163" s="1">
        <v>0</v>
      </c>
      <c r="J3163" s="1">
        <v>1</v>
      </c>
      <c r="K3163" s="1">
        <v>0</v>
      </c>
      <c r="L3163" s="1">
        <v>90</v>
      </c>
      <c r="M3163" s="1">
        <v>2</v>
      </c>
      <c r="N3163" s="1">
        <v>19.190000000000001</v>
      </c>
      <c r="O3163" s="1">
        <v>20.62</v>
      </c>
      <c r="P3163" s="1">
        <v>2014930</v>
      </c>
      <c r="Q3163" s="1">
        <v>2113675</v>
      </c>
      <c r="R3163" s="1">
        <v>2014930</v>
      </c>
      <c r="S3163" s="1">
        <v>0</v>
      </c>
      <c r="T3163" s="1">
        <v>0</v>
      </c>
      <c r="U3163" s="1">
        <v>0</v>
      </c>
      <c r="W3163" s="1">
        <v>0</v>
      </c>
      <c r="X3163" s="1">
        <v>0</v>
      </c>
      <c r="Y3163" s="1">
        <v>0</v>
      </c>
      <c r="AB3163" s="275">
        <v>44644</v>
      </c>
      <c r="AC3163" s="1">
        <v>1</v>
      </c>
      <c r="AD3163" s="1" t="s">
        <v>2623</v>
      </c>
      <c r="AE3163" s="1">
        <v>1</v>
      </c>
      <c r="AF3163" s="1">
        <v>90</v>
      </c>
      <c r="AG3163" s="1">
        <v>0</v>
      </c>
      <c r="AN3163" s="1">
        <v>1</v>
      </c>
      <c r="AO3163" s="1">
        <v>1</v>
      </c>
      <c r="AR3163" s="276">
        <v>64206.93</v>
      </c>
      <c r="AS3163" s="1" t="s">
        <v>2632</v>
      </c>
      <c r="AT3163" s="1">
        <v>0</v>
      </c>
      <c r="AU3163" s="1">
        <v>0</v>
      </c>
      <c r="AX3163" s="1">
        <v>5</v>
      </c>
      <c r="BC3163" s="1">
        <v>1</v>
      </c>
      <c r="BD3163" s="1">
        <v>7</v>
      </c>
      <c r="BE3163" s="1">
        <v>2</v>
      </c>
      <c r="BF3163" s="296">
        <v>461618.87120701198</v>
      </c>
    </row>
    <row r="3164" spans="1:58" x14ac:dyDescent="0.3">
      <c r="A3164" s="273">
        <f t="shared" si="98"/>
        <v>0</v>
      </c>
      <c r="B3164" s="1" t="s">
        <v>2621</v>
      </c>
      <c r="C3164" s="274">
        <v>94472072</v>
      </c>
      <c r="D3164" s="1">
        <v>144105</v>
      </c>
      <c r="E3164" s="1">
        <v>4</v>
      </c>
      <c r="F3164" s="1" t="s">
        <v>4339</v>
      </c>
      <c r="G3164" s="275">
        <v>44294</v>
      </c>
      <c r="H3164" s="275">
        <v>45046</v>
      </c>
      <c r="I3164" s="1">
        <v>0</v>
      </c>
      <c r="J3164" s="1">
        <v>1</v>
      </c>
      <c r="K3164" s="1">
        <v>11</v>
      </c>
      <c r="L3164" s="1">
        <v>30</v>
      </c>
      <c r="M3164" s="1">
        <v>2</v>
      </c>
      <c r="N3164" s="1">
        <v>7.95</v>
      </c>
      <c r="O3164" s="1">
        <v>8.25</v>
      </c>
      <c r="P3164" s="1">
        <v>10066200</v>
      </c>
      <c r="Q3164" s="1">
        <v>456936</v>
      </c>
      <c r="R3164" s="1">
        <v>5660201</v>
      </c>
      <c r="S3164" s="1">
        <v>0</v>
      </c>
      <c r="T3164" s="1">
        <v>0</v>
      </c>
      <c r="U3164" s="1">
        <v>0</v>
      </c>
      <c r="W3164" s="1">
        <v>0</v>
      </c>
      <c r="X3164" s="1">
        <v>0</v>
      </c>
      <c r="Y3164" s="1">
        <v>0</v>
      </c>
      <c r="AB3164" s="275">
        <v>44651</v>
      </c>
      <c r="AC3164" s="1">
        <v>1</v>
      </c>
      <c r="AD3164" s="1" t="s">
        <v>2623</v>
      </c>
      <c r="AE3164" s="1">
        <v>1</v>
      </c>
      <c r="AF3164" s="1">
        <v>30</v>
      </c>
      <c r="AG3164" s="1">
        <v>0</v>
      </c>
      <c r="AN3164" s="1">
        <v>1</v>
      </c>
      <c r="AO3164" s="1">
        <v>1</v>
      </c>
      <c r="AP3164" s="275"/>
      <c r="AR3164" s="276">
        <v>1053635</v>
      </c>
      <c r="AS3164" s="1" t="s">
        <v>2632</v>
      </c>
      <c r="AT3164" s="1">
        <v>0</v>
      </c>
      <c r="AU3164" s="1">
        <v>0</v>
      </c>
      <c r="AV3164" s="1" t="s">
        <v>2625</v>
      </c>
      <c r="AW3164" s="1" t="s">
        <v>2626</v>
      </c>
      <c r="AX3164" s="1">
        <v>5</v>
      </c>
      <c r="BC3164" s="1">
        <v>1</v>
      </c>
      <c r="BD3164" s="1">
        <v>7</v>
      </c>
      <c r="BE3164" s="1">
        <v>2</v>
      </c>
      <c r="BF3164" s="296">
        <v>7375429</v>
      </c>
    </row>
    <row r="3165" spans="1:58" x14ac:dyDescent="0.3">
      <c r="A3165" s="273">
        <f t="shared" si="98"/>
        <v>0</v>
      </c>
      <c r="B3165" s="1" t="s">
        <v>2621</v>
      </c>
      <c r="C3165" s="274">
        <v>94488449</v>
      </c>
      <c r="D3165" s="1">
        <v>144210</v>
      </c>
      <c r="E3165" s="1">
        <v>4</v>
      </c>
      <c r="F3165" s="1" t="s">
        <v>5486</v>
      </c>
      <c r="G3165" s="275">
        <v>44505</v>
      </c>
      <c r="H3165" s="275">
        <v>45107</v>
      </c>
      <c r="I3165" s="1">
        <v>60</v>
      </c>
      <c r="J3165" s="1">
        <v>1</v>
      </c>
      <c r="K3165" s="1">
        <v>0</v>
      </c>
      <c r="L3165" s="1">
        <v>30</v>
      </c>
      <c r="M3165" s="1">
        <v>2</v>
      </c>
      <c r="N3165" s="1">
        <v>17.690000000000001</v>
      </c>
      <c r="O3165" s="1">
        <v>19.2</v>
      </c>
      <c r="P3165" s="1">
        <v>2000000</v>
      </c>
      <c r="Q3165" s="1">
        <v>127710</v>
      </c>
      <c r="R3165" s="1">
        <v>2000000</v>
      </c>
      <c r="S3165" s="1">
        <v>108865</v>
      </c>
      <c r="T3165" s="1">
        <v>0</v>
      </c>
      <c r="U3165" s="1">
        <v>0</v>
      </c>
      <c r="W3165" s="1">
        <v>14738</v>
      </c>
      <c r="X3165" s="1">
        <v>0</v>
      </c>
      <c r="Y3165" s="1">
        <v>0</v>
      </c>
      <c r="AB3165" s="275">
        <v>44561</v>
      </c>
      <c r="AC3165" s="1">
        <v>1</v>
      </c>
      <c r="AD3165" s="1" t="s">
        <v>2623</v>
      </c>
      <c r="AE3165" s="1">
        <v>1</v>
      </c>
      <c r="AF3165" s="1">
        <v>30</v>
      </c>
      <c r="AG3165" s="1">
        <v>297051</v>
      </c>
      <c r="AN3165" s="1">
        <v>1</v>
      </c>
      <c r="AO3165" s="1">
        <v>1</v>
      </c>
      <c r="AR3165" s="276">
        <v>751781.87</v>
      </c>
      <c r="AS3165" s="1" t="s">
        <v>2657</v>
      </c>
      <c r="AT3165" s="1">
        <v>0</v>
      </c>
      <c r="AU3165" s="1">
        <v>0</v>
      </c>
      <c r="AX3165" s="1">
        <v>5</v>
      </c>
      <c r="BC3165" s="1">
        <v>1</v>
      </c>
      <c r="BD3165" s="1">
        <v>7</v>
      </c>
      <c r="BE3165" s="1">
        <v>2</v>
      </c>
      <c r="BF3165" s="296">
        <v>5262435.6660682932</v>
      </c>
    </row>
    <row r="3166" spans="1:58" x14ac:dyDescent="0.3">
      <c r="A3166" s="273">
        <f t="shared" si="98"/>
        <v>0</v>
      </c>
      <c r="B3166" s="1" t="s">
        <v>2621</v>
      </c>
      <c r="C3166" s="274">
        <v>94488449</v>
      </c>
      <c r="D3166" s="1">
        <v>144210</v>
      </c>
      <c r="E3166" s="1">
        <v>4</v>
      </c>
      <c r="F3166" s="1" t="s">
        <v>5080</v>
      </c>
      <c r="G3166" s="275">
        <v>44512</v>
      </c>
      <c r="H3166" s="275">
        <v>45077</v>
      </c>
      <c r="I3166" s="1">
        <v>60</v>
      </c>
      <c r="J3166" s="1">
        <v>1</v>
      </c>
      <c r="K3166" s="1">
        <v>1</v>
      </c>
      <c r="L3166" s="1">
        <v>30</v>
      </c>
      <c r="M3166" s="1">
        <v>2</v>
      </c>
      <c r="N3166" s="1">
        <v>17.690000000000001</v>
      </c>
      <c r="O3166" s="1">
        <v>19.2</v>
      </c>
      <c r="P3166" s="1">
        <v>100000</v>
      </c>
      <c r="Q3166" s="1">
        <v>6386</v>
      </c>
      <c r="R3166" s="1">
        <v>95123</v>
      </c>
      <c r="S3166" s="1">
        <v>3989</v>
      </c>
      <c r="T3166" s="1">
        <v>0</v>
      </c>
      <c r="U3166" s="1">
        <v>0</v>
      </c>
      <c r="W3166" s="1">
        <v>701</v>
      </c>
      <c r="X3166" s="1">
        <v>0</v>
      </c>
      <c r="Y3166" s="1">
        <v>0</v>
      </c>
      <c r="AB3166" s="275">
        <v>44561</v>
      </c>
      <c r="AC3166" s="1">
        <v>1</v>
      </c>
      <c r="AD3166" s="1" t="s">
        <v>2623</v>
      </c>
      <c r="AE3166" s="1">
        <v>1</v>
      </c>
      <c r="AF3166" s="1">
        <v>30</v>
      </c>
      <c r="AG3166" s="1">
        <v>15078</v>
      </c>
      <c r="AN3166" s="1">
        <v>1</v>
      </c>
      <c r="AO3166" s="1">
        <v>1</v>
      </c>
      <c r="AR3166" s="276">
        <v>35754.129999999997</v>
      </c>
      <c r="AS3166" s="1" t="s">
        <v>2657</v>
      </c>
      <c r="AT3166" s="1">
        <v>0</v>
      </c>
      <c r="AU3166" s="1">
        <v>0</v>
      </c>
      <c r="AX3166" s="1">
        <v>5</v>
      </c>
      <c r="BC3166" s="1">
        <v>1</v>
      </c>
      <c r="BD3166" s="1">
        <v>7</v>
      </c>
      <c r="BE3166" s="1">
        <v>2</v>
      </c>
      <c r="BF3166" s="296">
        <v>250289.33393170714</v>
      </c>
    </row>
    <row r="3167" spans="1:58" x14ac:dyDescent="0.3">
      <c r="A3167" s="273">
        <f t="shared" si="98"/>
        <v>4956999</v>
      </c>
      <c r="B3167" s="1" t="s">
        <v>2621</v>
      </c>
      <c r="C3167" s="274">
        <v>94496274</v>
      </c>
      <c r="D3167" s="1">
        <v>144225</v>
      </c>
      <c r="E3167" s="1">
        <v>3</v>
      </c>
      <c r="F3167" s="1" t="s">
        <v>2705</v>
      </c>
      <c r="G3167" s="275">
        <v>43698</v>
      </c>
      <c r="H3167" s="275">
        <v>45016</v>
      </c>
      <c r="I3167" s="1">
        <v>480</v>
      </c>
      <c r="J3167" s="1">
        <v>1</v>
      </c>
      <c r="K3167" s="1">
        <v>14</v>
      </c>
      <c r="L3167" s="1">
        <v>30</v>
      </c>
      <c r="M3167" s="1">
        <v>2</v>
      </c>
      <c r="N3167" s="1">
        <v>8.2799999999999994</v>
      </c>
      <c r="O3167" s="1">
        <v>8.6</v>
      </c>
      <c r="P3167" s="1">
        <v>7723151</v>
      </c>
      <c r="Q3167" s="1">
        <v>189561</v>
      </c>
      <c r="R3167" s="1">
        <v>4956999</v>
      </c>
      <c r="S3167" s="1">
        <v>99387</v>
      </c>
      <c r="T3167" s="1">
        <v>0</v>
      </c>
      <c r="U3167" s="1">
        <v>0</v>
      </c>
      <c r="W3167" s="1">
        <v>4956999</v>
      </c>
      <c r="X3167" s="1">
        <v>99387</v>
      </c>
      <c r="Y3167" s="1">
        <v>331130</v>
      </c>
      <c r="AB3167" s="275">
        <v>44135</v>
      </c>
      <c r="AC3167" s="1">
        <v>1</v>
      </c>
      <c r="AD3167" s="1" t="s">
        <v>2623</v>
      </c>
      <c r="AE3167" s="1">
        <v>1</v>
      </c>
      <c r="AF3167" s="1">
        <v>30</v>
      </c>
      <c r="AG3167" s="1">
        <v>2792020</v>
      </c>
      <c r="AN3167" s="1">
        <v>1</v>
      </c>
      <c r="AO3167" s="1">
        <v>1</v>
      </c>
      <c r="AP3167" s="1">
        <v>43698</v>
      </c>
      <c r="AQ3167" s="1" t="s">
        <v>2629</v>
      </c>
      <c r="AR3167" s="276">
        <v>0</v>
      </c>
      <c r="AS3167" s="1" t="s">
        <v>2624</v>
      </c>
      <c r="AT3167" s="1">
        <v>0</v>
      </c>
      <c r="AU3167" s="1">
        <v>0</v>
      </c>
      <c r="AX3167" s="1">
        <v>5</v>
      </c>
      <c r="BC3167" s="1">
        <v>1</v>
      </c>
      <c r="BD3167" s="1">
        <v>7</v>
      </c>
      <c r="BE3167" s="1">
        <v>2</v>
      </c>
      <c r="BF3167" s="296">
        <v>0</v>
      </c>
    </row>
    <row r="3168" spans="1:58" x14ac:dyDescent="0.3">
      <c r="A3168" s="273">
        <f t="shared" si="98"/>
        <v>23743369</v>
      </c>
      <c r="B3168" s="1" t="s">
        <v>2621</v>
      </c>
      <c r="C3168" s="274">
        <v>94406026</v>
      </c>
      <c r="D3168" s="1">
        <v>144105</v>
      </c>
      <c r="E3168" s="1">
        <v>3</v>
      </c>
      <c r="F3168" s="1" t="s">
        <v>5771</v>
      </c>
      <c r="G3168" s="275">
        <v>44617</v>
      </c>
      <c r="H3168" s="275">
        <v>45716</v>
      </c>
      <c r="I3168" s="1">
        <v>0</v>
      </c>
      <c r="J3168" s="1">
        <v>1</v>
      </c>
      <c r="K3168" s="1">
        <v>1</v>
      </c>
      <c r="L3168" s="1">
        <v>30</v>
      </c>
      <c r="M3168" s="1">
        <v>2</v>
      </c>
      <c r="N3168" s="1">
        <v>9.73</v>
      </c>
      <c r="O3168" s="1">
        <v>10.17</v>
      </c>
      <c r="P3168" s="1">
        <v>38180060</v>
      </c>
      <c r="Q3168" s="1">
        <v>1068438</v>
      </c>
      <c r="R3168" s="1">
        <v>37434243</v>
      </c>
      <c r="S3168" s="1">
        <v>0</v>
      </c>
      <c r="T3168" s="1">
        <v>0</v>
      </c>
      <c r="U3168" s="1">
        <v>0</v>
      </c>
      <c r="W3168" s="1">
        <v>0</v>
      </c>
      <c r="X3168" s="1">
        <v>0</v>
      </c>
      <c r="Y3168" s="1">
        <v>0</v>
      </c>
      <c r="Z3168" s="1" t="s">
        <v>2635</v>
      </c>
      <c r="AA3168" s="1" t="s">
        <v>2807</v>
      </c>
      <c r="AB3168" s="275">
        <v>44651</v>
      </c>
      <c r="AC3168" s="1">
        <v>1</v>
      </c>
      <c r="AD3168" s="1" t="s">
        <v>2623</v>
      </c>
      <c r="AE3168" s="1">
        <v>1</v>
      </c>
      <c r="AF3168" s="1">
        <v>30</v>
      </c>
      <c r="AG3168" s="1">
        <v>0</v>
      </c>
      <c r="AN3168" s="1">
        <v>1</v>
      </c>
      <c r="AO3168" s="1">
        <v>1</v>
      </c>
      <c r="AP3168" s="1">
        <v>44617</v>
      </c>
      <c r="AQ3168" s="1" t="s">
        <v>2629</v>
      </c>
      <c r="AR3168" s="276">
        <v>1711367</v>
      </c>
      <c r="AS3168" s="1" t="s">
        <v>2624</v>
      </c>
      <c r="AT3168" s="1">
        <v>0</v>
      </c>
      <c r="AU3168" s="1">
        <v>0</v>
      </c>
      <c r="AV3168" s="1" t="s">
        <v>2625</v>
      </c>
      <c r="AW3168" s="1" t="s">
        <v>2626</v>
      </c>
      <c r="AX3168" s="1">
        <v>5</v>
      </c>
      <c r="BC3168" s="1">
        <v>1</v>
      </c>
      <c r="BD3168" s="1">
        <v>7</v>
      </c>
      <c r="BE3168" s="1">
        <v>2</v>
      </c>
      <c r="BF3168" s="296">
        <v>11979507</v>
      </c>
    </row>
    <row r="3169" spans="1:58" x14ac:dyDescent="0.3">
      <c r="A3169" s="273">
        <f t="shared" si="98"/>
        <v>0</v>
      </c>
      <c r="B3169" s="1" t="s">
        <v>2621</v>
      </c>
      <c r="C3169" s="274">
        <v>94424994</v>
      </c>
      <c r="D3169" s="1">
        <v>144105</v>
      </c>
      <c r="E3169" s="1">
        <v>3</v>
      </c>
      <c r="F3169" s="1" t="s">
        <v>5822</v>
      </c>
      <c r="G3169" s="275">
        <v>44643</v>
      </c>
      <c r="H3169" s="275">
        <v>44926</v>
      </c>
      <c r="I3169" s="1">
        <v>0</v>
      </c>
      <c r="J3169" s="1">
        <v>1</v>
      </c>
      <c r="K3169" s="1">
        <v>0</v>
      </c>
      <c r="L3169" s="1">
        <v>30</v>
      </c>
      <c r="M3169" s="1">
        <v>2</v>
      </c>
      <c r="N3169" s="1">
        <v>6</v>
      </c>
      <c r="O3169" s="1">
        <v>6.16</v>
      </c>
      <c r="P3169" s="1">
        <v>9871026</v>
      </c>
      <c r="Q3169" s="1">
        <v>1126250</v>
      </c>
      <c r="R3169" s="1">
        <v>9871026</v>
      </c>
      <c r="S3169" s="1">
        <v>0</v>
      </c>
      <c r="T3169" s="1">
        <v>0</v>
      </c>
      <c r="U3169" s="1">
        <v>0</v>
      </c>
      <c r="W3169" s="1">
        <v>0</v>
      </c>
      <c r="X3169" s="1">
        <v>0</v>
      </c>
      <c r="Y3169" s="1">
        <v>0</v>
      </c>
      <c r="AB3169" s="275">
        <v>44643</v>
      </c>
      <c r="AC3169" s="1">
        <v>1</v>
      </c>
      <c r="AD3169" s="1" t="s">
        <v>2623</v>
      </c>
      <c r="AE3169" s="1">
        <v>1</v>
      </c>
      <c r="AF3169" s="1">
        <v>30</v>
      </c>
      <c r="AG3169" s="1">
        <v>0</v>
      </c>
      <c r="AN3169" s="1">
        <v>1</v>
      </c>
      <c r="AO3169" s="1">
        <v>1</v>
      </c>
      <c r="AP3169" s="1">
        <v>44643</v>
      </c>
      <c r="AQ3169" s="1" t="s">
        <v>2629</v>
      </c>
      <c r="AR3169" s="276">
        <v>1711147</v>
      </c>
      <c r="AS3169" s="1" t="s">
        <v>2632</v>
      </c>
      <c r="AT3169" s="1">
        <v>0</v>
      </c>
      <c r="AU3169" s="1">
        <v>0</v>
      </c>
      <c r="AV3169" s="1" t="s">
        <v>2625</v>
      </c>
      <c r="AW3169" s="1" t="s">
        <v>2626</v>
      </c>
      <c r="AX3169" s="1">
        <v>5</v>
      </c>
      <c r="BC3169" s="1">
        <v>1</v>
      </c>
      <c r="BD3169" s="1">
        <v>7</v>
      </c>
      <c r="BE3169" s="1">
        <v>2</v>
      </c>
      <c r="BF3169" s="296">
        <v>12281906</v>
      </c>
    </row>
    <row r="3170" spans="1:58" x14ac:dyDescent="0.3">
      <c r="A3170" s="273">
        <f t="shared" si="98"/>
        <v>37156331</v>
      </c>
      <c r="B3170" s="1" t="s">
        <v>2621</v>
      </c>
      <c r="C3170" s="274">
        <v>94429902</v>
      </c>
      <c r="D3170" s="1">
        <v>144105</v>
      </c>
      <c r="E3170" s="1">
        <v>4</v>
      </c>
      <c r="F3170" s="1" t="s">
        <v>4467</v>
      </c>
      <c r="G3170" s="275">
        <v>44368</v>
      </c>
      <c r="H3170" s="275">
        <v>45473</v>
      </c>
      <c r="I3170" s="1">
        <v>0</v>
      </c>
      <c r="J3170" s="1">
        <v>1</v>
      </c>
      <c r="K3170" s="1">
        <v>9</v>
      </c>
      <c r="L3170" s="1">
        <v>30</v>
      </c>
      <c r="M3170" s="1">
        <v>2</v>
      </c>
      <c r="N3170" s="1">
        <v>9</v>
      </c>
      <c r="O3170" s="1">
        <v>9.3800000000000008</v>
      </c>
      <c r="P3170" s="1">
        <v>63210499</v>
      </c>
      <c r="Q3170" s="1">
        <v>1176973</v>
      </c>
      <c r="R3170" s="1">
        <v>56879749</v>
      </c>
      <c r="S3170" s="1">
        <v>0</v>
      </c>
      <c r="T3170" s="1">
        <v>0</v>
      </c>
      <c r="U3170" s="1">
        <v>0</v>
      </c>
      <c r="W3170" s="1">
        <v>0</v>
      </c>
      <c r="X3170" s="1">
        <v>0</v>
      </c>
      <c r="Y3170" s="1">
        <v>0</v>
      </c>
      <c r="Z3170" s="1" t="s">
        <v>4468</v>
      </c>
      <c r="AA3170" s="1" t="s">
        <v>2755</v>
      </c>
      <c r="AB3170" s="275">
        <v>44651</v>
      </c>
      <c r="AC3170" s="1">
        <v>1</v>
      </c>
      <c r="AD3170" s="1" t="s">
        <v>2623</v>
      </c>
      <c r="AE3170" s="1">
        <v>1</v>
      </c>
      <c r="AF3170" s="1">
        <v>30</v>
      </c>
      <c r="AG3170" s="1">
        <v>0</v>
      </c>
      <c r="AN3170" s="1">
        <v>1</v>
      </c>
      <c r="AO3170" s="1">
        <v>1</v>
      </c>
      <c r="AR3170" s="276">
        <v>2291888</v>
      </c>
      <c r="AS3170" s="1" t="s">
        <v>2632</v>
      </c>
      <c r="AT3170" s="1">
        <v>0</v>
      </c>
      <c r="AU3170" s="1">
        <v>0</v>
      </c>
      <c r="AV3170" s="1" t="s">
        <v>2625</v>
      </c>
      <c r="AW3170" s="1" t="s">
        <v>2626</v>
      </c>
      <c r="AX3170" s="1">
        <v>5</v>
      </c>
      <c r="BC3170" s="1">
        <v>1</v>
      </c>
      <c r="BD3170" s="1">
        <v>7</v>
      </c>
      <c r="BE3170" s="1">
        <v>2</v>
      </c>
      <c r="BF3170" s="296">
        <v>17431530</v>
      </c>
    </row>
    <row r="3171" spans="1:58" x14ac:dyDescent="0.3">
      <c r="A3171" s="273">
        <f t="shared" si="98"/>
        <v>31665811</v>
      </c>
      <c r="B3171" s="1" t="s">
        <v>2621</v>
      </c>
      <c r="C3171" s="274">
        <v>94442467</v>
      </c>
      <c r="D3171" s="1">
        <v>144105</v>
      </c>
      <c r="E3171" s="1">
        <v>4</v>
      </c>
      <c r="F3171" s="1" t="s">
        <v>4805</v>
      </c>
      <c r="G3171" s="275">
        <v>44365</v>
      </c>
      <c r="H3171" s="275">
        <v>45199</v>
      </c>
      <c r="I3171" s="1">
        <v>1</v>
      </c>
      <c r="J3171" s="1">
        <v>1</v>
      </c>
      <c r="K3171" s="1">
        <v>8</v>
      </c>
      <c r="L3171" s="1">
        <v>30</v>
      </c>
      <c r="M3171" s="1">
        <v>2</v>
      </c>
      <c r="N3171" s="1">
        <v>9</v>
      </c>
      <c r="O3171" s="1">
        <v>9.3800000000000008</v>
      </c>
      <c r="P3171" s="1">
        <v>47515430</v>
      </c>
      <c r="Q3171" s="1">
        <v>1248332</v>
      </c>
      <c r="R3171" s="1">
        <v>31665811</v>
      </c>
      <c r="S3171" s="1">
        <v>0</v>
      </c>
      <c r="T3171" s="1">
        <v>0</v>
      </c>
      <c r="U3171" s="1">
        <v>0</v>
      </c>
      <c r="W3171" s="1">
        <v>0</v>
      </c>
      <c r="X3171" s="1">
        <v>0</v>
      </c>
      <c r="Y3171" s="1">
        <v>0</v>
      </c>
      <c r="Z3171" s="1" t="s">
        <v>2707</v>
      </c>
      <c r="AA3171" s="1" t="s">
        <v>2807</v>
      </c>
      <c r="AB3171" s="275">
        <v>44651</v>
      </c>
      <c r="AC3171" s="1">
        <v>1</v>
      </c>
      <c r="AD3171" s="1" t="s">
        <v>2623</v>
      </c>
      <c r="AE3171" s="1">
        <v>1</v>
      </c>
      <c r="AF3171" s="1">
        <v>30</v>
      </c>
      <c r="AG3171" s="1">
        <v>331</v>
      </c>
      <c r="AN3171" s="1">
        <v>1</v>
      </c>
      <c r="AO3171" s="1">
        <v>1</v>
      </c>
      <c r="AR3171" s="276">
        <v>0</v>
      </c>
      <c r="AS3171" s="1" t="s">
        <v>2624</v>
      </c>
      <c r="AT3171" s="1">
        <v>0</v>
      </c>
      <c r="AU3171" s="1">
        <v>0</v>
      </c>
      <c r="AV3171" s="1" t="s">
        <v>2625</v>
      </c>
      <c r="AW3171" s="1" t="s">
        <v>2626</v>
      </c>
      <c r="AX3171" s="1">
        <v>5</v>
      </c>
      <c r="BC3171" s="1">
        <v>1</v>
      </c>
      <c r="BD3171" s="1">
        <v>7</v>
      </c>
      <c r="BE3171" s="1">
        <v>2</v>
      </c>
      <c r="BF3171" s="296">
        <v>0</v>
      </c>
    </row>
    <row r="3172" spans="1:58" x14ac:dyDescent="0.3">
      <c r="A3172" s="273">
        <f t="shared" si="98"/>
        <v>0</v>
      </c>
      <c r="B3172" s="1" t="s">
        <v>2621</v>
      </c>
      <c r="C3172" s="274">
        <v>94442607</v>
      </c>
      <c r="D3172" s="1">
        <v>144205</v>
      </c>
      <c r="E3172" s="1">
        <v>4</v>
      </c>
      <c r="F3172" s="1" t="s">
        <v>4770</v>
      </c>
      <c r="G3172" s="275">
        <v>44377</v>
      </c>
      <c r="H3172" s="275">
        <v>45291</v>
      </c>
      <c r="I3172" s="1">
        <v>0</v>
      </c>
      <c r="J3172" s="1">
        <v>1</v>
      </c>
      <c r="K3172" s="1">
        <v>9</v>
      </c>
      <c r="L3172" s="1">
        <v>30</v>
      </c>
      <c r="M3172" s="1">
        <v>2</v>
      </c>
      <c r="N3172" s="1">
        <v>17.690000000000001</v>
      </c>
      <c r="O3172" s="1">
        <v>19.2</v>
      </c>
      <c r="P3172" s="1">
        <v>2000000</v>
      </c>
      <c r="Q3172" s="1">
        <v>83380</v>
      </c>
      <c r="R3172" s="1">
        <v>1491192</v>
      </c>
      <c r="S3172" s="1">
        <v>0</v>
      </c>
      <c r="T3172" s="1">
        <v>0</v>
      </c>
      <c r="U3172" s="1">
        <v>0</v>
      </c>
      <c r="W3172" s="1">
        <v>0</v>
      </c>
      <c r="X3172" s="1">
        <v>0</v>
      </c>
      <c r="Y3172" s="1">
        <v>0</v>
      </c>
      <c r="AB3172" s="275">
        <v>44651</v>
      </c>
      <c r="AC3172" s="1">
        <v>1</v>
      </c>
      <c r="AD3172" s="1" t="s">
        <v>2623</v>
      </c>
      <c r="AE3172" s="1">
        <v>1</v>
      </c>
      <c r="AF3172" s="1">
        <v>30</v>
      </c>
      <c r="AG3172" s="1">
        <v>0</v>
      </c>
      <c r="AN3172" s="1">
        <v>1</v>
      </c>
      <c r="AO3172" s="1">
        <v>1</v>
      </c>
      <c r="AR3172" s="276">
        <v>319343.52</v>
      </c>
      <c r="AS3172" s="1" t="s">
        <v>2657</v>
      </c>
      <c r="AT3172" s="1">
        <v>0</v>
      </c>
      <c r="AU3172" s="1">
        <v>0</v>
      </c>
      <c r="AX3172" s="1">
        <v>5</v>
      </c>
      <c r="BC3172" s="1">
        <v>1</v>
      </c>
      <c r="BD3172" s="1">
        <v>7</v>
      </c>
      <c r="BE3172" s="1">
        <v>2</v>
      </c>
      <c r="BF3172" s="296">
        <v>1606854.3276696459</v>
      </c>
    </row>
    <row r="3173" spans="1:58" x14ac:dyDescent="0.3">
      <c r="A3173" s="273">
        <f t="shared" si="98"/>
        <v>0</v>
      </c>
      <c r="B3173" s="1" t="s">
        <v>2621</v>
      </c>
      <c r="C3173" s="274">
        <v>94442607</v>
      </c>
      <c r="D3173" s="1">
        <v>144205</v>
      </c>
      <c r="E3173" s="1">
        <v>4</v>
      </c>
      <c r="F3173" s="1" t="s">
        <v>6395</v>
      </c>
      <c r="G3173" s="275">
        <v>44645</v>
      </c>
      <c r="H3173" s="275">
        <v>45565</v>
      </c>
      <c r="I3173" s="1">
        <v>0</v>
      </c>
      <c r="J3173" s="1">
        <v>1</v>
      </c>
      <c r="K3173" s="1">
        <v>0</v>
      </c>
      <c r="L3173" s="1">
        <v>30</v>
      </c>
      <c r="M3173" s="1">
        <v>2</v>
      </c>
      <c r="N3173" s="1">
        <v>17.690000000000001</v>
      </c>
      <c r="O3173" s="1">
        <v>19.2</v>
      </c>
      <c r="P3173" s="1">
        <v>1000000</v>
      </c>
      <c r="Q3173" s="1">
        <v>41690</v>
      </c>
      <c r="R3173" s="1">
        <v>1000000</v>
      </c>
      <c r="S3173" s="1">
        <v>2458</v>
      </c>
      <c r="T3173" s="1">
        <v>0</v>
      </c>
      <c r="U3173" s="1">
        <v>0</v>
      </c>
      <c r="W3173" s="1">
        <v>0</v>
      </c>
      <c r="X3173" s="1">
        <v>0</v>
      </c>
      <c r="Y3173" s="1">
        <v>0</v>
      </c>
      <c r="AB3173" s="275">
        <v>44645</v>
      </c>
      <c r="AC3173" s="1">
        <v>1</v>
      </c>
      <c r="AD3173" s="1" t="s">
        <v>2623</v>
      </c>
      <c r="AE3173" s="1">
        <v>1</v>
      </c>
      <c r="AF3173" s="1">
        <v>30</v>
      </c>
      <c r="AG3173" s="1">
        <v>0</v>
      </c>
      <c r="AN3173" s="1">
        <v>1</v>
      </c>
      <c r="AO3173" s="1">
        <v>1</v>
      </c>
      <c r="AR3173" s="276">
        <v>214140.48</v>
      </c>
      <c r="AS3173" s="1" t="s">
        <v>2657</v>
      </c>
      <c r="AT3173" s="1">
        <v>0</v>
      </c>
      <c r="AU3173" s="1">
        <v>0</v>
      </c>
      <c r="AX3173" s="1">
        <v>5</v>
      </c>
      <c r="BC3173" s="1">
        <v>1</v>
      </c>
      <c r="BD3173" s="1">
        <v>7</v>
      </c>
      <c r="BE3173" s="1">
        <v>2</v>
      </c>
      <c r="BF3173" s="296">
        <v>1077563.6723303543</v>
      </c>
    </row>
    <row r="3174" spans="1:58" x14ac:dyDescent="0.3">
      <c r="A3174" s="273">
        <f t="shared" si="98"/>
        <v>0</v>
      </c>
      <c r="B3174" s="1" t="s">
        <v>2621</v>
      </c>
      <c r="C3174" s="274">
        <v>94444202</v>
      </c>
      <c r="D3174" s="1">
        <v>144105</v>
      </c>
      <c r="E3174" s="1">
        <v>4</v>
      </c>
      <c r="F3174" s="1" t="s">
        <v>2934</v>
      </c>
      <c r="G3174" s="275">
        <v>43651</v>
      </c>
      <c r="H3174" s="275">
        <v>44773</v>
      </c>
      <c r="I3174" s="1">
        <v>0</v>
      </c>
      <c r="J3174" s="1">
        <v>1</v>
      </c>
      <c r="K3174" s="1">
        <v>37</v>
      </c>
      <c r="L3174" s="1">
        <v>30</v>
      </c>
      <c r="M3174" s="1">
        <v>2</v>
      </c>
      <c r="N3174" s="1">
        <v>9.59</v>
      </c>
      <c r="O3174" s="1">
        <v>10.029999999999999</v>
      </c>
      <c r="P3174" s="1">
        <v>25191454</v>
      </c>
      <c r="Q3174" s="1">
        <v>541377</v>
      </c>
      <c r="R3174" s="1">
        <v>2090173</v>
      </c>
      <c r="S3174" s="1">
        <v>0</v>
      </c>
      <c r="T3174" s="1">
        <v>0</v>
      </c>
      <c r="U3174" s="1">
        <v>0</v>
      </c>
      <c r="W3174" s="1">
        <v>0</v>
      </c>
      <c r="X3174" s="1">
        <v>0</v>
      </c>
      <c r="Y3174" s="1">
        <v>0</v>
      </c>
      <c r="AB3174" s="275">
        <v>44651</v>
      </c>
      <c r="AC3174" s="1">
        <v>1</v>
      </c>
      <c r="AD3174" s="1" t="s">
        <v>2623</v>
      </c>
      <c r="AE3174" s="1">
        <v>1</v>
      </c>
      <c r="AF3174" s="1">
        <v>30</v>
      </c>
      <c r="AG3174" s="1">
        <v>0</v>
      </c>
      <c r="AN3174" s="1">
        <v>1</v>
      </c>
      <c r="AO3174" s="1">
        <v>1</v>
      </c>
      <c r="AR3174" s="276">
        <v>866728.36</v>
      </c>
      <c r="AS3174" s="1" t="s">
        <v>2624</v>
      </c>
      <c r="AT3174" s="1">
        <v>0</v>
      </c>
      <c r="AU3174" s="1">
        <v>0</v>
      </c>
      <c r="AV3174" s="1" t="s">
        <v>2625</v>
      </c>
      <c r="AW3174" s="1" t="s">
        <v>2626</v>
      </c>
      <c r="AX3174" s="1">
        <v>5</v>
      </c>
      <c r="BC3174" s="1">
        <v>1</v>
      </c>
      <c r="BD3174" s="1">
        <v>7</v>
      </c>
      <c r="BE3174" s="1">
        <v>2</v>
      </c>
      <c r="BF3174" s="296">
        <v>6067123.4222549358</v>
      </c>
    </row>
    <row r="3175" spans="1:58" x14ac:dyDescent="0.3">
      <c r="A3175" s="273">
        <f t="shared" si="98"/>
        <v>0</v>
      </c>
      <c r="B3175" s="1" t="s">
        <v>2621</v>
      </c>
      <c r="C3175" s="274">
        <v>94444202</v>
      </c>
      <c r="D3175" s="1">
        <v>144205</v>
      </c>
      <c r="E3175" s="1">
        <v>4</v>
      </c>
      <c r="F3175" s="1" t="s">
        <v>4768</v>
      </c>
      <c r="G3175" s="275">
        <v>44377</v>
      </c>
      <c r="H3175" s="275">
        <v>45291</v>
      </c>
      <c r="I3175" s="1">
        <v>0</v>
      </c>
      <c r="J3175" s="1">
        <v>1</v>
      </c>
      <c r="K3175" s="1">
        <v>9</v>
      </c>
      <c r="L3175" s="1">
        <v>30</v>
      </c>
      <c r="M3175" s="1">
        <v>2</v>
      </c>
      <c r="N3175" s="1">
        <v>9</v>
      </c>
      <c r="O3175" s="1">
        <v>9.3800000000000008</v>
      </c>
      <c r="P3175" s="1">
        <v>2150000</v>
      </c>
      <c r="Q3175" s="1">
        <v>80699</v>
      </c>
      <c r="R3175" s="1">
        <v>1556991</v>
      </c>
      <c r="S3175" s="1">
        <v>0</v>
      </c>
      <c r="T3175" s="1">
        <v>0</v>
      </c>
      <c r="U3175" s="1">
        <v>0</v>
      </c>
      <c r="W3175" s="1">
        <v>0</v>
      </c>
      <c r="X3175" s="1">
        <v>0</v>
      </c>
      <c r="Y3175" s="1">
        <v>0</v>
      </c>
      <c r="AB3175" s="275">
        <v>44651</v>
      </c>
      <c r="AC3175" s="1">
        <v>1</v>
      </c>
      <c r="AD3175" s="1" t="s">
        <v>2623</v>
      </c>
      <c r="AE3175" s="1">
        <v>1</v>
      </c>
      <c r="AF3175" s="1">
        <v>30</v>
      </c>
      <c r="AG3175" s="1">
        <v>0</v>
      </c>
      <c r="AN3175" s="1">
        <v>1</v>
      </c>
      <c r="AO3175" s="1">
        <v>1</v>
      </c>
      <c r="AR3175" s="276">
        <v>645622.64</v>
      </c>
      <c r="AS3175" s="1" t="s">
        <v>2657</v>
      </c>
      <c r="AT3175" s="1">
        <v>0</v>
      </c>
      <c r="AU3175" s="1">
        <v>0</v>
      </c>
      <c r="AX3175" s="1">
        <v>5</v>
      </c>
      <c r="BC3175" s="1">
        <v>1</v>
      </c>
      <c r="BD3175" s="1">
        <v>7</v>
      </c>
      <c r="BE3175" s="1">
        <v>2</v>
      </c>
      <c r="BF3175" s="296">
        <v>4519461.5777450642</v>
      </c>
    </row>
    <row r="3176" spans="1:58" x14ac:dyDescent="0.3">
      <c r="A3176" s="273">
        <f t="shared" si="98"/>
        <v>306865.85288897896</v>
      </c>
      <c r="B3176" s="1" t="s">
        <v>2621</v>
      </c>
      <c r="C3176" s="274">
        <v>94444766</v>
      </c>
      <c r="D3176" s="1">
        <v>144105</v>
      </c>
      <c r="E3176" s="1">
        <v>4</v>
      </c>
      <c r="F3176" s="1" t="s">
        <v>4669</v>
      </c>
      <c r="G3176" s="275">
        <v>44286</v>
      </c>
      <c r="H3176" s="275">
        <v>44834</v>
      </c>
      <c r="I3176" s="1">
        <v>1</v>
      </c>
      <c r="J3176" s="1">
        <v>1</v>
      </c>
      <c r="K3176" s="1">
        <v>11</v>
      </c>
      <c r="L3176" s="1">
        <v>30</v>
      </c>
      <c r="M3176" s="1">
        <v>2</v>
      </c>
      <c r="N3176" s="1">
        <v>17.690000000000001</v>
      </c>
      <c r="O3176" s="1">
        <v>19.2</v>
      </c>
      <c r="P3176" s="1">
        <v>2000000</v>
      </c>
      <c r="Q3176" s="1">
        <v>127710</v>
      </c>
      <c r="R3176" s="1">
        <v>727445</v>
      </c>
      <c r="S3176" s="1">
        <v>0</v>
      </c>
      <c r="T3176" s="1">
        <v>0</v>
      </c>
      <c r="U3176" s="1">
        <v>0</v>
      </c>
      <c r="W3176" s="1">
        <v>0</v>
      </c>
      <c r="X3176" s="1">
        <v>0</v>
      </c>
      <c r="Y3176" s="1">
        <v>0</v>
      </c>
      <c r="AB3176" s="275">
        <v>44651</v>
      </c>
      <c r="AC3176" s="1">
        <v>1</v>
      </c>
      <c r="AD3176" s="1" t="s">
        <v>2623</v>
      </c>
      <c r="AE3176" s="1">
        <v>1</v>
      </c>
      <c r="AF3176" s="1">
        <v>30</v>
      </c>
      <c r="AG3176" s="1">
        <v>71</v>
      </c>
      <c r="AN3176" s="1">
        <v>1</v>
      </c>
      <c r="AO3176" s="1">
        <v>1</v>
      </c>
      <c r="AR3176" s="276">
        <v>52557.85</v>
      </c>
      <c r="AS3176" s="1" t="s">
        <v>2657</v>
      </c>
      <c r="AT3176" s="1">
        <v>0</v>
      </c>
      <c r="AU3176" s="1">
        <v>0</v>
      </c>
      <c r="AV3176" s="1" t="s">
        <v>2625</v>
      </c>
      <c r="AW3176" s="1" t="s">
        <v>2626</v>
      </c>
      <c r="AX3176" s="1">
        <v>5</v>
      </c>
      <c r="BC3176" s="1">
        <v>1</v>
      </c>
      <c r="BD3176" s="1">
        <v>7</v>
      </c>
      <c r="BE3176" s="1">
        <v>2</v>
      </c>
      <c r="BF3176" s="296">
        <v>368021.29711102106</v>
      </c>
    </row>
    <row r="3177" spans="1:58" x14ac:dyDescent="0.3">
      <c r="A3177" s="273">
        <f t="shared" si="98"/>
        <v>2213675.1471110205</v>
      </c>
      <c r="B3177" s="1" t="s">
        <v>2621</v>
      </c>
      <c r="C3177" s="274">
        <v>94444766</v>
      </c>
      <c r="D3177" s="1">
        <v>144105</v>
      </c>
      <c r="E3177" s="1">
        <v>4</v>
      </c>
      <c r="F3177" s="1" t="s">
        <v>4241</v>
      </c>
      <c r="G3177" s="275">
        <v>44280</v>
      </c>
      <c r="H3177" s="275">
        <v>44834</v>
      </c>
      <c r="I3177" s="1">
        <v>0</v>
      </c>
      <c r="J3177" s="1">
        <v>1</v>
      </c>
      <c r="K3177" s="1">
        <v>14</v>
      </c>
      <c r="L3177" s="1">
        <v>30</v>
      </c>
      <c r="M3177" s="1">
        <v>2</v>
      </c>
      <c r="N3177" s="1">
        <v>9</v>
      </c>
      <c r="O3177" s="1">
        <v>9.3800000000000008</v>
      </c>
      <c r="P3177" s="1">
        <v>15031817</v>
      </c>
      <c r="Q3177" s="1">
        <v>563957</v>
      </c>
      <c r="R3177" s="1">
        <v>5247988</v>
      </c>
      <c r="S3177" s="1">
        <v>0</v>
      </c>
      <c r="T3177" s="1">
        <v>0</v>
      </c>
      <c r="U3177" s="1">
        <v>0</v>
      </c>
      <c r="V3177" s="275"/>
      <c r="W3177" s="1">
        <v>0</v>
      </c>
      <c r="X3177" s="1">
        <v>0</v>
      </c>
      <c r="Y3177" s="1">
        <v>0</v>
      </c>
      <c r="Z3177" s="1" t="s">
        <v>2848</v>
      </c>
      <c r="AA3177" s="1" t="s">
        <v>2911</v>
      </c>
      <c r="AB3177" s="275">
        <v>44651</v>
      </c>
      <c r="AC3177" s="1">
        <v>1</v>
      </c>
      <c r="AD3177" s="1" t="s">
        <v>2623</v>
      </c>
      <c r="AE3177" s="1">
        <v>1</v>
      </c>
      <c r="AF3177" s="1">
        <v>30</v>
      </c>
      <c r="AG3177" s="1">
        <v>0</v>
      </c>
      <c r="AN3177" s="1">
        <v>1</v>
      </c>
      <c r="AO3177" s="1">
        <v>1</v>
      </c>
      <c r="AP3177" s="275"/>
      <c r="AR3177" s="276">
        <v>379306.15</v>
      </c>
      <c r="AS3177" s="1" t="s">
        <v>2632</v>
      </c>
      <c r="AT3177" s="1">
        <v>0</v>
      </c>
      <c r="AU3177" s="1">
        <v>0</v>
      </c>
      <c r="AV3177" s="1" t="s">
        <v>2625</v>
      </c>
      <c r="AW3177" s="1" t="s">
        <v>2626</v>
      </c>
      <c r="AX3177" s="1">
        <v>5</v>
      </c>
      <c r="BC3177" s="1">
        <v>1</v>
      </c>
      <c r="BD3177" s="1">
        <v>7</v>
      </c>
      <c r="BE3177" s="1">
        <v>2</v>
      </c>
      <c r="BF3177" s="296">
        <v>2655006.7028889791</v>
      </c>
    </row>
    <row r="3178" spans="1:58" x14ac:dyDescent="0.3">
      <c r="A3178" s="273">
        <f t="shared" si="98"/>
        <v>20167751.823712736</v>
      </c>
      <c r="B3178" s="1" t="s">
        <v>2621</v>
      </c>
      <c r="C3178" s="274">
        <v>94446268</v>
      </c>
      <c r="D3178" s="1">
        <v>144105</v>
      </c>
      <c r="E3178" s="1">
        <v>4</v>
      </c>
      <c r="F3178" s="1" t="s">
        <v>5839</v>
      </c>
      <c r="G3178" s="275">
        <v>44629</v>
      </c>
      <c r="H3178" s="275">
        <v>45747</v>
      </c>
      <c r="I3178" s="1">
        <v>0</v>
      </c>
      <c r="J3178" s="1">
        <v>1</v>
      </c>
      <c r="K3178" s="1">
        <v>0</v>
      </c>
      <c r="L3178" s="1">
        <v>30</v>
      </c>
      <c r="M3178" s="1">
        <v>2</v>
      </c>
      <c r="N3178" s="1">
        <v>9</v>
      </c>
      <c r="O3178" s="1">
        <v>9.3800000000000008</v>
      </c>
      <c r="P3178" s="1">
        <v>24604546</v>
      </c>
      <c r="Q3178" s="1">
        <v>619664</v>
      </c>
      <c r="R3178" s="1">
        <v>24604546</v>
      </c>
      <c r="S3178" s="1">
        <v>0</v>
      </c>
      <c r="T3178" s="1">
        <v>0</v>
      </c>
      <c r="U3178" s="1">
        <v>0</v>
      </c>
      <c r="W3178" s="1">
        <v>0</v>
      </c>
      <c r="X3178" s="1">
        <v>0</v>
      </c>
      <c r="Y3178" s="1">
        <v>0</v>
      </c>
      <c r="Z3178" s="1" t="s">
        <v>2635</v>
      </c>
      <c r="AA3178" s="1" t="s">
        <v>2807</v>
      </c>
      <c r="AB3178" s="275">
        <v>44629</v>
      </c>
      <c r="AC3178" s="1">
        <v>1</v>
      </c>
      <c r="AD3178" s="1" t="s">
        <v>2623</v>
      </c>
      <c r="AE3178" s="1">
        <v>1</v>
      </c>
      <c r="AF3178" s="1">
        <v>30</v>
      </c>
      <c r="AG3178" s="1">
        <v>0</v>
      </c>
      <c r="AN3178" s="1">
        <v>1</v>
      </c>
      <c r="AO3178" s="1">
        <v>1</v>
      </c>
      <c r="AR3178" s="276">
        <v>503050.03</v>
      </c>
      <c r="AS3178" s="1" t="s">
        <v>2677</v>
      </c>
      <c r="AT3178" s="1">
        <v>0</v>
      </c>
      <c r="AU3178" s="1">
        <v>0</v>
      </c>
      <c r="AV3178" s="1" t="s">
        <v>2625</v>
      </c>
      <c r="AW3178" s="1" t="s">
        <v>2626</v>
      </c>
      <c r="AX3178" s="1">
        <v>5</v>
      </c>
      <c r="BC3178" s="1">
        <v>1</v>
      </c>
      <c r="BD3178" s="1">
        <v>7</v>
      </c>
      <c r="BE3178" s="1">
        <v>2</v>
      </c>
      <c r="BF3178" s="296">
        <v>3933744.1462872624</v>
      </c>
    </row>
    <row r="3179" spans="1:58" x14ac:dyDescent="0.3">
      <c r="A3179" s="273">
        <f t="shared" si="98"/>
        <v>3335572.6758572119</v>
      </c>
      <c r="B3179" s="1" t="s">
        <v>2621</v>
      </c>
      <c r="C3179" s="274">
        <v>94446268</v>
      </c>
      <c r="D3179" s="1">
        <v>144205</v>
      </c>
      <c r="E3179" s="1">
        <v>4</v>
      </c>
      <c r="F3179" s="1" t="s">
        <v>4091</v>
      </c>
      <c r="G3179" s="275">
        <v>44419</v>
      </c>
      <c r="H3179" s="275">
        <v>45535</v>
      </c>
      <c r="I3179" s="1">
        <v>0</v>
      </c>
      <c r="J3179" s="1">
        <v>1</v>
      </c>
      <c r="K3179" s="1">
        <v>7</v>
      </c>
      <c r="L3179" s="1">
        <v>30</v>
      </c>
      <c r="M3179" s="1">
        <v>2</v>
      </c>
      <c r="N3179" s="1">
        <v>7.2</v>
      </c>
      <c r="O3179" s="1">
        <v>7.44</v>
      </c>
      <c r="P3179" s="1">
        <v>4945013</v>
      </c>
      <c r="Q3179" s="1">
        <v>154055</v>
      </c>
      <c r="R3179" s="1">
        <v>4069446</v>
      </c>
      <c r="S3179" s="1">
        <v>0</v>
      </c>
      <c r="T3179" s="1">
        <v>0</v>
      </c>
      <c r="U3179" s="1">
        <v>0</v>
      </c>
      <c r="W3179" s="1">
        <v>0</v>
      </c>
      <c r="X3179" s="1">
        <v>0</v>
      </c>
      <c r="Y3179" s="1">
        <v>0</v>
      </c>
      <c r="AB3179" s="275">
        <v>44651</v>
      </c>
      <c r="AC3179" s="1">
        <v>1</v>
      </c>
      <c r="AD3179" s="1" t="s">
        <v>2623</v>
      </c>
      <c r="AE3179" s="1">
        <v>1</v>
      </c>
      <c r="AF3179" s="1">
        <v>30</v>
      </c>
      <c r="AG3179" s="1">
        <v>0</v>
      </c>
      <c r="AN3179" s="1">
        <v>1</v>
      </c>
      <c r="AO3179" s="1">
        <v>1</v>
      </c>
      <c r="AR3179" s="276">
        <v>83255.37</v>
      </c>
      <c r="AS3179" s="1" t="s">
        <v>2632</v>
      </c>
      <c r="AT3179" s="1">
        <v>0</v>
      </c>
      <c r="AU3179" s="1">
        <v>0</v>
      </c>
      <c r="AX3179" s="1">
        <v>5</v>
      </c>
      <c r="BC3179" s="1">
        <v>1</v>
      </c>
      <c r="BD3179" s="1">
        <v>7</v>
      </c>
      <c r="BE3179" s="1">
        <v>2</v>
      </c>
      <c r="BF3179" s="296">
        <v>650617.95414278796</v>
      </c>
    </row>
    <row r="3180" spans="1:58" x14ac:dyDescent="0.3">
      <c r="A3180" s="273">
        <f t="shared" si="98"/>
        <v>7136495.4911326766</v>
      </c>
      <c r="B3180" s="1" t="s">
        <v>2621</v>
      </c>
      <c r="C3180" s="274">
        <v>94446268</v>
      </c>
      <c r="D3180" s="1">
        <v>144205</v>
      </c>
      <c r="E3180" s="1">
        <v>4</v>
      </c>
      <c r="F3180" s="1" t="s">
        <v>4477</v>
      </c>
      <c r="G3180" s="275">
        <v>44326</v>
      </c>
      <c r="H3180" s="275">
        <v>45443</v>
      </c>
      <c r="I3180" s="1">
        <v>0</v>
      </c>
      <c r="J3180" s="1">
        <v>1</v>
      </c>
      <c r="K3180" s="1">
        <v>10</v>
      </c>
      <c r="L3180" s="1">
        <v>30</v>
      </c>
      <c r="M3180" s="1">
        <v>2</v>
      </c>
      <c r="N3180" s="1">
        <v>9</v>
      </c>
      <c r="O3180" s="1">
        <v>9.3800000000000008</v>
      </c>
      <c r="P3180" s="1">
        <v>11611859</v>
      </c>
      <c r="Q3180" s="1">
        <v>371437</v>
      </c>
      <c r="R3180" s="1">
        <v>8706409</v>
      </c>
      <c r="S3180" s="1">
        <v>0</v>
      </c>
      <c r="T3180" s="1">
        <v>0</v>
      </c>
      <c r="U3180" s="1">
        <v>0</v>
      </c>
      <c r="W3180" s="1">
        <v>0</v>
      </c>
      <c r="X3180" s="1">
        <v>0</v>
      </c>
      <c r="Y3180" s="1">
        <v>0</v>
      </c>
      <c r="AB3180" s="275">
        <v>44651</v>
      </c>
      <c r="AC3180" s="1">
        <v>1</v>
      </c>
      <c r="AD3180" s="1" t="s">
        <v>2623</v>
      </c>
      <c r="AE3180" s="1">
        <v>1</v>
      </c>
      <c r="AF3180" s="1">
        <v>30</v>
      </c>
      <c r="AG3180" s="1">
        <v>0</v>
      </c>
      <c r="AN3180" s="1">
        <v>1</v>
      </c>
      <c r="AO3180" s="1">
        <v>1</v>
      </c>
      <c r="AR3180" s="276">
        <v>177943.69</v>
      </c>
      <c r="AS3180" s="1" t="s">
        <v>2657</v>
      </c>
      <c r="AT3180" s="1">
        <v>0</v>
      </c>
      <c r="AU3180" s="1">
        <v>0</v>
      </c>
      <c r="AX3180" s="1">
        <v>5</v>
      </c>
      <c r="BC3180" s="1">
        <v>1</v>
      </c>
      <c r="BD3180" s="1">
        <v>7</v>
      </c>
      <c r="BE3180" s="1">
        <v>2</v>
      </c>
      <c r="BF3180" s="296">
        <v>1391969.8188673239</v>
      </c>
    </row>
    <row r="3181" spans="1:58" x14ac:dyDescent="0.3">
      <c r="A3181" s="273">
        <f t="shared" si="98"/>
        <v>86902732.009297371</v>
      </c>
      <c r="B3181" s="1" t="s">
        <v>2621</v>
      </c>
      <c r="C3181" s="274">
        <v>94446268</v>
      </c>
      <c r="D3181" s="1">
        <v>144205</v>
      </c>
      <c r="E3181" s="1">
        <v>4</v>
      </c>
      <c r="F3181" s="1" t="s">
        <v>5292</v>
      </c>
      <c r="G3181" s="275">
        <v>44517</v>
      </c>
      <c r="H3181" s="275">
        <v>47452</v>
      </c>
      <c r="I3181" s="1">
        <v>0</v>
      </c>
      <c r="J3181" s="1">
        <v>1</v>
      </c>
      <c r="K3181" s="1">
        <v>5</v>
      </c>
      <c r="L3181" s="1">
        <v>30</v>
      </c>
      <c r="M3181" s="1">
        <v>2</v>
      </c>
      <c r="N3181" s="1">
        <v>10.6</v>
      </c>
      <c r="O3181" s="1">
        <v>11.13</v>
      </c>
      <c r="P3181" s="1">
        <v>110489765</v>
      </c>
      <c r="Q3181" s="1">
        <v>1122460</v>
      </c>
      <c r="R3181" s="1">
        <v>106020423</v>
      </c>
      <c r="S3181" s="1">
        <v>0</v>
      </c>
      <c r="T3181" s="1">
        <v>0</v>
      </c>
      <c r="U3181" s="1">
        <v>0</v>
      </c>
      <c r="W3181" s="1">
        <v>0</v>
      </c>
      <c r="X3181" s="1">
        <v>0</v>
      </c>
      <c r="Y3181" s="1">
        <v>0</v>
      </c>
      <c r="Z3181" s="1" t="s">
        <v>6059</v>
      </c>
      <c r="AA3181" s="1" t="s">
        <v>2807</v>
      </c>
      <c r="AB3181" s="275">
        <v>44651</v>
      </c>
      <c r="AC3181" s="1">
        <v>1</v>
      </c>
      <c r="AD3181" s="1" t="s">
        <v>2623</v>
      </c>
      <c r="AE3181" s="1">
        <v>1</v>
      </c>
      <c r="AF3181" s="1">
        <v>30</v>
      </c>
      <c r="AG3181" s="1">
        <v>0</v>
      </c>
      <c r="AN3181" s="1">
        <v>1</v>
      </c>
      <c r="AO3181" s="1">
        <v>1</v>
      </c>
      <c r="AR3181" s="276">
        <v>2167277.91</v>
      </c>
      <c r="AS3181" s="1" t="s">
        <v>2632</v>
      </c>
      <c r="AT3181" s="1">
        <v>0</v>
      </c>
      <c r="AU3181" s="1">
        <v>0</v>
      </c>
      <c r="AX3181" s="1">
        <v>5</v>
      </c>
      <c r="BC3181" s="1">
        <v>1</v>
      </c>
      <c r="BD3181" s="1">
        <v>7</v>
      </c>
      <c r="BE3181" s="1">
        <v>2</v>
      </c>
      <c r="BF3181" s="296">
        <v>16950413.080702625</v>
      </c>
    </row>
    <row r="3182" spans="1:58" x14ac:dyDescent="0.3">
      <c r="A3182" s="273">
        <f t="shared" si="98"/>
        <v>36963840</v>
      </c>
      <c r="B3182" s="1" t="s">
        <v>2621</v>
      </c>
      <c r="C3182" s="274">
        <v>94460826</v>
      </c>
      <c r="D3182" s="1">
        <v>141205</v>
      </c>
      <c r="E3182" s="1">
        <v>2</v>
      </c>
      <c r="F3182" s="1" t="s">
        <v>2776</v>
      </c>
      <c r="G3182" s="275">
        <v>42851</v>
      </c>
      <c r="H3182" s="275">
        <v>46295</v>
      </c>
      <c r="I3182" s="1">
        <v>0</v>
      </c>
      <c r="J3182" s="1">
        <v>1</v>
      </c>
      <c r="K3182" s="1">
        <v>44</v>
      </c>
      <c r="L3182" s="1">
        <v>30</v>
      </c>
      <c r="M3182" s="1">
        <v>2</v>
      </c>
      <c r="N3182" s="1">
        <v>11.52</v>
      </c>
      <c r="O3182" s="1">
        <v>12.14</v>
      </c>
      <c r="P3182" s="1">
        <v>100187017</v>
      </c>
      <c r="Q3182" s="1">
        <v>1072748</v>
      </c>
      <c r="R3182" s="1">
        <v>58191990</v>
      </c>
      <c r="S3182" s="1">
        <v>0</v>
      </c>
      <c r="T3182" s="1">
        <v>0</v>
      </c>
      <c r="U3182" s="1">
        <v>277725000</v>
      </c>
      <c r="V3182" s="1">
        <v>43585</v>
      </c>
      <c r="W3182" s="1">
        <v>0</v>
      </c>
      <c r="X3182" s="1">
        <v>0</v>
      </c>
      <c r="Y3182" s="1">
        <v>0</v>
      </c>
      <c r="Z3182" s="1" t="s">
        <v>5701</v>
      </c>
      <c r="AA3182" s="1" t="s">
        <v>4054</v>
      </c>
      <c r="AB3182" s="275">
        <v>44651</v>
      </c>
      <c r="AC3182" s="1">
        <v>2</v>
      </c>
      <c r="AD3182" s="1" t="s">
        <v>2623</v>
      </c>
      <c r="AE3182" s="1">
        <v>1</v>
      </c>
      <c r="AF3182" s="1">
        <v>30</v>
      </c>
      <c r="AG3182" s="1">
        <v>0</v>
      </c>
      <c r="AN3182" s="1">
        <v>1</v>
      </c>
      <c r="AO3182" s="1">
        <v>1</v>
      </c>
      <c r="AP3182" s="275">
        <v>44075</v>
      </c>
      <c r="AQ3182" s="1" t="s">
        <v>2629</v>
      </c>
      <c r="AR3182" s="276">
        <v>2489919</v>
      </c>
      <c r="AS3182" s="1" t="s">
        <v>2624</v>
      </c>
      <c r="AT3182" s="1">
        <v>2</v>
      </c>
      <c r="AU3182" s="1">
        <v>0</v>
      </c>
      <c r="AX3182" s="1">
        <v>5</v>
      </c>
      <c r="BC3182" s="1">
        <v>1</v>
      </c>
      <c r="BD3182" s="1">
        <v>7</v>
      </c>
      <c r="BE3182" s="1">
        <v>2</v>
      </c>
      <c r="BF3182" s="296">
        <v>18738231</v>
      </c>
    </row>
    <row r="3183" spans="1:58" x14ac:dyDescent="0.3">
      <c r="A3183" s="273">
        <f t="shared" si="98"/>
        <v>3626450.7868220434</v>
      </c>
      <c r="B3183" s="1" t="s">
        <v>2621</v>
      </c>
      <c r="C3183" s="274">
        <v>94462224</v>
      </c>
      <c r="D3183" s="1">
        <v>141105</v>
      </c>
      <c r="E3183" s="1">
        <v>4</v>
      </c>
      <c r="F3183" s="1" t="s">
        <v>2777</v>
      </c>
      <c r="G3183" s="275">
        <v>42564</v>
      </c>
      <c r="H3183" s="275">
        <v>45504</v>
      </c>
      <c r="I3183" s="1">
        <v>0</v>
      </c>
      <c r="J3183" s="1">
        <v>1</v>
      </c>
      <c r="K3183" s="1">
        <v>35</v>
      </c>
      <c r="L3183" s="1">
        <v>30</v>
      </c>
      <c r="M3183" s="1">
        <v>2</v>
      </c>
      <c r="N3183" s="1">
        <v>12</v>
      </c>
      <c r="O3183" s="1">
        <v>12.68</v>
      </c>
      <c r="P3183" s="1">
        <v>50338489</v>
      </c>
      <c r="Q3183" s="1">
        <v>818143</v>
      </c>
      <c r="R3183" s="1">
        <v>19894387</v>
      </c>
      <c r="S3183" s="1">
        <v>0</v>
      </c>
      <c r="T3183" s="1">
        <v>0</v>
      </c>
      <c r="U3183" s="1">
        <v>281906000</v>
      </c>
      <c r="V3183" s="1">
        <v>43585</v>
      </c>
      <c r="W3183" s="1">
        <v>0</v>
      </c>
      <c r="X3183" s="1">
        <v>0</v>
      </c>
      <c r="Y3183" s="1">
        <v>0</v>
      </c>
      <c r="AB3183" s="275">
        <v>44651</v>
      </c>
      <c r="AC3183" s="1">
        <v>2</v>
      </c>
      <c r="AD3183" s="1" t="s">
        <v>2623</v>
      </c>
      <c r="AE3183" s="1">
        <v>1</v>
      </c>
      <c r="AF3183" s="1">
        <v>30</v>
      </c>
      <c r="AG3183" s="1">
        <v>0</v>
      </c>
      <c r="AN3183" s="1">
        <v>1</v>
      </c>
      <c r="AO3183" s="1">
        <v>1</v>
      </c>
      <c r="AR3183" s="276">
        <v>1916109.72</v>
      </c>
      <c r="AS3183" s="1" t="s">
        <v>2655</v>
      </c>
      <c r="AT3183" s="1">
        <v>0</v>
      </c>
      <c r="AU3183" s="1">
        <v>0</v>
      </c>
      <c r="AV3183" s="1" t="s">
        <v>2625</v>
      </c>
      <c r="AW3183" s="1" t="s">
        <v>2626</v>
      </c>
      <c r="AX3183" s="1">
        <v>5</v>
      </c>
      <c r="BC3183" s="1">
        <v>1</v>
      </c>
      <c r="BD3183" s="1">
        <v>7</v>
      </c>
      <c r="BE3183" s="1">
        <v>2</v>
      </c>
      <c r="BF3183" s="296">
        <v>14351826.493177958</v>
      </c>
    </row>
    <row r="3184" spans="1:58" x14ac:dyDescent="0.3">
      <c r="A3184" s="273">
        <f t="shared" si="98"/>
        <v>396948.2131779578</v>
      </c>
      <c r="B3184" s="1" t="s">
        <v>2621</v>
      </c>
      <c r="C3184" s="274">
        <v>94462224</v>
      </c>
      <c r="D3184" s="1">
        <v>144205</v>
      </c>
      <c r="E3184" s="1">
        <v>4</v>
      </c>
      <c r="F3184" s="1" t="s">
        <v>3318</v>
      </c>
      <c r="G3184" s="275">
        <v>43832</v>
      </c>
      <c r="H3184" s="275">
        <v>44895</v>
      </c>
      <c r="I3184" s="1">
        <v>0</v>
      </c>
      <c r="J3184" s="1">
        <v>1</v>
      </c>
      <c r="K3184" s="1">
        <v>26</v>
      </c>
      <c r="L3184" s="1">
        <v>30</v>
      </c>
      <c r="M3184" s="1">
        <v>2</v>
      </c>
      <c r="N3184" s="1">
        <v>18</v>
      </c>
      <c r="O3184" s="1">
        <v>19.559999999999999</v>
      </c>
      <c r="P3184" s="1">
        <v>7500000</v>
      </c>
      <c r="Q3184" s="1">
        <v>272000</v>
      </c>
      <c r="R3184" s="1">
        <v>2177962</v>
      </c>
      <c r="S3184" s="1">
        <v>0</v>
      </c>
      <c r="T3184" s="1">
        <v>0</v>
      </c>
      <c r="U3184" s="1">
        <v>0</v>
      </c>
      <c r="W3184" s="1">
        <v>0</v>
      </c>
      <c r="X3184" s="1">
        <v>0</v>
      </c>
      <c r="Y3184" s="1">
        <v>0</v>
      </c>
      <c r="AB3184" s="275">
        <v>44651</v>
      </c>
      <c r="AC3184" s="1">
        <v>1</v>
      </c>
      <c r="AD3184" s="1" t="s">
        <v>2623</v>
      </c>
      <c r="AE3184" s="1">
        <v>1</v>
      </c>
      <c r="AF3184" s="1">
        <v>30</v>
      </c>
      <c r="AG3184" s="1">
        <v>0</v>
      </c>
      <c r="AN3184" s="1">
        <v>1</v>
      </c>
      <c r="AO3184" s="1">
        <v>1</v>
      </c>
      <c r="AR3184" s="276">
        <v>209830.28</v>
      </c>
      <c r="AS3184" s="1" t="s">
        <v>2657</v>
      </c>
      <c r="AT3184" s="1">
        <v>0</v>
      </c>
      <c r="AU3184" s="1">
        <v>0</v>
      </c>
      <c r="AX3184" s="1">
        <v>5</v>
      </c>
      <c r="BC3184" s="1">
        <v>1</v>
      </c>
      <c r="BD3184" s="1">
        <v>7</v>
      </c>
      <c r="BE3184" s="1">
        <v>2</v>
      </c>
      <c r="BF3184" s="296">
        <v>1571183.5068220422</v>
      </c>
    </row>
    <row r="3185" spans="1:58" x14ac:dyDescent="0.3">
      <c r="A3185" s="273">
        <f t="shared" si="98"/>
        <v>1493721.5606641709</v>
      </c>
      <c r="B3185" s="1" t="s">
        <v>2621</v>
      </c>
      <c r="C3185" s="274">
        <v>94477870</v>
      </c>
      <c r="D3185" s="1">
        <v>144205</v>
      </c>
      <c r="E3185" s="1">
        <v>4</v>
      </c>
      <c r="F3185" s="1" t="s">
        <v>3410</v>
      </c>
      <c r="G3185" s="275">
        <v>44077</v>
      </c>
      <c r="H3185" s="275">
        <v>45016</v>
      </c>
      <c r="I3185" s="1">
        <v>1</v>
      </c>
      <c r="J3185" s="1">
        <v>1</v>
      </c>
      <c r="K3185" s="1">
        <v>17</v>
      </c>
      <c r="L3185" s="1">
        <v>30</v>
      </c>
      <c r="M3185" s="1">
        <v>2</v>
      </c>
      <c r="N3185" s="1">
        <v>9</v>
      </c>
      <c r="O3185" s="1">
        <v>9.3800000000000008</v>
      </c>
      <c r="P3185" s="1">
        <v>5055818</v>
      </c>
      <c r="Q3185" s="1">
        <v>189768</v>
      </c>
      <c r="R3185" s="1">
        <v>2336798</v>
      </c>
      <c r="S3185" s="1">
        <v>17526</v>
      </c>
      <c r="T3185" s="1">
        <v>0</v>
      </c>
      <c r="U3185" s="1">
        <v>0</v>
      </c>
      <c r="W3185" s="1">
        <v>0</v>
      </c>
      <c r="X3185" s="1">
        <v>0</v>
      </c>
      <c r="Y3185" s="1">
        <v>0</v>
      </c>
      <c r="AB3185" s="275">
        <v>44630</v>
      </c>
      <c r="AC3185" s="1">
        <v>1</v>
      </c>
      <c r="AD3185" s="1" t="s">
        <v>2623</v>
      </c>
      <c r="AE3185" s="1">
        <v>1</v>
      </c>
      <c r="AF3185" s="1">
        <v>30</v>
      </c>
      <c r="AG3185" s="1">
        <v>171457</v>
      </c>
      <c r="AN3185" s="1">
        <v>1</v>
      </c>
      <c r="AO3185" s="1">
        <v>1</v>
      </c>
      <c r="AR3185" s="276">
        <v>105389.71</v>
      </c>
      <c r="AS3185" s="1" t="s">
        <v>2632</v>
      </c>
      <c r="AT3185" s="1">
        <v>0</v>
      </c>
      <c r="AU3185" s="1">
        <v>0</v>
      </c>
      <c r="AX3185" s="1">
        <v>5</v>
      </c>
      <c r="BC3185" s="1">
        <v>1</v>
      </c>
      <c r="BD3185" s="1">
        <v>7</v>
      </c>
      <c r="BE3185" s="1">
        <v>2</v>
      </c>
      <c r="BF3185" s="296">
        <v>737686.72933582903</v>
      </c>
    </row>
    <row r="3186" spans="1:58" x14ac:dyDescent="0.3">
      <c r="A3186" s="273">
        <f t="shared" si="98"/>
        <v>74108.821646143144</v>
      </c>
      <c r="B3186" s="1" t="s">
        <v>2621</v>
      </c>
      <c r="C3186" s="274">
        <v>94477870</v>
      </c>
      <c r="D3186" s="1">
        <v>144205</v>
      </c>
      <c r="E3186" s="1">
        <v>4</v>
      </c>
      <c r="F3186" s="1" t="s">
        <v>3414</v>
      </c>
      <c r="G3186" s="275">
        <v>44105</v>
      </c>
      <c r="H3186" s="275">
        <v>44865</v>
      </c>
      <c r="I3186" s="1">
        <v>1</v>
      </c>
      <c r="J3186" s="1">
        <v>1</v>
      </c>
      <c r="K3186" s="1">
        <v>16</v>
      </c>
      <c r="L3186" s="1">
        <v>30</v>
      </c>
      <c r="M3186" s="1">
        <v>2</v>
      </c>
      <c r="N3186" s="1">
        <v>17.690000000000001</v>
      </c>
      <c r="O3186" s="1">
        <v>19.2</v>
      </c>
      <c r="P3186" s="1">
        <v>310000</v>
      </c>
      <c r="Q3186" s="1">
        <v>15492</v>
      </c>
      <c r="R3186" s="1">
        <v>115925</v>
      </c>
      <c r="S3186" s="1">
        <v>1710</v>
      </c>
      <c r="T3186" s="1">
        <v>0</v>
      </c>
      <c r="U3186" s="1">
        <v>0</v>
      </c>
      <c r="W3186" s="1">
        <v>0</v>
      </c>
      <c r="X3186" s="1">
        <v>0</v>
      </c>
      <c r="Y3186" s="1">
        <v>0</v>
      </c>
      <c r="AB3186" s="275">
        <v>44630</v>
      </c>
      <c r="AC3186" s="1">
        <v>1</v>
      </c>
      <c r="AD3186" s="1" t="s">
        <v>2623</v>
      </c>
      <c r="AE3186" s="1">
        <v>1</v>
      </c>
      <c r="AF3186" s="1">
        <v>30</v>
      </c>
      <c r="AG3186" s="1">
        <v>13743</v>
      </c>
      <c r="AN3186" s="1">
        <v>1</v>
      </c>
      <c r="AO3186" s="1">
        <v>1</v>
      </c>
      <c r="AR3186" s="276">
        <v>5220.66</v>
      </c>
      <c r="AS3186" s="1" t="s">
        <v>2657</v>
      </c>
      <c r="AT3186" s="1">
        <v>0</v>
      </c>
      <c r="AU3186" s="1">
        <v>0</v>
      </c>
      <c r="AX3186" s="1">
        <v>5</v>
      </c>
      <c r="BC3186" s="1">
        <v>1</v>
      </c>
      <c r="BD3186" s="1">
        <v>7</v>
      </c>
      <c r="BE3186" s="1">
        <v>2</v>
      </c>
      <c r="BF3186" s="296">
        <v>36595.518353856853</v>
      </c>
    </row>
    <row r="3187" spans="1:58" x14ac:dyDescent="0.3">
      <c r="A3187" s="273">
        <f t="shared" si="98"/>
        <v>117789.09627295021</v>
      </c>
      <c r="B3187" s="1" t="s">
        <v>2621</v>
      </c>
      <c r="C3187" s="274">
        <v>94477870</v>
      </c>
      <c r="D3187" s="1">
        <v>144205</v>
      </c>
      <c r="E3187" s="1">
        <v>4</v>
      </c>
      <c r="F3187" s="1" t="s">
        <v>3690</v>
      </c>
      <c r="G3187" s="275">
        <v>44166</v>
      </c>
      <c r="H3187" s="275">
        <v>44926</v>
      </c>
      <c r="I3187" s="1">
        <v>1</v>
      </c>
      <c r="J3187" s="1">
        <v>1</v>
      </c>
      <c r="K3187" s="1">
        <v>14</v>
      </c>
      <c r="L3187" s="1">
        <v>30</v>
      </c>
      <c r="M3187" s="1">
        <v>2</v>
      </c>
      <c r="N3187" s="1">
        <v>17.690000000000001</v>
      </c>
      <c r="O3187" s="1">
        <v>19.2</v>
      </c>
      <c r="P3187" s="1">
        <v>400000</v>
      </c>
      <c r="Q3187" s="1">
        <v>19990</v>
      </c>
      <c r="R3187" s="1">
        <v>184256</v>
      </c>
      <c r="S3187" s="1">
        <v>2718</v>
      </c>
      <c r="T3187" s="1">
        <v>0</v>
      </c>
      <c r="U3187" s="1">
        <v>0</v>
      </c>
      <c r="W3187" s="1">
        <v>0</v>
      </c>
      <c r="X3187" s="1">
        <v>0</v>
      </c>
      <c r="Y3187" s="1">
        <v>0</v>
      </c>
      <c r="AB3187" s="275">
        <v>44630</v>
      </c>
      <c r="AC3187" s="1">
        <v>1</v>
      </c>
      <c r="AD3187" s="1" t="s">
        <v>2623</v>
      </c>
      <c r="AE3187" s="1">
        <v>1</v>
      </c>
      <c r="AF3187" s="1">
        <v>30</v>
      </c>
      <c r="AG3187" s="1">
        <v>17210</v>
      </c>
      <c r="AN3187" s="1">
        <v>1</v>
      </c>
      <c r="AO3187" s="1">
        <v>1</v>
      </c>
      <c r="AR3187" s="276">
        <v>8300.4699999999993</v>
      </c>
      <c r="AS3187" s="1" t="s">
        <v>2657</v>
      </c>
      <c r="AT3187" s="1">
        <v>0</v>
      </c>
      <c r="AU3187" s="1">
        <v>0</v>
      </c>
      <c r="AX3187" s="1">
        <v>5</v>
      </c>
      <c r="BC3187" s="1">
        <v>1</v>
      </c>
      <c r="BD3187" s="1">
        <v>7</v>
      </c>
      <c r="BE3187" s="1">
        <v>2</v>
      </c>
      <c r="BF3187" s="296">
        <v>58166.4337270498</v>
      </c>
    </row>
    <row r="3188" spans="1:58" x14ac:dyDescent="0.3">
      <c r="A3188" s="273">
        <f t="shared" si="98"/>
        <v>117789.09627295021</v>
      </c>
      <c r="B3188" s="1" t="s">
        <v>2621</v>
      </c>
      <c r="C3188" s="274">
        <v>94477870</v>
      </c>
      <c r="D3188" s="1">
        <v>144205</v>
      </c>
      <c r="E3188" s="1">
        <v>4</v>
      </c>
      <c r="F3188" s="1" t="s">
        <v>3691</v>
      </c>
      <c r="G3188" s="275">
        <v>44166</v>
      </c>
      <c r="H3188" s="275">
        <v>44926</v>
      </c>
      <c r="I3188" s="1">
        <v>1</v>
      </c>
      <c r="J3188" s="1">
        <v>1</v>
      </c>
      <c r="K3188" s="1">
        <v>14</v>
      </c>
      <c r="L3188" s="1">
        <v>30</v>
      </c>
      <c r="M3188" s="1">
        <v>2</v>
      </c>
      <c r="N3188" s="1">
        <v>17.690000000000001</v>
      </c>
      <c r="O3188" s="1">
        <v>19.2</v>
      </c>
      <c r="P3188" s="1">
        <v>400000</v>
      </c>
      <c r="Q3188" s="1">
        <v>19990</v>
      </c>
      <c r="R3188" s="1">
        <v>184256</v>
      </c>
      <c r="S3188" s="1">
        <v>2718</v>
      </c>
      <c r="T3188" s="1">
        <v>0</v>
      </c>
      <c r="U3188" s="1">
        <v>0</v>
      </c>
      <c r="W3188" s="1">
        <v>0</v>
      </c>
      <c r="X3188" s="1">
        <v>0</v>
      </c>
      <c r="Y3188" s="1">
        <v>0</v>
      </c>
      <c r="AB3188" s="275">
        <v>44630</v>
      </c>
      <c r="AC3188" s="1">
        <v>1</v>
      </c>
      <c r="AD3188" s="1" t="s">
        <v>2623</v>
      </c>
      <c r="AE3188" s="1">
        <v>1</v>
      </c>
      <c r="AF3188" s="1">
        <v>30</v>
      </c>
      <c r="AG3188" s="1">
        <v>17210</v>
      </c>
      <c r="AN3188" s="1">
        <v>1</v>
      </c>
      <c r="AO3188" s="1">
        <v>1</v>
      </c>
      <c r="AR3188" s="276">
        <v>8300.4699999999993</v>
      </c>
      <c r="AS3188" s="1" t="s">
        <v>2657</v>
      </c>
      <c r="AT3188" s="1">
        <v>0</v>
      </c>
      <c r="AU3188" s="1">
        <v>0</v>
      </c>
      <c r="AX3188" s="1">
        <v>5</v>
      </c>
      <c r="BC3188" s="1">
        <v>1</v>
      </c>
      <c r="BD3188" s="1">
        <v>7</v>
      </c>
      <c r="BE3188" s="1">
        <v>2</v>
      </c>
      <c r="BF3188" s="296">
        <v>58166.4337270498</v>
      </c>
    </row>
    <row r="3189" spans="1:58" x14ac:dyDescent="0.3">
      <c r="A3189" s="273">
        <f t="shared" si="98"/>
        <v>117789.09627295021</v>
      </c>
      <c r="B3189" s="1" t="s">
        <v>2621</v>
      </c>
      <c r="C3189" s="274">
        <v>94477870</v>
      </c>
      <c r="D3189" s="1">
        <v>144205</v>
      </c>
      <c r="E3189" s="1">
        <v>4</v>
      </c>
      <c r="F3189" s="1" t="s">
        <v>3692</v>
      </c>
      <c r="G3189" s="275">
        <v>44166</v>
      </c>
      <c r="H3189" s="275">
        <v>44926</v>
      </c>
      <c r="I3189" s="1">
        <v>1</v>
      </c>
      <c r="J3189" s="1">
        <v>1</v>
      </c>
      <c r="K3189" s="1">
        <v>14</v>
      </c>
      <c r="L3189" s="1">
        <v>30</v>
      </c>
      <c r="M3189" s="1">
        <v>2</v>
      </c>
      <c r="N3189" s="1">
        <v>17.690000000000001</v>
      </c>
      <c r="O3189" s="1">
        <v>19.2</v>
      </c>
      <c r="P3189" s="1">
        <v>400000</v>
      </c>
      <c r="Q3189" s="1">
        <v>19990</v>
      </c>
      <c r="R3189" s="1">
        <v>184256</v>
      </c>
      <c r="S3189" s="1">
        <v>2718</v>
      </c>
      <c r="T3189" s="1">
        <v>0</v>
      </c>
      <c r="U3189" s="1">
        <v>0</v>
      </c>
      <c r="W3189" s="1">
        <v>0</v>
      </c>
      <c r="X3189" s="1">
        <v>0</v>
      </c>
      <c r="Y3189" s="1">
        <v>0</v>
      </c>
      <c r="AB3189" s="275">
        <v>44630</v>
      </c>
      <c r="AC3189" s="1">
        <v>1</v>
      </c>
      <c r="AD3189" s="1" t="s">
        <v>2623</v>
      </c>
      <c r="AE3189" s="1">
        <v>1</v>
      </c>
      <c r="AF3189" s="1">
        <v>30</v>
      </c>
      <c r="AG3189" s="1">
        <v>17210</v>
      </c>
      <c r="AN3189" s="1">
        <v>1</v>
      </c>
      <c r="AO3189" s="1">
        <v>1</v>
      </c>
      <c r="AR3189" s="276">
        <v>8300.4699999999993</v>
      </c>
      <c r="AS3189" s="1" t="s">
        <v>2657</v>
      </c>
      <c r="AT3189" s="1">
        <v>0</v>
      </c>
      <c r="AU3189" s="1">
        <v>0</v>
      </c>
      <c r="AX3189" s="1">
        <v>5</v>
      </c>
      <c r="BC3189" s="1">
        <v>1</v>
      </c>
      <c r="BD3189" s="1">
        <v>7</v>
      </c>
      <c r="BE3189" s="1">
        <v>2</v>
      </c>
      <c r="BF3189" s="296">
        <v>58166.4337270498</v>
      </c>
    </row>
    <row r="3190" spans="1:58" x14ac:dyDescent="0.3">
      <c r="A3190" s="273">
        <f t="shared" si="98"/>
        <v>117789.09627295021</v>
      </c>
      <c r="B3190" s="1" t="s">
        <v>2621</v>
      </c>
      <c r="C3190" s="274">
        <v>94477870</v>
      </c>
      <c r="D3190" s="1">
        <v>144205</v>
      </c>
      <c r="E3190" s="1">
        <v>4</v>
      </c>
      <c r="F3190" s="1" t="s">
        <v>3693</v>
      </c>
      <c r="G3190" s="275">
        <v>44166</v>
      </c>
      <c r="H3190" s="275">
        <v>44926</v>
      </c>
      <c r="I3190" s="1">
        <v>1</v>
      </c>
      <c r="J3190" s="1">
        <v>1</v>
      </c>
      <c r="K3190" s="1">
        <v>14</v>
      </c>
      <c r="L3190" s="1">
        <v>30</v>
      </c>
      <c r="M3190" s="1">
        <v>2</v>
      </c>
      <c r="N3190" s="1">
        <v>17.690000000000001</v>
      </c>
      <c r="O3190" s="1">
        <v>19.2</v>
      </c>
      <c r="P3190" s="1">
        <v>400000</v>
      </c>
      <c r="Q3190" s="1">
        <v>19990</v>
      </c>
      <c r="R3190" s="1">
        <v>184256</v>
      </c>
      <c r="S3190" s="1">
        <v>2718</v>
      </c>
      <c r="T3190" s="1">
        <v>0</v>
      </c>
      <c r="U3190" s="1">
        <v>0</v>
      </c>
      <c r="W3190" s="1">
        <v>0</v>
      </c>
      <c r="X3190" s="1">
        <v>0</v>
      </c>
      <c r="Y3190" s="1">
        <v>0</v>
      </c>
      <c r="AB3190" s="275">
        <v>44630</v>
      </c>
      <c r="AC3190" s="1">
        <v>1</v>
      </c>
      <c r="AD3190" s="1" t="s">
        <v>2623</v>
      </c>
      <c r="AE3190" s="1">
        <v>1</v>
      </c>
      <c r="AF3190" s="1">
        <v>30</v>
      </c>
      <c r="AG3190" s="1">
        <v>17210</v>
      </c>
      <c r="AN3190" s="1">
        <v>1</v>
      </c>
      <c r="AO3190" s="1">
        <v>1</v>
      </c>
      <c r="AR3190" s="276">
        <v>8300.4699999999993</v>
      </c>
      <c r="AS3190" s="1" t="s">
        <v>2657</v>
      </c>
      <c r="AT3190" s="1">
        <v>0</v>
      </c>
      <c r="AU3190" s="1">
        <v>0</v>
      </c>
      <c r="AX3190" s="1">
        <v>5</v>
      </c>
      <c r="BC3190" s="1">
        <v>1</v>
      </c>
      <c r="BD3190" s="1">
        <v>7</v>
      </c>
      <c r="BE3190" s="1">
        <v>2</v>
      </c>
      <c r="BF3190" s="296">
        <v>58166.4337270498</v>
      </c>
    </row>
    <row r="3191" spans="1:58" x14ac:dyDescent="0.3">
      <c r="A3191" s="273">
        <f t="shared" si="98"/>
        <v>11782.256036922039</v>
      </c>
      <c r="B3191" s="1" t="s">
        <v>2621</v>
      </c>
      <c r="C3191" s="274">
        <v>94477870</v>
      </c>
      <c r="D3191" s="1">
        <v>144205</v>
      </c>
      <c r="E3191" s="1">
        <v>4</v>
      </c>
      <c r="F3191" s="1" t="s">
        <v>3695</v>
      </c>
      <c r="G3191" s="275">
        <v>44193</v>
      </c>
      <c r="H3191" s="275">
        <v>44926</v>
      </c>
      <c r="I3191" s="1">
        <v>1</v>
      </c>
      <c r="J3191" s="1">
        <v>1</v>
      </c>
      <c r="K3191" s="1">
        <v>14</v>
      </c>
      <c r="L3191" s="1">
        <v>30</v>
      </c>
      <c r="M3191" s="1">
        <v>2</v>
      </c>
      <c r="N3191" s="1">
        <v>17.690000000000001</v>
      </c>
      <c r="O3191" s="1">
        <v>19.2</v>
      </c>
      <c r="P3191" s="1">
        <v>40000</v>
      </c>
      <c r="Q3191" s="1">
        <v>1999</v>
      </c>
      <c r="R3191" s="1">
        <v>18425</v>
      </c>
      <c r="S3191" s="1">
        <v>271</v>
      </c>
      <c r="T3191" s="1">
        <v>0</v>
      </c>
      <c r="U3191" s="1">
        <v>0</v>
      </c>
      <c r="W3191" s="1">
        <v>0</v>
      </c>
      <c r="X3191" s="1">
        <v>0</v>
      </c>
      <c r="Y3191" s="1">
        <v>0</v>
      </c>
      <c r="AB3191" s="275">
        <v>44630</v>
      </c>
      <c r="AC3191" s="1">
        <v>1</v>
      </c>
      <c r="AD3191" s="1" t="s">
        <v>2623</v>
      </c>
      <c r="AE3191" s="1">
        <v>1</v>
      </c>
      <c r="AF3191" s="1">
        <v>30</v>
      </c>
      <c r="AG3191" s="1">
        <v>1722</v>
      </c>
      <c r="AN3191" s="1">
        <v>1</v>
      </c>
      <c r="AO3191" s="1">
        <v>1</v>
      </c>
      <c r="AR3191" s="276">
        <v>826.29</v>
      </c>
      <c r="AS3191" s="1" t="s">
        <v>2657</v>
      </c>
      <c r="AT3191" s="1">
        <v>0</v>
      </c>
      <c r="AU3191" s="1">
        <v>0</v>
      </c>
      <c r="AX3191" s="1">
        <v>5</v>
      </c>
      <c r="BC3191" s="1">
        <v>1</v>
      </c>
      <c r="BD3191" s="1">
        <v>7</v>
      </c>
      <c r="BE3191" s="1">
        <v>2</v>
      </c>
      <c r="BF3191" s="296">
        <v>5816.45396307796</v>
      </c>
    </row>
    <row r="3192" spans="1:58" x14ac:dyDescent="0.3">
      <c r="A3192" s="273">
        <f t="shared" si="98"/>
        <v>10522.957324737617</v>
      </c>
      <c r="B3192" s="1" t="s">
        <v>2621</v>
      </c>
      <c r="C3192" s="274">
        <v>94477870</v>
      </c>
      <c r="D3192" s="1">
        <v>144205</v>
      </c>
      <c r="E3192" s="1">
        <v>4</v>
      </c>
      <c r="F3192" s="1" t="s">
        <v>3521</v>
      </c>
      <c r="G3192" s="275">
        <v>44104</v>
      </c>
      <c r="H3192" s="275">
        <v>44834</v>
      </c>
      <c r="I3192" s="1">
        <v>1</v>
      </c>
      <c r="J3192" s="1">
        <v>1</v>
      </c>
      <c r="K3192" s="1">
        <v>17</v>
      </c>
      <c r="L3192" s="1">
        <v>30</v>
      </c>
      <c r="M3192" s="1">
        <v>2</v>
      </c>
      <c r="N3192" s="1">
        <v>17.690000000000001</v>
      </c>
      <c r="O3192" s="1">
        <v>19.2</v>
      </c>
      <c r="P3192" s="1">
        <v>50000</v>
      </c>
      <c r="Q3192" s="1">
        <v>2499</v>
      </c>
      <c r="R3192" s="1">
        <v>16475</v>
      </c>
      <c r="S3192" s="1">
        <v>243</v>
      </c>
      <c r="T3192" s="1">
        <v>0</v>
      </c>
      <c r="U3192" s="1">
        <v>0</v>
      </c>
      <c r="W3192" s="1">
        <v>0</v>
      </c>
      <c r="X3192" s="1">
        <v>0</v>
      </c>
      <c r="Y3192" s="1">
        <v>0</v>
      </c>
      <c r="AB3192" s="275">
        <v>44630</v>
      </c>
      <c r="AC3192" s="1">
        <v>1</v>
      </c>
      <c r="AD3192" s="1" t="s">
        <v>2623</v>
      </c>
      <c r="AE3192" s="1">
        <v>1</v>
      </c>
      <c r="AF3192" s="1">
        <v>30</v>
      </c>
      <c r="AG3192" s="1">
        <v>2250</v>
      </c>
      <c r="AN3192" s="1">
        <v>1</v>
      </c>
      <c r="AO3192" s="1">
        <v>1</v>
      </c>
      <c r="AR3192" s="276">
        <v>751.17</v>
      </c>
      <c r="AS3192" s="1" t="s">
        <v>2657</v>
      </c>
      <c r="AT3192" s="1">
        <v>0</v>
      </c>
      <c r="AU3192" s="1">
        <v>0</v>
      </c>
      <c r="AX3192" s="1">
        <v>5</v>
      </c>
      <c r="BC3192" s="1">
        <v>1</v>
      </c>
      <c r="BD3192" s="1">
        <v>7</v>
      </c>
      <c r="BE3192" s="1">
        <v>2</v>
      </c>
      <c r="BF3192" s="296">
        <v>5200.8726752623816</v>
      </c>
    </row>
    <row r="3193" spans="1:58" x14ac:dyDescent="0.3">
      <c r="A3193" s="273">
        <f t="shared" si="98"/>
        <v>50926.236070026789</v>
      </c>
      <c r="B3193" s="1" t="s">
        <v>2621</v>
      </c>
      <c r="C3193" s="274">
        <v>94477870</v>
      </c>
      <c r="D3193" s="1">
        <v>144205</v>
      </c>
      <c r="E3193" s="1">
        <v>4</v>
      </c>
      <c r="F3193" s="1" t="s">
        <v>3546</v>
      </c>
      <c r="G3193" s="275">
        <v>44045</v>
      </c>
      <c r="H3193" s="275">
        <v>44804</v>
      </c>
      <c r="I3193" s="1">
        <v>1</v>
      </c>
      <c r="J3193" s="1">
        <v>1</v>
      </c>
      <c r="K3193" s="1">
        <v>18</v>
      </c>
      <c r="L3193" s="1">
        <v>30</v>
      </c>
      <c r="M3193" s="1">
        <v>2</v>
      </c>
      <c r="N3193" s="1">
        <v>17.690000000000001</v>
      </c>
      <c r="O3193" s="1">
        <v>19.2</v>
      </c>
      <c r="P3193" s="1">
        <v>280000</v>
      </c>
      <c r="Q3193" s="1">
        <v>13993</v>
      </c>
      <c r="R3193" s="1">
        <v>79688</v>
      </c>
      <c r="S3193" s="1">
        <v>1175</v>
      </c>
      <c r="T3193" s="1">
        <v>0</v>
      </c>
      <c r="U3193" s="1">
        <v>0</v>
      </c>
      <c r="W3193" s="1">
        <v>0</v>
      </c>
      <c r="X3193" s="1">
        <v>0</v>
      </c>
      <c r="Y3193" s="1">
        <v>0</v>
      </c>
      <c r="AB3193" s="275">
        <v>44630</v>
      </c>
      <c r="AC3193" s="1">
        <v>1</v>
      </c>
      <c r="AD3193" s="1" t="s">
        <v>2623</v>
      </c>
      <c r="AE3193" s="1">
        <v>1</v>
      </c>
      <c r="AF3193" s="1">
        <v>30</v>
      </c>
      <c r="AG3193" s="1">
        <v>12791</v>
      </c>
      <c r="AN3193" s="1">
        <v>1</v>
      </c>
      <c r="AO3193" s="1">
        <v>1</v>
      </c>
      <c r="AR3193" s="276">
        <v>3605.64</v>
      </c>
      <c r="AS3193" s="1" t="s">
        <v>2657</v>
      </c>
      <c r="AT3193" s="1">
        <v>0</v>
      </c>
      <c r="AU3193" s="1">
        <v>0</v>
      </c>
      <c r="AX3193" s="1">
        <v>5</v>
      </c>
      <c r="BC3193" s="1">
        <v>1</v>
      </c>
      <c r="BD3193" s="1">
        <v>7</v>
      </c>
      <c r="BE3193" s="1">
        <v>2</v>
      </c>
      <c r="BF3193" s="296">
        <v>25156.123929973215</v>
      </c>
    </row>
    <row r="3194" spans="1:58" x14ac:dyDescent="0.3">
      <c r="A3194" s="273">
        <f t="shared" si="98"/>
        <v>5897.6240326998677</v>
      </c>
      <c r="B3194" s="1" t="s">
        <v>2621</v>
      </c>
      <c r="C3194" s="274">
        <v>94477870</v>
      </c>
      <c r="D3194" s="1">
        <v>144205</v>
      </c>
      <c r="E3194" s="1">
        <v>4</v>
      </c>
      <c r="F3194" s="1" t="s">
        <v>3575</v>
      </c>
      <c r="G3194" s="275">
        <v>44169</v>
      </c>
      <c r="H3194" s="275">
        <v>44926</v>
      </c>
      <c r="I3194" s="1">
        <v>1</v>
      </c>
      <c r="J3194" s="1">
        <v>1</v>
      </c>
      <c r="K3194" s="1">
        <v>14</v>
      </c>
      <c r="L3194" s="1">
        <v>30</v>
      </c>
      <c r="M3194" s="1">
        <v>2</v>
      </c>
      <c r="N3194" s="1">
        <v>17.690000000000001</v>
      </c>
      <c r="O3194" s="1">
        <v>19.2</v>
      </c>
      <c r="P3194" s="1">
        <v>20000</v>
      </c>
      <c r="Q3194" s="1">
        <v>999</v>
      </c>
      <c r="R3194" s="1">
        <v>9222</v>
      </c>
      <c r="S3194" s="1">
        <v>136</v>
      </c>
      <c r="T3194" s="1">
        <v>0</v>
      </c>
      <c r="U3194" s="1">
        <v>0</v>
      </c>
      <c r="W3194" s="1">
        <v>0</v>
      </c>
      <c r="X3194" s="1">
        <v>0</v>
      </c>
      <c r="Y3194" s="1">
        <v>0</v>
      </c>
      <c r="AB3194" s="275">
        <v>44630</v>
      </c>
      <c r="AC3194" s="1">
        <v>1</v>
      </c>
      <c r="AD3194" s="1" t="s">
        <v>2623</v>
      </c>
      <c r="AE3194" s="1">
        <v>1</v>
      </c>
      <c r="AF3194" s="1">
        <v>30</v>
      </c>
      <c r="AG3194" s="1">
        <v>860</v>
      </c>
      <c r="AN3194" s="1">
        <v>1</v>
      </c>
      <c r="AO3194" s="1">
        <v>1</v>
      </c>
      <c r="AR3194" s="276">
        <v>413.15</v>
      </c>
      <c r="AS3194" s="1" t="s">
        <v>2657</v>
      </c>
      <c r="AT3194" s="1">
        <v>0</v>
      </c>
      <c r="AU3194" s="1">
        <v>0</v>
      </c>
      <c r="AX3194" s="1">
        <v>5</v>
      </c>
      <c r="BC3194" s="1">
        <v>1</v>
      </c>
      <c r="BD3194" s="1">
        <v>7</v>
      </c>
      <c r="BE3194" s="1">
        <v>2</v>
      </c>
      <c r="BF3194" s="296">
        <v>2911.2259673001327</v>
      </c>
    </row>
    <row r="3195" spans="1:58" x14ac:dyDescent="0.3">
      <c r="A3195" s="273">
        <f t="shared" si="98"/>
        <v>58876.447453763394</v>
      </c>
      <c r="B3195" s="1" t="s">
        <v>2621</v>
      </c>
      <c r="C3195" s="274">
        <v>94477870</v>
      </c>
      <c r="D3195" s="1">
        <v>144205</v>
      </c>
      <c r="E3195" s="1">
        <v>4</v>
      </c>
      <c r="F3195" s="1" t="s">
        <v>3576</v>
      </c>
      <c r="G3195" s="275">
        <v>44169</v>
      </c>
      <c r="H3195" s="275">
        <v>44926</v>
      </c>
      <c r="I3195" s="1">
        <v>1</v>
      </c>
      <c r="J3195" s="1">
        <v>1</v>
      </c>
      <c r="K3195" s="1">
        <v>14</v>
      </c>
      <c r="L3195" s="1">
        <v>30</v>
      </c>
      <c r="M3195" s="1">
        <v>2</v>
      </c>
      <c r="N3195" s="1">
        <v>17.690000000000001</v>
      </c>
      <c r="O3195" s="1">
        <v>19.2</v>
      </c>
      <c r="P3195" s="1">
        <v>200000</v>
      </c>
      <c r="Q3195" s="1">
        <v>9995</v>
      </c>
      <c r="R3195" s="1">
        <v>92129</v>
      </c>
      <c r="S3195" s="1">
        <v>1359</v>
      </c>
      <c r="T3195" s="1">
        <v>0</v>
      </c>
      <c r="U3195" s="1">
        <v>0</v>
      </c>
      <c r="W3195" s="1">
        <v>0</v>
      </c>
      <c r="X3195" s="1">
        <v>0</v>
      </c>
      <c r="Y3195" s="1">
        <v>0</v>
      </c>
      <c r="AB3195" s="275">
        <v>44630</v>
      </c>
      <c r="AC3195" s="1">
        <v>1</v>
      </c>
      <c r="AD3195" s="1" t="s">
        <v>2623</v>
      </c>
      <c r="AE3195" s="1">
        <v>1</v>
      </c>
      <c r="AF3195" s="1">
        <v>30</v>
      </c>
      <c r="AG3195" s="1">
        <v>8605</v>
      </c>
      <c r="AN3195" s="1">
        <v>1</v>
      </c>
      <c r="AO3195" s="1">
        <v>1</v>
      </c>
      <c r="AR3195" s="276">
        <v>4169.0200000000004</v>
      </c>
      <c r="AS3195" s="1" t="s">
        <v>2657</v>
      </c>
      <c r="AT3195" s="1">
        <v>0</v>
      </c>
      <c r="AU3195" s="1">
        <v>0</v>
      </c>
      <c r="AX3195" s="1">
        <v>5</v>
      </c>
      <c r="BC3195" s="1">
        <v>1</v>
      </c>
      <c r="BD3195" s="1">
        <v>7</v>
      </c>
      <c r="BE3195" s="1">
        <v>2</v>
      </c>
      <c r="BF3195" s="296">
        <v>29083.532546236598</v>
      </c>
    </row>
    <row r="3196" spans="1:58" x14ac:dyDescent="0.3">
      <c r="A3196" s="273">
        <f t="shared" si="98"/>
        <v>50150.749680670255</v>
      </c>
      <c r="B3196" s="1" t="s">
        <v>2621</v>
      </c>
      <c r="C3196" s="274">
        <v>94477870</v>
      </c>
      <c r="D3196" s="1">
        <v>144205</v>
      </c>
      <c r="E3196" s="1">
        <v>4</v>
      </c>
      <c r="F3196" s="1" t="s">
        <v>3746</v>
      </c>
      <c r="G3196" s="275">
        <v>44097</v>
      </c>
      <c r="H3196" s="275">
        <v>44834</v>
      </c>
      <c r="I3196" s="1">
        <v>1</v>
      </c>
      <c r="J3196" s="1">
        <v>1</v>
      </c>
      <c r="K3196" s="1">
        <v>17</v>
      </c>
      <c r="L3196" s="1">
        <v>30</v>
      </c>
      <c r="M3196" s="1">
        <v>2</v>
      </c>
      <c r="N3196" s="1">
        <v>17.690000000000001</v>
      </c>
      <c r="O3196" s="1">
        <v>19.2</v>
      </c>
      <c r="P3196" s="1">
        <v>238000</v>
      </c>
      <c r="Q3196" s="1">
        <v>11894</v>
      </c>
      <c r="R3196" s="1">
        <v>78445</v>
      </c>
      <c r="S3196" s="1">
        <v>1157</v>
      </c>
      <c r="T3196" s="1">
        <v>0</v>
      </c>
      <c r="U3196" s="1">
        <v>0</v>
      </c>
      <c r="W3196" s="1">
        <v>0</v>
      </c>
      <c r="X3196" s="1">
        <v>0</v>
      </c>
      <c r="Y3196" s="1">
        <v>0</v>
      </c>
      <c r="AB3196" s="275">
        <v>44630</v>
      </c>
      <c r="AC3196" s="1">
        <v>1</v>
      </c>
      <c r="AD3196" s="1" t="s">
        <v>2623</v>
      </c>
      <c r="AE3196" s="1">
        <v>1</v>
      </c>
      <c r="AF3196" s="1">
        <v>30</v>
      </c>
      <c r="AG3196" s="1">
        <v>10711</v>
      </c>
      <c r="AN3196" s="1">
        <v>1</v>
      </c>
      <c r="AO3196" s="1">
        <v>1</v>
      </c>
      <c r="AR3196" s="276">
        <v>3530.52</v>
      </c>
      <c r="AS3196" s="1" t="s">
        <v>2657</v>
      </c>
      <c r="AT3196" s="1">
        <v>0</v>
      </c>
      <c r="AU3196" s="1">
        <v>0</v>
      </c>
      <c r="AX3196" s="1">
        <v>5</v>
      </c>
      <c r="BC3196" s="1">
        <v>1</v>
      </c>
      <c r="BD3196" s="1">
        <v>7</v>
      </c>
      <c r="BE3196" s="1">
        <v>2</v>
      </c>
      <c r="BF3196" s="296">
        <v>24763.730319329745</v>
      </c>
    </row>
    <row r="3197" spans="1:58" x14ac:dyDescent="0.3">
      <c r="A3197" s="273">
        <f t="shared" si="98"/>
        <v>27484.226790788351</v>
      </c>
      <c r="B3197" s="1" t="s">
        <v>2621</v>
      </c>
      <c r="C3197" s="274">
        <v>94477870</v>
      </c>
      <c r="D3197" s="1">
        <v>144205</v>
      </c>
      <c r="E3197" s="1">
        <v>4</v>
      </c>
      <c r="F3197" s="1" t="s">
        <v>4029</v>
      </c>
      <c r="G3197" s="275">
        <v>44040</v>
      </c>
      <c r="H3197" s="275">
        <v>44773</v>
      </c>
      <c r="I3197" s="1">
        <v>1</v>
      </c>
      <c r="J3197" s="1">
        <v>1</v>
      </c>
      <c r="K3197" s="1">
        <v>19</v>
      </c>
      <c r="L3197" s="1">
        <v>30</v>
      </c>
      <c r="M3197" s="1">
        <v>2</v>
      </c>
      <c r="N3197" s="1">
        <v>17.690000000000001</v>
      </c>
      <c r="O3197" s="1">
        <v>19.2</v>
      </c>
      <c r="P3197" s="1">
        <v>180000</v>
      </c>
      <c r="Q3197" s="1">
        <v>8995</v>
      </c>
      <c r="R3197" s="1">
        <v>43017</v>
      </c>
      <c r="S3197" s="1">
        <v>635</v>
      </c>
      <c r="T3197" s="1">
        <v>0</v>
      </c>
      <c r="U3197" s="1">
        <v>0</v>
      </c>
      <c r="W3197" s="1">
        <v>0</v>
      </c>
      <c r="X3197" s="1">
        <v>0</v>
      </c>
      <c r="Y3197" s="1">
        <v>0</v>
      </c>
      <c r="AB3197" s="275">
        <v>44630</v>
      </c>
      <c r="AC3197" s="1">
        <v>1</v>
      </c>
      <c r="AD3197" s="1" t="s">
        <v>2623</v>
      </c>
      <c r="AE3197" s="1">
        <v>1</v>
      </c>
      <c r="AF3197" s="1">
        <v>30</v>
      </c>
      <c r="AG3197" s="1">
        <v>8346</v>
      </c>
      <c r="AN3197" s="1">
        <v>1</v>
      </c>
      <c r="AO3197" s="1">
        <v>1</v>
      </c>
      <c r="AR3197" s="276">
        <v>1953.05</v>
      </c>
      <c r="AS3197" s="1" t="s">
        <v>2657</v>
      </c>
      <c r="AT3197" s="1">
        <v>0</v>
      </c>
      <c r="AU3197" s="1">
        <v>0</v>
      </c>
      <c r="AX3197" s="1">
        <v>5</v>
      </c>
      <c r="BC3197" s="1">
        <v>1</v>
      </c>
      <c r="BD3197" s="1">
        <v>7</v>
      </c>
      <c r="BE3197" s="1">
        <v>2</v>
      </c>
      <c r="BF3197" s="296">
        <v>13579.723209211646</v>
      </c>
    </row>
    <row r="3198" spans="1:58" x14ac:dyDescent="0.3">
      <c r="A3198" s="273">
        <f t="shared" si="98"/>
        <v>117789.09627295021</v>
      </c>
      <c r="B3198" s="1" t="s">
        <v>2621</v>
      </c>
      <c r="C3198" s="274">
        <v>94477870</v>
      </c>
      <c r="D3198" s="1">
        <v>144205</v>
      </c>
      <c r="E3198" s="1">
        <v>4</v>
      </c>
      <c r="F3198" s="1" t="s">
        <v>4050</v>
      </c>
      <c r="G3198" s="275">
        <v>44167</v>
      </c>
      <c r="H3198" s="275">
        <v>44926</v>
      </c>
      <c r="I3198" s="1">
        <v>1</v>
      </c>
      <c r="J3198" s="1">
        <v>1</v>
      </c>
      <c r="K3198" s="1">
        <v>14</v>
      </c>
      <c r="L3198" s="1">
        <v>30</v>
      </c>
      <c r="M3198" s="1">
        <v>2</v>
      </c>
      <c r="N3198" s="1">
        <v>17.690000000000001</v>
      </c>
      <c r="O3198" s="1">
        <v>19.2</v>
      </c>
      <c r="P3198" s="1">
        <v>400000</v>
      </c>
      <c r="Q3198" s="1">
        <v>19990</v>
      </c>
      <c r="R3198" s="1">
        <v>184256</v>
      </c>
      <c r="S3198" s="1">
        <v>2718</v>
      </c>
      <c r="T3198" s="1">
        <v>0</v>
      </c>
      <c r="U3198" s="1">
        <v>0</v>
      </c>
      <c r="W3198" s="1">
        <v>0</v>
      </c>
      <c r="X3198" s="1">
        <v>0</v>
      </c>
      <c r="Y3198" s="1">
        <v>0</v>
      </c>
      <c r="AB3198" s="275">
        <v>44630</v>
      </c>
      <c r="AC3198" s="1">
        <v>1</v>
      </c>
      <c r="AD3198" s="1" t="s">
        <v>2623</v>
      </c>
      <c r="AE3198" s="1">
        <v>1</v>
      </c>
      <c r="AF3198" s="1">
        <v>30</v>
      </c>
      <c r="AG3198" s="1">
        <v>17210</v>
      </c>
      <c r="AN3198" s="1">
        <v>1</v>
      </c>
      <c r="AO3198" s="1">
        <v>1</v>
      </c>
      <c r="AR3198" s="276">
        <v>8300.4699999999993</v>
      </c>
      <c r="AS3198" s="1" t="s">
        <v>2657</v>
      </c>
      <c r="AT3198" s="1">
        <v>0</v>
      </c>
      <c r="AU3198" s="1">
        <v>0</v>
      </c>
      <c r="AX3198" s="1">
        <v>5</v>
      </c>
      <c r="BC3198" s="1">
        <v>1</v>
      </c>
      <c r="BD3198" s="1">
        <v>7</v>
      </c>
      <c r="BE3198" s="1">
        <v>2</v>
      </c>
      <c r="BF3198" s="296">
        <v>58166.4337270498</v>
      </c>
    </row>
    <row r="3199" spans="1:58" x14ac:dyDescent="0.3">
      <c r="A3199" s="273">
        <f t="shared" si="98"/>
        <v>117789.09627295021</v>
      </c>
      <c r="B3199" s="1" t="s">
        <v>2621</v>
      </c>
      <c r="C3199" s="274">
        <v>94477870</v>
      </c>
      <c r="D3199" s="1">
        <v>144205</v>
      </c>
      <c r="E3199" s="1">
        <v>4</v>
      </c>
      <c r="F3199" s="1" t="s">
        <v>4069</v>
      </c>
      <c r="G3199" s="275">
        <v>44168</v>
      </c>
      <c r="H3199" s="275">
        <v>44926</v>
      </c>
      <c r="I3199" s="1">
        <v>1</v>
      </c>
      <c r="J3199" s="1">
        <v>1</v>
      </c>
      <c r="K3199" s="1">
        <v>14</v>
      </c>
      <c r="L3199" s="1">
        <v>30</v>
      </c>
      <c r="M3199" s="1">
        <v>2</v>
      </c>
      <c r="N3199" s="1">
        <v>17.690000000000001</v>
      </c>
      <c r="O3199" s="1">
        <v>19.2</v>
      </c>
      <c r="P3199" s="1">
        <v>400000</v>
      </c>
      <c r="Q3199" s="1">
        <v>19990</v>
      </c>
      <c r="R3199" s="1">
        <v>184256</v>
      </c>
      <c r="S3199" s="1">
        <v>2718</v>
      </c>
      <c r="T3199" s="1">
        <v>0</v>
      </c>
      <c r="U3199" s="1">
        <v>0</v>
      </c>
      <c r="V3199" s="275"/>
      <c r="W3199" s="1">
        <v>0</v>
      </c>
      <c r="X3199" s="1">
        <v>0</v>
      </c>
      <c r="Y3199" s="1">
        <v>0</v>
      </c>
      <c r="AB3199" s="275">
        <v>44630</v>
      </c>
      <c r="AC3199" s="1">
        <v>1</v>
      </c>
      <c r="AD3199" s="1" t="s">
        <v>2623</v>
      </c>
      <c r="AE3199" s="1">
        <v>1</v>
      </c>
      <c r="AF3199" s="1">
        <v>30</v>
      </c>
      <c r="AG3199" s="1">
        <v>17210</v>
      </c>
      <c r="AN3199" s="1">
        <v>1</v>
      </c>
      <c r="AO3199" s="1">
        <v>1</v>
      </c>
      <c r="AR3199" s="276">
        <v>8300.4699999999993</v>
      </c>
      <c r="AS3199" s="1" t="s">
        <v>2657</v>
      </c>
      <c r="AT3199" s="1">
        <v>0</v>
      </c>
      <c r="AU3199" s="1">
        <v>0</v>
      </c>
      <c r="AX3199" s="1">
        <v>5</v>
      </c>
      <c r="BC3199" s="1">
        <v>1</v>
      </c>
      <c r="BD3199" s="1">
        <v>7</v>
      </c>
      <c r="BE3199" s="1">
        <v>2</v>
      </c>
      <c r="BF3199" s="296">
        <v>58166.4337270498</v>
      </c>
    </row>
    <row r="3200" spans="1:58" x14ac:dyDescent="0.3">
      <c r="A3200" s="273">
        <f t="shared" si="98"/>
        <v>117789.09627295021</v>
      </c>
      <c r="B3200" s="1" t="s">
        <v>2621</v>
      </c>
      <c r="C3200" s="274">
        <v>94477870</v>
      </c>
      <c r="D3200" s="1">
        <v>144205</v>
      </c>
      <c r="E3200" s="1">
        <v>4</v>
      </c>
      <c r="F3200" s="1" t="s">
        <v>4070</v>
      </c>
      <c r="G3200" s="275">
        <v>44168</v>
      </c>
      <c r="H3200" s="275">
        <v>44926</v>
      </c>
      <c r="I3200" s="1">
        <v>1</v>
      </c>
      <c r="J3200" s="1">
        <v>1</v>
      </c>
      <c r="K3200" s="1">
        <v>14</v>
      </c>
      <c r="L3200" s="1">
        <v>30</v>
      </c>
      <c r="M3200" s="1">
        <v>2</v>
      </c>
      <c r="N3200" s="1">
        <v>17.690000000000001</v>
      </c>
      <c r="O3200" s="1">
        <v>19.2</v>
      </c>
      <c r="P3200" s="1">
        <v>400000</v>
      </c>
      <c r="Q3200" s="1">
        <v>19990</v>
      </c>
      <c r="R3200" s="1">
        <v>184256</v>
      </c>
      <c r="S3200" s="1">
        <v>2718</v>
      </c>
      <c r="T3200" s="1">
        <v>0</v>
      </c>
      <c r="U3200" s="1">
        <v>0</v>
      </c>
      <c r="W3200" s="1">
        <v>0</v>
      </c>
      <c r="X3200" s="1">
        <v>0</v>
      </c>
      <c r="Y3200" s="1">
        <v>0</v>
      </c>
      <c r="AB3200" s="275">
        <v>44630</v>
      </c>
      <c r="AC3200" s="1">
        <v>1</v>
      </c>
      <c r="AD3200" s="1" t="s">
        <v>2623</v>
      </c>
      <c r="AE3200" s="1">
        <v>1</v>
      </c>
      <c r="AF3200" s="1">
        <v>30</v>
      </c>
      <c r="AG3200" s="1">
        <v>17210</v>
      </c>
      <c r="AN3200" s="1">
        <v>1</v>
      </c>
      <c r="AO3200" s="1">
        <v>1</v>
      </c>
      <c r="AR3200" s="276">
        <v>8300.4699999999993</v>
      </c>
      <c r="AS3200" s="1" t="s">
        <v>2657</v>
      </c>
      <c r="AT3200" s="1">
        <v>0</v>
      </c>
      <c r="AU3200" s="1">
        <v>0</v>
      </c>
      <c r="AX3200" s="1">
        <v>5</v>
      </c>
      <c r="BC3200" s="1">
        <v>1</v>
      </c>
      <c r="BD3200" s="1">
        <v>7</v>
      </c>
      <c r="BE3200" s="1">
        <v>2</v>
      </c>
      <c r="BF3200" s="296">
        <v>58166.4337270498</v>
      </c>
    </row>
    <row r="3201" spans="1:58" x14ac:dyDescent="0.3">
      <c r="A3201" s="273">
        <f t="shared" si="98"/>
        <v>117789.09627295021</v>
      </c>
      <c r="B3201" s="1" t="s">
        <v>2621</v>
      </c>
      <c r="C3201" s="274">
        <v>94477870</v>
      </c>
      <c r="D3201" s="1">
        <v>144205</v>
      </c>
      <c r="E3201" s="1">
        <v>4</v>
      </c>
      <c r="F3201" s="1" t="s">
        <v>4071</v>
      </c>
      <c r="G3201" s="275">
        <v>44168</v>
      </c>
      <c r="H3201" s="275">
        <v>44926</v>
      </c>
      <c r="I3201" s="1">
        <v>1</v>
      </c>
      <c r="J3201" s="1">
        <v>1</v>
      </c>
      <c r="K3201" s="1">
        <v>14</v>
      </c>
      <c r="L3201" s="1">
        <v>30</v>
      </c>
      <c r="M3201" s="1">
        <v>2</v>
      </c>
      <c r="N3201" s="1">
        <v>17.690000000000001</v>
      </c>
      <c r="O3201" s="1">
        <v>19.2</v>
      </c>
      <c r="P3201" s="1">
        <v>400000</v>
      </c>
      <c r="Q3201" s="1">
        <v>19990</v>
      </c>
      <c r="R3201" s="1">
        <v>184256</v>
      </c>
      <c r="S3201" s="1">
        <v>2718</v>
      </c>
      <c r="T3201" s="1">
        <v>0</v>
      </c>
      <c r="U3201" s="1">
        <v>0</v>
      </c>
      <c r="W3201" s="1">
        <v>0</v>
      </c>
      <c r="X3201" s="1">
        <v>0</v>
      </c>
      <c r="Y3201" s="1">
        <v>0</v>
      </c>
      <c r="AB3201" s="275">
        <v>44630</v>
      </c>
      <c r="AC3201" s="1">
        <v>1</v>
      </c>
      <c r="AD3201" s="1" t="s">
        <v>2623</v>
      </c>
      <c r="AE3201" s="1">
        <v>1</v>
      </c>
      <c r="AF3201" s="1">
        <v>30</v>
      </c>
      <c r="AG3201" s="1">
        <v>17210</v>
      </c>
      <c r="AN3201" s="1">
        <v>1</v>
      </c>
      <c r="AO3201" s="1">
        <v>1</v>
      </c>
      <c r="AR3201" s="276">
        <v>8300.4699999999993</v>
      </c>
      <c r="AS3201" s="1" t="s">
        <v>2657</v>
      </c>
      <c r="AT3201" s="1">
        <v>0</v>
      </c>
      <c r="AU3201" s="1">
        <v>0</v>
      </c>
      <c r="AX3201" s="1">
        <v>5</v>
      </c>
      <c r="BC3201" s="1">
        <v>1</v>
      </c>
      <c r="BD3201" s="1">
        <v>7</v>
      </c>
      <c r="BE3201" s="1">
        <v>2</v>
      </c>
      <c r="BF3201" s="296">
        <v>58166.4337270498</v>
      </c>
    </row>
    <row r="3202" spans="1:58" x14ac:dyDescent="0.3">
      <c r="A3202" s="273">
        <f t="shared" ref="A3202:A3265" si="99">IF(+R3202-AR3202-BF3202&gt;0,R3202-AR3202-BF3202,0)</f>
        <v>117789.09627295021</v>
      </c>
      <c r="B3202" s="1" t="s">
        <v>2621</v>
      </c>
      <c r="C3202" s="274">
        <v>94477870</v>
      </c>
      <c r="D3202" s="1">
        <v>144205</v>
      </c>
      <c r="E3202" s="1">
        <v>4</v>
      </c>
      <c r="F3202" s="1" t="s">
        <v>3995</v>
      </c>
      <c r="G3202" s="275">
        <v>44167</v>
      </c>
      <c r="H3202" s="275">
        <v>44926</v>
      </c>
      <c r="I3202" s="1">
        <v>1</v>
      </c>
      <c r="J3202" s="1">
        <v>1</v>
      </c>
      <c r="K3202" s="1">
        <v>14</v>
      </c>
      <c r="L3202" s="1">
        <v>30</v>
      </c>
      <c r="M3202" s="1">
        <v>2</v>
      </c>
      <c r="N3202" s="1">
        <v>17.690000000000001</v>
      </c>
      <c r="O3202" s="1">
        <v>19.2</v>
      </c>
      <c r="P3202" s="1">
        <v>400000</v>
      </c>
      <c r="Q3202" s="1">
        <v>19990</v>
      </c>
      <c r="R3202" s="1">
        <v>184256</v>
      </c>
      <c r="S3202" s="1">
        <v>2718</v>
      </c>
      <c r="T3202" s="1">
        <v>0</v>
      </c>
      <c r="U3202" s="1">
        <v>0</v>
      </c>
      <c r="V3202" s="275"/>
      <c r="W3202" s="1">
        <v>0</v>
      </c>
      <c r="X3202" s="1">
        <v>0</v>
      </c>
      <c r="Y3202" s="1">
        <v>0</v>
      </c>
      <c r="AB3202" s="275">
        <v>44630</v>
      </c>
      <c r="AC3202" s="1">
        <v>1</v>
      </c>
      <c r="AD3202" s="1" t="s">
        <v>2623</v>
      </c>
      <c r="AE3202" s="1">
        <v>1</v>
      </c>
      <c r="AF3202" s="1">
        <v>30</v>
      </c>
      <c r="AG3202" s="1">
        <v>17210</v>
      </c>
      <c r="AN3202" s="1">
        <v>1</v>
      </c>
      <c r="AO3202" s="1">
        <v>1</v>
      </c>
      <c r="AP3202" s="275"/>
      <c r="AR3202" s="276">
        <v>8300.4699999999993</v>
      </c>
      <c r="AS3202" s="1" t="s">
        <v>2657</v>
      </c>
      <c r="AT3202" s="1">
        <v>0</v>
      </c>
      <c r="AU3202" s="1">
        <v>0</v>
      </c>
      <c r="AX3202" s="1">
        <v>5</v>
      </c>
      <c r="BC3202" s="1">
        <v>1</v>
      </c>
      <c r="BD3202" s="1">
        <v>7</v>
      </c>
      <c r="BE3202" s="1">
        <v>2</v>
      </c>
      <c r="BF3202" s="296">
        <v>58166.4337270498</v>
      </c>
    </row>
    <row r="3203" spans="1:58" x14ac:dyDescent="0.3">
      <c r="A3203" s="273">
        <f t="shared" si="99"/>
        <v>117789.09627295021</v>
      </c>
      <c r="B3203" s="1" t="s">
        <v>2621</v>
      </c>
      <c r="C3203" s="274">
        <v>94477870</v>
      </c>
      <c r="D3203" s="1">
        <v>144205</v>
      </c>
      <c r="E3203" s="1">
        <v>4</v>
      </c>
      <c r="F3203" s="1" t="s">
        <v>3996</v>
      </c>
      <c r="G3203" s="275">
        <v>44167</v>
      </c>
      <c r="H3203" s="275">
        <v>44926</v>
      </c>
      <c r="I3203" s="1">
        <v>1</v>
      </c>
      <c r="J3203" s="1">
        <v>1</v>
      </c>
      <c r="K3203" s="1">
        <v>14</v>
      </c>
      <c r="L3203" s="1">
        <v>30</v>
      </c>
      <c r="M3203" s="1">
        <v>2</v>
      </c>
      <c r="N3203" s="1">
        <v>17.690000000000001</v>
      </c>
      <c r="O3203" s="1">
        <v>19.2</v>
      </c>
      <c r="P3203" s="1">
        <v>400000</v>
      </c>
      <c r="Q3203" s="1">
        <v>19990</v>
      </c>
      <c r="R3203" s="1">
        <v>184256</v>
      </c>
      <c r="S3203" s="1">
        <v>2718</v>
      </c>
      <c r="T3203" s="1">
        <v>0</v>
      </c>
      <c r="U3203" s="1">
        <v>0</v>
      </c>
      <c r="V3203" s="275"/>
      <c r="W3203" s="1">
        <v>0</v>
      </c>
      <c r="X3203" s="1">
        <v>0</v>
      </c>
      <c r="Y3203" s="1">
        <v>0</v>
      </c>
      <c r="AB3203" s="275">
        <v>44630</v>
      </c>
      <c r="AC3203" s="1">
        <v>1</v>
      </c>
      <c r="AD3203" s="1" t="s">
        <v>2623</v>
      </c>
      <c r="AE3203" s="1">
        <v>1</v>
      </c>
      <c r="AF3203" s="1">
        <v>30</v>
      </c>
      <c r="AG3203" s="1">
        <v>17210</v>
      </c>
      <c r="AN3203" s="1">
        <v>1</v>
      </c>
      <c r="AO3203" s="1">
        <v>1</v>
      </c>
      <c r="AR3203" s="276">
        <v>8300.4699999999993</v>
      </c>
      <c r="AS3203" s="1" t="s">
        <v>2657</v>
      </c>
      <c r="AT3203" s="1">
        <v>0</v>
      </c>
      <c r="AU3203" s="1">
        <v>0</v>
      </c>
      <c r="AX3203" s="1">
        <v>5</v>
      </c>
      <c r="BC3203" s="1">
        <v>1</v>
      </c>
      <c r="BD3203" s="1">
        <v>7</v>
      </c>
      <c r="BE3203" s="1">
        <v>2</v>
      </c>
      <c r="BF3203" s="296">
        <v>58166.4337270498</v>
      </c>
    </row>
    <row r="3204" spans="1:58" x14ac:dyDescent="0.3">
      <c r="A3204" s="273">
        <f t="shared" si="99"/>
        <v>117789.09627295021</v>
      </c>
      <c r="B3204" s="1" t="s">
        <v>2621</v>
      </c>
      <c r="C3204" s="274">
        <v>94477870</v>
      </c>
      <c r="D3204" s="1">
        <v>144205</v>
      </c>
      <c r="E3204" s="1">
        <v>4</v>
      </c>
      <c r="F3204" s="1" t="s">
        <v>3997</v>
      </c>
      <c r="G3204" s="275">
        <v>44167</v>
      </c>
      <c r="H3204" s="275">
        <v>44926</v>
      </c>
      <c r="I3204" s="1">
        <v>1</v>
      </c>
      <c r="J3204" s="1">
        <v>1</v>
      </c>
      <c r="K3204" s="1">
        <v>14</v>
      </c>
      <c r="L3204" s="1">
        <v>30</v>
      </c>
      <c r="M3204" s="1">
        <v>2</v>
      </c>
      <c r="N3204" s="1">
        <v>17.690000000000001</v>
      </c>
      <c r="O3204" s="1">
        <v>19.2</v>
      </c>
      <c r="P3204" s="1">
        <v>400000</v>
      </c>
      <c r="Q3204" s="1">
        <v>19990</v>
      </c>
      <c r="R3204" s="1">
        <v>184256</v>
      </c>
      <c r="S3204" s="1">
        <v>2718</v>
      </c>
      <c r="T3204" s="1">
        <v>0</v>
      </c>
      <c r="U3204" s="1">
        <v>0</v>
      </c>
      <c r="W3204" s="1">
        <v>0</v>
      </c>
      <c r="X3204" s="1">
        <v>0</v>
      </c>
      <c r="Y3204" s="1">
        <v>0</v>
      </c>
      <c r="AB3204" s="275">
        <v>44630</v>
      </c>
      <c r="AC3204" s="1">
        <v>1</v>
      </c>
      <c r="AD3204" s="1" t="s">
        <v>2623</v>
      </c>
      <c r="AE3204" s="1">
        <v>1</v>
      </c>
      <c r="AF3204" s="1">
        <v>30</v>
      </c>
      <c r="AG3204" s="1">
        <v>17210</v>
      </c>
      <c r="AN3204" s="1">
        <v>1</v>
      </c>
      <c r="AO3204" s="1">
        <v>1</v>
      </c>
      <c r="AR3204" s="276">
        <v>8300.4699999999993</v>
      </c>
      <c r="AS3204" s="1" t="s">
        <v>2657</v>
      </c>
      <c r="AT3204" s="1">
        <v>0</v>
      </c>
      <c r="AU3204" s="1">
        <v>0</v>
      </c>
      <c r="AX3204" s="1">
        <v>5</v>
      </c>
      <c r="BC3204" s="1">
        <v>1</v>
      </c>
      <c r="BD3204" s="1">
        <v>7</v>
      </c>
      <c r="BE3204" s="1">
        <v>2</v>
      </c>
      <c r="BF3204" s="296">
        <v>58166.4337270498</v>
      </c>
    </row>
    <row r="3205" spans="1:58" x14ac:dyDescent="0.3">
      <c r="A3205" s="273">
        <f t="shared" si="99"/>
        <v>13866.311983220574</v>
      </c>
      <c r="B3205" s="1" t="s">
        <v>2621</v>
      </c>
      <c r="C3205" s="274">
        <v>94477870</v>
      </c>
      <c r="D3205" s="1">
        <v>144205</v>
      </c>
      <c r="E3205" s="1">
        <v>4</v>
      </c>
      <c r="F3205" s="1" t="s">
        <v>4011</v>
      </c>
      <c r="G3205" s="275">
        <v>44035</v>
      </c>
      <c r="H3205" s="275">
        <v>44773</v>
      </c>
      <c r="I3205" s="1">
        <v>1</v>
      </c>
      <c r="J3205" s="1">
        <v>1</v>
      </c>
      <c r="K3205" s="1">
        <v>19</v>
      </c>
      <c r="L3205" s="1">
        <v>30</v>
      </c>
      <c r="M3205" s="1">
        <v>2</v>
      </c>
      <c r="N3205" s="1">
        <v>17.690000000000001</v>
      </c>
      <c r="O3205" s="1">
        <v>19.2</v>
      </c>
      <c r="P3205" s="1">
        <v>90786</v>
      </c>
      <c r="Q3205" s="1">
        <v>4537</v>
      </c>
      <c r="R3205" s="1">
        <v>21690</v>
      </c>
      <c r="S3205" s="1">
        <v>320</v>
      </c>
      <c r="T3205" s="1">
        <v>0</v>
      </c>
      <c r="U3205" s="1">
        <v>0</v>
      </c>
      <c r="W3205" s="1">
        <v>0</v>
      </c>
      <c r="X3205" s="1">
        <v>0</v>
      </c>
      <c r="Y3205" s="1">
        <v>0</v>
      </c>
      <c r="AB3205" s="275">
        <v>44630</v>
      </c>
      <c r="AC3205" s="1">
        <v>1</v>
      </c>
      <c r="AD3205" s="1" t="s">
        <v>2623</v>
      </c>
      <c r="AE3205" s="1">
        <v>1</v>
      </c>
      <c r="AF3205" s="1">
        <v>30</v>
      </c>
      <c r="AG3205" s="1">
        <v>4210</v>
      </c>
      <c r="AN3205" s="1">
        <v>1</v>
      </c>
      <c r="AO3205" s="1">
        <v>1</v>
      </c>
      <c r="AR3205" s="276">
        <v>976.53</v>
      </c>
      <c r="AS3205" s="1" t="s">
        <v>2657</v>
      </c>
      <c r="AT3205" s="1">
        <v>0</v>
      </c>
      <c r="AU3205" s="1">
        <v>0</v>
      </c>
      <c r="AX3205" s="1">
        <v>5</v>
      </c>
      <c r="BC3205" s="1">
        <v>1</v>
      </c>
      <c r="BD3205" s="1">
        <v>7</v>
      </c>
      <c r="BE3205" s="1">
        <v>2</v>
      </c>
      <c r="BF3205" s="296">
        <v>6847.1580167794282</v>
      </c>
    </row>
    <row r="3206" spans="1:58" x14ac:dyDescent="0.3">
      <c r="A3206" s="273">
        <f t="shared" si="99"/>
        <v>322374.17003666726</v>
      </c>
      <c r="B3206" s="1" t="s">
        <v>2621</v>
      </c>
      <c r="C3206" s="274">
        <v>94477870</v>
      </c>
      <c r="D3206" s="1">
        <v>144205</v>
      </c>
      <c r="E3206" s="1">
        <v>4</v>
      </c>
      <c r="F3206" s="1" t="s">
        <v>4114</v>
      </c>
      <c r="G3206" s="275">
        <v>44445</v>
      </c>
      <c r="H3206" s="275">
        <v>45199</v>
      </c>
      <c r="I3206" s="1">
        <v>1</v>
      </c>
      <c r="J3206" s="1">
        <v>1</v>
      </c>
      <c r="K3206" s="1">
        <v>5</v>
      </c>
      <c r="L3206" s="1">
        <v>30</v>
      </c>
      <c r="M3206" s="1">
        <v>2</v>
      </c>
      <c r="N3206" s="1">
        <v>17.690000000000001</v>
      </c>
      <c r="O3206" s="1">
        <v>19.2</v>
      </c>
      <c r="P3206" s="1">
        <v>614897</v>
      </c>
      <c r="Q3206" s="1">
        <v>30729</v>
      </c>
      <c r="R3206" s="1">
        <v>504349</v>
      </c>
      <c r="S3206" s="1">
        <v>7439</v>
      </c>
      <c r="T3206" s="1">
        <v>0</v>
      </c>
      <c r="U3206" s="1">
        <v>0</v>
      </c>
      <c r="W3206" s="1">
        <v>0</v>
      </c>
      <c r="X3206" s="1">
        <v>0</v>
      </c>
      <c r="Y3206" s="1">
        <v>0</v>
      </c>
      <c r="AB3206" s="275">
        <v>44630</v>
      </c>
      <c r="AC3206" s="1">
        <v>1</v>
      </c>
      <c r="AD3206" s="1" t="s">
        <v>2623</v>
      </c>
      <c r="AE3206" s="1">
        <v>1</v>
      </c>
      <c r="AF3206" s="1">
        <v>30</v>
      </c>
      <c r="AG3206" s="1">
        <v>23121</v>
      </c>
      <c r="AN3206" s="1">
        <v>1</v>
      </c>
      <c r="AO3206" s="1">
        <v>1</v>
      </c>
      <c r="AR3206" s="276">
        <v>22760.57</v>
      </c>
      <c r="AS3206" s="1" t="s">
        <v>2657</v>
      </c>
      <c r="AT3206" s="1">
        <v>0</v>
      </c>
      <c r="AU3206" s="1">
        <v>0</v>
      </c>
      <c r="AX3206" s="1">
        <v>5</v>
      </c>
      <c r="BC3206" s="1">
        <v>1</v>
      </c>
      <c r="BD3206" s="1">
        <v>7</v>
      </c>
      <c r="BE3206" s="1">
        <v>2</v>
      </c>
      <c r="BF3206" s="296">
        <v>159214.25996333276</v>
      </c>
    </row>
    <row r="3207" spans="1:58" x14ac:dyDescent="0.3">
      <c r="A3207" s="273">
        <f t="shared" si="99"/>
        <v>154651.93698072611</v>
      </c>
      <c r="B3207" s="1" t="s">
        <v>2621</v>
      </c>
      <c r="C3207" s="274">
        <v>94477870</v>
      </c>
      <c r="D3207" s="1">
        <v>144205</v>
      </c>
      <c r="E3207" s="1">
        <v>4</v>
      </c>
      <c r="F3207" s="1" t="s">
        <v>4376</v>
      </c>
      <c r="G3207" s="275">
        <v>44453</v>
      </c>
      <c r="H3207" s="275">
        <v>45199</v>
      </c>
      <c r="I3207" s="1">
        <v>1</v>
      </c>
      <c r="J3207" s="1">
        <v>1</v>
      </c>
      <c r="K3207" s="1">
        <v>5</v>
      </c>
      <c r="L3207" s="1">
        <v>30</v>
      </c>
      <c r="M3207" s="1">
        <v>2</v>
      </c>
      <c r="N3207" s="1">
        <v>17.690000000000001</v>
      </c>
      <c r="O3207" s="1">
        <v>19.2</v>
      </c>
      <c r="P3207" s="1">
        <v>295000</v>
      </c>
      <c r="Q3207" s="1">
        <v>14742</v>
      </c>
      <c r="R3207" s="1">
        <v>241966</v>
      </c>
      <c r="S3207" s="1">
        <v>3569</v>
      </c>
      <c r="T3207" s="1">
        <v>0</v>
      </c>
      <c r="U3207" s="1">
        <v>0</v>
      </c>
      <c r="W3207" s="1">
        <v>0</v>
      </c>
      <c r="X3207" s="1">
        <v>0</v>
      </c>
      <c r="Y3207" s="1">
        <v>0</v>
      </c>
      <c r="AB3207" s="275">
        <v>44630</v>
      </c>
      <c r="AC3207" s="1">
        <v>1</v>
      </c>
      <c r="AD3207" s="1" t="s">
        <v>2623</v>
      </c>
      <c r="AE3207" s="1">
        <v>1</v>
      </c>
      <c r="AF3207" s="1">
        <v>30</v>
      </c>
      <c r="AG3207" s="1">
        <v>11092</v>
      </c>
      <c r="AN3207" s="1">
        <v>1</v>
      </c>
      <c r="AO3207" s="1">
        <v>1</v>
      </c>
      <c r="AR3207" s="276">
        <v>10929.58</v>
      </c>
      <c r="AS3207" s="1" t="s">
        <v>2657</v>
      </c>
      <c r="AT3207" s="1">
        <v>0</v>
      </c>
      <c r="AU3207" s="1">
        <v>0</v>
      </c>
      <c r="AX3207" s="1">
        <v>5</v>
      </c>
      <c r="BC3207" s="1">
        <v>1</v>
      </c>
      <c r="BD3207" s="1">
        <v>7</v>
      </c>
      <c r="BE3207" s="1">
        <v>2</v>
      </c>
      <c r="BF3207" s="296">
        <v>76384.483019273903</v>
      </c>
    </row>
    <row r="3208" spans="1:58" x14ac:dyDescent="0.3">
      <c r="A3208" s="273">
        <f t="shared" si="99"/>
        <v>52450.375572783196</v>
      </c>
      <c r="B3208" s="1" t="s">
        <v>2621</v>
      </c>
      <c r="C3208" s="274">
        <v>94477870</v>
      </c>
      <c r="D3208" s="1">
        <v>144205</v>
      </c>
      <c r="E3208" s="1">
        <v>4</v>
      </c>
      <c r="F3208" s="1" t="s">
        <v>5160</v>
      </c>
      <c r="G3208" s="275">
        <v>44468</v>
      </c>
      <c r="H3208" s="275">
        <v>45199</v>
      </c>
      <c r="I3208" s="1">
        <v>1</v>
      </c>
      <c r="J3208" s="1">
        <v>1</v>
      </c>
      <c r="K3208" s="1">
        <v>5</v>
      </c>
      <c r="L3208" s="1">
        <v>30</v>
      </c>
      <c r="M3208" s="1">
        <v>2</v>
      </c>
      <c r="N3208" s="1">
        <v>17.690000000000001</v>
      </c>
      <c r="O3208" s="1">
        <v>19.2</v>
      </c>
      <c r="P3208" s="1">
        <v>100000</v>
      </c>
      <c r="Q3208" s="1">
        <v>4997</v>
      </c>
      <c r="R3208" s="1">
        <v>82025</v>
      </c>
      <c r="S3208" s="1">
        <v>1210</v>
      </c>
      <c r="T3208" s="1">
        <v>0</v>
      </c>
      <c r="U3208" s="1">
        <v>0</v>
      </c>
      <c r="W3208" s="1">
        <v>0</v>
      </c>
      <c r="X3208" s="1">
        <v>0</v>
      </c>
      <c r="Y3208" s="1">
        <v>0</v>
      </c>
      <c r="AB3208" s="275">
        <v>44630</v>
      </c>
      <c r="AC3208" s="1">
        <v>1</v>
      </c>
      <c r="AD3208" s="1" t="s">
        <v>2623</v>
      </c>
      <c r="AE3208" s="1">
        <v>1</v>
      </c>
      <c r="AF3208" s="1">
        <v>30</v>
      </c>
      <c r="AG3208" s="1">
        <v>3759</v>
      </c>
      <c r="AN3208" s="1">
        <v>1</v>
      </c>
      <c r="AO3208" s="1">
        <v>1</v>
      </c>
      <c r="AR3208" s="276">
        <v>3680.75</v>
      </c>
      <c r="AS3208" s="1" t="s">
        <v>2657</v>
      </c>
      <c r="AT3208" s="1">
        <v>0</v>
      </c>
      <c r="AU3208" s="1">
        <v>0</v>
      </c>
      <c r="AX3208" s="1">
        <v>5</v>
      </c>
      <c r="BC3208" s="1">
        <v>1</v>
      </c>
      <c r="BD3208" s="1">
        <v>7</v>
      </c>
      <c r="BE3208" s="1">
        <v>2</v>
      </c>
      <c r="BF3208" s="296">
        <v>25893.874427216804</v>
      </c>
    </row>
    <row r="3209" spans="1:58" x14ac:dyDescent="0.3">
      <c r="A3209" s="273">
        <f t="shared" si="99"/>
        <v>314577.24572550977</v>
      </c>
      <c r="B3209" s="1" t="s">
        <v>2621</v>
      </c>
      <c r="C3209" s="274">
        <v>94477870</v>
      </c>
      <c r="D3209" s="1">
        <v>144205</v>
      </c>
      <c r="E3209" s="1">
        <v>4</v>
      </c>
      <c r="F3209" s="1" t="s">
        <v>5161</v>
      </c>
      <c r="G3209" s="275">
        <v>44468</v>
      </c>
      <c r="H3209" s="275">
        <v>45199</v>
      </c>
      <c r="I3209" s="1">
        <v>1</v>
      </c>
      <c r="J3209" s="1">
        <v>1</v>
      </c>
      <c r="K3209" s="1">
        <v>5</v>
      </c>
      <c r="L3209" s="1">
        <v>30</v>
      </c>
      <c r="M3209" s="1">
        <v>2</v>
      </c>
      <c r="N3209" s="1">
        <v>17.690000000000001</v>
      </c>
      <c r="O3209" s="1">
        <v>19.2</v>
      </c>
      <c r="P3209" s="1">
        <v>600000</v>
      </c>
      <c r="Q3209" s="1">
        <v>29984</v>
      </c>
      <c r="R3209" s="1">
        <v>492132</v>
      </c>
      <c r="S3209" s="1">
        <v>7259</v>
      </c>
      <c r="T3209" s="1">
        <v>0</v>
      </c>
      <c r="U3209" s="1">
        <v>0</v>
      </c>
      <c r="W3209" s="1">
        <v>0</v>
      </c>
      <c r="X3209" s="1">
        <v>0</v>
      </c>
      <c r="Y3209" s="1">
        <v>0</v>
      </c>
      <c r="AB3209" s="275">
        <v>44630</v>
      </c>
      <c r="AC3209" s="1">
        <v>1</v>
      </c>
      <c r="AD3209" s="1" t="s">
        <v>2623</v>
      </c>
      <c r="AE3209" s="1">
        <v>1</v>
      </c>
      <c r="AF3209" s="1">
        <v>30</v>
      </c>
      <c r="AG3209" s="1">
        <v>22560</v>
      </c>
      <c r="AN3209" s="1">
        <v>1</v>
      </c>
      <c r="AO3209" s="1">
        <v>1</v>
      </c>
      <c r="AR3209" s="276">
        <v>22197.19</v>
      </c>
      <c r="AS3209" s="1" t="s">
        <v>2657</v>
      </c>
      <c r="AT3209" s="1">
        <v>0</v>
      </c>
      <c r="AU3209" s="1">
        <v>0</v>
      </c>
      <c r="AX3209" s="1">
        <v>5</v>
      </c>
      <c r="BC3209" s="1">
        <v>1</v>
      </c>
      <c r="BD3209" s="1">
        <v>7</v>
      </c>
      <c r="BE3209" s="1">
        <v>2</v>
      </c>
      <c r="BF3209" s="296">
        <v>155357.56427449023</v>
      </c>
    </row>
    <row r="3210" spans="1:58" x14ac:dyDescent="0.3">
      <c r="A3210" s="273">
        <f t="shared" si="99"/>
        <v>314577.24572550977</v>
      </c>
      <c r="B3210" s="1" t="s">
        <v>2621</v>
      </c>
      <c r="C3210" s="274">
        <v>94477870</v>
      </c>
      <c r="D3210" s="1">
        <v>144205</v>
      </c>
      <c r="E3210" s="1">
        <v>4</v>
      </c>
      <c r="F3210" s="1" t="s">
        <v>5162</v>
      </c>
      <c r="G3210" s="275">
        <v>44468</v>
      </c>
      <c r="H3210" s="275">
        <v>45199</v>
      </c>
      <c r="I3210" s="1">
        <v>1</v>
      </c>
      <c r="J3210" s="1">
        <v>1</v>
      </c>
      <c r="K3210" s="1">
        <v>5</v>
      </c>
      <c r="L3210" s="1">
        <v>30</v>
      </c>
      <c r="M3210" s="1">
        <v>2</v>
      </c>
      <c r="N3210" s="1">
        <v>17.690000000000001</v>
      </c>
      <c r="O3210" s="1">
        <v>19.2</v>
      </c>
      <c r="P3210" s="1">
        <v>600000</v>
      </c>
      <c r="Q3210" s="1">
        <v>29984</v>
      </c>
      <c r="R3210" s="1">
        <v>492132</v>
      </c>
      <c r="S3210" s="1">
        <v>7259</v>
      </c>
      <c r="T3210" s="1">
        <v>0</v>
      </c>
      <c r="U3210" s="1">
        <v>0</v>
      </c>
      <c r="W3210" s="1">
        <v>0</v>
      </c>
      <c r="X3210" s="1">
        <v>0</v>
      </c>
      <c r="Y3210" s="1">
        <v>0</v>
      </c>
      <c r="AB3210" s="275">
        <v>44630</v>
      </c>
      <c r="AC3210" s="1">
        <v>1</v>
      </c>
      <c r="AD3210" s="1" t="s">
        <v>2623</v>
      </c>
      <c r="AE3210" s="1">
        <v>1</v>
      </c>
      <c r="AF3210" s="1">
        <v>30</v>
      </c>
      <c r="AG3210" s="1">
        <v>22560</v>
      </c>
      <c r="AN3210" s="1">
        <v>1</v>
      </c>
      <c r="AO3210" s="1">
        <v>1</v>
      </c>
      <c r="AR3210" s="276">
        <v>22197.19</v>
      </c>
      <c r="AS3210" s="1" t="s">
        <v>2657</v>
      </c>
      <c r="AT3210" s="1">
        <v>0</v>
      </c>
      <c r="AU3210" s="1">
        <v>0</v>
      </c>
      <c r="AX3210" s="1">
        <v>5</v>
      </c>
      <c r="BC3210" s="1">
        <v>1</v>
      </c>
      <c r="BD3210" s="1">
        <v>7</v>
      </c>
      <c r="BE3210" s="1">
        <v>2</v>
      </c>
      <c r="BF3210" s="296">
        <v>155357.56427449023</v>
      </c>
    </row>
    <row r="3211" spans="1:58" x14ac:dyDescent="0.3">
      <c r="A3211" s="273">
        <f t="shared" si="99"/>
        <v>164386.39588762948</v>
      </c>
      <c r="B3211" s="1" t="s">
        <v>2621</v>
      </c>
      <c r="C3211" s="274">
        <v>94477870</v>
      </c>
      <c r="D3211" s="1">
        <v>144205</v>
      </c>
      <c r="E3211" s="1">
        <v>4</v>
      </c>
      <c r="F3211" s="1" t="s">
        <v>5482</v>
      </c>
      <c r="G3211" s="275">
        <v>44505</v>
      </c>
      <c r="H3211" s="275">
        <v>45230</v>
      </c>
      <c r="I3211" s="1">
        <v>1</v>
      </c>
      <c r="J3211" s="1">
        <v>1</v>
      </c>
      <c r="K3211" s="1">
        <v>4</v>
      </c>
      <c r="L3211" s="1">
        <v>30</v>
      </c>
      <c r="M3211" s="1">
        <v>2</v>
      </c>
      <c r="N3211" s="1">
        <v>17.690000000000001</v>
      </c>
      <c r="O3211" s="1">
        <v>19.2</v>
      </c>
      <c r="P3211" s="1">
        <v>300000</v>
      </c>
      <c r="Q3211" s="1">
        <v>14992</v>
      </c>
      <c r="R3211" s="1">
        <v>257179</v>
      </c>
      <c r="S3211" s="1">
        <v>3794</v>
      </c>
      <c r="T3211" s="1">
        <v>0</v>
      </c>
      <c r="U3211" s="1">
        <v>0</v>
      </c>
      <c r="W3211" s="1">
        <v>0</v>
      </c>
      <c r="X3211" s="1">
        <v>0</v>
      </c>
      <c r="Y3211" s="1">
        <v>0</v>
      </c>
      <c r="AB3211" s="275">
        <v>44630</v>
      </c>
      <c r="AC3211" s="1">
        <v>1</v>
      </c>
      <c r="AD3211" s="1" t="s">
        <v>2623</v>
      </c>
      <c r="AE3211" s="1">
        <v>1</v>
      </c>
      <c r="AF3211" s="1">
        <v>30</v>
      </c>
      <c r="AG3211" s="1">
        <v>11112</v>
      </c>
      <c r="AN3211" s="1">
        <v>1</v>
      </c>
      <c r="AO3211" s="1">
        <v>1</v>
      </c>
      <c r="AR3211" s="276">
        <v>11605.64</v>
      </c>
      <c r="AS3211" s="1" t="s">
        <v>2657</v>
      </c>
      <c r="AT3211" s="1">
        <v>0</v>
      </c>
      <c r="AU3211" s="1">
        <v>0</v>
      </c>
      <c r="AX3211" s="1">
        <v>5</v>
      </c>
      <c r="BC3211" s="1">
        <v>1</v>
      </c>
      <c r="BD3211" s="1">
        <v>7</v>
      </c>
      <c r="BE3211" s="1">
        <v>2</v>
      </c>
      <c r="BF3211" s="296">
        <v>81186.964112370508</v>
      </c>
    </row>
    <row r="3212" spans="1:58" x14ac:dyDescent="0.3">
      <c r="A3212" s="273">
        <f t="shared" si="99"/>
        <v>383548.11297982221</v>
      </c>
      <c r="B3212" s="1" t="s">
        <v>2621</v>
      </c>
      <c r="C3212" s="274">
        <v>94477870</v>
      </c>
      <c r="D3212" s="1">
        <v>144205</v>
      </c>
      <c r="E3212" s="1">
        <v>4</v>
      </c>
      <c r="F3212" s="1" t="s">
        <v>6165</v>
      </c>
      <c r="G3212" s="275">
        <v>44617</v>
      </c>
      <c r="H3212" s="275">
        <v>45351</v>
      </c>
      <c r="I3212" s="1">
        <v>1</v>
      </c>
      <c r="J3212" s="1">
        <v>1</v>
      </c>
      <c r="K3212" s="1">
        <v>0</v>
      </c>
      <c r="L3212" s="1">
        <v>30</v>
      </c>
      <c r="M3212" s="1">
        <v>2</v>
      </c>
      <c r="N3212" s="1">
        <v>17.690000000000001</v>
      </c>
      <c r="O3212" s="1">
        <v>19.2</v>
      </c>
      <c r="P3212" s="1">
        <v>600000</v>
      </c>
      <c r="Q3212" s="1">
        <v>29986</v>
      </c>
      <c r="R3212" s="1">
        <v>600000</v>
      </c>
      <c r="S3212" s="1">
        <v>10325</v>
      </c>
      <c r="T3212" s="1">
        <v>0</v>
      </c>
      <c r="U3212" s="1">
        <v>0</v>
      </c>
      <c r="W3212" s="1">
        <v>0</v>
      </c>
      <c r="X3212" s="1">
        <v>0</v>
      </c>
      <c r="Y3212" s="1">
        <v>0</v>
      </c>
      <c r="AB3212" s="275">
        <v>44617</v>
      </c>
      <c r="AC3212" s="1">
        <v>1</v>
      </c>
      <c r="AD3212" s="1" t="s">
        <v>2623</v>
      </c>
      <c r="AE3212" s="1">
        <v>1</v>
      </c>
      <c r="AF3212" s="1">
        <v>30</v>
      </c>
      <c r="AG3212" s="1">
        <v>20932</v>
      </c>
      <c r="AN3212" s="1">
        <v>1</v>
      </c>
      <c r="AO3212" s="1">
        <v>1</v>
      </c>
      <c r="AR3212" s="276">
        <v>27042.26</v>
      </c>
      <c r="AS3212" s="1" t="s">
        <v>2657</v>
      </c>
      <c r="AT3212" s="1">
        <v>0</v>
      </c>
      <c r="AU3212" s="1">
        <v>0</v>
      </c>
      <c r="AX3212" s="1">
        <v>5</v>
      </c>
      <c r="BC3212" s="1">
        <v>1</v>
      </c>
      <c r="BD3212" s="1">
        <v>7</v>
      </c>
      <c r="BE3212" s="1">
        <v>2</v>
      </c>
      <c r="BF3212" s="296">
        <v>189409.62702017781</v>
      </c>
    </row>
    <row r="3213" spans="1:58" x14ac:dyDescent="0.3">
      <c r="A3213" s="273">
        <f t="shared" si="99"/>
        <v>255698.73531988147</v>
      </c>
      <c r="B3213" s="1" t="s">
        <v>2621</v>
      </c>
      <c r="C3213" s="274">
        <v>94477870</v>
      </c>
      <c r="D3213" s="1">
        <v>144205</v>
      </c>
      <c r="E3213" s="1">
        <v>4</v>
      </c>
      <c r="F3213" s="1" t="s">
        <v>6166</v>
      </c>
      <c r="G3213" s="275">
        <v>44617</v>
      </c>
      <c r="H3213" s="275">
        <v>45351</v>
      </c>
      <c r="I3213" s="1">
        <v>1</v>
      </c>
      <c r="J3213" s="1">
        <v>1</v>
      </c>
      <c r="K3213" s="1">
        <v>0</v>
      </c>
      <c r="L3213" s="1">
        <v>30</v>
      </c>
      <c r="M3213" s="1">
        <v>2</v>
      </c>
      <c r="N3213" s="1">
        <v>17.690000000000001</v>
      </c>
      <c r="O3213" s="1">
        <v>19.2</v>
      </c>
      <c r="P3213" s="1">
        <v>400000</v>
      </c>
      <c r="Q3213" s="1">
        <v>19991</v>
      </c>
      <c r="R3213" s="1">
        <v>400000</v>
      </c>
      <c r="S3213" s="1">
        <v>6883</v>
      </c>
      <c r="T3213" s="1">
        <v>0</v>
      </c>
      <c r="U3213" s="1">
        <v>0</v>
      </c>
      <c r="W3213" s="1">
        <v>0</v>
      </c>
      <c r="X3213" s="1">
        <v>0</v>
      </c>
      <c r="Y3213" s="1">
        <v>0</v>
      </c>
      <c r="AB3213" s="275">
        <v>44617</v>
      </c>
      <c r="AC3213" s="1">
        <v>1</v>
      </c>
      <c r="AD3213" s="1" t="s">
        <v>2623</v>
      </c>
      <c r="AE3213" s="1">
        <v>1</v>
      </c>
      <c r="AF3213" s="1">
        <v>30</v>
      </c>
      <c r="AG3213" s="1">
        <v>13955</v>
      </c>
      <c r="AN3213" s="1">
        <v>1</v>
      </c>
      <c r="AO3213" s="1">
        <v>1</v>
      </c>
      <c r="AR3213" s="276">
        <v>18028.18</v>
      </c>
      <c r="AS3213" s="1" t="s">
        <v>2657</v>
      </c>
      <c r="AT3213" s="1">
        <v>0</v>
      </c>
      <c r="AU3213" s="1">
        <v>0</v>
      </c>
      <c r="AX3213" s="1">
        <v>5</v>
      </c>
      <c r="BC3213" s="1">
        <v>1</v>
      </c>
      <c r="BD3213" s="1">
        <v>7</v>
      </c>
      <c r="BE3213" s="1">
        <v>2</v>
      </c>
      <c r="BF3213" s="296">
        <v>126273.08468011853</v>
      </c>
    </row>
    <row r="3214" spans="1:58" x14ac:dyDescent="0.3">
      <c r="A3214" s="273">
        <f t="shared" si="99"/>
        <v>268483.68108587549</v>
      </c>
      <c r="B3214" s="1" t="s">
        <v>2621</v>
      </c>
      <c r="C3214" s="274">
        <v>94477870</v>
      </c>
      <c r="D3214" s="1">
        <v>144205</v>
      </c>
      <c r="E3214" s="1">
        <v>4</v>
      </c>
      <c r="F3214" s="1" t="s">
        <v>6468</v>
      </c>
      <c r="G3214" s="275">
        <v>44637</v>
      </c>
      <c r="H3214" s="275">
        <v>45382</v>
      </c>
      <c r="I3214" s="1">
        <v>0</v>
      </c>
      <c r="J3214" s="1">
        <v>1</v>
      </c>
      <c r="K3214" s="1">
        <v>0</v>
      </c>
      <c r="L3214" s="1">
        <v>30</v>
      </c>
      <c r="M3214" s="1">
        <v>2</v>
      </c>
      <c r="N3214" s="1">
        <v>17.7</v>
      </c>
      <c r="O3214" s="1">
        <v>19.21</v>
      </c>
      <c r="P3214" s="1">
        <v>420000</v>
      </c>
      <c r="Q3214" s="1">
        <v>20989</v>
      </c>
      <c r="R3214" s="1">
        <v>420000</v>
      </c>
      <c r="S3214" s="1">
        <v>2685</v>
      </c>
      <c r="T3214" s="1">
        <v>0</v>
      </c>
      <c r="U3214" s="1">
        <v>0</v>
      </c>
      <c r="W3214" s="1">
        <v>0</v>
      </c>
      <c r="X3214" s="1">
        <v>0</v>
      </c>
      <c r="Y3214" s="1">
        <v>0</v>
      </c>
      <c r="AB3214" s="275">
        <v>44637</v>
      </c>
      <c r="AC3214" s="1">
        <v>1</v>
      </c>
      <c r="AD3214" s="1" t="s">
        <v>2623</v>
      </c>
      <c r="AE3214" s="1">
        <v>1</v>
      </c>
      <c r="AF3214" s="1">
        <v>30</v>
      </c>
      <c r="AG3214" s="1">
        <v>0</v>
      </c>
      <c r="AN3214" s="1">
        <v>1</v>
      </c>
      <c r="AO3214" s="1">
        <v>1</v>
      </c>
      <c r="AR3214" s="276">
        <v>18929.580000000002</v>
      </c>
      <c r="AS3214" s="1" t="s">
        <v>2657</v>
      </c>
      <c r="AT3214" s="1">
        <v>0</v>
      </c>
      <c r="AU3214" s="1">
        <v>0</v>
      </c>
      <c r="AX3214" s="1">
        <v>5</v>
      </c>
      <c r="BC3214" s="1">
        <v>1</v>
      </c>
      <c r="BD3214" s="1">
        <v>7</v>
      </c>
      <c r="BE3214" s="1">
        <v>2</v>
      </c>
      <c r="BF3214" s="296">
        <v>132586.73891412446</v>
      </c>
    </row>
    <row r="3215" spans="1:58" x14ac:dyDescent="0.3">
      <c r="A3215" s="273">
        <f t="shared" si="99"/>
        <v>0</v>
      </c>
      <c r="B3215" s="1" t="s">
        <v>2621</v>
      </c>
      <c r="C3215" s="274">
        <v>94602944</v>
      </c>
      <c r="D3215" s="1">
        <v>144105</v>
      </c>
      <c r="E3215" s="1">
        <v>4</v>
      </c>
      <c r="F3215" s="1" t="s">
        <v>3623</v>
      </c>
      <c r="G3215" s="275">
        <v>44061</v>
      </c>
      <c r="H3215" s="275">
        <v>44834</v>
      </c>
      <c r="I3215" s="1">
        <v>0</v>
      </c>
      <c r="J3215" s="1">
        <v>1</v>
      </c>
      <c r="K3215" s="1">
        <v>18</v>
      </c>
      <c r="L3215" s="1">
        <v>30</v>
      </c>
      <c r="M3215" s="1">
        <v>2</v>
      </c>
      <c r="N3215" s="1">
        <v>9</v>
      </c>
      <c r="O3215" s="1">
        <v>9.3800000000000008</v>
      </c>
      <c r="P3215" s="1">
        <v>5070399</v>
      </c>
      <c r="Q3215" s="1">
        <v>232579</v>
      </c>
      <c r="R3215" s="1">
        <v>1357419</v>
      </c>
      <c r="S3215" s="1">
        <v>0</v>
      </c>
      <c r="T3215" s="1">
        <v>0</v>
      </c>
      <c r="U3215" s="1">
        <v>0</v>
      </c>
      <c r="W3215" s="1">
        <v>0</v>
      </c>
      <c r="X3215" s="1">
        <v>0</v>
      </c>
      <c r="Y3215" s="1">
        <v>0</v>
      </c>
      <c r="AB3215" s="275">
        <v>44651</v>
      </c>
      <c r="AC3215" s="1">
        <v>1</v>
      </c>
      <c r="AD3215" s="1" t="s">
        <v>2623</v>
      </c>
      <c r="AE3215" s="1">
        <v>1</v>
      </c>
      <c r="AF3215" s="1">
        <v>30</v>
      </c>
      <c r="AG3215" s="1">
        <v>0</v>
      </c>
      <c r="AN3215" s="1">
        <v>1</v>
      </c>
      <c r="AO3215" s="1">
        <v>1</v>
      </c>
      <c r="AR3215" s="276">
        <v>693534</v>
      </c>
      <c r="AS3215" s="1" t="s">
        <v>2632</v>
      </c>
      <c r="AT3215" s="1">
        <v>0</v>
      </c>
      <c r="AU3215" s="1">
        <v>0</v>
      </c>
      <c r="AV3215" s="1" t="s">
        <v>2625</v>
      </c>
      <c r="AW3215" s="1" t="s">
        <v>2626</v>
      </c>
      <c r="AX3215" s="1">
        <v>5</v>
      </c>
      <c r="BC3215" s="1">
        <v>1</v>
      </c>
      <c r="BD3215" s="1">
        <v>7</v>
      </c>
      <c r="BE3215" s="1">
        <v>2</v>
      </c>
      <c r="BF3215" s="296">
        <v>4854696</v>
      </c>
    </row>
    <row r="3216" spans="1:58" x14ac:dyDescent="0.3">
      <c r="A3216" s="273">
        <f t="shared" si="99"/>
        <v>12696929.390689809</v>
      </c>
      <c r="B3216" s="1" t="s">
        <v>2621</v>
      </c>
      <c r="C3216" s="274">
        <v>94606060</v>
      </c>
      <c r="D3216" s="1">
        <v>144205</v>
      </c>
      <c r="E3216" s="1">
        <v>3</v>
      </c>
      <c r="F3216" s="1" t="s">
        <v>4084</v>
      </c>
      <c r="G3216" s="275">
        <v>44411</v>
      </c>
      <c r="H3216" s="275">
        <v>45900</v>
      </c>
      <c r="I3216" s="1">
        <v>0</v>
      </c>
      <c r="J3216" s="1">
        <v>1</v>
      </c>
      <c r="K3216" s="1">
        <v>8</v>
      </c>
      <c r="L3216" s="1">
        <v>30</v>
      </c>
      <c r="M3216" s="1">
        <v>2</v>
      </c>
      <c r="N3216" s="1">
        <v>9.85</v>
      </c>
      <c r="O3216" s="1">
        <v>10.3</v>
      </c>
      <c r="P3216" s="1">
        <v>30177344</v>
      </c>
      <c r="Q3216" s="1">
        <v>602182</v>
      </c>
      <c r="R3216" s="1">
        <v>26473638</v>
      </c>
      <c r="S3216" s="1">
        <v>0</v>
      </c>
      <c r="T3216" s="1">
        <v>0</v>
      </c>
      <c r="U3216" s="1">
        <v>0</v>
      </c>
      <c r="W3216" s="1">
        <v>0</v>
      </c>
      <c r="X3216" s="1">
        <v>0</v>
      </c>
      <c r="Y3216" s="1">
        <v>0</v>
      </c>
      <c r="Z3216" s="1" t="s">
        <v>5866</v>
      </c>
      <c r="AA3216" s="1" t="s">
        <v>2807</v>
      </c>
      <c r="AB3216" s="275">
        <v>44651</v>
      </c>
      <c r="AC3216" s="1">
        <v>1</v>
      </c>
      <c r="AD3216" s="1" t="s">
        <v>2623</v>
      </c>
      <c r="AE3216" s="1">
        <v>1</v>
      </c>
      <c r="AF3216" s="1">
        <v>30</v>
      </c>
      <c r="AG3216" s="1">
        <v>0</v>
      </c>
      <c r="AN3216" s="1">
        <v>1</v>
      </c>
      <c r="AO3216" s="1">
        <v>1</v>
      </c>
      <c r="AP3216" s="1">
        <v>44411</v>
      </c>
      <c r="AQ3216" s="1" t="s">
        <v>2629</v>
      </c>
      <c r="AR3216" s="276">
        <v>1615845.13</v>
      </c>
      <c r="AS3216" s="1" t="s">
        <v>2624</v>
      </c>
      <c r="AT3216" s="1">
        <v>0</v>
      </c>
      <c r="AU3216" s="1">
        <v>0</v>
      </c>
      <c r="AX3216" s="1">
        <v>5</v>
      </c>
      <c r="BC3216" s="1">
        <v>1</v>
      </c>
      <c r="BD3216" s="1">
        <v>7</v>
      </c>
      <c r="BE3216" s="1">
        <v>2</v>
      </c>
      <c r="BF3216" s="296">
        <v>12160863.479310192</v>
      </c>
    </row>
    <row r="3217" spans="1:58" x14ac:dyDescent="0.3">
      <c r="A3217" s="273">
        <f t="shared" si="99"/>
        <v>1388920.6093101923</v>
      </c>
      <c r="B3217" s="1" t="s">
        <v>2621</v>
      </c>
      <c r="C3217" s="274">
        <v>94606060</v>
      </c>
      <c r="D3217" s="1">
        <v>144205</v>
      </c>
      <c r="E3217" s="1">
        <v>4</v>
      </c>
      <c r="F3217" s="1" t="s">
        <v>4676</v>
      </c>
      <c r="G3217" s="275">
        <v>44442</v>
      </c>
      <c r="H3217" s="275">
        <v>45382</v>
      </c>
      <c r="I3217" s="1">
        <v>0</v>
      </c>
      <c r="J3217" s="1">
        <v>1</v>
      </c>
      <c r="K3217" s="1">
        <v>7</v>
      </c>
      <c r="L3217" s="1">
        <v>30</v>
      </c>
      <c r="M3217" s="1">
        <v>2</v>
      </c>
      <c r="N3217" s="1">
        <v>17.690000000000001</v>
      </c>
      <c r="O3217" s="1">
        <v>19.2</v>
      </c>
      <c r="P3217" s="1">
        <v>3000000</v>
      </c>
      <c r="Q3217" s="1">
        <v>149901</v>
      </c>
      <c r="R3217" s="1">
        <v>2895944</v>
      </c>
      <c r="S3217" s="1">
        <v>0</v>
      </c>
      <c r="T3217" s="1">
        <v>0</v>
      </c>
      <c r="U3217" s="1">
        <v>0</v>
      </c>
      <c r="W3217" s="1">
        <v>0</v>
      </c>
      <c r="X3217" s="1">
        <v>0</v>
      </c>
      <c r="Y3217" s="1">
        <v>0</v>
      </c>
      <c r="AB3217" s="275">
        <v>44651</v>
      </c>
      <c r="AC3217" s="1">
        <v>1</v>
      </c>
      <c r="AD3217" s="1" t="s">
        <v>2623</v>
      </c>
      <c r="AE3217" s="1">
        <v>1</v>
      </c>
      <c r="AF3217" s="1">
        <v>30</v>
      </c>
      <c r="AG3217" s="1">
        <v>0</v>
      </c>
      <c r="AN3217" s="1">
        <v>1</v>
      </c>
      <c r="AO3217" s="1">
        <v>1</v>
      </c>
      <c r="AR3217" s="276">
        <v>176749.87</v>
      </c>
      <c r="AS3217" s="1" t="s">
        <v>2657</v>
      </c>
      <c r="AT3217" s="1">
        <v>0</v>
      </c>
      <c r="AU3217" s="1">
        <v>0</v>
      </c>
      <c r="AX3217" s="1">
        <v>5</v>
      </c>
      <c r="BC3217" s="1">
        <v>1</v>
      </c>
      <c r="BD3217" s="1">
        <v>7</v>
      </c>
      <c r="BE3217" s="1">
        <v>2</v>
      </c>
      <c r="BF3217" s="296">
        <v>1330273.5206898076</v>
      </c>
    </row>
    <row r="3218" spans="1:58" x14ac:dyDescent="0.3">
      <c r="A3218" s="273">
        <f t="shared" si="99"/>
        <v>0</v>
      </c>
      <c r="B3218" s="1" t="s">
        <v>2621</v>
      </c>
      <c r="C3218" s="274">
        <v>94606684</v>
      </c>
      <c r="D3218" s="1">
        <v>144105</v>
      </c>
      <c r="E3218" s="1">
        <v>4</v>
      </c>
      <c r="F3218" s="1" t="s">
        <v>5013</v>
      </c>
      <c r="G3218" s="275">
        <v>44497</v>
      </c>
      <c r="H3218" s="275">
        <v>44957</v>
      </c>
      <c r="I3218" s="1">
        <v>0</v>
      </c>
      <c r="J3218" s="1">
        <v>1</v>
      </c>
      <c r="K3218" s="1">
        <v>5</v>
      </c>
      <c r="L3218" s="1">
        <v>30</v>
      </c>
      <c r="M3218" s="1">
        <v>2</v>
      </c>
      <c r="N3218" s="1">
        <v>9</v>
      </c>
      <c r="O3218" s="1">
        <v>9.3800000000000008</v>
      </c>
      <c r="P3218" s="1">
        <v>5015656</v>
      </c>
      <c r="Q3218" s="1">
        <v>355720</v>
      </c>
      <c r="R3218" s="1">
        <v>3408580</v>
      </c>
      <c r="S3218" s="1">
        <v>0</v>
      </c>
      <c r="T3218" s="1">
        <v>0</v>
      </c>
      <c r="U3218" s="1">
        <v>0</v>
      </c>
      <c r="W3218" s="1">
        <v>0</v>
      </c>
      <c r="X3218" s="1">
        <v>0</v>
      </c>
      <c r="Y3218" s="1">
        <v>0</v>
      </c>
      <c r="AB3218" s="275">
        <v>44651</v>
      </c>
      <c r="AC3218" s="1">
        <v>1</v>
      </c>
      <c r="AD3218" s="1" t="s">
        <v>2623</v>
      </c>
      <c r="AE3218" s="1">
        <v>1</v>
      </c>
      <c r="AF3218" s="1">
        <v>30</v>
      </c>
      <c r="AG3218" s="1">
        <v>0</v>
      </c>
      <c r="AN3218" s="1">
        <v>1</v>
      </c>
      <c r="AO3218" s="1">
        <v>1</v>
      </c>
      <c r="AR3218" s="276">
        <v>618913.21</v>
      </c>
      <c r="AS3218" s="1" t="s">
        <v>2677</v>
      </c>
      <c r="AT3218" s="1">
        <v>0</v>
      </c>
      <c r="AU3218" s="1">
        <v>0</v>
      </c>
      <c r="AV3218" s="1" t="s">
        <v>2625</v>
      </c>
      <c r="AW3218" s="1" t="s">
        <v>2626</v>
      </c>
      <c r="AX3218" s="1">
        <v>5</v>
      </c>
      <c r="BC3218" s="1">
        <v>1</v>
      </c>
      <c r="BD3218" s="1">
        <v>7</v>
      </c>
      <c r="BE3218" s="1">
        <v>2</v>
      </c>
      <c r="BF3218" s="296">
        <v>4369926.2884041891</v>
      </c>
    </row>
    <row r="3219" spans="1:58" x14ac:dyDescent="0.3">
      <c r="A3219" s="273">
        <f t="shared" si="99"/>
        <v>0</v>
      </c>
      <c r="B3219" s="1" t="s">
        <v>2621</v>
      </c>
      <c r="C3219" s="274">
        <v>94606684</v>
      </c>
      <c r="D3219" s="1">
        <v>144205</v>
      </c>
      <c r="E3219" s="1">
        <v>4</v>
      </c>
      <c r="F3219" s="1" t="s">
        <v>3632</v>
      </c>
      <c r="G3219" s="275">
        <v>44253</v>
      </c>
      <c r="H3219" s="275">
        <v>44681</v>
      </c>
      <c r="I3219" s="1">
        <v>0</v>
      </c>
      <c r="J3219" s="1">
        <v>1</v>
      </c>
      <c r="K3219" s="1">
        <v>13</v>
      </c>
      <c r="L3219" s="1">
        <v>30</v>
      </c>
      <c r="M3219" s="1">
        <v>2</v>
      </c>
      <c r="N3219" s="1">
        <v>10.54</v>
      </c>
      <c r="O3219" s="1">
        <v>11.07</v>
      </c>
      <c r="P3219" s="1">
        <v>7021324</v>
      </c>
      <c r="Q3219" s="1">
        <v>536681</v>
      </c>
      <c r="R3219" s="1">
        <v>529532</v>
      </c>
      <c r="S3219" s="1">
        <v>0</v>
      </c>
      <c r="T3219" s="1">
        <v>0</v>
      </c>
      <c r="U3219" s="1">
        <v>0</v>
      </c>
      <c r="W3219" s="1">
        <v>0</v>
      </c>
      <c r="X3219" s="1">
        <v>0</v>
      </c>
      <c r="Y3219" s="1">
        <v>0</v>
      </c>
      <c r="AB3219" s="275">
        <v>44651</v>
      </c>
      <c r="AC3219" s="1">
        <v>1</v>
      </c>
      <c r="AD3219" s="1" t="s">
        <v>2623</v>
      </c>
      <c r="AE3219" s="1">
        <v>1</v>
      </c>
      <c r="AF3219" s="1">
        <v>30</v>
      </c>
      <c r="AG3219" s="1">
        <v>0</v>
      </c>
      <c r="AN3219" s="1">
        <v>1</v>
      </c>
      <c r="AO3219" s="1">
        <v>1</v>
      </c>
      <c r="AR3219" s="276">
        <v>96143.96</v>
      </c>
      <c r="AS3219" s="1" t="s">
        <v>2632</v>
      </c>
      <c r="AT3219" s="1">
        <v>0</v>
      </c>
      <c r="AU3219" s="1">
        <v>0</v>
      </c>
      <c r="AX3219" s="1">
        <v>5</v>
      </c>
      <c r="BC3219" s="1">
        <v>1</v>
      </c>
      <c r="BD3219" s="1">
        <v>7</v>
      </c>
      <c r="BE3219" s="1">
        <v>2</v>
      </c>
      <c r="BF3219" s="296">
        <v>678879.71159581037</v>
      </c>
    </row>
    <row r="3220" spans="1:58" x14ac:dyDescent="0.3">
      <c r="A3220" s="273">
        <f t="shared" si="99"/>
        <v>73781.672997188696</v>
      </c>
      <c r="B3220" s="1" t="s">
        <v>2621</v>
      </c>
      <c r="C3220" s="274">
        <v>94622494</v>
      </c>
      <c r="D3220" s="1">
        <v>144205</v>
      </c>
      <c r="E3220" s="1">
        <v>4</v>
      </c>
      <c r="F3220" s="1" t="s">
        <v>5011</v>
      </c>
      <c r="G3220" s="275">
        <v>44481</v>
      </c>
      <c r="H3220" s="275">
        <v>45230</v>
      </c>
      <c r="I3220" s="1">
        <v>0</v>
      </c>
      <c r="J3220" s="1">
        <v>1</v>
      </c>
      <c r="K3220" s="1">
        <v>5</v>
      </c>
      <c r="L3220" s="1">
        <v>30</v>
      </c>
      <c r="M3220" s="1">
        <v>2</v>
      </c>
      <c r="N3220" s="1">
        <v>17.7</v>
      </c>
      <c r="O3220" s="1">
        <v>19.21</v>
      </c>
      <c r="P3220" s="1">
        <v>600000</v>
      </c>
      <c r="Q3220" s="1">
        <v>29984</v>
      </c>
      <c r="R3220" s="1">
        <v>486568</v>
      </c>
      <c r="S3220" s="1">
        <v>0</v>
      </c>
      <c r="T3220" s="1">
        <v>0</v>
      </c>
      <c r="U3220" s="1">
        <v>0</v>
      </c>
      <c r="V3220" s="275"/>
      <c r="W3220" s="1">
        <v>0</v>
      </c>
      <c r="X3220" s="1">
        <v>0</v>
      </c>
      <c r="Y3220" s="1">
        <v>0</v>
      </c>
      <c r="AB3220" s="275">
        <v>44651</v>
      </c>
      <c r="AC3220" s="1">
        <v>1</v>
      </c>
      <c r="AD3220" s="1" t="s">
        <v>2623</v>
      </c>
      <c r="AE3220" s="1">
        <v>1</v>
      </c>
      <c r="AF3220" s="1">
        <v>30</v>
      </c>
      <c r="AG3220" s="1">
        <v>0</v>
      </c>
      <c r="AN3220" s="1">
        <v>1</v>
      </c>
      <c r="AO3220" s="1">
        <v>1</v>
      </c>
      <c r="AR3220" s="276">
        <v>51596.88</v>
      </c>
      <c r="AS3220" s="1" t="s">
        <v>2657</v>
      </c>
      <c r="AT3220" s="1">
        <v>0</v>
      </c>
      <c r="AU3220" s="1">
        <v>0</v>
      </c>
      <c r="AX3220" s="1">
        <v>5</v>
      </c>
      <c r="BC3220" s="1">
        <v>1</v>
      </c>
      <c r="BD3220" s="1">
        <v>7</v>
      </c>
      <c r="BE3220" s="1">
        <v>2</v>
      </c>
      <c r="BF3220" s="296">
        <v>361189.4470028113</v>
      </c>
    </row>
    <row r="3221" spans="1:58" x14ac:dyDescent="0.3">
      <c r="A3221" s="273">
        <f t="shared" si="99"/>
        <v>24871.885044402487</v>
      </c>
      <c r="B3221" s="1" t="s">
        <v>2621</v>
      </c>
      <c r="C3221" s="274">
        <v>94622494</v>
      </c>
      <c r="D3221" s="1">
        <v>144205</v>
      </c>
      <c r="E3221" s="1">
        <v>4</v>
      </c>
      <c r="F3221" s="1" t="s">
        <v>5076</v>
      </c>
      <c r="G3221" s="275">
        <v>44476</v>
      </c>
      <c r="H3221" s="275">
        <v>45230</v>
      </c>
      <c r="I3221" s="1">
        <v>0</v>
      </c>
      <c r="J3221" s="1">
        <v>1</v>
      </c>
      <c r="K3221" s="1">
        <v>5</v>
      </c>
      <c r="L3221" s="1">
        <v>30</v>
      </c>
      <c r="M3221" s="1">
        <v>2</v>
      </c>
      <c r="N3221" s="1">
        <v>17.690000000000001</v>
      </c>
      <c r="O3221" s="1">
        <v>19.2</v>
      </c>
      <c r="P3221" s="1">
        <v>200000</v>
      </c>
      <c r="Q3221" s="1">
        <v>9995</v>
      </c>
      <c r="R3221" s="1">
        <v>164042</v>
      </c>
      <c r="S3221" s="1">
        <v>0</v>
      </c>
      <c r="T3221" s="1">
        <v>0</v>
      </c>
      <c r="U3221" s="1">
        <v>0</v>
      </c>
      <c r="V3221" s="275"/>
      <c r="W3221" s="1">
        <v>0</v>
      </c>
      <c r="X3221" s="1">
        <v>0</v>
      </c>
      <c r="Y3221" s="1">
        <v>0</v>
      </c>
      <c r="AB3221" s="275">
        <v>44651</v>
      </c>
      <c r="AC3221" s="1">
        <v>1</v>
      </c>
      <c r="AD3221" s="1" t="s">
        <v>2623</v>
      </c>
      <c r="AE3221" s="1">
        <v>1</v>
      </c>
      <c r="AF3221" s="1">
        <v>30</v>
      </c>
      <c r="AG3221" s="1">
        <v>0</v>
      </c>
      <c r="AN3221" s="1">
        <v>1</v>
      </c>
      <c r="AO3221" s="1">
        <v>1</v>
      </c>
      <c r="AP3221" s="275"/>
      <c r="AR3221" s="276">
        <v>17398.36</v>
      </c>
      <c r="AS3221" s="1" t="s">
        <v>2657</v>
      </c>
      <c r="AT3221" s="1">
        <v>0</v>
      </c>
      <c r="AU3221" s="1">
        <v>0</v>
      </c>
      <c r="AX3221" s="1">
        <v>5</v>
      </c>
      <c r="BC3221" s="1">
        <v>1</v>
      </c>
      <c r="BD3221" s="1">
        <v>7</v>
      </c>
      <c r="BE3221" s="1">
        <v>2</v>
      </c>
      <c r="BF3221" s="296">
        <v>121771.75495559753</v>
      </c>
    </row>
    <row r="3222" spans="1:58" x14ac:dyDescent="0.3">
      <c r="A3222" s="273">
        <f t="shared" si="99"/>
        <v>74617.211209640722</v>
      </c>
      <c r="B3222" s="1" t="s">
        <v>2621</v>
      </c>
      <c r="C3222" s="274">
        <v>94622494</v>
      </c>
      <c r="D3222" s="1">
        <v>144205</v>
      </c>
      <c r="E3222" s="1">
        <v>4</v>
      </c>
      <c r="F3222" s="1" t="s">
        <v>5291</v>
      </c>
      <c r="G3222" s="275">
        <v>44476</v>
      </c>
      <c r="H3222" s="275">
        <v>45230</v>
      </c>
      <c r="I3222" s="1">
        <v>0</v>
      </c>
      <c r="J3222" s="1">
        <v>1</v>
      </c>
      <c r="K3222" s="1">
        <v>5</v>
      </c>
      <c r="L3222" s="1">
        <v>30</v>
      </c>
      <c r="M3222" s="1">
        <v>2</v>
      </c>
      <c r="N3222" s="1">
        <v>17.690000000000001</v>
      </c>
      <c r="O3222" s="1">
        <v>19.2</v>
      </c>
      <c r="P3222" s="1">
        <v>600000</v>
      </c>
      <c r="Q3222" s="1">
        <v>29984</v>
      </c>
      <c r="R3222" s="1">
        <v>492132</v>
      </c>
      <c r="S3222" s="1">
        <v>0</v>
      </c>
      <c r="T3222" s="1">
        <v>0</v>
      </c>
      <c r="U3222" s="1">
        <v>0</v>
      </c>
      <c r="V3222" s="275"/>
      <c r="W3222" s="1">
        <v>0</v>
      </c>
      <c r="X3222" s="1">
        <v>0</v>
      </c>
      <c r="Y3222" s="1">
        <v>0</v>
      </c>
      <c r="AB3222" s="275">
        <v>44651</v>
      </c>
      <c r="AC3222" s="1">
        <v>1</v>
      </c>
      <c r="AD3222" s="1" t="s">
        <v>2623</v>
      </c>
      <c r="AE3222" s="1">
        <v>1</v>
      </c>
      <c r="AF3222" s="1">
        <v>30</v>
      </c>
      <c r="AG3222" s="1">
        <v>0</v>
      </c>
      <c r="AN3222" s="1">
        <v>1</v>
      </c>
      <c r="AO3222" s="1">
        <v>1</v>
      </c>
      <c r="AR3222" s="276">
        <v>52195.07</v>
      </c>
      <c r="AS3222" s="1" t="s">
        <v>2657</v>
      </c>
      <c r="AT3222" s="1">
        <v>0</v>
      </c>
      <c r="AU3222" s="1">
        <v>0</v>
      </c>
      <c r="AX3222" s="1">
        <v>5</v>
      </c>
      <c r="BC3222" s="1">
        <v>1</v>
      </c>
      <c r="BD3222" s="1">
        <v>7</v>
      </c>
      <c r="BE3222" s="1">
        <v>2</v>
      </c>
      <c r="BF3222" s="296">
        <v>365319.71879035927</v>
      </c>
    </row>
    <row r="3223" spans="1:58" x14ac:dyDescent="0.3">
      <c r="A3223" s="273">
        <f t="shared" si="99"/>
        <v>8711.2207487680862</v>
      </c>
      <c r="B3223" s="1" t="s">
        <v>2621</v>
      </c>
      <c r="C3223" s="274">
        <v>94622494</v>
      </c>
      <c r="D3223" s="1">
        <v>144205</v>
      </c>
      <c r="E3223" s="1">
        <v>4</v>
      </c>
      <c r="F3223" s="1" t="s">
        <v>5353</v>
      </c>
      <c r="G3223" s="275">
        <v>44482</v>
      </c>
      <c r="H3223" s="275">
        <v>45230</v>
      </c>
      <c r="I3223" s="1">
        <v>0</v>
      </c>
      <c r="J3223" s="1">
        <v>1</v>
      </c>
      <c r="K3223" s="1">
        <v>5</v>
      </c>
      <c r="L3223" s="1">
        <v>30</v>
      </c>
      <c r="M3223" s="1">
        <v>2</v>
      </c>
      <c r="N3223" s="1">
        <v>17.690000000000001</v>
      </c>
      <c r="O3223" s="1">
        <v>19.2</v>
      </c>
      <c r="P3223" s="1">
        <v>70000</v>
      </c>
      <c r="Q3223" s="1">
        <v>3498</v>
      </c>
      <c r="R3223" s="1">
        <v>57416</v>
      </c>
      <c r="S3223" s="1">
        <v>0</v>
      </c>
      <c r="T3223" s="1">
        <v>0</v>
      </c>
      <c r="U3223" s="1">
        <v>0</v>
      </c>
      <c r="W3223" s="1">
        <v>0</v>
      </c>
      <c r="X3223" s="1">
        <v>0</v>
      </c>
      <c r="Y3223" s="1">
        <v>0</v>
      </c>
      <c r="AB3223" s="275">
        <v>44651</v>
      </c>
      <c r="AC3223" s="1">
        <v>1</v>
      </c>
      <c r="AD3223" s="1" t="s">
        <v>2623</v>
      </c>
      <c r="AE3223" s="1">
        <v>1</v>
      </c>
      <c r="AF3223" s="1">
        <v>30</v>
      </c>
      <c r="AG3223" s="1">
        <v>0</v>
      </c>
      <c r="AN3223" s="1">
        <v>1</v>
      </c>
      <c r="AO3223" s="1">
        <v>1</v>
      </c>
      <c r="AR3223" s="276">
        <v>6083.7</v>
      </c>
      <c r="AS3223" s="1" t="s">
        <v>2657</v>
      </c>
      <c r="AT3223" s="1">
        <v>0</v>
      </c>
      <c r="AU3223" s="1">
        <v>0</v>
      </c>
      <c r="AX3223" s="1">
        <v>5</v>
      </c>
      <c r="BC3223" s="1">
        <v>1</v>
      </c>
      <c r="BD3223" s="1">
        <v>7</v>
      </c>
      <c r="BE3223" s="1">
        <v>2</v>
      </c>
      <c r="BF3223" s="296">
        <v>42621.079251231917</v>
      </c>
    </row>
    <row r="3224" spans="1:58" x14ac:dyDescent="0.3">
      <c r="A3224" s="273">
        <f t="shared" si="99"/>
        <v>313102.40216094581</v>
      </c>
      <c r="B3224" s="1" t="s">
        <v>2621</v>
      </c>
      <c r="C3224" s="274">
        <v>94629642</v>
      </c>
      <c r="D3224" s="1">
        <v>144205</v>
      </c>
      <c r="E3224" s="1">
        <v>4</v>
      </c>
      <c r="F3224" s="1" t="s">
        <v>2766</v>
      </c>
      <c r="G3224" s="275">
        <v>43735</v>
      </c>
      <c r="H3224" s="275">
        <v>44834</v>
      </c>
      <c r="I3224" s="1">
        <v>0</v>
      </c>
      <c r="J3224" s="1">
        <v>1</v>
      </c>
      <c r="K3224" s="1">
        <v>30</v>
      </c>
      <c r="L3224" s="1">
        <v>30</v>
      </c>
      <c r="M3224" s="1">
        <v>2</v>
      </c>
      <c r="N3224" s="1">
        <v>11.03</v>
      </c>
      <c r="O3224" s="1">
        <v>11.61</v>
      </c>
      <c r="P3224" s="1">
        <v>3027603</v>
      </c>
      <c r="Q3224" s="1">
        <v>99177</v>
      </c>
      <c r="R3224" s="1">
        <v>576366</v>
      </c>
      <c r="S3224" s="1">
        <v>0</v>
      </c>
      <c r="T3224" s="1">
        <v>0</v>
      </c>
      <c r="U3224" s="1">
        <v>0</v>
      </c>
      <c r="W3224" s="1">
        <v>0</v>
      </c>
      <c r="X3224" s="1">
        <v>0</v>
      </c>
      <c r="Y3224" s="1">
        <v>0</v>
      </c>
      <c r="AB3224" s="275">
        <v>44651</v>
      </c>
      <c r="AC3224" s="1">
        <v>1</v>
      </c>
      <c r="AD3224" s="1" t="s">
        <v>2623</v>
      </c>
      <c r="AE3224" s="1">
        <v>1</v>
      </c>
      <c r="AF3224" s="1">
        <v>30</v>
      </c>
      <c r="AG3224" s="1">
        <v>0</v>
      </c>
      <c r="AN3224" s="1">
        <v>1</v>
      </c>
      <c r="AO3224" s="1">
        <v>1</v>
      </c>
      <c r="AR3224" s="276">
        <v>32327.72</v>
      </c>
      <c r="AS3224" s="1" t="s">
        <v>2632</v>
      </c>
      <c r="AT3224" s="1">
        <v>0</v>
      </c>
      <c r="AU3224" s="1">
        <v>0</v>
      </c>
      <c r="AX3224" s="1">
        <v>5</v>
      </c>
      <c r="BC3224" s="1">
        <v>1</v>
      </c>
      <c r="BD3224" s="1">
        <v>7</v>
      </c>
      <c r="BE3224" s="1">
        <v>2</v>
      </c>
      <c r="BF3224" s="296">
        <v>230935.87783905418</v>
      </c>
    </row>
    <row r="3225" spans="1:58" x14ac:dyDescent="0.3">
      <c r="A3225" s="273">
        <f t="shared" si="99"/>
        <v>3159045.3464105637</v>
      </c>
      <c r="B3225" s="1" t="s">
        <v>2621</v>
      </c>
      <c r="C3225" s="274">
        <v>94629642</v>
      </c>
      <c r="D3225" s="1">
        <v>144205</v>
      </c>
      <c r="E3225" s="1">
        <v>4</v>
      </c>
      <c r="F3225" s="1" t="s">
        <v>4623</v>
      </c>
      <c r="G3225" s="275">
        <v>44257</v>
      </c>
      <c r="H3225" s="275">
        <v>45382</v>
      </c>
      <c r="I3225" s="1">
        <v>0</v>
      </c>
      <c r="J3225" s="1">
        <v>1</v>
      </c>
      <c r="K3225" s="1">
        <v>12</v>
      </c>
      <c r="L3225" s="1">
        <v>30</v>
      </c>
      <c r="M3225" s="1">
        <v>2</v>
      </c>
      <c r="N3225" s="1">
        <v>14.99</v>
      </c>
      <c r="O3225" s="1">
        <v>16.07</v>
      </c>
      <c r="P3225" s="1">
        <v>8119897</v>
      </c>
      <c r="Q3225" s="1">
        <v>283085</v>
      </c>
      <c r="R3225" s="1">
        <v>5815403</v>
      </c>
      <c r="S3225" s="1">
        <v>0</v>
      </c>
      <c r="T3225" s="1">
        <v>0</v>
      </c>
      <c r="U3225" s="1">
        <v>0</v>
      </c>
      <c r="W3225" s="1">
        <v>0</v>
      </c>
      <c r="X3225" s="1">
        <v>0</v>
      </c>
      <c r="Y3225" s="1">
        <v>0</v>
      </c>
      <c r="AB3225" s="275">
        <v>44651</v>
      </c>
      <c r="AC3225" s="1">
        <v>1</v>
      </c>
      <c r="AD3225" s="1" t="s">
        <v>2623</v>
      </c>
      <c r="AE3225" s="1">
        <v>1</v>
      </c>
      <c r="AF3225" s="1">
        <v>30</v>
      </c>
      <c r="AG3225" s="1">
        <v>0</v>
      </c>
      <c r="AN3225" s="1">
        <v>1</v>
      </c>
      <c r="AO3225" s="1">
        <v>1</v>
      </c>
      <c r="AP3225" s="275"/>
      <c r="AR3225" s="276">
        <v>326266.71000000002</v>
      </c>
      <c r="AS3225" s="1" t="s">
        <v>2632</v>
      </c>
      <c r="AT3225" s="1">
        <v>0</v>
      </c>
      <c r="AU3225" s="1">
        <v>0</v>
      </c>
      <c r="AX3225" s="1">
        <v>5</v>
      </c>
      <c r="BC3225" s="1">
        <v>1</v>
      </c>
      <c r="BD3225" s="1">
        <v>7</v>
      </c>
      <c r="BE3225" s="1">
        <v>2</v>
      </c>
      <c r="BF3225" s="296">
        <v>2330090.9435894364</v>
      </c>
    </row>
    <row r="3226" spans="1:58" x14ac:dyDescent="0.3">
      <c r="A3226" s="273">
        <f t="shared" si="99"/>
        <v>1336650.981428491</v>
      </c>
      <c r="B3226" s="1" t="s">
        <v>2621</v>
      </c>
      <c r="C3226" s="274">
        <v>94629642</v>
      </c>
      <c r="D3226" s="1">
        <v>144205</v>
      </c>
      <c r="E3226" s="1">
        <v>4</v>
      </c>
      <c r="F3226" s="1" t="s">
        <v>5393</v>
      </c>
      <c r="G3226" s="275">
        <v>44497</v>
      </c>
      <c r="H3226" s="275">
        <v>45230</v>
      </c>
      <c r="I3226" s="1">
        <v>0</v>
      </c>
      <c r="J3226" s="1">
        <v>1</v>
      </c>
      <c r="K3226" s="1">
        <v>5</v>
      </c>
      <c r="L3226" s="1">
        <v>30</v>
      </c>
      <c r="M3226" s="1">
        <v>2</v>
      </c>
      <c r="N3226" s="1">
        <v>17.690000000000001</v>
      </c>
      <c r="O3226" s="1">
        <v>19.2</v>
      </c>
      <c r="P3226" s="1">
        <v>3000000</v>
      </c>
      <c r="Q3226" s="1">
        <v>149922</v>
      </c>
      <c r="R3226" s="1">
        <v>2460651</v>
      </c>
      <c r="S3226" s="1">
        <v>0</v>
      </c>
      <c r="T3226" s="1">
        <v>0</v>
      </c>
      <c r="U3226" s="1">
        <v>0</v>
      </c>
      <c r="W3226" s="1">
        <v>0</v>
      </c>
      <c r="X3226" s="1">
        <v>0</v>
      </c>
      <c r="Y3226" s="1">
        <v>0</v>
      </c>
      <c r="AB3226" s="275">
        <v>44651</v>
      </c>
      <c r="AC3226" s="1">
        <v>1</v>
      </c>
      <c r="AD3226" s="1" t="s">
        <v>2623</v>
      </c>
      <c r="AE3226" s="1">
        <v>1</v>
      </c>
      <c r="AF3226" s="1">
        <v>30</v>
      </c>
      <c r="AG3226" s="1">
        <v>0</v>
      </c>
      <c r="AN3226" s="1">
        <v>1</v>
      </c>
      <c r="AO3226" s="1">
        <v>1</v>
      </c>
      <c r="AR3226" s="276">
        <v>138076.84</v>
      </c>
      <c r="AS3226" s="1" t="s">
        <v>2657</v>
      </c>
      <c r="AT3226" s="1">
        <v>0</v>
      </c>
      <c r="AU3226" s="1">
        <v>0</v>
      </c>
      <c r="AX3226" s="1">
        <v>5</v>
      </c>
      <c r="BC3226" s="1">
        <v>1</v>
      </c>
      <c r="BD3226" s="1">
        <v>7</v>
      </c>
      <c r="BE3226" s="1">
        <v>2</v>
      </c>
      <c r="BF3226" s="296">
        <v>985923.1785715092</v>
      </c>
    </row>
    <row r="3227" spans="1:58" x14ac:dyDescent="0.3">
      <c r="A3227" s="273">
        <f t="shared" si="99"/>
        <v>419435.94890665147</v>
      </c>
      <c r="B3227" s="1" t="s">
        <v>2621</v>
      </c>
      <c r="C3227" s="274">
        <v>94644962</v>
      </c>
      <c r="D3227" s="1">
        <v>144105</v>
      </c>
      <c r="E3227" s="1">
        <v>4</v>
      </c>
      <c r="F3227" s="1" t="s">
        <v>5308</v>
      </c>
      <c r="G3227" s="275">
        <v>44476</v>
      </c>
      <c r="H3227" s="275">
        <v>44865</v>
      </c>
      <c r="I3227" s="1">
        <v>0</v>
      </c>
      <c r="J3227" s="1">
        <v>1</v>
      </c>
      <c r="K3227" s="1">
        <v>5</v>
      </c>
      <c r="L3227" s="1">
        <v>30</v>
      </c>
      <c r="M3227" s="1">
        <v>2</v>
      </c>
      <c r="N3227" s="1">
        <v>5.99</v>
      </c>
      <c r="O3227" s="1">
        <v>6.16</v>
      </c>
      <c r="P3227" s="1">
        <v>5027956</v>
      </c>
      <c r="Q3227" s="1">
        <v>433671</v>
      </c>
      <c r="R3227" s="1">
        <v>2971921</v>
      </c>
      <c r="S3227" s="1">
        <v>0</v>
      </c>
      <c r="T3227" s="1">
        <v>0</v>
      </c>
      <c r="U3227" s="1">
        <v>0</v>
      </c>
      <c r="W3227" s="1">
        <v>0</v>
      </c>
      <c r="X3227" s="1">
        <v>0</v>
      </c>
      <c r="Y3227" s="1">
        <v>0</v>
      </c>
      <c r="AB3227" s="275">
        <v>44651</v>
      </c>
      <c r="AC3227" s="1">
        <v>1</v>
      </c>
      <c r="AD3227" s="1" t="s">
        <v>2623</v>
      </c>
      <c r="AE3227" s="1">
        <v>1</v>
      </c>
      <c r="AF3227" s="1">
        <v>30</v>
      </c>
      <c r="AG3227" s="1">
        <v>0</v>
      </c>
      <c r="AN3227" s="1">
        <v>1</v>
      </c>
      <c r="AO3227" s="1">
        <v>1</v>
      </c>
      <c r="AR3227" s="276">
        <v>523472.2</v>
      </c>
      <c r="AS3227" s="1" t="s">
        <v>2632</v>
      </c>
      <c r="AT3227" s="1">
        <v>0</v>
      </c>
      <c r="AU3227" s="1">
        <v>0</v>
      </c>
      <c r="AV3227" s="1" t="s">
        <v>2625</v>
      </c>
      <c r="AW3227" s="1" t="s">
        <v>2626</v>
      </c>
      <c r="AX3227" s="1">
        <v>5</v>
      </c>
      <c r="BC3227" s="1">
        <v>1</v>
      </c>
      <c r="BD3227" s="1">
        <v>7</v>
      </c>
      <c r="BE3227" s="1">
        <v>2</v>
      </c>
      <c r="BF3227" s="296">
        <v>2029012.8510933483</v>
      </c>
    </row>
    <row r="3228" spans="1:58" x14ac:dyDescent="0.3">
      <c r="A3228" s="273">
        <f t="shared" si="99"/>
        <v>709630.83921863046</v>
      </c>
      <c r="B3228" s="1" t="s">
        <v>2621</v>
      </c>
      <c r="C3228" s="274">
        <v>94644962</v>
      </c>
      <c r="D3228" s="1">
        <v>144105</v>
      </c>
      <c r="E3228" s="1">
        <v>4</v>
      </c>
      <c r="F3228" s="1" t="s">
        <v>5814</v>
      </c>
      <c r="G3228" s="275">
        <v>44627</v>
      </c>
      <c r="H3228" s="275">
        <v>45016</v>
      </c>
      <c r="I3228" s="1">
        <v>0</v>
      </c>
      <c r="J3228" s="1">
        <v>1</v>
      </c>
      <c r="K3228" s="1">
        <v>0</v>
      </c>
      <c r="L3228" s="1">
        <v>30</v>
      </c>
      <c r="M3228" s="1">
        <v>2</v>
      </c>
      <c r="N3228" s="1">
        <v>6</v>
      </c>
      <c r="O3228" s="1">
        <v>6.16</v>
      </c>
      <c r="P3228" s="1">
        <v>5027956</v>
      </c>
      <c r="Q3228" s="1">
        <v>433671</v>
      </c>
      <c r="R3228" s="1">
        <v>5027956</v>
      </c>
      <c r="S3228" s="1">
        <v>0</v>
      </c>
      <c r="T3228" s="1">
        <v>0</v>
      </c>
      <c r="U3228" s="1">
        <v>0</v>
      </c>
      <c r="W3228" s="1">
        <v>0</v>
      </c>
      <c r="X3228" s="1">
        <v>0</v>
      </c>
      <c r="Y3228" s="1">
        <v>0</v>
      </c>
      <c r="AB3228" s="275">
        <v>44627</v>
      </c>
      <c r="AC3228" s="1">
        <v>1</v>
      </c>
      <c r="AD3228" s="1" t="s">
        <v>2623</v>
      </c>
      <c r="AE3228" s="1">
        <v>1</v>
      </c>
      <c r="AF3228" s="1">
        <v>30</v>
      </c>
      <c r="AG3228" s="1">
        <v>0</v>
      </c>
      <c r="AN3228" s="1">
        <v>1</v>
      </c>
      <c r="AO3228" s="1">
        <v>1</v>
      </c>
      <c r="AR3228" s="276">
        <v>885600.22</v>
      </c>
      <c r="AS3228" s="1" t="s">
        <v>2632</v>
      </c>
      <c r="AT3228" s="1">
        <v>0</v>
      </c>
      <c r="AU3228" s="1">
        <v>0</v>
      </c>
      <c r="AV3228" s="1" t="s">
        <v>2625</v>
      </c>
      <c r="AW3228" s="1" t="s">
        <v>2626</v>
      </c>
      <c r="AX3228" s="1">
        <v>5</v>
      </c>
      <c r="BC3228" s="1">
        <v>1</v>
      </c>
      <c r="BD3228" s="1">
        <v>7</v>
      </c>
      <c r="BE3228" s="1">
        <v>2</v>
      </c>
      <c r="BF3228" s="296">
        <v>3432724.9407813698</v>
      </c>
    </row>
    <row r="3229" spans="1:58" x14ac:dyDescent="0.3">
      <c r="A3229" s="273">
        <f t="shared" si="99"/>
        <v>304082.90612794296</v>
      </c>
      <c r="B3229" s="1" t="s">
        <v>2621</v>
      </c>
      <c r="C3229" s="274">
        <v>94644962</v>
      </c>
      <c r="D3229" s="1">
        <v>144205</v>
      </c>
      <c r="E3229" s="1">
        <v>4</v>
      </c>
      <c r="F3229" s="1" t="s">
        <v>3253</v>
      </c>
      <c r="G3229" s="275">
        <v>43887</v>
      </c>
      <c r="H3229" s="275">
        <v>45169</v>
      </c>
      <c r="I3229" s="1">
        <v>0</v>
      </c>
      <c r="J3229" s="1">
        <v>1</v>
      </c>
      <c r="K3229" s="1">
        <v>25</v>
      </c>
      <c r="L3229" s="1">
        <v>30</v>
      </c>
      <c r="M3229" s="1">
        <v>2</v>
      </c>
      <c r="N3229" s="1">
        <v>18</v>
      </c>
      <c r="O3229" s="1">
        <v>19.559999999999999</v>
      </c>
      <c r="P3229" s="1">
        <v>3000000</v>
      </c>
      <c r="Q3229" s="1">
        <v>150000</v>
      </c>
      <c r="R3229" s="1">
        <v>2154617</v>
      </c>
      <c r="S3229" s="1">
        <v>0</v>
      </c>
      <c r="T3229" s="1">
        <v>0</v>
      </c>
      <c r="U3229" s="1">
        <v>0</v>
      </c>
      <c r="W3229" s="1">
        <v>0</v>
      </c>
      <c r="X3229" s="1">
        <v>0</v>
      </c>
      <c r="Y3229" s="1">
        <v>0</v>
      </c>
      <c r="AB3229" s="275">
        <v>44651</v>
      </c>
      <c r="AC3229" s="1">
        <v>1</v>
      </c>
      <c r="AD3229" s="1" t="s">
        <v>2623</v>
      </c>
      <c r="AE3229" s="1">
        <v>1</v>
      </c>
      <c r="AF3229" s="1">
        <v>30</v>
      </c>
      <c r="AG3229" s="1">
        <v>0</v>
      </c>
      <c r="AN3229" s="1">
        <v>1</v>
      </c>
      <c r="AO3229" s="1">
        <v>1</v>
      </c>
      <c r="AR3229" s="276">
        <v>379517.34</v>
      </c>
      <c r="AS3229" s="1" t="s">
        <v>2657</v>
      </c>
      <c r="AT3229" s="1">
        <v>0</v>
      </c>
      <c r="AU3229" s="1">
        <v>0</v>
      </c>
      <c r="AX3229" s="1">
        <v>5</v>
      </c>
      <c r="BC3229" s="1">
        <v>1</v>
      </c>
      <c r="BD3229" s="1">
        <v>7</v>
      </c>
      <c r="BE3229" s="1">
        <v>2</v>
      </c>
      <c r="BF3229" s="296">
        <v>1471016.753872057</v>
      </c>
    </row>
    <row r="3230" spans="1:58" x14ac:dyDescent="0.3">
      <c r="A3230" s="273">
        <f t="shared" si="99"/>
        <v>3392.3057467748185</v>
      </c>
      <c r="B3230" s="1" t="s">
        <v>2621</v>
      </c>
      <c r="C3230" s="274">
        <v>94644962</v>
      </c>
      <c r="D3230" s="1">
        <v>144205</v>
      </c>
      <c r="E3230" s="1">
        <v>4</v>
      </c>
      <c r="F3230" s="1" t="s">
        <v>3163</v>
      </c>
      <c r="G3230" s="275">
        <v>43928</v>
      </c>
      <c r="H3230" s="275">
        <v>44681</v>
      </c>
      <c r="I3230" s="1">
        <v>0</v>
      </c>
      <c r="J3230" s="1">
        <v>1</v>
      </c>
      <c r="K3230" s="1">
        <v>22</v>
      </c>
      <c r="L3230" s="1">
        <v>30</v>
      </c>
      <c r="M3230" s="1">
        <v>2</v>
      </c>
      <c r="N3230" s="1">
        <v>9</v>
      </c>
      <c r="O3230" s="1">
        <v>9.3800000000000008</v>
      </c>
      <c r="P3230" s="1">
        <v>1537780</v>
      </c>
      <c r="Q3230" s="1">
        <v>70253</v>
      </c>
      <c r="R3230" s="1">
        <v>23688</v>
      </c>
      <c r="S3230" s="1">
        <v>0</v>
      </c>
      <c r="T3230" s="1">
        <v>0</v>
      </c>
      <c r="U3230" s="1">
        <v>0</v>
      </c>
      <c r="W3230" s="1">
        <v>0</v>
      </c>
      <c r="X3230" s="1">
        <v>0</v>
      </c>
      <c r="Y3230" s="1">
        <v>0</v>
      </c>
      <c r="AB3230" s="275">
        <v>44651</v>
      </c>
      <c r="AC3230" s="1">
        <v>1</v>
      </c>
      <c r="AD3230" s="1" t="s">
        <v>2623</v>
      </c>
      <c r="AE3230" s="1">
        <v>1</v>
      </c>
      <c r="AF3230" s="1">
        <v>30</v>
      </c>
      <c r="AG3230" s="1">
        <v>0</v>
      </c>
      <c r="AN3230" s="1">
        <v>1</v>
      </c>
      <c r="AO3230" s="1">
        <v>1</v>
      </c>
      <c r="AR3230" s="276">
        <v>4123.24</v>
      </c>
      <c r="AS3230" s="1" t="s">
        <v>2632</v>
      </c>
      <c r="AT3230" s="1">
        <v>0</v>
      </c>
      <c r="AU3230" s="1">
        <v>0</v>
      </c>
      <c r="AX3230" s="1">
        <v>5</v>
      </c>
      <c r="BC3230" s="1">
        <v>1</v>
      </c>
      <c r="BD3230" s="1">
        <v>7</v>
      </c>
      <c r="BE3230" s="1">
        <v>2</v>
      </c>
      <c r="BF3230" s="296">
        <v>16172.454253225183</v>
      </c>
    </row>
    <row r="3231" spans="1:58" x14ac:dyDescent="0.3">
      <c r="A3231" s="273">
        <f t="shared" si="99"/>
        <v>6707666.7974055717</v>
      </c>
      <c r="B3231" s="1" t="s">
        <v>2621</v>
      </c>
      <c r="C3231" s="274">
        <v>97447207</v>
      </c>
      <c r="D3231" s="1">
        <v>141105</v>
      </c>
      <c r="E3231" s="1">
        <v>3</v>
      </c>
      <c r="F3231" s="1" t="s">
        <v>3465</v>
      </c>
      <c r="G3231" s="275">
        <v>43895</v>
      </c>
      <c r="H3231" s="275">
        <v>45382</v>
      </c>
      <c r="I3231" s="1">
        <v>0</v>
      </c>
      <c r="J3231" s="1">
        <v>1</v>
      </c>
      <c r="K3231" s="1">
        <v>28</v>
      </c>
      <c r="L3231" s="1">
        <v>30</v>
      </c>
      <c r="M3231" s="1">
        <v>2</v>
      </c>
      <c r="N3231" s="1">
        <v>10.67</v>
      </c>
      <c r="O3231" s="1">
        <v>11.21</v>
      </c>
      <c r="P3231" s="1">
        <v>26864716</v>
      </c>
      <c r="Q3231" s="1">
        <v>522778</v>
      </c>
      <c r="R3231" s="1">
        <v>14835911</v>
      </c>
      <c r="S3231" s="1">
        <v>0</v>
      </c>
      <c r="T3231" s="1">
        <v>0</v>
      </c>
      <c r="U3231" s="1">
        <v>42790000</v>
      </c>
      <c r="V3231" s="1">
        <v>43890</v>
      </c>
      <c r="W3231" s="1">
        <v>0</v>
      </c>
      <c r="X3231" s="1">
        <v>0</v>
      </c>
      <c r="Y3231" s="1">
        <v>0</v>
      </c>
      <c r="Z3231" s="1" t="s">
        <v>2635</v>
      </c>
      <c r="AA3231" s="1" t="s">
        <v>2807</v>
      </c>
      <c r="AB3231" s="275">
        <v>44651</v>
      </c>
      <c r="AC3231" s="1">
        <v>3</v>
      </c>
      <c r="AD3231" s="1" t="s">
        <v>2623</v>
      </c>
      <c r="AE3231" s="1">
        <v>1</v>
      </c>
      <c r="AF3231" s="1">
        <v>30</v>
      </c>
      <c r="AG3231" s="1">
        <v>0</v>
      </c>
      <c r="AN3231" s="1">
        <v>1</v>
      </c>
      <c r="AO3231" s="1">
        <v>1</v>
      </c>
      <c r="AP3231" s="1">
        <v>43895</v>
      </c>
      <c r="AQ3231" s="1" t="s">
        <v>2629</v>
      </c>
      <c r="AR3231" s="276">
        <v>1009482.75</v>
      </c>
      <c r="AS3231" s="1" t="s">
        <v>2624</v>
      </c>
      <c r="AT3231" s="1">
        <v>0</v>
      </c>
      <c r="AU3231" s="1">
        <v>0</v>
      </c>
      <c r="AV3231" s="1" t="s">
        <v>2625</v>
      </c>
      <c r="AW3231" s="1" t="s">
        <v>2626</v>
      </c>
      <c r="AX3231" s="1">
        <v>5</v>
      </c>
      <c r="BC3231" s="1">
        <v>1</v>
      </c>
      <c r="BD3231" s="1">
        <v>7</v>
      </c>
      <c r="BE3231" s="1">
        <v>2</v>
      </c>
      <c r="BF3231" s="296">
        <v>7118761.4525944283</v>
      </c>
    </row>
    <row r="3232" spans="1:58" x14ac:dyDescent="0.3">
      <c r="A3232" s="273">
        <f t="shared" si="99"/>
        <v>188864.30206867983</v>
      </c>
      <c r="B3232" s="1" t="s">
        <v>2621</v>
      </c>
      <c r="C3232" s="274">
        <v>97447207</v>
      </c>
      <c r="D3232" s="1">
        <v>144205</v>
      </c>
      <c r="E3232" s="1">
        <v>4</v>
      </c>
      <c r="F3232" s="1" t="s">
        <v>4708</v>
      </c>
      <c r="G3232" s="275">
        <v>44460</v>
      </c>
      <c r="H3232" s="275">
        <v>45016</v>
      </c>
      <c r="I3232" s="1">
        <v>0</v>
      </c>
      <c r="J3232" s="1">
        <v>1</v>
      </c>
      <c r="K3232" s="1">
        <v>6</v>
      </c>
      <c r="L3232" s="1">
        <v>30</v>
      </c>
      <c r="M3232" s="1">
        <v>2</v>
      </c>
      <c r="N3232" s="1">
        <v>17.690000000000001</v>
      </c>
      <c r="O3232" s="1">
        <v>19.2</v>
      </c>
      <c r="P3232" s="1">
        <v>600000</v>
      </c>
      <c r="Q3232" s="1">
        <v>38313</v>
      </c>
      <c r="R3232" s="1">
        <v>417676</v>
      </c>
      <c r="S3232" s="1">
        <v>0</v>
      </c>
      <c r="T3232" s="1">
        <v>0</v>
      </c>
      <c r="U3232" s="1">
        <v>0</v>
      </c>
      <c r="W3232" s="1">
        <v>0</v>
      </c>
      <c r="X3232" s="1">
        <v>0</v>
      </c>
      <c r="Y3232" s="1">
        <v>0</v>
      </c>
      <c r="AB3232" s="275">
        <v>44651</v>
      </c>
      <c r="AC3232" s="1">
        <v>1</v>
      </c>
      <c r="AD3232" s="1" t="s">
        <v>2623</v>
      </c>
      <c r="AE3232" s="1">
        <v>1</v>
      </c>
      <c r="AF3232" s="1">
        <v>30</v>
      </c>
      <c r="AG3232" s="1">
        <v>0</v>
      </c>
      <c r="AN3232" s="1">
        <v>1</v>
      </c>
      <c r="AO3232" s="1">
        <v>1</v>
      </c>
      <c r="AR3232" s="276">
        <v>28396.92</v>
      </c>
      <c r="AS3232" s="1" t="s">
        <v>2657</v>
      </c>
      <c r="AT3232" s="1">
        <v>0</v>
      </c>
      <c r="AU3232" s="1">
        <v>0</v>
      </c>
      <c r="AX3232" s="1">
        <v>5</v>
      </c>
      <c r="BC3232" s="1">
        <v>1</v>
      </c>
      <c r="BD3232" s="1">
        <v>7</v>
      </c>
      <c r="BE3232" s="1">
        <v>2</v>
      </c>
      <c r="BF3232" s="296">
        <v>200414.77793132019</v>
      </c>
    </row>
    <row r="3233" spans="1:58" x14ac:dyDescent="0.3">
      <c r="A3233" s="273">
        <f t="shared" si="99"/>
        <v>183509.51618819524</v>
      </c>
      <c r="B3233" s="1" t="s">
        <v>2621</v>
      </c>
      <c r="C3233" s="274">
        <v>97447207</v>
      </c>
      <c r="D3233" s="1">
        <v>144205</v>
      </c>
      <c r="E3233" s="1">
        <v>4</v>
      </c>
      <c r="F3233" s="1" t="s">
        <v>5938</v>
      </c>
      <c r="G3233" s="275">
        <v>44579</v>
      </c>
      <c r="H3233" s="275">
        <v>45138</v>
      </c>
      <c r="I3233" s="1">
        <v>0</v>
      </c>
      <c r="J3233" s="1">
        <v>1</v>
      </c>
      <c r="K3233" s="1">
        <v>2</v>
      </c>
      <c r="L3233" s="1">
        <v>30</v>
      </c>
      <c r="M3233" s="1">
        <v>2</v>
      </c>
      <c r="N3233" s="1">
        <v>17.690000000000001</v>
      </c>
      <c r="O3233" s="1">
        <v>19.2</v>
      </c>
      <c r="P3233" s="1">
        <v>450000</v>
      </c>
      <c r="Q3233" s="1">
        <v>28735</v>
      </c>
      <c r="R3233" s="1">
        <v>405776</v>
      </c>
      <c r="S3233" s="1">
        <v>0</v>
      </c>
      <c r="T3233" s="1">
        <v>0</v>
      </c>
      <c r="U3233" s="1">
        <v>0</v>
      </c>
      <c r="W3233" s="1">
        <v>0</v>
      </c>
      <c r="X3233" s="1">
        <v>0</v>
      </c>
      <c r="Y3233" s="1">
        <v>0</v>
      </c>
      <c r="AB3233" s="275">
        <v>44651</v>
      </c>
      <c r="AC3233" s="1">
        <v>1</v>
      </c>
      <c r="AD3233" s="1" t="s">
        <v>2623</v>
      </c>
      <c r="AE3233" s="1">
        <v>1</v>
      </c>
      <c r="AF3233" s="1">
        <v>30</v>
      </c>
      <c r="AG3233" s="1">
        <v>0</v>
      </c>
      <c r="AN3233" s="1">
        <v>1</v>
      </c>
      <c r="AO3233" s="1">
        <v>1</v>
      </c>
      <c r="AR3233" s="276">
        <v>27561.72</v>
      </c>
      <c r="AS3233" s="1" t="s">
        <v>2657</v>
      </c>
      <c r="AT3233" s="1">
        <v>0</v>
      </c>
      <c r="AU3233" s="1">
        <v>0</v>
      </c>
      <c r="AX3233" s="1">
        <v>5</v>
      </c>
      <c r="BC3233" s="1">
        <v>1</v>
      </c>
      <c r="BD3233" s="1">
        <v>7</v>
      </c>
      <c r="BE3233" s="1">
        <v>2</v>
      </c>
      <c r="BF3233" s="296">
        <v>194704.76381180479</v>
      </c>
    </row>
    <row r="3234" spans="1:58" x14ac:dyDescent="0.3">
      <c r="A3234" s="273">
        <f t="shared" si="99"/>
        <v>157387.78533536769</v>
      </c>
      <c r="B3234" s="1" t="s">
        <v>2621</v>
      </c>
      <c r="C3234" s="274">
        <v>97447207</v>
      </c>
      <c r="D3234" s="1">
        <v>144205</v>
      </c>
      <c r="E3234" s="1">
        <v>4</v>
      </c>
      <c r="F3234" s="1" t="s">
        <v>5046</v>
      </c>
      <c r="G3234" s="275">
        <v>44469</v>
      </c>
      <c r="H3234" s="275">
        <v>45016</v>
      </c>
      <c r="I3234" s="1">
        <v>0</v>
      </c>
      <c r="J3234" s="1">
        <v>1</v>
      </c>
      <c r="K3234" s="1">
        <v>6</v>
      </c>
      <c r="L3234" s="1">
        <v>30</v>
      </c>
      <c r="M3234" s="1">
        <v>2</v>
      </c>
      <c r="N3234" s="1">
        <v>17.690000000000001</v>
      </c>
      <c r="O3234" s="1">
        <v>19.2</v>
      </c>
      <c r="P3234" s="1">
        <v>500000</v>
      </c>
      <c r="Q3234" s="1">
        <v>31927</v>
      </c>
      <c r="R3234" s="1">
        <v>348065</v>
      </c>
      <c r="S3234" s="1">
        <v>0</v>
      </c>
      <c r="T3234" s="1">
        <v>0</v>
      </c>
      <c r="U3234" s="1">
        <v>0</v>
      </c>
      <c r="W3234" s="1">
        <v>0</v>
      </c>
      <c r="X3234" s="1">
        <v>0</v>
      </c>
      <c r="Y3234" s="1">
        <v>0</v>
      </c>
      <c r="AB3234" s="275">
        <v>44651</v>
      </c>
      <c r="AC3234" s="1">
        <v>1</v>
      </c>
      <c r="AD3234" s="1" t="s">
        <v>2623</v>
      </c>
      <c r="AE3234" s="1">
        <v>1</v>
      </c>
      <c r="AF3234" s="1">
        <v>30</v>
      </c>
      <c r="AG3234" s="1">
        <v>0</v>
      </c>
      <c r="AN3234" s="1">
        <v>1</v>
      </c>
      <c r="AO3234" s="1">
        <v>1</v>
      </c>
      <c r="AR3234" s="276">
        <v>23664.1</v>
      </c>
      <c r="AS3234" s="1" t="s">
        <v>2657</v>
      </c>
      <c r="AT3234" s="1">
        <v>0</v>
      </c>
      <c r="AU3234" s="1">
        <v>0</v>
      </c>
      <c r="AX3234" s="1">
        <v>5</v>
      </c>
      <c r="BC3234" s="1">
        <v>1</v>
      </c>
      <c r="BD3234" s="1">
        <v>7</v>
      </c>
      <c r="BE3234" s="1">
        <v>2</v>
      </c>
      <c r="BF3234" s="296">
        <v>167013.11466463233</v>
      </c>
    </row>
    <row r="3235" spans="1:58" x14ac:dyDescent="0.3">
      <c r="A3235" s="273">
        <f t="shared" si="99"/>
        <v>1832763.1530368973</v>
      </c>
      <c r="B3235" s="1" t="s">
        <v>2621</v>
      </c>
      <c r="C3235" s="274">
        <v>97447207</v>
      </c>
      <c r="D3235" s="1">
        <v>144205</v>
      </c>
      <c r="E3235" s="1">
        <v>4</v>
      </c>
      <c r="F3235" s="1" t="s">
        <v>6012</v>
      </c>
      <c r="G3235" s="275">
        <v>44600</v>
      </c>
      <c r="H3235" s="275">
        <v>44742</v>
      </c>
      <c r="I3235" s="1">
        <v>0</v>
      </c>
      <c r="J3235" s="1">
        <v>1</v>
      </c>
      <c r="K3235" s="1">
        <v>0</v>
      </c>
      <c r="L3235" s="1">
        <v>120</v>
      </c>
      <c r="M3235" s="1">
        <v>2</v>
      </c>
      <c r="N3235" s="1">
        <v>19.350000000000001</v>
      </c>
      <c r="O3235" s="1">
        <v>20.62</v>
      </c>
      <c r="P3235" s="1">
        <v>4053812</v>
      </c>
      <c r="Q3235" s="1">
        <v>4320750</v>
      </c>
      <c r="R3235" s="1">
        <v>4053812</v>
      </c>
      <c r="S3235" s="1">
        <v>65372</v>
      </c>
      <c r="T3235" s="1">
        <v>0</v>
      </c>
      <c r="U3235" s="1">
        <v>0</v>
      </c>
      <c r="W3235" s="1">
        <v>0</v>
      </c>
      <c r="X3235" s="1">
        <v>0</v>
      </c>
      <c r="Y3235" s="1">
        <v>0</v>
      </c>
      <c r="AB3235" s="275">
        <v>44600</v>
      </c>
      <c r="AC3235" s="1">
        <v>1</v>
      </c>
      <c r="AD3235" s="1" t="s">
        <v>2623</v>
      </c>
      <c r="AE3235" s="1">
        <v>1</v>
      </c>
      <c r="AF3235" s="1">
        <v>120</v>
      </c>
      <c r="AG3235" s="1">
        <v>0</v>
      </c>
      <c r="AN3235" s="1">
        <v>1</v>
      </c>
      <c r="AO3235" s="1">
        <v>1</v>
      </c>
      <c r="AR3235" s="276">
        <v>275895.59000000003</v>
      </c>
      <c r="AS3235" s="1" t="s">
        <v>2632</v>
      </c>
      <c r="AT3235" s="1">
        <v>0</v>
      </c>
      <c r="AU3235" s="1">
        <v>0</v>
      </c>
      <c r="AX3235" s="1">
        <v>5</v>
      </c>
      <c r="BC3235" s="1">
        <v>1</v>
      </c>
      <c r="BD3235" s="1">
        <v>7</v>
      </c>
      <c r="BE3235" s="1">
        <v>2</v>
      </c>
      <c r="BF3235" s="296">
        <v>1945153.2569631028</v>
      </c>
    </row>
    <row r="3236" spans="1:58" x14ac:dyDescent="0.3">
      <c r="A3236" s="273">
        <f t="shared" si="99"/>
        <v>33792.913858339605</v>
      </c>
      <c r="B3236" s="1" t="s">
        <v>2621</v>
      </c>
      <c r="C3236" s="274">
        <v>97447207</v>
      </c>
      <c r="D3236" s="1">
        <v>144205</v>
      </c>
      <c r="E3236" s="1">
        <v>4</v>
      </c>
      <c r="F3236" s="1" t="s">
        <v>5346</v>
      </c>
      <c r="G3236" s="275">
        <v>44490</v>
      </c>
      <c r="H3236" s="275">
        <v>45046</v>
      </c>
      <c r="I3236" s="1">
        <v>0</v>
      </c>
      <c r="J3236" s="1">
        <v>1</v>
      </c>
      <c r="K3236" s="1">
        <v>5</v>
      </c>
      <c r="L3236" s="1">
        <v>30</v>
      </c>
      <c r="M3236" s="1">
        <v>2</v>
      </c>
      <c r="N3236" s="1">
        <v>17.690000000000001</v>
      </c>
      <c r="O3236" s="1">
        <v>19.2</v>
      </c>
      <c r="P3236" s="1">
        <v>100000</v>
      </c>
      <c r="Q3236" s="1">
        <v>6386</v>
      </c>
      <c r="R3236" s="1">
        <v>74867</v>
      </c>
      <c r="S3236" s="1">
        <v>0</v>
      </c>
      <c r="T3236" s="1">
        <v>0</v>
      </c>
      <c r="U3236" s="1">
        <v>0</v>
      </c>
      <c r="W3236" s="1">
        <v>0</v>
      </c>
      <c r="X3236" s="1">
        <v>0</v>
      </c>
      <c r="Y3236" s="1">
        <v>0</v>
      </c>
      <c r="AB3236" s="275">
        <v>44651</v>
      </c>
      <c r="AC3236" s="1">
        <v>1</v>
      </c>
      <c r="AD3236" s="1" t="s">
        <v>2623</v>
      </c>
      <c r="AE3236" s="1">
        <v>1</v>
      </c>
      <c r="AF3236" s="1">
        <v>30</v>
      </c>
      <c r="AG3236" s="1">
        <v>0</v>
      </c>
      <c r="AN3236" s="1">
        <v>1</v>
      </c>
      <c r="AO3236" s="1">
        <v>1</v>
      </c>
      <c r="AR3236" s="276">
        <v>5150.42</v>
      </c>
      <c r="AS3236" s="1" t="s">
        <v>2657</v>
      </c>
      <c r="AT3236" s="1">
        <v>0</v>
      </c>
      <c r="AU3236" s="1">
        <v>0</v>
      </c>
      <c r="AX3236" s="1">
        <v>5</v>
      </c>
      <c r="BC3236" s="1">
        <v>1</v>
      </c>
      <c r="BD3236" s="1">
        <v>7</v>
      </c>
      <c r="BE3236" s="1">
        <v>2</v>
      </c>
      <c r="BF3236" s="296">
        <v>35923.666141660397</v>
      </c>
    </row>
    <row r="3237" spans="1:58" x14ac:dyDescent="0.3">
      <c r="A3237" s="273">
        <f t="shared" si="99"/>
        <v>67863.392106948842</v>
      </c>
      <c r="B3237" s="1" t="s">
        <v>2621</v>
      </c>
      <c r="C3237" s="274">
        <v>97447207</v>
      </c>
      <c r="D3237" s="1">
        <v>144205</v>
      </c>
      <c r="E3237" s="1">
        <v>4</v>
      </c>
      <c r="F3237" s="1" t="s">
        <v>6379</v>
      </c>
      <c r="G3237" s="275">
        <v>44640</v>
      </c>
      <c r="H3237" s="275">
        <v>45199</v>
      </c>
      <c r="I3237" s="1">
        <v>0</v>
      </c>
      <c r="J3237" s="1">
        <v>1</v>
      </c>
      <c r="K3237" s="1">
        <v>0</v>
      </c>
      <c r="L3237" s="1">
        <v>30</v>
      </c>
      <c r="M3237" s="1">
        <v>2</v>
      </c>
      <c r="N3237" s="1">
        <v>17.7</v>
      </c>
      <c r="O3237" s="1">
        <v>19.21</v>
      </c>
      <c r="P3237" s="1">
        <v>150000</v>
      </c>
      <c r="Q3237" s="1">
        <v>9578</v>
      </c>
      <c r="R3237" s="1">
        <v>150000</v>
      </c>
      <c r="S3237" s="1">
        <v>738</v>
      </c>
      <c r="T3237" s="1">
        <v>0</v>
      </c>
      <c r="U3237" s="1">
        <v>0</v>
      </c>
      <c r="W3237" s="1">
        <v>0</v>
      </c>
      <c r="X3237" s="1">
        <v>0</v>
      </c>
      <c r="Y3237" s="1">
        <v>0</v>
      </c>
      <c r="AB3237" s="275">
        <v>44640</v>
      </c>
      <c r="AC3237" s="1">
        <v>1</v>
      </c>
      <c r="AD3237" s="1" t="s">
        <v>2623</v>
      </c>
      <c r="AE3237" s="1">
        <v>1</v>
      </c>
      <c r="AF3237" s="1">
        <v>30</v>
      </c>
      <c r="AG3237" s="1">
        <v>0</v>
      </c>
      <c r="AN3237" s="1">
        <v>1</v>
      </c>
      <c r="AO3237" s="1">
        <v>1</v>
      </c>
      <c r="AR3237" s="276">
        <v>10161.64</v>
      </c>
      <c r="AS3237" s="1" t="s">
        <v>2657</v>
      </c>
      <c r="AT3237" s="1">
        <v>0</v>
      </c>
      <c r="AU3237" s="1">
        <v>0</v>
      </c>
      <c r="AX3237" s="1">
        <v>5</v>
      </c>
      <c r="BC3237" s="1">
        <v>1</v>
      </c>
      <c r="BD3237" s="1">
        <v>7</v>
      </c>
      <c r="BE3237" s="1">
        <v>2</v>
      </c>
      <c r="BF3237" s="296">
        <v>71974.967893051144</v>
      </c>
    </row>
    <row r="3238" spans="1:58" x14ac:dyDescent="0.3">
      <c r="A3238" s="273">
        <f t="shared" si="99"/>
        <v>643912.37859066483</v>
      </c>
      <c r="B3238" s="1" t="s">
        <v>2621</v>
      </c>
      <c r="C3238" s="274">
        <v>98490264</v>
      </c>
      <c r="D3238" s="1">
        <v>144205</v>
      </c>
      <c r="E3238" s="1">
        <v>4</v>
      </c>
      <c r="F3238" s="1" t="s">
        <v>3096</v>
      </c>
      <c r="G3238" s="275">
        <v>43792</v>
      </c>
      <c r="H3238" s="275">
        <v>45260</v>
      </c>
      <c r="I3238" s="1">
        <v>0</v>
      </c>
      <c r="J3238" s="1">
        <v>1</v>
      </c>
      <c r="K3238" s="1">
        <v>28</v>
      </c>
      <c r="L3238" s="1">
        <v>30</v>
      </c>
      <c r="M3238" s="1">
        <v>2</v>
      </c>
      <c r="N3238" s="1">
        <v>18</v>
      </c>
      <c r="O3238" s="1">
        <v>19.559999999999999</v>
      </c>
      <c r="P3238" s="1">
        <v>5000000</v>
      </c>
      <c r="Q3238" s="1">
        <v>249621</v>
      </c>
      <c r="R3238" s="1">
        <v>3682383</v>
      </c>
      <c r="S3238" s="1">
        <v>0</v>
      </c>
      <c r="T3238" s="1">
        <v>0</v>
      </c>
      <c r="U3238" s="1">
        <v>0</v>
      </c>
      <c r="W3238" s="1">
        <v>0</v>
      </c>
      <c r="X3238" s="1">
        <v>0</v>
      </c>
      <c r="Y3238" s="1">
        <v>0</v>
      </c>
      <c r="AB3238" s="275">
        <v>44651</v>
      </c>
      <c r="AC3238" s="1">
        <v>1</v>
      </c>
      <c r="AD3238" s="1" t="s">
        <v>2623</v>
      </c>
      <c r="AE3238" s="1">
        <v>1</v>
      </c>
      <c r="AF3238" s="1">
        <v>30</v>
      </c>
      <c r="AG3238" s="1">
        <v>0</v>
      </c>
      <c r="AN3238" s="1">
        <v>1</v>
      </c>
      <c r="AO3238" s="1">
        <v>1</v>
      </c>
      <c r="AR3238" s="276">
        <v>379589.44</v>
      </c>
      <c r="AS3238" s="1" t="s">
        <v>2657</v>
      </c>
      <c r="AT3238" s="1">
        <v>0</v>
      </c>
      <c r="AU3238" s="1">
        <v>0</v>
      </c>
      <c r="AX3238" s="1">
        <v>5</v>
      </c>
      <c r="BC3238" s="1">
        <v>1</v>
      </c>
      <c r="BD3238" s="1">
        <v>7</v>
      </c>
      <c r="BE3238" s="1">
        <v>2</v>
      </c>
      <c r="BF3238" s="296">
        <v>2658881.1814093352</v>
      </c>
    </row>
    <row r="3239" spans="1:58" x14ac:dyDescent="0.3">
      <c r="A3239" s="273">
        <f t="shared" si="99"/>
        <v>1099884.6214093342</v>
      </c>
      <c r="B3239" s="1" t="s">
        <v>2621</v>
      </c>
      <c r="C3239" s="274">
        <v>98490264</v>
      </c>
      <c r="D3239" s="1">
        <v>144205</v>
      </c>
      <c r="E3239" s="1">
        <v>3</v>
      </c>
      <c r="F3239" s="1" t="s">
        <v>4102</v>
      </c>
      <c r="G3239" s="275">
        <v>44292</v>
      </c>
      <c r="H3239" s="275">
        <v>45046</v>
      </c>
      <c r="I3239" s="1">
        <v>0</v>
      </c>
      <c r="J3239" s="1">
        <v>1</v>
      </c>
      <c r="K3239" s="1">
        <v>13</v>
      </c>
      <c r="L3239" s="1">
        <v>30</v>
      </c>
      <c r="M3239" s="1">
        <v>2</v>
      </c>
      <c r="N3239" s="1">
        <v>13.21</v>
      </c>
      <c r="O3239" s="1">
        <v>14.04</v>
      </c>
      <c r="P3239" s="1">
        <v>12000000</v>
      </c>
      <c r="Q3239" s="1">
        <v>442627</v>
      </c>
      <c r="R3239" s="1">
        <v>6289568</v>
      </c>
      <c r="S3239" s="1">
        <v>0</v>
      </c>
      <c r="T3239" s="1">
        <v>0</v>
      </c>
      <c r="U3239" s="1">
        <v>0</v>
      </c>
      <c r="W3239" s="1">
        <v>0</v>
      </c>
      <c r="X3239" s="1">
        <v>0</v>
      </c>
      <c r="Y3239" s="1">
        <v>0</v>
      </c>
      <c r="Z3239" s="1" t="s">
        <v>2650</v>
      </c>
      <c r="AA3239" s="1" t="s">
        <v>2911</v>
      </c>
      <c r="AB3239" s="275">
        <v>44651</v>
      </c>
      <c r="AC3239" s="1">
        <v>1</v>
      </c>
      <c r="AD3239" s="1" t="s">
        <v>2623</v>
      </c>
      <c r="AE3239" s="1">
        <v>1</v>
      </c>
      <c r="AF3239" s="1">
        <v>30</v>
      </c>
      <c r="AG3239" s="1">
        <v>0</v>
      </c>
      <c r="AN3239" s="1">
        <v>1</v>
      </c>
      <c r="AO3239" s="1">
        <v>1</v>
      </c>
      <c r="AP3239" s="1">
        <v>44292</v>
      </c>
      <c r="AQ3239" s="1" t="s">
        <v>2629</v>
      </c>
      <c r="AR3239" s="276">
        <v>648272.56000000006</v>
      </c>
      <c r="AS3239" s="1" t="s">
        <v>2624</v>
      </c>
      <c r="AT3239" s="1">
        <v>0</v>
      </c>
      <c r="AU3239" s="1">
        <v>0</v>
      </c>
      <c r="AX3239" s="1">
        <v>5</v>
      </c>
      <c r="BC3239" s="1">
        <v>1</v>
      </c>
      <c r="BD3239" s="1">
        <v>7</v>
      </c>
      <c r="BE3239" s="1">
        <v>2</v>
      </c>
      <c r="BF3239" s="296">
        <v>4541410.8185906652</v>
      </c>
    </row>
    <row r="3240" spans="1:58" x14ac:dyDescent="0.3">
      <c r="A3240" s="273">
        <f t="shared" si="99"/>
        <v>3925686.7729914179</v>
      </c>
      <c r="B3240" s="1" t="s">
        <v>2621</v>
      </c>
      <c r="C3240" s="274">
        <v>98496740</v>
      </c>
      <c r="D3240" s="1">
        <v>144105</v>
      </c>
      <c r="E3240" s="1">
        <v>4</v>
      </c>
      <c r="F3240" s="1" t="s">
        <v>4612</v>
      </c>
      <c r="G3240" s="275">
        <v>44299</v>
      </c>
      <c r="H3240" s="275">
        <v>44895</v>
      </c>
      <c r="I3240" s="1">
        <v>1</v>
      </c>
      <c r="J3240" s="1">
        <v>1</v>
      </c>
      <c r="K3240" s="1">
        <v>12</v>
      </c>
      <c r="L3240" s="1">
        <v>30</v>
      </c>
      <c r="M3240" s="1">
        <v>2</v>
      </c>
      <c r="N3240" s="1">
        <v>10.029999999999999</v>
      </c>
      <c r="O3240" s="1">
        <v>10.5</v>
      </c>
      <c r="P3240" s="1">
        <v>25135645</v>
      </c>
      <c r="Q3240" s="1">
        <v>862606</v>
      </c>
      <c r="R3240" s="1">
        <v>10149477</v>
      </c>
      <c r="S3240" s="1">
        <v>0</v>
      </c>
      <c r="T3240" s="1">
        <v>0</v>
      </c>
      <c r="U3240" s="1">
        <v>0</v>
      </c>
      <c r="W3240" s="1">
        <v>0</v>
      </c>
      <c r="X3240" s="1">
        <v>0</v>
      </c>
      <c r="Y3240" s="1">
        <v>0</v>
      </c>
      <c r="Z3240" s="1" t="s">
        <v>5736</v>
      </c>
      <c r="AA3240" s="1" t="s">
        <v>2911</v>
      </c>
      <c r="AB3240" s="275">
        <v>44651</v>
      </c>
      <c r="AC3240" s="1">
        <v>1</v>
      </c>
      <c r="AD3240" s="1" t="s">
        <v>2623</v>
      </c>
      <c r="AE3240" s="1">
        <v>1</v>
      </c>
      <c r="AF3240" s="1">
        <v>30</v>
      </c>
      <c r="AG3240" s="1">
        <v>810</v>
      </c>
      <c r="AN3240" s="1">
        <v>1</v>
      </c>
      <c r="AO3240" s="1">
        <v>1</v>
      </c>
      <c r="AP3240" s="275"/>
      <c r="AR3240" s="276">
        <v>890626.81</v>
      </c>
      <c r="AS3240" s="1" t="s">
        <v>2632</v>
      </c>
      <c r="AT3240" s="1">
        <v>0</v>
      </c>
      <c r="AU3240" s="1">
        <v>0</v>
      </c>
      <c r="AV3240" s="1" t="s">
        <v>2625</v>
      </c>
      <c r="AW3240" s="1" t="s">
        <v>2626</v>
      </c>
      <c r="AX3240" s="1">
        <v>5</v>
      </c>
      <c r="BC3240" s="1">
        <v>1</v>
      </c>
      <c r="BD3240" s="1">
        <v>7</v>
      </c>
      <c r="BE3240" s="1">
        <v>2</v>
      </c>
      <c r="BF3240" s="296">
        <v>5333163.4170085816</v>
      </c>
    </row>
    <row r="3241" spans="1:58" x14ac:dyDescent="0.3">
      <c r="A3241" s="273">
        <f t="shared" si="99"/>
        <v>886181.22700858186</v>
      </c>
      <c r="B3241" s="1" t="s">
        <v>2621</v>
      </c>
      <c r="C3241" s="274">
        <v>98496740</v>
      </c>
      <c r="D3241" s="1">
        <v>144205</v>
      </c>
      <c r="E3241" s="1">
        <v>4</v>
      </c>
      <c r="F3241" s="1" t="s">
        <v>3491</v>
      </c>
      <c r="G3241" s="275">
        <v>43809</v>
      </c>
      <c r="H3241" s="275">
        <v>45046</v>
      </c>
      <c r="I3241" s="1">
        <v>0</v>
      </c>
      <c r="J3241" s="1">
        <v>1</v>
      </c>
      <c r="K3241" s="1">
        <v>27</v>
      </c>
      <c r="L3241" s="1">
        <v>30</v>
      </c>
      <c r="M3241" s="1">
        <v>2</v>
      </c>
      <c r="N3241" s="1">
        <v>17.989999999999998</v>
      </c>
      <c r="O3241" s="1">
        <v>19.55</v>
      </c>
      <c r="P3241" s="1">
        <v>4000000</v>
      </c>
      <c r="Q3241" s="1">
        <v>199696</v>
      </c>
      <c r="R3241" s="1">
        <v>2291231</v>
      </c>
      <c r="S3241" s="1">
        <v>0</v>
      </c>
      <c r="T3241" s="1">
        <v>0</v>
      </c>
      <c r="U3241" s="1">
        <v>0</v>
      </c>
      <c r="W3241" s="1">
        <v>0</v>
      </c>
      <c r="X3241" s="1">
        <v>0</v>
      </c>
      <c r="Y3241" s="1">
        <v>0</v>
      </c>
      <c r="AB3241" s="275">
        <v>44651</v>
      </c>
      <c r="AC3241" s="1">
        <v>1</v>
      </c>
      <c r="AD3241" s="1" t="s">
        <v>2623</v>
      </c>
      <c r="AE3241" s="1">
        <v>1</v>
      </c>
      <c r="AF3241" s="1">
        <v>30</v>
      </c>
      <c r="AG3241" s="1">
        <v>0</v>
      </c>
      <c r="AN3241" s="1">
        <v>1</v>
      </c>
      <c r="AO3241" s="1">
        <v>1</v>
      </c>
      <c r="AR3241" s="276">
        <v>201095.19</v>
      </c>
      <c r="AS3241" s="1" t="s">
        <v>2657</v>
      </c>
      <c r="AT3241" s="1">
        <v>0</v>
      </c>
      <c r="AU3241" s="1">
        <v>0</v>
      </c>
      <c r="AX3241" s="1">
        <v>5</v>
      </c>
      <c r="BC3241" s="1">
        <v>1</v>
      </c>
      <c r="BD3241" s="1">
        <v>7</v>
      </c>
      <c r="BE3241" s="1">
        <v>2</v>
      </c>
      <c r="BF3241" s="296">
        <v>1203954.5829914182</v>
      </c>
    </row>
    <row r="3242" spans="1:58" x14ac:dyDescent="0.3">
      <c r="A3242" s="273">
        <f t="shared" si="99"/>
        <v>0</v>
      </c>
      <c r="B3242" s="1" t="s">
        <v>2621</v>
      </c>
      <c r="C3242" s="274">
        <v>98440286</v>
      </c>
      <c r="D3242" s="1">
        <v>144105</v>
      </c>
      <c r="E3242" s="1">
        <v>3</v>
      </c>
      <c r="F3242" s="1" t="s">
        <v>2718</v>
      </c>
      <c r="G3242" s="275">
        <v>43669</v>
      </c>
      <c r="H3242" s="275">
        <v>45138</v>
      </c>
      <c r="I3242" s="1">
        <v>0</v>
      </c>
      <c r="J3242" s="1">
        <v>1</v>
      </c>
      <c r="K3242" s="1">
        <v>32</v>
      </c>
      <c r="L3242" s="1">
        <v>30</v>
      </c>
      <c r="M3242" s="1">
        <v>2</v>
      </c>
      <c r="N3242" s="1">
        <v>12</v>
      </c>
      <c r="O3242" s="1">
        <v>12.68</v>
      </c>
      <c r="P3242" s="1">
        <v>14220158</v>
      </c>
      <c r="Q3242" s="1">
        <v>374471</v>
      </c>
      <c r="R3242" s="1">
        <v>5511429</v>
      </c>
      <c r="S3242" s="1">
        <v>0</v>
      </c>
      <c r="T3242" s="1">
        <v>0</v>
      </c>
      <c r="U3242" s="1">
        <v>0</v>
      </c>
      <c r="W3242" s="1">
        <v>0</v>
      </c>
      <c r="X3242" s="1">
        <v>0</v>
      </c>
      <c r="Y3242" s="1">
        <v>0</v>
      </c>
      <c r="AB3242" s="275">
        <v>44651</v>
      </c>
      <c r="AC3242" s="1">
        <v>1</v>
      </c>
      <c r="AD3242" s="1" t="s">
        <v>2623</v>
      </c>
      <c r="AE3242" s="1">
        <v>1</v>
      </c>
      <c r="AF3242" s="1">
        <v>30</v>
      </c>
      <c r="AG3242" s="1">
        <v>0</v>
      </c>
      <c r="AN3242" s="1">
        <v>1</v>
      </c>
      <c r="AO3242" s="1">
        <v>1</v>
      </c>
      <c r="AP3242" s="1">
        <v>43669</v>
      </c>
      <c r="AQ3242" s="1" t="s">
        <v>2629</v>
      </c>
      <c r="AR3242" s="276">
        <v>667769.01</v>
      </c>
      <c r="AS3242" s="1" t="s">
        <v>2719</v>
      </c>
      <c r="AT3242" s="1">
        <v>0</v>
      </c>
      <c r="AU3242" s="1">
        <v>0</v>
      </c>
      <c r="AV3242" s="1" t="s">
        <v>2625</v>
      </c>
      <c r="AW3242" s="1" t="s">
        <v>2626</v>
      </c>
      <c r="AX3242" s="1">
        <v>5</v>
      </c>
      <c r="BC3242" s="1">
        <v>1</v>
      </c>
      <c r="BD3242" s="1">
        <v>7</v>
      </c>
      <c r="BE3242" s="1">
        <v>2</v>
      </c>
      <c r="BF3242" s="296">
        <v>5248211.5267483341</v>
      </c>
    </row>
    <row r="3243" spans="1:58" x14ac:dyDescent="0.3">
      <c r="A3243" s="273">
        <f t="shared" si="99"/>
        <v>0</v>
      </c>
      <c r="B3243" s="1" t="s">
        <v>2621</v>
      </c>
      <c r="C3243" s="274">
        <v>98440286</v>
      </c>
      <c r="D3243" s="1">
        <v>144105</v>
      </c>
      <c r="E3243" s="1">
        <v>4</v>
      </c>
      <c r="F3243" s="1" t="s">
        <v>3086</v>
      </c>
      <c r="G3243" s="275">
        <v>43878</v>
      </c>
      <c r="H3243" s="275">
        <v>44985</v>
      </c>
      <c r="I3243" s="1">
        <v>0</v>
      </c>
      <c r="J3243" s="1">
        <v>1</v>
      </c>
      <c r="K3243" s="1">
        <v>25</v>
      </c>
      <c r="L3243" s="1">
        <v>30</v>
      </c>
      <c r="M3243" s="1">
        <v>2</v>
      </c>
      <c r="N3243" s="1">
        <v>10.8</v>
      </c>
      <c r="O3243" s="1">
        <v>11.35</v>
      </c>
      <c r="P3243" s="1">
        <v>8015826</v>
      </c>
      <c r="Q3243" s="1">
        <v>261669</v>
      </c>
      <c r="R3243" s="1">
        <v>2728812</v>
      </c>
      <c r="S3243" s="1">
        <v>0</v>
      </c>
      <c r="T3243" s="1">
        <v>0</v>
      </c>
      <c r="U3243" s="1">
        <v>0</v>
      </c>
      <c r="W3243" s="1">
        <v>0</v>
      </c>
      <c r="X3243" s="1">
        <v>0</v>
      </c>
      <c r="Y3243" s="1">
        <v>0</v>
      </c>
      <c r="AB3243" s="275">
        <v>44651</v>
      </c>
      <c r="AC3243" s="1">
        <v>1</v>
      </c>
      <c r="AD3243" s="1" t="s">
        <v>2623</v>
      </c>
      <c r="AE3243" s="1">
        <v>1</v>
      </c>
      <c r="AF3243" s="1">
        <v>30</v>
      </c>
      <c r="AG3243" s="1">
        <v>0</v>
      </c>
      <c r="AN3243" s="1">
        <v>1</v>
      </c>
      <c r="AO3243" s="1">
        <v>1</v>
      </c>
      <c r="AR3243" s="276">
        <v>330698.15000000002</v>
      </c>
      <c r="AS3243" s="1" t="s">
        <v>2624</v>
      </c>
      <c r="AT3243" s="1">
        <v>0</v>
      </c>
      <c r="AU3243" s="1">
        <v>0</v>
      </c>
      <c r="AV3243" s="1" t="s">
        <v>2625</v>
      </c>
      <c r="AW3243" s="1" t="s">
        <v>2626</v>
      </c>
      <c r="AX3243" s="1">
        <v>5</v>
      </c>
      <c r="BC3243" s="1">
        <v>1</v>
      </c>
      <c r="BD3243" s="1">
        <v>7</v>
      </c>
      <c r="BE3243" s="1">
        <v>2</v>
      </c>
      <c r="BF3243" s="296">
        <v>2598488.0858900975</v>
      </c>
    </row>
    <row r="3244" spans="1:58" x14ac:dyDescent="0.3">
      <c r="A3244" s="273">
        <f t="shared" si="99"/>
        <v>0</v>
      </c>
      <c r="B3244" s="1" t="s">
        <v>2621</v>
      </c>
      <c r="C3244" s="274">
        <v>98440286</v>
      </c>
      <c r="D3244" s="1">
        <v>144205</v>
      </c>
      <c r="E3244" s="1">
        <v>4</v>
      </c>
      <c r="F3244" s="1" t="s">
        <v>3054</v>
      </c>
      <c r="G3244" s="275">
        <v>43999</v>
      </c>
      <c r="H3244" s="275">
        <v>45107</v>
      </c>
      <c r="I3244" s="1">
        <v>0</v>
      </c>
      <c r="J3244" s="1">
        <v>1</v>
      </c>
      <c r="K3244" s="1">
        <v>21</v>
      </c>
      <c r="L3244" s="1">
        <v>30</v>
      </c>
      <c r="M3244" s="1">
        <v>2</v>
      </c>
      <c r="N3244" s="1">
        <v>17.690000000000001</v>
      </c>
      <c r="O3244" s="1">
        <v>19.2</v>
      </c>
      <c r="P3244" s="1">
        <v>86791</v>
      </c>
      <c r="Q3244" s="1">
        <v>3142</v>
      </c>
      <c r="R3244" s="1">
        <v>41905</v>
      </c>
      <c r="S3244" s="1">
        <v>0</v>
      </c>
      <c r="T3244" s="1">
        <v>0</v>
      </c>
      <c r="U3244" s="1">
        <v>0</v>
      </c>
      <c r="W3244" s="1">
        <v>0</v>
      </c>
      <c r="X3244" s="1">
        <v>0</v>
      </c>
      <c r="Y3244" s="1">
        <v>0</v>
      </c>
      <c r="AB3244" s="275">
        <v>44651</v>
      </c>
      <c r="AC3244" s="1">
        <v>1</v>
      </c>
      <c r="AD3244" s="1" t="s">
        <v>2623</v>
      </c>
      <c r="AE3244" s="1">
        <v>1</v>
      </c>
      <c r="AF3244" s="1">
        <v>30</v>
      </c>
      <c r="AG3244" s="1">
        <v>0</v>
      </c>
      <c r="AN3244" s="1">
        <v>1</v>
      </c>
      <c r="AO3244" s="1">
        <v>1</v>
      </c>
      <c r="AR3244" s="276">
        <v>5007.13</v>
      </c>
      <c r="AS3244" s="1" t="s">
        <v>2657</v>
      </c>
      <c r="AT3244" s="1">
        <v>0</v>
      </c>
      <c r="AU3244" s="1">
        <v>0</v>
      </c>
      <c r="AX3244" s="1">
        <v>5</v>
      </c>
      <c r="BC3244" s="1">
        <v>1</v>
      </c>
      <c r="BD3244" s="1">
        <v>7</v>
      </c>
      <c r="BE3244" s="1">
        <v>2</v>
      </c>
      <c r="BF3244" s="296">
        <v>39903.680883558314</v>
      </c>
    </row>
    <row r="3245" spans="1:58" x14ac:dyDescent="0.3">
      <c r="A3245" s="273">
        <f t="shared" si="99"/>
        <v>0</v>
      </c>
      <c r="B3245" s="1" t="s">
        <v>2621</v>
      </c>
      <c r="C3245" s="274">
        <v>98440286</v>
      </c>
      <c r="D3245" s="1">
        <v>144205</v>
      </c>
      <c r="E3245" s="1">
        <v>4</v>
      </c>
      <c r="F3245" s="1" t="s">
        <v>3473</v>
      </c>
      <c r="G3245" s="275">
        <v>43819</v>
      </c>
      <c r="H3245" s="275">
        <v>44926</v>
      </c>
      <c r="I3245" s="1">
        <v>0</v>
      </c>
      <c r="J3245" s="1">
        <v>1</v>
      </c>
      <c r="K3245" s="1">
        <v>27</v>
      </c>
      <c r="L3245" s="1">
        <v>30</v>
      </c>
      <c r="M3245" s="1">
        <v>2</v>
      </c>
      <c r="N3245" s="1">
        <v>11.04</v>
      </c>
      <c r="O3245" s="1">
        <v>11.61</v>
      </c>
      <c r="P3245" s="1">
        <v>4072383</v>
      </c>
      <c r="Q3245" s="1">
        <v>147226</v>
      </c>
      <c r="R3245" s="1">
        <v>1147193</v>
      </c>
      <c r="S3245" s="1">
        <v>0</v>
      </c>
      <c r="T3245" s="1">
        <v>0</v>
      </c>
      <c r="U3245" s="1">
        <v>0</v>
      </c>
      <c r="W3245" s="1">
        <v>0</v>
      </c>
      <c r="X3245" s="1">
        <v>0</v>
      </c>
      <c r="Y3245" s="1">
        <v>0</v>
      </c>
      <c r="AB3245" s="275">
        <v>44651</v>
      </c>
      <c r="AC3245" s="1">
        <v>1</v>
      </c>
      <c r="AD3245" s="1" t="s">
        <v>2623</v>
      </c>
      <c r="AE3245" s="1">
        <v>1</v>
      </c>
      <c r="AF3245" s="1">
        <v>30</v>
      </c>
      <c r="AG3245" s="1">
        <v>0</v>
      </c>
      <c r="AN3245" s="1">
        <v>1</v>
      </c>
      <c r="AO3245" s="1">
        <v>1</v>
      </c>
      <c r="AR3245" s="276">
        <v>139061.64000000001</v>
      </c>
      <c r="AS3245" s="1" t="s">
        <v>2657</v>
      </c>
      <c r="AT3245" s="1">
        <v>0</v>
      </c>
      <c r="AU3245" s="1">
        <v>0</v>
      </c>
      <c r="AX3245" s="1">
        <v>5</v>
      </c>
      <c r="BC3245" s="1">
        <v>1</v>
      </c>
      <c r="BD3245" s="1">
        <v>7</v>
      </c>
      <c r="BE3245" s="1">
        <v>2</v>
      </c>
      <c r="BF3245" s="296">
        <v>1092404.8057237065</v>
      </c>
    </row>
    <row r="3246" spans="1:58" x14ac:dyDescent="0.3">
      <c r="A3246" s="273">
        <f t="shared" si="99"/>
        <v>0</v>
      </c>
      <c r="B3246" s="1" t="s">
        <v>2621</v>
      </c>
      <c r="C3246" s="274">
        <v>98440286</v>
      </c>
      <c r="D3246" s="1">
        <v>144205</v>
      </c>
      <c r="E3246" s="1">
        <v>4</v>
      </c>
      <c r="F3246" s="1" t="s">
        <v>4923</v>
      </c>
      <c r="G3246" s="275">
        <v>44512</v>
      </c>
      <c r="H3246" s="275">
        <v>45991</v>
      </c>
      <c r="I3246" s="1">
        <v>0</v>
      </c>
      <c r="J3246" s="1">
        <v>1</v>
      </c>
      <c r="K3246" s="1">
        <v>4</v>
      </c>
      <c r="L3246" s="1">
        <v>30</v>
      </c>
      <c r="M3246" s="1">
        <v>2</v>
      </c>
      <c r="N3246" s="1">
        <v>7.7</v>
      </c>
      <c r="O3246" s="1">
        <v>7.98</v>
      </c>
      <c r="P3246" s="1">
        <v>10073668</v>
      </c>
      <c r="Q3246" s="1">
        <v>246435</v>
      </c>
      <c r="R3246" s="1">
        <v>9352896</v>
      </c>
      <c r="S3246" s="1">
        <v>0</v>
      </c>
      <c r="T3246" s="1">
        <v>0</v>
      </c>
      <c r="U3246" s="1">
        <v>0</v>
      </c>
      <c r="W3246" s="1">
        <v>0</v>
      </c>
      <c r="X3246" s="1">
        <v>0</v>
      </c>
      <c r="Y3246" s="1">
        <v>0</v>
      </c>
      <c r="AB3246" s="275">
        <v>44651</v>
      </c>
      <c r="AC3246" s="1">
        <v>1</v>
      </c>
      <c r="AD3246" s="1" t="s">
        <v>2623</v>
      </c>
      <c r="AE3246" s="1">
        <v>1</v>
      </c>
      <c r="AF3246" s="1">
        <v>30</v>
      </c>
      <c r="AG3246" s="1">
        <v>0</v>
      </c>
      <c r="AN3246" s="1">
        <v>1</v>
      </c>
      <c r="AO3246" s="1">
        <v>1</v>
      </c>
      <c r="AR3246" s="276">
        <v>1133432.06</v>
      </c>
      <c r="AS3246" s="1" t="s">
        <v>2632</v>
      </c>
      <c r="AT3246" s="1">
        <v>0</v>
      </c>
      <c r="AU3246" s="1">
        <v>0</v>
      </c>
      <c r="AX3246" s="1">
        <v>5</v>
      </c>
      <c r="BC3246" s="1">
        <v>1</v>
      </c>
      <c r="BD3246" s="1">
        <v>7</v>
      </c>
      <c r="BE3246" s="1">
        <v>2</v>
      </c>
      <c r="BF3246" s="296">
        <v>8906215.9007543027</v>
      </c>
    </row>
    <row r="3247" spans="1:58" x14ac:dyDescent="0.3">
      <c r="A3247" s="273">
        <f t="shared" si="99"/>
        <v>5480252.6969783269</v>
      </c>
      <c r="B3247" s="1" t="s">
        <v>2621</v>
      </c>
      <c r="C3247" s="274">
        <v>98442222</v>
      </c>
      <c r="D3247" s="1">
        <v>144105</v>
      </c>
      <c r="E3247" s="1">
        <v>4</v>
      </c>
      <c r="F3247" s="1" t="s">
        <v>3402</v>
      </c>
      <c r="G3247" s="275">
        <v>44148</v>
      </c>
      <c r="H3247" s="275">
        <v>45077</v>
      </c>
      <c r="I3247" s="1">
        <v>30</v>
      </c>
      <c r="J3247" s="1">
        <v>1</v>
      </c>
      <c r="K3247" s="1">
        <v>16</v>
      </c>
      <c r="L3247" s="1">
        <v>30</v>
      </c>
      <c r="M3247" s="1">
        <v>2</v>
      </c>
      <c r="N3247" s="1">
        <v>9</v>
      </c>
      <c r="O3247" s="1">
        <v>9.3800000000000008</v>
      </c>
      <c r="P3247" s="1">
        <v>15624365</v>
      </c>
      <c r="Q3247" s="1">
        <v>388121</v>
      </c>
      <c r="R3247" s="1">
        <v>8625527</v>
      </c>
      <c r="S3247" s="1">
        <v>125304</v>
      </c>
      <c r="T3247" s="1">
        <v>0</v>
      </c>
      <c r="U3247" s="1">
        <v>0</v>
      </c>
      <c r="W3247" s="1">
        <v>0</v>
      </c>
      <c r="X3247" s="1">
        <v>0</v>
      </c>
      <c r="Y3247" s="1">
        <v>0</v>
      </c>
      <c r="Z3247" s="1" t="s">
        <v>3734</v>
      </c>
      <c r="AA3247" s="1" t="s">
        <v>3609</v>
      </c>
      <c r="AB3247" s="275">
        <v>44651</v>
      </c>
      <c r="AC3247" s="1">
        <v>1</v>
      </c>
      <c r="AD3247" s="1" t="s">
        <v>2623</v>
      </c>
      <c r="AE3247" s="1">
        <v>1</v>
      </c>
      <c r="AF3247" s="1">
        <v>30</v>
      </c>
      <c r="AG3247" s="1">
        <v>643576</v>
      </c>
      <c r="AN3247" s="1">
        <v>1</v>
      </c>
      <c r="AO3247" s="1">
        <v>1</v>
      </c>
      <c r="AP3247" s="275"/>
      <c r="AR3247" s="276">
        <v>798564.01</v>
      </c>
      <c r="AS3247" s="1" t="s">
        <v>2624</v>
      </c>
      <c r="AT3247" s="1">
        <v>0</v>
      </c>
      <c r="AU3247" s="1">
        <v>0</v>
      </c>
      <c r="AV3247" s="1" t="s">
        <v>2625</v>
      </c>
      <c r="AW3247" s="1" t="s">
        <v>2626</v>
      </c>
      <c r="AX3247" s="1">
        <v>5</v>
      </c>
      <c r="BC3247" s="1">
        <v>1</v>
      </c>
      <c r="BD3247" s="1">
        <v>7</v>
      </c>
      <c r="BE3247" s="1">
        <v>2</v>
      </c>
      <c r="BF3247" s="296">
        <v>2346710.2930216738</v>
      </c>
    </row>
    <row r="3248" spans="1:58" x14ac:dyDescent="0.3">
      <c r="A3248" s="273">
        <f t="shared" si="99"/>
        <v>865316.30302167381</v>
      </c>
      <c r="B3248" s="1" t="s">
        <v>2621</v>
      </c>
      <c r="C3248" s="274">
        <v>98442222</v>
      </c>
      <c r="D3248" s="1">
        <v>144105</v>
      </c>
      <c r="E3248" s="1">
        <v>4</v>
      </c>
      <c r="F3248" s="1" t="s">
        <v>4336</v>
      </c>
      <c r="G3248" s="275">
        <v>44264</v>
      </c>
      <c r="H3248" s="275">
        <v>45016</v>
      </c>
      <c r="I3248" s="1">
        <v>0</v>
      </c>
      <c r="J3248" s="1">
        <v>1</v>
      </c>
      <c r="K3248" s="1">
        <v>12</v>
      </c>
      <c r="L3248" s="1">
        <v>30</v>
      </c>
      <c r="M3248" s="1">
        <v>2</v>
      </c>
      <c r="N3248" s="1">
        <v>17.690000000000001</v>
      </c>
      <c r="O3248" s="1">
        <v>19.2</v>
      </c>
      <c r="P3248" s="1">
        <v>2500000</v>
      </c>
      <c r="Q3248" s="1">
        <v>124935</v>
      </c>
      <c r="R3248" s="1">
        <v>1361997</v>
      </c>
      <c r="S3248" s="1">
        <v>0</v>
      </c>
      <c r="T3248" s="1">
        <v>0</v>
      </c>
      <c r="U3248" s="1">
        <v>0</v>
      </c>
      <c r="W3248" s="1">
        <v>0</v>
      </c>
      <c r="X3248" s="1">
        <v>0</v>
      </c>
      <c r="Y3248" s="1">
        <v>0</v>
      </c>
      <c r="AB3248" s="275">
        <v>44651</v>
      </c>
      <c r="AC3248" s="1">
        <v>1</v>
      </c>
      <c r="AD3248" s="1" t="s">
        <v>2623</v>
      </c>
      <c r="AE3248" s="1">
        <v>1</v>
      </c>
      <c r="AF3248" s="1">
        <v>30</v>
      </c>
      <c r="AG3248" s="1">
        <v>0</v>
      </c>
      <c r="AN3248" s="1">
        <v>1</v>
      </c>
      <c r="AO3248" s="1">
        <v>1</v>
      </c>
      <c r="AR3248" s="276">
        <v>126127.99</v>
      </c>
      <c r="AS3248" s="1" t="s">
        <v>2657</v>
      </c>
      <c r="AT3248" s="1">
        <v>0</v>
      </c>
      <c r="AU3248" s="1">
        <v>0</v>
      </c>
      <c r="AV3248" s="1" t="s">
        <v>2625</v>
      </c>
      <c r="AW3248" s="1" t="s">
        <v>2626</v>
      </c>
      <c r="AX3248" s="1">
        <v>5</v>
      </c>
      <c r="BC3248" s="1">
        <v>1</v>
      </c>
      <c r="BD3248" s="1">
        <v>7</v>
      </c>
      <c r="BE3248" s="1">
        <v>2</v>
      </c>
      <c r="BF3248" s="296">
        <v>370552.7069783262</v>
      </c>
    </row>
    <row r="3249" spans="1:58" x14ac:dyDescent="0.3">
      <c r="A3249" s="273">
        <f t="shared" si="99"/>
        <v>6328307.0077314153</v>
      </c>
      <c r="B3249" s="1" t="s">
        <v>2621</v>
      </c>
      <c r="C3249" s="274">
        <v>2006874244</v>
      </c>
      <c r="D3249" s="1">
        <v>144105</v>
      </c>
      <c r="E3249" s="1">
        <v>4</v>
      </c>
      <c r="F3249" s="1" t="s">
        <v>5804</v>
      </c>
      <c r="G3249" s="275">
        <v>44595</v>
      </c>
      <c r="H3249" s="275">
        <v>45351</v>
      </c>
      <c r="I3249" s="1">
        <v>0</v>
      </c>
      <c r="J3249" s="1">
        <v>1</v>
      </c>
      <c r="K3249" s="1">
        <v>1</v>
      </c>
      <c r="L3249" s="1">
        <v>30</v>
      </c>
      <c r="M3249" s="1">
        <v>2</v>
      </c>
      <c r="N3249" s="1">
        <v>17.690000000000001</v>
      </c>
      <c r="O3249" s="1">
        <v>19.2</v>
      </c>
      <c r="P3249" s="1">
        <v>7110577</v>
      </c>
      <c r="Q3249" s="1">
        <v>272609</v>
      </c>
      <c r="R3249" s="1">
        <v>6945238</v>
      </c>
      <c r="S3249" s="1">
        <v>0</v>
      </c>
      <c r="T3249" s="1">
        <v>0</v>
      </c>
      <c r="U3249" s="1">
        <v>0</v>
      </c>
      <c r="W3249" s="1">
        <v>0</v>
      </c>
      <c r="X3249" s="1">
        <v>0</v>
      </c>
      <c r="Y3249" s="1">
        <v>0</v>
      </c>
      <c r="Z3249" s="1" t="s">
        <v>2664</v>
      </c>
      <c r="AA3249" s="1" t="s">
        <v>2807</v>
      </c>
      <c r="AB3249" s="275">
        <v>44651</v>
      </c>
      <c r="AC3249" s="1">
        <v>1</v>
      </c>
      <c r="AD3249" s="1" t="s">
        <v>2623</v>
      </c>
      <c r="AE3249" s="1">
        <v>1</v>
      </c>
      <c r="AF3249" s="1">
        <v>30</v>
      </c>
      <c r="AG3249" s="1">
        <v>0</v>
      </c>
      <c r="AN3249" s="1">
        <v>1</v>
      </c>
      <c r="AO3249" s="1">
        <v>1</v>
      </c>
      <c r="AR3249" s="276">
        <v>76822.48</v>
      </c>
      <c r="AS3249" s="1" t="s">
        <v>2632</v>
      </c>
      <c r="AT3249" s="1">
        <v>0</v>
      </c>
      <c r="AU3249" s="1">
        <v>0</v>
      </c>
      <c r="AV3249" s="1" t="s">
        <v>2625</v>
      </c>
      <c r="AW3249" s="1" t="s">
        <v>2626</v>
      </c>
      <c r="AX3249" s="1">
        <v>5</v>
      </c>
      <c r="BC3249" s="1">
        <v>1</v>
      </c>
      <c r="BD3249" s="1">
        <v>7</v>
      </c>
      <c r="BE3249" s="1">
        <v>2</v>
      </c>
      <c r="BF3249" s="296">
        <v>540108.51226858422</v>
      </c>
    </row>
    <row r="3250" spans="1:58" x14ac:dyDescent="0.3">
      <c r="A3250" s="273">
        <f t="shared" si="99"/>
        <v>1454337.0065859274</v>
      </c>
      <c r="B3250" s="1" t="s">
        <v>2621</v>
      </c>
      <c r="C3250" s="274">
        <v>2006874244</v>
      </c>
      <c r="D3250" s="1">
        <v>144205</v>
      </c>
      <c r="E3250" s="1">
        <v>4</v>
      </c>
      <c r="F3250" s="1" t="s">
        <v>4772</v>
      </c>
      <c r="G3250" s="275">
        <v>44378</v>
      </c>
      <c r="H3250" s="275">
        <v>45473</v>
      </c>
      <c r="I3250" s="1">
        <v>0</v>
      </c>
      <c r="J3250" s="1">
        <v>1</v>
      </c>
      <c r="K3250" s="1">
        <v>9</v>
      </c>
      <c r="L3250" s="1">
        <v>30</v>
      </c>
      <c r="M3250" s="1">
        <v>2</v>
      </c>
      <c r="N3250" s="1">
        <v>17.690000000000001</v>
      </c>
      <c r="O3250" s="1">
        <v>19.2</v>
      </c>
      <c r="P3250" s="1">
        <v>2000000</v>
      </c>
      <c r="Q3250" s="1">
        <v>72408</v>
      </c>
      <c r="R3250" s="1">
        <v>1596113</v>
      </c>
      <c r="S3250" s="1">
        <v>0</v>
      </c>
      <c r="T3250" s="1">
        <v>0</v>
      </c>
      <c r="U3250" s="1">
        <v>0</v>
      </c>
      <c r="W3250" s="1">
        <v>0</v>
      </c>
      <c r="X3250" s="1">
        <v>0</v>
      </c>
      <c r="Y3250" s="1">
        <v>0</v>
      </c>
      <c r="AB3250" s="275">
        <v>44651</v>
      </c>
      <c r="AC3250" s="1">
        <v>1</v>
      </c>
      <c r="AD3250" s="1" t="s">
        <v>2623</v>
      </c>
      <c r="AE3250" s="1">
        <v>1</v>
      </c>
      <c r="AF3250" s="1">
        <v>30</v>
      </c>
      <c r="AG3250" s="1">
        <v>0</v>
      </c>
      <c r="AN3250" s="1">
        <v>1</v>
      </c>
      <c r="AO3250" s="1">
        <v>1</v>
      </c>
      <c r="AR3250" s="276">
        <v>17651.490000000002</v>
      </c>
      <c r="AS3250" s="1" t="s">
        <v>2657</v>
      </c>
      <c r="AT3250" s="1">
        <v>0</v>
      </c>
      <c r="AU3250" s="1">
        <v>0</v>
      </c>
      <c r="AX3250" s="1">
        <v>5</v>
      </c>
      <c r="BC3250" s="1">
        <v>1</v>
      </c>
      <c r="BD3250" s="1">
        <v>7</v>
      </c>
      <c r="BE3250" s="1">
        <v>2</v>
      </c>
      <c r="BF3250" s="296">
        <v>124124.50341407259</v>
      </c>
    </row>
    <row r="3251" spans="1:58" x14ac:dyDescent="0.3">
      <c r="A3251" s="273">
        <f t="shared" si="99"/>
        <v>924266.86051849753</v>
      </c>
      <c r="B3251" s="1" t="s">
        <v>2621</v>
      </c>
      <c r="C3251" s="274">
        <v>2006874244</v>
      </c>
      <c r="D3251" s="1">
        <v>144205</v>
      </c>
      <c r="E3251" s="1">
        <v>4</v>
      </c>
      <c r="F3251" s="1" t="s">
        <v>5931</v>
      </c>
      <c r="G3251" s="275">
        <v>44580</v>
      </c>
      <c r="H3251" s="275">
        <v>44742</v>
      </c>
      <c r="I3251" s="1">
        <v>0</v>
      </c>
      <c r="J3251" s="1">
        <v>1</v>
      </c>
      <c r="K3251" s="1">
        <v>0</v>
      </c>
      <c r="L3251" s="1">
        <v>150</v>
      </c>
      <c r="M3251" s="1">
        <v>2</v>
      </c>
      <c r="N3251" s="1">
        <v>19.5</v>
      </c>
      <c r="O3251" s="1">
        <v>20.62</v>
      </c>
      <c r="P3251" s="1">
        <v>1014369</v>
      </c>
      <c r="Q3251" s="1">
        <v>1098512</v>
      </c>
      <c r="R3251" s="1">
        <v>1014369</v>
      </c>
      <c r="S3251" s="1">
        <v>32975</v>
      </c>
      <c r="T3251" s="1">
        <v>0</v>
      </c>
      <c r="U3251" s="1">
        <v>0</v>
      </c>
      <c r="V3251" s="275"/>
      <c r="W3251" s="1">
        <v>0</v>
      </c>
      <c r="X3251" s="1">
        <v>0</v>
      </c>
      <c r="Y3251" s="1">
        <v>0</v>
      </c>
      <c r="AB3251" s="275">
        <v>44580</v>
      </c>
      <c r="AC3251" s="1">
        <v>1</v>
      </c>
      <c r="AD3251" s="1" t="s">
        <v>2623</v>
      </c>
      <c r="AE3251" s="1">
        <v>1</v>
      </c>
      <c r="AF3251" s="1">
        <v>150</v>
      </c>
      <c r="AG3251" s="1">
        <v>0</v>
      </c>
      <c r="AN3251" s="1">
        <v>1</v>
      </c>
      <c r="AO3251" s="1">
        <v>1</v>
      </c>
      <c r="AR3251" s="276">
        <v>11217.97</v>
      </c>
      <c r="AS3251" s="1" t="s">
        <v>2632</v>
      </c>
      <c r="AT3251" s="1">
        <v>0</v>
      </c>
      <c r="AU3251" s="1">
        <v>0</v>
      </c>
      <c r="AX3251" s="1">
        <v>5</v>
      </c>
      <c r="BC3251" s="1">
        <v>1</v>
      </c>
      <c r="BD3251" s="1">
        <v>7</v>
      </c>
      <c r="BE3251" s="1">
        <v>2</v>
      </c>
      <c r="BF3251" s="296">
        <v>78884.169481502511</v>
      </c>
    </row>
    <row r="3252" spans="1:58" x14ac:dyDescent="0.3">
      <c r="A3252" s="273">
        <f t="shared" si="99"/>
        <v>87236.935787996335</v>
      </c>
      <c r="B3252" s="1" t="s">
        <v>2621</v>
      </c>
      <c r="C3252" s="274">
        <v>2006874244</v>
      </c>
      <c r="D3252" s="1">
        <v>144205</v>
      </c>
      <c r="E3252" s="1">
        <v>4</v>
      </c>
      <c r="F3252" s="1" t="s">
        <v>5936</v>
      </c>
      <c r="G3252" s="275">
        <v>44578</v>
      </c>
      <c r="H3252" s="275">
        <v>45688</v>
      </c>
      <c r="I3252" s="1">
        <v>0</v>
      </c>
      <c r="J3252" s="1">
        <v>1</v>
      </c>
      <c r="K3252" s="1">
        <v>2</v>
      </c>
      <c r="L3252" s="1">
        <v>30</v>
      </c>
      <c r="M3252" s="1">
        <v>2</v>
      </c>
      <c r="N3252" s="1">
        <v>17.690000000000001</v>
      </c>
      <c r="O3252" s="1">
        <v>19.2</v>
      </c>
      <c r="P3252" s="1">
        <v>100000</v>
      </c>
      <c r="Q3252" s="1">
        <v>3620</v>
      </c>
      <c r="R3252" s="1">
        <v>95746</v>
      </c>
      <c r="S3252" s="1">
        <v>0</v>
      </c>
      <c r="T3252" s="1">
        <v>0</v>
      </c>
      <c r="U3252" s="1">
        <v>0</v>
      </c>
      <c r="W3252" s="1">
        <v>0</v>
      </c>
      <c r="X3252" s="1">
        <v>0</v>
      </c>
      <c r="Y3252" s="1">
        <v>0</v>
      </c>
      <c r="AB3252" s="275">
        <v>44651</v>
      </c>
      <c r="AC3252" s="1">
        <v>1</v>
      </c>
      <c r="AD3252" s="1" t="s">
        <v>2623</v>
      </c>
      <c r="AE3252" s="1">
        <v>1</v>
      </c>
      <c r="AF3252" s="1">
        <v>30</v>
      </c>
      <c r="AG3252" s="1">
        <v>0</v>
      </c>
      <c r="AN3252" s="1">
        <v>1</v>
      </c>
      <c r="AO3252" s="1">
        <v>1</v>
      </c>
      <c r="AR3252" s="276">
        <v>1063.21</v>
      </c>
      <c r="AS3252" s="1" t="s">
        <v>2657</v>
      </c>
      <c r="AT3252" s="1">
        <v>0</v>
      </c>
      <c r="AU3252" s="1">
        <v>0</v>
      </c>
      <c r="AX3252" s="1">
        <v>5</v>
      </c>
      <c r="BC3252" s="1">
        <v>1</v>
      </c>
      <c r="BD3252" s="1">
        <v>7</v>
      </c>
      <c r="BE3252" s="1">
        <v>2</v>
      </c>
      <c r="BF3252" s="296">
        <v>7445.8542120036591</v>
      </c>
    </row>
    <row r="3253" spans="1:58" x14ac:dyDescent="0.3">
      <c r="A3253" s="273">
        <f t="shared" si="99"/>
        <v>6703.3967000977709</v>
      </c>
      <c r="B3253" s="1" t="s">
        <v>2621</v>
      </c>
      <c r="C3253" s="274">
        <v>2006874244</v>
      </c>
      <c r="D3253" s="1">
        <v>144205</v>
      </c>
      <c r="E3253" s="1">
        <v>4</v>
      </c>
      <c r="F3253" s="1" t="s">
        <v>5297</v>
      </c>
      <c r="G3253" s="275">
        <v>44484</v>
      </c>
      <c r="H3253" s="275">
        <v>45596</v>
      </c>
      <c r="I3253" s="1">
        <v>0</v>
      </c>
      <c r="J3253" s="1">
        <v>1</v>
      </c>
      <c r="K3253" s="1">
        <v>5</v>
      </c>
      <c r="L3253" s="1">
        <v>30</v>
      </c>
      <c r="M3253" s="1">
        <v>2</v>
      </c>
      <c r="N3253" s="1">
        <v>17.690000000000001</v>
      </c>
      <c r="O3253" s="1">
        <v>19.2</v>
      </c>
      <c r="P3253" s="1">
        <v>8250</v>
      </c>
      <c r="Q3253" s="1">
        <v>299</v>
      </c>
      <c r="R3253" s="1">
        <v>7351</v>
      </c>
      <c r="S3253" s="1">
        <v>0</v>
      </c>
      <c r="T3253" s="1">
        <v>0</v>
      </c>
      <c r="U3253" s="1">
        <v>0</v>
      </c>
      <c r="V3253" s="275"/>
      <c r="W3253" s="1">
        <v>0</v>
      </c>
      <c r="X3253" s="1">
        <v>0</v>
      </c>
      <c r="Y3253" s="1">
        <v>0</v>
      </c>
      <c r="AB3253" s="275">
        <v>44651</v>
      </c>
      <c r="AC3253" s="1">
        <v>1</v>
      </c>
      <c r="AD3253" s="1" t="s">
        <v>2623</v>
      </c>
      <c r="AE3253" s="1">
        <v>1</v>
      </c>
      <c r="AF3253" s="1">
        <v>30</v>
      </c>
      <c r="AG3253" s="1">
        <v>0</v>
      </c>
      <c r="AN3253" s="1">
        <v>1</v>
      </c>
      <c r="AO3253" s="1">
        <v>1</v>
      </c>
      <c r="AP3253" s="275"/>
      <c r="AR3253" s="276">
        <v>75.94</v>
      </c>
      <c r="AS3253" s="1" t="s">
        <v>2657</v>
      </c>
      <c r="AT3253" s="1">
        <v>0</v>
      </c>
      <c r="AU3253" s="1">
        <v>0</v>
      </c>
      <c r="AX3253" s="1">
        <v>5</v>
      </c>
      <c r="BC3253" s="1">
        <v>1</v>
      </c>
      <c r="BD3253" s="1">
        <v>7</v>
      </c>
      <c r="BE3253" s="1">
        <v>2</v>
      </c>
      <c r="BF3253" s="296">
        <v>571.66329990222982</v>
      </c>
    </row>
    <row r="3254" spans="1:58" x14ac:dyDescent="0.3">
      <c r="A3254" s="273">
        <f t="shared" si="99"/>
        <v>97440.15267606522</v>
      </c>
      <c r="B3254" s="1" t="s">
        <v>2621</v>
      </c>
      <c r="C3254" s="274">
        <v>2006874244</v>
      </c>
      <c r="D3254" s="1">
        <v>144205</v>
      </c>
      <c r="E3254" s="1">
        <v>4</v>
      </c>
      <c r="F3254" s="1" t="s">
        <v>5298</v>
      </c>
      <c r="G3254" s="275">
        <v>44484</v>
      </c>
      <c r="H3254" s="275">
        <v>45596</v>
      </c>
      <c r="I3254" s="1">
        <v>0</v>
      </c>
      <c r="J3254" s="1">
        <v>1</v>
      </c>
      <c r="K3254" s="1">
        <v>5</v>
      </c>
      <c r="L3254" s="1">
        <v>30</v>
      </c>
      <c r="M3254" s="1">
        <v>2</v>
      </c>
      <c r="N3254" s="1">
        <v>17.690000000000001</v>
      </c>
      <c r="O3254" s="1">
        <v>19.2</v>
      </c>
      <c r="P3254" s="1">
        <v>120000</v>
      </c>
      <c r="Q3254" s="1">
        <v>4345</v>
      </c>
      <c r="R3254" s="1">
        <v>106939</v>
      </c>
      <c r="S3254" s="1">
        <v>0</v>
      </c>
      <c r="T3254" s="1">
        <v>0</v>
      </c>
      <c r="U3254" s="1">
        <v>0</v>
      </c>
      <c r="V3254" s="275"/>
      <c r="W3254" s="1">
        <v>0</v>
      </c>
      <c r="X3254" s="1">
        <v>0</v>
      </c>
      <c r="Y3254" s="1">
        <v>0</v>
      </c>
      <c r="AB3254" s="275">
        <v>44651</v>
      </c>
      <c r="AC3254" s="1">
        <v>1</v>
      </c>
      <c r="AD3254" s="1" t="s">
        <v>2623</v>
      </c>
      <c r="AE3254" s="1">
        <v>1</v>
      </c>
      <c r="AF3254" s="1">
        <v>30</v>
      </c>
      <c r="AG3254" s="1">
        <v>0</v>
      </c>
      <c r="AN3254" s="1">
        <v>1</v>
      </c>
      <c r="AO3254" s="1">
        <v>1</v>
      </c>
      <c r="AR3254" s="276">
        <v>1182.55</v>
      </c>
      <c r="AS3254" s="1" t="s">
        <v>2657</v>
      </c>
      <c r="AT3254" s="1">
        <v>0</v>
      </c>
      <c r="AU3254" s="1">
        <v>0</v>
      </c>
      <c r="AX3254" s="1">
        <v>5</v>
      </c>
      <c r="BC3254" s="1">
        <v>1</v>
      </c>
      <c r="BD3254" s="1">
        <v>7</v>
      </c>
      <c r="BE3254" s="1">
        <v>2</v>
      </c>
      <c r="BF3254" s="296">
        <v>8316.2973239347775</v>
      </c>
    </row>
    <row r="3255" spans="1:58" x14ac:dyDescent="0.3">
      <c r="A3255" s="273">
        <f t="shared" si="99"/>
        <v>728762.09561797942</v>
      </c>
      <c r="B3255" s="1" t="s">
        <v>2621</v>
      </c>
      <c r="C3255" s="274">
        <v>2007784086</v>
      </c>
      <c r="D3255" s="1">
        <v>144205</v>
      </c>
      <c r="E3255" s="1">
        <v>4</v>
      </c>
      <c r="F3255" s="1" t="s">
        <v>5040</v>
      </c>
      <c r="G3255" s="275">
        <v>44467</v>
      </c>
      <c r="H3255" s="275">
        <v>45199</v>
      </c>
      <c r="I3255" s="1">
        <v>0</v>
      </c>
      <c r="J3255" s="1">
        <v>1</v>
      </c>
      <c r="K3255" s="1">
        <v>6</v>
      </c>
      <c r="L3255" s="1">
        <v>30</v>
      </c>
      <c r="M3255" s="1">
        <v>2</v>
      </c>
      <c r="N3255" s="1">
        <v>17.690000000000001</v>
      </c>
      <c r="O3255" s="1">
        <v>19.2</v>
      </c>
      <c r="P3255" s="1">
        <v>2000000</v>
      </c>
      <c r="Q3255" s="1">
        <v>99948</v>
      </c>
      <c r="R3255" s="1">
        <v>1565233</v>
      </c>
      <c r="S3255" s="1">
        <v>0</v>
      </c>
      <c r="T3255" s="1">
        <v>0</v>
      </c>
      <c r="U3255" s="1">
        <v>0</v>
      </c>
      <c r="W3255" s="1">
        <v>0</v>
      </c>
      <c r="X3255" s="1">
        <v>0</v>
      </c>
      <c r="Y3255" s="1">
        <v>0</v>
      </c>
      <c r="AB3255" s="275">
        <v>44651</v>
      </c>
      <c r="AC3255" s="1">
        <v>1</v>
      </c>
      <c r="AD3255" s="1" t="s">
        <v>2623</v>
      </c>
      <c r="AE3255" s="1">
        <v>1</v>
      </c>
      <c r="AF3255" s="1">
        <v>30</v>
      </c>
      <c r="AG3255" s="1">
        <v>0</v>
      </c>
      <c r="AN3255" s="1">
        <v>1</v>
      </c>
      <c r="AO3255" s="1">
        <v>1</v>
      </c>
      <c r="AR3255" s="276">
        <v>104555.59</v>
      </c>
      <c r="AS3255" s="1" t="s">
        <v>2657</v>
      </c>
      <c r="AT3255" s="1">
        <v>0</v>
      </c>
      <c r="AU3255" s="1">
        <v>0</v>
      </c>
      <c r="AX3255" s="1">
        <v>5</v>
      </c>
      <c r="BC3255" s="1">
        <v>1</v>
      </c>
      <c r="BD3255" s="1">
        <v>7</v>
      </c>
      <c r="BE3255" s="1">
        <v>2</v>
      </c>
      <c r="BF3255" s="296">
        <v>731915.3143820205</v>
      </c>
    </row>
    <row r="3256" spans="1:58" x14ac:dyDescent="0.3">
      <c r="A3256" s="273">
        <f t="shared" si="99"/>
        <v>139671.9703370769</v>
      </c>
      <c r="B3256" s="1" t="s">
        <v>2621</v>
      </c>
      <c r="C3256" s="274">
        <v>2007784086</v>
      </c>
      <c r="D3256" s="1">
        <v>144205</v>
      </c>
      <c r="E3256" s="1">
        <v>4</v>
      </c>
      <c r="F3256" s="1" t="s">
        <v>6290</v>
      </c>
      <c r="G3256" s="275">
        <v>44635</v>
      </c>
      <c r="H3256" s="275">
        <v>45382</v>
      </c>
      <c r="I3256" s="1">
        <v>0</v>
      </c>
      <c r="J3256" s="1">
        <v>1</v>
      </c>
      <c r="K3256" s="1">
        <v>0</v>
      </c>
      <c r="L3256" s="1">
        <v>30</v>
      </c>
      <c r="M3256" s="1">
        <v>2</v>
      </c>
      <c r="N3256" s="1">
        <v>17.7</v>
      </c>
      <c r="O3256" s="1">
        <v>19.21</v>
      </c>
      <c r="P3256" s="1">
        <v>300000</v>
      </c>
      <c r="Q3256" s="1">
        <v>14992</v>
      </c>
      <c r="R3256" s="1">
        <v>300000</v>
      </c>
      <c r="S3256" s="1">
        <v>2213</v>
      </c>
      <c r="T3256" s="1">
        <v>0</v>
      </c>
      <c r="U3256" s="1">
        <v>0</v>
      </c>
      <c r="W3256" s="1">
        <v>0</v>
      </c>
      <c r="X3256" s="1">
        <v>0</v>
      </c>
      <c r="Y3256" s="1">
        <v>0</v>
      </c>
      <c r="AB3256" s="275">
        <v>44635</v>
      </c>
      <c r="AC3256" s="1">
        <v>1</v>
      </c>
      <c r="AD3256" s="1" t="s">
        <v>2623</v>
      </c>
      <c r="AE3256" s="1">
        <v>1</v>
      </c>
      <c r="AF3256" s="1">
        <v>30</v>
      </c>
      <c r="AG3256" s="1">
        <v>0</v>
      </c>
      <c r="AN3256" s="1">
        <v>1</v>
      </c>
      <c r="AO3256" s="1">
        <v>1</v>
      </c>
      <c r="AR3256" s="276">
        <v>20045.66</v>
      </c>
      <c r="AS3256" s="1" t="s">
        <v>2657</v>
      </c>
      <c r="AT3256" s="1">
        <v>0</v>
      </c>
      <c r="AU3256" s="1">
        <v>0</v>
      </c>
      <c r="AX3256" s="1">
        <v>5</v>
      </c>
      <c r="BC3256" s="1">
        <v>1</v>
      </c>
      <c r="BD3256" s="1">
        <v>7</v>
      </c>
      <c r="BE3256" s="1">
        <v>2</v>
      </c>
      <c r="BF3256" s="296">
        <v>140282.36966292313</v>
      </c>
    </row>
    <row r="3257" spans="1:58" x14ac:dyDescent="0.3">
      <c r="A3257" s="273">
        <f t="shared" si="99"/>
        <v>18622.934044943584</v>
      </c>
      <c r="B3257" s="1" t="s">
        <v>2621</v>
      </c>
      <c r="C3257" s="274">
        <v>2007784086</v>
      </c>
      <c r="D3257" s="1">
        <v>144205</v>
      </c>
      <c r="E3257" s="1">
        <v>4</v>
      </c>
      <c r="F3257" s="1" t="s">
        <v>6418</v>
      </c>
      <c r="G3257" s="275">
        <v>44638</v>
      </c>
      <c r="H3257" s="275">
        <v>45382</v>
      </c>
      <c r="I3257" s="1">
        <v>0</v>
      </c>
      <c r="J3257" s="1">
        <v>1</v>
      </c>
      <c r="K3257" s="1">
        <v>0</v>
      </c>
      <c r="L3257" s="1">
        <v>30</v>
      </c>
      <c r="M3257" s="1">
        <v>2</v>
      </c>
      <c r="N3257" s="1">
        <v>17.690000000000001</v>
      </c>
      <c r="O3257" s="1">
        <v>19.2</v>
      </c>
      <c r="P3257" s="1">
        <v>40000</v>
      </c>
      <c r="Q3257" s="1">
        <v>1999</v>
      </c>
      <c r="R3257" s="1">
        <v>40000</v>
      </c>
      <c r="S3257" s="1">
        <v>236</v>
      </c>
      <c r="T3257" s="1">
        <v>0</v>
      </c>
      <c r="U3257" s="1">
        <v>0</v>
      </c>
      <c r="W3257" s="1">
        <v>0</v>
      </c>
      <c r="X3257" s="1">
        <v>0</v>
      </c>
      <c r="Y3257" s="1">
        <v>0</v>
      </c>
      <c r="AB3257" s="275">
        <v>44638</v>
      </c>
      <c r="AC3257" s="1">
        <v>1</v>
      </c>
      <c r="AD3257" s="1" t="s">
        <v>2623</v>
      </c>
      <c r="AE3257" s="1">
        <v>1</v>
      </c>
      <c r="AF3257" s="1">
        <v>30</v>
      </c>
      <c r="AG3257" s="1">
        <v>0</v>
      </c>
      <c r="AN3257" s="1">
        <v>1</v>
      </c>
      <c r="AO3257" s="1">
        <v>1</v>
      </c>
      <c r="AR3257" s="276">
        <v>2672.75</v>
      </c>
      <c r="AS3257" s="1" t="s">
        <v>2657</v>
      </c>
      <c r="AT3257" s="1">
        <v>0</v>
      </c>
      <c r="AU3257" s="1">
        <v>0</v>
      </c>
      <c r="AX3257" s="1">
        <v>5</v>
      </c>
      <c r="BC3257" s="1">
        <v>1</v>
      </c>
      <c r="BD3257" s="1">
        <v>7</v>
      </c>
      <c r="BE3257" s="1">
        <v>2</v>
      </c>
      <c r="BF3257" s="296">
        <v>18704.315955056416</v>
      </c>
    </row>
    <row r="3258" spans="1:58" x14ac:dyDescent="0.3">
      <c r="A3258" s="273">
        <f t="shared" si="99"/>
        <v>3691129.4738677507</v>
      </c>
      <c r="B3258" s="1" t="s">
        <v>2621</v>
      </c>
      <c r="C3258" s="274">
        <v>2042462964</v>
      </c>
      <c r="D3258" s="1">
        <v>144105</v>
      </c>
      <c r="E3258" s="1">
        <v>4</v>
      </c>
      <c r="F3258" s="1" t="s">
        <v>3830</v>
      </c>
      <c r="G3258" s="275">
        <v>44109</v>
      </c>
      <c r="H3258" s="275">
        <v>45046</v>
      </c>
      <c r="I3258" s="1">
        <v>0</v>
      </c>
      <c r="J3258" s="1">
        <v>1</v>
      </c>
      <c r="K3258" s="1">
        <v>17</v>
      </c>
      <c r="L3258" s="1">
        <v>30</v>
      </c>
      <c r="M3258" s="1">
        <v>2</v>
      </c>
      <c r="N3258" s="1">
        <v>11.03</v>
      </c>
      <c r="O3258" s="1">
        <v>11.61</v>
      </c>
      <c r="P3258" s="1">
        <v>10098662</v>
      </c>
      <c r="Q3258" s="1">
        <v>388657</v>
      </c>
      <c r="R3258" s="1">
        <v>4730760</v>
      </c>
      <c r="S3258" s="1">
        <v>0</v>
      </c>
      <c r="T3258" s="1">
        <v>0</v>
      </c>
      <c r="U3258" s="1">
        <v>0</v>
      </c>
      <c r="W3258" s="1">
        <v>0</v>
      </c>
      <c r="X3258" s="1">
        <v>0</v>
      </c>
      <c r="Y3258" s="1">
        <v>0</v>
      </c>
      <c r="AB3258" s="275">
        <v>44651</v>
      </c>
      <c r="AC3258" s="1">
        <v>1</v>
      </c>
      <c r="AD3258" s="1" t="s">
        <v>2623</v>
      </c>
      <c r="AE3258" s="1">
        <v>1</v>
      </c>
      <c r="AF3258" s="1">
        <v>30</v>
      </c>
      <c r="AG3258" s="1">
        <v>0</v>
      </c>
      <c r="AN3258" s="1">
        <v>1</v>
      </c>
      <c r="AO3258" s="1">
        <v>1</v>
      </c>
      <c r="AR3258" s="276">
        <v>129951.16</v>
      </c>
      <c r="AS3258" s="1" t="s">
        <v>2632</v>
      </c>
      <c r="AT3258" s="1">
        <v>0</v>
      </c>
      <c r="AU3258" s="1">
        <v>0</v>
      </c>
      <c r="AV3258" s="1" t="s">
        <v>2625</v>
      </c>
      <c r="AW3258" s="1" t="s">
        <v>2626</v>
      </c>
      <c r="AX3258" s="1">
        <v>5</v>
      </c>
      <c r="BC3258" s="1">
        <v>1</v>
      </c>
      <c r="BD3258" s="1">
        <v>7</v>
      </c>
      <c r="BE3258" s="1">
        <v>2</v>
      </c>
      <c r="BF3258" s="296">
        <v>909679.36613224901</v>
      </c>
    </row>
    <row r="3259" spans="1:58" x14ac:dyDescent="0.3">
      <c r="A3259" s="273">
        <f t="shared" si="99"/>
        <v>2447600.8857601588</v>
      </c>
      <c r="B3259" s="1" t="s">
        <v>2621</v>
      </c>
      <c r="C3259" s="274">
        <v>2042462964</v>
      </c>
      <c r="D3259" s="1">
        <v>144105</v>
      </c>
      <c r="E3259" s="1">
        <v>4</v>
      </c>
      <c r="F3259" s="1" t="s">
        <v>3749</v>
      </c>
      <c r="G3259" s="275">
        <v>44229</v>
      </c>
      <c r="H3259" s="275">
        <v>44985</v>
      </c>
      <c r="I3259" s="1">
        <v>0</v>
      </c>
      <c r="J3259" s="1">
        <v>1</v>
      </c>
      <c r="K3259" s="1">
        <v>15</v>
      </c>
      <c r="L3259" s="1">
        <v>30</v>
      </c>
      <c r="M3259" s="1">
        <v>2</v>
      </c>
      <c r="N3259" s="1">
        <v>15.3</v>
      </c>
      <c r="O3259" s="1">
        <v>16.41</v>
      </c>
      <c r="P3259" s="1">
        <v>6089104</v>
      </c>
      <c r="Q3259" s="1">
        <v>175216</v>
      </c>
      <c r="R3259" s="1">
        <v>3136988</v>
      </c>
      <c r="S3259" s="1">
        <v>0</v>
      </c>
      <c r="T3259" s="1">
        <v>0</v>
      </c>
      <c r="U3259" s="1">
        <v>0</v>
      </c>
      <c r="W3259" s="1">
        <v>0</v>
      </c>
      <c r="X3259" s="1">
        <v>0</v>
      </c>
      <c r="Y3259" s="1">
        <v>0</v>
      </c>
      <c r="Z3259" s="1" t="s">
        <v>5711</v>
      </c>
      <c r="AA3259" s="1" t="s">
        <v>3609</v>
      </c>
      <c r="AB3259" s="275">
        <v>44651</v>
      </c>
      <c r="AC3259" s="1">
        <v>1</v>
      </c>
      <c r="AD3259" s="1" t="s">
        <v>2623</v>
      </c>
      <c r="AE3259" s="1">
        <v>1</v>
      </c>
      <c r="AF3259" s="1">
        <v>30</v>
      </c>
      <c r="AG3259" s="1">
        <v>0</v>
      </c>
      <c r="AN3259" s="1">
        <v>1</v>
      </c>
      <c r="AO3259" s="1">
        <v>1</v>
      </c>
      <c r="AR3259" s="276">
        <v>86174.68</v>
      </c>
      <c r="AS3259" s="1" t="s">
        <v>2632</v>
      </c>
      <c r="AT3259" s="1">
        <v>0</v>
      </c>
      <c r="AU3259" s="1">
        <v>0</v>
      </c>
      <c r="AV3259" s="1" t="s">
        <v>2625</v>
      </c>
      <c r="AW3259" s="1" t="s">
        <v>2626</v>
      </c>
      <c r="AX3259" s="1">
        <v>5</v>
      </c>
      <c r="BC3259" s="1">
        <v>1</v>
      </c>
      <c r="BD3259" s="1">
        <v>7</v>
      </c>
      <c r="BE3259" s="1">
        <v>2</v>
      </c>
      <c r="BF3259" s="296">
        <v>603212.43423984118</v>
      </c>
    </row>
    <row r="3260" spans="1:58" x14ac:dyDescent="0.3">
      <c r="A3260" s="273">
        <f t="shared" si="99"/>
        <v>6767439.818746821</v>
      </c>
      <c r="B3260" s="1" t="s">
        <v>2621</v>
      </c>
      <c r="C3260" s="274">
        <v>2042462964</v>
      </c>
      <c r="D3260" s="1">
        <v>144105</v>
      </c>
      <c r="E3260" s="1">
        <v>4</v>
      </c>
      <c r="F3260" s="1" t="s">
        <v>4103</v>
      </c>
      <c r="G3260" s="275">
        <v>44418</v>
      </c>
      <c r="H3260" s="275">
        <v>45351</v>
      </c>
      <c r="I3260" s="1">
        <v>0</v>
      </c>
      <c r="J3260" s="1">
        <v>1</v>
      </c>
      <c r="K3260" s="1">
        <v>8</v>
      </c>
      <c r="L3260" s="1">
        <v>30</v>
      </c>
      <c r="M3260" s="1">
        <v>2</v>
      </c>
      <c r="N3260" s="1">
        <v>11.7</v>
      </c>
      <c r="O3260" s="1">
        <v>12.34</v>
      </c>
      <c r="P3260" s="1">
        <v>10996734</v>
      </c>
      <c r="Q3260" s="1">
        <v>290065</v>
      </c>
      <c r="R3260" s="1">
        <v>8673517</v>
      </c>
      <c r="S3260" s="1">
        <v>0</v>
      </c>
      <c r="T3260" s="1">
        <v>0</v>
      </c>
      <c r="U3260" s="1">
        <v>0</v>
      </c>
      <c r="W3260" s="1">
        <v>0</v>
      </c>
      <c r="X3260" s="1">
        <v>0</v>
      </c>
      <c r="Y3260" s="1">
        <v>0</v>
      </c>
      <c r="Z3260" s="1" t="s">
        <v>2635</v>
      </c>
      <c r="AA3260" s="1" t="s">
        <v>2807</v>
      </c>
      <c r="AB3260" s="275">
        <v>44651</v>
      </c>
      <c r="AC3260" s="1">
        <v>1</v>
      </c>
      <c r="AD3260" s="1" t="s">
        <v>2623</v>
      </c>
      <c r="AE3260" s="1">
        <v>1</v>
      </c>
      <c r="AF3260" s="1">
        <v>30</v>
      </c>
      <c r="AG3260" s="1">
        <v>0</v>
      </c>
      <c r="AN3260" s="1">
        <v>1</v>
      </c>
      <c r="AO3260" s="1">
        <v>1</v>
      </c>
      <c r="AR3260" s="276">
        <v>238243.8</v>
      </c>
      <c r="AS3260" s="1" t="s">
        <v>2719</v>
      </c>
      <c r="AT3260" s="1">
        <v>0</v>
      </c>
      <c r="AU3260" s="1">
        <v>0</v>
      </c>
      <c r="AV3260" s="1" t="s">
        <v>2625</v>
      </c>
      <c r="AW3260" s="1" t="s">
        <v>2626</v>
      </c>
      <c r="AX3260" s="1">
        <v>5</v>
      </c>
      <c r="BC3260" s="1">
        <v>1</v>
      </c>
      <c r="BD3260" s="1">
        <v>7</v>
      </c>
      <c r="BE3260" s="1">
        <v>2</v>
      </c>
      <c r="BF3260" s="296">
        <v>1667833.3812531782</v>
      </c>
    </row>
    <row r="3261" spans="1:58" x14ac:dyDescent="0.3">
      <c r="A3261" s="273">
        <f t="shared" si="99"/>
        <v>2599644.1050313809</v>
      </c>
      <c r="B3261" s="1" t="s">
        <v>2621</v>
      </c>
      <c r="C3261" s="274">
        <v>2042462964</v>
      </c>
      <c r="D3261" s="1">
        <v>144205</v>
      </c>
      <c r="E3261" s="1">
        <v>4</v>
      </c>
      <c r="F3261" s="1" t="s">
        <v>4764</v>
      </c>
      <c r="G3261" s="275">
        <v>44371</v>
      </c>
      <c r="H3261" s="275">
        <v>45107</v>
      </c>
      <c r="I3261" s="1">
        <v>0</v>
      </c>
      <c r="J3261" s="1">
        <v>1</v>
      </c>
      <c r="K3261" s="1">
        <v>9</v>
      </c>
      <c r="L3261" s="1">
        <v>30</v>
      </c>
      <c r="M3261" s="1">
        <v>2</v>
      </c>
      <c r="N3261" s="1">
        <v>17.690000000000001</v>
      </c>
      <c r="O3261" s="1">
        <v>19.2</v>
      </c>
      <c r="P3261" s="1">
        <v>5000000</v>
      </c>
      <c r="Q3261" s="1">
        <v>249870</v>
      </c>
      <c r="R3261" s="1">
        <v>3331891</v>
      </c>
      <c r="S3261" s="1">
        <v>0</v>
      </c>
      <c r="T3261" s="1">
        <v>0</v>
      </c>
      <c r="U3261" s="1">
        <v>0</v>
      </c>
      <c r="W3261" s="1">
        <v>0</v>
      </c>
      <c r="X3261" s="1">
        <v>0</v>
      </c>
      <c r="Y3261" s="1">
        <v>0</v>
      </c>
      <c r="AB3261" s="275">
        <v>44651</v>
      </c>
      <c r="AC3261" s="1">
        <v>1</v>
      </c>
      <c r="AD3261" s="1" t="s">
        <v>2623</v>
      </c>
      <c r="AE3261" s="1">
        <v>1</v>
      </c>
      <c r="AF3261" s="1">
        <v>30</v>
      </c>
      <c r="AG3261" s="1">
        <v>0</v>
      </c>
      <c r="AN3261" s="1">
        <v>1</v>
      </c>
      <c r="AO3261" s="1">
        <v>1</v>
      </c>
      <c r="AR3261" s="276">
        <v>91556.5</v>
      </c>
      <c r="AS3261" s="1" t="s">
        <v>2657</v>
      </c>
      <c r="AT3261" s="1">
        <v>0</v>
      </c>
      <c r="AU3261" s="1">
        <v>0</v>
      </c>
      <c r="AX3261" s="1">
        <v>5</v>
      </c>
      <c r="BC3261" s="1">
        <v>1</v>
      </c>
      <c r="BD3261" s="1">
        <v>7</v>
      </c>
      <c r="BE3261" s="1">
        <v>2</v>
      </c>
      <c r="BF3261" s="296">
        <v>640690.39496861922</v>
      </c>
    </row>
    <row r="3262" spans="1:58" x14ac:dyDescent="0.3">
      <c r="A3262" s="273">
        <f t="shared" si="99"/>
        <v>783434.07900326676</v>
      </c>
      <c r="B3262" s="1" t="s">
        <v>2621</v>
      </c>
      <c r="C3262" s="274">
        <v>2042462964</v>
      </c>
      <c r="D3262" s="1">
        <v>144205</v>
      </c>
      <c r="E3262" s="1">
        <v>4</v>
      </c>
      <c r="F3262" s="1" t="s">
        <v>5877</v>
      </c>
      <c r="G3262" s="275">
        <v>44572</v>
      </c>
      <c r="H3262" s="275">
        <v>45322</v>
      </c>
      <c r="I3262" s="1">
        <v>0</v>
      </c>
      <c r="J3262" s="1">
        <v>1</v>
      </c>
      <c r="K3262" s="1">
        <v>2</v>
      </c>
      <c r="L3262" s="1">
        <v>30</v>
      </c>
      <c r="M3262" s="1">
        <v>2</v>
      </c>
      <c r="N3262" s="1">
        <v>17.690000000000001</v>
      </c>
      <c r="O3262" s="1">
        <v>19.2</v>
      </c>
      <c r="P3262" s="1">
        <v>1080000</v>
      </c>
      <c r="Q3262" s="1">
        <v>53972</v>
      </c>
      <c r="R3262" s="1">
        <v>1004073</v>
      </c>
      <c r="S3262" s="1">
        <v>0</v>
      </c>
      <c r="T3262" s="1">
        <v>0</v>
      </c>
      <c r="U3262" s="1">
        <v>0</v>
      </c>
      <c r="W3262" s="1">
        <v>0</v>
      </c>
      <c r="X3262" s="1">
        <v>0</v>
      </c>
      <c r="Y3262" s="1">
        <v>0</v>
      </c>
      <c r="AB3262" s="275">
        <v>44651</v>
      </c>
      <c r="AC3262" s="1">
        <v>1</v>
      </c>
      <c r="AD3262" s="1" t="s">
        <v>2623</v>
      </c>
      <c r="AE3262" s="1">
        <v>1</v>
      </c>
      <c r="AF3262" s="1">
        <v>30</v>
      </c>
      <c r="AG3262" s="1">
        <v>0</v>
      </c>
      <c r="AN3262" s="1">
        <v>1</v>
      </c>
      <c r="AO3262" s="1">
        <v>1</v>
      </c>
      <c r="AR3262" s="276">
        <v>27565.4</v>
      </c>
      <c r="AS3262" s="1" t="s">
        <v>2657</v>
      </c>
      <c r="AT3262" s="1">
        <v>0</v>
      </c>
      <c r="AU3262" s="1">
        <v>0</v>
      </c>
      <c r="AX3262" s="1">
        <v>5</v>
      </c>
      <c r="BC3262" s="1">
        <v>1</v>
      </c>
      <c r="BD3262" s="1">
        <v>7</v>
      </c>
      <c r="BE3262" s="1">
        <v>2</v>
      </c>
      <c r="BF3262" s="296">
        <v>193073.52099673322</v>
      </c>
    </row>
    <row r="3263" spans="1:58" x14ac:dyDescent="0.3">
      <c r="A3263" s="273">
        <f t="shared" si="99"/>
        <v>2352272.6375906211</v>
      </c>
      <c r="B3263" s="1" t="s">
        <v>2621</v>
      </c>
      <c r="C3263" s="274">
        <v>2042462964</v>
      </c>
      <c r="D3263" s="1">
        <v>144205</v>
      </c>
      <c r="E3263" s="1">
        <v>4</v>
      </c>
      <c r="F3263" s="1" t="s">
        <v>6033</v>
      </c>
      <c r="G3263" s="275">
        <v>44587</v>
      </c>
      <c r="H3263" s="275">
        <v>44742</v>
      </c>
      <c r="I3263" s="1">
        <v>0</v>
      </c>
      <c r="J3263" s="1">
        <v>1</v>
      </c>
      <c r="K3263" s="1">
        <v>0</v>
      </c>
      <c r="L3263" s="1">
        <v>150</v>
      </c>
      <c r="M3263" s="1">
        <v>2</v>
      </c>
      <c r="N3263" s="1">
        <v>19.5</v>
      </c>
      <c r="O3263" s="1">
        <v>20.62</v>
      </c>
      <c r="P3263" s="1">
        <v>3014821</v>
      </c>
      <c r="Q3263" s="1">
        <v>3264904</v>
      </c>
      <c r="R3263" s="1">
        <v>3014821</v>
      </c>
      <c r="S3263" s="1">
        <v>98006</v>
      </c>
      <c r="T3263" s="1">
        <v>0</v>
      </c>
      <c r="U3263" s="1">
        <v>0</v>
      </c>
      <c r="W3263" s="1">
        <v>0</v>
      </c>
      <c r="X3263" s="1">
        <v>0</v>
      </c>
      <c r="Y3263" s="1">
        <v>0</v>
      </c>
      <c r="AB3263" s="275">
        <v>44587</v>
      </c>
      <c r="AC3263" s="1">
        <v>1</v>
      </c>
      <c r="AD3263" s="1" t="s">
        <v>2623</v>
      </c>
      <c r="AE3263" s="1">
        <v>1</v>
      </c>
      <c r="AF3263" s="1">
        <v>150</v>
      </c>
      <c r="AG3263" s="1">
        <v>0</v>
      </c>
      <c r="AN3263" s="1">
        <v>1</v>
      </c>
      <c r="AO3263" s="1">
        <v>1</v>
      </c>
      <c r="AR3263" s="276">
        <v>82827.460000000006</v>
      </c>
      <c r="AS3263" s="1" t="s">
        <v>2632</v>
      </c>
      <c r="AT3263" s="1">
        <v>0</v>
      </c>
      <c r="AU3263" s="1">
        <v>0</v>
      </c>
      <c r="AX3263" s="1">
        <v>5</v>
      </c>
      <c r="BC3263" s="1">
        <v>1</v>
      </c>
      <c r="BD3263" s="1">
        <v>7</v>
      </c>
      <c r="BE3263" s="1">
        <v>2</v>
      </c>
      <c r="BF3263" s="296">
        <v>579720.90240937879</v>
      </c>
    </row>
    <row r="3264" spans="1:58" x14ac:dyDescent="0.3">
      <c r="A3264" s="273">
        <f t="shared" si="99"/>
        <v>1313544.9443270422</v>
      </c>
      <c r="B3264" s="1" t="s">
        <v>2621</v>
      </c>
      <c r="C3264" s="274">
        <v>2042487792</v>
      </c>
      <c r="D3264" s="1">
        <v>144105</v>
      </c>
      <c r="E3264" s="1">
        <v>3</v>
      </c>
      <c r="F3264" s="1" t="s">
        <v>3784</v>
      </c>
      <c r="G3264" s="275">
        <v>44215</v>
      </c>
      <c r="H3264" s="275">
        <v>44957</v>
      </c>
      <c r="I3264" s="1">
        <v>0</v>
      </c>
      <c r="J3264" s="1">
        <v>1</v>
      </c>
      <c r="K3264" s="1">
        <v>16</v>
      </c>
      <c r="L3264" s="1">
        <v>30</v>
      </c>
      <c r="M3264" s="1">
        <v>2</v>
      </c>
      <c r="N3264" s="1">
        <v>12.73</v>
      </c>
      <c r="O3264" s="1">
        <v>13.5</v>
      </c>
      <c r="P3264" s="1">
        <v>7064498</v>
      </c>
      <c r="Q3264" s="1">
        <v>173202</v>
      </c>
      <c r="R3264" s="1">
        <v>3487306</v>
      </c>
      <c r="S3264" s="1">
        <v>0</v>
      </c>
      <c r="T3264" s="1">
        <v>0</v>
      </c>
      <c r="U3264" s="1">
        <v>0</v>
      </c>
      <c r="W3264" s="1">
        <v>0</v>
      </c>
      <c r="X3264" s="1">
        <v>0</v>
      </c>
      <c r="Y3264" s="1">
        <v>0</v>
      </c>
      <c r="Z3264" s="1" t="s">
        <v>2635</v>
      </c>
      <c r="AA3264" s="1" t="s">
        <v>3609</v>
      </c>
      <c r="AB3264" s="275">
        <v>44651</v>
      </c>
      <c r="AC3264" s="1">
        <v>1</v>
      </c>
      <c r="AD3264" s="1" t="s">
        <v>2623</v>
      </c>
      <c r="AE3264" s="1">
        <v>1</v>
      </c>
      <c r="AF3264" s="1">
        <v>30</v>
      </c>
      <c r="AG3264" s="1">
        <v>0</v>
      </c>
      <c r="AN3264" s="1">
        <v>1</v>
      </c>
      <c r="AO3264" s="1">
        <v>1</v>
      </c>
      <c r="AP3264" s="1">
        <v>44215</v>
      </c>
      <c r="AQ3264" s="1" t="s">
        <v>2629</v>
      </c>
      <c r="AR3264" s="276">
        <v>269483.52000000002</v>
      </c>
      <c r="AS3264" s="1" t="s">
        <v>2632</v>
      </c>
      <c r="AT3264" s="1">
        <v>0</v>
      </c>
      <c r="AU3264" s="1">
        <v>0</v>
      </c>
      <c r="AV3264" s="1" t="s">
        <v>2625</v>
      </c>
      <c r="AW3264" s="1" t="s">
        <v>2626</v>
      </c>
      <c r="AX3264" s="1">
        <v>5</v>
      </c>
      <c r="BC3264" s="1">
        <v>1</v>
      </c>
      <c r="BD3264" s="1">
        <v>7</v>
      </c>
      <c r="BE3264" s="1">
        <v>2</v>
      </c>
      <c r="BF3264" s="296">
        <v>1904277.5356729578</v>
      </c>
    </row>
    <row r="3265" spans="1:58" x14ac:dyDescent="0.3">
      <c r="A3265" s="273">
        <f t="shared" si="99"/>
        <v>794039.05567295756</v>
      </c>
      <c r="B3265" s="1" t="s">
        <v>2621</v>
      </c>
      <c r="C3265" s="274">
        <v>2042487792</v>
      </c>
      <c r="D3265" s="1">
        <v>144205</v>
      </c>
      <c r="E3265" s="1">
        <v>4</v>
      </c>
      <c r="F3265" s="1" t="s">
        <v>3542</v>
      </c>
      <c r="G3265" s="275">
        <v>44218</v>
      </c>
      <c r="H3265" s="275">
        <v>45322</v>
      </c>
      <c r="I3265" s="1">
        <v>0</v>
      </c>
      <c r="J3265" s="1">
        <v>1</v>
      </c>
      <c r="K3265" s="1">
        <v>14</v>
      </c>
      <c r="L3265" s="1">
        <v>30</v>
      </c>
      <c r="M3265" s="1">
        <v>2</v>
      </c>
      <c r="N3265" s="1">
        <v>17.690000000000001</v>
      </c>
      <c r="O3265" s="1">
        <v>19.2</v>
      </c>
      <c r="P3265" s="1">
        <v>3130000</v>
      </c>
      <c r="Q3265" s="1">
        <v>113319</v>
      </c>
      <c r="R3265" s="1">
        <v>2108151</v>
      </c>
      <c r="S3265" s="1">
        <v>0</v>
      </c>
      <c r="T3265" s="1">
        <v>0</v>
      </c>
      <c r="U3265" s="1">
        <v>0</v>
      </c>
      <c r="W3265" s="1">
        <v>0</v>
      </c>
      <c r="X3265" s="1">
        <v>0</v>
      </c>
      <c r="Y3265" s="1">
        <v>0</v>
      </c>
      <c r="AB3265" s="275">
        <v>44651</v>
      </c>
      <c r="AC3265" s="1">
        <v>1</v>
      </c>
      <c r="AD3265" s="1" t="s">
        <v>2623</v>
      </c>
      <c r="AE3265" s="1">
        <v>1</v>
      </c>
      <c r="AF3265" s="1">
        <v>30</v>
      </c>
      <c r="AG3265" s="1">
        <v>0</v>
      </c>
      <c r="AN3265" s="1">
        <v>1</v>
      </c>
      <c r="AO3265" s="1">
        <v>1</v>
      </c>
      <c r="AR3265" s="276">
        <v>162935.48000000001</v>
      </c>
      <c r="AS3265" s="1" t="s">
        <v>2657</v>
      </c>
      <c r="AT3265" s="1">
        <v>0</v>
      </c>
      <c r="AU3265" s="1">
        <v>0</v>
      </c>
      <c r="AX3265" s="1">
        <v>5</v>
      </c>
      <c r="BC3265" s="1">
        <v>1</v>
      </c>
      <c r="BD3265" s="1">
        <v>7</v>
      </c>
      <c r="BE3265" s="1">
        <v>2</v>
      </c>
      <c r="BF3265" s="296">
        <v>1151176.4643270425</v>
      </c>
    </row>
    <row r="3266" spans="1:58" x14ac:dyDescent="0.3">
      <c r="A3266" s="273">
        <f t="shared" ref="A3266:A3329" si="100">IF(+R3266-AR3266-BF3266&gt;0,R3266-AR3266-BF3266,0)</f>
        <v>4232641.5350391427</v>
      </c>
      <c r="B3266" s="1" t="s">
        <v>2621</v>
      </c>
      <c r="C3266" s="274">
        <v>2046867496</v>
      </c>
      <c r="D3266" s="1">
        <v>144220</v>
      </c>
      <c r="E3266" s="1">
        <v>4</v>
      </c>
      <c r="F3266" s="1" t="s">
        <v>4610</v>
      </c>
      <c r="G3266" s="275">
        <v>44399</v>
      </c>
      <c r="H3266" s="275">
        <v>45504</v>
      </c>
      <c r="I3266" s="1">
        <v>150</v>
      </c>
      <c r="J3266" s="1">
        <v>1</v>
      </c>
      <c r="K3266" s="1">
        <v>2</v>
      </c>
      <c r="L3266" s="1">
        <v>30</v>
      </c>
      <c r="M3266" s="1">
        <v>2</v>
      </c>
      <c r="N3266" s="1">
        <v>17.690000000000001</v>
      </c>
      <c r="O3266" s="1">
        <v>19.2</v>
      </c>
      <c r="P3266" s="1">
        <v>5000000</v>
      </c>
      <c r="Q3266" s="1">
        <v>181021</v>
      </c>
      <c r="R3266" s="1">
        <v>4787226</v>
      </c>
      <c r="S3266" s="1">
        <v>206995</v>
      </c>
      <c r="T3266" s="1">
        <v>0</v>
      </c>
      <c r="U3266" s="1">
        <v>0</v>
      </c>
      <c r="W3266" s="1">
        <v>935600</v>
      </c>
      <c r="X3266" s="1">
        <v>206995</v>
      </c>
      <c r="Y3266" s="1">
        <v>192110</v>
      </c>
      <c r="AB3266" s="275">
        <v>44474</v>
      </c>
      <c r="AC3266" s="1">
        <v>1</v>
      </c>
      <c r="AD3266" s="1" t="s">
        <v>2623</v>
      </c>
      <c r="AE3266" s="1">
        <v>1</v>
      </c>
      <c r="AF3266" s="1">
        <v>30</v>
      </c>
      <c r="AG3266" s="1">
        <v>677929</v>
      </c>
      <c r="AN3266" s="1">
        <v>1</v>
      </c>
      <c r="AO3266" s="1">
        <v>1</v>
      </c>
      <c r="AR3266" s="276">
        <v>156034.14000000001</v>
      </c>
      <c r="AS3266" s="1" t="s">
        <v>2657</v>
      </c>
      <c r="AT3266" s="1">
        <v>0</v>
      </c>
      <c r="AU3266" s="1">
        <v>0</v>
      </c>
      <c r="AX3266" s="1">
        <v>5</v>
      </c>
      <c r="BC3266" s="1">
        <v>1</v>
      </c>
      <c r="BD3266" s="1">
        <v>7</v>
      </c>
      <c r="BE3266" s="1">
        <v>2</v>
      </c>
      <c r="BF3266" s="296">
        <v>398550.32496085804</v>
      </c>
    </row>
    <row r="3267" spans="1:58" x14ac:dyDescent="0.3">
      <c r="A3267" s="273">
        <f t="shared" si="100"/>
        <v>1794347.3693230089</v>
      </c>
      <c r="B3267" s="1" t="s">
        <v>2621</v>
      </c>
      <c r="C3267" s="274">
        <v>2046867496</v>
      </c>
      <c r="D3267" s="1">
        <v>144220</v>
      </c>
      <c r="E3267" s="1">
        <v>4</v>
      </c>
      <c r="F3267" s="1" t="s">
        <v>4231</v>
      </c>
      <c r="G3267" s="275">
        <v>44449</v>
      </c>
      <c r="H3267" s="275">
        <v>44561</v>
      </c>
      <c r="I3267" s="1">
        <v>90</v>
      </c>
      <c r="J3267" s="1">
        <v>1</v>
      </c>
      <c r="K3267" s="1">
        <v>0</v>
      </c>
      <c r="L3267" s="1">
        <v>90</v>
      </c>
      <c r="M3267" s="1">
        <v>2</v>
      </c>
      <c r="N3267" s="1">
        <v>18.899999999999999</v>
      </c>
      <c r="O3267" s="1">
        <v>20.28</v>
      </c>
      <c r="P3267" s="1">
        <v>2029433</v>
      </c>
      <c r="Q3267" s="1">
        <v>2128888</v>
      </c>
      <c r="R3267" s="1">
        <v>2029433</v>
      </c>
      <c r="S3267" s="1">
        <v>97409</v>
      </c>
      <c r="T3267" s="1">
        <v>0</v>
      </c>
      <c r="U3267" s="1">
        <v>0</v>
      </c>
      <c r="W3267" s="1">
        <v>1983129</v>
      </c>
      <c r="X3267" s="1">
        <v>97409</v>
      </c>
      <c r="Y3267" s="1">
        <v>0</v>
      </c>
      <c r="AB3267" s="275">
        <v>44449</v>
      </c>
      <c r="AC3267" s="1">
        <v>1</v>
      </c>
      <c r="AD3267" s="1" t="s">
        <v>2623</v>
      </c>
      <c r="AE3267" s="1">
        <v>1</v>
      </c>
      <c r="AF3267" s="1">
        <v>90</v>
      </c>
      <c r="AG3267" s="1">
        <v>2029433</v>
      </c>
      <c r="AN3267" s="1">
        <v>1</v>
      </c>
      <c r="AO3267" s="1">
        <v>1</v>
      </c>
      <c r="AR3267" s="276">
        <v>66129.5</v>
      </c>
      <c r="AS3267" s="1" t="s">
        <v>2632</v>
      </c>
      <c r="AT3267" s="1">
        <v>0</v>
      </c>
      <c r="AU3267" s="1">
        <v>0</v>
      </c>
      <c r="AX3267" s="1">
        <v>5</v>
      </c>
      <c r="BC3267" s="1">
        <v>1</v>
      </c>
      <c r="BD3267" s="1">
        <v>7</v>
      </c>
      <c r="BE3267" s="1">
        <v>2</v>
      </c>
      <c r="BF3267" s="296">
        <v>168956.13067699102</v>
      </c>
    </row>
    <row r="3268" spans="1:58" x14ac:dyDescent="0.3">
      <c r="A3268" s="273">
        <f t="shared" si="100"/>
        <v>898819.81437829789</v>
      </c>
      <c r="B3268" s="1" t="s">
        <v>2621</v>
      </c>
      <c r="C3268" s="274">
        <v>2046867496</v>
      </c>
      <c r="D3268" s="1">
        <v>144220</v>
      </c>
      <c r="E3268" s="1">
        <v>4</v>
      </c>
      <c r="F3268" s="1" t="s">
        <v>5091</v>
      </c>
      <c r="G3268" s="275">
        <v>44484</v>
      </c>
      <c r="H3268" s="275">
        <v>44561</v>
      </c>
      <c r="I3268" s="1">
        <v>90</v>
      </c>
      <c r="J3268" s="1">
        <v>1</v>
      </c>
      <c r="K3268" s="1">
        <v>0</v>
      </c>
      <c r="L3268" s="1">
        <v>60</v>
      </c>
      <c r="M3268" s="1">
        <v>2</v>
      </c>
      <c r="N3268" s="1">
        <v>18.899999999999999</v>
      </c>
      <c r="O3268" s="1">
        <v>20.45</v>
      </c>
      <c r="P3268" s="1">
        <v>1016598</v>
      </c>
      <c r="Q3268" s="1">
        <v>1049556</v>
      </c>
      <c r="R3268" s="1">
        <v>1016598</v>
      </c>
      <c r="S3268" s="1">
        <v>32275</v>
      </c>
      <c r="T3268" s="1">
        <v>0</v>
      </c>
      <c r="U3268" s="1">
        <v>0</v>
      </c>
      <c r="W3268" s="1">
        <v>993403</v>
      </c>
      <c r="X3268" s="1">
        <v>32275</v>
      </c>
      <c r="Y3268" s="1">
        <v>0</v>
      </c>
      <c r="AB3268" s="275">
        <v>44484</v>
      </c>
      <c r="AC3268" s="1">
        <v>1</v>
      </c>
      <c r="AD3268" s="1" t="s">
        <v>2623</v>
      </c>
      <c r="AE3268" s="1">
        <v>1</v>
      </c>
      <c r="AF3268" s="1">
        <v>60</v>
      </c>
      <c r="AG3268" s="1">
        <v>1016598</v>
      </c>
      <c r="AN3268" s="1">
        <v>1</v>
      </c>
      <c r="AO3268" s="1">
        <v>1</v>
      </c>
      <c r="AR3268" s="276">
        <v>33143.480000000003</v>
      </c>
      <c r="AS3268" s="1" t="s">
        <v>2632</v>
      </c>
      <c r="AT3268" s="1">
        <v>0</v>
      </c>
      <c r="AU3268" s="1">
        <v>0</v>
      </c>
      <c r="AX3268" s="1">
        <v>5</v>
      </c>
      <c r="BC3268" s="1">
        <v>1</v>
      </c>
      <c r="BD3268" s="1">
        <v>7</v>
      </c>
      <c r="BE3268" s="1">
        <v>2</v>
      </c>
      <c r="BF3268" s="296">
        <v>84634.705621702087</v>
      </c>
    </row>
    <row r="3269" spans="1:58" x14ac:dyDescent="0.3">
      <c r="A3269" s="273">
        <f t="shared" si="100"/>
        <v>3609885.6243612599</v>
      </c>
      <c r="B3269" s="1" t="s">
        <v>2621</v>
      </c>
      <c r="C3269" s="274">
        <v>2046867496</v>
      </c>
      <c r="D3269" s="1">
        <v>144120</v>
      </c>
      <c r="E3269" s="1">
        <v>4</v>
      </c>
      <c r="F3269" s="1" t="s">
        <v>4688</v>
      </c>
      <c r="G3269" s="275">
        <v>44418</v>
      </c>
      <c r="H3269" s="275">
        <v>45351</v>
      </c>
      <c r="I3269" s="1">
        <v>0</v>
      </c>
      <c r="J3269" s="1">
        <v>1</v>
      </c>
      <c r="K3269" s="1">
        <v>7</v>
      </c>
      <c r="L3269" s="1">
        <v>30</v>
      </c>
      <c r="M3269" s="1">
        <v>2</v>
      </c>
      <c r="N3269" s="1">
        <v>17.690000000000001</v>
      </c>
      <c r="O3269" s="1">
        <v>19.2</v>
      </c>
      <c r="P3269" s="1">
        <v>5071086</v>
      </c>
      <c r="Q3269" s="1">
        <v>211413</v>
      </c>
      <c r="R3269" s="1">
        <v>4082883</v>
      </c>
      <c r="S3269" s="1">
        <v>0</v>
      </c>
      <c r="T3269" s="1">
        <v>0</v>
      </c>
      <c r="U3269" s="1">
        <v>0</v>
      </c>
      <c r="W3269" s="1">
        <v>797946</v>
      </c>
      <c r="X3269" s="1">
        <v>0</v>
      </c>
      <c r="Y3269" s="1">
        <v>0</v>
      </c>
      <c r="AB3269" s="275">
        <v>44651</v>
      </c>
      <c r="AC3269" s="1">
        <v>1</v>
      </c>
      <c r="AD3269" s="1" t="s">
        <v>2623</v>
      </c>
      <c r="AE3269" s="1">
        <v>1</v>
      </c>
      <c r="AF3269" s="1">
        <v>30</v>
      </c>
      <c r="AG3269" s="1">
        <v>0</v>
      </c>
      <c r="AN3269" s="1">
        <v>1</v>
      </c>
      <c r="AO3269" s="1">
        <v>1</v>
      </c>
      <c r="AR3269" s="276">
        <v>133085.63</v>
      </c>
      <c r="AS3269" s="1" t="s">
        <v>2632</v>
      </c>
      <c r="AT3269" s="1">
        <v>0</v>
      </c>
      <c r="AU3269" s="1">
        <v>0</v>
      </c>
      <c r="AV3269" s="1" t="s">
        <v>2625</v>
      </c>
      <c r="AW3269" s="1" t="s">
        <v>2626</v>
      </c>
      <c r="AX3269" s="1">
        <v>5</v>
      </c>
      <c r="BC3269" s="1">
        <v>1</v>
      </c>
      <c r="BD3269" s="1">
        <v>7</v>
      </c>
      <c r="BE3269" s="1">
        <v>2</v>
      </c>
      <c r="BF3269" s="296">
        <v>339911.74563874007</v>
      </c>
    </row>
    <row r="3270" spans="1:58" x14ac:dyDescent="0.3">
      <c r="A3270" s="273">
        <f t="shared" si="100"/>
        <v>31499.321532953603</v>
      </c>
      <c r="B3270" s="1" t="s">
        <v>2621</v>
      </c>
      <c r="C3270" s="274">
        <v>2046867496</v>
      </c>
      <c r="D3270" s="1">
        <v>144220</v>
      </c>
      <c r="E3270" s="1">
        <v>4</v>
      </c>
      <c r="F3270" s="1" t="s">
        <v>5139</v>
      </c>
      <c r="G3270" s="275">
        <v>44485</v>
      </c>
      <c r="H3270" s="275">
        <v>45596</v>
      </c>
      <c r="I3270" s="1">
        <v>0</v>
      </c>
      <c r="J3270" s="1">
        <v>1</v>
      </c>
      <c r="K3270" s="1">
        <v>5</v>
      </c>
      <c r="L3270" s="1">
        <v>30</v>
      </c>
      <c r="M3270" s="1">
        <v>2</v>
      </c>
      <c r="N3270" s="1">
        <v>17.690000000000001</v>
      </c>
      <c r="O3270" s="1">
        <v>19.2</v>
      </c>
      <c r="P3270" s="1">
        <v>40000</v>
      </c>
      <c r="Q3270" s="1">
        <v>1448</v>
      </c>
      <c r="R3270" s="1">
        <v>35648</v>
      </c>
      <c r="S3270" s="1">
        <v>0</v>
      </c>
      <c r="T3270" s="1">
        <v>0</v>
      </c>
      <c r="U3270" s="1">
        <v>0</v>
      </c>
      <c r="W3270" s="1">
        <v>6967</v>
      </c>
      <c r="X3270" s="1">
        <v>0</v>
      </c>
      <c r="Y3270" s="1">
        <v>0</v>
      </c>
      <c r="AB3270" s="275">
        <v>44651</v>
      </c>
      <c r="AC3270" s="1">
        <v>1</v>
      </c>
      <c r="AD3270" s="1" t="s">
        <v>2623</v>
      </c>
      <c r="AE3270" s="1">
        <v>1</v>
      </c>
      <c r="AF3270" s="1">
        <v>30</v>
      </c>
      <c r="AG3270" s="1">
        <v>0</v>
      </c>
      <c r="AN3270" s="1">
        <v>1</v>
      </c>
      <c r="AO3270" s="1">
        <v>1</v>
      </c>
      <c r="AR3270" s="276">
        <v>1180.8800000000001</v>
      </c>
      <c r="AS3270" s="1" t="s">
        <v>2657</v>
      </c>
      <c r="AT3270" s="1">
        <v>0</v>
      </c>
      <c r="AU3270" s="1">
        <v>0</v>
      </c>
      <c r="AX3270" s="1">
        <v>5</v>
      </c>
      <c r="BC3270" s="1">
        <v>1</v>
      </c>
      <c r="BD3270" s="1">
        <v>7</v>
      </c>
      <c r="BE3270" s="1">
        <v>2</v>
      </c>
      <c r="BF3270" s="296">
        <v>2967.7984670463998</v>
      </c>
    </row>
    <row r="3271" spans="1:58" x14ac:dyDescent="0.3">
      <c r="A3271" s="273">
        <f t="shared" si="100"/>
        <v>31499.321532953603</v>
      </c>
      <c r="B3271" s="1" t="s">
        <v>2621</v>
      </c>
      <c r="C3271" s="274">
        <v>2046867496</v>
      </c>
      <c r="D3271" s="1">
        <v>144220</v>
      </c>
      <c r="E3271" s="1">
        <v>4</v>
      </c>
      <c r="F3271" s="1" t="s">
        <v>5062</v>
      </c>
      <c r="G3271" s="275">
        <v>44483</v>
      </c>
      <c r="H3271" s="275">
        <v>45596</v>
      </c>
      <c r="I3271" s="1">
        <v>0</v>
      </c>
      <c r="J3271" s="1">
        <v>1</v>
      </c>
      <c r="K3271" s="1">
        <v>5</v>
      </c>
      <c r="L3271" s="1">
        <v>30</v>
      </c>
      <c r="M3271" s="1">
        <v>2</v>
      </c>
      <c r="N3271" s="1">
        <v>17.690000000000001</v>
      </c>
      <c r="O3271" s="1">
        <v>19.2</v>
      </c>
      <c r="P3271" s="1">
        <v>40000</v>
      </c>
      <c r="Q3271" s="1">
        <v>1448</v>
      </c>
      <c r="R3271" s="1">
        <v>35648</v>
      </c>
      <c r="S3271" s="1">
        <v>0</v>
      </c>
      <c r="T3271" s="1">
        <v>0</v>
      </c>
      <c r="U3271" s="1">
        <v>0</v>
      </c>
      <c r="W3271" s="1">
        <v>6967</v>
      </c>
      <c r="X3271" s="1">
        <v>0</v>
      </c>
      <c r="Y3271" s="1">
        <v>0</v>
      </c>
      <c r="AB3271" s="275">
        <v>44651</v>
      </c>
      <c r="AC3271" s="1">
        <v>1</v>
      </c>
      <c r="AD3271" s="1" t="s">
        <v>2623</v>
      </c>
      <c r="AE3271" s="1">
        <v>1</v>
      </c>
      <c r="AF3271" s="1">
        <v>30</v>
      </c>
      <c r="AG3271" s="1">
        <v>0</v>
      </c>
      <c r="AN3271" s="1">
        <v>1</v>
      </c>
      <c r="AO3271" s="1">
        <v>1</v>
      </c>
      <c r="AR3271" s="276">
        <v>1180.8800000000001</v>
      </c>
      <c r="AS3271" s="1" t="s">
        <v>2657</v>
      </c>
      <c r="AT3271" s="1">
        <v>0</v>
      </c>
      <c r="AU3271" s="1">
        <v>0</v>
      </c>
      <c r="AX3271" s="1">
        <v>5</v>
      </c>
      <c r="BC3271" s="1">
        <v>1</v>
      </c>
      <c r="BD3271" s="1">
        <v>7</v>
      </c>
      <c r="BE3271" s="1">
        <v>2</v>
      </c>
      <c r="BF3271" s="296">
        <v>2967.7984670463998</v>
      </c>
    </row>
    <row r="3272" spans="1:58" x14ac:dyDescent="0.3">
      <c r="A3272" s="273">
        <f t="shared" si="100"/>
        <v>78787.653832383992</v>
      </c>
      <c r="B3272" s="1" t="s">
        <v>2621</v>
      </c>
      <c r="C3272" s="274">
        <v>2046867496</v>
      </c>
      <c r="D3272" s="1">
        <v>144220</v>
      </c>
      <c r="E3272" s="1">
        <v>4</v>
      </c>
      <c r="F3272" s="1" t="s">
        <v>5063</v>
      </c>
      <c r="G3272" s="275">
        <v>44483</v>
      </c>
      <c r="H3272" s="275">
        <v>45596</v>
      </c>
      <c r="I3272" s="1">
        <v>0</v>
      </c>
      <c r="J3272" s="1">
        <v>1</v>
      </c>
      <c r="K3272" s="1">
        <v>5</v>
      </c>
      <c r="L3272" s="1">
        <v>30</v>
      </c>
      <c r="M3272" s="1">
        <v>2</v>
      </c>
      <c r="N3272" s="1">
        <v>17.690000000000001</v>
      </c>
      <c r="O3272" s="1">
        <v>19.2</v>
      </c>
      <c r="P3272" s="1">
        <v>100000</v>
      </c>
      <c r="Q3272" s="1">
        <v>3620</v>
      </c>
      <c r="R3272" s="1">
        <v>89120</v>
      </c>
      <c r="S3272" s="1">
        <v>0</v>
      </c>
      <c r="T3272" s="1">
        <v>0</v>
      </c>
      <c r="U3272" s="1">
        <v>0</v>
      </c>
      <c r="W3272" s="1">
        <v>17417</v>
      </c>
      <c r="X3272" s="1">
        <v>0</v>
      </c>
      <c r="Y3272" s="1">
        <v>0</v>
      </c>
      <c r="AB3272" s="275">
        <v>44651</v>
      </c>
      <c r="AC3272" s="1">
        <v>1</v>
      </c>
      <c r="AD3272" s="1" t="s">
        <v>2623</v>
      </c>
      <c r="AE3272" s="1">
        <v>1</v>
      </c>
      <c r="AF3272" s="1">
        <v>30</v>
      </c>
      <c r="AG3272" s="1">
        <v>0</v>
      </c>
      <c r="AN3272" s="1">
        <v>1</v>
      </c>
      <c r="AO3272" s="1">
        <v>1</v>
      </c>
      <c r="AR3272" s="276">
        <v>2912.85</v>
      </c>
      <c r="AS3272" s="1" t="s">
        <v>2657</v>
      </c>
      <c r="AT3272" s="1">
        <v>0</v>
      </c>
      <c r="AU3272" s="1">
        <v>0</v>
      </c>
      <c r="AX3272" s="1">
        <v>5</v>
      </c>
      <c r="BC3272" s="1">
        <v>1</v>
      </c>
      <c r="BD3272" s="1">
        <v>7</v>
      </c>
      <c r="BE3272" s="1">
        <v>2</v>
      </c>
      <c r="BF3272" s="296">
        <v>7419.4961676159992</v>
      </c>
    </row>
    <row r="3273" spans="1:58" x14ac:dyDescent="0.3">
      <c r="A3273" s="273">
        <f t="shared" si="100"/>
        <v>0</v>
      </c>
      <c r="B3273" s="1" t="s">
        <v>2621</v>
      </c>
      <c r="C3273" s="274">
        <v>2048407448</v>
      </c>
      <c r="D3273" s="1">
        <v>144105</v>
      </c>
      <c r="E3273" s="1">
        <v>4</v>
      </c>
      <c r="F3273" s="1" t="s">
        <v>4613</v>
      </c>
      <c r="G3273" s="275">
        <v>44323</v>
      </c>
      <c r="H3273" s="275">
        <v>45077</v>
      </c>
      <c r="I3273" s="1">
        <v>0</v>
      </c>
      <c r="J3273" s="1">
        <v>1</v>
      </c>
      <c r="K3273" s="1">
        <v>10</v>
      </c>
      <c r="L3273" s="1">
        <v>30</v>
      </c>
      <c r="M3273" s="1">
        <v>2</v>
      </c>
      <c r="N3273" s="1">
        <v>9</v>
      </c>
      <c r="O3273" s="1">
        <v>9.3800000000000008</v>
      </c>
      <c r="P3273" s="1">
        <v>3235282</v>
      </c>
      <c r="Q3273" s="1">
        <v>148402</v>
      </c>
      <c r="R3273" s="1">
        <v>1960469</v>
      </c>
      <c r="S3273" s="1">
        <v>0</v>
      </c>
      <c r="T3273" s="1">
        <v>0</v>
      </c>
      <c r="U3273" s="1">
        <v>0</v>
      </c>
      <c r="W3273" s="1">
        <v>0</v>
      </c>
      <c r="X3273" s="1">
        <v>0</v>
      </c>
      <c r="Y3273" s="1">
        <v>0</v>
      </c>
      <c r="AB3273" s="275">
        <v>44651</v>
      </c>
      <c r="AC3273" s="1">
        <v>1</v>
      </c>
      <c r="AD3273" s="1" t="s">
        <v>2623</v>
      </c>
      <c r="AE3273" s="1">
        <v>1</v>
      </c>
      <c r="AF3273" s="1">
        <v>30</v>
      </c>
      <c r="AG3273" s="1">
        <v>0</v>
      </c>
      <c r="AN3273" s="1">
        <v>1</v>
      </c>
      <c r="AO3273" s="1">
        <v>1</v>
      </c>
      <c r="AR3273" s="276">
        <v>397401</v>
      </c>
      <c r="AS3273" s="1" t="s">
        <v>2632</v>
      </c>
      <c r="AT3273" s="1">
        <v>0</v>
      </c>
      <c r="AU3273" s="1">
        <v>0</v>
      </c>
      <c r="AV3273" s="1" t="s">
        <v>2625</v>
      </c>
      <c r="AW3273" s="1" t="s">
        <v>2626</v>
      </c>
      <c r="AX3273" s="1">
        <v>5</v>
      </c>
      <c r="BC3273" s="1">
        <v>1</v>
      </c>
      <c r="BD3273" s="1">
        <v>7</v>
      </c>
      <c r="BE3273" s="1">
        <v>2</v>
      </c>
      <c r="BF3273" s="296">
        <v>1715386</v>
      </c>
    </row>
    <row r="3274" spans="1:58" x14ac:dyDescent="0.3">
      <c r="A3274" s="273">
        <f t="shared" si="100"/>
        <v>784980.42664595856</v>
      </c>
      <c r="B3274" s="1" t="s">
        <v>2621</v>
      </c>
      <c r="C3274" s="274">
        <v>2040746004</v>
      </c>
      <c r="D3274" s="1">
        <v>144105</v>
      </c>
      <c r="E3274" s="1">
        <v>4</v>
      </c>
      <c r="F3274" s="1" t="s">
        <v>3834</v>
      </c>
      <c r="G3274" s="275">
        <v>44231</v>
      </c>
      <c r="H3274" s="275">
        <v>44804</v>
      </c>
      <c r="I3274" s="1">
        <v>0</v>
      </c>
      <c r="J3274" s="1">
        <v>1</v>
      </c>
      <c r="K3274" s="1">
        <v>15</v>
      </c>
      <c r="L3274" s="1">
        <v>30</v>
      </c>
      <c r="M3274" s="1">
        <v>2</v>
      </c>
      <c r="N3274" s="1">
        <v>9</v>
      </c>
      <c r="O3274" s="1">
        <v>9.3800000000000008</v>
      </c>
      <c r="P3274" s="1">
        <v>6052214</v>
      </c>
      <c r="Q3274" s="1">
        <v>112749</v>
      </c>
      <c r="R3274" s="1">
        <v>2017202</v>
      </c>
      <c r="S3274" s="1">
        <v>0</v>
      </c>
      <c r="T3274" s="1">
        <v>0</v>
      </c>
      <c r="U3274" s="1">
        <v>0</v>
      </c>
      <c r="W3274" s="1">
        <v>0</v>
      </c>
      <c r="X3274" s="1">
        <v>0</v>
      </c>
      <c r="Y3274" s="1">
        <v>0</v>
      </c>
      <c r="Z3274" s="1" t="s">
        <v>3347</v>
      </c>
      <c r="AA3274" s="1" t="s">
        <v>2911</v>
      </c>
      <c r="AB3274" s="275">
        <v>44651</v>
      </c>
      <c r="AC3274" s="1">
        <v>1</v>
      </c>
      <c r="AD3274" s="1" t="s">
        <v>2623</v>
      </c>
      <c r="AE3274" s="1">
        <v>1</v>
      </c>
      <c r="AF3274" s="1">
        <v>30</v>
      </c>
      <c r="AG3274" s="1">
        <v>0</v>
      </c>
      <c r="AN3274" s="1">
        <v>1</v>
      </c>
      <c r="AO3274" s="1">
        <v>1</v>
      </c>
      <c r="AR3274" s="276">
        <v>154028.82999999999</v>
      </c>
      <c r="AS3274" s="1" t="s">
        <v>2677</v>
      </c>
      <c r="AT3274" s="1">
        <v>0</v>
      </c>
      <c r="AU3274" s="1">
        <v>0</v>
      </c>
      <c r="AV3274" s="1" t="s">
        <v>2625</v>
      </c>
      <c r="AW3274" s="1" t="s">
        <v>2626</v>
      </c>
      <c r="AX3274" s="1">
        <v>5</v>
      </c>
      <c r="BC3274" s="1">
        <v>1</v>
      </c>
      <c r="BD3274" s="1">
        <v>7</v>
      </c>
      <c r="BE3274" s="1">
        <v>2</v>
      </c>
      <c r="BF3274" s="296">
        <v>1078192.7433540414</v>
      </c>
    </row>
    <row r="3275" spans="1:58" x14ac:dyDescent="0.3">
      <c r="A3275" s="273">
        <f t="shared" si="100"/>
        <v>1154222.5733540414</v>
      </c>
      <c r="B3275" s="1" t="s">
        <v>2621</v>
      </c>
      <c r="C3275" s="274">
        <v>2040746004</v>
      </c>
      <c r="D3275" s="1">
        <v>144105</v>
      </c>
      <c r="E3275" s="1">
        <v>4</v>
      </c>
      <c r="F3275" s="1" t="s">
        <v>4215</v>
      </c>
      <c r="G3275" s="275">
        <v>44306</v>
      </c>
      <c r="H3275" s="275">
        <v>45046</v>
      </c>
      <c r="I3275" s="1">
        <v>0</v>
      </c>
      <c r="J3275" s="1">
        <v>1</v>
      </c>
      <c r="K3275" s="1">
        <v>11</v>
      </c>
      <c r="L3275" s="1">
        <v>30</v>
      </c>
      <c r="M3275" s="1">
        <v>2</v>
      </c>
      <c r="N3275" s="1">
        <v>17.690000000000001</v>
      </c>
      <c r="O3275" s="1">
        <v>19.2</v>
      </c>
      <c r="P3275" s="1">
        <v>5062083</v>
      </c>
      <c r="Q3275" s="1">
        <v>252972</v>
      </c>
      <c r="R3275" s="1">
        <v>2966052</v>
      </c>
      <c r="S3275" s="1">
        <v>0</v>
      </c>
      <c r="T3275" s="1">
        <v>0</v>
      </c>
      <c r="U3275" s="1">
        <v>0</v>
      </c>
      <c r="W3275" s="1">
        <v>0</v>
      </c>
      <c r="X3275" s="1">
        <v>0</v>
      </c>
      <c r="Y3275" s="1">
        <v>0</v>
      </c>
      <c r="AB3275" s="275">
        <v>44651</v>
      </c>
      <c r="AC3275" s="1">
        <v>1</v>
      </c>
      <c r="AD3275" s="1" t="s">
        <v>2623</v>
      </c>
      <c r="AE3275" s="1">
        <v>1</v>
      </c>
      <c r="AF3275" s="1">
        <v>30</v>
      </c>
      <c r="AG3275" s="1">
        <v>0</v>
      </c>
      <c r="AN3275" s="1">
        <v>1</v>
      </c>
      <c r="AO3275" s="1">
        <v>1</v>
      </c>
      <c r="AR3275" s="276">
        <v>226477.17</v>
      </c>
      <c r="AS3275" s="1" t="s">
        <v>2632</v>
      </c>
      <c r="AT3275" s="1">
        <v>0</v>
      </c>
      <c r="AU3275" s="1">
        <v>0</v>
      </c>
      <c r="AV3275" s="1" t="s">
        <v>2625</v>
      </c>
      <c r="AW3275" s="1" t="s">
        <v>2626</v>
      </c>
      <c r="AX3275" s="1">
        <v>5</v>
      </c>
      <c r="BC3275" s="1">
        <v>1</v>
      </c>
      <c r="BD3275" s="1">
        <v>7</v>
      </c>
      <c r="BE3275" s="1">
        <v>2</v>
      </c>
      <c r="BF3275" s="296">
        <v>1585352.2566459586</v>
      </c>
    </row>
    <row r="3276" spans="1:58" x14ac:dyDescent="0.3">
      <c r="A3276" s="273">
        <f t="shared" si="100"/>
        <v>0</v>
      </c>
      <c r="B3276" s="1" t="s">
        <v>2621</v>
      </c>
      <c r="C3276" s="274">
        <v>2064790004</v>
      </c>
      <c r="D3276" s="1">
        <v>144105</v>
      </c>
      <c r="E3276" s="1">
        <v>4</v>
      </c>
      <c r="F3276" s="1" t="s">
        <v>4373</v>
      </c>
      <c r="G3276" s="275">
        <v>44433</v>
      </c>
      <c r="H3276" s="275">
        <v>45169</v>
      </c>
      <c r="I3276" s="1">
        <v>0</v>
      </c>
      <c r="J3276" s="1">
        <v>1</v>
      </c>
      <c r="K3276" s="1">
        <v>8</v>
      </c>
      <c r="L3276" s="1">
        <v>30</v>
      </c>
      <c r="M3276" s="1">
        <v>2</v>
      </c>
      <c r="N3276" s="1">
        <v>5.99</v>
      </c>
      <c r="O3276" s="1">
        <v>6.16</v>
      </c>
      <c r="P3276" s="1">
        <v>8024210</v>
      </c>
      <c r="Q3276" s="1">
        <v>190843</v>
      </c>
      <c r="R3276" s="1">
        <v>5955198</v>
      </c>
      <c r="S3276" s="1">
        <v>0</v>
      </c>
      <c r="T3276" s="1">
        <v>0</v>
      </c>
      <c r="U3276" s="1">
        <v>0</v>
      </c>
      <c r="V3276" s="275"/>
      <c r="W3276" s="1">
        <v>0</v>
      </c>
      <c r="X3276" s="1">
        <v>0</v>
      </c>
      <c r="Y3276" s="1">
        <v>0</v>
      </c>
      <c r="Z3276" s="1" t="s">
        <v>2635</v>
      </c>
      <c r="AA3276" s="1" t="s">
        <v>2807</v>
      </c>
      <c r="AB3276" s="275">
        <v>44651</v>
      </c>
      <c r="AC3276" s="1">
        <v>1</v>
      </c>
      <c r="AD3276" s="1" t="s">
        <v>2623</v>
      </c>
      <c r="AE3276" s="1">
        <v>1</v>
      </c>
      <c r="AF3276" s="1">
        <v>30</v>
      </c>
      <c r="AG3276" s="1">
        <v>0</v>
      </c>
      <c r="AN3276" s="1">
        <v>1</v>
      </c>
      <c r="AO3276" s="1">
        <v>1</v>
      </c>
      <c r="AR3276" s="276">
        <v>927773.94</v>
      </c>
      <c r="AS3276" s="1" t="s">
        <v>2632</v>
      </c>
      <c r="AT3276" s="1">
        <v>0</v>
      </c>
      <c r="AU3276" s="1">
        <v>0</v>
      </c>
      <c r="AV3276" s="1" t="s">
        <v>2625</v>
      </c>
      <c r="AW3276" s="1" t="s">
        <v>2626</v>
      </c>
      <c r="AX3276" s="1">
        <v>5</v>
      </c>
      <c r="BC3276" s="1">
        <v>1</v>
      </c>
      <c r="BD3276" s="1">
        <v>7</v>
      </c>
      <c r="BE3276" s="1">
        <v>2</v>
      </c>
      <c r="BF3276" s="296">
        <v>6494774.9694778053</v>
      </c>
    </row>
    <row r="3277" spans="1:58" x14ac:dyDescent="0.3">
      <c r="A3277" s="273">
        <f t="shared" si="100"/>
        <v>0</v>
      </c>
      <c r="B3277" s="1" t="s">
        <v>2621</v>
      </c>
      <c r="C3277" s="274">
        <v>2064790004</v>
      </c>
      <c r="D3277" s="1">
        <v>144105</v>
      </c>
      <c r="E3277" s="1">
        <v>4</v>
      </c>
      <c r="F3277" s="1" t="s">
        <v>5508</v>
      </c>
      <c r="G3277" s="275">
        <v>44543</v>
      </c>
      <c r="H3277" s="275">
        <v>45291</v>
      </c>
      <c r="I3277" s="1">
        <v>0</v>
      </c>
      <c r="J3277" s="1">
        <v>1</v>
      </c>
      <c r="K3277" s="1">
        <v>3</v>
      </c>
      <c r="L3277" s="1">
        <v>30</v>
      </c>
      <c r="M3277" s="1">
        <v>2</v>
      </c>
      <c r="N3277" s="1">
        <v>5.99</v>
      </c>
      <c r="O3277" s="1">
        <v>6.16</v>
      </c>
      <c r="P3277" s="1">
        <v>3026087</v>
      </c>
      <c r="Q3277" s="1">
        <v>72010</v>
      </c>
      <c r="R3277" s="1">
        <v>2857602</v>
      </c>
      <c r="S3277" s="1">
        <v>0</v>
      </c>
      <c r="T3277" s="1">
        <v>0</v>
      </c>
      <c r="U3277" s="1">
        <v>0</v>
      </c>
      <c r="W3277" s="1">
        <v>0</v>
      </c>
      <c r="X3277" s="1">
        <v>0</v>
      </c>
      <c r="Y3277" s="1">
        <v>0</v>
      </c>
      <c r="Z3277" s="1" t="s">
        <v>2664</v>
      </c>
      <c r="AA3277" s="1" t="s">
        <v>2807</v>
      </c>
      <c r="AB3277" s="275">
        <v>44651</v>
      </c>
      <c r="AC3277" s="1">
        <v>1</v>
      </c>
      <c r="AD3277" s="1" t="s">
        <v>2623</v>
      </c>
      <c r="AE3277" s="1">
        <v>1</v>
      </c>
      <c r="AF3277" s="1">
        <v>30</v>
      </c>
      <c r="AG3277" s="1">
        <v>0</v>
      </c>
      <c r="AN3277" s="1">
        <v>1</v>
      </c>
      <c r="AO3277" s="1">
        <v>1</v>
      </c>
      <c r="AR3277" s="276">
        <v>445282.06</v>
      </c>
      <c r="AS3277" s="1" t="s">
        <v>2632</v>
      </c>
      <c r="AT3277" s="1">
        <v>0</v>
      </c>
      <c r="AU3277" s="1">
        <v>0</v>
      </c>
      <c r="AV3277" s="1" t="s">
        <v>2625</v>
      </c>
      <c r="AW3277" s="1" t="s">
        <v>2626</v>
      </c>
      <c r="AX3277" s="1">
        <v>5</v>
      </c>
      <c r="BC3277" s="1">
        <v>1</v>
      </c>
      <c r="BD3277" s="1">
        <v>7</v>
      </c>
      <c r="BE3277" s="1">
        <v>2</v>
      </c>
      <c r="BF3277" s="296">
        <v>3116518.0305221947</v>
      </c>
    </row>
    <row r="3278" spans="1:58" x14ac:dyDescent="0.3">
      <c r="A3278" s="273">
        <f t="shared" si="100"/>
        <v>159652.72089094308</v>
      </c>
      <c r="B3278" s="1" t="s">
        <v>2621</v>
      </c>
      <c r="C3278" s="274">
        <v>2069600626</v>
      </c>
      <c r="D3278" s="1">
        <v>144210</v>
      </c>
      <c r="E3278" s="1">
        <v>4</v>
      </c>
      <c r="F3278" s="1" t="s">
        <v>5117</v>
      </c>
      <c r="G3278" s="275">
        <v>44537</v>
      </c>
      <c r="H3278" s="275">
        <v>45291</v>
      </c>
      <c r="I3278" s="1">
        <v>60</v>
      </c>
      <c r="J3278" s="1">
        <v>1</v>
      </c>
      <c r="K3278" s="1">
        <v>0</v>
      </c>
      <c r="L3278" s="1">
        <v>30</v>
      </c>
      <c r="M3278" s="1">
        <v>2</v>
      </c>
      <c r="N3278" s="1">
        <v>17.690000000000001</v>
      </c>
      <c r="O3278" s="1">
        <v>19.2</v>
      </c>
      <c r="P3278" s="1">
        <v>651000</v>
      </c>
      <c r="Q3278" s="1">
        <v>32533</v>
      </c>
      <c r="R3278" s="1">
        <v>651000</v>
      </c>
      <c r="S3278" s="1">
        <v>35158</v>
      </c>
      <c r="T3278" s="1">
        <v>0</v>
      </c>
      <c r="U3278" s="1">
        <v>0</v>
      </c>
      <c r="W3278" s="1">
        <v>6080</v>
      </c>
      <c r="X3278" s="1">
        <v>0</v>
      </c>
      <c r="Y3278" s="1">
        <v>0</v>
      </c>
      <c r="AB3278" s="275">
        <v>44651</v>
      </c>
      <c r="AC3278" s="1">
        <v>1</v>
      </c>
      <c r="AD3278" s="1" t="s">
        <v>2623</v>
      </c>
      <c r="AE3278" s="1">
        <v>1</v>
      </c>
      <c r="AF3278" s="1">
        <v>30</v>
      </c>
      <c r="AG3278" s="1">
        <v>69170</v>
      </c>
      <c r="AN3278" s="1">
        <v>1</v>
      </c>
      <c r="AO3278" s="1">
        <v>1</v>
      </c>
      <c r="AR3278" s="276">
        <v>61427.29</v>
      </c>
      <c r="AS3278" s="1" t="s">
        <v>2657</v>
      </c>
      <c r="AT3278" s="1">
        <v>0</v>
      </c>
      <c r="AU3278" s="1">
        <v>0</v>
      </c>
      <c r="AX3278" s="1">
        <v>5</v>
      </c>
      <c r="BC3278" s="1">
        <v>1</v>
      </c>
      <c r="BD3278" s="1">
        <v>7</v>
      </c>
      <c r="BE3278" s="1">
        <v>2</v>
      </c>
      <c r="BF3278" s="296">
        <v>429919.98910905689</v>
      </c>
    </row>
    <row r="3279" spans="1:58" x14ac:dyDescent="0.3">
      <c r="A3279" s="273">
        <f t="shared" si="100"/>
        <v>460983.27910905681</v>
      </c>
      <c r="B3279" s="1" t="s">
        <v>2621</v>
      </c>
      <c r="C3279" s="274">
        <v>2069600626</v>
      </c>
      <c r="D3279" s="1">
        <v>144110</v>
      </c>
      <c r="E3279" s="1">
        <v>4</v>
      </c>
      <c r="F3279" s="1" t="s">
        <v>4550</v>
      </c>
      <c r="G3279" s="275">
        <v>44348</v>
      </c>
      <c r="H3279" s="275">
        <v>45077</v>
      </c>
      <c r="I3279" s="1">
        <v>1</v>
      </c>
      <c r="J3279" s="1">
        <v>1</v>
      </c>
      <c r="K3279" s="1">
        <v>9</v>
      </c>
      <c r="L3279" s="1">
        <v>30</v>
      </c>
      <c r="M3279" s="1">
        <v>2</v>
      </c>
      <c r="N3279" s="1">
        <v>17.690000000000001</v>
      </c>
      <c r="O3279" s="1">
        <v>19.2</v>
      </c>
      <c r="P3279" s="1">
        <v>3000000</v>
      </c>
      <c r="Q3279" s="1">
        <v>149922</v>
      </c>
      <c r="R3279" s="1">
        <v>1879543</v>
      </c>
      <c r="S3279" s="1">
        <v>0</v>
      </c>
      <c r="T3279" s="1">
        <v>0</v>
      </c>
      <c r="U3279" s="1">
        <v>0</v>
      </c>
      <c r="W3279" s="1">
        <v>17554</v>
      </c>
      <c r="X3279" s="1">
        <v>0</v>
      </c>
      <c r="Y3279" s="1">
        <v>0</v>
      </c>
      <c r="AB3279" s="275">
        <v>44651</v>
      </c>
      <c r="AC3279" s="1">
        <v>1</v>
      </c>
      <c r="AD3279" s="1" t="s">
        <v>2623</v>
      </c>
      <c r="AE3279" s="1">
        <v>1</v>
      </c>
      <c r="AF3279" s="1">
        <v>30</v>
      </c>
      <c r="AG3279" s="1">
        <v>170</v>
      </c>
      <c r="AN3279" s="1">
        <v>1</v>
      </c>
      <c r="AO3279" s="1">
        <v>1</v>
      </c>
      <c r="AR3279" s="276">
        <v>177310.71</v>
      </c>
      <c r="AS3279" s="1" t="s">
        <v>2657</v>
      </c>
      <c r="AT3279" s="1">
        <v>0</v>
      </c>
      <c r="AU3279" s="1">
        <v>0</v>
      </c>
      <c r="AV3279" s="1" t="s">
        <v>2625</v>
      </c>
      <c r="AW3279" s="1" t="s">
        <v>2626</v>
      </c>
      <c r="AX3279" s="1">
        <v>5</v>
      </c>
      <c r="BC3279" s="1">
        <v>1</v>
      </c>
      <c r="BD3279" s="1">
        <v>7</v>
      </c>
      <c r="BE3279" s="1">
        <v>2</v>
      </c>
      <c r="BF3279" s="296">
        <v>1241249.0108909432</v>
      </c>
    </row>
    <row r="3280" spans="1:58" x14ac:dyDescent="0.3">
      <c r="A3280" s="273">
        <f t="shared" si="100"/>
        <v>0</v>
      </c>
      <c r="B3280" s="1" t="s">
        <v>2621</v>
      </c>
      <c r="C3280" s="274">
        <v>2062746484</v>
      </c>
      <c r="D3280" s="1">
        <v>144105</v>
      </c>
      <c r="E3280" s="1">
        <v>4</v>
      </c>
      <c r="F3280" s="1" t="s">
        <v>3585</v>
      </c>
      <c r="G3280" s="275">
        <v>44242</v>
      </c>
      <c r="H3280" s="275">
        <v>44681</v>
      </c>
      <c r="I3280" s="1">
        <v>0</v>
      </c>
      <c r="J3280" s="1">
        <v>1</v>
      </c>
      <c r="K3280" s="1">
        <v>15</v>
      </c>
      <c r="L3280" s="1">
        <v>30</v>
      </c>
      <c r="M3280" s="1">
        <v>2</v>
      </c>
      <c r="N3280" s="1">
        <v>10.37</v>
      </c>
      <c r="O3280" s="1">
        <v>10.88</v>
      </c>
      <c r="P3280" s="1">
        <v>25125291</v>
      </c>
      <c r="Q3280" s="1">
        <v>736996</v>
      </c>
      <c r="R3280" s="1">
        <v>320721</v>
      </c>
      <c r="S3280" s="1">
        <v>0</v>
      </c>
      <c r="T3280" s="1">
        <v>0</v>
      </c>
      <c r="U3280" s="1">
        <v>0</v>
      </c>
      <c r="W3280" s="1">
        <v>0</v>
      </c>
      <c r="X3280" s="1">
        <v>0</v>
      </c>
      <c r="Y3280" s="1">
        <v>0</v>
      </c>
      <c r="AB3280" s="275">
        <v>44651</v>
      </c>
      <c r="AC3280" s="1">
        <v>1</v>
      </c>
      <c r="AD3280" s="1" t="s">
        <v>2623</v>
      </c>
      <c r="AE3280" s="1">
        <v>1</v>
      </c>
      <c r="AF3280" s="1">
        <v>30</v>
      </c>
      <c r="AG3280" s="1">
        <v>0</v>
      </c>
      <c r="AN3280" s="1">
        <v>1</v>
      </c>
      <c r="AO3280" s="1">
        <v>1</v>
      </c>
      <c r="AR3280" s="276">
        <v>805614</v>
      </c>
      <c r="AS3280" s="1" t="s">
        <v>2624</v>
      </c>
      <c r="AT3280" s="1">
        <v>0</v>
      </c>
      <c r="AU3280" s="1">
        <v>0</v>
      </c>
      <c r="AV3280" s="1" t="s">
        <v>2625</v>
      </c>
      <c r="AW3280" s="1" t="s">
        <v>2626</v>
      </c>
      <c r="AX3280" s="1">
        <v>5</v>
      </c>
      <c r="BC3280" s="1">
        <v>1</v>
      </c>
      <c r="BD3280" s="1">
        <v>7</v>
      </c>
      <c r="BE3280" s="1">
        <v>2</v>
      </c>
      <c r="BF3280" s="296">
        <v>5639350</v>
      </c>
    </row>
    <row r="3281" spans="1:58" x14ac:dyDescent="0.3">
      <c r="A3281" s="273">
        <f t="shared" si="100"/>
        <v>7096890.9665564084</v>
      </c>
      <c r="B3281" s="1" t="s">
        <v>2621</v>
      </c>
      <c r="C3281" s="274">
        <v>2062822460</v>
      </c>
      <c r="D3281" s="1">
        <v>144105</v>
      </c>
      <c r="E3281" s="1">
        <v>3</v>
      </c>
      <c r="F3281" s="1" t="s">
        <v>5842</v>
      </c>
      <c r="G3281" s="275">
        <v>44651</v>
      </c>
      <c r="H3281" s="275">
        <v>45199</v>
      </c>
      <c r="I3281" s="1">
        <v>0</v>
      </c>
      <c r="J3281" s="1">
        <v>1</v>
      </c>
      <c r="K3281" s="1">
        <v>0</v>
      </c>
      <c r="L3281" s="1">
        <v>30</v>
      </c>
      <c r="M3281" s="1">
        <v>2</v>
      </c>
      <c r="N3281" s="1">
        <v>14.75</v>
      </c>
      <c r="O3281" s="1">
        <v>15.79</v>
      </c>
      <c r="P3281" s="1">
        <v>9229911</v>
      </c>
      <c r="Q3281" s="1">
        <v>576476</v>
      </c>
      <c r="R3281" s="1">
        <v>9229911</v>
      </c>
      <c r="S3281" s="1">
        <v>0</v>
      </c>
      <c r="T3281" s="1">
        <v>0</v>
      </c>
      <c r="U3281" s="1">
        <v>0</v>
      </c>
      <c r="W3281" s="1">
        <v>0</v>
      </c>
      <c r="X3281" s="1">
        <v>0</v>
      </c>
      <c r="Y3281" s="1">
        <v>0</v>
      </c>
      <c r="AB3281" s="275">
        <v>44651</v>
      </c>
      <c r="AC3281" s="1">
        <v>1</v>
      </c>
      <c r="AD3281" s="1" t="s">
        <v>2623</v>
      </c>
      <c r="AE3281" s="1">
        <v>1</v>
      </c>
      <c r="AF3281" s="1">
        <v>30</v>
      </c>
      <c r="AG3281" s="1">
        <v>0</v>
      </c>
      <c r="AN3281" s="1">
        <v>1</v>
      </c>
      <c r="AO3281" s="1">
        <v>1</v>
      </c>
      <c r="AP3281" s="1">
        <v>44651</v>
      </c>
      <c r="AQ3281" s="1" t="s">
        <v>2629</v>
      </c>
      <c r="AR3281" s="276">
        <v>552695.66</v>
      </c>
      <c r="AS3281" s="1" t="s">
        <v>2632</v>
      </c>
      <c r="AT3281" s="1">
        <v>0</v>
      </c>
      <c r="AU3281" s="1">
        <v>0</v>
      </c>
      <c r="AV3281" s="1" t="s">
        <v>2625</v>
      </c>
      <c r="AW3281" s="1" t="s">
        <v>2626</v>
      </c>
      <c r="AX3281" s="1">
        <v>5</v>
      </c>
      <c r="BC3281" s="1">
        <v>1</v>
      </c>
      <c r="BD3281" s="1">
        <v>7</v>
      </c>
      <c r="BE3281" s="1">
        <v>2</v>
      </c>
      <c r="BF3281" s="296">
        <v>1580324.3734435914</v>
      </c>
    </row>
    <row r="3282" spans="1:58" x14ac:dyDescent="0.3">
      <c r="A3282" s="273">
        <f t="shared" si="100"/>
        <v>597064.46211028262</v>
      </c>
      <c r="B3282" s="1" t="s">
        <v>2621</v>
      </c>
      <c r="C3282" s="274">
        <v>2062822460</v>
      </c>
      <c r="D3282" s="1">
        <v>144205</v>
      </c>
      <c r="E3282" s="1">
        <v>4</v>
      </c>
      <c r="F3282" s="1" t="s">
        <v>4498</v>
      </c>
      <c r="G3282" s="275">
        <v>44351</v>
      </c>
      <c r="H3282" s="275">
        <v>44742</v>
      </c>
      <c r="I3282" s="1">
        <v>0</v>
      </c>
      <c r="J3282" s="1">
        <v>1</v>
      </c>
      <c r="K3282" s="1">
        <v>9</v>
      </c>
      <c r="L3282" s="1">
        <v>30</v>
      </c>
      <c r="M3282" s="1">
        <v>2</v>
      </c>
      <c r="N3282" s="1">
        <v>9</v>
      </c>
      <c r="O3282" s="1">
        <v>9.3800000000000008</v>
      </c>
      <c r="P3282" s="1">
        <v>3000000</v>
      </c>
      <c r="Q3282" s="1">
        <v>262916</v>
      </c>
      <c r="R3282" s="1">
        <v>776544</v>
      </c>
      <c r="S3282" s="1">
        <v>0</v>
      </c>
      <c r="T3282" s="1">
        <v>0</v>
      </c>
      <c r="U3282" s="1">
        <v>0</v>
      </c>
      <c r="W3282" s="1">
        <v>0</v>
      </c>
      <c r="X3282" s="1">
        <v>0</v>
      </c>
      <c r="Y3282" s="1">
        <v>0</v>
      </c>
      <c r="AB3282" s="275">
        <v>44651</v>
      </c>
      <c r="AC3282" s="1">
        <v>1</v>
      </c>
      <c r="AD3282" s="1" t="s">
        <v>2623</v>
      </c>
      <c r="AE3282" s="1">
        <v>1</v>
      </c>
      <c r="AF3282" s="1">
        <v>30</v>
      </c>
      <c r="AG3282" s="1">
        <v>0</v>
      </c>
      <c r="AN3282" s="1">
        <v>1</v>
      </c>
      <c r="AO3282" s="1">
        <v>1</v>
      </c>
      <c r="AR3282" s="276">
        <v>46521.440000000002</v>
      </c>
      <c r="AS3282" s="1" t="s">
        <v>2657</v>
      </c>
      <c r="AT3282" s="1">
        <v>0</v>
      </c>
      <c r="AU3282" s="1">
        <v>0</v>
      </c>
      <c r="AX3282" s="1">
        <v>5</v>
      </c>
      <c r="BC3282" s="1">
        <v>1</v>
      </c>
      <c r="BD3282" s="1">
        <v>7</v>
      </c>
      <c r="BE3282" s="1">
        <v>2</v>
      </c>
      <c r="BF3282" s="296">
        <v>132958.09788971749</v>
      </c>
    </row>
    <row r="3283" spans="1:58" x14ac:dyDescent="0.3">
      <c r="A3283" s="273">
        <f t="shared" si="100"/>
        <v>589399.49944442406</v>
      </c>
      <c r="B3283" s="1" t="s">
        <v>2621</v>
      </c>
      <c r="C3283" s="274">
        <v>2062822460</v>
      </c>
      <c r="D3283" s="1">
        <v>144205</v>
      </c>
      <c r="E3283" s="1">
        <v>4</v>
      </c>
      <c r="F3283" s="1" t="s">
        <v>5119</v>
      </c>
      <c r="G3283" s="275">
        <v>44537</v>
      </c>
      <c r="H3283" s="275">
        <v>44926</v>
      </c>
      <c r="I3283" s="1">
        <v>0</v>
      </c>
      <c r="J3283" s="1">
        <v>1</v>
      </c>
      <c r="K3283" s="1">
        <v>3</v>
      </c>
      <c r="L3283" s="1">
        <v>30</v>
      </c>
      <c r="M3283" s="1">
        <v>2</v>
      </c>
      <c r="N3283" s="1">
        <v>17.690000000000001</v>
      </c>
      <c r="O3283" s="1">
        <v>19.2</v>
      </c>
      <c r="P3283" s="1">
        <v>1000000</v>
      </c>
      <c r="Q3283" s="1">
        <v>91729</v>
      </c>
      <c r="R3283" s="1">
        <v>766585</v>
      </c>
      <c r="S3283" s="1">
        <v>0</v>
      </c>
      <c r="T3283" s="1">
        <v>0</v>
      </c>
      <c r="U3283" s="1">
        <v>0</v>
      </c>
      <c r="W3283" s="1">
        <v>0</v>
      </c>
      <c r="X3283" s="1">
        <v>0</v>
      </c>
      <c r="Y3283" s="1">
        <v>0</v>
      </c>
      <c r="AB3283" s="275">
        <v>44651</v>
      </c>
      <c r="AC3283" s="1">
        <v>1</v>
      </c>
      <c r="AD3283" s="1" t="s">
        <v>2623</v>
      </c>
      <c r="AE3283" s="1">
        <v>1</v>
      </c>
      <c r="AF3283" s="1">
        <v>30</v>
      </c>
      <c r="AG3283" s="1">
        <v>0</v>
      </c>
      <c r="AN3283" s="1">
        <v>1</v>
      </c>
      <c r="AO3283" s="1">
        <v>1</v>
      </c>
      <c r="AR3283" s="276">
        <v>45932.56</v>
      </c>
      <c r="AS3283" s="1" t="s">
        <v>2657</v>
      </c>
      <c r="AT3283" s="1">
        <v>0</v>
      </c>
      <c r="AU3283" s="1">
        <v>0</v>
      </c>
      <c r="AX3283" s="1">
        <v>5</v>
      </c>
      <c r="BC3283" s="1">
        <v>1</v>
      </c>
      <c r="BD3283" s="1">
        <v>7</v>
      </c>
      <c r="BE3283" s="1">
        <v>2</v>
      </c>
      <c r="BF3283" s="296">
        <v>131252.94055557586</v>
      </c>
    </row>
    <row r="3284" spans="1:58" x14ac:dyDescent="0.3">
      <c r="A3284" s="273">
        <f t="shared" si="100"/>
        <v>117906.07188888484</v>
      </c>
      <c r="B3284" s="1" t="s">
        <v>2621</v>
      </c>
      <c r="C3284" s="274">
        <v>2062822460</v>
      </c>
      <c r="D3284" s="1">
        <v>144205</v>
      </c>
      <c r="E3284" s="1">
        <v>4</v>
      </c>
      <c r="F3284" s="1" t="s">
        <v>5222</v>
      </c>
      <c r="G3284" s="275">
        <v>44539</v>
      </c>
      <c r="H3284" s="275">
        <v>44926</v>
      </c>
      <c r="I3284" s="1">
        <v>0</v>
      </c>
      <c r="J3284" s="1">
        <v>1</v>
      </c>
      <c r="K3284" s="1">
        <v>3</v>
      </c>
      <c r="L3284" s="1">
        <v>30</v>
      </c>
      <c r="M3284" s="1">
        <v>2</v>
      </c>
      <c r="N3284" s="1">
        <v>17.690000000000001</v>
      </c>
      <c r="O3284" s="1">
        <v>19.2</v>
      </c>
      <c r="P3284" s="1">
        <v>200000</v>
      </c>
      <c r="Q3284" s="1">
        <v>18346</v>
      </c>
      <c r="R3284" s="1">
        <v>153317</v>
      </c>
      <c r="S3284" s="1">
        <v>0</v>
      </c>
      <c r="T3284" s="1">
        <v>0</v>
      </c>
      <c r="U3284" s="1">
        <v>0</v>
      </c>
      <c r="W3284" s="1">
        <v>0</v>
      </c>
      <c r="X3284" s="1">
        <v>0</v>
      </c>
      <c r="Y3284" s="1">
        <v>0</v>
      </c>
      <c r="AB3284" s="275">
        <v>44651</v>
      </c>
      <c r="AC3284" s="1">
        <v>1</v>
      </c>
      <c r="AD3284" s="1" t="s">
        <v>2623</v>
      </c>
      <c r="AE3284" s="1">
        <v>1</v>
      </c>
      <c r="AF3284" s="1">
        <v>30</v>
      </c>
      <c r="AG3284" s="1">
        <v>0</v>
      </c>
      <c r="AN3284" s="1">
        <v>1</v>
      </c>
      <c r="AO3284" s="1">
        <v>1</v>
      </c>
      <c r="AR3284" s="276">
        <v>9160.34</v>
      </c>
      <c r="AS3284" s="1" t="s">
        <v>2657</v>
      </c>
      <c r="AT3284" s="1">
        <v>0</v>
      </c>
      <c r="AU3284" s="1">
        <v>0</v>
      </c>
      <c r="AX3284" s="1">
        <v>5</v>
      </c>
      <c r="BC3284" s="1">
        <v>1</v>
      </c>
      <c r="BD3284" s="1">
        <v>7</v>
      </c>
      <c r="BE3284" s="1">
        <v>2</v>
      </c>
      <c r="BF3284" s="296">
        <v>26250.588111115168</v>
      </c>
    </row>
    <row r="3285" spans="1:58" x14ac:dyDescent="0.3">
      <c r="A3285" s="273">
        <f t="shared" si="100"/>
        <v>1900599</v>
      </c>
      <c r="B3285" s="1" t="s">
        <v>2621</v>
      </c>
      <c r="C3285" s="274">
        <v>2086282626</v>
      </c>
      <c r="D3285" s="1">
        <v>144105</v>
      </c>
      <c r="E3285" s="1">
        <v>2</v>
      </c>
      <c r="F3285" s="1" t="s">
        <v>3843</v>
      </c>
      <c r="G3285" s="275">
        <v>44085</v>
      </c>
      <c r="H3285" s="275">
        <v>44834</v>
      </c>
      <c r="I3285" s="1">
        <v>0</v>
      </c>
      <c r="J3285" s="1">
        <v>1</v>
      </c>
      <c r="K3285" s="1">
        <v>18</v>
      </c>
      <c r="L3285" s="1">
        <v>30</v>
      </c>
      <c r="M3285" s="1">
        <v>2</v>
      </c>
      <c r="N3285" s="1">
        <v>11.03</v>
      </c>
      <c r="O3285" s="1">
        <v>11.61</v>
      </c>
      <c r="P3285" s="1">
        <v>6994108</v>
      </c>
      <c r="Q3285" s="1">
        <v>327421</v>
      </c>
      <c r="R3285" s="1">
        <v>1900599</v>
      </c>
      <c r="S3285" s="1">
        <v>0</v>
      </c>
      <c r="T3285" s="1">
        <v>0</v>
      </c>
      <c r="U3285" s="1">
        <v>0</v>
      </c>
      <c r="W3285" s="1">
        <v>0</v>
      </c>
      <c r="X3285" s="1">
        <v>0</v>
      </c>
      <c r="Y3285" s="1">
        <v>0</v>
      </c>
      <c r="AB3285" s="275">
        <v>44651</v>
      </c>
      <c r="AC3285" s="1">
        <v>1</v>
      </c>
      <c r="AD3285" s="1" t="s">
        <v>2623</v>
      </c>
      <c r="AE3285" s="1">
        <v>1</v>
      </c>
      <c r="AF3285" s="1">
        <v>30</v>
      </c>
      <c r="AG3285" s="1">
        <v>0</v>
      </c>
      <c r="AN3285" s="1">
        <v>1</v>
      </c>
      <c r="AO3285" s="1">
        <v>1</v>
      </c>
      <c r="AP3285" s="1">
        <v>44085</v>
      </c>
      <c r="AQ3285" s="1" t="s">
        <v>3844</v>
      </c>
      <c r="AR3285" s="276">
        <v>0</v>
      </c>
      <c r="AS3285" s="1" t="s">
        <v>2624</v>
      </c>
      <c r="AT3285" s="1">
        <v>1</v>
      </c>
      <c r="AU3285" s="1">
        <v>0</v>
      </c>
      <c r="AV3285" s="1" t="s">
        <v>2625</v>
      </c>
      <c r="AW3285" s="1" t="s">
        <v>2626</v>
      </c>
      <c r="AX3285" s="1">
        <v>5</v>
      </c>
      <c r="BC3285" s="1">
        <v>1</v>
      </c>
      <c r="BD3285" s="1">
        <v>7</v>
      </c>
      <c r="BE3285" s="1">
        <v>2</v>
      </c>
      <c r="BF3285" s="296">
        <v>0</v>
      </c>
    </row>
    <row r="3286" spans="1:58" x14ac:dyDescent="0.3">
      <c r="A3286" s="273">
        <f t="shared" si="100"/>
        <v>438130.72656972543</v>
      </c>
      <c r="B3286" s="1" t="s">
        <v>2621</v>
      </c>
      <c r="C3286" s="274">
        <v>2086282894</v>
      </c>
      <c r="D3286" s="1">
        <v>144205</v>
      </c>
      <c r="E3286" s="1">
        <v>4</v>
      </c>
      <c r="F3286" s="1" t="s">
        <v>2821</v>
      </c>
      <c r="G3286" s="275">
        <v>43791</v>
      </c>
      <c r="H3286" s="275">
        <v>44985</v>
      </c>
      <c r="I3286" s="1">
        <v>0</v>
      </c>
      <c r="J3286" s="1">
        <v>1</v>
      </c>
      <c r="K3286" s="1">
        <v>27</v>
      </c>
      <c r="L3286" s="1">
        <v>30</v>
      </c>
      <c r="M3286" s="1">
        <v>2</v>
      </c>
      <c r="N3286" s="1">
        <v>18</v>
      </c>
      <c r="O3286" s="1">
        <v>19.559999999999999</v>
      </c>
      <c r="P3286" s="1">
        <v>2376792</v>
      </c>
      <c r="Q3286" s="1">
        <v>251000</v>
      </c>
      <c r="R3286" s="1">
        <v>2376792</v>
      </c>
      <c r="S3286" s="1">
        <v>0</v>
      </c>
      <c r="T3286" s="1">
        <v>0</v>
      </c>
      <c r="U3286" s="1">
        <v>0</v>
      </c>
      <c r="W3286" s="1">
        <v>0</v>
      </c>
      <c r="X3286" s="1">
        <v>0</v>
      </c>
      <c r="Y3286" s="1">
        <v>0</v>
      </c>
      <c r="AB3286" s="275">
        <v>44651</v>
      </c>
      <c r="AC3286" s="1">
        <v>1</v>
      </c>
      <c r="AD3286" s="1" t="s">
        <v>2623</v>
      </c>
      <c r="AE3286" s="1">
        <v>1</v>
      </c>
      <c r="AF3286" s="1">
        <v>30</v>
      </c>
      <c r="AG3286" s="1">
        <v>0</v>
      </c>
      <c r="AN3286" s="1">
        <v>1</v>
      </c>
      <c r="AO3286" s="1">
        <v>1</v>
      </c>
      <c r="AR3286" s="276">
        <v>428315.85</v>
      </c>
      <c r="AS3286" s="1" t="s">
        <v>2657</v>
      </c>
      <c r="AT3286" s="1">
        <v>0</v>
      </c>
      <c r="AU3286" s="1">
        <v>0</v>
      </c>
      <c r="AX3286" s="1">
        <v>5</v>
      </c>
      <c r="BC3286" s="1">
        <v>1</v>
      </c>
      <c r="BD3286" s="1">
        <v>7</v>
      </c>
      <c r="BE3286" s="1">
        <v>2</v>
      </c>
      <c r="BF3286" s="296">
        <v>1510345.4234302745</v>
      </c>
    </row>
    <row r="3287" spans="1:58" x14ac:dyDescent="0.3">
      <c r="A3287" s="273">
        <f t="shared" si="100"/>
        <v>516490.27343027457</v>
      </c>
      <c r="B3287" s="1" t="s">
        <v>2621</v>
      </c>
      <c r="C3287" s="274">
        <v>2086282894</v>
      </c>
      <c r="D3287" s="1">
        <v>144205</v>
      </c>
      <c r="E3287" s="1">
        <v>4</v>
      </c>
      <c r="F3287" s="1" t="s">
        <v>6168</v>
      </c>
      <c r="G3287" s="275">
        <v>44617</v>
      </c>
      <c r="H3287" s="275">
        <v>45046</v>
      </c>
      <c r="I3287" s="1">
        <v>0</v>
      </c>
      <c r="J3287" s="1">
        <v>1</v>
      </c>
      <c r="K3287" s="1">
        <v>1</v>
      </c>
      <c r="L3287" s="1">
        <v>30</v>
      </c>
      <c r="M3287" s="1">
        <v>2</v>
      </c>
      <c r="N3287" s="1">
        <v>17.7</v>
      </c>
      <c r="O3287" s="1">
        <v>19.2</v>
      </c>
      <c r="P3287" s="1">
        <v>6000000</v>
      </c>
      <c r="Q3287" s="1">
        <v>251000</v>
      </c>
      <c r="R3287" s="1">
        <v>2801645</v>
      </c>
      <c r="S3287" s="1">
        <v>0</v>
      </c>
      <c r="T3287" s="1">
        <v>0</v>
      </c>
      <c r="U3287" s="1">
        <v>0</v>
      </c>
      <c r="W3287" s="1">
        <v>0</v>
      </c>
      <c r="X3287" s="1">
        <v>0</v>
      </c>
      <c r="Y3287" s="1">
        <v>0</v>
      </c>
      <c r="AB3287" s="275">
        <v>44651</v>
      </c>
      <c r="AC3287" s="1">
        <v>1</v>
      </c>
      <c r="AD3287" s="1" t="s">
        <v>2623</v>
      </c>
      <c r="AE3287" s="1">
        <v>1</v>
      </c>
      <c r="AF3287" s="1">
        <v>30</v>
      </c>
      <c r="AG3287" s="1">
        <v>0</v>
      </c>
      <c r="AN3287" s="1">
        <v>1</v>
      </c>
      <c r="AO3287" s="1">
        <v>1</v>
      </c>
      <c r="AR3287" s="276">
        <v>504834.15</v>
      </c>
      <c r="AS3287" s="1" t="s">
        <v>2657</v>
      </c>
      <c r="AT3287" s="1">
        <v>0</v>
      </c>
      <c r="AU3287" s="1">
        <v>0</v>
      </c>
      <c r="AX3287" s="1">
        <v>5</v>
      </c>
      <c r="BC3287" s="1">
        <v>1</v>
      </c>
      <c r="BD3287" s="1">
        <v>7</v>
      </c>
      <c r="BE3287" s="1">
        <v>2</v>
      </c>
      <c r="BF3287" s="296">
        <v>1780320.5765697255</v>
      </c>
    </row>
    <row r="3288" spans="1:58" x14ac:dyDescent="0.3">
      <c r="A3288" s="273">
        <f t="shared" si="100"/>
        <v>0</v>
      </c>
      <c r="B3288" s="1" t="s">
        <v>2621</v>
      </c>
      <c r="C3288" s="274">
        <v>2086288202</v>
      </c>
      <c r="D3288" s="1">
        <v>144205</v>
      </c>
      <c r="E3288" s="1">
        <v>4</v>
      </c>
      <c r="F3288" s="1" t="s">
        <v>3204</v>
      </c>
      <c r="G3288" s="275">
        <v>43985</v>
      </c>
      <c r="H3288" s="275">
        <v>45138</v>
      </c>
      <c r="I3288" s="1">
        <v>0</v>
      </c>
      <c r="J3288" s="1">
        <v>1</v>
      </c>
      <c r="K3288" s="1">
        <v>20</v>
      </c>
      <c r="L3288" s="1">
        <v>30</v>
      </c>
      <c r="M3288" s="1">
        <v>2</v>
      </c>
      <c r="N3288" s="1">
        <v>11.59</v>
      </c>
      <c r="O3288" s="1">
        <v>12.23</v>
      </c>
      <c r="P3288" s="1">
        <v>10212100</v>
      </c>
      <c r="Q3288" s="1">
        <v>337240</v>
      </c>
      <c r="R3288" s="1">
        <v>4977067</v>
      </c>
      <c r="S3288" s="1">
        <v>0</v>
      </c>
      <c r="T3288" s="1">
        <v>0</v>
      </c>
      <c r="U3288" s="1">
        <v>0</v>
      </c>
      <c r="W3288" s="1">
        <v>0</v>
      </c>
      <c r="X3288" s="1">
        <v>0</v>
      </c>
      <c r="Y3288" s="1">
        <v>0</v>
      </c>
      <c r="AB3288" s="275">
        <v>44651</v>
      </c>
      <c r="AC3288" s="1">
        <v>1</v>
      </c>
      <c r="AD3288" s="1" t="s">
        <v>2623</v>
      </c>
      <c r="AE3288" s="1">
        <v>1</v>
      </c>
      <c r="AF3288" s="1">
        <v>30</v>
      </c>
      <c r="AG3288" s="1">
        <v>0</v>
      </c>
      <c r="AN3288" s="1">
        <v>1</v>
      </c>
      <c r="AO3288" s="1">
        <v>1</v>
      </c>
      <c r="AR3288" s="276">
        <v>892459</v>
      </c>
      <c r="AS3288" s="1" t="s">
        <v>2632</v>
      </c>
      <c r="AT3288" s="1">
        <v>0</v>
      </c>
      <c r="AU3288" s="1">
        <v>0</v>
      </c>
      <c r="AX3288" s="1">
        <v>5</v>
      </c>
      <c r="BC3288" s="1">
        <v>1</v>
      </c>
      <c r="BD3288" s="1">
        <v>7</v>
      </c>
      <c r="BE3288" s="1">
        <v>2</v>
      </c>
      <c r="BF3288" s="296">
        <v>4147180</v>
      </c>
    </row>
    <row r="3289" spans="1:58" x14ac:dyDescent="0.3">
      <c r="A3289" s="273">
        <f t="shared" si="100"/>
        <v>471012.94303989946</v>
      </c>
      <c r="B3289" s="1" t="s">
        <v>2621</v>
      </c>
      <c r="C3289" s="274">
        <v>2086424740</v>
      </c>
      <c r="D3289" s="1">
        <v>144205</v>
      </c>
      <c r="E3289" s="1">
        <v>4</v>
      </c>
      <c r="F3289" s="1" t="s">
        <v>5501</v>
      </c>
      <c r="G3289" s="275">
        <v>44516</v>
      </c>
      <c r="H3289" s="275">
        <v>45260</v>
      </c>
      <c r="I3289" s="1">
        <v>1</v>
      </c>
      <c r="J3289" s="1">
        <v>1</v>
      </c>
      <c r="K3289" s="1">
        <v>3</v>
      </c>
      <c r="L3289" s="1">
        <v>30</v>
      </c>
      <c r="M3289" s="1">
        <v>2</v>
      </c>
      <c r="N3289" s="1">
        <v>17.690000000000001</v>
      </c>
      <c r="O3289" s="1">
        <v>19.2</v>
      </c>
      <c r="P3289" s="1">
        <v>625000</v>
      </c>
      <c r="Q3289" s="1">
        <v>31234</v>
      </c>
      <c r="R3289" s="1">
        <v>558593</v>
      </c>
      <c r="S3289" s="1">
        <v>8239</v>
      </c>
      <c r="T3289" s="1">
        <v>0</v>
      </c>
      <c r="U3289" s="1">
        <v>0</v>
      </c>
      <c r="W3289" s="1">
        <v>0</v>
      </c>
      <c r="X3289" s="1">
        <v>0</v>
      </c>
      <c r="Y3289" s="1">
        <v>0</v>
      </c>
      <c r="AB3289" s="275">
        <v>44620</v>
      </c>
      <c r="AC3289" s="1">
        <v>1</v>
      </c>
      <c r="AD3289" s="1" t="s">
        <v>2623</v>
      </c>
      <c r="AE3289" s="1">
        <v>1</v>
      </c>
      <c r="AF3289" s="1">
        <v>30</v>
      </c>
      <c r="AG3289" s="1">
        <v>22807</v>
      </c>
      <c r="AN3289" s="1">
        <v>1</v>
      </c>
      <c r="AO3289" s="1">
        <v>1</v>
      </c>
      <c r="AP3289" s="275"/>
      <c r="AR3289" s="276">
        <v>14972.94</v>
      </c>
      <c r="AS3289" s="1" t="s">
        <v>2657</v>
      </c>
      <c r="AT3289" s="1">
        <v>0</v>
      </c>
      <c r="AU3289" s="1">
        <v>0</v>
      </c>
      <c r="AX3289" s="1">
        <v>5</v>
      </c>
      <c r="BC3289" s="1">
        <v>1</v>
      </c>
      <c r="BD3289" s="1">
        <v>7</v>
      </c>
      <c r="BE3289" s="1">
        <v>2</v>
      </c>
      <c r="BF3289" s="296">
        <v>72607.116960100582</v>
      </c>
    </row>
    <row r="3290" spans="1:58" x14ac:dyDescent="0.3">
      <c r="A3290" s="273">
        <f t="shared" si="100"/>
        <v>1088972.3878822082</v>
      </c>
      <c r="B3290" s="1" t="s">
        <v>2621</v>
      </c>
      <c r="C3290" s="274">
        <v>2086424740</v>
      </c>
      <c r="D3290" s="1">
        <v>144105</v>
      </c>
      <c r="E3290" s="1">
        <v>4</v>
      </c>
      <c r="F3290" s="1" t="s">
        <v>3601</v>
      </c>
      <c r="G3290" s="275">
        <v>44181</v>
      </c>
      <c r="H3290" s="275">
        <v>44926</v>
      </c>
      <c r="I3290" s="1">
        <v>0</v>
      </c>
      <c r="J3290" s="1">
        <v>1</v>
      </c>
      <c r="K3290" s="1">
        <v>15</v>
      </c>
      <c r="L3290" s="1">
        <v>30</v>
      </c>
      <c r="M3290" s="1">
        <v>2</v>
      </c>
      <c r="N3290" s="1">
        <v>9</v>
      </c>
      <c r="O3290" s="1">
        <v>9.3800000000000008</v>
      </c>
      <c r="P3290" s="1">
        <v>3254462</v>
      </c>
      <c r="Q3290" s="1">
        <v>149282</v>
      </c>
      <c r="R3290" s="1">
        <v>1291479</v>
      </c>
      <c r="S3290" s="1">
        <v>0</v>
      </c>
      <c r="T3290" s="1">
        <v>0</v>
      </c>
      <c r="U3290" s="1">
        <v>0</v>
      </c>
      <c r="W3290" s="1">
        <v>0</v>
      </c>
      <c r="X3290" s="1">
        <v>0</v>
      </c>
      <c r="Y3290" s="1">
        <v>0</v>
      </c>
      <c r="AB3290" s="275">
        <v>44651</v>
      </c>
      <c r="AC3290" s="1">
        <v>1</v>
      </c>
      <c r="AD3290" s="1" t="s">
        <v>2623</v>
      </c>
      <c r="AE3290" s="1">
        <v>1</v>
      </c>
      <c r="AF3290" s="1">
        <v>30</v>
      </c>
      <c r="AG3290" s="1">
        <v>0</v>
      </c>
      <c r="AN3290" s="1">
        <v>1</v>
      </c>
      <c r="AO3290" s="1">
        <v>1</v>
      </c>
      <c r="AR3290" s="276">
        <v>34637.4</v>
      </c>
      <c r="AS3290" s="1" t="s">
        <v>2677</v>
      </c>
      <c r="AT3290" s="1">
        <v>0</v>
      </c>
      <c r="AU3290" s="1">
        <v>0</v>
      </c>
      <c r="AV3290" s="1" t="s">
        <v>2625</v>
      </c>
      <c r="AW3290" s="1" t="s">
        <v>2626</v>
      </c>
      <c r="AX3290" s="1">
        <v>5</v>
      </c>
      <c r="BC3290" s="1">
        <v>1</v>
      </c>
      <c r="BD3290" s="1">
        <v>7</v>
      </c>
      <c r="BE3290" s="1">
        <v>2</v>
      </c>
      <c r="BF3290" s="296">
        <v>167869.21211779193</v>
      </c>
    </row>
    <row r="3291" spans="1:58" x14ac:dyDescent="0.3">
      <c r="A3291" s="273">
        <f t="shared" si="100"/>
        <v>12863774.098291436</v>
      </c>
      <c r="B3291" s="1" t="s">
        <v>2621</v>
      </c>
      <c r="C3291" s="274">
        <v>2086424740</v>
      </c>
      <c r="D3291" s="1">
        <v>144105</v>
      </c>
      <c r="E3291" s="1">
        <v>4</v>
      </c>
      <c r="F3291" s="1" t="s">
        <v>4087</v>
      </c>
      <c r="G3291" s="275">
        <v>44293</v>
      </c>
      <c r="H3291" s="275">
        <v>45169</v>
      </c>
      <c r="I3291" s="1">
        <v>0</v>
      </c>
      <c r="J3291" s="1">
        <v>1</v>
      </c>
      <c r="K3291" s="1">
        <v>13</v>
      </c>
      <c r="L3291" s="1">
        <v>30</v>
      </c>
      <c r="M3291" s="1">
        <v>2</v>
      </c>
      <c r="N3291" s="1">
        <v>11.7</v>
      </c>
      <c r="O3291" s="1">
        <v>12.34</v>
      </c>
      <c r="P3291" s="1">
        <v>27219054</v>
      </c>
      <c r="Q3291" s="1">
        <v>849530</v>
      </c>
      <c r="R3291" s="1">
        <v>15255991</v>
      </c>
      <c r="S3291" s="1">
        <v>0</v>
      </c>
      <c r="T3291" s="1">
        <v>0</v>
      </c>
      <c r="U3291" s="1">
        <v>0</v>
      </c>
      <c r="W3291" s="1">
        <v>0</v>
      </c>
      <c r="X3291" s="1">
        <v>0</v>
      </c>
      <c r="Y3291" s="1">
        <v>0</v>
      </c>
      <c r="Z3291" s="1" t="s">
        <v>5724</v>
      </c>
      <c r="AA3291" s="1" t="s">
        <v>2911</v>
      </c>
      <c r="AB3291" s="275">
        <v>44651</v>
      </c>
      <c r="AC3291" s="1">
        <v>1</v>
      </c>
      <c r="AD3291" s="1" t="s">
        <v>2623</v>
      </c>
      <c r="AE3291" s="1">
        <v>1</v>
      </c>
      <c r="AF3291" s="1">
        <v>30</v>
      </c>
      <c r="AG3291" s="1">
        <v>0</v>
      </c>
      <c r="AN3291" s="1">
        <v>1</v>
      </c>
      <c r="AO3291" s="1">
        <v>1</v>
      </c>
      <c r="AR3291" s="276">
        <v>409210.45</v>
      </c>
      <c r="AS3291" s="1" t="s">
        <v>2624</v>
      </c>
      <c r="AT3291" s="1">
        <v>0</v>
      </c>
      <c r="AU3291" s="1">
        <v>0</v>
      </c>
      <c r="AV3291" s="1" t="s">
        <v>2625</v>
      </c>
      <c r="AW3291" s="1" t="s">
        <v>2626</v>
      </c>
      <c r="AX3291" s="1">
        <v>5</v>
      </c>
      <c r="BC3291" s="1">
        <v>1</v>
      </c>
      <c r="BD3291" s="1">
        <v>7</v>
      </c>
      <c r="BE3291" s="1">
        <v>2</v>
      </c>
      <c r="BF3291" s="296">
        <v>1983006.4517085641</v>
      </c>
    </row>
    <row r="3292" spans="1:58" x14ac:dyDescent="0.3">
      <c r="A3292" s="273">
        <f t="shared" si="100"/>
        <v>1264799.4807864565</v>
      </c>
      <c r="B3292" s="1" t="s">
        <v>2621</v>
      </c>
      <c r="C3292" s="274">
        <v>2086424740</v>
      </c>
      <c r="D3292" s="1">
        <v>144205</v>
      </c>
      <c r="E3292" s="1">
        <v>4</v>
      </c>
      <c r="F3292" s="1" t="s">
        <v>6356</v>
      </c>
      <c r="G3292" s="275">
        <v>44643</v>
      </c>
      <c r="H3292" s="275">
        <v>45382</v>
      </c>
      <c r="I3292" s="1">
        <v>0</v>
      </c>
      <c r="J3292" s="1">
        <v>1</v>
      </c>
      <c r="K3292" s="1">
        <v>0</v>
      </c>
      <c r="L3292" s="1">
        <v>30</v>
      </c>
      <c r="M3292" s="1">
        <v>2</v>
      </c>
      <c r="N3292" s="1">
        <v>17.7</v>
      </c>
      <c r="O3292" s="1">
        <v>19.2</v>
      </c>
      <c r="P3292" s="1">
        <v>1500000</v>
      </c>
      <c r="Q3292" s="1">
        <v>74961</v>
      </c>
      <c r="R3292" s="1">
        <v>1500000</v>
      </c>
      <c r="S3292" s="1">
        <v>5163</v>
      </c>
      <c r="T3292" s="1">
        <v>0</v>
      </c>
      <c r="U3292" s="1">
        <v>0</v>
      </c>
      <c r="W3292" s="1">
        <v>0</v>
      </c>
      <c r="X3292" s="1">
        <v>0</v>
      </c>
      <c r="Y3292" s="1">
        <v>0</v>
      </c>
      <c r="AB3292" s="275">
        <v>44643</v>
      </c>
      <c r="AC3292" s="1">
        <v>1</v>
      </c>
      <c r="AD3292" s="1" t="s">
        <v>2623</v>
      </c>
      <c r="AE3292" s="1">
        <v>1</v>
      </c>
      <c r="AF3292" s="1">
        <v>30</v>
      </c>
      <c r="AG3292" s="1">
        <v>0</v>
      </c>
      <c r="AN3292" s="1">
        <v>1</v>
      </c>
      <c r="AO3292" s="1">
        <v>1</v>
      </c>
      <c r="AR3292" s="276">
        <v>40227.300000000003</v>
      </c>
      <c r="AS3292" s="1" t="s">
        <v>2657</v>
      </c>
      <c r="AT3292" s="1">
        <v>0</v>
      </c>
      <c r="AU3292" s="1">
        <v>0</v>
      </c>
      <c r="AX3292" s="1">
        <v>5</v>
      </c>
      <c r="BC3292" s="1">
        <v>1</v>
      </c>
      <c r="BD3292" s="1">
        <v>7</v>
      </c>
      <c r="BE3292" s="1">
        <v>2</v>
      </c>
      <c r="BF3292" s="296">
        <v>194973.21921354343</v>
      </c>
    </row>
    <row r="3293" spans="1:58" x14ac:dyDescent="0.3">
      <c r="A3293" s="273">
        <f t="shared" si="100"/>
        <v>6351053</v>
      </c>
      <c r="B3293" s="1" t="s">
        <v>2621</v>
      </c>
      <c r="C3293" s="274">
        <v>2086424797</v>
      </c>
      <c r="D3293" s="1">
        <v>144105</v>
      </c>
      <c r="E3293" s="1">
        <v>4</v>
      </c>
      <c r="F3293" s="1" t="s">
        <v>5240</v>
      </c>
      <c r="G3293" s="275">
        <v>44560</v>
      </c>
      <c r="H3293" s="275">
        <v>45291</v>
      </c>
      <c r="I3293" s="1">
        <v>0</v>
      </c>
      <c r="J3293" s="1">
        <v>1</v>
      </c>
      <c r="K3293" s="1">
        <v>3</v>
      </c>
      <c r="L3293" s="1">
        <v>30</v>
      </c>
      <c r="M3293" s="1">
        <v>2</v>
      </c>
      <c r="N3293" s="1">
        <v>15.3</v>
      </c>
      <c r="O3293" s="1">
        <v>16.41</v>
      </c>
      <c r="P3293" s="1">
        <v>10017556</v>
      </c>
      <c r="Q3293" s="1">
        <v>327674</v>
      </c>
      <c r="R3293" s="1">
        <v>9420053</v>
      </c>
      <c r="S3293" s="1">
        <v>0</v>
      </c>
      <c r="T3293" s="1">
        <v>0</v>
      </c>
      <c r="U3293" s="1">
        <v>0</v>
      </c>
      <c r="W3293" s="1">
        <v>0</v>
      </c>
      <c r="X3293" s="1">
        <v>0</v>
      </c>
      <c r="Y3293" s="1">
        <v>0</v>
      </c>
      <c r="Z3293" s="1" t="s">
        <v>2635</v>
      </c>
      <c r="AA3293" s="1" t="s">
        <v>2807</v>
      </c>
      <c r="AB3293" s="275">
        <v>44651</v>
      </c>
      <c r="AC3293" s="1">
        <v>1</v>
      </c>
      <c r="AD3293" s="1" t="s">
        <v>2623</v>
      </c>
      <c r="AE3293" s="1">
        <v>1</v>
      </c>
      <c r="AF3293" s="1">
        <v>30</v>
      </c>
      <c r="AG3293" s="1">
        <v>0</v>
      </c>
      <c r="AN3293" s="1">
        <v>1</v>
      </c>
      <c r="AO3293" s="1">
        <v>1</v>
      </c>
      <c r="AR3293" s="276">
        <v>491254</v>
      </c>
      <c r="AS3293" s="1" t="s">
        <v>2632</v>
      </c>
      <c r="AT3293" s="1">
        <v>0</v>
      </c>
      <c r="AU3293" s="1">
        <v>0</v>
      </c>
      <c r="AV3293" s="1" t="s">
        <v>2625</v>
      </c>
      <c r="AW3293" s="1" t="s">
        <v>2626</v>
      </c>
      <c r="AX3293" s="1">
        <v>5</v>
      </c>
      <c r="BC3293" s="1">
        <v>1</v>
      </c>
      <c r="BD3293" s="1">
        <v>7</v>
      </c>
      <c r="BE3293" s="1">
        <v>2</v>
      </c>
      <c r="BF3293" s="296">
        <v>2577746</v>
      </c>
    </row>
    <row r="3294" spans="1:58" x14ac:dyDescent="0.3">
      <c r="A3294" s="273">
        <f t="shared" si="100"/>
        <v>0</v>
      </c>
      <c r="B3294" s="1" t="s">
        <v>2621</v>
      </c>
      <c r="C3294" s="274">
        <v>2086904649</v>
      </c>
      <c r="D3294" s="1">
        <v>141205</v>
      </c>
      <c r="E3294" s="1">
        <v>4</v>
      </c>
      <c r="F3294" s="1" t="s">
        <v>2792</v>
      </c>
      <c r="G3294" s="275">
        <v>43558</v>
      </c>
      <c r="H3294" s="275">
        <v>44895</v>
      </c>
      <c r="I3294" s="1">
        <v>0</v>
      </c>
      <c r="J3294" s="1">
        <v>1</v>
      </c>
      <c r="K3294" s="1">
        <v>40</v>
      </c>
      <c r="L3294" s="1">
        <v>30</v>
      </c>
      <c r="M3294" s="1">
        <v>2</v>
      </c>
      <c r="N3294" s="1">
        <v>12.36</v>
      </c>
      <c r="O3294" s="1">
        <v>13.08</v>
      </c>
      <c r="P3294" s="1">
        <v>40403925</v>
      </c>
      <c r="Q3294" s="1">
        <v>820802</v>
      </c>
      <c r="R3294" s="1">
        <v>6550730</v>
      </c>
      <c r="S3294" s="1">
        <v>0</v>
      </c>
      <c r="T3294" s="1">
        <v>0</v>
      </c>
      <c r="U3294" s="1">
        <v>48600000</v>
      </c>
      <c r="V3294" s="1">
        <v>43553</v>
      </c>
      <c r="W3294" s="1">
        <v>0</v>
      </c>
      <c r="X3294" s="1">
        <v>0</v>
      </c>
      <c r="Y3294" s="1">
        <v>0</v>
      </c>
      <c r="Z3294" s="1" t="s">
        <v>2650</v>
      </c>
      <c r="AA3294" s="1" t="s">
        <v>2704</v>
      </c>
      <c r="AB3294" s="275">
        <v>44651</v>
      </c>
      <c r="AC3294" s="1">
        <v>3</v>
      </c>
      <c r="AD3294" s="1" t="s">
        <v>2623</v>
      </c>
      <c r="AE3294" s="1">
        <v>1</v>
      </c>
      <c r="AF3294" s="1">
        <v>30</v>
      </c>
      <c r="AG3294" s="1">
        <v>0</v>
      </c>
      <c r="AN3294" s="1">
        <v>1</v>
      </c>
      <c r="AO3294" s="1">
        <v>1</v>
      </c>
      <c r="AR3294" s="276">
        <v>1551981</v>
      </c>
      <c r="AS3294" s="1" t="s">
        <v>2624</v>
      </c>
      <c r="AT3294" s="1">
        <v>0</v>
      </c>
      <c r="AU3294" s="1">
        <v>0</v>
      </c>
      <c r="AX3294" s="1">
        <v>5</v>
      </c>
      <c r="BC3294" s="1">
        <v>1</v>
      </c>
      <c r="BD3294" s="1">
        <v>7</v>
      </c>
      <c r="BE3294" s="1">
        <v>2</v>
      </c>
      <c r="BF3294" s="296">
        <v>10863782</v>
      </c>
    </row>
    <row r="3295" spans="1:58" x14ac:dyDescent="0.3">
      <c r="A3295" s="273">
        <f t="shared" si="100"/>
        <v>2914869</v>
      </c>
      <c r="B3295" s="1" t="s">
        <v>2621</v>
      </c>
      <c r="C3295" s="274">
        <v>2086922264</v>
      </c>
      <c r="D3295" s="1">
        <v>144105</v>
      </c>
      <c r="E3295" s="1">
        <v>4</v>
      </c>
      <c r="F3295" s="1" t="s">
        <v>4940</v>
      </c>
      <c r="G3295" s="275">
        <v>44418</v>
      </c>
      <c r="H3295" s="275">
        <v>45900</v>
      </c>
      <c r="I3295" s="1">
        <v>0</v>
      </c>
      <c r="J3295" s="1">
        <v>1</v>
      </c>
      <c r="K3295" s="1">
        <v>7</v>
      </c>
      <c r="L3295" s="1">
        <v>30</v>
      </c>
      <c r="M3295" s="1">
        <v>2</v>
      </c>
      <c r="N3295" s="1">
        <v>8.11</v>
      </c>
      <c r="O3295" s="1">
        <v>8.42</v>
      </c>
      <c r="P3295" s="1">
        <v>15102718</v>
      </c>
      <c r="Q3295" s="1">
        <v>372365</v>
      </c>
      <c r="R3295" s="1">
        <v>13206354</v>
      </c>
      <c r="S3295" s="1">
        <v>0</v>
      </c>
      <c r="T3295" s="1">
        <v>0</v>
      </c>
      <c r="U3295" s="1">
        <v>0</v>
      </c>
      <c r="W3295" s="1">
        <v>0</v>
      </c>
      <c r="X3295" s="1">
        <v>0</v>
      </c>
      <c r="Y3295" s="1">
        <v>0</v>
      </c>
      <c r="AB3295" s="275">
        <v>44651</v>
      </c>
      <c r="AC3295" s="1">
        <v>1</v>
      </c>
      <c r="AD3295" s="1" t="s">
        <v>2623</v>
      </c>
      <c r="AE3295" s="1">
        <v>1</v>
      </c>
      <c r="AF3295" s="1">
        <v>30</v>
      </c>
      <c r="AG3295" s="1">
        <v>0</v>
      </c>
      <c r="AN3295" s="1">
        <v>1</v>
      </c>
      <c r="AO3295" s="1">
        <v>1</v>
      </c>
      <c r="AR3295" s="276">
        <v>1286435</v>
      </c>
      <c r="AS3295" s="1" t="s">
        <v>2632</v>
      </c>
      <c r="AT3295" s="1">
        <v>0</v>
      </c>
      <c r="AU3295" s="1">
        <v>0</v>
      </c>
      <c r="AV3295" s="1" t="s">
        <v>2625</v>
      </c>
      <c r="AW3295" s="1" t="s">
        <v>2626</v>
      </c>
      <c r="AX3295" s="1">
        <v>5</v>
      </c>
      <c r="BC3295" s="1">
        <v>1</v>
      </c>
      <c r="BD3295" s="1">
        <v>7</v>
      </c>
      <c r="BE3295" s="1">
        <v>2</v>
      </c>
      <c r="BF3295" s="296">
        <v>9005050</v>
      </c>
    </row>
    <row r="3296" spans="1:58" x14ac:dyDescent="0.3">
      <c r="A3296" s="273">
        <f t="shared" si="100"/>
        <v>1925774</v>
      </c>
      <c r="B3296" s="1" t="s">
        <v>2621</v>
      </c>
      <c r="C3296" s="274">
        <v>2086940666</v>
      </c>
      <c r="D3296" s="1">
        <v>144105</v>
      </c>
      <c r="E3296" s="1">
        <v>4</v>
      </c>
      <c r="F3296" s="1" t="s">
        <v>3291</v>
      </c>
      <c r="G3296" s="275">
        <v>43985</v>
      </c>
      <c r="H3296" s="275">
        <v>45107</v>
      </c>
      <c r="I3296" s="1">
        <v>0</v>
      </c>
      <c r="J3296" s="1">
        <v>1</v>
      </c>
      <c r="K3296" s="1">
        <v>21</v>
      </c>
      <c r="L3296" s="1">
        <v>30</v>
      </c>
      <c r="M3296" s="1">
        <v>2</v>
      </c>
      <c r="N3296" s="1">
        <v>19.2</v>
      </c>
      <c r="O3296" s="1">
        <v>20.98</v>
      </c>
      <c r="P3296" s="1">
        <v>10170483</v>
      </c>
      <c r="Q3296" s="1">
        <v>373839</v>
      </c>
      <c r="R3296" s="1">
        <v>4950466</v>
      </c>
      <c r="S3296" s="1">
        <v>0</v>
      </c>
      <c r="T3296" s="1">
        <v>0</v>
      </c>
      <c r="U3296" s="1">
        <v>0</v>
      </c>
      <c r="V3296" s="275"/>
      <c r="W3296" s="1">
        <v>0</v>
      </c>
      <c r="X3296" s="1">
        <v>0</v>
      </c>
      <c r="Y3296" s="1">
        <v>0</v>
      </c>
      <c r="AB3296" s="275">
        <v>44651</v>
      </c>
      <c r="AC3296" s="1">
        <v>1</v>
      </c>
      <c r="AD3296" s="1" t="s">
        <v>2623</v>
      </c>
      <c r="AE3296" s="1">
        <v>1</v>
      </c>
      <c r="AF3296" s="1">
        <v>30</v>
      </c>
      <c r="AG3296" s="1">
        <v>0</v>
      </c>
      <c r="AN3296" s="1">
        <v>1</v>
      </c>
      <c r="AO3296" s="1">
        <v>1</v>
      </c>
      <c r="AP3296" s="275"/>
      <c r="AR3296" s="276">
        <v>596831</v>
      </c>
      <c r="AS3296" s="1" t="s">
        <v>2632</v>
      </c>
      <c r="AT3296" s="1">
        <v>0</v>
      </c>
      <c r="AU3296" s="1">
        <v>0</v>
      </c>
      <c r="AV3296" s="1" t="s">
        <v>2625</v>
      </c>
      <c r="AW3296" s="1" t="s">
        <v>2626</v>
      </c>
      <c r="AX3296" s="1">
        <v>5</v>
      </c>
      <c r="BC3296" s="1">
        <v>1</v>
      </c>
      <c r="BD3296" s="1">
        <v>7</v>
      </c>
      <c r="BE3296" s="1">
        <v>2</v>
      </c>
      <c r="BF3296" s="296">
        <v>2427861</v>
      </c>
    </row>
    <row r="3297" spans="1:58" x14ac:dyDescent="0.3">
      <c r="A3297" s="273">
        <f t="shared" si="100"/>
        <v>1293455.6577506983</v>
      </c>
      <c r="B3297" s="1" t="s">
        <v>2621</v>
      </c>
      <c r="C3297" s="274">
        <v>2086948678</v>
      </c>
      <c r="D3297" s="1">
        <v>144105</v>
      </c>
      <c r="E3297" s="1">
        <v>4</v>
      </c>
      <c r="F3297" s="1" t="s">
        <v>2702</v>
      </c>
      <c r="G3297" s="275">
        <v>43650</v>
      </c>
      <c r="H3297" s="275">
        <v>44773</v>
      </c>
      <c r="I3297" s="1">
        <v>0</v>
      </c>
      <c r="J3297" s="1">
        <v>1</v>
      </c>
      <c r="K3297" s="1">
        <v>36</v>
      </c>
      <c r="L3297" s="1">
        <v>30</v>
      </c>
      <c r="M3297" s="1">
        <v>2</v>
      </c>
      <c r="N3297" s="1">
        <v>10.44</v>
      </c>
      <c r="O3297" s="1">
        <v>10.95</v>
      </c>
      <c r="P3297" s="1">
        <v>15138000</v>
      </c>
      <c r="Q3297" s="1">
        <v>408643</v>
      </c>
      <c r="R3297" s="1">
        <v>1879482</v>
      </c>
      <c r="S3297" s="1">
        <v>0</v>
      </c>
      <c r="T3297" s="1">
        <v>0</v>
      </c>
      <c r="U3297" s="1">
        <v>0</v>
      </c>
      <c r="W3297" s="1">
        <v>0</v>
      </c>
      <c r="X3297" s="1">
        <v>0</v>
      </c>
      <c r="Y3297" s="1">
        <v>0</v>
      </c>
      <c r="Z3297" s="1" t="s">
        <v>2703</v>
      </c>
      <c r="AA3297" s="1" t="s">
        <v>2704</v>
      </c>
      <c r="AB3297" s="275">
        <v>44651</v>
      </c>
      <c r="AC3297" s="1">
        <v>1</v>
      </c>
      <c r="AD3297" s="1" t="s">
        <v>2623</v>
      </c>
      <c r="AE3297" s="1">
        <v>1</v>
      </c>
      <c r="AF3297" s="1">
        <v>30</v>
      </c>
      <c r="AG3297" s="1">
        <v>0</v>
      </c>
      <c r="AN3297" s="1">
        <v>1</v>
      </c>
      <c r="AO3297" s="1">
        <v>1</v>
      </c>
      <c r="AR3297" s="276">
        <v>104477.68</v>
      </c>
      <c r="AS3297" s="1" t="s">
        <v>2624</v>
      </c>
      <c r="AT3297" s="1">
        <v>0</v>
      </c>
      <c r="AU3297" s="1">
        <v>0</v>
      </c>
      <c r="AV3297" s="1" t="s">
        <v>2625</v>
      </c>
      <c r="AW3297" s="1" t="s">
        <v>2626</v>
      </c>
      <c r="AX3297" s="1">
        <v>5</v>
      </c>
      <c r="BC3297" s="1">
        <v>1</v>
      </c>
      <c r="BD3297" s="1">
        <v>7</v>
      </c>
      <c r="BE3297" s="1">
        <v>2</v>
      </c>
      <c r="BF3297" s="296">
        <v>481548.66224930168</v>
      </c>
    </row>
    <row r="3298" spans="1:58" x14ac:dyDescent="0.3">
      <c r="A3298" s="273">
        <f t="shared" si="100"/>
        <v>10255527.009643473</v>
      </c>
      <c r="B3298" s="1" t="s">
        <v>2621</v>
      </c>
      <c r="C3298" s="274">
        <v>2086948678</v>
      </c>
      <c r="D3298" s="1">
        <v>144205</v>
      </c>
      <c r="E3298" s="1">
        <v>4</v>
      </c>
      <c r="F3298" s="1" t="s">
        <v>5970</v>
      </c>
      <c r="G3298" s="275">
        <v>44606</v>
      </c>
      <c r="H3298" s="275">
        <v>45716</v>
      </c>
      <c r="I3298" s="1">
        <v>0</v>
      </c>
      <c r="J3298" s="1">
        <v>1</v>
      </c>
      <c r="K3298" s="1">
        <v>1</v>
      </c>
      <c r="L3298" s="1">
        <v>30</v>
      </c>
      <c r="M3298" s="1">
        <v>2</v>
      </c>
      <c r="N3298" s="1">
        <v>10.199999999999999</v>
      </c>
      <c r="O3298" s="1">
        <v>10.69</v>
      </c>
      <c r="P3298" s="1">
        <v>15094184</v>
      </c>
      <c r="Q3298" s="1">
        <v>325328</v>
      </c>
      <c r="R3298" s="1">
        <v>14902228</v>
      </c>
      <c r="S3298" s="1">
        <v>0</v>
      </c>
      <c r="T3298" s="1">
        <v>0</v>
      </c>
      <c r="U3298" s="1">
        <v>0</v>
      </c>
      <c r="W3298" s="1">
        <v>0</v>
      </c>
      <c r="X3298" s="1">
        <v>0</v>
      </c>
      <c r="Y3298" s="1">
        <v>0</v>
      </c>
      <c r="Z3298" s="1" t="s">
        <v>2635</v>
      </c>
      <c r="AA3298" s="1" t="s">
        <v>2807</v>
      </c>
      <c r="AB3298" s="275">
        <v>44651</v>
      </c>
      <c r="AC3298" s="1">
        <v>1</v>
      </c>
      <c r="AD3298" s="1" t="s">
        <v>2623</v>
      </c>
      <c r="AE3298" s="1">
        <v>1</v>
      </c>
      <c r="AF3298" s="1">
        <v>30</v>
      </c>
      <c r="AG3298" s="1">
        <v>0</v>
      </c>
      <c r="AN3298" s="1">
        <v>1</v>
      </c>
      <c r="AO3298" s="1">
        <v>1</v>
      </c>
      <c r="AR3298" s="276">
        <v>828548.99</v>
      </c>
      <c r="AS3298" s="1" t="s">
        <v>2632</v>
      </c>
      <c r="AT3298" s="1">
        <v>0</v>
      </c>
      <c r="AU3298" s="1">
        <v>0</v>
      </c>
      <c r="AX3298" s="1">
        <v>5</v>
      </c>
      <c r="BC3298" s="1">
        <v>1</v>
      </c>
      <c r="BD3298" s="1">
        <v>7</v>
      </c>
      <c r="BE3298" s="1">
        <v>2</v>
      </c>
      <c r="BF3298" s="296">
        <v>3818152.0003565275</v>
      </c>
    </row>
    <row r="3299" spans="1:58" x14ac:dyDescent="0.3">
      <c r="A3299" s="273">
        <f t="shared" si="100"/>
        <v>1128970.7626058292</v>
      </c>
      <c r="B3299" s="1" t="s">
        <v>2621</v>
      </c>
      <c r="C3299" s="274">
        <v>2086948678</v>
      </c>
      <c r="D3299" s="1">
        <v>144205</v>
      </c>
      <c r="E3299" s="1">
        <v>4</v>
      </c>
      <c r="F3299" s="1" t="s">
        <v>5533</v>
      </c>
      <c r="G3299" s="275">
        <v>44489</v>
      </c>
      <c r="H3299" s="275">
        <v>45230</v>
      </c>
      <c r="I3299" s="1">
        <v>0</v>
      </c>
      <c r="J3299" s="1">
        <v>1</v>
      </c>
      <c r="K3299" s="1">
        <v>5</v>
      </c>
      <c r="L3299" s="1">
        <v>30</v>
      </c>
      <c r="M3299" s="1">
        <v>2</v>
      </c>
      <c r="N3299" s="1">
        <v>17.690000000000001</v>
      </c>
      <c r="O3299" s="1">
        <v>19.2</v>
      </c>
      <c r="P3299" s="1">
        <v>2000000</v>
      </c>
      <c r="Q3299" s="1">
        <v>99948</v>
      </c>
      <c r="R3299" s="1">
        <v>1640434</v>
      </c>
      <c r="S3299" s="1">
        <v>0</v>
      </c>
      <c r="T3299" s="1">
        <v>0</v>
      </c>
      <c r="U3299" s="1">
        <v>0</v>
      </c>
      <c r="W3299" s="1">
        <v>0</v>
      </c>
      <c r="X3299" s="1">
        <v>0</v>
      </c>
      <c r="Y3299" s="1">
        <v>0</v>
      </c>
      <c r="AB3299" s="275">
        <v>44651</v>
      </c>
      <c r="AC3299" s="1">
        <v>1</v>
      </c>
      <c r="AD3299" s="1" t="s">
        <v>2623</v>
      </c>
      <c r="AE3299" s="1">
        <v>1</v>
      </c>
      <c r="AF3299" s="1">
        <v>30</v>
      </c>
      <c r="AG3299" s="1">
        <v>0</v>
      </c>
      <c r="AN3299" s="1">
        <v>1</v>
      </c>
      <c r="AO3299" s="1">
        <v>1</v>
      </c>
      <c r="AR3299" s="276">
        <v>91161.9</v>
      </c>
      <c r="AS3299" s="1" t="s">
        <v>2657</v>
      </c>
      <c r="AT3299" s="1">
        <v>0</v>
      </c>
      <c r="AU3299" s="1">
        <v>0</v>
      </c>
      <c r="AX3299" s="1">
        <v>5</v>
      </c>
      <c r="BC3299" s="1">
        <v>1</v>
      </c>
      <c r="BD3299" s="1">
        <v>7</v>
      </c>
      <c r="BE3299" s="1">
        <v>2</v>
      </c>
      <c r="BF3299" s="296">
        <v>420301.33739417087</v>
      </c>
    </row>
    <row r="3300" spans="1:58" x14ac:dyDescent="0.3">
      <c r="A3300" s="273">
        <f t="shared" si="100"/>
        <v>2758913.0046885703</v>
      </c>
      <c r="B3300" s="1" t="s">
        <v>2621</v>
      </c>
      <c r="C3300" s="274">
        <v>2087222066</v>
      </c>
      <c r="D3300" s="1">
        <v>144105</v>
      </c>
      <c r="E3300" s="1">
        <v>4</v>
      </c>
      <c r="F3300" s="1" t="s">
        <v>3952</v>
      </c>
      <c r="G3300" s="275">
        <v>44221</v>
      </c>
      <c r="H3300" s="275">
        <v>44957</v>
      </c>
      <c r="I3300" s="1">
        <v>0</v>
      </c>
      <c r="J3300" s="1">
        <v>1</v>
      </c>
      <c r="K3300" s="1">
        <v>14</v>
      </c>
      <c r="L3300" s="1">
        <v>30</v>
      </c>
      <c r="M3300" s="1">
        <v>2</v>
      </c>
      <c r="N3300" s="1">
        <v>9</v>
      </c>
      <c r="O3300" s="1">
        <v>9.3800000000000008</v>
      </c>
      <c r="P3300" s="1">
        <v>10324505</v>
      </c>
      <c r="Q3300" s="1">
        <v>473585</v>
      </c>
      <c r="R3300" s="1">
        <v>4537973</v>
      </c>
      <c r="S3300" s="1">
        <v>0</v>
      </c>
      <c r="T3300" s="1">
        <v>0</v>
      </c>
      <c r="U3300" s="1">
        <v>0</v>
      </c>
      <c r="W3300" s="1">
        <v>0</v>
      </c>
      <c r="X3300" s="1">
        <v>0</v>
      </c>
      <c r="Y3300" s="1">
        <v>0</v>
      </c>
      <c r="AB3300" s="275">
        <v>44651</v>
      </c>
      <c r="AC3300" s="1">
        <v>1</v>
      </c>
      <c r="AD3300" s="1" t="s">
        <v>2623</v>
      </c>
      <c r="AE3300" s="1">
        <v>1</v>
      </c>
      <c r="AF3300" s="1">
        <v>30</v>
      </c>
      <c r="AG3300" s="1">
        <v>0</v>
      </c>
      <c r="AN3300" s="1">
        <v>1</v>
      </c>
      <c r="AO3300" s="1">
        <v>1</v>
      </c>
      <c r="AR3300" s="276">
        <v>372132.08</v>
      </c>
      <c r="AS3300" s="1" t="s">
        <v>2632</v>
      </c>
      <c r="AT3300" s="1">
        <v>0</v>
      </c>
      <c r="AU3300" s="1">
        <v>0</v>
      </c>
      <c r="AV3300" s="1" t="s">
        <v>2625</v>
      </c>
      <c r="AW3300" s="1" t="s">
        <v>2626</v>
      </c>
      <c r="AX3300" s="1">
        <v>5</v>
      </c>
      <c r="BC3300" s="1">
        <v>1</v>
      </c>
      <c r="BD3300" s="1">
        <v>7</v>
      </c>
      <c r="BE3300" s="1">
        <v>2</v>
      </c>
      <c r="BF3300" s="296">
        <v>1406927.9153114294</v>
      </c>
    </row>
    <row r="3301" spans="1:58" x14ac:dyDescent="0.3">
      <c r="A3301" s="273">
        <f t="shared" si="100"/>
        <v>1983441.9953114293</v>
      </c>
      <c r="B3301" s="1" t="s">
        <v>2621</v>
      </c>
      <c r="C3301" s="274">
        <v>2087222066</v>
      </c>
      <c r="D3301" s="1">
        <v>144105</v>
      </c>
      <c r="E3301" s="1">
        <v>4</v>
      </c>
      <c r="F3301" s="1" t="s">
        <v>5512</v>
      </c>
      <c r="G3301" s="275">
        <v>44557</v>
      </c>
      <c r="H3301" s="275">
        <v>45291</v>
      </c>
      <c r="I3301" s="1">
        <v>0</v>
      </c>
      <c r="J3301" s="1">
        <v>1</v>
      </c>
      <c r="K3301" s="1">
        <v>3</v>
      </c>
      <c r="L3301" s="1">
        <v>30</v>
      </c>
      <c r="M3301" s="1">
        <v>2</v>
      </c>
      <c r="N3301" s="1">
        <v>9</v>
      </c>
      <c r="O3301" s="1">
        <v>9.3800000000000008</v>
      </c>
      <c r="P3301" s="1">
        <v>3686300</v>
      </c>
      <c r="Q3301" s="1">
        <v>169090</v>
      </c>
      <c r="R3301" s="1">
        <v>3262383</v>
      </c>
      <c r="S3301" s="1">
        <v>0</v>
      </c>
      <c r="T3301" s="1">
        <v>0</v>
      </c>
      <c r="U3301" s="1">
        <v>0</v>
      </c>
      <c r="W3301" s="1">
        <v>0</v>
      </c>
      <c r="X3301" s="1">
        <v>0</v>
      </c>
      <c r="Y3301" s="1">
        <v>0</v>
      </c>
      <c r="AB3301" s="275">
        <v>44651</v>
      </c>
      <c r="AC3301" s="1">
        <v>1</v>
      </c>
      <c r="AD3301" s="1" t="s">
        <v>2623</v>
      </c>
      <c r="AE3301" s="1">
        <v>1</v>
      </c>
      <c r="AF3301" s="1">
        <v>30</v>
      </c>
      <c r="AG3301" s="1">
        <v>0</v>
      </c>
      <c r="AN3301" s="1">
        <v>1</v>
      </c>
      <c r="AO3301" s="1">
        <v>1</v>
      </c>
      <c r="AR3301" s="276">
        <v>267489.91999999998</v>
      </c>
      <c r="AS3301" s="1" t="s">
        <v>2677</v>
      </c>
      <c r="AT3301" s="1">
        <v>0</v>
      </c>
      <c r="AU3301" s="1">
        <v>0</v>
      </c>
      <c r="AV3301" s="1" t="s">
        <v>2625</v>
      </c>
      <c r="AW3301" s="1" t="s">
        <v>2626</v>
      </c>
      <c r="AX3301" s="1">
        <v>5</v>
      </c>
      <c r="BC3301" s="1">
        <v>1</v>
      </c>
      <c r="BD3301" s="1">
        <v>7</v>
      </c>
      <c r="BE3301" s="1">
        <v>2</v>
      </c>
      <c r="BF3301" s="296">
        <v>1011451.0846885707</v>
      </c>
    </row>
    <row r="3302" spans="1:58" x14ac:dyDescent="0.3">
      <c r="A3302" s="273">
        <f t="shared" si="100"/>
        <v>6906583.3001683448</v>
      </c>
      <c r="B3302" s="1" t="s">
        <v>2621</v>
      </c>
      <c r="C3302" s="274">
        <v>2087292442</v>
      </c>
      <c r="D3302" s="1">
        <v>144105</v>
      </c>
      <c r="E3302" s="1">
        <v>4</v>
      </c>
      <c r="F3302" s="1" t="s">
        <v>5031</v>
      </c>
      <c r="G3302" s="275">
        <v>44497</v>
      </c>
      <c r="H3302" s="275">
        <v>45230</v>
      </c>
      <c r="I3302" s="1">
        <v>0</v>
      </c>
      <c r="J3302" s="1">
        <v>1</v>
      </c>
      <c r="K3302" s="1">
        <v>6</v>
      </c>
      <c r="L3302" s="1">
        <v>30</v>
      </c>
      <c r="M3302" s="1">
        <v>2</v>
      </c>
      <c r="N3302" s="1">
        <v>9</v>
      </c>
      <c r="O3302" s="1">
        <v>9.3800000000000008</v>
      </c>
      <c r="P3302" s="1">
        <v>10022530</v>
      </c>
      <c r="Q3302" s="1">
        <v>291071</v>
      </c>
      <c r="R3302" s="1">
        <v>7919380</v>
      </c>
      <c r="S3302" s="1">
        <v>0</v>
      </c>
      <c r="T3302" s="1">
        <v>0</v>
      </c>
      <c r="U3302" s="1">
        <v>0</v>
      </c>
      <c r="W3302" s="1">
        <v>0</v>
      </c>
      <c r="X3302" s="1">
        <v>0</v>
      </c>
      <c r="Y3302" s="1">
        <v>0</v>
      </c>
      <c r="Z3302" s="1" t="s">
        <v>2635</v>
      </c>
      <c r="AA3302" s="1" t="s">
        <v>2807</v>
      </c>
      <c r="AB3302" s="275">
        <v>44651</v>
      </c>
      <c r="AC3302" s="1">
        <v>1</v>
      </c>
      <c r="AD3302" s="1" t="s">
        <v>2623</v>
      </c>
      <c r="AE3302" s="1">
        <v>1</v>
      </c>
      <c r="AF3302" s="1">
        <v>30</v>
      </c>
      <c r="AG3302" s="1">
        <v>0</v>
      </c>
      <c r="AN3302" s="1">
        <v>1</v>
      </c>
      <c r="AO3302" s="1">
        <v>1</v>
      </c>
      <c r="AP3302" s="275"/>
      <c r="AR3302" s="276">
        <v>482675.26</v>
      </c>
      <c r="AS3302" s="1" t="s">
        <v>2632</v>
      </c>
      <c r="AT3302" s="1">
        <v>0</v>
      </c>
      <c r="AU3302" s="1">
        <v>0</v>
      </c>
      <c r="AV3302" s="1" t="s">
        <v>2625</v>
      </c>
      <c r="AW3302" s="1" t="s">
        <v>2626</v>
      </c>
      <c r="AX3302" s="1">
        <v>5</v>
      </c>
      <c r="BC3302" s="1">
        <v>1</v>
      </c>
      <c r="BD3302" s="1">
        <v>7</v>
      </c>
      <c r="BE3302" s="1">
        <v>2</v>
      </c>
      <c r="BF3302" s="296">
        <v>530121.43983165547</v>
      </c>
    </row>
    <row r="3303" spans="1:58" x14ac:dyDescent="0.3">
      <c r="A3303" s="273">
        <f t="shared" si="100"/>
        <v>14769.878565979496</v>
      </c>
      <c r="B3303" s="1" t="s">
        <v>2621</v>
      </c>
      <c r="C3303" s="274">
        <v>2087292442</v>
      </c>
      <c r="D3303" s="1">
        <v>144205</v>
      </c>
      <c r="E3303" s="1">
        <v>4</v>
      </c>
      <c r="F3303" s="1" t="s">
        <v>5876</v>
      </c>
      <c r="G3303" s="275">
        <v>44572</v>
      </c>
      <c r="H3303" s="275">
        <v>44957</v>
      </c>
      <c r="I3303" s="1">
        <v>0</v>
      </c>
      <c r="J3303" s="1">
        <v>1</v>
      </c>
      <c r="K3303" s="1">
        <v>2</v>
      </c>
      <c r="L3303" s="1">
        <v>30</v>
      </c>
      <c r="M3303" s="1">
        <v>2</v>
      </c>
      <c r="N3303" s="1">
        <v>17.690000000000001</v>
      </c>
      <c r="O3303" s="1">
        <v>19.2</v>
      </c>
      <c r="P3303" s="1">
        <v>20000</v>
      </c>
      <c r="Q3303" s="1">
        <v>1835</v>
      </c>
      <c r="R3303" s="1">
        <v>16910</v>
      </c>
      <c r="S3303" s="1">
        <v>0</v>
      </c>
      <c r="T3303" s="1">
        <v>0</v>
      </c>
      <c r="U3303" s="1">
        <v>0</v>
      </c>
      <c r="W3303" s="1">
        <v>0</v>
      </c>
      <c r="X3303" s="1">
        <v>0</v>
      </c>
      <c r="Y3303" s="1">
        <v>0</v>
      </c>
      <c r="AB3303" s="275">
        <v>44651</v>
      </c>
      <c r="AC3303" s="1">
        <v>1</v>
      </c>
      <c r="AD3303" s="1" t="s">
        <v>2623</v>
      </c>
      <c r="AE3303" s="1">
        <v>1</v>
      </c>
      <c r="AF3303" s="1">
        <v>30</v>
      </c>
      <c r="AG3303" s="1">
        <v>0</v>
      </c>
      <c r="AN3303" s="1">
        <v>1</v>
      </c>
      <c r="AO3303" s="1">
        <v>1</v>
      </c>
      <c r="AR3303" s="276">
        <v>1008.17</v>
      </c>
      <c r="AS3303" s="1" t="s">
        <v>2657</v>
      </c>
      <c r="AT3303" s="1">
        <v>0</v>
      </c>
      <c r="AU3303" s="1">
        <v>0</v>
      </c>
      <c r="AX3303" s="1">
        <v>5</v>
      </c>
      <c r="BC3303" s="1">
        <v>1</v>
      </c>
      <c r="BD3303" s="1">
        <v>7</v>
      </c>
      <c r="BE3303" s="1">
        <v>2</v>
      </c>
      <c r="BF3303" s="296">
        <v>1131.9514340205033</v>
      </c>
    </row>
    <row r="3304" spans="1:58" x14ac:dyDescent="0.3">
      <c r="A3304" s="273">
        <f t="shared" si="100"/>
        <v>147471.84932237485</v>
      </c>
      <c r="B3304" s="1" t="s">
        <v>2621</v>
      </c>
      <c r="C3304" s="274">
        <v>2087292442</v>
      </c>
      <c r="D3304" s="1">
        <v>144205</v>
      </c>
      <c r="E3304" s="1">
        <v>4</v>
      </c>
      <c r="F3304" s="1" t="s">
        <v>5880</v>
      </c>
      <c r="G3304" s="275">
        <v>44572</v>
      </c>
      <c r="H3304" s="275">
        <v>44957</v>
      </c>
      <c r="I3304" s="1">
        <v>0</v>
      </c>
      <c r="J3304" s="1">
        <v>1</v>
      </c>
      <c r="K3304" s="1">
        <v>2</v>
      </c>
      <c r="L3304" s="1">
        <v>30</v>
      </c>
      <c r="M3304" s="1">
        <v>2</v>
      </c>
      <c r="N3304" s="1">
        <v>17.690000000000001</v>
      </c>
      <c r="O3304" s="1">
        <v>19.2</v>
      </c>
      <c r="P3304" s="1">
        <v>200000</v>
      </c>
      <c r="Q3304" s="1">
        <v>18346</v>
      </c>
      <c r="R3304" s="1">
        <v>169111</v>
      </c>
      <c r="S3304" s="1">
        <v>0</v>
      </c>
      <c r="T3304" s="1">
        <v>0</v>
      </c>
      <c r="U3304" s="1">
        <v>0</v>
      </c>
      <c r="W3304" s="1">
        <v>0</v>
      </c>
      <c r="X3304" s="1">
        <v>0</v>
      </c>
      <c r="Y3304" s="1">
        <v>0</v>
      </c>
      <c r="AB3304" s="275">
        <v>44651</v>
      </c>
      <c r="AC3304" s="1">
        <v>1</v>
      </c>
      <c r="AD3304" s="1" t="s">
        <v>2623</v>
      </c>
      <c r="AE3304" s="1">
        <v>1</v>
      </c>
      <c r="AF3304" s="1">
        <v>30</v>
      </c>
      <c r="AG3304" s="1">
        <v>0</v>
      </c>
      <c r="AN3304" s="1">
        <v>1</v>
      </c>
      <c r="AO3304" s="1">
        <v>1</v>
      </c>
      <c r="AR3304" s="276">
        <v>10318.9</v>
      </c>
      <c r="AS3304" s="1" t="s">
        <v>2657</v>
      </c>
      <c r="AT3304" s="1">
        <v>0</v>
      </c>
      <c r="AU3304" s="1">
        <v>0</v>
      </c>
      <c r="AX3304" s="1">
        <v>5</v>
      </c>
      <c r="BC3304" s="1">
        <v>1</v>
      </c>
      <c r="BD3304" s="1">
        <v>7</v>
      </c>
      <c r="BE3304" s="1">
        <v>2</v>
      </c>
      <c r="BF3304" s="296">
        <v>11320.250677625152</v>
      </c>
    </row>
    <row r="3305" spans="1:58" x14ac:dyDescent="0.3">
      <c r="A3305" s="273">
        <f t="shared" si="100"/>
        <v>12758.312050537084</v>
      </c>
      <c r="B3305" s="1" t="s">
        <v>2621</v>
      </c>
      <c r="C3305" s="274">
        <v>2087292442</v>
      </c>
      <c r="D3305" s="1">
        <v>144205</v>
      </c>
      <c r="E3305" s="1">
        <v>4</v>
      </c>
      <c r="F3305" s="1" t="s">
        <v>5888</v>
      </c>
      <c r="G3305" s="275">
        <v>44574</v>
      </c>
      <c r="H3305" s="275">
        <v>44957</v>
      </c>
      <c r="I3305" s="1">
        <v>0</v>
      </c>
      <c r="J3305" s="1">
        <v>1</v>
      </c>
      <c r="K3305" s="1">
        <v>2</v>
      </c>
      <c r="L3305" s="1">
        <v>30</v>
      </c>
      <c r="M3305" s="1">
        <v>2</v>
      </c>
      <c r="N3305" s="1">
        <v>17.690000000000001</v>
      </c>
      <c r="O3305" s="1">
        <v>19.2</v>
      </c>
      <c r="P3305" s="1">
        <v>17300</v>
      </c>
      <c r="Q3305" s="1">
        <v>1587</v>
      </c>
      <c r="R3305" s="1">
        <v>14627</v>
      </c>
      <c r="S3305" s="1">
        <v>0</v>
      </c>
      <c r="T3305" s="1">
        <v>0</v>
      </c>
      <c r="U3305" s="1">
        <v>0</v>
      </c>
      <c r="W3305" s="1">
        <v>0</v>
      </c>
      <c r="X3305" s="1">
        <v>0</v>
      </c>
      <c r="Y3305" s="1">
        <v>0</v>
      </c>
      <c r="AB3305" s="275">
        <v>44651</v>
      </c>
      <c r="AC3305" s="1">
        <v>1</v>
      </c>
      <c r="AD3305" s="1" t="s">
        <v>2623</v>
      </c>
      <c r="AE3305" s="1">
        <v>1</v>
      </c>
      <c r="AF3305" s="1">
        <v>30</v>
      </c>
      <c r="AG3305" s="1">
        <v>0</v>
      </c>
      <c r="AN3305" s="1">
        <v>1</v>
      </c>
      <c r="AO3305" s="1">
        <v>1</v>
      </c>
      <c r="AR3305" s="276">
        <v>889.56</v>
      </c>
      <c r="AS3305" s="1" t="s">
        <v>2657</v>
      </c>
      <c r="AT3305" s="1">
        <v>0</v>
      </c>
      <c r="AU3305" s="1">
        <v>0</v>
      </c>
      <c r="AX3305" s="1">
        <v>5</v>
      </c>
      <c r="BC3305" s="1">
        <v>1</v>
      </c>
      <c r="BD3305" s="1">
        <v>7</v>
      </c>
      <c r="BE3305" s="1">
        <v>2</v>
      </c>
      <c r="BF3305" s="296">
        <v>979.12794946291558</v>
      </c>
    </row>
    <row r="3306" spans="1:58" x14ac:dyDescent="0.3">
      <c r="A3306" s="273">
        <f t="shared" si="100"/>
        <v>119617.61482899549</v>
      </c>
      <c r="B3306" s="1" t="s">
        <v>2621</v>
      </c>
      <c r="C3306" s="274">
        <v>2087292442</v>
      </c>
      <c r="D3306" s="1">
        <v>144205</v>
      </c>
      <c r="E3306" s="1">
        <v>4</v>
      </c>
      <c r="F3306" s="1" t="s">
        <v>5914</v>
      </c>
      <c r="G3306" s="275">
        <v>44566</v>
      </c>
      <c r="H3306" s="275">
        <v>44926</v>
      </c>
      <c r="I3306" s="1">
        <v>0</v>
      </c>
      <c r="J3306" s="1">
        <v>1</v>
      </c>
      <c r="K3306" s="1">
        <v>3</v>
      </c>
      <c r="L3306" s="1">
        <v>30</v>
      </c>
      <c r="M3306" s="1">
        <v>2</v>
      </c>
      <c r="N3306" s="1">
        <v>17.690000000000001</v>
      </c>
      <c r="O3306" s="1">
        <v>19.2</v>
      </c>
      <c r="P3306" s="1">
        <v>178926</v>
      </c>
      <c r="Q3306" s="1">
        <v>16413</v>
      </c>
      <c r="R3306" s="1">
        <v>137161</v>
      </c>
      <c r="S3306" s="1">
        <v>0</v>
      </c>
      <c r="T3306" s="1">
        <v>0</v>
      </c>
      <c r="U3306" s="1">
        <v>0</v>
      </c>
      <c r="W3306" s="1">
        <v>0</v>
      </c>
      <c r="X3306" s="1">
        <v>0</v>
      </c>
      <c r="Y3306" s="1">
        <v>0</v>
      </c>
      <c r="AB3306" s="275">
        <v>44651</v>
      </c>
      <c r="AC3306" s="1">
        <v>1</v>
      </c>
      <c r="AD3306" s="1" t="s">
        <v>2623</v>
      </c>
      <c r="AE3306" s="1">
        <v>1</v>
      </c>
      <c r="AF3306" s="1">
        <v>30</v>
      </c>
      <c r="AG3306" s="1">
        <v>0</v>
      </c>
      <c r="AN3306" s="1">
        <v>1</v>
      </c>
      <c r="AO3306" s="1">
        <v>1</v>
      </c>
      <c r="AR3306" s="276">
        <v>8361.86</v>
      </c>
      <c r="AS3306" s="1" t="s">
        <v>2657</v>
      </c>
      <c r="AT3306" s="1">
        <v>0</v>
      </c>
      <c r="AU3306" s="1">
        <v>0</v>
      </c>
      <c r="AX3306" s="1">
        <v>5</v>
      </c>
      <c r="BC3306" s="1">
        <v>1</v>
      </c>
      <c r="BD3306" s="1">
        <v>7</v>
      </c>
      <c r="BE3306" s="1">
        <v>2</v>
      </c>
      <c r="BF3306" s="296">
        <v>9181.5251710045086</v>
      </c>
    </row>
    <row r="3307" spans="1:58" x14ac:dyDescent="0.3">
      <c r="A3307" s="273">
        <f t="shared" si="100"/>
        <v>36502.23305620969</v>
      </c>
      <c r="B3307" s="1" t="s">
        <v>2621</v>
      </c>
      <c r="C3307" s="274">
        <v>2087292442</v>
      </c>
      <c r="D3307" s="1">
        <v>144205</v>
      </c>
      <c r="E3307" s="1">
        <v>4</v>
      </c>
      <c r="F3307" s="1" t="s">
        <v>5920</v>
      </c>
      <c r="G3307" s="275">
        <v>44567</v>
      </c>
      <c r="H3307" s="275">
        <v>44957</v>
      </c>
      <c r="I3307" s="1">
        <v>0</v>
      </c>
      <c r="J3307" s="1">
        <v>1</v>
      </c>
      <c r="K3307" s="1">
        <v>2</v>
      </c>
      <c r="L3307" s="1">
        <v>30</v>
      </c>
      <c r="M3307" s="1">
        <v>2</v>
      </c>
      <c r="N3307" s="1">
        <v>17.690000000000001</v>
      </c>
      <c r="O3307" s="1">
        <v>19.2</v>
      </c>
      <c r="P3307" s="1">
        <v>49500</v>
      </c>
      <c r="Q3307" s="1">
        <v>4541</v>
      </c>
      <c r="R3307" s="1">
        <v>41854</v>
      </c>
      <c r="S3307" s="1">
        <v>0</v>
      </c>
      <c r="T3307" s="1">
        <v>0</v>
      </c>
      <c r="U3307" s="1">
        <v>0</v>
      </c>
      <c r="W3307" s="1">
        <v>0</v>
      </c>
      <c r="X3307" s="1">
        <v>0</v>
      </c>
      <c r="Y3307" s="1">
        <v>0</v>
      </c>
      <c r="AB3307" s="275">
        <v>44651</v>
      </c>
      <c r="AC3307" s="1">
        <v>1</v>
      </c>
      <c r="AD3307" s="1" t="s">
        <v>2623</v>
      </c>
      <c r="AE3307" s="1">
        <v>1</v>
      </c>
      <c r="AF3307" s="1">
        <v>30</v>
      </c>
      <c r="AG3307" s="1">
        <v>0</v>
      </c>
      <c r="AN3307" s="1">
        <v>1</v>
      </c>
      <c r="AO3307" s="1">
        <v>1</v>
      </c>
      <c r="AR3307" s="276">
        <v>2550.0700000000002</v>
      </c>
      <c r="AS3307" s="1" t="s">
        <v>2657</v>
      </c>
      <c r="AT3307" s="1">
        <v>0</v>
      </c>
      <c r="AU3307" s="1">
        <v>0</v>
      </c>
      <c r="AX3307" s="1">
        <v>5</v>
      </c>
      <c r="BC3307" s="1">
        <v>1</v>
      </c>
      <c r="BD3307" s="1">
        <v>7</v>
      </c>
      <c r="BE3307" s="1">
        <v>2</v>
      </c>
      <c r="BF3307" s="296">
        <v>2801.6969437903099</v>
      </c>
    </row>
    <row r="3308" spans="1:58" x14ac:dyDescent="0.3">
      <c r="A3308" s="273">
        <f t="shared" si="100"/>
        <v>30719.04391819657</v>
      </c>
      <c r="B3308" s="1" t="s">
        <v>2621</v>
      </c>
      <c r="C3308" s="274">
        <v>2087292442</v>
      </c>
      <c r="D3308" s="1">
        <v>144205</v>
      </c>
      <c r="E3308" s="1">
        <v>4</v>
      </c>
      <c r="F3308" s="1" t="s">
        <v>6018</v>
      </c>
      <c r="G3308" s="275">
        <v>44575</v>
      </c>
      <c r="H3308" s="275">
        <v>44957</v>
      </c>
      <c r="I3308" s="1">
        <v>0</v>
      </c>
      <c r="J3308" s="1">
        <v>1</v>
      </c>
      <c r="K3308" s="1">
        <v>2</v>
      </c>
      <c r="L3308" s="1">
        <v>30</v>
      </c>
      <c r="M3308" s="1">
        <v>2</v>
      </c>
      <c r="N3308" s="1">
        <v>17.690000000000001</v>
      </c>
      <c r="O3308" s="1">
        <v>19.2</v>
      </c>
      <c r="P3308" s="1">
        <v>41643</v>
      </c>
      <c r="Q3308" s="1">
        <v>3820</v>
      </c>
      <c r="R3308" s="1">
        <v>35211</v>
      </c>
      <c r="S3308" s="1">
        <v>0</v>
      </c>
      <c r="T3308" s="1">
        <v>0</v>
      </c>
      <c r="U3308" s="1">
        <v>0</v>
      </c>
      <c r="W3308" s="1">
        <v>0</v>
      </c>
      <c r="X3308" s="1">
        <v>0</v>
      </c>
      <c r="Y3308" s="1">
        <v>0</v>
      </c>
      <c r="AB3308" s="275">
        <v>44651</v>
      </c>
      <c r="AC3308" s="1">
        <v>1</v>
      </c>
      <c r="AD3308" s="1" t="s">
        <v>2623</v>
      </c>
      <c r="AE3308" s="1">
        <v>1</v>
      </c>
      <c r="AF3308" s="1">
        <v>30</v>
      </c>
      <c r="AG3308" s="1">
        <v>0</v>
      </c>
      <c r="AN3308" s="1">
        <v>1</v>
      </c>
      <c r="AO3308" s="1">
        <v>1</v>
      </c>
      <c r="AR3308" s="276">
        <v>2134.94</v>
      </c>
      <c r="AS3308" s="1" t="s">
        <v>2657</v>
      </c>
      <c r="AT3308" s="1">
        <v>0</v>
      </c>
      <c r="AU3308" s="1">
        <v>0</v>
      </c>
      <c r="AX3308" s="1">
        <v>5</v>
      </c>
      <c r="BC3308" s="1">
        <v>1</v>
      </c>
      <c r="BD3308" s="1">
        <v>7</v>
      </c>
      <c r="BE3308" s="1">
        <v>2</v>
      </c>
      <c r="BF3308" s="296">
        <v>2357.0160818034265</v>
      </c>
    </row>
    <row r="3309" spans="1:58" x14ac:dyDescent="0.3">
      <c r="A3309" s="273">
        <f t="shared" si="100"/>
        <v>16104.043351149816</v>
      </c>
      <c r="B3309" s="1" t="s">
        <v>2621</v>
      </c>
      <c r="C3309" s="274">
        <v>2087292442</v>
      </c>
      <c r="D3309" s="1">
        <v>144205</v>
      </c>
      <c r="E3309" s="1">
        <v>4</v>
      </c>
      <c r="F3309" s="1" t="s">
        <v>6103</v>
      </c>
      <c r="G3309" s="275">
        <v>44598</v>
      </c>
      <c r="H3309" s="275">
        <v>44985</v>
      </c>
      <c r="I3309" s="1">
        <v>0</v>
      </c>
      <c r="J3309" s="1">
        <v>1</v>
      </c>
      <c r="K3309" s="1">
        <v>1</v>
      </c>
      <c r="L3309" s="1">
        <v>30</v>
      </c>
      <c r="M3309" s="1">
        <v>2</v>
      </c>
      <c r="N3309" s="1">
        <v>17.690000000000001</v>
      </c>
      <c r="O3309" s="1">
        <v>19.2</v>
      </c>
      <c r="P3309" s="1">
        <v>20000</v>
      </c>
      <c r="Q3309" s="1">
        <v>1835</v>
      </c>
      <c r="R3309" s="1">
        <v>18467</v>
      </c>
      <c r="S3309" s="1">
        <v>0</v>
      </c>
      <c r="T3309" s="1">
        <v>0</v>
      </c>
      <c r="U3309" s="1">
        <v>0</v>
      </c>
      <c r="W3309" s="1">
        <v>0</v>
      </c>
      <c r="X3309" s="1">
        <v>0</v>
      </c>
      <c r="Y3309" s="1">
        <v>0</v>
      </c>
      <c r="AB3309" s="275">
        <v>44651</v>
      </c>
      <c r="AC3309" s="1">
        <v>1</v>
      </c>
      <c r="AD3309" s="1" t="s">
        <v>2623</v>
      </c>
      <c r="AE3309" s="1">
        <v>1</v>
      </c>
      <c r="AF3309" s="1">
        <v>30</v>
      </c>
      <c r="AG3309" s="1">
        <v>0</v>
      </c>
      <c r="AN3309" s="1">
        <v>1</v>
      </c>
      <c r="AO3309" s="1">
        <v>1</v>
      </c>
      <c r="AR3309" s="276">
        <v>1126.78</v>
      </c>
      <c r="AS3309" s="1" t="s">
        <v>2657</v>
      </c>
      <c r="AT3309" s="1">
        <v>0</v>
      </c>
      <c r="AU3309" s="1">
        <v>0</v>
      </c>
      <c r="AX3309" s="1">
        <v>5</v>
      </c>
      <c r="BC3309" s="1">
        <v>1</v>
      </c>
      <c r="BD3309" s="1">
        <v>7</v>
      </c>
      <c r="BE3309" s="1">
        <v>2</v>
      </c>
      <c r="BF3309" s="296">
        <v>1236.1766488501853</v>
      </c>
    </row>
    <row r="3310" spans="1:58" x14ac:dyDescent="0.3">
      <c r="A3310" s="273">
        <f t="shared" si="100"/>
        <v>163781.17592512225</v>
      </c>
      <c r="B3310" s="1" t="s">
        <v>2621</v>
      </c>
      <c r="C3310" s="274">
        <v>2087292442</v>
      </c>
      <c r="D3310" s="1">
        <v>144205</v>
      </c>
      <c r="E3310" s="1">
        <v>4</v>
      </c>
      <c r="F3310" s="1" t="s">
        <v>5476</v>
      </c>
      <c r="G3310" s="275">
        <v>44551</v>
      </c>
      <c r="H3310" s="275">
        <v>44926</v>
      </c>
      <c r="I3310" s="1">
        <v>0</v>
      </c>
      <c r="J3310" s="1">
        <v>1</v>
      </c>
      <c r="K3310" s="1">
        <v>3</v>
      </c>
      <c r="L3310" s="1">
        <v>30</v>
      </c>
      <c r="M3310" s="1">
        <v>2</v>
      </c>
      <c r="N3310" s="1">
        <v>17.690000000000001</v>
      </c>
      <c r="O3310" s="1">
        <v>19.2</v>
      </c>
      <c r="P3310" s="1">
        <v>244981</v>
      </c>
      <c r="Q3310" s="1">
        <v>22472</v>
      </c>
      <c r="R3310" s="1">
        <v>187798</v>
      </c>
      <c r="S3310" s="1">
        <v>0</v>
      </c>
      <c r="T3310" s="1">
        <v>0</v>
      </c>
      <c r="U3310" s="1">
        <v>0</v>
      </c>
      <c r="W3310" s="1">
        <v>0</v>
      </c>
      <c r="X3310" s="1">
        <v>0</v>
      </c>
      <c r="Y3310" s="1">
        <v>0</v>
      </c>
      <c r="AB3310" s="275">
        <v>44651</v>
      </c>
      <c r="AC3310" s="1">
        <v>1</v>
      </c>
      <c r="AD3310" s="1" t="s">
        <v>2623</v>
      </c>
      <c r="AE3310" s="1">
        <v>1</v>
      </c>
      <c r="AF3310" s="1">
        <v>30</v>
      </c>
      <c r="AG3310" s="1">
        <v>0</v>
      </c>
      <c r="AN3310" s="1">
        <v>1</v>
      </c>
      <c r="AO3310" s="1">
        <v>1</v>
      </c>
      <c r="AP3310" s="275"/>
      <c r="AR3310" s="276">
        <v>11445.67</v>
      </c>
      <c r="AS3310" s="1" t="s">
        <v>2657</v>
      </c>
      <c r="AT3310" s="1">
        <v>0</v>
      </c>
      <c r="AU3310" s="1">
        <v>0</v>
      </c>
      <c r="AX3310" s="1">
        <v>5</v>
      </c>
      <c r="BC3310" s="1">
        <v>1</v>
      </c>
      <c r="BD3310" s="1">
        <v>7</v>
      </c>
      <c r="BE3310" s="1">
        <v>2</v>
      </c>
      <c r="BF3310" s="296">
        <v>12571.154074877733</v>
      </c>
    </row>
    <row r="3311" spans="1:58" x14ac:dyDescent="0.3">
      <c r="A3311" s="273">
        <f t="shared" si="100"/>
        <v>146883.61551960788</v>
      </c>
      <c r="B3311" s="1" t="s">
        <v>2621</v>
      </c>
      <c r="C3311" s="274">
        <v>2087292442</v>
      </c>
      <c r="D3311" s="1">
        <v>144205</v>
      </c>
      <c r="E3311" s="1">
        <v>4</v>
      </c>
      <c r="F3311" s="1" t="s">
        <v>5479</v>
      </c>
      <c r="G3311" s="275">
        <v>44552</v>
      </c>
      <c r="H3311" s="275">
        <v>44926</v>
      </c>
      <c r="I3311" s="1">
        <v>0</v>
      </c>
      <c r="J3311" s="1">
        <v>1</v>
      </c>
      <c r="K3311" s="1">
        <v>3</v>
      </c>
      <c r="L3311" s="1">
        <v>30</v>
      </c>
      <c r="M3311" s="1">
        <v>2</v>
      </c>
      <c r="N3311" s="1">
        <v>17.690000000000001</v>
      </c>
      <c r="O3311" s="1">
        <v>19.2</v>
      </c>
      <c r="P3311" s="1">
        <v>219700</v>
      </c>
      <c r="Q3311" s="1">
        <v>20153</v>
      </c>
      <c r="R3311" s="1">
        <v>168417</v>
      </c>
      <c r="S3311" s="1">
        <v>0</v>
      </c>
      <c r="T3311" s="1">
        <v>0</v>
      </c>
      <c r="U3311" s="1">
        <v>0</v>
      </c>
      <c r="W3311" s="1">
        <v>0</v>
      </c>
      <c r="X3311" s="1">
        <v>0</v>
      </c>
      <c r="Y3311" s="1">
        <v>0</v>
      </c>
      <c r="AB3311" s="275">
        <v>44651</v>
      </c>
      <c r="AC3311" s="1">
        <v>1</v>
      </c>
      <c r="AD3311" s="1" t="s">
        <v>2623</v>
      </c>
      <c r="AE3311" s="1">
        <v>1</v>
      </c>
      <c r="AF3311" s="1">
        <v>30</v>
      </c>
      <c r="AG3311" s="1">
        <v>0</v>
      </c>
      <c r="AN3311" s="1">
        <v>1</v>
      </c>
      <c r="AO3311" s="1">
        <v>1</v>
      </c>
      <c r="AR3311" s="276">
        <v>10259.59</v>
      </c>
      <c r="AS3311" s="1" t="s">
        <v>2657</v>
      </c>
      <c r="AT3311" s="1">
        <v>0</v>
      </c>
      <c r="AU3311" s="1">
        <v>0</v>
      </c>
      <c r="AX3311" s="1">
        <v>5</v>
      </c>
      <c r="BC3311" s="1">
        <v>1</v>
      </c>
      <c r="BD3311" s="1">
        <v>7</v>
      </c>
      <c r="BE3311" s="1">
        <v>2</v>
      </c>
      <c r="BF3311" s="296">
        <v>11273.79448039214</v>
      </c>
    </row>
    <row r="3312" spans="1:58" x14ac:dyDescent="0.3">
      <c r="A3312" s="273">
        <f t="shared" si="100"/>
        <v>890101.23329348234</v>
      </c>
      <c r="B3312" s="1" t="s">
        <v>2621</v>
      </c>
      <c r="C3312" s="274">
        <v>2087292442</v>
      </c>
      <c r="D3312" s="1">
        <v>144205</v>
      </c>
      <c r="E3312" s="1">
        <v>4</v>
      </c>
      <c r="F3312" s="1" t="s">
        <v>6248</v>
      </c>
      <c r="G3312" s="275">
        <v>44599</v>
      </c>
      <c r="H3312" s="275">
        <v>44742</v>
      </c>
      <c r="I3312" s="1">
        <v>0</v>
      </c>
      <c r="J3312" s="1">
        <v>1</v>
      </c>
      <c r="K3312" s="1">
        <v>0</v>
      </c>
      <c r="L3312" s="1">
        <v>120</v>
      </c>
      <c r="M3312" s="1">
        <v>2</v>
      </c>
      <c r="N3312" s="1">
        <v>19.350000000000001</v>
      </c>
      <c r="O3312" s="1">
        <v>20.62</v>
      </c>
      <c r="P3312" s="1">
        <v>1020632</v>
      </c>
      <c r="Q3312" s="1">
        <v>1087839</v>
      </c>
      <c r="R3312" s="1">
        <v>1020632</v>
      </c>
      <c r="S3312" s="1">
        <v>16459</v>
      </c>
      <c r="T3312" s="1">
        <v>0</v>
      </c>
      <c r="U3312" s="1">
        <v>0</v>
      </c>
      <c r="W3312" s="1">
        <v>0</v>
      </c>
      <c r="X3312" s="1">
        <v>0</v>
      </c>
      <c r="Y3312" s="1">
        <v>0</v>
      </c>
      <c r="AB3312" s="275">
        <v>44599</v>
      </c>
      <c r="AC3312" s="1">
        <v>1</v>
      </c>
      <c r="AD3312" s="1" t="s">
        <v>2623</v>
      </c>
      <c r="AE3312" s="1">
        <v>1</v>
      </c>
      <c r="AF3312" s="1">
        <v>120</v>
      </c>
      <c r="AG3312" s="1">
        <v>0</v>
      </c>
      <c r="AN3312" s="1">
        <v>1</v>
      </c>
      <c r="AO3312" s="1">
        <v>1</v>
      </c>
      <c r="AR3312" s="276">
        <v>62209.9</v>
      </c>
      <c r="AS3312" s="1" t="s">
        <v>2632</v>
      </c>
      <c r="AT3312" s="1">
        <v>0</v>
      </c>
      <c r="AU3312" s="1">
        <v>0</v>
      </c>
      <c r="AX3312" s="1">
        <v>5</v>
      </c>
      <c r="BC3312" s="1">
        <v>1</v>
      </c>
      <c r="BD3312" s="1">
        <v>7</v>
      </c>
      <c r="BE3312" s="1">
        <v>2</v>
      </c>
      <c r="BF3312" s="296">
        <v>68320.8667065177</v>
      </c>
    </row>
    <row r="3313" spans="1:58" x14ac:dyDescent="0.3">
      <c r="A3313" s="273">
        <f t="shared" si="100"/>
        <v>128906.90137439172</v>
      </c>
      <c r="B3313" s="1" t="s">
        <v>2621</v>
      </c>
      <c r="C3313" s="274">
        <v>2087292666</v>
      </c>
      <c r="D3313" s="1">
        <v>144205</v>
      </c>
      <c r="E3313" s="1">
        <v>4</v>
      </c>
      <c r="F3313" s="1" t="s">
        <v>4890</v>
      </c>
      <c r="G3313" s="275">
        <v>44322</v>
      </c>
      <c r="H3313" s="275">
        <v>44895</v>
      </c>
      <c r="I3313" s="1">
        <v>1</v>
      </c>
      <c r="J3313" s="1">
        <v>1</v>
      </c>
      <c r="K3313" s="1">
        <v>9</v>
      </c>
      <c r="L3313" s="1">
        <v>30</v>
      </c>
      <c r="M3313" s="1">
        <v>2</v>
      </c>
      <c r="N3313" s="1">
        <v>17.690000000000001</v>
      </c>
      <c r="O3313" s="1">
        <v>19.2</v>
      </c>
      <c r="P3313" s="1">
        <v>700000</v>
      </c>
      <c r="Q3313" s="1">
        <v>44698</v>
      </c>
      <c r="R3313" s="1">
        <v>373549</v>
      </c>
      <c r="S3313" s="1">
        <v>5510</v>
      </c>
      <c r="T3313" s="1">
        <v>0</v>
      </c>
      <c r="U3313" s="1">
        <v>0</v>
      </c>
      <c r="W3313" s="1">
        <v>0</v>
      </c>
      <c r="X3313" s="1">
        <v>0</v>
      </c>
      <c r="Y3313" s="1">
        <v>0</v>
      </c>
      <c r="AB3313" s="275">
        <v>44620</v>
      </c>
      <c r="AC3313" s="1">
        <v>1</v>
      </c>
      <c r="AD3313" s="1" t="s">
        <v>2623</v>
      </c>
      <c r="AE3313" s="1">
        <v>1</v>
      </c>
      <c r="AF3313" s="1">
        <v>30</v>
      </c>
      <c r="AG3313" s="1">
        <v>39062</v>
      </c>
      <c r="AN3313" s="1">
        <v>1</v>
      </c>
      <c r="AO3313" s="1">
        <v>1</v>
      </c>
      <c r="AR3313" s="276">
        <v>41386.06</v>
      </c>
      <c r="AS3313" s="1" t="s">
        <v>2657</v>
      </c>
      <c r="AT3313" s="1">
        <v>0</v>
      </c>
      <c r="AU3313" s="1">
        <v>0</v>
      </c>
      <c r="AX3313" s="1">
        <v>5</v>
      </c>
      <c r="BC3313" s="1">
        <v>1</v>
      </c>
      <c r="BD3313" s="1">
        <v>7</v>
      </c>
      <c r="BE3313" s="1">
        <v>2</v>
      </c>
      <c r="BF3313" s="296">
        <v>203256.03862560829</v>
      </c>
    </row>
    <row r="3314" spans="1:58" x14ac:dyDescent="0.3">
      <c r="A3314" s="273">
        <f t="shared" si="100"/>
        <v>1787997.0986256087</v>
      </c>
      <c r="B3314" s="1" t="s">
        <v>2621</v>
      </c>
      <c r="C3314" s="274">
        <v>2087292666</v>
      </c>
      <c r="D3314" s="1">
        <v>144105</v>
      </c>
      <c r="E3314" s="1">
        <v>4</v>
      </c>
      <c r="F3314" s="1" t="s">
        <v>3807</v>
      </c>
      <c r="G3314" s="275">
        <v>44222</v>
      </c>
      <c r="H3314" s="275">
        <v>45138</v>
      </c>
      <c r="I3314" s="1">
        <v>0</v>
      </c>
      <c r="J3314" s="1">
        <v>1</v>
      </c>
      <c r="K3314" s="1">
        <v>14</v>
      </c>
      <c r="L3314" s="1">
        <v>30</v>
      </c>
      <c r="M3314" s="1">
        <v>2</v>
      </c>
      <c r="N3314" s="1">
        <v>9</v>
      </c>
      <c r="O3314" s="1">
        <v>9.3800000000000008</v>
      </c>
      <c r="P3314" s="1">
        <v>9215091</v>
      </c>
      <c r="Q3314" s="1">
        <v>345884</v>
      </c>
      <c r="R3314" s="1">
        <v>5182247</v>
      </c>
      <c r="S3314" s="1">
        <v>0</v>
      </c>
      <c r="T3314" s="1">
        <v>0</v>
      </c>
      <c r="U3314" s="1">
        <v>0</v>
      </c>
      <c r="W3314" s="1">
        <v>0</v>
      </c>
      <c r="X3314" s="1">
        <v>0</v>
      </c>
      <c r="Y3314" s="1">
        <v>0</v>
      </c>
      <c r="AB3314" s="275">
        <v>44651</v>
      </c>
      <c r="AC3314" s="1">
        <v>1</v>
      </c>
      <c r="AD3314" s="1" t="s">
        <v>2623</v>
      </c>
      <c r="AE3314" s="1">
        <v>1</v>
      </c>
      <c r="AF3314" s="1">
        <v>30</v>
      </c>
      <c r="AG3314" s="1">
        <v>0</v>
      </c>
      <c r="AN3314" s="1">
        <v>1</v>
      </c>
      <c r="AO3314" s="1">
        <v>1</v>
      </c>
      <c r="AR3314" s="276">
        <v>574477.93999999994</v>
      </c>
      <c r="AS3314" s="1" t="s">
        <v>2632</v>
      </c>
      <c r="AT3314" s="1">
        <v>0</v>
      </c>
      <c r="AU3314" s="1">
        <v>0</v>
      </c>
      <c r="AV3314" s="1" t="s">
        <v>2625</v>
      </c>
      <c r="AW3314" s="1" t="s">
        <v>2626</v>
      </c>
      <c r="AX3314" s="1">
        <v>5</v>
      </c>
      <c r="BC3314" s="1">
        <v>1</v>
      </c>
      <c r="BD3314" s="1">
        <v>7</v>
      </c>
      <c r="BE3314" s="1">
        <v>2</v>
      </c>
      <c r="BF3314" s="296">
        <v>2819771.9613743918</v>
      </c>
    </row>
    <row r="3315" spans="1:58" x14ac:dyDescent="0.3">
      <c r="A3315" s="273">
        <f t="shared" si="100"/>
        <v>5499541.9931042623</v>
      </c>
      <c r="B3315" s="1" t="s">
        <v>2621</v>
      </c>
      <c r="C3315" s="274">
        <v>2087987494</v>
      </c>
      <c r="D3315" s="1">
        <v>144205</v>
      </c>
      <c r="E3315" s="1">
        <v>3</v>
      </c>
      <c r="F3315" s="1" t="s">
        <v>4478</v>
      </c>
      <c r="G3315" s="275">
        <v>44329</v>
      </c>
      <c r="H3315" s="275">
        <v>45260</v>
      </c>
      <c r="I3315" s="1">
        <v>0</v>
      </c>
      <c r="J3315" s="1">
        <v>1</v>
      </c>
      <c r="K3315" s="1">
        <v>10</v>
      </c>
      <c r="L3315" s="1">
        <v>30</v>
      </c>
      <c r="M3315" s="1">
        <v>2</v>
      </c>
      <c r="N3315" s="1">
        <v>15.01</v>
      </c>
      <c r="O3315" s="1">
        <v>16.079999999999998</v>
      </c>
      <c r="P3315" s="1">
        <v>11496109</v>
      </c>
      <c r="Q3315" s="1">
        <v>464200</v>
      </c>
      <c r="R3315" s="1">
        <v>8141517</v>
      </c>
      <c r="S3315" s="1">
        <v>0</v>
      </c>
      <c r="T3315" s="1">
        <v>0</v>
      </c>
      <c r="U3315" s="1">
        <v>0</v>
      </c>
      <c r="V3315" s="275"/>
      <c r="W3315" s="1">
        <v>0</v>
      </c>
      <c r="X3315" s="1">
        <v>0</v>
      </c>
      <c r="Y3315" s="1">
        <v>0</v>
      </c>
      <c r="AB3315" s="275">
        <v>44651</v>
      </c>
      <c r="AC3315" s="1">
        <v>1</v>
      </c>
      <c r="AD3315" s="1" t="s">
        <v>2623</v>
      </c>
      <c r="AE3315" s="1">
        <v>1</v>
      </c>
      <c r="AF3315" s="1">
        <v>30</v>
      </c>
      <c r="AG3315" s="1">
        <v>0</v>
      </c>
      <c r="AN3315" s="1">
        <v>1</v>
      </c>
      <c r="AO3315" s="1">
        <v>1</v>
      </c>
      <c r="AP3315" s="1">
        <v>44329</v>
      </c>
      <c r="AQ3315" s="1" t="s">
        <v>2629</v>
      </c>
      <c r="AR3315" s="276">
        <v>503415.79</v>
      </c>
      <c r="AS3315" s="1" t="s">
        <v>2624</v>
      </c>
      <c r="AT3315" s="1">
        <v>0</v>
      </c>
      <c r="AU3315" s="1">
        <v>0</v>
      </c>
      <c r="AX3315" s="1">
        <v>5</v>
      </c>
      <c r="BC3315" s="1">
        <v>1</v>
      </c>
      <c r="BD3315" s="1">
        <v>7</v>
      </c>
      <c r="BE3315" s="1">
        <v>2</v>
      </c>
      <c r="BF3315" s="296">
        <v>2138559.2168957382</v>
      </c>
    </row>
    <row r="3316" spans="1:58" x14ac:dyDescent="0.3">
      <c r="A3316" s="273">
        <f t="shared" si="100"/>
        <v>253914.33434556617</v>
      </c>
      <c r="B3316" s="1" t="s">
        <v>2621</v>
      </c>
      <c r="C3316" s="274">
        <v>2087987494</v>
      </c>
      <c r="D3316" s="1">
        <v>144205</v>
      </c>
      <c r="E3316" s="1">
        <v>4</v>
      </c>
      <c r="F3316" s="1" t="s">
        <v>4514</v>
      </c>
      <c r="G3316" s="275">
        <v>44336</v>
      </c>
      <c r="H3316" s="275">
        <v>45077</v>
      </c>
      <c r="I3316" s="1">
        <v>0</v>
      </c>
      <c r="J3316" s="1">
        <v>1</v>
      </c>
      <c r="K3316" s="1">
        <v>10</v>
      </c>
      <c r="L3316" s="1">
        <v>30</v>
      </c>
      <c r="M3316" s="1">
        <v>2</v>
      </c>
      <c r="N3316" s="1">
        <v>17.690000000000001</v>
      </c>
      <c r="O3316" s="1">
        <v>19.2</v>
      </c>
      <c r="P3316" s="1">
        <v>600000</v>
      </c>
      <c r="Q3316" s="1">
        <v>29984</v>
      </c>
      <c r="R3316" s="1">
        <v>375877</v>
      </c>
      <c r="S3316" s="1">
        <v>0</v>
      </c>
      <c r="T3316" s="1">
        <v>0</v>
      </c>
      <c r="U3316" s="1">
        <v>0</v>
      </c>
      <c r="W3316" s="1">
        <v>0</v>
      </c>
      <c r="X3316" s="1">
        <v>0</v>
      </c>
      <c r="Y3316" s="1">
        <v>0</v>
      </c>
      <c r="AB3316" s="275">
        <v>44651</v>
      </c>
      <c r="AC3316" s="1">
        <v>1</v>
      </c>
      <c r="AD3316" s="1" t="s">
        <v>2623</v>
      </c>
      <c r="AE3316" s="1">
        <v>1</v>
      </c>
      <c r="AF3316" s="1">
        <v>30</v>
      </c>
      <c r="AG3316" s="1">
        <v>0</v>
      </c>
      <c r="AN3316" s="1">
        <v>1</v>
      </c>
      <c r="AO3316" s="1">
        <v>1</v>
      </c>
      <c r="AR3316" s="276">
        <v>23229.81</v>
      </c>
      <c r="AS3316" s="1" t="s">
        <v>2657</v>
      </c>
      <c r="AT3316" s="1">
        <v>0</v>
      </c>
      <c r="AU3316" s="1">
        <v>0</v>
      </c>
      <c r="AX3316" s="1">
        <v>5</v>
      </c>
      <c r="BC3316" s="1">
        <v>1</v>
      </c>
      <c r="BD3316" s="1">
        <v>7</v>
      </c>
      <c r="BE3316" s="1">
        <v>2</v>
      </c>
      <c r="BF3316" s="296">
        <v>98732.85565443385</v>
      </c>
    </row>
    <row r="3317" spans="1:58" x14ac:dyDescent="0.3">
      <c r="A3317" s="273">
        <f t="shared" si="100"/>
        <v>253914.33434556617</v>
      </c>
      <c r="B3317" s="1" t="s">
        <v>2621</v>
      </c>
      <c r="C3317" s="274">
        <v>2087987494</v>
      </c>
      <c r="D3317" s="1">
        <v>144205</v>
      </c>
      <c r="E3317" s="1">
        <v>4</v>
      </c>
      <c r="F3317" s="1" t="s">
        <v>4515</v>
      </c>
      <c r="G3317" s="275">
        <v>44336</v>
      </c>
      <c r="H3317" s="275">
        <v>45077</v>
      </c>
      <c r="I3317" s="1">
        <v>0</v>
      </c>
      <c r="J3317" s="1">
        <v>1</v>
      </c>
      <c r="K3317" s="1">
        <v>10</v>
      </c>
      <c r="L3317" s="1">
        <v>30</v>
      </c>
      <c r="M3317" s="1">
        <v>2</v>
      </c>
      <c r="N3317" s="1">
        <v>17.690000000000001</v>
      </c>
      <c r="O3317" s="1">
        <v>19.2</v>
      </c>
      <c r="P3317" s="1">
        <v>600000</v>
      </c>
      <c r="Q3317" s="1">
        <v>29984</v>
      </c>
      <c r="R3317" s="1">
        <v>375877</v>
      </c>
      <c r="S3317" s="1">
        <v>0</v>
      </c>
      <c r="T3317" s="1">
        <v>0</v>
      </c>
      <c r="U3317" s="1">
        <v>0</v>
      </c>
      <c r="W3317" s="1">
        <v>0</v>
      </c>
      <c r="X3317" s="1">
        <v>0</v>
      </c>
      <c r="Y3317" s="1">
        <v>0</v>
      </c>
      <c r="AB3317" s="275">
        <v>44651</v>
      </c>
      <c r="AC3317" s="1">
        <v>1</v>
      </c>
      <c r="AD3317" s="1" t="s">
        <v>2623</v>
      </c>
      <c r="AE3317" s="1">
        <v>1</v>
      </c>
      <c r="AF3317" s="1">
        <v>30</v>
      </c>
      <c r="AG3317" s="1">
        <v>0</v>
      </c>
      <c r="AN3317" s="1">
        <v>1</v>
      </c>
      <c r="AO3317" s="1">
        <v>1</v>
      </c>
      <c r="AR3317" s="276">
        <v>23229.81</v>
      </c>
      <c r="AS3317" s="1" t="s">
        <v>2657</v>
      </c>
      <c r="AT3317" s="1">
        <v>0</v>
      </c>
      <c r="AU3317" s="1">
        <v>0</v>
      </c>
      <c r="AX3317" s="1">
        <v>5</v>
      </c>
      <c r="BC3317" s="1">
        <v>1</v>
      </c>
      <c r="BD3317" s="1">
        <v>7</v>
      </c>
      <c r="BE3317" s="1">
        <v>2</v>
      </c>
      <c r="BF3317" s="296">
        <v>98732.85565443385</v>
      </c>
    </row>
    <row r="3318" spans="1:58" x14ac:dyDescent="0.3">
      <c r="A3318" s="273">
        <f t="shared" si="100"/>
        <v>1692644.4882121996</v>
      </c>
      <c r="B3318" s="1" t="s">
        <v>2621</v>
      </c>
      <c r="C3318" s="274">
        <v>2087987494</v>
      </c>
      <c r="D3318" s="1">
        <v>144205</v>
      </c>
      <c r="E3318" s="1">
        <v>4</v>
      </c>
      <c r="F3318" s="1" t="s">
        <v>4520</v>
      </c>
      <c r="G3318" s="275">
        <v>44337</v>
      </c>
      <c r="H3318" s="275">
        <v>45077</v>
      </c>
      <c r="I3318" s="1">
        <v>0</v>
      </c>
      <c r="J3318" s="1">
        <v>1</v>
      </c>
      <c r="K3318" s="1">
        <v>10</v>
      </c>
      <c r="L3318" s="1">
        <v>30</v>
      </c>
      <c r="M3318" s="1">
        <v>2</v>
      </c>
      <c r="N3318" s="1">
        <v>17.690000000000001</v>
      </c>
      <c r="O3318" s="1">
        <v>19.2</v>
      </c>
      <c r="P3318" s="1">
        <v>4000000</v>
      </c>
      <c r="Q3318" s="1">
        <v>199896</v>
      </c>
      <c r="R3318" s="1">
        <v>2505827</v>
      </c>
      <c r="S3318" s="1">
        <v>0</v>
      </c>
      <c r="T3318" s="1">
        <v>0</v>
      </c>
      <c r="U3318" s="1">
        <v>0</v>
      </c>
      <c r="W3318" s="1">
        <v>0</v>
      </c>
      <c r="X3318" s="1">
        <v>0</v>
      </c>
      <c r="Y3318" s="1">
        <v>0</v>
      </c>
      <c r="AB3318" s="275">
        <v>44651</v>
      </c>
      <c r="AC3318" s="1">
        <v>1</v>
      </c>
      <c r="AD3318" s="1" t="s">
        <v>2623</v>
      </c>
      <c r="AE3318" s="1">
        <v>1</v>
      </c>
      <c r="AF3318" s="1">
        <v>30</v>
      </c>
      <c r="AG3318" s="1">
        <v>0</v>
      </c>
      <c r="AN3318" s="1">
        <v>1</v>
      </c>
      <c r="AO3318" s="1">
        <v>1</v>
      </c>
      <c r="AR3318" s="276">
        <v>154968.64000000001</v>
      </c>
      <c r="AS3318" s="1" t="s">
        <v>2657</v>
      </c>
      <c r="AT3318" s="1">
        <v>0</v>
      </c>
      <c r="AU3318" s="1">
        <v>0</v>
      </c>
      <c r="AX3318" s="1">
        <v>5</v>
      </c>
      <c r="BC3318" s="1">
        <v>1</v>
      </c>
      <c r="BD3318" s="1">
        <v>7</v>
      </c>
      <c r="BE3318" s="1">
        <v>2</v>
      </c>
      <c r="BF3318" s="296">
        <v>658213.87178780022</v>
      </c>
    </row>
    <row r="3319" spans="1:58" x14ac:dyDescent="0.3">
      <c r="A3319" s="273">
        <f t="shared" si="100"/>
        <v>105767.83295774713</v>
      </c>
      <c r="B3319" s="1" t="s">
        <v>2621</v>
      </c>
      <c r="C3319" s="274">
        <v>2087987494</v>
      </c>
      <c r="D3319" s="1">
        <v>144205</v>
      </c>
      <c r="E3319" s="1">
        <v>4</v>
      </c>
      <c r="F3319" s="1" t="s">
        <v>4523</v>
      </c>
      <c r="G3319" s="275">
        <v>44338</v>
      </c>
      <c r="H3319" s="275">
        <v>45077</v>
      </c>
      <c r="I3319" s="1">
        <v>0</v>
      </c>
      <c r="J3319" s="1">
        <v>1</v>
      </c>
      <c r="K3319" s="1">
        <v>10</v>
      </c>
      <c r="L3319" s="1">
        <v>30</v>
      </c>
      <c r="M3319" s="1">
        <v>2</v>
      </c>
      <c r="N3319" s="1">
        <v>17.690000000000001</v>
      </c>
      <c r="O3319" s="1">
        <v>19.2</v>
      </c>
      <c r="P3319" s="1">
        <v>250000</v>
      </c>
      <c r="Q3319" s="1">
        <v>12494</v>
      </c>
      <c r="R3319" s="1">
        <v>156610</v>
      </c>
      <c r="S3319" s="1">
        <v>0</v>
      </c>
      <c r="T3319" s="1">
        <v>0</v>
      </c>
      <c r="U3319" s="1">
        <v>0</v>
      </c>
      <c r="W3319" s="1">
        <v>0</v>
      </c>
      <c r="X3319" s="1">
        <v>0</v>
      </c>
      <c r="Y3319" s="1">
        <v>0</v>
      </c>
      <c r="AB3319" s="275">
        <v>44651</v>
      </c>
      <c r="AC3319" s="1">
        <v>1</v>
      </c>
      <c r="AD3319" s="1" t="s">
        <v>2623</v>
      </c>
      <c r="AE3319" s="1">
        <v>1</v>
      </c>
      <c r="AF3319" s="1">
        <v>30</v>
      </c>
      <c r="AG3319" s="1">
        <v>0</v>
      </c>
      <c r="AN3319" s="1">
        <v>1</v>
      </c>
      <c r="AO3319" s="1">
        <v>1</v>
      </c>
      <c r="AR3319" s="276">
        <v>9704.9</v>
      </c>
      <c r="AS3319" s="1" t="s">
        <v>2657</v>
      </c>
      <c r="AT3319" s="1">
        <v>0</v>
      </c>
      <c r="AU3319" s="1">
        <v>0</v>
      </c>
      <c r="AX3319" s="1">
        <v>5</v>
      </c>
      <c r="BC3319" s="1">
        <v>1</v>
      </c>
      <c r="BD3319" s="1">
        <v>7</v>
      </c>
      <c r="BE3319" s="1">
        <v>2</v>
      </c>
      <c r="BF3319" s="296">
        <v>41137.267042252875</v>
      </c>
    </row>
    <row r="3320" spans="1:58" x14ac:dyDescent="0.3">
      <c r="A3320" s="273">
        <f t="shared" si="100"/>
        <v>16927.282203915631</v>
      </c>
      <c r="B3320" s="1" t="s">
        <v>2621</v>
      </c>
      <c r="C3320" s="274">
        <v>2087987494</v>
      </c>
      <c r="D3320" s="1">
        <v>144205</v>
      </c>
      <c r="E3320" s="1">
        <v>4</v>
      </c>
      <c r="F3320" s="1" t="s">
        <v>4524</v>
      </c>
      <c r="G3320" s="275">
        <v>44338</v>
      </c>
      <c r="H3320" s="275">
        <v>45077</v>
      </c>
      <c r="I3320" s="1">
        <v>0</v>
      </c>
      <c r="J3320" s="1">
        <v>1</v>
      </c>
      <c r="K3320" s="1">
        <v>10</v>
      </c>
      <c r="L3320" s="1">
        <v>30</v>
      </c>
      <c r="M3320" s="1">
        <v>2</v>
      </c>
      <c r="N3320" s="1">
        <v>17.690000000000001</v>
      </c>
      <c r="O3320" s="1">
        <v>19.2</v>
      </c>
      <c r="P3320" s="1">
        <v>40000</v>
      </c>
      <c r="Q3320" s="1">
        <v>1999</v>
      </c>
      <c r="R3320" s="1">
        <v>25058</v>
      </c>
      <c r="S3320" s="1">
        <v>0</v>
      </c>
      <c r="T3320" s="1">
        <v>0</v>
      </c>
      <c r="U3320" s="1">
        <v>0</v>
      </c>
      <c r="W3320" s="1">
        <v>0</v>
      </c>
      <c r="X3320" s="1">
        <v>0</v>
      </c>
      <c r="Y3320" s="1">
        <v>0</v>
      </c>
      <c r="AB3320" s="275">
        <v>44651</v>
      </c>
      <c r="AC3320" s="1">
        <v>1</v>
      </c>
      <c r="AD3320" s="1" t="s">
        <v>2623</v>
      </c>
      <c r="AE3320" s="1">
        <v>1</v>
      </c>
      <c r="AF3320" s="1">
        <v>30</v>
      </c>
      <c r="AG3320" s="1">
        <v>0</v>
      </c>
      <c r="AN3320" s="1">
        <v>1</v>
      </c>
      <c r="AO3320" s="1">
        <v>1</v>
      </c>
      <c r="AR3320" s="276">
        <v>1548.65</v>
      </c>
      <c r="AS3320" s="1" t="s">
        <v>2657</v>
      </c>
      <c r="AT3320" s="1">
        <v>0</v>
      </c>
      <c r="AU3320" s="1">
        <v>0</v>
      </c>
      <c r="AX3320" s="1">
        <v>5</v>
      </c>
      <c r="BC3320" s="1">
        <v>1</v>
      </c>
      <c r="BD3320" s="1">
        <v>7</v>
      </c>
      <c r="BE3320" s="1">
        <v>2</v>
      </c>
      <c r="BF3320" s="296">
        <v>6582.0677960843668</v>
      </c>
    </row>
    <row r="3321" spans="1:58" x14ac:dyDescent="0.3">
      <c r="A3321" s="273">
        <f t="shared" si="100"/>
        <v>90604.959260197444</v>
      </c>
      <c r="B3321" s="1" t="s">
        <v>2621</v>
      </c>
      <c r="C3321" s="274">
        <v>2087987494</v>
      </c>
      <c r="D3321" s="1">
        <v>144205</v>
      </c>
      <c r="E3321" s="1">
        <v>4</v>
      </c>
      <c r="F3321" s="1" t="s">
        <v>4787</v>
      </c>
      <c r="G3321" s="275">
        <v>44384</v>
      </c>
      <c r="H3321" s="275">
        <v>45138</v>
      </c>
      <c r="I3321" s="1">
        <v>0</v>
      </c>
      <c r="J3321" s="1">
        <v>1</v>
      </c>
      <c r="K3321" s="1">
        <v>8</v>
      </c>
      <c r="L3321" s="1">
        <v>30</v>
      </c>
      <c r="M3321" s="1">
        <v>2</v>
      </c>
      <c r="N3321" s="1">
        <v>17.690000000000001</v>
      </c>
      <c r="O3321" s="1">
        <v>19.2</v>
      </c>
      <c r="P3321" s="1">
        <v>190000</v>
      </c>
      <c r="Q3321" s="1">
        <v>9495</v>
      </c>
      <c r="R3321" s="1">
        <v>134085</v>
      </c>
      <c r="S3321" s="1">
        <v>0</v>
      </c>
      <c r="T3321" s="1">
        <v>0</v>
      </c>
      <c r="U3321" s="1">
        <v>0</v>
      </c>
      <c r="W3321" s="1">
        <v>0</v>
      </c>
      <c r="X3321" s="1">
        <v>0</v>
      </c>
      <c r="Y3321" s="1">
        <v>0</v>
      </c>
      <c r="AB3321" s="275">
        <v>44651</v>
      </c>
      <c r="AC3321" s="1">
        <v>1</v>
      </c>
      <c r="AD3321" s="1" t="s">
        <v>2623</v>
      </c>
      <c r="AE3321" s="1">
        <v>1</v>
      </c>
      <c r="AF3321" s="1">
        <v>30</v>
      </c>
      <c r="AG3321" s="1">
        <v>0</v>
      </c>
      <c r="AN3321" s="1">
        <v>1</v>
      </c>
      <c r="AO3321" s="1">
        <v>1</v>
      </c>
      <c r="AR3321" s="276">
        <v>8259.49</v>
      </c>
      <c r="AS3321" s="1" t="s">
        <v>2657</v>
      </c>
      <c r="AT3321" s="1">
        <v>0</v>
      </c>
      <c r="AU3321" s="1">
        <v>0</v>
      </c>
      <c r="AX3321" s="1">
        <v>5</v>
      </c>
      <c r="BC3321" s="1">
        <v>1</v>
      </c>
      <c r="BD3321" s="1">
        <v>7</v>
      </c>
      <c r="BE3321" s="1">
        <v>2</v>
      </c>
      <c r="BF3321" s="296">
        <v>35220.550739802551</v>
      </c>
    </row>
    <row r="3322" spans="1:58" x14ac:dyDescent="0.3">
      <c r="A3322" s="273">
        <f t="shared" si="100"/>
        <v>95290.579059807351</v>
      </c>
      <c r="B3322" s="1" t="s">
        <v>2621</v>
      </c>
      <c r="C3322" s="274">
        <v>2087987494</v>
      </c>
      <c r="D3322" s="1">
        <v>144205</v>
      </c>
      <c r="E3322" s="1">
        <v>4</v>
      </c>
      <c r="F3322" s="1" t="s">
        <v>4866</v>
      </c>
      <c r="G3322" s="275">
        <v>44407</v>
      </c>
      <c r="H3322" s="275">
        <v>45138</v>
      </c>
      <c r="I3322" s="1">
        <v>0</v>
      </c>
      <c r="J3322" s="1">
        <v>1</v>
      </c>
      <c r="K3322" s="1">
        <v>8</v>
      </c>
      <c r="L3322" s="1">
        <v>30</v>
      </c>
      <c r="M3322" s="1">
        <v>2</v>
      </c>
      <c r="N3322" s="1">
        <v>17.690000000000001</v>
      </c>
      <c r="O3322" s="1">
        <v>19.2</v>
      </c>
      <c r="P3322" s="1">
        <v>200000</v>
      </c>
      <c r="Q3322" s="1">
        <v>9995</v>
      </c>
      <c r="R3322" s="1">
        <v>141140</v>
      </c>
      <c r="S3322" s="1">
        <v>0</v>
      </c>
      <c r="T3322" s="1">
        <v>0</v>
      </c>
      <c r="U3322" s="1">
        <v>0</v>
      </c>
      <c r="W3322" s="1">
        <v>0</v>
      </c>
      <c r="X3322" s="1">
        <v>0</v>
      </c>
      <c r="Y3322" s="1">
        <v>0</v>
      </c>
      <c r="AB3322" s="275">
        <v>44651</v>
      </c>
      <c r="AC3322" s="1">
        <v>1</v>
      </c>
      <c r="AD3322" s="1" t="s">
        <v>2623</v>
      </c>
      <c r="AE3322" s="1">
        <v>1</v>
      </c>
      <c r="AF3322" s="1">
        <v>30</v>
      </c>
      <c r="AG3322" s="1">
        <v>0</v>
      </c>
      <c r="AN3322" s="1">
        <v>1</v>
      </c>
      <c r="AO3322" s="1">
        <v>1</v>
      </c>
      <c r="AR3322" s="276">
        <v>8775.7099999999991</v>
      </c>
      <c r="AS3322" s="1" t="s">
        <v>2657</v>
      </c>
      <c r="AT3322" s="1">
        <v>0</v>
      </c>
      <c r="AU3322" s="1">
        <v>0</v>
      </c>
      <c r="AX3322" s="1">
        <v>5</v>
      </c>
      <c r="BC3322" s="1">
        <v>1</v>
      </c>
      <c r="BD3322" s="1">
        <v>7</v>
      </c>
      <c r="BE3322" s="1">
        <v>2</v>
      </c>
      <c r="BF3322" s="296">
        <v>37073.71094019265</v>
      </c>
    </row>
    <row r="3323" spans="1:58" x14ac:dyDescent="0.3">
      <c r="A3323" s="273">
        <f t="shared" si="100"/>
        <v>132793.38314082159</v>
      </c>
      <c r="B3323" s="1" t="s">
        <v>2621</v>
      </c>
      <c r="C3323" s="274">
        <v>2087987494</v>
      </c>
      <c r="D3323" s="1">
        <v>144205</v>
      </c>
      <c r="E3323" s="1">
        <v>4</v>
      </c>
      <c r="F3323" s="1" t="s">
        <v>5909</v>
      </c>
      <c r="G3323" s="275">
        <v>44565</v>
      </c>
      <c r="H3323" s="275">
        <v>45291</v>
      </c>
      <c r="I3323" s="1">
        <v>0</v>
      </c>
      <c r="J3323" s="1">
        <v>1</v>
      </c>
      <c r="K3323" s="1">
        <v>3</v>
      </c>
      <c r="L3323" s="1">
        <v>30</v>
      </c>
      <c r="M3323" s="1">
        <v>2</v>
      </c>
      <c r="N3323" s="1">
        <v>17.690000000000001</v>
      </c>
      <c r="O3323" s="1">
        <v>19.2</v>
      </c>
      <c r="P3323" s="1">
        <v>220000</v>
      </c>
      <c r="Q3323" s="1">
        <v>10994</v>
      </c>
      <c r="R3323" s="1">
        <v>196624</v>
      </c>
      <c r="S3323" s="1">
        <v>0</v>
      </c>
      <c r="T3323" s="1">
        <v>0</v>
      </c>
      <c r="U3323" s="1">
        <v>0</v>
      </c>
      <c r="W3323" s="1">
        <v>0</v>
      </c>
      <c r="X3323" s="1">
        <v>0</v>
      </c>
      <c r="Y3323" s="1">
        <v>0</v>
      </c>
      <c r="AB3323" s="275">
        <v>44651</v>
      </c>
      <c r="AC3323" s="1">
        <v>1</v>
      </c>
      <c r="AD3323" s="1" t="s">
        <v>2623</v>
      </c>
      <c r="AE3323" s="1">
        <v>1</v>
      </c>
      <c r="AF3323" s="1">
        <v>30</v>
      </c>
      <c r="AG3323" s="1">
        <v>0</v>
      </c>
      <c r="AN3323" s="1">
        <v>1</v>
      </c>
      <c r="AO3323" s="1">
        <v>1</v>
      </c>
      <c r="AR3323" s="276">
        <v>12182.74</v>
      </c>
      <c r="AS3323" s="1" t="s">
        <v>2657</v>
      </c>
      <c r="AT3323" s="1">
        <v>0</v>
      </c>
      <c r="AU3323" s="1">
        <v>0</v>
      </c>
      <c r="AX3323" s="1">
        <v>5</v>
      </c>
      <c r="BC3323" s="1">
        <v>1</v>
      </c>
      <c r="BD3323" s="1">
        <v>7</v>
      </c>
      <c r="BE3323" s="1">
        <v>2</v>
      </c>
      <c r="BF3323" s="296">
        <v>51647.87685917841</v>
      </c>
    </row>
    <row r="3324" spans="1:58" x14ac:dyDescent="0.3">
      <c r="A3324" s="273">
        <f t="shared" si="100"/>
        <v>156984.69231673284</v>
      </c>
      <c r="B3324" s="1" t="s">
        <v>2621</v>
      </c>
      <c r="C3324" s="274">
        <v>2087987494</v>
      </c>
      <c r="D3324" s="1">
        <v>144205</v>
      </c>
      <c r="E3324" s="1">
        <v>4</v>
      </c>
      <c r="F3324" s="1" t="s">
        <v>5450</v>
      </c>
      <c r="G3324" s="275">
        <v>44536</v>
      </c>
      <c r="H3324" s="275">
        <v>45291</v>
      </c>
      <c r="I3324" s="1">
        <v>0</v>
      </c>
      <c r="J3324" s="1">
        <v>1</v>
      </c>
      <c r="K3324" s="1">
        <v>3</v>
      </c>
      <c r="L3324" s="1">
        <v>30</v>
      </c>
      <c r="M3324" s="1">
        <v>2</v>
      </c>
      <c r="N3324" s="1">
        <v>17.690000000000001</v>
      </c>
      <c r="O3324" s="1">
        <v>19.2</v>
      </c>
      <c r="P3324" s="1">
        <v>260000</v>
      </c>
      <c r="Q3324" s="1">
        <v>12993</v>
      </c>
      <c r="R3324" s="1">
        <v>232374</v>
      </c>
      <c r="S3324" s="1">
        <v>0</v>
      </c>
      <c r="T3324" s="1">
        <v>0</v>
      </c>
      <c r="U3324" s="1">
        <v>0</v>
      </c>
      <c r="W3324" s="1">
        <v>0</v>
      </c>
      <c r="X3324" s="1">
        <v>0</v>
      </c>
      <c r="Y3324" s="1">
        <v>0</v>
      </c>
      <c r="AB3324" s="275">
        <v>44651</v>
      </c>
      <c r="AC3324" s="1">
        <v>1</v>
      </c>
      <c r="AD3324" s="1" t="s">
        <v>2623</v>
      </c>
      <c r="AE3324" s="1">
        <v>1</v>
      </c>
      <c r="AF3324" s="1">
        <v>30</v>
      </c>
      <c r="AG3324" s="1">
        <v>0</v>
      </c>
      <c r="AN3324" s="1">
        <v>1</v>
      </c>
      <c r="AO3324" s="1">
        <v>1</v>
      </c>
      <c r="AP3324" s="275"/>
      <c r="AR3324" s="276">
        <v>14350.86</v>
      </c>
      <c r="AS3324" s="1" t="s">
        <v>2657</v>
      </c>
      <c r="AT3324" s="1">
        <v>0</v>
      </c>
      <c r="AU3324" s="1">
        <v>0</v>
      </c>
      <c r="AX3324" s="1">
        <v>5</v>
      </c>
      <c r="BC3324" s="1">
        <v>1</v>
      </c>
      <c r="BD3324" s="1">
        <v>7</v>
      </c>
      <c r="BE3324" s="1">
        <v>2</v>
      </c>
      <c r="BF3324" s="296">
        <v>61038.447683267164</v>
      </c>
    </row>
    <row r="3325" spans="1:58" x14ac:dyDescent="0.3">
      <c r="A3325" s="273">
        <f t="shared" si="100"/>
        <v>362250.97496535885</v>
      </c>
      <c r="B3325" s="1" t="s">
        <v>2621</v>
      </c>
      <c r="C3325" s="274">
        <v>2087987494</v>
      </c>
      <c r="D3325" s="1">
        <v>144205</v>
      </c>
      <c r="E3325" s="1">
        <v>4</v>
      </c>
      <c r="F3325" s="1" t="s">
        <v>5451</v>
      </c>
      <c r="G3325" s="275">
        <v>44536</v>
      </c>
      <c r="H3325" s="275">
        <v>45291</v>
      </c>
      <c r="I3325" s="1">
        <v>0</v>
      </c>
      <c r="J3325" s="1">
        <v>1</v>
      </c>
      <c r="K3325" s="1">
        <v>3</v>
      </c>
      <c r="L3325" s="1">
        <v>30</v>
      </c>
      <c r="M3325" s="1">
        <v>2</v>
      </c>
      <c r="N3325" s="1">
        <v>17.690000000000001</v>
      </c>
      <c r="O3325" s="1">
        <v>19.2</v>
      </c>
      <c r="P3325" s="1">
        <v>600000</v>
      </c>
      <c r="Q3325" s="1">
        <v>29984</v>
      </c>
      <c r="R3325" s="1">
        <v>536251</v>
      </c>
      <c r="S3325" s="1">
        <v>0</v>
      </c>
      <c r="T3325" s="1">
        <v>0</v>
      </c>
      <c r="U3325" s="1">
        <v>0</v>
      </c>
      <c r="W3325" s="1">
        <v>0</v>
      </c>
      <c r="X3325" s="1">
        <v>0</v>
      </c>
      <c r="Y3325" s="1">
        <v>0</v>
      </c>
      <c r="AB3325" s="275">
        <v>44651</v>
      </c>
      <c r="AC3325" s="1">
        <v>1</v>
      </c>
      <c r="AD3325" s="1" t="s">
        <v>2623</v>
      </c>
      <c r="AE3325" s="1">
        <v>1</v>
      </c>
      <c r="AF3325" s="1">
        <v>30</v>
      </c>
      <c r="AG3325" s="1">
        <v>0</v>
      </c>
      <c r="AN3325" s="1">
        <v>1</v>
      </c>
      <c r="AO3325" s="1">
        <v>1</v>
      </c>
      <c r="AR3325" s="276">
        <v>33141.199999999997</v>
      </c>
      <c r="AS3325" s="1" t="s">
        <v>2657</v>
      </c>
      <c r="AT3325" s="1">
        <v>0</v>
      </c>
      <c r="AU3325" s="1">
        <v>0</v>
      </c>
      <c r="AX3325" s="1">
        <v>5</v>
      </c>
      <c r="BC3325" s="1">
        <v>1</v>
      </c>
      <c r="BD3325" s="1">
        <v>7</v>
      </c>
      <c r="BE3325" s="1">
        <v>2</v>
      </c>
      <c r="BF3325" s="296">
        <v>140858.82503464114</v>
      </c>
    </row>
    <row r="3326" spans="1:58" x14ac:dyDescent="0.3">
      <c r="A3326" s="273">
        <f t="shared" si="100"/>
        <v>176026.58894150914</v>
      </c>
      <c r="B3326" s="1" t="s">
        <v>2621</v>
      </c>
      <c r="C3326" s="274">
        <v>2087987494</v>
      </c>
      <c r="D3326" s="1">
        <v>144205</v>
      </c>
      <c r="E3326" s="1">
        <v>4</v>
      </c>
      <c r="F3326" s="1" t="s">
        <v>6233</v>
      </c>
      <c r="G3326" s="275">
        <v>44598</v>
      </c>
      <c r="H3326" s="275">
        <v>45351</v>
      </c>
      <c r="I3326" s="1">
        <v>0</v>
      </c>
      <c r="J3326" s="1">
        <v>1</v>
      </c>
      <c r="K3326" s="1">
        <v>1</v>
      </c>
      <c r="L3326" s="1">
        <v>30</v>
      </c>
      <c r="M3326" s="1">
        <v>2</v>
      </c>
      <c r="N3326" s="1">
        <v>17.690000000000001</v>
      </c>
      <c r="O3326" s="1">
        <v>19.2</v>
      </c>
      <c r="P3326" s="1">
        <v>270000</v>
      </c>
      <c r="Q3326" s="1">
        <v>13493</v>
      </c>
      <c r="R3326" s="1">
        <v>260580</v>
      </c>
      <c r="S3326" s="1">
        <v>0</v>
      </c>
      <c r="T3326" s="1">
        <v>0</v>
      </c>
      <c r="U3326" s="1">
        <v>0</v>
      </c>
      <c r="W3326" s="1">
        <v>0</v>
      </c>
      <c r="X3326" s="1">
        <v>0</v>
      </c>
      <c r="Y3326" s="1">
        <v>0</v>
      </c>
      <c r="AB3326" s="275">
        <v>44651</v>
      </c>
      <c r="AC3326" s="1">
        <v>1</v>
      </c>
      <c r="AD3326" s="1" t="s">
        <v>2623</v>
      </c>
      <c r="AE3326" s="1">
        <v>1</v>
      </c>
      <c r="AF3326" s="1">
        <v>30</v>
      </c>
      <c r="AG3326" s="1">
        <v>0</v>
      </c>
      <c r="AN3326" s="1">
        <v>1</v>
      </c>
      <c r="AO3326" s="1">
        <v>1</v>
      </c>
      <c r="AR3326" s="276">
        <v>16106</v>
      </c>
      <c r="AS3326" s="1" t="s">
        <v>2657</v>
      </c>
      <c r="AT3326" s="1">
        <v>0</v>
      </c>
      <c r="AU3326" s="1">
        <v>0</v>
      </c>
      <c r="AX3326" s="1">
        <v>5</v>
      </c>
      <c r="BC3326" s="1">
        <v>1</v>
      </c>
      <c r="BD3326" s="1">
        <v>7</v>
      </c>
      <c r="BE3326" s="1">
        <v>2</v>
      </c>
      <c r="BF3326" s="296">
        <v>68447.411058490878</v>
      </c>
    </row>
    <row r="3327" spans="1:58" x14ac:dyDescent="0.3">
      <c r="A3327" s="273">
        <f t="shared" si="100"/>
        <v>1849508.9962784243</v>
      </c>
      <c r="B3327" s="1" t="s">
        <v>2621</v>
      </c>
      <c r="C3327" s="274">
        <v>2087987494</v>
      </c>
      <c r="D3327" s="1">
        <v>144205</v>
      </c>
      <c r="E3327" s="1">
        <v>4</v>
      </c>
      <c r="F3327" s="1" t="s">
        <v>6303</v>
      </c>
      <c r="G3327" s="275">
        <v>44629</v>
      </c>
      <c r="H3327" s="275">
        <v>44742</v>
      </c>
      <c r="I3327" s="1">
        <v>0</v>
      </c>
      <c r="J3327" s="1">
        <v>1</v>
      </c>
      <c r="K3327" s="1">
        <v>0</v>
      </c>
      <c r="L3327" s="1">
        <v>90</v>
      </c>
      <c r="M3327" s="1">
        <v>2</v>
      </c>
      <c r="N3327" s="1">
        <v>19.190000000000001</v>
      </c>
      <c r="O3327" s="1">
        <v>20.62</v>
      </c>
      <c r="P3327" s="1">
        <v>2738038</v>
      </c>
      <c r="Q3327" s="1">
        <v>2872219</v>
      </c>
      <c r="R3327" s="1">
        <v>2738038</v>
      </c>
      <c r="S3327" s="1">
        <v>0</v>
      </c>
      <c r="T3327" s="1">
        <v>0</v>
      </c>
      <c r="U3327" s="1">
        <v>0</v>
      </c>
      <c r="W3327" s="1">
        <v>0</v>
      </c>
      <c r="X3327" s="1">
        <v>0</v>
      </c>
      <c r="Y3327" s="1">
        <v>0</v>
      </c>
      <c r="AB3327" s="275">
        <v>44629</v>
      </c>
      <c r="AC3327" s="1">
        <v>1</v>
      </c>
      <c r="AD3327" s="1" t="s">
        <v>2623</v>
      </c>
      <c r="AE3327" s="1">
        <v>1</v>
      </c>
      <c r="AF3327" s="1">
        <v>90</v>
      </c>
      <c r="AG3327" s="1">
        <v>0</v>
      </c>
      <c r="AN3327" s="1">
        <v>1</v>
      </c>
      <c r="AO3327" s="1">
        <v>1</v>
      </c>
      <c r="AR3327" s="276">
        <v>169319.5</v>
      </c>
      <c r="AS3327" s="1" t="s">
        <v>2632</v>
      </c>
      <c r="AT3327" s="1">
        <v>0</v>
      </c>
      <c r="AU3327" s="1">
        <v>0</v>
      </c>
      <c r="AX3327" s="1">
        <v>5</v>
      </c>
      <c r="BC3327" s="1">
        <v>1</v>
      </c>
      <c r="BD3327" s="1">
        <v>7</v>
      </c>
      <c r="BE3327" s="1">
        <v>2</v>
      </c>
      <c r="BF3327" s="296">
        <v>719209.50372157583</v>
      </c>
    </row>
    <row r="3328" spans="1:58" x14ac:dyDescent="0.3">
      <c r="A3328" s="273">
        <f t="shared" si="100"/>
        <v>416872.74192638288</v>
      </c>
      <c r="B3328" s="1" t="s">
        <v>2621</v>
      </c>
      <c r="C3328" s="274">
        <v>2087987494</v>
      </c>
      <c r="D3328" s="1">
        <v>144205</v>
      </c>
      <c r="E3328" s="1">
        <v>4</v>
      </c>
      <c r="F3328" s="1" t="s">
        <v>6304</v>
      </c>
      <c r="G3328" s="275">
        <v>44629</v>
      </c>
      <c r="H3328" s="275">
        <v>44773</v>
      </c>
      <c r="I3328" s="1">
        <v>0</v>
      </c>
      <c r="J3328" s="1">
        <v>1</v>
      </c>
      <c r="K3328" s="1">
        <v>0</v>
      </c>
      <c r="L3328" s="1">
        <v>120</v>
      </c>
      <c r="M3328" s="1">
        <v>2</v>
      </c>
      <c r="N3328" s="1">
        <v>19.350000000000001</v>
      </c>
      <c r="O3328" s="1">
        <v>20.62</v>
      </c>
      <c r="P3328" s="1">
        <v>617193</v>
      </c>
      <c r="Q3328" s="1">
        <v>657834</v>
      </c>
      <c r="R3328" s="1">
        <v>617193</v>
      </c>
      <c r="S3328" s="1">
        <v>0</v>
      </c>
      <c r="T3328" s="1">
        <v>0</v>
      </c>
      <c r="U3328" s="1">
        <v>0</v>
      </c>
      <c r="W3328" s="1">
        <v>0</v>
      </c>
      <c r="X3328" s="1">
        <v>0</v>
      </c>
      <c r="Y3328" s="1">
        <v>0</v>
      </c>
      <c r="AB3328" s="275">
        <v>44629</v>
      </c>
      <c r="AC3328" s="1">
        <v>1</v>
      </c>
      <c r="AD3328" s="1" t="s">
        <v>2623</v>
      </c>
      <c r="AE3328" s="1">
        <v>1</v>
      </c>
      <c r="AF3328" s="1">
        <v>120</v>
      </c>
      <c r="AG3328" s="1">
        <v>0</v>
      </c>
      <c r="AN3328" s="1">
        <v>1</v>
      </c>
      <c r="AO3328" s="1">
        <v>1</v>
      </c>
      <c r="AR3328" s="276">
        <v>38200.129999999997</v>
      </c>
      <c r="AS3328" s="1" t="s">
        <v>2632</v>
      </c>
      <c r="AT3328" s="1">
        <v>0</v>
      </c>
      <c r="AU3328" s="1">
        <v>0</v>
      </c>
      <c r="AX3328" s="1">
        <v>5</v>
      </c>
      <c r="BC3328" s="1">
        <v>1</v>
      </c>
      <c r="BD3328" s="1">
        <v>7</v>
      </c>
      <c r="BE3328" s="1">
        <v>2</v>
      </c>
      <c r="BF3328" s="296">
        <v>162120.12807361715</v>
      </c>
    </row>
    <row r="3329" spans="1:58" x14ac:dyDescent="0.3">
      <c r="A3329" s="273">
        <f t="shared" si="100"/>
        <v>176026.58894150914</v>
      </c>
      <c r="B3329" s="1" t="s">
        <v>2621</v>
      </c>
      <c r="C3329" s="274">
        <v>2087987494</v>
      </c>
      <c r="D3329" s="1">
        <v>144205</v>
      </c>
      <c r="E3329" s="1">
        <v>4</v>
      </c>
      <c r="F3329" s="1" t="s">
        <v>6536</v>
      </c>
      <c r="G3329" s="275">
        <v>44623</v>
      </c>
      <c r="H3329" s="275">
        <v>45351</v>
      </c>
      <c r="I3329" s="1">
        <v>0</v>
      </c>
      <c r="J3329" s="1">
        <v>1</v>
      </c>
      <c r="K3329" s="1">
        <v>1</v>
      </c>
      <c r="L3329" s="1">
        <v>30</v>
      </c>
      <c r="M3329" s="1">
        <v>2</v>
      </c>
      <c r="N3329" s="1">
        <v>17.7</v>
      </c>
      <c r="O3329" s="1">
        <v>19.21</v>
      </c>
      <c r="P3329" s="1">
        <v>270000</v>
      </c>
      <c r="Q3329" s="1">
        <v>13493</v>
      </c>
      <c r="R3329" s="1">
        <v>260580</v>
      </c>
      <c r="S3329" s="1">
        <v>0</v>
      </c>
      <c r="T3329" s="1">
        <v>0</v>
      </c>
      <c r="U3329" s="1">
        <v>0</v>
      </c>
      <c r="V3329" s="275"/>
      <c r="W3329" s="1">
        <v>0</v>
      </c>
      <c r="X3329" s="1">
        <v>0</v>
      </c>
      <c r="Y3329" s="1">
        <v>0</v>
      </c>
      <c r="AB3329" s="275">
        <v>44651</v>
      </c>
      <c r="AC3329" s="1">
        <v>1</v>
      </c>
      <c r="AD3329" s="1" t="s">
        <v>2623</v>
      </c>
      <c r="AE3329" s="1">
        <v>1</v>
      </c>
      <c r="AF3329" s="1">
        <v>30</v>
      </c>
      <c r="AG3329" s="1">
        <v>0</v>
      </c>
      <c r="AN3329" s="1">
        <v>1</v>
      </c>
      <c r="AO3329" s="1">
        <v>1</v>
      </c>
      <c r="AP3329" s="275"/>
      <c r="AR3329" s="276">
        <v>16106</v>
      </c>
      <c r="AS3329" s="1" t="s">
        <v>2657</v>
      </c>
      <c r="AT3329" s="1">
        <v>0</v>
      </c>
      <c r="AU3329" s="1">
        <v>0</v>
      </c>
      <c r="AX3329" s="1">
        <v>5</v>
      </c>
      <c r="BC3329" s="1">
        <v>1</v>
      </c>
      <c r="BD3329" s="1">
        <v>7</v>
      </c>
      <c r="BE3329" s="1">
        <v>2</v>
      </c>
      <c r="BF3329" s="296">
        <v>68447.411058490878</v>
      </c>
    </row>
    <row r="3330" spans="1:58" x14ac:dyDescent="0.3">
      <c r="A3330" s="273">
        <f t="shared" ref="A3330:A3393" si="101">IF(+R3330-AR3330-BF3330&gt;0,R3330-AR3330-BF3330,0)</f>
        <v>0</v>
      </c>
      <c r="B3330" s="1" t="s">
        <v>2621</v>
      </c>
      <c r="C3330" s="274">
        <v>2088009794</v>
      </c>
      <c r="D3330" s="1">
        <v>144205</v>
      </c>
      <c r="E3330" s="1">
        <v>4</v>
      </c>
      <c r="F3330" s="1" t="s">
        <v>3080</v>
      </c>
      <c r="G3330" s="275">
        <v>43769</v>
      </c>
      <c r="H3330" s="275">
        <v>44865</v>
      </c>
      <c r="I3330" s="1">
        <v>0</v>
      </c>
      <c r="J3330" s="1">
        <v>1</v>
      </c>
      <c r="K3330" s="1">
        <v>34</v>
      </c>
      <c r="L3330" s="1">
        <v>30</v>
      </c>
      <c r="M3330" s="1">
        <v>2</v>
      </c>
      <c r="N3330" s="1">
        <v>10.199999999999999</v>
      </c>
      <c r="O3330" s="1">
        <v>10.69</v>
      </c>
      <c r="P3330" s="1">
        <v>7524843</v>
      </c>
      <c r="Q3330" s="1">
        <v>91738</v>
      </c>
      <c r="R3330" s="1">
        <v>1394250</v>
      </c>
      <c r="S3330" s="1">
        <v>0</v>
      </c>
      <c r="T3330" s="1">
        <v>0</v>
      </c>
      <c r="U3330" s="1">
        <v>0</v>
      </c>
      <c r="W3330" s="1">
        <v>0</v>
      </c>
      <c r="X3330" s="1">
        <v>0</v>
      </c>
      <c r="Y3330" s="1">
        <v>0</v>
      </c>
      <c r="Z3330" s="1" t="s">
        <v>5652</v>
      </c>
      <c r="AA3330" s="1" t="s">
        <v>2704</v>
      </c>
      <c r="AB3330" s="275">
        <v>44651</v>
      </c>
      <c r="AC3330" s="1">
        <v>1</v>
      </c>
      <c r="AD3330" s="1" t="s">
        <v>2623</v>
      </c>
      <c r="AE3330" s="1">
        <v>1</v>
      </c>
      <c r="AF3330" s="1">
        <v>30</v>
      </c>
      <c r="AG3330" s="1">
        <v>0</v>
      </c>
      <c r="AN3330" s="1">
        <v>1</v>
      </c>
      <c r="AO3330" s="1">
        <v>1</v>
      </c>
      <c r="AR3330" s="276">
        <v>939302</v>
      </c>
      <c r="AS3330" s="1" t="s">
        <v>2632</v>
      </c>
      <c r="AT3330" s="1">
        <v>0</v>
      </c>
      <c r="AU3330" s="1">
        <v>0</v>
      </c>
      <c r="AX3330" s="1">
        <v>5</v>
      </c>
      <c r="BC3330" s="1">
        <v>1</v>
      </c>
      <c r="BD3330" s="1">
        <v>7</v>
      </c>
      <c r="BE3330" s="1">
        <v>2</v>
      </c>
      <c r="BF3330" s="296">
        <v>5035118</v>
      </c>
    </row>
    <row r="3331" spans="1:58" x14ac:dyDescent="0.3">
      <c r="A3331" s="273">
        <f t="shared" si="101"/>
        <v>1979532.0324814571</v>
      </c>
      <c r="B3331" s="1" t="s">
        <v>2621</v>
      </c>
      <c r="C3331" s="274">
        <v>2088242082</v>
      </c>
      <c r="D3331" s="1">
        <v>144105</v>
      </c>
      <c r="E3331" s="1">
        <v>4</v>
      </c>
      <c r="F3331" s="1" t="s">
        <v>4522</v>
      </c>
      <c r="G3331" s="275">
        <v>44337</v>
      </c>
      <c r="H3331" s="275">
        <v>45688</v>
      </c>
      <c r="I3331" s="1">
        <v>1</v>
      </c>
      <c r="J3331" s="1">
        <v>1</v>
      </c>
      <c r="K3331" s="1">
        <v>9</v>
      </c>
      <c r="L3331" s="1">
        <v>30</v>
      </c>
      <c r="M3331" s="1">
        <v>2</v>
      </c>
      <c r="N3331" s="1">
        <v>17.690000000000001</v>
      </c>
      <c r="O3331" s="1">
        <v>19.2</v>
      </c>
      <c r="P3331" s="1">
        <v>6000000</v>
      </c>
      <c r="Q3331" s="1">
        <v>218000</v>
      </c>
      <c r="R3331" s="1">
        <v>4665426</v>
      </c>
      <c r="S3331" s="1">
        <v>0</v>
      </c>
      <c r="T3331" s="1">
        <v>0</v>
      </c>
      <c r="U3331" s="1">
        <v>0</v>
      </c>
      <c r="W3331" s="1">
        <v>0</v>
      </c>
      <c r="X3331" s="1">
        <v>0</v>
      </c>
      <c r="Y3331" s="1">
        <v>0</v>
      </c>
      <c r="AB3331" s="275">
        <v>44651</v>
      </c>
      <c r="AC3331" s="1">
        <v>1</v>
      </c>
      <c r="AD3331" s="1" t="s">
        <v>2623</v>
      </c>
      <c r="AE3331" s="1">
        <v>1</v>
      </c>
      <c r="AF3331" s="1">
        <v>30</v>
      </c>
      <c r="AG3331" s="1">
        <v>6</v>
      </c>
      <c r="AN3331" s="1">
        <v>1</v>
      </c>
      <c r="AO3331" s="1">
        <v>1</v>
      </c>
      <c r="AR3331" s="276">
        <v>496476.89</v>
      </c>
      <c r="AS3331" s="1" t="s">
        <v>2657</v>
      </c>
      <c r="AT3331" s="1">
        <v>0</v>
      </c>
      <c r="AU3331" s="1">
        <v>0</v>
      </c>
      <c r="AV3331" s="1" t="s">
        <v>2625</v>
      </c>
      <c r="AW3331" s="1" t="s">
        <v>2626</v>
      </c>
      <c r="AX3331" s="1">
        <v>5</v>
      </c>
      <c r="BC3331" s="1">
        <v>1</v>
      </c>
      <c r="BD3331" s="1">
        <v>7</v>
      </c>
      <c r="BE3331" s="1">
        <v>2</v>
      </c>
      <c r="BF3331" s="296">
        <v>2189417.0775185428</v>
      </c>
    </row>
    <row r="3332" spans="1:58" x14ac:dyDescent="0.3">
      <c r="A3332" s="273">
        <f t="shared" si="101"/>
        <v>1660314.9675185434</v>
      </c>
      <c r="B3332" s="1" t="s">
        <v>2621</v>
      </c>
      <c r="C3332" s="274">
        <v>2088242082</v>
      </c>
      <c r="D3332" s="1">
        <v>144105</v>
      </c>
      <c r="E3332" s="1">
        <v>4</v>
      </c>
      <c r="F3332" s="1" t="s">
        <v>3919</v>
      </c>
      <c r="G3332" s="275">
        <v>44067</v>
      </c>
      <c r="H3332" s="275">
        <v>44985</v>
      </c>
      <c r="I3332" s="1">
        <v>0</v>
      </c>
      <c r="J3332" s="1">
        <v>1</v>
      </c>
      <c r="K3332" s="1">
        <v>22</v>
      </c>
      <c r="L3332" s="1">
        <v>30</v>
      </c>
      <c r="M3332" s="1">
        <v>2</v>
      </c>
      <c r="N3332" s="1">
        <v>17.690000000000001</v>
      </c>
      <c r="O3332" s="1">
        <v>19.2</v>
      </c>
      <c r="P3332" s="1">
        <v>10051165</v>
      </c>
      <c r="Q3332" s="1">
        <v>329941</v>
      </c>
      <c r="R3332" s="1">
        <v>3913244</v>
      </c>
      <c r="S3332" s="1">
        <v>0</v>
      </c>
      <c r="T3332" s="1">
        <v>0</v>
      </c>
      <c r="U3332" s="1">
        <v>0</v>
      </c>
      <c r="W3332" s="1">
        <v>0</v>
      </c>
      <c r="X3332" s="1">
        <v>0</v>
      </c>
      <c r="Y3332" s="1">
        <v>0</v>
      </c>
      <c r="Z3332" s="1" t="s">
        <v>5728</v>
      </c>
      <c r="AA3332" s="1" t="s">
        <v>2704</v>
      </c>
      <c r="AB3332" s="275">
        <v>44651</v>
      </c>
      <c r="AC3332" s="1">
        <v>1</v>
      </c>
      <c r="AD3332" s="1" t="s">
        <v>2623</v>
      </c>
      <c r="AE3332" s="1">
        <v>1</v>
      </c>
      <c r="AF3332" s="1">
        <v>30</v>
      </c>
      <c r="AG3332" s="1">
        <v>0</v>
      </c>
      <c r="AN3332" s="1">
        <v>1</v>
      </c>
      <c r="AO3332" s="1">
        <v>1</v>
      </c>
      <c r="AR3332" s="276">
        <v>416500.11</v>
      </c>
      <c r="AS3332" s="1" t="s">
        <v>2632</v>
      </c>
      <c r="AT3332" s="1">
        <v>0</v>
      </c>
      <c r="AU3332" s="1">
        <v>0</v>
      </c>
      <c r="AV3332" s="1" t="s">
        <v>2625</v>
      </c>
      <c r="AW3332" s="1" t="s">
        <v>2626</v>
      </c>
      <c r="AX3332" s="1">
        <v>5</v>
      </c>
      <c r="BC3332" s="1">
        <v>1</v>
      </c>
      <c r="BD3332" s="1">
        <v>7</v>
      </c>
      <c r="BE3332" s="1">
        <v>2</v>
      </c>
      <c r="BF3332" s="296">
        <v>1836428.9224814568</v>
      </c>
    </row>
    <row r="3333" spans="1:58" x14ac:dyDescent="0.3">
      <c r="A3333" s="273">
        <f t="shared" si="101"/>
        <v>407333.86</v>
      </c>
      <c r="B3333" s="1" t="s">
        <v>2621</v>
      </c>
      <c r="C3333" s="274">
        <v>2088298646</v>
      </c>
      <c r="D3333" s="1">
        <v>144105</v>
      </c>
      <c r="E3333" s="1">
        <v>4</v>
      </c>
      <c r="F3333" s="1" t="s">
        <v>5819</v>
      </c>
      <c r="G3333" s="275">
        <v>44638</v>
      </c>
      <c r="H3333" s="275">
        <v>45382</v>
      </c>
      <c r="I3333" s="1">
        <v>0</v>
      </c>
      <c r="J3333" s="1">
        <v>1</v>
      </c>
      <c r="K3333" s="1">
        <v>0</v>
      </c>
      <c r="L3333" s="1">
        <v>15</v>
      </c>
      <c r="M3333" s="1">
        <v>2</v>
      </c>
      <c r="N3333" s="1">
        <v>17.63</v>
      </c>
      <c r="O3333" s="1">
        <v>19.2</v>
      </c>
      <c r="P3333" s="1">
        <v>800000</v>
      </c>
      <c r="Q3333" s="1">
        <v>19915</v>
      </c>
      <c r="R3333" s="1">
        <v>800000</v>
      </c>
      <c r="S3333" s="1">
        <v>4703</v>
      </c>
      <c r="T3333" s="1">
        <v>0</v>
      </c>
      <c r="U3333" s="1">
        <v>0</v>
      </c>
      <c r="W3333" s="1">
        <v>0</v>
      </c>
      <c r="X3333" s="1">
        <v>0</v>
      </c>
      <c r="Y3333" s="1">
        <v>0</v>
      </c>
      <c r="AB3333" s="275">
        <v>44638</v>
      </c>
      <c r="AC3333" s="1">
        <v>1</v>
      </c>
      <c r="AD3333" s="1" t="s">
        <v>2623</v>
      </c>
      <c r="AE3333" s="1">
        <v>1</v>
      </c>
      <c r="AF3333" s="1">
        <v>15</v>
      </c>
      <c r="AG3333" s="1">
        <v>0</v>
      </c>
      <c r="AN3333" s="1">
        <v>1</v>
      </c>
      <c r="AO3333" s="1">
        <v>1</v>
      </c>
      <c r="AR3333" s="276">
        <v>35571.14</v>
      </c>
      <c r="AS3333" s="1" t="s">
        <v>2657</v>
      </c>
      <c r="AT3333" s="1">
        <v>0</v>
      </c>
      <c r="AU3333" s="1">
        <v>0</v>
      </c>
      <c r="AV3333" s="1" t="s">
        <v>2670</v>
      </c>
      <c r="AW3333" s="1" t="s">
        <v>5681</v>
      </c>
      <c r="AX3333" s="1">
        <v>5</v>
      </c>
      <c r="BC3333" s="1">
        <v>1</v>
      </c>
      <c r="BD3333" s="1">
        <v>7</v>
      </c>
      <c r="BE3333" s="1">
        <v>2</v>
      </c>
      <c r="BF3333" s="296">
        <v>357095</v>
      </c>
    </row>
    <row r="3334" spans="1:58" x14ac:dyDescent="0.3">
      <c r="A3334" s="273">
        <f t="shared" si="101"/>
        <v>356980</v>
      </c>
      <c r="B3334" s="1" t="s">
        <v>2621</v>
      </c>
      <c r="C3334" s="274">
        <v>2088429460</v>
      </c>
      <c r="D3334" s="1">
        <v>144205</v>
      </c>
      <c r="E3334" s="1">
        <v>4</v>
      </c>
      <c r="F3334" s="1" t="s">
        <v>4897</v>
      </c>
      <c r="G3334" s="275">
        <v>44498</v>
      </c>
      <c r="H3334" s="275">
        <v>45412</v>
      </c>
      <c r="I3334" s="1">
        <v>0</v>
      </c>
      <c r="J3334" s="1">
        <v>1</v>
      </c>
      <c r="K3334" s="1">
        <v>5</v>
      </c>
      <c r="L3334" s="1">
        <v>30</v>
      </c>
      <c r="M3334" s="1">
        <v>2</v>
      </c>
      <c r="N3334" s="1">
        <v>10.19</v>
      </c>
      <c r="O3334" s="1">
        <v>10.69</v>
      </c>
      <c r="P3334" s="1">
        <v>3000000</v>
      </c>
      <c r="Q3334" s="1">
        <v>114277</v>
      </c>
      <c r="R3334" s="1">
        <v>2553332</v>
      </c>
      <c r="S3334" s="1">
        <v>0</v>
      </c>
      <c r="T3334" s="1">
        <v>0</v>
      </c>
      <c r="U3334" s="1">
        <v>0</v>
      </c>
      <c r="W3334" s="1">
        <v>0</v>
      </c>
      <c r="X3334" s="1">
        <v>0</v>
      </c>
      <c r="Y3334" s="1">
        <v>0</v>
      </c>
      <c r="AB3334" s="275">
        <v>44651</v>
      </c>
      <c r="AC3334" s="1">
        <v>1</v>
      </c>
      <c r="AD3334" s="1" t="s">
        <v>2623</v>
      </c>
      <c r="AE3334" s="1">
        <v>1</v>
      </c>
      <c r="AF3334" s="1">
        <v>30</v>
      </c>
      <c r="AG3334" s="1">
        <v>0</v>
      </c>
      <c r="AN3334" s="1">
        <v>1</v>
      </c>
      <c r="AO3334" s="1">
        <v>1</v>
      </c>
      <c r="AR3334" s="276">
        <v>690165</v>
      </c>
      <c r="AS3334" s="1" t="s">
        <v>2657</v>
      </c>
      <c r="AT3334" s="1">
        <v>0</v>
      </c>
      <c r="AU3334" s="1">
        <v>0</v>
      </c>
      <c r="AX3334" s="1">
        <v>5</v>
      </c>
      <c r="BC3334" s="1">
        <v>1</v>
      </c>
      <c r="BD3334" s="1">
        <v>7</v>
      </c>
      <c r="BE3334" s="1">
        <v>2</v>
      </c>
      <c r="BF3334" s="296">
        <v>1506187</v>
      </c>
    </row>
    <row r="3335" spans="1:58" x14ac:dyDescent="0.3">
      <c r="A3335" s="273">
        <f t="shared" si="101"/>
        <v>15763468</v>
      </c>
      <c r="B3335" s="1" t="s">
        <v>2621</v>
      </c>
      <c r="C3335" s="274">
        <v>2088429606</v>
      </c>
      <c r="D3335" s="1">
        <v>141105</v>
      </c>
      <c r="E3335" s="1">
        <v>4</v>
      </c>
      <c r="F3335" s="1" t="s">
        <v>4690</v>
      </c>
      <c r="G3335" s="275">
        <v>44456</v>
      </c>
      <c r="H3335" s="275">
        <v>45382</v>
      </c>
      <c r="I3335" s="1">
        <v>1</v>
      </c>
      <c r="J3335" s="1">
        <v>1</v>
      </c>
      <c r="K3335" s="1">
        <v>6</v>
      </c>
      <c r="L3335" s="1">
        <v>30</v>
      </c>
      <c r="M3335" s="1">
        <v>2</v>
      </c>
      <c r="N3335" s="1">
        <v>9</v>
      </c>
      <c r="O3335" s="1">
        <v>9.3800000000000008</v>
      </c>
      <c r="P3335" s="1">
        <v>22143375</v>
      </c>
      <c r="Q3335" s="1">
        <v>529881</v>
      </c>
      <c r="R3335" s="1">
        <v>18121054</v>
      </c>
      <c r="S3335" s="1">
        <v>0</v>
      </c>
      <c r="T3335" s="1">
        <v>0</v>
      </c>
      <c r="U3335" s="1">
        <v>3180000</v>
      </c>
      <c r="V3335" s="1">
        <v>44450</v>
      </c>
      <c r="W3335" s="1">
        <v>0</v>
      </c>
      <c r="X3335" s="1">
        <v>0</v>
      </c>
      <c r="Y3335" s="1">
        <v>0</v>
      </c>
      <c r="Z3335" s="1" t="s">
        <v>3453</v>
      </c>
      <c r="AA3335" s="1" t="s">
        <v>2807</v>
      </c>
      <c r="AB3335" s="275">
        <v>44651</v>
      </c>
      <c r="AC3335" s="1">
        <v>3</v>
      </c>
      <c r="AD3335" s="1" t="s">
        <v>2623</v>
      </c>
      <c r="AE3335" s="1">
        <v>1</v>
      </c>
      <c r="AF3335" s="1">
        <v>30</v>
      </c>
      <c r="AG3335" s="1">
        <v>847</v>
      </c>
      <c r="AN3335" s="1">
        <v>1</v>
      </c>
      <c r="AO3335" s="1">
        <v>1</v>
      </c>
      <c r="AR3335" s="276">
        <v>1213450</v>
      </c>
      <c r="AS3335" s="1" t="s">
        <v>2624</v>
      </c>
      <c r="AT3335" s="1">
        <v>0</v>
      </c>
      <c r="AU3335" s="1">
        <v>0</v>
      </c>
      <c r="AV3335" s="1" t="s">
        <v>2625</v>
      </c>
      <c r="AW3335" s="1" t="s">
        <v>2626</v>
      </c>
      <c r="AX3335" s="1">
        <v>5</v>
      </c>
      <c r="BC3335" s="1">
        <v>1</v>
      </c>
      <c r="BD3335" s="1">
        <v>7</v>
      </c>
      <c r="BE3335" s="1">
        <v>2</v>
      </c>
      <c r="BF3335" s="296">
        <v>1144136</v>
      </c>
    </row>
    <row r="3336" spans="1:58" x14ac:dyDescent="0.3">
      <c r="A3336" s="273">
        <f t="shared" si="101"/>
        <v>0</v>
      </c>
      <c r="B3336" s="1" t="s">
        <v>2621</v>
      </c>
      <c r="C3336" s="274">
        <v>2088422600</v>
      </c>
      <c r="D3336" s="1">
        <v>144205</v>
      </c>
      <c r="E3336" s="1">
        <v>4</v>
      </c>
      <c r="F3336" s="1" t="s">
        <v>3131</v>
      </c>
      <c r="G3336" s="275">
        <v>43772</v>
      </c>
      <c r="H3336" s="275">
        <v>45169</v>
      </c>
      <c r="I3336" s="1">
        <v>1</v>
      </c>
      <c r="J3336" s="1">
        <v>1</v>
      </c>
      <c r="K3336" s="1">
        <v>27</v>
      </c>
      <c r="L3336" s="1">
        <v>30</v>
      </c>
      <c r="M3336" s="1">
        <v>2</v>
      </c>
      <c r="N3336" s="1">
        <v>18</v>
      </c>
      <c r="O3336" s="1">
        <v>19.559999999999999</v>
      </c>
      <c r="P3336" s="1">
        <v>5000000</v>
      </c>
      <c r="Q3336" s="1">
        <v>249621</v>
      </c>
      <c r="R3336" s="1">
        <v>3811108</v>
      </c>
      <c r="S3336" s="1">
        <v>57166</v>
      </c>
      <c r="T3336" s="1">
        <v>0</v>
      </c>
      <c r="U3336" s="1">
        <v>0</v>
      </c>
      <c r="W3336" s="1">
        <v>0</v>
      </c>
      <c r="X3336" s="1">
        <v>0</v>
      </c>
      <c r="Y3336" s="1">
        <v>0</v>
      </c>
      <c r="AB3336" s="275">
        <v>44620</v>
      </c>
      <c r="AC3336" s="1">
        <v>1</v>
      </c>
      <c r="AD3336" s="1" t="s">
        <v>2623</v>
      </c>
      <c r="AE3336" s="1">
        <v>1</v>
      </c>
      <c r="AF3336" s="1">
        <v>30</v>
      </c>
      <c r="AG3336" s="1">
        <v>192455</v>
      </c>
      <c r="AN3336" s="1">
        <v>1</v>
      </c>
      <c r="AO3336" s="1">
        <v>1</v>
      </c>
      <c r="AR3336" s="276">
        <v>992713</v>
      </c>
      <c r="AS3336" s="1" t="s">
        <v>2657</v>
      </c>
      <c r="AT3336" s="1">
        <v>0</v>
      </c>
      <c r="AU3336" s="1">
        <v>0</v>
      </c>
      <c r="AX3336" s="1">
        <v>5</v>
      </c>
      <c r="BC3336" s="1">
        <v>1</v>
      </c>
      <c r="BD3336" s="1">
        <v>7</v>
      </c>
      <c r="BE3336" s="1">
        <v>2</v>
      </c>
      <c r="BF3336" s="296">
        <v>6948927</v>
      </c>
    </row>
    <row r="3337" spans="1:58" x14ac:dyDescent="0.3">
      <c r="A3337" s="273">
        <f t="shared" si="101"/>
        <v>18989241.600000001</v>
      </c>
      <c r="B3337" s="1" t="s">
        <v>2621</v>
      </c>
      <c r="C3337" s="274">
        <v>2090478264</v>
      </c>
      <c r="D3337" s="1">
        <v>141105</v>
      </c>
      <c r="E3337" s="1">
        <v>4</v>
      </c>
      <c r="F3337" s="1" t="s">
        <v>3193</v>
      </c>
      <c r="G3337" s="275">
        <v>43977</v>
      </c>
      <c r="H3337" s="275">
        <v>45657</v>
      </c>
      <c r="I3337" s="1">
        <v>0</v>
      </c>
      <c r="J3337" s="1">
        <v>1</v>
      </c>
      <c r="K3337" s="1">
        <v>23</v>
      </c>
      <c r="L3337" s="1">
        <v>30</v>
      </c>
      <c r="M3337" s="1">
        <v>2</v>
      </c>
      <c r="N3337" s="1">
        <v>11.03</v>
      </c>
      <c r="O3337" s="1">
        <v>11.61</v>
      </c>
      <c r="P3337" s="1">
        <v>45514124</v>
      </c>
      <c r="Q3337" s="1">
        <v>664747</v>
      </c>
      <c r="R3337" s="1">
        <v>28819091</v>
      </c>
      <c r="S3337" s="1">
        <v>0</v>
      </c>
      <c r="T3337" s="1">
        <v>0</v>
      </c>
      <c r="U3337" s="1">
        <v>50000000</v>
      </c>
      <c r="V3337" s="1">
        <v>43910</v>
      </c>
      <c r="W3337" s="1">
        <v>0</v>
      </c>
      <c r="X3337" s="1">
        <v>0</v>
      </c>
      <c r="Y3337" s="1">
        <v>0</v>
      </c>
      <c r="Z3337" s="1" t="s">
        <v>3591</v>
      </c>
      <c r="AA3337" s="1" t="s">
        <v>2807</v>
      </c>
      <c r="AB3337" s="275">
        <v>44651</v>
      </c>
      <c r="AC3337" s="1">
        <v>3</v>
      </c>
      <c r="AD3337" s="1" t="s">
        <v>2623</v>
      </c>
      <c r="AE3337" s="1">
        <v>1</v>
      </c>
      <c r="AF3337" s="1">
        <v>30</v>
      </c>
      <c r="AG3337" s="1">
        <v>0</v>
      </c>
      <c r="AN3337" s="1">
        <v>1</v>
      </c>
      <c r="AO3337" s="1">
        <v>1</v>
      </c>
      <c r="AR3337" s="276">
        <v>1212574.3999999999</v>
      </c>
      <c r="AS3337" s="1" t="s">
        <v>2624</v>
      </c>
      <c r="AT3337" s="1">
        <v>0</v>
      </c>
      <c r="AU3337" s="1">
        <v>0</v>
      </c>
      <c r="AV3337" s="1" t="s">
        <v>2625</v>
      </c>
      <c r="AW3337" s="1" t="s">
        <v>2626</v>
      </c>
      <c r="AX3337" s="1">
        <v>5</v>
      </c>
      <c r="BC3337" s="1">
        <v>1</v>
      </c>
      <c r="BD3337" s="1">
        <v>7</v>
      </c>
      <c r="BE3337" s="1">
        <v>2</v>
      </c>
      <c r="BF3337" s="296">
        <v>8617275</v>
      </c>
    </row>
    <row r="3338" spans="1:58" x14ac:dyDescent="0.3">
      <c r="A3338" s="273">
        <f t="shared" si="101"/>
        <v>0</v>
      </c>
      <c r="B3338" s="1" t="s">
        <v>2621</v>
      </c>
      <c r="C3338" s="274">
        <v>2090404986</v>
      </c>
      <c r="D3338" s="1">
        <v>144205</v>
      </c>
      <c r="E3338" s="1">
        <v>4</v>
      </c>
      <c r="F3338" s="1" t="s">
        <v>2826</v>
      </c>
      <c r="G3338" s="275">
        <v>43763</v>
      </c>
      <c r="H3338" s="275">
        <v>45747</v>
      </c>
      <c r="I3338" s="1">
        <v>0</v>
      </c>
      <c r="J3338" s="1">
        <v>1</v>
      </c>
      <c r="K3338" s="1">
        <v>29</v>
      </c>
      <c r="L3338" s="1">
        <v>30</v>
      </c>
      <c r="M3338" s="1">
        <v>2</v>
      </c>
      <c r="N3338" s="1">
        <v>18</v>
      </c>
      <c r="O3338" s="1">
        <v>19.559999999999999</v>
      </c>
      <c r="P3338" s="1">
        <v>4000000</v>
      </c>
      <c r="Q3338" s="1">
        <v>145000</v>
      </c>
      <c r="R3338" s="1">
        <v>3906747</v>
      </c>
      <c r="S3338" s="1">
        <v>15</v>
      </c>
      <c r="T3338" s="1">
        <v>0</v>
      </c>
      <c r="U3338" s="1">
        <v>0</v>
      </c>
      <c r="W3338" s="1">
        <v>0</v>
      </c>
      <c r="X3338" s="1">
        <v>0</v>
      </c>
      <c r="Y3338" s="1">
        <v>0</v>
      </c>
      <c r="AB3338" s="275">
        <v>44651</v>
      </c>
      <c r="AC3338" s="1">
        <v>1</v>
      </c>
      <c r="AD3338" s="1" t="s">
        <v>2623</v>
      </c>
      <c r="AE3338" s="1">
        <v>1</v>
      </c>
      <c r="AF3338" s="1">
        <v>30</v>
      </c>
      <c r="AG3338" s="1">
        <v>0</v>
      </c>
      <c r="AN3338" s="1">
        <v>1</v>
      </c>
      <c r="AO3338" s="1">
        <v>1</v>
      </c>
      <c r="AR3338" s="276">
        <v>1709064</v>
      </c>
      <c r="AS3338" s="1" t="s">
        <v>2657</v>
      </c>
      <c r="AT3338" s="1">
        <v>0</v>
      </c>
      <c r="AU3338" s="1">
        <v>0</v>
      </c>
      <c r="AX3338" s="1">
        <v>5</v>
      </c>
      <c r="BC3338" s="1">
        <v>1</v>
      </c>
      <c r="BD3338" s="1">
        <v>7</v>
      </c>
      <c r="BE3338" s="1">
        <v>2</v>
      </c>
      <c r="BF3338" s="296">
        <v>4432294</v>
      </c>
    </row>
    <row r="3339" spans="1:58" x14ac:dyDescent="0.3">
      <c r="A3339" s="273">
        <f t="shared" si="101"/>
        <v>1411887.5374633488</v>
      </c>
      <c r="B3339" s="1" t="s">
        <v>2621</v>
      </c>
      <c r="C3339" s="274">
        <v>2090420662</v>
      </c>
      <c r="D3339" s="1">
        <v>144105</v>
      </c>
      <c r="E3339" s="1">
        <v>4</v>
      </c>
      <c r="F3339" s="1" t="s">
        <v>4324</v>
      </c>
      <c r="G3339" s="275">
        <v>44267</v>
      </c>
      <c r="H3339" s="275">
        <v>44834</v>
      </c>
      <c r="I3339" s="1">
        <v>0</v>
      </c>
      <c r="J3339" s="1">
        <v>1</v>
      </c>
      <c r="K3339" s="1">
        <v>12</v>
      </c>
      <c r="L3339" s="1">
        <v>30</v>
      </c>
      <c r="M3339" s="1">
        <v>2</v>
      </c>
      <c r="N3339" s="1">
        <v>9</v>
      </c>
      <c r="O3339" s="1">
        <v>9.3800000000000008</v>
      </c>
      <c r="P3339" s="1">
        <v>5035659</v>
      </c>
      <c r="Q3339" s="1">
        <v>301045</v>
      </c>
      <c r="R3339" s="1">
        <v>1757747</v>
      </c>
      <c r="S3339" s="1">
        <v>0</v>
      </c>
      <c r="T3339" s="1">
        <v>0</v>
      </c>
      <c r="U3339" s="1">
        <v>0</v>
      </c>
      <c r="W3339" s="1">
        <v>0</v>
      </c>
      <c r="X3339" s="1">
        <v>0</v>
      </c>
      <c r="Y3339" s="1">
        <v>0</v>
      </c>
      <c r="AB3339" s="275">
        <v>44651</v>
      </c>
      <c r="AC3339" s="1">
        <v>1</v>
      </c>
      <c r="AD3339" s="1" t="s">
        <v>2623</v>
      </c>
      <c r="AE3339" s="1">
        <v>1</v>
      </c>
      <c r="AF3339" s="1">
        <v>30</v>
      </c>
      <c r="AG3339" s="1">
        <v>0</v>
      </c>
      <c r="AN3339" s="1">
        <v>1</v>
      </c>
      <c r="AO3339" s="1">
        <v>1</v>
      </c>
      <c r="AP3339" s="275"/>
      <c r="AR3339" s="276">
        <v>43218.65</v>
      </c>
      <c r="AS3339" s="1" t="s">
        <v>2632</v>
      </c>
      <c r="AT3339" s="1">
        <v>0</v>
      </c>
      <c r="AU3339" s="1">
        <v>0</v>
      </c>
      <c r="AV3339" s="1" t="s">
        <v>2625</v>
      </c>
      <c r="AW3339" s="1" t="s">
        <v>2626</v>
      </c>
      <c r="AX3339" s="1">
        <v>5</v>
      </c>
      <c r="BC3339" s="1">
        <v>1</v>
      </c>
      <c r="BD3339" s="1">
        <v>7</v>
      </c>
      <c r="BE3339" s="1">
        <v>2</v>
      </c>
      <c r="BF3339" s="296">
        <v>302640.81253665133</v>
      </c>
    </row>
    <row r="3340" spans="1:58" x14ac:dyDescent="0.3">
      <c r="A3340" s="273">
        <f t="shared" si="101"/>
        <v>7675691.6825374849</v>
      </c>
      <c r="B3340" s="1" t="s">
        <v>2621</v>
      </c>
      <c r="C3340" s="274">
        <v>2090420662</v>
      </c>
      <c r="D3340" s="1">
        <v>144105</v>
      </c>
      <c r="E3340" s="1">
        <v>4</v>
      </c>
      <c r="F3340" s="1" t="s">
        <v>5416</v>
      </c>
      <c r="G3340" s="275">
        <v>44547</v>
      </c>
      <c r="H3340" s="275">
        <v>45473</v>
      </c>
      <c r="I3340" s="1">
        <v>0</v>
      </c>
      <c r="J3340" s="1">
        <v>1</v>
      </c>
      <c r="K3340" s="1">
        <v>3</v>
      </c>
      <c r="L3340" s="1">
        <v>30</v>
      </c>
      <c r="M3340" s="1">
        <v>2</v>
      </c>
      <c r="N3340" s="1">
        <v>9</v>
      </c>
      <c r="O3340" s="1">
        <v>9.3800000000000008</v>
      </c>
      <c r="P3340" s="1">
        <v>10054378</v>
      </c>
      <c r="Q3340" s="1">
        <v>243602</v>
      </c>
      <c r="R3340" s="1">
        <v>9556045</v>
      </c>
      <c r="S3340" s="1">
        <v>0</v>
      </c>
      <c r="T3340" s="1">
        <v>0</v>
      </c>
      <c r="U3340" s="1">
        <v>0</v>
      </c>
      <c r="W3340" s="1">
        <v>0</v>
      </c>
      <c r="X3340" s="1">
        <v>0</v>
      </c>
      <c r="Y3340" s="1">
        <v>0</v>
      </c>
      <c r="Z3340" s="1" t="s">
        <v>2635</v>
      </c>
      <c r="AA3340" s="1" t="s">
        <v>2807</v>
      </c>
      <c r="AB3340" s="275">
        <v>44651</v>
      </c>
      <c r="AC3340" s="1">
        <v>1</v>
      </c>
      <c r="AD3340" s="1" t="s">
        <v>2623</v>
      </c>
      <c r="AE3340" s="1">
        <v>1</v>
      </c>
      <c r="AF3340" s="1">
        <v>30</v>
      </c>
      <c r="AG3340" s="1">
        <v>0</v>
      </c>
      <c r="AN3340" s="1">
        <v>1</v>
      </c>
      <c r="AO3340" s="1">
        <v>1</v>
      </c>
      <c r="AR3340" s="276">
        <v>235037.34</v>
      </c>
      <c r="AS3340" s="1" t="s">
        <v>2632</v>
      </c>
      <c r="AT3340" s="1">
        <v>0</v>
      </c>
      <c r="AU3340" s="1">
        <v>0</v>
      </c>
      <c r="AV3340" s="1" t="s">
        <v>2625</v>
      </c>
      <c r="AW3340" s="1" t="s">
        <v>2626</v>
      </c>
      <c r="AX3340" s="1">
        <v>5</v>
      </c>
      <c r="BC3340" s="1">
        <v>1</v>
      </c>
      <c r="BD3340" s="1">
        <v>7</v>
      </c>
      <c r="BE3340" s="1">
        <v>2</v>
      </c>
      <c r="BF3340" s="296">
        <v>1645315.9774625155</v>
      </c>
    </row>
    <row r="3341" spans="1:58" x14ac:dyDescent="0.3">
      <c r="A3341" s="273">
        <f t="shared" si="101"/>
        <v>3435738.1299991668</v>
      </c>
      <c r="B3341" s="1" t="s">
        <v>2621</v>
      </c>
      <c r="C3341" s="274">
        <v>2090420662</v>
      </c>
      <c r="D3341" s="1">
        <v>144205</v>
      </c>
      <c r="E3341" s="1">
        <v>4</v>
      </c>
      <c r="F3341" s="1" t="s">
        <v>2988</v>
      </c>
      <c r="G3341" s="275">
        <v>43779</v>
      </c>
      <c r="H3341" s="275">
        <v>45260</v>
      </c>
      <c r="I3341" s="1">
        <v>0</v>
      </c>
      <c r="J3341" s="1">
        <v>1</v>
      </c>
      <c r="K3341" s="1">
        <v>27</v>
      </c>
      <c r="L3341" s="1">
        <v>30</v>
      </c>
      <c r="M3341" s="1">
        <v>2</v>
      </c>
      <c r="N3341" s="1">
        <v>18</v>
      </c>
      <c r="O3341" s="1">
        <v>19.559999999999999</v>
      </c>
      <c r="P3341" s="1">
        <v>5000000</v>
      </c>
      <c r="Q3341" s="1">
        <v>249621</v>
      </c>
      <c r="R3341" s="1">
        <v>4277389</v>
      </c>
      <c r="S3341" s="1">
        <v>0</v>
      </c>
      <c r="T3341" s="1">
        <v>0</v>
      </c>
      <c r="U3341" s="1">
        <v>0</v>
      </c>
      <c r="W3341" s="1">
        <v>0</v>
      </c>
      <c r="X3341" s="1">
        <v>0</v>
      </c>
      <c r="Y3341" s="1">
        <v>0</v>
      </c>
      <c r="AB3341" s="275">
        <v>44651</v>
      </c>
      <c r="AC3341" s="1">
        <v>1</v>
      </c>
      <c r="AD3341" s="1" t="s">
        <v>2623</v>
      </c>
      <c r="AE3341" s="1">
        <v>1</v>
      </c>
      <c r="AF3341" s="1">
        <v>30</v>
      </c>
      <c r="AG3341" s="1">
        <v>0</v>
      </c>
      <c r="AN3341" s="1">
        <v>1</v>
      </c>
      <c r="AO3341" s="1">
        <v>1</v>
      </c>
      <c r="AR3341" s="276">
        <v>105189.66</v>
      </c>
      <c r="AS3341" s="1" t="s">
        <v>2657</v>
      </c>
      <c r="AT3341" s="1">
        <v>0</v>
      </c>
      <c r="AU3341" s="1">
        <v>0</v>
      </c>
      <c r="AX3341" s="1">
        <v>5</v>
      </c>
      <c r="BC3341" s="1">
        <v>1</v>
      </c>
      <c r="BD3341" s="1">
        <v>7</v>
      </c>
      <c r="BE3341" s="1">
        <v>2</v>
      </c>
      <c r="BF3341" s="296">
        <v>736461.21000083315</v>
      </c>
    </row>
    <row r="3342" spans="1:58" x14ac:dyDescent="0.3">
      <c r="A3342" s="273">
        <f t="shared" si="101"/>
        <v>27287921.359509014</v>
      </c>
      <c r="B3342" s="1" t="s">
        <v>2621</v>
      </c>
      <c r="C3342" s="274">
        <v>2090447889</v>
      </c>
      <c r="D3342" s="1">
        <v>144105</v>
      </c>
      <c r="E3342" s="1">
        <v>4</v>
      </c>
      <c r="F3342" s="1" t="s">
        <v>4245</v>
      </c>
      <c r="G3342" s="275">
        <v>44386</v>
      </c>
      <c r="H3342" s="275">
        <v>45504</v>
      </c>
      <c r="I3342" s="1">
        <v>0</v>
      </c>
      <c r="J3342" s="1">
        <v>1</v>
      </c>
      <c r="K3342" s="1">
        <v>9</v>
      </c>
      <c r="L3342" s="1">
        <v>30</v>
      </c>
      <c r="M3342" s="1">
        <v>2</v>
      </c>
      <c r="N3342" s="1">
        <v>9</v>
      </c>
      <c r="O3342" s="1">
        <v>9.3800000000000008</v>
      </c>
      <c r="P3342" s="1">
        <v>36710630</v>
      </c>
      <c r="Q3342" s="1">
        <v>844699</v>
      </c>
      <c r="R3342" s="1">
        <v>30082817</v>
      </c>
      <c r="S3342" s="1">
        <v>0</v>
      </c>
      <c r="T3342" s="1">
        <v>0</v>
      </c>
      <c r="U3342" s="1">
        <v>0</v>
      </c>
      <c r="W3342" s="1">
        <v>0</v>
      </c>
      <c r="X3342" s="1">
        <v>0</v>
      </c>
      <c r="Y3342" s="1">
        <v>0</v>
      </c>
      <c r="Z3342" s="1" t="s">
        <v>3591</v>
      </c>
      <c r="AA3342" s="1" t="s">
        <v>2807</v>
      </c>
      <c r="AB3342" s="275">
        <v>44651</v>
      </c>
      <c r="AC3342" s="1">
        <v>1</v>
      </c>
      <c r="AD3342" s="1" t="s">
        <v>2623</v>
      </c>
      <c r="AE3342" s="1">
        <v>1</v>
      </c>
      <c r="AF3342" s="1">
        <v>30</v>
      </c>
      <c r="AG3342" s="1">
        <v>0</v>
      </c>
      <c r="AN3342" s="1">
        <v>1</v>
      </c>
      <c r="AO3342" s="1">
        <v>1</v>
      </c>
      <c r="AR3342" s="276">
        <v>683915.4</v>
      </c>
      <c r="AS3342" s="1" t="s">
        <v>2624</v>
      </c>
      <c r="AT3342" s="1">
        <v>0</v>
      </c>
      <c r="AU3342" s="1">
        <v>0</v>
      </c>
      <c r="AV3342" s="1" t="s">
        <v>2625</v>
      </c>
      <c r="AW3342" s="1" t="s">
        <v>2626</v>
      </c>
      <c r="AX3342" s="1">
        <v>5</v>
      </c>
      <c r="BC3342" s="1">
        <v>1</v>
      </c>
      <c r="BD3342" s="1">
        <v>7</v>
      </c>
      <c r="BE3342" s="1">
        <v>2</v>
      </c>
      <c r="BF3342" s="296">
        <v>2110980.2404909879</v>
      </c>
    </row>
    <row r="3343" spans="1:58" x14ac:dyDescent="0.3">
      <c r="A3343" s="273">
        <f t="shared" si="101"/>
        <v>703532.64217524871</v>
      </c>
      <c r="B3343" s="1" t="s">
        <v>2621</v>
      </c>
      <c r="C3343" s="274">
        <v>2090447889</v>
      </c>
      <c r="D3343" s="1">
        <v>144205</v>
      </c>
      <c r="E3343" s="1">
        <v>4</v>
      </c>
      <c r="F3343" s="1" t="s">
        <v>4266</v>
      </c>
      <c r="G3343" s="275">
        <v>44390</v>
      </c>
      <c r="H3343" s="275">
        <v>45322</v>
      </c>
      <c r="I3343" s="1">
        <v>0</v>
      </c>
      <c r="J3343" s="1">
        <v>1</v>
      </c>
      <c r="K3343" s="1">
        <v>8</v>
      </c>
      <c r="L3343" s="1">
        <v>30</v>
      </c>
      <c r="M3343" s="1">
        <v>2</v>
      </c>
      <c r="N3343" s="1">
        <v>17.690000000000001</v>
      </c>
      <c r="O3343" s="1">
        <v>19.2</v>
      </c>
      <c r="P3343" s="1">
        <v>1000000</v>
      </c>
      <c r="Q3343" s="1">
        <v>41690</v>
      </c>
      <c r="R3343" s="1">
        <v>775586</v>
      </c>
      <c r="S3343" s="1">
        <v>0</v>
      </c>
      <c r="T3343" s="1">
        <v>0</v>
      </c>
      <c r="U3343" s="1">
        <v>0</v>
      </c>
      <c r="W3343" s="1">
        <v>0</v>
      </c>
      <c r="X3343" s="1">
        <v>0</v>
      </c>
      <c r="Y3343" s="1">
        <v>0</v>
      </c>
      <c r="AB3343" s="275">
        <v>44651</v>
      </c>
      <c r="AC3343" s="1">
        <v>1</v>
      </c>
      <c r="AD3343" s="1" t="s">
        <v>2623</v>
      </c>
      <c r="AE3343" s="1">
        <v>1</v>
      </c>
      <c r="AF3343" s="1">
        <v>30</v>
      </c>
      <c r="AG3343" s="1">
        <v>0</v>
      </c>
      <c r="AN3343" s="1">
        <v>1</v>
      </c>
      <c r="AO3343" s="1">
        <v>1</v>
      </c>
      <c r="AR3343" s="276">
        <v>17628.71</v>
      </c>
      <c r="AS3343" s="1" t="s">
        <v>2657</v>
      </c>
      <c r="AT3343" s="1">
        <v>0</v>
      </c>
      <c r="AU3343" s="1">
        <v>0</v>
      </c>
      <c r="AX3343" s="1">
        <v>5</v>
      </c>
      <c r="BC3343" s="1">
        <v>1</v>
      </c>
      <c r="BD3343" s="1">
        <v>7</v>
      </c>
      <c r="BE3343" s="1">
        <v>2</v>
      </c>
      <c r="BF3343" s="296">
        <v>54424.647824751373</v>
      </c>
    </row>
    <row r="3344" spans="1:58" x14ac:dyDescent="0.3">
      <c r="A3344" s="273">
        <f t="shared" si="101"/>
        <v>2395512.1121377745</v>
      </c>
      <c r="B3344" s="1" t="s">
        <v>2621</v>
      </c>
      <c r="C3344" s="274">
        <v>2090447889</v>
      </c>
      <c r="D3344" s="1">
        <v>144205</v>
      </c>
      <c r="E3344" s="1">
        <v>4</v>
      </c>
      <c r="F3344" s="1" t="s">
        <v>4993</v>
      </c>
      <c r="G3344" s="275">
        <v>44293</v>
      </c>
      <c r="H3344" s="275">
        <v>45230</v>
      </c>
      <c r="I3344" s="1">
        <v>0</v>
      </c>
      <c r="J3344" s="1">
        <v>1</v>
      </c>
      <c r="K3344" s="1">
        <v>11</v>
      </c>
      <c r="L3344" s="1">
        <v>30</v>
      </c>
      <c r="M3344" s="1">
        <v>2</v>
      </c>
      <c r="N3344" s="1">
        <v>9</v>
      </c>
      <c r="O3344" s="1">
        <v>9.3800000000000008</v>
      </c>
      <c r="P3344" s="1">
        <v>4000000</v>
      </c>
      <c r="Q3344" s="1">
        <v>166760</v>
      </c>
      <c r="R3344" s="1">
        <v>2640842</v>
      </c>
      <c r="S3344" s="1">
        <v>0</v>
      </c>
      <c r="T3344" s="1">
        <v>0</v>
      </c>
      <c r="U3344" s="1">
        <v>0</v>
      </c>
      <c r="W3344" s="1">
        <v>0</v>
      </c>
      <c r="X3344" s="1">
        <v>0</v>
      </c>
      <c r="Y3344" s="1">
        <v>0</v>
      </c>
      <c r="AB3344" s="275">
        <v>44651</v>
      </c>
      <c r="AC3344" s="1">
        <v>1</v>
      </c>
      <c r="AD3344" s="1" t="s">
        <v>2623</v>
      </c>
      <c r="AE3344" s="1">
        <v>1</v>
      </c>
      <c r="AF3344" s="1">
        <v>30</v>
      </c>
      <c r="AG3344" s="1">
        <v>0</v>
      </c>
      <c r="AN3344" s="1">
        <v>1</v>
      </c>
      <c r="AO3344" s="1">
        <v>1</v>
      </c>
      <c r="AR3344" s="276">
        <v>60015.95</v>
      </c>
      <c r="AS3344" s="1" t="s">
        <v>2657</v>
      </c>
      <c r="AT3344" s="1">
        <v>0</v>
      </c>
      <c r="AU3344" s="1">
        <v>0</v>
      </c>
      <c r="AX3344" s="1">
        <v>5</v>
      </c>
      <c r="BC3344" s="1">
        <v>1</v>
      </c>
      <c r="BD3344" s="1">
        <v>7</v>
      </c>
      <c r="BE3344" s="1">
        <v>2</v>
      </c>
      <c r="BF3344" s="296">
        <v>185313.93786222552</v>
      </c>
    </row>
    <row r="3345" spans="1:58" x14ac:dyDescent="0.3">
      <c r="A3345" s="273">
        <f t="shared" si="101"/>
        <v>42901.617280586019</v>
      </c>
      <c r="B3345" s="1" t="s">
        <v>2621</v>
      </c>
      <c r="C3345" s="274">
        <v>2090447889</v>
      </c>
      <c r="D3345" s="1">
        <v>144205</v>
      </c>
      <c r="E3345" s="1">
        <v>4</v>
      </c>
      <c r="F3345" s="1" t="s">
        <v>5883</v>
      </c>
      <c r="G3345" s="275">
        <v>44572</v>
      </c>
      <c r="H3345" s="275">
        <v>45504</v>
      </c>
      <c r="I3345" s="1">
        <v>0</v>
      </c>
      <c r="J3345" s="1">
        <v>1</v>
      </c>
      <c r="K3345" s="1">
        <v>2</v>
      </c>
      <c r="L3345" s="1">
        <v>30</v>
      </c>
      <c r="M3345" s="1">
        <v>2</v>
      </c>
      <c r="N3345" s="1">
        <v>17.690000000000001</v>
      </c>
      <c r="O3345" s="1">
        <v>19.2</v>
      </c>
      <c r="P3345" s="1">
        <v>50000</v>
      </c>
      <c r="Q3345" s="1">
        <v>2085</v>
      </c>
      <c r="R3345" s="1">
        <v>47319</v>
      </c>
      <c r="S3345" s="1">
        <v>0</v>
      </c>
      <c r="T3345" s="1">
        <v>0</v>
      </c>
      <c r="U3345" s="1">
        <v>0</v>
      </c>
      <c r="W3345" s="1">
        <v>0</v>
      </c>
      <c r="X3345" s="1">
        <v>0</v>
      </c>
      <c r="Y3345" s="1">
        <v>0</v>
      </c>
      <c r="AB3345" s="275">
        <v>44651</v>
      </c>
      <c r="AC3345" s="1">
        <v>1</v>
      </c>
      <c r="AD3345" s="1" t="s">
        <v>2623</v>
      </c>
      <c r="AE3345" s="1">
        <v>1</v>
      </c>
      <c r="AF3345" s="1">
        <v>30</v>
      </c>
      <c r="AG3345" s="1">
        <v>0</v>
      </c>
      <c r="AN3345" s="1">
        <v>1</v>
      </c>
      <c r="AO3345" s="1">
        <v>1</v>
      </c>
      <c r="AR3345" s="276">
        <v>1096.9000000000001</v>
      </c>
      <c r="AS3345" s="1" t="s">
        <v>2657</v>
      </c>
      <c r="AT3345" s="1">
        <v>0</v>
      </c>
      <c r="AU3345" s="1">
        <v>0</v>
      </c>
      <c r="AX3345" s="1">
        <v>5</v>
      </c>
      <c r="BC3345" s="1">
        <v>1</v>
      </c>
      <c r="BD3345" s="1">
        <v>7</v>
      </c>
      <c r="BE3345" s="1">
        <v>2</v>
      </c>
      <c r="BF3345" s="296">
        <v>3320.4827194139789</v>
      </c>
    </row>
    <row r="3346" spans="1:58" x14ac:dyDescent="0.3">
      <c r="A3346" s="273">
        <f t="shared" si="101"/>
        <v>89684.100938752614</v>
      </c>
      <c r="B3346" s="1" t="s">
        <v>2621</v>
      </c>
      <c r="C3346" s="274">
        <v>2090447889</v>
      </c>
      <c r="D3346" s="1">
        <v>144205</v>
      </c>
      <c r="E3346" s="1">
        <v>4</v>
      </c>
      <c r="F3346" s="1" t="s">
        <v>5921</v>
      </c>
      <c r="G3346" s="275">
        <v>44568</v>
      </c>
      <c r="H3346" s="275">
        <v>45504</v>
      </c>
      <c r="I3346" s="1">
        <v>0</v>
      </c>
      <c r="J3346" s="1">
        <v>1</v>
      </c>
      <c r="K3346" s="1">
        <v>2</v>
      </c>
      <c r="L3346" s="1">
        <v>30</v>
      </c>
      <c r="M3346" s="1">
        <v>2</v>
      </c>
      <c r="N3346" s="1">
        <v>17.690000000000001</v>
      </c>
      <c r="O3346" s="1">
        <v>19.2</v>
      </c>
      <c r="P3346" s="1">
        <v>104500</v>
      </c>
      <c r="Q3346" s="1">
        <v>4357</v>
      </c>
      <c r="R3346" s="1">
        <v>98896</v>
      </c>
      <c r="S3346" s="1">
        <v>0</v>
      </c>
      <c r="T3346" s="1">
        <v>0</v>
      </c>
      <c r="U3346" s="1">
        <v>0</v>
      </c>
      <c r="W3346" s="1">
        <v>0</v>
      </c>
      <c r="X3346" s="1">
        <v>0</v>
      </c>
      <c r="Y3346" s="1">
        <v>0</v>
      </c>
      <c r="AB3346" s="275">
        <v>44651</v>
      </c>
      <c r="AC3346" s="1">
        <v>1</v>
      </c>
      <c r="AD3346" s="1" t="s">
        <v>2623</v>
      </c>
      <c r="AE3346" s="1">
        <v>1</v>
      </c>
      <c r="AF3346" s="1">
        <v>30</v>
      </c>
      <c r="AG3346" s="1">
        <v>0</v>
      </c>
      <c r="AN3346" s="1">
        <v>1</v>
      </c>
      <c r="AO3346" s="1">
        <v>1</v>
      </c>
      <c r="AR3346" s="276">
        <v>2272.14</v>
      </c>
      <c r="AS3346" s="1" t="s">
        <v>2657</v>
      </c>
      <c r="AT3346" s="1">
        <v>0</v>
      </c>
      <c r="AU3346" s="1">
        <v>0</v>
      </c>
      <c r="AX3346" s="1">
        <v>5</v>
      </c>
      <c r="BC3346" s="1">
        <v>1</v>
      </c>
      <c r="BD3346" s="1">
        <v>7</v>
      </c>
      <c r="BE3346" s="1">
        <v>2</v>
      </c>
      <c r="BF3346" s="296">
        <v>6939.7590612473814</v>
      </c>
    </row>
    <row r="3347" spans="1:58" x14ac:dyDescent="0.3">
      <c r="A3347" s="273">
        <f t="shared" si="101"/>
        <v>166744.21363105785</v>
      </c>
      <c r="B3347" s="1" t="s">
        <v>2621</v>
      </c>
      <c r="C3347" s="274">
        <v>2090447889</v>
      </c>
      <c r="D3347" s="1">
        <v>144205</v>
      </c>
      <c r="E3347" s="1">
        <v>4</v>
      </c>
      <c r="F3347" s="1" t="s">
        <v>5958</v>
      </c>
      <c r="G3347" s="275">
        <v>44562</v>
      </c>
      <c r="H3347" s="275">
        <v>45473</v>
      </c>
      <c r="I3347" s="1">
        <v>0</v>
      </c>
      <c r="J3347" s="1">
        <v>1</v>
      </c>
      <c r="K3347" s="1">
        <v>3</v>
      </c>
      <c r="L3347" s="1">
        <v>30</v>
      </c>
      <c r="M3347" s="1">
        <v>2</v>
      </c>
      <c r="N3347" s="1">
        <v>17.690000000000001</v>
      </c>
      <c r="O3347" s="1">
        <v>19.2</v>
      </c>
      <c r="P3347" s="1">
        <v>200000</v>
      </c>
      <c r="Q3347" s="1">
        <v>8338</v>
      </c>
      <c r="R3347" s="1">
        <v>183794</v>
      </c>
      <c r="S3347" s="1">
        <v>0</v>
      </c>
      <c r="T3347" s="1">
        <v>0</v>
      </c>
      <c r="U3347" s="1">
        <v>0</v>
      </c>
      <c r="W3347" s="1">
        <v>0</v>
      </c>
      <c r="X3347" s="1">
        <v>0</v>
      </c>
      <c r="Y3347" s="1">
        <v>0</v>
      </c>
      <c r="AB3347" s="275">
        <v>44651</v>
      </c>
      <c r="AC3347" s="1">
        <v>1</v>
      </c>
      <c r="AD3347" s="1" t="s">
        <v>2623</v>
      </c>
      <c r="AE3347" s="1">
        <v>1</v>
      </c>
      <c r="AF3347" s="1">
        <v>30</v>
      </c>
      <c r="AG3347" s="1">
        <v>0</v>
      </c>
      <c r="AN3347" s="1">
        <v>1</v>
      </c>
      <c r="AO3347" s="1">
        <v>1</v>
      </c>
      <c r="AR3347" s="276">
        <v>4152.54</v>
      </c>
      <c r="AS3347" s="1" t="s">
        <v>2657</v>
      </c>
      <c r="AT3347" s="1">
        <v>0</v>
      </c>
      <c r="AU3347" s="1">
        <v>0</v>
      </c>
      <c r="AX3347" s="1">
        <v>5</v>
      </c>
      <c r="BC3347" s="1">
        <v>1</v>
      </c>
      <c r="BD3347" s="1">
        <v>7</v>
      </c>
      <c r="BE3347" s="1">
        <v>2</v>
      </c>
      <c r="BF3347" s="296">
        <v>12897.246368942133</v>
      </c>
    </row>
    <row r="3348" spans="1:58" x14ac:dyDescent="0.3">
      <c r="A3348" s="273">
        <f t="shared" si="101"/>
        <v>65803.422058082986</v>
      </c>
      <c r="B3348" s="1" t="s">
        <v>2621</v>
      </c>
      <c r="C3348" s="274">
        <v>2090447889</v>
      </c>
      <c r="D3348" s="1">
        <v>144205</v>
      </c>
      <c r="E3348" s="1">
        <v>4</v>
      </c>
      <c r="F3348" s="1" t="s">
        <v>5270</v>
      </c>
      <c r="G3348" s="275">
        <v>44521</v>
      </c>
      <c r="H3348" s="275">
        <v>45443</v>
      </c>
      <c r="I3348" s="1">
        <v>0</v>
      </c>
      <c r="J3348" s="1">
        <v>1</v>
      </c>
      <c r="K3348" s="1">
        <v>4</v>
      </c>
      <c r="L3348" s="1">
        <v>30</v>
      </c>
      <c r="M3348" s="1">
        <v>2</v>
      </c>
      <c r="N3348" s="1">
        <v>17.690000000000001</v>
      </c>
      <c r="O3348" s="1">
        <v>19.2</v>
      </c>
      <c r="P3348" s="1">
        <v>81400</v>
      </c>
      <c r="Q3348" s="1">
        <v>3394</v>
      </c>
      <c r="R3348" s="1">
        <v>72539</v>
      </c>
      <c r="S3348" s="1">
        <v>0</v>
      </c>
      <c r="T3348" s="1">
        <v>0</v>
      </c>
      <c r="U3348" s="1">
        <v>0</v>
      </c>
      <c r="W3348" s="1">
        <v>0</v>
      </c>
      <c r="X3348" s="1">
        <v>0</v>
      </c>
      <c r="Y3348" s="1">
        <v>0</v>
      </c>
      <c r="AB3348" s="275">
        <v>44651</v>
      </c>
      <c r="AC3348" s="1">
        <v>1</v>
      </c>
      <c r="AD3348" s="1" t="s">
        <v>2623</v>
      </c>
      <c r="AE3348" s="1">
        <v>1</v>
      </c>
      <c r="AF3348" s="1">
        <v>30</v>
      </c>
      <c r="AG3348" s="1">
        <v>0</v>
      </c>
      <c r="AN3348" s="1">
        <v>1</v>
      </c>
      <c r="AO3348" s="1">
        <v>1</v>
      </c>
      <c r="AR3348" s="276">
        <v>1645.35</v>
      </c>
      <c r="AS3348" s="1" t="s">
        <v>2657</v>
      </c>
      <c r="AT3348" s="1">
        <v>0</v>
      </c>
      <c r="AU3348" s="1">
        <v>0</v>
      </c>
      <c r="AX3348" s="1">
        <v>5</v>
      </c>
      <c r="BC3348" s="1">
        <v>1</v>
      </c>
      <c r="BD3348" s="1">
        <v>7</v>
      </c>
      <c r="BE3348" s="1">
        <v>2</v>
      </c>
      <c r="BF3348" s="296">
        <v>5090.2279419170018</v>
      </c>
    </row>
    <row r="3349" spans="1:58" x14ac:dyDescent="0.3">
      <c r="A3349" s="273">
        <f t="shared" si="101"/>
        <v>189946.10828541612</v>
      </c>
      <c r="B3349" s="1" t="s">
        <v>2621</v>
      </c>
      <c r="C3349" s="274">
        <v>2090447889</v>
      </c>
      <c r="D3349" s="1">
        <v>144205</v>
      </c>
      <c r="E3349" s="1">
        <v>4</v>
      </c>
      <c r="F3349" s="1" t="s">
        <v>5271</v>
      </c>
      <c r="G3349" s="275">
        <v>44521</v>
      </c>
      <c r="H3349" s="275">
        <v>45443</v>
      </c>
      <c r="I3349" s="1">
        <v>0</v>
      </c>
      <c r="J3349" s="1">
        <v>1</v>
      </c>
      <c r="K3349" s="1">
        <v>4</v>
      </c>
      <c r="L3349" s="1">
        <v>30</v>
      </c>
      <c r="M3349" s="1">
        <v>2</v>
      </c>
      <c r="N3349" s="1">
        <v>17.690000000000001</v>
      </c>
      <c r="O3349" s="1">
        <v>19.2</v>
      </c>
      <c r="P3349" s="1">
        <v>235000</v>
      </c>
      <c r="Q3349" s="1">
        <v>9797</v>
      </c>
      <c r="R3349" s="1">
        <v>209421</v>
      </c>
      <c r="S3349" s="1">
        <v>0</v>
      </c>
      <c r="T3349" s="1">
        <v>0</v>
      </c>
      <c r="U3349" s="1">
        <v>0</v>
      </c>
      <c r="W3349" s="1">
        <v>0</v>
      </c>
      <c r="X3349" s="1">
        <v>0</v>
      </c>
      <c r="Y3349" s="1">
        <v>0</v>
      </c>
      <c r="AB3349" s="275">
        <v>44651</v>
      </c>
      <c r="AC3349" s="1">
        <v>1</v>
      </c>
      <c r="AD3349" s="1" t="s">
        <v>2623</v>
      </c>
      <c r="AE3349" s="1">
        <v>1</v>
      </c>
      <c r="AF3349" s="1">
        <v>30</v>
      </c>
      <c r="AG3349" s="1">
        <v>0</v>
      </c>
      <c r="AN3349" s="1">
        <v>1</v>
      </c>
      <c r="AO3349" s="1">
        <v>1</v>
      </c>
      <c r="AR3349" s="276">
        <v>4779.34</v>
      </c>
      <c r="AS3349" s="1" t="s">
        <v>2657</v>
      </c>
      <c r="AT3349" s="1">
        <v>0</v>
      </c>
      <c r="AU3349" s="1">
        <v>0</v>
      </c>
      <c r="AX3349" s="1">
        <v>5</v>
      </c>
      <c r="BC3349" s="1">
        <v>1</v>
      </c>
      <c r="BD3349" s="1">
        <v>7</v>
      </c>
      <c r="BE3349" s="1">
        <v>2</v>
      </c>
      <c r="BF3349" s="296">
        <v>14695.551714583884</v>
      </c>
    </row>
    <row r="3350" spans="1:58" x14ac:dyDescent="0.3">
      <c r="A3350" s="273">
        <f t="shared" si="101"/>
        <v>158816.99154400162</v>
      </c>
      <c r="B3350" s="1" t="s">
        <v>2621</v>
      </c>
      <c r="C3350" s="274">
        <v>2090447889</v>
      </c>
      <c r="D3350" s="1">
        <v>144205</v>
      </c>
      <c r="E3350" s="1">
        <v>4</v>
      </c>
      <c r="F3350" s="1" t="s">
        <v>5519</v>
      </c>
      <c r="G3350" s="275">
        <v>44519</v>
      </c>
      <c r="H3350" s="275">
        <v>45443</v>
      </c>
      <c r="I3350" s="1">
        <v>0</v>
      </c>
      <c r="J3350" s="1">
        <v>1</v>
      </c>
      <c r="K3350" s="1">
        <v>4</v>
      </c>
      <c r="L3350" s="1">
        <v>30</v>
      </c>
      <c r="M3350" s="1">
        <v>2</v>
      </c>
      <c r="N3350" s="1">
        <v>17.690000000000001</v>
      </c>
      <c r="O3350" s="1">
        <v>19.2</v>
      </c>
      <c r="P3350" s="1">
        <v>196488</v>
      </c>
      <c r="Q3350" s="1">
        <v>8192</v>
      </c>
      <c r="R3350" s="1">
        <v>175100</v>
      </c>
      <c r="S3350" s="1">
        <v>0</v>
      </c>
      <c r="T3350" s="1">
        <v>0</v>
      </c>
      <c r="U3350" s="1">
        <v>0</v>
      </c>
      <c r="W3350" s="1">
        <v>0</v>
      </c>
      <c r="X3350" s="1">
        <v>0</v>
      </c>
      <c r="Y3350" s="1">
        <v>0</v>
      </c>
      <c r="AB3350" s="275">
        <v>44651</v>
      </c>
      <c r="AC3350" s="1">
        <v>1</v>
      </c>
      <c r="AD3350" s="1" t="s">
        <v>2623</v>
      </c>
      <c r="AE3350" s="1">
        <v>1</v>
      </c>
      <c r="AF3350" s="1">
        <v>30</v>
      </c>
      <c r="AG3350" s="1">
        <v>0</v>
      </c>
      <c r="AN3350" s="1">
        <v>1</v>
      </c>
      <c r="AO3350" s="1">
        <v>1</v>
      </c>
      <c r="AR3350" s="276">
        <v>3995.84</v>
      </c>
      <c r="AS3350" s="1" t="s">
        <v>2657</v>
      </c>
      <c r="AT3350" s="1">
        <v>0</v>
      </c>
      <c r="AU3350" s="1">
        <v>0</v>
      </c>
      <c r="AX3350" s="1">
        <v>5</v>
      </c>
      <c r="BC3350" s="1">
        <v>1</v>
      </c>
      <c r="BD3350" s="1">
        <v>7</v>
      </c>
      <c r="BE3350" s="1">
        <v>2</v>
      </c>
      <c r="BF3350" s="296">
        <v>12287.168455998386</v>
      </c>
    </row>
    <row r="3351" spans="1:58" x14ac:dyDescent="0.3">
      <c r="A3351" s="273">
        <f t="shared" si="101"/>
        <v>161648.07244006774</v>
      </c>
      <c r="B3351" s="1" t="s">
        <v>2621</v>
      </c>
      <c r="C3351" s="274">
        <v>2090447889</v>
      </c>
      <c r="D3351" s="1">
        <v>144205</v>
      </c>
      <c r="E3351" s="1">
        <v>4</v>
      </c>
      <c r="F3351" s="1" t="s">
        <v>5520</v>
      </c>
      <c r="G3351" s="275">
        <v>44519</v>
      </c>
      <c r="H3351" s="275">
        <v>45443</v>
      </c>
      <c r="I3351" s="1">
        <v>0</v>
      </c>
      <c r="J3351" s="1">
        <v>1</v>
      </c>
      <c r="K3351" s="1">
        <v>4</v>
      </c>
      <c r="L3351" s="1">
        <v>30</v>
      </c>
      <c r="M3351" s="1">
        <v>2</v>
      </c>
      <c r="N3351" s="1">
        <v>17.690000000000001</v>
      </c>
      <c r="O3351" s="1">
        <v>19.2</v>
      </c>
      <c r="P3351" s="1">
        <v>200000</v>
      </c>
      <c r="Q3351" s="1">
        <v>8338</v>
      </c>
      <c r="R3351" s="1">
        <v>178229</v>
      </c>
      <c r="S3351" s="1">
        <v>0</v>
      </c>
      <c r="T3351" s="1">
        <v>0</v>
      </c>
      <c r="U3351" s="1">
        <v>0</v>
      </c>
      <c r="W3351" s="1">
        <v>0</v>
      </c>
      <c r="X3351" s="1">
        <v>0</v>
      </c>
      <c r="Y3351" s="1">
        <v>0</v>
      </c>
      <c r="AB3351" s="275">
        <v>44651</v>
      </c>
      <c r="AC3351" s="1">
        <v>1</v>
      </c>
      <c r="AD3351" s="1" t="s">
        <v>2623</v>
      </c>
      <c r="AE3351" s="1">
        <v>1</v>
      </c>
      <c r="AF3351" s="1">
        <v>30</v>
      </c>
      <c r="AG3351" s="1">
        <v>0</v>
      </c>
      <c r="AN3351" s="1">
        <v>1</v>
      </c>
      <c r="AO3351" s="1">
        <v>1</v>
      </c>
      <c r="AR3351" s="276">
        <v>4074.19</v>
      </c>
      <c r="AS3351" s="1" t="s">
        <v>2657</v>
      </c>
      <c r="AT3351" s="1">
        <v>0</v>
      </c>
      <c r="AU3351" s="1">
        <v>0</v>
      </c>
      <c r="AX3351" s="1">
        <v>5</v>
      </c>
      <c r="BC3351" s="1">
        <v>1</v>
      </c>
      <c r="BD3351" s="1">
        <v>7</v>
      </c>
      <c r="BE3351" s="1">
        <v>2</v>
      </c>
      <c r="BF3351" s="296">
        <v>12506.737559932246</v>
      </c>
    </row>
    <row r="3352" spans="1:58" x14ac:dyDescent="0.3">
      <c r="A3352" s="273">
        <f t="shared" si="101"/>
        <v>7194196</v>
      </c>
      <c r="B3352" s="1" t="s">
        <v>2621</v>
      </c>
      <c r="C3352" s="274">
        <v>2090448209</v>
      </c>
      <c r="D3352" s="1">
        <v>144205</v>
      </c>
      <c r="E3352" s="1">
        <v>4</v>
      </c>
      <c r="F3352" s="1" t="s">
        <v>4109</v>
      </c>
      <c r="G3352" s="275">
        <v>44379</v>
      </c>
      <c r="H3352" s="275">
        <v>45321</v>
      </c>
      <c r="I3352" s="1">
        <v>0</v>
      </c>
      <c r="J3352" s="1">
        <v>1</v>
      </c>
      <c r="K3352" s="1">
        <v>9</v>
      </c>
      <c r="L3352" s="1">
        <v>30</v>
      </c>
      <c r="M3352" s="1">
        <v>2</v>
      </c>
      <c r="N3352" s="1">
        <v>9</v>
      </c>
      <c r="O3352" s="1">
        <v>9.3800000000000008</v>
      </c>
      <c r="P3352" s="1">
        <v>12106057</v>
      </c>
      <c r="Q3352" s="1">
        <v>319566</v>
      </c>
      <c r="R3352" s="1">
        <v>9234658</v>
      </c>
      <c r="S3352" s="1">
        <v>0</v>
      </c>
      <c r="T3352" s="1">
        <v>0</v>
      </c>
      <c r="U3352" s="1">
        <v>0</v>
      </c>
      <c r="W3352" s="1">
        <v>0</v>
      </c>
      <c r="X3352" s="1">
        <v>0</v>
      </c>
      <c r="Y3352" s="1">
        <v>0</v>
      </c>
      <c r="Z3352" s="1" t="s">
        <v>2635</v>
      </c>
      <c r="AA3352" s="1" t="s">
        <v>2807</v>
      </c>
      <c r="AB3352" s="275">
        <v>44651</v>
      </c>
      <c r="AC3352" s="1">
        <v>1</v>
      </c>
      <c r="AD3352" s="1" t="s">
        <v>2623</v>
      </c>
      <c r="AE3352" s="1">
        <v>1</v>
      </c>
      <c r="AF3352" s="1">
        <v>30</v>
      </c>
      <c r="AG3352" s="1">
        <v>0</v>
      </c>
      <c r="AN3352" s="1">
        <v>1</v>
      </c>
      <c r="AO3352" s="1">
        <v>1</v>
      </c>
      <c r="AR3352" s="276">
        <v>255053</v>
      </c>
      <c r="AS3352" s="1" t="s">
        <v>2624</v>
      </c>
      <c r="AT3352" s="1">
        <v>0</v>
      </c>
      <c r="AU3352" s="1">
        <v>0</v>
      </c>
      <c r="AX3352" s="1">
        <v>5</v>
      </c>
      <c r="BC3352" s="1">
        <v>1</v>
      </c>
      <c r="BD3352" s="1">
        <v>7</v>
      </c>
      <c r="BE3352" s="1">
        <v>2</v>
      </c>
      <c r="BF3352" s="296">
        <v>1785409</v>
      </c>
    </row>
    <row r="3353" spans="1:58" x14ac:dyDescent="0.3">
      <c r="A3353" s="273">
        <f t="shared" si="101"/>
        <v>1779733.5615441795</v>
      </c>
      <c r="B3353" s="1" t="s">
        <v>2621</v>
      </c>
      <c r="C3353" s="274">
        <v>2090444247</v>
      </c>
      <c r="D3353" s="1">
        <v>144105</v>
      </c>
      <c r="E3353" s="1">
        <v>4</v>
      </c>
      <c r="F3353" s="1" t="s">
        <v>5762</v>
      </c>
      <c r="G3353" s="275">
        <v>44617</v>
      </c>
      <c r="H3353" s="275">
        <v>45351</v>
      </c>
      <c r="I3353" s="1">
        <v>0</v>
      </c>
      <c r="J3353" s="1">
        <v>1</v>
      </c>
      <c r="K3353" s="1">
        <v>1</v>
      </c>
      <c r="L3353" s="1">
        <v>30</v>
      </c>
      <c r="M3353" s="1">
        <v>2</v>
      </c>
      <c r="N3353" s="1">
        <v>14.09</v>
      </c>
      <c r="O3353" s="1">
        <v>15.04</v>
      </c>
      <c r="P3353" s="1">
        <v>3023408</v>
      </c>
      <c r="Q3353" s="1">
        <v>103483</v>
      </c>
      <c r="R3353" s="1">
        <v>2956478</v>
      </c>
      <c r="S3353" s="1">
        <v>0</v>
      </c>
      <c r="T3353" s="1">
        <v>0</v>
      </c>
      <c r="U3353" s="1">
        <v>0</v>
      </c>
      <c r="W3353" s="1">
        <v>0</v>
      </c>
      <c r="X3353" s="1">
        <v>0</v>
      </c>
      <c r="Y3353" s="1">
        <v>0</v>
      </c>
      <c r="Z3353" s="1" t="s">
        <v>2689</v>
      </c>
      <c r="AA3353" s="1" t="s">
        <v>2704</v>
      </c>
      <c r="AB3353" s="275">
        <v>44651</v>
      </c>
      <c r="AC3353" s="1">
        <v>1</v>
      </c>
      <c r="AD3353" s="1" t="s">
        <v>2623</v>
      </c>
      <c r="AE3353" s="1">
        <v>1</v>
      </c>
      <c r="AF3353" s="1">
        <v>30</v>
      </c>
      <c r="AG3353" s="1">
        <v>0</v>
      </c>
      <c r="AN3353" s="1">
        <v>1</v>
      </c>
      <c r="AO3353" s="1">
        <v>1</v>
      </c>
      <c r="AR3353" s="276">
        <v>147080.57999999999</v>
      </c>
      <c r="AS3353" s="1" t="s">
        <v>2632</v>
      </c>
      <c r="AT3353" s="1">
        <v>0</v>
      </c>
      <c r="AU3353" s="1">
        <v>0</v>
      </c>
      <c r="AV3353" s="1" t="s">
        <v>2625</v>
      </c>
      <c r="AW3353" s="1" t="s">
        <v>2626</v>
      </c>
      <c r="AX3353" s="1">
        <v>5</v>
      </c>
      <c r="BC3353" s="1">
        <v>1</v>
      </c>
      <c r="BD3353" s="1">
        <v>7</v>
      </c>
      <c r="BE3353" s="1">
        <v>2</v>
      </c>
      <c r="BF3353" s="296">
        <v>1029663.8584558205</v>
      </c>
    </row>
    <row r="3354" spans="1:58" x14ac:dyDescent="0.3">
      <c r="A3354" s="273">
        <f t="shared" si="101"/>
        <v>802281.32953209011</v>
      </c>
      <c r="B3354" s="1" t="s">
        <v>2621</v>
      </c>
      <c r="C3354" s="274">
        <v>2090444247</v>
      </c>
      <c r="D3354" s="1">
        <v>144205</v>
      </c>
      <c r="E3354" s="1">
        <v>4</v>
      </c>
      <c r="F3354" s="1" t="s">
        <v>4282</v>
      </c>
      <c r="G3354" s="275">
        <v>44372</v>
      </c>
      <c r="H3354" s="275">
        <v>45107</v>
      </c>
      <c r="I3354" s="1">
        <v>0</v>
      </c>
      <c r="J3354" s="1">
        <v>1</v>
      </c>
      <c r="K3354" s="1">
        <v>9</v>
      </c>
      <c r="L3354" s="1">
        <v>30</v>
      </c>
      <c r="M3354" s="1">
        <v>2</v>
      </c>
      <c r="N3354" s="1">
        <v>17.690000000000001</v>
      </c>
      <c r="O3354" s="1">
        <v>19.2</v>
      </c>
      <c r="P3354" s="1">
        <v>2000000</v>
      </c>
      <c r="Q3354" s="1">
        <v>99948</v>
      </c>
      <c r="R3354" s="1">
        <v>1332756</v>
      </c>
      <c r="S3354" s="1">
        <v>0</v>
      </c>
      <c r="T3354" s="1">
        <v>0</v>
      </c>
      <c r="U3354" s="1">
        <v>0</v>
      </c>
      <c r="W3354" s="1">
        <v>0</v>
      </c>
      <c r="X3354" s="1">
        <v>0</v>
      </c>
      <c r="Y3354" s="1">
        <v>0</v>
      </c>
      <c r="AB3354" s="275">
        <v>44651</v>
      </c>
      <c r="AC3354" s="1">
        <v>1</v>
      </c>
      <c r="AD3354" s="1" t="s">
        <v>2623</v>
      </c>
      <c r="AE3354" s="1">
        <v>1</v>
      </c>
      <c r="AF3354" s="1">
        <v>30</v>
      </c>
      <c r="AG3354" s="1">
        <v>0</v>
      </c>
      <c r="AN3354" s="1">
        <v>1</v>
      </c>
      <c r="AO3354" s="1">
        <v>1</v>
      </c>
      <c r="AR3354" s="276">
        <v>66310.66</v>
      </c>
      <c r="AS3354" s="1" t="s">
        <v>2657</v>
      </c>
      <c r="AT3354" s="1">
        <v>0</v>
      </c>
      <c r="AU3354" s="1">
        <v>0</v>
      </c>
      <c r="AX3354" s="1">
        <v>5</v>
      </c>
      <c r="BC3354" s="1">
        <v>1</v>
      </c>
      <c r="BD3354" s="1">
        <v>7</v>
      </c>
      <c r="BE3354" s="1">
        <v>2</v>
      </c>
      <c r="BF3354" s="296">
        <v>464164.01046790997</v>
      </c>
    </row>
    <row r="3355" spans="1:58" x14ac:dyDescent="0.3">
      <c r="A3355" s="273">
        <f t="shared" si="101"/>
        <v>521496.52595776186</v>
      </c>
      <c r="B3355" s="1" t="s">
        <v>2621</v>
      </c>
      <c r="C3355" s="274">
        <v>2090444247</v>
      </c>
      <c r="D3355" s="1">
        <v>144205</v>
      </c>
      <c r="E3355" s="1">
        <v>4</v>
      </c>
      <c r="F3355" s="1" t="s">
        <v>4437</v>
      </c>
      <c r="G3355" s="275">
        <v>44363</v>
      </c>
      <c r="H3355" s="275">
        <v>45107</v>
      </c>
      <c r="I3355" s="1">
        <v>0</v>
      </c>
      <c r="J3355" s="1">
        <v>1</v>
      </c>
      <c r="K3355" s="1">
        <v>9</v>
      </c>
      <c r="L3355" s="1">
        <v>30</v>
      </c>
      <c r="M3355" s="1">
        <v>2</v>
      </c>
      <c r="N3355" s="1">
        <v>17.690000000000001</v>
      </c>
      <c r="O3355" s="1">
        <v>19.2</v>
      </c>
      <c r="P3355" s="1">
        <v>1300000</v>
      </c>
      <c r="Q3355" s="1">
        <v>64966</v>
      </c>
      <c r="R3355" s="1">
        <v>866293</v>
      </c>
      <c r="S3355" s="1">
        <v>0</v>
      </c>
      <c r="T3355" s="1">
        <v>0</v>
      </c>
      <c r="U3355" s="1">
        <v>0</v>
      </c>
      <c r="W3355" s="1">
        <v>0</v>
      </c>
      <c r="X3355" s="1">
        <v>0</v>
      </c>
      <c r="Y3355" s="1">
        <v>0</v>
      </c>
      <c r="AB3355" s="275">
        <v>44651</v>
      </c>
      <c r="AC3355" s="1">
        <v>1</v>
      </c>
      <c r="AD3355" s="1" t="s">
        <v>2623</v>
      </c>
      <c r="AE3355" s="1">
        <v>1</v>
      </c>
      <c r="AF3355" s="1">
        <v>30</v>
      </c>
      <c r="AG3355" s="1">
        <v>0</v>
      </c>
      <c r="AN3355" s="1">
        <v>1</v>
      </c>
      <c r="AO3355" s="1">
        <v>1</v>
      </c>
      <c r="AR3355" s="276">
        <v>43089.31</v>
      </c>
      <c r="AS3355" s="1" t="s">
        <v>2657</v>
      </c>
      <c r="AT3355" s="1">
        <v>0</v>
      </c>
      <c r="AU3355" s="1">
        <v>0</v>
      </c>
      <c r="AX3355" s="1">
        <v>5</v>
      </c>
      <c r="BC3355" s="1">
        <v>1</v>
      </c>
      <c r="BD3355" s="1">
        <v>7</v>
      </c>
      <c r="BE3355" s="1">
        <v>2</v>
      </c>
      <c r="BF3355" s="296">
        <v>301707.16404223809</v>
      </c>
    </row>
    <row r="3356" spans="1:58" x14ac:dyDescent="0.3">
      <c r="A3356" s="273">
        <f t="shared" si="101"/>
        <v>620130.79694337689</v>
      </c>
      <c r="B3356" s="1" t="s">
        <v>2621</v>
      </c>
      <c r="C3356" s="274">
        <v>2090444247</v>
      </c>
      <c r="D3356" s="1">
        <v>144205</v>
      </c>
      <c r="E3356" s="1">
        <v>4</v>
      </c>
      <c r="F3356" s="1" t="s">
        <v>4546</v>
      </c>
      <c r="G3356" s="275">
        <v>44344</v>
      </c>
      <c r="H3356" s="275">
        <v>45077</v>
      </c>
      <c r="I3356" s="1">
        <v>0</v>
      </c>
      <c r="J3356" s="1">
        <v>1</v>
      </c>
      <c r="K3356" s="1">
        <v>10</v>
      </c>
      <c r="L3356" s="1">
        <v>30</v>
      </c>
      <c r="M3356" s="1">
        <v>2</v>
      </c>
      <c r="N3356" s="1">
        <v>9</v>
      </c>
      <c r="O3356" s="1">
        <v>9.3800000000000008</v>
      </c>
      <c r="P3356" s="1">
        <v>1700000</v>
      </c>
      <c r="Q3356" s="1">
        <v>77979</v>
      </c>
      <c r="R3356" s="1">
        <v>1030140</v>
      </c>
      <c r="S3356" s="1">
        <v>0</v>
      </c>
      <c r="T3356" s="1">
        <v>0</v>
      </c>
      <c r="U3356" s="1">
        <v>0</v>
      </c>
      <c r="W3356" s="1">
        <v>0</v>
      </c>
      <c r="X3356" s="1">
        <v>0</v>
      </c>
      <c r="Y3356" s="1">
        <v>0</v>
      </c>
      <c r="AB3356" s="275">
        <v>44651</v>
      </c>
      <c r="AC3356" s="1">
        <v>1</v>
      </c>
      <c r="AD3356" s="1" t="s">
        <v>2623</v>
      </c>
      <c r="AE3356" s="1">
        <v>1</v>
      </c>
      <c r="AF3356" s="1">
        <v>30</v>
      </c>
      <c r="AG3356" s="1">
        <v>0</v>
      </c>
      <c r="AN3356" s="1">
        <v>1</v>
      </c>
      <c r="AO3356" s="1">
        <v>1</v>
      </c>
      <c r="AR3356" s="276">
        <v>51238.42</v>
      </c>
      <c r="AS3356" s="1" t="s">
        <v>2657</v>
      </c>
      <c r="AT3356" s="1">
        <v>0</v>
      </c>
      <c r="AU3356" s="1">
        <v>0</v>
      </c>
      <c r="AX3356" s="1">
        <v>5</v>
      </c>
      <c r="BC3356" s="1">
        <v>1</v>
      </c>
      <c r="BD3356" s="1">
        <v>7</v>
      </c>
      <c r="BE3356" s="1">
        <v>2</v>
      </c>
      <c r="BF3356" s="296">
        <v>358770.78305662307</v>
      </c>
    </row>
    <row r="3357" spans="1:58" x14ac:dyDescent="0.3">
      <c r="A3357" s="273">
        <f t="shared" si="101"/>
        <v>348583.44115301553</v>
      </c>
      <c r="B3357" s="1" t="s">
        <v>2621</v>
      </c>
      <c r="C3357" s="274">
        <v>2090444247</v>
      </c>
      <c r="D3357" s="1">
        <v>144205</v>
      </c>
      <c r="E3357" s="1">
        <v>4</v>
      </c>
      <c r="F3357" s="1" t="s">
        <v>6041</v>
      </c>
      <c r="G3357" s="275">
        <v>44611</v>
      </c>
      <c r="H3357" s="275">
        <v>45351</v>
      </c>
      <c r="I3357" s="1">
        <v>0</v>
      </c>
      <c r="J3357" s="1">
        <v>1</v>
      </c>
      <c r="K3357" s="1">
        <v>1</v>
      </c>
      <c r="L3357" s="1">
        <v>30</v>
      </c>
      <c r="M3357" s="1">
        <v>2</v>
      </c>
      <c r="N3357" s="1">
        <v>17.690000000000001</v>
      </c>
      <c r="O3357" s="1">
        <v>19.2</v>
      </c>
      <c r="P3357" s="1">
        <v>600000</v>
      </c>
      <c r="Q3357" s="1">
        <v>29986</v>
      </c>
      <c r="R3357" s="1">
        <v>579068</v>
      </c>
      <c r="S3357" s="1">
        <v>0</v>
      </c>
      <c r="T3357" s="1">
        <v>0</v>
      </c>
      <c r="U3357" s="1">
        <v>0</v>
      </c>
      <c r="W3357" s="1">
        <v>0</v>
      </c>
      <c r="X3357" s="1">
        <v>0</v>
      </c>
      <c r="Y3357" s="1">
        <v>0</v>
      </c>
      <c r="AB3357" s="275">
        <v>44651</v>
      </c>
      <c r="AC3357" s="1">
        <v>1</v>
      </c>
      <c r="AD3357" s="1" t="s">
        <v>2623</v>
      </c>
      <c r="AE3357" s="1">
        <v>1</v>
      </c>
      <c r="AF3357" s="1">
        <v>30</v>
      </c>
      <c r="AG3357" s="1">
        <v>0</v>
      </c>
      <c r="AN3357" s="1">
        <v>1</v>
      </c>
      <c r="AO3357" s="1">
        <v>1</v>
      </c>
      <c r="AR3357" s="276">
        <v>28810.34</v>
      </c>
      <c r="AS3357" s="1" t="s">
        <v>2657</v>
      </c>
      <c r="AT3357" s="1">
        <v>0</v>
      </c>
      <c r="AU3357" s="1">
        <v>0</v>
      </c>
      <c r="AX3357" s="1">
        <v>5</v>
      </c>
      <c r="BC3357" s="1">
        <v>1</v>
      </c>
      <c r="BD3357" s="1">
        <v>7</v>
      </c>
      <c r="BE3357" s="1">
        <v>2</v>
      </c>
      <c r="BF3357" s="296">
        <v>201674.2188469845</v>
      </c>
    </row>
    <row r="3358" spans="1:58" x14ac:dyDescent="0.3">
      <c r="A3358" s="273">
        <f t="shared" si="101"/>
        <v>290480.4048695761</v>
      </c>
      <c r="B3358" s="1" t="s">
        <v>2621</v>
      </c>
      <c r="C3358" s="274">
        <v>2090444247</v>
      </c>
      <c r="D3358" s="1">
        <v>144205</v>
      </c>
      <c r="E3358" s="1">
        <v>4</v>
      </c>
      <c r="F3358" s="1" t="s">
        <v>6173</v>
      </c>
      <c r="G3358" s="275">
        <v>44611</v>
      </c>
      <c r="H3358" s="275">
        <v>45351</v>
      </c>
      <c r="I3358" s="1">
        <v>0</v>
      </c>
      <c r="J3358" s="1">
        <v>1</v>
      </c>
      <c r="K3358" s="1">
        <v>1</v>
      </c>
      <c r="L3358" s="1">
        <v>30</v>
      </c>
      <c r="M3358" s="1">
        <v>2</v>
      </c>
      <c r="N3358" s="1">
        <v>17.690000000000001</v>
      </c>
      <c r="O3358" s="1">
        <v>19.2</v>
      </c>
      <c r="P3358" s="1">
        <v>500000</v>
      </c>
      <c r="Q3358" s="1">
        <v>24988</v>
      </c>
      <c r="R3358" s="1">
        <v>482557</v>
      </c>
      <c r="S3358" s="1">
        <v>0</v>
      </c>
      <c r="T3358" s="1">
        <v>0</v>
      </c>
      <c r="U3358" s="1">
        <v>0</v>
      </c>
      <c r="W3358" s="1">
        <v>0</v>
      </c>
      <c r="X3358" s="1">
        <v>0</v>
      </c>
      <c r="Y3358" s="1">
        <v>0</v>
      </c>
      <c r="AB3358" s="275">
        <v>44651</v>
      </c>
      <c r="AC3358" s="1">
        <v>1</v>
      </c>
      <c r="AD3358" s="1" t="s">
        <v>2623</v>
      </c>
      <c r="AE3358" s="1">
        <v>1</v>
      </c>
      <c r="AF3358" s="1">
        <v>30</v>
      </c>
      <c r="AG3358" s="1">
        <v>0</v>
      </c>
      <c r="AN3358" s="1">
        <v>1</v>
      </c>
      <c r="AO3358" s="1">
        <v>1</v>
      </c>
      <c r="AR3358" s="276">
        <v>24014.63</v>
      </c>
      <c r="AS3358" s="1" t="s">
        <v>2657</v>
      </c>
      <c r="AT3358" s="1">
        <v>0</v>
      </c>
      <c r="AU3358" s="1">
        <v>0</v>
      </c>
      <c r="AX3358" s="1">
        <v>5</v>
      </c>
      <c r="BC3358" s="1">
        <v>1</v>
      </c>
      <c r="BD3358" s="1">
        <v>7</v>
      </c>
      <c r="BE3358" s="1">
        <v>2</v>
      </c>
      <c r="BF3358" s="296">
        <v>168061.96513042389</v>
      </c>
    </row>
    <row r="3359" spans="1:58" x14ac:dyDescent="0.3">
      <c r="A3359" s="273">
        <f t="shared" si="101"/>
        <v>2966426.2275479352</v>
      </c>
      <c r="B3359" s="1" t="s">
        <v>2621</v>
      </c>
      <c r="C3359" s="274">
        <v>2090469670</v>
      </c>
      <c r="D3359" s="1">
        <v>144105</v>
      </c>
      <c r="E3359" s="1">
        <v>4</v>
      </c>
      <c r="F3359" s="1" t="s">
        <v>4564</v>
      </c>
      <c r="G3359" s="275">
        <v>44257</v>
      </c>
      <c r="H3359" s="275">
        <v>45016</v>
      </c>
      <c r="I3359" s="1">
        <v>0</v>
      </c>
      <c r="J3359" s="1">
        <v>1</v>
      </c>
      <c r="K3359" s="1">
        <v>14</v>
      </c>
      <c r="L3359" s="1">
        <v>30</v>
      </c>
      <c r="M3359" s="1">
        <v>2</v>
      </c>
      <c r="N3359" s="1">
        <v>17.690000000000001</v>
      </c>
      <c r="O3359" s="1">
        <v>19.2</v>
      </c>
      <c r="P3359" s="1">
        <v>7114069</v>
      </c>
      <c r="Q3359" s="1">
        <v>272189</v>
      </c>
      <c r="R3359" s="1">
        <v>3868674</v>
      </c>
      <c r="S3359" s="1">
        <v>0</v>
      </c>
      <c r="T3359" s="1">
        <v>0</v>
      </c>
      <c r="U3359" s="1">
        <v>0</v>
      </c>
      <c r="W3359" s="1">
        <v>0</v>
      </c>
      <c r="X3359" s="1">
        <v>0</v>
      </c>
      <c r="Y3359" s="1">
        <v>0</v>
      </c>
      <c r="Z3359" s="1" t="s">
        <v>2664</v>
      </c>
      <c r="AA3359" s="1" t="s">
        <v>3609</v>
      </c>
      <c r="AB3359" s="275">
        <v>44651</v>
      </c>
      <c r="AC3359" s="1">
        <v>1</v>
      </c>
      <c r="AD3359" s="1" t="s">
        <v>2623</v>
      </c>
      <c r="AE3359" s="1">
        <v>1</v>
      </c>
      <c r="AF3359" s="1">
        <v>30</v>
      </c>
      <c r="AG3359" s="1">
        <v>0</v>
      </c>
      <c r="AN3359" s="1">
        <v>1</v>
      </c>
      <c r="AO3359" s="1">
        <v>1</v>
      </c>
      <c r="AR3359" s="276">
        <v>112785.79</v>
      </c>
      <c r="AS3359" s="1" t="s">
        <v>2632</v>
      </c>
      <c r="AT3359" s="1">
        <v>0</v>
      </c>
      <c r="AU3359" s="1">
        <v>0</v>
      </c>
      <c r="AV3359" s="1" t="s">
        <v>2625</v>
      </c>
      <c r="AW3359" s="1" t="s">
        <v>2626</v>
      </c>
      <c r="AX3359" s="1">
        <v>5</v>
      </c>
      <c r="BC3359" s="1">
        <v>1</v>
      </c>
      <c r="BD3359" s="1">
        <v>7</v>
      </c>
      <c r="BE3359" s="1">
        <v>2</v>
      </c>
      <c r="BF3359" s="296">
        <v>789461.98245206487</v>
      </c>
    </row>
    <row r="3360" spans="1:58" x14ac:dyDescent="0.3">
      <c r="A3360" s="273">
        <f t="shared" si="101"/>
        <v>1742484.5919219297</v>
      </c>
      <c r="B3360" s="1" t="s">
        <v>2621</v>
      </c>
      <c r="C3360" s="274">
        <v>2090469670</v>
      </c>
      <c r="D3360" s="1">
        <v>144205</v>
      </c>
      <c r="E3360" s="1">
        <v>4</v>
      </c>
      <c r="F3360" s="1" t="s">
        <v>3939</v>
      </c>
      <c r="G3360" s="275">
        <v>44082</v>
      </c>
      <c r="H3360" s="275">
        <v>45016</v>
      </c>
      <c r="I3360" s="1">
        <v>0</v>
      </c>
      <c r="J3360" s="1">
        <v>1</v>
      </c>
      <c r="K3360" s="1">
        <v>18</v>
      </c>
      <c r="L3360" s="1">
        <v>30</v>
      </c>
      <c r="M3360" s="1">
        <v>2</v>
      </c>
      <c r="N3360" s="1">
        <v>17.690000000000001</v>
      </c>
      <c r="O3360" s="1">
        <v>19.2</v>
      </c>
      <c r="P3360" s="1">
        <v>5000000</v>
      </c>
      <c r="Q3360" s="1">
        <v>208450</v>
      </c>
      <c r="R3360" s="1">
        <v>2272452</v>
      </c>
      <c r="S3360" s="1">
        <v>0</v>
      </c>
      <c r="T3360" s="1">
        <v>0</v>
      </c>
      <c r="U3360" s="1">
        <v>0</v>
      </c>
      <c r="W3360" s="1">
        <v>0</v>
      </c>
      <c r="X3360" s="1">
        <v>0</v>
      </c>
      <c r="Y3360" s="1">
        <v>0</v>
      </c>
      <c r="AB3360" s="275">
        <v>44651</v>
      </c>
      <c r="AC3360" s="1">
        <v>1</v>
      </c>
      <c r="AD3360" s="1" t="s">
        <v>2623</v>
      </c>
      <c r="AE3360" s="1">
        <v>1</v>
      </c>
      <c r="AF3360" s="1">
        <v>30</v>
      </c>
      <c r="AG3360" s="1">
        <v>0</v>
      </c>
      <c r="AN3360" s="1">
        <v>1</v>
      </c>
      <c r="AO3360" s="1">
        <v>1</v>
      </c>
      <c r="AR3360" s="276">
        <v>66238.89</v>
      </c>
      <c r="AS3360" s="1" t="s">
        <v>2657</v>
      </c>
      <c r="AT3360" s="1">
        <v>0</v>
      </c>
      <c r="AU3360" s="1">
        <v>0</v>
      </c>
      <c r="AX3360" s="1">
        <v>5</v>
      </c>
      <c r="BC3360" s="1">
        <v>1</v>
      </c>
      <c r="BD3360" s="1">
        <v>7</v>
      </c>
      <c r="BE3360" s="1">
        <v>2</v>
      </c>
      <c r="BF3360" s="296">
        <v>463728.51807807002</v>
      </c>
    </row>
    <row r="3361" spans="1:58" x14ac:dyDescent="0.3">
      <c r="A3361" s="273">
        <f t="shared" si="101"/>
        <v>180558.44496603377</v>
      </c>
      <c r="B3361" s="1" t="s">
        <v>2621</v>
      </c>
      <c r="C3361" s="274">
        <v>2090469670</v>
      </c>
      <c r="D3361" s="1">
        <v>144205</v>
      </c>
      <c r="E3361" s="1">
        <v>4</v>
      </c>
      <c r="F3361" s="1" t="s">
        <v>3914</v>
      </c>
      <c r="G3361" s="275">
        <v>44222</v>
      </c>
      <c r="H3361" s="275">
        <v>45138</v>
      </c>
      <c r="I3361" s="1">
        <v>0</v>
      </c>
      <c r="J3361" s="1">
        <v>1</v>
      </c>
      <c r="K3361" s="1">
        <v>14</v>
      </c>
      <c r="L3361" s="1">
        <v>30</v>
      </c>
      <c r="M3361" s="1">
        <v>2</v>
      </c>
      <c r="N3361" s="1">
        <v>17.690000000000001</v>
      </c>
      <c r="O3361" s="1">
        <v>19.2</v>
      </c>
      <c r="P3361" s="1">
        <v>400000</v>
      </c>
      <c r="Q3361" s="1">
        <v>16676</v>
      </c>
      <c r="R3361" s="1">
        <v>235489</v>
      </c>
      <c r="S3361" s="1">
        <v>0</v>
      </c>
      <c r="T3361" s="1">
        <v>0</v>
      </c>
      <c r="U3361" s="1">
        <v>0</v>
      </c>
      <c r="W3361" s="1">
        <v>0</v>
      </c>
      <c r="X3361" s="1">
        <v>0</v>
      </c>
      <c r="Y3361" s="1">
        <v>0</v>
      </c>
      <c r="AB3361" s="275">
        <v>44651</v>
      </c>
      <c r="AC3361" s="1">
        <v>1</v>
      </c>
      <c r="AD3361" s="1" t="s">
        <v>2623</v>
      </c>
      <c r="AE3361" s="1">
        <v>1</v>
      </c>
      <c r="AF3361" s="1">
        <v>30</v>
      </c>
      <c r="AG3361" s="1">
        <v>0</v>
      </c>
      <c r="AN3361" s="1">
        <v>1</v>
      </c>
      <c r="AO3361" s="1">
        <v>1</v>
      </c>
      <c r="AR3361" s="276">
        <v>6875.43</v>
      </c>
      <c r="AS3361" s="1" t="s">
        <v>2657</v>
      </c>
      <c r="AT3361" s="1">
        <v>0</v>
      </c>
      <c r="AU3361" s="1">
        <v>0</v>
      </c>
      <c r="AX3361" s="1">
        <v>5</v>
      </c>
      <c r="BC3361" s="1">
        <v>1</v>
      </c>
      <c r="BD3361" s="1">
        <v>7</v>
      </c>
      <c r="BE3361" s="1">
        <v>2</v>
      </c>
      <c r="BF3361" s="296">
        <v>48055.125033966237</v>
      </c>
    </row>
    <row r="3362" spans="1:58" x14ac:dyDescent="0.3">
      <c r="A3362" s="273">
        <f t="shared" si="101"/>
        <v>287851.49131022615</v>
      </c>
      <c r="B3362" s="1" t="s">
        <v>2621</v>
      </c>
      <c r="C3362" s="274">
        <v>2090469670</v>
      </c>
      <c r="D3362" s="1">
        <v>144205</v>
      </c>
      <c r="E3362" s="1">
        <v>4</v>
      </c>
      <c r="F3362" s="1" t="s">
        <v>4301</v>
      </c>
      <c r="G3362" s="275">
        <v>44459</v>
      </c>
      <c r="H3362" s="275">
        <v>45382</v>
      </c>
      <c r="I3362" s="1">
        <v>0</v>
      </c>
      <c r="J3362" s="1">
        <v>1</v>
      </c>
      <c r="K3362" s="1">
        <v>6</v>
      </c>
      <c r="L3362" s="1">
        <v>30</v>
      </c>
      <c r="M3362" s="1">
        <v>2</v>
      </c>
      <c r="N3362" s="1">
        <v>17.690000000000001</v>
      </c>
      <c r="O3362" s="1">
        <v>19.2</v>
      </c>
      <c r="P3362" s="1">
        <v>450000</v>
      </c>
      <c r="Q3362" s="1">
        <v>18760</v>
      </c>
      <c r="R3362" s="1">
        <v>375407</v>
      </c>
      <c r="S3362" s="1">
        <v>0</v>
      </c>
      <c r="T3362" s="1">
        <v>0</v>
      </c>
      <c r="U3362" s="1">
        <v>0</v>
      </c>
      <c r="W3362" s="1">
        <v>0</v>
      </c>
      <c r="X3362" s="1">
        <v>0</v>
      </c>
      <c r="Y3362" s="1">
        <v>0</v>
      </c>
      <c r="AB3362" s="275">
        <v>44651</v>
      </c>
      <c r="AC3362" s="1">
        <v>1</v>
      </c>
      <c r="AD3362" s="1" t="s">
        <v>2623</v>
      </c>
      <c r="AE3362" s="1">
        <v>1</v>
      </c>
      <c r="AF3362" s="1">
        <v>30</v>
      </c>
      <c r="AG3362" s="1">
        <v>0</v>
      </c>
      <c r="AN3362" s="1">
        <v>1</v>
      </c>
      <c r="AO3362" s="1">
        <v>1</v>
      </c>
      <c r="AR3362" s="276">
        <v>10947.98</v>
      </c>
      <c r="AS3362" s="1" t="s">
        <v>2657</v>
      </c>
      <c r="AT3362" s="1">
        <v>0</v>
      </c>
      <c r="AU3362" s="1">
        <v>0</v>
      </c>
      <c r="AX3362" s="1">
        <v>5</v>
      </c>
      <c r="BC3362" s="1">
        <v>1</v>
      </c>
      <c r="BD3362" s="1">
        <v>7</v>
      </c>
      <c r="BE3362" s="1">
        <v>2</v>
      </c>
      <c r="BF3362" s="296">
        <v>76607.528689773884</v>
      </c>
    </row>
    <row r="3363" spans="1:58" x14ac:dyDescent="0.3">
      <c r="A3363" s="273">
        <f t="shared" si="101"/>
        <v>140921.83880604705</v>
      </c>
      <c r="B3363" s="1" t="s">
        <v>2621</v>
      </c>
      <c r="C3363" s="274">
        <v>2090469670</v>
      </c>
      <c r="D3363" s="1">
        <v>144205</v>
      </c>
      <c r="E3363" s="1">
        <v>4</v>
      </c>
      <c r="F3363" s="1" t="s">
        <v>5907</v>
      </c>
      <c r="G3363" s="275">
        <v>44564</v>
      </c>
      <c r="H3363" s="275">
        <v>45473</v>
      </c>
      <c r="I3363" s="1">
        <v>0</v>
      </c>
      <c r="J3363" s="1">
        <v>1</v>
      </c>
      <c r="K3363" s="1">
        <v>3</v>
      </c>
      <c r="L3363" s="1">
        <v>30</v>
      </c>
      <c r="M3363" s="1">
        <v>2</v>
      </c>
      <c r="N3363" s="1">
        <v>17.690000000000001</v>
      </c>
      <c r="O3363" s="1">
        <v>19.2</v>
      </c>
      <c r="P3363" s="1">
        <v>200000</v>
      </c>
      <c r="Q3363" s="1">
        <v>8338</v>
      </c>
      <c r="R3363" s="1">
        <v>183794</v>
      </c>
      <c r="S3363" s="1">
        <v>0</v>
      </c>
      <c r="T3363" s="1">
        <v>0</v>
      </c>
      <c r="U3363" s="1">
        <v>0</v>
      </c>
      <c r="W3363" s="1">
        <v>0</v>
      </c>
      <c r="X3363" s="1">
        <v>0</v>
      </c>
      <c r="Y3363" s="1">
        <v>0</v>
      </c>
      <c r="AB3363" s="275">
        <v>44651</v>
      </c>
      <c r="AC3363" s="1">
        <v>1</v>
      </c>
      <c r="AD3363" s="1" t="s">
        <v>2623</v>
      </c>
      <c r="AE3363" s="1">
        <v>1</v>
      </c>
      <c r="AF3363" s="1">
        <v>30</v>
      </c>
      <c r="AG3363" s="1">
        <v>0</v>
      </c>
      <c r="AN3363" s="1">
        <v>1</v>
      </c>
      <c r="AO3363" s="1">
        <v>1</v>
      </c>
      <c r="AR3363" s="276">
        <v>5366.19</v>
      </c>
      <c r="AS3363" s="1" t="s">
        <v>2657</v>
      </c>
      <c r="AT3363" s="1">
        <v>0</v>
      </c>
      <c r="AU3363" s="1">
        <v>0</v>
      </c>
      <c r="AX3363" s="1">
        <v>5</v>
      </c>
      <c r="BC3363" s="1">
        <v>1</v>
      </c>
      <c r="BD3363" s="1">
        <v>7</v>
      </c>
      <c r="BE3363" s="1">
        <v>2</v>
      </c>
      <c r="BF3363" s="296">
        <v>37505.971193952966</v>
      </c>
    </row>
    <row r="3364" spans="1:58" x14ac:dyDescent="0.3">
      <c r="A3364" s="273">
        <f t="shared" si="101"/>
        <v>136660.15200209449</v>
      </c>
      <c r="B3364" s="1" t="s">
        <v>2621</v>
      </c>
      <c r="C3364" s="274">
        <v>2090469670</v>
      </c>
      <c r="D3364" s="1">
        <v>144205</v>
      </c>
      <c r="E3364" s="1">
        <v>4</v>
      </c>
      <c r="F3364" s="1" t="s">
        <v>4927</v>
      </c>
      <c r="G3364" s="275">
        <v>44512</v>
      </c>
      <c r="H3364" s="275">
        <v>45443</v>
      </c>
      <c r="I3364" s="1">
        <v>0</v>
      </c>
      <c r="J3364" s="1">
        <v>1</v>
      </c>
      <c r="K3364" s="1">
        <v>4</v>
      </c>
      <c r="L3364" s="1">
        <v>30</v>
      </c>
      <c r="M3364" s="1">
        <v>2</v>
      </c>
      <c r="N3364" s="1">
        <v>17.690000000000001</v>
      </c>
      <c r="O3364" s="1">
        <v>19.2</v>
      </c>
      <c r="P3364" s="1">
        <v>200000</v>
      </c>
      <c r="Q3364" s="1">
        <v>8338</v>
      </c>
      <c r="R3364" s="1">
        <v>178229</v>
      </c>
      <c r="S3364" s="1">
        <v>0</v>
      </c>
      <c r="T3364" s="1">
        <v>0</v>
      </c>
      <c r="U3364" s="1">
        <v>0</v>
      </c>
      <c r="W3364" s="1">
        <v>0</v>
      </c>
      <c r="X3364" s="1">
        <v>0</v>
      </c>
      <c r="Y3364" s="1">
        <v>0</v>
      </c>
      <c r="AB3364" s="275">
        <v>44651</v>
      </c>
      <c r="AC3364" s="1">
        <v>1</v>
      </c>
      <c r="AD3364" s="1" t="s">
        <v>2623</v>
      </c>
      <c r="AE3364" s="1">
        <v>1</v>
      </c>
      <c r="AF3364" s="1">
        <v>30</v>
      </c>
      <c r="AG3364" s="1">
        <v>0</v>
      </c>
      <c r="AN3364" s="1">
        <v>1</v>
      </c>
      <c r="AO3364" s="1">
        <v>1</v>
      </c>
      <c r="AR3364" s="276">
        <v>5198.5</v>
      </c>
      <c r="AS3364" s="1" t="s">
        <v>2657</v>
      </c>
      <c r="AT3364" s="1">
        <v>0</v>
      </c>
      <c r="AU3364" s="1">
        <v>0</v>
      </c>
      <c r="AX3364" s="1">
        <v>5</v>
      </c>
      <c r="BC3364" s="1">
        <v>1</v>
      </c>
      <c r="BD3364" s="1">
        <v>7</v>
      </c>
      <c r="BE3364" s="1">
        <v>2</v>
      </c>
      <c r="BF3364" s="296">
        <v>36370.347997905505</v>
      </c>
    </row>
    <row r="3365" spans="1:58" x14ac:dyDescent="0.3">
      <c r="A3365" s="273">
        <f t="shared" si="101"/>
        <v>330831.41950507311</v>
      </c>
      <c r="B3365" s="1" t="s">
        <v>2621</v>
      </c>
      <c r="C3365" s="274">
        <v>2090469670</v>
      </c>
      <c r="D3365" s="1">
        <v>144205</v>
      </c>
      <c r="E3365" s="1">
        <v>4</v>
      </c>
      <c r="F3365" s="1" t="s">
        <v>5027</v>
      </c>
      <c r="G3365" s="275">
        <v>44475</v>
      </c>
      <c r="H3365" s="275">
        <v>45412</v>
      </c>
      <c r="I3365" s="1">
        <v>0</v>
      </c>
      <c r="J3365" s="1">
        <v>1</v>
      </c>
      <c r="K3365" s="1">
        <v>5</v>
      </c>
      <c r="L3365" s="1">
        <v>30</v>
      </c>
      <c r="M3365" s="1">
        <v>2</v>
      </c>
      <c r="N3365" s="1">
        <v>17.690000000000001</v>
      </c>
      <c r="O3365" s="1">
        <v>19.2</v>
      </c>
      <c r="P3365" s="1">
        <v>500000</v>
      </c>
      <c r="Q3365" s="1">
        <v>20845</v>
      </c>
      <c r="R3365" s="1">
        <v>431453</v>
      </c>
      <c r="S3365" s="1">
        <v>0</v>
      </c>
      <c r="T3365" s="1">
        <v>0</v>
      </c>
      <c r="U3365" s="1">
        <v>0</v>
      </c>
      <c r="W3365" s="1">
        <v>0</v>
      </c>
      <c r="X3365" s="1">
        <v>0</v>
      </c>
      <c r="Y3365" s="1">
        <v>0</v>
      </c>
      <c r="AB3365" s="275">
        <v>44651</v>
      </c>
      <c r="AC3365" s="1">
        <v>1</v>
      </c>
      <c r="AD3365" s="1" t="s">
        <v>2623</v>
      </c>
      <c r="AE3365" s="1">
        <v>1</v>
      </c>
      <c r="AF3365" s="1">
        <v>30</v>
      </c>
      <c r="AG3365" s="1">
        <v>0</v>
      </c>
      <c r="AN3365" s="1">
        <v>1</v>
      </c>
      <c r="AO3365" s="1">
        <v>1</v>
      </c>
      <c r="AR3365" s="276">
        <v>12577.01</v>
      </c>
      <c r="AS3365" s="1" t="s">
        <v>2657</v>
      </c>
      <c r="AT3365" s="1">
        <v>0</v>
      </c>
      <c r="AU3365" s="1">
        <v>0</v>
      </c>
      <c r="AX3365" s="1">
        <v>5</v>
      </c>
      <c r="BC3365" s="1">
        <v>1</v>
      </c>
      <c r="BD3365" s="1">
        <v>7</v>
      </c>
      <c r="BE3365" s="1">
        <v>2</v>
      </c>
      <c r="BF3365" s="296">
        <v>88044.570494926869</v>
      </c>
    </row>
    <row r="3366" spans="1:58" x14ac:dyDescent="0.3">
      <c r="A3366" s="273">
        <f t="shared" si="101"/>
        <v>159916.07440415886</v>
      </c>
      <c r="B3366" s="1" t="s">
        <v>2621</v>
      </c>
      <c r="C3366" s="274">
        <v>2090469670</v>
      </c>
      <c r="D3366" s="1">
        <v>144205</v>
      </c>
      <c r="E3366" s="1">
        <v>4</v>
      </c>
      <c r="F3366" s="1" t="s">
        <v>5149</v>
      </c>
      <c r="G3366" s="275">
        <v>44466</v>
      </c>
      <c r="H3366" s="275">
        <v>45382</v>
      </c>
      <c r="I3366" s="1">
        <v>0</v>
      </c>
      <c r="J3366" s="1">
        <v>1</v>
      </c>
      <c r="K3366" s="1">
        <v>6</v>
      </c>
      <c r="L3366" s="1">
        <v>30</v>
      </c>
      <c r="M3366" s="1">
        <v>2</v>
      </c>
      <c r="N3366" s="1">
        <v>17.690000000000001</v>
      </c>
      <c r="O3366" s="1">
        <v>19.2</v>
      </c>
      <c r="P3366" s="1">
        <v>250000</v>
      </c>
      <c r="Q3366" s="1">
        <v>10422</v>
      </c>
      <c r="R3366" s="1">
        <v>208561</v>
      </c>
      <c r="S3366" s="1">
        <v>0</v>
      </c>
      <c r="T3366" s="1">
        <v>0</v>
      </c>
      <c r="U3366" s="1">
        <v>0</v>
      </c>
      <c r="W3366" s="1">
        <v>0</v>
      </c>
      <c r="X3366" s="1">
        <v>0</v>
      </c>
      <c r="Y3366" s="1">
        <v>0</v>
      </c>
      <c r="AB3366" s="275">
        <v>44651</v>
      </c>
      <c r="AC3366" s="1">
        <v>1</v>
      </c>
      <c r="AD3366" s="1" t="s">
        <v>2623</v>
      </c>
      <c r="AE3366" s="1">
        <v>1</v>
      </c>
      <c r="AF3366" s="1">
        <v>30</v>
      </c>
      <c r="AG3366" s="1">
        <v>0</v>
      </c>
      <c r="AN3366" s="1">
        <v>1</v>
      </c>
      <c r="AO3366" s="1">
        <v>1</v>
      </c>
      <c r="AR3366" s="276">
        <v>6084.87</v>
      </c>
      <c r="AS3366" s="1" t="s">
        <v>2657</v>
      </c>
      <c r="AT3366" s="1">
        <v>0</v>
      </c>
      <c r="AU3366" s="1">
        <v>0</v>
      </c>
      <c r="AX3366" s="1">
        <v>5</v>
      </c>
      <c r="BC3366" s="1">
        <v>1</v>
      </c>
      <c r="BD3366" s="1">
        <v>7</v>
      </c>
      <c r="BE3366" s="1">
        <v>2</v>
      </c>
      <c r="BF3366" s="296">
        <v>42560.055595841128</v>
      </c>
    </row>
    <row r="3367" spans="1:58" x14ac:dyDescent="0.3">
      <c r="A3367" s="273">
        <f t="shared" si="101"/>
        <v>127934.62097133161</v>
      </c>
      <c r="B3367" s="1" t="s">
        <v>2621</v>
      </c>
      <c r="C3367" s="274">
        <v>2090469670</v>
      </c>
      <c r="D3367" s="1">
        <v>144205</v>
      </c>
      <c r="E3367" s="1">
        <v>4</v>
      </c>
      <c r="F3367" s="1" t="s">
        <v>5163</v>
      </c>
      <c r="G3367" s="275">
        <v>44468</v>
      </c>
      <c r="H3367" s="275">
        <v>45382</v>
      </c>
      <c r="I3367" s="1">
        <v>0</v>
      </c>
      <c r="J3367" s="1">
        <v>1</v>
      </c>
      <c r="K3367" s="1">
        <v>6</v>
      </c>
      <c r="L3367" s="1">
        <v>30</v>
      </c>
      <c r="M3367" s="1">
        <v>2</v>
      </c>
      <c r="N3367" s="1">
        <v>17.690000000000001</v>
      </c>
      <c r="O3367" s="1">
        <v>19.2</v>
      </c>
      <c r="P3367" s="1">
        <v>200000</v>
      </c>
      <c r="Q3367" s="1">
        <v>8338</v>
      </c>
      <c r="R3367" s="1">
        <v>166845</v>
      </c>
      <c r="S3367" s="1">
        <v>0</v>
      </c>
      <c r="T3367" s="1">
        <v>0</v>
      </c>
      <c r="U3367" s="1">
        <v>0</v>
      </c>
      <c r="W3367" s="1">
        <v>0</v>
      </c>
      <c r="X3367" s="1">
        <v>0</v>
      </c>
      <c r="Y3367" s="1">
        <v>0</v>
      </c>
      <c r="AB3367" s="275">
        <v>44651</v>
      </c>
      <c r="AC3367" s="1">
        <v>1</v>
      </c>
      <c r="AD3367" s="1" t="s">
        <v>2623</v>
      </c>
      <c r="AE3367" s="1">
        <v>1</v>
      </c>
      <c r="AF3367" s="1">
        <v>30</v>
      </c>
      <c r="AG3367" s="1">
        <v>0</v>
      </c>
      <c r="AN3367" s="1">
        <v>1</v>
      </c>
      <c r="AO3367" s="1">
        <v>1</v>
      </c>
      <c r="AR3367" s="276">
        <v>4863.1099999999997</v>
      </c>
      <c r="AS3367" s="1" t="s">
        <v>2657</v>
      </c>
      <c r="AT3367" s="1">
        <v>0</v>
      </c>
      <c r="AU3367" s="1">
        <v>0</v>
      </c>
      <c r="AX3367" s="1">
        <v>5</v>
      </c>
      <c r="BC3367" s="1">
        <v>1</v>
      </c>
      <c r="BD3367" s="1">
        <v>7</v>
      </c>
      <c r="BE3367" s="1">
        <v>2</v>
      </c>
      <c r="BF3367" s="296">
        <v>34047.269028668416</v>
      </c>
    </row>
    <row r="3368" spans="1:58" x14ac:dyDescent="0.3">
      <c r="A3368" s="273">
        <f t="shared" si="101"/>
        <v>72572.303382941172</v>
      </c>
      <c r="B3368" s="1" t="s">
        <v>2621</v>
      </c>
      <c r="C3368" s="274">
        <v>2090469670</v>
      </c>
      <c r="D3368" s="1">
        <v>144205</v>
      </c>
      <c r="E3368" s="1">
        <v>4</v>
      </c>
      <c r="F3368" s="1" t="s">
        <v>6005</v>
      </c>
      <c r="G3368" s="275">
        <v>44597</v>
      </c>
      <c r="H3368" s="275">
        <v>45504</v>
      </c>
      <c r="I3368" s="1">
        <v>0</v>
      </c>
      <c r="J3368" s="1">
        <v>1</v>
      </c>
      <c r="K3368" s="1">
        <v>2</v>
      </c>
      <c r="L3368" s="1">
        <v>30</v>
      </c>
      <c r="M3368" s="1">
        <v>2</v>
      </c>
      <c r="N3368" s="1">
        <v>17.690000000000001</v>
      </c>
      <c r="O3368" s="1">
        <v>19.2</v>
      </c>
      <c r="P3368" s="1">
        <v>100000</v>
      </c>
      <c r="Q3368" s="1">
        <v>4169</v>
      </c>
      <c r="R3368" s="1">
        <v>94640</v>
      </c>
      <c r="S3368" s="1">
        <v>0</v>
      </c>
      <c r="T3368" s="1">
        <v>0</v>
      </c>
      <c r="U3368" s="1">
        <v>0</v>
      </c>
      <c r="W3368" s="1">
        <v>0</v>
      </c>
      <c r="X3368" s="1">
        <v>0</v>
      </c>
      <c r="Y3368" s="1">
        <v>0</v>
      </c>
      <c r="AB3368" s="275">
        <v>44651</v>
      </c>
      <c r="AC3368" s="1">
        <v>1</v>
      </c>
      <c r="AD3368" s="1" t="s">
        <v>2623</v>
      </c>
      <c r="AE3368" s="1">
        <v>1</v>
      </c>
      <c r="AF3368" s="1">
        <v>30</v>
      </c>
      <c r="AG3368" s="1">
        <v>0</v>
      </c>
      <c r="AN3368" s="1">
        <v>1</v>
      </c>
      <c r="AO3368" s="1">
        <v>1</v>
      </c>
      <c r="AR3368" s="276">
        <v>2754.96</v>
      </c>
      <c r="AS3368" s="1" t="s">
        <v>2657</v>
      </c>
      <c r="AT3368" s="1">
        <v>0</v>
      </c>
      <c r="AU3368" s="1">
        <v>0</v>
      </c>
      <c r="AX3368" s="1">
        <v>5</v>
      </c>
      <c r="BC3368" s="1">
        <v>1</v>
      </c>
      <c r="BD3368" s="1">
        <v>7</v>
      </c>
      <c r="BE3368" s="1">
        <v>2</v>
      </c>
      <c r="BF3368" s="296">
        <v>19312.736617058821</v>
      </c>
    </row>
    <row r="3369" spans="1:58" x14ac:dyDescent="0.3">
      <c r="A3369" s="273">
        <f t="shared" si="101"/>
        <v>70462.516272494846</v>
      </c>
      <c r="B3369" s="1" t="s">
        <v>2621</v>
      </c>
      <c r="C3369" s="274">
        <v>2090469670</v>
      </c>
      <c r="D3369" s="1">
        <v>144205</v>
      </c>
      <c r="E3369" s="1">
        <v>4</v>
      </c>
      <c r="F3369" s="1" t="s">
        <v>5279</v>
      </c>
      <c r="G3369" s="275">
        <v>44539</v>
      </c>
      <c r="H3369" s="275">
        <v>45473</v>
      </c>
      <c r="I3369" s="1">
        <v>0</v>
      </c>
      <c r="J3369" s="1">
        <v>1</v>
      </c>
      <c r="K3369" s="1">
        <v>3</v>
      </c>
      <c r="L3369" s="1">
        <v>30</v>
      </c>
      <c r="M3369" s="1">
        <v>2</v>
      </c>
      <c r="N3369" s="1">
        <v>17.690000000000001</v>
      </c>
      <c r="O3369" s="1">
        <v>19.2</v>
      </c>
      <c r="P3369" s="1">
        <v>100000</v>
      </c>
      <c r="Q3369" s="1">
        <v>4169</v>
      </c>
      <c r="R3369" s="1">
        <v>91899</v>
      </c>
      <c r="S3369" s="1">
        <v>0</v>
      </c>
      <c r="T3369" s="1">
        <v>0</v>
      </c>
      <c r="U3369" s="1">
        <v>0</v>
      </c>
      <c r="W3369" s="1">
        <v>0</v>
      </c>
      <c r="X3369" s="1">
        <v>0</v>
      </c>
      <c r="Y3369" s="1">
        <v>0</v>
      </c>
      <c r="AB3369" s="275">
        <v>44651</v>
      </c>
      <c r="AC3369" s="1">
        <v>1</v>
      </c>
      <c r="AD3369" s="1" t="s">
        <v>2623</v>
      </c>
      <c r="AE3369" s="1">
        <v>1</v>
      </c>
      <c r="AF3369" s="1">
        <v>30</v>
      </c>
      <c r="AG3369" s="1">
        <v>0</v>
      </c>
      <c r="AN3369" s="1">
        <v>1</v>
      </c>
      <c r="AO3369" s="1">
        <v>1</v>
      </c>
      <c r="AR3369" s="276">
        <v>2683.09</v>
      </c>
      <c r="AS3369" s="1" t="s">
        <v>2657</v>
      </c>
      <c r="AT3369" s="1">
        <v>0</v>
      </c>
      <c r="AU3369" s="1">
        <v>0</v>
      </c>
      <c r="AX3369" s="1">
        <v>5</v>
      </c>
      <c r="BC3369" s="1">
        <v>1</v>
      </c>
      <c r="BD3369" s="1">
        <v>7</v>
      </c>
      <c r="BE3369" s="1">
        <v>2</v>
      </c>
      <c r="BF3369" s="296">
        <v>18753.393727505161</v>
      </c>
    </row>
    <row r="3370" spans="1:58" x14ac:dyDescent="0.3">
      <c r="A3370" s="273">
        <f t="shared" si="101"/>
        <v>84562.368909733952</v>
      </c>
      <c r="B3370" s="1" t="s">
        <v>2621</v>
      </c>
      <c r="C3370" s="274">
        <v>2090469670</v>
      </c>
      <c r="D3370" s="1">
        <v>144205</v>
      </c>
      <c r="E3370" s="1">
        <v>4</v>
      </c>
      <c r="F3370" s="1" t="s">
        <v>5237</v>
      </c>
      <c r="G3370" s="275">
        <v>44542</v>
      </c>
      <c r="H3370" s="275">
        <v>45473</v>
      </c>
      <c r="I3370" s="1">
        <v>0</v>
      </c>
      <c r="J3370" s="1">
        <v>1</v>
      </c>
      <c r="K3370" s="1">
        <v>3</v>
      </c>
      <c r="L3370" s="1">
        <v>30</v>
      </c>
      <c r="M3370" s="1">
        <v>2</v>
      </c>
      <c r="N3370" s="1">
        <v>17.690000000000001</v>
      </c>
      <c r="O3370" s="1">
        <v>19.2</v>
      </c>
      <c r="P3370" s="1">
        <v>120000</v>
      </c>
      <c r="Q3370" s="1">
        <v>5003</v>
      </c>
      <c r="R3370" s="1">
        <v>110276</v>
      </c>
      <c r="S3370" s="1">
        <v>0</v>
      </c>
      <c r="T3370" s="1">
        <v>0</v>
      </c>
      <c r="U3370" s="1">
        <v>0</v>
      </c>
      <c r="W3370" s="1">
        <v>0</v>
      </c>
      <c r="X3370" s="1">
        <v>0</v>
      </c>
      <c r="Y3370" s="1">
        <v>0</v>
      </c>
      <c r="AB3370" s="275">
        <v>44651</v>
      </c>
      <c r="AC3370" s="1">
        <v>1</v>
      </c>
      <c r="AD3370" s="1" t="s">
        <v>2623</v>
      </c>
      <c r="AE3370" s="1">
        <v>1</v>
      </c>
      <c r="AF3370" s="1">
        <v>30</v>
      </c>
      <c r="AG3370" s="1">
        <v>0</v>
      </c>
      <c r="AN3370" s="1">
        <v>1</v>
      </c>
      <c r="AO3370" s="1">
        <v>1</v>
      </c>
      <c r="AR3370" s="276">
        <v>3210.13</v>
      </c>
      <c r="AS3370" s="1" t="s">
        <v>2657</v>
      </c>
      <c r="AT3370" s="1">
        <v>0</v>
      </c>
      <c r="AU3370" s="1">
        <v>0</v>
      </c>
      <c r="AX3370" s="1">
        <v>5</v>
      </c>
      <c r="BC3370" s="1">
        <v>1</v>
      </c>
      <c r="BD3370" s="1">
        <v>7</v>
      </c>
      <c r="BE3370" s="1">
        <v>2</v>
      </c>
      <c r="BF3370" s="296">
        <v>22503.501090266047</v>
      </c>
    </row>
    <row r="3371" spans="1:58" x14ac:dyDescent="0.3">
      <c r="A3371" s="273">
        <f t="shared" si="101"/>
        <v>1883323</v>
      </c>
      <c r="B3371" s="1" t="s">
        <v>2621</v>
      </c>
      <c r="C3371" s="274">
        <v>2094242644</v>
      </c>
      <c r="D3371" s="1">
        <v>144205</v>
      </c>
      <c r="E3371" s="1">
        <v>4</v>
      </c>
      <c r="F3371" s="1" t="s">
        <v>5078</v>
      </c>
      <c r="G3371" s="275">
        <v>44512</v>
      </c>
      <c r="H3371" s="275">
        <v>45260</v>
      </c>
      <c r="I3371" s="1">
        <v>0</v>
      </c>
      <c r="J3371" s="1">
        <v>1</v>
      </c>
      <c r="K3371" s="1">
        <v>4</v>
      </c>
      <c r="L3371" s="1">
        <v>30</v>
      </c>
      <c r="M3371" s="1">
        <v>2</v>
      </c>
      <c r="N3371" s="1">
        <v>9</v>
      </c>
      <c r="O3371" s="1">
        <v>9.3800000000000008</v>
      </c>
      <c r="P3371" s="1">
        <v>3000000</v>
      </c>
      <c r="Q3371" s="1">
        <v>137610</v>
      </c>
      <c r="R3371" s="1">
        <v>2538199</v>
      </c>
      <c r="S3371" s="1">
        <v>0</v>
      </c>
      <c r="T3371" s="1">
        <v>0</v>
      </c>
      <c r="U3371" s="1">
        <v>0</v>
      </c>
      <c r="V3371" s="275"/>
      <c r="W3371" s="1">
        <v>0</v>
      </c>
      <c r="X3371" s="1">
        <v>0</v>
      </c>
      <c r="Y3371" s="1">
        <v>0</v>
      </c>
      <c r="AB3371" s="275">
        <v>44651</v>
      </c>
      <c r="AC3371" s="1">
        <v>1</v>
      </c>
      <c r="AD3371" s="1" t="s">
        <v>2623</v>
      </c>
      <c r="AE3371" s="1">
        <v>1</v>
      </c>
      <c r="AF3371" s="1">
        <v>30</v>
      </c>
      <c r="AG3371" s="1">
        <v>0</v>
      </c>
      <c r="AN3371" s="1">
        <v>1</v>
      </c>
      <c r="AO3371" s="1">
        <v>1</v>
      </c>
      <c r="AP3371" s="275"/>
      <c r="AR3371" s="276">
        <v>81858</v>
      </c>
      <c r="AS3371" s="1" t="s">
        <v>2657</v>
      </c>
      <c r="AT3371" s="1">
        <v>0</v>
      </c>
      <c r="AU3371" s="1">
        <v>0</v>
      </c>
      <c r="AX3371" s="1">
        <v>5</v>
      </c>
      <c r="BC3371" s="1">
        <v>1</v>
      </c>
      <c r="BD3371" s="1">
        <v>7</v>
      </c>
      <c r="BE3371" s="1">
        <v>2</v>
      </c>
      <c r="BF3371" s="296">
        <v>573018</v>
      </c>
    </row>
    <row r="3372" spans="1:58" x14ac:dyDescent="0.3">
      <c r="A3372" s="273">
        <f t="shared" si="101"/>
        <v>189745.93705013907</v>
      </c>
      <c r="B3372" s="1" t="s">
        <v>2621</v>
      </c>
      <c r="C3372" s="274">
        <v>2094890944</v>
      </c>
      <c r="D3372" s="1">
        <v>144205</v>
      </c>
      <c r="E3372" s="1">
        <v>4</v>
      </c>
      <c r="F3372" s="1" t="s">
        <v>3461</v>
      </c>
      <c r="G3372" s="275">
        <v>43903</v>
      </c>
      <c r="H3372" s="275">
        <v>45260</v>
      </c>
      <c r="I3372" s="1">
        <v>0</v>
      </c>
      <c r="J3372" s="1">
        <v>1</v>
      </c>
      <c r="K3372" s="1">
        <v>24</v>
      </c>
      <c r="L3372" s="1">
        <v>30</v>
      </c>
      <c r="M3372" s="1">
        <v>2</v>
      </c>
      <c r="N3372" s="1">
        <v>18</v>
      </c>
      <c r="O3372" s="1">
        <v>19.559999999999999</v>
      </c>
      <c r="P3372" s="1">
        <v>3500000</v>
      </c>
      <c r="Q3372" s="1">
        <v>175000</v>
      </c>
      <c r="R3372" s="1">
        <v>3003738</v>
      </c>
      <c r="S3372" s="1">
        <v>0</v>
      </c>
      <c r="T3372" s="1">
        <v>0</v>
      </c>
      <c r="U3372" s="1">
        <v>0</v>
      </c>
      <c r="V3372" s="275"/>
      <c r="W3372" s="1">
        <v>0</v>
      </c>
      <c r="X3372" s="1">
        <v>0</v>
      </c>
      <c r="Y3372" s="1">
        <v>0</v>
      </c>
      <c r="AB3372" s="275">
        <v>44651</v>
      </c>
      <c r="AC3372" s="1">
        <v>1</v>
      </c>
      <c r="AD3372" s="1" t="s">
        <v>2623</v>
      </c>
      <c r="AE3372" s="1">
        <v>1</v>
      </c>
      <c r="AF3372" s="1">
        <v>30</v>
      </c>
      <c r="AG3372" s="1">
        <v>0</v>
      </c>
      <c r="AN3372" s="1">
        <v>1</v>
      </c>
      <c r="AO3372" s="1">
        <v>1</v>
      </c>
      <c r="AR3372" s="276">
        <v>351776.74</v>
      </c>
      <c r="AS3372" s="1" t="s">
        <v>2657</v>
      </c>
      <c r="AT3372" s="1">
        <v>0</v>
      </c>
      <c r="AU3372" s="1">
        <v>0</v>
      </c>
      <c r="AX3372" s="1">
        <v>5</v>
      </c>
      <c r="BC3372" s="1">
        <v>1</v>
      </c>
      <c r="BD3372" s="1">
        <v>7</v>
      </c>
      <c r="BE3372" s="1">
        <v>2</v>
      </c>
      <c r="BF3372" s="296">
        <v>2462215.3229498607</v>
      </c>
    </row>
    <row r="3373" spans="1:58" x14ac:dyDescent="0.3">
      <c r="A3373" s="273">
        <f t="shared" si="101"/>
        <v>255780.06294986047</v>
      </c>
      <c r="B3373" s="1" t="s">
        <v>2621</v>
      </c>
      <c r="C3373" s="274">
        <v>2094890944</v>
      </c>
      <c r="D3373" s="1">
        <v>144205</v>
      </c>
      <c r="E3373" s="1">
        <v>4</v>
      </c>
      <c r="F3373" s="1" t="s">
        <v>6388</v>
      </c>
      <c r="G3373" s="275">
        <v>44631</v>
      </c>
      <c r="H3373" s="275">
        <v>44742</v>
      </c>
      <c r="I3373" s="1">
        <v>0</v>
      </c>
      <c r="J3373" s="1">
        <v>1</v>
      </c>
      <c r="K3373" s="1">
        <v>0</v>
      </c>
      <c r="L3373" s="1">
        <v>90</v>
      </c>
      <c r="M3373" s="1">
        <v>2</v>
      </c>
      <c r="N3373" s="1">
        <v>19.190000000000001</v>
      </c>
      <c r="O3373" s="1">
        <v>20.62</v>
      </c>
      <c r="P3373" s="1">
        <v>4047917</v>
      </c>
      <c r="Q3373" s="1">
        <v>4246291</v>
      </c>
      <c r="R3373" s="1">
        <v>4047917</v>
      </c>
      <c r="S3373" s="1">
        <v>0</v>
      </c>
      <c r="T3373" s="1">
        <v>0</v>
      </c>
      <c r="U3373" s="1">
        <v>0</v>
      </c>
      <c r="W3373" s="1">
        <v>0</v>
      </c>
      <c r="X3373" s="1">
        <v>0</v>
      </c>
      <c r="Y3373" s="1">
        <v>0</v>
      </c>
      <c r="AB3373" s="275">
        <v>44631</v>
      </c>
      <c r="AC3373" s="1">
        <v>1</v>
      </c>
      <c r="AD3373" s="1" t="s">
        <v>2623</v>
      </c>
      <c r="AE3373" s="1">
        <v>1</v>
      </c>
      <c r="AF3373" s="1">
        <v>90</v>
      </c>
      <c r="AG3373" s="1">
        <v>0</v>
      </c>
      <c r="AN3373" s="1">
        <v>1</v>
      </c>
      <c r="AO3373" s="1">
        <v>1</v>
      </c>
      <c r="AR3373" s="276">
        <v>473990.26</v>
      </c>
      <c r="AS3373" s="1" t="s">
        <v>2632</v>
      </c>
      <c r="AT3373" s="1">
        <v>0</v>
      </c>
      <c r="AU3373" s="1">
        <v>0</v>
      </c>
      <c r="AX3373" s="1">
        <v>5</v>
      </c>
      <c r="BC3373" s="1">
        <v>1</v>
      </c>
      <c r="BD3373" s="1">
        <v>7</v>
      </c>
      <c r="BE3373" s="1">
        <v>2</v>
      </c>
      <c r="BF3373" s="296">
        <v>3318146.6770501398</v>
      </c>
    </row>
    <row r="3374" spans="1:58" x14ac:dyDescent="0.3">
      <c r="A3374" s="273">
        <f t="shared" si="101"/>
        <v>1103714.8461550127</v>
      </c>
      <c r="B3374" s="1" t="s">
        <v>2621</v>
      </c>
      <c r="C3374" s="274">
        <v>2094924644</v>
      </c>
      <c r="D3374" s="1">
        <v>144105</v>
      </c>
      <c r="E3374" s="1">
        <v>4</v>
      </c>
      <c r="F3374" s="1" t="s">
        <v>4871</v>
      </c>
      <c r="G3374" s="275">
        <v>44407</v>
      </c>
      <c r="H3374" s="275">
        <v>45138</v>
      </c>
      <c r="I3374" s="1">
        <v>1</v>
      </c>
      <c r="J3374" s="1">
        <v>1</v>
      </c>
      <c r="K3374" s="1">
        <v>7</v>
      </c>
      <c r="L3374" s="1">
        <v>30</v>
      </c>
      <c r="M3374" s="1">
        <v>2</v>
      </c>
      <c r="N3374" s="1">
        <v>10.19</v>
      </c>
      <c r="O3374" s="1">
        <v>10.69</v>
      </c>
      <c r="P3374" s="1">
        <v>2100000</v>
      </c>
      <c r="Q3374" s="1">
        <v>97490</v>
      </c>
      <c r="R3374" s="1">
        <v>1460652</v>
      </c>
      <c r="S3374" s="1">
        <v>0</v>
      </c>
      <c r="T3374" s="1">
        <v>0</v>
      </c>
      <c r="U3374" s="1">
        <v>0</v>
      </c>
      <c r="W3374" s="1">
        <v>0</v>
      </c>
      <c r="X3374" s="1">
        <v>0</v>
      </c>
      <c r="Y3374" s="1">
        <v>0</v>
      </c>
      <c r="AB3374" s="275">
        <v>44651</v>
      </c>
      <c r="AC3374" s="1">
        <v>1</v>
      </c>
      <c r="AD3374" s="1" t="s">
        <v>2623</v>
      </c>
      <c r="AE3374" s="1">
        <v>1</v>
      </c>
      <c r="AF3374" s="1">
        <v>30</v>
      </c>
      <c r="AG3374" s="1">
        <v>12006</v>
      </c>
      <c r="AN3374" s="1">
        <v>1</v>
      </c>
      <c r="AO3374" s="1">
        <v>1</v>
      </c>
      <c r="AR3374" s="276">
        <v>76795.539999999994</v>
      </c>
      <c r="AS3374" s="1" t="s">
        <v>2657</v>
      </c>
      <c r="AT3374" s="1">
        <v>0</v>
      </c>
      <c r="AU3374" s="1">
        <v>0</v>
      </c>
      <c r="AV3374" s="1" t="s">
        <v>2625</v>
      </c>
      <c r="AW3374" s="1" t="s">
        <v>2626</v>
      </c>
      <c r="AX3374" s="1">
        <v>5</v>
      </c>
      <c r="BC3374" s="1">
        <v>1</v>
      </c>
      <c r="BD3374" s="1">
        <v>7</v>
      </c>
      <c r="BE3374" s="1">
        <v>2</v>
      </c>
      <c r="BF3374" s="296">
        <v>280141.6138449873</v>
      </c>
    </row>
    <row r="3375" spans="1:58" x14ac:dyDescent="0.3">
      <c r="A3375" s="273">
        <f t="shared" si="101"/>
        <v>192574.26984322097</v>
      </c>
      <c r="B3375" s="1" t="s">
        <v>2621</v>
      </c>
      <c r="C3375" s="274">
        <v>2094924644</v>
      </c>
      <c r="D3375" s="1">
        <v>144205</v>
      </c>
      <c r="E3375" s="1">
        <v>4</v>
      </c>
      <c r="F3375" s="1" t="s">
        <v>5300</v>
      </c>
      <c r="G3375" s="275">
        <v>44484</v>
      </c>
      <c r="H3375" s="275">
        <v>44742</v>
      </c>
      <c r="I3375" s="1">
        <v>0</v>
      </c>
      <c r="J3375" s="1">
        <v>1</v>
      </c>
      <c r="K3375" s="1">
        <v>5</v>
      </c>
      <c r="L3375" s="1">
        <v>30</v>
      </c>
      <c r="M3375" s="1">
        <v>2</v>
      </c>
      <c r="N3375" s="1">
        <v>9</v>
      </c>
      <c r="O3375" s="1">
        <v>9.3800000000000008</v>
      </c>
      <c r="P3375" s="1">
        <v>2342000</v>
      </c>
      <c r="Q3375" s="1">
        <v>107427</v>
      </c>
      <c r="R3375" s="1">
        <v>254859</v>
      </c>
      <c r="S3375" s="1">
        <v>0</v>
      </c>
      <c r="T3375" s="1">
        <v>0</v>
      </c>
      <c r="U3375" s="1">
        <v>0</v>
      </c>
      <c r="V3375" s="275"/>
      <c r="W3375" s="1">
        <v>0</v>
      </c>
      <c r="X3375" s="1">
        <v>0</v>
      </c>
      <c r="Y3375" s="1">
        <v>0</v>
      </c>
      <c r="AB3375" s="275">
        <v>44651</v>
      </c>
      <c r="AC3375" s="1">
        <v>1</v>
      </c>
      <c r="AD3375" s="1" t="s">
        <v>2623</v>
      </c>
      <c r="AE3375" s="1">
        <v>1</v>
      </c>
      <c r="AF3375" s="1">
        <v>30</v>
      </c>
      <c r="AG3375" s="1">
        <v>0</v>
      </c>
      <c r="AN3375" s="1">
        <v>1</v>
      </c>
      <c r="AO3375" s="1">
        <v>1</v>
      </c>
      <c r="AR3375" s="276">
        <v>13404.77</v>
      </c>
      <c r="AS3375" s="1" t="s">
        <v>2657</v>
      </c>
      <c r="AT3375" s="1">
        <v>0</v>
      </c>
      <c r="AU3375" s="1">
        <v>0</v>
      </c>
      <c r="AX3375" s="1">
        <v>5</v>
      </c>
      <c r="BC3375" s="1">
        <v>1</v>
      </c>
      <c r="BD3375" s="1">
        <v>7</v>
      </c>
      <c r="BE3375" s="1">
        <v>2</v>
      </c>
      <c r="BF3375" s="296">
        <v>48879.960156779045</v>
      </c>
    </row>
    <row r="3376" spans="1:58" x14ac:dyDescent="0.3">
      <c r="A3376" s="273">
        <f t="shared" si="101"/>
        <v>41714.025155027564</v>
      </c>
      <c r="B3376" s="1" t="s">
        <v>2621</v>
      </c>
      <c r="C3376" s="274">
        <v>2094924644</v>
      </c>
      <c r="D3376" s="1">
        <v>144205</v>
      </c>
      <c r="E3376" s="1">
        <v>4</v>
      </c>
      <c r="F3376" s="1" t="s">
        <v>6241</v>
      </c>
      <c r="G3376" s="275">
        <v>44618</v>
      </c>
      <c r="H3376" s="275">
        <v>45351</v>
      </c>
      <c r="I3376" s="1">
        <v>0</v>
      </c>
      <c r="J3376" s="1">
        <v>1</v>
      </c>
      <c r="K3376" s="1">
        <v>1</v>
      </c>
      <c r="L3376" s="1">
        <v>30</v>
      </c>
      <c r="M3376" s="1">
        <v>2</v>
      </c>
      <c r="N3376" s="1">
        <v>17.690000000000001</v>
      </c>
      <c r="O3376" s="1">
        <v>19.190000000000001</v>
      </c>
      <c r="P3376" s="1">
        <v>57200</v>
      </c>
      <c r="Q3376" s="1">
        <v>2859</v>
      </c>
      <c r="R3376" s="1">
        <v>55204</v>
      </c>
      <c r="S3376" s="1">
        <v>0</v>
      </c>
      <c r="T3376" s="1">
        <v>0</v>
      </c>
      <c r="U3376" s="1">
        <v>0</v>
      </c>
      <c r="W3376" s="1">
        <v>0</v>
      </c>
      <c r="X3376" s="1">
        <v>0</v>
      </c>
      <c r="Y3376" s="1">
        <v>0</v>
      </c>
      <c r="AB3376" s="275">
        <v>44651</v>
      </c>
      <c r="AC3376" s="1">
        <v>1</v>
      </c>
      <c r="AD3376" s="1" t="s">
        <v>2623</v>
      </c>
      <c r="AE3376" s="1">
        <v>1</v>
      </c>
      <c r="AF3376" s="1">
        <v>30</v>
      </c>
      <c r="AG3376" s="1">
        <v>0</v>
      </c>
      <c r="AN3376" s="1">
        <v>1</v>
      </c>
      <c r="AO3376" s="1">
        <v>1</v>
      </c>
      <c r="AR3376" s="276">
        <v>2902.28</v>
      </c>
      <c r="AS3376" s="1" t="s">
        <v>2657</v>
      </c>
      <c r="AT3376" s="1">
        <v>0</v>
      </c>
      <c r="AU3376" s="1">
        <v>0</v>
      </c>
      <c r="AX3376" s="1">
        <v>5</v>
      </c>
      <c r="BC3376" s="1">
        <v>1</v>
      </c>
      <c r="BD3376" s="1">
        <v>7</v>
      </c>
      <c r="BE3376" s="1">
        <v>2</v>
      </c>
      <c r="BF3376" s="296">
        <v>10587.694844972435</v>
      </c>
    </row>
    <row r="3377" spans="1:58" x14ac:dyDescent="0.3">
      <c r="A3377" s="273">
        <f t="shared" si="101"/>
        <v>45339.639917064953</v>
      </c>
      <c r="B3377" s="1" t="s">
        <v>2621</v>
      </c>
      <c r="C3377" s="274">
        <v>2094924644</v>
      </c>
      <c r="D3377" s="1">
        <v>144205</v>
      </c>
      <c r="E3377" s="1">
        <v>4</v>
      </c>
      <c r="F3377" s="1" t="s">
        <v>6330</v>
      </c>
      <c r="G3377" s="275">
        <v>44628</v>
      </c>
      <c r="H3377" s="275">
        <v>45382</v>
      </c>
      <c r="I3377" s="1">
        <v>0</v>
      </c>
      <c r="J3377" s="1">
        <v>1</v>
      </c>
      <c r="K3377" s="1">
        <v>0</v>
      </c>
      <c r="L3377" s="1">
        <v>30</v>
      </c>
      <c r="M3377" s="1">
        <v>2</v>
      </c>
      <c r="N3377" s="1">
        <v>17.690000000000001</v>
      </c>
      <c r="O3377" s="1">
        <v>19.2</v>
      </c>
      <c r="P3377" s="1">
        <v>60000</v>
      </c>
      <c r="Q3377" s="1">
        <v>2998</v>
      </c>
      <c r="R3377" s="1">
        <v>60000</v>
      </c>
      <c r="S3377" s="1">
        <v>649</v>
      </c>
      <c r="T3377" s="1">
        <v>0</v>
      </c>
      <c r="U3377" s="1">
        <v>0</v>
      </c>
      <c r="W3377" s="1">
        <v>0</v>
      </c>
      <c r="X3377" s="1">
        <v>0</v>
      </c>
      <c r="Y3377" s="1">
        <v>0</v>
      </c>
      <c r="AB3377" s="275">
        <v>44628</v>
      </c>
      <c r="AC3377" s="1">
        <v>1</v>
      </c>
      <c r="AD3377" s="1" t="s">
        <v>2623</v>
      </c>
      <c r="AE3377" s="1">
        <v>1</v>
      </c>
      <c r="AF3377" s="1">
        <v>30</v>
      </c>
      <c r="AG3377" s="1">
        <v>0</v>
      </c>
      <c r="AN3377" s="1">
        <v>1</v>
      </c>
      <c r="AO3377" s="1">
        <v>1</v>
      </c>
      <c r="AR3377" s="276">
        <v>3152.83</v>
      </c>
      <c r="AS3377" s="1" t="s">
        <v>2657</v>
      </c>
      <c r="AT3377" s="1">
        <v>0</v>
      </c>
      <c r="AU3377" s="1">
        <v>0</v>
      </c>
      <c r="AX3377" s="1">
        <v>5</v>
      </c>
      <c r="BC3377" s="1">
        <v>1</v>
      </c>
      <c r="BD3377" s="1">
        <v>7</v>
      </c>
      <c r="BE3377" s="1">
        <v>2</v>
      </c>
      <c r="BF3377" s="296">
        <v>11507.530082935044</v>
      </c>
    </row>
    <row r="3378" spans="1:58" x14ac:dyDescent="0.3">
      <c r="A3378" s="273">
        <f t="shared" si="101"/>
        <v>75559.10319510827</v>
      </c>
      <c r="B3378" s="1" t="s">
        <v>2621</v>
      </c>
      <c r="C3378" s="274">
        <v>2094924644</v>
      </c>
      <c r="D3378" s="1">
        <v>144205</v>
      </c>
      <c r="E3378" s="1">
        <v>4</v>
      </c>
      <c r="F3378" s="1" t="s">
        <v>6409</v>
      </c>
      <c r="G3378" s="275">
        <v>44638</v>
      </c>
      <c r="H3378" s="275">
        <v>45382</v>
      </c>
      <c r="I3378" s="1">
        <v>0</v>
      </c>
      <c r="J3378" s="1">
        <v>1</v>
      </c>
      <c r="K3378" s="1">
        <v>0</v>
      </c>
      <c r="L3378" s="1">
        <v>30</v>
      </c>
      <c r="M3378" s="1">
        <v>2</v>
      </c>
      <c r="N3378" s="1">
        <v>17.690000000000001</v>
      </c>
      <c r="O3378" s="1">
        <v>19.2</v>
      </c>
      <c r="P3378" s="1">
        <v>100000</v>
      </c>
      <c r="Q3378" s="1">
        <v>4997</v>
      </c>
      <c r="R3378" s="1">
        <v>100000</v>
      </c>
      <c r="S3378" s="1">
        <v>590</v>
      </c>
      <c r="T3378" s="1">
        <v>0</v>
      </c>
      <c r="U3378" s="1">
        <v>0</v>
      </c>
      <c r="W3378" s="1">
        <v>0</v>
      </c>
      <c r="X3378" s="1">
        <v>0</v>
      </c>
      <c r="Y3378" s="1">
        <v>0</v>
      </c>
      <c r="AB3378" s="275">
        <v>44638</v>
      </c>
      <c r="AC3378" s="1">
        <v>1</v>
      </c>
      <c r="AD3378" s="1" t="s">
        <v>2623</v>
      </c>
      <c r="AE3378" s="1">
        <v>1</v>
      </c>
      <c r="AF3378" s="1">
        <v>30</v>
      </c>
      <c r="AG3378" s="1">
        <v>0</v>
      </c>
      <c r="AN3378" s="1">
        <v>1</v>
      </c>
      <c r="AO3378" s="1">
        <v>1</v>
      </c>
      <c r="AR3378" s="276">
        <v>5261.68</v>
      </c>
      <c r="AS3378" s="1" t="s">
        <v>2657</v>
      </c>
      <c r="AT3378" s="1">
        <v>0</v>
      </c>
      <c r="AU3378" s="1">
        <v>0</v>
      </c>
      <c r="AX3378" s="1">
        <v>5</v>
      </c>
      <c r="BC3378" s="1">
        <v>1</v>
      </c>
      <c r="BD3378" s="1">
        <v>7</v>
      </c>
      <c r="BE3378" s="1">
        <v>2</v>
      </c>
      <c r="BF3378" s="296">
        <v>19179.216804891741</v>
      </c>
    </row>
    <row r="3379" spans="1:58" x14ac:dyDescent="0.3">
      <c r="A3379" s="273">
        <f t="shared" si="101"/>
        <v>30219.463278043306</v>
      </c>
      <c r="B3379" s="1" t="s">
        <v>2621</v>
      </c>
      <c r="C3379" s="274">
        <v>2094924644</v>
      </c>
      <c r="D3379" s="1">
        <v>144205</v>
      </c>
      <c r="E3379" s="1">
        <v>4</v>
      </c>
      <c r="F3379" s="1" t="s">
        <v>6456</v>
      </c>
      <c r="G3379" s="275">
        <v>44631</v>
      </c>
      <c r="H3379" s="275">
        <v>45382</v>
      </c>
      <c r="I3379" s="1">
        <v>0</v>
      </c>
      <c r="J3379" s="1">
        <v>1</v>
      </c>
      <c r="K3379" s="1">
        <v>0</v>
      </c>
      <c r="L3379" s="1">
        <v>30</v>
      </c>
      <c r="M3379" s="1">
        <v>2</v>
      </c>
      <c r="N3379" s="1">
        <v>17.7</v>
      </c>
      <c r="O3379" s="1">
        <v>19.21</v>
      </c>
      <c r="P3379" s="1">
        <v>40000</v>
      </c>
      <c r="Q3379" s="1">
        <v>1999</v>
      </c>
      <c r="R3379" s="1">
        <v>40000</v>
      </c>
      <c r="S3379" s="1">
        <v>374</v>
      </c>
      <c r="T3379" s="1">
        <v>0</v>
      </c>
      <c r="U3379" s="1">
        <v>0</v>
      </c>
      <c r="W3379" s="1">
        <v>0</v>
      </c>
      <c r="X3379" s="1">
        <v>0</v>
      </c>
      <c r="Y3379" s="1">
        <v>0</v>
      </c>
      <c r="AB3379" s="275">
        <v>44631</v>
      </c>
      <c r="AC3379" s="1">
        <v>1</v>
      </c>
      <c r="AD3379" s="1" t="s">
        <v>2623</v>
      </c>
      <c r="AE3379" s="1">
        <v>1</v>
      </c>
      <c r="AF3379" s="1">
        <v>30</v>
      </c>
      <c r="AG3379" s="1">
        <v>0</v>
      </c>
      <c r="AN3379" s="1">
        <v>1</v>
      </c>
      <c r="AO3379" s="1">
        <v>1</v>
      </c>
      <c r="AR3379" s="276">
        <v>2108.85</v>
      </c>
      <c r="AS3379" s="1" t="s">
        <v>2657</v>
      </c>
      <c r="AT3379" s="1">
        <v>0</v>
      </c>
      <c r="AU3379" s="1">
        <v>0</v>
      </c>
      <c r="AX3379" s="1">
        <v>5</v>
      </c>
      <c r="BC3379" s="1">
        <v>1</v>
      </c>
      <c r="BD3379" s="1">
        <v>7</v>
      </c>
      <c r="BE3379" s="1">
        <v>2</v>
      </c>
      <c r="BF3379" s="296">
        <v>7671.6867219566966</v>
      </c>
    </row>
    <row r="3380" spans="1:58" x14ac:dyDescent="0.3">
      <c r="A3380" s="273">
        <f t="shared" si="101"/>
        <v>1458525.9342199466</v>
      </c>
      <c r="B3380" s="1" t="s">
        <v>2621</v>
      </c>
      <c r="C3380" s="274">
        <v>2094924644</v>
      </c>
      <c r="D3380" s="1">
        <v>144205</v>
      </c>
      <c r="E3380" s="1">
        <v>4</v>
      </c>
      <c r="F3380" s="1" t="s">
        <v>6537</v>
      </c>
      <c r="G3380" s="275">
        <v>44623</v>
      </c>
      <c r="H3380" s="275">
        <v>45351</v>
      </c>
      <c r="I3380" s="1">
        <v>0</v>
      </c>
      <c r="J3380" s="1">
        <v>1</v>
      </c>
      <c r="K3380" s="1">
        <v>1</v>
      </c>
      <c r="L3380" s="1">
        <v>30</v>
      </c>
      <c r="M3380" s="1">
        <v>2</v>
      </c>
      <c r="N3380" s="1">
        <v>17.690000000000001</v>
      </c>
      <c r="O3380" s="1">
        <v>19.2</v>
      </c>
      <c r="P3380" s="1">
        <v>2000000</v>
      </c>
      <c r="Q3380" s="1">
        <v>99948</v>
      </c>
      <c r="R3380" s="1">
        <v>1930224</v>
      </c>
      <c r="S3380" s="1">
        <v>0</v>
      </c>
      <c r="T3380" s="1">
        <v>0</v>
      </c>
      <c r="U3380" s="1">
        <v>0</v>
      </c>
      <c r="W3380" s="1">
        <v>0</v>
      </c>
      <c r="X3380" s="1">
        <v>0</v>
      </c>
      <c r="Y3380" s="1">
        <v>0</v>
      </c>
      <c r="AB3380" s="275">
        <v>44651</v>
      </c>
      <c r="AC3380" s="1">
        <v>1</v>
      </c>
      <c r="AD3380" s="1" t="s">
        <v>2623</v>
      </c>
      <c r="AE3380" s="1">
        <v>1</v>
      </c>
      <c r="AF3380" s="1">
        <v>30</v>
      </c>
      <c r="AG3380" s="1">
        <v>0</v>
      </c>
      <c r="AN3380" s="1">
        <v>1</v>
      </c>
      <c r="AO3380" s="1">
        <v>1</v>
      </c>
      <c r="AR3380" s="276">
        <v>101496.22</v>
      </c>
      <c r="AS3380" s="1" t="s">
        <v>2657</v>
      </c>
      <c r="AT3380" s="1">
        <v>0</v>
      </c>
      <c r="AU3380" s="1">
        <v>0</v>
      </c>
      <c r="AX3380" s="1">
        <v>5</v>
      </c>
      <c r="BC3380" s="1">
        <v>1</v>
      </c>
      <c r="BD3380" s="1">
        <v>7</v>
      </c>
      <c r="BE3380" s="1">
        <v>2</v>
      </c>
      <c r="BF3380" s="296">
        <v>370201.84578005353</v>
      </c>
    </row>
    <row r="3381" spans="1:58" x14ac:dyDescent="0.3">
      <c r="A3381" s="273">
        <f t="shared" si="101"/>
        <v>52899.718236575784</v>
      </c>
      <c r="B3381" s="1" t="s">
        <v>2621</v>
      </c>
      <c r="C3381" s="274">
        <v>2094924644</v>
      </c>
      <c r="D3381" s="1">
        <v>144205</v>
      </c>
      <c r="E3381" s="1">
        <v>4</v>
      </c>
      <c r="F3381" s="1" t="s">
        <v>6543</v>
      </c>
      <c r="G3381" s="275">
        <v>44634</v>
      </c>
      <c r="H3381" s="275">
        <v>45382</v>
      </c>
      <c r="I3381" s="1">
        <v>0</v>
      </c>
      <c r="J3381" s="1">
        <v>1</v>
      </c>
      <c r="K3381" s="1">
        <v>0</v>
      </c>
      <c r="L3381" s="1">
        <v>30</v>
      </c>
      <c r="M3381" s="1">
        <v>2</v>
      </c>
      <c r="N3381" s="1">
        <v>17.7</v>
      </c>
      <c r="O3381" s="1">
        <v>19.21</v>
      </c>
      <c r="P3381" s="1">
        <v>70000</v>
      </c>
      <c r="Q3381" s="1">
        <v>3498</v>
      </c>
      <c r="R3381" s="1">
        <v>70000</v>
      </c>
      <c r="S3381" s="1">
        <v>551</v>
      </c>
      <c r="T3381" s="1">
        <v>0</v>
      </c>
      <c r="U3381" s="1">
        <v>0</v>
      </c>
      <c r="W3381" s="1">
        <v>0</v>
      </c>
      <c r="X3381" s="1">
        <v>0</v>
      </c>
      <c r="Y3381" s="1">
        <v>0</v>
      </c>
      <c r="AB3381" s="275">
        <v>44634</v>
      </c>
      <c r="AC3381" s="1">
        <v>1</v>
      </c>
      <c r="AD3381" s="1" t="s">
        <v>2623</v>
      </c>
      <c r="AE3381" s="1">
        <v>1</v>
      </c>
      <c r="AF3381" s="1">
        <v>30</v>
      </c>
      <c r="AG3381" s="1">
        <v>0</v>
      </c>
      <c r="AN3381" s="1">
        <v>1</v>
      </c>
      <c r="AO3381" s="1">
        <v>1</v>
      </c>
      <c r="AR3381" s="276">
        <v>3674.83</v>
      </c>
      <c r="AS3381" s="1" t="s">
        <v>2657</v>
      </c>
      <c r="AT3381" s="1">
        <v>0</v>
      </c>
      <c r="AU3381" s="1">
        <v>0</v>
      </c>
      <c r="AX3381" s="1">
        <v>5</v>
      </c>
      <c r="BC3381" s="1">
        <v>1</v>
      </c>
      <c r="BD3381" s="1">
        <v>7</v>
      </c>
      <c r="BE3381" s="1">
        <v>2</v>
      </c>
      <c r="BF3381" s="296">
        <v>13425.451763424217</v>
      </c>
    </row>
    <row r="3382" spans="1:58" x14ac:dyDescent="0.3">
      <c r="A3382" s="273">
        <f t="shared" si="101"/>
        <v>0</v>
      </c>
      <c r="B3382" s="1" t="s">
        <v>2621</v>
      </c>
      <c r="C3382" s="274">
        <v>2094926689</v>
      </c>
      <c r="D3382" s="1">
        <v>144205</v>
      </c>
      <c r="E3382" s="1">
        <v>3</v>
      </c>
      <c r="F3382" s="1" t="s">
        <v>4640</v>
      </c>
      <c r="G3382" s="275">
        <v>44403</v>
      </c>
      <c r="H3382" s="275">
        <v>45504</v>
      </c>
      <c r="I3382" s="1">
        <v>0</v>
      </c>
      <c r="J3382" s="1">
        <v>1</v>
      </c>
      <c r="K3382" s="1">
        <v>9</v>
      </c>
      <c r="L3382" s="1">
        <v>30</v>
      </c>
      <c r="M3382" s="1">
        <v>2</v>
      </c>
      <c r="N3382" s="1">
        <v>7.95</v>
      </c>
      <c r="O3382" s="1">
        <v>8.25</v>
      </c>
      <c r="P3382" s="1">
        <v>10889444</v>
      </c>
      <c r="Q3382" s="1">
        <v>136490</v>
      </c>
      <c r="R3382" s="1">
        <v>8860814</v>
      </c>
      <c r="S3382" s="1">
        <v>0</v>
      </c>
      <c r="T3382" s="1">
        <v>0</v>
      </c>
      <c r="U3382" s="1">
        <v>0</v>
      </c>
      <c r="W3382" s="1">
        <v>0</v>
      </c>
      <c r="X3382" s="1">
        <v>0</v>
      </c>
      <c r="Y3382" s="1">
        <v>0</v>
      </c>
      <c r="Z3382" s="1" t="s">
        <v>5413</v>
      </c>
      <c r="AA3382" s="1" t="s">
        <v>3609</v>
      </c>
      <c r="AB3382" s="275">
        <v>44651</v>
      </c>
      <c r="AC3382" s="1">
        <v>1</v>
      </c>
      <c r="AD3382" s="1" t="s">
        <v>2623</v>
      </c>
      <c r="AE3382" s="1">
        <v>1</v>
      </c>
      <c r="AF3382" s="1">
        <v>30</v>
      </c>
      <c r="AG3382" s="1">
        <v>0</v>
      </c>
      <c r="AN3382" s="1">
        <v>1</v>
      </c>
      <c r="AO3382" s="1">
        <v>1</v>
      </c>
      <c r="AP3382" s="1">
        <v>44403</v>
      </c>
      <c r="AQ3382" s="1" t="s">
        <v>2629</v>
      </c>
      <c r="AR3382" s="276">
        <v>1899965.54</v>
      </c>
      <c r="AS3382" s="1" t="s">
        <v>2632</v>
      </c>
      <c r="AT3382" s="1">
        <v>0</v>
      </c>
      <c r="AU3382" s="1">
        <v>0</v>
      </c>
      <c r="AX3382" s="1">
        <v>5</v>
      </c>
      <c r="BC3382" s="1">
        <v>1</v>
      </c>
      <c r="BD3382" s="1">
        <v>7</v>
      </c>
      <c r="BE3382" s="1">
        <v>2</v>
      </c>
      <c r="BF3382" s="296">
        <v>15790950</v>
      </c>
    </row>
    <row r="3383" spans="1:58" x14ac:dyDescent="0.3">
      <c r="A3383" s="273">
        <f t="shared" si="101"/>
        <v>8394102</v>
      </c>
      <c r="B3383" s="1" t="s">
        <v>2621</v>
      </c>
      <c r="C3383" s="274">
        <v>2094947676</v>
      </c>
      <c r="D3383" s="1">
        <v>144105</v>
      </c>
      <c r="E3383" s="1">
        <v>4</v>
      </c>
      <c r="F3383" s="1" t="s">
        <v>5193</v>
      </c>
      <c r="G3383" s="275">
        <v>44497</v>
      </c>
      <c r="H3383" s="275">
        <v>45596</v>
      </c>
      <c r="I3383" s="1">
        <v>0</v>
      </c>
      <c r="J3383" s="1">
        <v>1</v>
      </c>
      <c r="K3383" s="1">
        <v>6</v>
      </c>
      <c r="L3383" s="1">
        <v>30</v>
      </c>
      <c r="M3383" s="1">
        <v>2</v>
      </c>
      <c r="N3383" s="1">
        <v>9</v>
      </c>
      <c r="O3383" s="1">
        <v>9.3800000000000008</v>
      </c>
      <c r="P3383" s="1">
        <v>15033795</v>
      </c>
      <c r="Q3383" s="1">
        <v>312211</v>
      </c>
      <c r="R3383" s="1">
        <v>13022717</v>
      </c>
      <c r="S3383" s="1">
        <v>0</v>
      </c>
      <c r="T3383" s="1">
        <v>0</v>
      </c>
      <c r="U3383" s="1">
        <v>0</v>
      </c>
      <c r="W3383" s="1">
        <v>0</v>
      </c>
      <c r="X3383" s="1">
        <v>0</v>
      </c>
      <c r="Y3383" s="1">
        <v>0</v>
      </c>
      <c r="Z3383" s="1" t="s">
        <v>2635</v>
      </c>
      <c r="AA3383" s="1" t="s">
        <v>2807</v>
      </c>
      <c r="AB3383" s="275">
        <v>44651</v>
      </c>
      <c r="AC3383" s="1">
        <v>1</v>
      </c>
      <c r="AD3383" s="1" t="s">
        <v>2623</v>
      </c>
      <c r="AE3383" s="1">
        <v>1</v>
      </c>
      <c r="AF3383" s="1">
        <v>30</v>
      </c>
      <c r="AG3383" s="1">
        <v>0</v>
      </c>
      <c r="AN3383" s="1">
        <v>1</v>
      </c>
      <c r="AO3383" s="1">
        <v>1</v>
      </c>
      <c r="AR3383" s="276">
        <v>578581</v>
      </c>
      <c r="AS3383" s="1" t="s">
        <v>2632</v>
      </c>
      <c r="AT3383" s="1">
        <v>0</v>
      </c>
      <c r="AU3383" s="1">
        <v>0</v>
      </c>
      <c r="AV3383" s="1" t="s">
        <v>2625</v>
      </c>
      <c r="AW3383" s="1" t="s">
        <v>2626</v>
      </c>
      <c r="AX3383" s="1">
        <v>5</v>
      </c>
      <c r="BC3383" s="1">
        <v>1</v>
      </c>
      <c r="BD3383" s="1">
        <v>7</v>
      </c>
      <c r="BE3383" s="1">
        <v>2</v>
      </c>
      <c r="BF3383" s="296">
        <v>4050034</v>
      </c>
    </row>
    <row r="3384" spans="1:58" x14ac:dyDescent="0.3">
      <c r="A3384" s="273">
        <f t="shared" si="101"/>
        <v>6146335</v>
      </c>
      <c r="B3384" s="1" t="s">
        <v>2621</v>
      </c>
      <c r="C3384" s="274">
        <v>2094949940</v>
      </c>
      <c r="D3384" s="1">
        <v>144105</v>
      </c>
      <c r="E3384" s="1">
        <v>4</v>
      </c>
      <c r="F3384" s="1" t="s">
        <v>4719</v>
      </c>
      <c r="G3384" s="275">
        <v>44425</v>
      </c>
      <c r="H3384" s="275">
        <v>44985</v>
      </c>
      <c r="I3384" s="1">
        <v>1</v>
      </c>
      <c r="J3384" s="1">
        <v>1</v>
      </c>
      <c r="K3384" s="1">
        <v>8</v>
      </c>
      <c r="L3384" s="1">
        <v>30</v>
      </c>
      <c r="M3384" s="1">
        <v>2</v>
      </c>
      <c r="N3384" s="1">
        <v>9</v>
      </c>
      <c r="O3384" s="1">
        <v>9.3800000000000008</v>
      </c>
      <c r="P3384" s="1">
        <v>16583121</v>
      </c>
      <c r="Q3384" s="1">
        <v>878124</v>
      </c>
      <c r="R3384" s="1">
        <v>10197441</v>
      </c>
      <c r="S3384" s="1">
        <v>0</v>
      </c>
      <c r="T3384" s="1">
        <v>0</v>
      </c>
      <c r="U3384" s="1">
        <v>0</v>
      </c>
      <c r="W3384" s="1">
        <v>0</v>
      </c>
      <c r="X3384" s="1">
        <v>0</v>
      </c>
      <c r="Y3384" s="1">
        <v>0</v>
      </c>
      <c r="Z3384" s="1" t="s">
        <v>2650</v>
      </c>
      <c r="AA3384" s="1" t="s">
        <v>2911</v>
      </c>
      <c r="AB3384" s="275">
        <v>44651</v>
      </c>
      <c r="AC3384" s="1">
        <v>1</v>
      </c>
      <c r="AD3384" s="1" t="s">
        <v>2623</v>
      </c>
      <c r="AE3384" s="1">
        <v>1</v>
      </c>
      <c r="AF3384" s="1">
        <v>30</v>
      </c>
      <c r="AG3384" s="1">
        <v>1</v>
      </c>
      <c r="AN3384" s="1">
        <v>1</v>
      </c>
      <c r="AO3384" s="1">
        <v>1</v>
      </c>
      <c r="AR3384" s="276">
        <v>506392</v>
      </c>
      <c r="AS3384" s="1" t="s">
        <v>2632</v>
      </c>
      <c r="AT3384" s="1">
        <v>0</v>
      </c>
      <c r="AU3384" s="1">
        <v>0</v>
      </c>
      <c r="AV3384" s="1" t="s">
        <v>2625</v>
      </c>
      <c r="AW3384" s="1" t="s">
        <v>2626</v>
      </c>
      <c r="AX3384" s="1">
        <v>5</v>
      </c>
      <c r="BC3384" s="1">
        <v>1</v>
      </c>
      <c r="BD3384" s="1">
        <v>7</v>
      </c>
      <c r="BE3384" s="1">
        <v>2</v>
      </c>
      <c r="BF3384" s="296">
        <v>3544714</v>
      </c>
    </row>
    <row r="3385" spans="1:58" x14ac:dyDescent="0.3">
      <c r="A3385" s="273">
        <f t="shared" si="101"/>
        <v>0</v>
      </c>
      <c r="B3385" s="1" t="s">
        <v>2621</v>
      </c>
      <c r="C3385" s="274">
        <v>2094962864</v>
      </c>
      <c r="D3385" s="1">
        <v>144105</v>
      </c>
      <c r="E3385" s="1">
        <v>4</v>
      </c>
      <c r="F3385" s="1" t="s">
        <v>3770</v>
      </c>
      <c r="G3385" s="275">
        <v>44145</v>
      </c>
      <c r="H3385" s="275">
        <v>44895</v>
      </c>
      <c r="I3385" s="1">
        <v>0</v>
      </c>
      <c r="J3385" s="1">
        <v>1</v>
      </c>
      <c r="K3385" s="1">
        <v>16</v>
      </c>
      <c r="L3385" s="1">
        <v>30</v>
      </c>
      <c r="M3385" s="1">
        <v>2</v>
      </c>
      <c r="N3385" s="1">
        <v>8.0399999999999991</v>
      </c>
      <c r="O3385" s="1">
        <v>8.34</v>
      </c>
      <c r="P3385" s="1">
        <v>3633678</v>
      </c>
      <c r="Q3385" s="1">
        <v>165077</v>
      </c>
      <c r="R3385" s="1">
        <v>1279762</v>
      </c>
      <c r="S3385" s="1">
        <v>0</v>
      </c>
      <c r="T3385" s="1">
        <v>0</v>
      </c>
      <c r="U3385" s="1">
        <v>0</v>
      </c>
      <c r="W3385" s="1">
        <v>0</v>
      </c>
      <c r="X3385" s="1">
        <v>0</v>
      </c>
      <c r="Y3385" s="1">
        <v>0</v>
      </c>
      <c r="AB3385" s="275">
        <v>44651</v>
      </c>
      <c r="AC3385" s="1">
        <v>1</v>
      </c>
      <c r="AD3385" s="1" t="s">
        <v>2623</v>
      </c>
      <c r="AE3385" s="1">
        <v>1</v>
      </c>
      <c r="AF3385" s="1">
        <v>30</v>
      </c>
      <c r="AG3385" s="1">
        <v>0</v>
      </c>
      <c r="AN3385" s="1">
        <v>1</v>
      </c>
      <c r="AO3385" s="1">
        <v>1</v>
      </c>
      <c r="AR3385" s="276">
        <v>1092233</v>
      </c>
      <c r="AS3385" s="1" t="s">
        <v>2632</v>
      </c>
      <c r="AT3385" s="1">
        <v>0</v>
      </c>
      <c r="AU3385" s="1">
        <v>0</v>
      </c>
      <c r="AV3385" s="1" t="s">
        <v>2625</v>
      </c>
      <c r="AW3385" s="1" t="s">
        <v>2626</v>
      </c>
      <c r="AX3385" s="1">
        <v>5</v>
      </c>
      <c r="BC3385" s="1">
        <v>1</v>
      </c>
      <c r="BD3385" s="1">
        <v>7</v>
      </c>
      <c r="BE3385" s="1">
        <v>2</v>
      </c>
      <c r="BF3385" s="296">
        <v>3445601</v>
      </c>
    </row>
    <row r="3386" spans="1:58" x14ac:dyDescent="0.3">
      <c r="A3386" s="273">
        <f t="shared" si="101"/>
        <v>13317263</v>
      </c>
      <c r="B3386" s="1" t="s">
        <v>2621</v>
      </c>
      <c r="C3386" s="274">
        <v>2094967624</v>
      </c>
      <c r="D3386" s="1">
        <v>144205</v>
      </c>
      <c r="E3386" s="1">
        <v>3</v>
      </c>
      <c r="F3386" s="1" t="s">
        <v>6230</v>
      </c>
      <c r="G3386" s="275">
        <v>44589</v>
      </c>
      <c r="H3386" s="275">
        <v>45199</v>
      </c>
      <c r="I3386" s="1">
        <v>1</v>
      </c>
      <c r="J3386" s="1">
        <v>1</v>
      </c>
      <c r="K3386" s="1">
        <v>1</v>
      </c>
      <c r="L3386" s="1">
        <v>30</v>
      </c>
      <c r="M3386" s="1">
        <v>2</v>
      </c>
      <c r="N3386" s="1">
        <v>11.05</v>
      </c>
      <c r="O3386" s="1">
        <v>11.62</v>
      </c>
      <c r="P3386" s="1">
        <v>16669370</v>
      </c>
      <c r="Q3386" s="1">
        <v>695604</v>
      </c>
      <c r="R3386" s="1">
        <v>16132892</v>
      </c>
      <c r="S3386" s="1">
        <v>148584</v>
      </c>
      <c r="T3386" s="1">
        <v>0</v>
      </c>
      <c r="U3386" s="1">
        <v>0</v>
      </c>
      <c r="W3386" s="1">
        <v>0</v>
      </c>
      <c r="X3386" s="1">
        <v>0</v>
      </c>
      <c r="Y3386" s="1">
        <v>0</v>
      </c>
      <c r="Z3386" s="1" t="s">
        <v>3734</v>
      </c>
      <c r="AA3386" s="1" t="s">
        <v>2807</v>
      </c>
      <c r="AB3386" s="275">
        <v>44620</v>
      </c>
      <c r="AC3386" s="1">
        <v>1</v>
      </c>
      <c r="AD3386" s="1" t="s">
        <v>2623</v>
      </c>
      <c r="AE3386" s="1">
        <v>1</v>
      </c>
      <c r="AF3386" s="1">
        <v>30</v>
      </c>
      <c r="AG3386" s="1">
        <v>541599</v>
      </c>
      <c r="AN3386" s="1">
        <v>1</v>
      </c>
      <c r="AO3386" s="1">
        <v>1</v>
      </c>
      <c r="AP3386" s="1">
        <v>44589</v>
      </c>
      <c r="AQ3386" s="1" t="s">
        <v>2629</v>
      </c>
      <c r="AR3386" s="276">
        <v>701955</v>
      </c>
      <c r="AS3386" s="1" t="s">
        <v>2632</v>
      </c>
      <c r="AT3386" s="1">
        <v>0</v>
      </c>
      <c r="AU3386" s="1">
        <v>0</v>
      </c>
      <c r="AX3386" s="1">
        <v>5</v>
      </c>
      <c r="BC3386" s="1">
        <v>1</v>
      </c>
      <c r="BD3386" s="1">
        <v>7</v>
      </c>
      <c r="BE3386" s="1">
        <v>2</v>
      </c>
      <c r="BF3386" s="296">
        <v>2113674</v>
      </c>
    </row>
    <row r="3387" spans="1:58" x14ac:dyDescent="0.3">
      <c r="A3387" s="273">
        <f t="shared" si="101"/>
        <v>0</v>
      </c>
      <c r="B3387" s="1" t="s">
        <v>2621</v>
      </c>
      <c r="C3387" s="274">
        <v>2097044242</v>
      </c>
      <c r="D3387" s="1">
        <v>144105</v>
      </c>
      <c r="E3387" s="1">
        <v>4</v>
      </c>
      <c r="F3387" s="1" t="s">
        <v>5411</v>
      </c>
      <c r="G3387" s="275">
        <v>44511</v>
      </c>
      <c r="H3387" s="275">
        <v>45626</v>
      </c>
      <c r="I3387" s="1">
        <v>0</v>
      </c>
      <c r="J3387" s="1">
        <v>1</v>
      </c>
      <c r="K3387" s="1">
        <v>4</v>
      </c>
      <c r="L3387" s="1">
        <v>30</v>
      </c>
      <c r="M3387" s="1">
        <v>2</v>
      </c>
      <c r="N3387" s="1">
        <v>5.99</v>
      </c>
      <c r="O3387" s="1">
        <v>6.16</v>
      </c>
      <c r="P3387" s="1">
        <v>12064348</v>
      </c>
      <c r="Q3387" s="1">
        <v>369229</v>
      </c>
      <c r="R3387" s="1">
        <v>10835138</v>
      </c>
      <c r="S3387" s="1">
        <v>0</v>
      </c>
      <c r="T3387" s="1">
        <v>0</v>
      </c>
      <c r="U3387" s="1">
        <v>0</v>
      </c>
      <c r="V3387" s="275"/>
      <c r="W3387" s="1">
        <v>0</v>
      </c>
      <c r="X3387" s="1">
        <v>0</v>
      </c>
      <c r="Y3387" s="1">
        <v>0</v>
      </c>
      <c r="AB3387" s="275">
        <v>44651</v>
      </c>
      <c r="AC3387" s="1">
        <v>1</v>
      </c>
      <c r="AD3387" s="1" t="s">
        <v>2623</v>
      </c>
      <c r="AE3387" s="1">
        <v>1</v>
      </c>
      <c r="AF3387" s="1">
        <v>30</v>
      </c>
      <c r="AG3387" s="1">
        <v>0</v>
      </c>
      <c r="AN3387" s="1">
        <v>1</v>
      </c>
      <c r="AO3387" s="1">
        <v>1</v>
      </c>
      <c r="AP3387" s="275"/>
      <c r="AR3387" s="276">
        <v>2291384</v>
      </c>
      <c r="AS3387" s="1" t="s">
        <v>2632</v>
      </c>
      <c r="AT3387" s="1">
        <v>0</v>
      </c>
      <c r="AU3387" s="1">
        <v>0</v>
      </c>
      <c r="AV3387" s="1" t="s">
        <v>2625</v>
      </c>
      <c r="AW3387" s="1" t="s">
        <v>2626</v>
      </c>
      <c r="AX3387" s="1">
        <v>5</v>
      </c>
      <c r="BC3387" s="1">
        <v>1</v>
      </c>
      <c r="BD3387" s="1">
        <v>7</v>
      </c>
      <c r="BE3387" s="1">
        <v>2</v>
      </c>
      <c r="BF3387" s="296">
        <v>8957229</v>
      </c>
    </row>
    <row r="3388" spans="1:58" x14ac:dyDescent="0.3">
      <c r="A3388" s="273">
        <f t="shared" si="101"/>
        <v>0</v>
      </c>
      <c r="B3388" s="1" t="s">
        <v>2621</v>
      </c>
      <c r="C3388" s="274">
        <v>2098406626</v>
      </c>
      <c r="D3388" s="1">
        <v>144105</v>
      </c>
      <c r="E3388" s="1">
        <v>4</v>
      </c>
      <c r="F3388" s="1" t="s">
        <v>4081</v>
      </c>
      <c r="G3388" s="275">
        <v>44406</v>
      </c>
      <c r="H3388" s="275">
        <v>44773</v>
      </c>
      <c r="I3388" s="1">
        <v>0</v>
      </c>
      <c r="J3388" s="1">
        <v>1</v>
      </c>
      <c r="K3388" s="1">
        <v>9</v>
      </c>
      <c r="L3388" s="1">
        <v>30</v>
      </c>
      <c r="M3388" s="1">
        <v>2</v>
      </c>
      <c r="N3388" s="1">
        <v>5.99</v>
      </c>
      <c r="O3388" s="1">
        <v>6.16</v>
      </c>
      <c r="P3388" s="1">
        <v>10010438</v>
      </c>
      <c r="Q3388" s="1">
        <v>450024</v>
      </c>
      <c r="R3388" s="1">
        <v>4237443</v>
      </c>
      <c r="S3388" s="1">
        <v>0</v>
      </c>
      <c r="T3388" s="1">
        <v>0</v>
      </c>
      <c r="U3388" s="1">
        <v>0</v>
      </c>
      <c r="W3388" s="1">
        <v>0</v>
      </c>
      <c r="X3388" s="1">
        <v>0</v>
      </c>
      <c r="Y3388" s="1">
        <v>0</v>
      </c>
      <c r="Z3388" s="1" t="s">
        <v>5724</v>
      </c>
      <c r="AA3388" s="1" t="s">
        <v>2911</v>
      </c>
      <c r="AB3388" s="275">
        <v>44651</v>
      </c>
      <c r="AC3388" s="1">
        <v>1</v>
      </c>
      <c r="AD3388" s="1" t="s">
        <v>2623</v>
      </c>
      <c r="AE3388" s="1">
        <v>1</v>
      </c>
      <c r="AF3388" s="1">
        <v>30</v>
      </c>
      <c r="AG3388" s="1">
        <v>0</v>
      </c>
      <c r="AN3388" s="1">
        <v>1</v>
      </c>
      <c r="AO3388" s="1">
        <v>1</v>
      </c>
      <c r="AR3388" s="276">
        <v>2116477</v>
      </c>
      <c r="AS3388" s="1" t="s">
        <v>2632</v>
      </c>
      <c r="AT3388" s="1">
        <v>0</v>
      </c>
      <c r="AU3388" s="1">
        <v>0</v>
      </c>
      <c r="AV3388" s="1" t="s">
        <v>2625</v>
      </c>
      <c r="AW3388" s="1" t="s">
        <v>2626</v>
      </c>
      <c r="AX3388" s="1">
        <v>5</v>
      </c>
      <c r="BC3388" s="1">
        <v>1</v>
      </c>
      <c r="BD3388" s="1">
        <v>7</v>
      </c>
      <c r="BE3388" s="1">
        <v>2</v>
      </c>
      <c r="BF3388" s="296">
        <v>15875112</v>
      </c>
    </row>
    <row r="3389" spans="1:58" x14ac:dyDescent="0.3">
      <c r="A3389" s="273">
        <f t="shared" si="101"/>
        <v>0</v>
      </c>
      <c r="B3389" s="1" t="s">
        <v>2621</v>
      </c>
      <c r="C3389" s="274">
        <v>2207044866</v>
      </c>
      <c r="D3389" s="1">
        <v>144105</v>
      </c>
      <c r="E3389" s="1">
        <v>4</v>
      </c>
      <c r="F3389" s="1" t="s">
        <v>2867</v>
      </c>
      <c r="G3389" s="275">
        <v>43728</v>
      </c>
      <c r="H3389" s="275">
        <v>45199</v>
      </c>
      <c r="I3389" s="1">
        <v>0</v>
      </c>
      <c r="J3389" s="1">
        <v>1</v>
      </c>
      <c r="K3389" s="1">
        <v>30</v>
      </c>
      <c r="L3389" s="1">
        <v>30</v>
      </c>
      <c r="M3389" s="1">
        <v>2</v>
      </c>
      <c r="N3389" s="1">
        <v>12</v>
      </c>
      <c r="O3389" s="1">
        <v>12.68</v>
      </c>
      <c r="P3389" s="1">
        <v>19462357</v>
      </c>
      <c r="Q3389" s="1">
        <v>512519</v>
      </c>
      <c r="R3389" s="1">
        <v>8203559</v>
      </c>
      <c r="S3389" s="1">
        <v>0</v>
      </c>
      <c r="T3389" s="1">
        <v>0</v>
      </c>
      <c r="U3389" s="1">
        <v>0</v>
      </c>
      <c r="W3389" s="1">
        <v>0</v>
      </c>
      <c r="X3389" s="1">
        <v>0</v>
      </c>
      <c r="Y3389" s="1">
        <v>0</v>
      </c>
      <c r="AB3389" s="275">
        <v>44651</v>
      </c>
      <c r="AC3389" s="1">
        <v>1</v>
      </c>
      <c r="AD3389" s="1" t="s">
        <v>2623</v>
      </c>
      <c r="AE3389" s="1">
        <v>1</v>
      </c>
      <c r="AF3389" s="1">
        <v>30</v>
      </c>
      <c r="AG3389" s="1">
        <v>0</v>
      </c>
      <c r="AN3389" s="1">
        <v>1</v>
      </c>
      <c r="AO3389" s="1">
        <v>1</v>
      </c>
      <c r="AR3389" s="276">
        <v>1180034.32</v>
      </c>
      <c r="AS3389" s="1" t="s">
        <v>2624</v>
      </c>
      <c r="AT3389" s="1">
        <v>0</v>
      </c>
      <c r="AU3389" s="1">
        <v>0</v>
      </c>
      <c r="AV3389" s="1" t="s">
        <v>2625</v>
      </c>
      <c r="AW3389" s="1" t="s">
        <v>2626</v>
      </c>
      <c r="AX3389" s="1">
        <v>5</v>
      </c>
      <c r="BC3389" s="1">
        <v>1</v>
      </c>
      <c r="BD3389" s="1">
        <v>7</v>
      </c>
      <c r="BE3389" s="1">
        <v>2</v>
      </c>
      <c r="BF3389" s="296">
        <v>8929159.4221410248</v>
      </c>
    </row>
    <row r="3390" spans="1:58" x14ac:dyDescent="0.3">
      <c r="A3390" s="273">
        <f t="shared" si="101"/>
        <v>0</v>
      </c>
      <c r="B3390" s="1" t="s">
        <v>2621</v>
      </c>
      <c r="C3390" s="274">
        <v>2207044866</v>
      </c>
      <c r="D3390" s="1">
        <v>144205</v>
      </c>
      <c r="E3390" s="1">
        <v>4</v>
      </c>
      <c r="F3390" s="1" t="s">
        <v>5975</v>
      </c>
      <c r="G3390" s="275">
        <v>44589</v>
      </c>
      <c r="H3390" s="275">
        <v>45688</v>
      </c>
      <c r="I3390" s="1">
        <v>0</v>
      </c>
      <c r="J3390" s="1">
        <v>1</v>
      </c>
      <c r="K3390" s="1">
        <v>2</v>
      </c>
      <c r="L3390" s="1">
        <v>30</v>
      </c>
      <c r="M3390" s="1">
        <v>2</v>
      </c>
      <c r="N3390" s="1">
        <v>7.2</v>
      </c>
      <c r="O3390" s="1">
        <v>7.44</v>
      </c>
      <c r="P3390" s="1">
        <v>7029129</v>
      </c>
      <c r="Q3390" s="1">
        <v>218983</v>
      </c>
      <c r="R3390" s="1">
        <v>6679131</v>
      </c>
      <c r="S3390" s="1">
        <v>0</v>
      </c>
      <c r="T3390" s="1">
        <v>0</v>
      </c>
      <c r="U3390" s="1">
        <v>0</v>
      </c>
      <c r="W3390" s="1">
        <v>0</v>
      </c>
      <c r="X3390" s="1">
        <v>0</v>
      </c>
      <c r="Y3390" s="1">
        <v>0</v>
      </c>
      <c r="AB3390" s="275">
        <v>44651</v>
      </c>
      <c r="AC3390" s="1">
        <v>1</v>
      </c>
      <c r="AD3390" s="1" t="s">
        <v>2623</v>
      </c>
      <c r="AE3390" s="1">
        <v>1</v>
      </c>
      <c r="AF3390" s="1">
        <v>30</v>
      </c>
      <c r="AG3390" s="1">
        <v>0</v>
      </c>
      <c r="AN3390" s="1">
        <v>1</v>
      </c>
      <c r="AO3390" s="1">
        <v>1</v>
      </c>
      <c r="AR3390" s="276">
        <v>960811.68</v>
      </c>
      <c r="AS3390" s="1" t="s">
        <v>2632</v>
      </c>
      <c r="AT3390" s="1">
        <v>0</v>
      </c>
      <c r="AU3390" s="1">
        <v>0</v>
      </c>
      <c r="AX3390" s="1">
        <v>5</v>
      </c>
      <c r="BC3390" s="1">
        <v>1</v>
      </c>
      <c r="BD3390" s="1">
        <v>7</v>
      </c>
      <c r="BE3390" s="1">
        <v>2</v>
      </c>
      <c r="BF3390" s="296">
        <v>7269896.5778589761</v>
      </c>
    </row>
    <row r="3391" spans="1:58" x14ac:dyDescent="0.3">
      <c r="A3391" s="273">
        <f t="shared" si="101"/>
        <v>4876565</v>
      </c>
      <c r="B3391" s="1" t="s">
        <v>2621</v>
      </c>
      <c r="C3391" s="274">
        <v>2207062247</v>
      </c>
      <c r="D3391" s="1">
        <v>144225</v>
      </c>
      <c r="E3391" s="1">
        <v>4</v>
      </c>
      <c r="F3391" s="1" t="s">
        <v>2680</v>
      </c>
      <c r="G3391" s="275">
        <v>42835</v>
      </c>
      <c r="H3391" s="275">
        <v>43830</v>
      </c>
      <c r="I3391" s="1">
        <v>1380</v>
      </c>
      <c r="J3391" s="1">
        <v>1</v>
      </c>
      <c r="K3391" s="1">
        <v>0</v>
      </c>
      <c r="L3391" s="1">
        <v>30</v>
      </c>
      <c r="M3391" s="1">
        <v>2</v>
      </c>
      <c r="N3391" s="1">
        <v>0</v>
      </c>
      <c r="O3391" s="1">
        <v>0</v>
      </c>
      <c r="P3391" s="1">
        <v>8093599</v>
      </c>
      <c r="Q3391" s="1">
        <v>284867</v>
      </c>
      <c r="R3391" s="1">
        <v>4876565</v>
      </c>
      <c r="S3391" s="1">
        <v>187173</v>
      </c>
      <c r="T3391" s="1">
        <v>0</v>
      </c>
      <c r="U3391" s="1">
        <v>0</v>
      </c>
      <c r="W3391" s="1">
        <v>4876565</v>
      </c>
      <c r="X3391" s="1">
        <v>187173</v>
      </c>
      <c r="Y3391" s="1">
        <v>513237</v>
      </c>
      <c r="AB3391" s="275">
        <v>42835</v>
      </c>
      <c r="AC3391" s="1">
        <v>1</v>
      </c>
      <c r="AD3391" s="1" t="s">
        <v>2623</v>
      </c>
      <c r="AE3391" s="1">
        <v>1</v>
      </c>
      <c r="AF3391" s="1">
        <v>30</v>
      </c>
      <c r="AG3391" s="1">
        <v>4876565</v>
      </c>
      <c r="AN3391" s="1">
        <v>1</v>
      </c>
      <c r="AO3391" s="1">
        <v>1</v>
      </c>
      <c r="AR3391" s="276">
        <v>0</v>
      </c>
      <c r="AS3391" s="1" t="s">
        <v>2624</v>
      </c>
      <c r="AT3391" s="1">
        <v>0</v>
      </c>
      <c r="AU3391" s="1">
        <v>0</v>
      </c>
      <c r="AX3391" s="1">
        <v>5</v>
      </c>
      <c r="BC3391" s="1">
        <v>1</v>
      </c>
      <c r="BD3391" s="1">
        <v>7</v>
      </c>
      <c r="BE3391" s="1">
        <v>2</v>
      </c>
      <c r="BF3391" s="296">
        <v>0</v>
      </c>
    </row>
    <row r="3392" spans="1:58" x14ac:dyDescent="0.3">
      <c r="A3392" s="273">
        <f t="shared" si="101"/>
        <v>2942660</v>
      </c>
      <c r="B3392" s="1" t="s">
        <v>2621</v>
      </c>
      <c r="C3392" s="274">
        <v>2207066640</v>
      </c>
      <c r="D3392" s="1">
        <v>144105</v>
      </c>
      <c r="E3392" s="1">
        <v>4</v>
      </c>
      <c r="F3392" s="1" t="s">
        <v>5831</v>
      </c>
      <c r="G3392" s="275">
        <v>44650</v>
      </c>
      <c r="H3392" s="275">
        <v>45747</v>
      </c>
      <c r="I3392" s="1">
        <v>0</v>
      </c>
      <c r="J3392" s="1">
        <v>1</v>
      </c>
      <c r="K3392" s="1">
        <v>0</v>
      </c>
      <c r="L3392" s="1">
        <v>30</v>
      </c>
      <c r="M3392" s="1">
        <v>2</v>
      </c>
      <c r="N3392" s="1">
        <v>6</v>
      </c>
      <c r="O3392" s="1">
        <v>6.16</v>
      </c>
      <c r="P3392" s="1">
        <v>15026334</v>
      </c>
      <c r="Q3392" s="1">
        <v>209147</v>
      </c>
      <c r="R3392" s="1">
        <v>15026334</v>
      </c>
      <c r="S3392" s="1">
        <v>0</v>
      </c>
      <c r="T3392" s="1">
        <v>0</v>
      </c>
      <c r="U3392" s="1">
        <v>0</v>
      </c>
      <c r="W3392" s="1">
        <v>0</v>
      </c>
      <c r="X3392" s="1">
        <v>0</v>
      </c>
      <c r="Y3392" s="1">
        <v>0</v>
      </c>
      <c r="Z3392" s="1" t="s">
        <v>3734</v>
      </c>
      <c r="AA3392" s="1" t="s">
        <v>2807</v>
      </c>
      <c r="AB3392" s="275">
        <v>44650</v>
      </c>
      <c r="AC3392" s="1">
        <v>1</v>
      </c>
      <c r="AD3392" s="1" t="s">
        <v>2623</v>
      </c>
      <c r="AE3392" s="1">
        <v>1</v>
      </c>
      <c r="AF3392" s="1">
        <v>30</v>
      </c>
      <c r="AG3392" s="1">
        <v>0</v>
      </c>
      <c r="AN3392" s="1">
        <v>1</v>
      </c>
      <c r="AO3392" s="1">
        <v>1</v>
      </c>
      <c r="AR3392" s="276">
        <v>1508671</v>
      </c>
      <c r="AS3392" s="1" t="s">
        <v>2632</v>
      </c>
      <c r="AT3392" s="1">
        <v>0</v>
      </c>
      <c r="AU3392" s="1">
        <v>0</v>
      </c>
      <c r="AV3392" s="1" t="s">
        <v>2625</v>
      </c>
      <c r="AW3392" s="1" t="s">
        <v>2626</v>
      </c>
      <c r="AX3392" s="1">
        <v>5</v>
      </c>
      <c r="BC3392" s="1">
        <v>1</v>
      </c>
      <c r="BD3392" s="1">
        <v>7</v>
      </c>
      <c r="BE3392" s="1">
        <v>2</v>
      </c>
      <c r="BF3392" s="296">
        <v>10575003</v>
      </c>
    </row>
    <row r="3393" spans="1:58" x14ac:dyDescent="0.3">
      <c r="A3393" s="273">
        <f t="shared" si="101"/>
        <v>8617338.3841130696</v>
      </c>
      <c r="B3393" s="1" t="s">
        <v>2621</v>
      </c>
      <c r="C3393" s="274">
        <v>2207066242</v>
      </c>
      <c r="D3393" s="1">
        <v>144105</v>
      </c>
      <c r="E3393" s="1">
        <v>4</v>
      </c>
      <c r="F3393" s="1" t="s">
        <v>5209</v>
      </c>
      <c r="G3393" s="275">
        <v>44526</v>
      </c>
      <c r="H3393" s="275">
        <v>45260</v>
      </c>
      <c r="I3393" s="1">
        <v>0</v>
      </c>
      <c r="J3393" s="1">
        <v>1</v>
      </c>
      <c r="K3393" s="1">
        <v>5</v>
      </c>
      <c r="L3393" s="1">
        <v>30</v>
      </c>
      <c r="M3393" s="1">
        <v>2</v>
      </c>
      <c r="N3393" s="1">
        <v>9</v>
      </c>
      <c r="O3393" s="1">
        <v>9.3800000000000008</v>
      </c>
      <c r="P3393" s="1">
        <v>15032477</v>
      </c>
      <c r="Q3393" s="1">
        <v>434571</v>
      </c>
      <c r="R3393" s="1">
        <v>12214860</v>
      </c>
      <c r="S3393" s="1">
        <v>0</v>
      </c>
      <c r="T3393" s="1">
        <v>0</v>
      </c>
      <c r="U3393" s="1">
        <v>0</v>
      </c>
      <c r="W3393" s="1">
        <v>0</v>
      </c>
      <c r="X3393" s="1">
        <v>0</v>
      </c>
      <c r="Y3393" s="1">
        <v>0</v>
      </c>
      <c r="Z3393" s="1" t="s">
        <v>3734</v>
      </c>
      <c r="AA3393" s="1" t="s">
        <v>2807</v>
      </c>
      <c r="AB3393" s="275">
        <v>44651</v>
      </c>
      <c r="AC3393" s="1">
        <v>1</v>
      </c>
      <c r="AD3393" s="1" t="s">
        <v>2623</v>
      </c>
      <c r="AE3393" s="1">
        <v>1</v>
      </c>
      <c r="AF3393" s="1">
        <v>30</v>
      </c>
      <c r="AG3393" s="1">
        <v>0</v>
      </c>
      <c r="AN3393" s="1">
        <v>1</v>
      </c>
      <c r="AO3393" s="1">
        <v>1</v>
      </c>
      <c r="AR3393" s="276">
        <v>840759.98</v>
      </c>
      <c r="AS3393" s="1" t="s">
        <v>2632</v>
      </c>
      <c r="AT3393" s="1">
        <v>0</v>
      </c>
      <c r="AU3393" s="1">
        <v>0</v>
      </c>
      <c r="AV3393" s="1" t="s">
        <v>2625</v>
      </c>
      <c r="AW3393" s="1" t="s">
        <v>2626</v>
      </c>
      <c r="AX3393" s="1">
        <v>5</v>
      </c>
      <c r="BC3393" s="1">
        <v>1</v>
      </c>
      <c r="BD3393" s="1">
        <v>7</v>
      </c>
      <c r="BE3393" s="1">
        <v>2</v>
      </c>
      <c r="BF3393" s="296">
        <v>2756761.6358869295</v>
      </c>
    </row>
    <row r="3394" spans="1:58" x14ac:dyDescent="0.3">
      <c r="A3394" s="273">
        <f t="shared" ref="A3394:A3457" si="102">IF(+R3394-AR3394-BF3394&gt;0,R3394-AR3394-BF3394,0)</f>
        <v>3113166.6158869294</v>
      </c>
      <c r="B3394" s="1" t="s">
        <v>2621</v>
      </c>
      <c r="C3394" s="274">
        <v>2207066242</v>
      </c>
      <c r="D3394" s="1">
        <v>144205</v>
      </c>
      <c r="E3394" s="1">
        <v>4</v>
      </c>
      <c r="F3394" s="1" t="s">
        <v>4496</v>
      </c>
      <c r="G3394" s="275">
        <v>44266</v>
      </c>
      <c r="H3394" s="275">
        <v>45382</v>
      </c>
      <c r="I3394" s="1">
        <v>0</v>
      </c>
      <c r="J3394" s="1">
        <v>1</v>
      </c>
      <c r="K3394" s="1">
        <v>12</v>
      </c>
      <c r="L3394" s="1">
        <v>30</v>
      </c>
      <c r="M3394" s="1">
        <v>2</v>
      </c>
      <c r="N3394" s="1">
        <v>17.690000000000001</v>
      </c>
      <c r="O3394" s="1">
        <v>19.2</v>
      </c>
      <c r="P3394" s="1">
        <v>6000000</v>
      </c>
      <c r="Q3394" s="1">
        <v>217225</v>
      </c>
      <c r="R3394" s="1">
        <v>4412854</v>
      </c>
      <c r="S3394" s="1">
        <v>0</v>
      </c>
      <c r="T3394" s="1">
        <v>0</v>
      </c>
      <c r="U3394" s="1">
        <v>0</v>
      </c>
      <c r="V3394" s="275"/>
      <c r="W3394" s="1">
        <v>0</v>
      </c>
      <c r="X3394" s="1">
        <v>0</v>
      </c>
      <c r="Y3394" s="1">
        <v>0</v>
      </c>
      <c r="AB3394" s="275">
        <v>44651</v>
      </c>
      <c r="AC3394" s="1">
        <v>1</v>
      </c>
      <c r="AD3394" s="1" t="s">
        <v>2623</v>
      </c>
      <c r="AE3394" s="1">
        <v>1</v>
      </c>
      <c r="AF3394" s="1">
        <v>30</v>
      </c>
      <c r="AG3394" s="1">
        <v>0</v>
      </c>
      <c r="AN3394" s="1">
        <v>1</v>
      </c>
      <c r="AO3394" s="1">
        <v>1</v>
      </c>
      <c r="AR3394" s="276">
        <v>303754.02</v>
      </c>
      <c r="AS3394" s="1" t="s">
        <v>2657</v>
      </c>
      <c r="AT3394" s="1">
        <v>0</v>
      </c>
      <c r="AU3394" s="1">
        <v>0</v>
      </c>
      <c r="AX3394" s="1">
        <v>5</v>
      </c>
      <c r="BC3394" s="1">
        <v>1</v>
      </c>
      <c r="BD3394" s="1">
        <v>7</v>
      </c>
      <c r="BE3394" s="1">
        <v>2</v>
      </c>
      <c r="BF3394" s="296">
        <v>995933.36411307054</v>
      </c>
    </row>
    <row r="3395" spans="1:58" x14ac:dyDescent="0.3">
      <c r="A3395" s="273">
        <f t="shared" si="102"/>
        <v>0</v>
      </c>
      <c r="B3395" s="1" t="s">
        <v>2621</v>
      </c>
      <c r="C3395" s="274">
        <v>2207080209</v>
      </c>
      <c r="D3395" s="1">
        <v>144105</v>
      </c>
      <c r="E3395" s="1">
        <v>4</v>
      </c>
      <c r="F3395" s="1" t="s">
        <v>3857</v>
      </c>
      <c r="G3395" s="275">
        <v>44216</v>
      </c>
      <c r="H3395" s="275">
        <v>44804</v>
      </c>
      <c r="I3395" s="1">
        <v>0</v>
      </c>
      <c r="J3395" s="1">
        <v>1</v>
      </c>
      <c r="K3395" s="1">
        <v>15</v>
      </c>
      <c r="L3395" s="1">
        <v>30</v>
      </c>
      <c r="M3395" s="1">
        <v>2</v>
      </c>
      <c r="N3395" s="1">
        <v>10.1</v>
      </c>
      <c r="O3395" s="1">
        <v>10.58</v>
      </c>
      <c r="P3395" s="1">
        <v>15612610</v>
      </c>
      <c r="Q3395" s="1">
        <v>558438</v>
      </c>
      <c r="R3395" s="1">
        <v>3582225</v>
      </c>
      <c r="S3395" s="1">
        <v>0</v>
      </c>
      <c r="T3395" s="1">
        <v>0</v>
      </c>
      <c r="U3395" s="1">
        <v>0</v>
      </c>
      <c r="W3395" s="1">
        <v>0</v>
      </c>
      <c r="X3395" s="1">
        <v>0</v>
      </c>
      <c r="Y3395" s="1">
        <v>0</v>
      </c>
      <c r="Z3395" s="1" t="s">
        <v>2650</v>
      </c>
      <c r="AA3395" s="1" t="s">
        <v>2704</v>
      </c>
      <c r="AB3395" s="275">
        <v>44651</v>
      </c>
      <c r="AC3395" s="1">
        <v>1</v>
      </c>
      <c r="AD3395" s="1" t="s">
        <v>2623</v>
      </c>
      <c r="AE3395" s="1">
        <v>1</v>
      </c>
      <c r="AF3395" s="1">
        <v>30</v>
      </c>
      <c r="AG3395" s="1">
        <v>0</v>
      </c>
      <c r="AN3395" s="1">
        <v>1</v>
      </c>
      <c r="AO3395" s="1">
        <v>1</v>
      </c>
      <c r="AR3395" s="276">
        <v>846483</v>
      </c>
      <c r="AS3395" s="1" t="s">
        <v>2624</v>
      </c>
      <c r="AT3395" s="1">
        <v>0</v>
      </c>
      <c r="AU3395" s="1">
        <v>0</v>
      </c>
      <c r="AV3395" s="1" t="s">
        <v>2625</v>
      </c>
      <c r="AW3395" s="1" t="s">
        <v>2626</v>
      </c>
      <c r="AX3395" s="1">
        <v>5</v>
      </c>
      <c r="BC3395" s="1">
        <v>1</v>
      </c>
      <c r="BD3395" s="1">
        <v>7</v>
      </c>
      <c r="BE3395" s="1">
        <v>2</v>
      </c>
      <c r="BF3395" s="296">
        <v>5925369</v>
      </c>
    </row>
    <row r="3396" spans="1:58" x14ac:dyDescent="0.3">
      <c r="A3396" s="273">
        <f t="shared" si="102"/>
        <v>41315.858061692976</v>
      </c>
      <c r="B3396" s="1" t="s">
        <v>2621</v>
      </c>
      <c r="C3396" s="274">
        <v>2207202697</v>
      </c>
      <c r="D3396" s="1">
        <v>144205</v>
      </c>
      <c r="E3396" s="1">
        <v>4</v>
      </c>
      <c r="F3396" s="1" t="s">
        <v>3043</v>
      </c>
      <c r="G3396" s="275">
        <v>44002</v>
      </c>
      <c r="H3396" s="275">
        <v>44742</v>
      </c>
      <c r="I3396" s="1">
        <v>1</v>
      </c>
      <c r="J3396" s="1">
        <v>1</v>
      </c>
      <c r="K3396" s="1">
        <v>20</v>
      </c>
      <c r="L3396" s="1">
        <v>30</v>
      </c>
      <c r="M3396" s="1">
        <v>2</v>
      </c>
      <c r="N3396" s="1">
        <v>17.690000000000001</v>
      </c>
      <c r="O3396" s="1">
        <v>19.2</v>
      </c>
      <c r="P3396" s="1">
        <v>300000</v>
      </c>
      <c r="Q3396" s="1">
        <v>14992</v>
      </c>
      <c r="R3396" s="1">
        <v>44616</v>
      </c>
      <c r="S3396" s="1">
        <v>658</v>
      </c>
      <c r="T3396" s="1">
        <v>0</v>
      </c>
      <c r="U3396" s="1">
        <v>0</v>
      </c>
      <c r="W3396" s="1">
        <v>0</v>
      </c>
      <c r="X3396" s="1">
        <v>0</v>
      </c>
      <c r="Y3396" s="1">
        <v>0</v>
      </c>
      <c r="AB3396" s="275">
        <v>44620</v>
      </c>
      <c r="AC3396" s="1">
        <v>1</v>
      </c>
      <c r="AD3396" s="1" t="s">
        <v>2623</v>
      </c>
      <c r="AE3396" s="1">
        <v>1</v>
      </c>
      <c r="AF3396" s="1">
        <v>30</v>
      </c>
      <c r="AG3396" s="1">
        <v>14319</v>
      </c>
      <c r="AN3396" s="1">
        <v>1</v>
      </c>
      <c r="AO3396" s="1">
        <v>1</v>
      </c>
      <c r="AR3396" s="276">
        <v>428.83</v>
      </c>
      <c r="AS3396" s="1" t="s">
        <v>2657</v>
      </c>
      <c r="AT3396" s="1">
        <v>0</v>
      </c>
      <c r="AU3396" s="1">
        <v>0</v>
      </c>
      <c r="AX3396" s="1">
        <v>5</v>
      </c>
      <c r="BC3396" s="1">
        <v>1</v>
      </c>
      <c r="BD3396" s="1">
        <v>7</v>
      </c>
      <c r="BE3396" s="1">
        <v>2</v>
      </c>
      <c r="BF3396" s="296">
        <v>2871.3119383070248</v>
      </c>
    </row>
    <row r="3397" spans="1:58" x14ac:dyDescent="0.3">
      <c r="A3397" s="273">
        <f t="shared" si="102"/>
        <v>9546.4240207444673</v>
      </c>
      <c r="B3397" s="1" t="s">
        <v>2621</v>
      </c>
      <c r="C3397" s="274">
        <v>2207202697</v>
      </c>
      <c r="D3397" s="1">
        <v>144205</v>
      </c>
      <c r="E3397" s="1">
        <v>4</v>
      </c>
      <c r="F3397" s="1" t="s">
        <v>3045</v>
      </c>
      <c r="G3397" s="275">
        <v>43896</v>
      </c>
      <c r="H3397" s="275">
        <v>44651</v>
      </c>
      <c r="I3397" s="1">
        <v>1</v>
      </c>
      <c r="J3397" s="1">
        <v>1</v>
      </c>
      <c r="K3397" s="1">
        <v>23</v>
      </c>
      <c r="L3397" s="1">
        <v>30</v>
      </c>
      <c r="M3397" s="1">
        <v>2</v>
      </c>
      <c r="N3397" s="1">
        <v>18</v>
      </c>
      <c r="O3397" s="1">
        <v>19.559999999999999</v>
      </c>
      <c r="P3397" s="1">
        <v>210000</v>
      </c>
      <c r="Q3397" s="1">
        <v>10484</v>
      </c>
      <c r="R3397" s="1">
        <v>10334</v>
      </c>
      <c r="S3397" s="1">
        <v>155</v>
      </c>
      <c r="T3397" s="1">
        <v>0</v>
      </c>
      <c r="U3397" s="1">
        <v>0</v>
      </c>
      <c r="W3397" s="1">
        <v>0</v>
      </c>
      <c r="X3397" s="1">
        <v>0</v>
      </c>
      <c r="Y3397" s="1">
        <v>0</v>
      </c>
      <c r="AB3397" s="275">
        <v>44620</v>
      </c>
      <c r="AC3397" s="1">
        <v>1</v>
      </c>
      <c r="AD3397" s="1" t="s">
        <v>2623</v>
      </c>
      <c r="AE3397" s="1">
        <v>1</v>
      </c>
      <c r="AF3397" s="1">
        <v>30</v>
      </c>
      <c r="AG3397" s="1">
        <v>10334</v>
      </c>
      <c r="AN3397" s="1">
        <v>1</v>
      </c>
      <c r="AO3397" s="1">
        <v>1</v>
      </c>
      <c r="AR3397" s="276">
        <v>122.52</v>
      </c>
      <c r="AS3397" s="1" t="s">
        <v>2657</v>
      </c>
      <c r="AT3397" s="1">
        <v>0</v>
      </c>
      <c r="AU3397" s="1">
        <v>0</v>
      </c>
      <c r="AX3397" s="1">
        <v>5</v>
      </c>
      <c r="BC3397" s="1">
        <v>1</v>
      </c>
      <c r="BD3397" s="1">
        <v>7</v>
      </c>
      <c r="BE3397" s="1">
        <v>2</v>
      </c>
      <c r="BF3397" s="296">
        <v>665.0559792555315</v>
      </c>
    </row>
    <row r="3398" spans="1:58" x14ac:dyDescent="0.3">
      <c r="A3398" s="273">
        <f t="shared" si="102"/>
        <v>11758.286190769621</v>
      </c>
      <c r="B3398" s="1" t="s">
        <v>2621</v>
      </c>
      <c r="C3398" s="274">
        <v>2207202697</v>
      </c>
      <c r="D3398" s="1">
        <v>144205</v>
      </c>
      <c r="E3398" s="1">
        <v>4</v>
      </c>
      <c r="F3398" s="1" t="s">
        <v>3201</v>
      </c>
      <c r="G3398" s="275">
        <v>43944</v>
      </c>
      <c r="H3398" s="275">
        <v>44681</v>
      </c>
      <c r="I3398" s="1">
        <v>1</v>
      </c>
      <c r="J3398" s="1">
        <v>1</v>
      </c>
      <c r="K3398" s="1">
        <v>22</v>
      </c>
      <c r="L3398" s="1">
        <v>30</v>
      </c>
      <c r="M3398" s="1">
        <v>2</v>
      </c>
      <c r="N3398" s="1">
        <v>18</v>
      </c>
      <c r="O3398" s="1">
        <v>19.559999999999999</v>
      </c>
      <c r="P3398" s="1">
        <v>130000</v>
      </c>
      <c r="Q3398" s="1">
        <v>6490</v>
      </c>
      <c r="R3398" s="1">
        <v>12698</v>
      </c>
      <c r="S3398" s="1">
        <v>190</v>
      </c>
      <c r="T3398" s="1">
        <v>0</v>
      </c>
      <c r="U3398" s="1">
        <v>0</v>
      </c>
      <c r="W3398" s="1">
        <v>0</v>
      </c>
      <c r="X3398" s="1">
        <v>0</v>
      </c>
      <c r="Y3398" s="1">
        <v>0</v>
      </c>
      <c r="AB3398" s="275">
        <v>44620</v>
      </c>
      <c r="AC3398" s="1">
        <v>1</v>
      </c>
      <c r="AD3398" s="1" t="s">
        <v>2623</v>
      </c>
      <c r="AE3398" s="1">
        <v>1</v>
      </c>
      <c r="AF3398" s="1">
        <v>30</v>
      </c>
      <c r="AG3398" s="1">
        <v>6300</v>
      </c>
      <c r="AN3398" s="1">
        <v>1</v>
      </c>
      <c r="AO3398" s="1">
        <v>1</v>
      </c>
      <c r="AR3398" s="276">
        <v>122.52</v>
      </c>
      <c r="AS3398" s="1" t="s">
        <v>2657</v>
      </c>
      <c r="AT3398" s="1">
        <v>0</v>
      </c>
      <c r="AU3398" s="1">
        <v>0</v>
      </c>
      <c r="AX3398" s="1">
        <v>5</v>
      </c>
      <c r="BC3398" s="1">
        <v>1</v>
      </c>
      <c r="BD3398" s="1">
        <v>7</v>
      </c>
      <c r="BE3398" s="1">
        <v>2</v>
      </c>
      <c r="BF3398" s="296">
        <v>817.1938092303792</v>
      </c>
    </row>
    <row r="3399" spans="1:58" x14ac:dyDescent="0.3">
      <c r="A3399" s="273">
        <f t="shared" si="102"/>
        <v>84708.392425631086</v>
      </c>
      <c r="B3399" s="1" t="s">
        <v>2621</v>
      </c>
      <c r="C3399" s="274">
        <v>2207202697</v>
      </c>
      <c r="D3399" s="1">
        <v>144205</v>
      </c>
      <c r="E3399" s="1">
        <v>4</v>
      </c>
      <c r="F3399" s="1" t="s">
        <v>3622</v>
      </c>
      <c r="G3399" s="275">
        <v>44248</v>
      </c>
      <c r="H3399" s="275">
        <v>44985</v>
      </c>
      <c r="I3399" s="1">
        <v>1</v>
      </c>
      <c r="J3399" s="1">
        <v>1</v>
      </c>
      <c r="K3399" s="1">
        <v>12</v>
      </c>
      <c r="L3399" s="1">
        <v>30</v>
      </c>
      <c r="M3399" s="1">
        <v>2</v>
      </c>
      <c r="N3399" s="1">
        <v>17.690000000000001</v>
      </c>
      <c r="O3399" s="1">
        <v>19.2</v>
      </c>
      <c r="P3399" s="1">
        <v>168000</v>
      </c>
      <c r="Q3399" s="1">
        <v>8396</v>
      </c>
      <c r="R3399" s="1">
        <v>91517</v>
      </c>
      <c r="S3399" s="1">
        <v>1350</v>
      </c>
      <c r="T3399" s="1">
        <v>0</v>
      </c>
      <c r="U3399" s="1">
        <v>0</v>
      </c>
      <c r="W3399" s="1">
        <v>0</v>
      </c>
      <c r="X3399" s="1">
        <v>0</v>
      </c>
      <c r="Y3399" s="1">
        <v>0</v>
      </c>
      <c r="AB3399" s="275">
        <v>44620</v>
      </c>
      <c r="AC3399" s="1">
        <v>1</v>
      </c>
      <c r="AD3399" s="1" t="s">
        <v>2623</v>
      </c>
      <c r="AE3399" s="1">
        <v>1</v>
      </c>
      <c r="AF3399" s="1">
        <v>30</v>
      </c>
      <c r="AG3399" s="1">
        <v>7015</v>
      </c>
      <c r="AN3399" s="1">
        <v>1</v>
      </c>
      <c r="AO3399" s="1">
        <v>1</v>
      </c>
      <c r="AR3399" s="276">
        <v>918.93</v>
      </c>
      <c r="AS3399" s="1" t="s">
        <v>2657</v>
      </c>
      <c r="AT3399" s="1">
        <v>0</v>
      </c>
      <c r="AU3399" s="1">
        <v>0</v>
      </c>
      <c r="AX3399" s="1">
        <v>5</v>
      </c>
      <c r="BC3399" s="1">
        <v>1</v>
      </c>
      <c r="BD3399" s="1">
        <v>7</v>
      </c>
      <c r="BE3399" s="1">
        <v>2</v>
      </c>
      <c r="BF3399" s="296">
        <v>5889.677574368925</v>
      </c>
    </row>
    <row r="3400" spans="1:58" x14ac:dyDescent="0.3">
      <c r="A3400" s="273">
        <f t="shared" si="102"/>
        <v>41499.244265299123</v>
      </c>
      <c r="B3400" s="1" t="s">
        <v>2621</v>
      </c>
      <c r="C3400" s="274">
        <v>2207202697</v>
      </c>
      <c r="D3400" s="1">
        <v>144205</v>
      </c>
      <c r="E3400" s="1">
        <v>4</v>
      </c>
      <c r="F3400" s="1" t="s">
        <v>3703</v>
      </c>
      <c r="G3400" s="275">
        <v>44233</v>
      </c>
      <c r="H3400" s="275">
        <v>44985</v>
      </c>
      <c r="I3400" s="1">
        <v>1</v>
      </c>
      <c r="J3400" s="1">
        <v>1</v>
      </c>
      <c r="K3400" s="1">
        <v>12</v>
      </c>
      <c r="L3400" s="1">
        <v>30</v>
      </c>
      <c r="M3400" s="1">
        <v>2</v>
      </c>
      <c r="N3400" s="1">
        <v>17.690000000000001</v>
      </c>
      <c r="O3400" s="1">
        <v>19.2</v>
      </c>
      <c r="P3400" s="1">
        <v>82244</v>
      </c>
      <c r="Q3400" s="1">
        <v>4110</v>
      </c>
      <c r="R3400" s="1">
        <v>44812</v>
      </c>
      <c r="S3400" s="1">
        <v>661</v>
      </c>
      <c r="T3400" s="1">
        <v>0</v>
      </c>
      <c r="U3400" s="1">
        <v>0</v>
      </c>
      <c r="W3400" s="1">
        <v>0</v>
      </c>
      <c r="X3400" s="1">
        <v>0</v>
      </c>
      <c r="Y3400" s="1">
        <v>0</v>
      </c>
      <c r="AB3400" s="275">
        <v>44620</v>
      </c>
      <c r="AC3400" s="1">
        <v>1</v>
      </c>
      <c r="AD3400" s="1" t="s">
        <v>2623</v>
      </c>
      <c r="AE3400" s="1">
        <v>1</v>
      </c>
      <c r="AF3400" s="1">
        <v>30</v>
      </c>
      <c r="AG3400" s="1">
        <v>3434</v>
      </c>
      <c r="AN3400" s="1">
        <v>1</v>
      </c>
      <c r="AO3400" s="1">
        <v>1</v>
      </c>
      <c r="AR3400" s="276">
        <v>428.83</v>
      </c>
      <c r="AS3400" s="1" t="s">
        <v>2657</v>
      </c>
      <c r="AT3400" s="1">
        <v>0</v>
      </c>
      <c r="AU3400" s="1">
        <v>0</v>
      </c>
      <c r="AX3400" s="1">
        <v>5</v>
      </c>
      <c r="BC3400" s="1">
        <v>1</v>
      </c>
      <c r="BD3400" s="1">
        <v>7</v>
      </c>
      <c r="BE3400" s="1">
        <v>2</v>
      </c>
      <c r="BF3400" s="296">
        <v>2883.9257347008784</v>
      </c>
    </row>
    <row r="3401" spans="1:58" x14ac:dyDescent="0.3">
      <c r="A3401" s="273">
        <f t="shared" si="102"/>
        <v>60492.904053817387</v>
      </c>
      <c r="B3401" s="1" t="s">
        <v>2621</v>
      </c>
      <c r="C3401" s="274">
        <v>2207202697</v>
      </c>
      <c r="D3401" s="1">
        <v>144205</v>
      </c>
      <c r="E3401" s="1">
        <v>4</v>
      </c>
      <c r="F3401" s="1" t="s">
        <v>3707</v>
      </c>
      <c r="G3401" s="275">
        <v>44236</v>
      </c>
      <c r="H3401" s="275">
        <v>44985</v>
      </c>
      <c r="I3401" s="1">
        <v>1</v>
      </c>
      <c r="J3401" s="1">
        <v>1</v>
      </c>
      <c r="K3401" s="1">
        <v>12</v>
      </c>
      <c r="L3401" s="1">
        <v>30</v>
      </c>
      <c r="M3401" s="1">
        <v>2</v>
      </c>
      <c r="N3401" s="1">
        <v>17.690000000000001</v>
      </c>
      <c r="O3401" s="1">
        <v>19.2</v>
      </c>
      <c r="P3401" s="1">
        <v>120000</v>
      </c>
      <c r="Q3401" s="1">
        <v>5997</v>
      </c>
      <c r="R3401" s="1">
        <v>65374</v>
      </c>
      <c r="S3401" s="1">
        <v>964</v>
      </c>
      <c r="T3401" s="1">
        <v>0</v>
      </c>
      <c r="U3401" s="1">
        <v>0</v>
      </c>
      <c r="W3401" s="1">
        <v>0</v>
      </c>
      <c r="X3401" s="1">
        <v>0</v>
      </c>
      <c r="Y3401" s="1">
        <v>0</v>
      </c>
      <c r="AB3401" s="275">
        <v>44620</v>
      </c>
      <c r="AC3401" s="1">
        <v>1</v>
      </c>
      <c r="AD3401" s="1" t="s">
        <v>2623</v>
      </c>
      <c r="AE3401" s="1">
        <v>1</v>
      </c>
      <c r="AF3401" s="1">
        <v>30</v>
      </c>
      <c r="AG3401" s="1">
        <v>5011</v>
      </c>
      <c r="AN3401" s="1">
        <v>1</v>
      </c>
      <c r="AO3401" s="1">
        <v>1</v>
      </c>
      <c r="AR3401" s="276">
        <v>673.88</v>
      </c>
      <c r="AS3401" s="1" t="s">
        <v>2657</v>
      </c>
      <c r="AT3401" s="1">
        <v>0</v>
      </c>
      <c r="AU3401" s="1">
        <v>0</v>
      </c>
      <c r="AX3401" s="1">
        <v>5</v>
      </c>
      <c r="BC3401" s="1">
        <v>1</v>
      </c>
      <c r="BD3401" s="1">
        <v>7</v>
      </c>
      <c r="BE3401" s="1">
        <v>2</v>
      </c>
      <c r="BF3401" s="296">
        <v>4207.2159461826132</v>
      </c>
    </row>
    <row r="3402" spans="1:58" x14ac:dyDescent="0.3">
      <c r="A3402" s="273">
        <f t="shared" si="102"/>
        <v>54907.553141760785</v>
      </c>
      <c r="B3402" s="1" t="s">
        <v>2621</v>
      </c>
      <c r="C3402" s="274">
        <v>2207202697</v>
      </c>
      <c r="D3402" s="1">
        <v>144205</v>
      </c>
      <c r="E3402" s="1">
        <v>4</v>
      </c>
      <c r="F3402" s="1" t="s">
        <v>3530</v>
      </c>
      <c r="G3402" s="275">
        <v>44075</v>
      </c>
      <c r="H3402" s="275">
        <v>44834</v>
      </c>
      <c r="I3402" s="1">
        <v>1</v>
      </c>
      <c r="J3402" s="1">
        <v>1</v>
      </c>
      <c r="K3402" s="1">
        <v>17</v>
      </c>
      <c r="L3402" s="1">
        <v>30</v>
      </c>
      <c r="M3402" s="1">
        <v>2</v>
      </c>
      <c r="N3402" s="1">
        <v>17.690000000000001</v>
      </c>
      <c r="O3402" s="1">
        <v>19.2</v>
      </c>
      <c r="P3402" s="1">
        <v>180000</v>
      </c>
      <c r="Q3402" s="1">
        <v>8995</v>
      </c>
      <c r="R3402" s="1">
        <v>59339</v>
      </c>
      <c r="S3402" s="1">
        <v>875</v>
      </c>
      <c r="T3402" s="1">
        <v>0</v>
      </c>
      <c r="U3402" s="1">
        <v>0</v>
      </c>
      <c r="V3402" s="275"/>
      <c r="W3402" s="1">
        <v>0</v>
      </c>
      <c r="X3402" s="1">
        <v>0</v>
      </c>
      <c r="Y3402" s="1">
        <v>0</v>
      </c>
      <c r="AB3402" s="275">
        <v>44620</v>
      </c>
      <c r="AC3402" s="1">
        <v>1</v>
      </c>
      <c r="AD3402" s="1" t="s">
        <v>2623</v>
      </c>
      <c r="AE3402" s="1">
        <v>1</v>
      </c>
      <c r="AF3402" s="1">
        <v>30</v>
      </c>
      <c r="AG3402" s="1">
        <v>8100</v>
      </c>
      <c r="AN3402" s="1">
        <v>1</v>
      </c>
      <c r="AO3402" s="1">
        <v>1</v>
      </c>
      <c r="AP3402" s="275"/>
      <c r="AR3402" s="276">
        <v>612.62</v>
      </c>
      <c r="AS3402" s="1" t="s">
        <v>2657</v>
      </c>
      <c r="AT3402" s="1">
        <v>0</v>
      </c>
      <c r="AU3402" s="1">
        <v>0</v>
      </c>
      <c r="AX3402" s="1">
        <v>5</v>
      </c>
      <c r="BC3402" s="1">
        <v>1</v>
      </c>
      <c r="BD3402" s="1">
        <v>7</v>
      </c>
      <c r="BE3402" s="1">
        <v>2</v>
      </c>
      <c r="BF3402" s="296">
        <v>3818.8268582392088</v>
      </c>
    </row>
    <row r="3403" spans="1:58" x14ac:dyDescent="0.3">
      <c r="A3403" s="273">
        <f t="shared" si="102"/>
        <v>22145.844073972894</v>
      </c>
      <c r="B3403" s="1" t="s">
        <v>2621</v>
      </c>
      <c r="C3403" s="274">
        <v>2207202697</v>
      </c>
      <c r="D3403" s="1">
        <v>144205</v>
      </c>
      <c r="E3403" s="1">
        <v>4</v>
      </c>
      <c r="F3403" s="1" t="s">
        <v>3876</v>
      </c>
      <c r="G3403" s="275">
        <v>44174</v>
      </c>
      <c r="H3403" s="275">
        <v>44926</v>
      </c>
      <c r="I3403" s="1">
        <v>1</v>
      </c>
      <c r="J3403" s="1">
        <v>1</v>
      </c>
      <c r="K3403" s="1">
        <v>14</v>
      </c>
      <c r="L3403" s="1">
        <v>30</v>
      </c>
      <c r="M3403" s="1">
        <v>2</v>
      </c>
      <c r="N3403" s="1">
        <v>17.690000000000001</v>
      </c>
      <c r="O3403" s="1">
        <v>19.2</v>
      </c>
      <c r="P3403" s="1">
        <v>51960</v>
      </c>
      <c r="Q3403" s="1">
        <v>2597</v>
      </c>
      <c r="R3403" s="1">
        <v>23931</v>
      </c>
      <c r="S3403" s="1">
        <v>353</v>
      </c>
      <c r="T3403" s="1">
        <v>0</v>
      </c>
      <c r="U3403" s="1">
        <v>0</v>
      </c>
      <c r="V3403" s="275"/>
      <c r="W3403" s="1">
        <v>0</v>
      </c>
      <c r="X3403" s="1">
        <v>0</v>
      </c>
      <c r="Y3403" s="1">
        <v>0</v>
      </c>
      <c r="AB3403" s="275">
        <v>44620</v>
      </c>
      <c r="AC3403" s="1">
        <v>1</v>
      </c>
      <c r="AD3403" s="1" t="s">
        <v>2623</v>
      </c>
      <c r="AE3403" s="1">
        <v>1</v>
      </c>
      <c r="AF3403" s="1">
        <v>30</v>
      </c>
      <c r="AG3403" s="1">
        <v>2236</v>
      </c>
      <c r="AN3403" s="1">
        <v>1</v>
      </c>
      <c r="AO3403" s="1">
        <v>1</v>
      </c>
      <c r="AP3403" s="275"/>
      <c r="AR3403" s="276">
        <v>245.05</v>
      </c>
      <c r="AS3403" s="1" t="s">
        <v>2657</v>
      </c>
      <c r="AT3403" s="1">
        <v>0</v>
      </c>
      <c r="AU3403" s="1">
        <v>0</v>
      </c>
      <c r="AX3403" s="1">
        <v>5</v>
      </c>
      <c r="BC3403" s="1">
        <v>1</v>
      </c>
      <c r="BD3403" s="1">
        <v>7</v>
      </c>
      <c r="BE3403" s="1">
        <v>2</v>
      </c>
      <c r="BF3403" s="296">
        <v>1540.1059260271072</v>
      </c>
    </row>
    <row r="3404" spans="1:58" x14ac:dyDescent="0.3">
      <c r="A3404" s="273">
        <f t="shared" si="102"/>
        <v>65746.091382811836</v>
      </c>
      <c r="B3404" s="1" t="s">
        <v>2621</v>
      </c>
      <c r="C3404" s="274">
        <v>2207202697</v>
      </c>
      <c r="D3404" s="1">
        <v>144205</v>
      </c>
      <c r="E3404" s="1">
        <v>4</v>
      </c>
      <c r="F3404" s="1" t="s">
        <v>3886</v>
      </c>
      <c r="G3404" s="275">
        <v>44123</v>
      </c>
      <c r="H3404" s="275">
        <v>44865</v>
      </c>
      <c r="I3404" s="1">
        <v>1</v>
      </c>
      <c r="J3404" s="1">
        <v>1</v>
      </c>
      <c r="K3404" s="1">
        <v>16</v>
      </c>
      <c r="L3404" s="1">
        <v>30</v>
      </c>
      <c r="M3404" s="1">
        <v>2</v>
      </c>
      <c r="N3404" s="1">
        <v>17.690000000000001</v>
      </c>
      <c r="O3404" s="1">
        <v>19.2</v>
      </c>
      <c r="P3404" s="1">
        <v>190000</v>
      </c>
      <c r="Q3404" s="1">
        <v>9495</v>
      </c>
      <c r="R3404" s="1">
        <v>71054</v>
      </c>
      <c r="S3404" s="1">
        <v>1048</v>
      </c>
      <c r="T3404" s="1">
        <v>0</v>
      </c>
      <c r="U3404" s="1">
        <v>0</v>
      </c>
      <c r="W3404" s="1">
        <v>0</v>
      </c>
      <c r="X3404" s="1">
        <v>0</v>
      </c>
      <c r="Y3404" s="1">
        <v>0</v>
      </c>
      <c r="AB3404" s="275">
        <v>44620</v>
      </c>
      <c r="AC3404" s="1">
        <v>1</v>
      </c>
      <c r="AD3404" s="1" t="s">
        <v>2623</v>
      </c>
      <c r="AE3404" s="1">
        <v>1</v>
      </c>
      <c r="AF3404" s="1">
        <v>30</v>
      </c>
      <c r="AG3404" s="1">
        <v>8423</v>
      </c>
      <c r="AN3404" s="1">
        <v>1</v>
      </c>
      <c r="AO3404" s="1">
        <v>1</v>
      </c>
      <c r="AR3404" s="276">
        <v>735.15</v>
      </c>
      <c r="AS3404" s="1" t="s">
        <v>2657</v>
      </c>
      <c r="AT3404" s="1">
        <v>0</v>
      </c>
      <c r="AU3404" s="1">
        <v>0</v>
      </c>
      <c r="AX3404" s="1">
        <v>5</v>
      </c>
      <c r="BC3404" s="1">
        <v>1</v>
      </c>
      <c r="BD3404" s="1">
        <v>7</v>
      </c>
      <c r="BE3404" s="1">
        <v>2</v>
      </c>
      <c r="BF3404" s="296">
        <v>4572.7586171881694</v>
      </c>
    </row>
    <row r="3405" spans="1:58" x14ac:dyDescent="0.3">
      <c r="A3405" s="273">
        <f t="shared" si="102"/>
        <v>15804.492893988918</v>
      </c>
      <c r="B3405" s="1" t="s">
        <v>2621</v>
      </c>
      <c r="C3405" s="274">
        <v>2207202697</v>
      </c>
      <c r="D3405" s="1">
        <v>144205</v>
      </c>
      <c r="E3405" s="1">
        <v>4</v>
      </c>
      <c r="F3405" s="1" t="s">
        <v>3902</v>
      </c>
      <c r="G3405" s="275">
        <v>44055</v>
      </c>
      <c r="H3405" s="275">
        <v>44804</v>
      </c>
      <c r="I3405" s="1">
        <v>1</v>
      </c>
      <c r="J3405" s="1">
        <v>1</v>
      </c>
      <c r="K3405" s="1">
        <v>18</v>
      </c>
      <c r="L3405" s="1">
        <v>30</v>
      </c>
      <c r="M3405" s="1">
        <v>2</v>
      </c>
      <c r="N3405" s="1">
        <v>17.690000000000001</v>
      </c>
      <c r="O3405" s="1">
        <v>19.2</v>
      </c>
      <c r="P3405" s="1">
        <v>60000</v>
      </c>
      <c r="Q3405" s="1">
        <v>2998</v>
      </c>
      <c r="R3405" s="1">
        <v>17088</v>
      </c>
      <c r="S3405" s="1">
        <v>252</v>
      </c>
      <c r="T3405" s="1">
        <v>0</v>
      </c>
      <c r="U3405" s="1">
        <v>0</v>
      </c>
      <c r="W3405" s="1">
        <v>0</v>
      </c>
      <c r="X3405" s="1">
        <v>0</v>
      </c>
      <c r="Y3405" s="1">
        <v>0</v>
      </c>
      <c r="AB3405" s="275">
        <v>44620</v>
      </c>
      <c r="AC3405" s="1">
        <v>1</v>
      </c>
      <c r="AD3405" s="1" t="s">
        <v>2623</v>
      </c>
      <c r="AE3405" s="1">
        <v>1</v>
      </c>
      <c r="AF3405" s="1">
        <v>30</v>
      </c>
      <c r="AG3405" s="1">
        <v>2740</v>
      </c>
      <c r="AN3405" s="1">
        <v>1</v>
      </c>
      <c r="AO3405" s="1">
        <v>1</v>
      </c>
      <c r="AR3405" s="276">
        <v>183.79</v>
      </c>
      <c r="AS3405" s="1" t="s">
        <v>2657</v>
      </c>
      <c r="AT3405" s="1">
        <v>0</v>
      </c>
      <c r="AU3405" s="1">
        <v>0</v>
      </c>
      <c r="AX3405" s="1">
        <v>5</v>
      </c>
      <c r="BC3405" s="1">
        <v>1</v>
      </c>
      <c r="BD3405" s="1">
        <v>7</v>
      </c>
      <c r="BE3405" s="1">
        <v>2</v>
      </c>
      <c r="BF3405" s="296">
        <v>1099.7171060110823</v>
      </c>
    </row>
    <row r="3406" spans="1:58" x14ac:dyDescent="0.3">
      <c r="A3406" s="273">
        <f t="shared" si="102"/>
        <v>79041.640494626859</v>
      </c>
      <c r="B3406" s="1" t="s">
        <v>2621</v>
      </c>
      <c r="C3406" s="274">
        <v>2207202697</v>
      </c>
      <c r="D3406" s="1">
        <v>144205</v>
      </c>
      <c r="E3406" s="1">
        <v>4</v>
      </c>
      <c r="F3406" s="1" t="s">
        <v>3903</v>
      </c>
      <c r="G3406" s="275">
        <v>44055</v>
      </c>
      <c r="H3406" s="275">
        <v>44804</v>
      </c>
      <c r="I3406" s="1">
        <v>1</v>
      </c>
      <c r="J3406" s="1">
        <v>1</v>
      </c>
      <c r="K3406" s="1">
        <v>18</v>
      </c>
      <c r="L3406" s="1">
        <v>30</v>
      </c>
      <c r="M3406" s="1">
        <v>2</v>
      </c>
      <c r="N3406" s="1">
        <v>17.690000000000001</v>
      </c>
      <c r="O3406" s="1">
        <v>19.2</v>
      </c>
      <c r="P3406" s="1">
        <v>300000</v>
      </c>
      <c r="Q3406" s="1">
        <v>14992</v>
      </c>
      <c r="R3406" s="1">
        <v>85395</v>
      </c>
      <c r="S3406" s="1">
        <v>1260</v>
      </c>
      <c r="T3406" s="1">
        <v>0</v>
      </c>
      <c r="U3406" s="1">
        <v>0</v>
      </c>
      <c r="V3406" s="275"/>
      <c r="W3406" s="1">
        <v>0</v>
      </c>
      <c r="X3406" s="1">
        <v>0</v>
      </c>
      <c r="Y3406" s="1">
        <v>0</v>
      </c>
      <c r="AB3406" s="275">
        <v>44620</v>
      </c>
      <c r="AC3406" s="1">
        <v>1</v>
      </c>
      <c r="AD3406" s="1" t="s">
        <v>2623</v>
      </c>
      <c r="AE3406" s="1">
        <v>1</v>
      </c>
      <c r="AF3406" s="1">
        <v>30</v>
      </c>
      <c r="AG3406" s="1">
        <v>13703</v>
      </c>
      <c r="AN3406" s="1">
        <v>1</v>
      </c>
      <c r="AO3406" s="1">
        <v>1</v>
      </c>
      <c r="AP3406" s="275"/>
      <c r="AR3406" s="276">
        <v>857.67</v>
      </c>
      <c r="AS3406" s="1" t="s">
        <v>2657</v>
      </c>
      <c r="AT3406" s="1">
        <v>0</v>
      </c>
      <c r="AU3406" s="1">
        <v>0</v>
      </c>
      <c r="AX3406" s="1">
        <v>5</v>
      </c>
      <c r="BC3406" s="1">
        <v>1</v>
      </c>
      <c r="BD3406" s="1">
        <v>7</v>
      </c>
      <c r="BE3406" s="1">
        <v>2</v>
      </c>
      <c r="BF3406" s="296">
        <v>5495.6895053731478</v>
      </c>
    </row>
    <row r="3407" spans="1:58" x14ac:dyDescent="0.3">
      <c r="A3407" s="273">
        <f t="shared" si="102"/>
        <v>178858.40675566022</v>
      </c>
      <c r="B3407" s="1" t="s">
        <v>2621</v>
      </c>
      <c r="C3407" s="274">
        <v>2207202697</v>
      </c>
      <c r="D3407" s="1">
        <v>144205</v>
      </c>
      <c r="E3407" s="1">
        <v>4</v>
      </c>
      <c r="F3407" s="1" t="s">
        <v>4225</v>
      </c>
      <c r="G3407" s="275">
        <v>44341</v>
      </c>
      <c r="H3407" s="275">
        <v>45077</v>
      </c>
      <c r="I3407" s="1">
        <v>1</v>
      </c>
      <c r="J3407" s="1">
        <v>1</v>
      </c>
      <c r="K3407" s="1">
        <v>9</v>
      </c>
      <c r="L3407" s="1">
        <v>30</v>
      </c>
      <c r="M3407" s="1">
        <v>2</v>
      </c>
      <c r="N3407" s="1">
        <v>17.690000000000001</v>
      </c>
      <c r="O3407" s="1">
        <v>19.2</v>
      </c>
      <c r="P3407" s="1">
        <v>290000</v>
      </c>
      <c r="Q3407" s="1">
        <v>14492</v>
      </c>
      <c r="R3407" s="1">
        <v>193256</v>
      </c>
      <c r="S3407" s="1">
        <v>2850</v>
      </c>
      <c r="T3407" s="1">
        <v>0</v>
      </c>
      <c r="U3407" s="1">
        <v>0</v>
      </c>
      <c r="W3407" s="1">
        <v>0</v>
      </c>
      <c r="X3407" s="1">
        <v>0</v>
      </c>
      <c r="Y3407" s="1">
        <v>0</v>
      </c>
      <c r="AB3407" s="275">
        <v>44620</v>
      </c>
      <c r="AC3407" s="1">
        <v>1</v>
      </c>
      <c r="AD3407" s="1" t="s">
        <v>2623</v>
      </c>
      <c r="AE3407" s="1">
        <v>1</v>
      </c>
      <c r="AF3407" s="1">
        <v>30</v>
      </c>
      <c r="AG3407" s="1">
        <v>11577</v>
      </c>
      <c r="AN3407" s="1">
        <v>1</v>
      </c>
      <c r="AO3407" s="1">
        <v>1</v>
      </c>
      <c r="AR3407" s="276">
        <v>1960.39</v>
      </c>
      <c r="AS3407" s="1" t="s">
        <v>2657</v>
      </c>
      <c r="AT3407" s="1">
        <v>0</v>
      </c>
      <c r="AU3407" s="1">
        <v>0</v>
      </c>
      <c r="AX3407" s="1">
        <v>5</v>
      </c>
      <c r="BC3407" s="1">
        <v>1</v>
      </c>
      <c r="BD3407" s="1">
        <v>7</v>
      </c>
      <c r="BE3407" s="1">
        <v>2</v>
      </c>
      <c r="BF3407" s="296">
        <v>12437.203244339753</v>
      </c>
    </row>
    <row r="3408" spans="1:58" x14ac:dyDescent="0.3">
      <c r="A3408" s="273">
        <f t="shared" si="102"/>
        <v>45664.277743304032</v>
      </c>
      <c r="B3408" s="1" t="s">
        <v>2621</v>
      </c>
      <c r="C3408" s="274">
        <v>2207202697</v>
      </c>
      <c r="D3408" s="1">
        <v>144205</v>
      </c>
      <c r="E3408" s="1">
        <v>4</v>
      </c>
      <c r="F3408" s="1" t="s">
        <v>4337</v>
      </c>
      <c r="G3408" s="275">
        <v>44264</v>
      </c>
      <c r="H3408" s="275">
        <v>45016</v>
      </c>
      <c r="I3408" s="1">
        <v>1</v>
      </c>
      <c r="J3408" s="1">
        <v>1</v>
      </c>
      <c r="K3408" s="1">
        <v>11</v>
      </c>
      <c r="L3408" s="1">
        <v>30</v>
      </c>
      <c r="M3408" s="1">
        <v>2</v>
      </c>
      <c r="N3408" s="1">
        <v>17.690000000000001</v>
      </c>
      <c r="O3408" s="1">
        <v>19.2</v>
      </c>
      <c r="P3408" s="1">
        <v>84195</v>
      </c>
      <c r="Q3408" s="1">
        <v>4208</v>
      </c>
      <c r="R3408" s="1">
        <v>49329</v>
      </c>
      <c r="S3408" s="1">
        <v>728</v>
      </c>
      <c r="T3408" s="1">
        <v>0</v>
      </c>
      <c r="U3408" s="1">
        <v>0</v>
      </c>
      <c r="W3408" s="1">
        <v>0</v>
      </c>
      <c r="X3408" s="1">
        <v>0</v>
      </c>
      <c r="Y3408" s="1">
        <v>0</v>
      </c>
      <c r="AB3408" s="275">
        <v>44620</v>
      </c>
      <c r="AC3408" s="1">
        <v>1</v>
      </c>
      <c r="AD3408" s="1" t="s">
        <v>2623</v>
      </c>
      <c r="AE3408" s="1">
        <v>1</v>
      </c>
      <c r="AF3408" s="1">
        <v>30</v>
      </c>
      <c r="AG3408" s="1">
        <v>3463</v>
      </c>
      <c r="AN3408" s="1">
        <v>1</v>
      </c>
      <c r="AO3408" s="1">
        <v>1</v>
      </c>
      <c r="AR3408" s="276">
        <v>490.1</v>
      </c>
      <c r="AS3408" s="1" t="s">
        <v>2657</v>
      </c>
      <c r="AT3408" s="1">
        <v>0</v>
      </c>
      <c r="AU3408" s="1">
        <v>0</v>
      </c>
      <c r="AX3408" s="1">
        <v>5</v>
      </c>
      <c r="BC3408" s="1">
        <v>1</v>
      </c>
      <c r="BD3408" s="1">
        <v>7</v>
      </c>
      <c r="BE3408" s="1">
        <v>2</v>
      </c>
      <c r="BF3408" s="296">
        <v>3174.6222566959664</v>
      </c>
    </row>
    <row r="3409" spans="1:58" x14ac:dyDescent="0.3">
      <c r="A3409" s="273">
        <f t="shared" si="102"/>
        <v>70418.696999184773</v>
      </c>
      <c r="B3409" s="1" t="s">
        <v>2621</v>
      </c>
      <c r="C3409" s="274">
        <v>2207202697</v>
      </c>
      <c r="D3409" s="1">
        <v>144205</v>
      </c>
      <c r="E3409" s="1">
        <v>4</v>
      </c>
      <c r="F3409" s="1" t="s">
        <v>4304</v>
      </c>
      <c r="G3409" s="275">
        <v>44459</v>
      </c>
      <c r="H3409" s="275">
        <v>45199</v>
      </c>
      <c r="I3409" s="1">
        <v>1</v>
      </c>
      <c r="J3409" s="1">
        <v>1</v>
      </c>
      <c r="K3409" s="1">
        <v>5</v>
      </c>
      <c r="L3409" s="1">
        <v>30</v>
      </c>
      <c r="M3409" s="1">
        <v>2</v>
      </c>
      <c r="N3409" s="1">
        <v>17.690000000000001</v>
      </c>
      <c r="O3409" s="1">
        <v>19.2</v>
      </c>
      <c r="P3409" s="1">
        <v>92720</v>
      </c>
      <c r="Q3409" s="1">
        <v>4634</v>
      </c>
      <c r="R3409" s="1">
        <v>76048</v>
      </c>
      <c r="S3409" s="1">
        <v>1121</v>
      </c>
      <c r="T3409" s="1">
        <v>0</v>
      </c>
      <c r="U3409" s="1">
        <v>0</v>
      </c>
      <c r="W3409" s="1">
        <v>0</v>
      </c>
      <c r="X3409" s="1">
        <v>0</v>
      </c>
      <c r="Y3409" s="1">
        <v>0</v>
      </c>
      <c r="AB3409" s="275">
        <v>44620</v>
      </c>
      <c r="AC3409" s="1">
        <v>1</v>
      </c>
      <c r="AD3409" s="1" t="s">
        <v>2623</v>
      </c>
      <c r="AE3409" s="1">
        <v>1</v>
      </c>
      <c r="AF3409" s="1">
        <v>30</v>
      </c>
      <c r="AG3409" s="1">
        <v>3487</v>
      </c>
      <c r="AN3409" s="1">
        <v>1</v>
      </c>
      <c r="AO3409" s="1">
        <v>1</v>
      </c>
      <c r="AR3409" s="276">
        <v>735.15</v>
      </c>
      <c r="AS3409" s="1" t="s">
        <v>2657</v>
      </c>
      <c r="AT3409" s="1">
        <v>0</v>
      </c>
      <c r="AU3409" s="1">
        <v>0</v>
      </c>
      <c r="AX3409" s="1">
        <v>5</v>
      </c>
      <c r="BC3409" s="1">
        <v>1</v>
      </c>
      <c r="BD3409" s="1">
        <v>7</v>
      </c>
      <c r="BE3409" s="1">
        <v>2</v>
      </c>
      <c r="BF3409" s="296">
        <v>4894.1530008152367</v>
      </c>
    </row>
    <row r="3410" spans="1:58" x14ac:dyDescent="0.3">
      <c r="A3410" s="273">
        <f t="shared" si="102"/>
        <v>189467.22974507092</v>
      </c>
      <c r="B3410" s="1" t="s">
        <v>2621</v>
      </c>
      <c r="C3410" s="274">
        <v>2207202697</v>
      </c>
      <c r="D3410" s="1">
        <v>144205</v>
      </c>
      <c r="E3410" s="1">
        <v>4</v>
      </c>
      <c r="F3410" s="1" t="s">
        <v>4732</v>
      </c>
      <c r="G3410" s="275">
        <v>44361</v>
      </c>
      <c r="H3410" s="275">
        <v>45107</v>
      </c>
      <c r="I3410" s="1">
        <v>1</v>
      </c>
      <c r="J3410" s="1">
        <v>1</v>
      </c>
      <c r="K3410" s="1">
        <v>8</v>
      </c>
      <c r="L3410" s="1">
        <v>30</v>
      </c>
      <c r="M3410" s="1">
        <v>2</v>
      </c>
      <c r="N3410" s="1">
        <v>17.690000000000001</v>
      </c>
      <c r="O3410" s="1">
        <v>19.2</v>
      </c>
      <c r="P3410" s="1">
        <v>290000</v>
      </c>
      <c r="Q3410" s="1">
        <v>14492</v>
      </c>
      <c r="R3410" s="1">
        <v>204660</v>
      </c>
      <c r="S3410" s="1">
        <v>3019</v>
      </c>
      <c r="T3410" s="1">
        <v>0</v>
      </c>
      <c r="U3410" s="1">
        <v>0</v>
      </c>
      <c r="W3410" s="1">
        <v>0</v>
      </c>
      <c r="X3410" s="1">
        <v>0</v>
      </c>
      <c r="Y3410" s="1">
        <v>0</v>
      </c>
      <c r="AB3410" s="275">
        <v>44620</v>
      </c>
      <c r="AC3410" s="1">
        <v>1</v>
      </c>
      <c r="AD3410" s="1" t="s">
        <v>2623</v>
      </c>
      <c r="AE3410" s="1">
        <v>1</v>
      </c>
      <c r="AF3410" s="1">
        <v>30</v>
      </c>
      <c r="AG3410" s="1">
        <v>11404</v>
      </c>
      <c r="AN3410" s="1">
        <v>1</v>
      </c>
      <c r="AO3410" s="1">
        <v>1</v>
      </c>
      <c r="AR3410" s="276">
        <v>2021.65</v>
      </c>
      <c r="AS3410" s="1" t="s">
        <v>2657</v>
      </c>
      <c r="AT3410" s="1">
        <v>0</v>
      </c>
      <c r="AU3410" s="1">
        <v>0</v>
      </c>
      <c r="AX3410" s="1">
        <v>5</v>
      </c>
      <c r="BC3410" s="1">
        <v>1</v>
      </c>
      <c r="BD3410" s="1">
        <v>7</v>
      </c>
      <c r="BE3410" s="1">
        <v>2</v>
      </c>
      <c r="BF3410" s="296">
        <v>13171.120254929077</v>
      </c>
    </row>
    <row r="3411" spans="1:58" x14ac:dyDescent="0.3">
      <c r="A3411" s="273">
        <f t="shared" si="102"/>
        <v>103062.514936083</v>
      </c>
      <c r="B3411" s="1" t="s">
        <v>2621</v>
      </c>
      <c r="C3411" s="274">
        <v>2207202697</v>
      </c>
      <c r="D3411" s="1">
        <v>144205</v>
      </c>
      <c r="E3411" s="1">
        <v>4</v>
      </c>
      <c r="F3411" s="1" t="s">
        <v>4495</v>
      </c>
      <c r="G3411" s="275">
        <v>44266</v>
      </c>
      <c r="H3411" s="275">
        <v>45016</v>
      </c>
      <c r="I3411" s="1">
        <v>1</v>
      </c>
      <c r="J3411" s="1">
        <v>1</v>
      </c>
      <c r="K3411" s="1">
        <v>11</v>
      </c>
      <c r="L3411" s="1">
        <v>30</v>
      </c>
      <c r="M3411" s="1">
        <v>2</v>
      </c>
      <c r="N3411" s="1">
        <v>17.690000000000001</v>
      </c>
      <c r="O3411" s="1">
        <v>19.2</v>
      </c>
      <c r="P3411" s="1">
        <v>190000</v>
      </c>
      <c r="Q3411" s="1">
        <v>9495</v>
      </c>
      <c r="R3411" s="1">
        <v>111330</v>
      </c>
      <c r="S3411" s="1">
        <v>1642</v>
      </c>
      <c r="T3411" s="1">
        <v>0</v>
      </c>
      <c r="U3411" s="1">
        <v>0</v>
      </c>
      <c r="W3411" s="1">
        <v>0</v>
      </c>
      <c r="X3411" s="1">
        <v>0</v>
      </c>
      <c r="Y3411" s="1">
        <v>0</v>
      </c>
      <c r="AB3411" s="275">
        <v>44620</v>
      </c>
      <c r="AC3411" s="1">
        <v>1</v>
      </c>
      <c r="AD3411" s="1" t="s">
        <v>2623</v>
      </c>
      <c r="AE3411" s="1">
        <v>1</v>
      </c>
      <c r="AF3411" s="1">
        <v>30</v>
      </c>
      <c r="AG3411" s="1">
        <v>7816</v>
      </c>
      <c r="AN3411" s="1">
        <v>1</v>
      </c>
      <c r="AO3411" s="1">
        <v>1</v>
      </c>
      <c r="AR3411" s="276">
        <v>1102.72</v>
      </c>
      <c r="AS3411" s="1" t="s">
        <v>2657</v>
      </c>
      <c r="AT3411" s="1">
        <v>0</v>
      </c>
      <c r="AU3411" s="1">
        <v>0</v>
      </c>
      <c r="AX3411" s="1">
        <v>5</v>
      </c>
      <c r="BC3411" s="1">
        <v>1</v>
      </c>
      <c r="BD3411" s="1">
        <v>7</v>
      </c>
      <c r="BE3411" s="1">
        <v>2</v>
      </c>
      <c r="BF3411" s="296">
        <v>7164.7650639170042</v>
      </c>
    </row>
    <row r="3412" spans="1:58" x14ac:dyDescent="0.3">
      <c r="A3412" s="273">
        <f t="shared" si="102"/>
        <v>199855.73327217012</v>
      </c>
      <c r="B3412" s="1" t="s">
        <v>2621</v>
      </c>
      <c r="C3412" s="274">
        <v>2207202697</v>
      </c>
      <c r="D3412" s="1">
        <v>144205</v>
      </c>
      <c r="E3412" s="1">
        <v>4</v>
      </c>
      <c r="F3412" s="1" t="s">
        <v>4807</v>
      </c>
      <c r="G3412" s="275">
        <v>44391</v>
      </c>
      <c r="H3412" s="275">
        <v>45138</v>
      </c>
      <c r="I3412" s="1">
        <v>1</v>
      </c>
      <c r="J3412" s="1">
        <v>1</v>
      </c>
      <c r="K3412" s="1">
        <v>7</v>
      </c>
      <c r="L3412" s="1">
        <v>30</v>
      </c>
      <c r="M3412" s="1">
        <v>2</v>
      </c>
      <c r="N3412" s="1">
        <v>17.690000000000001</v>
      </c>
      <c r="O3412" s="1">
        <v>19.2</v>
      </c>
      <c r="P3412" s="1">
        <v>290000</v>
      </c>
      <c r="Q3412" s="1">
        <v>14492</v>
      </c>
      <c r="R3412" s="1">
        <v>215894</v>
      </c>
      <c r="S3412" s="1">
        <v>3185</v>
      </c>
      <c r="T3412" s="1">
        <v>0</v>
      </c>
      <c r="U3412" s="1">
        <v>0</v>
      </c>
      <c r="W3412" s="1">
        <v>0</v>
      </c>
      <c r="X3412" s="1">
        <v>0</v>
      </c>
      <c r="Y3412" s="1">
        <v>0</v>
      </c>
      <c r="AB3412" s="275">
        <v>44620</v>
      </c>
      <c r="AC3412" s="1">
        <v>1</v>
      </c>
      <c r="AD3412" s="1" t="s">
        <v>2623</v>
      </c>
      <c r="AE3412" s="1">
        <v>1</v>
      </c>
      <c r="AF3412" s="1">
        <v>30</v>
      </c>
      <c r="AG3412" s="1">
        <v>11234</v>
      </c>
      <c r="AN3412" s="1">
        <v>1</v>
      </c>
      <c r="AO3412" s="1">
        <v>1</v>
      </c>
      <c r="AR3412" s="276">
        <v>2144.17</v>
      </c>
      <c r="AS3412" s="1" t="s">
        <v>2657</v>
      </c>
      <c r="AT3412" s="1">
        <v>0</v>
      </c>
      <c r="AU3412" s="1">
        <v>0</v>
      </c>
      <c r="AX3412" s="1">
        <v>5</v>
      </c>
      <c r="BC3412" s="1">
        <v>1</v>
      </c>
      <c r="BD3412" s="1">
        <v>7</v>
      </c>
      <c r="BE3412" s="1">
        <v>2</v>
      </c>
      <c r="BF3412" s="296">
        <v>13894.096727829854</v>
      </c>
    </row>
    <row r="3413" spans="1:58" x14ac:dyDescent="0.3">
      <c r="A3413" s="273">
        <f t="shared" si="102"/>
        <v>87888.202881200923</v>
      </c>
      <c r="B3413" s="1" t="s">
        <v>2621</v>
      </c>
      <c r="C3413" s="274">
        <v>2207202697</v>
      </c>
      <c r="D3413" s="1">
        <v>144205</v>
      </c>
      <c r="E3413" s="1">
        <v>4</v>
      </c>
      <c r="F3413" s="1" t="s">
        <v>4661</v>
      </c>
      <c r="G3413" s="275">
        <v>44455</v>
      </c>
      <c r="H3413" s="275">
        <v>45199</v>
      </c>
      <c r="I3413" s="1">
        <v>1</v>
      </c>
      <c r="J3413" s="1">
        <v>1</v>
      </c>
      <c r="K3413" s="1">
        <v>5</v>
      </c>
      <c r="L3413" s="1">
        <v>30</v>
      </c>
      <c r="M3413" s="1">
        <v>2</v>
      </c>
      <c r="N3413" s="1">
        <v>17.690000000000001</v>
      </c>
      <c r="O3413" s="1">
        <v>19.2</v>
      </c>
      <c r="P3413" s="1">
        <v>115800</v>
      </c>
      <c r="Q3413" s="1">
        <v>5787</v>
      </c>
      <c r="R3413" s="1">
        <v>94981</v>
      </c>
      <c r="S3413" s="1">
        <v>1401</v>
      </c>
      <c r="T3413" s="1">
        <v>0</v>
      </c>
      <c r="U3413" s="1">
        <v>0</v>
      </c>
      <c r="W3413" s="1">
        <v>0</v>
      </c>
      <c r="X3413" s="1">
        <v>0</v>
      </c>
      <c r="Y3413" s="1">
        <v>0</v>
      </c>
      <c r="AB3413" s="275">
        <v>44620</v>
      </c>
      <c r="AC3413" s="1">
        <v>1</v>
      </c>
      <c r="AD3413" s="1" t="s">
        <v>2623</v>
      </c>
      <c r="AE3413" s="1">
        <v>1</v>
      </c>
      <c r="AF3413" s="1">
        <v>30</v>
      </c>
      <c r="AG3413" s="1">
        <v>4354</v>
      </c>
      <c r="AN3413" s="1">
        <v>1</v>
      </c>
      <c r="AO3413" s="1">
        <v>1</v>
      </c>
      <c r="AR3413" s="276">
        <v>980.19</v>
      </c>
      <c r="AS3413" s="1" t="s">
        <v>2657</v>
      </c>
      <c r="AT3413" s="1">
        <v>0</v>
      </c>
      <c r="AU3413" s="1">
        <v>0</v>
      </c>
      <c r="AX3413" s="1">
        <v>5</v>
      </c>
      <c r="BC3413" s="1">
        <v>1</v>
      </c>
      <c r="BD3413" s="1">
        <v>7</v>
      </c>
      <c r="BE3413" s="1">
        <v>2</v>
      </c>
      <c r="BF3413" s="296">
        <v>6112.6071187990747</v>
      </c>
    </row>
    <row r="3414" spans="1:58" x14ac:dyDescent="0.3">
      <c r="A3414" s="273">
        <f t="shared" si="102"/>
        <v>144938.3805446866</v>
      </c>
      <c r="B3414" s="1" t="s">
        <v>2621</v>
      </c>
      <c r="C3414" s="274">
        <v>2207202697</v>
      </c>
      <c r="D3414" s="1">
        <v>144205</v>
      </c>
      <c r="E3414" s="1">
        <v>4</v>
      </c>
      <c r="F3414" s="1" t="s">
        <v>4697</v>
      </c>
      <c r="G3414" s="275">
        <v>44298</v>
      </c>
      <c r="H3414" s="275">
        <v>45046</v>
      </c>
      <c r="I3414" s="1">
        <v>1</v>
      </c>
      <c r="J3414" s="1">
        <v>1</v>
      </c>
      <c r="K3414" s="1">
        <v>10</v>
      </c>
      <c r="L3414" s="1">
        <v>30</v>
      </c>
      <c r="M3414" s="1">
        <v>2</v>
      </c>
      <c r="N3414" s="1">
        <v>17.690000000000001</v>
      </c>
      <c r="O3414" s="1">
        <v>19.2</v>
      </c>
      <c r="P3414" s="1">
        <v>250000</v>
      </c>
      <c r="Q3414" s="1">
        <v>12494</v>
      </c>
      <c r="R3414" s="1">
        <v>156610</v>
      </c>
      <c r="S3414" s="1">
        <v>2310</v>
      </c>
      <c r="T3414" s="1">
        <v>0</v>
      </c>
      <c r="U3414" s="1">
        <v>0</v>
      </c>
      <c r="W3414" s="1">
        <v>0</v>
      </c>
      <c r="X3414" s="1">
        <v>0</v>
      </c>
      <c r="Y3414" s="1">
        <v>0</v>
      </c>
      <c r="AB3414" s="275">
        <v>44620</v>
      </c>
      <c r="AC3414" s="1">
        <v>1</v>
      </c>
      <c r="AD3414" s="1" t="s">
        <v>2623</v>
      </c>
      <c r="AE3414" s="1">
        <v>1</v>
      </c>
      <c r="AF3414" s="1">
        <v>30</v>
      </c>
      <c r="AG3414" s="1">
        <v>10131</v>
      </c>
      <c r="AN3414" s="1">
        <v>1</v>
      </c>
      <c r="AO3414" s="1">
        <v>1</v>
      </c>
      <c r="AR3414" s="276">
        <v>1592.81</v>
      </c>
      <c r="AS3414" s="1" t="s">
        <v>2657</v>
      </c>
      <c r="AT3414" s="1">
        <v>0</v>
      </c>
      <c r="AU3414" s="1">
        <v>0</v>
      </c>
      <c r="AX3414" s="1">
        <v>5</v>
      </c>
      <c r="BC3414" s="1">
        <v>1</v>
      </c>
      <c r="BD3414" s="1">
        <v>7</v>
      </c>
      <c r="BE3414" s="1">
        <v>2</v>
      </c>
      <c r="BF3414" s="296">
        <v>10078.809455313411</v>
      </c>
    </row>
    <row r="3415" spans="1:58" x14ac:dyDescent="0.3">
      <c r="A3415" s="273">
        <f t="shared" si="102"/>
        <v>74379.770107872639</v>
      </c>
      <c r="B3415" s="1" t="s">
        <v>2621</v>
      </c>
      <c r="C3415" s="274">
        <v>2207202697</v>
      </c>
      <c r="D3415" s="1">
        <v>144205</v>
      </c>
      <c r="E3415" s="1">
        <v>4</v>
      </c>
      <c r="F3415" s="1" t="s">
        <v>5097</v>
      </c>
      <c r="G3415" s="275">
        <v>44515</v>
      </c>
      <c r="H3415" s="275">
        <v>45260</v>
      </c>
      <c r="I3415" s="1">
        <v>1</v>
      </c>
      <c r="J3415" s="1">
        <v>1</v>
      </c>
      <c r="K3415" s="1">
        <v>3</v>
      </c>
      <c r="L3415" s="1">
        <v>30</v>
      </c>
      <c r="M3415" s="1">
        <v>2</v>
      </c>
      <c r="N3415" s="1">
        <v>17.690000000000001</v>
      </c>
      <c r="O3415" s="1">
        <v>19.2</v>
      </c>
      <c r="P3415" s="1">
        <v>89900</v>
      </c>
      <c r="Q3415" s="1">
        <v>4493</v>
      </c>
      <c r="R3415" s="1">
        <v>80347</v>
      </c>
      <c r="S3415" s="1">
        <v>1185</v>
      </c>
      <c r="T3415" s="1">
        <v>0</v>
      </c>
      <c r="U3415" s="1">
        <v>0</v>
      </c>
      <c r="W3415" s="1">
        <v>0</v>
      </c>
      <c r="X3415" s="1">
        <v>0</v>
      </c>
      <c r="Y3415" s="1">
        <v>0</v>
      </c>
      <c r="AB3415" s="275">
        <v>44620</v>
      </c>
      <c r="AC3415" s="1">
        <v>1</v>
      </c>
      <c r="AD3415" s="1" t="s">
        <v>2623</v>
      </c>
      <c r="AE3415" s="1">
        <v>1</v>
      </c>
      <c r="AF3415" s="1">
        <v>30</v>
      </c>
      <c r="AG3415" s="1">
        <v>3281</v>
      </c>
      <c r="AN3415" s="1">
        <v>1</v>
      </c>
      <c r="AO3415" s="1">
        <v>1</v>
      </c>
      <c r="AR3415" s="276">
        <v>796.41</v>
      </c>
      <c r="AS3415" s="1" t="s">
        <v>2657</v>
      </c>
      <c r="AT3415" s="1">
        <v>0</v>
      </c>
      <c r="AU3415" s="1">
        <v>0</v>
      </c>
      <c r="AX3415" s="1">
        <v>5</v>
      </c>
      <c r="BC3415" s="1">
        <v>1</v>
      </c>
      <c r="BD3415" s="1">
        <v>7</v>
      </c>
      <c r="BE3415" s="1">
        <v>2</v>
      </c>
      <c r="BF3415" s="296">
        <v>5170.8198921273652</v>
      </c>
    </row>
    <row r="3416" spans="1:58" x14ac:dyDescent="0.3">
      <c r="A3416" s="273">
        <f t="shared" si="102"/>
        <v>19908.719518757098</v>
      </c>
      <c r="B3416" s="1" t="s">
        <v>2621</v>
      </c>
      <c r="C3416" s="274">
        <v>2207202697</v>
      </c>
      <c r="D3416" s="1">
        <v>144205</v>
      </c>
      <c r="E3416" s="1">
        <v>4</v>
      </c>
      <c r="F3416" s="1" t="s">
        <v>5098</v>
      </c>
      <c r="G3416" s="275">
        <v>44515</v>
      </c>
      <c r="H3416" s="275">
        <v>45260</v>
      </c>
      <c r="I3416" s="1">
        <v>1</v>
      </c>
      <c r="J3416" s="1">
        <v>1</v>
      </c>
      <c r="K3416" s="1">
        <v>3</v>
      </c>
      <c r="L3416" s="1">
        <v>30</v>
      </c>
      <c r="M3416" s="1">
        <v>2</v>
      </c>
      <c r="N3416" s="1">
        <v>17.690000000000001</v>
      </c>
      <c r="O3416" s="1">
        <v>19.2</v>
      </c>
      <c r="P3416" s="1">
        <v>24100</v>
      </c>
      <c r="Q3416" s="1">
        <v>1204</v>
      </c>
      <c r="R3416" s="1">
        <v>21540</v>
      </c>
      <c r="S3416" s="1">
        <v>318</v>
      </c>
      <c r="T3416" s="1">
        <v>0</v>
      </c>
      <c r="U3416" s="1">
        <v>0</v>
      </c>
      <c r="W3416" s="1">
        <v>0</v>
      </c>
      <c r="X3416" s="1">
        <v>0</v>
      </c>
      <c r="Y3416" s="1">
        <v>0</v>
      </c>
      <c r="AB3416" s="275">
        <v>44620</v>
      </c>
      <c r="AC3416" s="1">
        <v>1</v>
      </c>
      <c r="AD3416" s="1" t="s">
        <v>2623</v>
      </c>
      <c r="AE3416" s="1">
        <v>1</v>
      </c>
      <c r="AF3416" s="1">
        <v>30</v>
      </c>
      <c r="AG3416" s="1">
        <v>879</v>
      </c>
      <c r="AN3416" s="1">
        <v>1</v>
      </c>
      <c r="AO3416" s="1">
        <v>1</v>
      </c>
      <c r="AR3416" s="276">
        <v>245.05</v>
      </c>
      <c r="AS3416" s="1" t="s">
        <v>2657</v>
      </c>
      <c r="AT3416" s="1">
        <v>0</v>
      </c>
      <c r="AU3416" s="1">
        <v>0</v>
      </c>
      <c r="AX3416" s="1">
        <v>5</v>
      </c>
      <c r="BC3416" s="1">
        <v>1</v>
      </c>
      <c r="BD3416" s="1">
        <v>7</v>
      </c>
      <c r="BE3416" s="1">
        <v>2</v>
      </c>
      <c r="BF3416" s="296">
        <v>1386.230481242902</v>
      </c>
    </row>
    <row r="3417" spans="1:58" x14ac:dyDescent="0.3">
      <c r="A3417" s="273">
        <f t="shared" si="102"/>
        <v>28544.2695316098</v>
      </c>
      <c r="B3417" s="1" t="s">
        <v>2621</v>
      </c>
      <c r="C3417" s="274">
        <v>2207202697</v>
      </c>
      <c r="D3417" s="1">
        <v>144205</v>
      </c>
      <c r="E3417" s="1">
        <v>4</v>
      </c>
      <c r="F3417" s="1" t="s">
        <v>5104</v>
      </c>
      <c r="G3417" s="275">
        <v>44532</v>
      </c>
      <c r="H3417" s="275">
        <v>45260</v>
      </c>
      <c r="I3417" s="1">
        <v>1</v>
      </c>
      <c r="J3417" s="1">
        <v>1</v>
      </c>
      <c r="K3417" s="1">
        <v>3</v>
      </c>
      <c r="L3417" s="1">
        <v>30</v>
      </c>
      <c r="M3417" s="1">
        <v>2</v>
      </c>
      <c r="N3417" s="1">
        <v>17.690000000000001</v>
      </c>
      <c r="O3417" s="1">
        <v>19.2</v>
      </c>
      <c r="P3417" s="1">
        <v>34500</v>
      </c>
      <c r="Q3417" s="1">
        <v>1724</v>
      </c>
      <c r="R3417" s="1">
        <v>30835</v>
      </c>
      <c r="S3417" s="1">
        <v>455</v>
      </c>
      <c r="T3417" s="1">
        <v>0</v>
      </c>
      <c r="U3417" s="1">
        <v>0</v>
      </c>
      <c r="W3417" s="1">
        <v>0</v>
      </c>
      <c r="X3417" s="1">
        <v>0</v>
      </c>
      <c r="Y3417" s="1">
        <v>0</v>
      </c>
      <c r="AB3417" s="275">
        <v>44620</v>
      </c>
      <c r="AC3417" s="1">
        <v>1</v>
      </c>
      <c r="AD3417" s="1" t="s">
        <v>2623</v>
      </c>
      <c r="AE3417" s="1">
        <v>1</v>
      </c>
      <c r="AF3417" s="1">
        <v>30</v>
      </c>
      <c r="AG3417" s="1">
        <v>1259</v>
      </c>
      <c r="AN3417" s="1">
        <v>1</v>
      </c>
      <c r="AO3417" s="1">
        <v>1</v>
      </c>
      <c r="AR3417" s="276">
        <v>306.31</v>
      </c>
      <c r="AS3417" s="1" t="s">
        <v>2657</v>
      </c>
      <c r="AT3417" s="1">
        <v>0</v>
      </c>
      <c r="AU3417" s="1">
        <v>0</v>
      </c>
      <c r="AX3417" s="1">
        <v>5</v>
      </c>
      <c r="BC3417" s="1">
        <v>1</v>
      </c>
      <c r="BD3417" s="1">
        <v>7</v>
      </c>
      <c r="BE3417" s="1">
        <v>2</v>
      </c>
      <c r="BF3417" s="296">
        <v>1984.4204683901989</v>
      </c>
    </row>
    <row r="3418" spans="1:58" x14ac:dyDescent="0.3">
      <c r="A3418" s="273">
        <f t="shared" si="102"/>
        <v>37200.896207306076</v>
      </c>
      <c r="B3418" s="1" t="s">
        <v>2621</v>
      </c>
      <c r="C3418" s="274">
        <v>2207202697</v>
      </c>
      <c r="D3418" s="1">
        <v>144205</v>
      </c>
      <c r="E3418" s="1">
        <v>4</v>
      </c>
      <c r="F3418" s="1" t="s">
        <v>5105</v>
      </c>
      <c r="G3418" s="275">
        <v>44532</v>
      </c>
      <c r="H3418" s="275">
        <v>45260</v>
      </c>
      <c r="I3418" s="1">
        <v>1</v>
      </c>
      <c r="J3418" s="1">
        <v>1</v>
      </c>
      <c r="K3418" s="1">
        <v>3</v>
      </c>
      <c r="L3418" s="1">
        <v>30</v>
      </c>
      <c r="M3418" s="1">
        <v>2</v>
      </c>
      <c r="N3418" s="1">
        <v>17.690000000000001</v>
      </c>
      <c r="O3418" s="1">
        <v>19.2</v>
      </c>
      <c r="P3418" s="1">
        <v>45000</v>
      </c>
      <c r="Q3418" s="1">
        <v>2249</v>
      </c>
      <c r="R3418" s="1">
        <v>40218</v>
      </c>
      <c r="S3418" s="1">
        <v>594</v>
      </c>
      <c r="T3418" s="1">
        <v>0</v>
      </c>
      <c r="U3418" s="1">
        <v>0</v>
      </c>
      <c r="W3418" s="1">
        <v>0</v>
      </c>
      <c r="X3418" s="1">
        <v>0</v>
      </c>
      <c r="Y3418" s="1">
        <v>0</v>
      </c>
      <c r="AB3418" s="275">
        <v>44620</v>
      </c>
      <c r="AC3418" s="1">
        <v>1</v>
      </c>
      <c r="AD3418" s="1" t="s">
        <v>2623</v>
      </c>
      <c r="AE3418" s="1">
        <v>1</v>
      </c>
      <c r="AF3418" s="1">
        <v>30</v>
      </c>
      <c r="AG3418" s="1">
        <v>1641</v>
      </c>
      <c r="AN3418" s="1">
        <v>1</v>
      </c>
      <c r="AO3418" s="1">
        <v>1</v>
      </c>
      <c r="AR3418" s="276">
        <v>428.83</v>
      </c>
      <c r="AS3418" s="1" t="s">
        <v>2657</v>
      </c>
      <c r="AT3418" s="1">
        <v>0</v>
      </c>
      <c r="AU3418" s="1">
        <v>0</v>
      </c>
      <c r="AX3418" s="1">
        <v>5</v>
      </c>
      <c r="BC3418" s="1">
        <v>1</v>
      </c>
      <c r="BD3418" s="1">
        <v>7</v>
      </c>
      <c r="BE3418" s="1">
        <v>2</v>
      </c>
      <c r="BF3418" s="296">
        <v>2588.2737926939194</v>
      </c>
    </row>
    <row r="3419" spans="1:58" x14ac:dyDescent="0.3">
      <c r="A3419" s="273">
        <f t="shared" si="102"/>
        <v>110928.52251970176</v>
      </c>
      <c r="B3419" s="1" t="s">
        <v>2621</v>
      </c>
      <c r="C3419" s="274">
        <v>2207202697</v>
      </c>
      <c r="D3419" s="1">
        <v>144205</v>
      </c>
      <c r="E3419" s="1">
        <v>4</v>
      </c>
      <c r="F3419" s="1" t="s">
        <v>5874</v>
      </c>
      <c r="G3419" s="275">
        <v>44570</v>
      </c>
      <c r="H3419" s="275">
        <v>45322</v>
      </c>
      <c r="I3419" s="1">
        <v>1</v>
      </c>
      <c r="J3419" s="1">
        <v>1</v>
      </c>
      <c r="K3419" s="1">
        <v>1</v>
      </c>
      <c r="L3419" s="1">
        <v>30</v>
      </c>
      <c r="M3419" s="1">
        <v>2</v>
      </c>
      <c r="N3419" s="1">
        <v>17.690000000000001</v>
      </c>
      <c r="O3419" s="1">
        <v>19.2</v>
      </c>
      <c r="P3419" s="1">
        <v>124201</v>
      </c>
      <c r="Q3419" s="1">
        <v>6207</v>
      </c>
      <c r="R3419" s="1">
        <v>119868</v>
      </c>
      <c r="S3419" s="1">
        <v>1768</v>
      </c>
      <c r="T3419" s="1">
        <v>0</v>
      </c>
      <c r="U3419" s="1">
        <v>0</v>
      </c>
      <c r="W3419" s="1">
        <v>0</v>
      </c>
      <c r="X3419" s="1">
        <v>0</v>
      </c>
      <c r="Y3419" s="1">
        <v>0</v>
      </c>
      <c r="AB3419" s="275">
        <v>44620</v>
      </c>
      <c r="AC3419" s="1">
        <v>1</v>
      </c>
      <c r="AD3419" s="1" t="s">
        <v>2623</v>
      </c>
      <c r="AE3419" s="1">
        <v>1</v>
      </c>
      <c r="AF3419" s="1">
        <v>30</v>
      </c>
      <c r="AG3419" s="1">
        <v>4399</v>
      </c>
      <c r="AN3419" s="1">
        <v>1</v>
      </c>
      <c r="AO3419" s="1">
        <v>1</v>
      </c>
      <c r="AR3419" s="276">
        <v>1225.24</v>
      </c>
      <c r="AS3419" s="1" t="s">
        <v>2657</v>
      </c>
      <c r="AT3419" s="1">
        <v>0</v>
      </c>
      <c r="AU3419" s="1">
        <v>0</v>
      </c>
      <c r="AX3419" s="1">
        <v>5</v>
      </c>
      <c r="BC3419" s="1">
        <v>1</v>
      </c>
      <c r="BD3419" s="1">
        <v>7</v>
      </c>
      <c r="BE3419" s="1">
        <v>2</v>
      </c>
      <c r="BF3419" s="296">
        <v>7714.2374802982431</v>
      </c>
    </row>
    <row r="3420" spans="1:58" x14ac:dyDescent="0.3">
      <c r="A3420" s="273">
        <f t="shared" si="102"/>
        <v>74169.25023128395</v>
      </c>
      <c r="B3420" s="1" t="s">
        <v>2621</v>
      </c>
      <c r="C3420" s="274">
        <v>2207202697</v>
      </c>
      <c r="D3420" s="1">
        <v>144205</v>
      </c>
      <c r="E3420" s="1">
        <v>4</v>
      </c>
      <c r="F3420" s="1" t="s">
        <v>5875</v>
      </c>
      <c r="G3420" s="275">
        <v>44572</v>
      </c>
      <c r="H3420" s="275">
        <v>45322</v>
      </c>
      <c r="I3420" s="1">
        <v>1</v>
      </c>
      <c r="J3420" s="1">
        <v>1</v>
      </c>
      <c r="K3420" s="1">
        <v>1</v>
      </c>
      <c r="L3420" s="1">
        <v>30</v>
      </c>
      <c r="M3420" s="1">
        <v>2</v>
      </c>
      <c r="N3420" s="1">
        <v>17.690000000000001</v>
      </c>
      <c r="O3420" s="1">
        <v>19.2</v>
      </c>
      <c r="P3420" s="1">
        <v>83018</v>
      </c>
      <c r="Q3420" s="1">
        <v>4149</v>
      </c>
      <c r="R3420" s="1">
        <v>80122</v>
      </c>
      <c r="S3420" s="1">
        <v>1181</v>
      </c>
      <c r="T3420" s="1">
        <v>0</v>
      </c>
      <c r="U3420" s="1">
        <v>0</v>
      </c>
      <c r="V3420" s="275"/>
      <c r="W3420" s="1">
        <v>0</v>
      </c>
      <c r="X3420" s="1">
        <v>0</v>
      </c>
      <c r="Y3420" s="1">
        <v>0</v>
      </c>
      <c r="AB3420" s="275">
        <v>44620</v>
      </c>
      <c r="AC3420" s="1">
        <v>1</v>
      </c>
      <c r="AD3420" s="1" t="s">
        <v>2623</v>
      </c>
      <c r="AE3420" s="1">
        <v>1</v>
      </c>
      <c r="AF3420" s="1">
        <v>30</v>
      </c>
      <c r="AG3420" s="1">
        <v>2941</v>
      </c>
      <c r="AN3420" s="1">
        <v>1</v>
      </c>
      <c r="AO3420" s="1">
        <v>1</v>
      </c>
      <c r="AR3420" s="276">
        <v>796.41</v>
      </c>
      <c r="AS3420" s="1" t="s">
        <v>2657</v>
      </c>
      <c r="AT3420" s="1">
        <v>0</v>
      </c>
      <c r="AU3420" s="1">
        <v>0</v>
      </c>
      <c r="AX3420" s="1">
        <v>5</v>
      </c>
      <c r="BC3420" s="1">
        <v>1</v>
      </c>
      <c r="BD3420" s="1">
        <v>7</v>
      </c>
      <c r="BE3420" s="1">
        <v>2</v>
      </c>
      <c r="BF3420" s="296">
        <v>5156.3397687160541</v>
      </c>
    </row>
    <row r="3421" spans="1:58" x14ac:dyDescent="0.3">
      <c r="A3421" s="273">
        <f t="shared" si="102"/>
        <v>52969.342136116225</v>
      </c>
      <c r="B3421" s="1" t="s">
        <v>2621</v>
      </c>
      <c r="C3421" s="274">
        <v>2207202697</v>
      </c>
      <c r="D3421" s="1">
        <v>144205</v>
      </c>
      <c r="E3421" s="1">
        <v>4</v>
      </c>
      <c r="F3421" s="1" t="s">
        <v>5110</v>
      </c>
      <c r="G3421" s="275">
        <v>44532</v>
      </c>
      <c r="H3421" s="275">
        <v>45260</v>
      </c>
      <c r="I3421" s="1">
        <v>1</v>
      </c>
      <c r="J3421" s="1">
        <v>1</v>
      </c>
      <c r="K3421" s="1">
        <v>3</v>
      </c>
      <c r="L3421" s="1">
        <v>30</v>
      </c>
      <c r="M3421" s="1">
        <v>2</v>
      </c>
      <c r="N3421" s="1">
        <v>17.690000000000001</v>
      </c>
      <c r="O3421" s="1">
        <v>19.2</v>
      </c>
      <c r="P3421" s="1">
        <v>64000</v>
      </c>
      <c r="Q3421" s="1">
        <v>3198</v>
      </c>
      <c r="R3421" s="1">
        <v>57202</v>
      </c>
      <c r="S3421" s="1">
        <v>844</v>
      </c>
      <c r="T3421" s="1">
        <v>0</v>
      </c>
      <c r="U3421" s="1">
        <v>0</v>
      </c>
      <c r="W3421" s="1">
        <v>0</v>
      </c>
      <c r="X3421" s="1">
        <v>0</v>
      </c>
      <c r="Y3421" s="1">
        <v>0</v>
      </c>
      <c r="AB3421" s="275">
        <v>44620</v>
      </c>
      <c r="AC3421" s="1">
        <v>1</v>
      </c>
      <c r="AD3421" s="1" t="s">
        <v>2623</v>
      </c>
      <c r="AE3421" s="1">
        <v>1</v>
      </c>
      <c r="AF3421" s="1">
        <v>30</v>
      </c>
      <c r="AG3421" s="1">
        <v>2335</v>
      </c>
      <c r="AN3421" s="1">
        <v>1</v>
      </c>
      <c r="AO3421" s="1">
        <v>1</v>
      </c>
      <c r="AR3421" s="276">
        <v>551.36</v>
      </c>
      <c r="AS3421" s="1" t="s">
        <v>2657</v>
      </c>
      <c r="AT3421" s="1">
        <v>0</v>
      </c>
      <c r="AU3421" s="1">
        <v>0</v>
      </c>
      <c r="AX3421" s="1">
        <v>5</v>
      </c>
      <c r="BC3421" s="1">
        <v>1</v>
      </c>
      <c r="BD3421" s="1">
        <v>7</v>
      </c>
      <c r="BE3421" s="1">
        <v>2</v>
      </c>
      <c r="BF3421" s="296">
        <v>3681.2978638837735</v>
      </c>
    </row>
    <row r="3422" spans="1:58" x14ac:dyDescent="0.3">
      <c r="A3422" s="273">
        <f t="shared" si="102"/>
        <v>169732.09684419722</v>
      </c>
      <c r="B3422" s="1" t="s">
        <v>2621</v>
      </c>
      <c r="C3422" s="274">
        <v>2207202697</v>
      </c>
      <c r="D3422" s="1">
        <v>144205</v>
      </c>
      <c r="E3422" s="1">
        <v>4</v>
      </c>
      <c r="F3422" s="1" t="s">
        <v>5887</v>
      </c>
      <c r="G3422" s="275">
        <v>44572</v>
      </c>
      <c r="H3422" s="275">
        <v>45322</v>
      </c>
      <c r="I3422" s="1">
        <v>1</v>
      </c>
      <c r="J3422" s="1">
        <v>1</v>
      </c>
      <c r="K3422" s="1">
        <v>1</v>
      </c>
      <c r="L3422" s="1">
        <v>30</v>
      </c>
      <c r="M3422" s="1">
        <v>2</v>
      </c>
      <c r="N3422" s="1">
        <v>17.690000000000001</v>
      </c>
      <c r="O3422" s="1">
        <v>19.2</v>
      </c>
      <c r="P3422" s="1">
        <v>190000</v>
      </c>
      <c r="Q3422" s="1">
        <v>9495</v>
      </c>
      <c r="R3422" s="1">
        <v>183371</v>
      </c>
      <c r="S3422" s="1">
        <v>2705</v>
      </c>
      <c r="T3422" s="1">
        <v>0</v>
      </c>
      <c r="U3422" s="1">
        <v>0</v>
      </c>
      <c r="W3422" s="1">
        <v>0</v>
      </c>
      <c r="X3422" s="1">
        <v>0</v>
      </c>
      <c r="Y3422" s="1">
        <v>0</v>
      </c>
      <c r="AB3422" s="275">
        <v>44620</v>
      </c>
      <c r="AC3422" s="1">
        <v>1</v>
      </c>
      <c r="AD3422" s="1" t="s">
        <v>2623</v>
      </c>
      <c r="AE3422" s="1">
        <v>1</v>
      </c>
      <c r="AF3422" s="1">
        <v>30</v>
      </c>
      <c r="AG3422" s="1">
        <v>6728</v>
      </c>
      <c r="AN3422" s="1">
        <v>1</v>
      </c>
      <c r="AO3422" s="1">
        <v>1</v>
      </c>
      <c r="AR3422" s="276">
        <v>1837.86</v>
      </c>
      <c r="AS3422" s="1" t="s">
        <v>2657</v>
      </c>
      <c r="AT3422" s="1">
        <v>0</v>
      </c>
      <c r="AU3422" s="1">
        <v>0</v>
      </c>
      <c r="AX3422" s="1">
        <v>5</v>
      </c>
      <c r="BC3422" s="1">
        <v>1</v>
      </c>
      <c r="BD3422" s="1">
        <v>7</v>
      </c>
      <c r="BE3422" s="1">
        <v>2</v>
      </c>
      <c r="BF3422" s="296">
        <v>11801.043155802794</v>
      </c>
    </row>
    <row r="3423" spans="1:58" x14ac:dyDescent="0.3">
      <c r="A3423" s="273">
        <f t="shared" si="102"/>
        <v>26784.323363328367</v>
      </c>
      <c r="B3423" s="1" t="s">
        <v>2621</v>
      </c>
      <c r="C3423" s="274">
        <v>2207202697</v>
      </c>
      <c r="D3423" s="1">
        <v>144205</v>
      </c>
      <c r="E3423" s="1">
        <v>4</v>
      </c>
      <c r="F3423" s="1" t="s">
        <v>5983</v>
      </c>
      <c r="G3423" s="275">
        <v>44594</v>
      </c>
      <c r="H3423" s="275">
        <v>45322</v>
      </c>
      <c r="I3423" s="1">
        <v>1</v>
      </c>
      <c r="J3423" s="1">
        <v>1</v>
      </c>
      <c r="K3423" s="1">
        <v>1</v>
      </c>
      <c r="L3423" s="1">
        <v>30</v>
      </c>
      <c r="M3423" s="1">
        <v>2</v>
      </c>
      <c r="N3423" s="1">
        <v>17.690000000000001</v>
      </c>
      <c r="O3423" s="1">
        <v>19.2</v>
      </c>
      <c r="P3423" s="1">
        <v>30000</v>
      </c>
      <c r="Q3423" s="1">
        <v>1499</v>
      </c>
      <c r="R3423" s="1">
        <v>28954</v>
      </c>
      <c r="S3423" s="1">
        <v>427</v>
      </c>
      <c r="T3423" s="1">
        <v>0</v>
      </c>
      <c r="U3423" s="1">
        <v>0</v>
      </c>
      <c r="W3423" s="1">
        <v>0</v>
      </c>
      <c r="X3423" s="1">
        <v>0</v>
      </c>
      <c r="Y3423" s="1">
        <v>0</v>
      </c>
      <c r="AB3423" s="275">
        <v>44620</v>
      </c>
      <c r="AC3423" s="1">
        <v>1</v>
      </c>
      <c r="AD3423" s="1" t="s">
        <v>2623</v>
      </c>
      <c r="AE3423" s="1">
        <v>1</v>
      </c>
      <c r="AF3423" s="1">
        <v>30</v>
      </c>
      <c r="AG3423" s="1">
        <v>1062</v>
      </c>
      <c r="AN3423" s="1">
        <v>1</v>
      </c>
      <c r="AO3423" s="1">
        <v>1</v>
      </c>
      <c r="AR3423" s="276">
        <v>306.31</v>
      </c>
      <c r="AS3423" s="1" t="s">
        <v>2657</v>
      </c>
      <c r="AT3423" s="1">
        <v>0</v>
      </c>
      <c r="AU3423" s="1">
        <v>0</v>
      </c>
      <c r="AX3423" s="1">
        <v>5</v>
      </c>
      <c r="BC3423" s="1">
        <v>1</v>
      </c>
      <c r="BD3423" s="1">
        <v>7</v>
      </c>
      <c r="BE3423" s="1">
        <v>2</v>
      </c>
      <c r="BF3423" s="296">
        <v>1863.3666366716334</v>
      </c>
    </row>
    <row r="3424" spans="1:58" x14ac:dyDescent="0.3">
      <c r="A3424" s="273">
        <f t="shared" si="102"/>
        <v>8906.4435959148559</v>
      </c>
      <c r="B3424" s="1" t="s">
        <v>2621</v>
      </c>
      <c r="C3424" s="274">
        <v>2207202697</v>
      </c>
      <c r="D3424" s="1">
        <v>144205</v>
      </c>
      <c r="E3424" s="1">
        <v>4</v>
      </c>
      <c r="F3424" s="1" t="s">
        <v>5990</v>
      </c>
      <c r="G3424" s="275">
        <v>44595</v>
      </c>
      <c r="H3424" s="275">
        <v>45322</v>
      </c>
      <c r="I3424" s="1">
        <v>1</v>
      </c>
      <c r="J3424" s="1">
        <v>1</v>
      </c>
      <c r="K3424" s="1">
        <v>1</v>
      </c>
      <c r="L3424" s="1">
        <v>30</v>
      </c>
      <c r="M3424" s="1">
        <v>2</v>
      </c>
      <c r="N3424" s="1">
        <v>17.690000000000001</v>
      </c>
      <c r="O3424" s="1">
        <v>19.2</v>
      </c>
      <c r="P3424" s="1">
        <v>10000</v>
      </c>
      <c r="Q3424" s="1">
        <v>500</v>
      </c>
      <c r="R3424" s="1">
        <v>9650</v>
      </c>
      <c r="S3424" s="1">
        <v>142</v>
      </c>
      <c r="T3424" s="1">
        <v>0</v>
      </c>
      <c r="U3424" s="1">
        <v>0</v>
      </c>
      <c r="W3424" s="1">
        <v>0</v>
      </c>
      <c r="X3424" s="1">
        <v>0</v>
      </c>
      <c r="Y3424" s="1">
        <v>0</v>
      </c>
      <c r="AB3424" s="275">
        <v>44620</v>
      </c>
      <c r="AC3424" s="1">
        <v>1</v>
      </c>
      <c r="AD3424" s="1" t="s">
        <v>2623</v>
      </c>
      <c r="AE3424" s="1">
        <v>1</v>
      </c>
      <c r="AF3424" s="1">
        <v>30</v>
      </c>
      <c r="AG3424" s="1">
        <v>355</v>
      </c>
      <c r="AN3424" s="1">
        <v>1</v>
      </c>
      <c r="AO3424" s="1">
        <v>1</v>
      </c>
      <c r="AR3424" s="276">
        <v>122.52</v>
      </c>
      <c r="AS3424" s="1" t="s">
        <v>2657</v>
      </c>
      <c r="AT3424" s="1">
        <v>0</v>
      </c>
      <c r="AU3424" s="1">
        <v>0</v>
      </c>
      <c r="AX3424" s="1">
        <v>5</v>
      </c>
      <c r="BC3424" s="1">
        <v>1</v>
      </c>
      <c r="BD3424" s="1">
        <v>7</v>
      </c>
      <c r="BE3424" s="1">
        <v>2</v>
      </c>
      <c r="BF3424" s="296">
        <v>621.03640408514411</v>
      </c>
    </row>
    <row r="3425" spans="1:58" x14ac:dyDescent="0.3">
      <c r="A3425" s="273">
        <f t="shared" si="102"/>
        <v>107874.08834618918</v>
      </c>
      <c r="B3425" s="1" t="s">
        <v>2621</v>
      </c>
      <c r="C3425" s="274">
        <v>2207202697</v>
      </c>
      <c r="D3425" s="1">
        <v>144205</v>
      </c>
      <c r="E3425" s="1">
        <v>4</v>
      </c>
      <c r="F3425" s="1" t="s">
        <v>5993</v>
      </c>
      <c r="G3425" s="275">
        <v>44596</v>
      </c>
      <c r="H3425" s="275">
        <v>45322</v>
      </c>
      <c r="I3425" s="1">
        <v>1</v>
      </c>
      <c r="J3425" s="1">
        <v>1</v>
      </c>
      <c r="K3425" s="1">
        <v>1</v>
      </c>
      <c r="L3425" s="1">
        <v>30</v>
      </c>
      <c r="M3425" s="1">
        <v>2</v>
      </c>
      <c r="N3425" s="1">
        <v>17.690000000000001</v>
      </c>
      <c r="O3425" s="1">
        <v>19.2</v>
      </c>
      <c r="P3425" s="1">
        <v>120750</v>
      </c>
      <c r="Q3425" s="1">
        <v>6034</v>
      </c>
      <c r="R3425" s="1">
        <v>116538</v>
      </c>
      <c r="S3425" s="1">
        <v>1719</v>
      </c>
      <c r="T3425" s="1">
        <v>0</v>
      </c>
      <c r="U3425" s="1">
        <v>0</v>
      </c>
      <c r="W3425" s="1">
        <v>0</v>
      </c>
      <c r="X3425" s="1">
        <v>0</v>
      </c>
      <c r="Y3425" s="1">
        <v>0</v>
      </c>
      <c r="AB3425" s="275">
        <v>44620</v>
      </c>
      <c r="AC3425" s="1">
        <v>1</v>
      </c>
      <c r="AD3425" s="1" t="s">
        <v>2623</v>
      </c>
      <c r="AE3425" s="1">
        <v>1</v>
      </c>
      <c r="AF3425" s="1">
        <v>30</v>
      </c>
      <c r="AG3425" s="1">
        <v>4276</v>
      </c>
      <c r="AN3425" s="1">
        <v>1</v>
      </c>
      <c r="AO3425" s="1">
        <v>1</v>
      </c>
      <c r="AR3425" s="276">
        <v>1163.98</v>
      </c>
      <c r="AS3425" s="1" t="s">
        <v>2657</v>
      </c>
      <c r="AT3425" s="1">
        <v>0</v>
      </c>
      <c r="AU3425" s="1">
        <v>0</v>
      </c>
      <c r="AX3425" s="1">
        <v>5</v>
      </c>
      <c r="BC3425" s="1">
        <v>1</v>
      </c>
      <c r="BD3425" s="1">
        <v>7</v>
      </c>
      <c r="BE3425" s="1">
        <v>2</v>
      </c>
      <c r="BF3425" s="296">
        <v>7499.9316538108314</v>
      </c>
    </row>
    <row r="3426" spans="1:58" x14ac:dyDescent="0.3">
      <c r="A3426" s="273">
        <f t="shared" si="102"/>
        <v>45562.292558645517</v>
      </c>
      <c r="B3426" s="1" t="s">
        <v>2621</v>
      </c>
      <c r="C3426" s="274">
        <v>2207202697</v>
      </c>
      <c r="D3426" s="1">
        <v>144205</v>
      </c>
      <c r="E3426" s="1">
        <v>4</v>
      </c>
      <c r="F3426" s="1" t="s">
        <v>6000</v>
      </c>
      <c r="G3426" s="275">
        <v>44596</v>
      </c>
      <c r="H3426" s="275">
        <v>45322</v>
      </c>
      <c r="I3426" s="1">
        <v>1</v>
      </c>
      <c r="J3426" s="1">
        <v>1</v>
      </c>
      <c r="K3426" s="1">
        <v>1</v>
      </c>
      <c r="L3426" s="1">
        <v>30</v>
      </c>
      <c r="M3426" s="1">
        <v>2</v>
      </c>
      <c r="N3426" s="1">
        <v>17.690000000000001</v>
      </c>
      <c r="O3426" s="1">
        <v>19.2</v>
      </c>
      <c r="P3426" s="1">
        <v>51000</v>
      </c>
      <c r="Q3426" s="1">
        <v>2549</v>
      </c>
      <c r="R3426" s="1">
        <v>49220</v>
      </c>
      <c r="S3426" s="1">
        <v>726</v>
      </c>
      <c r="T3426" s="1">
        <v>0</v>
      </c>
      <c r="U3426" s="1">
        <v>0</v>
      </c>
      <c r="W3426" s="1">
        <v>0</v>
      </c>
      <c r="X3426" s="1">
        <v>0</v>
      </c>
      <c r="Y3426" s="1">
        <v>0</v>
      </c>
      <c r="AB3426" s="275">
        <v>44620</v>
      </c>
      <c r="AC3426" s="1">
        <v>1</v>
      </c>
      <c r="AD3426" s="1" t="s">
        <v>2623</v>
      </c>
      <c r="AE3426" s="1">
        <v>1</v>
      </c>
      <c r="AF3426" s="1">
        <v>30</v>
      </c>
      <c r="AG3426" s="1">
        <v>1806</v>
      </c>
      <c r="AN3426" s="1">
        <v>1</v>
      </c>
      <c r="AO3426" s="1">
        <v>1</v>
      </c>
      <c r="AR3426" s="276">
        <v>490.1</v>
      </c>
      <c r="AS3426" s="1" t="s">
        <v>2657</v>
      </c>
      <c r="AT3426" s="1">
        <v>0</v>
      </c>
      <c r="AU3426" s="1">
        <v>0</v>
      </c>
      <c r="AX3426" s="1">
        <v>5</v>
      </c>
      <c r="BC3426" s="1">
        <v>1</v>
      </c>
      <c r="BD3426" s="1">
        <v>7</v>
      </c>
      <c r="BE3426" s="1">
        <v>2</v>
      </c>
      <c r="BF3426" s="296">
        <v>3167.6074413544861</v>
      </c>
    </row>
    <row r="3427" spans="1:58" x14ac:dyDescent="0.3">
      <c r="A3427" s="273">
        <f t="shared" si="102"/>
        <v>36996.925837989038</v>
      </c>
      <c r="B3427" s="1" t="s">
        <v>2621</v>
      </c>
      <c r="C3427" s="274">
        <v>2207202697</v>
      </c>
      <c r="D3427" s="1">
        <v>144205</v>
      </c>
      <c r="E3427" s="1">
        <v>4</v>
      </c>
      <c r="F3427" s="1" t="s">
        <v>6080</v>
      </c>
      <c r="G3427" s="275">
        <v>44608</v>
      </c>
      <c r="H3427" s="275">
        <v>45351</v>
      </c>
      <c r="I3427" s="1">
        <v>1</v>
      </c>
      <c r="J3427" s="1">
        <v>1</v>
      </c>
      <c r="K3427" s="1">
        <v>0</v>
      </c>
      <c r="L3427" s="1">
        <v>30</v>
      </c>
      <c r="M3427" s="1">
        <v>2</v>
      </c>
      <c r="N3427" s="1">
        <v>17.690000000000001</v>
      </c>
      <c r="O3427" s="1">
        <v>19.2</v>
      </c>
      <c r="P3427" s="1">
        <v>40000</v>
      </c>
      <c r="Q3427" s="1">
        <v>1999</v>
      </c>
      <c r="R3427" s="1">
        <v>40000</v>
      </c>
      <c r="S3427" s="1">
        <v>865</v>
      </c>
      <c r="T3427" s="1">
        <v>0</v>
      </c>
      <c r="U3427" s="1">
        <v>0</v>
      </c>
      <c r="W3427" s="1">
        <v>0</v>
      </c>
      <c r="X3427" s="1">
        <v>0</v>
      </c>
      <c r="Y3427" s="1">
        <v>0</v>
      </c>
      <c r="AB3427" s="275">
        <v>44608</v>
      </c>
      <c r="AC3427" s="1">
        <v>1</v>
      </c>
      <c r="AD3427" s="1" t="s">
        <v>2623</v>
      </c>
      <c r="AE3427" s="1">
        <v>1</v>
      </c>
      <c r="AF3427" s="1">
        <v>30</v>
      </c>
      <c r="AG3427" s="1">
        <v>1395</v>
      </c>
      <c r="AN3427" s="1">
        <v>1</v>
      </c>
      <c r="AO3427" s="1">
        <v>1</v>
      </c>
      <c r="AR3427" s="276">
        <v>428.83</v>
      </c>
      <c r="AS3427" s="1" t="s">
        <v>2657</v>
      </c>
      <c r="AT3427" s="1">
        <v>0</v>
      </c>
      <c r="AU3427" s="1">
        <v>0</v>
      </c>
      <c r="AX3427" s="1">
        <v>5</v>
      </c>
      <c r="BC3427" s="1">
        <v>1</v>
      </c>
      <c r="BD3427" s="1">
        <v>7</v>
      </c>
      <c r="BE3427" s="1">
        <v>2</v>
      </c>
      <c r="BF3427" s="296">
        <v>2574.2441620109598</v>
      </c>
    </row>
    <row r="3428" spans="1:58" x14ac:dyDescent="0.3">
      <c r="A3428" s="273">
        <f t="shared" si="102"/>
        <v>32379.96635824041</v>
      </c>
      <c r="B3428" s="1" t="s">
        <v>2621</v>
      </c>
      <c r="C3428" s="274">
        <v>2207202697</v>
      </c>
      <c r="D3428" s="1">
        <v>144205</v>
      </c>
      <c r="E3428" s="1">
        <v>4</v>
      </c>
      <c r="F3428" s="1" t="s">
        <v>6116</v>
      </c>
      <c r="G3428" s="275">
        <v>44601</v>
      </c>
      <c r="H3428" s="275">
        <v>45351</v>
      </c>
      <c r="I3428" s="1">
        <v>1</v>
      </c>
      <c r="J3428" s="1">
        <v>1</v>
      </c>
      <c r="K3428" s="1">
        <v>0</v>
      </c>
      <c r="L3428" s="1">
        <v>30</v>
      </c>
      <c r="M3428" s="1">
        <v>2</v>
      </c>
      <c r="N3428" s="1">
        <v>17.690000000000001</v>
      </c>
      <c r="O3428" s="1">
        <v>19.2</v>
      </c>
      <c r="P3428" s="1">
        <v>35000</v>
      </c>
      <c r="Q3428" s="1">
        <v>1749</v>
      </c>
      <c r="R3428" s="1">
        <v>35000</v>
      </c>
      <c r="S3428" s="1">
        <v>877</v>
      </c>
      <c r="T3428" s="1">
        <v>0</v>
      </c>
      <c r="U3428" s="1">
        <v>0</v>
      </c>
      <c r="W3428" s="1">
        <v>0</v>
      </c>
      <c r="X3428" s="1">
        <v>0</v>
      </c>
      <c r="Y3428" s="1">
        <v>0</v>
      </c>
      <c r="AB3428" s="275">
        <v>44601</v>
      </c>
      <c r="AC3428" s="1">
        <v>1</v>
      </c>
      <c r="AD3428" s="1" t="s">
        <v>2623</v>
      </c>
      <c r="AE3428" s="1">
        <v>1</v>
      </c>
      <c r="AF3428" s="1">
        <v>30</v>
      </c>
      <c r="AG3428" s="1">
        <v>1221</v>
      </c>
      <c r="AN3428" s="1">
        <v>1</v>
      </c>
      <c r="AO3428" s="1">
        <v>1</v>
      </c>
      <c r="AR3428" s="276">
        <v>367.57</v>
      </c>
      <c r="AS3428" s="1" t="s">
        <v>2657</v>
      </c>
      <c r="AT3428" s="1">
        <v>0</v>
      </c>
      <c r="AU3428" s="1">
        <v>0</v>
      </c>
      <c r="AX3428" s="1">
        <v>5</v>
      </c>
      <c r="BC3428" s="1">
        <v>1</v>
      </c>
      <c r="BD3428" s="1">
        <v>7</v>
      </c>
      <c r="BE3428" s="1">
        <v>2</v>
      </c>
      <c r="BF3428" s="296">
        <v>2252.4636417595898</v>
      </c>
    </row>
    <row r="3429" spans="1:58" x14ac:dyDescent="0.3">
      <c r="A3429" s="273">
        <f t="shared" si="102"/>
        <v>292568.59857802052</v>
      </c>
      <c r="B3429" s="1" t="s">
        <v>2621</v>
      </c>
      <c r="C3429" s="274">
        <v>2207202697</v>
      </c>
      <c r="D3429" s="1">
        <v>144205</v>
      </c>
      <c r="E3429" s="1">
        <v>4</v>
      </c>
      <c r="F3429" s="1" t="s">
        <v>5418</v>
      </c>
      <c r="G3429" s="275">
        <v>44545</v>
      </c>
      <c r="H3429" s="275">
        <v>45291</v>
      </c>
      <c r="I3429" s="1">
        <v>1</v>
      </c>
      <c r="J3429" s="1">
        <v>1</v>
      </c>
      <c r="K3429" s="1">
        <v>2</v>
      </c>
      <c r="L3429" s="1">
        <v>30</v>
      </c>
      <c r="M3429" s="1">
        <v>2</v>
      </c>
      <c r="N3429" s="1">
        <v>17.690000000000001</v>
      </c>
      <c r="O3429" s="1">
        <v>19.2</v>
      </c>
      <c r="P3429" s="1">
        <v>340000</v>
      </c>
      <c r="Q3429" s="1">
        <v>16991</v>
      </c>
      <c r="R3429" s="1">
        <v>316097</v>
      </c>
      <c r="S3429" s="1">
        <v>4662</v>
      </c>
      <c r="T3429" s="1">
        <v>0</v>
      </c>
      <c r="U3429" s="1">
        <v>0</v>
      </c>
      <c r="W3429" s="1">
        <v>0</v>
      </c>
      <c r="X3429" s="1">
        <v>0</v>
      </c>
      <c r="Y3429" s="1">
        <v>0</v>
      </c>
      <c r="AB3429" s="275">
        <v>44620</v>
      </c>
      <c r="AC3429" s="1">
        <v>1</v>
      </c>
      <c r="AD3429" s="1" t="s">
        <v>2623</v>
      </c>
      <c r="AE3429" s="1">
        <v>1</v>
      </c>
      <c r="AF3429" s="1">
        <v>30</v>
      </c>
      <c r="AG3429" s="1">
        <v>12223</v>
      </c>
      <c r="AN3429" s="1">
        <v>1</v>
      </c>
      <c r="AO3429" s="1">
        <v>1</v>
      </c>
      <c r="AR3429" s="276">
        <v>3185.63</v>
      </c>
      <c r="AS3429" s="1" t="s">
        <v>2657</v>
      </c>
      <c r="AT3429" s="1">
        <v>0</v>
      </c>
      <c r="AU3429" s="1">
        <v>0</v>
      </c>
      <c r="AX3429" s="1">
        <v>5</v>
      </c>
      <c r="BC3429" s="1">
        <v>1</v>
      </c>
      <c r="BD3429" s="1">
        <v>7</v>
      </c>
      <c r="BE3429" s="1">
        <v>2</v>
      </c>
      <c r="BF3429" s="296">
        <v>20342.771421979462</v>
      </c>
    </row>
    <row r="3430" spans="1:58" x14ac:dyDescent="0.3">
      <c r="A3430" s="273">
        <f t="shared" si="102"/>
        <v>140625.50533112162</v>
      </c>
      <c r="B3430" s="1" t="s">
        <v>2621</v>
      </c>
      <c r="C3430" s="274">
        <v>2207202697</v>
      </c>
      <c r="D3430" s="1">
        <v>144205</v>
      </c>
      <c r="E3430" s="1">
        <v>4</v>
      </c>
      <c r="F3430" s="1" t="s">
        <v>5215</v>
      </c>
      <c r="G3430" s="275">
        <v>44534</v>
      </c>
      <c r="H3430" s="275">
        <v>45260</v>
      </c>
      <c r="I3430" s="1">
        <v>1</v>
      </c>
      <c r="J3430" s="1">
        <v>1</v>
      </c>
      <c r="K3430" s="1">
        <v>3</v>
      </c>
      <c r="L3430" s="1">
        <v>30</v>
      </c>
      <c r="M3430" s="1">
        <v>2</v>
      </c>
      <c r="N3430" s="1">
        <v>17.690000000000001</v>
      </c>
      <c r="O3430" s="1">
        <v>19.2</v>
      </c>
      <c r="P3430" s="1">
        <v>170000</v>
      </c>
      <c r="Q3430" s="1">
        <v>8496</v>
      </c>
      <c r="R3430" s="1">
        <v>151935</v>
      </c>
      <c r="S3430" s="1">
        <v>2241</v>
      </c>
      <c r="T3430" s="1">
        <v>0</v>
      </c>
      <c r="U3430" s="1">
        <v>0</v>
      </c>
      <c r="W3430" s="1">
        <v>0</v>
      </c>
      <c r="X3430" s="1">
        <v>0</v>
      </c>
      <c r="Y3430" s="1">
        <v>0</v>
      </c>
      <c r="AB3430" s="275">
        <v>44620</v>
      </c>
      <c r="AC3430" s="1">
        <v>1</v>
      </c>
      <c r="AD3430" s="1" t="s">
        <v>2623</v>
      </c>
      <c r="AE3430" s="1">
        <v>1</v>
      </c>
      <c r="AF3430" s="1">
        <v>30</v>
      </c>
      <c r="AG3430" s="1">
        <v>6204</v>
      </c>
      <c r="AN3430" s="1">
        <v>1</v>
      </c>
      <c r="AO3430" s="1">
        <v>1</v>
      </c>
      <c r="AR3430" s="276">
        <v>1531.55</v>
      </c>
      <c r="AS3430" s="1" t="s">
        <v>2657</v>
      </c>
      <c r="AT3430" s="1">
        <v>0</v>
      </c>
      <c r="AU3430" s="1">
        <v>0</v>
      </c>
      <c r="AX3430" s="1">
        <v>5</v>
      </c>
      <c r="BC3430" s="1">
        <v>1</v>
      </c>
      <c r="BD3430" s="1">
        <v>7</v>
      </c>
      <c r="BE3430" s="1">
        <v>2</v>
      </c>
      <c r="BF3430" s="296">
        <v>9777.9446688783792</v>
      </c>
    </row>
    <row r="3431" spans="1:58" x14ac:dyDescent="0.3">
      <c r="A3431" s="273">
        <f t="shared" si="102"/>
        <v>190417.40079659258</v>
      </c>
      <c r="B3431" s="1" t="s">
        <v>2621</v>
      </c>
      <c r="C3431" s="274">
        <v>2207202697</v>
      </c>
      <c r="D3431" s="1">
        <v>144205</v>
      </c>
      <c r="E3431" s="1">
        <v>4</v>
      </c>
      <c r="F3431" s="1" t="s">
        <v>5367</v>
      </c>
      <c r="G3431" s="275">
        <v>44496</v>
      </c>
      <c r="H3431" s="275">
        <v>45230</v>
      </c>
      <c r="I3431" s="1">
        <v>1</v>
      </c>
      <c r="J3431" s="1">
        <v>1</v>
      </c>
      <c r="K3431" s="1">
        <v>4</v>
      </c>
      <c r="L3431" s="1">
        <v>30</v>
      </c>
      <c r="M3431" s="1">
        <v>2</v>
      </c>
      <c r="N3431" s="1">
        <v>17.690000000000001</v>
      </c>
      <c r="O3431" s="1">
        <v>19.2</v>
      </c>
      <c r="P3431" s="1">
        <v>240000</v>
      </c>
      <c r="Q3431" s="1">
        <v>11994</v>
      </c>
      <c r="R3431" s="1">
        <v>205741</v>
      </c>
      <c r="S3431" s="1">
        <v>3035</v>
      </c>
      <c r="T3431" s="1">
        <v>0</v>
      </c>
      <c r="U3431" s="1">
        <v>0</v>
      </c>
      <c r="W3431" s="1">
        <v>0</v>
      </c>
      <c r="X3431" s="1">
        <v>0</v>
      </c>
      <c r="Y3431" s="1">
        <v>0</v>
      </c>
      <c r="AB3431" s="275">
        <v>44620</v>
      </c>
      <c r="AC3431" s="1">
        <v>1</v>
      </c>
      <c r="AD3431" s="1" t="s">
        <v>2623</v>
      </c>
      <c r="AE3431" s="1">
        <v>1</v>
      </c>
      <c r="AF3431" s="1">
        <v>30</v>
      </c>
      <c r="AG3431" s="1">
        <v>8890</v>
      </c>
      <c r="AN3431" s="1">
        <v>1</v>
      </c>
      <c r="AO3431" s="1">
        <v>1</v>
      </c>
      <c r="AR3431" s="276">
        <v>2082.91</v>
      </c>
      <c r="AS3431" s="1" t="s">
        <v>2657</v>
      </c>
      <c r="AT3431" s="1">
        <v>0</v>
      </c>
      <c r="AU3431" s="1">
        <v>0</v>
      </c>
      <c r="AX3431" s="1">
        <v>5</v>
      </c>
      <c r="BC3431" s="1">
        <v>1</v>
      </c>
      <c r="BD3431" s="1">
        <v>7</v>
      </c>
      <c r="BE3431" s="1">
        <v>2</v>
      </c>
      <c r="BF3431" s="296">
        <v>13240.689203407423</v>
      </c>
    </row>
    <row r="3432" spans="1:58" x14ac:dyDescent="0.3">
      <c r="A3432" s="273">
        <f t="shared" si="102"/>
        <v>53013608.704251803</v>
      </c>
      <c r="B3432" s="1" t="s">
        <v>2621</v>
      </c>
      <c r="C3432" s="274">
        <v>2207202697</v>
      </c>
      <c r="D3432" s="1">
        <v>144105</v>
      </c>
      <c r="E3432" s="1">
        <v>3</v>
      </c>
      <c r="F3432" s="1" t="s">
        <v>5799</v>
      </c>
      <c r="G3432" s="275">
        <v>44572</v>
      </c>
      <c r="H3432" s="275">
        <v>46418</v>
      </c>
      <c r="I3432" s="1">
        <v>0</v>
      </c>
      <c r="J3432" s="1">
        <v>1</v>
      </c>
      <c r="K3432" s="1">
        <v>2</v>
      </c>
      <c r="L3432" s="1">
        <v>30</v>
      </c>
      <c r="M3432" s="1">
        <v>2</v>
      </c>
      <c r="N3432" s="1">
        <v>9</v>
      </c>
      <c r="O3432" s="1">
        <v>9.3800000000000008</v>
      </c>
      <c r="P3432" s="1">
        <v>58229303</v>
      </c>
      <c r="Q3432" s="1">
        <v>932662</v>
      </c>
      <c r="R3432" s="1">
        <v>57272816</v>
      </c>
      <c r="S3432" s="1">
        <v>0</v>
      </c>
      <c r="T3432" s="1">
        <v>0</v>
      </c>
      <c r="U3432" s="1">
        <v>0</v>
      </c>
      <c r="W3432" s="1">
        <v>0</v>
      </c>
      <c r="X3432" s="1">
        <v>0</v>
      </c>
      <c r="Y3432" s="1">
        <v>0</v>
      </c>
      <c r="Z3432" s="1" t="s">
        <v>5679</v>
      </c>
      <c r="AA3432" s="1" t="s">
        <v>2807</v>
      </c>
      <c r="AB3432" s="275">
        <v>44651</v>
      </c>
      <c r="AC3432" s="1">
        <v>1</v>
      </c>
      <c r="AD3432" s="1" t="s">
        <v>2623</v>
      </c>
      <c r="AE3432" s="1">
        <v>1</v>
      </c>
      <c r="AF3432" s="1">
        <v>30</v>
      </c>
      <c r="AG3432" s="1">
        <v>0</v>
      </c>
      <c r="AN3432" s="1">
        <v>1</v>
      </c>
      <c r="AO3432" s="1">
        <v>1</v>
      </c>
      <c r="AP3432" s="1">
        <v>44572</v>
      </c>
      <c r="AQ3432" s="1" t="s">
        <v>2629</v>
      </c>
      <c r="AR3432" s="276">
        <v>573351.99</v>
      </c>
      <c r="AS3432" s="1" t="s">
        <v>2624</v>
      </c>
      <c r="AT3432" s="1">
        <v>0</v>
      </c>
      <c r="AU3432" s="1">
        <v>0</v>
      </c>
      <c r="AV3432" s="1" t="s">
        <v>2625</v>
      </c>
      <c r="AW3432" s="1" t="s">
        <v>2626</v>
      </c>
      <c r="AX3432" s="1">
        <v>5</v>
      </c>
      <c r="BC3432" s="1">
        <v>1</v>
      </c>
      <c r="BD3432" s="1">
        <v>7</v>
      </c>
      <c r="BE3432" s="1">
        <v>2</v>
      </c>
      <c r="BF3432" s="296">
        <v>3685855.3057481973</v>
      </c>
    </row>
    <row r="3433" spans="1:58" x14ac:dyDescent="0.3">
      <c r="A3433" s="273">
        <f t="shared" si="102"/>
        <v>139135.96024876967</v>
      </c>
      <c r="B3433" s="1" t="s">
        <v>2621</v>
      </c>
      <c r="C3433" s="274">
        <v>2207202697</v>
      </c>
      <c r="D3433" s="1">
        <v>144205</v>
      </c>
      <c r="E3433" s="1">
        <v>4</v>
      </c>
      <c r="F3433" s="1" t="s">
        <v>4074</v>
      </c>
      <c r="G3433" s="275">
        <v>44183</v>
      </c>
      <c r="H3433" s="275">
        <v>44926</v>
      </c>
      <c r="I3433" s="1">
        <v>0</v>
      </c>
      <c r="J3433" s="1">
        <v>1</v>
      </c>
      <c r="K3433" s="1">
        <v>15</v>
      </c>
      <c r="L3433" s="1">
        <v>30</v>
      </c>
      <c r="M3433" s="1">
        <v>2</v>
      </c>
      <c r="N3433" s="1">
        <v>17.690000000000001</v>
      </c>
      <c r="O3433" s="1">
        <v>19.2</v>
      </c>
      <c r="P3433" s="1">
        <v>360000</v>
      </c>
      <c r="Q3433" s="1">
        <v>17991</v>
      </c>
      <c r="R3433" s="1">
        <v>150343</v>
      </c>
      <c r="S3433" s="1">
        <v>0</v>
      </c>
      <c r="T3433" s="1">
        <v>0</v>
      </c>
      <c r="U3433" s="1">
        <v>0</v>
      </c>
      <c r="V3433" s="275"/>
      <c r="W3433" s="1">
        <v>0</v>
      </c>
      <c r="X3433" s="1">
        <v>0</v>
      </c>
      <c r="Y3433" s="1">
        <v>0</v>
      </c>
      <c r="AB3433" s="275">
        <v>44651</v>
      </c>
      <c r="AC3433" s="1">
        <v>1</v>
      </c>
      <c r="AD3433" s="1" t="s">
        <v>2623</v>
      </c>
      <c r="AE3433" s="1">
        <v>1</v>
      </c>
      <c r="AF3433" s="1">
        <v>30</v>
      </c>
      <c r="AG3433" s="1">
        <v>0</v>
      </c>
      <c r="AN3433" s="1">
        <v>1</v>
      </c>
      <c r="AO3433" s="1">
        <v>1</v>
      </c>
      <c r="AR3433" s="276">
        <v>1531.55</v>
      </c>
      <c r="AS3433" s="1" t="s">
        <v>2657</v>
      </c>
      <c r="AT3433" s="1">
        <v>0</v>
      </c>
      <c r="AU3433" s="1">
        <v>0</v>
      </c>
      <c r="AX3433" s="1">
        <v>5</v>
      </c>
      <c r="BC3433" s="1">
        <v>1</v>
      </c>
      <c r="BD3433" s="1">
        <v>7</v>
      </c>
      <c r="BE3433" s="1">
        <v>2</v>
      </c>
      <c r="BF3433" s="296">
        <v>9675.4897512303451</v>
      </c>
    </row>
    <row r="3434" spans="1:58" x14ac:dyDescent="0.3">
      <c r="A3434" s="273">
        <f t="shared" si="102"/>
        <v>297037.23382507643</v>
      </c>
      <c r="B3434" s="1" t="s">
        <v>2621</v>
      </c>
      <c r="C3434" s="274">
        <v>2207202697</v>
      </c>
      <c r="D3434" s="1">
        <v>144205</v>
      </c>
      <c r="E3434" s="1">
        <v>4</v>
      </c>
      <c r="F3434" s="1" t="s">
        <v>4471</v>
      </c>
      <c r="G3434" s="275">
        <v>44463</v>
      </c>
      <c r="H3434" s="275">
        <v>45199</v>
      </c>
      <c r="I3434" s="1">
        <v>0</v>
      </c>
      <c r="J3434" s="1">
        <v>1</v>
      </c>
      <c r="K3434" s="1">
        <v>6</v>
      </c>
      <c r="L3434" s="1">
        <v>30</v>
      </c>
      <c r="M3434" s="1">
        <v>2</v>
      </c>
      <c r="N3434" s="1">
        <v>17.690000000000001</v>
      </c>
      <c r="O3434" s="1">
        <v>19.2</v>
      </c>
      <c r="P3434" s="1">
        <v>410000</v>
      </c>
      <c r="Q3434" s="1">
        <v>20489</v>
      </c>
      <c r="R3434" s="1">
        <v>320873</v>
      </c>
      <c r="S3434" s="1">
        <v>0</v>
      </c>
      <c r="T3434" s="1">
        <v>0</v>
      </c>
      <c r="U3434" s="1">
        <v>0</v>
      </c>
      <c r="W3434" s="1">
        <v>0</v>
      </c>
      <c r="X3434" s="1">
        <v>0</v>
      </c>
      <c r="Y3434" s="1">
        <v>0</v>
      </c>
      <c r="AB3434" s="275">
        <v>44651</v>
      </c>
      <c r="AC3434" s="1">
        <v>1</v>
      </c>
      <c r="AD3434" s="1" t="s">
        <v>2623</v>
      </c>
      <c r="AE3434" s="1">
        <v>1</v>
      </c>
      <c r="AF3434" s="1">
        <v>30</v>
      </c>
      <c r="AG3434" s="1">
        <v>0</v>
      </c>
      <c r="AN3434" s="1">
        <v>1</v>
      </c>
      <c r="AO3434" s="1">
        <v>1</v>
      </c>
      <c r="AR3434" s="276">
        <v>3185.63</v>
      </c>
      <c r="AS3434" s="1" t="s">
        <v>2657</v>
      </c>
      <c r="AT3434" s="1">
        <v>0</v>
      </c>
      <c r="AU3434" s="1">
        <v>0</v>
      </c>
      <c r="AX3434" s="1">
        <v>5</v>
      </c>
      <c r="BC3434" s="1">
        <v>1</v>
      </c>
      <c r="BD3434" s="1">
        <v>7</v>
      </c>
      <c r="BE3434" s="1">
        <v>2</v>
      </c>
      <c r="BF3434" s="296">
        <v>20650.136174923569</v>
      </c>
    </row>
    <row r="3435" spans="1:58" x14ac:dyDescent="0.3">
      <c r="A3435" s="273">
        <f t="shared" si="102"/>
        <v>86790.200094119224</v>
      </c>
      <c r="B3435" s="1" t="s">
        <v>2621</v>
      </c>
      <c r="C3435" s="274">
        <v>2207202697</v>
      </c>
      <c r="D3435" s="1">
        <v>144205</v>
      </c>
      <c r="E3435" s="1">
        <v>4</v>
      </c>
      <c r="F3435" s="1" t="s">
        <v>6266</v>
      </c>
      <c r="G3435" s="275">
        <v>44626</v>
      </c>
      <c r="H3435" s="275">
        <v>45382</v>
      </c>
      <c r="I3435" s="1">
        <v>0</v>
      </c>
      <c r="J3435" s="1">
        <v>1</v>
      </c>
      <c r="K3435" s="1">
        <v>0</v>
      </c>
      <c r="L3435" s="1">
        <v>30</v>
      </c>
      <c r="M3435" s="1">
        <v>2</v>
      </c>
      <c r="N3435" s="1">
        <v>17.690000000000001</v>
      </c>
      <c r="O3435" s="1">
        <v>19.2</v>
      </c>
      <c r="P3435" s="1">
        <v>93742</v>
      </c>
      <c r="Q3435" s="1">
        <v>4685</v>
      </c>
      <c r="R3435" s="1">
        <v>93742</v>
      </c>
      <c r="S3435" s="1">
        <v>1106</v>
      </c>
      <c r="T3435" s="1">
        <v>0</v>
      </c>
      <c r="U3435" s="1">
        <v>0</v>
      </c>
      <c r="W3435" s="1">
        <v>0</v>
      </c>
      <c r="X3435" s="1">
        <v>0</v>
      </c>
      <c r="Y3435" s="1">
        <v>0</v>
      </c>
      <c r="AB3435" s="275">
        <v>44626</v>
      </c>
      <c r="AC3435" s="1">
        <v>1</v>
      </c>
      <c r="AD3435" s="1" t="s">
        <v>2623</v>
      </c>
      <c r="AE3435" s="1">
        <v>1</v>
      </c>
      <c r="AF3435" s="1">
        <v>30</v>
      </c>
      <c r="AG3435" s="1">
        <v>0</v>
      </c>
      <c r="AN3435" s="1">
        <v>1</v>
      </c>
      <c r="AO3435" s="1">
        <v>1</v>
      </c>
      <c r="AR3435" s="276">
        <v>918.93</v>
      </c>
      <c r="AS3435" s="1" t="s">
        <v>2657</v>
      </c>
      <c r="AT3435" s="1">
        <v>0</v>
      </c>
      <c r="AU3435" s="1">
        <v>0</v>
      </c>
      <c r="AX3435" s="1">
        <v>5</v>
      </c>
      <c r="BC3435" s="1">
        <v>1</v>
      </c>
      <c r="BD3435" s="1">
        <v>7</v>
      </c>
      <c r="BE3435" s="1">
        <v>2</v>
      </c>
      <c r="BF3435" s="296">
        <v>6032.8699058807852</v>
      </c>
    </row>
    <row r="3436" spans="1:58" x14ac:dyDescent="0.3">
      <c r="A3436" s="273">
        <f t="shared" si="102"/>
        <v>21274.759606843698</v>
      </c>
      <c r="B3436" s="1" t="s">
        <v>2621</v>
      </c>
      <c r="C3436" s="274">
        <v>2207202697</v>
      </c>
      <c r="D3436" s="1">
        <v>144205</v>
      </c>
      <c r="E3436" s="1">
        <v>4</v>
      </c>
      <c r="F3436" s="1" t="s">
        <v>6267</v>
      </c>
      <c r="G3436" s="275">
        <v>44626</v>
      </c>
      <c r="H3436" s="275">
        <v>45382</v>
      </c>
      <c r="I3436" s="1">
        <v>0</v>
      </c>
      <c r="J3436" s="1">
        <v>1</v>
      </c>
      <c r="K3436" s="1">
        <v>0</v>
      </c>
      <c r="L3436" s="1">
        <v>30</v>
      </c>
      <c r="M3436" s="1">
        <v>2</v>
      </c>
      <c r="N3436" s="1">
        <v>17.68</v>
      </c>
      <c r="O3436" s="1">
        <v>19.190000000000001</v>
      </c>
      <c r="P3436" s="1">
        <v>23000</v>
      </c>
      <c r="Q3436" s="1">
        <v>1149</v>
      </c>
      <c r="R3436" s="1">
        <v>23000</v>
      </c>
      <c r="S3436" s="1">
        <v>271</v>
      </c>
      <c r="T3436" s="1">
        <v>0</v>
      </c>
      <c r="U3436" s="1">
        <v>0</v>
      </c>
      <c r="W3436" s="1">
        <v>0</v>
      </c>
      <c r="X3436" s="1">
        <v>0</v>
      </c>
      <c r="Y3436" s="1">
        <v>0</v>
      </c>
      <c r="AB3436" s="275">
        <v>44626</v>
      </c>
      <c r="AC3436" s="1">
        <v>1</v>
      </c>
      <c r="AD3436" s="1" t="s">
        <v>2623</v>
      </c>
      <c r="AE3436" s="1">
        <v>1</v>
      </c>
      <c r="AF3436" s="1">
        <v>30</v>
      </c>
      <c r="AG3436" s="1">
        <v>0</v>
      </c>
      <c r="AN3436" s="1">
        <v>1</v>
      </c>
      <c r="AO3436" s="1">
        <v>1</v>
      </c>
      <c r="AR3436" s="276">
        <v>245.05</v>
      </c>
      <c r="AS3436" s="1" t="s">
        <v>2657</v>
      </c>
      <c r="AT3436" s="1">
        <v>0</v>
      </c>
      <c r="AU3436" s="1">
        <v>0</v>
      </c>
      <c r="AX3436" s="1">
        <v>5</v>
      </c>
      <c r="BC3436" s="1">
        <v>1</v>
      </c>
      <c r="BD3436" s="1">
        <v>7</v>
      </c>
      <c r="BE3436" s="1">
        <v>2</v>
      </c>
      <c r="BF3436" s="296">
        <v>1480.190393156302</v>
      </c>
    </row>
    <row r="3437" spans="1:58" x14ac:dyDescent="0.3">
      <c r="A3437" s="273">
        <f t="shared" si="102"/>
        <v>92592.620390036143</v>
      </c>
      <c r="B3437" s="1" t="s">
        <v>2621</v>
      </c>
      <c r="C3437" s="274">
        <v>2207202697</v>
      </c>
      <c r="D3437" s="1">
        <v>144205</v>
      </c>
      <c r="E3437" s="1">
        <v>4</v>
      </c>
      <c r="F3437" s="1" t="s">
        <v>6364</v>
      </c>
      <c r="G3437" s="275">
        <v>44633</v>
      </c>
      <c r="H3437" s="275">
        <v>45382</v>
      </c>
      <c r="I3437" s="1">
        <v>0</v>
      </c>
      <c r="J3437" s="1">
        <v>1</v>
      </c>
      <c r="K3437" s="1">
        <v>0</v>
      </c>
      <c r="L3437" s="1">
        <v>30</v>
      </c>
      <c r="M3437" s="1">
        <v>2</v>
      </c>
      <c r="N3437" s="1">
        <v>17.7</v>
      </c>
      <c r="O3437" s="1">
        <v>19.2</v>
      </c>
      <c r="P3437" s="1">
        <v>100009</v>
      </c>
      <c r="Q3437" s="1">
        <v>4998</v>
      </c>
      <c r="R3437" s="1">
        <v>100009</v>
      </c>
      <c r="S3437" s="1">
        <v>836</v>
      </c>
      <c r="T3437" s="1">
        <v>0</v>
      </c>
      <c r="U3437" s="1">
        <v>0</v>
      </c>
      <c r="W3437" s="1">
        <v>0</v>
      </c>
      <c r="X3437" s="1">
        <v>0</v>
      </c>
      <c r="Y3437" s="1">
        <v>0</v>
      </c>
      <c r="AB3437" s="275">
        <v>44633</v>
      </c>
      <c r="AC3437" s="1">
        <v>1</v>
      </c>
      <c r="AD3437" s="1" t="s">
        <v>2623</v>
      </c>
      <c r="AE3437" s="1">
        <v>1</v>
      </c>
      <c r="AF3437" s="1">
        <v>30</v>
      </c>
      <c r="AG3437" s="1">
        <v>0</v>
      </c>
      <c r="AN3437" s="1">
        <v>1</v>
      </c>
      <c r="AO3437" s="1">
        <v>1</v>
      </c>
      <c r="AR3437" s="276">
        <v>980.19</v>
      </c>
      <c r="AS3437" s="1" t="s">
        <v>2657</v>
      </c>
      <c r="AT3437" s="1">
        <v>0</v>
      </c>
      <c r="AU3437" s="1">
        <v>0</v>
      </c>
      <c r="AX3437" s="1">
        <v>5</v>
      </c>
      <c r="BC3437" s="1">
        <v>1</v>
      </c>
      <c r="BD3437" s="1">
        <v>7</v>
      </c>
      <c r="BE3437" s="1">
        <v>2</v>
      </c>
      <c r="BF3437" s="296">
        <v>6436.1896099638525</v>
      </c>
    </row>
    <row r="3438" spans="1:58" x14ac:dyDescent="0.3">
      <c r="A3438" s="273">
        <f t="shared" si="102"/>
        <v>36996.925837989038</v>
      </c>
      <c r="B3438" s="1" t="s">
        <v>2621</v>
      </c>
      <c r="C3438" s="274">
        <v>2207202697</v>
      </c>
      <c r="D3438" s="1">
        <v>144205</v>
      </c>
      <c r="E3438" s="1">
        <v>4</v>
      </c>
      <c r="F3438" s="1" t="s">
        <v>6365</v>
      </c>
      <c r="G3438" s="275">
        <v>44633</v>
      </c>
      <c r="H3438" s="275">
        <v>45382</v>
      </c>
      <c r="I3438" s="1">
        <v>0</v>
      </c>
      <c r="J3438" s="1">
        <v>1</v>
      </c>
      <c r="K3438" s="1">
        <v>0</v>
      </c>
      <c r="L3438" s="1">
        <v>30</v>
      </c>
      <c r="M3438" s="1">
        <v>2</v>
      </c>
      <c r="N3438" s="1">
        <v>17.690000000000001</v>
      </c>
      <c r="O3438" s="1">
        <v>19.2</v>
      </c>
      <c r="P3438" s="1">
        <v>40000</v>
      </c>
      <c r="Q3438" s="1">
        <v>1999</v>
      </c>
      <c r="R3438" s="1">
        <v>40000</v>
      </c>
      <c r="S3438" s="1">
        <v>334</v>
      </c>
      <c r="T3438" s="1">
        <v>0</v>
      </c>
      <c r="U3438" s="1">
        <v>0</v>
      </c>
      <c r="W3438" s="1">
        <v>0</v>
      </c>
      <c r="X3438" s="1">
        <v>0</v>
      </c>
      <c r="Y3438" s="1">
        <v>0</v>
      </c>
      <c r="AB3438" s="275">
        <v>44633</v>
      </c>
      <c r="AC3438" s="1">
        <v>1</v>
      </c>
      <c r="AD3438" s="1" t="s">
        <v>2623</v>
      </c>
      <c r="AE3438" s="1">
        <v>1</v>
      </c>
      <c r="AF3438" s="1">
        <v>30</v>
      </c>
      <c r="AG3438" s="1">
        <v>0</v>
      </c>
      <c r="AN3438" s="1">
        <v>1</v>
      </c>
      <c r="AO3438" s="1">
        <v>1</v>
      </c>
      <c r="AR3438" s="276">
        <v>428.83</v>
      </c>
      <c r="AS3438" s="1" t="s">
        <v>2657</v>
      </c>
      <c r="AT3438" s="1">
        <v>0</v>
      </c>
      <c r="AU3438" s="1">
        <v>0</v>
      </c>
      <c r="AX3438" s="1">
        <v>5</v>
      </c>
      <c r="BC3438" s="1">
        <v>1</v>
      </c>
      <c r="BD3438" s="1">
        <v>7</v>
      </c>
      <c r="BE3438" s="1">
        <v>2</v>
      </c>
      <c r="BF3438" s="296">
        <v>2574.2441620109598</v>
      </c>
    </row>
    <row r="3439" spans="1:58" x14ac:dyDescent="0.3">
      <c r="A3439" s="273">
        <f t="shared" si="102"/>
        <v>5533083.2634412982</v>
      </c>
      <c r="B3439" s="1" t="s">
        <v>2621</v>
      </c>
      <c r="C3439" s="274">
        <v>2207204269</v>
      </c>
      <c r="D3439" s="1">
        <v>144115</v>
      </c>
      <c r="E3439" s="1">
        <v>4</v>
      </c>
      <c r="F3439" s="1" t="s">
        <v>4730</v>
      </c>
      <c r="G3439" s="275">
        <v>44364</v>
      </c>
      <c r="H3439" s="275">
        <v>45291</v>
      </c>
      <c r="I3439" s="1">
        <v>90</v>
      </c>
      <c r="J3439" s="1">
        <v>1</v>
      </c>
      <c r="K3439" s="1">
        <v>5</v>
      </c>
      <c r="L3439" s="1">
        <v>30</v>
      </c>
      <c r="M3439" s="1">
        <v>2</v>
      </c>
      <c r="N3439" s="1">
        <v>9</v>
      </c>
      <c r="O3439" s="1">
        <v>9.3800000000000008</v>
      </c>
      <c r="P3439" s="1">
        <v>11057615</v>
      </c>
      <c r="Q3439" s="1">
        <v>251536</v>
      </c>
      <c r="R3439" s="1">
        <v>9293154</v>
      </c>
      <c r="S3439" s="1">
        <v>65145</v>
      </c>
      <c r="T3439" s="1">
        <v>0</v>
      </c>
      <c r="U3439" s="1">
        <v>0</v>
      </c>
      <c r="W3439" s="1">
        <v>896415</v>
      </c>
      <c r="X3439" s="1">
        <v>65145</v>
      </c>
      <c r="Y3439" s="1">
        <v>0</v>
      </c>
      <c r="Z3439" s="1" t="s">
        <v>2635</v>
      </c>
      <c r="AA3439" s="1" t="s">
        <v>2807</v>
      </c>
      <c r="AB3439" s="275">
        <v>44651</v>
      </c>
      <c r="AC3439" s="1">
        <v>1</v>
      </c>
      <c r="AD3439" s="1" t="s">
        <v>2623</v>
      </c>
      <c r="AE3439" s="1">
        <v>1</v>
      </c>
      <c r="AF3439" s="1">
        <v>30</v>
      </c>
      <c r="AG3439" s="1">
        <v>790605</v>
      </c>
      <c r="AN3439" s="1">
        <v>1</v>
      </c>
      <c r="AO3439" s="1">
        <v>1</v>
      </c>
      <c r="AR3439" s="276">
        <v>469984.74</v>
      </c>
      <c r="AS3439" s="1" t="s">
        <v>2677</v>
      </c>
      <c r="AT3439" s="1">
        <v>0</v>
      </c>
      <c r="AU3439" s="1">
        <v>0</v>
      </c>
      <c r="AV3439" s="1" t="s">
        <v>2625</v>
      </c>
      <c r="AW3439" s="1" t="s">
        <v>2626</v>
      </c>
      <c r="AX3439" s="1">
        <v>5</v>
      </c>
      <c r="BC3439" s="1">
        <v>1</v>
      </c>
      <c r="BD3439" s="1">
        <v>7</v>
      </c>
      <c r="BE3439" s="1">
        <v>2</v>
      </c>
      <c r="BF3439" s="296">
        <v>3290085.9965587021</v>
      </c>
    </row>
    <row r="3440" spans="1:58" x14ac:dyDescent="0.3">
      <c r="A3440" s="273">
        <f t="shared" si="102"/>
        <v>852842.73655870184</v>
      </c>
      <c r="B3440" s="1" t="s">
        <v>2621</v>
      </c>
      <c r="C3440" s="274">
        <v>2207204269</v>
      </c>
      <c r="D3440" s="1">
        <v>144115</v>
      </c>
      <c r="E3440" s="1">
        <v>4</v>
      </c>
      <c r="F3440" s="1" t="s">
        <v>3809</v>
      </c>
      <c r="G3440" s="275">
        <v>44097</v>
      </c>
      <c r="H3440" s="275">
        <v>44834</v>
      </c>
      <c r="I3440" s="1">
        <v>1</v>
      </c>
      <c r="J3440" s="1">
        <v>1</v>
      </c>
      <c r="K3440" s="1">
        <v>17</v>
      </c>
      <c r="L3440" s="1">
        <v>30</v>
      </c>
      <c r="M3440" s="1">
        <v>2</v>
      </c>
      <c r="N3440" s="1">
        <v>9</v>
      </c>
      <c r="O3440" s="1">
        <v>9.3800000000000008</v>
      </c>
      <c r="P3440" s="1">
        <v>5026287</v>
      </c>
      <c r="Q3440" s="1">
        <v>230556</v>
      </c>
      <c r="R3440" s="1">
        <v>1432450</v>
      </c>
      <c r="S3440" s="1">
        <v>0</v>
      </c>
      <c r="T3440" s="1">
        <v>0</v>
      </c>
      <c r="U3440" s="1">
        <v>0</v>
      </c>
      <c r="W3440" s="1">
        <v>138174</v>
      </c>
      <c r="X3440" s="1">
        <v>0</v>
      </c>
      <c r="Y3440" s="1">
        <v>0</v>
      </c>
      <c r="AB3440" s="275">
        <v>44651</v>
      </c>
      <c r="AC3440" s="1">
        <v>1</v>
      </c>
      <c r="AD3440" s="1" t="s">
        <v>2623</v>
      </c>
      <c r="AE3440" s="1">
        <v>1</v>
      </c>
      <c r="AF3440" s="1">
        <v>30</v>
      </c>
      <c r="AG3440" s="1">
        <v>86284</v>
      </c>
      <c r="AN3440" s="1">
        <v>1</v>
      </c>
      <c r="AO3440" s="1">
        <v>1</v>
      </c>
      <c r="AR3440" s="276">
        <v>72472.259999999995</v>
      </c>
      <c r="AS3440" s="1" t="s">
        <v>2632</v>
      </c>
      <c r="AT3440" s="1">
        <v>0</v>
      </c>
      <c r="AU3440" s="1">
        <v>0</v>
      </c>
      <c r="AV3440" s="1" t="s">
        <v>2625</v>
      </c>
      <c r="AW3440" s="1" t="s">
        <v>2626</v>
      </c>
      <c r="AX3440" s="1">
        <v>5</v>
      </c>
      <c r="BC3440" s="1">
        <v>1</v>
      </c>
      <c r="BD3440" s="1">
        <v>7</v>
      </c>
      <c r="BE3440" s="1">
        <v>2</v>
      </c>
      <c r="BF3440" s="296">
        <v>507135.00344129809</v>
      </c>
    </row>
    <row r="3441" spans="1:58" x14ac:dyDescent="0.3">
      <c r="A3441" s="273">
        <f t="shared" si="102"/>
        <v>7673367</v>
      </c>
      <c r="B3441" s="1" t="s">
        <v>2621</v>
      </c>
      <c r="C3441" s="274">
        <v>2222742626</v>
      </c>
      <c r="D3441" s="1">
        <v>144205</v>
      </c>
      <c r="E3441" s="1">
        <v>3</v>
      </c>
      <c r="F3441" s="1" t="s">
        <v>5314</v>
      </c>
      <c r="G3441" s="275">
        <v>44484</v>
      </c>
      <c r="H3441" s="275">
        <v>45412</v>
      </c>
      <c r="I3441" s="1">
        <v>0</v>
      </c>
      <c r="J3441" s="1">
        <v>1</v>
      </c>
      <c r="K3441" s="1">
        <v>6</v>
      </c>
      <c r="L3441" s="1">
        <v>30</v>
      </c>
      <c r="M3441" s="1">
        <v>2</v>
      </c>
      <c r="N3441" s="1">
        <v>15.12</v>
      </c>
      <c r="O3441" s="1">
        <v>16.22</v>
      </c>
      <c r="P3441" s="1">
        <v>16254550</v>
      </c>
      <c r="Q3441" s="1">
        <v>445773</v>
      </c>
      <c r="R3441" s="1">
        <v>13487772</v>
      </c>
      <c r="S3441" s="1">
        <v>0</v>
      </c>
      <c r="T3441" s="1">
        <v>0</v>
      </c>
      <c r="U3441" s="1">
        <v>0</v>
      </c>
      <c r="W3441" s="1">
        <v>0</v>
      </c>
      <c r="X3441" s="1">
        <v>0</v>
      </c>
      <c r="Y3441" s="1">
        <v>0</v>
      </c>
      <c r="Z3441" s="1" t="s">
        <v>3734</v>
      </c>
      <c r="AA3441" s="1" t="s">
        <v>2807</v>
      </c>
      <c r="AB3441" s="275">
        <v>44651</v>
      </c>
      <c r="AC3441" s="1">
        <v>1</v>
      </c>
      <c r="AD3441" s="1" t="s">
        <v>2623</v>
      </c>
      <c r="AE3441" s="1">
        <v>1</v>
      </c>
      <c r="AF3441" s="1">
        <v>30</v>
      </c>
      <c r="AG3441" s="1">
        <v>0</v>
      </c>
      <c r="AN3441" s="1">
        <v>1</v>
      </c>
      <c r="AO3441" s="1">
        <v>1</v>
      </c>
      <c r="AP3441" s="1">
        <v>44484</v>
      </c>
      <c r="AQ3441" s="1" t="s">
        <v>2629</v>
      </c>
      <c r="AR3441" s="276">
        <v>1295547</v>
      </c>
      <c r="AS3441" s="1" t="s">
        <v>2624</v>
      </c>
      <c r="AT3441" s="1">
        <v>0</v>
      </c>
      <c r="AU3441" s="1">
        <v>0</v>
      </c>
      <c r="AX3441" s="1">
        <v>5</v>
      </c>
      <c r="BC3441" s="1">
        <v>1</v>
      </c>
      <c r="BD3441" s="1">
        <v>7</v>
      </c>
      <c r="BE3441" s="1">
        <v>2</v>
      </c>
      <c r="BF3441" s="296">
        <v>4518858</v>
      </c>
    </row>
    <row r="3442" spans="1:58" x14ac:dyDescent="0.3">
      <c r="A3442" s="273">
        <f t="shared" si="102"/>
        <v>10364793</v>
      </c>
      <c r="B3442" s="1" t="s">
        <v>2621</v>
      </c>
      <c r="C3442" s="274">
        <v>2222742628</v>
      </c>
      <c r="D3442" s="1">
        <v>144105</v>
      </c>
      <c r="E3442" s="1">
        <v>4</v>
      </c>
      <c r="F3442" s="1" t="s">
        <v>5125</v>
      </c>
      <c r="G3442" s="275">
        <v>44488</v>
      </c>
      <c r="H3442" s="275">
        <v>45107</v>
      </c>
      <c r="I3442" s="1">
        <v>0</v>
      </c>
      <c r="J3442" s="1">
        <v>1</v>
      </c>
      <c r="K3442" s="1">
        <v>6</v>
      </c>
      <c r="L3442" s="1">
        <v>30</v>
      </c>
      <c r="M3442" s="1">
        <v>2</v>
      </c>
      <c r="N3442" s="1">
        <v>9</v>
      </c>
      <c r="O3442" s="1">
        <v>9.3800000000000008</v>
      </c>
      <c r="P3442" s="1">
        <v>15259206</v>
      </c>
      <c r="Q3442" s="1">
        <v>528264</v>
      </c>
      <c r="R3442" s="1">
        <v>11647925</v>
      </c>
      <c r="S3442" s="1">
        <v>0</v>
      </c>
      <c r="T3442" s="1">
        <v>0</v>
      </c>
      <c r="U3442" s="1">
        <v>0</v>
      </c>
      <c r="W3442" s="1">
        <v>0</v>
      </c>
      <c r="X3442" s="1">
        <v>0</v>
      </c>
      <c r="Y3442" s="1">
        <v>0</v>
      </c>
      <c r="Z3442" s="1" t="s">
        <v>3734</v>
      </c>
      <c r="AA3442" s="1" t="s">
        <v>2807</v>
      </c>
      <c r="AB3442" s="275">
        <v>44651</v>
      </c>
      <c r="AC3442" s="1">
        <v>1</v>
      </c>
      <c r="AD3442" s="1" t="s">
        <v>2623</v>
      </c>
      <c r="AE3442" s="1">
        <v>1</v>
      </c>
      <c r="AF3442" s="1">
        <v>30</v>
      </c>
      <c r="AG3442" s="1">
        <v>0</v>
      </c>
      <c r="AN3442" s="1">
        <v>1</v>
      </c>
      <c r="AO3442" s="1">
        <v>1</v>
      </c>
      <c r="AR3442" s="276">
        <v>335389</v>
      </c>
      <c r="AS3442" s="1" t="s">
        <v>2632</v>
      </c>
      <c r="AT3442" s="1">
        <v>0</v>
      </c>
      <c r="AU3442" s="1">
        <v>0</v>
      </c>
      <c r="AV3442" s="1" t="s">
        <v>2625</v>
      </c>
      <c r="AW3442" s="1" t="s">
        <v>2626</v>
      </c>
      <c r="AX3442" s="1">
        <v>5</v>
      </c>
      <c r="BC3442" s="1">
        <v>1</v>
      </c>
      <c r="BD3442" s="1">
        <v>7</v>
      </c>
      <c r="BE3442" s="1">
        <v>2</v>
      </c>
      <c r="BF3442" s="296">
        <v>947743</v>
      </c>
    </row>
    <row r="3443" spans="1:58" x14ac:dyDescent="0.3">
      <c r="A3443" s="273">
        <f t="shared" si="102"/>
        <v>4997635.6754874941</v>
      </c>
      <c r="B3443" s="1" t="s">
        <v>2621</v>
      </c>
      <c r="C3443" s="274">
        <v>2222747899</v>
      </c>
      <c r="D3443" s="1">
        <v>144105</v>
      </c>
      <c r="E3443" s="1">
        <v>3</v>
      </c>
      <c r="F3443" s="1" t="s">
        <v>3867</v>
      </c>
      <c r="G3443" s="275">
        <v>44084</v>
      </c>
      <c r="H3443" s="275">
        <v>45016</v>
      </c>
      <c r="I3443" s="1">
        <v>0</v>
      </c>
      <c r="J3443" s="1">
        <v>1</v>
      </c>
      <c r="K3443" s="1">
        <v>21</v>
      </c>
      <c r="L3443" s="1">
        <v>30</v>
      </c>
      <c r="M3443" s="1">
        <v>2</v>
      </c>
      <c r="N3443" s="1">
        <v>11.48</v>
      </c>
      <c r="O3443" s="1">
        <v>12.1</v>
      </c>
      <c r="P3443" s="1">
        <v>15132472</v>
      </c>
      <c r="Q3443" s="1">
        <v>368591</v>
      </c>
      <c r="R3443" s="1">
        <v>6566561</v>
      </c>
      <c r="S3443" s="1">
        <v>0</v>
      </c>
      <c r="T3443" s="1">
        <v>0</v>
      </c>
      <c r="U3443" s="1">
        <v>0</v>
      </c>
      <c r="W3443" s="1">
        <v>0</v>
      </c>
      <c r="X3443" s="1">
        <v>0</v>
      </c>
      <c r="Y3443" s="1">
        <v>0</v>
      </c>
      <c r="Z3443" s="1" t="s">
        <v>5720</v>
      </c>
      <c r="AA3443" s="1" t="s">
        <v>3609</v>
      </c>
      <c r="AB3443" s="275">
        <v>44651</v>
      </c>
      <c r="AC3443" s="1">
        <v>1</v>
      </c>
      <c r="AD3443" s="1" t="s">
        <v>2623</v>
      </c>
      <c r="AE3443" s="1">
        <v>1</v>
      </c>
      <c r="AF3443" s="1">
        <v>30</v>
      </c>
      <c r="AG3443" s="1">
        <v>0</v>
      </c>
      <c r="AN3443" s="1">
        <v>1</v>
      </c>
      <c r="AO3443" s="1">
        <v>1</v>
      </c>
      <c r="AP3443" s="1">
        <v>44084</v>
      </c>
      <c r="AQ3443" s="1" t="s">
        <v>2629</v>
      </c>
      <c r="AR3443" s="276">
        <v>308460.09000000003</v>
      </c>
      <c r="AS3443" s="1" t="s">
        <v>2624</v>
      </c>
      <c r="AT3443" s="1">
        <v>0</v>
      </c>
      <c r="AU3443" s="1">
        <v>0</v>
      </c>
      <c r="AV3443" s="1" t="s">
        <v>2625</v>
      </c>
      <c r="AW3443" s="1" t="s">
        <v>2626</v>
      </c>
      <c r="AX3443" s="1">
        <v>5</v>
      </c>
      <c r="BC3443" s="1">
        <v>1</v>
      </c>
      <c r="BD3443" s="1">
        <v>7</v>
      </c>
      <c r="BE3443" s="1">
        <v>2</v>
      </c>
      <c r="BF3443" s="296">
        <v>1260465.2345125061</v>
      </c>
    </row>
    <row r="3444" spans="1:58" x14ac:dyDescent="0.3">
      <c r="A3444" s="273">
        <f t="shared" si="102"/>
        <v>1357806.2299230881</v>
      </c>
      <c r="B3444" s="1" t="s">
        <v>2621</v>
      </c>
      <c r="C3444" s="274">
        <v>2222747899</v>
      </c>
      <c r="D3444" s="1">
        <v>144105</v>
      </c>
      <c r="E3444" s="1">
        <v>4</v>
      </c>
      <c r="F3444" s="1" t="s">
        <v>5784</v>
      </c>
      <c r="G3444" s="275">
        <v>44568</v>
      </c>
      <c r="H3444" s="275">
        <v>45046</v>
      </c>
      <c r="I3444" s="1">
        <v>0</v>
      </c>
      <c r="J3444" s="1">
        <v>1</v>
      </c>
      <c r="K3444" s="1">
        <v>2</v>
      </c>
      <c r="L3444" s="1">
        <v>30</v>
      </c>
      <c r="M3444" s="1">
        <v>2</v>
      </c>
      <c r="N3444" s="1">
        <v>15.3</v>
      </c>
      <c r="O3444" s="1">
        <v>16.41</v>
      </c>
      <c r="P3444" s="1">
        <v>2032787</v>
      </c>
      <c r="Q3444" s="1">
        <v>150136</v>
      </c>
      <c r="R3444" s="1">
        <v>1784101</v>
      </c>
      <c r="S3444" s="1">
        <v>0</v>
      </c>
      <c r="T3444" s="1">
        <v>0</v>
      </c>
      <c r="U3444" s="1">
        <v>0</v>
      </c>
      <c r="V3444" s="275"/>
      <c r="W3444" s="1">
        <v>0</v>
      </c>
      <c r="X3444" s="1">
        <v>0</v>
      </c>
      <c r="Y3444" s="1">
        <v>0</v>
      </c>
      <c r="AB3444" s="275">
        <v>44651</v>
      </c>
      <c r="AC3444" s="1">
        <v>1</v>
      </c>
      <c r="AD3444" s="1" t="s">
        <v>2623</v>
      </c>
      <c r="AE3444" s="1">
        <v>1</v>
      </c>
      <c r="AF3444" s="1">
        <v>30</v>
      </c>
      <c r="AG3444" s="1">
        <v>0</v>
      </c>
      <c r="AN3444" s="1">
        <v>1</v>
      </c>
      <c r="AO3444" s="1">
        <v>1</v>
      </c>
      <c r="AR3444" s="276">
        <v>83832.820000000007</v>
      </c>
      <c r="AS3444" s="1" t="s">
        <v>2632</v>
      </c>
      <c r="AT3444" s="1">
        <v>0</v>
      </c>
      <c r="AU3444" s="1">
        <v>0</v>
      </c>
      <c r="AV3444" s="1" t="s">
        <v>2625</v>
      </c>
      <c r="AW3444" s="1" t="s">
        <v>2626</v>
      </c>
      <c r="AX3444" s="1">
        <v>5</v>
      </c>
      <c r="BC3444" s="1">
        <v>1</v>
      </c>
      <c r="BD3444" s="1">
        <v>7</v>
      </c>
      <c r="BE3444" s="1">
        <v>2</v>
      </c>
      <c r="BF3444" s="296">
        <v>342461.95007691195</v>
      </c>
    </row>
    <row r="3445" spans="1:58" x14ac:dyDescent="0.3">
      <c r="A3445" s="273">
        <f t="shared" si="102"/>
        <v>3063762.8950357018</v>
      </c>
      <c r="B3445" s="1" t="s">
        <v>2621</v>
      </c>
      <c r="C3445" s="274">
        <v>2222747899</v>
      </c>
      <c r="D3445" s="1">
        <v>144205</v>
      </c>
      <c r="E3445" s="1">
        <v>4</v>
      </c>
      <c r="F3445" s="1" t="s">
        <v>4786</v>
      </c>
      <c r="G3445" s="275">
        <v>44439</v>
      </c>
      <c r="H3445" s="275">
        <v>45351</v>
      </c>
      <c r="I3445" s="1">
        <v>0</v>
      </c>
      <c r="J3445" s="1">
        <v>1</v>
      </c>
      <c r="K3445" s="1">
        <v>7</v>
      </c>
      <c r="L3445" s="1">
        <v>30</v>
      </c>
      <c r="M3445" s="1">
        <v>2</v>
      </c>
      <c r="N3445" s="1">
        <v>17.690000000000001</v>
      </c>
      <c r="O3445" s="1">
        <v>19.2</v>
      </c>
      <c r="P3445" s="1">
        <v>5000000</v>
      </c>
      <c r="Q3445" s="1">
        <v>208450</v>
      </c>
      <c r="R3445" s="1">
        <v>4025643</v>
      </c>
      <c r="S3445" s="1">
        <v>0</v>
      </c>
      <c r="T3445" s="1">
        <v>0</v>
      </c>
      <c r="U3445" s="1">
        <v>0</v>
      </c>
      <c r="W3445" s="1">
        <v>0</v>
      </c>
      <c r="X3445" s="1">
        <v>0</v>
      </c>
      <c r="Y3445" s="1">
        <v>0</v>
      </c>
      <c r="AB3445" s="275">
        <v>44651</v>
      </c>
      <c r="AC3445" s="1">
        <v>1</v>
      </c>
      <c r="AD3445" s="1" t="s">
        <v>2623</v>
      </c>
      <c r="AE3445" s="1">
        <v>1</v>
      </c>
      <c r="AF3445" s="1">
        <v>30</v>
      </c>
      <c r="AG3445" s="1">
        <v>0</v>
      </c>
      <c r="AN3445" s="1">
        <v>1</v>
      </c>
      <c r="AO3445" s="1">
        <v>1</v>
      </c>
      <c r="AR3445" s="276">
        <v>189149.44</v>
      </c>
      <c r="AS3445" s="1" t="s">
        <v>2657</v>
      </c>
      <c r="AT3445" s="1">
        <v>0</v>
      </c>
      <c r="AU3445" s="1">
        <v>0</v>
      </c>
      <c r="AX3445" s="1">
        <v>5</v>
      </c>
      <c r="BC3445" s="1">
        <v>1</v>
      </c>
      <c r="BD3445" s="1">
        <v>7</v>
      </c>
      <c r="BE3445" s="1">
        <v>2</v>
      </c>
      <c r="BF3445" s="296">
        <v>772730.66496429848</v>
      </c>
    </row>
    <row r="3446" spans="1:58" x14ac:dyDescent="0.3">
      <c r="A3446" s="273">
        <f t="shared" si="102"/>
        <v>656732.66320977476</v>
      </c>
      <c r="B3446" s="1" t="s">
        <v>2621</v>
      </c>
      <c r="C3446" s="274">
        <v>2222747899</v>
      </c>
      <c r="D3446" s="1">
        <v>144205</v>
      </c>
      <c r="E3446" s="1">
        <v>4</v>
      </c>
      <c r="F3446" s="1" t="s">
        <v>5066</v>
      </c>
      <c r="G3446" s="275">
        <v>44483</v>
      </c>
      <c r="H3446" s="275">
        <v>45412</v>
      </c>
      <c r="I3446" s="1">
        <v>0</v>
      </c>
      <c r="J3446" s="1">
        <v>1</v>
      </c>
      <c r="K3446" s="1">
        <v>5</v>
      </c>
      <c r="L3446" s="1">
        <v>30</v>
      </c>
      <c r="M3446" s="1">
        <v>2</v>
      </c>
      <c r="N3446" s="1">
        <v>17.690000000000001</v>
      </c>
      <c r="O3446" s="1">
        <v>19.2</v>
      </c>
      <c r="P3446" s="1">
        <v>1000000</v>
      </c>
      <c r="Q3446" s="1">
        <v>41690</v>
      </c>
      <c r="R3446" s="1">
        <v>862906</v>
      </c>
      <c r="S3446" s="1">
        <v>0</v>
      </c>
      <c r="T3446" s="1">
        <v>0</v>
      </c>
      <c r="U3446" s="1">
        <v>0</v>
      </c>
      <c r="W3446" s="1">
        <v>0</v>
      </c>
      <c r="X3446" s="1">
        <v>0</v>
      </c>
      <c r="Y3446" s="1">
        <v>0</v>
      </c>
      <c r="AB3446" s="275">
        <v>44651</v>
      </c>
      <c r="AC3446" s="1">
        <v>1</v>
      </c>
      <c r="AD3446" s="1" t="s">
        <v>2623</v>
      </c>
      <c r="AE3446" s="1">
        <v>1</v>
      </c>
      <c r="AF3446" s="1">
        <v>30</v>
      </c>
      <c r="AG3446" s="1">
        <v>0</v>
      </c>
      <c r="AN3446" s="1">
        <v>1</v>
      </c>
      <c r="AO3446" s="1">
        <v>1</v>
      </c>
      <c r="AR3446" s="276">
        <v>40536.71</v>
      </c>
      <c r="AS3446" s="1" t="s">
        <v>2657</v>
      </c>
      <c r="AT3446" s="1">
        <v>0</v>
      </c>
      <c r="AU3446" s="1">
        <v>0</v>
      </c>
      <c r="AX3446" s="1">
        <v>5</v>
      </c>
      <c r="BC3446" s="1">
        <v>1</v>
      </c>
      <c r="BD3446" s="1">
        <v>7</v>
      </c>
      <c r="BE3446" s="1">
        <v>2</v>
      </c>
      <c r="BF3446" s="296">
        <v>165636.6267902253</v>
      </c>
    </row>
    <row r="3447" spans="1:58" x14ac:dyDescent="0.3">
      <c r="A3447" s="273">
        <f t="shared" si="102"/>
        <v>567479.53634394181</v>
      </c>
      <c r="B3447" s="1" t="s">
        <v>2621</v>
      </c>
      <c r="C3447" s="274">
        <v>2222747899</v>
      </c>
      <c r="D3447" s="1">
        <v>144205</v>
      </c>
      <c r="E3447" s="1">
        <v>4</v>
      </c>
      <c r="F3447" s="1" t="s">
        <v>6075</v>
      </c>
      <c r="G3447" s="275">
        <v>44606</v>
      </c>
      <c r="H3447" s="275">
        <v>45535</v>
      </c>
      <c r="I3447" s="1">
        <v>0</v>
      </c>
      <c r="J3447" s="1">
        <v>1</v>
      </c>
      <c r="K3447" s="1">
        <v>1</v>
      </c>
      <c r="L3447" s="1">
        <v>30</v>
      </c>
      <c r="M3447" s="1">
        <v>2</v>
      </c>
      <c r="N3447" s="1">
        <v>17.7</v>
      </c>
      <c r="O3447" s="1">
        <v>19.2</v>
      </c>
      <c r="P3447" s="1">
        <v>766000</v>
      </c>
      <c r="Q3447" s="1">
        <v>31934</v>
      </c>
      <c r="R3447" s="1">
        <v>745621</v>
      </c>
      <c r="S3447" s="1">
        <v>0</v>
      </c>
      <c r="T3447" s="1">
        <v>0</v>
      </c>
      <c r="U3447" s="1">
        <v>0</v>
      </c>
      <c r="W3447" s="1">
        <v>0</v>
      </c>
      <c r="X3447" s="1">
        <v>0</v>
      </c>
      <c r="Y3447" s="1">
        <v>0</v>
      </c>
      <c r="AB3447" s="275">
        <v>44651</v>
      </c>
      <c r="AC3447" s="1">
        <v>1</v>
      </c>
      <c r="AD3447" s="1" t="s">
        <v>2623</v>
      </c>
      <c r="AE3447" s="1">
        <v>1</v>
      </c>
      <c r="AF3447" s="1">
        <v>30</v>
      </c>
      <c r="AG3447" s="1">
        <v>0</v>
      </c>
      <c r="AN3447" s="1">
        <v>1</v>
      </c>
      <c r="AO3447" s="1">
        <v>1</v>
      </c>
      <c r="AP3447" s="275"/>
      <c r="AR3447" s="276">
        <v>35017.94</v>
      </c>
      <c r="AS3447" s="1" t="s">
        <v>2657</v>
      </c>
      <c r="AT3447" s="1">
        <v>0</v>
      </c>
      <c r="AU3447" s="1">
        <v>0</v>
      </c>
      <c r="AX3447" s="1">
        <v>5</v>
      </c>
      <c r="BC3447" s="1">
        <v>1</v>
      </c>
      <c r="BD3447" s="1">
        <v>7</v>
      </c>
      <c r="BE3447" s="1">
        <v>2</v>
      </c>
      <c r="BF3447" s="296">
        <v>143123.52365605821</v>
      </c>
    </row>
    <row r="3448" spans="1:58" x14ac:dyDescent="0.3">
      <c r="A3448" s="273">
        <f t="shared" si="102"/>
        <v>0</v>
      </c>
      <c r="B3448" s="1" t="s">
        <v>2621</v>
      </c>
      <c r="C3448" s="274">
        <v>2222748446</v>
      </c>
      <c r="D3448" s="1">
        <v>144205</v>
      </c>
      <c r="E3448" s="1">
        <v>4</v>
      </c>
      <c r="F3448" s="1" t="s">
        <v>5898</v>
      </c>
      <c r="G3448" s="275">
        <v>44574</v>
      </c>
      <c r="H3448" s="275">
        <v>44742</v>
      </c>
      <c r="I3448" s="1">
        <v>0</v>
      </c>
      <c r="J3448" s="1">
        <v>1</v>
      </c>
      <c r="K3448" s="1">
        <v>2</v>
      </c>
      <c r="L3448" s="1">
        <v>30</v>
      </c>
      <c r="M3448" s="1">
        <v>2</v>
      </c>
      <c r="N3448" s="1">
        <v>7.2</v>
      </c>
      <c r="O3448" s="1">
        <v>7.44</v>
      </c>
      <c r="P3448" s="1">
        <v>510503</v>
      </c>
      <c r="Q3448" s="1">
        <v>104050</v>
      </c>
      <c r="R3448" s="1">
        <v>308235</v>
      </c>
      <c r="S3448" s="1">
        <v>0</v>
      </c>
      <c r="T3448" s="1">
        <v>0</v>
      </c>
      <c r="U3448" s="1">
        <v>0</v>
      </c>
      <c r="W3448" s="1">
        <v>0</v>
      </c>
      <c r="X3448" s="1">
        <v>0</v>
      </c>
      <c r="Y3448" s="1">
        <v>0</v>
      </c>
      <c r="AB3448" s="275">
        <v>44651</v>
      </c>
      <c r="AC3448" s="1">
        <v>1</v>
      </c>
      <c r="AD3448" s="1" t="s">
        <v>2623</v>
      </c>
      <c r="AE3448" s="1">
        <v>1</v>
      </c>
      <c r="AF3448" s="1">
        <v>30</v>
      </c>
      <c r="AG3448" s="1">
        <v>0</v>
      </c>
      <c r="AN3448" s="1">
        <v>1</v>
      </c>
      <c r="AO3448" s="1">
        <v>1</v>
      </c>
      <c r="AR3448" s="276">
        <v>95501</v>
      </c>
      <c r="AS3448" s="1" t="s">
        <v>2632</v>
      </c>
      <c r="AT3448" s="1">
        <v>0</v>
      </c>
      <c r="AU3448" s="1">
        <v>0</v>
      </c>
      <c r="AX3448" s="1">
        <v>5</v>
      </c>
      <c r="BC3448" s="1">
        <v>1</v>
      </c>
      <c r="BD3448" s="1">
        <v>7</v>
      </c>
      <c r="BE3448" s="1">
        <v>2</v>
      </c>
      <c r="BF3448" s="296">
        <v>668521</v>
      </c>
    </row>
    <row r="3449" spans="1:58" x14ac:dyDescent="0.3">
      <c r="A3449" s="273">
        <f t="shared" si="102"/>
        <v>13665125</v>
      </c>
      <c r="B3449" s="1" t="s">
        <v>2621</v>
      </c>
      <c r="C3449" s="274">
        <v>2222762946</v>
      </c>
      <c r="D3449" s="1">
        <v>141105</v>
      </c>
      <c r="E3449" s="1">
        <v>4</v>
      </c>
      <c r="F3449" s="1" t="s">
        <v>2940</v>
      </c>
      <c r="G3449" s="275">
        <v>43572</v>
      </c>
      <c r="H3449" s="275">
        <v>45412</v>
      </c>
      <c r="I3449" s="1">
        <v>0</v>
      </c>
      <c r="J3449" s="1">
        <v>1</v>
      </c>
      <c r="K3449" s="1">
        <v>41</v>
      </c>
      <c r="L3449" s="1">
        <v>30</v>
      </c>
      <c r="M3449" s="1">
        <v>2</v>
      </c>
      <c r="N3449" s="1">
        <v>11.03</v>
      </c>
      <c r="O3449" s="1">
        <v>11.61</v>
      </c>
      <c r="P3449" s="1">
        <v>50240739</v>
      </c>
      <c r="Q3449" s="1">
        <v>843042</v>
      </c>
      <c r="R3449" s="1">
        <v>24070933</v>
      </c>
      <c r="S3449" s="1">
        <v>0</v>
      </c>
      <c r="T3449" s="1">
        <v>0</v>
      </c>
      <c r="U3449" s="1">
        <v>76750000</v>
      </c>
      <c r="V3449" s="1">
        <v>43572</v>
      </c>
      <c r="W3449" s="1">
        <v>0</v>
      </c>
      <c r="X3449" s="1">
        <v>0</v>
      </c>
      <c r="Y3449" s="1">
        <v>0</v>
      </c>
      <c r="Z3449" s="1" t="s">
        <v>5089</v>
      </c>
      <c r="AA3449" s="1" t="s">
        <v>3609</v>
      </c>
      <c r="AB3449" s="275">
        <v>44651</v>
      </c>
      <c r="AC3449" s="1">
        <v>3</v>
      </c>
      <c r="AD3449" s="1" t="s">
        <v>2623</v>
      </c>
      <c r="AE3449" s="1">
        <v>1</v>
      </c>
      <c r="AF3449" s="1">
        <v>30</v>
      </c>
      <c r="AG3449" s="1">
        <v>0</v>
      </c>
      <c r="AN3449" s="1">
        <v>1</v>
      </c>
      <c r="AO3449" s="1">
        <v>1</v>
      </c>
      <c r="AR3449" s="276">
        <v>1300738</v>
      </c>
      <c r="AS3449" s="1" t="s">
        <v>2632</v>
      </c>
      <c r="AT3449" s="1">
        <v>0</v>
      </c>
      <c r="AU3449" s="1">
        <v>0</v>
      </c>
      <c r="AV3449" s="1" t="s">
        <v>2625</v>
      </c>
      <c r="AW3449" s="1" t="s">
        <v>2626</v>
      </c>
      <c r="AX3449" s="1">
        <v>5</v>
      </c>
      <c r="BC3449" s="1">
        <v>1</v>
      </c>
      <c r="BD3449" s="1">
        <v>7</v>
      </c>
      <c r="BE3449" s="1">
        <v>2</v>
      </c>
      <c r="BF3449" s="296">
        <v>9105070</v>
      </c>
    </row>
    <row r="3450" spans="1:58" x14ac:dyDescent="0.3">
      <c r="A3450" s="273">
        <f t="shared" si="102"/>
        <v>1079976.0690722561</v>
      </c>
      <c r="B3450" s="1" t="s">
        <v>2621</v>
      </c>
      <c r="C3450" s="274">
        <v>2222766720</v>
      </c>
      <c r="D3450" s="1">
        <v>144105</v>
      </c>
      <c r="E3450" s="1">
        <v>4</v>
      </c>
      <c r="F3450" s="1" t="s">
        <v>3419</v>
      </c>
      <c r="G3450" s="275">
        <v>44239</v>
      </c>
      <c r="H3450" s="275">
        <v>44804</v>
      </c>
      <c r="I3450" s="1">
        <v>1</v>
      </c>
      <c r="J3450" s="1">
        <v>1</v>
      </c>
      <c r="K3450" s="1">
        <v>14</v>
      </c>
      <c r="L3450" s="1">
        <v>30</v>
      </c>
      <c r="M3450" s="1">
        <v>2</v>
      </c>
      <c r="N3450" s="1">
        <v>10.09</v>
      </c>
      <c r="O3450" s="1">
        <v>10.58</v>
      </c>
      <c r="P3450" s="1">
        <v>15088729</v>
      </c>
      <c r="Q3450" s="1">
        <v>627403</v>
      </c>
      <c r="R3450" s="1">
        <v>3058120</v>
      </c>
      <c r="S3450" s="1">
        <v>0</v>
      </c>
      <c r="T3450" s="1">
        <v>0</v>
      </c>
      <c r="U3450" s="1">
        <v>0</v>
      </c>
      <c r="W3450" s="1">
        <v>0</v>
      </c>
      <c r="X3450" s="1">
        <v>0</v>
      </c>
      <c r="Y3450" s="1">
        <v>0</v>
      </c>
      <c r="AB3450" s="275">
        <v>44651</v>
      </c>
      <c r="AC3450" s="1">
        <v>1</v>
      </c>
      <c r="AD3450" s="1" t="s">
        <v>2623</v>
      </c>
      <c r="AE3450" s="1">
        <v>1</v>
      </c>
      <c r="AF3450" s="1">
        <v>30</v>
      </c>
      <c r="AG3450" s="1">
        <v>675</v>
      </c>
      <c r="AN3450" s="1">
        <v>1</v>
      </c>
      <c r="AO3450" s="1">
        <v>1</v>
      </c>
      <c r="AR3450" s="276">
        <v>402880.38</v>
      </c>
      <c r="AS3450" s="1" t="s">
        <v>2632</v>
      </c>
      <c r="AT3450" s="1">
        <v>0</v>
      </c>
      <c r="AU3450" s="1">
        <v>0</v>
      </c>
      <c r="AV3450" s="1" t="s">
        <v>2625</v>
      </c>
      <c r="AW3450" s="1" t="s">
        <v>2626</v>
      </c>
      <c r="AX3450" s="1">
        <v>5</v>
      </c>
      <c r="BC3450" s="1">
        <v>1</v>
      </c>
      <c r="BD3450" s="1">
        <v>7</v>
      </c>
      <c r="BE3450" s="1">
        <v>2</v>
      </c>
      <c r="BF3450" s="296">
        <v>1575263.550927744</v>
      </c>
    </row>
    <row r="3451" spans="1:58" x14ac:dyDescent="0.3">
      <c r="A3451" s="273">
        <f t="shared" si="102"/>
        <v>2004613.9309277437</v>
      </c>
      <c r="B3451" s="1" t="s">
        <v>2621</v>
      </c>
      <c r="C3451" s="274">
        <v>2222766720</v>
      </c>
      <c r="D3451" s="1">
        <v>144105</v>
      </c>
      <c r="E3451" s="1">
        <v>4</v>
      </c>
      <c r="F3451" s="1" t="s">
        <v>5833</v>
      </c>
      <c r="G3451" s="275">
        <v>44641</v>
      </c>
      <c r="H3451" s="275">
        <v>45016</v>
      </c>
      <c r="I3451" s="1">
        <v>0</v>
      </c>
      <c r="J3451" s="1">
        <v>1</v>
      </c>
      <c r="K3451" s="1">
        <v>0</v>
      </c>
      <c r="L3451" s="1">
        <v>30</v>
      </c>
      <c r="M3451" s="1">
        <v>2</v>
      </c>
      <c r="N3451" s="1">
        <v>9.75</v>
      </c>
      <c r="O3451" s="1">
        <v>10.199999999999999</v>
      </c>
      <c r="P3451" s="1">
        <v>5676510</v>
      </c>
      <c r="Q3451" s="1">
        <v>248401</v>
      </c>
      <c r="R3451" s="1">
        <v>5676510</v>
      </c>
      <c r="S3451" s="1">
        <v>0</v>
      </c>
      <c r="T3451" s="1">
        <v>0</v>
      </c>
      <c r="U3451" s="1">
        <v>0</v>
      </c>
      <c r="W3451" s="1">
        <v>0</v>
      </c>
      <c r="X3451" s="1">
        <v>0</v>
      </c>
      <c r="Y3451" s="1">
        <v>0</v>
      </c>
      <c r="Z3451" s="1" t="s">
        <v>3734</v>
      </c>
      <c r="AA3451" s="1" t="s">
        <v>2807</v>
      </c>
      <c r="AB3451" s="275">
        <v>44641</v>
      </c>
      <c r="AC3451" s="1">
        <v>1</v>
      </c>
      <c r="AD3451" s="1" t="s">
        <v>2623</v>
      </c>
      <c r="AE3451" s="1">
        <v>1</v>
      </c>
      <c r="AF3451" s="1">
        <v>30</v>
      </c>
      <c r="AG3451" s="1">
        <v>0</v>
      </c>
      <c r="AN3451" s="1">
        <v>1</v>
      </c>
      <c r="AO3451" s="1">
        <v>1</v>
      </c>
      <c r="AR3451" s="276">
        <v>747877.62</v>
      </c>
      <c r="AS3451" s="1" t="s">
        <v>2632</v>
      </c>
      <c r="AT3451" s="1">
        <v>0</v>
      </c>
      <c r="AU3451" s="1">
        <v>0</v>
      </c>
      <c r="AV3451" s="1" t="s">
        <v>2625</v>
      </c>
      <c r="AW3451" s="1" t="s">
        <v>2626</v>
      </c>
      <c r="AX3451" s="1">
        <v>5</v>
      </c>
      <c r="BC3451" s="1">
        <v>1</v>
      </c>
      <c r="BD3451" s="1">
        <v>7</v>
      </c>
      <c r="BE3451" s="1">
        <v>2</v>
      </c>
      <c r="BF3451" s="296">
        <v>2924018.4490722562</v>
      </c>
    </row>
    <row r="3452" spans="1:58" x14ac:dyDescent="0.3">
      <c r="A3452" s="273">
        <f t="shared" si="102"/>
        <v>6006988</v>
      </c>
      <c r="B3452" s="1" t="s">
        <v>2621</v>
      </c>
      <c r="C3452" s="274">
        <v>2222767249</v>
      </c>
      <c r="D3452" s="1">
        <v>144105</v>
      </c>
      <c r="E3452" s="1">
        <v>3</v>
      </c>
      <c r="F3452" s="1" t="s">
        <v>5794</v>
      </c>
      <c r="G3452" s="275">
        <v>44624</v>
      </c>
      <c r="H3452" s="275">
        <v>45382</v>
      </c>
      <c r="I3452" s="1">
        <v>0</v>
      </c>
      <c r="J3452" s="1">
        <v>1</v>
      </c>
      <c r="K3452" s="1">
        <v>0</v>
      </c>
      <c r="L3452" s="1">
        <v>30</v>
      </c>
      <c r="M3452" s="1">
        <v>2</v>
      </c>
      <c r="N3452" s="1">
        <v>13.34</v>
      </c>
      <c r="O3452" s="1">
        <v>14.19</v>
      </c>
      <c r="P3452" s="1">
        <v>6877380</v>
      </c>
      <c r="Q3452" s="1">
        <v>329414</v>
      </c>
      <c r="R3452" s="1">
        <v>6877380</v>
      </c>
      <c r="S3452" s="1">
        <v>0</v>
      </c>
      <c r="T3452" s="1">
        <v>0</v>
      </c>
      <c r="U3452" s="1">
        <v>0</v>
      </c>
      <c r="W3452" s="1">
        <v>0</v>
      </c>
      <c r="X3452" s="1">
        <v>0</v>
      </c>
      <c r="Y3452" s="1">
        <v>0</v>
      </c>
      <c r="AB3452" s="275">
        <v>44624</v>
      </c>
      <c r="AC3452" s="1">
        <v>1</v>
      </c>
      <c r="AD3452" s="1" t="s">
        <v>2623</v>
      </c>
      <c r="AE3452" s="1">
        <v>1</v>
      </c>
      <c r="AF3452" s="1">
        <v>30</v>
      </c>
      <c r="AG3452" s="1">
        <v>0</v>
      </c>
      <c r="AN3452" s="1">
        <v>1</v>
      </c>
      <c r="AO3452" s="1">
        <v>1</v>
      </c>
      <c r="AP3452" s="1">
        <v>44624</v>
      </c>
      <c r="AQ3452" s="1" t="s">
        <v>2629</v>
      </c>
      <c r="AR3452" s="276">
        <v>108797</v>
      </c>
      <c r="AS3452" s="1" t="s">
        <v>2624</v>
      </c>
      <c r="AT3452" s="1">
        <v>0</v>
      </c>
      <c r="AU3452" s="1">
        <v>0</v>
      </c>
      <c r="AV3452" s="1" t="s">
        <v>2625</v>
      </c>
      <c r="AW3452" s="1" t="s">
        <v>2626</v>
      </c>
      <c r="AX3452" s="1">
        <v>5</v>
      </c>
      <c r="BC3452" s="1">
        <v>1</v>
      </c>
      <c r="BD3452" s="1">
        <v>7</v>
      </c>
      <c r="BE3452" s="1">
        <v>2</v>
      </c>
      <c r="BF3452" s="296">
        <v>761595</v>
      </c>
    </row>
    <row r="3453" spans="1:58" x14ac:dyDescent="0.3">
      <c r="A3453" s="273">
        <f t="shared" si="102"/>
        <v>0</v>
      </c>
      <c r="B3453" s="1" t="s">
        <v>2621</v>
      </c>
      <c r="C3453" s="274">
        <v>2222760877</v>
      </c>
      <c r="D3453" s="1">
        <v>144205</v>
      </c>
      <c r="E3453" s="1">
        <v>4</v>
      </c>
      <c r="F3453" s="1" t="s">
        <v>5978</v>
      </c>
      <c r="G3453" s="275">
        <v>44595</v>
      </c>
      <c r="H3453" s="275">
        <v>46081</v>
      </c>
      <c r="I3453" s="1">
        <v>0</v>
      </c>
      <c r="J3453" s="1">
        <v>1</v>
      </c>
      <c r="K3453" s="1">
        <v>1</v>
      </c>
      <c r="L3453" s="1">
        <v>30</v>
      </c>
      <c r="M3453" s="1">
        <v>2</v>
      </c>
      <c r="N3453" s="1">
        <v>9.65</v>
      </c>
      <c r="O3453" s="1">
        <v>10.09</v>
      </c>
      <c r="P3453" s="1">
        <v>30252496</v>
      </c>
      <c r="Q3453" s="1">
        <v>66089</v>
      </c>
      <c r="R3453" s="1">
        <v>5413333</v>
      </c>
      <c r="S3453" s="1">
        <v>0</v>
      </c>
      <c r="T3453" s="1">
        <v>0</v>
      </c>
      <c r="U3453" s="1">
        <v>0</v>
      </c>
      <c r="W3453" s="1">
        <v>0</v>
      </c>
      <c r="X3453" s="1">
        <v>0</v>
      </c>
      <c r="Y3453" s="1">
        <v>0</v>
      </c>
      <c r="Z3453" s="1" t="s">
        <v>3734</v>
      </c>
      <c r="AA3453" s="1" t="s">
        <v>2807</v>
      </c>
      <c r="AB3453" s="275">
        <v>44651</v>
      </c>
      <c r="AC3453" s="1">
        <v>1</v>
      </c>
      <c r="AD3453" s="1" t="s">
        <v>2623</v>
      </c>
      <c r="AE3453" s="1">
        <v>1</v>
      </c>
      <c r="AF3453" s="1">
        <v>30</v>
      </c>
      <c r="AG3453" s="1">
        <v>0</v>
      </c>
      <c r="AN3453" s="1">
        <v>1</v>
      </c>
      <c r="AO3453" s="1">
        <v>1</v>
      </c>
      <c r="AR3453" s="276">
        <v>1422016</v>
      </c>
      <c r="AS3453" s="1" t="s">
        <v>2632</v>
      </c>
      <c r="AT3453" s="1">
        <v>0</v>
      </c>
      <c r="AU3453" s="1">
        <v>0</v>
      </c>
      <c r="AX3453" s="1">
        <v>5</v>
      </c>
      <c r="BC3453" s="1">
        <v>1</v>
      </c>
      <c r="BD3453" s="1">
        <v>7</v>
      </c>
      <c r="BE3453" s="1">
        <v>2</v>
      </c>
      <c r="BF3453" s="296">
        <v>10798277</v>
      </c>
    </row>
    <row r="3454" spans="1:58" x14ac:dyDescent="0.3">
      <c r="A3454" s="273">
        <f t="shared" si="102"/>
        <v>29221938</v>
      </c>
      <c r="B3454" s="1" t="s">
        <v>2621</v>
      </c>
      <c r="C3454" s="274">
        <v>2222766246</v>
      </c>
      <c r="D3454" s="1">
        <v>144105</v>
      </c>
      <c r="E3454" s="1">
        <v>4</v>
      </c>
      <c r="F3454" s="1" t="s">
        <v>5398</v>
      </c>
      <c r="G3454" s="275">
        <v>44490</v>
      </c>
      <c r="H3454" s="275">
        <v>45961</v>
      </c>
      <c r="I3454" s="1">
        <v>30</v>
      </c>
      <c r="J3454" s="1">
        <v>1</v>
      </c>
      <c r="K3454" s="1">
        <v>4</v>
      </c>
      <c r="L3454" s="1">
        <v>30</v>
      </c>
      <c r="M3454" s="1">
        <v>2</v>
      </c>
      <c r="N3454" s="1">
        <v>9.34</v>
      </c>
      <c r="O3454" s="1">
        <v>9.75</v>
      </c>
      <c r="P3454" s="1">
        <v>36620032</v>
      </c>
      <c r="Q3454" s="1">
        <v>586840</v>
      </c>
      <c r="R3454" s="1">
        <v>33381928</v>
      </c>
      <c r="S3454" s="1">
        <v>259904</v>
      </c>
      <c r="T3454" s="1">
        <v>0</v>
      </c>
      <c r="U3454" s="1">
        <v>0</v>
      </c>
      <c r="W3454" s="1">
        <v>0</v>
      </c>
      <c r="X3454" s="1">
        <v>0</v>
      </c>
      <c r="Y3454" s="1">
        <v>0</v>
      </c>
      <c r="Z3454" s="1" t="s">
        <v>3591</v>
      </c>
      <c r="AA3454" s="1" t="s">
        <v>2807</v>
      </c>
      <c r="AB3454" s="275">
        <v>44651</v>
      </c>
      <c r="AC3454" s="1">
        <v>1</v>
      </c>
      <c r="AD3454" s="1" t="s">
        <v>2623</v>
      </c>
      <c r="AE3454" s="1">
        <v>1</v>
      </c>
      <c r="AF3454" s="1">
        <v>30</v>
      </c>
      <c r="AG3454" s="1">
        <v>333831</v>
      </c>
      <c r="AN3454" s="1">
        <v>1</v>
      </c>
      <c r="AO3454" s="1">
        <v>1</v>
      </c>
      <c r="AR3454" s="276">
        <v>782496</v>
      </c>
      <c r="AS3454" s="1" t="s">
        <v>2624</v>
      </c>
      <c r="AT3454" s="1">
        <v>0</v>
      </c>
      <c r="AU3454" s="1">
        <v>0</v>
      </c>
      <c r="AV3454" s="1" t="s">
        <v>2625</v>
      </c>
      <c r="AW3454" s="1" t="s">
        <v>2626</v>
      </c>
      <c r="AX3454" s="1">
        <v>5</v>
      </c>
      <c r="BC3454" s="1">
        <v>1</v>
      </c>
      <c r="BD3454" s="1">
        <v>7</v>
      </c>
      <c r="BE3454" s="1">
        <v>2</v>
      </c>
      <c r="BF3454" s="296">
        <v>3377494</v>
      </c>
    </row>
    <row r="3455" spans="1:58" x14ac:dyDescent="0.3">
      <c r="A3455" s="273">
        <f t="shared" si="102"/>
        <v>11301478.316402381</v>
      </c>
      <c r="B3455" s="1" t="s">
        <v>2621</v>
      </c>
      <c r="C3455" s="274">
        <v>2222767207</v>
      </c>
      <c r="D3455" s="1">
        <v>144105</v>
      </c>
      <c r="E3455" s="1">
        <v>3</v>
      </c>
      <c r="F3455" s="1" t="s">
        <v>5782</v>
      </c>
      <c r="G3455" s="275">
        <v>44581</v>
      </c>
      <c r="H3455" s="275">
        <v>45504</v>
      </c>
      <c r="I3455" s="1">
        <v>0</v>
      </c>
      <c r="J3455" s="1">
        <v>1</v>
      </c>
      <c r="K3455" s="1">
        <v>2</v>
      </c>
      <c r="L3455" s="1">
        <v>30</v>
      </c>
      <c r="M3455" s="1">
        <v>2</v>
      </c>
      <c r="N3455" s="1">
        <v>10.63</v>
      </c>
      <c r="O3455" s="1">
        <v>11.17</v>
      </c>
      <c r="P3455" s="1">
        <v>16388828</v>
      </c>
      <c r="Q3455" s="1">
        <v>492569</v>
      </c>
      <c r="R3455" s="1">
        <v>15702079</v>
      </c>
      <c r="S3455" s="1">
        <v>0</v>
      </c>
      <c r="T3455" s="1">
        <v>0</v>
      </c>
      <c r="U3455" s="1">
        <v>0</v>
      </c>
      <c r="W3455" s="1">
        <v>0</v>
      </c>
      <c r="X3455" s="1">
        <v>0</v>
      </c>
      <c r="Y3455" s="1">
        <v>0</v>
      </c>
      <c r="Z3455" s="1" t="s">
        <v>2635</v>
      </c>
      <c r="AA3455" s="1" t="s">
        <v>2807</v>
      </c>
      <c r="AB3455" s="275">
        <v>44651</v>
      </c>
      <c r="AC3455" s="1">
        <v>1</v>
      </c>
      <c r="AD3455" s="1" t="s">
        <v>2623</v>
      </c>
      <c r="AE3455" s="1">
        <v>1</v>
      </c>
      <c r="AF3455" s="1">
        <v>30</v>
      </c>
      <c r="AG3455" s="1">
        <v>0</v>
      </c>
      <c r="AN3455" s="1">
        <v>1</v>
      </c>
      <c r="AO3455" s="1">
        <v>1</v>
      </c>
      <c r="AP3455" s="1">
        <v>44581</v>
      </c>
      <c r="AQ3455" s="1" t="s">
        <v>2629</v>
      </c>
      <c r="AR3455" s="276">
        <v>978002.06</v>
      </c>
      <c r="AS3455" s="1" t="s">
        <v>2632</v>
      </c>
      <c r="AT3455" s="1">
        <v>0</v>
      </c>
      <c r="AU3455" s="1">
        <v>0</v>
      </c>
      <c r="AV3455" s="1" t="s">
        <v>2625</v>
      </c>
      <c r="AW3455" s="1" t="s">
        <v>2626</v>
      </c>
      <c r="AX3455" s="1">
        <v>5</v>
      </c>
      <c r="BC3455" s="1">
        <v>1</v>
      </c>
      <c r="BD3455" s="1">
        <v>7</v>
      </c>
      <c r="BE3455" s="1">
        <v>2</v>
      </c>
      <c r="BF3455" s="296">
        <v>3422598.6235976187</v>
      </c>
    </row>
    <row r="3456" spans="1:58" x14ac:dyDescent="0.3">
      <c r="A3456" s="273">
        <f t="shared" si="102"/>
        <v>19856.698334671317</v>
      </c>
      <c r="B3456" s="1" t="s">
        <v>2621</v>
      </c>
      <c r="C3456" s="274">
        <v>2222767207</v>
      </c>
      <c r="D3456" s="1">
        <v>144205</v>
      </c>
      <c r="E3456" s="1">
        <v>4</v>
      </c>
      <c r="F3456" s="1" t="s">
        <v>2725</v>
      </c>
      <c r="G3456" s="275">
        <v>43721</v>
      </c>
      <c r="H3456" s="275">
        <v>44681</v>
      </c>
      <c r="I3456" s="1">
        <v>0</v>
      </c>
      <c r="J3456" s="1">
        <v>1</v>
      </c>
      <c r="K3456" s="1">
        <v>30</v>
      </c>
      <c r="L3456" s="1">
        <v>30</v>
      </c>
      <c r="M3456" s="1">
        <v>2</v>
      </c>
      <c r="N3456" s="1">
        <v>11.03</v>
      </c>
      <c r="O3456" s="1">
        <v>11.61</v>
      </c>
      <c r="P3456" s="1">
        <v>6056128</v>
      </c>
      <c r="Q3456" s="1">
        <v>198385</v>
      </c>
      <c r="R3456" s="1">
        <v>27644</v>
      </c>
      <c r="S3456" s="1">
        <v>0</v>
      </c>
      <c r="T3456" s="1">
        <v>0</v>
      </c>
      <c r="U3456" s="1">
        <v>0</v>
      </c>
      <c r="W3456" s="1">
        <v>0</v>
      </c>
      <c r="X3456" s="1">
        <v>0</v>
      </c>
      <c r="Y3456" s="1">
        <v>0</v>
      </c>
      <c r="AB3456" s="275">
        <v>44651</v>
      </c>
      <c r="AC3456" s="1">
        <v>1</v>
      </c>
      <c r="AD3456" s="1" t="s">
        <v>2623</v>
      </c>
      <c r="AE3456" s="1">
        <v>1</v>
      </c>
      <c r="AF3456" s="1">
        <v>30</v>
      </c>
      <c r="AG3456" s="1">
        <v>0</v>
      </c>
      <c r="AN3456" s="1">
        <v>1</v>
      </c>
      <c r="AO3456" s="1">
        <v>1</v>
      </c>
      <c r="AR3456" s="276">
        <v>1761.71</v>
      </c>
      <c r="AS3456" s="1" t="s">
        <v>2624</v>
      </c>
      <c r="AT3456" s="1">
        <v>0</v>
      </c>
      <c r="AU3456" s="1">
        <v>0</v>
      </c>
      <c r="AX3456" s="1">
        <v>5</v>
      </c>
      <c r="BC3456" s="1">
        <v>1</v>
      </c>
      <c r="BD3456" s="1">
        <v>7</v>
      </c>
      <c r="BE3456" s="1">
        <v>2</v>
      </c>
      <c r="BF3456" s="296">
        <v>6025.5916653286858</v>
      </c>
    </row>
    <row r="3457" spans="1:58" x14ac:dyDescent="0.3">
      <c r="A3457" s="273">
        <f t="shared" si="102"/>
        <v>2573624.1017992808</v>
      </c>
      <c r="B3457" s="1" t="s">
        <v>2621</v>
      </c>
      <c r="C3457" s="274">
        <v>2222767207</v>
      </c>
      <c r="D3457" s="1">
        <v>144205</v>
      </c>
      <c r="E3457" s="1">
        <v>4</v>
      </c>
      <c r="F3457" s="1" t="s">
        <v>4891</v>
      </c>
      <c r="G3457" s="275">
        <v>44322</v>
      </c>
      <c r="H3457" s="275">
        <v>45260</v>
      </c>
      <c r="I3457" s="1">
        <v>0</v>
      </c>
      <c r="J3457" s="1">
        <v>1</v>
      </c>
      <c r="K3457" s="1">
        <v>10</v>
      </c>
      <c r="L3457" s="1">
        <v>30</v>
      </c>
      <c r="M3457" s="1">
        <v>2</v>
      </c>
      <c r="N3457" s="1">
        <v>17.690000000000001</v>
      </c>
      <c r="O3457" s="1">
        <v>19.2</v>
      </c>
      <c r="P3457" s="1">
        <v>5000000</v>
      </c>
      <c r="Q3457" s="1">
        <v>208450</v>
      </c>
      <c r="R3457" s="1">
        <v>3575769</v>
      </c>
      <c r="S3457" s="1">
        <v>0</v>
      </c>
      <c r="T3457" s="1">
        <v>0</v>
      </c>
      <c r="U3457" s="1">
        <v>0</v>
      </c>
      <c r="W3457" s="1">
        <v>0</v>
      </c>
      <c r="X3457" s="1">
        <v>0</v>
      </c>
      <c r="Y3457" s="1">
        <v>0</v>
      </c>
      <c r="AB3457" s="275">
        <v>44651</v>
      </c>
      <c r="AC3457" s="1">
        <v>1</v>
      </c>
      <c r="AD3457" s="1" t="s">
        <v>2623</v>
      </c>
      <c r="AE3457" s="1">
        <v>1</v>
      </c>
      <c r="AF3457" s="1">
        <v>30</v>
      </c>
      <c r="AG3457" s="1">
        <v>0</v>
      </c>
      <c r="AN3457" s="1">
        <v>1</v>
      </c>
      <c r="AO3457" s="1">
        <v>1</v>
      </c>
      <c r="AR3457" s="276">
        <v>222730.78</v>
      </c>
      <c r="AS3457" s="1" t="s">
        <v>2657</v>
      </c>
      <c r="AT3457" s="1">
        <v>0</v>
      </c>
      <c r="AU3457" s="1">
        <v>0</v>
      </c>
      <c r="AX3457" s="1">
        <v>5</v>
      </c>
      <c r="BC3457" s="1">
        <v>1</v>
      </c>
      <c r="BD3457" s="1">
        <v>7</v>
      </c>
      <c r="BE3457" s="1">
        <v>2</v>
      </c>
      <c r="BF3457" s="296">
        <v>779414.11820071936</v>
      </c>
    </row>
    <row r="3458" spans="1:58" x14ac:dyDescent="0.3">
      <c r="A3458" s="273">
        <f t="shared" ref="A3458:A3521" si="103">IF(+R3458-AR3458-BF3458&gt;0,R3458-AR3458-BF3458,0)</f>
        <v>647103.04346366692</v>
      </c>
      <c r="B3458" s="1" t="s">
        <v>2621</v>
      </c>
      <c r="C3458" s="274">
        <v>2222767207</v>
      </c>
      <c r="D3458" s="1">
        <v>144205</v>
      </c>
      <c r="E3458" s="1">
        <v>4</v>
      </c>
      <c r="F3458" s="1" t="s">
        <v>5928</v>
      </c>
      <c r="G3458" s="275">
        <v>44568</v>
      </c>
      <c r="H3458" s="275">
        <v>45504</v>
      </c>
      <c r="I3458" s="1">
        <v>0</v>
      </c>
      <c r="J3458" s="1">
        <v>1</v>
      </c>
      <c r="K3458" s="1">
        <v>2</v>
      </c>
      <c r="L3458" s="1">
        <v>30</v>
      </c>
      <c r="M3458" s="1">
        <v>2</v>
      </c>
      <c r="N3458" s="1">
        <v>17.690000000000001</v>
      </c>
      <c r="O3458" s="1">
        <v>19.2</v>
      </c>
      <c r="P3458" s="1">
        <v>950000</v>
      </c>
      <c r="Q3458" s="1">
        <v>39605</v>
      </c>
      <c r="R3458" s="1">
        <v>899072</v>
      </c>
      <c r="S3458" s="1">
        <v>0</v>
      </c>
      <c r="T3458" s="1">
        <v>0</v>
      </c>
      <c r="U3458" s="1">
        <v>0</v>
      </c>
      <c r="V3458" s="275"/>
      <c r="W3458" s="1">
        <v>0</v>
      </c>
      <c r="X3458" s="1">
        <v>0</v>
      </c>
      <c r="Y3458" s="1">
        <v>0</v>
      </c>
      <c r="AB3458" s="275">
        <v>44651</v>
      </c>
      <c r="AC3458" s="1">
        <v>1</v>
      </c>
      <c r="AD3458" s="1" t="s">
        <v>2623</v>
      </c>
      <c r="AE3458" s="1">
        <v>1</v>
      </c>
      <c r="AF3458" s="1">
        <v>30</v>
      </c>
      <c r="AG3458" s="1">
        <v>0</v>
      </c>
      <c r="AN3458" s="1">
        <v>1</v>
      </c>
      <c r="AO3458" s="1">
        <v>1</v>
      </c>
      <c r="AR3458" s="276">
        <v>55997.29</v>
      </c>
      <c r="AS3458" s="1" t="s">
        <v>2657</v>
      </c>
      <c r="AT3458" s="1">
        <v>0</v>
      </c>
      <c r="AU3458" s="1">
        <v>0</v>
      </c>
      <c r="AX3458" s="1">
        <v>5</v>
      </c>
      <c r="BC3458" s="1">
        <v>1</v>
      </c>
      <c r="BD3458" s="1">
        <v>7</v>
      </c>
      <c r="BE3458" s="1">
        <v>2</v>
      </c>
      <c r="BF3458" s="296">
        <v>195971.6665363331</v>
      </c>
    </row>
    <row r="3459" spans="1:58" x14ac:dyDescent="0.3">
      <c r="A3459" s="273">
        <f t="shared" si="103"/>
        <v>2892626.2817877829</v>
      </c>
      <c r="B3459" s="1" t="s">
        <v>2621</v>
      </c>
      <c r="C3459" s="274">
        <v>2222768472</v>
      </c>
      <c r="D3459" s="1">
        <v>144105</v>
      </c>
      <c r="E3459" s="1">
        <v>4</v>
      </c>
      <c r="F3459" s="1" t="s">
        <v>4340</v>
      </c>
      <c r="G3459" s="275">
        <v>44294</v>
      </c>
      <c r="H3459" s="275">
        <v>45412</v>
      </c>
      <c r="I3459" s="1">
        <v>0</v>
      </c>
      <c r="J3459" s="1">
        <v>1</v>
      </c>
      <c r="K3459" s="1">
        <v>11</v>
      </c>
      <c r="L3459" s="1">
        <v>30</v>
      </c>
      <c r="M3459" s="1">
        <v>2</v>
      </c>
      <c r="N3459" s="1">
        <v>14.09</v>
      </c>
      <c r="O3459" s="1">
        <v>15.04</v>
      </c>
      <c r="P3459" s="1">
        <v>6078099</v>
      </c>
      <c r="Q3459" s="1">
        <v>209224</v>
      </c>
      <c r="R3459" s="1">
        <v>4491092</v>
      </c>
      <c r="S3459" s="1">
        <v>0</v>
      </c>
      <c r="T3459" s="1">
        <v>0</v>
      </c>
      <c r="U3459" s="1">
        <v>0</v>
      </c>
      <c r="W3459" s="1">
        <v>0</v>
      </c>
      <c r="X3459" s="1">
        <v>0</v>
      </c>
      <c r="Y3459" s="1">
        <v>0</v>
      </c>
      <c r="AB3459" s="275">
        <v>44651</v>
      </c>
      <c r="AC3459" s="1">
        <v>1</v>
      </c>
      <c r="AD3459" s="1" t="s">
        <v>2623</v>
      </c>
      <c r="AE3459" s="1">
        <v>1</v>
      </c>
      <c r="AF3459" s="1">
        <v>30</v>
      </c>
      <c r="AG3459" s="1">
        <v>0</v>
      </c>
      <c r="AN3459" s="1">
        <v>1</v>
      </c>
      <c r="AO3459" s="1">
        <v>1</v>
      </c>
      <c r="AP3459" s="275"/>
      <c r="AR3459" s="276">
        <v>199807.63</v>
      </c>
      <c r="AS3459" s="1" t="s">
        <v>2632</v>
      </c>
      <c r="AT3459" s="1">
        <v>0</v>
      </c>
      <c r="AU3459" s="1">
        <v>0</v>
      </c>
      <c r="AV3459" s="1" t="s">
        <v>2625</v>
      </c>
      <c r="AW3459" s="1" t="s">
        <v>2626</v>
      </c>
      <c r="AX3459" s="1">
        <v>5</v>
      </c>
      <c r="BC3459" s="1">
        <v>1</v>
      </c>
      <c r="BD3459" s="1">
        <v>7</v>
      </c>
      <c r="BE3459" s="1">
        <v>2</v>
      </c>
      <c r="BF3459" s="296">
        <v>1398658.0882122174</v>
      </c>
    </row>
    <row r="3460" spans="1:58" x14ac:dyDescent="0.3">
      <c r="A3460" s="273">
        <f t="shared" si="103"/>
        <v>2949902.910954901</v>
      </c>
      <c r="B3460" s="1" t="s">
        <v>2621</v>
      </c>
      <c r="C3460" s="274">
        <v>2222768472</v>
      </c>
      <c r="D3460" s="1">
        <v>144105</v>
      </c>
      <c r="E3460" s="1">
        <v>4</v>
      </c>
      <c r="F3460" s="1" t="s">
        <v>4488</v>
      </c>
      <c r="G3460" s="275">
        <v>44328</v>
      </c>
      <c r="H3460" s="275">
        <v>45443</v>
      </c>
      <c r="I3460" s="1">
        <v>0</v>
      </c>
      <c r="J3460" s="1">
        <v>1</v>
      </c>
      <c r="K3460" s="1">
        <v>10</v>
      </c>
      <c r="L3460" s="1">
        <v>30</v>
      </c>
      <c r="M3460" s="1">
        <v>2</v>
      </c>
      <c r="N3460" s="1">
        <v>11.12</v>
      </c>
      <c r="O3460" s="1">
        <v>11.71</v>
      </c>
      <c r="P3460" s="1">
        <v>6059738</v>
      </c>
      <c r="Q3460" s="1">
        <v>199913</v>
      </c>
      <c r="R3460" s="1">
        <v>4579997</v>
      </c>
      <c r="S3460" s="1">
        <v>0</v>
      </c>
      <c r="T3460" s="1">
        <v>0</v>
      </c>
      <c r="U3460" s="1">
        <v>0</v>
      </c>
      <c r="W3460" s="1">
        <v>0</v>
      </c>
      <c r="X3460" s="1">
        <v>0</v>
      </c>
      <c r="Y3460" s="1">
        <v>0</v>
      </c>
      <c r="AB3460" s="275">
        <v>44651</v>
      </c>
      <c r="AC3460" s="1">
        <v>1</v>
      </c>
      <c r="AD3460" s="1" t="s">
        <v>2623</v>
      </c>
      <c r="AE3460" s="1">
        <v>1</v>
      </c>
      <c r="AF3460" s="1">
        <v>30</v>
      </c>
      <c r="AG3460" s="1">
        <v>0</v>
      </c>
      <c r="AN3460" s="1">
        <v>1</v>
      </c>
      <c r="AO3460" s="1">
        <v>1</v>
      </c>
      <c r="AR3460" s="276">
        <v>203748.37</v>
      </c>
      <c r="AS3460" s="1" t="s">
        <v>2624</v>
      </c>
      <c r="AT3460" s="1">
        <v>0</v>
      </c>
      <c r="AU3460" s="1">
        <v>0</v>
      </c>
      <c r="AV3460" s="1" t="s">
        <v>2625</v>
      </c>
      <c r="AW3460" s="1" t="s">
        <v>2626</v>
      </c>
      <c r="AX3460" s="1">
        <v>5</v>
      </c>
      <c r="BC3460" s="1">
        <v>1</v>
      </c>
      <c r="BD3460" s="1">
        <v>7</v>
      </c>
      <c r="BE3460" s="1">
        <v>2</v>
      </c>
      <c r="BF3460" s="296">
        <v>1426345.7190450989</v>
      </c>
    </row>
    <row r="3461" spans="1:58" x14ac:dyDescent="0.3">
      <c r="A3461" s="273">
        <f t="shared" si="103"/>
        <v>3071523.8072573161</v>
      </c>
      <c r="B3461" s="1" t="s">
        <v>2621</v>
      </c>
      <c r="C3461" s="274">
        <v>2222768472</v>
      </c>
      <c r="D3461" s="1">
        <v>144205</v>
      </c>
      <c r="E3461" s="1">
        <v>4</v>
      </c>
      <c r="F3461" s="1" t="s">
        <v>3009</v>
      </c>
      <c r="G3461" s="275">
        <v>43864</v>
      </c>
      <c r="H3461" s="275">
        <v>45688</v>
      </c>
      <c r="I3461" s="1">
        <v>0</v>
      </c>
      <c r="J3461" s="1">
        <v>1</v>
      </c>
      <c r="K3461" s="1">
        <v>25</v>
      </c>
      <c r="L3461" s="1">
        <v>30</v>
      </c>
      <c r="M3461" s="1">
        <v>2</v>
      </c>
      <c r="N3461" s="1">
        <v>18</v>
      </c>
      <c r="O3461" s="1">
        <v>19.559999999999999</v>
      </c>
      <c r="P3461" s="1">
        <v>5000000</v>
      </c>
      <c r="Q3461" s="1">
        <v>181000</v>
      </c>
      <c r="R3461" s="1">
        <v>4768876</v>
      </c>
      <c r="S3461" s="1">
        <v>0</v>
      </c>
      <c r="T3461" s="1">
        <v>0</v>
      </c>
      <c r="U3461" s="1">
        <v>0</v>
      </c>
      <c r="W3461" s="1">
        <v>0</v>
      </c>
      <c r="X3461" s="1">
        <v>0</v>
      </c>
      <c r="Y3461" s="1">
        <v>0</v>
      </c>
      <c r="AB3461" s="275">
        <v>44651</v>
      </c>
      <c r="AC3461" s="1">
        <v>1</v>
      </c>
      <c r="AD3461" s="1" t="s">
        <v>2623</v>
      </c>
      <c r="AE3461" s="1">
        <v>1</v>
      </c>
      <c r="AF3461" s="1">
        <v>30</v>
      </c>
      <c r="AG3461" s="1">
        <v>0</v>
      </c>
      <c r="AN3461" s="1">
        <v>1</v>
      </c>
      <c r="AO3461" s="1">
        <v>1</v>
      </c>
      <c r="AR3461" s="276">
        <v>212184</v>
      </c>
      <c r="AS3461" s="1" t="s">
        <v>2657</v>
      </c>
      <c r="AT3461" s="1">
        <v>0</v>
      </c>
      <c r="AU3461" s="1">
        <v>0</v>
      </c>
      <c r="AX3461" s="1">
        <v>5</v>
      </c>
      <c r="BC3461" s="1">
        <v>1</v>
      </c>
      <c r="BD3461" s="1">
        <v>7</v>
      </c>
      <c r="BE3461" s="1">
        <v>2</v>
      </c>
      <c r="BF3461" s="296">
        <v>1485168.1927426842</v>
      </c>
    </row>
    <row r="3462" spans="1:58" x14ac:dyDescent="0.3">
      <c r="A3462" s="273">
        <f t="shared" si="103"/>
        <v>10984818.34</v>
      </c>
      <c r="B3462" s="1" t="s">
        <v>2621</v>
      </c>
      <c r="C3462" s="274">
        <v>2222769646</v>
      </c>
      <c r="D3462" s="1">
        <v>144105</v>
      </c>
      <c r="E3462" s="1">
        <v>4</v>
      </c>
      <c r="F3462" s="1" t="s">
        <v>3085</v>
      </c>
      <c r="G3462" s="275">
        <v>43873</v>
      </c>
      <c r="H3462" s="275">
        <v>45716</v>
      </c>
      <c r="I3462" s="1">
        <v>0</v>
      </c>
      <c r="J3462" s="1">
        <v>1</v>
      </c>
      <c r="K3462" s="1">
        <v>29</v>
      </c>
      <c r="L3462" s="1">
        <v>30</v>
      </c>
      <c r="M3462" s="1">
        <v>2</v>
      </c>
      <c r="N3462" s="1">
        <v>11.16</v>
      </c>
      <c r="O3462" s="1">
        <v>11.74</v>
      </c>
      <c r="P3462" s="1">
        <v>30208416</v>
      </c>
      <c r="Q3462" s="1">
        <v>327465</v>
      </c>
      <c r="R3462" s="1">
        <v>19948535</v>
      </c>
      <c r="S3462" s="1">
        <v>0</v>
      </c>
      <c r="T3462" s="1">
        <v>0</v>
      </c>
      <c r="U3462" s="1">
        <v>0</v>
      </c>
      <c r="W3462" s="1">
        <v>0</v>
      </c>
      <c r="X3462" s="1">
        <v>0</v>
      </c>
      <c r="Y3462" s="1">
        <v>0</v>
      </c>
      <c r="Z3462" s="1" t="s">
        <v>3591</v>
      </c>
      <c r="AA3462" s="1" t="s">
        <v>2807</v>
      </c>
      <c r="AB3462" s="275">
        <v>44651</v>
      </c>
      <c r="AC3462" s="1">
        <v>1</v>
      </c>
      <c r="AD3462" s="1" t="s">
        <v>2623</v>
      </c>
      <c r="AE3462" s="1">
        <v>1</v>
      </c>
      <c r="AF3462" s="1">
        <v>30</v>
      </c>
      <c r="AG3462" s="1">
        <v>0</v>
      </c>
      <c r="AN3462" s="1">
        <v>1</v>
      </c>
      <c r="AO3462" s="1">
        <v>1</v>
      </c>
      <c r="AR3462" s="276">
        <v>994459.66</v>
      </c>
      <c r="AS3462" s="1" t="s">
        <v>2624</v>
      </c>
      <c r="AT3462" s="1">
        <v>0</v>
      </c>
      <c r="AU3462" s="1">
        <v>0</v>
      </c>
      <c r="AV3462" s="1" t="s">
        <v>2625</v>
      </c>
      <c r="AW3462" s="1" t="s">
        <v>2626</v>
      </c>
      <c r="AX3462" s="1">
        <v>5</v>
      </c>
      <c r="BC3462" s="1">
        <v>1</v>
      </c>
      <c r="BD3462" s="1">
        <v>7</v>
      </c>
      <c r="BE3462" s="1">
        <v>2</v>
      </c>
      <c r="BF3462" s="296">
        <v>7969257</v>
      </c>
    </row>
    <row r="3463" spans="1:58" x14ac:dyDescent="0.3">
      <c r="A3463" s="273">
        <f t="shared" si="103"/>
        <v>12354786</v>
      </c>
      <c r="B3463" s="1" t="s">
        <v>2621</v>
      </c>
      <c r="C3463" s="274">
        <v>2222774476</v>
      </c>
      <c r="D3463" s="1">
        <v>141105</v>
      </c>
      <c r="E3463" s="1">
        <v>3</v>
      </c>
      <c r="F3463" s="1" t="s">
        <v>3099</v>
      </c>
      <c r="G3463" s="275">
        <v>43784</v>
      </c>
      <c r="H3463" s="275">
        <v>45351</v>
      </c>
      <c r="I3463" s="1">
        <v>0</v>
      </c>
      <c r="J3463" s="1">
        <v>1</v>
      </c>
      <c r="K3463" s="1">
        <v>33</v>
      </c>
      <c r="L3463" s="1">
        <v>30</v>
      </c>
      <c r="M3463" s="1">
        <v>2</v>
      </c>
      <c r="N3463" s="1">
        <v>11.64</v>
      </c>
      <c r="O3463" s="1">
        <v>12.28</v>
      </c>
      <c r="P3463" s="1">
        <v>53275861</v>
      </c>
      <c r="Q3463" s="1">
        <v>748637</v>
      </c>
      <c r="R3463" s="1">
        <v>24065472</v>
      </c>
      <c r="S3463" s="1">
        <v>0</v>
      </c>
      <c r="T3463" s="1">
        <v>0</v>
      </c>
      <c r="U3463" s="1">
        <v>58200000</v>
      </c>
      <c r="V3463" s="275">
        <v>43776</v>
      </c>
      <c r="W3463" s="1">
        <v>0</v>
      </c>
      <c r="X3463" s="1">
        <v>0</v>
      </c>
      <c r="Y3463" s="1">
        <v>0</v>
      </c>
      <c r="Z3463" s="1" t="s">
        <v>3732</v>
      </c>
      <c r="AA3463" s="1" t="s">
        <v>2807</v>
      </c>
      <c r="AB3463" s="275">
        <v>44651</v>
      </c>
      <c r="AC3463" s="1">
        <v>3</v>
      </c>
      <c r="AD3463" s="1" t="s">
        <v>2623</v>
      </c>
      <c r="AE3463" s="1">
        <v>1</v>
      </c>
      <c r="AF3463" s="1">
        <v>30</v>
      </c>
      <c r="AG3463" s="1">
        <v>0</v>
      </c>
      <c r="AN3463" s="1">
        <v>1</v>
      </c>
      <c r="AO3463" s="1">
        <v>1</v>
      </c>
      <c r="AP3463" s="1">
        <v>43784</v>
      </c>
      <c r="AQ3463" s="1" t="s">
        <v>2629</v>
      </c>
      <c r="AR3463" s="276">
        <v>1463822</v>
      </c>
      <c r="AS3463" s="1" t="s">
        <v>2624</v>
      </c>
      <c r="AT3463" s="1">
        <v>0</v>
      </c>
      <c r="AU3463" s="1">
        <v>0</v>
      </c>
      <c r="AV3463" s="1" t="s">
        <v>2625</v>
      </c>
      <c r="AW3463" s="1" t="s">
        <v>2626</v>
      </c>
      <c r="AX3463" s="1">
        <v>5</v>
      </c>
      <c r="BC3463" s="1">
        <v>1</v>
      </c>
      <c r="BD3463" s="1">
        <v>7</v>
      </c>
      <c r="BE3463" s="1">
        <v>2</v>
      </c>
      <c r="BF3463" s="296">
        <v>10246864</v>
      </c>
    </row>
    <row r="3464" spans="1:58" x14ac:dyDescent="0.3">
      <c r="A3464" s="273">
        <f t="shared" si="103"/>
        <v>3870000.7851532623</v>
      </c>
      <c r="B3464" s="1" t="s">
        <v>2621</v>
      </c>
      <c r="C3464" s="274">
        <v>2222776474</v>
      </c>
      <c r="D3464" s="1">
        <v>144205</v>
      </c>
      <c r="E3464" s="1">
        <v>4</v>
      </c>
      <c r="F3464" s="1" t="s">
        <v>4196</v>
      </c>
      <c r="G3464" s="275">
        <v>44426</v>
      </c>
      <c r="H3464" s="275">
        <v>45351</v>
      </c>
      <c r="I3464" s="1">
        <v>0</v>
      </c>
      <c r="J3464" s="1">
        <v>1</v>
      </c>
      <c r="K3464" s="1">
        <v>7</v>
      </c>
      <c r="L3464" s="1">
        <v>30</v>
      </c>
      <c r="M3464" s="1">
        <v>2</v>
      </c>
      <c r="N3464" s="1">
        <v>9</v>
      </c>
      <c r="O3464" s="1">
        <v>9.3800000000000008</v>
      </c>
      <c r="P3464" s="1">
        <v>10000000</v>
      </c>
      <c r="Q3464" s="1">
        <v>416900</v>
      </c>
      <c r="R3464" s="1">
        <v>7944555</v>
      </c>
      <c r="S3464" s="1">
        <v>0</v>
      </c>
      <c r="T3464" s="1">
        <v>0</v>
      </c>
      <c r="U3464" s="1">
        <v>0</v>
      </c>
      <c r="W3464" s="1">
        <v>0</v>
      </c>
      <c r="X3464" s="1">
        <v>0</v>
      </c>
      <c r="Y3464" s="1">
        <v>0</v>
      </c>
      <c r="AB3464" s="275">
        <v>44651</v>
      </c>
      <c r="AC3464" s="1">
        <v>1</v>
      </c>
      <c r="AD3464" s="1" t="s">
        <v>2623</v>
      </c>
      <c r="AE3464" s="1">
        <v>1</v>
      </c>
      <c r="AF3464" s="1">
        <v>30</v>
      </c>
      <c r="AG3464" s="1">
        <v>0</v>
      </c>
      <c r="AN3464" s="1">
        <v>1</v>
      </c>
      <c r="AO3464" s="1">
        <v>1</v>
      </c>
      <c r="AR3464" s="276">
        <v>509307.33</v>
      </c>
      <c r="AS3464" s="1" t="s">
        <v>2657</v>
      </c>
      <c r="AT3464" s="1">
        <v>0</v>
      </c>
      <c r="AU3464" s="1">
        <v>0</v>
      </c>
      <c r="AX3464" s="1">
        <v>5</v>
      </c>
      <c r="BC3464" s="1">
        <v>1</v>
      </c>
      <c r="BD3464" s="1">
        <v>7</v>
      </c>
      <c r="BE3464" s="1">
        <v>2</v>
      </c>
      <c r="BF3464" s="296">
        <v>3565246.8848467376</v>
      </c>
    </row>
    <row r="3465" spans="1:58" x14ac:dyDescent="0.3">
      <c r="A3465" s="273">
        <f t="shared" si="103"/>
        <v>2464784.2148467377</v>
      </c>
      <c r="B3465" s="1" t="s">
        <v>2621</v>
      </c>
      <c r="C3465" s="274">
        <v>2222776474</v>
      </c>
      <c r="D3465" s="1">
        <v>144205</v>
      </c>
      <c r="E3465" s="1">
        <v>4</v>
      </c>
      <c r="F3465" s="1" t="s">
        <v>6013</v>
      </c>
      <c r="G3465" s="275">
        <v>44602</v>
      </c>
      <c r="H3465" s="275">
        <v>44742</v>
      </c>
      <c r="I3465" s="1">
        <v>0</v>
      </c>
      <c r="J3465" s="1">
        <v>1</v>
      </c>
      <c r="K3465" s="1">
        <v>0</v>
      </c>
      <c r="L3465" s="1">
        <v>120</v>
      </c>
      <c r="M3465" s="1">
        <v>2</v>
      </c>
      <c r="N3465" s="1">
        <v>19.350000000000001</v>
      </c>
      <c r="O3465" s="1">
        <v>20.62</v>
      </c>
      <c r="P3465" s="1">
        <v>5059879</v>
      </c>
      <c r="Q3465" s="1">
        <v>5393066</v>
      </c>
      <c r="R3465" s="1">
        <v>5059879</v>
      </c>
      <c r="S3465" s="1">
        <v>81596</v>
      </c>
      <c r="T3465" s="1">
        <v>0</v>
      </c>
      <c r="U3465" s="1">
        <v>0</v>
      </c>
      <c r="W3465" s="1">
        <v>0</v>
      </c>
      <c r="X3465" s="1">
        <v>0</v>
      </c>
      <c r="Y3465" s="1">
        <v>0</v>
      </c>
      <c r="AB3465" s="275">
        <v>44602</v>
      </c>
      <c r="AC3465" s="1">
        <v>1</v>
      </c>
      <c r="AD3465" s="1" t="s">
        <v>2623</v>
      </c>
      <c r="AE3465" s="1">
        <v>1</v>
      </c>
      <c r="AF3465" s="1">
        <v>120</v>
      </c>
      <c r="AG3465" s="1">
        <v>0</v>
      </c>
      <c r="AN3465" s="1">
        <v>1</v>
      </c>
      <c r="AO3465" s="1">
        <v>1</v>
      </c>
      <c r="AR3465" s="276">
        <v>324392.67</v>
      </c>
      <c r="AS3465" s="1" t="s">
        <v>2632</v>
      </c>
      <c r="AT3465" s="1">
        <v>0</v>
      </c>
      <c r="AU3465" s="1">
        <v>0</v>
      </c>
      <c r="AX3465" s="1">
        <v>5</v>
      </c>
      <c r="BC3465" s="1">
        <v>1</v>
      </c>
      <c r="BD3465" s="1">
        <v>7</v>
      </c>
      <c r="BE3465" s="1">
        <v>2</v>
      </c>
      <c r="BF3465" s="296">
        <v>2270702.1151532624</v>
      </c>
    </row>
    <row r="3466" spans="1:58" x14ac:dyDescent="0.3">
      <c r="A3466" s="273">
        <f t="shared" si="103"/>
        <v>5050315.1426689439</v>
      </c>
      <c r="B3466" s="1" t="s">
        <v>2621</v>
      </c>
      <c r="C3466" s="274">
        <v>2222776622</v>
      </c>
      <c r="D3466" s="1">
        <v>144105</v>
      </c>
      <c r="E3466" s="1">
        <v>4</v>
      </c>
      <c r="F3466" s="1" t="s">
        <v>4566</v>
      </c>
      <c r="G3466" s="275">
        <v>44321</v>
      </c>
      <c r="H3466" s="275">
        <v>45443</v>
      </c>
      <c r="I3466" s="1">
        <v>0</v>
      </c>
      <c r="J3466" s="1">
        <v>1</v>
      </c>
      <c r="K3466" s="1">
        <v>12</v>
      </c>
      <c r="L3466" s="1">
        <v>30</v>
      </c>
      <c r="M3466" s="1">
        <v>2</v>
      </c>
      <c r="N3466" s="1">
        <v>9</v>
      </c>
      <c r="O3466" s="1">
        <v>9.3800000000000008</v>
      </c>
      <c r="P3466" s="1">
        <v>11534890</v>
      </c>
      <c r="Q3466" s="1">
        <v>233511</v>
      </c>
      <c r="R3466" s="1">
        <v>8375479</v>
      </c>
      <c r="S3466" s="1">
        <v>0</v>
      </c>
      <c r="T3466" s="1">
        <v>0</v>
      </c>
      <c r="U3466" s="1">
        <v>0</v>
      </c>
      <c r="W3466" s="1">
        <v>0</v>
      </c>
      <c r="X3466" s="1">
        <v>0</v>
      </c>
      <c r="Y3466" s="1">
        <v>0</v>
      </c>
      <c r="Z3466" s="1" t="s">
        <v>2907</v>
      </c>
      <c r="AA3466" s="1" t="s">
        <v>3609</v>
      </c>
      <c r="AB3466" s="275">
        <v>44651</v>
      </c>
      <c r="AC3466" s="1">
        <v>1</v>
      </c>
      <c r="AD3466" s="1" t="s">
        <v>2623</v>
      </c>
      <c r="AE3466" s="1">
        <v>1</v>
      </c>
      <c r="AF3466" s="1">
        <v>30</v>
      </c>
      <c r="AG3466" s="1">
        <v>0</v>
      </c>
      <c r="AN3466" s="1">
        <v>1</v>
      </c>
      <c r="AO3466" s="1">
        <v>1</v>
      </c>
      <c r="AR3466" s="276">
        <v>415631.6</v>
      </c>
      <c r="AS3466" s="1" t="s">
        <v>2677</v>
      </c>
      <c r="AT3466" s="1">
        <v>0</v>
      </c>
      <c r="AU3466" s="1">
        <v>0</v>
      </c>
      <c r="AV3466" s="1" t="s">
        <v>2625</v>
      </c>
      <c r="AW3466" s="1" t="s">
        <v>2626</v>
      </c>
      <c r="AX3466" s="1">
        <v>5</v>
      </c>
      <c r="BC3466" s="1">
        <v>1</v>
      </c>
      <c r="BD3466" s="1">
        <v>7</v>
      </c>
      <c r="BE3466" s="1">
        <v>2</v>
      </c>
      <c r="BF3466" s="296">
        <v>2909532.2573310565</v>
      </c>
    </row>
    <row r="3467" spans="1:58" x14ac:dyDescent="0.3">
      <c r="A3467" s="273">
        <f t="shared" si="103"/>
        <v>223988.85733105626</v>
      </c>
      <c r="B3467" s="1" t="s">
        <v>2621</v>
      </c>
      <c r="C3467" s="274">
        <v>2222776622</v>
      </c>
      <c r="D3467" s="1">
        <v>144205</v>
      </c>
      <c r="E3467" s="1">
        <v>4</v>
      </c>
      <c r="F3467" s="1" t="s">
        <v>2998</v>
      </c>
      <c r="G3467" s="275">
        <v>43938</v>
      </c>
      <c r="H3467" s="275">
        <v>44712</v>
      </c>
      <c r="I3467" s="1">
        <v>0</v>
      </c>
      <c r="J3467" s="1">
        <v>1</v>
      </c>
      <c r="K3467" s="1">
        <v>22</v>
      </c>
      <c r="L3467" s="1">
        <v>30</v>
      </c>
      <c r="M3467" s="1">
        <v>2</v>
      </c>
      <c r="N3467" s="1">
        <v>9</v>
      </c>
      <c r="O3467" s="1">
        <v>9.3800000000000008</v>
      </c>
      <c r="P3467" s="1">
        <v>4111425</v>
      </c>
      <c r="Q3467" s="1">
        <v>187829</v>
      </c>
      <c r="R3467" s="1">
        <v>371487</v>
      </c>
      <c r="S3467" s="1">
        <v>0</v>
      </c>
      <c r="T3467" s="1">
        <v>0</v>
      </c>
      <c r="U3467" s="1">
        <v>0</v>
      </c>
      <c r="W3467" s="1">
        <v>0</v>
      </c>
      <c r="X3467" s="1">
        <v>0</v>
      </c>
      <c r="Y3467" s="1">
        <v>0</v>
      </c>
      <c r="AB3467" s="275">
        <v>44651</v>
      </c>
      <c r="AC3467" s="1">
        <v>1</v>
      </c>
      <c r="AD3467" s="1" t="s">
        <v>2623</v>
      </c>
      <c r="AE3467" s="1">
        <v>1</v>
      </c>
      <c r="AF3467" s="1">
        <v>30</v>
      </c>
      <c r="AG3467" s="1">
        <v>0</v>
      </c>
      <c r="AN3467" s="1">
        <v>1</v>
      </c>
      <c r="AO3467" s="1">
        <v>1</v>
      </c>
      <c r="AR3467" s="276">
        <v>18448.400000000001</v>
      </c>
      <c r="AS3467" s="1" t="s">
        <v>2632</v>
      </c>
      <c r="AT3467" s="1">
        <v>0</v>
      </c>
      <c r="AU3467" s="1">
        <v>0</v>
      </c>
      <c r="AX3467" s="1">
        <v>5</v>
      </c>
      <c r="BC3467" s="1">
        <v>1</v>
      </c>
      <c r="BD3467" s="1">
        <v>7</v>
      </c>
      <c r="BE3467" s="1">
        <v>2</v>
      </c>
      <c r="BF3467" s="296">
        <v>129049.74266894373</v>
      </c>
    </row>
    <row r="3468" spans="1:58" x14ac:dyDescent="0.3">
      <c r="A3468" s="273">
        <f t="shared" si="103"/>
        <v>0</v>
      </c>
      <c r="B3468" s="1" t="s">
        <v>2621</v>
      </c>
      <c r="C3468" s="274">
        <v>2222784064</v>
      </c>
      <c r="D3468" s="1">
        <v>141105</v>
      </c>
      <c r="E3468" s="1">
        <v>4</v>
      </c>
      <c r="F3468" s="1" t="s">
        <v>2945</v>
      </c>
      <c r="G3468" s="275">
        <v>43140</v>
      </c>
      <c r="H3468" s="275">
        <v>44985</v>
      </c>
      <c r="I3468" s="1">
        <v>0</v>
      </c>
      <c r="J3468" s="1">
        <v>1</v>
      </c>
      <c r="K3468" s="1">
        <v>41</v>
      </c>
      <c r="L3468" s="1">
        <v>30</v>
      </c>
      <c r="M3468" s="1">
        <v>2</v>
      </c>
      <c r="N3468" s="1">
        <v>11.52</v>
      </c>
      <c r="O3468" s="1">
        <v>12.14</v>
      </c>
      <c r="P3468" s="1">
        <v>30240662</v>
      </c>
      <c r="Q3468" s="1">
        <v>444345</v>
      </c>
      <c r="R3468" s="1">
        <v>7135557</v>
      </c>
      <c r="S3468" s="1">
        <v>0</v>
      </c>
      <c r="T3468" s="1">
        <v>0</v>
      </c>
      <c r="U3468" s="1">
        <v>49650000</v>
      </c>
      <c r="V3468" s="1">
        <v>43138</v>
      </c>
      <c r="W3468" s="1">
        <v>0</v>
      </c>
      <c r="X3468" s="1">
        <v>0</v>
      </c>
      <c r="Y3468" s="1">
        <v>0</v>
      </c>
      <c r="Z3468" s="1" t="s">
        <v>5641</v>
      </c>
      <c r="AA3468" s="1" t="s">
        <v>3609</v>
      </c>
      <c r="AB3468" s="275">
        <v>44651</v>
      </c>
      <c r="AC3468" s="1">
        <v>3</v>
      </c>
      <c r="AD3468" s="1" t="s">
        <v>2623</v>
      </c>
      <c r="AE3468" s="1">
        <v>1</v>
      </c>
      <c r="AF3468" s="1">
        <v>30</v>
      </c>
      <c r="AG3468" s="1">
        <v>0</v>
      </c>
      <c r="AN3468" s="1">
        <v>1</v>
      </c>
      <c r="AO3468" s="1">
        <v>1</v>
      </c>
      <c r="AR3468" s="276">
        <v>1065492.2</v>
      </c>
      <c r="AS3468" s="1" t="s">
        <v>2624</v>
      </c>
      <c r="AT3468" s="1">
        <v>0</v>
      </c>
      <c r="AU3468" s="1">
        <v>0</v>
      </c>
      <c r="AV3468" s="1" t="s">
        <v>2625</v>
      </c>
      <c r="AW3468" s="1" t="s">
        <v>2626</v>
      </c>
      <c r="AX3468" s="1">
        <v>5</v>
      </c>
      <c r="BC3468" s="1">
        <v>1</v>
      </c>
      <c r="BD3468" s="1">
        <v>7</v>
      </c>
      <c r="BE3468" s="1">
        <v>2</v>
      </c>
      <c r="BF3468" s="296">
        <v>8774913</v>
      </c>
    </row>
    <row r="3469" spans="1:58" x14ac:dyDescent="0.3">
      <c r="A3469" s="273">
        <f t="shared" si="103"/>
        <v>0</v>
      </c>
      <c r="B3469" s="1" t="s">
        <v>2621</v>
      </c>
      <c r="C3469" s="274">
        <v>2222788007</v>
      </c>
      <c r="D3469" s="1">
        <v>144205</v>
      </c>
      <c r="E3469" s="1">
        <v>4</v>
      </c>
      <c r="F3469" s="1" t="s">
        <v>4375</v>
      </c>
      <c r="G3469" s="275">
        <v>44453</v>
      </c>
      <c r="H3469" s="275">
        <v>45382</v>
      </c>
      <c r="I3469" s="1">
        <v>0</v>
      </c>
      <c r="J3469" s="1">
        <v>1</v>
      </c>
      <c r="K3469" s="1">
        <v>6</v>
      </c>
      <c r="L3469" s="1">
        <v>30</v>
      </c>
      <c r="M3469" s="1">
        <v>2</v>
      </c>
      <c r="N3469" s="1">
        <v>17.690000000000001</v>
      </c>
      <c r="O3469" s="1">
        <v>19.2</v>
      </c>
      <c r="P3469" s="1">
        <v>700000</v>
      </c>
      <c r="Q3469" s="1">
        <v>29183</v>
      </c>
      <c r="R3469" s="1">
        <v>583964</v>
      </c>
      <c r="S3469" s="1">
        <v>0</v>
      </c>
      <c r="T3469" s="1">
        <v>0</v>
      </c>
      <c r="U3469" s="1">
        <v>0</v>
      </c>
      <c r="W3469" s="1">
        <v>0</v>
      </c>
      <c r="X3469" s="1">
        <v>0</v>
      </c>
      <c r="Y3469" s="1">
        <v>0</v>
      </c>
      <c r="AB3469" s="275">
        <v>44651</v>
      </c>
      <c r="AC3469" s="1">
        <v>1</v>
      </c>
      <c r="AD3469" s="1" t="s">
        <v>2623</v>
      </c>
      <c r="AE3469" s="1">
        <v>1</v>
      </c>
      <c r="AF3469" s="1">
        <v>30</v>
      </c>
      <c r="AG3469" s="1">
        <v>0</v>
      </c>
      <c r="AN3469" s="1">
        <v>1</v>
      </c>
      <c r="AO3469" s="1">
        <v>1</v>
      </c>
      <c r="AR3469" s="276">
        <v>77673.740000000005</v>
      </c>
      <c r="AS3469" s="1" t="s">
        <v>2657</v>
      </c>
      <c r="AT3469" s="1">
        <v>0</v>
      </c>
      <c r="AU3469" s="1">
        <v>0</v>
      </c>
      <c r="AX3469" s="1">
        <v>5</v>
      </c>
      <c r="BC3469" s="1">
        <v>1</v>
      </c>
      <c r="BD3469" s="1">
        <v>7</v>
      </c>
      <c r="BE3469" s="1">
        <v>2</v>
      </c>
      <c r="BF3469" s="296">
        <v>543725.02322870796</v>
      </c>
    </row>
    <row r="3470" spans="1:58" x14ac:dyDescent="0.3">
      <c r="A3470" s="273">
        <f t="shared" si="103"/>
        <v>0</v>
      </c>
      <c r="B3470" s="1" t="s">
        <v>2621</v>
      </c>
      <c r="C3470" s="274">
        <v>2222788007</v>
      </c>
      <c r="D3470" s="1">
        <v>144205</v>
      </c>
      <c r="E3470" s="1">
        <v>4</v>
      </c>
      <c r="F3470" s="1" t="s">
        <v>5009</v>
      </c>
      <c r="G3470" s="275">
        <v>44481</v>
      </c>
      <c r="H3470" s="275">
        <v>45412</v>
      </c>
      <c r="I3470" s="1">
        <v>0</v>
      </c>
      <c r="J3470" s="1">
        <v>1</v>
      </c>
      <c r="K3470" s="1">
        <v>5</v>
      </c>
      <c r="L3470" s="1">
        <v>30</v>
      </c>
      <c r="M3470" s="1">
        <v>2</v>
      </c>
      <c r="N3470" s="1">
        <v>17.690000000000001</v>
      </c>
      <c r="O3470" s="1">
        <v>19.2</v>
      </c>
      <c r="P3470" s="1">
        <v>700000</v>
      </c>
      <c r="Q3470" s="1">
        <v>29183</v>
      </c>
      <c r="R3470" s="1">
        <v>604034</v>
      </c>
      <c r="S3470" s="1">
        <v>0</v>
      </c>
      <c r="T3470" s="1">
        <v>0</v>
      </c>
      <c r="U3470" s="1">
        <v>0</v>
      </c>
      <c r="W3470" s="1">
        <v>0</v>
      </c>
      <c r="X3470" s="1">
        <v>0</v>
      </c>
      <c r="Y3470" s="1">
        <v>0</v>
      </c>
      <c r="AB3470" s="275">
        <v>44651</v>
      </c>
      <c r="AC3470" s="1">
        <v>1</v>
      </c>
      <c r="AD3470" s="1" t="s">
        <v>2623</v>
      </c>
      <c r="AE3470" s="1">
        <v>1</v>
      </c>
      <c r="AF3470" s="1">
        <v>30</v>
      </c>
      <c r="AG3470" s="1">
        <v>0</v>
      </c>
      <c r="AN3470" s="1">
        <v>1</v>
      </c>
      <c r="AO3470" s="1">
        <v>1</v>
      </c>
      <c r="AR3470" s="276">
        <v>80349.429999999993</v>
      </c>
      <c r="AS3470" s="1" t="s">
        <v>2657</v>
      </c>
      <c r="AT3470" s="1">
        <v>0</v>
      </c>
      <c r="AU3470" s="1">
        <v>0</v>
      </c>
      <c r="AX3470" s="1">
        <v>5</v>
      </c>
      <c r="BC3470" s="1">
        <v>1</v>
      </c>
      <c r="BD3470" s="1">
        <v>7</v>
      </c>
      <c r="BE3470" s="1">
        <v>2</v>
      </c>
      <c r="BF3470" s="296">
        <v>562412.06766329671</v>
      </c>
    </row>
    <row r="3471" spans="1:58" x14ac:dyDescent="0.3">
      <c r="A3471" s="273">
        <f t="shared" si="103"/>
        <v>0</v>
      </c>
      <c r="B3471" s="1" t="s">
        <v>2621</v>
      </c>
      <c r="C3471" s="274">
        <v>2222788007</v>
      </c>
      <c r="D3471" s="1">
        <v>144205</v>
      </c>
      <c r="E3471" s="1">
        <v>4</v>
      </c>
      <c r="F3471" s="1" t="s">
        <v>5288</v>
      </c>
      <c r="G3471" s="275">
        <v>44522</v>
      </c>
      <c r="H3471" s="275">
        <v>45443</v>
      </c>
      <c r="I3471" s="1">
        <v>0</v>
      </c>
      <c r="J3471" s="1">
        <v>1</v>
      </c>
      <c r="K3471" s="1">
        <v>4</v>
      </c>
      <c r="L3471" s="1">
        <v>30</v>
      </c>
      <c r="M3471" s="1">
        <v>2</v>
      </c>
      <c r="N3471" s="1">
        <v>17.690000000000001</v>
      </c>
      <c r="O3471" s="1">
        <v>19.2</v>
      </c>
      <c r="P3471" s="1">
        <v>500000</v>
      </c>
      <c r="Q3471" s="1">
        <v>20845</v>
      </c>
      <c r="R3471" s="1">
        <v>445576</v>
      </c>
      <c r="S3471" s="1">
        <v>0</v>
      </c>
      <c r="T3471" s="1">
        <v>0</v>
      </c>
      <c r="U3471" s="1">
        <v>0</v>
      </c>
      <c r="W3471" s="1">
        <v>0</v>
      </c>
      <c r="X3471" s="1">
        <v>0</v>
      </c>
      <c r="Y3471" s="1">
        <v>0</v>
      </c>
      <c r="AB3471" s="275">
        <v>44651</v>
      </c>
      <c r="AC3471" s="1">
        <v>1</v>
      </c>
      <c r="AD3471" s="1" t="s">
        <v>2623</v>
      </c>
      <c r="AE3471" s="1">
        <v>1</v>
      </c>
      <c r="AF3471" s="1">
        <v>30</v>
      </c>
      <c r="AG3471" s="1">
        <v>0</v>
      </c>
      <c r="AN3471" s="1">
        <v>1</v>
      </c>
      <c r="AO3471" s="1">
        <v>1</v>
      </c>
      <c r="AR3471" s="276">
        <v>59258.69</v>
      </c>
      <c r="AS3471" s="1" t="s">
        <v>2657</v>
      </c>
      <c r="AT3471" s="1">
        <v>0</v>
      </c>
      <c r="AU3471" s="1">
        <v>0</v>
      </c>
      <c r="AX3471" s="1">
        <v>5</v>
      </c>
      <c r="BC3471" s="1">
        <v>1</v>
      </c>
      <c r="BD3471" s="1">
        <v>7</v>
      </c>
      <c r="BE3471" s="1">
        <v>2</v>
      </c>
      <c r="BF3471" s="296">
        <v>414872.87050255621</v>
      </c>
    </row>
    <row r="3472" spans="1:58" x14ac:dyDescent="0.3">
      <c r="A3472" s="273">
        <f t="shared" si="103"/>
        <v>0</v>
      </c>
      <c r="B3472" s="1" t="s">
        <v>2621</v>
      </c>
      <c r="C3472" s="274">
        <v>2222788007</v>
      </c>
      <c r="D3472" s="1">
        <v>144205</v>
      </c>
      <c r="E3472" s="1">
        <v>4</v>
      </c>
      <c r="F3472" s="1" t="s">
        <v>5336</v>
      </c>
      <c r="G3472" s="275">
        <v>44539</v>
      </c>
      <c r="H3472" s="275">
        <v>45473</v>
      </c>
      <c r="I3472" s="1">
        <v>0</v>
      </c>
      <c r="J3472" s="1">
        <v>1</v>
      </c>
      <c r="K3472" s="1">
        <v>3</v>
      </c>
      <c r="L3472" s="1">
        <v>30</v>
      </c>
      <c r="M3472" s="1">
        <v>2</v>
      </c>
      <c r="N3472" s="1">
        <v>17.690000000000001</v>
      </c>
      <c r="O3472" s="1">
        <v>19.2</v>
      </c>
      <c r="P3472" s="1">
        <v>700000</v>
      </c>
      <c r="Q3472" s="1">
        <v>29183</v>
      </c>
      <c r="R3472" s="1">
        <v>643284</v>
      </c>
      <c r="S3472" s="1">
        <v>0</v>
      </c>
      <c r="T3472" s="1">
        <v>0</v>
      </c>
      <c r="U3472" s="1">
        <v>0</v>
      </c>
      <c r="W3472" s="1">
        <v>0</v>
      </c>
      <c r="X3472" s="1">
        <v>0</v>
      </c>
      <c r="Y3472" s="1">
        <v>0</v>
      </c>
      <c r="AB3472" s="275">
        <v>44651</v>
      </c>
      <c r="AC3472" s="1">
        <v>1</v>
      </c>
      <c r="AD3472" s="1" t="s">
        <v>2623</v>
      </c>
      <c r="AE3472" s="1">
        <v>1</v>
      </c>
      <c r="AF3472" s="1">
        <v>30</v>
      </c>
      <c r="AG3472" s="1">
        <v>0</v>
      </c>
      <c r="AN3472" s="1">
        <v>1</v>
      </c>
      <c r="AO3472" s="1">
        <v>1</v>
      </c>
      <c r="AR3472" s="276">
        <v>85582.77</v>
      </c>
      <c r="AS3472" s="1" t="s">
        <v>2657</v>
      </c>
      <c r="AT3472" s="1">
        <v>0</v>
      </c>
      <c r="AU3472" s="1">
        <v>0</v>
      </c>
      <c r="AX3472" s="1">
        <v>5</v>
      </c>
      <c r="BC3472" s="1">
        <v>1</v>
      </c>
      <c r="BD3472" s="1">
        <v>7</v>
      </c>
      <c r="BE3472" s="1">
        <v>2</v>
      </c>
      <c r="BF3472" s="296">
        <v>598957.48341105983</v>
      </c>
    </row>
    <row r="3473" spans="1:58" x14ac:dyDescent="0.3">
      <c r="A3473" s="273">
        <f t="shared" si="103"/>
        <v>0</v>
      </c>
      <c r="B3473" s="1" t="s">
        <v>2621</v>
      </c>
      <c r="C3473" s="274">
        <v>2222788007</v>
      </c>
      <c r="D3473" s="1">
        <v>144205</v>
      </c>
      <c r="E3473" s="1">
        <v>4</v>
      </c>
      <c r="F3473" s="1" t="s">
        <v>6446</v>
      </c>
      <c r="G3473" s="275">
        <v>44622</v>
      </c>
      <c r="H3473" s="275">
        <v>45535</v>
      </c>
      <c r="I3473" s="1">
        <v>0</v>
      </c>
      <c r="J3473" s="1">
        <v>1</v>
      </c>
      <c r="K3473" s="1">
        <v>1</v>
      </c>
      <c r="L3473" s="1">
        <v>30</v>
      </c>
      <c r="M3473" s="1">
        <v>2</v>
      </c>
      <c r="N3473" s="1">
        <v>17.7</v>
      </c>
      <c r="O3473" s="1">
        <v>19.2</v>
      </c>
      <c r="P3473" s="1">
        <v>700000</v>
      </c>
      <c r="Q3473" s="1">
        <v>29185</v>
      </c>
      <c r="R3473" s="1">
        <v>681378</v>
      </c>
      <c r="S3473" s="1">
        <v>0</v>
      </c>
      <c r="T3473" s="1">
        <v>0</v>
      </c>
      <c r="U3473" s="1">
        <v>0</v>
      </c>
      <c r="W3473" s="1">
        <v>0</v>
      </c>
      <c r="X3473" s="1">
        <v>0</v>
      </c>
      <c r="Y3473" s="1">
        <v>0</v>
      </c>
      <c r="AB3473" s="275">
        <v>44651</v>
      </c>
      <c r="AC3473" s="1">
        <v>1</v>
      </c>
      <c r="AD3473" s="1" t="s">
        <v>2623</v>
      </c>
      <c r="AE3473" s="1">
        <v>1</v>
      </c>
      <c r="AF3473" s="1">
        <v>30</v>
      </c>
      <c r="AG3473" s="1">
        <v>0</v>
      </c>
      <c r="AN3473" s="1">
        <v>1</v>
      </c>
      <c r="AO3473" s="1">
        <v>1</v>
      </c>
      <c r="AR3473" s="276">
        <v>90619.37</v>
      </c>
      <c r="AS3473" s="1" t="s">
        <v>2657</v>
      </c>
      <c r="AT3473" s="1">
        <v>0</v>
      </c>
      <c r="AU3473" s="1">
        <v>0</v>
      </c>
      <c r="AX3473" s="1">
        <v>5</v>
      </c>
      <c r="BC3473" s="1">
        <v>1</v>
      </c>
      <c r="BD3473" s="1">
        <v>7</v>
      </c>
      <c r="BE3473" s="1">
        <v>2</v>
      </c>
      <c r="BF3473" s="296">
        <v>634426.5551943793</v>
      </c>
    </row>
    <row r="3474" spans="1:58" x14ac:dyDescent="0.3">
      <c r="A3474" s="273">
        <f t="shared" si="103"/>
        <v>37633364.939999998</v>
      </c>
      <c r="B3474" s="1" t="s">
        <v>2621</v>
      </c>
      <c r="C3474" s="274">
        <v>2222797900</v>
      </c>
      <c r="D3474" s="1">
        <v>141105</v>
      </c>
      <c r="E3474" s="1">
        <v>3</v>
      </c>
      <c r="F3474" s="1" t="s">
        <v>5332</v>
      </c>
      <c r="G3474" s="275">
        <v>44490</v>
      </c>
      <c r="H3474" s="275">
        <v>45961</v>
      </c>
      <c r="I3474" s="1">
        <v>0</v>
      </c>
      <c r="J3474" s="1">
        <v>1</v>
      </c>
      <c r="K3474" s="1">
        <v>6</v>
      </c>
      <c r="L3474" s="1">
        <v>30</v>
      </c>
      <c r="M3474" s="1">
        <v>2</v>
      </c>
      <c r="N3474" s="1">
        <v>10.6</v>
      </c>
      <c r="O3474" s="1">
        <v>11.13</v>
      </c>
      <c r="P3474" s="1">
        <v>54161549</v>
      </c>
      <c r="Q3474" s="1">
        <v>960403</v>
      </c>
      <c r="R3474" s="1">
        <v>49127783</v>
      </c>
      <c r="S3474" s="1">
        <v>0</v>
      </c>
      <c r="T3474" s="1">
        <v>0</v>
      </c>
      <c r="U3474" s="1">
        <v>1</v>
      </c>
      <c r="V3474" s="1">
        <v>44482</v>
      </c>
      <c r="W3474" s="1">
        <v>0</v>
      </c>
      <c r="X3474" s="1">
        <v>0</v>
      </c>
      <c r="Y3474" s="1">
        <v>0</v>
      </c>
      <c r="Z3474" s="1" t="s">
        <v>5690</v>
      </c>
      <c r="AA3474" s="1" t="s">
        <v>2807</v>
      </c>
      <c r="AB3474" s="275">
        <v>44651</v>
      </c>
      <c r="AC3474" s="1">
        <v>3</v>
      </c>
      <c r="AD3474" s="1" t="s">
        <v>2623</v>
      </c>
      <c r="AE3474" s="1">
        <v>1</v>
      </c>
      <c r="AF3474" s="1">
        <v>30</v>
      </c>
      <c r="AG3474" s="1">
        <v>0</v>
      </c>
      <c r="AN3474" s="1">
        <v>1</v>
      </c>
      <c r="AO3474" s="1">
        <v>1</v>
      </c>
      <c r="AP3474" s="1">
        <v>44490</v>
      </c>
      <c r="AQ3474" s="1" t="s">
        <v>2629</v>
      </c>
      <c r="AR3474" s="276">
        <v>1381770.06</v>
      </c>
      <c r="AS3474" s="1" t="s">
        <v>2624</v>
      </c>
      <c r="AT3474" s="1">
        <v>0</v>
      </c>
      <c r="AU3474" s="1">
        <v>0</v>
      </c>
      <c r="AV3474" s="1" t="s">
        <v>2625</v>
      </c>
      <c r="AW3474" s="1" t="s">
        <v>2626</v>
      </c>
      <c r="AX3474" s="1">
        <v>5</v>
      </c>
      <c r="BC3474" s="1">
        <v>1</v>
      </c>
      <c r="BD3474" s="1">
        <v>7</v>
      </c>
      <c r="BE3474" s="1">
        <v>2</v>
      </c>
      <c r="BF3474" s="296">
        <v>10112648</v>
      </c>
    </row>
    <row r="3475" spans="1:58" x14ac:dyDescent="0.3">
      <c r="A3475" s="273">
        <f t="shared" si="103"/>
        <v>55782.895143336165</v>
      </c>
      <c r="B3475" s="1" t="s">
        <v>2621</v>
      </c>
      <c r="C3475" s="274">
        <v>2222798474</v>
      </c>
      <c r="D3475" s="1">
        <v>144205</v>
      </c>
      <c r="E3475" s="1">
        <v>4</v>
      </c>
      <c r="F3475" s="1" t="s">
        <v>5490</v>
      </c>
      <c r="G3475" s="275">
        <v>44514</v>
      </c>
      <c r="H3475" s="275">
        <v>45443</v>
      </c>
      <c r="I3475" s="1">
        <v>0</v>
      </c>
      <c r="J3475" s="1">
        <v>1</v>
      </c>
      <c r="K3475" s="1">
        <v>4</v>
      </c>
      <c r="L3475" s="1">
        <v>30</v>
      </c>
      <c r="M3475" s="1">
        <v>2</v>
      </c>
      <c r="N3475" s="1">
        <v>17.690000000000001</v>
      </c>
      <c r="O3475" s="1">
        <v>19.2</v>
      </c>
      <c r="P3475" s="1">
        <v>100000</v>
      </c>
      <c r="Q3475" s="1">
        <v>4169</v>
      </c>
      <c r="R3475" s="1">
        <v>89116</v>
      </c>
      <c r="S3475" s="1">
        <v>0</v>
      </c>
      <c r="T3475" s="1">
        <v>0</v>
      </c>
      <c r="U3475" s="1">
        <v>0</v>
      </c>
      <c r="W3475" s="1">
        <v>0</v>
      </c>
      <c r="X3475" s="1">
        <v>0</v>
      </c>
      <c r="Y3475" s="1">
        <v>0</v>
      </c>
      <c r="AB3475" s="275">
        <v>44651</v>
      </c>
      <c r="AC3475" s="1">
        <v>1</v>
      </c>
      <c r="AD3475" s="1" t="s">
        <v>2623</v>
      </c>
      <c r="AE3475" s="1">
        <v>1</v>
      </c>
      <c r="AF3475" s="1">
        <v>30</v>
      </c>
      <c r="AG3475" s="1">
        <v>0</v>
      </c>
      <c r="AN3475" s="1">
        <v>1</v>
      </c>
      <c r="AO3475" s="1">
        <v>1</v>
      </c>
      <c r="AR3475" s="276">
        <v>4163.18</v>
      </c>
      <c r="AS3475" s="1" t="s">
        <v>2657</v>
      </c>
      <c r="AT3475" s="1">
        <v>0</v>
      </c>
      <c r="AU3475" s="1">
        <v>0</v>
      </c>
      <c r="AX3475" s="1">
        <v>5</v>
      </c>
      <c r="BC3475" s="1">
        <v>1</v>
      </c>
      <c r="BD3475" s="1">
        <v>7</v>
      </c>
      <c r="BE3475" s="1">
        <v>2</v>
      </c>
      <c r="BF3475" s="296">
        <v>29169.924856663845</v>
      </c>
    </row>
    <row r="3476" spans="1:58" x14ac:dyDescent="0.3">
      <c r="A3476" s="273">
        <f t="shared" si="103"/>
        <v>223114.69254935978</v>
      </c>
      <c r="B3476" s="1" t="s">
        <v>2621</v>
      </c>
      <c r="C3476" s="274">
        <v>2222798474</v>
      </c>
      <c r="D3476" s="1">
        <v>144205</v>
      </c>
      <c r="E3476" s="1">
        <v>4</v>
      </c>
      <c r="F3476" s="1" t="s">
        <v>5491</v>
      </c>
      <c r="G3476" s="275">
        <v>44514</v>
      </c>
      <c r="H3476" s="275">
        <v>45443</v>
      </c>
      <c r="I3476" s="1">
        <v>0</v>
      </c>
      <c r="J3476" s="1">
        <v>1</v>
      </c>
      <c r="K3476" s="1">
        <v>4</v>
      </c>
      <c r="L3476" s="1">
        <v>30</v>
      </c>
      <c r="M3476" s="1">
        <v>2</v>
      </c>
      <c r="N3476" s="1">
        <v>17.690000000000001</v>
      </c>
      <c r="O3476" s="1">
        <v>19.2</v>
      </c>
      <c r="P3476" s="1">
        <v>400000</v>
      </c>
      <c r="Q3476" s="1">
        <v>16676</v>
      </c>
      <c r="R3476" s="1">
        <v>356461</v>
      </c>
      <c r="S3476" s="1">
        <v>0</v>
      </c>
      <c r="T3476" s="1">
        <v>0</v>
      </c>
      <c r="U3476" s="1">
        <v>0</v>
      </c>
      <c r="W3476" s="1">
        <v>0</v>
      </c>
      <c r="X3476" s="1">
        <v>0</v>
      </c>
      <c r="Y3476" s="1">
        <v>0</v>
      </c>
      <c r="AB3476" s="275">
        <v>44651</v>
      </c>
      <c r="AC3476" s="1">
        <v>1</v>
      </c>
      <c r="AD3476" s="1" t="s">
        <v>2623</v>
      </c>
      <c r="AE3476" s="1">
        <v>1</v>
      </c>
      <c r="AF3476" s="1">
        <v>30</v>
      </c>
      <c r="AG3476" s="1">
        <v>0</v>
      </c>
      <c r="AN3476" s="1">
        <v>1</v>
      </c>
      <c r="AO3476" s="1">
        <v>1</v>
      </c>
      <c r="AR3476" s="276">
        <v>16667.59</v>
      </c>
      <c r="AS3476" s="1" t="s">
        <v>2657</v>
      </c>
      <c r="AT3476" s="1">
        <v>0</v>
      </c>
      <c r="AU3476" s="1">
        <v>0</v>
      </c>
      <c r="AX3476" s="1">
        <v>5</v>
      </c>
      <c r="BC3476" s="1">
        <v>1</v>
      </c>
      <c r="BD3476" s="1">
        <v>7</v>
      </c>
      <c r="BE3476" s="1">
        <v>2</v>
      </c>
      <c r="BF3476" s="296">
        <v>116678.71745064019</v>
      </c>
    </row>
    <row r="3477" spans="1:58" x14ac:dyDescent="0.3">
      <c r="A3477" s="273">
        <f t="shared" si="103"/>
        <v>196459.87673570952</v>
      </c>
      <c r="B3477" s="1" t="s">
        <v>2621</v>
      </c>
      <c r="C3477" s="274">
        <v>2222798474</v>
      </c>
      <c r="D3477" s="1">
        <v>144205</v>
      </c>
      <c r="E3477" s="1">
        <v>4</v>
      </c>
      <c r="F3477" s="1" t="s">
        <v>5440</v>
      </c>
      <c r="G3477" s="275">
        <v>44547</v>
      </c>
      <c r="H3477" s="275">
        <v>45351</v>
      </c>
      <c r="I3477" s="1">
        <v>0</v>
      </c>
      <c r="J3477" s="1">
        <v>1</v>
      </c>
      <c r="K3477" s="1">
        <v>3</v>
      </c>
      <c r="L3477" s="1">
        <v>30</v>
      </c>
      <c r="M3477" s="1">
        <v>2</v>
      </c>
      <c r="N3477" s="1">
        <v>17.690000000000001</v>
      </c>
      <c r="O3477" s="1">
        <v>19.2</v>
      </c>
      <c r="P3477" s="1">
        <v>400000</v>
      </c>
      <c r="Q3477" s="1">
        <v>16676</v>
      </c>
      <c r="R3477" s="1">
        <v>313874</v>
      </c>
      <c r="S3477" s="1">
        <v>0</v>
      </c>
      <c r="T3477" s="1">
        <v>0</v>
      </c>
      <c r="U3477" s="1">
        <v>0</v>
      </c>
      <c r="W3477" s="1">
        <v>0</v>
      </c>
      <c r="X3477" s="1">
        <v>0</v>
      </c>
      <c r="Y3477" s="1">
        <v>0</v>
      </c>
      <c r="AB3477" s="275">
        <v>44651</v>
      </c>
      <c r="AC3477" s="1">
        <v>1</v>
      </c>
      <c r="AD3477" s="1" t="s">
        <v>2623</v>
      </c>
      <c r="AE3477" s="1">
        <v>1</v>
      </c>
      <c r="AF3477" s="1">
        <v>30</v>
      </c>
      <c r="AG3477" s="1">
        <v>0</v>
      </c>
      <c r="AN3477" s="1">
        <v>1</v>
      </c>
      <c r="AO3477" s="1">
        <v>1</v>
      </c>
      <c r="AR3477" s="276">
        <v>14675.21</v>
      </c>
      <c r="AS3477" s="1" t="s">
        <v>2657</v>
      </c>
      <c r="AT3477" s="1">
        <v>0</v>
      </c>
      <c r="AU3477" s="1">
        <v>0</v>
      </c>
      <c r="AX3477" s="1">
        <v>5</v>
      </c>
      <c r="BC3477" s="1">
        <v>1</v>
      </c>
      <c r="BD3477" s="1">
        <v>7</v>
      </c>
      <c r="BE3477" s="1">
        <v>2</v>
      </c>
      <c r="BF3477" s="296">
        <v>102738.91326429046</v>
      </c>
    </row>
    <row r="3478" spans="1:58" x14ac:dyDescent="0.3">
      <c r="A3478" s="273">
        <f t="shared" si="103"/>
        <v>334664.26748670894</v>
      </c>
      <c r="B3478" s="1" t="s">
        <v>2621</v>
      </c>
      <c r="C3478" s="274">
        <v>2222798474</v>
      </c>
      <c r="D3478" s="1">
        <v>144205</v>
      </c>
      <c r="E3478" s="1">
        <v>4</v>
      </c>
      <c r="F3478" s="1" t="s">
        <v>5522</v>
      </c>
      <c r="G3478" s="275">
        <v>44519</v>
      </c>
      <c r="H3478" s="275">
        <v>45443</v>
      </c>
      <c r="I3478" s="1">
        <v>0</v>
      </c>
      <c r="J3478" s="1">
        <v>1</v>
      </c>
      <c r="K3478" s="1">
        <v>4</v>
      </c>
      <c r="L3478" s="1">
        <v>30</v>
      </c>
      <c r="M3478" s="1">
        <v>2</v>
      </c>
      <c r="N3478" s="1">
        <v>17.690000000000001</v>
      </c>
      <c r="O3478" s="1">
        <v>19.2</v>
      </c>
      <c r="P3478" s="1">
        <v>600000</v>
      </c>
      <c r="Q3478" s="1">
        <v>25014</v>
      </c>
      <c r="R3478" s="1">
        <v>534691</v>
      </c>
      <c r="S3478" s="1">
        <v>0</v>
      </c>
      <c r="T3478" s="1">
        <v>0</v>
      </c>
      <c r="U3478" s="1">
        <v>0</v>
      </c>
      <c r="W3478" s="1">
        <v>0</v>
      </c>
      <c r="X3478" s="1">
        <v>0</v>
      </c>
      <c r="Y3478" s="1">
        <v>0</v>
      </c>
      <c r="AB3478" s="275">
        <v>44651</v>
      </c>
      <c r="AC3478" s="1">
        <v>1</v>
      </c>
      <c r="AD3478" s="1" t="s">
        <v>2623</v>
      </c>
      <c r="AE3478" s="1">
        <v>1</v>
      </c>
      <c r="AF3478" s="1">
        <v>30</v>
      </c>
      <c r="AG3478" s="1">
        <v>0</v>
      </c>
      <c r="AN3478" s="1">
        <v>1</v>
      </c>
      <c r="AO3478" s="1">
        <v>1</v>
      </c>
      <c r="AR3478" s="276">
        <v>25008.82</v>
      </c>
      <c r="AS3478" s="1" t="s">
        <v>2657</v>
      </c>
      <c r="AT3478" s="1">
        <v>0</v>
      </c>
      <c r="AU3478" s="1">
        <v>0</v>
      </c>
      <c r="AX3478" s="1">
        <v>5</v>
      </c>
      <c r="BC3478" s="1">
        <v>1</v>
      </c>
      <c r="BD3478" s="1">
        <v>7</v>
      </c>
      <c r="BE3478" s="1">
        <v>2</v>
      </c>
      <c r="BF3478" s="296">
        <v>175017.91251329108</v>
      </c>
    </row>
    <row r="3479" spans="1:58" x14ac:dyDescent="0.3">
      <c r="A3479" s="273">
        <f t="shared" si="103"/>
        <v>278896.91501803434</v>
      </c>
      <c r="B3479" s="1" t="s">
        <v>2621</v>
      </c>
      <c r="C3479" s="274">
        <v>2222798474</v>
      </c>
      <c r="D3479" s="1">
        <v>144205</v>
      </c>
      <c r="E3479" s="1">
        <v>4</v>
      </c>
      <c r="F3479" s="1" t="s">
        <v>5523</v>
      </c>
      <c r="G3479" s="275">
        <v>44519</v>
      </c>
      <c r="H3479" s="275">
        <v>45443</v>
      </c>
      <c r="I3479" s="1">
        <v>0</v>
      </c>
      <c r="J3479" s="1">
        <v>1</v>
      </c>
      <c r="K3479" s="1">
        <v>4</v>
      </c>
      <c r="L3479" s="1">
        <v>30</v>
      </c>
      <c r="M3479" s="1">
        <v>2</v>
      </c>
      <c r="N3479" s="1">
        <v>17.690000000000001</v>
      </c>
      <c r="O3479" s="1">
        <v>19.2</v>
      </c>
      <c r="P3479" s="1">
        <v>500000</v>
      </c>
      <c r="Q3479" s="1">
        <v>20845</v>
      </c>
      <c r="R3479" s="1">
        <v>445576</v>
      </c>
      <c r="S3479" s="1">
        <v>0</v>
      </c>
      <c r="T3479" s="1">
        <v>0</v>
      </c>
      <c r="U3479" s="1">
        <v>0</v>
      </c>
      <c r="W3479" s="1">
        <v>0</v>
      </c>
      <c r="X3479" s="1">
        <v>0</v>
      </c>
      <c r="Y3479" s="1">
        <v>0</v>
      </c>
      <c r="AB3479" s="275">
        <v>44651</v>
      </c>
      <c r="AC3479" s="1">
        <v>1</v>
      </c>
      <c r="AD3479" s="1" t="s">
        <v>2623</v>
      </c>
      <c r="AE3479" s="1">
        <v>1</v>
      </c>
      <c r="AF3479" s="1">
        <v>30</v>
      </c>
      <c r="AG3479" s="1">
        <v>0</v>
      </c>
      <c r="AN3479" s="1">
        <v>1</v>
      </c>
      <c r="AO3479" s="1">
        <v>1</v>
      </c>
      <c r="AR3479" s="276">
        <v>20830.77</v>
      </c>
      <c r="AS3479" s="1" t="s">
        <v>2657</v>
      </c>
      <c r="AT3479" s="1">
        <v>0</v>
      </c>
      <c r="AU3479" s="1">
        <v>0</v>
      </c>
      <c r="AX3479" s="1">
        <v>5</v>
      </c>
      <c r="BC3479" s="1">
        <v>1</v>
      </c>
      <c r="BD3479" s="1">
        <v>7</v>
      </c>
      <c r="BE3479" s="1">
        <v>2</v>
      </c>
      <c r="BF3479" s="296">
        <v>145848.31498196564</v>
      </c>
    </row>
    <row r="3480" spans="1:58" x14ac:dyDescent="0.3">
      <c r="A3480" s="273">
        <f t="shared" si="103"/>
        <v>147775.96748434083</v>
      </c>
      <c r="B3480" s="1" t="s">
        <v>2621</v>
      </c>
      <c r="C3480" s="274">
        <v>2222798474</v>
      </c>
      <c r="D3480" s="1">
        <v>144205</v>
      </c>
      <c r="E3480" s="1">
        <v>4</v>
      </c>
      <c r="F3480" s="1" t="s">
        <v>6410</v>
      </c>
      <c r="G3480" s="275">
        <v>44638</v>
      </c>
      <c r="H3480" s="275">
        <v>45565</v>
      </c>
      <c r="I3480" s="1">
        <v>0</v>
      </c>
      <c r="J3480" s="1">
        <v>1</v>
      </c>
      <c r="K3480" s="1">
        <v>0</v>
      </c>
      <c r="L3480" s="1">
        <v>30</v>
      </c>
      <c r="M3480" s="1">
        <v>2</v>
      </c>
      <c r="N3480" s="1">
        <v>17.7</v>
      </c>
      <c r="O3480" s="1">
        <v>19.2</v>
      </c>
      <c r="P3480" s="1">
        <v>236085</v>
      </c>
      <c r="Q3480" s="1">
        <v>9842</v>
      </c>
      <c r="R3480" s="1">
        <v>236085</v>
      </c>
      <c r="S3480" s="1">
        <v>1393</v>
      </c>
      <c r="T3480" s="1">
        <v>0</v>
      </c>
      <c r="U3480" s="1">
        <v>0</v>
      </c>
      <c r="W3480" s="1">
        <v>0</v>
      </c>
      <c r="X3480" s="1">
        <v>0</v>
      </c>
      <c r="Y3480" s="1">
        <v>0</v>
      </c>
      <c r="AB3480" s="275">
        <v>44638</v>
      </c>
      <c r="AC3480" s="1">
        <v>1</v>
      </c>
      <c r="AD3480" s="1" t="s">
        <v>2623</v>
      </c>
      <c r="AE3480" s="1">
        <v>1</v>
      </c>
      <c r="AF3480" s="1">
        <v>30</v>
      </c>
      <c r="AG3480" s="1">
        <v>0</v>
      </c>
      <c r="AN3480" s="1">
        <v>1</v>
      </c>
      <c r="AO3480" s="1">
        <v>1</v>
      </c>
      <c r="AR3480" s="276">
        <v>11032.43</v>
      </c>
      <c r="AS3480" s="1" t="s">
        <v>2657</v>
      </c>
      <c r="AT3480" s="1">
        <v>0</v>
      </c>
      <c r="AU3480" s="1">
        <v>0</v>
      </c>
      <c r="AX3480" s="1">
        <v>5</v>
      </c>
      <c r="BC3480" s="1">
        <v>1</v>
      </c>
      <c r="BD3480" s="1">
        <v>7</v>
      </c>
      <c r="BE3480" s="1">
        <v>2</v>
      </c>
      <c r="BF3480" s="296">
        <v>77276.602515659193</v>
      </c>
    </row>
    <row r="3481" spans="1:58" x14ac:dyDescent="0.3">
      <c r="A3481" s="273">
        <f t="shared" si="103"/>
        <v>96821.810149850789</v>
      </c>
      <c r="B3481" s="1" t="s">
        <v>2621</v>
      </c>
      <c r="C3481" s="274">
        <v>2222798474</v>
      </c>
      <c r="D3481" s="1">
        <v>144205</v>
      </c>
      <c r="E3481" s="1">
        <v>4</v>
      </c>
      <c r="F3481" s="1" t="s">
        <v>6413</v>
      </c>
      <c r="G3481" s="275">
        <v>44638</v>
      </c>
      <c r="H3481" s="275">
        <v>45565</v>
      </c>
      <c r="I3481" s="1">
        <v>0</v>
      </c>
      <c r="J3481" s="1">
        <v>1</v>
      </c>
      <c r="K3481" s="1">
        <v>0</v>
      </c>
      <c r="L3481" s="1">
        <v>30</v>
      </c>
      <c r="M3481" s="1">
        <v>2</v>
      </c>
      <c r="N3481" s="1">
        <v>17.7</v>
      </c>
      <c r="O3481" s="1">
        <v>19.21</v>
      </c>
      <c r="P3481" s="1">
        <v>154700</v>
      </c>
      <c r="Q3481" s="1">
        <v>6449</v>
      </c>
      <c r="R3481" s="1">
        <v>154700</v>
      </c>
      <c r="S3481" s="1">
        <v>913</v>
      </c>
      <c r="T3481" s="1">
        <v>0</v>
      </c>
      <c r="U3481" s="1">
        <v>0</v>
      </c>
      <c r="W3481" s="1">
        <v>0</v>
      </c>
      <c r="X3481" s="1">
        <v>0</v>
      </c>
      <c r="Y3481" s="1">
        <v>0</v>
      </c>
      <c r="AB3481" s="275">
        <v>44638</v>
      </c>
      <c r="AC3481" s="1">
        <v>1</v>
      </c>
      <c r="AD3481" s="1" t="s">
        <v>2623</v>
      </c>
      <c r="AE3481" s="1">
        <v>1</v>
      </c>
      <c r="AF3481" s="1">
        <v>30</v>
      </c>
      <c r="AG3481" s="1">
        <v>0</v>
      </c>
      <c r="AN3481" s="1">
        <v>1</v>
      </c>
      <c r="AO3481" s="1">
        <v>1</v>
      </c>
      <c r="AR3481" s="276">
        <v>7240.96</v>
      </c>
      <c r="AS3481" s="1" t="s">
        <v>2657</v>
      </c>
      <c r="AT3481" s="1">
        <v>0</v>
      </c>
      <c r="AU3481" s="1">
        <v>0</v>
      </c>
      <c r="AX3481" s="1">
        <v>5</v>
      </c>
      <c r="BC3481" s="1">
        <v>1</v>
      </c>
      <c r="BD3481" s="1">
        <v>7</v>
      </c>
      <c r="BE3481" s="1">
        <v>2</v>
      </c>
      <c r="BF3481" s="296">
        <v>50637.229850149211</v>
      </c>
    </row>
    <row r="3482" spans="1:58" x14ac:dyDescent="0.3">
      <c r="A3482" s="273">
        <f t="shared" si="103"/>
        <v>43748.888845989459</v>
      </c>
      <c r="B3482" s="1" t="s">
        <v>2621</v>
      </c>
      <c r="C3482" s="274">
        <v>2222798474</v>
      </c>
      <c r="D3482" s="1">
        <v>144205</v>
      </c>
      <c r="E3482" s="1">
        <v>4</v>
      </c>
      <c r="F3482" s="1" t="s">
        <v>6414</v>
      </c>
      <c r="G3482" s="275">
        <v>44638</v>
      </c>
      <c r="H3482" s="275">
        <v>45565</v>
      </c>
      <c r="I3482" s="1">
        <v>0</v>
      </c>
      <c r="J3482" s="1">
        <v>1</v>
      </c>
      <c r="K3482" s="1">
        <v>0</v>
      </c>
      <c r="L3482" s="1">
        <v>30</v>
      </c>
      <c r="M3482" s="1">
        <v>2</v>
      </c>
      <c r="N3482" s="1">
        <v>17.690000000000001</v>
      </c>
      <c r="O3482" s="1">
        <v>19.2</v>
      </c>
      <c r="P3482" s="1">
        <v>69900</v>
      </c>
      <c r="Q3482" s="1">
        <v>2914</v>
      </c>
      <c r="R3482" s="1">
        <v>69900</v>
      </c>
      <c r="S3482" s="1">
        <v>412</v>
      </c>
      <c r="T3482" s="1">
        <v>0</v>
      </c>
      <c r="U3482" s="1">
        <v>0</v>
      </c>
      <c r="W3482" s="1">
        <v>0</v>
      </c>
      <c r="X3482" s="1">
        <v>0</v>
      </c>
      <c r="Y3482" s="1">
        <v>0</v>
      </c>
      <c r="AB3482" s="275">
        <v>44638</v>
      </c>
      <c r="AC3482" s="1">
        <v>1</v>
      </c>
      <c r="AD3482" s="1" t="s">
        <v>2623</v>
      </c>
      <c r="AE3482" s="1">
        <v>1</v>
      </c>
      <c r="AF3482" s="1">
        <v>30</v>
      </c>
      <c r="AG3482" s="1">
        <v>0</v>
      </c>
      <c r="AN3482" s="1">
        <v>1</v>
      </c>
      <c r="AO3482" s="1">
        <v>1</v>
      </c>
      <c r="AR3482" s="276">
        <v>3271.07</v>
      </c>
      <c r="AS3482" s="1" t="s">
        <v>2657</v>
      </c>
      <c r="AT3482" s="1">
        <v>0</v>
      </c>
      <c r="AU3482" s="1">
        <v>0</v>
      </c>
      <c r="AX3482" s="1">
        <v>5</v>
      </c>
      <c r="BC3482" s="1">
        <v>1</v>
      </c>
      <c r="BD3482" s="1">
        <v>7</v>
      </c>
      <c r="BE3482" s="1">
        <v>2</v>
      </c>
      <c r="BF3482" s="296">
        <v>22880.041154010534</v>
      </c>
    </row>
    <row r="3483" spans="1:58" x14ac:dyDescent="0.3">
      <c r="A3483" s="273">
        <f t="shared" si="103"/>
        <v>96821.810149850789</v>
      </c>
      <c r="B3483" s="1" t="s">
        <v>2621</v>
      </c>
      <c r="C3483" s="274">
        <v>2222798474</v>
      </c>
      <c r="D3483" s="1">
        <v>144205</v>
      </c>
      <c r="E3483" s="1">
        <v>4</v>
      </c>
      <c r="F3483" s="1" t="s">
        <v>6415</v>
      </c>
      <c r="G3483" s="275">
        <v>44638</v>
      </c>
      <c r="H3483" s="275">
        <v>45565</v>
      </c>
      <c r="I3483" s="1">
        <v>0</v>
      </c>
      <c r="J3483" s="1">
        <v>1</v>
      </c>
      <c r="K3483" s="1">
        <v>0</v>
      </c>
      <c r="L3483" s="1">
        <v>30</v>
      </c>
      <c r="M3483" s="1">
        <v>2</v>
      </c>
      <c r="N3483" s="1">
        <v>17.7</v>
      </c>
      <c r="O3483" s="1">
        <v>19.21</v>
      </c>
      <c r="P3483" s="1">
        <v>154700</v>
      </c>
      <c r="Q3483" s="1">
        <v>6449</v>
      </c>
      <c r="R3483" s="1">
        <v>154700</v>
      </c>
      <c r="S3483" s="1">
        <v>913</v>
      </c>
      <c r="T3483" s="1">
        <v>0</v>
      </c>
      <c r="U3483" s="1">
        <v>0</v>
      </c>
      <c r="W3483" s="1">
        <v>0</v>
      </c>
      <c r="X3483" s="1">
        <v>0</v>
      </c>
      <c r="Y3483" s="1">
        <v>0</v>
      </c>
      <c r="AB3483" s="275">
        <v>44638</v>
      </c>
      <c r="AC3483" s="1">
        <v>1</v>
      </c>
      <c r="AD3483" s="1" t="s">
        <v>2623</v>
      </c>
      <c r="AE3483" s="1">
        <v>1</v>
      </c>
      <c r="AF3483" s="1">
        <v>30</v>
      </c>
      <c r="AG3483" s="1">
        <v>0</v>
      </c>
      <c r="AN3483" s="1">
        <v>1</v>
      </c>
      <c r="AO3483" s="1">
        <v>1</v>
      </c>
      <c r="AR3483" s="276">
        <v>7240.96</v>
      </c>
      <c r="AS3483" s="1" t="s">
        <v>2657</v>
      </c>
      <c r="AT3483" s="1">
        <v>0</v>
      </c>
      <c r="AU3483" s="1">
        <v>0</v>
      </c>
      <c r="AX3483" s="1">
        <v>5</v>
      </c>
      <c r="BC3483" s="1">
        <v>1</v>
      </c>
      <c r="BD3483" s="1">
        <v>7</v>
      </c>
      <c r="BE3483" s="1">
        <v>2</v>
      </c>
      <c r="BF3483" s="296">
        <v>50637.229850149211</v>
      </c>
    </row>
    <row r="3484" spans="1:58" x14ac:dyDescent="0.3">
      <c r="A3484" s="273">
        <f t="shared" si="103"/>
        <v>187781.39848064148</v>
      </c>
      <c r="B3484" s="1" t="s">
        <v>2621</v>
      </c>
      <c r="C3484" s="274">
        <v>2222798474</v>
      </c>
      <c r="D3484" s="1">
        <v>144205</v>
      </c>
      <c r="E3484" s="1">
        <v>4</v>
      </c>
      <c r="F3484" s="1" t="s">
        <v>6503</v>
      </c>
      <c r="G3484" s="275">
        <v>44630</v>
      </c>
      <c r="H3484" s="275">
        <v>45565</v>
      </c>
      <c r="I3484" s="1">
        <v>0</v>
      </c>
      <c r="J3484" s="1">
        <v>1</v>
      </c>
      <c r="K3484" s="1">
        <v>0</v>
      </c>
      <c r="L3484" s="1">
        <v>30</v>
      </c>
      <c r="M3484" s="1">
        <v>2</v>
      </c>
      <c r="N3484" s="1">
        <v>17.690000000000001</v>
      </c>
      <c r="O3484" s="1">
        <v>19.2</v>
      </c>
      <c r="P3484" s="1">
        <v>300000</v>
      </c>
      <c r="Q3484" s="1">
        <v>12507</v>
      </c>
      <c r="R3484" s="1">
        <v>300000</v>
      </c>
      <c r="S3484" s="1">
        <v>2950</v>
      </c>
      <c r="T3484" s="1">
        <v>0</v>
      </c>
      <c r="U3484" s="1">
        <v>0</v>
      </c>
      <c r="W3484" s="1">
        <v>0</v>
      </c>
      <c r="X3484" s="1">
        <v>0</v>
      </c>
      <c r="Y3484" s="1">
        <v>0</v>
      </c>
      <c r="AB3484" s="275">
        <v>44630</v>
      </c>
      <c r="AC3484" s="1">
        <v>1</v>
      </c>
      <c r="AD3484" s="1" t="s">
        <v>2623</v>
      </c>
      <c r="AE3484" s="1">
        <v>1</v>
      </c>
      <c r="AF3484" s="1">
        <v>30</v>
      </c>
      <c r="AG3484" s="1">
        <v>0</v>
      </c>
      <c r="AN3484" s="1">
        <v>1</v>
      </c>
      <c r="AO3484" s="1">
        <v>1</v>
      </c>
      <c r="AR3484" s="276">
        <v>14021</v>
      </c>
      <c r="AS3484" s="1" t="s">
        <v>2657</v>
      </c>
      <c r="AT3484" s="1">
        <v>0</v>
      </c>
      <c r="AU3484" s="1">
        <v>0</v>
      </c>
      <c r="AX3484" s="1">
        <v>5</v>
      </c>
      <c r="BC3484" s="1">
        <v>1</v>
      </c>
      <c r="BD3484" s="1">
        <v>7</v>
      </c>
      <c r="BE3484" s="1">
        <v>2</v>
      </c>
      <c r="BF3484" s="296">
        <v>98197.601519358519</v>
      </c>
    </row>
    <row r="3485" spans="1:58" x14ac:dyDescent="0.3">
      <c r="A3485" s="273">
        <f t="shared" si="103"/>
        <v>328392.45795617782</v>
      </c>
      <c r="B3485" s="1" t="s">
        <v>2621</v>
      </c>
      <c r="C3485" s="274">
        <v>2222798474</v>
      </c>
      <c r="D3485" s="1">
        <v>144205</v>
      </c>
      <c r="E3485" s="1">
        <v>4</v>
      </c>
      <c r="F3485" s="1" t="s">
        <v>6534</v>
      </c>
      <c r="G3485" s="275">
        <v>44625</v>
      </c>
      <c r="H3485" s="275">
        <v>45535</v>
      </c>
      <c r="I3485" s="1">
        <v>0</v>
      </c>
      <c r="J3485" s="1">
        <v>1</v>
      </c>
      <c r="K3485" s="1">
        <v>1</v>
      </c>
      <c r="L3485" s="1">
        <v>30</v>
      </c>
      <c r="M3485" s="1">
        <v>2</v>
      </c>
      <c r="N3485" s="1">
        <v>17.7</v>
      </c>
      <c r="O3485" s="1">
        <v>19.2</v>
      </c>
      <c r="P3485" s="1">
        <v>539000</v>
      </c>
      <c r="Q3485" s="1">
        <v>22471</v>
      </c>
      <c r="R3485" s="1">
        <v>524660</v>
      </c>
      <c r="S3485" s="1">
        <v>0</v>
      </c>
      <c r="T3485" s="1">
        <v>0</v>
      </c>
      <c r="U3485" s="1">
        <v>0</v>
      </c>
      <c r="W3485" s="1">
        <v>0</v>
      </c>
      <c r="X3485" s="1">
        <v>0</v>
      </c>
      <c r="Y3485" s="1">
        <v>0</v>
      </c>
      <c r="AB3485" s="275">
        <v>44651</v>
      </c>
      <c r="AC3485" s="1">
        <v>1</v>
      </c>
      <c r="AD3485" s="1" t="s">
        <v>2623</v>
      </c>
      <c r="AE3485" s="1">
        <v>1</v>
      </c>
      <c r="AF3485" s="1">
        <v>30</v>
      </c>
      <c r="AG3485" s="1">
        <v>0</v>
      </c>
      <c r="AN3485" s="1">
        <v>1</v>
      </c>
      <c r="AO3485" s="1">
        <v>1</v>
      </c>
      <c r="AR3485" s="276">
        <v>24533.03</v>
      </c>
      <c r="AS3485" s="1" t="s">
        <v>2657</v>
      </c>
      <c r="AT3485" s="1">
        <v>0</v>
      </c>
      <c r="AU3485" s="1">
        <v>0</v>
      </c>
      <c r="AX3485" s="1">
        <v>5</v>
      </c>
      <c r="BC3485" s="1">
        <v>1</v>
      </c>
      <c r="BD3485" s="1">
        <v>7</v>
      </c>
      <c r="BE3485" s="1">
        <v>2</v>
      </c>
      <c r="BF3485" s="296">
        <v>171734.51204382215</v>
      </c>
    </row>
    <row r="3486" spans="1:58" x14ac:dyDescent="0.3">
      <c r="A3486" s="273">
        <f t="shared" si="103"/>
        <v>3226888.9499999993</v>
      </c>
      <c r="B3486" s="1" t="s">
        <v>2621</v>
      </c>
      <c r="C3486" s="274">
        <v>2222804260</v>
      </c>
      <c r="D3486" s="1">
        <v>144105</v>
      </c>
      <c r="E3486" s="1">
        <v>4</v>
      </c>
      <c r="F3486" s="1" t="s">
        <v>5749</v>
      </c>
      <c r="G3486" s="275">
        <v>44582</v>
      </c>
      <c r="H3486" s="275">
        <v>45322</v>
      </c>
      <c r="I3486" s="1">
        <v>0</v>
      </c>
      <c r="J3486" s="1">
        <v>1</v>
      </c>
      <c r="K3486" s="1">
        <v>2</v>
      </c>
      <c r="L3486" s="1">
        <v>30</v>
      </c>
      <c r="M3486" s="1">
        <v>2</v>
      </c>
      <c r="N3486" s="1">
        <v>8.3000000000000007</v>
      </c>
      <c r="O3486" s="1">
        <v>8.6300000000000008</v>
      </c>
      <c r="P3486" s="1">
        <v>10138469</v>
      </c>
      <c r="Q3486" s="1">
        <v>256585</v>
      </c>
      <c r="R3486" s="1">
        <v>9771168</v>
      </c>
      <c r="S3486" s="1">
        <v>0</v>
      </c>
      <c r="T3486" s="1">
        <v>0</v>
      </c>
      <c r="U3486" s="1">
        <v>0</v>
      </c>
      <c r="W3486" s="1">
        <v>0</v>
      </c>
      <c r="X3486" s="1">
        <v>0</v>
      </c>
      <c r="Y3486" s="1">
        <v>0</v>
      </c>
      <c r="Z3486" s="1" t="s">
        <v>5413</v>
      </c>
      <c r="AA3486" s="1" t="s">
        <v>2807</v>
      </c>
      <c r="AB3486" s="275">
        <v>44651</v>
      </c>
      <c r="AC3486" s="1">
        <v>1</v>
      </c>
      <c r="AD3486" s="1" t="s">
        <v>2623</v>
      </c>
      <c r="AE3486" s="1">
        <v>1</v>
      </c>
      <c r="AF3486" s="1">
        <v>30</v>
      </c>
      <c r="AG3486" s="1">
        <v>0</v>
      </c>
      <c r="AN3486" s="1">
        <v>1</v>
      </c>
      <c r="AO3486" s="1">
        <v>1</v>
      </c>
      <c r="AR3486" s="276">
        <v>763917.05</v>
      </c>
      <c r="AS3486" s="1" t="s">
        <v>2624</v>
      </c>
      <c r="AT3486" s="1">
        <v>0</v>
      </c>
      <c r="AU3486" s="1">
        <v>0</v>
      </c>
      <c r="AV3486" s="1" t="s">
        <v>2625</v>
      </c>
      <c r="AW3486" s="1" t="s">
        <v>2626</v>
      </c>
      <c r="AX3486" s="1">
        <v>5</v>
      </c>
      <c r="BC3486" s="1">
        <v>1</v>
      </c>
      <c r="BD3486" s="1">
        <v>7</v>
      </c>
      <c r="BE3486" s="1">
        <v>2</v>
      </c>
      <c r="BF3486" s="296">
        <v>5780362</v>
      </c>
    </row>
    <row r="3487" spans="1:58" x14ac:dyDescent="0.3">
      <c r="A3487" s="273">
        <f t="shared" si="103"/>
        <v>0</v>
      </c>
      <c r="B3487" s="1" t="s">
        <v>2621</v>
      </c>
      <c r="C3487" s="274">
        <v>2222202062</v>
      </c>
      <c r="D3487" s="1">
        <v>144205</v>
      </c>
      <c r="E3487" s="1">
        <v>4</v>
      </c>
      <c r="F3487" s="1" t="s">
        <v>4217</v>
      </c>
      <c r="G3487" s="275">
        <v>44329</v>
      </c>
      <c r="H3487" s="275">
        <v>44926</v>
      </c>
      <c r="I3487" s="1">
        <v>0</v>
      </c>
      <c r="J3487" s="1">
        <v>1</v>
      </c>
      <c r="K3487" s="1">
        <v>10</v>
      </c>
      <c r="L3487" s="1">
        <v>30</v>
      </c>
      <c r="M3487" s="1">
        <v>2</v>
      </c>
      <c r="N3487" s="1">
        <v>7.2</v>
      </c>
      <c r="O3487" s="1">
        <v>7.44</v>
      </c>
      <c r="P3487" s="1">
        <v>3000000</v>
      </c>
      <c r="Q3487" s="1">
        <v>135140</v>
      </c>
      <c r="R3487" s="1">
        <v>1067451</v>
      </c>
      <c r="S3487" s="1">
        <v>0</v>
      </c>
      <c r="T3487" s="1">
        <v>0</v>
      </c>
      <c r="U3487" s="1">
        <v>0</v>
      </c>
      <c r="W3487" s="1">
        <v>0</v>
      </c>
      <c r="X3487" s="1">
        <v>0</v>
      </c>
      <c r="Y3487" s="1">
        <v>0</v>
      </c>
      <c r="AB3487" s="275">
        <v>44651</v>
      </c>
      <c r="AC3487" s="1">
        <v>1</v>
      </c>
      <c r="AD3487" s="1" t="s">
        <v>2623</v>
      </c>
      <c r="AE3487" s="1">
        <v>1</v>
      </c>
      <c r="AF3487" s="1">
        <v>30</v>
      </c>
      <c r="AG3487" s="1">
        <v>0</v>
      </c>
      <c r="AN3487" s="1">
        <v>1</v>
      </c>
      <c r="AO3487" s="1">
        <v>1</v>
      </c>
      <c r="AR3487" s="276">
        <v>715278.14</v>
      </c>
      <c r="AS3487" s="1" t="s">
        <v>2657</v>
      </c>
      <c r="AT3487" s="1">
        <v>0</v>
      </c>
      <c r="AU3487" s="1">
        <v>0</v>
      </c>
      <c r="AX3487" s="1">
        <v>5</v>
      </c>
      <c r="BC3487" s="1">
        <v>1</v>
      </c>
      <c r="BD3487" s="1">
        <v>7</v>
      </c>
      <c r="BE3487" s="1">
        <v>2</v>
      </c>
      <c r="BF3487" s="296">
        <v>5007220.693437377</v>
      </c>
    </row>
    <row r="3488" spans="1:58" x14ac:dyDescent="0.3">
      <c r="A3488" s="273">
        <f t="shared" si="103"/>
        <v>0</v>
      </c>
      <c r="B3488" s="1" t="s">
        <v>2621</v>
      </c>
      <c r="C3488" s="274">
        <v>2222202062</v>
      </c>
      <c r="D3488" s="1">
        <v>144205</v>
      </c>
      <c r="E3488" s="1">
        <v>4</v>
      </c>
      <c r="F3488" s="1" t="s">
        <v>5467</v>
      </c>
      <c r="G3488" s="275">
        <v>44550</v>
      </c>
      <c r="H3488" s="275">
        <v>45291</v>
      </c>
      <c r="I3488" s="1">
        <v>0</v>
      </c>
      <c r="J3488" s="1">
        <v>1</v>
      </c>
      <c r="K3488" s="1">
        <v>3</v>
      </c>
      <c r="L3488" s="1">
        <v>30</v>
      </c>
      <c r="M3488" s="1">
        <v>2</v>
      </c>
      <c r="N3488" s="1">
        <v>17.690000000000001</v>
      </c>
      <c r="O3488" s="1">
        <v>19.2</v>
      </c>
      <c r="P3488" s="1">
        <v>219000</v>
      </c>
      <c r="Q3488" s="1">
        <v>10944</v>
      </c>
      <c r="R3488" s="1">
        <v>195733</v>
      </c>
      <c r="S3488" s="1">
        <v>0</v>
      </c>
      <c r="T3488" s="1">
        <v>0</v>
      </c>
      <c r="U3488" s="1">
        <v>0</v>
      </c>
      <c r="W3488" s="1">
        <v>0</v>
      </c>
      <c r="X3488" s="1">
        <v>0</v>
      </c>
      <c r="Y3488" s="1">
        <v>0</v>
      </c>
      <c r="AB3488" s="275">
        <v>44651</v>
      </c>
      <c r="AC3488" s="1">
        <v>1</v>
      </c>
      <c r="AD3488" s="1" t="s">
        <v>2623</v>
      </c>
      <c r="AE3488" s="1">
        <v>1</v>
      </c>
      <c r="AF3488" s="1">
        <v>30</v>
      </c>
      <c r="AG3488" s="1">
        <v>0</v>
      </c>
      <c r="AN3488" s="1">
        <v>1</v>
      </c>
      <c r="AO3488" s="1">
        <v>1</v>
      </c>
      <c r="AR3488" s="276">
        <v>131204.87</v>
      </c>
      <c r="AS3488" s="1" t="s">
        <v>2657</v>
      </c>
      <c r="AT3488" s="1">
        <v>0</v>
      </c>
      <c r="AU3488" s="1">
        <v>0</v>
      </c>
      <c r="AX3488" s="1">
        <v>5</v>
      </c>
      <c r="BC3488" s="1">
        <v>1</v>
      </c>
      <c r="BD3488" s="1">
        <v>7</v>
      </c>
      <c r="BE3488" s="1">
        <v>2</v>
      </c>
      <c r="BF3488" s="296">
        <v>918148.30656262266</v>
      </c>
    </row>
    <row r="3489" spans="1:58" x14ac:dyDescent="0.3">
      <c r="A3489" s="273">
        <f t="shared" si="103"/>
        <v>0</v>
      </c>
      <c r="B3489" s="1" t="s">
        <v>2621</v>
      </c>
      <c r="C3489" s="274">
        <v>2222202408</v>
      </c>
      <c r="D3489" s="1">
        <v>144205</v>
      </c>
      <c r="E3489" s="1">
        <v>4</v>
      </c>
      <c r="F3489" s="1" t="s">
        <v>3311</v>
      </c>
      <c r="G3489" s="275">
        <v>43935</v>
      </c>
      <c r="H3489" s="275">
        <v>44712</v>
      </c>
      <c r="I3489" s="1">
        <v>0</v>
      </c>
      <c r="J3489" s="1">
        <v>1</v>
      </c>
      <c r="K3489" s="1">
        <v>22</v>
      </c>
      <c r="L3489" s="1">
        <v>30</v>
      </c>
      <c r="M3489" s="1">
        <v>2</v>
      </c>
      <c r="N3489" s="1">
        <v>11.03</v>
      </c>
      <c r="O3489" s="1">
        <v>11.61</v>
      </c>
      <c r="P3489" s="1">
        <v>8405261</v>
      </c>
      <c r="Q3489" s="1">
        <v>391907</v>
      </c>
      <c r="R3489" s="1">
        <v>773131</v>
      </c>
      <c r="S3489" s="1">
        <v>0</v>
      </c>
      <c r="T3489" s="1">
        <v>0</v>
      </c>
      <c r="U3489" s="1">
        <v>0</v>
      </c>
      <c r="W3489" s="1">
        <v>0</v>
      </c>
      <c r="X3489" s="1">
        <v>0</v>
      </c>
      <c r="Y3489" s="1">
        <v>0</v>
      </c>
      <c r="AB3489" s="275">
        <v>44651</v>
      </c>
      <c r="AC3489" s="1">
        <v>1</v>
      </c>
      <c r="AD3489" s="1" t="s">
        <v>2623</v>
      </c>
      <c r="AE3489" s="1">
        <v>1</v>
      </c>
      <c r="AF3489" s="1">
        <v>30</v>
      </c>
      <c r="AG3489" s="1">
        <v>0</v>
      </c>
      <c r="AN3489" s="1">
        <v>1</v>
      </c>
      <c r="AO3489" s="1">
        <v>1</v>
      </c>
      <c r="AR3489" s="276">
        <v>611788</v>
      </c>
      <c r="AS3489" s="1" t="s">
        <v>2632</v>
      </c>
      <c r="AT3489" s="1">
        <v>0</v>
      </c>
      <c r="AU3489" s="1">
        <v>0</v>
      </c>
      <c r="AX3489" s="1">
        <v>5</v>
      </c>
      <c r="BC3489" s="1">
        <v>1</v>
      </c>
      <c r="BD3489" s="1">
        <v>7</v>
      </c>
      <c r="BE3489" s="1">
        <v>2</v>
      </c>
      <c r="BF3489" s="296">
        <v>2390998</v>
      </c>
    </row>
    <row r="3490" spans="1:58" x14ac:dyDescent="0.3">
      <c r="A3490" s="273">
        <f t="shared" si="103"/>
        <v>2103530.0435023261</v>
      </c>
      <c r="B3490" s="1" t="s">
        <v>2621</v>
      </c>
      <c r="C3490" s="274">
        <v>2222880847</v>
      </c>
      <c r="D3490" s="1">
        <v>144105</v>
      </c>
      <c r="E3490" s="1">
        <v>4</v>
      </c>
      <c r="F3490" s="1" t="s">
        <v>5307</v>
      </c>
      <c r="G3490" s="275">
        <v>44495</v>
      </c>
      <c r="H3490" s="275">
        <v>45230</v>
      </c>
      <c r="I3490" s="1">
        <v>0</v>
      </c>
      <c r="J3490" s="1">
        <v>1</v>
      </c>
      <c r="K3490" s="1">
        <v>6</v>
      </c>
      <c r="L3490" s="1">
        <v>30</v>
      </c>
      <c r="M3490" s="1">
        <v>2</v>
      </c>
      <c r="N3490" s="1">
        <v>14.09</v>
      </c>
      <c r="O3490" s="1">
        <v>15.04</v>
      </c>
      <c r="P3490" s="1">
        <v>5025338</v>
      </c>
      <c r="Q3490" s="1">
        <v>157611</v>
      </c>
      <c r="R3490" s="1">
        <v>4004681</v>
      </c>
      <c r="S3490" s="1">
        <v>0</v>
      </c>
      <c r="T3490" s="1">
        <v>0</v>
      </c>
      <c r="U3490" s="1">
        <v>0</v>
      </c>
      <c r="W3490" s="1">
        <v>0</v>
      </c>
      <c r="X3490" s="1">
        <v>0</v>
      </c>
      <c r="Y3490" s="1">
        <v>0</v>
      </c>
      <c r="Z3490" s="1" t="s">
        <v>2664</v>
      </c>
      <c r="AA3490" s="1" t="s">
        <v>2807</v>
      </c>
      <c r="AB3490" s="275">
        <v>44651</v>
      </c>
      <c r="AC3490" s="1">
        <v>1</v>
      </c>
      <c r="AD3490" s="1" t="s">
        <v>2623</v>
      </c>
      <c r="AE3490" s="1">
        <v>1</v>
      </c>
      <c r="AF3490" s="1">
        <v>30</v>
      </c>
      <c r="AG3490" s="1">
        <v>0</v>
      </c>
      <c r="AN3490" s="1">
        <v>1</v>
      </c>
      <c r="AO3490" s="1">
        <v>1</v>
      </c>
      <c r="AR3490" s="276">
        <v>340024.27</v>
      </c>
      <c r="AS3490" s="1" t="s">
        <v>2632</v>
      </c>
      <c r="AT3490" s="1">
        <v>0</v>
      </c>
      <c r="AU3490" s="1">
        <v>0</v>
      </c>
      <c r="AV3490" s="1" t="s">
        <v>2625</v>
      </c>
      <c r="AW3490" s="1" t="s">
        <v>2626</v>
      </c>
      <c r="AX3490" s="1">
        <v>5</v>
      </c>
      <c r="BC3490" s="1">
        <v>1</v>
      </c>
      <c r="BD3490" s="1">
        <v>7</v>
      </c>
      <c r="BE3490" s="1">
        <v>2</v>
      </c>
      <c r="BF3490" s="296">
        <v>1561126.6864976736</v>
      </c>
    </row>
    <row r="3491" spans="1:58" x14ac:dyDescent="0.3">
      <c r="A3491" s="273">
        <f t="shared" si="103"/>
        <v>739560.85559880745</v>
      </c>
      <c r="B3491" s="1" t="s">
        <v>2621</v>
      </c>
      <c r="C3491" s="274">
        <v>2222880847</v>
      </c>
      <c r="D3491" s="1">
        <v>144205</v>
      </c>
      <c r="E3491" s="1">
        <v>4</v>
      </c>
      <c r="F3491" s="1" t="s">
        <v>4592</v>
      </c>
      <c r="G3491" s="275">
        <v>44461</v>
      </c>
      <c r="H3491" s="275">
        <v>45199</v>
      </c>
      <c r="I3491" s="1">
        <v>0</v>
      </c>
      <c r="J3491" s="1">
        <v>1</v>
      </c>
      <c r="K3491" s="1">
        <v>6</v>
      </c>
      <c r="L3491" s="1">
        <v>30</v>
      </c>
      <c r="M3491" s="1">
        <v>2</v>
      </c>
      <c r="N3491" s="1">
        <v>17.690000000000001</v>
      </c>
      <c r="O3491" s="1">
        <v>19.2</v>
      </c>
      <c r="P3491" s="1">
        <v>1799090</v>
      </c>
      <c r="Q3491" s="1">
        <v>89908</v>
      </c>
      <c r="R3491" s="1">
        <v>1407995</v>
      </c>
      <c r="S3491" s="1">
        <v>0</v>
      </c>
      <c r="T3491" s="1">
        <v>0</v>
      </c>
      <c r="U3491" s="1">
        <v>0</v>
      </c>
      <c r="W3491" s="1">
        <v>0</v>
      </c>
      <c r="X3491" s="1">
        <v>0</v>
      </c>
      <c r="Y3491" s="1">
        <v>0</v>
      </c>
      <c r="AB3491" s="275">
        <v>44651</v>
      </c>
      <c r="AC3491" s="1">
        <v>1</v>
      </c>
      <c r="AD3491" s="1" t="s">
        <v>2623</v>
      </c>
      <c r="AE3491" s="1">
        <v>1</v>
      </c>
      <c r="AF3491" s="1">
        <v>30</v>
      </c>
      <c r="AG3491" s="1">
        <v>0</v>
      </c>
      <c r="AN3491" s="1">
        <v>1</v>
      </c>
      <c r="AO3491" s="1">
        <v>1</v>
      </c>
      <c r="AR3491" s="276">
        <v>119561.82</v>
      </c>
      <c r="AS3491" s="1" t="s">
        <v>2657</v>
      </c>
      <c r="AT3491" s="1">
        <v>0</v>
      </c>
      <c r="AU3491" s="1">
        <v>0</v>
      </c>
      <c r="AX3491" s="1">
        <v>5</v>
      </c>
      <c r="BC3491" s="1">
        <v>1</v>
      </c>
      <c r="BD3491" s="1">
        <v>7</v>
      </c>
      <c r="BE3491" s="1">
        <v>2</v>
      </c>
      <c r="BF3491" s="296">
        <v>548872.32440119248</v>
      </c>
    </row>
    <row r="3492" spans="1:58" x14ac:dyDescent="0.3">
      <c r="A3492" s="273">
        <f t="shared" si="103"/>
        <v>1272886.3968457235</v>
      </c>
      <c r="B3492" s="1" t="s">
        <v>2621</v>
      </c>
      <c r="C3492" s="274">
        <v>2222880847</v>
      </c>
      <c r="D3492" s="1">
        <v>144205</v>
      </c>
      <c r="E3492" s="1">
        <v>4</v>
      </c>
      <c r="F3492" s="1" t="s">
        <v>5902</v>
      </c>
      <c r="G3492" s="275">
        <v>44579</v>
      </c>
      <c r="H3492" s="275">
        <v>44742</v>
      </c>
      <c r="I3492" s="1">
        <v>0</v>
      </c>
      <c r="J3492" s="1">
        <v>1</v>
      </c>
      <c r="K3492" s="1">
        <v>0</v>
      </c>
      <c r="L3492" s="1">
        <v>150</v>
      </c>
      <c r="M3492" s="1">
        <v>2</v>
      </c>
      <c r="N3492" s="1">
        <v>19.5</v>
      </c>
      <c r="O3492" s="1">
        <v>20.62</v>
      </c>
      <c r="P3492" s="1">
        <v>2423349</v>
      </c>
      <c r="Q3492" s="1">
        <v>2624369</v>
      </c>
      <c r="R3492" s="1">
        <v>2423349</v>
      </c>
      <c r="S3492" s="1">
        <v>78778</v>
      </c>
      <c r="T3492" s="1">
        <v>0</v>
      </c>
      <c r="U3492" s="1">
        <v>0</v>
      </c>
      <c r="W3492" s="1">
        <v>0</v>
      </c>
      <c r="X3492" s="1">
        <v>0</v>
      </c>
      <c r="Y3492" s="1">
        <v>0</v>
      </c>
      <c r="AB3492" s="275">
        <v>44579</v>
      </c>
      <c r="AC3492" s="1">
        <v>1</v>
      </c>
      <c r="AD3492" s="1" t="s">
        <v>2623</v>
      </c>
      <c r="AE3492" s="1">
        <v>1</v>
      </c>
      <c r="AF3492" s="1">
        <v>150</v>
      </c>
      <c r="AG3492" s="1">
        <v>0</v>
      </c>
      <c r="AN3492" s="1">
        <v>1</v>
      </c>
      <c r="AO3492" s="1">
        <v>1</v>
      </c>
      <c r="AR3492" s="276">
        <v>205779.42</v>
      </c>
      <c r="AS3492" s="1" t="s">
        <v>2632</v>
      </c>
      <c r="AT3492" s="1">
        <v>0</v>
      </c>
      <c r="AU3492" s="1">
        <v>0</v>
      </c>
      <c r="AX3492" s="1">
        <v>5</v>
      </c>
      <c r="BC3492" s="1">
        <v>1</v>
      </c>
      <c r="BD3492" s="1">
        <v>7</v>
      </c>
      <c r="BE3492" s="1">
        <v>2</v>
      </c>
      <c r="BF3492" s="296">
        <v>944683.18315427646</v>
      </c>
    </row>
    <row r="3493" spans="1:58" x14ac:dyDescent="0.3">
      <c r="A3493" s="273">
        <f t="shared" si="103"/>
        <v>41101.539110803846</v>
      </c>
      <c r="B3493" s="1" t="s">
        <v>2621</v>
      </c>
      <c r="C3493" s="274">
        <v>2222880847</v>
      </c>
      <c r="D3493" s="1">
        <v>144205</v>
      </c>
      <c r="E3493" s="1">
        <v>4</v>
      </c>
      <c r="F3493" s="1" t="s">
        <v>5024</v>
      </c>
      <c r="G3493" s="275">
        <v>44473</v>
      </c>
      <c r="H3493" s="275">
        <v>45199</v>
      </c>
      <c r="I3493" s="1">
        <v>0</v>
      </c>
      <c r="J3493" s="1">
        <v>1</v>
      </c>
      <c r="K3493" s="1">
        <v>6</v>
      </c>
      <c r="L3493" s="1">
        <v>30</v>
      </c>
      <c r="M3493" s="1">
        <v>2</v>
      </c>
      <c r="N3493" s="1">
        <v>17.690000000000001</v>
      </c>
      <c r="O3493" s="1">
        <v>19.2</v>
      </c>
      <c r="P3493" s="1">
        <v>100000</v>
      </c>
      <c r="Q3493" s="1">
        <v>4997</v>
      </c>
      <c r="R3493" s="1">
        <v>78266</v>
      </c>
      <c r="S3493" s="1">
        <v>0</v>
      </c>
      <c r="T3493" s="1">
        <v>0</v>
      </c>
      <c r="U3493" s="1">
        <v>0</v>
      </c>
      <c r="W3493" s="1">
        <v>0</v>
      </c>
      <c r="X3493" s="1">
        <v>0</v>
      </c>
      <c r="Y3493" s="1">
        <v>0</v>
      </c>
      <c r="AB3493" s="275">
        <v>44651</v>
      </c>
      <c r="AC3493" s="1">
        <v>1</v>
      </c>
      <c r="AD3493" s="1" t="s">
        <v>2623</v>
      </c>
      <c r="AE3493" s="1">
        <v>1</v>
      </c>
      <c r="AF3493" s="1">
        <v>30</v>
      </c>
      <c r="AG3493" s="1">
        <v>0</v>
      </c>
      <c r="AN3493" s="1">
        <v>1</v>
      </c>
      <c r="AO3493" s="1">
        <v>1</v>
      </c>
      <c r="AR3493" s="276">
        <v>6654.38</v>
      </c>
      <c r="AS3493" s="1" t="s">
        <v>2657</v>
      </c>
      <c r="AT3493" s="1">
        <v>0</v>
      </c>
      <c r="AU3493" s="1">
        <v>0</v>
      </c>
      <c r="AX3493" s="1">
        <v>5</v>
      </c>
      <c r="BC3493" s="1">
        <v>1</v>
      </c>
      <c r="BD3493" s="1">
        <v>7</v>
      </c>
      <c r="BE3493" s="1">
        <v>2</v>
      </c>
      <c r="BF3493" s="296">
        <v>30510.080889196146</v>
      </c>
    </row>
    <row r="3494" spans="1:58" x14ac:dyDescent="0.3">
      <c r="A3494" s="273">
        <f t="shared" si="103"/>
        <v>73229.127741011936</v>
      </c>
      <c r="B3494" s="1" t="s">
        <v>2621</v>
      </c>
      <c r="C3494" s="274">
        <v>2222880847</v>
      </c>
      <c r="D3494" s="1">
        <v>144205</v>
      </c>
      <c r="E3494" s="1">
        <v>4</v>
      </c>
      <c r="F3494" s="1" t="s">
        <v>6029</v>
      </c>
      <c r="G3494" s="275">
        <v>44576</v>
      </c>
      <c r="H3494" s="275">
        <v>45322</v>
      </c>
      <c r="I3494" s="1">
        <v>0</v>
      </c>
      <c r="J3494" s="1">
        <v>1</v>
      </c>
      <c r="K3494" s="1">
        <v>2</v>
      </c>
      <c r="L3494" s="1">
        <v>30</v>
      </c>
      <c r="M3494" s="1">
        <v>2</v>
      </c>
      <c r="N3494" s="1">
        <v>17.690000000000001</v>
      </c>
      <c r="O3494" s="1">
        <v>19.2</v>
      </c>
      <c r="P3494" s="1">
        <v>150000</v>
      </c>
      <c r="Q3494" s="1">
        <v>7496</v>
      </c>
      <c r="R3494" s="1">
        <v>139454</v>
      </c>
      <c r="S3494" s="1">
        <v>0</v>
      </c>
      <c r="T3494" s="1">
        <v>0</v>
      </c>
      <c r="U3494" s="1">
        <v>0</v>
      </c>
      <c r="W3494" s="1">
        <v>0</v>
      </c>
      <c r="X3494" s="1">
        <v>0</v>
      </c>
      <c r="Y3494" s="1">
        <v>0</v>
      </c>
      <c r="AB3494" s="275">
        <v>44651</v>
      </c>
      <c r="AC3494" s="1">
        <v>1</v>
      </c>
      <c r="AD3494" s="1" t="s">
        <v>2623</v>
      </c>
      <c r="AE3494" s="1">
        <v>1</v>
      </c>
      <c r="AF3494" s="1">
        <v>30</v>
      </c>
      <c r="AG3494" s="1">
        <v>0</v>
      </c>
      <c r="AN3494" s="1">
        <v>1</v>
      </c>
      <c r="AO3494" s="1">
        <v>1</v>
      </c>
      <c r="AP3494" s="275"/>
      <c r="AR3494" s="276">
        <v>11862.15</v>
      </c>
      <c r="AS3494" s="1" t="s">
        <v>2657</v>
      </c>
      <c r="AT3494" s="1">
        <v>0</v>
      </c>
      <c r="AU3494" s="1">
        <v>0</v>
      </c>
      <c r="AX3494" s="1">
        <v>5</v>
      </c>
      <c r="BC3494" s="1">
        <v>1</v>
      </c>
      <c r="BD3494" s="1">
        <v>7</v>
      </c>
      <c r="BE3494" s="1">
        <v>2</v>
      </c>
      <c r="BF3494" s="296">
        <v>54362.722258988069</v>
      </c>
    </row>
    <row r="3495" spans="1:58" x14ac:dyDescent="0.3">
      <c r="A3495" s="273">
        <f t="shared" si="103"/>
        <v>43105.86513765475</v>
      </c>
      <c r="B3495" s="1" t="s">
        <v>2621</v>
      </c>
      <c r="C3495" s="274">
        <v>2222880847</v>
      </c>
      <c r="D3495" s="1">
        <v>144205</v>
      </c>
      <c r="E3495" s="1">
        <v>4</v>
      </c>
      <c r="F3495" s="1" t="s">
        <v>5074</v>
      </c>
      <c r="G3495" s="275">
        <v>44476</v>
      </c>
      <c r="H3495" s="275">
        <v>45230</v>
      </c>
      <c r="I3495" s="1">
        <v>0</v>
      </c>
      <c r="J3495" s="1">
        <v>1</v>
      </c>
      <c r="K3495" s="1">
        <v>5</v>
      </c>
      <c r="L3495" s="1">
        <v>30</v>
      </c>
      <c r="M3495" s="1">
        <v>2</v>
      </c>
      <c r="N3495" s="1">
        <v>17.690000000000001</v>
      </c>
      <c r="O3495" s="1">
        <v>19.2</v>
      </c>
      <c r="P3495" s="1">
        <v>100000</v>
      </c>
      <c r="Q3495" s="1">
        <v>4997</v>
      </c>
      <c r="R3495" s="1">
        <v>82025</v>
      </c>
      <c r="S3495" s="1">
        <v>0</v>
      </c>
      <c r="T3495" s="1">
        <v>0</v>
      </c>
      <c r="U3495" s="1">
        <v>0</v>
      </c>
      <c r="W3495" s="1">
        <v>0</v>
      </c>
      <c r="X3495" s="1">
        <v>0</v>
      </c>
      <c r="Y3495" s="1">
        <v>0</v>
      </c>
      <c r="AB3495" s="275">
        <v>44651</v>
      </c>
      <c r="AC3495" s="1">
        <v>1</v>
      </c>
      <c r="AD3495" s="1" t="s">
        <v>2623</v>
      </c>
      <c r="AE3495" s="1">
        <v>1</v>
      </c>
      <c r="AF3495" s="1">
        <v>30</v>
      </c>
      <c r="AG3495" s="1">
        <v>0</v>
      </c>
      <c r="AN3495" s="1">
        <v>1</v>
      </c>
      <c r="AO3495" s="1">
        <v>1</v>
      </c>
      <c r="AR3495" s="276">
        <v>6943.7</v>
      </c>
      <c r="AS3495" s="1" t="s">
        <v>2657</v>
      </c>
      <c r="AT3495" s="1">
        <v>0</v>
      </c>
      <c r="AU3495" s="1">
        <v>0</v>
      </c>
      <c r="AX3495" s="1">
        <v>5</v>
      </c>
      <c r="BC3495" s="1">
        <v>1</v>
      </c>
      <c r="BD3495" s="1">
        <v>7</v>
      </c>
      <c r="BE3495" s="1">
        <v>2</v>
      </c>
      <c r="BF3495" s="296">
        <v>31975.434862345257</v>
      </c>
    </row>
    <row r="3496" spans="1:58" x14ac:dyDescent="0.3">
      <c r="A3496" s="273">
        <f t="shared" si="103"/>
        <v>27045.73686968055</v>
      </c>
      <c r="B3496" s="1" t="s">
        <v>2621</v>
      </c>
      <c r="C3496" s="274">
        <v>2222880847</v>
      </c>
      <c r="D3496" s="1">
        <v>144205</v>
      </c>
      <c r="E3496" s="1">
        <v>4</v>
      </c>
      <c r="F3496" s="1" t="s">
        <v>5518</v>
      </c>
      <c r="G3496" s="275">
        <v>44519</v>
      </c>
      <c r="H3496" s="275">
        <v>45260</v>
      </c>
      <c r="I3496" s="1">
        <v>0</v>
      </c>
      <c r="J3496" s="1">
        <v>1</v>
      </c>
      <c r="K3496" s="1">
        <v>4</v>
      </c>
      <c r="L3496" s="1">
        <v>30</v>
      </c>
      <c r="M3496" s="1">
        <v>2</v>
      </c>
      <c r="N3496" s="1">
        <v>17.690000000000001</v>
      </c>
      <c r="O3496" s="1">
        <v>19.2</v>
      </c>
      <c r="P3496" s="1">
        <v>60000</v>
      </c>
      <c r="Q3496" s="1">
        <v>2998</v>
      </c>
      <c r="R3496" s="1">
        <v>51437</v>
      </c>
      <c r="S3496" s="1">
        <v>0</v>
      </c>
      <c r="T3496" s="1">
        <v>0</v>
      </c>
      <c r="U3496" s="1">
        <v>0</v>
      </c>
      <c r="W3496" s="1">
        <v>0</v>
      </c>
      <c r="X3496" s="1">
        <v>0</v>
      </c>
      <c r="Y3496" s="1">
        <v>0</v>
      </c>
      <c r="AB3496" s="275">
        <v>44651</v>
      </c>
      <c r="AC3496" s="1">
        <v>1</v>
      </c>
      <c r="AD3496" s="1" t="s">
        <v>2623</v>
      </c>
      <c r="AE3496" s="1">
        <v>1</v>
      </c>
      <c r="AF3496" s="1">
        <v>30</v>
      </c>
      <c r="AG3496" s="1">
        <v>0</v>
      </c>
      <c r="AN3496" s="1">
        <v>1</v>
      </c>
      <c r="AO3496" s="1">
        <v>1</v>
      </c>
      <c r="AR3496" s="276">
        <v>4339.8100000000004</v>
      </c>
      <c r="AS3496" s="1" t="s">
        <v>2657</v>
      </c>
      <c r="AT3496" s="1">
        <v>0</v>
      </c>
      <c r="AU3496" s="1">
        <v>0</v>
      </c>
      <c r="AX3496" s="1">
        <v>5</v>
      </c>
      <c r="BC3496" s="1">
        <v>1</v>
      </c>
      <c r="BD3496" s="1">
        <v>7</v>
      </c>
      <c r="BE3496" s="1">
        <v>2</v>
      </c>
      <c r="BF3496" s="296">
        <v>20051.453130319453</v>
      </c>
    </row>
    <row r="3497" spans="1:58" x14ac:dyDescent="0.3">
      <c r="A3497" s="273">
        <f t="shared" si="103"/>
        <v>31547.361298497828</v>
      </c>
      <c r="B3497" s="1" t="s">
        <v>2621</v>
      </c>
      <c r="C3497" s="274">
        <v>2222880847</v>
      </c>
      <c r="D3497" s="1">
        <v>144205</v>
      </c>
      <c r="E3497" s="1">
        <v>4</v>
      </c>
      <c r="F3497" s="1" t="s">
        <v>6471</v>
      </c>
      <c r="G3497" s="275">
        <v>44650</v>
      </c>
      <c r="H3497" s="275">
        <v>45382</v>
      </c>
      <c r="I3497" s="1">
        <v>0</v>
      </c>
      <c r="J3497" s="1">
        <v>1</v>
      </c>
      <c r="K3497" s="1">
        <v>0</v>
      </c>
      <c r="L3497" s="1">
        <v>30</v>
      </c>
      <c r="M3497" s="1">
        <v>2</v>
      </c>
      <c r="N3497" s="1">
        <v>17.7</v>
      </c>
      <c r="O3497" s="1">
        <v>19.2</v>
      </c>
      <c r="P3497" s="1">
        <v>60000</v>
      </c>
      <c r="Q3497" s="1">
        <v>2998</v>
      </c>
      <c r="R3497" s="1">
        <v>60000</v>
      </c>
      <c r="S3497" s="1">
        <v>0</v>
      </c>
      <c r="T3497" s="1">
        <v>0</v>
      </c>
      <c r="U3497" s="1">
        <v>0</v>
      </c>
      <c r="W3497" s="1">
        <v>0</v>
      </c>
      <c r="X3497" s="1">
        <v>0</v>
      </c>
      <c r="Y3497" s="1">
        <v>0</v>
      </c>
      <c r="AB3497" s="275">
        <v>44650</v>
      </c>
      <c r="AC3497" s="1">
        <v>1</v>
      </c>
      <c r="AD3497" s="1" t="s">
        <v>2623</v>
      </c>
      <c r="AE3497" s="1">
        <v>1</v>
      </c>
      <c r="AF3497" s="1">
        <v>30</v>
      </c>
      <c r="AG3497" s="1">
        <v>0</v>
      </c>
      <c r="AN3497" s="1">
        <v>1</v>
      </c>
      <c r="AO3497" s="1">
        <v>1</v>
      </c>
      <c r="AR3497" s="276">
        <v>5063.1099999999997</v>
      </c>
      <c r="AS3497" s="1" t="s">
        <v>2657</v>
      </c>
      <c r="AT3497" s="1">
        <v>0</v>
      </c>
      <c r="AU3497" s="1">
        <v>0</v>
      </c>
      <c r="AX3497" s="1">
        <v>5</v>
      </c>
      <c r="BC3497" s="1">
        <v>1</v>
      </c>
      <c r="BD3497" s="1">
        <v>7</v>
      </c>
      <c r="BE3497" s="1">
        <v>2</v>
      </c>
      <c r="BF3497" s="296">
        <v>23389.528701502171</v>
      </c>
    </row>
    <row r="3498" spans="1:58" x14ac:dyDescent="0.3">
      <c r="A3498" s="273">
        <f t="shared" si="103"/>
        <v>31547.361298497828</v>
      </c>
      <c r="B3498" s="1" t="s">
        <v>2621</v>
      </c>
      <c r="C3498" s="274">
        <v>2222880847</v>
      </c>
      <c r="D3498" s="1">
        <v>144205</v>
      </c>
      <c r="E3498" s="1">
        <v>4</v>
      </c>
      <c r="F3498" s="1" t="s">
        <v>6495</v>
      </c>
      <c r="G3498" s="275">
        <v>44650</v>
      </c>
      <c r="H3498" s="275">
        <v>45382</v>
      </c>
      <c r="I3498" s="1">
        <v>0</v>
      </c>
      <c r="J3498" s="1">
        <v>1</v>
      </c>
      <c r="K3498" s="1">
        <v>0</v>
      </c>
      <c r="L3498" s="1">
        <v>30</v>
      </c>
      <c r="M3498" s="1">
        <v>2</v>
      </c>
      <c r="N3498" s="1">
        <v>17.7</v>
      </c>
      <c r="O3498" s="1">
        <v>19.2</v>
      </c>
      <c r="P3498" s="1">
        <v>60000</v>
      </c>
      <c r="Q3498" s="1">
        <v>2998</v>
      </c>
      <c r="R3498" s="1">
        <v>60000</v>
      </c>
      <c r="S3498" s="1">
        <v>0</v>
      </c>
      <c r="T3498" s="1">
        <v>0</v>
      </c>
      <c r="U3498" s="1">
        <v>0</v>
      </c>
      <c r="W3498" s="1">
        <v>0</v>
      </c>
      <c r="X3498" s="1">
        <v>0</v>
      </c>
      <c r="Y3498" s="1">
        <v>0</v>
      </c>
      <c r="AB3498" s="275">
        <v>44650</v>
      </c>
      <c r="AC3498" s="1">
        <v>1</v>
      </c>
      <c r="AD3498" s="1" t="s">
        <v>2623</v>
      </c>
      <c r="AE3498" s="1">
        <v>1</v>
      </c>
      <c r="AF3498" s="1">
        <v>30</v>
      </c>
      <c r="AG3498" s="1">
        <v>0</v>
      </c>
      <c r="AN3498" s="1">
        <v>1</v>
      </c>
      <c r="AO3498" s="1">
        <v>1</v>
      </c>
      <c r="AR3498" s="276">
        <v>5063.1099999999997</v>
      </c>
      <c r="AS3498" s="1" t="s">
        <v>2657</v>
      </c>
      <c r="AT3498" s="1">
        <v>0</v>
      </c>
      <c r="AU3498" s="1">
        <v>0</v>
      </c>
      <c r="AX3498" s="1">
        <v>5</v>
      </c>
      <c r="BC3498" s="1">
        <v>1</v>
      </c>
      <c r="BD3498" s="1">
        <v>7</v>
      </c>
      <c r="BE3498" s="1">
        <v>2</v>
      </c>
      <c r="BF3498" s="296">
        <v>23389.528701502171</v>
      </c>
    </row>
    <row r="3499" spans="1:58" x14ac:dyDescent="0.3">
      <c r="A3499" s="273">
        <f t="shared" si="103"/>
        <v>63022.38259699566</v>
      </c>
      <c r="B3499" s="1" t="s">
        <v>2621</v>
      </c>
      <c r="C3499" s="274">
        <v>2222880847</v>
      </c>
      <c r="D3499" s="1">
        <v>144205</v>
      </c>
      <c r="E3499" s="1">
        <v>4</v>
      </c>
      <c r="F3499" s="1" t="s">
        <v>6497</v>
      </c>
      <c r="G3499" s="275">
        <v>44650</v>
      </c>
      <c r="H3499" s="275">
        <v>45382</v>
      </c>
      <c r="I3499" s="1">
        <v>0</v>
      </c>
      <c r="J3499" s="1">
        <v>1</v>
      </c>
      <c r="K3499" s="1">
        <v>0</v>
      </c>
      <c r="L3499" s="1">
        <v>30</v>
      </c>
      <c r="M3499" s="1">
        <v>2</v>
      </c>
      <c r="N3499" s="1">
        <v>17.7</v>
      </c>
      <c r="O3499" s="1">
        <v>19.2</v>
      </c>
      <c r="P3499" s="1">
        <v>120000</v>
      </c>
      <c r="Q3499" s="1">
        <v>5997</v>
      </c>
      <c r="R3499" s="1">
        <v>120000</v>
      </c>
      <c r="S3499" s="1">
        <v>0</v>
      </c>
      <c r="T3499" s="1">
        <v>0</v>
      </c>
      <c r="U3499" s="1">
        <v>0</v>
      </c>
      <c r="W3499" s="1">
        <v>0</v>
      </c>
      <c r="X3499" s="1">
        <v>0</v>
      </c>
      <c r="Y3499" s="1">
        <v>0</v>
      </c>
      <c r="AB3499" s="275">
        <v>44650</v>
      </c>
      <c r="AC3499" s="1">
        <v>1</v>
      </c>
      <c r="AD3499" s="1" t="s">
        <v>2623</v>
      </c>
      <c r="AE3499" s="1">
        <v>1</v>
      </c>
      <c r="AF3499" s="1">
        <v>30</v>
      </c>
      <c r="AG3499" s="1">
        <v>0</v>
      </c>
      <c r="AN3499" s="1">
        <v>1</v>
      </c>
      <c r="AO3499" s="1">
        <v>1</v>
      </c>
      <c r="AR3499" s="276">
        <v>10198.56</v>
      </c>
      <c r="AS3499" s="1" t="s">
        <v>2657</v>
      </c>
      <c r="AT3499" s="1">
        <v>0</v>
      </c>
      <c r="AU3499" s="1">
        <v>0</v>
      </c>
      <c r="AX3499" s="1">
        <v>5</v>
      </c>
      <c r="BC3499" s="1">
        <v>1</v>
      </c>
      <c r="BD3499" s="1">
        <v>7</v>
      </c>
      <c r="BE3499" s="1">
        <v>2</v>
      </c>
      <c r="BF3499" s="296">
        <v>46779.057403004343</v>
      </c>
    </row>
    <row r="3500" spans="1:58" x14ac:dyDescent="0.3">
      <c r="A3500" s="273">
        <f t="shared" si="103"/>
        <v>2904241.5</v>
      </c>
      <c r="B3500" s="1" t="s">
        <v>2621</v>
      </c>
      <c r="C3500" s="274">
        <v>2224642424</v>
      </c>
      <c r="D3500" s="1">
        <v>144205</v>
      </c>
      <c r="E3500" s="1">
        <v>4</v>
      </c>
      <c r="F3500" s="1" t="s">
        <v>6399</v>
      </c>
      <c r="G3500" s="275">
        <v>44649</v>
      </c>
      <c r="H3500" s="275">
        <v>45382</v>
      </c>
      <c r="I3500" s="1">
        <v>0</v>
      </c>
      <c r="J3500" s="1">
        <v>1</v>
      </c>
      <c r="K3500" s="1">
        <v>0</v>
      </c>
      <c r="L3500" s="1">
        <v>30</v>
      </c>
      <c r="M3500" s="1">
        <v>2</v>
      </c>
      <c r="N3500" s="1">
        <v>17.690000000000001</v>
      </c>
      <c r="O3500" s="1">
        <v>19.2</v>
      </c>
      <c r="P3500" s="1">
        <v>3000000</v>
      </c>
      <c r="Q3500" s="1">
        <v>149922</v>
      </c>
      <c r="R3500" s="1">
        <v>3000000</v>
      </c>
      <c r="S3500" s="1">
        <v>1475</v>
      </c>
      <c r="T3500" s="1">
        <v>0</v>
      </c>
      <c r="U3500" s="1">
        <v>0</v>
      </c>
      <c r="W3500" s="1">
        <v>0</v>
      </c>
      <c r="X3500" s="1">
        <v>0</v>
      </c>
      <c r="Y3500" s="1">
        <v>0</v>
      </c>
      <c r="AB3500" s="275">
        <v>44649</v>
      </c>
      <c r="AC3500" s="1">
        <v>1</v>
      </c>
      <c r="AD3500" s="1" t="s">
        <v>2623</v>
      </c>
      <c r="AE3500" s="1">
        <v>1</v>
      </c>
      <c r="AF3500" s="1">
        <v>30</v>
      </c>
      <c r="AG3500" s="1">
        <v>0</v>
      </c>
      <c r="AN3500" s="1">
        <v>1</v>
      </c>
      <c r="AO3500" s="1">
        <v>1</v>
      </c>
      <c r="AR3500" s="276">
        <v>11970</v>
      </c>
      <c r="AS3500" s="1" t="s">
        <v>2657</v>
      </c>
      <c r="AT3500" s="1">
        <v>0</v>
      </c>
      <c r="AU3500" s="1">
        <v>0</v>
      </c>
      <c r="AX3500" s="1">
        <v>5</v>
      </c>
      <c r="BC3500" s="1">
        <v>1</v>
      </c>
      <c r="BD3500" s="1">
        <v>7</v>
      </c>
      <c r="BE3500" s="1">
        <v>2</v>
      </c>
      <c r="BF3500" s="296">
        <v>83788.5</v>
      </c>
    </row>
    <row r="3501" spans="1:58" x14ac:dyDescent="0.3">
      <c r="A3501" s="273">
        <f t="shared" si="103"/>
        <v>968080.5</v>
      </c>
      <c r="B3501" s="1" t="s">
        <v>2621</v>
      </c>
      <c r="C3501" s="274">
        <v>2224642424</v>
      </c>
      <c r="D3501" s="1">
        <v>144205</v>
      </c>
      <c r="E3501" s="1">
        <v>4</v>
      </c>
      <c r="F3501" s="1" t="s">
        <v>6464</v>
      </c>
      <c r="G3501" s="275">
        <v>44637</v>
      </c>
      <c r="H3501" s="275">
        <v>45382</v>
      </c>
      <c r="I3501" s="1">
        <v>0</v>
      </c>
      <c r="J3501" s="1">
        <v>1</v>
      </c>
      <c r="K3501" s="1">
        <v>0</v>
      </c>
      <c r="L3501" s="1">
        <v>30</v>
      </c>
      <c r="M3501" s="1">
        <v>2</v>
      </c>
      <c r="N3501" s="1">
        <v>17.7</v>
      </c>
      <c r="O3501" s="1">
        <v>19.2</v>
      </c>
      <c r="P3501" s="1">
        <v>1000000</v>
      </c>
      <c r="Q3501" s="1">
        <v>49974</v>
      </c>
      <c r="R3501" s="1">
        <v>1000000</v>
      </c>
      <c r="S3501" s="1">
        <v>6392</v>
      </c>
      <c r="T3501" s="1">
        <v>0</v>
      </c>
      <c r="U3501" s="1">
        <v>0</v>
      </c>
      <c r="W3501" s="1">
        <v>0</v>
      </c>
      <c r="X3501" s="1">
        <v>0</v>
      </c>
      <c r="Y3501" s="1">
        <v>0</v>
      </c>
      <c r="AB3501" s="275">
        <v>44637</v>
      </c>
      <c r="AC3501" s="1">
        <v>1</v>
      </c>
      <c r="AD3501" s="1" t="s">
        <v>2623</v>
      </c>
      <c r="AE3501" s="1">
        <v>1</v>
      </c>
      <c r="AF3501" s="1">
        <v>30</v>
      </c>
      <c r="AG3501" s="1">
        <v>0</v>
      </c>
      <c r="AN3501" s="1">
        <v>1</v>
      </c>
      <c r="AO3501" s="1">
        <v>1</v>
      </c>
      <c r="AR3501" s="276">
        <v>3990</v>
      </c>
      <c r="AS3501" s="1" t="s">
        <v>2657</v>
      </c>
      <c r="AT3501" s="1">
        <v>0</v>
      </c>
      <c r="AU3501" s="1">
        <v>0</v>
      </c>
      <c r="AX3501" s="1">
        <v>5</v>
      </c>
      <c r="BC3501" s="1">
        <v>1</v>
      </c>
      <c r="BD3501" s="1">
        <v>7</v>
      </c>
      <c r="BE3501" s="1">
        <v>2</v>
      </c>
      <c r="BF3501" s="296">
        <v>27929.5</v>
      </c>
    </row>
    <row r="3502" spans="1:58" x14ac:dyDescent="0.3">
      <c r="A3502" s="273">
        <f t="shared" si="103"/>
        <v>0</v>
      </c>
      <c r="B3502" s="1" t="s">
        <v>2621</v>
      </c>
      <c r="C3502" s="274">
        <v>2224642684</v>
      </c>
      <c r="D3502" s="1">
        <v>144105</v>
      </c>
      <c r="E3502" s="1">
        <v>4</v>
      </c>
      <c r="F3502" s="1" t="s">
        <v>2688</v>
      </c>
      <c r="G3502" s="275">
        <v>43746</v>
      </c>
      <c r="H3502" s="275">
        <v>44681</v>
      </c>
      <c r="I3502" s="1">
        <v>0</v>
      </c>
      <c r="J3502" s="1">
        <v>1</v>
      </c>
      <c r="K3502" s="1">
        <v>34</v>
      </c>
      <c r="L3502" s="1">
        <v>30</v>
      </c>
      <c r="M3502" s="1">
        <v>2</v>
      </c>
      <c r="N3502" s="1">
        <v>10.199999999999999</v>
      </c>
      <c r="O3502" s="1">
        <v>10.69</v>
      </c>
      <c r="P3502" s="1">
        <v>10038530</v>
      </c>
      <c r="Q3502" s="1">
        <v>296400</v>
      </c>
      <c r="R3502" s="1">
        <v>284718</v>
      </c>
      <c r="S3502" s="1">
        <v>0</v>
      </c>
      <c r="T3502" s="1">
        <v>0</v>
      </c>
      <c r="U3502" s="1">
        <v>0</v>
      </c>
      <c r="W3502" s="1">
        <v>0</v>
      </c>
      <c r="X3502" s="1">
        <v>0</v>
      </c>
      <c r="Y3502" s="1">
        <v>0</v>
      </c>
      <c r="AB3502" s="275">
        <v>44651</v>
      </c>
      <c r="AC3502" s="1">
        <v>1</v>
      </c>
      <c r="AD3502" s="1" t="s">
        <v>2623</v>
      </c>
      <c r="AE3502" s="1">
        <v>1</v>
      </c>
      <c r="AF3502" s="1">
        <v>30</v>
      </c>
      <c r="AG3502" s="1">
        <v>0</v>
      </c>
      <c r="AN3502" s="1">
        <v>1</v>
      </c>
      <c r="AO3502" s="1">
        <v>1</v>
      </c>
      <c r="AR3502" s="276">
        <v>880546</v>
      </c>
      <c r="AS3502" s="1" t="s">
        <v>2632</v>
      </c>
      <c r="AT3502" s="1">
        <v>0</v>
      </c>
      <c r="AU3502" s="1">
        <v>0</v>
      </c>
      <c r="AV3502" s="1" t="s">
        <v>2625</v>
      </c>
      <c r="AW3502" s="1" t="s">
        <v>2626</v>
      </c>
      <c r="AX3502" s="1">
        <v>5</v>
      </c>
      <c r="BC3502" s="1">
        <v>1</v>
      </c>
      <c r="BD3502" s="1">
        <v>7</v>
      </c>
      <c r="BE3502" s="1">
        <v>2</v>
      </c>
      <c r="BF3502" s="296">
        <v>2845243</v>
      </c>
    </row>
    <row r="3503" spans="1:58" x14ac:dyDescent="0.3">
      <c r="A3503" s="273">
        <f t="shared" si="103"/>
        <v>149062.85308127338</v>
      </c>
      <c r="B3503" s="1" t="s">
        <v>2621</v>
      </c>
      <c r="C3503" s="274">
        <v>2224660228</v>
      </c>
      <c r="D3503" s="1">
        <v>144205</v>
      </c>
      <c r="E3503" s="1">
        <v>4</v>
      </c>
      <c r="F3503" s="1" t="s">
        <v>4149</v>
      </c>
      <c r="G3503" s="275">
        <v>44433</v>
      </c>
      <c r="H3503" s="275">
        <v>45169</v>
      </c>
      <c r="I3503" s="1">
        <v>0</v>
      </c>
      <c r="J3503" s="1">
        <v>1</v>
      </c>
      <c r="K3503" s="1">
        <v>7</v>
      </c>
      <c r="L3503" s="1">
        <v>30</v>
      </c>
      <c r="M3503" s="1">
        <v>2</v>
      </c>
      <c r="N3503" s="1">
        <v>17.690000000000001</v>
      </c>
      <c r="O3503" s="1">
        <v>19.2</v>
      </c>
      <c r="P3503" s="1">
        <v>600000</v>
      </c>
      <c r="Q3503" s="1">
        <v>29984</v>
      </c>
      <c r="R3503" s="1">
        <v>446672</v>
      </c>
      <c r="S3503" s="1">
        <v>0</v>
      </c>
      <c r="T3503" s="1">
        <v>0</v>
      </c>
      <c r="U3503" s="1">
        <v>0</v>
      </c>
      <c r="W3503" s="1">
        <v>0</v>
      </c>
      <c r="X3503" s="1">
        <v>0</v>
      </c>
      <c r="Y3503" s="1">
        <v>0</v>
      </c>
      <c r="AB3503" s="275">
        <v>44651</v>
      </c>
      <c r="AC3503" s="1">
        <v>1</v>
      </c>
      <c r="AD3503" s="1" t="s">
        <v>2623</v>
      </c>
      <c r="AE3503" s="1">
        <v>1</v>
      </c>
      <c r="AF3503" s="1">
        <v>30</v>
      </c>
      <c r="AG3503" s="1">
        <v>0</v>
      </c>
      <c r="AN3503" s="1">
        <v>1</v>
      </c>
      <c r="AO3503" s="1">
        <v>1</v>
      </c>
      <c r="AR3503" s="276">
        <v>37193.78</v>
      </c>
      <c r="AS3503" s="1" t="s">
        <v>2657</v>
      </c>
      <c r="AT3503" s="1">
        <v>0</v>
      </c>
      <c r="AU3503" s="1">
        <v>0</v>
      </c>
      <c r="AX3503" s="1">
        <v>5</v>
      </c>
      <c r="BC3503" s="1">
        <v>1</v>
      </c>
      <c r="BD3503" s="1">
        <v>7</v>
      </c>
      <c r="BE3503" s="1">
        <v>2</v>
      </c>
      <c r="BF3503" s="296">
        <v>260415.36691872659</v>
      </c>
    </row>
    <row r="3504" spans="1:58" x14ac:dyDescent="0.3">
      <c r="A3504" s="273">
        <f t="shared" si="103"/>
        <v>149062.85308127338</v>
      </c>
      <c r="B3504" s="1" t="s">
        <v>2621</v>
      </c>
      <c r="C3504" s="274">
        <v>2224660228</v>
      </c>
      <c r="D3504" s="1">
        <v>144205</v>
      </c>
      <c r="E3504" s="1">
        <v>4</v>
      </c>
      <c r="F3504" s="1" t="s">
        <v>4827</v>
      </c>
      <c r="G3504" s="275">
        <v>44431</v>
      </c>
      <c r="H3504" s="275">
        <v>45169</v>
      </c>
      <c r="I3504" s="1">
        <v>0</v>
      </c>
      <c r="J3504" s="1">
        <v>1</v>
      </c>
      <c r="K3504" s="1">
        <v>7</v>
      </c>
      <c r="L3504" s="1">
        <v>30</v>
      </c>
      <c r="M3504" s="1">
        <v>2</v>
      </c>
      <c r="N3504" s="1">
        <v>17.690000000000001</v>
      </c>
      <c r="O3504" s="1">
        <v>19.2</v>
      </c>
      <c r="P3504" s="1">
        <v>600000</v>
      </c>
      <c r="Q3504" s="1">
        <v>29984</v>
      </c>
      <c r="R3504" s="1">
        <v>446672</v>
      </c>
      <c r="S3504" s="1">
        <v>0</v>
      </c>
      <c r="T3504" s="1">
        <v>0</v>
      </c>
      <c r="U3504" s="1">
        <v>0</v>
      </c>
      <c r="W3504" s="1">
        <v>0</v>
      </c>
      <c r="X3504" s="1">
        <v>0</v>
      </c>
      <c r="Y3504" s="1">
        <v>0</v>
      </c>
      <c r="AB3504" s="275">
        <v>44651</v>
      </c>
      <c r="AC3504" s="1">
        <v>1</v>
      </c>
      <c r="AD3504" s="1" t="s">
        <v>2623</v>
      </c>
      <c r="AE3504" s="1">
        <v>1</v>
      </c>
      <c r="AF3504" s="1">
        <v>30</v>
      </c>
      <c r="AG3504" s="1">
        <v>0</v>
      </c>
      <c r="AN3504" s="1">
        <v>1</v>
      </c>
      <c r="AO3504" s="1">
        <v>1</v>
      </c>
      <c r="AR3504" s="276">
        <v>37193.78</v>
      </c>
      <c r="AS3504" s="1" t="s">
        <v>2657</v>
      </c>
      <c r="AT3504" s="1">
        <v>0</v>
      </c>
      <c r="AU3504" s="1">
        <v>0</v>
      </c>
      <c r="AX3504" s="1">
        <v>5</v>
      </c>
      <c r="BC3504" s="1">
        <v>1</v>
      </c>
      <c r="BD3504" s="1">
        <v>7</v>
      </c>
      <c r="BE3504" s="1">
        <v>2</v>
      </c>
      <c r="BF3504" s="296">
        <v>260415.36691872659</v>
      </c>
    </row>
    <row r="3505" spans="1:58" x14ac:dyDescent="0.3">
      <c r="A3505" s="273">
        <f t="shared" si="103"/>
        <v>149062.85308127338</v>
      </c>
      <c r="B3505" s="1" t="s">
        <v>2621</v>
      </c>
      <c r="C3505" s="274">
        <v>2224660228</v>
      </c>
      <c r="D3505" s="1">
        <v>144205</v>
      </c>
      <c r="E3505" s="1">
        <v>4</v>
      </c>
      <c r="F3505" s="1" t="s">
        <v>4828</v>
      </c>
      <c r="G3505" s="275">
        <v>44431</v>
      </c>
      <c r="H3505" s="275">
        <v>45169</v>
      </c>
      <c r="I3505" s="1">
        <v>0</v>
      </c>
      <c r="J3505" s="1">
        <v>1</v>
      </c>
      <c r="K3505" s="1">
        <v>7</v>
      </c>
      <c r="L3505" s="1">
        <v>30</v>
      </c>
      <c r="M3505" s="1">
        <v>2</v>
      </c>
      <c r="N3505" s="1">
        <v>17.690000000000001</v>
      </c>
      <c r="O3505" s="1">
        <v>19.2</v>
      </c>
      <c r="P3505" s="1">
        <v>600000</v>
      </c>
      <c r="Q3505" s="1">
        <v>29984</v>
      </c>
      <c r="R3505" s="1">
        <v>446672</v>
      </c>
      <c r="S3505" s="1">
        <v>0</v>
      </c>
      <c r="T3505" s="1">
        <v>0</v>
      </c>
      <c r="U3505" s="1">
        <v>0</v>
      </c>
      <c r="W3505" s="1">
        <v>0</v>
      </c>
      <c r="X3505" s="1">
        <v>0</v>
      </c>
      <c r="Y3505" s="1">
        <v>0</v>
      </c>
      <c r="AB3505" s="275">
        <v>44651</v>
      </c>
      <c r="AC3505" s="1">
        <v>1</v>
      </c>
      <c r="AD3505" s="1" t="s">
        <v>2623</v>
      </c>
      <c r="AE3505" s="1">
        <v>1</v>
      </c>
      <c r="AF3505" s="1">
        <v>30</v>
      </c>
      <c r="AG3505" s="1">
        <v>0</v>
      </c>
      <c r="AN3505" s="1">
        <v>1</v>
      </c>
      <c r="AO3505" s="1">
        <v>1</v>
      </c>
      <c r="AR3505" s="276">
        <v>37193.78</v>
      </c>
      <c r="AS3505" s="1" t="s">
        <v>2657</v>
      </c>
      <c r="AT3505" s="1">
        <v>0</v>
      </c>
      <c r="AU3505" s="1">
        <v>0</v>
      </c>
      <c r="AX3505" s="1">
        <v>5</v>
      </c>
      <c r="BC3505" s="1">
        <v>1</v>
      </c>
      <c r="BD3505" s="1">
        <v>7</v>
      </c>
      <c r="BE3505" s="1">
        <v>2</v>
      </c>
      <c r="BF3505" s="296">
        <v>260415.36691872659</v>
      </c>
    </row>
    <row r="3506" spans="1:58" x14ac:dyDescent="0.3">
      <c r="A3506" s="273">
        <f t="shared" si="103"/>
        <v>156701.34644580301</v>
      </c>
      <c r="B3506" s="1" t="s">
        <v>2621</v>
      </c>
      <c r="C3506" s="274">
        <v>2224660228</v>
      </c>
      <c r="D3506" s="1">
        <v>144205</v>
      </c>
      <c r="E3506" s="1">
        <v>4</v>
      </c>
      <c r="F3506" s="1" t="s">
        <v>4662</v>
      </c>
      <c r="G3506" s="275">
        <v>44455</v>
      </c>
      <c r="H3506" s="275">
        <v>45199</v>
      </c>
      <c r="I3506" s="1">
        <v>0</v>
      </c>
      <c r="J3506" s="1">
        <v>1</v>
      </c>
      <c r="K3506" s="1">
        <v>6</v>
      </c>
      <c r="L3506" s="1">
        <v>30</v>
      </c>
      <c r="M3506" s="1">
        <v>2</v>
      </c>
      <c r="N3506" s="1">
        <v>17.690000000000001</v>
      </c>
      <c r="O3506" s="1">
        <v>19.2</v>
      </c>
      <c r="P3506" s="1">
        <v>600000</v>
      </c>
      <c r="Q3506" s="1">
        <v>29984</v>
      </c>
      <c r="R3506" s="1">
        <v>469572</v>
      </c>
      <c r="S3506" s="1">
        <v>0</v>
      </c>
      <c r="T3506" s="1">
        <v>0</v>
      </c>
      <c r="U3506" s="1">
        <v>0</v>
      </c>
      <c r="W3506" s="1">
        <v>0</v>
      </c>
      <c r="X3506" s="1">
        <v>0</v>
      </c>
      <c r="Y3506" s="1">
        <v>0</v>
      </c>
      <c r="AB3506" s="275">
        <v>44651</v>
      </c>
      <c r="AC3506" s="1">
        <v>1</v>
      </c>
      <c r="AD3506" s="1" t="s">
        <v>2623</v>
      </c>
      <c r="AE3506" s="1">
        <v>1</v>
      </c>
      <c r="AF3506" s="1">
        <v>30</v>
      </c>
      <c r="AG3506" s="1">
        <v>0</v>
      </c>
      <c r="AN3506" s="1">
        <v>1</v>
      </c>
      <c r="AO3506" s="1">
        <v>1</v>
      </c>
      <c r="AR3506" s="276">
        <v>39104.300000000003</v>
      </c>
      <c r="AS3506" s="1" t="s">
        <v>2657</v>
      </c>
      <c r="AT3506" s="1">
        <v>0</v>
      </c>
      <c r="AU3506" s="1">
        <v>0</v>
      </c>
      <c r="AX3506" s="1">
        <v>5</v>
      </c>
      <c r="BC3506" s="1">
        <v>1</v>
      </c>
      <c r="BD3506" s="1">
        <v>7</v>
      </c>
      <c r="BE3506" s="1">
        <v>2</v>
      </c>
      <c r="BF3506" s="296">
        <v>273766.353554197</v>
      </c>
    </row>
    <row r="3507" spans="1:58" x14ac:dyDescent="0.3">
      <c r="A3507" s="273">
        <f t="shared" si="103"/>
        <v>98429.144310376782</v>
      </c>
      <c r="B3507" s="1" t="s">
        <v>2621</v>
      </c>
      <c r="C3507" s="274">
        <v>2224660228</v>
      </c>
      <c r="D3507" s="1">
        <v>144205</v>
      </c>
      <c r="E3507" s="1">
        <v>4</v>
      </c>
      <c r="F3507" s="1" t="s">
        <v>5468</v>
      </c>
      <c r="G3507" s="275">
        <v>44550</v>
      </c>
      <c r="H3507" s="275">
        <v>45291</v>
      </c>
      <c r="I3507" s="1">
        <v>0</v>
      </c>
      <c r="J3507" s="1">
        <v>1</v>
      </c>
      <c r="K3507" s="1">
        <v>3</v>
      </c>
      <c r="L3507" s="1">
        <v>30</v>
      </c>
      <c r="M3507" s="1">
        <v>2</v>
      </c>
      <c r="N3507" s="1">
        <v>17.690000000000001</v>
      </c>
      <c r="O3507" s="1">
        <v>19.2</v>
      </c>
      <c r="P3507" s="1">
        <v>330000</v>
      </c>
      <c r="Q3507" s="1">
        <v>16491</v>
      </c>
      <c r="R3507" s="1">
        <v>294938</v>
      </c>
      <c r="S3507" s="1">
        <v>0</v>
      </c>
      <c r="T3507" s="1">
        <v>0</v>
      </c>
      <c r="U3507" s="1">
        <v>0</v>
      </c>
      <c r="W3507" s="1">
        <v>0</v>
      </c>
      <c r="X3507" s="1">
        <v>0</v>
      </c>
      <c r="Y3507" s="1">
        <v>0</v>
      </c>
      <c r="AB3507" s="275">
        <v>44651</v>
      </c>
      <c r="AC3507" s="1">
        <v>1</v>
      </c>
      <c r="AD3507" s="1" t="s">
        <v>2623</v>
      </c>
      <c r="AE3507" s="1">
        <v>1</v>
      </c>
      <c r="AF3507" s="1">
        <v>30</v>
      </c>
      <c r="AG3507" s="1">
        <v>0</v>
      </c>
      <c r="AN3507" s="1">
        <v>1</v>
      </c>
      <c r="AO3507" s="1">
        <v>1</v>
      </c>
      <c r="AR3507" s="276">
        <v>24556.31</v>
      </c>
      <c r="AS3507" s="1" t="s">
        <v>2657</v>
      </c>
      <c r="AT3507" s="1">
        <v>0</v>
      </c>
      <c r="AU3507" s="1">
        <v>0</v>
      </c>
      <c r="AX3507" s="1">
        <v>5</v>
      </c>
      <c r="BC3507" s="1">
        <v>1</v>
      </c>
      <c r="BD3507" s="1">
        <v>7</v>
      </c>
      <c r="BE3507" s="1">
        <v>2</v>
      </c>
      <c r="BF3507" s="296">
        <v>171952.54568962322</v>
      </c>
    </row>
    <row r="3508" spans="1:58" x14ac:dyDescent="0.3">
      <c r="A3508" s="273">
        <f t="shared" si="103"/>
        <v>5929152.2916744994</v>
      </c>
      <c r="B3508" s="1" t="s">
        <v>2621</v>
      </c>
      <c r="C3508" s="274">
        <v>2224690482</v>
      </c>
      <c r="D3508" s="1">
        <v>144105</v>
      </c>
      <c r="E3508" s="1">
        <v>4</v>
      </c>
      <c r="F3508" s="1" t="s">
        <v>5745</v>
      </c>
      <c r="G3508" s="275">
        <v>44582</v>
      </c>
      <c r="H3508" s="275">
        <v>44957</v>
      </c>
      <c r="I3508" s="1">
        <v>0</v>
      </c>
      <c r="J3508" s="1">
        <v>1</v>
      </c>
      <c r="K3508" s="1">
        <v>2</v>
      </c>
      <c r="L3508" s="1">
        <v>30</v>
      </c>
      <c r="M3508" s="1">
        <v>2</v>
      </c>
      <c r="N3508" s="1">
        <v>9</v>
      </c>
      <c r="O3508" s="1">
        <v>9.3800000000000008</v>
      </c>
      <c r="P3508" s="1">
        <v>10031180</v>
      </c>
      <c r="Q3508" s="1">
        <v>714372</v>
      </c>
      <c r="R3508" s="1">
        <v>8754662</v>
      </c>
      <c r="S3508" s="1">
        <v>0</v>
      </c>
      <c r="T3508" s="1">
        <v>0</v>
      </c>
      <c r="U3508" s="1">
        <v>0</v>
      </c>
      <c r="W3508" s="1">
        <v>0</v>
      </c>
      <c r="X3508" s="1">
        <v>0</v>
      </c>
      <c r="Y3508" s="1">
        <v>0</v>
      </c>
      <c r="Z3508" s="1" t="s">
        <v>2635</v>
      </c>
      <c r="AA3508" s="1" t="s">
        <v>2807</v>
      </c>
      <c r="AB3508" s="275">
        <v>44651</v>
      </c>
      <c r="AC3508" s="1">
        <v>1</v>
      </c>
      <c r="AD3508" s="1" t="s">
        <v>2623</v>
      </c>
      <c r="AE3508" s="1">
        <v>1</v>
      </c>
      <c r="AF3508" s="1">
        <v>30</v>
      </c>
      <c r="AG3508" s="1">
        <v>0</v>
      </c>
      <c r="AN3508" s="1">
        <v>1</v>
      </c>
      <c r="AO3508" s="1">
        <v>1</v>
      </c>
      <c r="AR3508" s="276">
        <v>353185.67</v>
      </c>
      <c r="AS3508" s="1" t="s">
        <v>2632</v>
      </c>
      <c r="AT3508" s="1">
        <v>0</v>
      </c>
      <c r="AU3508" s="1">
        <v>0</v>
      </c>
      <c r="AV3508" s="1" t="s">
        <v>2625</v>
      </c>
      <c r="AW3508" s="1" t="s">
        <v>2626</v>
      </c>
      <c r="AX3508" s="1">
        <v>5</v>
      </c>
      <c r="BC3508" s="1">
        <v>1</v>
      </c>
      <c r="BD3508" s="1">
        <v>7</v>
      </c>
      <c r="BE3508" s="1">
        <v>2</v>
      </c>
      <c r="BF3508" s="296">
        <v>2472324.0383255007</v>
      </c>
    </row>
    <row r="3509" spans="1:58" x14ac:dyDescent="0.3">
      <c r="A3509" s="273">
        <f t="shared" si="103"/>
        <v>458584.70832550095</v>
      </c>
      <c r="B3509" s="1" t="s">
        <v>2621</v>
      </c>
      <c r="C3509" s="274">
        <v>2224690482</v>
      </c>
      <c r="D3509" s="1">
        <v>144205</v>
      </c>
      <c r="E3509" s="1">
        <v>4</v>
      </c>
      <c r="F3509" s="1" t="s">
        <v>3463</v>
      </c>
      <c r="G3509" s="275">
        <v>43850</v>
      </c>
      <c r="H3509" s="275">
        <v>44895</v>
      </c>
      <c r="I3509" s="1">
        <v>0</v>
      </c>
      <c r="J3509" s="1">
        <v>1</v>
      </c>
      <c r="K3509" s="1">
        <v>26</v>
      </c>
      <c r="L3509" s="1">
        <v>30</v>
      </c>
      <c r="M3509" s="1">
        <v>2</v>
      </c>
      <c r="N3509" s="1">
        <v>18</v>
      </c>
      <c r="O3509" s="1">
        <v>19.559999999999999</v>
      </c>
      <c r="P3509" s="1">
        <v>2000000</v>
      </c>
      <c r="Q3509" s="1">
        <v>100000</v>
      </c>
      <c r="R3509" s="1">
        <v>677126</v>
      </c>
      <c r="S3509" s="1">
        <v>0</v>
      </c>
      <c r="T3509" s="1">
        <v>0</v>
      </c>
      <c r="U3509" s="1">
        <v>0</v>
      </c>
      <c r="W3509" s="1">
        <v>0</v>
      </c>
      <c r="X3509" s="1">
        <v>0</v>
      </c>
      <c r="Y3509" s="1">
        <v>0</v>
      </c>
      <c r="AB3509" s="275">
        <v>44651</v>
      </c>
      <c r="AC3509" s="1">
        <v>1</v>
      </c>
      <c r="AD3509" s="1" t="s">
        <v>2623</v>
      </c>
      <c r="AE3509" s="1">
        <v>1</v>
      </c>
      <c r="AF3509" s="1">
        <v>30</v>
      </c>
      <c r="AG3509" s="1">
        <v>0</v>
      </c>
      <c r="AN3509" s="1">
        <v>1</v>
      </c>
      <c r="AO3509" s="1">
        <v>1</v>
      </c>
      <c r="AR3509" s="276">
        <v>27320.33</v>
      </c>
      <c r="AS3509" s="1" t="s">
        <v>2657</v>
      </c>
      <c r="AT3509" s="1">
        <v>0</v>
      </c>
      <c r="AU3509" s="1">
        <v>0</v>
      </c>
      <c r="AX3509" s="1">
        <v>5</v>
      </c>
      <c r="BC3509" s="1">
        <v>1</v>
      </c>
      <c r="BD3509" s="1">
        <v>7</v>
      </c>
      <c r="BE3509" s="1">
        <v>2</v>
      </c>
      <c r="BF3509" s="296">
        <v>191220.96167449906</v>
      </c>
    </row>
    <row r="3510" spans="1:58" x14ac:dyDescent="0.3">
      <c r="A3510" s="273">
        <f t="shared" si="103"/>
        <v>4835454</v>
      </c>
      <c r="B3510" s="1" t="s">
        <v>2621</v>
      </c>
      <c r="C3510" s="274">
        <v>2224780400</v>
      </c>
      <c r="D3510" s="1">
        <v>144105</v>
      </c>
      <c r="E3510" s="1">
        <v>4</v>
      </c>
      <c r="F3510" s="1" t="s">
        <v>5809</v>
      </c>
      <c r="G3510" s="275">
        <v>44643</v>
      </c>
      <c r="H3510" s="275">
        <v>45382</v>
      </c>
      <c r="I3510" s="1">
        <v>0</v>
      </c>
      <c r="J3510" s="1">
        <v>1</v>
      </c>
      <c r="K3510" s="1">
        <v>0</v>
      </c>
      <c r="L3510" s="1">
        <v>30</v>
      </c>
      <c r="M3510" s="1">
        <v>2</v>
      </c>
      <c r="N3510" s="1">
        <v>9</v>
      </c>
      <c r="O3510" s="1">
        <v>9.3800000000000008</v>
      </c>
      <c r="P3510" s="1">
        <v>11344108</v>
      </c>
      <c r="Q3510" s="1">
        <v>312137</v>
      </c>
      <c r="R3510" s="1">
        <v>11344108</v>
      </c>
      <c r="S3510" s="1">
        <v>0</v>
      </c>
      <c r="T3510" s="1">
        <v>0</v>
      </c>
      <c r="U3510" s="1">
        <v>0</v>
      </c>
      <c r="W3510" s="1">
        <v>0</v>
      </c>
      <c r="X3510" s="1">
        <v>0</v>
      </c>
      <c r="Y3510" s="1">
        <v>0</v>
      </c>
      <c r="Z3510" s="1" t="s">
        <v>5413</v>
      </c>
      <c r="AA3510" s="1" t="s">
        <v>2807</v>
      </c>
      <c r="AB3510" s="275">
        <v>44643</v>
      </c>
      <c r="AC3510" s="1">
        <v>1</v>
      </c>
      <c r="AD3510" s="1" t="s">
        <v>2623</v>
      </c>
      <c r="AE3510" s="1">
        <v>1</v>
      </c>
      <c r="AF3510" s="1">
        <v>30</v>
      </c>
      <c r="AG3510" s="1">
        <v>0</v>
      </c>
      <c r="AN3510" s="1">
        <v>1</v>
      </c>
      <c r="AO3510" s="1">
        <v>1</v>
      </c>
      <c r="AR3510" s="276">
        <v>813582</v>
      </c>
      <c r="AS3510" s="1" t="s">
        <v>2632</v>
      </c>
      <c r="AT3510" s="1">
        <v>0</v>
      </c>
      <c r="AU3510" s="1">
        <v>0</v>
      </c>
      <c r="AV3510" s="1" t="s">
        <v>2625</v>
      </c>
      <c r="AW3510" s="1" t="s">
        <v>2626</v>
      </c>
      <c r="AX3510" s="1">
        <v>5</v>
      </c>
      <c r="BC3510" s="1">
        <v>1</v>
      </c>
      <c r="BD3510" s="1">
        <v>7</v>
      </c>
      <c r="BE3510" s="1">
        <v>2</v>
      </c>
      <c r="BF3510" s="296">
        <v>5695072</v>
      </c>
    </row>
    <row r="3511" spans="1:58" x14ac:dyDescent="0.3">
      <c r="A3511" s="273">
        <f t="shared" si="103"/>
        <v>0</v>
      </c>
      <c r="B3511" s="1" t="s">
        <v>2621</v>
      </c>
      <c r="C3511" s="274">
        <v>2224780864</v>
      </c>
      <c r="D3511" s="1">
        <v>144105</v>
      </c>
      <c r="E3511" s="1">
        <v>4</v>
      </c>
      <c r="F3511" s="1" t="s">
        <v>3833</v>
      </c>
      <c r="G3511" s="275">
        <v>44238</v>
      </c>
      <c r="H3511" s="275">
        <v>44957</v>
      </c>
      <c r="I3511" s="1">
        <v>1</v>
      </c>
      <c r="J3511" s="1">
        <v>1</v>
      </c>
      <c r="K3511" s="1">
        <v>13</v>
      </c>
      <c r="L3511" s="1">
        <v>30</v>
      </c>
      <c r="M3511" s="1">
        <v>2</v>
      </c>
      <c r="N3511" s="1">
        <v>7.86</v>
      </c>
      <c r="O3511" s="1">
        <v>8.14</v>
      </c>
      <c r="P3511" s="1">
        <v>6470993</v>
      </c>
      <c r="Q3511" s="1">
        <v>293443</v>
      </c>
      <c r="R3511" s="1">
        <v>3098396</v>
      </c>
      <c r="S3511" s="1">
        <v>20295</v>
      </c>
      <c r="T3511" s="1">
        <v>0</v>
      </c>
      <c r="U3511" s="1">
        <v>0</v>
      </c>
      <c r="W3511" s="1">
        <v>0</v>
      </c>
      <c r="X3511" s="1">
        <v>0</v>
      </c>
      <c r="Y3511" s="1">
        <v>0</v>
      </c>
      <c r="AB3511" s="275">
        <v>44651</v>
      </c>
      <c r="AC3511" s="1">
        <v>1</v>
      </c>
      <c r="AD3511" s="1" t="s">
        <v>2623</v>
      </c>
      <c r="AE3511" s="1">
        <v>1</v>
      </c>
      <c r="AF3511" s="1">
        <v>30</v>
      </c>
      <c r="AG3511" s="1">
        <v>272107</v>
      </c>
      <c r="AN3511" s="1">
        <v>1</v>
      </c>
      <c r="AO3511" s="1">
        <v>1</v>
      </c>
      <c r="AR3511" s="276">
        <v>600453.79</v>
      </c>
      <c r="AS3511" s="1" t="s">
        <v>2624</v>
      </c>
      <c r="AT3511" s="1">
        <v>0</v>
      </c>
      <c r="AU3511" s="1">
        <v>0</v>
      </c>
      <c r="AV3511" s="1" t="s">
        <v>2625</v>
      </c>
      <c r="AW3511" s="1" t="s">
        <v>2626</v>
      </c>
      <c r="AX3511" s="1">
        <v>5</v>
      </c>
      <c r="BC3511" s="1">
        <v>1</v>
      </c>
      <c r="BD3511" s="1">
        <v>7</v>
      </c>
      <c r="BE3511" s="1">
        <v>2</v>
      </c>
      <c r="BF3511" s="296">
        <v>4203084.4890617551</v>
      </c>
    </row>
    <row r="3512" spans="1:58" x14ac:dyDescent="0.3">
      <c r="A3512" s="273">
        <f t="shared" si="103"/>
        <v>0</v>
      </c>
      <c r="B3512" s="1" t="s">
        <v>2621</v>
      </c>
      <c r="C3512" s="274">
        <v>2224780864</v>
      </c>
      <c r="D3512" s="1">
        <v>144205</v>
      </c>
      <c r="E3512" s="1">
        <v>4</v>
      </c>
      <c r="F3512" s="1" t="s">
        <v>4605</v>
      </c>
      <c r="G3512" s="275">
        <v>44376</v>
      </c>
      <c r="H3512" s="275">
        <v>45107</v>
      </c>
      <c r="I3512" s="1">
        <v>0</v>
      </c>
      <c r="J3512" s="1">
        <v>1</v>
      </c>
      <c r="K3512" s="1">
        <v>9</v>
      </c>
      <c r="L3512" s="1">
        <v>30</v>
      </c>
      <c r="M3512" s="1">
        <v>2</v>
      </c>
      <c r="N3512" s="1">
        <v>17.690000000000001</v>
      </c>
      <c r="O3512" s="1">
        <v>19.2</v>
      </c>
      <c r="P3512" s="1">
        <v>1500000</v>
      </c>
      <c r="Q3512" s="1">
        <v>74961</v>
      </c>
      <c r="R3512" s="1">
        <v>999565</v>
      </c>
      <c r="S3512" s="1">
        <v>0</v>
      </c>
      <c r="T3512" s="1">
        <v>0</v>
      </c>
      <c r="U3512" s="1">
        <v>0</v>
      </c>
      <c r="W3512" s="1">
        <v>0</v>
      </c>
      <c r="X3512" s="1">
        <v>0</v>
      </c>
      <c r="Y3512" s="1">
        <v>0</v>
      </c>
      <c r="AB3512" s="275">
        <v>44651</v>
      </c>
      <c r="AC3512" s="1">
        <v>1</v>
      </c>
      <c r="AD3512" s="1" t="s">
        <v>2623</v>
      </c>
      <c r="AE3512" s="1">
        <v>1</v>
      </c>
      <c r="AF3512" s="1">
        <v>30</v>
      </c>
      <c r="AG3512" s="1">
        <v>0</v>
      </c>
      <c r="AN3512" s="1">
        <v>1</v>
      </c>
      <c r="AO3512" s="1">
        <v>1</v>
      </c>
      <c r="AR3512" s="276">
        <v>193692.21</v>
      </c>
      <c r="AS3512" s="1" t="s">
        <v>2657</v>
      </c>
      <c r="AT3512" s="1">
        <v>0</v>
      </c>
      <c r="AU3512" s="1">
        <v>0</v>
      </c>
      <c r="AX3512" s="1">
        <v>5</v>
      </c>
      <c r="BC3512" s="1">
        <v>1</v>
      </c>
      <c r="BD3512" s="1">
        <v>7</v>
      </c>
      <c r="BE3512" s="1">
        <v>2</v>
      </c>
      <c r="BF3512" s="296">
        <v>1355945.5109382446</v>
      </c>
    </row>
    <row r="3513" spans="1:58" x14ac:dyDescent="0.3">
      <c r="A3513" s="273">
        <f t="shared" si="103"/>
        <v>138299.58534712216</v>
      </c>
      <c r="B3513" s="1" t="s">
        <v>2621</v>
      </c>
      <c r="C3513" s="274">
        <v>2224828660</v>
      </c>
      <c r="D3513" s="1">
        <v>144205</v>
      </c>
      <c r="E3513" s="1">
        <v>4</v>
      </c>
      <c r="F3513" s="1" t="s">
        <v>3211</v>
      </c>
      <c r="G3513" s="275">
        <v>43811</v>
      </c>
      <c r="H3513" s="275">
        <v>44834</v>
      </c>
      <c r="I3513" s="1">
        <v>0</v>
      </c>
      <c r="J3513" s="1">
        <v>1</v>
      </c>
      <c r="K3513" s="1">
        <v>26</v>
      </c>
      <c r="L3513" s="1">
        <v>30</v>
      </c>
      <c r="M3513" s="1">
        <v>2</v>
      </c>
      <c r="N3513" s="1">
        <v>18</v>
      </c>
      <c r="O3513" s="1">
        <v>19.559999999999999</v>
      </c>
      <c r="P3513" s="1">
        <v>4500000</v>
      </c>
      <c r="Q3513" s="1">
        <v>225000</v>
      </c>
      <c r="R3513" s="1">
        <v>1241649</v>
      </c>
      <c r="S3513" s="1">
        <v>0</v>
      </c>
      <c r="T3513" s="1">
        <v>0</v>
      </c>
      <c r="U3513" s="1">
        <v>0</v>
      </c>
      <c r="W3513" s="1">
        <v>0</v>
      </c>
      <c r="X3513" s="1">
        <v>0</v>
      </c>
      <c r="Y3513" s="1">
        <v>0</v>
      </c>
      <c r="AB3513" s="275">
        <v>44651</v>
      </c>
      <c r="AC3513" s="1">
        <v>1</v>
      </c>
      <c r="AD3513" s="1" t="s">
        <v>2623</v>
      </c>
      <c r="AE3513" s="1">
        <v>1</v>
      </c>
      <c r="AF3513" s="1">
        <v>30</v>
      </c>
      <c r="AG3513" s="1">
        <v>0</v>
      </c>
      <c r="AN3513" s="1">
        <v>1</v>
      </c>
      <c r="AO3513" s="1">
        <v>1</v>
      </c>
      <c r="AR3513" s="276">
        <v>119468.31</v>
      </c>
      <c r="AS3513" s="1" t="s">
        <v>2657</v>
      </c>
      <c r="AT3513" s="1">
        <v>0</v>
      </c>
      <c r="AU3513" s="1">
        <v>0</v>
      </c>
      <c r="AX3513" s="1">
        <v>5</v>
      </c>
      <c r="BC3513" s="1">
        <v>1</v>
      </c>
      <c r="BD3513" s="1">
        <v>7</v>
      </c>
      <c r="BE3513" s="1">
        <v>2</v>
      </c>
      <c r="BF3513" s="296">
        <v>983881.10465287778</v>
      </c>
    </row>
    <row r="3514" spans="1:58" x14ac:dyDescent="0.3">
      <c r="A3514" s="273">
        <f t="shared" si="103"/>
        <v>1657.8065457061839</v>
      </c>
      <c r="B3514" s="1" t="s">
        <v>2621</v>
      </c>
      <c r="C3514" s="274">
        <v>2224828660</v>
      </c>
      <c r="D3514" s="1">
        <v>144205</v>
      </c>
      <c r="E3514" s="1">
        <v>4</v>
      </c>
      <c r="F3514" s="1" t="s">
        <v>5891</v>
      </c>
      <c r="G3514" s="275">
        <v>44574</v>
      </c>
      <c r="H3514" s="275">
        <v>45322</v>
      </c>
      <c r="I3514" s="1">
        <v>0</v>
      </c>
      <c r="J3514" s="1">
        <v>1</v>
      </c>
      <c r="K3514" s="1">
        <v>2</v>
      </c>
      <c r="L3514" s="1">
        <v>30</v>
      </c>
      <c r="M3514" s="1">
        <v>2</v>
      </c>
      <c r="N3514" s="1">
        <v>17.690000000000001</v>
      </c>
      <c r="O3514" s="1">
        <v>19.2</v>
      </c>
      <c r="P3514" s="1">
        <v>16190</v>
      </c>
      <c r="Q3514" s="1">
        <v>809</v>
      </c>
      <c r="R3514" s="1">
        <v>15051</v>
      </c>
      <c r="S3514" s="1">
        <v>0</v>
      </c>
      <c r="T3514" s="1">
        <v>0</v>
      </c>
      <c r="U3514" s="1">
        <v>0</v>
      </c>
      <c r="W3514" s="1">
        <v>0</v>
      </c>
      <c r="X3514" s="1">
        <v>0</v>
      </c>
      <c r="Y3514" s="1">
        <v>0</v>
      </c>
      <c r="AB3514" s="275">
        <v>44651</v>
      </c>
      <c r="AC3514" s="1">
        <v>1</v>
      </c>
      <c r="AD3514" s="1" t="s">
        <v>2623</v>
      </c>
      <c r="AE3514" s="1">
        <v>1</v>
      </c>
      <c r="AF3514" s="1">
        <v>30</v>
      </c>
      <c r="AG3514" s="1">
        <v>0</v>
      </c>
      <c r="AN3514" s="1">
        <v>1</v>
      </c>
      <c r="AO3514" s="1">
        <v>1</v>
      </c>
      <c r="AR3514" s="276">
        <v>1466.8</v>
      </c>
      <c r="AS3514" s="1" t="s">
        <v>2657</v>
      </c>
      <c r="AT3514" s="1">
        <v>0</v>
      </c>
      <c r="AU3514" s="1">
        <v>0</v>
      </c>
      <c r="AX3514" s="1">
        <v>5</v>
      </c>
      <c r="BC3514" s="1">
        <v>1</v>
      </c>
      <c r="BD3514" s="1">
        <v>7</v>
      </c>
      <c r="BE3514" s="1">
        <v>2</v>
      </c>
      <c r="BF3514" s="296">
        <v>11926.393454293817</v>
      </c>
    </row>
    <row r="3515" spans="1:58" x14ac:dyDescent="0.3">
      <c r="A3515" s="273">
        <f t="shared" si="103"/>
        <v>138871.66108264192</v>
      </c>
      <c r="B3515" s="1" t="s">
        <v>2621</v>
      </c>
      <c r="C3515" s="274">
        <v>2224828660</v>
      </c>
      <c r="D3515" s="1">
        <v>144205</v>
      </c>
      <c r="E3515" s="1">
        <v>4</v>
      </c>
      <c r="F3515" s="1" t="s">
        <v>4900</v>
      </c>
      <c r="G3515" s="275">
        <v>44498</v>
      </c>
      <c r="H3515" s="275">
        <v>45230</v>
      </c>
      <c r="I3515" s="1">
        <v>0</v>
      </c>
      <c r="J3515" s="1">
        <v>1</v>
      </c>
      <c r="K3515" s="1">
        <v>5</v>
      </c>
      <c r="L3515" s="1">
        <v>30</v>
      </c>
      <c r="M3515" s="1">
        <v>2</v>
      </c>
      <c r="N3515" s="1">
        <v>5.99</v>
      </c>
      <c r="O3515" s="1">
        <v>6.16</v>
      </c>
      <c r="P3515" s="1">
        <v>1554538</v>
      </c>
      <c r="Q3515" s="1">
        <v>69181</v>
      </c>
      <c r="R3515" s="1">
        <v>1246841</v>
      </c>
      <c r="S3515" s="1">
        <v>0</v>
      </c>
      <c r="T3515" s="1">
        <v>0</v>
      </c>
      <c r="U3515" s="1">
        <v>0</v>
      </c>
      <c r="W3515" s="1">
        <v>0</v>
      </c>
      <c r="X3515" s="1">
        <v>0</v>
      </c>
      <c r="Y3515" s="1">
        <v>0</v>
      </c>
      <c r="AB3515" s="275">
        <v>44651</v>
      </c>
      <c r="AC3515" s="1">
        <v>1</v>
      </c>
      <c r="AD3515" s="1" t="s">
        <v>2623</v>
      </c>
      <c r="AE3515" s="1">
        <v>1</v>
      </c>
      <c r="AF3515" s="1">
        <v>30</v>
      </c>
      <c r="AG3515" s="1">
        <v>0</v>
      </c>
      <c r="AN3515" s="1">
        <v>1</v>
      </c>
      <c r="AO3515" s="1">
        <v>1</v>
      </c>
      <c r="AR3515" s="276">
        <v>119974.1</v>
      </c>
      <c r="AS3515" s="1" t="s">
        <v>2657</v>
      </c>
      <c r="AT3515" s="1">
        <v>0</v>
      </c>
      <c r="AU3515" s="1">
        <v>0</v>
      </c>
      <c r="AX3515" s="1">
        <v>5</v>
      </c>
      <c r="BC3515" s="1">
        <v>1</v>
      </c>
      <c r="BD3515" s="1">
        <v>7</v>
      </c>
      <c r="BE3515" s="1">
        <v>2</v>
      </c>
      <c r="BF3515" s="296">
        <v>987995.23891735799</v>
      </c>
    </row>
    <row r="3516" spans="1:58" x14ac:dyDescent="0.3">
      <c r="A3516" s="273">
        <f t="shared" si="103"/>
        <v>27163.2786020083</v>
      </c>
      <c r="B3516" s="1" t="s">
        <v>2621</v>
      </c>
      <c r="C3516" s="274">
        <v>2224828660</v>
      </c>
      <c r="D3516" s="1">
        <v>144205</v>
      </c>
      <c r="E3516" s="1">
        <v>4</v>
      </c>
      <c r="F3516" s="1" t="s">
        <v>5033</v>
      </c>
      <c r="G3516" s="275">
        <v>44500</v>
      </c>
      <c r="H3516" s="275">
        <v>45230</v>
      </c>
      <c r="I3516" s="1">
        <v>0</v>
      </c>
      <c r="J3516" s="1">
        <v>1</v>
      </c>
      <c r="K3516" s="1">
        <v>5</v>
      </c>
      <c r="L3516" s="1">
        <v>30</v>
      </c>
      <c r="M3516" s="1">
        <v>2</v>
      </c>
      <c r="N3516" s="1">
        <v>17.690000000000001</v>
      </c>
      <c r="O3516" s="1">
        <v>19.2</v>
      </c>
      <c r="P3516" s="1">
        <v>297350</v>
      </c>
      <c r="Q3516" s="1">
        <v>14860</v>
      </c>
      <c r="R3516" s="1">
        <v>243891</v>
      </c>
      <c r="S3516" s="1">
        <v>0</v>
      </c>
      <c r="T3516" s="1">
        <v>0</v>
      </c>
      <c r="U3516" s="1">
        <v>0</v>
      </c>
      <c r="W3516" s="1">
        <v>0</v>
      </c>
      <c r="X3516" s="1">
        <v>0</v>
      </c>
      <c r="Y3516" s="1">
        <v>0</v>
      </c>
      <c r="AB3516" s="275">
        <v>44651</v>
      </c>
      <c r="AC3516" s="1">
        <v>1</v>
      </c>
      <c r="AD3516" s="1" t="s">
        <v>2623</v>
      </c>
      <c r="AE3516" s="1">
        <v>1</v>
      </c>
      <c r="AF3516" s="1">
        <v>30</v>
      </c>
      <c r="AG3516" s="1">
        <v>0</v>
      </c>
      <c r="AN3516" s="1">
        <v>1</v>
      </c>
      <c r="AO3516" s="1">
        <v>1</v>
      </c>
      <c r="AR3516" s="276">
        <v>23468.799999999999</v>
      </c>
      <c r="AS3516" s="1" t="s">
        <v>2657</v>
      </c>
      <c r="AT3516" s="1">
        <v>0</v>
      </c>
      <c r="AU3516" s="1">
        <v>0</v>
      </c>
      <c r="AX3516" s="1">
        <v>5</v>
      </c>
      <c r="BC3516" s="1">
        <v>1</v>
      </c>
      <c r="BD3516" s="1">
        <v>7</v>
      </c>
      <c r="BE3516" s="1">
        <v>2</v>
      </c>
      <c r="BF3516" s="296">
        <v>193258.92139799171</v>
      </c>
    </row>
    <row r="3517" spans="1:58" x14ac:dyDescent="0.3">
      <c r="A3517" s="273">
        <f t="shared" si="103"/>
        <v>2135.6894967258486</v>
      </c>
      <c r="B3517" s="1" t="s">
        <v>2621</v>
      </c>
      <c r="C3517" s="274">
        <v>2224828660</v>
      </c>
      <c r="D3517" s="1">
        <v>144205</v>
      </c>
      <c r="E3517" s="1">
        <v>4</v>
      </c>
      <c r="F3517" s="1" t="s">
        <v>5981</v>
      </c>
      <c r="G3517" s="275">
        <v>44608</v>
      </c>
      <c r="H3517" s="275">
        <v>45351</v>
      </c>
      <c r="I3517" s="1">
        <v>0</v>
      </c>
      <c r="J3517" s="1">
        <v>1</v>
      </c>
      <c r="K3517" s="1">
        <v>1</v>
      </c>
      <c r="L3517" s="1">
        <v>30</v>
      </c>
      <c r="M3517" s="1">
        <v>2</v>
      </c>
      <c r="N3517" s="1">
        <v>17.71</v>
      </c>
      <c r="O3517" s="1">
        <v>19.22</v>
      </c>
      <c r="P3517" s="1">
        <v>20000</v>
      </c>
      <c r="Q3517" s="1">
        <v>1000</v>
      </c>
      <c r="R3517" s="1">
        <v>19302</v>
      </c>
      <c r="S3517" s="1">
        <v>0</v>
      </c>
      <c r="T3517" s="1">
        <v>0</v>
      </c>
      <c r="U3517" s="1">
        <v>0</v>
      </c>
      <c r="W3517" s="1">
        <v>0</v>
      </c>
      <c r="X3517" s="1">
        <v>0</v>
      </c>
      <c r="Y3517" s="1">
        <v>0</v>
      </c>
      <c r="AB3517" s="275">
        <v>44651</v>
      </c>
      <c r="AC3517" s="1">
        <v>1</v>
      </c>
      <c r="AD3517" s="1" t="s">
        <v>2623</v>
      </c>
      <c r="AE3517" s="1">
        <v>1</v>
      </c>
      <c r="AF3517" s="1">
        <v>30</v>
      </c>
      <c r="AG3517" s="1">
        <v>0</v>
      </c>
      <c r="AN3517" s="1">
        <v>1</v>
      </c>
      <c r="AO3517" s="1">
        <v>1</v>
      </c>
      <c r="AR3517" s="276">
        <v>1871.43</v>
      </c>
      <c r="AS3517" s="1" t="s">
        <v>2657</v>
      </c>
      <c r="AT3517" s="1">
        <v>0</v>
      </c>
      <c r="AU3517" s="1">
        <v>0</v>
      </c>
      <c r="AX3517" s="1">
        <v>5</v>
      </c>
      <c r="BC3517" s="1">
        <v>1</v>
      </c>
      <c r="BD3517" s="1">
        <v>7</v>
      </c>
      <c r="BE3517" s="1">
        <v>2</v>
      </c>
      <c r="BF3517" s="296">
        <v>15294.880503274151</v>
      </c>
    </row>
    <row r="3518" spans="1:58" x14ac:dyDescent="0.3">
      <c r="A3518" s="273">
        <f t="shared" si="103"/>
        <v>11365.647210625539</v>
      </c>
      <c r="B3518" s="1" t="s">
        <v>2621</v>
      </c>
      <c r="C3518" s="274">
        <v>2224828660</v>
      </c>
      <c r="D3518" s="1">
        <v>144205</v>
      </c>
      <c r="E3518" s="1">
        <v>4</v>
      </c>
      <c r="F3518" s="1" t="s">
        <v>5294</v>
      </c>
      <c r="G3518" s="275">
        <v>44517</v>
      </c>
      <c r="H3518" s="275">
        <v>45260</v>
      </c>
      <c r="I3518" s="1">
        <v>0</v>
      </c>
      <c r="J3518" s="1">
        <v>1</v>
      </c>
      <c r="K3518" s="1">
        <v>4</v>
      </c>
      <c r="L3518" s="1">
        <v>30</v>
      </c>
      <c r="M3518" s="1">
        <v>2</v>
      </c>
      <c r="N3518" s="1">
        <v>17.690000000000001</v>
      </c>
      <c r="O3518" s="1">
        <v>19.2</v>
      </c>
      <c r="P3518" s="1">
        <v>119000</v>
      </c>
      <c r="Q3518" s="1">
        <v>5947</v>
      </c>
      <c r="R3518" s="1">
        <v>102013</v>
      </c>
      <c r="S3518" s="1">
        <v>0</v>
      </c>
      <c r="T3518" s="1">
        <v>0</v>
      </c>
      <c r="U3518" s="1">
        <v>0</v>
      </c>
      <c r="W3518" s="1">
        <v>0</v>
      </c>
      <c r="X3518" s="1">
        <v>0</v>
      </c>
      <c r="Y3518" s="1">
        <v>0</v>
      </c>
      <c r="AB3518" s="275">
        <v>44651</v>
      </c>
      <c r="AC3518" s="1">
        <v>1</v>
      </c>
      <c r="AD3518" s="1" t="s">
        <v>2623</v>
      </c>
      <c r="AE3518" s="1">
        <v>1</v>
      </c>
      <c r="AF3518" s="1">
        <v>30</v>
      </c>
      <c r="AG3518" s="1">
        <v>0</v>
      </c>
      <c r="AN3518" s="1">
        <v>1</v>
      </c>
      <c r="AO3518" s="1">
        <v>1</v>
      </c>
      <c r="AR3518" s="276">
        <v>9812.3799999999992</v>
      </c>
      <c r="AS3518" s="1" t="s">
        <v>2657</v>
      </c>
      <c r="AT3518" s="1">
        <v>0</v>
      </c>
      <c r="AU3518" s="1">
        <v>0</v>
      </c>
      <c r="AX3518" s="1">
        <v>5</v>
      </c>
      <c r="BC3518" s="1">
        <v>1</v>
      </c>
      <c r="BD3518" s="1">
        <v>7</v>
      </c>
      <c r="BE3518" s="1">
        <v>2</v>
      </c>
      <c r="BF3518" s="296">
        <v>80834.972789374457</v>
      </c>
    </row>
    <row r="3519" spans="1:58" x14ac:dyDescent="0.3">
      <c r="A3519" s="273">
        <f t="shared" si="103"/>
        <v>3973.8433493204502</v>
      </c>
      <c r="B3519" s="1" t="s">
        <v>2621</v>
      </c>
      <c r="C3519" s="274">
        <v>2224828660</v>
      </c>
      <c r="D3519" s="1">
        <v>144205</v>
      </c>
      <c r="E3519" s="1">
        <v>4</v>
      </c>
      <c r="F3519" s="1" t="s">
        <v>6071</v>
      </c>
      <c r="G3519" s="275">
        <v>44606</v>
      </c>
      <c r="H3519" s="275">
        <v>45351</v>
      </c>
      <c r="I3519" s="1">
        <v>0</v>
      </c>
      <c r="J3519" s="1">
        <v>1</v>
      </c>
      <c r="K3519" s="1">
        <v>1</v>
      </c>
      <c r="L3519" s="1">
        <v>30</v>
      </c>
      <c r="M3519" s="1">
        <v>2</v>
      </c>
      <c r="N3519" s="1">
        <v>17.690000000000001</v>
      </c>
      <c r="O3519" s="1">
        <v>19.2</v>
      </c>
      <c r="P3519" s="1">
        <v>37000</v>
      </c>
      <c r="Q3519" s="1">
        <v>1849</v>
      </c>
      <c r="R3519" s="1">
        <v>35709</v>
      </c>
      <c r="S3519" s="1">
        <v>0</v>
      </c>
      <c r="T3519" s="1">
        <v>0</v>
      </c>
      <c r="U3519" s="1">
        <v>0</v>
      </c>
      <c r="W3519" s="1">
        <v>0</v>
      </c>
      <c r="X3519" s="1">
        <v>0</v>
      </c>
      <c r="Y3519" s="1">
        <v>0</v>
      </c>
      <c r="AB3519" s="275">
        <v>44651</v>
      </c>
      <c r="AC3519" s="1">
        <v>1</v>
      </c>
      <c r="AD3519" s="1" t="s">
        <v>2623</v>
      </c>
      <c r="AE3519" s="1">
        <v>1</v>
      </c>
      <c r="AF3519" s="1">
        <v>30</v>
      </c>
      <c r="AG3519" s="1">
        <v>0</v>
      </c>
      <c r="AN3519" s="1">
        <v>1</v>
      </c>
      <c r="AO3519" s="1">
        <v>1</v>
      </c>
      <c r="AR3519" s="276">
        <v>3439.39</v>
      </c>
      <c r="AS3519" s="1" t="s">
        <v>2657</v>
      </c>
      <c r="AT3519" s="1">
        <v>0</v>
      </c>
      <c r="AU3519" s="1">
        <v>0</v>
      </c>
      <c r="AX3519" s="1">
        <v>5</v>
      </c>
      <c r="BC3519" s="1">
        <v>1</v>
      </c>
      <c r="BD3519" s="1">
        <v>7</v>
      </c>
      <c r="BE3519" s="1">
        <v>2</v>
      </c>
      <c r="BF3519" s="296">
        <v>28295.76665067955</v>
      </c>
    </row>
    <row r="3520" spans="1:58" x14ac:dyDescent="0.3">
      <c r="A3520" s="273">
        <f t="shared" si="103"/>
        <v>21509.010169776011</v>
      </c>
      <c r="B3520" s="1" t="s">
        <v>2621</v>
      </c>
      <c r="C3520" s="274">
        <v>2224828660</v>
      </c>
      <c r="D3520" s="1">
        <v>144205</v>
      </c>
      <c r="E3520" s="1">
        <v>4</v>
      </c>
      <c r="F3520" s="1" t="s">
        <v>6072</v>
      </c>
      <c r="G3520" s="275">
        <v>44606</v>
      </c>
      <c r="H3520" s="275">
        <v>45351</v>
      </c>
      <c r="I3520" s="1">
        <v>0</v>
      </c>
      <c r="J3520" s="1">
        <v>1</v>
      </c>
      <c r="K3520" s="1">
        <v>1</v>
      </c>
      <c r="L3520" s="1">
        <v>30</v>
      </c>
      <c r="M3520" s="1">
        <v>2</v>
      </c>
      <c r="N3520" s="1">
        <v>17.690000000000001</v>
      </c>
      <c r="O3520" s="1">
        <v>19.2</v>
      </c>
      <c r="P3520" s="1">
        <v>200000</v>
      </c>
      <c r="Q3520" s="1">
        <v>9995</v>
      </c>
      <c r="R3520" s="1">
        <v>193022</v>
      </c>
      <c r="S3520" s="1">
        <v>0</v>
      </c>
      <c r="T3520" s="1">
        <v>0</v>
      </c>
      <c r="U3520" s="1">
        <v>0</v>
      </c>
      <c r="W3520" s="1">
        <v>0</v>
      </c>
      <c r="X3520" s="1">
        <v>0</v>
      </c>
      <c r="Y3520" s="1">
        <v>0</v>
      </c>
      <c r="AB3520" s="275">
        <v>44651</v>
      </c>
      <c r="AC3520" s="1">
        <v>1</v>
      </c>
      <c r="AD3520" s="1" t="s">
        <v>2623</v>
      </c>
      <c r="AE3520" s="1">
        <v>1</v>
      </c>
      <c r="AF3520" s="1">
        <v>30</v>
      </c>
      <c r="AG3520" s="1">
        <v>0</v>
      </c>
      <c r="AN3520" s="1">
        <v>1</v>
      </c>
      <c r="AO3520" s="1">
        <v>1</v>
      </c>
      <c r="AR3520" s="276">
        <v>18562.599999999999</v>
      </c>
      <c r="AS3520" s="1" t="s">
        <v>2657</v>
      </c>
      <c r="AT3520" s="1">
        <v>0</v>
      </c>
      <c r="AU3520" s="1">
        <v>0</v>
      </c>
      <c r="AX3520" s="1">
        <v>5</v>
      </c>
      <c r="BC3520" s="1">
        <v>1</v>
      </c>
      <c r="BD3520" s="1">
        <v>7</v>
      </c>
      <c r="BE3520" s="1">
        <v>2</v>
      </c>
      <c r="BF3520" s="296">
        <v>152950.38983022398</v>
      </c>
    </row>
    <row r="3521" spans="1:58" x14ac:dyDescent="0.3">
      <c r="A3521" s="273">
        <f t="shared" si="103"/>
        <v>27412.708941085875</v>
      </c>
      <c r="B3521" s="1" t="s">
        <v>2621</v>
      </c>
      <c r="C3521" s="274">
        <v>2224828660</v>
      </c>
      <c r="D3521" s="1">
        <v>144205</v>
      </c>
      <c r="E3521" s="1">
        <v>4</v>
      </c>
      <c r="F3521" s="1" t="s">
        <v>5435</v>
      </c>
      <c r="G3521" s="275">
        <v>44504</v>
      </c>
      <c r="H3521" s="275">
        <v>45230</v>
      </c>
      <c r="I3521" s="1">
        <v>0</v>
      </c>
      <c r="J3521" s="1">
        <v>1</v>
      </c>
      <c r="K3521" s="1">
        <v>5</v>
      </c>
      <c r="L3521" s="1">
        <v>30</v>
      </c>
      <c r="M3521" s="1">
        <v>2</v>
      </c>
      <c r="N3521" s="1">
        <v>17.690000000000001</v>
      </c>
      <c r="O3521" s="1">
        <v>19.2</v>
      </c>
      <c r="P3521" s="1">
        <v>300000</v>
      </c>
      <c r="Q3521" s="1">
        <v>14992</v>
      </c>
      <c r="R3521" s="1">
        <v>246067</v>
      </c>
      <c r="S3521" s="1">
        <v>0</v>
      </c>
      <c r="T3521" s="1">
        <v>0</v>
      </c>
      <c r="U3521" s="1">
        <v>0</v>
      </c>
      <c r="V3521" s="275"/>
      <c r="W3521" s="1">
        <v>0</v>
      </c>
      <c r="X3521" s="1">
        <v>0</v>
      </c>
      <c r="Y3521" s="1">
        <v>0</v>
      </c>
      <c r="AB3521" s="275">
        <v>44651</v>
      </c>
      <c r="AC3521" s="1">
        <v>1</v>
      </c>
      <c r="AD3521" s="1" t="s">
        <v>2623</v>
      </c>
      <c r="AE3521" s="1">
        <v>1</v>
      </c>
      <c r="AF3521" s="1">
        <v>30</v>
      </c>
      <c r="AG3521" s="1">
        <v>0</v>
      </c>
      <c r="AN3521" s="1">
        <v>1</v>
      </c>
      <c r="AO3521" s="1">
        <v>1</v>
      </c>
      <c r="AR3521" s="276">
        <v>23671.11</v>
      </c>
      <c r="AS3521" s="1" t="s">
        <v>2657</v>
      </c>
      <c r="AT3521" s="1">
        <v>0</v>
      </c>
      <c r="AU3521" s="1">
        <v>0</v>
      </c>
      <c r="AX3521" s="1">
        <v>5</v>
      </c>
      <c r="BC3521" s="1">
        <v>1</v>
      </c>
      <c r="BD3521" s="1">
        <v>7</v>
      </c>
      <c r="BE3521" s="1">
        <v>2</v>
      </c>
      <c r="BF3521" s="296">
        <v>194983.18105891414</v>
      </c>
    </row>
    <row r="3522" spans="1:58" x14ac:dyDescent="0.3">
      <c r="A3522" s="273">
        <f t="shared" ref="A3522:A3585" si="104">IF(+R3522-AR3522-BF3522&gt;0,R3522-AR3522-BF3522,0)</f>
        <v>26880.982556906267</v>
      </c>
      <c r="B3522" s="1" t="s">
        <v>2621</v>
      </c>
      <c r="C3522" s="274">
        <v>2224828660</v>
      </c>
      <c r="D3522" s="1">
        <v>144205</v>
      </c>
      <c r="E3522" s="1">
        <v>4</v>
      </c>
      <c r="F3522" s="1" t="s">
        <v>5509</v>
      </c>
      <c r="G3522" s="275">
        <v>44538</v>
      </c>
      <c r="H3522" s="275">
        <v>45291</v>
      </c>
      <c r="I3522" s="1">
        <v>0</v>
      </c>
      <c r="J3522" s="1">
        <v>1</v>
      </c>
      <c r="K3522" s="1">
        <v>3</v>
      </c>
      <c r="L3522" s="1">
        <v>30</v>
      </c>
      <c r="M3522" s="1">
        <v>2</v>
      </c>
      <c r="N3522" s="1">
        <v>17.690000000000001</v>
      </c>
      <c r="O3522" s="1">
        <v>19.2</v>
      </c>
      <c r="P3522" s="1">
        <v>270000</v>
      </c>
      <c r="Q3522" s="1">
        <v>13493</v>
      </c>
      <c r="R3522" s="1">
        <v>241313</v>
      </c>
      <c r="S3522" s="1">
        <v>0</v>
      </c>
      <c r="T3522" s="1">
        <v>0</v>
      </c>
      <c r="U3522" s="1">
        <v>0</v>
      </c>
      <c r="W3522" s="1">
        <v>0</v>
      </c>
      <c r="X3522" s="1">
        <v>0</v>
      </c>
      <c r="Y3522" s="1">
        <v>0</v>
      </c>
      <c r="AB3522" s="275">
        <v>44651</v>
      </c>
      <c r="AC3522" s="1">
        <v>1</v>
      </c>
      <c r="AD3522" s="1" t="s">
        <v>2623</v>
      </c>
      <c r="AE3522" s="1">
        <v>1</v>
      </c>
      <c r="AF3522" s="1">
        <v>30</v>
      </c>
      <c r="AG3522" s="1">
        <v>0</v>
      </c>
      <c r="AN3522" s="1">
        <v>1</v>
      </c>
      <c r="AO3522" s="1">
        <v>1</v>
      </c>
      <c r="AR3522" s="276">
        <v>23215.9</v>
      </c>
      <c r="AS3522" s="1" t="s">
        <v>2657</v>
      </c>
      <c r="AT3522" s="1">
        <v>0</v>
      </c>
      <c r="AU3522" s="1">
        <v>0</v>
      </c>
      <c r="AX3522" s="1">
        <v>5</v>
      </c>
      <c r="BC3522" s="1">
        <v>1</v>
      </c>
      <c r="BD3522" s="1">
        <v>7</v>
      </c>
      <c r="BE3522" s="1">
        <v>2</v>
      </c>
      <c r="BF3522" s="296">
        <v>191216.11744309374</v>
      </c>
    </row>
    <row r="3523" spans="1:58" x14ac:dyDescent="0.3">
      <c r="A3523" s="273">
        <f t="shared" si="104"/>
        <v>25895.25736646523</v>
      </c>
      <c r="B3523" s="1" t="s">
        <v>2621</v>
      </c>
      <c r="C3523" s="274">
        <v>2224828660</v>
      </c>
      <c r="D3523" s="1">
        <v>144205</v>
      </c>
      <c r="E3523" s="1">
        <v>4</v>
      </c>
      <c r="F3523" s="1" t="s">
        <v>6252</v>
      </c>
      <c r="G3523" s="275">
        <v>44582</v>
      </c>
      <c r="H3523" s="275">
        <v>45322</v>
      </c>
      <c r="I3523" s="1">
        <v>0</v>
      </c>
      <c r="J3523" s="1">
        <v>1</v>
      </c>
      <c r="K3523" s="1">
        <v>2</v>
      </c>
      <c r="L3523" s="1">
        <v>30</v>
      </c>
      <c r="M3523" s="1">
        <v>2</v>
      </c>
      <c r="N3523" s="1">
        <v>17.690000000000001</v>
      </c>
      <c r="O3523" s="1">
        <v>19.2</v>
      </c>
      <c r="P3523" s="1">
        <v>250000</v>
      </c>
      <c r="Q3523" s="1">
        <v>12494</v>
      </c>
      <c r="R3523" s="1">
        <v>232423</v>
      </c>
      <c r="S3523" s="1">
        <v>0</v>
      </c>
      <c r="T3523" s="1">
        <v>0</v>
      </c>
      <c r="U3523" s="1">
        <v>0</v>
      </c>
      <c r="W3523" s="1">
        <v>0</v>
      </c>
      <c r="X3523" s="1">
        <v>0</v>
      </c>
      <c r="Y3523" s="1">
        <v>0</v>
      </c>
      <c r="AB3523" s="275">
        <v>44651</v>
      </c>
      <c r="AC3523" s="1">
        <v>1</v>
      </c>
      <c r="AD3523" s="1" t="s">
        <v>2623</v>
      </c>
      <c r="AE3523" s="1">
        <v>1</v>
      </c>
      <c r="AF3523" s="1">
        <v>30</v>
      </c>
      <c r="AG3523" s="1">
        <v>0</v>
      </c>
      <c r="AN3523" s="1">
        <v>1</v>
      </c>
      <c r="AO3523" s="1">
        <v>1</v>
      </c>
      <c r="AR3523" s="276">
        <v>22356.05</v>
      </c>
      <c r="AS3523" s="1" t="s">
        <v>2657</v>
      </c>
      <c r="AT3523" s="1">
        <v>0</v>
      </c>
      <c r="AU3523" s="1">
        <v>0</v>
      </c>
      <c r="AX3523" s="1">
        <v>5</v>
      </c>
      <c r="BC3523" s="1">
        <v>1</v>
      </c>
      <c r="BD3523" s="1">
        <v>7</v>
      </c>
      <c r="BE3523" s="1">
        <v>2</v>
      </c>
      <c r="BF3523" s="296">
        <v>184171.69263353478</v>
      </c>
    </row>
    <row r="3524" spans="1:58" x14ac:dyDescent="0.3">
      <c r="A3524" s="273">
        <f t="shared" si="104"/>
        <v>30054.579867162916</v>
      </c>
      <c r="B3524" s="1" t="s">
        <v>2621</v>
      </c>
      <c r="C3524" s="274">
        <v>2224828660</v>
      </c>
      <c r="D3524" s="1">
        <v>144205</v>
      </c>
      <c r="E3524" s="1">
        <v>4</v>
      </c>
      <c r="F3524" s="1" t="s">
        <v>6328</v>
      </c>
      <c r="G3524" s="275">
        <v>44628</v>
      </c>
      <c r="H3524" s="275">
        <v>45382</v>
      </c>
      <c r="I3524" s="1">
        <v>0</v>
      </c>
      <c r="J3524" s="1">
        <v>1</v>
      </c>
      <c r="K3524" s="1">
        <v>0</v>
      </c>
      <c r="L3524" s="1">
        <v>30</v>
      </c>
      <c r="M3524" s="1">
        <v>2</v>
      </c>
      <c r="N3524" s="1">
        <v>17.7</v>
      </c>
      <c r="O3524" s="1">
        <v>19.21</v>
      </c>
      <c r="P3524" s="1">
        <v>270000</v>
      </c>
      <c r="Q3524" s="1">
        <v>13493</v>
      </c>
      <c r="R3524" s="1">
        <v>270000</v>
      </c>
      <c r="S3524" s="1">
        <v>2921</v>
      </c>
      <c r="T3524" s="1">
        <v>0</v>
      </c>
      <c r="U3524" s="1">
        <v>0</v>
      </c>
      <c r="W3524" s="1">
        <v>0</v>
      </c>
      <c r="X3524" s="1">
        <v>0</v>
      </c>
      <c r="Y3524" s="1">
        <v>0</v>
      </c>
      <c r="AB3524" s="275">
        <v>44628</v>
      </c>
      <c r="AC3524" s="1">
        <v>1</v>
      </c>
      <c r="AD3524" s="1" t="s">
        <v>2623</v>
      </c>
      <c r="AE3524" s="1">
        <v>1</v>
      </c>
      <c r="AF3524" s="1">
        <v>30</v>
      </c>
      <c r="AG3524" s="1">
        <v>0</v>
      </c>
      <c r="AN3524" s="1">
        <v>1</v>
      </c>
      <c r="AO3524" s="1">
        <v>1</v>
      </c>
      <c r="AR3524" s="276">
        <v>25997.759999999998</v>
      </c>
      <c r="AS3524" s="1" t="s">
        <v>2657</v>
      </c>
      <c r="AT3524" s="1">
        <v>0</v>
      </c>
      <c r="AU3524" s="1">
        <v>0</v>
      </c>
      <c r="AX3524" s="1">
        <v>5</v>
      </c>
      <c r="BC3524" s="1">
        <v>1</v>
      </c>
      <c r="BD3524" s="1">
        <v>7</v>
      </c>
      <c r="BE3524" s="1">
        <v>2</v>
      </c>
      <c r="BF3524" s="296">
        <v>213947.66013283707</v>
      </c>
    </row>
    <row r="3525" spans="1:58" x14ac:dyDescent="0.3">
      <c r="A3525" s="273">
        <f t="shared" si="104"/>
        <v>4386.0395954304477</v>
      </c>
      <c r="B3525" s="1" t="s">
        <v>2621</v>
      </c>
      <c r="C3525" s="274">
        <v>2224828660</v>
      </c>
      <c r="D3525" s="1">
        <v>144205</v>
      </c>
      <c r="E3525" s="1">
        <v>4</v>
      </c>
      <c r="F3525" s="1" t="s">
        <v>6353</v>
      </c>
      <c r="G3525" s="275">
        <v>44632</v>
      </c>
      <c r="H3525" s="275">
        <v>45382</v>
      </c>
      <c r="I3525" s="1">
        <v>0</v>
      </c>
      <c r="J3525" s="1">
        <v>1</v>
      </c>
      <c r="K3525" s="1">
        <v>0</v>
      </c>
      <c r="L3525" s="1">
        <v>30</v>
      </c>
      <c r="M3525" s="1">
        <v>2</v>
      </c>
      <c r="N3525" s="1">
        <v>17.7</v>
      </c>
      <c r="O3525" s="1">
        <v>19.21</v>
      </c>
      <c r="P3525" s="1">
        <v>39400</v>
      </c>
      <c r="Q3525" s="1">
        <v>1969</v>
      </c>
      <c r="R3525" s="1">
        <v>39400</v>
      </c>
      <c r="S3525" s="1">
        <v>349</v>
      </c>
      <c r="T3525" s="1">
        <v>0</v>
      </c>
      <c r="U3525" s="1">
        <v>0</v>
      </c>
      <c r="W3525" s="1">
        <v>0</v>
      </c>
      <c r="X3525" s="1">
        <v>0</v>
      </c>
      <c r="Y3525" s="1">
        <v>0</v>
      </c>
      <c r="AB3525" s="275">
        <v>44632</v>
      </c>
      <c r="AC3525" s="1">
        <v>1</v>
      </c>
      <c r="AD3525" s="1" t="s">
        <v>2623</v>
      </c>
      <c r="AE3525" s="1">
        <v>1</v>
      </c>
      <c r="AF3525" s="1">
        <v>30</v>
      </c>
      <c r="AG3525" s="1">
        <v>0</v>
      </c>
      <c r="AN3525" s="1">
        <v>1</v>
      </c>
      <c r="AO3525" s="1">
        <v>1</v>
      </c>
      <c r="AR3525" s="276">
        <v>3793.45</v>
      </c>
      <c r="AS3525" s="1" t="s">
        <v>2657</v>
      </c>
      <c r="AT3525" s="1">
        <v>0</v>
      </c>
      <c r="AU3525" s="1">
        <v>0</v>
      </c>
      <c r="AX3525" s="1">
        <v>5</v>
      </c>
      <c r="BC3525" s="1">
        <v>1</v>
      </c>
      <c r="BD3525" s="1">
        <v>7</v>
      </c>
      <c r="BE3525" s="1">
        <v>2</v>
      </c>
      <c r="BF3525" s="296">
        <v>31220.510404569555</v>
      </c>
    </row>
    <row r="3526" spans="1:58" x14ac:dyDescent="0.3">
      <c r="A3526" s="273">
        <f t="shared" si="104"/>
        <v>4619.6922388417079</v>
      </c>
      <c r="B3526" s="1" t="s">
        <v>2621</v>
      </c>
      <c r="C3526" s="274">
        <v>2224828660</v>
      </c>
      <c r="D3526" s="1">
        <v>144205</v>
      </c>
      <c r="E3526" s="1">
        <v>4</v>
      </c>
      <c r="F3526" s="1" t="s">
        <v>6429</v>
      </c>
      <c r="G3526" s="275">
        <v>44607</v>
      </c>
      <c r="H3526" s="275">
        <v>45351</v>
      </c>
      <c r="I3526" s="1">
        <v>0</v>
      </c>
      <c r="J3526" s="1">
        <v>1</v>
      </c>
      <c r="K3526" s="1">
        <v>1</v>
      </c>
      <c r="L3526" s="1">
        <v>30</v>
      </c>
      <c r="M3526" s="1">
        <v>2</v>
      </c>
      <c r="N3526" s="1">
        <v>17.690000000000001</v>
      </c>
      <c r="O3526" s="1">
        <v>19.2</v>
      </c>
      <c r="P3526" s="1">
        <v>43000</v>
      </c>
      <c r="Q3526" s="1">
        <v>2149</v>
      </c>
      <c r="R3526" s="1">
        <v>41500</v>
      </c>
      <c r="S3526" s="1">
        <v>0</v>
      </c>
      <c r="T3526" s="1">
        <v>0</v>
      </c>
      <c r="U3526" s="1">
        <v>0</v>
      </c>
      <c r="W3526" s="1">
        <v>0</v>
      </c>
      <c r="X3526" s="1">
        <v>0</v>
      </c>
      <c r="Y3526" s="1">
        <v>0</v>
      </c>
      <c r="AB3526" s="275">
        <v>44651</v>
      </c>
      <c r="AC3526" s="1">
        <v>1</v>
      </c>
      <c r="AD3526" s="1" t="s">
        <v>2623</v>
      </c>
      <c r="AE3526" s="1">
        <v>1</v>
      </c>
      <c r="AF3526" s="1">
        <v>30</v>
      </c>
      <c r="AG3526" s="1">
        <v>0</v>
      </c>
      <c r="AN3526" s="1">
        <v>1</v>
      </c>
      <c r="AO3526" s="1">
        <v>1</v>
      </c>
      <c r="AR3526" s="276">
        <v>3995.76</v>
      </c>
      <c r="AS3526" s="1" t="s">
        <v>2657</v>
      </c>
      <c r="AT3526" s="1">
        <v>0</v>
      </c>
      <c r="AU3526" s="1">
        <v>0</v>
      </c>
      <c r="AX3526" s="1">
        <v>5</v>
      </c>
      <c r="BC3526" s="1">
        <v>1</v>
      </c>
      <c r="BD3526" s="1">
        <v>7</v>
      </c>
      <c r="BE3526" s="1">
        <v>2</v>
      </c>
      <c r="BF3526" s="296">
        <v>32884.54776115829</v>
      </c>
    </row>
    <row r="3527" spans="1:58" x14ac:dyDescent="0.3">
      <c r="A3527" s="273">
        <f t="shared" si="104"/>
        <v>33399.59763018103</v>
      </c>
      <c r="B3527" s="1" t="s">
        <v>2621</v>
      </c>
      <c r="C3527" s="274">
        <v>2224828660</v>
      </c>
      <c r="D3527" s="1">
        <v>144205</v>
      </c>
      <c r="E3527" s="1">
        <v>4</v>
      </c>
      <c r="F3527" s="1" t="s">
        <v>6513</v>
      </c>
      <c r="G3527" s="275">
        <v>44651</v>
      </c>
      <c r="H3527" s="275">
        <v>45382</v>
      </c>
      <c r="I3527" s="1">
        <v>0</v>
      </c>
      <c r="J3527" s="1">
        <v>1</v>
      </c>
      <c r="K3527" s="1">
        <v>0</v>
      </c>
      <c r="L3527" s="1">
        <v>30</v>
      </c>
      <c r="M3527" s="1">
        <v>2</v>
      </c>
      <c r="N3527" s="1">
        <v>17.7</v>
      </c>
      <c r="O3527" s="1">
        <v>19.2</v>
      </c>
      <c r="P3527" s="1">
        <v>300000</v>
      </c>
      <c r="Q3527" s="1">
        <v>14992</v>
      </c>
      <c r="R3527" s="1">
        <v>300000</v>
      </c>
      <c r="S3527" s="1">
        <v>0</v>
      </c>
      <c r="T3527" s="1">
        <v>0</v>
      </c>
      <c r="U3527" s="1">
        <v>0</v>
      </c>
      <c r="W3527" s="1">
        <v>0</v>
      </c>
      <c r="X3527" s="1">
        <v>0</v>
      </c>
      <c r="Y3527" s="1">
        <v>0</v>
      </c>
      <c r="AB3527" s="275">
        <v>44651</v>
      </c>
      <c r="AC3527" s="1">
        <v>1</v>
      </c>
      <c r="AD3527" s="1" t="s">
        <v>2623</v>
      </c>
      <c r="AE3527" s="1">
        <v>1</v>
      </c>
      <c r="AF3527" s="1">
        <v>30</v>
      </c>
      <c r="AG3527" s="1">
        <v>0</v>
      </c>
      <c r="AN3527" s="1">
        <v>1</v>
      </c>
      <c r="AO3527" s="1">
        <v>1</v>
      </c>
      <c r="AR3527" s="276">
        <v>28880.78</v>
      </c>
      <c r="AS3527" s="1" t="s">
        <v>2657</v>
      </c>
      <c r="AT3527" s="1">
        <v>0</v>
      </c>
      <c r="AU3527" s="1">
        <v>0</v>
      </c>
      <c r="AX3527" s="1">
        <v>5</v>
      </c>
      <c r="BC3527" s="1">
        <v>1</v>
      </c>
      <c r="BD3527" s="1">
        <v>7</v>
      </c>
      <c r="BE3527" s="1">
        <v>2</v>
      </c>
      <c r="BF3527" s="296">
        <v>237719.62236981894</v>
      </c>
    </row>
    <row r="3528" spans="1:58" x14ac:dyDescent="0.3">
      <c r="A3528" s="273">
        <f t="shared" si="104"/>
        <v>806913</v>
      </c>
      <c r="B3528" s="1" t="s">
        <v>2621</v>
      </c>
      <c r="C3528" s="274">
        <v>2224846666</v>
      </c>
      <c r="D3528" s="1">
        <v>144205</v>
      </c>
      <c r="E3528" s="1">
        <v>4</v>
      </c>
      <c r="F3528" s="1" t="s">
        <v>6514</v>
      </c>
      <c r="G3528" s="275">
        <v>44651</v>
      </c>
      <c r="H3528" s="275">
        <v>45382</v>
      </c>
      <c r="I3528" s="1">
        <v>0</v>
      </c>
      <c r="J3528" s="1">
        <v>1</v>
      </c>
      <c r="K3528" s="1">
        <v>0</v>
      </c>
      <c r="L3528" s="1">
        <v>30</v>
      </c>
      <c r="M3528" s="1">
        <v>2</v>
      </c>
      <c r="N3528" s="1">
        <v>17.7</v>
      </c>
      <c r="O3528" s="1">
        <v>19.2</v>
      </c>
      <c r="P3528" s="1">
        <v>2000000</v>
      </c>
      <c r="Q3528" s="1">
        <v>99948</v>
      </c>
      <c r="R3528" s="1">
        <v>2000000</v>
      </c>
      <c r="S3528" s="1">
        <v>0</v>
      </c>
      <c r="T3528" s="1">
        <v>0</v>
      </c>
      <c r="U3528" s="1">
        <v>0</v>
      </c>
      <c r="W3528" s="1">
        <v>0</v>
      </c>
      <c r="X3528" s="1">
        <v>0</v>
      </c>
      <c r="Y3528" s="1">
        <v>0</v>
      </c>
      <c r="AB3528" s="275">
        <v>44651</v>
      </c>
      <c r="AC3528" s="1">
        <v>1</v>
      </c>
      <c r="AD3528" s="1" t="s">
        <v>2623</v>
      </c>
      <c r="AE3528" s="1">
        <v>1</v>
      </c>
      <c r="AF3528" s="1">
        <v>30</v>
      </c>
      <c r="AG3528" s="1">
        <v>0</v>
      </c>
      <c r="AN3528" s="1">
        <v>1</v>
      </c>
      <c r="AO3528" s="1">
        <v>1</v>
      </c>
      <c r="AR3528" s="276">
        <v>411636</v>
      </c>
      <c r="AS3528" s="1" t="s">
        <v>2657</v>
      </c>
      <c r="AT3528" s="1">
        <v>0</v>
      </c>
      <c r="AU3528" s="1">
        <v>0</v>
      </c>
      <c r="AX3528" s="1">
        <v>5</v>
      </c>
      <c r="BC3528" s="1">
        <v>1</v>
      </c>
      <c r="BD3528" s="1">
        <v>7</v>
      </c>
      <c r="BE3528" s="1">
        <v>2</v>
      </c>
      <c r="BF3528" s="296">
        <v>781451</v>
      </c>
    </row>
    <row r="3529" spans="1:58" x14ac:dyDescent="0.3">
      <c r="A3529" s="273">
        <f t="shared" si="104"/>
        <v>1764895.4349203394</v>
      </c>
      <c r="B3529" s="1" t="s">
        <v>2621</v>
      </c>
      <c r="C3529" s="274">
        <v>2226074749</v>
      </c>
      <c r="D3529" s="1">
        <v>144105</v>
      </c>
      <c r="E3529" s="1">
        <v>4</v>
      </c>
      <c r="F3529" s="1" t="s">
        <v>5241</v>
      </c>
      <c r="G3529" s="275">
        <v>44497</v>
      </c>
      <c r="H3529" s="275">
        <v>45596</v>
      </c>
      <c r="I3529" s="1">
        <v>0</v>
      </c>
      <c r="J3529" s="1">
        <v>1</v>
      </c>
      <c r="K3529" s="1">
        <v>5</v>
      </c>
      <c r="L3529" s="1">
        <v>30</v>
      </c>
      <c r="M3529" s="1">
        <v>2</v>
      </c>
      <c r="N3529" s="1">
        <v>13.84</v>
      </c>
      <c r="O3529" s="1">
        <v>14.76</v>
      </c>
      <c r="P3529" s="1">
        <v>5030160</v>
      </c>
      <c r="Q3529" s="1">
        <v>172533</v>
      </c>
      <c r="R3529" s="1">
        <v>4452629</v>
      </c>
      <c r="S3529" s="1">
        <v>0</v>
      </c>
      <c r="T3529" s="1">
        <v>0</v>
      </c>
      <c r="U3529" s="1">
        <v>0</v>
      </c>
      <c r="W3529" s="1">
        <v>0</v>
      </c>
      <c r="X3529" s="1">
        <v>0</v>
      </c>
      <c r="Y3529" s="1">
        <v>0</v>
      </c>
      <c r="AB3529" s="275">
        <v>44651</v>
      </c>
      <c r="AC3529" s="1">
        <v>1</v>
      </c>
      <c r="AD3529" s="1" t="s">
        <v>2623</v>
      </c>
      <c r="AE3529" s="1">
        <v>1</v>
      </c>
      <c r="AF3529" s="1">
        <v>30</v>
      </c>
      <c r="AG3529" s="1">
        <v>0</v>
      </c>
      <c r="AN3529" s="1">
        <v>1</v>
      </c>
      <c r="AO3529" s="1">
        <v>1</v>
      </c>
      <c r="AP3529" s="275"/>
      <c r="AR3529" s="276">
        <v>335991.69</v>
      </c>
      <c r="AS3529" s="1" t="s">
        <v>2632</v>
      </c>
      <c r="AT3529" s="1">
        <v>0</v>
      </c>
      <c r="AU3529" s="1">
        <v>0</v>
      </c>
      <c r="AV3529" s="1" t="s">
        <v>2625</v>
      </c>
      <c r="AW3529" s="1" t="s">
        <v>2626</v>
      </c>
      <c r="AX3529" s="1">
        <v>5</v>
      </c>
      <c r="BC3529" s="1">
        <v>1</v>
      </c>
      <c r="BD3529" s="1">
        <v>7</v>
      </c>
      <c r="BE3529" s="1">
        <v>2</v>
      </c>
      <c r="BF3529" s="296">
        <v>2351741.8750796607</v>
      </c>
    </row>
    <row r="3530" spans="1:58" x14ac:dyDescent="0.3">
      <c r="A3530" s="273">
        <f t="shared" si="104"/>
        <v>1677120.5650796606</v>
      </c>
      <c r="B3530" s="1" t="s">
        <v>2621</v>
      </c>
      <c r="C3530" s="274">
        <v>2226074749</v>
      </c>
      <c r="D3530" s="1">
        <v>144205</v>
      </c>
      <c r="E3530" s="1">
        <v>4</v>
      </c>
      <c r="F3530" s="1" t="s">
        <v>5316</v>
      </c>
      <c r="G3530" s="275">
        <v>44494</v>
      </c>
      <c r="H3530" s="275">
        <v>45412</v>
      </c>
      <c r="I3530" s="1">
        <v>0</v>
      </c>
      <c r="J3530" s="1">
        <v>1</v>
      </c>
      <c r="K3530" s="1">
        <v>5</v>
      </c>
      <c r="L3530" s="1">
        <v>30</v>
      </c>
      <c r="M3530" s="1">
        <v>2</v>
      </c>
      <c r="N3530" s="1">
        <v>7.2</v>
      </c>
      <c r="O3530" s="1">
        <v>7.44</v>
      </c>
      <c r="P3530" s="1">
        <v>5000000</v>
      </c>
      <c r="Q3530" s="1">
        <v>183534</v>
      </c>
      <c r="R3530" s="1">
        <v>4231049</v>
      </c>
      <c r="S3530" s="1">
        <v>0</v>
      </c>
      <c r="T3530" s="1">
        <v>0</v>
      </c>
      <c r="U3530" s="1">
        <v>0</v>
      </c>
      <c r="W3530" s="1">
        <v>0</v>
      </c>
      <c r="X3530" s="1">
        <v>0</v>
      </c>
      <c r="Y3530" s="1">
        <v>0</v>
      </c>
      <c r="AB3530" s="275">
        <v>44651</v>
      </c>
      <c r="AC3530" s="1">
        <v>1</v>
      </c>
      <c r="AD3530" s="1" t="s">
        <v>2623</v>
      </c>
      <c r="AE3530" s="1">
        <v>1</v>
      </c>
      <c r="AF3530" s="1">
        <v>30</v>
      </c>
      <c r="AG3530" s="1">
        <v>0</v>
      </c>
      <c r="AN3530" s="1">
        <v>1</v>
      </c>
      <c r="AO3530" s="1">
        <v>1</v>
      </c>
      <c r="AR3530" s="276">
        <v>319218.31</v>
      </c>
      <c r="AS3530" s="1" t="s">
        <v>2657</v>
      </c>
      <c r="AT3530" s="1">
        <v>0</v>
      </c>
      <c r="AU3530" s="1">
        <v>0</v>
      </c>
      <c r="AX3530" s="1">
        <v>5</v>
      </c>
      <c r="BC3530" s="1">
        <v>1</v>
      </c>
      <c r="BD3530" s="1">
        <v>7</v>
      </c>
      <c r="BE3530" s="1">
        <v>2</v>
      </c>
      <c r="BF3530" s="296">
        <v>2234710.1249203393</v>
      </c>
    </row>
    <row r="3531" spans="1:58" x14ac:dyDescent="0.3">
      <c r="A3531" s="273">
        <f t="shared" si="104"/>
        <v>122959</v>
      </c>
      <c r="B3531" s="1" t="s">
        <v>2621</v>
      </c>
      <c r="C3531" s="274">
        <v>2226287876</v>
      </c>
      <c r="D3531" s="1">
        <v>144105</v>
      </c>
      <c r="E3531" s="1">
        <v>4</v>
      </c>
      <c r="F3531" s="1" t="s">
        <v>5753</v>
      </c>
      <c r="G3531" s="275">
        <v>44578</v>
      </c>
      <c r="H3531" s="275">
        <v>44957</v>
      </c>
      <c r="I3531" s="1">
        <v>0</v>
      </c>
      <c r="J3531" s="1">
        <v>1</v>
      </c>
      <c r="K3531" s="1">
        <v>2</v>
      </c>
      <c r="L3531" s="1">
        <v>30</v>
      </c>
      <c r="M3531" s="1">
        <v>2</v>
      </c>
      <c r="N3531" s="1">
        <v>5.99</v>
      </c>
      <c r="O3531" s="1">
        <v>6.16</v>
      </c>
      <c r="P3531" s="1">
        <v>5019600</v>
      </c>
      <c r="Q3531" s="1">
        <v>432950</v>
      </c>
      <c r="R3531" s="1">
        <v>4205102</v>
      </c>
      <c r="S3531" s="1">
        <v>0</v>
      </c>
      <c r="T3531" s="1">
        <v>0</v>
      </c>
      <c r="U3531" s="1">
        <v>0</v>
      </c>
      <c r="W3531" s="1">
        <v>0</v>
      </c>
      <c r="X3531" s="1">
        <v>0</v>
      </c>
      <c r="Y3531" s="1">
        <v>0</v>
      </c>
      <c r="AB3531" s="275">
        <v>44651</v>
      </c>
      <c r="AC3531" s="1">
        <v>1</v>
      </c>
      <c r="AD3531" s="1" t="s">
        <v>2623</v>
      </c>
      <c r="AE3531" s="1">
        <v>1</v>
      </c>
      <c r="AF3531" s="1">
        <v>30</v>
      </c>
      <c r="AG3531" s="1">
        <v>0</v>
      </c>
      <c r="AN3531" s="1">
        <v>1</v>
      </c>
      <c r="AO3531" s="1">
        <v>1</v>
      </c>
      <c r="AR3531" s="276">
        <v>620518</v>
      </c>
      <c r="AS3531" s="1" t="s">
        <v>2632</v>
      </c>
      <c r="AT3531" s="1">
        <v>0</v>
      </c>
      <c r="AU3531" s="1">
        <v>0</v>
      </c>
      <c r="AV3531" s="1" t="s">
        <v>2625</v>
      </c>
      <c r="AW3531" s="1" t="s">
        <v>2626</v>
      </c>
      <c r="AX3531" s="1">
        <v>5</v>
      </c>
      <c r="BC3531" s="1">
        <v>1</v>
      </c>
      <c r="BD3531" s="1">
        <v>7</v>
      </c>
      <c r="BE3531" s="1">
        <v>2</v>
      </c>
      <c r="BF3531" s="296">
        <v>3461625</v>
      </c>
    </row>
    <row r="3532" spans="1:58" x14ac:dyDescent="0.3">
      <c r="A3532" s="273">
        <f t="shared" si="104"/>
        <v>1216399.7349209157</v>
      </c>
      <c r="B3532" s="1" t="s">
        <v>2621</v>
      </c>
      <c r="C3532" s="274">
        <v>2226242407</v>
      </c>
      <c r="D3532" s="1">
        <v>144105</v>
      </c>
      <c r="E3532" s="1">
        <v>4</v>
      </c>
      <c r="F3532" s="1" t="s">
        <v>3451</v>
      </c>
      <c r="G3532" s="275">
        <v>44133</v>
      </c>
      <c r="H3532" s="275">
        <v>44865</v>
      </c>
      <c r="I3532" s="1">
        <v>0</v>
      </c>
      <c r="J3532" s="1">
        <v>1</v>
      </c>
      <c r="K3532" s="1">
        <v>17</v>
      </c>
      <c r="L3532" s="1">
        <v>30</v>
      </c>
      <c r="M3532" s="1">
        <v>2</v>
      </c>
      <c r="N3532" s="1">
        <v>9.2200000000000006</v>
      </c>
      <c r="O3532" s="1">
        <v>9.6199999999999992</v>
      </c>
      <c r="P3532" s="1">
        <v>6020619</v>
      </c>
      <c r="Q3532" s="1">
        <v>276797</v>
      </c>
      <c r="R3532" s="1">
        <v>1876847</v>
      </c>
      <c r="S3532" s="1">
        <v>0</v>
      </c>
      <c r="T3532" s="1">
        <v>0</v>
      </c>
      <c r="U3532" s="1">
        <v>0</v>
      </c>
      <c r="W3532" s="1">
        <v>0</v>
      </c>
      <c r="X3532" s="1">
        <v>0</v>
      </c>
      <c r="Y3532" s="1">
        <v>0</v>
      </c>
      <c r="AB3532" s="275">
        <v>44651</v>
      </c>
      <c r="AC3532" s="1">
        <v>1</v>
      </c>
      <c r="AD3532" s="1" t="s">
        <v>2623</v>
      </c>
      <c r="AE3532" s="1">
        <v>1</v>
      </c>
      <c r="AF3532" s="1">
        <v>30</v>
      </c>
      <c r="AG3532" s="1">
        <v>0</v>
      </c>
      <c r="AN3532" s="1">
        <v>1</v>
      </c>
      <c r="AO3532" s="1">
        <v>1</v>
      </c>
      <c r="AR3532" s="276">
        <v>101133.16</v>
      </c>
      <c r="AS3532" s="1" t="s">
        <v>2632</v>
      </c>
      <c r="AT3532" s="1">
        <v>0</v>
      </c>
      <c r="AU3532" s="1">
        <v>0</v>
      </c>
      <c r="AV3532" s="1" t="s">
        <v>2625</v>
      </c>
      <c r="AW3532" s="1" t="s">
        <v>2626</v>
      </c>
      <c r="AX3532" s="1">
        <v>5</v>
      </c>
      <c r="BC3532" s="1">
        <v>1</v>
      </c>
      <c r="BD3532" s="1">
        <v>7</v>
      </c>
      <c r="BE3532" s="1">
        <v>2</v>
      </c>
      <c r="BF3532" s="296">
        <v>559314.10507908452</v>
      </c>
    </row>
    <row r="3533" spans="1:58" x14ac:dyDescent="0.3">
      <c r="A3533" s="273">
        <f t="shared" si="104"/>
        <v>3386669.4677933753</v>
      </c>
      <c r="B3533" s="1" t="s">
        <v>2621</v>
      </c>
      <c r="C3533" s="274">
        <v>2226242407</v>
      </c>
      <c r="D3533" s="1">
        <v>144105</v>
      </c>
      <c r="E3533" s="1">
        <v>4</v>
      </c>
      <c r="F3533" s="1" t="s">
        <v>4626</v>
      </c>
      <c r="G3533" s="275">
        <v>44329</v>
      </c>
      <c r="H3533" s="275">
        <v>45077</v>
      </c>
      <c r="I3533" s="1">
        <v>0</v>
      </c>
      <c r="J3533" s="1">
        <v>1</v>
      </c>
      <c r="K3533" s="1">
        <v>12</v>
      </c>
      <c r="L3533" s="1">
        <v>30</v>
      </c>
      <c r="M3533" s="1">
        <v>2</v>
      </c>
      <c r="N3533" s="1">
        <v>13.83</v>
      </c>
      <c r="O3533" s="1">
        <v>14.74</v>
      </c>
      <c r="P3533" s="1">
        <v>9076181</v>
      </c>
      <c r="Q3533" s="1">
        <v>243655</v>
      </c>
      <c r="R3533" s="1">
        <v>5225138</v>
      </c>
      <c r="S3533" s="1">
        <v>0</v>
      </c>
      <c r="T3533" s="1">
        <v>0</v>
      </c>
      <c r="U3533" s="1">
        <v>0</v>
      </c>
      <c r="W3533" s="1">
        <v>0</v>
      </c>
      <c r="X3533" s="1">
        <v>0</v>
      </c>
      <c r="Y3533" s="1">
        <v>0</v>
      </c>
      <c r="Z3533" s="1" t="s">
        <v>5738</v>
      </c>
      <c r="AA3533" s="1" t="s">
        <v>2807</v>
      </c>
      <c r="AB3533" s="275">
        <v>44651</v>
      </c>
      <c r="AC3533" s="1">
        <v>1</v>
      </c>
      <c r="AD3533" s="1" t="s">
        <v>2623</v>
      </c>
      <c r="AE3533" s="1">
        <v>1</v>
      </c>
      <c r="AF3533" s="1">
        <v>30</v>
      </c>
      <c r="AG3533" s="1">
        <v>0</v>
      </c>
      <c r="AN3533" s="1">
        <v>1</v>
      </c>
      <c r="AO3533" s="1">
        <v>1</v>
      </c>
      <c r="AP3533" s="275"/>
      <c r="AR3533" s="276">
        <v>281339.27</v>
      </c>
      <c r="AS3533" s="1" t="s">
        <v>2632</v>
      </c>
      <c r="AT3533" s="1">
        <v>0</v>
      </c>
      <c r="AU3533" s="1">
        <v>0</v>
      </c>
      <c r="AV3533" s="1" t="s">
        <v>2625</v>
      </c>
      <c r="AW3533" s="1" t="s">
        <v>2626</v>
      </c>
      <c r="AX3533" s="1">
        <v>5</v>
      </c>
      <c r="BC3533" s="1">
        <v>1</v>
      </c>
      <c r="BD3533" s="1">
        <v>7</v>
      </c>
      <c r="BE3533" s="1">
        <v>2</v>
      </c>
      <c r="BF3533" s="296">
        <v>1557129.262206625</v>
      </c>
    </row>
    <row r="3534" spans="1:58" x14ac:dyDescent="0.3">
      <c r="A3534" s="273">
        <f t="shared" si="104"/>
        <v>8837938.8025296815</v>
      </c>
      <c r="B3534" s="1" t="s">
        <v>2621</v>
      </c>
      <c r="C3534" s="274">
        <v>2226242407</v>
      </c>
      <c r="D3534" s="1">
        <v>144105</v>
      </c>
      <c r="E3534" s="1">
        <v>4</v>
      </c>
      <c r="F3534" s="1" t="s">
        <v>5449</v>
      </c>
      <c r="G3534" s="275">
        <v>44503</v>
      </c>
      <c r="H3534" s="275">
        <v>45626</v>
      </c>
      <c r="I3534" s="1">
        <v>0</v>
      </c>
      <c r="J3534" s="1">
        <v>1</v>
      </c>
      <c r="K3534" s="1">
        <v>5</v>
      </c>
      <c r="L3534" s="1">
        <v>30</v>
      </c>
      <c r="M3534" s="1">
        <v>2</v>
      </c>
      <c r="N3534" s="1">
        <v>9</v>
      </c>
      <c r="O3534" s="1">
        <v>9.3800000000000008</v>
      </c>
      <c r="P3534" s="1">
        <v>15485080</v>
      </c>
      <c r="Q3534" s="1">
        <v>325329</v>
      </c>
      <c r="R3534" s="1">
        <v>13635795</v>
      </c>
      <c r="S3534" s="1">
        <v>0</v>
      </c>
      <c r="T3534" s="1">
        <v>0</v>
      </c>
      <c r="U3534" s="1">
        <v>0</v>
      </c>
      <c r="W3534" s="1">
        <v>0</v>
      </c>
      <c r="X3534" s="1">
        <v>0</v>
      </c>
      <c r="Y3534" s="1">
        <v>0</v>
      </c>
      <c r="Z3534" s="1" t="s">
        <v>2635</v>
      </c>
      <c r="AA3534" s="1" t="s">
        <v>2807</v>
      </c>
      <c r="AB3534" s="275">
        <v>44651</v>
      </c>
      <c r="AC3534" s="1">
        <v>1</v>
      </c>
      <c r="AD3534" s="1" t="s">
        <v>2623</v>
      </c>
      <c r="AE3534" s="1">
        <v>1</v>
      </c>
      <c r="AF3534" s="1">
        <v>30</v>
      </c>
      <c r="AG3534" s="1">
        <v>0</v>
      </c>
      <c r="AN3534" s="1">
        <v>1</v>
      </c>
      <c r="AO3534" s="1">
        <v>1</v>
      </c>
      <c r="AR3534" s="276">
        <v>734289.76</v>
      </c>
      <c r="AS3534" s="1" t="s">
        <v>2677</v>
      </c>
      <c r="AT3534" s="1">
        <v>0</v>
      </c>
      <c r="AU3534" s="1">
        <v>0</v>
      </c>
      <c r="AV3534" s="1" t="s">
        <v>2625</v>
      </c>
      <c r="AW3534" s="1" t="s">
        <v>2626</v>
      </c>
      <c r="AX3534" s="1">
        <v>5</v>
      </c>
      <c r="BC3534" s="1">
        <v>1</v>
      </c>
      <c r="BD3534" s="1">
        <v>7</v>
      </c>
      <c r="BE3534" s="1">
        <v>2</v>
      </c>
      <c r="BF3534" s="296">
        <v>4063566.4374703187</v>
      </c>
    </row>
    <row r="3535" spans="1:58" x14ac:dyDescent="0.3">
      <c r="A3535" s="273">
        <f t="shared" si="104"/>
        <v>19789.374366382519</v>
      </c>
      <c r="B3535" s="1" t="s">
        <v>2621</v>
      </c>
      <c r="C3535" s="274">
        <v>2226242407</v>
      </c>
      <c r="D3535" s="1">
        <v>144205</v>
      </c>
      <c r="E3535" s="1">
        <v>4</v>
      </c>
      <c r="F3535" s="1" t="s">
        <v>3652</v>
      </c>
      <c r="G3535" s="275">
        <v>44213</v>
      </c>
      <c r="H3535" s="275">
        <v>44957</v>
      </c>
      <c r="I3535" s="1">
        <v>0</v>
      </c>
      <c r="J3535" s="1">
        <v>1</v>
      </c>
      <c r="K3535" s="1">
        <v>14</v>
      </c>
      <c r="L3535" s="1">
        <v>30</v>
      </c>
      <c r="M3535" s="1">
        <v>2</v>
      </c>
      <c r="N3535" s="1">
        <v>17.690000000000001</v>
      </c>
      <c r="O3535" s="1">
        <v>19.2</v>
      </c>
      <c r="P3535" s="1">
        <v>66500</v>
      </c>
      <c r="Q3535" s="1">
        <v>3323</v>
      </c>
      <c r="R3535" s="1">
        <v>30639</v>
      </c>
      <c r="S3535" s="1">
        <v>0</v>
      </c>
      <c r="T3535" s="1">
        <v>0</v>
      </c>
      <c r="U3535" s="1">
        <v>0</v>
      </c>
      <c r="W3535" s="1">
        <v>0</v>
      </c>
      <c r="X3535" s="1">
        <v>0</v>
      </c>
      <c r="Y3535" s="1">
        <v>0</v>
      </c>
      <c r="AB3535" s="275">
        <v>44651</v>
      </c>
      <c r="AC3535" s="1">
        <v>1</v>
      </c>
      <c r="AD3535" s="1" t="s">
        <v>2623</v>
      </c>
      <c r="AE3535" s="1">
        <v>1</v>
      </c>
      <c r="AF3535" s="1">
        <v>30</v>
      </c>
      <c r="AG3535" s="1">
        <v>0</v>
      </c>
      <c r="AN3535" s="1">
        <v>1</v>
      </c>
      <c r="AO3535" s="1">
        <v>1</v>
      </c>
      <c r="AR3535" s="276">
        <v>1718.98</v>
      </c>
      <c r="AS3535" s="1" t="s">
        <v>2657</v>
      </c>
      <c r="AT3535" s="1">
        <v>0</v>
      </c>
      <c r="AU3535" s="1">
        <v>0</v>
      </c>
      <c r="AX3535" s="1">
        <v>5</v>
      </c>
      <c r="BC3535" s="1">
        <v>1</v>
      </c>
      <c r="BD3535" s="1">
        <v>7</v>
      </c>
      <c r="BE3535" s="1">
        <v>2</v>
      </c>
      <c r="BF3535" s="296">
        <v>9130.6456336174815</v>
      </c>
    </row>
    <row r="3536" spans="1:58" x14ac:dyDescent="0.3">
      <c r="A3536" s="273">
        <f t="shared" si="104"/>
        <v>119462.24711812322</v>
      </c>
      <c r="B3536" s="1" t="s">
        <v>2621</v>
      </c>
      <c r="C3536" s="274">
        <v>2226242407</v>
      </c>
      <c r="D3536" s="1">
        <v>144205</v>
      </c>
      <c r="E3536" s="1">
        <v>4</v>
      </c>
      <c r="F3536" s="1" t="s">
        <v>3564</v>
      </c>
      <c r="G3536" s="275">
        <v>44226</v>
      </c>
      <c r="H3536" s="275">
        <v>44957</v>
      </c>
      <c r="I3536" s="1">
        <v>0</v>
      </c>
      <c r="J3536" s="1">
        <v>1</v>
      </c>
      <c r="K3536" s="1">
        <v>14</v>
      </c>
      <c r="L3536" s="1">
        <v>30</v>
      </c>
      <c r="M3536" s="1">
        <v>2</v>
      </c>
      <c r="N3536" s="1">
        <v>17.690000000000001</v>
      </c>
      <c r="O3536" s="1">
        <v>19.2</v>
      </c>
      <c r="P3536" s="1">
        <v>400000</v>
      </c>
      <c r="Q3536" s="1">
        <v>19990</v>
      </c>
      <c r="R3536" s="1">
        <v>184256</v>
      </c>
      <c r="S3536" s="1">
        <v>0</v>
      </c>
      <c r="T3536" s="1">
        <v>0</v>
      </c>
      <c r="U3536" s="1">
        <v>0</v>
      </c>
      <c r="W3536" s="1">
        <v>0</v>
      </c>
      <c r="X3536" s="1">
        <v>0</v>
      </c>
      <c r="Y3536" s="1">
        <v>0</v>
      </c>
      <c r="AB3536" s="275">
        <v>44651</v>
      </c>
      <c r="AC3536" s="1">
        <v>1</v>
      </c>
      <c r="AD3536" s="1" t="s">
        <v>2623</v>
      </c>
      <c r="AE3536" s="1">
        <v>1</v>
      </c>
      <c r="AF3536" s="1">
        <v>30</v>
      </c>
      <c r="AG3536" s="1">
        <v>0</v>
      </c>
      <c r="AN3536" s="1">
        <v>1</v>
      </c>
      <c r="AO3536" s="1">
        <v>1</v>
      </c>
      <c r="AR3536" s="276">
        <v>9884.1200000000008</v>
      </c>
      <c r="AS3536" s="1" t="s">
        <v>2657</v>
      </c>
      <c r="AT3536" s="1">
        <v>0</v>
      </c>
      <c r="AU3536" s="1">
        <v>0</v>
      </c>
      <c r="AX3536" s="1">
        <v>5</v>
      </c>
      <c r="BC3536" s="1">
        <v>1</v>
      </c>
      <c r="BD3536" s="1">
        <v>7</v>
      </c>
      <c r="BE3536" s="1">
        <v>2</v>
      </c>
      <c r="BF3536" s="296">
        <v>54909.632881876787</v>
      </c>
    </row>
    <row r="3537" spans="1:58" x14ac:dyDescent="0.3">
      <c r="A3537" s="273">
        <f t="shared" si="104"/>
        <v>119462.24711812322</v>
      </c>
      <c r="B3537" s="1" t="s">
        <v>2621</v>
      </c>
      <c r="C3537" s="274">
        <v>2226242407</v>
      </c>
      <c r="D3537" s="1">
        <v>144205</v>
      </c>
      <c r="E3537" s="1">
        <v>4</v>
      </c>
      <c r="F3537" s="1" t="s">
        <v>3565</v>
      </c>
      <c r="G3537" s="275">
        <v>44226</v>
      </c>
      <c r="H3537" s="275">
        <v>44957</v>
      </c>
      <c r="I3537" s="1">
        <v>0</v>
      </c>
      <c r="J3537" s="1">
        <v>1</v>
      </c>
      <c r="K3537" s="1">
        <v>14</v>
      </c>
      <c r="L3537" s="1">
        <v>30</v>
      </c>
      <c r="M3537" s="1">
        <v>2</v>
      </c>
      <c r="N3537" s="1">
        <v>17.690000000000001</v>
      </c>
      <c r="O3537" s="1">
        <v>19.2</v>
      </c>
      <c r="P3537" s="1">
        <v>400000</v>
      </c>
      <c r="Q3537" s="1">
        <v>19990</v>
      </c>
      <c r="R3537" s="1">
        <v>184256</v>
      </c>
      <c r="S3537" s="1">
        <v>0</v>
      </c>
      <c r="T3537" s="1">
        <v>0</v>
      </c>
      <c r="U3537" s="1">
        <v>0</v>
      </c>
      <c r="W3537" s="1">
        <v>0</v>
      </c>
      <c r="X3537" s="1">
        <v>0</v>
      </c>
      <c r="Y3537" s="1">
        <v>0</v>
      </c>
      <c r="AB3537" s="275">
        <v>44651</v>
      </c>
      <c r="AC3537" s="1">
        <v>1</v>
      </c>
      <c r="AD3537" s="1" t="s">
        <v>2623</v>
      </c>
      <c r="AE3537" s="1">
        <v>1</v>
      </c>
      <c r="AF3537" s="1">
        <v>30</v>
      </c>
      <c r="AG3537" s="1">
        <v>0</v>
      </c>
      <c r="AN3537" s="1">
        <v>1</v>
      </c>
      <c r="AO3537" s="1">
        <v>1</v>
      </c>
      <c r="AR3537" s="276">
        <v>9884.1200000000008</v>
      </c>
      <c r="AS3537" s="1" t="s">
        <v>2657</v>
      </c>
      <c r="AT3537" s="1">
        <v>0</v>
      </c>
      <c r="AU3537" s="1">
        <v>0</v>
      </c>
      <c r="AX3537" s="1">
        <v>5</v>
      </c>
      <c r="BC3537" s="1">
        <v>1</v>
      </c>
      <c r="BD3537" s="1">
        <v>7</v>
      </c>
      <c r="BE3537" s="1">
        <v>2</v>
      </c>
      <c r="BF3537" s="296">
        <v>54909.632881876787</v>
      </c>
    </row>
    <row r="3538" spans="1:58" x14ac:dyDescent="0.3">
      <c r="A3538" s="273">
        <f t="shared" si="104"/>
        <v>59660.205551762629</v>
      </c>
      <c r="B3538" s="1" t="s">
        <v>2621</v>
      </c>
      <c r="C3538" s="274">
        <v>2226242407</v>
      </c>
      <c r="D3538" s="1">
        <v>144205</v>
      </c>
      <c r="E3538" s="1">
        <v>4</v>
      </c>
      <c r="F3538" s="1" t="s">
        <v>3566</v>
      </c>
      <c r="G3538" s="275">
        <v>44226</v>
      </c>
      <c r="H3538" s="275">
        <v>44957</v>
      </c>
      <c r="I3538" s="1">
        <v>0</v>
      </c>
      <c r="J3538" s="1">
        <v>1</v>
      </c>
      <c r="K3538" s="1">
        <v>14</v>
      </c>
      <c r="L3538" s="1">
        <v>30</v>
      </c>
      <c r="M3538" s="1">
        <v>2</v>
      </c>
      <c r="N3538" s="1">
        <v>17.690000000000001</v>
      </c>
      <c r="O3538" s="1">
        <v>19.2</v>
      </c>
      <c r="P3538" s="1">
        <v>200000</v>
      </c>
      <c r="Q3538" s="1">
        <v>9995</v>
      </c>
      <c r="R3538" s="1">
        <v>92129</v>
      </c>
      <c r="S3538" s="1">
        <v>0</v>
      </c>
      <c r="T3538" s="1">
        <v>0</v>
      </c>
      <c r="U3538" s="1">
        <v>0</v>
      </c>
      <c r="W3538" s="1">
        <v>0</v>
      </c>
      <c r="X3538" s="1">
        <v>0</v>
      </c>
      <c r="Y3538" s="1">
        <v>0</v>
      </c>
      <c r="AB3538" s="275">
        <v>44651</v>
      </c>
      <c r="AC3538" s="1">
        <v>1</v>
      </c>
      <c r="AD3538" s="1" t="s">
        <v>2623</v>
      </c>
      <c r="AE3538" s="1">
        <v>1</v>
      </c>
      <c r="AF3538" s="1">
        <v>30</v>
      </c>
      <c r="AG3538" s="1">
        <v>0</v>
      </c>
      <c r="AN3538" s="1">
        <v>1</v>
      </c>
      <c r="AO3538" s="1">
        <v>1</v>
      </c>
      <c r="AR3538" s="276">
        <v>5013.68</v>
      </c>
      <c r="AS3538" s="1" t="s">
        <v>2657</v>
      </c>
      <c r="AT3538" s="1">
        <v>0</v>
      </c>
      <c r="AU3538" s="1">
        <v>0</v>
      </c>
      <c r="AX3538" s="1">
        <v>5</v>
      </c>
      <c r="BC3538" s="1">
        <v>1</v>
      </c>
      <c r="BD3538" s="1">
        <v>7</v>
      </c>
      <c r="BE3538" s="1">
        <v>2</v>
      </c>
      <c r="BF3538" s="296">
        <v>27455.114448237378</v>
      </c>
    </row>
    <row r="3539" spans="1:58" x14ac:dyDescent="0.3">
      <c r="A3539" s="273">
        <f t="shared" si="104"/>
        <v>21427.825330550302</v>
      </c>
      <c r="B3539" s="1" t="s">
        <v>2621</v>
      </c>
      <c r="C3539" s="274">
        <v>2226242407</v>
      </c>
      <c r="D3539" s="1">
        <v>144205</v>
      </c>
      <c r="E3539" s="1">
        <v>4</v>
      </c>
      <c r="F3539" s="1" t="s">
        <v>4007</v>
      </c>
      <c r="G3539" s="275">
        <v>44120</v>
      </c>
      <c r="H3539" s="275">
        <v>44865</v>
      </c>
      <c r="I3539" s="1">
        <v>0</v>
      </c>
      <c r="J3539" s="1">
        <v>1</v>
      </c>
      <c r="K3539" s="1">
        <v>17</v>
      </c>
      <c r="L3539" s="1">
        <v>30</v>
      </c>
      <c r="M3539" s="1">
        <v>2</v>
      </c>
      <c r="N3539" s="1">
        <v>17.690000000000001</v>
      </c>
      <c r="O3539" s="1">
        <v>19.2</v>
      </c>
      <c r="P3539" s="1">
        <v>100000</v>
      </c>
      <c r="Q3539" s="1">
        <v>4997</v>
      </c>
      <c r="R3539" s="1">
        <v>32973</v>
      </c>
      <c r="S3539" s="1">
        <v>0</v>
      </c>
      <c r="T3539" s="1">
        <v>0</v>
      </c>
      <c r="U3539" s="1">
        <v>0</v>
      </c>
      <c r="W3539" s="1">
        <v>0</v>
      </c>
      <c r="X3539" s="1">
        <v>0</v>
      </c>
      <c r="Y3539" s="1">
        <v>0</v>
      </c>
      <c r="AB3539" s="275">
        <v>44651</v>
      </c>
      <c r="AC3539" s="1">
        <v>1</v>
      </c>
      <c r="AD3539" s="1" t="s">
        <v>2623</v>
      </c>
      <c r="AE3539" s="1">
        <v>1</v>
      </c>
      <c r="AF3539" s="1">
        <v>30</v>
      </c>
      <c r="AG3539" s="1">
        <v>0</v>
      </c>
      <c r="AN3539" s="1">
        <v>1</v>
      </c>
      <c r="AO3539" s="1">
        <v>1</v>
      </c>
      <c r="AR3539" s="276">
        <v>1718.98</v>
      </c>
      <c r="AS3539" s="1" t="s">
        <v>2657</v>
      </c>
      <c r="AT3539" s="1">
        <v>0</v>
      </c>
      <c r="AU3539" s="1">
        <v>0</v>
      </c>
      <c r="AX3539" s="1">
        <v>5</v>
      </c>
      <c r="BC3539" s="1">
        <v>1</v>
      </c>
      <c r="BD3539" s="1">
        <v>7</v>
      </c>
      <c r="BE3539" s="1">
        <v>2</v>
      </c>
      <c r="BF3539" s="296">
        <v>9826.1946694496964</v>
      </c>
    </row>
    <row r="3540" spans="1:58" x14ac:dyDescent="0.3">
      <c r="A3540" s="273">
        <f t="shared" si="104"/>
        <v>85389.711687150499</v>
      </c>
      <c r="B3540" s="1" t="s">
        <v>2621</v>
      </c>
      <c r="C3540" s="274">
        <v>2226242407</v>
      </c>
      <c r="D3540" s="1">
        <v>144205</v>
      </c>
      <c r="E3540" s="1">
        <v>4</v>
      </c>
      <c r="F3540" s="1" t="s">
        <v>4008</v>
      </c>
      <c r="G3540" s="275">
        <v>44120</v>
      </c>
      <c r="H3540" s="275">
        <v>44865</v>
      </c>
      <c r="I3540" s="1">
        <v>0</v>
      </c>
      <c r="J3540" s="1">
        <v>1</v>
      </c>
      <c r="K3540" s="1">
        <v>17</v>
      </c>
      <c r="L3540" s="1">
        <v>30</v>
      </c>
      <c r="M3540" s="1">
        <v>2</v>
      </c>
      <c r="N3540" s="1">
        <v>17.690000000000001</v>
      </c>
      <c r="O3540" s="1">
        <v>19.2</v>
      </c>
      <c r="P3540" s="1">
        <v>400000</v>
      </c>
      <c r="Q3540" s="1">
        <v>19990</v>
      </c>
      <c r="R3540" s="1">
        <v>131842</v>
      </c>
      <c r="S3540" s="1">
        <v>0</v>
      </c>
      <c r="T3540" s="1">
        <v>0</v>
      </c>
      <c r="U3540" s="1">
        <v>0</v>
      </c>
      <c r="W3540" s="1">
        <v>0</v>
      </c>
      <c r="X3540" s="1">
        <v>0</v>
      </c>
      <c r="Y3540" s="1">
        <v>0</v>
      </c>
      <c r="AB3540" s="275">
        <v>44651</v>
      </c>
      <c r="AC3540" s="1">
        <v>1</v>
      </c>
      <c r="AD3540" s="1" t="s">
        <v>2623</v>
      </c>
      <c r="AE3540" s="1">
        <v>1</v>
      </c>
      <c r="AF3540" s="1">
        <v>30</v>
      </c>
      <c r="AG3540" s="1">
        <v>0</v>
      </c>
      <c r="AN3540" s="1">
        <v>1</v>
      </c>
      <c r="AO3540" s="1">
        <v>1</v>
      </c>
      <c r="AR3540" s="276">
        <v>7162.41</v>
      </c>
      <c r="AS3540" s="1" t="s">
        <v>2657</v>
      </c>
      <c r="AT3540" s="1">
        <v>0</v>
      </c>
      <c r="AU3540" s="1">
        <v>0</v>
      </c>
      <c r="AX3540" s="1">
        <v>5</v>
      </c>
      <c r="BC3540" s="1">
        <v>1</v>
      </c>
      <c r="BD3540" s="1">
        <v>7</v>
      </c>
      <c r="BE3540" s="1">
        <v>2</v>
      </c>
      <c r="BF3540" s="296">
        <v>39289.878312849505</v>
      </c>
    </row>
    <row r="3541" spans="1:58" x14ac:dyDescent="0.3">
      <c r="A3541" s="273">
        <f t="shared" si="104"/>
        <v>86394.263242302201</v>
      </c>
      <c r="B3541" s="1" t="s">
        <v>2621</v>
      </c>
      <c r="C3541" s="274">
        <v>2226242407</v>
      </c>
      <c r="D3541" s="1">
        <v>144205</v>
      </c>
      <c r="E3541" s="1">
        <v>4</v>
      </c>
      <c r="F3541" s="1" t="s">
        <v>4285</v>
      </c>
      <c r="G3541" s="275">
        <v>44373</v>
      </c>
      <c r="H3541" s="275">
        <v>45107</v>
      </c>
      <c r="I3541" s="1">
        <v>0</v>
      </c>
      <c r="J3541" s="1">
        <v>1</v>
      </c>
      <c r="K3541" s="1">
        <v>9</v>
      </c>
      <c r="L3541" s="1">
        <v>30</v>
      </c>
      <c r="M3541" s="1">
        <v>2</v>
      </c>
      <c r="N3541" s="1">
        <v>17.690000000000001</v>
      </c>
      <c r="O3541" s="1">
        <v>19.2</v>
      </c>
      <c r="P3541" s="1">
        <v>200000</v>
      </c>
      <c r="Q3541" s="1">
        <v>9995</v>
      </c>
      <c r="R3541" s="1">
        <v>133273</v>
      </c>
      <c r="S3541" s="1">
        <v>0</v>
      </c>
      <c r="T3541" s="1">
        <v>0</v>
      </c>
      <c r="U3541" s="1">
        <v>0</v>
      </c>
      <c r="W3541" s="1">
        <v>0</v>
      </c>
      <c r="X3541" s="1">
        <v>0</v>
      </c>
      <c r="Y3541" s="1">
        <v>0</v>
      </c>
      <c r="AB3541" s="275">
        <v>44651</v>
      </c>
      <c r="AC3541" s="1">
        <v>1</v>
      </c>
      <c r="AD3541" s="1" t="s">
        <v>2623</v>
      </c>
      <c r="AE3541" s="1">
        <v>1</v>
      </c>
      <c r="AF3541" s="1">
        <v>30</v>
      </c>
      <c r="AG3541" s="1">
        <v>0</v>
      </c>
      <c r="AN3541" s="1">
        <v>1</v>
      </c>
      <c r="AO3541" s="1">
        <v>1</v>
      </c>
      <c r="AR3541" s="276">
        <v>7162.41</v>
      </c>
      <c r="AS3541" s="1" t="s">
        <v>2657</v>
      </c>
      <c r="AT3541" s="1">
        <v>0</v>
      </c>
      <c r="AU3541" s="1">
        <v>0</v>
      </c>
      <c r="AX3541" s="1">
        <v>5</v>
      </c>
      <c r="BC3541" s="1">
        <v>1</v>
      </c>
      <c r="BD3541" s="1">
        <v>7</v>
      </c>
      <c r="BE3541" s="1">
        <v>2</v>
      </c>
      <c r="BF3541" s="296">
        <v>39716.326757697789</v>
      </c>
    </row>
    <row r="3542" spans="1:58" x14ac:dyDescent="0.3">
      <c r="A3542" s="273">
        <f t="shared" si="104"/>
        <v>186079.03638096713</v>
      </c>
      <c r="B3542" s="1" t="s">
        <v>2621</v>
      </c>
      <c r="C3542" s="274">
        <v>2226242407</v>
      </c>
      <c r="D3542" s="1">
        <v>144205</v>
      </c>
      <c r="E3542" s="1">
        <v>4</v>
      </c>
      <c r="F3542" s="1" t="s">
        <v>4288</v>
      </c>
      <c r="G3542" s="275">
        <v>44297</v>
      </c>
      <c r="H3542" s="275">
        <v>45046</v>
      </c>
      <c r="I3542" s="1">
        <v>0</v>
      </c>
      <c r="J3542" s="1">
        <v>1</v>
      </c>
      <c r="K3542" s="1">
        <v>11</v>
      </c>
      <c r="L3542" s="1">
        <v>30</v>
      </c>
      <c r="M3542" s="1">
        <v>2</v>
      </c>
      <c r="N3542" s="1">
        <v>17.690000000000001</v>
      </c>
      <c r="O3542" s="1">
        <v>19.2</v>
      </c>
      <c r="P3542" s="1">
        <v>490000</v>
      </c>
      <c r="Q3542" s="1">
        <v>24487</v>
      </c>
      <c r="R3542" s="1">
        <v>287111</v>
      </c>
      <c r="S3542" s="1">
        <v>0</v>
      </c>
      <c r="T3542" s="1">
        <v>0</v>
      </c>
      <c r="U3542" s="1">
        <v>0</v>
      </c>
      <c r="W3542" s="1">
        <v>0</v>
      </c>
      <c r="X3542" s="1">
        <v>0</v>
      </c>
      <c r="Y3542" s="1">
        <v>0</v>
      </c>
      <c r="AB3542" s="275">
        <v>44651</v>
      </c>
      <c r="AC3542" s="1">
        <v>1</v>
      </c>
      <c r="AD3542" s="1" t="s">
        <v>2623</v>
      </c>
      <c r="AE3542" s="1">
        <v>1</v>
      </c>
      <c r="AF3542" s="1">
        <v>30</v>
      </c>
      <c r="AG3542" s="1">
        <v>0</v>
      </c>
      <c r="AN3542" s="1">
        <v>1</v>
      </c>
      <c r="AO3542" s="1">
        <v>1</v>
      </c>
      <c r="AR3542" s="276">
        <v>15470.79</v>
      </c>
      <c r="AS3542" s="1" t="s">
        <v>2657</v>
      </c>
      <c r="AT3542" s="1">
        <v>0</v>
      </c>
      <c r="AU3542" s="1">
        <v>0</v>
      </c>
      <c r="AX3542" s="1">
        <v>5</v>
      </c>
      <c r="BC3542" s="1">
        <v>1</v>
      </c>
      <c r="BD3542" s="1">
        <v>7</v>
      </c>
      <c r="BE3542" s="1">
        <v>2</v>
      </c>
      <c r="BF3542" s="296">
        <v>85561.173619032896</v>
      </c>
    </row>
    <row r="3543" spans="1:58" x14ac:dyDescent="0.3">
      <c r="A3543" s="273">
        <f t="shared" si="104"/>
        <v>211849.25809301378</v>
      </c>
      <c r="B3543" s="1" t="s">
        <v>2621</v>
      </c>
      <c r="C3543" s="274">
        <v>2226242407</v>
      </c>
      <c r="D3543" s="1">
        <v>144205</v>
      </c>
      <c r="E3543" s="1">
        <v>4</v>
      </c>
      <c r="F3543" s="1" t="s">
        <v>4255</v>
      </c>
      <c r="G3543" s="275">
        <v>44281</v>
      </c>
      <c r="H3543" s="275">
        <v>45016</v>
      </c>
      <c r="I3543" s="1">
        <v>0</v>
      </c>
      <c r="J3543" s="1">
        <v>1</v>
      </c>
      <c r="K3543" s="1">
        <v>12</v>
      </c>
      <c r="L3543" s="1">
        <v>30</v>
      </c>
      <c r="M3543" s="1">
        <v>2</v>
      </c>
      <c r="N3543" s="1">
        <v>17.690000000000001</v>
      </c>
      <c r="O3543" s="1">
        <v>19.2</v>
      </c>
      <c r="P3543" s="1">
        <v>600000</v>
      </c>
      <c r="Q3543" s="1">
        <v>29984</v>
      </c>
      <c r="R3543" s="1">
        <v>326882</v>
      </c>
      <c r="S3543" s="1">
        <v>0</v>
      </c>
      <c r="T3543" s="1">
        <v>0</v>
      </c>
      <c r="U3543" s="1">
        <v>0</v>
      </c>
      <c r="W3543" s="1">
        <v>0</v>
      </c>
      <c r="X3543" s="1">
        <v>0</v>
      </c>
      <c r="Y3543" s="1">
        <v>0</v>
      </c>
      <c r="AB3543" s="275">
        <v>44651</v>
      </c>
      <c r="AC3543" s="1">
        <v>1</v>
      </c>
      <c r="AD3543" s="1" t="s">
        <v>2623</v>
      </c>
      <c r="AE3543" s="1">
        <v>1</v>
      </c>
      <c r="AF3543" s="1">
        <v>30</v>
      </c>
      <c r="AG3543" s="1">
        <v>0</v>
      </c>
      <c r="AN3543" s="1">
        <v>1</v>
      </c>
      <c r="AO3543" s="1">
        <v>1</v>
      </c>
      <c r="AR3543" s="276">
        <v>17619.52</v>
      </c>
      <c r="AS3543" s="1" t="s">
        <v>2657</v>
      </c>
      <c r="AT3543" s="1">
        <v>0</v>
      </c>
      <c r="AU3543" s="1">
        <v>0</v>
      </c>
      <c r="AX3543" s="1">
        <v>5</v>
      </c>
      <c r="BC3543" s="1">
        <v>1</v>
      </c>
      <c r="BD3543" s="1">
        <v>7</v>
      </c>
      <c r="BE3543" s="1">
        <v>2</v>
      </c>
      <c r="BF3543" s="296">
        <v>97413.221906986189</v>
      </c>
    </row>
    <row r="3544" spans="1:58" x14ac:dyDescent="0.3">
      <c r="A3544" s="273">
        <f t="shared" si="104"/>
        <v>121762.59022136156</v>
      </c>
      <c r="B3544" s="1" t="s">
        <v>2621</v>
      </c>
      <c r="C3544" s="274">
        <v>2226242407</v>
      </c>
      <c r="D3544" s="1">
        <v>144205</v>
      </c>
      <c r="E3544" s="1">
        <v>4</v>
      </c>
      <c r="F3544" s="1" t="s">
        <v>4555</v>
      </c>
      <c r="G3544" s="275">
        <v>44331</v>
      </c>
      <c r="H3544" s="275">
        <v>45077</v>
      </c>
      <c r="I3544" s="1">
        <v>0</v>
      </c>
      <c r="J3544" s="1">
        <v>1</v>
      </c>
      <c r="K3544" s="1">
        <v>10</v>
      </c>
      <c r="L3544" s="1">
        <v>30</v>
      </c>
      <c r="M3544" s="1">
        <v>2</v>
      </c>
      <c r="N3544" s="1">
        <v>17.690000000000001</v>
      </c>
      <c r="O3544" s="1">
        <v>19.2</v>
      </c>
      <c r="P3544" s="1">
        <v>300000</v>
      </c>
      <c r="Q3544" s="1">
        <v>14992</v>
      </c>
      <c r="R3544" s="1">
        <v>187941</v>
      </c>
      <c r="S3544" s="1">
        <v>0</v>
      </c>
      <c r="T3544" s="1">
        <v>0</v>
      </c>
      <c r="U3544" s="1">
        <v>0</v>
      </c>
      <c r="W3544" s="1">
        <v>0</v>
      </c>
      <c r="X3544" s="1">
        <v>0</v>
      </c>
      <c r="Y3544" s="1">
        <v>0</v>
      </c>
      <c r="AB3544" s="275">
        <v>44651</v>
      </c>
      <c r="AC3544" s="1">
        <v>1</v>
      </c>
      <c r="AD3544" s="1" t="s">
        <v>2623</v>
      </c>
      <c r="AE3544" s="1">
        <v>1</v>
      </c>
      <c r="AF3544" s="1">
        <v>30</v>
      </c>
      <c r="AG3544" s="1">
        <v>0</v>
      </c>
      <c r="AN3544" s="1">
        <v>1</v>
      </c>
      <c r="AO3544" s="1">
        <v>1</v>
      </c>
      <c r="AR3544" s="276">
        <v>10170.620000000001</v>
      </c>
      <c r="AS3544" s="1" t="s">
        <v>2657</v>
      </c>
      <c r="AT3544" s="1">
        <v>0</v>
      </c>
      <c r="AU3544" s="1">
        <v>0</v>
      </c>
      <c r="AX3544" s="1">
        <v>5</v>
      </c>
      <c r="BC3544" s="1">
        <v>1</v>
      </c>
      <c r="BD3544" s="1">
        <v>7</v>
      </c>
      <c r="BE3544" s="1">
        <v>2</v>
      </c>
      <c r="BF3544" s="296">
        <v>56007.789778638442</v>
      </c>
    </row>
    <row r="3545" spans="1:58" x14ac:dyDescent="0.3">
      <c r="A3545" s="273">
        <f t="shared" si="104"/>
        <v>135152.11457756034</v>
      </c>
      <c r="B3545" s="1" t="s">
        <v>2621</v>
      </c>
      <c r="C3545" s="274">
        <v>2226242407</v>
      </c>
      <c r="D3545" s="1">
        <v>144205</v>
      </c>
      <c r="E3545" s="1">
        <v>4</v>
      </c>
      <c r="F3545" s="1" t="s">
        <v>4937</v>
      </c>
      <c r="G3545" s="275">
        <v>44413</v>
      </c>
      <c r="H3545" s="275">
        <v>45169</v>
      </c>
      <c r="I3545" s="1">
        <v>0</v>
      </c>
      <c r="J3545" s="1">
        <v>1</v>
      </c>
      <c r="K3545" s="1">
        <v>7</v>
      </c>
      <c r="L3545" s="1">
        <v>30</v>
      </c>
      <c r="M3545" s="1">
        <v>2</v>
      </c>
      <c r="N3545" s="1">
        <v>17.690000000000001</v>
      </c>
      <c r="O3545" s="1">
        <v>19.2</v>
      </c>
      <c r="P3545" s="1">
        <v>280000</v>
      </c>
      <c r="Q3545" s="1">
        <v>13993</v>
      </c>
      <c r="R3545" s="1">
        <v>208443</v>
      </c>
      <c r="S3545" s="1">
        <v>0</v>
      </c>
      <c r="T3545" s="1">
        <v>0</v>
      </c>
      <c r="U3545" s="1">
        <v>0</v>
      </c>
      <c r="W3545" s="1">
        <v>0</v>
      </c>
      <c r="X3545" s="1">
        <v>0</v>
      </c>
      <c r="Y3545" s="1">
        <v>0</v>
      </c>
      <c r="AB3545" s="275">
        <v>44651</v>
      </c>
      <c r="AC3545" s="1">
        <v>1</v>
      </c>
      <c r="AD3545" s="1" t="s">
        <v>2623</v>
      </c>
      <c r="AE3545" s="1">
        <v>1</v>
      </c>
      <c r="AF3545" s="1">
        <v>30</v>
      </c>
      <c r="AG3545" s="1">
        <v>0</v>
      </c>
      <c r="AN3545" s="1">
        <v>1</v>
      </c>
      <c r="AO3545" s="1">
        <v>1</v>
      </c>
      <c r="AR3545" s="276">
        <v>11173.35</v>
      </c>
      <c r="AS3545" s="1" t="s">
        <v>2657</v>
      </c>
      <c r="AT3545" s="1">
        <v>0</v>
      </c>
      <c r="AU3545" s="1">
        <v>0</v>
      </c>
      <c r="AX3545" s="1">
        <v>5</v>
      </c>
      <c r="BC3545" s="1">
        <v>1</v>
      </c>
      <c r="BD3545" s="1">
        <v>7</v>
      </c>
      <c r="BE3545" s="1">
        <v>2</v>
      </c>
      <c r="BF3545" s="296">
        <v>62117.535422439665</v>
      </c>
    </row>
    <row r="3546" spans="1:58" x14ac:dyDescent="0.3">
      <c r="A3546" s="273">
        <f t="shared" si="104"/>
        <v>289494.8037475379</v>
      </c>
      <c r="B3546" s="1" t="s">
        <v>2621</v>
      </c>
      <c r="C3546" s="274">
        <v>2226242407</v>
      </c>
      <c r="D3546" s="1">
        <v>144205</v>
      </c>
      <c r="E3546" s="1">
        <v>4</v>
      </c>
      <c r="F3546" s="1" t="s">
        <v>4938</v>
      </c>
      <c r="G3546" s="275">
        <v>44413</v>
      </c>
      <c r="H3546" s="275">
        <v>45169</v>
      </c>
      <c r="I3546" s="1">
        <v>0</v>
      </c>
      <c r="J3546" s="1">
        <v>1</v>
      </c>
      <c r="K3546" s="1">
        <v>7</v>
      </c>
      <c r="L3546" s="1">
        <v>30</v>
      </c>
      <c r="M3546" s="1">
        <v>2</v>
      </c>
      <c r="N3546" s="1">
        <v>17.690000000000001</v>
      </c>
      <c r="O3546" s="1">
        <v>19.2</v>
      </c>
      <c r="P3546" s="1">
        <v>600000</v>
      </c>
      <c r="Q3546" s="1">
        <v>29984</v>
      </c>
      <c r="R3546" s="1">
        <v>446672</v>
      </c>
      <c r="S3546" s="1">
        <v>0</v>
      </c>
      <c r="T3546" s="1">
        <v>0</v>
      </c>
      <c r="U3546" s="1">
        <v>0</v>
      </c>
      <c r="W3546" s="1">
        <v>0</v>
      </c>
      <c r="X3546" s="1">
        <v>0</v>
      </c>
      <c r="Y3546" s="1">
        <v>0</v>
      </c>
      <c r="AB3546" s="275">
        <v>44651</v>
      </c>
      <c r="AC3546" s="1">
        <v>1</v>
      </c>
      <c r="AD3546" s="1" t="s">
        <v>2623</v>
      </c>
      <c r="AE3546" s="1">
        <v>1</v>
      </c>
      <c r="AF3546" s="1">
        <v>30</v>
      </c>
      <c r="AG3546" s="1">
        <v>0</v>
      </c>
      <c r="AN3546" s="1">
        <v>1</v>
      </c>
      <c r="AO3546" s="1">
        <v>1</v>
      </c>
      <c r="AR3546" s="276">
        <v>24065.68</v>
      </c>
      <c r="AS3546" s="1" t="s">
        <v>2657</v>
      </c>
      <c r="AT3546" s="1">
        <v>0</v>
      </c>
      <c r="AU3546" s="1">
        <v>0</v>
      </c>
      <c r="AX3546" s="1">
        <v>5</v>
      </c>
      <c r="BC3546" s="1">
        <v>1</v>
      </c>
      <c r="BD3546" s="1">
        <v>7</v>
      </c>
      <c r="BE3546" s="1">
        <v>2</v>
      </c>
      <c r="BF3546" s="296">
        <v>133111.51625246214</v>
      </c>
    </row>
    <row r="3547" spans="1:58" x14ac:dyDescent="0.3">
      <c r="A3547" s="273">
        <f t="shared" si="104"/>
        <v>120500.45083393058</v>
      </c>
      <c r="B3547" s="1" t="s">
        <v>2621</v>
      </c>
      <c r="C3547" s="274">
        <v>2226242407</v>
      </c>
      <c r="D3547" s="1">
        <v>144205</v>
      </c>
      <c r="E3547" s="1">
        <v>4</v>
      </c>
      <c r="F3547" s="1" t="s">
        <v>5933</v>
      </c>
      <c r="G3547" s="275">
        <v>44578</v>
      </c>
      <c r="H3547" s="275">
        <v>45322</v>
      </c>
      <c r="I3547" s="1">
        <v>0</v>
      </c>
      <c r="J3547" s="1">
        <v>1</v>
      </c>
      <c r="K3547" s="1">
        <v>2</v>
      </c>
      <c r="L3547" s="1">
        <v>30</v>
      </c>
      <c r="M3547" s="1">
        <v>2</v>
      </c>
      <c r="N3547" s="1">
        <v>17.690000000000001</v>
      </c>
      <c r="O3547" s="1">
        <v>19.2</v>
      </c>
      <c r="P3547" s="1">
        <v>200000</v>
      </c>
      <c r="Q3547" s="1">
        <v>9995</v>
      </c>
      <c r="R3547" s="1">
        <v>185939</v>
      </c>
      <c r="S3547" s="1">
        <v>0</v>
      </c>
      <c r="T3547" s="1">
        <v>0</v>
      </c>
      <c r="U3547" s="1">
        <v>0</v>
      </c>
      <c r="W3547" s="1">
        <v>0</v>
      </c>
      <c r="X3547" s="1">
        <v>0</v>
      </c>
      <c r="Y3547" s="1">
        <v>0</v>
      </c>
      <c r="AB3547" s="275">
        <v>44651</v>
      </c>
      <c r="AC3547" s="1">
        <v>1</v>
      </c>
      <c r="AD3547" s="1" t="s">
        <v>2623</v>
      </c>
      <c r="AE3547" s="1">
        <v>1</v>
      </c>
      <c r="AF3547" s="1">
        <v>30</v>
      </c>
      <c r="AG3547" s="1">
        <v>0</v>
      </c>
      <c r="AN3547" s="1">
        <v>1</v>
      </c>
      <c r="AO3547" s="1">
        <v>1</v>
      </c>
      <c r="AR3547" s="276">
        <v>10027.370000000001</v>
      </c>
      <c r="AS3547" s="1" t="s">
        <v>2657</v>
      </c>
      <c r="AT3547" s="1">
        <v>0</v>
      </c>
      <c r="AU3547" s="1">
        <v>0</v>
      </c>
      <c r="AX3547" s="1">
        <v>5</v>
      </c>
      <c r="BC3547" s="1">
        <v>1</v>
      </c>
      <c r="BD3547" s="1">
        <v>7</v>
      </c>
      <c r="BE3547" s="1">
        <v>2</v>
      </c>
      <c r="BF3547" s="296">
        <v>55411.179166069422</v>
      </c>
    </row>
    <row r="3548" spans="1:58" x14ac:dyDescent="0.3">
      <c r="A3548" s="273">
        <f t="shared" si="104"/>
        <v>18147.500416695755</v>
      </c>
      <c r="B3548" s="1" t="s">
        <v>2621</v>
      </c>
      <c r="C3548" s="274">
        <v>2226242407</v>
      </c>
      <c r="D3548" s="1">
        <v>144205</v>
      </c>
      <c r="E3548" s="1">
        <v>4</v>
      </c>
      <c r="F3548" s="1" t="s">
        <v>5934</v>
      </c>
      <c r="G3548" s="275">
        <v>44578</v>
      </c>
      <c r="H3548" s="275">
        <v>45322</v>
      </c>
      <c r="I3548" s="1">
        <v>0</v>
      </c>
      <c r="J3548" s="1">
        <v>1</v>
      </c>
      <c r="K3548" s="1">
        <v>2</v>
      </c>
      <c r="L3548" s="1">
        <v>30</v>
      </c>
      <c r="M3548" s="1">
        <v>2</v>
      </c>
      <c r="N3548" s="1">
        <v>17.690000000000001</v>
      </c>
      <c r="O3548" s="1">
        <v>19.2</v>
      </c>
      <c r="P3548" s="1">
        <v>30000</v>
      </c>
      <c r="Q3548" s="1">
        <v>1499</v>
      </c>
      <c r="R3548" s="1">
        <v>27892</v>
      </c>
      <c r="S3548" s="1">
        <v>0</v>
      </c>
      <c r="T3548" s="1">
        <v>0</v>
      </c>
      <c r="U3548" s="1">
        <v>0</v>
      </c>
      <c r="W3548" s="1">
        <v>0</v>
      </c>
      <c r="X3548" s="1">
        <v>0</v>
      </c>
      <c r="Y3548" s="1">
        <v>0</v>
      </c>
      <c r="AB3548" s="275">
        <v>44651</v>
      </c>
      <c r="AC3548" s="1">
        <v>1</v>
      </c>
      <c r="AD3548" s="1" t="s">
        <v>2623</v>
      </c>
      <c r="AE3548" s="1">
        <v>1</v>
      </c>
      <c r="AF3548" s="1">
        <v>30</v>
      </c>
      <c r="AG3548" s="1">
        <v>0</v>
      </c>
      <c r="AN3548" s="1">
        <v>1</v>
      </c>
      <c r="AO3548" s="1">
        <v>1</v>
      </c>
      <c r="AR3548" s="276">
        <v>1432.48</v>
      </c>
      <c r="AS3548" s="1" t="s">
        <v>2657</v>
      </c>
      <c r="AT3548" s="1">
        <v>0</v>
      </c>
      <c r="AU3548" s="1">
        <v>0</v>
      </c>
      <c r="AX3548" s="1">
        <v>5</v>
      </c>
      <c r="BC3548" s="1">
        <v>1</v>
      </c>
      <c r="BD3548" s="1">
        <v>7</v>
      </c>
      <c r="BE3548" s="1">
        <v>2</v>
      </c>
      <c r="BF3548" s="296">
        <v>8312.0195833042453</v>
      </c>
    </row>
    <row r="3549" spans="1:58" x14ac:dyDescent="0.3">
      <c r="A3549" s="273">
        <f t="shared" si="104"/>
        <v>1052681.4386811538</v>
      </c>
      <c r="B3549" s="1" t="s">
        <v>2621</v>
      </c>
      <c r="C3549" s="274">
        <v>2226242407</v>
      </c>
      <c r="D3549" s="1">
        <v>144205</v>
      </c>
      <c r="E3549" s="1">
        <v>4</v>
      </c>
      <c r="F3549" s="1" t="s">
        <v>6046</v>
      </c>
      <c r="G3549" s="275">
        <v>44572</v>
      </c>
      <c r="H3549" s="275">
        <v>44742</v>
      </c>
      <c r="I3549" s="1">
        <v>0</v>
      </c>
      <c r="J3549" s="1">
        <v>1</v>
      </c>
      <c r="K3549" s="1">
        <v>0</v>
      </c>
      <c r="L3549" s="1">
        <v>150</v>
      </c>
      <c r="M3549" s="1">
        <v>2</v>
      </c>
      <c r="N3549" s="1">
        <v>19.5</v>
      </c>
      <c r="O3549" s="1">
        <v>20.62</v>
      </c>
      <c r="P3549" s="1">
        <v>1624242</v>
      </c>
      <c r="Q3549" s="1">
        <v>1758975</v>
      </c>
      <c r="R3549" s="1">
        <v>1624242</v>
      </c>
      <c r="S3549" s="1">
        <v>52801</v>
      </c>
      <c r="T3549" s="1">
        <v>0</v>
      </c>
      <c r="U3549" s="1">
        <v>0</v>
      </c>
      <c r="W3549" s="1">
        <v>0</v>
      </c>
      <c r="X3549" s="1">
        <v>0</v>
      </c>
      <c r="Y3549" s="1">
        <v>0</v>
      </c>
      <c r="AB3549" s="275">
        <v>44572</v>
      </c>
      <c r="AC3549" s="1">
        <v>1</v>
      </c>
      <c r="AD3549" s="1" t="s">
        <v>2623</v>
      </c>
      <c r="AE3549" s="1">
        <v>1</v>
      </c>
      <c r="AF3549" s="1">
        <v>150</v>
      </c>
      <c r="AG3549" s="1">
        <v>0</v>
      </c>
      <c r="AN3549" s="1">
        <v>1</v>
      </c>
      <c r="AO3549" s="1">
        <v>1</v>
      </c>
      <c r="AR3549" s="276">
        <v>87524.59</v>
      </c>
      <c r="AS3549" s="1" t="s">
        <v>2632</v>
      </c>
      <c r="AT3549" s="1">
        <v>0</v>
      </c>
      <c r="AU3549" s="1">
        <v>0</v>
      </c>
      <c r="AX3549" s="1">
        <v>5</v>
      </c>
      <c r="BC3549" s="1">
        <v>1</v>
      </c>
      <c r="BD3549" s="1">
        <v>7</v>
      </c>
      <c r="BE3549" s="1">
        <v>2</v>
      </c>
      <c r="BF3549" s="296">
        <v>484035.97131884616</v>
      </c>
    </row>
    <row r="3550" spans="1:58" x14ac:dyDescent="0.3">
      <c r="A3550" s="273">
        <f t="shared" si="104"/>
        <v>220079.21307474229</v>
      </c>
      <c r="B3550" s="1" t="s">
        <v>2621</v>
      </c>
      <c r="C3550" s="274">
        <v>2226242407</v>
      </c>
      <c r="D3550" s="1">
        <v>144205</v>
      </c>
      <c r="E3550" s="1">
        <v>4</v>
      </c>
      <c r="F3550" s="1" t="s">
        <v>6058</v>
      </c>
      <c r="G3550" s="275">
        <v>44562</v>
      </c>
      <c r="H3550" s="275">
        <v>45291</v>
      </c>
      <c r="I3550" s="1">
        <v>0</v>
      </c>
      <c r="J3550" s="1">
        <v>1</v>
      </c>
      <c r="K3550" s="1">
        <v>3</v>
      </c>
      <c r="L3550" s="1">
        <v>30</v>
      </c>
      <c r="M3550" s="1">
        <v>2</v>
      </c>
      <c r="N3550" s="1">
        <v>17.690000000000001</v>
      </c>
      <c r="O3550" s="1">
        <v>19.2</v>
      </c>
      <c r="P3550" s="1">
        <v>380000</v>
      </c>
      <c r="Q3550" s="1">
        <v>18990</v>
      </c>
      <c r="R3550" s="1">
        <v>339626</v>
      </c>
      <c r="S3550" s="1">
        <v>0</v>
      </c>
      <c r="T3550" s="1">
        <v>0</v>
      </c>
      <c r="U3550" s="1">
        <v>0</v>
      </c>
      <c r="W3550" s="1">
        <v>0</v>
      </c>
      <c r="X3550" s="1">
        <v>0</v>
      </c>
      <c r="Y3550" s="1">
        <v>0</v>
      </c>
      <c r="AB3550" s="275">
        <v>44651</v>
      </c>
      <c r="AC3550" s="1">
        <v>1</v>
      </c>
      <c r="AD3550" s="1" t="s">
        <v>2623</v>
      </c>
      <c r="AE3550" s="1">
        <v>1</v>
      </c>
      <c r="AF3550" s="1">
        <v>30</v>
      </c>
      <c r="AG3550" s="1">
        <v>0</v>
      </c>
      <c r="AN3550" s="1">
        <v>1</v>
      </c>
      <c r="AO3550" s="1">
        <v>1</v>
      </c>
      <c r="AR3550" s="276">
        <v>18335.759999999998</v>
      </c>
      <c r="AS3550" s="1" t="s">
        <v>2657</v>
      </c>
      <c r="AT3550" s="1">
        <v>0</v>
      </c>
      <c r="AU3550" s="1">
        <v>0</v>
      </c>
      <c r="AX3550" s="1">
        <v>5</v>
      </c>
      <c r="BC3550" s="1">
        <v>1</v>
      </c>
      <c r="BD3550" s="1">
        <v>7</v>
      </c>
      <c r="BE3550" s="1">
        <v>2</v>
      </c>
      <c r="BF3550" s="296">
        <v>101211.02692525771</v>
      </c>
    </row>
    <row r="3551" spans="1:58" x14ac:dyDescent="0.3">
      <c r="A3551" s="273">
        <f t="shared" si="104"/>
        <v>318972.17193565588</v>
      </c>
      <c r="B3551" s="1" t="s">
        <v>2621</v>
      </c>
      <c r="C3551" s="274">
        <v>2226242407</v>
      </c>
      <c r="D3551" s="1">
        <v>144205</v>
      </c>
      <c r="E3551" s="1">
        <v>4</v>
      </c>
      <c r="F3551" s="1" t="s">
        <v>5296</v>
      </c>
      <c r="G3551" s="275">
        <v>44484</v>
      </c>
      <c r="H3551" s="275">
        <v>45230</v>
      </c>
      <c r="I3551" s="1">
        <v>0</v>
      </c>
      <c r="J3551" s="1">
        <v>1</v>
      </c>
      <c r="K3551" s="1">
        <v>5</v>
      </c>
      <c r="L3551" s="1">
        <v>30</v>
      </c>
      <c r="M3551" s="1">
        <v>2</v>
      </c>
      <c r="N3551" s="1">
        <v>17.690000000000001</v>
      </c>
      <c r="O3551" s="1">
        <v>19.2</v>
      </c>
      <c r="P3551" s="1">
        <v>600000</v>
      </c>
      <c r="Q3551" s="1">
        <v>29984</v>
      </c>
      <c r="R3551" s="1">
        <v>492132</v>
      </c>
      <c r="S3551" s="1">
        <v>0</v>
      </c>
      <c r="T3551" s="1">
        <v>0</v>
      </c>
      <c r="U3551" s="1">
        <v>0</v>
      </c>
      <c r="W3551" s="1">
        <v>0</v>
      </c>
      <c r="X3551" s="1">
        <v>0</v>
      </c>
      <c r="Y3551" s="1">
        <v>0</v>
      </c>
      <c r="AB3551" s="275">
        <v>44651</v>
      </c>
      <c r="AC3551" s="1">
        <v>1</v>
      </c>
      <c r="AD3551" s="1" t="s">
        <v>2623</v>
      </c>
      <c r="AE3551" s="1">
        <v>1</v>
      </c>
      <c r="AF3551" s="1">
        <v>30</v>
      </c>
      <c r="AG3551" s="1">
        <v>0</v>
      </c>
      <c r="AN3551" s="1">
        <v>1</v>
      </c>
      <c r="AO3551" s="1">
        <v>1</v>
      </c>
      <c r="AR3551" s="276">
        <v>26500.9</v>
      </c>
      <c r="AS3551" s="1" t="s">
        <v>2657</v>
      </c>
      <c r="AT3551" s="1">
        <v>0</v>
      </c>
      <c r="AU3551" s="1">
        <v>0</v>
      </c>
      <c r="AX3551" s="1">
        <v>5</v>
      </c>
      <c r="BC3551" s="1">
        <v>1</v>
      </c>
      <c r="BD3551" s="1">
        <v>7</v>
      </c>
      <c r="BE3551" s="1">
        <v>2</v>
      </c>
      <c r="BF3551" s="296">
        <v>146658.9280643441</v>
      </c>
    </row>
    <row r="3552" spans="1:58" x14ac:dyDescent="0.3">
      <c r="A3552" s="273">
        <f t="shared" si="104"/>
        <v>58121.471040131932</v>
      </c>
      <c r="B3552" s="1" t="s">
        <v>2621</v>
      </c>
      <c r="C3552" s="274">
        <v>2226242407</v>
      </c>
      <c r="D3552" s="1">
        <v>144205</v>
      </c>
      <c r="E3552" s="1">
        <v>4</v>
      </c>
      <c r="F3552" s="1" t="s">
        <v>5233</v>
      </c>
      <c r="G3552" s="275">
        <v>44541</v>
      </c>
      <c r="H3552" s="275">
        <v>45291</v>
      </c>
      <c r="I3552" s="1">
        <v>0</v>
      </c>
      <c r="J3552" s="1">
        <v>1</v>
      </c>
      <c r="K3552" s="1">
        <v>3</v>
      </c>
      <c r="L3552" s="1">
        <v>30</v>
      </c>
      <c r="M3552" s="1">
        <v>2</v>
      </c>
      <c r="N3552" s="1">
        <v>17.690000000000001</v>
      </c>
      <c r="O3552" s="1">
        <v>19.2</v>
      </c>
      <c r="P3552" s="1">
        <v>100400</v>
      </c>
      <c r="Q3552" s="1">
        <v>5017</v>
      </c>
      <c r="R3552" s="1">
        <v>89733</v>
      </c>
      <c r="S3552" s="1">
        <v>0</v>
      </c>
      <c r="T3552" s="1">
        <v>0</v>
      </c>
      <c r="U3552" s="1">
        <v>0</v>
      </c>
      <c r="W3552" s="1">
        <v>0</v>
      </c>
      <c r="X3552" s="1">
        <v>0</v>
      </c>
      <c r="Y3552" s="1">
        <v>0</v>
      </c>
      <c r="AB3552" s="275">
        <v>44651</v>
      </c>
      <c r="AC3552" s="1">
        <v>1</v>
      </c>
      <c r="AD3552" s="1" t="s">
        <v>2623</v>
      </c>
      <c r="AE3552" s="1">
        <v>1</v>
      </c>
      <c r="AF3552" s="1">
        <v>30</v>
      </c>
      <c r="AG3552" s="1">
        <v>0</v>
      </c>
      <c r="AN3552" s="1">
        <v>1</v>
      </c>
      <c r="AO3552" s="1">
        <v>1</v>
      </c>
      <c r="AR3552" s="276">
        <v>4870.4399999999996</v>
      </c>
      <c r="AS3552" s="1" t="s">
        <v>2657</v>
      </c>
      <c r="AT3552" s="1">
        <v>0</v>
      </c>
      <c r="AU3552" s="1">
        <v>0</v>
      </c>
      <c r="AX3552" s="1">
        <v>5</v>
      </c>
      <c r="BC3552" s="1">
        <v>1</v>
      </c>
      <c r="BD3552" s="1">
        <v>7</v>
      </c>
      <c r="BE3552" s="1">
        <v>2</v>
      </c>
      <c r="BF3552" s="296">
        <v>26741.088959868062</v>
      </c>
    </row>
    <row r="3553" spans="1:58" x14ac:dyDescent="0.3">
      <c r="A3553" s="273">
        <f t="shared" si="104"/>
        <v>46262.300772144721</v>
      </c>
      <c r="B3553" s="1" t="s">
        <v>2621</v>
      </c>
      <c r="C3553" s="274">
        <v>2226242407</v>
      </c>
      <c r="D3553" s="1">
        <v>144205</v>
      </c>
      <c r="E3553" s="1">
        <v>4</v>
      </c>
      <c r="F3553" s="1" t="s">
        <v>5477</v>
      </c>
      <c r="G3553" s="275">
        <v>44552</v>
      </c>
      <c r="H3553" s="275">
        <v>45291</v>
      </c>
      <c r="I3553" s="1">
        <v>0</v>
      </c>
      <c r="J3553" s="1">
        <v>1</v>
      </c>
      <c r="K3553" s="1">
        <v>3</v>
      </c>
      <c r="L3553" s="1">
        <v>30</v>
      </c>
      <c r="M3553" s="1">
        <v>2</v>
      </c>
      <c r="N3553" s="1">
        <v>17.690000000000001</v>
      </c>
      <c r="O3553" s="1">
        <v>19.2</v>
      </c>
      <c r="P3553" s="1">
        <v>79900</v>
      </c>
      <c r="Q3553" s="1">
        <v>3993</v>
      </c>
      <c r="R3553" s="1">
        <v>71411</v>
      </c>
      <c r="S3553" s="1">
        <v>0</v>
      </c>
      <c r="T3553" s="1">
        <v>0</v>
      </c>
      <c r="U3553" s="1">
        <v>0</v>
      </c>
      <c r="W3553" s="1">
        <v>0</v>
      </c>
      <c r="X3553" s="1">
        <v>0</v>
      </c>
      <c r="Y3553" s="1">
        <v>0</v>
      </c>
      <c r="AB3553" s="275">
        <v>44651</v>
      </c>
      <c r="AC3553" s="1">
        <v>1</v>
      </c>
      <c r="AD3553" s="1" t="s">
        <v>2623</v>
      </c>
      <c r="AE3553" s="1">
        <v>1</v>
      </c>
      <c r="AF3553" s="1">
        <v>30</v>
      </c>
      <c r="AG3553" s="1">
        <v>0</v>
      </c>
      <c r="AN3553" s="1">
        <v>1</v>
      </c>
      <c r="AO3553" s="1">
        <v>1</v>
      </c>
      <c r="AR3553" s="276">
        <v>3867.7</v>
      </c>
      <c r="AS3553" s="1" t="s">
        <v>2657</v>
      </c>
      <c r="AT3553" s="1">
        <v>0</v>
      </c>
      <c r="AU3553" s="1">
        <v>0</v>
      </c>
      <c r="AX3553" s="1">
        <v>5</v>
      </c>
      <c r="BC3553" s="1">
        <v>1</v>
      </c>
      <c r="BD3553" s="1">
        <v>7</v>
      </c>
      <c r="BE3553" s="1">
        <v>2</v>
      </c>
      <c r="BF3553" s="296">
        <v>21280.999227855282</v>
      </c>
    </row>
    <row r="3554" spans="1:58" x14ac:dyDescent="0.3">
      <c r="A3554" s="273">
        <f t="shared" si="104"/>
        <v>262777.62737081561</v>
      </c>
      <c r="B3554" s="1" t="s">
        <v>2621</v>
      </c>
      <c r="C3554" s="274">
        <v>2226242407</v>
      </c>
      <c r="D3554" s="1">
        <v>144205</v>
      </c>
      <c r="E3554" s="1">
        <v>4</v>
      </c>
      <c r="F3554" s="1" t="s">
        <v>6178</v>
      </c>
      <c r="G3554" s="275">
        <v>44611</v>
      </c>
      <c r="H3554" s="275">
        <v>45351</v>
      </c>
      <c r="I3554" s="1">
        <v>0</v>
      </c>
      <c r="J3554" s="1">
        <v>1</v>
      </c>
      <c r="K3554" s="1">
        <v>1</v>
      </c>
      <c r="L3554" s="1">
        <v>30</v>
      </c>
      <c r="M3554" s="1">
        <v>2</v>
      </c>
      <c r="N3554" s="1">
        <v>17.690000000000001</v>
      </c>
      <c r="O3554" s="1">
        <v>19.2</v>
      </c>
      <c r="P3554" s="1">
        <v>420000</v>
      </c>
      <c r="Q3554" s="1">
        <v>20990</v>
      </c>
      <c r="R3554" s="1">
        <v>405348</v>
      </c>
      <c r="S3554" s="1">
        <v>0</v>
      </c>
      <c r="T3554" s="1">
        <v>0</v>
      </c>
      <c r="U3554" s="1">
        <v>0</v>
      </c>
      <c r="W3554" s="1">
        <v>0</v>
      </c>
      <c r="X3554" s="1">
        <v>0</v>
      </c>
      <c r="Y3554" s="1">
        <v>0</v>
      </c>
      <c r="AB3554" s="275">
        <v>44651</v>
      </c>
      <c r="AC3554" s="1">
        <v>1</v>
      </c>
      <c r="AD3554" s="1" t="s">
        <v>2623</v>
      </c>
      <c r="AE3554" s="1">
        <v>1</v>
      </c>
      <c r="AF3554" s="1">
        <v>30</v>
      </c>
      <c r="AG3554" s="1">
        <v>0</v>
      </c>
      <c r="AN3554" s="1">
        <v>1</v>
      </c>
      <c r="AO3554" s="1">
        <v>1</v>
      </c>
      <c r="AR3554" s="276">
        <v>21773.71</v>
      </c>
      <c r="AS3554" s="1" t="s">
        <v>2657</v>
      </c>
      <c r="AT3554" s="1">
        <v>0</v>
      </c>
      <c r="AU3554" s="1">
        <v>0</v>
      </c>
      <c r="AX3554" s="1">
        <v>5</v>
      </c>
      <c r="BC3554" s="1">
        <v>1</v>
      </c>
      <c r="BD3554" s="1">
        <v>7</v>
      </c>
      <c r="BE3554" s="1">
        <v>2</v>
      </c>
      <c r="BF3554" s="296">
        <v>120796.66262918434</v>
      </c>
    </row>
    <row r="3555" spans="1:58" x14ac:dyDescent="0.3">
      <c r="A3555" s="273">
        <f t="shared" si="104"/>
        <v>90432.750273252401</v>
      </c>
      <c r="B3555" s="1" t="s">
        <v>2621</v>
      </c>
      <c r="C3555" s="274">
        <v>2226242407</v>
      </c>
      <c r="D3555" s="1">
        <v>144205</v>
      </c>
      <c r="E3555" s="1">
        <v>4</v>
      </c>
      <c r="F3555" s="1" t="s">
        <v>5530</v>
      </c>
      <c r="G3555" s="275">
        <v>44489</v>
      </c>
      <c r="H3555" s="275">
        <v>45230</v>
      </c>
      <c r="I3555" s="1">
        <v>0</v>
      </c>
      <c r="J3555" s="1">
        <v>1</v>
      </c>
      <c r="K3555" s="1">
        <v>5</v>
      </c>
      <c r="L3555" s="1">
        <v>30</v>
      </c>
      <c r="M3555" s="1">
        <v>2</v>
      </c>
      <c r="N3555" s="1">
        <v>17.690000000000001</v>
      </c>
      <c r="O3555" s="1">
        <v>19.2</v>
      </c>
      <c r="P3555" s="1">
        <v>170000</v>
      </c>
      <c r="Q3555" s="1">
        <v>8496</v>
      </c>
      <c r="R3555" s="1">
        <v>139434</v>
      </c>
      <c r="S3555" s="1">
        <v>0</v>
      </c>
      <c r="T3555" s="1">
        <v>0</v>
      </c>
      <c r="U3555" s="1">
        <v>0</v>
      </c>
      <c r="W3555" s="1">
        <v>0</v>
      </c>
      <c r="X3555" s="1">
        <v>0</v>
      </c>
      <c r="Y3555" s="1">
        <v>0</v>
      </c>
      <c r="AB3555" s="275">
        <v>44651</v>
      </c>
      <c r="AC3555" s="1">
        <v>1</v>
      </c>
      <c r="AD3555" s="1" t="s">
        <v>2623</v>
      </c>
      <c r="AE3555" s="1">
        <v>1</v>
      </c>
      <c r="AF3555" s="1">
        <v>30</v>
      </c>
      <c r="AG3555" s="1">
        <v>0</v>
      </c>
      <c r="AN3555" s="1">
        <v>1</v>
      </c>
      <c r="AO3555" s="1">
        <v>1</v>
      </c>
      <c r="AR3555" s="276">
        <v>7448.9</v>
      </c>
      <c r="AS3555" s="1" t="s">
        <v>2657</v>
      </c>
      <c r="AT3555" s="1">
        <v>0</v>
      </c>
      <c r="AU3555" s="1">
        <v>0</v>
      </c>
      <c r="AX3555" s="1">
        <v>5</v>
      </c>
      <c r="BC3555" s="1">
        <v>1</v>
      </c>
      <c r="BD3555" s="1">
        <v>7</v>
      </c>
      <c r="BE3555" s="1">
        <v>2</v>
      </c>
      <c r="BF3555" s="296">
        <v>41552.349726747612</v>
      </c>
    </row>
    <row r="3556" spans="1:58" x14ac:dyDescent="0.3">
      <c r="A3556" s="273">
        <f t="shared" si="104"/>
        <v>156339.11292266962</v>
      </c>
      <c r="B3556" s="1" t="s">
        <v>2621</v>
      </c>
      <c r="C3556" s="274">
        <v>2226242407</v>
      </c>
      <c r="D3556" s="1">
        <v>144205</v>
      </c>
      <c r="E3556" s="1">
        <v>4</v>
      </c>
      <c r="F3556" s="1" t="s">
        <v>6475</v>
      </c>
      <c r="G3556" s="275">
        <v>44624</v>
      </c>
      <c r="H3556" s="275">
        <v>45351</v>
      </c>
      <c r="I3556" s="1">
        <v>0</v>
      </c>
      <c r="J3556" s="1">
        <v>1</v>
      </c>
      <c r="K3556" s="1">
        <v>1</v>
      </c>
      <c r="L3556" s="1">
        <v>30</v>
      </c>
      <c r="M3556" s="1">
        <v>2</v>
      </c>
      <c r="N3556" s="1">
        <v>17.690000000000001</v>
      </c>
      <c r="O3556" s="1">
        <v>19.2</v>
      </c>
      <c r="P3556" s="1">
        <v>250000</v>
      </c>
      <c r="Q3556" s="1">
        <v>12494</v>
      </c>
      <c r="R3556" s="1">
        <v>241277</v>
      </c>
      <c r="S3556" s="1">
        <v>0</v>
      </c>
      <c r="T3556" s="1">
        <v>0</v>
      </c>
      <c r="U3556" s="1">
        <v>0</v>
      </c>
      <c r="W3556" s="1">
        <v>0</v>
      </c>
      <c r="X3556" s="1">
        <v>0</v>
      </c>
      <c r="Y3556" s="1">
        <v>0</v>
      </c>
      <c r="AB3556" s="275">
        <v>44651</v>
      </c>
      <c r="AC3556" s="1">
        <v>1</v>
      </c>
      <c r="AD3556" s="1" t="s">
        <v>2623</v>
      </c>
      <c r="AE3556" s="1">
        <v>1</v>
      </c>
      <c r="AF3556" s="1">
        <v>30</v>
      </c>
      <c r="AG3556" s="1">
        <v>0</v>
      </c>
      <c r="AN3556" s="1">
        <v>1</v>
      </c>
      <c r="AO3556" s="1">
        <v>1</v>
      </c>
      <c r="AR3556" s="276">
        <v>13035.58</v>
      </c>
      <c r="AS3556" s="1" t="s">
        <v>2657</v>
      </c>
      <c r="AT3556" s="1">
        <v>0</v>
      </c>
      <c r="AU3556" s="1">
        <v>0</v>
      </c>
      <c r="AX3556" s="1">
        <v>5</v>
      </c>
      <c r="BC3556" s="1">
        <v>1</v>
      </c>
      <c r="BD3556" s="1">
        <v>7</v>
      </c>
      <c r="BE3556" s="1">
        <v>2</v>
      </c>
      <c r="BF3556" s="296">
        <v>71902.307077330377</v>
      </c>
    </row>
    <row r="3557" spans="1:58" x14ac:dyDescent="0.3">
      <c r="A3557" s="273">
        <f t="shared" si="104"/>
        <v>0</v>
      </c>
      <c r="B3557" s="1" t="s">
        <v>2621</v>
      </c>
      <c r="C3557" s="274">
        <v>2226249722</v>
      </c>
      <c r="D3557" s="1">
        <v>144105</v>
      </c>
      <c r="E3557" s="1">
        <v>4</v>
      </c>
      <c r="F3557" s="1" t="s">
        <v>5845</v>
      </c>
      <c r="G3557" s="275">
        <v>44615</v>
      </c>
      <c r="H3557" s="275">
        <v>44985</v>
      </c>
      <c r="I3557" s="1">
        <v>0</v>
      </c>
      <c r="J3557" s="1">
        <v>1</v>
      </c>
      <c r="K3557" s="1">
        <v>1</v>
      </c>
      <c r="L3557" s="1">
        <v>30</v>
      </c>
      <c r="M3557" s="1">
        <v>2</v>
      </c>
      <c r="N3557" s="1">
        <v>5.99</v>
      </c>
      <c r="O3557" s="1">
        <v>6.16</v>
      </c>
      <c r="P3557" s="1">
        <v>3012275</v>
      </c>
      <c r="Q3557" s="1">
        <v>135402</v>
      </c>
      <c r="R3557" s="1">
        <v>2892958</v>
      </c>
      <c r="S3557" s="1">
        <v>0</v>
      </c>
      <c r="T3557" s="1">
        <v>0</v>
      </c>
      <c r="U3557" s="1">
        <v>0</v>
      </c>
      <c r="W3557" s="1">
        <v>0</v>
      </c>
      <c r="X3557" s="1">
        <v>0</v>
      </c>
      <c r="Y3557" s="1">
        <v>0</v>
      </c>
      <c r="Z3557" s="1" t="s">
        <v>5846</v>
      </c>
      <c r="AA3557" s="1" t="s">
        <v>2807</v>
      </c>
      <c r="AB3557" s="275">
        <v>44651</v>
      </c>
      <c r="AC3557" s="1">
        <v>1</v>
      </c>
      <c r="AD3557" s="1" t="s">
        <v>2623</v>
      </c>
      <c r="AE3557" s="1">
        <v>1</v>
      </c>
      <c r="AF3557" s="1">
        <v>30</v>
      </c>
      <c r="AG3557" s="1">
        <v>0</v>
      </c>
      <c r="AN3557" s="1">
        <v>1</v>
      </c>
      <c r="AO3557" s="1">
        <v>1</v>
      </c>
      <c r="AR3557" s="276">
        <v>333676.49</v>
      </c>
      <c r="AS3557" s="1" t="s">
        <v>2632</v>
      </c>
      <c r="AT3557" s="1">
        <v>0</v>
      </c>
      <c r="AU3557" s="1">
        <v>0</v>
      </c>
      <c r="AV3557" s="1" t="s">
        <v>2625</v>
      </c>
      <c r="AW3557" s="1" t="s">
        <v>2626</v>
      </c>
      <c r="AX3557" s="1">
        <v>5</v>
      </c>
      <c r="BC3557" s="1">
        <v>1</v>
      </c>
      <c r="BD3557" s="1">
        <v>7</v>
      </c>
      <c r="BE3557" s="1">
        <v>2</v>
      </c>
      <c r="BF3557" s="296">
        <v>2564304.135816697</v>
      </c>
    </row>
    <row r="3558" spans="1:58" x14ac:dyDescent="0.3">
      <c r="A3558" s="273">
        <f t="shared" si="104"/>
        <v>0</v>
      </c>
      <c r="B3558" s="1" t="s">
        <v>2621</v>
      </c>
      <c r="C3558" s="274">
        <v>2226249722</v>
      </c>
      <c r="D3558" s="1">
        <v>144205</v>
      </c>
      <c r="E3558" s="1">
        <v>4</v>
      </c>
      <c r="F3558" s="1" t="s">
        <v>3776</v>
      </c>
      <c r="G3558" s="275">
        <v>44123</v>
      </c>
      <c r="H3558" s="275">
        <v>45230</v>
      </c>
      <c r="I3558" s="1">
        <v>0</v>
      </c>
      <c r="J3558" s="1">
        <v>1</v>
      </c>
      <c r="K3558" s="1">
        <v>17</v>
      </c>
      <c r="L3558" s="1">
        <v>30</v>
      </c>
      <c r="M3558" s="1">
        <v>2</v>
      </c>
      <c r="N3558" s="1">
        <v>7.2</v>
      </c>
      <c r="O3558" s="1">
        <v>7.44</v>
      </c>
      <c r="P3558" s="1">
        <v>5037350</v>
      </c>
      <c r="Q3558" s="1">
        <v>156932</v>
      </c>
      <c r="R3558" s="1">
        <v>2800878</v>
      </c>
      <c r="S3558" s="1">
        <v>0</v>
      </c>
      <c r="T3558" s="1">
        <v>0</v>
      </c>
      <c r="U3558" s="1">
        <v>0</v>
      </c>
      <c r="W3558" s="1">
        <v>0</v>
      </c>
      <c r="X3558" s="1">
        <v>0</v>
      </c>
      <c r="Y3558" s="1">
        <v>0</v>
      </c>
      <c r="AB3558" s="275">
        <v>44651</v>
      </c>
      <c r="AC3558" s="1">
        <v>1</v>
      </c>
      <c r="AD3558" s="1" t="s">
        <v>2623</v>
      </c>
      <c r="AE3558" s="1">
        <v>1</v>
      </c>
      <c r="AF3558" s="1">
        <v>30</v>
      </c>
      <c r="AG3558" s="1">
        <v>0</v>
      </c>
      <c r="AN3558" s="1">
        <v>1</v>
      </c>
      <c r="AO3558" s="1">
        <v>1</v>
      </c>
      <c r="AR3558" s="276">
        <v>323077.86</v>
      </c>
      <c r="AS3558" s="1" t="s">
        <v>2632</v>
      </c>
      <c r="AT3558" s="1">
        <v>0</v>
      </c>
      <c r="AU3558" s="1">
        <v>0</v>
      </c>
      <c r="AX3558" s="1">
        <v>5</v>
      </c>
      <c r="BC3558" s="1">
        <v>1</v>
      </c>
      <c r="BD3558" s="1">
        <v>7</v>
      </c>
      <c r="BE3558" s="1">
        <v>2</v>
      </c>
      <c r="BF3558" s="296">
        <v>2482684.864183303</v>
      </c>
    </row>
    <row r="3559" spans="1:58" x14ac:dyDescent="0.3">
      <c r="A3559" s="273">
        <f t="shared" si="104"/>
        <v>1262967.0995504521</v>
      </c>
      <c r="B3559" s="1" t="s">
        <v>2621</v>
      </c>
      <c r="C3559" s="274">
        <v>2226262492</v>
      </c>
      <c r="D3559" s="1">
        <v>144105</v>
      </c>
      <c r="E3559" s="1">
        <v>4</v>
      </c>
      <c r="F3559" s="1" t="s">
        <v>5309</v>
      </c>
      <c r="G3559" s="275">
        <v>44476</v>
      </c>
      <c r="H3559" s="275">
        <v>45230</v>
      </c>
      <c r="I3559" s="1">
        <v>0</v>
      </c>
      <c r="J3559" s="1">
        <v>1</v>
      </c>
      <c r="K3559" s="1">
        <v>6</v>
      </c>
      <c r="L3559" s="1">
        <v>30</v>
      </c>
      <c r="M3559" s="1">
        <v>2</v>
      </c>
      <c r="N3559" s="1">
        <v>9</v>
      </c>
      <c r="O3559" s="1">
        <v>9.3800000000000008</v>
      </c>
      <c r="P3559" s="1">
        <v>7057836</v>
      </c>
      <c r="Q3559" s="1">
        <v>179790</v>
      </c>
      <c r="R3559" s="1">
        <v>5401887</v>
      </c>
      <c r="S3559" s="1">
        <v>0</v>
      </c>
      <c r="T3559" s="1">
        <v>0</v>
      </c>
      <c r="U3559" s="1">
        <v>0</v>
      </c>
      <c r="W3559" s="1">
        <v>0</v>
      </c>
      <c r="X3559" s="1">
        <v>0</v>
      </c>
      <c r="Y3559" s="1">
        <v>0</v>
      </c>
      <c r="Z3559" s="1" t="s">
        <v>5772</v>
      </c>
      <c r="AA3559" s="1" t="s">
        <v>2807</v>
      </c>
      <c r="AB3559" s="275">
        <v>44651</v>
      </c>
      <c r="AC3559" s="1">
        <v>1</v>
      </c>
      <c r="AD3559" s="1" t="s">
        <v>2623</v>
      </c>
      <c r="AE3559" s="1">
        <v>1</v>
      </c>
      <c r="AF3559" s="1">
        <v>30</v>
      </c>
      <c r="AG3559" s="1">
        <v>0</v>
      </c>
      <c r="AN3559" s="1">
        <v>1</v>
      </c>
      <c r="AO3559" s="1">
        <v>1</v>
      </c>
      <c r="AR3559" s="276">
        <v>517362.26</v>
      </c>
      <c r="AS3559" s="1" t="s">
        <v>2632</v>
      </c>
      <c r="AT3559" s="1">
        <v>0</v>
      </c>
      <c r="AU3559" s="1">
        <v>0</v>
      </c>
      <c r="AV3559" s="1" t="s">
        <v>2625</v>
      </c>
      <c r="AW3559" s="1" t="s">
        <v>2626</v>
      </c>
      <c r="AX3559" s="1">
        <v>5</v>
      </c>
      <c r="BC3559" s="1">
        <v>1</v>
      </c>
      <c r="BD3559" s="1">
        <v>7</v>
      </c>
      <c r="BE3559" s="1">
        <v>2</v>
      </c>
      <c r="BF3559" s="296">
        <v>3621557.6404495481</v>
      </c>
    </row>
    <row r="3560" spans="1:58" x14ac:dyDescent="0.3">
      <c r="A3560" s="273">
        <f t="shared" si="104"/>
        <v>289716.90044954815</v>
      </c>
      <c r="B3560" s="1" t="s">
        <v>2621</v>
      </c>
      <c r="C3560" s="274">
        <v>2226262492</v>
      </c>
      <c r="D3560" s="1">
        <v>144205</v>
      </c>
      <c r="E3560" s="1">
        <v>4</v>
      </c>
      <c r="F3560" s="1" t="s">
        <v>3498</v>
      </c>
      <c r="G3560" s="275">
        <v>43890</v>
      </c>
      <c r="H3560" s="275">
        <v>44957</v>
      </c>
      <c r="I3560" s="1">
        <v>0</v>
      </c>
      <c r="J3560" s="1">
        <v>1</v>
      </c>
      <c r="K3560" s="1">
        <v>25</v>
      </c>
      <c r="L3560" s="1">
        <v>30</v>
      </c>
      <c r="M3560" s="1">
        <v>2</v>
      </c>
      <c r="N3560" s="1">
        <v>18</v>
      </c>
      <c r="O3560" s="1">
        <v>19.559999999999999</v>
      </c>
      <c r="P3560" s="1">
        <v>1500000</v>
      </c>
      <c r="Q3560" s="1">
        <v>137520</v>
      </c>
      <c r="R3560" s="1">
        <v>1239181</v>
      </c>
      <c r="S3560" s="1">
        <v>0</v>
      </c>
      <c r="T3560" s="1">
        <v>0</v>
      </c>
      <c r="U3560" s="1">
        <v>0</v>
      </c>
      <c r="W3560" s="1">
        <v>0</v>
      </c>
      <c r="X3560" s="1">
        <v>0</v>
      </c>
      <c r="Y3560" s="1">
        <v>0</v>
      </c>
      <c r="AB3560" s="275">
        <v>44651</v>
      </c>
      <c r="AC3560" s="1">
        <v>1</v>
      </c>
      <c r="AD3560" s="1" t="s">
        <v>2623</v>
      </c>
      <c r="AE3560" s="1">
        <v>1</v>
      </c>
      <c r="AF3560" s="1">
        <v>30</v>
      </c>
      <c r="AG3560" s="1">
        <v>0</v>
      </c>
      <c r="AN3560" s="1">
        <v>1</v>
      </c>
      <c r="AO3560" s="1">
        <v>1</v>
      </c>
      <c r="AR3560" s="276">
        <v>118686.74</v>
      </c>
      <c r="AS3560" s="1" t="s">
        <v>2657</v>
      </c>
      <c r="AT3560" s="1">
        <v>0</v>
      </c>
      <c r="AU3560" s="1">
        <v>0</v>
      </c>
      <c r="AX3560" s="1">
        <v>5</v>
      </c>
      <c r="BC3560" s="1">
        <v>1</v>
      </c>
      <c r="BD3560" s="1">
        <v>7</v>
      </c>
      <c r="BE3560" s="1">
        <v>2</v>
      </c>
      <c r="BF3560" s="296">
        <v>830777.35955045186</v>
      </c>
    </row>
    <row r="3561" spans="1:58" x14ac:dyDescent="0.3">
      <c r="A3561" s="273">
        <f t="shared" si="104"/>
        <v>2916766.8365718909</v>
      </c>
      <c r="B3561" s="1" t="s">
        <v>2621</v>
      </c>
      <c r="C3561" s="274">
        <v>2226264620</v>
      </c>
      <c r="D3561" s="1">
        <v>144105</v>
      </c>
      <c r="E3561" s="1">
        <v>4</v>
      </c>
      <c r="F3561" s="1" t="s">
        <v>3842</v>
      </c>
      <c r="G3561" s="275">
        <v>44069</v>
      </c>
      <c r="H3561" s="275">
        <v>44985</v>
      </c>
      <c r="I3561" s="1">
        <v>0</v>
      </c>
      <c r="J3561" s="1">
        <v>1</v>
      </c>
      <c r="K3561" s="1">
        <v>22</v>
      </c>
      <c r="L3561" s="1">
        <v>30</v>
      </c>
      <c r="M3561" s="1">
        <v>2</v>
      </c>
      <c r="N3561" s="1">
        <v>11.03</v>
      </c>
      <c r="O3561" s="1">
        <v>11.61</v>
      </c>
      <c r="P3561" s="1">
        <v>10034141</v>
      </c>
      <c r="Q3561" s="1">
        <v>182501</v>
      </c>
      <c r="R3561" s="1">
        <v>3329806</v>
      </c>
      <c r="S3561" s="1">
        <v>0</v>
      </c>
      <c r="T3561" s="1">
        <v>0</v>
      </c>
      <c r="U3561" s="1">
        <v>0</v>
      </c>
      <c r="W3561" s="1">
        <v>0</v>
      </c>
      <c r="X3561" s="1">
        <v>0</v>
      </c>
      <c r="Y3561" s="1">
        <v>0</v>
      </c>
      <c r="Z3561" s="1" t="s">
        <v>3347</v>
      </c>
      <c r="AA3561" s="1" t="s">
        <v>2704</v>
      </c>
      <c r="AB3561" s="275">
        <v>44651</v>
      </c>
      <c r="AC3561" s="1">
        <v>1</v>
      </c>
      <c r="AD3561" s="1" t="s">
        <v>2623</v>
      </c>
      <c r="AE3561" s="1">
        <v>1</v>
      </c>
      <c r="AF3561" s="1">
        <v>30</v>
      </c>
      <c r="AG3561" s="1">
        <v>0</v>
      </c>
      <c r="AN3561" s="1">
        <v>1</v>
      </c>
      <c r="AO3561" s="1">
        <v>1</v>
      </c>
      <c r="AR3561" s="276">
        <v>51626.27</v>
      </c>
      <c r="AS3561" s="1" t="s">
        <v>2632</v>
      </c>
      <c r="AT3561" s="1">
        <v>0</v>
      </c>
      <c r="AU3561" s="1">
        <v>0</v>
      </c>
      <c r="AV3561" s="1" t="s">
        <v>2625</v>
      </c>
      <c r="AW3561" s="1" t="s">
        <v>2626</v>
      </c>
      <c r="AX3561" s="1">
        <v>5</v>
      </c>
      <c r="BC3561" s="1">
        <v>1</v>
      </c>
      <c r="BD3561" s="1">
        <v>7</v>
      </c>
      <c r="BE3561" s="1">
        <v>2</v>
      </c>
      <c r="BF3561" s="296">
        <v>361412.89342810924</v>
      </c>
    </row>
    <row r="3562" spans="1:58" x14ac:dyDescent="0.3">
      <c r="A3562" s="273">
        <f t="shared" si="104"/>
        <v>16676106.424493087</v>
      </c>
      <c r="B3562" s="1" t="s">
        <v>2621</v>
      </c>
      <c r="C3562" s="274">
        <v>2226264620</v>
      </c>
      <c r="D3562" s="1">
        <v>144105</v>
      </c>
      <c r="E3562" s="1">
        <v>4</v>
      </c>
      <c r="F3562" s="1" t="s">
        <v>4113</v>
      </c>
      <c r="G3562" s="275">
        <v>44454</v>
      </c>
      <c r="H3562" s="275">
        <v>45199</v>
      </c>
      <c r="I3562" s="1">
        <v>0</v>
      </c>
      <c r="J3562" s="1">
        <v>1</v>
      </c>
      <c r="K3562" s="1">
        <v>7</v>
      </c>
      <c r="L3562" s="1">
        <v>30</v>
      </c>
      <c r="M3562" s="1">
        <v>2</v>
      </c>
      <c r="N3562" s="1">
        <v>9</v>
      </c>
      <c r="O3562" s="1">
        <v>9.3800000000000008</v>
      </c>
      <c r="P3562" s="1">
        <v>23103549</v>
      </c>
      <c r="Q3562" s="1">
        <v>594583</v>
      </c>
      <c r="R3562" s="1">
        <v>19037628</v>
      </c>
      <c r="S3562" s="1">
        <v>0</v>
      </c>
      <c r="T3562" s="1">
        <v>0</v>
      </c>
      <c r="U3562" s="1">
        <v>0</v>
      </c>
      <c r="W3562" s="1">
        <v>0</v>
      </c>
      <c r="X3562" s="1">
        <v>0</v>
      </c>
      <c r="Y3562" s="1">
        <v>0</v>
      </c>
      <c r="Z3562" s="1" t="s">
        <v>5726</v>
      </c>
      <c r="AA3562" s="1" t="s">
        <v>3540</v>
      </c>
      <c r="AB3562" s="275">
        <v>44651</v>
      </c>
      <c r="AC3562" s="1">
        <v>1</v>
      </c>
      <c r="AD3562" s="1" t="s">
        <v>2623</v>
      </c>
      <c r="AE3562" s="1">
        <v>1</v>
      </c>
      <c r="AF3562" s="1">
        <v>30</v>
      </c>
      <c r="AG3562" s="1">
        <v>0</v>
      </c>
      <c r="AN3562" s="1">
        <v>1</v>
      </c>
      <c r="AO3562" s="1">
        <v>1</v>
      </c>
      <c r="AR3562" s="276">
        <v>295201.73</v>
      </c>
      <c r="AS3562" s="1" t="s">
        <v>2632</v>
      </c>
      <c r="AT3562" s="1">
        <v>0</v>
      </c>
      <c r="AU3562" s="1">
        <v>0</v>
      </c>
      <c r="AV3562" s="1" t="s">
        <v>2625</v>
      </c>
      <c r="AW3562" s="1" t="s">
        <v>2626</v>
      </c>
      <c r="AX3562" s="1">
        <v>5</v>
      </c>
      <c r="BC3562" s="1">
        <v>1</v>
      </c>
      <c r="BD3562" s="1">
        <v>7</v>
      </c>
      <c r="BE3562" s="1">
        <v>2</v>
      </c>
      <c r="BF3562" s="296">
        <v>2066319.8455069119</v>
      </c>
    </row>
    <row r="3563" spans="1:58" x14ac:dyDescent="0.3">
      <c r="A3563" s="273">
        <f t="shared" si="104"/>
        <v>126938.73893502113</v>
      </c>
      <c r="B3563" s="1" t="s">
        <v>2621</v>
      </c>
      <c r="C3563" s="274">
        <v>2226264620</v>
      </c>
      <c r="D3563" s="1">
        <v>144205</v>
      </c>
      <c r="E3563" s="1">
        <v>4</v>
      </c>
      <c r="F3563" s="1" t="s">
        <v>6378</v>
      </c>
      <c r="G3563" s="275">
        <v>44640</v>
      </c>
      <c r="H3563" s="275">
        <v>45016</v>
      </c>
      <c r="I3563" s="1">
        <v>0</v>
      </c>
      <c r="J3563" s="1">
        <v>1</v>
      </c>
      <c r="K3563" s="1">
        <v>0</v>
      </c>
      <c r="L3563" s="1">
        <v>30</v>
      </c>
      <c r="M3563" s="1">
        <v>2</v>
      </c>
      <c r="N3563" s="1">
        <v>17.690000000000001</v>
      </c>
      <c r="O3563" s="1">
        <v>19.2</v>
      </c>
      <c r="P3563" s="1">
        <v>144900</v>
      </c>
      <c r="Q3563" s="1">
        <v>13292</v>
      </c>
      <c r="R3563" s="1">
        <v>144900</v>
      </c>
      <c r="S3563" s="1">
        <v>712</v>
      </c>
      <c r="T3563" s="1">
        <v>0</v>
      </c>
      <c r="U3563" s="1">
        <v>0</v>
      </c>
      <c r="W3563" s="1">
        <v>0</v>
      </c>
      <c r="X3563" s="1">
        <v>0</v>
      </c>
      <c r="Y3563" s="1">
        <v>0</v>
      </c>
      <c r="AB3563" s="275">
        <v>44640</v>
      </c>
      <c r="AC3563" s="1">
        <v>1</v>
      </c>
      <c r="AD3563" s="1" t="s">
        <v>2623</v>
      </c>
      <c r="AE3563" s="1">
        <v>1</v>
      </c>
      <c r="AF3563" s="1">
        <v>30</v>
      </c>
      <c r="AG3563" s="1">
        <v>0</v>
      </c>
      <c r="AN3563" s="1">
        <v>1</v>
      </c>
      <c r="AO3563" s="1">
        <v>1</v>
      </c>
      <c r="AR3563" s="276">
        <v>2234</v>
      </c>
      <c r="AS3563" s="1" t="s">
        <v>2657</v>
      </c>
      <c r="AT3563" s="1">
        <v>0</v>
      </c>
      <c r="AU3563" s="1">
        <v>0</v>
      </c>
      <c r="AX3563" s="1">
        <v>5</v>
      </c>
      <c r="BC3563" s="1">
        <v>1</v>
      </c>
      <c r="BD3563" s="1">
        <v>7</v>
      </c>
      <c r="BE3563" s="1">
        <v>2</v>
      </c>
      <c r="BF3563" s="296">
        <v>15727.261064978869</v>
      </c>
    </row>
    <row r="3564" spans="1:58" x14ac:dyDescent="0.3">
      <c r="A3564" s="273">
        <f t="shared" si="104"/>
        <v>1638967.58</v>
      </c>
      <c r="B3564" s="1" t="s">
        <v>2621</v>
      </c>
      <c r="C3564" s="274">
        <v>2226278078</v>
      </c>
      <c r="D3564" s="1">
        <v>144105</v>
      </c>
      <c r="E3564" s="1">
        <v>4</v>
      </c>
      <c r="F3564" s="1" t="s">
        <v>3654</v>
      </c>
      <c r="G3564" s="275">
        <v>44239</v>
      </c>
      <c r="H3564" s="275">
        <v>44804</v>
      </c>
      <c r="I3564" s="1">
        <v>0</v>
      </c>
      <c r="J3564" s="1">
        <v>1</v>
      </c>
      <c r="K3564" s="1">
        <v>15</v>
      </c>
      <c r="L3564" s="1">
        <v>30</v>
      </c>
      <c r="M3564" s="1">
        <v>2</v>
      </c>
      <c r="N3564" s="1">
        <v>11.7</v>
      </c>
      <c r="O3564" s="1">
        <v>12.34</v>
      </c>
      <c r="P3564" s="1">
        <v>12512408</v>
      </c>
      <c r="Q3564" s="1">
        <v>653090</v>
      </c>
      <c r="R3564" s="1">
        <v>3654782</v>
      </c>
      <c r="S3564" s="1">
        <v>0</v>
      </c>
      <c r="T3564" s="1">
        <v>0</v>
      </c>
      <c r="U3564" s="1">
        <v>0</v>
      </c>
      <c r="W3564" s="1">
        <v>0</v>
      </c>
      <c r="X3564" s="1">
        <v>0</v>
      </c>
      <c r="Y3564" s="1">
        <v>0</v>
      </c>
      <c r="Z3564" s="1" t="s">
        <v>2689</v>
      </c>
      <c r="AA3564" s="1" t="s">
        <v>2911</v>
      </c>
      <c r="AB3564" s="275">
        <v>44651</v>
      </c>
      <c r="AC3564" s="1">
        <v>1</v>
      </c>
      <c r="AD3564" s="1" t="s">
        <v>2623</v>
      </c>
      <c r="AE3564" s="1">
        <v>1</v>
      </c>
      <c r="AF3564" s="1">
        <v>30</v>
      </c>
      <c r="AG3564" s="1">
        <v>0</v>
      </c>
      <c r="AN3564" s="1">
        <v>1</v>
      </c>
      <c r="AO3564" s="1">
        <v>1</v>
      </c>
      <c r="AR3564" s="276">
        <v>756863.42</v>
      </c>
      <c r="AS3564" s="1" t="s">
        <v>2624</v>
      </c>
      <c r="AT3564" s="1">
        <v>0</v>
      </c>
      <c r="AU3564" s="1">
        <v>0</v>
      </c>
      <c r="AV3564" s="1" t="s">
        <v>2625</v>
      </c>
      <c r="AW3564" s="1" t="s">
        <v>2626</v>
      </c>
      <c r="AX3564" s="1">
        <v>5</v>
      </c>
      <c r="BC3564" s="1">
        <v>1</v>
      </c>
      <c r="BD3564" s="1">
        <v>7</v>
      </c>
      <c r="BE3564" s="1">
        <v>2</v>
      </c>
      <c r="BF3564" s="296">
        <v>1258951</v>
      </c>
    </row>
    <row r="3565" spans="1:58" x14ac:dyDescent="0.3">
      <c r="A3565" s="273">
        <f t="shared" si="104"/>
        <v>4119401.533164707</v>
      </c>
      <c r="B3565" s="1" t="s">
        <v>2621</v>
      </c>
      <c r="C3565" s="274">
        <v>2228297446</v>
      </c>
      <c r="D3565" s="1">
        <v>144105</v>
      </c>
      <c r="E3565" s="1">
        <v>4</v>
      </c>
      <c r="F3565" s="1" t="s">
        <v>3666</v>
      </c>
      <c r="G3565" s="275">
        <v>44260</v>
      </c>
      <c r="H3565" s="275">
        <v>45199</v>
      </c>
      <c r="I3565" s="1">
        <v>0</v>
      </c>
      <c r="J3565" s="1">
        <v>1</v>
      </c>
      <c r="K3565" s="1">
        <v>14</v>
      </c>
      <c r="L3565" s="1">
        <v>30</v>
      </c>
      <c r="M3565" s="1">
        <v>2</v>
      </c>
      <c r="N3565" s="1">
        <v>8.73</v>
      </c>
      <c r="O3565" s="1">
        <v>9.09</v>
      </c>
      <c r="P3565" s="1">
        <v>17125122</v>
      </c>
      <c r="Q3565" s="1">
        <v>473368</v>
      </c>
      <c r="R3565" s="1">
        <v>10739722</v>
      </c>
      <c r="S3565" s="1">
        <v>0</v>
      </c>
      <c r="T3565" s="1">
        <v>0</v>
      </c>
      <c r="U3565" s="1">
        <v>0</v>
      </c>
      <c r="W3565" s="1">
        <v>0</v>
      </c>
      <c r="X3565" s="1">
        <v>0</v>
      </c>
      <c r="Y3565" s="1">
        <v>0</v>
      </c>
      <c r="Z3565" s="1" t="s">
        <v>2635</v>
      </c>
      <c r="AA3565" s="1" t="s">
        <v>2807</v>
      </c>
      <c r="AB3565" s="275">
        <v>44651</v>
      </c>
      <c r="AC3565" s="1">
        <v>1</v>
      </c>
      <c r="AD3565" s="1" t="s">
        <v>2623</v>
      </c>
      <c r="AE3565" s="1">
        <v>1</v>
      </c>
      <c r="AF3565" s="1">
        <v>30</v>
      </c>
      <c r="AG3565" s="1">
        <v>0</v>
      </c>
      <c r="AN3565" s="1">
        <v>1</v>
      </c>
      <c r="AO3565" s="1">
        <v>1</v>
      </c>
      <c r="AP3565" s="275"/>
      <c r="AR3565" s="276">
        <v>813869.59</v>
      </c>
      <c r="AS3565" s="1" t="s">
        <v>2632</v>
      </c>
      <c r="AT3565" s="1">
        <v>0</v>
      </c>
      <c r="AU3565" s="1">
        <v>0</v>
      </c>
      <c r="AV3565" s="1" t="s">
        <v>2625</v>
      </c>
      <c r="AW3565" s="1" t="s">
        <v>2626</v>
      </c>
      <c r="AX3565" s="1">
        <v>5</v>
      </c>
      <c r="BC3565" s="1">
        <v>1</v>
      </c>
      <c r="BD3565" s="1">
        <v>7</v>
      </c>
      <c r="BE3565" s="1">
        <v>2</v>
      </c>
      <c r="BF3565" s="296">
        <v>5806450.8768352931</v>
      </c>
    </row>
    <row r="3566" spans="1:58" x14ac:dyDescent="0.3">
      <c r="A3566" s="273">
        <f t="shared" si="104"/>
        <v>832727.30683529307</v>
      </c>
      <c r="B3566" s="1" t="s">
        <v>2621</v>
      </c>
      <c r="C3566" s="274">
        <v>2228297446</v>
      </c>
      <c r="D3566" s="1">
        <v>144205</v>
      </c>
      <c r="E3566" s="1">
        <v>4</v>
      </c>
      <c r="F3566" s="1" t="s">
        <v>5000</v>
      </c>
      <c r="G3566" s="275">
        <v>44302</v>
      </c>
      <c r="H3566" s="275">
        <v>45412</v>
      </c>
      <c r="I3566" s="1">
        <v>0</v>
      </c>
      <c r="J3566" s="1">
        <v>1</v>
      </c>
      <c r="K3566" s="1">
        <v>11</v>
      </c>
      <c r="L3566" s="1">
        <v>30</v>
      </c>
      <c r="M3566" s="1">
        <v>2</v>
      </c>
      <c r="N3566" s="1">
        <v>9</v>
      </c>
      <c r="O3566" s="1">
        <v>9.3800000000000008</v>
      </c>
      <c r="P3566" s="1">
        <v>3000000</v>
      </c>
      <c r="Q3566" s="1">
        <v>95963</v>
      </c>
      <c r="R3566" s="1">
        <v>2171022</v>
      </c>
      <c r="S3566" s="1">
        <v>0</v>
      </c>
      <c r="T3566" s="1">
        <v>0</v>
      </c>
      <c r="U3566" s="1">
        <v>0</v>
      </c>
      <c r="W3566" s="1">
        <v>0</v>
      </c>
      <c r="X3566" s="1">
        <v>0</v>
      </c>
      <c r="Y3566" s="1">
        <v>0</v>
      </c>
      <c r="AB3566" s="275">
        <v>44651</v>
      </c>
      <c r="AC3566" s="1">
        <v>1</v>
      </c>
      <c r="AD3566" s="1" t="s">
        <v>2623</v>
      </c>
      <c r="AE3566" s="1">
        <v>1</v>
      </c>
      <c r="AF3566" s="1">
        <v>30</v>
      </c>
      <c r="AG3566" s="1">
        <v>0</v>
      </c>
      <c r="AN3566" s="1">
        <v>1</v>
      </c>
      <c r="AO3566" s="1">
        <v>1</v>
      </c>
      <c r="AR3566" s="276">
        <v>164527.57</v>
      </c>
      <c r="AS3566" s="1" t="s">
        <v>2657</v>
      </c>
      <c r="AT3566" s="1">
        <v>0</v>
      </c>
      <c r="AU3566" s="1">
        <v>0</v>
      </c>
      <c r="AX3566" s="1">
        <v>5</v>
      </c>
      <c r="BC3566" s="1">
        <v>1</v>
      </c>
      <c r="BD3566" s="1">
        <v>7</v>
      </c>
      <c r="BE3566" s="1">
        <v>2</v>
      </c>
      <c r="BF3566" s="296">
        <v>1173767.1231647069</v>
      </c>
    </row>
    <row r="3567" spans="1:58" x14ac:dyDescent="0.3">
      <c r="A3567" s="273">
        <f t="shared" si="104"/>
        <v>0</v>
      </c>
      <c r="B3567" s="1" t="s">
        <v>2621</v>
      </c>
      <c r="C3567" s="274">
        <v>2224204282</v>
      </c>
      <c r="D3567" s="1">
        <v>144205</v>
      </c>
      <c r="E3567" s="1">
        <v>4</v>
      </c>
      <c r="F3567" s="1" t="s">
        <v>3037</v>
      </c>
      <c r="G3567" s="275">
        <v>43899</v>
      </c>
      <c r="H3567" s="275">
        <v>45016</v>
      </c>
      <c r="I3567" s="1">
        <v>0</v>
      </c>
      <c r="J3567" s="1">
        <v>1</v>
      </c>
      <c r="K3567" s="1">
        <v>28</v>
      </c>
      <c r="L3567" s="1">
        <v>30</v>
      </c>
      <c r="M3567" s="1">
        <v>2</v>
      </c>
      <c r="N3567" s="1">
        <v>11.64</v>
      </c>
      <c r="O3567" s="1">
        <v>12.28</v>
      </c>
      <c r="P3567" s="1">
        <v>10092714</v>
      </c>
      <c r="Q3567" s="1">
        <v>166040</v>
      </c>
      <c r="R3567" s="1">
        <v>3760566</v>
      </c>
      <c r="S3567" s="1">
        <v>0</v>
      </c>
      <c r="T3567" s="1">
        <v>0</v>
      </c>
      <c r="U3567" s="1">
        <v>0</v>
      </c>
      <c r="W3567" s="1">
        <v>0</v>
      </c>
      <c r="X3567" s="1">
        <v>0</v>
      </c>
      <c r="Y3567" s="1">
        <v>0</v>
      </c>
      <c r="Z3567" s="1" t="s">
        <v>2635</v>
      </c>
      <c r="AA3567" s="1" t="s">
        <v>2807</v>
      </c>
      <c r="AB3567" s="275">
        <v>44651</v>
      </c>
      <c r="AC3567" s="1">
        <v>1</v>
      </c>
      <c r="AD3567" s="1" t="s">
        <v>2623</v>
      </c>
      <c r="AE3567" s="1">
        <v>1</v>
      </c>
      <c r="AF3567" s="1">
        <v>30</v>
      </c>
      <c r="AG3567" s="1">
        <v>0</v>
      </c>
      <c r="AN3567" s="1">
        <v>1</v>
      </c>
      <c r="AO3567" s="1">
        <v>1</v>
      </c>
      <c r="AR3567" s="276">
        <v>492664.63</v>
      </c>
      <c r="AS3567" s="1" t="s">
        <v>2632</v>
      </c>
      <c r="AT3567" s="1">
        <v>0</v>
      </c>
      <c r="AU3567" s="1">
        <v>0</v>
      </c>
      <c r="AX3567" s="1">
        <v>5</v>
      </c>
      <c r="BC3567" s="1">
        <v>1</v>
      </c>
      <c r="BD3567" s="1">
        <v>7</v>
      </c>
      <c r="BE3567" s="1">
        <v>2</v>
      </c>
      <c r="BF3567" s="296">
        <v>3448546.4738537185</v>
      </c>
    </row>
    <row r="3568" spans="1:58" x14ac:dyDescent="0.3">
      <c r="A3568" s="273">
        <f t="shared" si="104"/>
        <v>0</v>
      </c>
      <c r="B3568" s="1" t="s">
        <v>2621</v>
      </c>
      <c r="C3568" s="274">
        <v>2224204282</v>
      </c>
      <c r="D3568" s="1">
        <v>144205</v>
      </c>
      <c r="E3568" s="1">
        <v>4</v>
      </c>
      <c r="F3568" s="1" t="s">
        <v>5554</v>
      </c>
      <c r="G3568" s="275">
        <v>44491</v>
      </c>
      <c r="H3568" s="275">
        <v>45230</v>
      </c>
      <c r="I3568" s="1">
        <v>0</v>
      </c>
      <c r="J3568" s="1">
        <v>1</v>
      </c>
      <c r="K3568" s="1">
        <v>5</v>
      </c>
      <c r="L3568" s="1">
        <v>30</v>
      </c>
      <c r="M3568" s="1">
        <v>2</v>
      </c>
      <c r="N3568" s="1">
        <v>9.36</v>
      </c>
      <c r="O3568" s="1">
        <v>9.77</v>
      </c>
      <c r="P3568" s="1">
        <v>4025865</v>
      </c>
      <c r="Q3568" s="1">
        <v>185334</v>
      </c>
      <c r="R3568" s="1">
        <v>3250450</v>
      </c>
      <c r="S3568" s="1">
        <v>0</v>
      </c>
      <c r="T3568" s="1">
        <v>0</v>
      </c>
      <c r="U3568" s="1">
        <v>0</v>
      </c>
      <c r="W3568" s="1">
        <v>0</v>
      </c>
      <c r="X3568" s="1">
        <v>0</v>
      </c>
      <c r="Y3568" s="1">
        <v>0</v>
      </c>
      <c r="AB3568" s="275">
        <v>44651</v>
      </c>
      <c r="AC3568" s="1">
        <v>1</v>
      </c>
      <c r="AD3568" s="1" t="s">
        <v>2623</v>
      </c>
      <c r="AE3568" s="1">
        <v>1</v>
      </c>
      <c r="AF3568" s="1">
        <v>30</v>
      </c>
      <c r="AG3568" s="1">
        <v>0</v>
      </c>
      <c r="AN3568" s="1">
        <v>1</v>
      </c>
      <c r="AO3568" s="1">
        <v>1</v>
      </c>
      <c r="AR3568" s="276">
        <v>425800.37</v>
      </c>
      <c r="AS3568" s="1" t="s">
        <v>2719</v>
      </c>
      <c r="AT3568" s="1">
        <v>0</v>
      </c>
      <c r="AU3568" s="1">
        <v>0</v>
      </c>
      <c r="AX3568" s="1">
        <v>5</v>
      </c>
      <c r="BC3568" s="1">
        <v>1</v>
      </c>
      <c r="BD3568" s="1">
        <v>7</v>
      </c>
      <c r="BE3568" s="1">
        <v>2</v>
      </c>
      <c r="BF3568" s="296">
        <v>2980755.5261462815</v>
      </c>
    </row>
    <row r="3569" spans="1:58" x14ac:dyDescent="0.3">
      <c r="A3569" s="273">
        <f t="shared" si="104"/>
        <v>14513766</v>
      </c>
      <c r="B3569" s="1" t="s">
        <v>2621</v>
      </c>
      <c r="C3569" s="274">
        <v>2224206790</v>
      </c>
      <c r="D3569" s="1">
        <v>144105</v>
      </c>
      <c r="E3569" s="1">
        <v>4</v>
      </c>
      <c r="F3569" s="1" t="s">
        <v>5787</v>
      </c>
      <c r="G3569" s="275">
        <v>44580</v>
      </c>
      <c r="H3569" s="275">
        <v>45322</v>
      </c>
      <c r="I3569" s="1">
        <v>0</v>
      </c>
      <c r="J3569" s="1">
        <v>1</v>
      </c>
      <c r="K3569" s="1">
        <v>2</v>
      </c>
      <c r="L3569" s="1">
        <v>30</v>
      </c>
      <c r="M3569" s="1">
        <v>2</v>
      </c>
      <c r="N3569" s="1">
        <v>9</v>
      </c>
      <c r="O3569" s="1">
        <v>9.3800000000000008</v>
      </c>
      <c r="P3569" s="1">
        <v>18869060</v>
      </c>
      <c r="Q3569" s="1">
        <v>618366</v>
      </c>
      <c r="R3569" s="1">
        <v>17924357</v>
      </c>
      <c r="S3569" s="1">
        <v>0</v>
      </c>
      <c r="T3569" s="1">
        <v>0</v>
      </c>
      <c r="U3569" s="1">
        <v>0</v>
      </c>
      <c r="W3569" s="1">
        <v>0</v>
      </c>
      <c r="X3569" s="1">
        <v>0</v>
      </c>
      <c r="Y3569" s="1">
        <v>0</v>
      </c>
      <c r="Z3569" s="1" t="s">
        <v>3734</v>
      </c>
      <c r="AA3569" s="1" t="s">
        <v>2807</v>
      </c>
      <c r="AB3569" s="275">
        <v>44651</v>
      </c>
      <c r="AC3569" s="1">
        <v>1</v>
      </c>
      <c r="AD3569" s="1" t="s">
        <v>2623</v>
      </c>
      <c r="AE3569" s="1">
        <v>1</v>
      </c>
      <c r="AF3569" s="1">
        <v>30</v>
      </c>
      <c r="AG3569" s="1">
        <v>0</v>
      </c>
      <c r="AN3569" s="1">
        <v>1</v>
      </c>
      <c r="AO3569" s="1">
        <v>1</v>
      </c>
      <c r="AR3569" s="276">
        <v>426321</v>
      </c>
      <c r="AS3569" s="1" t="s">
        <v>2624</v>
      </c>
      <c r="AT3569" s="1">
        <v>0</v>
      </c>
      <c r="AU3569" s="1">
        <v>0</v>
      </c>
      <c r="AV3569" s="1" t="s">
        <v>2625</v>
      </c>
      <c r="AW3569" s="1" t="s">
        <v>2626</v>
      </c>
      <c r="AX3569" s="1">
        <v>5</v>
      </c>
      <c r="BC3569" s="1">
        <v>1</v>
      </c>
      <c r="BD3569" s="1">
        <v>7</v>
      </c>
      <c r="BE3569" s="1">
        <v>2</v>
      </c>
      <c r="BF3569" s="296">
        <v>2984270</v>
      </c>
    </row>
    <row r="3570" spans="1:58" x14ac:dyDescent="0.3">
      <c r="A3570" s="273">
        <f t="shared" si="104"/>
        <v>0</v>
      </c>
      <c r="B3570" s="1" t="s">
        <v>2621</v>
      </c>
      <c r="C3570" s="274">
        <v>2227060468</v>
      </c>
      <c r="D3570" s="1">
        <v>144205</v>
      </c>
      <c r="E3570" s="1">
        <v>4</v>
      </c>
      <c r="F3570" s="1" t="s">
        <v>2973</v>
      </c>
      <c r="G3570" s="275">
        <v>43759</v>
      </c>
      <c r="H3570" s="275">
        <v>44742</v>
      </c>
      <c r="I3570" s="1">
        <v>0</v>
      </c>
      <c r="J3570" s="1">
        <v>1</v>
      </c>
      <c r="K3570" s="1">
        <v>21</v>
      </c>
      <c r="L3570" s="1">
        <v>30</v>
      </c>
      <c r="M3570" s="1">
        <v>2</v>
      </c>
      <c r="N3570" s="1">
        <v>18</v>
      </c>
      <c r="O3570" s="1">
        <v>19.559999999999999</v>
      </c>
      <c r="P3570" s="1">
        <v>1500000</v>
      </c>
      <c r="Q3570" s="1">
        <v>137500</v>
      </c>
      <c r="R3570" s="1">
        <v>406590</v>
      </c>
      <c r="S3570" s="1">
        <v>0</v>
      </c>
      <c r="T3570" s="1">
        <v>0</v>
      </c>
      <c r="U3570" s="1">
        <v>0</v>
      </c>
      <c r="W3570" s="1">
        <v>0</v>
      </c>
      <c r="X3570" s="1">
        <v>0</v>
      </c>
      <c r="Y3570" s="1">
        <v>0</v>
      </c>
      <c r="AB3570" s="275">
        <v>44651</v>
      </c>
      <c r="AC3570" s="1">
        <v>1</v>
      </c>
      <c r="AD3570" s="1" t="s">
        <v>2623</v>
      </c>
      <c r="AE3570" s="1">
        <v>1</v>
      </c>
      <c r="AF3570" s="1">
        <v>30</v>
      </c>
      <c r="AG3570" s="1">
        <v>0</v>
      </c>
      <c r="AN3570" s="1">
        <v>1</v>
      </c>
      <c r="AO3570" s="1">
        <v>1</v>
      </c>
      <c r="AR3570" s="276">
        <v>393484</v>
      </c>
      <c r="AS3570" s="1" t="s">
        <v>2657</v>
      </c>
      <c r="AT3570" s="1">
        <v>0</v>
      </c>
      <c r="AU3570" s="1">
        <v>0</v>
      </c>
      <c r="AX3570" s="1">
        <v>5</v>
      </c>
      <c r="BC3570" s="1">
        <v>1</v>
      </c>
      <c r="BD3570" s="1">
        <v>7</v>
      </c>
      <c r="BE3570" s="1">
        <v>2</v>
      </c>
      <c r="BF3570" s="296">
        <v>2754394</v>
      </c>
    </row>
    <row r="3571" spans="1:58" x14ac:dyDescent="0.3">
      <c r="A3571" s="273">
        <f t="shared" si="104"/>
        <v>1686821.4048967334</v>
      </c>
      <c r="B3571" s="1" t="s">
        <v>2621</v>
      </c>
      <c r="C3571" s="274">
        <v>2240689988</v>
      </c>
      <c r="D3571" s="1">
        <v>144105</v>
      </c>
      <c r="E3571" s="1">
        <v>4</v>
      </c>
      <c r="F3571" s="1" t="s">
        <v>3606</v>
      </c>
      <c r="G3571" s="275">
        <v>44249</v>
      </c>
      <c r="H3571" s="275">
        <v>44985</v>
      </c>
      <c r="I3571" s="1">
        <v>0</v>
      </c>
      <c r="J3571" s="1">
        <v>1</v>
      </c>
      <c r="K3571" s="1">
        <v>13</v>
      </c>
      <c r="L3571" s="1">
        <v>30</v>
      </c>
      <c r="M3571" s="1">
        <v>2</v>
      </c>
      <c r="N3571" s="1">
        <v>17.690000000000001</v>
      </c>
      <c r="O3571" s="1">
        <v>19.2</v>
      </c>
      <c r="P3571" s="1">
        <v>5044441</v>
      </c>
      <c r="Q3571" s="1">
        <v>252091</v>
      </c>
      <c r="R3571" s="1">
        <v>2537574</v>
      </c>
      <c r="S3571" s="1">
        <v>0</v>
      </c>
      <c r="T3571" s="1">
        <v>0</v>
      </c>
      <c r="U3571" s="1">
        <v>0</v>
      </c>
      <c r="V3571" s="275"/>
      <c r="W3571" s="1">
        <v>0</v>
      </c>
      <c r="X3571" s="1">
        <v>0</v>
      </c>
      <c r="Y3571" s="1">
        <v>0</v>
      </c>
      <c r="AB3571" s="275">
        <v>44651</v>
      </c>
      <c r="AC3571" s="1">
        <v>1</v>
      </c>
      <c r="AD3571" s="1" t="s">
        <v>2623</v>
      </c>
      <c r="AE3571" s="1">
        <v>1</v>
      </c>
      <c r="AF3571" s="1">
        <v>30</v>
      </c>
      <c r="AG3571" s="1">
        <v>0</v>
      </c>
      <c r="AN3571" s="1">
        <v>1</v>
      </c>
      <c r="AO3571" s="1">
        <v>1</v>
      </c>
      <c r="AR3571" s="276">
        <v>106336.76</v>
      </c>
      <c r="AS3571" s="1" t="s">
        <v>2632</v>
      </c>
      <c r="AT3571" s="1">
        <v>0</v>
      </c>
      <c r="AU3571" s="1">
        <v>0</v>
      </c>
      <c r="AV3571" s="1" t="s">
        <v>2625</v>
      </c>
      <c r="AW3571" s="1" t="s">
        <v>2626</v>
      </c>
      <c r="AX3571" s="1">
        <v>5</v>
      </c>
      <c r="BC3571" s="1">
        <v>1</v>
      </c>
      <c r="BD3571" s="1">
        <v>7</v>
      </c>
      <c r="BE3571" s="1">
        <v>2</v>
      </c>
      <c r="BF3571" s="296">
        <v>744415.83510326687</v>
      </c>
    </row>
    <row r="3572" spans="1:58" x14ac:dyDescent="0.3">
      <c r="A3572" s="273">
        <f t="shared" si="104"/>
        <v>394894.40460662427</v>
      </c>
      <c r="B3572" s="1" t="s">
        <v>2621</v>
      </c>
      <c r="C3572" s="274">
        <v>2240689988</v>
      </c>
      <c r="D3572" s="1">
        <v>144105</v>
      </c>
      <c r="E3572" s="1">
        <v>4</v>
      </c>
      <c r="F3572" s="1" t="s">
        <v>3782</v>
      </c>
      <c r="G3572" s="275">
        <v>44154</v>
      </c>
      <c r="H3572" s="275">
        <v>44712</v>
      </c>
      <c r="I3572" s="1">
        <v>0</v>
      </c>
      <c r="J3572" s="1">
        <v>1</v>
      </c>
      <c r="K3572" s="1">
        <v>16</v>
      </c>
      <c r="L3572" s="1">
        <v>30</v>
      </c>
      <c r="M3572" s="1">
        <v>2</v>
      </c>
      <c r="N3572" s="1">
        <v>9</v>
      </c>
      <c r="O3572" s="1">
        <v>9.3800000000000008</v>
      </c>
      <c r="P3572" s="1">
        <v>5026888</v>
      </c>
      <c r="Q3572" s="1">
        <v>300521</v>
      </c>
      <c r="R3572" s="1">
        <v>594043</v>
      </c>
      <c r="S3572" s="1">
        <v>0</v>
      </c>
      <c r="T3572" s="1">
        <v>0</v>
      </c>
      <c r="U3572" s="1">
        <v>0</v>
      </c>
      <c r="W3572" s="1">
        <v>0</v>
      </c>
      <c r="X3572" s="1">
        <v>0</v>
      </c>
      <c r="Y3572" s="1">
        <v>0</v>
      </c>
      <c r="AB3572" s="275">
        <v>44651</v>
      </c>
      <c r="AC3572" s="1">
        <v>1</v>
      </c>
      <c r="AD3572" s="1" t="s">
        <v>2623</v>
      </c>
      <c r="AE3572" s="1">
        <v>1</v>
      </c>
      <c r="AF3572" s="1">
        <v>30</v>
      </c>
      <c r="AG3572" s="1">
        <v>0</v>
      </c>
      <c r="AN3572" s="1">
        <v>1</v>
      </c>
      <c r="AO3572" s="1">
        <v>1</v>
      </c>
      <c r="AR3572" s="276">
        <v>24881.75</v>
      </c>
      <c r="AS3572" s="1" t="s">
        <v>2632</v>
      </c>
      <c r="AT3572" s="1">
        <v>0</v>
      </c>
      <c r="AU3572" s="1">
        <v>0</v>
      </c>
      <c r="AV3572" s="1" t="s">
        <v>2625</v>
      </c>
      <c r="AW3572" s="1" t="s">
        <v>2626</v>
      </c>
      <c r="AX3572" s="1">
        <v>5</v>
      </c>
      <c r="BC3572" s="1">
        <v>1</v>
      </c>
      <c r="BD3572" s="1">
        <v>7</v>
      </c>
      <c r="BE3572" s="1">
        <v>2</v>
      </c>
      <c r="BF3572" s="296">
        <v>174266.8453933757</v>
      </c>
    </row>
    <row r="3573" spans="1:58" x14ac:dyDescent="0.3">
      <c r="A3573" s="273">
        <f t="shared" si="104"/>
        <v>3206517.2526815441</v>
      </c>
      <c r="B3573" s="1" t="s">
        <v>2621</v>
      </c>
      <c r="C3573" s="274">
        <v>2240689988</v>
      </c>
      <c r="D3573" s="1">
        <v>144105</v>
      </c>
      <c r="E3573" s="1">
        <v>4</v>
      </c>
      <c r="F3573" s="1" t="s">
        <v>5805</v>
      </c>
      <c r="G3573" s="275">
        <v>44600</v>
      </c>
      <c r="H3573" s="275">
        <v>44985</v>
      </c>
      <c r="I3573" s="1">
        <v>0</v>
      </c>
      <c r="J3573" s="1">
        <v>1</v>
      </c>
      <c r="K3573" s="1">
        <v>1</v>
      </c>
      <c r="L3573" s="1">
        <v>30</v>
      </c>
      <c r="M3573" s="1">
        <v>2</v>
      </c>
      <c r="N3573" s="1">
        <v>14.09</v>
      </c>
      <c r="O3573" s="1">
        <v>15.04</v>
      </c>
      <c r="P3573" s="1">
        <v>5051802</v>
      </c>
      <c r="Q3573" s="1">
        <v>289104</v>
      </c>
      <c r="R3573" s="1">
        <v>4823754</v>
      </c>
      <c r="S3573" s="1">
        <v>0</v>
      </c>
      <c r="T3573" s="1">
        <v>0</v>
      </c>
      <c r="U3573" s="1">
        <v>0</v>
      </c>
      <c r="W3573" s="1">
        <v>0</v>
      </c>
      <c r="X3573" s="1">
        <v>0</v>
      </c>
      <c r="Y3573" s="1">
        <v>0</v>
      </c>
      <c r="Z3573" s="1" t="s">
        <v>2635</v>
      </c>
      <c r="AA3573" s="1" t="s">
        <v>2807</v>
      </c>
      <c r="AB3573" s="275">
        <v>44651</v>
      </c>
      <c r="AC3573" s="1">
        <v>1</v>
      </c>
      <c r="AD3573" s="1" t="s">
        <v>2623</v>
      </c>
      <c r="AE3573" s="1">
        <v>1</v>
      </c>
      <c r="AF3573" s="1">
        <v>30</v>
      </c>
      <c r="AG3573" s="1">
        <v>0</v>
      </c>
      <c r="AN3573" s="1">
        <v>1</v>
      </c>
      <c r="AO3573" s="1">
        <v>1</v>
      </c>
      <c r="AR3573" s="276">
        <v>202153.34</v>
      </c>
      <c r="AS3573" s="1" t="s">
        <v>2632</v>
      </c>
      <c r="AT3573" s="1">
        <v>0</v>
      </c>
      <c r="AU3573" s="1">
        <v>0</v>
      </c>
      <c r="AV3573" s="1" t="s">
        <v>2625</v>
      </c>
      <c r="AW3573" s="1" t="s">
        <v>2626</v>
      </c>
      <c r="AX3573" s="1">
        <v>5</v>
      </c>
      <c r="BC3573" s="1">
        <v>1</v>
      </c>
      <c r="BD3573" s="1">
        <v>7</v>
      </c>
      <c r="BE3573" s="1">
        <v>2</v>
      </c>
      <c r="BF3573" s="296">
        <v>1415083.4073184561</v>
      </c>
    </row>
    <row r="3574" spans="1:58" x14ac:dyDescent="0.3">
      <c r="A3574" s="273">
        <f t="shared" si="104"/>
        <v>1635694.5878150987</v>
      </c>
      <c r="B3574" s="1" t="s">
        <v>2621</v>
      </c>
      <c r="C3574" s="274">
        <v>2240689988</v>
      </c>
      <c r="D3574" s="1">
        <v>144205</v>
      </c>
      <c r="E3574" s="1">
        <v>4</v>
      </c>
      <c r="F3574" s="1" t="s">
        <v>5392</v>
      </c>
      <c r="G3574" s="275">
        <v>44497</v>
      </c>
      <c r="H3574" s="275">
        <v>45230</v>
      </c>
      <c r="I3574" s="1">
        <v>0</v>
      </c>
      <c r="J3574" s="1">
        <v>1</v>
      </c>
      <c r="K3574" s="1">
        <v>5</v>
      </c>
      <c r="L3574" s="1">
        <v>30</v>
      </c>
      <c r="M3574" s="1">
        <v>2</v>
      </c>
      <c r="N3574" s="1">
        <v>17.690000000000001</v>
      </c>
      <c r="O3574" s="1">
        <v>19.2</v>
      </c>
      <c r="P3574" s="1">
        <v>3000000</v>
      </c>
      <c r="Q3574" s="1">
        <v>149922</v>
      </c>
      <c r="R3574" s="1">
        <v>2460651</v>
      </c>
      <c r="S3574" s="1">
        <v>0</v>
      </c>
      <c r="T3574" s="1">
        <v>0</v>
      </c>
      <c r="U3574" s="1">
        <v>0</v>
      </c>
      <c r="W3574" s="1">
        <v>0</v>
      </c>
      <c r="X3574" s="1">
        <v>0</v>
      </c>
      <c r="Y3574" s="1">
        <v>0</v>
      </c>
      <c r="AB3574" s="275">
        <v>44651</v>
      </c>
      <c r="AC3574" s="1">
        <v>1</v>
      </c>
      <c r="AD3574" s="1" t="s">
        <v>2623</v>
      </c>
      <c r="AE3574" s="1">
        <v>1</v>
      </c>
      <c r="AF3574" s="1">
        <v>30</v>
      </c>
      <c r="AG3574" s="1">
        <v>0</v>
      </c>
      <c r="AN3574" s="1">
        <v>1</v>
      </c>
      <c r="AO3574" s="1">
        <v>1</v>
      </c>
      <c r="AR3574" s="276">
        <v>103106.5</v>
      </c>
      <c r="AS3574" s="1" t="s">
        <v>2657</v>
      </c>
      <c r="AT3574" s="1">
        <v>0</v>
      </c>
      <c r="AU3574" s="1">
        <v>0</v>
      </c>
      <c r="AX3574" s="1">
        <v>5</v>
      </c>
      <c r="BC3574" s="1">
        <v>1</v>
      </c>
      <c r="BD3574" s="1">
        <v>7</v>
      </c>
      <c r="BE3574" s="1">
        <v>2</v>
      </c>
      <c r="BF3574" s="296">
        <v>721849.9121849013</v>
      </c>
    </row>
    <row r="3575" spans="1:58" x14ac:dyDescent="0.3">
      <c r="A3575" s="273">
        <f t="shared" si="104"/>
        <v>12326786</v>
      </c>
      <c r="B3575" s="1" t="s">
        <v>2621</v>
      </c>
      <c r="C3575" s="274">
        <v>2240692086</v>
      </c>
      <c r="D3575" s="1">
        <v>144205</v>
      </c>
      <c r="E3575" s="1">
        <v>4</v>
      </c>
      <c r="F3575" s="1" t="s">
        <v>6099</v>
      </c>
      <c r="G3575" s="275">
        <v>44602</v>
      </c>
      <c r="H3575" s="275">
        <v>45169</v>
      </c>
      <c r="I3575" s="1">
        <v>0</v>
      </c>
      <c r="J3575" s="1">
        <v>1</v>
      </c>
      <c r="K3575" s="1">
        <v>1</v>
      </c>
      <c r="L3575" s="1">
        <v>30</v>
      </c>
      <c r="M3575" s="1">
        <v>2</v>
      </c>
      <c r="N3575" s="1">
        <v>10.199999999999999</v>
      </c>
      <c r="O3575" s="1">
        <v>10.69</v>
      </c>
      <c r="P3575" s="1">
        <v>20126255</v>
      </c>
      <c r="Q3575" s="1">
        <v>1214321</v>
      </c>
      <c r="R3575" s="1">
        <v>19089770</v>
      </c>
      <c r="S3575" s="1">
        <v>0</v>
      </c>
      <c r="T3575" s="1">
        <v>0</v>
      </c>
      <c r="U3575" s="1">
        <v>0</v>
      </c>
      <c r="W3575" s="1">
        <v>0</v>
      </c>
      <c r="X3575" s="1">
        <v>0</v>
      </c>
      <c r="Y3575" s="1">
        <v>0</v>
      </c>
      <c r="AB3575" s="275">
        <v>44651</v>
      </c>
      <c r="AC3575" s="1">
        <v>1</v>
      </c>
      <c r="AD3575" s="1" t="s">
        <v>2623</v>
      </c>
      <c r="AE3575" s="1">
        <v>1</v>
      </c>
      <c r="AF3575" s="1">
        <v>30</v>
      </c>
      <c r="AG3575" s="1">
        <v>0</v>
      </c>
      <c r="AN3575" s="1">
        <v>1</v>
      </c>
      <c r="AO3575" s="1">
        <v>1</v>
      </c>
      <c r="AR3575" s="276">
        <v>845374</v>
      </c>
      <c r="AS3575" s="1" t="s">
        <v>2632</v>
      </c>
      <c r="AT3575" s="1">
        <v>0</v>
      </c>
      <c r="AU3575" s="1">
        <v>0</v>
      </c>
      <c r="AX3575" s="1">
        <v>5</v>
      </c>
      <c r="BC3575" s="1">
        <v>1</v>
      </c>
      <c r="BD3575" s="1">
        <v>7</v>
      </c>
      <c r="BE3575" s="1">
        <v>2</v>
      </c>
      <c r="BF3575" s="296">
        <v>5917610</v>
      </c>
    </row>
    <row r="3576" spans="1:58" x14ac:dyDescent="0.3">
      <c r="A3576" s="273">
        <f t="shared" si="104"/>
        <v>1926425.8683646526</v>
      </c>
      <c r="B3576" s="1" t="s">
        <v>2621</v>
      </c>
      <c r="C3576" s="274">
        <v>2240606824</v>
      </c>
      <c r="D3576" s="1">
        <v>144105</v>
      </c>
      <c r="E3576" s="1">
        <v>4</v>
      </c>
      <c r="F3576" s="1" t="s">
        <v>5277</v>
      </c>
      <c r="G3576" s="275">
        <v>44525</v>
      </c>
      <c r="H3576" s="275">
        <v>45260</v>
      </c>
      <c r="I3576" s="1">
        <v>0</v>
      </c>
      <c r="J3576" s="1">
        <v>1</v>
      </c>
      <c r="K3576" s="1">
        <v>5</v>
      </c>
      <c r="L3576" s="1">
        <v>30</v>
      </c>
      <c r="M3576" s="1">
        <v>2</v>
      </c>
      <c r="N3576" s="1">
        <v>5.99</v>
      </c>
      <c r="O3576" s="1">
        <v>6.16</v>
      </c>
      <c r="P3576" s="1">
        <v>9025039</v>
      </c>
      <c r="Q3576" s="1">
        <v>232495</v>
      </c>
      <c r="R3576" s="1">
        <v>7265671</v>
      </c>
      <c r="S3576" s="1">
        <v>0</v>
      </c>
      <c r="T3576" s="1">
        <v>0</v>
      </c>
      <c r="U3576" s="1">
        <v>0</v>
      </c>
      <c r="W3576" s="1">
        <v>0</v>
      </c>
      <c r="X3576" s="1">
        <v>0</v>
      </c>
      <c r="Y3576" s="1">
        <v>0</v>
      </c>
      <c r="Z3576" s="1" t="s">
        <v>2635</v>
      </c>
      <c r="AA3576" s="1" t="s">
        <v>2807</v>
      </c>
      <c r="AB3576" s="275">
        <v>44651</v>
      </c>
      <c r="AC3576" s="1">
        <v>1</v>
      </c>
      <c r="AD3576" s="1" t="s">
        <v>2623</v>
      </c>
      <c r="AE3576" s="1">
        <v>1</v>
      </c>
      <c r="AF3576" s="1">
        <v>30</v>
      </c>
      <c r="AG3576" s="1">
        <v>0</v>
      </c>
      <c r="AN3576" s="1">
        <v>1</v>
      </c>
      <c r="AO3576" s="1">
        <v>1</v>
      </c>
      <c r="AR3576" s="276">
        <v>667425.24</v>
      </c>
      <c r="AS3576" s="1" t="s">
        <v>2632</v>
      </c>
      <c r="AT3576" s="1">
        <v>0</v>
      </c>
      <c r="AU3576" s="1">
        <v>0</v>
      </c>
      <c r="AV3576" s="1" t="s">
        <v>2625</v>
      </c>
      <c r="AW3576" s="1" t="s">
        <v>2626</v>
      </c>
      <c r="AX3576" s="1">
        <v>5</v>
      </c>
      <c r="BC3576" s="1">
        <v>1</v>
      </c>
      <c r="BD3576" s="1">
        <v>7</v>
      </c>
      <c r="BE3576" s="1">
        <v>2</v>
      </c>
      <c r="BF3576" s="296">
        <v>4671819.8916353472</v>
      </c>
    </row>
    <row r="3577" spans="1:58" x14ac:dyDescent="0.3">
      <c r="A3577" s="273">
        <f t="shared" si="104"/>
        <v>1513152.1316353478</v>
      </c>
      <c r="B3577" s="1" t="s">
        <v>2621</v>
      </c>
      <c r="C3577" s="274">
        <v>2240606824</v>
      </c>
      <c r="D3577" s="1">
        <v>144105</v>
      </c>
      <c r="E3577" s="1">
        <v>4</v>
      </c>
      <c r="F3577" s="1" t="s">
        <v>5825</v>
      </c>
      <c r="G3577" s="275">
        <v>44623</v>
      </c>
      <c r="H3577" s="275">
        <v>45382</v>
      </c>
      <c r="I3577" s="1">
        <v>0</v>
      </c>
      <c r="J3577" s="1">
        <v>1</v>
      </c>
      <c r="K3577" s="1">
        <v>0</v>
      </c>
      <c r="L3577" s="1">
        <v>30</v>
      </c>
      <c r="M3577" s="1">
        <v>2</v>
      </c>
      <c r="N3577" s="1">
        <v>8.43</v>
      </c>
      <c r="O3577" s="1">
        <v>8.76</v>
      </c>
      <c r="P3577" s="1">
        <v>5706834</v>
      </c>
      <c r="Q3577" s="1">
        <v>260307</v>
      </c>
      <c r="R3577" s="1">
        <v>5706834</v>
      </c>
      <c r="S3577" s="1">
        <v>0</v>
      </c>
      <c r="T3577" s="1">
        <v>0</v>
      </c>
      <c r="U3577" s="1">
        <v>0</v>
      </c>
      <c r="W3577" s="1">
        <v>0</v>
      </c>
      <c r="X3577" s="1">
        <v>0</v>
      </c>
      <c r="Y3577" s="1">
        <v>0</v>
      </c>
      <c r="AB3577" s="275">
        <v>44623</v>
      </c>
      <c r="AC3577" s="1">
        <v>1</v>
      </c>
      <c r="AD3577" s="1" t="s">
        <v>2623</v>
      </c>
      <c r="AE3577" s="1">
        <v>1</v>
      </c>
      <c r="AF3577" s="1">
        <v>30</v>
      </c>
      <c r="AG3577" s="1">
        <v>0</v>
      </c>
      <c r="AN3577" s="1">
        <v>1</v>
      </c>
      <c r="AO3577" s="1">
        <v>1</v>
      </c>
      <c r="AR3577" s="276">
        <v>524192.76</v>
      </c>
      <c r="AS3577" s="1" t="s">
        <v>2632</v>
      </c>
      <c r="AT3577" s="1">
        <v>0</v>
      </c>
      <c r="AU3577" s="1">
        <v>0</v>
      </c>
      <c r="AV3577" s="1" t="s">
        <v>2625</v>
      </c>
      <c r="AW3577" s="1" t="s">
        <v>2626</v>
      </c>
      <c r="AX3577" s="1">
        <v>5</v>
      </c>
      <c r="BC3577" s="1">
        <v>1</v>
      </c>
      <c r="BD3577" s="1">
        <v>7</v>
      </c>
      <c r="BE3577" s="1">
        <v>2</v>
      </c>
      <c r="BF3577" s="296">
        <v>3669489.1083646524</v>
      </c>
    </row>
    <row r="3578" spans="1:58" x14ac:dyDescent="0.3">
      <c r="A3578" s="273">
        <f t="shared" si="104"/>
        <v>13487.021051897842</v>
      </c>
      <c r="B3578" s="1" t="s">
        <v>2621</v>
      </c>
      <c r="C3578" s="274">
        <v>2240646444</v>
      </c>
      <c r="D3578" s="1">
        <v>144205</v>
      </c>
      <c r="E3578" s="1">
        <v>4</v>
      </c>
      <c r="F3578" s="1" t="s">
        <v>4134</v>
      </c>
      <c r="G3578" s="275">
        <v>44446</v>
      </c>
      <c r="H3578" s="275">
        <v>45565</v>
      </c>
      <c r="I3578" s="1">
        <v>0</v>
      </c>
      <c r="J3578" s="1">
        <v>1</v>
      </c>
      <c r="K3578" s="1">
        <v>6</v>
      </c>
      <c r="L3578" s="1">
        <v>30</v>
      </c>
      <c r="M3578" s="1">
        <v>2</v>
      </c>
      <c r="N3578" s="1">
        <v>17.690000000000001</v>
      </c>
      <c r="O3578" s="1">
        <v>19.2</v>
      </c>
      <c r="P3578" s="1">
        <v>400000</v>
      </c>
      <c r="Q3578" s="1">
        <v>14482</v>
      </c>
      <c r="R3578" s="1">
        <v>347364</v>
      </c>
      <c r="S3578" s="1">
        <v>0</v>
      </c>
      <c r="T3578" s="1">
        <v>0</v>
      </c>
      <c r="U3578" s="1">
        <v>0</v>
      </c>
      <c r="W3578" s="1">
        <v>0</v>
      </c>
      <c r="X3578" s="1">
        <v>0</v>
      </c>
      <c r="Y3578" s="1">
        <v>0</v>
      </c>
      <c r="AB3578" s="275">
        <v>44651</v>
      </c>
      <c r="AC3578" s="1">
        <v>1</v>
      </c>
      <c r="AD3578" s="1" t="s">
        <v>2623</v>
      </c>
      <c r="AE3578" s="1">
        <v>1</v>
      </c>
      <c r="AF3578" s="1">
        <v>30</v>
      </c>
      <c r="AG3578" s="1">
        <v>0</v>
      </c>
      <c r="AN3578" s="1">
        <v>1</v>
      </c>
      <c r="AO3578" s="1">
        <v>1</v>
      </c>
      <c r="AR3578" s="276">
        <v>51551.47</v>
      </c>
      <c r="AS3578" s="1" t="s">
        <v>2657</v>
      </c>
      <c r="AT3578" s="1">
        <v>0</v>
      </c>
      <c r="AU3578" s="1">
        <v>0</v>
      </c>
      <c r="AX3578" s="1">
        <v>5</v>
      </c>
      <c r="BC3578" s="1">
        <v>1</v>
      </c>
      <c r="BD3578" s="1">
        <v>7</v>
      </c>
      <c r="BE3578" s="1">
        <v>2</v>
      </c>
      <c r="BF3578" s="296">
        <v>282325.50894810219</v>
      </c>
    </row>
    <row r="3579" spans="1:58" x14ac:dyDescent="0.3">
      <c r="A3579" s="273">
        <f t="shared" si="104"/>
        <v>20184.586577846669</v>
      </c>
      <c r="B3579" s="1" t="s">
        <v>2621</v>
      </c>
      <c r="C3579" s="274">
        <v>2240646444</v>
      </c>
      <c r="D3579" s="1">
        <v>144205</v>
      </c>
      <c r="E3579" s="1">
        <v>4</v>
      </c>
      <c r="F3579" s="1" t="s">
        <v>4135</v>
      </c>
      <c r="G3579" s="275">
        <v>44446</v>
      </c>
      <c r="H3579" s="275">
        <v>45565</v>
      </c>
      <c r="I3579" s="1">
        <v>0</v>
      </c>
      <c r="J3579" s="1">
        <v>1</v>
      </c>
      <c r="K3579" s="1">
        <v>6</v>
      </c>
      <c r="L3579" s="1">
        <v>30</v>
      </c>
      <c r="M3579" s="1">
        <v>2</v>
      </c>
      <c r="N3579" s="1">
        <v>17.690000000000001</v>
      </c>
      <c r="O3579" s="1">
        <v>19.2</v>
      </c>
      <c r="P3579" s="1">
        <v>600000</v>
      </c>
      <c r="Q3579" s="1">
        <v>21723</v>
      </c>
      <c r="R3579" s="1">
        <v>521046</v>
      </c>
      <c r="S3579" s="1">
        <v>0</v>
      </c>
      <c r="T3579" s="1">
        <v>0</v>
      </c>
      <c r="U3579" s="1">
        <v>0</v>
      </c>
      <c r="W3579" s="1">
        <v>0</v>
      </c>
      <c r="X3579" s="1">
        <v>0</v>
      </c>
      <c r="Y3579" s="1">
        <v>0</v>
      </c>
      <c r="AB3579" s="275">
        <v>44651</v>
      </c>
      <c r="AC3579" s="1">
        <v>1</v>
      </c>
      <c r="AD3579" s="1" t="s">
        <v>2623</v>
      </c>
      <c r="AE3579" s="1">
        <v>1</v>
      </c>
      <c r="AF3579" s="1">
        <v>30</v>
      </c>
      <c r="AG3579" s="1">
        <v>0</v>
      </c>
      <c r="AN3579" s="1">
        <v>1</v>
      </c>
      <c r="AO3579" s="1">
        <v>1</v>
      </c>
      <c r="AR3579" s="276">
        <v>77373.149999999994</v>
      </c>
      <c r="AS3579" s="1" t="s">
        <v>2657</v>
      </c>
      <c r="AT3579" s="1">
        <v>0</v>
      </c>
      <c r="AU3579" s="1">
        <v>0</v>
      </c>
      <c r="AX3579" s="1">
        <v>5</v>
      </c>
      <c r="BC3579" s="1">
        <v>1</v>
      </c>
      <c r="BD3579" s="1">
        <v>7</v>
      </c>
      <c r="BE3579" s="1">
        <v>2</v>
      </c>
      <c r="BF3579" s="296">
        <v>423488.26342215331</v>
      </c>
    </row>
    <row r="3580" spans="1:58" x14ac:dyDescent="0.3">
      <c r="A3580" s="273">
        <f t="shared" si="104"/>
        <v>20184.586577846669</v>
      </c>
      <c r="B3580" s="1" t="s">
        <v>2621</v>
      </c>
      <c r="C3580" s="274">
        <v>2240646444</v>
      </c>
      <c r="D3580" s="1">
        <v>144205</v>
      </c>
      <c r="E3580" s="1">
        <v>4</v>
      </c>
      <c r="F3580" s="1" t="s">
        <v>4136</v>
      </c>
      <c r="G3580" s="275">
        <v>44446</v>
      </c>
      <c r="H3580" s="275">
        <v>45565</v>
      </c>
      <c r="I3580" s="1">
        <v>0</v>
      </c>
      <c r="J3580" s="1">
        <v>1</v>
      </c>
      <c r="K3580" s="1">
        <v>6</v>
      </c>
      <c r="L3580" s="1">
        <v>30</v>
      </c>
      <c r="M3580" s="1">
        <v>2</v>
      </c>
      <c r="N3580" s="1">
        <v>17.690000000000001</v>
      </c>
      <c r="O3580" s="1">
        <v>19.2</v>
      </c>
      <c r="P3580" s="1">
        <v>600000</v>
      </c>
      <c r="Q3580" s="1">
        <v>21723</v>
      </c>
      <c r="R3580" s="1">
        <v>521046</v>
      </c>
      <c r="S3580" s="1">
        <v>0</v>
      </c>
      <c r="T3580" s="1">
        <v>0</v>
      </c>
      <c r="U3580" s="1">
        <v>0</v>
      </c>
      <c r="V3580" s="275"/>
      <c r="W3580" s="1">
        <v>0</v>
      </c>
      <c r="X3580" s="1">
        <v>0</v>
      </c>
      <c r="Y3580" s="1">
        <v>0</v>
      </c>
      <c r="AB3580" s="275">
        <v>44651</v>
      </c>
      <c r="AC3580" s="1">
        <v>1</v>
      </c>
      <c r="AD3580" s="1" t="s">
        <v>2623</v>
      </c>
      <c r="AE3580" s="1">
        <v>1</v>
      </c>
      <c r="AF3580" s="1">
        <v>30</v>
      </c>
      <c r="AG3580" s="1">
        <v>0</v>
      </c>
      <c r="AN3580" s="1">
        <v>1</v>
      </c>
      <c r="AO3580" s="1">
        <v>1</v>
      </c>
      <c r="AP3580" s="275"/>
      <c r="AR3580" s="276">
        <v>77373.149999999994</v>
      </c>
      <c r="AS3580" s="1" t="s">
        <v>2657</v>
      </c>
      <c r="AT3580" s="1">
        <v>0</v>
      </c>
      <c r="AU3580" s="1">
        <v>0</v>
      </c>
      <c r="AX3580" s="1">
        <v>5</v>
      </c>
      <c r="BC3580" s="1">
        <v>1</v>
      </c>
      <c r="BD3580" s="1">
        <v>7</v>
      </c>
      <c r="BE3580" s="1">
        <v>2</v>
      </c>
      <c r="BF3580" s="296">
        <v>423488.26342215331</v>
      </c>
    </row>
    <row r="3581" spans="1:58" x14ac:dyDescent="0.3">
      <c r="A3581" s="273">
        <f t="shared" si="104"/>
        <v>57344.314845787128</v>
      </c>
      <c r="B3581" s="1" t="s">
        <v>2621</v>
      </c>
      <c r="C3581" s="274">
        <v>2240646444</v>
      </c>
      <c r="D3581" s="1">
        <v>144205</v>
      </c>
      <c r="E3581" s="1">
        <v>4</v>
      </c>
      <c r="F3581" s="1" t="s">
        <v>4142</v>
      </c>
      <c r="G3581" s="275">
        <v>44447</v>
      </c>
      <c r="H3581" s="275">
        <v>45565</v>
      </c>
      <c r="I3581" s="1">
        <v>0</v>
      </c>
      <c r="J3581" s="1">
        <v>1</v>
      </c>
      <c r="K3581" s="1">
        <v>6</v>
      </c>
      <c r="L3581" s="1">
        <v>30</v>
      </c>
      <c r="M3581" s="1">
        <v>2</v>
      </c>
      <c r="N3581" s="1">
        <v>17.690000000000001</v>
      </c>
      <c r="O3581" s="1">
        <v>19.2</v>
      </c>
      <c r="P3581" s="1">
        <v>1700000</v>
      </c>
      <c r="Q3581" s="1">
        <v>61547</v>
      </c>
      <c r="R3581" s="1">
        <v>1476305</v>
      </c>
      <c r="S3581" s="1">
        <v>0</v>
      </c>
      <c r="T3581" s="1">
        <v>0</v>
      </c>
      <c r="U3581" s="1">
        <v>0</v>
      </c>
      <c r="W3581" s="1">
        <v>0</v>
      </c>
      <c r="X3581" s="1">
        <v>0</v>
      </c>
      <c r="Y3581" s="1">
        <v>0</v>
      </c>
      <c r="AB3581" s="275">
        <v>44651</v>
      </c>
      <c r="AC3581" s="1">
        <v>1</v>
      </c>
      <c r="AD3581" s="1" t="s">
        <v>2623</v>
      </c>
      <c r="AE3581" s="1">
        <v>1</v>
      </c>
      <c r="AF3581" s="1">
        <v>30</v>
      </c>
      <c r="AG3581" s="1">
        <v>0</v>
      </c>
      <c r="AN3581" s="1">
        <v>1</v>
      </c>
      <c r="AO3581" s="1">
        <v>1</v>
      </c>
      <c r="AR3581" s="276">
        <v>219070.77</v>
      </c>
      <c r="AS3581" s="1" t="s">
        <v>2657</v>
      </c>
      <c r="AT3581" s="1">
        <v>0</v>
      </c>
      <c r="AU3581" s="1">
        <v>0</v>
      </c>
      <c r="AX3581" s="1">
        <v>5</v>
      </c>
      <c r="BC3581" s="1">
        <v>1</v>
      </c>
      <c r="BD3581" s="1">
        <v>7</v>
      </c>
      <c r="BE3581" s="1">
        <v>2</v>
      </c>
      <c r="BF3581" s="296">
        <v>1199889.9151542129</v>
      </c>
    </row>
    <row r="3582" spans="1:58" x14ac:dyDescent="0.3">
      <c r="A3582" s="273">
        <f t="shared" si="104"/>
        <v>19702.476053519349</v>
      </c>
      <c r="B3582" s="1" t="s">
        <v>2621</v>
      </c>
      <c r="C3582" s="274">
        <v>2240646444</v>
      </c>
      <c r="D3582" s="1">
        <v>144205</v>
      </c>
      <c r="E3582" s="1">
        <v>4</v>
      </c>
      <c r="F3582" s="1" t="s">
        <v>4193</v>
      </c>
      <c r="G3582" s="275">
        <v>44426</v>
      </c>
      <c r="H3582" s="275">
        <v>45535</v>
      </c>
      <c r="I3582" s="1">
        <v>0</v>
      </c>
      <c r="J3582" s="1">
        <v>1</v>
      </c>
      <c r="K3582" s="1">
        <v>7</v>
      </c>
      <c r="L3582" s="1">
        <v>30</v>
      </c>
      <c r="M3582" s="1">
        <v>2</v>
      </c>
      <c r="N3582" s="1">
        <v>17.690000000000001</v>
      </c>
      <c r="O3582" s="1">
        <v>19.2</v>
      </c>
      <c r="P3582" s="1">
        <v>600000</v>
      </c>
      <c r="Q3582" s="1">
        <v>21723</v>
      </c>
      <c r="R3582" s="1">
        <v>507183</v>
      </c>
      <c r="S3582" s="1">
        <v>0</v>
      </c>
      <c r="T3582" s="1">
        <v>0</v>
      </c>
      <c r="U3582" s="1">
        <v>0</v>
      </c>
      <c r="W3582" s="1">
        <v>0</v>
      </c>
      <c r="X3582" s="1">
        <v>0</v>
      </c>
      <c r="Y3582" s="1">
        <v>0</v>
      </c>
      <c r="AB3582" s="275">
        <v>44651</v>
      </c>
      <c r="AC3582" s="1">
        <v>1</v>
      </c>
      <c r="AD3582" s="1" t="s">
        <v>2623</v>
      </c>
      <c r="AE3582" s="1">
        <v>1</v>
      </c>
      <c r="AF3582" s="1">
        <v>30</v>
      </c>
      <c r="AG3582" s="1">
        <v>0</v>
      </c>
      <c r="AN3582" s="1">
        <v>1</v>
      </c>
      <c r="AO3582" s="1">
        <v>1</v>
      </c>
      <c r="AR3582" s="276">
        <v>75259.63</v>
      </c>
      <c r="AS3582" s="1" t="s">
        <v>2657</v>
      </c>
      <c r="AT3582" s="1">
        <v>0</v>
      </c>
      <c r="AU3582" s="1">
        <v>0</v>
      </c>
      <c r="AX3582" s="1">
        <v>5</v>
      </c>
      <c r="BC3582" s="1">
        <v>1</v>
      </c>
      <c r="BD3582" s="1">
        <v>7</v>
      </c>
      <c r="BE3582" s="1">
        <v>2</v>
      </c>
      <c r="BF3582" s="296">
        <v>412220.89394648065</v>
      </c>
    </row>
    <row r="3583" spans="1:58" x14ac:dyDescent="0.3">
      <c r="A3583" s="273">
        <f t="shared" si="104"/>
        <v>19702.476053519349</v>
      </c>
      <c r="B3583" s="1" t="s">
        <v>2621</v>
      </c>
      <c r="C3583" s="274">
        <v>2240646444</v>
      </c>
      <c r="D3583" s="1">
        <v>144205</v>
      </c>
      <c r="E3583" s="1">
        <v>4</v>
      </c>
      <c r="F3583" s="1" t="s">
        <v>4194</v>
      </c>
      <c r="G3583" s="275">
        <v>44426</v>
      </c>
      <c r="H3583" s="275">
        <v>45535</v>
      </c>
      <c r="I3583" s="1">
        <v>0</v>
      </c>
      <c r="J3583" s="1">
        <v>1</v>
      </c>
      <c r="K3583" s="1">
        <v>7</v>
      </c>
      <c r="L3583" s="1">
        <v>30</v>
      </c>
      <c r="M3583" s="1">
        <v>2</v>
      </c>
      <c r="N3583" s="1">
        <v>17.690000000000001</v>
      </c>
      <c r="O3583" s="1">
        <v>19.2</v>
      </c>
      <c r="P3583" s="1">
        <v>600000</v>
      </c>
      <c r="Q3583" s="1">
        <v>21723</v>
      </c>
      <c r="R3583" s="1">
        <v>507183</v>
      </c>
      <c r="S3583" s="1">
        <v>0</v>
      </c>
      <c r="T3583" s="1">
        <v>0</v>
      </c>
      <c r="U3583" s="1">
        <v>0</v>
      </c>
      <c r="W3583" s="1">
        <v>0</v>
      </c>
      <c r="X3583" s="1">
        <v>0</v>
      </c>
      <c r="Y3583" s="1">
        <v>0</v>
      </c>
      <c r="AB3583" s="275">
        <v>44651</v>
      </c>
      <c r="AC3583" s="1">
        <v>1</v>
      </c>
      <c r="AD3583" s="1" t="s">
        <v>2623</v>
      </c>
      <c r="AE3583" s="1">
        <v>1</v>
      </c>
      <c r="AF3583" s="1">
        <v>30</v>
      </c>
      <c r="AG3583" s="1">
        <v>0</v>
      </c>
      <c r="AN3583" s="1">
        <v>1</v>
      </c>
      <c r="AO3583" s="1">
        <v>1</v>
      </c>
      <c r="AR3583" s="276">
        <v>75259.63</v>
      </c>
      <c r="AS3583" s="1" t="s">
        <v>2657</v>
      </c>
      <c r="AT3583" s="1">
        <v>0</v>
      </c>
      <c r="AU3583" s="1">
        <v>0</v>
      </c>
      <c r="AX3583" s="1">
        <v>5</v>
      </c>
      <c r="BC3583" s="1">
        <v>1</v>
      </c>
      <c r="BD3583" s="1">
        <v>7</v>
      </c>
      <c r="BE3583" s="1">
        <v>2</v>
      </c>
      <c r="BF3583" s="296">
        <v>412220.89394648065</v>
      </c>
    </row>
    <row r="3584" spans="1:58" x14ac:dyDescent="0.3">
      <c r="A3584" s="273">
        <f t="shared" si="104"/>
        <v>13135.167936748941</v>
      </c>
      <c r="B3584" s="1" t="s">
        <v>2621</v>
      </c>
      <c r="C3584" s="274">
        <v>2240646444</v>
      </c>
      <c r="D3584" s="1">
        <v>144205</v>
      </c>
      <c r="E3584" s="1">
        <v>4</v>
      </c>
      <c r="F3584" s="1" t="s">
        <v>4195</v>
      </c>
      <c r="G3584" s="275">
        <v>44426</v>
      </c>
      <c r="H3584" s="275">
        <v>45535</v>
      </c>
      <c r="I3584" s="1">
        <v>0</v>
      </c>
      <c r="J3584" s="1">
        <v>1</v>
      </c>
      <c r="K3584" s="1">
        <v>7</v>
      </c>
      <c r="L3584" s="1">
        <v>30</v>
      </c>
      <c r="M3584" s="1">
        <v>2</v>
      </c>
      <c r="N3584" s="1">
        <v>17.690000000000001</v>
      </c>
      <c r="O3584" s="1">
        <v>19.2</v>
      </c>
      <c r="P3584" s="1">
        <v>400000</v>
      </c>
      <c r="Q3584" s="1">
        <v>14482</v>
      </c>
      <c r="R3584" s="1">
        <v>338123</v>
      </c>
      <c r="S3584" s="1">
        <v>0</v>
      </c>
      <c r="T3584" s="1">
        <v>0</v>
      </c>
      <c r="U3584" s="1">
        <v>0</v>
      </c>
      <c r="W3584" s="1">
        <v>0</v>
      </c>
      <c r="X3584" s="1">
        <v>0</v>
      </c>
      <c r="Y3584" s="1">
        <v>0</v>
      </c>
      <c r="AB3584" s="275">
        <v>44651</v>
      </c>
      <c r="AC3584" s="1">
        <v>1</v>
      </c>
      <c r="AD3584" s="1" t="s">
        <v>2623</v>
      </c>
      <c r="AE3584" s="1">
        <v>1</v>
      </c>
      <c r="AF3584" s="1">
        <v>30</v>
      </c>
      <c r="AG3584" s="1">
        <v>0</v>
      </c>
      <c r="AN3584" s="1">
        <v>1</v>
      </c>
      <c r="AO3584" s="1">
        <v>1</v>
      </c>
      <c r="AR3584" s="276">
        <v>50173.09</v>
      </c>
      <c r="AS3584" s="1" t="s">
        <v>2657</v>
      </c>
      <c r="AT3584" s="1">
        <v>0</v>
      </c>
      <c r="AU3584" s="1">
        <v>0</v>
      </c>
      <c r="AX3584" s="1">
        <v>5</v>
      </c>
      <c r="BC3584" s="1">
        <v>1</v>
      </c>
      <c r="BD3584" s="1">
        <v>7</v>
      </c>
      <c r="BE3584" s="1">
        <v>2</v>
      </c>
      <c r="BF3584" s="296">
        <v>274814.74206325109</v>
      </c>
    </row>
    <row r="3585" spans="1:58" x14ac:dyDescent="0.3">
      <c r="A3585" s="273">
        <f t="shared" si="104"/>
        <v>13487.021051897842</v>
      </c>
      <c r="B3585" s="1" t="s">
        <v>2621</v>
      </c>
      <c r="C3585" s="274">
        <v>2240646444</v>
      </c>
      <c r="D3585" s="1">
        <v>144205</v>
      </c>
      <c r="E3585" s="1">
        <v>4</v>
      </c>
      <c r="F3585" s="1" t="s">
        <v>4595</v>
      </c>
      <c r="G3585" s="275">
        <v>44461</v>
      </c>
      <c r="H3585" s="275">
        <v>45565</v>
      </c>
      <c r="I3585" s="1">
        <v>0</v>
      </c>
      <c r="J3585" s="1">
        <v>1</v>
      </c>
      <c r="K3585" s="1">
        <v>6</v>
      </c>
      <c r="L3585" s="1">
        <v>30</v>
      </c>
      <c r="M3585" s="1">
        <v>2</v>
      </c>
      <c r="N3585" s="1">
        <v>17.690000000000001</v>
      </c>
      <c r="O3585" s="1">
        <v>19.2</v>
      </c>
      <c r="P3585" s="1">
        <v>400000</v>
      </c>
      <c r="Q3585" s="1">
        <v>14482</v>
      </c>
      <c r="R3585" s="1">
        <v>347364</v>
      </c>
      <c r="S3585" s="1">
        <v>0</v>
      </c>
      <c r="T3585" s="1">
        <v>0</v>
      </c>
      <c r="U3585" s="1">
        <v>0</v>
      </c>
      <c r="W3585" s="1">
        <v>0</v>
      </c>
      <c r="X3585" s="1">
        <v>0</v>
      </c>
      <c r="Y3585" s="1">
        <v>0</v>
      </c>
      <c r="AB3585" s="275">
        <v>44651</v>
      </c>
      <c r="AC3585" s="1">
        <v>1</v>
      </c>
      <c r="AD3585" s="1" t="s">
        <v>2623</v>
      </c>
      <c r="AE3585" s="1">
        <v>1</v>
      </c>
      <c r="AF3585" s="1">
        <v>30</v>
      </c>
      <c r="AG3585" s="1">
        <v>0</v>
      </c>
      <c r="AN3585" s="1">
        <v>1</v>
      </c>
      <c r="AO3585" s="1">
        <v>1</v>
      </c>
      <c r="AR3585" s="276">
        <v>51551.47</v>
      </c>
      <c r="AS3585" s="1" t="s">
        <v>2657</v>
      </c>
      <c r="AT3585" s="1">
        <v>0</v>
      </c>
      <c r="AU3585" s="1">
        <v>0</v>
      </c>
      <c r="AX3585" s="1">
        <v>5</v>
      </c>
      <c r="BC3585" s="1">
        <v>1</v>
      </c>
      <c r="BD3585" s="1">
        <v>7</v>
      </c>
      <c r="BE3585" s="1">
        <v>2</v>
      </c>
      <c r="BF3585" s="296">
        <v>282325.50894810219</v>
      </c>
    </row>
    <row r="3586" spans="1:58" x14ac:dyDescent="0.3">
      <c r="A3586" s="273">
        <f t="shared" ref="A3586:A3649" si="105">IF(+R3586-AR3586-BF3586&gt;0,R3586-AR3586-BF3586,0)</f>
        <v>20184.586577846669</v>
      </c>
      <c r="B3586" s="1" t="s">
        <v>2621</v>
      </c>
      <c r="C3586" s="274">
        <v>2240646444</v>
      </c>
      <c r="D3586" s="1">
        <v>144205</v>
      </c>
      <c r="E3586" s="1">
        <v>4</v>
      </c>
      <c r="F3586" s="1" t="s">
        <v>4596</v>
      </c>
      <c r="G3586" s="275">
        <v>44461</v>
      </c>
      <c r="H3586" s="275">
        <v>45565</v>
      </c>
      <c r="I3586" s="1">
        <v>0</v>
      </c>
      <c r="J3586" s="1">
        <v>1</v>
      </c>
      <c r="K3586" s="1">
        <v>6</v>
      </c>
      <c r="L3586" s="1">
        <v>30</v>
      </c>
      <c r="M3586" s="1">
        <v>2</v>
      </c>
      <c r="N3586" s="1">
        <v>17.690000000000001</v>
      </c>
      <c r="O3586" s="1">
        <v>19.2</v>
      </c>
      <c r="P3586" s="1">
        <v>600000</v>
      </c>
      <c r="Q3586" s="1">
        <v>21723</v>
      </c>
      <c r="R3586" s="1">
        <v>521046</v>
      </c>
      <c r="S3586" s="1">
        <v>0</v>
      </c>
      <c r="T3586" s="1">
        <v>0</v>
      </c>
      <c r="U3586" s="1">
        <v>0</v>
      </c>
      <c r="W3586" s="1">
        <v>0</v>
      </c>
      <c r="X3586" s="1">
        <v>0</v>
      </c>
      <c r="Y3586" s="1">
        <v>0</v>
      </c>
      <c r="AB3586" s="275">
        <v>44651</v>
      </c>
      <c r="AC3586" s="1">
        <v>1</v>
      </c>
      <c r="AD3586" s="1" t="s">
        <v>2623</v>
      </c>
      <c r="AE3586" s="1">
        <v>1</v>
      </c>
      <c r="AF3586" s="1">
        <v>30</v>
      </c>
      <c r="AG3586" s="1">
        <v>0</v>
      </c>
      <c r="AN3586" s="1">
        <v>1</v>
      </c>
      <c r="AO3586" s="1">
        <v>1</v>
      </c>
      <c r="AR3586" s="276">
        <v>77373.149999999994</v>
      </c>
      <c r="AS3586" s="1" t="s">
        <v>2657</v>
      </c>
      <c r="AT3586" s="1">
        <v>0</v>
      </c>
      <c r="AU3586" s="1">
        <v>0</v>
      </c>
      <c r="AX3586" s="1">
        <v>5</v>
      </c>
      <c r="BC3586" s="1">
        <v>1</v>
      </c>
      <c r="BD3586" s="1">
        <v>7</v>
      </c>
      <c r="BE3586" s="1">
        <v>2</v>
      </c>
      <c r="BF3586" s="296">
        <v>423488.26342215331</v>
      </c>
    </row>
    <row r="3587" spans="1:58" x14ac:dyDescent="0.3">
      <c r="A3587" s="273">
        <f t="shared" si="105"/>
        <v>8291.537635042012</v>
      </c>
      <c r="B3587" s="1" t="s">
        <v>2621</v>
      </c>
      <c r="C3587" s="274">
        <v>2240646444</v>
      </c>
      <c r="D3587" s="1">
        <v>144205</v>
      </c>
      <c r="E3587" s="1">
        <v>4</v>
      </c>
      <c r="F3587" s="1" t="s">
        <v>4470</v>
      </c>
      <c r="G3587" s="275">
        <v>44463</v>
      </c>
      <c r="H3587" s="275">
        <v>45565</v>
      </c>
      <c r="I3587" s="1">
        <v>0</v>
      </c>
      <c r="J3587" s="1">
        <v>1</v>
      </c>
      <c r="K3587" s="1">
        <v>6</v>
      </c>
      <c r="L3587" s="1">
        <v>30</v>
      </c>
      <c r="M3587" s="1">
        <v>2</v>
      </c>
      <c r="N3587" s="1">
        <v>17.690000000000001</v>
      </c>
      <c r="O3587" s="1">
        <v>19.2</v>
      </c>
      <c r="P3587" s="1">
        <v>244840</v>
      </c>
      <c r="Q3587" s="1">
        <v>8864</v>
      </c>
      <c r="R3587" s="1">
        <v>212624</v>
      </c>
      <c r="S3587" s="1">
        <v>0</v>
      </c>
      <c r="T3587" s="1">
        <v>0</v>
      </c>
      <c r="U3587" s="1">
        <v>0</v>
      </c>
      <c r="W3587" s="1">
        <v>0</v>
      </c>
      <c r="X3587" s="1">
        <v>0</v>
      </c>
      <c r="Y3587" s="1">
        <v>0</v>
      </c>
      <c r="AB3587" s="275">
        <v>44651</v>
      </c>
      <c r="AC3587" s="1">
        <v>1</v>
      </c>
      <c r="AD3587" s="1" t="s">
        <v>2623</v>
      </c>
      <c r="AE3587" s="1">
        <v>1</v>
      </c>
      <c r="AF3587" s="1">
        <v>30</v>
      </c>
      <c r="AG3587" s="1">
        <v>0</v>
      </c>
      <c r="AN3587" s="1">
        <v>1</v>
      </c>
      <c r="AO3587" s="1">
        <v>1</v>
      </c>
      <c r="AR3587" s="276">
        <v>31518.99</v>
      </c>
      <c r="AS3587" s="1" t="s">
        <v>2657</v>
      </c>
      <c r="AT3587" s="1">
        <v>0</v>
      </c>
      <c r="AU3587" s="1">
        <v>0</v>
      </c>
      <c r="AX3587" s="1">
        <v>5</v>
      </c>
      <c r="BC3587" s="1">
        <v>1</v>
      </c>
      <c r="BD3587" s="1">
        <v>7</v>
      </c>
      <c r="BE3587" s="1">
        <v>2</v>
      </c>
      <c r="BF3587" s="296">
        <v>172813.472364958</v>
      </c>
    </row>
    <row r="3588" spans="1:58" x14ac:dyDescent="0.3">
      <c r="A3588" s="273">
        <f t="shared" si="105"/>
        <v>13084.311138478166</v>
      </c>
      <c r="B3588" s="1" t="s">
        <v>2621</v>
      </c>
      <c r="C3588" s="274">
        <v>2240646444</v>
      </c>
      <c r="D3588" s="1">
        <v>144205</v>
      </c>
      <c r="E3588" s="1">
        <v>4</v>
      </c>
      <c r="F3588" s="1" t="s">
        <v>5042</v>
      </c>
      <c r="G3588" s="275">
        <v>44467</v>
      </c>
      <c r="H3588" s="275">
        <v>45565</v>
      </c>
      <c r="I3588" s="1">
        <v>0</v>
      </c>
      <c r="J3588" s="1">
        <v>1</v>
      </c>
      <c r="K3588" s="1">
        <v>6</v>
      </c>
      <c r="L3588" s="1">
        <v>30</v>
      </c>
      <c r="M3588" s="1">
        <v>2</v>
      </c>
      <c r="N3588" s="1">
        <v>17.690000000000001</v>
      </c>
      <c r="O3588" s="1">
        <v>19.2</v>
      </c>
      <c r="P3588" s="1">
        <v>387350</v>
      </c>
      <c r="Q3588" s="1">
        <v>14024</v>
      </c>
      <c r="R3588" s="1">
        <v>336379</v>
      </c>
      <c r="S3588" s="1">
        <v>0</v>
      </c>
      <c r="T3588" s="1">
        <v>0</v>
      </c>
      <c r="U3588" s="1">
        <v>0</v>
      </c>
      <c r="W3588" s="1">
        <v>0</v>
      </c>
      <c r="X3588" s="1">
        <v>0</v>
      </c>
      <c r="Y3588" s="1">
        <v>0</v>
      </c>
      <c r="AB3588" s="275">
        <v>44651</v>
      </c>
      <c r="AC3588" s="1">
        <v>1</v>
      </c>
      <c r="AD3588" s="1" t="s">
        <v>2623</v>
      </c>
      <c r="AE3588" s="1">
        <v>1</v>
      </c>
      <c r="AF3588" s="1">
        <v>30</v>
      </c>
      <c r="AG3588" s="1">
        <v>0</v>
      </c>
      <c r="AN3588" s="1">
        <v>1</v>
      </c>
      <c r="AO3588" s="1">
        <v>1</v>
      </c>
      <c r="AR3588" s="276">
        <v>49897.41</v>
      </c>
      <c r="AS3588" s="1" t="s">
        <v>2657</v>
      </c>
      <c r="AT3588" s="1">
        <v>0</v>
      </c>
      <c r="AU3588" s="1">
        <v>0</v>
      </c>
      <c r="AX3588" s="1">
        <v>5</v>
      </c>
      <c r="BC3588" s="1">
        <v>1</v>
      </c>
      <c r="BD3588" s="1">
        <v>7</v>
      </c>
      <c r="BE3588" s="1">
        <v>2</v>
      </c>
      <c r="BF3588" s="296">
        <v>273397.2788615218</v>
      </c>
    </row>
    <row r="3589" spans="1:58" x14ac:dyDescent="0.3">
      <c r="A3589" s="273">
        <f t="shared" si="105"/>
        <v>5548.1564288732188</v>
      </c>
      <c r="B3589" s="1" t="s">
        <v>2621</v>
      </c>
      <c r="C3589" s="274">
        <v>2240646444</v>
      </c>
      <c r="D3589" s="1">
        <v>144205</v>
      </c>
      <c r="E3589" s="1">
        <v>4</v>
      </c>
      <c r="F3589" s="1" t="s">
        <v>5306</v>
      </c>
      <c r="G3589" s="275">
        <v>44486</v>
      </c>
      <c r="H3589" s="275">
        <v>45596</v>
      </c>
      <c r="I3589" s="1">
        <v>0</v>
      </c>
      <c r="J3589" s="1">
        <v>1</v>
      </c>
      <c r="K3589" s="1">
        <v>5</v>
      </c>
      <c r="L3589" s="1">
        <v>30</v>
      </c>
      <c r="M3589" s="1">
        <v>2</v>
      </c>
      <c r="N3589" s="1">
        <v>17.690000000000001</v>
      </c>
      <c r="O3589" s="1">
        <v>19.2</v>
      </c>
      <c r="P3589" s="1">
        <v>159917</v>
      </c>
      <c r="Q3589" s="1">
        <v>5790</v>
      </c>
      <c r="R3589" s="1">
        <v>142513</v>
      </c>
      <c r="S3589" s="1">
        <v>0</v>
      </c>
      <c r="T3589" s="1">
        <v>0</v>
      </c>
      <c r="U3589" s="1">
        <v>0</v>
      </c>
      <c r="W3589" s="1">
        <v>0</v>
      </c>
      <c r="X3589" s="1">
        <v>0</v>
      </c>
      <c r="Y3589" s="1">
        <v>0</v>
      </c>
      <c r="AB3589" s="275">
        <v>44651</v>
      </c>
      <c r="AC3589" s="1">
        <v>1</v>
      </c>
      <c r="AD3589" s="1" t="s">
        <v>2623</v>
      </c>
      <c r="AE3589" s="1">
        <v>1</v>
      </c>
      <c r="AF3589" s="1">
        <v>30</v>
      </c>
      <c r="AG3589" s="1">
        <v>0</v>
      </c>
      <c r="AN3589" s="1">
        <v>1</v>
      </c>
      <c r="AO3589" s="1">
        <v>1</v>
      </c>
      <c r="AR3589" s="276">
        <v>21135.18</v>
      </c>
      <c r="AS3589" s="1" t="s">
        <v>2657</v>
      </c>
      <c r="AT3589" s="1">
        <v>0</v>
      </c>
      <c r="AU3589" s="1">
        <v>0</v>
      </c>
      <c r="AX3589" s="1">
        <v>5</v>
      </c>
      <c r="BC3589" s="1">
        <v>1</v>
      </c>
      <c r="BD3589" s="1">
        <v>7</v>
      </c>
      <c r="BE3589" s="1">
        <v>2</v>
      </c>
      <c r="BF3589" s="296">
        <v>115829.66357112679</v>
      </c>
    </row>
    <row r="3590" spans="1:58" x14ac:dyDescent="0.3">
      <c r="A3590" s="273">
        <f t="shared" si="105"/>
        <v>5682.4488114806445</v>
      </c>
      <c r="B3590" s="1" t="s">
        <v>2621</v>
      </c>
      <c r="C3590" s="274">
        <v>2240646444</v>
      </c>
      <c r="D3590" s="1">
        <v>144205</v>
      </c>
      <c r="E3590" s="1">
        <v>4</v>
      </c>
      <c r="F3590" s="1" t="s">
        <v>5525</v>
      </c>
      <c r="G3590" s="275">
        <v>44519</v>
      </c>
      <c r="H3590" s="275">
        <v>45626</v>
      </c>
      <c r="I3590" s="1">
        <v>0</v>
      </c>
      <c r="J3590" s="1">
        <v>1</v>
      </c>
      <c r="K3590" s="1">
        <v>4</v>
      </c>
      <c r="L3590" s="1">
        <v>30</v>
      </c>
      <c r="M3590" s="1">
        <v>2</v>
      </c>
      <c r="N3590" s="1">
        <v>17.690000000000001</v>
      </c>
      <c r="O3590" s="1">
        <v>19.2</v>
      </c>
      <c r="P3590" s="1">
        <v>160000</v>
      </c>
      <c r="Q3590" s="1">
        <v>5793</v>
      </c>
      <c r="R3590" s="1">
        <v>146175</v>
      </c>
      <c r="S3590" s="1">
        <v>0</v>
      </c>
      <c r="T3590" s="1">
        <v>0</v>
      </c>
      <c r="U3590" s="1">
        <v>0</v>
      </c>
      <c r="W3590" s="1">
        <v>0</v>
      </c>
      <c r="X3590" s="1">
        <v>0</v>
      </c>
      <c r="Y3590" s="1">
        <v>0</v>
      </c>
      <c r="AB3590" s="275">
        <v>44651</v>
      </c>
      <c r="AC3590" s="1">
        <v>1</v>
      </c>
      <c r="AD3590" s="1" t="s">
        <v>2623</v>
      </c>
      <c r="AE3590" s="1">
        <v>1</v>
      </c>
      <c r="AF3590" s="1">
        <v>30</v>
      </c>
      <c r="AG3590" s="1">
        <v>0</v>
      </c>
      <c r="AN3590" s="1">
        <v>1</v>
      </c>
      <c r="AO3590" s="1">
        <v>1</v>
      </c>
      <c r="AR3590" s="276">
        <v>21686.54</v>
      </c>
      <c r="AS3590" s="1" t="s">
        <v>2657</v>
      </c>
      <c r="AT3590" s="1">
        <v>0</v>
      </c>
      <c r="AU3590" s="1">
        <v>0</v>
      </c>
      <c r="AX3590" s="1">
        <v>5</v>
      </c>
      <c r="BC3590" s="1">
        <v>1</v>
      </c>
      <c r="BD3590" s="1">
        <v>7</v>
      </c>
      <c r="BE3590" s="1">
        <v>2</v>
      </c>
      <c r="BF3590" s="296">
        <v>118806.01118851935</v>
      </c>
    </row>
    <row r="3591" spans="1:58" x14ac:dyDescent="0.3">
      <c r="A3591" s="273">
        <f t="shared" si="105"/>
        <v>10360.289259215235</v>
      </c>
      <c r="B3591" s="1" t="s">
        <v>2621</v>
      </c>
      <c r="C3591" s="274">
        <v>2240646444</v>
      </c>
      <c r="D3591" s="1">
        <v>144205</v>
      </c>
      <c r="E3591" s="1">
        <v>4</v>
      </c>
      <c r="F3591" s="1" t="s">
        <v>5547</v>
      </c>
      <c r="G3591" s="275">
        <v>44487</v>
      </c>
      <c r="H3591" s="275">
        <v>45596</v>
      </c>
      <c r="I3591" s="1">
        <v>0</v>
      </c>
      <c r="J3591" s="1">
        <v>1</v>
      </c>
      <c r="K3591" s="1">
        <v>5</v>
      </c>
      <c r="L3591" s="1">
        <v>30</v>
      </c>
      <c r="M3591" s="1">
        <v>2</v>
      </c>
      <c r="N3591" s="1">
        <v>17.690000000000001</v>
      </c>
      <c r="O3591" s="1">
        <v>19.2</v>
      </c>
      <c r="P3591" s="1">
        <v>300000</v>
      </c>
      <c r="Q3591" s="1">
        <v>10861</v>
      </c>
      <c r="R3591" s="1">
        <v>267353</v>
      </c>
      <c r="S3591" s="1">
        <v>0</v>
      </c>
      <c r="T3591" s="1">
        <v>0</v>
      </c>
      <c r="U3591" s="1">
        <v>0</v>
      </c>
      <c r="W3591" s="1">
        <v>0</v>
      </c>
      <c r="X3591" s="1">
        <v>0</v>
      </c>
      <c r="Y3591" s="1">
        <v>0</v>
      </c>
      <c r="AB3591" s="275">
        <v>44651</v>
      </c>
      <c r="AC3591" s="1">
        <v>1</v>
      </c>
      <c r="AD3591" s="1" t="s">
        <v>2623</v>
      </c>
      <c r="AE3591" s="1">
        <v>1</v>
      </c>
      <c r="AF3591" s="1">
        <v>30</v>
      </c>
      <c r="AG3591" s="1">
        <v>0</v>
      </c>
      <c r="AN3591" s="1">
        <v>1</v>
      </c>
      <c r="AO3591" s="1">
        <v>1</v>
      </c>
      <c r="AR3591" s="276">
        <v>39697.39</v>
      </c>
      <c r="AS3591" s="1" t="s">
        <v>2657</v>
      </c>
      <c r="AT3591" s="1">
        <v>0</v>
      </c>
      <c r="AU3591" s="1">
        <v>0</v>
      </c>
      <c r="AX3591" s="1">
        <v>5</v>
      </c>
      <c r="BC3591" s="1">
        <v>1</v>
      </c>
      <c r="BD3591" s="1">
        <v>7</v>
      </c>
      <c r="BE3591" s="1">
        <v>2</v>
      </c>
      <c r="BF3591" s="296">
        <v>217295.32074078475</v>
      </c>
    </row>
    <row r="3592" spans="1:58" x14ac:dyDescent="0.3">
      <c r="A3592" s="273">
        <f t="shared" si="105"/>
        <v>0</v>
      </c>
      <c r="B3592" s="1" t="s">
        <v>2621</v>
      </c>
      <c r="C3592" s="274">
        <v>2240662880</v>
      </c>
      <c r="D3592" s="1">
        <v>144205</v>
      </c>
      <c r="E3592" s="1">
        <v>4</v>
      </c>
      <c r="F3592" s="1" t="s">
        <v>3247</v>
      </c>
      <c r="G3592" s="275">
        <v>43803</v>
      </c>
      <c r="H3592" s="275">
        <v>44742</v>
      </c>
      <c r="I3592" s="1">
        <v>0</v>
      </c>
      <c r="J3592" s="1">
        <v>1</v>
      </c>
      <c r="K3592" s="1">
        <v>27</v>
      </c>
      <c r="L3592" s="1">
        <v>30</v>
      </c>
      <c r="M3592" s="1">
        <v>2</v>
      </c>
      <c r="N3592" s="1">
        <v>18</v>
      </c>
      <c r="O3592" s="1">
        <v>19.559999999999999</v>
      </c>
      <c r="P3592" s="1">
        <v>400000</v>
      </c>
      <c r="Q3592" s="1">
        <v>16656</v>
      </c>
      <c r="R3592" s="1">
        <v>48497</v>
      </c>
      <c r="S3592" s="1">
        <v>0</v>
      </c>
      <c r="T3592" s="1">
        <v>0</v>
      </c>
      <c r="U3592" s="1">
        <v>0</v>
      </c>
      <c r="W3592" s="1">
        <v>0</v>
      </c>
      <c r="X3592" s="1">
        <v>0</v>
      </c>
      <c r="Y3592" s="1">
        <v>0</v>
      </c>
      <c r="AB3592" s="275">
        <v>44651</v>
      </c>
      <c r="AC3592" s="1">
        <v>1</v>
      </c>
      <c r="AD3592" s="1" t="s">
        <v>2623</v>
      </c>
      <c r="AE3592" s="1">
        <v>1</v>
      </c>
      <c r="AF3592" s="1">
        <v>30</v>
      </c>
      <c r="AG3592" s="1">
        <v>0</v>
      </c>
      <c r="AN3592" s="1">
        <v>1</v>
      </c>
      <c r="AO3592" s="1">
        <v>1</v>
      </c>
      <c r="AR3592" s="276">
        <v>169288.86</v>
      </c>
      <c r="AS3592" s="1" t="s">
        <v>2657</v>
      </c>
      <c r="AT3592" s="1">
        <v>0</v>
      </c>
      <c r="AU3592" s="1">
        <v>0</v>
      </c>
      <c r="AX3592" s="1">
        <v>5</v>
      </c>
      <c r="BC3592" s="1">
        <v>1</v>
      </c>
      <c r="BD3592" s="1">
        <v>7</v>
      </c>
      <c r="BE3592" s="1">
        <v>2</v>
      </c>
      <c r="BF3592" s="296">
        <v>1278586.2425441081</v>
      </c>
    </row>
    <row r="3593" spans="1:58" x14ac:dyDescent="0.3">
      <c r="A3593" s="273">
        <f t="shared" si="105"/>
        <v>0</v>
      </c>
      <c r="B3593" s="1" t="s">
        <v>2621</v>
      </c>
      <c r="C3593" s="274">
        <v>2240662880</v>
      </c>
      <c r="D3593" s="1">
        <v>144205</v>
      </c>
      <c r="E3593" s="1">
        <v>4</v>
      </c>
      <c r="F3593" s="1" t="s">
        <v>3248</v>
      </c>
      <c r="G3593" s="275">
        <v>43803</v>
      </c>
      <c r="H3593" s="275">
        <v>44742</v>
      </c>
      <c r="I3593" s="1">
        <v>0</v>
      </c>
      <c r="J3593" s="1">
        <v>1</v>
      </c>
      <c r="K3593" s="1">
        <v>27</v>
      </c>
      <c r="L3593" s="1">
        <v>30</v>
      </c>
      <c r="M3593" s="1">
        <v>2</v>
      </c>
      <c r="N3593" s="1">
        <v>18</v>
      </c>
      <c r="O3593" s="1">
        <v>19.559999999999999</v>
      </c>
      <c r="P3593" s="1">
        <v>400000</v>
      </c>
      <c r="Q3593" s="1">
        <v>16656</v>
      </c>
      <c r="R3593" s="1">
        <v>48497</v>
      </c>
      <c r="S3593" s="1">
        <v>0</v>
      </c>
      <c r="T3593" s="1">
        <v>0</v>
      </c>
      <c r="U3593" s="1">
        <v>0</v>
      </c>
      <c r="W3593" s="1">
        <v>0</v>
      </c>
      <c r="X3593" s="1">
        <v>0</v>
      </c>
      <c r="Y3593" s="1">
        <v>0</v>
      </c>
      <c r="AB3593" s="275">
        <v>44651</v>
      </c>
      <c r="AC3593" s="1">
        <v>1</v>
      </c>
      <c r="AD3593" s="1" t="s">
        <v>2623</v>
      </c>
      <c r="AE3593" s="1">
        <v>1</v>
      </c>
      <c r="AF3593" s="1">
        <v>30</v>
      </c>
      <c r="AG3593" s="1">
        <v>0</v>
      </c>
      <c r="AN3593" s="1">
        <v>1</v>
      </c>
      <c r="AO3593" s="1">
        <v>1</v>
      </c>
      <c r="AR3593" s="276">
        <v>169288.86</v>
      </c>
      <c r="AS3593" s="1" t="s">
        <v>2657</v>
      </c>
      <c r="AT3593" s="1">
        <v>0</v>
      </c>
      <c r="AU3593" s="1">
        <v>0</v>
      </c>
      <c r="AX3593" s="1">
        <v>5</v>
      </c>
      <c r="BC3593" s="1">
        <v>1</v>
      </c>
      <c r="BD3593" s="1">
        <v>7</v>
      </c>
      <c r="BE3593" s="1">
        <v>2</v>
      </c>
      <c r="BF3593" s="296">
        <v>1278586.2425441081</v>
      </c>
    </row>
    <row r="3594" spans="1:58" x14ac:dyDescent="0.3">
      <c r="A3594" s="273">
        <f t="shared" si="105"/>
        <v>0</v>
      </c>
      <c r="B3594" s="1" t="s">
        <v>2621</v>
      </c>
      <c r="C3594" s="274">
        <v>2240662880</v>
      </c>
      <c r="D3594" s="1">
        <v>144205</v>
      </c>
      <c r="E3594" s="1">
        <v>4</v>
      </c>
      <c r="F3594" s="1" t="s">
        <v>3249</v>
      </c>
      <c r="G3594" s="275">
        <v>43803</v>
      </c>
      <c r="H3594" s="275">
        <v>44742</v>
      </c>
      <c r="I3594" s="1">
        <v>0</v>
      </c>
      <c r="J3594" s="1">
        <v>1</v>
      </c>
      <c r="K3594" s="1">
        <v>27</v>
      </c>
      <c r="L3594" s="1">
        <v>30</v>
      </c>
      <c r="M3594" s="1">
        <v>2</v>
      </c>
      <c r="N3594" s="1">
        <v>18</v>
      </c>
      <c r="O3594" s="1">
        <v>19.559999999999999</v>
      </c>
      <c r="P3594" s="1">
        <v>200000</v>
      </c>
      <c r="Q3594" s="1">
        <v>8328</v>
      </c>
      <c r="R3594" s="1">
        <v>24243</v>
      </c>
      <c r="S3594" s="1">
        <v>0</v>
      </c>
      <c r="T3594" s="1">
        <v>0</v>
      </c>
      <c r="U3594" s="1">
        <v>0</v>
      </c>
      <c r="W3594" s="1">
        <v>0</v>
      </c>
      <c r="X3594" s="1">
        <v>0</v>
      </c>
      <c r="Y3594" s="1">
        <v>0</v>
      </c>
      <c r="AB3594" s="275">
        <v>44651</v>
      </c>
      <c r="AC3594" s="1">
        <v>1</v>
      </c>
      <c r="AD3594" s="1" t="s">
        <v>2623</v>
      </c>
      <c r="AE3594" s="1">
        <v>1</v>
      </c>
      <c r="AF3594" s="1">
        <v>30</v>
      </c>
      <c r="AG3594" s="1">
        <v>0</v>
      </c>
      <c r="AN3594" s="1">
        <v>1</v>
      </c>
      <c r="AO3594" s="1">
        <v>1</v>
      </c>
      <c r="AR3594" s="276">
        <v>84644.43</v>
      </c>
      <c r="AS3594" s="1" t="s">
        <v>2657</v>
      </c>
      <c r="AT3594" s="1">
        <v>0</v>
      </c>
      <c r="AU3594" s="1">
        <v>0</v>
      </c>
      <c r="AX3594" s="1">
        <v>5</v>
      </c>
      <c r="BC3594" s="1">
        <v>1</v>
      </c>
      <c r="BD3594" s="1">
        <v>7</v>
      </c>
      <c r="BE3594" s="1">
        <v>2</v>
      </c>
      <c r="BF3594" s="296">
        <v>639148.11798661377</v>
      </c>
    </row>
    <row r="3595" spans="1:58" x14ac:dyDescent="0.3">
      <c r="A3595" s="273">
        <f t="shared" si="105"/>
        <v>0</v>
      </c>
      <c r="B3595" s="1" t="s">
        <v>2621</v>
      </c>
      <c r="C3595" s="274">
        <v>2240662880</v>
      </c>
      <c r="D3595" s="1">
        <v>144205</v>
      </c>
      <c r="E3595" s="1">
        <v>4</v>
      </c>
      <c r="F3595" s="1" t="s">
        <v>3483</v>
      </c>
      <c r="G3595" s="275">
        <v>43805</v>
      </c>
      <c r="H3595" s="275">
        <v>44742</v>
      </c>
      <c r="I3595" s="1">
        <v>0</v>
      </c>
      <c r="J3595" s="1">
        <v>1</v>
      </c>
      <c r="K3595" s="1">
        <v>27</v>
      </c>
      <c r="L3595" s="1">
        <v>30</v>
      </c>
      <c r="M3595" s="1">
        <v>2</v>
      </c>
      <c r="N3595" s="1">
        <v>11.04</v>
      </c>
      <c r="O3595" s="1">
        <v>11.61</v>
      </c>
      <c r="P3595" s="1">
        <v>2954902</v>
      </c>
      <c r="Q3595" s="1">
        <v>123040</v>
      </c>
      <c r="R3595" s="1">
        <v>333345</v>
      </c>
      <c r="S3595" s="1">
        <v>0</v>
      </c>
      <c r="T3595" s="1">
        <v>0</v>
      </c>
      <c r="U3595" s="1">
        <v>0</v>
      </c>
      <c r="W3595" s="1">
        <v>0</v>
      </c>
      <c r="X3595" s="1">
        <v>0</v>
      </c>
      <c r="Y3595" s="1">
        <v>0</v>
      </c>
      <c r="AB3595" s="275">
        <v>44651</v>
      </c>
      <c r="AC3595" s="1">
        <v>1</v>
      </c>
      <c r="AD3595" s="1" t="s">
        <v>2623</v>
      </c>
      <c r="AE3595" s="1">
        <v>1</v>
      </c>
      <c r="AF3595" s="1">
        <v>30</v>
      </c>
      <c r="AG3595" s="1">
        <v>0</v>
      </c>
      <c r="AN3595" s="1">
        <v>1</v>
      </c>
      <c r="AO3595" s="1">
        <v>1</v>
      </c>
      <c r="AR3595" s="276">
        <v>1163432.55</v>
      </c>
      <c r="AS3595" s="1" t="s">
        <v>2657</v>
      </c>
      <c r="AT3595" s="1">
        <v>0</v>
      </c>
      <c r="AU3595" s="1">
        <v>0</v>
      </c>
      <c r="AX3595" s="1">
        <v>5</v>
      </c>
      <c r="BC3595" s="1">
        <v>1</v>
      </c>
      <c r="BD3595" s="1">
        <v>7</v>
      </c>
      <c r="BE3595" s="1">
        <v>2</v>
      </c>
      <c r="BF3595" s="296">
        <v>8788385.4881923757</v>
      </c>
    </row>
    <row r="3596" spans="1:58" x14ac:dyDescent="0.3">
      <c r="A3596" s="273">
        <f t="shared" si="105"/>
        <v>0</v>
      </c>
      <c r="B3596" s="1" t="s">
        <v>2621</v>
      </c>
      <c r="C3596" s="274">
        <v>2240662880</v>
      </c>
      <c r="D3596" s="1">
        <v>144205</v>
      </c>
      <c r="E3596" s="1">
        <v>4</v>
      </c>
      <c r="F3596" s="1" t="s">
        <v>3489</v>
      </c>
      <c r="G3596" s="275">
        <v>43804</v>
      </c>
      <c r="H3596" s="275">
        <v>44742</v>
      </c>
      <c r="I3596" s="1">
        <v>0</v>
      </c>
      <c r="J3596" s="1">
        <v>1</v>
      </c>
      <c r="K3596" s="1">
        <v>27</v>
      </c>
      <c r="L3596" s="1">
        <v>30</v>
      </c>
      <c r="M3596" s="1">
        <v>2</v>
      </c>
      <c r="N3596" s="1">
        <v>18</v>
      </c>
      <c r="O3596" s="1">
        <v>19.559999999999999</v>
      </c>
      <c r="P3596" s="1">
        <v>300000</v>
      </c>
      <c r="Q3596" s="1">
        <v>12492</v>
      </c>
      <c r="R3596" s="1">
        <v>36372</v>
      </c>
      <c r="S3596" s="1">
        <v>0</v>
      </c>
      <c r="T3596" s="1">
        <v>0</v>
      </c>
      <c r="U3596" s="1">
        <v>0</v>
      </c>
      <c r="W3596" s="1">
        <v>0</v>
      </c>
      <c r="X3596" s="1">
        <v>0</v>
      </c>
      <c r="Y3596" s="1">
        <v>0</v>
      </c>
      <c r="AB3596" s="275">
        <v>44651</v>
      </c>
      <c r="AC3596" s="1">
        <v>1</v>
      </c>
      <c r="AD3596" s="1" t="s">
        <v>2623</v>
      </c>
      <c r="AE3596" s="1">
        <v>1</v>
      </c>
      <c r="AF3596" s="1">
        <v>30</v>
      </c>
      <c r="AG3596" s="1">
        <v>0</v>
      </c>
      <c r="AN3596" s="1">
        <v>1</v>
      </c>
      <c r="AO3596" s="1">
        <v>1</v>
      </c>
      <c r="AR3596" s="276">
        <v>126966.65</v>
      </c>
      <c r="AS3596" s="1" t="s">
        <v>2657</v>
      </c>
      <c r="AT3596" s="1">
        <v>0</v>
      </c>
      <c r="AU3596" s="1">
        <v>0</v>
      </c>
      <c r="AX3596" s="1">
        <v>5</v>
      </c>
      <c r="BC3596" s="1">
        <v>1</v>
      </c>
      <c r="BD3596" s="1">
        <v>7</v>
      </c>
      <c r="BE3596" s="1">
        <v>2</v>
      </c>
      <c r="BF3596" s="296">
        <v>958919.90873279376</v>
      </c>
    </row>
    <row r="3597" spans="1:58" x14ac:dyDescent="0.3">
      <c r="A3597" s="273">
        <f t="shared" si="105"/>
        <v>0</v>
      </c>
      <c r="B3597" s="1" t="s">
        <v>2621</v>
      </c>
      <c r="C3597" s="274">
        <v>2244824860</v>
      </c>
      <c r="D3597" s="1">
        <v>144105</v>
      </c>
      <c r="E3597" s="1">
        <v>4</v>
      </c>
      <c r="F3597" s="1" t="s">
        <v>5034</v>
      </c>
      <c r="G3597" s="275">
        <v>44523</v>
      </c>
      <c r="H3597" s="275">
        <v>45077</v>
      </c>
      <c r="I3597" s="1">
        <v>0</v>
      </c>
      <c r="J3597" s="1">
        <v>1</v>
      </c>
      <c r="K3597" s="1">
        <v>8</v>
      </c>
      <c r="L3597" s="1">
        <v>15</v>
      </c>
      <c r="M3597" s="1">
        <v>2</v>
      </c>
      <c r="N3597" s="1">
        <v>17.63</v>
      </c>
      <c r="O3597" s="1">
        <v>19.2</v>
      </c>
      <c r="P3597" s="1">
        <v>393460</v>
      </c>
      <c r="Q3597" s="1">
        <v>12515</v>
      </c>
      <c r="R3597" s="1">
        <v>314956</v>
      </c>
      <c r="S3597" s="1">
        <v>0</v>
      </c>
      <c r="T3597" s="1">
        <v>0</v>
      </c>
      <c r="U3597" s="1">
        <v>0</v>
      </c>
      <c r="W3597" s="1">
        <v>0</v>
      </c>
      <c r="X3597" s="1">
        <v>0</v>
      </c>
      <c r="Y3597" s="1">
        <v>0</v>
      </c>
      <c r="AB3597" s="275">
        <v>44651</v>
      </c>
      <c r="AC3597" s="1">
        <v>1</v>
      </c>
      <c r="AD3597" s="1" t="s">
        <v>2623</v>
      </c>
      <c r="AE3597" s="1">
        <v>1</v>
      </c>
      <c r="AF3597" s="1">
        <v>15</v>
      </c>
      <c r="AG3597" s="1">
        <v>0</v>
      </c>
      <c r="AN3597" s="1">
        <v>1</v>
      </c>
      <c r="AO3597" s="1">
        <v>1</v>
      </c>
      <c r="AR3597" s="276">
        <v>53965.93</v>
      </c>
      <c r="AS3597" s="1" t="s">
        <v>2657</v>
      </c>
      <c r="AT3597" s="1">
        <v>0</v>
      </c>
      <c r="AU3597" s="1">
        <v>0</v>
      </c>
      <c r="AV3597" s="1" t="s">
        <v>2670</v>
      </c>
      <c r="AW3597" s="1" t="s">
        <v>5681</v>
      </c>
      <c r="AX3597" s="1">
        <v>5</v>
      </c>
      <c r="BC3597" s="1">
        <v>1</v>
      </c>
      <c r="BD3597" s="1">
        <v>7</v>
      </c>
      <c r="BE3597" s="1">
        <v>2</v>
      </c>
      <c r="BF3597" s="296">
        <v>377759.58844124072</v>
      </c>
    </row>
    <row r="3598" spans="1:58" x14ac:dyDescent="0.3">
      <c r="A3598" s="273">
        <f t="shared" si="105"/>
        <v>0</v>
      </c>
      <c r="B3598" s="1" t="s">
        <v>2621</v>
      </c>
      <c r="C3598" s="274">
        <v>2244824860</v>
      </c>
      <c r="D3598" s="1">
        <v>144105</v>
      </c>
      <c r="E3598" s="1">
        <v>4</v>
      </c>
      <c r="F3598" s="1" t="s">
        <v>5129</v>
      </c>
      <c r="G3598" s="275">
        <v>44553</v>
      </c>
      <c r="H3598" s="275">
        <v>45107</v>
      </c>
      <c r="I3598" s="1">
        <v>0</v>
      </c>
      <c r="J3598" s="1">
        <v>1</v>
      </c>
      <c r="K3598" s="1">
        <v>6</v>
      </c>
      <c r="L3598" s="1">
        <v>15</v>
      </c>
      <c r="M3598" s="1">
        <v>2</v>
      </c>
      <c r="N3598" s="1">
        <v>17.63</v>
      </c>
      <c r="O3598" s="1">
        <v>19.2</v>
      </c>
      <c r="P3598" s="1">
        <v>200000</v>
      </c>
      <c r="Q3598" s="1">
        <v>6362</v>
      </c>
      <c r="R3598" s="1">
        <v>170294</v>
      </c>
      <c r="S3598" s="1">
        <v>0</v>
      </c>
      <c r="T3598" s="1">
        <v>0</v>
      </c>
      <c r="U3598" s="1">
        <v>0</v>
      </c>
      <c r="W3598" s="1">
        <v>0</v>
      </c>
      <c r="X3598" s="1">
        <v>0</v>
      </c>
      <c r="Y3598" s="1">
        <v>0</v>
      </c>
      <c r="AB3598" s="275">
        <v>44651</v>
      </c>
      <c r="AC3598" s="1">
        <v>1</v>
      </c>
      <c r="AD3598" s="1" t="s">
        <v>2623</v>
      </c>
      <c r="AE3598" s="1">
        <v>1</v>
      </c>
      <c r="AF3598" s="1">
        <v>15</v>
      </c>
      <c r="AG3598" s="1">
        <v>0</v>
      </c>
      <c r="AN3598" s="1">
        <v>1</v>
      </c>
      <c r="AO3598" s="1">
        <v>1</v>
      </c>
      <c r="AR3598" s="276">
        <v>29189.45</v>
      </c>
      <c r="AS3598" s="1" t="s">
        <v>2657</v>
      </c>
      <c r="AT3598" s="1">
        <v>0</v>
      </c>
      <c r="AU3598" s="1">
        <v>0</v>
      </c>
      <c r="AV3598" s="1" t="s">
        <v>2670</v>
      </c>
      <c r="AW3598" s="1" t="s">
        <v>5681</v>
      </c>
      <c r="AX3598" s="1">
        <v>5</v>
      </c>
      <c r="BC3598" s="1">
        <v>1</v>
      </c>
      <c r="BD3598" s="1">
        <v>7</v>
      </c>
      <c r="BE3598" s="1">
        <v>2</v>
      </c>
      <c r="BF3598" s="296">
        <v>204251.3600439828</v>
      </c>
    </row>
    <row r="3599" spans="1:58" x14ac:dyDescent="0.3">
      <c r="A3599" s="273">
        <f t="shared" si="105"/>
        <v>0</v>
      </c>
      <c r="B3599" s="1" t="s">
        <v>2621</v>
      </c>
      <c r="C3599" s="274">
        <v>2244824860</v>
      </c>
      <c r="D3599" s="1">
        <v>144105</v>
      </c>
      <c r="E3599" s="1">
        <v>4</v>
      </c>
      <c r="F3599" s="1" t="s">
        <v>5478</v>
      </c>
      <c r="G3599" s="275">
        <v>44552</v>
      </c>
      <c r="H3599" s="275">
        <v>45107</v>
      </c>
      <c r="I3599" s="1">
        <v>0</v>
      </c>
      <c r="J3599" s="1">
        <v>1</v>
      </c>
      <c r="K3599" s="1">
        <v>6</v>
      </c>
      <c r="L3599" s="1">
        <v>15</v>
      </c>
      <c r="M3599" s="1">
        <v>2</v>
      </c>
      <c r="N3599" s="1">
        <v>17.63</v>
      </c>
      <c r="O3599" s="1">
        <v>19.2</v>
      </c>
      <c r="P3599" s="1">
        <v>64500</v>
      </c>
      <c r="Q3599" s="1">
        <v>2052</v>
      </c>
      <c r="R3599" s="1">
        <v>54918</v>
      </c>
      <c r="S3599" s="1">
        <v>0</v>
      </c>
      <c r="T3599" s="1">
        <v>0</v>
      </c>
      <c r="U3599" s="1">
        <v>0</v>
      </c>
      <c r="W3599" s="1">
        <v>0</v>
      </c>
      <c r="X3599" s="1">
        <v>0</v>
      </c>
      <c r="Y3599" s="1">
        <v>0</v>
      </c>
      <c r="AB3599" s="275">
        <v>44651</v>
      </c>
      <c r="AC3599" s="1">
        <v>1</v>
      </c>
      <c r="AD3599" s="1" t="s">
        <v>2623</v>
      </c>
      <c r="AE3599" s="1">
        <v>1</v>
      </c>
      <c r="AF3599" s="1">
        <v>15</v>
      </c>
      <c r="AG3599" s="1">
        <v>0</v>
      </c>
      <c r="AN3599" s="1">
        <v>1</v>
      </c>
      <c r="AO3599" s="1">
        <v>1</v>
      </c>
      <c r="AR3599" s="276">
        <v>9410.81</v>
      </c>
      <c r="AS3599" s="1" t="s">
        <v>2657</v>
      </c>
      <c r="AT3599" s="1">
        <v>0</v>
      </c>
      <c r="AU3599" s="1">
        <v>0</v>
      </c>
      <c r="AV3599" s="1" t="s">
        <v>2670</v>
      </c>
      <c r="AW3599" s="1" t="s">
        <v>5681</v>
      </c>
      <c r="AX3599" s="1">
        <v>5</v>
      </c>
      <c r="BC3599" s="1">
        <v>1</v>
      </c>
      <c r="BD3599" s="1">
        <v>7</v>
      </c>
      <c r="BE3599" s="1">
        <v>2</v>
      </c>
      <c r="BF3599" s="296">
        <v>65868.886695335401</v>
      </c>
    </row>
    <row r="3600" spans="1:58" x14ac:dyDescent="0.3">
      <c r="A3600" s="273">
        <f t="shared" si="105"/>
        <v>0</v>
      </c>
      <c r="B3600" s="1" t="s">
        <v>2621</v>
      </c>
      <c r="C3600" s="274">
        <v>2244824860</v>
      </c>
      <c r="D3600" s="1">
        <v>144105</v>
      </c>
      <c r="E3600" s="1">
        <v>4</v>
      </c>
      <c r="F3600" s="1" t="s">
        <v>5499</v>
      </c>
      <c r="G3600" s="275">
        <v>44516</v>
      </c>
      <c r="H3600" s="275">
        <v>45077</v>
      </c>
      <c r="I3600" s="1">
        <v>0</v>
      </c>
      <c r="J3600" s="1">
        <v>1</v>
      </c>
      <c r="K3600" s="1">
        <v>8</v>
      </c>
      <c r="L3600" s="1">
        <v>15</v>
      </c>
      <c r="M3600" s="1">
        <v>2</v>
      </c>
      <c r="N3600" s="1">
        <v>17.63</v>
      </c>
      <c r="O3600" s="1">
        <v>19.2</v>
      </c>
      <c r="P3600" s="1">
        <v>943038</v>
      </c>
      <c r="Q3600" s="1">
        <v>29997</v>
      </c>
      <c r="R3600" s="1">
        <v>754871</v>
      </c>
      <c r="S3600" s="1">
        <v>0</v>
      </c>
      <c r="T3600" s="1">
        <v>0</v>
      </c>
      <c r="U3600" s="1">
        <v>0</v>
      </c>
      <c r="W3600" s="1">
        <v>0</v>
      </c>
      <c r="X3600" s="1">
        <v>0</v>
      </c>
      <c r="Y3600" s="1">
        <v>0</v>
      </c>
      <c r="AB3600" s="275">
        <v>44651</v>
      </c>
      <c r="AC3600" s="1">
        <v>1</v>
      </c>
      <c r="AD3600" s="1" t="s">
        <v>2623</v>
      </c>
      <c r="AE3600" s="1">
        <v>1</v>
      </c>
      <c r="AF3600" s="1">
        <v>15</v>
      </c>
      <c r="AG3600" s="1">
        <v>0</v>
      </c>
      <c r="AN3600" s="1">
        <v>1</v>
      </c>
      <c r="AO3600" s="1">
        <v>1</v>
      </c>
      <c r="AR3600" s="276">
        <v>129332.13</v>
      </c>
      <c r="AS3600" s="1" t="s">
        <v>2657</v>
      </c>
      <c r="AT3600" s="1">
        <v>0</v>
      </c>
      <c r="AU3600" s="1">
        <v>0</v>
      </c>
      <c r="AV3600" s="1" t="s">
        <v>2670</v>
      </c>
      <c r="AW3600" s="1" t="s">
        <v>5681</v>
      </c>
      <c r="AX3600" s="1">
        <v>5</v>
      </c>
      <c r="BC3600" s="1">
        <v>1</v>
      </c>
      <c r="BD3600" s="1">
        <v>7</v>
      </c>
      <c r="BE3600" s="1">
        <v>2</v>
      </c>
      <c r="BF3600" s="296">
        <v>905395.54187323886</v>
      </c>
    </row>
    <row r="3601" spans="1:58" x14ac:dyDescent="0.3">
      <c r="A3601" s="273">
        <f t="shared" si="105"/>
        <v>0</v>
      </c>
      <c r="B3601" s="1" t="s">
        <v>2621</v>
      </c>
      <c r="C3601" s="274">
        <v>2244824860</v>
      </c>
      <c r="D3601" s="1">
        <v>144105</v>
      </c>
      <c r="E3601" s="1">
        <v>4</v>
      </c>
      <c r="F3601" s="1" t="s">
        <v>5251</v>
      </c>
      <c r="G3601" s="275">
        <v>44543</v>
      </c>
      <c r="H3601" s="275">
        <v>45092</v>
      </c>
      <c r="I3601" s="1">
        <v>0</v>
      </c>
      <c r="J3601" s="1">
        <v>1</v>
      </c>
      <c r="K3601" s="1">
        <v>7</v>
      </c>
      <c r="L3601" s="1">
        <v>15</v>
      </c>
      <c r="M3601" s="1">
        <v>2</v>
      </c>
      <c r="N3601" s="1">
        <v>17.63</v>
      </c>
      <c r="O3601" s="1">
        <v>19.2</v>
      </c>
      <c r="P3601" s="1">
        <v>45250</v>
      </c>
      <c r="Q3601" s="1">
        <v>1439</v>
      </c>
      <c r="R3601" s="1">
        <v>37381</v>
      </c>
      <c r="S3601" s="1">
        <v>0</v>
      </c>
      <c r="T3601" s="1">
        <v>0</v>
      </c>
      <c r="U3601" s="1">
        <v>0</v>
      </c>
      <c r="W3601" s="1">
        <v>0</v>
      </c>
      <c r="X3601" s="1">
        <v>0</v>
      </c>
      <c r="Y3601" s="1">
        <v>0</v>
      </c>
      <c r="AB3601" s="275">
        <v>44651</v>
      </c>
      <c r="AC3601" s="1">
        <v>1</v>
      </c>
      <c r="AD3601" s="1" t="s">
        <v>2623</v>
      </c>
      <c r="AE3601" s="1">
        <v>1</v>
      </c>
      <c r="AF3601" s="1">
        <v>15</v>
      </c>
      <c r="AG3601" s="1">
        <v>0</v>
      </c>
      <c r="AN3601" s="1">
        <v>1</v>
      </c>
      <c r="AO3601" s="1">
        <v>1</v>
      </c>
      <c r="AR3601" s="276">
        <v>6406.79</v>
      </c>
      <c r="AS3601" s="1" t="s">
        <v>2657</v>
      </c>
      <c r="AT3601" s="1">
        <v>0</v>
      </c>
      <c r="AU3601" s="1">
        <v>0</v>
      </c>
      <c r="AV3601" s="1" t="s">
        <v>2670</v>
      </c>
      <c r="AW3601" s="1" t="s">
        <v>5681</v>
      </c>
      <c r="AX3601" s="1">
        <v>5</v>
      </c>
      <c r="BC3601" s="1">
        <v>1</v>
      </c>
      <c r="BD3601" s="1">
        <v>7</v>
      </c>
      <c r="BE3601" s="1">
        <v>2</v>
      </c>
      <c r="BF3601" s="296">
        <v>44834.933055798334</v>
      </c>
    </row>
    <row r="3602" spans="1:58" x14ac:dyDescent="0.3">
      <c r="A3602" s="273">
        <f t="shared" si="105"/>
        <v>0</v>
      </c>
      <c r="B3602" s="1" t="s">
        <v>2621</v>
      </c>
      <c r="C3602" s="274">
        <v>2244824860</v>
      </c>
      <c r="D3602" s="1">
        <v>144105</v>
      </c>
      <c r="E3602" s="1">
        <v>4</v>
      </c>
      <c r="F3602" s="1" t="s">
        <v>5551</v>
      </c>
      <c r="G3602" s="275">
        <v>44488</v>
      </c>
      <c r="H3602" s="275">
        <v>44880</v>
      </c>
      <c r="I3602" s="1">
        <v>0</v>
      </c>
      <c r="J3602" s="1">
        <v>1</v>
      </c>
      <c r="K3602" s="1">
        <v>10</v>
      </c>
      <c r="L3602" s="1">
        <v>15</v>
      </c>
      <c r="M3602" s="1">
        <v>2</v>
      </c>
      <c r="N3602" s="1">
        <v>17.63</v>
      </c>
      <c r="O3602" s="1">
        <v>19.2</v>
      </c>
      <c r="P3602" s="1">
        <v>287486</v>
      </c>
      <c r="Q3602" s="1">
        <v>9145</v>
      </c>
      <c r="R3602" s="1">
        <v>121581</v>
      </c>
      <c r="S3602" s="1">
        <v>0</v>
      </c>
      <c r="T3602" s="1">
        <v>0</v>
      </c>
      <c r="U3602" s="1">
        <v>0</v>
      </c>
      <c r="W3602" s="1">
        <v>0</v>
      </c>
      <c r="X3602" s="1">
        <v>0</v>
      </c>
      <c r="Y3602" s="1">
        <v>0</v>
      </c>
      <c r="AB3602" s="275">
        <v>44651</v>
      </c>
      <c r="AC3602" s="1">
        <v>1</v>
      </c>
      <c r="AD3602" s="1" t="s">
        <v>2623</v>
      </c>
      <c r="AE3602" s="1">
        <v>1</v>
      </c>
      <c r="AF3602" s="1">
        <v>15</v>
      </c>
      <c r="AG3602" s="1">
        <v>0</v>
      </c>
      <c r="AN3602" s="1">
        <v>1</v>
      </c>
      <c r="AO3602" s="1">
        <v>1</v>
      </c>
      <c r="AR3602" s="276">
        <v>20842.009999999998</v>
      </c>
      <c r="AS3602" s="1" t="s">
        <v>2657</v>
      </c>
      <c r="AT3602" s="1">
        <v>0</v>
      </c>
      <c r="AU3602" s="1">
        <v>0</v>
      </c>
      <c r="AV3602" s="1" t="s">
        <v>2670</v>
      </c>
      <c r="AW3602" s="1" t="s">
        <v>5681</v>
      </c>
      <c r="AX3602" s="1">
        <v>5</v>
      </c>
      <c r="BC3602" s="1">
        <v>1</v>
      </c>
      <c r="BD3602" s="1">
        <v>7</v>
      </c>
      <c r="BE3602" s="1">
        <v>2</v>
      </c>
      <c r="BF3602" s="296">
        <v>145824.77718244609</v>
      </c>
    </row>
    <row r="3603" spans="1:58" x14ac:dyDescent="0.3">
      <c r="A3603" s="273">
        <f t="shared" si="105"/>
        <v>0</v>
      </c>
      <c r="B3603" s="1" t="s">
        <v>2621</v>
      </c>
      <c r="C3603" s="274">
        <v>2244824860</v>
      </c>
      <c r="D3603" s="1">
        <v>144105</v>
      </c>
      <c r="E3603" s="1">
        <v>4</v>
      </c>
      <c r="F3603" s="1" t="s">
        <v>5358</v>
      </c>
      <c r="G3603" s="275">
        <v>44502</v>
      </c>
      <c r="H3603" s="275">
        <v>45061</v>
      </c>
      <c r="I3603" s="1">
        <v>0</v>
      </c>
      <c r="J3603" s="1">
        <v>1</v>
      </c>
      <c r="K3603" s="1">
        <v>9</v>
      </c>
      <c r="L3603" s="1">
        <v>15</v>
      </c>
      <c r="M3603" s="1">
        <v>2</v>
      </c>
      <c r="N3603" s="1">
        <v>17.63</v>
      </c>
      <c r="O3603" s="1">
        <v>19.2</v>
      </c>
      <c r="P3603" s="1">
        <v>34100</v>
      </c>
      <c r="Q3603" s="1">
        <v>1085</v>
      </c>
      <c r="R3603" s="1">
        <v>26415</v>
      </c>
      <c r="S3603" s="1">
        <v>0</v>
      </c>
      <c r="T3603" s="1">
        <v>0</v>
      </c>
      <c r="U3603" s="1">
        <v>0</v>
      </c>
      <c r="W3603" s="1">
        <v>0</v>
      </c>
      <c r="X3603" s="1">
        <v>0</v>
      </c>
      <c r="Y3603" s="1">
        <v>0</v>
      </c>
      <c r="AB3603" s="275">
        <v>44651</v>
      </c>
      <c r="AC3603" s="1">
        <v>1</v>
      </c>
      <c r="AD3603" s="1" t="s">
        <v>2623</v>
      </c>
      <c r="AE3603" s="1">
        <v>1</v>
      </c>
      <c r="AF3603" s="1">
        <v>15</v>
      </c>
      <c r="AG3603" s="1">
        <v>0</v>
      </c>
      <c r="AN3603" s="1">
        <v>1</v>
      </c>
      <c r="AO3603" s="1">
        <v>1</v>
      </c>
      <c r="AR3603" s="276">
        <v>4519.3100000000004</v>
      </c>
      <c r="AS3603" s="1" t="s">
        <v>2657</v>
      </c>
      <c r="AT3603" s="1">
        <v>0</v>
      </c>
      <c r="AU3603" s="1">
        <v>0</v>
      </c>
      <c r="AV3603" s="1" t="s">
        <v>2670</v>
      </c>
      <c r="AW3603" s="1" t="s">
        <v>5681</v>
      </c>
      <c r="AX3603" s="1">
        <v>5</v>
      </c>
      <c r="BC3603" s="1">
        <v>1</v>
      </c>
      <c r="BD3603" s="1">
        <v>7</v>
      </c>
      <c r="BE3603" s="1">
        <v>2</v>
      </c>
      <c r="BF3603" s="296">
        <v>31682.265232843234</v>
      </c>
    </row>
    <row r="3604" spans="1:58" x14ac:dyDescent="0.3">
      <c r="A3604" s="273">
        <f t="shared" si="105"/>
        <v>0</v>
      </c>
      <c r="B3604" s="1" t="s">
        <v>2621</v>
      </c>
      <c r="C3604" s="274">
        <v>2244824860</v>
      </c>
      <c r="D3604" s="1">
        <v>144105</v>
      </c>
      <c r="E3604" s="1">
        <v>4</v>
      </c>
      <c r="F3604" s="1" t="s">
        <v>5838</v>
      </c>
      <c r="G3604" s="275">
        <v>44640</v>
      </c>
      <c r="H3604" s="275">
        <v>45199</v>
      </c>
      <c r="I3604" s="1">
        <v>0</v>
      </c>
      <c r="J3604" s="1">
        <v>1</v>
      </c>
      <c r="K3604" s="1">
        <v>0</v>
      </c>
      <c r="L3604" s="1">
        <v>15</v>
      </c>
      <c r="M3604" s="1">
        <v>2</v>
      </c>
      <c r="N3604" s="1">
        <v>17.62</v>
      </c>
      <c r="O3604" s="1">
        <v>19.2</v>
      </c>
      <c r="P3604" s="1">
        <v>71100</v>
      </c>
      <c r="Q3604" s="1">
        <v>2262</v>
      </c>
      <c r="R3604" s="1">
        <v>71100</v>
      </c>
      <c r="S3604" s="1">
        <v>348</v>
      </c>
      <c r="T3604" s="1">
        <v>0</v>
      </c>
      <c r="U3604" s="1">
        <v>0</v>
      </c>
      <c r="W3604" s="1">
        <v>0</v>
      </c>
      <c r="X3604" s="1">
        <v>0</v>
      </c>
      <c r="Y3604" s="1">
        <v>0</v>
      </c>
      <c r="AB3604" s="275">
        <v>44640</v>
      </c>
      <c r="AC3604" s="1">
        <v>1</v>
      </c>
      <c r="AD3604" s="1" t="s">
        <v>2623</v>
      </c>
      <c r="AE3604" s="1">
        <v>1</v>
      </c>
      <c r="AF3604" s="1">
        <v>15</v>
      </c>
      <c r="AG3604" s="1">
        <v>0</v>
      </c>
      <c r="AN3604" s="1">
        <v>1</v>
      </c>
      <c r="AO3604" s="1">
        <v>1</v>
      </c>
      <c r="AR3604" s="276">
        <v>12175.56</v>
      </c>
      <c r="AS3604" s="1" t="s">
        <v>2657</v>
      </c>
      <c r="AT3604" s="1">
        <v>0</v>
      </c>
      <c r="AU3604" s="1">
        <v>0</v>
      </c>
      <c r="AV3604" s="1" t="s">
        <v>2670</v>
      </c>
      <c r="AW3604" s="1" t="s">
        <v>5681</v>
      </c>
      <c r="AX3604" s="1">
        <v>5</v>
      </c>
      <c r="BC3604" s="1">
        <v>1</v>
      </c>
      <c r="BD3604" s="1">
        <v>7</v>
      </c>
      <c r="BE3604" s="1">
        <v>2</v>
      </c>
      <c r="BF3604" s="296">
        <v>85277.64747511466</v>
      </c>
    </row>
    <row r="3605" spans="1:58" x14ac:dyDescent="0.3">
      <c r="A3605" s="273">
        <f t="shared" si="105"/>
        <v>2143813</v>
      </c>
      <c r="B3605" s="1" t="s">
        <v>2621</v>
      </c>
      <c r="C3605" s="274">
        <v>2244860499</v>
      </c>
      <c r="D3605" s="1">
        <v>144105</v>
      </c>
      <c r="E3605" s="1">
        <v>4</v>
      </c>
      <c r="F3605" s="1" t="s">
        <v>3398</v>
      </c>
      <c r="G3605" s="275">
        <v>44025</v>
      </c>
      <c r="H3605" s="275">
        <v>45138</v>
      </c>
      <c r="I3605" s="1">
        <v>0</v>
      </c>
      <c r="J3605" s="1">
        <v>1</v>
      </c>
      <c r="K3605" s="1">
        <v>23</v>
      </c>
      <c r="L3605" s="1">
        <v>30</v>
      </c>
      <c r="M3605" s="1">
        <v>2</v>
      </c>
      <c r="N3605" s="1">
        <v>10.199999999999999</v>
      </c>
      <c r="O3605" s="1">
        <v>10.69</v>
      </c>
      <c r="P3605" s="1">
        <v>11079249</v>
      </c>
      <c r="Q3605" s="1">
        <v>290584</v>
      </c>
      <c r="R3605" s="1">
        <v>5254641</v>
      </c>
      <c r="S3605" s="1">
        <v>0</v>
      </c>
      <c r="T3605" s="1">
        <v>0</v>
      </c>
      <c r="U3605" s="1">
        <v>0</v>
      </c>
      <c r="W3605" s="1">
        <v>0</v>
      </c>
      <c r="X3605" s="1">
        <v>0</v>
      </c>
      <c r="Y3605" s="1">
        <v>0</v>
      </c>
      <c r="Z3605" s="1" t="s">
        <v>2664</v>
      </c>
      <c r="AA3605" s="1" t="s">
        <v>3609</v>
      </c>
      <c r="AB3605" s="275">
        <v>44651</v>
      </c>
      <c r="AC3605" s="1">
        <v>1</v>
      </c>
      <c r="AD3605" s="1" t="s">
        <v>2623</v>
      </c>
      <c r="AE3605" s="1">
        <v>1</v>
      </c>
      <c r="AF3605" s="1">
        <v>30</v>
      </c>
      <c r="AG3605" s="1">
        <v>0</v>
      </c>
      <c r="AN3605" s="1">
        <v>1</v>
      </c>
      <c r="AO3605" s="1">
        <v>1</v>
      </c>
      <c r="AR3605" s="276">
        <v>388850</v>
      </c>
      <c r="AS3605" s="1" t="s">
        <v>2632</v>
      </c>
      <c r="AT3605" s="1">
        <v>0</v>
      </c>
      <c r="AU3605" s="1">
        <v>0</v>
      </c>
      <c r="AV3605" s="1" t="s">
        <v>2625</v>
      </c>
      <c r="AW3605" s="1" t="s">
        <v>2626</v>
      </c>
      <c r="AX3605" s="1">
        <v>5</v>
      </c>
      <c r="BC3605" s="1">
        <v>1</v>
      </c>
      <c r="BD3605" s="1">
        <v>7</v>
      </c>
      <c r="BE3605" s="1">
        <v>2</v>
      </c>
      <c r="BF3605" s="296">
        <v>2721978</v>
      </c>
    </row>
    <row r="3606" spans="1:58" x14ac:dyDescent="0.3">
      <c r="A3606" s="273">
        <f t="shared" si="105"/>
        <v>24863040</v>
      </c>
      <c r="B3606" s="1" t="s">
        <v>2621</v>
      </c>
      <c r="C3606" s="274">
        <v>2244864294</v>
      </c>
      <c r="D3606" s="1">
        <v>144105</v>
      </c>
      <c r="E3606" s="1">
        <v>4</v>
      </c>
      <c r="F3606" s="1" t="s">
        <v>5834</v>
      </c>
      <c r="G3606" s="275">
        <v>44624</v>
      </c>
      <c r="H3606" s="275">
        <v>45747</v>
      </c>
      <c r="I3606" s="1">
        <v>0</v>
      </c>
      <c r="J3606" s="1">
        <v>1</v>
      </c>
      <c r="K3606" s="1">
        <v>0</v>
      </c>
      <c r="L3606" s="1">
        <v>30</v>
      </c>
      <c r="M3606" s="1">
        <v>2</v>
      </c>
      <c r="N3606" s="1">
        <v>9</v>
      </c>
      <c r="O3606" s="1">
        <v>9.3800000000000008</v>
      </c>
      <c r="P3606" s="1">
        <v>27907091</v>
      </c>
      <c r="Q3606" s="1">
        <v>557926</v>
      </c>
      <c r="R3606" s="1">
        <v>27907091</v>
      </c>
      <c r="S3606" s="1">
        <v>0</v>
      </c>
      <c r="T3606" s="1">
        <v>0</v>
      </c>
      <c r="U3606" s="1">
        <v>0</v>
      </c>
      <c r="W3606" s="1">
        <v>0</v>
      </c>
      <c r="X3606" s="1">
        <v>0</v>
      </c>
      <c r="Y3606" s="1">
        <v>0</v>
      </c>
      <c r="Z3606" s="1" t="s">
        <v>3591</v>
      </c>
      <c r="AA3606" s="1" t="s">
        <v>2807</v>
      </c>
      <c r="AB3606" s="275">
        <v>44624</v>
      </c>
      <c r="AC3606" s="1">
        <v>1</v>
      </c>
      <c r="AD3606" s="1" t="s">
        <v>2623</v>
      </c>
      <c r="AE3606" s="1">
        <v>1</v>
      </c>
      <c r="AF3606" s="1">
        <v>30</v>
      </c>
      <c r="AG3606" s="1">
        <v>0</v>
      </c>
      <c r="AN3606" s="1">
        <v>1</v>
      </c>
      <c r="AO3606" s="1">
        <v>1</v>
      </c>
      <c r="AR3606" s="276">
        <v>380506</v>
      </c>
      <c r="AS3606" s="1" t="s">
        <v>2677</v>
      </c>
      <c r="AT3606" s="1">
        <v>0</v>
      </c>
      <c r="AU3606" s="1">
        <v>0</v>
      </c>
      <c r="AV3606" s="1" t="s">
        <v>2625</v>
      </c>
      <c r="AW3606" s="1" t="s">
        <v>2626</v>
      </c>
      <c r="AX3606" s="1">
        <v>5</v>
      </c>
      <c r="BC3606" s="1">
        <v>1</v>
      </c>
      <c r="BD3606" s="1">
        <v>7</v>
      </c>
      <c r="BE3606" s="1">
        <v>2</v>
      </c>
      <c r="BF3606" s="296">
        <v>2663545</v>
      </c>
    </row>
    <row r="3607" spans="1:58" x14ac:dyDescent="0.3">
      <c r="A3607" s="273">
        <f t="shared" si="105"/>
        <v>0</v>
      </c>
      <c r="B3607" s="1" t="s">
        <v>2621</v>
      </c>
      <c r="C3607" s="274">
        <v>2244866662</v>
      </c>
      <c r="D3607" s="1">
        <v>144105</v>
      </c>
      <c r="E3607" s="1">
        <v>4</v>
      </c>
      <c r="F3607" s="1" t="s">
        <v>5511</v>
      </c>
      <c r="G3607" s="275">
        <v>44545</v>
      </c>
      <c r="H3607" s="275">
        <v>46022</v>
      </c>
      <c r="I3607" s="1">
        <v>0</v>
      </c>
      <c r="J3607" s="1">
        <v>1</v>
      </c>
      <c r="K3607" s="1">
        <v>3</v>
      </c>
      <c r="L3607" s="1">
        <v>30</v>
      </c>
      <c r="M3607" s="1">
        <v>2</v>
      </c>
      <c r="N3607" s="1">
        <v>5.99</v>
      </c>
      <c r="O3607" s="1">
        <v>6.16</v>
      </c>
      <c r="P3607" s="1">
        <v>5047668</v>
      </c>
      <c r="Q3607" s="1">
        <v>119480</v>
      </c>
      <c r="R3607" s="1">
        <v>4768547</v>
      </c>
      <c r="S3607" s="1">
        <v>0</v>
      </c>
      <c r="T3607" s="1">
        <v>0</v>
      </c>
      <c r="U3607" s="1">
        <v>0</v>
      </c>
      <c r="W3607" s="1">
        <v>0</v>
      </c>
      <c r="X3607" s="1">
        <v>0</v>
      </c>
      <c r="Y3607" s="1">
        <v>0</v>
      </c>
      <c r="AB3607" s="275">
        <v>44651</v>
      </c>
      <c r="AC3607" s="1">
        <v>1</v>
      </c>
      <c r="AD3607" s="1" t="s">
        <v>2623</v>
      </c>
      <c r="AE3607" s="1">
        <v>1</v>
      </c>
      <c r="AF3607" s="1">
        <v>30</v>
      </c>
      <c r="AG3607" s="1">
        <v>0</v>
      </c>
      <c r="AN3607" s="1">
        <v>1</v>
      </c>
      <c r="AO3607" s="1">
        <v>1</v>
      </c>
      <c r="AR3607" s="276">
        <v>792558</v>
      </c>
      <c r="AS3607" s="1" t="s">
        <v>2632</v>
      </c>
      <c r="AT3607" s="1">
        <v>0</v>
      </c>
      <c r="AU3607" s="1">
        <v>0</v>
      </c>
      <c r="AV3607" s="1" t="s">
        <v>2625</v>
      </c>
      <c r="AW3607" s="1" t="s">
        <v>2626</v>
      </c>
      <c r="AX3607" s="1">
        <v>5</v>
      </c>
      <c r="BC3607" s="1">
        <v>1</v>
      </c>
      <c r="BD3607" s="1">
        <v>7</v>
      </c>
      <c r="BE3607" s="1">
        <v>2</v>
      </c>
      <c r="BF3607" s="296">
        <v>5547955</v>
      </c>
    </row>
    <row r="3608" spans="1:58" x14ac:dyDescent="0.3">
      <c r="A3608" s="273">
        <f t="shared" si="105"/>
        <v>0</v>
      </c>
      <c r="B3608" s="1" t="s">
        <v>2621</v>
      </c>
      <c r="C3608" s="274">
        <v>2244874027</v>
      </c>
      <c r="D3608" s="1">
        <v>144105</v>
      </c>
      <c r="E3608" s="1">
        <v>4</v>
      </c>
      <c r="F3608" s="1" t="s">
        <v>5851</v>
      </c>
      <c r="G3608" s="275">
        <v>44649</v>
      </c>
      <c r="H3608" s="275">
        <v>44834</v>
      </c>
      <c r="I3608" s="1">
        <v>0</v>
      </c>
      <c r="J3608" s="1">
        <v>1</v>
      </c>
      <c r="K3608" s="1">
        <v>0</v>
      </c>
      <c r="L3608" s="1">
        <v>30</v>
      </c>
      <c r="M3608" s="1">
        <v>2</v>
      </c>
      <c r="N3608" s="1">
        <v>6</v>
      </c>
      <c r="O3608" s="1">
        <v>6.16</v>
      </c>
      <c r="P3608" s="1">
        <v>1509028</v>
      </c>
      <c r="Q3608" s="1">
        <v>256223</v>
      </c>
      <c r="R3608" s="1">
        <v>1509028</v>
      </c>
      <c r="S3608" s="1">
        <v>0</v>
      </c>
      <c r="T3608" s="1">
        <v>0</v>
      </c>
      <c r="U3608" s="1">
        <v>0</v>
      </c>
      <c r="W3608" s="1">
        <v>0</v>
      </c>
      <c r="X3608" s="1">
        <v>0</v>
      </c>
      <c r="Y3608" s="1">
        <v>0</v>
      </c>
      <c r="AB3608" s="275">
        <v>44649</v>
      </c>
      <c r="AC3608" s="1">
        <v>1</v>
      </c>
      <c r="AD3608" s="1" t="s">
        <v>2623</v>
      </c>
      <c r="AE3608" s="1">
        <v>1</v>
      </c>
      <c r="AF3608" s="1">
        <v>30</v>
      </c>
      <c r="AG3608" s="1">
        <v>0</v>
      </c>
      <c r="AN3608" s="1">
        <v>1</v>
      </c>
      <c r="AO3608" s="1">
        <v>1</v>
      </c>
      <c r="AR3608" s="276">
        <v>241199.25</v>
      </c>
      <c r="AS3608" s="1" t="s">
        <v>2632</v>
      </c>
      <c r="AT3608" s="1">
        <v>0</v>
      </c>
      <c r="AU3608" s="1">
        <v>0</v>
      </c>
      <c r="AV3608" s="1" t="s">
        <v>2625</v>
      </c>
      <c r="AW3608" s="1" t="s">
        <v>2626</v>
      </c>
      <c r="AX3608" s="1">
        <v>5</v>
      </c>
      <c r="BC3608" s="1">
        <v>1</v>
      </c>
      <c r="BD3608" s="1">
        <v>7</v>
      </c>
      <c r="BE3608" s="1">
        <v>2</v>
      </c>
      <c r="BF3608" s="296">
        <v>1688393.6739918988</v>
      </c>
    </row>
    <row r="3609" spans="1:58" x14ac:dyDescent="0.3">
      <c r="A3609" s="273">
        <f t="shared" si="105"/>
        <v>0</v>
      </c>
      <c r="B3609" s="1" t="s">
        <v>2621</v>
      </c>
      <c r="C3609" s="274">
        <v>2244874027</v>
      </c>
      <c r="D3609" s="1">
        <v>144205</v>
      </c>
      <c r="E3609" s="1">
        <v>4</v>
      </c>
      <c r="F3609" s="1" t="s">
        <v>4609</v>
      </c>
      <c r="G3609" s="275">
        <v>44399</v>
      </c>
      <c r="H3609" s="275">
        <v>44773</v>
      </c>
      <c r="I3609" s="1">
        <v>0</v>
      </c>
      <c r="J3609" s="1">
        <v>1</v>
      </c>
      <c r="K3609" s="1">
        <v>8</v>
      </c>
      <c r="L3609" s="1">
        <v>30</v>
      </c>
      <c r="M3609" s="1">
        <v>2</v>
      </c>
      <c r="N3609" s="1">
        <v>17.690000000000001</v>
      </c>
      <c r="O3609" s="1">
        <v>19.2</v>
      </c>
      <c r="P3609" s="1">
        <v>1745000</v>
      </c>
      <c r="Q3609" s="1">
        <v>160067</v>
      </c>
      <c r="R3609" s="1">
        <v>616834</v>
      </c>
      <c r="S3609" s="1">
        <v>0</v>
      </c>
      <c r="T3609" s="1">
        <v>0</v>
      </c>
      <c r="U3609" s="1">
        <v>0</v>
      </c>
      <c r="W3609" s="1">
        <v>0</v>
      </c>
      <c r="X3609" s="1">
        <v>0</v>
      </c>
      <c r="Y3609" s="1">
        <v>0</v>
      </c>
      <c r="AB3609" s="275">
        <v>44651</v>
      </c>
      <c r="AC3609" s="1">
        <v>1</v>
      </c>
      <c r="AD3609" s="1" t="s">
        <v>2623</v>
      </c>
      <c r="AE3609" s="1">
        <v>1</v>
      </c>
      <c r="AF3609" s="1">
        <v>30</v>
      </c>
      <c r="AG3609" s="1">
        <v>0</v>
      </c>
      <c r="AN3609" s="1">
        <v>1</v>
      </c>
      <c r="AO3609" s="1">
        <v>1</v>
      </c>
      <c r="AR3609" s="276">
        <v>98580.52</v>
      </c>
      <c r="AS3609" s="1" t="s">
        <v>2657</v>
      </c>
      <c r="AT3609" s="1">
        <v>0</v>
      </c>
      <c r="AU3609" s="1">
        <v>0</v>
      </c>
      <c r="AX3609" s="1">
        <v>5</v>
      </c>
      <c r="BC3609" s="1">
        <v>1</v>
      </c>
      <c r="BD3609" s="1">
        <v>7</v>
      </c>
      <c r="BE3609" s="1">
        <v>2</v>
      </c>
      <c r="BF3609" s="296">
        <v>690151.95443896262</v>
      </c>
    </row>
    <row r="3610" spans="1:58" x14ac:dyDescent="0.3">
      <c r="A3610" s="273">
        <f t="shared" si="105"/>
        <v>0</v>
      </c>
      <c r="B3610" s="1" t="s">
        <v>2621</v>
      </c>
      <c r="C3610" s="274">
        <v>2244874027</v>
      </c>
      <c r="D3610" s="1">
        <v>144205</v>
      </c>
      <c r="E3610" s="1">
        <v>4</v>
      </c>
      <c r="F3610" s="1" t="s">
        <v>5032</v>
      </c>
      <c r="G3610" s="275">
        <v>44500</v>
      </c>
      <c r="H3610" s="275">
        <v>44865</v>
      </c>
      <c r="I3610" s="1">
        <v>0</v>
      </c>
      <c r="J3610" s="1">
        <v>1</v>
      </c>
      <c r="K3610" s="1">
        <v>5</v>
      </c>
      <c r="L3610" s="1">
        <v>30</v>
      </c>
      <c r="M3610" s="1">
        <v>2</v>
      </c>
      <c r="N3610" s="1">
        <v>17.690000000000001</v>
      </c>
      <c r="O3610" s="1">
        <v>19.2</v>
      </c>
      <c r="P3610" s="1">
        <v>192510</v>
      </c>
      <c r="Q3610" s="1">
        <v>17659</v>
      </c>
      <c r="R3610" s="1">
        <v>116477</v>
      </c>
      <c r="S3610" s="1">
        <v>0</v>
      </c>
      <c r="T3610" s="1">
        <v>0</v>
      </c>
      <c r="U3610" s="1">
        <v>0</v>
      </c>
      <c r="W3610" s="1">
        <v>0</v>
      </c>
      <c r="X3610" s="1">
        <v>0</v>
      </c>
      <c r="Y3610" s="1">
        <v>0</v>
      </c>
      <c r="AB3610" s="275">
        <v>44651</v>
      </c>
      <c r="AC3610" s="1">
        <v>1</v>
      </c>
      <c r="AD3610" s="1" t="s">
        <v>2623</v>
      </c>
      <c r="AE3610" s="1">
        <v>1</v>
      </c>
      <c r="AF3610" s="1">
        <v>30</v>
      </c>
      <c r="AG3610" s="1">
        <v>0</v>
      </c>
      <c r="AN3610" s="1">
        <v>1</v>
      </c>
      <c r="AO3610" s="1">
        <v>1</v>
      </c>
      <c r="AR3610" s="276">
        <v>18634.93</v>
      </c>
      <c r="AS3610" s="1" t="s">
        <v>2657</v>
      </c>
      <c r="AT3610" s="1">
        <v>0</v>
      </c>
      <c r="AU3610" s="1">
        <v>0</v>
      </c>
      <c r="AX3610" s="1">
        <v>5</v>
      </c>
      <c r="BC3610" s="1">
        <v>1</v>
      </c>
      <c r="BD3610" s="1">
        <v>7</v>
      </c>
      <c r="BE3610" s="1">
        <v>2</v>
      </c>
      <c r="BF3610" s="296">
        <v>130321.65736192728</v>
      </c>
    </row>
    <row r="3611" spans="1:58" x14ac:dyDescent="0.3">
      <c r="A3611" s="273">
        <f t="shared" si="105"/>
        <v>0</v>
      </c>
      <c r="B3611" s="1" t="s">
        <v>2621</v>
      </c>
      <c r="C3611" s="274">
        <v>2244874027</v>
      </c>
      <c r="D3611" s="1">
        <v>144205</v>
      </c>
      <c r="E3611" s="1">
        <v>4</v>
      </c>
      <c r="F3611" s="1" t="s">
        <v>6205</v>
      </c>
      <c r="G3611" s="275">
        <v>44590</v>
      </c>
      <c r="H3611" s="275">
        <v>44957</v>
      </c>
      <c r="I3611" s="1">
        <v>0</v>
      </c>
      <c r="J3611" s="1">
        <v>1</v>
      </c>
      <c r="K3611" s="1">
        <v>2</v>
      </c>
      <c r="L3611" s="1">
        <v>30</v>
      </c>
      <c r="M3611" s="1">
        <v>2</v>
      </c>
      <c r="N3611" s="1">
        <v>17.690000000000001</v>
      </c>
      <c r="O3611" s="1">
        <v>19.2</v>
      </c>
      <c r="P3611" s="1">
        <v>600000</v>
      </c>
      <c r="Q3611" s="1">
        <v>55037</v>
      </c>
      <c r="R3611" s="1">
        <v>507335</v>
      </c>
      <c r="S3611" s="1">
        <v>0</v>
      </c>
      <c r="T3611" s="1">
        <v>0</v>
      </c>
      <c r="U3611" s="1">
        <v>0</v>
      </c>
      <c r="W3611" s="1">
        <v>0</v>
      </c>
      <c r="X3611" s="1">
        <v>0</v>
      </c>
      <c r="Y3611" s="1">
        <v>0</v>
      </c>
      <c r="AB3611" s="275">
        <v>44651</v>
      </c>
      <c r="AC3611" s="1">
        <v>1</v>
      </c>
      <c r="AD3611" s="1" t="s">
        <v>2623</v>
      </c>
      <c r="AE3611" s="1">
        <v>1</v>
      </c>
      <c r="AF3611" s="1">
        <v>30</v>
      </c>
      <c r="AG3611" s="1">
        <v>0</v>
      </c>
      <c r="AN3611" s="1">
        <v>1</v>
      </c>
      <c r="AO3611" s="1">
        <v>1</v>
      </c>
      <c r="AR3611" s="276">
        <v>81088.3</v>
      </c>
      <c r="AS3611" s="1" t="s">
        <v>2657</v>
      </c>
      <c r="AT3611" s="1">
        <v>0</v>
      </c>
      <c r="AU3611" s="1">
        <v>0</v>
      </c>
      <c r="AX3611" s="1">
        <v>5</v>
      </c>
      <c r="BC3611" s="1">
        <v>1</v>
      </c>
      <c r="BD3611" s="1">
        <v>7</v>
      </c>
      <c r="BE3611" s="1">
        <v>2</v>
      </c>
      <c r="BF3611" s="296">
        <v>567637.71420721151</v>
      </c>
    </row>
    <row r="3612" spans="1:58" x14ac:dyDescent="0.3">
      <c r="A3612" s="273">
        <f t="shared" si="105"/>
        <v>598126.37783988402</v>
      </c>
      <c r="B3612" s="1" t="s">
        <v>2621</v>
      </c>
      <c r="C3612" s="274">
        <v>2244966622</v>
      </c>
      <c r="D3612" s="1">
        <v>144105</v>
      </c>
      <c r="E3612" s="1">
        <v>4</v>
      </c>
      <c r="F3612" s="1" t="s">
        <v>4104</v>
      </c>
      <c r="G3612" s="275">
        <v>44420</v>
      </c>
      <c r="H3612" s="275">
        <v>44742</v>
      </c>
      <c r="I3612" s="1">
        <v>0</v>
      </c>
      <c r="J3612" s="1">
        <v>1</v>
      </c>
      <c r="K3612" s="1">
        <v>7</v>
      </c>
      <c r="L3612" s="1">
        <v>30</v>
      </c>
      <c r="M3612" s="1">
        <v>2</v>
      </c>
      <c r="N3612" s="1">
        <v>10.57</v>
      </c>
      <c r="O3612" s="1">
        <v>11.09</v>
      </c>
      <c r="P3612" s="1">
        <v>8050964</v>
      </c>
      <c r="Q3612" s="1">
        <v>846148</v>
      </c>
      <c r="R3612" s="1">
        <v>2492712</v>
      </c>
      <c r="S3612" s="1">
        <v>0</v>
      </c>
      <c r="T3612" s="1">
        <v>0</v>
      </c>
      <c r="U3612" s="1">
        <v>0</v>
      </c>
      <c r="W3612" s="1">
        <v>0</v>
      </c>
      <c r="X3612" s="1">
        <v>0</v>
      </c>
      <c r="Y3612" s="1">
        <v>0</v>
      </c>
      <c r="AB3612" s="275">
        <v>44651</v>
      </c>
      <c r="AC3612" s="1">
        <v>1</v>
      </c>
      <c r="AD3612" s="1" t="s">
        <v>2623</v>
      </c>
      <c r="AE3612" s="1">
        <v>1</v>
      </c>
      <c r="AF3612" s="1">
        <v>30</v>
      </c>
      <c r="AG3612" s="1">
        <v>0</v>
      </c>
      <c r="AN3612" s="1">
        <v>1</v>
      </c>
      <c r="AO3612" s="1">
        <v>1</v>
      </c>
      <c r="AR3612" s="276">
        <v>236812.28</v>
      </c>
      <c r="AS3612" s="1" t="s">
        <v>2624</v>
      </c>
      <c r="AT3612" s="1">
        <v>0</v>
      </c>
      <c r="AU3612" s="1">
        <v>0</v>
      </c>
      <c r="AV3612" s="1" t="s">
        <v>2625</v>
      </c>
      <c r="AW3612" s="1" t="s">
        <v>2626</v>
      </c>
      <c r="AX3612" s="1">
        <v>5</v>
      </c>
      <c r="BC3612" s="1">
        <v>1</v>
      </c>
      <c r="BD3612" s="1">
        <v>7</v>
      </c>
      <c r="BE3612" s="1">
        <v>2</v>
      </c>
      <c r="BF3612" s="296">
        <v>1657773.3421601162</v>
      </c>
    </row>
    <row r="3613" spans="1:58" x14ac:dyDescent="0.3">
      <c r="A3613" s="273">
        <f t="shared" si="105"/>
        <v>679296.62216011644</v>
      </c>
      <c r="B3613" s="1" t="s">
        <v>2621</v>
      </c>
      <c r="C3613" s="274">
        <v>2244966622</v>
      </c>
      <c r="D3613" s="1">
        <v>144205</v>
      </c>
      <c r="E3613" s="1">
        <v>4</v>
      </c>
      <c r="F3613" s="1" t="s">
        <v>3212</v>
      </c>
      <c r="G3613" s="275">
        <v>43811</v>
      </c>
      <c r="H3613" s="275">
        <v>45169</v>
      </c>
      <c r="I3613" s="1">
        <v>0</v>
      </c>
      <c r="J3613" s="1">
        <v>1</v>
      </c>
      <c r="K3613" s="1">
        <v>27</v>
      </c>
      <c r="L3613" s="1">
        <v>30</v>
      </c>
      <c r="M3613" s="1">
        <v>2</v>
      </c>
      <c r="N3613" s="1">
        <v>17.989999999999998</v>
      </c>
      <c r="O3613" s="1">
        <v>19.55</v>
      </c>
      <c r="P3613" s="1">
        <v>3000000</v>
      </c>
      <c r="Q3613" s="1">
        <v>192000</v>
      </c>
      <c r="R3613" s="1">
        <v>2831085</v>
      </c>
      <c r="S3613" s="1">
        <v>0</v>
      </c>
      <c r="T3613" s="1">
        <v>0</v>
      </c>
      <c r="U3613" s="1">
        <v>0</v>
      </c>
      <c r="W3613" s="1">
        <v>0</v>
      </c>
      <c r="X3613" s="1">
        <v>0</v>
      </c>
      <c r="Y3613" s="1">
        <v>0</v>
      </c>
      <c r="AB3613" s="275">
        <v>44651</v>
      </c>
      <c r="AC3613" s="1">
        <v>1</v>
      </c>
      <c r="AD3613" s="1" t="s">
        <v>2623</v>
      </c>
      <c r="AE3613" s="1">
        <v>1</v>
      </c>
      <c r="AF3613" s="1">
        <v>30</v>
      </c>
      <c r="AG3613" s="1">
        <v>0</v>
      </c>
      <c r="AN3613" s="1">
        <v>1</v>
      </c>
      <c r="AO3613" s="1">
        <v>1</v>
      </c>
      <c r="AR3613" s="276">
        <v>268980.71999999997</v>
      </c>
      <c r="AS3613" s="1" t="s">
        <v>2657</v>
      </c>
      <c r="AT3613" s="1">
        <v>0</v>
      </c>
      <c r="AU3613" s="1">
        <v>0</v>
      </c>
      <c r="AX3613" s="1">
        <v>5</v>
      </c>
      <c r="BC3613" s="1">
        <v>1</v>
      </c>
      <c r="BD3613" s="1">
        <v>7</v>
      </c>
      <c r="BE3613" s="1">
        <v>2</v>
      </c>
      <c r="BF3613" s="296">
        <v>1882807.6578398838</v>
      </c>
    </row>
    <row r="3614" spans="1:58" x14ac:dyDescent="0.3">
      <c r="A3614" s="273">
        <f t="shared" si="105"/>
        <v>0</v>
      </c>
      <c r="B3614" s="1" t="s">
        <v>2621</v>
      </c>
      <c r="C3614" s="274">
        <v>2244026242</v>
      </c>
      <c r="D3614" s="1">
        <v>144205</v>
      </c>
      <c r="E3614" s="1">
        <v>4</v>
      </c>
      <c r="F3614" s="1" t="s">
        <v>3920</v>
      </c>
      <c r="G3614" s="275">
        <v>44068</v>
      </c>
      <c r="H3614" s="275">
        <v>44804</v>
      </c>
      <c r="I3614" s="1">
        <v>0</v>
      </c>
      <c r="J3614" s="1">
        <v>1</v>
      </c>
      <c r="K3614" s="1">
        <v>22</v>
      </c>
      <c r="L3614" s="1">
        <v>30</v>
      </c>
      <c r="M3614" s="1">
        <v>2</v>
      </c>
      <c r="N3614" s="1">
        <v>8.6999999999999993</v>
      </c>
      <c r="O3614" s="1">
        <v>9.06</v>
      </c>
      <c r="P3614" s="1">
        <v>21609508</v>
      </c>
      <c r="Q3614" s="1">
        <v>657409</v>
      </c>
      <c r="R3614" s="1">
        <v>5156633</v>
      </c>
      <c r="S3614" s="1">
        <v>0</v>
      </c>
      <c r="T3614" s="1">
        <v>0</v>
      </c>
      <c r="U3614" s="1">
        <v>0</v>
      </c>
      <c r="W3614" s="1">
        <v>0</v>
      </c>
      <c r="X3614" s="1">
        <v>0</v>
      </c>
      <c r="Y3614" s="1">
        <v>0</v>
      </c>
      <c r="Z3614" s="1" t="s">
        <v>2848</v>
      </c>
      <c r="AA3614" s="1" t="s">
        <v>2704</v>
      </c>
      <c r="AB3614" s="275">
        <v>44651</v>
      </c>
      <c r="AC3614" s="1">
        <v>1</v>
      </c>
      <c r="AD3614" s="1" t="s">
        <v>2623</v>
      </c>
      <c r="AE3614" s="1">
        <v>1</v>
      </c>
      <c r="AF3614" s="1">
        <v>30</v>
      </c>
      <c r="AG3614" s="1">
        <v>0</v>
      </c>
      <c r="AN3614" s="1">
        <v>1</v>
      </c>
      <c r="AO3614" s="1">
        <v>1</v>
      </c>
      <c r="AR3614" s="276">
        <v>2220159</v>
      </c>
      <c r="AS3614" s="1" t="s">
        <v>2624</v>
      </c>
      <c r="AT3614" s="1">
        <v>0</v>
      </c>
      <c r="AU3614" s="1">
        <v>0</v>
      </c>
      <c r="AX3614" s="1">
        <v>5</v>
      </c>
      <c r="BC3614" s="1">
        <v>1</v>
      </c>
      <c r="BD3614" s="1">
        <v>7</v>
      </c>
      <c r="BE3614" s="1">
        <v>2</v>
      </c>
      <c r="BF3614" s="296">
        <v>16705460</v>
      </c>
    </row>
    <row r="3615" spans="1:58" x14ac:dyDescent="0.3">
      <c r="A3615" s="273">
        <f t="shared" si="105"/>
        <v>8970912.2599999998</v>
      </c>
      <c r="B3615" s="1" t="s">
        <v>2621</v>
      </c>
      <c r="C3615" s="274">
        <v>2244040464</v>
      </c>
      <c r="D3615" s="1">
        <v>144105</v>
      </c>
      <c r="E3615" s="1">
        <v>4</v>
      </c>
      <c r="F3615" s="1" t="s">
        <v>3795</v>
      </c>
      <c r="G3615" s="275">
        <v>44225</v>
      </c>
      <c r="H3615" s="275">
        <v>45138</v>
      </c>
      <c r="I3615" s="1">
        <v>0</v>
      </c>
      <c r="J3615" s="1">
        <v>1</v>
      </c>
      <c r="K3615" s="1">
        <v>16</v>
      </c>
      <c r="L3615" s="1">
        <v>30</v>
      </c>
      <c r="M3615" s="1">
        <v>2</v>
      </c>
      <c r="N3615" s="1">
        <v>10.99</v>
      </c>
      <c r="O3615" s="1">
        <v>11.56</v>
      </c>
      <c r="P3615" s="1">
        <v>25029517</v>
      </c>
      <c r="Q3615" s="1">
        <v>828234</v>
      </c>
      <c r="R3615" s="1">
        <v>14114330</v>
      </c>
      <c r="S3615" s="1">
        <v>0</v>
      </c>
      <c r="T3615" s="1">
        <v>0</v>
      </c>
      <c r="U3615" s="1">
        <v>0</v>
      </c>
      <c r="W3615" s="1">
        <v>0</v>
      </c>
      <c r="X3615" s="1">
        <v>0</v>
      </c>
      <c r="Y3615" s="1">
        <v>0</v>
      </c>
      <c r="Z3615" s="1" t="s">
        <v>2635</v>
      </c>
      <c r="AA3615" s="1" t="s">
        <v>3609</v>
      </c>
      <c r="AB3615" s="275">
        <v>44651</v>
      </c>
      <c r="AC3615" s="1">
        <v>1</v>
      </c>
      <c r="AD3615" s="1" t="s">
        <v>2623</v>
      </c>
      <c r="AE3615" s="1">
        <v>1</v>
      </c>
      <c r="AF3615" s="1">
        <v>30</v>
      </c>
      <c r="AG3615" s="1">
        <v>0</v>
      </c>
      <c r="AN3615" s="1">
        <v>1</v>
      </c>
      <c r="AO3615" s="1">
        <v>1</v>
      </c>
      <c r="AR3615" s="276">
        <v>549207.74</v>
      </c>
      <c r="AS3615" s="1" t="s">
        <v>2624</v>
      </c>
      <c r="AT3615" s="1">
        <v>0</v>
      </c>
      <c r="AU3615" s="1">
        <v>0</v>
      </c>
      <c r="AV3615" s="1" t="s">
        <v>2625</v>
      </c>
      <c r="AW3615" s="1" t="s">
        <v>2626</v>
      </c>
      <c r="AX3615" s="1">
        <v>5</v>
      </c>
      <c r="BC3615" s="1">
        <v>1</v>
      </c>
      <c r="BD3615" s="1">
        <v>7</v>
      </c>
      <c r="BE3615" s="1">
        <v>2</v>
      </c>
      <c r="BF3615" s="296">
        <v>4594210</v>
      </c>
    </row>
    <row r="3616" spans="1:58" x14ac:dyDescent="0.3">
      <c r="A3616" s="273">
        <f t="shared" si="105"/>
        <v>2115006.2656966825</v>
      </c>
      <c r="B3616" s="1" t="s">
        <v>2621</v>
      </c>
      <c r="C3616" s="274">
        <v>2244040680</v>
      </c>
      <c r="D3616" s="1">
        <v>144205</v>
      </c>
      <c r="E3616" s="1">
        <v>4</v>
      </c>
      <c r="F3616" s="1" t="s">
        <v>2712</v>
      </c>
      <c r="G3616" s="275">
        <v>43728</v>
      </c>
      <c r="H3616" s="275">
        <v>45382</v>
      </c>
      <c r="I3616" s="1">
        <v>0</v>
      </c>
      <c r="J3616" s="1">
        <v>1</v>
      </c>
      <c r="K3616" s="1">
        <v>30</v>
      </c>
      <c r="L3616" s="1">
        <v>30</v>
      </c>
      <c r="M3616" s="1">
        <v>2</v>
      </c>
      <c r="N3616" s="1">
        <v>14.63</v>
      </c>
      <c r="O3616" s="1">
        <v>15.65</v>
      </c>
      <c r="P3616" s="1">
        <v>4000000</v>
      </c>
      <c r="Q3616" s="1">
        <v>188961</v>
      </c>
      <c r="R3616" s="1">
        <v>3990945</v>
      </c>
      <c r="S3616" s="1">
        <v>57</v>
      </c>
      <c r="T3616" s="1">
        <v>0</v>
      </c>
      <c r="U3616" s="1">
        <v>0</v>
      </c>
      <c r="W3616" s="1">
        <v>0</v>
      </c>
      <c r="X3616" s="1">
        <v>0</v>
      </c>
      <c r="Y3616" s="1">
        <v>0</v>
      </c>
      <c r="AB3616" s="275">
        <v>44644</v>
      </c>
      <c r="AC3616" s="1">
        <v>1</v>
      </c>
      <c r="AD3616" s="1" t="s">
        <v>2623</v>
      </c>
      <c r="AE3616" s="1">
        <v>1</v>
      </c>
      <c r="AF3616" s="1">
        <v>30</v>
      </c>
      <c r="AG3616" s="1">
        <v>0</v>
      </c>
      <c r="AN3616" s="1">
        <v>1</v>
      </c>
      <c r="AO3616" s="1">
        <v>1</v>
      </c>
      <c r="AR3616" s="276">
        <v>329843.78999999998</v>
      </c>
      <c r="AS3616" s="1" t="s">
        <v>2657</v>
      </c>
      <c r="AT3616" s="1">
        <v>0</v>
      </c>
      <c r="AU3616" s="1">
        <v>0</v>
      </c>
      <c r="AX3616" s="1">
        <v>5</v>
      </c>
      <c r="BC3616" s="1">
        <v>1</v>
      </c>
      <c r="BD3616" s="1">
        <v>7</v>
      </c>
      <c r="BE3616" s="1">
        <v>2</v>
      </c>
      <c r="BF3616" s="296">
        <v>1546094.9443033175</v>
      </c>
    </row>
    <row r="3617" spans="1:58" x14ac:dyDescent="0.3">
      <c r="A3617" s="273">
        <f t="shared" si="105"/>
        <v>551495.73647901381</v>
      </c>
      <c r="B3617" s="1" t="s">
        <v>2621</v>
      </c>
      <c r="C3617" s="274">
        <v>2244040680</v>
      </c>
      <c r="D3617" s="1">
        <v>144205</v>
      </c>
      <c r="E3617" s="1">
        <v>3</v>
      </c>
      <c r="F3617" s="1" t="s">
        <v>3757</v>
      </c>
      <c r="G3617" s="275">
        <v>44155</v>
      </c>
      <c r="H3617" s="275">
        <v>44895</v>
      </c>
      <c r="I3617" s="1">
        <v>0</v>
      </c>
      <c r="J3617" s="1">
        <v>1</v>
      </c>
      <c r="K3617" s="1">
        <v>16</v>
      </c>
      <c r="L3617" s="1">
        <v>30</v>
      </c>
      <c r="M3617" s="1">
        <v>2</v>
      </c>
      <c r="N3617" s="1">
        <v>10.78</v>
      </c>
      <c r="O3617" s="1">
        <v>11.32</v>
      </c>
      <c r="P3617" s="1">
        <v>2904757</v>
      </c>
      <c r="Q3617" s="1">
        <v>135632</v>
      </c>
      <c r="R3617" s="1">
        <v>1040700</v>
      </c>
      <c r="S3617" s="1">
        <v>0</v>
      </c>
      <c r="T3617" s="1">
        <v>0</v>
      </c>
      <c r="U3617" s="1">
        <v>0</v>
      </c>
      <c r="W3617" s="1">
        <v>0</v>
      </c>
      <c r="X3617" s="1">
        <v>0</v>
      </c>
      <c r="Y3617" s="1">
        <v>0</v>
      </c>
      <c r="AB3617" s="275">
        <v>44644</v>
      </c>
      <c r="AC3617" s="1">
        <v>1</v>
      </c>
      <c r="AD3617" s="1" t="s">
        <v>2623</v>
      </c>
      <c r="AE3617" s="1">
        <v>1</v>
      </c>
      <c r="AF3617" s="1">
        <v>30</v>
      </c>
      <c r="AG3617" s="1">
        <v>0</v>
      </c>
      <c r="AN3617" s="1">
        <v>1</v>
      </c>
      <c r="AO3617" s="1">
        <v>1</v>
      </c>
      <c r="AP3617" s="1">
        <v>44155</v>
      </c>
      <c r="AQ3617" s="1" t="s">
        <v>2629</v>
      </c>
      <c r="AR3617" s="276">
        <v>86036.34</v>
      </c>
      <c r="AS3617" s="1" t="s">
        <v>2632</v>
      </c>
      <c r="AT3617" s="1">
        <v>0</v>
      </c>
      <c r="AU3617" s="1">
        <v>0</v>
      </c>
      <c r="AX3617" s="1">
        <v>5</v>
      </c>
      <c r="BC3617" s="1">
        <v>1</v>
      </c>
      <c r="BD3617" s="1">
        <v>7</v>
      </c>
      <c r="BE3617" s="1">
        <v>2</v>
      </c>
      <c r="BF3617" s="296">
        <v>403167.92352098622</v>
      </c>
    </row>
    <row r="3618" spans="1:58" x14ac:dyDescent="0.3">
      <c r="A3618" s="273">
        <f t="shared" si="105"/>
        <v>351065.2996778409</v>
      </c>
      <c r="B3618" s="1" t="s">
        <v>2621</v>
      </c>
      <c r="C3618" s="274">
        <v>2244040680</v>
      </c>
      <c r="D3618" s="1">
        <v>144205</v>
      </c>
      <c r="E3618" s="1">
        <v>4</v>
      </c>
      <c r="F3618" s="1" t="s">
        <v>4795</v>
      </c>
      <c r="G3618" s="275">
        <v>44427</v>
      </c>
      <c r="H3618" s="275">
        <v>44804</v>
      </c>
      <c r="I3618" s="1">
        <v>0</v>
      </c>
      <c r="J3618" s="1">
        <v>1</v>
      </c>
      <c r="K3618" s="1">
        <v>7</v>
      </c>
      <c r="L3618" s="1">
        <v>30</v>
      </c>
      <c r="M3618" s="1">
        <v>2</v>
      </c>
      <c r="N3618" s="1">
        <v>16.5</v>
      </c>
      <c r="O3618" s="1">
        <v>17.8</v>
      </c>
      <c r="P3618" s="1">
        <v>1516319</v>
      </c>
      <c r="Q3618" s="1">
        <v>138226</v>
      </c>
      <c r="R3618" s="1">
        <v>662505</v>
      </c>
      <c r="S3618" s="1">
        <v>0</v>
      </c>
      <c r="T3618" s="1">
        <v>0</v>
      </c>
      <c r="U3618" s="1">
        <v>0</v>
      </c>
      <c r="W3618" s="1">
        <v>0</v>
      </c>
      <c r="X3618" s="1">
        <v>0</v>
      </c>
      <c r="Y3618" s="1">
        <v>0</v>
      </c>
      <c r="AB3618" s="275">
        <v>44644</v>
      </c>
      <c r="AC3618" s="1">
        <v>1</v>
      </c>
      <c r="AD3618" s="1" t="s">
        <v>2623</v>
      </c>
      <c r="AE3618" s="1">
        <v>1</v>
      </c>
      <c r="AF3618" s="1">
        <v>30</v>
      </c>
      <c r="AG3618" s="1">
        <v>0</v>
      </c>
      <c r="AN3618" s="1">
        <v>1</v>
      </c>
      <c r="AO3618" s="1">
        <v>1</v>
      </c>
      <c r="AR3618" s="276">
        <v>54784.79</v>
      </c>
      <c r="AS3618" s="1" t="s">
        <v>2632</v>
      </c>
      <c r="AT3618" s="1">
        <v>0</v>
      </c>
      <c r="AU3618" s="1">
        <v>0</v>
      </c>
      <c r="AX3618" s="1">
        <v>5</v>
      </c>
      <c r="BC3618" s="1">
        <v>1</v>
      </c>
      <c r="BD3618" s="1">
        <v>7</v>
      </c>
      <c r="BE3618" s="1">
        <v>2</v>
      </c>
      <c r="BF3618" s="296">
        <v>256654.91032215909</v>
      </c>
    </row>
    <row r="3619" spans="1:58" x14ac:dyDescent="0.3">
      <c r="A3619" s="273">
        <f t="shared" si="105"/>
        <v>593197.59014307219</v>
      </c>
      <c r="B3619" s="1" t="s">
        <v>2621</v>
      </c>
      <c r="C3619" s="274">
        <v>2244040680</v>
      </c>
      <c r="D3619" s="1">
        <v>144205</v>
      </c>
      <c r="E3619" s="1">
        <v>4</v>
      </c>
      <c r="F3619" s="1" t="s">
        <v>4877</v>
      </c>
      <c r="G3619" s="275">
        <v>44260</v>
      </c>
      <c r="H3619" s="275">
        <v>45016</v>
      </c>
      <c r="I3619" s="1">
        <v>0</v>
      </c>
      <c r="J3619" s="1">
        <v>1</v>
      </c>
      <c r="K3619" s="1">
        <v>12</v>
      </c>
      <c r="L3619" s="1">
        <v>30</v>
      </c>
      <c r="M3619" s="1">
        <v>2</v>
      </c>
      <c r="N3619" s="1">
        <v>18.899999999999999</v>
      </c>
      <c r="O3619" s="1">
        <v>20.62</v>
      </c>
      <c r="P3619" s="1">
        <v>2043967</v>
      </c>
      <c r="Q3619" s="1">
        <v>103335</v>
      </c>
      <c r="R3619" s="1">
        <v>1119273</v>
      </c>
      <c r="S3619" s="1">
        <v>0</v>
      </c>
      <c r="T3619" s="1">
        <v>0</v>
      </c>
      <c r="U3619" s="1">
        <v>0</v>
      </c>
      <c r="W3619" s="1">
        <v>0</v>
      </c>
      <c r="X3619" s="1">
        <v>0</v>
      </c>
      <c r="Y3619" s="1">
        <v>0</v>
      </c>
      <c r="AB3619" s="275">
        <v>44644</v>
      </c>
      <c r="AC3619" s="1">
        <v>1</v>
      </c>
      <c r="AD3619" s="1" t="s">
        <v>2623</v>
      </c>
      <c r="AE3619" s="1">
        <v>1</v>
      </c>
      <c r="AF3619" s="1">
        <v>30</v>
      </c>
      <c r="AG3619" s="1">
        <v>0</v>
      </c>
      <c r="AN3619" s="1">
        <v>1</v>
      </c>
      <c r="AO3619" s="1">
        <v>1</v>
      </c>
      <c r="AR3619" s="276">
        <v>92468.25</v>
      </c>
      <c r="AS3619" s="1" t="s">
        <v>2632</v>
      </c>
      <c r="AT3619" s="1">
        <v>0</v>
      </c>
      <c r="AU3619" s="1">
        <v>0</v>
      </c>
      <c r="AX3619" s="1">
        <v>5</v>
      </c>
      <c r="BC3619" s="1">
        <v>1</v>
      </c>
      <c r="BD3619" s="1">
        <v>7</v>
      </c>
      <c r="BE3619" s="1">
        <v>2</v>
      </c>
      <c r="BF3619" s="296">
        <v>433607.15985692787</v>
      </c>
    </row>
    <row r="3620" spans="1:58" x14ac:dyDescent="0.3">
      <c r="A3620" s="273">
        <f t="shared" si="105"/>
        <v>430582.44875637832</v>
      </c>
      <c r="B3620" s="1" t="s">
        <v>2621</v>
      </c>
      <c r="C3620" s="274">
        <v>2244040680</v>
      </c>
      <c r="D3620" s="1">
        <v>144205</v>
      </c>
      <c r="E3620" s="1">
        <v>4</v>
      </c>
      <c r="F3620" s="1" t="s">
        <v>5903</v>
      </c>
      <c r="G3620" s="275">
        <v>44582</v>
      </c>
      <c r="H3620" s="275">
        <v>44742</v>
      </c>
      <c r="I3620" s="1">
        <v>0</v>
      </c>
      <c r="J3620" s="1">
        <v>1</v>
      </c>
      <c r="K3620" s="1">
        <v>0</v>
      </c>
      <c r="L3620" s="1">
        <v>150</v>
      </c>
      <c r="M3620" s="1">
        <v>2</v>
      </c>
      <c r="N3620" s="1">
        <v>19.5</v>
      </c>
      <c r="O3620" s="1">
        <v>20.62</v>
      </c>
      <c r="P3620" s="1">
        <v>812442</v>
      </c>
      <c r="Q3620" s="1">
        <v>879835</v>
      </c>
      <c r="R3620" s="1">
        <v>812442</v>
      </c>
      <c r="S3620" s="1">
        <v>26411</v>
      </c>
      <c r="T3620" s="1">
        <v>0</v>
      </c>
      <c r="U3620" s="1">
        <v>0</v>
      </c>
      <c r="W3620" s="1">
        <v>0</v>
      </c>
      <c r="X3620" s="1">
        <v>0</v>
      </c>
      <c r="Y3620" s="1">
        <v>0</v>
      </c>
      <c r="AB3620" s="275">
        <v>44582</v>
      </c>
      <c r="AC3620" s="1">
        <v>1</v>
      </c>
      <c r="AD3620" s="1" t="s">
        <v>2623</v>
      </c>
      <c r="AE3620" s="1">
        <v>1</v>
      </c>
      <c r="AF3620" s="1">
        <v>150</v>
      </c>
      <c r="AG3620" s="1">
        <v>0</v>
      </c>
      <c r="AN3620" s="1">
        <v>1</v>
      </c>
      <c r="AO3620" s="1">
        <v>1</v>
      </c>
      <c r="AR3620" s="276">
        <v>67118.94</v>
      </c>
      <c r="AS3620" s="1" t="s">
        <v>2632</v>
      </c>
      <c r="AT3620" s="1">
        <v>0</v>
      </c>
      <c r="AU3620" s="1">
        <v>0</v>
      </c>
      <c r="AX3620" s="1">
        <v>5</v>
      </c>
      <c r="BC3620" s="1">
        <v>1</v>
      </c>
      <c r="BD3620" s="1">
        <v>7</v>
      </c>
      <c r="BE3620" s="1">
        <v>2</v>
      </c>
      <c r="BF3620" s="296">
        <v>314740.61124362174</v>
      </c>
    </row>
    <row r="3621" spans="1:58" x14ac:dyDescent="0.3">
      <c r="A3621" s="273">
        <f t="shared" si="105"/>
        <v>810708.64924701257</v>
      </c>
      <c r="B3621" s="1" t="s">
        <v>2621</v>
      </c>
      <c r="C3621" s="274">
        <v>2244040680</v>
      </c>
      <c r="D3621" s="1">
        <v>144205</v>
      </c>
      <c r="E3621" s="1">
        <v>4</v>
      </c>
      <c r="F3621" s="1" t="s">
        <v>6340</v>
      </c>
      <c r="G3621" s="275">
        <v>44623</v>
      </c>
      <c r="H3621" s="275">
        <v>44742</v>
      </c>
      <c r="I3621" s="1">
        <v>0</v>
      </c>
      <c r="J3621" s="1">
        <v>1</v>
      </c>
      <c r="K3621" s="1">
        <v>0</v>
      </c>
      <c r="L3621" s="1">
        <v>90</v>
      </c>
      <c r="M3621" s="1">
        <v>2</v>
      </c>
      <c r="N3621" s="1">
        <v>19.190000000000001</v>
      </c>
      <c r="O3621" s="1">
        <v>20.62</v>
      </c>
      <c r="P3621" s="1">
        <v>1529797</v>
      </c>
      <c r="Q3621" s="1">
        <v>1604785</v>
      </c>
      <c r="R3621" s="1">
        <v>1529797</v>
      </c>
      <c r="S3621" s="1">
        <v>0</v>
      </c>
      <c r="T3621" s="1">
        <v>0</v>
      </c>
      <c r="U3621" s="1">
        <v>0</v>
      </c>
      <c r="W3621" s="1">
        <v>0</v>
      </c>
      <c r="X3621" s="1">
        <v>0</v>
      </c>
      <c r="Y3621" s="1">
        <v>0</v>
      </c>
      <c r="AB3621" s="275">
        <v>44623</v>
      </c>
      <c r="AC3621" s="1">
        <v>1</v>
      </c>
      <c r="AD3621" s="1" t="s">
        <v>2623</v>
      </c>
      <c r="AE3621" s="1">
        <v>1</v>
      </c>
      <c r="AF3621" s="1">
        <v>90</v>
      </c>
      <c r="AG3621" s="1">
        <v>0</v>
      </c>
      <c r="AN3621" s="1">
        <v>1</v>
      </c>
      <c r="AO3621" s="1">
        <v>1</v>
      </c>
      <c r="AR3621" s="276">
        <v>126443.9</v>
      </c>
      <c r="AS3621" s="1" t="s">
        <v>2632</v>
      </c>
      <c r="AT3621" s="1">
        <v>0</v>
      </c>
      <c r="AU3621" s="1">
        <v>0</v>
      </c>
      <c r="AX3621" s="1">
        <v>5</v>
      </c>
      <c r="BC3621" s="1">
        <v>1</v>
      </c>
      <c r="BD3621" s="1">
        <v>7</v>
      </c>
      <c r="BE3621" s="1">
        <v>2</v>
      </c>
      <c r="BF3621" s="296">
        <v>592644.45075298753</v>
      </c>
    </row>
    <row r="3622" spans="1:58" x14ac:dyDescent="0.3">
      <c r="A3622" s="273">
        <f t="shared" si="105"/>
        <v>3291224</v>
      </c>
      <c r="B3622" s="1" t="s">
        <v>2621</v>
      </c>
      <c r="C3622" s="274">
        <v>2244047660</v>
      </c>
      <c r="D3622" s="1">
        <v>144105</v>
      </c>
      <c r="E3622" s="1">
        <v>4</v>
      </c>
      <c r="F3622" s="1" t="s">
        <v>4630</v>
      </c>
      <c r="G3622" s="275">
        <v>44351</v>
      </c>
      <c r="H3622" s="275">
        <v>45473</v>
      </c>
      <c r="I3622" s="1">
        <v>0</v>
      </c>
      <c r="J3622" s="1">
        <v>1</v>
      </c>
      <c r="K3622" s="1">
        <v>11</v>
      </c>
      <c r="L3622" s="1">
        <v>30</v>
      </c>
      <c r="M3622" s="1">
        <v>2</v>
      </c>
      <c r="N3622" s="1">
        <v>9</v>
      </c>
      <c r="O3622" s="1">
        <v>9.3800000000000008</v>
      </c>
      <c r="P3622" s="1">
        <v>10091440</v>
      </c>
      <c r="Q3622" s="1">
        <v>160849</v>
      </c>
      <c r="R3622" s="1">
        <v>7337598</v>
      </c>
      <c r="S3622" s="1">
        <v>0</v>
      </c>
      <c r="T3622" s="1">
        <v>0</v>
      </c>
      <c r="U3622" s="1">
        <v>0</v>
      </c>
      <c r="W3622" s="1">
        <v>0</v>
      </c>
      <c r="X3622" s="1">
        <v>0</v>
      </c>
      <c r="Y3622" s="1">
        <v>0</v>
      </c>
      <c r="Z3622" s="1" t="s">
        <v>5739</v>
      </c>
      <c r="AA3622" s="1" t="s">
        <v>3609</v>
      </c>
      <c r="AB3622" s="275">
        <v>44651</v>
      </c>
      <c r="AC3622" s="1">
        <v>1</v>
      </c>
      <c r="AD3622" s="1" t="s">
        <v>2623</v>
      </c>
      <c r="AE3622" s="1">
        <v>1</v>
      </c>
      <c r="AF3622" s="1">
        <v>30</v>
      </c>
      <c r="AG3622" s="1">
        <v>0</v>
      </c>
      <c r="AN3622" s="1">
        <v>1</v>
      </c>
      <c r="AO3622" s="1">
        <v>1</v>
      </c>
      <c r="AR3622" s="276">
        <v>505793</v>
      </c>
      <c r="AS3622" s="1" t="s">
        <v>2632</v>
      </c>
      <c r="AT3622" s="1">
        <v>0</v>
      </c>
      <c r="AU3622" s="1">
        <v>0</v>
      </c>
      <c r="AV3622" s="1" t="s">
        <v>2625</v>
      </c>
      <c r="AW3622" s="1" t="s">
        <v>2626</v>
      </c>
      <c r="AX3622" s="1">
        <v>5</v>
      </c>
      <c r="BC3622" s="1">
        <v>1</v>
      </c>
      <c r="BD3622" s="1">
        <v>7</v>
      </c>
      <c r="BE3622" s="1">
        <v>2</v>
      </c>
      <c r="BF3622" s="296">
        <v>3540581</v>
      </c>
    </row>
    <row r="3623" spans="1:58" x14ac:dyDescent="0.3">
      <c r="A3623" s="273">
        <f t="shared" si="105"/>
        <v>0</v>
      </c>
      <c r="B3623" s="1" t="s">
        <v>2621</v>
      </c>
      <c r="C3623" s="274">
        <v>2244044026</v>
      </c>
      <c r="D3623" s="1">
        <v>144205</v>
      </c>
      <c r="E3623" s="1">
        <v>4</v>
      </c>
      <c r="F3623" s="1" t="s">
        <v>5864</v>
      </c>
      <c r="G3623" s="275">
        <v>43803</v>
      </c>
      <c r="H3623" s="275">
        <v>44712</v>
      </c>
      <c r="I3623" s="1">
        <v>0</v>
      </c>
      <c r="J3623" s="1">
        <v>1</v>
      </c>
      <c r="K3623" s="1">
        <v>17</v>
      </c>
      <c r="L3623" s="1">
        <v>30</v>
      </c>
      <c r="M3623" s="1">
        <v>2</v>
      </c>
      <c r="N3623" s="1">
        <v>18</v>
      </c>
      <c r="O3623" s="1">
        <v>19.559999999999999</v>
      </c>
      <c r="P3623" s="1">
        <v>3000000</v>
      </c>
      <c r="Q3623" s="1">
        <v>192000</v>
      </c>
      <c r="R3623" s="1">
        <v>234605</v>
      </c>
      <c r="S3623" s="1">
        <v>0</v>
      </c>
      <c r="T3623" s="1">
        <v>0</v>
      </c>
      <c r="U3623" s="1">
        <v>0</v>
      </c>
      <c r="W3623" s="1">
        <v>0</v>
      </c>
      <c r="X3623" s="1">
        <v>0</v>
      </c>
      <c r="Y3623" s="1">
        <v>0</v>
      </c>
      <c r="AB3623" s="275">
        <v>44651</v>
      </c>
      <c r="AC3623" s="1">
        <v>1</v>
      </c>
      <c r="AD3623" s="1" t="s">
        <v>2623</v>
      </c>
      <c r="AE3623" s="1">
        <v>1</v>
      </c>
      <c r="AF3623" s="1">
        <v>30</v>
      </c>
      <c r="AG3623" s="1">
        <v>0</v>
      </c>
      <c r="AN3623" s="1">
        <v>1</v>
      </c>
      <c r="AO3623" s="1">
        <v>1</v>
      </c>
      <c r="AR3623" s="276">
        <v>433806</v>
      </c>
      <c r="AS3623" s="1" t="s">
        <v>2657</v>
      </c>
      <c r="AT3623" s="1">
        <v>0</v>
      </c>
      <c r="AU3623" s="1">
        <v>0</v>
      </c>
      <c r="AX3623" s="1">
        <v>5</v>
      </c>
      <c r="BC3623" s="1">
        <v>1</v>
      </c>
      <c r="BD3623" s="1">
        <v>7</v>
      </c>
      <c r="BE3623" s="1">
        <v>2</v>
      </c>
      <c r="BF3623" s="296">
        <v>3036604</v>
      </c>
    </row>
    <row r="3624" spans="1:58" x14ac:dyDescent="0.3">
      <c r="A3624" s="273">
        <f t="shared" si="105"/>
        <v>2235151.9819989051</v>
      </c>
      <c r="B3624" s="1" t="s">
        <v>2621</v>
      </c>
      <c r="C3624" s="274">
        <v>2244046686</v>
      </c>
      <c r="D3624" s="1">
        <v>144105</v>
      </c>
      <c r="E3624" s="1">
        <v>4</v>
      </c>
      <c r="F3624" s="1" t="s">
        <v>3722</v>
      </c>
      <c r="G3624" s="275">
        <v>44082</v>
      </c>
      <c r="H3624" s="275">
        <v>45138</v>
      </c>
      <c r="I3624" s="1">
        <v>0</v>
      </c>
      <c r="J3624" s="1">
        <v>1</v>
      </c>
      <c r="K3624" s="1">
        <v>20</v>
      </c>
      <c r="L3624" s="1">
        <v>30</v>
      </c>
      <c r="M3624" s="1">
        <v>2</v>
      </c>
      <c r="N3624" s="1">
        <v>11.7</v>
      </c>
      <c r="O3624" s="1">
        <v>12.34</v>
      </c>
      <c r="P3624" s="1">
        <v>8092414</v>
      </c>
      <c r="Q3624" s="1">
        <v>138444</v>
      </c>
      <c r="R3624" s="1">
        <v>3194074</v>
      </c>
      <c r="S3624" s="1">
        <v>0</v>
      </c>
      <c r="T3624" s="1">
        <v>0</v>
      </c>
      <c r="U3624" s="1">
        <v>0</v>
      </c>
      <c r="W3624" s="1">
        <v>0</v>
      </c>
      <c r="X3624" s="1">
        <v>0</v>
      </c>
      <c r="Y3624" s="1">
        <v>0</v>
      </c>
      <c r="Z3624" s="1" t="s">
        <v>2664</v>
      </c>
      <c r="AA3624" s="1" t="s">
        <v>3609</v>
      </c>
      <c r="AB3624" s="275">
        <v>44651</v>
      </c>
      <c r="AC3624" s="1">
        <v>1</v>
      </c>
      <c r="AD3624" s="1" t="s">
        <v>2623</v>
      </c>
      <c r="AE3624" s="1">
        <v>1</v>
      </c>
      <c r="AF3624" s="1">
        <v>30</v>
      </c>
      <c r="AG3624" s="1">
        <v>0</v>
      </c>
      <c r="AN3624" s="1">
        <v>1</v>
      </c>
      <c r="AO3624" s="1">
        <v>1</v>
      </c>
      <c r="AR3624" s="276">
        <v>139373.99</v>
      </c>
      <c r="AS3624" s="1" t="s">
        <v>2624</v>
      </c>
      <c r="AT3624" s="1">
        <v>0</v>
      </c>
      <c r="AU3624" s="1">
        <v>0</v>
      </c>
      <c r="AV3624" s="1" t="s">
        <v>2625</v>
      </c>
      <c r="AW3624" s="1" t="s">
        <v>2626</v>
      </c>
      <c r="AX3624" s="1">
        <v>5</v>
      </c>
      <c r="BC3624" s="1">
        <v>1</v>
      </c>
      <c r="BD3624" s="1">
        <v>7</v>
      </c>
      <c r="BE3624" s="1">
        <v>2</v>
      </c>
      <c r="BF3624" s="296">
        <v>819548.0280010947</v>
      </c>
    </row>
    <row r="3625" spans="1:58" x14ac:dyDescent="0.3">
      <c r="A3625" s="273">
        <f t="shared" si="105"/>
        <v>3261638.4208492683</v>
      </c>
      <c r="B3625" s="1" t="s">
        <v>2621</v>
      </c>
      <c r="C3625" s="274">
        <v>2244046686</v>
      </c>
      <c r="D3625" s="1">
        <v>144105</v>
      </c>
      <c r="E3625" s="1">
        <v>4</v>
      </c>
      <c r="F3625" s="1" t="s">
        <v>5802</v>
      </c>
      <c r="G3625" s="275">
        <v>44568</v>
      </c>
      <c r="H3625" s="275">
        <v>45322</v>
      </c>
      <c r="I3625" s="1">
        <v>0</v>
      </c>
      <c r="J3625" s="1">
        <v>1</v>
      </c>
      <c r="K3625" s="1">
        <v>2</v>
      </c>
      <c r="L3625" s="1">
        <v>30</v>
      </c>
      <c r="M3625" s="1">
        <v>2</v>
      </c>
      <c r="N3625" s="1">
        <v>9</v>
      </c>
      <c r="O3625" s="1">
        <v>9.3800000000000008</v>
      </c>
      <c r="P3625" s="1">
        <v>5046357</v>
      </c>
      <c r="Q3625" s="1">
        <v>231476</v>
      </c>
      <c r="R3625" s="1">
        <v>4660989</v>
      </c>
      <c r="S3625" s="1">
        <v>0</v>
      </c>
      <c r="T3625" s="1">
        <v>0</v>
      </c>
      <c r="U3625" s="1">
        <v>0</v>
      </c>
      <c r="W3625" s="1">
        <v>0</v>
      </c>
      <c r="X3625" s="1">
        <v>0</v>
      </c>
      <c r="Y3625" s="1">
        <v>0</v>
      </c>
      <c r="AB3625" s="275">
        <v>44651</v>
      </c>
      <c r="AC3625" s="1">
        <v>1</v>
      </c>
      <c r="AD3625" s="1" t="s">
        <v>2623</v>
      </c>
      <c r="AE3625" s="1">
        <v>1</v>
      </c>
      <c r="AF3625" s="1">
        <v>30</v>
      </c>
      <c r="AG3625" s="1">
        <v>0</v>
      </c>
      <c r="AN3625" s="1">
        <v>1</v>
      </c>
      <c r="AO3625" s="1">
        <v>1</v>
      </c>
      <c r="AR3625" s="276">
        <v>203415.75</v>
      </c>
      <c r="AS3625" s="1" t="s">
        <v>2632</v>
      </c>
      <c r="AT3625" s="1">
        <v>0</v>
      </c>
      <c r="AU3625" s="1">
        <v>0</v>
      </c>
      <c r="AV3625" s="1" t="s">
        <v>2625</v>
      </c>
      <c r="AW3625" s="1" t="s">
        <v>2626</v>
      </c>
      <c r="AX3625" s="1">
        <v>5</v>
      </c>
      <c r="BC3625" s="1">
        <v>1</v>
      </c>
      <c r="BD3625" s="1">
        <v>7</v>
      </c>
      <c r="BE3625" s="1">
        <v>2</v>
      </c>
      <c r="BF3625" s="296">
        <v>1195934.8291507317</v>
      </c>
    </row>
    <row r="3626" spans="1:58" x14ac:dyDescent="0.3">
      <c r="A3626" s="273">
        <f t="shared" si="105"/>
        <v>390331.18769128365</v>
      </c>
      <c r="B3626" s="1" t="s">
        <v>2621</v>
      </c>
      <c r="C3626" s="274">
        <v>2244046686</v>
      </c>
      <c r="D3626" s="1">
        <v>144205</v>
      </c>
      <c r="E3626" s="1">
        <v>4</v>
      </c>
      <c r="F3626" s="1" t="s">
        <v>6019</v>
      </c>
      <c r="G3626" s="275">
        <v>44575</v>
      </c>
      <c r="H3626" s="275">
        <v>45322</v>
      </c>
      <c r="I3626" s="1">
        <v>0</v>
      </c>
      <c r="J3626" s="1">
        <v>1</v>
      </c>
      <c r="K3626" s="1">
        <v>2</v>
      </c>
      <c r="L3626" s="1">
        <v>30</v>
      </c>
      <c r="M3626" s="1">
        <v>2</v>
      </c>
      <c r="N3626" s="1">
        <v>17.690000000000001</v>
      </c>
      <c r="O3626" s="1">
        <v>19.2</v>
      </c>
      <c r="P3626" s="1">
        <v>600000</v>
      </c>
      <c r="Q3626" s="1">
        <v>29984</v>
      </c>
      <c r="R3626" s="1">
        <v>557820</v>
      </c>
      <c r="S3626" s="1">
        <v>0</v>
      </c>
      <c r="T3626" s="1">
        <v>0</v>
      </c>
      <c r="U3626" s="1">
        <v>0</v>
      </c>
      <c r="W3626" s="1">
        <v>0</v>
      </c>
      <c r="X3626" s="1">
        <v>0</v>
      </c>
      <c r="Y3626" s="1">
        <v>0</v>
      </c>
      <c r="AB3626" s="275">
        <v>44651</v>
      </c>
      <c r="AC3626" s="1">
        <v>1</v>
      </c>
      <c r="AD3626" s="1" t="s">
        <v>2623</v>
      </c>
      <c r="AE3626" s="1">
        <v>1</v>
      </c>
      <c r="AF3626" s="1">
        <v>30</v>
      </c>
      <c r="AG3626" s="1">
        <v>0</v>
      </c>
      <c r="AN3626" s="1">
        <v>1</v>
      </c>
      <c r="AO3626" s="1">
        <v>1</v>
      </c>
      <c r="AR3626" s="276">
        <v>24361.17</v>
      </c>
      <c r="AS3626" s="1" t="s">
        <v>2657</v>
      </c>
      <c r="AT3626" s="1">
        <v>0</v>
      </c>
      <c r="AU3626" s="1">
        <v>0</v>
      </c>
      <c r="AX3626" s="1">
        <v>5</v>
      </c>
      <c r="BC3626" s="1">
        <v>1</v>
      </c>
      <c r="BD3626" s="1">
        <v>7</v>
      </c>
      <c r="BE3626" s="1">
        <v>2</v>
      </c>
      <c r="BF3626" s="296">
        <v>143127.64230871628</v>
      </c>
    </row>
    <row r="3627" spans="1:58" x14ac:dyDescent="0.3">
      <c r="A3627" s="273">
        <f t="shared" si="105"/>
        <v>390331.18769128365</v>
      </c>
      <c r="B3627" s="1" t="s">
        <v>2621</v>
      </c>
      <c r="C3627" s="274">
        <v>2244046686</v>
      </c>
      <c r="D3627" s="1">
        <v>144205</v>
      </c>
      <c r="E3627" s="1">
        <v>4</v>
      </c>
      <c r="F3627" s="1" t="s">
        <v>6022</v>
      </c>
      <c r="G3627" s="275">
        <v>44575</v>
      </c>
      <c r="H3627" s="275">
        <v>45322</v>
      </c>
      <c r="I3627" s="1">
        <v>0</v>
      </c>
      <c r="J3627" s="1">
        <v>1</v>
      </c>
      <c r="K3627" s="1">
        <v>2</v>
      </c>
      <c r="L3627" s="1">
        <v>30</v>
      </c>
      <c r="M3627" s="1">
        <v>2</v>
      </c>
      <c r="N3627" s="1">
        <v>17.690000000000001</v>
      </c>
      <c r="O3627" s="1">
        <v>19.2</v>
      </c>
      <c r="P3627" s="1">
        <v>600000</v>
      </c>
      <c r="Q3627" s="1">
        <v>29984</v>
      </c>
      <c r="R3627" s="1">
        <v>557820</v>
      </c>
      <c r="S3627" s="1">
        <v>0</v>
      </c>
      <c r="T3627" s="1">
        <v>0</v>
      </c>
      <c r="U3627" s="1">
        <v>0</v>
      </c>
      <c r="W3627" s="1">
        <v>0</v>
      </c>
      <c r="X3627" s="1">
        <v>0</v>
      </c>
      <c r="Y3627" s="1">
        <v>0</v>
      </c>
      <c r="AB3627" s="275">
        <v>44651</v>
      </c>
      <c r="AC3627" s="1">
        <v>1</v>
      </c>
      <c r="AD3627" s="1" t="s">
        <v>2623</v>
      </c>
      <c r="AE3627" s="1">
        <v>1</v>
      </c>
      <c r="AF3627" s="1">
        <v>30</v>
      </c>
      <c r="AG3627" s="1">
        <v>0</v>
      </c>
      <c r="AN3627" s="1">
        <v>1</v>
      </c>
      <c r="AO3627" s="1">
        <v>1</v>
      </c>
      <c r="AR3627" s="276">
        <v>24361.17</v>
      </c>
      <c r="AS3627" s="1" t="s">
        <v>2657</v>
      </c>
      <c r="AT3627" s="1">
        <v>0</v>
      </c>
      <c r="AU3627" s="1">
        <v>0</v>
      </c>
      <c r="AX3627" s="1">
        <v>5</v>
      </c>
      <c r="BC3627" s="1">
        <v>1</v>
      </c>
      <c r="BD3627" s="1">
        <v>7</v>
      </c>
      <c r="BE3627" s="1">
        <v>2</v>
      </c>
      <c r="BF3627" s="296">
        <v>143127.64230871628</v>
      </c>
    </row>
    <row r="3628" spans="1:58" x14ac:dyDescent="0.3">
      <c r="A3628" s="273">
        <f t="shared" si="105"/>
        <v>195165.59884564183</v>
      </c>
      <c r="B3628" s="1" t="s">
        <v>2621</v>
      </c>
      <c r="C3628" s="274">
        <v>2244046686</v>
      </c>
      <c r="D3628" s="1">
        <v>144205</v>
      </c>
      <c r="E3628" s="1">
        <v>4</v>
      </c>
      <c r="F3628" s="1" t="s">
        <v>6023</v>
      </c>
      <c r="G3628" s="275">
        <v>44575</v>
      </c>
      <c r="H3628" s="275">
        <v>45322</v>
      </c>
      <c r="I3628" s="1">
        <v>0</v>
      </c>
      <c r="J3628" s="1">
        <v>1</v>
      </c>
      <c r="K3628" s="1">
        <v>2</v>
      </c>
      <c r="L3628" s="1">
        <v>30</v>
      </c>
      <c r="M3628" s="1">
        <v>2</v>
      </c>
      <c r="N3628" s="1">
        <v>17.690000000000001</v>
      </c>
      <c r="O3628" s="1">
        <v>19.2</v>
      </c>
      <c r="P3628" s="1">
        <v>300000</v>
      </c>
      <c r="Q3628" s="1">
        <v>14992</v>
      </c>
      <c r="R3628" s="1">
        <v>278910</v>
      </c>
      <c r="S3628" s="1">
        <v>0</v>
      </c>
      <c r="T3628" s="1">
        <v>0</v>
      </c>
      <c r="U3628" s="1">
        <v>0</v>
      </c>
      <c r="W3628" s="1">
        <v>0</v>
      </c>
      <c r="X3628" s="1">
        <v>0</v>
      </c>
      <c r="Y3628" s="1">
        <v>0</v>
      </c>
      <c r="AB3628" s="275">
        <v>44651</v>
      </c>
      <c r="AC3628" s="1">
        <v>1</v>
      </c>
      <c r="AD3628" s="1" t="s">
        <v>2623</v>
      </c>
      <c r="AE3628" s="1">
        <v>1</v>
      </c>
      <c r="AF3628" s="1">
        <v>30</v>
      </c>
      <c r="AG3628" s="1">
        <v>0</v>
      </c>
      <c r="AN3628" s="1">
        <v>1</v>
      </c>
      <c r="AO3628" s="1">
        <v>1</v>
      </c>
      <c r="AR3628" s="276">
        <v>12180.58</v>
      </c>
      <c r="AS3628" s="1" t="s">
        <v>2657</v>
      </c>
      <c r="AT3628" s="1">
        <v>0</v>
      </c>
      <c r="AU3628" s="1">
        <v>0</v>
      </c>
      <c r="AX3628" s="1">
        <v>5</v>
      </c>
      <c r="BC3628" s="1">
        <v>1</v>
      </c>
      <c r="BD3628" s="1">
        <v>7</v>
      </c>
      <c r="BE3628" s="1">
        <v>2</v>
      </c>
      <c r="BF3628" s="296">
        <v>71563.821154358142</v>
      </c>
    </row>
    <row r="3629" spans="1:58" x14ac:dyDescent="0.3">
      <c r="A3629" s="273">
        <f t="shared" si="105"/>
        <v>390331.18769128365</v>
      </c>
      <c r="B3629" s="1" t="s">
        <v>2621</v>
      </c>
      <c r="C3629" s="274">
        <v>2244046686</v>
      </c>
      <c r="D3629" s="1">
        <v>144205</v>
      </c>
      <c r="E3629" s="1">
        <v>4</v>
      </c>
      <c r="F3629" s="1" t="s">
        <v>6025</v>
      </c>
      <c r="G3629" s="275">
        <v>44576</v>
      </c>
      <c r="H3629" s="275">
        <v>45322</v>
      </c>
      <c r="I3629" s="1">
        <v>0</v>
      </c>
      <c r="J3629" s="1">
        <v>1</v>
      </c>
      <c r="K3629" s="1">
        <v>2</v>
      </c>
      <c r="L3629" s="1">
        <v>30</v>
      </c>
      <c r="M3629" s="1">
        <v>2</v>
      </c>
      <c r="N3629" s="1">
        <v>17.690000000000001</v>
      </c>
      <c r="O3629" s="1">
        <v>19.2</v>
      </c>
      <c r="P3629" s="1">
        <v>600000</v>
      </c>
      <c r="Q3629" s="1">
        <v>29984</v>
      </c>
      <c r="R3629" s="1">
        <v>557820</v>
      </c>
      <c r="S3629" s="1">
        <v>0</v>
      </c>
      <c r="T3629" s="1">
        <v>0</v>
      </c>
      <c r="U3629" s="1">
        <v>0</v>
      </c>
      <c r="V3629" s="275"/>
      <c r="W3629" s="1">
        <v>0</v>
      </c>
      <c r="X3629" s="1">
        <v>0</v>
      </c>
      <c r="Y3629" s="1">
        <v>0</v>
      </c>
      <c r="AB3629" s="275">
        <v>44651</v>
      </c>
      <c r="AC3629" s="1">
        <v>1</v>
      </c>
      <c r="AD3629" s="1" t="s">
        <v>2623</v>
      </c>
      <c r="AE3629" s="1">
        <v>1</v>
      </c>
      <c r="AF3629" s="1">
        <v>30</v>
      </c>
      <c r="AG3629" s="1">
        <v>0</v>
      </c>
      <c r="AN3629" s="1">
        <v>1</v>
      </c>
      <c r="AO3629" s="1">
        <v>1</v>
      </c>
      <c r="AR3629" s="276">
        <v>24361.17</v>
      </c>
      <c r="AS3629" s="1" t="s">
        <v>2657</v>
      </c>
      <c r="AT3629" s="1">
        <v>0</v>
      </c>
      <c r="AU3629" s="1">
        <v>0</v>
      </c>
      <c r="AX3629" s="1">
        <v>5</v>
      </c>
      <c r="BC3629" s="1">
        <v>1</v>
      </c>
      <c r="BD3629" s="1">
        <v>7</v>
      </c>
      <c r="BE3629" s="1">
        <v>2</v>
      </c>
      <c r="BF3629" s="296">
        <v>143127.64230871628</v>
      </c>
    </row>
    <row r="3630" spans="1:58" x14ac:dyDescent="0.3">
      <c r="A3630" s="273">
        <f t="shared" si="105"/>
        <v>390331.18769128365</v>
      </c>
      <c r="B3630" s="1" t="s">
        <v>2621</v>
      </c>
      <c r="C3630" s="274">
        <v>2244046686</v>
      </c>
      <c r="D3630" s="1">
        <v>144205</v>
      </c>
      <c r="E3630" s="1">
        <v>4</v>
      </c>
      <c r="F3630" s="1" t="s">
        <v>6026</v>
      </c>
      <c r="G3630" s="275">
        <v>44576</v>
      </c>
      <c r="H3630" s="275">
        <v>45322</v>
      </c>
      <c r="I3630" s="1">
        <v>0</v>
      </c>
      <c r="J3630" s="1">
        <v>1</v>
      </c>
      <c r="K3630" s="1">
        <v>2</v>
      </c>
      <c r="L3630" s="1">
        <v>30</v>
      </c>
      <c r="M3630" s="1">
        <v>2</v>
      </c>
      <c r="N3630" s="1">
        <v>17.690000000000001</v>
      </c>
      <c r="O3630" s="1">
        <v>19.2</v>
      </c>
      <c r="P3630" s="1">
        <v>600000</v>
      </c>
      <c r="Q3630" s="1">
        <v>29984</v>
      </c>
      <c r="R3630" s="1">
        <v>557820</v>
      </c>
      <c r="S3630" s="1">
        <v>0</v>
      </c>
      <c r="T3630" s="1">
        <v>0</v>
      </c>
      <c r="U3630" s="1">
        <v>0</v>
      </c>
      <c r="W3630" s="1">
        <v>0</v>
      </c>
      <c r="X3630" s="1">
        <v>0</v>
      </c>
      <c r="Y3630" s="1">
        <v>0</v>
      </c>
      <c r="AB3630" s="275">
        <v>44651</v>
      </c>
      <c r="AC3630" s="1">
        <v>1</v>
      </c>
      <c r="AD3630" s="1" t="s">
        <v>2623</v>
      </c>
      <c r="AE3630" s="1">
        <v>1</v>
      </c>
      <c r="AF3630" s="1">
        <v>30</v>
      </c>
      <c r="AG3630" s="1">
        <v>0</v>
      </c>
      <c r="AN3630" s="1">
        <v>1</v>
      </c>
      <c r="AO3630" s="1">
        <v>1</v>
      </c>
      <c r="AP3630" s="275"/>
      <c r="AR3630" s="276">
        <v>24361.17</v>
      </c>
      <c r="AS3630" s="1" t="s">
        <v>2657</v>
      </c>
      <c r="AT3630" s="1">
        <v>0</v>
      </c>
      <c r="AU3630" s="1">
        <v>0</v>
      </c>
      <c r="AX3630" s="1">
        <v>5</v>
      </c>
      <c r="BC3630" s="1">
        <v>1</v>
      </c>
      <c r="BD3630" s="1">
        <v>7</v>
      </c>
      <c r="BE3630" s="1">
        <v>2</v>
      </c>
      <c r="BF3630" s="296">
        <v>143127.64230871628</v>
      </c>
    </row>
    <row r="3631" spans="1:58" x14ac:dyDescent="0.3">
      <c r="A3631" s="273">
        <f t="shared" si="105"/>
        <v>188675.68955078712</v>
      </c>
      <c r="B3631" s="1" t="s">
        <v>2621</v>
      </c>
      <c r="C3631" s="274">
        <v>2244046686</v>
      </c>
      <c r="D3631" s="1">
        <v>144205</v>
      </c>
      <c r="E3631" s="1">
        <v>4</v>
      </c>
      <c r="F3631" s="1" t="s">
        <v>6027</v>
      </c>
      <c r="G3631" s="275">
        <v>44576</v>
      </c>
      <c r="H3631" s="275">
        <v>45322</v>
      </c>
      <c r="I3631" s="1">
        <v>0</v>
      </c>
      <c r="J3631" s="1">
        <v>1</v>
      </c>
      <c r="K3631" s="1">
        <v>2</v>
      </c>
      <c r="L3631" s="1">
        <v>30</v>
      </c>
      <c r="M3631" s="1">
        <v>2</v>
      </c>
      <c r="N3631" s="1">
        <v>17.690000000000001</v>
      </c>
      <c r="O3631" s="1">
        <v>19.2</v>
      </c>
      <c r="P3631" s="1">
        <v>290000</v>
      </c>
      <c r="Q3631" s="1">
        <v>14492</v>
      </c>
      <c r="R3631" s="1">
        <v>269613</v>
      </c>
      <c r="S3631" s="1">
        <v>0</v>
      </c>
      <c r="T3631" s="1">
        <v>0</v>
      </c>
      <c r="U3631" s="1">
        <v>0</v>
      </c>
      <c r="W3631" s="1">
        <v>0</v>
      </c>
      <c r="X3631" s="1">
        <v>0</v>
      </c>
      <c r="Y3631" s="1">
        <v>0</v>
      </c>
      <c r="AB3631" s="275">
        <v>44651</v>
      </c>
      <c r="AC3631" s="1">
        <v>1</v>
      </c>
      <c r="AD3631" s="1" t="s">
        <v>2623</v>
      </c>
      <c r="AE3631" s="1">
        <v>1</v>
      </c>
      <c r="AF3631" s="1">
        <v>30</v>
      </c>
      <c r="AG3631" s="1">
        <v>0</v>
      </c>
      <c r="AN3631" s="1">
        <v>1</v>
      </c>
      <c r="AO3631" s="1">
        <v>1</v>
      </c>
      <c r="AP3631" s="275"/>
      <c r="AR3631" s="276">
        <v>11758.95</v>
      </c>
      <c r="AS3631" s="1" t="s">
        <v>2657</v>
      </c>
      <c r="AT3631" s="1">
        <v>0</v>
      </c>
      <c r="AU3631" s="1">
        <v>0</v>
      </c>
      <c r="AX3631" s="1">
        <v>5</v>
      </c>
      <c r="BC3631" s="1">
        <v>1</v>
      </c>
      <c r="BD3631" s="1">
        <v>7</v>
      </c>
      <c r="BE3631" s="1">
        <v>2</v>
      </c>
      <c r="BF3631" s="296">
        <v>69178.360449212865</v>
      </c>
    </row>
    <row r="3632" spans="1:58" x14ac:dyDescent="0.3">
      <c r="A3632" s="273">
        <f t="shared" si="105"/>
        <v>69984.707990262759</v>
      </c>
      <c r="B3632" s="1" t="s">
        <v>2621</v>
      </c>
      <c r="C3632" s="274">
        <v>2244046686</v>
      </c>
      <c r="D3632" s="1">
        <v>144205</v>
      </c>
      <c r="E3632" s="1">
        <v>4</v>
      </c>
      <c r="F3632" s="1" t="s">
        <v>6452</v>
      </c>
      <c r="G3632" s="275">
        <v>44631</v>
      </c>
      <c r="H3632" s="275">
        <v>45382</v>
      </c>
      <c r="I3632" s="1">
        <v>0</v>
      </c>
      <c r="J3632" s="1">
        <v>1</v>
      </c>
      <c r="K3632" s="1">
        <v>0</v>
      </c>
      <c r="L3632" s="1">
        <v>30</v>
      </c>
      <c r="M3632" s="1">
        <v>2</v>
      </c>
      <c r="N3632" s="1">
        <v>17.690000000000001</v>
      </c>
      <c r="O3632" s="1">
        <v>19.2</v>
      </c>
      <c r="P3632" s="1">
        <v>100000</v>
      </c>
      <c r="Q3632" s="1">
        <v>4997</v>
      </c>
      <c r="R3632" s="1">
        <v>100000</v>
      </c>
      <c r="S3632" s="1">
        <v>934</v>
      </c>
      <c r="T3632" s="1">
        <v>0</v>
      </c>
      <c r="U3632" s="1">
        <v>0</v>
      </c>
      <c r="W3632" s="1">
        <v>0</v>
      </c>
      <c r="X3632" s="1">
        <v>0</v>
      </c>
      <c r="Y3632" s="1">
        <v>0</v>
      </c>
      <c r="AB3632" s="275">
        <v>44631</v>
      </c>
      <c r="AC3632" s="1">
        <v>1</v>
      </c>
      <c r="AD3632" s="1" t="s">
        <v>2623</v>
      </c>
      <c r="AE3632" s="1">
        <v>1</v>
      </c>
      <c r="AF3632" s="1">
        <v>30</v>
      </c>
      <c r="AG3632" s="1">
        <v>0</v>
      </c>
      <c r="AN3632" s="1">
        <v>1</v>
      </c>
      <c r="AO3632" s="1">
        <v>1</v>
      </c>
      <c r="AR3632" s="276">
        <v>4356.8999999999996</v>
      </c>
      <c r="AS3632" s="1" t="s">
        <v>2657</v>
      </c>
      <c r="AT3632" s="1">
        <v>0</v>
      </c>
      <c r="AU3632" s="1">
        <v>0</v>
      </c>
      <c r="AX3632" s="1">
        <v>5</v>
      </c>
      <c r="BC3632" s="1">
        <v>1</v>
      </c>
      <c r="BD3632" s="1">
        <v>7</v>
      </c>
      <c r="BE3632" s="1">
        <v>2</v>
      </c>
      <c r="BF3632" s="296">
        <v>25658.392009737243</v>
      </c>
    </row>
    <row r="3633" spans="1:58" x14ac:dyDescent="0.3">
      <c r="A3633" s="273">
        <f t="shared" si="105"/>
        <v>1961367</v>
      </c>
      <c r="B3633" s="1" t="s">
        <v>2621</v>
      </c>
      <c r="C3633" s="274">
        <v>2244077828</v>
      </c>
      <c r="D3633" s="1">
        <v>144225</v>
      </c>
      <c r="E3633" s="1">
        <v>4</v>
      </c>
      <c r="F3633" s="1" t="s">
        <v>2957</v>
      </c>
      <c r="G3633" s="275">
        <v>43579</v>
      </c>
      <c r="H3633" s="275">
        <v>44865</v>
      </c>
      <c r="I3633" s="1">
        <v>750</v>
      </c>
      <c r="J3633" s="1">
        <v>1</v>
      </c>
      <c r="K3633" s="1">
        <v>18</v>
      </c>
      <c r="L3633" s="1">
        <v>30</v>
      </c>
      <c r="M3633" s="1">
        <v>2</v>
      </c>
      <c r="N3633" s="1">
        <v>12.35</v>
      </c>
      <c r="O3633" s="1">
        <v>13.08</v>
      </c>
      <c r="P3633" s="1">
        <v>6209676</v>
      </c>
      <c r="Q3633" s="1">
        <v>70410</v>
      </c>
      <c r="R3633" s="1">
        <v>1961367</v>
      </c>
      <c r="S3633" s="1">
        <v>50968</v>
      </c>
      <c r="T3633" s="1">
        <v>0</v>
      </c>
      <c r="U3633" s="1">
        <v>0</v>
      </c>
      <c r="W3633" s="1">
        <v>1961367</v>
      </c>
      <c r="X3633" s="1">
        <v>50968</v>
      </c>
      <c r="Y3633" s="1">
        <v>283426</v>
      </c>
      <c r="AB3633" s="275">
        <v>43873</v>
      </c>
      <c r="AC3633" s="1">
        <v>1</v>
      </c>
      <c r="AD3633" s="1" t="s">
        <v>2623</v>
      </c>
      <c r="AE3633" s="1">
        <v>1</v>
      </c>
      <c r="AF3633" s="1">
        <v>30</v>
      </c>
      <c r="AG3633" s="1">
        <v>1488185</v>
      </c>
      <c r="AN3633" s="1">
        <v>1</v>
      </c>
      <c r="AO3633" s="1">
        <v>1</v>
      </c>
      <c r="AR3633" s="276">
        <v>0</v>
      </c>
      <c r="AS3633" s="1" t="s">
        <v>2624</v>
      </c>
      <c r="AT3633" s="1">
        <v>0</v>
      </c>
      <c r="AU3633" s="1">
        <v>0</v>
      </c>
      <c r="AX3633" s="1">
        <v>5</v>
      </c>
      <c r="BC3633" s="1">
        <v>1</v>
      </c>
      <c r="BD3633" s="1">
        <v>7</v>
      </c>
      <c r="BE3633" s="1">
        <v>2</v>
      </c>
      <c r="BF3633" s="296">
        <v>0</v>
      </c>
    </row>
    <row r="3634" spans="1:58" x14ac:dyDescent="0.3">
      <c r="A3634" s="273">
        <f t="shared" si="105"/>
        <v>781597</v>
      </c>
      <c r="B3634" s="1" t="s">
        <v>2621</v>
      </c>
      <c r="C3634" s="274">
        <v>2244078472</v>
      </c>
      <c r="D3634" s="1">
        <v>144105</v>
      </c>
      <c r="E3634" s="1">
        <v>3</v>
      </c>
      <c r="F3634" s="1" t="s">
        <v>5828</v>
      </c>
      <c r="G3634" s="275">
        <v>44629</v>
      </c>
      <c r="H3634" s="275">
        <v>45382</v>
      </c>
      <c r="I3634" s="1">
        <v>0</v>
      </c>
      <c r="J3634" s="1">
        <v>1</v>
      </c>
      <c r="K3634" s="1">
        <v>0</v>
      </c>
      <c r="L3634" s="1">
        <v>30</v>
      </c>
      <c r="M3634" s="1">
        <v>2</v>
      </c>
      <c r="N3634" s="1">
        <v>15.1</v>
      </c>
      <c r="O3634" s="1">
        <v>16.190000000000001</v>
      </c>
      <c r="P3634" s="1">
        <v>5055547</v>
      </c>
      <c r="Q3634" s="1">
        <v>246356</v>
      </c>
      <c r="R3634" s="1">
        <v>5055547</v>
      </c>
      <c r="S3634" s="1">
        <v>0</v>
      </c>
      <c r="T3634" s="1">
        <v>0</v>
      </c>
      <c r="U3634" s="1">
        <v>0</v>
      </c>
      <c r="W3634" s="1">
        <v>0</v>
      </c>
      <c r="X3634" s="1">
        <v>0</v>
      </c>
      <c r="Y3634" s="1">
        <v>0</v>
      </c>
      <c r="AB3634" s="275">
        <v>44629</v>
      </c>
      <c r="AC3634" s="1">
        <v>1</v>
      </c>
      <c r="AD3634" s="1" t="s">
        <v>2623</v>
      </c>
      <c r="AE3634" s="1">
        <v>1</v>
      </c>
      <c r="AF3634" s="1">
        <v>30</v>
      </c>
      <c r="AG3634" s="1">
        <v>0</v>
      </c>
      <c r="AN3634" s="1">
        <v>1</v>
      </c>
      <c r="AO3634" s="1">
        <v>1</v>
      </c>
      <c r="AP3634" s="1">
        <v>44629</v>
      </c>
      <c r="AQ3634" s="1" t="s">
        <v>2629</v>
      </c>
      <c r="AR3634" s="276">
        <v>896456</v>
      </c>
      <c r="AS3634" s="1" t="s">
        <v>2624</v>
      </c>
      <c r="AT3634" s="1">
        <v>0</v>
      </c>
      <c r="AU3634" s="1">
        <v>0</v>
      </c>
      <c r="AV3634" s="1" t="s">
        <v>2625</v>
      </c>
      <c r="AW3634" s="1" t="s">
        <v>2626</v>
      </c>
      <c r="AX3634" s="1">
        <v>5</v>
      </c>
      <c r="BC3634" s="1">
        <v>1</v>
      </c>
      <c r="BD3634" s="1">
        <v>7</v>
      </c>
      <c r="BE3634" s="1">
        <v>2</v>
      </c>
      <c r="BF3634" s="296">
        <v>3377494</v>
      </c>
    </row>
    <row r="3635" spans="1:58" x14ac:dyDescent="0.3">
      <c r="A3635" s="273">
        <f t="shared" si="105"/>
        <v>76078.735040615735</v>
      </c>
      <c r="B3635" s="1" t="s">
        <v>2621</v>
      </c>
      <c r="C3635" s="274">
        <v>2244094222</v>
      </c>
      <c r="D3635" s="1">
        <v>144205</v>
      </c>
      <c r="E3635" s="1">
        <v>4</v>
      </c>
      <c r="F3635" s="1" t="s">
        <v>4141</v>
      </c>
      <c r="G3635" s="275">
        <v>44447</v>
      </c>
      <c r="H3635" s="275">
        <v>45199</v>
      </c>
      <c r="I3635" s="1">
        <v>0</v>
      </c>
      <c r="J3635" s="1">
        <v>1</v>
      </c>
      <c r="K3635" s="1">
        <v>6</v>
      </c>
      <c r="L3635" s="1">
        <v>30</v>
      </c>
      <c r="M3635" s="1">
        <v>2</v>
      </c>
      <c r="N3635" s="1">
        <v>17.690000000000001</v>
      </c>
      <c r="O3635" s="1">
        <v>19.2</v>
      </c>
      <c r="P3635" s="1">
        <v>200000</v>
      </c>
      <c r="Q3635" s="1">
        <v>9995</v>
      </c>
      <c r="R3635" s="1">
        <v>156522</v>
      </c>
      <c r="S3635" s="1">
        <v>0</v>
      </c>
      <c r="T3635" s="1">
        <v>0</v>
      </c>
      <c r="U3635" s="1">
        <v>0</v>
      </c>
      <c r="W3635" s="1">
        <v>0</v>
      </c>
      <c r="X3635" s="1">
        <v>0</v>
      </c>
      <c r="Y3635" s="1">
        <v>0</v>
      </c>
      <c r="AB3635" s="275">
        <v>44651</v>
      </c>
      <c r="AC3635" s="1">
        <v>1</v>
      </c>
      <c r="AD3635" s="1" t="s">
        <v>2623</v>
      </c>
      <c r="AE3635" s="1">
        <v>1</v>
      </c>
      <c r="AF3635" s="1">
        <v>30</v>
      </c>
      <c r="AG3635" s="1">
        <v>0</v>
      </c>
      <c r="AN3635" s="1">
        <v>1</v>
      </c>
      <c r="AO3635" s="1">
        <v>1</v>
      </c>
      <c r="AR3635" s="276">
        <v>10054.799999999999</v>
      </c>
      <c r="AS3635" s="1" t="s">
        <v>2657</v>
      </c>
      <c r="AT3635" s="1">
        <v>0</v>
      </c>
      <c r="AU3635" s="1">
        <v>0</v>
      </c>
      <c r="AX3635" s="1">
        <v>5</v>
      </c>
      <c r="BC3635" s="1">
        <v>1</v>
      </c>
      <c r="BD3635" s="1">
        <v>7</v>
      </c>
      <c r="BE3635" s="1">
        <v>2</v>
      </c>
      <c r="BF3635" s="296">
        <v>70388.464959384277</v>
      </c>
    </row>
    <row r="3636" spans="1:58" x14ac:dyDescent="0.3">
      <c r="A3636" s="273">
        <f t="shared" si="105"/>
        <v>65127.794377963663</v>
      </c>
      <c r="B3636" s="1" t="s">
        <v>2621</v>
      </c>
      <c r="C3636" s="274">
        <v>2244094222</v>
      </c>
      <c r="D3636" s="1">
        <v>144205</v>
      </c>
      <c r="E3636" s="1">
        <v>4</v>
      </c>
      <c r="F3636" s="1" t="s">
        <v>4147</v>
      </c>
      <c r="G3636" s="275">
        <v>44433</v>
      </c>
      <c r="H3636" s="275">
        <v>45169</v>
      </c>
      <c r="I3636" s="1">
        <v>0</v>
      </c>
      <c r="J3636" s="1">
        <v>1</v>
      </c>
      <c r="K3636" s="1">
        <v>7</v>
      </c>
      <c r="L3636" s="1">
        <v>30</v>
      </c>
      <c r="M3636" s="1">
        <v>2</v>
      </c>
      <c r="N3636" s="1">
        <v>17.690000000000001</v>
      </c>
      <c r="O3636" s="1">
        <v>19.2</v>
      </c>
      <c r="P3636" s="1">
        <v>180000</v>
      </c>
      <c r="Q3636" s="1">
        <v>8995</v>
      </c>
      <c r="R3636" s="1">
        <v>134003</v>
      </c>
      <c r="S3636" s="1">
        <v>0</v>
      </c>
      <c r="T3636" s="1">
        <v>0</v>
      </c>
      <c r="U3636" s="1">
        <v>0</v>
      </c>
      <c r="W3636" s="1">
        <v>0</v>
      </c>
      <c r="X3636" s="1">
        <v>0</v>
      </c>
      <c r="Y3636" s="1">
        <v>0</v>
      </c>
      <c r="AB3636" s="275">
        <v>44651</v>
      </c>
      <c r="AC3636" s="1">
        <v>1</v>
      </c>
      <c r="AD3636" s="1" t="s">
        <v>2623</v>
      </c>
      <c r="AE3636" s="1">
        <v>1</v>
      </c>
      <c r="AF3636" s="1">
        <v>30</v>
      </c>
      <c r="AG3636" s="1">
        <v>0</v>
      </c>
      <c r="AN3636" s="1">
        <v>1</v>
      </c>
      <c r="AO3636" s="1">
        <v>1</v>
      </c>
      <c r="AR3636" s="276">
        <v>8613.61</v>
      </c>
      <c r="AS3636" s="1" t="s">
        <v>2657</v>
      </c>
      <c r="AT3636" s="1">
        <v>0</v>
      </c>
      <c r="AU3636" s="1">
        <v>0</v>
      </c>
      <c r="AX3636" s="1">
        <v>5</v>
      </c>
      <c r="BC3636" s="1">
        <v>1</v>
      </c>
      <c r="BD3636" s="1">
        <v>7</v>
      </c>
      <c r="BE3636" s="1">
        <v>2</v>
      </c>
      <c r="BF3636" s="296">
        <v>60261.595622036337</v>
      </c>
    </row>
    <row r="3637" spans="1:58" x14ac:dyDescent="0.3">
      <c r="A3637" s="273">
        <f t="shared" si="105"/>
        <v>76078.735040615735</v>
      </c>
      <c r="B3637" s="1" t="s">
        <v>2621</v>
      </c>
      <c r="C3637" s="274">
        <v>2244094222</v>
      </c>
      <c r="D3637" s="1">
        <v>144205</v>
      </c>
      <c r="E3637" s="1">
        <v>4</v>
      </c>
      <c r="F3637" s="1" t="s">
        <v>4386</v>
      </c>
      <c r="G3637" s="275">
        <v>44456</v>
      </c>
      <c r="H3637" s="275">
        <v>45199</v>
      </c>
      <c r="I3637" s="1">
        <v>0</v>
      </c>
      <c r="J3637" s="1">
        <v>1</v>
      </c>
      <c r="K3637" s="1">
        <v>6</v>
      </c>
      <c r="L3637" s="1">
        <v>30</v>
      </c>
      <c r="M3637" s="1">
        <v>2</v>
      </c>
      <c r="N3637" s="1">
        <v>17.690000000000001</v>
      </c>
      <c r="O3637" s="1">
        <v>19.2</v>
      </c>
      <c r="P3637" s="1">
        <v>200000</v>
      </c>
      <c r="Q3637" s="1">
        <v>9995</v>
      </c>
      <c r="R3637" s="1">
        <v>156522</v>
      </c>
      <c r="S3637" s="1">
        <v>0</v>
      </c>
      <c r="T3637" s="1">
        <v>0</v>
      </c>
      <c r="U3637" s="1">
        <v>0</v>
      </c>
      <c r="W3637" s="1">
        <v>0</v>
      </c>
      <c r="X3637" s="1">
        <v>0</v>
      </c>
      <c r="Y3637" s="1">
        <v>0</v>
      </c>
      <c r="AB3637" s="275">
        <v>44651</v>
      </c>
      <c r="AC3637" s="1">
        <v>1</v>
      </c>
      <c r="AD3637" s="1" t="s">
        <v>2623</v>
      </c>
      <c r="AE3637" s="1">
        <v>1</v>
      </c>
      <c r="AF3637" s="1">
        <v>30</v>
      </c>
      <c r="AG3637" s="1">
        <v>0</v>
      </c>
      <c r="AN3637" s="1">
        <v>1</v>
      </c>
      <c r="AO3637" s="1">
        <v>1</v>
      </c>
      <c r="AR3637" s="276">
        <v>10054.799999999999</v>
      </c>
      <c r="AS3637" s="1" t="s">
        <v>2657</v>
      </c>
      <c r="AT3637" s="1">
        <v>0</v>
      </c>
      <c r="AU3637" s="1">
        <v>0</v>
      </c>
      <c r="AX3637" s="1">
        <v>5</v>
      </c>
      <c r="BC3637" s="1">
        <v>1</v>
      </c>
      <c r="BD3637" s="1">
        <v>7</v>
      </c>
      <c r="BE3637" s="1">
        <v>2</v>
      </c>
      <c r="BF3637" s="296">
        <v>70388.464959384277</v>
      </c>
    </row>
    <row r="3638" spans="1:58" x14ac:dyDescent="0.3">
      <c r="A3638" s="273">
        <f t="shared" si="105"/>
        <v>9130.1926083421204</v>
      </c>
      <c r="B3638" s="1" t="s">
        <v>2621</v>
      </c>
      <c r="C3638" s="274">
        <v>2244094222</v>
      </c>
      <c r="D3638" s="1">
        <v>144205</v>
      </c>
      <c r="E3638" s="1">
        <v>4</v>
      </c>
      <c r="F3638" s="1" t="s">
        <v>4417</v>
      </c>
      <c r="G3638" s="275">
        <v>44457</v>
      </c>
      <c r="H3638" s="275">
        <v>45199</v>
      </c>
      <c r="I3638" s="1">
        <v>0</v>
      </c>
      <c r="J3638" s="1">
        <v>1</v>
      </c>
      <c r="K3638" s="1">
        <v>6</v>
      </c>
      <c r="L3638" s="1">
        <v>30</v>
      </c>
      <c r="M3638" s="1">
        <v>2</v>
      </c>
      <c r="N3638" s="1">
        <v>17.690000000000001</v>
      </c>
      <c r="O3638" s="1">
        <v>19.2</v>
      </c>
      <c r="P3638" s="1">
        <v>24000</v>
      </c>
      <c r="Q3638" s="1">
        <v>1199</v>
      </c>
      <c r="R3638" s="1">
        <v>18784</v>
      </c>
      <c r="S3638" s="1">
        <v>0</v>
      </c>
      <c r="T3638" s="1">
        <v>0</v>
      </c>
      <c r="U3638" s="1">
        <v>0</v>
      </c>
      <c r="W3638" s="1">
        <v>0</v>
      </c>
      <c r="X3638" s="1">
        <v>0</v>
      </c>
      <c r="Y3638" s="1">
        <v>0</v>
      </c>
      <c r="AB3638" s="275">
        <v>44651</v>
      </c>
      <c r="AC3638" s="1">
        <v>1</v>
      </c>
      <c r="AD3638" s="1" t="s">
        <v>2623</v>
      </c>
      <c r="AE3638" s="1">
        <v>1</v>
      </c>
      <c r="AF3638" s="1">
        <v>30</v>
      </c>
      <c r="AG3638" s="1">
        <v>0</v>
      </c>
      <c r="AN3638" s="1">
        <v>1</v>
      </c>
      <c r="AO3638" s="1">
        <v>1</v>
      </c>
      <c r="AR3638" s="276">
        <v>1206.58</v>
      </c>
      <c r="AS3638" s="1" t="s">
        <v>2657</v>
      </c>
      <c r="AT3638" s="1">
        <v>0</v>
      </c>
      <c r="AU3638" s="1">
        <v>0</v>
      </c>
      <c r="AX3638" s="1">
        <v>5</v>
      </c>
      <c r="BC3638" s="1">
        <v>1</v>
      </c>
      <c r="BD3638" s="1">
        <v>7</v>
      </c>
      <c r="BE3638" s="1">
        <v>2</v>
      </c>
      <c r="BF3638" s="296">
        <v>8447.2273916578779</v>
      </c>
    </row>
    <row r="3639" spans="1:58" x14ac:dyDescent="0.3">
      <c r="A3639" s="273">
        <f t="shared" si="105"/>
        <v>21711.102448213958</v>
      </c>
      <c r="B3639" s="1" t="s">
        <v>2621</v>
      </c>
      <c r="C3639" s="274">
        <v>2244094222</v>
      </c>
      <c r="D3639" s="1">
        <v>144205</v>
      </c>
      <c r="E3639" s="1">
        <v>4</v>
      </c>
      <c r="F3639" s="1" t="s">
        <v>4328</v>
      </c>
      <c r="G3639" s="275">
        <v>44441</v>
      </c>
      <c r="H3639" s="275">
        <v>45169</v>
      </c>
      <c r="I3639" s="1">
        <v>0</v>
      </c>
      <c r="J3639" s="1">
        <v>1</v>
      </c>
      <c r="K3639" s="1">
        <v>7</v>
      </c>
      <c r="L3639" s="1">
        <v>30</v>
      </c>
      <c r="M3639" s="1">
        <v>2</v>
      </c>
      <c r="N3639" s="1">
        <v>17.690000000000001</v>
      </c>
      <c r="O3639" s="1">
        <v>19.2</v>
      </c>
      <c r="P3639" s="1">
        <v>60000</v>
      </c>
      <c r="Q3639" s="1">
        <v>2998</v>
      </c>
      <c r="R3639" s="1">
        <v>44671</v>
      </c>
      <c r="S3639" s="1">
        <v>0</v>
      </c>
      <c r="T3639" s="1">
        <v>0</v>
      </c>
      <c r="U3639" s="1">
        <v>0</v>
      </c>
      <c r="W3639" s="1">
        <v>0</v>
      </c>
      <c r="X3639" s="1">
        <v>0</v>
      </c>
      <c r="Y3639" s="1">
        <v>0</v>
      </c>
      <c r="AB3639" s="275">
        <v>44651</v>
      </c>
      <c r="AC3639" s="1">
        <v>1</v>
      </c>
      <c r="AD3639" s="1" t="s">
        <v>2623</v>
      </c>
      <c r="AE3639" s="1">
        <v>1</v>
      </c>
      <c r="AF3639" s="1">
        <v>30</v>
      </c>
      <c r="AG3639" s="1">
        <v>0</v>
      </c>
      <c r="AN3639" s="1">
        <v>1</v>
      </c>
      <c r="AO3639" s="1">
        <v>1</v>
      </c>
      <c r="AR3639" s="276">
        <v>2871.2</v>
      </c>
      <c r="AS3639" s="1" t="s">
        <v>2657</v>
      </c>
      <c r="AT3639" s="1">
        <v>0</v>
      </c>
      <c r="AU3639" s="1">
        <v>0</v>
      </c>
      <c r="AX3639" s="1">
        <v>5</v>
      </c>
      <c r="BC3639" s="1">
        <v>1</v>
      </c>
      <c r="BD3639" s="1">
        <v>7</v>
      </c>
      <c r="BE3639" s="1">
        <v>2</v>
      </c>
      <c r="BF3639" s="296">
        <v>20088.697551786045</v>
      </c>
    </row>
    <row r="3640" spans="1:58" x14ac:dyDescent="0.3">
      <c r="A3640" s="273">
        <f t="shared" si="105"/>
        <v>38042.119003646963</v>
      </c>
      <c r="B3640" s="1" t="s">
        <v>2621</v>
      </c>
      <c r="C3640" s="274">
        <v>2244094222</v>
      </c>
      <c r="D3640" s="1">
        <v>144205</v>
      </c>
      <c r="E3640" s="1">
        <v>4</v>
      </c>
      <c r="F3640" s="1" t="s">
        <v>4779</v>
      </c>
      <c r="G3640" s="275">
        <v>44458</v>
      </c>
      <c r="H3640" s="275">
        <v>45199</v>
      </c>
      <c r="I3640" s="1">
        <v>0</v>
      </c>
      <c r="J3640" s="1">
        <v>1</v>
      </c>
      <c r="K3640" s="1">
        <v>6</v>
      </c>
      <c r="L3640" s="1">
        <v>30</v>
      </c>
      <c r="M3640" s="1">
        <v>2</v>
      </c>
      <c r="N3640" s="1">
        <v>17.690000000000001</v>
      </c>
      <c r="O3640" s="1">
        <v>19.2</v>
      </c>
      <c r="P3640" s="1">
        <v>100000</v>
      </c>
      <c r="Q3640" s="1">
        <v>4997</v>
      </c>
      <c r="R3640" s="1">
        <v>78266</v>
      </c>
      <c r="S3640" s="1">
        <v>0</v>
      </c>
      <c r="T3640" s="1">
        <v>0</v>
      </c>
      <c r="U3640" s="1">
        <v>0</v>
      </c>
      <c r="W3640" s="1">
        <v>0</v>
      </c>
      <c r="X3640" s="1">
        <v>0</v>
      </c>
      <c r="Y3640" s="1">
        <v>0</v>
      </c>
      <c r="AB3640" s="275">
        <v>44651</v>
      </c>
      <c r="AC3640" s="1">
        <v>1</v>
      </c>
      <c r="AD3640" s="1" t="s">
        <v>2623</v>
      </c>
      <c r="AE3640" s="1">
        <v>1</v>
      </c>
      <c r="AF3640" s="1">
        <v>30</v>
      </c>
      <c r="AG3640" s="1">
        <v>0</v>
      </c>
      <c r="AN3640" s="1">
        <v>1</v>
      </c>
      <c r="AO3640" s="1">
        <v>1</v>
      </c>
      <c r="AR3640" s="276">
        <v>5027.3999999999996</v>
      </c>
      <c r="AS3640" s="1" t="s">
        <v>2657</v>
      </c>
      <c r="AT3640" s="1">
        <v>0</v>
      </c>
      <c r="AU3640" s="1">
        <v>0</v>
      </c>
      <c r="AX3640" s="1">
        <v>5</v>
      </c>
      <c r="BC3640" s="1">
        <v>1</v>
      </c>
      <c r="BD3640" s="1">
        <v>7</v>
      </c>
      <c r="BE3640" s="1">
        <v>2</v>
      </c>
      <c r="BF3640" s="296">
        <v>35196.480996353042</v>
      </c>
    </row>
    <row r="3641" spans="1:58" x14ac:dyDescent="0.3">
      <c r="A3641" s="273">
        <f t="shared" si="105"/>
        <v>165031.1858451209</v>
      </c>
      <c r="B3641" s="1" t="s">
        <v>2621</v>
      </c>
      <c r="C3641" s="274">
        <v>2244094222</v>
      </c>
      <c r="D3641" s="1">
        <v>144205</v>
      </c>
      <c r="E3641" s="1">
        <v>4</v>
      </c>
      <c r="F3641" s="1" t="s">
        <v>5872</v>
      </c>
      <c r="G3641" s="275">
        <v>44569</v>
      </c>
      <c r="H3641" s="275">
        <v>45322</v>
      </c>
      <c r="I3641" s="1">
        <v>0</v>
      </c>
      <c r="J3641" s="1">
        <v>1</v>
      </c>
      <c r="K3641" s="1">
        <v>2</v>
      </c>
      <c r="L3641" s="1">
        <v>30</v>
      </c>
      <c r="M3641" s="1">
        <v>2</v>
      </c>
      <c r="N3641" s="1">
        <v>17.690000000000001</v>
      </c>
      <c r="O3641" s="1">
        <v>19.2</v>
      </c>
      <c r="P3641" s="1">
        <v>365200</v>
      </c>
      <c r="Q3641" s="1">
        <v>18251</v>
      </c>
      <c r="R3641" s="1">
        <v>339524</v>
      </c>
      <c r="S3641" s="1">
        <v>0</v>
      </c>
      <c r="T3641" s="1">
        <v>0</v>
      </c>
      <c r="U3641" s="1">
        <v>0</v>
      </c>
      <c r="W3641" s="1">
        <v>0</v>
      </c>
      <c r="X3641" s="1">
        <v>0</v>
      </c>
      <c r="Y3641" s="1">
        <v>0</v>
      </c>
      <c r="AB3641" s="275">
        <v>44651</v>
      </c>
      <c r="AC3641" s="1">
        <v>1</v>
      </c>
      <c r="AD3641" s="1" t="s">
        <v>2623</v>
      </c>
      <c r="AE3641" s="1">
        <v>1</v>
      </c>
      <c r="AF3641" s="1">
        <v>30</v>
      </c>
      <c r="AG3641" s="1">
        <v>0</v>
      </c>
      <c r="AN3641" s="1">
        <v>1</v>
      </c>
      <c r="AO3641" s="1">
        <v>1</v>
      </c>
      <c r="AR3641" s="276">
        <v>21807.74</v>
      </c>
      <c r="AS3641" s="1" t="s">
        <v>2657</v>
      </c>
      <c r="AT3641" s="1">
        <v>0</v>
      </c>
      <c r="AU3641" s="1">
        <v>0</v>
      </c>
      <c r="AX3641" s="1">
        <v>5</v>
      </c>
      <c r="BC3641" s="1">
        <v>1</v>
      </c>
      <c r="BD3641" s="1">
        <v>7</v>
      </c>
      <c r="BE3641" s="1">
        <v>2</v>
      </c>
      <c r="BF3641" s="296">
        <v>152685.07415487911</v>
      </c>
    </row>
    <row r="3642" spans="1:58" x14ac:dyDescent="0.3">
      <c r="A3642" s="273">
        <f t="shared" si="105"/>
        <v>72369.890575141078</v>
      </c>
      <c r="B3642" s="1" t="s">
        <v>2621</v>
      </c>
      <c r="C3642" s="274">
        <v>2244094222</v>
      </c>
      <c r="D3642" s="1">
        <v>144205</v>
      </c>
      <c r="E3642" s="1">
        <v>4</v>
      </c>
      <c r="F3642" s="1" t="s">
        <v>4860</v>
      </c>
      <c r="G3642" s="275">
        <v>44429</v>
      </c>
      <c r="H3642" s="275">
        <v>45169</v>
      </c>
      <c r="I3642" s="1">
        <v>0</v>
      </c>
      <c r="J3642" s="1">
        <v>1</v>
      </c>
      <c r="K3642" s="1">
        <v>7</v>
      </c>
      <c r="L3642" s="1">
        <v>30</v>
      </c>
      <c r="M3642" s="1">
        <v>2</v>
      </c>
      <c r="N3642" s="1">
        <v>17.690000000000001</v>
      </c>
      <c r="O3642" s="1">
        <v>19.2</v>
      </c>
      <c r="P3642" s="1">
        <v>200000</v>
      </c>
      <c r="Q3642" s="1">
        <v>9995</v>
      </c>
      <c r="R3642" s="1">
        <v>148889</v>
      </c>
      <c r="S3642" s="1">
        <v>0</v>
      </c>
      <c r="T3642" s="1">
        <v>0</v>
      </c>
      <c r="U3642" s="1">
        <v>0</v>
      </c>
      <c r="W3642" s="1">
        <v>0</v>
      </c>
      <c r="X3642" s="1">
        <v>0</v>
      </c>
      <c r="Y3642" s="1">
        <v>0</v>
      </c>
      <c r="AB3642" s="275">
        <v>44651</v>
      </c>
      <c r="AC3642" s="1">
        <v>1</v>
      </c>
      <c r="AD3642" s="1" t="s">
        <v>2623</v>
      </c>
      <c r="AE3642" s="1">
        <v>1</v>
      </c>
      <c r="AF3642" s="1">
        <v>30</v>
      </c>
      <c r="AG3642" s="1">
        <v>0</v>
      </c>
      <c r="AN3642" s="1">
        <v>1</v>
      </c>
      <c r="AO3642" s="1">
        <v>1</v>
      </c>
      <c r="AR3642" s="276">
        <v>9563.23</v>
      </c>
      <c r="AS3642" s="1" t="s">
        <v>2657</v>
      </c>
      <c r="AT3642" s="1">
        <v>0</v>
      </c>
      <c r="AU3642" s="1">
        <v>0</v>
      </c>
      <c r="AX3642" s="1">
        <v>5</v>
      </c>
      <c r="BC3642" s="1">
        <v>1</v>
      </c>
      <c r="BD3642" s="1">
        <v>7</v>
      </c>
      <c r="BE3642" s="1">
        <v>2</v>
      </c>
      <c r="BF3642" s="296">
        <v>66955.879424858911</v>
      </c>
    </row>
    <row r="3643" spans="1:58" x14ac:dyDescent="0.3">
      <c r="A3643" s="273">
        <f t="shared" si="105"/>
        <v>38077.888287055306</v>
      </c>
      <c r="B3643" s="1" t="s">
        <v>2621</v>
      </c>
      <c r="C3643" s="274">
        <v>2244094222</v>
      </c>
      <c r="D3643" s="1">
        <v>144205</v>
      </c>
      <c r="E3643" s="1">
        <v>4</v>
      </c>
      <c r="F3643" s="1" t="s">
        <v>5030</v>
      </c>
      <c r="G3643" s="275">
        <v>44478</v>
      </c>
      <c r="H3643" s="275">
        <v>45230</v>
      </c>
      <c r="I3643" s="1">
        <v>0</v>
      </c>
      <c r="J3643" s="1">
        <v>1</v>
      </c>
      <c r="K3643" s="1">
        <v>5</v>
      </c>
      <c r="L3643" s="1">
        <v>30</v>
      </c>
      <c r="M3643" s="1">
        <v>2</v>
      </c>
      <c r="N3643" s="1">
        <v>17.690000000000001</v>
      </c>
      <c r="O3643" s="1">
        <v>19.2</v>
      </c>
      <c r="P3643" s="1">
        <v>95500</v>
      </c>
      <c r="Q3643" s="1">
        <v>4773</v>
      </c>
      <c r="R3643" s="1">
        <v>78331</v>
      </c>
      <c r="S3643" s="1">
        <v>0</v>
      </c>
      <c r="T3643" s="1">
        <v>0</v>
      </c>
      <c r="U3643" s="1">
        <v>0</v>
      </c>
      <c r="W3643" s="1">
        <v>0</v>
      </c>
      <c r="X3643" s="1">
        <v>0</v>
      </c>
      <c r="Y3643" s="1">
        <v>0</v>
      </c>
      <c r="AB3643" s="275">
        <v>44651</v>
      </c>
      <c r="AC3643" s="1">
        <v>1</v>
      </c>
      <c r="AD3643" s="1" t="s">
        <v>2623</v>
      </c>
      <c r="AE3643" s="1">
        <v>1</v>
      </c>
      <c r="AF3643" s="1">
        <v>30</v>
      </c>
      <c r="AG3643" s="1">
        <v>0</v>
      </c>
      <c r="AN3643" s="1">
        <v>1</v>
      </c>
      <c r="AO3643" s="1">
        <v>1</v>
      </c>
      <c r="AR3643" s="276">
        <v>5027.3999999999996</v>
      </c>
      <c r="AS3643" s="1" t="s">
        <v>2657</v>
      </c>
      <c r="AT3643" s="1">
        <v>0</v>
      </c>
      <c r="AU3643" s="1">
        <v>0</v>
      </c>
      <c r="AX3643" s="1">
        <v>5</v>
      </c>
      <c r="BC3643" s="1">
        <v>1</v>
      </c>
      <c r="BD3643" s="1">
        <v>7</v>
      </c>
      <c r="BE3643" s="1">
        <v>2</v>
      </c>
      <c r="BF3643" s="296">
        <v>35225.7117129447</v>
      </c>
    </row>
    <row r="3644" spans="1:58" x14ac:dyDescent="0.3">
      <c r="A3644" s="273">
        <f t="shared" si="105"/>
        <v>39864.904177984601</v>
      </c>
      <c r="B3644" s="1" t="s">
        <v>2621</v>
      </c>
      <c r="C3644" s="274">
        <v>2244094222</v>
      </c>
      <c r="D3644" s="1">
        <v>144205</v>
      </c>
      <c r="E3644" s="1">
        <v>4</v>
      </c>
      <c r="F3644" s="1" t="s">
        <v>5049</v>
      </c>
      <c r="G3644" s="275">
        <v>44478</v>
      </c>
      <c r="H3644" s="275">
        <v>45230</v>
      </c>
      <c r="I3644" s="1">
        <v>0</v>
      </c>
      <c r="J3644" s="1">
        <v>1</v>
      </c>
      <c r="K3644" s="1">
        <v>5</v>
      </c>
      <c r="L3644" s="1">
        <v>30</v>
      </c>
      <c r="M3644" s="1">
        <v>2</v>
      </c>
      <c r="N3644" s="1">
        <v>17.690000000000001</v>
      </c>
      <c r="O3644" s="1">
        <v>19.2</v>
      </c>
      <c r="P3644" s="1">
        <v>100000</v>
      </c>
      <c r="Q3644" s="1">
        <v>4997</v>
      </c>
      <c r="R3644" s="1">
        <v>82025</v>
      </c>
      <c r="S3644" s="1">
        <v>0</v>
      </c>
      <c r="T3644" s="1">
        <v>0</v>
      </c>
      <c r="U3644" s="1">
        <v>0</v>
      </c>
      <c r="W3644" s="1">
        <v>0</v>
      </c>
      <c r="X3644" s="1">
        <v>0</v>
      </c>
      <c r="Y3644" s="1">
        <v>0</v>
      </c>
      <c r="AB3644" s="275">
        <v>44651</v>
      </c>
      <c r="AC3644" s="1">
        <v>1</v>
      </c>
      <c r="AD3644" s="1" t="s">
        <v>2623</v>
      </c>
      <c r="AE3644" s="1">
        <v>1</v>
      </c>
      <c r="AF3644" s="1">
        <v>30</v>
      </c>
      <c r="AG3644" s="1">
        <v>0</v>
      </c>
      <c r="AN3644" s="1">
        <v>1</v>
      </c>
      <c r="AO3644" s="1">
        <v>1</v>
      </c>
      <c r="AR3644" s="276">
        <v>5273.18</v>
      </c>
      <c r="AS3644" s="1" t="s">
        <v>2657</v>
      </c>
      <c r="AT3644" s="1">
        <v>0</v>
      </c>
      <c r="AU3644" s="1">
        <v>0</v>
      </c>
      <c r="AX3644" s="1">
        <v>5</v>
      </c>
      <c r="BC3644" s="1">
        <v>1</v>
      </c>
      <c r="BD3644" s="1">
        <v>7</v>
      </c>
      <c r="BE3644" s="1">
        <v>2</v>
      </c>
      <c r="BF3644" s="296">
        <v>36886.915822015406</v>
      </c>
    </row>
    <row r="3645" spans="1:58" x14ac:dyDescent="0.3">
      <c r="A3645" s="273">
        <f t="shared" si="105"/>
        <v>9570.7002027163035</v>
      </c>
      <c r="B3645" s="1" t="s">
        <v>2621</v>
      </c>
      <c r="C3645" s="274">
        <v>2244094222</v>
      </c>
      <c r="D3645" s="1">
        <v>144205</v>
      </c>
      <c r="E3645" s="1">
        <v>4</v>
      </c>
      <c r="F3645" s="1" t="s">
        <v>5140</v>
      </c>
      <c r="G3645" s="275">
        <v>44485</v>
      </c>
      <c r="H3645" s="275">
        <v>45230</v>
      </c>
      <c r="I3645" s="1">
        <v>0</v>
      </c>
      <c r="J3645" s="1">
        <v>1</v>
      </c>
      <c r="K3645" s="1">
        <v>5</v>
      </c>
      <c r="L3645" s="1">
        <v>30</v>
      </c>
      <c r="M3645" s="1">
        <v>2</v>
      </c>
      <c r="N3645" s="1">
        <v>17.690000000000001</v>
      </c>
      <c r="O3645" s="1">
        <v>19.2</v>
      </c>
      <c r="P3645" s="1">
        <v>24000</v>
      </c>
      <c r="Q3645" s="1">
        <v>1199</v>
      </c>
      <c r="R3645" s="1">
        <v>19686</v>
      </c>
      <c r="S3645" s="1">
        <v>0</v>
      </c>
      <c r="T3645" s="1">
        <v>0</v>
      </c>
      <c r="U3645" s="1">
        <v>0</v>
      </c>
      <c r="W3645" s="1">
        <v>0</v>
      </c>
      <c r="X3645" s="1">
        <v>0</v>
      </c>
      <c r="Y3645" s="1">
        <v>0</v>
      </c>
      <c r="AB3645" s="275">
        <v>44651</v>
      </c>
      <c r="AC3645" s="1">
        <v>1</v>
      </c>
      <c r="AD3645" s="1" t="s">
        <v>2623</v>
      </c>
      <c r="AE3645" s="1">
        <v>1</v>
      </c>
      <c r="AF3645" s="1">
        <v>30</v>
      </c>
      <c r="AG3645" s="1">
        <v>0</v>
      </c>
      <c r="AN3645" s="1">
        <v>1</v>
      </c>
      <c r="AO3645" s="1">
        <v>1</v>
      </c>
      <c r="AR3645" s="276">
        <v>1262.44</v>
      </c>
      <c r="AS3645" s="1" t="s">
        <v>2657</v>
      </c>
      <c r="AT3645" s="1">
        <v>0</v>
      </c>
      <c r="AU3645" s="1">
        <v>0</v>
      </c>
      <c r="AX3645" s="1">
        <v>5</v>
      </c>
      <c r="BC3645" s="1">
        <v>1</v>
      </c>
      <c r="BD3645" s="1">
        <v>7</v>
      </c>
      <c r="BE3645" s="1">
        <v>2</v>
      </c>
      <c r="BF3645" s="296">
        <v>8852.8597972836978</v>
      </c>
    </row>
    <row r="3646" spans="1:58" x14ac:dyDescent="0.3">
      <c r="A3646" s="273">
        <f t="shared" si="105"/>
        <v>27909.073479587481</v>
      </c>
      <c r="B3646" s="1" t="s">
        <v>2621</v>
      </c>
      <c r="C3646" s="274">
        <v>2244094222</v>
      </c>
      <c r="D3646" s="1">
        <v>144205</v>
      </c>
      <c r="E3646" s="1">
        <v>4</v>
      </c>
      <c r="F3646" s="1" t="s">
        <v>5174</v>
      </c>
      <c r="G3646" s="275">
        <v>44491</v>
      </c>
      <c r="H3646" s="275">
        <v>45230</v>
      </c>
      <c r="I3646" s="1">
        <v>0</v>
      </c>
      <c r="J3646" s="1">
        <v>1</v>
      </c>
      <c r="K3646" s="1">
        <v>5</v>
      </c>
      <c r="L3646" s="1">
        <v>30</v>
      </c>
      <c r="M3646" s="1">
        <v>2</v>
      </c>
      <c r="N3646" s="1">
        <v>17.690000000000001</v>
      </c>
      <c r="O3646" s="1">
        <v>19.2</v>
      </c>
      <c r="P3646" s="1">
        <v>70000</v>
      </c>
      <c r="Q3646" s="1">
        <v>3498</v>
      </c>
      <c r="R3646" s="1">
        <v>57416</v>
      </c>
      <c r="S3646" s="1">
        <v>0</v>
      </c>
      <c r="T3646" s="1">
        <v>0</v>
      </c>
      <c r="U3646" s="1">
        <v>0</v>
      </c>
      <c r="W3646" s="1">
        <v>0</v>
      </c>
      <c r="X3646" s="1">
        <v>0</v>
      </c>
      <c r="Y3646" s="1">
        <v>0</v>
      </c>
      <c r="AB3646" s="275">
        <v>44651</v>
      </c>
      <c r="AC3646" s="1">
        <v>1</v>
      </c>
      <c r="AD3646" s="1" t="s">
        <v>2623</v>
      </c>
      <c r="AE3646" s="1">
        <v>1</v>
      </c>
      <c r="AF3646" s="1">
        <v>30</v>
      </c>
      <c r="AG3646" s="1">
        <v>0</v>
      </c>
      <c r="AN3646" s="1">
        <v>1</v>
      </c>
      <c r="AO3646" s="1">
        <v>1</v>
      </c>
      <c r="AR3646" s="276">
        <v>3686.76</v>
      </c>
      <c r="AS3646" s="1" t="s">
        <v>2657</v>
      </c>
      <c r="AT3646" s="1">
        <v>0</v>
      </c>
      <c r="AU3646" s="1">
        <v>0</v>
      </c>
      <c r="AX3646" s="1">
        <v>5</v>
      </c>
      <c r="BC3646" s="1">
        <v>1</v>
      </c>
      <c r="BD3646" s="1">
        <v>7</v>
      </c>
      <c r="BE3646" s="1">
        <v>2</v>
      </c>
      <c r="BF3646" s="296">
        <v>25820.166520412517</v>
      </c>
    </row>
    <row r="3647" spans="1:58" x14ac:dyDescent="0.3">
      <c r="A3647" s="273">
        <f t="shared" si="105"/>
        <v>25796.233864571343</v>
      </c>
      <c r="B3647" s="1" t="s">
        <v>2621</v>
      </c>
      <c r="C3647" s="274">
        <v>2244094222</v>
      </c>
      <c r="D3647" s="1">
        <v>144205</v>
      </c>
      <c r="E3647" s="1">
        <v>4</v>
      </c>
      <c r="F3647" s="1" t="s">
        <v>5001</v>
      </c>
      <c r="G3647" s="275">
        <v>44493</v>
      </c>
      <c r="H3647" s="275">
        <v>45230</v>
      </c>
      <c r="I3647" s="1">
        <v>0</v>
      </c>
      <c r="J3647" s="1">
        <v>1</v>
      </c>
      <c r="K3647" s="1">
        <v>5</v>
      </c>
      <c r="L3647" s="1">
        <v>30</v>
      </c>
      <c r="M3647" s="1">
        <v>2</v>
      </c>
      <c r="N3647" s="1">
        <v>17.690000000000001</v>
      </c>
      <c r="O3647" s="1">
        <v>19.2</v>
      </c>
      <c r="P3647" s="1">
        <v>64700</v>
      </c>
      <c r="Q3647" s="1">
        <v>3233</v>
      </c>
      <c r="R3647" s="1">
        <v>53069</v>
      </c>
      <c r="S3647" s="1">
        <v>0</v>
      </c>
      <c r="T3647" s="1">
        <v>0</v>
      </c>
      <c r="U3647" s="1">
        <v>0</v>
      </c>
      <c r="W3647" s="1">
        <v>0</v>
      </c>
      <c r="X3647" s="1">
        <v>0</v>
      </c>
      <c r="Y3647" s="1">
        <v>0</v>
      </c>
      <c r="AB3647" s="275">
        <v>44651</v>
      </c>
      <c r="AC3647" s="1">
        <v>1</v>
      </c>
      <c r="AD3647" s="1" t="s">
        <v>2623</v>
      </c>
      <c r="AE3647" s="1">
        <v>1</v>
      </c>
      <c r="AF3647" s="1">
        <v>30</v>
      </c>
      <c r="AG3647" s="1">
        <v>0</v>
      </c>
      <c r="AN3647" s="1">
        <v>1</v>
      </c>
      <c r="AO3647" s="1">
        <v>1</v>
      </c>
      <c r="AR3647" s="276">
        <v>3407.46</v>
      </c>
      <c r="AS3647" s="1" t="s">
        <v>2657</v>
      </c>
      <c r="AT3647" s="1">
        <v>0</v>
      </c>
      <c r="AU3647" s="1">
        <v>0</v>
      </c>
      <c r="AX3647" s="1">
        <v>5</v>
      </c>
      <c r="BC3647" s="1">
        <v>1</v>
      </c>
      <c r="BD3647" s="1">
        <v>7</v>
      </c>
      <c r="BE3647" s="1">
        <v>2</v>
      </c>
      <c r="BF3647" s="296">
        <v>23865.306135428658</v>
      </c>
    </row>
    <row r="3648" spans="1:58" x14ac:dyDescent="0.3">
      <c r="A3648" s="273">
        <f t="shared" si="105"/>
        <v>59805.499635303873</v>
      </c>
      <c r="B3648" s="1" t="s">
        <v>2621</v>
      </c>
      <c r="C3648" s="274">
        <v>2244094222</v>
      </c>
      <c r="D3648" s="1">
        <v>144205</v>
      </c>
      <c r="E3648" s="1">
        <v>4</v>
      </c>
      <c r="F3648" s="1" t="s">
        <v>5064</v>
      </c>
      <c r="G3648" s="275">
        <v>44483</v>
      </c>
      <c r="H3648" s="275">
        <v>45230</v>
      </c>
      <c r="I3648" s="1">
        <v>0</v>
      </c>
      <c r="J3648" s="1">
        <v>1</v>
      </c>
      <c r="K3648" s="1">
        <v>5</v>
      </c>
      <c r="L3648" s="1">
        <v>30</v>
      </c>
      <c r="M3648" s="1">
        <v>2</v>
      </c>
      <c r="N3648" s="1">
        <v>17.690000000000001</v>
      </c>
      <c r="O3648" s="1">
        <v>19.2</v>
      </c>
      <c r="P3648" s="1">
        <v>150000</v>
      </c>
      <c r="Q3648" s="1">
        <v>7496</v>
      </c>
      <c r="R3648" s="1">
        <v>123032</v>
      </c>
      <c r="S3648" s="1">
        <v>0</v>
      </c>
      <c r="T3648" s="1">
        <v>0</v>
      </c>
      <c r="U3648" s="1">
        <v>0</v>
      </c>
      <c r="W3648" s="1">
        <v>0</v>
      </c>
      <c r="X3648" s="1">
        <v>0</v>
      </c>
      <c r="Y3648" s="1">
        <v>0</v>
      </c>
      <c r="AB3648" s="275">
        <v>44651</v>
      </c>
      <c r="AC3648" s="1">
        <v>1</v>
      </c>
      <c r="AD3648" s="1" t="s">
        <v>2623</v>
      </c>
      <c r="AE3648" s="1">
        <v>1</v>
      </c>
      <c r="AF3648" s="1">
        <v>30</v>
      </c>
      <c r="AG3648" s="1">
        <v>0</v>
      </c>
      <c r="AN3648" s="1">
        <v>1</v>
      </c>
      <c r="AO3648" s="1">
        <v>1</v>
      </c>
      <c r="AR3648" s="276">
        <v>7898.6</v>
      </c>
      <c r="AS3648" s="1" t="s">
        <v>2657</v>
      </c>
      <c r="AT3648" s="1">
        <v>0</v>
      </c>
      <c r="AU3648" s="1">
        <v>0</v>
      </c>
      <c r="AX3648" s="1">
        <v>5</v>
      </c>
      <c r="BC3648" s="1">
        <v>1</v>
      </c>
      <c r="BD3648" s="1">
        <v>7</v>
      </c>
      <c r="BE3648" s="1">
        <v>2</v>
      </c>
      <c r="BF3648" s="296">
        <v>55327.900364696121</v>
      </c>
    </row>
    <row r="3649" spans="1:58" x14ac:dyDescent="0.3">
      <c r="A3649" s="273">
        <f t="shared" si="105"/>
        <v>41061.123387487627</v>
      </c>
      <c r="B3649" s="1" t="s">
        <v>2621</v>
      </c>
      <c r="C3649" s="274">
        <v>2244094222</v>
      </c>
      <c r="D3649" s="1">
        <v>144205</v>
      </c>
      <c r="E3649" s="1">
        <v>4</v>
      </c>
      <c r="F3649" s="1" t="s">
        <v>5070</v>
      </c>
      <c r="G3649" s="275">
        <v>44486</v>
      </c>
      <c r="H3649" s="275">
        <v>45230</v>
      </c>
      <c r="I3649" s="1">
        <v>0</v>
      </c>
      <c r="J3649" s="1">
        <v>1</v>
      </c>
      <c r="K3649" s="1">
        <v>5</v>
      </c>
      <c r="L3649" s="1">
        <v>30</v>
      </c>
      <c r="M3649" s="1">
        <v>2</v>
      </c>
      <c r="N3649" s="1">
        <v>17.690000000000001</v>
      </c>
      <c r="O3649" s="1">
        <v>19.2</v>
      </c>
      <c r="P3649" s="1">
        <v>103000</v>
      </c>
      <c r="Q3649" s="1">
        <v>5147</v>
      </c>
      <c r="R3649" s="1">
        <v>84483</v>
      </c>
      <c r="S3649" s="1">
        <v>0</v>
      </c>
      <c r="T3649" s="1">
        <v>0</v>
      </c>
      <c r="U3649" s="1">
        <v>0</v>
      </c>
      <c r="W3649" s="1">
        <v>0</v>
      </c>
      <c r="X3649" s="1">
        <v>0</v>
      </c>
      <c r="Y3649" s="1">
        <v>0</v>
      </c>
      <c r="AB3649" s="275">
        <v>44651</v>
      </c>
      <c r="AC3649" s="1">
        <v>1</v>
      </c>
      <c r="AD3649" s="1" t="s">
        <v>2623</v>
      </c>
      <c r="AE3649" s="1">
        <v>1</v>
      </c>
      <c r="AF3649" s="1">
        <v>30</v>
      </c>
      <c r="AG3649" s="1">
        <v>0</v>
      </c>
      <c r="AN3649" s="1">
        <v>1</v>
      </c>
      <c r="AO3649" s="1">
        <v>1</v>
      </c>
      <c r="AR3649" s="276">
        <v>5429.59</v>
      </c>
      <c r="AS3649" s="1" t="s">
        <v>2657</v>
      </c>
      <c r="AT3649" s="1">
        <v>0</v>
      </c>
      <c r="AU3649" s="1">
        <v>0</v>
      </c>
      <c r="AX3649" s="1">
        <v>5</v>
      </c>
      <c r="BC3649" s="1">
        <v>1</v>
      </c>
      <c r="BD3649" s="1">
        <v>7</v>
      </c>
      <c r="BE3649" s="1">
        <v>2</v>
      </c>
      <c r="BF3649" s="296">
        <v>37992.286612512376</v>
      </c>
    </row>
    <row r="3650" spans="1:58" x14ac:dyDescent="0.3">
      <c r="A3650" s="273">
        <f t="shared" ref="A3650:A3713" si="106">IF(+R3650-AR3650-BF3650&gt;0,R3650-AR3650-BF3650,0)</f>
        <v>79592.012025633405</v>
      </c>
      <c r="B3650" s="1" t="s">
        <v>2621</v>
      </c>
      <c r="C3650" s="274">
        <v>2244094222</v>
      </c>
      <c r="D3650" s="1">
        <v>144205</v>
      </c>
      <c r="E3650" s="1">
        <v>4</v>
      </c>
      <c r="F3650" s="1" t="s">
        <v>5355</v>
      </c>
      <c r="G3650" s="275">
        <v>44492</v>
      </c>
      <c r="H3650" s="275">
        <v>45230</v>
      </c>
      <c r="I3650" s="1">
        <v>0</v>
      </c>
      <c r="J3650" s="1">
        <v>1</v>
      </c>
      <c r="K3650" s="1">
        <v>5</v>
      </c>
      <c r="L3650" s="1">
        <v>30</v>
      </c>
      <c r="M3650" s="1">
        <v>2</v>
      </c>
      <c r="N3650" s="1">
        <v>17.690000000000001</v>
      </c>
      <c r="O3650" s="1">
        <v>19.2</v>
      </c>
      <c r="P3650" s="1">
        <v>199650</v>
      </c>
      <c r="Q3650" s="1">
        <v>9977</v>
      </c>
      <c r="R3650" s="1">
        <v>163759</v>
      </c>
      <c r="S3650" s="1">
        <v>0</v>
      </c>
      <c r="T3650" s="1">
        <v>0</v>
      </c>
      <c r="U3650" s="1">
        <v>0</v>
      </c>
      <c r="W3650" s="1">
        <v>0</v>
      </c>
      <c r="X3650" s="1">
        <v>0</v>
      </c>
      <c r="Y3650" s="1">
        <v>0</v>
      </c>
      <c r="AB3650" s="275">
        <v>44651</v>
      </c>
      <c r="AC3650" s="1">
        <v>1</v>
      </c>
      <c r="AD3650" s="1" t="s">
        <v>2623</v>
      </c>
      <c r="AE3650" s="1">
        <v>1</v>
      </c>
      <c r="AF3650" s="1">
        <v>30</v>
      </c>
      <c r="AG3650" s="1">
        <v>0</v>
      </c>
      <c r="AN3650" s="1">
        <v>1</v>
      </c>
      <c r="AO3650" s="1">
        <v>1</v>
      </c>
      <c r="AR3650" s="276">
        <v>10524.02</v>
      </c>
      <c r="AS3650" s="1" t="s">
        <v>2657</v>
      </c>
      <c r="AT3650" s="1">
        <v>0</v>
      </c>
      <c r="AU3650" s="1">
        <v>0</v>
      </c>
      <c r="AX3650" s="1">
        <v>5</v>
      </c>
      <c r="BC3650" s="1">
        <v>1</v>
      </c>
      <c r="BD3650" s="1">
        <v>7</v>
      </c>
      <c r="BE3650" s="1">
        <v>2</v>
      </c>
      <c r="BF3650" s="296">
        <v>73642.967974366606</v>
      </c>
    </row>
    <row r="3651" spans="1:58" x14ac:dyDescent="0.3">
      <c r="A3651" s="273">
        <f t="shared" si="106"/>
        <v>3531812.4632448666</v>
      </c>
      <c r="B3651" s="1" t="s">
        <v>2621</v>
      </c>
      <c r="C3651" s="274">
        <v>2244098920</v>
      </c>
      <c r="D3651" s="1">
        <v>144120</v>
      </c>
      <c r="E3651" s="1">
        <v>3</v>
      </c>
      <c r="F3651" s="1" t="s">
        <v>4629</v>
      </c>
      <c r="G3651" s="275">
        <v>44357</v>
      </c>
      <c r="H3651" s="275">
        <v>45291</v>
      </c>
      <c r="I3651" s="1">
        <v>90</v>
      </c>
      <c r="J3651" s="1">
        <v>1</v>
      </c>
      <c r="K3651" s="1">
        <v>7</v>
      </c>
      <c r="L3651" s="1">
        <v>30</v>
      </c>
      <c r="M3651" s="1">
        <v>2</v>
      </c>
      <c r="N3651" s="1">
        <v>11.63</v>
      </c>
      <c r="O3651" s="1">
        <v>12.27</v>
      </c>
      <c r="P3651" s="1">
        <v>7249422</v>
      </c>
      <c r="Q3651" s="1">
        <v>189308</v>
      </c>
      <c r="R3651" s="1">
        <v>5322844</v>
      </c>
      <c r="S3651" s="1">
        <v>147268</v>
      </c>
      <c r="T3651" s="1">
        <v>0</v>
      </c>
      <c r="U3651" s="1">
        <v>0</v>
      </c>
      <c r="W3651" s="1">
        <v>1015995</v>
      </c>
      <c r="X3651" s="1">
        <v>147268</v>
      </c>
      <c r="Y3651" s="1">
        <v>0</v>
      </c>
      <c r="Z3651" s="1" t="s">
        <v>5860</v>
      </c>
      <c r="AA3651" s="1" t="s">
        <v>3609</v>
      </c>
      <c r="AB3651" s="275">
        <v>44620</v>
      </c>
      <c r="AC3651" s="1">
        <v>1</v>
      </c>
      <c r="AD3651" s="1" t="s">
        <v>2623</v>
      </c>
      <c r="AE3651" s="1">
        <v>1</v>
      </c>
      <c r="AF3651" s="1">
        <v>30</v>
      </c>
      <c r="AG3651" s="1">
        <v>537023</v>
      </c>
      <c r="AN3651" s="1">
        <v>1</v>
      </c>
      <c r="AO3651" s="1">
        <v>1</v>
      </c>
      <c r="AP3651" s="1">
        <v>44357</v>
      </c>
      <c r="AQ3651" s="1" t="s">
        <v>2629</v>
      </c>
      <c r="AR3651" s="276">
        <v>346949.7</v>
      </c>
      <c r="AS3651" s="1" t="s">
        <v>2632</v>
      </c>
      <c r="AT3651" s="1">
        <v>0</v>
      </c>
      <c r="AU3651" s="1">
        <v>0</v>
      </c>
      <c r="AV3651" s="1" t="s">
        <v>2625</v>
      </c>
      <c r="AW3651" s="1" t="s">
        <v>2626</v>
      </c>
      <c r="AX3651" s="1">
        <v>5</v>
      </c>
      <c r="BC3651" s="1">
        <v>1</v>
      </c>
      <c r="BD3651" s="1">
        <v>7</v>
      </c>
      <c r="BE3651" s="1">
        <v>2</v>
      </c>
      <c r="BF3651" s="296">
        <v>1444081.836755133</v>
      </c>
    </row>
    <row r="3652" spans="1:58" x14ac:dyDescent="0.3">
      <c r="A3652" s="273">
        <f t="shared" si="106"/>
        <v>1916713.536755133</v>
      </c>
      <c r="B3652" s="1" t="s">
        <v>2621</v>
      </c>
      <c r="C3652" s="274">
        <v>2244098920</v>
      </c>
      <c r="D3652" s="1">
        <v>144220</v>
      </c>
      <c r="E3652" s="1">
        <v>4</v>
      </c>
      <c r="F3652" s="1" t="s">
        <v>3010</v>
      </c>
      <c r="G3652" s="275">
        <v>43864</v>
      </c>
      <c r="H3652" s="275">
        <v>45107</v>
      </c>
      <c r="I3652" s="1">
        <v>180</v>
      </c>
      <c r="J3652" s="1">
        <v>1</v>
      </c>
      <c r="K3652" s="1">
        <v>18</v>
      </c>
      <c r="L3652" s="1">
        <v>30</v>
      </c>
      <c r="M3652" s="1">
        <v>2</v>
      </c>
      <c r="N3652" s="1">
        <v>18</v>
      </c>
      <c r="O3652" s="1">
        <v>19.559999999999999</v>
      </c>
      <c r="P3652" s="1">
        <v>3000000</v>
      </c>
      <c r="Q3652" s="1">
        <v>150000</v>
      </c>
      <c r="R3652" s="1">
        <v>2888722</v>
      </c>
      <c r="S3652" s="1">
        <v>125168</v>
      </c>
      <c r="T3652" s="1">
        <v>0</v>
      </c>
      <c r="U3652" s="1">
        <v>0</v>
      </c>
      <c r="W3652" s="1">
        <v>551383</v>
      </c>
      <c r="X3652" s="1">
        <v>125168</v>
      </c>
      <c r="Y3652" s="1">
        <v>143695</v>
      </c>
      <c r="AB3652" s="275">
        <v>44500</v>
      </c>
      <c r="AC3652" s="1">
        <v>1</v>
      </c>
      <c r="AD3652" s="1" t="s">
        <v>2623</v>
      </c>
      <c r="AE3652" s="1">
        <v>1</v>
      </c>
      <c r="AF3652" s="1">
        <v>30</v>
      </c>
      <c r="AG3652" s="1">
        <v>781137</v>
      </c>
      <c r="AN3652" s="1">
        <v>1</v>
      </c>
      <c r="AO3652" s="1">
        <v>1</v>
      </c>
      <c r="AR3652" s="276">
        <v>188301.3</v>
      </c>
      <c r="AS3652" s="1" t="s">
        <v>2657</v>
      </c>
      <c r="AT3652" s="1">
        <v>0</v>
      </c>
      <c r="AU3652" s="1">
        <v>0</v>
      </c>
      <c r="AX3652" s="1">
        <v>5</v>
      </c>
      <c r="BC3652" s="1">
        <v>1</v>
      </c>
      <c r="BD3652" s="1">
        <v>7</v>
      </c>
      <c r="BE3652" s="1">
        <v>2</v>
      </c>
      <c r="BF3652" s="296">
        <v>783707.16324486712</v>
      </c>
    </row>
    <row r="3653" spans="1:58" x14ac:dyDescent="0.3">
      <c r="A3653" s="273">
        <f t="shared" si="106"/>
        <v>0</v>
      </c>
      <c r="B3653" s="1" t="s">
        <v>2621</v>
      </c>
      <c r="C3653" s="274">
        <v>2244274244</v>
      </c>
      <c r="D3653" s="1">
        <v>144105</v>
      </c>
      <c r="E3653" s="1">
        <v>4</v>
      </c>
      <c r="F3653" s="1" t="s">
        <v>2947</v>
      </c>
      <c r="G3653" s="275">
        <v>43658</v>
      </c>
      <c r="H3653" s="275">
        <v>44849</v>
      </c>
      <c r="I3653" s="1">
        <v>0</v>
      </c>
      <c r="J3653" s="1">
        <v>1</v>
      </c>
      <c r="K3653" s="1">
        <v>63</v>
      </c>
      <c r="L3653" s="1">
        <v>15</v>
      </c>
      <c r="M3653" s="1">
        <v>2</v>
      </c>
      <c r="N3653" s="1">
        <v>17.93</v>
      </c>
      <c r="O3653" s="1">
        <v>19.559999999999999</v>
      </c>
      <c r="P3653" s="1">
        <v>500000</v>
      </c>
      <c r="Q3653" s="1">
        <v>9500</v>
      </c>
      <c r="R3653" s="1">
        <v>109697</v>
      </c>
      <c r="S3653" s="1">
        <v>0</v>
      </c>
      <c r="T3653" s="1">
        <v>0</v>
      </c>
      <c r="U3653" s="1">
        <v>0</v>
      </c>
      <c r="W3653" s="1">
        <v>0</v>
      </c>
      <c r="X3653" s="1">
        <v>0</v>
      </c>
      <c r="Y3653" s="1">
        <v>0</v>
      </c>
      <c r="AB3653" s="275">
        <v>44651</v>
      </c>
      <c r="AC3653" s="1">
        <v>1</v>
      </c>
      <c r="AD3653" s="1" t="s">
        <v>2623</v>
      </c>
      <c r="AE3653" s="1">
        <v>1</v>
      </c>
      <c r="AF3653" s="1">
        <v>15</v>
      </c>
      <c r="AG3653" s="1">
        <v>0</v>
      </c>
      <c r="AN3653" s="1">
        <v>1</v>
      </c>
      <c r="AO3653" s="1">
        <v>1</v>
      </c>
      <c r="AR3653" s="276">
        <v>304864</v>
      </c>
      <c r="AS3653" s="1" t="s">
        <v>2657</v>
      </c>
      <c r="AT3653" s="1">
        <v>0</v>
      </c>
      <c r="AU3653" s="1">
        <v>0</v>
      </c>
      <c r="AV3653" s="1" t="s">
        <v>2670</v>
      </c>
      <c r="AW3653" s="1" t="s">
        <v>5681</v>
      </c>
      <c r="AX3653" s="1">
        <v>5</v>
      </c>
      <c r="BC3653" s="1">
        <v>1</v>
      </c>
      <c r="BD3653" s="1">
        <v>7</v>
      </c>
      <c r="BE3653" s="1">
        <v>2</v>
      </c>
      <c r="BF3653" s="296">
        <v>2134042</v>
      </c>
    </row>
    <row r="3654" spans="1:58" x14ac:dyDescent="0.3">
      <c r="A3654" s="273">
        <f t="shared" si="106"/>
        <v>0</v>
      </c>
      <c r="B3654" s="1" t="s">
        <v>2621</v>
      </c>
      <c r="C3654" s="274">
        <v>2244297989</v>
      </c>
      <c r="D3654" s="1">
        <v>144205</v>
      </c>
      <c r="E3654" s="1">
        <v>4</v>
      </c>
      <c r="F3654" s="1" t="s">
        <v>3180</v>
      </c>
      <c r="G3654" s="275">
        <v>43987</v>
      </c>
      <c r="H3654" s="275">
        <v>44804</v>
      </c>
      <c r="I3654" s="1">
        <v>0</v>
      </c>
      <c r="J3654" s="1">
        <v>1</v>
      </c>
      <c r="K3654" s="1">
        <v>20</v>
      </c>
      <c r="L3654" s="1">
        <v>30</v>
      </c>
      <c r="M3654" s="1">
        <v>2</v>
      </c>
      <c r="N3654" s="1">
        <v>9</v>
      </c>
      <c r="O3654" s="1">
        <v>9.3800000000000008</v>
      </c>
      <c r="P3654" s="1">
        <v>5000000</v>
      </c>
      <c r="Q3654" s="1">
        <v>158999</v>
      </c>
      <c r="R3654" s="1">
        <v>648513</v>
      </c>
      <c r="S3654" s="1">
        <v>0</v>
      </c>
      <c r="T3654" s="1">
        <v>0</v>
      </c>
      <c r="U3654" s="1">
        <v>0</v>
      </c>
      <c r="W3654" s="1">
        <v>0</v>
      </c>
      <c r="X3654" s="1">
        <v>0</v>
      </c>
      <c r="Y3654" s="1">
        <v>0</v>
      </c>
      <c r="AB3654" s="275">
        <v>44651</v>
      </c>
      <c r="AC3654" s="1">
        <v>1</v>
      </c>
      <c r="AD3654" s="1" t="s">
        <v>2623</v>
      </c>
      <c r="AE3654" s="1">
        <v>1</v>
      </c>
      <c r="AF3654" s="1">
        <v>30</v>
      </c>
      <c r="AG3654" s="1">
        <v>0</v>
      </c>
      <c r="AN3654" s="1">
        <v>1</v>
      </c>
      <c r="AO3654" s="1">
        <v>1</v>
      </c>
      <c r="AR3654" s="276">
        <v>433806</v>
      </c>
      <c r="AS3654" s="1" t="s">
        <v>2657</v>
      </c>
      <c r="AT3654" s="1">
        <v>0</v>
      </c>
      <c r="AU3654" s="1">
        <v>0</v>
      </c>
      <c r="AX3654" s="1">
        <v>5</v>
      </c>
      <c r="BC3654" s="1">
        <v>1</v>
      </c>
      <c r="BD3654" s="1">
        <v>7</v>
      </c>
      <c r="BE3654" s="1">
        <v>2</v>
      </c>
      <c r="BF3654" s="296">
        <v>3036604</v>
      </c>
    </row>
    <row r="3655" spans="1:58" x14ac:dyDescent="0.3">
      <c r="A3655" s="273">
        <f t="shared" si="106"/>
        <v>368814.68121350277</v>
      </c>
      <c r="B3655" s="1" t="s">
        <v>2621</v>
      </c>
      <c r="C3655" s="274">
        <v>2244200624</v>
      </c>
      <c r="D3655" s="1">
        <v>144205</v>
      </c>
      <c r="E3655" s="1">
        <v>4</v>
      </c>
      <c r="F3655" s="1" t="s">
        <v>5472</v>
      </c>
      <c r="G3655" s="275">
        <v>44551</v>
      </c>
      <c r="H3655" s="275">
        <v>44926</v>
      </c>
      <c r="I3655" s="1">
        <v>0</v>
      </c>
      <c r="J3655" s="1">
        <v>1</v>
      </c>
      <c r="K3655" s="1">
        <v>3</v>
      </c>
      <c r="L3655" s="1">
        <v>30</v>
      </c>
      <c r="M3655" s="1">
        <v>2</v>
      </c>
      <c r="N3655" s="1">
        <v>17.690000000000001</v>
      </c>
      <c r="O3655" s="1">
        <v>19.2</v>
      </c>
      <c r="P3655" s="1">
        <v>600000</v>
      </c>
      <c r="Q3655" s="1">
        <v>55037</v>
      </c>
      <c r="R3655" s="1">
        <v>459952</v>
      </c>
      <c r="S3655" s="1">
        <v>0</v>
      </c>
      <c r="T3655" s="1">
        <v>0</v>
      </c>
      <c r="U3655" s="1">
        <v>0</v>
      </c>
      <c r="W3655" s="1">
        <v>0</v>
      </c>
      <c r="X3655" s="1">
        <v>0</v>
      </c>
      <c r="Y3655" s="1">
        <v>0</v>
      </c>
      <c r="AB3655" s="275">
        <v>44651</v>
      </c>
      <c r="AC3655" s="1">
        <v>1</v>
      </c>
      <c r="AD3655" s="1" t="s">
        <v>2623</v>
      </c>
      <c r="AE3655" s="1">
        <v>1</v>
      </c>
      <c r="AF3655" s="1">
        <v>30</v>
      </c>
      <c r="AG3655" s="1">
        <v>0</v>
      </c>
      <c r="AN3655" s="1">
        <v>1</v>
      </c>
      <c r="AO3655" s="1">
        <v>1</v>
      </c>
      <c r="AR3655" s="276">
        <v>11390.44</v>
      </c>
      <c r="AS3655" s="1" t="s">
        <v>2657</v>
      </c>
      <c r="AT3655" s="1">
        <v>0</v>
      </c>
      <c r="AU3655" s="1">
        <v>0</v>
      </c>
      <c r="AX3655" s="1">
        <v>5</v>
      </c>
      <c r="BC3655" s="1">
        <v>1</v>
      </c>
      <c r="BD3655" s="1">
        <v>7</v>
      </c>
      <c r="BE3655" s="1">
        <v>2</v>
      </c>
      <c r="BF3655" s="296">
        <v>79746.878786497211</v>
      </c>
    </row>
    <row r="3656" spans="1:58" x14ac:dyDescent="0.3">
      <c r="A3656" s="273">
        <f t="shared" si="106"/>
        <v>282982.23635949165</v>
      </c>
      <c r="B3656" s="1" t="s">
        <v>2621</v>
      </c>
      <c r="C3656" s="274">
        <v>2244200624</v>
      </c>
      <c r="D3656" s="1">
        <v>144205</v>
      </c>
      <c r="E3656" s="1">
        <v>4</v>
      </c>
      <c r="F3656" s="1" t="s">
        <v>5473</v>
      </c>
      <c r="G3656" s="275">
        <v>44551</v>
      </c>
      <c r="H3656" s="275">
        <v>44865</v>
      </c>
      <c r="I3656" s="1">
        <v>0</v>
      </c>
      <c r="J3656" s="1">
        <v>1</v>
      </c>
      <c r="K3656" s="1">
        <v>2</v>
      </c>
      <c r="L3656" s="1">
        <v>30</v>
      </c>
      <c r="M3656" s="1">
        <v>2</v>
      </c>
      <c r="N3656" s="1">
        <v>17.690000000000001</v>
      </c>
      <c r="O3656" s="1">
        <v>19.2</v>
      </c>
      <c r="P3656" s="1">
        <v>600000</v>
      </c>
      <c r="Q3656" s="1">
        <v>55037</v>
      </c>
      <c r="R3656" s="1">
        <v>352913</v>
      </c>
      <c r="S3656" s="1">
        <v>0</v>
      </c>
      <c r="T3656" s="1">
        <v>0</v>
      </c>
      <c r="U3656" s="1">
        <v>0</v>
      </c>
      <c r="V3656" s="275"/>
      <c r="W3656" s="1">
        <v>0</v>
      </c>
      <c r="X3656" s="1">
        <v>0</v>
      </c>
      <c r="Y3656" s="1">
        <v>0</v>
      </c>
      <c r="AB3656" s="275">
        <v>44651</v>
      </c>
      <c r="AC3656" s="1">
        <v>1</v>
      </c>
      <c r="AD3656" s="1" t="s">
        <v>2623</v>
      </c>
      <c r="AE3656" s="1">
        <v>1</v>
      </c>
      <c r="AF3656" s="1">
        <v>30</v>
      </c>
      <c r="AG3656" s="1">
        <v>0</v>
      </c>
      <c r="AN3656" s="1">
        <v>1</v>
      </c>
      <c r="AO3656" s="1">
        <v>1</v>
      </c>
      <c r="AR3656" s="276">
        <v>8742.4</v>
      </c>
      <c r="AS3656" s="1" t="s">
        <v>2657</v>
      </c>
      <c r="AT3656" s="1">
        <v>0</v>
      </c>
      <c r="AU3656" s="1">
        <v>0</v>
      </c>
      <c r="AX3656" s="1">
        <v>5</v>
      </c>
      <c r="BC3656" s="1">
        <v>1</v>
      </c>
      <c r="BD3656" s="1">
        <v>7</v>
      </c>
      <c r="BE3656" s="1">
        <v>2</v>
      </c>
      <c r="BF3656" s="296">
        <v>61188.363640508338</v>
      </c>
    </row>
    <row r="3657" spans="1:58" x14ac:dyDescent="0.3">
      <c r="A3657" s="273">
        <f t="shared" si="106"/>
        <v>368814.68121350277</v>
      </c>
      <c r="B3657" s="1" t="s">
        <v>2621</v>
      </c>
      <c r="C3657" s="274">
        <v>2244200624</v>
      </c>
      <c r="D3657" s="1">
        <v>144205</v>
      </c>
      <c r="E3657" s="1">
        <v>4</v>
      </c>
      <c r="F3657" s="1" t="s">
        <v>5446</v>
      </c>
      <c r="G3657" s="275">
        <v>44550</v>
      </c>
      <c r="H3657" s="275">
        <v>44926</v>
      </c>
      <c r="I3657" s="1">
        <v>0</v>
      </c>
      <c r="J3657" s="1">
        <v>1</v>
      </c>
      <c r="K3657" s="1">
        <v>3</v>
      </c>
      <c r="L3657" s="1">
        <v>30</v>
      </c>
      <c r="M3657" s="1">
        <v>2</v>
      </c>
      <c r="N3657" s="1">
        <v>17.690000000000001</v>
      </c>
      <c r="O3657" s="1">
        <v>19.2</v>
      </c>
      <c r="P3657" s="1">
        <v>600000</v>
      </c>
      <c r="Q3657" s="1">
        <v>55037</v>
      </c>
      <c r="R3657" s="1">
        <v>459952</v>
      </c>
      <c r="S3657" s="1">
        <v>0</v>
      </c>
      <c r="T3657" s="1">
        <v>0</v>
      </c>
      <c r="U3657" s="1">
        <v>0</v>
      </c>
      <c r="V3657" s="275"/>
      <c r="W3657" s="1">
        <v>0</v>
      </c>
      <c r="X3657" s="1">
        <v>0</v>
      </c>
      <c r="Y3657" s="1">
        <v>0</v>
      </c>
      <c r="AB3657" s="275">
        <v>44651</v>
      </c>
      <c r="AC3657" s="1">
        <v>1</v>
      </c>
      <c r="AD3657" s="1" t="s">
        <v>2623</v>
      </c>
      <c r="AE3657" s="1">
        <v>1</v>
      </c>
      <c r="AF3657" s="1">
        <v>30</v>
      </c>
      <c r="AG3657" s="1">
        <v>0</v>
      </c>
      <c r="AN3657" s="1">
        <v>1</v>
      </c>
      <c r="AO3657" s="1">
        <v>1</v>
      </c>
      <c r="AP3657" s="275"/>
      <c r="AR3657" s="276">
        <v>11390.44</v>
      </c>
      <c r="AS3657" s="1" t="s">
        <v>2657</v>
      </c>
      <c r="AT3657" s="1">
        <v>0</v>
      </c>
      <c r="AU3657" s="1">
        <v>0</v>
      </c>
      <c r="AX3657" s="1">
        <v>5</v>
      </c>
      <c r="BC3657" s="1">
        <v>1</v>
      </c>
      <c r="BD3657" s="1">
        <v>7</v>
      </c>
      <c r="BE3657" s="1">
        <v>2</v>
      </c>
      <c r="BF3657" s="296">
        <v>79746.878786497211</v>
      </c>
    </row>
    <row r="3658" spans="1:58" x14ac:dyDescent="0.3">
      <c r="A3658" s="273">
        <f t="shared" si="106"/>
        <v>368814.68121350277</v>
      </c>
      <c r="B3658" s="1" t="s">
        <v>2621</v>
      </c>
      <c r="C3658" s="274">
        <v>2244200624</v>
      </c>
      <c r="D3658" s="1">
        <v>144205</v>
      </c>
      <c r="E3658" s="1">
        <v>4</v>
      </c>
      <c r="F3658" s="1" t="s">
        <v>5447</v>
      </c>
      <c r="G3658" s="275">
        <v>44550</v>
      </c>
      <c r="H3658" s="275">
        <v>44926</v>
      </c>
      <c r="I3658" s="1">
        <v>0</v>
      </c>
      <c r="J3658" s="1">
        <v>1</v>
      </c>
      <c r="K3658" s="1">
        <v>3</v>
      </c>
      <c r="L3658" s="1">
        <v>30</v>
      </c>
      <c r="M3658" s="1">
        <v>2</v>
      </c>
      <c r="N3658" s="1">
        <v>17.690000000000001</v>
      </c>
      <c r="O3658" s="1">
        <v>19.2</v>
      </c>
      <c r="P3658" s="1">
        <v>600000</v>
      </c>
      <c r="Q3658" s="1">
        <v>55037</v>
      </c>
      <c r="R3658" s="1">
        <v>459952</v>
      </c>
      <c r="S3658" s="1">
        <v>0</v>
      </c>
      <c r="T3658" s="1">
        <v>0</v>
      </c>
      <c r="U3658" s="1">
        <v>0</v>
      </c>
      <c r="W3658" s="1">
        <v>0</v>
      </c>
      <c r="X3658" s="1">
        <v>0</v>
      </c>
      <c r="Y3658" s="1">
        <v>0</v>
      </c>
      <c r="AB3658" s="275">
        <v>44651</v>
      </c>
      <c r="AC3658" s="1">
        <v>1</v>
      </c>
      <c r="AD3658" s="1" t="s">
        <v>2623</v>
      </c>
      <c r="AE3658" s="1">
        <v>1</v>
      </c>
      <c r="AF3658" s="1">
        <v>30</v>
      </c>
      <c r="AG3658" s="1">
        <v>0</v>
      </c>
      <c r="AN3658" s="1">
        <v>1</v>
      </c>
      <c r="AO3658" s="1">
        <v>1</v>
      </c>
      <c r="AR3658" s="276">
        <v>11390.44</v>
      </c>
      <c r="AS3658" s="1" t="s">
        <v>2657</v>
      </c>
      <c r="AT3658" s="1">
        <v>0</v>
      </c>
      <c r="AU3658" s="1">
        <v>0</v>
      </c>
      <c r="AX3658" s="1">
        <v>5</v>
      </c>
      <c r="BC3658" s="1">
        <v>1</v>
      </c>
      <c r="BD3658" s="1">
        <v>7</v>
      </c>
      <c r="BE3658" s="1">
        <v>2</v>
      </c>
      <c r="BF3658" s="296">
        <v>79746.878786497211</v>
      </c>
    </row>
    <row r="3659" spans="1:58" x14ac:dyDescent="0.3">
      <c r="A3659" s="273">
        <f t="shared" si="106"/>
        <v>1515357</v>
      </c>
      <c r="B3659" s="1" t="s">
        <v>2621</v>
      </c>
      <c r="C3659" s="274">
        <v>2244206072</v>
      </c>
      <c r="D3659" s="1">
        <v>144105</v>
      </c>
      <c r="E3659" s="1">
        <v>4</v>
      </c>
      <c r="F3659" s="1" t="s">
        <v>5803</v>
      </c>
      <c r="G3659" s="275">
        <v>44572</v>
      </c>
      <c r="H3659" s="275">
        <v>45322</v>
      </c>
      <c r="I3659" s="1">
        <v>0</v>
      </c>
      <c r="J3659" s="1">
        <v>1</v>
      </c>
      <c r="K3659" s="1">
        <v>2</v>
      </c>
      <c r="L3659" s="1">
        <v>30</v>
      </c>
      <c r="M3659" s="1">
        <v>2</v>
      </c>
      <c r="N3659" s="1">
        <v>8.02</v>
      </c>
      <c r="O3659" s="1">
        <v>8.32</v>
      </c>
      <c r="P3659" s="1">
        <v>4637063</v>
      </c>
      <c r="Q3659" s="1">
        <v>210626</v>
      </c>
      <c r="R3659" s="1">
        <v>4279689</v>
      </c>
      <c r="S3659" s="1">
        <v>0</v>
      </c>
      <c r="T3659" s="1">
        <v>0</v>
      </c>
      <c r="U3659" s="1">
        <v>0</v>
      </c>
      <c r="W3659" s="1">
        <v>0</v>
      </c>
      <c r="X3659" s="1">
        <v>0</v>
      </c>
      <c r="Y3659" s="1">
        <v>0</v>
      </c>
      <c r="AB3659" s="275">
        <v>44651</v>
      </c>
      <c r="AC3659" s="1">
        <v>1</v>
      </c>
      <c r="AD3659" s="1" t="s">
        <v>2623</v>
      </c>
      <c r="AE3659" s="1">
        <v>1</v>
      </c>
      <c r="AF3659" s="1">
        <v>30</v>
      </c>
      <c r="AG3659" s="1">
        <v>0</v>
      </c>
      <c r="AN3659" s="1">
        <v>1</v>
      </c>
      <c r="AO3659" s="1">
        <v>1</v>
      </c>
      <c r="AR3659" s="276">
        <v>345537</v>
      </c>
      <c r="AS3659" s="1" t="s">
        <v>2624</v>
      </c>
      <c r="AT3659" s="1">
        <v>0</v>
      </c>
      <c r="AU3659" s="1">
        <v>0</v>
      </c>
      <c r="AV3659" s="1" t="s">
        <v>2625</v>
      </c>
      <c r="AW3659" s="1" t="s">
        <v>2626</v>
      </c>
      <c r="AX3659" s="1">
        <v>5</v>
      </c>
      <c r="BC3659" s="1">
        <v>1</v>
      </c>
      <c r="BD3659" s="1">
        <v>7</v>
      </c>
      <c r="BE3659" s="1">
        <v>2</v>
      </c>
      <c r="BF3659" s="296">
        <v>2418795</v>
      </c>
    </row>
    <row r="3660" spans="1:58" x14ac:dyDescent="0.3">
      <c r="A3660" s="273">
        <f t="shared" si="106"/>
        <v>11697647</v>
      </c>
      <c r="B3660" s="1" t="s">
        <v>2621</v>
      </c>
      <c r="C3660" s="274">
        <v>2248444247</v>
      </c>
      <c r="D3660" s="1">
        <v>144105</v>
      </c>
      <c r="E3660" s="1">
        <v>4</v>
      </c>
      <c r="F3660" s="1" t="s">
        <v>5783</v>
      </c>
      <c r="G3660" s="275">
        <v>44574</v>
      </c>
      <c r="H3660" s="275">
        <v>45504</v>
      </c>
      <c r="I3660" s="1">
        <v>0</v>
      </c>
      <c r="J3660" s="1">
        <v>1</v>
      </c>
      <c r="K3660" s="1">
        <v>2</v>
      </c>
      <c r="L3660" s="1">
        <v>30</v>
      </c>
      <c r="M3660" s="1">
        <v>2</v>
      </c>
      <c r="N3660" s="1">
        <v>9</v>
      </c>
      <c r="O3660" s="1">
        <v>9.3800000000000008</v>
      </c>
      <c r="P3660" s="1">
        <v>13077109</v>
      </c>
      <c r="Q3660" s="1">
        <v>356014</v>
      </c>
      <c r="R3660" s="1">
        <v>12568039</v>
      </c>
      <c r="S3660" s="1">
        <v>0</v>
      </c>
      <c r="T3660" s="1">
        <v>0</v>
      </c>
      <c r="U3660" s="1">
        <v>0</v>
      </c>
      <c r="W3660" s="1">
        <v>0</v>
      </c>
      <c r="X3660" s="1">
        <v>0</v>
      </c>
      <c r="Y3660" s="1">
        <v>0</v>
      </c>
      <c r="Z3660" s="1" t="s">
        <v>2635</v>
      </c>
      <c r="AA3660" s="1" t="s">
        <v>2807</v>
      </c>
      <c r="AB3660" s="275">
        <v>44651</v>
      </c>
      <c r="AC3660" s="1">
        <v>1</v>
      </c>
      <c r="AD3660" s="1" t="s">
        <v>2623</v>
      </c>
      <c r="AE3660" s="1">
        <v>1</v>
      </c>
      <c r="AF3660" s="1">
        <v>30</v>
      </c>
      <c r="AG3660" s="1">
        <v>0</v>
      </c>
      <c r="AN3660" s="1">
        <v>1</v>
      </c>
      <c r="AO3660" s="1">
        <v>1</v>
      </c>
      <c r="AR3660" s="276">
        <v>108797</v>
      </c>
      <c r="AS3660" s="1" t="s">
        <v>2624</v>
      </c>
      <c r="AT3660" s="1">
        <v>0</v>
      </c>
      <c r="AU3660" s="1">
        <v>0</v>
      </c>
      <c r="AV3660" s="1" t="s">
        <v>2625</v>
      </c>
      <c r="AW3660" s="1" t="s">
        <v>2626</v>
      </c>
      <c r="AX3660" s="1">
        <v>5</v>
      </c>
      <c r="BC3660" s="1">
        <v>1</v>
      </c>
      <c r="BD3660" s="1">
        <v>7</v>
      </c>
      <c r="BE3660" s="1">
        <v>2</v>
      </c>
      <c r="BF3660" s="296">
        <v>761595</v>
      </c>
    </row>
    <row r="3661" spans="1:58" x14ac:dyDescent="0.3">
      <c r="A3661" s="273">
        <f t="shared" si="106"/>
        <v>0</v>
      </c>
      <c r="B3661" s="1" t="s">
        <v>2621</v>
      </c>
      <c r="C3661" s="274">
        <v>2262947989</v>
      </c>
      <c r="D3661" s="1">
        <v>144105</v>
      </c>
      <c r="E3661" s="1">
        <v>4</v>
      </c>
      <c r="F3661" s="1" t="s">
        <v>3878</v>
      </c>
      <c r="G3661" s="275">
        <v>44183</v>
      </c>
      <c r="H3661" s="275">
        <v>44926</v>
      </c>
      <c r="I3661" s="1">
        <v>0</v>
      </c>
      <c r="J3661" s="1">
        <v>1</v>
      </c>
      <c r="K3661" s="1">
        <v>17</v>
      </c>
      <c r="L3661" s="1">
        <v>30</v>
      </c>
      <c r="M3661" s="1">
        <v>2</v>
      </c>
      <c r="N3661" s="1">
        <v>12.61</v>
      </c>
      <c r="O3661" s="1">
        <v>13.37</v>
      </c>
      <c r="P3661" s="1">
        <v>10059432</v>
      </c>
      <c r="Q3661" s="1">
        <v>349508</v>
      </c>
      <c r="R3661" s="1">
        <v>2982548</v>
      </c>
      <c r="S3661" s="1">
        <v>0</v>
      </c>
      <c r="T3661" s="1">
        <v>0</v>
      </c>
      <c r="U3661" s="1">
        <v>0</v>
      </c>
      <c r="W3661" s="1">
        <v>0</v>
      </c>
      <c r="X3661" s="1">
        <v>0</v>
      </c>
      <c r="Y3661" s="1">
        <v>0</v>
      </c>
      <c r="AB3661" s="275">
        <v>44651</v>
      </c>
      <c r="AC3661" s="1">
        <v>1</v>
      </c>
      <c r="AD3661" s="1" t="s">
        <v>2623</v>
      </c>
      <c r="AE3661" s="1">
        <v>1</v>
      </c>
      <c r="AF3661" s="1">
        <v>30</v>
      </c>
      <c r="AG3661" s="1">
        <v>0</v>
      </c>
      <c r="AN3661" s="1">
        <v>1</v>
      </c>
      <c r="AO3661" s="1">
        <v>1</v>
      </c>
      <c r="AR3661" s="276">
        <v>507496</v>
      </c>
      <c r="AS3661" s="1" t="s">
        <v>2632</v>
      </c>
      <c r="AT3661" s="1">
        <v>0</v>
      </c>
      <c r="AU3661" s="1">
        <v>0</v>
      </c>
      <c r="AV3661" s="1" t="s">
        <v>2625</v>
      </c>
      <c r="AW3661" s="1" t="s">
        <v>2626</v>
      </c>
      <c r="AX3661" s="1">
        <v>5</v>
      </c>
      <c r="BC3661" s="1">
        <v>1</v>
      </c>
      <c r="BD3661" s="1">
        <v>7</v>
      </c>
      <c r="BE3661" s="1">
        <v>2</v>
      </c>
      <c r="BF3661" s="296">
        <v>3552475</v>
      </c>
    </row>
    <row r="3662" spans="1:58" x14ac:dyDescent="0.3">
      <c r="A3662" s="273">
        <f t="shared" si="106"/>
        <v>34234149</v>
      </c>
      <c r="B3662" s="1" t="s">
        <v>2621</v>
      </c>
      <c r="C3662" s="274">
        <v>2262944742</v>
      </c>
      <c r="D3662" s="1">
        <v>141105</v>
      </c>
      <c r="E3662" s="1">
        <v>4</v>
      </c>
      <c r="F3662" s="1" t="s">
        <v>5205</v>
      </c>
      <c r="G3662" s="275">
        <v>44530</v>
      </c>
      <c r="H3662" s="275">
        <v>45626</v>
      </c>
      <c r="I3662" s="1">
        <v>0</v>
      </c>
      <c r="J3662" s="1">
        <v>1</v>
      </c>
      <c r="K3662" s="1">
        <v>5</v>
      </c>
      <c r="L3662" s="1">
        <v>30</v>
      </c>
      <c r="M3662" s="1">
        <v>2</v>
      </c>
      <c r="N3662" s="1">
        <v>9</v>
      </c>
      <c r="O3662" s="1">
        <v>9.3800000000000008</v>
      </c>
      <c r="P3662" s="1">
        <v>41559340</v>
      </c>
      <c r="Q3662" s="1">
        <v>1074383</v>
      </c>
      <c r="R3662" s="1">
        <v>36993519</v>
      </c>
      <c r="S3662" s="1">
        <v>0</v>
      </c>
      <c r="T3662" s="1">
        <v>0</v>
      </c>
      <c r="U3662" s="1">
        <v>41000000</v>
      </c>
      <c r="V3662" s="1">
        <v>44527</v>
      </c>
      <c r="W3662" s="1">
        <v>0</v>
      </c>
      <c r="X3662" s="1">
        <v>0</v>
      </c>
      <c r="Y3662" s="1">
        <v>0</v>
      </c>
      <c r="Z3662" s="1" t="s">
        <v>3734</v>
      </c>
      <c r="AA3662" s="1" t="s">
        <v>2807</v>
      </c>
      <c r="AB3662" s="275">
        <v>44651</v>
      </c>
      <c r="AC3662" s="1">
        <v>3</v>
      </c>
      <c r="AD3662" s="1" t="s">
        <v>2623</v>
      </c>
      <c r="AE3662" s="1">
        <v>1</v>
      </c>
      <c r="AF3662" s="1">
        <v>30</v>
      </c>
      <c r="AG3662" s="1">
        <v>0</v>
      </c>
      <c r="AN3662" s="1">
        <v>1</v>
      </c>
      <c r="AO3662" s="1">
        <v>1</v>
      </c>
      <c r="AR3662" s="276">
        <v>1615234</v>
      </c>
      <c r="AS3662" s="1" t="s">
        <v>2624</v>
      </c>
      <c r="AT3662" s="1">
        <v>0</v>
      </c>
      <c r="AU3662" s="1">
        <v>0</v>
      </c>
      <c r="AV3662" s="1" t="s">
        <v>2625</v>
      </c>
      <c r="AW3662" s="1" t="s">
        <v>2626</v>
      </c>
      <c r="AX3662" s="1">
        <v>5</v>
      </c>
      <c r="BC3662" s="1">
        <v>1</v>
      </c>
      <c r="BD3662" s="1">
        <v>7</v>
      </c>
      <c r="BE3662" s="1">
        <v>2</v>
      </c>
      <c r="BF3662" s="296">
        <v>1144136</v>
      </c>
    </row>
    <row r="3663" spans="1:58" x14ac:dyDescent="0.3">
      <c r="A3663" s="273">
        <f t="shared" si="106"/>
        <v>3000747.7335032746</v>
      </c>
      <c r="B3663" s="1" t="s">
        <v>2621</v>
      </c>
      <c r="C3663" s="274">
        <v>2262948984</v>
      </c>
      <c r="D3663" s="1">
        <v>144105</v>
      </c>
      <c r="E3663" s="1">
        <v>4</v>
      </c>
      <c r="F3663" s="1" t="s">
        <v>5790</v>
      </c>
      <c r="G3663" s="275">
        <v>44617</v>
      </c>
      <c r="H3663" s="275">
        <v>45169</v>
      </c>
      <c r="I3663" s="1">
        <v>0</v>
      </c>
      <c r="J3663" s="1">
        <v>1</v>
      </c>
      <c r="K3663" s="1">
        <v>1</v>
      </c>
      <c r="L3663" s="1">
        <v>30</v>
      </c>
      <c r="M3663" s="1">
        <v>2</v>
      </c>
      <c r="N3663" s="1">
        <v>10.94</v>
      </c>
      <c r="O3663" s="1">
        <v>11.51</v>
      </c>
      <c r="P3663" s="1">
        <v>5035932</v>
      </c>
      <c r="Q3663" s="1">
        <v>191904</v>
      </c>
      <c r="R3663" s="1">
        <v>4891685</v>
      </c>
      <c r="S3663" s="1">
        <v>0</v>
      </c>
      <c r="T3663" s="1">
        <v>0</v>
      </c>
      <c r="U3663" s="1">
        <v>0</v>
      </c>
      <c r="W3663" s="1">
        <v>0</v>
      </c>
      <c r="X3663" s="1">
        <v>0</v>
      </c>
      <c r="Y3663" s="1">
        <v>0</v>
      </c>
      <c r="Z3663" s="1" t="s">
        <v>2635</v>
      </c>
      <c r="AA3663" s="1" t="s">
        <v>2807</v>
      </c>
      <c r="AB3663" s="275">
        <v>44651</v>
      </c>
      <c r="AC3663" s="1">
        <v>1</v>
      </c>
      <c r="AD3663" s="1" t="s">
        <v>2623</v>
      </c>
      <c r="AE3663" s="1">
        <v>1</v>
      </c>
      <c r="AF3663" s="1">
        <v>30</v>
      </c>
      <c r="AG3663" s="1">
        <v>0</v>
      </c>
      <c r="AN3663" s="1">
        <v>1</v>
      </c>
      <c r="AO3663" s="1">
        <v>1</v>
      </c>
      <c r="AR3663" s="276">
        <v>236374.72</v>
      </c>
      <c r="AS3663" s="1" t="s">
        <v>2719</v>
      </c>
      <c r="AT3663" s="1">
        <v>0</v>
      </c>
      <c r="AU3663" s="1">
        <v>0</v>
      </c>
      <c r="AV3663" s="1" t="s">
        <v>2625</v>
      </c>
      <c r="AW3663" s="1" t="s">
        <v>2626</v>
      </c>
      <c r="AX3663" s="1">
        <v>5</v>
      </c>
      <c r="BC3663" s="1">
        <v>1</v>
      </c>
      <c r="BD3663" s="1">
        <v>7</v>
      </c>
      <c r="BE3663" s="1">
        <v>2</v>
      </c>
      <c r="BF3663" s="296">
        <v>1654562.5464967259</v>
      </c>
    </row>
    <row r="3664" spans="1:58" x14ac:dyDescent="0.3">
      <c r="A3664" s="273">
        <f t="shared" si="106"/>
        <v>1640049.5668925894</v>
      </c>
      <c r="B3664" s="1" t="s">
        <v>2621</v>
      </c>
      <c r="C3664" s="274">
        <v>2262948984</v>
      </c>
      <c r="D3664" s="1">
        <v>144205</v>
      </c>
      <c r="E3664" s="1">
        <v>4</v>
      </c>
      <c r="F3664" s="1" t="s">
        <v>5370</v>
      </c>
      <c r="G3664" s="275">
        <v>44497</v>
      </c>
      <c r="H3664" s="275">
        <v>45596</v>
      </c>
      <c r="I3664" s="1">
        <v>0</v>
      </c>
      <c r="J3664" s="1">
        <v>1</v>
      </c>
      <c r="K3664" s="1">
        <v>5</v>
      </c>
      <c r="L3664" s="1">
        <v>30</v>
      </c>
      <c r="M3664" s="1">
        <v>2</v>
      </c>
      <c r="N3664" s="1">
        <v>17.690000000000001</v>
      </c>
      <c r="O3664" s="1">
        <v>19.2</v>
      </c>
      <c r="P3664" s="1">
        <v>3000000</v>
      </c>
      <c r="Q3664" s="1">
        <v>108613</v>
      </c>
      <c r="R3664" s="1">
        <v>2673521</v>
      </c>
      <c r="S3664" s="1">
        <v>0</v>
      </c>
      <c r="T3664" s="1">
        <v>0</v>
      </c>
      <c r="U3664" s="1">
        <v>0</v>
      </c>
      <c r="W3664" s="1">
        <v>0</v>
      </c>
      <c r="X3664" s="1">
        <v>0</v>
      </c>
      <c r="Y3664" s="1">
        <v>0</v>
      </c>
      <c r="AB3664" s="275">
        <v>44651</v>
      </c>
      <c r="AC3664" s="1">
        <v>1</v>
      </c>
      <c r="AD3664" s="1" t="s">
        <v>2623</v>
      </c>
      <c r="AE3664" s="1">
        <v>1</v>
      </c>
      <c r="AF3664" s="1">
        <v>30</v>
      </c>
      <c r="AG3664" s="1">
        <v>0</v>
      </c>
      <c r="AN3664" s="1">
        <v>1</v>
      </c>
      <c r="AO3664" s="1">
        <v>1</v>
      </c>
      <c r="AR3664" s="276">
        <v>129180.23</v>
      </c>
      <c r="AS3664" s="1" t="s">
        <v>2657</v>
      </c>
      <c r="AT3664" s="1">
        <v>0</v>
      </c>
      <c r="AU3664" s="1">
        <v>0</v>
      </c>
      <c r="AX3664" s="1">
        <v>5</v>
      </c>
      <c r="BC3664" s="1">
        <v>1</v>
      </c>
      <c r="BD3664" s="1">
        <v>7</v>
      </c>
      <c r="BE3664" s="1">
        <v>2</v>
      </c>
      <c r="BF3664" s="296">
        <v>904291.20310741046</v>
      </c>
    </row>
    <row r="3665" spans="1:58" x14ac:dyDescent="0.3">
      <c r="A3665" s="273">
        <f t="shared" si="106"/>
        <v>114230.68960413634</v>
      </c>
      <c r="B3665" s="1" t="s">
        <v>2621</v>
      </c>
      <c r="C3665" s="274">
        <v>2262948984</v>
      </c>
      <c r="D3665" s="1">
        <v>144205</v>
      </c>
      <c r="E3665" s="1">
        <v>4</v>
      </c>
      <c r="F3665" s="1" t="s">
        <v>6377</v>
      </c>
      <c r="G3665" s="275">
        <v>44629</v>
      </c>
      <c r="H3665" s="275">
        <v>45747</v>
      </c>
      <c r="I3665" s="1">
        <v>0</v>
      </c>
      <c r="J3665" s="1">
        <v>1</v>
      </c>
      <c r="K3665" s="1">
        <v>0</v>
      </c>
      <c r="L3665" s="1">
        <v>30</v>
      </c>
      <c r="M3665" s="1">
        <v>2</v>
      </c>
      <c r="N3665" s="1">
        <v>17.7</v>
      </c>
      <c r="O3665" s="1">
        <v>19.21</v>
      </c>
      <c r="P3665" s="1">
        <v>186200</v>
      </c>
      <c r="Q3665" s="1">
        <v>6741</v>
      </c>
      <c r="R3665" s="1">
        <v>186200</v>
      </c>
      <c r="S3665" s="1">
        <v>1923</v>
      </c>
      <c r="T3665" s="1">
        <v>0</v>
      </c>
      <c r="U3665" s="1">
        <v>0</v>
      </c>
      <c r="W3665" s="1">
        <v>0</v>
      </c>
      <c r="X3665" s="1">
        <v>0</v>
      </c>
      <c r="Y3665" s="1">
        <v>0</v>
      </c>
      <c r="AB3665" s="275">
        <v>44629</v>
      </c>
      <c r="AC3665" s="1">
        <v>1</v>
      </c>
      <c r="AD3665" s="1" t="s">
        <v>2623</v>
      </c>
      <c r="AE3665" s="1">
        <v>1</v>
      </c>
      <c r="AF3665" s="1">
        <v>30</v>
      </c>
      <c r="AG3665" s="1">
        <v>0</v>
      </c>
      <c r="AN3665" s="1">
        <v>1</v>
      </c>
      <c r="AO3665" s="1">
        <v>1</v>
      </c>
      <c r="AR3665" s="276">
        <v>8989.06</v>
      </c>
      <c r="AS3665" s="1" t="s">
        <v>2657</v>
      </c>
      <c r="AT3665" s="1">
        <v>0</v>
      </c>
      <c r="AU3665" s="1">
        <v>0</v>
      </c>
      <c r="AX3665" s="1">
        <v>5</v>
      </c>
      <c r="BC3665" s="1">
        <v>1</v>
      </c>
      <c r="BD3665" s="1">
        <v>7</v>
      </c>
      <c r="BE3665" s="1">
        <v>2</v>
      </c>
      <c r="BF3665" s="296">
        <v>62980.250395863673</v>
      </c>
    </row>
    <row r="3666" spans="1:58" x14ac:dyDescent="0.3">
      <c r="A3666" s="273">
        <f t="shared" si="106"/>
        <v>51331.304957204571</v>
      </c>
      <c r="B3666" s="1" t="s">
        <v>2621</v>
      </c>
      <c r="C3666" s="274">
        <v>2262962244</v>
      </c>
      <c r="D3666" s="1">
        <v>144105</v>
      </c>
      <c r="E3666" s="1">
        <v>4</v>
      </c>
      <c r="F3666" s="1" t="s">
        <v>3960</v>
      </c>
      <c r="G3666" s="275">
        <v>44155</v>
      </c>
      <c r="H3666" s="275">
        <v>44712</v>
      </c>
      <c r="I3666" s="1">
        <v>0</v>
      </c>
      <c r="J3666" s="1">
        <v>1</v>
      </c>
      <c r="K3666" s="1">
        <v>31</v>
      </c>
      <c r="L3666" s="1">
        <v>15</v>
      </c>
      <c r="M3666" s="1">
        <v>2</v>
      </c>
      <c r="N3666" s="1">
        <v>5.99</v>
      </c>
      <c r="O3666" s="1">
        <v>6.16</v>
      </c>
      <c r="P3666" s="1">
        <v>1500000</v>
      </c>
      <c r="Q3666" s="1">
        <v>33333</v>
      </c>
      <c r="R3666" s="1">
        <v>128028</v>
      </c>
      <c r="S3666" s="1">
        <v>0</v>
      </c>
      <c r="T3666" s="1">
        <v>0</v>
      </c>
      <c r="U3666" s="1">
        <v>0</v>
      </c>
      <c r="W3666" s="1">
        <v>0</v>
      </c>
      <c r="X3666" s="1">
        <v>0</v>
      </c>
      <c r="Y3666" s="1">
        <v>0</v>
      </c>
      <c r="AB3666" s="275">
        <v>44651</v>
      </c>
      <c r="AC3666" s="1">
        <v>1</v>
      </c>
      <c r="AD3666" s="1" t="s">
        <v>2623</v>
      </c>
      <c r="AE3666" s="1">
        <v>1</v>
      </c>
      <c r="AF3666" s="1">
        <v>15</v>
      </c>
      <c r="AG3666" s="1">
        <v>0</v>
      </c>
      <c r="AN3666" s="1">
        <v>1</v>
      </c>
      <c r="AO3666" s="1">
        <v>1</v>
      </c>
      <c r="AR3666" s="276">
        <v>9211.99</v>
      </c>
      <c r="AS3666" s="1" t="s">
        <v>2657</v>
      </c>
      <c r="AT3666" s="1">
        <v>0</v>
      </c>
      <c r="AU3666" s="1">
        <v>0</v>
      </c>
      <c r="AV3666" s="1" t="s">
        <v>2670</v>
      </c>
      <c r="AW3666" s="1" t="s">
        <v>5681</v>
      </c>
      <c r="AX3666" s="1">
        <v>5</v>
      </c>
      <c r="BC3666" s="1">
        <v>1</v>
      </c>
      <c r="BD3666" s="1">
        <v>7</v>
      </c>
      <c r="BE3666" s="1">
        <v>2</v>
      </c>
      <c r="BF3666" s="296">
        <v>67484.705042795424</v>
      </c>
    </row>
    <row r="3667" spans="1:58" x14ac:dyDescent="0.3">
      <c r="A3667" s="273">
        <f t="shared" si="106"/>
        <v>494598.24157447368</v>
      </c>
      <c r="B3667" s="1" t="s">
        <v>2621</v>
      </c>
      <c r="C3667" s="274">
        <v>2262962244</v>
      </c>
      <c r="D3667" s="1">
        <v>144105</v>
      </c>
      <c r="E3667" s="1">
        <v>4</v>
      </c>
      <c r="F3667" s="1" t="s">
        <v>5371</v>
      </c>
      <c r="G3667" s="275">
        <v>44497</v>
      </c>
      <c r="H3667" s="275">
        <v>45230</v>
      </c>
      <c r="I3667" s="1">
        <v>0</v>
      </c>
      <c r="J3667" s="1">
        <v>1</v>
      </c>
      <c r="K3667" s="1">
        <v>10</v>
      </c>
      <c r="L3667" s="1">
        <v>15</v>
      </c>
      <c r="M3667" s="1">
        <v>2</v>
      </c>
      <c r="N3667" s="1">
        <v>5.99</v>
      </c>
      <c r="O3667" s="1">
        <v>6.16</v>
      </c>
      <c r="P3667" s="1">
        <v>1538190</v>
      </c>
      <c r="Q3667" s="1">
        <v>38292</v>
      </c>
      <c r="R3667" s="1">
        <v>1233737</v>
      </c>
      <c r="S3667" s="1">
        <v>0</v>
      </c>
      <c r="T3667" s="1">
        <v>0</v>
      </c>
      <c r="U3667" s="1">
        <v>0</v>
      </c>
      <c r="W3667" s="1">
        <v>0</v>
      </c>
      <c r="X3667" s="1">
        <v>0</v>
      </c>
      <c r="Y3667" s="1">
        <v>0</v>
      </c>
      <c r="AB3667" s="275">
        <v>44651</v>
      </c>
      <c r="AC3667" s="1">
        <v>1</v>
      </c>
      <c r="AD3667" s="1" t="s">
        <v>2623</v>
      </c>
      <c r="AE3667" s="1">
        <v>1</v>
      </c>
      <c r="AF3667" s="1">
        <v>15</v>
      </c>
      <c r="AG3667" s="1">
        <v>0</v>
      </c>
      <c r="AN3667" s="1">
        <v>1</v>
      </c>
      <c r="AO3667" s="1">
        <v>1</v>
      </c>
      <c r="AR3667" s="276">
        <v>88824.94</v>
      </c>
      <c r="AS3667" s="1" t="s">
        <v>2657</v>
      </c>
      <c r="AT3667" s="1">
        <v>0</v>
      </c>
      <c r="AU3667" s="1">
        <v>0</v>
      </c>
      <c r="AV3667" s="1" t="s">
        <v>2670</v>
      </c>
      <c r="AW3667" s="1" t="s">
        <v>5681</v>
      </c>
      <c r="AX3667" s="1">
        <v>5</v>
      </c>
      <c r="BC3667" s="1">
        <v>1</v>
      </c>
      <c r="BD3667" s="1">
        <v>7</v>
      </c>
      <c r="BE3667" s="1">
        <v>2</v>
      </c>
      <c r="BF3667" s="296">
        <v>650313.81842552638</v>
      </c>
    </row>
    <row r="3668" spans="1:58" x14ac:dyDescent="0.3">
      <c r="A3668" s="273">
        <f t="shared" si="106"/>
        <v>200452.84346832172</v>
      </c>
      <c r="B3668" s="1" t="s">
        <v>2621</v>
      </c>
      <c r="C3668" s="274">
        <v>2262962244</v>
      </c>
      <c r="D3668" s="1">
        <v>144105</v>
      </c>
      <c r="E3668" s="1">
        <v>4</v>
      </c>
      <c r="F3668" s="1" t="s">
        <v>5843</v>
      </c>
      <c r="G3668" s="275">
        <v>44649</v>
      </c>
      <c r="H3668" s="275">
        <v>45382</v>
      </c>
      <c r="I3668" s="1">
        <v>0</v>
      </c>
      <c r="J3668" s="1">
        <v>1</v>
      </c>
      <c r="K3668" s="1">
        <v>0</v>
      </c>
      <c r="L3668" s="1">
        <v>15</v>
      </c>
      <c r="M3668" s="1">
        <v>2</v>
      </c>
      <c r="N3668" s="1">
        <v>17.63</v>
      </c>
      <c r="O3668" s="1">
        <v>19.2</v>
      </c>
      <c r="P3668" s="1">
        <v>500000</v>
      </c>
      <c r="Q3668" s="1">
        <v>12447</v>
      </c>
      <c r="R3668" s="1">
        <v>500000</v>
      </c>
      <c r="S3668" s="1">
        <v>245</v>
      </c>
      <c r="T3668" s="1">
        <v>0</v>
      </c>
      <c r="U3668" s="1">
        <v>0</v>
      </c>
      <c r="W3668" s="1">
        <v>0</v>
      </c>
      <c r="X3668" s="1">
        <v>0</v>
      </c>
      <c r="Y3668" s="1">
        <v>0</v>
      </c>
      <c r="AB3668" s="275">
        <v>44649</v>
      </c>
      <c r="AC3668" s="1">
        <v>1</v>
      </c>
      <c r="AD3668" s="1" t="s">
        <v>2623</v>
      </c>
      <c r="AE3668" s="1">
        <v>1</v>
      </c>
      <c r="AF3668" s="1">
        <v>15</v>
      </c>
      <c r="AG3668" s="1">
        <v>0</v>
      </c>
      <c r="AN3668" s="1">
        <v>1</v>
      </c>
      <c r="AO3668" s="1">
        <v>1</v>
      </c>
      <c r="AR3668" s="276">
        <v>35992.68</v>
      </c>
      <c r="AS3668" s="1" t="s">
        <v>2657</v>
      </c>
      <c r="AT3668" s="1">
        <v>0</v>
      </c>
      <c r="AU3668" s="1">
        <v>0</v>
      </c>
      <c r="AV3668" s="1" t="s">
        <v>2670</v>
      </c>
      <c r="AW3668" s="1" t="s">
        <v>5681</v>
      </c>
      <c r="AX3668" s="1">
        <v>5</v>
      </c>
      <c r="BC3668" s="1">
        <v>1</v>
      </c>
      <c r="BD3668" s="1">
        <v>7</v>
      </c>
      <c r="BE3668" s="1">
        <v>2</v>
      </c>
      <c r="BF3668" s="296">
        <v>263554.47653167829</v>
      </c>
    </row>
    <row r="3669" spans="1:58" x14ac:dyDescent="0.3">
      <c r="A3669" s="273">
        <f t="shared" si="106"/>
        <v>0</v>
      </c>
      <c r="B3669" s="1" t="s">
        <v>2621</v>
      </c>
      <c r="C3669" s="274">
        <v>2292920999</v>
      </c>
      <c r="D3669" s="1">
        <v>144105</v>
      </c>
      <c r="E3669" s="1">
        <v>4</v>
      </c>
      <c r="F3669" s="1" t="s">
        <v>4035</v>
      </c>
      <c r="G3669" s="275">
        <v>44152</v>
      </c>
      <c r="H3669" s="275">
        <v>44712</v>
      </c>
      <c r="I3669" s="1">
        <v>0</v>
      </c>
      <c r="J3669" s="1">
        <v>1</v>
      </c>
      <c r="K3669" s="1">
        <v>17</v>
      </c>
      <c r="L3669" s="1">
        <v>30</v>
      </c>
      <c r="M3669" s="1">
        <v>2</v>
      </c>
      <c r="N3669" s="1">
        <v>9</v>
      </c>
      <c r="O3669" s="1">
        <v>9.3800000000000008</v>
      </c>
      <c r="P3669" s="1">
        <v>5029391</v>
      </c>
      <c r="Q3669" s="1">
        <v>227072</v>
      </c>
      <c r="R3669" s="1">
        <v>449114</v>
      </c>
      <c r="S3669" s="1">
        <v>0</v>
      </c>
      <c r="T3669" s="1">
        <v>0</v>
      </c>
      <c r="U3669" s="1">
        <v>0</v>
      </c>
      <c r="W3669" s="1">
        <v>0</v>
      </c>
      <c r="X3669" s="1">
        <v>0</v>
      </c>
      <c r="Y3669" s="1">
        <v>0</v>
      </c>
      <c r="AB3669" s="275">
        <v>44651</v>
      </c>
      <c r="AC3669" s="1">
        <v>1</v>
      </c>
      <c r="AD3669" s="1" t="s">
        <v>2623</v>
      </c>
      <c r="AE3669" s="1">
        <v>1</v>
      </c>
      <c r="AF3669" s="1">
        <v>30</v>
      </c>
      <c r="AG3669" s="1">
        <v>0</v>
      </c>
      <c r="AN3669" s="1">
        <v>1</v>
      </c>
      <c r="AO3669" s="1">
        <v>1</v>
      </c>
      <c r="AR3669" s="276">
        <v>446184</v>
      </c>
      <c r="AS3669" s="1" t="s">
        <v>2632</v>
      </c>
      <c r="AT3669" s="1">
        <v>0</v>
      </c>
      <c r="AU3669" s="1">
        <v>0</v>
      </c>
      <c r="AV3669" s="1" t="s">
        <v>2625</v>
      </c>
      <c r="AW3669" s="1" t="s">
        <v>2626</v>
      </c>
      <c r="AX3669" s="1">
        <v>5</v>
      </c>
      <c r="BC3669" s="1">
        <v>1</v>
      </c>
      <c r="BD3669" s="1">
        <v>7</v>
      </c>
      <c r="BE3669" s="1">
        <v>2</v>
      </c>
      <c r="BF3669" s="296">
        <v>3123310</v>
      </c>
    </row>
    <row r="3670" spans="1:58" x14ac:dyDescent="0.3">
      <c r="A3670" s="273">
        <f t="shared" si="106"/>
        <v>2251210</v>
      </c>
      <c r="B3670" s="1" t="s">
        <v>2621</v>
      </c>
      <c r="C3670" s="274">
        <v>2294609228</v>
      </c>
      <c r="D3670" s="1">
        <v>144205</v>
      </c>
      <c r="E3670" s="1">
        <v>4</v>
      </c>
      <c r="F3670" s="1" t="s">
        <v>5950</v>
      </c>
      <c r="G3670" s="275">
        <v>44588</v>
      </c>
      <c r="H3670" s="275">
        <v>44957</v>
      </c>
      <c r="I3670" s="1">
        <v>0</v>
      </c>
      <c r="J3670" s="1">
        <v>1</v>
      </c>
      <c r="K3670" s="1">
        <v>2</v>
      </c>
      <c r="L3670" s="1">
        <v>30</v>
      </c>
      <c r="M3670" s="1">
        <v>2</v>
      </c>
      <c r="N3670" s="1">
        <v>9.5399999999999991</v>
      </c>
      <c r="O3670" s="1">
        <v>9.9600000000000009</v>
      </c>
      <c r="P3670" s="1">
        <v>5813364</v>
      </c>
      <c r="Q3670" s="1">
        <v>306157</v>
      </c>
      <c r="R3670" s="1">
        <v>5295261</v>
      </c>
      <c r="S3670" s="1">
        <v>0</v>
      </c>
      <c r="T3670" s="1">
        <v>0</v>
      </c>
      <c r="U3670" s="1">
        <v>0</v>
      </c>
      <c r="W3670" s="1">
        <v>0</v>
      </c>
      <c r="X3670" s="1">
        <v>0</v>
      </c>
      <c r="Y3670" s="1">
        <v>0</v>
      </c>
      <c r="Z3670" s="1" t="s">
        <v>5413</v>
      </c>
      <c r="AA3670" s="1" t="s">
        <v>2807</v>
      </c>
      <c r="AB3670" s="275">
        <v>44651</v>
      </c>
      <c r="AC3670" s="1">
        <v>1</v>
      </c>
      <c r="AD3670" s="1" t="s">
        <v>2623</v>
      </c>
      <c r="AE3670" s="1">
        <v>1</v>
      </c>
      <c r="AF3670" s="1">
        <v>30</v>
      </c>
      <c r="AG3670" s="1">
        <v>0</v>
      </c>
      <c r="AN3670" s="1">
        <v>1</v>
      </c>
      <c r="AO3670" s="1">
        <v>1</v>
      </c>
      <c r="AR3670" s="276">
        <v>380506</v>
      </c>
      <c r="AS3670" s="1" t="s">
        <v>2632</v>
      </c>
      <c r="AT3670" s="1">
        <v>0</v>
      </c>
      <c r="AU3670" s="1">
        <v>0</v>
      </c>
      <c r="AX3670" s="1">
        <v>5</v>
      </c>
      <c r="BC3670" s="1">
        <v>1</v>
      </c>
      <c r="BD3670" s="1">
        <v>7</v>
      </c>
      <c r="BE3670" s="1">
        <v>2</v>
      </c>
      <c r="BF3670" s="296">
        <v>2663545</v>
      </c>
    </row>
    <row r="3671" spans="1:58" x14ac:dyDescent="0.3">
      <c r="A3671" s="273">
        <f t="shared" si="106"/>
        <v>0</v>
      </c>
      <c r="G3671" s="275"/>
      <c r="H3671" s="275"/>
      <c r="AB3671" s="275"/>
      <c r="BF3671" s="296">
        <v>0</v>
      </c>
    </row>
    <row r="3672" spans="1:58" x14ac:dyDescent="0.3">
      <c r="A3672" s="273">
        <f t="shared" si="106"/>
        <v>0</v>
      </c>
      <c r="G3672" s="275"/>
      <c r="H3672" s="275"/>
      <c r="AB3672" s="275"/>
      <c r="BF3672" s="296">
        <v>0</v>
      </c>
    </row>
    <row r="3673" spans="1:58" x14ac:dyDescent="0.3">
      <c r="A3673" s="273">
        <f t="shared" si="106"/>
        <v>0</v>
      </c>
      <c r="G3673" s="275"/>
      <c r="H3673" s="275"/>
      <c r="AB3673" s="275"/>
      <c r="BF3673" s="296">
        <v>0</v>
      </c>
    </row>
    <row r="3674" spans="1:58" x14ac:dyDescent="0.3">
      <c r="A3674" s="273">
        <f t="shared" si="106"/>
        <v>0</v>
      </c>
      <c r="G3674" s="275"/>
      <c r="H3674" s="275"/>
      <c r="AB3674" s="275"/>
      <c r="BF3674" s="296">
        <v>0</v>
      </c>
    </row>
    <row r="3675" spans="1:58" x14ac:dyDescent="0.3">
      <c r="A3675" s="273">
        <f t="shared" si="106"/>
        <v>0</v>
      </c>
      <c r="G3675" s="275"/>
      <c r="H3675" s="275"/>
      <c r="AB3675" s="275"/>
      <c r="BF3675" s="296">
        <v>0</v>
      </c>
    </row>
    <row r="3676" spans="1:58" x14ac:dyDescent="0.3">
      <c r="A3676" s="273">
        <f t="shared" si="106"/>
        <v>0</v>
      </c>
      <c r="G3676" s="275"/>
      <c r="H3676" s="275"/>
      <c r="AB3676" s="275"/>
      <c r="BF3676" s="296">
        <v>0</v>
      </c>
    </row>
    <row r="3677" spans="1:58" x14ac:dyDescent="0.3">
      <c r="A3677" s="273">
        <f t="shared" si="106"/>
        <v>0</v>
      </c>
      <c r="G3677" s="275"/>
      <c r="H3677" s="275"/>
      <c r="AB3677" s="275"/>
      <c r="BF3677" s="296">
        <v>0</v>
      </c>
    </row>
    <row r="3678" spans="1:58" x14ac:dyDescent="0.3">
      <c r="A3678" s="273">
        <f t="shared" si="106"/>
        <v>0</v>
      </c>
      <c r="G3678" s="275"/>
      <c r="H3678" s="275"/>
      <c r="AB3678" s="275"/>
      <c r="BF3678" s="296">
        <v>0</v>
      </c>
    </row>
    <row r="3679" spans="1:58" x14ac:dyDescent="0.3">
      <c r="A3679" s="273">
        <f t="shared" si="106"/>
        <v>0</v>
      </c>
      <c r="G3679" s="275"/>
      <c r="H3679" s="275"/>
      <c r="AB3679" s="275"/>
      <c r="BF3679" s="296">
        <v>0</v>
      </c>
    </row>
    <row r="3680" spans="1:58" x14ac:dyDescent="0.3">
      <c r="A3680" s="273">
        <f t="shared" si="106"/>
        <v>0</v>
      </c>
      <c r="G3680" s="275"/>
      <c r="H3680" s="275"/>
      <c r="AB3680" s="275"/>
      <c r="BF3680" s="296">
        <v>0</v>
      </c>
    </row>
    <row r="3681" spans="1:58" x14ac:dyDescent="0.3">
      <c r="A3681" s="273">
        <f t="shared" si="106"/>
        <v>0</v>
      </c>
      <c r="G3681" s="275"/>
      <c r="H3681" s="275"/>
      <c r="AB3681" s="275"/>
      <c r="BF3681" s="296">
        <v>0</v>
      </c>
    </row>
    <row r="3682" spans="1:58" x14ac:dyDescent="0.3">
      <c r="A3682" s="273">
        <f t="shared" si="106"/>
        <v>0</v>
      </c>
      <c r="G3682" s="275"/>
      <c r="H3682" s="275"/>
      <c r="AB3682" s="275"/>
      <c r="AP3682" s="275"/>
      <c r="BF3682" s="296">
        <v>0</v>
      </c>
    </row>
    <row r="3683" spans="1:58" x14ac:dyDescent="0.3">
      <c r="A3683" s="273">
        <f t="shared" si="106"/>
        <v>0</v>
      </c>
      <c r="G3683" s="275"/>
      <c r="H3683" s="275"/>
      <c r="AB3683" s="275"/>
      <c r="BF3683" s="296">
        <v>0</v>
      </c>
    </row>
    <row r="3684" spans="1:58" x14ac:dyDescent="0.3">
      <c r="A3684" s="273">
        <f t="shared" si="106"/>
        <v>0</v>
      </c>
      <c r="G3684" s="275"/>
      <c r="H3684" s="275"/>
      <c r="AB3684" s="275"/>
      <c r="BF3684" s="296">
        <v>0</v>
      </c>
    </row>
    <row r="3685" spans="1:58" x14ac:dyDescent="0.3">
      <c r="A3685" s="273">
        <f t="shared" si="106"/>
        <v>0</v>
      </c>
      <c r="G3685" s="275"/>
      <c r="H3685" s="275"/>
      <c r="AB3685" s="275"/>
      <c r="BF3685" s="296">
        <v>0</v>
      </c>
    </row>
    <row r="3686" spans="1:58" x14ac:dyDescent="0.3">
      <c r="A3686" s="273">
        <f t="shared" si="106"/>
        <v>0</v>
      </c>
      <c r="G3686" s="275"/>
      <c r="H3686" s="275"/>
      <c r="AB3686" s="275"/>
      <c r="BF3686" s="296">
        <v>0</v>
      </c>
    </row>
    <row r="3687" spans="1:58" x14ac:dyDescent="0.3">
      <c r="A3687" s="273">
        <f t="shared" si="106"/>
        <v>0</v>
      </c>
      <c r="G3687" s="275"/>
      <c r="H3687" s="275"/>
      <c r="AB3687" s="275"/>
      <c r="BF3687" s="296">
        <v>0</v>
      </c>
    </row>
    <row r="3688" spans="1:58" x14ac:dyDescent="0.3">
      <c r="A3688" s="273">
        <f t="shared" si="106"/>
        <v>0</v>
      </c>
      <c r="G3688" s="275"/>
      <c r="H3688" s="275"/>
      <c r="AB3688" s="275"/>
      <c r="BF3688" s="296">
        <v>0</v>
      </c>
    </row>
    <row r="3689" spans="1:58" x14ac:dyDescent="0.3">
      <c r="A3689" s="273">
        <f t="shared" si="106"/>
        <v>0</v>
      </c>
      <c r="G3689" s="275"/>
      <c r="H3689" s="275"/>
      <c r="AB3689" s="275"/>
      <c r="BF3689" s="296">
        <v>0</v>
      </c>
    </row>
    <row r="3690" spans="1:58" x14ac:dyDescent="0.3">
      <c r="A3690" s="273">
        <f t="shared" si="106"/>
        <v>0</v>
      </c>
      <c r="G3690" s="275"/>
      <c r="H3690" s="275"/>
      <c r="AB3690" s="275"/>
      <c r="BF3690" s="296">
        <v>0</v>
      </c>
    </row>
    <row r="3691" spans="1:58" x14ac:dyDescent="0.3">
      <c r="A3691" s="273">
        <f t="shared" si="106"/>
        <v>0</v>
      </c>
      <c r="G3691" s="275"/>
      <c r="H3691" s="275"/>
      <c r="AB3691" s="275"/>
      <c r="BF3691" s="296">
        <v>0</v>
      </c>
    </row>
    <row r="3692" spans="1:58" x14ac:dyDescent="0.3">
      <c r="A3692" s="273">
        <f t="shared" si="106"/>
        <v>0</v>
      </c>
      <c r="G3692" s="275"/>
      <c r="H3692" s="275"/>
      <c r="AB3692" s="275"/>
      <c r="BF3692" s="296">
        <v>0</v>
      </c>
    </row>
    <row r="3693" spans="1:58" x14ac:dyDescent="0.3">
      <c r="A3693" s="273">
        <f t="shared" si="106"/>
        <v>0</v>
      </c>
      <c r="G3693" s="275"/>
      <c r="H3693" s="275"/>
      <c r="AB3693" s="275"/>
      <c r="BF3693" s="296">
        <v>0</v>
      </c>
    </row>
    <row r="3694" spans="1:58" x14ac:dyDescent="0.3">
      <c r="A3694" s="273">
        <f t="shared" si="106"/>
        <v>0</v>
      </c>
      <c r="G3694" s="275"/>
      <c r="H3694" s="275"/>
      <c r="AB3694" s="275"/>
      <c r="BF3694" s="296">
        <v>0</v>
      </c>
    </row>
    <row r="3695" spans="1:58" x14ac:dyDescent="0.3">
      <c r="A3695" s="273">
        <f t="shared" si="106"/>
        <v>0</v>
      </c>
      <c r="G3695" s="275"/>
      <c r="H3695" s="275"/>
      <c r="AB3695" s="275"/>
      <c r="BF3695" s="296">
        <v>0</v>
      </c>
    </row>
    <row r="3696" spans="1:58" x14ac:dyDescent="0.3">
      <c r="A3696" s="273">
        <f t="shared" si="106"/>
        <v>0</v>
      </c>
      <c r="G3696" s="275"/>
      <c r="H3696" s="275"/>
      <c r="AB3696" s="275"/>
      <c r="BF3696" s="296">
        <v>0</v>
      </c>
    </row>
    <row r="3697" spans="1:58" x14ac:dyDescent="0.3">
      <c r="A3697" s="273">
        <f t="shared" si="106"/>
        <v>0</v>
      </c>
      <c r="G3697" s="275"/>
      <c r="H3697" s="275"/>
      <c r="AB3697" s="275"/>
      <c r="AP3697" s="275"/>
      <c r="BF3697" s="296">
        <v>0</v>
      </c>
    </row>
    <row r="3698" spans="1:58" x14ac:dyDescent="0.3">
      <c r="A3698" s="273">
        <f t="shared" si="106"/>
        <v>0</v>
      </c>
      <c r="G3698" s="275"/>
      <c r="H3698" s="275"/>
      <c r="AB3698" s="275"/>
      <c r="BF3698" s="296">
        <v>0</v>
      </c>
    </row>
    <row r="3699" spans="1:58" x14ac:dyDescent="0.3">
      <c r="A3699" s="273">
        <f t="shared" si="106"/>
        <v>0</v>
      </c>
      <c r="G3699" s="275"/>
      <c r="H3699" s="275"/>
      <c r="AB3699" s="275"/>
      <c r="BF3699" s="296">
        <v>0</v>
      </c>
    </row>
    <row r="3700" spans="1:58" x14ac:dyDescent="0.3">
      <c r="A3700" s="273">
        <f t="shared" si="106"/>
        <v>0</v>
      </c>
      <c r="G3700" s="275"/>
      <c r="H3700" s="275"/>
      <c r="AB3700" s="275"/>
      <c r="BF3700" s="296">
        <v>0</v>
      </c>
    </row>
    <row r="3701" spans="1:58" x14ac:dyDescent="0.3">
      <c r="A3701" s="273">
        <f t="shared" si="106"/>
        <v>0</v>
      </c>
      <c r="G3701" s="275"/>
      <c r="H3701" s="275"/>
      <c r="AB3701" s="275"/>
      <c r="BF3701" s="296">
        <v>0</v>
      </c>
    </row>
    <row r="3702" spans="1:58" x14ac:dyDescent="0.3">
      <c r="A3702" s="273">
        <f t="shared" si="106"/>
        <v>0</v>
      </c>
      <c r="G3702" s="275"/>
      <c r="H3702" s="275"/>
      <c r="AB3702" s="275"/>
      <c r="BF3702" s="296">
        <v>0</v>
      </c>
    </row>
    <row r="3703" spans="1:58" x14ac:dyDescent="0.3">
      <c r="A3703" s="273">
        <f t="shared" si="106"/>
        <v>0</v>
      </c>
      <c r="G3703" s="275"/>
      <c r="H3703" s="275"/>
      <c r="AB3703" s="275"/>
      <c r="BF3703" s="296">
        <v>0</v>
      </c>
    </row>
    <row r="3704" spans="1:58" x14ac:dyDescent="0.3">
      <c r="A3704" s="273">
        <f t="shared" si="106"/>
        <v>0</v>
      </c>
      <c r="G3704" s="275"/>
      <c r="H3704" s="275"/>
      <c r="AB3704" s="275"/>
      <c r="BF3704" s="296">
        <v>0</v>
      </c>
    </row>
    <row r="3705" spans="1:58" x14ac:dyDescent="0.3">
      <c r="A3705" s="273">
        <f t="shared" si="106"/>
        <v>0</v>
      </c>
      <c r="G3705" s="275"/>
      <c r="H3705" s="275"/>
      <c r="AB3705" s="275"/>
      <c r="BF3705" s="296">
        <v>0</v>
      </c>
    </row>
    <row r="3706" spans="1:58" x14ac:dyDescent="0.3">
      <c r="A3706" s="273">
        <f t="shared" si="106"/>
        <v>0</v>
      </c>
      <c r="G3706" s="275"/>
      <c r="H3706" s="275"/>
      <c r="AB3706" s="275"/>
      <c r="BF3706" s="296">
        <v>0</v>
      </c>
    </row>
    <row r="3707" spans="1:58" x14ac:dyDescent="0.3">
      <c r="A3707" s="273">
        <f t="shared" si="106"/>
        <v>0</v>
      </c>
      <c r="G3707" s="275"/>
      <c r="H3707" s="275"/>
      <c r="AB3707" s="275"/>
      <c r="BF3707" s="296">
        <v>0</v>
      </c>
    </row>
    <row r="3708" spans="1:58" x14ac:dyDescent="0.3">
      <c r="A3708" s="273">
        <f t="shared" si="106"/>
        <v>0</v>
      </c>
      <c r="G3708" s="275"/>
      <c r="H3708" s="275"/>
      <c r="AB3708" s="275"/>
      <c r="BF3708" s="296">
        <v>0</v>
      </c>
    </row>
    <row r="3709" spans="1:58" x14ac:dyDescent="0.3">
      <c r="A3709" s="273">
        <f t="shared" si="106"/>
        <v>0</v>
      </c>
      <c r="G3709" s="275"/>
      <c r="H3709" s="275"/>
      <c r="AB3709" s="275"/>
      <c r="BF3709" s="296">
        <v>0</v>
      </c>
    </row>
    <row r="3710" spans="1:58" x14ac:dyDescent="0.3">
      <c r="A3710" s="273">
        <f t="shared" si="106"/>
        <v>0</v>
      </c>
      <c r="G3710" s="275"/>
      <c r="H3710" s="275"/>
      <c r="AB3710" s="275"/>
      <c r="BF3710" s="296">
        <v>0</v>
      </c>
    </row>
    <row r="3711" spans="1:58" x14ac:dyDescent="0.3">
      <c r="A3711" s="273">
        <f t="shared" si="106"/>
        <v>0</v>
      </c>
      <c r="G3711" s="275"/>
      <c r="H3711" s="275"/>
      <c r="AB3711" s="275"/>
      <c r="BF3711" s="296">
        <v>0</v>
      </c>
    </row>
    <row r="3712" spans="1:58" x14ac:dyDescent="0.3">
      <c r="A3712" s="273">
        <f t="shared" si="106"/>
        <v>0</v>
      </c>
      <c r="G3712" s="275"/>
      <c r="H3712" s="275"/>
      <c r="AB3712" s="275"/>
      <c r="BF3712" s="296">
        <v>0</v>
      </c>
    </row>
    <row r="3713" spans="1:58" x14ac:dyDescent="0.3">
      <c r="A3713" s="273">
        <f t="shared" si="106"/>
        <v>0</v>
      </c>
      <c r="G3713" s="275"/>
      <c r="H3713" s="275"/>
      <c r="AB3713" s="275"/>
      <c r="BF3713" s="296">
        <v>0</v>
      </c>
    </row>
    <row r="3714" spans="1:58" x14ac:dyDescent="0.3">
      <c r="A3714" s="273">
        <f t="shared" ref="A3714:A3767" si="107">IF(+R3714-AR3714-BF3714&gt;0,R3714-AR3714-BF3714,0)</f>
        <v>0</v>
      </c>
      <c r="G3714" s="275"/>
      <c r="H3714" s="275"/>
      <c r="AB3714" s="275"/>
      <c r="BF3714" s="296">
        <v>0</v>
      </c>
    </row>
    <row r="3715" spans="1:58" x14ac:dyDescent="0.3">
      <c r="A3715" s="273">
        <f t="shared" si="107"/>
        <v>0</v>
      </c>
      <c r="G3715" s="275"/>
      <c r="H3715" s="275"/>
      <c r="AB3715" s="275"/>
      <c r="BF3715" s="296">
        <v>0</v>
      </c>
    </row>
    <row r="3716" spans="1:58" x14ac:dyDescent="0.3">
      <c r="A3716" s="273">
        <f t="shared" si="107"/>
        <v>0</v>
      </c>
      <c r="G3716" s="275"/>
      <c r="H3716" s="275"/>
      <c r="AB3716" s="275"/>
      <c r="BF3716" s="296">
        <v>0</v>
      </c>
    </row>
    <row r="3717" spans="1:58" x14ac:dyDescent="0.3">
      <c r="A3717" s="273">
        <f t="shared" si="107"/>
        <v>0</v>
      </c>
      <c r="G3717" s="275"/>
      <c r="H3717" s="275"/>
      <c r="AB3717" s="275"/>
      <c r="BF3717" s="296">
        <v>0</v>
      </c>
    </row>
    <row r="3718" spans="1:58" x14ac:dyDescent="0.3">
      <c r="A3718" s="273">
        <f t="shared" si="107"/>
        <v>0</v>
      </c>
      <c r="G3718" s="275"/>
      <c r="H3718" s="275"/>
      <c r="AB3718" s="275"/>
      <c r="BF3718" s="296">
        <v>0</v>
      </c>
    </row>
    <row r="3719" spans="1:58" x14ac:dyDescent="0.3">
      <c r="A3719" s="273">
        <f t="shared" si="107"/>
        <v>0</v>
      </c>
      <c r="G3719" s="275"/>
      <c r="H3719" s="275"/>
      <c r="AB3719" s="275"/>
      <c r="BF3719" s="296">
        <v>0</v>
      </c>
    </row>
    <row r="3720" spans="1:58" x14ac:dyDescent="0.3">
      <c r="A3720" s="273">
        <f t="shared" si="107"/>
        <v>0</v>
      </c>
      <c r="G3720" s="275"/>
      <c r="H3720" s="275"/>
      <c r="AB3720" s="275"/>
      <c r="BF3720" s="296">
        <v>0</v>
      </c>
    </row>
    <row r="3721" spans="1:58" x14ac:dyDescent="0.3">
      <c r="A3721" s="273">
        <f t="shared" si="107"/>
        <v>0</v>
      </c>
      <c r="G3721" s="275"/>
      <c r="H3721" s="275"/>
      <c r="AB3721" s="275"/>
      <c r="BF3721" s="296">
        <v>0</v>
      </c>
    </row>
    <row r="3722" spans="1:58" x14ac:dyDescent="0.3">
      <c r="A3722" s="273">
        <f t="shared" si="107"/>
        <v>0</v>
      </c>
      <c r="G3722" s="275"/>
      <c r="H3722" s="275"/>
      <c r="AB3722" s="275"/>
      <c r="BF3722" s="296">
        <v>0</v>
      </c>
    </row>
    <row r="3723" spans="1:58" x14ac:dyDescent="0.3">
      <c r="A3723" s="273">
        <f t="shared" si="107"/>
        <v>0</v>
      </c>
      <c r="G3723" s="275"/>
      <c r="H3723" s="275"/>
      <c r="AB3723" s="275"/>
      <c r="BF3723" s="296">
        <v>0</v>
      </c>
    </row>
    <row r="3724" spans="1:58" x14ac:dyDescent="0.3">
      <c r="A3724" s="273">
        <f t="shared" si="107"/>
        <v>0</v>
      </c>
      <c r="G3724" s="275"/>
      <c r="H3724" s="275"/>
      <c r="AB3724" s="275"/>
      <c r="BF3724" s="296">
        <v>0</v>
      </c>
    </row>
    <row r="3725" spans="1:58" x14ac:dyDescent="0.3">
      <c r="A3725" s="273">
        <f t="shared" si="107"/>
        <v>0</v>
      </c>
      <c r="G3725" s="275"/>
      <c r="H3725" s="275"/>
      <c r="AB3725" s="275"/>
      <c r="BF3725" s="296">
        <v>0</v>
      </c>
    </row>
    <row r="3726" spans="1:58" x14ac:dyDescent="0.3">
      <c r="A3726" s="273">
        <f t="shared" si="107"/>
        <v>0</v>
      </c>
      <c r="G3726" s="275"/>
      <c r="H3726" s="275"/>
      <c r="AB3726" s="275"/>
      <c r="BF3726" s="296">
        <v>0</v>
      </c>
    </row>
    <row r="3727" spans="1:58" x14ac:dyDescent="0.3">
      <c r="A3727" s="273">
        <f t="shared" si="107"/>
        <v>0</v>
      </c>
      <c r="G3727" s="275"/>
      <c r="H3727" s="275"/>
      <c r="AB3727" s="275"/>
      <c r="BF3727" s="296">
        <v>0</v>
      </c>
    </row>
    <row r="3728" spans="1:58" x14ac:dyDescent="0.3">
      <c r="A3728" s="273">
        <f t="shared" si="107"/>
        <v>0</v>
      </c>
      <c r="G3728" s="275"/>
      <c r="H3728" s="275"/>
      <c r="AB3728" s="275"/>
      <c r="BF3728" s="296">
        <v>0</v>
      </c>
    </row>
    <row r="3729" spans="1:58" x14ac:dyDescent="0.3">
      <c r="A3729" s="273">
        <f t="shared" si="107"/>
        <v>0</v>
      </c>
      <c r="G3729" s="275"/>
      <c r="H3729" s="275"/>
      <c r="AB3729" s="275"/>
      <c r="BF3729" s="296">
        <v>0</v>
      </c>
    </row>
    <row r="3730" spans="1:58" x14ac:dyDescent="0.3">
      <c r="A3730" s="273">
        <f t="shared" si="107"/>
        <v>0</v>
      </c>
      <c r="G3730" s="275"/>
      <c r="H3730" s="275"/>
      <c r="AB3730" s="275"/>
      <c r="BF3730" s="296">
        <v>0</v>
      </c>
    </row>
    <row r="3731" spans="1:58" x14ac:dyDescent="0.3">
      <c r="A3731" s="273">
        <f t="shared" si="107"/>
        <v>0</v>
      </c>
      <c r="G3731" s="275"/>
      <c r="H3731" s="275"/>
      <c r="AB3731" s="275"/>
      <c r="BF3731" s="296">
        <v>0</v>
      </c>
    </row>
    <row r="3732" spans="1:58" x14ac:dyDescent="0.3">
      <c r="A3732" s="273">
        <f t="shared" si="107"/>
        <v>0</v>
      </c>
      <c r="G3732" s="275"/>
      <c r="H3732" s="275"/>
      <c r="AB3732" s="275"/>
      <c r="BF3732" s="296">
        <v>0</v>
      </c>
    </row>
    <row r="3733" spans="1:58" x14ac:dyDescent="0.3">
      <c r="A3733" s="273">
        <f t="shared" si="107"/>
        <v>0</v>
      </c>
      <c r="G3733" s="275"/>
      <c r="H3733" s="275"/>
      <c r="AB3733" s="275"/>
      <c r="BF3733" s="296">
        <v>0</v>
      </c>
    </row>
    <row r="3734" spans="1:58" x14ac:dyDescent="0.3">
      <c r="A3734" s="273">
        <f t="shared" si="107"/>
        <v>0</v>
      </c>
      <c r="G3734" s="275"/>
      <c r="H3734" s="275"/>
      <c r="AB3734" s="275"/>
      <c r="BF3734" s="296">
        <v>0</v>
      </c>
    </row>
    <row r="3735" spans="1:58" x14ac:dyDescent="0.3">
      <c r="A3735" s="273">
        <f t="shared" si="107"/>
        <v>0</v>
      </c>
      <c r="G3735" s="275"/>
      <c r="H3735" s="275"/>
      <c r="AB3735" s="275"/>
      <c r="BF3735" s="296">
        <v>0</v>
      </c>
    </row>
    <row r="3736" spans="1:58" x14ac:dyDescent="0.3">
      <c r="A3736" s="273">
        <f t="shared" si="107"/>
        <v>0</v>
      </c>
      <c r="G3736" s="275"/>
      <c r="H3736" s="275"/>
      <c r="AB3736" s="275"/>
      <c r="BF3736" s="296">
        <v>0</v>
      </c>
    </row>
    <row r="3737" spans="1:58" x14ac:dyDescent="0.3">
      <c r="A3737" s="273">
        <f t="shared" si="107"/>
        <v>0</v>
      </c>
      <c r="G3737" s="275"/>
      <c r="H3737" s="275"/>
      <c r="AB3737" s="275"/>
      <c r="BF3737" s="296">
        <v>0</v>
      </c>
    </row>
    <row r="3738" spans="1:58" x14ac:dyDescent="0.3">
      <c r="A3738" s="273">
        <f t="shared" si="107"/>
        <v>0</v>
      </c>
      <c r="G3738" s="275"/>
      <c r="H3738" s="275"/>
      <c r="AB3738" s="275"/>
      <c r="BF3738" s="296">
        <v>0</v>
      </c>
    </row>
    <row r="3739" spans="1:58" x14ac:dyDescent="0.3">
      <c r="A3739" s="273">
        <f t="shared" si="107"/>
        <v>0</v>
      </c>
      <c r="G3739" s="275"/>
      <c r="H3739" s="275"/>
      <c r="AB3739" s="275"/>
      <c r="BF3739" s="296">
        <v>0</v>
      </c>
    </row>
    <row r="3740" spans="1:58" x14ac:dyDescent="0.3">
      <c r="A3740" s="273">
        <f t="shared" si="107"/>
        <v>0</v>
      </c>
      <c r="G3740" s="275"/>
      <c r="H3740" s="275"/>
      <c r="AB3740" s="275"/>
      <c r="BF3740" s="296">
        <v>0</v>
      </c>
    </row>
    <row r="3741" spans="1:58" x14ac:dyDescent="0.3">
      <c r="A3741" s="273">
        <f t="shared" si="107"/>
        <v>0</v>
      </c>
      <c r="G3741" s="275"/>
      <c r="H3741" s="275"/>
      <c r="AB3741" s="275"/>
      <c r="BF3741" s="296">
        <v>0</v>
      </c>
    </row>
    <row r="3742" spans="1:58" x14ac:dyDescent="0.3">
      <c r="A3742" s="273">
        <f t="shared" si="107"/>
        <v>0</v>
      </c>
      <c r="G3742" s="275"/>
      <c r="H3742" s="275"/>
      <c r="AB3742" s="275"/>
      <c r="BF3742" s="296">
        <v>0</v>
      </c>
    </row>
    <row r="3743" spans="1:58" x14ac:dyDescent="0.3">
      <c r="A3743" s="273">
        <f t="shared" si="107"/>
        <v>0</v>
      </c>
      <c r="G3743" s="275"/>
      <c r="H3743" s="275"/>
      <c r="AB3743" s="275"/>
      <c r="BF3743" s="296">
        <v>0</v>
      </c>
    </row>
    <row r="3744" spans="1:58" x14ac:dyDescent="0.3">
      <c r="A3744" s="273">
        <f t="shared" si="107"/>
        <v>0</v>
      </c>
      <c r="G3744" s="275"/>
      <c r="H3744" s="275"/>
      <c r="AB3744" s="275"/>
      <c r="BF3744" s="296">
        <v>0</v>
      </c>
    </row>
    <row r="3745" spans="1:58" x14ac:dyDescent="0.3">
      <c r="A3745" s="273">
        <f t="shared" si="107"/>
        <v>0</v>
      </c>
      <c r="G3745" s="275"/>
      <c r="H3745" s="275"/>
      <c r="AB3745" s="275"/>
      <c r="BF3745" s="296">
        <v>0</v>
      </c>
    </row>
    <row r="3746" spans="1:58" x14ac:dyDescent="0.3">
      <c r="A3746" s="273">
        <f t="shared" si="107"/>
        <v>0</v>
      </c>
      <c r="G3746" s="275"/>
      <c r="H3746" s="275"/>
      <c r="AB3746" s="275"/>
      <c r="BF3746" s="296">
        <v>0</v>
      </c>
    </row>
    <row r="3747" spans="1:58" x14ac:dyDescent="0.3">
      <c r="A3747" s="273">
        <f t="shared" si="107"/>
        <v>0</v>
      </c>
      <c r="G3747" s="275"/>
      <c r="H3747" s="275"/>
      <c r="AB3747" s="275"/>
      <c r="AP3747" s="275"/>
      <c r="BF3747" s="296">
        <v>0</v>
      </c>
    </row>
    <row r="3748" spans="1:58" x14ac:dyDescent="0.3">
      <c r="A3748" s="273">
        <f t="shared" si="107"/>
        <v>0</v>
      </c>
      <c r="G3748" s="275"/>
      <c r="H3748" s="275"/>
      <c r="AB3748" s="275"/>
      <c r="BF3748" s="296">
        <v>0</v>
      </c>
    </row>
    <row r="3749" spans="1:58" x14ac:dyDescent="0.3">
      <c r="A3749" s="273">
        <f t="shared" si="107"/>
        <v>0</v>
      </c>
      <c r="G3749" s="275"/>
      <c r="H3749" s="275"/>
      <c r="AB3749" s="275"/>
      <c r="BF3749" s="296">
        <v>0</v>
      </c>
    </row>
    <row r="3750" spans="1:58" x14ac:dyDescent="0.3">
      <c r="A3750" s="273">
        <f t="shared" si="107"/>
        <v>0</v>
      </c>
      <c r="G3750" s="275"/>
      <c r="H3750" s="275"/>
      <c r="AB3750" s="275"/>
      <c r="BF3750" s="296">
        <v>0</v>
      </c>
    </row>
    <row r="3751" spans="1:58" x14ac:dyDescent="0.3">
      <c r="A3751" s="273">
        <f t="shared" si="107"/>
        <v>0</v>
      </c>
      <c r="G3751" s="275"/>
      <c r="H3751" s="275"/>
      <c r="AB3751" s="275"/>
      <c r="BF3751" s="296">
        <v>0</v>
      </c>
    </row>
    <row r="3752" spans="1:58" x14ac:dyDescent="0.3">
      <c r="A3752" s="273">
        <f t="shared" si="107"/>
        <v>0</v>
      </c>
      <c r="G3752" s="275"/>
      <c r="H3752" s="275"/>
      <c r="AB3752" s="275"/>
      <c r="BF3752" s="296">
        <v>0</v>
      </c>
    </row>
    <row r="3753" spans="1:58" x14ac:dyDescent="0.3">
      <c r="A3753" s="273">
        <f t="shared" si="107"/>
        <v>0</v>
      </c>
      <c r="G3753" s="275"/>
      <c r="H3753" s="275"/>
      <c r="AB3753" s="275"/>
      <c r="AP3753" s="275"/>
      <c r="BF3753" s="296">
        <v>0</v>
      </c>
    </row>
    <row r="3754" spans="1:58" x14ac:dyDescent="0.3">
      <c r="A3754" s="273">
        <f t="shared" si="107"/>
        <v>0</v>
      </c>
      <c r="G3754" s="275"/>
      <c r="H3754" s="275"/>
      <c r="AB3754" s="275"/>
      <c r="BF3754" s="296">
        <v>0</v>
      </c>
    </row>
    <row r="3755" spans="1:58" x14ac:dyDescent="0.3">
      <c r="A3755" s="273">
        <f t="shared" si="107"/>
        <v>0</v>
      </c>
      <c r="G3755" s="275"/>
      <c r="H3755" s="275"/>
      <c r="AB3755" s="275"/>
      <c r="BF3755" s="296">
        <v>0</v>
      </c>
    </row>
    <row r="3756" spans="1:58" x14ac:dyDescent="0.3">
      <c r="A3756" s="273">
        <f t="shared" si="107"/>
        <v>0</v>
      </c>
      <c r="G3756" s="275"/>
      <c r="H3756" s="275"/>
      <c r="AB3756" s="275"/>
      <c r="BF3756" s="296">
        <v>0</v>
      </c>
    </row>
    <row r="3757" spans="1:58" x14ac:dyDescent="0.3">
      <c r="A3757" s="273">
        <f t="shared" si="107"/>
        <v>0</v>
      </c>
      <c r="G3757" s="275"/>
      <c r="H3757" s="275"/>
      <c r="AB3757" s="275"/>
      <c r="BF3757" s="296">
        <v>0</v>
      </c>
    </row>
    <row r="3758" spans="1:58" x14ac:dyDescent="0.3">
      <c r="A3758" s="273">
        <f t="shared" si="107"/>
        <v>0</v>
      </c>
      <c r="G3758" s="275"/>
      <c r="H3758" s="275"/>
      <c r="AB3758" s="275"/>
      <c r="BF3758" s="296">
        <v>0</v>
      </c>
    </row>
    <row r="3759" spans="1:58" x14ac:dyDescent="0.3">
      <c r="A3759" s="273">
        <f t="shared" si="107"/>
        <v>0</v>
      </c>
      <c r="G3759" s="275"/>
      <c r="H3759" s="275"/>
      <c r="AB3759" s="275"/>
      <c r="BF3759" s="296">
        <v>0</v>
      </c>
    </row>
    <row r="3760" spans="1:58" x14ac:dyDescent="0.3">
      <c r="A3760" s="273">
        <f t="shared" si="107"/>
        <v>0</v>
      </c>
      <c r="G3760" s="275"/>
      <c r="H3760" s="275"/>
      <c r="V3760" s="275"/>
      <c r="AB3760" s="275"/>
      <c r="BF3760" s="296">
        <v>0</v>
      </c>
    </row>
    <row r="3761" spans="1:58" x14ac:dyDescent="0.3">
      <c r="A3761" s="273">
        <f t="shared" si="107"/>
        <v>0</v>
      </c>
      <c r="G3761" s="275"/>
      <c r="H3761" s="275"/>
      <c r="AB3761" s="275"/>
      <c r="BF3761" s="296">
        <v>0</v>
      </c>
    </row>
    <row r="3762" spans="1:58" x14ac:dyDescent="0.3">
      <c r="A3762" s="273">
        <f t="shared" si="107"/>
        <v>0</v>
      </c>
      <c r="G3762" s="275"/>
      <c r="H3762" s="275"/>
      <c r="AB3762" s="275"/>
      <c r="BF3762" s="296">
        <v>0</v>
      </c>
    </row>
    <row r="3763" spans="1:58" x14ac:dyDescent="0.3">
      <c r="A3763" s="273">
        <f t="shared" si="107"/>
        <v>0</v>
      </c>
      <c r="G3763" s="275"/>
      <c r="H3763" s="275"/>
      <c r="AB3763" s="275"/>
      <c r="BF3763" s="296">
        <v>0</v>
      </c>
    </row>
    <row r="3764" spans="1:58" x14ac:dyDescent="0.3">
      <c r="A3764" s="273">
        <f t="shared" si="107"/>
        <v>0</v>
      </c>
      <c r="G3764" s="275"/>
      <c r="H3764" s="275"/>
      <c r="AB3764" s="275"/>
      <c r="BF3764" s="296">
        <v>0</v>
      </c>
    </row>
    <row r="3765" spans="1:58" x14ac:dyDescent="0.3">
      <c r="A3765" s="273">
        <f t="shared" si="107"/>
        <v>0</v>
      </c>
      <c r="G3765" s="275"/>
      <c r="H3765" s="275"/>
      <c r="AB3765" s="275"/>
      <c r="BF3765" s="296">
        <v>0</v>
      </c>
    </row>
    <row r="3766" spans="1:58" x14ac:dyDescent="0.3">
      <c r="A3766" s="273">
        <f t="shared" si="107"/>
        <v>0</v>
      </c>
      <c r="G3766" s="275"/>
      <c r="H3766" s="275"/>
      <c r="AB3766" s="275"/>
      <c r="BF3766" s="296">
        <v>0</v>
      </c>
    </row>
    <row r="3767" spans="1:58" x14ac:dyDescent="0.3">
      <c r="A3767" s="273">
        <f t="shared" si="107"/>
        <v>0</v>
      </c>
      <c r="G3767" s="275"/>
      <c r="H3767" s="275"/>
      <c r="AB3767" s="275"/>
      <c r="BF3767" s="296">
        <v>0</v>
      </c>
    </row>
  </sheetData>
  <sortState xmlns:xlrd2="http://schemas.microsoft.com/office/spreadsheetml/2017/richdata2" ref="BO967:BQ1929">
    <sortCondition descending="1" ref="BQ968:BQ1929"/>
  </sortState>
  <pageMargins left="0.7" right="0.7" top="0.75" bottom="0.75" header="0.3" footer="0.3"/>
  <pageSetup orientation="portrait" horizontalDpi="4294967293" verticalDpi="0" r:id="rId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12"/>
  <sheetViews>
    <sheetView showGridLines="0" zoomScale="160" zoomScaleNormal="160" workbookViewId="0">
      <pane xSplit="1" ySplit="3" topLeftCell="B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12.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50.25" thickBot="1" x14ac:dyDescent="0.35">
      <c r="A2" s="32" t="s">
        <v>0</v>
      </c>
      <c r="B2" s="63" t="str">
        <f>+Indicadores!E31</f>
        <v>Aportes sociales no reducibles / Capital Social</v>
      </c>
      <c r="C2" s="24" t="str">
        <f>+Indicadores!B31</f>
        <v>Capital</v>
      </c>
      <c r="D2" s="64" t="str">
        <f>+Indicadores!C31</f>
        <v>Indicador de relación entre el Aportes sociales mínimos no reducibles y el Capital Social</v>
      </c>
      <c r="E2" s="62" t="str">
        <f>+Indicadores!D31</f>
        <v>Aportes sociales mínimos no reducibles</v>
      </c>
      <c r="G2" s="1"/>
    </row>
    <row r="3" spans="1:9" s="9" customFormat="1" ht="9" thickBot="1" x14ac:dyDescent="0.2">
      <c r="B3" s="9">
        <v>2</v>
      </c>
      <c r="C3" s="9">
        <v>3</v>
      </c>
      <c r="D3" s="9">
        <v>4</v>
      </c>
      <c r="E3" s="9">
        <v>5</v>
      </c>
      <c r="F3" s="9">
        <v>6</v>
      </c>
      <c r="G3" s="9">
        <v>7</v>
      </c>
      <c r="H3" s="9">
        <v>8</v>
      </c>
    </row>
    <row r="4" spans="1:9" ht="33" x14ac:dyDescent="0.3">
      <c r="A4" s="11" t="s">
        <v>139</v>
      </c>
      <c r="B4" s="50" t="s">
        <v>1410</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311000</v>
      </c>
      <c r="B5" s="49" t="str">
        <f>PROPER(VLOOKUP($A5,cuc!$A$4:$AA$2090,B$3,FALSE))</f>
        <v xml:space="preserve">      Aportes Sociales Mínimos  No Reducibles</v>
      </c>
      <c r="C5" s="28">
        <f>VLOOKUP($A5,cuc!$A$4:$AA$2090,C$3,FALSE)</f>
        <v>73771700</v>
      </c>
      <c r="D5" s="28">
        <f>VLOOKUP($A5,cuc!$A$4:$AA$2090,D$3,FALSE)</f>
        <v>351558900</v>
      </c>
      <c r="E5" s="28">
        <f>VLOOKUP($A5,cuc!$A$4:$AA$2090,E$3,FALSE)</f>
        <v>372652200</v>
      </c>
      <c r="F5" s="28">
        <f>VLOOKUP($A5,cuc!$A$4:$AA$2090,F$3,FALSE)</f>
        <v>395011350</v>
      </c>
      <c r="G5" s="29">
        <f>VLOOKUP($A5,cuc!$A$4:$AA$2090,G$3,FALSE)</f>
        <v>408836700</v>
      </c>
      <c r="H5" s="29">
        <f>VLOOKUP($A5,cuc!$A$4:$AA$2090,H$3,FALSE)</f>
        <v>650000000</v>
      </c>
    </row>
    <row r="6" spans="1:9" x14ac:dyDescent="0.3">
      <c r="A6" s="14">
        <v>310000</v>
      </c>
      <c r="B6" s="49" t="str">
        <f>PROPER(VLOOKUP($A6,cuc!$A$4:$AA$2090,B$3,FALSE))</f>
        <v xml:space="preserve">   Capital Social</v>
      </c>
      <c r="C6" s="28">
        <f>VLOOKUP($A6,cuc!$A$4:$AA$2090,C$3,FALSE)</f>
        <v>1136370519.4000001</v>
      </c>
      <c r="D6" s="28">
        <f>VLOOKUP($A6,cuc!$A$4:$AA$2090,D$3,FALSE)</f>
        <v>1383562572</v>
      </c>
      <c r="E6" s="28">
        <f>VLOOKUP($A6,cuc!$A$4:$AA$2090,E$3,FALSE)</f>
        <v>1623431487</v>
      </c>
      <c r="F6" s="28">
        <f>VLOOKUP($A6,cuc!$A$4:$AA$2090,F$3,FALSE)</f>
        <v>1901794057</v>
      </c>
      <c r="G6" s="29">
        <f>VLOOKUP($A6,cuc!$A$4:$AA$2090,G$3,FALSE)</f>
        <v>2167676922</v>
      </c>
      <c r="H6" s="29">
        <f>VLOOKUP($A6,cuc!$A$4:$AA$2090,H$3,FALSE)</f>
        <v>2215154870</v>
      </c>
    </row>
    <row r="7" spans="1:9" x14ac:dyDescent="0.3">
      <c r="B7" s="1" t="s">
        <v>2611</v>
      </c>
      <c r="C7" s="28">
        <f t="shared" ref="C7:H7" si="0">+C6-C5</f>
        <v>1062598819.4000001</v>
      </c>
      <c r="D7" s="28">
        <f t="shared" si="0"/>
        <v>1032003672</v>
      </c>
      <c r="E7" s="28">
        <f t="shared" si="0"/>
        <v>1250779287</v>
      </c>
      <c r="F7" s="28">
        <f t="shared" si="0"/>
        <v>1506782707</v>
      </c>
      <c r="G7" s="28">
        <f t="shared" si="0"/>
        <v>1758840222</v>
      </c>
      <c r="H7" s="28">
        <f t="shared" si="0"/>
        <v>1565154870</v>
      </c>
      <c r="I7" s="250"/>
    </row>
    <row r="9" spans="1:9" ht="17.25" thickBot="1" x14ac:dyDescent="0.35">
      <c r="A9" s="14"/>
      <c r="B9" s="49" t="s">
        <v>2601</v>
      </c>
      <c r="C9" s="251">
        <v>1278212099.2882199</v>
      </c>
      <c r="D9" s="251">
        <v>1330490974.1491082</v>
      </c>
      <c r="E9" s="251">
        <v>1372800587.1270497</v>
      </c>
      <c r="F9" s="251">
        <v>1424967009.4378779</v>
      </c>
      <c r="G9" s="252">
        <v>1447908978.2898276</v>
      </c>
      <c r="H9" s="252">
        <f>+G9*1.053</f>
        <v>1524648154.1391883</v>
      </c>
      <c r="I9" s="1" t="s">
        <v>2603</v>
      </c>
    </row>
    <row r="10" spans="1:9" x14ac:dyDescent="0.3">
      <c r="B10" s="20" t="s">
        <v>1408</v>
      </c>
      <c r="C10" s="12" t="str">
        <f>+'ALN  vs Depositos'!C$19</f>
        <v>Año 17</v>
      </c>
      <c r="D10" s="12" t="str">
        <f>+'ALN  vs Depositos'!D$19</f>
        <v>Año 18</v>
      </c>
      <c r="E10" s="12" t="str">
        <f>+'ALN  vs Depositos'!E$19</f>
        <v>Año 19</v>
      </c>
      <c r="F10" s="12" t="str">
        <f>+'ALN  vs Depositos'!F$19</f>
        <v>Año 20</v>
      </c>
      <c r="G10" s="12" t="str">
        <f>+'ALN  vs Depositos'!G$19</f>
        <v>Año 21</v>
      </c>
      <c r="H10" s="12" t="str">
        <f>+'ALN  vs Depositos'!H$19</f>
        <v>Año 22</v>
      </c>
    </row>
    <row r="11" spans="1:9" x14ac:dyDescent="0.3">
      <c r="B11" s="10" t="s">
        <v>1866</v>
      </c>
      <c r="C11" s="27">
        <f t="shared" ref="C11:H11" si="1">IFERROR(+C5/C6,0%)</f>
        <v>6.4918702782743087E-2</v>
      </c>
      <c r="D11" s="27">
        <f t="shared" si="1"/>
        <v>0.25409685627141987</v>
      </c>
      <c r="E11" s="27">
        <f t="shared" si="1"/>
        <v>0.22954599746530602</v>
      </c>
      <c r="F11" s="27">
        <f t="shared" si="1"/>
        <v>0.20770458743735573</v>
      </c>
      <c r="G11" s="27">
        <f t="shared" si="1"/>
        <v>0.18860591993699327</v>
      </c>
      <c r="H11" s="27">
        <f t="shared" si="1"/>
        <v>0.29343320812598533</v>
      </c>
    </row>
    <row r="12" spans="1:9" x14ac:dyDescent="0.3">
      <c r="B12" s="10" t="s">
        <v>2602</v>
      </c>
      <c r="C12" s="27">
        <f t="shared" ref="C12:H12" si="2">+C5/C9</f>
        <v>5.7714756448542626E-2</v>
      </c>
      <c r="D12" s="27">
        <f t="shared" si="2"/>
        <v>0.26423245766461007</v>
      </c>
      <c r="E12" s="27">
        <f t="shared" si="2"/>
        <v>0.27145399229459383</v>
      </c>
      <c r="F12" s="27">
        <f t="shared" si="2"/>
        <v>0.27720736507143728</v>
      </c>
      <c r="G12" s="27">
        <f t="shared" si="2"/>
        <v>0.28236353674862236</v>
      </c>
      <c r="H12" s="27">
        <f t="shared" si="2"/>
        <v>0.42632786996484973</v>
      </c>
      <c r="I12" s="1" t="s">
        <v>2604</v>
      </c>
    </row>
  </sheetData>
  <conditionalFormatting sqref="C11:G11">
    <cfRule type="colorScale" priority="4">
      <colorScale>
        <cfvo type="min"/>
        <cfvo type="percentile" val="50"/>
        <cfvo type="max"/>
        <color rgb="FF63BE7B"/>
        <color rgb="FFFFEB84"/>
        <color rgb="FFF8696B"/>
      </colorScale>
    </cfRule>
  </conditionalFormatting>
  <conditionalFormatting sqref="H11">
    <cfRule type="colorScale" priority="3">
      <colorScale>
        <cfvo type="min"/>
        <cfvo type="percentile" val="50"/>
        <cfvo type="max"/>
        <color rgb="FF63BE7B"/>
        <color rgb="FFFFEB84"/>
        <color rgb="FFF8696B"/>
      </colorScale>
    </cfRule>
  </conditionalFormatting>
  <conditionalFormatting sqref="C12:H12">
    <cfRule type="colorScale" priority="2">
      <colorScale>
        <cfvo type="min"/>
        <cfvo type="percentile" val="50"/>
        <cfvo type="max"/>
        <color rgb="FF63BE7B"/>
        <color rgb="FFFFEB84"/>
        <color rgb="FFF8696B"/>
      </colorScale>
    </cfRule>
  </conditionalFormatting>
  <conditionalFormatting sqref="H12">
    <cfRule type="colorScale" priority="1">
      <colorScale>
        <cfvo type="min"/>
        <cfvo type="percentile" val="50"/>
        <cfvo type="max"/>
        <color rgb="FF63BE7B"/>
        <color rgb="FFFFEB84"/>
        <color rgb="FFF8696B"/>
      </colorScale>
    </cfRule>
  </conditionalFormatting>
  <pageMargins left="0.7" right="0.7" top="0.75" bottom="0.75" header="0.3" footer="0.3"/>
  <pageSetup orientation="portrait" horizontalDpi="4294967293" verticalDpi="0"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5"/>
  <sheetViews>
    <sheetView showGridLines="0" zoomScale="120" zoomScaleNormal="120" workbookViewId="0">
      <pane xSplit="1" ySplit="4" topLeftCell="B11"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33.75" thickBot="1" x14ac:dyDescent="0.35">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9" thickBot="1" x14ac:dyDescent="0.2">
      <c r="B3" s="9">
        <v>2</v>
      </c>
      <c r="C3" s="9">
        <v>3</v>
      </c>
      <c r="D3" s="9">
        <v>4</v>
      </c>
      <c r="E3" s="9">
        <v>5</v>
      </c>
      <c r="F3" s="9">
        <v>6</v>
      </c>
      <c r="G3" s="9">
        <v>7</v>
      </c>
      <c r="H3" s="9">
        <v>8</v>
      </c>
    </row>
    <row r="4" spans="1:9"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320000</v>
      </c>
      <c r="B5" s="22" t="str">
        <f>PROPER(VLOOKUP($A5,cuc!$A$4:$AA$2090,B$3,FALSE))</f>
        <v xml:space="preserve">   Reservas</v>
      </c>
      <c r="C5" s="28">
        <f>VLOOKUP($A5,cuc!$A$4:$AA$2090,C$3,FALSE)</f>
        <v>496270220.99000001</v>
      </c>
      <c r="D5" s="28">
        <f>VLOOKUP($A5,cuc!$A$4:$AA$2090,D$3,FALSE)</f>
        <v>803636180.04999995</v>
      </c>
      <c r="E5" s="28">
        <f>VLOOKUP($A5,cuc!$A$4:$AA$2090,E$3,FALSE)</f>
        <v>859334320</v>
      </c>
      <c r="F5" s="28">
        <f>VLOOKUP($A5,cuc!$A$4:$AA$2090,F$3,FALSE)</f>
        <v>939885969.76999998</v>
      </c>
      <c r="G5" s="29">
        <f>VLOOKUP($A5,cuc!$A$4:$AA$2090,G$3,FALSE)</f>
        <v>1054764912.95</v>
      </c>
      <c r="H5" s="29">
        <f>VLOOKUP($A5,cuc!$A$4:$AA$2090,H$3,FALSE)</f>
        <v>1161116518.72</v>
      </c>
    </row>
    <row r="6" spans="1:9" x14ac:dyDescent="0.3">
      <c r="A6" s="14">
        <v>330000</v>
      </c>
      <c r="B6" s="22" t="str">
        <f>PROPER(VLOOKUP($A6,cuc!$A$4:$AA$2090,B$3,FALSE))</f>
        <v xml:space="preserve">   Fondos  De Destinación Específica</v>
      </c>
      <c r="C6" s="28">
        <f>VLOOKUP($A6,cuc!$A$4:$AA$2090,C$3,FALSE)</f>
        <v>28206949.719999999</v>
      </c>
      <c r="D6" s="28">
        <f>VLOOKUP($A6,cuc!$A$4:$AA$2090,D$3,FALSE)</f>
        <v>37455055.799999997</v>
      </c>
      <c r="E6" s="28">
        <f>VLOOKUP($A6,cuc!$A$4:$AA$2090,E$3,FALSE)</f>
        <v>136244815</v>
      </c>
      <c r="F6" s="28">
        <f>VLOOKUP($A6,cuc!$A$4:$AA$2090,F$3,FALSE)</f>
        <v>168993851.00999999</v>
      </c>
      <c r="G6" s="29">
        <f>VLOOKUP($A6,cuc!$A$4:$AA$2090,G$3,FALSE)</f>
        <v>207286832.06999999</v>
      </c>
      <c r="H6" s="29">
        <f>VLOOKUP($A6,cuc!$A$4:$AA$2090,H$3,FALSE)</f>
        <v>242737367.33000001</v>
      </c>
    </row>
    <row r="7" spans="1:9" x14ac:dyDescent="0.3">
      <c r="A7" s="14">
        <v>340000</v>
      </c>
      <c r="B7" s="22" t="str">
        <f>PROPER(VLOOKUP($A7,cuc!$A$4:$AA$2090,B$3,FALSE))</f>
        <v xml:space="preserve">   Superávit</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ht="17.25" thickBot="1" x14ac:dyDescent="0.35">
      <c r="A8" s="15"/>
      <c r="B8" s="21" t="s">
        <v>1868</v>
      </c>
      <c r="C8" s="30">
        <f t="shared" ref="C8:H8" si="0">+SUM(C5:C7)</f>
        <v>524477170.71000004</v>
      </c>
      <c r="D8" s="30">
        <f t="shared" si="0"/>
        <v>841091235.8499999</v>
      </c>
      <c r="E8" s="30">
        <f t="shared" si="0"/>
        <v>995579135</v>
      </c>
      <c r="F8" s="30">
        <f t="shared" si="0"/>
        <v>1108879820.78</v>
      </c>
      <c r="G8" s="30">
        <f t="shared" si="0"/>
        <v>1262051745.02</v>
      </c>
      <c r="H8" s="30">
        <f t="shared" si="0"/>
        <v>1403853886.05</v>
      </c>
    </row>
    <row r="9" spans="1:9" ht="17.25" thickBot="1" x14ac:dyDescent="0.35"/>
    <row r="10" spans="1:9" x14ac:dyDescent="0.3">
      <c r="A10" s="11" t="s">
        <v>139</v>
      </c>
      <c r="B10" s="50" t="s">
        <v>1410</v>
      </c>
      <c r="C10" s="12">
        <f t="shared" ref="C10:H10" si="1">+C$4</f>
        <v>43070</v>
      </c>
      <c r="D10" s="12">
        <f t="shared" si="1"/>
        <v>43435</v>
      </c>
      <c r="E10" s="12">
        <f t="shared" si="1"/>
        <v>43800</v>
      </c>
      <c r="F10" s="12">
        <f t="shared" si="1"/>
        <v>44166</v>
      </c>
      <c r="G10" s="12">
        <f t="shared" si="1"/>
        <v>44561</v>
      </c>
      <c r="H10" s="12">
        <f t="shared" si="1"/>
        <v>44651</v>
      </c>
    </row>
    <row r="11" spans="1:9" x14ac:dyDescent="0.3">
      <c r="A11" s="14">
        <v>100000</v>
      </c>
      <c r="B11" s="49" t="str">
        <f>PROPER(VLOOKUP($A11,cuc!$A$4:$AA$2090,B$3,FALSE))</f>
        <v>Activo</v>
      </c>
      <c r="C11" s="28">
        <f>VLOOKUP($A11,cuc!$A$4:$AA$2090,C$3,FALSE)</f>
        <v>16989378282.65</v>
      </c>
      <c r="D11" s="28">
        <f>VLOOKUP($A11,cuc!$A$4:$AA$2090,D$3,FALSE)</f>
        <v>20962315392.290001</v>
      </c>
      <c r="E11" s="28">
        <f>VLOOKUP($A11,cuc!$A$4:$AA$2090,E$3,FALSE)</f>
        <v>25012206479.860001</v>
      </c>
      <c r="F11" s="28">
        <f>VLOOKUP($A11,cuc!$A$4:$AA$2090,F$3,FALSE)</f>
        <v>29996957024.27</v>
      </c>
      <c r="G11" s="29">
        <f>VLOOKUP($A11,cuc!$A$4:$AA$2090,G$3,FALSE)</f>
        <v>34948818548.389999</v>
      </c>
      <c r="H11" s="29">
        <f>VLOOKUP($A11,cuc!$A$4:$AA$2090,H$3,FALSE)</f>
        <v>35741854525.610001</v>
      </c>
    </row>
    <row r="12" spans="1:9" ht="17.25" thickBot="1" x14ac:dyDescent="0.35">
      <c r="A12" s="15"/>
      <c r="B12" s="19" t="s">
        <v>1867</v>
      </c>
      <c r="C12" s="31">
        <f t="shared" ref="C12:H12" si="2">+C11</f>
        <v>16989378282.65</v>
      </c>
      <c r="D12" s="31">
        <f t="shared" si="2"/>
        <v>20962315392.290001</v>
      </c>
      <c r="E12" s="31">
        <f t="shared" si="2"/>
        <v>25012206479.860001</v>
      </c>
      <c r="F12" s="31">
        <f t="shared" si="2"/>
        <v>29996957024.27</v>
      </c>
      <c r="G12" s="31">
        <f t="shared" si="2"/>
        <v>34948818548.389999</v>
      </c>
      <c r="H12" s="31">
        <f t="shared" si="2"/>
        <v>35741854525.610001</v>
      </c>
    </row>
    <row r="13" spans="1:9" ht="17.25" thickBot="1" x14ac:dyDescent="0.35"/>
    <row r="14" spans="1:9" x14ac:dyDescent="0.3">
      <c r="B14" s="20" t="s">
        <v>1408</v>
      </c>
      <c r="C14" s="12" t="str">
        <f>+'ALN  vs Depositos'!C$19</f>
        <v>Año 17</v>
      </c>
      <c r="D14" s="12" t="str">
        <f>+'ALN  vs Depositos'!D$19</f>
        <v>Año 18</v>
      </c>
      <c r="E14" s="12" t="str">
        <f>+'ALN  vs Depositos'!E$19</f>
        <v>Año 19</v>
      </c>
      <c r="F14" s="12" t="str">
        <f>+'ALN  vs Depositos'!F$19</f>
        <v>Año 20</v>
      </c>
      <c r="G14" s="12" t="str">
        <f>+'ALN  vs Depositos'!G$19</f>
        <v>Año 21</v>
      </c>
      <c r="H14" s="12" t="str">
        <f>+'ALN  vs Depositos'!H$19</f>
        <v>Año 22</v>
      </c>
    </row>
    <row r="15" spans="1:9" x14ac:dyDescent="0.3">
      <c r="B15" s="10" t="s">
        <v>1868</v>
      </c>
      <c r="C15" s="27">
        <f t="shared" ref="C15:H15" si="3">IFERROR(+C8/C12,0)</f>
        <v>3.0870886620118991E-2</v>
      </c>
      <c r="D15" s="27">
        <f t="shared" si="3"/>
        <v>4.0123966275183304E-2</v>
      </c>
      <c r="E15" s="27">
        <f t="shared" si="3"/>
        <v>3.9803730862434994E-2</v>
      </c>
      <c r="F15" s="27">
        <f t="shared" si="3"/>
        <v>3.6966410288977819E-2</v>
      </c>
      <c r="G15" s="27">
        <f t="shared" si="3"/>
        <v>3.6111428009292158E-2</v>
      </c>
      <c r="H15" s="27">
        <f t="shared" si="3"/>
        <v>3.9277589388768311E-2</v>
      </c>
    </row>
  </sheetData>
  <conditionalFormatting sqref="C15:G15">
    <cfRule type="colorScale" priority="2">
      <colorScale>
        <cfvo type="min"/>
        <cfvo type="percentile" val="50"/>
        <cfvo type="max"/>
        <color rgb="FFF8696B"/>
        <color rgb="FFFFEB84"/>
        <color rgb="FF63BE7B"/>
      </colorScale>
    </cfRule>
  </conditionalFormatting>
  <conditionalFormatting sqref="H15">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43"/>
  <sheetViews>
    <sheetView showGridLines="0" zoomScale="120" zoomScaleNormal="120" workbookViewId="0">
      <pane xSplit="1" ySplit="4" topLeftCell="B32"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33.75" thickBot="1" x14ac:dyDescent="0.35">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9" thickBot="1" x14ac:dyDescent="0.2">
      <c r="B3" s="9">
        <v>2</v>
      </c>
      <c r="C3" s="9">
        <v>3</v>
      </c>
      <c r="D3" s="9">
        <v>4</v>
      </c>
      <c r="E3" s="9">
        <v>5</v>
      </c>
      <c r="F3" s="9">
        <v>6</v>
      </c>
      <c r="G3" s="9">
        <v>7</v>
      </c>
      <c r="H3" s="9">
        <v>8</v>
      </c>
    </row>
    <row r="4" spans="1:9"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112000</v>
      </c>
      <c r="B5" s="22" t="str">
        <f>PROPER(VLOOKUP($A5,cuc!$A$4:$AA$2090,B$3,FALSE))</f>
        <v xml:space="preserve">      Efectivo De Uso Restringido Y/O Con Destinación Específica</v>
      </c>
      <c r="C5" s="28">
        <f>VLOOKUP($A5,cuc!$A$4:$AA$2090,C$3,FALSE)</f>
        <v>0</v>
      </c>
      <c r="D5" s="28">
        <f>VLOOKUP($A5,cuc!$A$4:$AA$2090,D$3,FALSE)</f>
        <v>0</v>
      </c>
      <c r="E5" s="28">
        <f>VLOOKUP($A5,cuc!$A$4:$AA$2090,E$3,FALSE)</f>
        <v>0</v>
      </c>
      <c r="F5" s="28">
        <f>VLOOKUP($A5,cuc!$A$4:$AA$2090,F$3,FALSE)</f>
        <v>0</v>
      </c>
      <c r="G5" s="29">
        <f>VLOOKUP($A5,cuc!$A$4:$AA$2090,G$3,FALSE)</f>
        <v>556265642.66999996</v>
      </c>
      <c r="H5" s="29">
        <f>VLOOKUP($A5,cuc!$A$4:$AA$2090,H$3,FALSE)</f>
        <v>426045223</v>
      </c>
    </row>
    <row r="6" spans="1:9" x14ac:dyDescent="0.3">
      <c r="A6" s="14">
        <v>120000</v>
      </c>
      <c r="B6" s="22" t="str">
        <f>PROPER(VLOOKUP($A6,cuc!$A$4:$AA$2090,B$3,FALSE))</f>
        <v xml:space="preserve">   Inversiones</v>
      </c>
      <c r="C6" s="28">
        <f>VLOOKUP($A6,cuc!$A$4:$AA$2090,C$3,FALSE)</f>
        <v>108526801.68000001</v>
      </c>
      <c r="D6" s="28">
        <f>VLOOKUP($A6,cuc!$A$4:$AA$2090,D$3,FALSE)</f>
        <v>120871962.58</v>
      </c>
      <c r="E6" s="28">
        <f>VLOOKUP($A6,cuc!$A$4:$AA$2090,E$3,FALSE)</f>
        <v>1454011114</v>
      </c>
      <c r="F6" s="28">
        <f>VLOOKUP($A6,cuc!$A$4:$AA$2090,F$3,FALSE)</f>
        <v>2517413919</v>
      </c>
      <c r="G6" s="29">
        <f>VLOOKUP($A6,cuc!$A$4:$AA$2090,G$3,FALSE)</f>
        <v>5863344099</v>
      </c>
      <c r="H6" s="29">
        <f>VLOOKUP($A6,cuc!$A$4:$AA$2090,H$3,FALSE)</f>
        <v>6878610012</v>
      </c>
    </row>
    <row r="7" spans="1:9" x14ac:dyDescent="0.3">
      <c r="A7" s="14">
        <v>130000</v>
      </c>
      <c r="B7" s="22" t="str">
        <f>PROPER(VLOOKUP($A7,cuc!$A$4:$AA$2090,B$3,FALSE))</f>
        <v xml:space="preserve">   Inventarios</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x14ac:dyDescent="0.3">
      <c r="A8" s="14">
        <v>140405</v>
      </c>
      <c r="B8" s="22" t="str">
        <f>PROPER(VLOOKUP($A8,cuc!$A$4:$AA$2090,B$3,FALSE))</f>
        <v xml:space="preserve">         Categoría A Riesgo Normal</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9" x14ac:dyDescent="0.3">
      <c r="A9" s="14">
        <v>140410</v>
      </c>
      <c r="B9" s="22"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9" x14ac:dyDescent="0.3">
      <c r="A10" s="14">
        <v>140505</v>
      </c>
      <c r="B10" s="22" t="str">
        <f>PROPER(VLOOKUP($A10,cuc!$A$4:$AA$2090,B$3,FALSE))</f>
        <v xml:space="preserve">         Categoría A Riesgo Normal</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9" x14ac:dyDescent="0.3">
      <c r="A11" s="14">
        <v>140510</v>
      </c>
      <c r="B11" s="22" t="str">
        <f>PROPER(VLOOKUP($A11,cuc!$A$4:$AA$2090,B$3,FALSE))</f>
        <v xml:space="preserve">         Categoría B Riesgo Aceptable</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9" x14ac:dyDescent="0.3">
      <c r="A12" s="14">
        <v>141105</v>
      </c>
      <c r="B12" s="22" t="str">
        <f>PROPER(VLOOKUP($A12,cuc!$A$4:$AA$2090,B$3,FALSE))</f>
        <v xml:space="preserve">         Categoría A Riesgo Normal</v>
      </c>
      <c r="C12" s="28">
        <f>VLOOKUP($A12,cuc!$A$4:$AA$2090,C$3,FALSE)</f>
        <v>3518501134</v>
      </c>
      <c r="D12" s="28">
        <f>VLOOKUP($A12,cuc!$A$4:$AA$2090,D$3,FALSE)</f>
        <v>4826506976</v>
      </c>
      <c r="E12" s="28">
        <f>VLOOKUP($A12,cuc!$A$4:$AA$2090,E$3,FALSE)</f>
        <v>5853374514</v>
      </c>
      <c r="F12" s="28">
        <f>VLOOKUP($A12,cuc!$A$4:$AA$2090,F$3,FALSE)</f>
        <v>6508331137</v>
      </c>
      <c r="G12" s="29">
        <f>VLOOKUP($A12,cuc!$A$4:$AA$2090,G$3,FALSE)</f>
        <v>6860544148</v>
      </c>
      <c r="H12" s="29">
        <f>VLOOKUP($A12,cuc!$A$4:$AA$2090,H$3,FALSE)</f>
        <v>7298307740</v>
      </c>
    </row>
    <row r="13" spans="1:9" x14ac:dyDescent="0.3">
      <c r="A13" s="14">
        <v>141110</v>
      </c>
      <c r="B13" s="22" t="str">
        <f>PROPER(VLOOKUP($A13,cuc!$A$4:$AA$2090,B$3,FALSE))</f>
        <v xml:space="preserve">         Categoría B Riesgo Aceptable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9" x14ac:dyDescent="0.3">
      <c r="A14" s="14">
        <v>141205</v>
      </c>
      <c r="B14" s="22" t="str">
        <f>PROPER(VLOOKUP($A14,cuc!$A$4:$AA$2090,B$3,FALSE))</f>
        <v xml:space="preserve">         Categoría A Riesgo Normal</v>
      </c>
      <c r="C14" s="28">
        <f>VLOOKUP($A14,cuc!$A$4:$AA$2090,C$3,FALSE)</f>
        <v>1408838496</v>
      </c>
      <c r="D14" s="28">
        <f>VLOOKUP($A14,cuc!$A$4:$AA$2090,D$3,FALSE)</f>
        <v>1666978801</v>
      </c>
      <c r="E14" s="28">
        <f>VLOOKUP($A14,cuc!$A$4:$AA$2090,E$3,FALSE)</f>
        <v>1585611712</v>
      </c>
      <c r="F14" s="28">
        <f>VLOOKUP($A14,cuc!$A$4:$AA$2090,F$3,FALSE)</f>
        <v>1938844296</v>
      </c>
      <c r="G14" s="29">
        <f>VLOOKUP($A14,cuc!$A$4:$AA$2090,G$3,FALSE)</f>
        <v>1617873248</v>
      </c>
      <c r="H14" s="29">
        <f>VLOOKUP($A14,cuc!$A$4:$AA$2090,H$3,FALSE)</f>
        <v>1476281850</v>
      </c>
    </row>
    <row r="15" spans="1:9" x14ac:dyDescent="0.3">
      <c r="A15" s="14">
        <v>141210</v>
      </c>
      <c r="B15" s="22" t="str">
        <f>PROPER(VLOOKUP($A15,cuc!$A$4:$AA$2090,B$3,FALSE))</f>
        <v xml:space="preserve">         Categoría B Riesgo Aceptable</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9" x14ac:dyDescent="0.3">
      <c r="A16" s="14">
        <v>144105</v>
      </c>
      <c r="B16" s="22" t="str">
        <f>PROPER(VLOOKUP($A16,cuc!$A$4:$AA$2090,B$3,FALSE))</f>
        <v xml:space="preserve">         Categoría A Riesgo Normal</v>
      </c>
      <c r="C16" s="28">
        <f>VLOOKUP($A16,cuc!$A$4:$AA$2090,C$3,FALSE)</f>
        <v>6418050505</v>
      </c>
      <c r="D16" s="28">
        <f>VLOOKUP($A16,cuc!$A$4:$AA$2090,D$3,FALSE)</f>
        <v>6556077804</v>
      </c>
      <c r="E16" s="28">
        <f>VLOOKUP($A16,cuc!$A$4:$AA$2090,E$3,FALSE)</f>
        <v>7196402451</v>
      </c>
      <c r="F16" s="28">
        <f>VLOOKUP($A16,cuc!$A$4:$AA$2090,F$3,FALSE)</f>
        <v>8190829020</v>
      </c>
      <c r="G16" s="29">
        <f>VLOOKUP($A16,cuc!$A$4:$AA$2090,G$3,FALSE)</f>
        <v>10321669469</v>
      </c>
      <c r="H16" s="29">
        <f>VLOOKUP($A16,cuc!$A$4:$AA$2090,H$3,FALSE)</f>
        <v>10412864077</v>
      </c>
    </row>
    <row r="17" spans="1:8" x14ac:dyDescent="0.3">
      <c r="A17" s="14">
        <v>144110</v>
      </c>
      <c r="B17" s="22" t="str">
        <f>PROPER(VLOOKUP($A17,cuc!$A$4:$AA$2090,B$3,FALSE))</f>
        <v xml:space="preserve">         Categoría B Riesgo Aceptable</v>
      </c>
      <c r="C17" s="28">
        <f>VLOOKUP($A17,cuc!$A$4:$AA$2090,C$3,FALSE)</f>
        <v>0</v>
      </c>
      <c r="D17" s="28">
        <f>VLOOKUP($A17,cuc!$A$4:$AA$2090,D$3,FALSE)</f>
        <v>0</v>
      </c>
      <c r="E17" s="28">
        <f>VLOOKUP($A17,cuc!$A$4:$AA$2090,E$3,FALSE)</f>
        <v>0</v>
      </c>
      <c r="F17" s="28">
        <f>VLOOKUP($A17,cuc!$A$4:$AA$2090,F$3,FALSE)</f>
        <v>0</v>
      </c>
      <c r="G17" s="29">
        <f>VLOOKUP($A17,cuc!$A$4:$AA$2090,G$3,FALSE)</f>
        <v>12866159</v>
      </c>
      <c r="H17" s="29">
        <f>VLOOKUP($A17,cuc!$A$4:$AA$2090,H$3,FALSE)</f>
        <v>7550246</v>
      </c>
    </row>
    <row r="18" spans="1:8" x14ac:dyDescent="0.3">
      <c r="A18" s="14">
        <v>144205</v>
      </c>
      <c r="B18" s="22" t="str">
        <f>PROPER(VLOOKUP($A18,cuc!$A$4:$AA$2090,B$3,FALSE))</f>
        <v xml:space="preserve">         Categoría A Riesgo Normal</v>
      </c>
      <c r="C18" s="28">
        <f>VLOOKUP($A18,cuc!$A$4:$AA$2090,C$3,FALSE)</f>
        <v>2676691596</v>
      </c>
      <c r="D18" s="28">
        <f>VLOOKUP($A18,cuc!$A$4:$AA$2090,D$3,FALSE)</f>
        <v>3040820611.27</v>
      </c>
      <c r="E18" s="28">
        <f>VLOOKUP($A18,cuc!$A$4:$AA$2090,E$3,FALSE)</f>
        <v>4511416680</v>
      </c>
      <c r="F18" s="28">
        <f>VLOOKUP($A18,cuc!$A$4:$AA$2090,F$3,FALSE)</f>
        <v>4655200332</v>
      </c>
      <c r="G18" s="29">
        <f>VLOOKUP($A18,cuc!$A$4:$AA$2090,G$3,FALSE)</f>
        <v>5148772557.4300003</v>
      </c>
      <c r="H18" s="29">
        <f>VLOOKUP($A18,cuc!$A$4:$AA$2090,H$3,FALSE)</f>
        <v>5636475979.4300003</v>
      </c>
    </row>
    <row r="19" spans="1:8" x14ac:dyDescent="0.3">
      <c r="A19" s="14">
        <v>144210</v>
      </c>
      <c r="B19" s="22" t="str">
        <f>PROPER(VLOOKUP($A19,cuc!$A$4:$AA$2090,B$3,FALSE))</f>
        <v xml:space="preserve">         Categoría B Riesgo Aceptable</v>
      </c>
      <c r="C19" s="28">
        <f>VLOOKUP($A19,cuc!$A$4:$AA$2090,C$3,FALSE)</f>
        <v>3265901</v>
      </c>
      <c r="D19" s="28">
        <f>VLOOKUP($A19,cuc!$A$4:$AA$2090,D$3,FALSE)</f>
        <v>7974761</v>
      </c>
      <c r="E19" s="28">
        <f>VLOOKUP($A19,cuc!$A$4:$AA$2090,E$3,FALSE)</f>
        <v>41109073</v>
      </c>
      <c r="F19" s="28">
        <f>VLOOKUP($A19,cuc!$A$4:$AA$2090,F$3,FALSE)</f>
        <v>8729586</v>
      </c>
      <c r="G19" s="29">
        <f>VLOOKUP($A19,cuc!$A$4:$AA$2090,G$3,FALSE)</f>
        <v>51606688</v>
      </c>
      <c r="H19" s="29">
        <f>VLOOKUP($A19,cuc!$A$4:$AA$2090,H$3,FALSE)</f>
        <v>80043834</v>
      </c>
    </row>
    <row r="20" spans="1:8" x14ac:dyDescent="0.3">
      <c r="A20" s="14">
        <v>144805</v>
      </c>
      <c r="B20" s="22" t="str">
        <f>PROPER(VLOOKUP($A20,cuc!$A$4:$AA$2090,B$3,FALSE))</f>
        <v xml:space="preserve">         Categoría A Riesgo Normal</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144810</v>
      </c>
      <c r="B21" s="22" t="str">
        <f>PROPER(VLOOKUP($A21,cuc!$A$4:$AA$2090,B$3,FALSE))</f>
        <v xml:space="preserve">         Categoría B Riesgo Aceptable</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145405</v>
      </c>
      <c r="B22" s="22" t="str">
        <f>PROPER(VLOOKUP($A22,cuc!$A$4:$AA$2090,B$3,FALSE))</f>
        <v xml:space="preserve">         Categoría A Riesgo Normal</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145410</v>
      </c>
      <c r="B23" s="22" t="str">
        <f>PROPER(VLOOKUP($A23,cuc!$A$4:$AA$2090,B$3,FALSE))</f>
        <v xml:space="preserve">         Categoría B Riesgo Aceptable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145505</v>
      </c>
      <c r="B24" s="22" t="str">
        <f>PROPER(VLOOKUP($A24,cuc!$A$4:$AA$2090,B$3,FALSE))</f>
        <v xml:space="preserve">         Categoría A Riesgo Normal</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145510</v>
      </c>
      <c r="B25" s="22" t="str">
        <f>PROPER(VLOOKUP($A25,cuc!$A$4:$AA$2090,B$3,FALSE))</f>
        <v xml:space="preserve">         Categoría B Riesgo Aceptable</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146105</v>
      </c>
      <c r="B26" s="22" t="str">
        <f>PROPER(VLOOKUP($A26,cuc!$A$4:$AA$2090,B$3,FALSE))</f>
        <v xml:space="preserve">         Categoría A Riesgo Normal</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x14ac:dyDescent="0.3">
      <c r="A27" s="14">
        <v>146110</v>
      </c>
      <c r="B27" s="22" t="str">
        <f>PROPER(VLOOKUP($A27,cuc!$A$4:$AA$2090,B$3,FALSE))</f>
        <v xml:space="preserve">         Categoría B Riesgo Aceptable</v>
      </c>
      <c r="C27" s="28">
        <f>VLOOKUP($A27,cuc!$A$4:$AA$2090,C$3,FALSE)</f>
        <v>0</v>
      </c>
      <c r="D27" s="28">
        <f>VLOOKUP($A27,cuc!$A$4:$AA$2090,D$3,FALSE)</f>
        <v>0</v>
      </c>
      <c r="E27" s="28">
        <f>VLOOKUP($A27,cuc!$A$4:$AA$2090,E$3,FALSE)</f>
        <v>0</v>
      </c>
      <c r="F27" s="28">
        <f>VLOOKUP($A27,cuc!$A$4:$AA$2090,F$3,FALSE)</f>
        <v>0</v>
      </c>
      <c r="G27" s="29">
        <f>VLOOKUP($A27,cuc!$A$4:$AA$2090,G$3,FALSE)</f>
        <v>0</v>
      </c>
      <c r="H27" s="29">
        <f>VLOOKUP($A27,cuc!$A$4:$AA$2090,H$3,FALSE)</f>
        <v>0</v>
      </c>
    </row>
    <row r="28" spans="1:8" x14ac:dyDescent="0.3">
      <c r="A28" s="14">
        <v>146205</v>
      </c>
      <c r="B28" s="22" t="str">
        <f>PROPER(VLOOKUP($A28,cuc!$A$4:$AA$2090,B$3,FALSE))</f>
        <v xml:space="preserve">         Categoría A Riesgo Normal</v>
      </c>
      <c r="C28" s="28">
        <f>VLOOKUP($A28,cuc!$A$4:$AA$2090,C$3,FALSE)</f>
        <v>0</v>
      </c>
      <c r="D28" s="28">
        <f>VLOOKUP($A28,cuc!$A$4:$AA$2090,D$3,FALSE)</f>
        <v>0</v>
      </c>
      <c r="E28" s="28">
        <f>VLOOKUP($A28,cuc!$A$4:$AA$2090,E$3,FALSE)</f>
        <v>0</v>
      </c>
      <c r="F28" s="28">
        <f>VLOOKUP($A28,cuc!$A$4:$AA$2090,F$3,FALSE)</f>
        <v>0</v>
      </c>
      <c r="G28" s="29">
        <f>VLOOKUP($A28,cuc!$A$4:$AA$2090,G$3,FALSE)</f>
        <v>0</v>
      </c>
      <c r="H28" s="29">
        <f>VLOOKUP($A28,cuc!$A$4:$AA$2090,H$3,FALSE)</f>
        <v>0</v>
      </c>
    </row>
    <row r="29" spans="1:8" x14ac:dyDescent="0.3">
      <c r="A29" s="14">
        <v>146210</v>
      </c>
      <c r="B29" s="22" t="str">
        <f>PROPER(VLOOKUP($A29,cuc!$A$4:$AA$2090,B$3,FALSE))</f>
        <v xml:space="preserve">         Categoría B Riesgo Aceptable</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x14ac:dyDescent="0.3">
      <c r="A30" s="14">
        <v>146905</v>
      </c>
      <c r="B30" s="22" t="str">
        <f>PROPER(VLOOKUP($A30,cuc!$A$4:$AA$2090,B$3,FALSE))</f>
        <v xml:space="preserve">         Categoría A Riesgo Normal, Vivienda</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row>
    <row r="31" spans="1:8" x14ac:dyDescent="0.3">
      <c r="A31" s="14">
        <v>146910</v>
      </c>
      <c r="B31" s="22" t="str">
        <f>PROPER(VLOOKUP($A31,cuc!$A$4:$AA$2090,B$3,FALSE))</f>
        <v xml:space="preserve">         Categoría B Riesgo Aceptable, Vivienda</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row>
    <row r="32" spans="1:8" x14ac:dyDescent="0.3">
      <c r="A32" s="14">
        <v>146930</v>
      </c>
      <c r="B32" s="22" t="str">
        <f>PROPER(VLOOKUP($A32,cuc!$A$4:$AA$2090,B$3,FALSE))</f>
        <v xml:space="preserve">         Categoría A Riesgo Normal, Consumo</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row>
    <row r="33" spans="1:8" x14ac:dyDescent="0.3">
      <c r="A33" s="14">
        <v>146935</v>
      </c>
      <c r="B33" s="22" t="str">
        <f>PROPER(VLOOKUP($A33,cuc!$A$4:$AA$2090,B$3,FALSE))</f>
        <v xml:space="preserve">         Categoría B Riesgo Aceptable, Consumo</v>
      </c>
      <c r="C33" s="28">
        <f>VLOOKUP($A33,cuc!$A$4:$AA$2090,C$3,FALSE)</f>
        <v>0</v>
      </c>
      <c r="D33" s="28">
        <f>VLOOKUP($A33,cuc!$A$4:$AA$2090,D$3,FALSE)</f>
        <v>0</v>
      </c>
      <c r="E33" s="28">
        <f>VLOOKUP($A33,cuc!$A$4:$AA$2090,E$3,FALSE)</f>
        <v>0</v>
      </c>
      <c r="F33" s="28">
        <f>VLOOKUP($A33,cuc!$A$4:$AA$2090,F$3,FALSE)</f>
        <v>0</v>
      </c>
      <c r="G33" s="29">
        <f>VLOOKUP($A33,cuc!$A$4:$AA$2090,G$3,FALSE)</f>
        <v>0</v>
      </c>
      <c r="H33" s="29">
        <f>VLOOKUP($A33,cuc!$A$4:$AA$2090,H$3,FALSE)</f>
        <v>0</v>
      </c>
    </row>
    <row r="34" spans="1:8" x14ac:dyDescent="0.3">
      <c r="A34" s="14">
        <v>160505</v>
      </c>
      <c r="B34" s="22" t="str">
        <f>PROPER(VLOOKUP($A34,cuc!$A$4:$AA$2090,B$3,FALSE))</f>
        <v xml:space="preserve">         Vigentes</v>
      </c>
      <c r="C34" s="28">
        <f>VLOOKUP($A34,cuc!$A$4:$AA$2090,C$3,FALSE)</f>
        <v>0</v>
      </c>
      <c r="D34" s="28">
        <f>VLOOKUP($A34,cuc!$A$4:$AA$2090,D$3,FALSE)</f>
        <v>399000</v>
      </c>
      <c r="E34" s="28">
        <f>VLOOKUP($A34,cuc!$A$4:$AA$2090,E$3,FALSE)</f>
        <v>936000</v>
      </c>
      <c r="F34" s="28">
        <f>VLOOKUP($A34,cuc!$A$4:$AA$2090,F$3,FALSE)</f>
        <v>399000</v>
      </c>
      <c r="G34" s="29">
        <f>VLOOKUP($A34,cuc!$A$4:$AA$2090,G$3,FALSE)</f>
        <v>399000</v>
      </c>
      <c r="H34" s="29">
        <f>VLOOKUP($A34,cuc!$A$4:$AA$2090,H$3,FALSE)</f>
        <v>1112950</v>
      </c>
    </row>
    <row r="35" spans="1:8" x14ac:dyDescent="0.3">
      <c r="A35" s="14">
        <v>161505</v>
      </c>
      <c r="B35" s="22" t="str">
        <f>PROPER(VLOOKUP($A35,cuc!$A$4:$AA$2090,B$3,FALSE))</f>
        <v xml:space="preserve">         Vigentes</v>
      </c>
      <c r="C35" s="28">
        <f>VLOOKUP($A35,cuc!$A$4:$AA$2090,C$3,FALSE)</f>
        <v>0</v>
      </c>
      <c r="D35" s="28">
        <f>VLOOKUP($A35,cuc!$A$4:$AA$2090,D$3,FALSE)</f>
        <v>0</v>
      </c>
      <c r="E35" s="28">
        <f>VLOOKUP($A35,cuc!$A$4:$AA$2090,E$3,FALSE)</f>
        <v>0</v>
      </c>
      <c r="F35" s="28">
        <f>VLOOKUP($A35,cuc!$A$4:$AA$2090,F$3,FALSE)</f>
        <v>0</v>
      </c>
      <c r="G35" s="29">
        <f>VLOOKUP($A35,cuc!$A$4:$AA$2090,G$3,FALSE)</f>
        <v>0</v>
      </c>
      <c r="H35" s="29">
        <f>VLOOKUP($A35,cuc!$A$4:$AA$2090,H$3,FALSE)</f>
        <v>0</v>
      </c>
    </row>
    <row r="36" spans="1:8" ht="17.25" thickBot="1" x14ac:dyDescent="0.35">
      <c r="A36" s="15"/>
      <c r="B36" s="21" t="s">
        <v>1871</v>
      </c>
      <c r="C36" s="30">
        <f t="shared" ref="C36:H36" si="0">+SUM(C5:C35)</f>
        <v>14133874433.68</v>
      </c>
      <c r="D36" s="30">
        <f t="shared" si="0"/>
        <v>16219629915.85</v>
      </c>
      <c r="E36" s="30">
        <f t="shared" si="0"/>
        <v>20642861544</v>
      </c>
      <c r="F36" s="30">
        <f t="shared" si="0"/>
        <v>23819747290</v>
      </c>
      <c r="G36" s="30">
        <f t="shared" si="0"/>
        <v>30433341011.099998</v>
      </c>
      <c r="H36" s="30">
        <f t="shared" si="0"/>
        <v>32217291911.43</v>
      </c>
    </row>
    <row r="37" spans="1:8" ht="17.25" thickBot="1" x14ac:dyDescent="0.35"/>
    <row r="38" spans="1:8" ht="33" x14ac:dyDescent="0.3">
      <c r="A38" s="11" t="s">
        <v>139</v>
      </c>
      <c r="B38" s="50" t="s">
        <v>1410</v>
      </c>
      <c r="C38" s="12">
        <f t="shared" ref="C38:H38" si="1">+C$4</f>
        <v>43070</v>
      </c>
      <c r="D38" s="12">
        <f t="shared" si="1"/>
        <v>43435</v>
      </c>
      <c r="E38" s="12">
        <f t="shared" si="1"/>
        <v>43800</v>
      </c>
      <c r="F38" s="12">
        <f t="shared" si="1"/>
        <v>44166</v>
      </c>
      <c r="G38" s="12">
        <f t="shared" si="1"/>
        <v>44561</v>
      </c>
      <c r="H38" s="12">
        <f t="shared" si="1"/>
        <v>44651</v>
      </c>
    </row>
    <row r="39" spans="1:8" x14ac:dyDescent="0.3">
      <c r="A39" s="14">
        <v>100000</v>
      </c>
      <c r="B39" s="49" t="str">
        <f>PROPER(VLOOKUP($A39,cuc!$A$4:$AA$2090,B$3,FALSE))</f>
        <v>Activo</v>
      </c>
      <c r="C39" s="28">
        <f>VLOOKUP($A39,cuc!$A$4:$AA$2090,C$3,FALSE)</f>
        <v>16989378282.65</v>
      </c>
      <c r="D39" s="28">
        <f>VLOOKUP($A39,cuc!$A$4:$AA$2090,D$3,FALSE)</f>
        <v>20962315392.290001</v>
      </c>
      <c r="E39" s="28">
        <f>VLOOKUP($A39,cuc!$A$4:$AA$2090,E$3,FALSE)</f>
        <v>25012206479.860001</v>
      </c>
      <c r="F39" s="28">
        <f>VLOOKUP($A39,cuc!$A$4:$AA$2090,F$3,FALSE)</f>
        <v>29996957024.27</v>
      </c>
      <c r="G39" s="29">
        <f>VLOOKUP($A39,cuc!$A$4:$AA$2090,G$3,FALSE)</f>
        <v>34948818548.389999</v>
      </c>
      <c r="H39" s="29">
        <f>VLOOKUP($A39,cuc!$A$4:$AA$2090,H$3,FALSE)</f>
        <v>35741854525.610001</v>
      </c>
    </row>
    <row r="40" spans="1:8" ht="17.25" thickBot="1" x14ac:dyDescent="0.35">
      <c r="A40" s="15"/>
      <c r="B40" s="19" t="s">
        <v>1872</v>
      </c>
      <c r="C40" s="31">
        <f t="shared" ref="C40:H40" si="2">+C39</f>
        <v>16989378282.65</v>
      </c>
      <c r="D40" s="31">
        <f t="shared" si="2"/>
        <v>20962315392.290001</v>
      </c>
      <c r="E40" s="31">
        <f t="shared" si="2"/>
        <v>25012206479.860001</v>
      </c>
      <c r="F40" s="31">
        <f t="shared" si="2"/>
        <v>29996957024.27</v>
      </c>
      <c r="G40" s="31">
        <f t="shared" si="2"/>
        <v>34948818548.389999</v>
      </c>
      <c r="H40" s="31">
        <f t="shared" si="2"/>
        <v>35741854525.610001</v>
      </c>
    </row>
    <row r="41" spans="1:8" ht="17.25" thickBot="1" x14ac:dyDescent="0.35"/>
    <row r="42" spans="1:8" x14ac:dyDescent="0.3">
      <c r="B42" s="20" t="s">
        <v>1408</v>
      </c>
      <c r="C42" s="12" t="str">
        <f>+'ALN  vs Depositos'!C$19</f>
        <v>Año 17</v>
      </c>
      <c r="D42" s="12" t="str">
        <f>+'ALN  vs Depositos'!D$19</f>
        <v>Año 18</v>
      </c>
      <c r="E42" s="12" t="str">
        <f>+'ALN  vs Depositos'!E$19</f>
        <v>Año 19</v>
      </c>
      <c r="F42" s="12" t="str">
        <f>+'ALN  vs Depositos'!F$19</f>
        <v>Año 20</v>
      </c>
      <c r="G42" s="12" t="str">
        <f>+'ALN  vs Depositos'!G$19</f>
        <v>Año 21</v>
      </c>
      <c r="H42" s="12" t="str">
        <f>+'ALN  vs Depositos'!H$19</f>
        <v>Año 22</v>
      </c>
    </row>
    <row r="43" spans="1:8" x14ac:dyDescent="0.3">
      <c r="B43" s="10" t="s">
        <v>1873</v>
      </c>
      <c r="C43" s="27">
        <f t="shared" ref="C43:H43" si="3">IFERROR(+C36/C40,0%)</f>
        <v>0.8319241704161644</v>
      </c>
      <c r="D43" s="27">
        <f t="shared" si="3"/>
        <v>0.77375183095544997</v>
      </c>
      <c r="E43" s="27">
        <f t="shared" si="3"/>
        <v>0.82531149583391505</v>
      </c>
      <c r="F43" s="27">
        <f t="shared" si="3"/>
        <v>0.79407212107307645</v>
      </c>
      <c r="G43" s="27">
        <f t="shared" si="3"/>
        <v>0.87079741963128487</v>
      </c>
      <c r="H43" s="27">
        <f t="shared" si="3"/>
        <v>0.90138836775650366</v>
      </c>
    </row>
  </sheetData>
  <conditionalFormatting sqref="C43:G43">
    <cfRule type="colorScale" priority="2">
      <colorScale>
        <cfvo type="min"/>
        <cfvo type="percentile" val="50"/>
        <cfvo type="max"/>
        <color rgb="FFF8696B"/>
        <color rgb="FFFFEB84"/>
        <color rgb="FF63BE7B"/>
      </colorScale>
    </cfRule>
  </conditionalFormatting>
  <conditionalFormatting sqref="H4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5" activePane="bottomRight" state="frozen"/>
      <selection sqref="A1:H67"/>
      <selection pane="topRight" sqref="A1:H67"/>
      <selection pane="bottomLeft" sqref="A1:H67"/>
      <selection pane="bottomRight" activeCell="B5" sqref="B5"/>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50.25" thickBot="1" x14ac:dyDescent="0.35">
      <c r="A2" s="32" t="s">
        <v>0</v>
      </c>
      <c r="B2" s="63" t="str">
        <f>+Indicadores!E36</f>
        <v>Deterioro CDE / Cartera Vencida CDE</v>
      </c>
      <c r="C2" s="24" t="str">
        <f>+Indicadores!B36</f>
        <v>Activo</v>
      </c>
      <c r="D2" s="64" t="str">
        <f>+Indicadores!C36</f>
        <v xml:space="preserve">Indicador de Cobertura individual de la cartera improductiva para la cartera en Riesgo </v>
      </c>
      <c r="E2" s="62" t="str">
        <f>+Indicadores!D36</f>
        <v>Cobertura C D y 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140815</v>
      </c>
      <c r="B5" s="22" t="str">
        <f>PROPER(VLOOKUP($A5,cuc!$A$4:$AA$2090,B$3,FALSE))</f>
        <v xml:space="preserve">         Categoría C Riesgo Apreciable</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9" x14ac:dyDescent="0.3">
      <c r="A6" s="14">
        <v>140820</v>
      </c>
      <c r="B6" s="22" t="str">
        <f>PROPER(VLOOKUP($A6,cuc!$A$4:$AA$2090,B$3,FALSE))</f>
        <v xml:space="preserve">         Categoría D Riesgo Significativo</v>
      </c>
      <c r="C6" s="28">
        <f>VLOOKUP($A6,cuc!$A$4:$AA$2090,C$3,FALSE)</f>
        <v>0</v>
      </c>
      <c r="D6" s="28">
        <f>VLOOKUP($A6,cuc!$A$4:$AA$2090,D$3,FALSE)</f>
        <v>0</v>
      </c>
      <c r="E6" s="28">
        <f>VLOOKUP($A6,cuc!$A$4:$AA$2090,E$3,FALSE)</f>
        <v>0</v>
      </c>
      <c r="F6" s="28">
        <f>VLOOKUP($A6,cuc!$A$4:$AA$2090,F$3,FALSE)</f>
        <v>0</v>
      </c>
      <c r="G6" s="29">
        <f>VLOOKUP($A6,cuc!$A$4:$AA$2090,G$3,FALSE)</f>
        <v>0</v>
      </c>
      <c r="H6" s="29">
        <f>VLOOKUP($A6,cuc!$A$4:$AA$2090,H$3,FALSE)</f>
        <v>0</v>
      </c>
    </row>
    <row r="7" spans="1:9" x14ac:dyDescent="0.3">
      <c r="A7" s="14">
        <v>140825</v>
      </c>
      <c r="B7" s="22" t="str">
        <f>PROPER(VLOOKUP($A7,cuc!$A$4:$AA$2090,B$3,FALSE))</f>
        <v xml:space="preserve">         Categoría E Riesgo De Incobrabilidad</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x14ac:dyDescent="0.3">
      <c r="A8" s="14">
        <v>144525</v>
      </c>
      <c r="B8" s="22" t="str">
        <f>PROPER(VLOOKUP($A8,cuc!$A$4:$AA$2090,B$3,FALSE))</f>
        <v xml:space="preserve">         Categoría C Riesgo Apreciable Garantía Admisible</v>
      </c>
      <c r="C8" s="28">
        <f>VLOOKUP($A8,cuc!$A$4:$AA$2090,C$3,FALSE)</f>
        <v>0</v>
      </c>
      <c r="D8" s="28">
        <f>VLOOKUP($A8,cuc!$A$4:$AA$2090,D$3,FALSE)</f>
        <v>0</v>
      </c>
      <c r="E8" s="28">
        <f>VLOOKUP($A8,cuc!$A$4:$AA$2090,E$3,FALSE)</f>
        <v>0</v>
      </c>
      <c r="F8" s="28">
        <f>VLOOKUP($A8,cuc!$A$4:$AA$2090,F$3,FALSE)</f>
        <v>0</v>
      </c>
      <c r="G8" s="29">
        <f>VLOOKUP($A8,cuc!$A$4:$AA$2090,G$3,FALSE)</f>
        <v>0</v>
      </c>
      <c r="H8" s="29">
        <f>VLOOKUP($A8,cuc!$A$4:$AA$2090,H$3,FALSE)</f>
        <v>8498355</v>
      </c>
    </row>
    <row r="9" spans="1:9" x14ac:dyDescent="0.3">
      <c r="A9" s="14">
        <v>144530</v>
      </c>
      <c r="B9" s="22" t="str">
        <f>PROPER(VLOOKUP($A9,cuc!$A$4:$AA$2090,B$3,FALSE))</f>
        <v xml:space="preserve">         Categoría C Riesgo Apreciable Otras Garantías</v>
      </c>
      <c r="C9" s="28">
        <f>VLOOKUP($A9,cuc!$A$4:$AA$2090,C$3,FALSE)</f>
        <v>0</v>
      </c>
      <c r="D9" s="28">
        <f>VLOOKUP($A9,cuc!$A$4:$AA$2090,D$3,FALSE)</f>
        <v>1294825</v>
      </c>
      <c r="E9" s="28">
        <f>VLOOKUP($A9,cuc!$A$4:$AA$2090,E$3,FALSE)</f>
        <v>996500</v>
      </c>
      <c r="F9" s="28">
        <f>VLOOKUP($A9,cuc!$A$4:$AA$2090,F$3,FALSE)</f>
        <v>1866879</v>
      </c>
      <c r="G9" s="29">
        <f>VLOOKUP($A9,cuc!$A$4:$AA$2090,G$3,FALSE)</f>
        <v>3518639</v>
      </c>
      <c r="H9" s="29">
        <f>VLOOKUP($A9,cuc!$A$4:$AA$2090,H$3,FALSE)</f>
        <v>11725149</v>
      </c>
    </row>
    <row r="10" spans="1:9" x14ac:dyDescent="0.3">
      <c r="A10" s="14">
        <v>144535</v>
      </c>
      <c r="B10" s="22" t="str">
        <f>PROPER(VLOOKUP($A10,cuc!$A$4:$AA$2090,B$3,FALSE))</f>
        <v xml:space="preserve">         Categoría D Riesgo Significativo Garantía Admisible</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9" x14ac:dyDescent="0.3">
      <c r="A11" s="14">
        <v>144540</v>
      </c>
      <c r="B11" s="22" t="str">
        <f>PROPER(VLOOKUP($A11,cuc!$A$4:$AA$2090,B$3,FALSE))</f>
        <v xml:space="preserve">         Categoría D Riesgo Significativo Otras Garantías</v>
      </c>
      <c r="C11" s="28">
        <f>VLOOKUP($A11,cuc!$A$4:$AA$2090,C$3,FALSE)</f>
        <v>5188862</v>
      </c>
      <c r="D11" s="28">
        <f>VLOOKUP($A11,cuc!$A$4:$AA$2090,D$3,FALSE)</f>
        <v>11915005</v>
      </c>
      <c r="E11" s="28">
        <f>VLOOKUP($A11,cuc!$A$4:$AA$2090,E$3,FALSE)</f>
        <v>4477116</v>
      </c>
      <c r="F11" s="28">
        <f>VLOOKUP($A11,cuc!$A$4:$AA$2090,F$3,FALSE)</f>
        <v>8252404</v>
      </c>
      <c r="G11" s="29">
        <f>VLOOKUP($A11,cuc!$A$4:$AA$2090,G$3,FALSE)</f>
        <v>5369814</v>
      </c>
      <c r="H11" s="29">
        <f>VLOOKUP($A11,cuc!$A$4:$AA$2090,H$3,FALSE)</f>
        <v>11424042</v>
      </c>
    </row>
    <row r="12" spans="1:9" x14ac:dyDescent="0.3">
      <c r="A12" s="14">
        <v>144545</v>
      </c>
      <c r="B12" s="22" t="str">
        <f>PROPER(VLOOKUP($A12,cuc!$A$4:$AA$2090,B$3,FALSE))</f>
        <v xml:space="preserve">         Categoría E Riesgo De Incobrabilidad Garantía Admisible</v>
      </c>
      <c r="C12" s="28">
        <f>VLOOKUP($A12,cuc!$A$4:$AA$2090,C$3,FALSE)</f>
        <v>0</v>
      </c>
      <c r="D12" s="28">
        <f>VLOOKUP($A12,cuc!$A$4:$AA$2090,D$3,FALSE)</f>
        <v>0</v>
      </c>
      <c r="E12" s="28">
        <f>VLOOKUP($A12,cuc!$A$4:$AA$2090,E$3,FALSE)</f>
        <v>0</v>
      </c>
      <c r="F12" s="28">
        <f>VLOOKUP($A12,cuc!$A$4:$AA$2090,F$3,FALSE)</f>
        <v>0</v>
      </c>
      <c r="G12" s="29">
        <f>VLOOKUP($A12,cuc!$A$4:$AA$2090,G$3,FALSE)</f>
        <v>0</v>
      </c>
      <c r="H12" s="29">
        <f>VLOOKUP($A12,cuc!$A$4:$AA$2090,H$3,FALSE)</f>
        <v>0</v>
      </c>
    </row>
    <row r="13" spans="1:9" x14ac:dyDescent="0.3">
      <c r="A13" s="14">
        <v>144550</v>
      </c>
      <c r="B13" s="22" t="str">
        <f>PROPER(VLOOKUP($A13,cuc!$A$4:$AA$2090,B$3,FALSE))</f>
        <v xml:space="preserve">         Categoría E Riesgo De Incobrabilidad Otras Garantías</v>
      </c>
      <c r="C13" s="28">
        <f>VLOOKUP($A13,cuc!$A$4:$AA$2090,C$3,FALSE)</f>
        <v>1036324</v>
      </c>
      <c r="D13" s="28">
        <f>VLOOKUP($A13,cuc!$A$4:$AA$2090,D$3,FALSE)</f>
        <v>28382590</v>
      </c>
      <c r="E13" s="28">
        <f>VLOOKUP($A13,cuc!$A$4:$AA$2090,E$3,FALSE)</f>
        <v>93665140</v>
      </c>
      <c r="F13" s="28">
        <f>VLOOKUP($A13,cuc!$A$4:$AA$2090,F$3,FALSE)</f>
        <v>187289868</v>
      </c>
      <c r="G13" s="29">
        <f>VLOOKUP($A13,cuc!$A$4:$AA$2090,G$3,FALSE)</f>
        <v>209381660</v>
      </c>
      <c r="H13" s="29">
        <f>VLOOKUP($A13,cuc!$A$4:$AA$2090,H$3,FALSE)</f>
        <v>219089544</v>
      </c>
    </row>
    <row r="14" spans="1:9" x14ac:dyDescent="0.3">
      <c r="A14" s="14">
        <v>145115</v>
      </c>
      <c r="B14" s="22" t="str">
        <f>PROPER(VLOOKUP($A14,cuc!$A$4:$AA$2090,B$3,FALSE))</f>
        <v xml:space="preserve">         Categoría C Riesgo Apreciable</v>
      </c>
      <c r="C14" s="28">
        <f>VLOOKUP($A14,cuc!$A$4:$AA$2090,C$3,FALSE)</f>
        <v>0</v>
      </c>
      <c r="D14" s="28">
        <f>VLOOKUP($A14,cuc!$A$4:$AA$2090,D$3,FALSE)</f>
        <v>0</v>
      </c>
      <c r="E14" s="28">
        <f>VLOOKUP($A14,cuc!$A$4:$AA$2090,E$3,FALSE)</f>
        <v>0</v>
      </c>
      <c r="F14" s="28">
        <f>VLOOKUP($A14,cuc!$A$4:$AA$2090,F$3,FALSE)</f>
        <v>0</v>
      </c>
      <c r="G14" s="29">
        <f>VLOOKUP($A14,cuc!$A$4:$AA$2090,G$3,FALSE)</f>
        <v>0</v>
      </c>
      <c r="H14" s="29">
        <f>VLOOKUP($A14,cuc!$A$4:$AA$2090,H$3,FALSE)</f>
        <v>0</v>
      </c>
    </row>
    <row r="15" spans="1:9" x14ac:dyDescent="0.3">
      <c r="A15" s="14">
        <v>145120</v>
      </c>
      <c r="B15" s="22" t="str">
        <f>PROPER(VLOOKUP($A15,cuc!$A$4:$AA$2090,B$3,FALSE))</f>
        <v xml:space="preserve">         Categoría D Riesgo Significativo</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9" x14ac:dyDescent="0.3">
      <c r="A16" s="14">
        <v>145125</v>
      </c>
      <c r="B16" s="22" t="str">
        <f>PROPER(VLOOKUP($A16,cuc!$A$4:$AA$2090,B$3,FALSE))</f>
        <v xml:space="preserve">         Categoría E Riesgo De Incobrabilidad</v>
      </c>
      <c r="C16" s="28">
        <f>VLOOKUP($A16,cuc!$A$4:$AA$2090,C$3,FALSE)</f>
        <v>0</v>
      </c>
      <c r="D16" s="28">
        <f>VLOOKUP($A16,cuc!$A$4:$AA$2090,D$3,FALSE)</f>
        <v>0</v>
      </c>
      <c r="E16" s="28">
        <f>VLOOKUP($A16,cuc!$A$4:$AA$2090,E$3,FALSE)</f>
        <v>0</v>
      </c>
      <c r="F16" s="28">
        <f>VLOOKUP($A16,cuc!$A$4:$AA$2090,F$3,FALSE)</f>
        <v>0</v>
      </c>
      <c r="G16" s="29">
        <f>VLOOKUP($A16,cuc!$A$4:$AA$2090,G$3,FALSE)</f>
        <v>0</v>
      </c>
      <c r="H16" s="29">
        <f>VLOOKUP($A16,cuc!$A$4:$AA$2090,H$3,FALSE)</f>
        <v>0</v>
      </c>
    </row>
    <row r="17" spans="1:8" x14ac:dyDescent="0.3">
      <c r="A17" s="14">
        <v>145825</v>
      </c>
      <c r="B17" s="22" t="str">
        <f>PROPER(VLOOKUP($A17,cuc!$A$4:$AA$2090,B$3,FALSE))</f>
        <v xml:space="preserve">         Categoría C Riesgo Apreciable Garantía Admisible</v>
      </c>
      <c r="C17" s="28">
        <f>VLOOKUP($A17,cuc!$A$4:$AA$2090,C$3,FALSE)</f>
        <v>0</v>
      </c>
      <c r="D17" s="28">
        <f>VLOOKUP($A17,cuc!$A$4:$AA$2090,D$3,FALSE)</f>
        <v>0</v>
      </c>
      <c r="E17" s="28">
        <f>VLOOKUP($A17,cuc!$A$4:$AA$2090,E$3,FALSE)</f>
        <v>0</v>
      </c>
      <c r="F17" s="28">
        <f>VLOOKUP($A17,cuc!$A$4:$AA$2090,F$3,FALSE)</f>
        <v>0</v>
      </c>
      <c r="G17" s="29">
        <f>VLOOKUP($A17,cuc!$A$4:$AA$2090,G$3,FALSE)</f>
        <v>0</v>
      </c>
      <c r="H17" s="29">
        <f>VLOOKUP($A17,cuc!$A$4:$AA$2090,H$3,FALSE)</f>
        <v>0</v>
      </c>
    </row>
    <row r="18" spans="1:8" x14ac:dyDescent="0.3">
      <c r="A18" s="14">
        <v>145830</v>
      </c>
      <c r="B18" s="22" t="str">
        <f>PROPER(VLOOKUP($A18,cuc!$A$4:$AA$2090,B$3,FALSE))</f>
        <v xml:space="preserve">         Categoría C Riesgo Apreciable Otras Garantías</v>
      </c>
      <c r="C18" s="28">
        <f>VLOOKUP($A18,cuc!$A$4:$AA$2090,C$3,FALSE)</f>
        <v>0</v>
      </c>
      <c r="D18" s="28">
        <f>VLOOKUP($A18,cuc!$A$4:$AA$2090,D$3,FALSE)</f>
        <v>0</v>
      </c>
      <c r="E18" s="28">
        <f>VLOOKUP($A18,cuc!$A$4:$AA$2090,E$3,FALSE)</f>
        <v>0</v>
      </c>
      <c r="F18" s="28">
        <f>VLOOKUP($A18,cuc!$A$4:$AA$2090,F$3,FALSE)</f>
        <v>0</v>
      </c>
      <c r="G18" s="29">
        <f>VLOOKUP($A18,cuc!$A$4:$AA$2090,G$3,FALSE)</f>
        <v>0</v>
      </c>
      <c r="H18" s="29">
        <f>VLOOKUP($A18,cuc!$A$4:$AA$2090,H$3,FALSE)</f>
        <v>0</v>
      </c>
    </row>
    <row r="19" spans="1:8" x14ac:dyDescent="0.3">
      <c r="A19" s="14">
        <v>145835</v>
      </c>
      <c r="B19" s="22" t="str">
        <f>PROPER(VLOOKUP($A19,cuc!$A$4:$AA$2090,B$3,FALSE))</f>
        <v xml:space="preserve">         Categoría D Riesgo Significativo Garantía Admisible</v>
      </c>
      <c r="C19" s="28">
        <f>VLOOKUP($A19,cuc!$A$4:$AA$2090,C$3,FALSE)</f>
        <v>0</v>
      </c>
      <c r="D19" s="28">
        <f>VLOOKUP($A19,cuc!$A$4:$AA$2090,D$3,FALSE)</f>
        <v>0</v>
      </c>
      <c r="E19" s="28">
        <f>VLOOKUP($A19,cuc!$A$4:$AA$2090,E$3,FALSE)</f>
        <v>0</v>
      </c>
      <c r="F19" s="28">
        <f>VLOOKUP($A19,cuc!$A$4:$AA$2090,F$3,FALSE)</f>
        <v>0</v>
      </c>
      <c r="G19" s="29">
        <f>VLOOKUP($A19,cuc!$A$4:$AA$2090,G$3,FALSE)</f>
        <v>0</v>
      </c>
      <c r="H19" s="29">
        <f>VLOOKUP($A19,cuc!$A$4:$AA$2090,H$3,FALSE)</f>
        <v>0</v>
      </c>
    </row>
    <row r="20" spans="1:8" x14ac:dyDescent="0.3">
      <c r="A20" s="14">
        <v>145840</v>
      </c>
      <c r="B20" s="22" t="str">
        <f>PROPER(VLOOKUP($A20,cuc!$A$4:$AA$2090,B$3,FALSE))</f>
        <v xml:space="preserve">         Categoría D Riesgo Significativo Otras Garantías</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145845</v>
      </c>
      <c r="B21" s="22" t="str">
        <f>PROPER(VLOOKUP($A21,cuc!$A$4:$AA$2090,B$3,FALSE))</f>
        <v xml:space="preserve">         Categoría E Riesgo De Incobrabilidad Garantía Admisible</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145850</v>
      </c>
      <c r="B22" s="22" t="str">
        <f>PROPER(VLOOKUP($A22,cuc!$A$4:$AA$2090,B$3,FALSE))</f>
        <v xml:space="preserve">         Categoría E Riesgo De Incobrabilidad Otras Garantías</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146525</v>
      </c>
      <c r="B23" s="22" t="str">
        <f>PROPER(VLOOKUP($A23,cuc!$A$4:$AA$2090,B$3,FALSE))</f>
        <v xml:space="preserve">         Categoría C Riesgo Apreciable Garantía Admisible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146530</v>
      </c>
      <c r="B24" s="22" t="str">
        <f>PROPER(VLOOKUP($A24,cuc!$A$4:$AA$2090,B$3,FALSE))</f>
        <v xml:space="preserve">         Categoría C Riesgo Apreciable Otras Garantías</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146535</v>
      </c>
      <c r="B25" s="22" t="str">
        <f>PROPER(VLOOKUP($A25,cuc!$A$4:$AA$2090,B$3,FALSE))</f>
        <v xml:space="preserve">         Categoría D Riesgo Significativo Garantía Admisible</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146540</v>
      </c>
      <c r="B26" s="22" t="str">
        <f>PROPER(VLOOKUP($A26,cuc!$A$4:$AA$2090,B$3,FALSE))</f>
        <v xml:space="preserve">         Categoría D Riesgo Significativo Otras Garantías</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x14ac:dyDescent="0.3">
      <c r="A27" s="14">
        <v>146545</v>
      </c>
      <c r="B27" s="22" t="str">
        <f>PROPER(VLOOKUP($A27,cuc!$A$4:$AA$2090,B$3,FALSE))</f>
        <v xml:space="preserve">         Categoría E Riesgo De Incobrabilidad Garantía Admisible</v>
      </c>
      <c r="C27" s="28">
        <f>VLOOKUP($A27,cuc!$A$4:$AA$2090,C$3,FALSE)</f>
        <v>0</v>
      </c>
      <c r="D27" s="28">
        <f>VLOOKUP($A27,cuc!$A$4:$AA$2090,D$3,FALSE)</f>
        <v>0</v>
      </c>
      <c r="E27" s="28">
        <f>VLOOKUP($A27,cuc!$A$4:$AA$2090,E$3,FALSE)</f>
        <v>0</v>
      </c>
      <c r="F27" s="28">
        <f>VLOOKUP($A27,cuc!$A$4:$AA$2090,F$3,FALSE)</f>
        <v>0</v>
      </c>
      <c r="G27" s="29">
        <f>VLOOKUP($A27,cuc!$A$4:$AA$2090,G$3,FALSE)</f>
        <v>0</v>
      </c>
      <c r="H27" s="29">
        <f>VLOOKUP($A27,cuc!$A$4:$AA$2090,H$3,FALSE)</f>
        <v>0</v>
      </c>
    </row>
    <row r="28" spans="1:8" x14ac:dyDescent="0.3">
      <c r="A28" s="14">
        <v>146550</v>
      </c>
      <c r="B28" s="22" t="str">
        <f>PROPER(VLOOKUP($A28,cuc!$A$4:$AA$2090,B$3,FALSE))</f>
        <v xml:space="preserve">         Categoría E Riesgo De Incobrabilidad Otras Garantías</v>
      </c>
      <c r="C28" s="28">
        <f>VLOOKUP($A28,cuc!$A$4:$AA$2090,C$3,FALSE)</f>
        <v>0</v>
      </c>
      <c r="D28" s="28">
        <f>VLOOKUP($A28,cuc!$A$4:$AA$2090,D$3,FALSE)</f>
        <v>0</v>
      </c>
      <c r="E28" s="28">
        <f>VLOOKUP($A28,cuc!$A$4:$AA$2090,E$3,FALSE)</f>
        <v>0</v>
      </c>
      <c r="F28" s="28">
        <f>VLOOKUP($A28,cuc!$A$4:$AA$2090,F$3,FALSE)</f>
        <v>0</v>
      </c>
      <c r="G28" s="29">
        <f>VLOOKUP($A28,cuc!$A$4:$AA$2090,G$3,FALSE)</f>
        <v>0</v>
      </c>
      <c r="H28" s="29">
        <f>VLOOKUP($A28,cuc!$A$4:$AA$2090,H$3,FALSE)</f>
        <v>0</v>
      </c>
    </row>
    <row r="29" spans="1:8" x14ac:dyDescent="0.3">
      <c r="A29" s="14">
        <v>147115</v>
      </c>
      <c r="B29" s="22" t="str">
        <f>PROPER(VLOOKUP($A29,cuc!$A$4:$AA$2090,B$3,FALSE))</f>
        <v xml:space="preserve">         Categoría C Riesgo Apreciable, Vivienda</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x14ac:dyDescent="0.3">
      <c r="A30" s="14">
        <v>147120</v>
      </c>
      <c r="B30" s="22" t="str">
        <f>PROPER(VLOOKUP($A30,cuc!$A$4:$AA$2090,B$3,FALSE))</f>
        <v xml:space="preserve">         Categoría D Riesgo Significativo, Vivienda</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row>
    <row r="31" spans="1:8" x14ac:dyDescent="0.3">
      <c r="A31" s="14">
        <v>147125</v>
      </c>
      <c r="B31" s="22" t="str">
        <f>PROPER(VLOOKUP($A31,cuc!$A$4:$AA$2090,B$3,FALSE))</f>
        <v xml:space="preserve">         Categoría E Riesgo De Incobrabilidad, Vivienda</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row>
    <row r="32" spans="1:8" x14ac:dyDescent="0.3">
      <c r="A32" s="14">
        <v>147140</v>
      </c>
      <c r="B32" s="22" t="str">
        <f>PROPER(VLOOKUP($A32,cuc!$A$4:$AA$2090,B$3,FALSE))</f>
        <v xml:space="preserve">         Categoría C Riesgo Apreciable, Consumo</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row>
    <row r="33" spans="1:8" x14ac:dyDescent="0.3">
      <c r="A33" s="14">
        <v>147145</v>
      </c>
      <c r="B33" s="22" t="str">
        <f>PROPER(VLOOKUP($A33,cuc!$A$4:$AA$2090,B$3,FALSE))</f>
        <v xml:space="preserve">         Categoría D Riesgo Significativo, Consumo</v>
      </c>
      <c r="C33" s="28">
        <f>VLOOKUP($A33,cuc!$A$4:$AA$2090,C$3,FALSE)</f>
        <v>0</v>
      </c>
      <c r="D33" s="28">
        <f>VLOOKUP($A33,cuc!$A$4:$AA$2090,D$3,FALSE)</f>
        <v>0</v>
      </c>
      <c r="E33" s="28">
        <f>VLOOKUP($A33,cuc!$A$4:$AA$2090,E$3,FALSE)</f>
        <v>0</v>
      </c>
      <c r="F33" s="28">
        <f>VLOOKUP($A33,cuc!$A$4:$AA$2090,F$3,FALSE)</f>
        <v>0</v>
      </c>
      <c r="G33" s="29">
        <f>VLOOKUP($A33,cuc!$A$4:$AA$2090,G$3,FALSE)</f>
        <v>0</v>
      </c>
      <c r="H33" s="29">
        <f>VLOOKUP($A33,cuc!$A$4:$AA$2090,H$3,FALSE)</f>
        <v>0</v>
      </c>
    </row>
    <row r="34" spans="1:8" x14ac:dyDescent="0.3">
      <c r="A34" s="14">
        <v>147150</v>
      </c>
      <c r="B34" s="22" t="str">
        <f>PROPER(VLOOKUP($A34,cuc!$A$4:$AA$2090,B$3,FALSE))</f>
        <v xml:space="preserve">         Categoría E Riesgo De Incobrabilidad, Consumo</v>
      </c>
      <c r="C34" s="28">
        <f>VLOOKUP($A34,cuc!$A$4:$AA$2090,C$3,FALSE)</f>
        <v>0</v>
      </c>
      <c r="D34" s="28">
        <f>VLOOKUP($A34,cuc!$A$4:$AA$2090,D$3,FALSE)</f>
        <v>0</v>
      </c>
      <c r="E34" s="28">
        <f>VLOOKUP($A34,cuc!$A$4:$AA$2090,E$3,FALSE)</f>
        <v>0</v>
      </c>
      <c r="F34" s="28">
        <f>VLOOKUP($A34,cuc!$A$4:$AA$2090,F$3,FALSE)</f>
        <v>0</v>
      </c>
      <c r="G34" s="29">
        <f>VLOOKUP($A34,cuc!$A$4:$AA$2090,G$3,FALSE)</f>
        <v>0</v>
      </c>
      <c r="H34" s="29">
        <f>VLOOKUP($A34,cuc!$A$4:$AA$2090,H$3,FALSE)</f>
        <v>0</v>
      </c>
    </row>
    <row r="35" spans="1:8" ht="17.25" thickBot="1" x14ac:dyDescent="0.35">
      <c r="A35" s="15"/>
      <c r="B35" s="21" t="s">
        <v>1874</v>
      </c>
      <c r="C35" s="30">
        <f t="shared" ref="C35:H35" si="0">+SUM(C5:C34)</f>
        <v>6225186</v>
      </c>
      <c r="D35" s="30">
        <f t="shared" si="0"/>
        <v>41592420</v>
      </c>
      <c r="E35" s="30">
        <f t="shared" si="0"/>
        <v>99138756</v>
      </c>
      <c r="F35" s="30">
        <f t="shared" si="0"/>
        <v>197409151</v>
      </c>
      <c r="G35" s="30">
        <f t="shared" si="0"/>
        <v>218270113</v>
      </c>
      <c r="H35" s="30">
        <f t="shared" si="0"/>
        <v>250737090</v>
      </c>
    </row>
    <row r="36" spans="1:8" ht="17.25" thickBot="1" x14ac:dyDescent="0.35"/>
    <row r="37" spans="1:8" ht="33" x14ac:dyDescent="0.3">
      <c r="A37" s="11" t="s">
        <v>139</v>
      </c>
      <c r="B37" s="50" t="s">
        <v>1410</v>
      </c>
      <c r="C37" s="12">
        <v>42735</v>
      </c>
      <c r="D37" s="12">
        <v>43100</v>
      </c>
      <c r="E37" s="12">
        <v>43465</v>
      </c>
      <c r="F37" s="12">
        <v>43830</v>
      </c>
      <c r="G37" s="13">
        <v>44196</v>
      </c>
      <c r="H37" s="13">
        <v>44196</v>
      </c>
    </row>
    <row r="38" spans="1:8" x14ac:dyDescent="0.3">
      <c r="A38" s="14">
        <v>140415</v>
      </c>
      <c r="B38" s="49" t="str">
        <f>PROPER(VLOOKUP($A38,cuc!$A$4:$AA$2090,B$3,FALSE))</f>
        <v xml:space="preserve">         Categoría C Riesgo Apreciable</v>
      </c>
      <c r="C38" s="28">
        <f>VLOOKUP($A38,cuc!$A$4:$AA$2090,C$3,FALSE)</f>
        <v>0</v>
      </c>
      <c r="D38" s="28">
        <f>VLOOKUP($A38,cuc!$A$4:$AA$2090,D$3,FALSE)</f>
        <v>0</v>
      </c>
      <c r="E38" s="28">
        <f>VLOOKUP($A38,cuc!$A$4:$AA$2090,E$3,FALSE)</f>
        <v>0</v>
      </c>
      <c r="F38" s="28">
        <f>VLOOKUP($A38,cuc!$A$4:$AA$2090,F$3,FALSE)</f>
        <v>0</v>
      </c>
      <c r="G38" s="29">
        <f>VLOOKUP($A38,cuc!$A$4:$AA$2090,G$3,FALSE)</f>
        <v>0</v>
      </c>
      <c r="H38" s="29">
        <f>VLOOKUP($A38,cuc!$A$4:$AA$2090,H$3,FALSE)</f>
        <v>0</v>
      </c>
    </row>
    <row r="39" spans="1:8" x14ac:dyDescent="0.3">
      <c r="A39" s="14">
        <v>140420</v>
      </c>
      <c r="B39" s="49" t="str">
        <f>PROPER(VLOOKUP($A39,cuc!$A$4:$AA$2090,B$3,FALSE))</f>
        <v xml:space="preserve">         Categoría D Riesgo Significativo</v>
      </c>
      <c r="C39" s="28">
        <f>VLOOKUP($A39,cuc!$A$4:$AA$2090,C$3,FALSE)</f>
        <v>0</v>
      </c>
      <c r="D39" s="28">
        <f>VLOOKUP($A39,cuc!$A$4:$AA$2090,D$3,FALSE)</f>
        <v>0</v>
      </c>
      <c r="E39" s="28">
        <f>VLOOKUP($A39,cuc!$A$4:$AA$2090,E$3,FALSE)</f>
        <v>0</v>
      </c>
      <c r="F39" s="28">
        <f>VLOOKUP($A39,cuc!$A$4:$AA$2090,F$3,FALSE)</f>
        <v>0</v>
      </c>
      <c r="G39" s="29">
        <f>VLOOKUP($A39,cuc!$A$4:$AA$2090,G$3,FALSE)</f>
        <v>0</v>
      </c>
      <c r="H39" s="29">
        <f>VLOOKUP($A39,cuc!$A$4:$AA$2090,H$3,FALSE)</f>
        <v>0</v>
      </c>
    </row>
    <row r="40" spans="1:8" x14ac:dyDescent="0.3">
      <c r="A40" s="14">
        <v>140425</v>
      </c>
      <c r="B40" s="49" t="str">
        <f>PROPER(VLOOKUP($A40,cuc!$A$4:$AA$2090,B$3,FALSE))</f>
        <v xml:space="preserve">         Categoría E Riesgo De Incobrabilidad</v>
      </c>
      <c r="C40" s="28">
        <f>VLOOKUP($A40,cuc!$A$4:$AA$2090,C$3,FALSE)</f>
        <v>0</v>
      </c>
      <c r="D40" s="28">
        <f>VLOOKUP($A40,cuc!$A$4:$AA$2090,D$3,FALSE)</f>
        <v>0</v>
      </c>
      <c r="E40" s="28">
        <f>VLOOKUP($A40,cuc!$A$4:$AA$2090,E$3,FALSE)</f>
        <v>0</v>
      </c>
      <c r="F40" s="28">
        <f>VLOOKUP($A40,cuc!$A$4:$AA$2090,F$3,FALSE)</f>
        <v>0</v>
      </c>
      <c r="G40" s="29">
        <f>VLOOKUP($A40,cuc!$A$4:$AA$2090,G$3,FALSE)</f>
        <v>0</v>
      </c>
      <c r="H40" s="29">
        <f>VLOOKUP($A40,cuc!$A$4:$AA$2090,H$3,FALSE)</f>
        <v>0</v>
      </c>
    </row>
    <row r="41" spans="1:8" x14ac:dyDescent="0.3">
      <c r="A41" s="14">
        <v>140515</v>
      </c>
      <c r="B41" s="49" t="str">
        <f>PROPER(VLOOKUP($A41,cuc!$A$4:$AA$2090,B$3,FALSE))</f>
        <v xml:space="preserve">         Categoría C Riesgo Apreciable</v>
      </c>
      <c r="C41" s="28">
        <f>VLOOKUP($A41,cuc!$A$4:$AA$2090,C$3,FALSE)</f>
        <v>0</v>
      </c>
      <c r="D41" s="28">
        <f>VLOOKUP($A41,cuc!$A$4:$AA$2090,D$3,FALSE)</f>
        <v>0</v>
      </c>
      <c r="E41" s="28">
        <f>VLOOKUP($A41,cuc!$A$4:$AA$2090,E$3,FALSE)</f>
        <v>0</v>
      </c>
      <c r="F41" s="28">
        <f>VLOOKUP($A41,cuc!$A$4:$AA$2090,F$3,FALSE)</f>
        <v>0</v>
      </c>
      <c r="G41" s="29">
        <f>VLOOKUP($A41,cuc!$A$4:$AA$2090,G$3,FALSE)</f>
        <v>0</v>
      </c>
      <c r="H41" s="29">
        <f>VLOOKUP($A41,cuc!$A$4:$AA$2090,H$3,FALSE)</f>
        <v>0</v>
      </c>
    </row>
    <row r="42" spans="1:8" x14ac:dyDescent="0.3">
      <c r="A42" s="14">
        <v>140520</v>
      </c>
      <c r="B42" s="49" t="str">
        <f>PROPER(VLOOKUP($A42,cuc!$A$4:$AA$2090,B$3,FALSE))</f>
        <v xml:space="preserve">         Categoría D Riesgo Significativo</v>
      </c>
      <c r="C42" s="28">
        <f>VLOOKUP($A42,cuc!$A$4:$AA$2090,C$3,FALSE)</f>
        <v>0</v>
      </c>
      <c r="D42" s="28">
        <f>VLOOKUP($A42,cuc!$A$4:$AA$2090,D$3,FALSE)</f>
        <v>0</v>
      </c>
      <c r="E42" s="28">
        <f>VLOOKUP($A42,cuc!$A$4:$AA$2090,E$3,FALSE)</f>
        <v>0</v>
      </c>
      <c r="F42" s="28">
        <f>VLOOKUP($A42,cuc!$A$4:$AA$2090,F$3,FALSE)</f>
        <v>0</v>
      </c>
      <c r="G42" s="29">
        <f>VLOOKUP($A42,cuc!$A$4:$AA$2090,G$3,FALSE)</f>
        <v>0</v>
      </c>
      <c r="H42" s="29">
        <f>VLOOKUP($A42,cuc!$A$4:$AA$2090,H$3,FALSE)</f>
        <v>0</v>
      </c>
    </row>
    <row r="43" spans="1:8" x14ac:dyDescent="0.3">
      <c r="A43" s="14">
        <v>140525</v>
      </c>
      <c r="B43" s="49" t="str">
        <f>PROPER(VLOOKUP($A43,cuc!$A$4:$AA$2090,B$3,FALSE))</f>
        <v xml:space="preserve">         Categoría E Riesgo De Incobrabilidad</v>
      </c>
      <c r="C43" s="28">
        <f>VLOOKUP($A43,cuc!$A$4:$AA$2090,C$3,FALSE)</f>
        <v>0</v>
      </c>
      <c r="D43" s="28">
        <f>VLOOKUP($A43,cuc!$A$4:$AA$2090,D$3,FALSE)</f>
        <v>0</v>
      </c>
      <c r="E43" s="28">
        <f>VLOOKUP($A43,cuc!$A$4:$AA$2090,E$3,FALSE)</f>
        <v>0</v>
      </c>
      <c r="F43" s="28">
        <f>VLOOKUP($A43,cuc!$A$4:$AA$2090,F$3,FALSE)</f>
        <v>0</v>
      </c>
      <c r="G43" s="29">
        <f>VLOOKUP($A43,cuc!$A$4:$AA$2090,G$3,FALSE)</f>
        <v>0</v>
      </c>
      <c r="H43" s="29">
        <f>VLOOKUP($A43,cuc!$A$4:$AA$2090,H$3,FALSE)</f>
        <v>0</v>
      </c>
    </row>
    <row r="44" spans="1:8" x14ac:dyDescent="0.3">
      <c r="A44" s="14">
        <v>141115</v>
      </c>
      <c r="B44" s="49" t="str">
        <f>PROPER(VLOOKUP($A44,cuc!$A$4:$AA$2090,B$3,FALSE))</f>
        <v xml:space="preserve">         Categoría C Riesgo Apreciable</v>
      </c>
      <c r="C44" s="28">
        <f>VLOOKUP($A44,cuc!$A$4:$AA$2090,C$3,FALSE)</f>
        <v>0</v>
      </c>
      <c r="D44" s="28">
        <f>VLOOKUP($A44,cuc!$A$4:$AA$2090,D$3,FALSE)</f>
        <v>0</v>
      </c>
      <c r="E44" s="28">
        <f>VLOOKUP($A44,cuc!$A$4:$AA$2090,E$3,FALSE)</f>
        <v>0</v>
      </c>
      <c r="F44" s="28">
        <f>VLOOKUP($A44,cuc!$A$4:$AA$2090,F$3,FALSE)</f>
        <v>0</v>
      </c>
      <c r="G44" s="29">
        <f>VLOOKUP($A44,cuc!$A$4:$AA$2090,G$3,FALSE)</f>
        <v>0</v>
      </c>
      <c r="H44" s="29">
        <f>VLOOKUP($A44,cuc!$A$4:$AA$2090,H$3,FALSE)</f>
        <v>0</v>
      </c>
    </row>
    <row r="45" spans="1:8" x14ac:dyDescent="0.3">
      <c r="A45" s="14">
        <v>141120</v>
      </c>
      <c r="B45" s="49" t="str">
        <f>PROPER(VLOOKUP($A45,cuc!$A$4:$AA$2090,B$3,FALSE))</f>
        <v xml:space="preserve">         Categoría D Riesgo Significativo</v>
      </c>
      <c r="C45" s="28">
        <f>VLOOKUP($A45,cuc!$A$4:$AA$2090,C$3,FALSE)</f>
        <v>0</v>
      </c>
      <c r="D45" s="28">
        <f>VLOOKUP($A45,cuc!$A$4:$AA$2090,D$3,FALSE)</f>
        <v>0</v>
      </c>
      <c r="E45" s="28">
        <f>VLOOKUP($A45,cuc!$A$4:$AA$2090,E$3,FALSE)</f>
        <v>0</v>
      </c>
      <c r="F45" s="28">
        <f>VLOOKUP($A45,cuc!$A$4:$AA$2090,F$3,FALSE)</f>
        <v>0</v>
      </c>
      <c r="G45" s="29">
        <f>VLOOKUP($A45,cuc!$A$4:$AA$2090,G$3,FALSE)</f>
        <v>0</v>
      </c>
      <c r="H45" s="29">
        <f>VLOOKUP($A45,cuc!$A$4:$AA$2090,H$3,FALSE)</f>
        <v>0</v>
      </c>
    </row>
    <row r="46" spans="1:8" x14ac:dyDescent="0.3">
      <c r="A46" s="14">
        <v>141125</v>
      </c>
      <c r="B46" s="49" t="str">
        <f>PROPER(VLOOKUP($A46,cuc!$A$4:$AA$2090,B$3,FALSE))</f>
        <v xml:space="preserve">         Categoría E Riesgo De Incobrabilidad</v>
      </c>
      <c r="C46" s="28">
        <f>VLOOKUP($A46,cuc!$A$4:$AA$2090,C$3,FALSE)</f>
        <v>0</v>
      </c>
      <c r="D46" s="28">
        <f>VLOOKUP($A46,cuc!$A$4:$AA$2090,D$3,FALSE)</f>
        <v>0</v>
      </c>
      <c r="E46" s="28">
        <f>VLOOKUP($A46,cuc!$A$4:$AA$2090,E$3,FALSE)</f>
        <v>0</v>
      </c>
      <c r="F46" s="28">
        <f>VLOOKUP($A46,cuc!$A$4:$AA$2090,F$3,FALSE)</f>
        <v>0</v>
      </c>
      <c r="G46" s="29">
        <f>VLOOKUP($A46,cuc!$A$4:$AA$2090,G$3,FALSE)</f>
        <v>0</v>
      </c>
      <c r="H46" s="29">
        <f>VLOOKUP($A46,cuc!$A$4:$AA$2090,H$3,FALSE)</f>
        <v>0</v>
      </c>
    </row>
    <row r="47" spans="1:8" x14ac:dyDescent="0.3">
      <c r="A47" s="14">
        <v>141215</v>
      </c>
      <c r="B47" s="49" t="str">
        <f>PROPER(VLOOKUP($A47,cuc!$A$4:$AA$2090,B$3,FALSE))</f>
        <v xml:space="preserve">         Categoría C Riesgo Apreciable</v>
      </c>
      <c r="C47" s="28">
        <f>VLOOKUP($A47,cuc!$A$4:$AA$2090,C$3,FALSE)</f>
        <v>0</v>
      </c>
      <c r="D47" s="28">
        <f>VLOOKUP($A47,cuc!$A$4:$AA$2090,D$3,FALSE)</f>
        <v>0</v>
      </c>
      <c r="E47" s="28">
        <f>VLOOKUP($A47,cuc!$A$4:$AA$2090,E$3,FALSE)</f>
        <v>0</v>
      </c>
      <c r="F47" s="28">
        <f>VLOOKUP($A47,cuc!$A$4:$AA$2090,F$3,FALSE)</f>
        <v>0</v>
      </c>
      <c r="G47" s="29">
        <f>VLOOKUP($A47,cuc!$A$4:$AA$2090,G$3,FALSE)</f>
        <v>0</v>
      </c>
      <c r="H47" s="29">
        <f>VLOOKUP($A47,cuc!$A$4:$AA$2090,H$3,FALSE)</f>
        <v>86976023</v>
      </c>
    </row>
    <row r="48" spans="1:8" x14ac:dyDescent="0.3">
      <c r="A48" s="14">
        <v>141220</v>
      </c>
      <c r="B48" s="49" t="str">
        <f>PROPER(VLOOKUP($A48,cuc!$A$4:$AA$2090,B$3,FALSE))</f>
        <v xml:space="preserve">         Categoría D Riesgo Significativo</v>
      </c>
      <c r="C48" s="28">
        <f>VLOOKUP($A48,cuc!$A$4:$AA$2090,C$3,FALSE)</f>
        <v>0</v>
      </c>
      <c r="D48" s="28">
        <f>VLOOKUP($A48,cuc!$A$4:$AA$2090,D$3,FALSE)</f>
        <v>0</v>
      </c>
      <c r="E48" s="28">
        <f>VLOOKUP($A48,cuc!$A$4:$AA$2090,E$3,FALSE)</f>
        <v>0</v>
      </c>
      <c r="F48" s="28">
        <f>VLOOKUP($A48,cuc!$A$4:$AA$2090,F$3,FALSE)</f>
        <v>0</v>
      </c>
      <c r="G48" s="29">
        <f>VLOOKUP($A48,cuc!$A$4:$AA$2090,G$3,FALSE)</f>
        <v>0</v>
      </c>
      <c r="H48" s="29">
        <f>VLOOKUP($A48,cuc!$A$4:$AA$2090,H$3,FALSE)</f>
        <v>0</v>
      </c>
    </row>
    <row r="49" spans="1:8" x14ac:dyDescent="0.3">
      <c r="A49" s="14">
        <v>141225</v>
      </c>
      <c r="B49" s="49" t="str">
        <f>PROPER(VLOOKUP($A49,cuc!$A$4:$AA$2090,B$3,FALSE))</f>
        <v xml:space="preserve">         Categoría E Riesgo De Incobrabilidad</v>
      </c>
      <c r="C49" s="28">
        <f>VLOOKUP($A49,cuc!$A$4:$AA$2090,C$3,FALSE)</f>
        <v>0</v>
      </c>
      <c r="D49" s="28">
        <f>VLOOKUP($A49,cuc!$A$4:$AA$2090,D$3,FALSE)</f>
        <v>0</v>
      </c>
      <c r="E49" s="28">
        <f>VLOOKUP($A49,cuc!$A$4:$AA$2090,E$3,FALSE)</f>
        <v>0</v>
      </c>
      <c r="F49" s="28">
        <f>VLOOKUP($A49,cuc!$A$4:$AA$2090,F$3,FALSE)</f>
        <v>0</v>
      </c>
      <c r="G49" s="29">
        <f>VLOOKUP($A49,cuc!$A$4:$AA$2090,G$3,FALSE)</f>
        <v>0</v>
      </c>
      <c r="H49" s="29">
        <f>VLOOKUP($A49,cuc!$A$4:$AA$2090,H$3,FALSE)</f>
        <v>0</v>
      </c>
    </row>
    <row r="50" spans="1:8" x14ac:dyDescent="0.3">
      <c r="A50" s="14">
        <v>144115</v>
      </c>
      <c r="B50" s="49" t="str">
        <f>PROPER(VLOOKUP($A50,cuc!$A$4:$AA$2090,B$3,FALSE))</f>
        <v xml:space="preserve">         Categoría C Riesgo Apreciable</v>
      </c>
      <c r="C50" s="28">
        <f>VLOOKUP($A50,cuc!$A$4:$AA$2090,C$3,FALSE)</f>
        <v>0</v>
      </c>
      <c r="D50" s="28">
        <f>VLOOKUP($A50,cuc!$A$4:$AA$2090,D$3,FALSE)</f>
        <v>0</v>
      </c>
      <c r="E50" s="28">
        <f>VLOOKUP($A50,cuc!$A$4:$AA$2090,E$3,FALSE)</f>
        <v>0</v>
      </c>
      <c r="F50" s="28">
        <f>VLOOKUP($A50,cuc!$A$4:$AA$2090,F$3,FALSE)</f>
        <v>0</v>
      </c>
      <c r="G50" s="29">
        <f>VLOOKUP($A50,cuc!$A$4:$AA$2090,G$3,FALSE)</f>
        <v>5701628</v>
      </c>
      <c r="H50" s="29">
        <f>VLOOKUP($A50,cuc!$A$4:$AA$2090,H$3,FALSE)</f>
        <v>26542926</v>
      </c>
    </row>
    <row r="51" spans="1:8" x14ac:dyDescent="0.3">
      <c r="A51" s="14">
        <v>144120</v>
      </c>
      <c r="B51" s="49" t="str">
        <f>PROPER(VLOOKUP($A51,cuc!$A$4:$AA$2090,B$3,FALSE))</f>
        <v xml:space="preserve">         Categoría D Riesgo Significativo</v>
      </c>
      <c r="C51" s="28">
        <f>VLOOKUP($A51,cuc!$A$4:$AA$2090,C$3,FALSE)</f>
        <v>0</v>
      </c>
      <c r="D51" s="28">
        <f>VLOOKUP($A51,cuc!$A$4:$AA$2090,D$3,FALSE)</f>
        <v>0</v>
      </c>
      <c r="E51" s="28">
        <f>VLOOKUP($A51,cuc!$A$4:$AA$2090,E$3,FALSE)</f>
        <v>0</v>
      </c>
      <c r="F51" s="28">
        <f>VLOOKUP($A51,cuc!$A$4:$AA$2090,F$3,FALSE)</f>
        <v>0</v>
      </c>
      <c r="G51" s="29">
        <f>VLOOKUP($A51,cuc!$A$4:$AA$2090,G$3,FALSE)</f>
        <v>5870029</v>
      </c>
      <c r="H51" s="29">
        <f>VLOOKUP($A51,cuc!$A$4:$AA$2090,H$3,FALSE)</f>
        <v>9405727</v>
      </c>
    </row>
    <row r="52" spans="1:8" x14ac:dyDescent="0.3">
      <c r="A52" s="14">
        <v>144125</v>
      </c>
      <c r="B52" s="49" t="str">
        <f>PROPER(VLOOKUP($A52,cuc!$A$4:$AA$2090,B$3,FALSE))</f>
        <v xml:space="preserve">         Categoría E Riesgo De Incobrabilidad</v>
      </c>
      <c r="C52" s="28">
        <f>VLOOKUP($A52,cuc!$A$4:$AA$2090,C$3,FALSE)</f>
        <v>1036324</v>
      </c>
      <c r="D52" s="28">
        <f>VLOOKUP($A52,cuc!$A$4:$AA$2090,D$3,FALSE)</f>
        <v>0</v>
      </c>
      <c r="E52" s="28">
        <f>VLOOKUP($A52,cuc!$A$4:$AA$2090,E$3,FALSE)</f>
        <v>64377025</v>
      </c>
      <c r="F52" s="28">
        <f>VLOOKUP($A52,cuc!$A$4:$AA$2090,F$3,FALSE)</f>
        <v>78941126</v>
      </c>
      <c r="G52" s="29">
        <f>VLOOKUP($A52,cuc!$A$4:$AA$2090,G$3,FALSE)</f>
        <v>78941126</v>
      </c>
      <c r="H52" s="29">
        <f>VLOOKUP($A52,cuc!$A$4:$AA$2090,H$3,FALSE)</f>
        <v>83556625</v>
      </c>
    </row>
    <row r="53" spans="1:8" x14ac:dyDescent="0.3">
      <c r="A53" s="14">
        <v>144215</v>
      </c>
      <c r="B53" s="49" t="str">
        <f>PROPER(VLOOKUP($A53,cuc!$A$4:$AA$2090,B$3,FALSE))</f>
        <v xml:space="preserve">         Categoría C Riesgo Apreciable</v>
      </c>
      <c r="C53" s="28">
        <f>VLOOKUP($A53,cuc!$A$4:$AA$2090,C$3,FALSE)</f>
        <v>0</v>
      </c>
      <c r="D53" s="28">
        <f>VLOOKUP($A53,cuc!$A$4:$AA$2090,D$3,FALSE)</f>
        <v>0</v>
      </c>
      <c r="E53" s="28">
        <f>VLOOKUP($A53,cuc!$A$4:$AA$2090,E$3,FALSE)</f>
        <v>7018613</v>
      </c>
      <c r="F53" s="28">
        <f>VLOOKUP($A53,cuc!$A$4:$AA$2090,F$3,FALSE)</f>
        <v>9943247</v>
      </c>
      <c r="G53" s="29">
        <f>VLOOKUP($A53,cuc!$A$4:$AA$2090,G$3,FALSE)</f>
        <v>31811432</v>
      </c>
      <c r="H53" s="29">
        <f>VLOOKUP($A53,cuc!$A$4:$AA$2090,H$3,FALSE)</f>
        <v>60665875</v>
      </c>
    </row>
    <row r="54" spans="1:8" x14ac:dyDescent="0.3">
      <c r="A54" s="14">
        <v>144220</v>
      </c>
      <c r="B54" s="49" t="str">
        <f>PROPER(VLOOKUP($A54,cuc!$A$4:$AA$2090,B$3,FALSE))</f>
        <v xml:space="preserve">         Categoría D Riesgo Significativo</v>
      </c>
      <c r="C54" s="28">
        <f>VLOOKUP($A54,cuc!$A$4:$AA$2090,C$3,FALSE)</f>
        <v>25944308</v>
      </c>
      <c r="D54" s="28">
        <f>VLOOKUP($A54,cuc!$A$4:$AA$2090,D$3,FALSE)</f>
        <v>56808510</v>
      </c>
      <c r="E54" s="28">
        <f>VLOOKUP($A54,cuc!$A$4:$AA$2090,E$3,FALSE)</f>
        <v>23675808</v>
      </c>
      <c r="F54" s="28">
        <f>VLOOKUP($A54,cuc!$A$4:$AA$2090,F$3,FALSE)</f>
        <v>19454065</v>
      </c>
      <c r="G54" s="29">
        <f>VLOOKUP($A54,cuc!$A$4:$AA$2090,G$3,FALSE)</f>
        <v>13914904</v>
      </c>
      <c r="H54" s="29">
        <f>VLOOKUP($A54,cuc!$A$4:$AA$2090,H$3,FALSE)</f>
        <v>37703223</v>
      </c>
    </row>
    <row r="55" spans="1:8" x14ac:dyDescent="0.3">
      <c r="A55" s="14">
        <v>144225</v>
      </c>
      <c r="B55" s="49" t="str">
        <f>PROPER(VLOOKUP($A55,cuc!$A$4:$AA$2090,B$3,FALSE))</f>
        <v xml:space="preserve">         Categoría E Riesgo De Incobrabilidad</v>
      </c>
      <c r="C55" s="28">
        <f>VLOOKUP($A55,cuc!$A$4:$AA$2090,C$3,FALSE)</f>
        <v>0</v>
      </c>
      <c r="D55" s="28">
        <f>VLOOKUP($A55,cuc!$A$4:$AA$2090,D$3,FALSE)</f>
        <v>30820873</v>
      </c>
      <c r="E55" s="28">
        <f>VLOOKUP($A55,cuc!$A$4:$AA$2090,E$3,FALSE)</f>
        <v>76766016</v>
      </c>
      <c r="F55" s="28">
        <f>VLOOKUP($A55,cuc!$A$4:$AA$2090,F$3,FALSE)</f>
        <v>152603707</v>
      </c>
      <c r="G55" s="29">
        <f>VLOOKUP($A55,cuc!$A$4:$AA$2090,G$3,FALSE)</f>
        <v>144177500</v>
      </c>
      <c r="H55" s="29">
        <f>VLOOKUP($A55,cuc!$A$4:$AA$2090,H$3,FALSE)</f>
        <v>157880153</v>
      </c>
    </row>
    <row r="56" spans="1:8" x14ac:dyDescent="0.3">
      <c r="A56" s="14">
        <v>144815</v>
      </c>
      <c r="B56" s="49" t="str">
        <f>PROPER(VLOOKUP($A56,cuc!$A$4:$AA$2090,B$3,FALSE))</f>
        <v xml:space="preserve">         Categoría C Riesgo Apreciable</v>
      </c>
      <c r="C56" s="28">
        <f>VLOOKUP($A56,cuc!$A$4:$AA$2090,C$3,FALSE)</f>
        <v>0</v>
      </c>
      <c r="D56" s="28">
        <f>VLOOKUP($A56,cuc!$A$4:$AA$2090,D$3,FALSE)</f>
        <v>0</v>
      </c>
      <c r="E56" s="28">
        <f>VLOOKUP($A56,cuc!$A$4:$AA$2090,E$3,FALSE)</f>
        <v>0</v>
      </c>
      <c r="F56" s="28">
        <f>VLOOKUP($A56,cuc!$A$4:$AA$2090,F$3,FALSE)</f>
        <v>0</v>
      </c>
      <c r="G56" s="29">
        <f>VLOOKUP($A56,cuc!$A$4:$AA$2090,G$3,FALSE)</f>
        <v>0</v>
      </c>
      <c r="H56" s="29">
        <f>VLOOKUP($A56,cuc!$A$4:$AA$2090,H$3,FALSE)</f>
        <v>0</v>
      </c>
    </row>
    <row r="57" spans="1:8" x14ac:dyDescent="0.3">
      <c r="A57" s="14">
        <v>144820</v>
      </c>
      <c r="B57" s="49" t="str">
        <f>PROPER(VLOOKUP($A57,cuc!$A$4:$AA$2090,B$3,FALSE))</f>
        <v xml:space="preserve">         Categoría D Riesgo Significativo</v>
      </c>
      <c r="C57" s="28">
        <f>VLOOKUP($A57,cuc!$A$4:$AA$2090,C$3,FALSE)</f>
        <v>0</v>
      </c>
      <c r="D57" s="28">
        <f>VLOOKUP($A57,cuc!$A$4:$AA$2090,D$3,FALSE)</f>
        <v>0</v>
      </c>
      <c r="E57" s="28">
        <f>VLOOKUP($A57,cuc!$A$4:$AA$2090,E$3,FALSE)</f>
        <v>0</v>
      </c>
      <c r="F57" s="28">
        <f>VLOOKUP($A57,cuc!$A$4:$AA$2090,F$3,FALSE)</f>
        <v>0</v>
      </c>
      <c r="G57" s="29">
        <f>VLOOKUP($A57,cuc!$A$4:$AA$2090,G$3,FALSE)</f>
        <v>0</v>
      </c>
      <c r="H57" s="29">
        <f>VLOOKUP($A57,cuc!$A$4:$AA$2090,H$3,FALSE)</f>
        <v>0</v>
      </c>
    </row>
    <row r="58" spans="1:8" x14ac:dyDescent="0.3">
      <c r="A58" s="14">
        <v>144825</v>
      </c>
      <c r="B58" s="49" t="str">
        <f>PROPER(VLOOKUP($A58,cuc!$A$4:$AA$2090,B$3,FALSE))</f>
        <v xml:space="preserve">         Categoría E Riesgo De Incobrabilidad</v>
      </c>
      <c r="C58" s="28">
        <f>VLOOKUP($A58,cuc!$A$4:$AA$2090,C$3,FALSE)</f>
        <v>0</v>
      </c>
      <c r="D58" s="28">
        <f>VLOOKUP($A58,cuc!$A$4:$AA$2090,D$3,FALSE)</f>
        <v>0</v>
      </c>
      <c r="E58" s="28">
        <f>VLOOKUP($A58,cuc!$A$4:$AA$2090,E$3,FALSE)</f>
        <v>0</v>
      </c>
      <c r="F58" s="28">
        <f>VLOOKUP($A58,cuc!$A$4:$AA$2090,F$3,FALSE)</f>
        <v>0</v>
      </c>
      <c r="G58" s="29">
        <f>VLOOKUP($A58,cuc!$A$4:$AA$2090,G$3,FALSE)</f>
        <v>0</v>
      </c>
      <c r="H58" s="29">
        <f>VLOOKUP($A58,cuc!$A$4:$AA$2090,H$3,FALSE)</f>
        <v>0</v>
      </c>
    </row>
    <row r="59" spans="1:8" x14ac:dyDescent="0.3">
      <c r="A59" s="14">
        <v>145415</v>
      </c>
      <c r="B59" s="49" t="str">
        <f>PROPER(VLOOKUP($A59,cuc!$A$4:$AA$2090,B$3,FALSE))</f>
        <v xml:space="preserve">         Categoría C Riesgo Apreciable</v>
      </c>
      <c r="C59" s="28">
        <f>VLOOKUP($A59,cuc!$A$4:$AA$2090,C$3,FALSE)</f>
        <v>0</v>
      </c>
      <c r="D59" s="28">
        <f>VLOOKUP($A59,cuc!$A$4:$AA$2090,D$3,FALSE)</f>
        <v>0</v>
      </c>
      <c r="E59" s="28">
        <f>VLOOKUP($A59,cuc!$A$4:$AA$2090,E$3,FALSE)</f>
        <v>0</v>
      </c>
      <c r="F59" s="28">
        <f>VLOOKUP($A59,cuc!$A$4:$AA$2090,F$3,FALSE)</f>
        <v>0</v>
      </c>
      <c r="G59" s="29">
        <f>VLOOKUP($A59,cuc!$A$4:$AA$2090,G$3,FALSE)</f>
        <v>0</v>
      </c>
      <c r="H59" s="29">
        <f>VLOOKUP($A59,cuc!$A$4:$AA$2090,H$3,FALSE)</f>
        <v>0</v>
      </c>
    </row>
    <row r="60" spans="1:8" x14ac:dyDescent="0.3">
      <c r="A60" s="14">
        <v>145420</v>
      </c>
      <c r="B60" s="49" t="str">
        <f>PROPER(VLOOKUP($A60,cuc!$A$4:$AA$2090,B$3,FALSE))</f>
        <v xml:space="preserve">         Categoría D Riesgo Significativo</v>
      </c>
      <c r="C60" s="28">
        <f>VLOOKUP($A60,cuc!$A$4:$AA$2090,C$3,FALSE)</f>
        <v>0</v>
      </c>
      <c r="D60" s="28">
        <f>VLOOKUP($A60,cuc!$A$4:$AA$2090,D$3,FALSE)</f>
        <v>0</v>
      </c>
      <c r="E60" s="28">
        <f>VLOOKUP($A60,cuc!$A$4:$AA$2090,E$3,FALSE)</f>
        <v>0</v>
      </c>
      <c r="F60" s="28">
        <f>VLOOKUP($A60,cuc!$A$4:$AA$2090,F$3,FALSE)</f>
        <v>0</v>
      </c>
      <c r="G60" s="29">
        <f>VLOOKUP($A60,cuc!$A$4:$AA$2090,G$3,FALSE)</f>
        <v>0</v>
      </c>
      <c r="H60" s="29">
        <f>VLOOKUP($A60,cuc!$A$4:$AA$2090,H$3,FALSE)</f>
        <v>0</v>
      </c>
    </row>
    <row r="61" spans="1:8" x14ac:dyDescent="0.3">
      <c r="A61" s="14">
        <v>145425</v>
      </c>
      <c r="B61" s="49" t="str">
        <f>PROPER(VLOOKUP($A61,cuc!$A$4:$AA$2090,B$3,FALSE))</f>
        <v xml:space="preserve">         Categoría E Riesgo De Incobrabilidad</v>
      </c>
      <c r="C61" s="28">
        <f>VLOOKUP($A61,cuc!$A$4:$AA$2090,C$3,FALSE)</f>
        <v>0</v>
      </c>
      <c r="D61" s="28">
        <f>VLOOKUP($A61,cuc!$A$4:$AA$2090,D$3,FALSE)</f>
        <v>0</v>
      </c>
      <c r="E61" s="28">
        <f>VLOOKUP($A61,cuc!$A$4:$AA$2090,E$3,FALSE)</f>
        <v>0</v>
      </c>
      <c r="F61" s="28">
        <f>VLOOKUP($A61,cuc!$A$4:$AA$2090,F$3,FALSE)</f>
        <v>0</v>
      </c>
      <c r="G61" s="29">
        <f>VLOOKUP($A61,cuc!$A$4:$AA$2090,G$3,FALSE)</f>
        <v>0</v>
      </c>
      <c r="H61" s="29">
        <f>VLOOKUP($A61,cuc!$A$4:$AA$2090,H$3,FALSE)</f>
        <v>0</v>
      </c>
    </row>
    <row r="62" spans="1:8" x14ac:dyDescent="0.3">
      <c r="A62" s="14">
        <v>145515</v>
      </c>
      <c r="B62" s="49" t="str">
        <f>PROPER(VLOOKUP($A62,cuc!$A$4:$AA$2090,B$3,FALSE))</f>
        <v xml:space="preserve">         Categoría C Riesgo Apreciable</v>
      </c>
      <c r="C62" s="28">
        <f>VLOOKUP($A62,cuc!$A$4:$AA$2090,C$3,FALSE)</f>
        <v>0</v>
      </c>
      <c r="D62" s="28">
        <f>VLOOKUP($A62,cuc!$A$4:$AA$2090,D$3,FALSE)</f>
        <v>0</v>
      </c>
      <c r="E62" s="28">
        <f>VLOOKUP($A62,cuc!$A$4:$AA$2090,E$3,FALSE)</f>
        <v>0</v>
      </c>
      <c r="F62" s="28">
        <f>VLOOKUP($A62,cuc!$A$4:$AA$2090,F$3,FALSE)</f>
        <v>0</v>
      </c>
      <c r="G62" s="29">
        <f>VLOOKUP($A62,cuc!$A$4:$AA$2090,G$3,FALSE)</f>
        <v>0</v>
      </c>
      <c r="H62" s="29">
        <f>VLOOKUP($A62,cuc!$A$4:$AA$2090,H$3,FALSE)</f>
        <v>0</v>
      </c>
    </row>
    <row r="63" spans="1:8" x14ac:dyDescent="0.3">
      <c r="A63" s="14">
        <v>145520</v>
      </c>
      <c r="B63" s="49" t="str">
        <f>PROPER(VLOOKUP($A63,cuc!$A$4:$AA$2090,B$3,FALSE))</f>
        <v xml:space="preserve">         Categoría D Riesgo Significativo</v>
      </c>
      <c r="C63" s="28">
        <f>VLOOKUP($A63,cuc!$A$4:$AA$2090,C$3,FALSE)</f>
        <v>0</v>
      </c>
      <c r="D63" s="28">
        <f>VLOOKUP($A63,cuc!$A$4:$AA$2090,D$3,FALSE)</f>
        <v>0</v>
      </c>
      <c r="E63" s="28">
        <f>VLOOKUP($A63,cuc!$A$4:$AA$2090,E$3,FALSE)</f>
        <v>0</v>
      </c>
      <c r="F63" s="28">
        <f>VLOOKUP($A63,cuc!$A$4:$AA$2090,F$3,FALSE)</f>
        <v>0</v>
      </c>
      <c r="G63" s="29">
        <f>VLOOKUP($A63,cuc!$A$4:$AA$2090,G$3,FALSE)</f>
        <v>0</v>
      </c>
      <c r="H63" s="29">
        <f>VLOOKUP($A63,cuc!$A$4:$AA$2090,H$3,FALSE)</f>
        <v>0</v>
      </c>
    </row>
    <row r="64" spans="1:8" x14ac:dyDescent="0.3">
      <c r="A64" s="14">
        <v>145525</v>
      </c>
      <c r="B64" s="49" t="str">
        <f>PROPER(VLOOKUP($A64,cuc!$A$4:$AA$2090,B$3,FALSE))</f>
        <v xml:space="preserve">         Categoría E Riesgo De Incobrabilidad</v>
      </c>
      <c r="C64" s="28">
        <f>VLOOKUP($A64,cuc!$A$4:$AA$2090,C$3,FALSE)</f>
        <v>0</v>
      </c>
      <c r="D64" s="28">
        <f>VLOOKUP($A64,cuc!$A$4:$AA$2090,D$3,FALSE)</f>
        <v>0</v>
      </c>
      <c r="E64" s="28">
        <f>VLOOKUP($A64,cuc!$A$4:$AA$2090,E$3,FALSE)</f>
        <v>0</v>
      </c>
      <c r="F64" s="28">
        <f>VLOOKUP($A64,cuc!$A$4:$AA$2090,F$3,FALSE)</f>
        <v>0</v>
      </c>
      <c r="G64" s="29">
        <f>VLOOKUP($A64,cuc!$A$4:$AA$2090,G$3,FALSE)</f>
        <v>0</v>
      </c>
      <c r="H64" s="29">
        <f>VLOOKUP($A64,cuc!$A$4:$AA$2090,H$3,FALSE)</f>
        <v>0</v>
      </c>
    </row>
    <row r="65" spans="1:8" x14ac:dyDescent="0.3">
      <c r="A65" s="14">
        <v>146115</v>
      </c>
      <c r="B65" s="49" t="str">
        <f>PROPER(VLOOKUP($A65,cuc!$A$4:$AA$2090,B$3,FALSE))</f>
        <v xml:space="preserve">         Categoría C Riesgo Apreciable</v>
      </c>
      <c r="C65" s="28">
        <f>VLOOKUP($A65,cuc!$A$4:$AA$2090,C$3,FALSE)</f>
        <v>0</v>
      </c>
      <c r="D65" s="28">
        <f>VLOOKUP($A65,cuc!$A$4:$AA$2090,D$3,FALSE)</f>
        <v>0</v>
      </c>
      <c r="E65" s="28">
        <f>VLOOKUP($A65,cuc!$A$4:$AA$2090,E$3,FALSE)</f>
        <v>0</v>
      </c>
      <c r="F65" s="28">
        <f>VLOOKUP($A65,cuc!$A$4:$AA$2090,F$3,FALSE)</f>
        <v>0</v>
      </c>
      <c r="G65" s="29">
        <f>VLOOKUP($A65,cuc!$A$4:$AA$2090,G$3,FALSE)</f>
        <v>0</v>
      </c>
      <c r="H65" s="29">
        <f>VLOOKUP($A65,cuc!$A$4:$AA$2090,H$3,FALSE)</f>
        <v>0</v>
      </c>
    </row>
    <row r="66" spans="1:8" x14ac:dyDescent="0.3">
      <c r="A66" s="14">
        <v>146120</v>
      </c>
      <c r="B66" s="49" t="str">
        <f>PROPER(VLOOKUP($A66,cuc!$A$4:$AA$2090,B$3,FALSE))</f>
        <v xml:space="preserve">         Categoría D Riesgo Significativo</v>
      </c>
      <c r="C66" s="28">
        <f>VLOOKUP($A66,cuc!$A$4:$AA$2090,C$3,FALSE)</f>
        <v>0</v>
      </c>
      <c r="D66" s="28">
        <f>VLOOKUP($A66,cuc!$A$4:$AA$2090,D$3,FALSE)</f>
        <v>0</v>
      </c>
      <c r="E66" s="28">
        <f>VLOOKUP($A66,cuc!$A$4:$AA$2090,E$3,FALSE)</f>
        <v>0</v>
      </c>
      <c r="F66" s="28">
        <f>VLOOKUP($A66,cuc!$A$4:$AA$2090,F$3,FALSE)</f>
        <v>0</v>
      </c>
      <c r="G66" s="29">
        <f>VLOOKUP($A66,cuc!$A$4:$AA$2090,G$3,FALSE)</f>
        <v>0</v>
      </c>
      <c r="H66" s="29">
        <f>VLOOKUP($A66,cuc!$A$4:$AA$2090,H$3,FALSE)</f>
        <v>0</v>
      </c>
    </row>
    <row r="67" spans="1:8" x14ac:dyDescent="0.3">
      <c r="A67" s="14">
        <v>146125</v>
      </c>
      <c r="B67" s="49" t="str">
        <f>PROPER(VLOOKUP($A67,cuc!$A$4:$AA$2090,B$3,FALSE))</f>
        <v xml:space="preserve">         Categoría E Riesgo De Incobrabilidad</v>
      </c>
      <c r="C67" s="28">
        <f>VLOOKUP($A67,cuc!$A$4:$AA$2090,C$3,FALSE)</f>
        <v>0</v>
      </c>
      <c r="D67" s="28">
        <f>VLOOKUP($A67,cuc!$A$4:$AA$2090,D$3,FALSE)</f>
        <v>0</v>
      </c>
      <c r="E67" s="28">
        <f>VLOOKUP($A67,cuc!$A$4:$AA$2090,E$3,FALSE)</f>
        <v>0</v>
      </c>
      <c r="F67" s="28">
        <f>VLOOKUP($A67,cuc!$A$4:$AA$2090,F$3,FALSE)</f>
        <v>0</v>
      </c>
      <c r="G67" s="29">
        <f>VLOOKUP($A67,cuc!$A$4:$AA$2090,G$3,FALSE)</f>
        <v>0</v>
      </c>
      <c r="H67" s="29">
        <f>VLOOKUP($A67,cuc!$A$4:$AA$2090,H$3,FALSE)</f>
        <v>0</v>
      </c>
    </row>
    <row r="68" spans="1:8" x14ac:dyDescent="0.3">
      <c r="A68" s="14">
        <v>146215</v>
      </c>
      <c r="B68" s="49" t="str">
        <f>PROPER(VLOOKUP($A68,cuc!$A$4:$AA$2090,B$3,FALSE))</f>
        <v xml:space="preserve">         Categoría C Riesgo Apreciable</v>
      </c>
      <c r="C68" s="28">
        <f>VLOOKUP($A68,cuc!$A$4:$AA$2090,C$3,FALSE)</f>
        <v>0</v>
      </c>
      <c r="D68" s="28">
        <f>VLOOKUP($A68,cuc!$A$4:$AA$2090,D$3,FALSE)</f>
        <v>0</v>
      </c>
      <c r="E68" s="28">
        <f>VLOOKUP($A68,cuc!$A$4:$AA$2090,E$3,FALSE)</f>
        <v>0</v>
      </c>
      <c r="F68" s="28">
        <f>VLOOKUP($A68,cuc!$A$4:$AA$2090,F$3,FALSE)</f>
        <v>0</v>
      </c>
      <c r="G68" s="29">
        <f>VLOOKUP($A68,cuc!$A$4:$AA$2090,G$3,FALSE)</f>
        <v>0</v>
      </c>
      <c r="H68" s="29">
        <f>VLOOKUP($A68,cuc!$A$4:$AA$2090,H$3,FALSE)</f>
        <v>0</v>
      </c>
    </row>
    <row r="69" spans="1:8" x14ac:dyDescent="0.3">
      <c r="A69" s="14">
        <v>146220</v>
      </c>
      <c r="B69" s="49" t="str">
        <f>PROPER(VLOOKUP($A69,cuc!$A$4:$AA$2090,B$3,FALSE))</f>
        <v xml:space="preserve">         Categoría D Riesgo Significativo</v>
      </c>
      <c r="C69" s="28">
        <f>VLOOKUP($A69,cuc!$A$4:$AA$2090,C$3,FALSE)</f>
        <v>0</v>
      </c>
      <c r="D69" s="28">
        <f>VLOOKUP($A69,cuc!$A$4:$AA$2090,D$3,FALSE)</f>
        <v>0</v>
      </c>
      <c r="E69" s="28">
        <f>VLOOKUP($A69,cuc!$A$4:$AA$2090,E$3,FALSE)</f>
        <v>0</v>
      </c>
      <c r="F69" s="28">
        <f>VLOOKUP($A69,cuc!$A$4:$AA$2090,F$3,FALSE)</f>
        <v>0</v>
      </c>
      <c r="G69" s="29">
        <f>VLOOKUP($A69,cuc!$A$4:$AA$2090,G$3,FALSE)</f>
        <v>0</v>
      </c>
      <c r="H69" s="29">
        <f>VLOOKUP($A69,cuc!$A$4:$AA$2090,H$3,FALSE)</f>
        <v>0</v>
      </c>
    </row>
    <row r="70" spans="1:8" x14ac:dyDescent="0.3">
      <c r="A70" s="14">
        <v>146225</v>
      </c>
      <c r="B70" s="49" t="str">
        <f>PROPER(VLOOKUP($A70,cuc!$A$4:$AA$2090,B$3,FALSE))</f>
        <v xml:space="preserve">         Categoría E Riesgo De Incobrabilidad</v>
      </c>
      <c r="C70" s="28">
        <f>VLOOKUP($A70,cuc!$A$4:$AA$2090,C$3,FALSE)</f>
        <v>0</v>
      </c>
      <c r="D70" s="28">
        <f>VLOOKUP($A70,cuc!$A$4:$AA$2090,D$3,FALSE)</f>
        <v>0</v>
      </c>
      <c r="E70" s="28">
        <f>VLOOKUP($A70,cuc!$A$4:$AA$2090,E$3,FALSE)</f>
        <v>0</v>
      </c>
      <c r="F70" s="28">
        <f>VLOOKUP($A70,cuc!$A$4:$AA$2090,F$3,FALSE)</f>
        <v>0</v>
      </c>
      <c r="G70" s="29">
        <f>VLOOKUP($A70,cuc!$A$4:$AA$2090,G$3,FALSE)</f>
        <v>0</v>
      </c>
      <c r="H70" s="29">
        <f>VLOOKUP($A70,cuc!$A$4:$AA$2090,H$3,FALSE)</f>
        <v>0</v>
      </c>
    </row>
    <row r="71" spans="1:8" x14ac:dyDescent="0.3">
      <c r="A71" s="14">
        <v>146915</v>
      </c>
      <c r="B71" s="49" t="str">
        <f>PROPER(VLOOKUP($A71,cuc!$A$4:$AA$2090,B$3,FALSE))</f>
        <v xml:space="preserve">         Categoría C Riesgo Apreciable, Vivienda</v>
      </c>
      <c r="C71" s="28">
        <f>VLOOKUP($A71,cuc!$A$4:$AA$2090,C$3,FALSE)</f>
        <v>0</v>
      </c>
      <c r="D71" s="28">
        <f>VLOOKUP($A71,cuc!$A$4:$AA$2090,D$3,FALSE)</f>
        <v>0</v>
      </c>
      <c r="E71" s="28">
        <f>VLOOKUP($A71,cuc!$A$4:$AA$2090,E$3,FALSE)</f>
        <v>0</v>
      </c>
      <c r="F71" s="28">
        <f>VLOOKUP($A71,cuc!$A$4:$AA$2090,F$3,FALSE)</f>
        <v>0</v>
      </c>
      <c r="G71" s="29">
        <f>VLOOKUP($A71,cuc!$A$4:$AA$2090,G$3,FALSE)</f>
        <v>0</v>
      </c>
      <c r="H71" s="29">
        <f>VLOOKUP($A71,cuc!$A$4:$AA$2090,H$3,FALSE)</f>
        <v>0</v>
      </c>
    </row>
    <row r="72" spans="1:8" x14ac:dyDescent="0.3">
      <c r="A72" s="14">
        <v>146920</v>
      </c>
      <c r="B72" s="49" t="str">
        <f>PROPER(VLOOKUP($A72,cuc!$A$4:$AA$2090,B$3,FALSE))</f>
        <v xml:space="preserve">         Categoría D Riesgo Significativo, Vivienda</v>
      </c>
      <c r="C72" s="28">
        <f>VLOOKUP($A72,cuc!$A$4:$AA$2090,C$3,FALSE)</f>
        <v>0</v>
      </c>
      <c r="D72" s="28">
        <f>VLOOKUP($A72,cuc!$A$4:$AA$2090,D$3,FALSE)</f>
        <v>0</v>
      </c>
      <c r="E72" s="28">
        <f>VLOOKUP($A72,cuc!$A$4:$AA$2090,E$3,FALSE)</f>
        <v>0</v>
      </c>
      <c r="F72" s="28">
        <f>VLOOKUP($A72,cuc!$A$4:$AA$2090,F$3,FALSE)</f>
        <v>0</v>
      </c>
      <c r="G72" s="29">
        <f>VLOOKUP($A72,cuc!$A$4:$AA$2090,G$3,FALSE)</f>
        <v>0</v>
      </c>
      <c r="H72" s="29">
        <f>VLOOKUP($A72,cuc!$A$4:$AA$2090,H$3,FALSE)</f>
        <v>0</v>
      </c>
    </row>
    <row r="73" spans="1:8" x14ac:dyDescent="0.3">
      <c r="A73" s="14">
        <v>146925</v>
      </c>
      <c r="B73" s="49" t="str">
        <f>PROPER(VLOOKUP($A73,cuc!$A$4:$AA$2090,B$3,FALSE))</f>
        <v xml:space="preserve">         Categoría E Riesgo De Incobrabilidad, Vivienda</v>
      </c>
      <c r="C73" s="28">
        <f>VLOOKUP($A73,cuc!$A$4:$AA$2090,C$3,FALSE)</f>
        <v>0</v>
      </c>
      <c r="D73" s="28">
        <f>VLOOKUP($A73,cuc!$A$4:$AA$2090,D$3,FALSE)</f>
        <v>0</v>
      </c>
      <c r="E73" s="28">
        <f>VLOOKUP($A73,cuc!$A$4:$AA$2090,E$3,FALSE)</f>
        <v>0</v>
      </c>
      <c r="F73" s="28">
        <f>VLOOKUP($A73,cuc!$A$4:$AA$2090,F$3,FALSE)</f>
        <v>0</v>
      </c>
      <c r="G73" s="29">
        <f>VLOOKUP($A73,cuc!$A$4:$AA$2090,G$3,FALSE)</f>
        <v>0</v>
      </c>
      <c r="H73" s="29">
        <f>VLOOKUP($A73,cuc!$A$4:$AA$2090,H$3,FALSE)</f>
        <v>0</v>
      </c>
    </row>
    <row r="74" spans="1:8" x14ac:dyDescent="0.3">
      <c r="A74" s="14">
        <v>146940</v>
      </c>
      <c r="B74" s="49" t="str">
        <f>PROPER(VLOOKUP($A74,cuc!$A$4:$AA$2090,B$3,FALSE))</f>
        <v xml:space="preserve">         Categoría C Riesgo Apreciable, Consumo</v>
      </c>
      <c r="C74" s="28">
        <f>VLOOKUP($A74,cuc!$A$4:$AA$2090,C$3,FALSE)</f>
        <v>0</v>
      </c>
      <c r="D74" s="28">
        <f>VLOOKUP($A74,cuc!$A$4:$AA$2090,D$3,FALSE)</f>
        <v>0</v>
      </c>
      <c r="E74" s="28">
        <f>VLOOKUP($A74,cuc!$A$4:$AA$2090,E$3,FALSE)</f>
        <v>0</v>
      </c>
      <c r="F74" s="28">
        <f>VLOOKUP($A74,cuc!$A$4:$AA$2090,F$3,FALSE)</f>
        <v>0</v>
      </c>
      <c r="G74" s="29">
        <f>VLOOKUP($A74,cuc!$A$4:$AA$2090,G$3,FALSE)</f>
        <v>0</v>
      </c>
      <c r="H74" s="29">
        <f>VLOOKUP($A74,cuc!$A$4:$AA$2090,H$3,FALSE)</f>
        <v>0</v>
      </c>
    </row>
    <row r="75" spans="1:8" x14ac:dyDescent="0.3">
      <c r="A75" s="14">
        <v>146945</v>
      </c>
      <c r="B75" s="49" t="str">
        <f>PROPER(VLOOKUP($A75,cuc!$A$4:$AA$2090,B$3,FALSE))</f>
        <v xml:space="preserve">         Categoría D Riesgo Significativo, Consumo</v>
      </c>
      <c r="C75" s="28">
        <f>VLOOKUP($A75,cuc!$A$4:$AA$2090,C$3,FALSE)</f>
        <v>0</v>
      </c>
      <c r="D75" s="28">
        <f>VLOOKUP($A75,cuc!$A$4:$AA$2090,D$3,FALSE)</f>
        <v>0</v>
      </c>
      <c r="E75" s="28">
        <f>VLOOKUP($A75,cuc!$A$4:$AA$2090,E$3,FALSE)</f>
        <v>0</v>
      </c>
      <c r="F75" s="28">
        <f>VLOOKUP($A75,cuc!$A$4:$AA$2090,F$3,FALSE)</f>
        <v>0</v>
      </c>
      <c r="G75" s="29">
        <f>VLOOKUP($A75,cuc!$A$4:$AA$2090,G$3,FALSE)</f>
        <v>0</v>
      </c>
      <c r="H75" s="29">
        <f>VLOOKUP($A75,cuc!$A$4:$AA$2090,H$3,FALSE)</f>
        <v>0</v>
      </c>
    </row>
    <row r="76" spans="1:8" x14ac:dyDescent="0.3">
      <c r="A76" s="14">
        <v>146950</v>
      </c>
      <c r="B76" s="49" t="str">
        <f>PROPER(VLOOKUP($A76,cuc!$A$4:$AA$2090,B$3,FALSE))</f>
        <v xml:space="preserve">         Categoría E Riesgo De Incobrabilidad, Consumo</v>
      </c>
      <c r="C76" s="28">
        <f>VLOOKUP($A76,cuc!$A$4:$AA$2090,C$3,FALSE)</f>
        <v>0</v>
      </c>
      <c r="D76" s="28">
        <f>VLOOKUP($A76,cuc!$A$4:$AA$2090,D$3,FALSE)</f>
        <v>0</v>
      </c>
      <c r="E76" s="28">
        <f>VLOOKUP($A76,cuc!$A$4:$AA$2090,E$3,FALSE)</f>
        <v>0</v>
      </c>
      <c r="F76" s="28">
        <f>VLOOKUP($A76,cuc!$A$4:$AA$2090,F$3,FALSE)</f>
        <v>0</v>
      </c>
      <c r="G76" s="29">
        <f>VLOOKUP($A76,cuc!$A$4:$AA$2090,G$3,FALSE)</f>
        <v>0</v>
      </c>
      <c r="H76" s="29">
        <f>VLOOKUP($A76,cuc!$A$4:$AA$2090,H$3,FALSE)</f>
        <v>0</v>
      </c>
    </row>
    <row r="77" spans="1:8" x14ac:dyDescent="0.3">
      <c r="A77" s="138"/>
      <c r="B77" s="139"/>
      <c r="C77" s="133"/>
      <c r="D77" s="133"/>
      <c r="E77" s="133"/>
      <c r="F77" s="133"/>
      <c r="G77" s="134"/>
      <c r="H77" s="134"/>
    </row>
    <row r="78" spans="1:8" ht="17.25" thickBot="1" x14ac:dyDescent="0.35">
      <c r="A78" s="15"/>
      <c r="B78" s="19" t="s">
        <v>1875</v>
      </c>
      <c r="C78" s="31">
        <f t="shared" ref="C78:H78" si="1">+SUM(C38:C77)</f>
        <v>26980632</v>
      </c>
      <c r="D78" s="31">
        <f t="shared" si="1"/>
        <v>87629383</v>
      </c>
      <c r="E78" s="31">
        <f t="shared" si="1"/>
        <v>171837462</v>
      </c>
      <c r="F78" s="31">
        <f t="shared" si="1"/>
        <v>260942145</v>
      </c>
      <c r="G78" s="31">
        <f t="shared" si="1"/>
        <v>280416619</v>
      </c>
      <c r="H78" s="31">
        <f t="shared" si="1"/>
        <v>462730552</v>
      </c>
    </row>
    <row r="79" spans="1:8" ht="17.25" thickBot="1" x14ac:dyDescent="0.35"/>
    <row r="80" spans="1:8" x14ac:dyDescent="0.3">
      <c r="B80" s="20" t="s">
        <v>1408</v>
      </c>
      <c r="C80" s="12" t="str">
        <f>+'ALN  vs Depositos'!C$19</f>
        <v>Año 17</v>
      </c>
      <c r="D80" s="12" t="str">
        <f>+'ALN  vs Depositos'!D$19</f>
        <v>Año 18</v>
      </c>
      <c r="E80" s="12" t="str">
        <f>+'ALN  vs Depositos'!E$19</f>
        <v>Año 19</v>
      </c>
      <c r="F80" s="12" t="str">
        <f>+'ALN  vs Depositos'!F$19</f>
        <v>Año 20</v>
      </c>
      <c r="G80" s="12" t="str">
        <f>+'ALN  vs Depositos'!G$19</f>
        <v>Año 21</v>
      </c>
      <c r="H80" s="12" t="str">
        <f>+'ALN  vs Depositos'!H$19</f>
        <v>Año 22</v>
      </c>
    </row>
    <row r="81" spans="2:8" x14ac:dyDescent="0.3">
      <c r="B81" s="10" t="s">
        <v>1876</v>
      </c>
      <c r="C81" s="27">
        <f t="shared" ref="C81:H81" si="2">IFERROR(+C35/C78,0%)</f>
        <v>0.23072795329627563</v>
      </c>
      <c r="D81" s="27">
        <f t="shared" si="2"/>
        <v>0.47464011015574537</v>
      </c>
      <c r="E81" s="27">
        <f t="shared" si="2"/>
        <v>0.57693331154995764</v>
      </c>
      <c r="F81" s="27">
        <f t="shared" si="2"/>
        <v>0.75652459666873662</v>
      </c>
      <c r="G81" s="27">
        <f t="shared" si="2"/>
        <v>0.77837794984611808</v>
      </c>
      <c r="H81" s="27">
        <f t="shared" si="2"/>
        <v>0.54186413435696379</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27.75" thickBot="1" x14ac:dyDescent="0.35">
      <c r="A2" s="32" t="s">
        <v>0</v>
      </c>
      <c r="B2" s="63" t="str">
        <f>+Indicadores!E37</f>
        <v>Margen Financiero de Operación / Ingresos por venta de bienes y servicios</v>
      </c>
      <c r="C2" s="24" t="str">
        <f>+Indicadores!B37</f>
        <v>Administración</v>
      </c>
      <c r="D2" s="64" t="str">
        <f>+Indicadores!C37</f>
        <v>Indicador de Margen Financiero de Operación</v>
      </c>
      <c r="E2" s="62" t="str">
        <f>+Indicadores!D37</f>
        <v>Margen Financiero de Operación</v>
      </c>
      <c r="G2" s="1"/>
    </row>
    <row r="3" spans="1:9" s="9" customFormat="1" ht="9" thickBot="1" x14ac:dyDescent="0.2">
      <c r="B3" s="9">
        <v>2</v>
      </c>
      <c r="C3" s="9">
        <v>3</v>
      </c>
      <c r="D3" s="9">
        <v>4</v>
      </c>
      <c r="E3" s="9">
        <v>5</v>
      </c>
      <c r="F3" s="9">
        <v>6</v>
      </c>
      <c r="G3" s="9">
        <v>7</v>
      </c>
      <c r="H3" s="9">
        <v>8</v>
      </c>
    </row>
    <row r="4" spans="1:9"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410000</v>
      </c>
      <c r="B5" s="49" t="str">
        <f>PROPER(VLOOKUP($A5,cuc!$A$4:$AA$2090,B$3,FALSE))</f>
        <v xml:space="preserve">   Ingresos Por Venta De Bienes Y Servicios</v>
      </c>
      <c r="C5" s="28">
        <f>VLOOKUP($A5,cuc!$A$4:$AA$2090,C$3,FALSE)</f>
        <v>1706356842</v>
      </c>
      <c r="D5" s="28">
        <f>VLOOKUP($A5,cuc!$A$4:$AA$2090,D$3,FALSE)</f>
        <v>1932939934</v>
      </c>
      <c r="E5" s="28">
        <f>VLOOKUP($A5,cuc!$A$4:$AA$2090,E$3,FALSE)</f>
        <v>2192923254.23</v>
      </c>
      <c r="F5" s="28">
        <f>VLOOKUP($A5,cuc!$A$4:$AA$2090,F$3,FALSE)</f>
        <v>2334286095</v>
      </c>
      <c r="G5" s="29">
        <f>VLOOKUP($A5,cuc!$A$4:$AA$2090,G$3,FALSE)</f>
        <v>2595729739.4299998</v>
      </c>
      <c r="H5" s="29">
        <f>VLOOKUP($A5,cuc!$A$4:$AA$2090,H$3,FALSE)</f>
        <v>652888447</v>
      </c>
    </row>
    <row r="6" spans="1:9" x14ac:dyDescent="0.3">
      <c r="A6" s="14">
        <v>610000</v>
      </c>
      <c r="B6" s="49" t="str">
        <f>PROPER(VLOOKUP($A6,cuc!$A$4:$AA$2090,B$3,FALSE))</f>
        <v xml:space="preserve">   Costo De Ventas Y De Prestación De Servicios</v>
      </c>
      <c r="C6" s="28">
        <f>VLOOKUP($A6,cuc!$A$4:$AA$2090,C$3,FALSE)</f>
        <v>699364050.5</v>
      </c>
      <c r="D6" s="28">
        <f>VLOOKUP($A6,cuc!$A$4:$AA$2090,D$3,FALSE)</f>
        <v>803865551.60000002</v>
      </c>
      <c r="E6" s="28">
        <f>VLOOKUP($A6,cuc!$A$4:$AA$2090,E$3,FALSE)</f>
        <v>1035835054.77</v>
      </c>
      <c r="F6" s="28">
        <f>VLOOKUP($A6,cuc!$A$4:$AA$2090,F$3,FALSE)</f>
        <v>978041846.73000002</v>
      </c>
      <c r="G6" s="29">
        <f>VLOOKUP($A6,cuc!$A$4:$AA$2090,G$3,FALSE)</f>
        <v>1224895912.1500001</v>
      </c>
      <c r="H6" s="29">
        <f>VLOOKUP($A6,cuc!$A$4:$AA$2090,H$3,FALSE)</f>
        <v>317502192.61000001</v>
      </c>
    </row>
    <row r="7" spans="1:9" x14ac:dyDescent="0.3">
      <c r="A7" s="14">
        <v>700000</v>
      </c>
      <c r="B7" s="49" t="str">
        <f>PROPER(VLOOKUP($A7,cuc!$A$4:$AA$2090,B$3,FALSE))</f>
        <v>Costos De Producción O De Operación</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ht="17.25" thickBot="1" x14ac:dyDescent="0.35">
      <c r="A8" s="15"/>
      <c r="B8" s="19" t="s">
        <v>1877</v>
      </c>
      <c r="C8" s="31">
        <f t="shared" ref="C8:H8" si="0">+C5-C6-C7</f>
        <v>1006992791.5</v>
      </c>
      <c r="D8" s="31">
        <f t="shared" si="0"/>
        <v>1129074382.4000001</v>
      </c>
      <c r="E8" s="31">
        <f t="shared" si="0"/>
        <v>1157088199.46</v>
      </c>
      <c r="F8" s="31">
        <f t="shared" si="0"/>
        <v>1356244248.27</v>
      </c>
      <c r="G8" s="31">
        <f t="shared" si="0"/>
        <v>1370833827.2799997</v>
      </c>
      <c r="H8" s="31">
        <f t="shared" si="0"/>
        <v>335386254.38999999</v>
      </c>
    </row>
    <row r="9" spans="1:9" ht="17.25" thickBot="1" x14ac:dyDescent="0.35"/>
    <row r="10" spans="1:9" x14ac:dyDescent="0.3">
      <c r="B10" s="20" t="s">
        <v>1408</v>
      </c>
      <c r="C10" s="12" t="str">
        <f>+'ALN  vs Depositos'!C$19</f>
        <v>Año 17</v>
      </c>
      <c r="D10" s="12" t="str">
        <f>+'ALN  vs Depositos'!D$19</f>
        <v>Año 18</v>
      </c>
      <c r="E10" s="12" t="str">
        <f>+'ALN  vs Depositos'!E$19</f>
        <v>Año 19</v>
      </c>
      <c r="F10" s="12" t="str">
        <f>+'ALN  vs Depositos'!F$19</f>
        <v>Año 20</v>
      </c>
      <c r="G10" s="12" t="str">
        <f>+'ALN  vs Depositos'!G$19</f>
        <v>Año 21</v>
      </c>
      <c r="H10" s="12" t="str">
        <f>+'ALN  vs Depositos'!H$19</f>
        <v>Año 22</v>
      </c>
    </row>
    <row r="11" spans="1:9" x14ac:dyDescent="0.3">
      <c r="B11" s="10" t="s">
        <v>1877</v>
      </c>
      <c r="C11" s="27">
        <f t="shared" ref="C11:H11" si="1">IFERROR(+C8/C5,0%)</f>
        <v>0.59014197189827899</v>
      </c>
      <c r="D11" s="27">
        <f t="shared" si="1"/>
        <v>0.58412284962394501</v>
      </c>
      <c r="E11" s="27">
        <f t="shared" si="1"/>
        <v>0.52764646333521048</v>
      </c>
      <c r="F11" s="27">
        <f t="shared" si="1"/>
        <v>0.58101029311490626</v>
      </c>
      <c r="G11" s="27">
        <f t="shared" si="1"/>
        <v>0.52811115366001982</v>
      </c>
      <c r="H11" s="27">
        <f t="shared" si="1"/>
        <v>0.51369610831848578</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17"/>
  <sheetViews>
    <sheetView showGridLines="0" zoomScale="120" zoomScaleNormal="120" workbookViewId="0">
      <pane xSplit="1" ySplit="4" topLeftCell="B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28515625" style="1" bestFit="1" customWidth="1"/>
    <col min="2" max="2" width="31.85546875" style="1" customWidth="1"/>
    <col min="3" max="5" width="7.7109375" style="1" customWidth="1"/>
    <col min="6" max="6" width="7.7109375" style="1" bestFit="1" customWidth="1"/>
    <col min="7" max="7" width="6.5703125" style="1" bestFit="1" customWidth="1"/>
    <col min="8" max="8" width="11.42578125" style="1" customWidth="1"/>
    <col min="9" max="12" width="7.7109375" style="1" bestFit="1" customWidth="1"/>
    <col min="13" max="13" width="8.7109375" style="1" bestFit="1" customWidth="1"/>
    <col min="14" max="14" width="8.140625" style="1" bestFit="1" customWidth="1"/>
    <col min="15" max="15" width="8.140625" style="1" customWidth="1"/>
    <col min="16" max="45" width="8.140625" style="1" bestFit="1" customWidth="1"/>
    <col min="46" max="46" width="8.140625" style="1" customWidth="1"/>
    <col min="47" max="47" width="17.28515625" style="1" bestFit="1" customWidth="1"/>
    <col min="48" max="48" width="8.140625" style="1" bestFit="1" customWidth="1"/>
    <col min="49" max="60" width="6.28515625" style="1" bestFit="1" customWidth="1"/>
    <col min="61" max="16384" width="11.5703125" style="1"/>
  </cols>
  <sheetData>
    <row r="1" spans="1:8" s="8" customFormat="1" ht="24.75" x14ac:dyDescent="0.3">
      <c r="A1" s="16" t="s">
        <v>1469</v>
      </c>
      <c r="B1" s="17" t="s">
        <v>54</v>
      </c>
      <c r="C1" s="17" t="s">
        <v>107</v>
      </c>
      <c r="D1" s="17" t="s">
        <v>80</v>
      </c>
      <c r="E1" s="17" t="s">
        <v>55</v>
      </c>
      <c r="G1" s="1"/>
    </row>
    <row r="2" spans="1:8" s="33" customFormat="1" ht="27.75" thickBot="1" x14ac:dyDescent="0.35">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1"/>
    </row>
    <row r="3" spans="1:8" s="9" customFormat="1" ht="9" thickBot="1" x14ac:dyDescent="0.2">
      <c r="B3" s="9">
        <v>2</v>
      </c>
      <c r="C3" s="9">
        <v>3</v>
      </c>
      <c r="D3" s="9">
        <v>4</v>
      </c>
      <c r="E3" s="9">
        <v>5</v>
      </c>
      <c r="F3" s="9">
        <v>6</v>
      </c>
      <c r="G3" s="9">
        <v>7</v>
      </c>
      <c r="H3" s="9">
        <v>8</v>
      </c>
    </row>
    <row r="4" spans="1:8"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8" x14ac:dyDescent="0.3">
      <c r="A5" s="14">
        <v>410000</v>
      </c>
      <c r="B5" s="49" t="str">
        <f>PROPER(VLOOKUP($A5,cuc!$A$4:$AA$2090,B$3,FALSE))</f>
        <v xml:space="preserve">   Ingresos Por Venta De Bienes Y Servicios</v>
      </c>
      <c r="C5" s="140">
        <f>VLOOKUP($A5,cuc!$A$4:$AA$2090,C$3,FALSE)</f>
        <v>1706356842</v>
      </c>
      <c r="D5" s="140">
        <f>VLOOKUP($A5,cuc!$A$4:$AA$2090,D$3,FALSE)</f>
        <v>1932939934</v>
      </c>
      <c r="E5" s="140">
        <f>VLOOKUP($A5,cuc!$A$4:$AA$2090,E$3,FALSE)</f>
        <v>2192923254.23</v>
      </c>
      <c r="F5" s="140">
        <f>VLOOKUP($A5,cuc!$A$4:$AA$2090,F$3,FALSE)</f>
        <v>2334286095</v>
      </c>
      <c r="G5" s="141">
        <f>VLOOKUP($A5,cuc!$A$4:$AA$2090,G$3,FALSE)</f>
        <v>2595729739.4299998</v>
      </c>
      <c r="H5" s="141">
        <f>VLOOKUP($A5,cuc!$A$4:$AA$2090,H$3,FALSE)</f>
        <v>652888447</v>
      </c>
    </row>
    <row r="6" spans="1:8" x14ac:dyDescent="0.3">
      <c r="A6" s="14">
        <v>422500</v>
      </c>
      <c r="B6" s="49" t="str">
        <f>PROPER(VLOOKUP($A6,cuc!$A$4:$AA$2090,B$3,FALSE))</f>
        <v xml:space="preserve">      Recuperaciones Deterioro</v>
      </c>
      <c r="C6" s="140">
        <f>VLOOKUP($A6,cuc!$A$4:$AA$2090,C$3,FALSE)</f>
        <v>25616794</v>
      </c>
      <c r="D6" s="140">
        <f>VLOOKUP($A6,cuc!$A$4:$AA$2090,D$3,FALSE)</f>
        <v>54327460</v>
      </c>
      <c r="E6" s="140">
        <f>VLOOKUP($A6,cuc!$A$4:$AA$2090,E$3,FALSE)</f>
        <v>25979183</v>
      </c>
      <c r="F6" s="140">
        <f>VLOOKUP($A6,cuc!$A$4:$AA$2090,F$3,FALSE)</f>
        <v>10719859</v>
      </c>
      <c r="G6" s="141">
        <f>VLOOKUP($A6,cuc!$A$4:$AA$2090,G$3,FALSE)</f>
        <v>37712368</v>
      </c>
      <c r="H6" s="141">
        <f>VLOOKUP($A6,cuc!$A$4:$AA$2090,H$3,FALSE)</f>
        <v>833912</v>
      </c>
    </row>
    <row r="7" spans="1:8" x14ac:dyDescent="0.3">
      <c r="A7" s="14">
        <v>510500</v>
      </c>
      <c r="B7" s="49" t="str">
        <f>PROPER(VLOOKUP($A7,cuc!$A$4:$AA$2090,B$3,FALSE))</f>
        <v xml:space="preserve">      Beneficio A Empleados</v>
      </c>
      <c r="C7" s="28">
        <f>VLOOKUP($A7,cuc!$A$4:$AA$2090,C$3,FALSE)</f>
        <v>326270082</v>
      </c>
      <c r="D7" s="28">
        <f>VLOOKUP($A7,cuc!$A$4:$AA$2090,D$3,FALSE)</f>
        <v>403156757</v>
      </c>
      <c r="E7" s="28">
        <f>VLOOKUP($A7,cuc!$A$4:$AA$2090,E$3,FALSE)</f>
        <v>489310447</v>
      </c>
      <c r="F7" s="28">
        <f>VLOOKUP($A7,cuc!$A$4:$AA$2090,F$3,FALSE)</f>
        <v>527924343</v>
      </c>
      <c r="G7" s="29">
        <f>VLOOKUP($A7,cuc!$A$4:$AA$2090,G$3,FALSE)</f>
        <v>582461904</v>
      </c>
      <c r="H7" s="29">
        <f>VLOOKUP($A7,cuc!$A$4:$AA$2090,H$3,FALSE)</f>
        <v>152624230</v>
      </c>
    </row>
    <row r="8" spans="1:8" x14ac:dyDescent="0.3">
      <c r="A8" s="14">
        <v>510700</v>
      </c>
      <c r="B8" s="49" t="str">
        <f>PROPER(VLOOKUP($A8,cuc!$A$4:$AA$2090,B$3,FALSE))</f>
        <v xml:space="preserve">      Gastos Por Obligaciones De Organizaciones Solidarias De Trabajo Asociado</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8" x14ac:dyDescent="0.3">
      <c r="A9" s="14">
        <v>511000</v>
      </c>
      <c r="B9" s="49" t="str">
        <f>PROPER(VLOOKUP($A9,cuc!$A$4:$AA$2090,B$3,FALSE))</f>
        <v xml:space="preserve">      Gastos  Generales</v>
      </c>
      <c r="C9" s="28">
        <f>VLOOKUP($A9,cuc!$A$4:$AA$2090,C$3,FALSE)</f>
        <v>365419133.99000001</v>
      </c>
      <c r="D9" s="28">
        <f>VLOOKUP($A9,cuc!$A$4:$AA$2090,D$3,FALSE)</f>
        <v>454617418.43000001</v>
      </c>
      <c r="E9" s="28">
        <f>VLOOKUP($A9,cuc!$A$4:$AA$2090,E$3,FALSE)</f>
        <v>426635856.35000002</v>
      </c>
      <c r="F9" s="28">
        <f>VLOOKUP($A9,cuc!$A$4:$AA$2090,F$3,FALSE)</f>
        <v>372881032.56</v>
      </c>
      <c r="G9" s="29">
        <f>VLOOKUP($A9,cuc!$A$4:$AA$2090,G$3,FALSE)</f>
        <v>356487147.50999999</v>
      </c>
      <c r="H9" s="29">
        <f>VLOOKUP($A9,cuc!$A$4:$AA$2090,H$3,FALSE)</f>
        <v>129817769.11</v>
      </c>
    </row>
    <row r="10" spans="1:8" x14ac:dyDescent="0.3">
      <c r="A10" s="14">
        <v>511500</v>
      </c>
      <c r="B10" s="49" t="str">
        <f>PROPER(VLOOKUP($A10,cuc!$A$4:$AA$2090,B$3,FALSE))</f>
        <v xml:space="preserve">      Deterioro</v>
      </c>
      <c r="C10" s="28">
        <f>VLOOKUP($A10,cuc!$A$4:$AA$2090,C$3,FALSE)</f>
        <v>85552661</v>
      </c>
      <c r="D10" s="28">
        <f>VLOOKUP($A10,cuc!$A$4:$AA$2090,D$3,FALSE)</f>
        <v>103469034</v>
      </c>
      <c r="E10" s="28">
        <f>VLOOKUP($A10,cuc!$A$4:$AA$2090,E$3,FALSE)</f>
        <v>142284203.96000001</v>
      </c>
      <c r="F10" s="28">
        <f>VLOOKUP($A10,cuc!$A$4:$AA$2090,F$3,FALSE)</f>
        <v>187023849.25</v>
      </c>
      <c r="G10" s="29">
        <f>VLOOKUP($A10,cuc!$A$4:$AA$2090,G$3,FALSE)</f>
        <v>307189899.56999999</v>
      </c>
      <c r="H10" s="29">
        <f>VLOOKUP($A10,cuc!$A$4:$AA$2090,H$3,FALSE)</f>
        <v>49643403</v>
      </c>
    </row>
    <row r="11" spans="1:8" x14ac:dyDescent="0.3">
      <c r="A11" s="14">
        <v>540000</v>
      </c>
      <c r="B11" s="49" t="str">
        <f>PROPER(VLOOKUP($A11,cuc!$A$4:$AA$2090,B$3,FALSE))</f>
        <v xml:space="preserve">   Gastos De Ventas</v>
      </c>
      <c r="C11" s="28">
        <f>VLOOKUP($A11,cuc!$A$4:$AA$2090,C$3,FALSE)</f>
        <v>23097803</v>
      </c>
      <c r="D11" s="28">
        <f>VLOOKUP($A11,cuc!$A$4:$AA$2090,D$3,FALSE)</f>
        <v>23754323</v>
      </c>
      <c r="E11" s="28">
        <f>VLOOKUP($A11,cuc!$A$4:$AA$2090,E$3,FALSE)</f>
        <v>19475285</v>
      </c>
      <c r="F11" s="28">
        <f>VLOOKUP($A11,cuc!$A$4:$AA$2090,F$3,FALSE)</f>
        <v>20491163</v>
      </c>
      <c r="G11" s="29">
        <f>VLOOKUP($A11,cuc!$A$4:$AA$2090,G$3,FALSE)</f>
        <v>13950395</v>
      </c>
      <c r="H11" s="29">
        <f>VLOOKUP($A11,cuc!$A$4:$AA$2090,H$3,FALSE)</f>
        <v>0</v>
      </c>
    </row>
    <row r="12" spans="1:8" x14ac:dyDescent="0.3">
      <c r="A12" s="14">
        <v>610000</v>
      </c>
      <c r="B12" s="49" t="str">
        <f>PROPER(VLOOKUP($A12,cuc!$A$4:$AA$2090,B$3,FALSE))</f>
        <v xml:space="preserve">   Costo De Ventas Y De Prestación De Servicios</v>
      </c>
      <c r="C12" s="28">
        <f>VLOOKUP($A12,cuc!$A$4:$AA$2090,C$3,FALSE)</f>
        <v>699364050.5</v>
      </c>
      <c r="D12" s="28">
        <f>VLOOKUP($A12,cuc!$A$4:$AA$2090,D$3,FALSE)</f>
        <v>803865551.60000002</v>
      </c>
      <c r="E12" s="28">
        <f>VLOOKUP($A12,cuc!$A$4:$AA$2090,E$3,FALSE)</f>
        <v>1035835054.77</v>
      </c>
      <c r="F12" s="28">
        <f>VLOOKUP($A12,cuc!$A$4:$AA$2090,F$3,FALSE)</f>
        <v>978041846.73000002</v>
      </c>
      <c r="G12" s="29">
        <f>VLOOKUP($A12,cuc!$A$4:$AA$2090,G$3,FALSE)</f>
        <v>1224895912.1500001</v>
      </c>
      <c r="H12" s="29">
        <f>VLOOKUP($A12,cuc!$A$4:$AA$2090,H$3,FALSE)</f>
        <v>317502192.61000001</v>
      </c>
    </row>
    <row r="13" spans="1:8" x14ac:dyDescent="0.3">
      <c r="A13" s="14">
        <v>700000</v>
      </c>
      <c r="B13" s="49" t="str">
        <f>PROPER(VLOOKUP($A13,cuc!$A$4:$AA$2090,B$3,FALSE))</f>
        <v>Costos De Producción O De Operación</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8" ht="17.25" thickBot="1" x14ac:dyDescent="0.35">
      <c r="A14" s="15"/>
      <c r="B14" s="19" t="s">
        <v>1878</v>
      </c>
      <c r="C14" s="31">
        <f t="shared" ref="C14:H14" si="0">+SUM(C5:C6)-SUM(C7:C13)</f>
        <v>232269905.50999999</v>
      </c>
      <c r="D14" s="31">
        <f t="shared" si="0"/>
        <v>198404309.96999979</v>
      </c>
      <c r="E14" s="31">
        <f t="shared" si="0"/>
        <v>105361590.1500001</v>
      </c>
      <c r="F14" s="31">
        <f t="shared" si="0"/>
        <v>258643719.46000004</v>
      </c>
      <c r="G14" s="31">
        <f t="shared" si="0"/>
        <v>148456849.19999981</v>
      </c>
      <c r="H14" s="31">
        <f t="shared" si="0"/>
        <v>4134764.2799999714</v>
      </c>
    </row>
    <row r="15" spans="1:8" ht="17.25" thickBot="1" x14ac:dyDescent="0.35"/>
    <row r="16" spans="1:8" x14ac:dyDescent="0.3">
      <c r="B16" s="20" t="s">
        <v>1408</v>
      </c>
      <c r="C16" s="12" t="str">
        <f>+'ALN  vs Depositos'!C$19</f>
        <v>Año 17</v>
      </c>
      <c r="D16" s="12" t="str">
        <f>+'ALN  vs Depositos'!D$19</f>
        <v>Año 18</v>
      </c>
      <c r="E16" s="12" t="str">
        <f>+'ALN  vs Depositos'!E$19</f>
        <v>Año 19</v>
      </c>
      <c r="F16" s="12" t="str">
        <f>+'ALN  vs Depositos'!F$19</f>
        <v>Año 20</v>
      </c>
      <c r="G16" s="12" t="str">
        <f>+'ALN  vs Depositos'!G$19</f>
        <v>Año 21</v>
      </c>
      <c r="H16" s="12" t="str">
        <f>+'ALN  vs Depositos'!H$19</f>
        <v>Año 22</v>
      </c>
    </row>
    <row r="17" spans="2:8" x14ac:dyDescent="0.3">
      <c r="B17" s="10" t="s">
        <v>1878</v>
      </c>
      <c r="C17" s="27">
        <f t="shared" ref="C17:H17" si="1">IFERROR(+C14/+SUM(C5:C6),0%)</f>
        <v>0.13410706761474053</v>
      </c>
      <c r="D17" s="27">
        <f t="shared" si="1"/>
        <v>9.9837752367409799E-2</v>
      </c>
      <c r="E17" s="27">
        <f t="shared" si="1"/>
        <v>4.7483651548704327E-2</v>
      </c>
      <c r="F17" s="27">
        <f t="shared" si="1"/>
        <v>0.11029554915151403</v>
      </c>
      <c r="G17" s="27">
        <f t="shared" si="1"/>
        <v>5.6373690077007314E-2</v>
      </c>
      <c r="H17" s="27">
        <f t="shared" si="1"/>
        <v>6.3249546586182639E-3</v>
      </c>
    </row>
  </sheetData>
  <conditionalFormatting sqref="C17:G17">
    <cfRule type="colorScale" priority="4">
      <colorScale>
        <cfvo type="min"/>
        <cfvo type="percentile" val="50"/>
        <cfvo type="max"/>
        <color rgb="FFF8696B"/>
        <color rgb="FFFFEB84"/>
        <color rgb="FF63BE7B"/>
      </colorScale>
    </cfRule>
  </conditionalFormatting>
  <conditionalFormatting sqref="H17">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9"/>
  <sheetViews>
    <sheetView showGridLines="0" zoomScale="120" zoomScaleNormal="120" workbookViewId="0">
      <pane xSplit="1" ySplit="3" topLeftCell="B4"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42" thickBot="1" x14ac:dyDescent="0.35">
      <c r="A2" s="32" t="s">
        <v>0</v>
      </c>
      <c r="B2" s="63" t="str">
        <f>+Indicadores!E39</f>
        <v>Obligac Financ. / Pasivo Tot</v>
      </c>
      <c r="C2" s="24" t="str">
        <f>+Indicadores!B39</f>
        <v>Administración</v>
      </c>
      <c r="D2" s="64" t="str">
        <f>+Indicadores!C39</f>
        <v>Indicador de relación entre las obligaciones financieras y el pasivo total</v>
      </c>
      <c r="E2" s="62" t="str">
        <f>+Indicadores!D39</f>
        <v>% Participación Obligaciones financieras sobr el pasivo</v>
      </c>
      <c r="G2" s="1"/>
    </row>
    <row r="3" spans="1:9" s="9" customFormat="1" ht="9" thickBot="1" x14ac:dyDescent="0.2">
      <c r="B3" s="9">
        <v>2</v>
      </c>
      <c r="C3" s="9">
        <v>3</v>
      </c>
      <c r="D3" s="9">
        <v>4</v>
      </c>
      <c r="E3" s="9">
        <v>5</v>
      </c>
      <c r="F3" s="9">
        <v>6</v>
      </c>
      <c r="G3" s="9">
        <v>7</v>
      </c>
      <c r="H3" s="9">
        <v>8</v>
      </c>
    </row>
    <row r="4" spans="1:9" ht="33" x14ac:dyDescent="0.3">
      <c r="A4" s="11" t="s">
        <v>139</v>
      </c>
      <c r="B4" s="50" t="s">
        <v>1410</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230000</v>
      </c>
      <c r="B5" s="49" t="str">
        <f>PROPER(VLOOKUP($A5,cuc!$A$4:$AA$2090,B$3,FALSE))</f>
        <v xml:space="preserve">   Obligaciones Financieras Y Otros Pasivos Financieros</v>
      </c>
      <c r="C5" s="28">
        <f>VLOOKUP($A5,cuc!$A$4:$AA$2090,C$3,FALSE)</f>
        <v>0</v>
      </c>
      <c r="D5" s="28">
        <f>VLOOKUP($A5,cuc!$A$4:$AA$2090,D$3,FALSE)</f>
        <v>0</v>
      </c>
      <c r="E5" s="28">
        <f>VLOOKUP($A5,cuc!$A$4:$AA$2090,E$3,FALSE)</f>
        <v>0</v>
      </c>
      <c r="F5" s="28">
        <f>VLOOKUP($A5,cuc!$A$4:$AA$2090,F$3,FALSE)</f>
        <v>0</v>
      </c>
      <c r="G5" s="29">
        <f>VLOOKUP($A5,cuc!$A$4:$AA$2090,G$3,FALSE)</f>
        <v>0</v>
      </c>
      <c r="H5" s="29">
        <f>VLOOKUP($A5,cuc!$A$4:$AA$2090,H$3,FALSE)</f>
        <v>0</v>
      </c>
    </row>
    <row r="6" spans="1:9" x14ac:dyDescent="0.3">
      <c r="A6" s="14">
        <v>200000</v>
      </c>
      <c r="B6" s="49" t="str">
        <f>PROPER(VLOOKUP($A6,cuc!$A$4:$AA$2090,B$3,FALSE))</f>
        <v>Pasivos</v>
      </c>
      <c r="C6" s="28">
        <f>VLOOKUP($A6,cuc!$A$4:$AA$2090,C$3,FALSE)</f>
        <v>14763030472.950001</v>
      </c>
      <c r="D6" s="28">
        <f>VLOOKUP($A6,cuc!$A$4:$AA$2090,D$3,FALSE)</f>
        <v>18217765652.610001</v>
      </c>
      <c r="E6" s="28">
        <f>VLOOKUP($A6,cuc!$A$4:$AA$2090,E$3,FALSE)</f>
        <v>21993306181.77</v>
      </c>
      <c r="F6" s="28">
        <f>VLOOKUP($A6,cuc!$A$4:$AA$2090,F$3,FALSE)</f>
        <v>26499836276.900002</v>
      </c>
      <c r="G6" s="29">
        <f>VLOOKUP($A6,cuc!$A$4:$AA$2090,G$3,FALSE)</f>
        <v>31063944901.790001</v>
      </c>
      <c r="H6" s="29">
        <f>VLOOKUP($A6,cuc!$A$4:$AA$2090,H$3,FALSE)</f>
        <v>31973963578.279999</v>
      </c>
    </row>
    <row r="7" spans="1:9" ht="17.25" thickBot="1" x14ac:dyDescent="0.35"/>
    <row r="8" spans="1:9" x14ac:dyDescent="0.3">
      <c r="B8" s="20" t="s">
        <v>1408</v>
      </c>
      <c r="C8" s="12" t="str">
        <f>+'ALN  vs Depositos'!C$19</f>
        <v>Año 17</v>
      </c>
      <c r="D8" s="12" t="str">
        <f>+'ALN  vs Depositos'!D$19</f>
        <v>Año 18</v>
      </c>
      <c r="E8" s="12" t="str">
        <f>+'ALN  vs Depositos'!E$19</f>
        <v>Año 19</v>
      </c>
      <c r="F8" s="12" t="str">
        <f>+'ALN  vs Depositos'!F$19</f>
        <v>Año 20</v>
      </c>
      <c r="G8" s="12" t="str">
        <f>+'ALN  vs Depositos'!G$19</f>
        <v>Año 21</v>
      </c>
      <c r="H8" s="12" t="str">
        <f>+'ALN  vs Depositos'!H$19</f>
        <v>Año 22</v>
      </c>
    </row>
    <row r="9" spans="1:9" x14ac:dyDescent="0.3">
      <c r="B9" s="10" t="s">
        <v>1879</v>
      </c>
      <c r="C9" s="27">
        <f t="shared" ref="C9:H9" si="0">IFERROR(+C5/C6,0%)</f>
        <v>0</v>
      </c>
      <c r="D9" s="27">
        <f t="shared" si="0"/>
        <v>0</v>
      </c>
      <c r="E9" s="27">
        <f t="shared" si="0"/>
        <v>0</v>
      </c>
      <c r="F9" s="27">
        <f t="shared" si="0"/>
        <v>0</v>
      </c>
      <c r="G9" s="27">
        <f t="shared" si="0"/>
        <v>0</v>
      </c>
      <c r="H9" s="27">
        <f t="shared" si="0"/>
        <v>0</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65B68-E29D-4D6E-A774-162E412A8FA2}">
  <dimension ref="A1:I45"/>
  <sheetViews>
    <sheetView showGridLines="0" zoomScale="120" zoomScaleNormal="120" workbookViewId="0">
      <pane xSplit="2" ySplit="4" topLeftCell="C36"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17.25" thickBot="1" x14ac:dyDescent="0.35">
      <c r="A2" s="32" t="s">
        <v>0</v>
      </c>
      <c r="B2" s="63" t="str">
        <f>+Indicadores!E40</f>
        <v>Activo Productivo / Pasivos con costo</v>
      </c>
      <c r="C2" s="24" t="str">
        <f>+Indicadores!B40</f>
        <v>Administración</v>
      </c>
      <c r="D2" s="64" t="str">
        <f>+Indicadores!C40</f>
        <v>Estructura de Balance</v>
      </c>
      <c r="E2" s="62" t="str">
        <f>+Indicadores!D40</f>
        <v>Estructura</v>
      </c>
      <c r="G2" s="1"/>
    </row>
    <row r="3" spans="1:9" s="9" customFormat="1" ht="9" thickBot="1" x14ac:dyDescent="0.2">
      <c r="B3" s="9">
        <v>2</v>
      </c>
      <c r="C3" s="9">
        <v>3</v>
      </c>
      <c r="D3" s="9">
        <v>4</v>
      </c>
      <c r="E3" s="9">
        <v>5</v>
      </c>
      <c r="F3" s="9">
        <v>6</v>
      </c>
      <c r="G3" s="9">
        <v>7</v>
      </c>
      <c r="H3" s="9">
        <v>8</v>
      </c>
    </row>
    <row r="4" spans="1:9" ht="33" x14ac:dyDescent="0.3">
      <c r="A4" s="11" t="s">
        <v>139</v>
      </c>
      <c r="B4" s="50" t="s">
        <v>1410</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112000</v>
      </c>
      <c r="B5" s="49" t="str">
        <f>PROPER(VLOOKUP($A5,cuc!$A$4:$AA$2090,B$3,FALSE))</f>
        <v xml:space="preserve">      Efectivo De Uso Restringido Y/O Con Destinación Específica</v>
      </c>
      <c r="C5" s="28">
        <f>VLOOKUP($A5,cuc!$A$4:$AA$2090,C$3,FALSE)</f>
        <v>0</v>
      </c>
      <c r="D5" s="28">
        <f>VLOOKUP($A5,cuc!$A$4:$AA$2090,D$3,FALSE)</f>
        <v>0</v>
      </c>
      <c r="E5" s="28">
        <f>VLOOKUP($A5,cuc!$A$4:$AA$2090,E$3,FALSE)</f>
        <v>0</v>
      </c>
      <c r="F5" s="28">
        <f>VLOOKUP($A5,cuc!$A$4:$AA$2090,F$3,FALSE)</f>
        <v>0</v>
      </c>
      <c r="G5" s="29">
        <f>VLOOKUP($A5,cuc!$A$4:$AA$2090,G$3,FALSE)</f>
        <v>556265642.66999996</v>
      </c>
      <c r="H5" s="29">
        <f>VLOOKUP($A5,cuc!$A$4:$AA$2090,H$3,FALSE)</f>
        <v>426045223</v>
      </c>
    </row>
    <row r="6" spans="1:9" x14ac:dyDescent="0.3">
      <c r="A6" s="14">
        <v>120000</v>
      </c>
      <c r="B6" s="49" t="str">
        <f>PROPER(VLOOKUP($A6,cuc!$A$4:$AA$2090,B$3,FALSE))</f>
        <v xml:space="preserve">   Inversiones</v>
      </c>
      <c r="C6" s="28">
        <f>VLOOKUP($A6,cuc!$A$4:$AA$2090,C$3,FALSE)</f>
        <v>108526801.68000001</v>
      </c>
      <c r="D6" s="28">
        <f>VLOOKUP($A6,cuc!$A$4:$AA$2090,D$3,FALSE)</f>
        <v>120871962.58</v>
      </c>
      <c r="E6" s="28">
        <f>VLOOKUP($A6,cuc!$A$4:$AA$2090,E$3,FALSE)</f>
        <v>1454011114</v>
      </c>
      <c r="F6" s="28">
        <f>VLOOKUP($A6,cuc!$A$4:$AA$2090,F$3,FALSE)</f>
        <v>2517413919</v>
      </c>
      <c r="G6" s="29">
        <f>VLOOKUP($A6,cuc!$A$4:$AA$2090,G$3,FALSE)</f>
        <v>5863344099</v>
      </c>
      <c r="H6" s="29">
        <f>VLOOKUP($A6,cuc!$A$4:$AA$2090,H$3,FALSE)</f>
        <v>6878610012</v>
      </c>
    </row>
    <row r="7" spans="1:9" x14ac:dyDescent="0.3">
      <c r="A7" s="14">
        <v>130000</v>
      </c>
      <c r="B7" s="49" t="str">
        <f>PROPER(VLOOKUP($A7,cuc!$A$4:$AA$2090,B$3,FALSE))</f>
        <v xml:space="preserve">   Inventarios</v>
      </c>
      <c r="C7" s="28">
        <f>VLOOKUP($A7,cuc!$A$4:$AA$2090,C$3,FALSE)</f>
        <v>0</v>
      </c>
      <c r="D7" s="28">
        <f>VLOOKUP($A7,cuc!$A$4:$AA$2090,D$3,FALSE)</f>
        <v>0</v>
      </c>
      <c r="E7" s="28">
        <f>VLOOKUP($A7,cuc!$A$4:$AA$2090,E$3,FALSE)</f>
        <v>0</v>
      </c>
      <c r="F7" s="28">
        <f>VLOOKUP($A7,cuc!$A$4:$AA$2090,F$3,FALSE)</f>
        <v>0</v>
      </c>
      <c r="G7" s="29">
        <f>VLOOKUP($A7,cuc!$A$4:$AA$2090,G$3,FALSE)</f>
        <v>0</v>
      </c>
      <c r="H7" s="29">
        <f>VLOOKUP($A7,cuc!$A$4:$AA$2090,H$3,FALSE)</f>
        <v>0</v>
      </c>
    </row>
    <row r="8" spans="1:9" x14ac:dyDescent="0.3">
      <c r="A8" s="14">
        <v>140405</v>
      </c>
      <c r="B8" s="49" t="str">
        <f>PROPER(VLOOKUP($A8,cuc!$A$4:$AA$2090,B$3,FALSE))</f>
        <v xml:space="preserve">         Categoría A Riesgo Normal</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9" x14ac:dyDescent="0.3">
      <c r="A9" s="14">
        <v>140410</v>
      </c>
      <c r="B9" s="49" t="str">
        <f>PROPER(VLOOKUP($A9,cuc!$A$4:$AA$2090,B$3,FALSE))</f>
        <v xml:space="preserve">         Categoría B Riesgo Aceptable</v>
      </c>
      <c r="C9" s="28">
        <f>VLOOKUP($A9,cuc!$A$4:$AA$2090,C$3,FALSE)</f>
        <v>0</v>
      </c>
      <c r="D9" s="28">
        <f>VLOOKUP($A9,cuc!$A$4:$AA$2090,D$3,FALSE)</f>
        <v>0</v>
      </c>
      <c r="E9" s="28">
        <f>VLOOKUP($A9,cuc!$A$4:$AA$2090,E$3,FALSE)</f>
        <v>0</v>
      </c>
      <c r="F9" s="28">
        <f>VLOOKUP($A9,cuc!$A$4:$AA$2090,F$3,FALSE)</f>
        <v>0</v>
      </c>
      <c r="G9" s="29">
        <f>VLOOKUP($A9,cuc!$A$4:$AA$2090,G$3,FALSE)</f>
        <v>0</v>
      </c>
      <c r="H9" s="29">
        <f>VLOOKUP($A9,cuc!$A$4:$AA$2090,H$3,FALSE)</f>
        <v>0</v>
      </c>
    </row>
    <row r="10" spans="1:9" x14ac:dyDescent="0.3">
      <c r="A10" s="14">
        <v>140505</v>
      </c>
      <c r="B10" s="49" t="str">
        <f>PROPER(VLOOKUP($A10,cuc!$A$4:$AA$2090,B$3,FALSE))</f>
        <v xml:space="preserve">         Categoría A Riesgo Normal</v>
      </c>
      <c r="C10" s="28">
        <f>VLOOKUP($A10,cuc!$A$4:$AA$2090,C$3,FALSE)</f>
        <v>0</v>
      </c>
      <c r="D10" s="28">
        <f>VLOOKUP($A10,cuc!$A$4:$AA$2090,D$3,FALSE)</f>
        <v>0</v>
      </c>
      <c r="E10" s="28">
        <f>VLOOKUP($A10,cuc!$A$4:$AA$2090,E$3,FALSE)</f>
        <v>0</v>
      </c>
      <c r="F10" s="28">
        <f>VLOOKUP($A10,cuc!$A$4:$AA$2090,F$3,FALSE)</f>
        <v>0</v>
      </c>
      <c r="G10" s="29">
        <f>VLOOKUP($A10,cuc!$A$4:$AA$2090,G$3,FALSE)</f>
        <v>0</v>
      </c>
      <c r="H10" s="29">
        <f>VLOOKUP($A10,cuc!$A$4:$AA$2090,H$3,FALSE)</f>
        <v>0</v>
      </c>
    </row>
    <row r="11" spans="1:9" x14ac:dyDescent="0.3">
      <c r="A11" s="14">
        <v>140510</v>
      </c>
      <c r="B11" s="49" t="str">
        <f>PROPER(VLOOKUP($A11,cuc!$A$4:$AA$2090,B$3,FALSE))</f>
        <v xml:space="preserve">         Categoría B Riesgo Aceptable</v>
      </c>
      <c r="C11" s="28">
        <f>VLOOKUP($A11,cuc!$A$4:$AA$2090,C$3,FALSE)</f>
        <v>0</v>
      </c>
      <c r="D11" s="28">
        <f>VLOOKUP($A11,cuc!$A$4:$AA$2090,D$3,FALSE)</f>
        <v>0</v>
      </c>
      <c r="E11" s="28">
        <f>VLOOKUP($A11,cuc!$A$4:$AA$2090,E$3,FALSE)</f>
        <v>0</v>
      </c>
      <c r="F11" s="28">
        <f>VLOOKUP($A11,cuc!$A$4:$AA$2090,F$3,FALSE)</f>
        <v>0</v>
      </c>
      <c r="G11" s="29">
        <f>VLOOKUP($A11,cuc!$A$4:$AA$2090,G$3,FALSE)</f>
        <v>0</v>
      </c>
      <c r="H11" s="29">
        <f>VLOOKUP($A11,cuc!$A$4:$AA$2090,H$3,FALSE)</f>
        <v>0</v>
      </c>
    </row>
    <row r="12" spans="1:9" x14ac:dyDescent="0.3">
      <c r="A12" s="14">
        <v>141105</v>
      </c>
      <c r="B12" s="49" t="str">
        <f>PROPER(VLOOKUP($A12,cuc!$A$4:$AA$2090,B$3,FALSE))</f>
        <v xml:space="preserve">         Categoría A Riesgo Normal</v>
      </c>
      <c r="C12" s="28">
        <f>VLOOKUP($A12,cuc!$A$4:$AA$2090,C$3,FALSE)</f>
        <v>3518501134</v>
      </c>
      <c r="D12" s="28">
        <f>VLOOKUP($A12,cuc!$A$4:$AA$2090,D$3,FALSE)</f>
        <v>4826506976</v>
      </c>
      <c r="E12" s="28">
        <f>VLOOKUP($A12,cuc!$A$4:$AA$2090,E$3,FALSE)</f>
        <v>5853374514</v>
      </c>
      <c r="F12" s="28">
        <f>VLOOKUP($A12,cuc!$A$4:$AA$2090,F$3,FALSE)</f>
        <v>6508331137</v>
      </c>
      <c r="G12" s="29">
        <f>VLOOKUP($A12,cuc!$A$4:$AA$2090,G$3,FALSE)</f>
        <v>6860544148</v>
      </c>
      <c r="H12" s="29">
        <f>VLOOKUP($A12,cuc!$A$4:$AA$2090,H$3,FALSE)</f>
        <v>7298307740</v>
      </c>
    </row>
    <row r="13" spans="1:9" x14ac:dyDescent="0.3">
      <c r="A13" s="14">
        <v>141110</v>
      </c>
      <c r="B13" s="49" t="str">
        <f>PROPER(VLOOKUP($A13,cuc!$A$4:$AA$2090,B$3,FALSE))</f>
        <v xml:space="preserve">         Categoría B Riesgo Aceptable</v>
      </c>
      <c r="C13" s="28">
        <f>VLOOKUP($A13,cuc!$A$4:$AA$2090,C$3,FALSE)</f>
        <v>0</v>
      </c>
      <c r="D13" s="28">
        <f>VLOOKUP($A13,cuc!$A$4:$AA$2090,D$3,FALSE)</f>
        <v>0</v>
      </c>
      <c r="E13" s="28">
        <f>VLOOKUP($A13,cuc!$A$4:$AA$2090,E$3,FALSE)</f>
        <v>0</v>
      </c>
      <c r="F13" s="28">
        <f>VLOOKUP($A13,cuc!$A$4:$AA$2090,F$3,FALSE)</f>
        <v>0</v>
      </c>
      <c r="G13" s="29">
        <f>VLOOKUP($A13,cuc!$A$4:$AA$2090,G$3,FALSE)</f>
        <v>0</v>
      </c>
      <c r="H13" s="29">
        <f>VLOOKUP($A13,cuc!$A$4:$AA$2090,H$3,FALSE)</f>
        <v>0</v>
      </c>
    </row>
    <row r="14" spans="1:9" x14ac:dyDescent="0.3">
      <c r="A14" s="14">
        <v>141205</v>
      </c>
      <c r="B14" s="49" t="str">
        <f>PROPER(VLOOKUP($A14,cuc!$A$4:$AA$2090,B$3,FALSE))</f>
        <v xml:space="preserve">         Categoría A Riesgo Normal</v>
      </c>
      <c r="C14" s="28">
        <f>VLOOKUP($A14,cuc!$A$4:$AA$2090,C$3,FALSE)</f>
        <v>1408838496</v>
      </c>
      <c r="D14" s="28">
        <f>VLOOKUP($A14,cuc!$A$4:$AA$2090,D$3,FALSE)</f>
        <v>1666978801</v>
      </c>
      <c r="E14" s="28">
        <f>VLOOKUP($A14,cuc!$A$4:$AA$2090,E$3,FALSE)</f>
        <v>1585611712</v>
      </c>
      <c r="F14" s="28">
        <f>VLOOKUP($A14,cuc!$A$4:$AA$2090,F$3,FALSE)</f>
        <v>1938844296</v>
      </c>
      <c r="G14" s="29">
        <f>VLOOKUP($A14,cuc!$A$4:$AA$2090,G$3,FALSE)</f>
        <v>1617873248</v>
      </c>
      <c r="H14" s="29">
        <f>VLOOKUP($A14,cuc!$A$4:$AA$2090,H$3,FALSE)</f>
        <v>1476281850</v>
      </c>
    </row>
    <row r="15" spans="1:9" x14ac:dyDescent="0.3">
      <c r="A15" s="14">
        <v>141210</v>
      </c>
      <c r="B15" s="49" t="str">
        <f>PROPER(VLOOKUP($A15,cuc!$A$4:$AA$2090,B$3,FALSE))</f>
        <v xml:space="preserve">         Categoría B Riesgo Aceptable</v>
      </c>
      <c r="C15" s="28">
        <f>VLOOKUP($A15,cuc!$A$4:$AA$2090,C$3,FALSE)</f>
        <v>0</v>
      </c>
      <c r="D15" s="28">
        <f>VLOOKUP($A15,cuc!$A$4:$AA$2090,D$3,FALSE)</f>
        <v>0</v>
      </c>
      <c r="E15" s="28">
        <f>VLOOKUP($A15,cuc!$A$4:$AA$2090,E$3,FALSE)</f>
        <v>0</v>
      </c>
      <c r="F15" s="28">
        <f>VLOOKUP($A15,cuc!$A$4:$AA$2090,F$3,FALSE)</f>
        <v>0</v>
      </c>
      <c r="G15" s="29">
        <f>VLOOKUP($A15,cuc!$A$4:$AA$2090,G$3,FALSE)</f>
        <v>0</v>
      </c>
      <c r="H15" s="29">
        <f>VLOOKUP($A15,cuc!$A$4:$AA$2090,H$3,FALSE)</f>
        <v>0</v>
      </c>
    </row>
    <row r="16" spans="1:9" x14ac:dyDescent="0.3">
      <c r="A16" s="14">
        <v>144105</v>
      </c>
      <c r="B16" s="49" t="str">
        <f>PROPER(VLOOKUP($A16,cuc!$A$4:$AA$2090,B$3,FALSE))</f>
        <v xml:space="preserve">         Categoría A Riesgo Normal</v>
      </c>
      <c r="C16" s="28">
        <f>VLOOKUP($A16,cuc!$A$4:$AA$2090,C$3,FALSE)</f>
        <v>6418050505</v>
      </c>
      <c r="D16" s="28">
        <f>VLOOKUP($A16,cuc!$A$4:$AA$2090,D$3,FALSE)</f>
        <v>6556077804</v>
      </c>
      <c r="E16" s="28">
        <f>VLOOKUP($A16,cuc!$A$4:$AA$2090,E$3,FALSE)</f>
        <v>7196402451</v>
      </c>
      <c r="F16" s="28">
        <f>VLOOKUP($A16,cuc!$A$4:$AA$2090,F$3,FALSE)</f>
        <v>8190829020</v>
      </c>
      <c r="G16" s="29">
        <f>VLOOKUP($A16,cuc!$A$4:$AA$2090,G$3,FALSE)</f>
        <v>10321669469</v>
      </c>
      <c r="H16" s="29">
        <f>VLOOKUP($A16,cuc!$A$4:$AA$2090,H$3,FALSE)</f>
        <v>10412864077</v>
      </c>
    </row>
    <row r="17" spans="1:8" x14ac:dyDescent="0.3">
      <c r="A17" s="14">
        <v>144110</v>
      </c>
      <c r="B17" s="49" t="str">
        <f>PROPER(VLOOKUP($A17,cuc!$A$4:$AA$2090,B$3,FALSE))</f>
        <v xml:space="preserve">         Categoría B Riesgo Aceptable</v>
      </c>
      <c r="C17" s="28">
        <f>VLOOKUP($A17,cuc!$A$4:$AA$2090,C$3,FALSE)</f>
        <v>0</v>
      </c>
      <c r="D17" s="28">
        <f>VLOOKUP($A17,cuc!$A$4:$AA$2090,D$3,FALSE)</f>
        <v>0</v>
      </c>
      <c r="E17" s="28">
        <f>VLOOKUP($A17,cuc!$A$4:$AA$2090,E$3,FALSE)</f>
        <v>0</v>
      </c>
      <c r="F17" s="28">
        <f>VLOOKUP($A17,cuc!$A$4:$AA$2090,F$3,FALSE)</f>
        <v>0</v>
      </c>
      <c r="G17" s="29">
        <f>VLOOKUP($A17,cuc!$A$4:$AA$2090,G$3,FALSE)</f>
        <v>12866159</v>
      </c>
      <c r="H17" s="29">
        <f>VLOOKUP($A17,cuc!$A$4:$AA$2090,H$3,FALSE)</f>
        <v>7550246</v>
      </c>
    </row>
    <row r="18" spans="1:8" x14ac:dyDescent="0.3">
      <c r="A18" s="14">
        <v>144205</v>
      </c>
      <c r="B18" s="49" t="str">
        <f>PROPER(VLOOKUP($A18,cuc!$A$4:$AA$2090,B$3,FALSE))</f>
        <v xml:space="preserve">         Categoría A Riesgo Normal</v>
      </c>
      <c r="C18" s="28">
        <f>VLOOKUP($A18,cuc!$A$4:$AA$2090,C$3,FALSE)</f>
        <v>2676691596</v>
      </c>
      <c r="D18" s="28">
        <f>VLOOKUP($A18,cuc!$A$4:$AA$2090,D$3,FALSE)</f>
        <v>3040820611.27</v>
      </c>
      <c r="E18" s="28">
        <f>VLOOKUP($A18,cuc!$A$4:$AA$2090,E$3,FALSE)</f>
        <v>4511416680</v>
      </c>
      <c r="F18" s="28">
        <f>VLOOKUP($A18,cuc!$A$4:$AA$2090,F$3,FALSE)</f>
        <v>4655200332</v>
      </c>
      <c r="G18" s="29">
        <f>VLOOKUP($A18,cuc!$A$4:$AA$2090,G$3,FALSE)</f>
        <v>5148772557.4300003</v>
      </c>
      <c r="H18" s="29">
        <f>VLOOKUP($A18,cuc!$A$4:$AA$2090,H$3,FALSE)</f>
        <v>5636475979.4300003</v>
      </c>
    </row>
    <row r="19" spans="1:8" x14ac:dyDescent="0.3">
      <c r="A19" s="14">
        <v>144210</v>
      </c>
      <c r="B19" s="49" t="str">
        <f>PROPER(VLOOKUP($A19,cuc!$A$4:$AA$2090,B$3,FALSE))</f>
        <v xml:space="preserve">         Categoría B Riesgo Aceptable</v>
      </c>
      <c r="C19" s="28">
        <f>VLOOKUP($A19,cuc!$A$4:$AA$2090,C$3,FALSE)</f>
        <v>3265901</v>
      </c>
      <c r="D19" s="28">
        <f>VLOOKUP($A19,cuc!$A$4:$AA$2090,D$3,FALSE)</f>
        <v>7974761</v>
      </c>
      <c r="E19" s="28">
        <f>VLOOKUP($A19,cuc!$A$4:$AA$2090,E$3,FALSE)</f>
        <v>41109073</v>
      </c>
      <c r="F19" s="28">
        <f>VLOOKUP($A19,cuc!$A$4:$AA$2090,F$3,FALSE)</f>
        <v>8729586</v>
      </c>
      <c r="G19" s="29">
        <f>VLOOKUP($A19,cuc!$A$4:$AA$2090,G$3,FALSE)</f>
        <v>51606688</v>
      </c>
      <c r="H19" s="29">
        <f>VLOOKUP($A19,cuc!$A$4:$AA$2090,H$3,FALSE)</f>
        <v>80043834</v>
      </c>
    </row>
    <row r="20" spans="1:8" x14ac:dyDescent="0.3">
      <c r="A20" s="14">
        <v>144805</v>
      </c>
      <c r="B20" s="49" t="str">
        <f>PROPER(VLOOKUP($A20,cuc!$A$4:$AA$2090,B$3,FALSE))</f>
        <v xml:space="preserve">         Categoría A Riesgo Normal</v>
      </c>
      <c r="C20" s="28">
        <f>VLOOKUP($A20,cuc!$A$4:$AA$2090,C$3,FALSE)</f>
        <v>0</v>
      </c>
      <c r="D20" s="28">
        <f>VLOOKUP($A20,cuc!$A$4:$AA$2090,D$3,FALSE)</f>
        <v>0</v>
      </c>
      <c r="E20" s="28">
        <f>VLOOKUP($A20,cuc!$A$4:$AA$2090,E$3,FALSE)</f>
        <v>0</v>
      </c>
      <c r="F20" s="28">
        <f>VLOOKUP($A20,cuc!$A$4:$AA$2090,F$3,FALSE)</f>
        <v>0</v>
      </c>
      <c r="G20" s="29">
        <f>VLOOKUP($A20,cuc!$A$4:$AA$2090,G$3,FALSE)</f>
        <v>0</v>
      </c>
      <c r="H20" s="29">
        <f>VLOOKUP($A20,cuc!$A$4:$AA$2090,H$3,FALSE)</f>
        <v>0</v>
      </c>
    </row>
    <row r="21" spans="1:8" x14ac:dyDescent="0.3">
      <c r="A21" s="14">
        <v>144810</v>
      </c>
      <c r="B21" s="49" t="str">
        <f>PROPER(VLOOKUP($A21,cuc!$A$4:$AA$2090,B$3,FALSE))</f>
        <v xml:space="preserve">         Categoría B Riesgo Aceptable</v>
      </c>
      <c r="C21" s="28">
        <f>VLOOKUP($A21,cuc!$A$4:$AA$2090,C$3,FALSE)</f>
        <v>0</v>
      </c>
      <c r="D21" s="28">
        <f>VLOOKUP($A21,cuc!$A$4:$AA$2090,D$3,FALSE)</f>
        <v>0</v>
      </c>
      <c r="E21" s="28">
        <f>VLOOKUP($A21,cuc!$A$4:$AA$2090,E$3,FALSE)</f>
        <v>0</v>
      </c>
      <c r="F21" s="28">
        <f>VLOOKUP($A21,cuc!$A$4:$AA$2090,F$3,FALSE)</f>
        <v>0</v>
      </c>
      <c r="G21" s="29">
        <f>VLOOKUP($A21,cuc!$A$4:$AA$2090,G$3,FALSE)</f>
        <v>0</v>
      </c>
      <c r="H21" s="29">
        <f>VLOOKUP($A21,cuc!$A$4:$AA$2090,H$3,FALSE)</f>
        <v>0</v>
      </c>
    </row>
    <row r="22" spans="1:8" x14ac:dyDescent="0.3">
      <c r="A22" s="14">
        <v>145405</v>
      </c>
      <c r="B22" s="49" t="str">
        <f>PROPER(VLOOKUP($A22,cuc!$A$4:$AA$2090,B$3,FALSE))</f>
        <v xml:space="preserve">         Categoría A Riesgo Normal</v>
      </c>
      <c r="C22" s="28">
        <f>VLOOKUP($A22,cuc!$A$4:$AA$2090,C$3,FALSE)</f>
        <v>0</v>
      </c>
      <c r="D22" s="28">
        <f>VLOOKUP($A22,cuc!$A$4:$AA$2090,D$3,FALSE)</f>
        <v>0</v>
      </c>
      <c r="E22" s="28">
        <f>VLOOKUP($A22,cuc!$A$4:$AA$2090,E$3,FALSE)</f>
        <v>0</v>
      </c>
      <c r="F22" s="28">
        <f>VLOOKUP($A22,cuc!$A$4:$AA$2090,F$3,FALSE)</f>
        <v>0</v>
      </c>
      <c r="G22" s="29">
        <f>VLOOKUP($A22,cuc!$A$4:$AA$2090,G$3,FALSE)</f>
        <v>0</v>
      </c>
      <c r="H22" s="29">
        <f>VLOOKUP($A22,cuc!$A$4:$AA$2090,H$3,FALSE)</f>
        <v>0</v>
      </c>
    </row>
    <row r="23" spans="1:8" x14ac:dyDescent="0.3">
      <c r="A23" s="14">
        <v>145410</v>
      </c>
      <c r="B23" s="49" t="str">
        <f>PROPER(VLOOKUP($A23,cuc!$A$4:$AA$2090,B$3,FALSE))</f>
        <v xml:space="preserve">         Categoría B Riesgo Aceptable</v>
      </c>
      <c r="C23" s="28">
        <f>VLOOKUP($A23,cuc!$A$4:$AA$2090,C$3,FALSE)</f>
        <v>0</v>
      </c>
      <c r="D23" s="28">
        <f>VLOOKUP($A23,cuc!$A$4:$AA$2090,D$3,FALSE)</f>
        <v>0</v>
      </c>
      <c r="E23" s="28">
        <f>VLOOKUP($A23,cuc!$A$4:$AA$2090,E$3,FALSE)</f>
        <v>0</v>
      </c>
      <c r="F23" s="28">
        <f>VLOOKUP($A23,cuc!$A$4:$AA$2090,F$3,FALSE)</f>
        <v>0</v>
      </c>
      <c r="G23" s="29">
        <f>VLOOKUP($A23,cuc!$A$4:$AA$2090,G$3,FALSE)</f>
        <v>0</v>
      </c>
      <c r="H23" s="29">
        <f>VLOOKUP($A23,cuc!$A$4:$AA$2090,H$3,FALSE)</f>
        <v>0</v>
      </c>
    </row>
    <row r="24" spans="1:8" x14ac:dyDescent="0.3">
      <c r="A24" s="14">
        <v>145505</v>
      </c>
      <c r="B24" s="49" t="str">
        <f>PROPER(VLOOKUP($A24,cuc!$A$4:$AA$2090,B$3,FALSE))</f>
        <v xml:space="preserve">         Categoría A Riesgo Normal</v>
      </c>
      <c r="C24" s="28">
        <f>VLOOKUP($A24,cuc!$A$4:$AA$2090,C$3,FALSE)</f>
        <v>0</v>
      </c>
      <c r="D24" s="28">
        <f>VLOOKUP($A24,cuc!$A$4:$AA$2090,D$3,FALSE)</f>
        <v>0</v>
      </c>
      <c r="E24" s="28">
        <f>VLOOKUP($A24,cuc!$A$4:$AA$2090,E$3,FALSE)</f>
        <v>0</v>
      </c>
      <c r="F24" s="28">
        <f>VLOOKUP($A24,cuc!$A$4:$AA$2090,F$3,FALSE)</f>
        <v>0</v>
      </c>
      <c r="G24" s="29">
        <f>VLOOKUP($A24,cuc!$A$4:$AA$2090,G$3,FALSE)</f>
        <v>0</v>
      </c>
      <c r="H24" s="29">
        <f>VLOOKUP($A24,cuc!$A$4:$AA$2090,H$3,FALSE)</f>
        <v>0</v>
      </c>
    </row>
    <row r="25" spans="1:8" x14ac:dyDescent="0.3">
      <c r="A25" s="14">
        <v>145510</v>
      </c>
      <c r="B25" s="49" t="str">
        <f>PROPER(VLOOKUP($A25,cuc!$A$4:$AA$2090,B$3,FALSE))</f>
        <v xml:space="preserve">         Categoría B Riesgo Aceptable</v>
      </c>
      <c r="C25" s="28">
        <f>VLOOKUP($A25,cuc!$A$4:$AA$2090,C$3,FALSE)</f>
        <v>0</v>
      </c>
      <c r="D25" s="28">
        <f>VLOOKUP($A25,cuc!$A$4:$AA$2090,D$3,FALSE)</f>
        <v>0</v>
      </c>
      <c r="E25" s="28">
        <f>VLOOKUP($A25,cuc!$A$4:$AA$2090,E$3,FALSE)</f>
        <v>0</v>
      </c>
      <c r="F25" s="28">
        <f>VLOOKUP($A25,cuc!$A$4:$AA$2090,F$3,FALSE)</f>
        <v>0</v>
      </c>
      <c r="G25" s="29">
        <f>VLOOKUP($A25,cuc!$A$4:$AA$2090,G$3,FALSE)</f>
        <v>0</v>
      </c>
      <c r="H25" s="29">
        <f>VLOOKUP($A25,cuc!$A$4:$AA$2090,H$3,FALSE)</f>
        <v>0</v>
      </c>
    </row>
    <row r="26" spans="1:8" x14ac:dyDescent="0.3">
      <c r="A26" s="14">
        <v>146105</v>
      </c>
      <c r="B26" s="49" t="str">
        <f>PROPER(VLOOKUP($A26,cuc!$A$4:$AA$2090,B$3,FALSE))</f>
        <v xml:space="preserve">         Categoría A Riesgo Normal</v>
      </c>
      <c r="C26" s="28">
        <f>VLOOKUP($A26,cuc!$A$4:$AA$2090,C$3,FALSE)</f>
        <v>0</v>
      </c>
      <c r="D26" s="28">
        <f>VLOOKUP($A26,cuc!$A$4:$AA$2090,D$3,FALSE)</f>
        <v>0</v>
      </c>
      <c r="E26" s="28">
        <f>VLOOKUP($A26,cuc!$A$4:$AA$2090,E$3,FALSE)</f>
        <v>0</v>
      </c>
      <c r="F26" s="28">
        <f>VLOOKUP($A26,cuc!$A$4:$AA$2090,F$3,FALSE)</f>
        <v>0</v>
      </c>
      <c r="G26" s="29">
        <f>VLOOKUP($A26,cuc!$A$4:$AA$2090,G$3,FALSE)</f>
        <v>0</v>
      </c>
      <c r="H26" s="29">
        <f>VLOOKUP($A26,cuc!$A$4:$AA$2090,H$3,FALSE)</f>
        <v>0</v>
      </c>
    </row>
    <row r="27" spans="1:8" x14ac:dyDescent="0.3">
      <c r="A27" s="14">
        <v>146110</v>
      </c>
      <c r="B27" s="49" t="str">
        <f>PROPER(VLOOKUP($A27,cuc!$A$4:$AA$2090,B$3,FALSE))</f>
        <v xml:space="preserve">         Categoría B Riesgo Aceptable</v>
      </c>
      <c r="C27" s="28">
        <f>VLOOKUP($A27,cuc!$A$4:$AA$2090,C$3,FALSE)</f>
        <v>0</v>
      </c>
      <c r="D27" s="28">
        <f>VLOOKUP($A27,cuc!$A$4:$AA$2090,D$3,FALSE)</f>
        <v>0</v>
      </c>
      <c r="E27" s="28">
        <f>VLOOKUP($A27,cuc!$A$4:$AA$2090,E$3,FALSE)</f>
        <v>0</v>
      </c>
      <c r="F27" s="28">
        <f>VLOOKUP($A27,cuc!$A$4:$AA$2090,F$3,FALSE)</f>
        <v>0</v>
      </c>
      <c r="G27" s="29">
        <f>VLOOKUP($A27,cuc!$A$4:$AA$2090,G$3,FALSE)</f>
        <v>0</v>
      </c>
      <c r="H27" s="29">
        <f>VLOOKUP($A27,cuc!$A$4:$AA$2090,H$3,FALSE)</f>
        <v>0</v>
      </c>
    </row>
    <row r="28" spans="1:8" x14ac:dyDescent="0.3">
      <c r="A28" s="14">
        <v>146205</v>
      </c>
      <c r="B28" s="49" t="str">
        <f>PROPER(VLOOKUP($A28,cuc!$A$4:$AA$2090,B$3,FALSE))</f>
        <v xml:space="preserve">         Categoría A Riesgo Normal</v>
      </c>
      <c r="C28" s="28">
        <f>VLOOKUP($A28,cuc!$A$4:$AA$2090,C$3,FALSE)</f>
        <v>0</v>
      </c>
      <c r="D28" s="28">
        <f>VLOOKUP($A28,cuc!$A$4:$AA$2090,D$3,FALSE)</f>
        <v>0</v>
      </c>
      <c r="E28" s="28">
        <f>VLOOKUP($A28,cuc!$A$4:$AA$2090,E$3,FALSE)</f>
        <v>0</v>
      </c>
      <c r="F28" s="28">
        <f>VLOOKUP($A28,cuc!$A$4:$AA$2090,F$3,FALSE)</f>
        <v>0</v>
      </c>
      <c r="G28" s="29">
        <f>VLOOKUP($A28,cuc!$A$4:$AA$2090,G$3,FALSE)</f>
        <v>0</v>
      </c>
      <c r="H28" s="29">
        <f>VLOOKUP($A28,cuc!$A$4:$AA$2090,H$3,FALSE)</f>
        <v>0</v>
      </c>
    </row>
    <row r="29" spans="1:8" x14ac:dyDescent="0.3">
      <c r="A29" s="14">
        <v>146210</v>
      </c>
      <c r="B29" s="49" t="str">
        <f>PROPER(VLOOKUP($A29,cuc!$A$4:$AA$2090,B$3,FALSE))</f>
        <v xml:space="preserve">         Categoría B Riesgo Aceptable</v>
      </c>
      <c r="C29" s="28">
        <f>VLOOKUP($A29,cuc!$A$4:$AA$2090,C$3,FALSE)</f>
        <v>0</v>
      </c>
      <c r="D29" s="28">
        <f>VLOOKUP($A29,cuc!$A$4:$AA$2090,D$3,FALSE)</f>
        <v>0</v>
      </c>
      <c r="E29" s="28">
        <f>VLOOKUP($A29,cuc!$A$4:$AA$2090,E$3,FALSE)</f>
        <v>0</v>
      </c>
      <c r="F29" s="28">
        <f>VLOOKUP($A29,cuc!$A$4:$AA$2090,F$3,FALSE)</f>
        <v>0</v>
      </c>
      <c r="G29" s="29">
        <f>VLOOKUP($A29,cuc!$A$4:$AA$2090,G$3,FALSE)</f>
        <v>0</v>
      </c>
      <c r="H29" s="29">
        <f>VLOOKUP($A29,cuc!$A$4:$AA$2090,H$3,FALSE)</f>
        <v>0</v>
      </c>
    </row>
    <row r="30" spans="1:8" x14ac:dyDescent="0.3">
      <c r="A30" s="14">
        <v>146905</v>
      </c>
      <c r="B30" s="49" t="str">
        <f>PROPER(VLOOKUP($A30,cuc!$A$4:$AA$2090,B$3,FALSE))</f>
        <v xml:space="preserve">         Categoría A Riesgo Normal, Vivienda</v>
      </c>
      <c r="C30" s="28">
        <f>VLOOKUP($A30,cuc!$A$4:$AA$2090,C$3,FALSE)</f>
        <v>0</v>
      </c>
      <c r="D30" s="28">
        <f>VLOOKUP($A30,cuc!$A$4:$AA$2090,D$3,FALSE)</f>
        <v>0</v>
      </c>
      <c r="E30" s="28">
        <f>VLOOKUP($A30,cuc!$A$4:$AA$2090,E$3,FALSE)</f>
        <v>0</v>
      </c>
      <c r="F30" s="28">
        <f>VLOOKUP($A30,cuc!$A$4:$AA$2090,F$3,FALSE)</f>
        <v>0</v>
      </c>
      <c r="G30" s="29">
        <f>VLOOKUP($A30,cuc!$A$4:$AA$2090,G$3,FALSE)</f>
        <v>0</v>
      </c>
      <c r="H30" s="29">
        <f>VLOOKUP($A30,cuc!$A$4:$AA$2090,H$3,FALSE)</f>
        <v>0</v>
      </c>
    </row>
    <row r="31" spans="1:8" x14ac:dyDescent="0.3">
      <c r="A31" s="14">
        <v>146910</v>
      </c>
      <c r="B31" s="49" t="str">
        <f>PROPER(VLOOKUP($A31,cuc!$A$4:$AA$2090,B$3,FALSE))</f>
        <v xml:space="preserve">         Categoría B Riesgo Aceptable, Vivienda</v>
      </c>
      <c r="C31" s="28">
        <f>VLOOKUP($A31,cuc!$A$4:$AA$2090,C$3,FALSE)</f>
        <v>0</v>
      </c>
      <c r="D31" s="28">
        <f>VLOOKUP($A31,cuc!$A$4:$AA$2090,D$3,FALSE)</f>
        <v>0</v>
      </c>
      <c r="E31" s="28">
        <f>VLOOKUP($A31,cuc!$A$4:$AA$2090,E$3,FALSE)</f>
        <v>0</v>
      </c>
      <c r="F31" s="28">
        <f>VLOOKUP($A31,cuc!$A$4:$AA$2090,F$3,FALSE)</f>
        <v>0</v>
      </c>
      <c r="G31" s="29">
        <f>VLOOKUP($A31,cuc!$A$4:$AA$2090,G$3,FALSE)</f>
        <v>0</v>
      </c>
      <c r="H31" s="29">
        <f>VLOOKUP($A31,cuc!$A$4:$AA$2090,H$3,FALSE)</f>
        <v>0</v>
      </c>
    </row>
    <row r="32" spans="1:8" x14ac:dyDescent="0.3">
      <c r="A32" s="14">
        <v>146930</v>
      </c>
      <c r="B32" s="49" t="str">
        <f>PROPER(VLOOKUP($A32,cuc!$A$4:$AA$2090,B$3,FALSE))</f>
        <v xml:space="preserve">         Categoría A Riesgo Normal, Consumo</v>
      </c>
      <c r="C32" s="28">
        <f>VLOOKUP($A32,cuc!$A$4:$AA$2090,C$3,FALSE)</f>
        <v>0</v>
      </c>
      <c r="D32" s="28">
        <f>VLOOKUP($A32,cuc!$A$4:$AA$2090,D$3,FALSE)</f>
        <v>0</v>
      </c>
      <c r="E32" s="28">
        <f>VLOOKUP($A32,cuc!$A$4:$AA$2090,E$3,FALSE)</f>
        <v>0</v>
      </c>
      <c r="F32" s="28">
        <f>VLOOKUP($A32,cuc!$A$4:$AA$2090,F$3,FALSE)</f>
        <v>0</v>
      </c>
      <c r="G32" s="29">
        <f>VLOOKUP($A32,cuc!$A$4:$AA$2090,G$3,FALSE)</f>
        <v>0</v>
      </c>
      <c r="H32" s="29">
        <f>VLOOKUP($A32,cuc!$A$4:$AA$2090,H$3,FALSE)</f>
        <v>0</v>
      </c>
    </row>
    <row r="33" spans="1:8" x14ac:dyDescent="0.3">
      <c r="A33" s="14">
        <v>146935</v>
      </c>
      <c r="B33" s="49" t="str">
        <f>PROPER(VLOOKUP($A33,cuc!$A$4:$AA$2090,B$3,FALSE))</f>
        <v xml:space="preserve">         Categoría B Riesgo Aceptable, Consumo</v>
      </c>
      <c r="C33" s="28">
        <f>VLOOKUP($A33,cuc!$A$4:$AA$2090,C$3,FALSE)</f>
        <v>0</v>
      </c>
      <c r="D33" s="28">
        <f>VLOOKUP($A33,cuc!$A$4:$AA$2090,D$3,FALSE)</f>
        <v>0</v>
      </c>
      <c r="E33" s="28">
        <f>VLOOKUP($A33,cuc!$A$4:$AA$2090,E$3,FALSE)</f>
        <v>0</v>
      </c>
      <c r="F33" s="28">
        <f>VLOOKUP($A33,cuc!$A$4:$AA$2090,F$3,FALSE)</f>
        <v>0</v>
      </c>
      <c r="G33" s="29">
        <f>VLOOKUP($A33,cuc!$A$4:$AA$2090,G$3,FALSE)</f>
        <v>0</v>
      </c>
      <c r="H33" s="29">
        <f>VLOOKUP($A33,cuc!$A$4:$AA$2090,H$3,FALSE)</f>
        <v>0</v>
      </c>
    </row>
    <row r="34" spans="1:8" x14ac:dyDescent="0.3">
      <c r="A34" s="14">
        <v>160505</v>
      </c>
      <c r="B34" s="49" t="str">
        <f>PROPER(VLOOKUP($A34,cuc!$A$4:$AA$2090,B$3,FALSE))</f>
        <v xml:space="preserve">         Vigentes</v>
      </c>
      <c r="C34" s="28">
        <f>VLOOKUP($A34,cuc!$A$4:$AA$2090,C$3,FALSE)</f>
        <v>0</v>
      </c>
      <c r="D34" s="28">
        <f>VLOOKUP($A34,cuc!$A$4:$AA$2090,D$3,FALSE)</f>
        <v>399000</v>
      </c>
      <c r="E34" s="28">
        <f>VLOOKUP($A34,cuc!$A$4:$AA$2090,E$3,FALSE)</f>
        <v>936000</v>
      </c>
      <c r="F34" s="28">
        <f>VLOOKUP($A34,cuc!$A$4:$AA$2090,F$3,FALSE)</f>
        <v>399000</v>
      </c>
      <c r="G34" s="29">
        <f>VLOOKUP($A34,cuc!$A$4:$AA$2090,G$3,FALSE)</f>
        <v>399000</v>
      </c>
      <c r="H34" s="29">
        <f>VLOOKUP($A34,cuc!$A$4:$AA$2090,H$3,FALSE)</f>
        <v>1112950</v>
      </c>
    </row>
    <row r="35" spans="1:8" x14ac:dyDescent="0.3">
      <c r="A35" s="14">
        <v>161505</v>
      </c>
      <c r="B35" s="49" t="str">
        <f>PROPER(VLOOKUP($A35,cuc!$A$4:$AA$2090,B$3,FALSE))</f>
        <v xml:space="preserve">         Vigentes</v>
      </c>
      <c r="C35" s="28">
        <f>VLOOKUP($A35,cuc!$A$4:$AA$2090,C$3,FALSE)</f>
        <v>0</v>
      </c>
      <c r="D35" s="28">
        <f>VLOOKUP($A35,cuc!$A$4:$AA$2090,D$3,FALSE)</f>
        <v>0</v>
      </c>
      <c r="E35" s="28">
        <f>VLOOKUP($A35,cuc!$A$4:$AA$2090,E$3,FALSE)</f>
        <v>0</v>
      </c>
      <c r="F35" s="28">
        <f>VLOOKUP($A35,cuc!$A$4:$AA$2090,F$3,FALSE)</f>
        <v>0</v>
      </c>
      <c r="G35" s="29">
        <f>VLOOKUP($A35,cuc!$A$4:$AA$2090,G$3,FALSE)</f>
        <v>0</v>
      </c>
      <c r="H35" s="29">
        <f>VLOOKUP($A35,cuc!$A$4:$AA$2090,H$3,FALSE)</f>
        <v>0</v>
      </c>
    </row>
    <row r="36" spans="1:8" x14ac:dyDescent="0.3">
      <c r="A36" s="60"/>
      <c r="B36" s="300" t="s">
        <v>6553</v>
      </c>
      <c r="C36" s="301">
        <f>+SUM(C5:C35)</f>
        <v>14133874433.68</v>
      </c>
      <c r="D36" s="301">
        <f t="shared" ref="D36:H36" si="0">+SUM(D5:D35)</f>
        <v>16219629915.85</v>
      </c>
      <c r="E36" s="301">
        <f t="shared" si="0"/>
        <v>20642861544</v>
      </c>
      <c r="F36" s="301">
        <f t="shared" si="0"/>
        <v>23819747290</v>
      </c>
      <c r="G36" s="301">
        <f t="shared" si="0"/>
        <v>30433341011.099998</v>
      </c>
      <c r="H36" s="301">
        <f t="shared" si="0"/>
        <v>32217291911.43</v>
      </c>
    </row>
    <row r="37" spans="1:8" ht="17.25" thickBot="1" x14ac:dyDescent="0.35"/>
    <row r="38" spans="1:8" ht="33" x14ac:dyDescent="0.3">
      <c r="A38" s="11" t="s">
        <v>139</v>
      </c>
      <c r="B38" s="50" t="s">
        <v>1410</v>
      </c>
      <c r="C38" s="12">
        <f>+C4</f>
        <v>43070</v>
      </c>
      <c r="D38" s="12">
        <f t="shared" ref="D38:H38" si="1">+D4</f>
        <v>43435</v>
      </c>
      <c r="E38" s="12">
        <f t="shared" si="1"/>
        <v>43800</v>
      </c>
      <c r="F38" s="12">
        <f t="shared" si="1"/>
        <v>44166</v>
      </c>
      <c r="G38" s="12">
        <f t="shared" si="1"/>
        <v>44561</v>
      </c>
      <c r="H38" s="12">
        <f t="shared" si="1"/>
        <v>44651</v>
      </c>
    </row>
    <row r="39" spans="1:8" x14ac:dyDescent="0.3">
      <c r="A39" s="14">
        <v>210000</v>
      </c>
      <c r="B39" s="49" t="str">
        <f>PROPER(VLOOKUP($A39,cuc!$A$4:$AA$2090,B$3,FALSE))</f>
        <v xml:space="preserve">   Depósitos</v>
      </c>
      <c r="C39" s="28">
        <f>VLOOKUP($A39,cuc!$A$4:$AA$2090,C$3,FALSE)</f>
        <v>13394833404.280001</v>
      </c>
      <c r="D39" s="28">
        <f>VLOOKUP($A39,cuc!$A$4:$AA$2090,D$3,FALSE)</f>
        <v>16138651332.629999</v>
      </c>
      <c r="E39" s="28">
        <f>VLOOKUP($A39,cuc!$A$4:$AA$2090,E$3,FALSE)</f>
        <v>19359042172.77</v>
      </c>
      <c r="F39" s="28">
        <f>VLOOKUP($A39,cuc!$A$4:$AA$2090,F$3,FALSE)</f>
        <v>23244719437</v>
      </c>
      <c r="G39" s="29">
        <f>VLOOKUP($A39,cuc!$A$4:$AA$2090,G$3,FALSE)</f>
        <v>27084399354.540001</v>
      </c>
      <c r="H39" s="29">
        <f>VLOOKUP($A39,cuc!$A$4:$AA$2090,H$3,FALSE)</f>
        <v>27598802239.540001</v>
      </c>
    </row>
    <row r="40" spans="1:8" x14ac:dyDescent="0.3">
      <c r="A40" s="14">
        <v>230000</v>
      </c>
      <c r="B40" s="49" t="str">
        <f>PROPER(VLOOKUP($A40,cuc!$A$4:$AA$2090,B$3,FALSE))</f>
        <v xml:space="preserve">   Obligaciones Financieras Y Otros Pasivos Financieros</v>
      </c>
      <c r="C40" s="28">
        <f>VLOOKUP($A40,cuc!$A$4:$AA$2090,C$3,FALSE)</f>
        <v>0</v>
      </c>
      <c r="D40" s="28">
        <f>VLOOKUP($A40,cuc!$A$4:$AA$2090,D$3,FALSE)</f>
        <v>0</v>
      </c>
      <c r="E40" s="28">
        <f>VLOOKUP($A40,cuc!$A$4:$AA$2090,E$3,FALSE)</f>
        <v>0</v>
      </c>
      <c r="F40" s="28">
        <f>VLOOKUP($A40,cuc!$A$4:$AA$2090,F$3,FALSE)</f>
        <v>0</v>
      </c>
      <c r="G40" s="29">
        <f>VLOOKUP($A40,cuc!$A$4:$AA$2090,G$3,FALSE)</f>
        <v>0</v>
      </c>
      <c r="H40" s="29">
        <f>VLOOKUP($A40,cuc!$A$4:$AA$2090,H$3,FALSE)</f>
        <v>0</v>
      </c>
    </row>
    <row r="41" spans="1:8" x14ac:dyDescent="0.3">
      <c r="A41" s="60"/>
      <c r="B41" s="300" t="s">
        <v>6554</v>
      </c>
      <c r="C41" s="301">
        <f>+C39+C40</f>
        <v>13394833404.280001</v>
      </c>
      <c r="D41" s="301">
        <f t="shared" ref="D41:H41" si="2">+D39+D40</f>
        <v>16138651332.629999</v>
      </c>
      <c r="E41" s="301">
        <f t="shared" si="2"/>
        <v>19359042172.77</v>
      </c>
      <c r="F41" s="301">
        <f t="shared" si="2"/>
        <v>23244719437</v>
      </c>
      <c r="G41" s="301">
        <f t="shared" si="2"/>
        <v>27084399354.540001</v>
      </c>
      <c r="H41" s="301">
        <f t="shared" si="2"/>
        <v>27598802239.540001</v>
      </c>
    </row>
    <row r="43" spans="1:8" ht="17.25" thickBot="1" x14ac:dyDescent="0.35"/>
    <row r="44" spans="1:8" x14ac:dyDescent="0.3">
      <c r="B44" s="20" t="s">
        <v>1408</v>
      </c>
      <c r="C44" s="12" t="str">
        <f>+'ALN  vs Depositos'!C$19</f>
        <v>Año 17</v>
      </c>
      <c r="D44" s="12" t="str">
        <f>+'ALN  vs Depositos'!D$19</f>
        <v>Año 18</v>
      </c>
      <c r="E44" s="12" t="str">
        <f>+'ALN  vs Depositos'!E$19</f>
        <v>Año 19</v>
      </c>
      <c r="F44" s="12" t="str">
        <f>+'ALN  vs Depositos'!F$19</f>
        <v>Año 20</v>
      </c>
      <c r="G44" s="12" t="str">
        <f>+'ALN  vs Depositos'!G$19</f>
        <v>Año 21</v>
      </c>
      <c r="H44" s="12" t="str">
        <f>+'ALN  vs Depositos'!H$19</f>
        <v>Año 22</v>
      </c>
    </row>
    <row r="45" spans="1:8" x14ac:dyDescent="0.3">
      <c r="B45" s="10" t="s">
        <v>1879</v>
      </c>
      <c r="C45" s="302">
        <f>+C36/C41</f>
        <v>1.0551735887333886</v>
      </c>
      <c r="D45" s="302">
        <f t="shared" ref="D45:H45" si="3">+D36/D41</f>
        <v>1.0050176797026573</v>
      </c>
      <c r="E45" s="302">
        <f t="shared" si="3"/>
        <v>1.0663162650183071</v>
      </c>
      <c r="F45" s="302">
        <f t="shared" si="3"/>
        <v>1.024737999293065</v>
      </c>
      <c r="G45" s="302">
        <f t="shared" si="3"/>
        <v>1.1236483634996555</v>
      </c>
      <c r="H45" s="302">
        <f t="shared" si="3"/>
        <v>1.1673438445554432</v>
      </c>
    </row>
  </sheetData>
  <conditionalFormatting sqref="C45:H45">
    <cfRule type="colorScale" priority="1">
      <colorScale>
        <cfvo type="min"/>
        <cfvo type="percentile" val="50"/>
        <cfvo type="max"/>
        <color rgb="FFF8696B"/>
        <color rgb="FFFFEB84"/>
        <color rgb="FF63BE7B"/>
      </colorScale>
    </cfRule>
  </conditionalFormatting>
  <conditionalFormatting sqref="H45">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33.75" thickBot="1" x14ac:dyDescent="0.35">
      <c r="A2" s="32" t="s">
        <v>0</v>
      </c>
      <c r="B2" s="63" t="str">
        <f>+Indicadores!E41</f>
        <v>(1+(Excedentes Neto / ((Patrimonio Año Actual + Patrimonio a Dic año anterior)/2)))^12-1</v>
      </c>
      <c r="C2" s="24" t="str">
        <f>+Indicadores!B41</f>
        <v>Rentabilidad</v>
      </c>
      <c r="D2" s="64" t="str">
        <f>+Indicadores!C41</f>
        <v>Indicador de rentabilidad sobre recursos propios - ROE</v>
      </c>
      <c r="E2" s="62" t="str">
        <f>+Indicadores!D41</f>
        <v>ROE</v>
      </c>
      <c r="G2" s="1"/>
    </row>
    <row r="3" spans="1:9" s="9" customFormat="1" ht="9" thickBot="1" x14ac:dyDescent="0.2">
      <c r="B3" s="9">
        <v>2</v>
      </c>
      <c r="C3" s="9">
        <v>3</v>
      </c>
      <c r="D3" s="9">
        <v>4</v>
      </c>
      <c r="E3" s="9">
        <v>5</v>
      </c>
      <c r="F3" s="9">
        <v>6</v>
      </c>
      <c r="G3" s="9">
        <v>7</v>
      </c>
      <c r="H3" s="9">
        <v>8</v>
      </c>
    </row>
    <row r="4" spans="1:9"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530000</v>
      </c>
      <c r="B5" s="49" t="str">
        <f>PROPER(VLOOKUP($A5,cuc!$A$4:$AA$2090,B$3,FALSE))</f>
        <v xml:space="preserve">   Excedentes Y Perdidas Del Ejercicio</v>
      </c>
      <c r="C5" s="28">
        <f>VLOOKUP($A5,cuc!$A$4:$AA$2090,C$3,FALSE)</f>
        <v>459539676.43000001</v>
      </c>
      <c r="D5" s="28">
        <f>VLOOKUP($A5,cuc!$A$4:$AA$2090,D$3,FALSE)</f>
        <v>416378872.67000002</v>
      </c>
      <c r="E5" s="28">
        <f>VLOOKUP($A5,cuc!$A$4:$AA$2090,E$3,FALSE)</f>
        <v>296372617.08999997</v>
      </c>
      <c r="F5" s="28">
        <f>VLOOKUP($A5,cuc!$A$4:$AA$2090,F$3,FALSE)</f>
        <v>382929810.58999997</v>
      </c>
      <c r="G5" s="29">
        <f>VLOOKUP($A5,cuc!$A$4:$AA$2090,G$3,FALSE)</f>
        <v>0</v>
      </c>
      <c r="H5" s="29">
        <f>VLOOKUP($A5,cuc!$A$4:$AA$2090,H$3,FALSE)</f>
        <v>45365132.280000001</v>
      </c>
    </row>
    <row r="6" spans="1:9" x14ac:dyDescent="0.3">
      <c r="A6" s="14">
        <v>300000</v>
      </c>
      <c r="B6" s="49" t="str">
        <f>PROPER(VLOOKUP($A6,cuc!$A$4:$AA$2090,B$3,FALSE))</f>
        <v>Patrimonio</v>
      </c>
      <c r="C6" s="28">
        <f>VLOOKUP($A6,cuc!$A$4:$AA$2090,C$3,FALSE)</f>
        <v>2226347809.6999998</v>
      </c>
      <c r="D6" s="28">
        <f>VLOOKUP($A6,cuc!$A$4:$AA$2090,D$3,FALSE)</f>
        <v>2744549739.6799998</v>
      </c>
      <c r="E6" s="28">
        <f>VLOOKUP($A6,cuc!$A$4:$AA$2090,E$3,FALSE)</f>
        <v>3018900298.0900002</v>
      </c>
      <c r="F6" s="28">
        <f>VLOOKUP($A6,cuc!$A$4:$AA$2090,F$3,FALSE)</f>
        <v>3497120747.3699999</v>
      </c>
      <c r="G6" s="29">
        <f>VLOOKUP($A6,cuc!$A$4:$AA$2090,G$3,FALSE)</f>
        <v>3884873646.5999985</v>
      </c>
      <c r="H6" s="29">
        <f>VLOOKUP($A6,cuc!$A$4:$AA$2090,H$3,FALSE)</f>
        <v>3767890947.3299999</v>
      </c>
    </row>
    <row r="7" spans="1:9" ht="17.25" thickBot="1" x14ac:dyDescent="0.35"/>
    <row r="8" spans="1:9" x14ac:dyDescent="0.3">
      <c r="B8" s="20" t="s">
        <v>1408</v>
      </c>
      <c r="C8" s="12" t="str">
        <f>+'ALN  vs Depositos'!C$19</f>
        <v>Año 17</v>
      </c>
      <c r="D8" s="12" t="str">
        <f>+'ALN  vs Depositos'!D$19</f>
        <v>Año 18</v>
      </c>
      <c r="E8" s="12" t="str">
        <f>+'ALN  vs Depositos'!E$19</f>
        <v>Año 19</v>
      </c>
      <c r="F8" s="12" t="str">
        <f>+'ALN  vs Depositos'!F$19</f>
        <v>Año 20</v>
      </c>
      <c r="G8" s="12" t="str">
        <f>+'ALN  vs Depositos'!G$19</f>
        <v>Año 21</v>
      </c>
      <c r="H8" s="12" t="str">
        <f>+'ALN  vs Depositos'!H$19</f>
        <v>Año 22</v>
      </c>
    </row>
    <row r="9" spans="1:9" x14ac:dyDescent="0.3">
      <c r="B9" s="10" t="s">
        <v>1880</v>
      </c>
      <c r="C9" s="27">
        <f t="shared" ref="C9:H9" si="0">IFERROR(+C5/+AVERAGE(B6:C6),0%)</f>
        <v>0.2064096519096551</v>
      </c>
      <c r="D9" s="27">
        <f t="shared" si="0"/>
        <v>0.1675266361995062</v>
      </c>
      <c r="E9" s="27">
        <f t="shared" si="0"/>
        <v>0.10284555783350653</v>
      </c>
      <c r="F9" s="27">
        <f t="shared" si="0"/>
        <v>0.11753485997618258</v>
      </c>
      <c r="G9" s="27">
        <f t="shared" si="0"/>
        <v>0</v>
      </c>
      <c r="H9" s="27">
        <f t="shared" si="0"/>
        <v>1.1855880766535693E-2</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10"/>
  <sheetViews>
    <sheetView showGridLines="0" zoomScale="120" zoomScaleNormal="120" workbookViewId="0">
      <pane xSplit="1" ySplit="4" topLeftCell="B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26.25" thickBot="1" x14ac:dyDescent="0.35">
      <c r="A2" s="32" t="s">
        <v>0</v>
      </c>
      <c r="B2" s="63" t="str">
        <f>+Indicadores!E42</f>
        <v>Excedente Neto / Ingresos por venta de bienes y servicios y recuperaciones</v>
      </c>
      <c r="C2" s="24" t="str">
        <f>+Indicadores!B42</f>
        <v>Rentabilidad</v>
      </c>
      <c r="D2" s="64" t="str">
        <f>+Indicadores!C42</f>
        <v>Indicador de margen neto</v>
      </c>
      <c r="E2" s="62" t="str">
        <f>+Indicadores!D42</f>
        <v>Margen neto</v>
      </c>
      <c r="G2" s="1"/>
    </row>
    <row r="3" spans="1:9" s="9" customFormat="1" ht="9" thickBot="1" x14ac:dyDescent="0.2">
      <c r="B3" s="9">
        <v>2</v>
      </c>
      <c r="C3" s="9">
        <v>3</v>
      </c>
      <c r="D3" s="9">
        <v>4</v>
      </c>
      <c r="E3" s="9">
        <v>5</v>
      </c>
      <c r="F3" s="9">
        <v>6</v>
      </c>
      <c r="G3" s="9">
        <v>7</v>
      </c>
      <c r="H3" s="9">
        <v>8</v>
      </c>
    </row>
    <row r="4" spans="1:9"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530000</v>
      </c>
      <c r="B5" s="49" t="str">
        <f>PROPER(VLOOKUP($A5,cuc!$A$4:$AA$2090,B$3,FALSE))</f>
        <v xml:space="preserve">   Excedentes Y Perdidas Del Ejercicio</v>
      </c>
      <c r="C5" s="28">
        <f>VLOOKUP($A5,cuc!$A$4:$AA$2090,C$3,FALSE)</f>
        <v>459539676.43000001</v>
      </c>
      <c r="D5" s="28">
        <f>VLOOKUP($A5,cuc!$A$4:$AA$2090,D$3,FALSE)</f>
        <v>416378872.67000002</v>
      </c>
      <c r="E5" s="28">
        <f>VLOOKUP($A5,cuc!$A$4:$AA$2090,E$3,FALSE)</f>
        <v>296372617.08999997</v>
      </c>
      <c r="F5" s="28">
        <f>VLOOKUP($A5,cuc!$A$4:$AA$2090,F$3,FALSE)</f>
        <v>382929810.58999997</v>
      </c>
      <c r="G5" s="29">
        <f>VLOOKUP($A5,cuc!$A$4:$AA$2090,G$3,FALSE)</f>
        <v>0</v>
      </c>
      <c r="H5" s="29">
        <f>VLOOKUP($A5,cuc!$A$4:$AA$2090,H$3,FALSE)</f>
        <v>45365132.280000001</v>
      </c>
    </row>
    <row r="6" spans="1:9" x14ac:dyDescent="0.3">
      <c r="A6" s="14">
        <v>410000</v>
      </c>
      <c r="B6" s="49" t="str">
        <f>PROPER(VLOOKUP($A6,cuc!$A$4:$AA$2090,B$3,FALSE))</f>
        <v xml:space="preserve">   Ingresos Por Venta De Bienes Y Servicios</v>
      </c>
      <c r="C6" s="28">
        <f>VLOOKUP($A6,cuc!$A$4:$AA$2090,C$3,FALSE)</f>
        <v>1706356842</v>
      </c>
      <c r="D6" s="28">
        <f>VLOOKUP($A6,cuc!$A$4:$AA$2090,D$3,FALSE)</f>
        <v>1932939934</v>
      </c>
      <c r="E6" s="28">
        <f>VLOOKUP($A6,cuc!$A$4:$AA$2090,E$3,FALSE)</f>
        <v>2192923254.23</v>
      </c>
      <c r="F6" s="28">
        <f>VLOOKUP($A6,cuc!$A$4:$AA$2090,F$3,FALSE)</f>
        <v>2334286095</v>
      </c>
      <c r="G6" s="29">
        <f>VLOOKUP($A6,cuc!$A$4:$AA$2090,G$3,FALSE)</f>
        <v>2595729739.4299998</v>
      </c>
      <c r="H6" s="29">
        <f>VLOOKUP($A6,cuc!$A$4:$AA$2090,H$3,FALSE)</f>
        <v>652888447</v>
      </c>
    </row>
    <row r="7" spans="1:9" x14ac:dyDescent="0.3">
      <c r="A7" s="14">
        <v>422500</v>
      </c>
      <c r="B7" s="49" t="str">
        <f>PROPER(VLOOKUP($A7,cuc!$A$4:$AA$2090,B$3,FALSE))</f>
        <v xml:space="preserve">      Recuperaciones Deterioro</v>
      </c>
      <c r="C7" s="28">
        <f>VLOOKUP($A7,cuc!$A$4:$AA$2090,C$3,FALSE)</f>
        <v>25616794</v>
      </c>
      <c r="D7" s="28">
        <f>VLOOKUP($A7,cuc!$A$4:$AA$2090,D$3,FALSE)</f>
        <v>54327460</v>
      </c>
      <c r="E7" s="28">
        <f>VLOOKUP($A7,cuc!$A$4:$AA$2090,E$3,FALSE)</f>
        <v>25979183</v>
      </c>
      <c r="F7" s="28">
        <f>VLOOKUP($A7,cuc!$A$4:$AA$2090,F$3,FALSE)</f>
        <v>10719859</v>
      </c>
      <c r="G7" s="29">
        <f>VLOOKUP($A7,cuc!$A$4:$AA$2090,G$3,FALSE)</f>
        <v>37712368</v>
      </c>
      <c r="H7" s="29">
        <f>VLOOKUP($A7,cuc!$A$4:$AA$2090,H$3,FALSE)</f>
        <v>833912</v>
      </c>
    </row>
    <row r="8" spans="1:9" ht="17.25" thickBot="1" x14ac:dyDescent="0.35"/>
    <row r="9" spans="1:9" x14ac:dyDescent="0.3">
      <c r="B9" s="20" t="s">
        <v>1408</v>
      </c>
      <c r="C9" s="12" t="str">
        <f>+'ALN  vs Depositos'!C$19</f>
        <v>Año 17</v>
      </c>
      <c r="D9" s="12" t="str">
        <f>+'ALN  vs Depositos'!D$19</f>
        <v>Año 18</v>
      </c>
      <c r="E9" s="12" t="str">
        <f>+'ALN  vs Depositos'!E$19</f>
        <v>Año 19</v>
      </c>
      <c r="F9" s="12" t="str">
        <f>+'ALN  vs Depositos'!F$19</f>
        <v>Año 20</v>
      </c>
      <c r="G9" s="12" t="str">
        <f>+'ALN  vs Depositos'!G$19</f>
        <v>Año 21</v>
      </c>
      <c r="H9" s="12" t="str">
        <f>+'ALN  vs Depositos'!H$19</f>
        <v>Año 22</v>
      </c>
    </row>
    <row r="10" spans="1:9" x14ac:dyDescent="0.3">
      <c r="B10" s="10" t="s">
        <v>1881</v>
      </c>
      <c r="C10" s="27">
        <f t="shared" ref="C10:H10" si="0">IFERROR(+C5/(C6+C7),0%)</f>
        <v>0.26532717754948554</v>
      </c>
      <c r="D10" s="27">
        <f t="shared" si="0"/>
        <v>0.20952332530948778</v>
      </c>
      <c r="E10" s="27">
        <f t="shared" si="0"/>
        <v>0.13356721418539752</v>
      </c>
      <c r="F10" s="27">
        <f t="shared" si="0"/>
        <v>0.16329587988329686</v>
      </c>
      <c r="G10" s="27">
        <f t="shared" si="0"/>
        <v>0</v>
      </c>
      <c r="H10" s="27">
        <f t="shared" si="0"/>
        <v>6.9395105820451219E-2</v>
      </c>
    </row>
  </sheetData>
  <conditionalFormatting sqref="C10:G10">
    <cfRule type="colorScale" priority="2">
      <colorScale>
        <cfvo type="min"/>
        <cfvo type="percentile" val="50"/>
        <cfvo type="max"/>
        <color rgb="FFF8696B"/>
        <color rgb="FFFFEB84"/>
        <color rgb="FF63BE7B"/>
      </colorScale>
    </cfRule>
  </conditionalFormatting>
  <conditionalFormatting sqref="H1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sqref="A1:H67"/>
      <selection pane="topRight" sqref="A1:H67"/>
      <selection pane="bottomLeft" sqref="A1:H67"/>
      <selection pane="bottomRight" sqref="A1:H67"/>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11.42578125" style="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1469</v>
      </c>
      <c r="B1" s="17" t="s">
        <v>54</v>
      </c>
      <c r="C1" s="17" t="s">
        <v>107</v>
      </c>
      <c r="D1" s="17" t="s">
        <v>80</v>
      </c>
      <c r="E1" s="17" t="s">
        <v>55</v>
      </c>
      <c r="G1" s="1"/>
      <c r="I1" s="1"/>
    </row>
    <row r="2" spans="1:9" s="33" customFormat="1" ht="33.75" thickBot="1" x14ac:dyDescent="0.35">
      <c r="A2" s="32" t="s">
        <v>0</v>
      </c>
      <c r="B2" s="63" t="str">
        <f>+Indicadores!E43</f>
        <v>Excedente Neto / Fuentes de Financiación</v>
      </c>
      <c r="C2" s="24" t="str">
        <f>+Indicadores!B43</f>
        <v>Rentabilidad</v>
      </c>
      <c r="D2" s="64" t="str">
        <f>+Indicadores!C43</f>
        <v>Indicador de rentabilidad sobre el capital invertido - ROIC</v>
      </c>
      <c r="E2" s="62" t="str">
        <f>+Indicadores!D43</f>
        <v>ROIC</v>
      </c>
      <c r="G2" s="1"/>
    </row>
    <row r="3" spans="1:9" s="9" customFormat="1" ht="9" thickBot="1" x14ac:dyDescent="0.2">
      <c r="B3" s="9">
        <v>2</v>
      </c>
      <c r="C3" s="9">
        <v>3</v>
      </c>
      <c r="D3" s="9">
        <v>4</v>
      </c>
      <c r="E3" s="9">
        <v>5</v>
      </c>
      <c r="F3" s="9">
        <v>6</v>
      </c>
      <c r="G3" s="9">
        <v>7</v>
      </c>
      <c r="H3" s="9">
        <v>8</v>
      </c>
    </row>
    <row r="4" spans="1:9" x14ac:dyDescent="0.3">
      <c r="A4" s="11" t="s">
        <v>139</v>
      </c>
      <c r="B4" s="20" t="s">
        <v>1408</v>
      </c>
      <c r="C4" s="12">
        <f>+'Indicadores SIAR EVOLUCION'!E2</f>
        <v>43070</v>
      </c>
      <c r="D4" s="12">
        <f>+'Indicadores SIAR EVOLUCION'!F2</f>
        <v>43435</v>
      </c>
      <c r="E4" s="12">
        <f>+'Indicadores SIAR EVOLUCION'!G2</f>
        <v>43800</v>
      </c>
      <c r="F4" s="12">
        <f>+'Indicadores SIAR EVOLUCION'!H2</f>
        <v>44166</v>
      </c>
      <c r="G4" s="12">
        <f>+'Indicadores SIAR EVOLUCION'!I2</f>
        <v>44561</v>
      </c>
      <c r="H4" s="12">
        <f>+'Indicadores SIAR EVOLUCION'!J2</f>
        <v>44651</v>
      </c>
    </row>
    <row r="5" spans="1:9" x14ac:dyDescent="0.3">
      <c r="A5" s="14">
        <v>530000</v>
      </c>
      <c r="B5" s="49" t="str">
        <f>PROPER(VLOOKUP($A5,cuc!$A$4:$AA$2090,B$3,FALSE))</f>
        <v xml:space="preserve">   Excedentes Y Perdidas Del Ejercicio</v>
      </c>
      <c r="C5" s="28">
        <f>VLOOKUP($A5,cuc!$A$4:$AA$2090,C$3,FALSE)</f>
        <v>459539676.43000001</v>
      </c>
      <c r="D5" s="28">
        <f>VLOOKUP($A5,cuc!$A$4:$AA$2090,D$3,FALSE)</f>
        <v>416378872.67000002</v>
      </c>
      <c r="E5" s="28">
        <f>VLOOKUP($A5,cuc!$A$4:$AA$2090,E$3,FALSE)</f>
        <v>296372617.08999997</v>
      </c>
      <c r="F5" s="28">
        <f>VLOOKUP($A5,cuc!$A$4:$AA$2090,F$3,FALSE)</f>
        <v>382929810.58999997</v>
      </c>
      <c r="G5" s="29">
        <f>VLOOKUP($A5,cuc!$A$4:$AA$2090,G$3,FALSE)</f>
        <v>0</v>
      </c>
      <c r="H5" s="29">
        <f>VLOOKUP($A5,cuc!$A$4:$AA$2090,H$3,FALSE)</f>
        <v>45365132.280000001</v>
      </c>
    </row>
    <row r="7" spans="1:9" x14ac:dyDescent="0.3">
      <c r="A7" s="14">
        <v>210000</v>
      </c>
      <c r="B7" s="49" t="str">
        <f>PROPER(VLOOKUP($A7,cuc!$A$4:$AA$2090,B$3,FALSE))</f>
        <v xml:space="preserve">   Depósitos</v>
      </c>
      <c r="C7" s="28">
        <f>VLOOKUP($A7,cuc!$A$4:$AA$2090,C$3,FALSE)</f>
        <v>13394833404.280001</v>
      </c>
      <c r="D7" s="28">
        <f>VLOOKUP($A7,cuc!$A$4:$AA$2090,D$3,FALSE)</f>
        <v>16138651332.629999</v>
      </c>
      <c r="E7" s="28">
        <f>VLOOKUP($A7,cuc!$A$4:$AA$2090,E$3,FALSE)</f>
        <v>19359042172.77</v>
      </c>
      <c r="F7" s="28">
        <f>VLOOKUP($A7,cuc!$A$4:$AA$2090,F$3,FALSE)</f>
        <v>23244719437</v>
      </c>
      <c r="G7" s="29">
        <f>VLOOKUP($A7,cuc!$A$4:$AA$2090,G$3,FALSE)</f>
        <v>27084399354.540001</v>
      </c>
      <c r="H7" s="29">
        <f>VLOOKUP($A7,cuc!$A$4:$AA$2090,H$3,FALSE)</f>
        <v>27598802239.540001</v>
      </c>
    </row>
    <row r="8" spans="1:9" x14ac:dyDescent="0.3">
      <c r="A8" s="14">
        <v>230000</v>
      </c>
      <c r="B8" s="49" t="str">
        <f>PROPER(VLOOKUP($A8,cuc!$A$4:$AA$2090,B$3,FALSE))</f>
        <v xml:space="preserve">   Obligaciones Financieras Y Otros Pasivos Financieros</v>
      </c>
      <c r="C8" s="28">
        <f>VLOOKUP($A8,cuc!$A$4:$AA$2090,C$3,FALSE)</f>
        <v>0</v>
      </c>
      <c r="D8" s="28">
        <f>VLOOKUP($A8,cuc!$A$4:$AA$2090,D$3,FALSE)</f>
        <v>0</v>
      </c>
      <c r="E8" s="28">
        <f>VLOOKUP($A8,cuc!$A$4:$AA$2090,E$3,FALSE)</f>
        <v>0</v>
      </c>
      <c r="F8" s="28">
        <f>VLOOKUP($A8,cuc!$A$4:$AA$2090,F$3,FALSE)</f>
        <v>0</v>
      </c>
      <c r="G8" s="29">
        <f>VLOOKUP($A8,cuc!$A$4:$AA$2090,G$3,FALSE)</f>
        <v>0</v>
      </c>
      <c r="H8" s="29">
        <f>VLOOKUP($A8,cuc!$A$4:$AA$2090,H$3,FALSE)</f>
        <v>0</v>
      </c>
    </row>
    <row r="9" spans="1:9" x14ac:dyDescent="0.3">
      <c r="A9" s="14">
        <v>310000</v>
      </c>
      <c r="B9" s="49" t="str">
        <f>PROPER(VLOOKUP($A9,cuc!$A$4:$AA$2090,B$3,FALSE))</f>
        <v xml:space="preserve">   Capital Social</v>
      </c>
      <c r="C9" s="28">
        <f>VLOOKUP($A9,cuc!$A$4:$AA$2090,C$3,FALSE)</f>
        <v>1136370519.4000001</v>
      </c>
      <c r="D9" s="28">
        <f>VLOOKUP($A9,cuc!$A$4:$AA$2090,D$3,FALSE)</f>
        <v>1383562572</v>
      </c>
      <c r="E9" s="28">
        <f>VLOOKUP($A9,cuc!$A$4:$AA$2090,E$3,FALSE)</f>
        <v>1623431487</v>
      </c>
      <c r="F9" s="28">
        <f>VLOOKUP($A9,cuc!$A$4:$AA$2090,F$3,FALSE)</f>
        <v>1901794057</v>
      </c>
      <c r="G9" s="29">
        <f>VLOOKUP($A9,cuc!$A$4:$AA$2090,G$3,FALSE)</f>
        <v>2167676922</v>
      </c>
      <c r="H9" s="29">
        <f>VLOOKUP($A9,cuc!$A$4:$AA$2090,H$3,FALSE)</f>
        <v>2215154870</v>
      </c>
    </row>
    <row r="10" spans="1:9" x14ac:dyDescent="0.3">
      <c r="A10" s="14"/>
      <c r="B10" s="49" t="s">
        <v>1882</v>
      </c>
      <c r="C10" s="30">
        <f t="shared" ref="C10:H10" si="0">+SUM(C7:C9)</f>
        <v>14531203923.68</v>
      </c>
      <c r="D10" s="30">
        <f t="shared" si="0"/>
        <v>17522213904.629997</v>
      </c>
      <c r="E10" s="30">
        <f t="shared" si="0"/>
        <v>20982473659.77</v>
      </c>
      <c r="F10" s="30">
        <f t="shared" si="0"/>
        <v>25146513494</v>
      </c>
      <c r="G10" s="142">
        <f t="shared" si="0"/>
        <v>29252076276.540001</v>
      </c>
      <c r="H10" s="142">
        <f t="shared" si="0"/>
        <v>29813957109.540001</v>
      </c>
    </row>
    <row r="11" spans="1:9" ht="17.25" thickBot="1" x14ac:dyDescent="0.35"/>
    <row r="12" spans="1:9" x14ac:dyDescent="0.3">
      <c r="B12" s="20" t="s">
        <v>1408</v>
      </c>
      <c r="C12" s="12" t="str">
        <f>+'ALN  vs Depositos'!C$19</f>
        <v>Año 17</v>
      </c>
      <c r="D12" s="12" t="str">
        <f>+'ALN  vs Depositos'!D$19</f>
        <v>Año 18</v>
      </c>
      <c r="E12" s="12" t="str">
        <f>+'ALN  vs Depositos'!E$19</f>
        <v>Año 19</v>
      </c>
      <c r="F12" s="12" t="str">
        <f>+'ALN  vs Depositos'!F$19</f>
        <v>Año 20</v>
      </c>
      <c r="G12" s="12" t="str">
        <f>+'ALN  vs Depositos'!G$19</f>
        <v>Año 21</v>
      </c>
      <c r="H12" s="12" t="str">
        <f>+'ALN  vs Depositos'!H$19</f>
        <v>Año 22</v>
      </c>
    </row>
    <row r="13" spans="1:9" x14ac:dyDescent="0.3">
      <c r="B13" s="10" t="s">
        <v>1883</v>
      </c>
      <c r="C13" s="27">
        <f t="shared" ref="C13:H13" si="1">IFERROR(+C5/C10,0%)</f>
        <v>3.1624336073154666E-2</v>
      </c>
      <c r="D13" s="27">
        <f t="shared" si="1"/>
        <v>2.3762914602930271E-2</v>
      </c>
      <c r="E13" s="27">
        <f t="shared" si="1"/>
        <v>1.412477012461307E-2</v>
      </c>
      <c r="F13" s="27">
        <f t="shared" si="1"/>
        <v>1.5227948426383947E-2</v>
      </c>
      <c r="G13" s="27">
        <f t="shared" si="1"/>
        <v>0</v>
      </c>
      <c r="H13" s="27">
        <f t="shared" si="1"/>
        <v>1.5216072161546065E-3</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38" activePane="bottomRight" state="frozen"/>
      <selection sqref="A1:H67"/>
      <selection pane="topRight" sqref="A1:H67"/>
      <selection pane="bottomLeft" sqref="A1:H67"/>
      <selection pane="bottomRight" sqref="A1:H67"/>
    </sheetView>
  </sheetViews>
  <sheetFormatPr baseColWidth="10" defaultColWidth="11.42578125" defaultRowHeight="16.5" x14ac:dyDescent="0.25"/>
  <cols>
    <col min="1" max="1" width="8.140625" style="42" bestFit="1" customWidth="1"/>
    <col min="2" max="2" width="8.140625" style="35" customWidth="1"/>
    <col min="3" max="3" width="18.140625" style="43" customWidth="1"/>
    <col min="4" max="4" width="13.42578125" style="43" customWidth="1"/>
    <col min="5" max="5" width="26" style="43" customWidth="1"/>
    <col min="6" max="6" width="75.28515625" style="48" customWidth="1"/>
    <col min="7" max="16384" width="11.42578125" style="35"/>
  </cols>
  <sheetData>
    <row r="1" spans="1:6" x14ac:dyDescent="0.25">
      <c r="A1" s="34" t="s">
        <v>1451</v>
      </c>
      <c r="B1" s="34" t="s">
        <v>107</v>
      </c>
      <c r="C1" s="34" t="s">
        <v>1450</v>
      </c>
      <c r="D1" s="34" t="s">
        <v>1408</v>
      </c>
      <c r="E1" s="34" t="s">
        <v>1452</v>
      </c>
      <c r="F1" s="44" t="s">
        <v>43</v>
      </c>
    </row>
    <row r="2" spans="1:6" ht="76.5" x14ac:dyDescent="0.25">
      <c r="A2" s="36" t="s">
        <v>0</v>
      </c>
      <c r="B2" s="37" t="s">
        <v>38</v>
      </c>
      <c r="C2" s="37" t="s">
        <v>81</v>
      </c>
      <c r="D2" s="37" t="s">
        <v>1</v>
      </c>
      <c r="E2" s="37" t="s">
        <v>62</v>
      </c>
      <c r="F2" s="45" t="s">
        <v>63</v>
      </c>
    </row>
    <row r="3" spans="1:6" ht="66" x14ac:dyDescent="0.25">
      <c r="A3" s="36" t="s">
        <v>0</v>
      </c>
      <c r="B3" s="37" t="s">
        <v>38</v>
      </c>
      <c r="C3" s="37" t="s">
        <v>83</v>
      </c>
      <c r="D3" s="37" t="s">
        <v>1</v>
      </c>
      <c r="E3" s="37" t="s">
        <v>57</v>
      </c>
      <c r="F3" s="45" t="s">
        <v>23</v>
      </c>
    </row>
    <row r="4" spans="1:6" ht="66" x14ac:dyDescent="0.25">
      <c r="A4" s="36" t="s">
        <v>0</v>
      </c>
      <c r="B4" s="37" t="s">
        <v>38</v>
      </c>
      <c r="C4" s="37" t="s">
        <v>82</v>
      </c>
      <c r="D4" s="37" t="s">
        <v>1</v>
      </c>
      <c r="E4" s="37" t="s">
        <v>58</v>
      </c>
      <c r="F4" s="45" t="s">
        <v>119</v>
      </c>
    </row>
    <row r="5" spans="1:6" ht="66" x14ac:dyDescent="0.25">
      <c r="A5" s="36" t="s">
        <v>0</v>
      </c>
      <c r="B5" s="37" t="s">
        <v>38</v>
      </c>
      <c r="C5" s="37" t="s">
        <v>84</v>
      </c>
      <c r="D5" s="37" t="s">
        <v>1</v>
      </c>
      <c r="E5" s="37" t="s">
        <v>59</v>
      </c>
      <c r="F5" s="45" t="s">
        <v>24</v>
      </c>
    </row>
    <row r="6" spans="1:6" ht="66" x14ac:dyDescent="0.25">
      <c r="A6" s="36" t="s">
        <v>0</v>
      </c>
      <c r="B6" s="37" t="s">
        <v>38</v>
      </c>
      <c r="C6" s="37" t="s">
        <v>85</v>
      </c>
      <c r="D6" s="37" t="s">
        <v>1</v>
      </c>
      <c r="E6" s="37" t="s">
        <v>60</v>
      </c>
      <c r="F6" s="45" t="s">
        <v>28</v>
      </c>
    </row>
    <row r="7" spans="1:6" ht="66" x14ac:dyDescent="0.25">
      <c r="A7" s="36" t="s">
        <v>0</v>
      </c>
      <c r="B7" s="37" t="s">
        <v>38</v>
      </c>
      <c r="C7" s="37" t="s">
        <v>86</v>
      </c>
      <c r="D7" s="37" t="s">
        <v>1</v>
      </c>
      <c r="E7" s="37" t="s">
        <v>61</v>
      </c>
      <c r="F7" s="45" t="s">
        <v>27</v>
      </c>
    </row>
    <row r="8" spans="1:6" ht="66" x14ac:dyDescent="0.25">
      <c r="A8" s="36" t="s">
        <v>0</v>
      </c>
      <c r="B8" s="37" t="s">
        <v>38</v>
      </c>
      <c r="C8" s="37" t="s">
        <v>87</v>
      </c>
      <c r="D8" s="37" t="s">
        <v>53</v>
      </c>
      <c r="E8" s="37" t="s">
        <v>2</v>
      </c>
      <c r="F8" s="45" t="s">
        <v>29</v>
      </c>
    </row>
    <row r="9" spans="1:6" ht="66" x14ac:dyDescent="0.25">
      <c r="A9" s="36" t="s">
        <v>0</v>
      </c>
      <c r="B9" s="37" t="s">
        <v>38</v>
      </c>
      <c r="C9" s="37" t="s">
        <v>88</v>
      </c>
      <c r="D9" s="37" t="s">
        <v>53</v>
      </c>
      <c r="E9" s="37" t="s">
        <v>2</v>
      </c>
      <c r="F9" s="53" t="s">
        <v>25</v>
      </c>
    </row>
    <row r="10" spans="1:6" ht="82.5" x14ac:dyDescent="0.25">
      <c r="A10" s="36" t="s">
        <v>0</v>
      </c>
      <c r="B10" s="37" t="s">
        <v>38</v>
      </c>
      <c r="C10" s="37" t="s">
        <v>90</v>
      </c>
      <c r="D10" s="37" t="s">
        <v>53</v>
      </c>
      <c r="E10" s="37" t="s">
        <v>2</v>
      </c>
      <c r="F10" s="45" t="s">
        <v>25</v>
      </c>
    </row>
    <row r="11" spans="1:6" ht="66" x14ac:dyDescent="0.25">
      <c r="A11" s="36" t="s">
        <v>0</v>
      </c>
      <c r="B11" s="37" t="s">
        <v>38</v>
      </c>
      <c r="C11" s="37" t="s">
        <v>91</v>
      </c>
      <c r="D11" s="37" t="s">
        <v>53</v>
      </c>
      <c r="E11" s="37" t="s">
        <v>2</v>
      </c>
      <c r="F11" s="45" t="s">
        <v>26</v>
      </c>
    </row>
    <row r="12" spans="1:6" ht="51" x14ac:dyDescent="0.25">
      <c r="A12" s="36" t="s">
        <v>0</v>
      </c>
      <c r="B12" s="54" t="s">
        <v>38</v>
      </c>
      <c r="C12" s="54" t="s">
        <v>89</v>
      </c>
      <c r="D12" s="54" t="s">
        <v>33</v>
      </c>
      <c r="E12" s="54" t="s">
        <v>3</v>
      </c>
      <c r="F12" s="55" t="s">
        <v>1470</v>
      </c>
    </row>
    <row r="13" spans="1:6" ht="82.5" x14ac:dyDescent="0.25">
      <c r="A13" s="36" t="s">
        <v>0</v>
      </c>
      <c r="B13" s="54" t="s">
        <v>38</v>
      </c>
      <c r="C13" s="54" t="s">
        <v>1426</v>
      </c>
      <c r="D13" s="54" t="s">
        <v>1427</v>
      </c>
      <c r="E13" s="54" t="s">
        <v>4</v>
      </c>
      <c r="F13" s="55" t="s">
        <v>120</v>
      </c>
    </row>
    <row r="14" spans="1:6" ht="82.5" x14ac:dyDescent="0.25">
      <c r="A14" s="36" t="s">
        <v>0</v>
      </c>
      <c r="B14" s="54" t="s">
        <v>38</v>
      </c>
      <c r="C14" s="54" t="s">
        <v>1428</v>
      </c>
      <c r="D14" s="54" t="s">
        <v>1429</v>
      </c>
      <c r="E14" s="54" t="s">
        <v>4</v>
      </c>
      <c r="F14" s="55" t="s">
        <v>121</v>
      </c>
    </row>
    <row r="15" spans="1:6" ht="66" x14ac:dyDescent="0.25">
      <c r="A15" s="36" t="s">
        <v>0</v>
      </c>
      <c r="B15" s="54" t="s">
        <v>38</v>
      </c>
      <c r="C15" s="54" t="s">
        <v>1430</v>
      </c>
      <c r="D15" s="54" t="s">
        <v>1431</v>
      </c>
      <c r="E15" s="54" t="s">
        <v>4</v>
      </c>
      <c r="F15" s="55" t="s">
        <v>122</v>
      </c>
    </row>
    <row r="16" spans="1:6" ht="66" x14ac:dyDescent="0.25">
      <c r="A16" s="36" t="s">
        <v>0</v>
      </c>
      <c r="B16" s="54" t="s">
        <v>38</v>
      </c>
      <c r="C16" s="54" t="s">
        <v>1432</v>
      </c>
      <c r="D16" s="54" t="s">
        <v>1433</v>
      </c>
      <c r="E16" s="54" t="s">
        <v>4</v>
      </c>
      <c r="F16" s="55" t="s">
        <v>123</v>
      </c>
    </row>
    <row r="17" spans="1:6" ht="66" x14ac:dyDescent="0.25">
      <c r="A17" s="36" t="s">
        <v>0</v>
      </c>
      <c r="B17" s="54" t="s">
        <v>38</v>
      </c>
      <c r="C17" s="54" t="s">
        <v>1434</v>
      </c>
      <c r="D17" s="54" t="s">
        <v>1435</v>
      </c>
      <c r="E17" s="54" t="s">
        <v>4</v>
      </c>
      <c r="F17" s="55" t="s">
        <v>124</v>
      </c>
    </row>
    <row r="18" spans="1:6" ht="127.5" x14ac:dyDescent="0.25">
      <c r="A18" s="36" t="s">
        <v>0</v>
      </c>
      <c r="B18" s="54" t="s">
        <v>38</v>
      </c>
      <c r="C18" s="54" t="s">
        <v>1436</v>
      </c>
      <c r="D18" s="54" t="s">
        <v>1437</v>
      </c>
      <c r="E18" s="54" t="s">
        <v>64</v>
      </c>
      <c r="F18" s="55" t="s">
        <v>125</v>
      </c>
    </row>
    <row r="19" spans="1:6" ht="99" x14ac:dyDescent="0.25">
      <c r="A19" s="36" t="s">
        <v>0</v>
      </c>
      <c r="B19" s="54" t="s">
        <v>38</v>
      </c>
      <c r="C19" s="54" t="s">
        <v>1438</v>
      </c>
      <c r="D19" s="54" t="s">
        <v>1439</v>
      </c>
      <c r="E19" s="54" t="s">
        <v>65</v>
      </c>
      <c r="F19" s="55" t="s">
        <v>126</v>
      </c>
    </row>
    <row r="20" spans="1:6" ht="82.5" x14ac:dyDescent="0.25">
      <c r="A20" s="36" t="s">
        <v>0</v>
      </c>
      <c r="B20" s="54" t="s">
        <v>38</v>
      </c>
      <c r="C20" s="54" t="s">
        <v>1440</v>
      </c>
      <c r="D20" s="54" t="s">
        <v>1441</v>
      </c>
      <c r="E20" s="54" t="s">
        <v>66</v>
      </c>
      <c r="F20" s="55" t="s">
        <v>127</v>
      </c>
    </row>
    <row r="21" spans="1:6" ht="82.5" x14ac:dyDescent="0.25">
      <c r="A21" s="36" t="s">
        <v>0</v>
      </c>
      <c r="B21" s="54" t="s">
        <v>38</v>
      </c>
      <c r="C21" s="54" t="s">
        <v>1442</v>
      </c>
      <c r="D21" s="54" t="s">
        <v>1443</v>
      </c>
      <c r="E21" s="54" t="s">
        <v>66</v>
      </c>
      <c r="F21" s="55" t="s">
        <v>128</v>
      </c>
    </row>
    <row r="22" spans="1:6" ht="82.5" x14ac:dyDescent="0.25">
      <c r="A22" s="36" t="s">
        <v>0</v>
      </c>
      <c r="B22" s="54" t="s">
        <v>38</v>
      </c>
      <c r="C22" s="54" t="s">
        <v>1444</v>
      </c>
      <c r="D22" s="54" t="s">
        <v>1445</v>
      </c>
      <c r="E22" s="54" t="s">
        <v>66</v>
      </c>
      <c r="F22" s="55" t="s">
        <v>129</v>
      </c>
    </row>
    <row r="23" spans="1:6" ht="82.5" x14ac:dyDescent="0.25">
      <c r="A23" s="36" t="s">
        <v>0</v>
      </c>
      <c r="B23" s="54" t="s">
        <v>38</v>
      </c>
      <c r="C23" s="54" t="s">
        <v>1446</v>
      </c>
      <c r="D23" s="54" t="s">
        <v>1447</v>
      </c>
      <c r="E23" s="54" t="s">
        <v>66</v>
      </c>
      <c r="F23" s="55" t="s">
        <v>130</v>
      </c>
    </row>
    <row r="24" spans="1:6" ht="82.5" x14ac:dyDescent="0.25">
      <c r="A24" s="36" t="s">
        <v>0</v>
      </c>
      <c r="B24" s="58" t="s">
        <v>39</v>
      </c>
      <c r="C24" s="58" t="s">
        <v>108</v>
      </c>
      <c r="D24" s="58" t="s">
        <v>109</v>
      </c>
      <c r="E24" s="58" t="s">
        <v>110</v>
      </c>
      <c r="F24" s="59" t="s">
        <v>137</v>
      </c>
    </row>
    <row r="25" spans="1:6" ht="82.5" x14ac:dyDescent="0.25">
      <c r="A25" s="36" t="s">
        <v>0</v>
      </c>
      <c r="B25" s="58" t="s">
        <v>39</v>
      </c>
      <c r="C25" s="58" t="s">
        <v>92</v>
      </c>
      <c r="D25" s="58" t="s">
        <v>30</v>
      </c>
      <c r="E25" s="58" t="s">
        <v>111</v>
      </c>
      <c r="F25" s="59" t="s">
        <v>112</v>
      </c>
    </row>
    <row r="26" spans="1:6" ht="82.5" x14ac:dyDescent="0.25">
      <c r="A26" s="36" t="s">
        <v>0</v>
      </c>
      <c r="B26" s="58" t="s">
        <v>39</v>
      </c>
      <c r="C26" s="58" t="s">
        <v>93</v>
      </c>
      <c r="D26" s="58" t="s">
        <v>68</v>
      </c>
      <c r="E26" s="58" t="s">
        <v>67</v>
      </c>
      <c r="F26" s="59" t="s">
        <v>131</v>
      </c>
    </row>
    <row r="27" spans="1:6" ht="82.5" x14ac:dyDescent="0.25">
      <c r="A27" s="36" t="s">
        <v>0</v>
      </c>
      <c r="B27" s="58" t="s">
        <v>39</v>
      </c>
      <c r="C27" s="58" t="s">
        <v>94</v>
      </c>
      <c r="D27" s="58" t="s">
        <v>69</v>
      </c>
      <c r="E27" s="58" t="s">
        <v>31</v>
      </c>
      <c r="F27" s="59" t="s">
        <v>132</v>
      </c>
    </row>
    <row r="28" spans="1:6" ht="99" x14ac:dyDescent="0.25">
      <c r="A28" s="36" t="s">
        <v>0</v>
      </c>
      <c r="B28" s="65" t="s">
        <v>40</v>
      </c>
      <c r="C28" s="65" t="s">
        <v>95</v>
      </c>
      <c r="D28" s="66" t="s">
        <v>5</v>
      </c>
      <c r="E28" s="65" t="s">
        <v>70</v>
      </c>
      <c r="F28" s="67" t="s">
        <v>52</v>
      </c>
    </row>
    <row r="29" spans="1:6" ht="33" x14ac:dyDescent="0.25">
      <c r="A29" s="41" t="s">
        <v>6</v>
      </c>
      <c r="B29" s="68" t="s">
        <v>41</v>
      </c>
      <c r="C29" s="69" t="s">
        <v>7</v>
      </c>
      <c r="D29" s="69" t="s">
        <v>7</v>
      </c>
      <c r="E29" s="69" t="s">
        <v>8</v>
      </c>
      <c r="F29" s="70" t="s">
        <v>9</v>
      </c>
    </row>
    <row r="30" spans="1:6" ht="33" x14ac:dyDescent="0.25">
      <c r="A30" s="41" t="s">
        <v>6</v>
      </c>
      <c r="B30" s="68" t="s">
        <v>41</v>
      </c>
      <c r="C30" s="69" t="s">
        <v>34</v>
      </c>
      <c r="D30" s="69" t="s">
        <v>10</v>
      </c>
      <c r="E30" s="69" t="s">
        <v>11</v>
      </c>
      <c r="F30" s="70" t="s">
        <v>138</v>
      </c>
    </row>
    <row r="31" spans="1:6" ht="82.5" x14ac:dyDescent="0.25">
      <c r="A31" s="41" t="s">
        <v>6</v>
      </c>
      <c r="B31" s="68" t="s">
        <v>41</v>
      </c>
      <c r="C31" s="69" t="s">
        <v>133</v>
      </c>
      <c r="D31" s="69" t="s">
        <v>134</v>
      </c>
      <c r="E31" s="69" t="s">
        <v>135</v>
      </c>
      <c r="F31" s="70" t="s">
        <v>44</v>
      </c>
    </row>
    <row r="32" spans="1:6" ht="66" x14ac:dyDescent="0.25">
      <c r="A32" s="41" t="s">
        <v>6</v>
      </c>
      <c r="B32" s="68" t="s">
        <v>41</v>
      </c>
      <c r="C32" s="69" t="s">
        <v>96</v>
      </c>
      <c r="D32" s="69" t="s">
        <v>12</v>
      </c>
      <c r="E32" s="69" t="s">
        <v>13</v>
      </c>
      <c r="F32" s="70" t="s">
        <v>45</v>
      </c>
    </row>
    <row r="33" spans="1:6" ht="102" x14ac:dyDescent="0.25">
      <c r="A33" s="41" t="s">
        <v>6</v>
      </c>
      <c r="B33" s="135" t="s">
        <v>42</v>
      </c>
      <c r="C33" s="136" t="s">
        <v>97</v>
      </c>
      <c r="D33" s="135" t="s">
        <v>14</v>
      </c>
      <c r="E33" s="136" t="s">
        <v>71</v>
      </c>
      <c r="F33" s="137" t="s">
        <v>1869</v>
      </c>
    </row>
    <row r="34" spans="1:6" ht="66" x14ac:dyDescent="0.25">
      <c r="A34" s="41" t="s">
        <v>6</v>
      </c>
      <c r="B34" s="135" t="s">
        <v>42</v>
      </c>
      <c r="C34" s="136" t="s">
        <v>98</v>
      </c>
      <c r="D34" s="135" t="s">
        <v>36</v>
      </c>
      <c r="E34" s="136" t="s">
        <v>36</v>
      </c>
      <c r="F34" s="137" t="s">
        <v>114</v>
      </c>
    </row>
    <row r="35" spans="1:6" ht="49.5" x14ac:dyDescent="0.25">
      <c r="A35" s="41" t="s">
        <v>6</v>
      </c>
      <c r="B35" s="135" t="s">
        <v>42</v>
      </c>
      <c r="C35" s="136" t="s">
        <v>99</v>
      </c>
      <c r="D35" s="135" t="s">
        <v>37</v>
      </c>
      <c r="E35" s="136" t="s">
        <v>15</v>
      </c>
      <c r="F35" s="137" t="s">
        <v>115</v>
      </c>
    </row>
    <row r="36" spans="1:6" ht="89.25" x14ac:dyDescent="0.25">
      <c r="A36" s="41" t="s">
        <v>6</v>
      </c>
      <c r="B36" s="135" t="s">
        <v>42</v>
      </c>
      <c r="C36" s="136" t="s">
        <v>116</v>
      </c>
      <c r="D36" s="136" t="s">
        <v>73</v>
      </c>
      <c r="E36" s="136" t="s">
        <v>72</v>
      </c>
      <c r="F36" s="137" t="s">
        <v>117</v>
      </c>
    </row>
    <row r="37" spans="1:6" ht="49.5" x14ac:dyDescent="0.25">
      <c r="A37" s="41" t="s">
        <v>6</v>
      </c>
      <c r="B37" s="135" t="s">
        <v>74</v>
      </c>
      <c r="C37" s="136" t="s">
        <v>100</v>
      </c>
      <c r="D37" s="136" t="s">
        <v>75</v>
      </c>
      <c r="E37" s="136" t="s">
        <v>76</v>
      </c>
      <c r="F37" s="137" t="s">
        <v>46</v>
      </c>
    </row>
    <row r="38" spans="1:6" ht="49.5" x14ac:dyDescent="0.25">
      <c r="A38" s="41" t="s">
        <v>6</v>
      </c>
      <c r="B38" s="135" t="s">
        <v>74</v>
      </c>
      <c r="C38" s="136" t="s">
        <v>101</v>
      </c>
      <c r="D38" s="136" t="s">
        <v>35</v>
      </c>
      <c r="E38" s="136" t="s">
        <v>77</v>
      </c>
      <c r="F38" s="137" t="s">
        <v>47</v>
      </c>
    </row>
    <row r="39" spans="1:6" ht="82.5" x14ac:dyDescent="0.25">
      <c r="A39" s="41" t="s">
        <v>6</v>
      </c>
      <c r="B39" s="135" t="s">
        <v>74</v>
      </c>
      <c r="C39" s="136" t="s">
        <v>102</v>
      </c>
      <c r="D39" s="136" t="s">
        <v>17</v>
      </c>
      <c r="E39" s="136" t="s">
        <v>18</v>
      </c>
      <c r="F39" s="137" t="s">
        <v>48</v>
      </c>
    </row>
    <row r="40" spans="1:6" ht="38.25" x14ac:dyDescent="0.25">
      <c r="A40" s="41" t="s">
        <v>6</v>
      </c>
      <c r="B40" s="135" t="s">
        <v>74</v>
      </c>
      <c r="C40" s="136" t="s">
        <v>103</v>
      </c>
      <c r="D40" s="136" t="s">
        <v>56</v>
      </c>
      <c r="E40" s="136" t="s">
        <v>19</v>
      </c>
      <c r="F40" s="137" t="s">
        <v>118</v>
      </c>
    </row>
    <row r="41" spans="1:6" ht="66" x14ac:dyDescent="0.25">
      <c r="A41" s="41" t="s">
        <v>6</v>
      </c>
      <c r="B41" s="38" t="s">
        <v>16</v>
      </c>
      <c r="C41" s="40" t="s">
        <v>105</v>
      </c>
      <c r="D41" s="40" t="s">
        <v>20</v>
      </c>
      <c r="E41" s="38" t="s">
        <v>78</v>
      </c>
      <c r="F41" s="46" t="s">
        <v>49</v>
      </c>
    </row>
    <row r="42" spans="1:6" ht="49.5" x14ac:dyDescent="0.25">
      <c r="A42" s="41" t="s">
        <v>6</v>
      </c>
      <c r="B42" s="38" t="s">
        <v>16</v>
      </c>
      <c r="C42" s="39" t="s">
        <v>104</v>
      </c>
      <c r="D42" s="40" t="s">
        <v>21</v>
      </c>
      <c r="E42" s="40" t="s">
        <v>1448</v>
      </c>
      <c r="F42" s="46" t="s">
        <v>50</v>
      </c>
    </row>
    <row r="43" spans="1:6" ht="66" x14ac:dyDescent="0.25">
      <c r="A43" s="41" t="s">
        <v>6</v>
      </c>
      <c r="B43" s="38" t="s">
        <v>16</v>
      </c>
      <c r="C43" s="40" t="s">
        <v>1449</v>
      </c>
      <c r="D43" s="40" t="s">
        <v>22</v>
      </c>
      <c r="E43" s="40" t="s">
        <v>79</v>
      </c>
      <c r="F43" s="46" t="s">
        <v>51</v>
      </c>
    </row>
    <row r="44" spans="1:6" ht="33" x14ac:dyDescent="0.25">
      <c r="A44" s="41" t="s">
        <v>6</v>
      </c>
      <c r="B44" s="38" t="s">
        <v>32</v>
      </c>
      <c r="C44" s="40" t="s">
        <v>106</v>
      </c>
      <c r="D44" s="40" t="s">
        <v>113</v>
      </c>
      <c r="E44" s="40"/>
      <c r="F44" s="47"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56</vt:i4>
      </vt:variant>
    </vt:vector>
  </HeadingPairs>
  <TitlesOfParts>
    <vt:vector size="56" baseType="lpstr">
      <vt:lpstr>CAPACIDAD PATRIMONIAL</vt:lpstr>
      <vt:lpstr>indicadores propios</vt:lpstr>
      <vt:lpstr>cuc</vt:lpstr>
      <vt:lpstr>Indicadores SIAR EVOLUCION</vt:lpstr>
      <vt:lpstr>CDAT y volunt  a activos prod</vt:lpstr>
      <vt:lpstr>ALN  vs Depositos</vt:lpstr>
      <vt:lpstr>0. Suficiencia margen</vt:lpstr>
      <vt:lpstr>0. Transferencia solidaria</vt:lpstr>
      <vt:lpstr>0. Cartera sobre Activos</vt:lpstr>
      <vt:lpstr>1. SARC - Calidad Cartera</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vt:lpstr>
      <vt:lpstr>26.1. cuc</vt:lpstr>
      <vt:lpstr>26.2. PONDERACION</vt:lpstr>
      <vt:lpstr>26.3. patrimonio</vt:lpstr>
      <vt:lpstr>CARTERA NETA</vt:lpstr>
      <vt:lpstr>27. Irreduc  Total</vt:lpstr>
      <vt:lpstr>28. Capital institucional</vt:lpstr>
      <vt:lpstr>29. Activo productivo</vt:lpstr>
      <vt:lpstr>30. Cobertura Cartera improduc</vt:lpstr>
      <vt:lpstr>31. Margen Financiero</vt:lpstr>
      <vt:lpstr>32. Margen Operacional</vt:lpstr>
      <vt:lpstr>33. Endeudamiento bancario</vt:lpstr>
      <vt:lpstr>34. Estructura de balance</vt:lpstr>
      <vt:lpstr>35. Rentabilidad del patrimonio</vt:lpstr>
      <vt:lpstr>36. Margen NETO</vt:lpstr>
      <vt:lpstr>37. Rentabilidad FUENTES</vt:lpstr>
      <vt:lpstr>Indicadores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2022-05-02T15:01:23Z</dcterms:modified>
</cp:coreProperties>
</file>